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theme/themeOverride23.xml" ContentType="application/vnd.openxmlformats-officedocument.themeOverride+xml"/>
  <Override PartName="/xl/charts/chart38.xml" ContentType="application/vnd.openxmlformats-officedocument.drawingml.chart+xml"/>
  <Override PartName="/xl/theme/themeOverride24.xml" ContentType="application/vnd.openxmlformats-officedocument.themeOverride+xml"/>
  <Override PartName="/xl/charts/chart39.xml" ContentType="application/vnd.openxmlformats-officedocument.drawingml.chart+xml"/>
  <Override PartName="/xl/theme/themeOverride25.xml" ContentType="application/vnd.openxmlformats-officedocument.themeOverride+xml"/>
  <Override PartName="/xl/charts/chart40.xml" ContentType="application/vnd.openxmlformats-officedocument.drawingml.chart+xml"/>
  <Override PartName="/xl/theme/themeOverride26.xml" ContentType="application/vnd.openxmlformats-officedocument.themeOverride+xml"/>
  <Override PartName="/xl/charts/chart41.xml" ContentType="application/vnd.openxmlformats-officedocument.drawingml.chart+xml"/>
  <Override PartName="/xl/theme/themeOverride27.xml" ContentType="application/vnd.openxmlformats-officedocument.themeOverride+xml"/>
  <Override PartName="/xl/charts/chart42.xml" ContentType="application/vnd.openxmlformats-officedocument.drawingml.chart+xml"/>
  <Override PartName="/xl/theme/themeOverride28.xml" ContentType="application/vnd.openxmlformats-officedocument.themeOverride+xml"/>
  <Override PartName="/xl/charts/chart43.xml" ContentType="application/vnd.openxmlformats-officedocument.drawingml.chart+xml"/>
  <Override PartName="/xl/theme/themeOverride29.xml" ContentType="application/vnd.openxmlformats-officedocument.themeOverride+xml"/>
  <Override PartName="/xl/charts/chart44.xml" ContentType="application/vnd.openxmlformats-officedocument.drawingml.chart+xml"/>
  <Override PartName="/xl/theme/themeOverride30.xml" ContentType="application/vnd.openxmlformats-officedocument.themeOverride+xml"/>
  <Override PartName="/xl/charts/chart45.xml" ContentType="application/vnd.openxmlformats-officedocument.drawingml.chart+xml"/>
  <Override PartName="/xl/theme/themeOverride31.xml" ContentType="application/vnd.openxmlformats-officedocument.themeOverride+xml"/>
  <Override PartName="/xl/charts/chart46.xml" ContentType="application/vnd.openxmlformats-officedocument.drawingml.chart+xml"/>
  <Override PartName="/xl/theme/themeOverride32.xml" ContentType="application/vnd.openxmlformats-officedocument.themeOverride+xml"/>
  <Override PartName="/xl/charts/chart47.xml" ContentType="application/vnd.openxmlformats-officedocument.drawingml.chart+xml"/>
  <Override PartName="/xl/theme/themeOverride33.xml" ContentType="application/vnd.openxmlformats-officedocument.themeOverride+xml"/>
  <Override PartName="/xl/charts/chart48.xml" ContentType="application/vnd.openxmlformats-officedocument.drawingml.chart+xml"/>
  <Override PartName="/xl/theme/themeOverride34.xml" ContentType="application/vnd.openxmlformats-officedocument.themeOverride+xml"/>
  <Override PartName="/xl/charts/chart49.xml" ContentType="application/vnd.openxmlformats-officedocument.drawingml.chart+xml"/>
  <Override PartName="/xl/theme/themeOverride35.xml" ContentType="application/vnd.openxmlformats-officedocument.themeOverride+xml"/>
  <Override PartName="/xl/charts/chart50.xml" ContentType="application/vnd.openxmlformats-officedocument.drawingml.chart+xml"/>
  <Override PartName="/xl/theme/themeOverride36.xml" ContentType="application/vnd.openxmlformats-officedocument.themeOverrid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theme/themeOverride37.xml" ContentType="application/vnd.openxmlformats-officedocument.themeOverride+xml"/>
  <Override PartName="/xl/charts/chart53.xml" ContentType="application/vnd.openxmlformats-officedocument.drawingml.chart+xml"/>
  <Override PartName="/xl/theme/themeOverride38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.xml" ContentType="application/vnd.openxmlformats-officedocument.drawingml.chartshapes+xml"/>
  <Override PartName="/xl/charts/chart56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\\wccfp01\Stata\13107 Electricity distribution sector performance\One-pager\2021 version working\"/>
    </mc:Choice>
  </mc:AlternateContent>
  <xr:revisionPtr revIDLastSave="0" documentId="13_ncr:1_{AD4141F9-6CD2-449E-857D-7A4B16E33504}" xr6:coauthVersionLast="44" xr6:coauthVersionMax="44" xr10:uidLastSave="{00000000-0000-0000-0000-000000000000}"/>
  <bookViews>
    <workbookView xWindow="21255" yWindow="-16320" windowWidth="29040" windowHeight="15840" tabRatio="738" activeTab="1" xr2:uid="{00000000-000D-0000-FFFF-FFFF00000000}"/>
  </bookViews>
  <sheets>
    <sheet name="Cover" sheetId="31" r:id="rId1"/>
    <sheet name="One-pager" sheetId="32" r:id="rId2"/>
    <sheet name="Calculations" sheetId="20" r:id="rId3"/>
    <sheet name="dataset" sheetId="19" state="hidden" r:id="rId4"/>
    <sheet name="assets" sheetId="24" state="hidden" r:id="rId5"/>
    <sheet name="line charges" sheetId="27" state="hidden" r:id="rId6"/>
    <sheet name="company details" sheetId="34" state="hidden" r:id="rId7"/>
    <sheet name="capacity" sheetId="36" state="hidden" r:id="rId8"/>
  </sheets>
  <definedNames>
    <definedName name="_xlnm._FilterDatabase" localSheetId="4" hidden="1">assets!$A$1:$O$1190</definedName>
    <definedName name="_xlnm._FilterDatabase" localSheetId="3" hidden="1">dataset!$A$1:$AO$4123</definedName>
    <definedName name="assets">assets!$A$1:$O$1190</definedName>
    <definedName name="capacity">capacity!$A$1:$E$30</definedName>
    <definedName name="company_details">'company details'!$A$1:$AE$13</definedName>
    <definedName name="data">dataset!$A$1:$AO$3000</definedName>
    <definedName name="dataset">dataset!$AO$7670</definedName>
    <definedName name="edb_name">'One-pager'!$B$2</definedName>
    <definedName name="edb_name_asset">Calculations!$E$89</definedName>
    <definedName name="latest_year">'One-pager'!$AV$2</definedName>
    <definedName name="line_charges">'line charges'!$A$1:$AI$33</definedName>
    <definedName name="_xlnm.Print_Area" localSheetId="0">Cover!$A$1:$D$18</definedName>
    <definedName name="_xlnm.Print_Area" localSheetId="1">'One-pager'!$A$1:$BB$50</definedName>
    <definedName name="r_rank">Calculations!$A$351:$AE$377</definedName>
    <definedName name="x_rank">Calculations!$A$351:$AE$351</definedName>
    <definedName name="xllookup">dataset!$AO$1:$AO$2000</definedName>
    <definedName name="y_rank">Calculations!$A$351:$A$377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20" l="1"/>
  <c r="D352" i="20" l="1"/>
  <c r="E352" i="20"/>
  <c r="F352" i="20"/>
  <c r="G352" i="20"/>
  <c r="H352" i="20"/>
  <c r="I352" i="20"/>
  <c r="J352" i="20"/>
  <c r="K352" i="20"/>
  <c r="L352" i="20"/>
  <c r="M352" i="20"/>
  <c r="N352" i="20"/>
  <c r="O352" i="20"/>
  <c r="P352" i="20"/>
  <c r="Q352" i="20"/>
  <c r="R352" i="20"/>
  <c r="S352" i="20"/>
  <c r="T352" i="20"/>
  <c r="U352" i="20"/>
  <c r="V352" i="20"/>
  <c r="W352" i="20"/>
  <c r="X352" i="20"/>
  <c r="Y352" i="20"/>
  <c r="Z352" i="20"/>
  <c r="AA352" i="20"/>
  <c r="AB352" i="20"/>
  <c r="AC352" i="20"/>
  <c r="AD352" i="20"/>
  <c r="AE352" i="20"/>
  <c r="D353" i="20"/>
  <c r="E353" i="20"/>
  <c r="F353" i="20"/>
  <c r="G353" i="20"/>
  <c r="H353" i="20"/>
  <c r="I353" i="20"/>
  <c r="J353" i="20"/>
  <c r="K353" i="20"/>
  <c r="L353" i="20"/>
  <c r="M353" i="20"/>
  <c r="N353" i="20"/>
  <c r="O353" i="20"/>
  <c r="P353" i="20"/>
  <c r="Q353" i="20"/>
  <c r="R353" i="20"/>
  <c r="S353" i="20"/>
  <c r="T353" i="20"/>
  <c r="U353" i="20"/>
  <c r="V353" i="20"/>
  <c r="W353" i="20"/>
  <c r="X353" i="20"/>
  <c r="Y353" i="20"/>
  <c r="Z353" i="20"/>
  <c r="AA353" i="20"/>
  <c r="AB353" i="20"/>
  <c r="AC353" i="20"/>
  <c r="AD353" i="20"/>
  <c r="AE353" i="20"/>
  <c r="D354" i="20"/>
  <c r="E354" i="20"/>
  <c r="F354" i="20"/>
  <c r="G354" i="20"/>
  <c r="H354" i="20"/>
  <c r="I354" i="20"/>
  <c r="J354" i="20"/>
  <c r="K354" i="20"/>
  <c r="L354" i="20"/>
  <c r="M354" i="20"/>
  <c r="N354" i="20"/>
  <c r="O354" i="20"/>
  <c r="P354" i="20"/>
  <c r="Q354" i="20"/>
  <c r="R354" i="20"/>
  <c r="S354" i="20"/>
  <c r="T354" i="20"/>
  <c r="U354" i="20"/>
  <c r="V354" i="20"/>
  <c r="W354" i="20"/>
  <c r="X354" i="20"/>
  <c r="Y354" i="20"/>
  <c r="Z354" i="20"/>
  <c r="AA354" i="20"/>
  <c r="AB354" i="20"/>
  <c r="AC354" i="20"/>
  <c r="AD354" i="20"/>
  <c r="AE354" i="20"/>
  <c r="D355" i="20"/>
  <c r="E355" i="20"/>
  <c r="F355" i="20"/>
  <c r="G355" i="20"/>
  <c r="H355" i="20"/>
  <c r="I355" i="20"/>
  <c r="J355" i="20"/>
  <c r="K355" i="20"/>
  <c r="L355" i="20"/>
  <c r="M355" i="20"/>
  <c r="N355" i="20"/>
  <c r="O355" i="20"/>
  <c r="P355" i="20"/>
  <c r="Q355" i="20"/>
  <c r="R355" i="20"/>
  <c r="S355" i="20"/>
  <c r="T355" i="20"/>
  <c r="U355" i="20"/>
  <c r="V355" i="20"/>
  <c r="W355" i="20"/>
  <c r="X355" i="20"/>
  <c r="Y355" i="20"/>
  <c r="Z355" i="20"/>
  <c r="AA355" i="20"/>
  <c r="AB355" i="20"/>
  <c r="AC355" i="20"/>
  <c r="AD355" i="20"/>
  <c r="AE355" i="20"/>
  <c r="D356" i="20"/>
  <c r="E356" i="20"/>
  <c r="F356" i="20"/>
  <c r="G356" i="20"/>
  <c r="H356" i="20"/>
  <c r="I356" i="20"/>
  <c r="J356" i="20"/>
  <c r="K356" i="20"/>
  <c r="L356" i="20"/>
  <c r="M356" i="20"/>
  <c r="N356" i="20"/>
  <c r="O356" i="20"/>
  <c r="P356" i="20"/>
  <c r="Q356" i="20"/>
  <c r="R356" i="20"/>
  <c r="S356" i="20"/>
  <c r="T356" i="20"/>
  <c r="U356" i="20"/>
  <c r="V356" i="20"/>
  <c r="W356" i="20"/>
  <c r="X356" i="20"/>
  <c r="Y356" i="20"/>
  <c r="Z356" i="20"/>
  <c r="AA356" i="20"/>
  <c r="AB356" i="20"/>
  <c r="AC356" i="20"/>
  <c r="AD356" i="20"/>
  <c r="AE356" i="20"/>
  <c r="D357" i="20"/>
  <c r="E357" i="20"/>
  <c r="F357" i="20"/>
  <c r="G357" i="20"/>
  <c r="H357" i="20"/>
  <c r="I357" i="20"/>
  <c r="J357" i="20"/>
  <c r="K357" i="20"/>
  <c r="L357" i="20"/>
  <c r="M357" i="20"/>
  <c r="N357" i="20"/>
  <c r="O357" i="20"/>
  <c r="P357" i="20"/>
  <c r="Q357" i="20"/>
  <c r="R357" i="20"/>
  <c r="S357" i="20"/>
  <c r="T357" i="20"/>
  <c r="U357" i="20"/>
  <c r="V357" i="20"/>
  <c r="W357" i="20"/>
  <c r="X357" i="20"/>
  <c r="Y357" i="20"/>
  <c r="Z357" i="20"/>
  <c r="AA357" i="20"/>
  <c r="AB357" i="20"/>
  <c r="AC357" i="20"/>
  <c r="AD357" i="20"/>
  <c r="AE357" i="20"/>
  <c r="D358" i="20"/>
  <c r="E358" i="20"/>
  <c r="F358" i="20"/>
  <c r="G358" i="20"/>
  <c r="H358" i="20"/>
  <c r="I358" i="20"/>
  <c r="J358" i="20"/>
  <c r="K358" i="20"/>
  <c r="L358" i="20"/>
  <c r="M358" i="20"/>
  <c r="N358" i="20"/>
  <c r="O358" i="20"/>
  <c r="P358" i="20"/>
  <c r="Q358" i="20"/>
  <c r="R358" i="20"/>
  <c r="S358" i="20"/>
  <c r="T358" i="20"/>
  <c r="U358" i="20"/>
  <c r="V358" i="20"/>
  <c r="W358" i="20"/>
  <c r="X358" i="20"/>
  <c r="Y358" i="20"/>
  <c r="Z358" i="20"/>
  <c r="AA358" i="20"/>
  <c r="AB358" i="20"/>
  <c r="AC358" i="20"/>
  <c r="AD358" i="20"/>
  <c r="AE358" i="20"/>
  <c r="D359" i="20"/>
  <c r="E359" i="20"/>
  <c r="F359" i="20"/>
  <c r="G359" i="20"/>
  <c r="H359" i="20"/>
  <c r="I359" i="20"/>
  <c r="J359" i="20"/>
  <c r="K359" i="20"/>
  <c r="L359" i="20"/>
  <c r="M359" i="20"/>
  <c r="N359" i="20"/>
  <c r="O359" i="20"/>
  <c r="P359" i="20"/>
  <c r="Q359" i="20"/>
  <c r="R359" i="20"/>
  <c r="S359" i="20"/>
  <c r="T359" i="20"/>
  <c r="U359" i="20"/>
  <c r="V359" i="20"/>
  <c r="W359" i="20"/>
  <c r="X359" i="20"/>
  <c r="Y359" i="20"/>
  <c r="Z359" i="20"/>
  <c r="AA359" i="20"/>
  <c r="AB359" i="20"/>
  <c r="AC359" i="20"/>
  <c r="AD359" i="20"/>
  <c r="AE359" i="20"/>
  <c r="D360" i="20"/>
  <c r="E360" i="20"/>
  <c r="F360" i="20"/>
  <c r="G360" i="20"/>
  <c r="H360" i="20"/>
  <c r="I360" i="20"/>
  <c r="J360" i="20"/>
  <c r="K360" i="20"/>
  <c r="L360" i="20"/>
  <c r="M360" i="20"/>
  <c r="N360" i="20"/>
  <c r="O360" i="20"/>
  <c r="P360" i="20"/>
  <c r="Q360" i="20"/>
  <c r="R360" i="20"/>
  <c r="S360" i="20"/>
  <c r="T360" i="20"/>
  <c r="U360" i="20"/>
  <c r="V360" i="20"/>
  <c r="W360" i="20"/>
  <c r="X360" i="20"/>
  <c r="Y360" i="20"/>
  <c r="Z360" i="20"/>
  <c r="AA360" i="20"/>
  <c r="AB360" i="20"/>
  <c r="AC360" i="20"/>
  <c r="AD360" i="20"/>
  <c r="AE360" i="20"/>
  <c r="D361" i="20"/>
  <c r="E361" i="20"/>
  <c r="F361" i="20"/>
  <c r="G361" i="20"/>
  <c r="H361" i="20"/>
  <c r="I361" i="20"/>
  <c r="J361" i="20"/>
  <c r="K361" i="20"/>
  <c r="L361" i="20"/>
  <c r="M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D362" i="20"/>
  <c r="E362" i="20"/>
  <c r="F362" i="20"/>
  <c r="G362" i="20"/>
  <c r="H362" i="20"/>
  <c r="I362" i="20"/>
  <c r="J362" i="20"/>
  <c r="K362" i="20"/>
  <c r="L362" i="20"/>
  <c r="M362" i="20"/>
  <c r="N362" i="20"/>
  <c r="O362" i="20"/>
  <c r="P362" i="20"/>
  <c r="Q362" i="20"/>
  <c r="R362" i="20"/>
  <c r="S362" i="20"/>
  <c r="T362" i="20"/>
  <c r="U362" i="20"/>
  <c r="V362" i="20"/>
  <c r="W362" i="20"/>
  <c r="X362" i="20"/>
  <c r="Y362" i="20"/>
  <c r="Z362" i="20"/>
  <c r="AA362" i="20"/>
  <c r="AB362" i="20"/>
  <c r="AC362" i="20"/>
  <c r="AD362" i="20"/>
  <c r="AE362" i="20"/>
  <c r="D363" i="20"/>
  <c r="E363" i="20"/>
  <c r="F363" i="20"/>
  <c r="G363" i="20"/>
  <c r="H363" i="20"/>
  <c r="I363" i="20"/>
  <c r="J363" i="20"/>
  <c r="K363" i="20"/>
  <c r="L363" i="20"/>
  <c r="M363" i="20"/>
  <c r="N363" i="20"/>
  <c r="O363" i="20"/>
  <c r="P363" i="20"/>
  <c r="Q363" i="20"/>
  <c r="R363" i="20"/>
  <c r="S363" i="20"/>
  <c r="T363" i="20"/>
  <c r="U363" i="20"/>
  <c r="V363" i="20"/>
  <c r="W363" i="20"/>
  <c r="X363" i="20"/>
  <c r="Y363" i="20"/>
  <c r="Z363" i="20"/>
  <c r="AA363" i="20"/>
  <c r="AB363" i="20"/>
  <c r="AC363" i="20"/>
  <c r="AD363" i="20"/>
  <c r="AE363" i="20"/>
  <c r="D364" i="20"/>
  <c r="E364" i="20"/>
  <c r="F364" i="20"/>
  <c r="G364" i="20"/>
  <c r="H364" i="20"/>
  <c r="I364" i="20"/>
  <c r="J364" i="20"/>
  <c r="K364" i="20"/>
  <c r="L364" i="20"/>
  <c r="M364" i="20"/>
  <c r="N364" i="20"/>
  <c r="O364" i="20"/>
  <c r="P364" i="20"/>
  <c r="Q364" i="20"/>
  <c r="R364" i="20"/>
  <c r="S364" i="20"/>
  <c r="T364" i="20"/>
  <c r="U364" i="20"/>
  <c r="V364" i="20"/>
  <c r="W364" i="20"/>
  <c r="X364" i="20"/>
  <c r="Y364" i="20"/>
  <c r="Z364" i="20"/>
  <c r="AA364" i="20"/>
  <c r="AB364" i="20"/>
  <c r="AC364" i="20"/>
  <c r="AD364" i="20"/>
  <c r="AE364" i="20"/>
  <c r="D365" i="20"/>
  <c r="E365" i="20"/>
  <c r="F365" i="20"/>
  <c r="G365" i="20"/>
  <c r="H365" i="20"/>
  <c r="I365" i="20"/>
  <c r="J365" i="20"/>
  <c r="K365" i="20"/>
  <c r="L365" i="20"/>
  <c r="M365" i="20"/>
  <c r="N365" i="20"/>
  <c r="O365" i="20"/>
  <c r="P365" i="20"/>
  <c r="Q365" i="20"/>
  <c r="R365" i="20"/>
  <c r="S365" i="20"/>
  <c r="T365" i="20"/>
  <c r="U365" i="20"/>
  <c r="V365" i="20"/>
  <c r="W365" i="20"/>
  <c r="X365" i="20"/>
  <c r="Y365" i="20"/>
  <c r="Z365" i="20"/>
  <c r="AA365" i="20"/>
  <c r="AB365" i="20"/>
  <c r="AC365" i="20"/>
  <c r="AD365" i="20"/>
  <c r="AE365" i="20"/>
  <c r="D366" i="20"/>
  <c r="E366" i="20"/>
  <c r="F366" i="20"/>
  <c r="G366" i="20"/>
  <c r="H366" i="20"/>
  <c r="I366" i="20"/>
  <c r="J366" i="20"/>
  <c r="K366" i="20"/>
  <c r="L366" i="20"/>
  <c r="M366" i="20"/>
  <c r="N366" i="20"/>
  <c r="O366" i="20"/>
  <c r="P366" i="20"/>
  <c r="Q366" i="20"/>
  <c r="R366" i="20"/>
  <c r="S366" i="20"/>
  <c r="T366" i="20"/>
  <c r="U366" i="20"/>
  <c r="V366" i="20"/>
  <c r="W366" i="20"/>
  <c r="X366" i="20"/>
  <c r="Y366" i="20"/>
  <c r="Z366" i="20"/>
  <c r="AA366" i="20"/>
  <c r="AB366" i="20"/>
  <c r="AC366" i="20"/>
  <c r="AD366" i="20"/>
  <c r="AE366" i="20"/>
  <c r="D367" i="20"/>
  <c r="E367" i="20"/>
  <c r="F367" i="20"/>
  <c r="G367" i="20"/>
  <c r="H367" i="20"/>
  <c r="I367" i="20"/>
  <c r="J367" i="20"/>
  <c r="K367" i="20"/>
  <c r="L367" i="20"/>
  <c r="M367" i="20"/>
  <c r="N367" i="20"/>
  <c r="O367" i="20"/>
  <c r="P367" i="20"/>
  <c r="Q367" i="20"/>
  <c r="R367" i="20"/>
  <c r="S367" i="20"/>
  <c r="T367" i="20"/>
  <c r="U367" i="20"/>
  <c r="V367" i="20"/>
  <c r="W367" i="20"/>
  <c r="X367" i="20"/>
  <c r="Y367" i="20"/>
  <c r="Z367" i="20"/>
  <c r="AA367" i="20"/>
  <c r="AB367" i="20"/>
  <c r="AC367" i="20"/>
  <c r="AD367" i="20"/>
  <c r="AE367" i="20"/>
  <c r="D368" i="20"/>
  <c r="E368" i="20"/>
  <c r="F368" i="20"/>
  <c r="G368" i="20"/>
  <c r="H368" i="20"/>
  <c r="I368" i="20"/>
  <c r="J368" i="20"/>
  <c r="K368" i="20"/>
  <c r="L368" i="20"/>
  <c r="M368" i="20"/>
  <c r="N368" i="20"/>
  <c r="O368" i="20"/>
  <c r="P368" i="20"/>
  <c r="Q368" i="20"/>
  <c r="R368" i="20"/>
  <c r="S368" i="20"/>
  <c r="T368" i="20"/>
  <c r="U368" i="20"/>
  <c r="V368" i="20"/>
  <c r="W368" i="20"/>
  <c r="X368" i="20"/>
  <c r="Y368" i="20"/>
  <c r="Z368" i="20"/>
  <c r="AA368" i="20"/>
  <c r="AB368" i="20"/>
  <c r="AC368" i="20"/>
  <c r="AD368" i="20"/>
  <c r="AE368" i="20"/>
  <c r="D369" i="20"/>
  <c r="E369" i="20"/>
  <c r="F369" i="20"/>
  <c r="G369" i="20"/>
  <c r="H369" i="20"/>
  <c r="I369" i="20"/>
  <c r="J369" i="20"/>
  <c r="K369" i="20"/>
  <c r="L369" i="20"/>
  <c r="M369" i="20"/>
  <c r="N369" i="20"/>
  <c r="O369" i="20"/>
  <c r="P369" i="20"/>
  <c r="Q369" i="20"/>
  <c r="R369" i="20"/>
  <c r="S369" i="20"/>
  <c r="T369" i="20"/>
  <c r="U369" i="20"/>
  <c r="V369" i="20"/>
  <c r="W369" i="20"/>
  <c r="X369" i="20"/>
  <c r="Y369" i="20"/>
  <c r="Z369" i="20"/>
  <c r="AA369" i="20"/>
  <c r="AB369" i="20"/>
  <c r="AC369" i="20"/>
  <c r="AD369" i="20"/>
  <c r="AE369" i="20"/>
  <c r="D370" i="20"/>
  <c r="E370" i="20"/>
  <c r="F370" i="20"/>
  <c r="G370" i="20"/>
  <c r="H370" i="20"/>
  <c r="I370" i="20"/>
  <c r="J370" i="20"/>
  <c r="K370" i="20"/>
  <c r="L370" i="20"/>
  <c r="M370" i="20"/>
  <c r="N370" i="20"/>
  <c r="O370" i="20"/>
  <c r="P370" i="20"/>
  <c r="Q370" i="20"/>
  <c r="R370" i="20"/>
  <c r="S370" i="20"/>
  <c r="T370" i="20"/>
  <c r="U370" i="20"/>
  <c r="V370" i="20"/>
  <c r="W370" i="20"/>
  <c r="X370" i="20"/>
  <c r="Y370" i="20"/>
  <c r="Z370" i="20"/>
  <c r="AA370" i="20"/>
  <c r="AB370" i="20"/>
  <c r="AC370" i="20"/>
  <c r="AD370" i="20"/>
  <c r="AE370" i="20"/>
  <c r="D371" i="20"/>
  <c r="E371" i="20"/>
  <c r="F371" i="20"/>
  <c r="G371" i="20"/>
  <c r="H371" i="20"/>
  <c r="I371" i="20"/>
  <c r="J371" i="20"/>
  <c r="K371" i="20"/>
  <c r="L371" i="20"/>
  <c r="M371" i="20"/>
  <c r="N371" i="20"/>
  <c r="O371" i="20"/>
  <c r="P371" i="20"/>
  <c r="Q371" i="20"/>
  <c r="R371" i="20"/>
  <c r="S371" i="20"/>
  <c r="T371" i="20"/>
  <c r="U371" i="20"/>
  <c r="V371" i="20"/>
  <c r="W371" i="20"/>
  <c r="X371" i="20"/>
  <c r="Y371" i="20"/>
  <c r="Z371" i="20"/>
  <c r="AA371" i="20"/>
  <c r="AB371" i="20"/>
  <c r="AC371" i="20"/>
  <c r="AD371" i="20"/>
  <c r="AE371" i="20"/>
  <c r="D372" i="20"/>
  <c r="E372" i="20"/>
  <c r="F372" i="20"/>
  <c r="G372" i="20"/>
  <c r="H372" i="20"/>
  <c r="I372" i="20"/>
  <c r="J372" i="20"/>
  <c r="K372" i="20"/>
  <c r="L372" i="20"/>
  <c r="M372" i="20"/>
  <c r="N372" i="20"/>
  <c r="O372" i="20"/>
  <c r="P372" i="20"/>
  <c r="Q372" i="20"/>
  <c r="R372" i="20"/>
  <c r="S372" i="20"/>
  <c r="T372" i="20"/>
  <c r="U372" i="20"/>
  <c r="V372" i="20"/>
  <c r="W372" i="20"/>
  <c r="X372" i="20"/>
  <c r="Y372" i="20"/>
  <c r="Z372" i="20"/>
  <c r="AA372" i="20"/>
  <c r="AB372" i="20"/>
  <c r="AC372" i="20"/>
  <c r="AD372" i="20"/>
  <c r="AE372" i="20"/>
  <c r="D373" i="20"/>
  <c r="E373" i="20"/>
  <c r="F373" i="20"/>
  <c r="G373" i="20"/>
  <c r="H373" i="20"/>
  <c r="I373" i="20"/>
  <c r="J373" i="20"/>
  <c r="K373" i="20"/>
  <c r="L373" i="20"/>
  <c r="M373" i="20"/>
  <c r="N373" i="20"/>
  <c r="O373" i="20"/>
  <c r="P373" i="20"/>
  <c r="Q373" i="20"/>
  <c r="R373" i="20"/>
  <c r="S373" i="20"/>
  <c r="T373" i="20"/>
  <c r="U373" i="20"/>
  <c r="V373" i="20"/>
  <c r="W373" i="20"/>
  <c r="X373" i="20"/>
  <c r="Y373" i="20"/>
  <c r="Z373" i="20"/>
  <c r="AA373" i="20"/>
  <c r="AB373" i="20"/>
  <c r="AC373" i="20"/>
  <c r="AD373" i="20"/>
  <c r="AE373" i="20"/>
  <c r="D374" i="20"/>
  <c r="E374" i="20"/>
  <c r="F374" i="20"/>
  <c r="G374" i="20"/>
  <c r="H374" i="20"/>
  <c r="I374" i="20"/>
  <c r="J374" i="20"/>
  <c r="K374" i="20"/>
  <c r="L374" i="20"/>
  <c r="M374" i="20"/>
  <c r="N374" i="20"/>
  <c r="O374" i="20"/>
  <c r="P374" i="20"/>
  <c r="Q374" i="20"/>
  <c r="R374" i="20"/>
  <c r="S374" i="20"/>
  <c r="T374" i="20"/>
  <c r="U374" i="20"/>
  <c r="V374" i="20"/>
  <c r="W374" i="20"/>
  <c r="X374" i="20"/>
  <c r="Y374" i="20"/>
  <c r="Z374" i="20"/>
  <c r="AA374" i="20"/>
  <c r="AB374" i="20"/>
  <c r="AC374" i="20"/>
  <c r="AD374" i="20"/>
  <c r="AE374" i="20"/>
  <c r="D375" i="20"/>
  <c r="E375" i="20"/>
  <c r="F375" i="20"/>
  <c r="G375" i="20"/>
  <c r="H375" i="20"/>
  <c r="I375" i="20"/>
  <c r="J375" i="20"/>
  <c r="K375" i="20"/>
  <c r="L375" i="20"/>
  <c r="M375" i="20"/>
  <c r="N375" i="20"/>
  <c r="O375" i="20"/>
  <c r="P375" i="20"/>
  <c r="Q375" i="20"/>
  <c r="R375" i="20"/>
  <c r="S375" i="20"/>
  <c r="T375" i="20"/>
  <c r="U375" i="20"/>
  <c r="V375" i="20"/>
  <c r="W375" i="20"/>
  <c r="X375" i="20"/>
  <c r="Y375" i="20"/>
  <c r="Z375" i="20"/>
  <c r="AA375" i="20"/>
  <c r="AB375" i="20"/>
  <c r="AC375" i="20"/>
  <c r="AD375" i="20"/>
  <c r="AE375" i="20"/>
  <c r="D376" i="20"/>
  <c r="E376" i="20"/>
  <c r="F376" i="20"/>
  <c r="G376" i="20"/>
  <c r="H376" i="20"/>
  <c r="I376" i="20"/>
  <c r="J376" i="20"/>
  <c r="K376" i="20"/>
  <c r="L376" i="20"/>
  <c r="M376" i="20"/>
  <c r="N376" i="20"/>
  <c r="O376" i="20"/>
  <c r="P376" i="20"/>
  <c r="Q376" i="20"/>
  <c r="R376" i="20"/>
  <c r="S376" i="20"/>
  <c r="T376" i="20"/>
  <c r="U376" i="20"/>
  <c r="V376" i="20"/>
  <c r="W376" i="20"/>
  <c r="X376" i="20"/>
  <c r="Y376" i="20"/>
  <c r="Z376" i="20"/>
  <c r="AA376" i="20"/>
  <c r="AB376" i="20"/>
  <c r="AC376" i="20"/>
  <c r="AD376" i="20"/>
  <c r="AE376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E144" i="20" l="1"/>
  <c r="E89" i="20"/>
  <c r="AQ5" i="32"/>
  <c r="C352" i="20"/>
  <c r="F260" i="20"/>
  <c r="E260" i="20"/>
  <c r="D260" i="20"/>
  <c r="C260" i="20"/>
  <c r="B260" i="20"/>
  <c r="F243" i="20"/>
  <c r="E243" i="20"/>
  <c r="D243" i="20"/>
  <c r="C243" i="20"/>
  <c r="B243" i="20"/>
  <c r="F228" i="20"/>
  <c r="E228" i="20"/>
  <c r="D228" i="20"/>
  <c r="C228" i="20"/>
  <c r="B228" i="20"/>
  <c r="W224" i="20"/>
  <c r="W223" i="20"/>
  <c r="W222" i="20"/>
  <c r="W221" i="20"/>
  <c r="W220" i="20"/>
  <c r="W219" i="20"/>
  <c r="K218" i="20"/>
  <c r="J218" i="20"/>
  <c r="I218" i="20"/>
  <c r="H218" i="20"/>
  <c r="G218" i="20"/>
  <c r="F218" i="20"/>
  <c r="E218" i="20"/>
  <c r="D218" i="20"/>
  <c r="C218" i="20"/>
  <c r="B218" i="20"/>
  <c r="E214" i="20"/>
  <c r="B214" i="20"/>
  <c r="E204" i="20"/>
  <c r="E199" i="20"/>
  <c r="C199" i="20" s="1"/>
  <c r="D199" i="20"/>
  <c r="E184" i="20"/>
  <c r="C184" i="20" s="1"/>
  <c r="D184" i="20"/>
  <c r="B184" i="20"/>
  <c r="E174" i="20"/>
  <c r="E169" i="20"/>
  <c r="C169" i="20" s="1"/>
  <c r="D169" i="20"/>
  <c r="B169" i="20"/>
  <c r="E159" i="20"/>
  <c r="E154" i="20"/>
  <c r="C154" i="20" s="1"/>
  <c r="D154" i="20"/>
  <c r="B154" i="20"/>
  <c r="E139" i="20"/>
  <c r="D139" i="20"/>
  <c r="C139" i="20"/>
  <c r="B139" i="20"/>
  <c r="F129" i="20"/>
  <c r="E129" i="20"/>
  <c r="E124" i="20"/>
  <c r="C124" i="20" s="1"/>
  <c r="E114" i="20"/>
  <c r="E109" i="20"/>
  <c r="D109" i="20"/>
  <c r="C109" i="20"/>
  <c r="E99" i="20"/>
  <c r="F70" i="20"/>
  <c r="E70" i="20"/>
  <c r="D70" i="20"/>
  <c r="C70" i="20"/>
  <c r="B70" i="20"/>
  <c r="R49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R28" i="20"/>
  <c r="P26" i="20"/>
  <c r="O26" i="20"/>
  <c r="N26" i="20"/>
  <c r="N3" i="20" s="1"/>
  <c r="M26" i="20"/>
  <c r="L26" i="20"/>
  <c r="L3" i="20" s="1"/>
  <c r="K26" i="20"/>
  <c r="J26" i="20"/>
  <c r="J3" i="20" s="1"/>
  <c r="I26" i="20"/>
  <c r="H26" i="20"/>
  <c r="H3" i="20" s="1"/>
  <c r="G26" i="20"/>
  <c r="F26" i="20"/>
  <c r="F3" i="20" s="1"/>
  <c r="E26" i="20"/>
  <c r="D26" i="20"/>
  <c r="C26" i="20"/>
  <c r="B26" i="20"/>
  <c r="B3" i="20" s="1"/>
  <c r="F6" i="20"/>
  <c r="F7" i="20" s="1"/>
  <c r="B324" i="20" s="1"/>
  <c r="E6" i="20"/>
  <c r="D6" i="20"/>
  <c r="C6" i="20"/>
  <c r="B6" i="20"/>
  <c r="P3" i="20"/>
  <c r="W33" i="32"/>
  <c r="G33" i="32"/>
  <c r="R16" i="32"/>
  <c r="AQ13" i="32"/>
  <c r="AQ12" i="32"/>
  <c r="R12" i="32"/>
  <c r="AQ11" i="32"/>
  <c r="AQ10" i="32"/>
  <c r="R10" i="32"/>
  <c r="AQ9" i="32"/>
  <c r="AQ8" i="32"/>
  <c r="AQ7" i="32"/>
  <c r="AM7" i="32"/>
  <c r="I4" i="32"/>
  <c r="A3" i="31"/>
  <c r="P16" i="32" l="1"/>
  <c r="B101" i="20" a="1"/>
  <c r="B101" i="20" s="1"/>
  <c r="B150" i="20"/>
  <c r="B210" i="20"/>
  <c r="B165" i="20"/>
  <c r="B180" i="20"/>
  <c r="B195" i="20"/>
  <c r="P6" i="32"/>
  <c r="P10" i="32"/>
  <c r="P14" i="32"/>
  <c r="P18" i="32"/>
  <c r="P11" i="32"/>
  <c r="P15" i="32"/>
  <c r="P19" i="32"/>
  <c r="P7" i="32"/>
  <c r="P8" i="32"/>
  <c r="P12" i="32"/>
  <c r="P9" i="32"/>
  <c r="P13" i="32"/>
  <c r="P17" i="32"/>
  <c r="P21" i="32"/>
  <c r="P20" i="32"/>
  <c r="B212" i="20" a="1"/>
  <c r="B212" i="20" s="1"/>
  <c r="AZ47" i="32" s="1"/>
  <c r="B208" i="20" a="1"/>
  <c r="B208" i="20" s="1"/>
  <c r="B203" i="20"/>
  <c r="C215" i="20" s="1"/>
  <c r="B191" i="20" a="1"/>
  <c r="B191" i="20" s="1"/>
  <c r="AV43" i="32" s="1"/>
  <c r="B182" i="20" a="1"/>
  <c r="B182" i="20" s="1"/>
  <c r="AR47" i="32" s="1"/>
  <c r="B178" i="20" a="1"/>
  <c r="B178" i="20" s="1"/>
  <c r="B173" i="20"/>
  <c r="C185" i="20" s="1"/>
  <c r="B162" i="20" a="1"/>
  <c r="B162" i="20" s="1"/>
  <c r="B148" i="20" a="1"/>
  <c r="B148" i="20" s="1"/>
  <c r="B145" i="20"/>
  <c r="B194" i="20" a="1"/>
  <c r="B194" i="20" s="1"/>
  <c r="AV40" i="32" s="1"/>
  <c r="B190" i="20"/>
  <c r="B181" i="20" a="1"/>
  <c r="B181" i="20" s="1"/>
  <c r="AR42" i="32" s="1"/>
  <c r="B177" i="20" a="1"/>
  <c r="B177" i="20" s="1"/>
  <c r="B161" i="20" a="1"/>
  <c r="B161" i="20" s="1"/>
  <c r="AN43" i="32" s="1"/>
  <c r="B152" i="20" a="1"/>
  <c r="B152" i="20" s="1"/>
  <c r="AZ29" i="32" s="1"/>
  <c r="B147" i="20" a="1"/>
  <c r="B147" i="20" s="1"/>
  <c r="B211" i="20" a="1"/>
  <c r="B211" i="20" s="1"/>
  <c r="AZ42" i="32" s="1"/>
  <c r="B207" i="20" a="1"/>
  <c r="B207" i="20" s="1"/>
  <c r="B206" i="20" a="1"/>
  <c r="B206" i="20" s="1"/>
  <c r="AZ43" i="32" s="1"/>
  <c r="B197" i="20" a="1"/>
  <c r="B197" i="20" s="1"/>
  <c r="AV47" i="32" s="1"/>
  <c r="B193" i="20" a="1"/>
  <c r="B193" i="20" s="1"/>
  <c r="B188" i="20"/>
  <c r="C200" i="20" s="1"/>
  <c r="B176" i="20" a="1"/>
  <c r="B176" i="20" s="1"/>
  <c r="AR43" i="32" s="1"/>
  <c r="B167" i="20" a="1"/>
  <c r="B167" i="20" s="1"/>
  <c r="AN47" i="32" s="1"/>
  <c r="B164" i="20" a="1"/>
  <c r="B164" i="20" s="1"/>
  <c r="AN40" i="32" s="1"/>
  <c r="B160" i="20"/>
  <c r="B151" i="20" a="1"/>
  <c r="B151" i="20" s="1"/>
  <c r="AZ24" i="32" s="1"/>
  <c r="B146" i="20" a="1"/>
  <c r="B146" i="20" s="1"/>
  <c r="AZ25" i="32" s="1"/>
  <c r="B209" i="20" a="1"/>
  <c r="B209" i="20" s="1"/>
  <c r="AZ40" i="32" s="1"/>
  <c r="B205" i="20"/>
  <c r="B196" i="20" a="1"/>
  <c r="B196" i="20" s="1"/>
  <c r="AV42" i="32" s="1"/>
  <c r="B192" i="20" a="1"/>
  <c r="B192" i="20" s="1"/>
  <c r="B179" i="20" a="1"/>
  <c r="B179" i="20" s="1"/>
  <c r="AR40" i="32" s="1"/>
  <c r="B175" i="20"/>
  <c r="B166" i="20" a="1"/>
  <c r="B166" i="20" s="1"/>
  <c r="AN42" i="32" s="1"/>
  <c r="B163" i="20" a="1"/>
  <c r="B163" i="20" s="1"/>
  <c r="AN41" i="32" s="1"/>
  <c r="B158" i="20"/>
  <c r="C170" i="20" s="1"/>
  <c r="B149" i="20" a="1"/>
  <c r="B149" i="20" s="1"/>
  <c r="AZ22" i="32" s="1"/>
  <c r="B143" i="20"/>
  <c r="C245" i="20"/>
  <c r="B159" i="20"/>
  <c r="AN39" i="32" s="1"/>
  <c r="B189" i="20"/>
  <c r="B204" i="20"/>
  <c r="B174" i="20"/>
  <c r="B137" i="20" a="1"/>
  <c r="B137" i="20" s="1"/>
  <c r="B132" i="20" a="1"/>
  <c r="B132" i="20" s="1"/>
  <c r="B121" i="20" a="1"/>
  <c r="B121" i="20" s="1"/>
  <c r="B104" i="20" a="1"/>
  <c r="B104" i="20" s="1"/>
  <c r="AN22" i="32" s="1"/>
  <c r="B118" i="20" a="1"/>
  <c r="B118" i="20" s="1"/>
  <c r="B102" i="20" a="1"/>
  <c r="B102" i="20" s="1"/>
  <c r="B133" i="20" a="1"/>
  <c r="B133" i="20" s="1"/>
  <c r="B119" i="20" a="1"/>
  <c r="B119" i="20" s="1"/>
  <c r="AR22" i="32" s="1"/>
  <c r="B136" i="20" a="1"/>
  <c r="B136" i="20" s="1"/>
  <c r="AV24" i="32" s="1"/>
  <c r="B131" i="20" a="1"/>
  <c r="B131" i="20" s="1"/>
  <c r="AV25" i="32" s="1"/>
  <c r="B116" i="20" a="1"/>
  <c r="B116" i="20" s="1"/>
  <c r="AR25" i="32" s="1"/>
  <c r="B103" i="20" a="1"/>
  <c r="B103" i="20" s="1"/>
  <c r="B117" i="20" a="1"/>
  <c r="B117" i="20" s="1"/>
  <c r="AN25" i="32"/>
  <c r="B106" i="20" a="1"/>
  <c r="B106" i="20" s="1"/>
  <c r="AN24" i="32" s="1"/>
  <c r="B134" i="20" a="1"/>
  <c r="B134" i="20" s="1"/>
  <c r="AV22" i="32" s="1"/>
  <c r="B107" i="20" a="1"/>
  <c r="B107" i="20" s="1"/>
  <c r="AN29" i="32" s="1"/>
  <c r="B122" i="20" a="1"/>
  <c r="B122" i="20" s="1"/>
  <c r="AR29" i="32" s="1"/>
  <c r="F14" i="20"/>
  <c r="B331" i="20" s="1"/>
  <c r="AV38" i="32"/>
  <c r="AZ38" i="32"/>
  <c r="B22" i="20"/>
  <c r="E77" i="20"/>
  <c r="AR41" i="32"/>
  <c r="AV41" i="32"/>
  <c r="C20" i="20"/>
  <c r="B29" i="20"/>
  <c r="T57" i="20"/>
  <c r="B98" i="20"/>
  <c r="C110" i="20" s="1"/>
  <c r="D39" i="20"/>
  <c r="C72" i="20"/>
  <c r="G49" i="20"/>
  <c r="T58" i="20"/>
  <c r="B244" i="20"/>
  <c r="E18" i="20"/>
  <c r="D60" i="20"/>
  <c r="H28" i="20"/>
  <c r="P49" i="20"/>
  <c r="C247" i="20"/>
  <c r="D246" i="20"/>
  <c r="B135" i="20"/>
  <c r="B20" i="20"/>
  <c r="AR38" i="32"/>
  <c r="C244" i="20"/>
  <c r="F245" i="20"/>
  <c r="B144" i="20"/>
  <c r="D247" i="20"/>
  <c r="E245" i="20"/>
  <c r="AR24" i="32"/>
  <c r="D244" i="20"/>
  <c r="E246" i="20"/>
  <c r="B245" i="20"/>
  <c r="B100" i="20"/>
  <c r="B113" i="20"/>
  <c r="C125" i="20" s="1"/>
  <c r="AZ23" i="32"/>
  <c r="F244" i="20"/>
  <c r="F247" i="20"/>
  <c r="B247" i="20"/>
  <c r="C246" i="20"/>
  <c r="D245" i="20"/>
  <c r="B7" i="20"/>
  <c r="B105" i="20"/>
  <c r="B115" i="20"/>
  <c r="B128" i="20"/>
  <c r="AV20" i="32" s="1"/>
  <c r="AV29" i="32"/>
  <c r="E244" i="20"/>
  <c r="E247" i="20"/>
  <c r="F246" i="20"/>
  <c r="B246" i="20"/>
  <c r="B120" i="20"/>
  <c r="B130" i="20"/>
  <c r="AZ20" i="32"/>
  <c r="B8" i="20"/>
  <c r="B14" i="20"/>
  <c r="F12" i="20"/>
  <c r="H11" i="32" s="1"/>
  <c r="F8" i="20"/>
  <c r="B16" i="20"/>
  <c r="F10" i="20"/>
  <c r="H9" i="32" s="1"/>
  <c r="F16" i="20"/>
  <c r="B333" i="20" s="1"/>
  <c r="D19" i="20"/>
  <c r="D3" i="20"/>
  <c r="B10" i="20"/>
  <c r="D15" i="20"/>
  <c r="D7" i="20"/>
  <c r="F38" i="20"/>
  <c r="D11" i="20"/>
  <c r="C21" i="20"/>
  <c r="L28" i="20"/>
  <c r="D9" i="20"/>
  <c r="B12" i="20"/>
  <c r="M28" i="20"/>
  <c r="B27" i="20"/>
  <c r="C30" i="20"/>
  <c r="B51" i="20"/>
  <c r="B61" i="20"/>
  <c r="D73" i="20"/>
  <c r="D74" i="20"/>
  <c r="D13" i="20"/>
  <c r="C71" i="20"/>
  <c r="D75" i="20"/>
  <c r="H49" i="20"/>
  <c r="C190" i="20"/>
  <c r="C198" i="20" s="1"/>
  <c r="C175" i="20"/>
  <c r="C183" i="20" s="1"/>
  <c r="C180" i="20"/>
  <c r="AR45" i="32" s="1"/>
  <c r="C195" i="20"/>
  <c r="AV45" i="32" s="1"/>
  <c r="C205" i="20"/>
  <c r="C210" i="20"/>
  <c r="AZ45" i="32" s="1"/>
  <c r="C150" i="20"/>
  <c r="AZ27" i="32" s="1"/>
  <c r="AV5" i="32"/>
  <c r="AU5" i="32"/>
  <c r="AU6" i="32"/>
  <c r="AV6" i="32"/>
  <c r="E38" i="20"/>
  <c r="E16" i="20"/>
  <c r="E14" i="20"/>
  <c r="E12" i="20"/>
  <c r="E10" i="20"/>
  <c r="E8" i="20"/>
  <c r="E22" i="20"/>
  <c r="E21" i="20"/>
  <c r="E39" i="20"/>
  <c r="E20" i="20"/>
  <c r="E19" i="20"/>
  <c r="E15" i="20"/>
  <c r="E13" i="20"/>
  <c r="E11" i="20"/>
  <c r="E9" i="20"/>
  <c r="E7" i="20"/>
  <c r="E17" i="20"/>
  <c r="L49" i="20"/>
  <c r="E59" i="20"/>
  <c r="E62" i="20"/>
  <c r="E76" i="20"/>
  <c r="E75" i="20"/>
  <c r="E71" i="20"/>
  <c r="E51" i="20"/>
  <c r="E50" i="20"/>
  <c r="E48" i="20"/>
  <c r="E61" i="20"/>
  <c r="E30" i="20"/>
  <c r="E29" i="20"/>
  <c r="E27" i="20"/>
  <c r="E74" i="20"/>
  <c r="E73" i="20"/>
  <c r="E72" i="20"/>
  <c r="E60" i="20"/>
  <c r="E3" i="20"/>
  <c r="I49" i="20"/>
  <c r="I28" i="20"/>
  <c r="I3" i="20"/>
  <c r="M49" i="20"/>
  <c r="M3" i="20"/>
  <c r="E310" i="20"/>
  <c r="E302" i="20"/>
  <c r="E292" i="20"/>
  <c r="E264" i="20"/>
  <c r="E263" i="20"/>
  <c r="E262" i="20"/>
  <c r="C309" i="20"/>
  <c r="F306" i="20"/>
  <c r="B305" i="20"/>
  <c r="F302" i="20"/>
  <c r="C292" i="20"/>
  <c r="B291" i="20"/>
  <c r="E289" i="20"/>
  <c r="B288" i="20"/>
  <c r="E286" i="20"/>
  <c r="E298" i="20" s="1"/>
  <c r="F272" i="20"/>
  <c r="C270" i="20"/>
  <c r="F263" i="20"/>
  <c r="C262" i="20"/>
  <c r="B230" i="20"/>
  <c r="I224" i="20"/>
  <c r="J222" i="20"/>
  <c r="E222" i="20"/>
  <c r="H221" i="20"/>
  <c r="F220" i="20"/>
  <c r="I219" i="20"/>
  <c r="E219" i="20"/>
  <c r="AR39" i="32"/>
  <c r="F310" i="20"/>
  <c r="E306" i="20"/>
  <c r="B302" i="20"/>
  <c r="B292" i="20"/>
  <c r="E290" i="20"/>
  <c r="B289" i="20"/>
  <c r="F287" i="20"/>
  <c r="F284" i="20"/>
  <c r="E272" i="20"/>
  <c r="E294" i="20" s="1"/>
  <c r="B262" i="20"/>
  <c r="E223" i="20"/>
  <c r="E220" i="20"/>
  <c r="B129" i="20"/>
  <c r="AV21" i="32" s="1"/>
  <c r="E303" i="20"/>
  <c r="E284" i="20"/>
  <c r="E270" i="20"/>
  <c r="AX39" i="32"/>
  <c r="F309" i="20"/>
  <c r="E307" i="20"/>
  <c r="F292" i="20"/>
  <c r="F289" i="20"/>
  <c r="E288" i="20"/>
  <c r="B287" i="20"/>
  <c r="E285" i="20"/>
  <c r="F271" i="20"/>
  <c r="F262" i="20"/>
  <c r="E224" i="20"/>
  <c r="I221" i="20"/>
  <c r="T56" i="20"/>
  <c r="T34" i="20"/>
  <c r="B21" i="20"/>
  <c r="B19" i="20"/>
  <c r="B17" i="20"/>
  <c r="F21" i="20"/>
  <c r="F19" i="20"/>
  <c r="F17" i="20"/>
  <c r="C8" i="20"/>
  <c r="C10" i="20"/>
  <c r="C12" i="20"/>
  <c r="C14" i="20"/>
  <c r="C16" i="20"/>
  <c r="F18" i="20"/>
  <c r="D21" i="20"/>
  <c r="C22" i="20"/>
  <c r="B74" i="20"/>
  <c r="F74" i="20"/>
  <c r="J49" i="20"/>
  <c r="N49" i="20"/>
  <c r="D27" i="20"/>
  <c r="N28" i="20"/>
  <c r="D29" i="20"/>
  <c r="D30" i="20"/>
  <c r="B38" i="20"/>
  <c r="C48" i="20"/>
  <c r="C50" i="20"/>
  <c r="C51" i="20"/>
  <c r="C61" i="20"/>
  <c r="F62" i="20"/>
  <c r="D71" i="20"/>
  <c r="R17" i="32" s="1"/>
  <c r="F75" i="20"/>
  <c r="F76" i="20"/>
  <c r="F77" i="20"/>
  <c r="C39" i="20"/>
  <c r="C38" i="20"/>
  <c r="D8" i="20"/>
  <c r="B9" i="20"/>
  <c r="F9" i="20"/>
  <c r="D10" i="20"/>
  <c r="B11" i="20"/>
  <c r="F11" i="20"/>
  <c r="D12" i="20"/>
  <c r="B13" i="20"/>
  <c r="F13" i="20"/>
  <c r="D14" i="20"/>
  <c r="B15" i="20"/>
  <c r="F15" i="20"/>
  <c r="G14" i="32" s="1"/>
  <c r="D16" i="20"/>
  <c r="C17" i="20"/>
  <c r="B18" i="20"/>
  <c r="F20" i="20"/>
  <c r="C77" i="20"/>
  <c r="C73" i="20"/>
  <c r="C60" i="20"/>
  <c r="C29" i="20"/>
  <c r="C27" i="20"/>
  <c r="G28" i="20"/>
  <c r="K28" i="20"/>
  <c r="O28" i="20"/>
  <c r="J28" i="20"/>
  <c r="P28" i="20"/>
  <c r="T32" i="20"/>
  <c r="T33" i="20"/>
  <c r="D38" i="20"/>
  <c r="F39" i="20"/>
  <c r="D48" i="20"/>
  <c r="O49" i="20"/>
  <c r="D50" i="20"/>
  <c r="D51" i="20"/>
  <c r="C59" i="20"/>
  <c r="F60" i="20"/>
  <c r="B62" i="20"/>
  <c r="F71" i="20"/>
  <c r="F72" i="20"/>
  <c r="F73" i="20"/>
  <c r="B75" i="20"/>
  <c r="B76" i="20"/>
  <c r="B77" i="20"/>
  <c r="B99" i="20"/>
  <c r="AN21" i="32" s="1"/>
  <c r="C3" i="20"/>
  <c r="G3" i="20"/>
  <c r="K3" i="20"/>
  <c r="O3" i="20"/>
  <c r="D22" i="20"/>
  <c r="D20" i="20"/>
  <c r="D18" i="20"/>
  <c r="C7" i="20"/>
  <c r="C9" i="20"/>
  <c r="C11" i="20"/>
  <c r="C13" i="20"/>
  <c r="C15" i="20"/>
  <c r="D17" i="20"/>
  <c r="C18" i="20"/>
  <c r="C19" i="20"/>
  <c r="F22" i="20"/>
  <c r="D76" i="20"/>
  <c r="D72" i="20"/>
  <c r="D62" i="20"/>
  <c r="D61" i="20"/>
  <c r="F27" i="20"/>
  <c r="F29" i="20"/>
  <c r="T35" i="20"/>
  <c r="T36" i="20"/>
  <c r="T37" i="20"/>
  <c r="B39" i="20"/>
  <c r="K49" i="20"/>
  <c r="F51" i="20"/>
  <c r="T53" i="20"/>
  <c r="T54" i="20"/>
  <c r="T55" i="20"/>
  <c r="D59" i="20"/>
  <c r="B60" i="20"/>
  <c r="F61" i="20"/>
  <c r="C62" i="20"/>
  <c r="B71" i="20"/>
  <c r="B72" i="20"/>
  <c r="B73" i="20"/>
  <c r="C74" i="20"/>
  <c r="C75" i="20"/>
  <c r="C76" i="20"/>
  <c r="D77" i="20"/>
  <c r="B222" i="20"/>
  <c r="F229" i="20"/>
  <c r="J224" i="20"/>
  <c r="D308" i="20"/>
  <c r="B114" i="20"/>
  <c r="AR21" i="32" s="1"/>
  <c r="C222" i="20"/>
  <c r="G223" i="20"/>
  <c r="K220" i="20"/>
  <c r="I222" i="20"/>
  <c r="I223" i="20"/>
  <c r="C308" i="20"/>
  <c r="B30" i="20"/>
  <c r="F30" i="20"/>
  <c r="B48" i="20"/>
  <c r="F48" i="20"/>
  <c r="B50" i="20"/>
  <c r="F50" i="20"/>
  <c r="B59" i="20"/>
  <c r="F59" i="20"/>
  <c r="B109" i="20"/>
  <c r="D124" i="20"/>
  <c r="C214" i="20"/>
  <c r="D224" i="20"/>
  <c r="D222" i="20"/>
  <c r="D220" i="20"/>
  <c r="H224" i="20"/>
  <c r="H222" i="20"/>
  <c r="H220" i="20"/>
  <c r="B219" i="20"/>
  <c r="F219" i="20"/>
  <c r="K219" i="20"/>
  <c r="B220" i="20"/>
  <c r="G220" i="20"/>
  <c r="D221" i="20"/>
  <c r="F222" i="20"/>
  <c r="K222" i="20"/>
  <c r="C223" i="20"/>
  <c r="H223" i="20"/>
  <c r="D229" i="20"/>
  <c r="D230" i="20"/>
  <c r="C264" i="20"/>
  <c r="D270" i="20"/>
  <c r="C284" i="20"/>
  <c r="C291" i="20"/>
  <c r="D303" i="20"/>
  <c r="C305" i="20"/>
  <c r="B199" i="20"/>
  <c r="D214" i="20"/>
  <c r="E229" i="20"/>
  <c r="C219" i="20"/>
  <c r="G219" i="20"/>
  <c r="C220" i="20"/>
  <c r="I220" i="20"/>
  <c r="E221" i="20"/>
  <c r="K221" i="20"/>
  <c r="G222" i="20"/>
  <c r="D223" i="20"/>
  <c r="F224" i="20"/>
  <c r="K224" i="20"/>
  <c r="E230" i="20"/>
  <c r="B308" i="20"/>
  <c r="B304" i="20"/>
  <c r="B316" i="20" s="1"/>
  <c r="B307" i="20"/>
  <c r="B303" i="20"/>
  <c r="B290" i="20"/>
  <c r="B286" i="20"/>
  <c r="B298" i="20" s="1"/>
  <c r="B270" i="20"/>
  <c r="B264" i="20"/>
  <c r="B309" i="20"/>
  <c r="B285" i="20"/>
  <c r="B284" i="20"/>
  <c r="B272" i="20"/>
  <c r="B294" i="20" s="1"/>
  <c r="B271" i="20"/>
  <c r="F308" i="20"/>
  <c r="F304" i="20"/>
  <c r="F316" i="20" s="1"/>
  <c r="F307" i="20"/>
  <c r="F303" i="20"/>
  <c r="F290" i="20"/>
  <c r="F286" i="20"/>
  <c r="F298" i="20" s="1"/>
  <c r="F270" i="20"/>
  <c r="S46" i="32" s="1"/>
  <c r="F264" i="20"/>
  <c r="F305" i="20"/>
  <c r="B263" i="20"/>
  <c r="D264" i="20"/>
  <c r="C272" i="20"/>
  <c r="C294" i="20" s="1"/>
  <c r="F285" i="20"/>
  <c r="D287" i="20"/>
  <c r="F288" i="20"/>
  <c r="C290" i="20"/>
  <c r="F291" i="20"/>
  <c r="B306" i="20"/>
  <c r="B310" i="20"/>
  <c r="B124" i="20"/>
  <c r="B223" i="20"/>
  <c r="B221" i="20"/>
  <c r="F223" i="20"/>
  <c r="F221" i="20"/>
  <c r="J223" i="20"/>
  <c r="J221" i="20"/>
  <c r="J219" i="20"/>
  <c r="D219" i="20"/>
  <c r="H219" i="20"/>
  <c r="J220" i="20"/>
  <c r="G221" i="20"/>
  <c r="K223" i="20"/>
  <c r="B224" i="20"/>
  <c r="G224" i="20"/>
  <c r="B229" i="20"/>
  <c r="F230" i="20"/>
  <c r="C307" i="20"/>
  <c r="C303" i="20"/>
  <c r="C310" i="20"/>
  <c r="C306" i="20"/>
  <c r="C302" i="20"/>
  <c r="C289" i="20"/>
  <c r="C285" i="20"/>
  <c r="C263" i="20"/>
  <c r="C304" i="20"/>
  <c r="C316" i="20" s="1"/>
  <c r="C288" i="20"/>
  <c r="C287" i="20"/>
  <c r="C286" i="20"/>
  <c r="C298" i="20" s="1"/>
  <c r="D263" i="20"/>
  <c r="C271" i="20"/>
  <c r="D286" i="20"/>
  <c r="D298" i="20" s="1"/>
  <c r="D304" i="20"/>
  <c r="D316" i="20" s="1"/>
  <c r="C230" i="20"/>
  <c r="C221" i="20"/>
  <c r="C224" i="20"/>
  <c r="C229" i="20"/>
  <c r="D310" i="20"/>
  <c r="D306" i="20"/>
  <c r="D302" i="20"/>
  <c r="D309" i="20"/>
  <c r="D305" i="20"/>
  <c r="D292" i="20"/>
  <c r="D288" i="20"/>
  <c r="D284" i="20"/>
  <c r="D272" i="20"/>
  <c r="D294" i="20" s="1"/>
  <c r="D262" i="20"/>
  <c r="D307" i="20"/>
  <c r="D291" i="20"/>
  <c r="D290" i="20"/>
  <c r="D289" i="20"/>
  <c r="D271" i="20"/>
  <c r="D285" i="20"/>
  <c r="E309" i="20"/>
  <c r="E271" i="20"/>
  <c r="E287" i="20"/>
  <c r="E291" i="20"/>
  <c r="E304" i="20"/>
  <c r="E316" i="20" s="1"/>
  <c r="E308" i="20"/>
  <c r="E305" i="20"/>
  <c r="C213" i="20" l="1"/>
  <c r="C165" i="20"/>
  <c r="AN45" i="32" s="1"/>
  <c r="H16" i="20"/>
  <c r="N15" i="32" s="1"/>
  <c r="C160" i="20"/>
  <c r="C168" i="20" s="1"/>
  <c r="C122" i="20"/>
  <c r="C197" i="20"/>
  <c r="AV46" i="32" s="1"/>
  <c r="AZ41" i="32"/>
  <c r="C212" i="20"/>
  <c r="AZ46" i="32" s="1"/>
  <c r="C167" i="20"/>
  <c r="AN46" i="32" s="1"/>
  <c r="C107" i="20"/>
  <c r="AN28" i="32" s="1"/>
  <c r="C137" i="20"/>
  <c r="AV28" i="32" s="1"/>
  <c r="C152" i="20"/>
  <c r="AZ28" i="32" s="1"/>
  <c r="C182" i="20"/>
  <c r="AR46" i="32" s="1"/>
  <c r="B327" i="20"/>
  <c r="H13" i="32"/>
  <c r="C80" i="20"/>
  <c r="H14" i="20"/>
  <c r="N13" i="32" s="1"/>
  <c r="B325" i="20"/>
  <c r="AN38" i="32"/>
  <c r="C115" i="20"/>
  <c r="AR20" i="32"/>
  <c r="C105" i="20"/>
  <c r="AN27" i="32" s="1"/>
  <c r="AN23" i="32"/>
  <c r="C120" i="20"/>
  <c r="AR27" i="32" s="1"/>
  <c r="AR23" i="32"/>
  <c r="C145" i="20"/>
  <c r="C155" i="20"/>
  <c r="B329" i="20"/>
  <c r="H12" i="20"/>
  <c r="N11" i="32" s="1"/>
  <c r="H15" i="32"/>
  <c r="H10" i="20"/>
  <c r="N9" i="32" s="1"/>
  <c r="E85" i="20"/>
  <c r="AR28" i="32"/>
  <c r="C130" i="20"/>
  <c r="C135" i="20"/>
  <c r="AV27" i="32" s="1"/>
  <c r="AN20" i="32"/>
  <c r="C140" i="20"/>
  <c r="C100" i="20"/>
  <c r="AV23" i="32"/>
  <c r="H8" i="20"/>
  <c r="N7" i="32" s="1"/>
  <c r="E297" i="20"/>
  <c r="H7" i="32"/>
  <c r="D85" i="20"/>
  <c r="D80" i="20"/>
  <c r="C84" i="20"/>
  <c r="C83" i="20"/>
  <c r="C81" i="20"/>
  <c r="C82" i="20"/>
  <c r="C85" i="20"/>
  <c r="B200" i="20"/>
  <c r="D200" i="20" s="1"/>
  <c r="AV44" i="32"/>
  <c r="B215" i="20"/>
  <c r="D215" i="20" s="1"/>
  <c r="AZ44" i="32"/>
  <c r="B185" i="20"/>
  <c r="D185" i="20" s="1"/>
  <c r="AR44" i="32"/>
  <c r="B170" i="20"/>
  <c r="D170" i="20" s="1"/>
  <c r="C314" i="20"/>
  <c r="B81" i="20"/>
  <c r="F81" i="20"/>
  <c r="H39" i="20"/>
  <c r="K42" i="32" s="1"/>
  <c r="B80" i="20"/>
  <c r="F80" i="20"/>
  <c r="F82" i="20"/>
  <c r="N54" i="20"/>
  <c r="D295" i="20"/>
  <c r="E314" i="20"/>
  <c r="C297" i="20"/>
  <c r="C295" i="20"/>
  <c r="H230" i="20"/>
  <c r="M222" i="20"/>
  <c r="H60" i="20"/>
  <c r="E315" i="20"/>
  <c r="N224" i="20"/>
  <c r="D280" i="20"/>
  <c r="F252" i="20"/>
  <c r="M220" i="20"/>
  <c r="E296" i="20"/>
  <c r="M223" i="20"/>
  <c r="H65" i="20"/>
  <c r="B347" i="20" s="1"/>
  <c r="F315" i="20"/>
  <c r="F314" i="20"/>
  <c r="N35" i="20"/>
  <c r="H62" i="20"/>
  <c r="AA42" i="32" s="1"/>
  <c r="B83" i="20"/>
  <c r="F83" i="20"/>
  <c r="E295" i="20"/>
  <c r="E273" i="20"/>
  <c r="E312" i="20"/>
  <c r="D312" i="20"/>
  <c r="D273" i="20"/>
  <c r="D254" i="20"/>
  <c r="D249" i="20"/>
  <c r="D297" i="20"/>
  <c r="B279" i="20"/>
  <c r="B265" i="20"/>
  <c r="B250" i="20"/>
  <c r="B255" i="20"/>
  <c r="C252" i="20"/>
  <c r="F250" i="20"/>
  <c r="W8" i="32" s="1"/>
  <c r="F255" i="20"/>
  <c r="D251" i="20"/>
  <c r="D256" i="20"/>
  <c r="B234" i="20"/>
  <c r="C234" i="20" s="1"/>
  <c r="AD6" i="32"/>
  <c r="B330" i="20"/>
  <c r="H13" i="20"/>
  <c r="N12" i="32" s="1"/>
  <c r="G12" i="32"/>
  <c r="B334" i="20"/>
  <c r="H17" i="20"/>
  <c r="N16" i="32" s="1"/>
  <c r="H16" i="32"/>
  <c r="E256" i="20"/>
  <c r="E251" i="20"/>
  <c r="F297" i="20"/>
  <c r="E254" i="20"/>
  <c r="E249" i="20"/>
  <c r="F265" i="20"/>
  <c r="Q49" i="32" s="1"/>
  <c r="F279" i="20"/>
  <c r="Q47" i="32"/>
  <c r="E231" i="20"/>
  <c r="E278" i="20"/>
  <c r="C265" i="20"/>
  <c r="C279" i="20"/>
  <c r="D250" i="20"/>
  <c r="D255" i="20"/>
  <c r="B280" i="20"/>
  <c r="B313" i="20"/>
  <c r="C256" i="20"/>
  <c r="C251" i="20"/>
  <c r="D252" i="20"/>
  <c r="B256" i="20"/>
  <c r="B251" i="20"/>
  <c r="N220" i="20"/>
  <c r="N53" i="20"/>
  <c r="N58" i="20"/>
  <c r="N57" i="20"/>
  <c r="N37" i="20"/>
  <c r="D81" i="20"/>
  <c r="B337" i="20"/>
  <c r="H20" i="20"/>
  <c r="N19" i="32" s="1"/>
  <c r="H19" i="32"/>
  <c r="B332" i="20"/>
  <c r="H15" i="20"/>
  <c r="N14" i="32" s="1"/>
  <c r="H7" i="20"/>
  <c r="N6" i="32" s="1"/>
  <c r="H6" i="32"/>
  <c r="B336" i="20"/>
  <c r="H19" i="20"/>
  <c r="N18" i="32" s="1"/>
  <c r="H18" i="32"/>
  <c r="B297" i="20"/>
  <c r="B231" i="20"/>
  <c r="B278" i="20"/>
  <c r="E255" i="20"/>
  <c r="E250" i="20"/>
  <c r="B315" i="20"/>
  <c r="E279" i="20"/>
  <c r="E265" i="20"/>
  <c r="E80" i="20"/>
  <c r="E83" i="20"/>
  <c r="D83" i="20"/>
  <c r="D278" i="20"/>
  <c r="D231" i="20"/>
  <c r="C312" i="20"/>
  <c r="C273" i="20"/>
  <c r="C313" i="20"/>
  <c r="B237" i="20"/>
  <c r="C237" i="20" s="1"/>
  <c r="AD9" i="32"/>
  <c r="M219" i="20"/>
  <c r="F295" i="20"/>
  <c r="F296" i="20"/>
  <c r="B295" i="20"/>
  <c r="B249" i="20"/>
  <c r="B254" i="20"/>
  <c r="N222" i="20"/>
  <c r="C315" i="20"/>
  <c r="F254" i="20"/>
  <c r="F249" i="20"/>
  <c r="W7" i="32" s="1"/>
  <c r="H229" i="20"/>
  <c r="M224" i="20"/>
  <c r="H64" i="20"/>
  <c r="H59" i="20"/>
  <c r="N55" i="20"/>
  <c r="D84" i="20"/>
  <c r="B85" i="20"/>
  <c r="N33" i="20"/>
  <c r="B326" i="20"/>
  <c r="H9" i="20"/>
  <c r="N8" i="32" s="1"/>
  <c r="H8" i="32"/>
  <c r="H77" i="20"/>
  <c r="F85" i="20"/>
  <c r="AF17" i="32"/>
  <c r="B335" i="20"/>
  <c r="H18" i="20"/>
  <c r="N17" i="32" s="1"/>
  <c r="H17" i="32"/>
  <c r="B338" i="20"/>
  <c r="H21" i="20"/>
  <c r="N20" i="32" s="1"/>
  <c r="G20" i="32"/>
  <c r="N34" i="20"/>
  <c r="F278" i="20"/>
  <c r="F231" i="20"/>
  <c r="Q46" i="32"/>
  <c r="B252" i="20"/>
  <c r="F294" i="20"/>
  <c r="S48" i="32"/>
  <c r="E280" i="20"/>
  <c r="D82" i="20"/>
  <c r="E81" i="20"/>
  <c r="E252" i="20"/>
  <c r="D296" i="20"/>
  <c r="D315" i="20"/>
  <c r="D279" i="20"/>
  <c r="D265" i="20"/>
  <c r="N221" i="20"/>
  <c r="C296" i="20"/>
  <c r="F280" i="20"/>
  <c r="Q48" i="32"/>
  <c r="F313" i="20"/>
  <c r="B312" i="20"/>
  <c r="B273" i="20"/>
  <c r="B296" i="20"/>
  <c r="B314" i="20"/>
  <c r="C255" i="20"/>
  <c r="C250" i="20"/>
  <c r="N219" i="20"/>
  <c r="D313" i="20"/>
  <c r="C280" i="20"/>
  <c r="F256" i="20"/>
  <c r="F251" i="20"/>
  <c r="W9" i="32" s="1"/>
  <c r="M221" i="20"/>
  <c r="N223" i="20"/>
  <c r="D314" i="20"/>
  <c r="N36" i="20"/>
  <c r="H66" i="20"/>
  <c r="H61" i="20"/>
  <c r="B339" i="20"/>
  <c r="H22" i="20"/>
  <c r="N21" i="32" s="1"/>
  <c r="G21" i="32"/>
  <c r="B84" i="20"/>
  <c r="H43" i="20"/>
  <c r="H38" i="20"/>
  <c r="H42" i="20"/>
  <c r="H41" i="20"/>
  <c r="N32" i="20"/>
  <c r="B328" i="20"/>
  <c r="H11" i="20"/>
  <c r="N10" i="32" s="1"/>
  <c r="H10" i="32"/>
  <c r="F84" i="20"/>
  <c r="B82" i="20"/>
  <c r="N56" i="20"/>
  <c r="F312" i="20"/>
  <c r="F273" i="20"/>
  <c r="S49" i="32" s="1"/>
  <c r="S47" i="32"/>
  <c r="E313" i="20"/>
  <c r="C249" i="20"/>
  <c r="C254" i="20"/>
  <c r="C278" i="20"/>
  <c r="C231" i="20"/>
  <c r="E82" i="20"/>
  <c r="E84" i="20"/>
  <c r="AN44" i="32" l="1"/>
  <c r="C138" i="20"/>
  <c r="B140" i="20" s="1"/>
  <c r="D140" i="20" s="1"/>
  <c r="AZ26" i="32"/>
  <c r="C153" i="20"/>
  <c r="C123" i="20"/>
  <c r="B125" i="20" s="1"/>
  <c r="D125" i="20" s="1"/>
  <c r="C108" i="20"/>
  <c r="B110" i="20" s="1"/>
  <c r="D110" i="20" s="1"/>
  <c r="AR26" i="32"/>
  <c r="AN26" i="32"/>
  <c r="H80" i="20"/>
  <c r="AV26" i="32"/>
  <c r="H85" i="20"/>
  <c r="AF18" i="32" s="1"/>
  <c r="B155" i="20"/>
  <c r="D155" i="20" s="1"/>
  <c r="H231" i="20"/>
  <c r="W32" i="32"/>
  <c r="H83" i="20"/>
  <c r="D281" i="20"/>
  <c r="H298" i="20"/>
  <c r="O224" i="20"/>
  <c r="AX48" i="32" s="1"/>
  <c r="H296" i="20"/>
  <c r="I59" i="20"/>
  <c r="H295" i="20"/>
  <c r="H316" i="20"/>
  <c r="H82" i="20"/>
  <c r="H314" i="20"/>
  <c r="B240" i="20"/>
  <c r="C240" i="20" s="1"/>
  <c r="AD12" i="32"/>
  <c r="B346" i="20"/>
  <c r="R32" i="32"/>
  <c r="B343" i="20"/>
  <c r="B32" i="32"/>
  <c r="I61" i="20"/>
  <c r="AA41" i="32"/>
  <c r="O223" i="20"/>
  <c r="AR48" i="32" s="1"/>
  <c r="H315" i="20"/>
  <c r="H84" i="20"/>
  <c r="O220" i="20"/>
  <c r="AR30" i="32" s="1"/>
  <c r="C281" i="20"/>
  <c r="F281" i="20"/>
  <c r="B341" i="20"/>
  <c r="Z8" i="32"/>
  <c r="H312" i="20"/>
  <c r="B344" i="20"/>
  <c r="G32" i="32"/>
  <c r="B348" i="20"/>
  <c r="AB32" i="32"/>
  <c r="H313" i="20"/>
  <c r="O221" i="20"/>
  <c r="AV30" i="32" s="1"/>
  <c r="H294" i="20"/>
  <c r="O222" i="20"/>
  <c r="AN48" i="32" s="1"/>
  <c r="E281" i="20"/>
  <c r="H278" i="20"/>
  <c r="I278" i="20" s="1"/>
  <c r="K41" i="32"/>
  <c r="I38" i="20"/>
  <c r="O219" i="20"/>
  <c r="AN30" i="32" s="1"/>
  <c r="H81" i="20"/>
  <c r="I62" i="20"/>
  <c r="AF42" i="32" s="1"/>
  <c r="H279" i="20"/>
  <c r="I279" i="20" s="1"/>
  <c r="B281" i="20"/>
  <c r="V35" i="20"/>
  <c r="V34" i="20"/>
  <c r="V33" i="20"/>
  <c r="V32" i="20"/>
  <c r="V36" i="20"/>
  <c r="V37" i="20"/>
  <c r="B345" i="20"/>
  <c r="L32" i="32"/>
  <c r="B342" i="20"/>
  <c r="Z9" i="32"/>
  <c r="B340" i="20"/>
  <c r="Z7" i="32"/>
  <c r="I39" i="20"/>
  <c r="P42" i="32" s="1"/>
  <c r="I60" i="20"/>
  <c r="V57" i="20"/>
  <c r="V53" i="20"/>
  <c r="V58" i="20"/>
  <c r="V55" i="20"/>
  <c r="V56" i="20"/>
  <c r="V54" i="20"/>
  <c r="H280" i="20"/>
  <c r="H297" i="20"/>
  <c r="I297" i="20" l="1"/>
  <c r="I313" i="20"/>
  <c r="I315" i="20"/>
  <c r="I316" i="20"/>
  <c r="I312" i="20"/>
  <c r="I295" i="20"/>
  <c r="I298" i="20"/>
  <c r="I294" i="20"/>
  <c r="I314" i="20"/>
  <c r="I296" i="20"/>
  <c r="K32" i="32"/>
  <c r="AB8" i="32"/>
  <c r="F32" i="32"/>
  <c r="AA32" i="32"/>
  <c r="AF32" i="32"/>
  <c r="P32" i="32"/>
  <c r="AB9" i="32"/>
  <c r="AB7" i="32"/>
  <c r="V32" i="32"/>
  <c r="I280" i="20"/>
  <c r="U48" i="32"/>
  <c r="B58" i="20"/>
  <c r="F58" i="20"/>
  <c r="A58" i="20"/>
  <c r="R40" i="32" s="1"/>
  <c r="E58" i="20"/>
  <c r="C58" i="20"/>
  <c r="D58" i="20"/>
  <c r="A56" i="20"/>
  <c r="R38" i="32" s="1"/>
  <c r="C56" i="20"/>
  <c r="B56" i="20"/>
  <c r="E56" i="20"/>
  <c r="D56" i="20"/>
  <c r="F56" i="20"/>
  <c r="B57" i="20"/>
  <c r="F57" i="20"/>
  <c r="A57" i="20"/>
  <c r="R39" i="32" s="1"/>
  <c r="C57" i="20"/>
  <c r="E57" i="20"/>
  <c r="D57" i="20"/>
  <c r="A33" i="20"/>
  <c r="B36" i="32" s="1"/>
  <c r="F33" i="20"/>
  <c r="D33" i="20"/>
  <c r="C33" i="20"/>
  <c r="B33" i="20"/>
  <c r="E33" i="20"/>
  <c r="H281" i="20"/>
  <c r="U46" i="32"/>
  <c r="AF41" i="32"/>
  <c r="A55" i="20"/>
  <c r="R37" i="32" s="1"/>
  <c r="B55" i="20"/>
  <c r="F55" i="20"/>
  <c r="E55" i="20"/>
  <c r="D55" i="20"/>
  <c r="C55" i="20"/>
  <c r="A37" i="20"/>
  <c r="B40" i="32" s="1"/>
  <c r="B37" i="20"/>
  <c r="F37" i="20"/>
  <c r="D37" i="20"/>
  <c r="E37" i="20"/>
  <c r="C37" i="20"/>
  <c r="D34" i="20"/>
  <c r="C34" i="20"/>
  <c r="A34" i="20"/>
  <c r="B37" i="32" s="1"/>
  <c r="F34" i="20"/>
  <c r="E34" i="20"/>
  <c r="B34" i="20"/>
  <c r="D35" i="20"/>
  <c r="B35" i="20"/>
  <c r="A35" i="20"/>
  <c r="B38" i="32" s="1"/>
  <c r="F35" i="20"/>
  <c r="C35" i="20"/>
  <c r="E35" i="20"/>
  <c r="U47" i="32"/>
  <c r="B36" i="20"/>
  <c r="F36" i="20"/>
  <c r="A36" i="20"/>
  <c r="B39" i="32" s="1"/>
  <c r="E36" i="20"/>
  <c r="C36" i="20"/>
  <c r="D36" i="20"/>
  <c r="B54" i="20"/>
  <c r="F54" i="20"/>
  <c r="A54" i="20"/>
  <c r="R36" i="32" s="1"/>
  <c r="E54" i="20"/>
  <c r="C54" i="20"/>
  <c r="D54" i="20"/>
  <c r="D53" i="20"/>
  <c r="B53" i="20"/>
  <c r="F53" i="20"/>
  <c r="A53" i="20"/>
  <c r="R35" i="32" s="1"/>
  <c r="E53" i="20"/>
  <c r="C53" i="20"/>
  <c r="F32" i="20"/>
  <c r="A32" i="20"/>
  <c r="B35" i="32" s="1"/>
  <c r="C32" i="20"/>
  <c r="B32" i="20"/>
  <c r="E32" i="20"/>
  <c r="D32" i="20"/>
  <c r="P41" i="32"/>
  <c r="L316" i="20" l="1"/>
  <c r="L298" i="20"/>
  <c r="M316" i="20"/>
  <c r="M298" i="20"/>
  <c r="L312" i="20"/>
  <c r="H58" i="20"/>
  <c r="I58" i="20" s="1"/>
  <c r="AF40" i="32" s="1"/>
  <c r="M314" i="20"/>
  <c r="M312" i="20"/>
  <c r="H33" i="20"/>
  <c r="K36" i="32" s="1"/>
  <c r="M313" i="20"/>
  <c r="L314" i="20"/>
  <c r="L313" i="20"/>
  <c r="H36" i="20"/>
  <c r="I36" i="20" s="1"/>
  <c r="P39" i="32" s="1"/>
  <c r="H55" i="20"/>
  <c r="AA37" i="32" s="1"/>
  <c r="C275" i="20"/>
  <c r="C274" i="20"/>
  <c r="B274" i="20"/>
  <c r="B275" i="20"/>
  <c r="H37" i="20"/>
  <c r="L315" i="20"/>
  <c r="H57" i="20"/>
  <c r="E266" i="20"/>
  <c r="E267" i="20"/>
  <c r="E275" i="20"/>
  <c r="E274" i="20"/>
  <c r="H34" i="20"/>
  <c r="I281" i="20"/>
  <c r="U49" i="32"/>
  <c r="B266" i="20"/>
  <c r="B267" i="20"/>
  <c r="F267" i="20"/>
  <c r="F266" i="20"/>
  <c r="C267" i="20"/>
  <c r="C266" i="20"/>
  <c r="H53" i="20"/>
  <c r="L297" i="20"/>
  <c r="M296" i="20"/>
  <c r="L296" i="20"/>
  <c r="M295" i="20"/>
  <c r="L295" i="20"/>
  <c r="M294" i="20"/>
  <c r="M297" i="20"/>
  <c r="L294" i="20"/>
  <c r="H32" i="20"/>
  <c r="D274" i="20"/>
  <c r="D275" i="20"/>
  <c r="H54" i="20"/>
  <c r="F274" i="20"/>
  <c r="F275" i="20"/>
  <c r="H35" i="20"/>
  <c r="M315" i="20"/>
  <c r="D266" i="20"/>
  <c r="D267" i="20"/>
  <c r="H56" i="20"/>
  <c r="I55" i="20" l="1"/>
  <c r="AF37" i="32" s="1"/>
  <c r="AA40" i="32"/>
  <c r="K39" i="32"/>
  <c r="I33" i="20"/>
  <c r="P36" i="32" s="1"/>
  <c r="I56" i="20"/>
  <c r="AF38" i="32" s="1"/>
  <c r="AA38" i="32"/>
  <c r="K38" i="32"/>
  <c r="I35" i="20"/>
  <c r="P38" i="32" s="1"/>
  <c r="I34" i="20"/>
  <c r="P37" i="32" s="1"/>
  <c r="K37" i="32"/>
  <c r="AA39" i="32"/>
  <c r="I57" i="20"/>
  <c r="AF39" i="32" s="1"/>
  <c r="I32" i="20"/>
  <c r="K35" i="32"/>
  <c r="I54" i="20"/>
  <c r="AF36" i="32" s="1"/>
  <c r="AA36" i="32"/>
  <c r="AA35" i="32"/>
  <c r="I53" i="20"/>
  <c r="I37" i="20"/>
  <c r="P40" i="32" s="1"/>
  <c r="K40" i="32"/>
  <c r="AF35" i="32" l="1"/>
  <c r="J61" i="20"/>
  <c r="P35" i="32"/>
  <c r="J3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michaelw</author>
  </authors>
  <commentList>
    <comment ref="G8" authorId="0" shapeId="0" xr:uid="{00000000-0006-0000-0100-000001000000}">
      <text>
        <r>
          <rPr>
            <sz val="9"/>
            <color indexed="81"/>
            <rFont val="Tahoma"/>
            <family val="2"/>
          </rPr>
          <t>Compared to a vanilla WACC</t>
        </r>
      </text>
    </comment>
    <comment ref="F14" authorId="0" shapeId="0" xr:uid="{00000000-0006-0000-0100-000002000000}">
      <text>
        <r>
          <rPr>
            <sz val="9"/>
            <color indexed="81"/>
            <rFont val="Tahoma"/>
            <family val="2"/>
          </rPr>
          <t>Total distribution transfer capacity</t>
        </r>
      </text>
    </comment>
    <comment ref="AL28" authorId="0" shapeId="0" xr:uid="{00000000-0006-0000-0100-000003000000}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29" authorId="0" shapeId="0" xr:uid="{00000000-0006-0000-0100-000004000000}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3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  <comment ref="Q45" authorId="0" shapeId="0" xr:uid="{00000000-0006-0000-0100-000006000000}">
      <text>
        <r>
          <rPr>
            <sz val="9"/>
            <color indexed="81"/>
            <rFont val="Tahoma"/>
            <family val="2"/>
          </rPr>
          <t>Unplanned interruptions on the network - or Class C</t>
        </r>
      </text>
    </comment>
    <comment ref="S4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Planned interruptions on the network - or Class B</t>
        </r>
      </text>
    </comment>
    <comment ref="U45" authorId="0" shapeId="0" xr:uid="{00000000-0006-0000-0100-000008000000}">
      <text>
        <r>
          <rPr>
            <sz val="9"/>
            <color indexed="81"/>
            <rFont val="Tahoma"/>
            <family val="2"/>
          </rPr>
          <t>General direction of trend over the last 5 years</t>
        </r>
      </text>
    </comment>
    <comment ref="AL46" authorId="0" shapeId="0" xr:uid="{00000000-0006-0000-0100-000009000000}">
      <text>
        <r>
          <rPr>
            <sz val="9"/>
            <color indexed="81"/>
            <rFont val="Tahoma"/>
            <family val="2"/>
          </rPr>
          <t>Estimation based on Grade 1/2/unknown quantities</t>
        </r>
      </text>
    </comment>
    <comment ref="AL47" authorId="0" shapeId="0" xr:uid="{00000000-0006-0000-0100-00000A000000}">
      <text>
        <r>
          <rPr>
            <sz val="9"/>
            <color indexed="81"/>
            <rFont val="Tahoma"/>
            <family val="2"/>
          </rPr>
          <t>As indicated by the distributor in their latest AMP</t>
        </r>
      </text>
    </comment>
    <comment ref="AL4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michaelw:</t>
        </r>
        <r>
          <rPr>
            <sz val="9"/>
            <color indexed="81"/>
            <rFont val="Tahoma"/>
            <family val="2"/>
          </rPr>
          <t xml:space="preserve">
Forecast of applicable replacement and renewal capex for the next 5 years.
Change from recent historical series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<sst xmlns="http://schemas.openxmlformats.org/spreadsheetml/2006/main" count="67255" uniqueCount="8391">
  <si>
    <t>Network capacity</t>
  </si>
  <si>
    <t>SAIDI</t>
  </si>
  <si>
    <t>Ownership:</t>
  </si>
  <si>
    <t>Head Office:</t>
  </si>
  <si>
    <t>Phone number:</t>
  </si>
  <si>
    <t>Company details</t>
  </si>
  <si>
    <t>Website:</t>
  </si>
  <si>
    <t>Reliability</t>
  </si>
  <si>
    <t>Load factor</t>
  </si>
  <si>
    <t>Interruption rate</t>
  </si>
  <si>
    <t>Summary statistics</t>
  </si>
  <si>
    <t>Regulatory profit</t>
  </si>
  <si>
    <t>Return on investment</t>
  </si>
  <si>
    <t>Line charge revenue</t>
  </si>
  <si>
    <t>Number of connections</t>
  </si>
  <si>
    <t>2016</t>
  </si>
  <si>
    <t>Duration of outages - SAIDI</t>
  </si>
  <si>
    <t>Frequency of outages - SAIFI</t>
  </si>
  <si>
    <t>Operating expenditure</t>
  </si>
  <si>
    <t>Capital expenditure</t>
  </si>
  <si>
    <t>Peak demand</t>
  </si>
  <si>
    <t>Energy delivered</t>
  </si>
  <si>
    <t>Yes</t>
  </si>
  <si>
    <t>Other income</t>
  </si>
  <si>
    <t>Consumer connection</t>
  </si>
  <si>
    <t>System growth</t>
  </si>
  <si>
    <t>Asset replacement &amp; renewal</t>
  </si>
  <si>
    <t>Asset relocations</t>
  </si>
  <si>
    <t>Reliability, safety &amp; environment</t>
  </si>
  <si>
    <t>Vegetation management</t>
  </si>
  <si>
    <t>Business support</t>
  </si>
  <si>
    <t>Network ratios</t>
  </si>
  <si>
    <t>Depreciation</t>
  </si>
  <si>
    <t>Revaluations</t>
  </si>
  <si>
    <t>Loss ratio</t>
  </si>
  <si>
    <t>Opening RAB</t>
  </si>
  <si>
    <t>Closing RAB</t>
  </si>
  <si>
    <t>Asset disposals</t>
  </si>
  <si>
    <t>Other adjustments</t>
  </si>
  <si>
    <t>Line charge revenues</t>
  </si>
  <si>
    <t>Year</t>
  </si>
  <si>
    <t>Source</t>
  </si>
  <si>
    <t>Schedule</t>
  </si>
  <si>
    <t>Section</t>
  </si>
  <si>
    <t>Category</t>
  </si>
  <si>
    <t>Selection</t>
  </si>
  <si>
    <t>Index</t>
  </si>
  <si>
    <t>Units</t>
  </si>
  <si>
    <t>Alpine Energy</t>
  </si>
  <si>
    <t>Aurora Energy</t>
  </si>
  <si>
    <t>Buller Electricity</t>
  </si>
  <si>
    <t>Centralines</t>
  </si>
  <si>
    <t>Counties Power</t>
  </si>
  <si>
    <t>Eastland Network</t>
  </si>
  <si>
    <t>Electra</t>
  </si>
  <si>
    <t>Electricity Ashburton</t>
  </si>
  <si>
    <t>Electricity Invercargill</t>
  </si>
  <si>
    <t>Horizon Energy</t>
  </si>
  <si>
    <t>MainPower NZ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</si>
  <si>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</si>
  <si>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</si>
  <si>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</si>
  <si>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</si>
  <si>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</si>
  <si>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</si>
  <si>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</si>
  <si>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</t>
  </si>
  <si>
    <t>Scanpower</t>
  </si>
  <si>
    <t>The Lines Company</t>
  </si>
  <si>
    <t>The Power Company</t>
  </si>
  <si>
    <t>Top Energy</t>
  </si>
  <si>
    <t>Unison Networks</t>
  </si>
  <si>
    <t>Vector Lines</t>
  </si>
  <si>
    <t>WEL Networks</t>
  </si>
  <si>
    <t>Waipa Networks</t>
  </si>
  <si>
    <t>Wellington Electricity</t>
  </si>
  <si>
    <t>Westpower</t>
  </si>
  <si>
    <t>Industry</t>
  </si>
  <si>
    <t>Price-quality</t>
  </si>
  <si>
    <t>ID only</t>
  </si>
  <si>
    <t>xllookup</t>
  </si>
  <si>
    <t>ID</t>
  </si>
  <si>
    <t>Network and Demand</t>
  </si>
  <si>
    <t>NA</t>
  </si>
  <si>
    <t>Capital Expenditure</t>
  </si>
  <si>
    <t>All assets</t>
  </si>
  <si>
    <t>Expenditure on assets</t>
  </si>
  <si>
    <t>constant</t>
  </si>
  <si>
    <t>nominal</t>
  </si>
  <si>
    <t>Network assets</t>
  </si>
  <si>
    <t>Expenditure on network assets</t>
  </si>
  <si>
    <t>Non-network assets</t>
  </si>
  <si>
    <t>Expenditure on non-network assets</t>
  </si>
  <si>
    <t>Reliability, safety and environment</t>
  </si>
  <si>
    <t>Total reliability, safety and environment</t>
  </si>
  <si>
    <t>System Growth</t>
  </si>
  <si>
    <t>Customer numbers</t>
  </si>
  <si>
    <t>Average no. of ICPs in disclosure year</t>
  </si>
  <si>
    <t>Electricity volumes</t>
  </si>
  <si>
    <t>Electricity entering system for supply to consumers</t>
  </si>
  <si>
    <t>GWh</t>
  </si>
  <si>
    <t>proportion</t>
  </si>
  <si>
    <t>Total energy delivered to ICPs</t>
  </si>
  <si>
    <t>Maximum coincident system demand</t>
  </si>
  <si>
    <t>GXP demand</t>
  </si>
  <si>
    <t>MW</t>
  </si>
  <si>
    <t>Total circuit length</t>
  </si>
  <si>
    <t>km</t>
  </si>
  <si>
    <t>Operating Expenditure</t>
  </si>
  <si>
    <t>Asset replacement and renewal</t>
  </si>
  <si>
    <t>Network opex</t>
  </si>
  <si>
    <t>Non-network opex</t>
  </si>
  <si>
    <t>Other</t>
  </si>
  <si>
    <t>Service interruptions and emergencies</t>
  </si>
  <si>
    <t>System operations and network support</t>
  </si>
  <si>
    <t>Total opex</t>
  </si>
  <si>
    <t>Operational expenditure</t>
  </si>
  <si>
    <t>Class B</t>
  </si>
  <si>
    <t>Class C</t>
  </si>
  <si>
    <t>SAIFI</t>
  </si>
  <si>
    <t>2(i)</t>
  </si>
  <si>
    <t>Revenue and Profitability</t>
  </si>
  <si>
    <t>Return on Investment (post tax)</t>
  </si>
  <si>
    <t>2011IDRevenue and ProfitabilityReturn on investmentReturn on Investment (post tax)NA</t>
  </si>
  <si>
    <t>Return on Investment (vanilla)</t>
  </si>
  <si>
    <t>2011IDRevenue and ProfitabilityReturn on investmentReturn on Investment (vanilla)NA</t>
  </si>
  <si>
    <t>8(i)</t>
  </si>
  <si>
    <t>2012IDNetwork and DemandCustomer numbersAverage no. of ICPs in disclosure yearNA</t>
  </si>
  <si>
    <t>3(i)</t>
  </si>
  <si>
    <t>Asset value</t>
  </si>
  <si>
    <t>Total depreciation</t>
  </si>
  <si>
    <t>$000</t>
  </si>
  <si>
    <t>Total revaluations</t>
  </si>
  <si>
    <t>Expenses</t>
  </si>
  <si>
    <t>2012IDRevenue and ProfitabilityExpensesOperational expenditureconstant</t>
  </si>
  <si>
    <t>2012IDRevenue and ProfitabilityExpensesOperational expenditurenominal</t>
  </si>
  <si>
    <t>Pass-through and recoverable costs</t>
  </si>
  <si>
    <t>2012IDRevenue and ProfitabilityExpensesPass-through and recoverable costsconstant</t>
  </si>
  <si>
    <t>2012IDRevenue and ProfitabilityExpensesPass-through and recoverable costsnominal</t>
  </si>
  <si>
    <t>Operating surplus / (deficit)</t>
  </si>
  <si>
    <t>2012IDRevenue and ProfitabilityOperating surplus / (deficit)Operating surplus / (deficit)constant</t>
  </si>
  <si>
    <t>2012IDRevenue and ProfitabilityOperating surplus / (deficit)Operating surplus / (deficit)nominal</t>
  </si>
  <si>
    <t>Regulatory profit / (loss)</t>
  </si>
  <si>
    <t>2012IDRevenue and ProfitabilityRegulatory profit / (loss)Regulatory profit / (loss)constant</t>
  </si>
  <si>
    <t>2012IDRevenue and ProfitabilityRegulatory profit / (loss)Regulatory profit / (loss)nominal</t>
  </si>
  <si>
    <t>Regulatory profit / (loss) before tax</t>
  </si>
  <si>
    <t>2012IDRevenue and ProfitabilityRegulatory profit / (loss) before taxRegulatory profit / (loss) before taxconstant</t>
  </si>
  <si>
    <t>2012IDRevenue and ProfitabilityRegulatory profit / (loss) before taxRegulatory profit / (loss) before taxnominal</t>
  </si>
  <si>
    <t>2012IDRevenue and ProfitabilityReturn on investmentReturn on Investment (post tax)NA</t>
  </si>
  <si>
    <t>2012IDRevenue and ProfitabilityReturn on investmentReturn on Investment (vanilla)NA</t>
  </si>
  <si>
    <t>Tax</t>
  </si>
  <si>
    <t>Regulatory tax allowance</t>
  </si>
  <si>
    <t>2012IDRevenue and ProfitabilityTaxRegulatory tax allowanceconstant</t>
  </si>
  <si>
    <t>2012IDRevenue and ProfitabilityTaxRegulatory tax allowancenominal</t>
  </si>
  <si>
    <t>Term credit spread differential</t>
  </si>
  <si>
    <t>Term credit spread differential allowance</t>
  </si>
  <si>
    <t>2012IDRevenue and ProfitabilityTerm credit spread differentialTerm credit spread differential allowanceconstant</t>
  </si>
  <si>
    <t>2012IDRevenue and ProfitabilityTerm credit spread differentialTerm credit spread differential allowancenominal</t>
  </si>
  <si>
    <t>Total regulatory income</t>
  </si>
  <si>
    <t>Gains / (losses) on asset disposals</t>
  </si>
  <si>
    <t>2012IDRevenue and ProfitabilityTotal regulatory incomeGains / (losses) on asset disposalsconstant</t>
  </si>
  <si>
    <t>2012IDRevenue and ProfitabilityTotal regulatory incomeGains / (losses) on asset disposalsnominal</t>
  </si>
  <si>
    <t>2012IDRevenue and ProfitabilityTotal regulatory incomeLine charge revenueconstant</t>
  </si>
  <si>
    <t>2012IDRevenue and ProfitabilityTotal regulatory incomeLine charge revenuenominal</t>
  </si>
  <si>
    <t>Other regulatory income</t>
  </si>
  <si>
    <t>2012IDRevenue and ProfitabilityTotal regulatory incomeOther regulatory incomeconstant</t>
  </si>
  <si>
    <t>2012IDRevenue and ProfitabilityTotal regulatory incomeOther regulatory incomenominal</t>
  </si>
  <si>
    <t>2012IDRevenue and ProfitabilityTotal regulatory incomeTotal regulatory incomeconstant</t>
  </si>
  <si>
    <t>2012IDRevenue and ProfitabilityTotal regulatory incomeTotal regulatory incomenominal</t>
  </si>
  <si>
    <t>6a(i)</t>
  </si>
  <si>
    <t>2013IDCapital ExpenditureAll assetsExpenditure on assetsconstant</t>
  </si>
  <si>
    <t>11a(i)</t>
  </si>
  <si>
    <t>2013IDCapital ExpenditureAll assetsExpenditure on assetsnominal</t>
  </si>
  <si>
    <t>2013IDCapital ExpenditureAsset relocationsAsset relocationsconstant</t>
  </si>
  <si>
    <t>2013IDCapital ExpenditureAsset relocationsAsset relocationsnominal</t>
  </si>
  <si>
    <t>11a(iv)</t>
  </si>
  <si>
    <t>2013IDCapital ExpenditureAsset replacement and renewalAsset replacement and renewalconstant</t>
  </si>
  <si>
    <t>2013IDCapital ExpenditureAsset replacement and renewalAsset replacement and renewalnominal</t>
  </si>
  <si>
    <t>Asset replacement and renewal expenditure</t>
  </si>
  <si>
    <t>6a(iv)</t>
  </si>
  <si>
    <t>2013IDCapital ExpenditureAsset replacement and renewalAsset replacement and renewal expenditureconstant</t>
  </si>
  <si>
    <t>2013IDCapital ExpenditureAsset replacement and renewalAsset replacement and renewal expenditurenominal</t>
  </si>
  <si>
    <t>Asset replacement and renewal less capital contributions</t>
  </si>
  <si>
    <t>2013IDCapital ExpenditureAsset replacement and renewalAsset replacement and renewal less capital contributionsconstant</t>
  </si>
  <si>
    <t>2013IDCapital ExpenditureAsset replacement and renewalAsset replacement and renewal less capital contributionsnominal</t>
  </si>
  <si>
    <t>Capital contributions funding asset replacement and renewal</t>
  </si>
  <si>
    <t>2013IDCapital ExpenditureAsset replacement and renewalCapital contributions funding asset replacement and renewalconstant</t>
  </si>
  <si>
    <t>2013IDCapital ExpenditureAsset replacement and renewalCapital contributions funding asset replacement and renewalnominal</t>
  </si>
  <si>
    <t>Distribution and LV cables</t>
  </si>
  <si>
    <t>2013IDCapital ExpenditureAsset replacement and renewalDistribution and LV cablesconstant</t>
  </si>
  <si>
    <t>2013IDCapital ExpenditureAsset replacement and renewalDistribution and LV cablesnominal</t>
  </si>
  <si>
    <t>Distribution and LV lines</t>
  </si>
  <si>
    <t>2013IDCapital ExpenditureAsset replacement and renewalDistribution and LV linesconstant</t>
  </si>
  <si>
    <t>2013IDCapital ExpenditureAsset replacement and renewalDistribution and LV linesnominal</t>
  </si>
  <si>
    <t>Distribution substations and transformers</t>
  </si>
  <si>
    <t>2013IDCapital ExpenditureAsset replacement and renewalDistribution substations and transformersconstant</t>
  </si>
  <si>
    <t>2013IDCapital ExpenditureAsset replacement and renewalDistribution substations and transformersnominal</t>
  </si>
  <si>
    <t>Distribution switchgear</t>
  </si>
  <si>
    <t>2013IDCapital ExpenditureAsset replacement and renewalDistribution switchgearconstant</t>
  </si>
  <si>
    <t>2013IDCapital ExpenditureAsset replacement and renewalDistribution switchgearnominal</t>
  </si>
  <si>
    <t>Other network assets</t>
  </si>
  <si>
    <t>2013IDCapital ExpenditureAsset replacement and renewalOther network assetsconstant</t>
  </si>
  <si>
    <t>2013IDCapital ExpenditureAsset replacement and renewalOther network assetsnominal</t>
  </si>
  <si>
    <t>Subtransmission</t>
  </si>
  <si>
    <t>2013IDCapital ExpenditureAsset replacement and renewalSubtransmissionconstant</t>
  </si>
  <si>
    <t>2013IDCapital ExpenditureAsset replacement and renewalSubtransmissionnominal</t>
  </si>
  <si>
    <t>Zone substations</t>
  </si>
  <si>
    <t>2013IDCapital ExpenditureAsset replacement and renewalZone substationsconstant</t>
  </si>
  <si>
    <t>2013IDCapital ExpenditureAsset replacement and renewalZone substationsnominal</t>
  </si>
  <si>
    <t>2013IDCapital ExpenditureCapital expenditureCapital expenditureconstant</t>
  </si>
  <si>
    <t>2013IDCapital ExpenditureCapital expenditureCapital expenditurenominal</t>
  </si>
  <si>
    <t>Capital expenditure forecast</t>
  </si>
  <si>
    <t>2013IDCapital ExpenditureConsumer connectionConsumer connectionconstant</t>
  </si>
  <si>
    <t>2013IDCapital ExpenditureConsumer connectionConsumer connectionnominal</t>
  </si>
  <si>
    <t>Cost of financing</t>
  </si>
  <si>
    <t>2013IDCapital ExpenditureCost of financingCost of financingconstant</t>
  </si>
  <si>
    <t>2013IDCapital ExpenditureCost of financingCost of financingnominal</t>
  </si>
  <si>
    <t>Expenditure on subcomponents</t>
  </si>
  <si>
    <t>Energy efficiency and demand side management, reduction of energy losses</t>
  </si>
  <si>
    <t>Overhead to underground conversion</t>
  </si>
  <si>
    <t>Research and development</t>
  </si>
  <si>
    <t>2013IDCapital ExpenditureNetwork assetsExpenditure on network assetsconstant</t>
  </si>
  <si>
    <t>2013IDCapital ExpenditureNetwork assetsExpenditure on network assetsnominal</t>
  </si>
  <si>
    <t>2013IDCapital ExpenditureNon-network assetsExpenditure on non-network assetsconstant</t>
  </si>
  <si>
    <t>2013IDCapital ExpenditureNon-network assetsExpenditure on non-network assetsnominal</t>
  </si>
  <si>
    <t>Legislative and regulatory</t>
  </si>
  <si>
    <t>2013IDCapital ExpenditureReliability, safety and environmentLegislative and regulatoryconstant</t>
  </si>
  <si>
    <t>2013IDCapital ExpenditureReliability, safety and environmentLegislative and regulatorynominal</t>
  </si>
  <si>
    <t>Other reliability, safety and environment</t>
  </si>
  <si>
    <t>2013IDCapital ExpenditureReliability, safety and environmentOther reliability, safety and environmentconstant</t>
  </si>
  <si>
    <t>2013IDCapital ExpenditureReliability, safety and environmentOther reliability, safety and environmentnominal</t>
  </si>
  <si>
    <t>Quality of supply</t>
  </si>
  <si>
    <t>2013IDCapital ExpenditureReliability, safety and environmentQuality of supplyconstant</t>
  </si>
  <si>
    <t>2013IDCapital ExpenditureReliability, safety and environmentQuality of supplynominal</t>
  </si>
  <si>
    <t>2013IDCapital ExpenditureReliability, safety and environmentTotal reliability, safety and environmentconstant</t>
  </si>
  <si>
    <t>2013IDCapital ExpenditureReliability, safety and environmentTotal reliability, safety and environmentnominal</t>
  </si>
  <si>
    <t>Capital contributions funding system growth</t>
  </si>
  <si>
    <t>System growth expenditure</t>
  </si>
  <si>
    <t>System growth less capital contributions</t>
  </si>
  <si>
    <t>2013IDCapital ExpenditureSystem growthCapital contributions funding system growthconstant</t>
  </si>
  <si>
    <t>2013IDCapital ExpenditureSystem growthCapital contributions funding system growthnominal</t>
  </si>
  <si>
    <t>2013IDCapital ExpenditureSystem growthDistribution and LV cablesconstant</t>
  </si>
  <si>
    <t>2013IDCapital ExpenditureSystem growthDistribution and LV cablesnominal</t>
  </si>
  <si>
    <t>2013IDCapital ExpenditureSystem growthDistribution and LV linesconstant</t>
  </si>
  <si>
    <t>2013IDCapital ExpenditureSystem growthDistribution and LV linesnominal</t>
  </si>
  <si>
    <t>2013IDCapital ExpenditureSystem growthDistribution substations and transformersconstant</t>
  </si>
  <si>
    <t>2013IDCapital ExpenditureSystem growthDistribution substations and transformersnominal</t>
  </si>
  <si>
    <t>2013IDCapital ExpenditureSystem growthDistribution switchgearconstant</t>
  </si>
  <si>
    <t>2013IDCapital ExpenditureSystem growthDistribution switchgearnominal</t>
  </si>
  <si>
    <t>2013IDCapital ExpenditureSystem growthOther network assetsconstant</t>
  </si>
  <si>
    <t>2013IDCapital ExpenditureSystem growthOther network assetsnominal</t>
  </si>
  <si>
    <t>2013IDCapital ExpenditureSystem growthSubtransmissionconstant</t>
  </si>
  <si>
    <t>2013IDCapital ExpenditureSystem growthSubtransmissionnominal</t>
  </si>
  <si>
    <t>2013IDCapital ExpenditureSystem growthSystem growthconstant</t>
  </si>
  <si>
    <t>2013IDCapital ExpenditureSystem growthSystem growthnominal</t>
  </si>
  <si>
    <t>2013IDCapital ExpenditureSystem growthSystem growth expenditureconstant</t>
  </si>
  <si>
    <t>2013IDCapital ExpenditureSystem growthSystem growth expenditurenominal</t>
  </si>
  <si>
    <t>2013IDCapital ExpenditureSystem growthSystem growth less capital contributionsconstant</t>
  </si>
  <si>
    <t>2013IDCapital ExpenditureSystem growthSystem growth less capital contributionsnominal</t>
  </si>
  <si>
    <t>2013IDCapital ExpenditureSystem growthZone substationsconstant</t>
  </si>
  <si>
    <t>2013IDCapital ExpenditureSystem growthZone substationsnominal</t>
  </si>
  <si>
    <t>Value of capital contributions</t>
  </si>
  <si>
    <t>2013IDCapital ExpenditureValue of capital contributionsValue of capital contributionsconstant</t>
  </si>
  <si>
    <t>2013IDCapital ExpenditureValue of capital contributionsValue of capital contributionsnominal</t>
  </si>
  <si>
    <t>Value of vested assets</t>
  </si>
  <si>
    <t>2013IDCapital ExpenditureValue of vested assetsValue of vested assetsconstant</t>
  </si>
  <si>
    <t>2013IDCapital ExpenditureValue of vested assetsValue of vested assetsnominal</t>
  </si>
  <si>
    <t>No.</t>
  </si>
  <si>
    <t>2013IDNetwork and DemandCustomer numbersAverage no. of ICPs in disclosure yearNA</t>
  </si>
  <si>
    <t>12c(ii)</t>
  </si>
  <si>
    <t>9e(ii)</t>
  </si>
  <si>
    <t>2013IDNetwork and DemandElectricity volumesElectricity entering system for supply to consumersNA</t>
  </si>
  <si>
    <t>2013IDNetwork and DemandElectricity volumesLoad factorNA</t>
  </si>
  <si>
    <t>2013IDNetwork and DemandElectricity volumesLoss ratioNA</t>
  </si>
  <si>
    <t>2013IDNetwork and DemandElectricity volumesTotal energy delivered to ICPsNA</t>
  </si>
  <si>
    <t>2013IDNetwork and DemandMaximum coincident system demandGXP demandNA</t>
  </si>
  <si>
    <t>2013IDNetwork and DemandMaximum coincident system demandMaximum coincident system demandNA</t>
  </si>
  <si>
    <t>9c</t>
  </si>
  <si>
    <t>11b</t>
  </si>
  <si>
    <t>6b(i)</t>
  </si>
  <si>
    <t>2013IDOperating ExpenditureAsset replacement and renewalAsset replacement and renewalconstant</t>
  </si>
  <si>
    <t>2013IDOperating ExpenditureAsset replacement and renewalAsset replacement and renewalnominal</t>
  </si>
  <si>
    <t>2013IDOperating ExpenditureBusiness supportBusiness supportconstant</t>
  </si>
  <si>
    <t>2013IDOperating ExpenditureBusiness supportBusiness supportnominal</t>
  </si>
  <si>
    <t>Direct billing*</t>
  </si>
  <si>
    <t>Insurance</t>
  </si>
  <si>
    <t>Research and Development</t>
  </si>
  <si>
    <t>Network Opex</t>
  </si>
  <si>
    <t>2013IDOperating ExpenditureNetwork opexNetwork opexconstant</t>
  </si>
  <si>
    <t>2013IDOperating ExpenditureNetwork opexNetwork opexnominal</t>
  </si>
  <si>
    <t>2013IDOperating ExpenditureNon-network opexNon-network opexconstant</t>
  </si>
  <si>
    <t>2013IDOperating ExpenditureNon-network opexNon-network opexnominal</t>
  </si>
  <si>
    <t>Routine and corrective maintenance and inspection</t>
  </si>
  <si>
    <t>2013IDOperating ExpenditureRoutine and corrective maintenance and inspectionRoutine and corrective maintenance and inspectionconstant</t>
  </si>
  <si>
    <t>2013IDOperating ExpenditureRoutine and corrective maintenance and inspectionRoutine and corrective maintenance and inspectionnominal</t>
  </si>
  <si>
    <t>2013IDOperating ExpenditureService interruptions and emergenciesService interruptions and emergenciesconstant</t>
  </si>
  <si>
    <t>2013IDOperating ExpenditureService interruptions and emergenciesService interruptions and emergenciesnominal</t>
  </si>
  <si>
    <t>2013IDOperating ExpenditureSystem operations and network supportSystem operations and network supportconstant</t>
  </si>
  <si>
    <t>2013IDOperating ExpenditureSystem operations and network supportSystem operations and network supportnominal</t>
  </si>
  <si>
    <t>2013IDOperating ExpenditureTotal opexOperational expenditureconstant</t>
  </si>
  <si>
    <t>2013IDOperating ExpenditureTotal opexOperational expenditurenominal</t>
  </si>
  <si>
    <t>2013IDOperating ExpenditureVegetation managementVegetation managementconstant</t>
  </si>
  <si>
    <t>2013IDOperating ExpenditureVegetation managementVegetation managementnominal</t>
  </si>
  <si>
    <t>10(i)</t>
  </si>
  <si>
    <t>value</t>
  </si>
  <si>
    <t>2013IDReliabilitySAIDIClass BNA</t>
  </si>
  <si>
    <t>12d</t>
  </si>
  <si>
    <t>2013IDReliabilitySAIDIClass CNA</t>
  </si>
  <si>
    <t>Total</t>
  </si>
  <si>
    <t>2013IDReliabilitySAIFIClass BNA</t>
  </si>
  <si>
    <t>2013IDReliabilitySAIFIClass CNA</t>
  </si>
  <si>
    <t>2013IDRevenue and ProfitabilityExpensesOperational expenditureconstant</t>
  </si>
  <si>
    <t>2013IDRevenue and ProfitabilityExpensesOperational expenditurenominal</t>
  </si>
  <si>
    <t>2013IDRevenue and ProfitabilityExpensesPass-through and recoverable costsconstant</t>
  </si>
  <si>
    <t>2013IDRevenue and ProfitabilityExpensesPass-through and recoverable costsnominal</t>
  </si>
  <si>
    <t>2013IDRevenue and ProfitabilityOperating surplus / (deficit)Operating surplus / (deficit)constant</t>
  </si>
  <si>
    <t>2013IDRevenue and ProfitabilityOperating surplus / (deficit)Operating surplus / (deficit)nominal</t>
  </si>
  <si>
    <t>2013IDRevenue and ProfitabilityRegulatory profit / (loss)Regulatory profit / (loss)constant</t>
  </si>
  <si>
    <t>2013IDRevenue and ProfitabilityRegulatory profit / (loss)Regulatory profit / (loss)nominal</t>
  </si>
  <si>
    <t>2013IDRevenue and ProfitabilityRegulatory profit / (loss) before taxRegulatory profit / (loss) before taxconstant</t>
  </si>
  <si>
    <t>2013IDRevenue and ProfitabilityRegulatory profit / (loss) before taxRegulatory profit / (loss) before taxnominal</t>
  </si>
  <si>
    <t>2013IDRevenue and ProfitabilityReturn on investmentReturn on Investment (post tax)NA</t>
  </si>
  <si>
    <t>2013IDRevenue and ProfitabilityReturn on investmentReturn on Investment (vanilla)NA</t>
  </si>
  <si>
    <t>2013IDRevenue and ProfitabilityTaxRegulatory tax allowanceconstant</t>
  </si>
  <si>
    <t>2013IDRevenue and ProfitabilityTaxRegulatory tax allowancenominal</t>
  </si>
  <si>
    <t>2013IDRevenue and ProfitabilityTerm credit spread differentialTerm credit spread differential allowanceconstant</t>
  </si>
  <si>
    <t>2013IDRevenue and ProfitabilityTerm credit spread differentialTerm credit spread differential allowancenominal</t>
  </si>
  <si>
    <t>2013IDRevenue and ProfitabilityTotal regulatory incomeGains / (losses) on asset disposalsconstant</t>
  </si>
  <si>
    <t>2013IDRevenue and ProfitabilityTotal regulatory incomeGains / (losses) on asset disposalsnominal</t>
  </si>
  <si>
    <t>2013IDRevenue and ProfitabilityTotal regulatory incomeLine charge revenueconstant</t>
  </si>
  <si>
    <t>2013IDRevenue and ProfitabilityTotal regulatory incomeLine charge revenuenominal</t>
  </si>
  <si>
    <t>2013IDRevenue and ProfitabilityTotal regulatory incomeOther regulatory incomeconstant</t>
  </si>
  <si>
    <t>2013IDRevenue and ProfitabilityTotal regulatory incomeOther regulatory incomenominal</t>
  </si>
  <si>
    <t>2013IDRevenue and ProfitabilityTotal regulatory incomeTotal regulatory incomeconstant</t>
  </si>
  <si>
    <t>2013IDRevenue and ProfitabilityTotal regulatory incomeTotal regulatory incomenominal</t>
  </si>
  <si>
    <t>2014IDCapital ExpenditureAll assetsExpenditure on assetsconstant</t>
  </si>
  <si>
    <t>2014IDCapital ExpenditureAll assetsExpenditure on assetsnominal</t>
  </si>
  <si>
    <t>2014IDCapital ExpenditureAsset relocationsAsset relocationsconstant</t>
  </si>
  <si>
    <t>2014IDCapital ExpenditureAsset relocationsAsset relocationsnominal</t>
  </si>
  <si>
    <t>2014IDCapital ExpenditureAsset replacement and renewalAsset replacement and renewalconstant</t>
  </si>
  <si>
    <t>2014IDCapital ExpenditureAsset replacement and renewalAsset replacement and renewalnominal</t>
  </si>
  <si>
    <t>2014IDCapital ExpenditureAsset replacement and renewalAsset replacement and renewal expenditureconstant</t>
  </si>
  <si>
    <t>2014IDCapital ExpenditureAsset replacement and renewalAsset replacement and renewal expenditurenominal</t>
  </si>
  <si>
    <t>2014IDCapital ExpenditureAsset replacement and renewalAsset replacement and renewal less capital contributionsconstant</t>
  </si>
  <si>
    <t>2014IDCapital ExpenditureAsset replacement and renewalAsset replacement and renewal less capital contributionsnominal</t>
  </si>
  <si>
    <t>2014IDCapital ExpenditureAsset replacement and renewalCapital contributions funding asset replacement and renewalconstant</t>
  </si>
  <si>
    <t>2014IDCapital ExpenditureAsset replacement and renewalCapital contributions funding asset replacement and renewalnominal</t>
  </si>
  <si>
    <t>2014IDCapital ExpenditureAsset replacement and renewalDistribution and LV cablesconstant</t>
  </si>
  <si>
    <t>2014IDCapital ExpenditureAsset replacement and renewalDistribution and LV cablesnominal</t>
  </si>
  <si>
    <t>2014IDCapital ExpenditureAsset replacement and renewalDistribution and LV linesconstant</t>
  </si>
  <si>
    <t>2014IDCapital ExpenditureAsset replacement and renewalDistribution and LV linesnominal</t>
  </si>
  <si>
    <t>2014IDCapital ExpenditureAsset replacement and renewalDistribution substations and transformersconstant</t>
  </si>
  <si>
    <t>2014IDCapital ExpenditureAsset replacement and renewalDistribution substations and transformersnominal</t>
  </si>
  <si>
    <t>2014IDCapital ExpenditureAsset replacement and renewalDistribution switchgearconstant</t>
  </si>
  <si>
    <t>2014IDCapital ExpenditureAsset replacement and renewalDistribution switchgearnominal</t>
  </si>
  <si>
    <t>2014IDCapital ExpenditureAsset replacement and renewalOther network assetsconstant</t>
  </si>
  <si>
    <t>2014IDCapital ExpenditureAsset replacement and renewalOther network assetsnominal</t>
  </si>
  <si>
    <t>2014IDCapital ExpenditureAsset replacement and renewalSubtransmissionconstant</t>
  </si>
  <si>
    <t>2014IDCapital ExpenditureAsset replacement and renewalSubtransmissionnominal</t>
  </si>
  <si>
    <t>2014IDCapital ExpenditureAsset replacement and renewalZone substationsconstant</t>
  </si>
  <si>
    <t>2014IDCapital ExpenditureAsset replacement and renewalZone substationsnominal</t>
  </si>
  <si>
    <t>2014IDCapital ExpenditureCapital expenditureCapital expenditureconstant</t>
  </si>
  <si>
    <t>2014IDCapital ExpenditureCapital expenditureCapital expenditurenominal</t>
  </si>
  <si>
    <t>2014IDCapital ExpenditureConsumer connectionConsumer connectionconstant</t>
  </si>
  <si>
    <t>2014IDCapital ExpenditureConsumer connectionConsumer connectionnominal</t>
  </si>
  <si>
    <t>2014IDCapital ExpenditureCost of financingCost of financingconstant</t>
  </si>
  <si>
    <t>2014IDCapital ExpenditureCost of financingCost of financingnominal</t>
  </si>
  <si>
    <t>2014IDCapital ExpenditureNetwork assetsExpenditure on network assetsconstant</t>
  </si>
  <si>
    <t>2014IDCapital ExpenditureNetwork assetsExpenditure on network assetsnominal</t>
  </si>
  <si>
    <t>2014IDCapital ExpenditureNon-network assetsExpenditure on non-network assetsconstant</t>
  </si>
  <si>
    <t>2014IDCapital ExpenditureNon-network assetsExpenditure on non-network assetsnominal</t>
  </si>
  <si>
    <t>2014IDCapital ExpenditureReliability, safety and environmentLegislative and regulatoryconstant</t>
  </si>
  <si>
    <t>2014IDCapital ExpenditureReliability, safety and environmentLegislative and regulatorynominal</t>
  </si>
  <si>
    <t>2014IDCapital ExpenditureReliability, safety and environmentOther reliability, safety and environmentconstant</t>
  </si>
  <si>
    <t>2014IDCapital ExpenditureReliability, safety and environmentOther reliability, safety and environmentnominal</t>
  </si>
  <si>
    <t>2014IDCapital ExpenditureReliability, safety and environmentQuality of supplyconstant</t>
  </si>
  <si>
    <t>2014IDCapital ExpenditureReliability, safety and environmentQuality of supplynominal</t>
  </si>
  <si>
    <t>2014IDCapital ExpenditureReliability, safety and environmentTotal reliability, safety and environmentconstant</t>
  </si>
  <si>
    <t>2014IDCapital ExpenditureReliability, safety and environmentTotal reliability, safety and environmentnominal</t>
  </si>
  <si>
    <t>2014IDCapital ExpenditureSystem growthCapital contributions funding system growthconstant</t>
  </si>
  <si>
    <t>2014IDCapital ExpenditureSystem growthCapital contributions funding system growthnominal</t>
  </si>
  <si>
    <t>2014IDCapital ExpenditureSystem growthDistribution and LV cablesconstant</t>
  </si>
  <si>
    <t>2014IDCapital ExpenditureSystem growthDistribution and LV cablesnominal</t>
  </si>
  <si>
    <t>2014IDCapital ExpenditureSystem growthDistribution and LV linesconstant</t>
  </si>
  <si>
    <t>2014IDCapital ExpenditureSystem growthDistribution and LV linesnominal</t>
  </si>
  <si>
    <t>2014IDCapital ExpenditureSystem growthDistribution substations and transformersconstant</t>
  </si>
  <si>
    <t>2014IDCapital ExpenditureSystem growthDistribution substations and transformersnominal</t>
  </si>
  <si>
    <t>2014IDCapital ExpenditureSystem growthDistribution switchgearconstant</t>
  </si>
  <si>
    <t>2014IDCapital ExpenditureSystem growthDistribution switchgearnominal</t>
  </si>
  <si>
    <t>2014IDCapital ExpenditureSystem growthOther network assetsconstant</t>
  </si>
  <si>
    <t>2014IDCapital ExpenditureSystem growthOther network assetsnominal</t>
  </si>
  <si>
    <t>2014IDCapital ExpenditureSystem growthSubtransmissionconstant</t>
  </si>
  <si>
    <t>2014IDCapital ExpenditureSystem growthSubtransmissionnominal</t>
  </si>
  <si>
    <t>2014IDCapital ExpenditureSystem growthSystem growthconstant</t>
  </si>
  <si>
    <t>2014IDCapital ExpenditureSystem growthSystem growthnominal</t>
  </si>
  <si>
    <t>2014IDCapital ExpenditureSystem growthSystem growth expenditureconstant</t>
  </si>
  <si>
    <t>2014IDCapital ExpenditureSystem growthSystem growth expenditurenominal</t>
  </si>
  <si>
    <t>2014IDCapital ExpenditureSystem growthSystem growth less capital contributionsconstant</t>
  </si>
  <si>
    <t>2014IDCapital ExpenditureSystem growthSystem growth less capital contributionsnominal</t>
  </si>
  <si>
    <t>2014IDCapital ExpenditureSystem growthZone substationsconstant</t>
  </si>
  <si>
    <t>2014IDCapital ExpenditureSystem growthZone substationsnominal</t>
  </si>
  <si>
    <t>2014IDCapital ExpenditureValue of capital contributionsValue of capital contributionsconstant</t>
  </si>
  <si>
    <t>2014IDCapital ExpenditureValue of capital contributionsValue of capital contributionsnominal</t>
  </si>
  <si>
    <t>2014IDCapital ExpenditureValue of vested assetsValue of vested assetsconstant</t>
  </si>
  <si>
    <t>2014IDCapital ExpenditureValue of vested assetsValue of vested assetsnominal</t>
  </si>
  <si>
    <t>2014IDNetwork and DemandCustomer numbersAverage no. of ICPs in disclosure yearNA</t>
  </si>
  <si>
    <t>2014IDNetwork and DemandElectricity volumesElectricity entering system for supply to consumersNA</t>
  </si>
  <si>
    <t>2014IDNetwork and DemandElectricity volumesLoad factorNA</t>
  </si>
  <si>
    <t>2014IDNetwork and DemandElectricity volumesLoss ratioNA</t>
  </si>
  <si>
    <t>2014IDNetwork and DemandElectricity volumesTotal energy delivered to ICPsNA</t>
  </si>
  <si>
    <t>2014IDNetwork and DemandMaximum coincident system demandGXP demandNA</t>
  </si>
  <si>
    <t>2014IDNetwork and DemandMaximum coincident system demandMaximum coincident system demandNA</t>
  </si>
  <si>
    <t>2014IDOperating ExpenditureAsset replacement and renewalAsset replacement and renewalconstant</t>
  </si>
  <si>
    <t>2014IDOperating ExpenditureAsset replacement and renewalAsset replacement and renewalnominal</t>
  </si>
  <si>
    <t>2014IDOperating ExpenditureBusiness supportBusiness supportconstant</t>
  </si>
  <si>
    <t>2014IDOperating ExpenditureBusiness supportBusiness supportnominal</t>
  </si>
  <si>
    <t>2014IDOperating ExpenditureNetwork opexNetwork opexconstant</t>
  </si>
  <si>
    <t>2014IDOperating ExpenditureNetwork opexNetwork opexnominal</t>
  </si>
  <si>
    <t>2014IDOperating ExpenditureNon-network opexNon-network opexconstant</t>
  </si>
  <si>
    <t>2014IDOperating ExpenditureNon-network opexNon-network opexnominal</t>
  </si>
  <si>
    <t>2014IDOperating ExpenditureRoutine and corrective maintenance and inspectionRoutine and corrective maintenance and inspectionconstant</t>
  </si>
  <si>
    <t>2014IDOperating ExpenditureRoutine and corrective maintenance and inspectionRoutine and corrective maintenance and inspectionnominal</t>
  </si>
  <si>
    <t>2014IDOperating ExpenditureService interruptions and emergenciesService interruptions and emergenciesconstant</t>
  </si>
  <si>
    <t>2014IDOperating ExpenditureService interruptions and emergenciesService interruptions and emergenciesnominal</t>
  </si>
  <si>
    <t>2014IDOperating ExpenditureSystem operations and network supportSystem operations and network supportconstant</t>
  </si>
  <si>
    <t>2014IDOperating ExpenditureSystem operations and network supportSystem operations and network supportnominal</t>
  </si>
  <si>
    <t>2014IDOperating ExpenditureTotal opexOperational expenditureconstant</t>
  </si>
  <si>
    <t>2014IDOperating ExpenditureTotal opexOperational expenditurenominal</t>
  </si>
  <si>
    <t>2014IDOperating ExpenditureVegetation managementVegetation managementconstant</t>
  </si>
  <si>
    <t>2014IDOperating ExpenditureVegetation managementVegetation managementnominal</t>
  </si>
  <si>
    <t>2014IDReliabilitySAIDIClass BNA</t>
  </si>
  <si>
    <t>2014IDReliabilitySAIDIClass CNA</t>
  </si>
  <si>
    <t>2014IDReliabilitySAIFIClass BNA</t>
  </si>
  <si>
    <t>2014IDReliabilitySAIFIClass CNA</t>
  </si>
  <si>
    <t>2014IDRevenue and ProfitabilityExpensesOperational expenditureconstant</t>
  </si>
  <si>
    <t>2014IDRevenue and ProfitabilityExpensesOperational expenditurenominal</t>
  </si>
  <si>
    <t>2014IDRevenue and ProfitabilityExpensesPass-through and recoverable costsconstant</t>
  </si>
  <si>
    <t>2014IDRevenue and ProfitabilityExpensesPass-through and recoverable costsnominal</t>
  </si>
  <si>
    <t>2014IDRevenue and ProfitabilityOperating surplus / (deficit)Operating surplus / (deficit)constant</t>
  </si>
  <si>
    <t>2014IDRevenue and ProfitabilityOperating surplus / (deficit)Operating surplus / (deficit)nominal</t>
  </si>
  <si>
    <t>2014IDRevenue and ProfitabilityRegulatory profit / (loss)Regulatory profit / (loss)constant</t>
  </si>
  <si>
    <t>2014IDRevenue and ProfitabilityRegulatory profit / (loss)Regulatory profit / (loss)nominal</t>
  </si>
  <si>
    <t>2014IDRevenue and ProfitabilityRegulatory profit / (loss) before taxRegulatory profit / (loss) before taxconstant</t>
  </si>
  <si>
    <t>2014IDRevenue and ProfitabilityRegulatory profit / (loss) before taxRegulatory profit / (loss) before taxnominal</t>
  </si>
  <si>
    <t>2014IDRevenue and ProfitabilityReturn on investmentReturn on Investment (post tax)NA</t>
  </si>
  <si>
    <t>2014IDRevenue and ProfitabilityReturn on investmentReturn on Investment (vanilla)NA</t>
  </si>
  <si>
    <t>2014IDRevenue and ProfitabilityTaxRegulatory tax allowanceconstant</t>
  </si>
  <si>
    <t>2014IDRevenue and ProfitabilityTaxRegulatory tax allowancenominal</t>
  </si>
  <si>
    <t>2014IDRevenue and ProfitabilityTerm credit spread differentialTerm credit spread differential allowanceconstant</t>
  </si>
  <si>
    <t>2014IDRevenue and ProfitabilityTerm credit spread differentialTerm credit spread differential allowancenominal</t>
  </si>
  <si>
    <t>2014IDRevenue and ProfitabilityTotal regulatory incomeGains / (losses) on asset disposalsconstant</t>
  </si>
  <si>
    <t>2014IDRevenue and ProfitabilityTotal regulatory incomeGains / (losses) on asset disposalsnominal</t>
  </si>
  <si>
    <t>2014IDRevenue and ProfitabilityTotal regulatory incomeLine charge revenueconstant</t>
  </si>
  <si>
    <t>2014IDRevenue and ProfitabilityTotal regulatory incomeLine charge revenuenominal</t>
  </si>
  <si>
    <t>2014IDRevenue and ProfitabilityTotal regulatory incomeOther regulatory incomeconstant</t>
  </si>
  <si>
    <t>2014IDRevenue and ProfitabilityTotal regulatory incomeOther regulatory incomenominal</t>
  </si>
  <si>
    <t>2014IDRevenue and ProfitabilityTotal regulatory incomeTotal regulatory incomeconstant</t>
  </si>
  <si>
    <t>2014IDRevenue and ProfitabilityTotal regulatory incomeTotal regulatory incomenominal</t>
  </si>
  <si>
    <t>2015IDCapital ExpenditureAll assetsExpenditure on assetsconstant</t>
  </si>
  <si>
    <t>2015IDCapital ExpenditureAll assetsExpenditure on assetsnominal</t>
  </si>
  <si>
    <t>2015IDCapital ExpenditureAsset relocationsAsset relocationsconstant</t>
  </si>
  <si>
    <t>2015IDCapital ExpenditureAsset relocationsAsset relocationsnominal</t>
  </si>
  <si>
    <t>2015IDCapital ExpenditureAsset replacement and renewalAsset replacement and renewalconstant</t>
  </si>
  <si>
    <t>2015IDCapital ExpenditureAsset replacement and renewalAsset replacement and renewalnominal</t>
  </si>
  <si>
    <t>2015IDCapital ExpenditureAsset replacement and renewalAsset replacement and renewal expenditureconstant</t>
  </si>
  <si>
    <t>2015IDCapital ExpenditureAsset replacement and renewalAsset replacement and renewal expenditurenominal</t>
  </si>
  <si>
    <t>2015IDCapital ExpenditureAsset replacement and renewalAsset replacement and renewal less capital contributionsconstant</t>
  </si>
  <si>
    <t>2015IDCapital ExpenditureAsset replacement and renewalAsset replacement and renewal less capital contributionsnominal</t>
  </si>
  <si>
    <t>2015IDCapital ExpenditureAsset replacement and renewalCapital contributions funding asset replacement and renewalconstant</t>
  </si>
  <si>
    <t>2015IDCapital ExpenditureAsset replacement and renewalCapital contributions funding asset replacement and renewalnominal</t>
  </si>
  <si>
    <t>2015IDCapital ExpenditureAsset replacement and renewalDistribution and LV cablesconstant</t>
  </si>
  <si>
    <t>2015IDCapital ExpenditureAsset replacement and renewalDistribution and LV cablesnominal</t>
  </si>
  <si>
    <t>2015IDCapital ExpenditureAsset replacement and renewalDistribution and LV linesconstant</t>
  </si>
  <si>
    <t>2015IDCapital ExpenditureAsset replacement and renewalDistribution and LV linesnominal</t>
  </si>
  <si>
    <t>2015IDCapital ExpenditureAsset replacement and renewalDistribution substations and transformersconstant</t>
  </si>
  <si>
    <t>2015IDCapital ExpenditureAsset replacement and renewalDistribution substations and transformersnominal</t>
  </si>
  <si>
    <t>2015IDCapital ExpenditureAsset replacement and renewalDistribution switchgearconstant</t>
  </si>
  <si>
    <t>2015IDCapital ExpenditureAsset replacement and renewalDistribution switchgearnominal</t>
  </si>
  <si>
    <t>2015IDCapital ExpenditureAsset replacement and renewalOther network assetsconstant</t>
  </si>
  <si>
    <t>2015IDCapital ExpenditureAsset replacement and renewalOther network assetsnominal</t>
  </si>
  <si>
    <t>2015IDCapital ExpenditureAsset replacement and renewalSubtransmissionconstant</t>
  </si>
  <si>
    <t>2015IDCapital ExpenditureAsset replacement and renewalSubtransmissionnominal</t>
  </si>
  <si>
    <t>2015IDCapital ExpenditureAsset replacement and renewalZone substationsconstant</t>
  </si>
  <si>
    <t>2015IDCapital ExpenditureAsset replacement and renewalZone substationsnominal</t>
  </si>
  <si>
    <t>Assets commissioned</t>
  </si>
  <si>
    <t>2015IDCapital ExpenditureCapital expenditureCapital expenditureconstant</t>
  </si>
  <si>
    <t>2015IDCapital ExpenditureCapital expenditureCapital expenditurenominal</t>
  </si>
  <si>
    <t>2015IDCapital ExpenditureConsumer connectionConsumer connectionconstant</t>
  </si>
  <si>
    <t>2015IDCapital ExpenditureConsumer connectionConsumer connectionnominal</t>
  </si>
  <si>
    <t>2015IDCapital ExpenditureCost of financingCost of financingconstant</t>
  </si>
  <si>
    <t>2015IDCapital ExpenditureCost of financingCost of financingnominal</t>
  </si>
  <si>
    <t>2015IDCapital ExpenditureNetwork assetsExpenditure on network assetsconstant</t>
  </si>
  <si>
    <t>2015IDCapital ExpenditureNetwork assetsExpenditure on network assetsnominal</t>
  </si>
  <si>
    <t>2015IDCapital ExpenditureNon-network assetsExpenditure on non-network assetsconstant</t>
  </si>
  <si>
    <t>2015IDCapital ExpenditureNon-network assetsExpenditure on non-network assetsnominal</t>
  </si>
  <si>
    <t>2015IDCapital ExpenditureReliability, safety and environmentLegislative and regulatoryconstant</t>
  </si>
  <si>
    <t>2015IDCapital ExpenditureReliability, safety and environmentLegislative and regulatorynominal</t>
  </si>
  <si>
    <t>2015IDCapital ExpenditureReliability, safety and environmentOther reliability, safety and environmentconstant</t>
  </si>
  <si>
    <t>2015IDCapital ExpenditureReliability, safety and environmentOther reliability, safety and environmentnominal</t>
  </si>
  <si>
    <t>2015IDCapital ExpenditureReliability, safety and environmentQuality of supplyconstant</t>
  </si>
  <si>
    <t>2015IDCapital ExpenditureReliability, safety and environmentQuality of supplynominal</t>
  </si>
  <si>
    <t>2015IDCapital ExpenditureReliability, safety and environmentTotal reliability, safety and environmentconstant</t>
  </si>
  <si>
    <t>2015IDCapital ExpenditureReliability, safety and environmentTotal reliability, safety and environmentnominal</t>
  </si>
  <si>
    <t>2015IDCapital ExpenditureSystem growthCapital contributions funding system growthconstant</t>
  </si>
  <si>
    <t>2015IDCapital ExpenditureSystem growthCapital contributions funding system growthnominal</t>
  </si>
  <si>
    <t>2015IDCapital ExpenditureSystem growthDistribution and LV cablesconstant</t>
  </si>
  <si>
    <t>2015IDCapital ExpenditureSystem growthDistribution and LV cablesnominal</t>
  </si>
  <si>
    <t>2015IDCapital ExpenditureSystem growthDistribution and LV linesconstant</t>
  </si>
  <si>
    <t>2015IDCapital ExpenditureSystem growthDistribution and LV linesnominal</t>
  </si>
  <si>
    <t>2015IDCapital ExpenditureSystem growthDistribution substations and transformersconstant</t>
  </si>
  <si>
    <t>2015IDCapital ExpenditureSystem growthDistribution substations and transformersnominal</t>
  </si>
  <si>
    <t>2015IDCapital ExpenditureSystem growthDistribution switchgearconstant</t>
  </si>
  <si>
    <t>2015IDCapital ExpenditureSystem growthDistribution switchgearnominal</t>
  </si>
  <si>
    <t>2015IDCapital ExpenditureSystem growthOther network assetsconstant</t>
  </si>
  <si>
    <t>2015IDCapital ExpenditureSystem growthOther network assetsnominal</t>
  </si>
  <si>
    <t>2015IDCapital ExpenditureSystem growthSubtransmissionconstant</t>
  </si>
  <si>
    <t>2015IDCapital ExpenditureSystem growthSubtransmissionnominal</t>
  </si>
  <si>
    <t>2015IDCapital ExpenditureSystem growthSystem growthconstant</t>
  </si>
  <si>
    <t>2015IDCapital ExpenditureSystem growthSystem growthnominal</t>
  </si>
  <si>
    <t>2015IDCapital ExpenditureSystem growthSystem growth expenditureconstant</t>
  </si>
  <si>
    <t>2015IDCapital ExpenditureSystem growthSystem growth expenditurenominal</t>
  </si>
  <si>
    <t>2015IDCapital ExpenditureSystem growthSystem growth less capital contributionsconstant</t>
  </si>
  <si>
    <t>2015IDCapital ExpenditureSystem growthSystem growth less capital contributionsnominal</t>
  </si>
  <si>
    <t>2015IDCapital ExpenditureSystem growthZone substationsconstant</t>
  </si>
  <si>
    <t>2015IDCapital ExpenditureSystem growthZone substationsnominal</t>
  </si>
  <si>
    <t>2015IDCapital ExpenditureValue of capital contributionsValue of capital contributionsconstant</t>
  </si>
  <si>
    <t>2015IDCapital ExpenditureValue of capital contributionsValue of capital contributionsnominal</t>
  </si>
  <si>
    <t>2015IDCapital ExpenditureValue of vested assetsValue of vested assetsconstant</t>
  </si>
  <si>
    <t>2015IDCapital ExpenditureValue of vested assetsValue of vested assetsnominal</t>
  </si>
  <si>
    <t>2015IDNetwork and DemandCustomer numbersAverage no. of ICPs in disclosure yearNA</t>
  </si>
  <si>
    <t>2015IDNetwork and DemandElectricity volumesElectricity entering system for supply to consumersNA</t>
  </si>
  <si>
    <t>2015IDNetwork and DemandElectricity volumesLoad factorNA</t>
  </si>
  <si>
    <t>2015IDNetwork and DemandElectricity volumesLoss ratioNA</t>
  </si>
  <si>
    <t>2015IDNetwork and DemandElectricity volumesTotal energy delivered to ICPsNA</t>
  </si>
  <si>
    <t>2015IDNetwork and DemandMaximum coincident system demandGXP demandNA</t>
  </si>
  <si>
    <t>2015IDNetwork and DemandMaximum coincident system demandMaximum coincident system demandNA</t>
  </si>
  <si>
    <t>2015IDOperating ExpenditureAsset replacement and renewalAsset replacement and renewalconstant</t>
  </si>
  <si>
    <t>2015IDOperating ExpenditureAsset replacement and renewalAsset replacement and renewalnominal</t>
  </si>
  <si>
    <t>2015IDOperating ExpenditureBusiness supportBusiness supportconstant</t>
  </si>
  <si>
    <t>2015IDOperating ExpenditureBusiness supportBusiness supportnominal</t>
  </si>
  <si>
    <t>2015IDOperating ExpenditureNetwork opexNetwork opexconstant</t>
  </si>
  <si>
    <t>2015IDOperating ExpenditureNetwork opexNetwork opexnominal</t>
  </si>
  <si>
    <t>2015IDOperating ExpenditureNon-network opexNon-network opexconstant</t>
  </si>
  <si>
    <t>2015IDOperating ExpenditureNon-network opexNon-network opexnominal</t>
  </si>
  <si>
    <t>2015IDOperating ExpenditureRoutine and corrective maintenance and inspectionRoutine and corrective maintenance and inspectionconstant</t>
  </si>
  <si>
    <t>2015IDOperating ExpenditureRoutine and corrective maintenance and inspectionRoutine and corrective maintenance and inspectionnominal</t>
  </si>
  <si>
    <t>2015IDOperating ExpenditureService interruptions and emergenciesService interruptions and emergenciesconstant</t>
  </si>
  <si>
    <t>2015IDOperating ExpenditureService interruptions and emergenciesService interruptions and emergenciesnominal</t>
  </si>
  <si>
    <t>2015IDOperating ExpenditureSystem operations and network supportSystem operations and network supportconstant</t>
  </si>
  <si>
    <t>2015IDOperating ExpenditureSystem operations and network supportSystem operations and network supportnominal</t>
  </si>
  <si>
    <t>2015IDOperating ExpenditureTotal opexOperational expenditureconstant</t>
  </si>
  <si>
    <t>2015IDOperating ExpenditureTotal opexOperational expenditurenominal</t>
  </si>
  <si>
    <t>2015IDOperating ExpenditureVegetation managementVegetation managementconstant</t>
  </si>
  <si>
    <t>2015IDOperating ExpenditureVegetation managementVegetation managementnominal</t>
  </si>
  <si>
    <t>2015IDReliabilitySAIDIClass BNA</t>
  </si>
  <si>
    <t>2015IDReliabilitySAIDIClass CNA</t>
  </si>
  <si>
    <t>2015IDReliabilitySAIFIClass BNA</t>
  </si>
  <si>
    <t>2015IDReliabilitySAIFIClass CNA</t>
  </si>
  <si>
    <t>2015IDRevenue and ProfitabilityExpensesOperational expenditureconstant</t>
  </si>
  <si>
    <t>2015IDRevenue and ProfitabilityExpensesOperational expenditurenominal</t>
  </si>
  <si>
    <t>2015IDRevenue and ProfitabilityExpensesPass-through and recoverable costsconstant</t>
  </si>
  <si>
    <t>2015IDRevenue and ProfitabilityExpensesPass-through and recoverable costsnominal</t>
  </si>
  <si>
    <t>2015IDRevenue and ProfitabilityOperating surplus / (deficit)Operating surplus / (deficit)constant</t>
  </si>
  <si>
    <t>2015IDRevenue and ProfitabilityOperating surplus / (deficit)Operating surplus / (deficit)nominal</t>
  </si>
  <si>
    <t>2015IDRevenue and ProfitabilityRegulatory profit / (loss)Regulatory profit / (loss)constant</t>
  </si>
  <si>
    <t>2015IDRevenue and ProfitabilityRegulatory profit / (loss)Regulatory profit / (loss)nominal</t>
  </si>
  <si>
    <t>2015IDRevenue and ProfitabilityRegulatory profit / (loss) before taxRegulatory profit / (loss) before taxconstant</t>
  </si>
  <si>
    <t>2015IDRevenue and ProfitabilityRegulatory profit / (loss) before taxRegulatory profit / (loss) before taxnominal</t>
  </si>
  <si>
    <t>2015IDRevenue and ProfitabilityReturn on investmentReturn on Investment (post tax)NA</t>
  </si>
  <si>
    <t>2015IDRevenue and ProfitabilityReturn on investmentReturn on Investment (vanilla)NA</t>
  </si>
  <si>
    <t>2015IDRevenue and ProfitabilityTaxRegulatory tax allowanceconstant</t>
  </si>
  <si>
    <t>2015IDRevenue and ProfitabilityTaxRegulatory tax allowancenominal</t>
  </si>
  <si>
    <t>2015IDRevenue and ProfitabilityTerm credit spread differentialTerm credit spread differential allowanceconstant</t>
  </si>
  <si>
    <t>2015IDRevenue and ProfitabilityTerm credit spread differentialTerm credit spread differential allowancenominal</t>
  </si>
  <si>
    <t>2015IDRevenue and ProfitabilityTotal regulatory incomeGains / (losses) on asset disposalsconstant</t>
  </si>
  <si>
    <t>2015IDRevenue and ProfitabilityTotal regulatory incomeGains / (losses) on asset disposalsnominal</t>
  </si>
  <si>
    <t>2015IDRevenue and ProfitabilityTotal regulatory incomeLine charge revenueconstant</t>
  </si>
  <si>
    <t>2015IDRevenue and ProfitabilityTotal regulatory incomeLine charge revenuenominal</t>
  </si>
  <si>
    <t>2015IDRevenue and ProfitabilityTotal regulatory incomeOther regulatory incomeconstant</t>
  </si>
  <si>
    <t>2015IDRevenue and ProfitabilityTotal regulatory incomeOther regulatory incomenominal</t>
  </si>
  <si>
    <t>2015IDRevenue and ProfitabilityTotal regulatory incomeTotal regulatory incomeconstant</t>
  </si>
  <si>
    <t>2015IDRevenue and ProfitabilityTotal regulatory incomeTotal regulatory incomenominal</t>
  </si>
  <si>
    <t>AMP2016</t>
  </si>
  <si>
    <t>2016AMP2016Capital ExpenditureAll assetsExpenditure on assetsconstant</t>
  </si>
  <si>
    <t>2016IDCapital ExpenditureAll assetsExpenditure on assetsconstant</t>
  </si>
  <si>
    <t>2016IDCapital ExpenditureAll assetsExpenditure on assetsnominal</t>
  </si>
  <si>
    <t>2016AMP2016Capital ExpenditureAll assetsExpenditure on assetsnominal</t>
  </si>
  <si>
    <t>2016AMP2016Capital ExpenditureAsset relocationsAsset relocationsconstant</t>
  </si>
  <si>
    <t>2016IDCapital ExpenditureAsset relocationsAsset relocationsconstant</t>
  </si>
  <si>
    <t>2016IDCapital ExpenditureAsset relocationsAsset relocationsnominal</t>
  </si>
  <si>
    <t>2016AMP2016Capital ExpenditureAsset relocationsAsset relocationsnominal</t>
  </si>
  <si>
    <t>2016AMP2016Capital ExpenditureAsset replacement and renewalAsset replacement and renewalconstant</t>
  </si>
  <si>
    <t>2016IDCapital ExpenditureAsset replacement and renewalAsset replacement and renewalconstant</t>
  </si>
  <si>
    <t>2016AMP2016Capital ExpenditureAsset replacement and renewalAsset replacement and renewalnominal</t>
  </si>
  <si>
    <t>2016IDCapital ExpenditureAsset replacement and renewalAsset replacement and renewalnominal</t>
  </si>
  <si>
    <t>2016AMP2016Capital ExpenditureAsset replacement and renewalAsset replacement and renewal expenditureconstant</t>
  </si>
  <si>
    <t>2016IDCapital ExpenditureAsset replacement and renewalAsset replacement and renewal expenditureconstant</t>
  </si>
  <si>
    <t>2016IDCapital ExpenditureAsset replacement and renewalAsset replacement and renewal expenditurenominal</t>
  </si>
  <si>
    <t>2016AMP2016Capital ExpenditureAsset replacement and renewalAsset replacement and renewal less capital contributionsconstant</t>
  </si>
  <si>
    <t>2016IDCapital ExpenditureAsset replacement and renewalAsset replacement and renewal less capital contributionsconstant</t>
  </si>
  <si>
    <t>2016IDCapital ExpenditureAsset replacement and renewalAsset replacement and renewal less capital contributionsnominal</t>
  </si>
  <si>
    <t>2016AMP2016Capital ExpenditureAsset replacement and renewalCapital contributions funding asset replacement and renewalconstant</t>
  </si>
  <si>
    <t>2016IDCapital ExpenditureAsset replacement and renewalCapital contributions funding asset replacement and renewalconstant</t>
  </si>
  <si>
    <t>2016IDCapital ExpenditureAsset replacement and renewalCapital contributions funding asset replacement and renewalnominal</t>
  </si>
  <si>
    <t>2016AMP2016Capital ExpenditureAsset replacement and renewalDistribution and LV cablesconstant</t>
  </si>
  <si>
    <t>2016IDCapital ExpenditureAsset replacement and renewalDistribution and LV cablesconstant</t>
  </si>
  <si>
    <t>2016IDCapital ExpenditureAsset replacement and renewalDistribution and LV cablesnominal</t>
  </si>
  <si>
    <t>2016IDCapital ExpenditureAsset replacement and renewalDistribution and LV linesconstant</t>
  </si>
  <si>
    <t>2016AMP2016Capital ExpenditureAsset replacement and renewalDistribution and LV linesconstant</t>
  </si>
  <si>
    <t>2016IDCapital ExpenditureAsset replacement and renewalDistribution and LV linesnominal</t>
  </si>
  <si>
    <t>2016AMP2016Capital ExpenditureAsset replacement and renewalDistribution substations and transformersconstant</t>
  </si>
  <si>
    <t>2016IDCapital ExpenditureAsset replacement and renewalDistribution substations and transformersconstant</t>
  </si>
  <si>
    <t>2016IDCapital ExpenditureAsset replacement and renewalDistribution substations and transformersnominal</t>
  </si>
  <si>
    <t>2016IDCapital ExpenditureAsset replacement and renewalDistribution switchgearconstant</t>
  </si>
  <si>
    <t>2016AMP2016Capital ExpenditureAsset replacement and renewalDistribution switchgearconstant</t>
  </si>
  <si>
    <t>2016IDCapital ExpenditureAsset replacement and renewalDistribution switchgearnominal</t>
  </si>
  <si>
    <t>2016IDCapital ExpenditureAsset replacement and renewalOther network assetsconstant</t>
  </si>
  <si>
    <t>2016AMP2016Capital ExpenditureAsset replacement and renewalOther network assetsconstant</t>
  </si>
  <si>
    <t>2016IDCapital ExpenditureAsset replacement and renewalOther network assetsnominal</t>
  </si>
  <si>
    <t>2016IDCapital ExpenditureAsset replacement and renewalSubtransmissionconstant</t>
  </si>
  <si>
    <t>2016AMP2016Capital ExpenditureAsset replacement and renewalSubtransmissionconstant</t>
  </si>
  <si>
    <t>2016IDCapital ExpenditureAsset replacement and renewalSubtransmissionnominal</t>
  </si>
  <si>
    <t>2016AMP2016Capital ExpenditureAsset replacement and renewalZone substationsconstant</t>
  </si>
  <si>
    <t>2016IDCapital ExpenditureAsset replacement and renewalZone substationsconstant</t>
  </si>
  <si>
    <t>2016IDCapital ExpenditureAsset replacement and renewalZone substationsnominal</t>
  </si>
  <si>
    <t>2016AMP2016Capital ExpenditureAssets commissionedAssets commissionednominal</t>
  </si>
  <si>
    <t>2016IDCapital ExpenditureCapital expenditureCapital expenditureconstant</t>
  </si>
  <si>
    <t>2016IDCapital ExpenditureCapital expenditureCapital expenditurenominal</t>
  </si>
  <si>
    <t>2016AMP2016Capital ExpenditureCapital expenditure forecastCapital expenditure forecastnominal</t>
  </si>
  <si>
    <t>2016AMP2016Capital ExpenditureConsumer connectionConsumer connectionconstant</t>
  </si>
  <si>
    <t>2016IDCapital ExpenditureConsumer connectionConsumer connectionconstant</t>
  </si>
  <si>
    <t>2016AMP2016Capital ExpenditureConsumer connectionConsumer connectionnominal</t>
  </si>
  <si>
    <t>2016IDCapital ExpenditureConsumer connectionConsumer connectionnominal</t>
  </si>
  <si>
    <t>2016IDCapital ExpenditureCost of financingCost of financingconstant</t>
  </si>
  <si>
    <t>2016AMP2016Capital ExpenditureCost of financingCost of financingnominal</t>
  </si>
  <si>
    <t>2016IDCapital ExpenditureCost of financingCost of financingnominal</t>
  </si>
  <si>
    <t>2016AMP2016Capital ExpenditureExpenditure on subcomponentsEnergy efficiency and demand side management, reduction of energy lossesconstant</t>
  </si>
  <si>
    <t>2016AMP2016Capital ExpenditureExpenditure on subcomponentsOverhead to underground conversionconstant</t>
  </si>
  <si>
    <t>2016AMP2016Capital ExpenditureExpenditure on subcomponentsResearch and developmentconstant</t>
  </si>
  <si>
    <t>2016AMP2016Capital ExpenditureNetwork assetsExpenditure on network assetsconstant</t>
  </si>
  <si>
    <t>2016IDCapital ExpenditureNetwork assetsExpenditure on network assetsconstant</t>
  </si>
  <si>
    <t>2016IDCapital ExpenditureNetwork assetsExpenditure on network assetsnominal</t>
  </si>
  <si>
    <t>2016AMP2016Capital ExpenditureNetwork assetsExpenditure on network assetsnominal</t>
  </si>
  <si>
    <t>2016AMP2016Capital ExpenditureNon-network assetsExpenditure on non-network assetsconstant</t>
  </si>
  <si>
    <t>2016IDCapital ExpenditureNon-network assetsExpenditure on non-network assetsconstant</t>
  </si>
  <si>
    <t>2016IDCapital ExpenditureNon-network assetsExpenditure on non-network assetsnominal</t>
  </si>
  <si>
    <t>2016AMP2016Capital ExpenditureNon-network assetsExpenditure on non-network assetsnominal</t>
  </si>
  <si>
    <t>2016AMP2016Capital ExpenditureReliability, safety and environmentLegislative and regulatoryconstant</t>
  </si>
  <si>
    <t>2016IDCapital ExpenditureReliability, safety and environmentLegislative and regulatoryconstant</t>
  </si>
  <si>
    <t>2016IDCapital ExpenditureReliability, safety and environmentLegislative and regulatorynominal</t>
  </si>
  <si>
    <t>2016AMP2016Capital ExpenditureReliability, safety and environmentLegislative and regulatorynominal</t>
  </si>
  <si>
    <t>2016AMP2016Capital ExpenditureReliability, safety and environmentOther reliability, safety and environmentconstant</t>
  </si>
  <si>
    <t>2016IDCapital ExpenditureReliability, safety and environmentOther reliability, safety and environmentconstant</t>
  </si>
  <si>
    <t>2016AMP2016Capital ExpenditureReliability, safety and environmentOther reliability, safety and environmentnominal</t>
  </si>
  <si>
    <t>2016IDCapital ExpenditureReliability, safety and environmentOther reliability, safety and environmentnominal</t>
  </si>
  <si>
    <t>2016IDCapital ExpenditureReliability, safety and environmentQuality of supplyconstant</t>
  </si>
  <si>
    <t>2016AMP2016Capital ExpenditureReliability, safety and environmentQuality of supplyconstant</t>
  </si>
  <si>
    <t>2016AMP2016Capital ExpenditureReliability, safety and environmentQuality of supplynominal</t>
  </si>
  <si>
    <t>2016IDCapital ExpenditureReliability, safety and environmentQuality of supplynominal</t>
  </si>
  <si>
    <t>2016IDCapital ExpenditureReliability, safety and environmentTotal reliability, safety and environmentconstant</t>
  </si>
  <si>
    <t>2016AMP2016Capital ExpenditureReliability, safety and environmentTotal reliability, safety and environmentconstant</t>
  </si>
  <si>
    <t>2016AMP2016Capital ExpenditureReliability, safety and environmentTotal reliability, safety and environmentnominal</t>
  </si>
  <si>
    <t>2016IDCapital ExpenditureReliability, safety and environmentTotal reliability, safety and environmentnominal</t>
  </si>
  <si>
    <t>2016IDCapital ExpenditureSystem growthCapital contributions funding system growthconstant</t>
  </si>
  <si>
    <t>2016IDCapital ExpenditureSystem growthCapital contributions funding system growthnominal</t>
  </si>
  <si>
    <t>2016IDCapital ExpenditureSystem growthDistribution and LV cablesconstant</t>
  </si>
  <si>
    <t>2016IDCapital ExpenditureSystem growthDistribution and LV cablesnominal</t>
  </si>
  <si>
    <t>2016IDCapital ExpenditureSystem growthDistribution and LV linesconstant</t>
  </si>
  <si>
    <t>2016IDCapital ExpenditureSystem growthDistribution and LV linesnominal</t>
  </si>
  <si>
    <t>2016IDCapital ExpenditureSystem growthDistribution substations and transformersconstant</t>
  </si>
  <si>
    <t>2016IDCapital ExpenditureSystem growthDistribution substations and transformersnominal</t>
  </si>
  <si>
    <t>2016IDCapital ExpenditureSystem growthDistribution switchgearconstant</t>
  </si>
  <si>
    <t>2016IDCapital ExpenditureSystem growthDistribution switchgearnominal</t>
  </si>
  <si>
    <t>2016IDCapital ExpenditureSystem growthOther network assetsconstant</t>
  </si>
  <si>
    <t>2016IDCapital ExpenditureSystem growthOther network assetsnominal</t>
  </si>
  <si>
    <t>2016IDCapital ExpenditureSystem growthSubtransmissionconstant</t>
  </si>
  <si>
    <t>2016IDCapital ExpenditureSystem growthSubtransmissionnominal</t>
  </si>
  <si>
    <t>2016AMP2016Capital ExpenditureSystem growthSystem growthconstant</t>
  </si>
  <si>
    <t>2016IDCapital ExpenditureSystem growthSystem growthconstant</t>
  </si>
  <si>
    <t>2016AMP2016Capital ExpenditureSystem growthSystem growthnominal</t>
  </si>
  <si>
    <t>2016IDCapital ExpenditureSystem growthSystem growthnominal</t>
  </si>
  <si>
    <t>2016IDCapital ExpenditureSystem growthSystem growth expenditureconstant</t>
  </si>
  <si>
    <t>2016IDCapital ExpenditureSystem growthSystem growth expenditurenominal</t>
  </si>
  <si>
    <t>2016IDCapital ExpenditureSystem growthSystem growth less capital contributionsconstant</t>
  </si>
  <si>
    <t>2016IDCapital ExpenditureSystem growthSystem growth less capital contributionsnominal</t>
  </si>
  <si>
    <t>2016IDCapital ExpenditureSystem growthZone substationsconstant</t>
  </si>
  <si>
    <t>2016IDCapital ExpenditureSystem growthZone substationsnominal</t>
  </si>
  <si>
    <t>2016IDCapital ExpenditureValue of capital contributionsValue of capital contributionsconstant</t>
  </si>
  <si>
    <t>2016IDCapital ExpenditureValue of capital contributionsValue of capital contributionsnominal</t>
  </si>
  <si>
    <t>2016AMP2016Capital ExpenditureValue of capital contributionsValue of capital contributionsnominal</t>
  </si>
  <si>
    <t>2016IDCapital ExpenditureValue of vested assetsValue of vested assetsconstant</t>
  </si>
  <si>
    <t>2016IDCapital ExpenditureValue of vested assetsValue of vested assetsnominal</t>
  </si>
  <si>
    <t>2016AMP2016Capital ExpenditureValue of vested assetsValue of vested assetsnominal</t>
  </si>
  <si>
    <t>2016IDNetwork and DemandCustomer numbersAverage no. of ICPs in disclosure yearNA</t>
  </si>
  <si>
    <t>2016IDNetwork and DemandElectricity volumesElectricity entering system for supply to consumersNA</t>
  </si>
  <si>
    <t>2016AMP2016Network and DemandElectricity volumesElectricity entering system for supply to consumersNA</t>
  </si>
  <si>
    <t>2016AMP2016Network and DemandElectricity volumesLoad factorNA</t>
  </si>
  <si>
    <t>2016IDNetwork and DemandElectricity volumesLoad factorNA</t>
  </si>
  <si>
    <t>2016AMP2016Network and DemandElectricity volumesLoss ratioNA</t>
  </si>
  <si>
    <t>2016IDNetwork and DemandElectricity volumesLoss ratioNA</t>
  </si>
  <si>
    <t>2016IDNetwork and DemandElectricity volumesTotal energy delivered to ICPsNA</t>
  </si>
  <si>
    <t>2016AMP2016Network and DemandElectricity volumesTotal energy delivered to ICPsNA</t>
  </si>
  <si>
    <t>2016AMP2016Network and DemandMaximum coincident system demandGXP demandNA</t>
  </si>
  <si>
    <t>2016IDNetwork and DemandMaximum coincident system demandGXP demandNA</t>
  </si>
  <si>
    <t>2016AMP2016Network and DemandMaximum coincident system demandMaximum coincident system demandNA</t>
  </si>
  <si>
    <t>2016IDNetwork and DemandMaximum coincident system demandMaximum coincident system demandNA</t>
  </si>
  <si>
    <t>2016AMP2016Operating ExpenditureAsset replacement and renewalAsset replacement and renewalconstant</t>
  </si>
  <si>
    <t>2016IDOperating ExpenditureAsset replacement and renewalAsset replacement and renewalconstant</t>
  </si>
  <si>
    <t>2016IDOperating ExpenditureAsset replacement and renewalAsset replacement and renewalnominal</t>
  </si>
  <si>
    <t>2016AMP2016Operating ExpenditureAsset replacement and renewalAsset replacement and renewalnominal</t>
  </si>
  <si>
    <t>2016IDOperating ExpenditureBusiness supportBusiness supportconstant</t>
  </si>
  <si>
    <t>2016AMP2016Operating ExpenditureBusiness supportBusiness supportconstant</t>
  </si>
  <si>
    <t>2016IDOperating ExpenditureBusiness supportBusiness supportnominal</t>
  </si>
  <si>
    <t>2016AMP2016Operating ExpenditureBusiness supportBusiness supportnominal</t>
  </si>
  <si>
    <t>2016AMP2016Operating ExpenditureExpenditure on subcomponentsDirect billing*constant</t>
  </si>
  <si>
    <t>2016AMP2016Operating ExpenditureExpenditure on subcomponentsEnergy efficiency and demand side management, reduction of energy lossesconstant</t>
  </si>
  <si>
    <t>2016AMP2016Operating ExpenditureExpenditure on subcomponentsInsuranceconstant</t>
  </si>
  <si>
    <t>2016AMP2016Operating ExpenditureExpenditure on subcomponentsResearch and Developmentconstant</t>
  </si>
  <si>
    <t>2016AMP2016Operating ExpenditureNetwork OpexNetwork Opexconstant</t>
  </si>
  <si>
    <t>2016AMP2016Operating ExpenditureNetwork OpexNetwork Opexnominal</t>
  </si>
  <si>
    <t>2016IDOperating ExpenditureNetwork opexNetwork opexconstant</t>
  </si>
  <si>
    <t>2016IDOperating ExpenditureNetwork opexNetwork opexnominal</t>
  </si>
  <si>
    <t>2016AMP2016Operating ExpenditureNon-network opexNon-network opexconstant</t>
  </si>
  <si>
    <t>2016IDOperating ExpenditureNon-network opexNon-network opexconstant</t>
  </si>
  <si>
    <t>2016IDOperating ExpenditureNon-network opexNon-network opexnominal</t>
  </si>
  <si>
    <t>2016AMP2016Operating ExpenditureNon-network opexNon-network opexnominal</t>
  </si>
  <si>
    <t>2016IDOperating ExpenditureRoutine and corrective maintenance and inspectionRoutine and corrective maintenance and inspectionconstant</t>
  </si>
  <si>
    <t>2016AMP2016Operating ExpenditureRoutine and corrective maintenance and inspectionRoutine and corrective maintenance and inspectionconstant</t>
  </si>
  <si>
    <t>2016IDOperating ExpenditureRoutine and corrective maintenance and inspectionRoutine and corrective maintenance and inspectionnominal</t>
  </si>
  <si>
    <t>2016AMP2016Operating ExpenditureRoutine and corrective maintenance and inspectionRoutine and corrective maintenance and inspectionnominal</t>
  </si>
  <si>
    <t>2016AMP2016Operating ExpenditureService interruptions and emergenciesService interruptions and emergenciesconstant</t>
  </si>
  <si>
    <t>2016IDOperating ExpenditureService interruptions and emergenciesService interruptions and emergenciesconstant</t>
  </si>
  <si>
    <t>2016AMP2016Operating ExpenditureService interruptions and emergenciesService interruptions and emergenciesnominal</t>
  </si>
  <si>
    <t>2016IDOperating ExpenditureService interruptions and emergenciesService interruptions and emergenciesnominal</t>
  </si>
  <si>
    <t>2016IDOperating ExpenditureSystem operations and network supportSystem operations and network supportconstant</t>
  </si>
  <si>
    <t>2016AMP2016Operating ExpenditureSystem operations and network supportSystem operations and network supportconstant</t>
  </si>
  <si>
    <t>2016IDOperating ExpenditureSystem operations and network supportSystem operations and network supportnominal</t>
  </si>
  <si>
    <t>2016AMP2016Operating ExpenditureSystem operations and network supportSystem operations and network supportnominal</t>
  </si>
  <si>
    <t>2016AMP2016Operating ExpenditureTotal opexOperational expenditureconstant</t>
  </si>
  <si>
    <t>2016IDOperating ExpenditureTotal opexOperational expenditureconstant</t>
  </si>
  <si>
    <t>2016AMP2016Operating ExpenditureTotal opexOperational expenditurenominal</t>
  </si>
  <si>
    <t>2016IDOperating ExpenditureTotal opexOperational expenditurenominal</t>
  </si>
  <si>
    <t>2016AMP2016Operating ExpenditureVegetation managementVegetation managementconstant</t>
  </si>
  <si>
    <t>2016IDOperating ExpenditureVegetation managementVegetation managementconstant</t>
  </si>
  <si>
    <t>2016AMP2016Operating ExpenditureVegetation managementVegetation managementnominal</t>
  </si>
  <si>
    <t>2016IDOperating ExpenditureVegetation managementVegetation managementnominal</t>
  </si>
  <si>
    <t>2016IDReliabilitySAIDIClass BNA</t>
  </si>
  <si>
    <t>2016AMP2016ReliabilitySAIDIClass BNA</t>
  </si>
  <si>
    <t>2016IDReliabilitySAIDIClass CNA</t>
  </si>
  <si>
    <t>2016AMP2016ReliabilitySAIDIClass CNA</t>
  </si>
  <si>
    <t>2016AMP2016ReliabilitySAIFIClass BNA</t>
  </si>
  <si>
    <t>2016IDReliabilitySAIFIClass BNA</t>
  </si>
  <si>
    <t>2016AMP2016ReliabilitySAIFIClass CNA</t>
  </si>
  <si>
    <t>2016IDReliabilitySAIFIClass CNA</t>
  </si>
  <si>
    <t>2016IDRevenue and ProfitabilityAsset valueTotal depreciationconstant</t>
  </si>
  <si>
    <t>2016IDRevenue and ProfitabilityAsset valueTotal depreciationnominal</t>
  </si>
  <si>
    <t>2016IDRevenue and ProfitabilityAsset valueTotal revaluationsconstant</t>
  </si>
  <si>
    <t>2016IDRevenue and ProfitabilityAsset valueTotal revaluationsnominal</t>
  </si>
  <si>
    <t>2016IDRevenue and ProfitabilityExpensesOperational expenditureconstant</t>
  </si>
  <si>
    <t>2016IDRevenue and ProfitabilityExpensesOperational expenditurenominal</t>
  </si>
  <si>
    <t>2016IDRevenue and ProfitabilityExpensesPass-through and recoverable costsconstant</t>
  </si>
  <si>
    <t>2016IDRevenue and ProfitabilityExpensesPass-through and recoverable costsnominal</t>
  </si>
  <si>
    <t>2016IDRevenue and ProfitabilityOperating surplus / (deficit)Operating surplus / (deficit)constant</t>
  </si>
  <si>
    <t>2016IDRevenue and ProfitabilityOperating surplus / (deficit)Operating surplus / (deficit)nominal</t>
  </si>
  <si>
    <t>2016IDRevenue and ProfitabilityRegulatory profit / (loss)Regulatory profit / (loss)constant</t>
  </si>
  <si>
    <t>2016IDRevenue and ProfitabilityRegulatory profit / (loss)Regulatory profit / (loss)nominal</t>
  </si>
  <si>
    <t>2016IDRevenue and ProfitabilityRegulatory profit / (loss) before taxRegulatory profit / (loss) before taxconstant</t>
  </si>
  <si>
    <t>2016IDRevenue and ProfitabilityRegulatory profit / (loss) before taxRegulatory profit / (loss) before taxnominal</t>
  </si>
  <si>
    <t>2016IDRevenue and ProfitabilityReturn on investmentReturn on Investment (post tax)NA</t>
  </si>
  <si>
    <t>2016IDRevenue and ProfitabilityReturn on investmentReturn on Investment (vanilla)NA</t>
  </si>
  <si>
    <t>2016IDRevenue and ProfitabilityTaxRegulatory tax allowanceconstant</t>
  </si>
  <si>
    <t>2016IDRevenue and ProfitabilityTaxRegulatory tax allowancenominal</t>
  </si>
  <si>
    <t>2016IDRevenue and ProfitabilityTerm credit spread differentialTerm credit spread differential allowanceconstant</t>
  </si>
  <si>
    <t>2016IDRevenue and ProfitabilityTerm credit spread differentialTerm credit spread differential allowancenominal</t>
  </si>
  <si>
    <t>2016IDRevenue and ProfitabilityTotal regulatory incomeGains / (losses) on asset disposalsconstant</t>
  </si>
  <si>
    <t>2016IDRevenue and ProfitabilityTotal regulatory incomeGains / (losses) on asset disposalsnominal</t>
  </si>
  <si>
    <t>2016IDRevenue and ProfitabilityTotal regulatory incomeLine charge revenueconstant</t>
  </si>
  <si>
    <t>2016IDRevenue and ProfitabilityTotal regulatory incomeLine charge revenuenominal</t>
  </si>
  <si>
    <t>2016IDRevenue and ProfitabilityTotal regulatory incomeOther regulatory incomeconstant</t>
  </si>
  <si>
    <t>2016IDRevenue and ProfitabilityTotal regulatory incomeOther regulatory incomenominal</t>
  </si>
  <si>
    <t>2016IDRevenue and ProfitabilityTotal regulatory incomeTotal regulatory incomeconstant</t>
  </si>
  <si>
    <t>2016IDRevenue and ProfitabilityTotal regulatory incomeTotal regulatory incomenominal</t>
  </si>
  <si>
    <t>2017AMP2016Capital ExpenditureAll assetsExpenditure on assetsconstant</t>
  </si>
  <si>
    <t>2017AMP2016Capital ExpenditureAll assetsExpenditure on assetsnominal</t>
  </si>
  <si>
    <t>2017AMP2016Capital ExpenditureAsset relocationsAsset relocationsconstant</t>
  </si>
  <si>
    <t>2017AMP2016Capital ExpenditureAsset relocationsAsset relocationsnominal</t>
  </si>
  <si>
    <t>2017AMP2016Capital ExpenditureAsset replacement and renewalAsset replacement and renewalconstant</t>
  </si>
  <si>
    <t>2017AMP2016Capital ExpenditureAsset replacement and renewalAsset replacement and renewalnominal</t>
  </si>
  <si>
    <t>2017AMP2016Capital ExpenditureAsset replacement and renewalAsset replacement and renewal expenditureconstant</t>
  </si>
  <si>
    <t>2017AMP2016Capital ExpenditureAsset replacement and renewalAsset replacement and renewal less capital contributionsconstant</t>
  </si>
  <si>
    <t>2017AMP2016Capital ExpenditureAsset replacement and renewalCapital contributions funding asset replacement and renewalconstant</t>
  </si>
  <si>
    <t>2017AMP2016Capital ExpenditureAsset replacement and renewalDistribution and LV cablesconstant</t>
  </si>
  <si>
    <t>2017AMP2016Capital ExpenditureAsset replacement and renewalDistribution and LV linesconstant</t>
  </si>
  <si>
    <t>2017AMP2016Capital ExpenditureAsset replacement and renewalDistribution substations and transformersconstant</t>
  </si>
  <si>
    <t>2017AMP2016Capital ExpenditureAsset replacement and renewalDistribution switchgearconstant</t>
  </si>
  <si>
    <t>2017AMP2016Capital ExpenditureAsset replacement and renewalOther network assetsconstant</t>
  </si>
  <si>
    <t>2017AMP2016Capital ExpenditureAsset replacement and renewalSubtransmissionconstant</t>
  </si>
  <si>
    <t>2017AMP2016Capital ExpenditureAsset replacement and renewalZone substationsconstant</t>
  </si>
  <si>
    <t>2017AMP2016Capital ExpenditureAssets commissionedAssets commissionednominal</t>
  </si>
  <si>
    <t>2017AMP2016Capital ExpenditureCapital expenditure forecastCapital expenditure forecastnominal</t>
  </si>
  <si>
    <t>2017AMP2016Capital ExpenditureConsumer connectionConsumer connectionconstant</t>
  </si>
  <si>
    <t>2017AMP2016Capital ExpenditureConsumer connectionConsumer connectionnominal</t>
  </si>
  <si>
    <t>2017AMP2016Capital ExpenditureCost of financingCost of financingnominal</t>
  </si>
  <si>
    <t>2017AMP2016Capital ExpenditureExpenditure on subcomponentsEnergy efficiency and demand side management, reduction of energy lossesconstant</t>
  </si>
  <si>
    <t>2017AMP2016Capital ExpenditureExpenditure on subcomponentsOverhead to underground conversionconstant</t>
  </si>
  <si>
    <t>2017AMP2016Capital ExpenditureExpenditure on subcomponentsResearch and developmentconstant</t>
  </si>
  <si>
    <t>2017AMP2016Capital ExpenditureNetwork assetsExpenditure on network assetsconstant</t>
  </si>
  <si>
    <t>2017AMP2016Capital ExpenditureNetwork assetsExpenditure on network assetsnominal</t>
  </si>
  <si>
    <t>2017AMP2016Capital ExpenditureNon-network assetsExpenditure on non-network assetsconstant</t>
  </si>
  <si>
    <t>2017AMP2016Capital ExpenditureNon-network assetsExpenditure on non-network assetsnominal</t>
  </si>
  <si>
    <t>2017AMP2016Capital ExpenditureReliability, safety and environmentLegislative and regulatoryconstant</t>
  </si>
  <si>
    <t>2017AMP2016Capital ExpenditureReliability, safety and environmentLegislative and regulatorynominal</t>
  </si>
  <si>
    <t>2017AMP2016Capital ExpenditureReliability, safety and environmentOther reliability, safety and environmentconstant</t>
  </si>
  <si>
    <t>2017AMP2016Capital ExpenditureReliability, safety and environmentOther reliability, safety and environmentnominal</t>
  </si>
  <si>
    <t>2017AMP2016Capital ExpenditureReliability, safety and environmentQuality of supplyconstant</t>
  </si>
  <si>
    <t>2017AMP2016Capital ExpenditureReliability, safety and environmentQuality of supplynominal</t>
  </si>
  <si>
    <t>2017AMP2016Capital ExpenditureReliability, safety and environmentTotal reliability, safety and environmentconstant</t>
  </si>
  <si>
    <t>2017AMP2016Capital ExpenditureReliability, safety and environmentTotal reliability, safety and environmentnominal</t>
  </si>
  <si>
    <t>2017AMP2016Capital ExpenditureSystem growthSystem growthconstant</t>
  </si>
  <si>
    <t>2017AMP2016Capital ExpenditureSystem growthSystem growthnominal</t>
  </si>
  <si>
    <t>2017AMP2016Capital ExpenditureValue of capital contributionsValue of capital contributionsnominal</t>
  </si>
  <si>
    <t>2017AMP2016Capital ExpenditureValue of vested assetsValue of vested assetsnominal</t>
  </si>
  <si>
    <t>2017AMP2016Network and DemandElectricity volumesElectricity entering system for supply to consumersNA</t>
  </si>
  <si>
    <t>2017AMP2016Network and DemandElectricity volumesLoad factorNA</t>
  </si>
  <si>
    <t>2017AMP2016Network and DemandElectricity volumesLoss ratioNA</t>
  </si>
  <si>
    <t>2017AMP2016Network and DemandElectricity volumesTotal energy delivered to ICPsNA</t>
  </si>
  <si>
    <t>2017AMP2016Network and DemandMaximum coincident system demandGXP demandNA</t>
  </si>
  <si>
    <t>2017AMP2016Network and DemandMaximum coincident system demandMaximum coincident system demandNA</t>
  </si>
  <si>
    <t>2017AMP2016Operating ExpenditureAsset replacement and renewalAsset replacement and renewalconstant</t>
  </si>
  <si>
    <t>2017AMP2016Operating ExpenditureAsset replacement and renewalAsset replacement and renewalnominal</t>
  </si>
  <si>
    <t>2017AMP2016Operating ExpenditureBusiness supportBusiness supportconstant</t>
  </si>
  <si>
    <t>2017AMP2016Operating ExpenditureBusiness supportBusiness supportnominal</t>
  </si>
  <si>
    <t>2017AMP2016Operating ExpenditureExpenditure on subcomponentsDirect billing*constant</t>
  </si>
  <si>
    <t>2017AMP2016Operating ExpenditureExpenditure on subcomponentsEnergy efficiency and demand side management, reduction of energy lossesconstant</t>
  </si>
  <si>
    <t>2017AMP2016Operating ExpenditureExpenditure on subcomponentsInsuranceconstant</t>
  </si>
  <si>
    <t>2017AMP2016Operating ExpenditureExpenditure on subcomponentsResearch and Developmentconstant</t>
  </si>
  <si>
    <t>2017AMP2016Operating ExpenditureNetwork OpexNetwork Opexconstant</t>
  </si>
  <si>
    <t>2017AMP2016Operating ExpenditureNetwork OpexNetwork Opexnominal</t>
  </si>
  <si>
    <t>2017AMP2016Operating ExpenditureNon-network opexNon-network opexconstant</t>
  </si>
  <si>
    <t>2017AMP2016Operating ExpenditureNon-network opexNon-network opexnominal</t>
  </si>
  <si>
    <t>2017AMP2016Operating ExpenditureRoutine and corrective maintenance and inspectionRoutine and corrective maintenance and inspectionconstant</t>
  </si>
  <si>
    <t>2017AMP2016Operating ExpenditureRoutine and corrective maintenance and inspectionRoutine and corrective maintenance and inspectionnominal</t>
  </si>
  <si>
    <t>2017AMP2016Operating ExpenditureService interruptions and emergenciesService interruptions and emergenciesconstant</t>
  </si>
  <si>
    <t>2017AMP2016Operating ExpenditureService interruptions and emergenciesService interruptions and emergenciesnominal</t>
  </si>
  <si>
    <t>2017AMP2016Operating ExpenditureSystem operations and network supportSystem operations and network supportconstant</t>
  </si>
  <si>
    <t>2017AMP2016Operating ExpenditureSystem operations and network supportSystem operations and network supportnominal</t>
  </si>
  <si>
    <t>2017AMP2016Operating ExpenditureTotal opexOperational expenditureconstant</t>
  </si>
  <si>
    <t>2017AMP2016Operating ExpenditureTotal opexOperational expenditurenominal</t>
  </si>
  <si>
    <t>2017AMP2016Operating ExpenditureVegetation managementVegetation managementconstant</t>
  </si>
  <si>
    <t>2017AMP2016Operating ExpenditureVegetation managementVegetation managementnominal</t>
  </si>
  <si>
    <t>2017AMP2016ReliabilitySAIDIClass BNA</t>
  </si>
  <si>
    <t>2017AMP2016ReliabilitySAIDIClass CNA</t>
  </si>
  <si>
    <t>2017AMP2016ReliabilitySAIFIClass BNA</t>
  </si>
  <si>
    <t>2017AMP2016ReliabilitySAIFIClass CNA</t>
  </si>
  <si>
    <t>2018AMP2016Capital ExpenditureAll assetsExpenditure on assetsconstant</t>
  </si>
  <si>
    <t>2018AMP2016Capital ExpenditureAll assetsExpenditure on assetsnominal</t>
  </si>
  <si>
    <t>2018AMP2016Capital ExpenditureAsset relocationsAsset relocationsconstant</t>
  </si>
  <si>
    <t>2018AMP2016Capital ExpenditureAsset relocationsAsset relocationsnominal</t>
  </si>
  <si>
    <t>2018AMP2016Capital ExpenditureAsset replacement and renewalAsset replacement and renewalconstant</t>
  </si>
  <si>
    <t>2018AMP2016Capital ExpenditureAsset replacement and renewalAsset replacement and renewalnominal</t>
  </si>
  <si>
    <t>2018AMP2016Capital ExpenditureAsset replacement and renewalAsset replacement and renewal expenditureconstant</t>
  </si>
  <si>
    <t>2018AMP2016Capital ExpenditureAsset replacement and renewalAsset replacement and renewal less capital contributionsconstant</t>
  </si>
  <si>
    <t>2018AMP2016Capital ExpenditureAsset replacement and renewalCapital contributions funding asset replacement and renewalconstant</t>
  </si>
  <si>
    <t>2018AMP2016Capital ExpenditureAsset replacement and renewalDistribution and LV cablesconstant</t>
  </si>
  <si>
    <t>2018AMP2016Capital ExpenditureAsset replacement and renewalDistribution and LV linesconstant</t>
  </si>
  <si>
    <t>2018AMP2016Capital ExpenditureAsset replacement and renewalDistribution substations and transformersconstant</t>
  </si>
  <si>
    <t>2018AMP2016Capital ExpenditureAsset replacement and renewalDistribution switchgearconstant</t>
  </si>
  <si>
    <t>2018AMP2016Capital ExpenditureAsset replacement and renewalOther network assetsconstant</t>
  </si>
  <si>
    <t>2018AMP2016Capital ExpenditureAsset replacement and renewalSubtransmissionconstant</t>
  </si>
  <si>
    <t>2018AMP2016Capital ExpenditureAsset replacement and renewalZone substationsconstant</t>
  </si>
  <si>
    <t>2018AMP2016Capital ExpenditureAssets commissionedAssets commissionednominal</t>
  </si>
  <si>
    <t>2018AMP2016Capital ExpenditureCapital expenditure forecastCapital expenditure forecastnominal</t>
  </si>
  <si>
    <t>2018AMP2016Capital ExpenditureConsumer connectionConsumer connectionconstant</t>
  </si>
  <si>
    <t>2018AMP2016Capital ExpenditureConsumer connectionConsumer connectionnominal</t>
  </si>
  <si>
    <t>2018AMP2016Capital ExpenditureCost of financingCost of financingnominal</t>
  </si>
  <si>
    <t>2018AMP2016Capital ExpenditureExpenditure on subcomponentsEnergy efficiency and demand side management, reduction of energy lossesconstant</t>
  </si>
  <si>
    <t>2018AMP2016Capital ExpenditureExpenditure on subcomponentsOverhead to underground conversionconstant</t>
  </si>
  <si>
    <t>2018AMP2016Capital ExpenditureExpenditure on subcomponentsResearch and developmentconstant</t>
  </si>
  <si>
    <t>2018AMP2016Capital ExpenditureNetwork assetsExpenditure on network assetsconstant</t>
  </si>
  <si>
    <t>2018AMP2016Capital ExpenditureNetwork assetsExpenditure on network assetsnominal</t>
  </si>
  <si>
    <t>2018AMP2016Capital ExpenditureNon-network assetsExpenditure on non-network assetsconstant</t>
  </si>
  <si>
    <t>2018AMP2016Capital ExpenditureNon-network assetsExpenditure on non-network assetsnominal</t>
  </si>
  <si>
    <t>2018AMP2016Capital ExpenditureReliability, safety and environmentLegislative and regulatoryconstant</t>
  </si>
  <si>
    <t>2018AMP2016Capital ExpenditureReliability, safety and environmentLegislative and regulatorynominal</t>
  </si>
  <si>
    <t>2018AMP2016Capital ExpenditureReliability, safety and environmentOther reliability, safety and environmentconstant</t>
  </si>
  <si>
    <t>2018AMP2016Capital ExpenditureReliability, safety and environmentOther reliability, safety and environmentnominal</t>
  </si>
  <si>
    <t>2018AMP2016Capital ExpenditureReliability, safety and environmentQuality of supplyconstant</t>
  </si>
  <si>
    <t>2018AMP2016Capital ExpenditureReliability, safety and environmentQuality of supplynominal</t>
  </si>
  <si>
    <t>2018AMP2016Capital ExpenditureReliability, safety and environmentTotal reliability, safety and environmentconstant</t>
  </si>
  <si>
    <t>2018AMP2016Capital ExpenditureReliability, safety and environmentTotal reliability, safety and environmentnominal</t>
  </si>
  <si>
    <t>2018AMP2016Capital ExpenditureSystem growthSystem growthconstant</t>
  </si>
  <si>
    <t>2018AMP2016Capital ExpenditureSystem growthSystem growthnominal</t>
  </si>
  <si>
    <t>2018AMP2016Capital ExpenditureValue of capital contributionsValue of capital contributionsnominal</t>
  </si>
  <si>
    <t>2018AMP2016Capital ExpenditureValue of vested assetsValue of vested assetsnominal</t>
  </si>
  <si>
    <t>2018AMP2016Network and DemandElectricity volumesElectricity entering system for supply to consumersNA</t>
  </si>
  <si>
    <t>2018AMP2016Network and DemandElectricity volumesLoad factorNA</t>
  </si>
  <si>
    <t>2018AMP2016Network and DemandElectricity volumesLoss ratioNA</t>
  </si>
  <si>
    <t>2018AMP2016Network and DemandElectricity volumesTotal energy delivered to ICPsNA</t>
  </si>
  <si>
    <t>2018AMP2016Network and DemandMaximum coincident system demandGXP demandNA</t>
  </si>
  <si>
    <t>2018AMP2016Network and DemandMaximum coincident system demandMaximum coincident system demandNA</t>
  </si>
  <si>
    <t>2018AMP2016Operating ExpenditureAsset replacement and renewalAsset replacement and renewalconstant</t>
  </si>
  <si>
    <t>2018AMP2016Operating ExpenditureAsset replacement and renewalAsset replacement and renewalnominal</t>
  </si>
  <si>
    <t>2018AMP2016Operating ExpenditureBusiness supportBusiness supportconstant</t>
  </si>
  <si>
    <t>2018AMP2016Operating ExpenditureBusiness supportBusiness supportnominal</t>
  </si>
  <si>
    <t>2018AMP2016Operating ExpenditureExpenditure on subcomponentsDirect billing*constant</t>
  </si>
  <si>
    <t>2018AMP2016Operating ExpenditureExpenditure on subcomponentsEnergy efficiency and demand side management, reduction of energy lossesconstant</t>
  </si>
  <si>
    <t>2018AMP2016Operating ExpenditureExpenditure on subcomponentsInsuranceconstant</t>
  </si>
  <si>
    <t>2018AMP2016Operating ExpenditureExpenditure on subcomponentsResearch and Developmentconstant</t>
  </si>
  <si>
    <t>2018AMP2016Operating ExpenditureNetwork OpexNetwork Opexconstant</t>
  </si>
  <si>
    <t>2018AMP2016Operating ExpenditureNetwork OpexNetwork Opexnominal</t>
  </si>
  <si>
    <t>2018AMP2016Operating ExpenditureNon-network opexNon-network opexconstant</t>
  </si>
  <si>
    <t>2018AMP2016Operating ExpenditureNon-network opexNon-network opexnominal</t>
  </si>
  <si>
    <t>2018AMP2016Operating ExpenditureRoutine and corrective maintenance and inspectionRoutine and corrective maintenance and inspectionconstant</t>
  </si>
  <si>
    <t>2018AMP2016Operating ExpenditureRoutine and corrective maintenance and inspectionRoutine and corrective maintenance and inspectionnominal</t>
  </si>
  <si>
    <t>2018AMP2016Operating ExpenditureService interruptions and emergenciesService interruptions and emergenciesconstant</t>
  </si>
  <si>
    <t>2018AMP2016Operating ExpenditureService interruptions and emergenciesService interruptions and emergenciesnominal</t>
  </si>
  <si>
    <t>2018AMP2016Operating ExpenditureSystem operations and network supportSystem operations and network supportconstant</t>
  </si>
  <si>
    <t>2018AMP2016Operating ExpenditureSystem operations and network supportSystem operations and network supportnominal</t>
  </si>
  <si>
    <t>2018AMP2016Operating ExpenditureTotal opexOperational expenditureconstant</t>
  </si>
  <si>
    <t>2018AMP2016Operating ExpenditureTotal opexOperational expenditurenominal</t>
  </si>
  <si>
    <t>2018AMP2016Operating ExpenditureVegetation managementVegetation managementconstant</t>
  </si>
  <si>
    <t>2018AMP2016Operating ExpenditureVegetation managementVegetation managementnominal</t>
  </si>
  <si>
    <t>2018AMP2016ReliabilitySAIDIClass BNA</t>
  </si>
  <si>
    <t>2018AMP2016ReliabilitySAIDIClass CNA</t>
  </si>
  <si>
    <t>2018AMP2016ReliabilitySAIFIClass BNA</t>
  </si>
  <si>
    <t>2018AMP2016ReliabilitySAIFIClass CNA</t>
  </si>
  <si>
    <t>2019AMP2016Capital ExpenditureAll assetsExpenditure on assetsconstant</t>
  </si>
  <si>
    <t>2019AMP2016Capital ExpenditureAll assetsExpenditure on assetsnominal</t>
  </si>
  <si>
    <t>2019AMP2016Capital ExpenditureAsset relocationsAsset relocationsconstant</t>
  </si>
  <si>
    <t>2019AMP2016Capital ExpenditureAsset relocationsAsset relocationsnominal</t>
  </si>
  <si>
    <t>2019AMP2016Capital ExpenditureAsset replacement and renewalAsset replacement and renewalconstant</t>
  </si>
  <si>
    <t>2019AMP2016Capital ExpenditureAsset replacement and renewalAsset replacement and renewalnominal</t>
  </si>
  <si>
    <t>2019AMP2016Capital ExpenditureAsset replacement and renewalAsset replacement and renewal expenditureconstant</t>
  </si>
  <si>
    <t>2019AMP2016Capital ExpenditureAsset replacement and renewalAsset replacement and renewal less capital contributionsconstant</t>
  </si>
  <si>
    <t>2019AMP2016Capital ExpenditureAsset replacement and renewalCapital contributions funding asset replacement and renewalconstant</t>
  </si>
  <si>
    <t>2019AMP2016Capital ExpenditureAsset replacement and renewalDistribution and LV cablesconstant</t>
  </si>
  <si>
    <t>2019AMP2016Capital ExpenditureAsset replacement and renewalDistribution and LV linesconstant</t>
  </si>
  <si>
    <t>2019AMP2016Capital ExpenditureAsset replacement and renewalDistribution substations and transformersconstant</t>
  </si>
  <si>
    <t>2019AMP2016Capital ExpenditureAsset replacement and renewalDistribution switchgearconstant</t>
  </si>
  <si>
    <t>2019AMP2016Capital ExpenditureAsset replacement and renewalOther network assetsconstant</t>
  </si>
  <si>
    <t>2019AMP2016Capital ExpenditureAsset replacement and renewalSubtransmissionconstant</t>
  </si>
  <si>
    <t>2019AMP2016Capital ExpenditureAsset replacement and renewalZone substationsconstant</t>
  </si>
  <si>
    <t>2019AMP2016Capital ExpenditureAssets commissionedAssets commissionednominal</t>
  </si>
  <si>
    <t>2019AMP2016Capital ExpenditureCapital expenditure forecastCapital expenditure forecastnominal</t>
  </si>
  <si>
    <t>2019AMP2016Capital ExpenditureConsumer connectionConsumer connectionconstant</t>
  </si>
  <si>
    <t>2019AMP2016Capital ExpenditureConsumer connectionConsumer connectionnominal</t>
  </si>
  <si>
    <t>2019AMP2016Capital ExpenditureCost of financingCost of financingnominal</t>
  </si>
  <si>
    <t>2019AMP2016Capital ExpenditureExpenditure on subcomponentsEnergy efficiency and demand side management, reduction of energy lossesconstant</t>
  </si>
  <si>
    <t>2019AMP2016Capital ExpenditureExpenditure on subcomponentsOverhead to underground conversionconstant</t>
  </si>
  <si>
    <t>2019AMP2016Capital ExpenditureExpenditure on subcomponentsResearch and developmentconstant</t>
  </si>
  <si>
    <t>2019AMP2016Capital ExpenditureNetwork assetsExpenditure on network assetsconstant</t>
  </si>
  <si>
    <t>2019AMP2016Capital ExpenditureNetwork assetsExpenditure on network assetsnominal</t>
  </si>
  <si>
    <t>2019AMP2016Capital ExpenditureNon-network assetsExpenditure on non-network assetsconstant</t>
  </si>
  <si>
    <t>2019AMP2016Capital ExpenditureNon-network assetsExpenditure on non-network assetsnominal</t>
  </si>
  <si>
    <t>2019AMP2016Capital ExpenditureReliability, safety and environmentLegislative and regulatoryconstant</t>
  </si>
  <si>
    <t>2019AMP2016Capital ExpenditureReliability, safety and environmentLegislative and regulatorynominal</t>
  </si>
  <si>
    <t>2019AMP2016Capital ExpenditureReliability, safety and environmentOther reliability, safety and environmentconstant</t>
  </si>
  <si>
    <t>2019AMP2016Capital ExpenditureReliability, safety and environmentOther reliability, safety and environmentnominal</t>
  </si>
  <si>
    <t>2019AMP2016Capital ExpenditureReliability, safety and environmentQuality of supplyconstant</t>
  </si>
  <si>
    <t>2019AMP2016Capital ExpenditureReliability, safety and environmentQuality of supplynominal</t>
  </si>
  <si>
    <t>2019AMP2016Capital ExpenditureReliability, safety and environmentTotal reliability, safety and environmentconstant</t>
  </si>
  <si>
    <t>2019AMP2016Capital ExpenditureReliability, safety and environmentTotal reliability, safety and environmentnominal</t>
  </si>
  <si>
    <t>2019AMP2016Capital ExpenditureSystem growthSystem growthconstant</t>
  </si>
  <si>
    <t>2019AMP2016Capital ExpenditureSystem growthSystem growthnominal</t>
  </si>
  <si>
    <t>2019AMP2016Capital ExpenditureValue of capital contributionsValue of capital contributionsnominal</t>
  </si>
  <si>
    <t>2019AMP2016Capital ExpenditureValue of vested assetsValue of vested assetsnominal</t>
  </si>
  <si>
    <t>2019AMP2016Network and DemandElectricity volumesElectricity entering system for supply to consumersNA</t>
  </si>
  <si>
    <t>2019AMP2016Network and DemandElectricity volumesLoad factorNA</t>
  </si>
  <si>
    <t>2019AMP2016Network and DemandElectricity volumesLoss ratioNA</t>
  </si>
  <si>
    <t>2019AMP2016Network and DemandElectricity volumesTotal energy delivered to ICPsNA</t>
  </si>
  <si>
    <t>2019AMP2016Network and DemandMaximum coincident system demandGXP demandNA</t>
  </si>
  <si>
    <t>2019AMP2016Network and DemandMaximum coincident system demandMaximum coincident system demandNA</t>
  </si>
  <si>
    <t>2019AMP2016Operating ExpenditureAsset replacement and renewalAsset replacement and renewalconstant</t>
  </si>
  <si>
    <t>2019AMP2016Operating ExpenditureAsset replacement and renewalAsset replacement and renewalnominal</t>
  </si>
  <si>
    <t>2019AMP2016Operating ExpenditureBusiness supportBusiness supportconstant</t>
  </si>
  <si>
    <t>2019AMP2016Operating ExpenditureBusiness supportBusiness supportnominal</t>
  </si>
  <si>
    <t>2019AMP2016Operating ExpenditureExpenditure on subcomponentsDirect billing*constant</t>
  </si>
  <si>
    <t>2019AMP2016Operating ExpenditureExpenditure on subcomponentsEnergy efficiency and demand side management, reduction of energy lossesconstant</t>
  </si>
  <si>
    <t>2019AMP2016Operating ExpenditureExpenditure on subcomponentsInsuranceconstant</t>
  </si>
  <si>
    <t>2019AMP2016Operating ExpenditureExpenditure on subcomponentsResearch and Developmentconstant</t>
  </si>
  <si>
    <t>2019AMP2016Operating ExpenditureNetwork OpexNetwork Opexconstant</t>
  </si>
  <si>
    <t>2019AMP2016Operating ExpenditureNetwork OpexNetwork Opexnominal</t>
  </si>
  <si>
    <t>2019AMP2016Operating ExpenditureNon-network opexNon-network opexconstant</t>
  </si>
  <si>
    <t>2019AMP2016Operating ExpenditureNon-network opexNon-network opexnominal</t>
  </si>
  <si>
    <t>2019AMP2016Operating ExpenditureRoutine and corrective maintenance and inspectionRoutine and corrective maintenance and inspectionconstant</t>
  </si>
  <si>
    <t>2019AMP2016Operating ExpenditureRoutine and corrective maintenance and inspectionRoutine and corrective maintenance and inspectionnominal</t>
  </si>
  <si>
    <t>2019AMP2016Operating ExpenditureService interruptions and emergenciesService interruptions and emergenciesconstant</t>
  </si>
  <si>
    <t>2019AMP2016Operating ExpenditureService interruptions and emergenciesService interruptions and emergenciesnominal</t>
  </si>
  <si>
    <t>2019AMP2016Operating ExpenditureSystem operations and network supportSystem operations and network supportconstant</t>
  </si>
  <si>
    <t>2019AMP2016Operating ExpenditureSystem operations and network supportSystem operations and network supportnominal</t>
  </si>
  <si>
    <t>2019AMP2016Operating ExpenditureTotal opexOperational expenditureconstant</t>
  </si>
  <si>
    <t>2019AMP2016Operating ExpenditureTotal opexOperational expenditurenominal</t>
  </si>
  <si>
    <t>2019AMP2016Operating ExpenditureVegetation managementVegetation managementconstant</t>
  </si>
  <si>
    <t>2019AMP2016Operating ExpenditureVegetation managementVegetation managementnominal</t>
  </si>
  <si>
    <t>2019AMP2016ReliabilitySAIDIClass BNA</t>
  </si>
  <si>
    <t>2019AMP2016ReliabilitySAIDIClass CNA</t>
  </si>
  <si>
    <t>2019AMP2016ReliabilitySAIFIClass BNA</t>
  </si>
  <si>
    <t>2019AMP2016ReliabilitySAIFIClass CNA</t>
  </si>
  <si>
    <t>2020AMP2016Capital ExpenditureAll assetsExpenditure on assetsconstant</t>
  </si>
  <si>
    <t>2020AMP2016Capital ExpenditureAll assetsExpenditure on assetsnominal</t>
  </si>
  <si>
    <t>2020AMP2016Capital ExpenditureAsset relocationsAsset relocationsconstant</t>
  </si>
  <si>
    <t>2020AMP2016Capital ExpenditureAsset relocationsAsset relocationsnominal</t>
  </si>
  <si>
    <t>2020AMP2016Capital ExpenditureAsset replacement and renewalAsset replacement and renewalconstant</t>
  </si>
  <si>
    <t>2020AMP2016Capital ExpenditureAsset replacement and renewalAsset replacement and renewalnominal</t>
  </si>
  <si>
    <t>2020AMP2016Capital ExpenditureAsset replacement and renewalAsset replacement and renewal expenditureconstant</t>
  </si>
  <si>
    <t>2020AMP2016Capital ExpenditureAsset replacement and renewalAsset replacement and renewal less capital contributionsconstant</t>
  </si>
  <si>
    <t>2020AMP2016Capital ExpenditureAsset replacement and renewalCapital contributions funding asset replacement and renewalconstant</t>
  </si>
  <si>
    <t>2020AMP2016Capital ExpenditureAsset replacement and renewalDistribution and LV cablesconstant</t>
  </si>
  <si>
    <t>2020AMP2016Capital ExpenditureAsset replacement and renewalDistribution and LV linesconstant</t>
  </si>
  <si>
    <t>2020AMP2016Capital ExpenditureAsset replacement and renewalDistribution substations and transformersconstant</t>
  </si>
  <si>
    <t>2020AMP2016Capital ExpenditureAsset replacement and renewalDistribution switchgearconstant</t>
  </si>
  <si>
    <t>2020AMP2016Capital ExpenditureAsset replacement and renewalOther network assetsconstant</t>
  </si>
  <si>
    <t>2020AMP2016Capital ExpenditureAsset replacement and renewalSubtransmissionconstant</t>
  </si>
  <si>
    <t>2020AMP2016Capital ExpenditureAsset replacement and renewalZone substationsconstant</t>
  </si>
  <si>
    <t>2020AMP2016Capital ExpenditureAssets commissionedAssets commissionednominal</t>
  </si>
  <si>
    <t>2020AMP2016Capital ExpenditureCapital expenditure forecastCapital expenditure forecastnominal</t>
  </si>
  <si>
    <t>2020AMP2016Capital ExpenditureConsumer connectionConsumer connectionconstant</t>
  </si>
  <si>
    <t>2020AMP2016Capital ExpenditureConsumer connectionConsumer connectionnominal</t>
  </si>
  <si>
    <t>2020AMP2016Capital ExpenditureCost of financingCost of financingnominal</t>
  </si>
  <si>
    <t>2020AMP2016Capital ExpenditureExpenditure on subcomponentsEnergy efficiency and demand side management, reduction of energy lossesconstant</t>
  </si>
  <si>
    <t>2020AMP2016Capital ExpenditureExpenditure on subcomponentsOverhead to underground conversionconstant</t>
  </si>
  <si>
    <t>2020AMP2016Capital ExpenditureExpenditure on subcomponentsResearch and developmentconstant</t>
  </si>
  <si>
    <t>2020AMP2016Capital ExpenditureNetwork assetsExpenditure on network assetsconstant</t>
  </si>
  <si>
    <t>2020AMP2016Capital ExpenditureNetwork assetsExpenditure on network assetsnominal</t>
  </si>
  <si>
    <t>2020AMP2016Capital ExpenditureNon-network assetsExpenditure on non-network assetsconstant</t>
  </si>
  <si>
    <t>2020AMP2016Capital ExpenditureNon-network assetsExpenditure on non-network assetsnominal</t>
  </si>
  <si>
    <t>2020AMP2016Capital ExpenditureReliability, safety and environmentLegislative and regulatoryconstant</t>
  </si>
  <si>
    <t>2020AMP2016Capital ExpenditureReliability, safety and environmentLegislative and regulatorynominal</t>
  </si>
  <si>
    <t>2020AMP2016Capital ExpenditureReliability, safety and environmentOther reliability, safety and environmentconstant</t>
  </si>
  <si>
    <t>2020AMP2016Capital ExpenditureReliability, safety and environmentOther reliability, safety and environmentnominal</t>
  </si>
  <si>
    <t>2020AMP2016Capital ExpenditureReliability, safety and environmentQuality of supplyconstant</t>
  </si>
  <si>
    <t>2020AMP2016Capital ExpenditureReliability, safety and environmentQuality of supplynominal</t>
  </si>
  <si>
    <t>2020AMP2016Capital ExpenditureReliability, safety and environmentTotal reliability, safety and environmentconstant</t>
  </si>
  <si>
    <t>2020AMP2016Capital ExpenditureReliability, safety and environmentTotal reliability, safety and environmentnominal</t>
  </si>
  <si>
    <t>2020AMP2016Capital ExpenditureSystem growthSystem growthconstant</t>
  </si>
  <si>
    <t>2020AMP2016Capital ExpenditureSystem growthSystem growthnominal</t>
  </si>
  <si>
    <t>2020AMP2016Capital ExpenditureValue of capital contributionsValue of capital contributionsnominal</t>
  </si>
  <si>
    <t>2020AMP2016Capital ExpenditureValue of vested assetsValue of vested assetsnominal</t>
  </si>
  <si>
    <t>2020AMP2016Network and DemandElectricity volumesElectricity entering system for supply to consumersNA</t>
  </si>
  <si>
    <t>2020AMP2016Network and DemandElectricity volumesLoad factorNA</t>
  </si>
  <si>
    <t>2020AMP2016Network and DemandElectricity volumesLoss ratioNA</t>
  </si>
  <si>
    <t>2020AMP2016Network and DemandElectricity volumesTotal energy delivered to ICPsNA</t>
  </si>
  <si>
    <t>2020AMP2016Network and DemandMaximum coincident system demandGXP demandNA</t>
  </si>
  <si>
    <t>2020AMP2016Network and DemandMaximum coincident system demandMaximum coincident system demandNA</t>
  </si>
  <si>
    <t>2020AMP2016Operating ExpenditureAsset replacement and renewalAsset replacement and renewalconstant</t>
  </si>
  <si>
    <t>2020AMP2016Operating ExpenditureAsset replacement and renewalAsset replacement and renewalnominal</t>
  </si>
  <si>
    <t>2020AMP2016Operating ExpenditureBusiness supportBusiness supportconstant</t>
  </si>
  <si>
    <t>2020AMP2016Operating ExpenditureBusiness supportBusiness supportnominal</t>
  </si>
  <si>
    <t>2020AMP2016Operating ExpenditureExpenditure on subcomponentsDirect billing*constant</t>
  </si>
  <si>
    <t>2020AMP2016Operating ExpenditureExpenditure on subcomponentsEnergy efficiency and demand side management, reduction of energy lossesconstant</t>
  </si>
  <si>
    <t>2020AMP2016Operating ExpenditureExpenditure on subcomponentsInsuranceconstant</t>
  </si>
  <si>
    <t>2020AMP2016Operating ExpenditureExpenditure on subcomponentsResearch and Developmentconstant</t>
  </si>
  <si>
    <t>2020AMP2016Operating ExpenditureNetwork OpexNetwork Opexconstant</t>
  </si>
  <si>
    <t>2020AMP2016Operating ExpenditureNetwork OpexNetwork Opexnominal</t>
  </si>
  <si>
    <t>2020AMP2016Operating ExpenditureNon-network opexNon-network opexconstant</t>
  </si>
  <si>
    <t>2020AMP2016Operating ExpenditureNon-network opexNon-network opexnominal</t>
  </si>
  <si>
    <t>2020AMP2016Operating ExpenditureRoutine and corrective maintenance and inspectionRoutine and corrective maintenance and inspectionconstant</t>
  </si>
  <si>
    <t>2020AMP2016Operating ExpenditureRoutine and corrective maintenance and inspectionRoutine and corrective maintenance and inspectionnominal</t>
  </si>
  <si>
    <t>2020AMP2016Operating ExpenditureService interruptions and emergenciesService interruptions and emergenciesconstant</t>
  </si>
  <si>
    <t>2020AMP2016Operating ExpenditureService interruptions and emergenciesService interruptions and emergenciesnominal</t>
  </si>
  <si>
    <t>2020AMP2016Operating ExpenditureSystem operations and network supportSystem operations and network supportconstant</t>
  </si>
  <si>
    <t>2020AMP2016Operating ExpenditureSystem operations and network supportSystem operations and network supportnominal</t>
  </si>
  <si>
    <t>2020AMP2016Operating ExpenditureTotal opexOperational expenditureconstant</t>
  </si>
  <si>
    <t>2020AMP2016Operating ExpenditureTotal opexOperational expenditurenominal</t>
  </si>
  <si>
    <t>2020AMP2016Operating ExpenditureVegetation managementVegetation managementconstant</t>
  </si>
  <si>
    <t>2020AMP2016Operating ExpenditureVegetation managementVegetation managementnominal</t>
  </si>
  <si>
    <t>2020AMP2016ReliabilitySAIDIClass BNA</t>
  </si>
  <si>
    <t>2020AMP2016ReliabilitySAIDIClass CNA</t>
  </si>
  <si>
    <t>2020AMP2016ReliabilitySAIFIClass BNA</t>
  </si>
  <si>
    <t>2020AMP2016ReliabilitySAIFIClass CNA</t>
  </si>
  <si>
    <t>2021AMP2016Capital ExpenditureAll assetsExpenditure on assetsconstant</t>
  </si>
  <si>
    <t>2021AMP2016Capital ExpenditureAll assetsExpenditure on assetsnominal</t>
  </si>
  <si>
    <t>2021AMP2016Capital ExpenditureAsset relocationsAsset relocationsconstant</t>
  </si>
  <si>
    <t>2021AMP2016Capital ExpenditureAsset relocationsAsset relocationsnominal</t>
  </si>
  <si>
    <t>2021AMP2016Capital ExpenditureAsset replacement and renewalAsset replacement and renewalconstant</t>
  </si>
  <si>
    <t>2021AMP2016Capital ExpenditureAsset replacement and renewalAsset replacement and renewalnominal</t>
  </si>
  <si>
    <t>2021AMP2016Capital ExpenditureAsset replacement and renewalAsset replacement and renewal expenditureconstant</t>
  </si>
  <si>
    <t>2021AMP2016Capital ExpenditureAsset replacement and renewalAsset replacement and renewal less capital contributionsconstant</t>
  </si>
  <si>
    <t>2021AMP2016Capital ExpenditureAsset replacement and renewalCapital contributions funding asset replacement and renewalconstant</t>
  </si>
  <si>
    <t>2021AMP2016Capital ExpenditureAsset replacement and renewalDistribution and LV cablesconstant</t>
  </si>
  <si>
    <t>2021AMP2016Capital ExpenditureAsset replacement and renewalDistribution and LV linesconstant</t>
  </si>
  <si>
    <t>2021AMP2016Capital ExpenditureAsset replacement and renewalDistribution substations and transformersconstant</t>
  </si>
  <si>
    <t>2021AMP2016Capital ExpenditureAsset replacement and renewalDistribution switchgearconstant</t>
  </si>
  <si>
    <t>2021AMP2016Capital ExpenditureAsset replacement and renewalOther network assetsconstant</t>
  </si>
  <si>
    <t>2021AMP2016Capital ExpenditureAsset replacement and renewalSubtransmissionconstant</t>
  </si>
  <si>
    <t>2021AMP2016Capital ExpenditureAsset replacement and renewalZone substationsconstant</t>
  </si>
  <si>
    <t>2021AMP2016Capital ExpenditureAssets commissionedAssets commissionednominal</t>
  </si>
  <si>
    <t>2021AMP2016Capital ExpenditureCapital expenditure forecastCapital expenditure forecastnominal</t>
  </si>
  <si>
    <t>2021AMP2016Capital ExpenditureConsumer connectionConsumer connectionconstant</t>
  </si>
  <si>
    <t>2021AMP2016Capital ExpenditureConsumer connectionConsumer connectionnominal</t>
  </si>
  <si>
    <t>2021AMP2016Capital ExpenditureCost of financingCost of financingnominal</t>
  </si>
  <si>
    <t>2021AMP2016Capital ExpenditureExpenditure on subcomponentsEnergy efficiency and demand side management, reduction of energy lossesconstant</t>
  </si>
  <si>
    <t>2021AMP2016Capital ExpenditureExpenditure on subcomponentsOverhead to underground conversionconstant</t>
  </si>
  <si>
    <t>2021AMP2016Capital ExpenditureExpenditure on subcomponentsResearch and developmentconstant</t>
  </si>
  <si>
    <t>2021AMP2016Capital ExpenditureNetwork assetsExpenditure on network assetsconstant</t>
  </si>
  <si>
    <t>2021AMP2016Capital ExpenditureNetwork assetsExpenditure on network assetsnominal</t>
  </si>
  <si>
    <t>2021AMP2016Capital ExpenditureNon-network assetsExpenditure on non-network assetsconstant</t>
  </si>
  <si>
    <t>2021AMP2016Capital ExpenditureNon-network assetsExpenditure on non-network assetsnominal</t>
  </si>
  <si>
    <t>2021AMP2016Capital ExpenditureReliability, safety and environmentLegislative and regulatoryconstant</t>
  </si>
  <si>
    <t>2021AMP2016Capital ExpenditureReliability, safety and environmentLegislative and regulatorynominal</t>
  </si>
  <si>
    <t>2021AMP2016Capital ExpenditureReliability, safety and environmentOther reliability, safety and environmentconstant</t>
  </si>
  <si>
    <t>2021AMP2016Capital ExpenditureReliability, safety and environmentOther reliability, safety and environmentnominal</t>
  </si>
  <si>
    <t>2021AMP2016Capital ExpenditureReliability, safety and environmentQuality of supplyconstant</t>
  </si>
  <si>
    <t>2021AMP2016Capital ExpenditureReliability, safety and environmentQuality of supplynominal</t>
  </si>
  <si>
    <t>2021AMP2016Capital ExpenditureReliability, safety and environmentTotal reliability, safety and environmentconstant</t>
  </si>
  <si>
    <t>2021AMP2016Capital ExpenditureReliability, safety and environmentTotal reliability, safety and environmentnominal</t>
  </si>
  <si>
    <t>2021AMP2016Capital ExpenditureSystem growthSystem growthconstant</t>
  </si>
  <si>
    <t>2021AMP2016Capital ExpenditureSystem growthSystem growthnominal</t>
  </si>
  <si>
    <t>2021AMP2016Capital ExpenditureValue of capital contributionsValue of capital contributionsnominal</t>
  </si>
  <si>
    <t>2021AMP2016Capital ExpenditureValue of vested assetsValue of vested assetsnominal</t>
  </si>
  <si>
    <t>2021AMP2016Network and DemandElectricity volumesElectricity entering system for supply to consumersNA</t>
  </si>
  <si>
    <t>2021AMP2016Network and DemandElectricity volumesLoad factorNA</t>
  </si>
  <si>
    <t>2021AMP2016Network and DemandElectricity volumesLoss ratioNA</t>
  </si>
  <si>
    <t>2021AMP2016Network and DemandElectricity volumesTotal energy delivered to ICPsNA</t>
  </si>
  <si>
    <t>2021AMP2016Network and DemandMaximum coincident system demandGXP demandNA</t>
  </si>
  <si>
    <t>2021AMP2016Network and DemandMaximum coincident system demandMaximum coincident system demandNA</t>
  </si>
  <si>
    <t>2021AMP2016Operating ExpenditureAsset replacement and renewalAsset replacement and renewalconstant</t>
  </si>
  <si>
    <t>2021AMP2016Operating ExpenditureAsset replacement and renewalAsset replacement and renewalnominal</t>
  </si>
  <si>
    <t>2021AMP2016Operating ExpenditureBusiness supportBusiness supportconstant</t>
  </si>
  <si>
    <t>2021AMP2016Operating ExpenditureBusiness supportBusiness supportnominal</t>
  </si>
  <si>
    <t>2021AMP2016Operating ExpenditureExpenditure on subcomponentsDirect billing*constant</t>
  </si>
  <si>
    <t>2021AMP2016Operating ExpenditureExpenditure on subcomponentsEnergy efficiency and demand side management, reduction of energy lossesconstant</t>
  </si>
  <si>
    <t>2021AMP2016Operating ExpenditureExpenditure on subcomponentsInsuranceconstant</t>
  </si>
  <si>
    <t>2021AMP2016Operating ExpenditureExpenditure on subcomponentsResearch and Developmentconstant</t>
  </si>
  <si>
    <t>2021AMP2016Operating ExpenditureNetwork OpexNetwork Opexconstant</t>
  </si>
  <si>
    <t>2021AMP2016Operating ExpenditureNetwork OpexNetwork Opexnominal</t>
  </si>
  <si>
    <t>2021AMP2016Operating ExpenditureNon-network opexNon-network opexconstant</t>
  </si>
  <si>
    <t>2021AMP2016Operating ExpenditureNon-network opexNon-network opexnominal</t>
  </si>
  <si>
    <t>2021AMP2016Operating ExpenditureRoutine and corrective maintenance and inspectionRoutine and corrective maintenance and inspectionconstant</t>
  </si>
  <si>
    <t>2021AMP2016Operating ExpenditureRoutine and corrective maintenance and inspectionRoutine and corrective maintenance and inspectionnominal</t>
  </si>
  <si>
    <t>2021AMP2016Operating ExpenditureService interruptions and emergenciesService interruptions and emergenciesconstant</t>
  </si>
  <si>
    <t>2021AMP2016Operating ExpenditureService interruptions and emergenciesService interruptions and emergenciesnominal</t>
  </si>
  <si>
    <t>2021AMP2016Operating ExpenditureSystem operations and network supportSystem operations and network supportconstant</t>
  </si>
  <si>
    <t>2021AMP2016Operating ExpenditureSystem operations and network supportSystem operations and network supportnominal</t>
  </si>
  <si>
    <t>2021AMP2016Operating ExpenditureTotal opexOperational expenditureconstant</t>
  </si>
  <si>
    <t>2021AMP2016Operating ExpenditureTotal opexOperational expenditurenominal</t>
  </si>
  <si>
    <t>2021AMP2016Operating ExpenditureVegetation managementVegetation managementconstant</t>
  </si>
  <si>
    <t>2021AMP2016Operating ExpenditureVegetation managementVegetation managementnominal</t>
  </si>
  <si>
    <t>2021AMP2016ReliabilitySAIDIClass BNA</t>
  </si>
  <si>
    <t>2021AMP2016ReliabilitySAIDIClass CNA</t>
  </si>
  <si>
    <t>2021AMP2016ReliabilitySAIFIClass BNA</t>
  </si>
  <si>
    <t>2021AMP2016ReliabilitySAIFIClass CNA</t>
  </si>
  <si>
    <t>2022AMP2016Capital ExpenditureAll assetsExpenditure on assetsconstant</t>
  </si>
  <si>
    <t>2022AMP2016Capital ExpenditureAll assetsExpenditure on assetsnominal</t>
  </si>
  <si>
    <t>2022AMP2016Capital ExpenditureAsset relocationsAsset relocationsconstant</t>
  </si>
  <si>
    <t>2022AMP2016Capital ExpenditureAsset relocationsAsset relocationsnominal</t>
  </si>
  <si>
    <t>2022AMP2016Capital ExpenditureAsset replacement and renewalAsset replacement and renewalconstant</t>
  </si>
  <si>
    <t>2022AMP2016Capital ExpenditureAsset replacement and renewalAsset replacement and renewalnominal</t>
  </si>
  <si>
    <t>2022AMP2016Capital ExpenditureAssets commissionedAssets commissionednominal</t>
  </si>
  <si>
    <t>2022AMP2016Capital ExpenditureCapital expenditure forecastCapital expenditure forecastnominal</t>
  </si>
  <si>
    <t>2022AMP2016Capital ExpenditureConsumer connectionConsumer connectionconstant</t>
  </si>
  <si>
    <t>2022AMP2016Capital ExpenditureConsumer connectionConsumer connectionnominal</t>
  </si>
  <si>
    <t>2022AMP2016Capital ExpenditureCost of financingCost of financingnominal</t>
  </si>
  <si>
    <t>2022AMP2016Capital ExpenditureExpenditure on subcomponentsEnergy efficiency and demand side management, reduction of energy lossesconstant</t>
  </si>
  <si>
    <t>2022AMP2016Capital ExpenditureExpenditure on subcomponentsOverhead to underground conversionconstant</t>
  </si>
  <si>
    <t>2022AMP2016Capital ExpenditureExpenditure on subcomponentsResearch and developmentconstant</t>
  </si>
  <si>
    <t>2022AMP2016Capital ExpenditureNetwork assetsExpenditure on network assetsconstant</t>
  </si>
  <si>
    <t>2022AMP2016Capital ExpenditureNetwork assetsExpenditure on network assetsnominal</t>
  </si>
  <si>
    <t>2022AMP2016Capital ExpenditureNon-network assetsExpenditure on non-network assetsconstant</t>
  </si>
  <si>
    <t>2022AMP2016Capital ExpenditureNon-network assetsExpenditure on non-network assetsnominal</t>
  </si>
  <si>
    <t>2022AMP2016Capital ExpenditureReliability, safety and environmentLegislative and regulatoryconstant</t>
  </si>
  <si>
    <t>2022AMP2016Capital ExpenditureReliability, safety and environmentLegislative and regulatorynominal</t>
  </si>
  <si>
    <t>2022AMP2016Capital ExpenditureReliability, safety and environmentOther reliability, safety and environmentconstant</t>
  </si>
  <si>
    <t>2022AMP2016Capital ExpenditureReliability, safety and environmentOther reliability, safety and environmentnominal</t>
  </si>
  <si>
    <t>2022AMP2016Capital ExpenditureReliability, safety and environmentQuality of supplyconstant</t>
  </si>
  <si>
    <t>2022AMP2016Capital ExpenditureReliability, safety and environmentQuality of supplynominal</t>
  </si>
  <si>
    <t>2022AMP2016Capital ExpenditureReliability, safety and environmentTotal reliability, safety and environmentconstant</t>
  </si>
  <si>
    <t>2022AMP2016Capital ExpenditureReliability, safety and environmentTotal reliability, safety and environmentnominal</t>
  </si>
  <si>
    <t>2022AMP2016Capital ExpenditureSystem growthSystem growthconstant</t>
  </si>
  <si>
    <t>2022AMP2016Capital ExpenditureSystem growthSystem growthnominal</t>
  </si>
  <si>
    <t>2022AMP2016Capital ExpenditureValue of capital contributionsValue of capital contributionsnominal</t>
  </si>
  <si>
    <t>2022AMP2016Capital ExpenditureValue of vested assetsValue of vested assetsnominal</t>
  </si>
  <si>
    <t>2022AMP2016Operating ExpenditureAsset replacement and renewalAsset replacement and renewalconstant</t>
  </si>
  <si>
    <t>2022AMP2016Operating ExpenditureAsset replacement and renewalAsset replacement and renewalnominal</t>
  </si>
  <si>
    <t>2022AMP2016Operating ExpenditureBusiness supportBusiness supportconstant</t>
  </si>
  <si>
    <t>2022AMP2016Operating ExpenditureBusiness supportBusiness supportnominal</t>
  </si>
  <si>
    <t>2022AMP2016Operating ExpenditureExpenditure on subcomponentsDirect billing*constant</t>
  </si>
  <si>
    <t>2022AMP2016Operating ExpenditureExpenditure on subcomponentsEnergy efficiency and demand side management, reduction of energy lossesconstant</t>
  </si>
  <si>
    <t>2022AMP2016Operating ExpenditureExpenditure on subcomponentsInsuranceconstant</t>
  </si>
  <si>
    <t>2022AMP2016Operating ExpenditureExpenditure on subcomponentsResearch and Developmentconstant</t>
  </si>
  <si>
    <t>2022AMP2016Operating ExpenditureNetwork OpexNetwork Opexconstant</t>
  </si>
  <si>
    <t>2022AMP2016Operating ExpenditureNetwork OpexNetwork Opexnominal</t>
  </si>
  <si>
    <t>2022AMP2016Operating ExpenditureNon-network opexNon-network opexconstant</t>
  </si>
  <si>
    <t>2022AMP2016Operating ExpenditureNon-network opexNon-network opexnominal</t>
  </si>
  <si>
    <t>2022AMP2016Operating ExpenditureRoutine and corrective maintenance and inspectionRoutine and corrective maintenance and inspectionconstant</t>
  </si>
  <si>
    <t>2022AMP2016Operating ExpenditureRoutine and corrective maintenance and inspectionRoutine and corrective maintenance and inspectionnominal</t>
  </si>
  <si>
    <t>2022AMP2016Operating ExpenditureService interruptions and emergenciesService interruptions and emergenciesconstant</t>
  </si>
  <si>
    <t>2022AMP2016Operating ExpenditureService interruptions and emergenciesService interruptions and emergenciesnominal</t>
  </si>
  <si>
    <t>2022AMP2016Operating ExpenditureSystem operations and network supportSystem operations and network supportconstant</t>
  </si>
  <si>
    <t>2022AMP2016Operating ExpenditureSystem operations and network supportSystem operations and network supportnominal</t>
  </si>
  <si>
    <t>2022AMP2016Operating ExpenditureTotal opexOperational expenditureconstant</t>
  </si>
  <si>
    <t>2022AMP2016Operating ExpenditureTotal opexOperational expenditurenominal</t>
  </si>
  <si>
    <t>2022AMP2016Operating ExpenditureVegetation managementVegetation managementconstant</t>
  </si>
  <si>
    <t>2022AMP2016Operating ExpenditureVegetation managementVegetation managementnominal</t>
  </si>
  <si>
    <t>2023AMP2016Capital ExpenditureAll assetsExpenditure on assetsconstant</t>
  </si>
  <si>
    <t>2023AMP2016Capital ExpenditureAll assetsExpenditure on assetsnominal</t>
  </si>
  <si>
    <t>2023AMP2016Capital ExpenditureAsset relocationsAsset relocationsconstant</t>
  </si>
  <si>
    <t>2023AMP2016Capital ExpenditureAsset relocationsAsset relocationsnominal</t>
  </si>
  <si>
    <t>2023AMP2016Capital ExpenditureAsset replacement and renewalAsset replacement and renewalconstant</t>
  </si>
  <si>
    <t>2023AMP2016Capital ExpenditureAsset replacement and renewalAsset replacement and renewalnominal</t>
  </si>
  <si>
    <t>2023AMP2016Capital ExpenditureAssets commissionedAssets commissionednominal</t>
  </si>
  <si>
    <t>2023AMP2016Capital ExpenditureCapital expenditure forecastCapital expenditure forecastnominal</t>
  </si>
  <si>
    <t>2023AMP2016Capital ExpenditureConsumer connectionConsumer connectionconstant</t>
  </si>
  <si>
    <t>2023AMP2016Capital ExpenditureConsumer connectionConsumer connectionnominal</t>
  </si>
  <si>
    <t>2023AMP2016Capital ExpenditureCost of financingCost of financingnominal</t>
  </si>
  <si>
    <t>2023AMP2016Capital ExpenditureExpenditure on subcomponentsEnergy efficiency and demand side management, reduction of energy lossesconstant</t>
  </si>
  <si>
    <t>2023AMP2016Capital ExpenditureExpenditure on subcomponentsOverhead to underground conversionconstant</t>
  </si>
  <si>
    <t>2023AMP2016Capital ExpenditureExpenditure on subcomponentsResearch and developmentconstant</t>
  </si>
  <si>
    <t>2023AMP2016Capital ExpenditureNetwork assetsExpenditure on network assetsconstant</t>
  </si>
  <si>
    <t>2023AMP2016Capital ExpenditureNetwork assetsExpenditure on network assetsnominal</t>
  </si>
  <si>
    <t>2023AMP2016Capital ExpenditureNon-network assetsExpenditure on non-network assetsconstant</t>
  </si>
  <si>
    <t>2023AMP2016Capital ExpenditureNon-network assetsExpenditure on non-network assetsnominal</t>
  </si>
  <si>
    <t>2023AMP2016Capital ExpenditureReliability, safety and environmentLegislative and regulatoryconstant</t>
  </si>
  <si>
    <t>2023AMP2016Capital ExpenditureReliability, safety and environmentLegislative and regulatorynominal</t>
  </si>
  <si>
    <t>2023AMP2016Capital ExpenditureReliability, safety and environmentOther reliability, safety and environmentconstant</t>
  </si>
  <si>
    <t>2023AMP2016Capital ExpenditureReliability, safety and environmentOther reliability, safety and environmentnominal</t>
  </si>
  <si>
    <t>2023AMP2016Capital ExpenditureReliability, safety and environmentQuality of supplyconstant</t>
  </si>
  <si>
    <t>2023AMP2016Capital ExpenditureReliability, safety and environmentQuality of supplynominal</t>
  </si>
  <si>
    <t>2023AMP2016Capital ExpenditureReliability, safety and environmentTotal reliability, safety and environmentconstant</t>
  </si>
  <si>
    <t>2023AMP2016Capital ExpenditureReliability, safety and environmentTotal reliability, safety and environmentnominal</t>
  </si>
  <si>
    <t>2023AMP2016Capital ExpenditureSystem growthSystem growthconstant</t>
  </si>
  <si>
    <t>2023AMP2016Capital ExpenditureSystem growthSystem growthnominal</t>
  </si>
  <si>
    <t>2023AMP2016Capital ExpenditureValue of capital contributionsValue of capital contributionsnominal</t>
  </si>
  <si>
    <t>2023AMP2016Capital ExpenditureValue of vested assetsValue of vested assetsnominal</t>
  </si>
  <si>
    <t>2023AMP2016Operating ExpenditureAsset replacement and renewalAsset replacement and renewalconstant</t>
  </si>
  <si>
    <t>2023AMP2016Operating ExpenditureAsset replacement and renewalAsset replacement and renewalnominal</t>
  </si>
  <si>
    <t>2023AMP2016Operating ExpenditureBusiness supportBusiness supportconstant</t>
  </si>
  <si>
    <t>2023AMP2016Operating ExpenditureBusiness supportBusiness supportnominal</t>
  </si>
  <si>
    <t>2023AMP2016Operating ExpenditureExpenditure on subcomponentsDirect billing*constant</t>
  </si>
  <si>
    <t>2023AMP2016Operating ExpenditureExpenditure on subcomponentsEnergy efficiency and demand side management, reduction of energy lossesconstant</t>
  </si>
  <si>
    <t>2023AMP2016Operating ExpenditureExpenditure on subcomponentsInsuranceconstant</t>
  </si>
  <si>
    <t>2023AMP2016Operating ExpenditureExpenditure on subcomponentsResearch and Developmentconstant</t>
  </si>
  <si>
    <t>2023AMP2016Operating ExpenditureNetwork OpexNetwork Opexconstant</t>
  </si>
  <si>
    <t>2023AMP2016Operating ExpenditureNetwork OpexNetwork Opexnominal</t>
  </si>
  <si>
    <t>2023AMP2016Operating ExpenditureNon-network opexNon-network opexconstant</t>
  </si>
  <si>
    <t>2023AMP2016Operating ExpenditureNon-network opexNon-network opexnominal</t>
  </si>
  <si>
    <t>2023AMP2016Operating ExpenditureRoutine and corrective maintenance and inspectionRoutine and corrective maintenance and inspectionconstant</t>
  </si>
  <si>
    <t>2023AMP2016Operating ExpenditureRoutine and corrective maintenance and inspectionRoutine and corrective maintenance and inspectionnominal</t>
  </si>
  <si>
    <t>2023AMP2016Operating ExpenditureService interruptions and emergenciesService interruptions and emergenciesconstant</t>
  </si>
  <si>
    <t>2023AMP2016Operating ExpenditureService interruptions and emergenciesService interruptions and emergenciesnominal</t>
  </si>
  <si>
    <t>2023AMP2016Operating ExpenditureSystem operations and network supportSystem operations and network supportconstant</t>
  </si>
  <si>
    <t>2023AMP2016Operating ExpenditureSystem operations and network supportSystem operations and network supportnominal</t>
  </si>
  <si>
    <t>2023AMP2016Operating ExpenditureTotal opexOperational expenditureconstant</t>
  </si>
  <si>
    <t>2023AMP2016Operating ExpenditureTotal opexOperational expenditurenominal</t>
  </si>
  <si>
    <t>2023AMP2016Operating ExpenditureVegetation managementVegetation managementconstant</t>
  </si>
  <si>
    <t>2023AMP2016Operating ExpenditureVegetation managementVegetation managementnominal</t>
  </si>
  <si>
    <t>2024AMP2016Capital ExpenditureAll assetsExpenditure on assetsconstant</t>
  </si>
  <si>
    <t>2024AMP2016Capital ExpenditureAll assetsExpenditure on assetsnominal</t>
  </si>
  <si>
    <t>2024AMP2016Capital ExpenditureAsset relocationsAsset relocationsconstant</t>
  </si>
  <si>
    <t>2024AMP2016Capital ExpenditureAsset relocationsAsset relocationsnominal</t>
  </si>
  <si>
    <t>2024AMP2016Capital ExpenditureAsset replacement and renewalAsset replacement and renewalconstant</t>
  </si>
  <si>
    <t>2024AMP2016Capital ExpenditureAsset replacement and renewalAsset replacement and renewalnominal</t>
  </si>
  <si>
    <t>2024AMP2016Capital ExpenditureAssets commissionedAssets commissionednominal</t>
  </si>
  <si>
    <t>2024AMP2016Capital ExpenditureCapital expenditure forecastCapital expenditure forecastnominal</t>
  </si>
  <si>
    <t>2024AMP2016Capital ExpenditureConsumer connectionConsumer connectionconstant</t>
  </si>
  <si>
    <t>2024AMP2016Capital ExpenditureConsumer connectionConsumer connectionnominal</t>
  </si>
  <si>
    <t>2024AMP2016Capital ExpenditureCost of financingCost of financingnominal</t>
  </si>
  <si>
    <t>2024AMP2016Capital ExpenditureExpenditure on subcomponentsEnergy efficiency and demand side management, reduction of energy lossesconstant</t>
  </si>
  <si>
    <t>2024AMP2016Capital ExpenditureExpenditure on subcomponentsOverhead to underground conversionconstant</t>
  </si>
  <si>
    <t>2024AMP2016Capital ExpenditureExpenditure on subcomponentsResearch and developmentconstant</t>
  </si>
  <si>
    <t>2024AMP2016Capital ExpenditureNetwork assetsExpenditure on network assetsconstant</t>
  </si>
  <si>
    <t>2024AMP2016Capital ExpenditureNetwork assetsExpenditure on network assetsnominal</t>
  </si>
  <si>
    <t>2024AMP2016Capital ExpenditureNon-network assetsExpenditure on non-network assetsconstant</t>
  </si>
  <si>
    <t>2024AMP2016Capital ExpenditureNon-network assetsExpenditure on non-network assetsnominal</t>
  </si>
  <si>
    <t>2024AMP2016Capital ExpenditureReliability, safety and environmentLegislative and regulatoryconstant</t>
  </si>
  <si>
    <t>2024AMP2016Capital ExpenditureReliability, safety and environmentLegislative and regulatorynominal</t>
  </si>
  <si>
    <t>2024AMP2016Capital ExpenditureReliability, safety and environmentOther reliability, safety and environmentconstant</t>
  </si>
  <si>
    <t>2024AMP2016Capital ExpenditureReliability, safety and environmentOther reliability, safety and environmentnominal</t>
  </si>
  <si>
    <t>2024AMP2016Capital ExpenditureReliability, safety and environmentQuality of supplyconstant</t>
  </si>
  <si>
    <t>2024AMP2016Capital ExpenditureReliability, safety and environmentQuality of supplynominal</t>
  </si>
  <si>
    <t>2024AMP2016Capital ExpenditureReliability, safety and environmentTotal reliability, safety and environmentconstant</t>
  </si>
  <si>
    <t>2024AMP2016Capital ExpenditureReliability, safety and environmentTotal reliability, safety and environmentnominal</t>
  </si>
  <si>
    <t>2024AMP2016Capital ExpenditureSystem growthSystem growthconstant</t>
  </si>
  <si>
    <t>2024AMP2016Capital ExpenditureSystem growthSystem growthnominal</t>
  </si>
  <si>
    <t>2024AMP2016Capital ExpenditureValue of capital contributionsValue of capital contributionsnominal</t>
  </si>
  <si>
    <t>2024AMP2016Capital ExpenditureValue of vested assetsValue of vested assetsnominal</t>
  </si>
  <si>
    <t>2024AMP2016Operating ExpenditureAsset replacement and renewalAsset replacement and renewalconstant</t>
  </si>
  <si>
    <t>2024AMP2016Operating ExpenditureAsset replacement and renewalAsset replacement and renewalnominal</t>
  </si>
  <si>
    <t>2024AMP2016Operating ExpenditureBusiness supportBusiness supportconstant</t>
  </si>
  <si>
    <t>2024AMP2016Operating ExpenditureBusiness supportBusiness supportnominal</t>
  </si>
  <si>
    <t>2024AMP2016Operating ExpenditureExpenditure on subcomponentsDirect billing*constant</t>
  </si>
  <si>
    <t>2024AMP2016Operating ExpenditureExpenditure on subcomponentsEnergy efficiency and demand side management, reduction of energy lossesconstant</t>
  </si>
  <si>
    <t>2024AMP2016Operating ExpenditureExpenditure on subcomponentsInsuranceconstant</t>
  </si>
  <si>
    <t>2024AMP2016Operating ExpenditureExpenditure on subcomponentsResearch and Developmentconstant</t>
  </si>
  <si>
    <t>2024AMP2016Operating ExpenditureNetwork OpexNetwork Opexconstant</t>
  </si>
  <si>
    <t>2024AMP2016Operating ExpenditureNetwork OpexNetwork Opexnominal</t>
  </si>
  <si>
    <t>2024AMP2016Operating ExpenditureNon-network opexNon-network opexconstant</t>
  </si>
  <si>
    <t>2024AMP2016Operating ExpenditureNon-network opexNon-network opexnominal</t>
  </si>
  <si>
    <t>2024AMP2016Operating ExpenditureRoutine and corrective maintenance and inspectionRoutine and corrective maintenance and inspectionconstant</t>
  </si>
  <si>
    <t>2024AMP2016Operating ExpenditureRoutine and corrective maintenance and inspectionRoutine and corrective maintenance and inspectionnominal</t>
  </si>
  <si>
    <t>2024AMP2016Operating ExpenditureService interruptions and emergenciesService interruptions and emergenciesconstant</t>
  </si>
  <si>
    <t>2024AMP2016Operating ExpenditureService interruptions and emergenciesService interruptions and emergenciesnominal</t>
  </si>
  <si>
    <t>2024AMP2016Operating ExpenditureSystem operations and network supportSystem operations and network supportconstant</t>
  </si>
  <si>
    <t>2024AMP2016Operating ExpenditureSystem operations and network supportSystem operations and network supportnominal</t>
  </si>
  <si>
    <t>2024AMP2016Operating ExpenditureTotal opexOperational expenditureconstant</t>
  </si>
  <si>
    <t>2024AMP2016Operating ExpenditureTotal opexOperational expenditurenominal</t>
  </si>
  <si>
    <t>2024AMP2016Operating ExpenditureVegetation managementVegetation managementconstant</t>
  </si>
  <si>
    <t>2024AMP2016Operating ExpenditureVegetation managementVegetation managementnominal</t>
  </si>
  <si>
    <t>2025AMP2016Capital ExpenditureAll assetsExpenditure on assetsconstant</t>
  </si>
  <si>
    <t>2025AMP2016Capital ExpenditureAll assetsExpenditure on assetsnominal</t>
  </si>
  <si>
    <t>2025AMP2016Capital ExpenditureAsset relocationsAsset relocationsconstant</t>
  </si>
  <si>
    <t>2025AMP2016Capital ExpenditureAsset relocationsAsset relocationsnominal</t>
  </si>
  <si>
    <t>2025AMP2016Capital ExpenditureAsset replacement and renewalAsset replacement and renewalconstant</t>
  </si>
  <si>
    <t>2025AMP2016Capital ExpenditureAsset replacement and renewalAsset replacement and renewalnominal</t>
  </si>
  <si>
    <t>2025AMP2016Capital ExpenditureAssets commissionedAssets commissionednominal</t>
  </si>
  <si>
    <t>2025AMP2016Capital ExpenditureCapital expenditure forecastCapital expenditure forecastnominal</t>
  </si>
  <si>
    <t>2025AMP2016Capital ExpenditureConsumer connectionConsumer connectionconstant</t>
  </si>
  <si>
    <t>2025AMP2016Capital ExpenditureConsumer connectionConsumer connectionnominal</t>
  </si>
  <si>
    <t>2025AMP2016Capital ExpenditureCost of financingCost of financingnominal</t>
  </si>
  <si>
    <t>2025AMP2016Capital ExpenditureExpenditure on subcomponentsEnergy efficiency and demand side management, reduction of energy lossesconstant</t>
  </si>
  <si>
    <t>2025AMP2016Capital ExpenditureExpenditure on subcomponentsOverhead to underground conversionconstant</t>
  </si>
  <si>
    <t>2025AMP2016Capital ExpenditureExpenditure on subcomponentsResearch and developmentconstant</t>
  </si>
  <si>
    <t>2025AMP2016Capital ExpenditureNetwork assetsExpenditure on network assetsconstant</t>
  </si>
  <si>
    <t>2025AMP2016Capital ExpenditureNetwork assetsExpenditure on network assetsnominal</t>
  </si>
  <si>
    <t>2025AMP2016Capital ExpenditureNon-network assetsExpenditure on non-network assetsconstant</t>
  </si>
  <si>
    <t>2025AMP2016Capital ExpenditureNon-network assetsExpenditure on non-network assetsnominal</t>
  </si>
  <si>
    <t>2025AMP2016Capital ExpenditureReliability, safety and environmentLegislative and regulatoryconstant</t>
  </si>
  <si>
    <t>2025AMP2016Capital ExpenditureReliability, safety and environmentLegislative and regulatorynominal</t>
  </si>
  <si>
    <t>2025AMP2016Capital ExpenditureReliability, safety and environmentOther reliability, safety and environmentconstant</t>
  </si>
  <si>
    <t>2025AMP2016Capital ExpenditureReliability, safety and environmentOther reliability, safety and environmentnominal</t>
  </si>
  <si>
    <t>2025AMP2016Capital ExpenditureReliability, safety and environmentQuality of supplyconstant</t>
  </si>
  <si>
    <t>2025AMP2016Capital ExpenditureReliability, safety and environmentQuality of supplynominal</t>
  </si>
  <si>
    <t>2025AMP2016Capital ExpenditureReliability, safety and environmentTotal reliability, safety and environmentconstant</t>
  </si>
  <si>
    <t>2025AMP2016Capital ExpenditureReliability, safety and environmentTotal reliability, safety and environmentnominal</t>
  </si>
  <si>
    <t>2025AMP2016Capital ExpenditureSystem growthSystem growthconstant</t>
  </si>
  <si>
    <t>2025AMP2016Capital ExpenditureSystem growthSystem growthnominal</t>
  </si>
  <si>
    <t>2025AMP2016Capital ExpenditureValue of capital contributionsValue of capital contributionsnominal</t>
  </si>
  <si>
    <t>2025AMP2016Capital ExpenditureValue of vested assetsValue of vested assetsnominal</t>
  </si>
  <si>
    <t>2025AMP2016Operating ExpenditureAsset replacement and renewalAsset replacement and renewalconstant</t>
  </si>
  <si>
    <t>2025AMP2016Operating ExpenditureAsset replacement and renewalAsset replacement and renewalnominal</t>
  </si>
  <si>
    <t>2025AMP2016Operating ExpenditureBusiness supportBusiness supportconstant</t>
  </si>
  <si>
    <t>2025AMP2016Operating ExpenditureBusiness supportBusiness supportnominal</t>
  </si>
  <si>
    <t>2025AMP2016Operating ExpenditureExpenditure on subcomponentsDirect billing*constant</t>
  </si>
  <si>
    <t>2025AMP2016Operating ExpenditureExpenditure on subcomponentsEnergy efficiency and demand side management, reduction of energy lossesconstant</t>
  </si>
  <si>
    <t>2025AMP2016Operating ExpenditureExpenditure on subcomponentsInsuranceconstant</t>
  </si>
  <si>
    <t>2025AMP2016Operating ExpenditureExpenditure on subcomponentsResearch and Developmentconstant</t>
  </si>
  <si>
    <t>2025AMP2016Operating ExpenditureNetwork OpexNetwork Opexconstant</t>
  </si>
  <si>
    <t>2025AMP2016Operating ExpenditureNetwork OpexNetwork Opexnominal</t>
  </si>
  <si>
    <t>2025AMP2016Operating ExpenditureNon-network opexNon-network opexconstant</t>
  </si>
  <si>
    <t>2025AMP2016Operating ExpenditureNon-network opexNon-network opexnominal</t>
  </si>
  <si>
    <t>2025AMP2016Operating ExpenditureRoutine and corrective maintenance and inspectionRoutine and corrective maintenance and inspectionconstant</t>
  </si>
  <si>
    <t>2025AMP2016Operating ExpenditureRoutine and corrective maintenance and inspectionRoutine and corrective maintenance and inspectionnominal</t>
  </si>
  <si>
    <t>2025AMP2016Operating ExpenditureService interruptions and emergenciesService interruptions and emergenciesconstant</t>
  </si>
  <si>
    <t>2025AMP2016Operating ExpenditureService interruptions and emergenciesService interruptions and emergenciesnominal</t>
  </si>
  <si>
    <t>2025AMP2016Operating ExpenditureSystem operations and network supportSystem operations and network supportconstant</t>
  </si>
  <si>
    <t>2025AMP2016Operating ExpenditureSystem operations and network supportSystem operations and network supportnominal</t>
  </si>
  <si>
    <t>2025AMP2016Operating ExpenditureTotal opexOperational expenditureconstant</t>
  </si>
  <si>
    <t>2025AMP2016Operating ExpenditureTotal opexOperational expenditurenominal</t>
  </si>
  <si>
    <t>2025AMP2016Operating ExpenditureVegetation managementVegetation managementconstant</t>
  </si>
  <si>
    <t>2025AMP2016Operating ExpenditureVegetation managementVegetation managementnominal</t>
  </si>
  <si>
    <t>2026AMP2016Capital ExpenditureAll assetsExpenditure on assetsconstant</t>
  </si>
  <si>
    <t>2026AMP2016Capital ExpenditureAll assetsExpenditure on assetsnominal</t>
  </si>
  <si>
    <t>2026AMP2016Capital ExpenditureAsset relocationsAsset relocationsconstant</t>
  </si>
  <si>
    <t>2026AMP2016Capital ExpenditureAsset relocationsAsset relocationsnominal</t>
  </si>
  <si>
    <t>2026AMP2016Capital ExpenditureAsset replacement and renewalAsset replacement and renewalconstant</t>
  </si>
  <si>
    <t>2026AMP2016Capital ExpenditureAsset replacement and renewalAsset replacement and renewalnominal</t>
  </si>
  <si>
    <t>2026AMP2016Capital ExpenditureAssets commissionedAssets commissionednominal</t>
  </si>
  <si>
    <t>2026AMP2016Capital ExpenditureCapital expenditure forecastCapital expenditure forecastnominal</t>
  </si>
  <si>
    <t>2026AMP2016Capital ExpenditureConsumer connectionConsumer connectionconstant</t>
  </si>
  <si>
    <t>2026AMP2016Capital ExpenditureConsumer connectionConsumer connectionnominal</t>
  </si>
  <si>
    <t>2026AMP2016Capital ExpenditureCost of financingCost of financingnominal</t>
  </si>
  <si>
    <t>2026AMP2016Capital ExpenditureExpenditure on subcomponentsEnergy efficiency and demand side management, reduction of energy lossesconstant</t>
  </si>
  <si>
    <t>2026AMP2016Capital ExpenditureExpenditure on subcomponentsOverhead to underground conversionconstant</t>
  </si>
  <si>
    <t>2026AMP2016Capital ExpenditureExpenditure on subcomponentsResearch and developmentconstant</t>
  </si>
  <si>
    <t>2026AMP2016Capital ExpenditureNetwork assetsExpenditure on network assetsconstant</t>
  </si>
  <si>
    <t>2026AMP2016Capital ExpenditureNetwork assetsExpenditure on network assetsnominal</t>
  </si>
  <si>
    <t>2026AMP2016Capital ExpenditureNon-network assetsExpenditure on non-network assetsconstant</t>
  </si>
  <si>
    <t>2026AMP2016Capital ExpenditureNon-network assetsExpenditure on non-network assetsnominal</t>
  </si>
  <si>
    <t>2026AMP2016Capital ExpenditureReliability, safety and environmentLegislative and regulatoryconstant</t>
  </si>
  <si>
    <t>2026AMP2016Capital ExpenditureReliability, safety and environmentLegislative and regulatorynominal</t>
  </si>
  <si>
    <t>2026AMP2016Capital ExpenditureReliability, safety and environmentOther reliability, safety and environmentconstant</t>
  </si>
  <si>
    <t>2026AMP2016Capital ExpenditureReliability, safety and environmentOther reliability, safety and environmentnominal</t>
  </si>
  <si>
    <t>2026AMP2016Capital ExpenditureReliability, safety and environmentQuality of supplyconstant</t>
  </si>
  <si>
    <t>2026AMP2016Capital ExpenditureReliability, safety and environmentQuality of supplynominal</t>
  </si>
  <si>
    <t>2026AMP2016Capital ExpenditureReliability, safety and environmentTotal reliability, safety and environmentconstant</t>
  </si>
  <si>
    <t>2026AMP2016Capital ExpenditureReliability, safety and environmentTotal reliability, safety and environmentnominal</t>
  </si>
  <si>
    <t>2026AMP2016Capital ExpenditureSystem growthSystem growthconstant</t>
  </si>
  <si>
    <t>2026AMP2016Capital ExpenditureSystem growthSystem growthnominal</t>
  </si>
  <si>
    <t>2026AMP2016Capital ExpenditureValue of capital contributionsValue of capital contributionsnominal</t>
  </si>
  <si>
    <t>2026AMP2016Capital ExpenditureValue of vested assetsValue of vested assetsnominal</t>
  </si>
  <si>
    <t>2026AMP2016Operating ExpenditureAsset replacement and renewalAsset replacement and renewalconstant</t>
  </si>
  <si>
    <t>2026AMP2016Operating ExpenditureAsset replacement and renewalAsset replacement and renewalnominal</t>
  </si>
  <si>
    <t>2026AMP2016Operating ExpenditureBusiness supportBusiness supportconstant</t>
  </si>
  <si>
    <t>2026AMP2016Operating ExpenditureBusiness supportBusiness supportnominal</t>
  </si>
  <si>
    <t>2026AMP2016Operating ExpenditureExpenditure on subcomponentsDirect billing*constant</t>
  </si>
  <si>
    <t>2026AMP2016Operating ExpenditureExpenditure on subcomponentsEnergy efficiency and demand side management, reduction of energy lossesconstant</t>
  </si>
  <si>
    <t>2026AMP2016Operating ExpenditureExpenditure on subcomponentsInsuranceconstant</t>
  </si>
  <si>
    <t>2026AMP2016Operating ExpenditureExpenditure on subcomponentsResearch and Developmentconstant</t>
  </si>
  <si>
    <t>2026AMP2016Operating ExpenditureNetwork OpexNetwork Opexconstant</t>
  </si>
  <si>
    <t>2026AMP2016Operating ExpenditureNetwork OpexNetwork Opexnominal</t>
  </si>
  <si>
    <t>2026AMP2016Operating ExpenditureNon-network opexNon-network opexconstant</t>
  </si>
  <si>
    <t>2026AMP2016Operating ExpenditureNon-network opexNon-network opexnominal</t>
  </si>
  <si>
    <t>2026AMP2016Operating ExpenditureRoutine and corrective maintenance and inspectionRoutine and corrective maintenance and inspectionconstant</t>
  </si>
  <si>
    <t>2026AMP2016Operating ExpenditureRoutine and corrective maintenance and inspectionRoutine and corrective maintenance and inspectionnominal</t>
  </si>
  <si>
    <t>2026AMP2016Operating ExpenditureService interruptions and emergenciesService interruptions and emergenciesconstant</t>
  </si>
  <si>
    <t>2026AMP2016Operating ExpenditureService interruptions and emergenciesService interruptions and emergenciesnominal</t>
  </si>
  <si>
    <t>2026AMP2016Operating ExpenditureSystem operations and network supportSystem operations and network supportconstant</t>
  </si>
  <si>
    <t>2026AMP2016Operating ExpenditureSystem operations and network supportSystem operations and network supportnominal</t>
  </si>
  <si>
    <t>2026AMP2016Operating ExpenditureTotal opexOperational expenditureconstant</t>
  </si>
  <si>
    <t>2026AMP2016Operating ExpenditureTotal opexOperational expenditurenominal</t>
  </si>
  <si>
    <t>2026AMP2016Operating ExpenditureVegetation managementVegetation managementconstant</t>
  </si>
  <si>
    <t>2026AMP2016Operating ExpenditureVegetation managementVegetation managementnominal</t>
  </si>
  <si>
    <t>Regulatory asset base</t>
  </si>
  <si>
    <t>Summary stats</t>
  </si>
  <si>
    <t>IDRevenue and ProfitabilityRegulatory profit / (loss)Regulatory profit / (loss)constant</t>
  </si>
  <si>
    <t>IDRevenue and ProfitabilityReturn on investmentReturn on Investment (vanilla)NA</t>
  </si>
  <si>
    <t>IDRevenue and ProfitabilityTotal regulatory incomeLine charge revenueconstant</t>
  </si>
  <si>
    <t>IDRevenue and ProfitabilityTotal regulatory incomeOther regulatory incomeconstant</t>
  </si>
  <si>
    <t>IDNetwork and DemandCustomer numbersAverage no. of ICPs in disclosure yearNA</t>
  </si>
  <si>
    <t>IDNetwork and DemandElectricity volumesTotal energy delivered to ICPsNA</t>
  </si>
  <si>
    <t>IDNetwork and DemandMaximum coincident system demandMaximum coincident system demandNA</t>
  </si>
  <si>
    <t>IDCapital ExpenditureAll assetsExpenditure on assetsconstant</t>
  </si>
  <si>
    <t>IDOperating ExpenditureTotal opexOperational expenditureconstant</t>
  </si>
  <si>
    <t>Capital Expenditure - historic</t>
  </si>
  <si>
    <t>Capital Expenditure - future</t>
  </si>
  <si>
    <t>Capital Expenditure - t-1 forecast</t>
  </si>
  <si>
    <t>Capital ExpenditureAll assetsExpenditure on assetsconstant</t>
  </si>
  <si>
    <t>IDCapital ExpenditureAsset relocationsAsset relocationsconstant</t>
  </si>
  <si>
    <t>IDCapital ExpenditureAsset replacement and renewalAsset replacement and renewalconstant</t>
  </si>
  <si>
    <t>IDCapital ExpenditureConsumer connectionConsumer connectionconstant</t>
  </si>
  <si>
    <t>IDCapital ExpenditureNon-network assetsExpenditure on non-network assetsconstant</t>
  </si>
  <si>
    <t>IDCapital ExpenditureReliability, safety and environmentTotal reliability, safety and environmentconstant</t>
  </si>
  <si>
    <t>IDCapital ExpenditureSystem growthSystem growthconstant</t>
  </si>
  <si>
    <t>Operating Expenditure - historic</t>
  </si>
  <si>
    <t>Operating Expenditure - future</t>
  </si>
  <si>
    <t>Operating Expenditure - t-1 forecast</t>
  </si>
  <si>
    <t>IDOperating ExpenditureAsset replacement and renewalAsset replacement and renewalconstant</t>
  </si>
  <si>
    <t>IDOperating ExpenditureBusiness supportBusiness supportconstant</t>
  </si>
  <si>
    <t>IDOperating ExpenditureRoutine and corrective maintenance and inspectionRoutine and corrective maintenance and inspectionconstant</t>
  </si>
  <si>
    <t>IDOperating ExpenditureService interruptions and emergenciesService interruptions and emergenciesconstant</t>
  </si>
  <si>
    <t>IDOperating ExpenditureSystem operations and network supportSystem operations and network supportconstant</t>
  </si>
  <si>
    <t>IDOperating ExpenditureVegetation managementVegetation managementconstant</t>
  </si>
  <si>
    <t>Operating ExpenditureTotal opexOperational expenditureconstant</t>
  </si>
  <si>
    <t>IDOperating ExpenditureNetwork opexNetwork opexconstant</t>
  </si>
  <si>
    <t>IDOperating ExpenditureNon-network opexNon-network opexconstant</t>
  </si>
  <si>
    <t>System operations &amp; network support</t>
  </si>
  <si>
    <t>Service interruptions &amp; emergencies</t>
  </si>
  <si>
    <t>Routine &amp; corrective maintenance</t>
  </si>
  <si>
    <t>Total capex /
connections</t>
  </si>
  <si>
    <t>Total capex /
asset base</t>
  </si>
  <si>
    <t>Non-network / connections</t>
  </si>
  <si>
    <t>Line length</t>
  </si>
  <si>
    <t>RAB roll-forward</t>
  </si>
  <si>
    <t>Total capital expenditure</t>
  </si>
  <si>
    <t>Total operating expenditure</t>
  </si>
  <si>
    <t>Average</t>
  </si>
  <si>
    <t>(% of capex)</t>
  </si>
  <si>
    <t>(% of opex)</t>
  </si>
  <si>
    <t>PQ Regulated?</t>
  </si>
  <si>
    <t>Network opex /
line length</t>
  </si>
  <si>
    <t>4(i)</t>
  </si>
  <si>
    <t>Adjustment resulting from asset allocation</t>
  </si>
  <si>
    <t>Lost and found assets adjustment</t>
  </si>
  <si>
    <t>Total closing RAB value</t>
  </si>
  <si>
    <t>Total opening RAB value</t>
  </si>
  <si>
    <t>2016IDRevenue and ProfitabilityAdjustment resulting from asset allocationAdjustment resulting from asset allocationconstant</t>
  </si>
  <si>
    <t>2016IDRevenue and ProfitabilityAdjustment resulting from asset allocationAdjustment resulting from asset allocationnominal</t>
  </si>
  <si>
    <t>2016IDRevenue and ProfitabilityAsset disposalsAsset disposalsconstant</t>
  </si>
  <si>
    <t>2016IDRevenue and ProfitabilityAsset disposalsAsset disposalsnominal</t>
  </si>
  <si>
    <t>2016IDRevenue and ProfitabilityAssets commissionedAssets commissionedconstant</t>
  </si>
  <si>
    <t>2016IDRevenue and ProfitabilityAssets commissionedAssets commissionednominal</t>
  </si>
  <si>
    <t>2016IDRevenue and ProfitabilityLost and found assets adjustmentLost and found assets adjustmentconstant</t>
  </si>
  <si>
    <t>2016IDRevenue and ProfitabilityLost and found assets adjustmentLost and found assets adjustmentnominal</t>
  </si>
  <si>
    <t>2016IDRevenue and ProfitabilityTotal closing RAB valueTotal closing RAB valueconstant</t>
  </si>
  <si>
    <t>2016IDRevenue and ProfitabilityTotal closing RAB valueTotal closing RAB valuenominal</t>
  </si>
  <si>
    <t>2016IDRevenue and ProfitabilityTotal opening RAB valueTotal opening RAB valueconstant</t>
  </si>
  <si>
    <t>2016IDRevenue and ProfitabilityTotal opening RAB valueTotal opening RAB valuenominal</t>
  </si>
  <si>
    <t>IDRevenue and ProfitabilityTotal closing RAB valueTotal closing RAB valueconstant</t>
  </si>
  <si>
    <t>IDRevenue and ProfitabilityTotal opening RAB valueTotal opening RAB valuenominal</t>
  </si>
  <si>
    <t>IDRevenue and ProfitabilityTotal closing RAB valueTotal closing RAB valuenominal</t>
  </si>
  <si>
    <t>IDRevenue and ProfitabilityAsset disposalsAsset disposalsnominal</t>
  </si>
  <si>
    <t>IDRevenue and ProfitabilityAdjustment resulting from asset allocationAdjustment resulting from asset allocationnominal</t>
  </si>
  <si>
    <t>IDRevenue and ProfitabilityAsset valueTotal revaluationsnominal</t>
  </si>
  <si>
    <t>IDRevenue and ProfitabilityAssets commissionedAssets commissionednominal</t>
  </si>
  <si>
    <t>IDRevenue and ProfitabilityLost and found assets adjustmentLost and found assets adjustmentnominal</t>
  </si>
  <si>
    <t>IDRevenue and ProfitabilityAsset valueTotal depreciationnominal</t>
  </si>
  <si>
    <t>AMP2013</t>
  </si>
  <si>
    <t>AMP2014</t>
  </si>
  <si>
    <t>AMP2015</t>
  </si>
  <si>
    <t>2013 total asset replacement</t>
  </si>
  <si>
    <t>2013AMP2013Capital ExpenditureAll assetsExpenditure on assetsconstant</t>
  </si>
  <si>
    <t>2013AMP2013Capital ExpenditureAll assetsExpenditure on assetsnominal</t>
  </si>
  <si>
    <t>2013AMP2013Capital ExpenditureAsset relocationsAsset relocationsconstant</t>
  </si>
  <si>
    <t>2013AMP2013Capital ExpenditureAsset relocationsAsset relocationsnominal</t>
  </si>
  <si>
    <t>2013AMP2013Capital ExpenditureAsset replacement and renewal2013 total asset replacementconstant</t>
  </si>
  <si>
    <t>2013AMP2013Capital ExpenditureAsset replacement and renewalAsset replacement and renewalconstant</t>
  </si>
  <si>
    <t>2013AMP2013Capital ExpenditureAsset replacement and renewalAsset replacement and renewalnominal</t>
  </si>
  <si>
    <t>2013AMP2013Capital ExpenditureAsset replacement and renewalAsset replacement and renewal expenditureconstant</t>
  </si>
  <si>
    <t>2013AMP2013Capital ExpenditureAsset replacement and renewalAsset replacement and renewal less capital contributionsconstant</t>
  </si>
  <si>
    <t>2013AMP2013Capital ExpenditureAsset replacement and renewalCapital contributions funding asset replacement and renewalconstant</t>
  </si>
  <si>
    <t>2013AMP2013Capital ExpenditureAsset replacement and renewalDistribution and LV cablesconstant</t>
  </si>
  <si>
    <t>2013AMP2013Capital ExpenditureAsset replacement and renewalDistribution and LV linesconstant</t>
  </si>
  <si>
    <t>2013AMP2013Capital ExpenditureAsset replacement and renewalDistribution substations and transformersconstant</t>
  </si>
  <si>
    <t>2013AMP2013Capital ExpenditureAsset replacement and renewalDistribution switchgearconstant</t>
  </si>
  <si>
    <t>2013AMP2013Capital ExpenditureAsset replacement and renewalOther network assetsconstant</t>
  </si>
  <si>
    <t>2013AMP2013Capital ExpenditureAsset replacement and renewalSubtransmissionconstant</t>
  </si>
  <si>
    <t>2013AMP2013Capital ExpenditureAsset replacement and renewalZone substationsconstant</t>
  </si>
  <si>
    <t>2013AMP2013Capital ExpenditureCapital expenditure forecastCapital expenditure forecastnominal</t>
  </si>
  <si>
    <t>2013AMP2013Capital ExpenditureConsumer connectionConsumer connectionconstant</t>
  </si>
  <si>
    <t>2013AMP2013Capital ExpenditureConsumer connectionConsumer connectionnominal</t>
  </si>
  <si>
    <t>2013AMP2013Capital ExpenditureCost of financingCost of financingnominal</t>
  </si>
  <si>
    <t>2013AMP2013Capital ExpenditureExpenditure on subcomponentsEnergy efficiency and demand side management, reduction of energy lossesconstant</t>
  </si>
  <si>
    <t>2013AMP2013Capital ExpenditureExpenditure on subcomponentsOverhead to underground conversionconstant</t>
  </si>
  <si>
    <t>2013AMP2013Capital ExpenditureExpenditure on subcomponentsResearch and developmentconstant</t>
  </si>
  <si>
    <t>2013AMP2013Capital ExpenditureNetwork assetsExpenditure on network assetsconstant</t>
  </si>
  <si>
    <t>2013AMP2013Capital ExpenditureNetwork assetsExpenditure on network assetsnominal</t>
  </si>
  <si>
    <t>2013AMP2013Capital ExpenditureReliability, safety and environmentLegislative and regulatoryconstant</t>
  </si>
  <si>
    <t>2013AMP2013Capital ExpenditureReliability, safety and environmentLegislative and regulatorynominal</t>
  </si>
  <si>
    <t>2013AMP2013Capital ExpenditureReliability, safety and environmentOther reliability, safety and environmentconstant</t>
  </si>
  <si>
    <t>2013AMP2013Capital ExpenditureReliability, safety and environmentOther reliability, safety and environmentnominal</t>
  </si>
  <si>
    <t>2013AMP2013Capital ExpenditureReliability, safety and environmentQuality of supplyconstant</t>
  </si>
  <si>
    <t>2013AMP2013Capital ExpenditureReliability, safety and environmentQuality of supplynominal</t>
  </si>
  <si>
    <t>2013AMP2013Capital ExpenditureReliability, safety and environmentTotal reliability, safety and environmentconstant</t>
  </si>
  <si>
    <t>2013AMP2013Capital ExpenditureReliability, safety and environmentTotal reliability, safety and environmentnominal</t>
  </si>
  <si>
    <t>2013AMP2013Capital ExpenditureSystem growthSystem growthconstant</t>
  </si>
  <si>
    <t>2013AMP2013Capital ExpenditureSystem growthSystem growthnominal</t>
  </si>
  <si>
    <t>2013AMP2013Capital ExpenditureValue of capital contributionsValue of capital contributionsnominal</t>
  </si>
  <si>
    <t>2013AMP2013Capital ExpenditureValue of vested assetsValue of vested assetsnominal</t>
  </si>
  <si>
    <t>2013AMP2013Network and DemandElectricity volumesElectricity entering system for supply to consumersNA</t>
  </si>
  <si>
    <t>2013AMP2013Network and DemandElectricity volumesLoad factorNA</t>
  </si>
  <si>
    <t>2013AMP2013Network and DemandElectricity volumesLoss ratioNA</t>
  </si>
  <si>
    <t>2013AMP2013Network and DemandElectricity volumesTotal energy delivered to ICPsNA</t>
  </si>
  <si>
    <t>2013AMP2013Network and DemandMaximum coincident system demandGXP demandNA</t>
  </si>
  <si>
    <t>2013AMP2013Network and DemandMaximum coincident system demandMaximum coincident system demandNA</t>
  </si>
  <si>
    <t>2013AMP2013Operating ExpenditureAsset replacement and renewalAsset replacement and renewalconstant</t>
  </si>
  <si>
    <t>2013AMP2013Operating ExpenditureAsset replacement and renewalAsset replacement and renewalnominal</t>
  </si>
  <si>
    <t>2013AMP2013Operating ExpenditureBusiness supportBusiness supportconstant</t>
  </si>
  <si>
    <t>2013AMP2013Operating ExpenditureBusiness supportBusiness supportnominal</t>
  </si>
  <si>
    <t>2013AMP2013Operating ExpenditureExpenditure on subcomponentsDirect billing*constant</t>
  </si>
  <si>
    <t>2013AMP2013Operating ExpenditureExpenditure on subcomponentsEnergy efficiency and demand side management, reduction of energy lossesconstant</t>
  </si>
  <si>
    <t>2013AMP2013Operating ExpenditureExpenditure on subcomponentsInsuranceconstant</t>
  </si>
  <si>
    <t>2013AMP2013Operating ExpenditureExpenditure on subcomponentsResearch and Developmentconstant</t>
  </si>
  <si>
    <t>2013AMP2013Operating ExpenditureNetwork OpexNetwork Opexconstant</t>
  </si>
  <si>
    <t>2013AMP2013Operating ExpenditureNetwork OpexNetwork Opexnominal</t>
  </si>
  <si>
    <t>2013AMP2013Operating ExpenditureNon-network opexNon-network opexconstant</t>
  </si>
  <si>
    <t>2013AMP2013Operating ExpenditureNon-network opexNon-network opexnominal</t>
  </si>
  <si>
    <t>2013AMP2013Operating ExpenditureRoutine and corrective maintenance and inspectionRoutine and corrective maintenance and inspectionconstant</t>
  </si>
  <si>
    <t>2013AMP2013Operating ExpenditureRoutine and corrective maintenance and inspectionRoutine and corrective maintenance and inspectionnominal</t>
  </si>
  <si>
    <t>2013AMP2013Operating ExpenditureService interruptions and emergenciesService interruptions and emergenciesconstant</t>
  </si>
  <si>
    <t>2013AMP2013Operating ExpenditureService interruptions and emergenciesService interruptions and emergenciesnominal</t>
  </si>
  <si>
    <t>2013AMP2013Operating ExpenditureSystem operations and network supportSystem operations and network supportconstant</t>
  </si>
  <si>
    <t>2013AMP2013Operating ExpenditureSystem operations and network supportSystem operations and network supportnominal</t>
  </si>
  <si>
    <t>2013AMP2013Operating ExpenditureTotal opexOperational expenditureconstant</t>
  </si>
  <si>
    <t>2013AMP2013Operating ExpenditureTotal opexOperational expenditurenominal</t>
  </si>
  <si>
    <t>2013AMP2013Operating ExpenditureVegetation managementVegetation managementconstant</t>
  </si>
  <si>
    <t>2013AMP2013Operating ExpenditureVegetation managementVegetation managementnominal</t>
  </si>
  <si>
    <t>2013AMP2013ReliabilitySAIDIClass BNA</t>
  </si>
  <si>
    <t>2013AMP2013ReliabilitySAIDIClass CNA</t>
  </si>
  <si>
    <t>2013AMP2013ReliabilitySAIFIClass BNA</t>
  </si>
  <si>
    <t>2013AMP2013ReliabilitySAIFIClass CNA</t>
  </si>
  <si>
    <t>2014AMP2013Capital ExpenditureAll assetsExpenditure on assetsconstant</t>
  </si>
  <si>
    <t>2014AMP2014Capital ExpenditureAll assetsExpenditure on assetsconstant</t>
  </si>
  <si>
    <t>2014AMP2013Capital ExpenditureAll assetsExpenditure on assetsnominal</t>
  </si>
  <si>
    <t>2014AMP2014Capital ExpenditureAll assetsExpenditure on assetsnominal</t>
  </si>
  <si>
    <t>2014AMP2013Capital ExpenditureAsset relocationsAsset relocationsconstant</t>
  </si>
  <si>
    <t>2014AMP2014Capital ExpenditureAsset relocationsAsset relocationsconstant</t>
  </si>
  <si>
    <t>2014AMP2014Capital ExpenditureAsset relocationsAsset relocationsnominal</t>
  </si>
  <si>
    <t>2014AMP2013Capital ExpenditureAsset relocationsAsset relocationsnominal</t>
  </si>
  <si>
    <t>2014AMP2013Capital ExpenditureAsset replacement and renewal2013 total asset replacementconstant</t>
  </si>
  <si>
    <t>2014AMP2014Capital ExpenditureAsset replacement and renewalAsset replacement and renewalconstant</t>
  </si>
  <si>
    <t>2014AMP2013Capital ExpenditureAsset replacement and renewalAsset replacement and renewalconstant</t>
  </si>
  <si>
    <t>2014AMP2013Capital ExpenditureAsset replacement and renewalAsset replacement and renewalnominal</t>
  </si>
  <si>
    <t>2014AMP2014Capital ExpenditureAsset replacement and renewalAsset replacement and renewalnominal</t>
  </si>
  <si>
    <t>2014AMP2014Capital ExpenditureAsset replacement and renewalAsset replacement and renewal expenditureconstant</t>
  </si>
  <si>
    <t>2014AMP2013Capital ExpenditureAsset replacement and renewalAsset replacement and renewal expenditureconstant</t>
  </si>
  <si>
    <t>2014AMP2013Capital ExpenditureAsset replacement and renewalAsset replacement and renewal less capital contributionsconstant</t>
  </si>
  <si>
    <t>2014AMP2014Capital ExpenditureAsset replacement and renewalAsset replacement and renewal less capital contributionsconstant</t>
  </si>
  <si>
    <t>2014AMP2014Capital ExpenditureAsset replacement and renewalCapital contributions funding asset replacement and renewalconstant</t>
  </si>
  <si>
    <t>2014AMP2013Capital ExpenditureAsset replacement and renewalCapital contributions funding asset replacement and renewalconstant</t>
  </si>
  <si>
    <t>2014AMP2013Capital ExpenditureAsset replacement and renewalDistribution and LV cablesconstant</t>
  </si>
  <si>
    <t>2014AMP2014Capital ExpenditureAsset replacement and renewalDistribution and LV cablesconstant</t>
  </si>
  <si>
    <t>2014AMP2013Capital ExpenditureAsset replacement and renewalDistribution and LV linesconstant</t>
  </si>
  <si>
    <t>2014AMP2014Capital ExpenditureAsset replacement and renewalDistribution and LV linesconstant</t>
  </si>
  <si>
    <t>2014AMP2014Capital ExpenditureAsset replacement and renewalDistribution substations and transformersconstant</t>
  </si>
  <si>
    <t>2014AMP2013Capital ExpenditureAsset replacement and renewalDistribution substations and transformersconstant</t>
  </si>
  <si>
    <t>2014AMP2014Capital ExpenditureAsset replacement and renewalDistribution switchgearconstant</t>
  </si>
  <si>
    <t>2014AMP2013Capital ExpenditureAsset replacement and renewalDistribution switchgearconstant</t>
  </si>
  <si>
    <t>2014AMP2014Capital ExpenditureAsset replacement and renewalOther network assetsconstant</t>
  </si>
  <si>
    <t>2014AMP2013Capital ExpenditureAsset replacement and renewalOther network assetsconstant</t>
  </si>
  <si>
    <t>2014AMP2014Capital ExpenditureAsset replacement and renewalSubtransmissionconstant</t>
  </si>
  <si>
    <t>2014AMP2013Capital ExpenditureAsset replacement and renewalSubtransmissionconstant</t>
  </si>
  <si>
    <t>2014AMP2014Capital ExpenditureAsset replacement and renewalZone substationsconstant</t>
  </si>
  <si>
    <t>2014AMP2013Capital ExpenditureAsset replacement and renewalZone substationsconstant</t>
  </si>
  <si>
    <t>2014AMP2014Capital ExpenditureCapital expenditure forecastCapital expenditure forecastnominal</t>
  </si>
  <si>
    <t>2014AMP2013Capital ExpenditureCapital expenditure forecastCapital expenditure forecastnominal</t>
  </si>
  <si>
    <t>2014AMP2013Capital ExpenditureConsumer connectionConsumer connectionconstant</t>
  </si>
  <si>
    <t>2014AMP2014Capital ExpenditureConsumer connectionConsumer connectionconstant</t>
  </si>
  <si>
    <t>2014AMP2014Capital ExpenditureConsumer connectionConsumer connectionnominal</t>
  </si>
  <si>
    <t>2014AMP2013Capital ExpenditureConsumer connectionConsumer connectionnominal</t>
  </si>
  <si>
    <t>2014AMP2013Capital ExpenditureCost of financingCost of financingnominal</t>
  </si>
  <si>
    <t>2014AMP2014Capital ExpenditureCost of financingCost of financingnominal</t>
  </si>
  <si>
    <t>2014AMP2014Capital ExpenditureExpenditure on subcomponentsEnergy efficiency and demand side management, reduction of energy lossesconstant</t>
  </si>
  <si>
    <t>2014AMP2013Capital ExpenditureExpenditure on subcomponentsEnergy efficiency and demand side management, reduction of energy lossesconstant</t>
  </si>
  <si>
    <t>2014AMP2014Capital ExpenditureExpenditure on subcomponentsOverhead to underground conversionconstant</t>
  </si>
  <si>
    <t>2014AMP2013Capital ExpenditureExpenditure on subcomponentsOverhead to underground conversionconstant</t>
  </si>
  <si>
    <t>2014AMP2014Capital ExpenditureExpenditure on subcomponentsResearch and developmentconstant</t>
  </si>
  <si>
    <t>2014AMP2013Capital ExpenditureExpenditure on subcomponentsResearch and developmentconstant</t>
  </si>
  <si>
    <t>2014AMP2014Capital ExpenditureNetwork assetsExpenditure on network assetsconstant</t>
  </si>
  <si>
    <t>2014AMP2013Capital ExpenditureNetwork assetsExpenditure on network assetsconstant</t>
  </si>
  <si>
    <t>2014AMP2013Capital ExpenditureNetwork assetsExpenditure on network assetsnominal</t>
  </si>
  <si>
    <t>2014AMP2014Capital ExpenditureNetwork assetsExpenditure on network assetsnominal</t>
  </si>
  <si>
    <t>2014AMP2014Capital ExpenditureReliability, safety and environmentLegislative and regulatoryconstant</t>
  </si>
  <si>
    <t>2014AMP2013Capital ExpenditureReliability, safety and environmentLegislative and regulatoryconstant</t>
  </si>
  <si>
    <t>2014AMP2014Capital ExpenditureReliability, safety and environmentLegislative and regulatorynominal</t>
  </si>
  <si>
    <t>2014AMP2013Capital ExpenditureReliability, safety and environmentLegislative and regulatorynominal</t>
  </si>
  <si>
    <t>2014AMP2013Capital ExpenditureReliability, safety and environmentOther reliability, safety and environmentconstant</t>
  </si>
  <si>
    <t>2014AMP2014Capital ExpenditureReliability, safety and environmentOther reliability, safety and environmentconstant</t>
  </si>
  <si>
    <t>2014AMP2014Capital ExpenditureReliability, safety and environmentOther reliability, safety and environmentnominal</t>
  </si>
  <si>
    <t>2014AMP2013Capital ExpenditureReliability, safety and environmentOther reliability, safety and environmentnominal</t>
  </si>
  <si>
    <t>2014AMP2014Capital ExpenditureReliability, safety and environmentQuality of supplyconstant</t>
  </si>
  <si>
    <t>2014AMP2013Capital ExpenditureReliability, safety and environmentQuality of supplyconstant</t>
  </si>
  <si>
    <t>2014AMP2014Capital ExpenditureReliability, safety and environmentQuality of supplynominal</t>
  </si>
  <si>
    <t>2014AMP2013Capital ExpenditureReliability, safety and environmentQuality of supplynominal</t>
  </si>
  <si>
    <t>2014AMP2014Capital ExpenditureReliability, safety and environmentTotal reliability, safety and environmentconstant</t>
  </si>
  <si>
    <t>2014AMP2013Capital ExpenditureReliability, safety and environmentTotal reliability, safety and environmentconstant</t>
  </si>
  <si>
    <t>2014AMP2014Capital ExpenditureReliability, safety and environmentTotal reliability, safety and environmentnominal</t>
  </si>
  <si>
    <t>2014AMP2013Capital ExpenditureReliability, safety and environmentTotal reliability, safety and environmentnominal</t>
  </si>
  <si>
    <t>2014AMP2013Capital ExpenditureSystem growthSystem growthconstant</t>
  </si>
  <si>
    <t>2014AMP2014Capital ExpenditureSystem growthSystem growthconstant</t>
  </si>
  <si>
    <t>2014AMP2014Capital ExpenditureSystem growthSystem growthnominal</t>
  </si>
  <si>
    <t>2014AMP2013Capital ExpenditureSystem growthSystem growthnominal</t>
  </si>
  <si>
    <t>2014AMP2014Capital ExpenditureValue of capital contributionsValue of capital contributionsnominal</t>
  </si>
  <si>
    <t>2014AMP2013Capital ExpenditureValue of capital contributionsValue of capital contributionsnominal</t>
  </si>
  <si>
    <t>2014AMP2013Capital ExpenditureValue of vested assetsValue of vested assetsnominal</t>
  </si>
  <si>
    <t>2014AMP2014Capital ExpenditureValue of vested assetsValue of vested assetsnominal</t>
  </si>
  <si>
    <t>2014AMP2014Network and DemandElectricity volumesElectricity entering system for supply to consumersNA</t>
  </si>
  <si>
    <t>2014AMP2013Network and DemandElectricity volumesElectricity entering system for supply to consumersNA</t>
  </si>
  <si>
    <t>2014AMP2013Network and DemandElectricity volumesLoad factorNA</t>
  </si>
  <si>
    <t>2014AMP2014Network and DemandElectricity volumesLoad factorNA</t>
  </si>
  <si>
    <t>2014AMP2013Network and DemandElectricity volumesLoss ratioNA</t>
  </si>
  <si>
    <t>2014AMP2014Network and DemandElectricity volumesLoss ratioNA</t>
  </si>
  <si>
    <t>2014AMP2013Network and DemandElectricity volumesTotal energy delivered to ICPsNA</t>
  </si>
  <si>
    <t>2014AMP2014Network and DemandElectricity volumesTotal energy delivered to ICPsNA</t>
  </si>
  <si>
    <t>2014AMP2014Network and DemandMaximum coincident system demandGXP demandNA</t>
  </si>
  <si>
    <t>2014AMP2013Network and DemandMaximum coincident system demandGXP demandNA</t>
  </si>
  <si>
    <t>2014AMP2013Network and DemandMaximum coincident system demandMaximum coincident system demandNA</t>
  </si>
  <si>
    <t>2014AMP2014Network and DemandMaximum coincident system demandMaximum coincident system demandNA</t>
  </si>
  <si>
    <t>2014AMP2013Operating ExpenditureAsset replacement and renewalAsset replacement and renewalconstant</t>
  </si>
  <si>
    <t>2014AMP2014Operating ExpenditureAsset replacement and renewalAsset replacement and renewalconstant</t>
  </si>
  <si>
    <t>2014AMP2014Operating ExpenditureAsset replacement and renewalAsset replacement and renewalnominal</t>
  </si>
  <si>
    <t>2014AMP2013Operating ExpenditureAsset replacement and renewalAsset replacement and renewalnominal</t>
  </si>
  <si>
    <t>2014AMP2014Operating ExpenditureBusiness supportBusiness supportconstant</t>
  </si>
  <si>
    <t>2014AMP2013Operating ExpenditureBusiness supportBusiness supportconstant</t>
  </si>
  <si>
    <t>2014AMP2014Operating ExpenditureBusiness supportBusiness supportnominal</t>
  </si>
  <si>
    <t>2014AMP2013Operating ExpenditureBusiness supportBusiness supportnominal</t>
  </si>
  <si>
    <t>2014AMP2013Operating ExpenditureExpenditure on subcomponentsDirect billing*constant</t>
  </si>
  <si>
    <t>2014AMP2014Operating ExpenditureExpenditure on subcomponentsDirect billing*constant</t>
  </si>
  <si>
    <t>2014AMP2013Operating ExpenditureExpenditure on subcomponentsEnergy efficiency and demand side management, reduction of energy lossesconstant</t>
  </si>
  <si>
    <t>2014AMP2014Operating ExpenditureExpenditure on subcomponentsEnergy efficiency and demand side management, reduction of energy lossesconstant</t>
  </si>
  <si>
    <t>2014AMP2013Operating ExpenditureExpenditure on subcomponentsInsuranceconstant</t>
  </si>
  <si>
    <t>2014AMP2014Operating ExpenditureExpenditure on subcomponentsInsuranceconstant</t>
  </si>
  <si>
    <t>2014AMP2013Operating ExpenditureExpenditure on subcomponentsResearch and Developmentconstant</t>
  </si>
  <si>
    <t>2014AMP2014Operating ExpenditureExpenditure on subcomponentsResearch and Developmentconstant</t>
  </si>
  <si>
    <t>2014AMP2013Operating ExpenditureNetwork OpexNetwork Opexconstant</t>
  </si>
  <si>
    <t>2014AMP2014Operating ExpenditureNetwork OpexNetwork Opexconstant</t>
  </si>
  <si>
    <t>2014AMP2014Operating ExpenditureNetwork OpexNetwork Opexnominal</t>
  </si>
  <si>
    <t>2014AMP2013Operating ExpenditureNetwork OpexNetwork Opexnominal</t>
  </si>
  <si>
    <t>2014AMP2013Operating ExpenditureNon-network opexNon-network opexconstant</t>
  </si>
  <si>
    <t>2014AMP2014Operating ExpenditureNon-network opexNon-network opexconstant</t>
  </si>
  <si>
    <t>2014AMP2014Operating ExpenditureNon-network opexNon-network opexnominal</t>
  </si>
  <si>
    <t>2014AMP2013Operating ExpenditureNon-network opexNon-network opexnominal</t>
  </si>
  <si>
    <t>2014AMP2014Operating ExpenditureRoutine and corrective maintenance and inspectionRoutine and corrective maintenance and inspectionconstant</t>
  </si>
  <si>
    <t>2014AMP2013Operating ExpenditureRoutine and corrective maintenance and inspectionRoutine and corrective maintenance and inspectionconstant</t>
  </si>
  <si>
    <t>2014AMP2014Operating ExpenditureRoutine and corrective maintenance and inspectionRoutine and corrective maintenance and inspectionnominal</t>
  </si>
  <si>
    <t>2014AMP2013Operating ExpenditureRoutine and corrective maintenance and inspectionRoutine and corrective maintenance and inspectionnominal</t>
  </si>
  <si>
    <t>2014AMP2013Operating ExpenditureService interruptions and emergenciesService interruptions and emergenciesconstant</t>
  </si>
  <si>
    <t>2014AMP2014Operating ExpenditureService interruptions and emergenciesService interruptions and emergenciesconstant</t>
  </si>
  <si>
    <t>2014AMP2014Operating ExpenditureService interruptions and emergenciesService interruptions and emergenciesnominal</t>
  </si>
  <si>
    <t>2014AMP2013Operating ExpenditureService interruptions and emergenciesService interruptions and emergenciesnominal</t>
  </si>
  <si>
    <t>2014AMP2013Operating ExpenditureSystem operations and network supportSystem operations and network supportconstant</t>
  </si>
  <si>
    <t>2014AMP2014Operating ExpenditureSystem operations and network supportSystem operations and network supportconstant</t>
  </si>
  <si>
    <t>2014AMP2014Operating ExpenditureSystem operations and network supportSystem operations and network supportnominal</t>
  </si>
  <si>
    <t>2014AMP2013Operating ExpenditureSystem operations and network supportSystem operations and network supportnominal</t>
  </si>
  <si>
    <t>2014AMP2014Operating ExpenditureTotal opexOperational expenditureconstant</t>
  </si>
  <si>
    <t>2014AMP2013Operating ExpenditureTotal opexOperational expenditureconstant</t>
  </si>
  <si>
    <t>2014AMP2013Operating ExpenditureTotal opexOperational expenditurenominal</t>
  </si>
  <si>
    <t>2014AMP2014Operating ExpenditureTotal opexOperational expenditurenominal</t>
  </si>
  <si>
    <t>2014AMP2013Operating ExpenditureVegetation managementVegetation managementconstant</t>
  </si>
  <si>
    <t>2014AMP2014Operating ExpenditureVegetation managementVegetation managementconstant</t>
  </si>
  <si>
    <t>2014AMP2014Operating ExpenditureVegetation managementVegetation managementnominal</t>
  </si>
  <si>
    <t>2014AMP2013Operating ExpenditureVegetation managementVegetation managementnominal</t>
  </si>
  <si>
    <t>2014AMP2013ReliabilitySAIDIClass BNA</t>
  </si>
  <si>
    <t>2014AMP2014ReliabilitySAIDIClass BNA</t>
  </si>
  <si>
    <t>2014AMP2013ReliabilitySAIDIClass CNA</t>
  </si>
  <si>
    <t>2014AMP2014ReliabilitySAIDIClass CNA</t>
  </si>
  <si>
    <t>2014AMP2013ReliabilitySAIFIClass BNA</t>
  </si>
  <si>
    <t>2014AMP2014ReliabilitySAIFIClass BNA</t>
  </si>
  <si>
    <t>2014AMP2014ReliabilitySAIFIClass CNA</t>
  </si>
  <si>
    <t>2014AMP2013ReliabilitySAIFIClass CNA</t>
  </si>
  <si>
    <t>2015AMP2013Capital ExpenditureAll assetsExpenditure on assetsconstant</t>
  </si>
  <si>
    <t>2015AMP2015Capital ExpenditureAll assetsExpenditure on assetsconstant</t>
  </si>
  <si>
    <t>2015AMP2014Capital ExpenditureAll assetsExpenditure on assetsconstant</t>
  </si>
  <si>
    <t>2015AMP2014Capital ExpenditureAll assetsExpenditure on assetsnominal</t>
  </si>
  <si>
    <t>2015AMP2013Capital ExpenditureAll assetsExpenditure on assetsnominal</t>
  </si>
  <si>
    <t>2015AMP2015Capital ExpenditureAll assetsExpenditure on assetsnominal</t>
  </si>
  <si>
    <t>2015AMP2015Capital ExpenditureAsset relocationsAsset relocationsconstant</t>
  </si>
  <si>
    <t>2015AMP2013Capital ExpenditureAsset relocationsAsset relocationsconstant</t>
  </si>
  <si>
    <t>2015AMP2014Capital ExpenditureAsset relocationsAsset relocationsconstant</t>
  </si>
  <si>
    <t>2015AMP2013Capital ExpenditureAsset relocationsAsset relocationsnominal</t>
  </si>
  <si>
    <t>2015AMP2014Capital ExpenditureAsset relocationsAsset relocationsnominal</t>
  </si>
  <si>
    <t>2015AMP2015Capital ExpenditureAsset relocationsAsset relocationsnominal</t>
  </si>
  <si>
    <t>2015AMP2013Capital ExpenditureAsset replacement and renewal2013 total asset replacementconstant</t>
  </si>
  <si>
    <t>2015AMP2013Capital ExpenditureAsset replacement and renewalAsset replacement and renewalconstant</t>
  </si>
  <si>
    <t>2015AMP2014Capital ExpenditureAsset replacement and renewalAsset replacement and renewalconstant</t>
  </si>
  <si>
    <t>2015AMP2015Capital ExpenditureAsset replacement and renewalAsset replacement and renewalconstant</t>
  </si>
  <si>
    <t>2015AMP2013Capital ExpenditureAsset replacement and renewalAsset replacement and renewalnominal</t>
  </si>
  <si>
    <t>2015AMP2014Capital ExpenditureAsset replacement and renewalAsset replacement and renewalnominal</t>
  </si>
  <si>
    <t>2015AMP2015Capital ExpenditureAsset replacement and renewalAsset replacement and renewalnominal</t>
  </si>
  <si>
    <t>2015AMP2013Capital ExpenditureAsset replacement and renewalAsset replacement and renewal expenditureconstant</t>
  </si>
  <si>
    <t>2015AMP2014Capital ExpenditureAsset replacement and renewalAsset replacement and renewal expenditureconstant</t>
  </si>
  <si>
    <t>2015AMP2015Capital ExpenditureAsset replacement and renewalAsset replacement and renewal expenditureconstant</t>
  </si>
  <si>
    <t>2015AMP2014Capital ExpenditureAsset replacement and renewalAsset replacement and renewal less capital contributionsconstant</t>
  </si>
  <si>
    <t>2015AMP2015Capital ExpenditureAsset replacement and renewalAsset replacement and renewal less capital contributionsconstant</t>
  </si>
  <si>
    <t>2015AMP2013Capital ExpenditureAsset replacement and renewalAsset replacement and renewal less capital contributionsconstant</t>
  </si>
  <si>
    <t>2015AMP2013Capital ExpenditureAsset replacement and renewalCapital contributions funding asset replacement and renewalconstant</t>
  </si>
  <si>
    <t>2015AMP2014Capital ExpenditureAsset replacement and renewalCapital contributions funding asset replacement and renewalconstant</t>
  </si>
  <si>
    <t>2015AMP2015Capital ExpenditureAsset replacement and renewalCapital contributions funding asset replacement and renewalconstant</t>
  </si>
  <si>
    <t>2015AMP2013Capital ExpenditureAsset replacement and renewalDistribution and LV cablesconstant</t>
  </si>
  <si>
    <t>2015AMP2015Capital ExpenditureAsset replacement and renewalDistribution and LV cablesconstant</t>
  </si>
  <si>
    <t>2015AMP2014Capital ExpenditureAsset replacement and renewalDistribution and LV cablesconstant</t>
  </si>
  <si>
    <t>2015AMP2013Capital ExpenditureAsset replacement and renewalDistribution and LV linesconstant</t>
  </si>
  <si>
    <t>2015AMP2014Capital ExpenditureAsset replacement and renewalDistribution and LV linesconstant</t>
  </si>
  <si>
    <t>2015AMP2015Capital ExpenditureAsset replacement and renewalDistribution and LV linesconstant</t>
  </si>
  <si>
    <t>2015AMP2015Capital ExpenditureAsset replacement and renewalDistribution substations and transformersconstant</t>
  </si>
  <si>
    <t>2015AMP2014Capital ExpenditureAsset replacement and renewalDistribution substations and transformersconstant</t>
  </si>
  <si>
    <t>2015AMP2013Capital ExpenditureAsset replacement and renewalDistribution substations and transformersconstant</t>
  </si>
  <si>
    <t>2015AMP2015Capital ExpenditureAsset replacement and renewalDistribution switchgearconstant</t>
  </si>
  <si>
    <t>2015AMP2014Capital ExpenditureAsset replacement and renewalDistribution switchgearconstant</t>
  </si>
  <si>
    <t>2015AMP2013Capital ExpenditureAsset replacement and renewalDistribution switchgearconstant</t>
  </si>
  <si>
    <t>2015AMP2013Capital ExpenditureAsset replacement and renewalOther network assetsconstant</t>
  </si>
  <si>
    <t>2015AMP2015Capital ExpenditureAsset replacement and renewalOther network assetsconstant</t>
  </si>
  <si>
    <t>2015AMP2014Capital ExpenditureAsset replacement and renewalOther network assetsconstant</t>
  </si>
  <si>
    <t>2015AMP2015Capital ExpenditureAsset replacement and renewalSubtransmissionconstant</t>
  </si>
  <si>
    <t>2015AMP2014Capital ExpenditureAsset replacement and renewalSubtransmissionconstant</t>
  </si>
  <si>
    <t>2015AMP2013Capital ExpenditureAsset replacement and renewalSubtransmissionconstant</t>
  </si>
  <si>
    <t>2015AMP2014Capital ExpenditureAsset replacement and renewalZone substationsconstant</t>
  </si>
  <si>
    <t>2015AMP2015Capital ExpenditureAsset replacement and renewalZone substationsconstant</t>
  </si>
  <si>
    <t>2015AMP2013Capital ExpenditureAsset replacement and renewalZone substationsconstant</t>
  </si>
  <si>
    <t>2015AMP2015Capital ExpenditureAssets commissionedAssets commissionednominal</t>
  </si>
  <si>
    <t>2015AMP2014Capital ExpenditureCapital expenditure forecastCapital expenditure forecastnominal</t>
  </si>
  <si>
    <t>2015AMP2015Capital ExpenditureCapital expenditure forecastCapital expenditure forecastnominal</t>
  </si>
  <si>
    <t>2015AMP2013Capital ExpenditureCapital expenditure forecastCapital expenditure forecastnominal</t>
  </si>
  <si>
    <t>2015AMP2015Capital ExpenditureConsumer connectionConsumer connectionconstant</t>
  </si>
  <si>
    <t>2015AMP2013Capital ExpenditureConsumer connectionConsumer connectionconstant</t>
  </si>
  <si>
    <t>2015AMP2014Capital ExpenditureConsumer connectionConsumer connectionconstant</t>
  </si>
  <si>
    <t>2015AMP2013Capital ExpenditureConsumer connectionConsumer connectionnominal</t>
  </si>
  <si>
    <t>2015AMP2015Capital ExpenditureConsumer connectionConsumer connectionnominal</t>
  </si>
  <si>
    <t>2015AMP2014Capital ExpenditureConsumer connectionConsumer connectionnominal</t>
  </si>
  <si>
    <t>2015AMP2015Capital ExpenditureCost of financingCost of financingnominal</t>
  </si>
  <si>
    <t>2015AMP2013Capital ExpenditureCost of financingCost of financingnominal</t>
  </si>
  <si>
    <t>2015AMP2014Capital ExpenditureCost of financingCost of financingnominal</t>
  </si>
  <si>
    <t>2015AMP2015Capital ExpenditureExpenditure on subcomponentsEnergy efficiency and demand side management, reduction of energy lossesconstant</t>
  </si>
  <si>
    <t>2015AMP2014Capital ExpenditureExpenditure on subcomponentsEnergy efficiency and demand side management, reduction of energy lossesconstant</t>
  </si>
  <si>
    <t>2015AMP2013Capital ExpenditureExpenditure on subcomponentsEnergy efficiency and demand side management, reduction of energy lossesconstant</t>
  </si>
  <si>
    <t>2015AMP2014Capital ExpenditureExpenditure on subcomponentsOverhead to underground conversionconstant</t>
  </si>
  <si>
    <t>2015AMP2013Capital ExpenditureExpenditure on subcomponentsOverhead to underground conversionconstant</t>
  </si>
  <si>
    <t>2015AMP2015Capital ExpenditureExpenditure on subcomponentsOverhead to underground conversionconstant</t>
  </si>
  <si>
    <t>2015AMP2013Capital ExpenditureExpenditure on subcomponentsResearch and developmentconstant</t>
  </si>
  <si>
    <t>2015AMP2014Capital ExpenditureExpenditure on subcomponentsResearch and developmentconstant</t>
  </si>
  <si>
    <t>2015AMP2015Capital ExpenditureExpenditure on subcomponentsResearch and developmentconstant</t>
  </si>
  <si>
    <t>2015AMP2014Capital ExpenditureNetwork assetsExpenditure on network assetsconstant</t>
  </si>
  <si>
    <t>2015AMP2015Capital ExpenditureNetwork assetsExpenditure on network assetsconstant</t>
  </si>
  <si>
    <t>2015AMP2013Capital ExpenditureNetwork assetsExpenditure on network assetsconstant</t>
  </si>
  <si>
    <t>2015AMP2014Capital ExpenditureNetwork assetsExpenditure on network assetsnominal</t>
  </si>
  <si>
    <t>2015AMP2015Capital ExpenditureNetwork assetsExpenditure on network assetsnominal</t>
  </si>
  <si>
    <t>2015AMP2013Capital ExpenditureNetwork assetsExpenditure on network assetsnominal</t>
  </si>
  <si>
    <t>2015AMP2015Capital ExpenditureNon-network assetsExpenditure on non-network assetsconstant</t>
  </si>
  <si>
    <t>2015AMP2015Capital ExpenditureNon-network assetsExpenditure on non-network assetsnominal</t>
  </si>
  <si>
    <t>2015AMP2015Capital ExpenditureReliability, safety and environmentLegislative and regulatoryconstant</t>
  </si>
  <si>
    <t>2015AMP2013Capital ExpenditureReliability, safety and environmentLegislative and regulatoryconstant</t>
  </si>
  <si>
    <t>2015AMP2014Capital ExpenditureReliability, safety and environmentLegislative and regulatoryconstant</t>
  </si>
  <si>
    <t>2015AMP2014Capital ExpenditureReliability, safety and environmentLegislative and regulatorynominal</t>
  </si>
  <si>
    <t>2015AMP2015Capital ExpenditureReliability, safety and environmentLegislative and regulatorynominal</t>
  </si>
  <si>
    <t>2015AMP2013Capital ExpenditureReliability, safety and environmentLegislative and regulatorynominal</t>
  </si>
  <si>
    <t>2015AMP2015Capital ExpenditureReliability, safety and environmentOther reliability, safety and environmentconstant</t>
  </si>
  <si>
    <t>2015AMP2013Capital ExpenditureReliability, safety and environmentOther reliability, safety and environmentconstant</t>
  </si>
  <si>
    <t>2015AMP2014Capital ExpenditureReliability, safety and environmentOther reliability, safety and environmentconstant</t>
  </si>
  <si>
    <t>2015AMP2014Capital ExpenditureReliability, safety and environmentOther reliability, safety and environmentnominal</t>
  </si>
  <si>
    <t>2015AMP2015Capital ExpenditureReliability, safety and environmentOther reliability, safety and environmentnominal</t>
  </si>
  <si>
    <t>2015AMP2013Capital ExpenditureReliability, safety and environmentOther reliability, safety and environmentnominal</t>
  </si>
  <si>
    <t>2015AMP2013Capital ExpenditureReliability, safety and environmentQuality of supplyconstant</t>
  </si>
  <si>
    <t>2015AMP2015Capital ExpenditureReliability, safety and environmentQuality of supplyconstant</t>
  </si>
  <si>
    <t>2015AMP2014Capital ExpenditureReliability, safety and environmentQuality of supplyconstant</t>
  </si>
  <si>
    <t>2015AMP2013Capital ExpenditureReliability, safety and environmentQuality of supplynominal</t>
  </si>
  <si>
    <t>2015AMP2015Capital ExpenditureReliability, safety and environmentQuality of supplynominal</t>
  </si>
  <si>
    <t>2015AMP2014Capital ExpenditureReliability, safety and environmentQuality of supplynominal</t>
  </si>
  <si>
    <t>2015AMP2014Capital ExpenditureReliability, safety and environmentTotal reliability, safety and environmentconstant</t>
  </si>
  <si>
    <t>2015AMP2015Capital ExpenditureReliability, safety and environmentTotal reliability, safety and environmentconstant</t>
  </si>
  <si>
    <t>2015AMP2013Capital ExpenditureReliability, safety and environmentTotal reliability, safety and environmentconstant</t>
  </si>
  <si>
    <t>2015AMP2015Capital ExpenditureReliability, safety and environmentTotal reliability, safety and environmentnominal</t>
  </si>
  <si>
    <t>2015AMP2013Capital ExpenditureReliability, safety and environmentTotal reliability, safety and environmentnominal</t>
  </si>
  <si>
    <t>2015AMP2014Capital ExpenditureReliability, safety and environmentTotal reliability, safety and environmentnominal</t>
  </si>
  <si>
    <t>2015AMP2015Capital ExpenditureSystem growthSystem growthconstant</t>
  </si>
  <si>
    <t>2015AMP2013Capital ExpenditureSystem growthSystem growthconstant</t>
  </si>
  <si>
    <t>2015AMP2014Capital ExpenditureSystem growthSystem growthconstant</t>
  </si>
  <si>
    <t>2015AMP2013Capital ExpenditureSystem growthSystem growthnominal</t>
  </si>
  <si>
    <t>2015AMP2014Capital ExpenditureSystem growthSystem growthnominal</t>
  </si>
  <si>
    <t>2015AMP2015Capital ExpenditureSystem growthSystem growthnominal</t>
  </si>
  <si>
    <t>2015AMP2015Capital ExpenditureValue of capital contributionsValue of capital contributionsnominal</t>
  </si>
  <si>
    <t>2015AMP2014Capital ExpenditureValue of capital contributionsValue of capital contributionsnominal</t>
  </si>
  <si>
    <t>2015AMP2013Capital ExpenditureValue of capital contributionsValue of capital contributionsnominal</t>
  </si>
  <si>
    <t>2015AMP2013Capital ExpenditureValue of vested assetsValue of vested assetsnominal</t>
  </si>
  <si>
    <t>2015AMP2014Capital ExpenditureValue of vested assetsValue of vested assetsnominal</t>
  </si>
  <si>
    <t>2015AMP2015Capital ExpenditureValue of vested assetsValue of vested assetsnominal</t>
  </si>
  <si>
    <t>2015AMP2013Network and DemandElectricity volumesElectricity entering system for supply to consumersNA</t>
  </si>
  <si>
    <t>2015AMP2014Network and DemandElectricity volumesElectricity entering system for supply to consumersNA</t>
  </si>
  <si>
    <t>2015AMP2015Network and DemandElectricity volumesElectricity entering system for supply to consumersNA</t>
  </si>
  <si>
    <t>2015AMP2015Network and DemandElectricity volumesLoad factorNA</t>
  </si>
  <si>
    <t>2015AMP2014Network and DemandElectricity volumesLoad factorNA</t>
  </si>
  <si>
    <t>2015AMP2013Network and DemandElectricity volumesLoad factorNA</t>
  </si>
  <si>
    <t>2015AMP2014Network and DemandElectricity volumesLoss ratioNA</t>
  </si>
  <si>
    <t>2015AMP2013Network and DemandElectricity volumesLoss ratioNA</t>
  </si>
  <si>
    <t>2015AMP2015Network and DemandElectricity volumesLoss ratioNA</t>
  </si>
  <si>
    <t>2015AMP2013Network and DemandElectricity volumesTotal energy delivered to ICPsNA</t>
  </si>
  <si>
    <t>2015AMP2015Network and DemandElectricity volumesTotal energy delivered to ICPsNA</t>
  </si>
  <si>
    <t>2015AMP2014Network and DemandElectricity volumesTotal energy delivered to ICPsNA</t>
  </si>
  <si>
    <t>2015AMP2014Network and DemandMaximum coincident system demandGXP demandNA</t>
  </si>
  <si>
    <t>2015AMP2013Network and DemandMaximum coincident system demandGXP demandNA</t>
  </si>
  <si>
    <t>2015AMP2015Network and DemandMaximum coincident system demandGXP demandNA</t>
  </si>
  <si>
    <t>2015AMP2014Network and DemandMaximum coincident system demandMaximum coincident system demandNA</t>
  </si>
  <si>
    <t>2015AMP2015Network and DemandMaximum coincident system demandMaximum coincident system demandNA</t>
  </si>
  <si>
    <t>2015AMP2013Network and DemandMaximum coincident system demandMaximum coincident system demandNA</t>
  </si>
  <si>
    <t>2015AMP2014Operating ExpenditureAsset replacement and renewalAsset replacement and renewalconstant</t>
  </si>
  <si>
    <t>2015AMP2013Operating ExpenditureAsset replacement and renewalAsset replacement and renewalconstant</t>
  </si>
  <si>
    <t>2015AMP2015Operating ExpenditureAsset replacement and renewalAsset replacement and renewalconstant</t>
  </si>
  <si>
    <t>2015AMP2015Operating ExpenditureAsset replacement and renewalAsset replacement and renewalnominal</t>
  </si>
  <si>
    <t>2015AMP2013Operating ExpenditureAsset replacement and renewalAsset replacement and renewalnominal</t>
  </si>
  <si>
    <t>2015AMP2014Operating ExpenditureAsset replacement and renewalAsset replacement and renewalnominal</t>
  </si>
  <si>
    <t>2015AMP2013Operating ExpenditureBusiness supportBusiness supportconstant</t>
  </si>
  <si>
    <t>2015AMP2015Operating ExpenditureBusiness supportBusiness supportconstant</t>
  </si>
  <si>
    <t>2015AMP2014Operating ExpenditureBusiness supportBusiness supportconstant</t>
  </si>
  <si>
    <t>2015AMP2013Operating ExpenditureBusiness supportBusiness supportnominal</t>
  </si>
  <si>
    <t>2015AMP2014Operating ExpenditureBusiness supportBusiness supportnominal</t>
  </si>
  <si>
    <t>2015AMP2015Operating ExpenditureBusiness supportBusiness supportnominal</t>
  </si>
  <si>
    <t>2015AMP2015Operating ExpenditureExpenditure on subcomponentsDirect billing*constant</t>
  </si>
  <si>
    <t>2015AMP2013Operating ExpenditureExpenditure on subcomponentsDirect billing*constant</t>
  </si>
  <si>
    <t>2015AMP2014Operating ExpenditureExpenditure on subcomponentsDirect billing*constant</t>
  </si>
  <si>
    <t>2015AMP2013Operating ExpenditureExpenditure on subcomponentsEnergy efficiency and demand side management, reduction of energy lossesconstant</t>
  </si>
  <si>
    <t>2015AMP2014Operating ExpenditureExpenditure on subcomponentsEnergy efficiency and demand side management, reduction of energy lossesconstant</t>
  </si>
  <si>
    <t>2015AMP2015Operating ExpenditureExpenditure on subcomponentsEnergy efficiency and demand side management, reduction of energy lossesconstant</t>
  </si>
  <si>
    <t>2015AMP2015Operating ExpenditureExpenditure on subcomponentsInsuranceconstant</t>
  </si>
  <si>
    <t>2015AMP2013Operating ExpenditureExpenditure on subcomponentsInsuranceconstant</t>
  </si>
  <si>
    <t>2015AMP2014Operating ExpenditureExpenditure on subcomponentsInsuranceconstant</t>
  </si>
  <si>
    <t>2015AMP2013Operating ExpenditureExpenditure on subcomponentsResearch and Developmentconstant</t>
  </si>
  <si>
    <t>2015AMP2015Operating ExpenditureExpenditure on subcomponentsResearch and Developmentconstant</t>
  </si>
  <si>
    <t>2015AMP2014Operating ExpenditureExpenditure on subcomponentsResearch and Developmentconstant</t>
  </si>
  <si>
    <t>2015AMP2014Operating ExpenditureNetwork OpexNetwork Opexconstant</t>
  </si>
  <si>
    <t>2015AMP2015Operating ExpenditureNetwork OpexNetwork Opexconstant</t>
  </si>
  <si>
    <t>2015AMP2013Operating ExpenditureNetwork OpexNetwork Opexconstant</t>
  </si>
  <si>
    <t>2015AMP2014Operating ExpenditureNetwork OpexNetwork Opexnominal</t>
  </si>
  <si>
    <t>2015AMP2015Operating ExpenditureNetwork OpexNetwork Opexnominal</t>
  </si>
  <si>
    <t>2015AMP2013Operating ExpenditureNetwork OpexNetwork Opexnominal</t>
  </si>
  <si>
    <t>2015AMP2015Operating ExpenditureNon-network opexNon-network opexconstant</t>
  </si>
  <si>
    <t>2015AMP2014Operating ExpenditureNon-network opexNon-network opexconstant</t>
  </si>
  <si>
    <t>2015AMP2013Operating ExpenditureNon-network opexNon-network opexconstant</t>
  </si>
  <si>
    <t>2015AMP2013Operating ExpenditureNon-network opexNon-network opexnominal</t>
  </si>
  <si>
    <t>2015AMP2015Operating ExpenditureNon-network opexNon-network opexnominal</t>
  </si>
  <si>
    <t>2015AMP2014Operating ExpenditureNon-network opexNon-network opexnominal</t>
  </si>
  <si>
    <t>2015AMP2015Operating ExpenditureRoutine and corrective maintenance and inspectionRoutine and corrective maintenance and inspectionconstant</t>
  </si>
  <si>
    <t>2015AMP2014Operating ExpenditureRoutine and corrective maintenance and inspectionRoutine and corrective maintenance and inspectionconstant</t>
  </si>
  <si>
    <t>2015AMP2013Operating ExpenditureRoutine and corrective maintenance and inspectionRoutine and corrective maintenance and inspectionconstant</t>
  </si>
  <si>
    <t>2015AMP2015Operating ExpenditureRoutine and corrective maintenance and inspectionRoutine and corrective maintenance and inspectionnominal</t>
  </si>
  <si>
    <t>2015AMP2014Operating ExpenditureRoutine and corrective maintenance and inspectionRoutine and corrective maintenance and inspectionnominal</t>
  </si>
  <si>
    <t>2015AMP2013Operating ExpenditureRoutine and corrective maintenance and inspectionRoutine and corrective maintenance and inspectionnominal</t>
  </si>
  <si>
    <t>2015AMP2015Operating ExpenditureService interruptions and emergenciesService interruptions and emergenciesconstant</t>
  </si>
  <si>
    <t>2015AMP2014Operating ExpenditureService interruptions and emergenciesService interruptions and emergenciesconstant</t>
  </si>
  <si>
    <t>2015AMP2013Operating ExpenditureService interruptions and emergenciesService interruptions and emergenciesconstant</t>
  </si>
  <si>
    <t>2015AMP2013Operating ExpenditureService interruptions and emergenciesService interruptions and emergenciesnominal</t>
  </si>
  <si>
    <t>2015AMP2015Operating ExpenditureService interruptions and emergenciesService interruptions and emergenciesnominal</t>
  </si>
  <si>
    <t>2015AMP2014Operating ExpenditureService interruptions and emergenciesService interruptions and emergenciesnominal</t>
  </si>
  <si>
    <t>2015AMP2014Operating ExpenditureSystem operations and network supportSystem operations and network supportconstant</t>
  </si>
  <si>
    <t>2015AMP2013Operating ExpenditureSystem operations and network supportSystem operations and network supportconstant</t>
  </si>
  <si>
    <t>2015AMP2015Operating ExpenditureSystem operations and network supportSystem operations and network supportconstant</t>
  </si>
  <si>
    <t>2015AMP2014Operating ExpenditureSystem operations and network supportSystem operations and network supportnominal</t>
  </si>
  <si>
    <t>2015AMP2015Operating ExpenditureSystem operations and network supportSystem operations and network supportnominal</t>
  </si>
  <si>
    <t>2015AMP2013Operating ExpenditureSystem operations and network supportSystem operations and network supportnominal</t>
  </si>
  <si>
    <t>2015AMP2015Operating ExpenditureTotal opexOperational expenditureconstant</t>
  </si>
  <si>
    <t>2015AMP2014Operating ExpenditureTotal opexOperational expenditureconstant</t>
  </si>
  <si>
    <t>2015AMP2013Operating ExpenditureTotal opexOperational expenditureconstant</t>
  </si>
  <si>
    <t>2015AMP2013Operating ExpenditureTotal opexOperational expenditurenominal</t>
  </si>
  <si>
    <t>2015AMP2015Operating ExpenditureTotal opexOperational expenditurenominal</t>
  </si>
  <si>
    <t>2015AMP2014Operating ExpenditureTotal opexOperational expenditurenominal</t>
  </si>
  <si>
    <t>2015AMP2014Operating ExpenditureVegetation managementVegetation managementconstant</t>
  </si>
  <si>
    <t>2015AMP2013Operating ExpenditureVegetation managementVegetation managementconstant</t>
  </si>
  <si>
    <t>2015AMP2015Operating ExpenditureVegetation managementVegetation managementconstant</t>
  </si>
  <si>
    <t>2015AMP2013Operating ExpenditureVegetation managementVegetation managementnominal</t>
  </si>
  <si>
    <t>2015AMP2015Operating ExpenditureVegetation managementVegetation managementnominal</t>
  </si>
  <si>
    <t>2015AMP2014Operating ExpenditureVegetation managementVegetation managementnominal</t>
  </si>
  <si>
    <t>2015AMP2013ReliabilitySAIDIClass BNA</t>
  </si>
  <si>
    <t>2015AMP2015ReliabilitySAIDIClass BNA</t>
  </si>
  <si>
    <t>2015AMP2014ReliabilitySAIDIClass BNA</t>
  </si>
  <si>
    <t>2015AMP2015ReliabilitySAIDIClass CNA</t>
  </si>
  <si>
    <t>2015AMP2014ReliabilitySAIDIClass CNA</t>
  </si>
  <si>
    <t>2015AMP2013ReliabilitySAIDIClass CNA</t>
  </si>
  <si>
    <t>2015AMP2013ReliabilitySAIFIClass BNA</t>
  </si>
  <si>
    <t>2015AMP2015ReliabilitySAIFIClass BNA</t>
  </si>
  <si>
    <t>2015AMP2014ReliabilitySAIFIClass BNA</t>
  </si>
  <si>
    <t>2015AMP2015ReliabilitySAIFIClass CNA</t>
  </si>
  <si>
    <t>2015AMP2014ReliabilitySAIFIClass CNA</t>
  </si>
  <si>
    <t>2015AMP2013ReliabilitySAIFIClass CNA</t>
  </si>
  <si>
    <t>2016AMP2014Capital ExpenditureAll assetsExpenditure on assetsconstant</t>
  </si>
  <si>
    <t>2016AMP2015Capital ExpenditureAll assetsExpenditure on assetsconstant</t>
  </si>
  <si>
    <t>2016AMP2013Capital ExpenditureAll assetsExpenditure on assetsconstant</t>
  </si>
  <si>
    <t>2016AMP2013Capital ExpenditureAll assetsExpenditure on assetsnominal</t>
  </si>
  <si>
    <t>2016AMP2014Capital ExpenditureAll assetsExpenditure on assetsnominal</t>
  </si>
  <si>
    <t>2016AMP2015Capital ExpenditureAll assetsExpenditure on assetsnominal</t>
  </si>
  <si>
    <t>2016AMP2014Capital ExpenditureAsset relocationsAsset relocationsconstant</t>
  </si>
  <si>
    <t>2016AMP2013Capital ExpenditureAsset relocationsAsset relocationsconstant</t>
  </si>
  <si>
    <t>2016AMP2015Capital ExpenditureAsset relocationsAsset relocationsconstant</t>
  </si>
  <si>
    <t>2016AMP2014Capital ExpenditureAsset relocationsAsset relocationsnominal</t>
  </si>
  <si>
    <t>2016AMP2013Capital ExpenditureAsset relocationsAsset relocationsnominal</t>
  </si>
  <si>
    <t>2016AMP2015Capital ExpenditureAsset relocationsAsset relocationsnominal</t>
  </si>
  <si>
    <t>2016AMP2013Capital ExpenditureAsset replacement and renewal2013 total asset replacementconstant</t>
  </si>
  <si>
    <t>2016AMP2014Capital ExpenditureAsset replacement and renewalAsset replacement and renewalconstant</t>
  </si>
  <si>
    <t>2016AMP2015Capital ExpenditureAsset replacement and renewalAsset replacement and renewalconstant</t>
  </si>
  <si>
    <t>2016AMP2013Capital ExpenditureAsset replacement and renewalAsset replacement and renewalconstant</t>
  </si>
  <si>
    <t>2016AMP2015Capital ExpenditureAsset replacement and renewalAsset replacement and renewalnominal</t>
  </si>
  <si>
    <t>2016AMP2014Capital ExpenditureAsset replacement and renewalAsset replacement and renewalnominal</t>
  </si>
  <si>
    <t>2016AMP2013Capital ExpenditureAsset replacement and renewalAsset replacement and renewalnominal</t>
  </si>
  <si>
    <t>2016AMP2013Capital ExpenditureAsset replacement and renewalAsset replacement and renewal expenditureconstant</t>
  </si>
  <si>
    <t>2016AMP2014Capital ExpenditureAsset replacement and renewalAsset replacement and renewal expenditureconstant</t>
  </si>
  <si>
    <t>2016AMP2015Capital ExpenditureAsset replacement and renewalAsset replacement and renewal expenditureconstant</t>
  </si>
  <si>
    <t>2016AMP2013Capital ExpenditureAsset replacement and renewalAsset replacement and renewal less capital contributionsconstant</t>
  </si>
  <si>
    <t>2016AMP2015Capital ExpenditureAsset replacement and renewalAsset replacement and renewal less capital contributionsconstant</t>
  </si>
  <si>
    <t>2016AMP2014Capital ExpenditureAsset replacement and renewalAsset replacement and renewal less capital contributionsconstant</t>
  </si>
  <si>
    <t>2016AMP2013Capital ExpenditureAsset replacement and renewalCapital contributions funding asset replacement and renewalconstant</t>
  </si>
  <si>
    <t>2016AMP2014Capital ExpenditureAsset replacement and renewalCapital contributions funding asset replacement and renewalconstant</t>
  </si>
  <si>
    <t>2016AMP2015Capital ExpenditureAsset replacement and renewalCapital contributions funding asset replacement and renewalconstant</t>
  </si>
  <si>
    <t>2016AMP2015Capital ExpenditureAsset replacement and renewalDistribution and LV cablesconstant</t>
  </si>
  <si>
    <t>2016AMP2013Capital ExpenditureAsset replacement and renewalDistribution and LV cablesconstant</t>
  </si>
  <si>
    <t>2016AMP2014Capital ExpenditureAsset replacement and renewalDistribution and LV cablesconstant</t>
  </si>
  <si>
    <t>2016AMP2013Capital ExpenditureAsset replacement and renewalDistribution and LV linesconstant</t>
  </si>
  <si>
    <t>2016AMP2014Capital ExpenditureAsset replacement and renewalDistribution and LV linesconstant</t>
  </si>
  <si>
    <t>2016AMP2015Capital ExpenditureAsset replacement and renewalDistribution and LV linesconstant</t>
  </si>
  <si>
    <t>2016AMP2013Capital ExpenditureAsset replacement and renewalDistribution substations and transformersconstant</t>
  </si>
  <si>
    <t>2016AMP2015Capital ExpenditureAsset replacement and renewalDistribution substations and transformersconstant</t>
  </si>
  <si>
    <t>2016AMP2014Capital ExpenditureAsset replacement and renewalDistribution substations and transformersconstant</t>
  </si>
  <si>
    <t>2016AMP2013Capital ExpenditureAsset replacement and renewalDistribution switchgearconstant</t>
  </si>
  <si>
    <t>2016AMP2015Capital ExpenditureAsset replacement and renewalDistribution switchgearconstant</t>
  </si>
  <si>
    <t>2016AMP2014Capital ExpenditureAsset replacement and renewalDistribution switchgearconstant</t>
  </si>
  <si>
    <t>2016AMP2014Capital ExpenditureAsset replacement and renewalOther network assetsconstant</t>
  </si>
  <si>
    <t>2016AMP2013Capital ExpenditureAsset replacement and renewalOther network assetsconstant</t>
  </si>
  <si>
    <t>2016AMP2015Capital ExpenditureAsset replacement and renewalOther network assetsconstant</t>
  </si>
  <si>
    <t>2016AMP2013Capital ExpenditureAsset replacement and renewalSubtransmissionconstant</t>
  </si>
  <si>
    <t>2016AMP2014Capital ExpenditureAsset replacement and renewalSubtransmissionconstant</t>
  </si>
  <si>
    <t>2016AMP2015Capital ExpenditureAsset replacement and renewalSubtransmissionconstant</t>
  </si>
  <si>
    <t>2016AMP2013Capital ExpenditureAsset replacement and renewalZone substationsconstant</t>
  </si>
  <si>
    <t>2016AMP2015Capital ExpenditureAsset replacement and renewalZone substationsconstant</t>
  </si>
  <si>
    <t>2016AMP2014Capital ExpenditureAsset replacement and renewalZone substationsconstant</t>
  </si>
  <si>
    <t>2016AMP2015Capital ExpenditureAssets commissionedAssets commissionednominal</t>
  </si>
  <si>
    <t>2016AMP2014Capital ExpenditureCapital expenditure forecastCapital expenditure forecastnominal</t>
  </si>
  <si>
    <t>2016AMP2015Capital ExpenditureCapital expenditure forecastCapital expenditure forecastnominal</t>
  </si>
  <si>
    <t>2016AMP2013Capital ExpenditureCapital expenditure forecastCapital expenditure forecastnominal</t>
  </si>
  <si>
    <t>2016AMP2013Capital ExpenditureConsumer connectionConsumer connectionconstant</t>
  </si>
  <si>
    <t>2016AMP2015Capital ExpenditureConsumer connectionConsumer connectionconstant</t>
  </si>
  <si>
    <t>2016AMP2014Capital ExpenditureConsumer connectionConsumer connectionconstant</t>
  </si>
  <si>
    <t>2016AMP2015Capital ExpenditureConsumer connectionConsumer connectionnominal</t>
  </si>
  <si>
    <t>2016AMP2014Capital ExpenditureConsumer connectionConsumer connectionnominal</t>
  </si>
  <si>
    <t>2016AMP2013Capital ExpenditureConsumer connectionConsumer connectionnominal</t>
  </si>
  <si>
    <t>2016AMP2013Capital ExpenditureCost of financingCost of financingnominal</t>
  </si>
  <si>
    <t>2016AMP2015Capital ExpenditureCost of financingCost of financingnominal</t>
  </si>
  <si>
    <t>2016AMP2014Capital ExpenditureCost of financingCost of financingnominal</t>
  </si>
  <si>
    <t>2016AMP2015Capital ExpenditureExpenditure on subcomponentsEnergy efficiency and demand side management, reduction of energy lossesconstant</t>
  </si>
  <si>
    <t>2016AMP2013Capital ExpenditureExpenditure on subcomponentsEnergy efficiency and demand side management, reduction of energy lossesconstant</t>
  </si>
  <si>
    <t>2016AMP2014Capital ExpenditureExpenditure on subcomponentsEnergy efficiency and demand side management, reduction of energy lossesconstant</t>
  </si>
  <si>
    <t>2016AMP2015Capital ExpenditureExpenditure on subcomponentsOverhead to underground conversionconstant</t>
  </si>
  <si>
    <t>2016AMP2013Capital ExpenditureExpenditure on subcomponentsOverhead to underground conversionconstant</t>
  </si>
  <si>
    <t>2016AMP2014Capital ExpenditureExpenditure on subcomponentsOverhead to underground conversionconstant</t>
  </si>
  <si>
    <t>2016AMP2014Capital ExpenditureExpenditure on subcomponentsResearch and developmentconstant</t>
  </si>
  <si>
    <t>2016AMP2013Capital ExpenditureExpenditure on subcomponentsResearch and developmentconstant</t>
  </si>
  <si>
    <t>2016AMP2015Capital ExpenditureExpenditure on subcomponentsResearch and developmentconstant</t>
  </si>
  <si>
    <t>2016AMP2013Capital ExpenditureNetwork assetsExpenditure on network assetsconstant</t>
  </si>
  <si>
    <t>2016AMP2015Capital ExpenditureNetwork assetsExpenditure on network assetsconstant</t>
  </si>
  <si>
    <t>2016AMP2014Capital ExpenditureNetwork assetsExpenditure on network assetsconstant</t>
  </si>
  <si>
    <t>2016AMP2014Capital ExpenditureNetwork assetsExpenditure on network assetsnominal</t>
  </si>
  <si>
    <t>2016AMP2013Capital ExpenditureNetwork assetsExpenditure on network assetsnominal</t>
  </si>
  <si>
    <t>2016AMP2015Capital ExpenditureNetwork assetsExpenditure on network assetsnominal</t>
  </si>
  <si>
    <t>2016AMP2015Capital ExpenditureNon-network assetsExpenditure on non-network assetsconstant</t>
  </si>
  <si>
    <t>2016AMP2015Capital ExpenditureNon-network assetsExpenditure on non-network assetsnominal</t>
  </si>
  <si>
    <t>2016AMP2014Capital ExpenditureReliability, safety and environmentLegislative and regulatoryconstant</t>
  </si>
  <si>
    <t>2016AMP2013Capital ExpenditureReliability, safety and environmentLegislative and regulatoryconstant</t>
  </si>
  <si>
    <t>2016AMP2015Capital ExpenditureReliability, safety and environmentLegislative and regulatoryconstant</t>
  </si>
  <si>
    <t>2016AMP2013Capital ExpenditureReliability, safety and environmentLegislative and regulatorynominal</t>
  </si>
  <si>
    <t>2016AMP2014Capital ExpenditureReliability, safety and environmentLegislative and regulatorynominal</t>
  </si>
  <si>
    <t>2016AMP2015Capital ExpenditureReliability, safety and environmentLegislative and regulatorynominal</t>
  </si>
  <si>
    <t>2016AMP2014Capital ExpenditureReliability, safety and environmentOther reliability, safety and environmentconstant</t>
  </si>
  <si>
    <t>2016AMP2015Capital ExpenditureReliability, safety and environmentOther reliability, safety and environmentconstant</t>
  </si>
  <si>
    <t>2016AMP2013Capital ExpenditureReliability, safety and environmentOther reliability, safety and environmentconstant</t>
  </si>
  <si>
    <t>2016AMP2015Capital ExpenditureReliability, safety and environmentOther reliability, safety and environmentnominal</t>
  </si>
  <si>
    <t>2016AMP2014Capital ExpenditureReliability, safety and environmentOther reliability, safety and environmentnominal</t>
  </si>
  <si>
    <t>2016AMP2013Capital ExpenditureReliability, safety and environmentOther reliability, safety and environmentnominal</t>
  </si>
  <si>
    <t>2016AMP2015Capital ExpenditureReliability, safety and environmentQuality of supplyconstant</t>
  </si>
  <si>
    <t>2016AMP2014Capital ExpenditureReliability, safety and environmentQuality of supplyconstant</t>
  </si>
  <si>
    <t>2016AMP2013Capital ExpenditureReliability, safety and environmentQuality of supplyconstant</t>
  </si>
  <si>
    <t>2016AMP2014Capital ExpenditureReliability, safety and environmentQuality of supplynominal</t>
  </si>
  <si>
    <t>2016AMP2013Capital ExpenditureReliability, safety and environmentQuality of supplynominal</t>
  </si>
  <si>
    <t>2016AMP2015Capital ExpenditureReliability, safety and environmentQuality of supplynominal</t>
  </si>
  <si>
    <t>2016AMP2014Capital ExpenditureReliability, safety and environmentTotal reliability, safety and environmentconstant</t>
  </si>
  <si>
    <t>2016AMP2013Capital ExpenditureReliability, safety and environmentTotal reliability, safety and environmentconstant</t>
  </si>
  <si>
    <t>2016AMP2015Capital ExpenditureReliability, safety and environmentTotal reliability, safety and environmentconstant</t>
  </si>
  <si>
    <t>2016AMP2013Capital ExpenditureReliability, safety and environmentTotal reliability, safety and environmentnominal</t>
  </si>
  <si>
    <t>2016AMP2014Capital ExpenditureReliability, safety and environmentTotal reliability, safety and environmentnominal</t>
  </si>
  <si>
    <t>2016AMP2015Capital ExpenditureReliability, safety and environmentTotal reliability, safety and environmentnominal</t>
  </si>
  <si>
    <t>2016AMP2013Capital ExpenditureSystem growthSystem growthconstant</t>
  </si>
  <si>
    <t>2016AMP2014Capital ExpenditureSystem growthSystem growthconstant</t>
  </si>
  <si>
    <t>2016AMP2015Capital ExpenditureSystem growthSystem growthconstant</t>
  </si>
  <si>
    <t>2016AMP2013Capital ExpenditureSystem growthSystem growthnominal</t>
  </si>
  <si>
    <t>2016AMP2015Capital ExpenditureSystem growthSystem growthnominal</t>
  </si>
  <si>
    <t>2016AMP2014Capital ExpenditureSystem growthSystem growthnominal</t>
  </si>
  <si>
    <t>2016AMP2014Capital ExpenditureValue of capital contributionsValue of capital contributionsnominal</t>
  </si>
  <si>
    <t>2016AMP2015Capital ExpenditureValue of capital contributionsValue of capital contributionsnominal</t>
  </si>
  <si>
    <t>2016AMP2013Capital ExpenditureValue of capital contributionsValue of capital contributionsnominal</t>
  </si>
  <si>
    <t>2016AMP2013Capital ExpenditureValue of vested assetsValue of vested assetsnominal</t>
  </si>
  <si>
    <t>2016AMP2014Capital ExpenditureValue of vested assetsValue of vested assetsnominal</t>
  </si>
  <si>
    <t>2016AMP2015Capital ExpenditureValue of vested assetsValue of vested assetsnominal</t>
  </si>
  <si>
    <t>2016AMP2015Network and DemandElectricity volumesElectricity entering system for supply to consumersNA</t>
  </si>
  <si>
    <t>2016AMP2013Network and DemandElectricity volumesElectricity entering system for supply to consumersNA</t>
  </si>
  <si>
    <t>2016AMP2014Network and DemandElectricity volumesElectricity entering system for supply to consumersNA</t>
  </si>
  <si>
    <t>2016AMP2014Network and DemandElectricity volumesLoad factorNA</t>
  </si>
  <si>
    <t>2016AMP2013Network and DemandElectricity volumesLoad factorNA</t>
  </si>
  <si>
    <t>2016AMP2015Network and DemandElectricity volumesLoad factorNA</t>
  </si>
  <si>
    <t>2016AMP2013Network and DemandElectricity volumesLoss ratioNA</t>
  </si>
  <si>
    <t>2016AMP2015Network and DemandElectricity volumesLoss ratioNA</t>
  </si>
  <si>
    <t>2016AMP2014Network and DemandElectricity volumesLoss ratioNA</t>
  </si>
  <si>
    <t>2016AMP2014Network and DemandElectricity volumesTotal energy delivered to ICPsNA</t>
  </si>
  <si>
    <t>2016AMP2013Network and DemandElectricity volumesTotal energy delivered to ICPsNA</t>
  </si>
  <si>
    <t>2016AMP2015Network and DemandElectricity volumesTotal energy delivered to ICPsNA</t>
  </si>
  <si>
    <t>2016AMP2014Network and DemandMaximum coincident system demandGXP demandNA</t>
  </si>
  <si>
    <t>2016AMP2013Network and DemandMaximum coincident system demandGXP demandNA</t>
  </si>
  <si>
    <t>2016AMP2015Network and DemandMaximum coincident system demandGXP demandNA</t>
  </si>
  <si>
    <t>2016AMP2014Network and DemandMaximum coincident system demandMaximum coincident system demandNA</t>
  </si>
  <si>
    <t>2016AMP2013Network and DemandMaximum coincident system demandMaximum coincident system demandNA</t>
  </si>
  <si>
    <t>2016AMP2015Network and DemandMaximum coincident system demandMaximum coincident system demandNA</t>
  </si>
  <si>
    <t>2016AMP2013Operating ExpenditureAsset replacement and renewalAsset replacement and renewalconstant</t>
  </si>
  <si>
    <t>2016AMP2015Operating ExpenditureAsset replacement and renewalAsset replacement and renewalconstant</t>
  </si>
  <si>
    <t>2016AMP2014Operating ExpenditureAsset replacement and renewalAsset replacement and renewalconstant</t>
  </si>
  <si>
    <t>2016AMP2014Operating ExpenditureAsset replacement and renewalAsset replacement and renewalnominal</t>
  </si>
  <si>
    <t>2016AMP2015Operating ExpenditureAsset replacement and renewalAsset replacement and renewalnominal</t>
  </si>
  <si>
    <t>2016AMP2013Operating ExpenditureAsset replacement and renewalAsset replacement and renewalnominal</t>
  </si>
  <si>
    <t>2016AMP2014Operating ExpenditureBusiness supportBusiness supportconstant</t>
  </si>
  <si>
    <t>2016AMP2015Operating ExpenditureBusiness supportBusiness supportconstant</t>
  </si>
  <si>
    <t>2016AMP2013Operating ExpenditureBusiness supportBusiness supportconstant</t>
  </si>
  <si>
    <t>2016AMP2014Operating ExpenditureBusiness supportBusiness supportnominal</t>
  </si>
  <si>
    <t>2016AMP2013Operating ExpenditureBusiness supportBusiness supportnominal</t>
  </si>
  <si>
    <t>2016AMP2015Operating ExpenditureBusiness supportBusiness supportnominal</t>
  </si>
  <si>
    <t>2016AMP2014Operating ExpenditureExpenditure on subcomponentsDirect billing*constant</t>
  </si>
  <si>
    <t>2016AMP2013Operating ExpenditureExpenditure on subcomponentsDirect billing*constant</t>
  </si>
  <si>
    <t>2016AMP2015Operating ExpenditureExpenditure on subcomponentsDirect billing*constant</t>
  </si>
  <si>
    <t>2016AMP2015Operating ExpenditureExpenditure on subcomponentsEnergy efficiency and demand side management, reduction of energy lossesconstant</t>
  </si>
  <si>
    <t>2016AMP2013Operating ExpenditureExpenditure on subcomponentsEnergy efficiency and demand side management, reduction of energy lossesconstant</t>
  </si>
  <si>
    <t>2016AMP2014Operating ExpenditureExpenditure on subcomponentsEnergy efficiency and demand side management, reduction of energy lossesconstant</t>
  </si>
  <si>
    <t>2016AMP2015Operating ExpenditureExpenditure on subcomponentsInsuranceconstant</t>
  </si>
  <si>
    <t>2016AMP2014Operating ExpenditureExpenditure on subcomponentsInsuranceconstant</t>
  </si>
  <si>
    <t>2016AMP2013Operating ExpenditureExpenditure on subcomponentsInsuranceconstant</t>
  </si>
  <si>
    <t>2016AMP2014Operating ExpenditureExpenditure on subcomponentsResearch and Developmentconstant</t>
  </si>
  <si>
    <t>2016AMP2013Operating ExpenditureExpenditure on subcomponentsResearch and Developmentconstant</t>
  </si>
  <si>
    <t>2016AMP2015Operating ExpenditureExpenditure on subcomponentsResearch and Developmentconstant</t>
  </si>
  <si>
    <t>2016AMP2015Operating ExpenditureNetwork OpexNetwork Opexconstant</t>
  </si>
  <si>
    <t>2016AMP2014Operating ExpenditureNetwork OpexNetwork Opexconstant</t>
  </si>
  <si>
    <t>2016AMP2013Operating ExpenditureNetwork OpexNetwork Opexconstant</t>
  </si>
  <si>
    <t>2016AMP2014Operating ExpenditureNetwork OpexNetwork Opexnominal</t>
  </si>
  <si>
    <t>2016AMP2015Operating ExpenditureNetwork OpexNetwork Opexnominal</t>
  </si>
  <si>
    <t>2016AMP2013Operating ExpenditureNetwork OpexNetwork Opexnominal</t>
  </si>
  <si>
    <t>2016AMP2014Operating ExpenditureNon-network opexNon-network opexconstant</t>
  </si>
  <si>
    <t>2016AMP2015Operating ExpenditureNon-network opexNon-network opexconstant</t>
  </si>
  <si>
    <t>2016AMP2013Operating ExpenditureNon-network opexNon-network opexconstant</t>
  </si>
  <si>
    <t>2016AMP2015Operating ExpenditureNon-network opexNon-network opexnominal</t>
  </si>
  <si>
    <t>2016AMP2014Operating ExpenditureNon-network opexNon-network opexnominal</t>
  </si>
  <si>
    <t>2016AMP2013Operating ExpenditureNon-network opexNon-network opexnominal</t>
  </si>
  <si>
    <t>2016AMP2013Operating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</si>
  <si>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inspectionconstant</t>
  </si>
  <si>
    <t>2016AMP2015Operating ExpenditureRoutine and corrective maintenance and inspectionRoutine and corrective maintenance and inspectionconstant</t>
  </si>
  <si>
    <t>2016AMP2014Operating ExpenditureRoutine and corrective maintenance and inspectionRoutine and corrective maintenance and inspectionnominal</t>
  </si>
  <si>
    <t>2016AMP2013Operating ExpenditureRoutine and corrective maintenance and inspectionRoutine and corrective maintenance and inspectionnominal</t>
  </si>
  <si>
    <t>2016AMP2015Operating ExpenditureRoutine and corrective maintenance and inspectionRoutine and corrective maintenance and inspectionnominal</t>
  </si>
  <si>
    <t>2016AMP2014Operating ExpenditureService interruptions and emergenciesService interruptions and emergenciesconstant</t>
  </si>
  <si>
    <t>2016AMP2013Operating ExpenditureService interruptions and emergenciesService interruptions and emergenciesconstant</t>
  </si>
  <si>
    <t>2016AMP2015Operating ExpenditureService interruptions and emergenciesService interruptions and emergenciesconstant</t>
  </si>
  <si>
    <t>2016AMP2014Operating ExpenditureService interruptions and emergenciesService interruptions and emergenciesnominal</t>
  </si>
  <si>
    <t>2016AMP2015Operating ExpenditureService interruptions and emergenciesService interruptions and emergenciesnominal</t>
  </si>
  <si>
    <t>2016AMP2013Operating ExpenditureService interruptions and emergenciesService interruptions and emergenciesnominal</t>
  </si>
  <si>
    <t>2016AMP2013Operating ExpenditureSystem operations and network supportSystem operations and network supportconstant</t>
  </si>
  <si>
    <t>2016AMP2015Operating ExpenditureSystem operations and network supportSystem operations and network supportconstant</t>
  </si>
  <si>
    <t>2016AMP2014Operating ExpenditureSystem operations and network supportSystem operations and network supportconstant</t>
  </si>
  <si>
    <t>2016AMP2015Operating ExpenditureSystem operations and network supportSystem operations and network supportnominal</t>
  </si>
  <si>
    <t>2016AMP2014Operating ExpenditureSystem operations and network supportSystem operations and network supportnominal</t>
  </si>
  <si>
    <t>2016AMP2013Operating ExpenditureSystem operations and network supportSystem operations and network supportnominal</t>
  </si>
  <si>
    <t>2016AMP2015Operating ExpenditureTotal opexOperational expenditureconstant</t>
  </si>
  <si>
    <t>2016AMP2013Operating ExpenditureTotal opexOperational expenditureconstant</t>
  </si>
  <si>
    <t>2016AMP2014Operating ExpenditureTotal opexOperational expenditureconstant</t>
  </si>
  <si>
    <t>2016AMP2015Operating ExpenditureTotal opexOperational expenditurenominal</t>
  </si>
  <si>
    <t>2016AMP2013Operating ExpenditureTotal opexOperational expenditurenominal</t>
  </si>
  <si>
    <t>2016AMP2014Operating ExpenditureTotal opexOperational expenditurenominal</t>
  </si>
  <si>
    <t>2016AMP2014Operating ExpenditureVegetation managementVegetation managementconstant</t>
  </si>
  <si>
    <t>2016AMP2015Operating ExpenditureVegetation managementVegetation managementconstant</t>
  </si>
  <si>
    <t>2016AMP2013Operating ExpenditureVegetation managementVegetation managementconstant</t>
  </si>
  <si>
    <t>2016AMP2015Operating ExpenditureVegetation managementVegetation managementnominal</t>
  </si>
  <si>
    <t>2016AMP2014Operating ExpenditureVegetation managementVegetation managementnominal</t>
  </si>
  <si>
    <t>2016AMP2013Operating ExpenditureVegetation managementVegetation managementnominal</t>
  </si>
  <si>
    <t>2016AMP2015ReliabilitySAIDIClass BNA</t>
  </si>
  <si>
    <t>2016AMP2014ReliabilitySAIDIClass BNA</t>
  </si>
  <si>
    <t>2016AMP2013ReliabilitySAIDIClass BNA</t>
  </si>
  <si>
    <t>2016AMP2014ReliabilitySAIDIClass CNA</t>
  </si>
  <si>
    <t>2016AMP2013ReliabilitySAIDIClass CNA</t>
  </si>
  <si>
    <t>2016AMP2015ReliabilitySAIDIClass CNA</t>
  </si>
  <si>
    <t>2016AMP2013ReliabilitySAIFIClass BNA</t>
  </si>
  <si>
    <t>2016AMP2014ReliabilitySAIFIClass BNA</t>
  </si>
  <si>
    <t>2016AMP2015ReliabilitySAIFIClass BNA</t>
  </si>
  <si>
    <t>2016AMP2013ReliabilitySAIFIClass CNA</t>
  </si>
  <si>
    <t>2016AMP2014ReliabilitySAIFIClass CNA</t>
  </si>
  <si>
    <t>2016AMP2015ReliabilitySAIFIClass CNA</t>
  </si>
  <si>
    <t>2017AMP2013Capital ExpenditureAll assetsExpenditure on assetsconstant</t>
  </si>
  <si>
    <t>2017AMP2014Capital ExpenditureAll assetsExpenditure on assetsconstant</t>
  </si>
  <si>
    <t>2017AMP2015Capital ExpenditureAll assetsExpenditure on assetsconstant</t>
  </si>
  <si>
    <t>2017AMP2014Capital ExpenditureAll assetsExpenditure on assetsnominal</t>
  </si>
  <si>
    <t>2017AMP2013Capital ExpenditureAll assetsExpenditure on assetsnominal</t>
  </si>
  <si>
    <t>2017AMP2015Capital ExpenditureAll assetsExpenditure on assetsnominal</t>
  </si>
  <si>
    <t>2017AMP2015Capital ExpenditureAsset relocationsAsset relocationsconstant</t>
  </si>
  <si>
    <t>2017AMP2013Capital ExpenditureAsset relocationsAsset relocationsconstant</t>
  </si>
  <si>
    <t>2017AMP2014Capital ExpenditureAsset relocationsAsset relocationsconstant</t>
  </si>
  <si>
    <t>2017AMP2015Capital ExpenditureAsset relocationsAsset relocationsnominal</t>
  </si>
  <si>
    <t>2017AMP2014Capital ExpenditureAsset relocationsAsset relocationsnominal</t>
  </si>
  <si>
    <t>2017AMP2013Capital ExpenditureAsset relocationsAsset relocationsnominal</t>
  </si>
  <si>
    <t>2017AMP2013Capital ExpenditureAsset replacement and renewal2013 total asset replacementconstant</t>
  </si>
  <si>
    <t>2017AMP2014Capital ExpenditureAsset replacement and renewalAsset replacement and renewalconstant</t>
  </si>
  <si>
    <t>2017AMP2013Capital ExpenditureAsset replacement and renewalAsset replacement and renewalconstant</t>
  </si>
  <si>
    <t>2017AMP2015Capital ExpenditureAsset replacement and renewalAsset replacement and renewalconstant</t>
  </si>
  <si>
    <t>2017AMP2014Capital ExpenditureAsset replacement and renewalAsset replacement and renewalnominal</t>
  </si>
  <si>
    <t>2017AMP2015Capital ExpenditureAsset replacement and renewalAsset replacement and renewalnominal</t>
  </si>
  <si>
    <t>2017AMP2013Capital ExpenditureAsset replacement and renewalAsset replacement and renewalnominal</t>
  </si>
  <si>
    <t>2017AMP2014Capital ExpenditureAsset replacement and renewalAsset replacement and renewal expenditureconstant</t>
  </si>
  <si>
    <t>2017AMP2013Capital ExpenditureAsset replacement and renewalAsset replacement and renewal expenditureconstant</t>
  </si>
  <si>
    <t>2017AMP2015Capital ExpenditureAsset replacement and renewalAsset replacement and renewal expenditureconstant</t>
  </si>
  <si>
    <t>2017AMP2013Capital ExpenditureAsset replacement and renewalAsset replacement and renewal less capital contributionsconstant</t>
  </si>
  <si>
    <t>2017AMP2014Capital ExpenditureAsset replacement and renewalAsset replacement and renewal less capital contributionsconstant</t>
  </si>
  <si>
    <t>2017AMP2015Capital ExpenditureAsset replacement and renewalAsset replacement and renewal less capital contributionsconstant</t>
  </si>
  <si>
    <t>2017AMP2013Capital ExpenditureAsset replacement and renewalCapital contributions funding asset replacement and renewalconstant</t>
  </si>
  <si>
    <t>2017AMP2014Capital ExpenditureAsset replacement and renewalCapital contributions funding asset replacement and renewalconstant</t>
  </si>
  <si>
    <t>2017AMP2015Capital ExpenditureAsset replacement and renewalCapital contributions funding asset replacement and renewalconstant</t>
  </si>
  <si>
    <t>2017AMP2015Capital ExpenditureAsset replacement and renewalDistribution and LV cablesconstant</t>
  </si>
  <si>
    <t>2017AMP2014Capital ExpenditureAsset replacement and renewalDistribution and LV cablesconstant</t>
  </si>
  <si>
    <t>2017AMP2013Capital ExpenditureAsset replacement and renewalDistribution and LV cablesconstant</t>
  </si>
  <si>
    <t>2017AMP2013Capital ExpenditureAsset replacement and renewalDistribution and LV linesconstant</t>
  </si>
  <si>
    <t>2017AMP2015Capital ExpenditureAsset replacement and renewalDistribution and LV linesconstant</t>
  </si>
  <si>
    <t>2017AMP2014Capital ExpenditureAsset replacement and renewalDistribution and LV linesconstant</t>
  </si>
  <si>
    <t>2017AMP2015Capital ExpenditureAsset replacement and renewalDistribution substations and transformersconstant</t>
  </si>
  <si>
    <t>2017AMP2013Capital ExpenditureAsset replacement and renewalDistribution substations and transformersconstant</t>
  </si>
  <si>
    <t>2017AMP2014Capital ExpenditureAsset replacement and renewalDistribution substations and transformersconstant</t>
  </si>
  <si>
    <t>2017AMP2015Capital ExpenditureAsset replacement and renewalDistribution switchgearconstant</t>
  </si>
  <si>
    <t>2017AMP2014Capital ExpenditureAsset replacement and renewalDistribution switchgearconstant</t>
  </si>
  <si>
    <t>2017AMP2013Capital ExpenditureAsset replacement and renewalDistribution switchgearconstant</t>
  </si>
  <si>
    <t>2017AMP2015Capital ExpenditureAsset replacement and renewalOther network assetsconstant</t>
  </si>
  <si>
    <t>2017AMP2014Capital ExpenditureAsset replacement and renewalOther network assetsconstant</t>
  </si>
  <si>
    <t>2017AMP2013Capital ExpenditureAsset replacement and renewalOther network assetsconstant</t>
  </si>
  <si>
    <t>2017AMP2015Capital ExpenditureAsset replacement and renewalSubtransmissionconstant</t>
  </si>
  <si>
    <t>2017AMP2013Capital ExpenditureAsset replacement and renewalSubtransmissionconstant</t>
  </si>
  <si>
    <t>2017AMP2014Capital ExpenditureAsset replacement and renewalSubtransmissionconstant</t>
  </si>
  <si>
    <t>2017AMP2015Capital ExpenditureAsset replacement and renewalZone substationsconstant</t>
  </si>
  <si>
    <t>2017AMP2014Capital ExpenditureAsset replacement and renewalZone substationsconstant</t>
  </si>
  <si>
    <t>2017AMP2013Capital ExpenditureAsset replacement and renewalZone substationsconstant</t>
  </si>
  <si>
    <t>2017AMP2015Capital ExpenditureAssets commissionedAssets commissionednominal</t>
  </si>
  <si>
    <t>2017AMP2015Capital ExpenditureCapital expenditure forecastCapital expenditure forecastnominal</t>
  </si>
  <si>
    <t>2017AMP2013Capital ExpenditureCapital expenditure forecastCapital expenditure forecastnominal</t>
  </si>
  <si>
    <t>2017AMP2014Capital ExpenditureCapital expenditure forecastCapital expenditure forecastnominal</t>
  </si>
  <si>
    <t>2017AMP2014Capital ExpenditureConsumer connectionConsumer connectionconstant</t>
  </si>
  <si>
    <t>2017AMP2013Capital ExpenditureConsumer connectionConsumer connectionconstant</t>
  </si>
  <si>
    <t>2017AMP2015Capital ExpenditureConsumer connectionConsumer connectionconstant</t>
  </si>
  <si>
    <t>2017AMP2014Capital ExpenditureConsumer connectionConsumer connectionnominal</t>
  </si>
  <si>
    <t>2017AMP2015Capital ExpenditureConsumer connectionConsumer connectionnominal</t>
  </si>
  <si>
    <t>2017AMP2013Capital ExpenditureConsumer connectionConsumer connectionnominal</t>
  </si>
  <si>
    <t>2017AMP2013Capital ExpenditureCost of financingCost of financingnominal</t>
  </si>
  <si>
    <t>2017AMP2014Capital ExpenditureCost of financingCost of financingnominal</t>
  </si>
  <si>
    <t>2017AMP2015Capital ExpenditureCost of financingCost of financingnominal</t>
  </si>
  <si>
    <t>2017AMP2014Capital ExpenditureExpenditure on subcomponentsEnergy efficiency and demand side management, reduction of energy lossesconstant</t>
  </si>
  <si>
    <t>2017AMP2013Capital ExpenditureExpenditure on subcomponentsEnergy efficiency and demand side management, reduction of energy lossesconstant</t>
  </si>
  <si>
    <t>2017AMP2015Capital ExpenditureExpenditure on subcomponentsEnergy efficiency and demand side management, reduction of energy lossesconstant</t>
  </si>
  <si>
    <t>2017AMP2013Capital ExpenditureExpenditure on subcomponentsOverhead to underground conversionconstant</t>
  </si>
  <si>
    <t>2017AMP2014Capital ExpenditureExpenditure on subcomponentsOverhead to underground conversionconstant</t>
  </si>
  <si>
    <t>2017AMP2015Capital ExpenditureExpenditure on subcomponentsOverhead to underground conversionconstant</t>
  </si>
  <si>
    <t>2017AMP2014Capital ExpenditureExpenditure on subcomponentsResearch and developmentconstant</t>
  </si>
  <si>
    <t>2017AMP2015Capital ExpenditureExpenditure on subcomponentsResearch and developmentconstant</t>
  </si>
  <si>
    <t>2017AMP2013Capital ExpenditureExpenditure on subcomponentsResearch and developmentconstant</t>
  </si>
  <si>
    <t>2017AMP2015Capital ExpenditureNetwork assetsExpenditure on network assetsconstant</t>
  </si>
  <si>
    <t>2017AMP2014Capital ExpenditureNetwork assetsExpenditure on network assetsconstant</t>
  </si>
  <si>
    <t>2017AMP2013Capital ExpenditureNetwork assetsExpenditure on network assetsconstant</t>
  </si>
  <si>
    <t>2017AMP2015Capital ExpenditureNetwork assetsExpenditure on network assetsnominal</t>
  </si>
  <si>
    <t>2017AMP2013Capital ExpenditureNetwork assetsExpenditure on network assetsnominal</t>
  </si>
  <si>
    <t>2017AMP2014Capital ExpenditureNetwork assetsExpenditure on network assetsnominal</t>
  </si>
  <si>
    <t>2017AMP2015Capital ExpenditureNon-network assetsExpenditure on non-network assetsconstant</t>
  </si>
  <si>
    <t>2017AMP2015Capital ExpenditureNon-network assetsExpenditure on non-network assetsnominal</t>
  </si>
  <si>
    <t>2017AMP2013Capital ExpenditureReliability, safety and environmentLegislative and regulatoryconstant</t>
  </si>
  <si>
    <t>2017AMP2014Capital ExpenditureReliability, safety and environmentLegislative and regulatoryconstant</t>
  </si>
  <si>
    <t>2017AMP2015Capital ExpenditureReliability, safety and environmentLegislative and regulatoryconstant</t>
  </si>
  <si>
    <t>2017AMP2013Capital ExpenditureReliability, safety and environmentLegislative and regulatorynominal</t>
  </si>
  <si>
    <t>2017AMP2014Capital ExpenditureReliability, safety and environmentLegislative and regulatorynominal</t>
  </si>
  <si>
    <t>2017AMP2015Capital ExpenditureReliability, safety and environmentLegislative and regulatorynominal</t>
  </si>
  <si>
    <t>2017AMP2014Capital ExpenditureReliability, safety and environmentOther reliability, safety and environmentconstant</t>
  </si>
  <si>
    <t>2017AMP2015Capital ExpenditureReliability, safety and environmentOther reliability, safety and environmentconstant</t>
  </si>
  <si>
    <t>2017AMP2013Capital ExpenditureReliability, safety and environmentOther reliability, safety and environmentconstant</t>
  </si>
  <si>
    <t>2017AMP2014Capital ExpenditureReliability, safety and environmentOther reliability, safety and environmentnominal</t>
  </si>
  <si>
    <t>2017AMP2015Capital ExpenditureReliability, safety and environmentOther reliability, safety and environmentnominal</t>
  </si>
  <si>
    <t>2017AMP2013Capital ExpenditureReliability, safety and environmentOther reliability, safety and environmentnominal</t>
  </si>
  <si>
    <t>2017AMP2014Capital ExpenditureReliability, safety and environmentQuality of supplyconstant</t>
  </si>
  <si>
    <t>2017AMP2015Capital ExpenditureReliability, safety and environmentQuality of supplyconstant</t>
  </si>
  <si>
    <t>2017AMP2013Capital ExpenditureReliability, safety and environmentQuality of supplyconstant</t>
  </si>
  <si>
    <t>2017AMP2015Capital ExpenditureReliability, safety and environmentQuality of supplynominal</t>
  </si>
  <si>
    <t>2017AMP2014Capital ExpenditureReliability, safety and environmentQuality of supplynominal</t>
  </si>
  <si>
    <t>2017AMP2013Capital ExpenditureReliability, safety and environmentQuality of supplynominal</t>
  </si>
  <si>
    <t>2017AMP2015Capital ExpenditureReliability, safety and environmentTotal reliability, safety and environmentconstant</t>
  </si>
  <si>
    <t>2017AMP2014Capital ExpenditureReliability, safety and environmentTotal reliability, safety and environmentconstant</t>
  </si>
  <si>
    <t>2017AMP2013Capital ExpenditureReliability, safety and environmentTotal reliability, safety and environmentconstant</t>
  </si>
  <si>
    <t>2017AMP2013Capital ExpenditureReliability, safety and environmentTotal reliability, safety and environmentnominal</t>
  </si>
  <si>
    <t>2017AMP2015Capital ExpenditureReliability, safety and environmentTotal reliability, safety and environmentnominal</t>
  </si>
  <si>
    <t>2017AMP2014Capital ExpenditureReliability, safety and environmentTotal reliability, safety and environmentnominal</t>
  </si>
  <si>
    <t>2017AMP2015Capital ExpenditureSystem growthSystem growthconstant</t>
  </si>
  <si>
    <t>2017AMP2013Capital ExpenditureSystem growthSystem growthconstant</t>
  </si>
  <si>
    <t>2017AMP2014Capital ExpenditureSystem growthSystem growthconstant</t>
  </si>
  <si>
    <t>2017AMP2014Capital ExpenditureSystem growthSystem growthnominal</t>
  </si>
  <si>
    <t>2017AMP2013Capital ExpenditureSystem growthSystem growthnominal</t>
  </si>
  <si>
    <t>2017AMP2015Capital ExpenditureSystem growthSystem growthnominal</t>
  </si>
  <si>
    <t>2017AMP2013Capital ExpenditureValue of capital contributionsValue of capital contributionsnominal</t>
  </si>
  <si>
    <t>2017AMP2015Capital ExpenditureValue of capital contributionsValue of capital contributionsnominal</t>
  </si>
  <si>
    <t>2017AMP2014Capital ExpenditureValue of capital contributionsValue of capital contributionsnominal</t>
  </si>
  <si>
    <t>2017AMP2015Capital ExpenditureValue of vested assetsValue of vested assetsnominal</t>
  </si>
  <si>
    <t>2017AMP2014Capital ExpenditureValue of vested assetsValue of vested assetsnominal</t>
  </si>
  <si>
    <t>2017AMP2013Capital ExpenditureValue of vested assetsValue of vested assetsnominal</t>
  </si>
  <si>
    <t>2017AMP2014Network and DemandElectricity volumesElectricity entering system for supply to consumersNA</t>
  </si>
  <si>
    <t>2017AMP2013Network and DemandElectricity volumesElectricity entering system for supply to consumersNA</t>
  </si>
  <si>
    <t>2017AMP2015Network and DemandElectricity volumesElectricity entering system for supply to consumersNA</t>
  </si>
  <si>
    <t>2017AMP2015Network and DemandElectricity volumesLoad factorNA</t>
  </si>
  <si>
    <t>2017AMP2013Network and DemandElectricity volumesLoad factorNA</t>
  </si>
  <si>
    <t>2017AMP2014Network and DemandElectricity volumesLoad factorNA</t>
  </si>
  <si>
    <t>2017AMP2014Network and DemandElectricity volumesLoss ratioNA</t>
  </si>
  <si>
    <t>2017AMP2013Network and DemandElectricity volumesLoss ratioNA</t>
  </si>
  <si>
    <t>2017AMP2015Network and DemandElectricity volumesLoss ratioNA</t>
  </si>
  <si>
    <t>2017AMP2014Network and DemandElectricity volumesTotal energy delivered to ICPsNA</t>
  </si>
  <si>
    <t>2017AMP2015Network and DemandElectricity volumesTotal energy delivered to ICPsNA</t>
  </si>
  <si>
    <t>2017AMP2013Network and DemandElectricity volumesTotal energy delivered to ICPsNA</t>
  </si>
  <si>
    <t>2017AMP2013Network and DemandMaximum coincident system demandGXP demandNA</t>
  </si>
  <si>
    <t>2017AMP2014Network and DemandMaximum coincident system demandGXP demandNA</t>
  </si>
  <si>
    <t>2017AMP2015Network and DemandMaximum coincident system demandGXP demandNA</t>
  </si>
  <si>
    <t>2017AMP2014Network and DemandMaximum coincident system demandMaximum coincident system demandNA</t>
  </si>
  <si>
    <t>2017AMP2013Network and DemandMaximum coincident system demandMaximum coincident system demandNA</t>
  </si>
  <si>
    <t>2017AMP2015Network and DemandMaximum coincident system demandMaximum coincident system demandNA</t>
  </si>
  <si>
    <t>2017AMP2013Operating ExpenditureAsset replacement and renewalAsset replacement and renewalconstant</t>
  </si>
  <si>
    <t>2017AMP2015Operating ExpenditureAsset replacement and renewalAsset replacement and renewalconstant</t>
  </si>
  <si>
    <t>2017AMP2014Operating ExpenditureAsset replacement and renewalAsset replacement and renewalconstant</t>
  </si>
  <si>
    <t>2017AMP2014Operating ExpenditureAsset replacement and renewalAsset replacement and renewalnominal</t>
  </si>
  <si>
    <t>2017AMP2015Operating ExpenditureAsset replacement and renewalAsset replacement and renewalnominal</t>
  </si>
  <si>
    <t>2017AMP2013Operating ExpenditureAsset replacement and renewalAsset replacement and renewalnominal</t>
  </si>
  <si>
    <t>2017AMP2015Operating ExpenditureBusiness supportBusiness supportconstant</t>
  </si>
  <si>
    <t>2017AMP2013Operating ExpenditureBusiness supportBusiness supportconstant</t>
  </si>
  <si>
    <t>2017AMP2014Operating ExpenditureBusiness supportBusiness supportconstant</t>
  </si>
  <si>
    <t>2017AMP2014Operating ExpenditureBusiness supportBusiness supportnominal</t>
  </si>
  <si>
    <t>2017AMP2013Operating ExpenditureBusiness supportBusiness supportnominal</t>
  </si>
  <si>
    <t>2017AMP2015Operating ExpenditureBusiness supportBusiness supportnominal</t>
  </si>
  <si>
    <t>2017AMP2014Operating ExpenditureExpenditure on subcomponentsDirect billing*constant</t>
  </si>
  <si>
    <t>2017AMP2015Operating ExpenditureExpenditure on subcomponentsDirect billing*constant</t>
  </si>
  <si>
    <t>2017AMP2013Operating ExpenditureExpenditure on subcomponentsDirect billing*constant</t>
  </si>
  <si>
    <t>2017AMP2015Operating ExpenditureExpenditure on subcomponentsEnergy efficiency and demand side management, reduction of energy lossesconstant</t>
  </si>
  <si>
    <t>2017AMP2013Operating ExpenditureExpenditure on subcomponentsEnergy efficiency and demand side management, reduction of energy lossesconstant</t>
  </si>
  <si>
    <t>2017AMP2014Operating ExpenditureExpenditure on subcomponentsEnergy efficiency and demand side management, reduction of energy lossesconstant</t>
  </si>
  <si>
    <t>2017AMP2013Operating ExpenditureExpenditure on subcomponentsInsuranceconstant</t>
  </si>
  <si>
    <t>2017AMP2014Operating ExpenditureExpenditure on subcomponentsInsuranceconstant</t>
  </si>
  <si>
    <t>2017AMP2015Operating ExpenditureExpenditure on subcomponentsInsuranceconstant</t>
  </si>
  <si>
    <t>2017AMP2015Operating ExpenditureExpenditure on subcomponentsResearch and Developmentconstant</t>
  </si>
  <si>
    <t>2017AMP2013Operating ExpenditureExpenditure on subcomponentsResearch and Developmentconstant</t>
  </si>
  <si>
    <t>2017AMP2014Operating ExpenditureExpenditure on subcomponentsResearch and Developmentconstant</t>
  </si>
  <si>
    <t>2017AMP2015Operating ExpenditureNetwork OpexNetwork Opexconstant</t>
  </si>
  <si>
    <t>2017AMP2013Operating ExpenditureNetwork OpexNetwork Opexconstant</t>
  </si>
  <si>
    <t>2017AMP2014Operating ExpenditureNetwork OpexNetwork Opexconstant</t>
  </si>
  <si>
    <t>2017AMP2014Operating ExpenditureNetwork OpexNetwork Opexnominal</t>
  </si>
  <si>
    <t>2017AMP2015Operating ExpenditureNetwork OpexNetwork Opexnominal</t>
  </si>
  <si>
    <t>2017AMP2013Operating ExpenditureNetwork OpexNetwork Opexnominal</t>
  </si>
  <si>
    <t>2017AMP2014Operating ExpenditureNon-network opexNon-network opexconstant</t>
  </si>
  <si>
    <t>2017AMP2013Operating ExpenditureNon-network opexNon-network opexconstant</t>
  </si>
  <si>
    <t>2017AMP2015Operating ExpenditureNon-network opexNon-network opexconstant</t>
  </si>
  <si>
    <t>2017AMP2015Operating ExpenditureNon-network opexNon-network opexnominal</t>
  </si>
  <si>
    <t>2017AMP2013Operating ExpenditureNon-network opexNon-network opexnominal</t>
  </si>
  <si>
    <t>2017AMP2014Operating ExpenditureNon-network opexNon-network opexnominal</t>
  </si>
  <si>
    <t>2017AMP2014Operating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</si>
  <si>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inspectionconstant</t>
  </si>
  <si>
    <t>2017AMP2013Operating ExpenditureRoutine and corrective maintenance and inspectionRoutine and corrective maintenance and inspectionconstant</t>
  </si>
  <si>
    <t>2017AMP2015Operating ExpenditureRoutine and corrective maintenance and inspectionRoutine and corrective maintenance and inspectionnominal</t>
  </si>
  <si>
    <t>2017AMP2013Operating ExpenditureRoutine and corrective maintenance and inspectionRoutine and corrective maintenance and inspectionnominal</t>
  </si>
  <si>
    <t>2017AMP2014Operating ExpenditureRoutine and corrective maintenance and inspectionRoutine and corrective maintenance and inspectionnominal</t>
  </si>
  <si>
    <t>2017AMP2015Operating ExpenditureService interruptions and emergenciesService interruptions and emergenciesconstant</t>
  </si>
  <si>
    <t>2017AMP2014Operating ExpenditureService interruptions and emergenciesService interruptions and emergenciesconstant</t>
  </si>
  <si>
    <t>2017AMP2013Operating ExpenditureService interruptions and emergenciesService interruptions and emergenciesconstant</t>
  </si>
  <si>
    <t>2017AMP2014Operating ExpenditureService interruptions and emergenciesService interruptions and emergenciesnominal</t>
  </si>
  <si>
    <t>2017AMP2013Operating ExpenditureService interruptions and emergenciesService interruptions and emergenciesnominal</t>
  </si>
  <si>
    <t>2017AMP2015Operating ExpenditureService interruptions and emergenciesService interruptions and emergenciesnominal</t>
  </si>
  <si>
    <t>2017AMP2013Operating ExpenditureSystem operations and network supportSystem operations and network supportconstant</t>
  </si>
  <si>
    <t>2017AMP2015Operating ExpenditureSystem operations and network supportSystem operations and network supportconstant</t>
  </si>
  <si>
    <t>2017AMP2014Operating ExpenditureSystem operations and network supportSystem operations and network supportconstant</t>
  </si>
  <si>
    <t>2017AMP2015Operating ExpenditureSystem operations and network supportSystem operations and network supportnominal</t>
  </si>
  <si>
    <t>2017AMP2013Operating ExpenditureSystem operations and network supportSystem operations and network supportnominal</t>
  </si>
  <si>
    <t>2017AMP2014Operating ExpenditureSystem operations and network supportSystem operations and network supportnominal</t>
  </si>
  <si>
    <t>2017AMP2013Operating ExpenditureTotal opexOperational expenditureconstant</t>
  </si>
  <si>
    <t>2017AMP2015Operating ExpenditureTotal opexOperational expenditureconstant</t>
  </si>
  <si>
    <t>2017AMP2014Operating ExpenditureTotal opexOperational expenditureconstant</t>
  </si>
  <si>
    <t>2017AMP2013Operating ExpenditureTotal opexOperational expenditurenominal</t>
  </si>
  <si>
    <t>2017AMP2015Operating ExpenditureTotal opexOperational expenditurenominal</t>
  </si>
  <si>
    <t>2017AMP2014Operating ExpenditureTotal opexOperational expenditurenominal</t>
  </si>
  <si>
    <t>2017AMP2015Operating ExpenditureVegetation managementVegetation managementconstant</t>
  </si>
  <si>
    <t>2017AMP2014Operating ExpenditureVegetation managementVegetation managementconstant</t>
  </si>
  <si>
    <t>2017AMP2013Operating ExpenditureVegetation managementVegetation managementconstant</t>
  </si>
  <si>
    <t>2017AMP2013Operating ExpenditureVegetation managementVegetation managementnominal</t>
  </si>
  <si>
    <t>2017AMP2014Operating ExpenditureVegetation managementVegetation managementnominal</t>
  </si>
  <si>
    <t>2017AMP2015Operating ExpenditureVegetation managementVegetation managementnominal</t>
  </si>
  <si>
    <t>2017AMP2014ReliabilitySAIDIClass BNA</t>
  </si>
  <si>
    <t>2017AMP2015ReliabilitySAIDIClass BNA</t>
  </si>
  <si>
    <t>2017AMP2013ReliabilitySAIDIClass BNA</t>
  </si>
  <si>
    <t>2017AMP2014ReliabilitySAIDIClass CNA</t>
  </si>
  <si>
    <t>2017AMP2015ReliabilitySAIDIClass CNA</t>
  </si>
  <si>
    <t>2017AMP2013ReliabilitySAIDIClass CNA</t>
  </si>
  <si>
    <t>2017AMP2013ReliabilitySAIFIClass BNA</t>
  </si>
  <si>
    <t>2017AMP2014ReliabilitySAIFIClass BNA</t>
  </si>
  <si>
    <t>2017AMP2015ReliabilitySAIFIClass BNA</t>
  </si>
  <si>
    <t>2017AMP2013ReliabilitySAIFIClass CNA</t>
  </si>
  <si>
    <t>2017AMP2014ReliabilitySAIFIClass CNA</t>
  </si>
  <si>
    <t>2017AMP2015ReliabilitySAIFIClass CNA</t>
  </si>
  <si>
    <t>2018AMP2015Capital ExpenditureAll assetsExpenditure on assetsconstant</t>
  </si>
  <si>
    <t>2018AMP2014Capital ExpenditureAll assetsExpenditure on assetsconstant</t>
  </si>
  <si>
    <t>2018AMP2013Capital ExpenditureAll assetsExpenditure on assetsconstant</t>
  </si>
  <si>
    <t>2018AMP2014Capital ExpenditureAll assetsExpenditure on assetsnominal</t>
  </si>
  <si>
    <t>2018AMP2013Capital ExpenditureAll assetsExpenditure on assetsnominal</t>
  </si>
  <si>
    <t>2018AMP2015Capital ExpenditureAll assetsExpenditure on assetsnominal</t>
  </si>
  <si>
    <t>2018AMP2015Capital ExpenditureAsset relocationsAsset relocationsconstant</t>
  </si>
  <si>
    <t>2018AMP2013Capital ExpenditureAsset relocationsAsset relocationsconstant</t>
  </si>
  <si>
    <t>2018AMP2014Capital ExpenditureAsset relocationsAsset relocationsconstant</t>
  </si>
  <si>
    <t>2018AMP2013Capital ExpenditureAsset relocationsAsset relocationsnominal</t>
  </si>
  <si>
    <t>2018AMP2015Capital ExpenditureAsset relocationsAsset relocationsnominal</t>
  </si>
  <si>
    <t>2018AMP2014Capital ExpenditureAsset relocationsAsset relocationsnominal</t>
  </si>
  <si>
    <t>2018AMP2013Capital ExpenditureAsset replacement and renewal2013 total asset replacementconstant</t>
  </si>
  <si>
    <t>2018AMP2013Capital ExpenditureAsset replacement and renewalAsset replacement and renewalconstant</t>
  </si>
  <si>
    <t>2018AMP2014Capital ExpenditureAsset replacement and renewalAsset replacement and renewalconstant</t>
  </si>
  <si>
    <t>2018AMP2015Capital ExpenditureAsset replacement and renewalAsset replacement and renewalconstant</t>
  </si>
  <si>
    <t>2018AMP2015Capital ExpenditureAsset replacement and renewalAsset replacement and renewalnominal</t>
  </si>
  <si>
    <t>2018AMP2013Capital ExpenditureAsset replacement and renewalAsset replacement and renewalnominal</t>
  </si>
  <si>
    <t>2018AMP2014Capital ExpenditureAsset replacement and renewalAsset replacement and renewalnominal</t>
  </si>
  <si>
    <t>2018AMP2013Capital ExpenditureAsset replacement and renewalAsset replacement and renewal expenditureconstant</t>
  </si>
  <si>
    <t>2018AMP2015Capital ExpenditureAsset replacement and renewalAsset replacement and renewal expenditureconstant</t>
  </si>
  <si>
    <t>2018AMP2014Capital ExpenditureAsset replacement and renewalAsset replacement and renewal expenditureconstant</t>
  </si>
  <si>
    <t>2018AMP2014Capital ExpenditureAsset replacement and renewalAsset replacement and renewal less capital contributionsconstant</t>
  </si>
  <si>
    <t>2018AMP2015Capital ExpenditureAsset replacement and renewalAsset replacement and renewal less capital contributionsconstant</t>
  </si>
  <si>
    <t>2018AMP2013Capital ExpenditureAsset replacement and renewalAsset replacement and renewal less capital contributionsconstant</t>
  </si>
  <si>
    <t>2018AMP2015Capital ExpenditureAsset replacement and renewalCapital contributions funding asset replacement and renewalconstant</t>
  </si>
  <si>
    <t>2018AMP2013Capital ExpenditureAsset replacement and renewalCapital contributions funding asset replacement and renewalconstant</t>
  </si>
  <si>
    <t>2018AMP2014Capital ExpenditureAsset replacement and renewalCapital contributions funding asset replacement and renewalconstant</t>
  </si>
  <si>
    <t>2018AMP2015Capital ExpenditureAsset replacement and renewalDistribution and LV cablesconstant</t>
  </si>
  <si>
    <t>2018AMP2013Capital ExpenditureAsset replacement and renewalDistribution and LV cablesconstant</t>
  </si>
  <si>
    <t>2018AMP2014Capital ExpenditureAsset replacement and renewalDistribution and LV cablesconstant</t>
  </si>
  <si>
    <t>2018AMP2014Capital ExpenditureAsset replacement and renewalDistribution and LV linesconstant</t>
  </si>
  <si>
    <t>2018AMP2013Capital ExpenditureAsset replacement and renewalDistribution and LV linesconstant</t>
  </si>
  <si>
    <t>2018AMP2015Capital ExpenditureAsset replacement and renewalDistribution and LV linesconstant</t>
  </si>
  <si>
    <t>2018AMP2014Capital ExpenditureAsset replacement and renewalDistribution substations and transformersconstant</t>
  </si>
  <si>
    <t>2018AMP2013Capital ExpenditureAsset replacement and renewalDistribution substations and transformersconstant</t>
  </si>
  <si>
    <t>2018AMP2015Capital ExpenditureAsset replacement and renewalDistribution substations and transformersconstant</t>
  </si>
  <si>
    <t>2018AMP2015Capital ExpenditureAsset replacement and renewalDistribution switchgearconstant</t>
  </si>
  <si>
    <t>2018AMP2014Capital ExpenditureAsset replacement and renewalDistribution switchgearconstant</t>
  </si>
  <si>
    <t>2018AMP2013Capital ExpenditureAsset replacement and renewalDistribution switchgearconstant</t>
  </si>
  <si>
    <t>2018AMP2014Capital ExpenditureAsset replacement and renewalOther network assetsconstant</t>
  </si>
  <si>
    <t>2018AMP2013Capital ExpenditureAsset replacement and renewalOther network assetsconstant</t>
  </si>
  <si>
    <t>2018AMP2015Capital ExpenditureAsset replacement and renewalOther network assetsconstant</t>
  </si>
  <si>
    <t>2018AMP2015Capital ExpenditureAsset replacement and renewalSubtransmissionconstant</t>
  </si>
  <si>
    <t>2018AMP2013Capital ExpenditureAsset replacement and renewalSubtransmissionconstant</t>
  </si>
  <si>
    <t>2018AMP2014Capital ExpenditureAsset replacement and renewalSubtransmissionconstant</t>
  </si>
  <si>
    <t>2018AMP2014Capital ExpenditureAsset replacement and renewalZone substationsconstant</t>
  </si>
  <si>
    <t>2018AMP2015Capital ExpenditureAsset replacement and renewalZone substationsconstant</t>
  </si>
  <si>
    <t>2018AMP2013Capital ExpenditureAsset replacement and renewalZone substationsconstant</t>
  </si>
  <si>
    <t>2018AMP2015Capital ExpenditureAssets commissionedAssets commissionednominal</t>
  </si>
  <si>
    <t>2018AMP2014Capital ExpenditureCapital expenditure forecastCapital expenditure forecastnominal</t>
  </si>
  <si>
    <t>2018AMP2013Capital ExpenditureCapital expenditure forecastCapital expenditure forecastnominal</t>
  </si>
  <si>
    <t>2018AMP2015Capital ExpenditureCapital expenditure forecastCapital expenditure forecastnominal</t>
  </si>
  <si>
    <t>2018AMP2015Capital ExpenditureConsumer connectionConsumer connectionconstant</t>
  </si>
  <si>
    <t>2018AMP2013Capital ExpenditureConsumer connectionConsumer connectionconstant</t>
  </si>
  <si>
    <t>2018AMP2014Capital ExpenditureConsumer connectionConsumer connectionconstant</t>
  </si>
  <si>
    <t>2018AMP2013Capital ExpenditureConsumer connectionConsumer connectionnominal</t>
  </si>
  <si>
    <t>2018AMP2015Capital ExpenditureConsumer connectionConsumer connectionnominal</t>
  </si>
  <si>
    <t>2018AMP2014Capital ExpenditureConsumer connectionConsumer connectionnominal</t>
  </si>
  <si>
    <t>2018AMP2014Capital ExpenditureCost of financingCost of financingnominal</t>
  </si>
  <si>
    <t>2018AMP2013Capital ExpenditureCost of financingCost of financingnominal</t>
  </si>
  <si>
    <t>2018AMP2015Capital ExpenditureCost of financingCost of financingnominal</t>
  </si>
  <si>
    <t>2018AMP2015Capital ExpenditureExpenditure on subcomponentsEnergy efficiency and demand side management, reduction of energy lossesconstant</t>
  </si>
  <si>
    <t>2018AMP2013Capital ExpenditureExpenditure on subcomponentsEnergy efficiency and demand side management, reduction of energy lossesconstant</t>
  </si>
  <si>
    <t>2018AMP2014Capital ExpenditureExpenditure on subcomponentsEnergy efficiency and demand side management, reduction of energy lossesconstant</t>
  </si>
  <si>
    <t>2018AMP2014Capital ExpenditureExpenditure on subcomponentsOverhead to underground conversionconstant</t>
  </si>
  <si>
    <t>2018AMP2013Capital ExpenditureExpenditure on subcomponentsOverhead to underground conversionconstant</t>
  </si>
  <si>
    <t>2018AMP2015Capital ExpenditureExpenditure on subcomponentsOverhead to underground conversionconstant</t>
  </si>
  <si>
    <t>2018AMP2013Capital ExpenditureExpenditure on subcomponentsResearch and developmentconstant</t>
  </si>
  <si>
    <t>2018AMP2015Capital ExpenditureExpenditure on subcomponentsResearch and developmentconstant</t>
  </si>
  <si>
    <t>2018AMP2014Capital ExpenditureExpenditure on subcomponentsResearch and developmentconstant</t>
  </si>
  <si>
    <t>2018AMP2015Capital ExpenditureNetwork assetsExpenditure on network assetsconstant</t>
  </si>
  <si>
    <t>2018AMP2013Capital ExpenditureNetwork assetsExpenditure on network assetsconstant</t>
  </si>
  <si>
    <t>2018AMP2014Capital ExpenditureNetwork assetsExpenditure on network assetsconstant</t>
  </si>
  <si>
    <t>2018AMP2015Capital ExpenditureNetwork assetsExpenditure on network assetsnominal</t>
  </si>
  <si>
    <t>2018AMP2014Capital ExpenditureNetwork assetsExpenditure on network assetsnominal</t>
  </si>
  <si>
    <t>2018AMP2013Capital ExpenditureNetwork assetsExpenditure on network assetsnominal</t>
  </si>
  <si>
    <t>2018AMP2015Capital ExpenditureNon-network assetsExpenditure on non-network assetsconstant</t>
  </si>
  <si>
    <t>2018AMP2015Capital ExpenditureNon-network assetsExpenditure on non-network assetsnominal</t>
  </si>
  <si>
    <t>2018AMP2013Capital ExpenditureReliability, safety and environmentLegislative and regulatoryconstant</t>
  </si>
  <si>
    <t>2018AMP2015Capital ExpenditureReliability, safety and environmentLegislative and regulatoryconstant</t>
  </si>
  <si>
    <t>2018AMP2014Capital ExpenditureReliability, safety and environmentLegislative and regulatoryconstant</t>
  </si>
  <si>
    <t>2018AMP2014Capital ExpenditureReliability, safety and environmentLegislative and regulatorynominal</t>
  </si>
  <si>
    <t>2018AMP2015Capital ExpenditureReliability, safety and environmentLegislative and regulatorynominal</t>
  </si>
  <si>
    <t>2018AMP2013Capital ExpenditureReliability, safety and environmentLegislative and regulatorynominal</t>
  </si>
  <si>
    <t>2018AMP2014Capital ExpenditureReliability, safety and environmentOther reliability, safety and environmentconstant</t>
  </si>
  <si>
    <t>2018AMP2013Capital ExpenditureReliability, safety and environmentOther reliability, safety and environmentconstant</t>
  </si>
  <si>
    <t>2018AMP2015Capital ExpenditureReliability, safety and environmentOther reliability, safety and environmentconstant</t>
  </si>
  <si>
    <t>2018AMP2013Capital ExpenditureReliability, safety and environmentOther reliability, safety and environmentnominal</t>
  </si>
  <si>
    <t>2018AMP2014Capital ExpenditureReliability, safety and environmentOther reliability, safety and environmentnominal</t>
  </si>
  <si>
    <t>2018AMP2015Capital ExpenditureReliability, safety and environmentOther reliability, safety and environmentnominal</t>
  </si>
  <si>
    <t>2018AMP2014Capital ExpenditureReliability, safety and environmentQuality of supplyconstant</t>
  </si>
  <si>
    <t>2018AMP2013Capital ExpenditureReliability, safety and environmentQuality of supplyconstant</t>
  </si>
  <si>
    <t>2018AMP2015Capital ExpenditureReliability, safety and environmentQuality of supplyconstant</t>
  </si>
  <si>
    <t>2018AMP2014Capital ExpenditureReliability, safety and environmentQuality of supplynominal</t>
  </si>
  <si>
    <t>2018AMP2015Capital ExpenditureReliability, safety and environmentQuality of supplynominal</t>
  </si>
  <si>
    <t>2018AMP2013Capital ExpenditureReliability, safety and environmentQuality of supplynominal</t>
  </si>
  <si>
    <t>2018AMP2013Capital ExpenditureReliability, safety and environmentTotal reliability, safety and environmentconstant</t>
  </si>
  <si>
    <t>2018AMP2015Capital ExpenditureReliability, safety and environmentTotal reliability, safety and environmentconstant</t>
  </si>
  <si>
    <t>2018AMP2014Capital ExpenditureReliability, safety and environmentTotal reliability, safety and environmentconstant</t>
  </si>
  <si>
    <t>2018AMP2013Capital ExpenditureReliability, safety and environmentTotal reliability, safety and environmentnominal</t>
  </si>
  <si>
    <t>2018AMP2014Capital ExpenditureReliability, safety and environmentTotal reliability, safety and environmentnominal</t>
  </si>
  <si>
    <t>2018AMP2015Capital ExpenditureReliability, safety and environmentTotal reliability, safety and environmentnominal</t>
  </si>
  <si>
    <t>2018AMP2015Capital ExpenditureSystem growthSystem growthconstant</t>
  </si>
  <si>
    <t>2018AMP2014Capital ExpenditureSystem growthSystem growthconstant</t>
  </si>
  <si>
    <t>2018AMP2013Capital ExpenditureSystem growthSystem growthconstant</t>
  </si>
  <si>
    <t>2018AMP2015Capital ExpenditureSystem growthSystem growthnominal</t>
  </si>
  <si>
    <t>2018AMP2013Capital ExpenditureSystem growthSystem growthnominal</t>
  </si>
  <si>
    <t>2018AMP2014Capital ExpenditureSystem growthSystem growthnominal</t>
  </si>
  <si>
    <t>2018AMP2015Capital ExpenditureValue of capital contributionsValue of capital contributionsnominal</t>
  </si>
  <si>
    <t>2018AMP2013Capital ExpenditureValue of capital contributionsValue of capital contributionsnominal</t>
  </si>
  <si>
    <t>2018AMP2014Capital ExpenditureValue of capital contributionsValue of capital contributionsnominal</t>
  </si>
  <si>
    <t>2018AMP2013Capital ExpenditureValue of vested assetsValue of vested assetsnominal</t>
  </si>
  <si>
    <t>2018AMP2015Capital ExpenditureValue of vested assetsValue of vested assetsnominal</t>
  </si>
  <si>
    <t>2018AMP2014Capital ExpenditureValue of vested assetsValue of vested assetsnominal</t>
  </si>
  <si>
    <t>2018AMP2014Network and DemandElectricity volumesElectricity entering system for supply to consumersNA</t>
  </si>
  <si>
    <t>2018AMP2015Network and DemandElectricity volumesElectricity entering system for supply to consumersNA</t>
  </si>
  <si>
    <t>2018AMP2013Network and DemandElectricity volumesElectricity entering system for supply to consumersNA</t>
  </si>
  <si>
    <t>2018AMP2015Network and DemandElectricity volumesLoad factorNA</t>
  </si>
  <si>
    <t>2018AMP2014Network and DemandElectricity volumesLoad factorNA</t>
  </si>
  <si>
    <t>2018AMP2013Network and DemandElectricity volumesLoad factorNA</t>
  </si>
  <si>
    <t>2018AMP2014Network and DemandElectricity volumesLoss ratioNA</t>
  </si>
  <si>
    <t>2018AMP2015Network and DemandElectricity volumesLoss ratioNA</t>
  </si>
  <si>
    <t>2018AMP2013Network and DemandElectricity volumesLoss ratioNA</t>
  </si>
  <si>
    <t>2018AMP2013Network and DemandElectricity volumesTotal energy delivered to ICPsNA</t>
  </si>
  <si>
    <t>2018AMP2015Network and DemandElectricity volumesTotal energy delivered to ICPsNA</t>
  </si>
  <si>
    <t>2018AMP2014Network and DemandElectricity volumesTotal energy delivered to ICPsNA</t>
  </si>
  <si>
    <t>2018AMP2015Network and DemandMaximum coincident system demandGXP demandNA</t>
  </si>
  <si>
    <t>2018AMP2014Network and DemandMaximum coincident system demandGXP demandNA</t>
  </si>
  <si>
    <t>2018AMP2013Network and DemandMaximum coincident system demandGXP demandNA</t>
  </si>
  <si>
    <t>2018AMP2014Network and DemandMaximum coincident system demandMaximum coincident system demandNA</t>
  </si>
  <si>
    <t>2018AMP2013Network and DemandMaximum coincident system demandMaximum coincident system demandNA</t>
  </si>
  <si>
    <t>2018AMP2015Network and DemandMaximum coincident system demandMaximum coincident system demandNA</t>
  </si>
  <si>
    <t>2018AMP2014Operating ExpenditureAsset replacement and renewalAsset replacement and renewalconstant</t>
  </si>
  <si>
    <t>2018AMP2015Operating ExpenditureAsset replacement and renewalAsset replacement and renewalconstant</t>
  </si>
  <si>
    <t>2018AMP2013Operating ExpenditureAsset replacement and renewalAsset replacement and renewalconstant</t>
  </si>
  <si>
    <t>2018AMP2014Operating ExpenditureAsset replacement and renewalAsset replacement and renewalnominal</t>
  </si>
  <si>
    <t>2018AMP2013Operating ExpenditureAsset replacement and renewalAsset replacement and renewalnominal</t>
  </si>
  <si>
    <t>2018AMP2015Operating ExpenditureAsset replacement and renewalAsset replacement and renewalnominal</t>
  </si>
  <si>
    <t>2018AMP2014Operating ExpenditureBusiness supportBusiness supportconstant</t>
  </si>
  <si>
    <t>2018AMP2013Operating ExpenditureBusiness supportBusiness supportconstant</t>
  </si>
  <si>
    <t>2018AMP2015Operating ExpenditureBusiness supportBusiness supportconstant</t>
  </si>
  <si>
    <t>2018AMP2014Operating ExpenditureBusiness supportBusiness supportnominal</t>
  </si>
  <si>
    <t>2018AMP2015Operating ExpenditureBusiness supportBusiness supportnominal</t>
  </si>
  <si>
    <t>2018AMP2013Operating ExpenditureBusiness supportBusiness supportnominal</t>
  </si>
  <si>
    <t>2018AMP2013Operating ExpenditureExpenditure on subcomponentsDirect billing*constant</t>
  </si>
  <si>
    <t>2018AMP2014Operating ExpenditureExpenditure on subcomponentsDirect billing*constant</t>
  </si>
  <si>
    <t>2018AMP2015Operating ExpenditureExpenditure on subcomponentsDirect billing*constant</t>
  </si>
  <si>
    <t>2018AMP2014Operating ExpenditureExpenditure on subcomponentsEnergy efficiency and demand side management, reduction of energy lossesconstant</t>
  </si>
  <si>
    <t>2018AMP2013Operating ExpenditureExpenditure on subcomponentsEnergy efficiency and demand side management, reduction of energy lossesconstant</t>
  </si>
  <si>
    <t>2018AMP2015Operating ExpenditureExpenditure on subcomponentsEnergy efficiency and demand side management, reduction of energy lossesconstant</t>
  </si>
  <si>
    <t>2018AMP2015Operating ExpenditureExpenditure on subcomponentsInsuranceconstant</t>
  </si>
  <si>
    <t>2018AMP2013Operating ExpenditureExpenditure on subcomponentsInsuranceconstant</t>
  </si>
  <si>
    <t>2018AMP2014Operating ExpenditureExpenditure on subcomponentsInsuranceconstant</t>
  </si>
  <si>
    <t>2018AMP2013Operating ExpenditureExpenditure on subcomponentsResearch and Developmentconstant</t>
  </si>
  <si>
    <t>2018AMP2014Operating ExpenditureExpenditure on subcomponentsResearch and Developmentconstant</t>
  </si>
  <si>
    <t>2018AMP2015Operating ExpenditureExpenditure on subcomponentsResearch and Developmentconstant</t>
  </si>
  <si>
    <t>2018AMP2014Operating ExpenditureNetwork OpexNetwork Opexconstant</t>
  </si>
  <si>
    <t>2018AMP2015Operating ExpenditureNetwork OpexNetwork Opexconstant</t>
  </si>
  <si>
    <t>2018AMP2013Operating ExpenditureNetwork OpexNetwork Opexconstant</t>
  </si>
  <si>
    <t>2018AMP2013Operating ExpenditureNetwork OpexNetwork Opexnominal</t>
  </si>
  <si>
    <t>2018AMP2014Operating ExpenditureNetwork OpexNetwork Opexnominal</t>
  </si>
  <si>
    <t>2018AMP2015Operating ExpenditureNetwork OpexNetwork Opexnominal</t>
  </si>
  <si>
    <t>2018AMP2013Operating ExpenditureNon-network opexNon-network opexconstant</t>
  </si>
  <si>
    <t>2018AMP2014Operating ExpenditureNon-network opexNon-network opexconstant</t>
  </si>
  <si>
    <t>2018AMP2015Operating ExpenditureNon-network opexNon-network opexconstant</t>
  </si>
  <si>
    <t>2018AMP2013Operating ExpenditureNon-network opexNon-network opexnominal</t>
  </si>
  <si>
    <t>2018AMP2015Operating ExpenditureNon-network opexNon-network opexnominal</t>
  </si>
  <si>
    <t>2018AMP2014Operating ExpenditureNon-network opexNon-network opexnominal</t>
  </si>
  <si>
    <t>2018AMP2015Operating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</si>
  <si>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inspectionconstant</t>
  </si>
  <si>
    <t>2018AMP2013Operating ExpenditureRoutine and corrective maintenance and inspectionRoutine and corrective maintenance and inspectionconstant</t>
  </si>
  <si>
    <t>2018AMP2014Operating ExpenditureRoutine and corrective maintenance and inspectionRoutine and corrective maintenance and inspectionnominal</t>
  </si>
  <si>
    <t>2018AMP2013Operating ExpenditureRoutine and corrective maintenance and inspectionRoutine and corrective maintenance and inspectionnominal</t>
  </si>
  <si>
    <t>2018AMP2015Operating ExpenditureRoutine and corrective maintenance and inspectionRoutine and corrective maintenance and inspectionnominal</t>
  </si>
  <si>
    <t>2018AMP2013Operating ExpenditureService interruptions and emergenciesService interruptions and emergenciesconstant</t>
  </si>
  <si>
    <t>2018AMP2015Operating ExpenditureService interruptions and emergenciesService interruptions and emergenciesconstant</t>
  </si>
  <si>
    <t>2018AMP2014Operating ExpenditureService interruptions and emergenciesService interruptions and emergenciesconstant</t>
  </si>
  <si>
    <t>2018AMP2013Operating ExpenditureService interruptions and emergenciesService interruptions and emergenciesnominal</t>
  </si>
  <si>
    <t>2018AMP2015Operating ExpenditureService interruptions and emergenciesService interruptions and emergenciesnominal</t>
  </si>
  <si>
    <t>2018AMP2014Operating ExpenditureService interruptions and emergenciesService interruptions and emergenciesnominal</t>
  </si>
  <si>
    <t>2018AMP2014Operating ExpenditureSystem operations and network supportSystem operations and network supportconstant</t>
  </si>
  <si>
    <t>2018AMP2015Operating ExpenditureSystem operations and network supportSystem operations and network supportconstant</t>
  </si>
  <si>
    <t>2018AMP2013Operating ExpenditureSystem operations and network supportSystem operations and network supportconstant</t>
  </si>
  <si>
    <t>2018AMP2013Operating ExpenditureSystem operations and network supportSystem operations and network supportnominal</t>
  </si>
  <si>
    <t>2018AMP2015Operating ExpenditureSystem operations and network supportSystem operations and network supportnominal</t>
  </si>
  <si>
    <t>2018AMP2014Operating ExpenditureSystem operations and network supportSystem operations and network supportnominal</t>
  </si>
  <si>
    <t>2018AMP2014Operating ExpenditureTotal opexOperational expenditureconstant</t>
  </si>
  <si>
    <t>2018AMP2013Operating ExpenditureTotal opexOperational expenditureconstant</t>
  </si>
  <si>
    <t>2018AMP2015Operating ExpenditureTotal opexOperational expenditureconstant</t>
  </si>
  <si>
    <t>2018AMP2015Operating ExpenditureTotal opexOperational expenditurenominal</t>
  </si>
  <si>
    <t>2018AMP2014Operating ExpenditureTotal opexOperational expenditurenominal</t>
  </si>
  <si>
    <t>2018AMP2013Operating ExpenditureTotal opexOperational expenditurenominal</t>
  </si>
  <si>
    <t>2018AMP2015Operating ExpenditureVegetation managementVegetation managementconstant</t>
  </si>
  <si>
    <t>2018AMP2014Operating ExpenditureVegetation managementVegetation managementconstant</t>
  </si>
  <si>
    <t>2018AMP2013Operating ExpenditureVegetation managementVegetation managementconstant</t>
  </si>
  <si>
    <t>2018AMP2013Operating ExpenditureVegetation managementVegetation managementnominal</t>
  </si>
  <si>
    <t>2018AMP2015Operating ExpenditureVegetation managementVegetation managementnominal</t>
  </si>
  <si>
    <t>2018AMP2014Operating ExpenditureVegetation managementVegetation managementnominal</t>
  </si>
  <si>
    <t>2018AMP2015ReliabilitySAIDIClass BNA</t>
  </si>
  <si>
    <t>2018AMP2014ReliabilitySAIDIClass BNA</t>
  </si>
  <si>
    <t>2018AMP2013ReliabilitySAIDIClass BNA</t>
  </si>
  <si>
    <t>2018AMP2014ReliabilitySAIDIClass CNA</t>
  </si>
  <si>
    <t>2018AMP2015ReliabilitySAIDIClass CNA</t>
  </si>
  <si>
    <t>2018AMP2013ReliabilitySAIDIClass CNA</t>
  </si>
  <si>
    <t>2018AMP2015ReliabilitySAIFIClass BNA</t>
  </si>
  <si>
    <t>2018AMP2014ReliabilitySAIFIClass BNA</t>
  </si>
  <si>
    <t>2018AMP2013ReliabilitySAIFIClass BNA</t>
  </si>
  <si>
    <t>2018AMP2014ReliabilitySAIFIClass CNA</t>
  </si>
  <si>
    <t>2018AMP2013ReliabilitySAIFIClass CNA</t>
  </si>
  <si>
    <t>2018AMP2015ReliabilitySAIFIClass CNA</t>
  </si>
  <si>
    <t>2019AMP2015Capital ExpenditureAll assetsExpenditure on assetsconstant</t>
  </si>
  <si>
    <t>2019AMP2014Capital ExpenditureAll assetsExpenditure on assetsconstant</t>
  </si>
  <si>
    <t>2019AMP2013Capital ExpenditureAll assetsExpenditure on assetsconstant</t>
  </si>
  <si>
    <t>2019AMP2013Capital ExpenditureAll assetsExpenditure on assetsnominal</t>
  </si>
  <si>
    <t>2019AMP2015Capital ExpenditureAll assetsExpenditure on assetsnominal</t>
  </si>
  <si>
    <t>2019AMP2014Capital ExpenditureAll assetsExpenditure on assetsnominal</t>
  </si>
  <si>
    <t>2019AMP2013Capital ExpenditureAsset relocationsAsset relocationsconstant</t>
  </si>
  <si>
    <t>2019AMP2015Capital ExpenditureAsset relocationsAsset relocationsconstant</t>
  </si>
  <si>
    <t>2019AMP2014Capital ExpenditureAsset relocationsAsset relocationsconstant</t>
  </si>
  <si>
    <t>2019AMP2014Capital ExpenditureAsset relocationsAsset relocationsnominal</t>
  </si>
  <si>
    <t>2019AMP2013Capital ExpenditureAsset relocationsAsset relocationsnominal</t>
  </si>
  <si>
    <t>2019AMP2015Capital ExpenditureAsset relocationsAsset relocationsnominal</t>
  </si>
  <si>
    <t>2019AMP2013Capital ExpenditureAsset replacement and renewalAsset replacement and renewalconstant</t>
  </si>
  <si>
    <t>2019AMP2014Capital ExpenditureAsset replacement and renewalAsset replacement and renewalconstant</t>
  </si>
  <si>
    <t>2019AMP2015Capital ExpenditureAsset replacement and renewalAsset replacement and renewalconstant</t>
  </si>
  <si>
    <t>2019AMP2014Capital ExpenditureAsset replacement and renewalAsset replacement and renewalnominal</t>
  </si>
  <si>
    <t>2019AMP2015Capital ExpenditureAsset replacement and renewalAsset replacement and renewalnominal</t>
  </si>
  <si>
    <t>2019AMP2013Capital ExpenditureAsset replacement and renewalAsset replacement and renewalnominal</t>
  </si>
  <si>
    <t>2019AMP2014Capital ExpenditureAsset replacement and renewalAsset replacement and renewal expenditureconstant</t>
  </si>
  <si>
    <t>2019AMP2015Capital ExpenditureAsset replacement and renewalAsset replacement and renewal expenditureconstant</t>
  </si>
  <si>
    <t>2019AMP2014Capital ExpenditureAsset replacement and renewalAsset replacement and renewal less capital contributionsconstant</t>
  </si>
  <si>
    <t>2019AMP2015Capital ExpenditureAsset replacement and renewalAsset replacement and renewal less capital contributionsconstant</t>
  </si>
  <si>
    <t>2019AMP2015Capital ExpenditureAsset replacement and renewalCapital contributions funding asset replacement and renewalconstant</t>
  </si>
  <si>
    <t>2019AMP2014Capital ExpenditureAsset replacement and renewalCapital contributions funding asset replacement and renewalconstant</t>
  </si>
  <si>
    <t>2019AMP2015Capital ExpenditureAsset replacement and renewalDistribution and LV cablesconstant</t>
  </si>
  <si>
    <t>2019AMP2014Capital ExpenditureAsset replacement and renewalDistribution and LV cablesconstant</t>
  </si>
  <si>
    <t>2019AMP2014Capital ExpenditureAsset replacement and renewalDistribution and LV linesconstant</t>
  </si>
  <si>
    <t>2019AMP2015Capital ExpenditureAsset replacement and renewalDistribution and LV linesconstant</t>
  </si>
  <si>
    <t>2019AMP2015Capital ExpenditureAsset replacement and renewalDistribution substations and transformersconstant</t>
  </si>
  <si>
    <t>2019AMP2014Capital ExpenditureAsset replacement and renewalDistribution substations and transformersconstant</t>
  </si>
  <si>
    <t>2019AMP2015Capital ExpenditureAsset replacement and renewalDistribution switchgearconstant</t>
  </si>
  <si>
    <t>2019AMP2014Capital ExpenditureAsset replacement and renewalDistribution switchgearconstant</t>
  </si>
  <si>
    <t>2019AMP2015Capital ExpenditureAsset replacement and renewalOther network assetsconstant</t>
  </si>
  <si>
    <t>2019AMP2014Capital ExpenditureAsset replacement and renewalOther network assetsconstant</t>
  </si>
  <si>
    <t>2019AMP2015Capital ExpenditureAsset replacement and renewalSubtransmissionconstant</t>
  </si>
  <si>
    <t>2019AMP2014Capital ExpenditureAsset replacement and renewalSubtransmissionconstant</t>
  </si>
  <si>
    <t>2019AMP2014Capital ExpenditureAsset replacement and renewalZone substationsconstant</t>
  </si>
  <si>
    <t>2019AMP2015Capital ExpenditureAsset replacement and renewalZone substationsconstant</t>
  </si>
  <si>
    <t>2019AMP2015Capital ExpenditureAssets commissionedAssets commissionednominal</t>
  </si>
  <si>
    <t>2019AMP2015Capital ExpenditureCapital expenditure forecastCapital expenditure forecastnominal</t>
  </si>
  <si>
    <t>2019AMP2014Capital ExpenditureCapital expenditure forecastCapital expenditure forecastnominal</t>
  </si>
  <si>
    <t>2019AMP2013Capital ExpenditureCapital expenditure forecastCapital expenditure forecastnominal</t>
  </si>
  <si>
    <t>2019AMP2015Capital ExpenditureConsumer connectionConsumer connectionconstant</t>
  </si>
  <si>
    <t>2019AMP2014Capital ExpenditureConsumer connectionConsumer connectionconstant</t>
  </si>
  <si>
    <t>2019AMP2013Capital ExpenditureConsumer connectionConsumer connectionconstant</t>
  </si>
  <si>
    <t>2019AMP2014Capital ExpenditureConsumer connectionConsumer connectionnominal</t>
  </si>
  <si>
    <t>2019AMP2015Capital ExpenditureConsumer connectionConsumer connectionnominal</t>
  </si>
  <si>
    <t>2019AMP2013Capital ExpenditureConsumer connectionConsumer connectionnominal</t>
  </si>
  <si>
    <t>2019AMP2013Capital ExpenditureCost of financingCost of financingnominal</t>
  </si>
  <si>
    <t>2019AMP2014Capital ExpenditureCost of financingCost of financingnominal</t>
  </si>
  <si>
    <t>2019AMP2015Capital ExpenditureCost of financingCost of financingnominal</t>
  </si>
  <si>
    <t>2019AMP2015Capital ExpenditureExpenditure on subcomponentsEnergy efficiency and demand side management, reduction of energy lossesconstant</t>
  </si>
  <si>
    <t>2019AMP2013Capital ExpenditureExpenditure on subcomponentsEnergy efficiency and demand side management, reduction of energy lossesconstant</t>
  </si>
  <si>
    <t>2019AMP2014Capital ExpenditureExpenditure on subcomponentsEnergy efficiency and demand side management, reduction of energy lossesconstant</t>
  </si>
  <si>
    <t>2019AMP2015Capital ExpenditureExpenditure on subcomponentsOverhead to underground conversionconstant</t>
  </si>
  <si>
    <t>2019AMP2014Capital ExpenditureExpenditure on subcomponentsOverhead to underground conversionconstant</t>
  </si>
  <si>
    <t>2019AMP2013Capital ExpenditureExpenditure on subcomponentsOverhead to underground conversionconstant</t>
  </si>
  <si>
    <t>2019AMP2015Capital ExpenditureExpenditure on subcomponentsResearch and developmentconstant</t>
  </si>
  <si>
    <t>2019AMP2013Capital ExpenditureExpenditure on subcomponentsResearch and developmentconstant</t>
  </si>
  <si>
    <t>2019AMP2014Capital ExpenditureExpenditure on subcomponentsResearch and developmentconstant</t>
  </si>
  <si>
    <t>2019AMP2013Capital ExpenditureNetwork assetsExpenditure on network assetsconstant</t>
  </si>
  <si>
    <t>2019AMP2014Capital ExpenditureNetwork assetsExpenditure on network assetsconstant</t>
  </si>
  <si>
    <t>2019AMP2015Capital ExpenditureNetwork assetsExpenditure on network assetsconstant</t>
  </si>
  <si>
    <t>2019AMP2015Capital ExpenditureNetwork assetsExpenditure on network assetsnominal</t>
  </si>
  <si>
    <t>2019AMP2014Capital ExpenditureNetwork assetsExpenditure on network assetsnominal</t>
  </si>
  <si>
    <t>2019AMP2013Capital ExpenditureNetwork assetsExpenditure on network assetsnominal</t>
  </si>
  <si>
    <t>2019AMP2015Capital ExpenditureNon-network assetsExpenditure on non-network assetsconstant</t>
  </si>
  <si>
    <t>2019AMP2015Capital ExpenditureNon-network assetsExpenditure on non-network assetsnominal</t>
  </si>
  <si>
    <t>2019AMP2015Capital ExpenditureReliability, safety and environmentLegislative and regulatoryconstant</t>
  </si>
  <si>
    <t>2019AMP2014Capital ExpenditureReliability, safety and environmentLegislative and regulatoryconstant</t>
  </si>
  <si>
    <t>2019AMP2013Capital ExpenditureReliability, safety and environmentLegislative and regulatoryconstant</t>
  </si>
  <si>
    <t>2019AMP2015Capital ExpenditureReliability, safety and environmentLegislative and regulatorynominal</t>
  </si>
  <si>
    <t>2019AMP2014Capital ExpenditureReliability, safety and environmentLegislative and regulatorynominal</t>
  </si>
  <si>
    <t>2019AMP2013Capital ExpenditureReliability, safety and environmentLegislative and regulatorynominal</t>
  </si>
  <si>
    <t>2019AMP2015Capital ExpenditureReliability, safety and environmentOther reliability, safety and environmentconstant</t>
  </si>
  <si>
    <t>2019AMP2014Capital ExpenditureReliability, safety and environmentOther reliability, safety and environmentconstant</t>
  </si>
  <si>
    <t>2019AMP2013Capital ExpenditureReliability, safety and environmentOther reliability, safety and environmentconstant</t>
  </si>
  <si>
    <t>2019AMP2014Capital ExpenditureReliability, safety and environmentOther reliability, safety and environmentnominal</t>
  </si>
  <si>
    <t>2019AMP2013Capital ExpenditureReliability, safety and environmentOther reliability, safety and environmentnominal</t>
  </si>
  <si>
    <t>2019AMP2015Capital ExpenditureReliability, safety and environmentOther reliability, safety and environmentnominal</t>
  </si>
  <si>
    <t>2019AMP2013Capital ExpenditureReliability, safety and environmentQuality of supplyconstant</t>
  </si>
  <si>
    <t>2019AMP2015Capital ExpenditureReliability, safety and environmentQuality of supplyconstant</t>
  </si>
  <si>
    <t>2019AMP2014Capital ExpenditureReliability, safety and environmentQuality of supplyconstant</t>
  </si>
  <si>
    <t>2019AMP2015Capital ExpenditureReliability, safety and environmentQuality of supplynominal</t>
  </si>
  <si>
    <t>2019AMP2014Capital ExpenditureReliability, safety and environmentQuality of supplynominal</t>
  </si>
  <si>
    <t>2019AMP2013Capital ExpenditureReliability, safety and environmentQuality of supplynominal</t>
  </si>
  <si>
    <t>2019AMP2015Capital ExpenditureReliability, safety and environmentTotal reliability, safety and environmentconstant</t>
  </si>
  <si>
    <t>2019AMP2014Capital ExpenditureReliability, safety and environmentTotal reliability, safety and environmentconstant</t>
  </si>
  <si>
    <t>2019AMP2013Capital ExpenditureReliability, safety and environmentTotal reliability, safety and environmentconstant</t>
  </si>
  <si>
    <t>2019AMP2015Capital ExpenditureReliability, safety and environmentTotal reliability, safety and environmentnominal</t>
  </si>
  <si>
    <t>2019AMP2014Capital ExpenditureReliability, safety and environmentTotal reliability, safety and environmentnominal</t>
  </si>
  <si>
    <t>2019AMP2013Capital ExpenditureReliability, safety and environmentTotal reliability, safety and environmentnominal</t>
  </si>
  <si>
    <t>2019AMP2014Capital ExpenditureSystem growthSystem growthconstant</t>
  </si>
  <si>
    <t>2019AMP2015Capital ExpenditureSystem growthSystem growthconstant</t>
  </si>
  <si>
    <t>2019AMP2013Capital ExpenditureSystem growthSystem growthconstant</t>
  </si>
  <si>
    <t>2019AMP2013Capital ExpenditureSystem growthSystem growthnominal</t>
  </si>
  <si>
    <t>2019AMP2015Capital ExpenditureSystem growthSystem growthnominal</t>
  </si>
  <si>
    <t>2019AMP2014Capital ExpenditureSystem growthSystem growthnominal</t>
  </si>
  <si>
    <t>2019AMP2013Capital ExpenditureValue of capital contributionsValue of capital contributionsnominal</t>
  </si>
  <si>
    <t>2019AMP2015Capital ExpenditureValue of capital contributionsValue of capital contributionsnominal</t>
  </si>
  <si>
    <t>2019AMP2014Capital ExpenditureValue of capital contributionsValue of capital contributionsnominal</t>
  </si>
  <si>
    <t>2019AMP2015Capital ExpenditureValue of vested assetsValue of vested assetsnominal</t>
  </si>
  <si>
    <t>2019AMP2013Capital ExpenditureValue of vested assetsValue of vested assetsnominal</t>
  </si>
  <si>
    <t>2019AMP2014Capital ExpenditureValue of vested assetsValue of vested assetsnominal</t>
  </si>
  <si>
    <t>2019AMP2014Network and DemandElectricity volumesElectricity entering system for supply to consumersNA</t>
  </si>
  <si>
    <t>2019AMP2015Network and DemandElectricity volumesElectricity entering system for supply to consumersNA</t>
  </si>
  <si>
    <t>2019AMP2014Network and DemandElectricity volumesLoad factorNA</t>
  </si>
  <si>
    <t>2019AMP2015Network and DemandElectricity volumesLoad factorNA</t>
  </si>
  <si>
    <t>2019AMP2015Network and DemandElectricity volumesLoss ratioNA</t>
  </si>
  <si>
    <t>2019AMP2014Network and DemandElectricity volumesLoss ratioNA</t>
  </si>
  <si>
    <t>2019AMP2014Network and DemandElectricity volumesTotal energy delivered to ICPsNA</t>
  </si>
  <si>
    <t>2019AMP2015Network and DemandElectricity volumesTotal energy delivered to ICPsNA</t>
  </si>
  <si>
    <t>2019AMP2015Network and DemandMaximum coincident system demandGXP demandNA</t>
  </si>
  <si>
    <t>2019AMP2014Network and DemandMaximum coincident system demandGXP demandNA</t>
  </si>
  <si>
    <t>2019AMP2015Network and DemandMaximum coincident system demandMaximum coincident system demandNA</t>
  </si>
  <si>
    <t>2019AMP2014Network and DemandMaximum coincident system demandMaximum coincident system demandNA</t>
  </si>
  <si>
    <t>2019AMP2014Operating ExpenditureAsset replacement and renewalAsset replacement and renewalconstant</t>
  </si>
  <si>
    <t>2019AMP2015Operating ExpenditureAsset replacement and renewalAsset replacement and renewalconstant</t>
  </si>
  <si>
    <t>2019AMP2013Operating ExpenditureAsset replacement and renewalAsset replacement and renewalconstant</t>
  </si>
  <si>
    <t>2019AMP2015Operating ExpenditureAsset replacement and renewalAsset replacement and renewalnominal</t>
  </si>
  <si>
    <t>2019AMP2014Operating ExpenditureAsset replacement and renewalAsset replacement and renewalnominal</t>
  </si>
  <si>
    <t>2019AMP2013Operating ExpenditureAsset replacement and renewalAsset replacement and renewalnominal</t>
  </si>
  <si>
    <t>2019AMP2015Operating ExpenditureBusiness supportBusiness supportconstant</t>
  </si>
  <si>
    <t>2019AMP2013Operating ExpenditureBusiness supportBusiness supportconstant</t>
  </si>
  <si>
    <t>2019AMP2014Operating ExpenditureBusiness supportBusiness supportconstant</t>
  </si>
  <si>
    <t>2019AMP2015Operating ExpenditureBusiness supportBusiness supportnominal</t>
  </si>
  <si>
    <t>2019AMP2014Operating ExpenditureBusiness supportBusiness supportnominal</t>
  </si>
  <si>
    <t>2019AMP2013Operating ExpenditureBusiness supportBusiness supportnominal</t>
  </si>
  <si>
    <t>2019AMP2015Operating ExpenditureExpenditure on subcomponentsDirect billing*constant</t>
  </si>
  <si>
    <t>2019AMP2013Operating ExpenditureExpenditure on subcomponentsDirect billing*constant</t>
  </si>
  <si>
    <t>2019AMP2014Operating ExpenditureExpenditure on subcomponentsDirect billing*constant</t>
  </si>
  <si>
    <t>2019AMP2014Operating ExpenditureExpenditure on subcomponentsEnergy efficiency and demand side management, reduction of energy lossesconstant</t>
  </si>
  <si>
    <t>2019AMP2013Operating ExpenditureExpenditure on subcomponentsEnergy efficiency and demand side management, reduction of energy lossesconstant</t>
  </si>
  <si>
    <t>2019AMP2015Operating ExpenditureExpenditure on subcomponentsEnergy efficiency and demand side management, reduction of energy lossesconstant</t>
  </si>
  <si>
    <t>2019AMP2014Operating ExpenditureExpenditure on subcomponentsInsuranceconstant</t>
  </si>
  <si>
    <t>2019AMP2015Operating ExpenditureExpenditure on subcomponentsInsuranceconstant</t>
  </si>
  <si>
    <t>2019AMP2013Operating ExpenditureExpenditure on subcomponentsInsuranceconstant</t>
  </si>
  <si>
    <t>2019AMP2014Operating ExpenditureExpenditure on subcomponentsResearch and Developmentconstant</t>
  </si>
  <si>
    <t>2019AMP2013Operating ExpenditureExpenditure on subcomponentsResearch and Developmentconstant</t>
  </si>
  <si>
    <t>2019AMP2015Operating ExpenditureExpenditure on subcomponentsResearch and Developmentconstant</t>
  </si>
  <si>
    <t>2019AMP2015Operating ExpenditureNetwork OpexNetwork Opexconstant</t>
  </si>
  <si>
    <t>2019AMP2014Operating ExpenditureNetwork OpexNetwork Opexconstant</t>
  </si>
  <si>
    <t>2019AMP2013Operating ExpenditureNetwork OpexNetwork Opexconstant</t>
  </si>
  <si>
    <t>2019AMP2014Operating ExpenditureNetwork OpexNetwork Opexnominal</t>
  </si>
  <si>
    <t>2019AMP2013Operating ExpenditureNetwork OpexNetwork Opexnominal</t>
  </si>
  <si>
    <t>2019AMP2015Operating ExpenditureNetwork OpexNetwork Opexnominal</t>
  </si>
  <si>
    <t>2019AMP2015Operating ExpenditureNon-network opexNon-network opexconstant</t>
  </si>
  <si>
    <t>2019AMP2013Operating ExpenditureNon-network opexNon-network opexconstant</t>
  </si>
  <si>
    <t>2019AMP2014Operating ExpenditureNon-network opexNon-network opexconstant</t>
  </si>
  <si>
    <t>2019AMP2014Operating ExpenditureNon-network opexNon-network opexnominal</t>
  </si>
  <si>
    <t>2019AMP2015Operating ExpenditureNon-network opexNon-network opexnominal</t>
  </si>
  <si>
    <t>2019AMP2013Operating ExpenditureNon-network opexNon-network opexnominal</t>
  </si>
  <si>
    <t>2019AMP2013Operating ExpenditureRoutine and corrective maintenance and inspectionRoutine and corrective maintenance and inspectionconstant</t>
  </si>
  <si>
    <t>2019AMP2014Operating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</si>
  <si>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inspectionconstant</t>
  </si>
  <si>
    <t>2019AMP2015Operating ExpenditureRoutine and corrective maintenance and inspectionRoutine and corrective maintenance and inspectionnominal</t>
  </si>
  <si>
    <t>2019AMP2013Operating ExpenditureRoutine and corrective maintenance and inspectionRoutine and corrective maintenance and inspectionnominal</t>
  </si>
  <si>
    <t>2019AMP2014Operating ExpenditureRoutine and corrective maintenance and inspectionRoutine and corrective maintenance and inspectionnominal</t>
  </si>
  <si>
    <t>2019AMP2014Operating ExpenditureService interruptions and emergenciesService interruptions and emergenciesconstant</t>
  </si>
  <si>
    <t>2019AMP2013Operating ExpenditureService interruptions and emergenciesService interruptions and emergenciesconstant</t>
  </si>
  <si>
    <t>2019AMP2015Operating ExpenditureService interruptions and emergenciesService interruptions and emergenciesconstant</t>
  </si>
  <si>
    <t>2019AMP2015Operating ExpenditureService interruptions and emergenciesService interruptions and emergenciesnominal</t>
  </si>
  <si>
    <t>2019AMP2013Operating ExpenditureService interruptions and emergenciesService interruptions and emergenciesnominal</t>
  </si>
  <si>
    <t>2019AMP2014Operating ExpenditureService interruptions and emergenciesService interruptions and emergenciesnominal</t>
  </si>
  <si>
    <t>2019AMP2014Operating ExpenditureSystem operations and network supportSystem operations and network supportconstant</t>
  </si>
  <si>
    <t>2019AMP2013Operating ExpenditureSystem operations and network supportSystem operations and network supportconstant</t>
  </si>
  <si>
    <t>2019AMP2015Operating ExpenditureSystem operations and network supportSystem operations and network supportconstant</t>
  </si>
  <si>
    <t>2019AMP2015Operating ExpenditureSystem operations and network supportSystem operations and network supportnominal</t>
  </si>
  <si>
    <t>2019AMP2014Operating ExpenditureSystem operations and network supportSystem operations and network supportnominal</t>
  </si>
  <si>
    <t>2019AMP2013Operating ExpenditureSystem operations and network supportSystem operations and network supportnominal</t>
  </si>
  <si>
    <t>2019AMP2014Operating ExpenditureTotal opexOperational expenditureconstant</t>
  </si>
  <si>
    <t>2019AMP2013Operating ExpenditureTotal opexOperational expenditureconstant</t>
  </si>
  <si>
    <t>2019AMP2015Operating ExpenditureTotal opexOperational expenditureconstant</t>
  </si>
  <si>
    <t>2019AMP2014Operating ExpenditureTotal opexOperational expenditurenominal</t>
  </si>
  <si>
    <t>2019AMP2013Operating ExpenditureTotal opexOperational expenditurenominal</t>
  </si>
  <si>
    <t>2019AMP2015Operating ExpenditureTotal opexOperational expenditurenominal</t>
  </si>
  <si>
    <t>2019AMP2013Operating ExpenditureVegetation managementVegetation managementconstant</t>
  </si>
  <si>
    <t>2019AMP2015Operating ExpenditureVegetation managementVegetation managementconstant</t>
  </si>
  <si>
    <t>2019AMP2014Operating ExpenditureVegetation managementVegetation managementconstant</t>
  </si>
  <si>
    <t>2019AMP2013Operating ExpenditureVegetation managementVegetation managementnominal</t>
  </si>
  <si>
    <t>2019AMP2015Operating ExpenditureVegetation managementVegetation managementnominal</t>
  </si>
  <si>
    <t>2019AMP2014Operating ExpenditureVegetation managementVegetation managementnominal</t>
  </si>
  <si>
    <t>2019AMP2015ReliabilitySAIDIClass BNA</t>
  </si>
  <si>
    <t>2019AMP2014ReliabilitySAIDIClass BNA</t>
  </si>
  <si>
    <t>2019AMP2014ReliabilitySAIDIClass CNA</t>
  </si>
  <si>
    <t>2019AMP2015ReliabilitySAIDIClass CNA</t>
  </si>
  <si>
    <t>2019AMP2014ReliabilitySAIFIClass BNA</t>
  </si>
  <si>
    <t>2019AMP2015ReliabilitySAIFIClass BNA</t>
  </si>
  <si>
    <t>2019AMP2015ReliabilitySAIFIClass CNA</t>
  </si>
  <si>
    <t>2019AMP2014ReliabilitySAIFIClass CNA</t>
  </si>
  <si>
    <t>2020AMP2015Capital ExpenditureAll assetsExpenditure on assetsconstant</t>
  </si>
  <si>
    <t>2020AMP2014Capital ExpenditureAll assetsExpenditure on assetsconstant</t>
  </si>
  <si>
    <t>2020AMP2013Capital ExpenditureAll assetsExpenditure on assetsconstant</t>
  </si>
  <si>
    <t>2020AMP2015Capital ExpenditureAll assetsExpenditure on assetsnominal</t>
  </si>
  <si>
    <t>2020AMP2014Capital ExpenditureAll assetsExpenditure on assetsnominal</t>
  </si>
  <si>
    <t>2020AMP2013Capital ExpenditureAll assetsExpenditure on assetsnominal</t>
  </si>
  <si>
    <t>2020AMP2013Capital ExpenditureAsset relocationsAsset relocationsconstant</t>
  </si>
  <si>
    <t>2020AMP2014Capital ExpenditureAsset relocationsAsset relocationsconstant</t>
  </si>
  <si>
    <t>2020AMP2015Capital ExpenditureAsset relocationsAsset relocationsconstant</t>
  </si>
  <si>
    <t>2020AMP2015Capital ExpenditureAsset relocationsAsset relocationsnominal</t>
  </si>
  <si>
    <t>2020AMP2013Capital ExpenditureAsset relocationsAsset relocationsnominal</t>
  </si>
  <si>
    <t>2020AMP2014Capital ExpenditureAsset relocationsAsset relocationsnominal</t>
  </si>
  <si>
    <t>2020AMP2013Capital ExpenditureAsset replacement and renewalAsset replacement and renewalconstant</t>
  </si>
  <si>
    <t>2020AMP2015Capital ExpenditureAsset replacement and renewalAsset replacement and renewalconstant</t>
  </si>
  <si>
    <t>2020AMP2014Capital ExpenditureAsset replacement and renewalAsset replacement and renewalconstant</t>
  </si>
  <si>
    <t>2020AMP2015Capital ExpenditureAsset replacement and renewalAsset replacement and renewalnominal</t>
  </si>
  <si>
    <t>2020AMP2013Capital ExpenditureAsset replacement and renewalAsset replacement and renewalnominal</t>
  </si>
  <si>
    <t>2020AMP2014Capital ExpenditureAsset replacement and renewalAsset replacement and renewalnominal</t>
  </si>
  <si>
    <t>2020AMP2015Capital ExpenditureAsset replacement and renewalAsset replacement and renewal expenditureconstant</t>
  </si>
  <si>
    <t>2020AMP2015Capital ExpenditureAsset replacement and renewalAsset replacement and renewal less capital contributionsconstant</t>
  </si>
  <si>
    <t>2020AMP2015Capital ExpenditureAsset replacement and renewalCapital contributions funding asset replacement and renewalconstant</t>
  </si>
  <si>
    <t>2020AMP2015Capital ExpenditureAsset replacement and renewalDistribution and LV cablesconstant</t>
  </si>
  <si>
    <t>2020AMP2015Capital ExpenditureAsset replacement and renewalDistribution and LV linesconstant</t>
  </si>
  <si>
    <t>2020AMP2015Capital ExpenditureAsset replacement and renewalDistribution substations and transformersconstant</t>
  </si>
  <si>
    <t>2020AMP2015Capital ExpenditureAsset replacement and renewalDistribution switchgearconstant</t>
  </si>
  <si>
    <t>2020AMP2015Capital ExpenditureAsset replacement and renewalOther network assetsconstant</t>
  </si>
  <si>
    <t>2020AMP2015Capital ExpenditureAsset replacement and renewalSubtransmissionconstant</t>
  </si>
  <si>
    <t>2020AMP2015Capital ExpenditureAsset replacement and renewalZone substationsconstant</t>
  </si>
  <si>
    <t>2020AMP2015Capital ExpenditureAssets commissionedAssets commissionednominal</t>
  </si>
  <si>
    <t>2020AMP2015Capital ExpenditureCapital expenditure forecastCapital expenditure forecastnominal</t>
  </si>
  <si>
    <t>2020AMP2013Capital ExpenditureCapital expenditure forecastCapital expenditure forecastnominal</t>
  </si>
  <si>
    <t>2020AMP2014Capital ExpenditureCapital expenditure forecastCapital expenditure forecastnominal</t>
  </si>
  <si>
    <t>2020AMP2014Capital ExpenditureConsumer connectionConsumer connectionconstant</t>
  </si>
  <si>
    <t>2020AMP2015Capital ExpenditureConsumer connectionConsumer connectionconstant</t>
  </si>
  <si>
    <t>2020AMP2013Capital ExpenditureConsumer connectionConsumer connectionconstant</t>
  </si>
  <si>
    <t>2020AMP2013Capital ExpenditureConsumer connectionConsumer connectionnominal</t>
  </si>
  <si>
    <t>2020AMP2015Capital ExpenditureConsumer connectionConsumer connectionnominal</t>
  </si>
  <si>
    <t>2020AMP2014Capital ExpenditureConsumer connectionConsumer connectionnominal</t>
  </si>
  <si>
    <t>2020AMP2014Capital ExpenditureCost of financingCost of financingnominal</t>
  </si>
  <si>
    <t>2020AMP2013Capital ExpenditureCost of financingCost of financingnominal</t>
  </si>
  <si>
    <t>2020AMP2015Capital ExpenditureCost of financingCost of financingnominal</t>
  </si>
  <si>
    <t>2020AMP2014Capital ExpenditureExpenditure on subcomponentsEnergy efficiency and demand side management, reduction of energy lossesconstant</t>
  </si>
  <si>
    <t>2020AMP2013Capital ExpenditureExpenditure on subcomponentsEnergy efficiency and demand side management, reduction of energy lossesconstant</t>
  </si>
  <si>
    <t>2020AMP2015Capital ExpenditureExpenditure on subcomponentsEnergy efficiency and demand side management, reduction of energy lossesconstant</t>
  </si>
  <si>
    <t>2020AMP2013Capital ExpenditureExpenditure on subcomponentsOverhead to underground conversionconstant</t>
  </si>
  <si>
    <t>2020AMP2014Capital ExpenditureExpenditure on subcomponentsOverhead to underground conversionconstant</t>
  </si>
  <si>
    <t>2020AMP2015Capital ExpenditureExpenditure on subcomponentsOverhead to underground conversionconstant</t>
  </si>
  <si>
    <t>2020AMP2014Capital ExpenditureExpenditure on subcomponentsResearch and developmentconstant</t>
  </si>
  <si>
    <t>2020AMP2013Capital ExpenditureExpenditure on subcomponentsResearch and developmentconstant</t>
  </si>
  <si>
    <t>2020AMP2015Capital ExpenditureExpenditure on subcomponentsResearch and developmentconstant</t>
  </si>
  <si>
    <t>2020AMP2014Capital ExpenditureNetwork assetsExpenditure on network assetsconstant</t>
  </si>
  <si>
    <t>2020AMP2015Capital ExpenditureNetwork assetsExpenditure on network assetsconstant</t>
  </si>
  <si>
    <t>2020AMP2013Capital ExpenditureNetwork assetsExpenditure on network assetsconstant</t>
  </si>
  <si>
    <t>2020AMP2015Capital ExpenditureNetwork assetsExpenditure on network assetsnominal</t>
  </si>
  <si>
    <t>2020AMP2013Capital ExpenditureNetwork assetsExpenditure on network assetsnominal</t>
  </si>
  <si>
    <t>2020AMP2014Capital ExpenditureNetwork assetsExpenditure on network assetsnominal</t>
  </si>
  <si>
    <t>2020AMP2015Capital ExpenditureNon-network assetsExpenditure on non-network assetsconstant</t>
  </si>
  <si>
    <t>2020AMP2015Capital ExpenditureNon-network assetsExpenditure on non-network assetsnominal</t>
  </si>
  <si>
    <t>2020AMP2013Capital ExpenditureReliability, safety and environmentLegislative and regulatoryconstant</t>
  </si>
  <si>
    <t>2020AMP2015Capital ExpenditureReliability, safety and environmentLegislative and regulatoryconstant</t>
  </si>
  <si>
    <t>2020AMP2014Capital ExpenditureReliability, safety and environmentLegislative and regulatoryconstant</t>
  </si>
  <si>
    <t>2020AMP2015Capital ExpenditureReliability, safety and environmentLegislative and regulatorynominal</t>
  </si>
  <si>
    <t>2020AMP2014Capital ExpenditureReliability, safety and environmentLegislative and regulatorynominal</t>
  </si>
  <si>
    <t>2020AMP2013Capital ExpenditureReliability, safety and environmentLegislative and regulatorynominal</t>
  </si>
  <si>
    <t>2020AMP2015Capital ExpenditureReliability, safety and environmentOther reliability, safety and environmentconstant</t>
  </si>
  <si>
    <t>2020AMP2014Capital ExpenditureReliability, safety and environmentOther reliability, safety and environmentconstant</t>
  </si>
  <si>
    <t>2020AMP2013Capital ExpenditureReliability, safety and environmentOther reliability, safety and environmentconstant</t>
  </si>
  <si>
    <t>2020AMP2015Capital ExpenditureReliability, safety and environmentOther reliability, safety and environmentnominal</t>
  </si>
  <si>
    <t>2020AMP2014Capital ExpenditureReliability, safety and environmentOther reliability, safety and environmentnominal</t>
  </si>
  <si>
    <t>2020AMP2013Capital ExpenditureReliability, safety and environmentOther reliability, safety and environmentnominal</t>
  </si>
  <si>
    <t>2020AMP2015Capital ExpenditureReliability, safety and environmentQuality of supplyconstant</t>
  </si>
  <si>
    <t>2020AMP2014Capital ExpenditureReliability, safety and environmentQuality of supplyconstant</t>
  </si>
  <si>
    <t>2020AMP2013Capital ExpenditureReliability, safety and environmentQuality of supplyconstant</t>
  </si>
  <si>
    <t>2020AMP2015Capital ExpenditureReliability, safety and environmentQuality of supplynominal</t>
  </si>
  <si>
    <t>2020AMP2013Capital ExpenditureReliability, safety and environmentQuality of supplynominal</t>
  </si>
  <si>
    <t>2020AMP2014Capital ExpenditureReliability, safety and environmentQuality of supplynominal</t>
  </si>
  <si>
    <t>2020AMP2014Capital ExpenditureReliability, safety and environmentTotal reliability, safety and environmentconstant</t>
  </si>
  <si>
    <t>2020AMP2015Capital ExpenditureReliability, safety and environmentTotal reliability, safety and environmentconstant</t>
  </si>
  <si>
    <t>2020AMP2013Capital ExpenditureReliability, safety and environmentTotal reliability, safety and environmentconstant</t>
  </si>
  <si>
    <t>2020AMP2015Capital ExpenditureReliability, safety and environmentTotal reliability, safety and environmentnominal</t>
  </si>
  <si>
    <t>2020AMP2013Capital ExpenditureReliability, safety and environmentTotal reliability, safety and environmentnominal</t>
  </si>
  <si>
    <t>2020AMP2014Capital ExpenditureReliability, safety and environmentTotal reliability, safety and environmentnominal</t>
  </si>
  <si>
    <t>2020AMP2013Capital ExpenditureSystem growthSystem growthconstant</t>
  </si>
  <si>
    <t>2020AMP2015Capital ExpenditureSystem growthSystem growthconstant</t>
  </si>
  <si>
    <t>2020AMP2014Capital ExpenditureSystem growthSystem growthconstant</t>
  </si>
  <si>
    <t>2020AMP2014Capital ExpenditureSystem growthSystem growthnominal</t>
  </si>
  <si>
    <t>2020AMP2015Capital ExpenditureSystem growthSystem growthnominal</t>
  </si>
  <si>
    <t>2020AMP2013Capital ExpenditureSystem growthSystem growthnominal</t>
  </si>
  <si>
    <t>2020AMP2014Capital ExpenditureValue of capital contributionsValue of capital contributionsnominal</t>
  </si>
  <si>
    <t>2020AMP2013Capital ExpenditureValue of capital contributionsValue of capital contributionsnominal</t>
  </si>
  <si>
    <t>2020AMP2015Capital ExpenditureValue of capital contributionsValue of capital contributionsnominal</t>
  </si>
  <si>
    <t>2020AMP2015Capital ExpenditureValue of vested assetsValue of vested assetsnominal</t>
  </si>
  <si>
    <t>2020AMP2014Capital ExpenditureValue of vested assetsValue of vested assetsnominal</t>
  </si>
  <si>
    <t>2020AMP2013Capital ExpenditureValue of vested assetsValue of vested assetsnominal</t>
  </si>
  <si>
    <t>2020AMP2015Network and DemandElectricity volumesElectricity entering system for supply to consumersNA</t>
  </si>
  <si>
    <t>2020AMP2015Network and DemandElectricity volumesLoad factorNA</t>
  </si>
  <si>
    <t>2020AMP2015Network and DemandElectricity volumesLoss ratioNA</t>
  </si>
  <si>
    <t>2020AMP2015Network and DemandElectricity volumesTotal energy delivered to ICPsNA</t>
  </si>
  <si>
    <t>2020AMP2015Network and DemandMaximum coincident system demandGXP demandNA</t>
  </si>
  <si>
    <t>2020AMP2015Network and DemandMaximum coincident system demandMaximum coincident system demandNA</t>
  </si>
  <si>
    <t>2020AMP2013Operating ExpenditureAsset replacement and renewalAsset replacement and renewalconstant</t>
  </si>
  <si>
    <t>2020AMP2014Operating ExpenditureAsset replacement and renewalAsset replacement and renewalconstant</t>
  </si>
  <si>
    <t>2020AMP2015Operating ExpenditureAsset replacement and renewalAsset replacement and renewalconstant</t>
  </si>
  <si>
    <t>2020AMP2015Operating ExpenditureAsset replacement and renewalAsset replacement and renewalnominal</t>
  </si>
  <si>
    <t>2020AMP2014Operating ExpenditureAsset replacement and renewalAsset replacement and renewalnominal</t>
  </si>
  <si>
    <t>2020AMP2013Operating ExpenditureAsset replacement and renewalAsset replacement and renewalnominal</t>
  </si>
  <si>
    <t>2020AMP2013Operating ExpenditureBusiness supportBusiness supportconstant</t>
  </si>
  <si>
    <t>2020AMP2014Operating ExpenditureBusiness supportBusiness supportconstant</t>
  </si>
  <si>
    <t>2020AMP2015Operating ExpenditureBusiness supportBusiness supportconstant</t>
  </si>
  <si>
    <t>2020AMP2013Operating ExpenditureBusiness supportBusiness supportnominal</t>
  </si>
  <si>
    <t>2020AMP2015Operating ExpenditureBusiness supportBusiness supportnominal</t>
  </si>
  <si>
    <t>2020AMP2014Operating ExpenditureBusiness supportBusiness supportnominal</t>
  </si>
  <si>
    <t>2020AMP2015Operating ExpenditureExpenditure on subcomponentsDirect billing*constant</t>
  </si>
  <si>
    <t>2020AMP2013Operating ExpenditureExpenditure on subcomponentsDirect billing*constant</t>
  </si>
  <si>
    <t>2020AMP2014Operating ExpenditureExpenditure on subcomponentsDirect billing*constant</t>
  </si>
  <si>
    <t>2020AMP2015Operating ExpenditureExpenditure on subcomponentsEnergy efficiency and demand side management, reduction of energy lossesconstant</t>
  </si>
  <si>
    <t>2020AMP2013Operating ExpenditureExpenditure on subcomponentsEnergy efficiency and demand side management, reduction of energy lossesconstant</t>
  </si>
  <si>
    <t>2020AMP2014Operating ExpenditureExpenditure on subcomponentsEnergy efficiency and demand side management, reduction of energy lossesconstant</t>
  </si>
  <si>
    <t>2020AMP2015Operating ExpenditureExpenditure on subcomponentsInsuranceconstant</t>
  </si>
  <si>
    <t>2020AMP2014Operating ExpenditureExpenditure on subcomponentsInsuranceconstant</t>
  </si>
  <si>
    <t>2020AMP2013Operating ExpenditureExpenditure on subcomponentsInsuranceconstant</t>
  </si>
  <si>
    <t>2020AMP2015Operating ExpenditureExpenditure on subcomponentsResearch and Developmentconstant</t>
  </si>
  <si>
    <t>2020AMP2013Operating ExpenditureExpenditure on subcomponentsResearch and Developmentconstant</t>
  </si>
  <si>
    <t>2020AMP2014Operating ExpenditureExpenditure on subcomponentsResearch and Developmentconstant</t>
  </si>
  <si>
    <t>2020AMP2015Operating ExpenditureNetwork OpexNetwork Opexconstant</t>
  </si>
  <si>
    <t>2020AMP2013Operating ExpenditureNetwork OpexNetwork Opexconstant</t>
  </si>
  <si>
    <t>2020AMP2014Operating ExpenditureNetwork OpexNetwork Opexconstant</t>
  </si>
  <si>
    <t>2020AMP2014Operating ExpenditureNetwork OpexNetwork Opexnominal</t>
  </si>
  <si>
    <t>2020AMP2015Operating ExpenditureNetwork OpexNetwork Opexnominal</t>
  </si>
  <si>
    <t>2020AMP2013Operating ExpenditureNetwork OpexNetwork Opexnominal</t>
  </si>
  <si>
    <t>2020AMP2015Operating ExpenditureNon-network opexNon-network opexconstant</t>
  </si>
  <si>
    <t>2020AMP2013Operating ExpenditureNon-network opexNon-network opexconstant</t>
  </si>
  <si>
    <t>2020AMP2014Operating ExpenditureNon-network opexNon-network opexconstant</t>
  </si>
  <si>
    <t>2020AMP2015Operating ExpenditureNon-network opexNon-network opexnominal</t>
  </si>
  <si>
    <t>2020AMP2013Operating ExpenditureNon-network opexNon-network opexnominal</t>
  </si>
  <si>
    <t>2020AMP2014Operating ExpenditureNon-network opexNon-network opexnominal</t>
  </si>
  <si>
    <t>2020AMP2014Operating ExpenditureRoutine and corrective maintenance and inspectionRoutine and corrective maintenance and inspectionconstant</t>
  </si>
  <si>
    <t>2020AMP2015Operating ExpenditureRoutine and corrective maintenance and inspectionRoutine and corrective maintenance and inspectionconstant</t>
  </si>
  <si>
    <t>2020AMP2013Operating ExpenditureRoutine and corrective maintenance and inspectionRoutine and corrective maintenance and inspectionconstant</t>
  </si>
  <si>
    <t>2020AMP2014Operating ExpenditureRoutine and corrective maintenance and inspectionRoutine and corrective maintenance and inspectionnominal</t>
  </si>
  <si>
    <t>2020AMP2013Operating ExpenditureRoutine and corrective maintenance and inspectionRoutine and corrective maintenance and inspectionnominal</t>
  </si>
  <si>
    <t>2020AMP2015Operating ExpenditureRoutine and corrective maintenance and inspectionRoutine and corrective maintenance and inspectionnominal</t>
  </si>
  <si>
    <t>2020AMP2014Operating ExpenditureService interruptions and emergenciesService interruptions and emergenciesconstant</t>
  </si>
  <si>
    <t>2020AMP2015Operating ExpenditureService interruptions and emergenciesService interruptions and emergenciesconstant</t>
  </si>
  <si>
    <t>2020AMP2013Operating ExpenditureService interruptions and emergenciesService interruptions and emergenciesconstant</t>
  </si>
  <si>
    <t>2020AMP2015Operating ExpenditureService interruptions and emergenciesService interruptions and emergenciesnominal</t>
  </si>
  <si>
    <t>2020AMP2014Operating ExpenditureService interruptions and emergenciesService interruptions and emergenciesnominal</t>
  </si>
  <si>
    <t>2020AMP2013Operating ExpenditureService interruptions and emergenciesService interruptions and emergenciesnominal</t>
  </si>
  <si>
    <t>2020AMP2013Operating ExpenditureSystem operations and network supportSystem operations and network supportconstant</t>
  </si>
  <si>
    <t>2020AMP2014Operating ExpenditureSystem operations and network supportSystem operations and network supportconstant</t>
  </si>
  <si>
    <t>2020AMP2015Operating ExpenditureSystem operations and network supportSystem operations and network supportconstant</t>
  </si>
  <si>
    <t>2020AMP2015Operating ExpenditureSystem operations and network supportSystem operations and network supportnominal</t>
  </si>
  <si>
    <t>2020AMP2013Operating ExpenditureSystem operations and network supportSystem operations and network supportnominal</t>
  </si>
  <si>
    <t>2020AMP2014Operating ExpenditureSystem operations and network supportSystem operations and network supportnominal</t>
  </si>
  <si>
    <t>2020AMP2013Operating ExpenditureTotal opexOperational expenditureconstant</t>
  </si>
  <si>
    <t>2020AMP2014Operating ExpenditureTotal opexOperational expenditureconstant</t>
  </si>
  <si>
    <t>2020AMP2015Operating ExpenditureTotal opexOperational expenditureconstant</t>
  </si>
  <si>
    <t>2020AMP2013Operating ExpenditureTotal opexOperational expenditurenominal</t>
  </si>
  <si>
    <t>2020AMP2014Operating ExpenditureTotal opexOperational expenditurenominal</t>
  </si>
  <si>
    <t>2020AMP2015Operating ExpenditureTotal opexOperational expenditurenominal</t>
  </si>
  <si>
    <t>2020AMP2015Operating ExpenditureVegetation managementVegetation managementconstant</t>
  </si>
  <si>
    <t>2020AMP2013Operating ExpenditureVegetation managementVegetation managementconstant</t>
  </si>
  <si>
    <t>2020AMP2014Operating ExpenditureVegetation managementVegetation managementconstant</t>
  </si>
  <si>
    <t>2020AMP2014Operating ExpenditureVegetation managementVegetation managementnominal</t>
  </si>
  <si>
    <t>2020AMP2015Operating ExpenditureVegetation managementVegetation managementnominal</t>
  </si>
  <si>
    <t>2020AMP2013Operating ExpenditureVegetation managementVegetation managementnominal</t>
  </si>
  <si>
    <t>2020AMP2015ReliabilitySAIDIClass BNA</t>
  </si>
  <si>
    <t>2020AMP2015ReliabilitySAIDIClass CNA</t>
  </si>
  <si>
    <t>2020AMP2015ReliabilitySAIFIClass BNA</t>
  </si>
  <si>
    <t>2020AMP2015ReliabilitySAIFIClass CNA</t>
  </si>
  <si>
    <t>2021AMP2013Capital ExpenditureAll assetsExpenditure on assetsconstant</t>
  </si>
  <si>
    <t>2021AMP2014Capital ExpenditureAll assetsExpenditure on assetsconstant</t>
  </si>
  <si>
    <t>2021AMP2015Capital ExpenditureAll assetsExpenditure on assetsconstant</t>
  </si>
  <si>
    <t>2021AMP2014Capital ExpenditureAll assetsExpenditure on assetsnominal</t>
  </si>
  <si>
    <t>2021AMP2015Capital ExpenditureAll assetsExpenditure on assetsnominal</t>
  </si>
  <si>
    <t>2021AMP2013Capital ExpenditureAll assetsExpenditure on assetsnominal</t>
  </si>
  <si>
    <t>2021AMP2015Capital ExpenditureAsset relocationsAsset relocationsconstant</t>
  </si>
  <si>
    <t>2021AMP2014Capital ExpenditureAsset relocationsAsset relocationsconstant</t>
  </si>
  <si>
    <t>2021AMP2013Capital ExpenditureAsset relocationsAsset relocationsconstant</t>
  </si>
  <si>
    <t>2021AMP2013Capital ExpenditureAsset relocationsAsset relocationsnominal</t>
  </si>
  <si>
    <t>2021AMP2015Capital ExpenditureAsset relocationsAsset relocationsnominal</t>
  </si>
  <si>
    <t>2021AMP2014Capital ExpenditureAsset relocationsAsset relocationsnominal</t>
  </si>
  <si>
    <t>2021AMP2015Capital ExpenditureAsset replacement and renewalAsset replacement and renewalconstant</t>
  </si>
  <si>
    <t>2021AMP2013Capital ExpenditureAsset replacement and renewalAsset replacement and renewalconstant</t>
  </si>
  <si>
    <t>2021AMP2014Capital ExpenditureAsset replacement and renewalAsset replacement and renewalconstant</t>
  </si>
  <si>
    <t>2021AMP2015Capital ExpenditureAsset replacement and renewalAsset replacement and renewalnominal</t>
  </si>
  <si>
    <t>2021AMP2013Capital ExpenditureAsset replacement and renewalAsset replacement and renewalnominal</t>
  </si>
  <si>
    <t>2021AMP2014Capital ExpenditureAsset replacement and renewalAsset replacement and renewalnominal</t>
  </si>
  <si>
    <t>2021AMP2015Capital ExpenditureAssets commissionedAssets commissionednominal</t>
  </si>
  <si>
    <t>2021AMP2014Capital ExpenditureCapital expenditure forecastCapital expenditure forecastnominal</t>
  </si>
  <si>
    <t>2021AMP2015Capital ExpenditureCapital expenditure forecastCapital expenditure forecastnominal</t>
  </si>
  <si>
    <t>2021AMP2013Capital ExpenditureCapital expenditure forecastCapital expenditure forecastnominal</t>
  </si>
  <si>
    <t>2021AMP2014Capital ExpenditureConsumer connectionConsumer connectionconstant</t>
  </si>
  <si>
    <t>2021AMP2015Capital ExpenditureConsumer connectionConsumer connectionconstant</t>
  </si>
  <si>
    <t>2021AMP2013Capital ExpenditureConsumer connectionConsumer connectionconstant</t>
  </si>
  <si>
    <t>2021AMP2015Capital ExpenditureConsumer connectionConsumer connectionnominal</t>
  </si>
  <si>
    <t>2021AMP2014Capital ExpenditureConsumer connectionConsumer connectionnominal</t>
  </si>
  <si>
    <t>2021AMP2013Capital ExpenditureConsumer connectionConsumer connectionnominal</t>
  </si>
  <si>
    <t>2021AMP2013Capital ExpenditureCost of financingCost of financingnominal</t>
  </si>
  <si>
    <t>2021AMP2014Capital ExpenditureCost of financingCost of financingnominal</t>
  </si>
  <si>
    <t>2021AMP2015Capital ExpenditureCost of financingCost of financingnominal</t>
  </si>
  <si>
    <t>2021AMP2013Capital ExpenditureExpenditure on subcomponentsEnergy efficiency and demand side management, reduction of energy lossesconstant</t>
  </si>
  <si>
    <t>2021AMP2014Capital ExpenditureExpenditure on subcomponentsEnergy efficiency and demand side management, reduction of energy lossesconstant</t>
  </si>
  <si>
    <t>2021AMP2015Capital ExpenditureExpenditure on subcomponentsEnergy efficiency and demand side management, reduction of energy lossesconstant</t>
  </si>
  <si>
    <t>2021AMP2013Capital ExpenditureExpenditure on subcomponentsOverhead to underground conversionconstant</t>
  </si>
  <si>
    <t>2021AMP2015Capital ExpenditureExpenditure on subcomponentsOverhead to underground conversionconstant</t>
  </si>
  <si>
    <t>2021AMP2014Capital ExpenditureExpenditure on subcomponentsOverhead to underground conversionconstant</t>
  </si>
  <si>
    <t>2021AMP2014Capital ExpenditureExpenditure on subcomponentsResearch and developmentconstant</t>
  </si>
  <si>
    <t>2021AMP2013Capital ExpenditureExpenditure on subcomponentsResearch and developmentconstant</t>
  </si>
  <si>
    <t>2021AMP2015Capital ExpenditureExpenditure on subcomponentsResearch and developmentconstant</t>
  </si>
  <si>
    <t>2021AMP2015Capital ExpenditureNetwork assetsExpenditure on network assetsconstant</t>
  </si>
  <si>
    <t>2021AMP2013Capital ExpenditureNetwork assetsExpenditure on network assetsconstant</t>
  </si>
  <si>
    <t>2021AMP2014Capital ExpenditureNetwork assetsExpenditure on network assetsconstant</t>
  </si>
  <si>
    <t>2021AMP2014Capital ExpenditureNetwork assetsExpenditure on network assetsnominal</t>
  </si>
  <si>
    <t>2021AMP2015Capital ExpenditureNetwork assetsExpenditure on network assetsnominal</t>
  </si>
  <si>
    <t>2021AMP2013Capital ExpenditureNetwork assetsExpenditure on network assetsnominal</t>
  </si>
  <si>
    <t>2021AMP2015Capital ExpenditureNon-network assetsExpenditure on non-network assetsconstant</t>
  </si>
  <si>
    <t>2021AMP2015Capital ExpenditureNon-network assetsExpenditure on non-network assetsnominal</t>
  </si>
  <si>
    <t>2021AMP2014Capital ExpenditureReliability, safety and environmentLegislative and regulatoryconstant</t>
  </si>
  <si>
    <t>2021AMP2015Capital ExpenditureReliability, safety and environmentLegislative and regulatoryconstant</t>
  </si>
  <si>
    <t>2021AMP2013Capital ExpenditureReliability, safety and environmentLegislative and regulatoryconstant</t>
  </si>
  <si>
    <t>2021AMP2015Capital ExpenditureReliability, safety and environmentLegislative and regulatorynominal</t>
  </si>
  <si>
    <t>2021AMP2014Capital ExpenditureReliability, safety and environmentLegislative and regulatorynominal</t>
  </si>
  <si>
    <t>2021AMP2013Capital ExpenditureReliability, safety and environmentLegislative and regulatorynominal</t>
  </si>
  <si>
    <t>2021AMP2015Capital ExpenditureReliability, safety and environmentOther reliability, safety and environmentconstant</t>
  </si>
  <si>
    <t>2021AMP2014Capital ExpenditureReliability, safety and environmentOther reliability, safety and environmentconstant</t>
  </si>
  <si>
    <t>2021AMP2013Capital ExpenditureReliability, safety and environmentOther reliability, safety and environmentconstant</t>
  </si>
  <si>
    <t>2021AMP2015Capital ExpenditureReliability, safety and environmentOther reliability, safety and environmentnominal</t>
  </si>
  <si>
    <t>2021AMP2013Capital ExpenditureReliability, safety and environmentOther reliability, safety and environmentnominal</t>
  </si>
  <si>
    <t>2021AMP2014Capital ExpenditureReliability, safety and environmentOther reliability, safety and environmentnominal</t>
  </si>
  <si>
    <t>2021AMP2014Capital ExpenditureReliability, safety and environmentQuality of supplyconstant</t>
  </si>
  <si>
    <t>2021AMP2015Capital ExpenditureReliability, safety and environmentQuality of supplyconstant</t>
  </si>
  <si>
    <t>2021AMP2013Capital ExpenditureReliability, safety and environmentQuality of supplyconstant</t>
  </si>
  <si>
    <t>2021AMP2015Capital ExpenditureReliability, safety and environmentQuality of supplynominal</t>
  </si>
  <si>
    <t>2021AMP2013Capital ExpenditureReliability, safety and environmentQuality of supplynominal</t>
  </si>
  <si>
    <t>2021AMP2014Capital ExpenditureReliability, safety and environmentQuality of supplynominal</t>
  </si>
  <si>
    <t>2021AMP2013Capital ExpenditureReliability, safety and environmentTotal reliability, safety and environmentconstant</t>
  </si>
  <si>
    <t>2021AMP2014Capital ExpenditureReliability, safety and environmentTotal reliability, safety and environmentconstant</t>
  </si>
  <si>
    <t>2021AMP2015Capital ExpenditureReliability, safety and environmentTotal reliability, safety and environmentconstant</t>
  </si>
  <si>
    <t>2021AMP2013Capital ExpenditureReliability, safety and environmentTotal reliability, safety and environmentnominal</t>
  </si>
  <si>
    <t>2021AMP2015Capital ExpenditureReliability, safety and environmentTotal reliability, safety and environmentnominal</t>
  </si>
  <si>
    <t>2021AMP2014Capital ExpenditureReliability, safety and environmentTotal reliability, safety and environmentnominal</t>
  </si>
  <si>
    <t>2021AMP2014Capital ExpenditureSystem growthSystem growthconstant</t>
  </si>
  <si>
    <t>2021AMP2015Capital ExpenditureSystem growthSystem growthconstant</t>
  </si>
  <si>
    <t>2021AMP2013Capital ExpenditureSystem growthSystem growthconstant</t>
  </si>
  <si>
    <t>2021AMP2013Capital ExpenditureSystem growthSystem growthnominal</t>
  </si>
  <si>
    <t>2021AMP2015Capital ExpenditureSystem growthSystem growthnominal</t>
  </si>
  <si>
    <t>2021AMP2014Capital ExpenditureSystem growthSystem growthnominal</t>
  </si>
  <si>
    <t>2021AMP2014Capital ExpenditureValue of capital contributionsValue of capital contributionsnominal</t>
  </si>
  <si>
    <t>2021AMP2015Capital ExpenditureValue of capital contributionsValue of capital contributionsnominal</t>
  </si>
  <si>
    <t>2021AMP2013Capital ExpenditureValue of capital contributionsValue of capital contributionsnominal</t>
  </si>
  <si>
    <t>2021AMP2014Capital ExpenditureValue of vested assetsValue of vested assetsnominal</t>
  </si>
  <si>
    <t>2021AMP2013Capital ExpenditureValue of vested assetsValue of vested assetsnominal</t>
  </si>
  <si>
    <t>2021AMP2015Capital ExpenditureValue of vested assetsValue of vested assetsnominal</t>
  </si>
  <si>
    <t>2021AMP2015Operating ExpenditureAsset replacement and renewalAsset replacement and renewalconstant</t>
  </si>
  <si>
    <t>2021AMP2014Operating ExpenditureAsset replacement and renewalAsset replacement and renewalconstant</t>
  </si>
  <si>
    <t>2021AMP2013Operating ExpenditureAsset replacement and renewalAsset replacement and renewalconstant</t>
  </si>
  <si>
    <t>2021AMP2013Operating ExpenditureAsset replacement and renewalAsset replacement and renewalnominal</t>
  </si>
  <si>
    <t>2021AMP2014Operating ExpenditureAsset replacement and renewalAsset replacement and renewalnominal</t>
  </si>
  <si>
    <t>2021AMP2015Operating ExpenditureAsset replacement and renewalAsset replacement and renewalnominal</t>
  </si>
  <si>
    <t>2021AMP2013Operating ExpenditureBusiness supportBusiness supportconstant</t>
  </si>
  <si>
    <t>2021AMP2015Operating ExpenditureBusiness supportBusiness supportconstant</t>
  </si>
  <si>
    <t>2021AMP2014Operating ExpenditureBusiness supportBusiness supportconstant</t>
  </si>
  <si>
    <t>2021AMP2014Operating ExpenditureBusiness supportBusiness supportnominal</t>
  </si>
  <si>
    <t>2021AMP2013Operating ExpenditureBusiness supportBusiness supportnominal</t>
  </si>
  <si>
    <t>2021AMP2015Operating ExpenditureBusiness supportBusiness supportnominal</t>
  </si>
  <si>
    <t>2021AMP2014Operating ExpenditureExpenditure on subcomponentsDirect billing*constant</t>
  </si>
  <si>
    <t>2021AMP2015Operating ExpenditureExpenditure on subcomponentsDirect billing*constant</t>
  </si>
  <si>
    <t>2021AMP2013Operating ExpenditureExpenditure on subcomponentsDirect billing*constant</t>
  </si>
  <si>
    <t>2021AMP2015Operating ExpenditureExpenditure on subcomponentsEnergy efficiency and demand side management, reduction of energy lossesconstant</t>
  </si>
  <si>
    <t>2021AMP2014Operating ExpenditureExpenditure on subcomponentsEnergy efficiency and demand side management, reduction of energy lossesconstant</t>
  </si>
  <si>
    <t>2021AMP2013Operating ExpenditureExpenditure on subcomponentsEnergy efficiency and demand side management, reduction of energy lossesconstant</t>
  </si>
  <si>
    <t>2021AMP2014Operating ExpenditureExpenditure on subcomponentsInsuranceconstant</t>
  </si>
  <si>
    <t>2021AMP2013Operating ExpenditureExpenditure on subcomponentsInsuranceconstant</t>
  </si>
  <si>
    <t>2021AMP2015Operating ExpenditureExpenditure on subcomponentsInsuranceconstant</t>
  </si>
  <si>
    <t>2021AMP2014Operating ExpenditureExpenditure on subcomponentsResearch and Developmentconstant</t>
  </si>
  <si>
    <t>2021AMP2015Operating ExpenditureExpenditure on subcomponentsResearch and Developmentconstant</t>
  </si>
  <si>
    <t>2021AMP2013Operating ExpenditureExpenditure on subcomponentsResearch and Developmentconstant</t>
  </si>
  <si>
    <t>2021AMP2015Operating ExpenditureNetwork OpexNetwork Opexconstant</t>
  </si>
  <si>
    <t>2021AMP2014Operating ExpenditureNetwork OpexNetwork Opexconstant</t>
  </si>
  <si>
    <t>2021AMP2013Operating ExpenditureNetwork OpexNetwork Opexconstant</t>
  </si>
  <si>
    <t>2021AMP2015Operating ExpenditureNetwork OpexNetwork Opexnominal</t>
  </si>
  <si>
    <t>2021AMP2014Operating ExpenditureNetwork OpexNetwork Opexnominal</t>
  </si>
  <si>
    <t>2021AMP2013Operating ExpenditureNetwork OpexNetwork Opexnominal</t>
  </si>
  <si>
    <t>2021AMP2013Operating ExpenditureNon-network opexNon-network opexconstant</t>
  </si>
  <si>
    <t>2021AMP2014Operating ExpenditureNon-network opexNon-network opexconstant</t>
  </si>
  <si>
    <t>2021AMP2015Operating ExpenditureNon-network opexNon-network opexconstant</t>
  </si>
  <si>
    <t>2021AMP2014Operating ExpenditureNon-network opexNon-network opexnominal</t>
  </si>
  <si>
    <t>2021AMP2015Operating ExpenditureNon-network opexNon-network opexnominal</t>
  </si>
  <si>
    <t>2021AMP2013Operating ExpenditureNon-network opexNon-network opexnominal</t>
  </si>
  <si>
    <t>2021AMP2013Operating ExpenditureRoutine and corrective maintenance and inspectionRoutine and corrective maintenance and inspectionconstant</t>
  </si>
  <si>
    <t>2021AMP2014Operating ExpenditureRoutine and corrective maintenance and inspectionRoutine and corrective maintenance and inspectionconstant</t>
  </si>
  <si>
    <t>2021AMP2015Operating ExpenditureRoutine and corrective maintenance and inspectionRoutine and corrective maintenance and inspectionconstant</t>
  </si>
  <si>
    <t>2021AMP2013Operating ExpenditureRoutine and corrective maintenance and inspectionRoutine and corrective maintenance and inspectionnominal</t>
  </si>
  <si>
    <t>2021AMP2015Operating ExpenditureRoutine and corrective maintenance and inspectionRoutine and corrective maintenance and inspectionnominal</t>
  </si>
  <si>
    <t>2021AMP2014Operating ExpenditureRoutine and corrective maintenance and inspectionRoutine and corrective maintenance and inspectionnominal</t>
  </si>
  <si>
    <t>2021AMP2014Operating ExpenditureService interruptions and emergenciesService interruptions and emergenciesconstant</t>
  </si>
  <si>
    <t>2021AMP2013Operating ExpenditureService interruptions and emergenciesService interruptions and emergenciesconstant</t>
  </si>
  <si>
    <t>2021AMP2015Operating ExpenditureService interruptions and emergenciesService interruptions and emergenciesconstant</t>
  </si>
  <si>
    <t>2021AMP2013Operating ExpenditureService interruptions and emergenciesService interruptions and emergenciesnominal</t>
  </si>
  <si>
    <t>2021AMP2014Operating ExpenditureService interruptions and emergenciesService interruptions and emergenciesnominal</t>
  </si>
  <si>
    <t>2021AMP2015Operating ExpenditureService interruptions and emergenciesService interruptions and emergenciesnominal</t>
  </si>
  <si>
    <t>2021AMP2015Operating ExpenditureSystem operations and network supportSystem operations and network supportconstant</t>
  </si>
  <si>
    <t>2021AMP2014Operating ExpenditureSystem operations and network supportSystem operations and network supportconstant</t>
  </si>
  <si>
    <t>2021AMP2013Operating ExpenditureSystem operations and network supportSystem operations and network supportconstant</t>
  </si>
  <si>
    <t>2021AMP2015Operating ExpenditureSystem operations and network supportSystem operations and network supportnominal</t>
  </si>
  <si>
    <t>2021AMP2014Operating ExpenditureSystem operations and network supportSystem operations and network supportnominal</t>
  </si>
  <si>
    <t>2021AMP2013Operating ExpenditureSystem operations and network supportSystem operations and network supportnominal</t>
  </si>
  <si>
    <t>2021AMP2014Operating ExpenditureTotal opexOperational expenditureconstant</t>
  </si>
  <si>
    <t>2021AMP2013Operating ExpenditureTotal opexOperational expenditureconstant</t>
  </si>
  <si>
    <t>2021AMP2015Operating ExpenditureTotal opexOperational expenditureconstant</t>
  </si>
  <si>
    <t>2021AMP2014Operating ExpenditureTotal opexOperational expenditurenominal</t>
  </si>
  <si>
    <t>2021AMP2015Operating ExpenditureTotal opexOperational expenditurenominal</t>
  </si>
  <si>
    <t>2021AMP2013Operating ExpenditureTotal opexOperational expenditurenominal</t>
  </si>
  <si>
    <t>2021AMP2015Operating ExpenditureVegetation managementVegetation managementconstant</t>
  </si>
  <si>
    <t>2021AMP2014Operating ExpenditureVegetation managementVegetation managementconstant</t>
  </si>
  <si>
    <t>2021AMP2013Operating ExpenditureVegetation managementVegetation managementconstant</t>
  </si>
  <si>
    <t>2021AMP2015Operating ExpenditureVegetation managementVegetation managementnominal</t>
  </si>
  <si>
    <t>2021AMP2014Operating ExpenditureVegetation managementVegetation managementnominal</t>
  </si>
  <si>
    <t>2021AMP2013Operating ExpenditureVegetation managementVegetation managementnominal</t>
  </si>
  <si>
    <t>2022AMP2015Capital ExpenditureAll assetsExpenditure on assetsconstant</t>
  </si>
  <si>
    <t>2022AMP2014Capital ExpenditureAll assetsExpenditure on assetsconstant</t>
  </si>
  <si>
    <t>2022AMP2013Capital ExpenditureAll assetsExpenditure on assetsconstant</t>
  </si>
  <si>
    <t>2022AMP2013Capital ExpenditureAll assetsExpenditure on assetsnominal</t>
  </si>
  <si>
    <t>2022AMP2015Capital ExpenditureAll assetsExpenditure on assetsnominal</t>
  </si>
  <si>
    <t>2022AMP2014Capital ExpenditureAll assetsExpenditure on assetsnominal</t>
  </si>
  <si>
    <t>2022AMP2014Capital ExpenditureAsset relocationsAsset relocationsconstant</t>
  </si>
  <si>
    <t>2022AMP2015Capital ExpenditureAsset relocationsAsset relocationsconstant</t>
  </si>
  <si>
    <t>2022AMP2013Capital ExpenditureAsset relocationsAsset relocationsconstant</t>
  </si>
  <si>
    <t>2022AMP2013Capital ExpenditureAsset relocationsAsset relocationsnominal</t>
  </si>
  <si>
    <t>2022AMP2014Capital ExpenditureAsset relocationsAsset relocationsnominal</t>
  </si>
  <si>
    <t>2022AMP2015Capital ExpenditureAsset relocationsAsset relocationsnominal</t>
  </si>
  <si>
    <t>2022AMP2015Capital ExpenditureAsset replacement and renewalAsset replacement and renewalconstant</t>
  </si>
  <si>
    <t>2022AMP2013Capital ExpenditureAsset replacement and renewalAsset replacement and renewalconstant</t>
  </si>
  <si>
    <t>2022AMP2014Capital ExpenditureAsset replacement and renewalAsset replacement and renewalconstant</t>
  </si>
  <si>
    <t>2022AMP2015Capital ExpenditureAsset replacement and renewalAsset replacement and renewalnominal</t>
  </si>
  <si>
    <t>2022AMP2014Capital ExpenditureAsset replacement and renewalAsset replacement and renewalnominal</t>
  </si>
  <si>
    <t>2022AMP2013Capital ExpenditureAsset replacement and renewalAsset replacement and renewalnominal</t>
  </si>
  <si>
    <t>2022AMP2015Capital ExpenditureAssets commissionedAssets commissionednominal</t>
  </si>
  <si>
    <t>2022AMP2015Capital ExpenditureCapital expenditure forecastCapital expenditure forecastnominal</t>
  </si>
  <si>
    <t>2022AMP2014Capital ExpenditureCapital expenditure forecastCapital expenditure forecastnominal</t>
  </si>
  <si>
    <t>2022AMP2013Capital ExpenditureCapital expenditure forecastCapital expenditure forecastnominal</t>
  </si>
  <si>
    <t>2022AMP2014Capital ExpenditureConsumer connectionConsumer connectionconstant</t>
  </si>
  <si>
    <t>2022AMP2013Capital ExpenditureConsumer connectionConsumer connectionconstant</t>
  </si>
  <si>
    <t>2022AMP2015Capital ExpenditureConsumer connectionConsumer connectionconstant</t>
  </si>
  <si>
    <t>2022AMP2015Capital ExpenditureConsumer connectionConsumer connectionnominal</t>
  </si>
  <si>
    <t>2022AMP2013Capital ExpenditureConsumer connectionConsumer connectionnominal</t>
  </si>
  <si>
    <t>2022AMP2014Capital ExpenditureConsumer connectionConsumer connectionnominal</t>
  </si>
  <si>
    <t>2022AMP2013Capital ExpenditureCost of financingCost of financingnominal</t>
  </si>
  <si>
    <t>2022AMP2014Capital ExpenditureCost of financingCost of financingnominal</t>
  </si>
  <si>
    <t>2022AMP2015Capital ExpenditureCost of financingCost of financingnominal</t>
  </si>
  <si>
    <t>2022AMP2015Capital ExpenditureExpenditure on subcomponentsEnergy efficiency and demand side management, reduction of energy lossesconstant</t>
  </si>
  <si>
    <t>2022AMP2013Capital ExpenditureExpenditure on subcomponentsEnergy efficiency and demand side management, reduction of energy lossesconstant</t>
  </si>
  <si>
    <t>2022AMP2014Capital ExpenditureExpenditure on subcomponentsEnergy efficiency and demand side management, reduction of energy lossesconstant</t>
  </si>
  <si>
    <t>2022AMP2014Capital ExpenditureExpenditure on subcomponentsOverhead to underground conversionconstant</t>
  </si>
  <si>
    <t>2022AMP2015Capital ExpenditureExpenditure on subcomponentsOverhead to underground conversionconstant</t>
  </si>
  <si>
    <t>2022AMP2013Capital ExpenditureExpenditure on subcomponentsOverhead to underground conversionconstant</t>
  </si>
  <si>
    <t>2022AMP2013Capital ExpenditureExpenditure on subcomponentsResearch and developmentconstant</t>
  </si>
  <si>
    <t>2022AMP2014Capital ExpenditureExpenditure on subcomponentsResearch and developmentconstant</t>
  </si>
  <si>
    <t>2022AMP2015Capital ExpenditureExpenditure on subcomponentsResearch and developmentconstant</t>
  </si>
  <si>
    <t>2022AMP2014Capital ExpenditureNetwork assetsExpenditure on network assetsconstant</t>
  </si>
  <si>
    <t>2022AMP2015Capital ExpenditureNetwork assetsExpenditure on network assetsconstant</t>
  </si>
  <si>
    <t>2022AMP2013Capital ExpenditureNetwork assetsExpenditure on network assetsconstant</t>
  </si>
  <si>
    <t>2022AMP2013Capital ExpenditureNetwork assetsExpenditure on network assetsnominal</t>
  </si>
  <si>
    <t>2022AMP2014Capital ExpenditureNetwork assetsExpenditure on network assetsnominal</t>
  </si>
  <si>
    <t>2022AMP2015Capital ExpenditureNetwork assetsExpenditure on network assetsnominal</t>
  </si>
  <si>
    <t>2022AMP2015Capital ExpenditureNon-network assetsExpenditure on non-network assetsconstant</t>
  </si>
  <si>
    <t>2022AMP2015Capital ExpenditureNon-network assetsExpenditure on non-network assetsnominal</t>
  </si>
  <si>
    <t>2022AMP2013Capital ExpenditureReliability, safety and environmentLegislative and regulatoryconstant</t>
  </si>
  <si>
    <t>2022AMP2015Capital ExpenditureReliability, safety and environmentLegislative and regulatoryconstant</t>
  </si>
  <si>
    <t>2022AMP2014Capital ExpenditureReliability, safety and environmentLegislative and regulatoryconstant</t>
  </si>
  <si>
    <t>2022AMP2013Capital ExpenditureReliability, safety and environmentLegislative and regulatorynominal</t>
  </si>
  <si>
    <t>2022AMP2015Capital ExpenditureReliability, safety and environmentLegislative and regulatorynominal</t>
  </si>
  <si>
    <t>2022AMP2014Capital ExpenditureReliability, safety and environmentLegislative and regulatorynominal</t>
  </si>
  <si>
    <t>2022AMP2014Capital ExpenditureReliability, safety and environmentOther reliability, safety and environmentconstant</t>
  </si>
  <si>
    <t>2022AMP2015Capital ExpenditureReliability, safety and environmentOther reliability, safety and environmentconstant</t>
  </si>
  <si>
    <t>2022AMP2013Capital ExpenditureReliability, safety and environmentOther reliability, safety and environmentconstant</t>
  </si>
  <si>
    <t>2022AMP2014Capital ExpenditureReliability, safety and environmentOther reliability, safety and environmentnominal</t>
  </si>
  <si>
    <t>2022AMP2015Capital ExpenditureReliability, safety and environmentOther reliability, safety and environmentnominal</t>
  </si>
  <si>
    <t>2022AMP2013Capital ExpenditureReliability, safety and environmentOther reliability, safety and environmentnominal</t>
  </si>
  <si>
    <t>2022AMP2015Capital ExpenditureReliability, safety and environmentQuality of supplyconstant</t>
  </si>
  <si>
    <t>2022AMP2013Capital ExpenditureReliability, safety and environmentQuality of supplyconstant</t>
  </si>
  <si>
    <t>2022AMP2014Capital ExpenditureReliability, safety and environmentQuality of supplyconstant</t>
  </si>
  <si>
    <t>2022AMP2015Capital ExpenditureReliability, safety and environmentQuality of supplynominal</t>
  </si>
  <si>
    <t>2022AMP2014Capital ExpenditureReliability, safety and environmentQuality of supplynominal</t>
  </si>
  <si>
    <t>2022AMP2013Capital ExpenditureReliability, safety and environmentQuality of supplynominal</t>
  </si>
  <si>
    <t>2022AMP2013Capital ExpenditureReliability, safety and environmentTotal reliability, safety and environmentconstant</t>
  </si>
  <si>
    <t>2022AMP2014Capital ExpenditureReliability, safety and environmentTotal reliability, safety and environmentconstant</t>
  </si>
  <si>
    <t>2022AMP2015Capital ExpenditureReliability, safety and environmentTotal reliability, safety and environmentconstant</t>
  </si>
  <si>
    <t>2022AMP2015Capital ExpenditureReliability, safety and environmentTotal reliability, safety and environmentnominal</t>
  </si>
  <si>
    <t>2022AMP2013Capital ExpenditureReliability, safety and environmentTotal reliability, safety and environmentnominal</t>
  </si>
  <si>
    <t>2022AMP2014Capital ExpenditureReliability, safety and environmentTotal reliability, safety and environmentnominal</t>
  </si>
  <si>
    <t>2022AMP2015Capital ExpenditureSystem growthSystem growthconstant</t>
  </si>
  <si>
    <t>2022AMP2014Capital ExpenditureSystem growthSystem growthconstant</t>
  </si>
  <si>
    <t>2022AMP2013Capital ExpenditureSystem growthSystem growthconstant</t>
  </si>
  <si>
    <t>2022AMP2013Capital ExpenditureSystem growthSystem growthnominal</t>
  </si>
  <si>
    <t>2022AMP2015Capital ExpenditureSystem growthSystem growthnominal</t>
  </si>
  <si>
    <t>2022AMP2014Capital ExpenditureSystem growthSystem growthnominal</t>
  </si>
  <si>
    <t>2022AMP2014Capital ExpenditureValue of capital contributionsValue of capital contributionsnominal</t>
  </si>
  <si>
    <t>2022AMP2013Capital ExpenditureValue of capital contributionsValue of capital contributionsnominal</t>
  </si>
  <si>
    <t>2022AMP2015Capital ExpenditureValue of capital contributionsValue of capital contributionsnominal</t>
  </si>
  <si>
    <t>2022AMP2014Capital ExpenditureValue of vested assetsValue of vested assetsnominal</t>
  </si>
  <si>
    <t>2022AMP2013Capital ExpenditureValue of vested assetsValue of vested assetsnominal</t>
  </si>
  <si>
    <t>2022AMP2015Capital ExpenditureValue of vested assetsValue of vested assetsnominal</t>
  </si>
  <si>
    <t>2022AMP2015Operating ExpenditureAsset replacement and renewalAsset replacement and renewalconstant</t>
  </si>
  <si>
    <t>2022AMP2014Operating ExpenditureAsset replacement and renewalAsset replacement and renewalconstant</t>
  </si>
  <si>
    <t>2022AMP2013Operating ExpenditureAsset replacement and renewalAsset replacement and renewalconstant</t>
  </si>
  <si>
    <t>2022AMP2013Operating ExpenditureAsset replacement and renewalAsset replacement and renewalnominal</t>
  </si>
  <si>
    <t>2022AMP2015Operating ExpenditureAsset replacement and renewalAsset replacement and renewalnominal</t>
  </si>
  <si>
    <t>2022AMP2014Operating ExpenditureAsset replacement and renewalAsset replacement and renewalnominal</t>
  </si>
  <si>
    <t>2022AMP2015Operating ExpenditureBusiness supportBusiness supportconstant</t>
  </si>
  <si>
    <t>2022AMP2014Operating ExpenditureBusiness supportBusiness supportconstant</t>
  </si>
  <si>
    <t>2022AMP2013Operating ExpenditureBusiness supportBusiness supportconstant</t>
  </si>
  <si>
    <t>2022AMP2014Operating ExpenditureBusiness supportBusiness supportnominal</t>
  </si>
  <si>
    <t>2022AMP2013Operating ExpenditureBusiness supportBusiness supportnominal</t>
  </si>
  <si>
    <t>2022AMP2015Operating ExpenditureBusiness supportBusiness supportnominal</t>
  </si>
  <si>
    <t>2022AMP2014Operating ExpenditureExpenditure on subcomponentsDirect billing*constant</t>
  </si>
  <si>
    <t>2022AMP2013Operating ExpenditureExpenditure on subcomponentsDirect billing*constant</t>
  </si>
  <si>
    <t>2022AMP2015Operating ExpenditureExpenditure on subcomponentsDirect billing*constant</t>
  </si>
  <si>
    <t>2022AMP2013Operating ExpenditureExpenditure on subcomponentsEnergy efficiency and demand side management, reduction of energy lossesconstant</t>
  </si>
  <si>
    <t>2022AMP2015Operating ExpenditureExpenditure on subcomponentsEnergy efficiency and demand side management, reduction of energy lossesconstant</t>
  </si>
  <si>
    <t>2022AMP2014Operating ExpenditureExpenditure on subcomponentsEnergy efficiency and demand side management, reduction of energy lossesconstant</t>
  </si>
  <si>
    <t>2022AMP2013Operating ExpenditureExpenditure on subcomponentsInsuranceconstant</t>
  </si>
  <si>
    <t>2022AMP2015Operating ExpenditureExpenditure on subcomponentsInsuranceconstant</t>
  </si>
  <si>
    <t>2022AMP2014Operating ExpenditureExpenditure on subcomponentsInsuranceconstant</t>
  </si>
  <si>
    <t>2022AMP2014Operating ExpenditureExpenditure on subcomponentsResearch and Developmentconstant</t>
  </si>
  <si>
    <t>2022AMP2015Operating ExpenditureExpenditure on subcomponentsResearch and Developmentconstant</t>
  </si>
  <si>
    <t>2022AMP2013Operating ExpenditureExpenditure on subcomponentsResearch and Developmentconstant</t>
  </si>
  <si>
    <t>2022AMP2015Operating ExpenditureNetwork OpexNetwork Opexconstant</t>
  </si>
  <si>
    <t>2022AMP2014Operating ExpenditureNetwork OpexNetwork Opexconstant</t>
  </si>
  <si>
    <t>2022AMP2013Operating ExpenditureNetwork OpexNetwork Opexconstant</t>
  </si>
  <si>
    <t>2022AMP2013Operating ExpenditureNetwork OpexNetwork Opexnominal</t>
  </si>
  <si>
    <t>2022AMP2015Operating ExpenditureNetwork OpexNetwork Opexnominal</t>
  </si>
  <si>
    <t>2022AMP2014Operating ExpenditureNetwork OpexNetwork Opexnominal</t>
  </si>
  <si>
    <t>2022AMP2013Operating ExpenditureNon-network opexNon-network opexconstant</t>
  </si>
  <si>
    <t>2022AMP2015Operating ExpenditureNon-network opexNon-network opexconstant</t>
  </si>
  <si>
    <t>2022AMP2014Operating ExpenditureNon-network opexNon-network opexconstant</t>
  </si>
  <si>
    <t>2022AMP2013Operating ExpenditureNon-network opexNon-network opexnominal</t>
  </si>
  <si>
    <t>2022AMP2015Operating ExpenditureNon-network opexNon-network opexnominal</t>
  </si>
  <si>
    <t>2022AMP2014Operating ExpenditureNon-network opexNon-network opexnominal</t>
  </si>
  <si>
    <t>2022AMP2014Operating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</si>
  <si>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inspectionconstant</t>
  </si>
  <si>
    <t>2022AMP2015Operating ExpenditureRoutine and corrective maintenance and inspectionRoutine and corrective maintenance and inspectionconstant</t>
  </si>
  <si>
    <t>2022AMP2013Operating ExpenditureRoutine and corrective maintenance and inspectionRoutine and corrective maintenance and inspectionnominal</t>
  </si>
  <si>
    <t>2022AMP2015Operating ExpenditureRoutine and corrective maintenance and inspectionRoutine and corrective maintenance and inspectionnominal</t>
  </si>
  <si>
    <t>2022AMP2014Operating ExpenditureRoutine and corrective maintenance and inspectionRoutine and corrective maintenance and inspectionnominal</t>
  </si>
  <si>
    <t>2022AMP2013Operating ExpenditureService interruptions and emergenciesService interruptions and emergenciesconstant</t>
  </si>
  <si>
    <t>2022AMP2015Operating ExpenditureService interruptions and emergenciesService interruptions and emergenciesconstant</t>
  </si>
  <si>
    <t>2022AMP2014Operating ExpenditureService interruptions and emergenciesService interruptions and emergenciesconstant</t>
  </si>
  <si>
    <t>2022AMP2015Operating ExpenditureService interruptions and emergenciesService interruptions and emergenciesnominal</t>
  </si>
  <si>
    <t>2022AMP2013Operating ExpenditureService interruptions and emergenciesService interruptions and emergenciesnominal</t>
  </si>
  <si>
    <t>2022AMP2014Operating ExpenditureService interruptions and emergenciesService interruptions and emergenciesnominal</t>
  </si>
  <si>
    <t>2022AMP2015Operating ExpenditureSystem operations and network supportSystem operations and network supportconstant</t>
  </si>
  <si>
    <t>2022AMP2014Operating ExpenditureSystem operations and network supportSystem operations and network supportconstant</t>
  </si>
  <si>
    <t>2022AMP2013Operating ExpenditureSystem operations and network supportSystem operations and network supportconstant</t>
  </si>
  <si>
    <t>2022AMP2014Operating ExpenditureSystem operations and network supportSystem operations and network supportnominal</t>
  </si>
  <si>
    <t>2022AMP2015Operating ExpenditureSystem operations and network supportSystem operations and network supportnominal</t>
  </si>
  <si>
    <t>2022AMP2013Operating ExpenditureSystem operations and network supportSystem operations and network supportnominal</t>
  </si>
  <si>
    <t>2022AMP2013Operating ExpenditureTotal opexOperational expenditureconstant</t>
  </si>
  <si>
    <t>2022AMP2014Operating ExpenditureTotal opexOperational expenditureconstant</t>
  </si>
  <si>
    <t>2022AMP2015Operating ExpenditureTotal opexOperational expenditureconstant</t>
  </si>
  <si>
    <t>2022AMP2014Operating ExpenditureTotal opexOperational expenditurenominal</t>
  </si>
  <si>
    <t>2022AMP2013Operating ExpenditureTotal opexOperational expenditurenominal</t>
  </si>
  <si>
    <t>2022AMP2015Operating ExpenditureTotal opexOperational expenditurenominal</t>
  </si>
  <si>
    <t>2022AMP2013Operating ExpenditureVegetation managementVegetation managementconstant</t>
  </si>
  <si>
    <t>2022AMP2014Operating ExpenditureVegetation managementVegetation managementconstant</t>
  </si>
  <si>
    <t>2022AMP2015Operating ExpenditureVegetation managementVegetation managementconstant</t>
  </si>
  <si>
    <t>2022AMP2015Operating ExpenditureVegetation managementVegetation managementnominal</t>
  </si>
  <si>
    <t>2022AMP2014Operating ExpenditureVegetation managementVegetation managementnominal</t>
  </si>
  <si>
    <t>2022AMP2013Operating ExpenditureVegetation managementVegetation managementnominal</t>
  </si>
  <si>
    <t>2023AMP2014Capital ExpenditureAll assetsExpenditure on assetsconstant</t>
  </si>
  <si>
    <t>2023AMP2015Capital ExpenditureAll assetsExpenditure on assetsconstant</t>
  </si>
  <si>
    <t>2023AMP2013Capital ExpenditureAll assetsExpenditure on assetsconstant</t>
  </si>
  <si>
    <t>2023AMP2015Capital ExpenditureAll assetsExpenditure on assetsnominal</t>
  </si>
  <si>
    <t>2023AMP2013Capital ExpenditureAll assetsExpenditure on assetsnominal</t>
  </si>
  <si>
    <t>2023AMP2014Capital ExpenditureAll assetsExpenditure on assetsnominal</t>
  </si>
  <si>
    <t>2023AMP2013Capital ExpenditureAsset relocationsAsset relocationsconstant</t>
  </si>
  <si>
    <t>2023AMP2014Capital ExpenditureAsset relocationsAsset relocationsconstant</t>
  </si>
  <si>
    <t>2023AMP2015Capital ExpenditureAsset relocationsAsset relocationsconstant</t>
  </si>
  <si>
    <t>2023AMP2014Capital ExpenditureAsset relocationsAsset relocationsnominal</t>
  </si>
  <si>
    <t>2023AMP2013Capital ExpenditureAsset relocationsAsset relocationsnominal</t>
  </si>
  <si>
    <t>2023AMP2015Capital ExpenditureAsset relocationsAsset relocationsnominal</t>
  </si>
  <si>
    <t>2023AMP2014Capital ExpenditureAsset replacement and renewalAsset replacement and renewalconstant</t>
  </si>
  <si>
    <t>2023AMP2013Capital ExpenditureAsset replacement and renewalAsset replacement and renewalconstant</t>
  </si>
  <si>
    <t>2023AMP2015Capital ExpenditureAsset replacement and renewalAsset replacement and renewalconstant</t>
  </si>
  <si>
    <t>2023AMP2013Capital ExpenditureAsset replacement and renewalAsset replacement and renewalnominal</t>
  </si>
  <si>
    <t>2023AMP2014Capital ExpenditureAsset replacement and renewalAsset replacement and renewalnominal</t>
  </si>
  <si>
    <t>2023AMP2015Capital ExpenditureAsset replacement and renewalAsset replacement and renewalnominal</t>
  </si>
  <si>
    <t>2023AMP2015Capital ExpenditureAssets commissionedAssets commissionednominal</t>
  </si>
  <si>
    <t>2023AMP2014Capital ExpenditureCapital expenditure forecastCapital expenditure forecastnominal</t>
  </si>
  <si>
    <t>2023AMP2013Capital ExpenditureCapital expenditure forecastCapital expenditure forecastnominal</t>
  </si>
  <si>
    <t>2023AMP2015Capital ExpenditureCapital expenditure forecastCapital expenditure forecastnominal</t>
  </si>
  <si>
    <t>2023AMP2014Capital ExpenditureConsumer connectionConsumer connectionconstant</t>
  </si>
  <si>
    <t>2023AMP2015Capital ExpenditureConsumer connectionConsumer connectionconstant</t>
  </si>
  <si>
    <t>2023AMP2013Capital ExpenditureConsumer connectionConsumer connectionconstant</t>
  </si>
  <si>
    <t>2023AMP2013Capital ExpenditureConsumer connectionConsumer connectionnominal</t>
  </si>
  <si>
    <t>2023AMP2015Capital ExpenditureConsumer connectionConsumer connectionnominal</t>
  </si>
  <si>
    <t>2023AMP2014Capital ExpenditureConsumer connectionConsumer connectionnominal</t>
  </si>
  <si>
    <t>2023AMP2013Capital ExpenditureCost of financingCost of financingnominal</t>
  </si>
  <si>
    <t>2023AMP2014Capital ExpenditureCost of financingCost of financingnominal</t>
  </si>
  <si>
    <t>2023AMP2015Capital ExpenditureCost of financingCost of financingnominal</t>
  </si>
  <si>
    <t>2023AMP2015Capital ExpenditureExpenditure on subcomponentsEnergy efficiency and demand side management, reduction of energy lossesconstant</t>
  </si>
  <si>
    <t>2023AMP2014Capital ExpenditureExpenditure on subcomponentsEnergy efficiency and demand side management, reduction of energy lossesconstant</t>
  </si>
  <si>
    <t>2023AMP2013Capital ExpenditureExpenditure on subcomponentsEnergy efficiency and demand side management, reduction of energy lossesconstant</t>
  </si>
  <si>
    <t>2023AMP2013Capital ExpenditureExpenditure on subcomponentsOverhead to underground conversionconstant</t>
  </si>
  <si>
    <t>2023AMP2014Capital ExpenditureExpenditure on subcomponentsOverhead to underground conversionconstant</t>
  </si>
  <si>
    <t>2023AMP2015Capital ExpenditureExpenditure on subcomponentsOverhead to underground conversionconstant</t>
  </si>
  <si>
    <t>2023AMP2013Capital ExpenditureExpenditure on subcomponentsResearch and developmentconstant</t>
  </si>
  <si>
    <t>2023AMP2015Capital ExpenditureExpenditure on subcomponentsResearch and developmentconstant</t>
  </si>
  <si>
    <t>2023AMP2014Capital ExpenditureExpenditure on subcomponentsResearch and developmentconstant</t>
  </si>
  <si>
    <t>2023AMP2014Capital ExpenditureNetwork assetsExpenditure on network assetsconstant</t>
  </si>
  <si>
    <t>2023AMP2013Capital ExpenditureNetwork assetsExpenditure on network assetsconstant</t>
  </si>
  <si>
    <t>2023AMP2015Capital ExpenditureNetwork assetsExpenditure on network assetsconstant</t>
  </si>
  <si>
    <t>2023AMP2013Capital ExpenditureNetwork assetsExpenditure on network assetsnominal</t>
  </si>
  <si>
    <t>2023AMP2015Capital ExpenditureNetwork assetsExpenditure on network assetsnominal</t>
  </si>
  <si>
    <t>2023AMP2014Capital ExpenditureNetwork assetsExpenditure on network assetsnominal</t>
  </si>
  <si>
    <t>2023AMP2015Capital ExpenditureNon-network assetsExpenditure on non-network assetsconstant</t>
  </si>
  <si>
    <t>2023AMP2015Capital ExpenditureNon-network assetsExpenditure on non-network assetsnominal</t>
  </si>
  <si>
    <t>2023AMP2014Capital ExpenditureReliability, safety and environmentLegislative and regulatoryconstant</t>
  </si>
  <si>
    <t>2023AMP2015Capital ExpenditureReliability, safety and environmentLegislative and regulatoryconstant</t>
  </si>
  <si>
    <t>2023AMP2013Capital ExpenditureReliability, safety and environmentLegislative and regulatoryconstant</t>
  </si>
  <si>
    <t>2023AMP2013Capital ExpenditureReliability, safety and environmentLegislative and regulatorynominal</t>
  </si>
  <si>
    <t>2023AMP2015Capital ExpenditureReliability, safety and environmentLegislative and regulatorynominal</t>
  </si>
  <si>
    <t>2023AMP2014Capital ExpenditureReliability, safety and environmentLegislative and regulatorynominal</t>
  </si>
  <si>
    <t>2023AMP2015Capital ExpenditureReliability, safety and environmentOther reliability, safety and environmentconstant</t>
  </si>
  <si>
    <t>2023AMP2013Capital ExpenditureReliability, safety and environmentOther reliability, safety and environmentconstant</t>
  </si>
  <si>
    <t>2023AMP2014Capital ExpenditureReliability, safety and environmentOther reliability, safety and environmentconstant</t>
  </si>
  <si>
    <t>2023AMP2015Capital ExpenditureReliability, safety and environmentOther reliability, safety and environmentnominal</t>
  </si>
  <si>
    <t>2023AMP2014Capital ExpenditureReliability, safety and environmentOther reliability, safety and environmentnominal</t>
  </si>
  <si>
    <t>2023AMP2013Capital ExpenditureReliability, safety and environmentOther reliability, safety and environmentnominal</t>
  </si>
  <si>
    <t>2023AMP2014Capital ExpenditureReliability, safety and environmentQuality of supplyconstant</t>
  </si>
  <si>
    <t>2023AMP2015Capital ExpenditureReliability, safety and environmentQuality of supplyconstant</t>
  </si>
  <si>
    <t>2023AMP2013Capital ExpenditureReliability, safety and environmentQuality of supplyconstant</t>
  </si>
  <si>
    <t>2023AMP2013Capital ExpenditureReliability, safety and environmentQuality of supplynominal</t>
  </si>
  <si>
    <t>2023AMP2015Capital ExpenditureReliability, safety and environmentQuality of supplynominal</t>
  </si>
  <si>
    <t>2023AMP2014Capital ExpenditureReliability, safety and environmentQuality of supplynominal</t>
  </si>
  <si>
    <t>2023AMP2013Capital ExpenditureReliability, safety and environmentTotal reliability, safety and environmentconstant</t>
  </si>
  <si>
    <t>2023AMP2015Capital ExpenditureReliability, safety and environmentTotal reliability, safety and environmentconstant</t>
  </si>
  <si>
    <t>2023AMP2014Capital ExpenditureReliability, safety and environmentTotal reliability, safety and environmentconstant</t>
  </si>
  <si>
    <t>2023AMP2015Capital ExpenditureReliability, safety and environmentTotal reliability, safety and environmentnominal</t>
  </si>
  <si>
    <t>2023AMP2013Capital ExpenditureReliability, safety and environmentTotal reliability, safety and environmentnominal</t>
  </si>
  <si>
    <t>2023AMP2014Capital ExpenditureReliability, safety and environmentTotal reliability, safety and environmentnominal</t>
  </si>
  <si>
    <t>2023AMP2013Capital ExpenditureSystem growthSystem growthconstant</t>
  </si>
  <si>
    <t>2023AMP2014Capital ExpenditureSystem growthSystem growthconstant</t>
  </si>
  <si>
    <t>2023AMP2015Capital ExpenditureSystem growthSystem growthconstant</t>
  </si>
  <si>
    <t>2023AMP2014Capital ExpenditureSystem growthSystem growthnominal</t>
  </si>
  <si>
    <t>2023AMP2013Capital ExpenditureSystem growthSystem growthnominal</t>
  </si>
  <si>
    <t>2023AMP2015Capital ExpenditureSystem growthSystem growthnominal</t>
  </si>
  <si>
    <t>2023AMP2014Capital ExpenditureValue of capital contributionsValue of capital contributionsnominal</t>
  </si>
  <si>
    <t>2023AMP2013Capital ExpenditureValue of capital contributionsValue of capital contributionsnominal</t>
  </si>
  <si>
    <t>2023AMP2015Capital ExpenditureValue of capital contributionsValue of capital contributionsnominal</t>
  </si>
  <si>
    <t>2023AMP2013Capital ExpenditureValue of vested assetsValue of vested assetsnominal</t>
  </si>
  <si>
    <t>2023AMP2015Capital ExpenditureValue of vested assetsValue of vested assetsnominal</t>
  </si>
  <si>
    <t>2023AMP2014Capital ExpenditureValue of vested assetsValue of vested assetsnominal</t>
  </si>
  <si>
    <t>2023AMP2015Operating ExpenditureAsset replacement and renewalAsset replacement and renewalconstant</t>
  </si>
  <si>
    <t>2023AMP2013Operating ExpenditureAsset replacement and renewalAsset replacement and renewalconstant</t>
  </si>
  <si>
    <t>2023AMP2014Operating ExpenditureAsset replacement and renewalAsset replacement and renewalconstant</t>
  </si>
  <si>
    <t>2023AMP2014Operating ExpenditureAsset replacement and renewalAsset replacement and renewalnominal</t>
  </si>
  <si>
    <t>2023AMP2015Operating ExpenditureAsset replacement and renewalAsset replacement and renewalnominal</t>
  </si>
  <si>
    <t>2023AMP2013Operating ExpenditureAsset replacement and renewalAsset replacement and renewalnominal</t>
  </si>
  <si>
    <t>2023AMP2015Operating ExpenditureBusiness supportBusiness supportconstant</t>
  </si>
  <si>
    <t>2023AMP2014Operating ExpenditureBusiness supportBusiness supportconstant</t>
  </si>
  <si>
    <t>2023AMP2013Operating ExpenditureBusiness supportBusiness supportconstant</t>
  </si>
  <si>
    <t>2023AMP2013Operating ExpenditureBusiness supportBusiness supportnominal</t>
  </si>
  <si>
    <t>2023AMP2014Operating ExpenditureBusiness supportBusiness supportnominal</t>
  </si>
  <si>
    <t>2023AMP2015Operating ExpenditureBusiness supportBusiness supportnominal</t>
  </si>
  <si>
    <t>2023AMP2013Operating ExpenditureExpenditure on subcomponentsDirect billing*constant</t>
  </si>
  <si>
    <t>2023AMP2014Operating ExpenditureExpenditure on subcomponentsDirect billing*constant</t>
  </si>
  <si>
    <t>2023AMP2015Operating ExpenditureExpenditure on subcomponentsDirect billing*constant</t>
  </si>
  <si>
    <t>2023AMP2013Operating ExpenditureExpenditure on subcomponentsEnergy efficiency and demand side management, reduction of energy lossesconstant</t>
  </si>
  <si>
    <t>2023AMP2014Operating ExpenditureExpenditure on subcomponentsEnergy efficiency and demand side management, reduction of energy lossesconstant</t>
  </si>
  <si>
    <t>2023AMP2015Operating ExpenditureExpenditure on subcomponentsEnergy efficiency and demand side management, reduction of energy lossesconstant</t>
  </si>
  <si>
    <t>2023AMP2014Operating ExpenditureExpenditure on subcomponentsInsuranceconstant</t>
  </si>
  <si>
    <t>2023AMP2013Operating ExpenditureExpenditure on subcomponentsInsuranceconstant</t>
  </si>
  <si>
    <t>2023AMP2015Operating ExpenditureExpenditure on subcomponentsInsuranceconstant</t>
  </si>
  <si>
    <t>2023AMP2014Operating ExpenditureExpenditure on subcomponentsResearch and Developmentconstant</t>
  </si>
  <si>
    <t>2023AMP2015Operating ExpenditureExpenditure on subcomponentsResearch and Developmentconstant</t>
  </si>
  <si>
    <t>2023AMP2013Operating ExpenditureExpenditure on subcomponentsResearch and Developmentconstant</t>
  </si>
  <si>
    <t>2023AMP2015Operating ExpenditureNetwork OpexNetwork Opexconstant</t>
  </si>
  <si>
    <t>2023AMP2013Operating ExpenditureNetwork OpexNetwork Opexconstant</t>
  </si>
  <si>
    <t>2023AMP2014Operating ExpenditureNetwork OpexNetwork Opexconstant</t>
  </si>
  <si>
    <t>2023AMP2014Operating ExpenditureNetwork OpexNetwork Opexnominal</t>
  </si>
  <si>
    <t>2023AMP2013Operating ExpenditureNetwork OpexNetwork Opexnominal</t>
  </si>
  <si>
    <t>2023AMP2015Operating ExpenditureNetwork OpexNetwork Opexnominal</t>
  </si>
  <si>
    <t>2023AMP2015Operating ExpenditureNon-network opexNon-network opexconstant</t>
  </si>
  <si>
    <t>2023AMP2013Operating ExpenditureNon-network opexNon-network opexconstant</t>
  </si>
  <si>
    <t>2023AMP2014Operating ExpenditureNon-network opexNon-network opexconstant</t>
  </si>
  <si>
    <t>2023AMP2014Operating ExpenditureNon-network opexNon-network opexnominal</t>
  </si>
  <si>
    <t>2023AMP2015Operating ExpenditureNon-network opexNon-network opexnominal</t>
  </si>
  <si>
    <t>2023AMP2013Operating ExpenditureNon-network opexNon-network opexnominal</t>
  </si>
  <si>
    <t>2023AMP2015Operating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</si>
  <si>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inspectionconstant</t>
  </si>
  <si>
    <t>2023AMP2014Operating ExpenditureRoutine and corrective maintenance and inspectionRoutine and corrective maintenance and inspectionconstant</t>
  </si>
  <si>
    <t>2023AMP2013Operating ExpenditureRoutine and corrective maintenance and inspectionRoutine and corrective maintenance and inspectionnominal</t>
  </si>
  <si>
    <t>2023AMP2014Operating ExpenditureRoutine and corrective maintenance and inspectionRoutine and corrective maintenance and inspectionnominal</t>
  </si>
  <si>
    <t>2023AMP2015Operating ExpenditureRoutine and corrective maintenance and inspectionRoutine and corrective maintenance and inspectionnominal</t>
  </si>
  <si>
    <t>2023AMP2015Operating ExpenditureService interruptions and emergenciesService interruptions and emergenciesconstant</t>
  </si>
  <si>
    <t>2023AMP2014Operating ExpenditureService interruptions and emergenciesService interruptions and emergenciesconstant</t>
  </si>
  <si>
    <t>2023AMP2013Operating ExpenditureService interruptions and emergenciesService interruptions and emergenciesconstant</t>
  </si>
  <si>
    <t>2023AMP2014Operating ExpenditureService interruptions and emergenciesService interruptions and emergenciesnominal</t>
  </si>
  <si>
    <t>2023AMP2013Operating ExpenditureService interruptions and emergenciesService interruptions and emergenciesnominal</t>
  </si>
  <si>
    <t>2023AMP2015Operating ExpenditureService interruptions and emergenciesService interruptions and emergenciesnominal</t>
  </si>
  <si>
    <t>2023AMP2014Operating ExpenditureSystem operations and network supportSystem operations and network supportconstant</t>
  </si>
  <si>
    <t>2023AMP2015Operating ExpenditureSystem operations and network supportSystem operations and network supportconstant</t>
  </si>
  <si>
    <t>2023AMP2013Operating ExpenditureSystem operations and network supportSystem operations and network supportconstant</t>
  </si>
  <si>
    <t>2023AMP2015Operating ExpenditureSystem operations and network supportSystem operations and network supportnominal</t>
  </si>
  <si>
    <t>2023AMP2013Operating ExpenditureSystem operations and network supportSystem operations and network supportnominal</t>
  </si>
  <si>
    <t>2023AMP2014Operating ExpenditureSystem operations and network supportSystem operations and network supportnominal</t>
  </si>
  <si>
    <t>2023AMP2015Operating ExpenditureTotal opexOperational expenditureconstant</t>
  </si>
  <si>
    <t>2023AMP2014Operating ExpenditureTotal opexOperational expenditureconstant</t>
  </si>
  <si>
    <t>2023AMP2013Operating ExpenditureTotal opexOperational expenditureconstant</t>
  </si>
  <si>
    <t>2023AMP2014Operating ExpenditureTotal opexOperational expenditurenominal</t>
  </si>
  <si>
    <t>2023AMP2015Operating ExpenditureTotal opexOperational expenditurenominal</t>
  </si>
  <si>
    <t>2023AMP2013Operating ExpenditureTotal opexOperational expenditurenominal</t>
  </si>
  <si>
    <t>2023AMP2014Operating ExpenditureVegetation managementVegetation managementconstant</t>
  </si>
  <si>
    <t>2023AMP2015Operating ExpenditureVegetation managementVegetation managementconstant</t>
  </si>
  <si>
    <t>2023AMP2013Operating ExpenditureVegetation managementVegetation managementconstant</t>
  </si>
  <si>
    <t>2023AMP2014Operating ExpenditureVegetation managementVegetation managementnominal</t>
  </si>
  <si>
    <t>2023AMP2015Operating ExpenditureVegetation managementVegetation managementnominal</t>
  </si>
  <si>
    <t>2023AMP2013Operating ExpenditureVegetation managementVegetation managementnominal</t>
  </si>
  <si>
    <t>2024AMP2014Capital ExpenditureAll assetsExpenditure on assetsconstant</t>
  </si>
  <si>
    <t>2024AMP2015Capital ExpenditureAll assetsExpenditure on assetsconstant</t>
  </si>
  <si>
    <t>2024AMP2014Capital ExpenditureAll assetsExpenditure on assetsnominal</t>
  </si>
  <si>
    <t>2024AMP2015Capital ExpenditureAll assetsExpenditure on assetsnominal</t>
  </si>
  <si>
    <t>2024AMP2014Capital ExpenditureAsset relocationsAsset relocationsconstant</t>
  </si>
  <si>
    <t>2024AMP2015Capital ExpenditureAsset relocationsAsset relocationsconstant</t>
  </si>
  <si>
    <t>2024AMP2014Capital ExpenditureAsset relocationsAsset relocationsnominal</t>
  </si>
  <si>
    <t>2024AMP2015Capital ExpenditureAsset relocationsAsset relocationsnominal</t>
  </si>
  <si>
    <t>2024AMP2014Capital ExpenditureAsset replacement and renewalAsset replacement and renewalconstant</t>
  </si>
  <si>
    <t>2024AMP2015Capital ExpenditureAsset replacement and renewalAsset replacement and renewalconstant</t>
  </si>
  <si>
    <t>2024AMP2014Capital ExpenditureAsset replacement and renewalAsset replacement and renewalnominal</t>
  </si>
  <si>
    <t>2024AMP2015Capital ExpenditureAsset replacement and renewalAsset replacement and renewalnominal</t>
  </si>
  <si>
    <t>2024AMP2015Capital ExpenditureAssets commissionedAssets commissionednominal</t>
  </si>
  <si>
    <t>2024AMP2015Capital ExpenditureCapital expenditure forecastCapital expenditure forecastnominal</t>
  </si>
  <si>
    <t>2024AMP2014Capital ExpenditureCapital expenditure forecastCapital expenditure forecastnominal</t>
  </si>
  <si>
    <t>2024AMP2014Capital ExpenditureConsumer connectionConsumer connectionconstant</t>
  </si>
  <si>
    <t>2024AMP2015Capital ExpenditureConsumer connectionConsumer connectionconstant</t>
  </si>
  <si>
    <t>2024AMP2014Capital ExpenditureConsumer connectionConsumer connectionnominal</t>
  </si>
  <si>
    <t>2024AMP2015Capital ExpenditureConsumer connectionConsumer connectionnominal</t>
  </si>
  <si>
    <t>2024AMP2015Capital ExpenditureCost of financingCost of financingnominal</t>
  </si>
  <si>
    <t>2024AMP2014Capital ExpenditureCost of financingCost of financingnominal</t>
  </si>
  <si>
    <t>2024AMP2015Capital ExpenditureExpenditure on subcomponentsEnergy efficiency and demand side management, reduction of energy lossesconstant</t>
  </si>
  <si>
    <t>2024AMP2014Capital ExpenditureExpenditure on subcomponentsEnergy efficiency and demand side management, reduction of energy lossesconstant</t>
  </si>
  <si>
    <t>2024AMP2015Capital ExpenditureExpenditure on subcomponentsOverhead to underground conversionconstant</t>
  </si>
  <si>
    <t>2024AMP2014Capital ExpenditureExpenditure on subcomponentsOverhead to underground conversionconstant</t>
  </si>
  <si>
    <t>2024AMP2014Capital ExpenditureExpenditure on subcomponentsResearch and developmentconstant</t>
  </si>
  <si>
    <t>2024AMP2015Capital ExpenditureExpenditure on subcomponentsResearch and developmentconstant</t>
  </si>
  <si>
    <t>2024AMP2015Capital ExpenditureNetwork assetsExpenditure on network assetsconstant</t>
  </si>
  <si>
    <t>2024AMP2014Capital ExpenditureNetwork assetsExpenditure on network assetsconstant</t>
  </si>
  <si>
    <t>2024AMP2015Capital ExpenditureNetwork assetsExpenditure on network assetsnominal</t>
  </si>
  <si>
    <t>2024AMP2014Capital ExpenditureNetwork assetsExpenditure on network assetsnominal</t>
  </si>
  <si>
    <t>2024AMP2015Capital ExpenditureNon-network assetsExpenditure on non-network assetsconstant</t>
  </si>
  <si>
    <t>2024AMP2015Capital ExpenditureNon-network assetsExpenditure on non-network assetsnominal</t>
  </si>
  <si>
    <t>2024AMP2014Capital ExpenditureReliability, safety and environmentLegislative and regulatoryconstant</t>
  </si>
  <si>
    <t>2024AMP2015Capital ExpenditureReliability, safety and environmentLegislative and regulatoryconstant</t>
  </si>
  <si>
    <t>2024AMP2015Capital ExpenditureReliability, safety and environmentLegislative and regulatorynominal</t>
  </si>
  <si>
    <t>2024AMP2014Capital ExpenditureReliability, safety and environmentLegislative and regulatorynominal</t>
  </si>
  <si>
    <t>2024AMP2014Capital ExpenditureReliability, safety and environmentOther reliability, safety and environmentconstant</t>
  </si>
  <si>
    <t>2024AMP2015Capital ExpenditureReliability, safety and environmentOther reliability, safety and environmentconstant</t>
  </si>
  <si>
    <t>2024AMP2015Capital ExpenditureReliability, safety and environmentOther reliability, safety and environmentnominal</t>
  </si>
  <si>
    <t>2024AMP2014Capital ExpenditureReliability, safety and environmentOther reliability, safety and environmentnominal</t>
  </si>
  <si>
    <t>2024AMP2015Capital ExpenditureReliability, safety and environmentQuality of supplyconstant</t>
  </si>
  <si>
    <t>2024AMP2014Capital ExpenditureReliability, safety and environmentQuality of supplyconstant</t>
  </si>
  <si>
    <t>2024AMP2015Capital ExpenditureReliability, safety and environmentQuality of supplynominal</t>
  </si>
  <si>
    <t>2024AMP2014Capital ExpenditureReliability, safety and environmentQuality of supplynominal</t>
  </si>
  <si>
    <t>2024AMP2014Capital ExpenditureReliability, safety and environmentTotal reliability, safety and environmentconstant</t>
  </si>
  <si>
    <t>2024AMP2015Capital ExpenditureReliability, safety and environmentTotal reliability, safety and environmentconstant</t>
  </si>
  <si>
    <t>2024AMP2015Capital ExpenditureReliability, safety and environmentTotal reliability, safety and environmentnominal</t>
  </si>
  <si>
    <t>2024AMP2014Capital ExpenditureReliability, safety and environmentTotal reliability, safety and environmentnominal</t>
  </si>
  <si>
    <t>2024AMP2015Capital ExpenditureSystem growthSystem growthconstant</t>
  </si>
  <si>
    <t>2024AMP2014Capital ExpenditureSystem growthSystem growthconstant</t>
  </si>
  <si>
    <t>2024AMP2014Capital ExpenditureSystem growthSystem growthnominal</t>
  </si>
  <si>
    <t>2024AMP2015Capital ExpenditureSystem growthSystem growthnominal</t>
  </si>
  <si>
    <t>2024AMP2014Capital ExpenditureValue of capital contributionsValue of capital contributionsnominal</t>
  </si>
  <si>
    <t>2024AMP2015Capital ExpenditureValue of capital contributionsValue of capital contributionsnominal</t>
  </si>
  <si>
    <t>2024AMP2014Capital ExpenditureValue of vested assetsValue of vested assetsnominal</t>
  </si>
  <si>
    <t>2024AMP2015Capital ExpenditureValue of vested assetsValue of vested assetsnominal</t>
  </si>
  <si>
    <t>2024AMP2014Operating ExpenditureAsset replacement and renewalAsset replacement and renewalconstant</t>
  </si>
  <si>
    <t>2024AMP2015Operating ExpenditureAsset replacement and renewalAsset replacement and renewalconstant</t>
  </si>
  <si>
    <t>2024AMP2015Operating ExpenditureAsset replacement and renewalAsset replacement and renewalnominal</t>
  </si>
  <si>
    <t>2024AMP2014Operating ExpenditureAsset replacement and renewalAsset replacement and renewalnominal</t>
  </si>
  <si>
    <t>2024AMP2014Operating ExpenditureBusiness supportBusiness supportconstant</t>
  </si>
  <si>
    <t>2024AMP2015Operating ExpenditureBusiness supportBusiness supportconstant</t>
  </si>
  <si>
    <t>2024AMP2015Operating ExpenditureBusiness supportBusiness supportnominal</t>
  </si>
  <si>
    <t>2024AMP2014Operating ExpenditureBusiness supportBusiness supportnominal</t>
  </si>
  <si>
    <t>2024AMP2015Operating ExpenditureExpenditure on subcomponentsDirect billing*constant</t>
  </si>
  <si>
    <t>2024AMP2014Operating ExpenditureExpenditure on subcomponentsDirect billing*constant</t>
  </si>
  <si>
    <t>2024AMP2015Operating ExpenditureExpenditure on subcomponentsEnergy efficiency and demand side management, reduction of energy lossesconstant</t>
  </si>
  <si>
    <t>2024AMP2014Operating ExpenditureExpenditure on subcomponentsEnergy efficiency and demand side management, reduction of energy lossesconstant</t>
  </si>
  <si>
    <t>2024AMP2015Operating ExpenditureExpenditure on subcomponentsInsuranceconstant</t>
  </si>
  <si>
    <t>2024AMP2014Operating ExpenditureExpenditure on subcomponentsInsuranceconstant</t>
  </si>
  <si>
    <t>2024AMP2014Operating ExpenditureExpenditure on subcomponentsResearch and Developmentconstant</t>
  </si>
  <si>
    <t>2024AMP2015Operating ExpenditureExpenditure on subcomponentsResearch and Developmentconstant</t>
  </si>
  <si>
    <t>2024AMP2014Operating ExpenditureNetwork OpexNetwork Opexconstant</t>
  </si>
  <si>
    <t>2024AMP2015Operating ExpenditureNetwork OpexNetwork Opexconstant</t>
  </si>
  <si>
    <t>2024AMP2015Operating ExpenditureNetwork OpexNetwork Opexnominal</t>
  </si>
  <si>
    <t>2024AMP2014Operating ExpenditureNetwork OpexNetwork Opexnominal</t>
  </si>
  <si>
    <t>2024AMP2014Operating ExpenditureNon-network opexNon-network opexconstant</t>
  </si>
  <si>
    <t>2024AMP2015Operating ExpenditureNon-network opexNon-network opexconstant</t>
  </si>
  <si>
    <t>2024AMP2015Operating ExpenditureNon-network opexNon-network opexnominal</t>
  </si>
  <si>
    <t>2024AMP2014Operating ExpenditureNon-network opexNon-network opexnominal</t>
  </si>
  <si>
    <t>2024AMP2015Operating ExpenditureRoutine and corrective maintenance and inspectionRoutine and corrective maintenance and inspectionconstant</t>
  </si>
  <si>
    <t>2024AMP2014Operating ExpenditureRoutine and corrective maintenance and inspectionRoutine and corrective maintenance and inspectionconstant</t>
  </si>
  <si>
    <t>2024AMP2015Operating ExpenditureRoutine and corrective maintenance and inspectionRoutine and corrective maintenance and inspectionnominal</t>
  </si>
  <si>
    <t>2024AMP2014Operating ExpenditureRoutine and corrective maintenance and inspectionRoutine and corrective maintenance and inspectionnominal</t>
  </si>
  <si>
    <t>2024AMP2015Operating ExpenditureService interruptions and emergenciesService interruptions and emergenciesconstant</t>
  </si>
  <si>
    <t>2024AMP2014Operating ExpenditureService interruptions and emergenciesService interruptions and emergenciesconstant</t>
  </si>
  <si>
    <t>2024AMP2014Operating ExpenditureService interruptions and emergenciesService interruptions and emergenciesnominal</t>
  </si>
  <si>
    <t>2024AMP2015Operating ExpenditureService interruptions and emergenciesService interruptions and emergenciesnominal</t>
  </si>
  <si>
    <t>2024AMP2015Operating ExpenditureSystem operations and network supportSystem operations and network supportconstant</t>
  </si>
  <si>
    <t>2024AMP2014Operating ExpenditureSystem operations and network supportSystem operations and network supportconstant</t>
  </si>
  <si>
    <t>2024AMP2015Operating ExpenditureSystem operations and network supportSystem operations and network supportnominal</t>
  </si>
  <si>
    <t>2024AMP2014Operating ExpenditureSystem operations and network supportSystem operations and network supportnominal</t>
  </si>
  <si>
    <t>2024AMP2014Operating ExpenditureTotal opexOperational expenditureconstant</t>
  </si>
  <si>
    <t>2024AMP2015Operating ExpenditureTotal opexOperational expenditureconstant</t>
  </si>
  <si>
    <t>2024AMP2015Operating ExpenditureTotal opexOperational expenditurenominal</t>
  </si>
  <si>
    <t>2024AMP2014Operating ExpenditureTotal opexOperational expenditurenominal</t>
  </si>
  <si>
    <t>2024AMP2014Operating ExpenditureVegetation managementVegetation managementconstant</t>
  </si>
  <si>
    <t>2024AMP2015Operating ExpenditureVegetation managementVegetation managementconstant</t>
  </si>
  <si>
    <t>2024AMP2014Operating ExpenditureVegetation managementVegetation managementnominal</t>
  </si>
  <si>
    <t>2024AMP2015Operating ExpenditureVegetation managementVegetation managementnominal</t>
  </si>
  <si>
    <t>2025AMP2015Capital ExpenditureAll assetsExpenditure on assetsconstant</t>
  </si>
  <si>
    <t>2025AMP2015Capital ExpenditureAll assetsExpenditure on assetsnominal</t>
  </si>
  <si>
    <t>2025AMP2015Capital ExpenditureAsset relocationsAsset relocationsconstant</t>
  </si>
  <si>
    <t>2025AMP2015Capital ExpenditureAsset relocationsAsset relocationsnominal</t>
  </si>
  <si>
    <t>2025AMP2015Capital ExpenditureAsset replacement and renewalAsset replacement and renewalconstant</t>
  </si>
  <si>
    <t>2025AMP2015Capital ExpenditureAsset replacement and renewalAsset replacement and renewalnominal</t>
  </si>
  <si>
    <t>2025AMP2015Capital ExpenditureAssets commissionedAssets commissionednominal</t>
  </si>
  <si>
    <t>2025AMP2015Capital ExpenditureCapital expenditure forecastCapital expenditure forecastnominal</t>
  </si>
  <si>
    <t>2025AMP2015Capital ExpenditureConsumer connectionConsumer connectionconstant</t>
  </si>
  <si>
    <t>2025AMP2015Capital ExpenditureConsumer connectionConsumer connectionnominal</t>
  </si>
  <si>
    <t>2025AMP2015Capital ExpenditureCost of financingCost of financingnominal</t>
  </si>
  <si>
    <t>2025AMP2015Capital ExpenditureExpenditure on subcomponentsEnergy efficiency and demand side management, reduction of energy lossesconstant</t>
  </si>
  <si>
    <t>2025AMP2015Capital ExpenditureExpenditure on subcomponentsOverhead to underground conversionconstant</t>
  </si>
  <si>
    <t>2025AMP2015Capital ExpenditureExpenditure on subcomponentsResearch and developmentconstant</t>
  </si>
  <si>
    <t>2025AMP2015Capital ExpenditureNetwork assetsExpenditure on network assetsconstant</t>
  </si>
  <si>
    <t>2025AMP2015Capital ExpenditureNetwork assetsExpenditure on network assetsnominal</t>
  </si>
  <si>
    <t>2025AMP2015Capital ExpenditureNon-network assetsExpenditure on non-network assetsconstant</t>
  </si>
  <si>
    <t>2025AMP2015Capital ExpenditureNon-network assetsExpenditure on non-network assetsnominal</t>
  </si>
  <si>
    <t>2025AMP2015Capital ExpenditureReliability, safety and environmentLegislative and regulatoryconstant</t>
  </si>
  <si>
    <t>2025AMP2015Capital ExpenditureReliability, safety and environmentLegislative and regulatorynominal</t>
  </si>
  <si>
    <t>2025AMP2015Capital ExpenditureReliability, safety and environmentOther reliability, safety and environmentconstant</t>
  </si>
  <si>
    <t>2025AMP2015Capital ExpenditureReliability, safety and environmentOther reliability, safety and environmentnominal</t>
  </si>
  <si>
    <t>2025AMP2015Capital ExpenditureReliability, safety and environmentQuality of supplyconstant</t>
  </si>
  <si>
    <t>2025AMP2015Capital ExpenditureReliability, safety and environmentQuality of supplynominal</t>
  </si>
  <si>
    <t>2025AMP2015Capital ExpenditureReliability, safety and environmentTotal reliability, safety and environmentconstant</t>
  </si>
  <si>
    <t>2025AMP2015Capital ExpenditureReliability, safety and environmentTotal reliability, safety and environmentnominal</t>
  </si>
  <si>
    <t>2025AMP2015Capital ExpenditureSystem growthSystem growthconstant</t>
  </si>
  <si>
    <t>2025AMP2015Capital ExpenditureSystem growthSystem growthnominal</t>
  </si>
  <si>
    <t>2025AMP2015Capital ExpenditureValue of capital contributionsValue of capital contributionsnominal</t>
  </si>
  <si>
    <t>2025AMP2015Capital ExpenditureValue of vested assetsValue of vested assetsnominal</t>
  </si>
  <si>
    <t>2025AMP2015Operating ExpenditureAsset replacement and renewalAsset replacement and renewalconstant</t>
  </si>
  <si>
    <t>2025AMP2015Operating ExpenditureAsset replacement and renewalAsset replacement and renewalnominal</t>
  </si>
  <si>
    <t>2025AMP2015Operating ExpenditureBusiness supportBusiness supportconstant</t>
  </si>
  <si>
    <t>2025AMP2015Operating ExpenditureBusiness supportBusiness supportnominal</t>
  </si>
  <si>
    <t>2025AMP2015Operating ExpenditureExpenditure on subcomponentsDirect billing*constant</t>
  </si>
  <si>
    <t>2025AMP2015Operating ExpenditureExpenditure on subcomponentsEnergy efficiency and demand side management, reduction of energy lossesconstant</t>
  </si>
  <si>
    <t>2025AMP2015Operating ExpenditureExpenditure on subcomponentsInsuranceconstant</t>
  </si>
  <si>
    <t>2025AMP2015Operating ExpenditureExpenditure on subcomponentsResearch and Developmentconstant</t>
  </si>
  <si>
    <t>2025AMP2015Operating ExpenditureNetwork OpexNetwork Opexconstant</t>
  </si>
  <si>
    <t>2025AMP2015Operating ExpenditureNetwork OpexNetwork Opexnominal</t>
  </si>
  <si>
    <t>2025AMP2015Operating ExpenditureNon-network opexNon-network opexconstant</t>
  </si>
  <si>
    <t>2025AMP2015Operating ExpenditureNon-network opexNon-network opexnominal</t>
  </si>
  <si>
    <t>2025AMP2015Operating ExpenditureRoutine and corrective maintenance and inspectionRoutine and corrective maintenance and inspectionconstant</t>
  </si>
  <si>
    <t>2025AMP2015Operating ExpenditureRoutine and corrective maintenance and inspectionRoutine and corrective maintenance and inspectionnominal</t>
  </si>
  <si>
    <t>2025AMP2015Operating ExpenditureService interruptions and emergenciesService interruptions and emergenciesconstant</t>
  </si>
  <si>
    <t>2025AMP2015Operating ExpenditureService interruptions and emergenciesService interruptions and emergenciesnominal</t>
  </si>
  <si>
    <t>2025AMP2015Operating ExpenditureSystem operations and network supportSystem operations and network supportconstant</t>
  </si>
  <si>
    <t>2025AMP2015Operating ExpenditureSystem operations and network supportSystem operations and network supportnominal</t>
  </si>
  <si>
    <t>2025AMP2015Operating ExpenditureTotal opexOperational expenditureconstant</t>
  </si>
  <si>
    <t>2025AMP2015Operating ExpenditureTotal opexOperational expenditurenominal</t>
  </si>
  <si>
    <t>2025AMP2015Operating ExpenditureVegetation managementVegetation managementconstant</t>
  </si>
  <si>
    <t>2025AMP2015Operating ExpenditureVegetation managementVegetation managementnominal</t>
  </si>
  <si>
    <t>Capital Expenditure - t-2 forecast</t>
  </si>
  <si>
    <t>Operating Expenditure - t-2 forecast</t>
  </si>
  <si>
    <t>3 year ratios</t>
  </si>
  <si>
    <t>Price breach</t>
  </si>
  <si>
    <t>Quality breach</t>
  </si>
  <si>
    <t>Ownership 1</t>
  </si>
  <si>
    <t>Ownership 2</t>
  </si>
  <si>
    <t>Ownership 3</t>
  </si>
  <si>
    <t>No</t>
  </si>
  <si>
    <t>N/A</t>
  </si>
  <si>
    <t>Total capex / 
depreciation</t>
  </si>
  <si>
    <t>Lines and cables</t>
  </si>
  <si>
    <t>Length</t>
  </si>
  <si>
    <t>Average age</t>
  </si>
  <si>
    <t>Wood poles</t>
  </si>
  <si>
    <t>Donut</t>
  </si>
  <si>
    <t>Dial</t>
  </si>
  <si>
    <t>EDB</t>
  </si>
  <si>
    <t>Asset category</t>
  </si>
  <si>
    <t>Distribution cables</t>
  </si>
  <si>
    <t>Distribution lines</t>
  </si>
  <si>
    <t>Distribution substations</t>
  </si>
  <si>
    <t>Distribution transformers</t>
  </si>
  <si>
    <t>LV cables</t>
  </si>
  <si>
    <t>LV lines</t>
  </si>
  <si>
    <t>Subtransmission cables</t>
  </si>
  <si>
    <t>Subtransmission lines</t>
  </si>
  <si>
    <t>Zone substation switchgear</t>
  </si>
  <si>
    <t>Zone substation transformers</t>
  </si>
  <si>
    <t>Asset class</t>
  </si>
  <si>
    <t>Distribution Submarine Cable</t>
  </si>
  <si>
    <t>Distribution UG PILC</t>
  </si>
  <si>
    <t>Distribution UG XLPE or PVC</t>
  </si>
  <si>
    <t>Distribution OH Aerial Cable Conductor</t>
  </si>
  <si>
    <t>Distribution OH Open Wire Conductor</t>
  </si>
  <si>
    <t>SWER conductor</t>
  </si>
  <si>
    <t>Ground Mounted Substation Housing</t>
  </si>
  <si>
    <t>3.3/6.6/11/22kV CB (Indoor)</t>
  </si>
  <si>
    <t>3.3/6.6/11/22kV CB (pole mounted) - reclosers and sectionalisers</t>
  </si>
  <si>
    <t>3.3/6.6/11/22kV RMU</t>
  </si>
  <si>
    <t>3.3/6.6/11/22kV Switch (ground mounted) - except RMU</t>
  </si>
  <si>
    <t>3.3/6.6/11/22kV Switches and fuses (pole mounted)</t>
  </si>
  <si>
    <t>Ground Mounted Transformer</t>
  </si>
  <si>
    <t>Pole Mounted Transformer</t>
  </si>
  <si>
    <t>Voltage regulators</t>
  </si>
  <si>
    <t>LV UG Cable</t>
  </si>
  <si>
    <t>LV OH Conductor</t>
  </si>
  <si>
    <t>Subtransmission UG 110kV+ (Gas Pressurised)</t>
  </si>
  <si>
    <t>Subtransmission UG 110kV+ (Oil pressurised)</t>
  </si>
  <si>
    <t>Subtransmission UG 110kV+ (PILC)</t>
  </si>
  <si>
    <t>Subtransmission UG 110kV+ (XLPE)</t>
  </si>
  <si>
    <t>Subtransmission UG up to 66kV (Gas pressurised)</t>
  </si>
  <si>
    <t>Subtransmission UG up to 66kV (Oil pressurised)</t>
  </si>
  <si>
    <t>Subtransmission UG up to 66kV (PILC)</t>
  </si>
  <si>
    <t>Subtransmission UG up to 66kV (XLPE)</t>
  </si>
  <si>
    <t>Subtransmission submarine cable</t>
  </si>
  <si>
    <t>Subtransmission OH 110kV+ conductor</t>
  </si>
  <si>
    <t>Subtransmission OH up to 66kV conductor</t>
  </si>
  <si>
    <t>22/33kV CB (Indoor)</t>
  </si>
  <si>
    <t>22/33kV CB (Outdoor)</t>
  </si>
  <si>
    <t>3.3/6.6/11/22kV CB (ground mounted)</t>
  </si>
  <si>
    <t>3.3/6.6/11/22kV CB (pole mounted)</t>
  </si>
  <si>
    <t>33kV RMU</t>
  </si>
  <si>
    <t>33kV Switch (Ground Mounted)</t>
  </si>
  <si>
    <t>33kV Switch (Pole Mounted)</t>
  </si>
  <si>
    <t>50/66/110kV CB (Indoor)</t>
  </si>
  <si>
    <t>50/66/110kV CB (Outdoor)</t>
  </si>
  <si>
    <t>Zone Substation Transformers</t>
  </si>
  <si>
    <t>Quantity end</t>
  </si>
  <si>
    <t>Average grade</t>
  </si>
  <si>
    <t>Five-year replacement</t>
  </si>
  <si>
    <t>Grade unknown (proportion)</t>
  </si>
  <si>
    <t>Quantity</t>
  </si>
  <si>
    <t>Distribution poles</t>
  </si>
  <si>
    <t>Concrete poles / steel structure</t>
  </si>
  <si>
    <t>Other pole types</t>
  </si>
  <si>
    <t>Grade 1 / 2</t>
  </si>
  <si>
    <t>Grade 1</t>
  </si>
  <si>
    <t>Grade 2</t>
  </si>
  <si>
    <t>5 year replacement</t>
  </si>
  <si>
    <t>Andrew Tombs</t>
  </si>
  <si>
    <t>www.alpineenergy.co.nz</t>
  </si>
  <si>
    <t>03 687 4300</t>
  </si>
  <si>
    <t>Timaru District Holdings 47.5%</t>
  </si>
  <si>
    <t>LineTrust South Canterbury 40%</t>
  </si>
  <si>
    <t>Invercargill City Council 100%</t>
  </si>
  <si>
    <t>251 Racecourse Road; Invercargill</t>
  </si>
  <si>
    <t>03 211 1899</t>
  </si>
  <si>
    <t>www.eil.co.nz</t>
  </si>
  <si>
    <t>Waimate 7.5%; Mackenzie 5.0% </t>
  </si>
  <si>
    <t xml:space="preserve"> </t>
  </si>
  <si>
    <t>Cheung Kong Infrastructure</t>
  </si>
  <si>
    <t>Greg Skelton</t>
  </si>
  <si>
    <t>04 915 6100</t>
  </si>
  <si>
    <t>www.welectricity.co.nz</t>
  </si>
  <si>
    <t>and Power Assets Holdings</t>
  </si>
  <si>
    <t>www.vector.co.nz</t>
  </si>
  <si>
    <t>101 Carlton Gore Road; Auckland</t>
  </si>
  <si>
    <t>09 978 7788</t>
  </si>
  <si>
    <t>Simon Mackenzie</t>
  </si>
  <si>
    <t>Southland Electric Power Supply Consumer Trust</t>
  </si>
  <si>
    <t>www.tpcl.co.nz</t>
  </si>
  <si>
    <t>Dunedin City Holdings</t>
  </si>
  <si>
    <t>03 474 0322</t>
  </si>
  <si>
    <t>www.auroraenergy.co.nz</t>
  </si>
  <si>
    <t>Last updated</t>
  </si>
  <si>
    <t>Buller Electric Power Trust</t>
  </si>
  <si>
    <t>Eamon Ginley</t>
  </si>
  <si>
    <t>03 788 8171</t>
  </si>
  <si>
    <t>www.bullerelectricity.co.nz</t>
  </si>
  <si>
    <t>Hawke's Bay Power Consumers' Trust</t>
  </si>
  <si>
    <t>www.unison.co.nz</t>
  </si>
  <si>
    <t>Ken Sutherland</t>
  </si>
  <si>
    <t>1101 Omahu Road, Hastings</t>
  </si>
  <si>
    <t>06 873 9300</t>
  </si>
  <si>
    <t>WEL Energy Trust</t>
  </si>
  <si>
    <t>Garth Dibley</t>
  </si>
  <si>
    <t>114 Maui Street; Hamilton</t>
  </si>
  <si>
    <t>07 850 3100</t>
  </si>
  <si>
    <t>www.wel.co.nz</t>
  </si>
  <si>
    <t>Marlborough Electric Power Trust</t>
  </si>
  <si>
    <t>03 577 7007</t>
  </si>
  <si>
    <t>www.marlboroughlines.co.nz</t>
  </si>
  <si>
    <t>1 Alfred Street; Blenheim</t>
  </si>
  <si>
    <t>MainPower Trust</t>
  </si>
  <si>
    <t>www.mainpower.co.nz</t>
  </si>
  <si>
    <t>172 Fernside Road; Rangiora</t>
  </si>
  <si>
    <t>03 311 8300</t>
  </si>
  <si>
    <t>Eastern Bay of Plenty Energy Trust</t>
  </si>
  <si>
    <t>www.horizonnetworks.nz</t>
  </si>
  <si>
    <t>Level 4, 52 Commerce Street; Whakatane</t>
  </si>
  <si>
    <t>07 306 2900</t>
  </si>
  <si>
    <t>Central Hawke's Bay Consumers' Power Trust</t>
  </si>
  <si>
    <t>06 858 7770</t>
  </si>
  <si>
    <t>www.centralines.co.nz</t>
  </si>
  <si>
    <t>Waitomo Energy Services Customer Trust</t>
  </si>
  <si>
    <t>07 878 0600</t>
  </si>
  <si>
    <t>www.thelinescompany.co.nz</t>
  </si>
  <si>
    <t>Top Energy Consumer Trust</t>
  </si>
  <si>
    <t>Russell Shaw</t>
  </si>
  <si>
    <t>Level 2, 60 Kerikeri Road; Kerikeri</t>
  </si>
  <si>
    <t>09 401 5440</t>
  </si>
  <si>
    <t>www.topenergy.co.nz</t>
  </si>
  <si>
    <t>Adam Fletcher</t>
  </si>
  <si>
    <t>Waipa Networks Trust</t>
  </si>
  <si>
    <t>240 Harrison Drive; Te Awamutu</t>
  </si>
  <si>
    <t>07 872 0745</t>
  </si>
  <si>
    <t>www.waipanetworks.co.nz</t>
  </si>
  <si>
    <t>West Coast Electric Power Trust</t>
  </si>
  <si>
    <t>Rob Caldwell</t>
  </si>
  <si>
    <t>146 Tainui Street; Greymouth</t>
  </si>
  <si>
    <t>03 768 9300</t>
  </si>
  <si>
    <t>www.westpower.co.nz</t>
  </si>
  <si>
    <t>Scanpower Customer Trust</t>
  </si>
  <si>
    <t>Lee Bettles</t>
  </si>
  <si>
    <t>Oringi Business Park, Oringi Road; Dannevirke</t>
  </si>
  <si>
    <t>06 374 8039</t>
  </si>
  <si>
    <t>www.scanpower.co.nz</t>
  </si>
  <si>
    <t>Queensland Investment Corporation 58%</t>
  </si>
  <si>
    <t>AMP Capital-led consortium 42%</t>
  </si>
  <si>
    <t>Nigel Barbour</t>
  </si>
  <si>
    <t>2nd Floor, 84 Liardet Street; New Plymouth</t>
  </si>
  <si>
    <t>06 759 6200</t>
  </si>
  <si>
    <t>www.powerco.co.nz</t>
  </si>
  <si>
    <t>03 418 4950</t>
  </si>
  <si>
    <t>www.otagonet.co.nz</t>
  </si>
  <si>
    <t>Christchurch City Council 89.3%</t>
  </si>
  <si>
    <t>Selwyn District Council 10.7%</t>
  </si>
  <si>
    <t>565 Wairakei Road; Christchurch</t>
  </si>
  <si>
    <t>03 363 9898</t>
  </si>
  <si>
    <t>www.oriongroup.co.nz</t>
  </si>
  <si>
    <t>IDCapital ExpenditureAsset replacement and renewalDistribution and LV cablesconstant</t>
  </si>
  <si>
    <t>Replacement &amp; renewal capex</t>
  </si>
  <si>
    <t>IDCapital ExpenditureAsset replacement and renewalDistribution and LV linesconstant</t>
  </si>
  <si>
    <t>IDCapital ExpenditureAsset replacement and renewalSubtransmissionconstant</t>
  </si>
  <si>
    <t>IDNetwork and DemandElectricity volumesLoad factorNA</t>
  </si>
  <si>
    <t>IDNetwork and DemandElectricity volumesLoss ratioNA</t>
  </si>
  <si>
    <t>Switchgear and transformers</t>
  </si>
  <si>
    <t>Bar - Load factor</t>
  </si>
  <si>
    <t>Position - Load factor</t>
  </si>
  <si>
    <t>Fixed</t>
  </si>
  <si>
    <t>Delivery</t>
  </si>
  <si>
    <t>Peak</t>
  </si>
  <si>
    <t>Peak based</t>
  </si>
  <si>
    <t>Delivery (kWh)</t>
  </si>
  <si>
    <t>Number</t>
  </si>
  <si>
    <t>Rankings</t>
  </si>
  <si>
    <t>Rank:</t>
  </si>
  <si>
    <t>Counties Power Consumer Trust</t>
  </si>
  <si>
    <t>www.countiespower.co.nz</t>
  </si>
  <si>
    <t>14 Glasgow Road; Pukekohe</t>
  </si>
  <si>
    <t>09 237 0300</t>
  </si>
  <si>
    <t>www.eastland.co.nz</t>
  </si>
  <si>
    <t>Matt Todd</t>
  </si>
  <si>
    <t>06 986 4800</t>
  </si>
  <si>
    <t>Electra Trust</t>
  </si>
  <si>
    <t>www.electra.co.nz</t>
  </si>
  <si>
    <t>Neil Simmonds</t>
  </si>
  <si>
    <t>Cnr Exeter &amp; Bristol Streets; Levin</t>
  </si>
  <si>
    <t>0800 3532872</t>
  </si>
  <si>
    <t>Ashburton District Council</t>
  </si>
  <si>
    <t>Co-operative members</t>
  </si>
  <si>
    <t>www.eanetworks.co.nz</t>
  </si>
  <si>
    <t>Phil Goodall</t>
  </si>
  <si>
    <t>www.nel.co.nz</t>
  </si>
  <si>
    <t>63 Haven Road; Nelson</t>
  </si>
  <si>
    <t>03 546 9256</t>
  </si>
  <si>
    <t>Network Tasman (50%)</t>
  </si>
  <si>
    <t>Marlborough Lines (50%)</t>
  </si>
  <si>
    <t>Network Tasman Trust</t>
  </si>
  <si>
    <t>Oliver Kearney</t>
  </si>
  <si>
    <t>www.networktasman.co.nz</t>
  </si>
  <si>
    <t>03 989 3600</t>
  </si>
  <si>
    <t>52 Main Road, Hope; Nelson</t>
  </si>
  <si>
    <t>www.networkwaitaki.co.nz</t>
  </si>
  <si>
    <t>10 Chelmer Street; Oamaru</t>
  </si>
  <si>
    <t>03 433 0065</t>
  </si>
  <si>
    <t>Northpower Electric Power Trust</t>
  </si>
  <si>
    <t>www.northpower.com</t>
  </si>
  <si>
    <t>28 Mt Pleasant Road, Raumanga; Whangarei</t>
  </si>
  <si>
    <t>09 430 1803</t>
  </si>
  <si>
    <t>Outages - SAIDI</t>
  </si>
  <si>
    <t>Outages - SAIFI</t>
  </si>
  <si>
    <t>Customer connections</t>
  </si>
  <si>
    <t>CAGR</t>
  </si>
  <si>
    <t>Capital contributions</t>
  </si>
  <si>
    <t>Related party transactions</t>
  </si>
  <si>
    <t>IDCapital ExpenditureValue of capital contributionsValue of capital contributionsconstant</t>
  </si>
  <si>
    <t>Unknown age</t>
  </si>
  <si>
    <t>Unknown grade</t>
  </si>
  <si>
    <t>Charge</t>
  </si>
  <si>
    <t>PQ business</t>
  </si>
  <si>
    <t>2013Delivery</t>
  </si>
  <si>
    <t>2013Fixed</t>
  </si>
  <si>
    <t>2013Other</t>
  </si>
  <si>
    <t>2013Peak</t>
  </si>
  <si>
    <t>2014Delivery</t>
  </si>
  <si>
    <t>2014Fixed</t>
  </si>
  <si>
    <t>2014Other</t>
  </si>
  <si>
    <t>2014Peak</t>
  </si>
  <si>
    <t>2015Delivery</t>
  </si>
  <si>
    <t>2015Fixed</t>
  </si>
  <si>
    <t>2015Other</t>
  </si>
  <si>
    <t>2015Peak</t>
  </si>
  <si>
    <t>2016Delivery</t>
  </si>
  <si>
    <t>2016Fixed</t>
  </si>
  <si>
    <t>2016Other</t>
  </si>
  <si>
    <t>2016Peak</t>
  </si>
  <si>
    <t>Replacement required</t>
  </si>
  <si>
    <t>Subtransmission
lines and cables</t>
  </si>
  <si>
    <t>Distribution &amp; LV
O/H lines</t>
  </si>
  <si>
    <t>Distribution &amp; LV
U/G cables</t>
  </si>
  <si>
    <t>Poles</t>
  </si>
  <si>
    <t>Distribution
transformers</t>
  </si>
  <si>
    <t>Distribution
switchgear</t>
  </si>
  <si>
    <t>Bar - Loss ratio</t>
  </si>
  <si>
    <t>Position - Loss ratio</t>
  </si>
  <si>
    <t>Asset summary and condition</t>
  </si>
  <si>
    <t>Distribution &amp; LV O/H lines</t>
  </si>
  <si>
    <t>Distribution &amp; LV U/G cables</t>
  </si>
  <si>
    <t>Value</t>
  </si>
  <si>
    <t>Zone-substation
switchgear</t>
  </si>
  <si>
    <t>Zone-substation
transformers</t>
  </si>
  <si>
    <t>IDCapital ExpenditureAsset replacement and renewalDistribution substations and transformersconstant</t>
  </si>
  <si>
    <t>IDCapital ExpenditureAsset replacement and renewalDistribution switchgearconstant</t>
  </si>
  <si>
    <t>IDCapital ExpenditureAsset replacement and renewalZone substationsconstant</t>
  </si>
  <si>
    <t>Forecast repex (ave)</t>
  </si>
  <si>
    <t>Repex series</t>
  </si>
  <si>
    <t>*</t>
  </si>
  <si>
    <t>5b(i)</t>
  </si>
  <si>
    <t>1(v)</t>
  </si>
  <si>
    <t>9e(iii)</t>
  </si>
  <si>
    <t>Other data</t>
  </si>
  <si>
    <t>Transformer capacity</t>
  </si>
  <si>
    <t>Market value of asset disposals</t>
  </si>
  <si>
    <t>Other related party transactions</t>
  </si>
  <si>
    <t>Interruptions per 100 circuit km</t>
  </si>
  <si>
    <t>Total distribution transformer capacity</t>
  </si>
  <si>
    <t>MVA</t>
  </si>
  <si>
    <t>2012IDOther dataRelated party transactionsCapital expenditureconstant</t>
  </si>
  <si>
    <t>2012IDOther dataRelated party transactionsCapital expenditurenominal</t>
  </si>
  <si>
    <t>2012IDOther dataRelated party transactionsMarket value of asset disposalsconstant</t>
  </si>
  <si>
    <t>2012IDOther dataRelated party transactionsMarket value of asset disposalsnominal</t>
  </si>
  <si>
    <t>2012IDOther dataRelated party transactionsOperational expenditureconstant</t>
  </si>
  <si>
    <t>2012IDOther dataRelated party transactionsOperational expenditurenominal</t>
  </si>
  <si>
    <t>2012IDOther dataRelated party transactionsOther related party transactionsconstant</t>
  </si>
  <si>
    <t>2012IDOther dataRelated party transactionsOther related party transactionsnominal</t>
  </si>
  <si>
    <t>2012IDOther dataRelated party transactionsTotal regulatory incomeconstant</t>
  </si>
  <si>
    <t>2012IDOther dataRelated party transactionsTotal regulatory incomenominal</t>
  </si>
  <si>
    <t>2013IDOther dataRelated party transactionsCapital expenditureconstant</t>
  </si>
  <si>
    <t>2013IDOther dataRelated party transactionsCapital expenditurenominal</t>
  </si>
  <si>
    <t>2013IDOther dataRelated party transactionsMarket value of asset disposalsconstant</t>
  </si>
  <si>
    <t>2013IDOther dataRelated party transactionsMarket value of asset disposalsnominal</t>
  </si>
  <si>
    <t>2013IDOther dataRelated party transactionsOperational expenditureconstant</t>
  </si>
  <si>
    <t>2013IDOther dataRelated party transactionsOperational expenditurenominal</t>
  </si>
  <si>
    <t>2013IDOther dataRelated party transactionsOther related party transactionsconstant</t>
  </si>
  <si>
    <t>2013IDOther dataRelated party transactionsOther related party transactionsnominal</t>
  </si>
  <si>
    <t>2013IDOther dataRelated party transactionsTotal regulatory incomeconstant</t>
  </si>
  <si>
    <t>2013IDOther dataRelated party transactionsTotal regulatory incomenominal</t>
  </si>
  <si>
    <t>2013IDOther dataTransformer capacityTotal distribution transformer capacityNA</t>
  </si>
  <si>
    <t>2014IDOther dataRelated party transactionsCapital expenditureconstant</t>
  </si>
  <si>
    <t>2014IDOther dataRelated party transactionsCapital expenditurenominal</t>
  </si>
  <si>
    <t>2014IDOther dataRelated party transactionsMarket value of asset disposalsconstant</t>
  </si>
  <si>
    <t>2014IDOther dataRelated party transactionsMarket value of asset disposalsnominal</t>
  </si>
  <si>
    <t>2014IDOther dataRelated party transactionsOperational expenditureconstant</t>
  </si>
  <si>
    <t>2014IDOther dataRelated party transactionsOperational expenditurenominal</t>
  </si>
  <si>
    <t>2014IDOther dataRelated party transactionsOther related party transactionsconstant</t>
  </si>
  <si>
    <t>2014IDOther dataRelated party transactionsOther related party transactionsnominal</t>
  </si>
  <si>
    <t>2014IDOther dataRelated party transactionsTotal regulatory incomeconstant</t>
  </si>
  <si>
    <t>2014IDOther dataRelated party transactionsTotal regulatory incomenominal</t>
  </si>
  <si>
    <t>2014IDOther dataTransformer capacityTotal distribution transformer capacityNA</t>
  </si>
  <si>
    <t>2015IDOther dataRelated party transactionsCapital expenditureconstant</t>
  </si>
  <si>
    <t>2015IDOther dataRelated party transactionsCapital expenditurenominal</t>
  </si>
  <si>
    <t>2015IDOther dataRelated party transactionsMarket value of asset disposalsconstant</t>
  </si>
  <si>
    <t>2015IDOther dataRelated party transactionsMarket value of asset disposalsnominal</t>
  </si>
  <si>
    <t>2015IDOther dataRelated party transactionsOperational expenditureconstant</t>
  </si>
  <si>
    <t>2015IDOther dataRelated party transactionsOperational expenditurenominal</t>
  </si>
  <si>
    <t>2015IDOther dataRelated party transactionsOther related party transactionsconstant</t>
  </si>
  <si>
    <t>2015IDOther dataRelated party transactionsOther related party transactionsnominal</t>
  </si>
  <si>
    <t>2015IDOther dataRelated party transactionsTotal regulatory incomeconstant</t>
  </si>
  <si>
    <t>2015IDOther dataRelated party transactionsTotal regulatory incomenominal</t>
  </si>
  <si>
    <t>2015IDOther dataTransformer capacityTotal distribution transformer capacityNA</t>
  </si>
  <si>
    <t>2016IDOther dataRelated party transactionsCapital expenditureconstant</t>
  </si>
  <si>
    <t>2016IDOther dataRelated party transactionsCapital expenditurenominal</t>
  </si>
  <si>
    <t>2016IDOther dataRelated party transactionsMarket value of asset disposalsconstant</t>
  </si>
  <si>
    <t>2016IDOther dataRelated party transactionsMarket value of asset disposalsnominal</t>
  </si>
  <si>
    <t>2016IDOther dataRelated party transactionsOperational expenditureconstant</t>
  </si>
  <si>
    <t>2016IDOther dataRelated party transactionsOperational expenditurenominal</t>
  </si>
  <si>
    <t>2016IDOther dataRelated party transactionsOther related party transactionsconstant</t>
  </si>
  <si>
    <t>2016IDOther dataRelated party transactionsOther related party transactionsnominal</t>
  </si>
  <si>
    <t>2016IDOther dataRelated party transactionsTotal regulatory incomeconstant</t>
  </si>
  <si>
    <t>2016IDOther dataRelated party transactionsTotal regulatory incomenominal</t>
  </si>
  <si>
    <t>2016IDOther dataTransformer capacityTotal distribution transformer capacityNA</t>
  </si>
  <si>
    <t>IDOther dataTransformer capacityTotal distribution transformer capacityNA</t>
  </si>
  <si>
    <t>Bar - Interruption rate</t>
  </si>
  <si>
    <t>Position - Interruption rate</t>
  </si>
  <si>
    <t>4(vii)</t>
  </si>
  <si>
    <t>RAB value</t>
  </si>
  <si>
    <t>IDOther dataRelated party transactionsCapital expenditureconstant</t>
  </si>
  <si>
    <t>IDOther dataRelated party transactionsMarket value of asset disposalsconstant</t>
  </si>
  <si>
    <t>IDOther dataRelated party transactionsOperational expenditureconstant</t>
  </si>
  <si>
    <t>IDOther dataRelated party transactionsOther related party transactionsconstant</t>
  </si>
  <si>
    <t>IDOther dataRelated party transactionsTotal regulatory incomeconstant</t>
  </si>
  <si>
    <t>10(ii)</t>
  </si>
  <si>
    <t>Adverse environment</t>
  </si>
  <si>
    <t>Adverse weather</t>
  </si>
  <si>
    <t>Cause unknown</t>
  </si>
  <si>
    <t>Defective equipment</t>
  </si>
  <si>
    <t>Human error</t>
  </si>
  <si>
    <t>Lightning</t>
  </si>
  <si>
    <t>Third party interference</t>
  </si>
  <si>
    <t>Vegetation</t>
  </si>
  <si>
    <t>Wildlife</t>
  </si>
  <si>
    <t>2013IDReliabilitySAIDIAdverse environmentNA</t>
  </si>
  <si>
    <t>2013IDReliabilitySAIDIAdverse weatherNA</t>
  </si>
  <si>
    <t>2013IDReliabilitySAIDICause unknownNA</t>
  </si>
  <si>
    <t>2013IDReliabilitySAIDIDefective equipmentNA</t>
  </si>
  <si>
    <t>2013IDReliabilitySAIDIHuman errorNA</t>
  </si>
  <si>
    <t>2013IDReliabilitySAIDILightningNA</t>
  </si>
  <si>
    <t>2013IDReliabilitySAIDIThird party interferenceNA</t>
  </si>
  <si>
    <t>2013IDReliabilitySAIDIVegetationNA</t>
  </si>
  <si>
    <t>2013IDReliabilitySAIDIWildlifeNA</t>
  </si>
  <si>
    <t>2013IDReliabilitySAIFIAdverse environmentNA</t>
  </si>
  <si>
    <t>2013IDReliabilitySAIFIAdverse weatherNA</t>
  </si>
  <si>
    <t>2013IDReliabilitySAIFICause unknownNA</t>
  </si>
  <si>
    <t>2013IDReliabilitySAIFIDefective equipmentNA</t>
  </si>
  <si>
    <t>2013IDReliabilitySAIFIHuman errorNA</t>
  </si>
  <si>
    <t>2013IDReliabilitySAIFILightningNA</t>
  </si>
  <si>
    <t>2013IDReliabilitySAIFIThird party interferenceNA</t>
  </si>
  <si>
    <t>2013IDReliabilitySAIFIVegetationNA</t>
  </si>
  <si>
    <t>2013IDReliabilitySAIFIWildlifeNA</t>
  </si>
  <si>
    <t>2014IDReliabilitySAIDIAdverse environmentNA</t>
  </si>
  <si>
    <t>2014IDReliabilitySAIDIAdverse weatherNA</t>
  </si>
  <si>
    <t>2014IDReliabilitySAIDICause unknownNA</t>
  </si>
  <si>
    <t>2014IDReliabilitySAIDIDefective equipmentNA</t>
  </si>
  <si>
    <t>2014IDReliabilitySAIDIHuman errorNA</t>
  </si>
  <si>
    <t>2014IDReliabilitySAIDILightningNA</t>
  </si>
  <si>
    <t>2014IDReliabilitySAIDIThird party interferenceNA</t>
  </si>
  <si>
    <t>2014IDReliabilitySAIDIVegetationNA</t>
  </si>
  <si>
    <t>2014IDReliabilitySAIDIWildlifeNA</t>
  </si>
  <si>
    <t>2014IDReliabilitySAIFIAdverse environmentNA</t>
  </si>
  <si>
    <t>2014IDReliabilitySAIFIAdverse weatherNA</t>
  </si>
  <si>
    <t>2014IDReliabilitySAIFICause unknownNA</t>
  </si>
  <si>
    <t>2014IDReliabilitySAIFIDefective equipmentNA</t>
  </si>
  <si>
    <t>2014IDReliabilitySAIFIHuman errorNA</t>
  </si>
  <si>
    <t>2014IDReliabilitySAIFILightningNA</t>
  </si>
  <si>
    <t>2014IDReliabilitySAIFIThird party interferenceNA</t>
  </si>
  <si>
    <t>2014IDReliabilitySAIFIVegetationNA</t>
  </si>
  <si>
    <t>2014IDReliabilitySAIFIWildlifeNA</t>
  </si>
  <si>
    <t>2015IDReliabilitySAIDIAdverse environmentNA</t>
  </si>
  <si>
    <t>2015IDReliabilitySAIDIAdverse weatherNA</t>
  </si>
  <si>
    <t>2015IDReliabilitySAIDICause unknownNA</t>
  </si>
  <si>
    <t>2015IDReliabilitySAIDIDefective equipmentNA</t>
  </si>
  <si>
    <t>2015IDReliabilitySAIDIHuman errorNA</t>
  </si>
  <si>
    <t>2015IDReliabilitySAIDILightningNA</t>
  </si>
  <si>
    <t>2015IDReliabilitySAIDIThird party interferenceNA</t>
  </si>
  <si>
    <t>2015IDReliabilitySAIDIVegetationNA</t>
  </si>
  <si>
    <t>2015IDReliabilitySAIDIWildlifeNA</t>
  </si>
  <si>
    <t>2015IDReliabilitySAIFIAdverse environmentNA</t>
  </si>
  <si>
    <t>2015IDReliabilitySAIFIAdverse weatherNA</t>
  </si>
  <si>
    <t>2015IDReliabilitySAIFICause unknownNA</t>
  </si>
  <si>
    <t>2015IDReliabilitySAIFIDefective equipmentNA</t>
  </si>
  <si>
    <t>2015IDReliabilitySAIFIHuman errorNA</t>
  </si>
  <si>
    <t>2015IDReliabilitySAIFILightningNA</t>
  </si>
  <si>
    <t>2015IDReliabilitySAIFIThird party interferenceNA</t>
  </si>
  <si>
    <t>2015IDReliabilitySAIFIVegetationNA</t>
  </si>
  <si>
    <t>2015IDReliabilitySAIFIWildlifeNA</t>
  </si>
  <si>
    <t>2016IDReliabilitySAIDIAdverse environmentNA</t>
  </si>
  <si>
    <t>2016IDReliabilitySAIDIAdverse weatherNA</t>
  </si>
  <si>
    <t>2016IDReliabilitySAIDICause unknownNA</t>
  </si>
  <si>
    <t>2016IDReliabilitySAIDIDefective equipmentNA</t>
  </si>
  <si>
    <t>2016IDReliabilitySAIDIHuman errorNA</t>
  </si>
  <si>
    <t>2016IDReliabilitySAIDILightningNA</t>
  </si>
  <si>
    <t>2016IDReliabilitySAIDIThird party interferenceNA</t>
  </si>
  <si>
    <t>2016IDReliabilitySAIDIVegetationNA</t>
  </si>
  <si>
    <t>2016IDReliabilitySAIDIWildlifeNA</t>
  </si>
  <si>
    <t>2016IDReliabilitySAIFIAdverse environmentNA</t>
  </si>
  <si>
    <t>2016IDReliabilitySAIFIAdverse weatherNA</t>
  </si>
  <si>
    <t>2016IDReliabilitySAIFICause unknownNA</t>
  </si>
  <si>
    <t>2016IDReliabilitySAIFIDefective equipmentNA</t>
  </si>
  <si>
    <t>2016IDReliabilitySAIFIHuman errorNA</t>
  </si>
  <si>
    <t>2016IDReliabilitySAIFILightningNA</t>
  </si>
  <si>
    <t>2016IDReliabilitySAIFIThird party interferenceNA</t>
  </si>
  <si>
    <t>2016IDReliabilitySAIFIVegetationNA</t>
  </si>
  <si>
    <t>2016IDReliabilitySAIFIWildlifeNA</t>
  </si>
  <si>
    <t>Interruptions</t>
  </si>
  <si>
    <t>CAIDI</t>
  </si>
  <si>
    <t>Unplanned</t>
  </si>
  <si>
    <t>Planned</t>
  </si>
  <si>
    <t>Cost per interruption</t>
  </si>
  <si>
    <t>Unplanned - Class C</t>
  </si>
  <si>
    <t>Planned - Class B</t>
  </si>
  <si>
    <t>Number of interruptions</t>
  </si>
  <si>
    <t>2013IDReliabilityNumber of interruptionsClass BNA</t>
  </si>
  <si>
    <t>2013IDReliabilityNumber of interruptionsClass CNA</t>
  </si>
  <si>
    <t>2014IDReliabilityNumber of interruptionsClass BNA</t>
  </si>
  <si>
    <t>2014IDReliabilityNumber of interruptionsClass CNA</t>
  </si>
  <si>
    <t>2015IDReliabilityNumber of interruptionsClass BNA</t>
  </si>
  <si>
    <t>2015IDReliabilityNumber of interruptionsClass CNA</t>
  </si>
  <si>
    <t>2016IDReliabilityNumber of interruptionsClass BNA</t>
  </si>
  <si>
    <t>2016IDReliabilityNumber of interruptionsClass CNA</t>
  </si>
  <si>
    <t>IDReliabilityNumber of interruptionsClass CNA</t>
  </si>
  <si>
    <t>IDReliabilitySAIDIClass CNA</t>
  </si>
  <si>
    <t>IDReliabilitySAIFIClass CNA</t>
  </si>
  <si>
    <t>IDReliabilityNumber of interruptionsClass BNA</t>
  </si>
  <si>
    <t>IDReliabilitySAIDIClass BNA</t>
  </si>
  <si>
    <t>IDReliabilitySAIFIClass BNA</t>
  </si>
  <si>
    <t>Cost per SAIDI</t>
  </si>
  <si>
    <t>IDReliabilitySAIFIAdverse environmentNA</t>
  </si>
  <si>
    <t>IDReliabilitySAIFIAdverse weatherNA</t>
  </si>
  <si>
    <t>IDReliabilitySAIFICause unknownNA</t>
  </si>
  <si>
    <t>IDReliabilitySAIFIDefective equipmentNA</t>
  </si>
  <si>
    <t>IDReliabilitySAIFIHuman errorNA</t>
  </si>
  <si>
    <t>IDReliabilitySAIFILightningNA</t>
  </si>
  <si>
    <t>IDReliabilitySAIFIThird party interferenceNA</t>
  </si>
  <si>
    <t>IDReliabilitySAIFIVegetationNA</t>
  </si>
  <si>
    <t>IDReliabilitySAIFIWildlifeNA</t>
  </si>
  <si>
    <t>Equipment &amp; human error</t>
  </si>
  <si>
    <t>Unknown</t>
  </si>
  <si>
    <t>Weather &amp; external</t>
  </si>
  <si>
    <t>Obstruction</t>
  </si>
  <si>
    <t>Trend</t>
  </si>
  <si>
    <t>Slope</t>
  </si>
  <si>
    <t>Percent</t>
  </si>
  <si>
    <t>Historic</t>
  </si>
  <si>
    <t>Forecast</t>
  </si>
  <si>
    <t>Change</t>
  </si>
  <si>
    <t>-</t>
  </si>
  <si>
    <t>New Zealand</t>
  </si>
  <si>
    <t>Related party transactions - capex</t>
  </si>
  <si>
    <t>Related party transactions - opex</t>
  </si>
  <si>
    <t>RAB Value</t>
  </si>
  <si>
    <t>Explanatory documentation:</t>
  </si>
  <si>
    <t>Summary database:</t>
  </si>
  <si>
    <t>Network opex /
metre of line</t>
  </si>
  <si>
    <t>2012</t>
  </si>
  <si>
    <t>2012-2014</t>
  </si>
  <si>
    <t>2011</t>
  </si>
  <si>
    <t>3 yr ratio</t>
  </si>
  <si>
    <t>Network opex / metre of line</t>
  </si>
  <si>
    <t>Fixed / ICP / day</t>
  </si>
  <si>
    <t>Year unknown</t>
  </si>
  <si>
    <t>2013IDReliabilityInterruption rateInterruptions per 100 circuit kmNA</t>
  </si>
  <si>
    <t>2014IDReliabilityInterruption rateInterruptions per 100 circuit kmNA</t>
  </si>
  <si>
    <t>2015IDReliabilityInterruption rateInterruptions per 100 circuit kmNA</t>
  </si>
  <si>
    <t>2016IDReliabilityInterruption rateInterruptions per 100 circuit kmNA</t>
  </si>
  <si>
    <t>IDReliabilityInterruption rateInterruptions per 100 circuit kmNA</t>
  </si>
  <si>
    <t>Estimated state 
of the assets</t>
  </si>
  <si>
    <t>Link</t>
  </si>
  <si>
    <t>3 year CAGR</t>
  </si>
  <si>
    <t>5 year
trend</t>
  </si>
  <si>
    <t>Maximum</t>
  </si>
  <si>
    <t>Condition parameters</t>
  </si>
  <si>
    <t>Capex by expenditure category</t>
  </si>
  <si>
    <t>% of capex</t>
  </si>
  <si>
    <t>Opex by expenditure category</t>
  </si>
  <si>
    <t>% of opex</t>
  </si>
  <si>
    <t>Proportion of revenue</t>
  </si>
  <si>
    <t>Charges
per unit</t>
  </si>
  <si>
    <t>Rank</t>
  </si>
  <si>
    <t>Non-network opex / connections</t>
  </si>
  <si>
    <t>5yr replacement req (est)</t>
  </si>
  <si>
    <t>5yr planned replacement</t>
  </si>
  <si>
    <t>* RAB and expenditure on poles is included within Distribution and LV lines</t>
  </si>
  <si>
    <t>Peak / kW</t>
  </si>
  <si>
    <t>Total opex / 
kW</t>
  </si>
  <si>
    <t>Over ODV life</t>
  </si>
  <si>
    <t>ODV lives
value</t>
  </si>
  <si>
    <t>SAIFI causes</t>
  </si>
  <si>
    <t>IDReliabilitySAIDIAdverse environmentNA</t>
  </si>
  <si>
    <t>IDReliabilitySAIDIAdverse weatherNA</t>
  </si>
  <si>
    <t>IDReliabilitySAIDICause unknownNA</t>
  </si>
  <si>
    <t>IDReliabilitySAIDIDefective equipmentNA</t>
  </si>
  <si>
    <t>IDReliabilitySAIDIHuman errorNA</t>
  </si>
  <si>
    <t>IDReliabilitySAIDILightningNA</t>
  </si>
  <si>
    <t>IDReliabilitySAIDIThird party interferenceNA</t>
  </si>
  <si>
    <t>IDReliabilitySAIDIVegetationNA</t>
  </si>
  <si>
    <t>IDReliabilitySAIDIWildlifeNA</t>
  </si>
  <si>
    <t>SAIDI causes</t>
  </si>
  <si>
    <t>Average daily charge</t>
  </si>
  <si>
    <t>Delivery cents / kWh</t>
  </si>
  <si>
    <t>Name:</t>
  </si>
  <si>
    <t>CEO / Position</t>
  </si>
  <si>
    <t>CEO</t>
  </si>
  <si>
    <t>General Manager</t>
  </si>
  <si>
    <t>Jason Franklin (Powernet)</t>
  </si>
  <si>
    <t>Sean Horgan</t>
  </si>
  <si>
    <t xml:space="preserve">   (formerly Auckland Energy Consumer Trust)</t>
  </si>
  <si>
    <t>AMP2017</t>
  </si>
  <si>
    <t>Routine &amp; Corrective Maint &amp; Inspection</t>
  </si>
  <si>
    <t>Maximum coincident system demand [MW]</t>
  </si>
  <si>
    <t>2017AMP2017Capital ExpenditureAll assetsExpenditure on assetsconstant</t>
  </si>
  <si>
    <t>2017AMP2017Capital ExpenditureAll assetsExpenditure on assetsnominal</t>
  </si>
  <si>
    <t>2017AMP2017Capital ExpenditureAsset relocationsAsset relocationsconstant</t>
  </si>
  <si>
    <t>2017AMP2017Capital ExpenditureAsset relocationsAsset relocationsnominal</t>
  </si>
  <si>
    <t>2017AMP2017Capital ExpenditureAsset replacement and renewalAsset replacement and renewalconstant</t>
  </si>
  <si>
    <t>2017AMP2017Capital ExpenditureAsset replacement and renewalAsset replacement and renewalnominal</t>
  </si>
  <si>
    <t>2017AMP2017Capital ExpenditureAssets commissionedAssets commissionednominal</t>
  </si>
  <si>
    <t>2017AMP2017Capital ExpenditureCapital expenditure forecastCapital expenditure forecastnominal</t>
  </si>
  <si>
    <t>2017AMP2017Capital ExpenditureConsumer connectionConsumer connectionconstant</t>
  </si>
  <si>
    <t>2017AMP2017Capital ExpenditureConsumer connectionConsumer connectionnominal</t>
  </si>
  <si>
    <t>2017AMP2017Capital ExpenditureCost of financingCost of financingnominal</t>
  </si>
  <si>
    <t>2017AMP2017Capital ExpenditureExpenditure on subcomponentsEnergy efficiency and demand side management, reduction of energy lossesconstant</t>
  </si>
  <si>
    <t>2017AMP2017Capital ExpenditureExpenditure on subcomponentsOverhead to underground conversionconstant</t>
  </si>
  <si>
    <t>2017AMP2017Capital ExpenditureExpenditure on subcomponentsResearch and developmentconstant</t>
  </si>
  <si>
    <t>2017AMP2017Capital ExpenditureNetwork assetsExpenditure on network assetsconstant</t>
  </si>
  <si>
    <t>2017AMP2017Capital ExpenditureNetwork assetsExpenditure on network assetsnominal</t>
  </si>
  <si>
    <t>2017AMP2017Capital ExpenditureNon-network assetsExpenditure on non-network assetsconstant</t>
  </si>
  <si>
    <t>2017AMP2017Capital ExpenditureNon-network assetsExpenditure on non-network assetsnominal</t>
  </si>
  <si>
    <t>2017AMP2017Capital ExpenditureReliability, safety and environmentLegislative and regulatoryconstant</t>
  </si>
  <si>
    <t>2017AMP2017Capital ExpenditureReliability, safety and environmentLegislative and regulatorynominal</t>
  </si>
  <si>
    <t>2017AMP2017Capital ExpenditureReliability, safety and environmentOther reliability, safety and environmentconstant</t>
  </si>
  <si>
    <t>2017AMP2017Capital ExpenditureReliability, safety and environmentOther reliability, safety and environmentnominal</t>
  </si>
  <si>
    <t>2017AMP2017Capital ExpenditureReliability, safety and environmentQuality of supplyconstant</t>
  </si>
  <si>
    <t>2017AMP2017Capital ExpenditureReliability, safety and environmentQuality of supplynominal</t>
  </si>
  <si>
    <t>2017AMP2017Capital ExpenditureReliability, safety and environmentTotal reliability, safety and environmentconstant</t>
  </si>
  <si>
    <t>2017AMP2017Capital ExpenditureReliability, safety and environmentTotal reliability, safety and environmentnominal</t>
  </si>
  <si>
    <t>2017AMP2017Capital ExpenditureSystem growthSystem growthconstant</t>
  </si>
  <si>
    <t>2017AMP2017Capital ExpenditureSystem growthSystem growthnominal</t>
  </si>
  <si>
    <t>2017AMP2017Capital ExpenditureValue of capital contributionsValue of capital contributionsnominal</t>
  </si>
  <si>
    <t>2017AMP2017Capital ExpenditureValue of vested assetsValue of vested assetsnominal</t>
  </si>
  <si>
    <t>2017AMP2017Capital ExpenditureAsset replacement and renewalAsset replacement and renewal expenditureconstant</t>
  </si>
  <si>
    <t>2017AMP2017Capital ExpenditureAsset replacement and renewalAsset replacement and renewal less capital contributionsconstant</t>
  </si>
  <si>
    <t>2017AMP2017Capital ExpenditureAsset replacement and renewalCapital contributions funding asset replacement and renewalconstant</t>
  </si>
  <si>
    <t>2017AMP2017Capital ExpenditureAsset replacement and renewalDistribution and LV cablesconstant</t>
  </si>
  <si>
    <t>2017AMP2017Capital ExpenditureAsset replacement and renewalDistribution and LV linesconstant</t>
  </si>
  <si>
    <t>2017AMP2017Capital ExpenditureAsset replacement and renewalDistribution substations and transformersconstant</t>
  </si>
  <si>
    <t>2017AMP2017Capital ExpenditureAsset replacement and renewalDistribution switchgearconstant</t>
  </si>
  <si>
    <t>2017AMP2017Capital ExpenditureAsset replacement and renewalOther network assetsconstant</t>
  </si>
  <si>
    <t>2017AMP2017Capital ExpenditureAsset replacement and renewalSubtransmissionconstant</t>
  </si>
  <si>
    <t>2017AMP2017Capital ExpenditureAsset replacement and renewalZone substationsconstant</t>
  </si>
  <si>
    <t>2017IDCapital ExpenditureAll assetsExpenditure on assetsconstant</t>
  </si>
  <si>
    <t>2017IDCapital ExpenditureAll assetsExpenditure on assetsnominal</t>
  </si>
  <si>
    <t>2017IDCapital ExpenditureAsset relocationsAsset relocationsconstant</t>
  </si>
  <si>
    <t>2017IDCapital ExpenditureAsset relocationsAsset relocationsnominal</t>
  </si>
  <si>
    <t>2017IDCapital ExpenditureAsset replacement and renewalAsset replacement and renewalconstant</t>
  </si>
  <si>
    <t>2017IDCapital ExpenditureAsset replacement and renewalAsset replacement and renewalnominal</t>
  </si>
  <si>
    <t>2017IDCapital ExpenditureCapital expenditureCapital expenditureconstant</t>
  </si>
  <si>
    <t>2017IDCapital ExpenditureCapital expenditureCapital expenditurenominal</t>
  </si>
  <si>
    <t>2017IDCapital ExpenditureConsumer connectionConsumer connectionconstant</t>
  </si>
  <si>
    <t>2017IDCapital ExpenditureConsumer connectionConsumer connectionnominal</t>
  </si>
  <si>
    <t>2017IDCapital ExpenditureCost of financingCost of financingconstant</t>
  </si>
  <si>
    <t>2017IDCapital ExpenditureCost of financingCost of financingnominal</t>
  </si>
  <si>
    <t>2017IDCapital ExpenditureNetwork assetsExpenditure on network assetsconstant</t>
  </si>
  <si>
    <t>2017IDCapital ExpenditureNetwork assetsExpenditure on network assetsnominal</t>
  </si>
  <si>
    <t>2017IDCapital ExpenditureNon-network assetsExpenditure on non-network assetsconstant</t>
  </si>
  <si>
    <t>2017IDCapital ExpenditureNon-network assetsExpenditure on non-network assetsnominal</t>
  </si>
  <si>
    <t>2017IDCapital ExpenditureReliability, safety and environmentLegislative and regulatoryconstant</t>
  </si>
  <si>
    <t>2017IDCapital ExpenditureReliability, safety and environmentLegislative and regulatorynominal</t>
  </si>
  <si>
    <t>2017IDCapital ExpenditureReliability, safety and environmentOther reliability, safety and environmentconstant</t>
  </si>
  <si>
    <t>2017IDCapital ExpenditureReliability, safety and environmentOther reliability, safety and environmentnominal</t>
  </si>
  <si>
    <t>2017IDCapital ExpenditureReliability, safety and environmentQuality of supplyconstant</t>
  </si>
  <si>
    <t>2017IDCapital ExpenditureReliability, safety and environmentQuality of supplynominal</t>
  </si>
  <si>
    <t>2017IDCapital ExpenditureReliability, safety and environmentTotal reliability, safety and environmentconstant</t>
  </si>
  <si>
    <t>2017IDCapital ExpenditureReliability, safety and environmentTotal reliability, safety and environmentnominal</t>
  </si>
  <si>
    <t>2017IDCapital ExpenditureSystem growthSystem growthconstant</t>
  </si>
  <si>
    <t>2017IDCapital ExpenditureSystem growthSystem growthnominal</t>
  </si>
  <si>
    <t>2017IDCapital ExpenditureValue of capital contributionsValue of capital contributionsconstant</t>
  </si>
  <si>
    <t>2017IDCapital ExpenditureValue of capital contributionsValue of capital contributionsnominal</t>
  </si>
  <si>
    <t>2017IDCapital ExpenditureValue of vested assetsValue of vested assetsconstant</t>
  </si>
  <si>
    <t>2017IDCapital ExpenditureValue of vested assetsValue of vested assetsnominal</t>
  </si>
  <si>
    <t>2017IDCapital ExpenditureAsset replacement and renewalAsset replacement and renewal expenditureconstant</t>
  </si>
  <si>
    <t>2017IDCapital ExpenditureAsset replacement and renewalAsset replacement and renewal expenditurenominal</t>
  </si>
  <si>
    <t>2017IDCapital ExpenditureAsset replacement and renewalAsset replacement and renewal less capital contributionsconstant</t>
  </si>
  <si>
    <t>2017IDCapital ExpenditureAsset replacement and renewalAsset replacement and renewal less capital contributionsnominal</t>
  </si>
  <si>
    <t>2017IDCapital ExpenditureAsset replacement and renewalCapital contributions funding asset replacement and renewalconstant</t>
  </si>
  <si>
    <t>2017IDCapital ExpenditureAsset replacement and renewalCapital contributions funding asset replacement and renewalnominal</t>
  </si>
  <si>
    <t>2017IDCapital ExpenditureAsset replacement and renewalDistribution and LV cablesconstant</t>
  </si>
  <si>
    <t>2017IDCapital ExpenditureAsset replacement and renewalDistribution and LV cablesnominal</t>
  </si>
  <si>
    <t>2017IDCapital ExpenditureAsset replacement and renewalDistribution and LV linesconstant</t>
  </si>
  <si>
    <t>2017IDCapital ExpenditureAsset replacement and renewalDistribution and LV linesnominal</t>
  </si>
  <si>
    <t>2017IDCapital ExpenditureAsset replacement and renewalDistribution substations and transformersconstant</t>
  </si>
  <si>
    <t>2017IDCapital ExpenditureAsset replacement and renewalDistribution substations and transformersnominal</t>
  </si>
  <si>
    <t>2017IDCapital ExpenditureAsset replacement and renewalDistribution switchgearconstant</t>
  </si>
  <si>
    <t>2017IDCapital ExpenditureAsset replacement and renewalDistribution switchgearnominal</t>
  </si>
  <si>
    <t>2017IDCapital ExpenditureAsset replacement and renewalOther network assetsconstant</t>
  </si>
  <si>
    <t>2017IDCapital ExpenditureAsset replacement and renewalOther network assetsnominal</t>
  </si>
  <si>
    <t>2017IDCapital ExpenditureAsset replacement and renewalSubtransmissionconstant</t>
  </si>
  <si>
    <t>2017IDCapital ExpenditureAsset replacement and renewalSubtransmissionnominal</t>
  </si>
  <si>
    <t>2017IDCapital ExpenditureAsset replacement and renewalZone substationsconstant</t>
  </si>
  <si>
    <t>2017IDCapital ExpenditureAsset replacement and renewalZone substationsnominal</t>
  </si>
  <si>
    <t>2017IDCapital ExpenditureSystem growthCapital contributions funding system growthconstant</t>
  </si>
  <si>
    <t>2017IDCapital ExpenditureSystem growthCapital contributions funding system growthnominal</t>
  </si>
  <si>
    <t>2017IDCapital ExpenditureSystem growthDistribution and LV cablesconstant</t>
  </si>
  <si>
    <t>2017IDCapital ExpenditureSystem growthDistribution and LV cablesnominal</t>
  </si>
  <si>
    <t>2017IDCapital ExpenditureSystem growthDistribution and LV linesconstant</t>
  </si>
  <si>
    <t>2017IDCapital ExpenditureSystem growthDistribution and LV linesnominal</t>
  </si>
  <si>
    <t>2017IDCapital ExpenditureSystem growthDistribution substations and transformersconstant</t>
  </si>
  <si>
    <t>2017IDCapital ExpenditureSystem growthDistribution substations and transformersnominal</t>
  </si>
  <si>
    <t>2017IDCapital ExpenditureSystem growthDistribution switchgearconstant</t>
  </si>
  <si>
    <t>2017IDCapital ExpenditureSystem growthDistribution switchgearnominal</t>
  </si>
  <si>
    <t>2017IDCapital ExpenditureSystem growthOther network assetsconstant</t>
  </si>
  <si>
    <t>2017IDCapital ExpenditureSystem growthOther network assetsnominal</t>
  </si>
  <si>
    <t>2017IDCapital ExpenditureSystem growthSubtransmissionconstant</t>
  </si>
  <si>
    <t>2017IDCapital ExpenditureSystem growthSubtransmissionnominal</t>
  </si>
  <si>
    <t>2017IDCapital ExpenditureSystem growthSystem growth expenditureconstant</t>
  </si>
  <si>
    <t>2017IDCapital ExpenditureSystem growthSystem growth expenditurenominal</t>
  </si>
  <si>
    <t>2017IDCapital ExpenditureSystem growthSystem growth less capital contributionsconstant</t>
  </si>
  <si>
    <t>2017IDCapital ExpenditureSystem growthSystem growth less capital contributionsnominal</t>
  </si>
  <si>
    <t>2017IDCapital ExpenditureSystem growthZone substationsconstant</t>
  </si>
  <si>
    <t>2017IDCapital ExpenditureSystem growthZone substationsnominal</t>
  </si>
  <si>
    <t>2017AMP2017Network and DemandElectricity volumesElectricity entering system for supply to consumersNA</t>
  </si>
  <si>
    <t>2017AMP2017Network and DemandElectricity volumesLoad factorNA</t>
  </si>
  <si>
    <t>2017AMP2017Network and DemandElectricity volumesLoss ratioNA</t>
  </si>
  <si>
    <t>2017AMP2017Network and DemandElectricity volumesTotal energy delivered to ICPsNA</t>
  </si>
  <si>
    <t>2017AMP2017Network and DemandMaximum coincident system demandGXP demandNA</t>
  </si>
  <si>
    <t>2017AMP2017Network and DemandMaximum coincident system demandMaximum coincident system demandNA</t>
  </si>
  <si>
    <t>2017AMP2017Network and DemandMaximum coincident system demandMaximum coincident system demand [MW]NA</t>
  </si>
  <si>
    <t>2017IDNetwork and DemandCustomer numbersAverage no. of ICPs in disclosure yearNA</t>
  </si>
  <si>
    <t>2017IDNetwork and DemandElectricity volumesElectricity entering system for supply to consumersNA</t>
  </si>
  <si>
    <t>2017IDNetwork and DemandElectricity volumesLoad factorNA</t>
  </si>
  <si>
    <t>2017IDNetwork and DemandElectricity volumesLoss ratioNA</t>
  </si>
  <si>
    <t>2017IDNetwork and DemandElectricity volumesTotal energy delivered to ICPsNA</t>
  </si>
  <si>
    <t>2017IDNetwork and DemandMaximum coincident system demandGXP demandNA</t>
  </si>
  <si>
    <t>2017IDNetwork and DemandMaximum coincident system demandMaximum coincident system demandNA</t>
  </si>
  <si>
    <t>2017AMP2017Operating ExpenditureAsset replacement and renewalAsset replacement and renewalconstant</t>
  </si>
  <si>
    <t>2017AMP2017Operating ExpenditureAsset replacement and renewalAsset replacement and renewalnominal</t>
  </si>
  <si>
    <t>2017AMP2017Operating ExpenditureBusiness supportBusiness supportconstant</t>
  </si>
  <si>
    <t>2017AMP2017Operating ExpenditureBusiness supportBusiness supportnominal</t>
  </si>
  <si>
    <t>2017AMP2017Operating ExpenditureExpenditure on subcomponentsDirect billing*constant</t>
  </si>
  <si>
    <t>2017AMP2017Operating ExpenditureExpenditure on subcomponentsEnergy efficiency and demand side management, reduction of energy lossesconstant</t>
  </si>
  <si>
    <t>2017AMP2017Operating ExpenditureExpenditure on subcomponentsInsuranceconstant</t>
  </si>
  <si>
    <t>2017AMP2017Operating ExpenditureExpenditure on subcomponentsResearch and Developmentconstant</t>
  </si>
  <si>
    <t>2017AMP2017Operating ExpenditureNetwork OpexNetwork Opexconstant</t>
  </si>
  <si>
    <t>2017AMP2017Operating ExpenditureNetwork OpexNetwork Opexnominal</t>
  </si>
  <si>
    <t>2017AMP2017Operating ExpenditureNon-network opexNon-network opexconstant</t>
  </si>
  <si>
    <t>2017AMP2017Operating ExpenditureNon-network opexNon-network opexnominal</t>
  </si>
  <si>
    <t>2017AMP2017Operating ExpenditureRoutine &amp; Corrective Maint &amp; InspectionRoutine &amp; Corrective Maint &amp; Inspectionconstant</t>
  </si>
  <si>
    <t>2017AMP2017Operating ExpenditureRoutine &amp; Corrective Maint &amp; InspectionRoutine &amp; Corrective Maint &amp; Inspectionnominal</t>
  </si>
  <si>
    <t>2017AMP2017Operating ExpenditureRoutine and corrective maintenance and inspectionRoutine and corrective maintenance and inspectionconstant</t>
  </si>
  <si>
    <t>2017AMP2017Operating ExpenditureRoutine and corrective maintenance and inspectionRoutine and corrective maintenance and inspectionnominal</t>
  </si>
  <si>
    <t>2017AMP2017Operating ExpenditureService interruptions and emergenciesService interruptions and emergenciesconstant</t>
  </si>
  <si>
    <t>2017AMP2017Operating ExpenditureService interruptions and emergenciesService interruptions and emergenciesnominal</t>
  </si>
  <si>
    <t>2017AMP2017Operating ExpenditureSystem operations and network supportSystem operations and network supportconstant</t>
  </si>
  <si>
    <t>2017AMP2017Operating ExpenditureSystem operations and network supportSystem operations and network supportnominal</t>
  </si>
  <si>
    <t>2017AMP2017Operating ExpenditureTotal opexOperational expenditureconstant</t>
  </si>
  <si>
    <t>2017AMP2017Operating ExpenditureTotal opexOperational expenditurenominal</t>
  </si>
  <si>
    <t>2017AMP2017Operating ExpenditureVegetation managementVegetation managementconstant</t>
  </si>
  <si>
    <t>2017AMP2017Operating ExpenditureVegetation managementVegetation managementnominal</t>
  </si>
  <si>
    <t>2017IDOperating ExpenditureAsset replacement and renewalAsset replacement and renewalconstant</t>
  </si>
  <si>
    <t>2017IDOperating ExpenditureAsset replacement and renewalAsset replacement and renewalnominal</t>
  </si>
  <si>
    <t>2017IDOperating ExpenditureBusiness supportBusiness supportconstant</t>
  </si>
  <si>
    <t>2017IDOperating ExpenditureBusiness supportBusiness supportnominal</t>
  </si>
  <si>
    <t>2017IDOperating ExpenditureNetwork opexNetwork opexconstant</t>
  </si>
  <si>
    <t>2017IDOperating ExpenditureNetwork opexNetwork opexnominal</t>
  </si>
  <si>
    <t>2017IDOperating ExpenditureNon-network opexNon-network opexconstant</t>
  </si>
  <si>
    <t>2017IDOperating ExpenditureNon-network opexNon-network opexnominal</t>
  </si>
  <si>
    <t>2017IDOperating ExpenditureRoutine and corrective maintenance and inspectionRoutine and corrective maintenance and inspectionconstant</t>
  </si>
  <si>
    <t>2017IDOperating ExpenditureRoutine and corrective maintenance and inspectionRoutine and corrective maintenance and inspectionnominal</t>
  </si>
  <si>
    <t>2017IDOperating ExpenditureService interruptions and emergenciesService interruptions and emergenciesconstant</t>
  </si>
  <si>
    <t>2017IDOperating ExpenditureService interruptions and emergenciesService interruptions and emergenciesnominal</t>
  </si>
  <si>
    <t>2017IDOperating ExpenditureSystem operations and network supportSystem operations and network supportconstant</t>
  </si>
  <si>
    <t>2017IDOperating ExpenditureSystem operations and network supportSystem operations and network supportnominal</t>
  </si>
  <si>
    <t>2017IDOperating ExpenditureTotal opexOperational expenditureconstant</t>
  </si>
  <si>
    <t>2017IDOperating ExpenditureTotal opexOperational expenditurenominal</t>
  </si>
  <si>
    <t>2017IDOperating ExpenditureVegetation managementVegetation managementconstant</t>
  </si>
  <si>
    <t>2017IDOperating ExpenditureVegetation managementVegetation managementnominal</t>
  </si>
  <si>
    <t>2017IDRAB valueTotal closing RAB valueDistribution and LV cablesconstant</t>
  </si>
  <si>
    <t>2017IDRAB valueTotal closing RAB valueDistribution and LV linesconstant</t>
  </si>
  <si>
    <t>2017IDRAB valueTotal closing RAB valueDistribution substations and transformersconstant</t>
  </si>
  <si>
    <t>2017IDRAB valueTotal closing RAB valueDistribution switchgearconstant</t>
  </si>
  <si>
    <t>2017IDRAB valueTotal closing RAB valueNon-network assetsconstant</t>
  </si>
  <si>
    <t>2017IDRAB valueTotal closing RAB valueOther network assetsconstant</t>
  </si>
  <si>
    <t>2017IDRAB valueTotal closing RAB valueSubtransmission cablesconstant</t>
  </si>
  <si>
    <t>2017IDRAB valueTotal closing RAB valueSubtransmission linesconstant</t>
  </si>
  <si>
    <t>2017IDRAB valueTotal closing RAB valueTotalconstant</t>
  </si>
  <si>
    <t>2017IDRAB valueTotal closing RAB valueZone substationsconstant</t>
  </si>
  <si>
    <t>2017IDReliabilityInterruption rateInterruptions per 100 circuit kmNA</t>
  </si>
  <si>
    <t>2017IDReliabilityNumber of interruptionsClass BNA</t>
  </si>
  <si>
    <t>2017IDReliabilityNumber of interruptionsClass CNA</t>
  </si>
  <si>
    <t>2017IDReliabilitySAIDIClass BNA</t>
  </si>
  <si>
    <t>2017IDReliabilitySAIDIClass CNA</t>
  </si>
  <si>
    <t>2017IDReliabilitySAIFIClass BNA</t>
  </si>
  <si>
    <t>2017IDReliabilitySAIFIClass CNA</t>
  </si>
  <si>
    <t>2017IDReliabilitySAIDIAdverse environmentNA</t>
  </si>
  <si>
    <t>2017IDReliabilitySAIDIAdverse weatherNA</t>
  </si>
  <si>
    <t>2017IDReliabilitySAIDICause unknownNA</t>
  </si>
  <si>
    <t>2017IDReliabilitySAIDIDefective equipmentNA</t>
  </si>
  <si>
    <t>2017IDReliabilitySAIDIHuman errorNA</t>
  </si>
  <si>
    <t>2017IDReliabilitySAIDILightningNA</t>
  </si>
  <si>
    <t>2017IDReliabilitySAIDIThird party interferenceNA</t>
  </si>
  <si>
    <t>2017IDReliabilitySAIDIVegetationNA</t>
  </si>
  <si>
    <t>2017IDReliabilitySAIDIWildlifeNA</t>
  </si>
  <si>
    <t>2017IDReliabilitySAIFIAdverse environmentNA</t>
  </si>
  <si>
    <t>2017IDReliabilitySAIFIAdverse weatherNA</t>
  </si>
  <si>
    <t>2017IDReliabilitySAIFICause unknownNA</t>
  </si>
  <si>
    <t>2017IDReliabilitySAIFIDefective equipmentNA</t>
  </si>
  <si>
    <t>2017IDReliabilitySAIFIHuman errorNA</t>
  </si>
  <si>
    <t>2017IDReliabilitySAIFILightningNA</t>
  </si>
  <si>
    <t>2017IDReliabilitySAIFIThird party interferenceNA</t>
  </si>
  <si>
    <t>2017IDReliabilitySAIFIVegetationNA</t>
  </si>
  <si>
    <t>2017IDReliabilitySAIFIWildlifeNA</t>
  </si>
  <si>
    <t>2017AMP2017ReliabilitySAIDIClass BNA</t>
  </si>
  <si>
    <t>2017AMP2017ReliabilitySAIDIClass CNA</t>
  </si>
  <si>
    <t>2017AMP2017ReliabilitySAIFIClass BNA</t>
  </si>
  <si>
    <t>2017AMP2017ReliabilitySAIFIClass CNA</t>
  </si>
  <si>
    <t>2017IDRevenue and ProfitabilityReturn on investmentReturn on Investment (post tax)NA</t>
  </si>
  <si>
    <t>2017IDRevenue and ProfitabilityReturn on investmentReturn on Investment (vanilla)NA</t>
  </si>
  <si>
    <t>2017IDRevenue and ProfitabilityExpensesOperational expenditureconstant</t>
  </si>
  <si>
    <t>2017IDRevenue and ProfitabilityExpensesOperational expenditurenominal</t>
  </si>
  <si>
    <t>2017IDRevenue and ProfitabilityExpensesPass-through and recoverable costsconstant</t>
  </si>
  <si>
    <t>2017IDRevenue and ProfitabilityExpensesPass-through and recoverable costsnominal</t>
  </si>
  <si>
    <t>2017IDRevenue and ProfitabilityOperating surplus / (deficit)Operating surplus / (deficit)constant</t>
  </si>
  <si>
    <t>2017IDRevenue and ProfitabilityOperating surplus / (deficit)Operating surplus / (deficit)nominal</t>
  </si>
  <si>
    <t>2017IDRevenue and ProfitabilityRegulatory profit / (loss)Regulatory profit / (loss)constant</t>
  </si>
  <si>
    <t>2017IDRevenue and ProfitabilityRegulatory profit / (loss)Regulatory profit / (loss)nominal</t>
  </si>
  <si>
    <t>2017IDRevenue and ProfitabilityRegulatory profit / (loss) before taxRegulatory profit / (loss) before taxconstant</t>
  </si>
  <si>
    <t>2017IDRevenue and ProfitabilityRegulatory profit / (loss) before taxRegulatory profit / (loss) before taxnominal</t>
  </si>
  <si>
    <t>2017IDRevenue and ProfitabilityTaxRegulatory tax allowanceconstant</t>
  </si>
  <si>
    <t>2017IDRevenue and ProfitabilityTaxRegulatory tax allowancenominal</t>
  </si>
  <si>
    <t>2017IDRevenue and ProfitabilityTerm credit spread differentialTerm credit spread differential allowanceconstant</t>
  </si>
  <si>
    <t>2017IDRevenue and ProfitabilityTerm credit spread differentialTerm credit spread differential allowancenominal</t>
  </si>
  <si>
    <t>2017IDRevenue and ProfitabilityTotal regulatory incomeGains / (losses) on asset disposalsconstant</t>
  </si>
  <si>
    <t>2017IDRevenue and ProfitabilityTotal regulatory incomeGains / (losses) on asset disposalsnominal</t>
  </si>
  <si>
    <t>2017IDRevenue and ProfitabilityTotal regulatory incomeLine charge revenueconstant</t>
  </si>
  <si>
    <t>2017IDRevenue and ProfitabilityTotal regulatory incomeLine charge revenuenominal</t>
  </si>
  <si>
    <t>2017IDRevenue and ProfitabilityTotal regulatory incomeOther regulatory incomeconstant</t>
  </si>
  <si>
    <t>2017IDRevenue and ProfitabilityTotal regulatory incomeOther regulatory incomenominal</t>
  </si>
  <si>
    <t>2017IDRevenue and ProfitabilityTotal regulatory incomeTotal regulatory incomeconstant</t>
  </si>
  <si>
    <t>2017IDRevenue and ProfitabilityTotal regulatory incomeTotal regulatory incomenominal</t>
  </si>
  <si>
    <t>2017IDRevenue and ProfitabilityAdjustment resulting from asset allocationAdjustment resulting from asset allocationconstant</t>
  </si>
  <si>
    <t>2017IDRevenue and ProfitabilityAdjustment resulting from asset allocationAdjustment resulting from asset allocationnominal</t>
  </si>
  <si>
    <t>2017IDRevenue and ProfitabilityAsset disposalsAsset disposalsconstant</t>
  </si>
  <si>
    <t>2017IDRevenue and ProfitabilityAsset disposalsAsset disposalsnominal</t>
  </si>
  <si>
    <t>2017IDRevenue and ProfitabilityAsset valueTotal depreciationconstant</t>
  </si>
  <si>
    <t>2017IDRevenue and ProfitabilityAsset valueTotal depreciationnominal</t>
  </si>
  <si>
    <t>2017IDRevenue and ProfitabilityAsset valueTotal revaluationsconstant</t>
  </si>
  <si>
    <t>2017IDRevenue and ProfitabilityAsset valueTotal revaluationsnominal</t>
  </si>
  <si>
    <t>2017IDRevenue and ProfitabilityAssets commissionedAssets commissionedconstant</t>
  </si>
  <si>
    <t>2017IDRevenue and ProfitabilityAssets commissionedAssets commissionednominal</t>
  </si>
  <si>
    <t>2017IDRevenue and ProfitabilityLost and found assets adjustmentLost and found assets adjustmentconstant</t>
  </si>
  <si>
    <t>2017IDRevenue and ProfitabilityLost and found assets adjustmentLost and found assets adjustmentnominal</t>
  </si>
  <si>
    <t>2017IDRevenue and ProfitabilityTotal closing RAB valueTotal closing RAB valueconstant</t>
  </si>
  <si>
    <t>2017IDRevenue and ProfitabilityTotal closing RAB valueTotal closing RAB valuenominal</t>
  </si>
  <si>
    <t>2017IDRevenue and ProfitabilityTotal opening RAB valueTotal opening RAB valueconstant</t>
  </si>
  <si>
    <t>2017IDRevenue and ProfitabilityTotal opening RAB valueTotal opening RAB valuenominal</t>
  </si>
  <si>
    <t>2018AMP2017Capital ExpenditureAll assetsExpenditure on assetsconstant</t>
  </si>
  <si>
    <t>2018AMP2017Capital ExpenditureAll assetsExpenditure on assetsnominal</t>
  </si>
  <si>
    <t>2018AMP2017Capital ExpenditureAsset relocationsAsset relocationsconstant</t>
  </si>
  <si>
    <t>2018AMP2017Capital ExpenditureAsset relocationsAsset relocationsnominal</t>
  </si>
  <si>
    <t>2018AMP2017Capital ExpenditureAsset replacement and renewalAsset replacement and renewalconstant</t>
  </si>
  <si>
    <t>2018AMP2017Capital ExpenditureAsset replacement and renewalAsset replacement and renewalnominal</t>
  </si>
  <si>
    <t>2018AMP2017Capital ExpenditureAssets commissionedAssets commissionednominal</t>
  </si>
  <si>
    <t>2018AMP2017Capital ExpenditureCapital expenditure forecastCapital expenditure forecastnominal</t>
  </si>
  <si>
    <t>2018AMP2017Capital ExpenditureConsumer connectionConsumer connectionconstant</t>
  </si>
  <si>
    <t>2018AMP2017Capital ExpenditureConsumer connectionConsumer connectionnominal</t>
  </si>
  <si>
    <t>2018AMP2017Capital ExpenditureCost of financingCost of financingnominal</t>
  </si>
  <si>
    <t>2018AMP2017Capital ExpenditureExpenditure on subcomponentsEnergy efficiency and demand side management, reduction of energy lossesconstant</t>
  </si>
  <si>
    <t>2018AMP2017Capital ExpenditureExpenditure on subcomponentsOverhead to underground conversionconstant</t>
  </si>
  <si>
    <t>2018AMP2017Capital ExpenditureExpenditure on subcomponentsResearch and developmentconstant</t>
  </si>
  <si>
    <t>2018AMP2017Capital ExpenditureNetwork assetsExpenditure on network assetsconstant</t>
  </si>
  <si>
    <t>2018AMP2017Capital ExpenditureNetwork assetsExpenditure on network assetsnominal</t>
  </si>
  <si>
    <t>2018AMP2017Capital ExpenditureNon-network assetsExpenditure on non-network assetsconstant</t>
  </si>
  <si>
    <t>2018AMP2017Capital ExpenditureNon-network assetsExpenditure on non-network assetsnominal</t>
  </si>
  <si>
    <t>2018AMP2017Capital ExpenditureReliability, safety and environmentLegislative and regulatoryconstant</t>
  </si>
  <si>
    <t>2018AMP2017Capital ExpenditureReliability, safety and environmentLegislative and regulatorynominal</t>
  </si>
  <si>
    <t>2018AMP2017Capital ExpenditureReliability, safety and environmentOther reliability, safety and environmentconstant</t>
  </si>
  <si>
    <t>2018AMP2017Capital ExpenditureReliability, safety and environmentOther reliability, safety and environmentnominal</t>
  </si>
  <si>
    <t>2018AMP2017Capital ExpenditureReliability, safety and environmentQuality of supplyconstant</t>
  </si>
  <si>
    <t>2018AMP2017Capital ExpenditureReliability, safety and environmentQuality of supplynominal</t>
  </si>
  <si>
    <t>2018AMP2017Capital ExpenditureReliability, safety and environmentTotal reliability, safety and environmentconstant</t>
  </si>
  <si>
    <t>2018AMP2017Capital ExpenditureReliability, safety and environmentTotal reliability, safety and environmentnominal</t>
  </si>
  <si>
    <t>2018AMP2017Capital ExpenditureSystem growthSystem growthconstant</t>
  </si>
  <si>
    <t>2018AMP2017Capital ExpenditureSystem growthSystem growthnominal</t>
  </si>
  <si>
    <t>2018AMP2017Capital ExpenditureValue of capital contributionsValue of capital contributionsnominal</t>
  </si>
  <si>
    <t>2018AMP2017Capital ExpenditureValue of vested assetsValue of vested assetsnominal</t>
  </si>
  <si>
    <t>2018AMP2017Capital ExpenditureAsset replacement and renewalAsset replacement and renewal expenditureconstant</t>
  </si>
  <si>
    <t>2018AMP2017Capital ExpenditureAsset replacement and renewalAsset replacement and renewal less capital contributionsconstant</t>
  </si>
  <si>
    <t>2018AMP2017Capital ExpenditureAsset replacement and renewalCapital contributions funding asset replacement and renewalconstant</t>
  </si>
  <si>
    <t>2018AMP2017Capital ExpenditureAsset replacement and renewalDistribution and LV cablesconstant</t>
  </si>
  <si>
    <t>2018AMP2017Capital ExpenditureAsset replacement and renewalDistribution and LV linesconstant</t>
  </si>
  <si>
    <t>2018AMP2017Capital ExpenditureAsset replacement and renewalDistribution substations and transformersconstant</t>
  </si>
  <si>
    <t>2018AMP2017Capital ExpenditureAsset replacement and renewalDistribution switchgearconstant</t>
  </si>
  <si>
    <t>2018AMP2017Capital ExpenditureAsset replacement and renewalOther network assetsconstant</t>
  </si>
  <si>
    <t>2018AMP2017Capital ExpenditureAsset replacement and renewalSubtransmissionconstant</t>
  </si>
  <si>
    <t>2018AMP2017Capital ExpenditureAsset replacement and renewalZone substationsconstant</t>
  </si>
  <si>
    <t>2018AMP2017Network and DemandElectricity volumesElectricity entering system for supply to consumersNA</t>
  </si>
  <si>
    <t>2018AMP2017Network and DemandElectricity volumesLoad factorNA</t>
  </si>
  <si>
    <t>2018AMP2017Network and DemandElectricity volumesLoss ratioNA</t>
  </si>
  <si>
    <t>2018AMP2017Network and DemandElectricity volumesTotal energy delivered to ICPsNA</t>
  </si>
  <si>
    <t>2018AMP2017Network and DemandMaximum coincident system demandGXP demandNA</t>
  </si>
  <si>
    <t>2018AMP2017Network and DemandMaximum coincident system demandMaximum coincident system demandNA</t>
  </si>
  <si>
    <t>2018AMP2017Network and DemandMaximum coincident system demandMaximum coincident system demand [MW]NA</t>
  </si>
  <si>
    <t>2018AMP2017Operating ExpenditureAsset replacement and renewalAsset replacement and renewalconstant</t>
  </si>
  <si>
    <t>2018AMP2017Operating ExpenditureAsset replacement and renewalAsset replacement and renewalnominal</t>
  </si>
  <si>
    <t>2018AMP2017Operating ExpenditureBusiness supportBusiness supportconstant</t>
  </si>
  <si>
    <t>2018AMP2017Operating ExpenditureBusiness supportBusiness supportnominal</t>
  </si>
  <si>
    <t>2018AMP2017Operating ExpenditureExpenditure on subcomponentsDirect billing*constant</t>
  </si>
  <si>
    <t>2018AMP2017Operating ExpenditureExpenditure on subcomponentsEnergy efficiency and demand side management, reduction of energy lossesconstant</t>
  </si>
  <si>
    <t>2018AMP2017Operating ExpenditureExpenditure on subcomponentsInsuranceconstant</t>
  </si>
  <si>
    <t>2018AMP2017Operating ExpenditureExpenditure on subcomponentsResearch and Developmentconstant</t>
  </si>
  <si>
    <t>2018AMP2017Operating ExpenditureNetwork OpexNetwork Opexconstant</t>
  </si>
  <si>
    <t>2018AMP2017Operating ExpenditureNetwork OpexNetwork Opexnominal</t>
  </si>
  <si>
    <t>2018AMP2017Operating ExpenditureNon-network opexNon-network opexconstant</t>
  </si>
  <si>
    <t>2018AMP2017Operating ExpenditureNon-network opexNon-network opexnominal</t>
  </si>
  <si>
    <t>2018AMP2017Operating ExpenditureRoutine &amp; Corrective Maint &amp; InspectionRoutine &amp; Corrective Maint &amp; Inspectionconstant</t>
  </si>
  <si>
    <t>2018AMP2017Operating ExpenditureRoutine &amp; Corrective Maint &amp; InspectionRoutine &amp; Corrective Maint &amp; Inspectionnominal</t>
  </si>
  <si>
    <t>2018AMP2017Operating ExpenditureRoutine and corrective maintenance and inspectionRoutine and corrective maintenance and inspectionconstant</t>
  </si>
  <si>
    <t>2018AMP2017Operating ExpenditureRoutine and corrective maintenance and inspectionRoutine and corrective maintenance and inspectionnominal</t>
  </si>
  <si>
    <t>2018AMP2017Operating ExpenditureService interruptions and emergenciesService interruptions and emergenciesconstant</t>
  </si>
  <si>
    <t>2018AMP2017Operating ExpenditureService interruptions and emergenciesService interruptions and emergenciesnominal</t>
  </si>
  <si>
    <t>2018AMP2017Operating ExpenditureSystem operations and network supportSystem operations and network supportconstant</t>
  </si>
  <si>
    <t>2018AMP2017Operating ExpenditureSystem operations and network supportSystem operations and network supportnominal</t>
  </si>
  <si>
    <t>2018AMP2017Operating ExpenditureTotal opexOperational expenditureconstant</t>
  </si>
  <si>
    <t>2018AMP2017Operating ExpenditureTotal opexOperational expenditurenominal</t>
  </si>
  <si>
    <t>2018AMP2017Operating ExpenditureVegetation managementVegetation managementconstant</t>
  </si>
  <si>
    <t>2018AMP2017Operating ExpenditureVegetation managementVegetation managementnominal</t>
  </si>
  <si>
    <t>2018AMP2017ReliabilitySAIDIClass BNA</t>
  </si>
  <si>
    <t>2018AMP2017ReliabilitySAIDIClass CNA</t>
  </si>
  <si>
    <t>2018AMP2017ReliabilitySAIFIClass BNA</t>
  </si>
  <si>
    <t>2018AMP2017ReliabilitySAIFIClass CNA</t>
  </si>
  <si>
    <t>2019AMP2017Capital ExpenditureAll assetsExpenditure on assetsconstant</t>
  </si>
  <si>
    <t>2019AMP2017Capital ExpenditureAll assetsExpenditure on assetsnominal</t>
  </si>
  <si>
    <t>2019AMP2017Capital ExpenditureAsset relocationsAsset relocationsconstant</t>
  </si>
  <si>
    <t>2019AMP2017Capital ExpenditureAsset relocationsAsset relocationsnominal</t>
  </si>
  <si>
    <t>2019AMP2017Capital ExpenditureAsset replacement and renewalAsset replacement and renewalconstant</t>
  </si>
  <si>
    <t>2019AMP2017Capital ExpenditureAsset replacement and renewalAsset replacement and renewalnominal</t>
  </si>
  <si>
    <t>2019AMP2017Capital ExpenditureAssets commissionedAssets commissionednominal</t>
  </si>
  <si>
    <t>2019AMP2017Capital ExpenditureCapital expenditure forecastCapital expenditure forecastnominal</t>
  </si>
  <si>
    <t>2019AMP2017Capital ExpenditureConsumer connectionConsumer connectionconstant</t>
  </si>
  <si>
    <t>2019AMP2017Capital ExpenditureConsumer connectionConsumer connectionnominal</t>
  </si>
  <si>
    <t>2019AMP2017Capital ExpenditureCost of financingCost of financingnominal</t>
  </si>
  <si>
    <t>2019AMP2017Capital ExpenditureExpenditure on subcomponentsEnergy efficiency and demand side management, reduction of energy lossesconstant</t>
  </si>
  <si>
    <t>2019AMP2017Capital ExpenditureExpenditure on subcomponentsOverhead to underground conversionconstant</t>
  </si>
  <si>
    <t>2019AMP2017Capital ExpenditureExpenditure on subcomponentsResearch and developmentconstant</t>
  </si>
  <si>
    <t>2019AMP2017Capital ExpenditureNetwork assetsExpenditure on network assetsconstant</t>
  </si>
  <si>
    <t>2019AMP2017Capital ExpenditureNetwork assetsExpenditure on network assetsnominal</t>
  </si>
  <si>
    <t>2019AMP2017Capital ExpenditureNon-network assetsExpenditure on non-network assetsconstant</t>
  </si>
  <si>
    <t>2019AMP2017Capital ExpenditureNon-network assetsExpenditure on non-network assetsnominal</t>
  </si>
  <si>
    <t>2019AMP2017Capital ExpenditureReliability, safety and environmentLegislative and regulatoryconstant</t>
  </si>
  <si>
    <t>2019AMP2017Capital ExpenditureReliability, safety and environmentLegislative and regulatorynominal</t>
  </si>
  <si>
    <t>2019AMP2017Capital ExpenditureReliability, safety and environmentOther reliability, safety and environmentconstant</t>
  </si>
  <si>
    <t>2019AMP2017Capital ExpenditureReliability, safety and environmentOther reliability, safety and environmentnominal</t>
  </si>
  <si>
    <t>2019AMP2017Capital ExpenditureReliability, safety and environmentQuality of supplyconstant</t>
  </si>
  <si>
    <t>2019AMP2017Capital ExpenditureReliability, safety and environmentQuality of supplynominal</t>
  </si>
  <si>
    <t>2019AMP2017Capital ExpenditureReliability, safety and environmentTotal reliability, safety and environmentconstant</t>
  </si>
  <si>
    <t>2019AMP2017Capital ExpenditureReliability, safety and environmentTotal reliability, safety and environmentnominal</t>
  </si>
  <si>
    <t>2019AMP2017Capital ExpenditureSystem growthSystem growthconstant</t>
  </si>
  <si>
    <t>2019AMP2017Capital ExpenditureSystem growthSystem growthnominal</t>
  </si>
  <si>
    <t>2019AMP2017Capital ExpenditureValue of capital contributionsValue of capital contributionsnominal</t>
  </si>
  <si>
    <t>2019AMP2017Capital ExpenditureValue of vested assetsValue of vested assetsnominal</t>
  </si>
  <si>
    <t>2019AMP2017Capital ExpenditureAsset replacement and renewalAsset replacement and renewal expenditureconstant</t>
  </si>
  <si>
    <t>2019AMP2017Capital ExpenditureAsset replacement and renewalAsset replacement and renewal less capital contributionsconstant</t>
  </si>
  <si>
    <t>2019AMP2017Capital ExpenditureAsset replacement and renewalCapital contributions funding asset replacement and renewalconstant</t>
  </si>
  <si>
    <t>2019AMP2017Capital ExpenditureAsset replacement and renewalDistribution and LV cablesconstant</t>
  </si>
  <si>
    <t>2019AMP2017Capital ExpenditureAsset replacement and renewalDistribution and LV linesconstant</t>
  </si>
  <si>
    <t>2019AMP2017Capital ExpenditureAsset replacement and renewalDistribution substations and transformersconstant</t>
  </si>
  <si>
    <t>2019AMP2017Capital ExpenditureAsset replacement and renewalDistribution switchgearconstant</t>
  </si>
  <si>
    <t>2019AMP2017Capital ExpenditureAsset replacement and renewalOther network assetsconstant</t>
  </si>
  <si>
    <t>2019AMP2017Capital ExpenditureAsset replacement and renewalSubtransmissionconstant</t>
  </si>
  <si>
    <t>2019AMP2017Capital ExpenditureAsset replacement and renewalZone substationsconstant</t>
  </si>
  <si>
    <t>2019AMP2017Network and DemandElectricity volumesElectricity entering system for supply to consumersNA</t>
  </si>
  <si>
    <t>2019AMP2017Network and DemandElectricity volumesLoad factorNA</t>
  </si>
  <si>
    <t>2019AMP2017Network and DemandElectricity volumesLoss ratioNA</t>
  </si>
  <si>
    <t>2019AMP2017Network and DemandElectricity volumesTotal energy delivered to ICPsNA</t>
  </si>
  <si>
    <t>2019AMP2017Network and DemandMaximum coincident system demandGXP demandNA</t>
  </si>
  <si>
    <t>2019AMP2017Network and DemandMaximum coincident system demandMaximum coincident system demandNA</t>
  </si>
  <si>
    <t>2019AMP2017Network and DemandMaximum coincident system demandMaximum coincident system demand [MW]NA</t>
  </si>
  <si>
    <t>2019AMP2017Operating ExpenditureAsset replacement and renewalAsset replacement and renewalconstant</t>
  </si>
  <si>
    <t>2019AMP2017Operating ExpenditureAsset replacement and renewalAsset replacement and renewalnominal</t>
  </si>
  <si>
    <t>2019AMP2017Operating ExpenditureBusiness supportBusiness supportconstant</t>
  </si>
  <si>
    <t>2019AMP2017Operating ExpenditureBusiness supportBusiness supportnominal</t>
  </si>
  <si>
    <t>2019AMP2017Operating ExpenditureExpenditure on subcomponentsDirect billing*constant</t>
  </si>
  <si>
    <t>2019AMP2017Operating ExpenditureExpenditure on subcomponentsEnergy efficiency and demand side management, reduction of energy lossesconstant</t>
  </si>
  <si>
    <t>2019AMP2017Operating ExpenditureExpenditure on subcomponentsInsuranceconstant</t>
  </si>
  <si>
    <t>2019AMP2017Operating ExpenditureExpenditure on subcomponentsResearch and Developmentconstant</t>
  </si>
  <si>
    <t>2019AMP2017Operating ExpenditureNetwork OpexNetwork Opexconstant</t>
  </si>
  <si>
    <t>2019AMP2017Operating ExpenditureNetwork OpexNetwork Opexnominal</t>
  </si>
  <si>
    <t>2019AMP2017Operating ExpenditureNon-network opexNon-network opexconstant</t>
  </si>
  <si>
    <t>2019AMP2017Operating ExpenditureNon-network opexNon-network opexnominal</t>
  </si>
  <si>
    <t>2019AMP2017Operating ExpenditureRoutine &amp; Corrective Maint &amp; InspectionRoutine &amp; Corrective Maint &amp; Inspectionconstant</t>
  </si>
  <si>
    <t>2019AMP2017Operating ExpenditureRoutine &amp; Corrective Maint &amp; InspectionRoutine &amp; Corrective Maint &amp; Inspectionnominal</t>
  </si>
  <si>
    <t>2019AMP2017Operating ExpenditureRoutine and corrective maintenance and inspectionRoutine and corrective maintenance and inspectionconstant</t>
  </si>
  <si>
    <t>2019AMP2017Operating ExpenditureRoutine and corrective maintenance and inspectionRoutine and corrective maintenance and inspectionnominal</t>
  </si>
  <si>
    <t>2019AMP2017Operating ExpenditureService interruptions and emergenciesService interruptions and emergenciesconstant</t>
  </si>
  <si>
    <t>2019AMP2017Operating ExpenditureService interruptions and emergenciesService interruptions and emergenciesnominal</t>
  </si>
  <si>
    <t>2019AMP2017Operating ExpenditureSystem operations and network supportSystem operations and network supportconstant</t>
  </si>
  <si>
    <t>2019AMP2017Operating ExpenditureSystem operations and network supportSystem operations and network supportnominal</t>
  </si>
  <si>
    <t>2019AMP2017Operating ExpenditureTotal opexOperational expenditureconstant</t>
  </si>
  <si>
    <t>2019AMP2017Operating ExpenditureTotal opexOperational expenditurenominal</t>
  </si>
  <si>
    <t>2019AMP2017Operating ExpenditureVegetation managementVegetation managementconstant</t>
  </si>
  <si>
    <t>2019AMP2017Operating ExpenditureVegetation managementVegetation managementnominal</t>
  </si>
  <si>
    <t>2019AMP2017ReliabilitySAIDIClass BNA</t>
  </si>
  <si>
    <t>2019AMP2017ReliabilitySAIDIClass CNA</t>
  </si>
  <si>
    <t>2019AMP2017ReliabilitySAIFIClass BNA</t>
  </si>
  <si>
    <t>2019AMP2017ReliabilitySAIFIClass CNA</t>
  </si>
  <si>
    <t>2020AMP2017Capital ExpenditureAll assetsExpenditure on assetsconstant</t>
  </si>
  <si>
    <t>2020AMP2017Capital ExpenditureAll assetsExpenditure on assetsnominal</t>
  </si>
  <si>
    <t>2020AMP2017Capital ExpenditureAsset relocationsAsset relocationsconstant</t>
  </si>
  <si>
    <t>2020AMP2017Capital ExpenditureAsset relocationsAsset relocationsnominal</t>
  </si>
  <si>
    <t>2020AMP2017Capital ExpenditureAsset replacement and renewalAsset replacement and renewalconstant</t>
  </si>
  <si>
    <t>2020AMP2017Capital ExpenditureAsset replacement and renewalAsset replacement and renewalnominal</t>
  </si>
  <si>
    <t>2020AMP2017Capital ExpenditureAssets commissionedAssets commissionednominal</t>
  </si>
  <si>
    <t>2020AMP2017Capital ExpenditureCapital expenditure forecastCapital expenditure forecastnominal</t>
  </si>
  <si>
    <t>2020AMP2017Capital ExpenditureConsumer connectionConsumer connectionconstant</t>
  </si>
  <si>
    <t>2020AMP2017Capital ExpenditureConsumer connectionConsumer connectionnominal</t>
  </si>
  <si>
    <t>2020AMP2017Capital ExpenditureCost of financingCost of financingnominal</t>
  </si>
  <si>
    <t>2020AMP2017Capital ExpenditureExpenditure on subcomponentsEnergy efficiency and demand side management, reduction of energy lossesconstant</t>
  </si>
  <si>
    <t>2020AMP2017Capital ExpenditureExpenditure on subcomponentsOverhead to underground conversionconstant</t>
  </si>
  <si>
    <t>2020AMP2017Capital ExpenditureExpenditure on subcomponentsResearch and developmentconstant</t>
  </si>
  <si>
    <t>2020AMP2017Capital ExpenditureNetwork assetsExpenditure on network assetsconstant</t>
  </si>
  <si>
    <t>2020AMP2017Capital ExpenditureNetwork assetsExpenditure on network assetsnominal</t>
  </si>
  <si>
    <t>2020AMP2017Capital ExpenditureNon-network assetsExpenditure on non-network assetsconstant</t>
  </si>
  <si>
    <t>2020AMP2017Capital ExpenditureNon-network assetsExpenditure on non-network assetsnominal</t>
  </si>
  <si>
    <t>2020AMP2017Capital ExpenditureReliability, safety and environmentLegislative and regulatoryconstant</t>
  </si>
  <si>
    <t>2020AMP2017Capital ExpenditureReliability, safety and environmentLegislative and regulatorynominal</t>
  </si>
  <si>
    <t>2020AMP2017Capital ExpenditureReliability, safety and environmentOther reliability, safety and environmentconstant</t>
  </si>
  <si>
    <t>2020AMP2017Capital ExpenditureReliability, safety and environmentOther reliability, safety and environmentnominal</t>
  </si>
  <si>
    <t>2020AMP2017Capital ExpenditureReliability, safety and environmentQuality of supplyconstant</t>
  </si>
  <si>
    <t>2020AMP2017Capital ExpenditureReliability, safety and environmentQuality of supplynominal</t>
  </si>
  <si>
    <t>2020AMP2017Capital ExpenditureReliability, safety and environmentTotal reliability, safety and environmentconstant</t>
  </si>
  <si>
    <t>2020AMP2017Capital ExpenditureReliability, safety and environmentTotal reliability, safety and environmentnominal</t>
  </si>
  <si>
    <t>2020AMP2017Capital ExpenditureSystem growthSystem growthconstant</t>
  </si>
  <si>
    <t>2020AMP2017Capital ExpenditureSystem growthSystem growthnominal</t>
  </si>
  <si>
    <t>2020AMP2017Capital ExpenditureValue of capital contributionsValue of capital contributionsnominal</t>
  </si>
  <si>
    <t>2020AMP2017Capital ExpenditureValue of vested assetsValue of vested assetsnominal</t>
  </si>
  <si>
    <t>2020AMP2017Capital ExpenditureAsset replacement and renewalAsset replacement and renewal expenditureconstant</t>
  </si>
  <si>
    <t>2020AMP2017Capital ExpenditureAsset replacement and renewalAsset replacement and renewal less capital contributionsconstant</t>
  </si>
  <si>
    <t>2020AMP2017Capital ExpenditureAsset replacement and renewalCapital contributions funding asset replacement and renewalconstant</t>
  </si>
  <si>
    <t>2020AMP2017Capital ExpenditureAsset replacement and renewalDistribution and LV cablesconstant</t>
  </si>
  <si>
    <t>2020AMP2017Capital ExpenditureAsset replacement and renewalDistribution and LV linesconstant</t>
  </si>
  <si>
    <t>2020AMP2017Capital ExpenditureAsset replacement and renewalDistribution substations and transformersconstant</t>
  </si>
  <si>
    <t>2020AMP2017Capital ExpenditureAsset replacement and renewalDistribution switchgearconstant</t>
  </si>
  <si>
    <t>2020AMP2017Capital ExpenditureAsset replacement and renewalOther network assetsconstant</t>
  </si>
  <si>
    <t>2020AMP2017Capital ExpenditureAsset replacement and renewalSubtransmissionconstant</t>
  </si>
  <si>
    <t>2020AMP2017Capital ExpenditureAsset replacement and renewalZone substationsconstant</t>
  </si>
  <si>
    <t>2020AMP2017Network and DemandElectricity volumesElectricity entering system for supply to consumersNA</t>
  </si>
  <si>
    <t>2020AMP2017Network and DemandElectricity volumesLoad factorNA</t>
  </si>
  <si>
    <t>2020AMP2017Network and DemandElectricity volumesLoss ratioNA</t>
  </si>
  <si>
    <t>2020AMP2017Network and DemandElectricity volumesTotal energy delivered to ICPsNA</t>
  </si>
  <si>
    <t>2020AMP2017Network and DemandMaximum coincident system demandGXP demandNA</t>
  </si>
  <si>
    <t>2020AMP2017Network and DemandMaximum coincident system demandMaximum coincident system demandNA</t>
  </si>
  <si>
    <t>2020AMP2017Network and DemandMaximum coincident system demandMaximum coincident system demand [MW]NA</t>
  </si>
  <si>
    <t>2020AMP2017Operating ExpenditureAsset replacement and renewalAsset replacement and renewalconstant</t>
  </si>
  <si>
    <t>2020AMP2017Operating ExpenditureAsset replacement and renewalAsset replacement and renewalnominal</t>
  </si>
  <si>
    <t>2020AMP2017Operating ExpenditureBusiness supportBusiness supportconstant</t>
  </si>
  <si>
    <t>2020AMP2017Operating ExpenditureBusiness supportBusiness supportnominal</t>
  </si>
  <si>
    <t>2020AMP2017Operating ExpenditureExpenditure on subcomponentsDirect billing*constant</t>
  </si>
  <si>
    <t>2020AMP2017Operating ExpenditureExpenditure on subcomponentsEnergy efficiency and demand side management, reduction of energy lossesconstant</t>
  </si>
  <si>
    <t>2020AMP2017Operating ExpenditureExpenditure on subcomponentsInsuranceconstant</t>
  </si>
  <si>
    <t>2020AMP2017Operating ExpenditureExpenditure on subcomponentsResearch and Developmentconstant</t>
  </si>
  <si>
    <t>2020AMP2017Operating ExpenditureNetwork OpexNetwork Opexconstant</t>
  </si>
  <si>
    <t>2020AMP2017Operating ExpenditureNetwork OpexNetwork Opexnominal</t>
  </si>
  <si>
    <t>2020AMP2017Operating ExpenditureNon-network opexNon-network opexconstant</t>
  </si>
  <si>
    <t>2020AMP2017Operating ExpenditureNon-network opexNon-network opexnominal</t>
  </si>
  <si>
    <t>2020AMP2017Operating ExpenditureRoutine &amp; Corrective Maint &amp; InspectionRoutine &amp; Corrective Maint &amp; Inspectionconstant</t>
  </si>
  <si>
    <t>2020AMP2017Operating ExpenditureRoutine &amp; Corrective Maint &amp; InspectionRoutine &amp; Corrective Maint &amp; Inspectionnominal</t>
  </si>
  <si>
    <t>2020AMP2017Operating ExpenditureRoutine and corrective maintenance and inspectionRoutine and corrective maintenance and inspectionconstant</t>
  </si>
  <si>
    <t>2020AMP2017Operating ExpenditureRoutine and corrective maintenance and inspectionRoutine and corrective maintenance and inspectionnominal</t>
  </si>
  <si>
    <t>2020AMP2017Operating ExpenditureService interruptions and emergenciesService interruptions and emergenciesconstant</t>
  </si>
  <si>
    <t>2020AMP2017Operating ExpenditureService interruptions and emergenciesService interruptions and emergenciesnominal</t>
  </si>
  <si>
    <t>2020AMP2017Operating ExpenditureSystem operations and network supportSystem operations and network supportconstant</t>
  </si>
  <si>
    <t>2020AMP2017Operating ExpenditureSystem operations and network supportSystem operations and network supportnominal</t>
  </si>
  <si>
    <t>2020AMP2017Operating ExpenditureTotal opexOperational expenditureconstant</t>
  </si>
  <si>
    <t>2020AMP2017Operating ExpenditureTotal opexOperational expenditurenominal</t>
  </si>
  <si>
    <t>2020AMP2017Operating ExpenditureVegetation managementVegetation managementconstant</t>
  </si>
  <si>
    <t>2020AMP2017Operating ExpenditureVegetation managementVegetation managementnominal</t>
  </si>
  <si>
    <t>2020AMP2017ReliabilitySAIDIClass BNA</t>
  </si>
  <si>
    <t>2020AMP2017ReliabilitySAIDIClass CNA</t>
  </si>
  <si>
    <t>2020AMP2017ReliabilitySAIFIClass BNA</t>
  </si>
  <si>
    <t>2020AMP2017ReliabilitySAIFIClass CNA</t>
  </si>
  <si>
    <t>2021AMP2017Capital ExpenditureAll assetsExpenditure on assetsconstant</t>
  </si>
  <si>
    <t>2021AMP2017Capital ExpenditureAll assetsExpenditure on assetsnominal</t>
  </si>
  <si>
    <t>2021AMP2017Capital ExpenditureAsset relocationsAsset relocationsconstant</t>
  </si>
  <si>
    <t>2021AMP2017Capital ExpenditureAsset relocationsAsset relocationsnominal</t>
  </si>
  <si>
    <t>2021AMP2017Capital ExpenditureAsset replacement and renewalAsset replacement and renewalconstant</t>
  </si>
  <si>
    <t>2021AMP2017Capital ExpenditureAsset replacement and renewalAsset replacement and renewalnominal</t>
  </si>
  <si>
    <t>2021AMP2017Capital ExpenditureAssets commissionedAssets commissionednominal</t>
  </si>
  <si>
    <t>2021AMP2017Capital ExpenditureCapital expenditure forecastCapital expenditure forecastnominal</t>
  </si>
  <si>
    <t>2021AMP2017Capital ExpenditureConsumer connectionConsumer connectionconstant</t>
  </si>
  <si>
    <t>2021AMP2017Capital ExpenditureConsumer connectionConsumer connectionnominal</t>
  </si>
  <si>
    <t>2021AMP2017Capital ExpenditureCost of financingCost of financingnominal</t>
  </si>
  <si>
    <t>2021AMP2017Capital ExpenditureExpenditure on subcomponentsEnergy efficiency and demand side management, reduction of energy lossesconstant</t>
  </si>
  <si>
    <t>2021AMP2017Capital ExpenditureExpenditure on subcomponentsOverhead to underground conversionconstant</t>
  </si>
  <si>
    <t>2021AMP2017Capital ExpenditureExpenditure on subcomponentsResearch and developmentconstant</t>
  </si>
  <si>
    <t>2021AMP2017Capital ExpenditureNetwork assetsExpenditure on network assetsconstant</t>
  </si>
  <si>
    <t>2021AMP2017Capital ExpenditureNetwork assetsExpenditure on network assetsnominal</t>
  </si>
  <si>
    <t>2021AMP2017Capital ExpenditureNon-network assetsExpenditure on non-network assetsconstant</t>
  </si>
  <si>
    <t>2021AMP2017Capital ExpenditureNon-network assetsExpenditure on non-network assetsnominal</t>
  </si>
  <si>
    <t>2021AMP2017Capital ExpenditureReliability, safety and environmentLegislative and regulatoryconstant</t>
  </si>
  <si>
    <t>2021AMP2017Capital ExpenditureReliability, safety and environmentLegislative and regulatorynominal</t>
  </si>
  <si>
    <t>2021AMP2017Capital ExpenditureReliability, safety and environmentOther reliability, safety and environmentconstant</t>
  </si>
  <si>
    <t>2021AMP2017Capital ExpenditureReliability, safety and environmentOther reliability, safety and environmentnominal</t>
  </si>
  <si>
    <t>2021AMP2017Capital ExpenditureReliability, safety and environmentQuality of supplyconstant</t>
  </si>
  <si>
    <t>2021AMP2017Capital ExpenditureReliability, safety and environmentQuality of supplynominal</t>
  </si>
  <si>
    <t>2021AMP2017Capital ExpenditureReliability, safety and environmentTotal reliability, safety and environmentconstant</t>
  </si>
  <si>
    <t>2021AMP2017Capital ExpenditureReliability, safety and environmentTotal reliability, safety and environmentnominal</t>
  </si>
  <si>
    <t>2021AMP2017Capital ExpenditureSystem growthSystem growthconstant</t>
  </si>
  <si>
    <t>2021AMP2017Capital ExpenditureSystem growthSystem growthnominal</t>
  </si>
  <si>
    <t>2021AMP2017Capital ExpenditureValue of capital contributionsValue of capital contributionsnominal</t>
  </si>
  <si>
    <t>2021AMP2017Capital ExpenditureValue of vested assetsValue of vested assetsnominal</t>
  </si>
  <si>
    <t>2021AMP2017Capital ExpenditureAsset replacement and renewalAsset replacement and renewal expenditureconstant</t>
  </si>
  <si>
    <t>2021AMP2017Capital ExpenditureAsset replacement and renewalAsset replacement and renewal less capital contributionsconstant</t>
  </si>
  <si>
    <t>2021AMP2017Capital ExpenditureAsset replacement and renewalCapital contributions funding asset replacement and renewalconstant</t>
  </si>
  <si>
    <t>2021AMP2017Capital ExpenditureAsset replacement and renewalDistribution and LV cablesconstant</t>
  </si>
  <si>
    <t>2021AMP2017Capital ExpenditureAsset replacement and renewalDistribution and LV linesconstant</t>
  </si>
  <si>
    <t>2021AMP2017Capital ExpenditureAsset replacement and renewalDistribution substations and transformersconstant</t>
  </si>
  <si>
    <t>2021AMP2017Capital ExpenditureAsset replacement and renewalDistribution switchgearconstant</t>
  </si>
  <si>
    <t>2021AMP2017Capital ExpenditureAsset replacement and renewalOther network assetsconstant</t>
  </si>
  <si>
    <t>2021AMP2017Capital ExpenditureAsset replacement and renewalSubtransmissionconstant</t>
  </si>
  <si>
    <t>2021AMP2017Capital ExpenditureAsset replacement and renewalZone substationsconstant</t>
  </si>
  <si>
    <t>2021AMP2017Network and DemandElectricity volumesElectricity entering system for supply to consumersNA</t>
  </si>
  <si>
    <t>2021AMP2017Network and DemandElectricity volumesLoad factorNA</t>
  </si>
  <si>
    <t>2021AMP2017Network and DemandElectricity volumesLoss ratioNA</t>
  </si>
  <si>
    <t>2021AMP2017Network and DemandElectricity volumesTotal energy delivered to ICPsNA</t>
  </si>
  <si>
    <t>2021AMP2017Network and DemandMaximum coincident system demandGXP demandNA</t>
  </si>
  <si>
    <t>2021AMP2017Network and DemandMaximum coincident system demandMaximum coincident system demandNA</t>
  </si>
  <si>
    <t>2021AMP2017Network and DemandMaximum coincident system demandMaximum coincident system demand [MW]NA</t>
  </si>
  <si>
    <t>2021AMP2017Operating ExpenditureAsset replacement and renewalAsset replacement and renewalconstant</t>
  </si>
  <si>
    <t>2021AMP2017Operating ExpenditureAsset replacement and renewalAsset replacement and renewalnominal</t>
  </si>
  <si>
    <t>2021AMP2017Operating ExpenditureBusiness supportBusiness supportconstant</t>
  </si>
  <si>
    <t>2021AMP2017Operating ExpenditureBusiness supportBusiness supportnominal</t>
  </si>
  <si>
    <t>2021AMP2017Operating ExpenditureExpenditure on subcomponentsDirect billing*constant</t>
  </si>
  <si>
    <t>2021AMP2017Operating ExpenditureExpenditure on subcomponentsEnergy efficiency and demand side management, reduction of energy lossesconstant</t>
  </si>
  <si>
    <t>2021AMP2017Operating ExpenditureExpenditure on subcomponentsInsuranceconstant</t>
  </si>
  <si>
    <t>2021AMP2017Operating ExpenditureExpenditure on subcomponentsResearch and Developmentconstant</t>
  </si>
  <si>
    <t>2021AMP2017Operating ExpenditureNetwork OpexNetwork Opexconstant</t>
  </si>
  <si>
    <t>2021AMP2017Operating ExpenditureNetwork OpexNetwork Opexnominal</t>
  </si>
  <si>
    <t>2021AMP2017Operating ExpenditureNon-network opexNon-network opexconstant</t>
  </si>
  <si>
    <t>2021AMP2017Operating ExpenditureNon-network opexNon-network opexnominal</t>
  </si>
  <si>
    <t>2021AMP2017Operating ExpenditureRoutine &amp; Corrective Maint &amp; InspectionRoutine &amp; Corrective Maint &amp; Inspectionconstant</t>
  </si>
  <si>
    <t>2021AMP2017Operating ExpenditureRoutine &amp; Corrective Maint &amp; InspectionRoutine &amp; Corrective Maint &amp; Inspectionnominal</t>
  </si>
  <si>
    <t>2021AMP2017Operating ExpenditureRoutine and corrective maintenance and inspectionRoutine and corrective maintenance and inspectionconstant</t>
  </si>
  <si>
    <t>2021AMP2017Operating ExpenditureRoutine and corrective maintenance and inspectionRoutine and corrective maintenance and inspectionnominal</t>
  </si>
  <si>
    <t>2021AMP2017Operating ExpenditureService interruptions and emergenciesService interruptions and emergenciesconstant</t>
  </si>
  <si>
    <t>2021AMP2017Operating ExpenditureService interruptions and emergenciesService interruptions and emergenciesnominal</t>
  </si>
  <si>
    <t>2021AMP2017Operating ExpenditureSystem operations and network supportSystem operations and network supportconstant</t>
  </si>
  <si>
    <t>2021AMP2017Operating ExpenditureSystem operations and network supportSystem operations and network supportnominal</t>
  </si>
  <si>
    <t>2021AMP2017Operating ExpenditureTotal opexOperational expenditureconstant</t>
  </si>
  <si>
    <t>2021AMP2017Operating ExpenditureTotal opexOperational expenditurenominal</t>
  </si>
  <si>
    <t>2021AMP2017Operating ExpenditureVegetation managementVegetation managementconstant</t>
  </si>
  <si>
    <t>2021AMP2017Operating ExpenditureVegetation managementVegetation managementnominal</t>
  </si>
  <si>
    <t>2021AMP2017ReliabilitySAIDIClass BNA</t>
  </si>
  <si>
    <t>2021AMP2017ReliabilitySAIDIClass CNA</t>
  </si>
  <si>
    <t>2021AMP2017ReliabilitySAIFIClass BNA</t>
  </si>
  <si>
    <t>2021AMP2017ReliabilitySAIFIClass CNA</t>
  </si>
  <si>
    <t>2022AMP2017Capital ExpenditureAll assetsExpenditure on assetsconstant</t>
  </si>
  <si>
    <t>2022AMP2017Capital ExpenditureAll assetsExpenditure on assetsnominal</t>
  </si>
  <si>
    <t>2022AMP2017Capital ExpenditureAsset relocationsAsset relocationsconstant</t>
  </si>
  <si>
    <t>2022AMP2017Capital ExpenditureAsset relocationsAsset relocationsnominal</t>
  </si>
  <si>
    <t>2022AMP2017Capital ExpenditureAsset replacement and renewalAsset replacement and renewalconstant</t>
  </si>
  <si>
    <t>2022AMP2017Capital ExpenditureAsset replacement and renewalAsset replacement and renewalnominal</t>
  </si>
  <si>
    <t>2022AMP2017Capital ExpenditureAssets commissionedAssets commissionednominal</t>
  </si>
  <si>
    <t>2022AMP2017Capital ExpenditureCapital expenditure forecastCapital expenditure forecastnominal</t>
  </si>
  <si>
    <t>2022AMP2017Capital ExpenditureConsumer connectionConsumer connectionconstant</t>
  </si>
  <si>
    <t>2022AMP2017Capital ExpenditureConsumer connectionConsumer connectionnominal</t>
  </si>
  <si>
    <t>2022AMP2017Capital ExpenditureCost of financingCost of financingnominal</t>
  </si>
  <si>
    <t>2022AMP2017Capital ExpenditureExpenditure on subcomponentsEnergy efficiency and demand side management, reduction of energy lossesconstant</t>
  </si>
  <si>
    <t>2022AMP2017Capital ExpenditureExpenditure on subcomponentsOverhead to underground conversionconstant</t>
  </si>
  <si>
    <t>2022AMP2017Capital ExpenditureExpenditure on subcomponentsResearch and developmentconstant</t>
  </si>
  <si>
    <t>2022AMP2017Capital ExpenditureNetwork assetsExpenditure on network assetsconstant</t>
  </si>
  <si>
    <t>2022AMP2017Capital ExpenditureNetwork assetsExpenditure on network assetsnominal</t>
  </si>
  <si>
    <t>2022AMP2017Capital ExpenditureNon-network assetsExpenditure on non-network assetsconstant</t>
  </si>
  <si>
    <t>2022AMP2017Capital ExpenditureNon-network assetsExpenditure on non-network assetsnominal</t>
  </si>
  <si>
    <t>2022AMP2017Capital ExpenditureReliability, safety and environmentLegislative and regulatoryconstant</t>
  </si>
  <si>
    <t>2022AMP2017Capital ExpenditureReliability, safety and environmentLegislative and regulatorynominal</t>
  </si>
  <si>
    <t>2022AMP2017Capital ExpenditureReliability, safety and environmentOther reliability, safety and environmentconstant</t>
  </si>
  <si>
    <t>2022AMP2017Capital ExpenditureReliability, safety and environmentOther reliability, safety and environmentnominal</t>
  </si>
  <si>
    <t>2022AMP2017Capital ExpenditureReliability, safety and environmentQuality of supplyconstant</t>
  </si>
  <si>
    <t>2022AMP2017Capital ExpenditureReliability, safety and environmentQuality of supplynominal</t>
  </si>
  <si>
    <t>2022AMP2017Capital ExpenditureReliability, safety and environmentTotal reliability, safety and environmentconstant</t>
  </si>
  <si>
    <t>2022AMP2017Capital ExpenditureReliability, safety and environmentTotal reliability, safety and environmentnominal</t>
  </si>
  <si>
    <t>2022AMP2017Capital ExpenditureSystem growthSystem growthconstant</t>
  </si>
  <si>
    <t>2022AMP2017Capital ExpenditureSystem growthSystem growthnominal</t>
  </si>
  <si>
    <t>2022AMP2017Capital ExpenditureValue of capital contributionsValue of capital contributionsnominal</t>
  </si>
  <si>
    <t>2022AMP2017Capital ExpenditureValue of vested assetsValue of vested assetsnominal</t>
  </si>
  <si>
    <t>2022AMP2017Capital ExpenditureAsset replacement and renewalAsset replacement and renewal expenditureconstant</t>
  </si>
  <si>
    <t>2022AMP2017Capital ExpenditureAsset replacement and renewalAsset replacement and renewal less capital contributionsconstant</t>
  </si>
  <si>
    <t>2022AMP2017Capital ExpenditureAsset replacement and renewalCapital contributions funding asset replacement and renewalconstant</t>
  </si>
  <si>
    <t>2022AMP2017Capital ExpenditureAsset replacement and renewalDistribution and LV cablesconstant</t>
  </si>
  <si>
    <t>2022AMP2017Capital ExpenditureAsset replacement and renewalDistribution and LV linesconstant</t>
  </si>
  <si>
    <t>2022AMP2017Capital ExpenditureAsset replacement and renewalDistribution substations and transformersconstant</t>
  </si>
  <si>
    <t>2022AMP2017Capital ExpenditureAsset replacement and renewalDistribution switchgearconstant</t>
  </si>
  <si>
    <t>2022AMP2017Capital ExpenditureAsset replacement and renewalOther network assetsconstant</t>
  </si>
  <si>
    <t>2022AMP2017Capital ExpenditureAsset replacement and renewalSubtransmissionconstant</t>
  </si>
  <si>
    <t>2022AMP2017Capital ExpenditureAsset replacement and renewalZone substationsconstant</t>
  </si>
  <si>
    <t>2022AMP2017Network and DemandElectricity volumesElectricity entering system for supply to consumersNA</t>
  </si>
  <si>
    <t>2022AMP2017Network and DemandElectricity volumesLoad factorNA</t>
  </si>
  <si>
    <t>2022AMP2017Network and DemandElectricity volumesLoss ratioNA</t>
  </si>
  <si>
    <t>2022AMP2017Network and DemandElectricity volumesTotal energy delivered to ICPsNA</t>
  </si>
  <si>
    <t>2022AMP2017Network and DemandMaximum coincident system demandGXP demandNA</t>
  </si>
  <si>
    <t>2022AMP2017Network and DemandMaximum coincident system demandMaximum coincident system demandNA</t>
  </si>
  <si>
    <t>2022AMP2017Network and DemandMaximum coincident system demandMaximum coincident system demand [MW]NA</t>
  </si>
  <si>
    <t>2022AMP2017Operating ExpenditureAsset replacement and renewalAsset replacement and renewalconstant</t>
  </si>
  <si>
    <t>2022AMP2017Operating ExpenditureAsset replacement and renewalAsset replacement and renewalnominal</t>
  </si>
  <si>
    <t>2022AMP2017Operating ExpenditureBusiness supportBusiness supportconstant</t>
  </si>
  <si>
    <t>2022AMP2017Operating ExpenditureBusiness supportBusiness supportnominal</t>
  </si>
  <si>
    <t>2022AMP2017Operating ExpenditureExpenditure on subcomponentsDirect billing*constant</t>
  </si>
  <si>
    <t>2022AMP2017Operating ExpenditureExpenditure on subcomponentsEnergy efficiency and demand side management, reduction of energy lossesconstant</t>
  </si>
  <si>
    <t>2022AMP2017Operating ExpenditureExpenditure on subcomponentsInsuranceconstant</t>
  </si>
  <si>
    <t>2022AMP2017Operating ExpenditureExpenditure on subcomponentsResearch and Developmentconstant</t>
  </si>
  <si>
    <t>2022AMP2017Operating ExpenditureNetwork OpexNetwork Opexconstant</t>
  </si>
  <si>
    <t>2022AMP2017Operating ExpenditureNetwork OpexNetwork Opexnominal</t>
  </si>
  <si>
    <t>2022AMP2017Operating ExpenditureNon-network opexNon-network opexconstant</t>
  </si>
  <si>
    <t>2022AMP2017Operating ExpenditureNon-network opexNon-network opexnominal</t>
  </si>
  <si>
    <t>2022AMP2017Operating ExpenditureRoutine &amp; Corrective Maint &amp; InspectionRoutine &amp; Corrective Maint &amp; Inspectionconstant</t>
  </si>
  <si>
    <t>2022AMP2017Operating ExpenditureRoutine &amp; Corrective Maint &amp; InspectionRoutine &amp; Corrective Maint &amp; Inspectionnominal</t>
  </si>
  <si>
    <t>2022AMP2017Operating ExpenditureRoutine and corrective maintenance and inspectionRoutine and corrective maintenance and inspectionconstant</t>
  </si>
  <si>
    <t>2022AMP2017Operating ExpenditureRoutine and corrective maintenance and inspectionRoutine and corrective maintenance and inspectionnominal</t>
  </si>
  <si>
    <t>2022AMP2017Operating ExpenditureService interruptions and emergenciesService interruptions and emergenciesconstant</t>
  </si>
  <si>
    <t>2022AMP2017Operating ExpenditureService interruptions and emergenciesService interruptions and emergenciesnominal</t>
  </si>
  <si>
    <t>2022AMP2017Operating ExpenditureSystem operations and network supportSystem operations and network supportconstant</t>
  </si>
  <si>
    <t>2022AMP2017Operating ExpenditureSystem operations and network supportSystem operations and network supportnominal</t>
  </si>
  <si>
    <t>2022AMP2017Operating ExpenditureTotal opexOperational expenditureconstant</t>
  </si>
  <si>
    <t>2022AMP2017Operating ExpenditureTotal opexOperational expenditurenominal</t>
  </si>
  <si>
    <t>2022AMP2017Operating ExpenditureVegetation managementVegetation managementconstant</t>
  </si>
  <si>
    <t>2022AMP2017Operating ExpenditureVegetation managementVegetation managementnominal</t>
  </si>
  <si>
    <t>2022AMP2017ReliabilitySAIDIClass BNA</t>
  </si>
  <si>
    <t>2022AMP2017ReliabilitySAIDIClass CNA</t>
  </si>
  <si>
    <t>2022AMP2017ReliabilitySAIFIClass BNA</t>
  </si>
  <si>
    <t>2022AMP2017ReliabilitySAIFIClass CNA</t>
  </si>
  <si>
    <t>2023AMP2017Capital ExpenditureAll assetsExpenditure on assetsconstant</t>
  </si>
  <si>
    <t>2023AMP2017Capital ExpenditureAll assetsExpenditure on assetsnominal</t>
  </si>
  <si>
    <t>2023AMP2017Capital ExpenditureAsset relocationsAsset relocationsconstant</t>
  </si>
  <si>
    <t>2023AMP2017Capital ExpenditureAsset relocationsAsset relocationsnominal</t>
  </si>
  <si>
    <t>2023AMP2017Capital ExpenditureAsset replacement and renewalAsset replacement and renewalconstant</t>
  </si>
  <si>
    <t>2023AMP2017Capital ExpenditureAsset replacement and renewalAsset replacement and renewalnominal</t>
  </si>
  <si>
    <t>2023AMP2017Capital ExpenditureAssets commissionedAssets commissionednominal</t>
  </si>
  <si>
    <t>2023AMP2017Capital ExpenditureCapital expenditure forecastCapital expenditure forecastnominal</t>
  </si>
  <si>
    <t>2023AMP2017Capital ExpenditureConsumer connectionConsumer connectionconstant</t>
  </si>
  <si>
    <t>2023AMP2017Capital ExpenditureConsumer connectionConsumer connectionnominal</t>
  </si>
  <si>
    <t>2023AMP2017Capital ExpenditureCost of financingCost of financingnominal</t>
  </si>
  <si>
    <t>2023AMP2017Capital ExpenditureExpenditure on subcomponentsEnergy efficiency and demand side management, reduction of energy lossesconstant</t>
  </si>
  <si>
    <t>2023AMP2017Capital ExpenditureExpenditure on subcomponentsOverhead to underground conversionconstant</t>
  </si>
  <si>
    <t>2023AMP2017Capital ExpenditureExpenditure on subcomponentsResearch and developmentconstant</t>
  </si>
  <si>
    <t>2023AMP2017Capital ExpenditureNetwork assetsExpenditure on network assetsconstant</t>
  </si>
  <si>
    <t>2023AMP2017Capital ExpenditureNetwork assetsExpenditure on network assetsnominal</t>
  </si>
  <si>
    <t>2023AMP2017Capital ExpenditureNon-network assetsExpenditure on non-network assetsconstant</t>
  </si>
  <si>
    <t>2023AMP2017Capital ExpenditureNon-network assetsExpenditure on non-network assetsnominal</t>
  </si>
  <si>
    <t>2023AMP2017Capital ExpenditureReliability, safety and environmentLegislative and regulatoryconstant</t>
  </si>
  <si>
    <t>2023AMP2017Capital ExpenditureReliability, safety and environmentLegislative and regulatorynominal</t>
  </si>
  <si>
    <t>2023AMP2017Capital ExpenditureReliability, safety and environmentOther reliability, safety and environmentconstant</t>
  </si>
  <si>
    <t>2023AMP2017Capital ExpenditureReliability, safety and environmentOther reliability, safety and environmentnominal</t>
  </si>
  <si>
    <t>2023AMP2017Capital ExpenditureReliability, safety and environmentQuality of supplyconstant</t>
  </si>
  <si>
    <t>2023AMP2017Capital ExpenditureReliability, safety and environmentQuality of supplynominal</t>
  </si>
  <si>
    <t>2023AMP2017Capital ExpenditureReliability, safety and environmentTotal reliability, safety and environmentconstant</t>
  </si>
  <si>
    <t>2023AMP2017Capital ExpenditureReliability, safety and environmentTotal reliability, safety and environmentnominal</t>
  </si>
  <si>
    <t>2023AMP2017Capital ExpenditureSystem growthSystem growthconstant</t>
  </si>
  <si>
    <t>2023AMP2017Capital ExpenditureSystem growthSystem growthnominal</t>
  </si>
  <si>
    <t>2023AMP2017Capital ExpenditureValue of capital contributionsValue of capital contributionsnominal</t>
  </si>
  <si>
    <t>2023AMP2017Capital ExpenditureValue of vested assetsValue of vested assetsnominal</t>
  </si>
  <si>
    <t>2023AMP2017Operating ExpenditureAsset replacement and renewalAsset replacement and renewalconstant</t>
  </si>
  <si>
    <t>2023AMP2017Operating ExpenditureAsset replacement and renewalAsset replacement and renewalnominal</t>
  </si>
  <si>
    <t>2023AMP2017Operating ExpenditureBusiness supportBusiness supportconstant</t>
  </si>
  <si>
    <t>2023AMP2017Operating ExpenditureBusiness supportBusiness supportnominal</t>
  </si>
  <si>
    <t>2023AMP2017Operating ExpenditureExpenditure on subcomponentsDirect billing*constant</t>
  </si>
  <si>
    <t>2023AMP2017Operating ExpenditureExpenditure on subcomponentsEnergy efficiency and demand side management, reduction of energy lossesconstant</t>
  </si>
  <si>
    <t>2023AMP2017Operating ExpenditureExpenditure on subcomponentsInsuranceconstant</t>
  </si>
  <si>
    <t>2023AMP2017Operating ExpenditureExpenditure on subcomponentsResearch and Developmentconstant</t>
  </si>
  <si>
    <t>2023AMP2017Operating ExpenditureNetwork OpexNetwork Opexconstant</t>
  </si>
  <si>
    <t>2023AMP2017Operating ExpenditureNetwork OpexNetwork Opexnominal</t>
  </si>
  <si>
    <t>2023AMP2017Operating ExpenditureNon-network opexNon-network opexconstant</t>
  </si>
  <si>
    <t>2023AMP2017Operating ExpenditureNon-network opexNon-network opexnominal</t>
  </si>
  <si>
    <t>2023AMP2017Operating ExpenditureRoutine &amp; Corrective Maint &amp; InspectionRoutine &amp; Corrective Maint &amp; Inspectionconstant</t>
  </si>
  <si>
    <t>2023AMP2017Operating ExpenditureRoutine &amp; Corrective Maint &amp; InspectionRoutine &amp; Corrective Maint &amp; Inspectionnominal</t>
  </si>
  <si>
    <t>2023AMP2017Operating ExpenditureRoutine and corrective maintenance and inspectionRoutine and corrective maintenance and inspectionconstant</t>
  </si>
  <si>
    <t>2023AMP2017Operating ExpenditureRoutine and corrective maintenance and inspectionRoutine and corrective maintenance and inspectionnominal</t>
  </si>
  <si>
    <t>2023AMP2017Operating ExpenditureService interruptions and emergenciesService interruptions and emergenciesconstant</t>
  </si>
  <si>
    <t>2023AMP2017Operating ExpenditureService interruptions and emergenciesService interruptions and emergenciesnominal</t>
  </si>
  <si>
    <t>2023AMP2017Operating ExpenditureSystem operations and network supportSystem operations and network supportconstant</t>
  </si>
  <si>
    <t>2023AMP2017Operating ExpenditureSystem operations and network supportSystem operations and network supportnominal</t>
  </si>
  <si>
    <t>2023AMP2017Operating ExpenditureTotal opexOperational expenditureconstant</t>
  </si>
  <si>
    <t>2023AMP2017Operating ExpenditureTotal opexOperational expenditurenominal</t>
  </si>
  <si>
    <t>2023AMP2017Operating ExpenditureVegetation managementVegetation managementconstant</t>
  </si>
  <si>
    <t>2023AMP2017Operating ExpenditureVegetation managementVegetation managementnominal</t>
  </si>
  <si>
    <t>2024AMP2017Capital ExpenditureAll assetsExpenditure on assetsconstant</t>
  </si>
  <si>
    <t>2024AMP2017Capital ExpenditureAll assetsExpenditure on assetsnominal</t>
  </si>
  <si>
    <t>2024AMP2017Capital ExpenditureAsset relocationsAsset relocationsconstant</t>
  </si>
  <si>
    <t>2024AMP2017Capital ExpenditureAsset relocationsAsset relocationsnominal</t>
  </si>
  <si>
    <t>2024AMP2017Capital ExpenditureAsset replacement and renewalAsset replacement and renewalconstant</t>
  </si>
  <si>
    <t>2024AMP2017Capital ExpenditureAsset replacement and renewalAsset replacement and renewalnominal</t>
  </si>
  <si>
    <t>2024AMP2017Capital ExpenditureAssets commissionedAssets commissionednominal</t>
  </si>
  <si>
    <t>2024AMP2017Capital ExpenditureCapital expenditure forecastCapital expenditure forecastnominal</t>
  </si>
  <si>
    <t>2024AMP2017Capital ExpenditureConsumer connectionConsumer connectionconstant</t>
  </si>
  <si>
    <t>2024AMP2017Capital ExpenditureConsumer connectionConsumer connectionnominal</t>
  </si>
  <si>
    <t>2024AMP2017Capital ExpenditureCost of financingCost of financingnominal</t>
  </si>
  <si>
    <t>2024AMP2017Capital ExpenditureExpenditure on subcomponentsEnergy efficiency and demand side management, reduction of energy lossesconstant</t>
  </si>
  <si>
    <t>2024AMP2017Capital ExpenditureExpenditure on subcomponentsOverhead to underground conversionconstant</t>
  </si>
  <si>
    <t>2024AMP2017Capital ExpenditureExpenditure on subcomponentsResearch and developmentconstant</t>
  </si>
  <si>
    <t>2024AMP2017Capital ExpenditureNetwork assetsExpenditure on network assetsconstant</t>
  </si>
  <si>
    <t>2024AMP2017Capital ExpenditureNetwork assetsExpenditure on network assetsnominal</t>
  </si>
  <si>
    <t>2024AMP2017Capital ExpenditureNon-network assetsExpenditure on non-network assetsconstant</t>
  </si>
  <si>
    <t>2024AMP2017Capital ExpenditureNon-network assetsExpenditure on non-network assetsnominal</t>
  </si>
  <si>
    <t>2024AMP2017Capital ExpenditureReliability, safety and environmentLegislative and regulatoryconstant</t>
  </si>
  <si>
    <t>2024AMP2017Capital ExpenditureReliability, safety and environmentLegislative and regulatorynominal</t>
  </si>
  <si>
    <t>2024AMP2017Capital ExpenditureReliability, safety and environmentOther reliability, safety and environmentconstant</t>
  </si>
  <si>
    <t>2024AMP2017Capital ExpenditureReliability, safety and environmentOther reliability, safety and environmentnominal</t>
  </si>
  <si>
    <t>2024AMP2017Capital ExpenditureReliability, safety and environmentQuality of supplyconstant</t>
  </si>
  <si>
    <t>2024AMP2017Capital ExpenditureReliability, safety and environmentQuality of supplynominal</t>
  </si>
  <si>
    <t>2024AMP2017Capital ExpenditureReliability, safety and environmentTotal reliability, safety and environmentconstant</t>
  </si>
  <si>
    <t>2024AMP2017Capital ExpenditureReliability, safety and environmentTotal reliability, safety and environmentnominal</t>
  </si>
  <si>
    <t>2024AMP2017Capital ExpenditureSystem growthSystem growthconstant</t>
  </si>
  <si>
    <t>2024AMP2017Capital ExpenditureSystem growthSystem growthnominal</t>
  </si>
  <si>
    <t>2024AMP2017Capital ExpenditureValue of capital contributionsValue of capital contributionsnominal</t>
  </si>
  <si>
    <t>2024AMP2017Capital ExpenditureValue of vested assetsValue of vested assetsnominal</t>
  </si>
  <si>
    <t>2024AMP2017Operating ExpenditureAsset replacement and renewalAsset replacement and renewalconstant</t>
  </si>
  <si>
    <t>2024AMP2017Operating ExpenditureAsset replacement and renewalAsset replacement and renewalnominal</t>
  </si>
  <si>
    <t>2024AMP2017Operating ExpenditureBusiness supportBusiness supportconstant</t>
  </si>
  <si>
    <t>2024AMP2017Operating ExpenditureBusiness supportBusiness supportnominal</t>
  </si>
  <si>
    <t>2024AMP2017Operating ExpenditureExpenditure on subcomponentsDirect billing*constant</t>
  </si>
  <si>
    <t>2024AMP2017Operating ExpenditureExpenditure on subcomponentsEnergy efficiency and demand side management, reduction of energy lossesconstant</t>
  </si>
  <si>
    <t>2024AMP2017Operating ExpenditureExpenditure on subcomponentsInsuranceconstant</t>
  </si>
  <si>
    <t>2024AMP2017Operating ExpenditureExpenditure on subcomponentsResearch and Developmentconstant</t>
  </si>
  <si>
    <t>2024AMP2017Operating ExpenditureNetwork OpexNetwork Opexconstant</t>
  </si>
  <si>
    <t>2024AMP2017Operating ExpenditureNetwork OpexNetwork Opexnominal</t>
  </si>
  <si>
    <t>2024AMP2017Operating ExpenditureNon-network opexNon-network opexconstant</t>
  </si>
  <si>
    <t>2024AMP2017Operating ExpenditureNon-network opexNon-network opexnominal</t>
  </si>
  <si>
    <t>2024AMP2017Operating ExpenditureRoutine &amp; Corrective Maint &amp; InspectionRoutine &amp; Corrective Maint &amp; Inspectionconstant</t>
  </si>
  <si>
    <t>2024AMP2017Operating ExpenditureRoutine &amp; Corrective Maint &amp; InspectionRoutine &amp; Corrective Maint &amp; Inspectionnominal</t>
  </si>
  <si>
    <t>2024AMP2017Operating ExpenditureRoutine and corrective maintenance and inspectionRoutine and corrective maintenance and inspectionconstant</t>
  </si>
  <si>
    <t>2024AMP2017Operating ExpenditureRoutine and corrective maintenance and inspectionRoutine and corrective maintenance and inspectionnominal</t>
  </si>
  <si>
    <t>2024AMP2017Operating ExpenditureService interruptions and emergenciesService interruptions and emergenciesconstant</t>
  </si>
  <si>
    <t>2024AMP2017Operating ExpenditureService interruptions and emergenciesService interruptions and emergenciesnominal</t>
  </si>
  <si>
    <t>2024AMP2017Operating ExpenditureSystem operations and network supportSystem operations and network supportconstant</t>
  </si>
  <si>
    <t>2024AMP2017Operating ExpenditureSystem operations and network supportSystem operations and network supportnominal</t>
  </si>
  <si>
    <t>2024AMP2017Operating ExpenditureTotal opexOperational expenditureconstant</t>
  </si>
  <si>
    <t>2024AMP2017Operating ExpenditureTotal opexOperational expenditurenominal</t>
  </si>
  <si>
    <t>2024AMP2017Operating ExpenditureVegetation managementVegetation managementconstant</t>
  </si>
  <si>
    <t>2024AMP2017Operating ExpenditureVegetation managementVegetation managementnominal</t>
  </si>
  <si>
    <t>2025AMP2017Capital ExpenditureAll assetsExpenditure on assetsconstant</t>
  </si>
  <si>
    <t>2025AMP2017Capital ExpenditureAll assetsExpenditure on assetsnominal</t>
  </si>
  <si>
    <t>2025AMP2017Capital ExpenditureAsset relocationsAsset relocationsconstant</t>
  </si>
  <si>
    <t>2025AMP2017Capital ExpenditureAsset relocationsAsset relocationsnominal</t>
  </si>
  <si>
    <t>2025AMP2017Capital ExpenditureAsset replacement and renewalAsset replacement and renewalconstant</t>
  </si>
  <si>
    <t>2025AMP2017Capital ExpenditureAsset replacement and renewalAsset replacement and renewalnominal</t>
  </si>
  <si>
    <t>2025AMP2017Capital ExpenditureAssets commissionedAssets commissionednominal</t>
  </si>
  <si>
    <t>2025AMP2017Capital ExpenditureCapital expenditure forecastCapital expenditure forecastnominal</t>
  </si>
  <si>
    <t>2025AMP2017Capital ExpenditureConsumer connectionConsumer connectionconstant</t>
  </si>
  <si>
    <t>2025AMP2017Capital ExpenditureConsumer connectionConsumer connectionnominal</t>
  </si>
  <si>
    <t>2025AMP2017Capital ExpenditureCost of financingCost of financingnominal</t>
  </si>
  <si>
    <t>2025AMP2017Capital ExpenditureExpenditure on subcomponentsEnergy efficiency and demand side management, reduction of energy lossesconstant</t>
  </si>
  <si>
    <t>2025AMP2017Capital ExpenditureExpenditure on subcomponentsOverhead to underground conversionconstant</t>
  </si>
  <si>
    <t>2025AMP2017Capital ExpenditureExpenditure on subcomponentsResearch and developmentconstant</t>
  </si>
  <si>
    <t>2025AMP2017Capital ExpenditureNetwork assetsExpenditure on network assetsconstant</t>
  </si>
  <si>
    <t>2025AMP2017Capital ExpenditureNetwork assetsExpenditure on network assetsnominal</t>
  </si>
  <si>
    <t>2025AMP2017Capital ExpenditureNon-network assetsExpenditure on non-network assetsconstant</t>
  </si>
  <si>
    <t>2025AMP2017Capital ExpenditureNon-network assetsExpenditure on non-network assetsnominal</t>
  </si>
  <si>
    <t>2025AMP2017Capital ExpenditureReliability, safety and environmentLegislative and regulatoryconstant</t>
  </si>
  <si>
    <t>2025AMP2017Capital ExpenditureReliability, safety and environmentLegislative and regulatorynominal</t>
  </si>
  <si>
    <t>2025AMP2017Capital ExpenditureReliability, safety and environmentOther reliability, safety and environmentconstant</t>
  </si>
  <si>
    <t>2025AMP2017Capital ExpenditureReliability, safety and environmentOther reliability, safety and environmentnominal</t>
  </si>
  <si>
    <t>2025AMP2017Capital ExpenditureReliability, safety and environmentQuality of supplyconstant</t>
  </si>
  <si>
    <t>2025AMP2017Capital ExpenditureReliability, safety and environmentQuality of supplynominal</t>
  </si>
  <si>
    <t>2025AMP2017Capital ExpenditureReliability, safety and environmentTotal reliability, safety and environmentconstant</t>
  </si>
  <si>
    <t>2025AMP2017Capital ExpenditureReliability, safety and environmentTotal reliability, safety and environmentnominal</t>
  </si>
  <si>
    <t>2025AMP2017Capital ExpenditureSystem growthSystem growthconstant</t>
  </si>
  <si>
    <t>2025AMP2017Capital ExpenditureSystem growthSystem growthnominal</t>
  </si>
  <si>
    <t>2025AMP2017Capital ExpenditureValue of capital contributionsValue of capital contributionsnominal</t>
  </si>
  <si>
    <t>2025AMP2017Capital ExpenditureValue of vested assetsValue of vested assetsnominal</t>
  </si>
  <si>
    <t>2025AMP2017Operating ExpenditureAsset replacement and renewalAsset replacement and renewalconstant</t>
  </si>
  <si>
    <t>2025AMP2017Operating ExpenditureAsset replacement and renewalAsset replacement and renewalnominal</t>
  </si>
  <si>
    <t>2025AMP2017Operating ExpenditureBusiness supportBusiness supportconstant</t>
  </si>
  <si>
    <t>2025AMP2017Operating ExpenditureBusiness supportBusiness supportnominal</t>
  </si>
  <si>
    <t>2025AMP2017Operating ExpenditureExpenditure on subcomponentsDirect billing*constant</t>
  </si>
  <si>
    <t>2025AMP2017Operating ExpenditureExpenditure on subcomponentsEnergy efficiency and demand side management, reduction of energy lossesconstant</t>
  </si>
  <si>
    <t>2025AMP2017Operating ExpenditureExpenditure on subcomponentsInsuranceconstant</t>
  </si>
  <si>
    <t>2025AMP2017Operating ExpenditureExpenditure on subcomponentsResearch and Developmentconstant</t>
  </si>
  <si>
    <t>2025AMP2017Operating ExpenditureNetwork OpexNetwork Opexconstant</t>
  </si>
  <si>
    <t>2025AMP2017Operating ExpenditureNetwork OpexNetwork Opexnominal</t>
  </si>
  <si>
    <t>2025AMP2017Operating ExpenditureNon-network opexNon-network opexconstant</t>
  </si>
  <si>
    <t>2025AMP2017Operating ExpenditureNon-network opexNon-network opexnominal</t>
  </si>
  <si>
    <t>2025AMP2017Operating ExpenditureRoutine &amp; Corrective Maint &amp; InspectionRoutine &amp; Corrective Maint &amp; Inspectionconstant</t>
  </si>
  <si>
    <t>2025AMP2017Operating ExpenditureRoutine &amp; Corrective Maint &amp; InspectionRoutine &amp; Corrective Maint &amp; Inspectionnominal</t>
  </si>
  <si>
    <t>2025AMP2017Operating ExpenditureRoutine and corrective maintenance and inspectionRoutine and corrective maintenance and inspectionconstant</t>
  </si>
  <si>
    <t>2025AMP2017Operating ExpenditureRoutine and corrective maintenance and inspectionRoutine and corrective maintenance and inspectionnominal</t>
  </si>
  <si>
    <t>2025AMP2017Operating ExpenditureService interruptions and emergenciesService interruptions and emergenciesconstant</t>
  </si>
  <si>
    <t>2025AMP2017Operating ExpenditureService interruptions and emergenciesService interruptions and emergenciesnominal</t>
  </si>
  <si>
    <t>2025AMP2017Operating ExpenditureSystem operations and network supportSystem operations and network supportconstant</t>
  </si>
  <si>
    <t>2025AMP2017Operating ExpenditureSystem operations and network supportSystem operations and network supportnominal</t>
  </si>
  <si>
    <t>2025AMP2017Operating ExpenditureTotal opexOperational expenditureconstant</t>
  </si>
  <si>
    <t>2025AMP2017Operating ExpenditureTotal opexOperational expenditurenominal</t>
  </si>
  <si>
    <t>2025AMP2017Operating ExpenditureVegetation managementVegetation managementconstant</t>
  </si>
  <si>
    <t>2025AMP2017Operating ExpenditureVegetation managementVegetation managementnominal</t>
  </si>
  <si>
    <t>2026AMP2017Capital ExpenditureAll assetsExpenditure on assetsconstant</t>
  </si>
  <si>
    <t>2026AMP2017Capital ExpenditureAll assetsExpenditure on assetsnominal</t>
  </si>
  <si>
    <t>2026AMP2017Capital ExpenditureAsset relocationsAsset relocationsconstant</t>
  </si>
  <si>
    <t>2026AMP2017Capital ExpenditureAsset relocationsAsset relocationsnominal</t>
  </si>
  <si>
    <t>2026AMP2017Capital ExpenditureAsset replacement and renewalAsset replacement and renewalconstant</t>
  </si>
  <si>
    <t>2026AMP2017Capital ExpenditureAsset replacement and renewalAsset replacement and renewalnominal</t>
  </si>
  <si>
    <t>2026AMP2017Capital ExpenditureAssets commissionedAssets commissionednominal</t>
  </si>
  <si>
    <t>2026AMP2017Capital ExpenditureCapital expenditure forecastCapital expenditure forecastnominal</t>
  </si>
  <si>
    <t>2026AMP2017Capital ExpenditureConsumer connectionConsumer connectionconstant</t>
  </si>
  <si>
    <t>2026AMP2017Capital ExpenditureConsumer connectionConsumer connectionnominal</t>
  </si>
  <si>
    <t>2026AMP2017Capital ExpenditureCost of financingCost of financingnominal</t>
  </si>
  <si>
    <t>2026AMP2017Capital ExpenditureExpenditure on subcomponentsEnergy efficiency and demand side management, reduction of energy lossesconstant</t>
  </si>
  <si>
    <t>2026AMP2017Capital ExpenditureExpenditure on subcomponentsOverhead to underground conversionconstant</t>
  </si>
  <si>
    <t>2026AMP2017Capital ExpenditureExpenditure on subcomponentsResearch and developmentconstant</t>
  </si>
  <si>
    <t>2026AMP2017Capital ExpenditureNetwork assetsExpenditure on network assetsconstant</t>
  </si>
  <si>
    <t>2026AMP2017Capital ExpenditureNetwork assetsExpenditure on network assetsnominal</t>
  </si>
  <si>
    <t>2026AMP2017Capital ExpenditureNon-network assetsExpenditure on non-network assetsconstant</t>
  </si>
  <si>
    <t>2026AMP2017Capital ExpenditureNon-network assetsExpenditure on non-network assetsnominal</t>
  </si>
  <si>
    <t>2026AMP2017Capital ExpenditureReliability, safety and environmentLegislative and regulatoryconstant</t>
  </si>
  <si>
    <t>2026AMP2017Capital ExpenditureReliability, safety and environmentLegislative and regulatorynominal</t>
  </si>
  <si>
    <t>2026AMP2017Capital ExpenditureReliability, safety and environmentOther reliability, safety and environmentconstant</t>
  </si>
  <si>
    <t>2026AMP2017Capital ExpenditureReliability, safety and environmentOther reliability, safety and environmentnominal</t>
  </si>
  <si>
    <t>2026AMP2017Capital ExpenditureReliability, safety and environmentQuality of supplyconstant</t>
  </si>
  <si>
    <t>2026AMP2017Capital ExpenditureReliability, safety and environmentQuality of supplynominal</t>
  </si>
  <si>
    <t>2026AMP2017Capital ExpenditureReliability, safety and environmentTotal reliability, safety and environmentconstant</t>
  </si>
  <si>
    <t>2026AMP2017Capital ExpenditureReliability, safety and environmentTotal reliability, safety and environmentnominal</t>
  </si>
  <si>
    <t>2026AMP2017Capital ExpenditureSystem growthSystem growthconstant</t>
  </si>
  <si>
    <t>2026AMP2017Capital ExpenditureSystem growthSystem growthnominal</t>
  </si>
  <si>
    <t>2026AMP2017Capital ExpenditureValue of capital contributionsValue of capital contributionsnominal</t>
  </si>
  <si>
    <t>2026AMP2017Capital ExpenditureValue of vested assetsValue of vested assetsnominal</t>
  </si>
  <si>
    <t>2026AMP2017Operating ExpenditureAsset replacement and renewalAsset replacement and renewalconstant</t>
  </si>
  <si>
    <t>2026AMP2017Operating ExpenditureAsset replacement and renewalAsset replacement and renewalnominal</t>
  </si>
  <si>
    <t>2026AMP2017Operating ExpenditureBusiness supportBusiness supportconstant</t>
  </si>
  <si>
    <t>2026AMP2017Operating ExpenditureBusiness supportBusiness supportnominal</t>
  </si>
  <si>
    <t>2026AMP2017Operating ExpenditureExpenditure on subcomponentsDirect billing*constant</t>
  </si>
  <si>
    <t>2026AMP2017Operating ExpenditureExpenditure on subcomponentsEnergy efficiency and demand side management, reduction of energy lossesconstant</t>
  </si>
  <si>
    <t>2026AMP2017Operating ExpenditureExpenditure on subcomponentsInsuranceconstant</t>
  </si>
  <si>
    <t>2026AMP2017Operating ExpenditureExpenditure on subcomponentsResearch and Developmentconstant</t>
  </si>
  <si>
    <t>2026AMP2017Operating ExpenditureNetwork OpexNetwork Opexconstant</t>
  </si>
  <si>
    <t>2026AMP2017Operating ExpenditureNetwork OpexNetwork Opexnominal</t>
  </si>
  <si>
    <t>2026AMP2017Operating ExpenditureNon-network opexNon-network opexconstant</t>
  </si>
  <si>
    <t>2026AMP2017Operating ExpenditureNon-network opexNon-network opexnominal</t>
  </si>
  <si>
    <t>2026AMP2017Operating ExpenditureRoutine &amp; Corrective Maint &amp; InspectionRoutine &amp; Corrective Maint &amp; Inspectionconstant</t>
  </si>
  <si>
    <t>2026AMP2017Operating ExpenditureRoutine &amp; Corrective Maint &amp; InspectionRoutine &amp; Corrective Maint &amp; Inspectionnominal</t>
  </si>
  <si>
    <t>2026AMP2017Operating ExpenditureRoutine and corrective maintenance and inspectionRoutine and corrective maintenance and inspectionconstant</t>
  </si>
  <si>
    <t>2026AMP2017Operating ExpenditureRoutine and corrective maintenance and inspectionRoutine and corrective maintenance and inspectionnominal</t>
  </si>
  <si>
    <t>2026AMP2017Operating ExpenditureService interruptions and emergenciesService interruptions and emergenciesconstant</t>
  </si>
  <si>
    <t>2026AMP2017Operating ExpenditureService interruptions and emergenciesService interruptions and emergenciesnominal</t>
  </si>
  <si>
    <t>2026AMP2017Operating ExpenditureSystem operations and network supportSystem operations and network supportconstant</t>
  </si>
  <si>
    <t>2026AMP2017Operating ExpenditureSystem operations and network supportSystem operations and network supportnominal</t>
  </si>
  <si>
    <t>2026AMP2017Operating ExpenditureTotal opexOperational expenditureconstant</t>
  </si>
  <si>
    <t>2026AMP2017Operating ExpenditureTotal opexOperational expenditurenominal</t>
  </si>
  <si>
    <t>2026AMP2017Operating ExpenditureVegetation managementVegetation managementconstant</t>
  </si>
  <si>
    <t>2026AMP2017Operating ExpenditureVegetation managementVegetation managementnominal</t>
  </si>
  <si>
    <t>2027AMP2017Capital ExpenditureAll assetsExpenditure on assetsconstant</t>
  </si>
  <si>
    <t>2027AMP2017Capital ExpenditureAll assetsExpenditure on assetsnominal</t>
  </si>
  <si>
    <t>2027AMP2017Capital ExpenditureAsset relocationsAsset relocationsconstant</t>
  </si>
  <si>
    <t>2027AMP2017Capital ExpenditureAsset relocationsAsset relocationsnominal</t>
  </si>
  <si>
    <t>2027AMP2017Capital ExpenditureAsset replacement and renewalAsset replacement and renewalconstant</t>
  </si>
  <si>
    <t>2027AMP2017Capital ExpenditureAsset replacement and renewalAsset replacement and renewalnominal</t>
  </si>
  <si>
    <t>2027AMP2017Capital ExpenditureAssets commissionedAssets commissionednominal</t>
  </si>
  <si>
    <t>2027AMP2017Capital ExpenditureCapital expenditure forecastCapital expenditure forecastnominal</t>
  </si>
  <si>
    <t>2027AMP2017Capital ExpenditureConsumer connectionConsumer connectionconstant</t>
  </si>
  <si>
    <t>2027AMP2017Capital ExpenditureConsumer connectionConsumer connectionnominal</t>
  </si>
  <si>
    <t>2027AMP2017Capital ExpenditureCost of financingCost of financingnominal</t>
  </si>
  <si>
    <t>2027AMP2017Capital ExpenditureExpenditure on subcomponentsEnergy efficiency and demand side management, reduction of energy lossesconstant</t>
  </si>
  <si>
    <t>2027AMP2017Capital ExpenditureExpenditure on subcomponentsOverhead to underground conversionconstant</t>
  </si>
  <si>
    <t>2027AMP2017Capital ExpenditureExpenditure on subcomponentsResearch and developmentconstant</t>
  </si>
  <si>
    <t>2027AMP2017Capital ExpenditureNetwork assetsExpenditure on network assetsconstant</t>
  </si>
  <si>
    <t>2027AMP2017Capital ExpenditureNetwork assetsExpenditure on network assetsnominal</t>
  </si>
  <si>
    <t>2027AMP2017Capital ExpenditureNon-network assetsExpenditure on non-network assetsconstant</t>
  </si>
  <si>
    <t>2027AMP2017Capital ExpenditureNon-network assetsExpenditure on non-network assetsnominal</t>
  </si>
  <si>
    <t>2027AMP2017Capital ExpenditureReliability, safety and environmentLegislative and regulatoryconstant</t>
  </si>
  <si>
    <t>2027AMP2017Capital ExpenditureReliability, safety and environmentLegislative and regulatorynominal</t>
  </si>
  <si>
    <t>2027AMP2017Capital ExpenditureReliability, safety and environmentOther reliability, safety and environmentconstant</t>
  </si>
  <si>
    <t>2027AMP2017Capital ExpenditureReliability, safety and environmentOther reliability, safety and environmentnominal</t>
  </si>
  <si>
    <t>2027AMP2017Capital ExpenditureReliability, safety and environmentQuality of supplyconstant</t>
  </si>
  <si>
    <t>2027AMP2017Capital ExpenditureReliability, safety and environmentQuality of supplynominal</t>
  </si>
  <si>
    <t>2027AMP2017Capital ExpenditureReliability, safety and environmentTotal reliability, safety and environmentconstant</t>
  </si>
  <si>
    <t>2027AMP2017Capital ExpenditureReliability, safety and environmentTotal reliability, safety and environmentnominal</t>
  </si>
  <si>
    <t>2027AMP2017Capital ExpenditureSystem growthSystem growthconstant</t>
  </si>
  <si>
    <t>2027AMP2017Capital ExpenditureSystem growthSystem growthnominal</t>
  </si>
  <si>
    <t>2027AMP2017Capital ExpenditureValue of capital contributionsValue of capital contributionsnominal</t>
  </si>
  <si>
    <t>2027AMP2017Capital ExpenditureValue of vested assetsValue of vested assetsnominal</t>
  </si>
  <si>
    <t>2027AMP2017Operating ExpenditureAsset replacement and renewalAsset replacement and renewalconstant</t>
  </si>
  <si>
    <t>2027AMP2017Operating ExpenditureAsset replacement and renewalAsset replacement and renewalnominal</t>
  </si>
  <si>
    <t>2027AMP2017Operating ExpenditureBusiness supportBusiness supportconstant</t>
  </si>
  <si>
    <t>2027AMP2017Operating ExpenditureBusiness supportBusiness supportnominal</t>
  </si>
  <si>
    <t>2027AMP2017Operating ExpenditureExpenditure on subcomponentsDirect billing*constant</t>
  </si>
  <si>
    <t>2027AMP2017Operating ExpenditureExpenditure on subcomponentsEnergy efficiency and demand side management, reduction of energy lossesconstant</t>
  </si>
  <si>
    <t>2027AMP2017Operating ExpenditureExpenditure on subcomponentsInsuranceconstant</t>
  </si>
  <si>
    <t>2027AMP2017Operating ExpenditureExpenditure on subcomponentsResearch and Developmentconstant</t>
  </si>
  <si>
    <t>2027AMP2017Operating ExpenditureNetwork OpexNetwork Opexconstant</t>
  </si>
  <si>
    <t>2027AMP2017Operating ExpenditureNetwork OpexNetwork Opexnominal</t>
  </si>
  <si>
    <t>2027AMP2017Operating ExpenditureNon-network opexNon-network opexconstant</t>
  </si>
  <si>
    <t>2027AMP2017Operating ExpenditureNon-network opexNon-network opexnominal</t>
  </si>
  <si>
    <t>2027AMP2017Operating ExpenditureRoutine &amp; Corrective Maint &amp; InspectionRoutine &amp; Corrective Maint &amp; Inspectionconstant</t>
  </si>
  <si>
    <t>2027AMP2017Operating ExpenditureRoutine &amp; Corrective Maint &amp; InspectionRoutine &amp; Corrective Maint &amp; Inspectionnominal</t>
  </si>
  <si>
    <t>2027AMP2017Operating ExpenditureRoutine and corrective maintenance and inspectionRoutine and corrective maintenance and inspectionconstant</t>
  </si>
  <si>
    <t>2027AMP2017Operating ExpenditureRoutine and corrective maintenance and inspectionRoutine and corrective maintenance and inspectionnominal</t>
  </si>
  <si>
    <t>2027AMP2017Operating ExpenditureService interruptions and emergenciesService interruptions and emergenciesconstant</t>
  </si>
  <si>
    <t>2027AMP2017Operating ExpenditureService interruptions and emergenciesService interruptions and emergenciesnominal</t>
  </si>
  <si>
    <t>2027AMP2017Operating ExpenditureSystem operations and network supportSystem operations and network supportconstant</t>
  </si>
  <si>
    <t>2027AMP2017Operating ExpenditureSystem operations and network supportSystem operations and network supportnominal</t>
  </si>
  <si>
    <t>2027AMP2017Operating ExpenditureTotal opexOperational expenditureconstant</t>
  </si>
  <si>
    <t>2027AMP2017Operating ExpenditureTotal opexOperational expenditurenominal</t>
  </si>
  <si>
    <t>2027AMP2017Operating ExpenditureVegetation managementVegetation managementconstant</t>
  </si>
  <si>
    <t>2027AMP2017Operating ExpenditureVegetation managementVegetation managementnominal</t>
  </si>
  <si>
    <t>2017Delivery</t>
  </si>
  <si>
    <t>2017Fixed</t>
  </si>
  <si>
    <t>2017Other</t>
  </si>
  <si>
    <t>2017Peak</t>
  </si>
  <si>
    <t>2017IDOther dataRelated party transactionsCapital expenditureconstant</t>
  </si>
  <si>
    <t>2017IDOther dataRelated party transactionsCapital expenditurenominal</t>
  </si>
  <si>
    <t>2017IDOther dataRelated party transactionsMarket value of asset disposalsconstant</t>
  </si>
  <si>
    <t>2017IDOther dataRelated party transactionsMarket value of asset disposalsnominal</t>
  </si>
  <si>
    <t>2017IDOther dataRelated party transactionsOperational expenditureconstant</t>
  </si>
  <si>
    <t>2017IDOther dataRelated party transactionsOperational expenditurenominal</t>
  </si>
  <si>
    <t>2017IDOther dataRelated party transactionsOther related party transactionsconstant</t>
  </si>
  <si>
    <t>2017IDOther dataRelated party transactionsOther related party transactionsnominal</t>
  </si>
  <si>
    <t>2017IDOther dataRelated party transactionsTotal regulatory incomeconstant</t>
  </si>
  <si>
    <t>2017IDOther dataRelated party transactionsTotal regulatory incomenominal</t>
  </si>
  <si>
    <t>2017IDOther dataTransformer capacityTotal distribution transformer capacityNA</t>
  </si>
  <si>
    <t>2013IDRAB valueTotal closing RAB valueDistribution and LV cablesconstant</t>
  </si>
  <si>
    <t>2013IDRAB valueTotal closing RAB valueDistribution and LV linesconstant</t>
  </si>
  <si>
    <t>2013IDRAB valueTotal closing RAB valueDistribution substations and transformersconstant</t>
  </si>
  <si>
    <t>2013IDRAB valueTotal closing RAB valueDistribution switchgearconstant</t>
  </si>
  <si>
    <t>2013IDRAB valueTotal closing RAB valueNon-network assetsconstant</t>
  </si>
  <si>
    <t>2013IDRAB valueTotal closing RAB valueOther network assetsconstant</t>
  </si>
  <si>
    <t>2013IDRAB valueTotal closing RAB valueSubtransmission cablesconstant</t>
  </si>
  <si>
    <t>2013IDRAB valueTotal closing RAB valueSubtransmission linesconstant</t>
  </si>
  <si>
    <t>2013IDRAB valueTotal closing RAB valueTotalconstant</t>
  </si>
  <si>
    <t>2013IDRAB valueTotal closing RAB valueZone substationsconstant</t>
  </si>
  <si>
    <t>2014IDRAB valueTotal closing RAB valueDistribution and LV cablesconstant</t>
  </si>
  <si>
    <t>2014IDRAB valueTotal closing RAB valueDistribution and LV linesconstant</t>
  </si>
  <si>
    <t>2014IDRAB valueTotal closing RAB valueDistribution substations and transformersconstant</t>
  </si>
  <si>
    <t>2014IDRAB valueTotal closing RAB valueDistribution switchgearconstant</t>
  </si>
  <si>
    <t>2014IDRAB valueTotal closing RAB valueNon-network assetsconstant</t>
  </si>
  <si>
    <t>2014IDRAB valueTotal closing RAB valueOther network assetsconstant</t>
  </si>
  <si>
    <t>2014IDRAB valueTotal closing RAB valueSubtransmission cablesconstant</t>
  </si>
  <si>
    <t>2014IDRAB valueTotal closing RAB valueSubtransmission linesconstant</t>
  </si>
  <si>
    <t>2014IDRAB valueTotal closing RAB valueTotalconstant</t>
  </si>
  <si>
    <t>2014IDRAB valueTotal closing RAB valueZone substationsconstant</t>
  </si>
  <si>
    <t>2015IDRAB valueTotal closing RAB valueDistribution and LV cablesconstant</t>
  </si>
  <si>
    <t>2015IDRAB valueTotal closing RAB valueDistribution and LV linesconstant</t>
  </si>
  <si>
    <t>2015IDRAB valueTotal closing RAB valueDistribution substations and transformersconstant</t>
  </si>
  <si>
    <t>2015IDRAB valueTotal closing RAB valueDistribution switchgearconstant</t>
  </si>
  <si>
    <t>2015IDRAB valueTotal closing RAB valueNon-network assetsconstant</t>
  </si>
  <si>
    <t>2015IDRAB valueTotal closing RAB valueOther network assetsconstant</t>
  </si>
  <si>
    <t>2015IDRAB valueTotal closing RAB valueSubtransmission cablesconstant</t>
  </si>
  <si>
    <t>2015IDRAB valueTotal closing RAB valueSubtransmission linesconstant</t>
  </si>
  <si>
    <t>2015IDRAB valueTotal closing RAB valueTotalconstant</t>
  </si>
  <si>
    <t>2015IDRAB valueTotal closing RAB valueZone substationsconstant</t>
  </si>
  <si>
    <t>2016IDRAB valueTotal closing RAB valueDistribution and LV cablesconstant</t>
  </si>
  <si>
    <t>2016IDRAB valueTotal closing RAB valueDistribution and LV linesconstant</t>
  </si>
  <si>
    <t>2016IDRAB valueTotal closing RAB valueDistribution substations and transformersconstant</t>
  </si>
  <si>
    <t>2016IDRAB valueTotal closing RAB valueDistribution switchgearconstant</t>
  </si>
  <si>
    <t>2016IDRAB valueTotal closing RAB valueNon-network assetsconstant</t>
  </si>
  <si>
    <t>2016IDRAB valueTotal closing RAB valueOther network assetsconstant</t>
  </si>
  <si>
    <t>2016IDRAB valueTotal closing RAB valueSubtransmission cablesconstant</t>
  </si>
  <si>
    <t>2016IDRAB valueTotal closing RAB valueSubtransmission linesconstant</t>
  </si>
  <si>
    <t>2016IDRAB valueTotal closing RAB valueTotalconstant</t>
  </si>
  <si>
    <t>2016IDRAB valueTotal closing RAB valueZone substationsconstant</t>
  </si>
  <si>
    <t>Andrew McLeod</t>
  </si>
  <si>
    <t>The Power Company 75.1%</t>
  </si>
  <si>
    <t>Electricity Invercargill 24.9%</t>
  </si>
  <si>
    <t>22 JB Cullen Drive, Ashburton Business Estate</t>
  </si>
  <si>
    <t>03 307 9800</t>
  </si>
  <si>
    <t>Waitaki Power Trust</t>
  </si>
  <si>
    <t>Over generic age</t>
  </si>
  <si>
    <t>11a(iii)</t>
  </si>
  <si>
    <t>AMP2018</t>
  </si>
  <si>
    <t>2013 total system growth</t>
  </si>
  <si>
    <t>Overhead (km)</t>
  </si>
  <si>
    <t>Total circuit length (km)</t>
  </si>
  <si>
    <t>Underground (km)</t>
  </si>
  <si>
    <t>Sch 12c Maximum coincident system demand [MW]</t>
  </si>
  <si>
    <t>EA Networks</t>
  </si>
  <si>
    <t>2013AMP2013Capital ExpenditureAssets commissionedAssets commissionednominal</t>
  </si>
  <si>
    <t>2013AMP2013Capital ExpenditureNon-network assetsExpenditure on non-network assetsconstant</t>
  </si>
  <si>
    <t>2013AMP2013Capital ExpenditureNon-network assetsExpenditure on non-network assetsnominal</t>
  </si>
  <si>
    <t>2013AMP2013Capital ExpenditureSystem Growth2013 total system growthconstant</t>
  </si>
  <si>
    <t>2013AMP2013Capital ExpenditureSystem GrowthCapital contributions funding system growthconstant</t>
  </si>
  <si>
    <t>2013AMP2013Capital ExpenditureSystem GrowthDistribution and LV cablesconstant</t>
  </si>
  <si>
    <t>2013AMP2013Capital ExpenditureSystem GrowthDistribution and LV linesconstant</t>
  </si>
  <si>
    <t>2013AMP2013Capital ExpenditureSystem GrowthDistribution substations and transformersconstant</t>
  </si>
  <si>
    <t>2013AMP2013Capital ExpenditureSystem GrowthDistribution switchgearconstant</t>
  </si>
  <si>
    <t>2013AMP2013Capital ExpenditureSystem GrowthOther network assetsconstant</t>
  </si>
  <si>
    <t>2013AMP2013Capital ExpenditureSystem GrowthSubtransmissionconstant</t>
  </si>
  <si>
    <t>2013AMP2013Capital ExpenditureSystem GrowthSystem growth expenditureconstant</t>
  </si>
  <si>
    <t>2013AMP2013Capital ExpenditureSystem GrowthSystem growth less capital contributionsconstant</t>
  </si>
  <si>
    <t>2013AMP2013Capital ExpenditureSystem GrowthZone substationsconstant</t>
  </si>
  <si>
    <t>2013IDNetwork and DemandTotal circuit lengthOverhead (km)NA</t>
  </si>
  <si>
    <t>2013IDNetwork and DemandTotal circuit lengthTotal circuit length (km)NA</t>
  </si>
  <si>
    <t>2013IDNetwork and DemandTotal circuit lengthUnderground (km)NA</t>
  </si>
  <si>
    <t>2014AMP2013Capital ExpenditureAssets commissionedAssets commissionednominal</t>
  </si>
  <si>
    <t>2014AMP2014Capital ExpenditureAssets commissionedAssets commissionednominal</t>
  </si>
  <si>
    <t>2014AMP2013Capital ExpenditureNon-network assetsExpenditure on non-network assetsconstant</t>
  </si>
  <si>
    <t>2014AMP2014Capital ExpenditureNon-network assetsExpenditure on non-network assetsconstant</t>
  </si>
  <si>
    <t>2014AMP2013Capital ExpenditureNon-network assetsExpenditure on non-network assetsnominal</t>
  </si>
  <si>
    <t>2014AMP2014Capital ExpenditureNon-network assetsExpenditure on non-network assetsnominal</t>
  </si>
  <si>
    <t>2014AMP2013Capital ExpenditureSystem Growth2013 total system growthconstant</t>
  </si>
  <si>
    <t>2014AMP2014Capital ExpenditureSystem GrowthCapital contributions funding system growthconstant</t>
  </si>
  <si>
    <t>2014AMP2013Capital ExpenditureSystem GrowthCapital contributions funding system growthconstant</t>
  </si>
  <si>
    <t>2014AMP2013Capital ExpenditureSystem GrowthDistribution and LV cablesconstant</t>
  </si>
  <si>
    <t>2014AMP2014Capital ExpenditureSystem GrowthDistribution and LV cablesconstant</t>
  </si>
  <si>
    <t>2014AMP2014Capital ExpenditureSystem GrowthDistribution and LV linesconstant</t>
  </si>
  <si>
    <t>2014AMP2013Capital ExpenditureSystem GrowthDistribution and LV linesconstant</t>
  </si>
  <si>
    <t>2014AMP2014Capital ExpenditureSystem GrowthDistribution substations and transformersconstant</t>
  </si>
  <si>
    <t>2014AMP2013Capital ExpenditureSystem GrowthDistribution substations and transformersconstant</t>
  </si>
  <si>
    <t>2014AMP2013Capital ExpenditureSystem GrowthDistribution switchgearconstant</t>
  </si>
  <si>
    <t>2014AMP2014Capital ExpenditureSystem GrowthDistribution switchgearconstant</t>
  </si>
  <si>
    <t>2014AMP2014Capital ExpenditureSystem GrowthOther network assetsconstant</t>
  </si>
  <si>
    <t>2014AMP2013Capital ExpenditureSystem GrowthOther network assetsconstant</t>
  </si>
  <si>
    <t>2014AMP2013Capital ExpenditureSystem GrowthSubtransmissionconstant</t>
  </si>
  <si>
    <t>2014AMP2014Capital ExpenditureSystem GrowthSubtransmissionconstant</t>
  </si>
  <si>
    <t>2014AMP2014Capital ExpenditureSystem GrowthSystem growth expenditureconstant</t>
  </si>
  <si>
    <t>2014AMP2013Capital ExpenditureSystem GrowthSystem growth expenditureconstant</t>
  </si>
  <si>
    <t>2014AMP2014Capital ExpenditureSystem GrowthSystem growth less capital contributionsconstant</t>
  </si>
  <si>
    <t>2014AMP2013Capital ExpenditureSystem GrowthSystem growth less capital contributionsconstant</t>
  </si>
  <si>
    <t>2014AMP2013Capital ExpenditureSystem GrowthZone substationsconstant</t>
  </si>
  <si>
    <t>2014AMP2014Capital ExpenditureSystem GrowthZone substationsconstant</t>
  </si>
  <si>
    <t>2014IDNetwork and DemandTotal circuit lengthOverhead (km)NA</t>
  </si>
  <si>
    <t>2014IDNetwork and DemandTotal circuit lengthTotal circuit length (km)NA</t>
  </si>
  <si>
    <t>2014IDNetwork and DemandTotal circuit lengthUnderground (km)NA</t>
  </si>
  <si>
    <t>2015AMP2014Capital ExpenditureAssets commissionedAssets commissionednominal</t>
  </si>
  <si>
    <t>2015AMP2013Capital ExpenditureAssets commissionedAssets commissionednominal</t>
  </si>
  <si>
    <t>2015AMP2013Capital ExpenditureNon-network assetsExpenditure on non-network assetsconstant</t>
  </si>
  <si>
    <t>2015AMP2014Capital ExpenditureNon-network assetsExpenditure on non-network assetsconstant</t>
  </si>
  <si>
    <t>2015AMP2013Capital ExpenditureNon-network assetsExpenditure on non-network assetsnominal</t>
  </si>
  <si>
    <t>2015AMP2014Capital ExpenditureNon-network assetsExpenditure on non-network assetsnominal</t>
  </si>
  <si>
    <t>2015AMP2013Capital ExpenditureSystem Growth2013 total system growthconstant</t>
  </si>
  <si>
    <t>2015AMP2015Capital ExpenditureSystem GrowthCapital contributions funding system growthconstant</t>
  </si>
  <si>
    <t>2015AMP2013Capital ExpenditureSystem GrowthCapital contributions funding system growthconstant</t>
  </si>
  <si>
    <t>2015AMP2014Capital ExpenditureSystem GrowthCapital contributions funding system growthconstant</t>
  </si>
  <si>
    <t>2015AMP2014Capital ExpenditureSystem GrowthDistribution and LV cablesconstant</t>
  </si>
  <si>
    <t>2015AMP2013Capital ExpenditureSystem GrowthDistribution and LV cablesconstant</t>
  </si>
  <si>
    <t>2015AMP2015Capital ExpenditureSystem GrowthDistribution and LV cablesconstant</t>
  </si>
  <si>
    <t>2015AMP2014Capital ExpenditureSystem GrowthDistribution and LV linesconstant</t>
  </si>
  <si>
    <t>2015AMP2013Capital ExpenditureSystem GrowthDistribution and LV linesconstant</t>
  </si>
  <si>
    <t>2015AMP2015Capital ExpenditureSystem GrowthDistribution and LV linesconstant</t>
  </si>
  <si>
    <t>2015AMP2015Capital ExpenditureSystem GrowthDistribution substations and transformersconstant</t>
  </si>
  <si>
    <t>2015AMP2014Capital ExpenditureSystem GrowthDistribution substations and transformersconstant</t>
  </si>
  <si>
    <t>2015AMP2013Capital ExpenditureSystem GrowthDistribution substations and transformersconstant</t>
  </si>
  <si>
    <t>2015AMP2013Capital ExpenditureSystem GrowthDistribution switchgearconstant</t>
  </si>
  <si>
    <t>2015AMP2015Capital ExpenditureSystem GrowthDistribution switchgearconstant</t>
  </si>
  <si>
    <t>2015AMP2014Capital ExpenditureSystem GrowthDistribution switchgearconstant</t>
  </si>
  <si>
    <t>2015AMP2013Capital ExpenditureSystem GrowthOther network assetsconstant</t>
  </si>
  <si>
    <t>2015AMP2014Capital ExpenditureSystem GrowthOther network assetsconstant</t>
  </si>
  <si>
    <t>2015AMP2015Capital ExpenditureSystem GrowthOther network assetsconstant</t>
  </si>
  <si>
    <t>2015AMP2015Capital ExpenditureSystem GrowthSubtransmissionconstant</t>
  </si>
  <si>
    <t>2015AMP2014Capital ExpenditureSystem GrowthSubtransmissionconstant</t>
  </si>
  <si>
    <t>2015AMP2013Capital ExpenditureSystem GrowthSubtransmissionconstant</t>
  </si>
  <si>
    <t>2015AMP2013Capital ExpenditureSystem GrowthSystem growth expenditureconstant</t>
  </si>
  <si>
    <t>2015AMP2014Capital ExpenditureSystem GrowthSystem growth expenditureconstant</t>
  </si>
  <si>
    <t>2015AMP2015Capital ExpenditureSystem GrowthSystem growth expenditureconstant</t>
  </si>
  <si>
    <t>2015AMP2014Capital ExpenditureSystem GrowthSystem growth less capital contributionsconstant</t>
  </si>
  <si>
    <t>2015AMP2013Capital ExpenditureSystem GrowthSystem growth less capital contributionsconstant</t>
  </si>
  <si>
    <t>2015AMP2015Capital ExpenditureSystem GrowthSystem growth less capital contributionsconstant</t>
  </si>
  <si>
    <t>2015AMP2015Capital ExpenditureSystem GrowthZone substationsconstant</t>
  </si>
  <si>
    <t>2015AMP2013Capital ExpenditureSystem GrowthZone substationsconstant</t>
  </si>
  <si>
    <t>2015AMP2014Capital ExpenditureSystem GrowthZone substationsconstant</t>
  </si>
  <si>
    <t>2015IDNetwork and DemandTotal circuit lengthOverhead (km)NA</t>
  </si>
  <si>
    <t>2015IDNetwork and DemandTotal circuit lengthTotal circuit length (km)NA</t>
  </si>
  <si>
    <t>2015IDNetwork and DemandTotal circuit lengthUnderground (km)NA</t>
  </si>
  <si>
    <t>2016AMP2013Capital ExpenditureAssets commissionedAssets commissionednominal</t>
  </si>
  <si>
    <t>2016AMP2014Capital ExpenditureAssets commissionedAssets commissionednominal</t>
  </si>
  <si>
    <t>2016AMP2014Capital ExpenditureNon-network assetsExpenditure on non-network assetsconstant</t>
  </si>
  <si>
    <t>2016AMP2013Capital ExpenditureNon-network assetsExpenditure on non-network assetsconstant</t>
  </si>
  <si>
    <t>2016AMP2014Capital ExpenditureNon-network assetsExpenditure on non-network assetsnominal</t>
  </si>
  <si>
    <t>2016AMP2013Capital ExpenditureNon-network assetsExpenditure on non-network assetsnominal</t>
  </si>
  <si>
    <t>2016AMP2013Capital ExpenditureSystem Growth2013 total system growthconstant</t>
  </si>
  <si>
    <t>2016AMP2015Capital ExpenditureSystem GrowthCapital contributions funding system growthconstant</t>
  </si>
  <si>
    <t>2016AMP2016Capital ExpenditureSystem GrowthCapital contributions funding system growthconstant</t>
  </si>
  <si>
    <t>2016AMP2013Capital ExpenditureSystem GrowthCapital contributions funding system growthconstant</t>
  </si>
  <si>
    <t>2016AMP2014Capital ExpenditureSystem GrowthCapital contributions funding system growthconstant</t>
  </si>
  <si>
    <t>2016AMP2016Capital ExpenditureSystem GrowthDistribution and LV cablesconstant</t>
  </si>
  <si>
    <t>2016AMP2014Capital ExpenditureSystem GrowthDistribution and LV cablesconstant</t>
  </si>
  <si>
    <t>2016AMP2013Capital ExpenditureSystem GrowthDistribution and LV cablesconstant</t>
  </si>
  <si>
    <t>2016AMP2015Capital ExpenditureSystem GrowthDistribution and LV cablesconstant</t>
  </si>
  <si>
    <t>2016AMP2016Capital ExpenditureSystem GrowthDistribution and LV linesconstant</t>
  </si>
  <si>
    <t>2016AMP2014Capital ExpenditureSystem GrowthDistribution and LV linesconstant</t>
  </si>
  <si>
    <t>2016AMP2013Capital ExpenditureSystem GrowthDistribution and LV linesconstant</t>
  </si>
  <si>
    <t>2016AMP2015Capital ExpenditureSystem GrowthDistribution and LV linesconstant</t>
  </si>
  <si>
    <t>2016AMP2013Capital ExpenditureSystem GrowthDistribution substations and transformersconstant</t>
  </si>
  <si>
    <t>2016AMP2015Capital ExpenditureSystem GrowthDistribution substations and transformersconstant</t>
  </si>
  <si>
    <t>2016AMP2016Capital ExpenditureSystem GrowthDistribution substations and transformersconstant</t>
  </si>
  <si>
    <t>2016AMP2014Capital ExpenditureSystem GrowthDistribution substations and transformersconstant</t>
  </si>
  <si>
    <t>2016AMP2015Capital ExpenditureSystem GrowthDistribution switchgearconstant</t>
  </si>
  <si>
    <t>2016AMP2014Capital ExpenditureSystem GrowthDistribution switchgearconstant</t>
  </si>
  <si>
    <t>2016AMP2016Capital ExpenditureSystem GrowthDistribution switchgearconstant</t>
  </si>
  <si>
    <t>2016AMP2013Capital ExpenditureSystem GrowthDistribution switchgearconstant</t>
  </si>
  <si>
    <t>2016AMP2015Capital ExpenditureSystem GrowthOther network assetsconstant</t>
  </si>
  <si>
    <t>2016AMP2014Capital ExpenditureSystem GrowthOther network assetsconstant</t>
  </si>
  <si>
    <t>2016AMP2016Capital ExpenditureSystem GrowthOther network assetsconstant</t>
  </si>
  <si>
    <t>2016AMP2013Capital ExpenditureSystem GrowthOther network assetsconstant</t>
  </si>
  <si>
    <t>2016AMP2016Capital ExpenditureSystem GrowthSubtransmissionconstant</t>
  </si>
  <si>
    <t>2016AMP2014Capital ExpenditureSystem GrowthSubtransmissionconstant</t>
  </si>
  <si>
    <t>2016AMP2015Capital ExpenditureSystem GrowthSubtransmissionconstant</t>
  </si>
  <si>
    <t>2016AMP2013Capital ExpenditureSystem GrowthSubtransmissionconstant</t>
  </si>
  <si>
    <t>2016AMP2014Capital ExpenditureSystem GrowthSystem growth expenditureconstant</t>
  </si>
  <si>
    <t>2016AMP2015Capital ExpenditureSystem GrowthSystem growth expenditureconstant</t>
  </si>
  <si>
    <t>2016AMP2016Capital ExpenditureSystem GrowthSystem growth expenditureconstant</t>
  </si>
  <si>
    <t>2016AMP2013Capital ExpenditureSystem GrowthSystem growth expenditureconstant</t>
  </si>
  <si>
    <t>2016AMP2016Capital ExpenditureSystem GrowthSystem growth less capital contributionsconstant</t>
  </si>
  <si>
    <t>2016AMP2015Capital ExpenditureSystem GrowthSystem growth less capital contributionsconstant</t>
  </si>
  <si>
    <t>2016AMP2014Capital ExpenditureSystem GrowthSystem growth less capital contributionsconstant</t>
  </si>
  <si>
    <t>2016AMP2013Capital ExpenditureSystem GrowthSystem growth less capital contributionsconstant</t>
  </si>
  <si>
    <t>2016AMP2014Capital ExpenditureSystem GrowthZone substationsconstant</t>
  </si>
  <si>
    <t>2016AMP2016Capital ExpenditureSystem GrowthZone substationsconstant</t>
  </si>
  <si>
    <t>2016AMP2015Capital ExpenditureSystem GrowthZone substationsconstant</t>
  </si>
  <si>
    <t>2016AMP2013Capital ExpenditureSystem GrowthZone substationsconstant</t>
  </si>
  <si>
    <t>2016IDNetwork and DemandTotal circuit lengthOverhead (km)NA</t>
  </si>
  <si>
    <t>2016IDNetwork and DemandTotal circuit lengthTotal circuit length (km)NA</t>
  </si>
  <si>
    <t>2016IDNetwork and DemandTotal circuit lengthUnderground (km)NA</t>
  </si>
  <si>
    <t>2017AMP2014Capital ExpenditureAssets commissionedAssets commissionednominal</t>
  </si>
  <si>
    <t>2017AMP2013Capital ExpenditureAssets commissionedAssets commissionednominal</t>
  </si>
  <si>
    <t>2017AMP2013Capital ExpenditureNon-network assetsExpenditure on non-network assetsconstant</t>
  </si>
  <si>
    <t>2017AMP2014Capital ExpenditureNon-network assetsExpenditure on non-network assetsconstant</t>
  </si>
  <si>
    <t>2017AMP2014Capital ExpenditureNon-network assetsExpenditure on non-network assetsnominal</t>
  </si>
  <si>
    <t>2017AMP2013Capital ExpenditureNon-network assetsExpenditure on non-network assetsnominal</t>
  </si>
  <si>
    <t>2017AMP2013Capital ExpenditureSystem Growth2013 total system growthconstant</t>
  </si>
  <si>
    <t>2017AMP2017Capital ExpenditureSystem GrowthCapital contributions funding system growthconstant</t>
  </si>
  <si>
    <t>2017AMP2015Capital ExpenditureSystem GrowthCapital contributions funding system growthconstant</t>
  </si>
  <si>
    <t>2017AMP2016Capital ExpenditureSystem GrowthCapital contributions funding system growthconstant</t>
  </si>
  <si>
    <t>2017AMP2013Capital ExpenditureSystem GrowthCapital contributions funding system growthconstant</t>
  </si>
  <si>
    <t>2017AMP2014Capital ExpenditureSystem GrowthCapital contributions funding system growthconstant</t>
  </si>
  <si>
    <t>2017AMP2013Capital ExpenditureSystem GrowthDistribution and LV cablesconstant</t>
  </si>
  <si>
    <t>2017AMP2015Capital ExpenditureSystem GrowthDistribution and LV cablesconstant</t>
  </si>
  <si>
    <t>2017AMP2014Capital ExpenditureSystem GrowthDistribution and LV cablesconstant</t>
  </si>
  <si>
    <t>2017AMP2016Capital ExpenditureSystem GrowthDistribution and LV cablesconstant</t>
  </si>
  <si>
    <t>2017AMP2017Capital ExpenditureSystem GrowthDistribution and LV cablesconstant</t>
  </si>
  <si>
    <t>2017AMP2014Capital ExpenditureSystem GrowthDistribution and LV linesconstant</t>
  </si>
  <si>
    <t>2017AMP2015Capital ExpenditureSystem GrowthDistribution and LV linesconstant</t>
  </si>
  <si>
    <t>2017AMP2017Capital ExpenditureSystem GrowthDistribution and LV linesconstant</t>
  </si>
  <si>
    <t>2017AMP2016Capital ExpenditureSystem GrowthDistribution and LV linesconstant</t>
  </si>
  <si>
    <t>2017AMP2013Capital ExpenditureSystem GrowthDistribution and LV linesconstant</t>
  </si>
  <si>
    <t>2017AMP2013Capital ExpenditureSystem GrowthDistribution substations and transformersconstant</t>
  </si>
  <si>
    <t>2017AMP2017Capital ExpenditureSystem GrowthDistribution substations and transformersconstant</t>
  </si>
  <si>
    <t>2017AMP2014Capital ExpenditureSystem GrowthDistribution substations and transformersconstant</t>
  </si>
  <si>
    <t>2017AMP2016Capital ExpenditureSystem GrowthDistribution substations and transformersconstant</t>
  </si>
  <si>
    <t>2017AMP2015Capital ExpenditureSystem GrowthDistribution substations and transformersconstant</t>
  </si>
  <si>
    <t>2017AMP2017Capital ExpenditureSystem GrowthDistribution switchgearconstant</t>
  </si>
  <si>
    <t>2017AMP2016Capital ExpenditureSystem GrowthDistribution switchgearconstant</t>
  </si>
  <si>
    <t>2017AMP2015Capital ExpenditureSystem GrowthDistribution switchgearconstant</t>
  </si>
  <si>
    <t>2017AMP2014Capital ExpenditureSystem GrowthDistribution switchgearconstant</t>
  </si>
  <si>
    <t>2017AMP2013Capital ExpenditureSystem GrowthDistribution switchgearconstant</t>
  </si>
  <si>
    <t>2017AMP2013Capital ExpenditureSystem GrowthOther network assetsconstant</t>
  </si>
  <si>
    <t>2017AMP2015Capital ExpenditureSystem GrowthOther network assetsconstant</t>
  </si>
  <si>
    <t>2017AMP2014Capital ExpenditureSystem GrowthOther network assetsconstant</t>
  </si>
  <si>
    <t>2017AMP2016Capital ExpenditureSystem GrowthOther network assetsconstant</t>
  </si>
  <si>
    <t>2017AMP2017Capital ExpenditureSystem GrowthOther network assetsconstant</t>
  </si>
  <si>
    <t>2017AMP2015Capital ExpenditureSystem GrowthSubtransmissionconstant</t>
  </si>
  <si>
    <t>2017AMP2017Capital ExpenditureSystem GrowthSubtransmissionconstant</t>
  </si>
  <si>
    <t>2017AMP2014Capital ExpenditureSystem GrowthSubtransmissionconstant</t>
  </si>
  <si>
    <t>2017AMP2016Capital ExpenditureSystem GrowthSubtransmissionconstant</t>
  </si>
  <si>
    <t>2017AMP2013Capital ExpenditureSystem GrowthSubtransmissionconstant</t>
  </si>
  <si>
    <t>2017AMP2014Capital ExpenditureSystem GrowthSystem growth expenditureconstant</t>
  </si>
  <si>
    <t>2017AMP2017Capital ExpenditureSystem GrowthSystem growth expenditureconstant</t>
  </si>
  <si>
    <t>2017AMP2016Capital ExpenditureSystem GrowthSystem growth expenditureconstant</t>
  </si>
  <si>
    <t>2017AMP2015Capital ExpenditureSystem GrowthSystem growth expenditureconstant</t>
  </si>
  <si>
    <t>2017AMP2013Capital ExpenditureSystem GrowthSystem growth expenditureconstant</t>
  </si>
  <si>
    <t>2017AMP2014Capital ExpenditureSystem GrowthSystem growth less capital contributionsconstant</t>
  </si>
  <si>
    <t>2017AMP2016Capital ExpenditureSystem GrowthSystem growth less capital contributionsconstant</t>
  </si>
  <si>
    <t>2017AMP2015Capital ExpenditureSystem GrowthSystem growth less capital contributionsconstant</t>
  </si>
  <si>
    <t>2017AMP2017Capital ExpenditureSystem GrowthSystem growth less capital contributionsconstant</t>
  </si>
  <si>
    <t>2017AMP2013Capital ExpenditureSystem GrowthSystem growth less capital contributionsconstant</t>
  </si>
  <si>
    <t>2017AMP2014Capital ExpenditureSystem GrowthZone substationsconstant</t>
  </si>
  <si>
    <t>2017AMP2013Capital ExpenditureSystem GrowthZone substationsconstant</t>
  </si>
  <si>
    <t>2017AMP2017Capital ExpenditureSystem GrowthZone substationsconstant</t>
  </si>
  <si>
    <t>2017AMP2015Capital ExpenditureSystem GrowthZone substationsconstant</t>
  </si>
  <si>
    <t>2017AMP2016Capital ExpenditureSystem GrowthZone substationsconstant</t>
  </si>
  <si>
    <t>2017IDNetwork and DemandTotal circuit lengthOverhead (km)NA</t>
  </si>
  <si>
    <t>2017IDNetwork and DemandTotal circuit lengthTotal circuit length (km)NA</t>
  </si>
  <si>
    <t>2017IDNetwork and DemandTotal circuit lengthUnderground (km)NA</t>
  </si>
  <si>
    <t>2018AMP2018Capital ExpenditureAll assetsExpenditure on assetsconstant</t>
  </si>
  <si>
    <t>2018AMP2018Capital ExpenditureAll assetsExpenditure on assetsnominal</t>
  </si>
  <si>
    <t>2018AMP2018Capital ExpenditureAsset relocationsAsset relocationsconstant</t>
  </si>
  <si>
    <t>2018AMP2018Capital ExpenditureAsset relocationsAsset relocationsnominal</t>
  </si>
  <si>
    <t>2018AMP2018Capital ExpenditureAsset replacement and renewalAsset replacement and renewalconstant</t>
  </si>
  <si>
    <t>2018AMP2018Capital ExpenditureAsset replacement and renewalAsset replacement and renewalnominal</t>
  </si>
  <si>
    <t>2018AMP2013Capital ExpenditureAssets commissionedAssets commissionednominal</t>
  </si>
  <si>
    <t>2018AMP2014Capital ExpenditureAssets commissionedAssets commissionednominal</t>
  </si>
  <si>
    <t>2018AMP2018Capital ExpenditureAssets commissionedAssets commissionednominal</t>
  </si>
  <si>
    <t>2018AMP2018Capital ExpenditureCapital expenditure forecastCapital expenditure forecastnominal</t>
  </si>
  <si>
    <t>2018AMP2018Capital ExpenditureConsumer connectionConsumer connectionconstant</t>
  </si>
  <si>
    <t>2018AMP2018Capital ExpenditureConsumer connectionConsumer connectionnominal</t>
  </si>
  <si>
    <t>2018AMP2018Capital ExpenditureCost of financingCost of financingnominal</t>
  </si>
  <si>
    <t>2018AMP2018Capital ExpenditureExpenditure on subcomponentsEnergy efficiency and demand side management, reduction of energy lossesconstant</t>
  </si>
  <si>
    <t>2018AMP2018Capital ExpenditureExpenditure on subcomponentsOverhead to underground conversionconstant</t>
  </si>
  <si>
    <t>2018AMP2018Capital ExpenditureExpenditure on subcomponentsResearch and developmentconstant</t>
  </si>
  <si>
    <t>2018AMP2018Capital ExpenditureNetwork assetsExpenditure on network assetsconstant</t>
  </si>
  <si>
    <t>2018AMP2018Capital ExpenditureNetwork assetsExpenditure on network assetsnominal</t>
  </si>
  <si>
    <t>2018AMP2013Capital ExpenditureNon-network assetsExpenditure on non-network assetsconstant</t>
  </si>
  <si>
    <t>2018AMP2018Capital ExpenditureNon-network assetsExpenditure on non-network assetsconstant</t>
  </si>
  <si>
    <t>2018AMP2014Capital ExpenditureNon-network assetsExpenditure on non-network assetsconstant</t>
  </si>
  <si>
    <t>2018AMP2018Capital ExpenditureNon-network assetsExpenditure on non-network assetsnominal</t>
  </si>
  <si>
    <t>2018AMP2013Capital ExpenditureNon-network assetsExpenditure on non-network assetsnominal</t>
  </si>
  <si>
    <t>2018AMP2014Capital ExpenditureNon-network assetsExpenditure on non-network assetsnominal</t>
  </si>
  <si>
    <t>2018AMP2018Capital ExpenditureReliability, safety and environmentLegislative and regulatoryconstant</t>
  </si>
  <si>
    <t>2018AMP2018Capital ExpenditureReliability, safety and environmentLegislative and regulatorynominal</t>
  </si>
  <si>
    <t>2018AMP2018Capital ExpenditureReliability, safety and environmentOther reliability, safety and environmentconstant</t>
  </si>
  <si>
    <t>2018AMP2018Capital ExpenditureReliability, safety and environmentOther reliability, safety and environmentnominal</t>
  </si>
  <si>
    <t>2018AMP2018Capital ExpenditureReliability, safety and environmentQuality of supplyconstant</t>
  </si>
  <si>
    <t>2018AMP2018Capital ExpenditureReliability, safety and environmentQuality of supplynominal</t>
  </si>
  <si>
    <t>2018AMP2018Capital ExpenditureReliability, safety and environmentTotal reliability, safety and environmentconstant</t>
  </si>
  <si>
    <t>2018AMP2018Capital ExpenditureReliability, safety and environmentTotal reliability, safety and environmentnominal</t>
  </si>
  <si>
    <t>2018AMP2018Capital ExpenditureSystem growthSystem growthconstant</t>
  </si>
  <si>
    <t>2018AMP2018Capital ExpenditureSystem growthSystem growthnominal</t>
  </si>
  <si>
    <t>2018AMP2018Capital ExpenditureValue of capital contributionsValue of capital contributionsnominal</t>
  </si>
  <si>
    <t>2018AMP2018Capital ExpenditureValue of vested assetsValue of vested assetsnominal</t>
  </si>
  <si>
    <t>2018AMP2013Capital ExpenditureSystem Growth2013 total system growthconstant</t>
  </si>
  <si>
    <t>2018AMP2013Capital ExpenditureSystem GrowthCapital contributions funding system growthconstant</t>
  </si>
  <si>
    <t>2018AMP2015Capital ExpenditureSystem GrowthCapital contributions funding system growthconstant</t>
  </si>
  <si>
    <t>2018AMP2014Capital ExpenditureSystem GrowthCapital contributions funding system growthconstant</t>
  </si>
  <si>
    <t>2018AMP2018Capital ExpenditureSystem GrowthCapital contributions funding system growthconstant</t>
  </si>
  <si>
    <t>2018AMP2016Capital ExpenditureSystem GrowthCapital contributions funding system growthconstant</t>
  </si>
  <si>
    <t>2018AMP2017Capital ExpenditureSystem GrowthCapital contributions funding system growthconstant</t>
  </si>
  <si>
    <t>2018AMP2015Capital ExpenditureSystem GrowthDistribution and LV cablesconstant</t>
  </si>
  <si>
    <t>2018AMP2016Capital ExpenditureSystem GrowthDistribution and LV cablesconstant</t>
  </si>
  <si>
    <t>2018AMP2014Capital ExpenditureSystem GrowthDistribution and LV cablesconstant</t>
  </si>
  <si>
    <t>2018AMP2017Capital ExpenditureSystem GrowthDistribution and LV cablesconstant</t>
  </si>
  <si>
    <t>2018AMP2013Capital ExpenditureSystem GrowthDistribution and LV cablesconstant</t>
  </si>
  <si>
    <t>2018AMP2018Capital ExpenditureSystem GrowthDistribution and LV cablesconstant</t>
  </si>
  <si>
    <t>2018AMP2017Capital ExpenditureSystem GrowthDistribution and LV linesconstant</t>
  </si>
  <si>
    <t>2018AMP2016Capital ExpenditureSystem GrowthDistribution and LV linesconstant</t>
  </si>
  <si>
    <t>2018AMP2018Capital ExpenditureSystem GrowthDistribution and LV linesconstant</t>
  </si>
  <si>
    <t>2018AMP2015Capital ExpenditureSystem GrowthDistribution and LV linesconstant</t>
  </si>
  <si>
    <t>2018AMP2014Capital ExpenditureSystem GrowthDistribution and LV linesconstant</t>
  </si>
  <si>
    <t>2018AMP2013Capital ExpenditureSystem GrowthDistribution and LV linesconstant</t>
  </si>
  <si>
    <t>2018AMP2013Capital ExpenditureSystem GrowthDistribution substations and transformersconstant</t>
  </si>
  <si>
    <t>2018AMP2018Capital ExpenditureSystem GrowthDistribution substations and transformersconstant</t>
  </si>
  <si>
    <t>2018AMP2015Capital ExpenditureSystem GrowthDistribution substations and transformersconstant</t>
  </si>
  <si>
    <t>2018AMP2016Capital ExpenditureSystem GrowthDistribution substations and transformersconstant</t>
  </si>
  <si>
    <t>2018AMP2017Capital ExpenditureSystem GrowthDistribution substations and transformersconstant</t>
  </si>
  <si>
    <t>2018AMP2014Capital ExpenditureSystem GrowthDistribution substations and transformersconstant</t>
  </si>
  <si>
    <t>2018AMP2015Capital ExpenditureSystem GrowthDistribution switchgearconstant</t>
  </si>
  <si>
    <t>2018AMP2014Capital ExpenditureSystem GrowthDistribution switchgearconstant</t>
  </si>
  <si>
    <t>2018AMP2013Capital ExpenditureSystem GrowthDistribution switchgearconstant</t>
  </si>
  <si>
    <t>2018AMP2017Capital ExpenditureSystem GrowthDistribution switchgearconstant</t>
  </si>
  <si>
    <t>2018AMP2018Capital ExpenditureSystem GrowthDistribution switchgearconstant</t>
  </si>
  <si>
    <t>2018AMP2016Capital ExpenditureSystem GrowthDistribution switchgearconstant</t>
  </si>
  <si>
    <t>2018AMP2016Capital ExpenditureSystem GrowthOther network assetsconstant</t>
  </si>
  <si>
    <t>2018AMP2018Capital ExpenditureSystem GrowthOther network assetsconstant</t>
  </si>
  <si>
    <t>2018AMP2015Capital ExpenditureSystem GrowthOther network assetsconstant</t>
  </si>
  <si>
    <t>2018AMP2017Capital ExpenditureSystem GrowthOther network assetsconstant</t>
  </si>
  <si>
    <t>2018AMP2013Capital ExpenditureSystem GrowthOther network assetsconstant</t>
  </si>
  <si>
    <t>2018AMP2014Capital ExpenditureSystem GrowthOther network assetsconstant</t>
  </si>
  <si>
    <t>2018AMP2013Capital ExpenditureSystem GrowthSubtransmissionconstant</t>
  </si>
  <si>
    <t>2018AMP2016Capital ExpenditureSystem GrowthSubtransmissionconstant</t>
  </si>
  <si>
    <t>2018AMP2017Capital ExpenditureSystem GrowthSubtransmissionconstant</t>
  </si>
  <si>
    <t>2018AMP2015Capital ExpenditureSystem GrowthSubtransmissionconstant</t>
  </si>
  <si>
    <t>2018AMP2018Capital ExpenditureSystem GrowthSubtransmissionconstant</t>
  </si>
  <si>
    <t>2018AMP2014Capital ExpenditureSystem GrowthSubtransmissionconstant</t>
  </si>
  <si>
    <t>2018AMP2016Capital ExpenditureSystem GrowthSystem growth expenditureconstant</t>
  </si>
  <si>
    <t>2018AMP2013Capital ExpenditureSystem GrowthSystem growth expenditureconstant</t>
  </si>
  <si>
    <t>2018AMP2014Capital ExpenditureSystem GrowthSystem growth expenditureconstant</t>
  </si>
  <si>
    <t>2018AMP2017Capital ExpenditureSystem GrowthSystem growth expenditureconstant</t>
  </si>
  <si>
    <t>2018AMP2018Capital ExpenditureSystem GrowthSystem growth expenditureconstant</t>
  </si>
  <si>
    <t>2018AMP2015Capital ExpenditureSystem GrowthSystem growth expenditureconstant</t>
  </si>
  <si>
    <t>2018AMP2016Capital ExpenditureSystem GrowthSystem growth less capital contributionsconstant</t>
  </si>
  <si>
    <t>2018AMP2014Capital ExpenditureSystem GrowthSystem growth less capital contributionsconstant</t>
  </si>
  <si>
    <t>2018AMP2018Capital ExpenditureSystem GrowthSystem growth less capital contributionsconstant</t>
  </si>
  <si>
    <t>2018AMP2013Capital ExpenditureSystem GrowthSystem growth less capital contributionsconstant</t>
  </si>
  <si>
    <t>2018AMP2015Capital ExpenditureSystem GrowthSystem growth less capital contributionsconstant</t>
  </si>
  <si>
    <t>2018AMP2017Capital ExpenditureSystem GrowthSystem growth less capital contributionsconstant</t>
  </si>
  <si>
    <t>2018AMP2016Capital ExpenditureSystem GrowthZone substationsconstant</t>
  </si>
  <si>
    <t>2018AMP2013Capital ExpenditureSystem GrowthZone substationsconstant</t>
  </si>
  <si>
    <t>2018AMP2018Capital ExpenditureSystem GrowthZone substationsconstant</t>
  </si>
  <si>
    <t>2018AMP2014Capital ExpenditureSystem GrowthZone substationsconstant</t>
  </si>
  <si>
    <t>2018AMP2017Capital ExpenditureSystem GrowthZone substationsconstant</t>
  </si>
  <si>
    <t>2018AMP2015Capital ExpenditureSystem GrowthZone substationsconstant</t>
  </si>
  <si>
    <t>2018AMP2018Capital ExpenditureAsset replacement and renewalAsset replacement and renewal expenditureconstant</t>
  </si>
  <si>
    <t>2018AMP2018Capital ExpenditureAsset replacement and renewalAsset replacement and renewal less capital contributionsconstant</t>
  </si>
  <si>
    <t>2018AMP2018Capital ExpenditureAsset replacement and renewalCapital contributions funding asset replacement and renewalconstant</t>
  </si>
  <si>
    <t>2018AMP2018Capital ExpenditureAsset replacement and renewalDistribution and LV cablesconstant</t>
  </si>
  <si>
    <t>2018AMP2018Capital ExpenditureAsset replacement and renewalDistribution and LV linesconstant</t>
  </si>
  <si>
    <t>2018AMP2018Capital ExpenditureAsset replacement and renewalDistribution substations and transformersconstant</t>
  </si>
  <si>
    <t>2018AMP2018Capital ExpenditureAsset replacement and renewalDistribution switchgearconstant</t>
  </si>
  <si>
    <t>2018AMP2018Capital ExpenditureAsset replacement and renewalOther network assetsconstant</t>
  </si>
  <si>
    <t>2018AMP2018Capital ExpenditureAsset replacement and renewalSubtransmissionconstant</t>
  </si>
  <si>
    <t>2018AMP2018Capital ExpenditureAsset replacement and renewalZone substationsconstant</t>
  </si>
  <si>
    <t>2018IDCapital ExpenditureAll assetsExpenditure on assetsconstant</t>
  </si>
  <si>
    <t>2018IDCapital ExpenditureAll assetsExpenditure on assetsnominal</t>
  </si>
  <si>
    <t>2018IDCapital ExpenditureAsset relocationsAsset relocationsconstant</t>
  </si>
  <si>
    <t>2018IDCapital ExpenditureAsset relocationsAsset relocationsnominal</t>
  </si>
  <si>
    <t>2018IDCapital ExpenditureAsset replacement and renewalAsset replacement and renewalconstant</t>
  </si>
  <si>
    <t>2018IDCapital ExpenditureAsset replacement and renewalAsset replacement and renewalnominal</t>
  </si>
  <si>
    <t>2018IDCapital ExpenditureCapital expenditureCapital expenditureconstant</t>
  </si>
  <si>
    <t>2018IDCapital ExpenditureCapital expenditureCapital expenditurenominal</t>
  </si>
  <si>
    <t>2018IDCapital ExpenditureConsumer connectionConsumer connectionconstant</t>
  </si>
  <si>
    <t>2018IDCapital ExpenditureConsumer connectionConsumer connectionnominal</t>
  </si>
  <si>
    <t>2018IDCapital ExpenditureCost of financingCost of financingconstant</t>
  </si>
  <si>
    <t>2018IDCapital ExpenditureCost of financingCost of financingnominal</t>
  </si>
  <si>
    <t>2018IDCapital ExpenditureNetwork assetsExpenditure on network assetsconstant</t>
  </si>
  <si>
    <t>2018IDCapital ExpenditureNetwork assetsExpenditure on network assetsnominal</t>
  </si>
  <si>
    <t>2018IDCapital ExpenditureNon-network assetsExpenditure on non-network assetsconstant</t>
  </si>
  <si>
    <t>2018IDCapital ExpenditureNon-network assetsExpenditure on non-network assetsnominal</t>
  </si>
  <si>
    <t>2018IDCapital ExpenditureReliability, safety and environmentLegislative and regulatoryconstant</t>
  </si>
  <si>
    <t>2018IDCapital ExpenditureReliability, safety and environmentLegislative and regulatorynominal</t>
  </si>
  <si>
    <t>2018IDCapital ExpenditureReliability, safety and environmentOther reliability, safety and environmentconstant</t>
  </si>
  <si>
    <t>2018IDCapital ExpenditureReliability, safety and environmentOther reliability, safety and environmentnominal</t>
  </si>
  <si>
    <t>2018IDCapital ExpenditureReliability, safety and environmentQuality of supplyconstant</t>
  </si>
  <si>
    <t>2018IDCapital ExpenditureReliability, safety and environmentQuality of supplynominal</t>
  </si>
  <si>
    <t>2018IDCapital ExpenditureReliability, safety and environmentTotal reliability, safety and environmentconstant</t>
  </si>
  <si>
    <t>2018IDCapital ExpenditureReliability, safety and environmentTotal reliability, safety and environmentnominal</t>
  </si>
  <si>
    <t>2018IDCapital ExpenditureSystem growthSystem growthconstant</t>
  </si>
  <si>
    <t>2018IDCapital ExpenditureSystem growthSystem growthnominal</t>
  </si>
  <si>
    <t>2018IDCapital ExpenditureValue of capital contributionsValue of capital contributionsconstant</t>
  </si>
  <si>
    <t>2018IDCapital ExpenditureValue of capital contributionsValue of capital contributionsnominal</t>
  </si>
  <si>
    <t>2018IDCapital ExpenditureValue of vested assetsValue of vested assetsconstant</t>
  </si>
  <si>
    <t>2018IDCapital ExpenditureValue of vested assetsValue of vested assetsnominal</t>
  </si>
  <si>
    <t>2018IDCapital ExpenditureAsset replacement and renewalAsset replacement and renewal expenditureconstant</t>
  </si>
  <si>
    <t>2018IDCapital ExpenditureAsset replacement and renewalAsset replacement and renewal expenditurenominal</t>
  </si>
  <si>
    <t>2018IDCapital ExpenditureAsset replacement and renewalAsset replacement and renewal less capital contributionsconstant</t>
  </si>
  <si>
    <t>2018IDCapital ExpenditureAsset replacement and renewalAsset replacement and renewal less capital contributionsnominal</t>
  </si>
  <si>
    <t>2018IDCapital ExpenditureAsset replacement and renewalCapital contributions funding asset replacement and renewalconstant</t>
  </si>
  <si>
    <t>2018IDCapital ExpenditureAsset replacement and renewalCapital contributions funding asset replacement and renewalnominal</t>
  </si>
  <si>
    <t>2018IDCapital ExpenditureAsset replacement and renewalDistribution and LV cablesconstant</t>
  </si>
  <si>
    <t>2018IDCapital ExpenditureAsset replacement and renewalDistribution and LV cablesnominal</t>
  </si>
  <si>
    <t>2018IDCapital ExpenditureAsset replacement and renewalDistribution and LV linesconstant</t>
  </si>
  <si>
    <t>2018IDCapital ExpenditureAsset replacement and renewalDistribution and LV linesnominal</t>
  </si>
  <si>
    <t>2018IDCapital ExpenditureAsset replacement and renewalDistribution substations and transformersconstant</t>
  </si>
  <si>
    <t>2018IDCapital ExpenditureAsset replacement and renewalDistribution substations and transformersnominal</t>
  </si>
  <si>
    <t>2018IDCapital ExpenditureAsset replacement and renewalDistribution switchgearconstant</t>
  </si>
  <si>
    <t>2018IDCapital ExpenditureAsset replacement and renewalDistribution switchgearnominal</t>
  </si>
  <si>
    <t>2018IDCapital ExpenditureAsset replacement and renewalOther network assetsconstant</t>
  </si>
  <si>
    <t>2018IDCapital ExpenditureAsset replacement and renewalOther network assetsnominal</t>
  </si>
  <si>
    <t>2018IDCapital ExpenditureAsset replacement and renewalSubtransmissionconstant</t>
  </si>
  <si>
    <t>2018IDCapital ExpenditureAsset replacement and renewalSubtransmissionnominal</t>
  </si>
  <si>
    <t>2018IDCapital ExpenditureAsset replacement and renewalZone substationsconstant</t>
  </si>
  <si>
    <t>2018IDCapital ExpenditureAsset replacement and renewalZone substationsnominal</t>
  </si>
  <si>
    <t>2018IDCapital ExpenditureSystem growthCapital contributions funding system growthconstant</t>
  </si>
  <si>
    <t>2018IDCapital ExpenditureSystem growthCapital contributions funding system growthnominal</t>
  </si>
  <si>
    <t>2018IDCapital ExpenditureSystem growthDistribution and LV cablesconstant</t>
  </si>
  <si>
    <t>2018IDCapital ExpenditureSystem growthDistribution and LV cablesnominal</t>
  </si>
  <si>
    <t>2018IDCapital ExpenditureSystem growthDistribution and LV linesconstant</t>
  </si>
  <si>
    <t>2018IDCapital ExpenditureSystem growthDistribution and LV linesnominal</t>
  </si>
  <si>
    <t>2018IDCapital ExpenditureSystem growthDistribution substations and transformersconstant</t>
  </si>
  <si>
    <t>2018IDCapital ExpenditureSystem growthDistribution substations and transformersnominal</t>
  </si>
  <si>
    <t>2018IDCapital ExpenditureSystem growthDistribution switchgearconstant</t>
  </si>
  <si>
    <t>2018IDCapital ExpenditureSystem growthDistribution switchgearnominal</t>
  </si>
  <si>
    <t>2018IDCapital ExpenditureSystem growthOther network assetsconstant</t>
  </si>
  <si>
    <t>2018IDCapital ExpenditureSystem growthOther network assetsnominal</t>
  </si>
  <si>
    <t>2018IDCapital ExpenditureSystem growthSubtransmissionconstant</t>
  </si>
  <si>
    <t>2018IDCapital ExpenditureSystem growthSubtransmissionnominal</t>
  </si>
  <si>
    <t>2018IDCapital ExpenditureSystem growthSystem growth expenditureconstant</t>
  </si>
  <si>
    <t>2018IDCapital ExpenditureSystem growthSystem growth expenditurenominal</t>
  </si>
  <si>
    <t>2018IDCapital ExpenditureSystem growthSystem growth less capital contributionsconstant</t>
  </si>
  <si>
    <t>2018IDCapital ExpenditureSystem growthSystem growth less capital contributionsnominal</t>
  </si>
  <si>
    <t>2018IDCapital ExpenditureSystem growthZone substationsconstant</t>
  </si>
  <si>
    <t>2018IDCapital ExpenditureSystem growthZone substationsnominal</t>
  </si>
  <si>
    <t>2018AMP2018Network and DemandElectricity volumesElectricity entering system for supply to consumersNA</t>
  </si>
  <si>
    <t>2018AMP2018Network and DemandElectricity volumesLoad factorNA</t>
  </si>
  <si>
    <t>2018AMP2018Network and DemandElectricity volumesLoss ratioNA</t>
  </si>
  <si>
    <t>2018AMP2018Network and DemandElectricity volumesTotal energy delivered to ICPsNA</t>
  </si>
  <si>
    <t>2018AMP2018Network and DemandMaximum coincident system demandGXP demandNA</t>
  </si>
  <si>
    <t>2018AMP2018Network and DemandMaximum coincident system demandMaximum coincident system demandNA</t>
  </si>
  <si>
    <t>2018AMP2018Network and DemandMaximum coincident system demandSch 12c Maximum coincident system demand [MW]NA</t>
  </si>
  <si>
    <t>2018IDNetwork and DemandCustomer numbersAverage no. of ICPs in disclosure yearNA</t>
  </si>
  <si>
    <t>2018IDNetwork and DemandTotal circuit lengthOverhead (km)NA</t>
  </si>
  <si>
    <t>2018IDNetwork and DemandTotal circuit lengthTotal circuit length (km)NA</t>
  </si>
  <si>
    <t>2018IDNetwork and DemandTotal circuit lengthUnderground (km)NA</t>
  </si>
  <si>
    <t>2018IDNetwork and DemandElectricity volumesElectricity entering system for supply to consumersNA</t>
  </si>
  <si>
    <t>2018IDNetwork and DemandElectricity volumesLoad factorNA</t>
  </si>
  <si>
    <t>2018IDNetwork and DemandElectricity volumesLoss ratioNA</t>
  </si>
  <si>
    <t>2018IDNetwork and DemandElectricity volumesTotal energy delivered to ICPsNA</t>
  </si>
  <si>
    <t>2018IDNetwork and DemandMaximum coincident system demandGXP demandNA</t>
  </si>
  <si>
    <t>2018IDNetwork and DemandMaximum coincident system demandMaximum coincident system demandNA</t>
  </si>
  <si>
    <t>2018AMP2018Operating ExpenditureAsset replacement and renewalAsset replacement and renewalconstant</t>
  </si>
  <si>
    <t>2018AMP2018Operating ExpenditureAsset replacement and renewalAsset replacement and renewalnominal</t>
  </si>
  <si>
    <t>2018AMP2018Operating ExpenditureBusiness supportBusiness supportconstant</t>
  </si>
  <si>
    <t>2018AMP2018Operating ExpenditureBusiness supportBusiness supportnominal</t>
  </si>
  <si>
    <t>2018AMP2018Operating ExpenditureExpenditure on subcomponentsDirect billing*constant</t>
  </si>
  <si>
    <t>2018AMP2018Operating ExpenditureExpenditure on subcomponentsEnergy efficiency and demand side management, reduction of energy lossesconstant</t>
  </si>
  <si>
    <t>2018AMP2018Operating ExpenditureExpenditure on subcomponentsInsuranceconstant</t>
  </si>
  <si>
    <t>2018AMP2018Operating ExpenditureExpenditure on subcomponentsResearch and Developmentconstant</t>
  </si>
  <si>
    <t>2018AMP2018Operating ExpenditureNetwork OpexNetwork Opexconstant</t>
  </si>
  <si>
    <t>2018AMP2018Operating ExpenditureNetwork OpexNetwork Opexnominal</t>
  </si>
  <si>
    <t>2018AMP2018Operating ExpenditureNon-network opexNon-network opexconstant</t>
  </si>
  <si>
    <t>2018AMP2018Operating ExpenditureNon-network opexNon-network opexnominal</t>
  </si>
  <si>
    <t>2018AMP2018Operating ExpenditureRoutine &amp; Corrective Maint &amp; InspectionRoutine &amp; Corrective Maint &amp; Inspectionconstant</t>
  </si>
  <si>
    <t>2018AMP2018Operating ExpenditureRoutine &amp; Corrective Maint &amp; InspectionRoutine &amp; Corrective Maint &amp; Inspectionnominal</t>
  </si>
  <si>
    <t>2018AMP2018Operating ExpenditureRoutine and corrective maintenance and inspectionRoutine and corrective maintenance and inspectionconstant</t>
  </si>
  <si>
    <t>2018AMP2018Operating ExpenditureRoutine and corrective maintenance and inspectionRoutine and corrective maintenance and inspectionnominal</t>
  </si>
  <si>
    <t>2018AMP2018Operating ExpenditureService interruptions and emergenciesService interruptions and emergenciesconstant</t>
  </si>
  <si>
    <t>2018AMP2018Operating ExpenditureService interruptions and emergenciesService interruptions and emergenciesnominal</t>
  </si>
  <si>
    <t>2018AMP2018Operating ExpenditureSystem operations and network supportSystem operations and network supportconstant</t>
  </si>
  <si>
    <t>2018AMP2018Operating ExpenditureSystem operations and network supportSystem operations and network supportnominal</t>
  </si>
  <si>
    <t>2018AMP2018Operating ExpenditureTotal opexOperational expenditureconstant</t>
  </si>
  <si>
    <t>2018AMP2018Operating ExpenditureTotal opexOperational expenditurenominal</t>
  </si>
  <si>
    <t>2018AMP2018Operating ExpenditureVegetation managementVegetation managementconstant</t>
  </si>
  <si>
    <t>2018AMP2018Operating ExpenditureVegetation managementVegetation managementnominal</t>
  </si>
  <si>
    <t>2018IDOperating ExpenditureAsset replacement and renewalAsset replacement and renewalconstant</t>
  </si>
  <si>
    <t>2018IDOperating ExpenditureAsset replacement and renewalAsset replacement and renewalnominal</t>
  </si>
  <si>
    <t>2018IDOperating ExpenditureBusiness supportBusiness supportconstant</t>
  </si>
  <si>
    <t>2018IDOperating ExpenditureBusiness supportBusiness supportnominal</t>
  </si>
  <si>
    <t>2018IDOperating ExpenditureNetwork opexNetwork opexconstant</t>
  </si>
  <si>
    <t>2018IDOperating ExpenditureNetwork opexNetwork opexnominal</t>
  </si>
  <si>
    <t>2018IDOperating ExpenditureNon-network opexNon-network opexconstant</t>
  </si>
  <si>
    <t>2018IDOperating ExpenditureNon-network opexNon-network opexnominal</t>
  </si>
  <si>
    <t>2018IDOperating ExpenditureRoutine and corrective maintenance and inspectionRoutine and corrective maintenance and inspectionconstant</t>
  </si>
  <si>
    <t>2018IDOperating ExpenditureRoutine and corrective maintenance and inspectionRoutine and corrective maintenance and inspectionnominal</t>
  </si>
  <si>
    <t>2018IDOperating ExpenditureService interruptions and emergenciesService interruptions and emergenciesconstant</t>
  </si>
  <si>
    <t>2018IDOperating ExpenditureService interruptions and emergenciesService interruptions and emergenciesnominal</t>
  </si>
  <si>
    <t>2018IDOperating ExpenditureSystem operations and network supportSystem operations and network supportconstant</t>
  </si>
  <si>
    <t>2018IDOperating ExpenditureSystem operations and network supportSystem operations and network supportnominal</t>
  </si>
  <si>
    <t>2018IDOperating ExpenditureTotal opexOperational expenditureconstant</t>
  </si>
  <si>
    <t>2018IDOperating ExpenditureTotal opexOperational expenditurenominal</t>
  </si>
  <si>
    <t>2018IDOperating ExpenditureVegetation managementVegetation managementconstant</t>
  </si>
  <si>
    <t>2018IDOperating ExpenditureVegetation managementVegetation managementnominal</t>
  </si>
  <si>
    <t>2018IDOther dataRelated party transactionsCapital expenditureconstant</t>
  </si>
  <si>
    <t>2018IDOther dataRelated party transactionsCapital expenditurenominal</t>
  </si>
  <si>
    <t>2018IDOther dataRelated party transactionsMarket value of asset disposalsconstant</t>
  </si>
  <si>
    <t>2018IDOther dataRelated party transactionsMarket value of asset disposalsnominal</t>
  </si>
  <si>
    <t>2018IDOther dataRelated party transactionsOperational expenditureconstant</t>
  </si>
  <si>
    <t>2018IDOther dataRelated party transactionsOperational expenditurenominal</t>
  </si>
  <si>
    <t>2018IDOther dataRelated party transactionsOther related party transactionsconstant</t>
  </si>
  <si>
    <t>2018IDOther dataRelated party transactionsOther related party transactionsnominal</t>
  </si>
  <si>
    <t>2018IDOther dataRelated party transactionsTotal regulatory incomeconstant</t>
  </si>
  <si>
    <t>2018IDOther dataRelated party transactionsTotal regulatory incomenominal</t>
  </si>
  <si>
    <t>2018IDOther dataTransformer capacityTotal distribution transformer capacityNA</t>
  </si>
  <si>
    <t>2018IDRAB valueTotal closing RAB valueDistribution and LV cablesconstant</t>
  </si>
  <si>
    <t>2018IDRAB valueTotal closing RAB valueDistribution and LV linesconstant</t>
  </si>
  <si>
    <t>2018IDRAB valueTotal closing RAB valueDistribution substations and transformersconstant</t>
  </si>
  <si>
    <t>2018IDRAB valueTotal closing RAB valueDistribution switchgearconstant</t>
  </si>
  <si>
    <t>2018IDRAB valueTotal closing RAB valueNon-network assetsconstant</t>
  </si>
  <si>
    <t>2018IDRAB valueTotal closing RAB valueOther network assetsconstant</t>
  </si>
  <si>
    <t>2018IDRAB valueTotal closing RAB valueSubtransmission cablesconstant</t>
  </si>
  <si>
    <t>2018IDRAB valueTotal closing RAB valueSubtransmission linesconstant</t>
  </si>
  <si>
    <t>2018IDRAB valueTotal closing RAB valueTotalconstant</t>
  </si>
  <si>
    <t>2018IDRAB valueTotal closing RAB valueZone substationsconstant</t>
  </si>
  <si>
    <t>2018IDReliabilityInterruption rateInterruptions per 100 circuit kmNA</t>
  </si>
  <si>
    <t>2018IDReliabilityNumber of interruptionsClass BNA</t>
  </si>
  <si>
    <t>2018IDReliabilityNumber of interruptionsClass CNA</t>
  </si>
  <si>
    <t>2018IDReliabilitySAIDIClass BNA</t>
  </si>
  <si>
    <t>2018IDReliabilitySAIDIClass CNA</t>
  </si>
  <si>
    <t>2018IDReliabilitySAIFIClass BNA</t>
  </si>
  <si>
    <t>2018IDReliabilitySAIFIClass CNA</t>
  </si>
  <si>
    <t>2018IDReliabilitySAIDIAdverse environmentNA</t>
  </si>
  <si>
    <t>2018IDReliabilitySAIDIAdverse weatherNA</t>
  </si>
  <si>
    <t>2018IDReliabilitySAIDICause unknownNA</t>
  </si>
  <si>
    <t>2018IDReliabilitySAIDIDefective equipmentNA</t>
  </si>
  <si>
    <t>2018IDReliabilitySAIDIHuman errorNA</t>
  </si>
  <si>
    <t>2018IDReliabilitySAIDILightningNA</t>
  </si>
  <si>
    <t>2018IDReliabilitySAIDIThird party interferenceNA</t>
  </si>
  <si>
    <t>2018IDReliabilitySAIDIVegetationNA</t>
  </si>
  <si>
    <t>2018IDReliabilitySAIDIWildlifeNA</t>
  </si>
  <si>
    <t>2018IDReliabilitySAIFIAdverse environmentNA</t>
  </si>
  <si>
    <t>2018IDReliabilitySAIFIAdverse weatherNA</t>
  </si>
  <si>
    <t>2018IDReliabilitySAIFICause unknownNA</t>
  </si>
  <si>
    <t>2018IDReliabilitySAIFIDefective equipmentNA</t>
  </si>
  <si>
    <t>2018IDReliabilitySAIFIHuman errorNA</t>
  </si>
  <si>
    <t>2018IDReliabilitySAIFILightningNA</t>
  </si>
  <si>
    <t>2018IDReliabilitySAIFIThird party interferenceNA</t>
  </si>
  <si>
    <t>2018IDReliabilitySAIFIVegetationNA</t>
  </si>
  <si>
    <t>2018IDReliabilitySAIFIWildlifeNA</t>
  </si>
  <si>
    <t>2018AMP2018ReliabilitySAIDIClass BNA</t>
  </si>
  <si>
    <t>2018AMP2018ReliabilitySAIDIClass CNA</t>
  </si>
  <si>
    <t>2018AMP2018ReliabilitySAIFIClass BNA</t>
  </si>
  <si>
    <t>2018AMP2018ReliabilitySAIFIClass CNA</t>
  </si>
  <si>
    <t>2018IDRevenue and ProfitabilityReturn on investmentReturn on Investment (post tax)NA</t>
  </si>
  <si>
    <t>2018IDRevenue and ProfitabilityReturn on investmentReturn on Investment (vanilla)NA</t>
  </si>
  <si>
    <t>2018IDRevenue and ProfitabilityExpensesOperational expenditureconstant</t>
  </si>
  <si>
    <t>2018IDRevenue and ProfitabilityExpensesOperational expenditurenominal</t>
  </si>
  <si>
    <t>2018IDRevenue and ProfitabilityExpensesPass-through and recoverable costsconstant</t>
  </si>
  <si>
    <t>2018IDRevenue and ProfitabilityExpensesPass-through and recoverable costsnominal</t>
  </si>
  <si>
    <t>2018IDRevenue and ProfitabilityOperating surplus / (deficit)Operating surplus / (deficit)constant</t>
  </si>
  <si>
    <t>2018IDRevenue and ProfitabilityOperating surplus / (deficit)Operating surplus / (deficit)nominal</t>
  </si>
  <si>
    <t>2018IDRevenue and ProfitabilityRegulatory profit / (loss)Regulatory profit / (loss)constant</t>
  </si>
  <si>
    <t>2018IDRevenue and ProfitabilityRegulatory profit / (loss)Regulatory profit / (loss)nominal</t>
  </si>
  <si>
    <t>2018IDRevenue and ProfitabilityRegulatory profit / (loss) before taxRegulatory profit / (loss) before taxconstant</t>
  </si>
  <si>
    <t>2018IDRevenue and ProfitabilityRegulatory profit / (loss) before taxRegulatory profit / (loss) before taxnominal</t>
  </si>
  <si>
    <t>2018IDRevenue and ProfitabilityTaxRegulatory tax allowanceconstant</t>
  </si>
  <si>
    <t>2018IDRevenue and ProfitabilityTaxRegulatory tax allowancenominal</t>
  </si>
  <si>
    <t>2018IDRevenue and ProfitabilityTerm credit spread differentialTerm credit spread differential allowanceconstant</t>
  </si>
  <si>
    <t>2018IDRevenue and ProfitabilityTerm credit spread differentialTerm credit spread differential allowancenominal</t>
  </si>
  <si>
    <t>2018IDRevenue and ProfitabilityTotal regulatory incomeGains / (losses) on asset disposalsconstant</t>
  </si>
  <si>
    <t>2018IDRevenue and ProfitabilityTotal regulatory incomeGains / (losses) on asset disposalsnominal</t>
  </si>
  <si>
    <t>2018IDRevenue and ProfitabilityTotal regulatory incomeLine charge revenueconstant</t>
  </si>
  <si>
    <t>2018IDRevenue and ProfitabilityTotal regulatory incomeLine charge revenuenominal</t>
  </si>
  <si>
    <t>2018IDRevenue and ProfitabilityTotal regulatory incomeOther regulatory incomeconstant</t>
  </si>
  <si>
    <t>2018IDRevenue and ProfitabilityTotal regulatory incomeOther regulatory incomenominal</t>
  </si>
  <si>
    <t>2018IDRevenue and ProfitabilityTotal regulatory incomeTotal regulatory incomeconstant</t>
  </si>
  <si>
    <t>2018IDRevenue and ProfitabilityTotal regulatory incomeTotal regulatory incomenominal</t>
  </si>
  <si>
    <t>2018IDRevenue and ProfitabilityAdjustment resulting from asset allocationAdjustment resulting from asset allocationconstant</t>
  </si>
  <si>
    <t>2018IDRevenue and ProfitabilityAdjustment resulting from asset allocationAdjustment resulting from asset allocationnominal</t>
  </si>
  <si>
    <t>2018IDRevenue and ProfitabilityAsset disposalsAsset disposalsconstant</t>
  </si>
  <si>
    <t>2018IDRevenue and ProfitabilityAsset disposalsAsset disposalsnominal</t>
  </si>
  <si>
    <t>2018IDRevenue and ProfitabilityAsset valueTotal depreciationconstant</t>
  </si>
  <si>
    <t>2018IDRevenue and ProfitabilityAsset valueTotal depreciationnominal</t>
  </si>
  <si>
    <t>2018IDRevenue and ProfitabilityAsset valueTotal revaluationsconstant</t>
  </si>
  <si>
    <t>2018IDRevenue and ProfitabilityAsset valueTotal revaluationsnominal</t>
  </si>
  <si>
    <t>2018IDRevenue and ProfitabilityAssets commissionedAssets commissionedconstant</t>
  </si>
  <si>
    <t>2018IDRevenue and ProfitabilityAssets commissionedAssets commissionednominal</t>
  </si>
  <si>
    <t>2018IDRevenue and ProfitabilityLost and found assets adjustmentLost and found assets adjustmentconstant</t>
  </si>
  <si>
    <t>2018IDRevenue and ProfitabilityLost and found assets adjustmentLost and found assets adjustmentnominal</t>
  </si>
  <si>
    <t>2018IDRevenue and ProfitabilityTotal closing RAB valueTotal closing RAB valueconstant</t>
  </si>
  <si>
    <t>2018IDRevenue and ProfitabilityTotal closing RAB valueTotal closing RAB valuenominal</t>
  </si>
  <si>
    <t>2018IDRevenue and ProfitabilityTotal opening RAB valueTotal opening RAB valueconstant</t>
  </si>
  <si>
    <t>2018IDRevenue and ProfitabilityTotal opening RAB valueTotal opening RAB valuenominal</t>
  </si>
  <si>
    <t>2019AMP2018Capital ExpenditureAll assetsExpenditure on assetsconstant</t>
  </si>
  <si>
    <t>2019AMP2018Capital ExpenditureAll assetsExpenditure on assetsnominal</t>
  </si>
  <si>
    <t>2019AMP2018Capital ExpenditureAsset relocationsAsset relocationsconstant</t>
  </si>
  <si>
    <t>2019AMP2018Capital ExpenditureAsset relocationsAsset relocationsnominal</t>
  </si>
  <si>
    <t>2019AMP2018Capital ExpenditureAsset replacement and renewalAsset replacement and renewalconstant</t>
  </si>
  <si>
    <t>2019AMP2018Capital ExpenditureAsset replacement and renewalAsset replacement and renewalnominal</t>
  </si>
  <si>
    <t>2019AMP2013Capital ExpenditureAssets commissionedAssets commissionednominal</t>
  </si>
  <si>
    <t>2019AMP2014Capital ExpenditureAssets commissionedAssets commissionednominal</t>
  </si>
  <si>
    <t>2019AMP2018Capital ExpenditureAssets commissionedAssets commissionednominal</t>
  </si>
  <si>
    <t>2019AMP2018Capital ExpenditureCapital expenditure forecastCapital expenditure forecastnominal</t>
  </si>
  <si>
    <t>2019AMP2018Capital ExpenditureConsumer connectionConsumer connectionconstant</t>
  </si>
  <si>
    <t>2019AMP2018Capital ExpenditureConsumer connectionConsumer connectionnominal</t>
  </si>
  <si>
    <t>2019AMP2018Capital ExpenditureCost of financingCost of financingnominal</t>
  </si>
  <si>
    <t>2019AMP2018Capital ExpenditureExpenditure on subcomponentsEnergy efficiency and demand side management, reduction of energy lossesconstant</t>
  </si>
  <si>
    <t>2019AMP2018Capital ExpenditureExpenditure on subcomponentsOverhead to underground conversionconstant</t>
  </si>
  <si>
    <t>2019AMP2018Capital ExpenditureExpenditure on subcomponentsResearch and developmentconstant</t>
  </si>
  <si>
    <t>2019AMP2018Capital ExpenditureNetwork assetsExpenditure on network assetsconstant</t>
  </si>
  <si>
    <t>2019AMP2018Capital ExpenditureNetwork assetsExpenditure on network assetsnominal</t>
  </si>
  <si>
    <t>2019AMP2013Capital ExpenditureNon-network assetsExpenditure on non-network assetsconstant</t>
  </si>
  <si>
    <t>2019AMP2018Capital ExpenditureNon-network assetsExpenditure on non-network assetsconstant</t>
  </si>
  <si>
    <t>2019AMP2014Capital ExpenditureNon-network assetsExpenditure on non-network assetsconstant</t>
  </si>
  <si>
    <t>2019AMP2013Capital ExpenditureNon-network assetsExpenditure on non-network assetsnominal</t>
  </si>
  <si>
    <t>2019AMP2014Capital ExpenditureNon-network assetsExpenditure on non-network assetsnominal</t>
  </si>
  <si>
    <t>2019AMP2018Capital ExpenditureNon-network assetsExpenditure on non-network assetsnominal</t>
  </si>
  <si>
    <t>2019AMP2018Capital ExpenditureReliability, safety and environmentLegislative and regulatoryconstant</t>
  </si>
  <si>
    <t>2019AMP2018Capital ExpenditureReliability, safety and environmentLegislative and regulatorynominal</t>
  </si>
  <si>
    <t>2019AMP2018Capital ExpenditureReliability, safety and environmentOther reliability, safety and environmentconstant</t>
  </si>
  <si>
    <t>2019AMP2018Capital ExpenditureReliability, safety and environmentOther reliability, safety and environmentnominal</t>
  </si>
  <si>
    <t>2019AMP2018Capital ExpenditureReliability, safety and environmentQuality of supplyconstant</t>
  </si>
  <si>
    <t>2019AMP2018Capital ExpenditureReliability, safety and environmentQuality of supplynominal</t>
  </si>
  <si>
    <t>2019AMP2018Capital ExpenditureReliability, safety and environmentTotal reliability, safety and environmentconstant</t>
  </si>
  <si>
    <t>2019AMP2018Capital ExpenditureReliability, safety and environmentTotal reliability, safety and environmentnominal</t>
  </si>
  <si>
    <t>2019AMP2018Capital ExpenditureSystem growthSystem growthconstant</t>
  </si>
  <si>
    <t>2019AMP2018Capital ExpenditureSystem growthSystem growthnominal</t>
  </si>
  <si>
    <t>2019AMP2018Capital ExpenditureValue of capital contributionsValue of capital contributionsnominal</t>
  </si>
  <si>
    <t>2019AMP2018Capital ExpenditureValue of vested assetsValue of vested assetsnominal</t>
  </si>
  <si>
    <t>2019AMP2016Capital ExpenditureSystem GrowthCapital contributions funding system growthconstant</t>
  </si>
  <si>
    <t>2019AMP2014Capital ExpenditureSystem GrowthCapital contributions funding system growthconstant</t>
  </si>
  <si>
    <t>2019AMP2015Capital ExpenditureSystem GrowthCapital contributions funding system growthconstant</t>
  </si>
  <si>
    <t>2019AMP2017Capital ExpenditureSystem GrowthCapital contributions funding system growthconstant</t>
  </si>
  <si>
    <t>2019AMP2018Capital ExpenditureSystem GrowthCapital contributions funding system growthconstant</t>
  </si>
  <si>
    <t>2019AMP2016Capital ExpenditureSystem GrowthDistribution and LV cablesconstant</t>
  </si>
  <si>
    <t>2019AMP2018Capital ExpenditureSystem GrowthDistribution and LV cablesconstant</t>
  </si>
  <si>
    <t>2019AMP2015Capital ExpenditureSystem GrowthDistribution and LV cablesconstant</t>
  </si>
  <si>
    <t>2019AMP2014Capital ExpenditureSystem GrowthDistribution and LV cablesconstant</t>
  </si>
  <si>
    <t>2019AMP2017Capital ExpenditureSystem GrowthDistribution and LV cablesconstant</t>
  </si>
  <si>
    <t>2019AMP2017Capital ExpenditureSystem GrowthDistribution and LV linesconstant</t>
  </si>
  <si>
    <t>2019AMP2014Capital ExpenditureSystem GrowthDistribution and LV linesconstant</t>
  </si>
  <si>
    <t>2019AMP2018Capital ExpenditureSystem GrowthDistribution and LV linesconstant</t>
  </si>
  <si>
    <t>2019AMP2015Capital ExpenditureSystem GrowthDistribution and LV linesconstant</t>
  </si>
  <si>
    <t>2019AMP2016Capital ExpenditureSystem GrowthDistribution and LV linesconstant</t>
  </si>
  <si>
    <t>2019AMP2015Capital ExpenditureSystem GrowthDistribution substations and transformersconstant</t>
  </si>
  <si>
    <t>2019AMP2016Capital ExpenditureSystem GrowthDistribution substations and transformersconstant</t>
  </si>
  <si>
    <t>2019AMP2018Capital ExpenditureSystem GrowthDistribution substations and transformersconstant</t>
  </si>
  <si>
    <t>2019AMP2014Capital ExpenditureSystem GrowthDistribution substations and transformersconstant</t>
  </si>
  <si>
    <t>2019AMP2017Capital ExpenditureSystem GrowthDistribution substations and transformersconstant</t>
  </si>
  <si>
    <t>2019AMP2016Capital ExpenditureSystem GrowthDistribution switchgearconstant</t>
  </si>
  <si>
    <t>2019AMP2018Capital ExpenditureSystem GrowthDistribution switchgearconstant</t>
  </si>
  <si>
    <t>2019AMP2015Capital ExpenditureSystem GrowthDistribution switchgearconstant</t>
  </si>
  <si>
    <t>2019AMP2014Capital ExpenditureSystem GrowthDistribution switchgearconstant</t>
  </si>
  <si>
    <t>2019AMP2017Capital ExpenditureSystem GrowthDistribution switchgearconstant</t>
  </si>
  <si>
    <t>2019AMP2014Capital ExpenditureSystem GrowthOther network assetsconstant</t>
  </si>
  <si>
    <t>2019AMP2017Capital ExpenditureSystem GrowthOther network assetsconstant</t>
  </si>
  <si>
    <t>2019AMP2016Capital ExpenditureSystem GrowthOther network assetsconstant</t>
  </si>
  <si>
    <t>2019AMP2015Capital ExpenditureSystem GrowthOther network assetsconstant</t>
  </si>
  <si>
    <t>2019AMP2018Capital ExpenditureSystem GrowthOther network assetsconstant</t>
  </si>
  <si>
    <t>2019AMP2018Capital ExpenditureSystem GrowthSubtransmissionconstant</t>
  </si>
  <si>
    <t>2019AMP2015Capital ExpenditureSystem GrowthSubtransmissionconstant</t>
  </si>
  <si>
    <t>2019AMP2014Capital ExpenditureSystem GrowthSubtransmissionconstant</t>
  </si>
  <si>
    <t>2019AMP2016Capital ExpenditureSystem GrowthSubtransmissionconstant</t>
  </si>
  <si>
    <t>2019AMP2017Capital ExpenditureSystem GrowthSubtransmissionconstant</t>
  </si>
  <si>
    <t>2019AMP2017Capital ExpenditureSystem GrowthSystem growth expenditureconstant</t>
  </si>
  <si>
    <t>2019AMP2015Capital ExpenditureSystem GrowthSystem growth expenditureconstant</t>
  </si>
  <si>
    <t>2019AMP2014Capital ExpenditureSystem GrowthSystem growth expenditureconstant</t>
  </si>
  <si>
    <t>2019AMP2018Capital ExpenditureSystem GrowthSystem growth expenditureconstant</t>
  </si>
  <si>
    <t>2019AMP2016Capital ExpenditureSystem GrowthSystem growth expenditureconstant</t>
  </si>
  <si>
    <t>2019AMP2018Capital ExpenditureSystem GrowthSystem growth less capital contributionsconstant</t>
  </si>
  <si>
    <t>2019AMP2017Capital ExpenditureSystem GrowthSystem growth less capital contributionsconstant</t>
  </si>
  <si>
    <t>2019AMP2016Capital ExpenditureSystem GrowthSystem growth less capital contributionsconstant</t>
  </si>
  <si>
    <t>2019AMP2014Capital ExpenditureSystem GrowthSystem growth less capital contributionsconstant</t>
  </si>
  <si>
    <t>2019AMP2015Capital ExpenditureSystem GrowthSystem growth less capital contributionsconstant</t>
  </si>
  <si>
    <t>2019AMP2014Capital ExpenditureSystem GrowthZone substationsconstant</t>
  </si>
  <si>
    <t>2019AMP2016Capital ExpenditureSystem GrowthZone substationsconstant</t>
  </si>
  <si>
    <t>2019AMP2018Capital ExpenditureSystem GrowthZone substationsconstant</t>
  </si>
  <si>
    <t>2019AMP2015Capital ExpenditureSystem GrowthZone substationsconstant</t>
  </si>
  <si>
    <t>2019AMP2017Capital ExpenditureSystem GrowthZone substationsconstant</t>
  </si>
  <si>
    <t>2019AMP2018Capital ExpenditureAsset replacement and renewalAsset replacement and renewal expenditureconstant</t>
  </si>
  <si>
    <t>2019AMP2018Capital ExpenditureAsset replacement and renewalAsset replacement and renewal less capital contributionsconstant</t>
  </si>
  <si>
    <t>2019AMP2018Capital ExpenditureAsset replacement and renewalCapital contributions funding asset replacement and renewalconstant</t>
  </si>
  <si>
    <t>2019AMP2018Capital ExpenditureAsset replacement and renewalDistribution and LV cablesconstant</t>
  </si>
  <si>
    <t>2019AMP2018Capital ExpenditureAsset replacement and renewalDistribution and LV linesconstant</t>
  </si>
  <si>
    <t>2019AMP2018Capital ExpenditureAsset replacement and renewalDistribution substations and transformersconstant</t>
  </si>
  <si>
    <t>2019AMP2018Capital ExpenditureAsset replacement and renewalDistribution switchgearconstant</t>
  </si>
  <si>
    <t>2019AMP2018Capital ExpenditureAsset replacement and renewalOther network assetsconstant</t>
  </si>
  <si>
    <t>2019AMP2018Capital ExpenditureAsset replacement and renewalSubtransmissionconstant</t>
  </si>
  <si>
    <t>2019AMP2018Capital ExpenditureAsset replacement and renewalZone substationsconstant</t>
  </si>
  <si>
    <t>2019AMP2018Network and DemandElectricity volumesElectricity entering system for supply to consumersNA</t>
  </si>
  <si>
    <t>2019AMP2018Network and DemandElectricity volumesLoad factorNA</t>
  </si>
  <si>
    <t>2019AMP2018Network and DemandElectricity volumesLoss ratioNA</t>
  </si>
  <si>
    <t>2019AMP2018Network and DemandElectricity volumesTotal energy delivered to ICPsNA</t>
  </si>
  <si>
    <t>2019AMP2018Network and DemandMaximum coincident system demandGXP demandNA</t>
  </si>
  <si>
    <t>2019AMP2018Network and DemandMaximum coincident system demandMaximum coincident system demandNA</t>
  </si>
  <si>
    <t>2019AMP2018Network and DemandMaximum coincident system demandSch 12c Maximum coincident system demand [MW]NA</t>
  </si>
  <si>
    <t>2019AMP2018Operating ExpenditureAsset replacement and renewalAsset replacement and renewalconstant</t>
  </si>
  <si>
    <t>2019AMP2018Operating ExpenditureAsset replacement and renewalAsset replacement and renewalnominal</t>
  </si>
  <si>
    <t>2019AMP2018Operating ExpenditureBusiness supportBusiness supportconstant</t>
  </si>
  <si>
    <t>2019AMP2018Operating ExpenditureBusiness supportBusiness supportnominal</t>
  </si>
  <si>
    <t>2019AMP2018Operating ExpenditureExpenditure on subcomponentsDirect billing*constant</t>
  </si>
  <si>
    <t>2019AMP2018Operating ExpenditureExpenditure on subcomponentsEnergy efficiency and demand side management, reduction of energy lossesconstant</t>
  </si>
  <si>
    <t>2019AMP2018Operating ExpenditureExpenditure on subcomponentsInsuranceconstant</t>
  </si>
  <si>
    <t>2019AMP2018Operating ExpenditureExpenditure on subcomponentsResearch and Developmentconstant</t>
  </si>
  <si>
    <t>2019AMP2018Operating ExpenditureNetwork OpexNetwork Opexconstant</t>
  </si>
  <si>
    <t>2019AMP2018Operating ExpenditureNetwork OpexNetwork Opexnominal</t>
  </si>
  <si>
    <t>2019AMP2018Operating ExpenditureNon-network opexNon-network opexconstant</t>
  </si>
  <si>
    <t>2019AMP2018Operating ExpenditureNon-network opexNon-network opexnominal</t>
  </si>
  <si>
    <t>2019AMP2018Operating ExpenditureRoutine &amp; Corrective Maint &amp; InspectionRoutine &amp; Corrective Maint &amp; Inspectionconstant</t>
  </si>
  <si>
    <t>2019AMP2018Operating ExpenditureRoutine &amp; Corrective Maint &amp; InspectionRoutine &amp; Corrective Maint &amp; Inspectionnominal</t>
  </si>
  <si>
    <t>2019AMP2018Operating ExpenditureRoutine and corrective maintenance and inspectionRoutine and corrective maintenance and inspectionconstant</t>
  </si>
  <si>
    <t>2019AMP2018Operating ExpenditureRoutine and corrective maintenance and inspectionRoutine and corrective maintenance and inspectionnominal</t>
  </si>
  <si>
    <t>2019AMP2018Operating ExpenditureService interruptions and emergenciesService interruptions and emergenciesconstant</t>
  </si>
  <si>
    <t>2019AMP2018Operating ExpenditureService interruptions and emergenciesService interruptions and emergenciesnominal</t>
  </si>
  <si>
    <t>2019AMP2018Operating ExpenditureSystem operations and network supportSystem operations and network supportconstant</t>
  </si>
  <si>
    <t>2019AMP2018Operating ExpenditureSystem operations and network supportSystem operations and network supportnominal</t>
  </si>
  <si>
    <t>2019AMP2018Operating ExpenditureTotal opexOperational expenditureconstant</t>
  </si>
  <si>
    <t>2019AMP2018Operating ExpenditureTotal opexOperational expenditurenominal</t>
  </si>
  <si>
    <t>2019AMP2018Operating ExpenditureVegetation managementVegetation managementconstant</t>
  </si>
  <si>
    <t>2019AMP2018Operating ExpenditureVegetation managementVegetation managementnominal</t>
  </si>
  <si>
    <t>2019AMP2018ReliabilitySAIDIClass BNA</t>
  </si>
  <si>
    <t>2019AMP2018ReliabilitySAIDIClass CNA</t>
  </si>
  <si>
    <t>2019AMP2018ReliabilitySAIFIClass BNA</t>
  </si>
  <si>
    <t>2019AMP2018ReliabilitySAIFIClass CNA</t>
  </si>
  <si>
    <t>2020AMP2018Capital ExpenditureAll assetsExpenditure on assetsconstant</t>
  </si>
  <si>
    <t>2020AMP2018Capital ExpenditureAll assetsExpenditure on assetsnominal</t>
  </si>
  <si>
    <t>2020AMP2018Capital ExpenditureAsset relocationsAsset relocationsconstant</t>
  </si>
  <si>
    <t>2020AMP2018Capital ExpenditureAsset relocationsAsset relocationsnominal</t>
  </si>
  <si>
    <t>2020AMP2018Capital ExpenditureAsset replacement and renewalAsset replacement and renewalconstant</t>
  </si>
  <si>
    <t>2020AMP2018Capital ExpenditureAsset replacement and renewalAsset replacement and renewalnominal</t>
  </si>
  <si>
    <t>2020AMP2013Capital ExpenditureAssets commissionedAssets commissionednominal</t>
  </si>
  <si>
    <t>2020AMP2018Capital ExpenditureAssets commissionedAssets commissionednominal</t>
  </si>
  <si>
    <t>2020AMP2014Capital ExpenditureAssets commissionedAssets commissionednominal</t>
  </si>
  <si>
    <t>2020AMP2018Capital ExpenditureCapital expenditure forecastCapital expenditure forecastnominal</t>
  </si>
  <si>
    <t>2020AMP2018Capital ExpenditureConsumer connectionConsumer connectionconstant</t>
  </si>
  <si>
    <t>2020AMP2018Capital ExpenditureConsumer connectionConsumer connectionnominal</t>
  </si>
  <si>
    <t>2020AMP2018Capital ExpenditureCost of financingCost of financingnominal</t>
  </si>
  <si>
    <t>2020AMP2018Capital ExpenditureExpenditure on subcomponentsEnergy efficiency and demand side management, reduction of energy lossesconstant</t>
  </si>
  <si>
    <t>2020AMP2018Capital ExpenditureExpenditure on subcomponentsOverhead to underground conversionconstant</t>
  </si>
  <si>
    <t>2020AMP2018Capital ExpenditureExpenditure on subcomponentsResearch and developmentconstant</t>
  </si>
  <si>
    <t>2020AMP2018Capital ExpenditureNetwork assetsExpenditure on network assetsconstant</t>
  </si>
  <si>
    <t>2020AMP2018Capital ExpenditureNetwork assetsExpenditure on network assetsnominal</t>
  </si>
  <si>
    <t>2020AMP2014Capital ExpenditureNon-network assetsExpenditure on non-network assetsconstant</t>
  </si>
  <si>
    <t>2020AMP2013Capital ExpenditureNon-network assetsExpenditure on non-network assetsconstant</t>
  </si>
  <si>
    <t>2020AMP2018Capital ExpenditureNon-network assetsExpenditure on non-network assetsconstant</t>
  </si>
  <si>
    <t>2020AMP2018Capital ExpenditureNon-network assetsExpenditure on non-network assetsnominal</t>
  </si>
  <si>
    <t>2020AMP2014Capital ExpenditureNon-network assetsExpenditure on non-network assetsnominal</t>
  </si>
  <si>
    <t>2020AMP2013Capital ExpenditureNon-network assetsExpenditure on non-network assetsnominal</t>
  </si>
  <si>
    <t>2020AMP2018Capital ExpenditureReliability, safety and environmentLegislative and regulatoryconstant</t>
  </si>
  <si>
    <t>2020AMP2018Capital ExpenditureReliability, safety and environmentLegislative and regulatorynominal</t>
  </si>
  <si>
    <t>2020AMP2018Capital ExpenditureReliability, safety and environmentOther reliability, safety and environmentconstant</t>
  </si>
  <si>
    <t>2020AMP2018Capital ExpenditureReliability, safety and environmentOther reliability, safety and environmentnominal</t>
  </si>
  <si>
    <t>2020AMP2018Capital ExpenditureReliability, safety and environmentQuality of supplyconstant</t>
  </si>
  <si>
    <t>2020AMP2018Capital ExpenditureReliability, safety and environmentQuality of supplynominal</t>
  </si>
  <si>
    <t>2020AMP2018Capital ExpenditureReliability, safety and environmentTotal reliability, safety and environmentconstant</t>
  </si>
  <si>
    <t>2020AMP2018Capital ExpenditureReliability, safety and environmentTotal reliability, safety and environmentnominal</t>
  </si>
  <si>
    <t>2020AMP2018Capital ExpenditureSystem growthSystem growthconstant</t>
  </si>
  <si>
    <t>2020AMP2018Capital ExpenditureSystem growthSystem growthnominal</t>
  </si>
  <si>
    <t>2020AMP2018Capital ExpenditureValue of capital contributionsValue of capital contributionsnominal</t>
  </si>
  <si>
    <t>2020AMP2018Capital ExpenditureValue of vested assetsValue of vested assetsnominal</t>
  </si>
  <si>
    <t>2020AMP2018Capital ExpenditureSystem GrowthCapital contributions funding system growthconstant</t>
  </si>
  <si>
    <t>2020AMP2017Capital ExpenditureSystem GrowthCapital contributions funding system growthconstant</t>
  </si>
  <si>
    <t>2020AMP2016Capital ExpenditureSystem GrowthCapital contributions funding system growthconstant</t>
  </si>
  <si>
    <t>2020AMP2015Capital ExpenditureSystem GrowthCapital contributions funding system growthconstant</t>
  </si>
  <si>
    <t>2020AMP2016Capital ExpenditureSystem GrowthDistribution and LV cablesconstant</t>
  </si>
  <si>
    <t>2020AMP2017Capital ExpenditureSystem GrowthDistribution and LV cablesconstant</t>
  </si>
  <si>
    <t>2020AMP2018Capital ExpenditureSystem GrowthDistribution and LV cablesconstant</t>
  </si>
  <si>
    <t>2020AMP2015Capital ExpenditureSystem GrowthDistribution and LV cablesconstant</t>
  </si>
  <si>
    <t>2020AMP2017Capital ExpenditureSystem GrowthDistribution and LV linesconstant</t>
  </si>
  <si>
    <t>2020AMP2015Capital ExpenditureSystem GrowthDistribution and LV linesconstant</t>
  </si>
  <si>
    <t>2020AMP2018Capital ExpenditureSystem GrowthDistribution and LV linesconstant</t>
  </si>
  <si>
    <t>2020AMP2016Capital ExpenditureSystem GrowthDistribution and LV linesconstant</t>
  </si>
  <si>
    <t>2020AMP2017Capital ExpenditureSystem GrowthDistribution substations and transformersconstant</t>
  </si>
  <si>
    <t>2020AMP2018Capital ExpenditureSystem GrowthDistribution substations and transformersconstant</t>
  </si>
  <si>
    <t>2020AMP2016Capital ExpenditureSystem GrowthDistribution substations and transformersconstant</t>
  </si>
  <si>
    <t>2020AMP2015Capital ExpenditureSystem GrowthDistribution substations and transformersconstant</t>
  </si>
  <si>
    <t>2020AMP2015Capital ExpenditureSystem GrowthDistribution switchgearconstant</t>
  </si>
  <si>
    <t>2020AMP2017Capital ExpenditureSystem GrowthDistribution switchgearconstant</t>
  </si>
  <si>
    <t>2020AMP2016Capital ExpenditureSystem GrowthDistribution switchgearconstant</t>
  </si>
  <si>
    <t>2020AMP2018Capital ExpenditureSystem GrowthDistribution switchgearconstant</t>
  </si>
  <si>
    <t>2020AMP2015Capital ExpenditureSystem GrowthOther network assetsconstant</t>
  </si>
  <si>
    <t>2020AMP2016Capital ExpenditureSystem GrowthOther network assetsconstant</t>
  </si>
  <si>
    <t>2020AMP2017Capital ExpenditureSystem GrowthOther network assetsconstant</t>
  </si>
  <si>
    <t>2020AMP2018Capital ExpenditureSystem GrowthOther network assetsconstant</t>
  </si>
  <si>
    <t>2020AMP2016Capital ExpenditureSystem GrowthSubtransmissionconstant</t>
  </si>
  <si>
    <t>2020AMP2015Capital ExpenditureSystem GrowthSubtransmissionconstant</t>
  </si>
  <si>
    <t>2020AMP2018Capital ExpenditureSystem GrowthSubtransmissionconstant</t>
  </si>
  <si>
    <t>2020AMP2017Capital ExpenditureSystem GrowthSubtransmissionconstant</t>
  </si>
  <si>
    <t>2020AMP2017Capital ExpenditureSystem GrowthSystem growth expenditureconstant</t>
  </si>
  <si>
    <t>2020AMP2018Capital ExpenditureSystem GrowthSystem growth expenditureconstant</t>
  </si>
  <si>
    <t>2020AMP2015Capital ExpenditureSystem GrowthSystem growth expenditureconstant</t>
  </si>
  <si>
    <t>2020AMP2016Capital ExpenditureSystem GrowthSystem growth expenditureconstant</t>
  </si>
  <si>
    <t>2020AMP2018Capital ExpenditureSystem GrowthSystem growth less capital contributionsconstant</t>
  </si>
  <si>
    <t>2020AMP2017Capital ExpenditureSystem GrowthSystem growth less capital contributionsconstant</t>
  </si>
  <si>
    <t>2020AMP2016Capital ExpenditureSystem GrowthSystem growth less capital contributionsconstant</t>
  </si>
  <si>
    <t>2020AMP2015Capital ExpenditureSystem GrowthSystem growth less capital contributionsconstant</t>
  </si>
  <si>
    <t>2020AMP2018Capital ExpenditureSystem GrowthZone substationsconstant</t>
  </si>
  <si>
    <t>2020AMP2017Capital ExpenditureSystem GrowthZone substationsconstant</t>
  </si>
  <si>
    <t>2020AMP2016Capital ExpenditureSystem GrowthZone substationsconstant</t>
  </si>
  <si>
    <t>2020AMP2015Capital ExpenditureSystem GrowthZone substationsconstant</t>
  </si>
  <si>
    <t>2020AMP2018Capital ExpenditureAsset replacement and renewalAsset replacement and renewal expenditureconstant</t>
  </si>
  <si>
    <t>2020AMP2018Capital ExpenditureAsset replacement and renewalAsset replacement and renewal less capital contributionsconstant</t>
  </si>
  <si>
    <t>2020AMP2018Capital ExpenditureAsset replacement and renewalCapital contributions funding asset replacement and renewalconstant</t>
  </si>
  <si>
    <t>2020AMP2018Capital ExpenditureAsset replacement and renewalDistribution and LV cablesconstant</t>
  </si>
  <si>
    <t>2020AMP2018Capital ExpenditureAsset replacement and renewalDistribution and LV linesconstant</t>
  </si>
  <si>
    <t>2020AMP2018Capital ExpenditureAsset replacement and renewalDistribution substations and transformersconstant</t>
  </si>
  <si>
    <t>2020AMP2018Capital ExpenditureAsset replacement and renewalDistribution switchgearconstant</t>
  </si>
  <si>
    <t>2020AMP2018Capital ExpenditureAsset replacement and renewalOther network assetsconstant</t>
  </si>
  <si>
    <t>2020AMP2018Capital ExpenditureAsset replacement and renewalSubtransmissionconstant</t>
  </si>
  <si>
    <t>2020AMP2018Capital ExpenditureAsset replacement and renewalZone substationsconstant</t>
  </si>
  <si>
    <t>2020AMP2018Network and DemandElectricity volumesElectricity entering system for supply to consumersNA</t>
  </si>
  <si>
    <t>2020AMP2018Network and DemandElectricity volumesLoad factorNA</t>
  </si>
  <si>
    <t>2020AMP2018Network and DemandElectricity volumesLoss ratioNA</t>
  </si>
  <si>
    <t>2020AMP2018Network and DemandElectricity volumesTotal energy delivered to ICPsNA</t>
  </si>
  <si>
    <t>2020AMP2018Network and DemandMaximum coincident system demandGXP demandNA</t>
  </si>
  <si>
    <t>2020AMP2018Network and DemandMaximum coincident system demandMaximum coincident system demandNA</t>
  </si>
  <si>
    <t>2020AMP2018Network and DemandMaximum coincident system demandSch 12c Maximum coincident system demand [MW]NA</t>
  </si>
  <si>
    <t>2020AMP2018Operating ExpenditureAsset replacement and renewalAsset replacement and renewalconstant</t>
  </si>
  <si>
    <t>2020AMP2018Operating ExpenditureAsset replacement and renewalAsset replacement and renewalnominal</t>
  </si>
  <si>
    <t>2020AMP2018Operating ExpenditureBusiness supportBusiness supportconstant</t>
  </si>
  <si>
    <t>2020AMP2018Operating ExpenditureBusiness supportBusiness supportnominal</t>
  </si>
  <si>
    <t>2020AMP2018Operating ExpenditureExpenditure on subcomponentsDirect billing*constant</t>
  </si>
  <si>
    <t>2020AMP2018Operating ExpenditureExpenditure on subcomponentsEnergy efficiency and demand side management, reduction of energy lossesconstant</t>
  </si>
  <si>
    <t>2020AMP2018Operating ExpenditureExpenditure on subcomponentsInsuranceconstant</t>
  </si>
  <si>
    <t>2020AMP2018Operating ExpenditureExpenditure on subcomponentsResearch and Developmentconstant</t>
  </si>
  <si>
    <t>2020AMP2018Operating ExpenditureNetwork OpexNetwork Opexconstant</t>
  </si>
  <si>
    <t>2020AMP2018Operating ExpenditureNetwork OpexNetwork Opexnominal</t>
  </si>
  <si>
    <t>2020AMP2018Operating ExpenditureNon-network opexNon-network opexconstant</t>
  </si>
  <si>
    <t>2020AMP2018Operating ExpenditureNon-network opexNon-network opexnominal</t>
  </si>
  <si>
    <t>2020AMP2018Operating ExpenditureRoutine &amp; Corrective Maint &amp; InspectionRoutine &amp; Corrective Maint &amp; Inspectionconstant</t>
  </si>
  <si>
    <t>2020AMP2018Operating ExpenditureRoutine &amp; Corrective Maint &amp; InspectionRoutine &amp; Corrective Maint &amp; Inspectionnominal</t>
  </si>
  <si>
    <t>2020AMP2018Operating ExpenditureRoutine and corrective maintenance and inspectionRoutine and corrective maintenance and inspectionconstant</t>
  </si>
  <si>
    <t>2020AMP2018Operating ExpenditureRoutine and corrective maintenance and inspectionRoutine and corrective maintenance and inspectionnominal</t>
  </si>
  <si>
    <t>2020AMP2018Operating ExpenditureService interruptions and emergenciesService interruptions and emergenciesconstant</t>
  </si>
  <si>
    <t>2020AMP2018Operating ExpenditureService interruptions and emergenciesService interruptions and emergenciesnominal</t>
  </si>
  <si>
    <t>2020AMP2018Operating ExpenditureSystem operations and network supportSystem operations and network supportconstant</t>
  </si>
  <si>
    <t>2020AMP2018Operating ExpenditureSystem operations and network supportSystem operations and network supportnominal</t>
  </si>
  <si>
    <t>2020AMP2018Operating ExpenditureTotal opexOperational expenditureconstant</t>
  </si>
  <si>
    <t>2020AMP2018Operating ExpenditureTotal opexOperational expenditurenominal</t>
  </si>
  <si>
    <t>2020AMP2018Operating ExpenditureVegetation managementVegetation managementconstant</t>
  </si>
  <si>
    <t>2020AMP2018Operating ExpenditureVegetation managementVegetation managementnominal</t>
  </si>
  <si>
    <t>2020AMP2018ReliabilitySAIDIClass BNA</t>
  </si>
  <si>
    <t>2020AMP2018ReliabilitySAIDIClass CNA</t>
  </si>
  <si>
    <t>2020AMP2018ReliabilitySAIFIClass BNA</t>
  </si>
  <si>
    <t>2020AMP2018ReliabilitySAIFIClass CNA</t>
  </si>
  <si>
    <t>2021AMP2018Capital ExpenditureAll assetsExpenditure on assetsconstant</t>
  </si>
  <si>
    <t>2021AMP2018Capital ExpenditureAll assetsExpenditure on assetsnominal</t>
  </si>
  <si>
    <t>2021AMP2018Capital ExpenditureAsset relocationsAsset relocationsconstant</t>
  </si>
  <si>
    <t>2021AMP2018Capital ExpenditureAsset relocationsAsset relocationsnominal</t>
  </si>
  <si>
    <t>2021AMP2018Capital ExpenditureAsset replacement and renewalAsset replacement and renewalconstant</t>
  </si>
  <si>
    <t>2021AMP2018Capital ExpenditureAsset replacement and renewalAsset replacement and renewalnominal</t>
  </si>
  <si>
    <t>2021AMP2014Capital ExpenditureAssets commissionedAssets commissionednominal</t>
  </si>
  <si>
    <t>2021AMP2018Capital ExpenditureAssets commissionedAssets commissionednominal</t>
  </si>
  <si>
    <t>2021AMP2013Capital ExpenditureAssets commissionedAssets commissionednominal</t>
  </si>
  <si>
    <t>2021AMP2018Capital ExpenditureCapital expenditure forecastCapital expenditure forecastnominal</t>
  </si>
  <si>
    <t>2021AMP2018Capital ExpenditureConsumer connectionConsumer connectionconstant</t>
  </si>
  <si>
    <t>2021AMP2018Capital ExpenditureConsumer connectionConsumer connectionnominal</t>
  </si>
  <si>
    <t>2021AMP2018Capital ExpenditureCost of financingCost of financingnominal</t>
  </si>
  <si>
    <t>2021AMP2018Capital ExpenditureExpenditure on subcomponentsEnergy efficiency and demand side management, reduction of energy lossesconstant</t>
  </si>
  <si>
    <t>2021AMP2018Capital ExpenditureExpenditure on subcomponentsOverhead to underground conversionconstant</t>
  </si>
  <si>
    <t>2021AMP2018Capital ExpenditureExpenditure on subcomponentsResearch and developmentconstant</t>
  </si>
  <si>
    <t>2021AMP2018Capital ExpenditureNetwork assetsExpenditure on network assetsconstant</t>
  </si>
  <si>
    <t>2021AMP2018Capital ExpenditureNetwork assetsExpenditure on network assetsnominal</t>
  </si>
  <si>
    <t>2021AMP2014Capital ExpenditureNon-network assetsExpenditure on non-network assetsconstant</t>
  </si>
  <si>
    <t>2021AMP2013Capital ExpenditureNon-network assetsExpenditure on non-network assetsconstant</t>
  </si>
  <si>
    <t>2021AMP2018Capital ExpenditureNon-network assetsExpenditure on non-network assetsconstant</t>
  </si>
  <si>
    <t>2021AMP2013Capital ExpenditureNon-network assetsExpenditure on non-network assetsnominal</t>
  </si>
  <si>
    <t>2021AMP2014Capital ExpenditureNon-network assetsExpenditure on non-network assetsnominal</t>
  </si>
  <si>
    <t>2021AMP2018Capital ExpenditureNon-network assetsExpenditure on non-network assetsnominal</t>
  </si>
  <si>
    <t>2021AMP2018Capital ExpenditureReliability, safety and environmentLegislative and regulatoryconstant</t>
  </si>
  <si>
    <t>2021AMP2018Capital ExpenditureReliability, safety and environmentLegislative and regulatorynominal</t>
  </si>
  <si>
    <t>2021AMP2018Capital ExpenditureReliability, safety and environmentOther reliability, safety and environmentconstant</t>
  </si>
  <si>
    <t>2021AMP2018Capital ExpenditureReliability, safety and environmentOther reliability, safety and environmentnominal</t>
  </si>
  <si>
    <t>2021AMP2018Capital ExpenditureReliability, safety and environmentQuality of supplyconstant</t>
  </si>
  <si>
    <t>2021AMP2018Capital ExpenditureReliability, safety and environmentQuality of supplynominal</t>
  </si>
  <si>
    <t>2021AMP2018Capital ExpenditureReliability, safety and environmentTotal reliability, safety and environmentconstant</t>
  </si>
  <si>
    <t>2021AMP2018Capital ExpenditureReliability, safety and environmentTotal reliability, safety and environmentnominal</t>
  </si>
  <si>
    <t>2021AMP2018Capital ExpenditureSystem growthSystem growthconstant</t>
  </si>
  <si>
    <t>2021AMP2018Capital ExpenditureSystem growthSystem growthnominal</t>
  </si>
  <si>
    <t>2021AMP2018Capital ExpenditureValue of capital contributionsValue of capital contributionsnominal</t>
  </si>
  <si>
    <t>2021AMP2018Capital ExpenditureValue of vested assetsValue of vested assetsnominal</t>
  </si>
  <si>
    <t>2021AMP2018Capital ExpenditureSystem GrowthCapital contributions funding system growthconstant</t>
  </si>
  <si>
    <t>2021AMP2016Capital ExpenditureSystem GrowthCapital contributions funding system growthconstant</t>
  </si>
  <si>
    <t>2021AMP2017Capital ExpenditureSystem GrowthCapital contributions funding system growthconstant</t>
  </si>
  <si>
    <t>2021AMP2016Capital ExpenditureSystem GrowthDistribution and LV cablesconstant</t>
  </si>
  <si>
    <t>2021AMP2018Capital ExpenditureSystem GrowthDistribution and LV cablesconstant</t>
  </si>
  <si>
    <t>2021AMP2017Capital ExpenditureSystem GrowthDistribution and LV cablesconstant</t>
  </si>
  <si>
    <t>2021AMP2017Capital ExpenditureSystem GrowthDistribution and LV linesconstant</t>
  </si>
  <si>
    <t>2021AMP2018Capital ExpenditureSystem GrowthDistribution and LV linesconstant</t>
  </si>
  <si>
    <t>2021AMP2016Capital ExpenditureSystem GrowthDistribution and LV linesconstant</t>
  </si>
  <si>
    <t>2021AMP2017Capital ExpenditureSystem GrowthDistribution substations and transformersconstant</t>
  </si>
  <si>
    <t>2021AMP2016Capital ExpenditureSystem GrowthDistribution substations and transformersconstant</t>
  </si>
  <si>
    <t>2021AMP2018Capital ExpenditureSystem GrowthDistribution substations and transformersconstant</t>
  </si>
  <si>
    <t>2021AMP2016Capital ExpenditureSystem GrowthDistribution switchgearconstant</t>
  </si>
  <si>
    <t>2021AMP2018Capital ExpenditureSystem GrowthDistribution switchgearconstant</t>
  </si>
  <si>
    <t>2021AMP2017Capital ExpenditureSystem GrowthDistribution switchgearconstant</t>
  </si>
  <si>
    <t>2021AMP2016Capital ExpenditureSystem GrowthOther network assetsconstant</t>
  </si>
  <si>
    <t>2021AMP2018Capital ExpenditureSystem GrowthOther network assetsconstant</t>
  </si>
  <si>
    <t>2021AMP2017Capital ExpenditureSystem GrowthOther network assetsconstant</t>
  </si>
  <si>
    <t>2021AMP2018Capital ExpenditureSystem GrowthSubtransmissionconstant</t>
  </si>
  <si>
    <t>2021AMP2016Capital ExpenditureSystem GrowthSubtransmissionconstant</t>
  </si>
  <si>
    <t>2021AMP2017Capital ExpenditureSystem GrowthSubtransmissionconstant</t>
  </si>
  <si>
    <t>2021AMP2016Capital ExpenditureSystem GrowthSystem growth expenditureconstant</t>
  </si>
  <si>
    <t>2021AMP2017Capital ExpenditureSystem GrowthSystem growth expenditureconstant</t>
  </si>
  <si>
    <t>2021AMP2018Capital ExpenditureSystem GrowthSystem growth expenditureconstant</t>
  </si>
  <si>
    <t>2021AMP2018Capital ExpenditureSystem GrowthSystem growth less capital contributionsconstant</t>
  </si>
  <si>
    <t>2021AMP2017Capital ExpenditureSystem GrowthSystem growth less capital contributionsconstant</t>
  </si>
  <si>
    <t>2021AMP2016Capital ExpenditureSystem GrowthSystem growth less capital contributionsconstant</t>
  </si>
  <si>
    <t>2021AMP2018Capital ExpenditureSystem GrowthZone substationsconstant</t>
  </si>
  <si>
    <t>2021AMP2016Capital ExpenditureSystem GrowthZone substationsconstant</t>
  </si>
  <si>
    <t>2021AMP2017Capital ExpenditureSystem GrowthZone substationsconstant</t>
  </si>
  <si>
    <t>2021AMP2018Capital ExpenditureAsset replacement and renewalAsset replacement and renewal expenditureconstant</t>
  </si>
  <si>
    <t>2021AMP2018Capital ExpenditureAsset replacement and renewalAsset replacement and renewal less capital contributionsconstant</t>
  </si>
  <si>
    <t>2021AMP2018Capital ExpenditureAsset replacement and renewalCapital contributions funding asset replacement and renewalconstant</t>
  </si>
  <si>
    <t>2021AMP2018Capital ExpenditureAsset replacement and renewalDistribution and LV cablesconstant</t>
  </si>
  <si>
    <t>2021AMP2018Capital ExpenditureAsset replacement and renewalDistribution and LV linesconstant</t>
  </si>
  <si>
    <t>2021AMP2018Capital ExpenditureAsset replacement and renewalDistribution substations and transformersconstant</t>
  </si>
  <si>
    <t>2021AMP2018Capital ExpenditureAsset replacement and renewalDistribution switchgearconstant</t>
  </si>
  <si>
    <t>2021AMP2018Capital ExpenditureAsset replacement and renewalOther network assetsconstant</t>
  </si>
  <si>
    <t>2021AMP2018Capital ExpenditureAsset replacement and renewalSubtransmissionconstant</t>
  </si>
  <si>
    <t>2021AMP2018Capital ExpenditureAsset replacement and renewalZone substationsconstant</t>
  </si>
  <si>
    <t>2021AMP2018Network and DemandElectricity volumesElectricity entering system for supply to consumersNA</t>
  </si>
  <si>
    <t>2021AMP2018Network and DemandElectricity volumesLoad factorNA</t>
  </si>
  <si>
    <t>2021AMP2018Network and DemandElectricity volumesLoss ratioNA</t>
  </si>
  <si>
    <t>2021AMP2018Network and DemandElectricity volumesTotal energy delivered to ICPsNA</t>
  </si>
  <si>
    <t>2021AMP2018Network and DemandMaximum coincident system demandGXP demandNA</t>
  </si>
  <si>
    <t>2021AMP2018Network and DemandMaximum coincident system demandMaximum coincident system demandNA</t>
  </si>
  <si>
    <t>2021AMP2018Network and DemandMaximum coincident system demandSch 12c Maximum coincident system demand [MW]NA</t>
  </si>
  <si>
    <t>2021AMP2018Operating ExpenditureAsset replacement and renewalAsset replacement and renewalconstant</t>
  </si>
  <si>
    <t>2021AMP2018Operating ExpenditureAsset replacement and renewalAsset replacement and renewalnominal</t>
  </si>
  <si>
    <t>2021AMP2018Operating ExpenditureBusiness supportBusiness supportconstant</t>
  </si>
  <si>
    <t>2021AMP2018Operating ExpenditureBusiness supportBusiness supportnominal</t>
  </si>
  <si>
    <t>2021AMP2018Operating ExpenditureExpenditure on subcomponentsDirect billing*constant</t>
  </si>
  <si>
    <t>2021AMP2018Operating ExpenditureExpenditure on subcomponentsEnergy efficiency and demand side management, reduction of energy lossesconstant</t>
  </si>
  <si>
    <t>2021AMP2018Operating ExpenditureExpenditure on subcomponentsInsuranceconstant</t>
  </si>
  <si>
    <t>2021AMP2018Operating ExpenditureExpenditure on subcomponentsResearch and Developmentconstant</t>
  </si>
  <si>
    <t>2021AMP2018Operating ExpenditureNetwork OpexNetwork Opexconstant</t>
  </si>
  <si>
    <t>2021AMP2018Operating ExpenditureNetwork OpexNetwork Opexnominal</t>
  </si>
  <si>
    <t>2021AMP2018Operating ExpenditureNon-network opexNon-network opexconstant</t>
  </si>
  <si>
    <t>2021AMP2018Operating ExpenditureNon-network opexNon-network opexnominal</t>
  </si>
  <si>
    <t>2021AMP2018Operating ExpenditureRoutine &amp; Corrective Maint &amp; InspectionRoutine &amp; Corrective Maint &amp; Inspectionconstant</t>
  </si>
  <si>
    <t>2021AMP2018Operating ExpenditureRoutine &amp; Corrective Maint &amp; InspectionRoutine &amp; Corrective Maint &amp; Inspectionnominal</t>
  </si>
  <si>
    <t>2021AMP2018Operating ExpenditureRoutine and corrective maintenance and inspectionRoutine and corrective maintenance and inspectionconstant</t>
  </si>
  <si>
    <t>2021AMP2018Operating ExpenditureRoutine and corrective maintenance and inspectionRoutine and corrective maintenance and inspectionnominal</t>
  </si>
  <si>
    <t>2021AMP2018Operating ExpenditureService interruptions and emergenciesService interruptions and emergenciesconstant</t>
  </si>
  <si>
    <t>2021AMP2018Operating ExpenditureService interruptions and emergenciesService interruptions and emergenciesnominal</t>
  </si>
  <si>
    <t>2021AMP2018Operating ExpenditureSystem operations and network supportSystem operations and network supportconstant</t>
  </si>
  <si>
    <t>2021AMP2018Operating ExpenditureSystem operations and network supportSystem operations and network supportnominal</t>
  </si>
  <si>
    <t>2021AMP2018Operating ExpenditureTotal opexOperational expenditureconstant</t>
  </si>
  <si>
    <t>2021AMP2018Operating ExpenditureTotal opexOperational expenditurenominal</t>
  </si>
  <si>
    <t>2021AMP2018Operating ExpenditureVegetation managementVegetation managementconstant</t>
  </si>
  <si>
    <t>2021AMP2018Operating ExpenditureVegetation managementVegetation managementnominal</t>
  </si>
  <si>
    <t>2021AMP2018ReliabilitySAIDIClass BNA</t>
  </si>
  <si>
    <t>2021AMP2018ReliabilitySAIDIClass CNA</t>
  </si>
  <si>
    <t>2021AMP2018ReliabilitySAIFIClass BNA</t>
  </si>
  <si>
    <t>2021AMP2018ReliabilitySAIFIClass CNA</t>
  </si>
  <si>
    <t>2022AMP2018Capital ExpenditureAll assetsExpenditure on assetsconstant</t>
  </si>
  <si>
    <t>2022AMP2018Capital ExpenditureAll assetsExpenditure on assetsnominal</t>
  </si>
  <si>
    <t>2022AMP2018Capital ExpenditureAsset relocationsAsset relocationsconstant</t>
  </si>
  <si>
    <t>2022AMP2018Capital ExpenditureAsset relocationsAsset relocationsnominal</t>
  </si>
  <si>
    <t>2022AMP2018Capital ExpenditureAsset replacement and renewalAsset replacement and renewalconstant</t>
  </si>
  <si>
    <t>2022AMP2018Capital ExpenditureAsset replacement and renewalAsset replacement and renewalnominal</t>
  </si>
  <si>
    <t>2022AMP2018Capital ExpenditureAssets commissionedAssets commissionednominal</t>
  </si>
  <si>
    <t>2022AMP2013Capital ExpenditureAssets commissionedAssets commissionednominal</t>
  </si>
  <si>
    <t>2022AMP2014Capital ExpenditureAssets commissionedAssets commissionednominal</t>
  </si>
  <si>
    <t>2022AMP2018Capital ExpenditureCapital expenditure forecastCapital expenditure forecastnominal</t>
  </si>
  <si>
    <t>2022AMP2018Capital ExpenditureConsumer connectionConsumer connectionconstant</t>
  </si>
  <si>
    <t>2022AMP2018Capital ExpenditureConsumer connectionConsumer connectionnominal</t>
  </si>
  <si>
    <t>2022AMP2018Capital ExpenditureCost of financingCost of financingnominal</t>
  </si>
  <si>
    <t>2022AMP2018Capital ExpenditureExpenditure on subcomponentsEnergy efficiency and demand side management, reduction of energy lossesconstant</t>
  </si>
  <si>
    <t>2022AMP2018Capital ExpenditureExpenditure on subcomponentsOverhead to underground conversionconstant</t>
  </si>
  <si>
    <t>2022AMP2018Capital ExpenditureExpenditure on subcomponentsResearch and developmentconstant</t>
  </si>
  <si>
    <t>2022AMP2018Capital ExpenditureNetwork assetsExpenditure on network assetsconstant</t>
  </si>
  <si>
    <t>2022AMP2018Capital ExpenditureNetwork assetsExpenditure on network assetsnominal</t>
  </si>
  <si>
    <t>2022AMP2014Capital ExpenditureNon-network assetsExpenditure on non-network assetsconstant</t>
  </si>
  <si>
    <t>2022AMP2018Capital ExpenditureNon-network assetsExpenditure on non-network assetsconstant</t>
  </si>
  <si>
    <t>2022AMP2013Capital ExpenditureNon-network assetsExpenditure on non-network assetsconstant</t>
  </si>
  <si>
    <t>2022AMP2014Capital ExpenditureNon-network assetsExpenditure on non-network assetsnominal</t>
  </si>
  <si>
    <t>2022AMP2018Capital ExpenditureNon-network assetsExpenditure on non-network assetsnominal</t>
  </si>
  <si>
    <t>2022AMP2013Capital ExpenditureNon-network assetsExpenditure on non-network assetsnominal</t>
  </si>
  <si>
    <t>2022AMP2018Capital ExpenditureReliability, safety and environmentLegislative and regulatoryconstant</t>
  </si>
  <si>
    <t>2022AMP2018Capital ExpenditureReliability, safety and environmentLegislative and regulatorynominal</t>
  </si>
  <si>
    <t>2022AMP2018Capital ExpenditureReliability, safety and environmentOther reliability, safety and environmentconstant</t>
  </si>
  <si>
    <t>2022AMP2018Capital ExpenditureReliability, safety and environmentOther reliability, safety and environmentnominal</t>
  </si>
  <si>
    <t>2022AMP2018Capital ExpenditureReliability, safety and environmentQuality of supplyconstant</t>
  </si>
  <si>
    <t>2022AMP2018Capital ExpenditureReliability, safety and environmentQuality of supplynominal</t>
  </si>
  <si>
    <t>2022AMP2018Capital ExpenditureReliability, safety and environmentTotal reliability, safety and environmentconstant</t>
  </si>
  <si>
    <t>2022AMP2018Capital ExpenditureReliability, safety and environmentTotal reliability, safety and environmentnominal</t>
  </si>
  <si>
    <t>2022AMP2018Capital ExpenditureSystem growthSystem growthconstant</t>
  </si>
  <si>
    <t>2022AMP2018Capital ExpenditureSystem growthSystem growthnominal</t>
  </si>
  <si>
    <t>2022AMP2018Capital ExpenditureValue of capital contributionsValue of capital contributionsnominal</t>
  </si>
  <si>
    <t>2022AMP2018Capital ExpenditureValue of vested assetsValue of vested assetsnominal</t>
  </si>
  <si>
    <t>2022AMP2018Capital ExpenditureSystem GrowthCapital contributions funding system growthconstant</t>
  </si>
  <si>
    <t>2022AMP2017Capital ExpenditureSystem GrowthCapital contributions funding system growthconstant</t>
  </si>
  <si>
    <t>2022AMP2018Capital ExpenditureSystem GrowthDistribution and LV cablesconstant</t>
  </si>
  <si>
    <t>2022AMP2017Capital ExpenditureSystem GrowthDistribution and LV cablesconstant</t>
  </si>
  <si>
    <t>2022AMP2018Capital ExpenditureSystem GrowthDistribution and LV linesconstant</t>
  </si>
  <si>
    <t>2022AMP2017Capital ExpenditureSystem GrowthDistribution and LV linesconstant</t>
  </si>
  <si>
    <t>2022AMP2017Capital ExpenditureSystem GrowthDistribution substations and transformersconstant</t>
  </si>
  <si>
    <t>2022AMP2018Capital ExpenditureSystem GrowthDistribution substations and transformersconstant</t>
  </si>
  <si>
    <t>2022AMP2018Capital ExpenditureSystem GrowthDistribution switchgearconstant</t>
  </si>
  <si>
    <t>2022AMP2017Capital ExpenditureSystem GrowthDistribution switchgearconstant</t>
  </si>
  <si>
    <t>2022AMP2017Capital ExpenditureSystem GrowthOther network assetsconstant</t>
  </si>
  <si>
    <t>2022AMP2018Capital ExpenditureSystem GrowthOther network assetsconstant</t>
  </si>
  <si>
    <t>2022AMP2017Capital ExpenditureSystem GrowthSubtransmissionconstant</t>
  </si>
  <si>
    <t>2022AMP2018Capital ExpenditureSystem GrowthSubtransmissionconstant</t>
  </si>
  <si>
    <t>2022AMP2017Capital ExpenditureSystem GrowthSystem growth expenditureconstant</t>
  </si>
  <si>
    <t>2022AMP2018Capital ExpenditureSystem GrowthSystem growth expenditureconstant</t>
  </si>
  <si>
    <t>2022AMP2017Capital ExpenditureSystem GrowthSystem growth less capital contributionsconstant</t>
  </si>
  <si>
    <t>2022AMP2018Capital ExpenditureSystem GrowthSystem growth less capital contributionsconstant</t>
  </si>
  <si>
    <t>2022AMP2018Capital ExpenditureSystem GrowthZone substationsconstant</t>
  </si>
  <si>
    <t>2022AMP2017Capital ExpenditureSystem GrowthZone substationsconstant</t>
  </si>
  <si>
    <t>2022AMP2018Capital ExpenditureAsset replacement and renewalAsset replacement and renewal expenditureconstant</t>
  </si>
  <si>
    <t>2022AMP2018Capital ExpenditureAsset replacement and renewalAsset replacement and renewal less capital contributionsconstant</t>
  </si>
  <si>
    <t>2022AMP2018Capital ExpenditureAsset replacement and renewalCapital contributions funding asset replacement and renewalconstant</t>
  </si>
  <si>
    <t>2022AMP2018Capital ExpenditureAsset replacement and renewalDistribution and LV cablesconstant</t>
  </si>
  <si>
    <t>2022AMP2018Capital ExpenditureAsset replacement and renewalDistribution and LV linesconstant</t>
  </si>
  <si>
    <t>2022AMP2018Capital ExpenditureAsset replacement and renewalDistribution substations and transformersconstant</t>
  </si>
  <si>
    <t>2022AMP2018Capital ExpenditureAsset replacement and renewalDistribution switchgearconstant</t>
  </si>
  <si>
    <t>2022AMP2018Capital ExpenditureAsset replacement and renewalOther network assetsconstant</t>
  </si>
  <si>
    <t>2022AMP2018Capital ExpenditureAsset replacement and renewalSubtransmissionconstant</t>
  </si>
  <si>
    <t>2022AMP2018Capital ExpenditureAsset replacement and renewalZone substationsconstant</t>
  </si>
  <si>
    <t>2022AMP2018Network and DemandElectricity volumesElectricity entering system for supply to consumersNA</t>
  </si>
  <si>
    <t>2022AMP2018Network and DemandElectricity volumesLoad factorNA</t>
  </si>
  <si>
    <t>2022AMP2018Network and DemandElectricity volumesLoss ratioNA</t>
  </si>
  <si>
    <t>2022AMP2018Network and DemandElectricity volumesTotal energy delivered to ICPsNA</t>
  </si>
  <si>
    <t>2022AMP2018Network and DemandMaximum coincident system demandGXP demandNA</t>
  </si>
  <si>
    <t>2022AMP2018Network and DemandMaximum coincident system demandMaximum coincident system demandNA</t>
  </si>
  <si>
    <t>2022AMP2018Network and DemandMaximum coincident system demandSch 12c Maximum coincident system demand [MW]NA</t>
  </si>
  <si>
    <t>2022AMP2018Operating ExpenditureAsset replacement and renewalAsset replacement and renewalconstant</t>
  </si>
  <si>
    <t>2022AMP2018Operating ExpenditureAsset replacement and renewalAsset replacement and renewalnominal</t>
  </si>
  <si>
    <t>2022AMP2018Operating ExpenditureBusiness supportBusiness supportconstant</t>
  </si>
  <si>
    <t>2022AMP2018Operating ExpenditureBusiness supportBusiness supportnominal</t>
  </si>
  <si>
    <t>2022AMP2018Operating ExpenditureExpenditure on subcomponentsDirect billing*constant</t>
  </si>
  <si>
    <t>2022AMP2018Operating ExpenditureExpenditure on subcomponentsEnergy efficiency and demand side management, reduction of energy lossesconstant</t>
  </si>
  <si>
    <t>2022AMP2018Operating ExpenditureExpenditure on subcomponentsInsuranceconstant</t>
  </si>
  <si>
    <t>2022AMP2018Operating ExpenditureExpenditure on subcomponentsResearch and Developmentconstant</t>
  </si>
  <si>
    <t>2022AMP2018Operating ExpenditureNetwork OpexNetwork Opexconstant</t>
  </si>
  <si>
    <t>2022AMP2018Operating ExpenditureNetwork OpexNetwork Opexnominal</t>
  </si>
  <si>
    <t>2022AMP2018Operating ExpenditureNon-network opexNon-network opexconstant</t>
  </si>
  <si>
    <t>2022AMP2018Operating ExpenditureNon-network opexNon-network opexnominal</t>
  </si>
  <si>
    <t>2022AMP2018Operating ExpenditureRoutine &amp; Corrective Maint &amp; InspectionRoutine &amp; Corrective Maint &amp; Inspectionconstant</t>
  </si>
  <si>
    <t>2022AMP2018Operating ExpenditureRoutine &amp; Corrective Maint &amp; InspectionRoutine &amp; Corrective Maint &amp; Inspectionnominal</t>
  </si>
  <si>
    <t>2022AMP2018Operating ExpenditureRoutine and corrective maintenance and inspectionRoutine and corrective maintenance and inspectionconstant</t>
  </si>
  <si>
    <t>2022AMP2018Operating ExpenditureRoutine and corrective maintenance and inspectionRoutine and corrective maintenance and inspectionnominal</t>
  </si>
  <si>
    <t>2022AMP2018Operating ExpenditureService interruptions and emergenciesService interruptions and emergenciesconstant</t>
  </si>
  <si>
    <t>2022AMP2018Operating ExpenditureService interruptions and emergenciesService interruptions and emergenciesnominal</t>
  </si>
  <si>
    <t>2022AMP2018Operating ExpenditureSystem operations and network supportSystem operations and network supportconstant</t>
  </si>
  <si>
    <t>2022AMP2018Operating ExpenditureSystem operations and network supportSystem operations and network supportnominal</t>
  </si>
  <si>
    <t>2022AMP2018Operating ExpenditureTotal opexOperational expenditureconstant</t>
  </si>
  <si>
    <t>2022AMP2018Operating ExpenditureTotal opexOperational expenditurenominal</t>
  </si>
  <si>
    <t>2022AMP2018Operating ExpenditureVegetation managementVegetation managementconstant</t>
  </si>
  <si>
    <t>2022AMP2018Operating ExpenditureVegetation managementVegetation managementnominal</t>
  </si>
  <si>
    <t>2022AMP2018ReliabilitySAIDIClass BNA</t>
  </si>
  <si>
    <t>2022AMP2018ReliabilitySAIDIClass CNA</t>
  </si>
  <si>
    <t>2022AMP2018ReliabilitySAIFIClass BNA</t>
  </si>
  <si>
    <t>2022AMP2018ReliabilitySAIFIClass CNA</t>
  </si>
  <si>
    <t>2023AMP2018Capital ExpenditureAll assetsExpenditure on assetsconstant</t>
  </si>
  <si>
    <t>2023AMP2018Capital ExpenditureAll assetsExpenditure on assetsnominal</t>
  </si>
  <si>
    <t>2023AMP2018Capital ExpenditureAsset relocationsAsset relocationsconstant</t>
  </si>
  <si>
    <t>2023AMP2018Capital ExpenditureAsset relocationsAsset relocationsnominal</t>
  </si>
  <si>
    <t>2023AMP2018Capital ExpenditureAsset replacement and renewalAsset replacement and renewalconstant</t>
  </si>
  <si>
    <t>2023AMP2018Capital ExpenditureAsset replacement and renewalAsset replacement and renewalnominal</t>
  </si>
  <si>
    <t>2023AMP2014Capital ExpenditureAssets commissionedAssets commissionednominal</t>
  </si>
  <si>
    <t>2023AMP2018Capital ExpenditureAssets commissionedAssets commissionednominal</t>
  </si>
  <si>
    <t>2023AMP2013Capital ExpenditureAssets commissionedAssets commissionednominal</t>
  </si>
  <si>
    <t>2023AMP2018Capital ExpenditureCapital expenditure forecastCapital expenditure forecastnominal</t>
  </si>
  <si>
    <t>2023AMP2018Capital ExpenditureConsumer connectionConsumer connectionconstant</t>
  </si>
  <si>
    <t>2023AMP2018Capital ExpenditureConsumer connectionConsumer connectionnominal</t>
  </si>
  <si>
    <t>2023AMP2018Capital ExpenditureCost of financingCost of financingnominal</t>
  </si>
  <si>
    <t>2023AMP2018Capital ExpenditureExpenditure on subcomponentsEnergy efficiency and demand side management, reduction of energy lossesconstant</t>
  </si>
  <si>
    <t>2023AMP2018Capital ExpenditureExpenditure on subcomponentsOverhead to underground conversionconstant</t>
  </si>
  <si>
    <t>2023AMP2018Capital ExpenditureExpenditure on subcomponentsResearch and developmentconstant</t>
  </si>
  <si>
    <t>2023AMP2018Capital ExpenditureNetwork assetsExpenditure on network assetsconstant</t>
  </si>
  <si>
    <t>2023AMP2018Capital ExpenditureNetwork assetsExpenditure on network assetsnominal</t>
  </si>
  <si>
    <t>2023AMP2014Capital ExpenditureNon-network assetsExpenditure on non-network assetsconstant</t>
  </si>
  <si>
    <t>2023AMP2018Capital ExpenditureNon-network assetsExpenditure on non-network assetsconstant</t>
  </si>
  <si>
    <t>2023AMP2013Capital ExpenditureNon-network assetsExpenditure on non-network assetsconstant</t>
  </si>
  <si>
    <t>2023AMP2018Capital ExpenditureNon-network assetsExpenditure on non-network assetsnominal</t>
  </si>
  <si>
    <t>2023AMP2014Capital ExpenditureNon-network assetsExpenditure on non-network assetsnominal</t>
  </si>
  <si>
    <t>2023AMP2013Capital ExpenditureNon-network assetsExpenditure on non-network assetsnominal</t>
  </si>
  <si>
    <t>2023AMP2018Capital ExpenditureReliability, safety and environmentLegislative and regulatoryconstant</t>
  </si>
  <si>
    <t>2023AMP2018Capital ExpenditureReliability, safety and environmentLegislative and regulatorynominal</t>
  </si>
  <si>
    <t>2023AMP2018Capital ExpenditureReliability, safety and environmentOther reliability, safety and environmentconstant</t>
  </si>
  <si>
    <t>2023AMP2018Capital ExpenditureReliability, safety and environmentOther reliability, safety and environmentnominal</t>
  </si>
  <si>
    <t>2023AMP2018Capital ExpenditureReliability, safety and environmentQuality of supplyconstant</t>
  </si>
  <si>
    <t>2023AMP2018Capital ExpenditureReliability, safety and environmentQuality of supplynominal</t>
  </si>
  <si>
    <t>2023AMP2018Capital ExpenditureReliability, safety and environmentTotal reliability, safety and environmentconstant</t>
  </si>
  <si>
    <t>2023AMP2018Capital ExpenditureReliability, safety and environmentTotal reliability, safety and environmentnominal</t>
  </si>
  <si>
    <t>2023AMP2018Capital ExpenditureSystem growthSystem growthconstant</t>
  </si>
  <si>
    <t>2023AMP2018Capital ExpenditureSystem growthSystem growthnominal</t>
  </si>
  <si>
    <t>2023AMP2018Capital ExpenditureValue of capital contributionsValue of capital contributionsnominal</t>
  </si>
  <si>
    <t>2023AMP2018Capital ExpenditureValue of vested assetsValue of vested assetsnominal</t>
  </si>
  <si>
    <t>2023AMP2018Capital ExpenditureSystem GrowthCapital contributions funding system growthconstant</t>
  </si>
  <si>
    <t>2023AMP2018Capital ExpenditureSystem GrowthDistribution and LV cablesconstant</t>
  </si>
  <si>
    <t>2023AMP2018Capital ExpenditureSystem GrowthDistribution and LV linesconstant</t>
  </si>
  <si>
    <t>2023AMP2018Capital ExpenditureSystem GrowthDistribution substations and transformersconstant</t>
  </si>
  <si>
    <t>2023AMP2018Capital ExpenditureSystem GrowthDistribution switchgearconstant</t>
  </si>
  <si>
    <t>2023AMP2018Capital ExpenditureSystem GrowthOther network assetsconstant</t>
  </si>
  <si>
    <t>2023AMP2018Capital ExpenditureSystem GrowthSubtransmissionconstant</t>
  </si>
  <si>
    <t>2023AMP2018Capital ExpenditureSystem GrowthSystem growth expenditureconstant</t>
  </si>
  <si>
    <t>2023AMP2018Capital ExpenditureSystem GrowthSystem growth less capital contributionsconstant</t>
  </si>
  <si>
    <t>2023AMP2018Capital ExpenditureSystem GrowthZone substationsconstant</t>
  </si>
  <si>
    <t>2023AMP2018Capital ExpenditureAsset replacement and renewalAsset replacement and renewal expenditureconstant</t>
  </si>
  <si>
    <t>2023AMP2018Capital ExpenditureAsset replacement and renewalAsset replacement and renewal less capital contributionsconstant</t>
  </si>
  <si>
    <t>2023AMP2018Capital ExpenditureAsset replacement and renewalCapital contributions funding asset replacement and renewalconstant</t>
  </si>
  <si>
    <t>2023AMP2018Capital ExpenditureAsset replacement and renewalDistribution and LV cablesconstant</t>
  </si>
  <si>
    <t>2023AMP2018Capital ExpenditureAsset replacement and renewalDistribution and LV linesconstant</t>
  </si>
  <si>
    <t>2023AMP2018Capital ExpenditureAsset replacement and renewalDistribution substations and transformersconstant</t>
  </si>
  <si>
    <t>2023AMP2018Capital ExpenditureAsset replacement and renewalDistribution switchgearconstant</t>
  </si>
  <si>
    <t>2023AMP2018Capital ExpenditureAsset replacement and renewalOther network assetsconstant</t>
  </si>
  <si>
    <t>2023AMP2018Capital ExpenditureAsset replacement and renewalSubtransmissionconstant</t>
  </si>
  <si>
    <t>2023AMP2018Capital ExpenditureAsset replacement and renewalZone substationsconstant</t>
  </si>
  <si>
    <t>2023AMP2018Network and DemandElectricity volumesElectricity entering system for supply to consumersNA</t>
  </si>
  <si>
    <t>2023AMP2018Network and DemandElectricity volumesLoad factorNA</t>
  </si>
  <si>
    <t>2023AMP2018Network and DemandElectricity volumesLoss ratioNA</t>
  </si>
  <si>
    <t>2023AMP2018Network and DemandElectricity volumesTotal energy delivered to ICPsNA</t>
  </si>
  <si>
    <t>2023AMP2018Network and DemandMaximum coincident system demandGXP demandNA</t>
  </si>
  <si>
    <t>2023AMP2018Network and DemandMaximum coincident system demandMaximum coincident system demandNA</t>
  </si>
  <si>
    <t>2023AMP2018Network and DemandMaximum coincident system demandSch 12c Maximum coincident system demand [MW]NA</t>
  </si>
  <si>
    <t>2023AMP2018Operating ExpenditureAsset replacement and renewalAsset replacement and renewalconstant</t>
  </si>
  <si>
    <t>2023AMP2018Operating ExpenditureAsset replacement and renewalAsset replacement and renewalnominal</t>
  </si>
  <si>
    <t>2023AMP2018Operating ExpenditureBusiness supportBusiness supportconstant</t>
  </si>
  <si>
    <t>2023AMP2018Operating ExpenditureBusiness supportBusiness supportnominal</t>
  </si>
  <si>
    <t>2023AMP2018Operating ExpenditureExpenditure on subcomponentsDirect billing*constant</t>
  </si>
  <si>
    <t>2023AMP2018Operating ExpenditureExpenditure on subcomponentsEnergy efficiency and demand side management, reduction of energy lossesconstant</t>
  </si>
  <si>
    <t>2023AMP2018Operating ExpenditureExpenditure on subcomponentsInsuranceconstant</t>
  </si>
  <si>
    <t>2023AMP2018Operating ExpenditureExpenditure on subcomponentsResearch and Developmentconstant</t>
  </si>
  <si>
    <t>2023AMP2018Operating ExpenditureNetwork OpexNetwork Opexconstant</t>
  </si>
  <si>
    <t>2023AMP2018Operating ExpenditureNetwork OpexNetwork Opexnominal</t>
  </si>
  <si>
    <t>2023AMP2018Operating ExpenditureNon-network opexNon-network opexconstant</t>
  </si>
  <si>
    <t>2023AMP2018Operating ExpenditureNon-network opexNon-network opexnominal</t>
  </si>
  <si>
    <t>2023AMP2018Operating ExpenditureRoutine &amp; Corrective Maint &amp; InspectionRoutine &amp; Corrective Maint &amp; Inspectionconstant</t>
  </si>
  <si>
    <t>2023AMP2018Operating ExpenditureRoutine &amp; Corrective Maint &amp; InspectionRoutine &amp; Corrective Maint &amp; Inspectionnominal</t>
  </si>
  <si>
    <t>2023AMP2018Operating ExpenditureRoutine and corrective maintenance and inspectionRoutine and corrective maintenance and inspectionconstant</t>
  </si>
  <si>
    <t>2023AMP2018Operating ExpenditureRoutine and corrective maintenance and inspectionRoutine and corrective maintenance and inspectionnominal</t>
  </si>
  <si>
    <t>2023AMP2018Operating ExpenditureService interruptions and emergenciesService interruptions and emergenciesconstant</t>
  </si>
  <si>
    <t>2023AMP2018Operating ExpenditureService interruptions and emergenciesService interruptions and emergenciesnominal</t>
  </si>
  <si>
    <t>2023AMP2018Operating ExpenditureSystem operations and network supportSystem operations and network supportconstant</t>
  </si>
  <si>
    <t>2023AMP2018Operating ExpenditureSystem operations and network supportSystem operations and network supportnominal</t>
  </si>
  <si>
    <t>2023AMP2018Operating ExpenditureTotal opexOperational expenditureconstant</t>
  </si>
  <si>
    <t>2023AMP2018Operating ExpenditureTotal opexOperational expenditurenominal</t>
  </si>
  <si>
    <t>2023AMP2018Operating ExpenditureVegetation managementVegetation managementconstant</t>
  </si>
  <si>
    <t>2023AMP2018Operating ExpenditureVegetation managementVegetation managementnominal</t>
  </si>
  <si>
    <t>2023AMP2018ReliabilitySAIDIClass BNA</t>
  </si>
  <si>
    <t>2023AMP2018ReliabilitySAIDIClass CNA</t>
  </si>
  <si>
    <t>2023AMP2018ReliabilitySAIFIClass BNA</t>
  </si>
  <si>
    <t>2023AMP2018ReliabilitySAIFIClass CNA</t>
  </si>
  <si>
    <t>2024AMP2018Capital ExpenditureAll assetsExpenditure on assetsconstant</t>
  </si>
  <si>
    <t>2024AMP2018Capital ExpenditureAll assetsExpenditure on assetsnominal</t>
  </si>
  <si>
    <t>2024AMP2018Capital ExpenditureAsset relocationsAsset relocationsconstant</t>
  </si>
  <si>
    <t>2024AMP2018Capital ExpenditureAsset relocationsAsset relocationsnominal</t>
  </si>
  <si>
    <t>2024AMP2018Capital ExpenditureAsset replacement and renewalAsset replacement and renewalconstant</t>
  </si>
  <si>
    <t>2024AMP2018Capital ExpenditureAsset replacement and renewalAsset replacement and renewalnominal</t>
  </si>
  <si>
    <t>2024AMP2014Capital ExpenditureAssets commissionedAssets commissionednominal</t>
  </si>
  <si>
    <t>2024AMP2018Capital ExpenditureAssets commissionedAssets commissionednominal</t>
  </si>
  <si>
    <t>2024AMP2018Capital ExpenditureCapital expenditure forecastCapital expenditure forecastnominal</t>
  </si>
  <si>
    <t>2024AMP2018Capital ExpenditureConsumer connectionConsumer connectionconstant</t>
  </si>
  <si>
    <t>2024AMP2018Capital ExpenditureConsumer connectionConsumer connectionnominal</t>
  </si>
  <si>
    <t>2024AMP2018Capital ExpenditureCost of financingCost of financingnominal</t>
  </si>
  <si>
    <t>2024AMP2018Capital ExpenditureExpenditure on subcomponentsEnergy efficiency and demand side management, reduction of energy lossesconstant</t>
  </si>
  <si>
    <t>2024AMP2018Capital ExpenditureExpenditure on subcomponentsOverhead to underground conversionconstant</t>
  </si>
  <si>
    <t>2024AMP2018Capital ExpenditureExpenditure on subcomponentsResearch and developmentconstant</t>
  </si>
  <si>
    <t>2024AMP2018Capital ExpenditureNetwork assetsExpenditure on network assetsconstant</t>
  </si>
  <si>
    <t>2024AMP2018Capital ExpenditureNetwork assetsExpenditure on network assetsnominal</t>
  </si>
  <si>
    <t>2024AMP2018Capital ExpenditureNon-network assetsExpenditure on non-network assetsconstant</t>
  </si>
  <si>
    <t>2024AMP2014Capital ExpenditureNon-network assetsExpenditure on non-network assetsconstant</t>
  </si>
  <si>
    <t>2024AMP2014Capital ExpenditureNon-network assetsExpenditure on non-network assetsnominal</t>
  </si>
  <si>
    <t>2024AMP2018Capital ExpenditureNon-network assetsExpenditure on non-network assetsnominal</t>
  </si>
  <si>
    <t>2024AMP2018Capital ExpenditureReliability, safety and environmentLegislative and regulatoryconstant</t>
  </si>
  <si>
    <t>2024AMP2018Capital ExpenditureReliability, safety and environmentLegislative and regulatorynominal</t>
  </si>
  <si>
    <t>2024AMP2018Capital ExpenditureReliability, safety and environmentOther reliability, safety and environmentconstant</t>
  </si>
  <si>
    <t>2024AMP2018Capital ExpenditureReliability, safety and environmentOther reliability, safety and environmentnominal</t>
  </si>
  <si>
    <t>2024AMP2018Capital ExpenditureReliability, safety and environmentQuality of supplyconstant</t>
  </si>
  <si>
    <t>2024AMP2018Capital ExpenditureReliability, safety and environmentQuality of supplynominal</t>
  </si>
  <si>
    <t>2024AMP2018Capital ExpenditureReliability, safety and environmentTotal reliability, safety and environmentconstant</t>
  </si>
  <si>
    <t>2024AMP2018Capital ExpenditureReliability, safety and environmentTotal reliability, safety and environmentnominal</t>
  </si>
  <si>
    <t>2024AMP2018Capital ExpenditureSystem growthSystem growthconstant</t>
  </si>
  <si>
    <t>2024AMP2018Capital ExpenditureSystem growthSystem growthnominal</t>
  </si>
  <si>
    <t>2024AMP2018Capital ExpenditureValue of capital contributionsValue of capital contributionsnominal</t>
  </si>
  <si>
    <t>2024AMP2018Capital ExpenditureValue of vested assetsValue of vested assetsnominal</t>
  </si>
  <si>
    <t>2024AMP2018Operating ExpenditureAsset replacement and renewalAsset replacement and renewalconstant</t>
  </si>
  <si>
    <t>2024AMP2018Operating ExpenditureAsset replacement and renewalAsset replacement and renewalnominal</t>
  </si>
  <si>
    <t>2024AMP2018Operating ExpenditureBusiness supportBusiness supportconstant</t>
  </si>
  <si>
    <t>2024AMP2018Operating ExpenditureBusiness supportBusiness supportnominal</t>
  </si>
  <si>
    <t>2024AMP2018Operating ExpenditureExpenditure on subcomponentsDirect billing*constant</t>
  </si>
  <si>
    <t>2024AMP2018Operating ExpenditureExpenditure on subcomponentsEnergy efficiency and demand side management, reduction of energy lossesconstant</t>
  </si>
  <si>
    <t>2024AMP2018Operating ExpenditureExpenditure on subcomponentsInsuranceconstant</t>
  </si>
  <si>
    <t>2024AMP2018Operating ExpenditureExpenditure on subcomponentsResearch and Developmentconstant</t>
  </si>
  <si>
    <t>2024AMP2018Operating ExpenditureNetwork OpexNetwork Opexconstant</t>
  </si>
  <si>
    <t>2024AMP2018Operating ExpenditureNetwork OpexNetwork Opexnominal</t>
  </si>
  <si>
    <t>2024AMP2018Operating ExpenditureNon-network opexNon-network opexconstant</t>
  </si>
  <si>
    <t>2024AMP2018Operating ExpenditureNon-network opexNon-network opexnominal</t>
  </si>
  <si>
    <t>2024AMP2018Operating ExpenditureRoutine &amp; Corrective Maint &amp; InspectionRoutine &amp; Corrective Maint &amp; Inspectionconstant</t>
  </si>
  <si>
    <t>2024AMP2018Operating ExpenditureRoutine &amp; Corrective Maint &amp; InspectionRoutine &amp; Corrective Maint &amp; Inspectionnominal</t>
  </si>
  <si>
    <t>2024AMP2018Operating ExpenditureRoutine and corrective maintenance and inspectionRoutine and corrective maintenance and inspectionconstant</t>
  </si>
  <si>
    <t>2024AMP2018Operating ExpenditureRoutine and corrective maintenance and inspectionRoutine and corrective maintenance and inspectionnominal</t>
  </si>
  <si>
    <t>2024AMP2018Operating ExpenditureService interruptions and emergenciesService interruptions and emergenciesconstant</t>
  </si>
  <si>
    <t>2024AMP2018Operating ExpenditureService interruptions and emergenciesService interruptions and emergenciesnominal</t>
  </si>
  <si>
    <t>2024AMP2018Operating ExpenditureSystem operations and network supportSystem operations and network supportconstant</t>
  </si>
  <si>
    <t>2024AMP2018Operating ExpenditureSystem operations and network supportSystem operations and network supportnominal</t>
  </si>
  <si>
    <t>2024AMP2018Operating ExpenditureTotal opexOperational expenditureconstant</t>
  </si>
  <si>
    <t>2024AMP2018Operating ExpenditureTotal opexOperational expenditurenominal</t>
  </si>
  <si>
    <t>2024AMP2018Operating ExpenditureVegetation managementVegetation managementconstant</t>
  </si>
  <si>
    <t>2024AMP2018Operating ExpenditureVegetation managementVegetation managementnominal</t>
  </si>
  <si>
    <t>2025AMP2018Capital ExpenditureAll assetsExpenditure on assetsconstant</t>
  </si>
  <si>
    <t>2025AMP2018Capital ExpenditureAll assetsExpenditure on assetsnominal</t>
  </si>
  <si>
    <t>2025AMP2018Capital ExpenditureAsset relocationsAsset relocationsconstant</t>
  </si>
  <si>
    <t>2025AMP2018Capital ExpenditureAsset relocationsAsset relocationsnominal</t>
  </si>
  <si>
    <t>2025AMP2018Capital ExpenditureAsset replacement and renewalAsset replacement and renewalconstant</t>
  </si>
  <si>
    <t>2025AMP2018Capital ExpenditureAsset replacement and renewalAsset replacement and renewalnominal</t>
  </si>
  <si>
    <t>2025AMP2018Capital ExpenditureAssets commissionedAssets commissionednominal</t>
  </si>
  <si>
    <t>2025AMP2018Capital ExpenditureCapital expenditure forecastCapital expenditure forecastnominal</t>
  </si>
  <si>
    <t>2025AMP2018Capital ExpenditureConsumer connectionConsumer connectionconstant</t>
  </si>
  <si>
    <t>2025AMP2018Capital ExpenditureConsumer connectionConsumer connectionnominal</t>
  </si>
  <si>
    <t>2025AMP2018Capital ExpenditureCost of financingCost of financingnominal</t>
  </si>
  <si>
    <t>2025AMP2018Capital ExpenditureExpenditure on subcomponentsEnergy efficiency and demand side management, reduction of energy lossesconstant</t>
  </si>
  <si>
    <t>2025AMP2018Capital ExpenditureExpenditure on subcomponentsOverhead to underground conversionconstant</t>
  </si>
  <si>
    <t>2025AMP2018Capital ExpenditureExpenditure on subcomponentsResearch and developmentconstant</t>
  </si>
  <si>
    <t>2025AMP2018Capital ExpenditureNetwork assetsExpenditure on network assetsconstant</t>
  </si>
  <si>
    <t>2025AMP2018Capital ExpenditureNetwork assetsExpenditure on network assetsnominal</t>
  </si>
  <si>
    <t>2025AMP2018Capital ExpenditureNon-network assetsExpenditure on non-network assetsconstant</t>
  </si>
  <si>
    <t>2025AMP2018Capital ExpenditureNon-network assetsExpenditure on non-network assetsnominal</t>
  </si>
  <si>
    <t>2025AMP2018Capital ExpenditureReliability, safety and environmentLegislative and regulatoryconstant</t>
  </si>
  <si>
    <t>2025AMP2018Capital ExpenditureReliability, safety and environmentLegislative and regulatorynominal</t>
  </si>
  <si>
    <t>2025AMP2018Capital ExpenditureReliability, safety and environmentOther reliability, safety and environmentconstant</t>
  </si>
  <si>
    <t>2025AMP2018Capital ExpenditureReliability, safety and environmentOther reliability, safety and environmentnominal</t>
  </si>
  <si>
    <t>2025AMP2018Capital ExpenditureReliability, safety and environmentQuality of supplyconstant</t>
  </si>
  <si>
    <t>2025AMP2018Capital ExpenditureReliability, safety and environmentQuality of supplynominal</t>
  </si>
  <si>
    <t>2025AMP2018Capital ExpenditureReliability, safety and environmentTotal reliability, safety and environmentconstant</t>
  </si>
  <si>
    <t>2025AMP2018Capital ExpenditureReliability, safety and environmentTotal reliability, safety and environmentnominal</t>
  </si>
  <si>
    <t>2025AMP2018Capital ExpenditureSystem growthSystem growthconstant</t>
  </si>
  <si>
    <t>2025AMP2018Capital ExpenditureSystem growthSystem growthnominal</t>
  </si>
  <si>
    <t>2025AMP2018Capital ExpenditureValue of capital contributionsValue of capital contributionsnominal</t>
  </si>
  <si>
    <t>2025AMP2018Capital ExpenditureValue of vested assetsValue of vested assetsnominal</t>
  </si>
  <si>
    <t>2025AMP2018Operating ExpenditureAsset replacement and renewalAsset replacement and renewalconstant</t>
  </si>
  <si>
    <t>2025AMP2018Operating ExpenditureAsset replacement and renewalAsset replacement and renewalnominal</t>
  </si>
  <si>
    <t>2025AMP2018Operating ExpenditureBusiness supportBusiness supportconstant</t>
  </si>
  <si>
    <t>2025AMP2018Operating ExpenditureBusiness supportBusiness supportnominal</t>
  </si>
  <si>
    <t>2025AMP2018Operating ExpenditureExpenditure on subcomponentsDirect billing*constant</t>
  </si>
  <si>
    <t>2025AMP2018Operating ExpenditureExpenditure on subcomponentsEnergy efficiency and demand side management, reduction of energy lossesconstant</t>
  </si>
  <si>
    <t>2025AMP2018Operating ExpenditureExpenditure on subcomponentsInsuranceconstant</t>
  </si>
  <si>
    <t>2025AMP2018Operating ExpenditureExpenditure on subcomponentsResearch and Developmentconstant</t>
  </si>
  <si>
    <t>2025AMP2018Operating ExpenditureNetwork OpexNetwork Opexconstant</t>
  </si>
  <si>
    <t>2025AMP2018Operating ExpenditureNetwork OpexNetwork Opexnominal</t>
  </si>
  <si>
    <t>2025AMP2018Operating ExpenditureNon-network opexNon-network opexconstant</t>
  </si>
  <si>
    <t>2025AMP2018Operating ExpenditureNon-network opexNon-network opexnominal</t>
  </si>
  <si>
    <t>2025AMP2018Operating ExpenditureRoutine &amp; Corrective Maint &amp; InspectionRoutine &amp; Corrective Maint &amp; Inspectionconstant</t>
  </si>
  <si>
    <t>2025AMP2018Operating ExpenditureRoutine &amp; Corrective Maint &amp; InspectionRoutine &amp; Corrective Maint &amp; Inspectionnominal</t>
  </si>
  <si>
    <t>2025AMP2018Operating ExpenditureRoutine and corrective maintenance and inspectionRoutine and corrective maintenance and inspectionconstant</t>
  </si>
  <si>
    <t>2025AMP2018Operating ExpenditureRoutine and corrective maintenance and inspectionRoutine and corrective maintenance and inspectionnominal</t>
  </si>
  <si>
    <t>2025AMP2018Operating ExpenditureService interruptions and emergenciesService interruptions and emergenciesconstant</t>
  </si>
  <si>
    <t>2025AMP2018Operating ExpenditureService interruptions and emergenciesService interruptions and emergenciesnominal</t>
  </si>
  <si>
    <t>2025AMP2018Operating ExpenditureSystem operations and network supportSystem operations and network supportconstant</t>
  </si>
  <si>
    <t>2025AMP2018Operating ExpenditureSystem operations and network supportSystem operations and network supportnominal</t>
  </si>
  <si>
    <t>2025AMP2018Operating ExpenditureTotal opexOperational expenditureconstant</t>
  </si>
  <si>
    <t>2025AMP2018Operating ExpenditureTotal opexOperational expenditurenominal</t>
  </si>
  <si>
    <t>2025AMP2018Operating ExpenditureVegetation managementVegetation managementconstant</t>
  </si>
  <si>
    <t>2025AMP2018Operating ExpenditureVegetation managementVegetation managementnominal</t>
  </si>
  <si>
    <t>2026AMP2018Capital ExpenditureAll assetsExpenditure on assetsconstant</t>
  </si>
  <si>
    <t>2026AMP2018Capital ExpenditureAll assetsExpenditure on assetsnominal</t>
  </si>
  <si>
    <t>2026AMP2018Capital ExpenditureAsset relocationsAsset relocationsconstant</t>
  </si>
  <si>
    <t>2026AMP2018Capital ExpenditureAsset relocationsAsset relocationsnominal</t>
  </si>
  <si>
    <t>2026AMP2018Capital ExpenditureAsset replacement and renewalAsset replacement and renewalconstant</t>
  </si>
  <si>
    <t>2026AMP2018Capital ExpenditureAsset replacement and renewalAsset replacement and renewalnominal</t>
  </si>
  <si>
    <t>2026AMP2018Capital ExpenditureAssets commissionedAssets commissionednominal</t>
  </si>
  <si>
    <t>2026AMP2018Capital ExpenditureCapital expenditure forecastCapital expenditure forecastnominal</t>
  </si>
  <si>
    <t>2026AMP2018Capital ExpenditureConsumer connectionConsumer connectionconstant</t>
  </si>
  <si>
    <t>2026AMP2018Capital ExpenditureConsumer connectionConsumer connectionnominal</t>
  </si>
  <si>
    <t>2026AMP2018Capital ExpenditureCost of financingCost of financingnominal</t>
  </si>
  <si>
    <t>2026AMP2018Capital ExpenditureExpenditure on subcomponentsEnergy efficiency and demand side management, reduction of energy lossesconstant</t>
  </si>
  <si>
    <t>2026AMP2018Capital ExpenditureExpenditure on subcomponentsOverhead to underground conversionconstant</t>
  </si>
  <si>
    <t>2026AMP2018Capital ExpenditureExpenditure on subcomponentsResearch and developmentconstant</t>
  </si>
  <si>
    <t>2026AMP2018Capital ExpenditureNetwork assetsExpenditure on network assetsconstant</t>
  </si>
  <si>
    <t>2026AMP2018Capital ExpenditureNetwork assetsExpenditure on network assetsnominal</t>
  </si>
  <si>
    <t>2026AMP2018Capital ExpenditureNon-network assetsExpenditure on non-network assetsconstant</t>
  </si>
  <si>
    <t>2026AMP2018Capital ExpenditureNon-network assetsExpenditure on non-network assetsnominal</t>
  </si>
  <si>
    <t>2026AMP2018Capital ExpenditureReliability, safety and environmentLegislative and regulatoryconstant</t>
  </si>
  <si>
    <t>2026AMP2018Capital ExpenditureReliability, safety and environmentLegislative and regulatorynominal</t>
  </si>
  <si>
    <t>2026AMP2018Capital ExpenditureReliability, safety and environmentOther reliability, safety and environmentconstant</t>
  </si>
  <si>
    <t>2026AMP2018Capital ExpenditureReliability, safety and environmentOther reliability, safety and environmentnominal</t>
  </si>
  <si>
    <t>2026AMP2018Capital ExpenditureReliability, safety and environmentQuality of supplyconstant</t>
  </si>
  <si>
    <t>2026AMP2018Capital ExpenditureReliability, safety and environmentQuality of supplynominal</t>
  </si>
  <si>
    <t>2026AMP2018Capital ExpenditureReliability, safety and environmentTotal reliability, safety and environmentconstant</t>
  </si>
  <si>
    <t>2026AMP2018Capital ExpenditureReliability, safety and environmentTotal reliability, safety and environmentnominal</t>
  </si>
  <si>
    <t>2026AMP2018Capital ExpenditureSystem growthSystem growthconstant</t>
  </si>
  <si>
    <t>2026AMP2018Capital ExpenditureSystem growthSystem growthnominal</t>
  </si>
  <si>
    <t>2026AMP2018Capital ExpenditureValue of capital contributionsValue of capital contributionsnominal</t>
  </si>
  <si>
    <t>2026AMP2018Capital ExpenditureValue of vested assetsValue of vested assetsnominal</t>
  </si>
  <si>
    <t>2026AMP2018Operating ExpenditureAsset replacement and renewalAsset replacement and renewalconstant</t>
  </si>
  <si>
    <t>2026AMP2018Operating ExpenditureAsset replacement and renewalAsset replacement and renewalnominal</t>
  </si>
  <si>
    <t>2026AMP2018Operating ExpenditureBusiness supportBusiness supportconstant</t>
  </si>
  <si>
    <t>2026AMP2018Operating ExpenditureBusiness supportBusiness supportnominal</t>
  </si>
  <si>
    <t>2026AMP2018Operating ExpenditureExpenditure on subcomponentsDirect billing*constant</t>
  </si>
  <si>
    <t>2026AMP2018Operating ExpenditureExpenditure on subcomponentsEnergy efficiency and demand side management, reduction of energy lossesconstant</t>
  </si>
  <si>
    <t>2026AMP2018Operating ExpenditureExpenditure on subcomponentsInsuranceconstant</t>
  </si>
  <si>
    <t>2026AMP2018Operating ExpenditureExpenditure on subcomponentsResearch and Developmentconstant</t>
  </si>
  <si>
    <t>2026AMP2018Operating ExpenditureNetwork OpexNetwork Opexconstant</t>
  </si>
  <si>
    <t>2026AMP2018Operating ExpenditureNetwork OpexNetwork Opexnominal</t>
  </si>
  <si>
    <t>2026AMP2018Operating ExpenditureNon-network opexNon-network opexconstant</t>
  </si>
  <si>
    <t>2026AMP2018Operating ExpenditureNon-network opexNon-network opexnominal</t>
  </si>
  <si>
    <t>2026AMP2018Operating ExpenditureRoutine &amp; Corrective Maint &amp; InspectionRoutine &amp; Corrective Maint &amp; Inspectionconstant</t>
  </si>
  <si>
    <t>2026AMP2018Operating ExpenditureRoutine &amp; Corrective Maint &amp; InspectionRoutine &amp; Corrective Maint &amp; Inspectionnominal</t>
  </si>
  <si>
    <t>2026AMP2018Operating ExpenditureRoutine and corrective maintenance and inspectionRoutine and corrective maintenance and inspectionconstant</t>
  </si>
  <si>
    <t>2026AMP2018Operating ExpenditureRoutine and corrective maintenance and inspectionRoutine and corrective maintenance and inspectionnominal</t>
  </si>
  <si>
    <t>2026AMP2018Operating ExpenditureService interruptions and emergenciesService interruptions and emergenciesconstant</t>
  </si>
  <si>
    <t>2026AMP2018Operating ExpenditureService interruptions and emergenciesService interruptions and emergenciesnominal</t>
  </si>
  <si>
    <t>2026AMP2018Operating ExpenditureSystem operations and network supportSystem operations and network supportconstant</t>
  </si>
  <si>
    <t>2026AMP2018Operating ExpenditureSystem operations and network supportSystem operations and network supportnominal</t>
  </si>
  <si>
    <t>2026AMP2018Operating ExpenditureTotal opexOperational expenditureconstant</t>
  </si>
  <si>
    <t>2026AMP2018Operating ExpenditureTotal opexOperational expenditurenominal</t>
  </si>
  <si>
    <t>2026AMP2018Operating ExpenditureVegetation managementVegetation managementconstant</t>
  </si>
  <si>
    <t>2026AMP2018Operating ExpenditureVegetation managementVegetation managementnominal</t>
  </si>
  <si>
    <t>2027AMP2018Capital ExpenditureAll assetsExpenditure on assetsconstant</t>
  </si>
  <si>
    <t>2027AMP2018Capital ExpenditureAll assetsExpenditure on assetsnominal</t>
  </si>
  <si>
    <t>2027AMP2018Capital ExpenditureAsset relocationsAsset relocationsconstant</t>
  </si>
  <si>
    <t>2027AMP2018Capital ExpenditureAsset relocationsAsset relocationsnominal</t>
  </si>
  <si>
    <t>2027AMP2018Capital ExpenditureAsset replacement and renewalAsset replacement and renewalconstant</t>
  </si>
  <si>
    <t>2027AMP2018Capital ExpenditureAsset replacement and renewalAsset replacement and renewalnominal</t>
  </si>
  <si>
    <t>2027AMP2018Capital ExpenditureAssets commissionedAssets commissionednominal</t>
  </si>
  <si>
    <t>2027AMP2018Capital ExpenditureCapital expenditure forecastCapital expenditure forecastnominal</t>
  </si>
  <si>
    <t>2027AMP2018Capital ExpenditureConsumer connectionConsumer connectionconstant</t>
  </si>
  <si>
    <t>2027AMP2018Capital ExpenditureConsumer connectionConsumer connectionnominal</t>
  </si>
  <si>
    <t>2027AMP2018Capital ExpenditureCost of financingCost of financingnominal</t>
  </si>
  <si>
    <t>2027AMP2018Capital ExpenditureExpenditure on subcomponentsEnergy efficiency and demand side management, reduction of energy lossesconstant</t>
  </si>
  <si>
    <t>2027AMP2018Capital ExpenditureExpenditure on subcomponentsOverhead to underground conversionconstant</t>
  </si>
  <si>
    <t>2027AMP2018Capital ExpenditureExpenditure on subcomponentsResearch and developmentconstant</t>
  </si>
  <si>
    <t>2027AMP2018Capital ExpenditureNetwork assetsExpenditure on network assetsconstant</t>
  </si>
  <si>
    <t>2027AMP2018Capital ExpenditureNetwork assetsExpenditure on network assetsnominal</t>
  </si>
  <si>
    <t>2027AMP2018Capital ExpenditureNon-network assetsExpenditure on non-network assetsconstant</t>
  </si>
  <si>
    <t>2027AMP2018Capital ExpenditureNon-network assetsExpenditure on non-network assetsnominal</t>
  </si>
  <si>
    <t>2027AMP2018Capital ExpenditureReliability, safety and environmentLegislative and regulatoryconstant</t>
  </si>
  <si>
    <t>2027AMP2018Capital ExpenditureReliability, safety and environmentLegislative and regulatorynominal</t>
  </si>
  <si>
    <t>2027AMP2018Capital ExpenditureReliability, safety and environmentOther reliability, safety and environmentconstant</t>
  </si>
  <si>
    <t>2027AMP2018Capital ExpenditureReliability, safety and environmentOther reliability, safety and environmentnominal</t>
  </si>
  <si>
    <t>2027AMP2018Capital ExpenditureReliability, safety and environmentQuality of supplyconstant</t>
  </si>
  <si>
    <t>2027AMP2018Capital ExpenditureReliability, safety and environmentQuality of supplynominal</t>
  </si>
  <si>
    <t>2027AMP2018Capital ExpenditureReliability, safety and environmentTotal reliability, safety and environmentconstant</t>
  </si>
  <si>
    <t>2027AMP2018Capital ExpenditureReliability, safety and environmentTotal reliability, safety and environmentnominal</t>
  </si>
  <si>
    <t>2027AMP2018Capital ExpenditureSystem growthSystem growthconstant</t>
  </si>
  <si>
    <t>2027AMP2018Capital ExpenditureSystem growthSystem growthnominal</t>
  </si>
  <si>
    <t>2027AMP2018Capital ExpenditureValue of capital contributionsValue of capital contributionsnominal</t>
  </si>
  <si>
    <t>2027AMP2018Capital ExpenditureValue of vested assetsValue of vested assetsnominal</t>
  </si>
  <si>
    <t>2027AMP2018Operating ExpenditureAsset replacement and renewalAsset replacement and renewalconstant</t>
  </si>
  <si>
    <t>2027AMP2018Operating ExpenditureAsset replacement and renewalAsset replacement and renewalnominal</t>
  </si>
  <si>
    <t>2027AMP2018Operating ExpenditureBusiness supportBusiness supportconstant</t>
  </si>
  <si>
    <t>2027AMP2018Operating ExpenditureBusiness supportBusiness supportnominal</t>
  </si>
  <si>
    <t>2027AMP2018Operating ExpenditureExpenditure on subcomponentsDirect billing*constant</t>
  </si>
  <si>
    <t>2027AMP2018Operating ExpenditureExpenditure on subcomponentsEnergy efficiency and demand side management, reduction of energy lossesconstant</t>
  </si>
  <si>
    <t>2027AMP2018Operating ExpenditureExpenditure on subcomponentsInsuranceconstant</t>
  </si>
  <si>
    <t>2027AMP2018Operating ExpenditureExpenditure on subcomponentsResearch and Developmentconstant</t>
  </si>
  <si>
    <t>2027AMP2018Operating ExpenditureNetwork OpexNetwork Opexconstant</t>
  </si>
  <si>
    <t>2027AMP2018Operating ExpenditureNetwork OpexNetwork Opexnominal</t>
  </si>
  <si>
    <t>2027AMP2018Operating ExpenditureNon-network opexNon-network opexconstant</t>
  </si>
  <si>
    <t>2027AMP2018Operating ExpenditureNon-network opexNon-network opexnominal</t>
  </si>
  <si>
    <t>2027AMP2018Operating ExpenditureRoutine &amp; Corrective Maint &amp; InspectionRoutine &amp; Corrective Maint &amp; Inspectionconstant</t>
  </si>
  <si>
    <t>2027AMP2018Operating ExpenditureRoutine &amp; Corrective Maint &amp; InspectionRoutine &amp; Corrective Maint &amp; Inspectionnominal</t>
  </si>
  <si>
    <t>2027AMP2018Operating ExpenditureRoutine and corrective maintenance and inspectionRoutine and corrective maintenance and inspectionconstant</t>
  </si>
  <si>
    <t>2027AMP2018Operating ExpenditureRoutine and corrective maintenance and inspectionRoutine and corrective maintenance and inspectionnominal</t>
  </si>
  <si>
    <t>2027AMP2018Operating ExpenditureService interruptions and emergenciesService interruptions and emergenciesconstant</t>
  </si>
  <si>
    <t>2027AMP2018Operating ExpenditureService interruptions and emergenciesService interruptions and emergenciesnominal</t>
  </si>
  <si>
    <t>2027AMP2018Operating ExpenditureSystem operations and network supportSystem operations and network supportconstant</t>
  </si>
  <si>
    <t>2027AMP2018Operating ExpenditureSystem operations and network supportSystem operations and network supportnominal</t>
  </si>
  <si>
    <t>2027AMP2018Operating ExpenditureTotal opexOperational expenditureconstant</t>
  </si>
  <si>
    <t>2027AMP2018Operating ExpenditureTotal opexOperational expenditurenominal</t>
  </si>
  <si>
    <t>2027AMP2018Operating ExpenditureVegetation managementVegetation managementconstant</t>
  </si>
  <si>
    <t>2027AMP2018Operating ExpenditureVegetation managementVegetation managementnominal</t>
  </si>
  <si>
    <t>2028AMP2018Capital ExpenditureAll assetsExpenditure on assetsconstant</t>
  </si>
  <si>
    <t>2028AMP2018Capital ExpenditureAll assetsExpenditure on assetsnominal</t>
  </si>
  <si>
    <t>2028AMP2018Capital ExpenditureAsset relocationsAsset relocationsconstant</t>
  </si>
  <si>
    <t>2028AMP2018Capital ExpenditureAsset relocationsAsset relocationsnominal</t>
  </si>
  <si>
    <t>2028AMP2018Capital ExpenditureAsset replacement and renewalAsset replacement and renewalconstant</t>
  </si>
  <si>
    <t>2028AMP2018Capital ExpenditureAsset replacement and renewalAsset replacement and renewalnominal</t>
  </si>
  <si>
    <t>2028AMP2018Capital ExpenditureAssets commissionedAssets commissionednominal</t>
  </si>
  <si>
    <t>2028AMP2018Capital ExpenditureCapital expenditure forecastCapital expenditure forecastnominal</t>
  </si>
  <si>
    <t>2028AMP2018Capital ExpenditureConsumer connectionConsumer connectionconstant</t>
  </si>
  <si>
    <t>2028AMP2018Capital ExpenditureConsumer connectionConsumer connectionnominal</t>
  </si>
  <si>
    <t>2028AMP2018Capital ExpenditureCost of financingCost of financingnominal</t>
  </si>
  <si>
    <t>2028AMP2018Capital ExpenditureExpenditure on subcomponentsEnergy efficiency and demand side management, reduction of energy lossesconstant</t>
  </si>
  <si>
    <t>2028AMP2018Capital ExpenditureExpenditure on subcomponentsOverhead to underground conversionconstant</t>
  </si>
  <si>
    <t>2028AMP2018Capital ExpenditureExpenditure on subcomponentsResearch and developmentconstant</t>
  </si>
  <si>
    <t>2028AMP2018Capital ExpenditureNetwork assetsExpenditure on network assetsconstant</t>
  </si>
  <si>
    <t>2028AMP2018Capital ExpenditureNetwork assetsExpenditure on network assetsnominal</t>
  </si>
  <si>
    <t>2028AMP2018Capital ExpenditureNon-network assetsExpenditure on non-network assetsconstant</t>
  </si>
  <si>
    <t>2028AMP2018Capital ExpenditureNon-network assetsExpenditure on non-network assetsnominal</t>
  </si>
  <si>
    <t>2028AMP2018Capital ExpenditureReliability, safety and environmentLegislative and regulatoryconstant</t>
  </si>
  <si>
    <t>2028AMP2018Capital ExpenditureReliability, safety and environmentLegislative and regulatorynominal</t>
  </si>
  <si>
    <t>2028AMP2018Capital ExpenditureReliability, safety and environmentOther reliability, safety and environmentconstant</t>
  </si>
  <si>
    <t>2028AMP2018Capital ExpenditureReliability, safety and environmentOther reliability, safety and environmentnominal</t>
  </si>
  <si>
    <t>2028AMP2018Capital ExpenditureReliability, safety and environmentQuality of supplyconstant</t>
  </si>
  <si>
    <t>2028AMP2018Capital ExpenditureReliability, safety and environmentQuality of supplynominal</t>
  </si>
  <si>
    <t>2028AMP2018Capital ExpenditureReliability, safety and environmentTotal reliability, safety and environmentconstant</t>
  </si>
  <si>
    <t>2028AMP2018Capital ExpenditureReliability, safety and environmentTotal reliability, safety and environmentnominal</t>
  </si>
  <si>
    <t>2028AMP2018Capital ExpenditureSystem growthSystem growthconstant</t>
  </si>
  <si>
    <t>2028AMP2018Capital ExpenditureSystem growthSystem growthnominal</t>
  </si>
  <si>
    <t>2028AMP2018Capital ExpenditureValue of capital contributionsValue of capital contributionsnominal</t>
  </si>
  <si>
    <t>2028AMP2018Capital ExpenditureValue of vested assetsValue of vested assetsnominal</t>
  </si>
  <si>
    <t>2028AMP2018Operating ExpenditureAsset replacement and renewalAsset replacement and renewalconstant</t>
  </si>
  <si>
    <t>2028AMP2018Operating ExpenditureAsset replacement and renewalAsset replacement and renewalnominal</t>
  </si>
  <si>
    <t>2028AMP2018Operating ExpenditureBusiness supportBusiness supportconstant</t>
  </si>
  <si>
    <t>2028AMP2018Operating ExpenditureBusiness supportBusiness supportnominal</t>
  </si>
  <si>
    <t>2028AMP2018Operating ExpenditureExpenditure on subcomponentsDirect billing*constant</t>
  </si>
  <si>
    <t>2028AMP2018Operating ExpenditureExpenditure on subcomponentsEnergy efficiency and demand side management, reduction of energy lossesconstant</t>
  </si>
  <si>
    <t>2028AMP2018Operating ExpenditureExpenditure on subcomponentsInsuranceconstant</t>
  </si>
  <si>
    <t>2028AMP2018Operating ExpenditureExpenditure on subcomponentsResearch and Developmentconstant</t>
  </si>
  <si>
    <t>2028AMP2018Operating ExpenditureNetwork OpexNetwork Opexconstant</t>
  </si>
  <si>
    <t>2028AMP2018Operating ExpenditureNetwork OpexNetwork Opexnominal</t>
  </si>
  <si>
    <t>2028AMP2018Operating ExpenditureNon-network opexNon-network opexconstant</t>
  </si>
  <si>
    <t>2028AMP2018Operating ExpenditureNon-network opexNon-network opexnominal</t>
  </si>
  <si>
    <t>2028AMP2018Operating ExpenditureRoutine &amp; Corrective Maint &amp; InspectionRoutine &amp; Corrective Maint &amp; Inspectionconstant</t>
  </si>
  <si>
    <t>2028AMP2018Operating ExpenditureRoutine &amp; Corrective Maint &amp; InspectionRoutine &amp; Corrective Maint &amp; Inspectionnominal</t>
  </si>
  <si>
    <t>2028AMP2018Operating ExpenditureRoutine and corrective maintenance and inspectionRoutine and corrective maintenance and inspectionconstant</t>
  </si>
  <si>
    <t>2028AMP2018Operating ExpenditureRoutine and corrective maintenance and inspectionRoutine and corrective maintenance and inspectionnominal</t>
  </si>
  <si>
    <t>2028AMP2018Operating ExpenditureService interruptions and emergenciesService interruptions and emergenciesconstant</t>
  </si>
  <si>
    <t>2028AMP2018Operating ExpenditureService interruptions and emergenciesService interruptions and emergenciesnominal</t>
  </si>
  <si>
    <t>2028AMP2018Operating ExpenditureSystem operations and network supportSystem operations and network supportconstant</t>
  </si>
  <si>
    <t>2028AMP2018Operating ExpenditureSystem operations and network supportSystem operations and network supportnominal</t>
  </si>
  <si>
    <t>2028AMP2018Operating ExpenditureTotal opexOperational expenditureconstant</t>
  </si>
  <si>
    <t>2028AMP2018Operating ExpenditureTotal opexOperational expenditurenominal</t>
  </si>
  <si>
    <t>2028AMP2018Operating ExpenditureVegetation managementVegetation managementconstant</t>
  </si>
  <si>
    <t>2028AMP2018Operating ExpenditureVegetation managementVegetation managementnominal</t>
  </si>
  <si>
    <t>sub_stations</t>
  </si>
  <si>
    <t>over90</t>
  </si>
  <si>
    <t>2018Delivery</t>
  </si>
  <si>
    <t>2018Fixed</t>
  </si>
  <si>
    <t>2018Other</t>
  </si>
  <si>
    <t>2018Peak</t>
  </si>
  <si>
    <t>AMP2019</t>
  </si>
  <si>
    <t>Asset replacement and renewal (capex)</t>
  </si>
  <si>
    <t>Asset replacement and renewal (opex)</t>
  </si>
  <si>
    <t>Total expenditure</t>
  </si>
  <si>
    <t>2019AMP2019Capital ExpenditureAll assetsExpenditure on assetsconstant</t>
  </si>
  <si>
    <t>2019AMP2019Capital ExpenditureAll assetsExpenditure on assetsnominal</t>
  </si>
  <si>
    <t>2019AMP2019Capital ExpenditureAsset relocationsAsset relocationsconstant</t>
  </si>
  <si>
    <t>2019AMP2019Capital ExpenditureAsset relocationsAsset relocationsnominal</t>
  </si>
  <si>
    <t>2019AMP2019Capital ExpenditureAsset replacement and renewalAsset replacement and renewalconstant</t>
  </si>
  <si>
    <t>2019AMP2019Capital ExpenditureAsset replacement and renewalAsset replacement and renewalnominal</t>
  </si>
  <si>
    <t>2019AMP2019Capital ExpenditureAssets commissionedAssets commissionednominal</t>
  </si>
  <si>
    <t>2019AMP2019Capital ExpenditureCapital expenditure forecastCapital expenditure forecastnominal</t>
  </si>
  <si>
    <t>2019AMP2019Capital ExpenditureConsumer connectionConsumer connectionconstant</t>
  </si>
  <si>
    <t>2019AMP2019Capital ExpenditureConsumer connectionConsumer connectionnominal</t>
  </si>
  <si>
    <t>2019AMP2019Capital ExpenditureCost of financingCost of financingnominal</t>
  </si>
  <si>
    <t>2019AMP2019Capital ExpenditureExpenditure on subcomponentsEnergy efficiency and demand side management, reduction of energy lossesconstant</t>
  </si>
  <si>
    <t>2019AMP2019Capital ExpenditureExpenditure on subcomponentsOverhead to underground conversionconstant</t>
  </si>
  <si>
    <t>2019AMP2019Capital ExpenditureExpenditure on subcomponentsResearch and developmentconstant</t>
  </si>
  <si>
    <t>2019AMP2019Capital ExpenditureNetwork assetsExpenditure on network assetsconstant</t>
  </si>
  <si>
    <t>2019AMP2019Capital ExpenditureNetwork assetsExpenditure on network assetsnominal</t>
  </si>
  <si>
    <t>2019AMP2019Capital ExpenditureNon-network assetsExpenditure on non-network assetsconstant</t>
  </si>
  <si>
    <t>2019AMP2019Capital ExpenditureNon-network assetsExpenditure on non-network assetsnominal</t>
  </si>
  <si>
    <t>2019AMP2019Capital ExpenditureReliability, safety and environmentLegislative and regulatoryconstant</t>
  </si>
  <si>
    <t>2019AMP2019Capital ExpenditureReliability, safety and environmentLegislative and regulatorynominal</t>
  </si>
  <si>
    <t>2019AMP2019Capital ExpenditureReliability, safety and environmentOther reliability, safety and environmentconstant</t>
  </si>
  <si>
    <t>2019AMP2019Capital ExpenditureReliability, safety and environmentOther reliability, safety and environmentnominal</t>
  </si>
  <si>
    <t>2019AMP2019Capital ExpenditureReliability, safety and environmentQuality of supplyconstant</t>
  </si>
  <si>
    <t>2019AMP2019Capital ExpenditureReliability, safety and environmentQuality of supplynominal</t>
  </si>
  <si>
    <t>2019AMP2019Capital ExpenditureReliability, safety and environmentTotal reliability, safety and environmentconstant</t>
  </si>
  <si>
    <t>2019AMP2019Capital ExpenditureReliability, safety and environmentTotal reliability, safety and environmentnominal</t>
  </si>
  <si>
    <t>2019AMP2019Capital ExpenditureSystem growthSystem growthconstant</t>
  </si>
  <si>
    <t>2019AMP2019Capital ExpenditureSystem growthSystem growthnominal</t>
  </si>
  <si>
    <t>2019AMP2019Capital ExpenditureValue of capital contributionsValue of capital contributionsnominal</t>
  </si>
  <si>
    <t>2019AMP2019Capital ExpenditureValue of vested assetsValue of vested assetsnominal</t>
  </si>
  <si>
    <t>2019AMP2019Capital ExpenditureSystem GrowthCapital contributions funding system growthconstant</t>
  </si>
  <si>
    <t>2019AMP2019Capital ExpenditureSystem GrowthDistribution and LV cablesconstant</t>
  </si>
  <si>
    <t>2019AMP2019Capital ExpenditureSystem GrowthDistribution and LV linesconstant</t>
  </si>
  <si>
    <t>2019AMP2019Capital ExpenditureSystem GrowthDistribution substations and transformersconstant</t>
  </si>
  <si>
    <t>2019AMP2019Capital ExpenditureSystem GrowthDistribution switchgearconstant</t>
  </si>
  <si>
    <t>2019AMP2019Capital ExpenditureSystem GrowthOther network assetsconstant</t>
  </si>
  <si>
    <t>2019AMP2019Capital ExpenditureSystem GrowthSubtransmissionconstant</t>
  </si>
  <si>
    <t>2019AMP2019Capital ExpenditureSystem GrowthSystem growth expenditureconstant</t>
  </si>
  <si>
    <t>2019AMP2019Capital ExpenditureSystem GrowthSystem growth less capital contributionsconstant</t>
  </si>
  <si>
    <t>2019AMP2019Capital ExpenditureSystem GrowthZone substationsconstant</t>
  </si>
  <si>
    <t>2019AMP2019Capital ExpenditureAsset replacement and renewalAsset replacement and renewal expenditureconstant</t>
  </si>
  <si>
    <t>2019AMP2019Capital ExpenditureAsset replacement and renewalAsset replacement and renewal less capital contributionsconstant</t>
  </si>
  <si>
    <t>2019AMP2019Capital ExpenditureAsset replacement and renewalCapital contributions funding asset replacement and renewalconstant</t>
  </si>
  <si>
    <t>2019AMP2019Capital ExpenditureAsset replacement and renewalDistribution and LV cablesconstant</t>
  </si>
  <si>
    <t>2019AMP2019Capital ExpenditureAsset replacement and renewalDistribution and LV linesconstant</t>
  </si>
  <si>
    <t>2019AMP2019Capital ExpenditureAsset replacement and renewalDistribution substations and transformersconstant</t>
  </si>
  <si>
    <t>2019AMP2019Capital ExpenditureAsset replacement and renewalDistribution switchgearconstant</t>
  </si>
  <si>
    <t>2019AMP2019Capital ExpenditureAsset replacement and renewalOther network assetsconstant</t>
  </si>
  <si>
    <t>2019AMP2019Capital ExpenditureAsset replacement and renewalSubtransmissionconstant</t>
  </si>
  <si>
    <t>2019AMP2019Capital ExpenditureAsset replacement and renewalZone substationsconstant</t>
  </si>
  <si>
    <t>2019IDCapital ExpenditureAll assetsExpenditure on assetsconstant</t>
  </si>
  <si>
    <t>2019IDCapital ExpenditureAll assetsExpenditure on assetsnominal</t>
  </si>
  <si>
    <t>2019IDCapital ExpenditureAsset relocationsAsset relocationsconstant</t>
  </si>
  <si>
    <t>2019IDCapital ExpenditureAsset relocationsAsset relocationsnominal</t>
  </si>
  <si>
    <t>2019IDCapital ExpenditureAsset replacement and renewalAsset replacement and renewalconstant</t>
  </si>
  <si>
    <t>2019IDCapital ExpenditureAsset replacement and renewalAsset replacement and renewalnominal</t>
  </si>
  <si>
    <t>2019IDCapital ExpenditureCapital expenditureCapital expenditureconstant</t>
  </si>
  <si>
    <t>2019IDCapital ExpenditureCapital expenditureCapital expenditurenominal</t>
  </si>
  <si>
    <t>2019IDCapital ExpenditureConsumer connectionConsumer connectionconstant</t>
  </si>
  <si>
    <t>2019IDCapital ExpenditureConsumer connectionConsumer connectionnominal</t>
  </si>
  <si>
    <t>2019IDCapital ExpenditureCost of financingCost of financingconstant</t>
  </si>
  <si>
    <t>2019IDCapital ExpenditureCost of financingCost of financingnominal</t>
  </si>
  <si>
    <t>2019IDCapital ExpenditureNetwork assetsExpenditure on network assetsconstant</t>
  </si>
  <si>
    <t>2019IDCapital ExpenditureNetwork assetsExpenditure on network assetsnominal</t>
  </si>
  <si>
    <t>2019IDCapital ExpenditureNon-network assetsExpenditure on non-network assetsconstant</t>
  </si>
  <si>
    <t>2019IDCapital ExpenditureNon-network assetsExpenditure on non-network assetsnominal</t>
  </si>
  <si>
    <t>2019IDCapital ExpenditureReliability, safety and environmentLegislative and regulatoryconstant</t>
  </si>
  <si>
    <t>2019IDCapital ExpenditureReliability, safety and environmentLegislative and regulatorynominal</t>
  </si>
  <si>
    <t>2019IDCapital ExpenditureReliability, safety and environmentOther reliability, safety and environmentconstant</t>
  </si>
  <si>
    <t>2019IDCapital ExpenditureReliability, safety and environmentOther reliability, safety and environmentnominal</t>
  </si>
  <si>
    <t>2019IDCapital ExpenditureReliability, safety and environmentQuality of supplyconstant</t>
  </si>
  <si>
    <t>2019IDCapital ExpenditureReliability, safety and environmentQuality of supplynominal</t>
  </si>
  <si>
    <t>2019IDCapital ExpenditureReliability, safety and environmentTotal reliability, safety and environmentconstant</t>
  </si>
  <si>
    <t>2019IDCapital ExpenditureReliability, safety and environmentTotal reliability, safety and environmentnominal</t>
  </si>
  <si>
    <t>2019IDCapital ExpenditureSystem growthSystem growthconstant</t>
  </si>
  <si>
    <t>2019IDCapital ExpenditureSystem growthSystem growthnominal</t>
  </si>
  <si>
    <t>2019IDCapital ExpenditureValue of capital contributionsValue of capital contributionsconstant</t>
  </si>
  <si>
    <t>2019IDCapital ExpenditureValue of capital contributionsValue of capital contributionsnominal</t>
  </si>
  <si>
    <t>2019IDCapital ExpenditureValue of vested assetsValue of vested assetsconstant</t>
  </si>
  <si>
    <t>2019IDCapital ExpenditureValue of vested assetsValue of vested assetsnominal</t>
  </si>
  <si>
    <t>2019IDCapital ExpenditureAsset replacement and renewalAsset replacement and renewal expenditureconstant</t>
  </si>
  <si>
    <t>2019IDCapital ExpenditureAsset replacement and renewalAsset replacement and renewal expenditurenominal</t>
  </si>
  <si>
    <t>2019IDCapital ExpenditureAsset replacement and renewalAsset replacement and renewal less capital contributionsconstant</t>
  </si>
  <si>
    <t>2019IDCapital ExpenditureAsset replacement and renewalAsset replacement and renewal less capital contributionsnominal</t>
  </si>
  <si>
    <t>2019IDCapital ExpenditureAsset replacement and renewalCapital contributions funding asset replacement and renewalconstant</t>
  </si>
  <si>
    <t>2019IDCapital ExpenditureAsset replacement and renewalCapital contributions funding asset replacement and renewalnominal</t>
  </si>
  <si>
    <t>2019IDCapital ExpenditureAsset replacement and renewalDistribution and LV cablesconstant</t>
  </si>
  <si>
    <t>2019IDCapital ExpenditureAsset replacement and renewalDistribution and LV cablesnominal</t>
  </si>
  <si>
    <t>2019IDCapital ExpenditureAsset replacement and renewalDistribution and LV linesconstant</t>
  </si>
  <si>
    <t>2019IDCapital ExpenditureAsset replacement and renewalDistribution and LV linesnominal</t>
  </si>
  <si>
    <t>2019IDCapital ExpenditureAsset replacement and renewalDistribution substations and transformersconstant</t>
  </si>
  <si>
    <t>2019IDCapital ExpenditureAsset replacement and renewalDistribution substations and transformersnominal</t>
  </si>
  <si>
    <t>2019IDCapital ExpenditureAsset replacement and renewalDistribution switchgearconstant</t>
  </si>
  <si>
    <t>2019IDCapital ExpenditureAsset replacement and renewalDistribution switchgearnominal</t>
  </si>
  <si>
    <t>2019IDCapital ExpenditureAsset replacement and renewalOther network assetsconstant</t>
  </si>
  <si>
    <t>2019IDCapital ExpenditureAsset replacement and renewalOther network assetsnominal</t>
  </si>
  <si>
    <t>2019IDCapital ExpenditureAsset replacement and renewalSubtransmissionconstant</t>
  </si>
  <si>
    <t>2019IDCapital ExpenditureAsset replacement and renewalSubtransmissionnominal</t>
  </si>
  <si>
    <t>2019IDCapital ExpenditureAsset replacement and renewalZone substationsconstant</t>
  </si>
  <si>
    <t>2019IDCapital ExpenditureAsset replacement and renewalZone substationsnominal</t>
  </si>
  <si>
    <t>2019IDCapital ExpenditureSystem growthCapital contributions funding system growthconstant</t>
  </si>
  <si>
    <t>2019IDCapital ExpenditureSystem growthCapital contributions funding system growthnominal</t>
  </si>
  <si>
    <t>2019IDCapital ExpenditureSystem growthDistribution and LV cablesconstant</t>
  </si>
  <si>
    <t>2019IDCapital ExpenditureSystem growthDistribution and LV cablesnominal</t>
  </si>
  <si>
    <t>2019IDCapital ExpenditureSystem growthDistribution and LV linesconstant</t>
  </si>
  <si>
    <t>2019IDCapital ExpenditureSystem growthDistribution and LV linesnominal</t>
  </si>
  <si>
    <t>2019IDCapital ExpenditureSystem growthDistribution substations and transformersconstant</t>
  </si>
  <si>
    <t>2019IDCapital ExpenditureSystem growthDistribution substations and transformersnominal</t>
  </si>
  <si>
    <t>2019IDCapital ExpenditureSystem growthDistribution switchgearconstant</t>
  </si>
  <si>
    <t>2019IDCapital ExpenditureSystem growthDistribution switchgearnominal</t>
  </si>
  <si>
    <t>2019IDCapital ExpenditureSystem growthOther network assetsconstant</t>
  </si>
  <si>
    <t>2019IDCapital ExpenditureSystem growthOther network assetsnominal</t>
  </si>
  <si>
    <t>2019IDCapital ExpenditureSystem growthSubtransmissionconstant</t>
  </si>
  <si>
    <t>2019IDCapital ExpenditureSystem growthSubtransmissionnominal</t>
  </si>
  <si>
    <t>2019IDCapital ExpenditureSystem growthSystem growth expenditureconstant</t>
  </si>
  <si>
    <t>2019IDCapital ExpenditureSystem growthSystem growth expenditurenominal</t>
  </si>
  <si>
    <t>2019IDCapital ExpenditureSystem growthSystem growth less capital contributionsconstant</t>
  </si>
  <si>
    <t>2019IDCapital ExpenditureSystem growthSystem growth less capital contributionsnominal</t>
  </si>
  <si>
    <t>2019IDCapital ExpenditureSystem growthZone substationsconstant</t>
  </si>
  <si>
    <t>2019IDCapital ExpenditureSystem growthZone substationsnominal</t>
  </si>
  <si>
    <t>2019AMP2019Network and DemandElectricity volumesElectricity entering system for supply to consumersNA</t>
  </si>
  <si>
    <t>2019AMP2019Network and DemandElectricity volumesLoad factorNA</t>
  </si>
  <si>
    <t>2019AMP2019Network and DemandElectricity volumesLoss ratioNA</t>
  </si>
  <si>
    <t>2019AMP2019Network and DemandElectricity volumesTotal energy delivered to ICPsNA</t>
  </si>
  <si>
    <t>2019AMP2019Network and DemandMaximum coincident system demandGXP demandNA</t>
  </si>
  <si>
    <t>2019AMP2019Network and DemandMaximum coincident system demandMaximum coincident system demandNA</t>
  </si>
  <si>
    <t>2019IDNetwork and DemandCustomer numbersAverage no. of ICPs in disclosure yearNA</t>
  </si>
  <si>
    <t>2019IDNetwork and DemandTotal circuit lengthOverhead (km)NA</t>
  </si>
  <si>
    <t>2019IDNetwork and DemandTotal circuit lengthTotal circuit length (km)NA</t>
  </si>
  <si>
    <t>2019IDNetwork and DemandTotal circuit lengthUnderground (km)NA</t>
  </si>
  <si>
    <t>2019IDNetwork and DemandElectricity volumesElectricity entering system for supply to consumersNA</t>
  </si>
  <si>
    <t>2019IDNetwork and DemandElectricity volumesLoad factorNA</t>
  </si>
  <si>
    <t>2019IDNetwork and DemandElectricity volumesLoss ratioNA</t>
  </si>
  <si>
    <t>2019IDNetwork and DemandElectricity volumesTotal energy delivered to ICPsNA</t>
  </si>
  <si>
    <t>2019IDNetwork and DemandMaximum coincident system demandGXP demandNA</t>
  </si>
  <si>
    <t>2019IDNetwork and DemandMaximum coincident system demandMaximum coincident system demandNA</t>
  </si>
  <si>
    <t>2019AMP2019Operating ExpenditureAsset replacement and renewalAsset replacement and renewalconstant</t>
  </si>
  <si>
    <t>2019AMP2019Operating ExpenditureAsset replacement and renewalAsset replacement and renewalnominal</t>
  </si>
  <si>
    <t>2019AMP2019Operating ExpenditureBusiness supportBusiness supportconstant</t>
  </si>
  <si>
    <t>2019AMP2019Operating ExpenditureBusiness supportBusiness supportnominal</t>
  </si>
  <si>
    <t>2019AMP2019Operating ExpenditureExpenditure on subcomponentsDirect billing*constant</t>
  </si>
  <si>
    <t>2019AMP2019Operating ExpenditureExpenditure on subcomponentsEnergy efficiency and demand side management, reduction of energy lossesconstant</t>
  </si>
  <si>
    <t>2019AMP2019Operating ExpenditureExpenditure on subcomponentsInsuranceconstant</t>
  </si>
  <si>
    <t>2019AMP2019Operating ExpenditureExpenditure on subcomponentsResearch and Developmentconstant</t>
  </si>
  <si>
    <t>2019AMP2019Operating ExpenditureNetwork OpexNetwork Opexconstant</t>
  </si>
  <si>
    <t>2019AMP2019Operating ExpenditureNetwork OpexNetwork Opexnominal</t>
  </si>
  <si>
    <t>2019AMP2019Operating ExpenditureNon-network opexNon-network opexconstant</t>
  </si>
  <si>
    <t>2019AMP2019Operating ExpenditureNon-network opexNon-network opexnominal</t>
  </si>
  <si>
    <t>2019AMP2019Operating ExpenditureRoutine &amp; Corrective Maint &amp; InspectionRoutine &amp; Corrective Maint &amp; Inspectionconstant</t>
  </si>
  <si>
    <t>2019AMP2019Operating ExpenditureRoutine &amp; Corrective Maint &amp; InspectionRoutine &amp; Corrective Maint &amp; Inspectionnominal</t>
  </si>
  <si>
    <t>2019AMP2019Operating ExpenditureRoutine and corrective maintenance and inspectionRoutine and corrective maintenance and inspectionconstant</t>
  </si>
  <si>
    <t>2019AMP2019Operating ExpenditureRoutine and corrective maintenance and inspectionRoutine and corrective maintenance and inspectionnominal</t>
  </si>
  <si>
    <t>2019AMP2019Operating ExpenditureService interruptions and emergenciesService interruptions and emergenciesconstant</t>
  </si>
  <si>
    <t>2019AMP2019Operating ExpenditureService interruptions and emergenciesService interruptions and emergenciesnominal</t>
  </si>
  <si>
    <t>2019AMP2019Operating ExpenditureSystem operations and network supportSystem operations and network supportconstant</t>
  </si>
  <si>
    <t>2019AMP2019Operating ExpenditureSystem operations and network supportSystem operations and network supportnominal</t>
  </si>
  <si>
    <t>2019AMP2019Operating ExpenditureTotal opexOperational expenditureconstant</t>
  </si>
  <si>
    <t>2019AMP2019Operating ExpenditureTotal opexOperational expenditurenominal</t>
  </si>
  <si>
    <t>2019AMP2019Operating ExpenditureVegetation managementVegetation managementconstant</t>
  </si>
  <si>
    <t>2019AMP2019Operating ExpenditureVegetation managementVegetation managementnominal</t>
  </si>
  <si>
    <t>2019IDOperating ExpenditureAsset replacement and renewalAsset replacement and renewalconstant</t>
  </si>
  <si>
    <t>2019IDOperating ExpenditureAsset replacement and renewalAsset replacement and renewalnominal</t>
  </si>
  <si>
    <t>2019IDOperating ExpenditureBusiness supportBusiness supportconstant</t>
  </si>
  <si>
    <t>2019IDOperating ExpenditureBusiness supportBusiness supportnominal</t>
  </si>
  <si>
    <t>2019IDOperating ExpenditureNetwork opexNetwork opexconstant</t>
  </si>
  <si>
    <t>2019IDOperating ExpenditureNetwork opexNetwork opexnominal</t>
  </si>
  <si>
    <t>2019IDOperating ExpenditureNon-network opexNon-network opexconstant</t>
  </si>
  <si>
    <t>2019IDOperating ExpenditureNon-network opexNon-network opexnominal</t>
  </si>
  <si>
    <t>2019IDOperating ExpenditureRoutine and corrective maintenance and inspectionRoutine and corrective maintenance and inspectionconstant</t>
  </si>
  <si>
    <t>2019IDOperating ExpenditureRoutine and corrective maintenance and inspectionRoutine and corrective maintenance and inspectionnominal</t>
  </si>
  <si>
    <t>2019IDOperating ExpenditureService interruptions and emergenciesService interruptions and emergenciesconstant</t>
  </si>
  <si>
    <t>2019IDOperating ExpenditureService interruptions and emergenciesService interruptions and emergenciesnominal</t>
  </si>
  <si>
    <t>2019IDOperating ExpenditureSystem operations and network supportSystem operations and network supportconstant</t>
  </si>
  <si>
    <t>2019IDOperating ExpenditureSystem operations and network supportSystem operations and network supportnominal</t>
  </si>
  <si>
    <t>2019IDOperating ExpenditureTotal opexOperational expenditureconstant</t>
  </si>
  <si>
    <t>2019IDOperating ExpenditureTotal opexOperational expenditurenominal</t>
  </si>
  <si>
    <t>2019IDOperating ExpenditureVegetation managementVegetation managementconstant</t>
  </si>
  <si>
    <t>2019IDOperating ExpenditureVegetation managementVegetation managementnominal</t>
  </si>
  <si>
    <t>2019IDOther dataRelated party transactionsAsset relocationsconstant</t>
  </si>
  <si>
    <t>2019IDOther dataRelated party transactionsAsset relocationsnominal</t>
  </si>
  <si>
    <t>2019IDOther dataRelated party transactionsAsset replacement and renewal (capex)constant</t>
  </si>
  <si>
    <t>2019IDOther dataRelated party transactionsAsset replacement and renewal (capex)nominal</t>
  </si>
  <si>
    <t>2019IDOther dataRelated party transactionsAsset replacement and renewal (opex)constant</t>
  </si>
  <si>
    <t>2019IDOther dataRelated party transactionsAsset replacement and renewal (opex)nominal</t>
  </si>
  <si>
    <t>2019IDOther dataRelated party transactionsBusiness supportconstant</t>
  </si>
  <si>
    <t>2019IDOther dataRelated party transactionsBusiness supportnominal</t>
  </si>
  <si>
    <t>2019IDOther dataRelated party transactionsCapital Expenditureconstant</t>
  </si>
  <si>
    <t>2019IDOther dataRelated party transactionsCapital Expenditurenominal</t>
  </si>
  <si>
    <t>2019IDOther dataRelated party transactionsConsumer connectionconstant</t>
  </si>
  <si>
    <t>2019IDOther dataRelated party transactionsConsumer connectionnominal</t>
  </si>
  <si>
    <t>2019IDOther dataRelated party transactionsCost of financingconstant</t>
  </si>
  <si>
    <t>2019IDOther dataRelated party transactionsCost of financingnominal</t>
  </si>
  <si>
    <t>2019IDOther dataRelated party transactionsExpenditure on assetsconstant</t>
  </si>
  <si>
    <t>2019IDOther dataRelated party transactionsExpenditure on assetsnominal</t>
  </si>
  <si>
    <t>2019IDOther dataRelated party transactionsExpenditure on non-network assetsconstant</t>
  </si>
  <si>
    <t>2019IDOther dataRelated party transactionsExpenditure on non-network assetsnominal</t>
  </si>
  <si>
    <t>2019IDOther dataRelated party transactionsLegislative and regulatoryconstant</t>
  </si>
  <si>
    <t>2019IDOther dataRelated party transactionsLegislative and regulatorynominal</t>
  </si>
  <si>
    <t>2019IDOther dataRelated party transactionsMarket value of asset disposalsconstant</t>
  </si>
  <si>
    <t>2019IDOther dataRelated party transactionsMarket value of asset disposalsnominal</t>
  </si>
  <si>
    <t>2019IDOther dataRelated party transactionsNetwork opexconstant</t>
  </si>
  <si>
    <t>2019IDOther dataRelated party transactionsNetwork opexnominal</t>
  </si>
  <si>
    <t>2019IDOther dataRelated party transactionsOperational expenditureconstant</t>
  </si>
  <si>
    <t>2019IDOther dataRelated party transactionsOperational expenditurenominal</t>
  </si>
  <si>
    <t>2019IDOther dataRelated party transactionsOther related party transactionsconstant</t>
  </si>
  <si>
    <t>2019IDOther dataRelated party transactionsOther related party transactionsnominal</t>
  </si>
  <si>
    <t>2019IDOther dataRelated party transactionsOther reliability, safety and environmentconstant</t>
  </si>
  <si>
    <t>2019IDOther dataRelated party transactionsOther reliability, safety and environmentnominal</t>
  </si>
  <si>
    <t>2019IDOther dataRelated party transactionsQuality of supplyconstant</t>
  </si>
  <si>
    <t>2019IDOther dataRelated party transactionsQuality of supplynominal</t>
  </si>
  <si>
    <t>2019IDOther dataRelated party transactionsRoutine and corrective maintenance and inspectionconstant</t>
  </si>
  <si>
    <t>2019IDOther dataRelated party transactionsRoutine and corrective maintenance and inspectionnominal</t>
  </si>
  <si>
    <t>2019IDOther dataRelated party transactionsService interruptions and emergenciesconstant</t>
  </si>
  <si>
    <t>2019IDOther dataRelated party transactionsService interruptions and emergenciesnominal</t>
  </si>
  <si>
    <t>2019IDOther dataRelated party transactionsSystem growthconstant</t>
  </si>
  <si>
    <t>2019IDOther dataRelated party transactionsSystem growthnominal</t>
  </si>
  <si>
    <t>2019IDOther dataRelated party transactionsSystem operations and network supportconstant</t>
  </si>
  <si>
    <t>2019IDOther dataRelated party transactionsSystem operations and network supportnominal</t>
  </si>
  <si>
    <t>2019IDOther dataRelated party transactionsTotal expenditureconstant</t>
  </si>
  <si>
    <t>2019IDOther dataRelated party transactionsTotal expenditurenominal</t>
  </si>
  <si>
    <t>2019IDOther dataRelated party transactionsTotal regulatory incomeconstant</t>
  </si>
  <si>
    <t>2019IDOther dataRelated party transactionsTotal regulatory incomenominal</t>
  </si>
  <si>
    <t>2019IDOther dataRelated party transactionsValue of capital contributionsconstant</t>
  </si>
  <si>
    <t>2019IDOther dataRelated party transactionsValue of capital contributionsnominal</t>
  </si>
  <si>
    <t>2019IDOther dataRelated party transactionsValue of vested assetsconstant</t>
  </si>
  <si>
    <t>2019IDOther dataRelated party transactionsValue of vested assetsnominal</t>
  </si>
  <si>
    <t>2019IDOther dataRelated party transactionsVegetation managementconstant</t>
  </si>
  <si>
    <t>2019IDOther dataRelated party transactionsVegetation managementnominal</t>
  </si>
  <si>
    <t>2019IDOther dataTransformer capacityTotal distribution transformer capacityNA</t>
  </si>
  <si>
    <t>2019IDRAB valueTotal closing RAB valueDistribution and LV cablesconstant</t>
  </si>
  <si>
    <t>2019IDRAB valueTotal closing RAB valueDistribution and LV linesconstant</t>
  </si>
  <si>
    <t>2019IDRAB valueTotal closing RAB valueDistribution substations and transformersconstant</t>
  </si>
  <si>
    <t>2019IDRAB valueTotal closing RAB valueDistribution switchgearconstant</t>
  </si>
  <si>
    <t>2019IDRAB valueTotal closing RAB valueNon-network assetsconstant</t>
  </si>
  <si>
    <t>2019IDRAB valueTotal closing RAB valueOther network assetsconstant</t>
  </si>
  <si>
    <t>2019IDRAB valueTotal closing RAB valueSubtransmission cablesconstant</t>
  </si>
  <si>
    <t>2019IDRAB valueTotal closing RAB valueSubtransmission linesconstant</t>
  </si>
  <si>
    <t>2019IDRAB valueTotal closing RAB valueTotalconstant</t>
  </si>
  <si>
    <t>2019IDRAB valueTotal closing RAB valueZone substationsconstant</t>
  </si>
  <si>
    <t>2019IDReliabilityInterruption rateInterruptions per 100 circuit kmNA</t>
  </si>
  <si>
    <t>2019IDReliabilityNumber of interruptionsClass BNA</t>
  </si>
  <si>
    <t>2019IDReliabilityNumber of interruptionsClass CNA</t>
  </si>
  <si>
    <t>2019IDReliabilitySAIDIClass BNA</t>
  </si>
  <si>
    <t>2019IDReliabilitySAIDIClass CNA</t>
  </si>
  <si>
    <t>2019IDReliabilitySAIFIClass BNA</t>
  </si>
  <si>
    <t>2019IDReliabilitySAIFIClass CNA</t>
  </si>
  <si>
    <t>2019IDReliabilitySAIDIAdverse environmentNA</t>
  </si>
  <si>
    <t>2019IDReliabilitySAIDIAdverse weatherNA</t>
  </si>
  <si>
    <t>2019IDReliabilitySAIDICause unknownNA</t>
  </si>
  <si>
    <t>2019IDReliabilitySAIDIDefective equipmentNA</t>
  </si>
  <si>
    <t>2019IDReliabilitySAIDIHuman errorNA</t>
  </si>
  <si>
    <t>2019IDReliabilitySAIDILightningNA</t>
  </si>
  <si>
    <t>2019IDReliabilitySAIDIThird party interferenceNA</t>
  </si>
  <si>
    <t>2019IDReliabilitySAIDIVegetationNA</t>
  </si>
  <si>
    <t>2019IDReliabilitySAIDIWildlifeNA</t>
  </si>
  <si>
    <t>2019IDReliabilitySAIFIAdverse environmentNA</t>
  </si>
  <si>
    <t>2019IDReliabilitySAIFIAdverse weatherNA</t>
  </si>
  <si>
    <t>2019IDReliabilitySAIFICause unknownNA</t>
  </si>
  <si>
    <t>2019IDReliabilitySAIFIDefective equipmentNA</t>
  </si>
  <si>
    <t>2019IDReliabilitySAIFIHuman errorNA</t>
  </si>
  <si>
    <t>2019IDReliabilitySAIFILightningNA</t>
  </si>
  <si>
    <t>2019IDReliabilitySAIFIThird party interferenceNA</t>
  </si>
  <si>
    <t>2019IDReliabilitySAIFIVegetationNA</t>
  </si>
  <si>
    <t>2019IDReliabilitySAIFIWildlifeNA</t>
  </si>
  <si>
    <t>2019AMP2019ReliabilitySAIDIClass BNA</t>
  </si>
  <si>
    <t>2019AMP2019ReliabilitySAIDIClass CNA</t>
  </si>
  <si>
    <t>2019AMP2019ReliabilitySAIFIClass BNA</t>
  </si>
  <si>
    <t>2019AMP2019ReliabilitySAIFIClass CNA</t>
  </si>
  <si>
    <t>2019IDRevenue and ProfitabilityReturn on investmentReturn on Investment (post tax)NA</t>
  </si>
  <si>
    <t>2019IDRevenue and ProfitabilityReturn on investmentReturn on Investment (vanilla)NA</t>
  </si>
  <si>
    <t>2019IDRevenue and ProfitabilityExpensesOperational expenditureconstant</t>
  </si>
  <si>
    <t>2019IDRevenue and ProfitabilityExpensesOperational expenditurenominal</t>
  </si>
  <si>
    <t>2019IDRevenue and ProfitabilityExpensesPass-through and recoverable costsconstant</t>
  </si>
  <si>
    <t>2019IDRevenue and ProfitabilityExpensesPass-through and recoverable costsnominal</t>
  </si>
  <si>
    <t>2019IDRevenue and ProfitabilityOperating surplus / (deficit)Operating surplus / (deficit)constant</t>
  </si>
  <si>
    <t>2019IDRevenue and ProfitabilityOperating surplus / (deficit)Operating surplus / (deficit)nominal</t>
  </si>
  <si>
    <t>2019IDRevenue and ProfitabilityRegulatory profit / (loss)Regulatory profit / (loss)constant</t>
  </si>
  <si>
    <t>2019IDRevenue and ProfitabilityRegulatory profit / (loss)Regulatory profit / (loss)nominal</t>
  </si>
  <si>
    <t>2019IDRevenue and ProfitabilityRegulatory profit / (loss) before taxRegulatory profit / (loss) before taxconstant</t>
  </si>
  <si>
    <t>2019IDRevenue and ProfitabilityRegulatory profit / (loss) before taxRegulatory profit / (loss) before taxnominal</t>
  </si>
  <si>
    <t>2019IDRevenue and ProfitabilityTaxRegulatory tax allowanceconstant</t>
  </si>
  <si>
    <t>2019IDRevenue and ProfitabilityTaxRegulatory tax allowancenominal</t>
  </si>
  <si>
    <t>2019IDRevenue and ProfitabilityTerm credit spread differentialTerm credit spread differential allowanceconstant</t>
  </si>
  <si>
    <t>2019IDRevenue and ProfitabilityTerm credit spread differentialTerm credit spread differential allowancenominal</t>
  </si>
  <si>
    <t>2019IDRevenue and ProfitabilityTotal regulatory incomeGains / (losses) on asset disposalsconstant</t>
  </si>
  <si>
    <t>2019IDRevenue and ProfitabilityTotal regulatory incomeGains / (losses) on asset disposalsnominal</t>
  </si>
  <si>
    <t>2019IDRevenue and ProfitabilityTotal regulatory incomeLine charge revenueconstant</t>
  </si>
  <si>
    <t>2019IDRevenue and ProfitabilityTotal regulatory incomeLine charge revenuenominal</t>
  </si>
  <si>
    <t>2019IDRevenue and ProfitabilityTotal regulatory incomeOther regulatory incomeconstant</t>
  </si>
  <si>
    <t>2019IDRevenue and ProfitabilityTotal regulatory incomeOther regulatory incomenominal</t>
  </si>
  <si>
    <t>2019IDRevenue and ProfitabilityTotal regulatory incomeTotal regulatory incomeconstant</t>
  </si>
  <si>
    <t>2019IDRevenue and ProfitabilityTotal regulatory incomeTotal regulatory incomenominal</t>
  </si>
  <si>
    <t>2019IDRevenue and ProfitabilityAdjustment resulting from asset allocationAdjustment resulting from asset allocationconstant</t>
  </si>
  <si>
    <t>2019IDRevenue and ProfitabilityAdjustment resulting from asset allocationAdjustment resulting from asset allocationnominal</t>
  </si>
  <si>
    <t>2019IDRevenue and ProfitabilityAsset disposalsAsset disposalsconstant</t>
  </si>
  <si>
    <t>2019IDRevenue and ProfitabilityAsset disposalsAsset disposalsnominal</t>
  </si>
  <si>
    <t>2019IDRevenue and ProfitabilityAsset valueTotal depreciationconstant</t>
  </si>
  <si>
    <t>2019IDRevenue and ProfitabilityAsset valueTotal depreciationnominal</t>
  </si>
  <si>
    <t>2019IDRevenue and ProfitabilityAsset valueTotal revaluationsconstant</t>
  </si>
  <si>
    <t>2019IDRevenue and ProfitabilityAsset valueTotal revaluationsnominal</t>
  </si>
  <si>
    <t>2019IDRevenue and ProfitabilityAssets commissionedAssets commissionedconstant</t>
  </si>
  <si>
    <t>2019IDRevenue and ProfitabilityAssets commissionedAssets commissionednominal</t>
  </si>
  <si>
    <t>2019IDRevenue and ProfitabilityLost and found assets adjustmentLost and found assets adjustmentconstant</t>
  </si>
  <si>
    <t>2019IDRevenue and ProfitabilityLost and found assets adjustmentLost and found assets adjustmentnominal</t>
  </si>
  <si>
    <t>2019IDRevenue and ProfitabilityTotal closing RAB valueTotal closing RAB valueconstant</t>
  </si>
  <si>
    <t>2019IDRevenue and ProfitabilityTotal closing RAB valueTotal closing RAB valuenominal</t>
  </si>
  <si>
    <t>2019IDRevenue and ProfitabilityTotal opening RAB valueTotal opening RAB valueconstant</t>
  </si>
  <si>
    <t>2019IDRevenue and ProfitabilityTotal opening RAB valueTotal opening RAB valuenominal</t>
  </si>
  <si>
    <t>2020AMP2019Capital ExpenditureAll assetsExpenditure on assetsconstant</t>
  </si>
  <si>
    <t>2020AMP2019Capital ExpenditureAll assetsExpenditure on assetsnominal</t>
  </si>
  <si>
    <t>2020AMP2019Capital ExpenditureAsset relocationsAsset relocationsconstant</t>
  </si>
  <si>
    <t>2020AMP2019Capital ExpenditureAsset relocationsAsset relocationsnominal</t>
  </si>
  <si>
    <t>2020AMP2019Capital ExpenditureAsset replacement and renewalAsset replacement and renewalconstant</t>
  </si>
  <si>
    <t>2020AMP2019Capital ExpenditureAsset replacement and renewalAsset replacement and renewalnominal</t>
  </si>
  <si>
    <t>2020AMP2019Capital ExpenditureAssets commissionedAssets commissionednominal</t>
  </si>
  <si>
    <t>2020AMP2019Capital ExpenditureCapital expenditure forecastCapital expenditure forecastnominal</t>
  </si>
  <si>
    <t>2020AMP2019Capital ExpenditureConsumer connectionConsumer connectionconstant</t>
  </si>
  <si>
    <t>2020AMP2019Capital ExpenditureConsumer connectionConsumer connectionnominal</t>
  </si>
  <si>
    <t>2020AMP2019Capital ExpenditureCost of financingCost of financingnominal</t>
  </si>
  <si>
    <t>2020AMP2019Capital ExpenditureExpenditure on subcomponentsEnergy efficiency and demand side management, reduction of energy lossesconstant</t>
  </si>
  <si>
    <t>2020AMP2019Capital ExpenditureExpenditure on subcomponentsOverhead to underground conversionconstant</t>
  </si>
  <si>
    <t>2020AMP2019Capital ExpenditureExpenditure on subcomponentsResearch and developmentconstant</t>
  </si>
  <si>
    <t>2020AMP2019Capital ExpenditureNetwork assetsExpenditure on network assetsconstant</t>
  </si>
  <si>
    <t>2020AMP2019Capital ExpenditureNetwork assetsExpenditure on network assetsnominal</t>
  </si>
  <si>
    <t>2020AMP2019Capital ExpenditureNon-network assetsExpenditure on non-network assetsconstant</t>
  </si>
  <si>
    <t>2020AMP2019Capital ExpenditureNon-network assetsExpenditure on non-network assetsnominal</t>
  </si>
  <si>
    <t>2020AMP2019Capital ExpenditureReliability, safety and environmentLegislative and regulatoryconstant</t>
  </si>
  <si>
    <t>2020AMP2019Capital ExpenditureReliability, safety and environmentLegislative and regulatorynominal</t>
  </si>
  <si>
    <t>2020AMP2019Capital ExpenditureReliability, safety and environmentOther reliability, safety and environmentconstant</t>
  </si>
  <si>
    <t>2020AMP2019Capital ExpenditureReliability, safety and environmentOther reliability, safety and environmentnominal</t>
  </si>
  <si>
    <t>2020AMP2019Capital ExpenditureReliability, safety and environmentQuality of supplyconstant</t>
  </si>
  <si>
    <t>2020AMP2019Capital ExpenditureReliability, safety and environmentQuality of supplynominal</t>
  </si>
  <si>
    <t>2020AMP2019Capital ExpenditureReliability, safety and environmentTotal reliability, safety and environmentconstant</t>
  </si>
  <si>
    <t>2020AMP2019Capital ExpenditureReliability, safety and environmentTotal reliability, safety and environmentnominal</t>
  </si>
  <si>
    <t>2020AMP2019Capital ExpenditureSystem growthSystem growthconstant</t>
  </si>
  <si>
    <t>2020AMP2019Capital ExpenditureSystem growthSystem growthnominal</t>
  </si>
  <si>
    <t>2020AMP2019Capital ExpenditureValue of capital contributionsValue of capital contributionsnominal</t>
  </si>
  <si>
    <t>2020AMP2019Capital ExpenditureValue of vested assetsValue of vested assetsnominal</t>
  </si>
  <si>
    <t>2020AMP2019Capital ExpenditureSystem GrowthCapital contributions funding system growthconstant</t>
  </si>
  <si>
    <t>2020AMP2019Capital ExpenditureSystem GrowthDistribution and LV cablesconstant</t>
  </si>
  <si>
    <t>2020AMP2019Capital ExpenditureSystem GrowthDistribution and LV linesconstant</t>
  </si>
  <si>
    <t>2020AMP2019Capital ExpenditureSystem GrowthDistribution substations and transformersconstant</t>
  </si>
  <si>
    <t>2020AMP2019Capital ExpenditureSystem GrowthDistribution switchgearconstant</t>
  </si>
  <si>
    <t>2020AMP2019Capital ExpenditureSystem GrowthOther network assetsconstant</t>
  </si>
  <si>
    <t>2020AMP2019Capital ExpenditureSystem GrowthSubtransmissionconstant</t>
  </si>
  <si>
    <t>2020AMP2019Capital ExpenditureSystem GrowthSystem growth expenditureconstant</t>
  </si>
  <si>
    <t>2020AMP2019Capital ExpenditureSystem GrowthSystem growth less capital contributionsconstant</t>
  </si>
  <si>
    <t>2020AMP2019Capital ExpenditureSystem GrowthZone substationsconstant</t>
  </si>
  <si>
    <t>2020AMP2019Capital ExpenditureAsset replacement and renewalAsset replacement and renewal expenditureconstant</t>
  </si>
  <si>
    <t>2020AMP2019Capital ExpenditureAsset replacement and renewalAsset replacement and renewal less capital contributionsconstant</t>
  </si>
  <si>
    <t>2020AMP2019Capital ExpenditureAsset replacement and renewalCapital contributions funding asset replacement and renewalconstant</t>
  </si>
  <si>
    <t>2020AMP2019Capital ExpenditureAsset replacement and renewalDistribution and LV cablesconstant</t>
  </si>
  <si>
    <t>2020AMP2019Capital ExpenditureAsset replacement and renewalDistribution and LV linesconstant</t>
  </si>
  <si>
    <t>2020AMP2019Capital ExpenditureAsset replacement and renewalDistribution substations and transformersconstant</t>
  </si>
  <si>
    <t>2020AMP2019Capital ExpenditureAsset replacement and renewalDistribution switchgearconstant</t>
  </si>
  <si>
    <t>2020AMP2019Capital ExpenditureAsset replacement and renewalOther network assetsconstant</t>
  </si>
  <si>
    <t>2020AMP2019Capital ExpenditureAsset replacement and renewalSubtransmissionconstant</t>
  </si>
  <si>
    <t>2020AMP2019Capital ExpenditureAsset replacement and renewalZone substationsconstant</t>
  </si>
  <si>
    <t>2020AMP2019Network and DemandElectricity volumesElectricity entering system for supply to consumersNA</t>
  </si>
  <si>
    <t>2020AMP2019Network and DemandElectricity volumesLoad factorNA</t>
  </si>
  <si>
    <t>2020AMP2019Network and DemandElectricity volumesLoss ratioNA</t>
  </si>
  <si>
    <t>2020AMP2019Network and DemandElectricity volumesTotal energy delivered to ICPsNA</t>
  </si>
  <si>
    <t>2020AMP2019Network and DemandMaximum coincident system demandGXP demandNA</t>
  </si>
  <si>
    <t>2020AMP2019Network and DemandMaximum coincident system demandMaximum coincident system demandNA</t>
  </si>
  <si>
    <t>2020AMP2019Operating ExpenditureAsset replacement and renewalAsset replacement and renewalconstant</t>
  </si>
  <si>
    <t>2020AMP2019Operating ExpenditureAsset replacement and renewalAsset replacement and renewalnominal</t>
  </si>
  <si>
    <t>2020AMP2019Operating ExpenditureBusiness supportBusiness supportconstant</t>
  </si>
  <si>
    <t>2020AMP2019Operating ExpenditureBusiness supportBusiness supportnominal</t>
  </si>
  <si>
    <t>2020AMP2019Operating ExpenditureExpenditure on subcomponentsDirect billing*constant</t>
  </si>
  <si>
    <t>2020AMP2019Operating ExpenditureExpenditure on subcomponentsEnergy efficiency and demand side management, reduction of energy lossesconstant</t>
  </si>
  <si>
    <t>2020AMP2019Operating ExpenditureExpenditure on subcomponentsInsuranceconstant</t>
  </si>
  <si>
    <t>2020AMP2019Operating ExpenditureExpenditure on subcomponentsResearch and Developmentconstant</t>
  </si>
  <si>
    <t>2020AMP2019Operating ExpenditureNetwork OpexNetwork Opexconstant</t>
  </si>
  <si>
    <t>2020AMP2019Operating ExpenditureNetwork OpexNetwork Opexnominal</t>
  </si>
  <si>
    <t>2020AMP2019Operating ExpenditureNon-network opexNon-network opexconstant</t>
  </si>
  <si>
    <t>2020AMP2019Operating ExpenditureNon-network opexNon-network opexnominal</t>
  </si>
  <si>
    <t>2020AMP2019Operating ExpenditureRoutine &amp; Corrective Maint &amp; InspectionRoutine &amp; Corrective Maint &amp; Inspectionconstant</t>
  </si>
  <si>
    <t>2020AMP2019Operating ExpenditureRoutine &amp; Corrective Maint &amp; InspectionRoutine &amp; Corrective Maint &amp; Inspectionnominal</t>
  </si>
  <si>
    <t>2020AMP2019Operating ExpenditureRoutine and corrective maintenance and inspectionRoutine and corrective maintenance and inspectionconstant</t>
  </si>
  <si>
    <t>2020AMP2019Operating ExpenditureRoutine and corrective maintenance and inspectionRoutine and corrective maintenance and inspectionnominal</t>
  </si>
  <si>
    <t>2020AMP2019Operating ExpenditureService interruptions and emergenciesService interruptions and emergenciesconstant</t>
  </si>
  <si>
    <t>2020AMP2019Operating ExpenditureService interruptions and emergenciesService interruptions and emergenciesnominal</t>
  </si>
  <si>
    <t>2020AMP2019Operating ExpenditureSystem operations and network supportSystem operations and network supportconstant</t>
  </si>
  <si>
    <t>2020AMP2019Operating ExpenditureSystem operations and network supportSystem operations and network supportnominal</t>
  </si>
  <si>
    <t>2020AMP2019Operating ExpenditureTotal opexOperational expenditureconstant</t>
  </si>
  <si>
    <t>2020AMP2019Operating ExpenditureTotal opexOperational expenditurenominal</t>
  </si>
  <si>
    <t>2020AMP2019Operating ExpenditureVegetation managementVegetation managementconstant</t>
  </si>
  <si>
    <t>2020AMP2019Operating ExpenditureVegetation managementVegetation managementnominal</t>
  </si>
  <si>
    <t>2020AMP2019ReliabilitySAIDIClass BNA</t>
  </si>
  <si>
    <t>2020AMP2019ReliabilitySAIDIClass CNA</t>
  </si>
  <si>
    <t>2020AMP2019ReliabilitySAIFIClass BNA</t>
  </si>
  <si>
    <t>2020AMP2019ReliabilitySAIFIClass CNA</t>
  </si>
  <si>
    <t>2021AMP2019Capital ExpenditureAll assetsExpenditure on assetsconstant</t>
  </si>
  <si>
    <t>2021AMP2019Capital ExpenditureAll assetsExpenditure on assetsnominal</t>
  </si>
  <si>
    <t>2021AMP2019Capital ExpenditureAsset relocationsAsset relocationsconstant</t>
  </si>
  <si>
    <t>2021AMP2019Capital ExpenditureAsset relocationsAsset relocationsnominal</t>
  </si>
  <si>
    <t>2021AMP2019Capital ExpenditureAsset replacement and renewalAsset replacement and renewalconstant</t>
  </si>
  <si>
    <t>2021AMP2019Capital ExpenditureAsset replacement and renewalAsset replacement and renewalnominal</t>
  </si>
  <si>
    <t>2021AMP2019Capital ExpenditureAssets commissionedAssets commissionednominal</t>
  </si>
  <si>
    <t>2021AMP2019Capital ExpenditureCapital expenditure forecastCapital expenditure forecastnominal</t>
  </si>
  <si>
    <t>2021AMP2019Capital ExpenditureConsumer connectionConsumer connectionconstant</t>
  </si>
  <si>
    <t>2021AMP2019Capital ExpenditureConsumer connectionConsumer connectionnominal</t>
  </si>
  <si>
    <t>2021AMP2019Capital ExpenditureCost of financingCost of financingnominal</t>
  </si>
  <si>
    <t>2021AMP2019Capital ExpenditureExpenditure on subcomponentsEnergy efficiency and demand side management, reduction of energy lossesconstant</t>
  </si>
  <si>
    <t>2021AMP2019Capital ExpenditureExpenditure on subcomponentsOverhead to underground conversionconstant</t>
  </si>
  <si>
    <t>2021AMP2019Capital ExpenditureExpenditure on subcomponentsResearch and developmentconstant</t>
  </si>
  <si>
    <t>2021AMP2019Capital ExpenditureNetwork assetsExpenditure on network assetsconstant</t>
  </si>
  <si>
    <t>2021AMP2019Capital ExpenditureNetwork assetsExpenditure on network assetsnominal</t>
  </si>
  <si>
    <t>2021AMP2019Capital ExpenditureNon-network assetsExpenditure on non-network assetsconstant</t>
  </si>
  <si>
    <t>2021AMP2019Capital ExpenditureNon-network assetsExpenditure on non-network assetsnominal</t>
  </si>
  <si>
    <t>2021AMP2019Capital ExpenditureReliability, safety and environmentLegislative and regulatoryconstant</t>
  </si>
  <si>
    <t>2021AMP2019Capital ExpenditureReliability, safety and environmentLegislative and regulatorynominal</t>
  </si>
  <si>
    <t>2021AMP2019Capital ExpenditureReliability, safety and environmentOther reliability, safety and environmentconstant</t>
  </si>
  <si>
    <t>2021AMP2019Capital ExpenditureReliability, safety and environmentOther reliability, safety and environmentnominal</t>
  </si>
  <si>
    <t>2021AMP2019Capital ExpenditureReliability, safety and environmentQuality of supplyconstant</t>
  </si>
  <si>
    <t>2021AMP2019Capital ExpenditureReliability, safety and environmentQuality of supplynominal</t>
  </si>
  <si>
    <t>2021AMP2019Capital ExpenditureReliability, safety and environmentTotal reliability, safety and environmentconstant</t>
  </si>
  <si>
    <t>2021AMP2019Capital ExpenditureReliability, safety and environmentTotal reliability, safety and environmentnominal</t>
  </si>
  <si>
    <t>2021AMP2019Capital ExpenditureSystem growthSystem growthconstant</t>
  </si>
  <si>
    <t>2021AMP2019Capital ExpenditureSystem growthSystem growthnominal</t>
  </si>
  <si>
    <t>2021AMP2019Capital ExpenditureValue of capital contributionsValue of capital contributionsnominal</t>
  </si>
  <si>
    <t>2021AMP2019Capital ExpenditureValue of vested assetsValue of vested assetsnominal</t>
  </si>
  <si>
    <t>2021AMP2019Capital ExpenditureSystem GrowthCapital contributions funding system growthconstant</t>
  </si>
  <si>
    <t>2021AMP2019Capital ExpenditureSystem GrowthDistribution and LV cablesconstant</t>
  </si>
  <si>
    <t>2021AMP2019Capital ExpenditureSystem GrowthDistribution and LV linesconstant</t>
  </si>
  <si>
    <t>2021AMP2019Capital ExpenditureSystem GrowthDistribution substations and transformersconstant</t>
  </si>
  <si>
    <t>2021AMP2019Capital ExpenditureSystem GrowthDistribution switchgearconstant</t>
  </si>
  <si>
    <t>2021AMP2019Capital ExpenditureSystem GrowthOther network assetsconstant</t>
  </si>
  <si>
    <t>2021AMP2019Capital ExpenditureSystem GrowthSubtransmissionconstant</t>
  </si>
  <si>
    <t>2021AMP2019Capital ExpenditureSystem GrowthSystem growth expenditureconstant</t>
  </si>
  <si>
    <t>2021AMP2019Capital ExpenditureSystem GrowthSystem growth less capital contributionsconstant</t>
  </si>
  <si>
    <t>2021AMP2019Capital ExpenditureSystem GrowthZone substationsconstant</t>
  </si>
  <si>
    <t>2021AMP2019Capital ExpenditureAsset replacement and renewalAsset replacement and renewal expenditureconstant</t>
  </si>
  <si>
    <t>2021AMP2019Capital ExpenditureAsset replacement and renewalAsset replacement and renewal less capital contributionsconstant</t>
  </si>
  <si>
    <t>2021AMP2019Capital ExpenditureAsset replacement and renewalCapital contributions funding asset replacement and renewalconstant</t>
  </si>
  <si>
    <t>2021AMP2019Capital ExpenditureAsset replacement and renewalDistribution and LV cablesconstant</t>
  </si>
  <si>
    <t>2021AMP2019Capital ExpenditureAsset replacement and renewalDistribution and LV linesconstant</t>
  </si>
  <si>
    <t>2021AMP2019Capital ExpenditureAsset replacement and renewalDistribution substations and transformersconstant</t>
  </si>
  <si>
    <t>2021AMP2019Capital ExpenditureAsset replacement and renewalDistribution switchgearconstant</t>
  </si>
  <si>
    <t>2021AMP2019Capital ExpenditureAsset replacement and renewalOther network assetsconstant</t>
  </si>
  <si>
    <t>2021AMP2019Capital ExpenditureAsset replacement and renewalSubtransmissionconstant</t>
  </si>
  <si>
    <t>2021AMP2019Capital ExpenditureAsset replacement and renewalZone substationsconstant</t>
  </si>
  <si>
    <t>2021AMP2019Network and DemandElectricity volumesElectricity entering system for supply to consumersNA</t>
  </si>
  <si>
    <t>2021AMP2019Network and DemandElectricity volumesLoad factorNA</t>
  </si>
  <si>
    <t>2021AMP2019Network and DemandElectricity volumesLoss ratioNA</t>
  </si>
  <si>
    <t>2021AMP2019Network and DemandElectricity volumesTotal energy delivered to ICPsNA</t>
  </si>
  <si>
    <t>2021AMP2019Network and DemandMaximum coincident system demandGXP demandNA</t>
  </si>
  <si>
    <t>2021AMP2019Network and DemandMaximum coincident system demandMaximum coincident system demandNA</t>
  </si>
  <si>
    <t>2021AMP2019Operating ExpenditureAsset replacement and renewalAsset replacement and renewalconstant</t>
  </si>
  <si>
    <t>2021AMP2019Operating ExpenditureAsset replacement and renewalAsset replacement and renewalnominal</t>
  </si>
  <si>
    <t>2021AMP2019Operating ExpenditureBusiness supportBusiness supportconstant</t>
  </si>
  <si>
    <t>2021AMP2019Operating ExpenditureBusiness supportBusiness supportnominal</t>
  </si>
  <si>
    <t>2021AMP2019Operating ExpenditureExpenditure on subcomponentsDirect billing*constant</t>
  </si>
  <si>
    <t>2021AMP2019Operating ExpenditureExpenditure on subcomponentsEnergy efficiency and demand side management, reduction of energy lossesconstant</t>
  </si>
  <si>
    <t>2021AMP2019Operating ExpenditureExpenditure on subcomponentsInsuranceconstant</t>
  </si>
  <si>
    <t>2021AMP2019Operating ExpenditureExpenditure on subcomponentsResearch and Developmentconstant</t>
  </si>
  <si>
    <t>2021AMP2019Operating ExpenditureNetwork OpexNetwork Opexconstant</t>
  </si>
  <si>
    <t>2021AMP2019Operating ExpenditureNetwork OpexNetwork Opexnominal</t>
  </si>
  <si>
    <t>2021AMP2019Operating ExpenditureNon-network opexNon-network opexconstant</t>
  </si>
  <si>
    <t>2021AMP2019Operating ExpenditureNon-network opexNon-network opexnominal</t>
  </si>
  <si>
    <t>2021AMP2019Operating ExpenditureRoutine &amp; Corrective Maint &amp; InspectionRoutine &amp; Corrective Maint &amp; Inspectionconstant</t>
  </si>
  <si>
    <t>2021AMP2019Operating ExpenditureRoutine &amp; Corrective Maint &amp; InspectionRoutine &amp; Corrective Maint &amp; Inspectionnominal</t>
  </si>
  <si>
    <t>2021AMP2019Operating ExpenditureRoutine and corrective maintenance and inspectionRoutine and corrective maintenance and inspectionconstant</t>
  </si>
  <si>
    <t>2021AMP2019Operating ExpenditureRoutine and corrective maintenance and inspectionRoutine and corrective maintenance and inspectionnominal</t>
  </si>
  <si>
    <t>2021AMP2019Operating ExpenditureService interruptions and emergenciesService interruptions and emergenciesconstant</t>
  </si>
  <si>
    <t>2021AMP2019Operating ExpenditureService interruptions and emergenciesService interruptions and emergenciesnominal</t>
  </si>
  <si>
    <t>2021AMP2019Operating ExpenditureSystem operations and network supportSystem operations and network supportconstant</t>
  </si>
  <si>
    <t>2021AMP2019Operating ExpenditureSystem operations and network supportSystem operations and network supportnominal</t>
  </si>
  <si>
    <t>2021AMP2019Operating ExpenditureTotal opexOperational expenditureconstant</t>
  </si>
  <si>
    <t>2021AMP2019Operating ExpenditureTotal opexOperational expenditurenominal</t>
  </si>
  <si>
    <t>2021AMP2019Operating ExpenditureVegetation managementVegetation managementconstant</t>
  </si>
  <si>
    <t>2021AMP2019Operating ExpenditureVegetation managementVegetation managementnominal</t>
  </si>
  <si>
    <t>2021AMP2019ReliabilitySAIDIClass BNA</t>
  </si>
  <si>
    <t>2021AMP2019ReliabilitySAIDIClass CNA</t>
  </si>
  <si>
    <t>2021AMP2019ReliabilitySAIFIClass BNA</t>
  </si>
  <si>
    <t>2021AMP2019ReliabilitySAIFIClass CNA</t>
  </si>
  <si>
    <t>2022AMP2019Capital ExpenditureAll assetsExpenditure on assetsconstant</t>
  </si>
  <si>
    <t>2022AMP2019Capital ExpenditureAll assetsExpenditure on assetsnominal</t>
  </si>
  <si>
    <t>2022AMP2019Capital ExpenditureAsset relocationsAsset relocationsconstant</t>
  </si>
  <si>
    <t>2022AMP2019Capital ExpenditureAsset relocationsAsset relocationsnominal</t>
  </si>
  <si>
    <t>2022AMP2019Capital ExpenditureAsset replacement and renewalAsset replacement and renewalconstant</t>
  </si>
  <si>
    <t>2022AMP2019Capital ExpenditureAsset replacement and renewalAsset replacement and renewalnominal</t>
  </si>
  <si>
    <t>2022AMP2019Capital ExpenditureAssets commissionedAssets commissionednominal</t>
  </si>
  <si>
    <t>2022AMP2019Capital ExpenditureCapital expenditure forecastCapital expenditure forecastnominal</t>
  </si>
  <si>
    <t>2022AMP2019Capital ExpenditureConsumer connectionConsumer connectionconstant</t>
  </si>
  <si>
    <t>2022AMP2019Capital ExpenditureConsumer connectionConsumer connectionnominal</t>
  </si>
  <si>
    <t>2022AMP2019Capital ExpenditureCost of financingCost of financingnominal</t>
  </si>
  <si>
    <t>2022AMP2019Capital ExpenditureExpenditure on subcomponentsEnergy efficiency and demand side management, reduction of energy lossesconstant</t>
  </si>
  <si>
    <t>2022AMP2019Capital ExpenditureExpenditure on subcomponentsOverhead to underground conversionconstant</t>
  </si>
  <si>
    <t>2022AMP2019Capital ExpenditureExpenditure on subcomponentsResearch and developmentconstant</t>
  </si>
  <si>
    <t>2022AMP2019Capital ExpenditureNetwork assetsExpenditure on network assetsconstant</t>
  </si>
  <si>
    <t>2022AMP2019Capital ExpenditureNetwork assetsExpenditure on network assetsnominal</t>
  </si>
  <si>
    <t>2022AMP2019Capital ExpenditureNon-network assetsExpenditure on non-network assetsconstant</t>
  </si>
  <si>
    <t>2022AMP2019Capital ExpenditureNon-network assetsExpenditure on non-network assetsnominal</t>
  </si>
  <si>
    <t>2022AMP2019Capital ExpenditureReliability, safety and environmentLegislative and regulatoryconstant</t>
  </si>
  <si>
    <t>2022AMP2019Capital ExpenditureReliability, safety and environmentLegislative and regulatorynominal</t>
  </si>
  <si>
    <t>2022AMP2019Capital ExpenditureReliability, safety and environmentOther reliability, safety and environmentconstant</t>
  </si>
  <si>
    <t>2022AMP2019Capital ExpenditureReliability, safety and environmentOther reliability, safety and environmentnominal</t>
  </si>
  <si>
    <t>2022AMP2019Capital ExpenditureReliability, safety and environmentQuality of supplyconstant</t>
  </si>
  <si>
    <t>2022AMP2019Capital ExpenditureReliability, safety and environmentQuality of supplynominal</t>
  </si>
  <si>
    <t>2022AMP2019Capital ExpenditureReliability, safety and environmentTotal reliability, safety and environmentconstant</t>
  </si>
  <si>
    <t>2022AMP2019Capital ExpenditureReliability, safety and environmentTotal reliability, safety and environmentnominal</t>
  </si>
  <si>
    <t>2022AMP2019Capital ExpenditureSystem growthSystem growthconstant</t>
  </si>
  <si>
    <t>2022AMP2019Capital ExpenditureSystem growthSystem growthnominal</t>
  </si>
  <si>
    <t>2022AMP2019Capital ExpenditureValue of capital contributionsValue of capital contributionsnominal</t>
  </si>
  <si>
    <t>2022AMP2019Capital ExpenditureValue of vested assetsValue of vested assetsnominal</t>
  </si>
  <si>
    <t>2022AMP2019Capital ExpenditureSystem GrowthCapital contributions funding system growthconstant</t>
  </si>
  <si>
    <t>2022AMP2019Capital ExpenditureSystem GrowthDistribution and LV cablesconstant</t>
  </si>
  <si>
    <t>2022AMP2019Capital ExpenditureSystem GrowthDistribution and LV linesconstant</t>
  </si>
  <si>
    <t>2022AMP2019Capital ExpenditureSystem GrowthDistribution substations and transformersconstant</t>
  </si>
  <si>
    <t>2022AMP2019Capital ExpenditureSystem GrowthDistribution switchgearconstant</t>
  </si>
  <si>
    <t>2022AMP2019Capital ExpenditureSystem GrowthOther network assetsconstant</t>
  </si>
  <si>
    <t>2022AMP2019Capital ExpenditureSystem GrowthSubtransmissionconstant</t>
  </si>
  <si>
    <t>2022AMP2019Capital ExpenditureSystem GrowthSystem growth expenditureconstant</t>
  </si>
  <si>
    <t>2022AMP2019Capital ExpenditureSystem GrowthSystem growth less capital contributionsconstant</t>
  </si>
  <si>
    <t>2022AMP2019Capital ExpenditureSystem GrowthZone substationsconstant</t>
  </si>
  <si>
    <t>2022AMP2019Capital ExpenditureAsset replacement and renewalAsset replacement and renewal expenditureconstant</t>
  </si>
  <si>
    <t>2022AMP2019Capital ExpenditureAsset replacement and renewalAsset replacement and renewal less capital contributionsconstant</t>
  </si>
  <si>
    <t>2022AMP2019Capital ExpenditureAsset replacement and renewalCapital contributions funding asset replacement and renewalconstant</t>
  </si>
  <si>
    <t>2022AMP2019Capital ExpenditureAsset replacement and renewalDistribution and LV cablesconstant</t>
  </si>
  <si>
    <t>2022AMP2019Capital ExpenditureAsset replacement and renewalDistribution and LV linesconstant</t>
  </si>
  <si>
    <t>2022AMP2019Capital ExpenditureAsset replacement and renewalDistribution substations and transformersconstant</t>
  </si>
  <si>
    <t>2022AMP2019Capital ExpenditureAsset replacement and renewalDistribution switchgearconstant</t>
  </si>
  <si>
    <t>2022AMP2019Capital ExpenditureAsset replacement and renewalOther network assetsconstant</t>
  </si>
  <si>
    <t>2022AMP2019Capital ExpenditureAsset replacement and renewalSubtransmissionconstant</t>
  </si>
  <si>
    <t>2022AMP2019Capital ExpenditureAsset replacement and renewalZone substationsconstant</t>
  </si>
  <si>
    <t>2022AMP2019Network and DemandElectricity volumesElectricity entering system for supply to consumersNA</t>
  </si>
  <si>
    <t>2022AMP2019Network and DemandElectricity volumesLoad factorNA</t>
  </si>
  <si>
    <t>2022AMP2019Network and DemandElectricity volumesLoss ratioNA</t>
  </si>
  <si>
    <t>2022AMP2019Network and DemandElectricity volumesTotal energy delivered to ICPsNA</t>
  </si>
  <si>
    <t>2022AMP2019Network and DemandMaximum coincident system demandGXP demandNA</t>
  </si>
  <si>
    <t>2022AMP2019Network and DemandMaximum coincident system demandMaximum coincident system demandNA</t>
  </si>
  <si>
    <t>2022AMP2019Operating ExpenditureAsset replacement and renewalAsset replacement and renewalconstant</t>
  </si>
  <si>
    <t>2022AMP2019Operating ExpenditureAsset replacement and renewalAsset replacement and renewalnominal</t>
  </si>
  <si>
    <t>2022AMP2019Operating ExpenditureBusiness supportBusiness supportconstant</t>
  </si>
  <si>
    <t>2022AMP2019Operating ExpenditureBusiness supportBusiness supportnominal</t>
  </si>
  <si>
    <t>2022AMP2019Operating ExpenditureExpenditure on subcomponentsDirect billing*constant</t>
  </si>
  <si>
    <t>2022AMP2019Operating ExpenditureExpenditure on subcomponentsEnergy efficiency and demand side management, reduction of energy lossesconstant</t>
  </si>
  <si>
    <t>2022AMP2019Operating ExpenditureExpenditure on subcomponentsInsuranceconstant</t>
  </si>
  <si>
    <t>2022AMP2019Operating ExpenditureExpenditure on subcomponentsResearch and Developmentconstant</t>
  </si>
  <si>
    <t>2022AMP2019Operating ExpenditureNetwork OpexNetwork Opexconstant</t>
  </si>
  <si>
    <t>2022AMP2019Operating ExpenditureNetwork OpexNetwork Opexnominal</t>
  </si>
  <si>
    <t>2022AMP2019Operating ExpenditureNon-network opexNon-network opexconstant</t>
  </si>
  <si>
    <t>2022AMP2019Operating ExpenditureNon-network opexNon-network opexnominal</t>
  </si>
  <si>
    <t>2022AMP2019Operating ExpenditureRoutine &amp; Corrective Maint &amp; InspectionRoutine &amp; Corrective Maint &amp; Inspectionconstant</t>
  </si>
  <si>
    <t>2022AMP2019Operating ExpenditureRoutine &amp; Corrective Maint &amp; InspectionRoutine &amp; Corrective Maint &amp; Inspectionnominal</t>
  </si>
  <si>
    <t>2022AMP2019Operating ExpenditureRoutine and corrective maintenance and inspectionRoutine and corrective maintenance and inspectionconstant</t>
  </si>
  <si>
    <t>2022AMP2019Operating ExpenditureRoutine and corrective maintenance and inspectionRoutine and corrective maintenance and inspectionnominal</t>
  </si>
  <si>
    <t>2022AMP2019Operating ExpenditureService interruptions and emergenciesService interruptions and emergenciesconstant</t>
  </si>
  <si>
    <t>2022AMP2019Operating ExpenditureService interruptions and emergenciesService interruptions and emergenciesnominal</t>
  </si>
  <si>
    <t>2022AMP2019Operating ExpenditureSystem operations and network supportSystem operations and network supportconstant</t>
  </si>
  <si>
    <t>2022AMP2019Operating ExpenditureSystem operations and network supportSystem operations and network supportnominal</t>
  </si>
  <si>
    <t>2022AMP2019Operating ExpenditureTotal opexOperational expenditureconstant</t>
  </si>
  <si>
    <t>2022AMP2019Operating ExpenditureTotal opexOperational expenditurenominal</t>
  </si>
  <si>
    <t>2022AMP2019Operating ExpenditureVegetation managementVegetation managementconstant</t>
  </si>
  <si>
    <t>2022AMP2019Operating ExpenditureVegetation managementVegetation managementnominal</t>
  </si>
  <si>
    <t>2022AMP2019ReliabilitySAIDIClass BNA</t>
  </si>
  <si>
    <t>2022AMP2019ReliabilitySAIDIClass CNA</t>
  </si>
  <si>
    <t>2022AMP2019ReliabilitySAIFIClass BNA</t>
  </si>
  <si>
    <t>2022AMP2019ReliabilitySAIFIClass CNA</t>
  </si>
  <si>
    <t>2023AMP2019Capital ExpenditureAll assetsExpenditure on assetsconstant</t>
  </si>
  <si>
    <t>2023AMP2019Capital ExpenditureAll assetsExpenditure on assetsnominal</t>
  </si>
  <si>
    <t>2023AMP2019Capital ExpenditureAsset relocationsAsset relocationsconstant</t>
  </si>
  <si>
    <t>2023AMP2019Capital ExpenditureAsset relocationsAsset relocationsnominal</t>
  </si>
  <si>
    <t>2023AMP2019Capital ExpenditureAsset replacement and renewalAsset replacement and renewalconstant</t>
  </si>
  <si>
    <t>2023AMP2019Capital ExpenditureAsset replacement and renewalAsset replacement and renewalnominal</t>
  </si>
  <si>
    <t>2023AMP2019Capital ExpenditureAssets commissionedAssets commissionednominal</t>
  </si>
  <si>
    <t>2023AMP2019Capital ExpenditureCapital expenditure forecastCapital expenditure forecastnominal</t>
  </si>
  <si>
    <t>2023AMP2019Capital ExpenditureConsumer connectionConsumer connectionconstant</t>
  </si>
  <si>
    <t>2023AMP2019Capital ExpenditureConsumer connectionConsumer connectionnominal</t>
  </si>
  <si>
    <t>2023AMP2019Capital ExpenditureCost of financingCost of financingnominal</t>
  </si>
  <si>
    <t>2023AMP2019Capital ExpenditureExpenditure on subcomponentsEnergy efficiency and demand side management, reduction of energy lossesconstant</t>
  </si>
  <si>
    <t>2023AMP2019Capital ExpenditureExpenditure on subcomponentsOverhead to underground conversionconstant</t>
  </si>
  <si>
    <t>2023AMP2019Capital ExpenditureExpenditure on subcomponentsResearch and developmentconstant</t>
  </si>
  <si>
    <t>2023AMP2019Capital ExpenditureNetwork assetsExpenditure on network assetsconstant</t>
  </si>
  <si>
    <t>2023AMP2019Capital ExpenditureNetwork assetsExpenditure on network assetsnominal</t>
  </si>
  <si>
    <t>2023AMP2019Capital ExpenditureNon-network assetsExpenditure on non-network assetsconstant</t>
  </si>
  <si>
    <t>2023AMP2019Capital ExpenditureNon-network assetsExpenditure on non-network assetsnominal</t>
  </si>
  <si>
    <t>2023AMP2019Capital ExpenditureReliability, safety and environmentLegislative and regulatoryconstant</t>
  </si>
  <si>
    <t>2023AMP2019Capital ExpenditureReliability, safety and environmentLegislative and regulatorynominal</t>
  </si>
  <si>
    <t>2023AMP2019Capital ExpenditureReliability, safety and environmentOther reliability, safety and environmentconstant</t>
  </si>
  <si>
    <t>2023AMP2019Capital ExpenditureReliability, safety and environmentOther reliability, safety and environmentnominal</t>
  </si>
  <si>
    <t>2023AMP2019Capital ExpenditureReliability, safety and environmentQuality of supplyconstant</t>
  </si>
  <si>
    <t>2023AMP2019Capital ExpenditureReliability, safety and environmentQuality of supplynominal</t>
  </si>
  <si>
    <t>2023AMP2019Capital ExpenditureReliability, safety and environmentTotal reliability, safety and environmentconstant</t>
  </si>
  <si>
    <t>2023AMP2019Capital ExpenditureReliability, safety and environmentTotal reliability, safety and environmentnominal</t>
  </si>
  <si>
    <t>2023AMP2019Capital ExpenditureSystem growthSystem growthconstant</t>
  </si>
  <si>
    <t>2023AMP2019Capital ExpenditureSystem growthSystem growthnominal</t>
  </si>
  <si>
    <t>2023AMP2019Capital ExpenditureValue of capital contributionsValue of capital contributionsnominal</t>
  </si>
  <si>
    <t>2023AMP2019Capital ExpenditureValue of vested assetsValue of vested assetsnominal</t>
  </si>
  <si>
    <t>2023AMP2019Capital ExpenditureSystem GrowthCapital contributions funding system growthconstant</t>
  </si>
  <si>
    <t>2023AMP2019Capital ExpenditureSystem GrowthDistribution and LV cablesconstant</t>
  </si>
  <si>
    <t>2023AMP2019Capital ExpenditureSystem GrowthDistribution and LV linesconstant</t>
  </si>
  <si>
    <t>2023AMP2019Capital ExpenditureSystem GrowthDistribution substations and transformersconstant</t>
  </si>
  <si>
    <t>2023AMP2019Capital ExpenditureSystem GrowthDistribution switchgearconstant</t>
  </si>
  <si>
    <t>2023AMP2019Capital ExpenditureSystem GrowthOther network assetsconstant</t>
  </si>
  <si>
    <t>2023AMP2019Capital ExpenditureSystem GrowthSubtransmissionconstant</t>
  </si>
  <si>
    <t>2023AMP2019Capital ExpenditureSystem GrowthSystem growth expenditureconstant</t>
  </si>
  <si>
    <t>2023AMP2019Capital ExpenditureSystem GrowthSystem growth less capital contributionsconstant</t>
  </si>
  <si>
    <t>2023AMP2019Capital ExpenditureSystem GrowthZone substationsconstant</t>
  </si>
  <si>
    <t>2023AMP2019Capital ExpenditureAsset replacement and renewalAsset replacement and renewal expenditureconstant</t>
  </si>
  <si>
    <t>2023AMP2019Capital ExpenditureAsset replacement and renewalAsset replacement and renewal less capital contributionsconstant</t>
  </si>
  <si>
    <t>2023AMP2019Capital ExpenditureAsset replacement and renewalCapital contributions funding asset replacement and renewalconstant</t>
  </si>
  <si>
    <t>2023AMP2019Capital ExpenditureAsset replacement and renewalDistribution and LV cablesconstant</t>
  </si>
  <si>
    <t>2023AMP2019Capital ExpenditureAsset replacement and renewalDistribution and LV linesconstant</t>
  </si>
  <si>
    <t>2023AMP2019Capital ExpenditureAsset replacement and renewalDistribution substations and transformersconstant</t>
  </si>
  <si>
    <t>2023AMP2019Capital ExpenditureAsset replacement and renewalDistribution switchgearconstant</t>
  </si>
  <si>
    <t>2023AMP2019Capital ExpenditureAsset replacement and renewalOther network assetsconstant</t>
  </si>
  <si>
    <t>2023AMP2019Capital ExpenditureAsset replacement and renewalSubtransmissionconstant</t>
  </si>
  <si>
    <t>2023AMP2019Capital ExpenditureAsset replacement and renewalZone substationsconstant</t>
  </si>
  <si>
    <t>2023AMP2019Network and DemandElectricity volumesElectricity entering system for supply to consumersNA</t>
  </si>
  <si>
    <t>2023AMP2019Network and DemandElectricity volumesLoad factorNA</t>
  </si>
  <si>
    <t>2023AMP2019Network and DemandElectricity volumesLoss ratioNA</t>
  </si>
  <si>
    <t>2023AMP2019Network and DemandElectricity volumesTotal energy delivered to ICPsNA</t>
  </si>
  <si>
    <t>2023AMP2019Network and DemandMaximum coincident system demandGXP demandNA</t>
  </si>
  <si>
    <t>2023AMP2019Network and DemandMaximum coincident system demandMaximum coincident system demandNA</t>
  </si>
  <si>
    <t>2023AMP2019Operating ExpenditureAsset replacement and renewalAsset replacement and renewalconstant</t>
  </si>
  <si>
    <t>2023AMP2019Operating ExpenditureAsset replacement and renewalAsset replacement and renewalnominal</t>
  </si>
  <si>
    <t>2023AMP2019Operating ExpenditureBusiness supportBusiness supportconstant</t>
  </si>
  <si>
    <t>2023AMP2019Operating ExpenditureBusiness supportBusiness supportnominal</t>
  </si>
  <si>
    <t>2023AMP2019Operating ExpenditureExpenditure on subcomponentsDirect billing*constant</t>
  </si>
  <si>
    <t>2023AMP2019Operating ExpenditureExpenditure on subcomponentsEnergy efficiency and demand side management, reduction of energy lossesconstant</t>
  </si>
  <si>
    <t>2023AMP2019Operating ExpenditureExpenditure on subcomponentsInsuranceconstant</t>
  </si>
  <si>
    <t>2023AMP2019Operating ExpenditureExpenditure on subcomponentsResearch and Developmentconstant</t>
  </si>
  <si>
    <t>2023AMP2019Operating ExpenditureNetwork OpexNetwork Opexconstant</t>
  </si>
  <si>
    <t>2023AMP2019Operating ExpenditureNetwork OpexNetwork Opexnominal</t>
  </si>
  <si>
    <t>2023AMP2019Operating ExpenditureNon-network opexNon-network opexconstant</t>
  </si>
  <si>
    <t>2023AMP2019Operating ExpenditureNon-network opexNon-network opexnominal</t>
  </si>
  <si>
    <t>2023AMP2019Operating ExpenditureRoutine &amp; Corrective Maint &amp; InspectionRoutine &amp; Corrective Maint &amp; Inspectionconstant</t>
  </si>
  <si>
    <t>2023AMP2019Operating ExpenditureRoutine &amp; Corrective Maint &amp; InspectionRoutine &amp; Corrective Maint &amp; Inspectionnominal</t>
  </si>
  <si>
    <t>2023AMP2019Operating ExpenditureRoutine and corrective maintenance and inspectionRoutine and corrective maintenance and inspectionconstant</t>
  </si>
  <si>
    <t>2023AMP2019Operating ExpenditureRoutine and corrective maintenance and inspectionRoutine and corrective maintenance and inspectionnominal</t>
  </si>
  <si>
    <t>2023AMP2019Operating ExpenditureService interruptions and emergenciesService interruptions and emergenciesconstant</t>
  </si>
  <si>
    <t>2023AMP2019Operating ExpenditureService interruptions and emergenciesService interruptions and emergenciesnominal</t>
  </si>
  <si>
    <t>2023AMP2019Operating ExpenditureSystem operations and network supportSystem operations and network supportconstant</t>
  </si>
  <si>
    <t>2023AMP2019Operating ExpenditureSystem operations and network supportSystem operations and network supportnominal</t>
  </si>
  <si>
    <t>2023AMP2019Operating ExpenditureTotal opexOperational expenditureconstant</t>
  </si>
  <si>
    <t>2023AMP2019Operating ExpenditureTotal opexOperational expenditurenominal</t>
  </si>
  <si>
    <t>2023AMP2019Operating ExpenditureVegetation managementVegetation managementconstant</t>
  </si>
  <si>
    <t>2023AMP2019Operating ExpenditureVegetation managementVegetation managementnominal</t>
  </si>
  <si>
    <t>2023AMP2019ReliabilitySAIDIClass BNA</t>
  </si>
  <si>
    <t>2023AMP2019ReliabilitySAIDIClass CNA</t>
  </si>
  <si>
    <t>2023AMP2019ReliabilitySAIFIClass BNA</t>
  </si>
  <si>
    <t>2023AMP2019ReliabilitySAIFIClass CNA</t>
  </si>
  <si>
    <t>2024AMP2019Capital ExpenditureAll assetsExpenditure on assetsconstant</t>
  </si>
  <si>
    <t>2024AMP2019Capital ExpenditureAll assetsExpenditure on assetsnominal</t>
  </si>
  <si>
    <t>2024AMP2019Capital ExpenditureAsset relocationsAsset relocationsconstant</t>
  </si>
  <si>
    <t>2024AMP2019Capital ExpenditureAsset relocationsAsset relocationsnominal</t>
  </si>
  <si>
    <t>2024AMP2019Capital ExpenditureAsset replacement and renewalAsset replacement and renewalconstant</t>
  </si>
  <si>
    <t>2024AMP2019Capital ExpenditureAsset replacement and renewalAsset replacement and renewalnominal</t>
  </si>
  <si>
    <t>2024AMP2019Capital ExpenditureAssets commissionedAssets commissionednominal</t>
  </si>
  <si>
    <t>2024AMP2019Capital ExpenditureCapital expenditure forecastCapital expenditure forecastnominal</t>
  </si>
  <si>
    <t>2024AMP2019Capital ExpenditureConsumer connectionConsumer connectionconstant</t>
  </si>
  <si>
    <t>2024AMP2019Capital ExpenditureConsumer connectionConsumer connectionnominal</t>
  </si>
  <si>
    <t>2024AMP2019Capital ExpenditureCost of financingCost of financingnominal</t>
  </si>
  <si>
    <t>2024AMP2019Capital ExpenditureExpenditure on subcomponentsEnergy efficiency and demand side management, reduction of energy lossesconstant</t>
  </si>
  <si>
    <t>2024AMP2019Capital ExpenditureExpenditure on subcomponentsOverhead to underground conversionconstant</t>
  </si>
  <si>
    <t>2024AMP2019Capital ExpenditureExpenditure on subcomponentsResearch and developmentconstant</t>
  </si>
  <si>
    <t>2024AMP2019Capital ExpenditureNetwork assetsExpenditure on network assetsconstant</t>
  </si>
  <si>
    <t>2024AMP2019Capital ExpenditureNetwork assetsExpenditure on network assetsnominal</t>
  </si>
  <si>
    <t>2024AMP2019Capital ExpenditureNon-network assetsExpenditure on non-network assetsconstant</t>
  </si>
  <si>
    <t>2024AMP2019Capital ExpenditureNon-network assetsExpenditure on non-network assetsnominal</t>
  </si>
  <si>
    <t>2024AMP2019Capital ExpenditureReliability, safety and environmentLegislative and regulatoryconstant</t>
  </si>
  <si>
    <t>2024AMP2019Capital ExpenditureReliability, safety and environmentLegislative and regulatorynominal</t>
  </si>
  <si>
    <t>2024AMP2019Capital ExpenditureReliability, safety and environmentOther reliability, safety and environmentconstant</t>
  </si>
  <si>
    <t>2024AMP2019Capital ExpenditureReliability, safety and environmentOther reliability, safety and environmentnominal</t>
  </si>
  <si>
    <t>2024AMP2019Capital ExpenditureReliability, safety and environmentQuality of supplyconstant</t>
  </si>
  <si>
    <t>2024AMP2019Capital ExpenditureReliability, safety and environmentQuality of supplynominal</t>
  </si>
  <si>
    <t>2024AMP2019Capital ExpenditureReliability, safety and environmentTotal reliability, safety and environmentconstant</t>
  </si>
  <si>
    <t>2024AMP2019Capital ExpenditureReliability, safety and environmentTotal reliability, safety and environmentnominal</t>
  </si>
  <si>
    <t>2024AMP2019Capital ExpenditureSystem growthSystem growthconstant</t>
  </si>
  <si>
    <t>2024AMP2019Capital ExpenditureSystem growthSystem growthnominal</t>
  </si>
  <si>
    <t>2024AMP2019Capital ExpenditureValue of capital contributionsValue of capital contributionsnominal</t>
  </si>
  <si>
    <t>2024AMP2019Capital ExpenditureValue of vested assetsValue of vested assetsnominal</t>
  </si>
  <si>
    <t>2024AMP2019Capital ExpenditureSystem GrowthCapital contributions funding system growthconstant</t>
  </si>
  <si>
    <t>2024AMP2019Capital ExpenditureSystem GrowthDistribution and LV cablesconstant</t>
  </si>
  <si>
    <t>2024AMP2019Capital ExpenditureSystem GrowthDistribution and LV linesconstant</t>
  </si>
  <si>
    <t>2024AMP2019Capital ExpenditureSystem GrowthDistribution substations and transformersconstant</t>
  </si>
  <si>
    <t>2024AMP2019Capital ExpenditureSystem GrowthDistribution switchgearconstant</t>
  </si>
  <si>
    <t>2024AMP2019Capital ExpenditureSystem GrowthOther network assetsconstant</t>
  </si>
  <si>
    <t>2024AMP2019Capital ExpenditureSystem GrowthSubtransmissionconstant</t>
  </si>
  <si>
    <t>2024AMP2019Capital ExpenditureSystem GrowthSystem growth expenditureconstant</t>
  </si>
  <si>
    <t>2024AMP2019Capital ExpenditureSystem GrowthSystem growth less capital contributionsconstant</t>
  </si>
  <si>
    <t>2024AMP2019Capital ExpenditureSystem GrowthZone substationsconstant</t>
  </si>
  <si>
    <t>2024AMP2019Capital ExpenditureAsset replacement and renewalAsset replacement and renewal expenditureconstant</t>
  </si>
  <si>
    <t>2024AMP2019Capital ExpenditureAsset replacement and renewalAsset replacement and renewal less capital contributionsconstant</t>
  </si>
  <si>
    <t>2024AMP2019Capital ExpenditureAsset replacement and renewalCapital contributions funding asset replacement and renewalconstant</t>
  </si>
  <si>
    <t>2024AMP2019Capital ExpenditureAsset replacement and renewalDistribution and LV cablesconstant</t>
  </si>
  <si>
    <t>2024AMP2019Capital ExpenditureAsset replacement and renewalDistribution and LV linesconstant</t>
  </si>
  <si>
    <t>2024AMP2019Capital ExpenditureAsset replacement and renewalDistribution substations and transformersconstant</t>
  </si>
  <si>
    <t>2024AMP2019Capital ExpenditureAsset replacement and renewalDistribution switchgearconstant</t>
  </si>
  <si>
    <t>2024AMP2019Capital ExpenditureAsset replacement and renewalOther network assetsconstant</t>
  </si>
  <si>
    <t>2024AMP2019Capital ExpenditureAsset replacement and renewalSubtransmissionconstant</t>
  </si>
  <si>
    <t>2024AMP2019Capital ExpenditureAsset replacement and renewalZone substationsconstant</t>
  </si>
  <si>
    <t>2024AMP2019Network and DemandElectricity volumesElectricity entering system for supply to consumersNA</t>
  </si>
  <si>
    <t>2024AMP2019Network and DemandElectricity volumesLoad factorNA</t>
  </si>
  <si>
    <t>2024AMP2019Network and DemandElectricity volumesLoss ratioNA</t>
  </si>
  <si>
    <t>2024AMP2019Network and DemandElectricity volumesTotal energy delivered to ICPsNA</t>
  </si>
  <si>
    <t>2024AMP2019Network and DemandMaximum coincident system demandGXP demandNA</t>
  </si>
  <si>
    <t>2024AMP2019Network and DemandMaximum coincident system demandMaximum coincident system demandNA</t>
  </si>
  <si>
    <t>2024AMP2019Operating ExpenditureAsset replacement and renewalAsset replacement and renewalconstant</t>
  </si>
  <si>
    <t>2024AMP2019Operating ExpenditureAsset replacement and renewalAsset replacement and renewalnominal</t>
  </si>
  <si>
    <t>2024AMP2019Operating ExpenditureBusiness supportBusiness supportconstant</t>
  </si>
  <si>
    <t>2024AMP2019Operating ExpenditureBusiness supportBusiness supportnominal</t>
  </si>
  <si>
    <t>2024AMP2019Operating ExpenditureExpenditure on subcomponentsDirect billing*constant</t>
  </si>
  <si>
    <t>2024AMP2019Operating ExpenditureExpenditure on subcomponentsEnergy efficiency and demand side management, reduction of energy lossesconstant</t>
  </si>
  <si>
    <t>2024AMP2019Operating ExpenditureExpenditure on subcomponentsInsuranceconstant</t>
  </si>
  <si>
    <t>2024AMP2019Operating ExpenditureExpenditure on subcomponentsResearch and Developmentconstant</t>
  </si>
  <si>
    <t>2024AMP2019Operating ExpenditureNetwork OpexNetwork Opexconstant</t>
  </si>
  <si>
    <t>2024AMP2019Operating ExpenditureNetwork OpexNetwork Opexnominal</t>
  </si>
  <si>
    <t>2024AMP2019Operating ExpenditureNon-network opexNon-network opexconstant</t>
  </si>
  <si>
    <t>2024AMP2019Operating ExpenditureNon-network opexNon-network opexnominal</t>
  </si>
  <si>
    <t>2024AMP2019Operating ExpenditureRoutine &amp; Corrective Maint &amp; InspectionRoutine &amp; Corrective Maint &amp; Inspectionconstant</t>
  </si>
  <si>
    <t>2024AMP2019Operating ExpenditureRoutine &amp; Corrective Maint &amp; InspectionRoutine &amp; Corrective Maint &amp; Inspectionnominal</t>
  </si>
  <si>
    <t>2024AMP2019Operating ExpenditureRoutine and corrective maintenance and inspectionRoutine and corrective maintenance and inspectionconstant</t>
  </si>
  <si>
    <t>2024AMP2019Operating ExpenditureRoutine and corrective maintenance and inspectionRoutine and corrective maintenance and inspectionnominal</t>
  </si>
  <si>
    <t>2024AMP2019Operating ExpenditureService interruptions and emergenciesService interruptions and emergenciesconstant</t>
  </si>
  <si>
    <t>2024AMP2019Operating ExpenditureService interruptions and emergenciesService interruptions and emergenciesnominal</t>
  </si>
  <si>
    <t>2024AMP2019Operating ExpenditureSystem operations and network supportSystem operations and network supportconstant</t>
  </si>
  <si>
    <t>2024AMP2019Operating ExpenditureSystem operations and network supportSystem operations and network supportnominal</t>
  </si>
  <si>
    <t>2024AMP2019Operating ExpenditureTotal opexOperational expenditureconstant</t>
  </si>
  <si>
    <t>2024AMP2019Operating ExpenditureTotal opexOperational expenditurenominal</t>
  </si>
  <si>
    <t>2024AMP2019Operating ExpenditureVegetation managementVegetation managementconstant</t>
  </si>
  <si>
    <t>2024AMP2019Operating ExpenditureVegetation managementVegetation managementnominal</t>
  </si>
  <si>
    <t>2024AMP2019ReliabilitySAIDIClass BNA</t>
  </si>
  <si>
    <t>2024AMP2019ReliabilitySAIDIClass CNA</t>
  </si>
  <si>
    <t>2024AMP2019ReliabilitySAIFIClass BNA</t>
  </si>
  <si>
    <t>2024AMP2019ReliabilitySAIFIClass CNA</t>
  </si>
  <si>
    <t>2025AMP2019Capital ExpenditureAll assetsExpenditure on assetsconstant</t>
  </si>
  <si>
    <t>2025AMP2019Capital ExpenditureAll assetsExpenditure on assetsnominal</t>
  </si>
  <si>
    <t>2025AMP2019Capital ExpenditureAsset relocationsAsset relocationsconstant</t>
  </si>
  <si>
    <t>2025AMP2019Capital ExpenditureAsset relocationsAsset relocationsnominal</t>
  </si>
  <si>
    <t>2025AMP2019Capital ExpenditureAsset replacement and renewalAsset replacement and renewalconstant</t>
  </si>
  <si>
    <t>2025AMP2019Capital ExpenditureAsset replacement and renewalAsset replacement and renewalnominal</t>
  </si>
  <si>
    <t>2025AMP2019Capital ExpenditureAssets commissionedAssets commissionednominal</t>
  </si>
  <si>
    <t>2025AMP2019Capital ExpenditureCapital expenditure forecastCapital expenditure forecastnominal</t>
  </si>
  <si>
    <t>2025AMP2019Capital ExpenditureConsumer connectionConsumer connectionconstant</t>
  </si>
  <si>
    <t>2025AMP2019Capital ExpenditureConsumer connectionConsumer connectionnominal</t>
  </si>
  <si>
    <t>2025AMP2019Capital ExpenditureCost of financingCost of financingnominal</t>
  </si>
  <si>
    <t>2025AMP2019Capital ExpenditureExpenditure on subcomponentsEnergy efficiency and demand side management, reduction of energy lossesconstant</t>
  </si>
  <si>
    <t>2025AMP2019Capital ExpenditureExpenditure on subcomponentsOverhead to underground conversionconstant</t>
  </si>
  <si>
    <t>2025AMP2019Capital ExpenditureExpenditure on subcomponentsResearch and developmentconstant</t>
  </si>
  <si>
    <t>2025AMP2019Capital ExpenditureNetwork assetsExpenditure on network assetsconstant</t>
  </si>
  <si>
    <t>2025AMP2019Capital ExpenditureNetwork assetsExpenditure on network assetsnominal</t>
  </si>
  <si>
    <t>2025AMP2019Capital ExpenditureNon-network assetsExpenditure on non-network assetsconstant</t>
  </si>
  <si>
    <t>2025AMP2019Capital ExpenditureNon-network assetsExpenditure on non-network assetsnominal</t>
  </si>
  <si>
    <t>2025AMP2019Capital ExpenditureReliability, safety and environmentLegislative and regulatoryconstant</t>
  </si>
  <si>
    <t>2025AMP2019Capital ExpenditureReliability, safety and environmentLegislative and regulatorynominal</t>
  </si>
  <si>
    <t>2025AMP2019Capital ExpenditureReliability, safety and environmentOther reliability, safety and environmentconstant</t>
  </si>
  <si>
    <t>2025AMP2019Capital ExpenditureReliability, safety and environmentOther reliability, safety and environmentnominal</t>
  </si>
  <si>
    <t>2025AMP2019Capital ExpenditureReliability, safety and environmentQuality of supplyconstant</t>
  </si>
  <si>
    <t>2025AMP2019Capital ExpenditureReliability, safety and environmentQuality of supplynominal</t>
  </si>
  <si>
    <t>2025AMP2019Capital ExpenditureReliability, safety and environmentTotal reliability, safety and environmentconstant</t>
  </si>
  <si>
    <t>2025AMP2019Capital ExpenditureReliability, safety and environmentTotal reliability, safety and environmentnominal</t>
  </si>
  <si>
    <t>2025AMP2019Capital ExpenditureSystem growthSystem growthconstant</t>
  </si>
  <si>
    <t>2025AMP2019Capital ExpenditureSystem growthSystem growthnominal</t>
  </si>
  <si>
    <t>2025AMP2019Capital ExpenditureValue of capital contributionsValue of capital contributionsnominal</t>
  </si>
  <si>
    <t>2025AMP2019Capital ExpenditureValue of vested assetsValue of vested assetsnominal</t>
  </si>
  <si>
    <t>2025AMP2019Operating ExpenditureAsset replacement and renewalAsset replacement and renewalconstant</t>
  </si>
  <si>
    <t>2025AMP2019Operating ExpenditureAsset replacement and renewalAsset replacement and renewalnominal</t>
  </si>
  <si>
    <t>2025AMP2019Operating ExpenditureBusiness supportBusiness supportconstant</t>
  </si>
  <si>
    <t>2025AMP2019Operating ExpenditureBusiness supportBusiness supportnominal</t>
  </si>
  <si>
    <t>2025AMP2019Operating ExpenditureExpenditure on subcomponentsDirect billing*constant</t>
  </si>
  <si>
    <t>2025AMP2019Operating ExpenditureExpenditure on subcomponentsEnergy efficiency and demand side management, reduction of energy lossesconstant</t>
  </si>
  <si>
    <t>2025AMP2019Operating ExpenditureExpenditure on subcomponentsInsuranceconstant</t>
  </si>
  <si>
    <t>2025AMP2019Operating ExpenditureExpenditure on subcomponentsResearch and Developmentconstant</t>
  </si>
  <si>
    <t>2025AMP2019Operating ExpenditureNetwork OpexNetwork Opexconstant</t>
  </si>
  <si>
    <t>2025AMP2019Operating ExpenditureNetwork OpexNetwork Opexnominal</t>
  </si>
  <si>
    <t>2025AMP2019Operating ExpenditureNon-network opexNon-network opexconstant</t>
  </si>
  <si>
    <t>2025AMP2019Operating ExpenditureNon-network opexNon-network opexnominal</t>
  </si>
  <si>
    <t>2025AMP2019Operating ExpenditureRoutine &amp; Corrective Maint &amp; InspectionRoutine &amp; Corrective Maint &amp; Inspectionconstant</t>
  </si>
  <si>
    <t>2025AMP2019Operating ExpenditureRoutine &amp; Corrective Maint &amp; InspectionRoutine &amp; Corrective Maint &amp; Inspectionnominal</t>
  </si>
  <si>
    <t>2025AMP2019Operating ExpenditureRoutine and corrective maintenance and inspectionRoutine and corrective maintenance and inspectionconstant</t>
  </si>
  <si>
    <t>2025AMP2019Operating ExpenditureRoutine and corrective maintenance and inspectionRoutine and corrective maintenance and inspectionnominal</t>
  </si>
  <si>
    <t>2025AMP2019Operating ExpenditureService interruptions and emergenciesService interruptions and emergenciesconstant</t>
  </si>
  <si>
    <t>2025AMP2019Operating ExpenditureService interruptions and emergenciesService interruptions and emergenciesnominal</t>
  </si>
  <si>
    <t>2025AMP2019Operating ExpenditureSystem operations and network supportSystem operations and network supportconstant</t>
  </si>
  <si>
    <t>2025AMP2019Operating ExpenditureSystem operations and network supportSystem operations and network supportnominal</t>
  </si>
  <si>
    <t>2025AMP2019Operating ExpenditureTotal opexOperational expenditureconstant</t>
  </si>
  <si>
    <t>2025AMP2019Operating ExpenditureTotal opexOperational expenditurenominal</t>
  </si>
  <si>
    <t>2025AMP2019Operating ExpenditureVegetation managementVegetation managementconstant</t>
  </si>
  <si>
    <t>2025AMP2019Operating ExpenditureVegetation managementVegetation managementnominal</t>
  </si>
  <si>
    <t>2026AMP2019Capital ExpenditureAll assetsExpenditure on assetsconstant</t>
  </si>
  <si>
    <t>2026AMP2019Capital ExpenditureAll assetsExpenditure on assetsnominal</t>
  </si>
  <si>
    <t>2026AMP2019Capital ExpenditureAsset relocationsAsset relocationsconstant</t>
  </si>
  <si>
    <t>2026AMP2019Capital ExpenditureAsset relocationsAsset relocationsnominal</t>
  </si>
  <si>
    <t>2026AMP2019Capital ExpenditureAsset replacement and renewalAsset replacement and renewalconstant</t>
  </si>
  <si>
    <t>2026AMP2019Capital ExpenditureAsset replacement and renewalAsset replacement and renewalnominal</t>
  </si>
  <si>
    <t>2026AMP2019Capital ExpenditureAssets commissionedAssets commissionednominal</t>
  </si>
  <si>
    <t>2026AMP2019Capital ExpenditureCapital expenditure forecastCapital expenditure forecastnominal</t>
  </si>
  <si>
    <t>2026AMP2019Capital ExpenditureConsumer connectionConsumer connectionconstant</t>
  </si>
  <si>
    <t>2026AMP2019Capital ExpenditureConsumer connectionConsumer connectionnominal</t>
  </si>
  <si>
    <t>2026AMP2019Capital ExpenditureCost of financingCost of financingnominal</t>
  </si>
  <si>
    <t>2026AMP2019Capital ExpenditureExpenditure on subcomponentsEnergy efficiency and demand side management, reduction of energy lossesconstant</t>
  </si>
  <si>
    <t>2026AMP2019Capital ExpenditureExpenditure on subcomponentsOverhead to underground conversionconstant</t>
  </si>
  <si>
    <t>2026AMP2019Capital ExpenditureExpenditure on subcomponentsResearch and developmentconstant</t>
  </si>
  <si>
    <t>2026AMP2019Capital ExpenditureNetwork assetsExpenditure on network assetsconstant</t>
  </si>
  <si>
    <t>2026AMP2019Capital ExpenditureNetwork assetsExpenditure on network assetsnominal</t>
  </si>
  <si>
    <t>2026AMP2019Capital ExpenditureNon-network assetsExpenditure on non-network assetsconstant</t>
  </si>
  <si>
    <t>2026AMP2019Capital ExpenditureNon-network assetsExpenditure on non-network assetsnominal</t>
  </si>
  <si>
    <t>2026AMP2019Capital ExpenditureReliability, safety and environmentLegislative and regulatoryconstant</t>
  </si>
  <si>
    <t>2026AMP2019Capital ExpenditureReliability, safety and environmentLegislative and regulatorynominal</t>
  </si>
  <si>
    <t>2026AMP2019Capital ExpenditureReliability, safety and environmentOther reliability, safety and environmentconstant</t>
  </si>
  <si>
    <t>2026AMP2019Capital ExpenditureReliability, safety and environmentOther reliability, safety and environmentnominal</t>
  </si>
  <si>
    <t>2026AMP2019Capital ExpenditureReliability, safety and environmentQuality of supplyconstant</t>
  </si>
  <si>
    <t>2026AMP2019Capital ExpenditureReliability, safety and environmentQuality of supplynominal</t>
  </si>
  <si>
    <t>2026AMP2019Capital ExpenditureReliability, safety and environmentTotal reliability, safety and environmentconstant</t>
  </si>
  <si>
    <t>2026AMP2019Capital ExpenditureReliability, safety and environmentTotal reliability, safety and environmentnominal</t>
  </si>
  <si>
    <t>2026AMP2019Capital ExpenditureSystem growthSystem growthconstant</t>
  </si>
  <si>
    <t>2026AMP2019Capital ExpenditureSystem growthSystem growthnominal</t>
  </si>
  <si>
    <t>2026AMP2019Capital ExpenditureValue of capital contributionsValue of capital contributionsnominal</t>
  </si>
  <si>
    <t>2026AMP2019Capital ExpenditureValue of vested assetsValue of vested assetsnominal</t>
  </si>
  <si>
    <t>2026AMP2019Operating ExpenditureAsset replacement and renewalAsset replacement and renewalconstant</t>
  </si>
  <si>
    <t>2026AMP2019Operating ExpenditureAsset replacement and renewalAsset replacement and renewalnominal</t>
  </si>
  <si>
    <t>2026AMP2019Operating ExpenditureBusiness supportBusiness supportconstant</t>
  </si>
  <si>
    <t>2026AMP2019Operating ExpenditureBusiness supportBusiness supportnominal</t>
  </si>
  <si>
    <t>2026AMP2019Operating ExpenditureExpenditure on subcomponentsDirect billing*constant</t>
  </si>
  <si>
    <t>2026AMP2019Operating ExpenditureExpenditure on subcomponentsEnergy efficiency and demand side management, reduction of energy lossesconstant</t>
  </si>
  <si>
    <t>2026AMP2019Operating ExpenditureExpenditure on subcomponentsInsuranceconstant</t>
  </si>
  <si>
    <t>2026AMP2019Operating ExpenditureExpenditure on subcomponentsResearch and Developmentconstant</t>
  </si>
  <si>
    <t>2026AMP2019Operating ExpenditureNetwork OpexNetwork Opexconstant</t>
  </si>
  <si>
    <t>2026AMP2019Operating ExpenditureNetwork OpexNetwork Opexnominal</t>
  </si>
  <si>
    <t>2026AMP2019Operating ExpenditureNon-network opexNon-network opexconstant</t>
  </si>
  <si>
    <t>2026AMP2019Operating ExpenditureNon-network opexNon-network opexnominal</t>
  </si>
  <si>
    <t>2026AMP2019Operating ExpenditureRoutine &amp; Corrective Maint &amp; InspectionRoutine &amp; Corrective Maint &amp; Inspectionconstant</t>
  </si>
  <si>
    <t>2026AMP2019Operating ExpenditureRoutine &amp; Corrective Maint &amp; InspectionRoutine &amp; Corrective Maint &amp; Inspectionnominal</t>
  </si>
  <si>
    <t>2026AMP2019Operating ExpenditureRoutine and corrective maintenance and inspectionRoutine and corrective maintenance and inspectionconstant</t>
  </si>
  <si>
    <t>2026AMP2019Operating ExpenditureRoutine and corrective maintenance and inspectionRoutine and corrective maintenance and inspectionnominal</t>
  </si>
  <si>
    <t>2026AMP2019Operating ExpenditureService interruptions and emergenciesService interruptions and emergenciesconstant</t>
  </si>
  <si>
    <t>2026AMP2019Operating ExpenditureService interruptions and emergenciesService interruptions and emergenciesnominal</t>
  </si>
  <si>
    <t>2026AMP2019Operating ExpenditureSystem operations and network supportSystem operations and network supportconstant</t>
  </si>
  <si>
    <t>2026AMP2019Operating ExpenditureSystem operations and network supportSystem operations and network supportnominal</t>
  </si>
  <si>
    <t>2026AMP2019Operating ExpenditureTotal opexOperational expenditureconstant</t>
  </si>
  <si>
    <t>2026AMP2019Operating ExpenditureTotal opexOperational expenditurenominal</t>
  </si>
  <si>
    <t>2026AMP2019Operating ExpenditureVegetation managementVegetation managementconstant</t>
  </si>
  <si>
    <t>2026AMP2019Operating ExpenditureVegetation managementVegetation managementnominal</t>
  </si>
  <si>
    <t>2027AMP2019Capital ExpenditureAll assetsExpenditure on assetsconstant</t>
  </si>
  <si>
    <t>2027AMP2019Capital ExpenditureAll assetsExpenditure on assetsnominal</t>
  </si>
  <si>
    <t>2027AMP2019Capital ExpenditureAsset relocationsAsset relocationsconstant</t>
  </si>
  <si>
    <t>2027AMP2019Capital ExpenditureAsset relocationsAsset relocationsnominal</t>
  </si>
  <si>
    <t>2027AMP2019Capital ExpenditureAsset replacement and renewalAsset replacement and renewalconstant</t>
  </si>
  <si>
    <t>2027AMP2019Capital ExpenditureAsset replacement and renewalAsset replacement and renewalnominal</t>
  </si>
  <si>
    <t>2027AMP2019Capital ExpenditureAssets commissionedAssets commissionednominal</t>
  </si>
  <si>
    <t>2027AMP2019Capital ExpenditureCapital expenditure forecastCapital expenditure forecastnominal</t>
  </si>
  <si>
    <t>2027AMP2019Capital ExpenditureConsumer connectionConsumer connectionconstant</t>
  </si>
  <si>
    <t>2027AMP2019Capital ExpenditureConsumer connectionConsumer connectionnominal</t>
  </si>
  <si>
    <t>2027AMP2019Capital ExpenditureCost of financingCost of financingnominal</t>
  </si>
  <si>
    <t>2027AMP2019Capital ExpenditureExpenditure on subcomponentsEnergy efficiency and demand side management, reduction of energy lossesconstant</t>
  </si>
  <si>
    <t>2027AMP2019Capital ExpenditureExpenditure on subcomponentsOverhead to underground conversionconstant</t>
  </si>
  <si>
    <t>2027AMP2019Capital ExpenditureExpenditure on subcomponentsResearch and developmentconstant</t>
  </si>
  <si>
    <t>2027AMP2019Capital ExpenditureNetwork assetsExpenditure on network assetsconstant</t>
  </si>
  <si>
    <t>2027AMP2019Capital ExpenditureNetwork assetsExpenditure on network assetsnominal</t>
  </si>
  <si>
    <t>2027AMP2019Capital ExpenditureNon-network assetsExpenditure on non-network assetsconstant</t>
  </si>
  <si>
    <t>2027AMP2019Capital ExpenditureNon-network assetsExpenditure on non-network assetsnominal</t>
  </si>
  <si>
    <t>2027AMP2019Capital ExpenditureReliability, safety and environmentLegislative and regulatoryconstant</t>
  </si>
  <si>
    <t>2027AMP2019Capital ExpenditureReliability, safety and environmentLegislative and regulatorynominal</t>
  </si>
  <si>
    <t>2027AMP2019Capital ExpenditureReliability, safety and environmentOther reliability, safety and environmentconstant</t>
  </si>
  <si>
    <t>2027AMP2019Capital ExpenditureReliability, safety and environmentOther reliability, safety and environmentnominal</t>
  </si>
  <si>
    <t>2027AMP2019Capital ExpenditureReliability, safety and environmentQuality of supplyconstant</t>
  </si>
  <si>
    <t>2027AMP2019Capital ExpenditureReliability, safety and environmentQuality of supplynominal</t>
  </si>
  <si>
    <t>2027AMP2019Capital ExpenditureReliability, safety and environmentTotal reliability, safety and environmentconstant</t>
  </si>
  <si>
    <t>2027AMP2019Capital ExpenditureReliability, safety and environmentTotal reliability, safety and environmentnominal</t>
  </si>
  <si>
    <t>2027AMP2019Capital ExpenditureSystem growthSystem growthconstant</t>
  </si>
  <si>
    <t>2027AMP2019Capital ExpenditureSystem growthSystem growthnominal</t>
  </si>
  <si>
    <t>2027AMP2019Capital ExpenditureValue of capital contributionsValue of capital contributionsnominal</t>
  </si>
  <si>
    <t>2027AMP2019Capital ExpenditureValue of vested assetsValue of vested assetsnominal</t>
  </si>
  <si>
    <t>2027AMP2019Operating ExpenditureAsset replacement and renewalAsset replacement and renewalconstant</t>
  </si>
  <si>
    <t>2027AMP2019Operating ExpenditureAsset replacement and renewalAsset replacement and renewalnominal</t>
  </si>
  <si>
    <t>2027AMP2019Operating ExpenditureBusiness supportBusiness supportconstant</t>
  </si>
  <si>
    <t>2027AMP2019Operating ExpenditureBusiness supportBusiness supportnominal</t>
  </si>
  <si>
    <t>2027AMP2019Operating ExpenditureExpenditure on subcomponentsDirect billing*constant</t>
  </si>
  <si>
    <t>2027AMP2019Operating ExpenditureExpenditure on subcomponentsEnergy efficiency and demand side management, reduction of energy lossesconstant</t>
  </si>
  <si>
    <t>2027AMP2019Operating ExpenditureExpenditure on subcomponentsInsuranceconstant</t>
  </si>
  <si>
    <t>2027AMP2019Operating ExpenditureExpenditure on subcomponentsResearch and Developmentconstant</t>
  </si>
  <si>
    <t>2027AMP2019Operating ExpenditureNetwork OpexNetwork Opexconstant</t>
  </si>
  <si>
    <t>2027AMP2019Operating ExpenditureNetwork OpexNetwork Opexnominal</t>
  </si>
  <si>
    <t>2027AMP2019Operating ExpenditureNon-network opexNon-network opexconstant</t>
  </si>
  <si>
    <t>2027AMP2019Operating ExpenditureNon-network opexNon-network opexnominal</t>
  </si>
  <si>
    <t>2027AMP2019Operating ExpenditureRoutine &amp; Corrective Maint &amp; InspectionRoutine &amp; Corrective Maint &amp; Inspectionconstant</t>
  </si>
  <si>
    <t>2027AMP2019Operating ExpenditureRoutine &amp; Corrective Maint &amp; InspectionRoutine &amp; Corrective Maint &amp; Inspectionnominal</t>
  </si>
  <si>
    <t>2027AMP2019Operating ExpenditureRoutine and corrective maintenance and inspectionRoutine and corrective maintenance and inspectionconstant</t>
  </si>
  <si>
    <t>2027AMP2019Operating ExpenditureRoutine and corrective maintenance and inspectionRoutine and corrective maintenance and inspectionnominal</t>
  </si>
  <si>
    <t>2027AMP2019Operating ExpenditureService interruptions and emergenciesService interruptions and emergenciesconstant</t>
  </si>
  <si>
    <t>2027AMP2019Operating ExpenditureService interruptions and emergenciesService interruptions and emergenciesnominal</t>
  </si>
  <si>
    <t>2027AMP2019Operating ExpenditureSystem operations and network supportSystem operations and network supportconstant</t>
  </si>
  <si>
    <t>2027AMP2019Operating ExpenditureSystem operations and network supportSystem operations and network supportnominal</t>
  </si>
  <si>
    <t>2027AMP2019Operating ExpenditureTotal opexOperational expenditureconstant</t>
  </si>
  <si>
    <t>2027AMP2019Operating ExpenditureTotal opexOperational expenditurenominal</t>
  </si>
  <si>
    <t>2027AMP2019Operating ExpenditureVegetation managementVegetation managementconstant</t>
  </si>
  <si>
    <t>2027AMP2019Operating ExpenditureVegetation managementVegetation managementnominal</t>
  </si>
  <si>
    <t>2028AMP2019Capital ExpenditureAll assetsExpenditure on assetsconstant</t>
  </si>
  <si>
    <t>2028AMP2019Capital ExpenditureAll assetsExpenditure on assetsnominal</t>
  </si>
  <si>
    <t>2028AMP2019Capital ExpenditureAsset relocationsAsset relocationsconstant</t>
  </si>
  <si>
    <t>2028AMP2019Capital ExpenditureAsset relocationsAsset relocationsnominal</t>
  </si>
  <si>
    <t>2028AMP2019Capital ExpenditureAsset replacement and renewalAsset replacement and renewalconstant</t>
  </si>
  <si>
    <t>2028AMP2019Capital ExpenditureAsset replacement and renewalAsset replacement and renewalnominal</t>
  </si>
  <si>
    <t>2028AMP2019Capital ExpenditureAssets commissionedAssets commissionednominal</t>
  </si>
  <si>
    <t>2028AMP2019Capital ExpenditureCapital expenditure forecastCapital expenditure forecastnominal</t>
  </si>
  <si>
    <t>2028AMP2019Capital ExpenditureConsumer connectionConsumer connectionconstant</t>
  </si>
  <si>
    <t>2028AMP2019Capital ExpenditureConsumer connectionConsumer connectionnominal</t>
  </si>
  <si>
    <t>2028AMP2019Capital ExpenditureCost of financingCost of financingnominal</t>
  </si>
  <si>
    <t>2028AMP2019Capital ExpenditureExpenditure on subcomponentsEnergy efficiency and demand side management, reduction of energy lossesconstant</t>
  </si>
  <si>
    <t>2028AMP2019Capital ExpenditureExpenditure on subcomponentsOverhead to underground conversionconstant</t>
  </si>
  <si>
    <t>2028AMP2019Capital ExpenditureExpenditure on subcomponentsResearch and developmentconstant</t>
  </si>
  <si>
    <t>2028AMP2019Capital ExpenditureNetwork assetsExpenditure on network assetsconstant</t>
  </si>
  <si>
    <t>2028AMP2019Capital ExpenditureNetwork assetsExpenditure on network assetsnominal</t>
  </si>
  <si>
    <t>2028AMP2019Capital ExpenditureNon-network assetsExpenditure on non-network assetsconstant</t>
  </si>
  <si>
    <t>2028AMP2019Capital ExpenditureNon-network assetsExpenditure on non-network assetsnominal</t>
  </si>
  <si>
    <t>2028AMP2019Capital ExpenditureReliability, safety and environmentLegislative and regulatoryconstant</t>
  </si>
  <si>
    <t>2028AMP2019Capital ExpenditureReliability, safety and environmentLegislative and regulatorynominal</t>
  </si>
  <si>
    <t>2028AMP2019Capital ExpenditureReliability, safety and environmentOther reliability, safety and environmentconstant</t>
  </si>
  <si>
    <t>2028AMP2019Capital ExpenditureReliability, safety and environmentOther reliability, safety and environmentnominal</t>
  </si>
  <si>
    <t>2028AMP2019Capital ExpenditureReliability, safety and environmentQuality of supplyconstant</t>
  </si>
  <si>
    <t>2028AMP2019Capital ExpenditureReliability, safety and environmentQuality of supplynominal</t>
  </si>
  <si>
    <t>2028AMP2019Capital ExpenditureReliability, safety and environmentTotal reliability, safety and environmentconstant</t>
  </si>
  <si>
    <t>2028AMP2019Capital ExpenditureReliability, safety and environmentTotal reliability, safety and environmentnominal</t>
  </si>
  <si>
    <t>2028AMP2019Capital ExpenditureSystem growthSystem growthconstant</t>
  </si>
  <si>
    <t>2028AMP2019Capital ExpenditureSystem growthSystem growthnominal</t>
  </si>
  <si>
    <t>2028AMP2019Capital ExpenditureValue of capital contributionsValue of capital contributionsnominal</t>
  </si>
  <si>
    <t>2028AMP2019Capital ExpenditureValue of vested assetsValue of vested assetsnominal</t>
  </si>
  <si>
    <t>2028AMP2019Operating ExpenditureAsset replacement and renewalAsset replacement and renewalconstant</t>
  </si>
  <si>
    <t>2028AMP2019Operating ExpenditureAsset replacement and renewalAsset replacement and renewalnominal</t>
  </si>
  <si>
    <t>2028AMP2019Operating ExpenditureBusiness supportBusiness supportconstant</t>
  </si>
  <si>
    <t>2028AMP2019Operating ExpenditureBusiness supportBusiness supportnominal</t>
  </si>
  <si>
    <t>2028AMP2019Operating ExpenditureExpenditure on subcomponentsDirect billing*constant</t>
  </si>
  <si>
    <t>2028AMP2019Operating ExpenditureExpenditure on subcomponentsEnergy efficiency and demand side management, reduction of energy lossesconstant</t>
  </si>
  <si>
    <t>2028AMP2019Operating ExpenditureExpenditure on subcomponentsInsuranceconstant</t>
  </si>
  <si>
    <t>2028AMP2019Operating ExpenditureExpenditure on subcomponentsResearch and Developmentconstant</t>
  </si>
  <si>
    <t>2028AMP2019Operating ExpenditureNetwork OpexNetwork Opexconstant</t>
  </si>
  <si>
    <t>2028AMP2019Operating ExpenditureNetwork OpexNetwork Opexnominal</t>
  </si>
  <si>
    <t>2028AMP2019Operating ExpenditureNon-network opexNon-network opexconstant</t>
  </si>
  <si>
    <t>2028AMP2019Operating ExpenditureNon-network opexNon-network opexnominal</t>
  </si>
  <si>
    <t>2028AMP2019Operating ExpenditureRoutine &amp; Corrective Maint &amp; InspectionRoutine &amp; Corrective Maint &amp; Inspectionconstant</t>
  </si>
  <si>
    <t>2028AMP2019Operating ExpenditureRoutine &amp; Corrective Maint &amp; InspectionRoutine &amp; Corrective Maint &amp; Inspectionnominal</t>
  </si>
  <si>
    <t>2028AMP2019Operating ExpenditureRoutine and corrective maintenance and inspectionRoutine and corrective maintenance and inspectionconstant</t>
  </si>
  <si>
    <t>2028AMP2019Operating ExpenditureRoutine and corrective maintenance and inspectionRoutine and corrective maintenance and inspectionnominal</t>
  </si>
  <si>
    <t>2028AMP2019Operating ExpenditureService interruptions and emergenciesService interruptions and emergenciesconstant</t>
  </si>
  <si>
    <t>2028AMP2019Operating ExpenditureService interruptions and emergenciesService interruptions and emergenciesnominal</t>
  </si>
  <si>
    <t>2028AMP2019Operating ExpenditureSystem operations and network supportSystem operations and network supportconstant</t>
  </si>
  <si>
    <t>2028AMP2019Operating ExpenditureSystem operations and network supportSystem operations and network supportnominal</t>
  </si>
  <si>
    <t>2028AMP2019Operating ExpenditureTotal opexOperational expenditureconstant</t>
  </si>
  <si>
    <t>2028AMP2019Operating ExpenditureTotal opexOperational expenditurenominal</t>
  </si>
  <si>
    <t>2028AMP2019Operating ExpenditureVegetation managementVegetation managementconstant</t>
  </si>
  <si>
    <t>2028AMP2019Operating ExpenditureVegetation managementVegetation managementnominal</t>
  </si>
  <si>
    <t>2029AMP2019Capital ExpenditureAll assetsExpenditure on assetsconstant</t>
  </si>
  <si>
    <t>2029AMP2019Capital ExpenditureAll assetsExpenditure on assetsnominal</t>
  </si>
  <si>
    <t>2029AMP2019Capital ExpenditureAsset relocationsAsset relocationsconstant</t>
  </si>
  <si>
    <t>2029AMP2019Capital ExpenditureAsset relocationsAsset relocationsnominal</t>
  </si>
  <si>
    <t>2029AMP2019Capital ExpenditureAsset replacement and renewalAsset replacement and renewalconstant</t>
  </si>
  <si>
    <t>2029AMP2019Capital ExpenditureAsset replacement and renewalAsset replacement and renewalnominal</t>
  </si>
  <si>
    <t>2029AMP2019Capital ExpenditureAssets commissionedAssets commissionednominal</t>
  </si>
  <si>
    <t>2029AMP2019Capital ExpenditureCapital expenditure forecastCapital expenditure forecastnominal</t>
  </si>
  <si>
    <t>2029AMP2019Capital ExpenditureConsumer connectionConsumer connectionconstant</t>
  </si>
  <si>
    <t>2029AMP2019Capital ExpenditureConsumer connectionConsumer connectionnominal</t>
  </si>
  <si>
    <t>2029AMP2019Capital ExpenditureCost of financingCost of financingnominal</t>
  </si>
  <si>
    <t>2029AMP2019Capital ExpenditureExpenditure on subcomponentsEnergy efficiency and demand side management, reduction of energy lossesconstant</t>
  </si>
  <si>
    <t>2029AMP2019Capital ExpenditureExpenditure on subcomponentsOverhead to underground conversionconstant</t>
  </si>
  <si>
    <t>2029AMP2019Capital ExpenditureExpenditure on subcomponentsResearch and developmentconstant</t>
  </si>
  <si>
    <t>2029AMP2019Capital ExpenditureNetwork assetsExpenditure on network assetsconstant</t>
  </si>
  <si>
    <t>2029AMP2019Capital ExpenditureNetwork assetsExpenditure on network assetsnominal</t>
  </si>
  <si>
    <t>2029AMP2019Capital ExpenditureNon-network assetsExpenditure on non-network assetsconstant</t>
  </si>
  <si>
    <t>2029AMP2019Capital ExpenditureNon-network assetsExpenditure on non-network assetsnominal</t>
  </si>
  <si>
    <t>2029AMP2019Capital ExpenditureReliability, safety and environmentLegislative and regulatoryconstant</t>
  </si>
  <si>
    <t>2029AMP2019Capital ExpenditureReliability, safety and environmentLegislative and regulatorynominal</t>
  </si>
  <si>
    <t>2029AMP2019Capital ExpenditureReliability, safety and environmentOther reliability, safety and environmentconstant</t>
  </si>
  <si>
    <t>2029AMP2019Capital ExpenditureReliability, safety and environmentOther reliability, safety and environmentnominal</t>
  </si>
  <si>
    <t>2029AMP2019Capital ExpenditureReliability, safety and environmentQuality of supplyconstant</t>
  </si>
  <si>
    <t>2029AMP2019Capital ExpenditureReliability, safety and environmentQuality of supplynominal</t>
  </si>
  <si>
    <t>2029AMP2019Capital ExpenditureReliability, safety and environmentTotal reliability, safety and environmentconstant</t>
  </si>
  <si>
    <t>2029AMP2019Capital ExpenditureReliability, safety and environmentTotal reliability, safety and environmentnominal</t>
  </si>
  <si>
    <t>2029AMP2019Capital ExpenditureSystem growthSystem growthconstant</t>
  </si>
  <si>
    <t>2029AMP2019Capital ExpenditureSystem growthSystem growthnominal</t>
  </si>
  <si>
    <t>2029AMP2019Capital ExpenditureValue of capital contributionsValue of capital contributionsnominal</t>
  </si>
  <si>
    <t>2029AMP2019Capital ExpenditureValue of vested assetsValue of vested assetsnominal</t>
  </si>
  <si>
    <t>2029AMP2019Operating ExpenditureAsset replacement and renewalAsset replacement and renewalconstant</t>
  </si>
  <si>
    <t>2029AMP2019Operating ExpenditureAsset replacement and renewalAsset replacement and renewalnominal</t>
  </si>
  <si>
    <t>2029AMP2019Operating ExpenditureBusiness supportBusiness supportconstant</t>
  </si>
  <si>
    <t>2029AMP2019Operating ExpenditureBusiness supportBusiness supportnominal</t>
  </si>
  <si>
    <t>2029AMP2019Operating ExpenditureExpenditure on subcomponentsDirect billing*constant</t>
  </si>
  <si>
    <t>2029AMP2019Operating ExpenditureExpenditure on subcomponentsEnergy efficiency and demand side management, reduction of energy lossesconstant</t>
  </si>
  <si>
    <t>2029AMP2019Operating ExpenditureExpenditure on subcomponentsInsuranceconstant</t>
  </si>
  <si>
    <t>2029AMP2019Operating ExpenditureExpenditure on subcomponentsResearch and Developmentconstant</t>
  </si>
  <si>
    <t>2029AMP2019Operating ExpenditureNetwork OpexNetwork Opexconstant</t>
  </si>
  <si>
    <t>2029AMP2019Operating ExpenditureNetwork OpexNetwork Opexnominal</t>
  </si>
  <si>
    <t>2029AMP2019Operating ExpenditureNon-network opexNon-network opexconstant</t>
  </si>
  <si>
    <t>2029AMP2019Operating ExpenditureNon-network opexNon-network opexnominal</t>
  </si>
  <si>
    <t>2029AMP2019Operating ExpenditureRoutine &amp; Corrective Maint &amp; InspectionRoutine &amp; Corrective Maint &amp; Inspectionconstant</t>
  </si>
  <si>
    <t>2029AMP2019Operating ExpenditureRoutine &amp; Corrective Maint &amp; InspectionRoutine &amp; Corrective Maint &amp; Inspectionnominal</t>
  </si>
  <si>
    <t>2029AMP2019Operating ExpenditureRoutine and corrective maintenance and inspectionRoutine and corrective maintenance and inspectionconstant</t>
  </si>
  <si>
    <t>2029AMP2019Operating ExpenditureRoutine and corrective maintenance and inspectionRoutine and corrective maintenance and inspectionnominal</t>
  </si>
  <si>
    <t>2029AMP2019Operating ExpenditureService interruptions and emergenciesService interruptions and emergenciesconstant</t>
  </si>
  <si>
    <t>2029AMP2019Operating ExpenditureService interruptions and emergenciesService interruptions and emergenciesnominal</t>
  </si>
  <si>
    <t>2029AMP2019Operating ExpenditureSystem operations and network supportSystem operations and network supportconstant</t>
  </si>
  <si>
    <t>2029AMP2019Operating ExpenditureSystem operations and network supportSystem operations and network supportnominal</t>
  </si>
  <si>
    <t>2029AMP2019Operating ExpenditureTotal opexOperational expenditureconstant</t>
  </si>
  <si>
    <t>2029AMP2019Operating ExpenditureTotal opexOperational expenditurenominal</t>
  </si>
  <si>
    <t>2029AMP2019Operating ExpenditureVegetation managementVegetation managementconstant</t>
  </si>
  <si>
    <t>2029AMP2019Operating ExpenditureVegetation managementVegetation managementnominal</t>
  </si>
  <si>
    <t>grade1</t>
  </si>
  <si>
    <t>grade2</t>
  </si>
  <si>
    <t>2019Delivery</t>
  </si>
  <si>
    <t>2019Fixed</t>
  </si>
  <si>
    <t>2019Other</t>
  </si>
  <si>
    <t>2019Peak</t>
  </si>
  <si>
    <t>AMP2020</t>
  </si>
  <si>
    <t>2020AMP2020Capital ExpenditureAll assetsExpenditure on assetsconstant</t>
  </si>
  <si>
    <t>2020AMP2020Capital ExpenditureAll assetsExpenditure on assetsnominal</t>
  </si>
  <si>
    <t>2020AMP2020Capital ExpenditureAsset relocationsAsset relocationsconstant</t>
  </si>
  <si>
    <t>2020AMP2020Capital ExpenditureAsset relocationsAsset relocationsnominal</t>
  </si>
  <si>
    <t>2020AMP2020Capital ExpenditureAsset replacement and renewalAsset replacement and renewalconstant</t>
  </si>
  <si>
    <t>2020AMP2020Capital ExpenditureAsset replacement and renewalAsset replacement and renewalnominal</t>
  </si>
  <si>
    <t>2020AMP2020Capital ExpenditureAssets commissionedAssets commissionednominal</t>
  </si>
  <si>
    <t>2020AMP2020Capital ExpenditureCapital expenditure forecastCapital expenditure forecastnominal</t>
  </si>
  <si>
    <t>2020AMP2020Capital ExpenditureConsumer connectionConsumer connectionconstant</t>
  </si>
  <si>
    <t>2020AMP2020Capital ExpenditureConsumer connectionConsumer connectionnominal</t>
  </si>
  <si>
    <t>2020AMP2020Capital ExpenditureCost of financingCost of financingnominal</t>
  </si>
  <si>
    <t>2020AMP2020Capital ExpenditureExpenditure on subcomponentsEnergy efficiency and demand side management, reduction of energy lossesconstant</t>
  </si>
  <si>
    <t>2020AMP2020Capital ExpenditureExpenditure on subcomponentsOverhead to underground conversionconstant</t>
  </si>
  <si>
    <t>2020AMP2020Capital ExpenditureExpenditure on subcomponentsResearch and developmentconstant</t>
  </si>
  <si>
    <t>2020AMP2020Capital ExpenditureNetwork assetsExpenditure on network assetsconstant</t>
  </si>
  <si>
    <t>2020AMP2020Capital ExpenditureNetwork assetsExpenditure on network assetsnominal</t>
  </si>
  <si>
    <t>2020AMP2020Capital ExpenditureNon-network assetsExpenditure on non-network assetsconstant</t>
  </si>
  <si>
    <t>2020AMP2020Capital ExpenditureNon-network assetsExpenditure on non-network assetsnominal</t>
  </si>
  <si>
    <t>2020AMP2020Capital ExpenditureReliability, safety and environmentLegislative and regulatoryconstant</t>
  </si>
  <si>
    <t>2020AMP2020Capital ExpenditureReliability, safety and environmentLegislative and regulatorynominal</t>
  </si>
  <si>
    <t>2020AMP2020Capital ExpenditureReliability, safety and environmentOther reliability, safety and environmentconstant</t>
  </si>
  <si>
    <t>2020AMP2020Capital ExpenditureReliability, safety and environmentOther reliability, safety and environmentnominal</t>
  </si>
  <si>
    <t>2020AMP2020Capital ExpenditureReliability, safety and environmentQuality of supplyconstant</t>
  </si>
  <si>
    <t>2020AMP2020Capital ExpenditureReliability, safety and environmentQuality of supplynominal</t>
  </si>
  <si>
    <t>2020AMP2020Capital ExpenditureReliability, safety and environmentTotal reliability, safety and environmentconstant</t>
  </si>
  <si>
    <t>2020AMP2020Capital ExpenditureReliability, safety and environmentTotal reliability, safety and environmentnominal</t>
  </si>
  <si>
    <t>2020AMP2020Capital ExpenditureSystem growthSystem growthconstant</t>
  </si>
  <si>
    <t>2020AMP2020Capital ExpenditureSystem growthSystem growthnominal</t>
  </si>
  <si>
    <t>2020AMP2020Capital ExpenditureValue of capital contributionsValue of capital contributionsnominal</t>
  </si>
  <si>
    <t>2020AMP2020Capital ExpenditureValue of vested assetsValue of vested assetsnominal</t>
  </si>
  <si>
    <t>2020AMP2020Capital ExpenditureSystem GrowthCapital contributions funding system growthconstant</t>
  </si>
  <si>
    <t>2020AMP2020Capital ExpenditureSystem GrowthDistribution and LV cablesconstant</t>
  </si>
  <si>
    <t>2020AMP2020Capital ExpenditureSystem GrowthDistribution and LV linesconstant</t>
  </si>
  <si>
    <t>2020AMP2020Capital ExpenditureSystem GrowthDistribution substations and transformersconstant</t>
  </si>
  <si>
    <t>2020AMP2020Capital ExpenditureSystem GrowthDistribution switchgearconstant</t>
  </si>
  <si>
    <t>2020AMP2020Capital ExpenditureSystem GrowthOther network assetsconstant</t>
  </si>
  <si>
    <t>2020AMP2020Capital ExpenditureSystem GrowthSubtransmissionconstant</t>
  </si>
  <si>
    <t>2020AMP2020Capital ExpenditureSystem GrowthSystem growth expenditureconstant</t>
  </si>
  <si>
    <t>2020AMP2020Capital ExpenditureSystem GrowthSystem growth less capital contributionsconstant</t>
  </si>
  <si>
    <t>2020AMP2020Capital ExpenditureSystem GrowthZone substationsconstant</t>
  </si>
  <si>
    <t>2020AMP2020Capital ExpenditureAsset replacement and renewalAsset replacement and renewal expenditureconstant</t>
  </si>
  <si>
    <t>2020AMP2020Capital ExpenditureAsset replacement and renewalAsset replacement and renewal less capital contributionsconstant</t>
  </si>
  <si>
    <t>2020AMP2020Capital ExpenditureAsset replacement and renewalCapital contributions funding asset replacement and renewalconstant</t>
  </si>
  <si>
    <t>2020AMP2020Capital ExpenditureAsset replacement and renewalDistribution and LV cablesconstant</t>
  </si>
  <si>
    <t>2020AMP2020Capital ExpenditureAsset replacement and renewalDistribution and LV linesconstant</t>
  </si>
  <si>
    <t>2020AMP2020Capital ExpenditureAsset replacement and renewalDistribution substations and transformersconstant</t>
  </si>
  <si>
    <t>2020AMP2020Capital ExpenditureAsset replacement and renewalDistribution switchgearconstant</t>
  </si>
  <si>
    <t>2020AMP2020Capital ExpenditureAsset replacement and renewalOther network assetsconstant</t>
  </si>
  <si>
    <t>2020AMP2020Capital ExpenditureAsset replacement and renewalSubtransmissionconstant</t>
  </si>
  <si>
    <t>2020AMP2020Capital ExpenditureAsset replacement and renewalZone substationsconstant</t>
  </si>
  <si>
    <t>2020IDCapital ExpenditureAll assetsExpenditure on assetsconstant</t>
  </si>
  <si>
    <t>2020IDCapital ExpenditureAll assetsExpenditure on assetsnominal</t>
  </si>
  <si>
    <t>2020IDCapital ExpenditureAsset relocationsAsset relocationsconstant</t>
  </si>
  <si>
    <t>2020IDCapital ExpenditureAsset relocationsAsset relocationsnominal</t>
  </si>
  <si>
    <t>2020IDCapital ExpenditureAsset replacement and renewalAsset replacement and renewalconstant</t>
  </si>
  <si>
    <t>2020IDCapital ExpenditureAsset replacement and renewalAsset replacement and renewalnominal</t>
  </si>
  <si>
    <t>2020IDCapital ExpenditureCapital expenditureCapital expenditureconstant</t>
  </si>
  <si>
    <t>2020IDCapital ExpenditureCapital expenditureCapital expenditurenominal</t>
  </si>
  <si>
    <t>2020IDCapital ExpenditureConsumer connectionConsumer connectionconstant</t>
  </si>
  <si>
    <t>2020IDCapital ExpenditureConsumer connectionConsumer connectionnominal</t>
  </si>
  <si>
    <t>2020IDCapital ExpenditureCost of financingCost of financingconstant</t>
  </si>
  <si>
    <t>2020IDCapital ExpenditureCost of financingCost of financingnominal</t>
  </si>
  <si>
    <t>2020IDCapital ExpenditureNetwork assetsExpenditure on network assetsconstant</t>
  </si>
  <si>
    <t>2020IDCapital ExpenditureNetwork assetsExpenditure on network assetsnominal</t>
  </si>
  <si>
    <t>2020IDCapital ExpenditureNon-network assetsExpenditure on non-network assetsconstant</t>
  </si>
  <si>
    <t>2020IDCapital ExpenditureNon-network assetsExpenditure on non-network assetsnominal</t>
  </si>
  <si>
    <t>2020IDCapital ExpenditureReliability, safety and environmentLegislative and regulatoryconstant</t>
  </si>
  <si>
    <t>2020IDCapital ExpenditureReliability, safety and environmentLegislative and regulatorynominal</t>
  </si>
  <si>
    <t>2020IDCapital ExpenditureReliability, safety and environmentOther reliability, safety and environmentconstant</t>
  </si>
  <si>
    <t>2020IDCapital ExpenditureReliability, safety and environmentOther reliability, safety and environmentnominal</t>
  </si>
  <si>
    <t>2020IDCapital ExpenditureReliability, safety and environmentQuality of supplyconstant</t>
  </si>
  <si>
    <t>2020IDCapital ExpenditureReliability, safety and environmentQuality of supplynominal</t>
  </si>
  <si>
    <t>2020IDCapital ExpenditureReliability, safety and environmentTotal reliability, safety and environmentconstant</t>
  </si>
  <si>
    <t>2020IDCapital ExpenditureReliability, safety and environmentTotal reliability, safety and environmentnominal</t>
  </si>
  <si>
    <t>2020IDCapital ExpenditureSystem growthSystem growthconstant</t>
  </si>
  <si>
    <t>2020IDCapital ExpenditureSystem growthSystem growthnominal</t>
  </si>
  <si>
    <t>2020IDCapital ExpenditureValue of capital contributionsValue of capital contributionsconstant</t>
  </si>
  <si>
    <t>2020IDCapital ExpenditureValue of capital contributionsValue of capital contributionsnominal</t>
  </si>
  <si>
    <t>2020IDCapital ExpenditureValue of vested assetsValue of vested assetsconstant</t>
  </si>
  <si>
    <t>2020IDCapital ExpenditureValue of vested assetsValue of vested assetsnominal</t>
  </si>
  <si>
    <t>2020IDCapital ExpenditureAsset replacement and renewalAsset replacement and renewal expenditureconstant</t>
  </si>
  <si>
    <t>2020IDCapital ExpenditureAsset replacement and renewalAsset replacement and renewal expenditurenominal</t>
  </si>
  <si>
    <t>2020IDCapital ExpenditureAsset replacement and renewalAsset replacement and renewal less capital contributionsconstant</t>
  </si>
  <si>
    <t>2020IDCapital ExpenditureAsset replacement and renewalAsset replacement and renewal less capital contributionsnominal</t>
  </si>
  <si>
    <t>2020IDCapital ExpenditureAsset replacement and renewalCapital contributions funding asset replacement and renewalconstant</t>
  </si>
  <si>
    <t>2020IDCapital ExpenditureAsset replacement and renewalCapital contributions funding asset replacement and renewalnominal</t>
  </si>
  <si>
    <t>2020IDCapital ExpenditureAsset replacement and renewalDistribution and LV cablesconstant</t>
  </si>
  <si>
    <t>2020IDCapital ExpenditureAsset replacement and renewalDistribution and LV cablesnominal</t>
  </si>
  <si>
    <t>2020IDCapital ExpenditureAsset replacement and renewalDistribution and LV linesconstant</t>
  </si>
  <si>
    <t>2020IDCapital ExpenditureAsset replacement and renewalDistribution and LV linesnominal</t>
  </si>
  <si>
    <t>2020IDCapital ExpenditureAsset replacement and renewalDistribution substations and transformersconstant</t>
  </si>
  <si>
    <t>2020IDCapital ExpenditureAsset replacement and renewalDistribution substations and transformersnominal</t>
  </si>
  <si>
    <t>2020IDCapital ExpenditureAsset replacement and renewalDistribution switchgearconstant</t>
  </si>
  <si>
    <t>2020IDCapital ExpenditureAsset replacement and renewalDistribution switchgearnominal</t>
  </si>
  <si>
    <t>2020IDCapital ExpenditureAsset replacement and renewalOther network assetsconstant</t>
  </si>
  <si>
    <t>2020IDCapital ExpenditureAsset replacement and renewalOther network assetsnominal</t>
  </si>
  <si>
    <t>2020IDCapital ExpenditureAsset replacement and renewalSubtransmissionconstant</t>
  </si>
  <si>
    <t>2020IDCapital ExpenditureAsset replacement and renewalSubtransmissionnominal</t>
  </si>
  <si>
    <t>2020IDCapital ExpenditureAsset replacement and renewalZone substationsconstant</t>
  </si>
  <si>
    <t>2020IDCapital ExpenditureAsset replacement and renewalZone substationsnominal</t>
  </si>
  <si>
    <t>2020IDCapital ExpenditureSystem growthCapital contributions funding system growthconstant</t>
  </si>
  <si>
    <t>2020IDCapital ExpenditureSystem growthCapital contributions funding system growthnominal</t>
  </si>
  <si>
    <t>2020IDCapital ExpenditureSystem growthDistribution and LV cablesconstant</t>
  </si>
  <si>
    <t>2020IDCapital ExpenditureSystem growthDistribution and LV cablesnominal</t>
  </si>
  <si>
    <t>2020IDCapital ExpenditureSystem growthDistribution and LV linesconstant</t>
  </si>
  <si>
    <t>2020IDCapital ExpenditureSystem growthDistribution and LV linesnominal</t>
  </si>
  <si>
    <t>2020IDCapital ExpenditureSystem growthDistribution substations and transformersconstant</t>
  </si>
  <si>
    <t>2020IDCapital ExpenditureSystem growthDistribution substations and transformersnominal</t>
  </si>
  <si>
    <t>2020IDCapital ExpenditureSystem growthDistribution switchgearconstant</t>
  </si>
  <si>
    <t>2020IDCapital ExpenditureSystem growthDistribution switchgearnominal</t>
  </si>
  <si>
    <t>2020IDCapital ExpenditureSystem growthOther network assetsconstant</t>
  </si>
  <si>
    <t>2020IDCapital ExpenditureSystem growthOther network assetsnominal</t>
  </si>
  <si>
    <t>2020IDCapital ExpenditureSystem growthSubtransmissionconstant</t>
  </si>
  <si>
    <t>2020IDCapital ExpenditureSystem growthSubtransmissionnominal</t>
  </si>
  <si>
    <t>2020IDCapital ExpenditureSystem growthSystem growth expenditureconstant</t>
  </si>
  <si>
    <t>2020IDCapital ExpenditureSystem growthSystem growth expenditurenominal</t>
  </si>
  <si>
    <t>2020IDCapital ExpenditureSystem growthSystem growth less capital contributionsconstant</t>
  </si>
  <si>
    <t>2020IDCapital ExpenditureSystem growthSystem growth less capital contributionsnominal</t>
  </si>
  <si>
    <t>2020IDCapital ExpenditureSystem growthZone substationsconstant</t>
  </si>
  <si>
    <t>2020IDCapital ExpenditureSystem growthZone substationsnominal</t>
  </si>
  <si>
    <t>2020AMP2020Network and DemandElectricity volumesElectricity entering system for supply to consumersNA</t>
  </si>
  <si>
    <t>2020AMP2020Network and DemandElectricity volumesLoad factorNA</t>
  </si>
  <si>
    <t>2020AMP2020Network and DemandElectricity volumesLoss ratioNA</t>
  </si>
  <si>
    <t>2020AMP2020Network and DemandElectricity volumesTotal energy delivered to ICPsNA</t>
  </si>
  <si>
    <t>2020AMP2020Network and DemandMaximum coincident system demandGXP demandNA</t>
  </si>
  <si>
    <t>2020AMP2020Network and DemandMaximum coincident system demandMaximum coincident system demandNA</t>
  </si>
  <si>
    <t>2020IDNetwork and DemandCustomer numbersAverage no. of ICPs in disclosure yearNA</t>
  </si>
  <si>
    <t>2020IDNetwork and DemandTotal circuit lengthOverhead (km)NA</t>
  </si>
  <si>
    <t>2020IDNetwork and DemandTotal circuit lengthTotal circuit length (km)NA</t>
  </si>
  <si>
    <t>2020IDNetwork and DemandTotal circuit lengthUnderground (km)NA</t>
  </si>
  <si>
    <t>2020IDNetwork and DemandElectricity volumesElectricity entering system for supply to consumersNA</t>
  </si>
  <si>
    <t>2020IDNetwork and DemandElectricity volumesLoad factorNA</t>
  </si>
  <si>
    <t>2020IDNetwork and DemandElectricity volumesLoss ratioNA</t>
  </si>
  <si>
    <t>2020IDNetwork and DemandElectricity volumesTotal energy delivered to ICPsNA</t>
  </si>
  <si>
    <t>2020IDNetwork and DemandMaximum coincident system demandGXP demandNA</t>
  </si>
  <si>
    <t>2020IDNetwork and DemandMaximum coincident system demandMaximum coincident system demandNA</t>
  </si>
  <si>
    <t>2020AMP2020Operating ExpenditureAsset replacement and renewalAsset replacement and renewalconstant</t>
  </si>
  <si>
    <t>2020AMP2020Operating ExpenditureAsset replacement and renewalAsset replacement and renewalnominal</t>
  </si>
  <si>
    <t>2020AMP2020Operating ExpenditureBusiness supportBusiness supportconstant</t>
  </si>
  <si>
    <t>2020AMP2020Operating ExpenditureBusiness supportBusiness supportnominal</t>
  </si>
  <si>
    <t>2020AMP2020Operating ExpenditureExpenditure on subcomponentsDirect billing*constant</t>
  </si>
  <si>
    <t>2020AMP2020Operating ExpenditureExpenditure on subcomponentsEnergy efficiency and demand side management, reduction of energy lossesconstant</t>
  </si>
  <si>
    <t>2020AMP2020Operating ExpenditureExpenditure on subcomponentsInsuranceconstant</t>
  </si>
  <si>
    <t>2020AMP2020Operating ExpenditureExpenditure on subcomponentsResearch and Developmentconstant</t>
  </si>
  <si>
    <t>2020AMP2020Operating ExpenditureNetwork OpexNetwork Opexconstant</t>
  </si>
  <si>
    <t>2020AMP2020Operating ExpenditureNetwork OpexNetwork Opexnominal</t>
  </si>
  <si>
    <t>2020AMP2020Operating ExpenditureNon-network opexNon-network opexconstant</t>
  </si>
  <si>
    <t>2020AMP2020Operating ExpenditureNon-network opexNon-network opexnominal</t>
  </si>
  <si>
    <t>2020AMP2020Operating ExpenditureRoutine &amp; Corrective Maint &amp; InspectionRoutine &amp; Corrective Maint &amp; Inspectionconstant</t>
  </si>
  <si>
    <t>2020AMP2020Operating ExpenditureRoutine &amp; Corrective Maint &amp; InspectionRoutine &amp; Corrective Maint &amp; Inspectionnominal</t>
  </si>
  <si>
    <t>2020AMP2020Operating ExpenditureRoutine and corrective maintenance and inspectionRoutine and corrective maintenance and inspectionconstant</t>
  </si>
  <si>
    <t>2020AMP2020Operating ExpenditureRoutine and corrective maintenance and inspectionRoutine and corrective maintenance and inspectionnominal</t>
  </si>
  <si>
    <t>2020AMP2020Operating ExpenditureService interruptions and emergenciesService interruptions and emergenciesconstant</t>
  </si>
  <si>
    <t>2020AMP2020Operating ExpenditureService interruptions and emergenciesService interruptions and emergenciesnominal</t>
  </si>
  <si>
    <t>2020AMP2020Operating ExpenditureSystem operations and network supportSystem operations and network supportconstant</t>
  </si>
  <si>
    <t>2020AMP2020Operating ExpenditureSystem operations and network supportSystem operations and network supportnominal</t>
  </si>
  <si>
    <t>2020AMP2020Operating ExpenditureTotal opexOperational expenditureconstant</t>
  </si>
  <si>
    <t>2020AMP2020Operating ExpenditureTotal opexOperational expenditurenominal</t>
  </si>
  <si>
    <t>2020AMP2020Operating ExpenditureVegetation managementVegetation managementconstant</t>
  </si>
  <si>
    <t>2020AMP2020Operating ExpenditureVegetation managementVegetation managementnominal</t>
  </si>
  <si>
    <t>2020IDOperating ExpenditureAsset replacement and renewalAsset replacement and renewalconstant</t>
  </si>
  <si>
    <t>2020IDOperating ExpenditureAsset replacement and renewalAsset replacement and renewalnominal</t>
  </si>
  <si>
    <t>2020IDOperating ExpenditureBusiness supportBusiness supportconstant</t>
  </si>
  <si>
    <t>2020IDOperating ExpenditureBusiness supportBusiness supportnominal</t>
  </si>
  <si>
    <t>2020IDOperating ExpenditureNetwork opexNetwork opexconstant</t>
  </si>
  <si>
    <t>2020IDOperating ExpenditureNetwork opexNetwork opexnominal</t>
  </si>
  <si>
    <t>2020IDOperating ExpenditureNon-network opexNon-network opexconstant</t>
  </si>
  <si>
    <t>2020IDOperating ExpenditureNon-network opexNon-network opexnominal</t>
  </si>
  <si>
    <t>2020IDOperating ExpenditureRoutine and corrective maintenance and inspectionRoutine and corrective maintenance and inspectionconstant</t>
  </si>
  <si>
    <t>2020IDOperating ExpenditureRoutine and corrective maintenance and inspectionRoutine and corrective maintenance and inspectionnominal</t>
  </si>
  <si>
    <t>2020IDOperating ExpenditureService interruptions and emergenciesService interruptions and emergenciesconstant</t>
  </si>
  <si>
    <t>2020IDOperating ExpenditureService interruptions and emergenciesService interruptions and emergenciesnominal</t>
  </si>
  <si>
    <t>2020IDOperating ExpenditureSystem operations and network supportSystem operations and network supportconstant</t>
  </si>
  <si>
    <t>2020IDOperating ExpenditureSystem operations and network supportSystem operations and network supportnominal</t>
  </si>
  <si>
    <t>2020IDOperating ExpenditureTotal opexOperational expenditureconstant</t>
  </si>
  <si>
    <t>2020IDOperating ExpenditureTotal opexOperational expenditurenominal</t>
  </si>
  <si>
    <t>2020IDOperating ExpenditureVegetation managementVegetation managementconstant</t>
  </si>
  <si>
    <t>2020IDOperating ExpenditureVegetation managementVegetation managementnominal</t>
  </si>
  <si>
    <t>2020IDOther dataRelated party transactionsAsset relocationsconstant</t>
  </si>
  <si>
    <t>2020IDOther dataRelated party transactionsAsset relocationsnominal</t>
  </si>
  <si>
    <t>2020IDOther dataRelated party transactionsAsset replacement and renewal (capex)constant</t>
  </si>
  <si>
    <t>2020IDOther dataRelated party transactionsAsset replacement and renewal (capex)nominal</t>
  </si>
  <si>
    <t>2020IDOther dataRelated party transactionsAsset replacement and renewal (opex)constant</t>
  </si>
  <si>
    <t>2020IDOther dataRelated party transactionsAsset replacement and renewal (opex)nominal</t>
  </si>
  <si>
    <t>2020IDOther dataRelated party transactionsBusiness supportconstant</t>
  </si>
  <si>
    <t>2020IDOther dataRelated party transactionsBusiness supportnominal</t>
  </si>
  <si>
    <t>2020IDOther dataRelated party transactionsCapital Expenditureconstant</t>
  </si>
  <si>
    <t>2020IDOther dataRelated party transactionsCapital Expenditurenominal</t>
  </si>
  <si>
    <t>2020IDOther dataRelated party transactionsConsumer connectionconstant</t>
  </si>
  <si>
    <t>2020IDOther dataRelated party transactionsConsumer connectionnominal</t>
  </si>
  <si>
    <t>2020IDOther dataRelated party transactionsCost of financingconstant</t>
  </si>
  <si>
    <t>2020IDOther dataRelated party transactionsCost of financingnominal</t>
  </si>
  <si>
    <t>2020IDOther dataRelated party transactionsExpenditure on assetsconstant</t>
  </si>
  <si>
    <t>2020IDOther dataRelated party transactionsExpenditure on assetsnominal</t>
  </si>
  <si>
    <t>2020IDOther dataRelated party transactionsExpenditure on non-network assetsconstant</t>
  </si>
  <si>
    <t>2020IDOther dataRelated party transactionsExpenditure on non-network assetsnominal</t>
  </si>
  <si>
    <t>2020IDOther dataRelated party transactionsLegislative and regulatoryconstant</t>
  </si>
  <si>
    <t>2020IDOther dataRelated party transactionsLegislative and regulatorynominal</t>
  </si>
  <si>
    <t>2020IDOther dataRelated party transactionsMarket value of asset disposalsconstant</t>
  </si>
  <si>
    <t>2020IDOther dataRelated party transactionsMarket value of asset disposalsnominal</t>
  </si>
  <si>
    <t>2020IDOther dataRelated party transactionsNetwork opexconstant</t>
  </si>
  <si>
    <t>2020IDOther dataRelated party transactionsNetwork opexnominal</t>
  </si>
  <si>
    <t>2020IDOther dataRelated party transactionsOperational expenditureconstant</t>
  </si>
  <si>
    <t>2020IDOther dataRelated party transactionsOperational expenditurenominal</t>
  </si>
  <si>
    <t>2020IDOther dataRelated party transactionsOther related party transactionsconstant</t>
  </si>
  <si>
    <t>2020IDOther dataRelated party transactionsOther related party transactionsnominal</t>
  </si>
  <si>
    <t>2020IDOther dataRelated party transactionsOther reliability, safety and environmentconstant</t>
  </si>
  <si>
    <t>2020IDOther dataRelated party transactionsOther reliability, safety and environmentnominal</t>
  </si>
  <si>
    <t>2020IDOther dataRelated party transactionsQuality of supplyconstant</t>
  </si>
  <si>
    <t>2020IDOther dataRelated party transactionsQuality of supplynominal</t>
  </si>
  <si>
    <t>2020IDOther dataRelated party transactionsRoutine and corrective maintenance and inspectionconstant</t>
  </si>
  <si>
    <t>2020IDOther dataRelated party transactionsRoutine and corrective maintenance and inspectionnominal</t>
  </si>
  <si>
    <t>2020IDOther dataRelated party transactionsService interruptions and emergenciesconstant</t>
  </si>
  <si>
    <t>2020IDOther dataRelated party transactionsService interruptions and emergenciesnominal</t>
  </si>
  <si>
    <t>2020IDOther dataRelated party transactionsSystem growthconstant</t>
  </si>
  <si>
    <t>2020IDOther dataRelated party transactionsSystem growthnominal</t>
  </si>
  <si>
    <t>2020IDOther dataRelated party transactionsSystem operations and network supportconstant</t>
  </si>
  <si>
    <t>2020IDOther dataRelated party transactionsSystem operations and network supportnominal</t>
  </si>
  <si>
    <t>2020IDOther dataRelated party transactionsTotal expenditureconstant</t>
  </si>
  <si>
    <t>2020IDOther dataRelated party transactionsTotal expenditurenominal</t>
  </si>
  <si>
    <t>2020IDOther dataRelated party transactionsTotal regulatory incomeconstant</t>
  </si>
  <si>
    <t>2020IDOther dataRelated party transactionsTotal regulatory incomenominal</t>
  </si>
  <si>
    <t>2020IDOther dataRelated party transactionsValue of capital contributionsconstant</t>
  </si>
  <si>
    <t>2020IDOther dataRelated party transactionsValue of capital contributionsnominal</t>
  </si>
  <si>
    <t>2020IDOther dataRelated party transactionsValue of vested assetsconstant</t>
  </si>
  <si>
    <t>2020IDOther dataRelated party transactionsValue of vested assetsnominal</t>
  </si>
  <si>
    <t>2020IDOther dataRelated party transactionsVegetation managementconstant</t>
  </si>
  <si>
    <t>2020IDOther dataRelated party transactionsVegetation managementnominal</t>
  </si>
  <si>
    <t>2020IDOther dataTransformer capacityTotal distribution transformer capacityNA</t>
  </si>
  <si>
    <t>2020IDRAB valueTotal closing RAB valueDistribution and LV cablesconstant</t>
  </si>
  <si>
    <t>2020IDRAB valueTotal closing RAB valueDistribution and LV linesconstant</t>
  </si>
  <si>
    <t>2020IDRAB valueTotal closing RAB valueDistribution substations and transformersconstant</t>
  </si>
  <si>
    <t>2020IDRAB valueTotal closing RAB valueDistribution switchgearconstant</t>
  </si>
  <si>
    <t>2020IDRAB valueTotal closing RAB valueNon-network assetsconstant</t>
  </si>
  <si>
    <t>2020IDRAB valueTotal closing RAB valueOther network assetsconstant</t>
  </si>
  <si>
    <t>2020IDRAB valueTotal closing RAB valueSubtransmission cablesconstant</t>
  </si>
  <si>
    <t>2020IDRAB valueTotal closing RAB valueSubtransmission linesconstant</t>
  </si>
  <si>
    <t>2020IDRAB valueTotal closing RAB valueTotalconstant</t>
  </si>
  <si>
    <t>2020IDRAB valueTotal closing RAB valueZone substationsconstant</t>
  </si>
  <si>
    <t>2020IDReliabilityInterruption rateInterruptions per 100 circuit kmNA</t>
  </si>
  <si>
    <t>2020IDReliabilityNumber of interruptionsClass BNA</t>
  </si>
  <si>
    <t>2020IDReliabilityNumber of interruptionsClass CNA</t>
  </si>
  <si>
    <t>2020IDReliabilitySAIDIClass BNA</t>
  </si>
  <si>
    <t>2020IDReliabilitySAIDIClass CNA</t>
  </si>
  <si>
    <t>2020IDReliabilitySAIFIClass BNA</t>
  </si>
  <si>
    <t>2020IDReliabilitySAIFIClass CNA</t>
  </si>
  <si>
    <t>2020IDReliabilitySAIDIAdverse environmentNA</t>
  </si>
  <si>
    <t>2020IDReliabilitySAIDIAdverse weatherNA</t>
  </si>
  <si>
    <t>2020IDReliabilitySAIDICause unknownNA</t>
  </si>
  <si>
    <t>2020IDReliabilitySAIDIDefective equipmentNA</t>
  </si>
  <si>
    <t>2020IDReliabilitySAIDIHuman errorNA</t>
  </si>
  <si>
    <t>2020IDReliabilitySAIDILightningNA</t>
  </si>
  <si>
    <t>2020IDReliabilitySAIDIThird party interferenceNA</t>
  </si>
  <si>
    <t>2020IDReliabilitySAIDIVegetationNA</t>
  </si>
  <si>
    <t>2020IDReliabilitySAIDIWildlifeNA</t>
  </si>
  <si>
    <t>2020IDReliabilitySAIFIAdverse environmentNA</t>
  </si>
  <si>
    <t>2020IDReliabilitySAIFIAdverse weatherNA</t>
  </si>
  <si>
    <t>2020IDReliabilitySAIFICause unknownNA</t>
  </si>
  <si>
    <t>2020IDReliabilitySAIFIDefective equipmentNA</t>
  </si>
  <si>
    <t>2020IDReliabilitySAIFIHuman errorNA</t>
  </si>
  <si>
    <t>2020IDReliabilitySAIFILightningNA</t>
  </si>
  <si>
    <t>2020IDReliabilitySAIFIThird party interferenceNA</t>
  </si>
  <si>
    <t>2020IDReliabilitySAIFIVegetationNA</t>
  </si>
  <si>
    <t>2020IDReliabilitySAIFIWildlifeNA</t>
  </si>
  <si>
    <t>2020AMP2020ReliabilitySAIDIClass BNA</t>
  </si>
  <si>
    <t>2020AMP2020ReliabilitySAIDIClass CNA</t>
  </si>
  <si>
    <t>2020AMP2020ReliabilitySAIFIClass BNA</t>
  </si>
  <si>
    <t>2020AMP2020ReliabilitySAIFIClass CNA</t>
  </si>
  <si>
    <t>2020IDRevenue and ProfitabilityReturn on investmentReturn on Investment (post tax)NA</t>
  </si>
  <si>
    <t>2020IDRevenue and ProfitabilityReturn on investmentReturn on Investment (vanilla)NA</t>
  </si>
  <si>
    <t>2020IDRevenue and ProfitabilityExpensesOperational expenditureconstant</t>
  </si>
  <si>
    <t>2020IDRevenue and ProfitabilityExpensesOperational expenditurenominal</t>
  </si>
  <si>
    <t>2020IDRevenue and ProfitabilityExpensesPass-through and recoverable costsconstant</t>
  </si>
  <si>
    <t>2020IDRevenue and ProfitabilityExpensesPass-through and recoverable costsnominal</t>
  </si>
  <si>
    <t>2020IDRevenue and ProfitabilityOperating surplus / (deficit)Operating surplus / (deficit)constant</t>
  </si>
  <si>
    <t>2020IDRevenue and ProfitabilityOperating surplus / (deficit)Operating surplus / (deficit)nominal</t>
  </si>
  <si>
    <t>2020IDRevenue and ProfitabilityRegulatory profit / (loss)Regulatory profit / (loss)constant</t>
  </si>
  <si>
    <t>2020IDRevenue and ProfitabilityRegulatory profit / (loss)Regulatory profit / (loss)nominal</t>
  </si>
  <si>
    <t>2020IDRevenue and ProfitabilityRegulatory profit / (loss) before taxRegulatory profit / (loss) before taxconstant</t>
  </si>
  <si>
    <t>2020IDRevenue and ProfitabilityRegulatory profit / (loss) before taxRegulatory profit / (loss) before taxnominal</t>
  </si>
  <si>
    <t>2020IDRevenue and ProfitabilityTaxRegulatory tax allowanceconstant</t>
  </si>
  <si>
    <t>2020IDRevenue and ProfitabilityTaxRegulatory tax allowancenominal</t>
  </si>
  <si>
    <t>2020IDRevenue and ProfitabilityTerm credit spread differentialTerm credit spread differential allowanceconstant</t>
  </si>
  <si>
    <t>2020IDRevenue and ProfitabilityTerm credit spread differentialTerm credit spread differential allowancenominal</t>
  </si>
  <si>
    <t>2020IDRevenue and ProfitabilityTotal regulatory incomeGains / (losses) on asset disposalsconstant</t>
  </si>
  <si>
    <t>2020IDRevenue and ProfitabilityTotal regulatory incomeGains / (losses) on asset disposalsnominal</t>
  </si>
  <si>
    <t>2020IDRevenue and ProfitabilityTotal regulatory incomeLine charge revenueconstant</t>
  </si>
  <si>
    <t>2020IDRevenue and ProfitabilityTotal regulatory incomeLine charge revenuenominal</t>
  </si>
  <si>
    <t>2020IDRevenue and ProfitabilityTotal regulatory incomeOther regulatory incomeconstant</t>
  </si>
  <si>
    <t>2020IDRevenue and ProfitabilityTotal regulatory incomeOther regulatory incomenominal</t>
  </si>
  <si>
    <t>2020IDRevenue and ProfitabilityTotal regulatory incomeTotal regulatory incomeconstant</t>
  </si>
  <si>
    <t>2020IDRevenue and ProfitabilityTotal regulatory incomeTotal regulatory incomenominal</t>
  </si>
  <si>
    <t>2020IDRevenue and ProfitabilityAdjustment resulting from asset allocationAdjustment resulting from asset allocationconstant</t>
  </si>
  <si>
    <t>2020IDRevenue and ProfitabilityAdjustment resulting from asset allocationAdjustment resulting from asset allocationnominal</t>
  </si>
  <si>
    <t>2020IDRevenue and ProfitabilityAsset disposalsAsset disposalsconstant</t>
  </si>
  <si>
    <t>2020IDRevenue and ProfitabilityAsset disposalsAsset disposalsnominal</t>
  </si>
  <si>
    <t>2020IDRevenue and ProfitabilityAsset valueTotal depreciationconstant</t>
  </si>
  <si>
    <t>2020IDRevenue and ProfitabilityAsset valueTotal depreciationnominal</t>
  </si>
  <si>
    <t>2020IDRevenue and ProfitabilityAsset valueTotal revaluationsconstant</t>
  </si>
  <si>
    <t>2020IDRevenue and ProfitabilityAsset valueTotal revaluationsnominal</t>
  </si>
  <si>
    <t>2020IDRevenue and ProfitabilityAssets commissionedAssets commissionedconstant</t>
  </si>
  <si>
    <t>2020IDRevenue and ProfitabilityAssets commissionedAssets commissionednominal</t>
  </si>
  <si>
    <t>2020IDRevenue and ProfitabilityLost and found assets adjustmentLost and found assets adjustmentconstant</t>
  </si>
  <si>
    <t>2020IDRevenue and ProfitabilityLost and found assets adjustmentLost and found assets adjustmentnominal</t>
  </si>
  <si>
    <t>2020IDRevenue and ProfitabilityTotal closing RAB valueTotal closing RAB valueconstant</t>
  </si>
  <si>
    <t>2020IDRevenue and ProfitabilityTotal closing RAB valueTotal closing RAB valuenominal</t>
  </si>
  <si>
    <t>2020IDRevenue and ProfitabilityTotal opening RAB valueTotal opening RAB valueconstant</t>
  </si>
  <si>
    <t>2020IDRevenue and ProfitabilityTotal opening RAB valueTotal opening RAB valuenominal</t>
  </si>
  <si>
    <t>2021AMP2020Capital ExpenditureAll assetsExpenditure on assetsconstant</t>
  </si>
  <si>
    <t>2021AMP2020Capital ExpenditureAll assetsExpenditure on assetsnominal</t>
  </si>
  <si>
    <t>2021AMP2020Capital ExpenditureAsset relocationsAsset relocationsconstant</t>
  </si>
  <si>
    <t>2021AMP2020Capital ExpenditureAsset relocationsAsset relocationsnominal</t>
  </si>
  <si>
    <t>2021AMP2020Capital ExpenditureAsset replacement and renewalAsset replacement and renewalconstant</t>
  </si>
  <si>
    <t>2021AMP2020Capital ExpenditureAsset replacement and renewalAsset replacement and renewalnominal</t>
  </si>
  <si>
    <t>2021AMP2020Capital ExpenditureAssets commissionedAssets commissionednominal</t>
  </si>
  <si>
    <t>2021AMP2020Capital ExpenditureCapital expenditure forecastCapital expenditure forecastnominal</t>
  </si>
  <si>
    <t>2021AMP2020Capital ExpenditureConsumer connectionConsumer connectionconstant</t>
  </si>
  <si>
    <t>2021AMP2020Capital ExpenditureConsumer connectionConsumer connectionnominal</t>
  </si>
  <si>
    <t>2021AMP2020Capital ExpenditureCost of financingCost of financingnominal</t>
  </si>
  <si>
    <t>2021AMP2020Capital ExpenditureExpenditure on subcomponentsEnergy efficiency and demand side management, reduction of energy lossesconstant</t>
  </si>
  <si>
    <t>2021AMP2020Capital ExpenditureExpenditure on subcomponentsOverhead to underground conversionconstant</t>
  </si>
  <si>
    <t>2021AMP2020Capital ExpenditureExpenditure on subcomponentsResearch and developmentconstant</t>
  </si>
  <si>
    <t>2021AMP2020Capital ExpenditureNetwork assetsExpenditure on network assetsconstant</t>
  </si>
  <si>
    <t>2021AMP2020Capital ExpenditureNetwork assetsExpenditure on network assetsnominal</t>
  </si>
  <si>
    <t>2021AMP2020Capital ExpenditureNon-network assetsExpenditure on non-network assetsconstant</t>
  </si>
  <si>
    <t>2021AMP2020Capital ExpenditureNon-network assetsExpenditure on non-network assetsnominal</t>
  </si>
  <si>
    <t>2021AMP2020Capital ExpenditureReliability, safety and environmentLegislative and regulatoryconstant</t>
  </si>
  <si>
    <t>2021AMP2020Capital ExpenditureReliability, safety and environmentLegislative and regulatorynominal</t>
  </si>
  <si>
    <t>2021AMP2020Capital ExpenditureReliability, safety and environmentOther reliability, safety and environmentconstant</t>
  </si>
  <si>
    <t>2021AMP2020Capital ExpenditureReliability, safety and environmentOther reliability, safety and environmentnominal</t>
  </si>
  <si>
    <t>2021AMP2020Capital ExpenditureReliability, safety and environmentQuality of supplyconstant</t>
  </si>
  <si>
    <t>2021AMP2020Capital ExpenditureReliability, safety and environmentQuality of supplynominal</t>
  </si>
  <si>
    <t>2021AMP2020Capital ExpenditureReliability, safety and environmentTotal reliability, safety and environmentconstant</t>
  </si>
  <si>
    <t>2021AMP2020Capital ExpenditureReliability, safety and environmentTotal reliability, safety and environmentnominal</t>
  </si>
  <si>
    <t>2021AMP2020Capital ExpenditureSystem growthSystem growthconstant</t>
  </si>
  <si>
    <t>2021AMP2020Capital ExpenditureSystem growthSystem growthnominal</t>
  </si>
  <si>
    <t>2021AMP2020Capital ExpenditureValue of capital contributionsValue of capital contributionsnominal</t>
  </si>
  <si>
    <t>2021AMP2020Capital ExpenditureValue of vested assetsValue of vested assetsnominal</t>
  </si>
  <si>
    <t>2021AMP2020Capital ExpenditureSystem GrowthCapital contributions funding system growthconstant</t>
  </si>
  <si>
    <t>2021AMP2020Capital ExpenditureSystem GrowthDistribution and LV cablesconstant</t>
  </si>
  <si>
    <t>2021AMP2020Capital ExpenditureSystem GrowthDistribution and LV linesconstant</t>
  </si>
  <si>
    <t>2021AMP2020Capital ExpenditureSystem GrowthDistribution substations and transformersconstant</t>
  </si>
  <si>
    <t>2021AMP2020Capital ExpenditureSystem GrowthDistribution switchgearconstant</t>
  </si>
  <si>
    <t>2021AMP2020Capital ExpenditureSystem GrowthOther network assetsconstant</t>
  </si>
  <si>
    <t>2021AMP2020Capital ExpenditureSystem GrowthSubtransmissionconstant</t>
  </si>
  <si>
    <t>2021AMP2020Capital ExpenditureSystem GrowthSystem growth expenditureconstant</t>
  </si>
  <si>
    <t>2021AMP2020Capital ExpenditureSystem GrowthSystem growth less capital contributionsconstant</t>
  </si>
  <si>
    <t>2021AMP2020Capital ExpenditureSystem GrowthZone substationsconstant</t>
  </si>
  <si>
    <t>2021AMP2020Capital ExpenditureAsset replacement and renewalAsset replacement and renewal expenditureconstant</t>
  </si>
  <si>
    <t>2021AMP2020Capital ExpenditureAsset replacement and renewalAsset replacement and renewal less capital contributionsconstant</t>
  </si>
  <si>
    <t>2021AMP2020Capital ExpenditureAsset replacement and renewalCapital contributions funding asset replacement and renewalconstant</t>
  </si>
  <si>
    <t>2021AMP2020Capital ExpenditureAsset replacement and renewalDistribution and LV cablesconstant</t>
  </si>
  <si>
    <t>2021AMP2020Capital ExpenditureAsset replacement and renewalDistribution and LV linesconstant</t>
  </si>
  <si>
    <t>2021AMP2020Capital ExpenditureAsset replacement and renewalDistribution substations and transformersconstant</t>
  </si>
  <si>
    <t>2021AMP2020Capital ExpenditureAsset replacement and renewalDistribution switchgearconstant</t>
  </si>
  <si>
    <t>2021AMP2020Capital ExpenditureAsset replacement and renewalOther network assetsconstant</t>
  </si>
  <si>
    <t>2021AMP2020Capital ExpenditureAsset replacement and renewalSubtransmissionconstant</t>
  </si>
  <si>
    <t>2021AMP2020Capital ExpenditureAsset replacement and renewalZone substationsconstant</t>
  </si>
  <si>
    <t>2021AMP2020Network and DemandElectricity volumesElectricity entering system for supply to consumersNA</t>
  </si>
  <si>
    <t>2021AMP2020Network and DemandElectricity volumesLoad factorNA</t>
  </si>
  <si>
    <t>2021AMP2020Network and DemandElectricity volumesLoss ratioNA</t>
  </si>
  <si>
    <t>2021AMP2020Network and DemandElectricity volumesTotal energy delivered to ICPsNA</t>
  </si>
  <si>
    <t>2021AMP2020Network and DemandMaximum coincident system demandGXP demandNA</t>
  </si>
  <si>
    <t>2021AMP2020Network and DemandMaximum coincident system demandMaximum coincident system demandNA</t>
  </si>
  <si>
    <t>2021AMP2020Operating ExpenditureAsset replacement and renewalAsset replacement and renewalconstant</t>
  </si>
  <si>
    <t>2021AMP2020Operating ExpenditureAsset replacement and renewalAsset replacement and renewalnominal</t>
  </si>
  <si>
    <t>2021AMP2020Operating ExpenditureBusiness supportBusiness supportconstant</t>
  </si>
  <si>
    <t>2021AMP2020Operating ExpenditureBusiness supportBusiness supportnominal</t>
  </si>
  <si>
    <t>2021AMP2020Operating ExpenditureExpenditure on subcomponentsDirect billing*constant</t>
  </si>
  <si>
    <t>2021AMP2020Operating ExpenditureExpenditure on subcomponentsEnergy efficiency and demand side management, reduction of energy lossesconstant</t>
  </si>
  <si>
    <t>2021AMP2020Operating ExpenditureExpenditure on subcomponentsInsuranceconstant</t>
  </si>
  <si>
    <t>2021AMP2020Operating ExpenditureExpenditure on subcomponentsResearch and Developmentconstant</t>
  </si>
  <si>
    <t>2021AMP2020Operating ExpenditureNetwork OpexNetwork Opexconstant</t>
  </si>
  <si>
    <t>2021AMP2020Operating ExpenditureNetwork OpexNetwork Opexnominal</t>
  </si>
  <si>
    <t>2021AMP2020Operating ExpenditureNon-network opexNon-network opexconstant</t>
  </si>
  <si>
    <t>2021AMP2020Operating ExpenditureNon-network opexNon-network opexnominal</t>
  </si>
  <si>
    <t>2021AMP2020Operating ExpenditureRoutine &amp; Corrective Maint &amp; InspectionRoutine &amp; Corrective Maint &amp; Inspectionconstant</t>
  </si>
  <si>
    <t>2021AMP2020Operating ExpenditureRoutine &amp; Corrective Maint &amp; InspectionRoutine &amp; Corrective Maint &amp; Inspectionnominal</t>
  </si>
  <si>
    <t>2021AMP2020Operating ExpenditureRoutine and corrective maintenance and inspectionRoutine and corrective maintenance and inspectionconstant</t>
  </si>
  <si>
    <t>2021AMP2020Operating ExpenditureRoutine and corrective maintenance and inspectionRoutine and corrective maintenance and inspectionnominal</t>
  </si>
  <si>
    <t>2021AMP2020Operating ExpenditureService interruptions and emergenciesService interruptions and emergenciesconstant</t>
  </si>
  <si>
    <t>2021AMP2020Operating ExpenditureService interruptions and emergenciesService interruptions and emergenciesnominal</t>
  </si>
  <si>
    <t>2021AMP2020Operating ExpenditureSystem operations and network supportSystem operations and network supportconstant</t>
  </si>
  <si>
    <t>2021AMP2020Operating ExpenditureSystem operations and network supportSystem operations and network supportnominal</t>
  </si>
  <si>
    <t>2021AMP2020Operating ExpenditureTotal opexOperational expenditureconstant</t>
  </si>
  <si>
    <t>2021AMP2020Operating ExpenditureTotal opexOperational expenditurenominal</t>
  </si>
  <si>
    <t>2021AMP2020Operating ExpenditureVegetation managementVegetation managementconstant</t>
  </si>
  <si>
    <t>2021AMP2020Operating ExpenditureVegetation managementVegetation managementnominal</t>
  </si>
  <si>
    <t>2021AMP2020ReliabilitySAIDIClass BNA</t>
  </si>
  <si>
    <t>2021AMP2020ReliabilitySAIDIClass CNA</t>
  </si>
  <si>
    <t>2021AMP2020ReliabilitySAIFIClass BNA</t>
  </si>
  <si>
    <t>2021AMP2020ReliabilitySAIFIClass CNA</t>
  </si>
  <si>
    <t>2022AMP2020Capital ExpenditureAll assetsExpenditure on assetsconstant</t>
  </si>
  <si>
    <t>2022AMP2020Capital ExpenditureAll assetsExpenditure on assetsnominal</t>
  </si>
  <si>
    <t>2022AMP2020Capital ExpenditureAsset relocationsAsset relocationsconstant</t>
  </si>
  <si>
    <t>2022AMP2020Capital ExpenditureAsset relocationsAsset relocationsnominal</t>
  </si>
  <si>
    <t>2022AMP2020Capital ExpenditureAsset replacement and renewalAsset replacement and renewalconstant</t>
  </si>
  <si>
    <t>2022AMP2020Capital ExpenditureAsset replacement and renewalAsset replacement and renewalnominal</t>
  </si>
  <si>
    <t>2022AMP2020Capital ExpenditureAssets commissionedAssets commissionednominal</t>
  </si>
  <si>
    <t>2022AMP2020Capital ExpenditureCapital expenditure forecastCapital expenditure forecastnominal</t>
  </si>
  <si>
    <t>2022AMP2020Capital ExpenditureConsumer connectionConsumer connectionconstant</t>
  </si>
  <si>
    <t>2022AMP2020Capital ExpenditureConsumer connectionConsumer connectionnominal</t>
  </si>
  <si>
    <t>2022AMP2020Capital ExpenditureCost of financingCost of financingnominal</t>
  </si>
  <si>
    <t>2022AMP2020Capital ExpenditureExpenditure on subcomponentsEnergy efficiency and demand side management, reduction of energy lossesconstant</t>
  </si>
  <si>
    <t>2022AMP2020Capital ExpenditureExpenditure on subcomponentsOverhead to underground conversionconstant</t>
  </si>
  <si>
    <t>2022AMP2020Capital ExpenditureExpenditure on subcomponentsResearch and developmentconstant</t>
  </si>
  <si>
    <t>2022AMP2020Capital ExpenditureNetwork assetsExpenditure on network assetsconstant</t>
  </si>
  <si>
    <t>2022AMP2020Capital ExpenditureNetwork assetsExpenditure on network assetsnominal</t>
  </si>
  <si>
    <t>2022AMP2020Capital ExpenditureNon-network assetsExpenditure on non-network assetsconstant</t>
  </si>
  <si>
    <t>2022AMP2020Capital ExpenditureNon-network assetsExpenditure on non-network assetsnominal</t>
  </si>
  <si>
    <t>2022AMP2020Capital ExpenditureReliability, safety and environmentLegislative and regulatoryconstant</t>
  </si>
  <si>
    <t>2022AMP2020Capital ExpenditureReliability, safety and environmentLegislative and regulatorynominal</t>
  </si>
  <si>
    <t>2022AMP2020Capital ExpenditureReliability, safety and environmentOther reliability, safety and environmentconstant</t>
  </si>
  <si>
    <t>2022AMP2020Capital ExpenditureReliability, safety and environmentOther reliability, safety and environmentnominal</t>
  </si>
  <si>
    <t>2022AMP2020Capital ExpenditureReliability, safety and environmentQuality of supplyconstant</t>
  </si>
  <si>
    <t>2022AMP2020Capital ExpenditureReliability, safety and environmentQuality of supplynominal</t>
  </si>
  <si>
    <t>2022AMP2020Capital ExpenditureReliability, safety and environmentTotal reliability, safety and environmentconstant</t>
  </si>
  <si>
    <t>2022AMP2020Capital ExpenditureReliability, safety and environmentTotal reliability, safety and environmentnominal</t>
  </si>
  <si>
    <t>2022AMP2020Capital ExpenditureSystem growthSystem growthconstant</t>
  </si>
  <si>
    <t>2022AMP2020Capital ExpenditureSystem growthSystem growthnominal</t>
  </si>
  <si>
    <t>2022AMP2020Capital ExpenditureValue of capital contributionsValue of capital contributionsnominal</t>
  </si>
  <si>
    <t>2022AMP2020Capital ExpenditureValue of vested assetsValue of vested assetsnominal</t>
  </si>
  <si>
    <t>2022AMP2020Capital ExpenditureSystem GrowthCapital contributions funding system growthconstant</t>
  </si>
  <si>
    <t>2022AMP2020Capital ExpenditureSystem GrowthDistribution and LV cablesconstant</t>
  </si>
  <si>
    <t>2022AMP2020Capital ExpenditureSystem GrowthDistribution and LV linesconstant</t>
  </si>
  <si>
    <t>2022AMP2020Capital ExpenditureSystem GrowthDistribution substations and transformersconstant</t>
  </si>
  <si>
    <t>2022AMP2020Capital ExpenditureSystem GrowthDistribution switchgearconstant</t>
  </si>
  <si>
    <t>2022AMP2020Capital ExpenditureSystem GrowthOther network assetsconstant</t>
  </si>
  <si>
    <t>2022AMP2020Capital ExpenditureSystem GrowthSubtransmissionconstant</t>
  </si>
  <si>
    <t>2022AMP2020Capital ExpenditureSystem GrowthSystem growth expenditureconstant</t>
  </si>
  <si>
    <t>2022AMP2020Capital ExpenditureSystem GrowthSystem growth less capital contributionsconstant</t>
  </si>
  <si>
    <t>2022AMP2020Capital ExpenditureSystem GrowthZone substationsconstant</t>
  </si>
  <si>
    <t>2022AMP2020Capital ExpenditureAsset replacement and renewalAsset replacement and renewal expenditureconstant</t>
  </si>
  <si>
    <t>2022AMP2020Capital ExpenditureAsset replacement and renewalAsset replacement and renewal less capital contributionsconstant</t>
  </si>
  <si>
    <t>2022AMP2020Capital ExpenditureAsset replacement and renewalCapital contributions funding asset replacement and renewalconstant</t>
  </si>
  <si>
    <t>2022AMP2020Capital ExpenditureAsset replacement and renewalDistribution and LV cablesconstant</t>
  </si>
  <si>
    <t>2022AMP2020Capital ExpenditureAsset replacement and renewalDistribution and LV linesconstant</t>
  </si>
  <si>
    <t>2022AMP2020Capital ExpenditureAsset replacement and renewalDistribution substations and transformersconstant</t>
  </si>
  <si>
    <t>2022AMP2020Capital ExpenditureAsset replacement and renewalDistribution switchgearconstant</t>
  </si>
  <si>
    <t>2022AMP2020Capital ExpenditureAsset replacement and renewalOther network assetsconstant</t>
  </si>
  <si>
    <t>2022AMP2020Capital ExpenditureAsset replacement and renewalSubtransmissionconstant</t>
  </si>
  <si>
    <t>2022AMP2020Capital ExpenditureAsset replacement and renewalZone substationsconstant</t>
  </si>
  <si>
    <t>2022AMP2020Network and DemandElectricity volumesElectricity entering system for supply to consumersNA</t>
  </si>
  <si>
    <t>2022AMP2020Network and DemandElectricity volumesLoad factorNA</t>
  </si>
  <si>
    <t>2022AMP2020Network and DemandElectricity volumesLoss ratioNA</t>
  </si>
  <si>
    <t>2022AMP2020Network and DemandElectricity volumesTotal energy delivered to ICPsNA</t>
  </si>
  <si>
    <t>2022AMP2020Network and DemandMaximum coincident system demandGXP demandNA</t>
  </si>
  <si>
    <t>2022AMP2020Network and DemandMaximum coincident system demandMaximum coincident system demandNA</t>
  </si>
  <si>
    <t>2022AMP2020Operating ExpenditureAsset replacement and renewalAsset replacement and renewalconstant</t>
  </si>
  <si>
    <t>2022AMP2020Operating ExpenditureAsset replacement and renewalAsset replacement and renewalnominal</t>
  </si>
  <si>
    <t>2022AMP2020Operating ExpenditureBusiness supportBusiness supportconstant</t>
  </si>
  <si>
    <t>2022AMP2020Operating ExpenditureBusiness supportBusiness supportnominal</t>
  </si>
  <si>
    <t>2022AMP2020Operating ExpenditureExpenditure on subcomponentsDirect billing*constant</t>
  </si>
  <si>
    <t>2022AMP2020Operating ExpenditureExpenditure on subcomponentsEnergy efficiency and demand side management, reduction of energy lossesconstant</t>
  </si>
  <si>
    <t>2022AMP2020Operating ExpenditureExpenditure on subcomponentsInsuranceconstant</t>
  </si>
  <si>
    <t>2022AMP2020Operating ExpenditureExpenditure on subcomponentsResearch and Developmentconstant</t>
  </si>
  <si>
    <t>2022AMP2020Operating ExpenditureNetwork OpexNetwork Opexconstant</t>
  </si>
  <si>
    <t>2022AMP2020Operating ExpenditureNetwork OpexNetwork Opexnominal</t>
  </si>
  <si>
    <t>2022AMP2020Operating ExpenditureNon-network opexNon-network opexconstant</t>
  </si>
  <si>
    <t>2022AMP2020Operating ExpenditureNon-network opexNon-network opexnominal</t>
  </si>
  <si>
    <t>2022AMP2020Operating ExpenditureRoutine &amp; Corrective Maint &amp; InspectionRoutine &amp; Corrective Maint &amp; Inspectionconstant</t>
  </si>
  <si>
    <t>2022AMP2020Operating ExpenditureRoutine &amp; Corrective Maint &amp; InspectionRoutine &amp; Corrective Maint &amp; Inspectionnominal</t>
  </si>
  <si>
    <t>2022AMP2020Operating ExpenditureRoutine and corrective maintenance and inspectionRoutine and corrective maintenance and inspectionconstant</t>
  </si>
  <si>
    <t>2022AMP2020Operating ExpenditureRoutine and corrective maintenance and inspectionRoutine and corrective maintenance and inspectionnominal</t>
  </si>
  <si>
    <t>2022AMP2020Operating ExpenditureService interruptions and emergenciesService interruptions and emergenciesconstant</t>
  </si>
  <si>
    <t>2022AMP2020Operating ExpenditureService interruptions and emergenciesService interruptions and emergenciesnominal</t>
  </si>
  <si>
    <t>2022AMP2020Operating ExpenditureSystem operations and network supportSystem operations and network supportconstant</t>
  </si>
  <si>
    <t>2022AMP2020Operating ExpenditureSystem operations and network supportSystem operations and network supportnominal</t>
  </si>
  <si>
    <t>2022AMP2020Operating ExpenditureTotal opexOperational expenditureconstant</t>
  </si>
  <si>
    <t>2022AMP2020Operating ExpenditureTotal opexOperational expenditurenominal</t>
  </si>
  <si>
    <t>2022AMP2020Operating ExpenditureVegetation managementVegetation managementconstant</t>
  </si>
  <si>
    <t>2022AMP2020Operating ExpenditureVegetation managementVegetation managementnominal</t>
  </si>
  <si>
    <t>2022AMP2020ReliabilitySAIDIClass BNA</t>
  </si>
  <si>
    <t>2022AMP2020ReliabilitySAIDIClass CNA</t>
  </si>
  <si>
    <t>2022AMP2020ReliabilitySAIFIClass BNA</t>
  </si>
  <si>
    <t>2022AMP2020ReliabilitySAIFIClass CNA</t>
  </si>
  <si>
    <t>2023AMP2020Capital ExpenditureAll assetsExpenditure on assetsconstant</t>
  </si>
  <si>
    <t>2023AMP2020Capital ExpenditureAll assetsExpenditure on assetsnominal</t>
  </si>
  <si>
    <t>2023AMP2020Capital ExpenditureAsset relocationsAsset relocationsconstant</t>
  </si>
  <si>
    <t>2023AMP2020Capital ExpenditureAsset relocationsAsset relocationsnominal</t>
  </si>
  <si>
    <t>2023AMP2020Capital ExpenditureAsset replacement and renewalAsset replacement and renewalconstant</t>
  </si>
  <si>
    <t>2023AMP2020Capital ExpenditureAsset replacement and renewalAsset replacement and renewalnominal</t>
  </si>
  <si>
    <t>2023AMP2020Capital ExpenditureAssets commissionedAssets commissionednominal</t>
  </si>
  <si>
    <t>2023AMP2020Capital ExpenditureCapital expenditure forecastCapital expenditure forecastnominal</t>
  </si>
  <si>
    <t>2023AMP2020Capital ExpenditureConsumer connectionConsumer connectionconstant</t>
  </si>
  <si>
    <t>2023AMP2020Capital ExpenditureConsumer connectionConsumer connectionnominal</t>
  </si>
  <si>
    <t>2023AMP2020Capital ExpenditureCost of financingCost of financingnominal</t>
  </si>
  <si>
    <t>2023AMP2020Capital ExpenditureExpenditure on subcomponentsEnergy efficiency and demand side management, reduction of energy lossesconstant</t>
  </si>
  <si>
    <t>2023AMP2020Capital ExpenditureExpenditure on subcomponentsOverhead to underground conversionconstant</t>
  </si>
  <si>
    <t>2023AMP2020Capital ExpenditureExpenditure on subcomponentsResearch and developmentconstant</t>
  </si>
  <si>
    <t>2023AMP2020Capital ExpenditureNetwork assetsExpenditure on network assetsconstant</t>
  </si>
  <si>
    <t>2023AMP2020Capital ExpenditureNetwork assetsExpenditure on network assetsnominal</t>
  </si>
  <si>
    <t>2023AMP2020Capital ExpenditureNon-network assetsExpenditure on non-network assetsconstant</t>
  </si>
  <si>
    <t>2023AMP2020Capital ExpenditureNon-network assetsExpenditure on non-network assetsnominal</t>
  </si>
  <si>
    <t>2023AMP2020Capital ExpenditureReliability, safety and environmentLegislative and regulatoryconstant</t>
  </si>
  <si>
    <t>2023AMP2020Capital ExpenditureReliability, safety and environmentLegislative and regulatorynominal</t>
  </si>
  <si>
    <t>2023AMP2020Capital ExpenditureReliability, safety and environmentOther reliability, safety and environmentconstant</t>
  </si>
  <si>
    <t>2023AMP2020Capital ExpenditureReliability, safety and environmentOther reliability, safety and environmentnominal</t>
  </si>
  <si>
    <t>2023AMP2020Capital ExpenditureReliability, safety and environmentQuality of supplyconstant</t>
  </si>
  <si>
    <t>2023AMP2020Capital ExpenditureReliability, safety and environmentQuality of supplynominal</t>
  </si>
  <si>
    <t>2023AMP2020Capital ExpenditureReliability, safety and environmentTotal reliability, safety and environmentconstant</t>
  </si>
  <si>
    <t>2023AMP2020Capital ExpenditureReliability, safety and environmentTotal reliability, safety and environmentnominal</t>
  </si>
  <si>
    <t>2023AMP2020Capital ExpenditureSystem growthSystem growthconstant</t>
  </si>
  <si>
    <t>2023AMP2020Capital ExpenditureSystem growthSystem growthnominal</t>
  </si>
  <si>
    <t>2023AMP2020Capital ExpenditureValue of capital contributionsValue of capital contributionsnominal</t>
  </si>
  <si>
    <t>2023AMP2020Capital ExpenditureValue of vested assetsValue of vested assetsnominal</t>
  </si>
  <si>
    <t>2023AMP2020Capital ExpenditureSystem GrowthCapital contributions funding system growthconstant</t>
  </si>
  <si>
    <t>2023AMP2020Capital ExpenditureSystem GrowthDistribution and LV cablesconstant</t>
  </si>
  <si>
    <t>2023AMP2020Capital ExpenditureSystem GrowthDistribution and LV linesconstant</t>
  </si>
  <si>
    <t>2023AMP2020Capital ExpenditureSystem GrowthDistribution substations and transformersconstant</t>
  </si>
  <si>
    <t>2023AMP2020Capital ExpenditureSystem GrowthDistribution switchgearconstant</t>
  </si>
  <si>
    <t>2023AMP2020Capital ExpenditureSystem GrowthOther network assetsconstant</t>
  </si>
  <si>
    <t>2023AMP2020Capital ExpenditureSystem GrowthSubtransmissionconstant</t>
  </si>
  <si>
    <t>2023AMP2020Capital ExpenditureSystem GrowthSystem growth expenditureconstant</t>
  </si>
  <si>
    <t>2023AMP2020Capital ExpenditureSystem GrowthSystem growth less capital contributionsconstant</t>
  </si>
  <si>
    <t>2023AMP2020Capital ExpenditureSystem GrowthZone substationsconstant</t>
  </si>
  <si>
    <t>2023AMP2020Capital ExpenditureAsset replacement and renewalAsset replacement and renewal expenditureconstant</t>
  </si>
  <si>
    <t>2023AMP2020Capital ExpenditureAsset replacement and renewalAsset replacement and renewal less capital contributionsconstant</t>
  </si>
  <si>
    <t>2023AMP2020Capital ExpenditureAsset replacement and renewalCapital contributions funding asset replacement and renewalconstant</t>
  </si>
  <si>
    <t>2023AMP2020Capital ExpenditureAsset replacement and renewalDistribution and LV cablesconstant</t>
  </si>
  <si>
    <t>2023AMP2020Capital ExpenditureAsset replacement and renewalDistribution and LV linesconstant</t>
  </si>
  <si>
    <t>2023AMP2020Capital ExpenditureAsset replacement and renewalDistribution substations and transformersconstant</t>
  </si>
  <si>
    <t>2023AMP2020Capital ExpenditureAsset replacement and renewalDistribution switchgearconstant</t>
  </si>
  <si>
    <t>2023AMP2020Capital ExpenditureAsset replacement and renewalOther network assetsconstant</t>
  </si>
  <si>
    <t>2023AMP2020Capital ExpenditureAsset replacement and renewalSubtransmissionconstant</t>
  </si>
  <si>
    <t>2023AMP2020Capital ExpenditureAsset replacement and renewalZone substationsconstant</t>
  </si>
  <si>
    <t>2023AMP2020Network and DemandElectricity volumesElectricity entering system for supply to consumersNA</t>
  </si>
  <si>
    <t>2023AMP2020Network and DemandElectricity volumesLoad factorNA</t>
  </si>
  <si>
    <t>2023AMP2020Network and DemandElectricity volumesLoss ratioNA</t>
  </si>
  <si>
    <t>2023AMP2020Network and DemandElectricity volumesTotal energy delivered to ICPsNA</t>
  </si>
  <si>
    <t>2023AMP2020Network and DemandMaximum coincident system demandGXP demandNA</t>
  </si>
  <si>
    <t>2023AMP2020Network and DemandMaximum coincident system demandMaximum coincident system demandNA</t>
  </si>
  <si>
    <t>2023AMP2020Operating ExpenditureAsset replacement and renewalAsset replacement and renewalconstant</t>
  </si>
  <si>
    <t>2023AMP2020Operating ExpenditureAsset replacement and renewalAsset replacement and renewalnominal</t>
  </si>
  <si>
    <t>2023AMP2020Operating ExpenditureBusiness supportBusiness supportconstant</t>
  </si>
  <si>
    <t>2023AMP2020Operating ExpenditureBusiness supportBusiness supportnominal</t>
  </si>
  <si>
    <t>2023AMP2020Operating ExpenditureExpenditure on subcomponentsDirect billing*constant</t>
  </si>
  <si>
    <t>2023AMP2020Operating ExpenditureExpenditure on subcomponentsEnergy efficiency and demand side management, reduction of energy lossesconstant</t>
  </si>
  <si>
    <t>2023AMP2020Operating ExpenditureExpenditure on subcomponentsInsuranceconstant</t>
  </si>
  <si>
    <t>2023AMP2020Operating ExpenditureExpenditure on subcomponentsResearch and Developmentconstant</t>
  </si>
  <si>
    <t>2023AMP2020Operating ExpenditureNetwork OpexNetwork Opexconstant</t>
  </si>
  <si>
    <t>2023AMP2020Operating ExpenditureNetwork OpexNetwork Opexnominal</t>
  </si>
  <si>
    <t>2023AMP2020Operating ExpenditureNon-network opexNon-network opexconstant</t>
  </si>
  <si>
    <t>2023AMP2020Operating ExpenditureNon-network opexNon-network opexnominal</t>
  </si>
  <si>
    <t>2023AMP2020Operating ExpenditureRoutine &amp; Corrective Maint &amp; InspectionRoutine &amp; Corrective Maint &amp; Inspectionconstant</t>
  </si>
  <si>
    <t>2023AMP2020Operating ExpenditureRoutine &amp; Corrective Maint &amp; InspectionRoutine &amp; Corrective Maint &amp; Inspectionnominal</t>
  </si>
  <si>
    <t>2023AMP2020Operating ExpenditureRoutine and corrective maintenance and inspectionRoutine and corrective maintenance and inspectionconstant</t>
  </si>
  <si>
    <t>2023AMP2020Operating ExpenditureRoutine and corrective maintenance and inspectionRoutine and corrective maintenance and inspectionnominal</t>
  </si>
  <si>
    <t>2023AMP2020Operating ExpenditureService interruptions and emergenciesService interruptions and emergenciesconstant</t>
  </si>
  <si>
    <t>2023AMP2020Operating ExpenditureService interruptions and emergenciesService interruptions and emergenciesnominal</t>
  </si>
  <si>
    <t>2023AMP2020Operating ExpenditureSystem operations and network supportSystem operations and network supportconstant</t>
  </si>
  <si>
    <t>2023AMP2020Operating ExpenditureSystem operations and network supportSystem operations and network supportnominal</t>
  </si>
  <si>
    <t>2023AMP2020Operating ExpenditureTotal opexOperational expenditureconstant</t>
  </si>
  <si>
    <t>2023AMP2020Operating ExpenditureTotal opexOperational expenditurenominal</t>
  </si>
  <si>
    <t>2023AMP2020Operating ExpenditureVegetation managementVegetation managementconstant</t>
  </si>
  <si>
    <t>2023AMP2020Operating ExpenditureVegetation managementVegetation managementnominal</t>
  </si>
  <si>
    <t>2023AMP2020ReliabilitySAIDIClass BNA</t>
  </si>
  <si>
    <t>2023AMP2020ReliabilitySAIDIClass CNA</t>
  </si>
  <si>
    <t>2023AMP2020ReliabilitySAIFIClass BNA</t>
  </si>
  <si>
    <t>2023AMP2020ReliabilitySAIFIClass CNA</t>
  </si>
  <si>
    <t>2024AMP2020Capital ExpenditureAll assetsExpenditure on assetsconstant</t>
  </si>
  <si>
    <t>2024AMP2020Capital ExpenditureAll assetsExpenditure on assetsnominal</t>
  </si>
  <si>
    <t>2024AMP2020Capital ExpenditureAsset relocationsAsset relocationsconstant</t>
  </si>
  <si>
    <t>2024AMP2020Capital ExpenditureAsset relocationsAsset relocationsnominal</t>
  </si>
  <si>
    <t>2024AMP2020Capital ExpenditureAsset replacement and renewalAsset replacement and renewalconstant</t>
  </si>
  <si>
    <t>2024AMP2020Capital ExpenditureAsset replacement and renewalAsset replacement and renewalnominal</t>
  </si>
  <si>
    <t>2024AMP2020Capital ExpenditureAssets commissionedAssets commissionednominal</t>
  </si>
  <si>
    <t>2024AMP2020Capital ExpenditureCapital expenditure forecastCapital expenditure forecastnominal</t>
  </si>
  <si>
    <t>2024AMP2020Capital ExpenditureConsumer connectionConsumer connectionconstant</t>
  </si>
  <si>
    <t>2024AMP2020Capital ExpenditureConsumer connectionConsumer connectionnominal</t>
  </si>
  <si>
    <t>2024AMP2020Capital ExpenditureCost of financingCost of financingnominal</t>
  </si>
  <si>
    <t>2024AMP2020Capital ExpenditureExpenditure on subcomponentsEnergy efficiency and demand side management, reduction of energy lossesconstant</t>
  </si>
  <si>
    <t>2024AMP2020Capital ExpenditureExpenditure on subcomponentsOverhead to underground conversionconstant</t>
  </si>
  <si>
    <t>2024AMP2020Capital ExpenditureExpenditure on subcomponentsResearch and developmentconstant</t>
  </si>
  <si>
    <t>2024AMP2020Capital ExpenditureNetwork assetsExpenditure on network assetsconstant</t>
  </si>
  <si>
    <t>2024AMP2020Capital ExpenditureNetwork assetsExpenditure on network assetsnominal</t>
  </si>
  <si>
    <t>2024AMP2020Capital ExpenditureNon-network assetsExpenditure on non-network assetsconstant</t>
  </si>
  <si>
    <t>2024AMP2020Capital ExpenditureNon-network assetsExpenditure on non-network assetsnominal</t>
  </si>
  <si>
    <t>2024AMP2020Capital ExpenditureReliability, safety and environmentLegislative and regulatoryconstant</t>
  </si>
  <si>
    <t>2024AMP2020Capital ExpenditureReliability, safety and environmentLegislative and regulatorynominal</t>
  </si>
  <si>
    <t>2024AMP2020Capital ExpenditureReliability, safety and environmentOther reliability, safety and environmentconstant</t>
  </si>
  <si>
    <t>2024AMP2020Capital ExpenditureReliability, safety and environmentOther reliability, safety and environmentnominal</t>
  </si>
  <si>
    <t>2024AMP2020Capital ExpenditureReliability, safety and environmentQuality of supplyconstant</t>
  </si>
  <si>
    <t>2024AMP2020Capital ExpenditureReliability, safety and environmentQuality of supplynominal</t>
  </si>
  <si>
    <t>2024AMP2020Capital ExpenditureReliability, safety and environmentTotal reliability, safety and environmentconstant</t>
  </si>
  <si>
    <t>2024AMP2020Capital ExpenditureReliability, safety and environmentTotal reliability, safety and environmentnominal</t>
  </si>
  <si>
    <t>2024AMP2020Capital ExpenditureSystem growthSystem growthconstant</t>
  </si>
  <si>
    <t>2024AMP2020Capital ExpenditureSystem growthSystem growthnominal</t>
  </si>
  <si>
    <t>2024AMP2020Capital ExpenditureValue of capital contributionsValue of capital contributionsnominal</t>
  </si>
  <si>
    <t>2024AMP2020Capital ExpenditureValue of vested assetsValue of vested assetsnominal</t>
  </si>
  <si>
    <t>2024AMP2020Capital ExpenditureSystem GrowthCapital contributions funding system growthconstant</t>
  </si>
  <si>
    <t>2024AMP2020Capital ExpenditureSystem GrowthDistribution and LV cablesconstant</t>
  </si>
  <si>
    <t>2024AMP2020Capital ExpenditureSystem GrowthDistribution and LV linesconstant</t>
  </si>
  <si>
    <t>2024AMP2020Capital ExpenditureSystem GrowthDistribution substations and transformersconstant</t>
  </si>
  <si>
    <t>2024AMP2020Capital ExpenditureSystem GrowthDistribution switchgearconstant</t>
  </si>
  <si>
    <t>2024AMP2020Capital ExpenditureSystem GrowthOther network assetsconstant</t>
  </si>
  <si>
    <t>2024AMP2020Capital ExpenditureSystem GrowthSubtransmissionconstant</t>
  </si>
  <si>
    <t>2024AMP2020Capital ExpenditureSystem GrowthSystem growth expenditureconstant</t>
  </si>
  <si>
    <t>2024AMP2020Capital ExpenditureSystem GrowthSystem growth less capital contributionsconstant</t>
  </si>
  <si>
    <t>2024AMP2020Capital ExpenditureSystem GrowthZone substationsconstant</t>
  </si>
  <si>
    <t>2024AMP2020Capital ExpenditureAsset replacement and renewalAsset replacement and renewal expenditureconstant</t>
  </si>
  <si>
    <t>2024AMP2020Capital ExpenditureAsset replacement and renewalAsset replacement and renewal less capital contributionsconstant</t>
  </si>
  <si>
    <t>2024AMP2020Capital ExpenditureAsset replacement and renewalCapital contributions funding asset replacement and renewalconstant</t>
  </si>
  <si>
    <t>2024AMP2020Capital ExpenditureAsset replacement and renewalDistribution and LV cablesconstant</t>
  </si>
  <si>
    <t>2024AMP2020Capital ExpenditureAsset replacement and renewalDistribution and LV linesconstant</t>
  </si>
  <si>
    <t>2024AMP2020Capital ExpenditureAsset replacement and renewalDistribution substations and transformersconstant</t>
  </si>
  <si>
    <t>2024AMP2020Capital ExpenditureAsset replacement and renewalDistribution switchgearconstant</t>
  </si>
  <si>
    <t>2024AMP2020Capital ExpenditureAsset replacement and renewalOther network assetsconstant</t>
  </si>
  <si>
    <t>2024AMP2020Capital ExpenditureAsset replacement and renewalSubtransmissionconstant</t>
  </si>
  <si>
    <t>2024AMP2020Capital ExpenditureAsset replacement and renewalZone substationsconstant</t>
  </si>
  <si>
    <t>2024AMP2020Network and DemandElectricity volumesElectricity entering system for supply to consumersNA</t>
  </si>
  <si>
    <t>2024AMP2020Network and DemandElectricity volumesLoad factorNA</t>
  </si>
  <si>
    <t>2024AMP2020Network and DemandElectricity volumesLoss ratioNA</t>
  </si>
  <si>
    <t>2024AMP2020Network and DemandElectricity volumesTotal energy delivered to ICPsNA</t>
  </si>
  <si>
    <t>2024AMP2020Network and DemandMaximum coincident system demandGXP demandNA</t>
  </si>
  <si>
    <t>2024AMP2020Network and DemandMaximum coincident system demandMaximum coincident system demandNA</t>
  </si>
  <si>
    <t>2024AMP2020Operating ExpenditureAsset replacement and renewalAsset replacement and renewalconstant</t>
  </si>
  <si>
    <t>2024AMP2020Operating ExpenditureAsset replacement and renewalAsset replacement and renewalnominal</t>
  </si>
  <si>
    <t>2024AMP2020Operating ExpenditureBusiness supportBusiness supportconstant</t>
  </si>
  <si>
    <t>2024AMP2020Operating ExpenditureBusiness supportBusiness supportnominal</t>
  </si>
  <si>
    <t>2024AMP2020Operating ExpenditureExpenditure on subcomponentsDirect billing*constant</t>
  </si>
  <si>
    <t>2024AMP2020Operating ExpenditureExpenditure on subcomponentsEnergy efficiency and demand side management, reduction of energy lossesconstant</t>
  </si>
  <si>
    <t>2024AMP2020Operating ExpenditureExpenditure on subcomponentsInsuranceconstant</t>
  </si>
  <si>
    <t>2024AMP2020Operating ExpenditureExpenditure on subcomponentsResearch and Developmentconstant</t>
  </si>
  <si>
    <t>2024AMP2020Operating ExpenditureNetwork OpexNetwork Opexconstant</t>
  </si>
  <si>
    <t>2024AMP2020Operating ExpenditureNetwork OpexNetwork Opexnominal</t>
  </si>
  <si>
    <t>2024AMP2020Operating ExpenditureNon-network opexNon-network opexconstant</t>
  </si>
  <si>
    <t>2024AMP2020Operating ExpenditureNon-network opexNon-network opexnominal</t>
  </si>
  <si>
    <t>2024AMP2020Operating ExpenditureRoutine &amp; Corrective Maint &amp; InspectionRoutine &amp; Corrective Maint &amp; Inspectionconstant</t>
  </si>
  <si>
    <t>2024AMP2020Operating ExpenditureRoutine &amp; Corrective Maint &amp; InspectionRoutine &amp; Corrective Maint &amp; Inspectionnominal</t>
  </si>
  <si>
    <t>2024AMP2020Operating ExpenditureRoutine and corrective maintenance and inspectionRoutine and corrective maintenance and inspectionconstant</t>
  </si>
  <si>
    <t>2024AMP2020Operating ExpenditureRoutine and corrective maintenance and inspectionRoutine and corrective maintenance and inspectionnominal</t>
  </si>
  <si>
    <t>2024AMP2020Operating ExpenditureService interruptions and emergenciesService interruptions and emergenciesconstant</t>
  </si>
  <si>
    <t>2024AMP2020Operating ExpenditureService interruptions and emergenciesService interruptions and emergenciesnominal</t>
  </si>
  <si>
    <t>2024AMP2020Operating ExpenditureSystem operations and network supportSystem operations and network supportconstant</t>
  </si>
  <si>
    <t>2024AMP2020Operating ExpenditureSystem operations and network supportSystem operations and network supportnominal</t>
  </si>
  <si>
    <t>2024AMP2020Operating ExpenditureTotal opexOperational expenditureconstant</t>
  </si>
  <si>
    <t>2024AMP2020Operating ExpenditureTotal opexOperational expenditurenominal</t>
  </si>
  <si>
    <t>2024AMP2020Operating ExpenditureVegetation managementVegetation managementconstant</t>
  </si>
  <si>
    <t>2024AMP2020Operating ExpenditureVegetation managementVegetation managementnominal</t>
  </si>
  <si>
    <t>2024AMP2020ReliabilitySAIDIClass BNA</t>
  </si>
  <si>
    <t>2024AMP2020ReliabilitySAIDIClass CNA</t>
  </si>
  <si>
    <t>2024AMP2020ReliabilitySAIFIClass BNA</t>
  </si>
  <si>
    <t>2024AMP2020ReliabilitySAIFIClass CNA</t>
  </si>
  <si>
    <t>2025AMP2020Capital ExpenditureAll assetsExpenditure on assetsconstant</t>
  </si>
  <si>
    <t>2025AMP2020Capital ExpenditureAll assetsExpenditure on assetsnominal</t>
  </si>
  <si>
    <t>2025AMP2020Capital ExpenditureAsset relocationsAsset relocationsconstant</t>
  </si>
  <si>
    <t>2025AMP2020Capital ExpenditureAsset relocationsAsset relocationsnominal</t>
  </si>
  <si>
    <t>2025AMP2020Capital ExpenditureAsset replacement and renewalAsset replacement and renewalconstant</t>
  </si>
  <si>
    <t>2025AMP2020Capital ExpenditureAsset replacement and renewalAsset replacement and renewalnominal</t>
  </si>
  <si>
    <t>2025AMP2020Capital ExpenditureAssets commissionedAssets commissionednominal</t>
  </si>
  <si>
    <t>2025AMP2020Capital ExpenditureCapital expenditure forecastCapital expenditure forecastnominal</t>
  </si>
  <si>
    <t>2025AMP2020Capital ExpenditureConsumer connectionConsumer connectionconstant</t>
  </si>
  <si>
    <t>2025AMP2020Capital ExpenditureConsumer connectionConsumer connectionnominal</t>
  </si>
  <si>
    <t>2025AMP2020Capital ExpenditureCost of financingCost of financingnominal</t>
  </si>
  <si>
    <t>2025AMP2020Capital ExpenditureExpenditure on subcomponentsEnergy efficiency and demand side management, reduction of energy lossesconstant</t>
  </si>
  <si>
    <t>2025AMP2020Capital ExpenditureExpenditure on subcomponentsOverhead to underground conversionconstant</t>
  </si>
  <si>
    <t>2025AMP2020Capital ExpenditureExpenditure on subcomponentsResearch and developmentconstant</t>
  </si>
  <si>
    <t>2025AMP2020Capital ExpenditureNetwork assetsExpenditure on network assetsconstant</t>
  </si>
  <si>
    <t>2025AMP2020Capital ExpenditureNetwork assetsExpenditure on network assetsnominal</t>
  </si>
  <si>
    <t>2025AMP2020Capital ExpenditureNon-network assetsExpenditure on non-network assetsconstant</t>
  </si>
  <si>
    <t>2025AMP2020Capital ExpenditureNon-network assetsExpenditure on non-network assetsnominal</t>
  </si>
  <si>
    <t>2025AMP2020Capital ExpenditureReliability, safety and environmentLegislative and regulatoryconstant</t>
  </si>
  <si>
    <t>2025AMP2020Capital ExpenditureReliability, safety and environmentLegislative and regulatorynominal</t>
  </si>
  <si>
    <t>2025AMP2020Capital ExpenditureReliability, safety and environmentOther reliability, safety and environmentconstant</t>
  </si>
  <si>
    <t>2025AMP2020Capital ExpenditureReliability, safety and environmentOther reliability, safety and environmentnominal</t>
  </si>
  <si>
    <t>2025AMP2020Capital ExpenditureReliability, safety and environmentQuality of supplyconstant</t>
  </si>
  <si>
    <t>2025AMP2020Capital ExpenditureReliability, safety and environmentQuality of supplynominal</t>
  </si>
  <si>
    <t>2025AMP2020Capital ExpenditureReliability, safety and environmentTotal reliability, safety and environmentconstant</t>
  </si>
  <si>
    <t>2025AMP2020Capital ExpenditureReliability, safety and environmentTotal reliability, safety and environmentnominal</t>
  </si>
  <si>
    <t>2025AMP2020Capital ExpenditureSystem growthSystem growthconstant</t>
  </si>
  <si>
    <t>2025AMP2020Capital ExpenditureSystem growthSystem growthnominal</t>
  </si>
  <si>
    <t>2025AMP2020Capital ExpenditureValue of capital contributionsValue of capital contributionsnominal</t>
  </si>
  <si>
    <t>2025AMP2020Capital ExpenditureValue of vested assetsValue of vested assetsnominal</t>
  </si>
  <si>
    <t>2025AMP2020Capital ExpenditureSystem GrowthCapital contributions funding system growthconstant</t>
  </si>
  <si>
    <t>2025AMP2020Capital ExpenditureSystem GrowthDistribution and LV cablesconstant</t>
  </si>
  <si>
    <t>2025AMP2020Capital ExpenditureSystem GrowthDistribution and LV linesconstant</t>
  </si>
  <si>
    <t>2025AMP2020Capital ExpenditureSystem GrowthDistribution substations and transformersconstant</t>
  </si>
  <si>
    <t>2025AMP2020Capital ExpenditureSystem GrowthDistribution switchgearconstant</t>
  </si>
  <si>
    <t>2025AMP2020Capital ExpenditureSystem GrowthOther network assetsconstant</t>
  </si>
  <si>
    <t>2025AMP2020Capital ExpenditureSystem GrowthSubtransmissionconstant</t>
  </si>
  <si>
    <t>2025AMP2020Capital ExpenditureSystem GrowthSystem growth expenditureconstant</t>
  </si>
  <si>
    <t>2025AMP2020Capital ExpenditureSystem GrowthSystem growth less capital contributionsconstant</t>
  </si>
  <si>
    <t>2025AMP2020Capital ExpenditureSystem GrowthZone substationsconstant</t>
  </si>
  <si>
    <t>2025AMP2020Capital ExpenditureAsset replacement and renewalAsset replacement and renewal expenditureconstant</t>
  </si>
  <si>
    <t>2025AMP2020Capital ExpenditureAsset replacement and renewalAsset replacement and renewal less capital contributionsconstant</t>
  </si>
  <si>
    <t>2025AMP2020Capital ExpenditureAsset replacement and renewalCapital contributions funding asset replacement and renewalconstant</t>
  </si>
  <si>
    <t>2025AMP2020Capital ExpenditureAsset replacement and renewalDistribution and LV cablesconstant</t>
  </si>
  <si>
    <t>2025AMP2020Capital ExpenditureAsset replacement and renewalDistribution and LV linesconstant</t>
  </si>
  <si>
    <t>2025AMP2020Capital ExpenditureAsset replacement and renewalDistribution substations and transformersconstant</t>
  </si>
  <si>
    <t>2025AMP2020Capital ExpenditureAsset replacement and renewalDistribution switchgearconstant</t>
  </si>
  <si>
    <t>2025AMP2020Capital ExpenditureAsset replacement and renewalOther network assetsconstant</t>
  </si>
  <si>
    <t>2025AMP2020Capital ExpenditureAsset replacement and renewalSubtransmissionconstant</t>
  </si>
  <si>
    <t>2025AMP2020Capital ExpenditureAsset replacement and renewalZone substationsconstant</t>
  </si>
  <si>
    <t>2025AMP2020Network and DemandElectricity volumesElectricity entering system for supply to consumersNA</t>
  </si>
  <si>
    <t>2025AMP2020Network and DemandElectricity volumesLoad factorNA</t>
  </si>
  <si>
    <t>2025AMP2020Network and DemandElectricity volumesLoss ratioNA</t>
  </si>
  <si>
    <t>2025AMP2020Network and DemandElectricity volumesTotal energy delivered to ICPsNA</t>
  </si>
  <si>
    <t>2025AMP2020Network and DemandMaximum coincident system demandGXP demandNA</t>
  </si>
  <si>
    <t>2025AMP2020Network and DemandMaximum coincident system demandMaximum coincident system demandNA</t>
  </si>
  <si>
    <t>2025AMP2020Operating ExpenditureAsset replacement and renewalAsset replacement and renewalconstant</t>
  </si>
  <si>
    <t>2025AMP2020Operating ExpenditureAsset replacement and renewalAsset replacement and renewalnominal</t>
  </si>
  <si>
    <t>2025AMP2020Operating ExpenditureBusiness supportBusiness supportconstant</t>
  </si>
  <si>
    <t>2025AMP2020Operating ExpenditureBusiness supportBusiness supportnominal</t>
  </si>
  <si>
    <t>2025AMP2020Operating ExpenditureExpenditure on subcomponentsDirect billing*constant</t>
  </si>
  <si>
    <t>2025AMP2020Operating ExpenditureExpenditure on subcomponentsEnergy efficiency and demand side management, reduction of energy lossesconstant</t>
  </si>
  <si>
    <t>2025AMP2020Operating ExpenditureExpenditure on subcomponentsInsuranceconstant</t>
  </si>
  <si>
    <t>2025AMP2020Operating ExpenditureExpenditure on subcomponentsResearch and Developmentconstant</t>
  </si>
  <si>
    <t>2025AMP2020Operating ExpenditureNetwork OpexNetwork Opexconstant</t>
  </si>
  <si>
    <t>2025AMP2020Operating ExpenditureNetwork OpexNetwork Opexnominal</t>
  </si>
  <si>
    <t>2025AMP2020Operating ExpenditureNon-network opexNon-network opexconstant</t>
  </si>
  <si>
    <t>2025AMP2020Operating ExpenditureNon-network opexNon-network opexnominal</t>
  </si>
  <si>
    <t>2025AMP2020Operating ExpenditureRoutine &amp; Corrective Maint &amp; InspectionRoutine &amp; Corrective Maint &amp; Inspectionconstant</t>
  </si>
  <si>
    <t>2025AMP2020Operating ExpenditureRoutine &amp; Corrective Maint &amp; InspectionRoutine &amp; Corrective Maint &amp; Inspectionnominal</t>
  </si>
  <si>
    <t>2025AMP2020Operating ExpenditureRoutine and corrective maintenance and inspectionRoutine and corrective maintenance and inspectionconstant</t>
  </si>
  <si>
    <t>2025AMP2020Operating ExpenditureRoutine and corrective maintenance and inspectionRoutine and corrective maintenance and inspectionnominal</t>
  </si>
  <si>
    <t>2025AMP2020Operating ExpenditureService interruptions and emergenciesService interruptions and emergenciesconstant</t>
  </si>
  <si>
    <t>2025AMP2020Operating ExpenditureService interruptions and emergenciesService interruptions and emergenciesnominal</t>
  </si>
  <si>
    <t>2025AMP2020Operating ExpenditureSystem operations and network supportSystem operations and network supportconstant</t>
  </si>
  <si>
    <t>2025AMP2020Operating ExpenditureSystem operations and network supportSystem operations and network supportnominal</t>
  </si>
  <si>
    <t>2025AMP2020Operating ExpenditureTotal opexOperational expenditureconstant</t>
  </si>
  <si>
    <t>2025AMP2020Operating ExpenditureTotal opexOperational expenditurenominal</t>
  </si>
  <si>
    <t>2025AMP2020Operating ExpenditureVegetation managementVegetation managementconstant</t>
  </si>
  <si>
    <t>2025AMP2020Operating ExpenditureVegetation managementVegetation managementnominal</t>
  </si>
  <si>
    <t>2025AMP2020ReliabilitySAIDIClass BNA</t>
  </si>
  <si>
    <t>2025AMP2020ReliabilitySAIDIClass CNA</t>
  </si>
  <si>
    <t>2025AMP2020ReliabilitySAIFIClass BNA</t>
  </si>
  <si>
    <t>2025AMP2020ReliabilitySAIFIClass CNA</t>
  </si>
  <si>
    <t>2026AMP2020Capital ExpenditureAll assetsExpenditure on assetsconstant</t>
  </si>
  <si>
    <t>2026AMP2020Capital ExpenditureAll assetsExpenditure on assetsnominal</t>
  </si>
  <si>
    <t>2026AMP2020Capital ExpenditureAsset relocationsAsset relocationsconstant</t>
  </si>
  <si>
    <t>2026AMP2020Capital ExpenditureAsset relocationsAsset relocationsnominal</t>
  </si>
  <si>
    <t>2026AMP2020Capital ExpenditureAsset replacement and renewalAsset replacement and renewalconstant</t>
  </si>
  <si>
    <t>2026AMP2020Capital ExpenditureAsset replacement and renewalAsset replacement and renewalnominal</t>
  </si>
  <si>
    <t>2026AMP2020Capital ExpenditureAssets commissionedAssets commissionednominal</t>
  </si>
  <si>
    <t>2026AMP2020Capital ExpenditureCapital expenditure forecastCapital expenditure forecastnominal</t>
  </si>
  <si>
    <t>2026AMP2020Capital ExpenditureConsumer connectionConsumer connectionconstant</t>
  </si>
  <si>
    <t>2026AMP2020Capital ExpenditureConsumer connectionConsumer connectionnominal</t>
  </si>
  <si>
    <t>2026AMP2020Capital ExpenditureCost of financingCost of financingnominal</t>
  </si>
  <si>
    <t>2026AMP2020Capital ExpenditureExpenditure on subcomponentsEnergy efficiency and demand side management, reduction of energy lossesconstant</t>
  </si>
  <si>
    <t>2026AMP2020Capital ExpenditureExpenditure on subcomponentsOverhead to underground conversionconstant</t>
  </si>
  <si>
    <t>2026AMP2020Capital ExpenditureExpenditure on subcomponentsResearch and developmentconstant</t>
  </si>
  <si>
    <t>2026AMP2020Capital ExpenditureNetwork assetsExpenditure on network assetsconstant</t>
  </si>
  <si>
    <t>2026AMP2020Capital ExpenditureNetwork assetsExpenditure on network assetsnominal</t>
  </si>
  <si>
    <t>2026AMP2020Capital ExpenditureNon-network assetsExpenditure on non-network assetsconstant</t>
  </si>
  <si>
    <t>2026AMP2020Capital ExpenditureNon-network assetsExpenditure on non-network assetsnominal</t>
  </si>
  <si>
    <t>2026AMP2020Capital ExpenditureReliability, safety and environmentLegislative and regulatoryconstant</t>
  </si>
  <si>
    <t>2026AMP2020Capital ExpenditureReliability, safety and environmentLegislative and regulatorynominal</t>
  </si>
  <si>
    <t>2026AMP2020Capital ExpenditureReliability, safety and environmentOther reliability, safety and environmentconstant</t>
  </si>
  <si>
    <t>2026AMP2020Capital ExpenditureReliability, safety and environmentOther reliability, safety and environmentnominal</t>
  </si>
  <si>
    <t>2026AMP2020Capital ExpenditureReliability, safety and environmentQuality of supplyconstant</t>
  </si>
  <si>
    <t>2026AMP2020Capital ExpenditureReliability, safety and environmentQuality of supplynominal</t>
  </si>
  <si>
    <t>2026AMP2020Capital ExpenditureReliability, safety and environmentTotal reliability, safety and environmentconstant</t>
  </si>
  <si>
    <t>2026AMP2020Capital ExpenditureReliability, safety and environmentTotal reliability, safety and environmentnominal</t>
  </si>
  <si>
    <t>2026AMP2020Capital ExpenditureSystem growthSystem growthconstant</t>
  </si>
  <si>
    <t>2026AMP2020Capital ExpenditureSystem growthSystem growthnominal</t>
  </si>
  <si>
    <t>2026AMP2020Capital ExpenditureValue of capital contributionsValue of capital contributionsnominal</t>
  </si>
  <si>
    <t>2026AMP2020Capital ExpenditureValue of vested assetsValue of vested assetsnominal</t>
  </si>
  <si>
    <t>2026AMP2020Operating ExpenditureAsset replacement and renewalAsset replacement and renewalconstant</t>
  </si>
  <si>
    <t>2026AMP2020Operating ExpenditureAsset replacement and renewalAsset replacement and renewalnominal</t>
  </si>
  <si>
    <t>2026AMP2020Operating ExpenditureBusiness supportBusiness supportconstant</t>
  </si>
  <si>
    <t>2026AMP2020Operating ExpenditureBusiness supportBusiness supportnominal</t>
  </si>
  <si>
    <t>2026AMP2020Operating ExpenditureExpenditure on subcomponentsDirect billing*constant</t>
  </si>
  <si>
    <t>2026AMP2020Operating ExpenditureExpenditure on subcomponentsEnergy efficiency and demand side management, reduction of energy lossesconstant</t>
  </si>
  <si>
    <t>2026AMP2020Operating ExpenditureExpenditure on subcomponentsInsuranceconstant</t>
  </si>
  <si>
    <t>2026AMP2020Operating ExpenditureExpenditure on subcomponentsResearch and Developmentconstant</t>
  </si>
  <si>
    <t>2026AMP2020Operating ExpenditureNetwork OpexNetwork Opexconstant</t>
  </si>
  <si>
    <t>2026AMP2020Operating ExpenditureNetwork OpexNetwork Opexnominal</t>
  </si>
  <si>
    <t>2026AMP2020Operating ExpenditureNon-network opexNon-network opexconstant</t>
  </si>
  <si>
    <t>2026AMP2020Operating ExpenditureNon-network opexNon-network opexnominal</t>
  </si>
  <si>
    <t>2026AMP2020Operating ExpenditureRoutine &amp; Corrective Maint &amp; InspectionRoutine &amp; Corrective Maint &amp; Inspectionconstant</t>
  </si>
  <si>
    <t>2026AMP2020Operating ExpenditureRoutine &amp; Corrective Maint &amp; InspectionRoutine &amp; Corrective Maint &amp; Inspectionnominal</t>
  </si>
  <si>
    <t>2026AMP2020Operating ExpenditureRoutine and corrective maintenance and inspectionRoutine and corrective maintenance and inspectionconstant</t>
  </si>
  <si>
    <t>2026AMP2020Operating ExpenditureRoutine and corrective maintenance and inspectionRoutine and corrective maintenance and inspectionnominal</t>
  </si>
  <si>
    <t>2026AMP2020Operating ExpenditureService interruptions and emergenciesService interruptions and emergenciesconstant</t>
  </si>
  <si>
    <t>2026AMP2020Operating ExpenditureService interruptions and emergenciesService interruptions and emergenciesnominal</t>
  </si>
  <si>
    <t>2026AMP2020Operating ExpenditureSystem operations and network supportSystem operations and network supportconstant</t>
  </si>
  <si>
    <t>2026AMP2020Operating ExpenditureSystem operations and network supportSystem operations and network supportnominal</t>
  </si>
  <si>
    <t>2026AMP2020Operating ExpenditureTotal opexOperational expenditureconstant</t>
  </si>
  <si>
    <t>2026AMP2020Operating ExpenditureTotal opexOperational expenditurenominal</t>
  </si>
  <si>
    <t>2026AMP2020Operating ExpenditureVegetation managementVegetation managementconstant</t>
  </si>
  <si>
    <t>2026AMP2020Operating ExpenditureVegetation managementVegetation managementnominal</t>
  </si>
  <si>
    <t>2027AMP2020Capital ExpenditureAll assetsExpenditure on assetsconstant</t>
  </si>
  <si>
    <t>2027AMP2020Capital ExpenditureAll assetsExpenditure on assetsnominal</t>
  </si>
  <si>
    <t>2027AMP2020Capital ExpenditureAsset relocationsAsset relocationsconstant</t>
  </si>
  <si>
    <t>2027AMP2020Capital ExpenditureAsset relocationsAsset relocationsnominal</t>
  </si>
  <si>
    <t>2027AMP2020Capital ExpenditureAsset replacement and renewalAsset replacement and renewalconstant</t>
  </si>
  <si>
    <t>2027AMP2020Capital ExpenditureAsset replacement and renewalAsset replacement and renewalnominal</t>
  </si>
  <si>
    <t>2027AMP2020Capital ExpenditureAssets commissionedAssets commissionednominal</t>
  </si>
  <si>
    <t>2027AMP2020Capital ExpenditureCapital expenditure forecastCapital expenditure forecastnominal</t>
  </si>
  <si>
    <t>2027AMP2020Capital ExpenditureConsumer connectionConsumer connectionconstant</t>
  </si>
  <si>
    <t>2027AMP2020Capital ExpenditureConsumer connectionConsumer connectionnominal</t>
  </si>
  <si>
    <t>2027AMP2020Capital ExpenditureCost of financingCost of financingnominal</t>
  </si>
  <si>
    <t>2027AMP2020Capital ExpenditureExpenditure on subcomponentsEnergy efficiency and demand side management, reduction of energy lossesconstant</t>
  </si>
  <si>
    <t>2027AMP2020Capital ExpenditureExpenditure on subcomponentsOverhead to underground conversionconstant</t>
  </si>
  <si>
    <t>2027AMP2020Capital ExpenditureExpenditure on subcomponentsResearch and developmentconstant</t>
  </si>
  <si>
    <t>2027AMP2020Capital ExpenditureNetwork assetsExpenditure on network assetsconstant</t>
  </si>
  <si>
    <t>2027AMP2020Capital ExpenditureNetwork assetsExpenditure on network assetsnominal</t>
  </si>
  <si>
    <t>2027AMP2020Capital ExpenditureNon-network assetsExpenditure on non-network assetsconstant</t>
  </si>
  <si>
    <t>2027AMP2020Capital ExpenditureNon-network assetsExpenditure on non-network assetsnominal</t>
  </si>
  <si>
    <t>2027AMP2020Capital ExpenditureReliability, safety and environmentLegislative and regulatoryconstant</t>
  </si>
  <si>
    <t>2027AMP2020Capital ExpenditureReliability, safety and environmentLegislative and regulatorynominal</t>
  </si>
  <si>
    <t>2027AMP2020Capital ExpenditureReliability, safety and environmentOther reliability, safety and environmentconstant</t>
  </si>
  <si>
    <t>2027AMP2020Capital ExpenditureReliability, safety and environmentOther reliability, safety and environmentnominal</t>
  </si>
  <si>
    <t>2027AMP2020Capital ExpenditureReliability, safety and environmentQuality of supplyconstant</t>
  </si>
  <si>
    <t>2027AMP2020Capital ExpenditureReliability, safety and environmentQuality of supplynominal</t>
  </si>
  <si>
    <t>2027AMP2020Capital ExpenditureReliability, safety and environmentTotal reliability, safety and environmentconstant</t>
  </si>
  <si>
    <t>2027AMP2020Capital ExpenditureReliability, safety and environmentTotal reliability, safety and environmentnominal</t>
  </si>
  <si>
    <t>2027AMP2020Capital ExpenditureSystem growthSystem growthconstant</t>
  </si>
  <si>
    <t>2027AMP2020Capital ExpenditureSystem growthSystem growthnominal</t>
  </si>
  <si>
    <t>2027AMP2020Capital ExpenditureValue of capital contributionsValue of capital contributionsnominal</t>
  </si>
  <si>
    <t>2027AMP2020Capital ExpenditureValue of vested assetsValue of vested assetsnominal</t>
  </si>
  <si>
    <t>2027AMP2020Operating ExpenditureAsset replacement and renewalAsset replacement and renewalconstant</t>
  </si>
  <si>
    <t>2027AMP2020Operating ExpenditureAsset replacement and renewalAsset replacement and renewalnominal</t>
  </si>
  <si>
    <t>2027AMP2020Operating ExpenditureBusiness supportBusiness supportconstant</t>
  </si>
  <si>
    <t>2027AMP2020Operating ExpenditureBusiness supportBusiness supportnominal</t>
  </si>
  <si>
    <t>2027AMP2020Operating ExpenditureExpenditure on subcomponentsDirect billing*constant</t>
  </si>
  <si>
    <t>2027AMP2020Operating ExpenditureExpenditure on subcomponentsEnergy efficiency and demand side management, reduction of energy lossesconstant</t>
  </si>
  <si>
    <t>2027AMP2020Operating ExpenditureExpenditure on subcomponentsInsuranceconstant</t>
  </si>
  <si>
    <t>2027AMP2020Operating ExpenditureExpenditure on subcomponentsResearch and Developmentconstant</t>
  </si>
  <si>
    <t>2027AMP2020Operating ExpenditureNetwork OpexNetwork Opexconstant</t>
  </si>
  <si>
    <t>2027AMP2020Operating ExpenditureNetwork OpexNetwork Opexnominal</t>
  </si>
  <si>
    <t>2027AMP2020Operating ExpenditureNon-network opexNon-network opexconstant</t>
  </si>
  <si>
    <t>2027AMP2020Operating ExpenditureNon-network opexNon-network opexnominal</t>
  </si>
  <si>
    <t>2027AMP2020Operating ExpenditureRoutine &amp; Corrective Maint &amp; InspectionRoutine &amp; Corrective Maint &amp; Inspectionconstant</t>
  </si>
  <si>
    <t>2027AMP2020Operating ExpenditureRoutine &amp; Corrective Maint &amp; InspectionRoutine &amp; Corrective Maint &amp; Inspectionnominal</t>
  </si>
  <si>
    <t>2027AMP2020Operating ExpenditureRoutine and corrective maintenance and inspectionRoutine and corrective maintenance and inspectionconstant</t>
  </si>
  <si>
    <t>2027AMP2020Operating ExpenditureRoutine and corrective maintenance and inspectionRoutine and corrective maintenance and inspectionnominal</t>
  </si>
  <si>
    <t>2027AMP2020Operating ExpenditureService interruptions and emergenciesService interruptions and emergenciesconstant</t>
  </si>
  <si>
    <t>2027AMP2020Operating ExpenditureService interruptions and emergenciesService interruptions and emergenciesnominal</t>
  </si>
  <si>
    <t>2027AMP2020Operating ExpenditureSystem operations and network supportSystem operations and network supportconstant</t>
  </si>
  <si>
    <t>2027AMP2020Operating ExpenditureSystem operations and network supportSystem operations and network supportnominal</t>
  </si>
  <si>
    <t>2027AMP2020Operating ExpenditureTotal opexOperational expenditureconstant</t>
  </si>
  <si>
    <t>2027AMP2020Operating ExpenditureTotal opexOperational expenditurenominal</t>
  </si>
  <si>
    <t>2027AMP2020Operating ExpenditureVegetation managementVegetation managementconstant</t>
  </si>
  <si>
    <t>2027AMP2020Operating ExpenditureVegetation managementVegetation managementnominal</t>
  </si>
  <si>
    <t>2028AMP2020Capital ExpenditureAll assetsExpenditure on assetsconstant</t>
  </si>
  <si>
    <t>2028AMP2020Capital ExpenditureAll assetsExpenditure on assetsnominal</t>
  </si>
  <si>
    <t>2028AMP2020Capital ExpenditureAsset relocationsAsset relocationsconstant</t>
  </si>
  <si>
    <t>2028AMP2020Capital ExpenditureAsset relocationsAsset relocationsnominal</t>
  </si>
  <si>
    <t>2028AMP2020Capital ExpenditureAsset replacement and renewalAsset replacement and renewalconstant</t>
  </si>
  <si>
    <t>2028AMP2020Capital ExpenditureAsset replacement and renewalAsset replacement and renewalnominal</t>
  </si>
  <si>
    <t>2028AMP2020Capital ExpenditureAssets commissionedAssets commissionednominal</t>
  </si>
  <si>
    <t>2028AMP2020Capital ExpenditureCapital expenditure forecastCapital expenditure forecastnominal</t>
  </si>
  <si>
    <t>2028AMP2020Capital ExpenditureConsumer connectionConsumer connectionconstant</t>
  </si>
  <si>
    <t>2028AMP2020Capital ExpenditureConsumer connectionConsumer connectionnominal</t>
  </si>
  <si>
    <t>2028AMP2020Capital ExpenditureCost of financingCost of financingnominal</t>
  </si>
  <si>
    <t>2028AMP2020Capital ExpenditureExpenditure on subcomponentsEnergy efficiency and demand side management, reduction of energy lossesconstant</t>
  </si>
  <si>
    <t>2028AMP2020Capital ExpenditureExpenditure on subcomponentsOverhead to underground conversionconstant</t>
  </si>
  <si>
    <t>2028AMP2020Capital ExpenditureExpenditure on subcomponentsResearch and developmentconstant</t>
  </si>
  <si>
    <t>2028AMP2020Capital ExpenditureNetwork assetsExpenditure on network assetsconstant</t>
  </si>
  <si>
    <t>2028AMP2020Capital ExpenditureNetwork assetsExpenditure on network assetsnominal</t>
  </si>
  <si>
    <t>2028AMP2020Capital ExpenditureNon-network assetsExpenditure on non-network assetsconstant</t>
  </si>
  <si>
    <t>2028AMP2020Capital ExpenditureNon-network assetsExpenditure on non-network assetsnominal</t>
  </si>
  <si>
    <t>2028AMP2020Capital ExpenditureReliability, safety and environmentLegislative and regulatoryconstant</t>
  </si>
  <si>
    <t>2028AMP2020Capital ExpenditureReliability, safety and environmentLegislative and regulatorynominal</t>
  </si>
  <si>
    <t>2028AMP2020Capital ExpenditureReliability, safety and environmentOther reliability, safety and environmentconstant</t>
  </si>
  <si>
    <t>2028AMP2020Capital ExpenditureReliability, safety and environmentOther reliability, safety and environmentnominal</t>
  </si>
  <si>
    <t>2028AMP2020Capital ExpenditureReliability, safety and environmentQuality of supplyconstant</t>
  </si>
  <si>
    <t>2028AMP2020Capital ExpenditureReliability, safety and environmentQuality of supplynominal</t>
  </si>
  <si>
    <t>2028AMP2020Capital ExpenditureReliability, safety and environmentTotal reliability, safety and environmentconstant</t>
  </si>
  <si>
    <t>2028AMP2020Capital ExpenditureReliability, safety and environmentTotal reliability, safety and environmentnominal</t>
  </si>
  <si>
    <t>2028AMP2020Capital ExpenditureSystem growthSystem growthconstant</t>
  </si>
  <si>
    <t>2028AMP2020Capital ExpenditureSystem growthSystem growthnominal</t>
  </si>
  <si>
    <t>2028AMP2020Capital ExpenditureValue of capital contributionsValue of capital contributionsnominal</t>
  </si>
  <si>
    <t>2028AMP2020Capital ExpenditureValue of vested assetsValue of vested assetsnominal</t>
  </si>
  <si>
    <t>2028AMP2020Operating ExpenditureAsset replacement and renewalAsset replacement and renewalconstant</t>
  </si>
  <si>
    <t>2028AMP2020Operating ExpenditureAsset replacement and renewalAsset replacement and renewalnominal</t>
  </si>
  <si>
    <t>2028AMP2020Operating ExpenditureBusiness supportBusiness supportconstant</t>
  </si>
  <si>
    <t>2028AMP2020Operating ExpenditureBusiness supportBusiness supportnominal</t>
  </si>
  <si>
    <t>2028AMP2020Operating ExpenditureExpenditure on subcomponentsDirect billing*constant</t>
  </si>
  <si>
    <t>2028AMP2020Operating ExpenditureExpenditure on subcomponentsEnergy efficiency and demand side management, reduction of energy lossesconstant</t>
  </si>
  <si>
    <t>2028AMP2020Operating ExpenditureExpenditure on subcomponentsInsuranceconstant</t>
  </si>
  <si>
    <t>2028AMP2020Operating ExpenditureExpenditure on subcomponentsResearch and Developmentconstant</t>
  </si>
  <si>
    <t>2028AMP2020Operating ExpenditureNetwork OpexNetwork Opexconstant</t>
  </si>
  <si>
    <t>2028AMP2020Operating ExpenditureNetwork OpexNetwork Opexnominal</t>
  </si>
  <si>
    <t>2028AMP2020Operating ExpenditureNon-network opexNon-network opexconstant</t>
  </si>
  <si>
    <t>2028AMP2020Operating ExpenditureNon-network opexNon-network opexnominal</t>
  </si>
  <si>
    <t>2028AMP2020Operating ExpenditureRoutine &amp; Corrective Maint &amp; InspectionRoutine &amp; Corrective Maint &amp; Inspectionconstant</t>
  </si>
  <si>
    <t>2028AMP2020Operating ExpenditureRoutine &amp; Corrective Maint &amp; InspectionRoutine &amp; Corrective Maint &amp; Inspectionnominal</t>
  </si>
  <si>
    <t>2028AMP2020Operating ExpenditureRoutine and corrective maintenance and inspectionRoutine and corrective maintenance and inspectionconstant</t>
  </si>
  <si>
    <t>2028AMP2020Operating ExpenditureRoutine and corrective maintenance and inspectionRoutine and corrective maintenance and inspectionnominal</t>
  </si>
  <si>
    <t>2028AMP2020Operating ExpenditureService interruptions and emergenciesService interruptions and emergenciesconstant</t>
  </si>
  <si>
    <t>2028AMP2020Operating ExpenditureService interruptions and emergenciesService interruptions and emergenciesnominal</t>
  </si>
  <si>
    <t>2028AMP2020Operating ExpenditureSystem operations and network supportSystem operations and network supportconstant</t>
  </si>
  <si>
    <t>2028AMP2020Operating ExpenditureSystem operations and network supportSystem operations and network supportnominal</t>
  </si>
  <si>
    <t>2028AMP2020Operating ExpenditureTotal opexOperational expenditureconstant</t>
  </si>
  <si>
    <t>2028AMP2020Operating ExpenditureTotal opexOperational expenditurenominal</t>
  </si>
  <si>
    <t>2028AMP2020Operating ExpenditureVegetation managementVegetation managementconstant</t>
  </si>
  <si>
    <t>2028AMP2020Operating ExpenditureVegetation managementVegetation managementnominal</t>
  </si>
  <si>
    <t>2029AMP2020Capital ExpenditureAll assetsExpenditure on assetsconstant</t>
  </si>
  <si>
    <t>2029AMP2020Capital ExpenditureAll assetsExpenditure on assetsnominal</t>
  </si>
  <si>
    <t>2029AMP2020Capital ExpenditureAsset relocationsAsset relocationsconstant</t>
  </si>
  <si>
    <t>2029AMP2020Capital ExpenditureAsset relocationsAsset relocationsnominal</t>
  </si>
  <si>
    <t>2029AMP2020Capital ExpenditureAsset replacement and renewalAsset replacement and renewalconstant</t>
  </si>
  <si>
    <t>2029AMP2020Capital ExpenditureAsset replacement and renewalAsset replacement and renewalnominal</t>
  </si>
  <si>
    <t>2029AMP2020Capital ExpenditureAssets commissionedAssets commissionednominal</t>
  </si>
  <si>
    <t>2029AMP2020Capital ExpenditureCapital expenditure forecastCapital expenditure forecastnominal</t>
  </si>
  <si>
    <t>2029AMP2020Capital ExpenditureConsumer connectionConsumer connectionconstant</t>
  </si>
  <si>
    <t>2029AMP2020Capital ExpenditureConsumer connectionConsumer connectionnominal</t>
  </si>
  <si>
    <t>2029AMP2020Capital ExpenditureCost of financingCost of financingnominal</t>
  </si>
  <si>
    <t>2029AMP2020Capital ExpenditureExpenditure on subcomponentsEnergy efficiency and demand side management, reduction of energy lossesconstant</t>
  </si>
  <si>
    <t>2029AMP2020Capital ExpenditureExpenditure on subcomponentsOverhead to underground conversionconstant</t>
  </si>
  <si>
    <t>2029AMP2020Capital ExpenditureExpenditure on subcomponentsResearch and developmentconstant</t>
  </si>
  <si>
    <t>2029AMP2020Capital ExpenditureNetwork assetsExpenditure on network assetsconstant</t>
  </si>
  <si>
    <t>2029AMP2020Capital ExpenditureNetwork assetsExpenditure on network assetsnominal</t>
  </si>
  <si>
    <t>2029AMP2020Capital ExpenditureNon-network assetsExpenditure on non-network assetsconstant</t>
  </si>
  <si>
    <t>2029AMP2020Capital ExpenditureNon-network assetsExpenditure on non-network assetsnominal</t>
  </si>
  <si>
    <t>2029AMP2020Capital ExpenditureReliability, safety and environmentLegislative and regulatoryconstant</t>
  </si>
  <si>
    <t>2029AMP2020Capital ExpenditureReliability, safety and environmentLegislative and regulatorynominal</t>
  </si>
  <si>
    <t>2029AMP2020Capital ExpenditureReliability, safety and environmentOther reliability, safety and environmentconstant</t>
  </si>
  <si>
    <t>2029AMP2020Capital ExpenditureReliability, safety and environmentOther reliability, safety and environmentnominal</t>
  </si>
  <si>
    <t>2029AMP2020Capital ExpenditureReliability, safety and environmentQuality of supplyconstant</t>
  </si>
  <si>
    <t>2029AMP2020Capital ExpenditureReliability, safety and environmentQuality of supplynominal</t>
  </si>
  <si>
    <t>2029AMP2020Capital ExpenditureReliability, safety and environmentTotal reliability, safety and environmentconstant</t>
  </si>
  <si>
    <t>2029AMP2020Capital ExpenditureReliability, safety and environmentTotal reliability, safety and environmentnominal</t>
  </si>
  <si>
    <t>2029AMP2020Capital ExpenditureSystem growthSystem growthconstant</t>
  </si>
  <si>
    <t>2029AMP2020Capital ExpenditureSystem growthSystem growthnominal</t>
  </si>
  <si>
    <t>2029AMP2020Capital ExpenditureValue of capital contributionsValue of capital contributionsnominal</t>
  </si>
  <si>
    <t>2029AMP2020Capital ExpenditureValue of vested assetsValue of vested assetsnominal</t>
  </si>
  <si>
    <t>2029AMP2020Operating ExpenditureAsset replacement and renewalAsset replacement and renewalconstant</t>
  </si>
  <si>
    <t>2029AMP2020Operating ExpenditureAsset replacement and renewalAsset replacement and renewalnominal</t>
  </si>
  <si>
    <t>2029AMP2020Operating ExpenditureBusiness supportBusiness supportconstant</t>
  </si>
  <si>
    <t>2029AMP2020Operating ExpenditureBusiness supportBusiness supportnominal</t>
  </si>
  <si>
    <t>2029AMP2020Operating ExpenditureExpenditure on subcomponentsDirect billing*constant</t>
  </si>
  <si>
    <t>2029AMP2020Operating ExpenditureExpenditure on subcomponentsEnergy efficiency and demand side management, reduction of energy lossesconstant</t>
  </si>
  <si>
    <t>2029AMP2020Operating ExpenditureExpenditure on subcomponentsInsuranceconstant</t>
  </si>
  <si>
    <t>2029AMP2020Operating ExpenditureExpenditure on subcomponentsResearch and Developmentconstant</t>
  </si>
  <si>
    <t>2029AMP2020Operating ExpenditureNetwork OpexNetwork Opexconstant</t>
  </si>
  <si>
    <t>2029AMP2020Operating ExpenditureNetwork OpexNetwork Opexnominal</t>
  </si>
  <si>
    <t>2029AMP2020Operating ExpenditureNon-network opexNon-network opexconstant</t>
  </si>
  <si>
    <t>2029AMP2020Operating ExpenditureNon-network opexNon-network opexnominal</t>
  </si>
  <si>
    <t>2029AMP2020Operating ExpenditureRoutine &amp; Corrective Maint &amp; InspectionRoutine &amp; Corrective Maint &amp; Inspectionconstant</t>
  </si>
  <si>
    <t>2029AMP2020Operating ExpenditureRoutine &amp; Corrective Maint &amp; InspectionRoutine &amp; Corrective Maint &amp; Inspectionnominal</t>
  </si>
  <si>
    <t>2029AMP2020Operating ExpenditureRoutine and corrective maintenance and inspectionRoutine and corrective maintenance and inspectionconstant</t>
  </si>
  <si>
    <t>2029AMP2020Operating ExpenditureRoutine and corrective maintenance and inspectionRoutine and corrective maintenance and inspectionnominal</t>
  </si>
  <si>
    <t>2029AMP2020Operating ExpenditureService interruptions and emergenciesService interruptions and emergenciesconstant</t>
  </si>
  <si>
    <t>2029AMP2020Operating ExpenditureService interruptions and emergenciesService interruptions and emergenciesnominal</t>
  </si>
  <si>
    <t>2029AMP2020Operating ExpenditureSystem operations and network supportSystem operations and network supportconstant</t>
  </si>
  <si>
    <t>2029AMP2020Operating ExpenditureSystem operations and network supportSystem operations and network supportnominal</t>
  </si>
  <si>
    <t>2029AMP2020Operating ExpenditureTotal opexOperational expenditureconstant</t>
  </si>
  <si>
    <t>2029AMP2020Operating ExpenditureTotal opexOperational expenditurenominal</t>
  </si>
  <si>
    <t>2029AMP2020Operating ExpenditureVegetation managementVegetation managementconstant</t>
  </si>
  <si>
    <t>2029AMP2020Operating ExpenditureVegetation managementVegetation managementnominal</t>
  </si>
  <si>
    <t>2030AMP2020Capital ExpenditureAll assetsExpenditure on assetsconstant</t>
  </si>
  <si>
    <t>2030AMP2020Capital ExpenditureAll assetsExpenditure on assetsnominal</t>
  </si>
  <si>
    <t>2030AMP2020Capital ExpenditureAsset relocationsAsset relocationsconstant</t>
  </si>
  <si>
    <t>2030AMP2020Capital ExpenditureAsset relocationsAsset relocationsnominal</t>
  </si>
  <si>
    <t>2030AMP2020Capital ExpenditureAsset replacement and renewalAsset replacement and renewalconstant</t>
  </si>
  <si>
    <t>2030AMP2020Capital ExpenditureAsset replacement and renewalAsset replacement and renewalnominal</t>
  </si>
  <si>
    <t>2030AMP2020Capital ExpenditureAssets commissionedAssets commissionednominal</t>
  </si>
  <si>
    <t>2030AMP2020Capital ExpenditureCapital expenditure forecastCapital expenditure forecastnominal</t>
  </si>
  <si>
    <t>2030AMP2020Capital ExpenditureConsumer connectionConsumer connectionconstant</t>
  </si>
  <si>
    <t>2030AMP2020Capital ExpenditureConsumer connectionConsumer connectionnominal</t>
  </si>
  <si>
    <t>2030AMP2020Capital ExpenditureCost of financingCost of financingnominal</t>
  </si>
  <si>
    <t>2030AMP2020Capital ExpenditureExpenditure on subcomponentsEnergy efficiency and demand side management, reduction of energy lossesconstant</t>
  </si>
  <si>
    <t>2030AMP2020Capital ExpenditureExpenditure on subcomponentsOverhead to underground conversionconstant</t>
  </si>
  <si>
    <t>2030AMP2020Capital ExpenditureExpenditure on subcomponentsResearch and developmentconstant</t>
  </si>
  <si>
    <t>2030AMP2020Capital ExpenditureNetwork assetsExpenditure on network assetsconstant</t>
  </si>
  <si>
    <t>2030AMP2020Capital ExpenditureNetwork assetsExpenditure on network assetsnominal</t>
  </si>
  <si>
    <t>2030AMP2020Capital ExpenditureNon-network assetsExpenditure on non-network assetsconstant</t>
  </si>
  <si>
    <t>2030AMP2020Capital ExpenditureNon-network assetsExpenditure on non-network assetsnominal</t>
  </si>
  <si>
    <t>2030AMP2020Capital ExpenditureReliability, safety and environmentLegislative and regulatoryconstant</t>
  </si>
  <si>
    <t>2030AMP2020Capital ExpenditureReliability, safety and environmentLegislative and regulatorynominal</t>
  </si>
  <si>
    <t>2030AMP2020Capital ExpenditureReliability, safety and environmentOther reliability, safety and environmentconstant</t>
  </si>
  <si>
    <t>2030AMP2020Capital ExpenditureReliability, safety and environmentOther reliability, safety and environmentnominal</t>
  </si>
  <si>
    <t>2030AMP2020Capital ExpenditureReliability, safety and environmentQuality of supplyconstant</t>
  </si>
  <si>
    <t>2030AMP2020Capital ExpenditureReliability, safety and environmentQuality of supplynominal</t>
  </si>
  <si>
    <t>2030AMP2020Capital ExpenditureReliability, safety and environmentTotal reliability, safety and environmentconstant</t>
  </si>
  <si>
    <t>2030AMP2020Capital ExpenditureReliability, safety and environmentTotal reliability, safety and environmentnominal</t>
  </si>
  <si>
    <t>2030AMP2020Capital ExpenditureSystem growthSystem growthconstant</t>
  </si>
  <si>
    <t>2030AMP2020Capital ExpenditureSystem growthSystem growthnominal</t>
  </si>
  <si>
    <t>2030AMP2020Capital ExpenditureValue of capital contributionsValue of capital contributionsnominal</t>
  </si>
  <si>
    <t>2030AMP2020Capital ExpenditureValue of vested assetsValue of vested assetsnominal</t>
  </si>
  <si>
    <t>2030AMP2020Operating ExpenditureAsset replacement and renewalAsset replacement and renewalconstant</t>
  </si>
  <si>
    <t>2030AMP2020Operating ExpenditureAsset replacement and renewalAsset replacement and renewalnominal</t>
  </si>
  <si>
    <t>2030AMP2020Operating ExpenditureBusiness supportBusiness supportconstant</t>
  </si>
  <si>
    <t>2030AMP2020Operating ExpenditureBusiness supportBusiness supportnominal</t>
  </si>
  <si>
    <t>2030AMP2020Operating ExpenditureExpenditure on subcomponentsDirect billing*constant</t>
  </si>
  <si>
    <t>2030AMP2020Operating ExpenditureExpenditure on subcomponentsEnergy efficiency and demand side management, reduction of energy lossesconstant</t>
  </si>
  <si>
    <t>2030AMP2020Operating ExpenditureExpenditure on subcomponentsInsuranceconstant</t>
  </si>
  <si>
    <t>2030AMP2020Operating ExpenditureExpenditure on subcomponentsResearch and Developmentconstant</t>
  </si>
  <si>
    <t>2030AMP2020Operating ExpenditureNetwork OpexNetwork Opexconstant</t>
  </si>
  <si>
    <t>2030AMP2020Operating ExpenditureNetwork OpexNetwork Opexnominal</t>
  </si>
  <si>
    <t>2030AMP2020Operating ExpenditureNon-network opexNon-network opexconstant</t>
  </si>
  <si>
    <t>2030AMP2020Operating ExpenditureNon-network opexNon-network opexnominal</t>
  </si>
  <si>
    <t>2030AMP2020Operating ExpenditureRoutine &amp; Corrective Maint &amp; InspectionRoutine &amp; Corrective Maint &amp; Inspectionconstant</t>
  </si>
  <si>
    <t>2030AMP2020Operating ExpenditureRoutine &amp; Corrective Maint &amp; InspectionRoutine &amp; Corrective Maint &amp; Inspectionnominal</t>
  </si>
  <si>
    <t>2030AMP2020Operating ExpenditureRoutine and corrective maintenance and inspectionRoutine and corrective maintenance and inspectionconstant</t>
  </si>
  <si>
    <t>2030AMP2020Operating ExpenditureRoutine and corrective maintenance and inspectionRoutine and corrective maintenance and inspectionnominal</t>
  </si>
  <si>
    <t>2030AMP2020Operating ExpenditureService interruptions and emergenciesService interruptions and emergenciesconstant</t>
  </si>
  <si>
    <t>2030AMP2020Operating ExpenditureService interruptions and emergenciesService interruptions and emergenciesnominal</t>
  </si>
  <si>
    <t>2030AMP2020Operating ExpenditureSystem operations and network supportSystem operations and network supportconstant</t>
  </si>
  <si>
    <t>2030AMP2020Operating ExpenditureSystem operations and network supportSystem operations and network supportnominal</t>
  </si>
  <si>
    <t>2030AMP2020Operating ExpenditureTotal opexOperational expenditureconstant</t>
  </si>
  <si>
    <t>2030AMP2020Operating ExpenditureTotal opexOperational expenditurenominal</t>
  </si>
  <si>
    <t>2030AMP2020Operating ExpenditureVegetation managementVegetation managementconstant</t>
  </si>
  <si>
    <t>2030AMP2020Operating ExpenditureVegetation managementVegetation managementnominal</t>
  </si>
  <si>
    <t>2020Delivery</t>
  </si>
  <si>
    <t>2020Fixed</t>
  </si>
  <si>
    <t>2020Other</t>
  </si>
  <si>
    <t>2020Peak</t>
  </si>
  <si>
    <t>IDNetwork and DemandTotal circuit lengthTotal circuit length (km)NA</t>
  </si>
  <si>
    <t>2017</t>
  </si>
  <si>
    <t>2014-2015</t>
  </si>
  <si>
    <t>2018</t>
  </si>
  <si>
    <t>2015-2019</t>
  </si>
  <si>
    <t>2013-2014, 2018</t>
  </si>
  <si>
    <t>Richard Fletcher</t>
  </si>
  <si>
    <t>Judy Nicholl</t>
  </si>
  <si>
    <t>Andy Lester</t>
  </si>
  <si>
    <t>Geoff Douch</t>
  </si>
  <si>
    <t>Entrust 75.1%</t>
  </si>
  <si>
    <t>Public 24.9%</t>
  </si>
  <si>
    <t>Performance Accessibility Tool:</t>
  </si>
  <si>
    <t>24 Elginshire Street; Washdyke; Timaru  7910</t>
  </si>
  <si>
    <t xml:space="preserve">10 Halsey Street; Dunedin Central; Dunedin 9016
</t>
  </si>
  <si>
    <t>2012, 2016-2020</t>
  </si>
  <si>
    <t>24 Robertson Street; Westport 7825</t>
  </si>
  <si>
    <t>2 Peel Street; Waipukurau 4200</t>
  </si>
  <si>
    <t>Jason Larkin (Unison)</t>
  </si>
  <si>
    <t>Roger Sutton</t>
  </si>
  <si>
    <t>37 Gladstone Road; Gisborne 4040</t>
  </si>
  <si>
    <t>CEO (Group)</t>
  </si>
  <si>
    <t>Trust Tairaawhiti</t>
  </si>
  <si>
    <t>Tim Cosgrove</t>
  </si>
  <si>
    <t>Chief Executive</t>
  </si>
  <si>
    <t>Jono Brent</t>
  </si>
  <si>
    <t>CEO (interim)</t>
  </si>
  <si>
    <t>88 Charlotte Street; Balclutha</t>
  </si>
  <si>
    <t>8 King Street East; Te Kuiti</t>
  </si>
  <si>
    <t>2018-2020</t>
  </si>
  <si>
    <t>85 The Esplanade; Petone, Lower Hutt</t>
  </si>
  <si>
    <t>edb name variable for asset lookups</t>
  </si>
  <si>
    <t>Ajay Anand</t>
  </si>
  <si>
    <t>2020</t>
  </si>
  <si>
    <t>Altered version - provided to Network Tasman</t>
  </si>
  <si>
    <t>Version 1.0. 7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</si>
</sst>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@_)"/>
    <numFmt numFmtId="169" formatCode="_(* #,##0.0_);_(* \(#,##0.0\);_(* &quot;–&quot;???_);_(* @_)"/>
    <numFmt numFmtId="170" formatCode="_(* #,##0.00_);_(* \(#,##0.00\);_(* &quot;–&quot;???_);_(* @_)"/>
    <numFmt numFmtId="171" formatCode="_(* #,##0.0000_);_(* \(#,##0.0000\);_(* &quot;–&quot;??_);_(* @_)"/>
    <numFmt numFmtId="172" formatCode="[$-1409]d\ mmm\ yy;@"/>
    <numFmt numFmtId="173" formatCode="_(* #,##0%_);_(* \(#,##0%\);_(* &quot;–&quot;???_);_(* @_)"/>
    <numFmt numFmtId="174" formatCode="_(* #,##0.0%_);_(* \(#,##0.0%\);_(* &quot;–&quot;??_);_(* @_)"/>
    <numFmt numFmtId="175" formatCode="_(* #,##0.00%_);_(* \(#,##0.00%\);_(* &quot;–&quot;???_);_(* @_)"/>
    <numFmt numFmtId="176" formatCode="_(* #,##0.000%_);_(* \(#,##0.000%\);_(* &quot;–&quot;???_);_(* @_)"/>
    <numFmt numFmtId="177" formatCode="_(* #,##0%_);_(* \(#,##0%\);_(* &quot;–&quot;??_);_(* @_)"/>
    <numFmt numFmtId="178" formatCode="_(* 0_);_(* \(0\);_(* &quot;–&quot;??_);_(@_)"/>
    <numFmt numFmtId="179" formatCode="_(* #,##0_);_(* \(#,##0\);_(* &quot;–&quot;???_);_(* @_)"/>
    <numFmt numFmtId="180" formatCode="0.0"/>
    <numFmt numFmtId="181" formatCode="0.0\ &quot;m&quot;"/>
    <numFmt numFmtId="182" formatCode="&quot;$&quot;#,##0.00"/>
    <numFmt numFmtId="183" formatCode="_-* #,##0_-;\-* #,##0_-;_-* &quot;-&quot;??_-;_-@_-"/>
    <numFmt numFmtId="184" formatCode="dd\-mmm\-yy"/>
    <numFmt numFmtId="185" formatCode="_(* #,##0.000_);_(* \(#,##0.000\);_(* &quot;–&quot;???_);_(* @_)"/>
    <numFmt numFmtId="186" formatCode="_(* #,##0.000_);_(* \(#,##0.000\);_(* &quot;-&quot;??_);_(@_)"/>
    <numFmt numFmtId="187" formatCode="_(* #,##0.0000_);_(* \(#,##0.0000\);_(* &quot;–&quot;???_);_(* @_)"/>
    <numFmt numFmtId="188" formatCode="d/m/yyyy;@"/>
    <numFmt numFmtId="189" formatCode="0.0%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12"/>
      <color theme="1"/>
      <name val="Calibri"/>
      <family val="2"/>
      <scheme val="minor"/>
    </font>
    <font>
      <b/>
      <sz val="24"/>
      <color theme="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4"/>
      <scheme val="minor"/>
    </font>
    <font>
      <b/>
      <sz val="10"/>
      <color theme="1"/>
      <name val="Calibri"/>
      <family val="4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b/>
      <u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/>
      <sz val="14"/>
      <color theme="2"/>
      <name val="Calibri"/>
      <family val="2"/>
      <scheme val="minor"/>
    </font>
    <font>
      <b/>
      <sz val="24"/>
      <name val="Calibri"/>
      <family val="2"/>
      <scheme val="minor"/>
    </font>
    <font>
      <sz val="10"/>
      <color rgb="FF333333"/>
      <name val="Verdana"/>
      <family val="2"/>
    </font>
    <font>
      <i/>
      <sz val="9"/>
      <color theme="1"/>
      <name val="Calibri"/>
      <family val="2"/>
      <scheme val="minor"/>
    </font>
    <font>
      <b/>
      <sz val="22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20"/>
      <color rgb="FFC00000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color theme="1"/>
      <name val="Calibri"/>
      <family val="4"/>
      <scheme val="minor"/>
    </font>
    <font>
      <b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A0C1C4"/>
        <bgColor indexed="64"/>
      </patternFill>
    </fill>
    <fill>
      <patternFill patternType="solid">
        <fgColor rgb="FFB1D9DD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 style="thin">
        <color rgb="FF499CA5"/>
      </left>
      <right/>
      <top style="thin">
        <color rgb="FF499CA5"/>
      </top>
      <bottom/>
      <diagonal/>
    </border>
    <border>
      <left/>
      <right/>
      <top style="thin">
        <color rgb="FF499CA5"/>
      </top>
      <bottom/>
      <diagonal/>
    </border>
    <border>
      <left/>
      <right style="thin">
        <color rgb="FF499CA5"/>
      </right>
      <top style="thin">
        <color rgb="FF499CA5"/>
      </top>
      <bottom/>
      <diagonal/>
    </border>
    <border>
      <left style="thin">
        <color rgb="FF499CA5"/>
      </left>
      <right/>
      <top/>
      <bottom style="thin">
        <color rgb="FF499CA5"/>
      </bottom>
      <diagonal/>
    </border>
    <border>
      <left/>
      <right/>
      <top/>
      <bottom style="thin">
        <color rgb="FF499CA5"/>
      </bottom>
      <diagonal/>
    </border>
    <border>
      <left/>
      <right style="thin">
        <color rgb="FF499CA5"/>
      </right>
      <top/>
      <bottom style="thin">
        <color rgb="FF499CA5"/>
      </bottom>
      <diagonal/>
    </border>
    <border>
      <left style="thin">
        <color rgb="FF499CA5"/>
      </left>
      <right/>
      <top style="thin">
        <color rgb="FF499CA5"/>
      </top>
      <bottom style="thin">
        <color rgb="FF499CA5"/>
      </bottom>
      <diagonal/>
    </border>
    <border>
      <left/>
      <right/>
      <top style="thin">
        <color rgb="FF499CA5"/>
      </top>
      <bottom style="thin">
        <color rgb="FF499CA5"/>
      </bottom>
      <diagonal/>
    </border>
    <border>
      <left/>
      <right style="thin">
        <color rgb="FF499CA5"/>
      </right>
      <top style="thin">
        <color rgb="FF499CA5"/>
      </top>
      <bottom style="thin">
        <color rgb="FF499CA5"/>
      </bottom>
      <diagonal/>
    </border>
    <border>
      <left style="thin">
        <color rgb="FF499CA5"/>
      </left>
      <right/>
      <top/>
      <bottom/>
      <diagonal/>
    </border>
    <border>
      <left/>
      <right style="thin">
        <color rgb="FF499CA5"/>
      </right>
      <top/>
      <bottom/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5"/>
      </top>
      <bottom style="thin">
        <color theme="7"/>
      </bottom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0">
    <xf numFmtId="0" fontId="0" fillId="0" borderId="0"/>
    <xf numFmtId="167" fontId="1" fillId="0" borderId="0" applyFont="0" applyFill="0" applyBorder="0" applyAlignment="0" applyProtection="0"/>
    <xf numFmtId="179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9" fontId="20" fillId="0" borderId="0" applyFill="0" applyAlignment="0"/>
    <xf numFmtId="49" fontId="13" fillId="0" borderId="0" applyFill="0" applyAlignment="0"/>
    <xf numFmtId="49" fontId="14" fillId="0" borderId="0" applyFill="0" applyAlignment="0"/>
    <xf numFmtId="49" fontId="15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6" applyNumberFormat="0" applyFill="0" applyAlignment="0">
      <protection locked="0"/>
    </xf>
    <xf numFmtId="0" fontId="1" fillId="36" borderId="6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8" fontId="21" fillId="0" borderId="0" applyFont="0" applyFill="0" applyBorder="0" applyAlignment="0" applyProtection="0">
      <alignment horizontal="left"/>
      <protection locked="0"/>
    </xf>
    <xf numFmtId="165" fontId="1" fillId="36" borderId="7" applyNumberFormat="0" applyFont="0" applyFill="0" applyAlignment="0" applyProtection="0"/>
    <xf numFmtId="176" fontId="12" fillId="32" borderId="0" applyFont="0" applyBorder="0"/>
    <xf numFmtId="175" fontId="21" fillId="0" borderId="0" applyFont="0" applyFill="0" applyBorder="0" applyAlignment="0" applyProtection="0">
      <protection locked="0"/>
    </xf>
    <xf numFmtId="174" fontId="12" fillId="0" borderId="0" applyFont="0" applyFill="0" applyBorder="0" applyAlignment="0" applyProtection="0">
      <alignment horizontal="center" vertical="top" wrapText="1"/>
    </xf>
    <xf numFmtId="173" fontId="19" fillId="34" borderId="6" applyNumberFormat="0" applyAlignment="0"/>
    <xf numFmtId="0" fontId="18" fillId="35" borderId="6" applyNumberFormat="0" applyFill="0">
      <alignment horizontal="centerContinuous" wrapText="1"/>
    </xf>
    <xf numFmtId="172" fontId="21" fillId="0" borderId="0" applyFont="0" applyFill="0" applyBorder="0" applyAlignment="0" applyProtection="0">
      <alignment wrapText="1"/>
    </xf>
    <xf numFmtId="171" fontId="21" fillId="0" borderId="0" applyFont="0" applyFill="0" applyBorder="0" applyAlignment="0" applyProtection="0"/>
    <xf numFmtId="170" fontId="21" fillId="0" borderId="0" applyFont="0" applyFill="0" applyBorder="0" applyAlignment="0" applyProtection="0">
      <protection locked="0"/>
    </xf>
    <xf numFmtId="168" fontId="22" fillId="0" borderId="0" applyFont="0" applyFill="0" applyBorder="0" applyAlignment="0" applyProtection="0">
      <alignment horizontal="left"/>
      <protection locked="0"/>
    </xf>
    <xf numFmtId="169" fontId="21" fillId="0" borderId="0" applyFont="0" applyFill="0" applyBorder="0" applyAlignment="0" applyProtection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30" fillId="0" borderId="0">
      <alignment horizontal="right"/>
    </xf>
    <xf numFmtId="0" fontId="31" fillId="37" borderId="8" applyNumberFormat="0">
      <alignment horizontal="left" indent="1"/>
    </xf>
    <xf numFmtId="0" fontId="18" fillId="35" borderId="6" applyFill="0">
      <alignment horizontal="right" wrapText="1" indent="1"/>
    </xf>
    <xf numFmtId="183" fontId="19" fillId="38" borderId="6" applyNumberFormat="0" applyFont="0" applyAlignment="0" applyProtection="0"/>
    <xf numFmtId="0" fontId="12" fillId="0" borderId="0" applyFont="0"/>
    <xf numFmtId="49" fontId="13" fillId="0" borderId="0" applyFill="0" applyAlignment="0"/>
    <xf numFmtId="0" fontId="1" fillId="0" borderId="0"/>
    <xf numFmtId="0" fontId="1" fillId="0" borderId="0"/>
    <xf numFmtId="49" fontId="49" fillId="0" borderId="0" applyFill="0" applyAlignment="0"/>
  </cellStyleXfs>
  <cellXfs count="216">
    <xf numFmtId="0" fontId="0" fillId="0" borderId="0" xfId="0"/>
    <xf numFmtId="0" fontId="0" fillId="0" borderId="0" xfId="0" applyFill="1"/>
    <xf numFmtId="49" fontId="25" fillId="0" borderId="0" xfId="5" applyFont="1" applyFill="1" applyAlignment="1"/>
    <xf numFmtId="0" fontId="28" fillId="0" borderId="0" xfId="0" applyFont="1" applyFill="1" applyAlignment="1"/>
    <xf numFmtId="0" fontId="2" fillId="0" borderId="0" xfId="0" applyFont="1" applyFill="1" applyBorder="1"/>
    <xf numFmtId="0" fontId="30" fillId="0" borderId="0" xfId="61">
      <alignment horizontal="right"/>
    </xf>
    <xf numFmtId="0" fontId="30" fillId="0" borderId="0" xfId="61" applyAlignment="1"/>
    <xf numFmtId="167" fontId="0" fillId="0" borderId="0" xfId="0" applyNumberFormat="1"/>
    <xf numFmtId="0" fontId="18" fillId="0" borderId="6" xfId="52" applyFill="1">
      <alignment horizontal="centerContinuous" wrapText="1"/>
    </xf>
    <xf numFmtId="0" fontId="17" fillId="0" borderId="6" xfId="13" applyFill="1">
      <protection locked="0"/>
    </xf>
    <xf numFmtId="170" fontId="17" fillId="0" borderId="6" xfId="13" applyNumberFormat="1" applyFill="1">
      <protection locked="0"/>
    </xf>
    <xf numFmtId="175" fontId="17" fillId="0" borderId="6" xfId="13" applyNumberFormat="1" applyFill="1">
      <protection locked="0"/>
    </xf>
    <xf numFmtId="179" fontId="17" fillId="0" borderId="6" xfId="13" applyNumberFormat="1" applyFill="1">
      <protection locked="0"/>
    </xf>
    <xf numFmtId="0" fontId="29" fillId="0" borderId="0" xfId="0" applyFont="1" applyFill="1" applyBorder="1"/>
    <xf numFmtId="177" fontId="0" fillId="0" borderId="0" xfId="0" applyNumberFormat="1"/>
    <xf numFmtId="174" fontId="1" fillId="0" borderId="6" xfId="14" applyNumberFormat="1" applyFill="1" applyAlignment="1"/>
    <xf numFmtId="0" fontId="1" fillId="0" borderId="6" xfId="14" applyFill="1"/>
    <xf numFmtId="177" fontId="1" fillId="0" borderId="6" xfId="14" applyNumberFormat="1" applyFill="1"/>
    <xf numFmtId="170" fontId="1" fillId="0" borderId="6" xfId="14" applyNumberFormat="1" applyFill="1"/>
    <xf numFmtId="175" fontId="1" fillId="0" borderId="6" xfId="14" applyNumberFormat="1" applyFill="1"/>
    <xf numFmtId="170" fontId="1" fillId="0" borderId="6" xfId="55" applyFont="1" applyFill="1" applyBorder="1" applyProtection="1"/>
    <xf numFmtId="177" fontId="17" fillId="0" borderId="6" xfId="13" applyNumberFormat="1" applyFill="1">
      <protection locked="0"/>
    </xf>
    <xf numFmtId="0" fontId="0" fillId="0" borderId="0" xfId="0" applyAlignment="1">
      <alignment horizontal="left"/>
    </xf>
    <xf numFmtId="49" fontId="14" fillId="0" borderId="0" xfId="7" applyAlignment="1">
      <alignment horizontal="left"/>
    </xf>
    <xf numFmtId="0" fontId="18" fillId="0" borderId="6" xfId="52" applyFill="1" applyAlignment="1">
      <alignment horizontal="left" wrapText="1"/>
    </xf>
    <xf numFmtId="49" fontId="15" fillId="0" borderId="0" xfId="8" applyFill="1" applyBorder="1" applyAlignment="1">
      <alignment horizontal="left"/>
    </xf>
    <xf numFmtId="171" fontId="1" fillId="0" borderId="6" xfId="54" applyFont="1" applyFill="1" applyBorder="1"/>
    <xf numFmtId="0" fontId="34" fillId="0" borderId="0" xfId="0" applyFont="1"/>
    <xf numFmtId="0" fontId="16" fillId="0" borderId="0" xfId="58" applyAlignment="1" applyProtection="1"/>
    <xf numFmtId="179" fontId="0" fillId="0" borderId="0" xfId="55" applyNumberFormat="1" applyFont="1" applyProtection="1"/>
    <xf numFmtId="181" fontId="33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vertical="center"/>
    </xf>
    <xf numFmtId="0" fontId="29" fillId="0" borderId="0" xfId="0" applyFont="1" applyFill="1" applyBorder="1" applyAlignment="1">
      <alignment horizontal="right"/>
    </xf>
    <xf numFmtId="18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0" fillId="0" borderId="0" xfId="0"/>
    <xf numFmtId="0" fontId="0" fillId="0" borderId="0" xfId="0" applyFill="1" applyBorder="1"/>
    <xf numFmtId="170" fontId="17" fillId="0" borderId="6" xfId="13" applyNumberFormat="1" applyFill="1">
      <protection locked="0"/>
    </xf>
    <xf numFmtId="0" fontId="0" fillId="0" borderId="0" xfId="0" applyAlignment="1">
      <alignment horizontal="left"/>
    </xf>
    <xf numFmtId="49" fontId="15" fillId="0" borderId="0" xfId="8" applyFill="1" applyBorder="1" applyAlignment="1">
      <alignment horizontal="left"/>
    </xf>
    <xf numFmtId="170" fontId="0" fillId="0" borderId="0" xfId="0" applyNumberFormat="1"/>
    <xf numFmtId="0" fontId="38" fillId="0" borderId="0" xfId="0" applyFont="1" applyFill="1" applyBorder="1"/>
    <xf numFmtId="0" fontId="38" fillId="0" borderId="0" xfId="0" applyFont="1" applyFill="1" applyBorder="1" applyAlignment="1">
      <alignment horizontal="right"/>
    </xf>
    <xf numFmtId="0" fontId="33" fillId="0" borderId="0" xfId="0" applyFont="1" applyFill="1" applyBorder="1"/>
    <xf numFmtId="0" fontId="33" fillId="0" borderId="0" xfId="0" applyFont="1" applyFill="1" applyBorder="1" applyAlignment="1">
      <alignment horizontal="right"/>
    </xf>
    <xf numFmtId="0" fontId="33" fillId="0" borderId="0" xfId="0" applyFont="1" applyFill="1" applyBorder="1" applyAlignment="1"/>
    <xf numFmtId="177" fontId="33" fillId="0" borderId="0" xfId="60" applyFont="1" applyFill="1" applyBorder="1" applyAlignment="1"/>
    <xf numFmtId="0" fontId="33" fillId="0" borderId="0" xfId="0" applyFont="1" applyFill="1" applyBorder="1" applyAlignment="1">
      <alignment vertical="center"/>
    </xf>
    <xf numFmtId="179" fontId="1" fillId="0" borderId="6" xfId="14" applyNumberFormat="1" applyFill="1"/>
    <xf numFmtId="169" fontId="1" fillId="0" borderId="6" xfId="57" applyFont="1" applyFill="1" applyBorder="1" applyProtection="1"/>
    <xf numFmtId="0" fontId="11" fillId="0" borderId="0" xfId="0" applyFont="1" applyFill="1" applyBorder="1"/>
    <xf numFmtId="0" fontId="18" fillId="0" borderId="6" xfId="52" applyFill="1" applyAlignment="1">
      <alignment horizontal="left"/>
    </xf>
    <xf numFmtId="180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10" fontId="33" fillId="0" borderId="0" xfId="0" quotePrefix="1" applyNumberFormat="1" applyFont="1" applyFill="1" applyBorder="1" applyAlignment="1">
      <alignment horizontal="right"/>
    </xf>
    <xf numFmtId="49" fontId="35" fillId="0" borderId="0" xfId="8" applyFont="1" applyFill="1" applyBorder="1" applyAlignment="1"/>
    <xf numFmtId="0" fontId="24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right" vertical="top"/>
    </xf>
    <xf numFmtId="0" fontId="0" fillId="0" borderId="0" xfId="0" applyFill="1" applyBorder="1" applyAlignment="1"/>
    <xf numFmtId="0" fontId="38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right" vertical="top"/>
    </xf>
    <xf numFmtId="0" fontId="41" fillId="0" borderId="0" xfId="0" applyFont="1" applyFill="1" applyBorder="1"/>
    <xf numFmtId="0" fontId="29" fillId="0" borderId="9" xfId="0" applyFont="1" applyFill="1" applyBorder="1" applyAlignment="1">
      <alignment horizontal="right"/>
    </xf>
    <xf numFmtId="0" fontId="29" fillId="0" borderId="9" xfId="0" applyFont="1" applyFill="1" applyBorder="1" applyAlignment="1"/>
    <xf numFmtId="0" fontId="29" fillId="0" borderId="9" xfId="0" applyFont="1" applyFill="1" applyBorder="1"/>
    <xf numFmtId="0" fontId="33" fillId="0" borderId="9" xfId="0" applyFont="1" applyFill="1" applyBorder="1"/>
    <xf numFmtId="180" fontId="33" fillId="0" borderId="9" xfId="0" applyNumberFormat="1" applyFont="1" applyFill="1" applyBorder="1" applyAlignment="1">
      <alignment horizontal="center"/>
    </xf>
    <xf numFmtId="0" fontId="0" fillId="0" borderId="9" xfId="0" applyFill="1" applyBorder="1"/>
    <xf numFmtId="0" fontId="33" fillId="0" borderId="9" xfId="0" applyFont="1" applyFill="1" applyBorder="1" applyAlignment="1">
      <alignment horizontal="right"/>
    </xf>
    <xf numFmtId="181" fontId="33" fillId="0" borderId="9" xfId="0" applyNumberFormat="1" applyFont="1" applyFill="1" applyBorder="1" applyAlignment="1">
      <alignment horizontal="right"/>
    </xf>
    <xf numFmtId="180" fontId="33" fillId="0" borderId="9" xfId="0" applyNumberFormat="1" applyFont="1" applyFill="1" applyBorder="1" applyAlignment="1"/>
    <xf numFmtId="9" fontId="33" fillId="0" borderId="9" xfId="0" applyNumberFormat="1" applyFont="1" applyFill="1" applyBorder="1" applyAlignment="1">
      <alignment horizontal="center"/>
    </xf>
    <xf numFmtId="0" fontId="33" fillId="0" borderId="9" xfId="0" applyFont="1" applyFill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10" fontId="33" fillId="0" borderId="9" xfId="0" quotePrefix="1" applyNumberFormat="1" applyFont="1" applyFill="1" applyBorder="1" applyAlignment="1">
      <alignment horizontal="right"/>
    </xf>
    <xf numFmtId="0" fontId="33" fillId="0" borderId="10" xfId="0" applyFont="1" applyFill="1" applyBorder="1"/>
    <xf numFmtId="0" fontId="33" fillId="0" borderId="10" xfId="0" applyFont="1" applyFill="1" applyBorder="1" applyAlignment="1">
      <alignment horizontal="right"/>
    </xf>
    <xf numFmtId="49" fontId="37" fillId="0" borderId="0" xfId="5" applyFont="1" applyFill="1" applyAlignment="1">
      <alignment horizontal="right" vertical="center"/>
    </xf>
    <xf numFmtId="179" fontId="17" fillId="0" borderId="6" xfId="13" applyNumberFormat="1" applyFill="1" applyAlignment="1">
      <protection locked="0"/>
    </xf>
    <xf numFmtId="174" fontId="17" fillId="0" borderId="6" xfId="13" applyNumberFormat="1" applyFill="1" applyAlignment="1">
      <protection locked="0"/>
    </xf>
    <xf numFmtId="167" fontId="1" fillId="0" borderId="6" xfId="14" applyNumberFormat="1" applyFill="1"/>
    <xf numFmtId="179" fontId="17" fillId="0" borderId="6" xfId="2" applyFont="1" applyFill="1" applyBorder="1" applyProtection="1">
      <protection locked="0"/>
    </xf>
    <xf numFmtId="179" fontId="1" fillId="0" borderId="6" xfId="2" applyFont="1" applyFill="1" applyBorder="1"/>
    <xf numFmtId="170" fontId="17" fillId="0" borderId="6" xfId="55" applyFont="1" applyFill="1" applyBorder="1">
      <protection locked="0"/>
    </xf>
    <xf numFmtId="177" fontId="1" fillId="0" borderId="6" xfId="60" applyFill="1" applyBorder="1"/>
    <xf numFmtId="170" fontId="1" fillId="0" borderId="6" xfId="55" applyFont="1" applyFill="1" applyBorder="1" applyAlignment="1" applyProtection="1"/>
    <xf numFmtId="0" fontId="29" fillId="0" borderId="0" xfId="0" applyFont="1" applyFill="1" applyBorder="1" applyAlignment="1">
      <alignment vertical="top"/>
    </xf>
    <xf numFmtId="0" fontId="33" fillId="0" borderId="9" xfId="0" applyFont="1" applyFill="1" applyBorder="1" applyAlignment="1">
      <alignment horizontal="center"/>
    </xf>
    <xf numFmtId="0" fontId="43" fillId="0" borderId="0" xfId="0" applyFont="1"/>
    <xf numFmtId="0" fontId="33" fillId="0" borderId="11" xfId="0" applyFont="1" applyFill="1" applyBorder="1" applyAlignment="1">
      <alignment horizontal="center"/>
    </xf>
    <xf numFmtId="170" fontId="1" fillId="0" borderId="6" xfId="2" applyNumberFormat="1" applyFont="1" applyFill="1" applyBorder="1"/>
    <xf numFmtId="0" fontId="12" fillId="0" borderId="0" xfId="65" applyBorder="1"/>
    <xf numFmtId="0" fontId="45" fillId="0" borderId="0" xfId="65" applyFont="1" applyFill="1" applyBorder="1" applyAlignment="1">
      <alignment horizontal="centerContinuous"/>
    </xf>
    <xf numFmtId="0" fontId="12" fillId="0" borderId="0" xfId="65" applyBorder="1" applyAlignment="1">
      <alignment horizontal="centerContinuous"/>
    </xf>
    <xf numFmtId="0" fontId="46" fillId="0" borderId="0" xfId="65" applyFont="1" applyFill="1" applyBorder="1" applyAlignment="1">
      <alignment horizontal="centerContinuous"/>
    </xf>
    <xf numFmtId="0" fontId="47" fillId="0" borderId="0" xfId="65" applyFont="1" applyFill="1" applyBorder="1" applyAlignment="1">
      <alignment horizontal="centerContinuous"/>
    </xf>
    <xf numFmtId="0" fontId="48" fillId="0" borderId="0" xfId="65" applyFont="1" applyFill="1" applyBorder="1" applyAlignment="1">
      <alignment horizontal="centerContinuous"/>
    </xf>
    <xf numFmtId="0" fontId="33" fillId="0" borderId="0" xfId="0" applyFont="1" applyFill="1" applyBorder="1" applyAlignment="1">
      <alignment horizontal="center"/>
    </xf>
    <xf numFmtId="49" fontId="42" fillId="0" borderId="0" xfId="5" applyFont="1" applyFill="1" applyBorder="1" applyAlignment="1">
      <alignment horizontal="left" vertical="top"/>
    </xf>
    <xf numFmtId="0" fontId="16" fillId="0" borderId="0" xfId="58" applyFill="1" applyBorder="1" applyAlignment="1" applyProtection="1">
      <alignment horizontal="left" vertical="center"/>
    </xf>
    <xf numFmtId="49" fontId="42" fillId="0" borderId="0" xfId="5" applyFont="1" applyFill="1" applyBorder="1" applyAlignment="1">
      <alignment horizontal="right" vertical="top"/>
    </xf>
    <xf numFmtId="0" fontId="0" fillId="0" borderId="0" xfId="0" quotePrefix="1"/>
    <xf numFmtId="49" fontId="20" fillId="0" borderId="0" xfId="5" applyAlignment="1"/>
    <xf numFmtId="170" fontId="1" fillId="0" borderId="0" xfId="55" applyFont="1" applyFill="1" applyBorder="1" applyProtection="1"/>
    <xf numFmtId="185" fontId="1" fillId="0" borderId="6" xfId="55" applyNumberFormat="1" applyFont="1" applyFill="1" applyBorder="1" applyProtection="1"/>
    <xf numFmtId="182" fontId="33" fillId="39" borderId="16" xfId="0" applyNumberFormat="1" applyFont="1" applyFill="1" applyBorder="1" applyAlignment="1">
      <alignment vertical="top"/>
    </xf>
    <xf numFmtId="182" fontId="33" fillId="39" borderId="16" xfId="0" applyNumberFormat="1" applyFont="1" applyFill="1" applyBorder="1" applyAlignment="1">
      <alignment horizontal="right" vertical="top"/>
    </xf>
    <xf numFmtId="0" fontId="33" fillId="39" borderId="17" xfId="0" applyFont="1" applyFill="1" applyBorder="1" applyAlignment="1">
      <alignment horizontal="left" vertical="top"/>
    </xf>
    <xf numFmtId="0" fontId="38" fillId="39" borderId="18" xfId="0" applyFont="1" applyFill="1" applyBorder="1"/>
    <xf numFmtId="0" fontId="33" fillId="39" borderId="19" xfId="0" applyFont="1" applyFill="1" applyBorder="1"/>
    <xf numFmtId="181" fontId="33" fillId="39" borderId="19" xfId="0" applyNumberFormat="1" applyFont="1" applyFill="1" applyBorder="1" applyAlignment="1">
      <alignment horizontal="right"/>
    </xf>
    <xf numFmtId="0" fontId="33" fillId="39" borderId="19" xfId="0" applyFont="1" applyFill="1" applyBorder="1" applyAlignment="1"/>
    <xf numFmtId="10" fontId="33" fillId="39" borderId="20" xfId="0" quotePrefix="1" applyNumberFormat="1" applyFont="1" applyFill="1" applyBorder="1" applyAlignment="1">
      <alignment horizontal="right"/>
    </xf>
    <xf numFmtId="0" fontId="33" fillId="39" borderId="19" xfId="0" applyFont="1" applyFill="1" applyBorder="1" applyAlignment="1">
      <alignment horizontal="right"/>
    </xf>
    <xf numFmtId="0" fontId="33" fillId="0" borderId="1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8" fillId="0" borderId="0" xfId="0" applyFont="1" applyFill="1" applyBorder="1" applyAlignment="1"/>
    <xf numFmtId="0" fontId="18" fillId="0" borderId="6" xfId="52" applyFill="1" applyAlignment="1">
      <alignment horizontal="right" wrapText="1"/>
    </xf>
    <xf numFmtId="9" fontId="17" fillId="0" borderId="6" xfId="13" applyNumberFormat="1" applyFill="1">
      <protection locked="0"/>
    </xf>
    <xf numFmtId="169" fontId="17" fillId="0" borderId="6" xfId="57" applyFont="1" applyFill="1" applyBorder="1">
      <protection locked="0"/>
    </xf>
    <xf numFmtId="0" fontId="37" fillId="0" borderId="23" xfId="0" applyFont="1" applyFill="1" applyBorder="1" applyAlignment="1">
      <alignment horizontal="right"/>
    </xf>
    <xf numFmtId="0" fontId="36" fillId="0" borderId="23" xfId="0" applyFont="1" applyFill="1" applyBorder="1"/>
    <xf numFmtId="0" fontId="29" fillId="0" borderId="24" xfId="0" applyFont="1" applyFill="1" applyBorder="1" applyAlignment="1">
      <alignment horizontal="right"/>
    </xf>
    <xf numFmtId="0" fontId="29" fillId="0" borderId="24" xfId="0" applyFont="1" applyFill="1" applyBorder="1" applyAlignment="1"/>
    <xf numFmtId="0" fontId="29" fillId="0" borderId="24" xfId="0" applyFont="1" applyFill="1" applyBorder="1"/>
    <xf numFmtId="0" fontId="38" fillId="0" borderId="23" xfId="0" applyFont="1" applyFill="1" applyBorder="1"/>
    <xf numFmtId="0" fontId="33" fillId="0" borderId="23" xfId="0" applyFont="1" applyFill="1" applyBorder="1"/>
    <xf numFmtId="0" fontId="33" fillId="0" borderId="23" xfId="0" applyFont="1" applyFill="1" applyBorder="1" applyAlignment="1">
      <alignment horizontal="right"/>
    </xf>
    <xf numFmtId="0" fontId="33" fillId="0" borderId="23" xfId="0" applyFont="1" applyFill="1" applyBorder="1" applyAlignment="1"/>
    <xf numFmtId="182" fontId="33" fillId="0" borderId="23" xfId="0" applyNumberFormat="1" applyFont="1" applyFill="1" applyBorder="1"/>
    <xf numFmtId="9" fontId="33" fillId="0" borderId="23" xfId="0" applyNumberFormat="1" applyFont="1" applyFill="1" applyBorder="1"/>
    <xf numFmtId="181" fontId="33" fillId="0" borderId="23" xfId="0" applyNumberFormat="1" applyFont="1" applyFill="1" applyBorder="1" applyAlignment="1">
      <alignment horizontal="right"/>
    </xf>
    <xf numFmtId="0" fontId="33" fillId="0" borderId="23" xfId="0" applyFont="1" applyFill="1" applyBorder="1" applyAlignment="1">
      <alignment horizontal="center"/>
    </xf>
    <xf numFmtId="0" fontId="0" fillId="0" borderId="23" xfId="0" applyFill="1" applyBorder="1"/>
    <xf numFmtId="0" fontId="11" fillId="0" borderId="23" xfId="0" applyFont="1" applyFill="1" applyBorder="1"/>
    <xf numFmtId="0" fontId="38" fillId="0" borderId="23" xfId="0" applyFont="1" applyFill="1" applyBorder="1" applyAlignment="1">
      <alignment horizontal="right"/>
    </xf>
    <xf numFmtId="0" fontId="33" fillId="0" borderId="24" xfId="0" applyFont="1" applyFill="1" applyBorder="1"/>
    <xf numFmtId="0" fontId="44" fillId="0" borderId="24" xfId="0" applyFont="1" applyFill="1" applyBorder="1"/>
    <xf numFmtId="0" fontId="33" fillId="0" borderId="24" xfId="0" applyFont="1" applyFill="1" applyBorder="1" applyAlignment="1">
      <alignment horizontal="right"/>
    </xf>
    <xf numFmtId="0" fontId="33" fillId="0" borderId="24" xfId="0" applyFont="1" applyFill="1" applyBorder="1" applyAlignment="1">
      <alignment horizontal="center"/>
    </xf>
    <xf numFmtId="10" fontId="33" fillId="0" borderId="24" xfId="0" quotePrefix="1" applyNumberFormat="1" applyFont="1" applyFill="1" applyBorder="1" applyAlignment="1">
      <alignment horizontal="right"/>
    </xf>
    <xf numFmtId="9" fontId="0" fillId="0" borderId="0" xfId="60" applyNumberFormat="1" applyFont="1"/>
    <xf numFmtId="0" fontId="50" fillId="0" borderId="0" xfId="0" applyFont="1" applyFill="1" applyBorder="1" applyAlignment="1">
      <alignment horizontal="right" vertical="top"/>
    </xf>
    <xf numFmtId="0" fontId="37" fillId="0" borderId="23" xfId="0" applyFont="1" applyFill="1" applyBorder="1" applyAlignment="1">
      <alignment wrapText="1"/>
    </xf>
    <xf numFmtId="0" fontId="38" fillId="0" borderId="0" xfId="0" applyFont="1" applyFill="1" applyBorder="1" applyAlignment="1">
      <alignment horizontal="left" indent="1"/>
    </xf>
    <xf numFmtId="0" fontId="2" fillId="0" borderId="0" xfId="0" applyFont="1" applyFill="1"/>
    <xf numFmtId="186" fontId="1" fillId="0" borderId="6" xfId="14" applyNumberFormat="1" applyFill="1"/>
    <xf numFmtId="1" fontId="0" fillId="0" borderId="25" xfId="0" applyNumberFormat="1" applyBorder="1"/>
    <xf numFmtId="0" fontId="51" fillId="0" borderId="0" xfId="61" applyFont="1">
      <alignment horizontal="right"/>
    </xf>
    <xf numFmtId="2" fontId="0" fillId="0" borderId="25" xfId="0" applyNumberFormat="1" applyBorder="1"/>
    <xf numFmtId="0" fontId="30" fillId="0" borderId="25" xfId="61" applyBorder="1">
      <alignment horizontal="right"/>
    </xf>
    <xf numFmtId="187" fontId="1" fillId="0" borderId="6" xfId="14" applyNumberFormat="1" applyFill="1"/>
    <xf numFmtId="187" fontId="17" fillId="0" borderId="6" xfId="13" applyNumberFormat="1" applyFill="1">
      <protection locked="0"/>
    </xf>
    <xf numFmtId="49" fontId="52" fillId="0" borderId="0" xfId="5" applyFont="1" applyAlignment="1">
      <alignment horizontal="right" vertical="center"/>
    </xf>
    <xf numFmtId="0" fontId="16" fillId="0" borderId="0" xfId="58" applyFill="1" applyBorder="1" applyAlignment="1" applyProtection="1">
      <alignment vertical="center"/>
    </xf>
    <xf numFmtId="0" fontId="0" fillId="0" borderId="25" xfId="0" applyBorder="1"/>
    <xf numFmtId="0" fontId="16" fillId="0" borderId="25" xfId="58" applyBorder="1" applyAlignment="1" applyProtection="1">
      <alignment vertical="center"/>
    </xf>
    <xf numFmtId="49" fontId="16" fillId="0" borderId="0" xfId="58" applyNumberFormat="1" applyFill="1" applyAlignment="1" applyProtection="1">
      <alignment vertical="center"/>
    </xf>
    <xf numFmtId="188" fontId="0" fillId="0" borderId="0" xfId="0" applyNumberFormat="1"/>
    <xf numFmtId="0" fontId="34" fillId="0" borderId="0" xfId="0" applyFont="1" applyAlignment="1"/>
    <xf numFmtId="0" fontId="16" fillId="0" borderId="0" xfId="58" applyAlignment="1" applyProtection="1">
      <alignment vertical="top"/>
    </xf>
    <xf numFmtId="0" fontId="2" fillId="0" borderId="0" xfId="0" applyFont="1"/>
    <xf numFmtId="0" fontId="53" fillId="40" borderId="26" xfId="0" applyFont="1" applyFill="1" applyBorder="1" applyAlignment="1"/>
    <xf numFmtId="2" fontId="17" fillId="0" borderId="6" xfId="13" applyNumberFormat="1" applyFill="1">
      <protection locked="0"/>
    </xf>
    <xf numFmtId="2" fontId="17" fillId="0" borderId="6" xfId="55" applyNumberFormat="1" applyFont="1" applyFill="1" applyBorder="1">
      <protection locked="0"/>
    </xf>
    <xf numFmtId="189" fontId="1" fillId="0" borderId="6" xfId="50" applyNumberFormat="1" applyFont="1" applyFill="1" applyBorder="1" applyAlignment="1"/>
    <xf numFmtId="189" fontId="0" fillId="0" borderId="0" xfId="0" applyNumberFormat="1"/>
    <xf numFmtId="0" fontId="38" fillId="0" borderId="13" xfId="0" applyFont="1" applyFill="1" applyBorder="1" applyAlignment="1">
      <alignment horizontal="right" wrapText="1"/>
    </xf>
    <xf numFmtId="0" fontId="38" fillId="0" borderId="23" xfId="0" applyFont="1" applyFill="1" applyBorder="1" applyAlignment="1">
      <alignment horizontal="right" wrapText="1"/>
    </xf>
    <xf numFmtId="0" fontId="37" fillId="0" borderId="13" xfId="0" applyFont="1" applyFill="1" applyBorder="1" applyAlignment="1">
      <alignment horizontal="center" wrapText="1"/>
    </xf>
    <xf numFmtId="0" fontId="37" fillId="0" borderId="23" xfId="0" applyFont="1" applyFill="1" applyBorder="1" applyAlignment="1">
      <alignment horizontal="center" wrapText="1"/>
    </xf>
    <xf numFmtId="10" fontId="38" fillId="0" borderId="13" xfId="0" quotePrefix="1" applyNumberFormat="1" applyFont="1" applyFill="1" applyBorder="1" applyAlignment="1">
      <alignment horizontal="right" wrapText="1"/>
    </xf>
    <xf numFmtId="10" fontId="38" fillId="0" borderId="23" xfId="0" quotePrefix="1" applyNumberFormat="1" applyFont="1" applyFill="1" applyBorder="1" applyAlignment="1">
      <alignment horizontal="right" wrapText="1"/>
    </xf>
    <xf numFmtId="0" fontId="38" fillId="0" borderId="13" xfId="0" applyFont="1" applyFill="1" applyBorder="1" applyAlignment="1">
      <alignment horizontal="left" wrapText="1"/>
    </xf>
    <xf numFmtId="0" fontId="38" fillId="0" borderId="23" xfId="0" applyFont="1" applyFill="1" applyBorder="1" applyAlignment="1">
      <alignment horizontal="left" wrapText="1"/>
    </xf>
    <xf numFmtId="170" fontId="29" fillId="0" borderId="9" xfId="55" applyFont="1" applyFill="1" applyBorder="1" applyAlignment="1" applyProtection="1">
      <alignment horizontal="center"/>
    </xf>
    <xf numFmtId="170" fontId="29" fillId="0" borderId="11" xfId="55" applyFont="1" applyFill="1" applyBorder="1" applyAlignment="1" applyProtection="1">
      <alignment horizontal="right"/>
    </xf>
    <xf numFmtId="0" fontId="29" fillId="0" borderId="11" xfId="0" applyFont="1" applyFill="1" applyBorder="1" applyAlignment="1">
      <alignment horizontal="center"/>
    </xf>
    <xf numFmtId="170" fontId="29" fillId="0" borderId="0" xfId="55" applyFont="1" applyFill="1" applyBorder="1" applyAlignment="1" applyProtection="1">
      <alignment horizontal="right"/>
    </xf>
    <xf numFmtId="0" fontId="29" fillId="0" borderId="0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center"/>
    </xf>
    <xf numFmtId="182" fontId="33" fillId="39" borderId="15" xfId="0" applyNumberFormat="1" applyFont="1" applyFill="1" applyBorder="1" applyAlignment="1">
      <alignment horizontal="center" vertical="top"/>
    </xf>
    <xf numFmtId="182" fontId="33" fillId="39" borderId="16" xfId="0" applyNumberFormat="1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wrapText="1"/>
    </xf>
    <xf numFmtId="0" fontId="38" fillId="0" borderId="23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/>
    </xf>
    <xf numFmtId="0" fontId="33" fillId="39" borderId="12" xfId="0" applyFont="1" applyFill="1" applyBorder="1" applyAlignment="1">
      <alignment horizontal="center" vertical="center" wrapText="1"/>
    </xf>
    <xf numFmtId="0" fontId="33" fillId="39" borderId="13" xfId="0" applyFont="1" applyFill="1" applyBorder="1" applyAlignment="1">
      <alignment horizontal="center" vertical="center" wrapText="1"/>
    </xf>
    <xf numFmtId="0" fontId="33" fillId="39" borderId="14" xfId="0" applyFont="1" applyFill="1" applyBorder="1" applyAlignment="1">
      <alignment horizontal="center" vertical="center" wrapText="1"/>
    </xf>
    <xf numFmtId="0" fontId="33" fillId="39" borderId="21" xfId="0" applyFont="1" applyFill="1" applyBorder="1" applyAlignment="1">
      <alignment horizontal="center" vertical="center" wrapText="1"/>
    </xf>
    <xf numFmtId="0" fontId="33" fillId="39" borderId="0" xfId="0" applyFont="1" applyFill="1" applyBorder="1" applyAlignment="1">
      <alignment horizontal="center" vertical="center" wrapText="1"/>
    </xf>
    <xf numFmtId="0" fontId="33" fillId="39" borderId="22" xfId="0" applyFont="1" applyFill="1" applyBorder="1" applyAlignment="1">
      <alignment horizontal="center" vertical="center" wrapText="1"/>
    </xf>
    <xf numFmtId="170" fontId="29" fillId="0" borderId="24" xfId="55" applyFont="1" applyFill="1" applyBorder="1" applyAlignment="1" applyProtection="1">
      <alignment horizontal="center"/>
    </xf>
    <xf numFmtId="170" fontId="29" fillId="0" borderId="9" xfId="55" applyFont="1" applyFill="1" applyBorder="1" applyAlignment="1" applyProtection="1">
      <alignment horizontal="right"/>
    </xf>
    <xf numFmtId="9" fontId="33" fillId="0" borderId="0" xfId="0" applyNumberFormat="1" applyFont="1" applyFill="1" applyBorder="1" applyAlignment="1">
      <alignment horizontal="center"/>
    </xf>
    <xf numFmtId="49" fontId="42" fillId="0" borderId="0" xfId="5" applyFont="1" applyFill="1" applyBorder="1" applyAlignment="1">
      <alignment horizontal="right" vertical="top"/>
    </xf>
    <xf numFmtId="184" fontId="40" fillId="0" borderId="0" xfId="0" applyNumberFormat="1" applyFont="1" applyFill="1" applyBorder="1" applyAlignment="1">
      <alignment horizontal="left" vertical="top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right" wrapText="1"/>
    </xf>
    <xf numFmtId="0" fontId="37" fillId="0" borderId="0" xfId="0" applyFont="1" applyFill="1" applyBorder="1" applyAlignment="1">
      <alignment horizontal="right" vertical="center"/>
    </xf>
    <xf numFmtId="0" fontId="37" fillId="0" borderId="23" xfId="0" applyFont="1" applyFill="1" applyBorder="1" applyAlignment="1">
      <alignment horizontal="right" vertical="center"/>
    </xf>
    <xf numFmtId="49" fontId="42" fillId="0" borderId="0" xfId="5" applyFont="1" applyFill="1" applyBorder="1" applyAlignment="1">
      <alignment horizontal="left" vertical="top"/>
    </xf>
    <xf numFmtId="0" fontId="32" fillId="0" borderId="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0" fontId="32" fillId="0" borderId="23" xfId="0" applyFont="1" applyFill="1" applyBorder="1" applyAlignment="1">
      <alignment horizontal="center" wrapText="1"/>
    </xf>
    <xf numFmtId="0" fontId="38" fillId="0" borderId="0" xfId="0" applyFont="1" applyFill="1" applyBorder="1" applyAlignment="1">
      <alignment horizontal="left"/>
    </xf>
    <xf numFmtId="0" fontId="16" fillId="0" borderId="0" xfId="58" applyFill="1" applyBorder="1" applyAlignment="1" applyProtection="1">
      <alignment horizontal="left"/>
    </xf>
  </cellXfs>
  <cellStyles count="70"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1]" xfId="57" xr:uid="{00000000-0005-0000-0000-00001D000000}"/>
    <cellStyle name="Comma [2]" xfId="55" xr:uid="{00000000-0005-0000-0000-00001E000000}"/>
    <cellStyle name="Comma [4]" xfId="54" xr:uid="{00000000-0005-0000-0000-00001F000000}"/>
    <cellStyle name="Currency" xfId="3" builtinId="4" hidden="1"/>
    <cellStyle name="Currency [0]" xfId="4" builtinId="7" hidden="1"/>
    <cellStyle name="Date (short)" xfId="53" xr:uid="{00000000-0005-0000-0000-000022000000}"/>
    <cellStyle name="Drop down" xfId="62" xr:uid="{00000000-0005-0000-0000-000023000000}"/>
    <cellStyle name="Explanatory Text" xfId="20" builtinId="53" customBuiltin="1"/>
    <cellStyle name="Good" xfId="10" builtinId="26" hidden="1"/>
    <cellStyle name="Header" xfId="63" xr:uid="{00000000-0005-0000-0000-000026000000}"/>
    <cellStyle name="Heading 1" xfId="6" builtinId="16" customBuiltin="1"/>
    <cellStyle name="Heading 1 2" xfId="66" xr:uid="{00000000-0005-0000-0000-000028000000}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Input" xfId="13" builtinId="20" customBuiltin="1"/>
    <cellStyle name="Label" xfId="52" xr:uid="{00000000-0005-0000-0000-00002E000000}"/>
    <cellStyle name="Link" xfId="51" xr:uid="{00000000-0005-0000-0000-00002F000000}"/>
    <cellStyle name="Linked Cell" xfId="16" builtinId="24" hidden="1"/>
    <cellStyle name="Neutral" xfId="12" builtinId="28" hidden="1"/>
    <cellStyle name="Normal" xfId="0" builtinId="0" customBuiltin="1"/>
    <cellStyle name="Normal 2" xfId="61" xr:uid="{00000000-0005-0000-0000-000033000000}"/>
    <cellStyle name="Normal 3" xfId="67" xr:uid="{00000000-0005-0000-0000-000034000000}"/>
    <cellStyle name="Normal 4" xfId="65" xr:uid="{00000000-0005-0000-0000-000035000000}"/>
    <cellStyle name="Normal 7" xfId="68" xr:uid="{00000000-0005-0000-0000-000036000000}"/>
    <cellStyle name="Note" xfId="19" builtinId="10" hidden="1"/>
    <cellStyle name="Output" xfId="14" builtinId="21" customBuiltin="1"/>
    <cellStyle name="Percent" xfId="59" builtinId="5" hidden="1" customBuiltin="1"/>
    <cellStyle name="Percent [0]" xfId="60" xr:uid="{00000000-0005-0000-0000-00003A000000}"/>
    <cellStyle name="Percent [1]" xfId="50" xr:uid="{00000000-0005-0000-0000-00003B000000}"/>
    <cellStyle name="Percent [2]" xfId="49" xr:uid="{00000000-0005-0000-0000-00003C000000}"/>
    <cellStyle name="Percent [3]" xfId="48" xr:uid="{00000000-0005-0000-0000-00003D000000}"/>
    <cellStyle name="Rt border" xfId="47" xr:uid="{00000000-0005-0000-0000-00003E000000}"/>
    <cellStyle name="Style 1" xfId="64" xr:uid="{00000000-0005-0000-0000-00003F000000}"/>
    <cellStyle name="Text" xfId="56" xr:uid="{00000000-0005-0000-0000-000040000000}"/>
    <cellStyle name="Title" xfId="5" builtinId="15" customBuiltin="1"/>
    <cellStyle name="Title 2" xfId="69" xr:uid="{00000000-0005-0000-0000-000042000000}"/>
    <cellStyle name="Total" xfId="21" builtinId="25" hidden="1"/>
    <cellStyle name="Warning Text" xfId="18" builtinId="11" hidden="1"/>
    <cellStyle name="Year" xfId="46" xr:uid="{00000000-0005-0000-0000-000045000000}"/>
  </cellStyles>
  <dxfs count="5">
    <dxf>
      <font>
        <strike val="0"/>
        <outline val="0"/>
        <shadow val="0"/>
        <u val="none"/>
        <vertAlign val="baseline"/>
        <sz val="12"/>
        <color theme="1"/>
        <name val="Calibri"/>
        <family val="4"/>
        <scheme val="minor"/>
      </font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  <dxf>
      <fill>
        <patternFill>
          <bgColor rgb="FFBCE292"/>
        </patternFill>
      </fill>
    </dxf>
    <dxf>
      <fill>
        <patternFill>
          <bgColor theme="2" tint="0.79995117038483843"/>
        </patternFill>
      </fill>
    </dxf>
  </dxfs>
  <tableStyles count="0" defaultTableStyle="TableStyleMedium2" defaultPivotStyle="PivotStyleLight16"/>
  <colors>
    <mruColors>
      <color rgb="FFFFD961"/>
      <color rgb="FF499CA5"/>
      <color rgb="FFB1D9DD"/>
      <color rgb="FFBCE292"/>
      <color rgb="FF8AC6CC"/>
      <color rgb="FF00CC99"/>
      <color rgb="FFDAE63A"/>
      <color rgb="FFFFFF66"/>
      <color rgb="FFC7F25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6.5119027799447893E-2"/>
          <c:w val="0.87487270341207346"/>
          <c:h val="0.753979287916440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Calculations!$B$27:$P$27</c:f>
              <c:numCache>
                <c:formatCode>_(* #,##0.00_);_(* \(#,##0.00\);_(* "–"???_);_(* @_)</c:formatCode>
                <c:ptCount val="15"/>
                <c:pt idx="0">
                  <c:v>867.28262500000005</c:v>
                </c:pt>
                <c:pt idx="1">
                  <c:v>858.65037500000005</c:v>
                </c:pt>
                <c:pt idx="2">
                  <c:v>969.47125000000005</c:v>
                </c:pt>
                <c:pt idx="3">
                  <c:v>1064.4185</c:v>
                </c:pt>
                <c:pt idx="4">
                  <c:v>1727.291125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2-4A12-9ECF-AD5CDCFEE8E2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Calculations!$B$28:$P$28</c:f>
              <c:numCache>
                <c:formatCode>General</c:formatCode>
                <c:ptCount val="15"/>
                <c:pt idx="5" formatCode="_(* #,##0.00_);_(* \(#,##0.00\);_(* &quot;–&quot;???_);_(* @_)">
                  <c:v>1204.197375</c:v>
                </c:pt>
                <c:pt idx="6" formatCode="_(* #,##0.00_);_(* \(#,##0.00\);_(* &quot;–&quot;???_);_(* @_)">
                  <c:v>1154.212</c:v>
                </c:pt>
                <c:pt idx="7" formatCode="_(* #,##0.00_);_(* \(#,##0.00\);_(* &quot;–&quot;???_);_(* @_)">
                  <c:v>1101.1991250000001</c:v>
                </c:pt>
                <c:pt idx="8" formatCode="_(* #,##0.00_);_(* \(#,##0.00\);_(* &quot;–&quot;???_);_(* @_)">
                  <c:v>1102.64175</c:v>
                </c:pt>
                <c:pt idx="9" formatCode="_(* #,##0.00_);_(* \(#,##0.00\);_(* &quot;–&quot;???_);_(* @_)">
                  <c:v>1065.68075</c:v>
                </c:pt>
                <c:pt idx="10" formatCode="_(* #,##0.00_);_(* \(#,##0.00\);_(* &quot;–&quot;???_);_(* @_)">
                  <c:v>1082.4214999999999</c:v>
                </c:pt>
                <c:pt idx="11" formatCode="_(* #,##0.00_);_(* \(#,##0.00\);_(* &quot;–&quot;???_);_(* @_)">
                  <c:v>1045.3293125</c:v>
                </c:pt>
                <c:pt idx="12" formatCode="_(* #,##0.00_);_(* \(#,##0.00\);_(* &quot;–&quot;???_);_(* @_)">
                  <c:v>1001.5371249999999</c:v>
                </c:pt>
                <c:pt idx="13" formatCode="_(* #,##0.00_);_(* \(#,##0.00\);_(* &quot;–&quot;???_);_(* @_)">
                  <c:v>1014.3269375</c:v>
                </c:pt>
                <c:pt idx="14" formatCode="_(* #,##0.00_);_(* \(#,##0.00\);_(* &quot;–&quot;???_);_(* @_)">
                  <c:v>1012.53075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2-4A12-9ECF-AD5CDCFEE8E2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Calculations!$B$29:$P$29</c:f>
              <c:numCache>
                <c:formatCode>_(* #,##0.00_);_(* \(#,##0.00\);_(* "–"???_);_(* @_)</c:formatCode>
                <c:ptCount val="15"/>
                <c:pt idx="0">
                  <c:v>1013.2535625</c:v>
                </c:pt>
                <c:pt idx="1">
                  <c:v>876.84887500000002</c:v>
                </c:pt>
                <c:pt idx="2">
                  <c:v>1000.2685</c:v>
                </c:pt>
                <c:pt idx="3">
                  <c:v>1051.3423749999999</c:v>
                </c:pt>
                <c:pt idx="4">
                  <c:v>1193.9547500000001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F2-4A12-9ECF-AD5CDCFEE8E2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Calculations!$B$30:$F$30</c:f>
              <c:numCache>
                <c:formatCode>_(* #,##0.00_);_(* \(#,##0.00\);_(* "–"???_);_(* @_)</c:formatCode>
                <c:ptCount val="5"/>
                <c:pt idx="0">
                  <c:v>986.3024375</c:v>
                </c:pt>
                <c:pt idx="1">
                  <c:v>930.09056250000003</c:v>
                </c:pt>
                <c:pt idx="2">
                  <c:v>878.31456249999997</c:v>
                </c:pt>
                <c:pt idx="3">
                  <c:v>989.87693750000005</c:v>
                </c:pt>
                <c:pt idx="4">
                  <c:v>1007.0618125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F2-4A12-9ECF-AD5CDCFEE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33408"/>
        <c:axId val="46949504"/>
      </c:lineChart>
      <c:catAx>
        <c:axId val="44833408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949504"/>
        <c:crosses val="autoZero"/>
        <c:auto val="1"/>
        <c:lblAlgn val="ctr"/>
        <c:lblOffset val="100"/>
        <c:noMultiLvlLbl val="0"/>
      </c:catAx>
      <c:valAx>
        <c:axId val="46949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4833408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106732885629184"/>
          <c:y val="1.3934576742478102E-3"/>
          <c:w val="0.19724567274358543"/>
          <c:h val="0.2511361191993914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867.28262500000005</c:v>
                </c:pt>
                <c:pt idx="1">
                  <c:v>858.65037500000005</c:v>
                </c:pt>
                <c:pt idx="2">
                  <c:v>969.47125000000005</c:v>
                </c:pt>
                <c:pt idx="3">
                  <c:v>1064.4185</c:v>
                </c:pt>
                <c:pt idx="4">
                  <c:v>1727.291125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E-4878-AEC3-D5E4B1326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344576"/>
        <c:axId val="384286720"/>
      </c:lineChart>
      <c:catAx>
        <c:axId val="3803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4286720"/>
        <c:crosses val="autoZero"/>
        <c:auto val="1"/>
        <c:lblAlgn val="ctr"/>
        <c:lblOffset val="100"/>
        <c:noMultiLvlLbl val="0"/>
      </c:catAx>
      <c:valAx>
        <c:axId val="38428672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0344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598.20437500000003</c:v>
                </c:pt>
                <c:pt idx="1">
                  <c:v>604.74668750000001</c:v>
                </c:pt>
                <c:pt idx="2">
                  <c:v>619.14812500000005</c:v>
                </c:pt>
                <c:pt idx="3">
                  <c:v>657.33924999999999</c:v>
                </c:pt>
                <c:pt idx="4">
                  <c:v>690.25756249999995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6-410A-8097-F6CD6078B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14816"/>
        <c:axId val="387105152"/>
      </c:lineChart>
      <c:catAx>
        <c:axId val="38571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105152"/>
        <c:crosses val="autoZero"/>
        <c:auto val="1"/>
        <c:lblAlgn val="ctr"/>
        <c:lblOffset val="100"/>
        <c:noMultiLvlLbl val="0"/>
      </c:catAx>
      <c:valAx>
        <c:axId val="3871051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57148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Calculations!$B$21:$F$21</c:f>
              <c:numCache>
                <c:formatCode>_(* #,##0.00_);_(* \(#,##0.00\);_(* "–"???_);_(* @_)</c:formatCode>
                <c:ptCount val="5"/>
                <c:pt idx="0">
                  <c:v>191.56030654907227</c:v>
                </c:pt>
                <c:pt idx="1">
                  <c:v>299.3037109375</c:v>
                </c:pt>
                <c:pt idx="2">
                  <c:v>286.58380889892578</c:v>
                </c:pt>
                <c:pt idx="3">
                  <c:v>229.20248413085938</c:v>
                </c:pt>
                <c:pt idx="4">
                  <c:v>209.19710540771484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4-47A9-928B-6CE7D22B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646976"/>
        <c:axId val="387648512"/>
      </c:lineChart>
      <c:catAx>
        <c:axId val="3876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648512"/>
        <c:crosses val="autoZero"/>
        <c:auto val="1"/>
        <c:lblAlgn val="ctr"/>
        <c:lblOffset val="100"/>
        <c:noMultiLvlLbl val="0"/>
      </c:catAx>
      <c:valAx>
        <c:axId val="3876485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7646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Calculations!$B$22:$F$22</c:f>
              <c:numCache>
                <c:formatCode>_(* #,##0.00_);_(* \(#,##0.00\);_(* "–"???_);_(* @_)</c:formatCode>
                <c:ptCount val="5"/>
                <c:pt idx="0">
                  <c:v>2.0259784162044525</c:v>
                </c:pt>
                <c:pt idx="1">
                  <c:v>2.1484831273555756</c:v>
                </c:pt>
                <c:pt idx="2">
                  <c:v>2.3832749724388123</c:v>
                </c:pt>
                <c:pt idx="3">
                  <c:v>2.0426410138607025</c:v>
                </c:pt>
                <c:pt idx="4">
                  <c:v>2.1255821287631989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D-4BD1-8D80-E6AD6C169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01856"/>
        <c:axId val="388912640"/>
      </c:lineChart>
      <c:catAx>
        <c:axId val="3882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8912640"/>
        <c:crosses val="autoZero"/>
        <c:auto val="1"/>
        <c:lblAlgn val="ctr"/>
        <c:lblOffset val="100"/>
        <c:noMultiLvlLbl val="0"/>
      </c:catAx>
      <c:valAx>
        <c:axId val="38891264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82018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Calculations!$B$20:$F$20</c:f>
              <c:numCache>
                <c:formatCode>_(* #,##0.00_);_(* \(#,##0.00\);_(* "–"???_);_(* @_)</c:formatCode>
                <c:ptCount val="5"/>
                <c:pt idx="0">
                  <c:v>152147.84375</c:v>
                </c:pt>
                <c:pt idx="1">
                  <c:v>153044.375</c:v>
                </c:pt>
                <c:pt idx="2">
                  <c:v>154324.3125</c:v>
                </c:pt>
                <c:pt idx="3">
                  <c:v>154852.921875</c:v>
                </c:pt>
                <c:pt idx="4">
                  <c:v>155168.609375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BD5-8A8E-3CDF7029F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529984"/>
        <c:axId val="389534080"/>
      </c:lineChart>
      <c:catAx>
        <c:axId val="38952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34080"/>
        <c:crosses val="autoZero"/>
        <c:auto val="1"/>
        <c:lblAlgn val="ctr"/>
        <c:lblOffset val="100"/>
        <c:noMultiLvlLbl val="0"/>
      </c:catAx>
      <c:valAx>
        <c:axId val="389534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895299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Calculations!$B$7:$F$7</c:f>
              <c:numCache>
                <c:formatCode>_(* #,##0.00_);_(* \(#,##0.00\);_(* "–"???_);_(* @_)</c:formatCode>
                <c:ptCount val="5"/>
                <c:pt idx="0">
                  <c:v>11285.591</c:v>
                </c:pt>
                <c:pt idx="1">
                  <c:v>11621.686</c:v>
                </c:pt>
                <c:pt idx="2">
                  <c:v>11838.027</c:v>
                </c:pt>
                <c:pt idx="3">
                  <c:v>12166.885</c:v>
                </c:pt>
                <c:pt idx="4">
                  <c:v>13030.35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B-43E5-8B7E-EC42677B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80192"/>
        <c:axId val="451081728"/>
      </c:lineChart>
      <c:catAx>
        <c:axId val="4510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81728"/>
        <c:crosses val="autoZero"/>
        <c:auto val="1"/>
        <c:lblAlgn val="ctr"/>
        <c:lblOffset val="100"/>
        <c:noMultiLvlLbl val="0"/>
      </c:catAx>
      <c:valAx>
        <c:axId val="45108172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51080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3963254593176E-2"/>
          <c:y val="7.6188948732319725E-2"/>
          <c:w val="0.87487270341207346"/>
          <c:h val="0.742909366983568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Calculations!$B$48:$P$48</c:f>
              <c:numCache>
                <c:formatCode>_(* #,##0.00_);_(* \(#,##0.00\);_(* "–"???_);_(* @_)</c:formatCode>
                <c:ptCount val="15"/>
                <c:pt idx="0">
                  <c:v>598.20437500000003</c:v>
                </c:pt>
                <c:pt idx="1">
                  <c:v>604.74668750000001</c:v>
                </c:pt>
                <c:pt idx="2">
                  <c:v>619.14812500000005</c:v>
                </c:pt>
                <c:pt idx="3">
                  <c:v>657.33924999999999</c:v>
                </c:pt>
                <c:pt idx="4">
                  <c:v>690.25756249999995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2-4109-86AB-B4F2CF61DA02}"/>
            </c:ext>
          </c:extLst>
        </c:ser>
        <c:ser>
          <c:idx val="1"/>
          <c:order val="1"/>
          <c:spPr>
            <a:ln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Calculations!$B$49:$P$49</c:f>
              <c:numCache>
                <c:formatCode>General</c:formatCode>
                <c:ptCount val="15"/>
                <c:pt idx="5" formatCode="_(* #,##0.00_);_(* \(#,##0.00\);_(* &quot;–&quot;???_);_(* @_)">
                  <c:v>699.17181249999999</c:v>
                </c:pt>
                <c:pt idx="6" formatCode="_(* #,##0.00_);_(* \(#,##0.00\);_(* &quot;–&quot;???_);_(* @_)">
                  <c:v>701.46012499999995</c:v>
                </c:pt>
                <c:pt idx="7" formatCode="_(* #,##0.00_);_(* \(#,##0.00\);_(* &quot;–&quot;???_);_(* @_)">
                  <c:v>704.73931249999998</c:v>
                </c:pt>
                <c:pt idx="8" formatCode="_(* #,##0.00_);_(* \(#,##0.00\);_(* &quot;–&quot;???_);_(* @_)">
                  <c:v>708.77774999999997</c:v>
                </c:pt>
                <c:pt idx="9" formatCode="_(* #,##0.00_);_(* \(#,##0.00\);_(* &quot;–&quot;???_);_(* @_)">
                  <c:v>707.05162499999994</c:v>
                </c:pt>
                <c:pt idx="10" formatCode="_(* #,##0.00_);_(* \(#,##0.00\);_(* &quot;–&quot;???_);_(* @_)">
                  <c:v>704.36668750000001</c:v>
                </c:pt>
                <c:pt idx="11" formatCode="_(* #,##0.00_);_(* \(#,##0.00\);_(* &quot;–&quot;???_);_(* @_)">
                  <c:v>702.74468750000005</c:v>
                </c:pt>
                <c:pt idx="12" formatCode="_(* #,##0.00_);_(* \(#,##0.00\);_(* &quot;–&quot;???_);_(* @_)">
                  <c:v>703.26312499999995</c:v>
                </c:pt>
                <c:pt idx="13" formatCode="_(* #,##0.00_);_(* \(#,##0.00\);_(* &quot;–&quot;???_);_(* @_)">
                  <c:v>704.47187499999995</c:v>
                </c:pt>
                <c:pt idx="14" formatCode="_(* #,##0.00_);_(* \(#,##0.00\);_(* &quot;–&quot;???_);_(* @_)">
                  <c:v>707.06106250000005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B2-4109-86AB-B4F2CF61DA02}"/>
            </c:ext>
          </c:extLst>
        </c:ser>
        <c:ser>
          <c:idx val="2"/>
          <c:order val="2"/>
          <c:tx>
            <c:v>y-1 forecast</c:v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Calculations!$B$50:$P$50</c:f>
              <c:numCache>
                <c:formatCode>_(* #,##0.00_);_(* \(#,##0.00\);_(* "–"???_);_(* @_)</c:formatCode>
                <c:ptCount val="15"/>
                <c:pt idx="0">
                  <c:v>585.35718750000001</c:v>
                </c:pt>
                <c:pt idx="1">
                  <c:v>613.08462499999996</c:v>
                </c:pt>
                <c:pt idx="2">
                  <c:v>622.91387499999996</c:v>
                </c:pt>
                <c:pt idx="3">
                  <c:v>671.06174999999996</c:v>
                </c:pt>
                <c:pt idx="4">
                  <c:v>691.24599999999998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B2-4109-86AB-B4F2CF61DA02}"/>
            </c:ext>
          </c:extLst>
        </c:ser>
        <c:ser>
          <c:idx val="3"/>
          <c:order val="3"/>
          <c:tx>
            <c:v>y-2 forecast</c:v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Calculations!$B$3:$P$3</c:f>
              <c:strCache>
                <c:ptCount val="1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</c:strCache>
            </c:strRef>
          </c:cat>
          <c:val>
            <c:numRef>
              <c:f>Calculations!$B$51:$F$51</c:f>
              <c:numCache>
                <c:formatCode>_(* #,##0.00_);_(* \(#,##0.00\);_(* "–"???_);_(* @_)</c:formatCode>
                <c:ptCount val="5"/>
                <c:pt idx="0">
                  <c:v>594.21624999999995</c:v>
                </c:pt>
                <c:pt idx="1">
                  <c:v>584.38031249999995</c:v>
                </c:pt>
                <c:pt idx="2">
                  <c:v>617.08849999999995</c:v>
                </c:pt>
                <c:pt idx="3">
                  <c:v>638.31456249999997</c:v>
                </c:pt>
                <c:pt idx="4">
                  <c:v>675.99275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B2-4109-86AB-B4F2CF61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083200"/>
        <c:axId val="460085504"/>
      </c:lineChart>
      <c:catAx>
        <c:axId val="460083200"/>
        <c:scaling>
          <c:orientation val="minMax"/>
        </c:scaling>
        <c:delete val="0"/>
        <c:axPos val="b"/>
        <c:numFmt formatCode="00##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0085504"/>
        <c:crosses val="autoZero"/>
        <c:auto val="1"/>
        <c:lblAlgn val="ctr"/>
        <c:lblOffset val="100"/>
        <c:noMultiLvlLbl val="0"/>
      </c:catAx>
      <c:valAx>
        <c:axId val="460085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0&quot;m&quot;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60083200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80414916374671419"/>
          <c:y val="3.6945515595078874E-3"/>
          <c:w val="0.19585083453038282"/>
          <c:h val="0.23563180399255004"/>
        </c:manualLayout>
      </c:layout>
      <c:overlay val="1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Calculations!$B$32:$F$32</c:f>
              <c:numCache>
                <c:formatCode>_(* #,##0.00_);_(* \(#,##0.00\);_(* "–"???_);_(* @_)</c:formatCode>
                <c:ptCount val="5"/>
                <c:pt idx="0">
                  <c:v>312.39878125000001</c:v>
                </c:pt>
                <c:pt idx="1">
                  <c:v>361.92393750000002</c:v>
                </c:pt>
                <c:pt idx="2">
                  <c:v>402.60750000000002</c:v>
                </c:pt>
                <c:pt idx="3">
                  <c:v>441.13928125000001</c:v>
                </c:pt>
                <c:pt idx="4">
                  <c:v>461.76518750000002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6-4C3F-B893-13BD05A8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464704"/>
        <c:axId val="465875712"/>
      </c:lineChart>
      <c:catAx>
        <c:axId val="46146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75712"/>
        <c:crosses val="autoZero"/>
        <c:auto val="1"/>
        <c:lblAlgn val="ctr"/>
        <c:lblOffset val="100"/>
        <c:noMultiLvlLbl val="0"/>
      </c:catAx>
      <c:valAx>
        <c:axId val="4658757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614647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Calculations!$B$33:$F$33</c:f>
              <c:numCache>
                <c:formatCode>_(* #,##0.00_);_(* \(#,##0.00\);_(* "–"???_);_(* @_)</c:formatCode>
                <c:ptCount val="5"/>
                <c:pt idx="0">
                  <c:v>185.71212499999999</c:v>
                </c:pt>
                <c:pt idx="1">
                  <c:v>129.59690624999999</c:v>
                </c:pt>
                <c:pt idx="2">
                  <c:v>139.92934374999999</c:v>
                </c:pt>
                <c:pt idx="3">
                  <c:v>156.88920312499999</c:v>
                </c:pt>
                <c:pt idx="4">
                  <c:v>750.7410625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D-46FF-98A6-ED2D8AA8B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9472"/>
        <c:axId val="489691392"/>
      </c:lineChart>
      <c:catAx>
        <c:axId val="48968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91392"/>
        <c:crosses val="autoZero"/>
        <c:auto val="1"/>
        <c:lblAlgn val="ctr"/>
        <c:lblOffset val="100"/>
        <c:noMultiLvlLbl val="0"/>
      </c:catAx>
      <c:valAx>
        <c:axId val="48969139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9689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Calculations!$B$34:$F$34</c:f>
              <c:numCache>
                <c:formatCode>_(* #,##0.00_);_(* \(#,##0.00\);_(* "–"???_);_(* @_)</c:formatCode>
                <c:ptCount val="5"/>
                <c:pt idx="0">
                  <c:v>200.60599999999999</c:v>
                </c:pt>
                <c:pt idx="1">
                  <c:v>210.82885937500001</c:v>
                </c:pt>
                <c:pt idx="2">
                  <c:v>229.24440625</c:v>
                </c:pt>
                <c:pt idx="3">
                  <c:v>250.315171875</c:v>
                </c:pt>
                <c:pt idx="4">
                  <c:v>240.56323437500001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C-4B7B-8B2A-2452CE772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6976"/>
        <c:axId val="47168512"/>
      </c:lineChart>
      <c:catAx>
        <c:axId val="4716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68512"/>
        <c:crosses val="autoZero"/>
        <c:auto val="1"/>
        <c:lblAlgn val="ctr"/>
        <c:lblOffset val="100"/>
        <c:noMultiLvlLbl val="0"/>
      </c:catAx>
      <c:valAx>
        <c:axId val="471685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66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Calculations!$B$8:$F$8</c:f>
              <c:numCache>
                <c:formatCode>_(* #,##0.00_);_(* \(#,##0.00\);_(* "–"???_);_(* @_)</c:formatCode>
                <c:ptCount val="5"/>
                <c:pt idx="0">
                  <c:v>663.48956250000003</c:v>
                </c:pt>
                <c:pt idx="1">
                  <c:v>805.97893750000003</c:v>
                </c:pt>
                <c:pt idx="2">
                  <c:v>696.33756249999999</c:v>
                </c:pt>
                <c:pt idx="3">
                  <c:v>719.727125</c:v>
                </c:pt>
                <c:pt idx="4">
                  <c:v>773.84668750000003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550-81B1-2D844DCA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95104"/>
        <c:axId val="50905088"/>
      </c:lineChart>
      <c:catAx>
        <c:axId val="508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905088"/>
        <c:crosses val="autoZero"/>
        <c:auto val="1"/>
        <c:lblAlgn val="ctr"/>
        <c:lblOffset val="100"/>
        <c:noMultiLvlLbl val="0"/>
      </c:catAx>
      <c:valAx>
        <c:axId val="509050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50895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Calculations!$B$35:$F$35</c:f>
              <c:numCache>
                <c:formatCode>_(* #,##0.00_);_(* \(#,##0.00\);_(* "–"???_);_(* @_)</c:formatCode>
                <c:ptCount val="5"/>
                <c:pt idx="0">
                  <c:v>52.945921875000003</c:v>
                </c:pt>
                <c:pt idx="1">
                  <c:v>47.1730625</c:v>
                </c:pt>
                <c:pt idx="2">
                  <c:v>97.757984375000007</c:v>
                </c:pt>
                <c:pt idx="3">
                  <c:v>87.843789062499994</c:v>
                </c:pt>
                <c:pt idx="4">
                  <c:v>112.13110937499999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7-4A19-A6A6-3F183DFF4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80416"/>
        <c:axId val="47182208"/>
      </c:lineChart>
      <c:catAx>
        <c:axId val="4718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82208"/>
        <c:crosses val="autoZero"/>
        <c:auto val="1"/>
        <c:lblAlgn val="ctr"/>
        <c:lblOffset val="100"/>
        <c:noMultiLvlLbl val="0"/>
      </c:catAx>
      <c:valAx>
        <c:axId val="4718220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804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Calculations!$B$36:$F$36</c:f>
              <c:numCache>
                <c:formatCode>_(* #,##0.00_);_(* \(#,##0.00\);_(* "–"???_);_(* @_)</c:formatCode>
                <c:ptCount val="5"/>
                <c:pt idx="0">
                  <c:v>74.517250000000004</c:v>
                </c:pt>
                <c:pt idx="1">
                  <c:v>59.233027343750003</c:v>
                </c:pt>
                <c:pt idx="2">
                  <c:v>47.887679687499997</c:v>
                </c:pt>
                <c:pt idx="3">
                  <c:v>85.662242187499999</c:v>
                </c:pt>
                <c:pt idx="4">
                  <c:v>117.995609375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2-4E21-8F23-C94BB3AA4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89376"/>
        <c:axId val="47191168"/>
      </c:lineChart>
      <c:catAx>
        <c:axId val="471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91168"/>
        <c:crosses val="autoZero"/>
        <c:auto val="1"/>
        <c:lblAlgn val="ctr"/>
        <c:lblOffset val="100"/>
        <c:noMultiLvlLbl val="0"/>
      </c:catAx>
      <c:valAx>
        <c:axId val="4719116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893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Calculations!$B$37:$F$37</c:f>
              <c:numCache>
                <c:formatCode>_(* #,##0.00_);_(* \(#,##0.00\);_(* "–"???_);_(* @_)</c:formatCode>
                <c:ptCount val="5"/>
                <c:pt idx="0">
                  <c:v>41.10243359375</c:v>
                </c:pt>
                <c:pt idx="1">
                  <c:v>49.89453125</c:v>
                </c:pt>
                <c:pt idx="2">
                  <c:v>52.044253906249999</c:v>
                </c:pt>
                <c:pt idx="3">
                  <c:v>42.568832031249997</c:v>
                </c:pt>
                <c:pt idx="4">
                  <c:v>44.094894531249999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C-4ACB-84E3-62BCC1FE3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02688"/>
        <c:axId val="47204224"/>
      </c:lineChart>
      <c:catAx>
        <c:axId val="4720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04224"/>
        <c:crosses val="autoZero"/>
        <c:auto val="1"/>
        <c:lblAlgn val="ctr"/>
        <c:lblOffset val="100"/>
        <c:noMultiLvlLbl val="0"/>
      </c:catAx>
      <c:valAx>
        <c:axId val="4720422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026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Calculations!$B$16:$F$16</c:f>
              <c:numCache>
                <c:formatCode>_(* #,##0.00_);_(* \(#,##0.00\);_(* "–"???_);_(* @_)</c:formatCode>
                <c:ptCount val="5"/>
                <c:pt idx="0">
                  <c:v>867.28262500000005</c:v>
                </c:pt>
                <c:pt idx="1">
                  <c:v>858.65037500000005</c:v>
                </c:pt>
                <c:pt idx="2">
                  <c:v>969.47125000000005</c:v>
                </c:pt>
                <c:pt idx="3">
                  <c:v>1064.4185</c:v>
                </c:pt>
                <c:pt idx="4">
                  <c:v>1727.291125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E-434E-A0A0-63384AC0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15744"/>
        <c:axId val="47217280"/>
      </c:lineChart>
      <c:catAx>
        <c:axId val="4721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7280"/>
        <c:crosses val="autoZero"/>
        <c:auto val="1"/>
        <c:lblAlgn val="ctr"/>
        <c:lblOffset val="100"/>
        <c:noMultiLvlLbl val="0"/>
      </c:catAx>
      <c:valAx>
        <c:axId val="472172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157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Calculations!$B$18:$F$18</c:f>
              <c:numCache>
                <c:formatCode>_(* #,##0.00_);_(* \(#,##0.00\);_(* "–"???_);_(* @_)</c:formatCode>
                <c:ptCount val="5"/>
                <c:pt idx="0">
                  <c:v>127.94688281249999</c:v>
                </c:pt>
                <c:pt idx="1">
                  <c:v>156.97762499999999</c:v>
                </c:pt>
                <c:pt idx="2">
                  <c:v>164.33090625</c:v>
                </c:pt>
                <c:pt idx="3">
                  <c:v>174.13840625</c:v>
                </c:pt>
                <c:pt idx="4">
                  <c:v>180.55421874999999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9-49D8-9862-1597ACAA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28416"/>
        <c:axId val="47229952"/>
      </c:lineChart>
      <c:catAx>
        <c:axId val="4722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229952"/>
        <c:crosses val="autoZero"/>
        <c:auto val="1"/>
        <c:lblAlgn val="ctr"/>
        <c:lblOffset val="100"/>
        <c:noMultiLvlLbl val="0"/>
      </c:catAx>
      <c:valAx>
        <c:axId val="4722995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2284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FC2D-4733-A42E-43B00122F49C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FC2D-4733-A42E-43B00122F49C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FC2D-4733-A42E-43B00122F49C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FC2D-4733-A42E-43B00122F49C}"/>
              </c:ext>
            </c:extLst>
          </c:dPt>
          <c:val>
            <c:numRef>
              <c:f>Calculations!$B$109:$E$109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2D-4733-A42E-43B00122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FC2D-4733-A42E-43B00122F49C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FC2D-4733-A42E-43B00122F49C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FC2D-4733-A42E-43B00122F49C}"/>
              </c:ext>
            </c:extLst>
          </c:dPt>
          <c:val>
            <c:numRef>
              <c:f>Calculations!$B$110:$E$110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1.0655914621765139</c:v>
                </c:pt>
                <c:pt idx="1">
                  <c:v>7.4999999999999997E-3</c:v>
                </c:pt>
                <c:pt idx="2" formatCode="_(* #,##0.0000_);_(* \(#,##0.0000\);_(* &quot;–&quot;??_);_(* @_)">
                  <c:v>0.42690853782348609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2D-4733-A42E-43B00122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EA4D-496B-BA27-7460369A3419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EA4D-496B-BA27-7460369A3419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EA4D-496B-BA27-7460369A3419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EA4D-496B-BA27-7460369A3419}"/>
              </c:ext>
            </c:extLst>
          </c:dPt>
          <c:val>
            <c:numRef>
              <c:f>Calculations!$B$124:$E$124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4D-496B-BA27-7460369A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EA4D-496B-BA27-7460369A341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EA4D-496B-BA27-7460369A3419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EA4D-496B-BA27-7460369A3419}"/>
              </c:ext>
            </c:extLst>
          </c:dPt>
          <c:val>
            <c:numRef>
              <c:f>Calculations!$B$125:$E$125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0.82976719542714394</c:v>
                </c:pt>
                <c:pt idx="1">
                  <c:v>7.4999999999999997E-3</c:v>
                </c:pt>
                <c:pt idx="2" formatCode="_(* #,##0.0000_);_(* \(#,##0.0000\);_(* &quot;–&quot;??_);_(* @_)">
                  <c:v>0.6627328045728561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A4D-496B-BA27-7460369A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D6AB-49B8-BF32-F86288560506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D6AB-49B8-BF32-F86288560506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D6AB-49B8-BF32-F86288560506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D6AB-49B8-BF32-F86288560506}"/>
              </c:ext>
            </c:extLst>
          </c:dPt>
          <c:val>
            <c:numRef>
              <c:f>Calculations!$B$139:$E$139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AB-49B8-BF32-F8628856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D6AB-49B8-BF32-F8628856050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D6AB-49B8-BF32-F86288560506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D6AB-49B8-BF32-F86288560506}"/>
              </c:ext>
            </c:extLst>
          </c:dPt>
          <c:val>
            <c:numRef>
              <c:f>Calculations!$B$140:$E$140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1.0032099148659313</c:v>
                </c:pt>
                <c:pt idx="1">
                  <c:v>7.4999999999999997E-3</c:v>
                </c:pt>
                <c:pt idx="2" formatCode="_(* #,##0.0000_);_(* \(#,##0.0000\);_(* &quot;–&quot;??_);_(* @_)">
                  <c:v>0.48929008513406874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AB-49B8-BF32-F8628856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7994-4ADC-AD0A-DECCB28C91F4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7994-4ADC-AD0A-DECCB28C91F4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7994-4ADC-AD0A-DECCB28C91F4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7994-4ADC-AD0A-DECCB28C91F4}"/>
              </c:ext>
            </c:extLst>
          </c:dPt>
          <c:val>
            <c:numRef>
              <c:f>Calculations!$B$154:$E$154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94-4ADC-AD0A-DECCB28C9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7994-4ADC-AD0A-DECCB28C91F4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7994-4ADC-AD0A-DECCB28C91F4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7994-4ADC-AD0A-DECCB28C91F4}"/>
              </c:ext>
            </c:extLst>
          </c:dPt>
          <c:val>
            <c:numRef>
              <c:f>Calculations!$B$155:$E$155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0.97479641198374622</c:v>
                </c:pt>
                <c:pt idx="1">
                  <c:v>7.4999999999999997E-3</c:v>
                </c:pt>
                <c:pt idx="2" formatCode="_(* #,##0.0000_);_(* \(#,##0.0000\);_(* &quot;–&quot;??_);_(* @_)">
                  <c:v>0.51770358801625382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94-4ADC-AD0A-DECCB28C9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FA07-4041-B7A3-162EFA98A8D1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FA07-4041-B7A3-162EFA98A8D1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07-4041-B7A3-162EFA98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713664"/>
        <c:axId val="47715456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0.48011229515075682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07-4041-B7A3-162EFA98A8D1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07-4041-B7A3-162EFA98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718784"/>
        <c:axId val="47716992"/>
      </c:barChart>
      <c:catAx>
        <c:axId val="47713664"/>
        <c:scaling>
          <c:orientation val="minMax"/>
        </c:scaling>
        <c:delete val="1"/>
        <c:axPos val="l"/>
        <c:majorTickMark val="out"/>
        <c:minorTickMark val="none"/>
        <c:tickLblPos val="nextTo"/>
        <c:crossAx val="47715456"/>
        <c:crosses val="autoZero"/>
        <c:auto val="1"/>
        <c:lblAlgn val="ctr"/>
        <c:lblOffset val="100"/>
        <c:noMultiLvlLbl val="0"/>
      </c:catAx>
      <c:valAx>
        <c:axId val="47715456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7713664"/>
        <c:crosses val="autoZero"/>
        <c:crossBetween val="between"/>
      </c:valAx>
      <c:valAx>
        <c:axId val="4771699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7718784"/>
        <c:crosses val="max"/>
        <c:crossBetween val="between"/>
      </c:valAx>
      <c:catAx>
        <c:axId val="47718784"/>
        <c:scaling>
          <c:orientation val="minMax"/>
        </c:scaling>
        <c:delete val="1"/>
        <c:axPos val="l"/>
        <c:majorTickMark val="out"/>
        <c:minorTickMark val="none"/>
        <c:tickLblPos val="nextTo"/>
        <c:crossAx val="477169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Calculations!$B$9:$F$9</c:f>
              <c:numCache>
                <c:formatCode>_(* #,##0.00%_);_(* \(#,##0.00%\);_(* "–"???_);_(* @_)</c:formatCode>
                <c:ptCount val="5"/>
                <c:pt idx="0">
                  <c:v>6.2132526189088821E-2</c:v>
                </c:pt>
                <c:pt idx="1">
                  <c:v>7.44590163230896E-2</c:v>
                </c:pt>
                <c:pt idx="2">
                  <c:v>6.4027465879917145E-2</c:v>
                </c:pt>
                <c:pt idx="3">
                  <c:v>6.4162515103816986E-2</c:v>
                </c:pt>
                <c:pt idx="4">
                  <c:v>6.8280979990959167E-2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5-44BA-B3B9-15291472C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01120"/>
        <c:axId val="52103040"/>
      </c:lineChart>
      <c:catAx>
        <c:axId val="5210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03040"/>
        <c:crosses val="autoZero"/>
        <c:auto val="1"/>
        <c:lblAlgn val="ctr"/>
        <c:lblOffset val="100"/>
        <c:noMultiLvlLbl val="0"/>
      </c:catAx>
      <c:valAx>
        <c:axId val="52103040"/>
        <c:scaling>
          <c:orientation val="minMax"/>
          <c:min val="0"/>
        </c:scaling>
        <c:delete val="1"/>
        <c:axPos val="l"/>
        <c:numFmt formatCode="_(* #,##0.00%_);_(* \(#,##0.00%\);_(* &quot;–&quot;???_);_(* @_)" sourceLinked="1"/>
        <c:majorTickMark val="out"/>
        <c:minorTickMark val="none"/>
        <c:tickLblPos val="nextTo"/>
        <c:crossAx val="521011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703-49F7-8FDF-186A7E4C86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03-49F7-8FDF-186A7E4C867C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3-49F7-8FDF-186A7E4C8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7728896"/>
        <c:axId val="47730688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Calculations!$C$237</c:f>
              <c:numCache>
                <c:formatCode>_(* #,##0%_);_(* \(#,##0%\);_(* "–"??_);_(* @_)</c:formatCode>
                <c:ptCount val="1"/>
                <c:pt idx="0">
                  <c:v>0.54791983544826506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3-49F7-8FDF-186A7E4C867C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03-49F7-8FDF-186A7E4C8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733760"/>
        <c:axId val="47732224"/>
      </c:barChart>
      <c:catAx>
        <c:axId val="47728896"/>
        <c:scaling>
          <c:orientation val="minMax"/>
        </c:scaling>
        <c:delete val="1"/>
        <c:axPos val="l"/>
        <c:majorTickMark val="out"/>
        <c:minorTickMark val="none"/>
        <c:tickLblPos val="nextTo"/>
        <c:crossAx val="47730688"/>
        <c:crosses val="autoZero"/>
        <c:auto val="1"/>
        <c:lblAlgn val="ctr"/>
        <c:lblOffset val="100"/>
        <c:noMultiLvlLbl val="0"/>
      </c:catAx>
      <c:valAx>
        <c:axId val="47730688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7728896"/>
        <c:crosses val="autoZero"/>
        <c:crossBetween val="between"/>
      </c:valAx>
      <c:valAx>
        <c:axId val="47732224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7733760"/>
        <c:crosses val="max"/>
        <c:crossBetween val="between"/>
      </c:valAx>
      <c:catAx>
        <c:axId val="47733760"/>
        <c:scaling>
          <c:orientation val="minMax"/>
        </c:scaling>
        <c:delete val="1"/>
        <c:axPos val="l"/>
        <c:majorTickMark val="out"/>
        <c:minorTickMark val="none"/>
        <c:tickLblPos val="nextTo"/>
        <c:crossAx val="477322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A3F0-4730-AD14-28FFD5CFECE6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A3F0-4730-AD14-28FFD5CFECE6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A3F0-4730-AD14-28FFD5CFECE6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A3F0-4730-AD14-28FFD5CFECE6}"/>
              </c:ext>
            </c:extLst>
          </c:dPt>
          <c:val>
            <c:numRef>
              <c:f>Calculations!$B$169:$E$169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F0-4730-AD14-28FFD5CFE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A3F0-4730-AD14-28FFD5CFECE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A3F0-4730-AD14-28FFD5CFECE6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A3F0-4730-AD14-28FFD5CFECE6}"/>
              </c:ext>
            </c:extLst>
          </c:dPt>
          <c:val>
            <c:numRef>
              <c:f>Calculations!$B$170:$E$170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0.9981220180703525</c:v>
                </c:pt>
                <c:pt idx="1">
                  <c:v>7.4999999999999997E-3</c:v>
                </c:pt>
                <c:pt idx="2" formatCode="_(* #,##0.0000_);_(* \(#,##0.0000\);_(* &quot;–&quot;??_);_(* @_)">
                  <c:v>0.49437798192964749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F0-4730-AD14-28FFD5CFE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B492-4F9D-8A2D-3A859C1C728B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B492-4F9D-8A2D-3A859C1C728B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B492-4F9D-8A2D-3A859C1C728B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B492-4F9D-8A2D-3A859C1C728B}"/>
              </c:ext>
            </c:extLst>
          </c:dPt>
          <c:val>
            <c:numRef>
              <c:f>Calculations!$B$184:$E$184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92-4F9D-8A2D-3A859C1C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B492-4F9D-8A2D-3A859C1C728B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B492-4F9D-8A2D-3A859C1C728B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B492-4F9D-8A2D-3A859C1C728B}"/>
              </c:ext>
            </c:extLst>
          </c:dPt>
          <c:val>
            <c:numRef>
              <c:f>Calculations!$B$185:$E$185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1.2149691596509038</c:v>
                </c:pt>
                <c:pt idx="1">
                  <c:v>7.4999999999999997E-3</c:v>
                </c:pt>
                <c:pt idx="2" formatCode="_(* #,##0.0000_);_(* \(#,##0.0000\);_(* &quot;–&quot;??_);_(* @_)">
                  <c:v>0.2775308403490962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492-4F9D-8A2D-3A859C1C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C414-4FE1-AEF0-F247083B7730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C414-4FE1-AEF0-F247083B7730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C414-4FE1-AEF0-F247083B7730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C414-4FE1-AEF0-F247083B7730}"/>
              </c:ext>
            </c:extLst>
          </c:dPt>
          <c:val>
            <c:numRef>
              <c:f>Calculations!$B$199:$E$199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14-4FE1-AEF0-F247083B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C414-4FE1-AEF0-F247083B7730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C414-4FE1-AEF0-F247083B7730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C414-4FE1-AEF0-F247083B7730}"/>
              </c:ext>
            </c:extLst>
          </c:dPt>
          <c:val>
            <c:numRef>
              <c:f>Calculations!$B$200:$E$200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1.2454440370581437</c:v>
                </c:pt>
                <c:pt idx="1">
                  <c:v>7.4999999999999997E-3</c:v>
                </c:pt>
                <c:pt idx="2" formatCode="_(* #,##0.0000_);_(* \(#,##0.0000\);_(* &quot;–&quot;??_);_(* @_)">
                  <c:v>0.24705596294185633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414-4FE1-AEF0-F247083B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0.91867314814814816"/>
          <c:h val="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800B-4500-888D-CD4E1A90C425}"/>
              </c:ext>
            </c:extLst>
          </c:dPt>
          <c:dPt>
            <c:idx val="1"/>
            <c:bubble3D val="0"/>
            <c:spPr>
              <a:solidFill>
                <a:srgbClr val="DAE63A"/>
              </a:solidFill>
            </c:spPr>
            <c:extLst>
              <c:ext xmlns:c16="http://schemas.microsoft.com/office/drawing/2014/chart" uri="{C3380CC4-5D6E-409C-BE32-E72D297353CC}">
                <c16:uniqueId val="{00000003-800B-4500-888D-CD4E1A90C425}"/>
              </c:ext>
            </c:extLst>
          </c:dPt>
          <c:dPt>
            <c:idx val="2"/>
            <c:bubble3D val="0"/>
            <c:spPr>
              <a:solidFill>
                <a:srgbClr val="FF5050"/>
              </a:solidFill>
            </c:spPr>
            <c:extLst>
              <c:ext xmlns:c16="http://schemas.microsoft.com/office/drawing/2014/chart" uri="{C3380CC4-5D6E-409C-BE32-E72D297353CC}">
                <c16:uniqueId val="{00000005-800B-4500-888D-CD4E1A90C425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800B-4500-888D-CD4E1A90C425}"/>
              </c:ext>
            </c:extLst>
          </c:dPt>
          <c:val>
            <c:numRef>
              <c:f>Calculations!$B$214:$E$214</c:f>
              <c:numCache>
                <c:formatCode>General</c:formatCode>
                <c:ptCount val="4"/>
                <c:pt idx="0">
                  <c:v>0.375</c:v>
                </c:pt>
                <c:pt idx="1">
                  <c:v>0.22499999999999998</c:v>
                </c:pt>
                <c:pt idx="2">
                  <c:v>0.15000000000000002</c:v>
                </c:pt>
                <c:pt idx="3" formatCode="_(* #,##0.00_);_(* \(#,##0.00\);_(* &quot;–&quot;???_);_(* @_)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0B-4500-888D-CD4E1A90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800B-4500-888D-CD4E1A90C42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C-800B-4500-888D-CD4E1A90C425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800B-4500-888D-CD4E1A90C425}"/>
              </c:ext>
            </c:extLst>
          </c:dPt>
          <c:val>
            <c:numRef>
              <c:f>Calculations!$B$215:$E$215</c:f>
              <c:numCache>
                <c:formatCode>_(* #,##0%_);_(* \(#,##0%\);_(* "–"??_);_(* @_)</c:formatCode>
                <c:ptCount val="4"/>
                <c:pt idx="0" formatCode="_(* #,##0.0000_);_(* \(#,##0.0000\);_(* &quot;–&quot;??_);_(* @_)">
                  <c:v>1.1769789206155639</c:v>
                </c:pt>
                <c:pt idx="1">
                  <c:v>7.4999999999999997E-3</c:v>
                </c:pt>
                <c:pt idx="2" formatCode="_(* #,##0.0000_);_(* \(#,##0.0000\);_(* &quot;–&quot;??_);_(* @_)">
                  <c:v>0.31552107938443613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00B-4500-888D-CD4E1A90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0.20970086030526547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7-4D67-AAAD-06635327BF62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0.59965121597974735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7-4D67-AAAD-06635327BF62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0.17218587971469085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7-4D67-AAAD-06635327BF62}"/>
            </c:ext>
          </c:extLst>
        </c:ser>
        <c:ser>
          <c:idx val="3"/>
          <c:order val="3"/>
          <c:tx>
            <c:strRef>
              <c:f>Calculations!$A$247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Calculations!$F$247</c:f>
              <c:numCache>
                <c:formatCode>_(* #,##0_);_(* \(#,##0\);_(* "–"???_);_(* @_)</c:formatCode>
                <c:ptCount val="1"/>
                <c:pt idx="0">
                  <c:v>48294.4609375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7-4D67-AAAD-06635327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8285952"/>
        <c:axId val="48287744"/>
      </c:barChart>
      <c:catAx>
        <c:axId val="48285952"/>
        <c:scaling>
          <c:orientation val="minMax"/>
        </c:scaling>
        <c:delete val="1"/>
        <c:axPos val="l"/>
        <c:majorTickMark val="out"/>
        <c:minorTickMark val="none"/>
        <c:tickLblPos val="nextTo"/>
        <c:crossAx val="48287744"/>
        <c:crosses val="autoZero"/>
        <c:auto val="1"/>
        <c:lblAlgn val="ctr"/>
        <c:lblOffset val="100"/>
        <c:noMultiLvlLbl val="0"/>
      </c:catAx>
      <c:valAx>
        <c:axId val="48287744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82859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065598290598293"/>
          <c:w val="1"/>
          <c:h val="0.2193440170940171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Calculations!$C$249</c:f>
              <c:numCache>
                <c:formatCode>_(* #,##0.0%_);_(* \(#,##0.0%\);_(* "–"??_);_(* @_)</c:formatCode>
                <c:ptCount val="1"/>
                <c:pt idx="0">
                  <c:v>0.1995252012071356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A-4256-ADA6-0913832CA8A5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Calculations!$C$250</c:f>
              <c:numCache>
                <c:formatCode>_(* #,##0.0%_);_(* \(#,##0.0%\);_(* "–"??_);_(* @_)</c:formatCode>
                <c:ptCount val="1"/>
                <c:pt idx="0">
                  <c:v>0.58717993200875729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A-4256-ADA6-0913832CA8A5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Calculations!$C$251</c:f>
              <c:numCache>
                <c:formatCode>_(* #,##0.0%_);_(* \(#,##0.0%\);_(* "–"??_);_(* @_)</c:formatCode>
                <c:ptCount val="1"/>
                <c:pt idx="0">
                  <c:v>0.2106932467115275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FA-4256-ADA6-0913832CA8A5}"/>
            </c:ext>
          </c:extLst>
        </c:ser>
        <c:ser>
          <c:idx val="3"/>
          <c:order val="3"/>
          <c:tx>
            <c:strRef>
              <c:f>Calculations!$A$247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val>
            <c:numRef>
              <c:f>Calculations!$C$247</c:f>
              <c:numCache>
                <c:formatCode>_(* #,##0_);_(* \(#,##0\);_(* "–"???_);_(* @_)</c:formatCode>
                <c:ptCount val="1"/>
                <c:pt idx="0">
                  <c:v>6553.3076171875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FA-4256-ADA6-0913832CA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1219968"/>
        <c:axId val="41221504"/>
      </c:barChart>
      <c:catAx>
        <c:axId val="41219968"/>
        <c:scaling>
          <c:orientation val="minMax"/>
        </c:scaling>
        <c:delete val="1"/>
        <c:axPos val="l"/>
        <c:majorTickMark val="out"/>
        <c:minorTickMark val="none"/>
        <c:tickLblPos val="nextTo"/>
        <c:crossAx val="41221504"/>
        <c:crosses val="autoZero"/>
        <c:auto val="1"/>
        <c:lblAlgn val="ctr"/>
        <c:lblOffset val="100"/>
        <c:noMultiLvlLbl val="0"/>
      </c:catAx>
      <c:valAx>
        <c:axId val="41221504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12199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DF-4462-97D6-44607440244B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01DF-4462-97D6-44607440244B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01DF-4462-97D6-44607440244B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01DF-4462-97D6-44607440244B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01DF-4462-97D6-44607440244B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Calculations!$D$222:$K$222</c:f>
              <c:numCache>
                <c:formatCode>_(* #,##0.00_);_(* \(#,##0.00\);_(* "–"???_);_(* @_)</c:formatCode>
                <c:ptCount val="8"/>
                <c:pt idx="0">
                  <c:v>44.364234375000002</c:v>
                </c:pt>
                <c:pt idx="1">
                  <c:v>44.869277343749999</c:v>
                </c:pt>
                <c:pt idx="2">
                  <c:v>42.517761718750002</c:v>
                </c:pt>
                <c:pt idx="3">
                  <c:v>35.148828125000001</c:v>
                </c:pt>
                <c:pt idx="4">
                  <c:v>34.839300781250003</c:v>
                </c:pt>
                <c:pt idx="5">
                  <c:v>36.058585937499998</c:v>
                </c:pt>
                <c:pt idx="6">
                  <c:v>38.773128906250001</c:v>
                </c:pt>
                <c:pt idx="7">
                  <c:v>39.727093750000002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DF-4462-97D6-446074402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74080"/>
        <c:axId val="46975616"/>
      </c:lineChart>
      <c:catAx>
        <c:axId val="4697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75616"/>
        <c:crosses val="autoZero"/>
        <c:auto val="1"/>
        <c:lblAlgn val="ctr"/>
        <c:lblOffset val="100"/>
        <c:noMultiLvlLbl val="0"/>
      </c:catAx>
      <c:valAx>
        <c:axId val="4697561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6974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9F-4543-95D5-A7F75EBDCA2D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9B9F-4543-95D5-A7F75EBDCA2D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9B9F-4543-95D5-A7F75EBDCA2D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9B9F-4543-95D5-A7F75EBDCA2D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9B9F-4543-95D5-A7F75EBDCA2D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Calculations!$D$223:$K$223</c:f>
              <c:numCache>
                <c:formatCode>_(* #,##0.00_);_(* \(#,##0.00\);_(* "–"???_);_(* @_)</c:formatCode>
                <c:ptCount val="8"/>
                <c:pt idx="0">
                  <c:v>39.40530859375</c:v>
                </c:pt>
                <c:pt idx="1">
                  <c:v>47.183761718749999</c:v>
                </c:pt>
                <c:pt idx="2">
                  <c:v>55.478203125</c:v>
                </c:pt>
                <c:pt idx="3">
                  <c:v>61.707609374999997</c:v>
                </c:pt>
                <c:pt idx="4">
                  <c:v>58.740871093750002</c:v>
                </c:pt>
                <c:pt idx="5">
                  <c:v>56.482128906249997</c:v>
                </c:pt>
                <c:pt idx="6">
                  <c:v>60.036851562499997</c:v>
                </c:pt>
                <c:pt idx="7">
                  <c:v>60.14118359375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9F-4543-95D5-A7F75EBDC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20384"/>
        <c:axId val="47121920"/>
      </c:lineChart>
      <c:catAx>
        <c:axId val="4712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121920"/>
        <c:crosses val="autoZero"/>
        <c:auto val="1"/>
        <c:lblAlgn val="ctr"/>
        <c:lblOffset val="100"/>
        <c:noMultiLvlLbl val="0"/>
      </c:catAx>
      <c:valAx>
        <c:axId val="47121920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71203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48-45AB-ABF1-E2F6A74101F1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2548-45AB-ABF1-E2F6A74101F1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548-45AB-ABF1-E2F6A74101F1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2548-45AB-ABF1-E2F6A74101F1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2548-45AB-ABF1-E2F6A74101F1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Calculations!$D$224:$K$224</c:f>
              <c:numCache>
                <c:formatCode>_(* #,##0.00_);_(* \(#,##0.00\);_(* "–"???_);_(* @_)</c:formatCode>
                <c:ptCount val="8"/>
                <c:pt idx="0">
                  <c:v>54.690167968750004</c:v>
                </c:pt>
                <c:pt idx="1">
                  <c:v>66.234062499999993</c:v>
                </c:pt>
                <c:pt idx="2">
                  <c:v>56.9602734375</c:v>
                </c:pt>
                <c:pt idx="3">
                  <c:v>95.027820312499998</c:v>
                </c:pt>
                <c:pt idx="4">
                  <c:v>93.623687500000003</c:v>
                </c:pt>
                <c:pt idx="5">
                  <c:v>89.644609375000002</c:v>
                </c:pt>
                <c:pt idx="6">
                  <c:v>79.16678125</c:v>
                </c:pt>
                <c:pt idx="7">
                  <c:v>72.952609374999994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8-45AB-ABF1-E2F6A741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15008"/>
        <c:axId val="48320896"/>
      </c:lineChart>
      <c:catAx>
        <c:axId val="4831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20896"/>
        <c:crosses val="autoZero"/>
        <c:auto val="1"/>
        <c:lblAlgn val="ctr"/>
        <c:lblOffset val="100"/>
        <c:noMultiLvlLbl val="0"/>
      </c:catAx>
      <c:valAx>
        <c:axId val="48320896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150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Calculations!$B$10:$F$10</c:f>
              <c:numCache>
                <c:formatCode>_(* #,##0.00_);_(* \(#,##0.00\);_(* "–"???_);_(* @_)</c:formatCode>
                <c:ptCount val="5"/>
                <c:pt idx="0">
                  <c:v>2654.4865</c:v>
                </c:pt>
                <c:pt idx="1">
                  <c:v>2648.7494999999999</c:v>
                </c:pt>
                <c:pt idx="2">
                  <c:v>2704.1702500000001</c:v>
                </c:pt>
                <c:pt idx="3">
                  <c:v>2682.645</c:v>
                </c:pt>
                <c:pt idx="4">
                  <c:v>2615.8784999999998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6-481E-8B41-3C17F06CD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90976"/>
        <c:axId val="69998080"/>
      </c:lineChart>
      <c:catAx>
        <c:axId val="665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69998080"/>
        <c:crosses val="autoZero"/>
        <c:auto val="1"/>
        <c:lblAlgn val="ctr"/>
        <c:lblOffset val="100"/>
        <c:noMultiLvlLbl val="0"/>
      </c:catAx>
      <c:valAx>
        <c:axId val="69998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6659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53-4B8E-ABA5-4C1BD5E4400A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AE53-4B8E-ABA5-4C1BD5E4400A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AE53-4B8E-ABA5-4C1BD5E4400A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AE53-4B8E-ABA5-4C1BD5E4400A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AE53-4B8E-ABA5-4C1BD5E4400A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Calculations!$D$219:$K$219</c:f>
              <c:numCache>
                <c:formatCode>_(* #,##0.00_);_(* \(#,##0.00\);_(* "–"???_);_(* @_)</c:formatCode>
                <c:ptCount val="8"/>
                <c:pt idx="0">
                  <c:v>183.09698437500001</c:v>
                </c:pt>
                <c:pt idx="1">
                  <c:v>189.600296875</c:v>
                </c:pt>
                <c:pt idx="2">
                  <c:v>205.475453125</c:v>
                </c:pt>
                <c:pt idx="3">
                  <c:v>188.90515625</c:v>
                </c:pt>
                <c:pt idx="4">
                  <c:v>200.38004687500001</c:v>
                </c:pt>
                <c:pt idx="5">
                  <c:v>203.430953125</c:v>
                </c:pt>
                <c:pt idx="6">
                  <c:v>197.22221875</c:v>
                </c:pt>
                <c:pt idx="7">
                  <c:v>192.96087499999999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53-4B8E-ABA5-4C1BD5E44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34336"/>
        <c:axId val="48335872"/>
      </c:lineChart>
      <c:catAx>
        <c:axId val="4833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35872"/>
        <c:crosses val="autoZero"/>
        <c:auto val="1"/>
        <c:lblAlgn val="ctr"/>
        <c:lblOffset val="100"/>
        <c:noMultiLvlLbl val="0"/>
      </c:catAx>
      <c:valAx>
        <c:axId val="4833587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34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BD-4C4B-9635-BE1BF239BABC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A7BD-4C4B-9635-BE1BF239BABC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A7BD-4C4B-9635-BE1BF239BABC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A7BD-4C4B-9635-BE1BF239BABC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A7BD-4C4B-9635-BE1BF239BABC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Calculations!$D$220:$K$220</c:f>
              <c:numCache>
                <c:formatCode>_(* #,##0.00_);_(* \(#,##0.00\);_(* "–"???_);_(* @_)</c:formatCode>
                <c:ptCount val="8"/>
                <c:pt idx="0">
                  <c:v>28.616478515625001</c:v>
                </c:pt>
                <c:pt idx="1">
                  <c:v>38.836453124999998</c:v>
                </c:pt>
                <c:pt idx="2">
                  <c:v>45.692433593750003</c:v>
                </c:pt>
                <c:pt idx="3">
                  <c:v>58.580054687500002</c:v>
                </c:pt>
                <c:pt idx="4">
                  <c:v>55.46857421875</c:v>
                </c:pt>
                <c:pt idx="5">
                  <c:v>53.246433593749998</c:v>
                </c:pt>
                <c:pt idx="6">
                  <c:v>56.978917968749997</c:v>
                </c:pt>
                <c:pt idx="7">
                  <c:v>54.843988281249999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BD-4C4B-9635-BE1BF239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45472"/>
        <c:axId val="48347008"/>
      </c:lineChart>
      <c:catAx>
        <c:axId val="4834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47008"/>
        <c:crosses val="autoZero"/>
        <c:auto val="1"/>
        <c:lblAlgn val="ctr"/>
        <c:lblOffset val="100"/>
        <c:noMultiLvlLbl val="0"/>
      </c:catAx>
      <c:valAx>
        <c:axId val="4834700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454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dPt>
            <c:idx val="3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A1-45C6-B554-68205DF01D65}"/>
              </c:ext>
            </c:extLst>
          </c:dPt>
          <c:dPt>
            <c:idx val="4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AEA1-45C6-B554-68205DF01D65}"/>
              </c:ext>
            </c:extLst>
          </c:dPt>
          <c:dPt>
            <c:idx val="5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AEA1-45C6-B554-68205DF01D65}"/>
              </c:ext>
            </c:extLst>
          </c:dPt>
          <c:dPt>
            <c:idx val="6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AEA1-45C6-B554-68205DF01D65}"/>
              </c:ext>
            </c:extLst>
          </c:dPt>
          <c:dPt>
            <c:idx val="7"/>
            <c:bubble3D val="0"/>
            <c:spPr>
              <a:ln w="19050">
                <a:solidFill>
                  <a:srgbClr val="968F58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AEA1-45C6-B554-68205DF01D65}"/>
              </c:ext>
            </c:extLst>
          </c:dPt>
          <c:cat>
            <c:numRef>
              <c:f>Calculations!$D$218:$K$218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Calculations!$D$221:$K$221</c:f>
              <c:numCache>
                <c:formatCode>_(* #,##0.00_);_(* \(#,##0.00\);_(* "–"???_);_(* @_)</c:formatCode>
                <c:ptCount val="8"/>
                <c:pt idx="0">
                  <c:v>27.2457265625</c:v>
                </c:pt>
                <c:pt idx="1">
                  <c:v>26.998275390625</c:v>
                </c:pt>
                <c:pt idx="2">
                  <c:v>29.606298828124999</c:v>
                </c:pt>
                <c:pt idx="3">
                  <c:v>36.060468749999998</c:v>
                </c:pt>
                <c:pt idx="4">
                  <c:v>25.172138671875</c:v>
                </c:pt>
                <c:pt idx="5">
                  <c:v>28.407710937499999</c:v>
                </c:pt>
                <c:pt idx="6">
                  <c:v>28.762021484375001</c:v>
                </c:pt>
                <c:pt idx="7">
                  <c:v>33.119250000000001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A1-45C6-B554-68205DF0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68640"/>
        <c:axId val="48370432"/>
      </c:lineChart>
      <c:catAx>
        <c:axId val="48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70432"/>
        <c:crosses val="autoZero"/>
        <c:auto val="1"/>
        <c:lblAlgn val="ctr"/>
        <c:lblOffset val="100"/>
        <c:noMultiLvlLbl val="0"/>
      </c:catAx>
      <c:valAx>
        <c:axId val="48370432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686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Calculations!$B$53:$F$53</c:f>
              <c:numCache>
                <c:formatCode>_(* #,##0.00_);_(* \(#,##0.00\);_(* "–"???_);_(* @_)</c:formatCode>
                <c:ptCount val="5"/>
                <c:pt idx="0">
                  <c:v>205.76403124999999</c:v>
                </c:pt>
                <c:pt idx="1">
                  <c:v>214.438734375</c:v>
                </c:pt>
                <c:pt idx="2">
                  <c:v>216.60784375</c:v>
                </c:pt>
                <c:pt idx="3">
                  <c:v>224.20453125</c:v>
                </c:pt>
                <c:pt idx="4">
                  <c:v>233.91626562499999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2-4BE0-8B02-B9B8685C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82336"/>
        <c:axId val="48383872"/>
      </c:lineChart>
      <c:catAx>
        <c:axId val="4838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383872"/>
        <c:crosses val="autoZero"/>
        <c:auto val="1"/>
        <c:lblAlgn val="ctr"/>
        <c:lblOffset val="100"/>
        <c:noMultiLvlLbl val="0"/>
      </c:catAx>
      <c:valAx>
        <c:axId val="4838387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823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Calculations!$B$54:$F$54</c:f>
              <c:numCache>
                <c:formatCode>_(* #,##0.00_);_(* \(#,##0.00\);_(* "–"???_);_(* @_)</c:formatCode>
                <c:ptCount val="5"/>
                <c:pt idx="0">
                  <c:v>145.97385937499999</c:v>
                </c:pt>
                <c:pt idx="1">
                  <c:v>140.56768750000001</c:v>
                </c:pt>
                <c:pt idx="2">
                  <c:v>147.68564062499999</c:v>
                </c:pt>
                <c:pt idx="3">
                  <c:v>164.17364062499999</c:v>
                </c:pt>
                <c:pt idx="4">
                  <c:v>171.971953125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8-469A-A0FB-E4FA35A26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95392"/>
        <c:axId val="48396928"/>
      </c:lineChart>
      <c:catAx>
        <c:axId val="4839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6928"/>
        <c:crosses val="autoZero"/>
        <c:auto val="1"/>
        <c:lblAlgn val="ctr"/>
        <c:lblOffset val="100"/>
        <c:noMultiLvlLbl val="0"/>
      </c:catAx>
      <c:valAx>
        <c:axId val="4839692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3953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Calculations!$B$55:$F$55</c:f>
              <c:numCache>
                <c:formatCode>_(* #,##0.00_);_(* \(#,##0.00\);_(* "–"???_);_(* @_)</c:formatCode>
                <c:ptCount val="5"/>
                <c:pt idx="0">
                  <c:v>84.238085937500003</c:v>
                </c:pt>
                <c:pt idx="1">
                  <c:v>90.262210937500001</c:v>
                </c:pt>
                <c:pt idx="2">
                  <c:v>90.020343749999995</c:v>
                </c:pt>
                <c:pt idx="3">
                  <c:v>94.651062499999995</c:v>
                </c:pt>
                <c:pt idx="4">
                  <c:v>101.546671875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B-4CFB-9FA1-A20C6490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2544"/>
        <c:axId val="48414080"/>
      </c:lineChart>
      <c:catAx>
        <c:axId val="4841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14080"/>
        <c:crosses val="autoZero"/>
        <c:auto val="1"/>
        <c:lblAlgn val="ctr"/>
        <c:lblOffset val="100"/>
        <c:noMultiLvlLbl val="0"/>
      </c:catAx>
      <c:valAx>
        <c:axId val="4841408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12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Calculations!$B$56:$F$56</c:f>
              <c:numCache>
                <c:formatCode>_(* #,##0.00_);_(* \(#,##0.00\);_(* "–"???_);_(* @_)</c:formatCode>
                <c:ptCount val="5"/>
                <c:pt idx="0">
                  <c:v>66.780882812499996</c:v>
                </c:pt>
                <c:pt idx="1">
                  <c:v>69.636171875000002</c:v>
                </c:pt>
                <c:pt idx="2">
                  <c:v>68.277726562500007</c:v>
                </c:pt>
                <c:pt idx="3">
                  <c:v>71.841289062499996</c:v>
                </c:pt>
                <c:pt idx="4">
                  <c:v>75.474046874999999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A-40C4-A9ED-8599FEE2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29696"/>
        <c:axId val="48435584"/>
      </c:lineChart>
      <c:catAx>
        <c:axId val="4842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35584"/>
        <c:crosses val="autoZero"/>
        <c:auto val="1"/>
        <c:lblAlgn val="ctr"/>
        <c:lblOffset val="100"/>
        <c:noMultiLvlLbl val="0"/>
      </c:catAx>
      <c:valAx>
        <c:axId val="4843558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29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Calculations!$B$57:$F$57</c:f>
              <c:numCache>
                <c:formatCode>_(* #,##0.00_);_(* \(#,##0.00\);_(* "–"???_);_(* @_)</c:formatCode>
                <c:ptCount val="5"/>
                <c:pt idx="0">
                  <c:v>45.594082031249997</c:v>
                </c:pt>
                <c:pt idx="1">
                  <c:v>44.461515624999997</c:v>
                </c:pt>
                <c:pt idx="2">
                  <c:v>47.187121093750001</c:v>
                </c:pt>
                <c:pt idx="3">
                  <c:v>54.20880859375</c:v>
                </c:pt>
                <c:pt idx="4">
                  <c:v>59.354441406249997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C-45D4-B1A9-6831FA12A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42368"/>
        <c:axId val="48448256"/>
      </c:lineChart>
      <c:catAx>
        <c:axId val="484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8256"/>
        <c:crosses val="autoZero"/>
        <c:auto val="1"/>
        <c:lblAlgn val="ctr"/>
        <c:lblOffset val="100"/>
        <c:noMultiLvlLbl val="0"/>
      </c:catAx>
      <c:valAx>
        <c:axId val="48448256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423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Calculations!$B$58:$F$58</c:f>
              <c:numCache>
                <c:formatCode>_(* #,##0.00_);_(* \(#,##0.00\);_(* "–"???_);_(* @_)</c:formatCode>
                <c:ptCount val="5"/>
                <c:pt idx="0">
                  <c:v>49.853464843749997</c:v>
                </c:pt>
                <c:pt idx="1">
                  <c:v>45.38040625</c:v>
                </c:pt>
                <c:pt idx="2">
                  <c:v>49.369472656249997</c:v>
                </c:pt>
                <c:pt idx="3">
                  <c:v>48.259949218750002</c:v>
                </c:pt>
                <c:pt idx="4">
                  <c:v>47.994097656249998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7-41FD-8BE7-5E715CF9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72064"/>
        <c:axId val="48473600"/>
      </c:lineChart>
      <c:catAx>
        <c:axId val="4847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73600"/>
        <c:crosses val="autoZero"/>
        <c:auto val="1"/>
        <c:lblAlgn val="ctr"/>
        <c:lblOffset val="100"/>
        <c:noMultiLvlLbl val="0"/>
      </c:catAx>
      <c:valAx>
        <c:axId val="484736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720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Calculations!$B$17:$F$17</c:f>
              <c:numCache>
                <c:formatCode>_(* #,##0.00_);_(* \(#,##0.00\);_(* "–"???_);_(* @_)</c:formatCode>
                <c:ptCount val="5"/>
                <c:pt idx="0">
                  <c:v>598.20437500000003</c:v>
                </c:pt>
                <c:pt idx="1">
                  <c:v>604.74668750000001</c:v>
                </c:pt>
                <c:pt idx="2">
                  <c:v>619.14812500000005</c:v>
                </c:pt>
                <c:pt idx="3">
                  <c:v>657.33924999999999</c:v>
                </c:pt>
                <c:pt idx="4">
                  <c:v>690.25756249999995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6-439E-96BB-A6F61226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81024"/>
        <c:axId val="48482560"/>
      </c:lineChart>
      <c:catAx>
        <c:axId val="4848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482560"/>
        <c:crosses val="autoZero"/>
        <c:auto val="1"/>
        <c:lblAlgn val="ctr"/>
        <c:lblOffset val="100"/>
        <c:noMultiLvlLbl val="0"/>
      </c:catAx>
      <c:valAx>
        <c:axId val="4848256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4810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Calculations!$B$11:$F$11</c:f>
              <c:numCache>
                <c:formatCode>_(* #,##0.00_);_(* \(#,##0.00\);_(* "–"???_);_(* @_)</c:formatCode>
                <c:ptCount val="5"/>
                <c:pt idx="0">
                  <c:v>23.22464453125</c:v>
                </c:pt>
                <c:pt idx="1">
                  <c:v>25.27289453125</c:v>
                </c:pt>
                <c:pt idx="2">
                  <c:v>25.253843750000001</c:v>
                </c:pt>
                <c:pt idx="3">
                  <c:v>21.151597656250001</c:v>
                </c:pt>
                <c:pt idx="4">
                  <c:v>21.047412109374999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E-4172-9422-DA56C8DD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73952"/>
        <c:axId val="71375488"/>
      </c:lineChart>
      <c:catAx>
        <c:axId val="713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1375488"/>
        <c:crosses val="autoZero"/>
        <c:auto val="1"/>
        <c:lblAlgn val="ctr"/>
        <c:lblOffset val="100"/>
        <c:noMultiLvlLbl val="0"/>
      </c:catAx>
      <c:valAx>
        <c:axId val="71375488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713739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Calculations!$B$19:$F$19</c:f>
              <c:numCache>
                <c:formatCode>_(* #,##0.00_);_(* \(#,##0.00\);_(* "–"???_);_(* @_)</c:formatCode>
                <c:ptCount val="5"/>
                <c:pt idx="0">
                  <c:v>2.9404899902343749</c:v>
                </c:pt>
                <c:pt idx="1">
                  <c:v>491.10964233398443</c:v>
                </c:pt>
                <c:pt idx="2">
                  <c:v>401.67975082778929</c:v>
                </c:pt>
                <c:pt idx="3">
                  <c:v>371.00789962387086</c:v>
                </c:pt>
                <c:pt idx="4">
                  <c:v>1602.5166010742187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F-411D-B36F-797FCC04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94784"/>
        <c:axId val="48696320"/>
      </c:lineChart>
      <c:catAx>
        <c:axId val="4869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96320"/>
        <c:crosses val="autoZero"/>
        <c:auto val="1"/>
        <c:lblAlgn val="ctr"/>
        <c:lblOffset val="100"/>
        <c:noMultiLvlLbl val="0"/>
      </c:catAx>
      <c:valAx>
        <c:axId val="4869632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69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spPr>
            <a:gradFill>
              <a:gsLst>
                <a:gs pos="33000">
                  <a:srgbClr val="00B050"/>
                </a:gs>
                <a:gs pos="67000">
                  <a:srgbClr val="DAE63A"/>
                </a:gs>
                <a:gs pos="100000">
                  <a:srgbClr val="FF5050"/>
                </a:gs>
              </a:gsLst>
              <a:lin ang="0" scaled="0"/>
            </a:gra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A53-43FD-BF87-5512B288A0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A53-43FD-BF87-5512B288A083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53-43FD-BF87-5512B288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8718976"/>
        <c:axId val="48720512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Calculations!$C$240</c:f>
              <c:numCache>
                <c:formatCode>_(* #,##0%_);_(* \(#,##0%\);_(* "–"??_);_(* @_)</c:formatCode>
                <c:ptCount val="1"/>
                <c:pt idx="0">
                  <c:v>0.57675631578592279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53-43FD-BF87-5512B288A083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53-43FD-BF87-5512B288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723840"/>
        <c:axId val="48722304"/>
      </c:barChart>
      <c:catAx>
        <c:axId val="48718976"/>
        <c:scaling>
          <c:orientation val="minMax"/>
        </c:scaling>
        <c:delete val="1"/>
        <c:axPos val="l"/>
        <c:majorTickMark val="out"/>
        <c:minorTickMark val="none"/>
        <c:tickLblPos val="nextTo"/>
        <c:crossAx val="48720512"/>
        <c:crosses val="autoZero"/>
        <c:auto val="1"/>
        <c:lblAlgn val="ctr"/>
        <c:lblOffset val="100"/>
        <c:noMultiLvlLbl val="0"/>
      </c:catAx>
      <c:valAx>
        <c:axId val="4872051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8718976"/>
        <c:crosses val="autoZero"/>
        <c:crossBetween val="between"/>
      </c:valAx>
      <c:valAx>
        <c:axId val="48722304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8723840"/>
        <c:crosses val="max"/>
        <c:crossBetween val="between"/>
      </c:valAx>
      <c:catAx>
        <c:axId val="48723840"/>
        <c:scaling>
          <c:orientation val="minMax"/>
        </c:scaling>
        <c:delete val="1"/>
        <c:axPos val="l"/>
        <c:majorTickMark val="out"/>
        <c:minorTickMark val="none"/>
        <c:tickLblPos val="nextTo"/>
        <c:crossAx val="4872230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Calculations!$B$39:$F$39</c:f>
              <c:numCache>
                <c:formatCode>_(* #,##0.00_);_(* \(#,##0.00\);_(* "–"???_);_(* @_)</c:formatCode>
                <c:ptCount val="5"/>
                <c:pt idx="0">
                  <c:v>226.4118125</c:v>
                </c:pt>
                <c:pt idx="1">
                  <c:v>298.86425000000003</c:v>
                </c:pt>
                <c:pt idx="2">
                  <c:v>224.50426562499999</c:v>
                </c:pt>
                <c:pt idx="3">
                  <c:v>198.64262500000001</c:v>
                </c:pt>
                <c:pt idx="4">
                  <c:v>785.75812499999995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1-45B1-A524-10EF7292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43552"/>
        <c:axId val="48745088"/>
      </c:lineChart>
      <c:catAx>
        <c:axId val="487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5088"/>
        <c:crosses val="autoZero"/>
        <c:auto val="1"/>
        <c:lblAlgn val="ctr"/>
        <c:lblOffset val="100"/>
        <c:noMultiLvlLbl val="0"/>
      </c:catAx>
      <c:valAx>
        <c:axId val="48745088"/>
        <c:scaling>
          <c:orientation val="minMax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743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Calculations!$B$62:$F$62</c:f>
              <c:numCache>
                <c:formatCode>_(* #,##0.00_);_(* \(#,##0.00\);_(* "–"???_);_(* @_)</c:formatCode>
                <c:ptCount val="5"/>
                <c:pt idx="0">
                  <c:v>176.83659374999999</c:v>
                </c:pt>
                <c:pt idx="1">
                  <c:v>177.39934375000001</c:v>
                </c:pt>
                <c:pt idx="2">
                  <c:v>170.3125</c:v>
                </c:pt>
                <c:pt idx="3">
                  <c:v>150.933171875</c:v>
                </c:pt>
                <c:pt idx="4">
                  <c:v>159.05128124999999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8-467E-960A-4A8FA6623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56608"/>
        <c:axId val="48758144"/>
      </c:lineChart>
      <c:catAx>
        <c:axId val="4875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8144"/>
        <c:crosses val="autoZero"/>
        <c:auto val="1"/>
        <c:lblAlgn val="ctr"/>
        <c:lblOffset val="100"/>
        <c:noMultiLvlLbl val="0"/>
      </c:catAx>
      <c:valAx>
        <c:axId val="4875814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48756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85103824699959E-3"/>
          <c:y val="6.1367407110842695E-2"/>
          <c:w val="0.99210148961752997"/>
          <c:h val="0.87726518577831458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Calculations!$A$80:$A$84</c:f>
              <c:strCache>
                <c:ptCount val="5"/>
                <c:pt idx="0">
                  <c:v>Revaluations</c:v>
                </c:pt>
                <c:pt idx="1">
                  <c:v>Assets commissioned</c:v>
                </c:pt>
                <c:pt idx="2">
                  <c:v>Depreciation</c:v>
                </c:pt>
                <c:pt idx="3">
                  <c:v>Asset disposals</c:v>
                </c:pt>
                <c:pt idx="4">
                  <c:v>Other adjustments</c:v>
                </c:pt>
              </c:strCache>
            </c:strRef>
          </c:cat>
          <c:val>
            <c:numRef>
              <c:f>Calculations!$H$80:$H$84</c:f>
              <c:numCache>
                <c:formatCode>_(* #,##0.0%_);_(* \(#,##0.0%\);_(* "–"??_);_(* @_)</c:formatCode>
                <c:ptCount val="5"/>
                <c:pt idx="0">
                  <c:v>1.6791874246788518E-2</c:v>
                </c:pt>
                <c:pt idx="1">
                  <c:v>9.0562798617321416E-2</c:v>
                </c:pt>
                <c:pt idx="2">
                  <c:v>-4.0066187519886887E-2</c:v>
                </c:pt>
                <c:pt idx="3">
                  <c:v>-1.0218991866915883E-2</c:v>
                </c:pt>
                <c:pt idx="4">
                  <c:v>-1.160864313201615E-3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8-438B-B275-E044CEC4E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70048"/>
        <c:axId val="48784128"/>
      </c:barChart>
      <c:catAx>
        <c:axId val="4877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txPr>
          <a:bodyPr/>
          <a:lstStyle/>
          <a:p>
            <a:pPr>
              <a:defRPr sz="800"/>
            </a:pPr>
            <a:endParaRPr lang="en-US"/>
          </a:p>
        </c:txPr>
        <c:crossAx val="48784128"/>
        <c:crosses val="autoZero"/>
        <c:auto val="1"/>
        <c:lblAlgn val="ctr"/>
        <c:lblOffset val="100"/>
        <c:noMultiLvlLbl val="0"/>
      </c:catAx>
      <c:valAx>
        <c:axId val="48784128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87700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Calculations!$L$312:$L$316</c:f>
              <c:strCache>
                <c:ptCount val="5"/>
                <c:pt idx="0">
                  <c:v>Planned</c:v>
                </c:pt>
                <c:pt idx="1">
                  <c:v>Obstruction</c:v>
                </c:pt>
                <c:pt idx="2">
                  <c:v>Weather &amp; external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Calculations!$M$312:$M$316</c:f>
              <c:numCache>
                <c:formatCode>0%</c:formatCode>
                <c:ptCount val="5"/>
                <c:pt idx="0">
                  <c:v>0.35208721772431084</c:v>
                </c:pt>
                <c:pt idx="1">
                  <c:v>0.20455192006803921</c:v>
                </c:pt>
                <c:pt idx="2">
                  <c:v>0.20043572843735893</c:v>
                </c:pt>
                <c:pt idx="3">
                  <c:v>0.17754737063826351</c:v>
                </c:pt>
                <c:pt idx="4">
                  <c:v>6.5377763132027505E-2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8-437C-AB70-0CCF01AB4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8795648"/>
        <c:axId val="48797184"/>
      </c:barChart>
      <c:catAx>
        <c:axId val="48795648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48797184"/>
        <c:crosses val="autoZero"/>
        <c:auto val="1"/>
        <c:lblAlgn val="ctr"/>
        <c:lblOffset val="100"/>
        <c:noMultiLvlLbl val="0"/>
      </c:catAx>
      <c:valAx>
        <c:axId val="48797184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48795648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27422372885765E-3"/>
          <c:y val="0"/>
          <c:w val="0.99483711725658874"/>
          <c:h val="0.84981707265711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Planned</c:v>
                </c:pt>
                <c:pt idx="3">
                  <c:v>Weather &amp; external</c:v>
                </c:pt>
                <c:pt idx="4">
                  <c:v>Unknown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0.28497165779358002</c:v>
                </c:pt>
                <c:pt idx="1">
                  <c:v>0.1994733320825508</c:v>
                </c:pt>
                <c:pt idx="2">
                  <c:v>0.17994706900045954</c:v>
                </c:pt>
                <c:pt idx="3">
                  <c:v>0.17728852391330518</c:v>
                </c:pt>
                <c:pt idx="4">
                  <c:v>0.15831941721010445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5-4C7B-8DB0-299F8DFE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8814720"/>
        <c:axId val="48816512"/>
      </c:barChart>
      <c:catAx>
        <c:axId val="48814720"/>
        <c:scaling>
          <c:orientation val="maxMin"/>
        </c:scaling>
        <c:delete val="1"/>
        <c:axPos val="l"/>
        <c:numFmt formatCode="General" sourceLinked="0"/>
        <c:majorTickMark val="none"/>
        <c:minorTickMark val="none"/>
        <c:tickLblPos val="nextTo"/>
        <c:crossAx val="48816512"/>
        <c:crosses val="autoZero"/>
        <c:auto val="1"/>
        <c:lblAlgn val="ctr"/>
        <c:lblOffset val="100"/>
        <c:noMultiLvlLbl val="0"/>
      </c:catAx>
      <c:valAx>
        <c:axId val="48816512"/>
        <c:scaling>
          <c:orientation val="minMax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600"/>
            </a:pPr>
            <a:endParaRPr lang="en-US"/>
          </a:p>
        </c:txPr>
        <c:crossAx val="48814720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2"/>
          <c:order val="2"/>
          <c:invertIfNegative val="0"/>
          <c:dPt>
            <c:idx val="0"/>
            <c:invertIfNegative val="0"/>
            <c:bubble3D val="0"/>
            <c:spPr>
              <a:gradFill>
                <a:gsLst>
                  <a:gs pos="50000">
                    <a:srgbClr val="00B050"/>
                  </a:gs>
                  <a:gs pos="0">
                    <a:srgbClr val="FF5050">
                      <a:lumMod val="100000"/>
                    </a:srgbClr>
                  </a:gs>
                  <a:gs pos="25000">
                    <a:srgbClr val="DAE63A"/>
                  </a:gs>
                  <a:gs pos="75000">
                    <a:srgbClr val="DAE63A"/>
                  </a:gs>
                  <a:gs pos="100000">
                    <a:srgbClr val="FF5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3E-47CC-BA6B-DD1B351B52C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703E-47CC-BA6B-DD1B351B52C6}"/>
              </c:ext>
            </c:extLst>
          </c:dPt>
          <c:val>
            <c:numRef>
              <c:f>Calculations!$D$233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3E-47CC-BA6B-DD1B351B5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49026944"/>
        <c:axId val="49028480"/>
      </c:barChar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val>
            <c:numRef>
              <c:f>Calculations!$C$234</c:f>
              <c:numCache>
                <c:formatCode>_(* #,##0%_);_(* \(#,##0%\);_(* "–"??_);_(* @_)</c:formatCode>
                <c:ptCount val="1"/>
                <c:pt idx="0">
                  <c:v>0.48011229515075682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3E-47CC-BA6B-DD1B351B52C6}"/>
            </c:ext>
          </c:extLst>
        </c:ser>
        <c:ser>
          <c:idx val="1"/>
          <c:order val="1"/>
          <c:spPr>
            <a:solidFill>
              <a:schemeClr val="tx1"/>
            </a:solidFill>
          </c:spPr>
          <c:invertIfNegative val="0"/>
          <c:val>
            <c:numRef>
              <c:f>Calculations!$D$234</c:f>
              <c:numCache>
                <c:formatCode>_(* #,##0%_);_(* \(#,##0%\);_(* "–"??_);_(* @_)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3E-47CC-BA6B-DD1B351B5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31808"/>
        <c:axId val="49030272"/>
      </c:barChart>
      <c:catAx>
        <c:axId val="49026944"/>
        <c:scaling>
          <c:orientation val="minMax"/>
        </c:scaling>
        <c:delete val="1"/>
        <c:axPos val="l"/>
        <c:majorTickMark val="out"/>
        <c:minorTickMark val="none"/>
        <c:tickLblPos val="nextTo"/>
        <c:crossAx val="49028480"/>
        <c:crosses val="autoZero"/>
        <c:auto val="1"/>
        <c:lblAlgn val="ctr"/>
        <c:lblOffset val="100"/>
        <c:noMultiLvlLbl val="0"/>
      </c:catAx>
      <c:valAx>
        <c:axId val="49028480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9026944"/>
        <c:crosses val="autoZero"/>
        <c:crossBetween val="between"/>
      </c:valAx>
      <c:valAx>
        <c:axId val="49030272"/>
        <c:scaling>
          <c:orientation val="minMax"/>
          <c:max val="1"/>
          <c:min val="0"/>
        </c:scaling>
        <c:delete val="1"/>
        <c:axPos val="t"/>
        <c:numFmt formatCode="_(* #,##0%_);_(* \(#,##0%\);_(* &quot;–&quot;??_);_(* @_)" sourceLinked="1"/>
        <c:majorTickMark val="out"/>
        <c:minorTickMark val="none"/>
        <c:tickLblPos val="nextTo"/>
        <c:crossAx val="49031808"/>
        <c:crosses val="max"/>
        <c:crossBetween val="between"/>
      </c:valAx>
      <c:catAx>
        <c:axId val="49031808"/>
        <c:scaling>
          <c:orientation val="minMax"/>
        </c:scaling>
        <c:delete val="1"/>
        <c:axPos val="l"/>
        <c:majorTickMark val="out"/>
        <c:minorTickMark val="none"/>
        <c:tickLblPos val="nextTo"/>
        <c:crossAx val="490302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89814814814814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Calculations!$A$249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Calculations!$F$249</c:f>
              <c:numCache>
                <c:formatCode>_(* #,##0.0%_);_(* \(#,##0.0%\);_(* "–"??_);_(* @_)</c:formatCode>
                <c:ptCount val="1"/>
                <c:pt idx="0">
                  <c:v>0.20970086030526547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E-4263-AB4E-2CEA52213740}"/>
            </c:ext>
          </c:extLst>
        </c:ser>
        <c:ser>
          <c:idx val="1"/>
          <c:order val="1"/>
          <c:tx>
            <c:strRef>
              <c:f>Calculations!$A$250</c:f>
              <c:strCache>
                <c:ptCount val="1"/>
                <c:pt idx="0">
                  <c:v>Delivery</c:v>
                </c:pt>
              </c:strCache>
            </c:strRef>
          </c:tx>
          <c:spPr>
            <a:solidFill>
              <a:srgbClr val="FF8C6D"/>
            </a:solidFill>
          </c:spPr>
          <c:invertIfNegative val="0"/>
          <c:val>
            <c:numRef>
              <c:f>Calculations!$F$250</c:f>
              <c:numCache>
                <c:formatCode>_(* #,##0.0%_);_(* \(#,##0.0%\);_(* "–"??_);_(* @_)</c:formatCode>
                <c:ptCount val="1"/>
                <c:pt idx="0">
                  <c:v>0.59965121597974735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E-4263-AB4E-2CEA52213740}"/>
            </c:ext>
          </c:extLst>
        </c:ser>
        <c:ser>
          <c:idx val="2"/>
          <c:order val="2"/>
          <c:tx>
            <c:strRef>
              <c:f>Calculations!$A$251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val>
            <c:numRef>
              <c:f>Calculations!$F$251</c:f>
              <c:numCache>
                <c:formatCode>_(* #,##0.0%_);_(* \(#,##0.0%\);_(* "–"??_);_(* @_)</c:formatCode>
                <c:ptCount val="1"/>
                <c:pt idx="0">
                  <c:v>0.17218587971469085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1E-4263-AB4E-2CEA5221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49065344"/>
        <c:axId val="49169536"/>
      </c:barChart>
      <c:catAx>
        <c:axId val="49065344"/>
        <c:scaling>
          <c:orientation val="minMax"/>
        </c:scaling>
        <c:delete val="1"/>
        <c:axPos val="l"/>
        <c:majorTickMark val="out"/>
        <c:minorTickMark val="none"/>
        <c:tickLblPos val="nextTo"/>
        <c:crossAx val="49169536"/>
        <c:crosses val="autoZero"/>
        <c:auto val="1"/>
        <c:lblAlgn val="ctr"/>
        <c:lblOffset val="100"/>
        <c:noMultiLvlLbl val="0"/>
      </c:catAx>
      <c:valAx>
        <c:axId val="49169536"/>
        <c:scaling>
          <c:orientation val="minMax"/>
          <c:max val="1"/>
          <c:min val="0"/>
        </c:scaling>
        <c:delete val="1"/>
        <c:axPos val="b"/>
        <c:numFmt formatCode="_(* #,##0.0%_);_(* \(#,##0.0%\);_(* &quot;–&quot;??_);_(* @_)" sourceLinked="1"/>
        <c:majorTickMark val="out"/>
        <c:minorTickMark val="none"/>
        <c:tickLblPos val="nextTo"/>
        <c:crossAx val="490653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4.3889545056867818E-2"/>
          <c:y val="0.74479440069991265"/>
          <c:w val="0.91999934383202098"/>
          <c:h val="0.2511515748031495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1"/>
          <c:spPr>
            <a:noFill/>
          </c:spPr>
          <c:dLbls>
            <c:dLbl>
              <c:idx val="0"/>
              <c:layout>
                <c:manualLayout>
                  <c:x val="9.6565616797900267E-2"/>
                  <c:y val="-1.325895572215272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62-4913-A735-D5B2F7E6996E}"/>
                </c:ext>
              </c:extLst>
            </c:dLbl>
            <c:dLbl>
              <c:idx val="1"/>
              <c:layout>
                <c:manualLayout>
                  <c:x val="-1.7631889763779527E-2"/>
                  <c:y val="5.3995336918914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62-4913-A735-D5B2F7E6996E}"/>
                </c:ext>
              </c:extLst>
            </c:dLbl>
            <c:dLbl>
              <c:idx val="2"/>
              <c:layout>
                <c:manualLayout>
                  <c:x val="-2.388713910761155E-2"/>
                  <c:y val="-2.890729418709690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2-4913-A735-D5B2F7E6996E}"/>
                </c:ext>
              </c:extLst>
            </c:dLbl>
            <c:dLbl>
              <c:idx val="3"/>
              <c:layout>
                <c:manualLayout>
                  <c:x val="3.3333333333333361E-2"/>
                  <c:y val="2.22609159300514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2-4913-A735-D5B2F7E6996E}"/>
                </c:ext>
              </c:extLst>
            </c:dLbl>
            <c:dLbl>
              <c:idx val="4"/>
              <c:layout>
                <c:manualLayout>
                  <c:x val="-8.9182852143482066E-2"/>
                  <c:y val="-1.23351467537552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2-4913-A735-D5B2F7E69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0.17994706900045954</c:v>
                </c:pt>
                <c:pt idx="1">
                  <c:v>0.17728852391330518</c:v>
                </c:pt>
                <c:pt idx="2">
                  <c:v>0.1994733320825508</c:v>
                </c:pt>
                <c:pt idx="3">
                  <c:v>0.28497165779358002</c:v>
                </c:pt>
                <c:pt idx="4">
                  <c:v>0.15831941721010445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62-4913-A735-D5B2F7E6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doughnutChart>
        <c:varyColors val="1"/>
        <c:ser>
          <c:idx val="0"/>
          <c:order val="0"/>
          <c:cat>
            <c:strRef>
              <c:f>Calculations!$A$294:$A$298</c:f>
              <c:strCache>
                <c:ptCount val="5"/>
                <c:pt idx="0">
                  <c:v>Planned</c:v>
                </c:pt>
                <c:pt idx="1">
                  <c:v>Weather &amp; external</c:v>
                </c:pt>
                <c:pt idx="2">
                  <c:v>Obstruction</c:v>
                </c:pt>
                <c:pt idx="3">
                  <c:v>Equipment &amp; human error</c:v>
                </c:pt>
                <c:pt idx="4">
                  <c:v>Unknown</c:v>
                </c:pt>
              </c:strCache>
            </c:strRef>
          </c:cat>
          <c:val>
            <c:numRef>
              <c:f>Calculations!$H$294:$H$298</c:f>
              <c:numCache>
                <c:formatCode>_(* #,##0.00_);_(* \(#,##0.00\);_(* "–"???_);_(* @_)</c:formatCode>
                <c:ptCount val="5"/>
                <c:pt idx="0">
                  <c:v>0.17994706900045954</c:v>
                </c:pt>
                <c:pt idx="1">
                  <c:v>0.17728852391330518</c:v>
                </c:pt>
                <c:pt idx="2">
                  <c:v>0.1994733320825508</c:v>
                </c:pt>
                <c:pt idx="3">
                  <c:v>0.28497165779358002</c:v>
                </c:pt>
                <c:pt idx="4">
                  <c:v>0.15831941721010445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62-4913-A735-D5B2F7E6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Calculations!$B$12:$F$12</c:f>
              <c:numCache>
                <c:formatCode>_(* #,##0_);_(* \(#,##0\);_(* "–"???_);_(* @_)</c:formatCode>
                <c:ptCount val="5"/>
                <c:pt idx="0">
                  <c:v>2066129.25</c:v>
                </c:pt>
                <c:pt idx="1">
                  <c:v>2087897.375</c:v>
                </c:pt>
                <c:pt idx="2">
                  <c:v>2109747</c:v>
                </c:pt>
                <c:pt idx="3">
                  <c:v>2135309.25</c:v>
                </c:pt>
                <c:pt idx="4">
                  <c:v>2162333.25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D-4380-BE21-084B6A398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13248"/>
        <c:axId val="79302016"/>
      </c:lineChart>
      <c:catAx>
        <c:axId val="762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79302016"/>
        <c:crosses val="autoZero"/>
        <c:auto val="1"/>
        <c:lblAlgn val="ctr"/>
        <c:lblOffset val="100"/>
        <c:noMultiLvlLbl val="0"/>
      </c:catAx>
      <c:valAx>
        <c:axId val="79302016"/>
        <c:scaling>
          <c:orientation val="minMax"/>
          <c:min val="0"/>
        </c:scaling>
        <c:delete val="1"/>
        <c:axPos val="l"/>
        <c:numFmt formatCode="_(* #,##0_);_(* \(#,##0\);_(* &quot;–&quot;???_);_(* @_)" sourceLinked="1"/>
        <c:majorTickMark val="out"/>
        <c:minorTickMark val="none"/>
        <c:tickLblPos val="nextTo"/>
        <c:crossAx val="762132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Calculations!$L$294:$L$298</c:f>
              <c:strCache>
                <c:ptCount val="5"/>
                <c:pt idx="0">
                  <c:v>Equipment &amp; human error</c:v>
                </c:pt>
                <c:pt idx="1">
                  <c:v>Obstruction</c:v>
                </c:pt>
                <c:pt idx="2">
                  <c:v>Planned</c:v>
                </c:pt>
                <c:pt idx="3">
                  <c:v>Weather &amp; external</c:v>
                </c:pt>
                <c:pt idx="4">
                  <c:v>Unknown</c:v>
                </c:pt>
              </c:strCache>
            </c:strRef>
          </c:cat>
          <c:val>
            <c:numRef>
              <c:f>Calculations!$M$294:$M$298</c:f>
              <c:numCache>
                <c:formatCode>0%</c:formatCode>
                <c:ptCount val="5"/>
                <c:pt idx="0">
                  <c:v>0.28497165779358002</c:v>
                </c:pt>
                <c:pt idx="1">
                  <c:v>0.1994733320825508</c:v>
                </c:pt>
                <c:pt idx="2">
                  <c:v>0.17994706900045954</c:v>
                </c:pt>
                <c:pt idx="3">
                  <c:v>0.17728852391330518</c:v>
                </c:pt>
                <c:pt idx="4">
                  <c:v>0.15831941721010445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E-4A59-AF46-3F63D3D93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9206016"/>
        <c:axId val="49207552"/>
      </c:barChart>
      <c:catAx>
        <c:axId val="492060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crossAx val="49207552"/>
        <c:crosses val="autoZero"/>
        <c:auto val="1"/>
        <c:lblAlgn val="ctr"/>
        <c:lblOffset val="100"/>
        <c:noMultiLvlLbl val="0"/>
      </c:catAx>
      <c:valAx>
        <c:axId val="49207552"/>
        <c:scaling>
          <c:orientation val="minMax"/>
        </c:scaling>
        <c:delete val="0"/>
        <c:axPos val="b"/>
        <c:majorGridlines>
          <c:spPr>
            <a:ln>
              <a:solidFill>
                <a:schemeClr val="accent1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</c:spPr>
        <c:crossAx val="49206016"/>
        <c:crosses val="max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Calculations!$B$13:$F$13</c:f>
              <c:numCache>
                <c:formatCode>_(* #,##0.00_);_(* \(#,##0.00\);_(* "–"???_);_(* @_)</c:formatCode>
                <c:ptCount val="5"/>
                <c:pt idx="0">
                  <c:v>31784.91015625</c:v>
                </c:pt>
                <c:pt idx="1">
                  <c:v>31368.673828125</c:v>
                </c:pt>
                <c:pt idx="2">
                  <c:v>32036.15234375</c:v>
                </c:pt>
                <c:pt idx="3">
                  <c:v>32341.4375</c:v>
                </c:pt>
                <c:pt idx="4">
                  <c:v>32574.40625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2-4E1E-92D0-052CBE9E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89856"/>
        <c:axId val="348148864"/>
      </c:lineChart>
      <c:catAx>
        <c:axId val="1096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48148864"/>
        <c:crosses val="autoZero"/>
        <c:auto val="1"/>
        <c:lblAlgn val="ctr"/>
        <c:lblOffset val="100"/>
        <c:noMultiLvlLbl val="0"/>
      </c:catAx>
      <c:valAx>
        <c:axId val="348148864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1096898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Calculations!$B$14:$F$14</c:f>
              <c:numCache>
                <c:formatCode>_(* #,##0.00_);_(* \(#,##0.00\);_(* "–"???_);_(* @_)</c:formatCode>
                <c:ptCount val="5"/>
                <c:pt idx="0">
                  <c:v>6571.47802734375</c:v>
                </c:pt>
                <c:pt idx="1">
                  <c:v>6466.029296875</c:v>
                </c:pt>
                <c:pt idx="2">
                  <c:v>6638.31005859375</c:v>
                </c:pt>
                <c:pt idx="3">
                  <c:v>6651.13671875</c:v>
                </c:pt>
                <c:pt idx="4">
                  <c:v>6573.11865234375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D-4650-B57A-26FD40BE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0192"/>
        <c:axId val="361482112"/>
      </c:lineChart>
      <c:catAx>
        <c:axId val="3614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361482112"/>
        <c:crosses val="autoZero"/>
        <c:auto val="1"/>
        <c:lblAlgn val="ctr"/>
        <c:lblOffset val="100"/>
        <c:noMultiLvlLbl val="0"/>
      </c:catAx>
      <c:valAx>
        <c:axId val="361482112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614801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968F58"/>
              </a:solidFill>
            </a:ln>
          </c:spPr>
          <c:marker>
            <c:symbol val="none"/>
          </c:marker>
          <c:val>
            <c:numRef>
              <c:f>Calculations!$B$15:$F$15</c:f>
              <c:numCache>
                <c:formatCode>_(* #,##0.00_);_(* \(#,##0.00\);_(* "–"???_);_(* @_)</c:formatCode>
                <c:ptCount val="5"/>
                <c:pt idx="0">
                  <c:v>21055.052734375</c:v>
                </c:pt>
                <c:pt idx="1">
                  <c:v>21370.5625</c:v>
                </c:pt>
                <c:pt idx="2">
                  <c:v>21936.150390625</c:v>
                </c:pt>
                <c:pt idx="3">
                  <c:v>22297.53515625</c:v>
                </c:pt>
                <c:pt idx="4">
                  <c:v>22301.169921875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0-4E37-AF62-5A4508066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238080"/>
        <c:axId val="376240000"/>
      </c:lineChart>
      <c:catAx>
        <c:axId val="3762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376240000"/>
        <c:crosses val="autoZero"/>
        <c:auto val="1"/>
        <c:lblAlgn val="ctr"/>
        <c:lblOffset val="100"/>
        <c:noMultiLvlLbl val="0"/>
      </c:catAx>
      <c:valAx>
        <c:axId val="376240000"/>
        <c:scaling>
          <c:orientation val="minMax"/>
          <c:min val="0"/>
        </c:scaling>
        <c:delete val="1"/>
        <c:axPos val="l"/>
        <c:numFmt formatCode="_(* #,##0.00_);_(* \(#,##0.00\);_(* &quot;–&quot;???_);_(* @_)" sourceLinked="1"/>
        <c:majorTickMark val="out"/>
        <c:minorTickMark val="none"/>
        <c:tickLblPos val="nextTo"/>
        <c:crossAx val="376238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1980510</xdr:rowOff>
    </xdr:from>
    <xdr:to>
      <xdr:col>4</xdr:col>
      <xdr:colOff>0</xdr:colOff>
      <xdr:row>15</xdr:row>
      <xdr:rowOff>13338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1010"/>
          <a:ext cx="8982075" cy="3300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295292</xdr:colOff>
      <xdr:row>1</xdr:row>
      <xdr:rowOff>0</xdr:rowOff>
    </xdr:from>
    <xdr:to>
      <xdr:col>1</xdr:col>
      <xdr:colOff>860727</xdr:colOff>
      <xdr:row>1</xdr:row>
      <xdr:rowOff>705600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92" y="190500"/>
          <a:ext cx="2337085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15</xdr:col>
      <xdr:colOff>205200</xdr:colOff>
      <xdr:row>27</xdr:row>
      <xdr:rowOff>219600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212506</xdr:colOff>
      <xdr:row>5</xdr:row>
      <xdr:rowOff>214313</xdr:rowOff>
    </xdr:from>
    <xdr:to>
      <xdr:col>12</xdr:col>
      <xdr:colOff>189502</xdr:colOff>
      <xdr:row>7</xdr:row>
      <xdr:rowOff>17861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212506</xdr:colOff>
      <xdr:row>6</xdr:row>
      <xdr:rowOff>214313</xdr:rowOff>
    </xdr:from>
    <xdr:to>
      <xdr:col>12</xdr:col>
      <xdr:colOff>189502</xdr:colOff>
      <xdr:row>8</xdr:row>
      <xdr:rowOff>17861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212506</xdr:colOff>
      <xdr:row>7</xdr:row>
      <xdr:rowOff>214312</xdr:rowOff>
    </xdr:from>
    <xdr:to>
      <xdr:col>12</xdr:col>
      <xdr:colOff>189502</xdr:colOff>
      <xdr:row>9</xdr:row>
      <xdr:rowOff>17860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212506</xdr:colOff>
      <xdr:row>8</xdr:row>
      <xdr:rowOff>214312</xdr:rowOff>
    </xdr:from>
    <xdr:to>
      <xdr:col>12</xdr:col>
      <xdr:colOff>189502</xdr:colOff>
      <xdr:row>10</xdr:row>
      <xdr:rowOff>17860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212506</xdr:colOff>
      <xdr:row>9</xdr:row>
      <xdr:rowOff>214313</xdr:rowOff>
    </xdr:from>
    <xdr:to>
      <xdr:col>12</xdr:col>
      <xdr:colOff>189502</xdr:colOff>
      <xdr:row>11</xdr:row>
      <xdr:rowOff>17861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212506</xdr:colOff>
      <xdr:row>11</xdr:row>
      <xdr:rowOff>24848</xdr:rowOff>
    </xdr:from>
    <xdr:to>
      <xdr:col>12</xdr:col>
      <xdr:colOff>189502</xdr:colOff>
      <xdr:row>12</xdr:row>
      <xdr:rowOff>17861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212506</xdr:colOff>
      <xdr:row>11</xdr:row>
      <xdr:rowOff>214313</xdr:rowOff>
    </xdr:from>
    <xdr:to>
      <xdr:col>12</xdr:col>
      <xdr:colOff>189502</xdr:colOff>
      <xdr:row>13</xdr:row>
      <xdr:rowOff>17861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212506</xdr:colOff>
      <xdr:row>13</xdr:row>
      <xdr:rowOff>24848</xdr:rowOff>
    </xdr:from>
    <xdr:to>
      <xdr:col>12</xdr:col>
      <xdr:colOff>189502</xdr:colOff>
      <xdr:row>14</xdr:row>
      <xdr:rowOff>17860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212506</xdr:colOff>
      <xdr:row>13</xdr:row>
      <xdr:rowOff>214312</xdr:rowOff>
    </xdr:from>
    <xdr:to>
      <xdr:col>12</xdr:col>
      <xdr:colOff>189502</xdr:colOff>
      <xdr:row>15</xdr:row>
      <xdr:rowOff>17860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212506</xdr:colOff>
      <xdr:row>14</xdr:row>
      <xdr:rowOff>214313</xdr:rowOff>
    </xdr:from>
    <xdr:to>
      <xdr:col>12</xdr:col>
      <xdr:colOff>189502</xdr:colOff>
      <xdr:row>16</xdr:row>
      <xdr:rowOff>17861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212506</xdr:colOff>
      <xdr:row>18</xdr:row>
      <xdr:rowOff>214312</xdr:rowOff>
    </xdr:from>
    <xdr:to>
      <xdr:col>12</xdr:col>
      <xdr:colOff>189502</xdr:colOff>
      <xdr:row>20</xdr:row>
      <xdr:rowOff>17860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212506</xdr:colOff>
      <xdr:row>20</xdr:row>
      <xdr:rowOff>4762</xdr:rowOff>
    </xdr:from>
    <xdr:to>
      <xdr:col>12</xdr:col>
      <xdr:colOff>189502</xdr:colOff>
      <xdr:row>21</xdr:row>
      <xdr:rowOff>17860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212506</xdr:colOff>
      <xdr:row>18</xdr:row>
      <xdr:rowOff>80010</xdr:rowOff>
    </xdr:from>
    <xdr:to>
      <xdr:col>12</xdr:col>
      <xdr:colOff>189502</xdr:colOff>
      <xdr:row>19</xdr:row>
      <xdr:rowOff>17861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212506</xdr:colOff>
      <xdr:row>4</xdr:row>
      <xdr:rowOff>214313</xdr:rowOff>
    </xdr:from>
    <xdr:to>
      <xdr:col>12</xdr:col>
      <xdr:colOff>189502</xdr:colOff>
      <xdr:row>6</xdr:row>
      <xdr:rowOff>17861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31</xdr:col>
      <xdr:colOff>201600</xdr:colOff>
      <xdr:row>27</xdr:row>
      <xdr:rowOff>219600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87321</xdr:colOff>
      <xdr:row>33</xdr:row>
      <xdr:rowOff>218013</xdr:rowOff>
    </xdr:from>
    <xdr:to>
      <xdr:col>14</xdr:col>
      <xdr:colOff>64317</xdr:colOff>
      <xdr:row>35</xdr:row>
      <xdr:rowOff>9213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87321</xdr:colOff>
      <xdr:row>34</xdr:row>
      <xdr:rowOff>218013</xdr:rowOff>
    </xdr:from>
    <xdr:to>
      <xdr:col>14</xdr:col>
      <xdr:colOff>64317</xdr:colOff>
      <xdr:row>36</xdr:row>
      <xdr:rowOff>9213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87321</xdr:colOff>
      <xdr:row>35</xdr:row>
      <xdr:rowOff>218013</xdr:rowOff>
    </xdr:from>
    <xdr:to>
      <xdr:col>14</xdr:col>
      <xdr:colOff>64317</xdr:colOff>
      <xdr:row>37</xdr:row>
      <xdr:rowOff>9213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87321</xdr:colOff>
      <xdr:row>36</xdr:row>
      <xdr:rowOff>218013</xdr:rowOff>
    </xdr:from>
    <xdr:to>
      <xdr:col>14</xdr:col>
      <xdr:colOff>64317</xdr:colOff>
      <xdr:row>38</xdr:row>
      <xdr:rowOff>9213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87321</xdr:colOff>
      <xdr:row>37</xdr:row>
      <xdr:rowOff>218013</xdr:rowOff>
    </xdr:from>
    <xdr:to>
      <xdr:col>14</xdr:col>
      <xdr:colOff>64317</xdr:colOff>
      <xdr:row>39</xdr:row>
      <xdr:rowOff>9213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87321</xdr:colOff>
      <xdr:row>38</xdr:row>
      <xdr:rowOff>218013</xdr:rowOff>
    </xdr:from>
    <xdr:to>
      <xdr:col>14</xdr:col>
      <xdr:colOff>64317</xdr:colOff>
      <xdr:row>40</xdr:row>
      <xdr:rowOff>9213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87321</xdr:colOff>
      <xdr:row>39</xdr:row>
      <xdr:rowOff>218013</xdr:rowOff>
    </xdr:from>
    <xdr:to>
      <xdr:col>14</xdr:col>
      <xdr:colOff>64317</xdr:colOff>
      <xdr:row>41</xdr:row>
      <xdr:rowOff>9213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212506</xdr:colOff>
      <xdr:row>15</xdr:row>
      <xdr:rowOff>214313</xdr:rowOff>
    </xdr:from>
    <xdr:to>
      <xdr:col>12</xdr:col>
      <xdr:colOff>189502</xdr:colOff>
      <xdr:row>17</xdr:row>
      <xdr:rowOff>17861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57151</xdr:colOff>
      <xdr:row>15</xdr:row>
      <xdr:rowOff>4762</xdr:rowOff>
    </xdr:from>
    <xdr:to>
      <xdr:col>41</xdr:col>
      <xdr:colOff>638</xdr:colOff>
      <xdr:row>19</xdr:row>
      <xdr:rowOff>95259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63501</xdr:colOff>
      <xdr:row>15</xdr:row>
      <xdr:rowOff>4762</xdr:rowOff>
    </xdr:from>
    <xdr:to>
      <xdr:col>45</xdr:col>
      <xdr:colOff>6988</xdr:colOff>
      <xdr:row>19</xdr:row>
      <xdr:rowOff>95259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45</xdr:col>
      <xdr:colOff>79376</xdr:colOff>
      <xdr:row>15</xdr:row>
      <xdr:rowOff>14287</xdr:rowOff>
    </xdr:from>
    <xdr:to>
      <xdr:col>49</xdr:col>
      <xdr:colOff>22863</xdr:colOff>
      <xdr:row>19</xdr:row>
      <xdr:rowOff>94059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49</xdr:col>
      <xdr:colOff>49600</xdr:colOff>
      <xdr:row>15</xdr:row>
      <xdr:rowOff>9525</xdr:rowOff>
    </xdr:from>
    <xdr:to>
      <xdr:col>53</xdr:col>
      <xdr:colOff>27384</xdr:colOff>
      <xdr:row>19</xdr:row>
      <xdr:rowOff>100022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115955</xdr:colOff>
      <xdr:row>5</xdr:row>
      <xdr:rowOff>63361</xdr:rowOff>
    </xdr:from>
    <xdr:to>
      <xdr:col>37</xdr:col>
      <xdr:colOff>87380</xdr:colOff>
      <xdr:row>8</xdr:row>
      <xdr:rowOff>31861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115955</xdr:colOff>
      <xdr:row>8</xdr:row>
      <xdr:rowOff>63982</xdr:rowOff>
    </xdr:from>
    <xdr:to>
      <xdr:col>37</xdr:col>
      <xdr:colOff>87380</xdr:colOff>
      <xdr:row>11</xdr:row>
      <xdr:rowOff>32482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47626</xdr:colOff>
      <xdr:row>33</xdr:row>
      <xdr:rowOff>19050</xdr:rowOff>
    </xdr:from>
    <xdr:to>
      <xdr:col>40</xdr:col>
      <xdr:colOff>217332</xdr:colOff>
      <xdr:row>37</xdr:row>
      <xdr:rowOff>98822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53976</xdr:colOff>
      <xdr:row>33</xdr:row>
      <xdr:rowOff>28575</xdr:rowOff>
    </xdr:from>
    <xdr:to>
      <xdr:col>44</xdr:col>
      <xdr:colOff>223682</xdr:colOff>
      <xdr:row>37</xdr:row>
      <xdr:rowOff>108347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45</xdr:col>
      <xdr:colOff>69851</xdr:colOff>
      <xdr:row>33</xdr:row>
      <xdr:rowOff>38100</xdr:rowOff>
    </xdr:from>
    <xdr:to>
      <xdr:col>49</xdr:col>
      <xdr:colOff>13338</xdr:colOff>
      <xdr:row>37</xdr:row>
      <xdr:rowOff>117872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40075</xdr:colOff>
      <xdr:row>33</xdr:row>
      <xdr:rowOff>33338</xdr:rowOff>
    </xdr:from>
    <xdr:to>
      <xdr:col>53</xdr:col>
      <xdr:colOff>17859</xdr:colOff>
      <xdr:row>37</xdr:row>
      <xdr:rowOff>113110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43543</xdr:colOff>
      <xdr:row>11</xdr:row>
      <xdr:rowOff>70757</xdr:rowOff>
    </xdr:from>
    <xdr:to>
      <xdr:col>27</xdr:col>
      <xdr:colOff>214329</xdr:colOff>
      <xdr:row>13</xdr:row>
      <xdr:rowOff>157757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43543</xdr:colOff>
      <xdr:row>9</xdr:row>
      <xdr:rowOff>65315</xdr:rowOff>
    </xdr:from>
    <xdr:to>
      <xdr:col>27</xdr:col>
      <xdr:colOff>214329</xdr:colOff>
      <xdr:row>11</xdr:row>
      <xdr:rowOff>152315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50131</xdr:colOff>
      <xdr:row>48</xdr:row>
      <xdr:rowOff>25065</xdr:rowOff>
    </xdr:from>
    <xdr:to>
      <xdr:col>40</xdr:col>
      <xdr:colOff>180473</xdr:colOff>
      <xdr:row>48</xdr:row>
      <xdr:rowOff>175460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41</xdr:col>
      <xdr:colOff>47625</xdr:colOff>
      <xdr:row>48</xdr:row>
      <xdr:rowOff>25065</xdr:rowOff>
    </xdr:from>
    <xdr:to>
      <xdr:col>44</xdr:col>
      <xdr:colOff>177967</xdr:colOff>
      <xdr:row>48</xdr:row>
      <xdr:rowOff>175460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180147</xdr:colOff>
      <xdr:row>47</xdr:row>
      <xdr:rowOff>182217</xdr:rowOff>
    </xdr:from>
    <xdr:to>
      <xdr:col>51</xdr:col>
      <xdr:colOff>78575</xdr:colOff>
      <xdr:row>48</xdr:row>
      <xdr:rowOff>183742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47625</xdr:colOff>
      <xdr:row>30</xdr:row>
      <xdr:rowOff>12988</xdr:rowOff>
    </xdr:from>
    <xdr:to>
      <xdr:col>40</xdr:col>
      <xdr:colOff>177967</xdr:colOff>
      <xdr:row>30</xdr:row>
      <xdr:rowOff>163383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41</xdr:col>
      <xdr:colOff>47625</xdr:colOff>
      <xdr:row>30</xdr:row>
      <xdr:rowOff>12988</xdr:rowOff>
    </xdr:from>
    <xdr:to>
      <xdr:col>44</xdr:col>
      <xdr:colOff>177967</xdr:colOff>
      <xdr:row>30</xdr:row>
      <xdr:rowOff>163383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45</xdr:col>
      <xdr:colOff>47625</xdr:colOff>
      <xdr:row>30</xdr:row>
      <xdr:rowOff>12988</xdr:rowOff>
    </xdr:from>
    <xdr:to>
      <xdr:col>48</xdr:col>
      <xdr:colOff>177967</xdr:colOff>
      <xdr:row>30</xdr:row>
      <xdr:rowOff>163383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231913</xdr:colOff>
      <xdr:row>33</xdr:row>
      <xdr:rowOff>190500</xdr:rowOff>
    </xdr:from>
    <xdr:to>
      <xdr:col>29</xdr:col>
      <xdr:colOff>208908</xdr:colOff>
      <xdr:row>35</xdr:row>
      <xdr:rowOff>10275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231913</xdr:colOff>
      <xdr:row>34</xdr:row>
      <xdr:rowOff>190500</xdr:rowOff>
    </xdr:from>
    <xdr:to>
      <xdr:col>29</xdr:col>
      <xdr:colOff>208908</xdr:colOff>
      <xdr:row>36</xdr:row>
      <xdr:rowOff>10275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231913</xdr:colOff>
      <xdr:row>35</xdr:row>
      <xdr:rowOff>190500</xdr:rowOff>
    </xdr:from>
    <xdr:to>
      <xdr:col>29</xdr:col>
      <xdr:colOff>208908</xdr:colOff>
      <xdr:row>37</xdr:row>
      <xdr:rowOff>10275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231913</xdr:colOff>
      <xdr:row>36</xdr:row>
      <xdr:rowOff>190500</xdr:rowOff>
    </xdr:from>
    <xdr:to>
      <xdr:col>29</xdr:col>
      <xdr:colOff>208908</xdr:colOff>
      <xdr:row>38</xdr:row>
      <xdr:rowOff>10275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231913</xdr:colOff>
      <xdr:row>37</xdr:row>
      <xdr:rowOff>190500</xdr:rowOff>
    </xdr:from>
    <xdr:to>
      <xdr:col>29</xdr:col>
      <xdr:colOff>208908</xdr:colOff>
      <xdr:row>39</xdr:row>
      <xdr:rowOff>10275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231913</xdr:colOff>
      <xdr:row>38</xdr:row>
      <xdr:rowOff>190500</xdr:rowOff>
    </xdr:from>
    <xdr:to>
      <xdr:col>29</xdr:col>
      <xdr:colOff>208908</xdr:colOff>
      <xdr:row>40</xdr:row>
      <xdr:rowOff>10275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26</xdr:col>
      <xdr:colOff>231913</xdr:colOff>
      <xdr:row>39</xdr:row>
      <xdr:rowOff>190500</xdr:rowOff>
    </xdr:from>
    <xdr:to>
      <xdr:col>29</xdr:col>
      <xdr:colOff>208908</xdr:colOff>
      <xdr:row>41</xdr:row>
      <xdr:rowOff>10275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16</xdr:row>
      <xdr:rowOff>190500</xdr:rowOff>
    </xdr:from>
    <xdr:to>
      <xdr:col>12</xdr:col>
      <xdr:colOff>208909</xdr:colOff>
      <xdr:row>18</xdr:row>
      <xdr:rowOff>22623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28</xdr:col>
      <xdr:colOff>123892</xdr:colOff>
      <xdr:row>11</xdr:row>
      <xdr:rowOff>89037</xdr:rowOff>
    </xdr:from>
    <xdr:to>
      <xdr:col>37</xdr:col>
      <xdr:colOff>95317</xdr:colOff>
      <xdr:row>14</xdr:row>
      <xdr:rowOff>57537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99392</xdr:colOff>
      <xdr:row>41</xdr:row>
      <xdr:rowOff>0</xdr:rowOff>
    </xdr:from>
    <xdr:to>
      <xdr:col>14</xdr:col>
      <xdr:colOff>76388</xdr:colOff>
      <xdr:row>42</xdr:row>
      <xdr:rowOff>10275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26</xdr:col>
      <xdr:colOff>231913</xdr:colOff>
      <xdr:row>40</xdr:row>
      <xdr:rowOff>190500</xdr:rowOff>
    </xdr:from>
    <xdr:to>
      <xdr:col>29</xdr:col>
      <xdr:colOff>208908</xdr:colOff>
      <xdr:row>42</xdr:row>
      <xdr:rowOff>10275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24849</xdr:colOff>
      <xdr:row>0</xdr:row>
      <xdr:rowOff>33132</xdr:rowOff>
    </xdr:from>
    <xdr:to>
      <xdr:col>19</xdr:col>
      <xdr:colOff>179916</xdr:colOff>
      <xdr:row>2</xdr:row>
      <xdr:rowOff>42334</xdr:rowOff>
    </xdr:to>
    <xdr:sp macro="" textlink="">
      <xdr:nvSpPr>
        <xdr:cNvPr id="62" name="Left Arrow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3168099" y="33132"/>
          <a:ext cx="1382734" cy="43253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drop-down</a:t>
          </a:r>
          <a:r>
            <a:rPr lang="en-NZ" sz="9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to change company</a:t>
          </a:r>
          <a:endParaRPr lang="en-NZ" sz="900" b="1">
            <a:solidFill>
              <a:sysClr val="windowText" lastClr="000000"/>
            </a:solidFill>
            <a:effectLst/>
          </a:endParaRPr>
        </a:p>
        <a:p>
          <a:pPr algn="l"/>
          <a:endParaRPr lang="en-NZ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47628</xdr:colOff>
      <xdr:row>44</xdr:row>
      <xdr:rowOff>136538</xdr:rowOff>
    </xdr:from>
    <xdr:to>
      <xdr:col>11</xdr:col>
      <xdr:colOff>106363</xdr:colOff>
      <xdr:row>48</xdr:row>
      <xdr:rowOff>132496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415351"/>
          <a:ext cx="2476498" cy="75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223632</xdr:colOff>
      <xdr:row>17</xdr:row>
      <xdr:rowOff>99393</xdr:rowOff>
    </xdr:from>
    <xdr:to>
      <xdr:col>31</xdr:col>
      <xdr:colOff>226926</xdr:colOff>
      <xdr:row>22</xdr:row>
      <xdr:rowOff>8283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21</xdr:col>
      <xdr:colOff>93663</xdr:colOff>
      <xdr:row>43</xdr:row>
      <xdr:rowOff>171450</xdr:rowOff>
    </xdr:from>
    <xdr:to>
      <xdr:col>27</xdr:col>
      <xdr:colOff>152464</xdr:colOff>
      <xdr:row>49</xdr:row>
      <xdr:rowOff>30234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20637</xdr:colOff>
      <xdr:row>43</xdr:row>
      <xdr:rowOff>171450</xdr:rowOff>
    </xdr:from>
    <xdr:to>
      <xdr:col>33</xdr:col>
      <xdr:colOff>77924</xdr:colOff>
      <xdr:row>49</xdr:row>
      <xdr:rowOff>30234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Calculations!$L$312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53DFF6-CAE5-445C-866E-DE484002C2D6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Planned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Calculations!$L$313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7144CA-CCB8-40E5-9AEC-CF4990B2CBB6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Calculations!$L$314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1101E2-7AB9-423F-A222-E4FDAFCD486A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Calculations!$L$315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6F11EE-D000-4B8F-AD4F-B01949956C13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Equipment &amp; human error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Calculations!$L$316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A707F53-9D43-4D1A-9A1E-1BF3600513A9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Unknown</a:t>
          </a:fld>
          <a:endParaRPr lang="en-NZ" sz="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0.00775</cdr:y>
    </cdr:from>
    <cdr:to>
      <cdr:x>0.94231</cdr:x>
      <cdr:y>0.15504</cdr:y>
    </cdr:to>
    <cdr:sp macro="" textlink="Calculations!$L$294">
      <cdr:nvSpPr>
        <cdr:cNvPr id="2" name="TextBox 1"/>
        <cdr:cNvSpPr txBox="1"/>
      </cdr:nvSpPr>
      <cdr:spPr>
        <a:xfrm xmlns:a="http://schemas.openxmlformats.org/drawingml/2006/main">
          <a:off x="0" y="8283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D0796DB-0563-4AAA-891A-026533518627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Equipment &amp; human error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0.17442</cdr:y>
    </cdr:from>
    <cdr:to>
      <cdr:x>0.94231</cdr:x>
      <cdr:y>0.32171</cdr:y>
    </cdr:to>
    <cdr:sp macro="" textlink="Calculations!$L$295">
      <cdr:nvSpPr>
        <cdr:cNvPr id="3" name="TextBox 1"/>
        <cdr:cNvSpPr txBox="1"/>
      </cdr:nvSpPr>
      <cdr:spPr>
        <a:xfrm xmlns:a="http://schemas.openxmlformats.org/drawingml/2006/main">
          <a:off x="0" y="186359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175CF8A-8872-46D1-BA21-0E95F5EFBD7B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Obstruction</a:t>
          </a:fld>
          <a:endParaRPr lang="en-NZ" sz="200"/>
        </a:p>
      </cdr:txBody>
    </cdr:sp>
  </cdr:relSizeAnchor>
  <cdr:relSizeAnchor xmlns:cdr="http://schemas.openxmlformats.org/drawingml/2006/chartDrawing">
    <cdr:from>
      <cdr:x>0</cdr:x>
      <cdr:y>0.34109</cdr:y>
    </cdr:from>
    <cdr:to>
      <cdr:x>0.94231</cdr:x>
      <cdr:y>0.48837</cdr:y>
    </cdr:to>
    <cdr:sp macro="" textlink="Calculations!$L$296">
      <cdr:nvSpPr>
        <cdr:cNvPr id="4" name="TextBox 1"/>
        <cdr:cNvSpPr txBox="1"/>
      </cdr:nvSpPr>
      <cdr:spPr>
        <a:xfrm xmlns:a="http://schemas.openxmlformats.org/drawingml/2006/main">
          <a:off x="0" y="364435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E1BAD1-4F71-4300-A3A1-A1C61A67B842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Planned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0.50775</cdr:y>
    </cdr:from>
    <cdr:to>
      <cdr:x>0.94231</cdr:x>
      <cdr:y>0.65504</cdr:y>
    </cdr:to>
    <cdr:sp macro="" textlink="Calculations!$L$297">
      <cdr:nvSpPr>
        <cdr:cNvPr id="5" name="TextBox 1"/>
        <cdr:cNvSpPr txBox="1"/>
      </cdr:nvSpPr>
      <cdr:spPr>
        <a:xfrm xmlns:a="http://schemas.openxmlformats.org/drawingml/2006/main">
          <a:off x="0" y="542511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A61F824-740F-4A69-83ED-3B0EE098D8CE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Weather &amp; external</a:t>
          </a:fld>
          <a:endParaRPr lang="en-NZ" sz="100"/>
        </a:p>
      </cdr:txBody>
    </cdr:sp>
  </cdr:relSizeAnchor>
  <cdr:relSizeAnchor xmlns:cdr="http://schemas.openxmlformats.org/drawingml/2006/chartDrawing">
    <cdr:from>
      <cdr:x>0</cdr:x>
      <cdr:y>0.67442</cdr:y>
    </cdr:from>
    <cdr:to>
      <cdr:x>0.94231</cdr:x>
      <cdr:y>0.82171</cdr:y>
    </cdr:to>
    <cdr:sp macro="" textlink="Calculations!$L$298">
      <cdr:nvSpPr>
        <cdr:cNvPr id="6" name="TextBox 1"/>
        <cdr:cNvSpPr txBox="1"/>
      </cdr:nvSpPr>
      <cdr:spPr>
        <a:xfrm xmlns:a="http://schemas.openxmlformats.org/drawingml/2006/main">
          <a:off x="0" y="720587"/>
          <a:ext cx="1303394" cy="15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31B359C-0F84-4605-A56D-98ACD510AEC8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/>
            <a:t>Unknown</a:t>
          </a:fld>
          <a:endParaRPr lang="en-NZ" sz="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504263</xdr:colOff>
      <xdr:row>231</xdr:row>
      <xdr:rowOff>146798</xdr:rowOff>
    </xdr:from>
    <xdr:to>
      <xdr:col>13</xdr:col>
      <xdr:colOff>369793</xdr:colOff>
      <xdr:row>236</xdr:row>
      <xdr:rowOff>156884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379463</xdr:colOff>
      <xdr:row>245</xdr:row>
      <xdr:rowOff>44823</xdr:rowOff>
    </xdr:from>
    <xdr:to>
      <xdr:col>13</xdr:col>
      <xdr:colOff>496692</xdr:colOff>
      <xdr:row>249</xdr:row>
      <xdr:rowOff>163347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526679</xdr:colOff>
      <xdr:row>286</xdr:row>
      <xdr:rowOff>145676</xdr:rowOff>
    </xdr:from>
    <xdr:to>
      <xdr:col>25</xdr:col>
      <xdr:colOff>392208</xdr:colOff>
      <xdr:row>320</xdr:row>
      <xdr:rowOff>78440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526677</xdr:colOff>
      <xdr:row>272</xdr:row>
      <xdr:rowOff>68356</xdr:rowOff>
    </xdr:from>
    <xdr:to>
      <xdr:col>25</xdr:col>
      <xdr:colOff>392206</xdr:colOff>
      <xdr:row>286</xdr:row>
      <xdr:rowOff>99732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B7D2B3-2606-450F-93D2-5A95A1AFFBE4}" name="table1" displayName="table1" ref="A1:AO7670" totalsRowShown="0" headerRowDxfId="0" headerRowCellStyle="Normal 2" dataCellStyle="Normal 2">
  <autoFilter ref="A1:AO7670" xr:uid="{45BD8DEA-9A2E-4819-8F0D-99D143A7CD33}"/>
  <tableColumns count="41">
    <tableColumn id="1" xr3:uid="{2DA828C2-6C95-4D8B-B719-D9C00467D9D6}" name="Year" dataCellStyle="Normal 2"/>
    <tableColumn id="2" xr3:uid="{15E882A4-67DD-4301-9C51-F66640B36E5E}" name="Source" dataCellStyle="Normal 2"/>
    <tableColumn id="3" xr3:uid="{C6EBE37A-13B7-4943-9E45-45A077E54C49}" name="Schedule" dataCellStyle="Normal 2"/>
    <tableColumn id="4" xr3:uid="{3E5CCEF3-2653-45AF-BB26-53B7C9EDCD9A}" name="Section" dataCellStyle="Normal 2"/>
    <tableColumn id="5" xr3:uid="{D9C9EB92-DF54-431B-9E82-5A639E3FBE6D}" name="Category" dataCellStyle="Normal 2"/>
    <tableColumn id="6" xr3:uid="{629DD1D9-C6F8-4448-BD0E-F5547E6D0A82}" name="Selection" dataCellStyle="Normal 2"/>
    <tableColumn id="7" xr3:uid="{F3B962B2-EB41-462B-99EC-11EE8B758B91}" name="Index" dataCellStyle="Normal 2"/>
    <tableColumn id="8" xr3:uid="{0FA77B8F-06BC-4ED9-8438-44FA01717002}" name="Units" dataCellStyle="Normal 2"/>
    <tableColumn id="9" xr3:uid="{D0DDF79B-BD02-442B-844F-D42EDC8B3119}" name="Alpine Energy" dataCellStyle="Normal 2"/>
    <tableColumn id="10" xr3:uid="{73A72E0B-1D0C-4073-83CE-BFB56FB16411}" name="Aurora Energy" dataCellStyle="Normal 2"/>
    <tableColumn id="11" xr3:uid="{6969DE56-86C3-43B9-A9B6-066D777EDBF5}" name="Buller Electricity" dataCellStyle="Normal 2"/>
    <tableColumn id="12" xr3:uid="{9C6B021E-94C5-4535-8678-262004252D48}" name="Centralines" dataCellStyle="Normal 2"/>
    <tableColumn id="13" xr3:uid="{F1F68E17-6BCD-4AA5-A7A4-EC6CF0FC7854}" name="Counties Power" dataCellStyle="Normal 2"/>
    <tableColumn id="14" xr3:uid="{70558273-AAC8-4803-BAC4-EB62723380F3}" name="EA Networks" dataCellStyle="Normal 2"/>
    <tableColumn id="15" xr3:uid="{8E459AB2-47A5-4807-99DA-253E10CCA1A0}" name="Eastland Network" dataCellStyle="Normal 2"/>
    <tableColumn id="16" xr3:uid="{4D6D9460-4745-4429-8EE8-6A82C70A437B}" name="Electra" dataCellStyle="Normal 2"/>
    <tableColumn id="17" xr3:uid="{FE1E1366-BAEC-471D-AA50-DCF74AB6FED1}" name="Electricity Invercargill" dataCellStyle="Normal 2"/>
    <tableColumn id="18" xr3:uid="{5D125293-3EAC-490D-AF8D-1C051B5BBB4E}" name="Horizon Energy" dataCellStyle="Normal 2"/>
    <tableColumn id="19" xr3:uid="{7C67B562-403C-4F3A-AA6E-E10094FA9D82}" name="MainPower NZ" dataCellStyle="Normal 2"/>
    <tableColumn id="20" xr3:uid="{DF96E1C4-C983-4F62-BEE2-6F23C0F8F726}" name="Marlborough Lines" dataCellStyle="Normal 2"/>
    <tableColumn id="21" xr3:uid="{5911F225-0F3D-4CAD-A128-61FC1738418B}" name="Nelson Electricity" dataCellStyle="Normal 2"/>
    <tableColumn id="22" xr3:uid="{2B3E1C19-C10C-4185-AECC-F595119DACAC}" name="Network Tasman" dataCellStyle="Normal 2"/>
    <tableColumn id="23" xr3:uid="{CF98F580-2660-4904-9C19-912B17AAFAFF}" name="Network Waitaki" dataCellStyle="Normal 2"/>
    <tableColumn id="24" xr3:uid="{6FC4976E-3A0D-4166-B478-0775ED00AED0}" name="Northpower" dataCellStyle="Normal 2"/>
    <tableColumn id="25" xr3:uid="{4831871A-DE34-4215-88BE-CCCCB0CC6C08}" name="Orion NZ" dataCellStyle="Normal 2"/>
    <tableColumn id="26" xr3:uid="{CF458562-3DF9-4E18-B73A-EE3724E5C26A}" name="OtagoNet" dataCellStyle="Normal 2"/>
    <tableColumn id="27" xr3:uid="{4B1C139F-A960-4FB2-819E-C59BABD39B98}" name="Powerco" dataCellStyle="Normal 2"/>
    <tableColumn id="28" xr3:uid="{0ABD0616-6AD5-4EBF-B928-A1FBEDC0EF64}" name="Scanpower" dataCellStyle="Normal 2"/>
    <tableColumn id="29" xr3:uid="{4E429C76-809C-4FD2-9A18-EE29165FF2A2}" name="The Lines Company" dataCellStyle="Normal 2"/>
    <tableColumn id="30" xr3:uid="{4D63E0F1-CAC9-4036-B136-F19BF8433D62}" name="The Power Company" dataCellStyle="Normal 2"/>
    <tableColumn id="31" xr3:uid="{BBCA417C-7085-4B1D-A55F-C1FDA6A5F611}" name="Top Energy" dataCellStyle="Normal 2"/>
    <tableColumn id="32" xr3:uid="{92FF2DD0-A9BB-4CB2-B98E-36238BC44732}" name="Unison Networks" dataCellStyle="Normal 2"/>
    <tableColumn id="33" xr3:uid="{231D52AB-3552-4497-A333-895E284E46FA}" name="Vector Lines" dataCellStyle="Normal 2"/>
    <tableColumn id="34" xr3:uid="{CE6C1E21-23B8-47BC-903F-CDC490AF39F3}" name="WEL Networks" dataCellStyle="Normal 2"/>
    <tableColumn id="35" xr3:uid="{0A37D769-A796-4255-9AC7-B30613285396}" name="Waipa Networks" dataCellStyle="Normal 2"/>
    <tableColumn id="36" xr3:uid="{913279E8-AE4E-4873-808E-6799D17802A8}" name="Wellington Electricity" dataCellStyle="Normal 2"/>
    <tableColumn id="37" xr3:uid="{A479E722-A30B-4278-86A7-D23A187D1EBA}" name="Westpower" dataCellStyle="Normal 2"/>
    <tableColumn id="38" xr3:uid="{D5E979EB-0D3B-420B-B48D-6D8C0EDC7AC3}" name="Industry" dataCellStyle="Normal 2"/>
    <tableColumn id="39" xr3:uid="{434EE749-2E20-4EBD-B9A9-44D3F60ACC36}" name="Price-quality" dataCellStyle="Normal 2"/>
    <tableColumn id="40" xr3:uid="{53881EDB-A5DC-4097-B507-3FAB7D2B2241}" name="ID only" dataCellStyle="Normal 2"/>
    <tableColumn id="41" xr3:uid="{DCA0264A-FACC-4A37-A9C1-E8D42102754D}" name="xllookup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rgbClr val="000000"/>
    </a:dk1>
    <a:lt1>
      <a:srgbClr val="FFFFFF"/>
    </a:lt1>
    <a:dk2>
      <a:srgbClr val="F9F9F5"/>
    </a:dk2>
    <a:lt2>
      <a:srgbClr val="C00000"/>
    </a:lt2>
    <a:accent1>
      <a:srgbClr val="EAE8DA"/>
    </a:accent1>
    <a:accent2>
      <a:srgbClr val="D7D3BB"/>
    </a:accent2>
    <a:accent3>
      <a:srgbClr val="C9C4A3"/>
    </a:accent3>
    <a:accent4>
      <a:srgbClr val="B0A978"/>
    </a:accent4>
    <a:accent5>
      <a:srgbClr val="968F58"/>
    </a:accent5>
    <a:accent6>
      <a:srgbClr val="645F3A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mcom.govt.nz/regulated-industries/electricity-lines/electricity-distributor-performance-and-data/performance-accessibility-tool-for-electricity-distributors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omcom.govt.nz/regulated-industries/electricity-lines/electricity-distributor-performance-and-data/information-disclosed-by-electricity-distributors" TargetMode="External"/><Relationship Id="rId1" Type="http://schemas.openxmlformats.org/officeDocument/2006/relationships/hyperlink" Target="https://comcom.govt.nz/__data/assets/pdf_file/0028/59509/Explanatory-notes-for-electricity-distributors-performance-summaries-4-October-2017.pdf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son.co.nz/" TargetMode="External"/><Relationship Id="rId13" Type="http://schemas.openxmlformats.org/officeDocument/2006/relationships/hyperlink" Target="http://www.centralines.co.nz/" TargetMode="External"/><Relationship Id="rId18" Type="http://schemas.openxmlformats.org/officeDocument/2006/relationships/hyperlink" Target="http://www.scanpower.co.nz/" TargetMode="External"/><Relationship Id="rId26" Type="http://schemas.openxmlformats.org/officeDocument/2006/relationships/hyperlink" Target="http://www.nel.co.nz/" TargetMode="External"/><Relationship Id="rId3" Type="http://schemas.openxmlformats.org/officeDocument/2006/relationships/hyperlink" Target="http://www.welectricity.co.nz/" TargetMode="External"/><Relationship Id="rId21" Type="http://schemas.openxmlformats.org/officeDocument/2006/relationships/hyperlink" Target="http://www.oriongroup.co.nz/" TargetMode="External"/><Relationship Id="rId7" Type="http://schemas.openxmlformats.org/officeDocument/2006/relationships/hyperlink" Target="http://www.bullerelectricity.co.nz/" TargetMode="External"/><Relationship Id="rId12" Type="http://schemas.openxmlformats.org/officeDocument/2006/relationships/hyperlink" Target="http://www.horizonnetworks.nz/" TargetMode="External"/><Relationship Id="rId17" Type="http://schemas.openxmlformats.org/officeDocument/2006/relationships/hyperlink" Target="http://www.westpower.co.nz/" TargetMode="External"/><Relationship Id="rId25" Type="http://schemas.openxmlformats.org/officeDocument/2006/relationships/hyperlink" Target="http://www.eanetworks.co.nz/" TargetMode="External"/><Relationship Id="rId2" Type="http://schemas.openxmlformats.org/officeDocument/2006/relationships/hyperlink" Target="http://www.eil.co.nz/" TargetMode="External"/><Relationship Id="rId16" Type="http://schemas.openxmlformats.org/officeDocument/2006/relationships/hyperlink" Target="http://www.waipanetworks.co.nz/" TargetMode="External"/><Relationship Id="rId20" Type="http://schemas.openxmlformats.org/officeDocument/2006/relationships/hyperlink" Target="http://www.otagonet.co.nz/" TargetMode="External"/><Relationship Id="rId29" Type="http://schemas.openxmlformats.org/officeDocument/2006/relationships/hyperlink" Target="http://www.northpower.com/" TargetMode="External"/><Relationship Id="rId1" Type="http://schemas.openxmlformats.org/officeDocument/2006/relationships/hyperlink" Target="http://www.alpineenergy.co.nz/" TargetMode="External"/><Relationship Id="rId6" Type="http://schemas.openxmlformats.org/officeDocument/2006/relationships/hyperlink" Target="http://www.auroraenergy.co.nz/" TargetMode="External"/><Relationship Id="rId11" Type="http://schemas.openxmlformats.org/officeDocument/2006/relationships/hyperlink" Target="http://www.mainpower.co.nz/" TargetMode="External"/><Relationship Id="rId24" Type="http://schemas.openxmlformats.org/officeDocument/2006/relationships/hyperlink" Target="http://www.electra.co.nz/" TargetMode="External"/><Relationship Id="rId5" Type="http://schemas.openxmlformats.org/officeDocument/2006/relationships/hyperlink" Target="http://www.tpcl.co.nz/" TargetMode="External"/><Relationship Id="rId15" Type="http://schemas.openxmlformats.org/officeDocument/2006/relationships/hyperlink" Target="http://www.topenergy.co.nz/" TargetMode="External"/><Relationship Id="rId23" Type="http://schemas.openxmlformats.org/officeDocument/2006/relationships/hyperlink" Target="http://www.eastland.co.nz/" TargetMode="External"/><Relationship Id="rId28" Type="http://schemas.openxmlformats.org/officeDocument/2006/relationships/hyperlink" Target="http://www.networkwaitaki.co.nz/" TargetMode="External"/><Relationship Id="rId10" Type="http://schemas.openxmlformats.org/officeDocument/2006/relationships/hyperlink" Target="http://www.marlboroughlines.co.nz/" TargetMode="External"/><Relationship Id="rId19" Type="http://schemas.openxmlformats.org/officeDocument/2006/relationships/hyperlink" Target="http://www.powerco.co.nz/" TargetMode="External"/><Relationship Id="rId4" Type="http://schemas.openxmlformats.org/officeDocument/2006/relationships/hyperlink" Target="http://www.vector.co.nz/" TargetMode="External"/><Relationship Id="rId9" Type="http://schemas.openxmlformats.org/officeDocument/2006/relationships/hyperlink" Target="http://www.wel.co.nz/" TargetMode="External"/><Relationship Id="rId14" Type="http://schemas.openxmlformats.org/officeDocument/2006/relationships/hyperlink" Target="http://www.thelinescompany.co.nz/" TargetMode="External"/><Relationship Id="rId22" Type="http://schemas.openxmlformats.org/officeDocument/2006/relationships/hyperlink" Target="http://www.countiespower.co.nz/" TargetMode="External"/><Relationship Id="rId27" Type="http://schemas.openxmlformats.org/officeDocument/2006/relationships/hyperlink" Target="http://www.networktasman.co.nz/" TargetMode="External"/><Relationship Id="rId30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24994659260841701"/>
    <pageSetUpPr fitToPage="1"/>
  </sheetPr>
  <dimension ref="A2:D17"/>
  <sheetViews>
    <sheetView showGridLines="0" view="pageBreakPreview" zoomScaleNormal="100" zoomScaleSheetLayoutView="100" workbookViewId="0">
      <selection activeCell="A18" sqref="A18"/>
    </sheetView>
  </sheetViews>
  <sheetFormatPr defaultColWidth="9.1328125" defaultRowHeight="14.25" x14ac:dyDescent="0.45"/>
  <cols>
    <col min="1" max="1" width="26.59765625" style="94" customWidth="1"/>
    <col min="2" max="2" width="43.1328125" style="94" customWidth="1"/>
    <col min="3" max="3" width="32.73046875" style="94" customWidth="1"/>
    <col min="4" max="4" width="32.265625" style="94" customWidth="1"/>
    <col min="5" max="16384" width="9.1328125" style="94"/>
  </cols>
  <sheetData>
    <row r="2" spans="1:4" ht="193.5" customHeight="1" x14ac:dyDescent="0.45"/>
    <row r="3" spans="1:4" ht="27.4" x14ac:dyDescent="0.7">
      <c r="A3" s="95" t="str">
        <f>"EDB one-pager —"&amp;latest_year</f>
        <v>EDB one-pager —2020</v>
      </c>
      <c r="B3" s="96"/>
      <c r="C3" s="96"/>
      <c r="D3" s="96"/>
    </row>
    <row r="4" spans="1:4" ht="22.5" x14ac:dyDescent="0.6">
      <c r="A4" s="97" t="s">
        <v>8389</v>
      </c>
      <c r="B4" s="96"/>
      <c r="C4" s="96"/>
      <c r="D4" s="96"/>
    </row>
    <row r="5" spans="1:4" ht="20.25" x14ac:dyDescent="0.55000000000000004">
      <c r="A5" s="98"/>
      <c r="B5" s="96"/>
      <c r="C5" s="96"/>
      <c r="D5" s="96"/>
    </row>
    <row r="17" spans="1:4" x14ac:dyDescent="0.45">
      <c r="A17" s="99" t="s">
        <v>8390</v>
      </c>
      <c r="B17" s="96"/>
      <c r="C17" s="96"/>
      <c r="D17" s="96"/>
    </row>
  </sheetData>
  <sheetProtection formatColumns="0" formatRows="0"/>
  <pageMargins left="0.70866141732282995" right="0.70866141732282995" top="0.74803149606299002" bottom="0.74803149606299002" header="0.31496062992126" footer="0.31496062992126"/>
  <pageSetup paperSize="9" scale="97" fitToHeight="10" orientation="landscape" r:id="rId1"/>
  <headerFooter>
    <oddHeader>&amp;R&amp;D &amp;T</oddHead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99"/>
  </sheetPr>
  <dimension ref="B1:BF59"/>
  <sheetViews>
    <sheetView showGridLines="0" tabSelected="1" view="pageBreakPreview" zoomScale="90" zoomScaleNormal="110" zoomScaleSheetLayoutView="90" workbookViewId="0">
      <selection activeCell="B2" sqref="B2:Q2"/>
    </sheetView>
  </sheetViews>
  <sheetFormatPr defaultColWidth="9.1328125" defaultRowHeight="14.25" x14ac:dyDescent="0.45"/>
  <cols>
    <col min="1" max="1" width="1.73046875" style="1" customWidth="1"/>
    <col min="2" max="15" width="3.3984375" style="1" customWidth="1"/>
    <col min="16" max="16" width="4.1328125" style="1" customWidth="1"/>
    <col min="17" max="17" width="3.3984375" style="1" customWidth="1"/>
    <col min="18" max="18" width="3.86328125" style="1" customWidth="1"/>
    <col min="19" max="52" width="3.3984375" style="1" customWidth="1"/>
    <col min="53" max="53" width="3.73046875" style="1" customWidth="1"/>
    <col min="54" max="54" width="1.73046875" style="1" customWidth="1"/>
    <col min="55" max="67" width="3.3984375" style="1" customWidth="1"/>
    <col min="68" max="16384" width="9.1328125" style="1"/>
  </cols>
  <sheetData>
    <row r="1" spans="2:54" ht="3" customHeight="1" x14ac:dyDescent="0.45"/>
    <row r="2" spans="2:54" ht="30" customHeight="1" x14ac:dyDescent="0.9">
      <c r="B2" s="208" t="s">
        <v>77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3"/>
      <c r="S2" s="3"/>
      <c r="T2" s="3"/>
      <c r="U2" s="3"/>
      <c r="V2" s="3"/>
      <c r="W2" s="3"/>
      <c r="X2" s="3"/>
      <c r="Z2" s="80"/>
      <c r="AA2" s="80" t="s">
        <v>3968</v>
      </c>
      <c r="AB2" s="159" t="s">
        <v>3984</v>
      </c>
      <c r="AC2" s="158"/>
      <c r="AD2" s="158"/>
      <c r="AH2" s="80" t="s">
        <v>3969</v>
      </c>
      <c r="AI2" s="157" t="s">
        <v>3984</v>
      </c>
      <c r="AJ2" s="157"/>
      <c r="AK2" s="157"/>
      <c r="AL2" s="157"/>
      <c r="AR2" s="156" t="s">
        <v>8367</v>
      </c>
      <c r="AS2" s="160" t="s">
        <v>3984</v>
      </c>
      <c r="AT2" s="2"/>
      <c r="AU2" s="2"/>
      <c r="AV2" s="201" t="s">
        <v>8388</v>
      </c>
      <c r="AW2" s="201"/>
      <c r="AX2" s="201"/>
      <c r="AY2" s="201"/>
      <c r="AZ2" s="201"/>
      <c r="BA2" s="201"/>
    </row>
    <row r="3" spans="2:54" ht="3.75" customHeight="1" x14ac:dyDescent="0.9"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80"/>
      <c r="AD3" s="102"/>
      <c r="AE3" s="102"/>
      <c r="AF3" s="102"/>
      <c r="AG3" s="10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03"/>
      <c r="AW3" s="103"/>
      <c r="AX3" s="103"/>
      <c r="AY3" s="103"/>
      <c r="AZ3" s="103"/>
      <c r="BA3" s="103"/>
    </row>
    <row r="4" spans="2:54" ht="15" customHeight="1" x14ac:dyDescent="0.55000000000000004">
      <c r="B4" s="64" t="s">
        <v>10</v>
      </c>
      <c r="C4" s="56"/>
      <c r="D4" s="56"/>
      <c r="E4" s="56"/>
      <c r="F4" s="56"/>
      <c r="G4" s="56"/>
      <c r="I4" s="211" t="str">
        <f>latest_year&amp;"
value"</f>
        <v>2020
value</v>
      </c>
      <c r="J4" s="211"/>
      <c r="K4" s="211" t="s">
        <v>3986</v>
      </c>
      <c r="L4" s="211"/>
      <c r="M4" s="211"/>
      <c r="N4" s="212" t="s">
        <v>3985</v>
      </c>
      <c r="O4" s="212"/>
      <c r="P4" s="209" t="s">
        <v>3995</v>
      </c>
      <c r="Q4" s="36"/>
      <c r="R4" s="64" t="s">
        <v>39</v>
      </c>
      <c r="S4" s="54"/>
      <c r="T4" s="54"/>
      <c r="U4" s="54"/>
      <c r="V4" s="54"/>
      <c r="W4" s="54"/>
      <c r="X4" s="54"/>
      <c r="Y4" s="54"/>
      <c r="Z4" s="54"/>
      <c r="AA4" s="54"/>
      <c r="AB4" s="54"/>
      <c r="AC4" s="36"/>
      <c r="AD4" s="64" t="s">
        <v>31</v>
      </c>
      <c r="AE4" s="54"/>
      <c r="AF4" s="54"/>
      <c r="AG4" s="54"/>
      <c r="AH4" s="54"/>
      <c r="AI4" s="54"/>
      <c r="AJ4" s="54"/>
      <c r="AK4" s="54"/>
      <c r="AL4" s="36"/>
      <c r="AM4" s="64" t="s">
        <v>5</v>
      </c>
      <c r="AN4" s="54"/>
      <c r="AO4" s="54"/>
      <c r="AP4" s="54"/>
      <c r="AQ4" s="54"/>
      <c r="AR4" s="54"/>
      <c r="AS4" s="54"/>
      <c r="AT4" s="54"/>
      <c r="AU4" s="57"/>
      <c r="AV4" s="58"/>
      <c r="AW4" s="58"/>
      <c r="AX4" s="59"/>
      <c r="AY4" s="202"/>
      <c r="AZ4" s="202"/>
      <c r="BA4" s="202"/>
      <c r="BB4" s="36"/>
    </row>
    <row r="5" spans="2:54" ht="15" customHeight="1" x14ac:dyDescent="0.45">
      <c r="B5" s="124"/>
      <c r="C5" s="123"/>
      <c r="D5" s="123"/>
      <c r="E5" s="123"/>
      <c r="F5" s="123"/>
      <c r="G5" s="123"/>
      <c r="H5" s="146"/>
      <c r="I5" s="173"/>
      <c r="J5" s="173"/>
      <c r="K5" s="173"/>
      <c r="L5" s="173"/>
      <c r="M5" s="173"/>
      <c r="N5" s="213"/>
      <c r="O5" s="213"/>
      <c r="P5" s="210"/>
      <c r="Q5" s="36"/>
      <c r="U5" s="205" t="s">
        <v>3993</v>
      </c>
      <c r="V5" s="205"/>
      <c r="W5" s="205"/>
      <c r="X5" s="205" t="s">
        <v>3994</v>
      </c>
      <c r="Y5" s="205"/>
      <c r="Z5" s="205"/>
      <c r="AA5" s="206" t="s">
        <v>3995</v>
      </c>
      <c r="AB5" s="206"/>
      <c r="AC5" s="36"/>
      <c r="AD5" s="43"/>
      <c r="AE5" s="43"/>
      <c r="AF5" s="43"/>
      <c r="AG5" s="43"/>
      <c r="AH5" s="43"/>
      <c r="AI5" s="43"/>
      <c r="AJ5" s="43"/>
      <c r="AK5" s="43"/>
      <c r="AL5" s="36"/>
      <c r="AM5" s="41" t="s">
        <v>1448</v>
      </c>
      <c r="AN5" s="43"/>
      <c r="AO5" s="43"/>
      <c r="AP5" s="43"/>
      <c r="AQ5" s="204" t="str">
        <f>INDEX('company details'!$A$1:$AE$13,2,MATCH(edb_name,'company details'!$A$1:$AE$1,0))</f>
        <v>-</v>
      </c>
      <c r="AR5" s="204"/>
      <c r="AS5" s="45"/>
      <c r="AT5" s="45"/>
      <c r="AU5" s="42" t="str">
        <f>IF($AQ$5="Yes","Price breach:","")</f>
        <v/>
      </c>
      <c r="AV5" s="204" t="str">
        <f>IF($AQ$5="Yes",INDEX('company details'!$A$1:$AE$13,3,MATCH(edb_name,'company details'!$A$1:$AE$1,0)),"")</f>
        <v/>
      </c>
      <c r="AW5" s="204"/>
      <c r="AX5" s="204"/>
      <c r="AY5" s="204"/>
      <c r="AZ5" s="204"/>
      <c r="BA5" s="204"/>
      <c r="BB5" s="36"/>
    </row>
    <row r="6" spans="2:54" ht="15" customHeight="1" x14ac:dyDescent="0.45">
      <c r="B6" s="13" t="s">
        <v>1402</v>
      </c>
      <c r="C6" s="32"/>
      <c r="D6" s="32"/>
      <c r="E6" s="32"/>
      <c r="F6" s="32"/>
      <c r="G6" s="32"/>
      <c r="H6" s="181" t="str">
        <f>"$"&amp;TEXT(Calculations!F7,"#,##0")&amp;"m"</f>
        <v>$13,030m</v>
      </c>
      <c r="I6" s="181"/>
      <c r="J6" s="181"/>
      <c r="K6" s="34"/>
      <c r="L6" s="34"/>
      <c r="M6" s="34"/>
      <c r="N6" s="182" t="str">
        <f>IFERROR(TEXT(Calculations!H7,"+0.0%;-0.0%"),"")</f>
        <v>+3.9%</v>
      </c>
      <c r="O6" s="182"/>
      <c r="P6" s="32" t="str">
        <f t="shared" ref="P6:P21" si="0">IFERROR(INDEX(r_rank,MATCH(B6,y_rank,0),MATCH(edb_name,x_rank,0)),"")</f>
        <v/>
      </c>
      <c r="Q6" s="36"/>
      <c r="R6" s="128"/>
      <c r="S6" s="128"/>
      <c r="T6" s="128"/>
      <c r="U6" s="171"/>
      <c r="V6" s="171"/>
      <c r="W6" s="171"/>
      <c r="X6" s="171"/>
      <c r="Y6" s="171"/>
      <c r="Z6" s="171"/>
      <c r="AA6" s="207"/>
      <c r="AB6" s="207"/>
      <c r="AC6" s="36"/>
      <c r="AD6" s="203" t="str">
        <f>"Load factor: "&amp;TEXT(Calculations!F229,"0%")</f>
        <v>Load factor: 60%</v>
      </c>
      <c r="AE6" s="203"/>
      <c r="AF6" s="203"/>
      <c r="AG6" s="203"/>
      <c r="AH6" s="203"/>
      <c r="AI6" s="203"/>
      <c r="AJ6" s="203"/>
      <c r="AK6" s="203"/>
      <c r="AL6" s="36"/>
      <c r="AM6" s="43"/>
      <c r="AN6" s="43"/>
      <c r="AO6" s="43"/>
      <c r="AP6" s="43"/>
      <c r="AQ6" s="43"/>
      <c r="AR6" s="45"/>
      <c r="AS6" s="45"/>
      <c r="AT6" s="45"/>
      <c r="AU6" s="42" t="str">
        <f>IF($AQ$5="Yes","Quality breach:","")</f>
        <v/>
      </c>
      <c r="AV6" s="204" t="str">
        <f>IF($AQ$5="Yes",INDEX('company details'!$A$1:$AE$13,4,MATCH(edb_name,'company details'!$A$1:$AE$1,0)),"")</f>
        <v/>
      </c>
      <c r="AW6" s="204"/>
      <c r="AX6" s="204"/>
      <c r="AY6" s="204"/>
      <c r="AZ6" s="204"/>
      <c r="BA6" s="204"/>
      <c r="BB6" s="36"/>
    </row>
    <row r="7" spans="2:54" ht="15" customHeight="1" x14ac:dyDescent="0.45">
      <c r="B7" s="13" t="s">
        <v>11</v>
      </c>
      <c r="C7" s="32"/>
      <c r="D7" s="32"/>
      <c r="E7" s="32"/>
      <c r="F7" s="32"/>
      <c r="G7" s="32"/>
      <c r="H7" s="181" t="str">
        <f>"$"&amp;TEXT(Calculations!F8,"#,##0.0")&amp;"m"</f>
        <v>$773.8m</v>
      </c>
      <c r="I7" s="181"/>
      <c r="J7" s="181"/>
      <c r="K7" s="34"/>
      <c r="L7" s="34"/>
      <c r="M7" s="34"/>
      <c r="N7" s="182" t="str">
        <f>IFERROR(TEXT(Calculations!H8,"+0.0%;-0.0%"),"")</f>
        <v>-1.3%</v>
      </c>
      <c r="O7" s="182"/>
      <c r="P7" s="32" t="str">
        <f t="shared" si="0"/>
        <v/>
      </c>
      <c r="Q7" s="36"/>
      <c r="R7" s="43" t="s">
        <v>4015</v>
      </c>
      <c r="S7" s="43"/>
      <c r="T7" s="43"/>
      <c r="U7" s="43"/>
      <c r="V7" s="42"/>
      <c r="W7" s="44" t="str">
        <f>TEXT(Calculations!F249,"0.0%")</f>
        <v>21.0%</v>
      </c>
      <c r="X7" s="43"/>
      <c r="Y7" s="43"/>
      <c r="Z7" s="44" t="str">
        <f>IF(Calculations!F254=0,"N/A",TEXT(Calculations!F254,"0.0")&amp;"¢/ICP")</f>
        <v>69.5¢/ICP</v>
      </c>
      <c r="AA7" s="43"/>
      <c r="AB7" s="43" t="str">
        <f>IFERROR(INDEX(r_rank,MATCH(R7,y_rank,0),MATCH(edb_name,x_rank,0)),"")</f>
        <v/>
      </c>
      <c r="AC7" s="36"/>
      <c r="AD7" s="43"/>
      <c r="AE7" s="43"/>
      <c r="AF7" s="43"/>
      <c r="AG7" s="45"/>
      <c r="AH7" s="45"/>
      <c r="AI7" s="45"/>
      <c r="AJ7" s="45"/>
      <c r="AK7" s="45"/>
      <c r="AL7" s="36"/>
      <c r="AM7" s="41" t="str">
        <f>INDEX('company details'!$A$1:$AE$13,5,MATCH(edb_name,'company details'!$A$1:$AE$1,0))&amp;":"</f>
        <v>:</v>
      </c>
      <c r="AN7" s="43"/>
      <c r="AO7" s="43"/>
      <c r="AP7" s="43"/>
      <c r="AQ7" s="204" t="str">
        <f>INDEX('company details'!$A$1:$AE$13,6,MATCH(edb_name,'company details'!$A$1:$AE$1,0))</f>
        <v>-</v>
      </c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36"/>
    </row>
    <row r="8" spans="2:54" ht="15" customHeight="1" x14ac:dyDescent="0.45">
      <c r="B8" s="67" t="s">
        <v>12</v>
      </c>
      <c r="C8" s="65"/>
      <c r="D8" s="65"/>
      <c r="E8" s="65"/>
      <c r="F8" s="65"/>
      <c r="G8" s="65"/>
      <c r="H8" s="199" t="str">
        <f>TEXT(Calculations!F9,"0.00%")</f>
        <v>6.83%</v>
      </c>
      <c r="I8" s="199"/>
      <c r="J8" s="199"/>
      <c r="K8" s="66"/>
      <c r="L8" s="66"/>
      <c r="M8" s="66"/>
      <c r="N8" s="182" t="str">
        <f>IFERROR(TEXT(Calculations!H9,"+0.0%;-0.0%"),"")</f>
        <v>-2.8%</v>
      </c>
      <c r="O8" s="182"/>
      <c r="P8" s="65" t="str">
        <f t="shared" si="0"/>
        <v/>
      </c>
      <c r="Q8" s="36"/>
      <c r="R8" s="43" t="s">
        <v>3680</v>
      </c>
      <c r="S8" s="43"/>
      <c r="T8" s="43"/>
      <c r="U8" s="43"/>
      <c r="V8" s="42"/>
      <c r="W8" s="44" t="str">
        <f>TEXT(Calculations!F250,"0.0%")</f>
        <v>60.0%</v>
      </c>
      <c r="X8" s="43"/>
      <c r="Y8" s="43"/>
      <c r="Z8" s="44" t="str">
        <f>IF(Calculations!F255=0,"N/A",TEXT(Calculations!F255,"0.0")&amp;"¢/kWh")</f>
        <v>4.8¢/kWh</v>
      </c>
      <c r="AA8" s="43"/>
      <c r="AB8" s="43" t="str">
        <f>IFERROR(INDEX(r_rank,MATCH(R8,y_rank,0),MATCH(edb_name,x_rank,0)),"")</f>
        <v/>
      </c>
      <c r="AC8" s="36"/>
      <c r="AD8" s="203"/>
      <c r="AE8" s="203"/>
      <c r="AF8" s="203"/>
      <c r="AG8" s="203"/>
      <c r="AH8" s="203"/>
      <c r="AI8" s="203"/>
      <c r="AJ8" s="203"/>
      <c r="AK8" s="203"/>
      <c r="AL8" s="36"/>
      <c r="AM8" s="41" t="s">
        <v>2</v>
      </c>
      <c r="AN8" s="43"/>
      <c r="AO8" s="43"/>
      <c r="AP8" s="43"/>
      <c r="AQ8" s="204" t="str">
        <f>INDEX('company details'!$A$1:$AE$13,7,MATCH(edb_name,'company details'!$A$1:$AE$1,0))</f>
        <v>-</v>
      </c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36"/>
    </row>
    <row r="9" spans="2:54" ht="15" customHeight="1" x14ac:dyDescent="0.45">
      <c r="B9" s="13" t="s">
        <v>13</v>
      </c>
      <c r="C9" s="32"/>
      <c r="D9" s="32"/>
      <c r="E9" s="32"/>
      <c r="F9" s="32"/>
      <c r="G9" s="32"/>
      <c r="H9" s="179" t="str">
        <f>"$"&amp;TEXT(Calculations!F10,"#,##0.0")&amp;"m"</f>
        <v>$2,615.9m</v>
      </c>
      <c r="I9" s="179"/>
      <c r="J9" s="179"/>
      <c r="K9" s="34"/>
      <c r="L9" s="34"/>
      <c r="M9" s="34"/>
      <c r="N9" s="180" t="str">
        <f>IFERROR(TEXT(Calculations!H10,"+0.0%;-0.0%"),"")</f>
        <v>-0.4%</v>
      </c>
      <c r="O9" s="180"/>
      <c r="P9" s="32" t="str">
        <f t="shared" si="0"/>
        <v/>
      </c>
      <c r="Q9" s="36"/>
      <c r="R9" s="129" t="s">
        <v>3679</v>
      </c>
      <c r="S9" s="129"/>
      <c r="T9" s="129"/>
      <c r="U9" s="129"/>
      <c r="V9" s="129"/>
      <c r="W9" s="130" t="str">
        <f>TEXT(Calculations!F251,"0.0%")</f>
        <v>17.2%</v>
      </c>
      <c r="X9" s="129"/>
      <c r="Y9" s="129"/>
      <c r="Z9" s="130" t="str">
        <f>IF(Calculations!F256=0,"N/A",TEXT(Calculations!F256,"$0")&amp;"/kW")</f>
        <v>$69/kW</v>
      </c>
      <c r="AA9" s="129"/>
      <c r="AB9" s="129" t="str">
        <f>IFERROR(INDEX(r_rank,MATCH(R9,y_rank,0),MATCH(edb_name,x_rank,0)),"")</f>
        <v/>
      </c>
      <c r="AC9" s="36"/>
      <c r="AD9" s="203" t="str">
        <f>"Loss ratio: "&amp;TEXT(Calculations!F230,"0.0%")</f>
        <v>Loss ratio: 5.7%</v>
      </c>
      <c r="AE9" s="203"/>
      <c r="AF9" s="203"/>
      <c r="AG9" s="203"/>
      <c r="AH9" s="203"/>
      <c r="AI9" s="203"/>
      <c r="AJ9" s="203"/>
      <c r="AK9" s="203"/>
      <c r="AL9" s="36"/>
      <c r="AM9" s="43"/>
      <c r="AN9" s="43"/>
      <c r="AO9" s="43"/>
      <c r="AP9" s="43"/>
      <c r="AQ9" s="204" t="str">
        <f>INDEX('company details'!$A$1:$AE$13,8,MATCH(edb_name,'company details'!$A$1:$AE$1,0))</f>
        <v xml:space="preserve"> </v>
      </c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36"/>
    </row>
    <row r="10" spans="2:54" ht="15" customHeight="1" x14ac:dyDescent="0.45">
      <c r="B10" s="13" t="s">
        <v>23</v>
      </c>
      <c r="C10" s="32"/>
      <c r="D10" s="32"/>
      <c r="E10" s="32"/>
      <c r="F10" s="32"/>
      <c r="G10" s="32"/>
      <c r="H10" s="181" t="str">
        <f>"$"&amp;TEXT(Calculations!F11,"#,##0.0")&amp;"m"</f>
        <v>$21.0m</v>
      </c>
      <c r="I10" s="181"/>
      <c r="J10" s="181"/>
      <c r="K10" s="34"/>
      <c r="L10" s="34"/>
      <c r="M10" s="34"/>
      <c r="N10" s="182" t="str">
        <f>IFERROR(TEXT(Calculations!H11,"+0.0%;-0.0%"),"")</f>
        <v>-5.9%</v>
      </c>
      <c r="O10" s="182"/>
      <c r="P10" s="32" t="str">
        <f t="shared" si="0"/>
        <v/>
      </c>
      <c r="Q10" s="36"/>
      <c r="R10" s="214">
        <f>latest_year-3</f>
        <v>2017</v>
      </c>
      <c r="S10" s="214"/>
      <c r="T10" s="43"/>
      <c r="U10" s="43"/>
      <c r="V10" s="43"/>
      <c r="W10" s="43"/>
      <c r="X10" s="43"/>
      <c r="Y10" s="43"/>
      <c r="Z10" s="43"/>
      <c r="AA10" s="43"/>
      <c r="AB10" s="43"/>
      <c r="AC10" s="36"/>
      <c r="AD10" s="203"/>
      <c r="AE10" s="203"/>
      <c r="AF10" s="203"/>
      <c r="AG10" s="203"/>
      <c r="AH10" s="203"/>
      <c r="AI10" s="203"/>
      <c r="AJ10" s="203"/>
      <c r="AK10" s="203"/>
      <c r="AL10" s="36"/>
      <c r="AM10" s="43"/>
      <c r="AN10" s="43"/>
      <c r="AO10" s="43"/>
      <c r="AP10" s="43"/>
      <c r="AQ10" s="204" t="str">
        <f>INDEX('company details'!$A$1:$AE$13,9,MATCH(edb_name,'company details'!$A$1:$AE$1,0))</f>
        <v xml:space="preserve"> </v>
      </c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36"/>
    </row>
    <row r="11" spans="2:54" ht="15" customHeight="1" x14ac:dyDescent="0.45">
      <c r="B11" s="67" t="s">
        <v>3719</v>
      </c>
      <c r="C11" s="65"/>
      <c r="D11" s="65"/>
      <c r="E11" s="65"/>
      <c r="F11" s="65"/>
      <c r="G11" s="65"/>
      <c r="H11" s="199" t="str">
        <f>TEXT(Calculations!F12,"#,##0")</f>
        <v>2,162,333</v>
      </c>
      <c r="I11" s="199"/>
      <c r="J11" s="199"/>
      <c r="K11" s="66"/>
      <c r="L11" s="66"/>
      <c r="M11" s="66"/>
      <c r="N11" s="183" t="str">
        <f>IFERROR(TEXT(Calculations!H12,"+0.0%;-0.0%"),"")</f>
        <v>+1.2%</v>
      </c>
      <c r="O11" s="183"/>
      <c r="P11" s="65" t="str">
        <f t="shared" si="0"/>
        <v/>
      </c>
      <c r="Q11" s="36"/>
      <c r="R11" s="43"/>
      <c r="S11" s="43"/>
      <c r="T11" s="43"/>
      <c r="U11" s="43"/>
      <c r="V11" s="44"/>
      <c r="W11" s="44"/>
      <c r="X11" s="44"/>
      <c r="Y11" s="44"/>
      <c r="Z11" s="44"/>
      <c r="AA11" s="44"/>
      <c r="AB11" s="44"/>
      <c r="AC11" s="36"/>
      <c r="AD11" s="43"/>
      <c r="AE11" s="45"/>
      <c r="AF11" s="45"/>
      <c r="AG11" s="45"/>
      <c r="AH11" s="45"/>
      <c r="AI11" s="45"/>
      <c r="AJ11" s="45"/>
      <c r="AK11" s="45"/>
      <c r="AL11" s="36"/>
      <c r="AM11" s="41" t="s">
        <v>3</v>
      </c>
      <c r="AN11" s="43"/>
      <c r="AO11" s="43"/>
      <c r="AP11" s="43"/>
      <c r="AQ11" s="204" t="str">
        <f>INDEX('company details'!$A$1:$AE$13,10,MATCH(edb_name,'company details'!$A$1:$AE$1,0))</f>
        <v>New Zealand</v>
      </c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36"/>
    </row>
    <row r="12" spans="2:54" ht="15" customHeight="1" x14ac:dyDescent="0.45">
      <c r="B12" s="13" t="s">
        <v>21</v>
      </c>
      <c r="C12" s="32"/>
      <c r="D12" s="32"/>
      <c r="E12" s="32"/>
      <c r="F12" s="32"/>
      <c r="G12" s="179" t="str">
        <f>TEXT(Calculations!F13,"#,##0")&amp;" GWh"</f>
        <v>32,574 GWh</v>
      </c>
      <c r="H12" s="179"/>
      <c r="I12" s="179"/>
      <c r="J12" s="179"/>
      <c r="K12" s="34"/>
      <c r="L12" s="34"/>
      <c r="M12" s="34"/>
      <c r="N12" s="180" t="str">
        <f>IFERROR(TEXT(Calculations!H13,"+0.0%;-0.0%"),"")</f>
        <v>+1.3%</v>
      </c>
      <c r="O12" s="180"/>
      <c r="P12" s="32" t="str">
        <f t="shared" si="0"/>
        <v/>
      </c>
      <c r="Q12" s="36"/>
      <c r="R12" s="214" t="str">
        <f>latest_year</f>
        <v>2020</v>
      </c>
      <c r="S12" s="214"/>
      <c r="T12" s="43"/>
      <c r="U12" s="43"/>
      <c r="V12" s="43"/>
      <c r="W12" s="43"/>
      <c r="X12" s="43"/>
      <c r="Y12" s="43"/>
      <c r="Z12" s="43"/>
      <c r="AA12" s="43"/>
      <c r="AB12" s="43"/>
      <c r="AC12" s="36"/>
      <c r="AD12" s="203" t="str">
        <f>"Interruption rate: "&amp;TEXT(Calculations!F231,"0.0")&amp;"/100km"</f>
        <v>Interruption rate: 16.9/100km</v>
      </c>
      <c r="AE12" s="203"/>
      <c r="AF12" s="203"/>
      <c r="AG12" s="203"/>
      <c r="AH12" s="203"/>
      <c r="AI12" s="203"/>
      <c r="AJ12" s="203"/>
      <c r="AK12" s="203"/>
      <c r="AL12" s="36"/>
      <c r="AM12" s="41" t="s">
        <v>4</v>
      </c>
      <c r="AN12" s="43"/>
      <c r="AO12" s="43"/>
      <c r="AP12" s="43"/>
      <c r="AQ12" s="204" t="str">
        <f>INDEX('company details'!$A$1:$AE$13,11,MATCH(edb_name,'company details'!$A$1:$AE$1,0))</f>
        <v>-</v>
      </c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36"/>
    </row>
    <row r="13" spans="2:54" ht="15" customHeight="1" x14ac:dyDescent="0.45">
      <c r="B13" s="13" t="s">
        <v>20</v>
      </c>
      <c r="C13" s="32"/>
      <c r="D13" s="32"/>
      <c r="E13" s="32"/>
      <c r="F13" s="32"/>
      <c r="G13" s="32"/>
      <c r="H13" s="181" t="str">
        <f>TEXT(Calculations!F14,"#,##0")&amp;" MW"</f>
        <v>6,573 MW</v>
      </c>
      <c r="I13" s="181"/>
      <c r="J13" s="181"/>
      <c r="K13" s="34"/>
      <c r="L13" s="34"/>
      <c r="M13" s="34"/>
      <c r="N13" s="182" t="str">
        <f>IFERROR(TEXT(Calculations!H14,"+0.0%;-0.0%"),"")</f>
        <v>+0.5%</v>
      </c>
      <c r="O13" s="182"/>
      <c r="P13" s="32" t="str">
        <f t="shared" si="0"/>
        <v/>
      </c>
      <c r="Q13" s="36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"/>
      <c r="AD13" s="41"/>
      <c r="AE13" s="41"/>
      <c r="AF13" s="41"/>
      <c r="AG13" s="42"/>
      <c r="AH13" s="45"/>
      <c r="AI13" s="43"/>
      <c r="AJ13" s="43"/>
      <c r="AK13" s="43"/>
      <c r="AL13" s="36"/>
      <c r="AM13" s="41" t="s">
        <v>6</v>
      </c>
      <c r="AN13" s="43"/>
      <c r="AO13" s="43"/>
      <c r="AP13" s="43"/>
      <c r="AQ13" s="215" t="str">
        <f>HYPERLINK(INDEX('company details'!$A$1:$AE$12,12,MATCH(edb_name,'company details'!$A$1:$AE$1,0)))</f>
        <v xml:space="preserve"> </v>
      </c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36"/>
    </row>
    <row r="14" spans="2:54" ht="15" customHeight="1" x14ac:dyDescent="0.45">
      <c r="B14" s="67" t="s">
        <v>0</v>
      </c>
      <c r="C14" s="65"/>
      <c r="D14" s="65"/>
      <c r="E14" s="65"/>
      <c r="F14" s="65"/>
      <c r="G14" s="178" t="str">
        <f>TEXT(Calculations!F15,"#,##0")&amp;" MVA"</f>
        <v>22,301 MVA</v>
      </c>
      <c r="H14" s="178"/>
      <c r="I14" s="178"/>
      <c r="J14" s="178"/>
      <c r="K14" s="66"/>
      <c r="L14" s="66"/>
      <c r="M14" s="66"/>
      <c r="N14" s="183" t="str">
        <f>IFERROR(TEXT(Calculations!H15,"+0.0%;-0.0%"),"")</f>
        <v>+1.4%</v>
      </c>
      <c r="O14" s="183"/>
      <c r="P14" s="65" t="str">
        <f t="shared" si="0"/>
        <v/>
      </c>
      <c r="Q14" s="36"/>
      <c r="R14" s="43"/>
      <c r="S14" s="43"/>
      <c r="T14" s="43"/>
      <c r="U14" s="42"/>
      <c r="V14" s="41"/>
      <c r="W14" s="41"/>
      <c r="X14" s="43"/>
      <c r="Y14" s="43"/>
      <c r="Z14" s="43"/>
      <c r="AA14" s="43"/>
      <c r="AB14" s="43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</row>
    <row r="15" spans="2:54" ht="15" customHeight="1" x14ac:dyDescent="0.55000000000000004">
      <c r="B15" s="13" t="s">
        <v>19</v>
      </c>
      <c r="C15" s="32"/>
      <c r="D15" s="32"/>
      <c r="E15" s="32"/>
      <c r="F15" s="32"/>
      <c r="G15" s="32"/>
      <c r="H15" s="179" t="str">
        <f>"$"&amp;TEXT(Calculations!F16,"#,##0.0")&amp;"m"</f>
        <v>$1,727.3m</v>
      </c>
      <c r="I15" s="179"/>
      <c r="J15" s="179"/>
      <c r="K15" s="34"/>
      <c r="L15" s="34"/>
      <c r="M15" s="34"/>
      <c r="N15" s="180" t="str">
        <f>IFERROR(TEXT(Calculations!H16,"+0.0%;-0.0%"),"")</f>
        <v>+26.2%</v>
      </c>
      <c r="O15" s="180"/>
      <c r="P15" s="32" t="str">
        <f t="shared" si="0"/>
        <v/>
      </c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64" t="s">
        <v>3507</v>
      </c>
      <c r="AI15" s="60"/>
      <c r="AJ15" s="36"/>
      <c r="AK15" s="36"/>
      <c r="AL15" s="36"/>
      <c r="AM15" s="36"/>
      <c r="AN15" s="36"/>
      <c r="AO15" s="36"/>
      <c r="AP15" s="36"/>
      <c r="AQ15" s="36"/>
      <c r="AR15" s="148"/>
      <c r="AS15" s="36"/>
      <c r="AT15" s="36"/>
      <c r="AU15" s="36"/>
      <c r="AV15" s="36"/>
      <c r="AW15" s="36"/>
      <c r="AX15" s="36"/>
      <c r="AY15" s="36"/>
      <c r="AZ15" s="36"/>
      <c r="BA15" s="36"/>
      <c r="BB15" s="36"/>
    </row>
    <row r="16" spans="2:54" ht="15" customHeight="1" x14ac:dyDescent="0.55000000000000004">
      <c r="B16" s="13" t="s">
        <v>18</v>
      </c>
      <c r="C16" s="32"/>
      <c r="D16" s="32"/>
      <c r="E16" s="32"/>
      <c r="F16" s="32"/>
      <c r="G16" s="32"/>
      <c r="H16" s="181" t="str">
        <f>"$"&amp;TEXT(Calculations!F17,"#,##0.0")&amp;"m"</f>
        <v>$690.3m</v>
      </c>
      <c r="I16" s="181"/>
      <c r="J16" s="181"/>
      <c r="K16" s="34"/>
      <c r="L16" s="34"/>
      <c r="M16" s="34"/>
      <c r="N16" s="182" t="str">
        <f>IFERROR(TEXT(Calculations!H17,"+0.0%;-0.0%"),"")</f>
        <v>+4.5%</v>
      </c>
      <c r="O16" s="182"/>
      <c r="P16" s="32" t="str">
        <f t="shared" si="0"/>
        <v/>
      </c>
      <c r="Q16" s="36"/>
      <c r="R16" s="64" t="str">
        <f>"Annualised RAB changes ("&amp;latest_year-2&amp;"–"&amp;latest_year&amp;")"</f>
        <v>Annualised RAB changes (2018–2020)</v>
      </c>
      <c r="S16" s="6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36"/>
      <c r="AG16" s="3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36"/>
    </row>
    <row r="17" spans="2:58" ht="15" customHeight="1" x14ac:dyDescent="0.45">
      <c r="B17" s="67" t="s">
        <v>3721</v>
      </c>
      <c r="C17" s="65"/>
      <c r="D17" s="65"/>
      <c r="E17" s="65"/>
      <c r="F17" s="65"/>
      <c r="G17" s="65"/>
      <c r="H17" s="199" t="str">
        <f>"$"&amp;TEXT(Calculations!F18,"#,##0.0")&amp;"m"</f>
        <v>$180.6m</v>
      </c>
      <c r="I17" s="199"/>
      <c r="J17" s="199"/>
      <c r="K17" s="66"/>
      <c r="L17" s="66"/>
      <c r="M17" s="66"/>
      <c r="N17" s="183" t="str">
        <f>IFERROR(TEXT(Calculations!H18,"+0.0%;-0.0%"),"")</f>
        <v>+4.8%</v>
      </c>
      <c r="O17" s="183"/>
      <c r="P17" s="65" t="str">
        <f t="shared" si="0"/>
        <v/>
      </c>
      <c r="Q17" s="36"/>
      <c r="R17" s="61" t="str">
        <f>"Opening RAB: $"&amp;TEXT(Calculations!D71,"#,##0.0")&amp;"million"</f>
        <v>Opening RAB: $11,062.6million</v>
      </c>
      <c r="S17" s="61"/>
      <c r="T17" s="47"/>
      <c r="U17" s="31"/>
      <c r="V17" s="31"/>
      <c r="W17" s="31"/>
      <c r="X17" s="31"/>
      <c r="Y17" s="31"/>
      <c r="Z17" s="47"/>
      <c r="AA17" s="47"/>
      <c r="AB17" s="47"/>
      <c r="AC17" s="47"/>
      <c r="AD17" s="47"/>
      <c r="AE17" s="47"/>
      <c r="AF17" s="62" t="str">
        <f>"Closing RAB: $"&amp;TEXT(Calculations!F77,"#,##0.0")&amp;"million"</f>
        <v>Closing RAB: $13,030.4million</v>
      </c>
      <c r="AG17" s="36"/>
      <c r="AH17" s="188" t="s">
        <v>3983</v>
      </c>
      <c r="AI17" s="188"/>
      <c r="AJ17" s="188"/>
      <c r="AK17" s="188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36"/>
    </row>
    <row r="18" spans="2:58" ht="15" customHeight="1" x14ac:dyDescent="0.45">
      <c r="B18" s="13" t="s">
        <v>3722</v>
      </c>
      <c r="C18" s="32"/>
      <c r="D18" s="32"/>
      <c r="E18" s="32"/>
      <c r="F18" s="32"/>
      <c r="G18" s="32"/>
      <c r="H18" s="179" t="str">
        <f>"$"&amp;TEXT(Calculations!F19,"#,##0.0")&amp;"m"</f>
        <v>$1,602.5m</v>
      </c>
      <c r="I18" s="179"/>
      <c r="J18" s="179"/>
      <c r="K18" s="34"/>
      <c r="L18" s="34"/>
      <c r="M18" s="34"/>
      <c r="N18" s="180" t="str">
        <f>IFERROR(TEXT(Calculations!H19,"+0.0%;-0.0%"),"")</f>
        <v>+48.3%</v>
      </c>
      <c r="O18" s="180"/>
      <c r="P18" s="32" t="str">
        <f t="shared" si="0"/>
        <v/>
      </c>
      <c r="Q18" s="36"/>
      <c r="R18" s="43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63" t="str">
        <f>"change: $"&amp;TEXT(Calculations!H77,"#,##0.0")&amp;"m ("&amp;TEXT(Calculations!H85,"+0.0%;-0.0%")&amp;" p.a.)"</f>
        <v>change: $1,967.7m (+5.6% p.a.)</v>
      </c>
      <c r="AG18" s="36"/>
      <c r="AH18" s="188"/>
      <c r="AI18" s="188"/>
      <c r="AJ18" s="188"/>
      <c r="AK18" s="188"/>
      <c r="AL18" s="186" t="s">
        <v>3746</v>
      </c>
      <c r="AM18" s="186"/>
      <c r="AN18" s="186"/>
      <c r="AO18" s="186"/>
      <c r="AP18" s="186" t="s">
        <v>3747</v>
      </c>
      <c r="AQ18" s="186"/>
      <c r="AR18" s="186"/>
      <c r="AS18" s="186"/>
      <c r="AT18" s="186" t="s">
        <v>3745</v>
      </c>
      <c r="AU18" s="186"/>
      <c r="AV18" s="186"/>
      <c r="AW18" s="186"/>
      <c r="AX18" s="189" t="s">
        <v>3748</v>
      </c>
      <c r="AY18" s="189"/>
      <c r="AZ18" s="189"/>
      <c r="BA18" s="189"/>
      <c r="BB18" s="36"/>
    </row>
    <row r="19" spans="2:58" ht="15" customHeight="1" x14ac:dyDescent="0.45">
      <c r="B19" s="13" t="s">
        <v>1441</v>
      </c>
      <c r="C19" s="32"/>
      <c r="D19" s="32"/>
      <c r="E19" s="32"/>
      <c r="F19" s="32"/>
      <c r="G19" s="32"/>
      <c r="H19" s="181" t="str">
        <f>TEXT(Calculations!F20,"#,##0")&amp;"km"</f>
        <v>155,169km</v>
      </c>
      <c r="I19" s="181"/>
      <c r="J19" s="181"/>
      <c r="K19" s="34"/>
      <c r="L19" s="34"/>
      <c r="M19" s="34"/>
      <c r="N19" s="182" t="str">
        <f>IFERROR(TEXT(Calculations!H20,"+0.0%;-0.0%"),"")</f>
        <v>+0.5%</v>
      </c>
      <c r="O19" s="182"/>
      <c r="P19" s="32" t="str">
        <f t="shared" si="0"/>
        <v/>
      </c>
      <c r="Q19" s="36"/>
      <c r="R19" s="43"/>
      <c r="S19" s="43"/>
      <c r="T19" s="43"/>
      <c r="U19" s="200"/>
      <c r="V19" s="200"/>
      <c r="W19" s="43"/>
      <c r="X19" s="43"/>
      <c r="Y19" s="43"/>
      <c r="Z19" s="200"/>
      <c r="AA19" s="200"/>
      <c r="AB19" s="43"/>
      <c r="AC19" s="43"/>
      <c r="AD19" s="43"/>
      <c r="AE19" s="46"/>
      <c r="AF19" s="46"/>
      <c r="AG19" s="36"/>
      <c r="AH19" s="131"/>
      <c r="AI19" s="131"/>
      <c r="AJ19" s="131"/>
      <c r="AK19" s="131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90"/>
      <c r="AY19" s="190"/>
      <c r="AZ19" s="190"/>
      <c r="BA19" s="190"/>
      <c r="BB19" s="36"/>
    </row>
    <row r="20" spans="2:58" ht="15" customHeight="1" x14ac:dyDescent="0.45">
      <c r="B20" s="67" t="s">
        <v>3717</v>
      </c>
      <c r="C20" s="65"/>
      <c r="D20" s="65"/>
      <c r="E20" s="65"/>
      <c r="F20" s="65"/>
      <c r="G20" s="199" t="str">
        <f>TEXT(Calculations!F21,"0")&amp;" minutes"</f>
        <v>209 minutes</v>
      </c>
      <c r="H20" s="199"/>
      <c r="I20" s="199"/>
      <c r="J20" s="199"/>
      <c r="K20" s="66"/>
      <c r="L20" s="66"/>
      <c r="M20" s="66"/>
      <c r="N20" s="183" t="str">
        <f>IFERROR(TEXT(Calculations!H21,"+0.0%;-0.0%"),"")</f>
        <v>-11.3%</v>
      </c>
      <c r="O20" s="183"/>
      <c r="P20" s="65" t="str">
        <f t="shared" si="0"/>
        <v/>
      </c>
      <c r="Q20" s="36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36"/>
      <c r="AH20" s="43" t="s">
        <v>3568</v>
      </c>
      <c r="AI20" s="43"/>
      <c r="AJ20" s="43"/>
      <c r="AK20" s="43"/>
      <c r="AL20" s="43"/>
      <c r="AM20" s="52"/>
      <c r="AN20" s="100" t="str">
        <f>TEXT(Calculations!$B98,"#,##0")&amp;"km"</f>
        <v>98,670km</v>
      </c>
      <c r="AO20" s="100"/>
      <c r="AP20" s="100"/>
      <c r="AQ20" s="100"/>
      <c r="AR20" s="100" t="str">
        <f>TEXT(Calculations!$B113,"#,##0")&amp;"km"</f>
        <v>45,006km</v>
      </c>
      <c r="AS20" s="100"/>
      <c r="AT20" s="100"/>
      <c r="AU20" s="100"/>
      <c r="AV20" s="100" t="str">
        <f>TEXT(Calculations!$B128,"#,##0")&amp;"km"</f>
        <v>11,718km</v>
      </c>
      <c r="AW20" s="52"/>
      <c r="AX20" s="100"/>
      <c r="AY20" s="100"/>
      <c r="AZ20" s="100" t="str">
        <f>TEXT(Calculations!$B143,"#,##0")</f>
        <v>1,359,439</v>
      </c>
      <c r="BA20" s="36"/>
      <c r="BB20" s="36"/>
    </row>
    <row r="21" spans="2:58" ht="15" customHeight="1" x14ac:dyDescent="0.45">
      <c r="B21" s="127" t="s">
        <v>3718</v>
      </c>
      <c r="C21" s="125"/>
      <c r="D21" s="125"/>
      <c r="E21" s="125"/>
      <c r="F21" s="125"/>
      <c r="G21" s="198" t="str">
        <f>TEXT(Calculations!F22,"0.00")&amp;" faults"</f>
        <v>2.13 faults</v>
      </c>
      <c r="H21" s="198"/>
      <c r="I21" s="198"/>
      <c r="J21" s="198"/>
      <c r="K21" s="126"/>
      <c r="L21" s="126"/>
      <c r="M21" s="126"/>
      <c r="N21" s="191" t="str">
        <f>IFERROR(TEXT(Calculations!H22,"+0.0%;-0.0%"),"")</f>
        <v>-0.4%</v>
      </c>
      <c r="O21" s="191"/>
      <c r="P21" s="125" t="str">
        <f t="shared" si="0"/>
        <v/>
      </c>
      <c r="Q21" s="36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36"/>
      <c r="AH21" s="43" t="s">
        <v>3967</v>
      </c>
      <c r="AI21" s="43"/>
      <c r="AJ21" s="43"/>
      <c r="AK21" s="43"/>
      <c r="AL21" s="43"/>
      <c r="AM21" s="52"/>
      <c r="AN21" s="100" t="str">
        <f>TEXT(Calculations!$B99,"$#,##0.0")&amp;"m"</f>
        <v>$2,601.8m</v>
      </c>
      <c r="AO21" s="100"/>
      <c r="AP21" s="100"/>
      <c r="AQ21" s="100"/>
      <c r="AR21" s="100" t="str">
        <f>TEXT(Calculations!$B114,"$#,##0.0")&amp;"m"</f>
        <v>$2,861.3m</v>
      </c>
      <c r="AS21" s="100"/>
      <c r="AT21" s="100"/>
      <c r="AU21" s="100"/>
      <c r="AV21" s="100" t="str">
        <f>TEXT(Calculations!$B129,"$#,##0.0")&amp;"m"</f>
        <v>$1,530.3m</v>
      </c>
      <c r="AW21" s="52"/>
      <c r="AX21" s="100"/>
      <c r="AY21" s="100"/>
      <c r="AZ21" s="100" t="s">
        <v>3764</v>
      </c>
      <c r="BA21" s="36"/>
      <c r="BB21" s="36"/>
    </row>
    <row r="22" spans="2:58" ht="15" customHeight="1" x14ac:dyDescent="0.45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43"/>
      <c r="R22" s="36"/>
      <c r="S22" s="43"/>
      <c r="T22" s="36"/>
      <c r="U22" s="42"/>
      <c r="V22" s="36"/>
      <c r="W22" s="43"/>
      <c r="X22" s="43"/>
      <c r="Y22" s="43"/>
      <c r="Z22" s="43"/>
      <c r="AA22" s="43"/>
      <c r="AB22" s="43"/>
      <c r="AC22" s="42"/>
      <c r="AD22" s="36"/>
      <c r="AE22" s="43"/>
      <c r="AF22" s="43"/>
      <c r="AG22" s="36"/>
      <c r="AH22" s="68" t="s">
        <v>3565</v>
      </c>
      <c r="AI22" s="68"/>
      <c r="AJ22" s="68"/>
      <c r="AK22" s="68"/>
      <c r="AL22" s="68"/>
      <c r="AM22" s="69"/>
      <c r="AN22" s="90" t="str">
        <f>IFERROR(TEXT(Calculations!$B104,"0.00"),"·")</f>
        <v>3.79</v>
      </c>
      <c r="AO22" s="90"/>
      <c r="AP22" s="90"/>
      <c r="AQ22" s="90"/>
      <c r="AR22" s="90" t="str">
        <f>IFERROR(TEXT(Calculations!B119,"0.00"),"·")</f>
        <v>4.27</v>
      </c>
      <c r="AS22" s="90"/>
      <c r="AT22" s="90"/>
      <c r="AU22" s="90"/>
      <c r="AV22" s="90" t="str">
        <f>IFERROR(TEXT(Calculations!$B134,"0.00"),"·")</f>
        <v>3.92</v>
      </c>
      <c r="AW22" s="69"/>
      <c r="AX22" s="90"/>
      <c r="AY22" s="90"/>
      <c r="AZ22" s="90" t="str">
        <f>IFERROR(TEXT(Calculations!$B149,"0.00"),"·")</f>
        <v>4.15</v>
      </c>
      <c r="BA22" s="70"/>
      <c r="BB22" s="36"/>
    </row>
    <row r="23" spans="2:58" ht="15" customHeight="1" x14ac:dyDescent="0.55000000000000004">
      <c r="B23" s="64" t="s">
        <v>19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36"/>
      <c r="R23" s="64" t="s">
        <v>18</v>
      </c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36"/>
      <c r="AH23" s="43" t="s">
        <v>3572</v>
      </c>
      <c r="AI23" s="43"/>
      <c r="AJ23" s="43"/>
      <c r="AK23" s="43"/>
      <c r="AL23" s="43"/>
      <c r="AM23" s="52"/>
      <c r="AN23" s="100" t="str">
        <f>IFERROR(TEXT(Calculations!$B102,"0.0%")&amp;" / "&amp;TEXT(Calculations!$B103,"0.0%"),"·")</f>
        <v>3.3% / 6.5%</v>
      </c>
      <c r="AO23" s="100"/>
      <c r="AP23" s="100"/>
      <c r="AQ23" s="100"/>
      <c r="AR23" s="100" t="str">
        <f>IFERROR(TEXT(Calculations!B117,"0.0%")&amp;" / "&amp;TEXT(Calculations!B118,"0.0%"),"·")</f>
        <v>0.3% / 3.7%</v>
      </c>
      <c r="AS23" s="100"/>
      <c r="AT23" s="100"/>
      <c r="AU23" s="100"/>
      <c r="AV23" s="100" t="str">
        <f>IFERROR(TEXT(Calculations!$B132,"0.0%")&amp;" / "&amp;TEXT(Calculations!$B133,"0.0%"),"·")</f>
        <v>1.6% / 5.7%</v>
      </c>
      <c r="AW23" s="52"/>
      <c r="AX23" s="100"/>
      <c r="AY23" s="100"/>
      <c r="AZ23" s="100" t="str">
        <f>IFERROR(TEXT(Calculations!$B147,"0.0%")&amp;" / "&amp;TEXT(Calculations!$B148,"0.0%"),"·")</f>
        <v>1.7% / 2.9%</v>
      </c>
      <c r="BA23" s="36"/>
      <c r="BB23" s="36"/>
    </row>
    <row r="24" spans="2:58" ht="15" customHeight="1" x14ac:dyDescent="0.45"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36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36"/>
      <c r="AH24" s="43" t="s">
        <v>3725</v>
      </c>
      <c r="AI24" s="43"/>
      <c r="AJ24" s="43"/>
      <c r="AK24" s="43"/>
      <c r="AL24" s="43"/>
      <c r="AM24" s="52"/>
      <c r="AN24" s="100" t="str">
        <f>IFERROR(TEXT(Calculations!$B106,"0.0%"),"·")</f>
        <v>2.8%</v>
      </c>
      <c r="AO24" s="100"/>
      <c r="AP24" s="100"/>
      <c r="AQ24" s="100"/>
      <c r="AR24" s="100" t="str">
        <f>IFERROR(TEXT(Calculations!$B121,"0.0%"),"·")</f>
        <v>1.8%</v>
      </c>
      <c r="AS24" s="100"/>
      <c r="AT24" s="100"/>
      <c r="AU24" s="100"/>
      <c r="AV24" s="100" t="str">
        <f>IFERROR(TEXT(Calculations!$B136,"0.0%"),"·")</f>
        <v>2.4%</v>
      </c>
      <c r="AW24" s="52"/>
      <c r="AX24" s="100"/>
      <c r="AY24" s="100"/>
      <c r="AZ24" s="100" t="str">
        <f>IFERROR(TEXT(Calculations!$B151,"0.0%"),"·")</f>
        <v>1.1%</v>
      </c>
      <c r="BA24" s="36"/>
      <c r="BB24" s="36"/>
    </row>
    <row r="25" spans="2:58" ht="15" customHeight="1" x14ac:dyDescent="0.45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36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36"/>
      <c r="AH25" s="68" t="s">
        <v>3509</v>
      </c>
      <c r="AI25" s="68"/>
      <c r="AJ25" s="68"/>
      <c r="AK25" s="68"/>
      <c r="AL25" s="68"/>
      <c r="AM25" s="69"/>
      <c r="AN25" s="90" t="str">
        <f>IFERROR(TEXT(Calculations!B101,"0")&amp;" years","·")</f>
        <v>39 years</v>
      </c>
      <c r="AO25" s="90"/>
      <c r="AP25" s="90"/>
      <c r="AQ25" s="90"/>
      <c r="AR25" s="90" t="str">
        <f>IFERROR(TEXT(Calculations!$B116,"0")&amp;" years","·")</f>
        <v>26 years</v>
      </c>
      <c r="AS25" s="90"/>
      <c r="AT25" s="90"/>
      <c r="AU25" s="90"/>
      <c r="AV25" s="90" t="str">
        <f>IFERROR(TEXT(Calculations!$B131,"0")&amp;" years","·")</f>
        <v>36 years</v>
      </c>
      <c r="AW25" s="69"/>
      <c r="AX25" s="90"/>
      <c r="AY25" s="90"/>
      <c r="AZ25" s="90" t="str">
        <f>IFERROR(TEXT(Calculations!$B146,"0")&amp;" years","·")</f>
        <v>33 years</v>
      </c>
      <c r="BA25" s="70"/>
      <c r="BB25" s="36"/>
    </row>
    <row r="26" spans="2:58" ht="15" customHeight="1" x14ac:dyDescent="0.45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36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36"/>
      <c r="AH26" s="43" t="s">
        <v>4978</v>
      </c>
      <c r="AI26" s="43"/>
      <c r="AJ26" s="43"/>
      <c r="AK26" s="43"/>
      <c r="AL26" s="43"/>
      <c r="AM26" s="52"/>
      <c r="AN26" s="100" t="str">
        <f>IFERROR(TEXT(Calculations!$B100,"#,##0")&amp;"km ("&amp;TEXT(Calculations!$C100,"0.0%")&amp;")","·")</f>
        <v>9,008km (9.1%)</v>
      </c>
      <c r="AO26" s="100"/>
      <c r="AP26" s="100"/>
      <c r="AQ26" s="100"/>
      <c r="AR26" s="100" t="str">
        <f>IFERROR(TEXT(Calculations!$B115,"#,##0")&amp;"km ("&amp;TEXT(Calculations!$C115,"0.0%")&amp;")","·")</f>
        <v>579km (1.3%)</v>
      </c>
      <c r="AS26" s="100"/>
      <c r="AT26" s="100"/>
      <c r="AU26" s="100"/>
      <c r="AV26" s="100" t="str">
        <f>IFERROR(TEXT(Calculations!$B130,"#,##0")&amp;"km ("&amp;TEXT(Calculations!$C130,"0.0%")&amp;")","·")</f>
        <v>1,255km (10.7%)</v>
      </c>
      <c r="AW26" s="52"/>
      <c r="AX26" s="100"/>
      <c r="AY26" s="100"/>
      <c r="AZ26" s="100" t="str">
        <f>IFERROR(TEXT(Calculations!$B145,"#,##0")&amp;" ("&amp;TEXT(Calculations!$C145,"0.0%")&amp;")","·")</f>
        <v>159,437 (11.7%)</v>
      </c>
      <c r="BA26" s="36"/>
      <c r="BB26" s="36"/>
    </row>
    <row r="27" spans="2:58" ht="15" customHeight="1" x14ac:dyDescent="0.45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36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36"/>
      <c r="AH27" s="43" t="s">
        <v>3724</v>
      </c>
      <c r="AI27" s="43"/>
      <c r="AJ27" s="43"/>
      <c r="AK27" s="43"/>
      <c r="AL27" s="43"/>
      <c r="AM27" s="52"/>
      <c r="AN27" s="100" t="str">
        <f>IFERROR(TEXT(Calculations!$C105,"0.0%"),"·")</f>
        <v>0.9%</v>
      </c>
      <c r="AO27" s="100"/>
      <c r="AP27" s="100"/>
      <c r="AQ27" s="100"/>
      <c r="AR27" s="100" t="str">
        <f>IFERROR(TEXT(Calculations!$C120,"0.0%"),"·")</f>
        <v>0.9%</v>
      </c>
      <c r="AS27" s="100"/>
      <c r="AT27" s="100"/>
      <c r="AU27" s="100"/>
      <c r="AV27" s="100" t="str">
        <f>IFERROR(TEXT(Calculations!$C135,"0.0%"),"·")</f>
        <v>1.8%</v>
      </c>
      <c r="AW27" s="52"/>
      <c r="AX27" s="100"/>
      <c r="AY27" s="100"/>
      <c r="AZ27" s="100" t="str">
        <f>IFERROR(TEXT(Calculations!$C150,"0.0%"),"·")</f>
        <v>2.5%</v>
      </c>
      <c r="BA27" s="36"/>
      <c r="BB27" s="36"/>
    </row>
    <row r="28" spans="2:58" ht="15" customHeight="1" x14ac:dyDescent="0.45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36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4"/>
      <c r="AD28" s="43"/>
      <c r="AE28" s="43"/>
      <c r="AF28" s="55"/>
      <c r="AG28" s="36"/>
      <c r="AH28" s="68" t="s">
        <v>3997</v>
      </c>
      <c r="AI28" s="68"/>
      <c r="AJ28" s="68"/>
      <c r="AK28" s="68"/>
      <c r="AL28" s="68"/>
      <c r="AM28" s="69"/>
      <c r="AN28" s="90" t="str">
        <f>IFERROR(TEXT(Calculations!$C107,"0.0%"),"·")</f>
        <v>6.5%</v>
      </c>
      <c r="AO28" s="90"/>
      <c r="AP28" s="90"/>
      <c r="AQ28" s="90"/>
      <c r="AR28" s="90" t="str">
        <f>IFERROR(TEXT(Calculations!$C122,"0.0%"),"·")</f>
        <v>2.2%</v>
      </c>
      <c r="AS28" s="90"/>
      <c r="AT28" s="90"/>
      <c r="AU28" s="90"/>
      <c r="AV28" s="90" t="str">
        <f>IFERROR(TEXT(Calculations!$C137,"0.0%"),"·")</f>
        <v>4.5%</v>
      </c>
      <c r="AW28" s="69"/>
      <c r="AX28" s="90"/>
      <c r="AY28" s="90"/>
      <c r="AZ28" s="90" t="str">
        <f>IFERROR(TEXT(Calculations!$C152,"0.0%"),"·")</f>
        <v>3.1%</v>
      </c>
      <c r="BA28" s="70"/>
      <c r="BB28" s="36"/>
      <c r="BF28" s="148"/>
    </row>
    <row r="29" spans="2:58" ht="15" customHeight="1" x14ac:dyDescent="0.45">
      <c r="B29" s="111" t="s">
        <v>3498</v>
      </c>
      <c r="C29" s="112"/>
      <c r="D29" s="112"/>
      <c r="E29" s="112"/>
      <c r="F29" s="112"/>
      <c r="G29" s="112"/>
      <c r="H29" s="112"/>
      <c r="I29" s="112"/>
      <c r="J29" s="112"/>
      <c r="K29" s="113"/>
      <c r="L29" s="114"/>
      <c r="M29" s="114"/>
      <c r="N29" s="114"/>
      <c r="O29" s="112"/>
      <c r="P29" s="115"/>
      <c r="Q29" s="36"/>
      <c r="R29" s="111" t="s">
        <v>3498</v>
      </c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6"/>
      <c r="AD29" s="112"/>
      <c r="AE29" s="112"/>
      <c r="AF29" s="115"/>
      <c r="AG29" s="36"/>
      <c r="AH29" s="43" t="s">
        <v>3998</v>
      </c>
      <c r="AI29" s="43"/>
      <c r="AJ29" s="43"/>
      <c r="AK29" s="43"/>
      <c r="AL29" s="43"/>
      <c r="AM29" s="52"/>
      <c r="AN29" s="100" t="str">
        <f>IFERROR(TEXT(Calculations!$B107,"0.0%"),"·")</f>
        <v>7.3%</v>
      </c>
      <c r="AO29" s="100"/>
      <c r="AP29" s="100"/>
      <c r="AQ29" s="100"/>
      <c r="AR29" s="100" t="str">
        <f>IFERROR(TEXT(Calculations!$B122,"0.0%"),"·")</f>
        <v>2.2%</v>
      </c>
      <c r="AS29" s="100"/>
      <c r="AT29" s="100"/>
      <c r="AU29" s="100"/>
      <c r="AV29" s="100" t="str">
        <f>IFERROR(TEXT(Calculations!$B137,"0.0%"),"·")</f>
        <v>10.2%</v>
      </c>
      <c r="AW29" s="52"/>
      <c r="AX29" s="100"/>
      <c r="AY29" s="100"/>
      <c r="AZ29" s="100" t="str">
        <f>IFERROR(TEXT(Calculations!$B152,"0.0%"),"·")</f>
        <v>7.0%</v>
      </c>
      <c r="BA29" s="36"/>
      <c r="BB29" s="36"/>
    </row>
    <row r="30" spans="2:58" ht="15" customHeight="1" x14ac:dyDescent="0.45">
      <c r="B30" s="192" t="s">
        <v>1439</v>
      </c>
      <c r="C30" s="193"/>
      <c r="D30" s="193"/>
      <c r="E30" s="193"/>
      <c r="F30" s="194"/>
      <c r="G30" s="192" t="s">
        <v>1438</v>
      </c>
      <c r="H30" s="193"/>
      <c r="I30" s="193"/>
      <c r="J30" s="193"/>
      <c r="K30" s="194"/>
      <c r="L30" s="192" t="s">
        <v>3506</v>
      </c>
      <c r="M30" s="193"/>
      <c r="N30" s="193"/>
      <c r="O30" s="193"/>
      <c r="P30" s="194"/>
      <c r="Q30" s="36"/>
      <c r="R30" s="192" t="s">
        <v>3970</v>
      </c>
      <c r="S30" s="193"/>
      <c r="T30" s="193"/>
      <c r="U30" s="193"/>
      <c r="V30" s="194"/>
      <c r="W30" s="192" t="s">
        <v>3996</v>
      </c>
      <c r="X30" s="193"/>
      <c r="Y30" s="193"/>
      <c r="Z30" s="193"/>
      <c r="AA30" s="194"/>
      <c r="AB30" s="192" t="s">
        <v>4001</v>
      </c>
      <c r="AC30" s="193"/>
      <c r="AD30" s="193"/>
      <c r="AE30" s="193"/>
      <c r="AF30" s="194"/>
      <c r="AG30" s="36"/>
      <c r="AH30" s="43" t="s">
        <v>3762</v>
      </c>
      <c r="AI30" s="43"/>
      <c r="AJ30" s="43"/>
      <c r="AK30" s="43"/>
      <c r="AL30" s="43"/>
      <c r="AM30" s="52"/>
      <c r="AN30" s="100" t="str">
        <f>TEXT(Calculations!$N219,"$0.0")&amp;"m  "&amp;IFERROR(TEXT(Calculations!$O219,"+0%;-0%"),"")</f>
        <v>$196.6m  +2%</v>
      </c>
      <c r="AO30" s="100"/>
      <c r="AP30" s="100"/>
      <c r="AQ30" s="100"/>
      <c r="AR30" s="100" t="str">
        <f>TEXT(Calculations!$N220,"$0.0")&amp;"m  "&amp;IFERROR(TEXT(Calculations!$O220,"+0%;-0%"),"")</f>
        <v>$55.8m  +48%</v>
      </c>
      <c r="AS30" s="100"/>
      <c r="AT30" s="100"/>
      <c r="AU30" s="100"/>
      <c r="AV30" s="100" t="str">
        <f>TEXT(Calculations!$N221,"$0.0")&amp;"m  "&amp;IFERROR(TEXT(Calculations!$O221,"+0%;-0%"),"")</f>
        <v>$30.3m  +8%</v>
      </c>
      <c r="AW30" s="52"/>
      <c r="AX30" s="100"/>
      <c r="AY30" s="100"/>
      <c r="AZ30" s="100" t="s">
        <v>3764</v>
      </c>
      <c r="BA30" s="36"/>
      <c r="BB30" s="36"/>
    </row>
    <row r="31" spans="2:58" ht="15" customHeight="1" x14ac:dyDescent="0.45">
      <c r="B31" s="195"/>
      <c r="C31" s="196"/>
      <c r="D31" s="196"/>
      <c r="E31" s="196"/>
      <c r="F31" s="197"/>
      <c r="G31" s="195"/>
      <c r="H31" s="196"/>
      <c r="I31" s="196"/>
      <c r="J31" s="196"/>
      <c r="K31" s="197"/>
      <c r="L31" s="195"/>
      <c r="M31" s="196"/>
      <c r="N31" s="196"/>
      <c r="O31" s="196"/>
      <c r="P31" s="197"/>
      <c r="Q31" s="36"/>
      <c r="R31" s="195"/>
      <c r="S31" s="196"/>
      <c r="T31" s="196"/>
      <c r="U31" s="196"/>
      <c r="V31" s="197"/>
      <c r="W31" s="195"/>
      <c r="X31" s="196"/>
      <c r="Y31" s="196"/>
      <c r="Z31" s="196"/>
      <c r="AA31" s="197"/>
      <c r="AB31" s="195"/>
      <c r="AC31" s="196"/>
      <c r="AD31" s="196"/>
      <c r="AE31" s="196"/>
      <c r="AF31" s="197"/>
      <c r="AG31" s="36"/>
      <c r="AH31" s="129" t="s">
        <v>3763</v>
      </c>
      <c r="AI31" s="132"/>
      <c r="AJ31" s="129"/>
      <c r="AK31" s="129"/>
      <c r="AL31" s="129"/>
      <c r="AM31" s="133"/>
      <c r="AN31" s="129"/>
      <c r="AO31" s="130"/>
      <c r="AP31" s="129"/>
      <c r="AQ31" s="129"/>
      <c r="AR31" s="134"/>
      <c r="AS31" s="132"/>
      <c r="AT31" s="134"/>
      <c r="AU31" s="129"/>
      <c r="AV31" s="129"/>
      <c r="AW31" s="133"/>
      <c r="AX31" s="129"/>
      <c r="AY31" s="129"/>
      <c r="AZ31" s="135" t="s">
        <v>3764</v>
      </c>
      <c r="BA31" s="130"/>
      <c r="BB31" s="36"/>
    </row>
    <row r="32" spans="2:58" ht="15" customHeight="1" x14ac:dyDescent="0.45">
      <c r="B32" s="184" t="str">
        <f>TEXT(Calculations!H41,"0.0%")</f>
        <v>10.2%</v>
      </c>
      <c r="C32" s="185"/>
      <c r="D32" s="108"/>
      <c r="E32" s="109" t="s">
        <v>3683</v>
      </c>
      <c r="F32" s="110" t="str">
        <f>IFERROR(INDEX(r_rank,MATCH(B30,y_rank,0),MATCH(edb_name,x_rank,0)),"")</f>
        <v/>
      </c>
      <c r="G32" s="184" t="str">
        <f>TEXT(Calculations!H42,"$#,##0")</f>
        <v>$587</v>
      </c>
      <c r="H32" s="185"/>
      <c r="I32" s="108"/>
      <c r="J32" s="109" t="s">
        <v>3683</v>
      </c>
      <c r="K32" s="110" t="str">
        <f>IFERROR(INDEX(r_rank,MATCH(G30,y_rank,0),MATCH(edb_name,x_rank,0)),"")</f>
        <v/>
      </c>
      <c r="L32" s="184" t="str">
        <f>TEXT(Calculations!H43,"0.00")</f>
        <v>2.73</v>
      </c>
      <c r="M32" s="185"/>
      <c r="N32" s="108"/>
      <c r="O32" s="109" t="s">
        <v>3683</v>
      </c>
      <c r="P32" s="110" t="str">
        <f>IFERROR(INDEX(r_rank,MATCH(L30,y_rank,0),MATCH(edb_name,x_rank,0)),"")</f>
        <v/>
      </c>
      <c r="Q32" s="89"/>
      <c r="R32" s="184" t="str">
        <f>TEXT(Calculations!H64,"$0.00")</f>
        <v>$1.74</v>
      </c>
      <c r="S32" s="185"/>
      <c r="T32" s="108"/>
      <c r="U32" s="109" t="s">
        <v>3683</v>
      </c>
      <c r="V32" s="110" t="str">
        <f>IFERROR(INDEX(r_rank,MATCH(R30,y_rank,0),MATCH(edb_name,x_rank,0)),"")</f>
        <v/>
      </c>
      <c r="W32" s="184" t="str">
        <f>TEXT(Calculations!H65,"$#,##0")</f>
        <v>$181</v>
      </c>
      <c r="X32" s="185"/>
      <c r="Y32" s="108"/>
      <c r="Z32" s="109" t="s">
        <v>3683</v>
      </c>
      <c r="AA32" s="110" t="str">
        <f>IFERROR(INDEX(r_rank,MATCH(W30,y_rank,0),MATCH(edb_name,x_rank,0)),"")</f>
        <v/>
      </c>
      <c r="AB32" s="184" t="str">
        <f>TEXT(Calculations!H66,"$0")</f>
        <v>$99</v>
      </c>
      <c r="AC32" s="185"/>
      <c r="AD32" s="108"/>
      <c r="AE32" s="109" t="s">
        <v>3683</v>
      </c>
      <c r="AF32" s="110" t="str">
        <f>IFERROR(INDEX(r_rank,MATCH(AB30,y_rank,0),MATCH(edb_name,x_rank,0)),"")</f>
        <v/>
      </c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145" t="s">
        <v>3999</v>
      </c>
      <c r="BB32" s="36"/>
    </row>
    <row r="33" spans="2:54" ht="15" customHeight="1" x14ac:dyDescent="0.55000000000000004">
      <c r="B33" s="176" t="s">
        <v>3989</v>
      </c>
      <c r="C33" s="176"/>
      <c r="D33" s="176"/>
      <c r="E33" s="176"/>
      <c r="F33" s="176"/>
      <c r="G33" s="170" t="str">
        <f>"Average
("&amp;latest_year-2&amp;"–"&amp;latest_year&amp;")"</f>
        <v>Average
(2018–2020)</v>
      </c>
      <c r="H33" s="170"/>
      <c r="I33" s="170"/>
      <c r="J33" s="170"/>
      <c r="K33" s="170"/>
      <c r="L33" s="172" t="s">
        <v>3986</v>
      </c>
      <c r="M33" s="172"/>
      <c r="N33" s="172"/>
      <c r="O33" s="174" t="s">
        <v>3990</v>
      </c>
      <c r="P33" s="174"/>
      <c r="Q33" s="36"/>
      <c r="R33" s="176" t="s">
        <v>3991</v>
      </c>
      <c r="S33" s="176"/>
      <c r="T33" s="176"/>
      <c r="U33" s="176"/>
      <c r="V33" s="176"/>
      <c r="W33" s="170" t="str">
        <f>"Average
("&amp;latest_year-2&amp;"–"&amp;latest_year&amp;")"</f>
        <v>Average
(2018–2020)</v>
      </c>
      <c r="X33" s="170"/>
      <c r="Y33" s="170"/>
      <c r="Z33" s="170"/>
      <c r="AA33" s="170"/>
      <c r="AB33" s="172" t="s">
        <v>3986</v>
      </c>
      <c r="AC33" s="172"/>
      <c r="AD33" s="172"/>
      <c r="AE33" s="174" t="s">
        <v>3992</v>
      </c>
      <c r="AF33" s="174"/>
      <c r="AG33" s="36"/>
      <c r="AH33" s="64" t="s">
        <v>3673</v>
      </c>
      <c r="AI33" s="54"/>
      <c r="AJ33" s="54"/>
      <c r="AK33" s="54"/>
      <c r="AL33" s="54"/>
      <c r="AM33" s="54"/>
      <c r="AN33" s="54"/>
      <c r="AO33" s="54"/>
      <c r="AP33" s="54"/>
      <c r="AQ33" s="54"/>
      <c r="AR33" s="148"/>
      <c r="AS33" s="54"/>
      <c r="AT33" s="54"/>
      <c r="AU33" s="54"/>
      <c r="AV33" s="54"/>
      <c r="AW33" s="54"/>
      <c r="AX33" s="54"/>
      <c r="AY33" s="54"/>
      <c r="AZ33" s="54"/>
      <c r="BA33" s="54"/>
      <c r="BB33" s="36"/>
    </row>
    <row r="34" spans="2:54" ht="15" customHeight="1" x14ac:dyDescent="0.45">
      <c r="B34" s="177"/>
      <c r="C34" s="177"/>
      <c r="D34" s="177"/>
      <c r="E34" s="177"/>
      <c r="F34" s="177"/>
      <c r="G34" s="171"/>
      <c r="H34" s="171"/>
      <c r="I34" s="171"/>
      <c r="J34" s="171"/>
      <c r="K34" s="171"/>
      <c r="L34" s="173"/>
      <c r="M34" s="173"/>
      <c r="N34" s="173"/>
      <c r="O34" s="175"/>
      <c r="P34" s="175"/>
      <c r="R34" s="177"/>
      <c r="S34" s="177"/>
      <c r="T34" s="177"/>
      <c r="U34" s="177"/>
      <c r="V34" s="177"/>
      <c r="W34" s="171"/>
      <c r="X34" s="171"/>
      <c r="Y34" s="171"/>
      <c r="Z34" s="171"/>
      <c r="AA34" s="171"/>
      <c r="AB34" s="173"/>
      <c r="AC34" s="173"/>
      <c r="AD34" s="173"/>
      <c r="AE34" s="175"/>
      <c r="AF34" s="175"/>
      <c r="AG34" s="36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36"/>
    </row>
    <row r="35" spans="2:54" ht="15" customHeight="1" x14ac:dyDescent="0.45">
      <c r="B35" s="43" t="str">
        <f>Calculations!A32</f>
        <v>Asset replacement &amp; renewal</v>
      </c>
      <c r="C35" s="43"/>
      <c r="D35" s="43"/>
      <c r="E35" s="43"/>
      <c r="F35" s="43"/>
      <c r="G35" s="43"/>
      <c r="H35" s="43"/>
      <c r="I35" s="43"/>
      <c r="J35" s="43"/>
      <c r="K35" s="30" t="str">
        <f>TEXT(Calculations!H32,"$0.0")&amp;"m"</f>
        <v>$435.2m</v>
      </c>
      <c r="L35" s="118"/>
      <c r="M35" s="118"/>
      <c r="N35" s="118"/>
      <c r="O35" s="43"/>
      <c r="P35" s="55" t="str">
        <f>TEXT(Calculations!I32,"0.0%")</f>
        <v>34.7%</v>
      </c>
      <c r="Q35" s="13"/>
      <c r="R35" s="43" t="str">
        <f>Calculations!A53</f>
        <v>Business support</v>
      </c>
      <c r="S35" s="43"/>
      <c r="T35" s="43"/>
      <c r="U35" s="43"/>
      <c r="V35" s="43"/>
      <c r="W35" s="43"/>
      <c r="X35" s="43"/>
      <c r="Y35" s="43"/>
      <c r="Z35" s="43"/>
      <c r="AA35" s="44" t="str">
        <f>TEXT(Calculations!H53,"$0.0")&amp;"m"</f>
        <v>$224.9m</v>
      </c>
      <c r="AB35" s="118"/>
      <c r="AC35" s="118"/>
      <c r="AD35" s="118"/>
      <c r="AE35" s="43"/>
      <c r="AF35" s="55" t="str">
        <f>TEXT(Calculations!I53,"0.0%")</f>
        <v>34.3%</v>
      </c>
      <c r="AG35" s="36"/>
      <c r="AH35" s="188" t="s">
        <v>3983</v>
      </c>
      <c r="AI35" s="188"/>
      <c r="AJ35" s="188"/>
      <c r="AK35" s="188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36"/>
    </row>
    <row r="36" spans="2:54" ht="15" customHeight="1" x14ac:dyDescent="0.45">
      <c r="B36" s="43" t="str">
        <f>Calculations!A33</f>
        <v>System growth</v>
      </c>
      <c r="C36" s="43"/>
      <c r="D36" s="43"/>
      <c r="E36" s="43"/>
      <c r="F36" s="43"/>
      <c r="G36" s="43"/>
      <c r="H36" s="43"/>
      <c r="I36" s="43"/>
      <c r="J36" s="43"/>
      <c r="K36" s="30" t="str">
        <f>TEXT(Calculations!H33,"$0.0")&amp;"m"</f>
        <v>$349.2m</v>
      </c>
      <c r="L36" s="118"/>
      <c r="M36" s="118"/>
      <c r="N36" s="118"/>
      <c r="O36" s="43"/>
      <c r="P36" s="55" t="str">
        <f>TEXT(Calculations!I33,"0.0%")</f>
        <v>27.9%</v>
      </c>
      <c r="Q36" s="13"/>
      <c r="R36" s="43" t="str">
        <f>Calculations!A54</f>
        <v>System operations &amp; network support</v>
      </c>
      <c r="S36" s="43"/>
      <c r="T36" s="43"/>
      <c r="U36" s="43"/>
      <c r="V36" s="43"/>
      <c r="W36" s="43"/>
      <c r="X36" s="43"/>
      <c r="Y36" s="43"/>
      <c r="Z36" s="43"/>
      <c r="AA36" s="44" t="str">
        <f>TEXT(Calculations!H54,"$0.0")&amp;"m"</f>
        <v>$161.3m</v>
      </c>
      <c r="AB36" s="118"/>
      <c r="AC36" s="118"/>
      <c r="AD36" s="118"/>
      <c r="AE36" s="43"/>
      <c r="AF36" s="55" t="str">
        <f>TEXT(Calculations!I54,"0.0%")</f>
        <v>24.6%</v>
      </c>
      <c r="AG36" s="36"/>
      <c r="AH36" s="188"/>
      <c r="AI36" s="188"/>
      <c r="AJ36" s="188"/>
      <c r="AK36" s="188"/>
      <c r="AL36" s="186" t="s">
        <v>3749</v>
      </c>
      <c r="AM36" s="186"/>
      <c r="AN36" s="186"/>
      <c r="AO36" s="186"/>
      <c r="AP36" s="186" t="s">
        <v>3750</v>
      </c>
      <c r="AQ36" s="186"/>
      <c r="AR36" s="186"/>
      <c r="AS36" s="186"/>
      <c r="AT36" s="186" t="s">
        <v>3758</v>
      </c>
      <c r="AU36" s="186"/>
      <c r="AV36" s="186"/>
      <c r="AW36" s="186"/>
      <c r="AX36" s="186" t="s">
        <v>3757</v>
      </c>
      <c r="AY36" s="186"/>
      <c r="AZ36" s="186"/>
      <c r="BA36" s="186"/>
      <c r="BB36" s="36"/>
    </row>
    <row r="37" spans="2:54" ht="15" customHeight="1" x14ac:dyDescent="0.45">
      <c r="B37" s="68" t="str">
        <f>Calculations!A34</f>
        <v>Consumer connection</v>
      </c>
      <c r="C37" s="68"/>
      <c r="D37" s="68"/>
      <c r="E37" s="68"/>
      <c r="F37" s="68"/>
      <c r="G37" s="68"/>
      <c r="H37" s="68"/>
      <c r="I37" s="68"/>
      <c r="J37" s="68"/>
      <c r="K37" s="72" t="str">
        <f>TEXT(Calculations!H34,"$0.0")&amp;"m"</f>
        <v>$240.0m</v>
      </c>
      <c r="L37" s="90"/>
      <c r="M37" s="90"/>
      <c r="N37" s="90"/>
      <c r="O37" s="68"/>
      <c r="P37" s="77" t="str">
        <f>TEXT(Calculations!I34,"0.0%")</f>
        <v>19.1%</v>
      </c>
      <c r="Q37" s="13"/>
      <c r="R37" s="68" t="str">
        <f>Calculations!A55</f>
        <v>Routine &amp; corrective maintenance</v>
      </c>
      <c r="S37" s="68"/>
      <c r="T37" s="68"/>
      <c r="U37" s="68"/>
      <c r="V37" s="68"/>
      <c r="W37" s="68"/>
      <c r="X37" s="68"/>
      <c r="Y37" s="68"/>
      <c r="Z37" s="68"/>
      <c r="AA37" s="71" t="str">
        <f>TEXT(Calculations!H55,"$0.0")&amp;"m"</f>
        <v>$95.4m</v>
      </c>
      <c r="AB37" s="90"/>
      <c r="AC37" s="90"/>
      <c r="AD37" s="90"/>
      <c r="AE37" s="68"/>
      <c r="AF37" s="77" t="str">
        <f>TEXT(Calculations!I55,"0.0%")</f>
        <v>14.6%</v>
      </c>
      <c r="AG37" s="36"/>
      <c r="AH37" s="129"/>
      <c r="AI37" s="129"/>
      <c r="AJ37" s="129"/>
      <c r="AK37" s="129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36"/>
    </row>
    <row r="38" spans="2:54" ht="15" customHeight="1" x14ac:dyDescent="0.45">
      <c r="B38" s="43" t="str">
        <f>Calculations!A35</f>
        <v>Non-network assets</v>
      </c>
      <c r="C38" s="43"/>
      <c r="D38" s="43"/>
      <c r="E38" s="43"/>
      <c r="F38" s="43"/>
      <c r="G38" s="43"/>
      <c r="H38" s="43"/>
      <c r="I38" s="43"/>
      <c r="J38" s="43"/>
      <c r="K38" s="30" t="str">
        <f>TEXT(Calculations!H35,"$0.0")&amp;"m"</f>
        <v>$99.2m</v>
      </c>
      <c r="L38" s="92"/>
      <c r="M38" s="92"/>
      <c r="N38" s="92"/>
      <c r="O38" s="43"/>
      <c r="P38" s="55" t="str">
        <f>TEXT(Calculations!I35,"0.0%")</f>
        <v>7.9%</v>
      </c>
      <c r="Q38" s="13"/>
      <c r="R38" s="43" t="str">
        <f>Calculations!A56</f>
        <v>Service interruptions &amp; emergencies</v>
      </c>
      <c r="S38" s="43"/>
      <c r="T38" s="43"/>
      <c r="U38" s="43"/>
      <c r="V38" s="43"/>
      <c r="W38" s="43"/>
      <c r="X38" s="43"/>
      <c r="Y38" s="43"/>
      <c r="Z38" s="43"/>
      <c r="AA38" s="44" t="str">
        <f>TEXT(Calculations!H56,"$0.0")&amp;"m"</f>
        <v>$71.9m</v>
      </c>
      <c r="AB38" s="92"/>
      <c r="AC38" s="92"/>
      <c r="AD38" s="92"/>
      <c r="AE38" s="43"/>
      <c r="AF38" s="55" t="str">
        <f>TEXT(Calculations!I56,"0.0%")</f>
        <v>11.0%</v>
      </c>
      <c r="AG38" s="36"/>
      <c r="AH38" s="43" t="s">
        <v>3568</v>
      </c>
      <c r="AI38" s="43"/>
      <c r="AJ38" s="43"/>
      <c r="AK38" s="47"/>
      <c r="AL38" s="47"/>
      <c r="AM38" s="47"/>
      <c r="AN38" s="100" t="str">
        <f>TEXT(Calculations!$B158,"#,##0")</f>
        <v>191,501</v>
      </c>
      <c r="AO38" s="100"/>
      <c r="AP38" s="100"/>
      <c r="AQ38" s="100"/>
      <c r="AR38" s="100" t="str">
        <f>TEXT(Calculations!$B173,"#,##0")</f>
        <v>219,099</v>
      </c>
      <c r="AS38" s="100"/>
      <c r="AT38" s="53"/>
      <c r="AU38" s="53"/>
      <c r="AV38" s="100" t="str">
        <f>TEXT(Calculations!$B188,"#,##0")</f>
        <v>1,282</v>
      </c>
      <c r="AW38" s="53"/>
      <c r="AX38" s="100"/>
      <c r="AY38" s="100"/>
      <c r="AZ38" s="100" t="str">
        <f>TEXT(Calculations!$B203,"#,##0")</f>
        <v>12,280</v>
      </c>
      <c r="BA38" s="36"/>
      <c r="BB38" s="36"/>
    </row>
    <row r="39" spans="2:54" ht="15" customHeight="1" x14ac:dyDescent="0.45">
      <c r="B39" s="43" t="str">
        <f>Calculations!A36</f>
        <v>Reliability, safety &amp; environment</v>
      </c>
      <c r="C39" s="43"/>
      <c r="D39" s="43"/>
      <c r="E39" s="43"/>
      <c r="F39" s="43"/>
      <c r="G39" s="43"/>
      <c r="H39" s="43"/>
      <c r="I39" s="43"/>
      <c r="J39" s="43"/>
      <c r="K39" s="30" t="str">
        <f>TEXT(Calculations!H36,"$0.0")&amp;"m"</f>
        <v>$83.8m</v>
      </c>
      <c r="L39" s="118"/>
      <c r="M39" s="118"/>
      <c r="N39" s="118"/>
      <c r="O39" s="43"/>
      <c r="P39" s="55" t="str">
        <f>TEXT(Calculations!I36,"0.0%")</f>
        <v>6.7%</v>
      </c>
      <c r="Q39" s="13"/>
      <c r="R39" s="43" t="str">
        <f>Calculations!A57</f>
        <v>Vegetation management</v>
      </c>
      <c r="S39" s="43"/>
      <c r="T39" s="43"/>
      <c r="U39" s="43"/>
      <c r="V39" s="43"/>
      <c r="W39" s="43"/>
      <c r="X39" s="43"/>
      <c r="Y39" s="43"/>
      <c r="Z39" s="43"/>
      <c r="AA39" s="44" t="str">
        <f>TEXT(Calculations!H57,"$0.0")&amp;"m"</f>
        <v>$53.6m</v>
      </c>
      <c r="AB39" s="118"/>
      <c r="AC39" s="118"/>
      <c r="AD39" s="118"/>
      <c r="AE39" s="43"/>
      <c r="AF39" s="55" t="str">
        <f>TEXT(Calculations!I57,"0.0%")</f>
        <v>8.2%</v>
      </c>
      <c r="AG39" s="36"/>
      <c r="AH39" s="43" t="s">
        <v>3967</v>
      </c>
      <c r="AI39" s="43"/>
      <c r="AJ39" s="43"/>
      <c r="AK39" s="43"/>
      <c r="AL39" s="43"/>
      <c r="AM39" s="33"/>
      <c r="AN39" s="100" t="str">
        <f>TEXT(Calculations!$B159,"$#,##0.0")&amp;"m"</f>
        <v>$1,590.8m</v>
      </c>
      <c r="AO39" s="100"/>
      <c r="AP39" s="100"/>
      <c r="AQ39" s="100"/>
      <c r="AR39" s="100" t="str">
        <f>TEXT(Calculations!$B174,"$#,##0.0")&amp;"m"</f>
        <v>$988.1m</v>
      </c>
      <c r="AS39" s="100"/>
      <c r="AT39" s="100"/>
      <c r="AU39" s="100"/>
      <c r="AV39" s="100"/>
      <c r="AW39" s="52"/>
      <c r="AX39" s="100" t="str">
        <f>"&lt;----- "&amp;TEXT(Calculations!$B204,"$#,##0.0")&amp;"m"&amp;" -----&gt;"</f>
        <v>&lt;----- $1,511.1m -----&gt;</v>
      </c>
      <c r="AY39" s="100"/>
      <c r="AZ39" s="100"/>
      <c r="BA39" s="36"/>
      <c r="BB39" s="36"/>
    </row>
    <row r="40" spans="2:54" ht="15" customHeight="1" x14ac:dyDescent="0.45">
      <c r="B40" s="68" t="str">
        <f>Calculations!A37</f>
        <v>Asset relocations</v>
      </c>
      <c r="C40" s="68"/>
      <c r="D40" s="68"/>
      <c r="E40" s="68"/>
      <c r="F40" s="68"/>
      <c r="G40" s="68"/>
      <c r="H40" s="68"/>
      <c r="I40" s="68"/>
      <c r="J40" s="68"/>
      <c r="K40" s="72" t="str">
        <f>TEXT(Calculations!H37,"$0.0")&amp;"m"</f>
        <v>$46.2m</v>
      </c>
      <c r="L40" s="90"/>
      <c r="M40" s="90"/>
      <c r="N40" s="90"/>
      <c r="O40" s="68"/>
      <c r="P40" s="77" t="str">
        <f>TEXT(Calculations!I37,"0.0%")</f>
        <v>3.7%</v>
      </c>
      <c r="Q40" s="13"/>
      <c r="R40" s="68" t="str">
        <f>Calculations!A58</f>
        <v>Asset replacement &amp; renewal</v>
      </c>
      <c r="S40" s="68"/>
      <c r="T40" s="68"/>
      <c r="U40" s="68"/>
      <c r="V40" s="68"/>
      <c r="W40" s="68"/>
      <c r="X40" s="68"/>
      <c r="Y40" s="68"/>
      <c r="Z40" s="68"/>
      <c r="AA40" s="71" t="str">
        <f>TEXT(Calculations!H58,"$0.0")&amp;"m"</f>
        <v>$48.5m</v>
      </c>
      <c r="AB40" s="90"/>
      <c r="AC40" s="90"/>
      <c r="AD40" s="90"/>
      <c r="AE40" s="68"/>
      <c r="AF40" s="77" t="str">
        <f>TEXT(Calculations!I58,"0.0%")</f>
        <v>7.4%</v>
      </c>
      <c r="AG40" s="36"/>
      <c r="AH40" s="68" t="s">
        <v>3565</v>
      </c>
      <c r="AI40" s="68"/>
      <c r="AJ40" s="68"/>
      <c r="AK40" s="68"/>
      <c r="AL40" s="68"/>
      <c r="AM40" s="73"/>
      <c r="AN40" s="90" t="str">
        <f>IFERROR(TEXT(Calculations!$B164,"0.00"),"·")</f>
        <v>4.01</v>
      </c>
      <c r="AO40" s="90"/>
      <c r="AP40" s="90"/>
      <c r="AQ40" s="90"/>
      <c r="AR40" s="90" t="str">
        <f>IFERROR(TEXT(Calculations!$B179,"0.00"),"·")</f>
        <v>3.96</v>
      </c>
      <c r="AS40" s="90"/>
      <c r="AT40" s="90"/>
      <c r="AU40" s="90"/>
      <c r="AV40" s="90" t="str">
        <f>IFERROR(TEXT(Calculations!$B194,"0.00"),"·")</f>
        <v>3.70</v>
      </c>
      <c r="AW40" s="69"/>
      <c r="AX40" s="90"/>
      <c r="AY40" s="90"/>
      <c r="AZ40" s="90" t="str">
        <f>IFERROR(TEXT(Calculations!$B209,"0.00"),"·")</f>
        <v>3.79</v>
      </c>
      <c r="BA40" s="70"/>
      <c r="BB40" s="36"/>
    </row>
    <row r="41" spans="2:54" ht="15" customHeight="1" x14ac:dyDescent="0.45">
      <c r="B41" s="78" t="s">
        <v>1443</v>
      </c>
      <c r="C41" s="78"/>
      <c r="D41" s="78"/>
      <c r="E41" s="78"/>
      <c r="F41" s="78"/>
      <c r="G41" s="78"/>
      <c r="H41" s="78"/>
      <c r="I41" s="78"/>
      <c r="J41" s="78"/>
      <c r="K41" s="79" t="str">
        <f>"$"&amp;TEXT(Calculations!H38,"0.0")&amp;"m"</f>
        <v>$1253.7m</v>
      </c>
      <c r="L41" s="117"/>
      <c r="M41" s="117"/>
      <c r="N41" s="117"/>
      <c r="O41" s="78"/>
      <c r="P41" s="77" t="str">
        <f>TEXT(Calculations!I38,"0.0%")</f>
        <v>100.0%</v>
      </c>
      <c r="Q41" s="13"/>
      <c r="R41" s="78" t="s">
        <v>1444</v>
      </c>
      <c r="S41" s="78"/>
      <c r="T41" s="78"/>
      <c r="U41" s="78"/>
      <c r="V41" s="78"/>
      <c r="W41" s="78"/>
      <c r="X41" s="78"/>
      <c r="Y41" s="78"/>
      <c r="Z41" s="78"/>
      <c r="AA41" s="79" t="str">
        <f>TEXT(Calculations!H61,"$0.0")&amp;"m"</f>
        <v>$655.6m</v>
      </c>
      <c r="AB41" s="117"/>
      <c r="AC41" s="117"/>
      <c r="AD41" s="117"/>
      <c r="AE41" s="78"/>
      <c r="AF41" s="77" t="str">
        <f>TEXT(Calculations!I61,"0.0%")</f>
        <v>100.0%</v>
      </c>
      <c r="AG41" s="36"/>
      <c r="AH41" s="43" t="s">
        <v>3572</v>
      </c>
      <c r="AI41" s="43"/>
      <c r="AJ41" s="43"/>
      <c r="AK41" s="43"/>
      <c r="AL41" s="43"/>
      <c r="AM41" s="33"/>
      <c r="AN41" s="100" t="str">
        <f>IFERROR(TEXT(Calculations!$B162,"0.0%")&amp;" / "&amp;TEXT(Calculations!$B163,"0.0%"),"·")</f>
        <v>1.3% / 4.8%</v>
      </c>
      <c r="AO41" s="100"/>
      <c r="AP41" s="100"/>
      <c r="AQ41" s="100"/>
      <c r="AR41" s="100" t="str">
        <f>IFERROR(TEXT(Calculations!$B177,"0.0%")&amp;" / "&amp;TEXT(Calculations!$B178,"0.0%"),"·")</f>
        <v>4.1% / 4.8%</v>
      </c>
      <c r="AS41" s="100"/>
      <c r="AT41" s="100"/>
      <c r="AU41" s="100"/>
      <c r="AV41" s="100" t="str">
        <f>IFERROR(TEXT(Calculations!$B192,"0.0%")&amp;" / "&amp;TEXT(Calculations!$B193,"0.0%"),"·")</f>
        <v>1.1% / 8.3%</v>
      </c>
      <c r="AW41" s="52"/>
      <c r="AX41" s="100"/>
      <c r="AY41" s="100"/>
      <c r="AZ41" s="100" t="str">
        <f>IFERROR(TEXT(Calculations!$B207,"0.0%")&amp;" / "&amp;TEXT(Calculations!$B208,"0.0%"),"·")</f>
        <v>2.8% / 4.6%</v>
      </c>
      <c r="BA41" s="36"/>
      <c r="BB41" s="36"/>
    </row>
    <row r="42" spans="2:54" ht="15" customHeight="1" x14ac:dyDescent="0.45">
      <c r="B42" s="139"/>
      <c r="C42" s="140" t="s">
        <v>3722</v>
      </c>
      <c r="D42" s="139"/>
      <c r="E42" s="139"/>
      <c r="F42" s="139"/>
      <c r="G42" s="139"/>
      <c r="H42" s="139"/>
      <c r="I42" s="139"/>
      <c r="J42" s="139"/>
      <c r="K42" s="141" t="str">
        <f>"$"&amp;TEXT(Calculations!H39,"0.0")&amp;"m"</f>
        <v>$403.0m</v>
      </c>
      <c r="L42" s="142"/>
      <c r="M42" s="142"/>
      <c r="N42" s="142"/>
      <c r="O42" s="139"/>
      <c r="P42" s="143" t="str">
        <f>TEXT(Calculations!I39,"0.0%")</f>
        <v>32.1%</v>
      </c>
      <c r="R42" s="139"/>
      <c r="S42" s="140" t="s">
        <v>3722</v>
      </c>
      <c r="T42" s="139"/>
      <c r="U42" s="139"/>
      <c r="V42" s="139"/>
      <c r="W42" s="139"/>
      <c r="X42" s="139"/>
      <c r="Y42" s="139"/>
      <c r="Z42" s="139"/>
      <c r="AA42" s="141" t="str">
        <f>TEXT(Calculations!H62,"$0.0")&amp;"m"</f>
        <v>$160.1m</v>
      </c>
      <c r="AB42" s="142"/>
      <c r="AC42" s="142"/>
      <c r="AD42" s="142"/>
      <c r="AE42" s="139"/>
      <c r="AF42" s="143" t="str">
        <f>TEXT(Calculations!I62,"0.0%")</f>
        <v>24.4%</v>
      </c>
      <c r="AG42" s="36"/>
      <c r="AH42" s="43" t="s">
        <v>3725</v>
      </c>
      <c r="AI42" s="43"/>
      <c r="AJ42" s="43"/>
      <c r="AK42" s="43"/>
      <c r="AL42" s="43"/>
      <c r="AM42" s="33"/>
      <c r="AN42" s="100" t="str">
        <f>IFERROR(TEXT(Calculations!$B166,"0.0%"),"·")</f>
        <v>1.3%</v>
      </c>
      <c r="AO42" s="100"/>
      <c r="AP42" s="100"/>
      <c r="AQ42" s="100"/>
      <c r="AR42" s="100" t="str">
        <f>IFERROR(TEXT(Calculations!$B181,"0.0%"),"·")</f>
        <v>2.1%</v>
      </c>
      <c r="AS42" s="100"/>
      <c r="AT42" s="100"/>
      <c r="AU42" s="100"/>
      <c r="AV42" s="100" t="str">
        <f>IFERROR(TEXT(Calculations!$B196,"0.0%"),"·")</f>
        <v>0.3%</v>
      </c>
      <c r="AW42" s="52"/>
      <c r="AX42" s="100"/>
      <c r="AY42" s="100"/>
      <c r="AZ42" s="100" t="str">
        <f>IFERROR(TEXT(Calculations!$B211,"0.0%"),"·")</f>
        <v>0.2%</v>
      </c>
      <c r="BA42" s="36"/>
      <c r="BB42" s="36"/>
    </row>
    <row r="43" spans="2:54" ht="15" customHeight="1" x14ac:dyDescent="0.55000000000000004">
      <c r="B43" s="6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64"/>
      <c r="S43" s="6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36"/>
      <c r="AG43" s="36"/>
      <c r="AH43" s="68" t="s">
        <v>3509</v>
      </c>
      <c r="AI43" s="68"/>
      <c r="AJ43" s="68"/>
      <c r="AK43" s="68"/>
      <c r="AL43" s="68"/>
      <c r="AM43" s="68"/>
      <c r="AN43" s="90" t="str">
        <f>IFERROR(TEXT(Calculations!$B161,"0")&amp;" years","·")</f>
        <v>24 years</v>
      </c>
      <c r="AO43" s="90"/>
      <c r="AP43" s="90"/>
      <c r="AQ43" s="90"/>
      <c r="AR43" s="90" t="str">
        <f>IFERROR(TEXT(Calculations!$B176,"0")&amp;" years","·")</f>
        <v>22 years</v>
      </c>
      <c r="AS43" s="90"/>
      <c r="AT43" s="90"/>
      <c r="AU43" s="90"/>
      <c r="AV43" s="90" t="str">
        <f>IFERROR(TEXT(Calculations!$B191,"0")&amp;" years","·")</f>
        <v>29 years</v>
      </c>
      <c r="AW43" s="74"/>
      <c r="AX43" s="74"/>
      <c r="AY43" s="90"/>
      <c r="AZ43" s="90" t="str">
        <f>IFERROR(TEXT(Calculations!$B206,"0")&amp;" years","·")</f>
        <v>23 years</v>
      </c>
      <c r="BA43" s="70"/>
      <c r="BB43" s="36"/>
    </row>
    <row r="44" spans="2:54" ht="15" customHeight="1" x14ac:dyDescent="0.55000000000000004">
      <c r="B44" s="6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64" t="s">
        <v>7</v>
      </c>
      <c r="N44" s="36"/>
      <c r="O44" s="36"/>
      <c r="P44" s="36"/>
      <c r="Q44" s="36"/>
      <c r="R44" s="36"/>
      <c r="S44" s="36"/>
      <c r="T44" s="36"/>
      <c r="U44" s="36"/>
      <c r="V44" s="147" t="s">
        <v>4014</v>
      </c>
      <c r="AA44" s="36"/>
      <c r="AB44" s="119" t="s">
        <v>4004</v>
      </c>
      <c r="AC44" s="43"/>
      <c r="AD44" s="43"/>
      <c r="AE44" s="43"/>
      <c r="AF44" s="43"/>
      <c r="AG44" s="36"/>
      <c r="AH44" s="43" t="s">
        <v>4978</v>
      </c>
      <c r="AI44" s="43"/>
      <c r="AJ44" s="43"/>
      <c r="AK44" s="47"/>
      <c r="AL44" s="47"/>
      <c r="AM44" s="47"/>
      <c r="AN44" s="100" t="str">
        <f>IFERROR(TEXT(Calculations!$B160,"#,##0")&amp;" ("&amp;TEXT(Calculations!$C160,"0.0%")&amp;")","·")</f>
        <v>25,671 (13.4%)</v>
      </c>
      <c r="AO44" s="100"/>
      <c r="AP44" s="100"/>
      <c r="AQ44" s="100"/>
      <c r="AR44" s="100" t="str">
        <f>IFERROR(TEXT(Calculations!$B175,"#,##0")&amp;" ("&amp;TEXT(Calculations!$C175,"0.0%")&amp;")","·")</f>
        <v>50,421 (23.0%)</v>
      </c>
      <c r="AS44" s="100"/>
      <c r="AT44" s="53"/>
      <c r="AU44" s="53"/>
      <c r="AV44" s="100" t="str">
        <f>IFERROR(TEXT(Calculations!$B190,"#,##0")&amp;" ("&amp;TEXT(Calculations!$C190,"0.0%")&amp;")","·")</f>
        <v>469 (36.6%)</v>
      </c>
      <c r="AW44" s="53"/>
      <c r="AX44" s="100"/>
      <c r="AY44" s="100"/>
      <c r="AZ44" s="100" t="str">
        <f>IFERROR(TEXT(Calculations!$B205,"#,##0")&amp;" ("&amp;TEXT(Calculations!$C205,"0.0%")&amp;")","·")</f>
        <v>3,268 (26.6%)</v>
      </c>
      <c r="BA44" s="36"/>
      <c r="BB44" s="36"/>
    </row>
    <row r="45" spans="2:54" ht="15" customHeight="1" x14ac:dyDescent="0.55000000000000004">
      <c r="B45" s="6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129"/>
      <c r="N45" s="129"/>
      <c r="O45" s="129"/>
      <c r="P45" s="128"/>
      <c r="Q45" s="138" t="s">
        <v>3923</v>
      </c>
      <c r="R45" s="128"/>
      <c r="S45" s="138" t="s">
        <v>3924</v>
      </c>
      <c r="T45" s="138"/>
      <c r="U45" s="138" t="s">
        <v>3957</v>
      </c>
      <c r="AA45" s="43"/>
      <c r="AB45" s="43"/>
      <c r="AC45" s="43"/>
      <c r="AD45" s="43"/>
      <c r="AE45" s="43"/>
      <c r="AF45" s="43"/>
      <c r="AG45" s="36"/>
      <c r="AH45" s="43" t="s">
        <v>3724</v>
      </c>
      <c r="AI45" s="43"/>
      <c r="AJ45" s="43"/>
      <c r="AK45" s="47"/>
      <c r="AL45" s="47"/>
      <c r="AM45" s="47"/>
      <c r="AN45" s="100" t="str">
        <f>IFERROR(TEXT(Calculations!$C165,"0.0%"),"·")</f>
        <v>0.9%</v>
      </c>
      <c r="AO45" s="100"/>
      <c r="AP45" s="100"/>
      <c r="AQ45" s="100"/>
      <c r="AR45" s="100" t="str">
        <f>IFERROR(TEXT(Calculations!$C180,"0.0%"),"·")</f>
        <v>3.1%</v>
      </c>
      <c r="AS45" s="100"/>
      <c r="AT45" s="53"/>
      <c r="AU45" s="53"/>
      <c r="AV45" s="100" t="str">
        <f>IFERROR(TEXT(Calculations!$C195,"0.0%"),"·")</f>
        <v>0.4%</v>
      </c>
      <c r="AW45" s="53"/>
      <c r="AX45" s="100"/>
      <c r="AY45" s="100"/>
      <c r="AZ45" s="100" t="str">
        <f>IFERROR(TEXT(Calculations!$C210,"0.0%"),"·")</f>
        <v>0.6%</v>
      </c>
      <c r="BA45" s="36"/>
      <c r="BB45" s="36"/>
    </row>
    <row r="46" spans="2:54" ht="15" customHeight="1" x14ac:dyDescent="0.55000000000000004">
      <c r="B46" s="6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43" t="s">
        <v>3921</v>
      </c>
      <c r="N46" s="43"/>
      <c r="O46" s="43"/>
      <c r="P46" s="43"/>
      <c r="Q46" s="30" t="str">
        <f>TEXT(Calculations!F262,"#,##")</f>
        <v>14,205</v>
      </c>
      <c r="R46" s="43"/>
      <c r="S46" s="30" t="str">
        <f>TEXT(Calculations!F270,"#,##")</f>
        <v>12,073</v>
      </c>
      <c r="T46" s="43"/>
      <c r="U46" s="50">
        <f>Calculations!H278</f>
        <v>1461.9</v>
      </c>
      <c r="AA46" s="43"/>
      <c r="AB46" s="43"/>
      <c r="AC46" s="43"/>
      <c r="AD46" s="43"/>
      <c r="AE46" s="43"/>
      <c r="AF46" s="43"/>
      <c r="AG46" s="36"/>
      <c r="AH46" s="68" t="s">
        <v>3997</v>
      </c>
      <c r="AI46" s="68"/>
      <c r="AJ46" s="68"/>
      <c r="AK46" s="68"/>
      <c r="AL46" s="68"/>
      <c r="AM46" s="75"/>
      <c r="AN46" s="90" t="str">
        <f>IFERROR(TEXT(Calculations!$C167,"0.0%"),"·")</f>
        <v>3.7%</v>
      </c>
      <c r="AO46" s="90"/>
      <c r="AP46" s="90"/>
      <c r="AQ46" s="90"/>
      <c r="AR46" s="90" t="str">
        <f>IFERROR(TEXT(Calculations!$C182,"0.0%"),"·")</f>
        <v>6.5%</v>
      </c>
      <c r="AS46" s="90"/>
      <c r="AT46" s="76"/>
      <c r="AU46" s="76"/>
      <c r="AV46" s="90" t="str">
        <f>IFERROR(TEXT(Calculations!$C197,"0.0%"),"·")</f>
        <v>5.2%</v>
      </c>
      <c r="AW46" s="76"/>
      <c r="AX46" s="90"/>
      <c r="AY46" s="90"/>
      <c r="AZ46" s="90" t="str">
        <f>IFERROR(TEXT(Calculations!$C212,"0.0%"),"·")</f>
        <v>5.1%</v>
      </c>
      <c r="BA46" s="70"/>
      <c r="BB46" s="36"/>
    </row>
    <row r="47" spans="2:54" ht="15" customHeight="1" x14ac:dyDescent="0.55000000000000004">
      <c r="B47" s="6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43" t="s">
        <v>1</v>
      </c>
      <c r="N47" s="43"/>
      <c r="O47" s="43"/>
      <c r="P47" s="43"/>
      <c r="Q47" s="30" t="str">
        <f>TEXT(Calculations!F263,"0.0")</f>
        <v>130.3</v>
      </c>
      <c r="R47" s="43"/>
      <c r="S47" s="30" t="str">
        <f>TEXT(Calculations!F271,"0.0")</f>
        <v>78.8</v>
      </c>
      <c r="T47" s="43"/>
      <c r="U47" s="50">
        <f>Calculations!H279</f>
        <v>-3.482762908935547</v>
      </c>
      <c r="AA47" s="43"/>
      <c r="AB47" s="43"/>
      <c r="AC47" s="43"/>
      <c r="AD47" s="43"/>
      <c r="AE47" s="43"/>
      <c r="AF47" s="43"/>
      <c r="AG47" s="36"/>
      <c r="AH47" s="43" t="s">
        <v>3998</v>
      </c>
      <c r="AI47" s="43"/>
      <c r="AJ47" s="43"/>
      <c r="AK47" s="43"/>
      <c r="AL47" s="43"/>
      <c r="AM47" s="47"/>
      <c r="AN47" s="100" t="str">
        <f>IFERROR(TEXT(Calculations!$B167,"0.0%"),"·")</f>
        <v>5.7%</v>
      </c>
      <c r="AO47" s="100"/>
      <c r="AP47" s="100"/>
      <c r="AQ47" s="100"/>
      <c r="AR47" s="100" t="str">
        <f>IFERROR(TEXT(Calculations!$B182,"0.0%"),"·")</f>
        <v>8.9%</v>
      </c>
      <c r="AS47" s="100"/>
      <c r="AT47" s="53"/>
      <c r="AU47" s="53"/>
      <c r="AV47" s="100" t="str">
        <f>IFERROR(TEXT(Calculations!$B197,"0.0%"),"·")</f>
        <v>7.1%</v>
      </c>
      <c r="AW47" s="53"/>
      <c r="AX47" s="100"/>
      <c r="AY47" s="100"/>
      <c r="AZ47" s="100" t="str">
        <f>IFERROR(TEXT(Calculations!$B212,"0.0%"),"·")</f>
        <v>11.4%</v>
      </c>
      <c r="BA47" s="36"/>
      <c r="BB47" s="36"/>
    </row>
    <row r="48" spans="2:54" ht="15" customHeight="1" x14ac:dyDescent="0.55000000000000004">
      <c r="B48" s="6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68" t="s">
        <v>119</v>
      </c>
      <c r="N48" s="68"/>
      <c r="O48" s="68"/>
      <c r="P48" s="68"/>
      <c r="Q48" s="72" t="str">
        <f>TEXT(Calculations!F264,"0.00")</f>
        <v>1.76</v>
      </c>
      <c r="R48" s="68"/>
      <c r="S48" s="72" t="str">
        <f>TEXT(Calculations!F272,"0.00")</f>
        <v>0.37</v>
      </c>
      <c r="T48" s="68"/>
      <c r="U48" s="50">
        <f>Calculations!H280</f>
        <v>9.3365311622619629E-3</v>
      </c>
      <c r="AA48" s="43"/>
      <c r="AB48" s="43"/>
      <c r="AC48" s="43"/>
      <c r="AD48" s="43"/>
      <c r="AE48" s="43"/>
      <c r="AF48" s="43"/>
      <c r="AG48" s="36"/>
      <c r="AH48" s="43" t="s">
        <v>3762</v>
      </c>
      <c r="AI48" s="43"/>
      <c r="AJ48" s="43"/>
      <c r="AK48" s="47"/>
      <c r="AL48" s="43"/>
      <c r="AM48" s="47"/>
      <c r="AN48" s="100" t="str">
        <f>TEXT(Calculations!$N222,"$0.0")&amp;"m  "&amp;IFERROR(TEXT(Calculations!$O222,"+0%;-0%"),"")</f>
        <v>$36.9m  -16%</v>
      </c>
      <c r="AO48" s="100"/>
      <c r="AP48" s="100"/>
      <c r="AQ48" s="100"/>
      <c r="AR48" s="100" t="str">
        <f>TEXT(Calculations!$N223,"$0.0")&amp;"m  "&amp;IFERROR(TEXT(Calculations!$O223,"+0%;-0%"),"")</f>
        <v>$59.4m  +25%</v>
      </c>
      <c r="AS48" s="100"/>
      <c r="AT48" s="53"/>
      <c r="AU48" s="53"/>
      <c r="AV48" s="100"/>
      <c r="AW48" s="53"/>
      <c r="AX48" s="100" t="str">
        <f>TEXT(Calculations!$N224,"$0.0")&amp;"m  "&amp;IFERROR(TEXT(Calculations!$O224,"+0%;-0%"),"")</f>
        <v>$86.1m  +45%</v>
      </c>
      <c r="AY48" s="100"/>
      <c r="AZ48" s="100"/>
      <c r="BA48" s="36"/>
      <c r="BB48" s="36"/>
    </row>
    <row r="49" spans="2:54" ht="15" customHeight="1" x14ac:dyDescent="0.55000000000000004">
      <c r="B49" s="6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129" t="s">
        <v>3922</v>
      </c>
      <c r="N49" s="129"/>
      <c r="O49" s="129"/>
      <c r="P49" s="129"/>
      <c r="Q49" s="134" t="str">
        <f>TEXT(Calculations!F265,"0.0")</f>
        <v>74.1</v>
      </c>
      <c r="R49" s="129"/>
      <c r="S49" s="134" t="str">
        <f>TEXT(Calculations!F273,"0.0")</f>
        <v>215.6</v>
      </c>
      <c r="T49" s="129"/>
      <c r="U49" s="137">
        <f>Calculations!H281</f>
        <v>-1.9366946849094262</v>
      </c>
      <c r="AA49" s="43"/>
      <c r="AB49" s="43"/>
      <c r="AC49" s="43"/>
      <c r="AD49" s="43"/>
      <c r="AE49" s="43"/>
      <c r="AF49" s="43"/>
      <c r="AG49" s="36"/>
      <c r="AH49" s="129" t="s">
        <v>3763</v>
      </c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36"/>
    </row>
    <row r="50" spans="2:54" ht="3.75" customHeight="1" x14ac:dyDescent="0.55000000000000004">
      <c r="B50" s="6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36"/>
      <c r="AD50" s="36"/>
      <c r="AE50" s="36"/>
      <c r="AF50" s="36"/>
      <c r="AG50" s="36"/>
    </row>
    <row r="51" spans="2:54" ht="18" customHeight="1" x14ac:dyDescent="0.45"/>
    <row r="52" spans="2:54" ht="18" customHeight="1" x14ac:dyDescent="0.45"/>
    <row r="53" spans="2:54" ht="18" customHeight="1" x14ac:dyDescent="0.45"/>
    <row r="54" spans="2:54" ht="18" customHeight="1" x14ac:dyDescent="0.45"/>
    <row r="55" spans="2:54" ht="18" customHeight="1" x14ac:dyDescent="0.45"/>
    <row r="56" spans="2:54" ht="18" customHeight="1" x14ac:dyDescent="0.45"/>
    <row r="57" spans="2:54" ht="18" customHeight="1" x14ac:dyDescent="0.45"/>
    <row r="58" spans="2:54" ht="18" customHeight="1" x14ac:dyDescent="0.45"/>
    <row r="59" spans="2:54" ht="18" customHeight="1" x14ac:dyDescent="0.45"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36"/>
      <c r="AD59" s="36"/>
      <c r="AE59" s="36"/>
      <c r="AF59" s="36"/>
      <c r="AG59" s="36"/>
    </row>
  </sheetData>
  <mergeCells count="91">
    <mergeCell ref="AD12:AK12"/>
    <mergeCell ref="AQ12:BA12"/>
    <mergeCell ref="N13:O13"/>
    <mergeCell ref="AQ13:BA13"/>
    <mergeCell ref="R12:S12"/>
    <mergeCell ref="AQ9:BA9"/>
    <mergeCell ref="N10:O10"/>
    <mergeCell ref="AD10:AK10"/>
    <mergeCell ref="AQ10:BA10"/>
    <mergeCell ref="H11:J11"/>
    <mergeCell ref="N11:O11"/>
    <mergeCell ref="AQ11:BA11"/>
    <mergeCell ref="R10:S10"/>
    <mergeCell ref="AD9:AK9"/>
    <mergeCell ref="AQ7:BA7"/>
    <mergeCell ref="H8:J8"/>
    <mergeCell ref="N8:O8"/>
    <mergeCell ref="AD8:AK8"/>
    <mergeCell ref="AQ8:BA8"/>
    <mergeCell ref="H7:J7"/>
    <mergeCell ref="N7:O7"/>
    <mergeCell ref="AV2:BA2"/>
    <mergeCell ref="AY4:BA4"/>
    <mergeCell ref="H6:J6"/>
    <mergeCell ref="N6:O6"/>
    <mergeCell ref="AD6:AK6"/>
    <mergeCell ref="AV6:BA6"/>
    <mergeCell ref="U5:W6"/>
    <mergeCell ref="X5:Z6"/>
    <mergeCell ref="AA5:AB6"/>
    <mergeCell ref="AQ5:AR5"/>
    <mergeCell ref="AV5:BA5"/>
    <mergeCell ref="B2:Q2"/>
    <mergeCell ref="P4:P5"/>
    <mergeCell ref="I4:J5"/>
    <mergeCell ref="N4:O5"/>
    <mergeCell ref="K4:M5"/>
    <mergeCell ref="H17:J17"/>
    <mergeCell ref="N17:O17"/>
    <mergeCell ref="H18:J18"/>
    <mergeCell ref="N18:O18"/>
    <mergeCell ref="AL18:AO19"/>
    <mergeCell ref="AH17:AK18"/>
    <mergeCell ref="U19:V19"/>
    <mergeCell ref="Z19:AA19"/>
    <mergeCell ref="AT18:AW19"/>
    <mergeCell ref="AX18:BA19"/>
    <mergeCell ref="AP18:AS19"/>
    <mergeCell ref="N21:O21"/>
    <mergeCell ref="B30:F31"/>
    <mergeCell ref="G30:K31"/>
    <mergeCell ref="L30:P31"/>
    <mergeCell ref="R30:V31"/>
    <mergeCell ref="G21:J21"/>
    <mergeCell ref="W30:AA31"/>
    <mergeCell ref="AB30:AF31"/>
    <mergeCell ref="N20:O20"/>
    <mergeCell ref="N19:O19"/>
    <mergeCell ref="H19:J19"/>
    <mergeCell ref="G20:J20"/>
    <mergeCell ref="B32:C32"/>
    <mergeCell ref="G32:H32"/>
    <mergeCell ref="L32:M32"/>
    <mergeCell ref="R32:S32"/>
    <mergeCell ref="W32:X32"/>
    <mergeCell ref="AB32:AC32"/>
    <mergeCell ref="AL36:AO37"/>
    <mergeCell ref="AP36:AS37"/>
    <mergeCell ref="AT36:AW37"/>
    <mergeCell ref="AX36:BA37"/>
    <mergeCell ref="AH35:AK36"/>
    <mergeCell ref="G14:J14"/>
    <mergeCell ref="H9:J9"/>
    <mergeCell ref="N9:O9"/>
    <mergeCell ref="H16:J16"/>
    <mergeCell ref="N16:O16"/>
    <mergeCell ref="G12:J12"/>
    <mergeCell ref="N12:O12"/>
    <mergeCell ref="H10:J10"/>
    <mergeCell ref="H13:J13"/>
    <mergeCell ref="N14:O14"/>
    <mergeCell ref="H15:J15"/>
    <mergeCell ref="N15:O15"/>
    <mergeCell ref="W33:AA34"/>
    <mergeCell ref="AB33:AD34"/>
    <mergeCell ref="AE33:AF34"/>
    <mergeCell ref="B33:F34"/>
    <mergeCell ref="G33:K34"/>
    <mergeCell ref="L33:N34"/>
    <mergeCell ref="O33:P34"/>
    <mergeCell ref="R33:V34"/>
  </mergeCells>
  <conditionalFormatting sqref="U46">
    <cfRule type="iconSet" priority="4">
      <iconSet iconSet="3ArrowsGray">
        <cfvo type="percent" val="0"/>
        <cfvo type="percent" val="0" gte="0"/>
        <cfvo type="num" val="0" gte="0"/>
      </iconSet>
    </cfRule>
  </conditionalFormatting>
  <conditionalFormatting sqref="U47">
    <cfRule type="iconSet" priority="3">
      <iconSet iconSet="3ArrowsGray">
        <cfvo type="percent" val="0"/>
        <cfvo type="percent" val="0" gte="0"/>
        <cfvo type="num" val="0" gte="0"/>
      </iconSet>
    </cfRule>
  </conditionalFormatting>
  <conditionalFormatting sqref="U48">
    <cfRule type="iconSet" priority="2">
      <iconSet iconSet="3ArrowsGray">
        <cfvo type="percent" val="0"/>
        <cfvo type="percent" val="0" gte="0"/>
        <cfvo type="num" val="0" gte="0"/>
      </iconSet>
    </cfRule>
  </conditionalFormatting>
  <conditionalFormatting sqref="U49">
    <cfRule type="iconSet" priority="1">
      <iconSet iconSet="3ArrowsGray">
        <cfvo type="percent" val="0"/>
        <cfvo type="percent" val="0" gte="0"/>
        <cfvo type="num" val="0" gte="0"/>
      </iconSet>
    </cfRule>
  </conditionalFormatting>
  <dataValidations count="1">
    <dataValidation type="list" allowBlank="1" showInputMessage="1" showErrorMessage="1" sqref="AV2:BA2" xr:uid="{B0B051C4-3FE4-49FB-98D6-0A729926BD60}">
      <formula1>"2013,2014,2015,2016,2017,2018,2019,2020"</formula1>
    </dataValidation>
  </dataValidations>
  <hyperlinks>
    <hyperlink ref="AB2" r:id="rId1" tooltip="iwl:dms=COPPER&amp;&amp;lib=iManage&amp;&amp;num=1847068&amp;&amp;ver=18&amp;&amp;latest=1" xr:uid="{00000000-0004-0000-0100-000000000000}"/>
    <hyperlink ref="AI2:AL2" r:id="rId2" display="Link" xr:uid="{00000000-0004-0000-0100-000002000000}"/>
    <hyperlink ref="AS2" r:id="rId3" xr:uid="{EE75B51E-0F58-483B-A185-6ACFB06495B4}"/>
  </hyperlinks>
  <pageMargins left="0" right="0" top="0.39370078740157" bottom="0.19685039370078999" header="0" footer="0"/>
  <pageSetup paperSize="8" scale="107" orientation="landscape" r:id="rId4"/>
  <colBreaks count="1" manualBreakCount="1">
    <brk id="54" min="1" max="35" man="1"/>
  </colBreaks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844A73-CD71-4E03-863F-44D4CCCA8F2E}">
          <x14:formula1>
            <xm:f>'company details'!$B$1:$AE$1</xm:f>
          </x14:formula1>
          <xm:sqref>B2:Q2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AE63A"/>
  </sheetPr>
  <dimension ref="A1:AE391"/>
  <sheetViews>
    <sheetView showGridLines="0" topLeftCell="A226" zoomScale="85" zoomScaleNormal="85" workbookViewId="0">
      <selection activeCell="I243" sqref="I243"/>
    </sheetView>
  </sheetViews>
  <sheetFormatPr defaultRowHeight="14.25" x14ac:dyDescent="0.45"/>
  <cols>
    <col min="1" max="1" width="37" style="22" customWidth="1"/>
    <col min="2" max="2" width="12.73046875" customWidth="1"/>
    <col min="3" max="4" width="14.265625" bestFit="1" customWidth="1"/>
    <col min="5" max="5" width="12.73046875" customWidth="1"/>
    <col min="6" max="6" width="12.86328125" customWidth="1"/>
    <col min="7" max="37" width="10" customWidth="1"/>
  </cols>
  <sheetData>
    <row r="1" spans="1:22" ht="25.5" x14ac:dyDescent="0.75">
      <c r="A1" s="105" t="str">
        <f>'One-pager'!B2</f>
        <v>Industry</v>
      </c>
    </row>
    <row r="2" spans="1:22" x14ac:dyDescent="0.45">
      <c r="B2" s="8">
        <v>-4</v>
      </c>
      <c r="C2" s="8">
        <v>-3</v>
      </c>
      <c r="D2" s="8">
        <v>-2</v>
      </c>
      <c r="E2" s="8">
        <v>-1</v>
      </c>
      <c r="F2" s="8">
        <v>0</v>
      </c>
      <c r="G2" s="8">
        <v>1</v>
      </c>
      <c r="H2" s="8">
        <v>2</v>
      </c>
      <c r="I2" s="8">
        <v>3</v>
      </c>
      <c r="J2" s="8">
        <v>4</v>
      </c>
      <c r="K2" s="8">
        <v>5</v>
      </c>
      <c r="L2" s="8">
        <v>6</v>
      </c>
      <c r="M2" s="8">
        <v>7</v>
      </c>
      <c r="N2" s="8">
        <v>8</v>
      </c>
      <c r="O2" s="8">
        <v>9</v>
      </c>
      <c r="P2" s="8">
        <v>10</v>
      </c>
    </row>
    <row r="3" spans="1:22" x14ac:dyDescent="0.45">
      <c r="A3" s="8"/>
      <c r="B3" s="8" t="str">
        <f t="shared" ref="B3:P3" si="0">RIGHT(TEXT(B26,0),2)</f>
        <v>16</v>
      </c>
      <c r="C3" s="8" t="str">
        <f t="shared" si="0"/>
        <v>17</v>
      </c>
      <c r="D3" s="8" t="str">
        <f t="shared" si="0"/>
        <v>18</v>
      </c>
      <c r="E3" s="8" t="str">
        <f t="shared" si="0"/>
        <v>19</v>
      </c>
      <c r="F3" s="8" t="str">
        <f t="shared" si="0"/>
        <v>20</v>
      </c>
      <c r="G3" s="8" t="str">
        <f t="shared" si="0"/>
        <v>21</v>
      </c>
      <c r="H3" s="8" t="str">
        <f t="shared" si="0"/>
        <v>22</v>
      </c>
      <c r="I3" s="8" t="str">
        <f t="shared" si="0"/>
        <v>23</v>
      </c>
      <c r="J3" s="8" t="str">
        <f t="shared" si="0"/>
        <v>24</v>
      </c>
      <c r="K3" s="8" t="str">
        <f t="shared" si="0"/>
        <v>25</v>
      </c>
      <c r="L3" s="8" t="str">
        <f t="shared" si="0"/>
        <v>26</v>
      </c>
      <c r="M3" s="8" t="str">
        <f t="shared" si="0"/>
        <v>27</v>
      </c>
      <c r="N3" s="8" t="str">
        <f t="shared" si="0"/>
        <v>28</v>
      </c>
      <c r="O3" s="8" t="str">
        <f t="shared" si="0"/>
        <v>29</v>
      </c>
      <c r="P3" s="8" t="str">
        <f t="shared" si="0"/>
        <v>30</v>
      </c>
      <c r="R3" s="35"/>
    </row>
    <row r="5" spans="1:22" ht="21" x14ac:dyDescent="0.65">
      <c r="A5" s="23" t="s">
        <v>1403</v>
      </c>
    </row>
    <row r="6" spans="1:22" x14ac:dyDescent="0.45">
      <c r="B6" s="8">
        <f>latest_year+B$2</f>
        <v>2016</v>
      </c>
      <c r="C6" s="8">
        <f>latest_year+C$2</f>
        <v>2017</v>
      </c>
      <c r="D6" s="8">
        <f>latest_year+D$2</f>
        <v>2018</v>
      </c>
      <c r="E6" s="8">
        <f>latest_year+E$2</f>
        <v>2019</v>
      </c>
      <c r="F6" s="8">
        <f>latest_year+F$2</f>
        <v>2020</v>
      </c>
      <c r="G6" s="35"/>
      <c r="H6" s="8" t="s">
        <v>3720</v>
      </c>
    </row>
    <row r="7" spans="1:22" x14ac:dyDescent="0.45">
      <c r="A7" s="24" t="s">
        <v>1402</v>
      </c>
      <c r="B7" s="37">
        <f>INDEX(dataset!$A:$AO,MATCH(B$6&amp;$O7,dataset!$AO:$AO,0),MATCH($A$1,dataset!$A$1:$AO$1,0))/1000</f>
        <v>11285.591</v>
      </c>
      <c r="C7" s="10">
        <f>INDEX(dataset!$A:$AO,MATCH(C$6&amp;$O7,dataset!$AO:$AO,0),MATCH($A$1,dataset!$A$1:$AO$1,0))/1000</f>
        <v>11621.686</v>
      </c>
      <c r="D7" s="10">
        <f>INDEX(dataset!$A:$AO,MATCH(D$6&amp;$O7,dataset!$AO:$AO,0),MATCH($A$1,dataset!$A$1:$AO$1,0))/1000</f>
        <v>11838.027</v>
      </c>
      <c r="E7" s="10">
        <f>INDEX(dataset!$A:$AO,MATCH(E$6&amp;$O7,dataset!$AO:$AO,0),MATCH($A$1,dataset!$A$1:$AO$1,0))/1000</f>
        <v>12166.885</v>
      </c>
      <c r="F7" s="10">
        <f>INDEX(dataset!$A:$AO,MATCH(F$6&amp;$O7,dataset!$AO:$AO,0),MATCH($A$1,dataset!$A$1:$AO$1,0))/1000</f>
        <v>13030.35</v>
      </c>
      <c r="G7" s="16"/>
      <c r="H7" s="16">
        <f>(F7/C7)^(1/3)-1</f>
        <v>3.8872654094670223E-2</v>
      </c>
      <c r="O7" s="6" t="s">
        <v>1467</v>
      </c>
      <c r="P7" s="6"/>
      <c r="Q7" s="6"/>
      <c r="R7" s="6"/>
      <c r="S7" s="6"/>
      <c r="T7" s="6"/>
      <c r="U7" s="6"/>
      <c r="V7" s="6"/>
    </row>
    <row r="8" spans="1:22" x14ac:dyDescent="0.45">
      <c r="A8" s="24" t="s">
        <v>11</v>
      </c>
      <c r="B8" s="10">
        <f>INDEX(dataset!$A:$AO,MATCH(B$6&amp;$O8,dataset!$AO:$AO,0),MATCH($A$1,dataset!$A$1:$AO$1,0))/1000</f>
        <v>663.48956250000003</v>
      </c>
      <c r="C8" s="10">
        <f>INDEX(dataset!$A:$AO,MATCH(C$6&amp;$O8,dataset!$AO:$AO,0),MATCH($A$1,dataset!$A$1:$AO$1,0))/1000</f>
        <v>805.97893750000003</v>
      </c>
      <c r="D8" s="10">
        <f>INDEX(dataset!$A:$AO,MATCH(D$6&amp;$O8,dataset!$AO:$AO,0),MATCH($A$1,dataset!$A$1:$AO$1,0))/1000</f>
        <v>696.33756249999999</v>
      </c>
      <c r="E8" s="10">
        <f>INDEX(dataset!$A:$AO,MATCH(E$6&amp;$O8,dataset!$AO:$AO,0),MATCH($A$1,dataset!$A$1:$AO$1,0))/1000</f>
        <v>719.727125</v>
      </c>
      <c r="F8" s="10">
        <f>INDEX(dataset!$A:$AO,MATCH(F$6&amp;$O8,dataset!$AO:$AO,0),MATCH($A$1,dataset!$A$1:$AO$1,0))/1000</f>
        <v>773.84668750000003</v>
      </c>
      <c r="G8" s="16"/>
      <c r="H8" s="16">
        <f t="shared" ref="H8:H22" si="1">(F8/C8)^(1/3)-1</f>
        <v>-1.3469738210514004E-2</v>
      </c>
      <c r="I8" s="7"/>
      <c r="O8" s="6" t="s">
        <v>1404</v>
      </c>
      <c r="P8" s="6"/>
      <c r="Q8" s="6"/>
      <c r="R8" s="6"/>
      <c r="S8" s="6"/>
      <c r="T8" s="6"/>
      <c r="U8" s="6"/>
      <c r="V8" s="6"/>
    </row>
    <row r="9" spans="1:22" x14ac:dyDescent="0.45">
      <c r="A9" s="24" t="s">
        <v>12</v>
      </c>
      <c r="B9" s="11">
        <f>INDEX(dataset!$A:$AO,MATCH(B$6&amp;$O9,dataset!$AO:$AO,0),MATCH($A$1,dataset!$A$1:$AO$1,0))</f>
        <v>6.2132526189088821E-2</v>
      </c>
      <c r="C9" s="11">
        <f>INDEX(dataset!$A:$AO,MATCH(C$6&amp;$O9,dataset!$AO:$AO,0),MATCH($A$1,dataset!$A$1:$AO$1,0))</f>
        <v>7.44590163230896E-2</v>
      </c>
      <c r="D9" s="11">
        <f>INDEX(dataset!$A:$AO,MATCH(D$6&amp;$O9,dataset!$AO:$AO,0),MATCH($A$1,dataset!$A$1:$AO$1,0))</f>
        <v>6.4027465879917145E-2</v>
      </c>
      <c r="E9" s="11">
        <f>INDEX(dataset!$A:$AO,MATCH(E$6&amp;$O9,dataset!$AO:$AO,0),MATCH($A$1,dataset!$A$1:$AO$1,0))</f>
        <v>6.4162515103816986E-2</v>
      </c>
      <c r="F9" s="11">
        <f>INDEX(dataset!$A:$AO,MATCH(F$6&amp;$O9,dataset!$AO:$AO,0),MATCH($A$1,dataset!$A$1:$AO$1,0))</f>
        <v>6.8280979990959167E-2</v>
      </c>
      <c r="G9" s="16"/>
      <c r="H9" s="16">
        <f t="shared" si="1"/>
        <v>-2.8459706751506997E-2</v>
      </c>
      <c r="O9" s="6" t="s">
        <v>1405</v>
      </c>
      <c r="P9" s="6"/>
      <c r="Q9" s="6"/>
      <c r="R9" s="6"/>
      <c r="S9" s="6"/>
      <c r="T9" s="6"/>
      <c r="U9" s="6"/>
      <c r="V9" s="6"/>
    </row>
    <row r="10" spans="1:22" x14ac:dyDescent="0.45">
      <c r="A10" s="24" t="s">
        <v>13</v>
      </c>
      <c r="B10" s="10">
        <f>INDEX(dataset!$A:$AO,MATCH(B$6&amp;$O10,dataset!$AO:$AO,0),MATCH($A$1,dataset!$A$1:$AO$1,0))/1000</f>
        <v>2654.4865</v>
      </c>
      <c r="C10" s="10">
        <f>INDEX(dataset!$A:$AO,MATCH(C$6&amp;$O10,dataset!$AO:$AO,0),MATCH($A$1,dataset!$A$1:$AO$1,0))/1000</f>
        <v>2648.7494999999999</v>
      </c>
      <c r="D10" s="10">
        <f>INDEX(dataset!$A:$AO,MATCH(D$6&amp;$O10,dataset!$AO:$AO,0),MATCH($A$1,dataset!$A$1:$AO$1,0))/1000</f>
        <v>2704.1702500000001</v>
      </c>
      <c r="E10" s="10">
        <f>INDEX(dataset!$A:$AO,MATCH(E$6&amp;$O10,dataset!$AO:$AO,0),MATCH($A$1,dataset!$A$1:$AO$1,0))/1000</f>
        <v>2682.645</v>
      </c>
      <c r="F10" s="10">
        <f>INDEX(dataset!$A:$AO,MATCH(F$6&amp;$O10,dataset!$AO:$AO,0),MATCH($A$1,dataset!$A$1:$AO$1,0))/1000</f>
        <v>2615.8784999999998</v>
      </c>
      <c r="G10" s="16"/>
      <c r="H10" s="16">
        <f t="shared" si="1"/>
        <v>-4.1539000142465365E-3</v>
      </c>
      <c r="O10" s="6" t="s">
        <v>1406</v>
      </c>
      <c r="P10" s="6"/>
      <c r="Q10" s="6"/>
      <c r="R10" s="6"/>
      <c r="S10" s="6"/>
      <c r="T10" s="6"/>
      <c r="U10" s="6"/>
      <c r="V10" s="6"/>
    </row>
    <row r="11" spans="1:22" x14ac:dyDescent="0.45">
      <c r="A11" s="24" t="s">
        <v>23</v>
      </c>
      <c r="B11" s="10">
        <f>INDEX(dataset!$A:$AO,MATCH(B$6&amp;$O11,dataset!$AO:$AO,0),MATCH($A$1,dataset!$A$1:$AO$1,0))/1000</f>
        <v>23.22464453125</v>
      </c>
      <c r="C11" s="10">
        <f>INDEX(dataset!$A:$AO,MATCH(C$6&amp;$O11,dataset!$AO:$AO,0),MATCH($A$1,dataset!$A$1:$AO$1,0))/1000</f>
        <v>25.27289453125</v>
      </c>
      <c r="D11" s="10">
        <f>INDEX(dataset!$A:$AO,MATCH(D$6&amp;$O11,dataset!$AO:$AO,0),MATCH($A$1,dataset!$A$1:$AO$1,0))/1000</f>
        <v>25.253843750000001</v>
      </c>
      <c r="E11" s="10">
        <f>INDEX(dataset!$A:$AO,MATCH(E$6&amp;$O11,dataset!$AO:$AO,0),MATCH($A$1,dataset!$A$1:$AO$1,0))/1000</f>
        <v>21.151597656250001</v>
      </c>
      <c r="F11" s="10">
        <f>INDEX(dataset!$A:$AO,MATCH(F$6&amp;$O11,dataset!$AO:$AO,0),MATCH($A$1,dataset!$A$1:$AO$1,0))/1000</f>
        <v>21.047412109374999</v>
      </c>
      <c r="G11" s="16"/>
      <c r="H11" s="16">
        <f t="shared" si="1"/>
        <v>-5.9162599666082616E-2</v>
      </c>
      <c r="O11" s="6" t="s">
        <v>1407</v>
      </c>
      <c r="P11" s="6"/>
      <c r="Q11" s="6"/>
      <c r="R11" s="6"/>
      <c r="S11" s="6"/>
      <c r="T11" s="6"/>
      <c r="U11" s="6"/>
      <c r="V11" s="6"/>
    </row>
    <row r="12" spans="1:22" x14ac:dyDescent="0.45">
      <c r="A12" s="24" t="s">
        <v>14</v>
      </c>
      <c r="B12" s="12">
        <f>INDEX(dataset!$A:$AO,MATCH(B$6&amp;$O12,dataset!$AO:$AO,0),MATCH($A$1,dataset!$A$1:$AO$1,0))</f>
        <v>2066129.25</v>
      </c>
      <c r="C12" s="12">
        <f>INDEX(dataset!$A:$AO,MATCH(C$6&amp;$O12,dataset!$AO:$AO,0),MATCH($A$1,dataset!$A$1:$AO$1,0))</f>
        <v>2087897.375</v>
      </c>
      <c r="D12" s="12">
        <f>INDEX(dataset!$A:$AO,MATCH(D$6&amp;$O12,dataset!$AO:$AO,0),MATCH($A$1,dataset!$A$1:$AO$1,0))</f>
        <v>2109747</v>
      </c>
      <c r="E12" s="12">
        <f>INDEX(dataset!$A:$AO,MATCH(E$6&amp;$O12,dataset!$AO:$AO,0),MATCH($A$1,dataset!$A$1:$AO$1,0))</f>
        <v>2135309.25</v>
      </c>
      <c r="F12" s="12">
        <f>INDEX(dataset!$A:$AO,MATCH(F$6&amp;$O12,dataset!$AO:$AO,0),MATCH($A$1,dataset!$A$1:$AO$1,0))</f>
        <v>2162333.25</v>
      </c>
      <c r="G12" s="16"/>
      <c r="H12" s="16">
        <f t="shared" si="1"/>
        <v>1.174521571347209E-2</v>
      </c>
      <c r="O12" s="6" t="s">
        <v>1408</v>
      </c>
      <c r="P12" s="6"/>
      <c r="Q12" s="6"/>
      <c r="R12" s="6"/>
      <c r="S12" s="6"/>
      <c r="T12" s="6"/>
      <c r="U12" s="6"/>
      <c r="V12" s="6"/>
    </row>
    <row r="13" spans="1:22" x14ac:dyDescent="0.45">
      <c r="A13" s="24" t="s">
        <v>21</v>
      </c>
      <c r="B13" s="10">
        <f>INDEX(dataset!$A:$AO,MATCH(B$6&amp;$O13,dataset!$AO:$AO,0),MATCH($A$1,dataset!$A$1:$AO$1,0))</f>
        <v>31784.91015625</v>
      </c>
      <c r="C13" s="10">
        <f>INDEX(dataset!$A:$AO,MATCH(C$6&amp;$O13,dataset!$AO:$AO,0),MATCH($A$1,dataset!$A$1:$AO$1,0))</f>
        <v>31368.673828125</v>
      </c>
      <c r="D13" s="10">
        <f>INDEX(dataset!$A:$AO,MATCH(D$6&amp;$O13,dataset!$AO:$AO,0),MATCH($A$1,dataset!$A$1:$AO$1,0))</f>
        <v>32036.15234375</v>
      </c>
      <c r="E13" s="10">
        <f>INDEX(dataset!$A:$AO,MATCH(E$6&amp;$O13,dataset!$AO:$AO,0),MATCH($A$1,dataset!$A$1:$AO$1,0))</f>
        <v>32341.4375</v>
      </c>
      <c r="F13" s="10">
        <f>INDEX(dataset!$A:$AO,MATCH(F$6&amp;$O13,dataset!$AO:$AO,0),MATCH($A$1,dataset!$A$1:$AO$1,0))</f>
        <v>32574.40625</v>
      </c>
      <c r="G13" s="16"/>
      <c r="H13" s="16">
        <f t="shared" si="1"/>
        <v>1.2651747838637872E-2</v>
      </c>
      <c r="O13" s="6" t="s">
        <v>1409</v>
      </c>
      <c r="P13" s="6"/>
      <c r="Q13" s="6"/>
      <c r="R13" s="6"/>
      <c r="S13" s="6"/>
      <c r="T13" s="6"/>
      <c r="U13" s="6"/>
      <c r="V13" s="6"/>
    </row>
    <row r="14" spans="1:22" x14ac:dyDescent="0.45">
      <c r="A14" s="24" t="s">
        <v>20</v>
      </c>
      <c r="B14" s="10">
        <f>INDEX(dataset!$A:$AO,MATCH(B$6&amp;$O14,dataset!$AO:$AO,0),MATCH($A$1,dataset!$A$1:$AO$1,0))</f>
        <v>6571.47802734375</v>
      </c>
      <c r="C14" s="10">
        <f>INDEX(dataset!$A:$AO,MATCH(C$6&amp;$O14,dataset!$AO:$AO,0),MATCH($A$1,dataset!$A$1:$AO$1,0))</f>
        <v>6466.029296875</v>
      </c>
      <c r="D14" s="10">
        <f>INDEX(dataset!$A:$AO,MATCH(D$6&amp;$O14,dataset!$AO:$AO,0),MATCH($A$1,dataset!$A$1:$AO$1,0))</f>
        <v>6638.31005859375</v>
      </c>
      <c r="E14" s="10">
        <f>INDEX(dataset!$A:$AO,MATCH(E$6&amp;$O14,dataset!$AO:$AO,0),MATCH($A$1,dataset!$A$1:$AO$1,0))</f>
        <v>6651.13671875</v>
      </c>
      <c r="F14" s="10">
        <f>INDEX(dataset!$A:$AO,MATCH(F$6&amp;$O14,dataset!$AO:$AO,0),MATCH($A$1,dataset!$A$1:$AO$1,0))</f>
        <v>6573.11865234375</v>
      </c>
      <c r="G14" s="16"/>
      <c r="H14" s="16">
        <f t="shared" si="1"/>
        <v>5.4904141774436699E-3</v>
      </c>
      <c r="O14" s="6" t="s">
        <v>1410</v>
      </c>
      <c r="P14" s="6"/>
      <c r="Q14" s="6"/>
      <c r="R14" s="6"/>
      <c r="S14" s="6"/>
      <c r="T14" s="6"/>
      <c r="U14" s="6"/>
      <c r="V14" s="6"/>
    </row>
    <row r="15" spans="1:22" x14ac:dyDescent="0.45">
      <c r="A15" s="24" t="s">
        <v>0</v>
      </c>
      <c r="B15" s="37">
        <f>INDEX(dataset!$A:$AO,MATCH(B$6&amp;$O15,dataset!$AO:$AO,0),MATCH($A$1,dataset!$A$1:$AO$1,0))</f>
        <v>21055.052734375</v>
      </c>
      <c r="C15" s="37">
        <f>INDEX(dataset!$A:$AO,MATCH(C$6&amp;$O15,dataset!$AO:$AO,0),MATCH($A$1,dataset!$A$1:$AO$1,0))</f>
        <v>21370.5625</v>
      </c>
      <c r="D15" s="37">
        <f>INDEX(dataset!$A:$AO,MATCH(D$6&amp;$O15,dataset!$AO:$AO,0),MATCH($A$1,dataset!$A$1:$AO$1,0))</f>
        <v>21936.150390625</v>
      </c>
      <c r="E15" s="37">
        <f>INDEX(dataset!$A:$AO,MATCH(E$6&amp;$O15,dataset!$AO:$AO,0),MATCH($A$1,dataset!$A$1:$AO$1,0))</f>
        <v>22297.53515625</v>
      </c>
      <c r="F15" s="37">
        <f>INDEX(dataset!$A:$AO,MATCH(F$6&amp;$O15,dataset!$AO:$AO,0),MATCH($A$1,dataset!$A$1:$AO$1,0))</f>
        <v>22301.169921875</v>
      </c>
      <c r="G15" s="16"/>
      <c r="H15" s="16">
        <f t="shared" si="1"/>
        <v>1.4309666603508964E-2</v>
      </c>
      <c r="O15" s="6" t="s">
        <v>3829</v>
      </c>
      <c r="P15" s="6"/>
      <c r="Q15" s="6"/>
      <c r="R15" s="6"/>
      <c r="S15" s="6"/>
      <c r="T15" s="6"/>
      <c r="U15" s="6"/>
      <c r="V15" s="6"/>
    </row>
    <row r="16" spans="1:22" x14ac:dyDescent="0.45">
      <c r="A16" s="24" t="s">
        <v>19</v>
      </c>
      <c r="B16" s="10">
        <f>INDEX(dataset!$A:$AO,MATCH(B$6&amp;$O16,dataset!$AO:$AO,0),MATCH($A$1,dataset!$A$1:$AO$1,0))/1000</f>
        <v>867.28262500000005</v>
      </c>
      <c r="C16" s="10">
        <f>INDEX(dataset!$A:$AO,MATCH(C$6&amp;$O16,dataset!$AO:$AO,0),MATCH($A$1,dataset!$A$1:$AO$1,0))/1000</f>
        <v>858.65037500000005</v>
      </c>
      <c r="D16" s="10">
        <f>INDEX(dataset!$A:$AO,MATCH(D$6&amp;$O16,dataset!$AO:$AO,0),MATCH($A$1,dataset!$A$1:$AO$1,0))/1000</f>
        <v>969.47125000000005</v>
      </c>
      <c r="E16" s="10">
        <f>INDEX(dataset!$A:$AO,MATCH(E$6&amp;$O16,dataset!$AO:$AO,0),MATCH($A$1,dataset!$A$1:$AO$1,0))/1000</f>
        <v>1064.4185</v>
      </c>
      <c r="F16" s="10">
        <f>INDEX(dataset!$A:$AO,MATCH(F$6&amp;$O16,dataset!$AO:$AO,0),MATCH($A$1,dataset!$A$1:$AO$1,0))/1000</f>
        <v>1727.291125</v>
      </c>
      <c r="G16" s="16"/>
      <c r="H16" s="16">
        <f t="shared" si="1"/>
        <v>0.26235951889753761</v>
      </c>
      <c r="O16" s="6" t="s">
        <v>1411</v>
      </c>
      <c r="P16" s="6"/>
      <c r="Q16" s="6"/>
      <c r="R16" s="6"/>
      <c r="S16" s="6"/>
      <c r="T16" s="6"/>
      <c r="U16" s="6"/>
      <c r="V16" s="6"/>
    </row>
    <row r="17" spans="1:22" x14ac:dyDescent="0.45">
      <c r="A17" s="24" t="s">
        <v>18</v>
      </c>
      <c r="B17" s="10">
        <f>INDEX(dataset!$A:$AO,MATCH(B$6&amp;$O17,dataset!$AO:$AO,0),MATCH($A$1,dataset!$A$1:$AO$1,0))/1000</f>
        <v>598.20437500000003</v>
      </c>
      <c r="C17" s="10">
        <f>INDEX(dataset!$A:$AO,MATCH(C$6&amp;$O17,dataset!$AO:$AO,0),MATCH($A$1,dataset!$A$1:$AO$1,0))/1000</f>
        <v>604.74668750000001</v>
      </c>
      <c r="D17" s="10">
        <f>INDEX(dataset!$A:$AO,MATCH(D$6&amp;$O17,dataset!$AO:$AO,0),MATCH($A$1,dataset!$A$1:$AO$1,0))/1000</f>
        <v>619.14812500000005</v>
      </c>
      <c r="E17" s="10">
        <f>INDEX(dataset!$A:$AO,MATCH(E$6&amp;$O17,dataset!$AO:$AO,0),MATCH($A$1,dataset!$A$1:$AO$1,0))/1000</f>
        <v>657.33924999999999</v>
      </c>
      <c r="F17" s="10">
        <f>INDEX(dataset!$A:$AO,MATCH(F$6&amp;$O17,dataset!$AO:$AO,0),MATCH($A$1,dataset!$A$1:$AO$1,0))/1000</f>
        <v>690.25756249999995</v>
      </c>
      <c r="G17" s="16"/>
      <c r="H17" s="16">
        <f t="shared" si="1"/>
        <v>4.5071229164203253E-2</v>
      </c>
      <c r="O17" s="6" t="s">
        <v>1412</v>
      </c>
      <c r="P17" s="6"/>
      <c r="Q17" s="6"/>
      <c r="R17" s="6"/>
      <c r="S17" s="6"/>
      <c r="T17" s="6"/>
      <c r="U17" s="6"/>
      <c r="V17" s="6"/>
    </row>
    <row r="18" spans="1:22" x14ac:dyDescent="0.45">
      <c r="A18" s="24" t="s">
        <v>261</v>
      </c>
      <c r="B18" s="10">
        <f>INDEX(dataset!$A:$AO,MATCH(B$6&amp;$O18,dataset!$AO:$AO,0),MATCH($A$1,dataset!$A$1:$AO$1,0))/1000</f>
        <v>127.94688281249999</v>
      </c>
      <c r="C18" s="10">
        <f>INDEX(dataset!$A:$AO,MATCH(C$6&amp;$O18,dataset!$AO:$AO,0),MATCH($A$1,dataset!$A$1:$AO$1,0))/1000</f>
        <v>156.97762499999999</v>
      </c>
      <c r="D18" s="10">
        <f>INDEX(dataset!$A:$AO,MATCH(D$6&amp;$O18,dataset!$AO:$AO,0),MATCH($A$1,dataset!$A$1:$AO$1,0))/1000</f>
        <v>164.33090625</v>
      </c>
      <c r="E18" s="10">
        <f>INDEX(dataset!$A:$AO,MATCH(E$6&amp;$O18,dataset!$AO:$AO,0),MATCH($A$1,dataset!$A$1:$AO$1,0))/1000</f>
        <v>174.13840625</v>
      </c>
      <c r="F18" s="10">
        <f>INDEX(dataset!$A:$AO,MATCH(F$6&amp;$O18,dataset!$AO:$AO,0),MATCH($A$1,dataset!$A$1:$AO$1,0))/1000</f>
        <v>180.55421874999999</v>
      </c>
      <c r="G18" s="16"/>
      <c r="H18" s="16">
        <f t="shared" si="1"/>
        <v>4.7747489180685943E-2</v>
      </c>
      <c r="O18" s="6" t="s">
        <v>3723</v>
      </c>
      <c r="P18" s="6"/>
      <c r="Q18" s="6"/>
      <c r="R18" s="6"/>
      <c r="S18" s="6"/>
      <c r="T18" s="6"/>
      <c r="U18" s="6"/>
      <c r="V18" s="6"/>
    </row>
    <row r="19" spans="1:22" x14ac:dyDescent="0.45">
      <c r="A19" s="24" t="s">
        <v>3722</v>
      </c>
      <c r="B19" s="37">
        <f>INDEX(dataset!$A:$AO,MATCH(B$6&amp;$S19,dataset!$AO:$AO,0),MATCH($A$1,dataset!$A$1:$AO$1,0))/1000</f>
        <v>2.9404899902343749</v>
      </c>
      <c r="C19" s="37">
        <f>INDEX(dataset!$A:$AO,MATCH(C$6&amp;$S19,dataset!$AO:$AO,0),MATCH($A$1,dataset!$A$1:$AO$1,0))/1000+INDEX(dataset!$A:$AO,MATCH(C$6&amp;$R19,dataset!$AO:$AO,0),MATCH($A$1,dataset!$A$1:$AO$1,0))/1000+INDEX(dataset!$A:$AO,MATCH(C$6&amp;$Q19,dataset!$AO:$AO,0),MATCH($A$1,dataset!$A$1:$AO$1,0))/1000+INDEX(dataset!$A:$AO,MATCH(C$6&amp;$P19,dataset!$AO:$AO,0),MATCH($A$1,dataset!$A$1:$AO$1,0))/1000+INDEX(dataset!$A:$AO,MATCH(C$6&amp;$O19,dataset!$AO:$AO,0),MATCH($A$1,dataset!$A$1:$AO$1,0))/1000</f>
        <v>491.10964233398443</v>
      </c>
      <c r="D19" s="37">
        <f>INDEX(dataset!$A:$AO,MATCH(D$6&amp;$S19,dataset!$AO:$AO,0),MATCH($A$1,dataset!$A$1:$AO$1,0))/1000+INDEX(dataset!$A:$AO,MATCH(D$6&amp;$R19,dataset!$AO:$AO,0),MATCH($A$1,dataset!$A$1:$AO$1,0))/1000+INDEX(dataset!$A:$AO,MATCH(D$6&amp;$Q19,dataset!$AO:$AO,0),MATCH($A$1,dataset!$A$1:$AO$1,0))/1000+INDEX(dataset!$A:$AO,MATCH(D$6&amp;$P19,dataset!$AO:$AO,0),MATCH($A$1,dataset!$A$1:$AO$1,0))/1000+INDEX(dataset!$A:$AO,MATCH(D$6&amp;$O19,dataset!$AO:$AO,0),MATCH($A$1,dataset!$A$1:$AO$1,0))/1000</f>
        <v>401.67975082778929</v>
      </c>
      <c r="E19" s="37">
        <f>INDEX(dataset!$A:$AO,MATCH(E$6&amp;$S19,dataset!$AO:$AO,0),MATCH($A$1,dataset!$A$1:$AO$1,0))/1000+INDEX(dataset!$A:$AO,MATCH(E$6&amp;$R19,dataset!$AO:$AO,0),MATCH($A$1,dataset!$A$1:$AO$1,0))/1000+INDEX(dataset!$A:$AO,MATCH(E$6&amp;$Q19,dataset!$AO:$AO,0),MATCH($A$1,dataset!$A$1:$AO$1,0))/1000+INDEX(dataset!$A:$AO,MATCH(E$6&amp;$P19,dataset!$AO:$AO,0),MATCH($A$1,dataset!$A$1:$AO$1,0))/1000+INDEX(dataset!$A:$AO,MATCH(E$6&amp;$O19,dataset!$AO:$AO,0),MATCH($A$1,dataset!$A$1:$AO$1,0))/1000</f>
        <v>371.00789962387086</v>
      </c>
      <c r="F19" s="37">
        <f>INDEX(dataset!$A:$AO,MATCH(F$6&amp;$S19,dataset!$AO:$AO,0),MATCH($A$1,dataset!$A$1:$AO$1,0))/1000+INDEX(dataset!$A:$AO,MATCH(F$6&amp;$R19,dataset!$AO:$AO,0),MATCH($A$1,dataset!$A$1:$AO$1,0))/1000+INDEX(dataset!$A:$AO,MATCH(F$6&amp;$Q19,dataset!$AO:$AO,0),MATCH($A$1,dataset!$A$1:$AO$1,0))/1000+INDEX(dataset!$A:$AO,MATCH(F$6&amp;$P19,dataset!$AO:$AO,0),MATCH($A$1,dataset!$A$1:$AO$1,0))/1000+INDEX(dataset!$A:$AO,MATCH(F$6&amp;$O19,dataset!$AO:$AO,0),MATCH($A$1,dataset!$A$1:$AO$1,0))/1000</f>
        <v>1602.5166010742187</v>
      </c>
      <c r="G19" s="16"/>
      <c r="H19" s="16">
        <f t="shared" si="1"/>
        <v>0.483228375731098</v>
      </c>
      <c r="O19" s="6" t="s">
        <v>3834</v>
      </c>
      <c r="P19" s="6" t="s">
        <v>3835</v>
      </c>
      <c r="Q19" s="6" t="s">
        <v>3836</v>
      </c>
      <c r="R19" s="6" t="s">
        <v>3837</v>
      </c>
      <c r="S19" s="6" t="s">
        <v>3838</v>
      </c>
      <c r="T19" s="6"/>
      <c r="U19" s="6"/>
      <c r="V19" s="6"/>
    </row>
    <row r="20" spans="1:22" x14ac:dyDescent="0.45">
      <c r="A20" s="24" t="s">
        <v>1441</v>
      </c>
      <c r="B20" s="10">
        <f>INDEX(dataset!$A:$AO,MATCH(B$6&amp;$O20,dataset!$AO:$AO,0),MATCH($A$1,dataset!$A$1:$AO$1,0))</f>
        <v>152147.84375</v>
      </c>
      <c r="C20" s="10">
        <f>INDEX(dataset!$A:$AO,MATCH(C$6&amp;$O20,dataset!$AO:$AO,0),MATCH($A$1,dataset!$A$1:$AO$1,0))</f>
        <v>153044.375</v>
      </c>
      <c r="D20" s="10">
        <f>INDEX(dataset!$A:$AO,MATCH(D$6&amp;$O20,dataset!$AO:$AO,0),MATCH($A$1,dataset!$A$1:$AO$1,0))</f>
        <v>154324.3125</v>
      </c>
      <c r="E20" s="10">
        <f>INDEX(dataset!$A:$AO,MATCH(E$6&amp;$O20,dataset!$AO:$AO,0),MATCH($A$1,dataset!$A$1:$AO$1,0))</f>
        <v>154852.921875</v>
      </c>
      <c r="F20" s="10">
        <f>INDEX(dataset!$A:$AO,MATCH(F$6&amp;$O20,dataset!$AO:$AO,0),MATCH($A$1,dataset!$A$1:$AO$1,0))</f>
        <v>155168.609375</v>
      </c>
      <c r="G20" s="16"/>
      <c r="H20" s="16">
        <f t="shared" si="1"/>
        <v>4.6053776676688862E-3</v>
      </c>
      <c r="O20" s="6" t="s">
        <v>8355</v>
      </c>
      <c r="P20" s="6"/>
      <c r="Q20" s="6"/>
      <c r="R20" s="6"/>
      <c r="S20" s="6"/>
      <c r="T20" s="6"/>
      <c r="U20" s="6"/>
      <c r="V20" s="6"/>
    </row>
    <row r="21" spans="1:22" x14ac:dyDescent="0.45">
      <c r="A21" s="24" t="s">
        <v>3717</v>
      </c>
      <c r="B21" s="10">
        <f>INDEX(dataset!$A:$AO,MATCH(B$6&amp;$P21,dataset!$AO:$AO,0),MATCH($A$1,dataset!$A$1:$AO$1,0))+INDEX(dataset!$A:$AO,MATCH(B$6&amp;$O21,dataset!$AO:$AO,0),MATCH($A$1,dataset!$A$1:$AO$1,0))</f>
        <v>191.56030654907227</v>
      </c>
      <c r="C21" s="37">
        <f>INDEX(dataset!$A:$AO,MATCH(C$6&amp;$P21,dataset!$AO:$AO,0),MATCH($A$1,dataset!$A$1:$AO$1,0))+INDEX(dataset!$A:$AO,MATCH(C$6&amp;$O21,dataset!$AO:$AO,0),MATCH($A$1,dataset!$A$1:$AO$1,0))</f>
        <v>299.3037109375</v>
      </c>
      <c r="D21" s="37">
        <f>INDEX(dataset!$A:$AO,MATCH(D$6&amp;$P21,dataset!$AO:$AO,0),MATCH($A$1,dataset!$A$1:$AO$1,0))+INDEX(dataset!$A:$AO,MATCH(D$6&amp;$O21,dataset!$AO:$AO,0),MATCH($A$1,dataset!$A$1:$AO$1,0))</f>
        <v>286.58380889892578</v>
      </c>
      <c r="E21" s="37">
        <f>INDEX(dataset!$A:$AO,MATCH(E$6&amp;$P21,dataset!$AO:$AO,0),MATCH($A$1,dataset!$A$1:$AO$1,0))+INDEX(dataset!$A:$AO,MATCH(E$6&amp;$O21,dataset!$AO:$AO,0),MATCH($A$1,dataset!$A$1:$AO$1,0))</f>
        <v>229.20248413085938</v>
      </c>
      <c r="F21" s="37">
        <f>INDEX(dataset!$A:$AO,MATCH(F$6&amp;$P21,dataset!$AO:$AO,0),MATCH($A$1,dataset!$A$1:$AO$1,0))+INDEX(dataset!$A:$AO,MATCH(F$6&amp;$O21,dataset!$AO:$AO,0),MATCH($A$1,dataset!$A$1:$AO$1,0))</f>
        <v>209.19710540771484</v>
      </c>
      <c r="G21" s="16"/>
      <c r="H21" s="16">
        <f t="shared" si="1"/>
        <v>-0.11254190232158656</v>
      </c>
      <c r="O21" s="6" t="s">
        <v>3941</v>
      </c>
      <c r="P21" s="6" t="s">
        <v>3938</v>
      </c>
      <c r="Q21" s="6"/>
      <c r="R21" s="6"/>
      <c r="S21" s="6"/>
      <c r="T21" s="6"/>
      <c r="U21" s="6"/>
      <c r="V21" s="6"/>
    </row>
    <row r="22" spans="1:22" x14ac:dyDescent="0.45">
      <c r="A22" s="24" t="s">
        <v>3718</v>
      </c>
      <c r="B22" s="37">
        <f>INDEX(dataset!$A:$AO,MATCH(B$6&amp;$P22,dataset!$AO:$AO,0),MATCH($A$1,dataset!$A$1:$AO$1,0))+INDEX(dataset!$A:$AO,MATCH(B$6&amp;$O22,dataset!$AO:$AO,0),MATCH($A$1,dataset!$A$1:$AO$1,0))</f>
        <v>2.0259784162044525</v>
      </c>
      <c r="C22" s="37">
        <f>INDEX(dataset!$A:$AO,MATCH(C$6&amp;$P22,dataset!$AO:$AO,0),MATCH($A$1,dataset!$A$1:$AO$1,0))+INDEX(dataset!$A:$AO,MATCH(C$6&amp;$O22,dataset!$AO:$AO,0),MATCH($A$1,dataset!$A$1:$AO$1,0))</f>
        <v>2.1484831273555756</v>
      </c>
      <c r="D22" s="37">
        <f>INDEX(dataset!$A:$AO,MATCH(D$6&amp;$P22,dataset!$AO:$AO,0),MATCH($A$1,dataset!$A$1:$AO$1,0))+INDEX(dataset!$A:$AO,MATCH(D$6&amp;$O22,dataset!$AO:$AO,0),MATCH($A$1,dataset!$A$1:$AO$1,0))</f>
        <v>2.3832749724388123</v>
      </c>
      <c r="E22" s="37">
        <f>INDEX(dataset!$A:$AO,MATCH(E$6&amp;$P22,dataset!$AO:$AO,0),MATCH($A$1,dataset!$A$1:$AO$1,0))+INDEX(dataset!$A:$AO,MATCH(E$6&amp;$O22,dataset!$AO:$AO,0),MATCH($A$1,dataset!$A$1:$AO$1,0))</f>
        <v>2.0426410138607025</v>
      </c>
      <c r="F22" s="37">
        <f>INDEX(dataset!$A:$AO,MATCH(F$6&amp;$P22,dataset!$AO:$AO,0),MATCH($A$1,dataset!$A$1:$AO$1,0))+INDEX(dataset!$A:$AO,MATCH(F$6&amp;$O22,dataset!$AO:$AO,0),MATCH($A$1,dataset!$A$1:$AO$1,0))</f>
        <v>2.1255821287631989</v>
      </c>
      <c r="G22" s="16"/>
      <c r="H22" s="16">
        <f t="shared" si="1"/>
        <v>-3.5657486232824054E-3</v>
      </c>
      <c r="O22" s="6" t="s">
        <v>3942</v>
      </c>
      <c r="P22" s="6" t="s">
        <v>3939</v>
      </c>
      <c r="Q22" s="6"/>
      <c r="R22" s="6"/>
      <c r="S22" s="6"/>
      <c r="T22" s="6"/>
      <c r="U22" s="6"/>
      <c r="V22" s="6"/>
    </row>
    <row r="23" spans="1:22" x14ac:dyDescent="0.45">
      <c r="B23" s="35"/>
      <c r="C23" s="35"/>
      <c r="D23" s="35"/>
      <c r="E23" s="35"/>
      <c r="F23" s="35"/>
      <c r="O23" s="6" t="s">
        <v>3834</v>
      </c>
      <c r="P23" s="6"/>
      <c r="Q23" s="6"/>
      <c r="R23" s="6"/>
      <c r="S23" s="6"/>
      <c r="T23" s="6"/>
      <c r="U23" s="6"/>
      <c r="V23" s="6"/>
    </row>
    <row r="25" spans="1:22" ht="21" x14ac:dyDescent="0.65">
      <c r="A25" s="23" t="s">
        <v>84</v>
      </c>
    </row>
    <row r="26" spans="1:22" x14ac:dyDescent="0.45">
      <c r="B26" s="8">
        <f t="shared" ref="B26:P26" si="2">latest_year+B$2</f>
        <v>2016</v>
      </c>
      <c r="C26" s="8">
        <f t="shared" si="2"/>
        <v>2017</v>
      </c>
      <c r="D26" s="8">
        <f t="shared" si="2"/>
        <v>2018</v>
      </c>
      <c r="E26" s="8">
        <f t="shared" si="2"/>
        <v>2019</v>
      </c>
      <c r="F26" s="8">
        <f t="shared" si="2"/>
        <v>2020</v>
      </c>
      <c r="G26" s="8">
        <f t="shared" si="2"/>
        <v>2021</v>
      </c>
      <c r="H26" s="8">
        <f t="shared" si="2"/>
        <v>2022</v>
      </c>
      <c r="I26" s="8">
        <f t="shared" si="2"/>
        <v>2023</v>
      </c>
      <c r="J26" s="8">
        <f t="shared" si="2"/>
        <v>2024</v>
      </c>
      <c r="K26" s="8">
        <f t="shared" si="2"/>
        <v>2025</v>
      </c>
      <c r="L26" s="8">
        <f t="shared" si="2"/>
        <v>2026</v>
      </c>
      <c r="M26" s="8">
        <f t="shared" si="2"/>
        <v>2027</v>
      </c>
      <c r="N26" s="8">
        <f t="shared" si="2"/>
        <v>2028</v>
      </c>
      <c r="O26" s="8">
        <f t="shared" si="2"/>
        <v>2029</v>
      </c>
      <c r="P26" s="8">
        <f t="shared" si="2"/>
        <v>2030</v>
      </c>
    </row>
    <row r="27" spans="1:22" x14ac:dyDescent="0.45">
      <c r="A27" s="24" t="s">
        <v>1413</v>
      </c>
      <c r="B27" s="10">
        <f>INDEX(dataset!$A:$AO,MATCH(B$26&amp;$R27,dataset!$AO:$AO,0),MATCH($A$1,dataset!$A$1:$AO$1,0))/1000</f>
        <v>867.28262500000005</v>
      </c>
      <c r="C27" s="10">
        <f>INDEX(dataset!$A:$AO,MATCH(C$26&amp;$R27,dataset!$AO:$AO,0),MATCH($A$1,dataset!$A$1:$AO$1,0))/1000</f>
        <v>858.65037500000005</v>
      </c>
      <c r="D27" s="10">
        <f>INDEX(dataset!$A:$AO,MATCH(D$26&amp;$R27,dataset!$AO:$AO,0),MATCH($A$1,dataset!$A$1:$AO$1,0))/1000</f>
        <v>969.47125000000005</v>
      </c>
      <c r="E27" s="10">
        <f>INDEX(dataset!$A:$AO,MATCH(E$26&amp;$R27,dataset!$AO:$AO,0),MATCH($A$1,dataset!$A$1:$AO$1,0))/1000</f>
        <v>1064.4185</v>
      </c>
      <c r="F27" s="10">
        <f>INDEX(dataset!$A:$AO,MATCH(F$26&amp;$R27,dataset!$AO:$AO,0),MATCH($A$1,dataset!$A$1:$AO$1,0))/1000</f>
        <v>1727.291125</v>
      </c>
      <c r="G27" s="9"/>
      <c r="H27" s="9"/>
      <c r="I27" s="9"/>
      <c r="J27" s="9"/>
      <c r="K27" s="9"/>
      <c r="L27" s="9"/>
      <c r="M27" s="9"/>
      <c r="N27" s="9"/>
      <c r="O27" s="9"/>
      <c r="P27" s="9"/>
      <c r="R27" s="6" t="s">
        <v>1411</v>
      </c>
    </row>
    <row r="28" spans="1:22" x14ac:dyDescent="0.45">
      <c r="A28" s="24" t="s">
        <v>1414</v>
      </c>
      <c r="B28" s="9"/>
      <c r="C28" s="9"/>
      <c r="D28" s="9"/>
      <c r="E28" s="9"/>
      <c r="F28" s="9"/>
      <c r="G28" s="10">
        <f>INDEX(dataset!$A:$AO,MATCH(G$26&amp;$R28,dataset!$AO:$AO,0),MATCH($A$1,dataset!$A$1:$AO$1,0))/1000</f>
        <v>1204.197375</v>
      </c>
      <c r="H28" s="10">
        <f>INDEX(dataset!$A:$AO,MATCH(H$26&amp;$R28,dataset!$AO:$AO,0),MATCH($A$1,dataset!$A$1:$AO$1,0))/1000</f>
        <v>1154.212</v>
      </c>
      <c r="I28" s="10">
        <f>INDEX(dataset!$A:$AO,MATCH(I$26&amp;$R28,dataset!$AO:$AO,0),MATCH($A$1,dataset!$A$1:$AO$1,0))/1000</f>
        <v>1101.1991250000001</v>
      </c>
      <c r="J28" s="10">
        <f>INDEX(dataset!$A:$AO,MATCH(J$26&amp;$R28,dataset!$AO:$AO,0),MATCH($A$1,dataset!$A$1:$AO$1,0))/1000</f>
        <v>1102.64175</v>
      </c>
      <c r="K28" s="10">
        <f>INDEX(dataset!$A:$AO,MATCH(K$26&amp;$R28,dataset!$AO:$AO,0),MATCH($A$1,dataset!$A$1:$AO$1,0))/1000</f>
        <v>1065.68075</v>
      </c>
      <c r="L28" s="10">
        <f>INDEX(dataset!$A:$AO,MATCH(L$26&amp;$R28,dataset!$AO:$AO,0),MATCH($A$1,dataset!$A$1:$AO$1,0))/1000</f>
        <v>1082.4214999999999</v>
      </c>
      <c r="M28" s="10">
        <f>INDEX(dataset!$A:$AO,MATCH(M$26&amp;$R28,dataset!$AO:$AO,0),MATCH($A$1,dataset!$A$1:$AO$1,0))/1000</f>
        <v>1045.3293125</v>
      </c>
      <c r="N28" s="10">
        <f>INDEX(dataset!$A:$AO,MATCH(N$26&amp;$R28,dataset!$AO:$AO,0),MATCH($A$1,dataset!$A$1:$AO$1,0))/1000</f>
        <v>1001.5371249999999</v>
      </c>
      <c r="O28" s="10">
        <f>INDEX(dataset!$A:$AO,MATCH(O$26&amp;$R28,dataset!$AO:$AO,0),MATCH($A$1,dataset!$A$1:$AO$1,0))/1000</f>
        <v>1014.3269375</v>
      </c>
      <c r="P28" s="10">
        <f>INDEX(dataset!$A:$AO,MATCH(P$26&amp;$R28,dataset!$AO:$AO,0),MATCH($A$1,dataset!$A$1:$AO$1,0))/1000</f>
        <v>1012.53075</v>
      </c>
      <c r="R28" s="6" t="str">
        <f>"AMP"&amp;latest_year&amp;"Capital ExpenditureAll assetsExpenditure on assetsconstant"</f>
        <v>AMP2020Capital ExpenditureAll assetsExpenditure on assetsconstant</v>
      </c>
    </row>
    <row r="29" spans="1:22" x14ac:dyDescent="0.45">
      <c r="A29" s="24" t="s">
        <v>1415</v>
      </c>
      <c r="B29" s="10">
        <f>INDEX(dataset!$A:$AO,MATCH(B$26&amp;"AMP"&amp;B$26-1&amp;$R29,dataset!$AO:$AO,0),MATCH($A$1,dataset!$A$1:$AO$1,0))/1000</f>
        <v>1013.2535625</v>
      </c>
      <c r="C29" s="10">
        <f>INDEX(dataset!$A:$AO,MATCH(C$26&amp;"AMP"&amp;C$26-1&amp;$R29,dataset!$AO:$AO,0),MATCH($A$1,dataset!$A$1:$AO$1,0))/1000</f>
        <v>876.84887500000002</v>
      </c>
      <c r="D29" s="10">
        <f>INDEX(dataset!$A:$AO,MATCH(D$26&amp;"AMP"&amp;D$26-1&amp;$R29,dataset!$AO:$AO,0),MATCH($A$1,dataset!$A$1:$AO$1,0))/1000</f>
        <v>1000.2685</v>
      </c>
      <c r="E29" s="10">
        <f>INDEX(dataset!$A:$AO,MATCH(E$26&amp;"AMP"&amp;E$26-1&amp;$R29,dataset!$AO:$AO,0),MATCH($A$1,dataset!$A$1:$AO$1,0))/1000</f>
        <v>1051.3423749999999</v>
      </c>
      <c r="F29" s="10">
        <f>INDEX(dataset!$A:$AO,MATCH(F$26&amp;"AMP"&amp;F$26-1&amp;$R29,dataset!$AO:$AO,0),MATCH($A$1,dataset!$A$1:$AO$1,0))/1000</f>
        <v>1193.9547500000001</v>
      </c>
      <c r="R29" s="6" t="s">
        <v>1416</v>
      </c>
    </row>
    <row r="30" spans="1:22" x14ac:dyDescent="0.45">
      <c r="A30" s="24" t="s">
        <v>3496</v>
      </c>
      <c r="B30" s="10">
        <f>INDEX(dataset!$A:$AO,MATCH(B$26&amp;"AMP"&amp;B$26-2&amp;$R30,dataset!$AO:$AO,0),MATCH($A$1,dataset!$A$1:$AO$1,0))/1000</f>
        <v>986.3024375</v>
      </c>
      <c r="C30" s="10">
        <f>INDEX(dataset!$A:$AO,MATCH(C$26&amp;"AMP"&amp;C$26-2&amp;$R30,dataset!$AO:$AO,0),MATCH($A$1,dataset!$A$1:$AO$1,0))/1000</f>
        <v>930.09056250000003</v>
      </c>
      <c r="D30" s="10">
        <f>INDEX(dataset!$A:$AO,MATCH(D$26&amp;"AMP"&amp;D$26-2&amp;$R30,dataset!$AO:$AO,0),MATCH($A$1,dataset!$A$1:$AO$1,0))/1000</f>
        <v>878.31456249999997</v>
      </c>
      <c r="E30" s="10">
        <f>INDEX(dataset!$A:$AO,MATCH(E$26&amp;"AMP"&amp;E$26-2&amp;$R30,dataset!$AO:$AO,0),MATCH($A$1,dataset!$A$1:$AO$1,0))/1000</f>
        <v>989.87693750000005</v>
      </c>
      <c r="F30" s="10">
        <f>INDEX(dataset!$A:$AO,MATCH(F$26&amp;"AMP"&amp;F$26-2&amp;$R30,dataset!$AO:$AO,0),MATCH($A$1,dataset!$A$1:$AO$1,0))/1000</f>
        <v>1007.0618125</v>
      </c>
      <c r="R30" s="6" t="s">
        <v>1416</v>
      </c>
    </row>
    <row r="31" spans="1:22" ht="15.75" customHeight="1" x14ac:dyDescent="0.45">
      <c r="A31" s="24"/>
      <c r="H31" s="8" t="s">
        <v>1445</v>
      </c>
      <c r="I31" s="8" t="s">
        <v>1446</v>
      </c>
    </row>
    <row r="32" spans="1:22" x14ac:dyDescent="0.45">
      <c r="A32" s="24" t="str">
        <f t="shared" ref="A32:A37" si="3">VLOOKUP(V32,$O$32:$R$37,4,FALSE)</f>
        <v>Asset replacement &amp; renewal</v>
      </c>
      <c r="B32" s="10">
        <f>INDEX(dataset!$A:$AO,MATCH(B$26&amp;$V32,dataset!$AO:$AO,0),MATCH($A$1,dataset!$A$1:$AO$1,0))/1000</f>
        <v>312.39878125000001</v>
      </c>
      <c r="C32" s="10">
        <f>INDEX(dataset!$A:$AO,MATCH(C$26&amp;$V32,dataset!$AO:$AO,0),MATCH($A$1,dataset!$A$1:$AO$1,0))/1000</f>
        <v>361.92393750000002</v>
      </c>
      <c r="D32" s="10">
        <f>INDEX(dataset!$A:$AO,MATCH(D$26&amp;$V32,dataset!$AO:$AO,0),MATCH($A$1,dataset!$A$1:$AO$1,0))/1000</f>
        <v>402.60750000000002</v>
      </c>
      <c r="E32" s="10">
        <f>INDEX(dataset!$A:$AO,MATCH(E$26&amp;$V32,dataset!$AO:$AO,0),MATCH($A$1,dataset!$A$1:$AO$1,0))/1000</f>
        <v>441.13928125000001</v>
      </c>
      <c r="F32" s="10">
        <f>INDEX(dataset!$A:$AO,MATCH(F$26&amp;$V32,dataset!$AO:$AO,0),MATCH($A$1,dataset!$A$1:$AO$1,0))/1000</f>
        <v>461.76518750000002</v>
      </c>
      <c r="G32" s="9"/>
      <c r="H32" s="18">
        <f t="shared" ref="H32:H38" si="4">AVERAGE(D32:F32)</f>
        <v>435.17065625000004</v>
      </c>
      <c r="I32" s="19">
        <f>H32/$H$38</f>
        <v>0.34710161838467818</v>
      </c>
      <c r="N32">
        <f>RANK(T32,$T$32:$T$37,0)+COUNTIF($T$32:T32,T32:T37)-1</f>
        <v>6</v>
      </c>
      <c r="O32" s="6" t="s">
        <v>1417</v>
      </c>
      <c r="R32" s="6" t="s">
        <v>27</v>
      </c>
      <c r="T32" s="29">
        <f>INDEX(dataset!$A:$AO,MATCH(latest_year&amp;$O32,dataset!$AO:$AO,0),MATCH($A$1,dataset!$A$1:$AO$1,0))+INDEX(dataset!$A:$AO,MATCH(latest_year-1&amp;$O32,dataset!$AO:$AO,0),MATCH($A$1,dataset!$A$1:$AO$1,0))+INDEX(dataset!$A:$AO,MATCH(latest_year-2&amp;$O32,dataset!$AO:$AO,0),MATCH($A$1,dataset!$A$1:$AO$1,0))</f>
        <v>138707.98046875</v>
      </c>
      <c r="U32">
        <v>1</v>
      </c>
      <c r="V32" s="6" t="str">
        <f t="shared" ref="V32:V37" si="5">VLOOKUP(U32,$N$32:$O$37,2,FALSE)</f>
        <v>IDCapital ExpenditureAsset replacement and renewalAsset replacement and renewalconstant</v>
      </c>
    </row>
    <row r="33" spans="1:22" x14ac:dyDescent="0.45">
      <c r="A33" s="24" t="str">
        <f t="shared" si="3"/>
        <v>System growth</v>
      </c>
      <c r="B33" s="10">
        <f>INDEX(dataset!$A:$AO,MATCH(B$26&amp;$V33,dataset!$AO:$AO,0),MATCH($A$1,dataset!$A$1:$AO$1,0))/1000</f>
        <v>185.71212499999999</v>
      </c>
      <c r="C33" s="10">
        <f>INDEX(dataset!$A:$AO,MATCH(C$26&amp;$V33,dataset!$AO:$AO,0),MATCH($A$1,dataset!$A$1:$AO$1,0))/1000</f>
        <v>129.59690624999999</v>
      </c>
      <c r="D33" s="10">
        <f>INDEX(dataset!$A:$AO,MATCH(D$26&amp;$V33,dataset!$AO:$AO,0),MATCH($A$1,dataset!$A$1:$AO$1,0))/1000</f>
        <v>139.92934374999999</v>
      </c>
      <c r="E33" s="10">
        <f>INDEX(dataset!$A:$AO,MATCH(E$26&amp;$V33,dataset!$AO:$AO,0),MATCH($A$1,dataset!$A$1:$AO$1,0))/1000</f>
        <v>156.88920312499999</v>
      </c>
      <c r="F33" s="10">
        <f>INDEX(dataset!$A:$AO,MATCH(F$26&amp;$V33,dataset!$AO:$AO,0),MATCH($A$1,dataset!$A$1:$AO$1,0))/1000</f>
        <v>750.7410625</v>
      </c>
      <c r="G33" s="9"/>
      <c r="H33" s="18">
        <f t="shared" si="4"/>
        <v>349.18653645833336</v>
      </c>
      <c r="I33" s="19">
        <f t="shared" ref="I33:I39" si="6">H33/$H$38</f>
        <v>0.27851880677634255</v>
      </c>
      <c r="N33">
        <f>RANK(T33,$T$32:$T$37,0)+COUNTIF($T$32:T33,T33:T38)-1</f>
        <v>1</v>
      </c>
      <c r="O33" s="6" t="s">
        <v>1418</v>
      </c>
      <c r="R33" s="6" t="s">
        <v>26</v>
      </c>
      <c r="T33" s="29">
        <f>INDEX(dataset!$A:$AO,MATCH(latest_year&amp;$O33,dataset!$AO:$AO,0),MATCH($A$1,dataset!$A$1:$AO$1,0))+INDEX(dataset!$A:$AO,MATCH(latest_year-1&amp;$O33,dataset!$AO:$AO,0),MATCH($A$1,dataset!$A$1:$AO$1,0))+INDEX(dataset!$A:$AO,MATCH(latest_year-2&amp;$O33,dataset!$AO:$AO,0),MATCH($A$1,dataset!$A$1:$AO$1,0))</f>
        <v>1305511.96875</v>
      </c>
      <c r="U33">
        <v>2</v>
      </c>
      <c r="V33" s="6" t="str">
        <f t="shared" si="5"/>
        <v>IDCapital ExpenditureSystem growthSystem growthconstant</v>
      </c>
    </row>
    <row r="34" spans="1:22" x14ac:dyDescent="0.45">
      <c r="A34" s="24" t="str">
        <f t="shared" si="3"/>
        <v>Consumer connection</v>
      </c>
      <c r="B34" s="10">
        <f>INDEX(dataset!$A:$AO,MATCH(B$26&amp;$V34,dataset!$AO:$AO,0),MATCH($A$1,dataset!$A$1:$AO$1,0))/1000</f>
        <v>200.60599999999999</v>
      </c>
      <c r="C34" s="10">
        <f>INDEX(dataset!$A:$AO,MATCH(C$26&amp;$V34,dataset!$AO:$AO,0),MATCH($A$1,dataset!$A$1:$AO$1,0))/1000</f>
        <v>210.82885937500001</v>
      </c>
      <c r="D34" s="10">
        <f>INDEX(dataset!$A:$AO,MATCH(D$26&amp;$V34,dataset!$AO:$AO,0),MATCH($A$1,dataset!$A$1:$AO$1,0))/1000</f>
        <v>229.24440625</v>
      </c>
      <c r="E34" s="10">
        <f>INDEX(dataset!$A:$AO,MATCH(E$26&amp;$V34,dataset!$AO:$AO,0),MATCH($A$1,dataset!$A$1:$AO$1,0))/1000</f>
        <v>250.315171875</v>
      </c>
      <c r="F34" s="10">
        <f>INDEX(dataset!$A:$AO,MATCH(F$26&amp;$V34,dataset!$AO:$AO,0),MATCH($A$1,dataset!$A$1:$AO$1,0))/1000</f>
        <v>240.56323437500001</v>
      </c>
      <c r="G34" s="9"/>
      <c r="H34" s="18">
        <f t="shared" si="4"/>
        <v>240.04093750000001</v>
      </c>
      <c r="I34" s="19">
        <f t="shared" si="6"/>
        <v>0.19146189360010504</v>
      </c>
      <c r="N34">
        <f>RANK(T34,$T$32:$T$37,0)+COUNTIF($T$32:T34,T34:T45)-1</f>
        <v>3</v>
      </c>
      <c r="O34" s="6" t="s">
        <v>1419</v>
      </c>
      <c r="R34" s="6" t="s">
        <v>24</v>
      </c>
      <c r="T34" s="29">
        <f>INDEX(dataset!$A:$AO,MATCH(latest_year&amp;$O34,dataset!$AO:$AO,0),MATCH($A$1,dataset!$A$1:$AO$1,0))+INDEX(dataset!$A:$AO,MATCH(latest_year-1&amp;$O34,dataset!$AO:$AO,0),MATCH($A$1,dataset!$A$1:$AO$1,0))+INDEX(dataset!$A:$AO,MATCH(latest_year-2&amp;$O34,dataset!$AO:$AO,0),MATCH($A$1,dataset!$A$1:$AO$1,0))</f>
        <v>720122.8125</v>
      </c>
      <c r="U34">
        <v>3</v>
      </c>
      <c r="V34" s="6" t="str">
        <f t="shared" si="5"/>
        <v>IDCapital ExpenditureConsumer connectionConsumer connectionconstant</v>
      </c>
    </row>
    <row r="35" spans="1:22" x14ac:dyDescent="0.45">
      <c r="A35" s="24" t="str">
        <f t="shared" si="3"/>
        <v>Non-network assets</v>
      </c>
      <c r="B35" s="10">
        <f>INDEX(dataset!$A:$AO,MATCH(B$26&amp;$V35,dataset!$AO:$AO,0),MATCH($A$1,dataset!$A$1:$AO$1,0))/1000</f>
        <v>52.945921875000003</v>
      </c>
      <c r="C35" s="10">
        <f>INDEX(dataset!$A:$AO,MATCH(C$26&amp;$V35,dataset!$AO:$AO,0),MATCH($A$1,dataset!$A$1:$AO$1,0))/1000</f>
        <v>47.1730625</v>
      </c>
      <c r="D35" s="10">
        <f>INDEX(dataset!$A:$AO,MATCH(D$26&amp;$V35,dataset!$AO:$AO,0),MATCH($A$1,dataset!$A$1:$AO$1,0))/1000</f>
        <v>97.757984375000007</v>
      </c>
      <c r="E35" s="10">
        <f>INDEX(dataset!$A:$AO,MATCH(E$26&amp;$V35,dataset!$AO:$AO,0),MATCH($A$1,dataset!$A$1:$AO$1,0))/1000</f>
        <v>87.843789062499994</v>
      </c>
      <c r="F35" s="10">
        <f>INDEX(dataset!$A:$AO,MATCH(F$26&amp;$V35,dataset!$AO:$AO,0),MATCH($A$1,dataset!$A$1:$AO$1,0))/1000</f>
        <v>112.13110937499999</v>
      </c>
      <c r="G35" s="9"/>
      <c r="H35" s="18">
        <f t="shared" si="4"/>
        <v>99.244294270833336</v>
      </c>
      <c r="I35" s="19">
        <f t="shared" si="6"/>
        <v>7.9159416339555852E-2</v>
      </c>
      <c r="N35">
        <f>RANK(T35,$T$32:$T$37,0)+COUNTIF($T$32:T35,T35:T46)-1</f>
        <v>4</v>
      </c>
      <c r="O35" s="6" t="s">
        <v>1420</v>
      </c>
      <c r="R35" s="6" t="s">
        <v>91</v>
      </c>
      <c r="T35" s="29">
        <f>INDEX(dataset!$A:$AO,MATCH(latest_year&amp;$O35,dataset!$AO:$AO,0),MATCH($A$1,dataset!$A$1:$AO$1,0))+INDEX(dataset!$A:$AO,MATCH(latest_year-1&amp;$O35,dataset!$AO:$AO,0),MATCH($A$1,dataset!$A$1:$AO$1,0))+INDEX(dataset!$A:$AO,MATCH(latest_year-2&amp;$O35,dataset!$AO:$AO,0),MATCH($A$1,dataset!$A$1:$AO$1,0))</f>
        <v>297732.8828125</v>
      </c>
      <c r="U35">
        <v>4</v>
      </c>
      <c r="V35" s="6" t="str">
        <f t="shared" si="5"/>
        <v>IDCapital ExpenditureNon-network assetsExpenditure on non-network assetsconstant</v>
      </c>
    </row>
    <row r="36" spans="1:22" x14ac:dyDescent="0.45">
      <c r="A36" s="24" t="str">
        <f t="shared" si="3"/>
        <v>Reliability, safety &amp; environment</v>
      </c>
      <c r="B36" s="10">
        <f>INDEX(dataset!$A:$AO,MATCH(B$26&amp;$V36,dataset!$AO:$AO,0),MATCH($A$1,dataset!$A$1:$AO$1,0))/1000</f>
        <v>74.517250000000004</v>
      </c>
      <c r="C36" s="10">
        <f>INDEX(dataset!$A:$AO,MATCH(C$26&amp;$V36,dataset!$AO:$AO,0),MATCH($A$1,dataset!$A$1:$AO$1,0))/1000</f>
        <v>59.233027343750003</v>
      </c>
      <c r="D36" s="10">
        <f>INDEX(dataset!$A:$AO,MATCH(D$26&amp;$V36,dataset!$AO:$AO,0),MATCH($A$1,dataset!$A$1:$AO$1,0))/1000</f>
        <v>47.887679687499997</v>
      </c>
      <c r="E36" s="10">
        <f>INDEX(dataset!$A:$AO,MATCH(E$26&amp;$V36,dataset!$AO:$AO,0),MATCH($A$1,dataset!$A$1:$AO$1,0))/1000</f>
        <v>85.662242187499999</v>
      </c>
      <c r="F36" s="10">
        <f>INDEX(dataset!$A:$AO,MATCH(F$26&amp;$V36,dataset!$AO:$AO,0),MATCH($A$1,dataset!$A$1:$AO$1,0))/1000</f>
        <v>117.995609375</v>
      </c>
      <c r="G36" s="9"/>
      <c r="H36" s="18">
        <f t="shared" si="4"/>
        <v>83.84851041666667</v>
      </c>
      <c r="I36" s="19">
        <f t="shared" si="6"/>
        <v>6.6879402934856197E-2</v>
      </c>
      <c r="N36">
        <f>RANK(T36,$T$32:$T$37,0)+COUNTIF($T$32:T36,T36:T47)-1</f>
        <v>5</v>
      </c>
      <c r="O36" s="6" t="s">
        <v>1421</v>
      </c>
      <c r="R36" s="6" t="s">
        <v>28</v>
      </c>
      <c r="T36" s="29">
        <f>INDEX(dataset!$A:$AO,MATCH(latest_year&amp;$O36,dataset!$AO:$AO,0),MATCH($A$1,dataset!$A$1:$AO$1,0))+INDEX(dataset!$A:$AO,MATCH(latest_year-1&amp;$O36,dataset!$AO:$AO,0),MATCH($A$1,dataset!$A$1:$AO$1,0))+INDEX(dataset!$A:$AO,MATCH(latest_year-2&amp;$O36,dataset!$AO:$AO,0),MATCH($A$1,dataset!$A$1:$AO$1,0))</f>
        <v>251545.53125</v>
      </c>
      <c r="U36">
        <v>5</v>
      </c>
      <c r="V36" s="6" t="str">
        <f t="shared" si="5"/>
        <v>IDCapital ExpenditureReliability, safety and environmentTotal reliability, safety and environmentconstant</v>
      </c>
    </row>
    <row r="37" spans="1:22" x14ac:dyDescent="0.45">
      <c r="A37" s="24" t="str">
        <f t="shared" si="3"/>
        <v>Asset relocations</v>
      </c>
      <c r="B37" s="10">
        <f>INDEX(dataset!$A:$AO,MATCH(B$26&amp;$V37,dataset!$AO:$AO,0),MATCH($A$1,dataset!$A$1:$AO$1,0))/1000</f>
        <v>41.10243359375</v>
      </c>
      <c r="C37" s="10">
        <f>INDEX(dataset!$A:$AO,MATCH(C$26&amp;$V37,dataset!$AO:$AO,0),MATCH($A$1,dataset!$A$1:$AO$1,0))/1000</f>
        <v>49.89453125</v>
      </c>
      <c r="D37" s="10">
        <f>INDEX(dataset!$A:$AO,MATCH(D$26&amp;$V37,dataset!$AO:$AO,0),MATCH($A$1,dataset!$A$1:$AO$1,0))/1000</f>
        <v>52.044253906249999</v>
      </c>
      <c r="E37" s="10">
        <f>INDEX(dataset!$A:$AO,MATCH(E$26&amp;$V37,dataset!$AO:$AO,0),MATCH($A$1,dataset!$A$1:$AO$1,0))/1000</f>
        <v>42.568832031249997</v>
      </c>
      <c r="F37" s="10">
        <f>INDEX(dataset!$A:$AO,MATCH(F$26&amp;$V37,dataset!$AO:$AO,0),MATCH($A$1,dataset!$A$1:$AO$1,0))/1000</f>
        <v>44.094894531249999</v>
      </c>
      <c r="G37" s="9"/>
      <c r="H37" s="18">
        <f t="shared" si="4"/>
        <v>46.235993489583329</v>
      </c>
      <c r="I37" s="19">
        <f t="shared" si="6"/>
        <v>3.6878838077349839E-2</v>
      </c>
      <c r="N37">
        <f>RANK(T37,$T$32:$T$37,0)+COUNTIF($T$32:T37,T37:T48)-1</f>
        <v>2</v>
      </c>
      <c r="O37" s="6" t="s">
        <v>1422</v>
      </c>
      <c r="R37" s="6" t="s">
        <v>25</v>
      </c>
      <c r="T37" s="29">
        <f>INDEX(dataset!$A:$AO,MATCH(latest_year&amp;$O37,dataset!$AO:$AO,0),MATCH($A$1,dataset!$A$1:$AO$1,0))+INDEX(dataset!$A:$AO,MATCH(latest_year-1&amp;$O37,dataset!$AO:$AO,0),MATCH($A$1,dataset!$A$1:$AO$1,0))+INDEX(dataset!$A:$AO,MATCH(latest_year-2&amp;$O37,dataset!$AO:$AO,0),MATCH($A$1,dataset!$A$1:$AO$1,0))</f>
        <v>1047559.609375</v>
      </c>
      <c r="U37">
        <v>6</v>
      </c>
      <c r="V37" s="6" t="str">
        <f t="shared" si="5"/>
        <v>IDCapital ExpenditureAsset relocationsAsset relocationsconstant</v>
      </c>
    </row>
    <row r="38" spans="1:22" x14ac:dyDescent="0.45">
      <c r="A38" s="24" t="s">
        <v>19</v>
      </c>
      <c r="B38" s="10">
        <f>INDEX(dataset!$A:$AO,MATCH(B$6&amp;$O38,dataset!$AO:$AO,0),MATCH($A$1,dataset!$A$1:$AO$1,0))/1000</f>
        <v>867.28262500000005</v>
      </c>
      <c r="C38" s="10">
        <f>INDEX(dataset!$A:$AO,MATCH(C$6&amp;$O38,dataset!$AO:$AO,0),MATCH($A$1,dataset!$A$1:$AO$1,0))/1000</f>
        <v>858.65037500000005</v>
      </c>
      <c r="D38" s="10">
        <f>INDEX(dataset!$A:$AO,MATCH(D$6&amp;$O38,dataset!$AO:$AO,0),MATCH($A$1,dataset!$A$1:$AO$1,0))/1000</f>
        <v>969.47125000000005</v>
      </c>
      <c r="E38" s="10">
        <f>INDEX(dataset!$A:$AO,MATCH(E$6&amp;$O38,dataset!$AO:$AO,0),MATCH($A$1,dataset!$A$1:$AO$1,0))/1000</f>
        <v>1064.4185</v>
      </c>
      <c r="F38" s="10">
        <f>INDEX(dataset!$A:$AO,MATCH(F$6&amp;$O38,dataset!$AO:$AO,0),MATCH($A$1,dataset!$A$1:$AO$1,0))/1000</f>
        <v>1727.291125</v>
      </c>
      <c r="H38" s="18">
        <f t="shared" si="4"/>
        <v>1253.7269583333334</v>
      </c>
      <c r="I38" s="19">
        <f t="shared" si="6"/>
        <v>1</v>
      </c>
      <c r="J38" t="b">
        <f>ROUND(SUM(I32:I37),5)=I38</f>
        <v>1</v>
      </c>
      <c r="O38" s="6" t="s">
        <v>1411</v>
      </c>
    </row>
    <row r="39" spans="1:22" s="35" customFormat="1" x14ac:dyDescent="0.45">
      <c r="A39" s="24" t="s">
        <v>3965</v>
      </c>
      <c r="B39" s="37">
        <f>INDEX(dataset!$A:$AO,MATCH(B$6&amp;$O39,dataset!$AO:$AO,0),MATCH($A$1,dataset!$A$1:$AO$1,0))/1000</f>
        <v>226.4118125</v>
      </c>
      <c r="C39" s="37">
        <f>INDEX(dataset!$A:$AO,MATCH(C$6&amp;$O39,dataset!$AO:$AO,0),MATCH($A$1,dataset!$A$1:$AO$1,0))/1000</f>
        <v>298.86425000000003</v>
      </c>
      <c r="D39" s="37">
        <f>INDEX(dataset!$A:$AO,MATCH(D$6&amp;$O39,dataset!$AO:$AO,0),MATCH($A$1,dataset!$A$1:$AO$1,0))/1000</f>
        <v>224.50426562499999</v>
      </c>
      <c r="E39" s="37">
        <f>INDEX(dataset!$A:$AO,MATCH(E$6&amp;$O39,dataset!$AO:$AO,0),MATCH($A$1,dataset!$A$1:$AO$1,0))/1000</f>
        <v>198.64262500000001</v>
      </c>
      <c r="F39" s="37">
        <f>INDEX(dataset!$A:$AO,MATCH(F$6&amp;$O39,dataset!$AO:$AO,0),MATCH($A$1,dataset!$A$1:$AO$1,0))/1000</f>
        <v>785.75812499999995</v>
      </c>
      <c r="H39" s="18">
        <f>AVERAGE(D39:F39)</f>
        <v>402.9683385416667</v>
      </c>
      <c r="I39" s="19">
        <f t="shared" si="6"/>
        <v>0.32141634656828355</v>
      </c>
      <c r="O39" s="6" t="s">
        <v>3834</v>
      </c>
    </row>
    <row r="40" spans="1:22" ht="22.5" customHeight="1" x14ac:dyDescent="0.45">
      <c r="H40" s="8" t="s">
        <v>3974</v>
      </c>
    </row>
    <row r="41" spans="1:22" s="35" customFormat="1" x14ac:dyDescent="0.45">
      <c r="A41" s="51" t="s">
        <v>1439</v>
      </c>
      <c r="B41" s="20"/>
      <c r="C41" s="20"/>
      <c r="D41" s="20"/>
      <c r="E41" s="20"/>
      <c r="F41" s="20"/>
      <c r="G41" s="20"/>
      <c r="H41" s="107">
        <f>SUM(D38:F38)/SUM(D7:F7)</f>
        <v>0.10155675083384046</v>
      </c>
    </row>
    <row r="42" spans="1:22" s="35" customFormat="1" x14ac:dyDescent="0.45">
      <c r="A42" s="51" t="s">
        <v>1438</v>
      </c>
      <c r="B42" s="20"/>
      <c r="C42" s="20"/>
      <c r="D42" s="20"/>
      <c r="E42" s="20"/>
      <c r="F42" s="20"/>
      <c r="G42" s="20"/>
      <c r="H42" s="20">
        <f>SUM(D38:F38)*1000000/SUM(D12:F12)</f>
        <v>587.00674822406222</v>
      </c>
    </row>
    <row r="43" spans="1:22" s="35" customFormat="1" x14ac:dyDescent="0.45">
      <c r="A43" s="51" t="s">
        <v>3506</v>
      </c>
      <c r="B43" s="20"/>
      <c r="C43" s="20"/>
      <c r="D43" s="20"/>
      <c r="E43" s="20"/>
      <c r="F43" s="20"/>
      <c r="G43" s="20"/>
      <c r="H43" s="20">
        <f>SUM(D38:F38)/-SUM(D74:F74)</f>
        <v>2.7252220997203267</v>
      </c>
    </row>
    <row r="44" spans="1:22" s="35" customFormat="1" x14ac:dyDescent="0.45">
      <c r="A44" s="106"/>
      <c r="B44" s="106"/>
      <c r="C44" s="106"/>
      <c r="D44" s="106"/>
      <c r="E44" s="106"/>
      <c r="F44" s="106"/>
    </row>
    <row r="46" spans="1:22" ht="21" x14ac:dyDescent="0.65">
      <c r="A46" s="23" t="s">
        <v>108</v>
      </c>
    </row>
    <row r="47" spans="1:22" x14ac:dyDescent="0.45">
      <c r="B47" s="8">
        <f t="shared" ref="B47:P47" si="7">latest_year+B$2</f>
        <v>2016</v>
      </c>
      <c r="C47" s="8">
        <f t="shared" si="7"/>
        <v>2017</v>
      </c>
      <c r="D47" s="8">
        <f t="shared" si="7"/>
        <v>2018</v>
      </c>
      <c r="E47" s="8">
        <f t="shared" si="7"/>
        <v>2019</v>
      </c>
      <c r="F47" s="8">
        <f t="shared" si="7"/>
        <v>2020</v>
      </c>
      <c r="G47" s="8">
        <f t="shared" si="7"/>
        <v>2021</v>
      </c>
      <c r="H47" s="8">
        <f t="shared" si="7"/>
        <v>2022</v>
      </c>
      <c r="I47" s="8">
        <f t="shared" si="7"/>
        <v>2023</v>
      </c>
      <c r="J47" s="8">
        <f t="shared" si="7"/>
        <v>2024</v>
      </c>
      <c r="K47" s="8">
        <f t="shared" si="7"/>
        <v>2025</v>
      </c>
      <c r="L47" s="8">
        <f t="shared" si="7"/>
        <v>2026</v>
      </c>
      <c r="M47" s="8">
        <f t="shared" si="7"/>
        <v>2027</v>
      </c>
      <c r="N47" s="8">
        <f t="shared" si="7"/>
        <v>2028</v>
      </c>
      <c r="O47" s="8">
        <f t="shared" si="7"/>
        <v>2029</v>
      </c>
      <c r="P47" s="8">
        <f t="shared" si="7"/>
        <v>2030</v>
      </c>
    </row>
    <row r="48" spans="1:22" x14ac:dyDescent="0.45">
      <c r="A48" s="24" t="s">
        <v>1423</v>
      </c>
      <c r="B48" s="10">
        <f>INDEX(dataset!$A:$AO,MATCH(B$26&amp;$R48,dataset!$AO:$AO,0),MATCH($A$1,dataset!$A$1:$AO$1,0))/1000</f>
        <v>598.20437500000003</v>
      </c>
      <c r="C48" s="10">
        <f>INDEX(dataset!$A:$AO,MATCH(C$26&amp;$R48,dataset!$AO:$AO,0),MATCH($A$1,dataset!$A$1:$AO$1,0))/1000</f>
        <v>604.74668750000001</v>
      </c>
      <c r="D48" s="10">
        <f>INDEX(dataset!$A:$AO,MATCH(D$26&amp;$R48,dataset!$AO:$AO,0),MATCH($A$1,dataset!$A$1:$AO$1,0))/1000</f>
        <v>619.14812500000005</v>
      </c>
      <c r="E48" s="10">
        <f>INDEX(dataset!$A:$AO,MATCH(E$26&amp;$R48,dataset!$AO:$AO,0),MATCH($A$1,dataset!$A$1:$AO$1,0))/1000</f>
        <v>657.33924999999999</v>
      </c>
      <c r="F48" s="10">
        <f>INDEX(dataset!$A:$AO,MATCH(F$26&amp;$R48,dataset!$AO:$AO,0),MATCH($A$1,dataset!$A$1:$AO$1,0))/1000</f>
        <v>690.25756249999995</v>
      </c>
      <c r="G48" s="9"/>
      <c r="H48" s="9"/>
      <c r="I48" s="9"/>
      <c r="J48" s="9"/>
      <c r="K48" s="9"/>
      <c r="L48" s="9"/>
      <c r="M48" s="9"/>
      <c r="N48" s="9"/>
      <c r="O48" s="9"/>
      <c r="P48" s="9"/>
      <c r="R48" s="6" t="s">
        <v>1412</v>
      </c>
    </row>
    <row r="49" spans="1:22" x14ac:dyDescent="0.45">
      <c r="A49" s="24" t="s">
        <v>1424</v>
      </c>
      <c r="B49" s="9"/>
      <c r="C49" s="9"/>
      <c r="D49" s="9"/>
      <c r="E49" s="9"/>
      <c r="F49" s="9"/>
      <c r="G49" s="10">
        <f>INDEX(dataset!$A:$AO,MATCH(G$26&amp;$R49,dataset!$AO:$AO,0),MATCH($A$1,dataset!$A$1:$AO$1,0))/1000</f>
        <v>699.17181249999999</v>
      </c>
      <c r="H49" s="10">
        <f>INDEX(dataset!$A:$AO,MATCH(H$26&amp;$R49,dataset!$AO:$AO,0),MATCH($A$1,dataset!$A$1:$AO$1,0))/1000</f>
        <v>701.46012499999995</v>
      </c>
      <c r="I49" s="10">
        <f>INDEX(dataset!$A:$AO,MATCH(I$26&amp;$R49,dataset!$AO:$AO,0),MATCH($A$1,dataset!$A$1:$AO$1,0))/1000</f>
        <v>704.73931249999998</v>
      </c>
      <c r="J49" s="10">
        <f>INDEX(dataset!$A:$AO,MATCH(J$26&amp;$R49,dataset!$AO:$AO,0),MATCH($A$1,dataset!$A$1:$AO$1,0))/1000</f>
        <v>708.77774999999997</v>
      </c>
      <c r="K49" s="10">
        <f>INDEX(dataset!$A:$AO,MATCH(K$26&amp;$R49,dataset!$AO:$AO,0),MATCH($A$1,dataset!$A$1:$AO$1,0))/1000</f>
        <v>707.05162499999994</v>
      </c>
      <c r="L49" s="10">
        <f>INDEX(dataset!$A:$AO,MATCH(L$26&amp;$R49,dataset!$AO:$AO,0),MATCH($A$1,dataset!$A$1:$AO$1,0))/1000</f>
        <v>704.36668750000001</v>
      </c>
      <c r="M49" s="10">
        <f>INDEX(dataset!$A:$AO,MATCH(M$26&amp;$R49,dataset!$AO:$AO,0),MATCH($A$1,dataset!$A$1:$AO$1,0))/1000</f>
        <v>702.74468750000005</v>
      </c>
      <c r="N49" s="10">
        <f>INDEX(dataset!$A:$AO,MATCH(N$26&amp;$R49,dataset!$AO:$AO,0),MATCH($A$1,dataset!$A$1:$AO$1,0))/1000</f>
        <v>703.26312499999995</v>
      </c>
      <c r="O49" s="10">
        <f>INDEX(dataset!$A:$AO,MATCH(O$26&amp;$R49,dataset!$AO:$AO,0),MATCH($A$1,dataset!$A$1:$AO$1,0))/1000</f>
        <v>704.47187499999995</v>
      </c>
      <c r="P49" s="10">
        <f>INDEX(dataset!$A:$AO,MATCH(P$26&amp;$R49,dataset!$AO:$AO,0),MATCH($A$1,dataset!$A$1:$AO$1,0))/1000</f>
        <v>707.06106250000005</v>
      </c>
      <c r="R49" s="6" t="str">
        <f>"AMP"&amp;latest_year&amp;"Operating ExpenditureTotal opexOperational expenditureconstant"</f>
        <v>AMP2020Operating ExpenditureTotal opexOperational expenditureconstant</v>
      </c>
    </row>
    <row r="50" spans="1:22" x14ac:dyDescent="0.45">
      <c r="A50" s="24" t="s">
        <v>1425</v>
      </c>
      <c r="B50" s="10">
        <f>INDEX(dataset!$A:$AO,MATCH(B$26&amp;"AMP"&amp;B$26-1&amp;$R50,dataset!$AO:$AO,0),MATCH($A$1,dataset!$A$1:$AO$1,0))/1000</f>
        <v>585.35718750000001</v>
      </c>
      <c r="C50" s="10">
        <f>INDEX(dataset!$A:$AO,MATCH(C$26&amp;"AMP"&amp;C$26-1&amp;$R50,dataset!$AO:$AO,0),MATCH($A$1,dataset!$A$1:$AO$1,0))/1000</f>
        <v>613.08462499999996</v>
      </c>
      <c r="D50" s="10">
        <f>INDEX(dataset!$A:$AO,MATCH(D$26&amp;"AMP"&amp;D$26-1&amp;$R50,dataset!$AO:$AO,0),MATCH($A$1,dataset!$A$1:$AO$1,0))/1000</f>
        <v>622.91387499999996</v>
      </c>
      <c r="E50" s="10">
        <f>INDEX(dataset!$A:$AO,MATCH(E$26&amp;"AMP"&amp;E$26-1&amp;$R50,dataset!$AO:$AO,0),MATCH($A$1,dataset!$A$1:$AO$1,0))/1000</f>
        <v>671.06174999999996</v>
      </c>
      <c r="F50" s="10">
        <f>INDEX(dataset!$A:$AO,MATCH(F$26&amp;"AMP"&amp;F$26-1&amp;$R50,dataset!$AO:$AO,0),MATCH($A$1,dataset!$A$1:$AO$1,0))/1000</f>
        <v>691.24599999999998</v>
      </c>
      <c r="R50" s="6" t="s">
        <v>1432</v>
      </c>
    </row>
    <row r="51" spans="1:22" x14ac:dyDescent="0.45">
      <c r="A51" s="24" t="s">
        <v>3497</v>
      </c>
      <c r="B51" s="10">
        <f>INDEX(dataset!$A:$AO,MATCH(B$26&amp;"AMP"&amp;B$26-2&amp;$R51,dataset!$AO:$AO,0),MATCH($A$1,dataset!$A$1:$AO$1,0))/1000</f>
        <v>594.21624999999995</v>
      </c>
      <c r="C51" s="10">
        <f>INDEX(dataset!$A:$AO,MATCH(C$26&amp;"AMP"&amp;C$26-2&amp;$R51,dataset!$AO:$AO,0),MATCH($A$1,dataset!$A$1:$AO$1,0))/1000</f>
        <v>584.38031249999995</v>
      </c>
      <c r="D51" s="10">
        <f>INDEX(dataset!$A:$AO,MATCH(D$26&amp;"AMP"&amp;D$26-2&amp;$R51,dataset!$AO:$AO,0),MATCH($A$1,dataset!$A$1:$AO$1,0))/1000</f>
        <v>617.08849999999995</v>
      </c>
      <c r="E51" s="10">
        <f>INDEX(dataset!$A:$AO,MATCH(E$26&amp;"AMP"&amp;E$26-2&amp;$R51,dataset!$AO:$AO,0),MATCH($A$1,dataset!$A$1:$AO$1,0))/1000</f>
        <v>638.31456249999997</v>
      </c>
      <c r="F51" s="10">
        <f>INDEX(dataset!$A:$AO,MATCH(F$26&amp;"AMP"&amp;F$26-2&amp;$R51,dataset!$AO:$AO,0),MATCH($A$1,dataset!$A$1:$AO$1,0))/1000</f>
        <v>675.99275</v>
      </c>
      <c r="R51" s="6" t="s">
        <v>1432</v>
      </c>
    </row>
    <row r="52" spans="1:22" ht="26.65" x14ac:dyDescent="0.45">
      <c r="A52" s="24"/>
      <c r="H52" s="8" t="s">
        <v>1445</v>
      </c>
      <c r="I52" s="8" t="s">
        <v>1447</v>
      </c>
    </row>
    <row r="53" spans="1:22" x14ac:dyDescent="0.45">
      <c r="A53" s="24" t="str">
        <f t="shared" ref="A53:A58" si="8">VLOOKUP(V53,$O$53:$R$58,4,FALSE)</f>
        <v>Business support</v>
      </c>
      <c r="B53" s="37">
        <f>INDEX(dataset!$A:$AO,MATCH(B$26&amp;$V53,dataset!$AO:$AO,0),MATCH($A$1,dataset!$A$1:$AO$1,0))/1000</f>
        <v>205.76403124999999</v>
      </c>
      <c r="C53" s="10">
        <f>INDEX(dataset!$A:$AO,MATCH(C$26&amp;$V53,dataset!$AO:$AO,0),MATCH($A$1,dataset!$A$1:$AO$1,0))/1000</f>
        <v>214.438734375</v>
      </c>
      <c r="D53" s="10">
        <f>INDEX(dataset!$A:$AO,MATCH(D$26&amp;$V53,dataset!$AO:$AO,0),MATCH($A$1,dataset!$A$1:$AO$1,0))/1000</f>
        <v>216.60784375</v>
      </c>
      <c r="E53" s="10">
        <f>INDEX(dataset!$A:$AO,MATCH(E$26&amp;$V53,dataset!$AO:$AO,0),MATCH($A$1,dataset!$A$1:$AO$1,0))/1000</f>
        <v>224.20453125</v>
      </c>
      <c r="F53" s="10">
        <f>INDEX(dataset!$A:$AO,MATCH(F$26&amp;$V53,dataset!$AO:$AO,0),MATCH($A$1,dataset!$A$1:$AO$1,0))/1000</f>
        <v>233.91626562499999</v>
      </c>
      <c r="G53" s="9"/>
      <c r="H53" s="18">
        <f>AVERAGE(D53:F53)</f>
        <v>224.90954687500002</v>
      </c>
      <c r="I53" s="19">
        <f>H53/$H$61</f>
        <v>0.34306870594143835</v>
      </c>
      <c r="N53">
        <f>RANK(T53,$T$53:$T$58,0)+COUNTIF($T$53:T53,T53:T58)-1</f>
        <v>6</v>
      </c>
      <c r="O53" s="6" t="s">
        <v>1426</v>
      </c>
      <c r="R53" s="6" t="s">
        <v>26</v>
      </c>
      <c r="T53" s="29">
        <f>INDEX(dataset!$A:$AO,MATCH(latest_year&amp;$O53,dataset!$AO:$AO,0),MATCH($A$1,dataset!$A$1:$AO$1,0))+INDEX(dataset!$A:$AO,MATCH(latest_year-1&amp;$O53,dataset!$AO:$AO,0),MATCH($A$1,dataset!$A$1:$AO$1,0))+INDEX(dataset!$A:$AO,MATCH(latest_year-2&amp;$O53,dataset!$AO:$AO,0),MATCH($A$1,dataset!$A$1:$AO$1,0))</f>
        <v>145623.51953125</v>
      </c>
      <c r="U53">
        <v>1</v>
      </c>
      <c r="V53" s="6" t="str">
        <f t="shared" ref="V53:V58" si="9">VLOOKUP(U53,$N$53:$O$58,2,FALSE)</f>
        <v>IDOperating ExpenditureBusiness supportBusiness supportconstant</v>
      </c>
    </row>
    <row r="54" spans="1:22" x14ac:dyDescent="0.45">
      <c r="A54" s="24" t="str">
        <f t="shared" si="8"/>
        <v>System operations &amp; network support</v>
      </c>
      <c r="B54" s="37">
        <f>INDEX(dataset!$A:$AO,MATCH(B$26&amp;$V54,dataset!$AO:$AO,0),MATCH($A$1,dataset!$A$1:$AO$1,0))/1000</f>
        <v>145.97385937499999</v>
      </c>
      <c r="C54" s="10">
        <f>INDEX(dataset!$A:$AO,MATCH(C$26&amp;$V54,dataset!$AO:$AO,0),MATCH($A$1,dataset!$A$1:$AO$1,0))/1000</f>
        <v>140.56768750000001</v>
      </c>
      <c r="D54" s="10">
        <f>INDEX(dataset!$A:$AO,MATCH(D$26&amp;$V54,dataset!$AO:$AO,0),MATCH($A$1,dataset!$A$1:$AO$1,0))/1000</f>
        <v>147.68564062499999</v>
      </c>
      <c r="E54" s="10">
        <f>INDEX(dataset!$A:$AO,MATCH(E$26&amp;$V54,dataset!$AO:$AO,0),MATCH($A$1,dataset!$A$1:$AO$1,0))/1000</f>
        <v>164.17364062499999</v>
      </c>
      <c r="F54" s="10">
        <f>INDEX(dataset!$A:$AO,MATCH(F$26&amp;$V54,dataset!$AO:$AO,0),MATCH($A$1,dataset!$A$1:$AO$1,0))/1000</f>
        <v>171.971953125</v>
      </c>
      <c r="G54" s="9"/>
      <c r="H54" s="18">
        <f t="shared" ref="H54:H60" si="10">AVERAGE(D54:F54)</f>
        <v>161.277078125</v>
      </c>
      <c r="I54" s="19">
        <f t="shared" ref="I54:I62" si="11">H54/$H$61</f>
        <v>0.24600609115588482</v>
      </c>
      <c r="N54">
        <f>RANK(T54,$T$53:$T$58,0)+COUNTIF($T$53:T54,T54:T59)-1</f>
        <v>1</v>
      </c>
      <c r="O54" s="6" t="s">
        <v>1427</v>
      </c>
      <c r="R54" s="6" t="s">
        <v>30</v>
      </c>
      <c r="T54" s="29">
        <f>INDEX(dataset!$A:$AO,MATCH(latest_year&amp;$O54,dataset!$AO:$AO,0),MATCH($A$1,dataset!$A$1:$AO$1,0))+INDEX(dataset!$A:$AO,MATCH(latest_year-1&amp;$O54,dataset!$AO:$AO,0),MATCH($A$1,dataset!$A$1:$AO$1,0))+INDEX(dataset!$A:$AO,MATCH(latest_year-2&amp;$O54,dataset!$AO:$AO,0),MATCH($A$1,dataset!$A$1:$AO$1,0))</f>
        <v>674728.640625</v>
      </c>
      <c r="U54">
        <v>2</v>
      </c>
      <c r="V54" s="6" t="str">
        <f t="shared" si="9"/>
        <v>IDOperating ExpenditureSystem operations and network supportSystem operations and network supportconstant</v>
      </c>
    </row>
    <row r="55" spans="1:22" x14ac:dyDescent="0.45">
      <c r="A55" s="24" t="str">
        <f t="shared" si="8"/>
        <v>Routine &amp; corrective maintenance</v>
      </c>
      <c r="B55" s="37">
        <f>INDEX(dataset!$A:$AO,MATCH(B$26&amp;$V55,dataset!$AO:$AO,0),MATCH($A$1,dataset!$A$1:$AO$1,0))/1000</f>
        <v>84.238085937500003</v>
      </c>
      <c r="C55" s="10">
        <f>INDEX(dataset!$A:$AO,MATCH(C$26&amp;$V55,dataset!$AO:$AO,0),MATCH($A$1,dataset!$A$1:$AO$1,0))/1000</f>
        <v>90.262210937500001</v>
      </c>
      <c r="D55" s="10">
        <f>INDEX(dataset!$A:$AO,MATCH(D$26&amp;$V55,dataset!$AO:$AO,0),MATCH($A$1,dataset!$A$1:$AO$1,0))/1000</f>
        <v>90.020343749999995</v>
      </c>
      <c r="E55" s="10">
        <f>INDEX(dataset!$A:$AO,MATCH(E$26&amp;$V55,dataset!$AO:$AO,0),MATCH($A$1,dataset!$A$1:$AO$1,0))/1000</f>
        <v>94.651062499999995</v>
      </c>
      <c r="F55" s="10">
        <f>INDEX(dataset!$A:$AO,MATCH(F$26&amp;$V55,dataset!$AO:$AO,0),MATCH($A$1,dataset!$A$1:$AO$1,0))/1000</f>
        <v>101.546671875</v>
      </c>
      <c r="G55" s="9"/>
      <c r="H55" s="18">
        <f t="shared" si="10"/>
        <v>95.406026041666664</v>
      </c>
      <c r="I55" s="19">
        <f t="shared" si="11"/>
        <v>0.14552882413355644</v>
      </c>
      <c r="N55">
        <f>RANK(T55,$T$53:$T$58,0)+COUNTIF($T$53:T55,T55:T60)-1</f>
        <v>3</v>
      </c>
      <c r="O55" s="6" t="s">
        <v>1428</v>
      </c>
      <c r="R55" s="6" t="s">
        <v>1437</v>
      </c>
      <c r="T55" s="29">
        <f>INDEX(dataset!$A:$AO,MATCH(latest_year&amp;$O55,dataset!$AO:$AO,0),MATCH($A$1,dataset!$A$1:$AO$1,0))+INDEX(dataset!$A:$AO,MATCH(latest_year-1&amp;$O55,dataset!$AO:$AO,0),MATCH($A$1,dataset!$A$1:$AO$1,0))+INDEX(dataset!$A:$AO,MATCH(latest_year-2&amp;$O55,dataset!$AO:$AO,0),MATCH($A$1,dataset!$A$1:$AO$1,0))</f>
        <v>286218.078125</v>
      </c>
      <c r="U55">
        <v>3</v>
      </c>
      <c r="V55" s="6" t="str">
        <f t="shared" si="9"/>
        <v>IDOperating ExpenditureRoutine and corrective maintenance and inspectionRoutine and corrective maintenance and inspectionconstant</v>
      </c>
    </row>
    <row r="56" spans="1:22" x14ac:dyDescent="0.45">
      <c r="A56" s="24" t="str">
        <f t="shared" si="8"/>
        <v>Service interruptions &amp; emergencies</v>
      </c>
      <c r="B56" s="37">
        <f>INDEX(dataset!$A:$AO,MATCH(B$26&amp;$V56,dataset!$AO:$AO,0),MATCH($A$1,dataset!$A$1:$AO$1,0))/1000</f>
        <v>66.780882812499996</v>
      </c>
      <c r="C56" s="10">
        <f>INDEX(dataset!$A:$AO,MATCH(C$26&amp;$V56,dataset!$AO:$AO,0),MATCH($A$1,dataset!$A$1:$AO$1,0))/1000</f>
        <v>69.636171875000002</v>
      </c>
      <c r="D56" s="10">
        <f>INDEX(dataset!$A:$AO,MATCH(D$26&amp;$V56,dataset!$AO:$AO,0),MATCH($A$1,dataset!$A$1:$AO$1,0))/1000</f>
        <v>68.277726562500007</v>
      </c>
      <c r="E56" s="10">
        <f>INDEX(dataset!$A:$AO,MATCH(E$26&amp;$V56,dataset!$AO:$AO,0),MATCH($A$1,dataset!$A$1:$AO$1,0))/1000</f>
        <v>71.841289062499996</v>
      </c>
      <c r="F56" s="10">
        <f>INDEX(dataset!$A:$AO,MATCH(F$26&amp;$V56,dataset!$AO:$AO,0),MATCH($A$1,dataset!$A$1:$AO$1,0))/1000</f>
        <v>75.474046874999999</v>
      </c>
      <c r="G56" s="9"/>
      <c r="H56" s="18">
        <f t="shared" si="10"/>
        <v>71.864354166666672</v>
      </c>
      <c r="I56" s="19">
        <f t="shared" si="11"/>
        <v>0.10961922839575125</v>
      </c>
      <c r="N56">
        <f>RANK(T56,$T$53:$T$58,0)+COUNTIF($T$53:T56,T56:T63)-1</f>
        <v>4</v>
      </c>
      <c r="O56" s="6" t="s">
        <v>1429</v>
      </c>
      <c r="R56" s="6" t="s">
        <v>1436</v>
      </c>
      <c r="T56" s="29">
        <f>INDEX(dataset!$A:$AO,MATCH(latest_year&amp;$O56,dataset!$AO:$AO,0),MATCH($A$1,dataset!$A$1:$AO$1,0))+INDEX(dataset!$A:$AO,MATCH(latest_year-1&amp;$O56,dataset!$AO:$AO,0),MATCH($A$1,dataset!$A$1:$AO$1,0))+INDEX(dataset!$A:$AO,MATCH(latest_year-2&amp;$O56,dataset!$AO:$AO,0),MATCH($A$1,dataset!$A$1:$AO$1,0))</f>
        <v>215593.0625</v>
      </c>
      <c r="U56">
        <v>4</v>
      </c>
      <c r="V56" s="6" t="str">
        <f t="shared" si="9"/>
        <v>IDOperating ExpenditureService interruptions and emergenciesService interruptions and emergenciesconstant</v>
      </c>
    </row>
    <row r="57" spans="1:22" x14ac:dyDescent="0.45">
      <c r="A57" s="24" t="str">
        <f t="shared" si="8"/>
        <v>Vegetation management</v>
      </c>
      <c r="B57" s="37">
        <f>INDEX(dataset!$A:$AO,MATCH(B$26&amp;$V57,dataset!$AO:$AO,0),MATCH($A$1,dataset!$A$1:$AO$1,0))/1000</f>
        <v>45.594082031249997</v>
      </c>
      <c r="C57" s="10">
        <f>INDEX(dataset!$A:$AO,MATCH(C$26&amp;$V57,dataset!$AO:$AO,0),MATCH($A$1,dataset!$A$1:$AO$1,0))/1000</f>
        <v>44.461515624999997</v>
      </c>
      <c r="D57" s="10">
        <f>INDEX(dataset!$A:$AO,MATCH(D$26&amp;$V57,dataset!$AO:$AO,0),MATCH($A$1,dataset!$A$1:$AO$1,0))/1000</f>
        <v>47.187121093750001</v>
      </c>
      <c r="E57" s="10">
        <f>INDEX(dataset!$A:$AO,MATCH(E$26&amp;$V57,dataset!$AO:$AO,0),MATCH($A$1,dataset!$A$1:$AO$1,0))/1000</f>
        <v>54.20880859375</v>
      </c>
      <c r="F57" s="10">
        <f>INDEX(dataset!$A:$AO,MATCH(F$26&amp;$V57,dataset!$AO:$AO,0),MATCH($A$1,dataset!$A$1:$AO$1,0))/1000</f>
        <v>59.354441406249997</v>
      </c>
      <c r="G57" s="9"/>
      <c r="H57" s="18">
        <f t="shared" si="10"/>
        <v>53.583457031249999</v>
      </c>
      <c r="I57" s="19">
        <f t="shared" si="11"/>
        <v>8.1734223909118359E-2</v>
      </c>
      <c r="N57">
        <f>RANK(T57,$T$53:$T$58,0)+COUNTIF($T$53:T57,T57:T68)-1</f>
        <v>2</v>
      </c>
      <c r="O57" s="6" t="s">
        <v>1430</v>
      </c>
      <c r="R57" s="6" t="s">
        <v>1435</v>
      </c>
      <c r="T57" s="29">
        <f>INDEX(dataset!$A:$AO,MATCH(latest_year&amp;$O57,dataset!$AO:$AO,0),MATCH($A$1,dataset!$A$1:$AO$1,0))+INDEX(dataset!$A:$AO,MATCH(latest_year-1&amp;$O57,dataset!$AO:$AO,0),MATCH($A$1,dataset!$A$1:$AO$1,0))+INDEX(dataset!$A:$AO,MATCH(latest_year-2&amp;$O57,dataset!$AO:$AO,0),MATCH($A$1,dataset!$A$1:$AO$1,0))</f>
        <v>483831.234375</v>
      </c>
      <c r="U57">
        <v>5</v>
      </c>
      <c r="V57" s="6" t="str">
        <f t="shared" si="9"/>
        <v>IDOperating ExpenditureVegetation managementVegetation managementconstant</v>
      </c>
    </row>
    <row r="58" spans="1:22" x14ac:dyDescent="0.45">
      <c r="A58" s="24" t="str">
        <f t="shared" si="8"/>
        <v>Asset replacement &amp; renewal</v>
      </c>
      <c r="B58" s="37">
        <f>INDEX(dataset!$A:$AO,MATCH(B$26&amp;$V58,dataset!$AO:$AO,0),MATCH($A$1,dataset!$A$1:$AO$1,0))/1000</f>
        <v>49.853464843749997</v>
      </c>
      <c r="C58" s="10">
        <f>INDEX(dataset!$A:$AO,MATCH(C$26&amp;$V58,dataset!$AO:$AO,0),MATCH($A$1,dataset!$A$1:$AO$1,0))/1000</f>
        <v>45.38040625</v>
      </c>
      <c r="D58" s="10">
        <f>INDEX(dataset!$A:$AO,MATCH(D$26&amp;$V58,dataset!$AO:$AO,0),MATCH($A$1,dataset!$A$1:$AO$1,0))/1000</f>
        <v>49.369472656249997</v>
      </c>
      <c r="E58" s="10">
        <f>INDEX(dataset!$A:$AO,MATCH(E$26&amp;$V58,dataset!$AO:$AO,0),MATCH($A$1,dataset!$A$1:$AO$1,0))/1000</f>
        <v>48.259949218750002</v>
      </c>
      <c r="F58" s="10">
        <f>INDEX(dataset!$A:$AO,MATCH(F$26&amp;$V58,dataset!$AO:$AO,0),MATCH($A$1,dataset!$A$1:$AO$1,0))/1000</f>
        <v>47.994097656249998</v>
      </c>
      <c r="G58" s="9"/>
      <c r="H58" s="18">
        <f t="shared" si="10"/>
        <v>48.54117317708333</v>
      </c>
      <c r="I58" s="19">
        <f t="shared" si="11"/>
        <v>7.4042910575052634E-2</v>
      </c>
      <c r="N58" s="6">
        <f>RANK(T58,$T$53:$T$58,0)+COUNTIF($T$53:T58,T58:T69)-1</f>
        <v>5</v>
      </c>
      <c r="O58" s="6" t="s">
        <v>1431</v>
      </c>
      <c r="R58" s="6" t="s">
        <v>29</v>
      </c>
      <c r="T58" s="29">
        <f>INDEX(dataset!$A:$AO,MATCH(latest_year&amp;$O58,dataset!$AO:$AO,0),MATCH($A$1,dataset!$A$1:$AO$1,0))+INDEX(dataset!$A:$AO,MATCH(latest_year-1&amp;$O58,dataset!$AO:$AO,0),MATCH($A$1,dataset!$A$1:$AO$1,0))+INDEX(dataset!$A:$AO,MATCH(latest_year-2&amp;$O58,dataset!$AO:$AO,0),MATCH($A$1,dataset!$A$1:$AO$1,0))</f>
        <v>160750.37109375</v>
      </c>
      <c r="U58">
        <v>6</v>
      </c>
      <c r="V58" s="6" t="str">
        <f t="shared" si="9"/>
        <v>IDOperating ExpenditureAsset replacement and renewalAsset replacement and renewalconstant</v>
      </c>
    </row>
    <row r="59" spans="1:22" x14ac:dyDescent="0.45">
      <c r="A59" s="24" t="s">
        <v>110</v>
      </c>
      <c r="B59" s="37">
        <f>INDEX(dataset!$A:$AO,MATCH(B$26&amp;$O59,dataset!$AO:$AO,0),MATCH($A$1,dataset!$A$1:$AO$1,0))/1000</f>
        <v>246.46646874999999</v>
      </c>
      <c r="C59" s="10">
        <f>INDEX(dataset!$A:$AO,MATCH(C$26&amp;$O59,dataset!$AO:$AO,0),MATCH($A$1,dataset!$A$1:$AO$1,0))/1000</f>
        <v>249.74031249999999</v>
      </c>
      <c r="D59" s="10">
        <f>INDEX(dataset!$A:$AO,MATCH(D$26&amp;$O59,dataset!$AO:$AO,0),MATCH($A$1,dataset!$A$1:$AO$1,0))/1000</f>
        <v>254.85467187500001</v>
      </c>
      <c r="E59" s="10">
        <f>INDEX(dataset!$A:$AO,MATCH(E$26&amp;$O59,dataset!$AO:$AO,0),MATCH($A$1,dataset!$A$1:$AO$1,0))/1000</f>
        <v>268.96112499999998</v>
      </c>
      <c r="F59" s="10">
        <f>INDEX(dataset!$A:$AO,MATCH(F$26&amp;$O59,dataset!$AO:$AO,0),MATCH($A$1,dataset!$A$1:$AO$1,0))/1000</f>
        <v>284.36928124999997</v>
      </c>
      <c r="G59" s="9"/>
      <c r="H59" s="18">
        <f t="shared" si="10"/>
        <v>269.39502604166665</v>
      </c>
      <c r="I59" s="19">
        <f t="shared" si="11"/>
        <v>0.4109252108472759</v>
      </c>
      <c r="N59" s="6"/>
      <c r="O59" s="6" t="s">
        <v>1433</v>
      </c>
    </row>
    <row r="60" spans="1:22" x14ac:dyDescent="0.45">
      <c r="A60" s="24" t="s">
        <v>111</v>
      </c>
      <c r="B60" s="37">
        <f>INDEX(dataset!$A:$AO,MATCH(B$26&amp;$O60,dataset!$AO:$AO,0),MATCH($A$1,dataset!$A$1:$AO$1,0))/1000</f>
        <v>351.73781250000002</v>
      </c>
      <c r="C60" s="10">
        <f>INDEX(dataset!$A:$AO,MATCH(C$26&amp;$O60,dataset!$AO:$AO,0),MATCH($A$1,dataset!$A$1:$AO$1,0))/1000</f>
        <v>355.00640625</v>
      </c>
      <c r="D60" s="10">
        <f>INDEX(dataset!$A:$AO,MATCH(D$26&amp;$O60,dataset!$AO:$AO,0),MATCH($A$1,dataset!$A$1:$AO$1,0))/1000</f>
        <v>364.29346874999999</v>
      </c>
      <c r="E60" s="10">
        <f>INDEX(dataset!$A:$AO,MATCH(E$26&amp;$O60,dataset!$AO:$AO,0),MATCH($A$1,dataset!$A$1:$AO$1,0))/1000</f>
        <v>388.37812500000001</v>
      </c>
      <c r="F60" s="10">
        <f>INDEX(dataset!$A:$AO,MATCH(F$26&amp;$O60,dataset!$AO:$AO,0),MATCH($A$1,dataset!$A$1:$AO$1,0))/1000</f>
        <v>405.88818750000002</v>
      </c>
      <c r="G60" s="9"/>
      <c r="H60" s="18">
        <f t="shared" si="10"/>
        <v>386.18659374999999</v>
      </c>
      <c r="I60" s="19">
        <f t="shared" si="11"/>
        <v>0.58907474942972871</v>
      </c>
      <c r="N60" s="6"/>
      <c r="O60" s="6" t="s">
        <v>1434</v>
      </c>
    </row>
    <row r="61" spans="1:22" s="35" customFormat="1" x14ac:dyDescent="0.45">
      <c r="A61" s="24" t="s">
        <v>1444</v>
      </c>
      <c r="B61" s="37">
        <f>INDEX(dataset!$A:$AO,MATCH(B$26&amp;$O61,dataset!$AO:$AO,0),MATCH($A$1,dataset!$A$1:$AO$1,0))/1000</f>
        <v>598.20437500000003</v>
      </c>
      <c r="C61" s="37">
        <f>INDEX(dataset!$A:$AO,MATCH(C$26&amp;$O61,dataset!$AO:$AO,0),MATCH($A$1,dataset!$A$1:$AO$1,0))/1000</f>
        <v>604.74668750000001</v>
      </c>
      <c r="D61" s="37">
        <f>INDEX(dataset!$A:$AO,MATCH(D$26&amp;$O61,dataset!$AO:$AO,0),MATCH($A$1,dataset!$A$1:$AO$1,0))/1000</f>
        <v>619.14812500000005</v>
      </c>
      <c r="E61" s="37">
        <f>INDEX(dataset!$A:$AO,MATCH(E$26&amp;$O61,dataset!$AO:$AO,0),MATCH($A$1,dataset!$A$1:$AO$1,0))/1000</f>
        <v>657.33924999999999</v>
      </c>
      <c r="F61" s="37">
        <f>INDEX(dataset!$A:$AO,MATCH(F$26&amp;$O61,dataset!$AO:$AO,0),MATCH($A$1,dataset!$A$1:$AO$1,0))/1000</f>
        <v>690.25756249999995</v>
      </c>
      <c r="G61" s="9"/>
      <c r="H61" s="18">
        <f>AVERAGE(D61:F61)</f>
        <v>655.58164583333337</v>
      </c>
      <c r="I61" s="19">
        <f t="shared" si="11"/>
        <v>1</v>
      </c>
      <c r="J61" s="35" t="b">
        <f>ROUND(SUM(I53:I58),5)=I61</f>
        <v>1</v>
      </c>
      <c r="N61" s="6"/>
      <c r="O61" s="6" t="s">
        <v>1412</v>
      </c>
    </row>
    <row r="62" spans="1:22" s="35" customFormat="1" x14ac:dyDescent="0.45">
      <c r="A62" s="24" t="s">
        <v>3966</v>
      </c>
      <c r="B62" s="37">
        <f>INDEX(dataset!$A:$AO,MATCH(B$26&amp;$O62,dataset!$AO:$AO,0),MATCH($A$1,dataset!$A$1:$AO$1,0))/1000</f>
        <v>176.83659374999999</v>
      </c>
      <c r="C62" s="37">
        <f>INDEX(dataset!$A:$AO,MATCH(C$26&amp;$O62,dataset!$AO:$AO,0),MATCH($A$1,dataset!$A$1:$AO$1,0))/1000</f>
        <v>177.39934375000001</v>
      </c>
      <c r="D62" s="37">
        <f>INDEX(dataset!$A:$AO,MATCH(D$26&amp;$O62,dataset!$AO:$AO,0),MATCH($A$1,dataset!$A$1:$AO$1,0))/1000</f>
        <v>170.3125</v>
      </c>
      <c r="E62" s="37">
        <f>INDEX(dataset!$A:$AO,MATCH(E$26&amp;$O62,dataset!$AO:$AO,0),MATCH($A$1,dataset!$A$1:$AO$1,0))/1000</f>
        <v>150.933171875</v>
      </c>
      <c r="F62" s="37">
        <f>INDEX(dataset!$A:$AO,MATCH(F$26&amp;$O62,dataset!$AO:$AO,0),MATCH($A$1,dataset!$A$1:$AO$1,0))/1000</f>
        <v>159.05128124999999</v>
      </c>
      <c r="G62" s="9"/>
      <c r="H62" s="18">
        <f>AVERAGE(D62:F62)</f>
        <v>160.09898437499999</v>
      </c>
      <c r="I62" s="19">
        <f t="shared" si="11"/>
        <v>0.24420907051400503</v>
      </c>
      <c r="N62" s="6"/>
      <c r="O62" s="6" t="s">
        <v>3836</v>
      </c>
    </row>
    <row r="63" spans="1:22" ht="21.75" customHeight="1" x14ac:dyDescent="0.45">
      <c r="H63" s="8" t="s">
        <v>3974</v>
      </c>
      <c r="O63" s="6"/>
    </row>
    <row r="64" spans="1:22" s="35" customFormat="1" x14ac:dyDescent="0.45">
      <c r="A64" s="24" t="s">
        <v>3975</v>
      </c>
      <c r="B64" s="20"/>
      <c r="C64" s="20"/>
      <c r="D64" s="20"/>
      <c r="E64" s="20"/>
      <c r="F64" s="20"/>
      <c r="G64" s="20"/>
      <c r="H64" s="20">
        <f>SUM(D59:F59)*1000/SUM(D20:F20)</f>
        <v>1.7404809131017442</v>
      </c>
      <c r="O64" s="6"/>
    </row>
    <row r="65" spans="1:16" s="35" customFormat="1" x14ac:dyDescent="0.45">
      <c r="A65" s="51" t="s">
        <v>1440</v>
      </c>
      <c r="B65" s="20"/>
      <c r="C65" s="20"/>
      <c r="D65" s="20"/>
      <c r="E65" s="20"/>
      <c r="F65" s="20"/>
      <c r="G65" s="20"/>
      <c r="H65" s="20">
        <f>SUM(D60:F60)*1000000/SUM(D12:F12)</f>
        <v>180.81619374785942</v>
      </c>
      <c r="O65" s="6"/>
    </row>
    <row r="66" spans="1:16" s="35" customFormat="1" x14ac:dyDescent="0.45">
      <c r="A66" s="51" t="s">
        <v>4001</v>
      </c>
      <c r="B66" s="20"/>
      <c r="C66" s="20"/>
      <c r="D66" s="20"/>
      <c r="E66" s="20"/>
      <c r="F66" s="20"/>
      <c r="G66" s="20"/>
      <c r="H66" s="20">
        <f>SUM(D61:F61)*1000/SUM(D14:F14)</f>
        <v>99.017669417486871</v>
      </c>
      <c r="O66" s="6"/>
    </row>
    <row r="67" spans="1:16" s="35" customFormat="1" x14ac:dyDescent="0.45">
      <c r="A67" s="38"/>
      <c r="O67" s="6"/>
    </row>
    <row r="69" spans="1:16" ht="21" x14ac:dyDescent="0.65">
      <c r="A69" s="23" t="s">
        <v>1442</v>
      </c>
    </row>
    <row r="70" spans="1:16" x14ac:dyDescent="0.45">
      <c r="A70" s="24"/>
      <c r="B70" s="8">
        <f>latest_year+B$2</f>
        <v>2016</v>
      </c>
      <c r="C70" s="8">
        <f>latest_year+C$2</f>
        <v>2017</v>
      </c>
      <c r="D70" s="8">
        <f>latest_year+D$2</f>
        <v>2018</v>
      </c>
      <c r="E70" s="8">
        <f>latest_year+E$2</f>
        <v>2019</v>
      </c>
      <c r="F70" s="8">
        <f>latest_year+F$2</f>
        <v>2020</v>
      </c>
    </row>
    <row r="71" spans="1:16" x14ac:dyDescent="0.45">
      <c r="A71" s="24" t="s">
        <v>35</v>
      </c>
      <c r="B71" s="10">
        <f>INDEX(dataset!$A:$AO,MATCH(B$26&amp;$O71,dataset!$AO:$AO,0),MATCH($A$1,dataset!$A$1:$AO$1,0))/1000</f>
        <v>10257.386</v>
      </c>
      <c r="C71" s="10">
        <f>INDEX(dataset!$A:$AO,MATCH(C$26&amp;$O71,dataset!$AO:$AO,0),MATCH($A$1,dataset!$A$1:$AO$1,0))/1000</f>
        <v>10554.082</v>
      </c>
      <c r="D71" s="10">
        <f>INDEX(dataset!$A:$AO,MATCH(D$26&amp;$O71,dataset!$AO:$AO,0),MATCH($A$1,dataset!$A$1:$AO$1,0))/1000</f>
        <v>11062.633</v>
      </c>
      <c r="E71" s="10">
        <f>INDEX(dataset!$A:$AO,MATCH(E$26&amp;$O71,dataset!$AO:$AO,0),MATCH($A$1,dataset!$A$1:$AO$1,0))/1000</f>
        <v>11440.323</v>
      </c>
      <c r="F71" s="10">
        <f>INDEX(dataset!$A:$AO,MATCH(F$26&amp;$O71,dataset!$AO:$AO,0),MATCH($A$1,dataset!$A$1:$AO$1,0))/1000</f>
        <v>11949.464</v>
      </c>
      <c r="O71" s="6" t="s">
        <v>1468</v>
      </c>
      <c r="P71" s="6"/>
    </row>
    <row r="72" spans="1:16" x14ac:dyDescent="0.45">
      <c r="A72" s="24" t="s">
        <v>33</v>
      </c>
      <c r="B72" s="10">
        <f>INDEX(dataset!$A:$AO,MATCH(B$26&amp;$O72,dataset!$AO:$AO,0),MATCH($A$1,dataset!$A$1:$AO$1,0))/1000</f>
        <v>55.379316406249998</v>
      </c>
      <c r="C72" s="10">
        <f>INDEX(dataset!$A:$AO,MATCH(C$26&amp;$O72,dataset!$AO:$AO,0),MATCH($A$1,dataset!$A$1:$AO$1,0))/1000</f>
        <v>227.41229687500001</v>
      </c>
      <c r="D72" s="10">
        <f>INDEX(dataset!$A:$AO,MATCH(D$26&amp;$O72,dataset!$AO:$AO,0),MATCH($A$1,dataset!$A$1:$AO$1,0))/1000</f>
        <v>121.125640625</v>
      </c>
      <c r="E72" s="10">
        <f>INDEX(dataset!$A:$AO,MATCH(E$26&amp;$O72,dataset!$AO:$AO,0),MATCH($A$1,dataset!$A$1:$AO$1,0))/1000</f>
        <v>169.52671874999999</v>
      </c>
      <c r="F72" s="10">
        <f>INDEX(dataset!$A:$AO,MATCH(F$26&amp;$O72,dataset!$AO:$AO,0),MATCH($A$1,dataset!$A$1:$AO$1,0))/1000</f>
        <v>294.64065625000001</v>
      </c>
      <c r="O72" s="6" t="s">
        <v>1472</v>
      </c>
      <c r="P72" s="6"/>
    </row>
    <row r="73" spans="1:16" x14ac:dyDescent="0.45">
      <c r="A73" s="24" t="s">
        <v>484</v>
      </c>
      <c r="B73" s="10">
        <f>INDEX(dataset!$A:$AO,MATCH(B$26&amp;$O73,dataset!$AO:$AO,0),MATCH($A$1,dataset!$A$1:$AO$1,0))/1000</f>
        <v>687.54512499999998</v>
      </c>
      <c r="C73" s="10">
        <f>INDEX(dataset!$A:$AO,MATCH(C$26&amp;$O73,dataset!$AO:$AO,0),MATCH($A$1,dataset!$A$1:$AO$1,0))/1000</f>
        <v>737.38274999999999</v>
      </c>
      <c r="D73" s="10">
        <f>INDEX(dataset!$A:$AO,MATCH(D$26&amp;$O73,dataset!$AO:$AO,0),MATCH($A$1,dataset!$A$1:$AO$1,0))/1000</f>
        <v>730.41762500000004</v>
      </c>
      <c r="E73" s="10">
        <f>INDEX(dataset!$A:$AO,MATCH(E$26&amp;$O73,dataset!$AO:$AO,0),MATCH($A$1,dataset!$A$1:$AO$1,0))/1000</f>
        <v>858.67962499999999</v>
      </c>
      <c r="F73" s="10">
        <f>INDEX(dataset!$A:$AO,MATCH(F$26&amp;$O73,dataset!$AO:$AO,0),MATCH($A$1,dataset!$A$1:$AO$1,0))/1000</f>
        <v>1574.4124999999999</v>
      </c>
      <c r="O73" s="6" t="s">
        <v>1473</v>
      </c>
      <c r="P73" s="6"/>
    </row>
    <row r="74" spans="1:16" x14ac:dyDescent="0.45">
      <c r="A74" s="24" t="s">
        <v>32</v>
      </c>
      <c r="B74" s="10">
        <f>-INDEX(dataset!$A:$AO,MATCH(B$26&amp;$O74,dataset!$AO:$AO,0),MATCH($A$1,dataset!$A$1:$AO$1,0))/1000</f>
        <v>-410.64090625</v>
      </c>
      <c r="C74" s="10">
        <f>-INDEX(dataset!$A:$AO,MATCH(C$26&amp;$O74,dataset!$AO:$AO,0),MATCH($A$1,dataset!$A$1:$AO$1,0))/1000</f>
        <v>-422.33531249999999</v>
      </c>
      <c r="D74" s="10">
        <f>-INDEX(dataset!$A:$AO,MATCH(D$26&amp;$O74,dataset!$AO:$AO,0),MATCH($A$1,dataset!$A$1:$AO$1,0))/1000</f>
        <v>-447.24537500000002</v>
      </c>
      <c r="E74" s="10">
        <f>-INDEX(dataset!$A:$AO,MATCH(E$26&amp;$O74,dataset!$AO:$AO,0),MATCH($A$1,dataset!$A$1:$AO$1,0))/1000</f>
        <v>-456.51024999999998</v>
      </c>
      <c r="F74" s="10">
        <f>-INDEX(dataset!$A:$AO,MATCH(F$26&amp;$O74,dataset!$AO:$AO,0),MATCH($A$1,dataset!$A$1:$AO$1,0))/1000</f>
        <v>-476.38175000000001</v>
      </c>
      <c r="O74" s="6" t="s">
        <v>1475</v>
      </c>
      <c r="P74" s="6"/>
    </row>
    <row r="75" spans="1:16" x14ac:dyDescent="0.45">
      <c r="A75" s="24" t="s">
        <v>37</v>
      </c>
      <c r="B75" s="10">
        <f>-INDEX(dataset!$A:$AO,MATCH(B$26&amp;$O75,dataset!$AO:$AO,0),MATCH($A$1,dataset!$A$1:$AO$1,0))/1000</f>
        <v>-33.529886718749999</v>
      </c>
      <c r="C75" s="10">
        <f>-INDEX(dataset!$A:$AO,MATCH(C$26&amp;$O75,dataset!$AO:$AO,0),MATCH($A$1,dataset!$A$1:$AO$1,0))/1000</f>
        <v>-43.522500000000001</v>
      </c>
      <c r="D75" s="10">
        <f>-INDEX(dataset!$A:$AO,MATCH(D$26&amp;$O75,dataset!$AO:$AO,0),MATCH($A$1,dataset!$A$1:$AO$1,0))/1000</f>
        <v>-28.999880859375001</v>
      </c>
      <c r="E75" s="10">
        <f>-INDEX(dataset!$A:$AO,MATCH(E$26&amp;$O75,dataset!$AO:$AO,0),MATCH($A$1,dataset!$A$1:$AO$1,0))/1000</f>
        <v>-30.494601562500002</v>
      </c>
      <c r="F75" s="10">
        <f>-INDEX(dataset!$A:$AO,MATCH(F$26&amp;$O75,dataset!$AO:$AO,0),MATCH($A$1,dataset!$A$1:$AO$1,0))/1000</f>
        <v>-301.10053125000002</v>
      </c>
      <c r="O75" s="6" t="s">
        <v>1470</v>
      </c>
    </row>
    <row r="76" spans="1:16" x14ac:dyDescent="0.45">
      <c r="A76" s="24" t="s">
        <v>38</v>
      </c>
      <c r="B76" s="10">
        <f>INDEX(dataset!$A:$AO,MATCH(B$26&amp;$P76,dataset!$AO:$AO,0),MATCH($A$1,dataset!$A$1:$AO$1,0))/1000+INDEX(dataset!$A:$AO,MATCH(B$26&amp;$O76,dataset!$AO:$AO,0),MATCH($A$1,dataset!$A$1:$AO$1,0))/1000</f>
        <v>-2.0582330780029299</v>
      </c>
      <c r="C76" s="10">
        <f>INDEX(dataset!$A:$AO,MATCH(C$26&amp;$P76,dataset!$AO:$AO,0),MATCH($A$1,dataset!$A$1:$AO$1,0))/1000+INDEX(dataset!$A:$AO,MATCH(C$26&amp;$O76,dataset!$AO:$AO,0),MATCH($A$1,dataset!$A$1:$AO$1,0))/1000</f>
        <v>9.6118808593749989</v>
      </c>
      <c r="D76" s="10">
        <f>INDEX(dataset!$A:$AO,MATCH(D$26&amp;$P76,dataset!$AO:$AO,0),MATCH($A$1,dataset!$A$1:$AO$1,0))/1000+INDEX(dataset!$A:$AO,MATCH(D$26&amp;$O76,dataset!$AO:$AO,0),MATCH($A$1,dataset!$A$1:$AO$1,0))/1000</f>
        <v>2.3938031616210935</v>
      </c>
      <c r="E76" s="10">
        <f>INDEX(dataset!$A:$AO,MATCH(E$26&amp;$P76,dataset!$AO:$AO,0),MATCH($A$1,dataset!$A$1:$AO$1,0))/1000+INDEX(dataset!$A:$AO,MATCH(E$26&amp;$O76,dataset!$AO:$AO,0),MATCH($A$1,dataset!$A$1:$AO$1,0))/1000</f>
        <v>-32.062158203125001</v>
      </c>
      <c r="F76" s="10">
        <f>INDEX(dataset!$A:$AO,MATCH(F$26&amp;$P76,dataset!$AO:$AO,0),MATCH($A$1,dataset!$A$1:$AO$1,0))/1000+INDEX(dataset!$A:$AO,MATCH(F$26&amp;$O76,dataset!$AO:$AO,0),MATCH($A$1,dataset!$A$1:$AO$1,0))/1000</f>
        <v>-10.68386474609375</v>
      </c>
      <c r="O76" s="6" t="s">
        <v>1471</v>
      </c>
      <c r="P76" s="6" t="s">
        <v>1474</v>
      </c>
    </row>
    <row r="77" spans="1:16" x14ac:dyDescent="0.45">
      <c r="A77" s="24" t="s">
        <v>36</v>
      </c>
      <c r="B77" s="10">
        <f>INDEX(dataset!$A:$AO,MATCH(B$26&amp;$O77,dataset!$AO:$AO,0),MATCH($A$1,dataset!$A$1:$AO$1,0))/1000</f>
        <v>10554.082</v>
      </c>
      <c r="C77" s="10">
        <f>INDEX(dataset!$A:$AO,MATCH(C$26&amp;$O77,dataset!$AO:$AO,0),MATCH($A$1,dataset!$A$1:$AO$1,0))/1000</f>
        <v>11062.633</v>
      </c>
      <c r="D77" s="10">
        <f>INDEX(dataset!$A:$AO,MATCH(D$26&amp;$O77,dataset!$AO:$AO,0),MATCH($A$1,dataset!$A$1:$AO$1,0))/1000</f>
        <v>11440.323</v>
      </c>
      <c r="E77" s="10">
        <f>INDEX(dataset!$A:$AO,MATCH(E$26&amp;$O77,dataset!$AO:$AO,0),MATCH($A$1,dataset!$A$1:$AO$1,0))/1000</f>
        <v>11949.464</v>
      </c>
      <c r="F77" s="10">
        <f>INDEX(dataset!$A:$AO,MATCH(F$26&amp;$O77,dataset!$AO:$AO,0),MATCH($A$1,dataset!$A$1:$AO$1,0))/1000</f>
        <v>13030.35</v>
      </c>
      <c r="G77" s="10"/>
      <c r="H77" s="18">
        <f>F77-D71</f>
        <v>1967.7170000000006</v>
      </c>
      <c r="O77" s="6" t="s">
        <v>1469</v>
      </c>
      <c r="P77" s="6"/>
    </row>
    <row r="78" spans="1:16" x14ac:dyDescent="0.45">
      <c r="A78" s="24"/>
      <c r="B78" s="10"/>
      <c r="C78" s="10"/>
      <c r="D78" s="10"/>
      <c r="E78" s="10"/>
      <c r="F78" s="10"/>
      <c r="O78" s="6"/>
      <c r="P78" s="6"/>
    </row>
    <row r="79" spans="1:16" ht="26.65" x14ac:dyDescent="0.45">
      <c r="A79" s="24"/>
      <c r="H79" s="8" t="s">
        <v>1445</v>
      </c>
    </row>
    <row r="80" spans="1:16" x14ac:dyDescent="0.45">
      <c r="A80" s="24" t="s">
        <v>33</v>
      </c>
      <c r="B80" s="15">
        <f>B72/B$71+1</f>
        <v>1.0053989697186252</v>
      </c>
      <c r="C80" s="15">
        <f>C72/C$71+1</f>
        <v>1.0215473308692316</v>
      </c>
      <c r="D80" s="15">
        <f>D72/D$71+1</f>
        <v>1.0109490788155948</v>
      </c>
      <c r="E80" s="15">
        <f>E72/E$71+1</f>
        <v>1.0148183507362512</v>
      </c>
      <c r="F80" s="15">
        <f>F72/F$71+1</f>
        <v>1.0246572278262858</v>
      </c>
      <c r="G80" s="15"/>
      <c r="H80" s="15">
        <f t="shared" ref="H80:H85" si="12">PRODUCT(D80:F80)^(1/3)-1</f>
        <v>1.6791874246788518E-2</v>
      </c>
      <c r="O80" s="6"/>
    </row>
    <row r="81" spans="1:14" x14ac:dyDescent="0.45">
      <c r="A81" s="24" t="s">
        <v>484</v>
      </c>
      <c r="B81" s="15">
        <f t="shared" ref="B81:F84" si="13">B73/B$71+1</f>
        <v>1.0670292728576267</v>
      </c>
      <c r="C81" s="15">
        <f t="shared" si="13"/>
        <v>1.0698670666003922</v>
      </c>
      <c r="D81" s="15">
        <f t="shared" si="13"/>
        <v>1.0660256581773977</v>
      </c>
      <c r="E81" s="15">
        <f t="shared" si="13"/>
        <v>1.0750572885922889</v>
      </c>
      <c r="F81" s="15">
        <f t="shared" si="13"/>
        <v>1.1317559097211389</v>
      </c>
      <c r="G81" s="15"/>
      <c r="H81" s="15">
        <f t="shared" si="12"/>
        <v>9.0562798617321416E-2</v>
      </c>
    </row>
    <row r="82" spans="1:14" x14ac:dyDescent="0.45">
      <c r="A82" s="24" t="s">
        <v>32</v>
      </c>
      <c r="B82" s="15">
        <f t="shared" si="13"/>
        <v>0.95996632024474848</v>
      </c>
      <c r="C82" s="15">
        <f t="shared" si="13"/>
        <v>0.95998369990871779</v>
      </c>
      <c r="D82" s="15">
        <f t="shared" si="13"/>
        <v>0.95957152560335324</v>
      </c>
      <c r="E82" s="15">
        <f t="shared" si="13"/>
        <v>0.96009638451641621</v>
      </c>
      <c r="F82" s="15">
        <f t="shared" si="13"/>
        <v>0.96013363026157494</v>
      </c>
      <c r="G82" s="15"/>
      <c r="H82" s="15">
        <f t="shared" si="12"/>
        <v>-4.0066187519886887E-2</v>
      </c>
    </row>
    <row r="83" spans="1:14" x14ac:dyDescent="0.45">
      <c r="A83" s="24" t="s">
        <v>37</v>
      </c>
      <c r="B83" s="15">
        <f t="shared" si="13"/>
        <v>0.99673114702724941</v>
      </c>
      <c r="C83" s="15">
        <f t="shared" si="13"/>
        <v>0.99587624011259335</v>
      </c>
      <c r="D83" s="15">
        <f t="shared" si="13"/>
        <v>0.99737857335958136</v>
      </c>
      <c r="E83" s="15">
        <f t="shared" si="13"/>
        <v>0.99733446323477926</v>
      </c>
      <c r="F83" s="15">
        <f t="shared" si="13"/>
        <v>0.97480217261209368</v>
      </c>
      <c r="G83" s="15"/>
      <c r="H83" s="15">
        <f t="shared" si="12"/>
        <v>-1.0218991866915883E-2</v>
      </c>
      <c r="N83" s="35"/>
    </row>
    <row r="84" spans="1:14" x14ac:dyDescent="0.45">
      <c r="A84" s="24" t="s">
        <v>38</v>
      </c>
      <c r="B84" s="15">
        <f t="shared" si="13"/>
        <v>0.99979934136455395</v>
      </c>
      <c r="C84" s="15">
        <f t="shared" si="13"/>
        <v>1.0009107263767114</v>
      </c>
      <c r="D84" s="15">
        <f t="shared" si="13"/>
        <v>1.0002163863848346</v>
      </c>
      <c r="E84" s="15">
        <f t="shared" si="13"/>
        <v>0.99719744292157442</v>
      </c>
      <c r="F84" s="15">
        <f t="shared" si="13"/>
        <v>0.99910591263791471</v>
      </c>
      <c r="G84" s="15"/>
      <c r="H84" s="15">
        <f t="shared" si="12"/>
        <v>-1.160864313201615E-3</v>
      </c>
      <c r="N84" s="35"/>
    </row>
    <row r="85" spans="1:14" x14ac:dyDescent="0.45">
      <c r="A85" s="24" t="s">
        <v>36</v>
      </c>
      <c r="B85" s="15">
        <f>B77/B$71</f>
        <v>1.0289251082098305</v>
      </c>
      <c r="C85" s="15">
        <f>C77/C$71</f>
        <v>1.0481852424493197</v>
      </c>
      <c r="D85" s="15">
        <f>D77/D$71</f>
        <v>1.0341410584623028</v>
      </c>
      <c r="E85" s="15">
        <f>E77/E$71</f>
        <v>1.0445040756279347</v>
      </c>
      <c r="F85" s="15">
        <f>F77/F$71</f>
        <v>1.0904547685151402</v>
      </c>
      <c r="G85" s="15"/>
      <c r="H85" s="15">
        <f t="shared" si="12"/>
        <v>5.6085772913069931E-2</v>
      </c>
      <c r="N85" s="35"/>
    </row>
    <row r="86" spans="1:14" x14ac:dyDescent="0.45">
      <c r="N86" s="35"/>
    </row>
    <row r="87" spans="1:14" x14ac:dyDescent="0.45">
      <c r="B87" s="14"/>
      <c r="C87" s="14"/>
      <c r="N87" s="35"/>
    </row>
    <row r="88" spans="1:14" ht="21.4" thickBot="1" x14ac:dyDescent="0.7">
      <c r="A88" s="23" t="s">
        <v>3753</v>
      </c>
      <c r="B88" s="14"/>
      <c r="C88" s="14"/>
      <c r="E88" s="164" t="s">
        <v>8386</v>
      </c>
      <c r="N88" s="35"/>
    </row>
    <row r="89" spans="1:14" s="35" customFormat="1" ht="27.75" thickBot="1" x14ac:dyDescent="0.6">
      <c r="A89" s="14"/>
      <c r="B89" s="120" t="s">
        <v>3744</v>
      </c>
      <c r="C89" s="120" t="s">
        <v>3988</v>
      </c>
      <c r="E89" s="165" t="str">
        <f>IF(edb_name="Industry","*",edb_name)</f>
        <v>*</v>
      </c>
    </row>
    <row r="90" spans="1:14" s="35" customFormat="1" x14ac:dyDescent="0.45">
      <c r="A90" s="24" t="s">
        <v>3573</v>
      </c>
      <c r="B90" s="121">
        <v>1</v>
      </c>
      <c r="C90" s="122">
        <v>4</v>
      </c>
    </row>
    <row r="91" spans="1:14" s="35" customFormat="1" x14ac:dyDescent="0.45">
      <c r="A91" s="24" t="s">
        <v>3574</v>
      </c>
      <c r="B91" s="121">
        <v>0.5</v>
      </c>
      <c r="C91" s="122">
        <v>1</v>
      </c>
    </row>
    <row r="92" spans="1:14" s="35" customFormat="1" x14ac:dyDescent="0.45">
      <c r="A92" s="24" t="s">
        <v>3725</v>
      </c>
      <c r="B92" s="121">
        <v>0</v>
      </c>
      <c r="C92" s="122">
        <v>1</v>
      </c>
    </row>
    <row r="93" spans="1:14" s="35" customFormat="1" x14ac:dyDescent="0.45">
      <c r="A93" s="24" t="s">
        <v>4002</v>
      </c>
      <c r="B93" s="121">
        <v>0</v>
      </c>
      <c r="C93" s="122">
        <v>1</v>
      </c>
    </row>
    <row r="94" spans="1:14" s="35" customFormat="1" x14ac:dyDescent="0.45">
      <c r="A94" s="24" t="s">
        <v>3987</v>
      </c>
      <c r="B94" s="121"/>
      <c r="C94" s="86">
        <v>0.75</v>
      </c>
    </row>
    <row r="95" spans="1:14" s="35" customFormat="1" x14ac:dyDescent="0.45">
      <c r="A95" s="14"/>
      <c r="B95" s="14"/>
      <c r="C95" s="14"/>
    </row>
    <row r="96" spans="1:14" x14ac:dyDescent="0.45">
      <c r="A96" s="35"/>
      <c r="N96" s="35"/>
    </row>
    <row r="97" spans="1:14" ht="18" x14ac:dyDescent="0.55000000000000004">
      <c r="A97" s="39" t="s">
        <v>3754</v>
      </c>
      <c r="N97" s="35"/>
    </row>
    <row r="98" spans="1:14" x14ac:dyDescent="0.45">
      <c r="A98" s="24" t="s">
        <v>3508</v>
      </c>
      <c r="B98" s="166">
        <f>SUMIFS(assets!$F$1:$F$2000,assets!$A$1:$A$2000,edb_name_asset,assets!$C$1:$C$2000,"Distribution lines")+SUMIFS(assets!$F$1:$F$2000,assets!$A$1:$A$2000,edb_name_asset,assets!$C$1:$C$2000,"LV lines")</f>
        <v>98669.701466262341</v>
      </c>
      <c r="C98" s="168"/>
      <c r="N98" s="35"/>
    </row>
    <row r="99" spans="1:14" s="35" customFormat="1" x14ac:dyDescent="0.45">
      <c r="A99" s="24" t="s">
        <v>3756</v>
      </c>
      <c r="B99" s="166">
        <f>INDEX(dataset!$A:$AO,MATCH($E99,dataset!$AO:$AO,0),MATCH($A$1,dataset!$A$1:$AO$1,0))/1000</f>
        <v>2601.7537499999999</v>
      </c>
      <c r="C99" s="168"/>
      <c r="E99" s="35" t="str">
        <f>latest_year&amp;"IDRAB valueTotal closing RAB valueDistribution and LV linesconstant"</f>
        <v>2020IDRAB valueTotal closing RAB valueDistribution and LV linesconstant</v>
      </c>
    </row>
    <row r="100" spans="1:14" x14ac:dyDescent="0.45">
      <c r="A100" s="24" t="s">
        <v>4978</v>
      </c>
      <c r="B100" s="166">
        <f>SUMIFS(assets!$G$1:$G$2000,assets!$A$1:$A$2000,edb_name_asset,assets!$C$1:$C$2000,"Distribution lines")+SUMIFS(assets!$G$1:$G$2000,assets!$A$1:$A$2000,edb_name_asset,assets!$C$1:$C$2000,"LV lines")</f>
        <v>9008.3534388393164</v>
      </c>
      <c r="C100" s="168">
        <f>B100/B98</f>
        <v>9.1298071292123043E-2</v>
      </c>
      <c r="N100" s="35"/>
    </row>
    <row r="101" spans="1:14" x14ac:dyDescent="0.45">
      <c r="A101" s="24" t="s">
        <v>3509</v>
      </c>
      <c r="B101" s="166" cm="1">
        <f t="array" ref="B101">(SUM(--ISNUMBER(SEARCH(edb_name_asset,assets!$A$2:$A$1190))*--(assets!$C$2:$C$1190="Distribution lines")*assets!$F$2:$F$1190*assets!$H$2:$H$1190)+SUM(--ISNUMBER(SEARCH(edb_name_asset,assets!$A$2:$A$1190))*--(assets!$C$2:$C$1190="LV lines")*assets!$F$2:$F$1190*assets!$H$2:$H$1190))/(SUM(--ISNUMBER(SEARCH(edb_name_asset,assets!$A$2:$A$1190))*--(assets!$C$2:$C$1190="Distribution lines")*assets!$F$2:$F$1190)+SUM(--ISNUMBER(SEARCH(edb_name_asset,assets!$A$2:$A$1190))*--(assets!$C$2:$C$1190="LV lines")*assets!$F$2:$F$1190))</f>
        <v>38.573300311532051</v>
      </c>
      <c r="C101" s="169"/>
      <c r="N101" s="35"/>
    </row>
    <row r="102" spans="1:14" x14ac:dyDescent="0.45">
      <c r="A102" s="24" t="s">
        <v>3573</v>
      </c>
      <c r="B102" s="166" cm="1">
        <f t="array" ref="B102">(SUM(--ISNUMBER(SEARCH(edb_name_asset,assets!$A$2:$A$1190))*--(assets!$C$2:$C$1190="Distribution lines")*assets!$F$2:$F$1190*assets!$I$2:$I$1190)+SUM(--ISNUMBER(SEARCH(edb_name_asset,assets!$A$2:$A$1190))*--(assets!$C$2:$C$1190="LV lines")*assets!$F$2:$F$1190*assets!$I$2:$I$1190))/(SUM(--ISNUMBER(SEARCH(edb_name_asset,assets!$A$2:$A$1190))*--(assets!$C$2:$C$1190="Distribution lines")*assets!$F$2:$F$1190)+SUM(--ISNUMBER(SEARCH(edb_name_asset,assets!$A$2:$A$1190))*--(assets!$C$2:$C$1190="LV lines")*assets!$F$2:$F$1190))</f>
        <v>3.2721630120789914E-2</v>
      </c>
      <c r="C102" s="168"/>
      <c r="N102" s="35"/>
    </row>
    <row r="103" spans="1:14" x14ac:dyDescent="0.45">
      <c r="A103" s="24" t="s">
        <v>3574</v>
      </c>
      <c r="B103" s="166" cm="1">
        <f t="array" ref="B103">(SUM(--ISNUMBER(SEARCH(edb_name_asset,assets!$A$2:$A$1190))*--(assets!$C$2:$C$1190="Distribution lines")*assets!$F$2:$F$1190*assets!$J$2:$J$1190)+SUM(--ISNUMBER(SEARCH(edb_name_asset,assets!$A$2:$A$1190))*--(assets!$C$2:$C$1190="LV lines")*assets!$F$2:$F$1190*assets!$J$2:$J$1190))/(SUM(--ISNUMBER(SEARCH(edb_name_asset,assets!$A$2:$A$1190))*--(assets!$C$2:$C$1190="Distribution lines")*assets!$F$2:$F$1190)+SUM(--ISNUMBER(SEARCH(edb_name_asset,assets!$A$2:$A$1190))*--(assets!$C$2:$C$1190="LV lines")*assets!$F$2:$F$1190))</f>
        <v>6.5061640687454639E-2</v>
      </c>
      <c r="C103" s="168"/>
      <c r="N103" s="35"/>
    </row>
    <row r="104" spans="1:14" s="35" customFormat="1" x14ac:dyDescent="0.45">
      <c r="A104" s="24" t="s">
        <v>3565</v>
      </c>
      <c r="B104" s="166" cm="1">
        <f t="array" ref="B104">(SUM(--ISNUMBER(SEARCH(edb_name_asset,assets!$A$2:$A$1190))*--(assets!$C$2:$C$1190="Distribution lines")*assets!$F$2:$F$1190*assets!$N$2:$N$1190)+SUM(--ISNUMBER(SEARCH(edb_name_asset,assets!$A$2:$A$1190))*--(assets!$C$2:$C$1190="LV lines")*assets!$F$2:$F$1190*assets!$N$2:$N$1190))/(SUM(--ISNUMBER(SEARCH(edb_name_asset,assets!$A$2:$A$1190))*--(assets!$C$2:$C$1190="Distribution lines")*assets!$F$2:$F$1190)+SUM(--ISNUMBER(SEARCH(edb_name_asset,assets!$A$2:$A$1190))*--(assets!$C$2:$C$1190="LV lines")*assets!$F$2:$F$1190))</f>
        <v>3.7892375095554458</v>
      </c>
      <c r="C104" s="168"/>
    </row>
    <row r="105" spans="1:14" x14ac:dyDescent="0.45">
      <c r="A105" s="24" t="s">
        <v>3724</v>
      </c>
      <c r="B105" s="166">
        <f>SUMIFS(assets!$M$1:$M$2000,assets!$A$1:$A$2000,edb_name_asset,assets!$C$1:$C$2000,"Distribution lines")+SUMIFS(assets!$M$1:$M$2000,assets!$A$1:$A$2000,edb_name_asset,assets!$C$1:$C$2000,"LV lines")</f>
        <v>936.63252328028386</v>
      </c>
      <c r="C105" s="168">
        <f>B105/B98</f>
        <v>9.4926052208695703E-3</v>
      </c>
      <c r="N105" s="35"/>
    </row>
    <row r="106" spans="1:14" x14ac:dyDescent="0.45">
      <c r="A106" s="24" t="s">
        <v>3725</v>
      </c>
      <c r="B106" s="166" cm="1">
        <f t="array" ref="B106">(SUM(--ISNUMBER(SEARCH(edb_name_asset,assets!$A$2:$A$1190))*--(assets!$C$2:$C$1190="Distribution lines")*assets!$F$2:$F$1190*assets!$L$2:$L$1190)+SUM(--ISNUMBER(SEARCH(edb_name_asset,assets!$A$2:$A$1190))*--(assets!$C$2:$C$1190="LV lines")*assets!$F$2:$F$1190*assets!$L$2:$L$1190))/(SUM(--ISNUMBER(SEARCH(edb_name_asset,assets!$A$2:$A$1190))*--(assets!$C$2:$C$1190="Distribution lines")*assets!$F$2:$F$1190)+SUM(--ISNUMBER(SEARCH(edb_name_asset,assets!$A$2:$A$1190))*--(assets!$C$2:$C$1190="LV lines")*assets!$F$2:$F$1190))</f>
        <v>2.8345229713776683E-2</v>
      </c>
      <c r="C106" s="168"/>
      <c r="N106" s="35"/>
    </row>
    <row r="107" spans="1:14" x14ac:dyDescent="0.45">
      <c r="A107" s="24" t="s">
        <v>3575</v>
      </c>
      <c r="B107" s="166" cm="1">
        <f t="array" ref="B107">(SUM(--ISNUMBER(SEARCH(edb_name_asset,assets!$A$2:$A$1190))*--(assets!$C$2:$C$1190="Distribution lines")*assets!$F$2:$F$1190*assets!$K$2:$K$1190)+SUM(--ISNUMBER(SEARCH(edb_name_asset,assets!$A$2:$A$1190))*--(assets!$C$2:$C$1190="LV lines")*assets!$F$2:$F$1190*assets!$K$2:$K$1190))/(SUM(--ISNUMBER(SEARCH(edb_name_asset,assets!$A$2:$A$1190))*--(assets!$C$2:$C$1190="Distribution lines")*assets!$F$2:$F$1190)+SUM(--ISNUMBER(SEARCH(edb_name_asset,assets!$A$2:$A$1190))*--(assets!$C$2:$C$1190="LV lines")*assets!$F$2:$F$1190))</f>
        <v>7.3484167412840889E-2</v>
      </c>
      <c r="C107" s="168">
        <f>B102*$B$90+B103*$B$91+B106*$B$92</f>
        <v>6.5252450464517234E-2</v>
      </c>
      <c r="N107" s="35"/>
    </row>
    <row r="108" spans="1:14" s="35" customFormat="1" x14ac:dyDescent="0.45">
      <c r="A108" s="24"/>
      <c r="B108" s="9"/>
      <c r="C108" s="88">
        <f>C100*$C$93+B102*$C$90+B103*$C$91+B106*$C$92</f>
        <v>0.31559146217651401</v>
      </c>
    </row>
    <row r="109" spans="1:14" x14ac:dyDescent="0.45">
      <c r="A109" s="24" t="s">
        <v>3511</v>
      </c>
      <c r="B109" s="16">
        <f>$E109*0.5</f>
        <v>0.375</v>
      </c>
      <c r="C109" s="16">
        <f>$E109*0.3</f>
        <v>0.22499999999999998</v>
      </c>
      <c r="D109" s="16">
        <f>$E109*0.2</f>
        <v>0.15000000000000002</v>
      </c>
      <c r="E109" s="20">
        <f>$C$94</f>
        <v>0.75</v>
      </c>
    </row>
    <row r="110" spans="1:14" x14ac:dyDescent="0.45">
      <c r="A110" s="24" t="s">
        <v>3512</v>
      </c>
      <c r="B110" s="26">
        <f>MIN(C108,E109)+E109</f>
        <v>1.0655914621765139</v>
      </c>
      <c r="C110" s="21">
        <f>IF(B98=0,0,E109/100)</f>
        <v>7.4999999999999997E-3</v>
      </c>
      <c r="D110" s="26">
        <f>E109*2-B110-C110</f>
        <v>0.42690853782348609</v>
      </c>
      <c r="E110" s="16"/>
    </row>
    <row r="112" spans="1:14" ht="18" x14ac:dyDescent="0.55000000000000004">
      <c r="A112" s="39" t="s">
        <v>3755</v>
      </c>
    </row>
    <row r="113" spans="1:5" x14ac:dyDescent="0.45">
      <c r="A113" s="24" t="s">
        <v>3508</v>
      </c>
      <c r="B113" s="166">
        <f>SUMIFS(assets!$F$1:$F$2000,assets!$A$1:$A$2000,edb_name_asset,assets!$C$1:$C$2000,"Distribution cables")+SUMIFS(assets!$F$1:$F$2000,assets!$A$1:$A$2000,edb_name_asset,assets!$C$1:$C$2000,"LV cables")</f>
        <v>45005.635678052902</v>
      </c>
      <c r="C113" s="168"/>
    </row>
    <row r="114" spans="1:5" s="35" customFormat="1" x14ac:dyDescent="0.45">
      <c r="A114" s="24" t="s">
        <v>3756</v>
      </c>
      <c r="B114" s="167">
        <f>INDEX(dataset!$A:$AO,MATCH($E114,dataset!$AO:$AO,0),MATCH($A$1,dataset!$A$1:$AO$1,0))/1000</f>
        <v>2861.2855</v>
      </c>
      <c r="C114" s="168"/>
      <c r="E114" s="35" t="str">
        <f>latest_year&amp;"IDRAB valueTotal closing RAB valueDistribution and LV cablesconstant"</f>
        <v>2020IDRAB valueTotal closing RAB valueDistribution and LV cablesconstant</v>
      </c>
    </row>
    <row r="115" spans="1:5" x14ac:dyDescent="0.45">
      <c r="A115" s="24" t="s">
        <v>4978</v>
      </c>
      <c r="B115" s="167">
        <f>SUMIFS(assets!$G$1:$G$2000,assets!$A$1:$A$2000,edb_name_asset,assets!$C$1:$C$2000,"Distribution cables")+SUMIFS(assets!$G$1:$G$2000,assets!$A$1:$A$2000,edb_name_asset,assets!$C$1:$C$2000,"LV cables")</f>
        <v>579.17339338455349</v>
      </c>
      <c r="C115" s="168">
        <f>B115/B113</f>
        <v>1.2868908185802799E-2</v>
      </c>
    </row>
    <row r="116" spans="1:5" x14ac:dyDescent="0.45">
      <c r="A116" s="24" t="s">
        <v>3509</v>
      </c>
      <c r="B116" s="167" cm="1">
        <f t="array" ref="B116">(SUM(--ISNUMBER(SEARCH(edb_name_asset,assets!$A$2:$A$1190))*--(assets!$C$2:$C$1190="Distribution cables")*assets!$F$2:$F$1190*assets!$H$2:$H$1190)+SUM(--ISNUMBER(SEARCH(edb_name_asset,assets!$A$2:$A$1190))*--(assets!$C$2:$C$1190="LV cables")*assets!$F$2:$F$1190*assets!$H$2:$H$1190))/(SUM(--ISNUMBER(SEARCH(edb_name_asset,assets!$A$2:$A$1190))*--(assets!$C$2:$C$1190="Distribution cables")*assets!$F$2:$F$1190)+SUM(--ISNUMBER(SEARCH(edb_name_asset,assets!$A$2:$A$1190))*--(assets!$C$2:$C$1190="LV cables")*assets!$F$2:$F$1190))</f>
        <v>26.108482582227374</v>
      </c>
      <c r="C116" s="168"/>
    </row>
    <row r="117" spans="1:5" x14ac:dyDescent="0.45">
      <c r="A117" s="24" t="s">
        <v>3573</v>
      </c>
      <c r="B117" s="167" cm="1">
        <f t="array" ref="B117">(SUM(--ISNUMBER(SEARCH(edb_name_asset,assets!$A$2:$A$1190))*--(assets!$C$2:$C$1190="Distribution cables")*assets!$F$2:$F$1190*assets!$I$2:$I$1190)+SUM(--ISNUMBER(SEARCH(edb_name_asset,assets!$A$2:$A$1190))*--(assets!$C$2:$C$1190="LV cables")*assets!$F$2:$F$1190*assets!$I$2:$I$1190))/(SUM(--ISNUMBER(SEARCH(edb_name_asset,assets!$A$2:$A$1190))*--(assets!$C$2:$C$1190="Distribution cables")*assets!$F$2:$F$1190)+SUM(--ISNUMBER(SEARCH(edb_name_asset,assets!$A$2:$A$1190))*--(assets!$C$2:$C$1190="LV cables")*assets!$F$2:$F$1190))</f>
        <v>3.0499726172240559E-3</v>
      </c>
      <c r="C117" s="168"/>
    </row>
    <row r="118" spans="1:5" x14ac:dyDescent="0.45">
      <c r="A118" s="24" t="s">
        <v>3574</v>
      </c>
      <c r="B118" s="167" cm="1">
        <f t="array" ref="B118">(SUM(--ISNUMBER(SEARCH(edb_name_asset,assets!$A$2:$A$1190))*--(assets!$C$2:$C$1190="Distribution cables")*assets!$F$2:$F$1190*assets!$J$2:$J$1190)+SUM(--ISNUMBER(SEARCH(edb_name_asset,assets!$A$2:$A$1190))*--(assets!$C$2:$C$1190="LV cables")*assets!$F$2:$F$1190*assets!$J$2:$J$1190))/(SUM(--ISNUMBER(SEARCH(edb_name_asset,assets!$A$2:$A$1190))*--(assets!$C$2:$C$1190="Distribution cables")*assets!$F$2:$F$1190)+SUM(--ISNUMBER(SEARCH(edb_name_asset,assets!$A$2:$A$1190))*--(assets!$C$2:$C$1190="LV cables")*assets!$F$2:$F$1190))</f>
        <v>3.6975765845602755E-2</v>
      </c>
      <c r="C118" s="168"/>
    </row>
    <row r="119" spans="1:5" s="35" customFormat="1" x14ac:dyDescent="0.45">
      <c r="A119" s="24" t="s">
        <v>3565</v>
      </c>
      <c r="B119" s="167" cm="1">
        <f t="array" ref="B119">(SUM(--ISNUMBER(SEARCH(edb_name_asset,assets!$A$2:$A$1190))*--(assets!$C$2:$C$1190="Distribution cables")*assets!$F$2:$F$1190*assets!$N$2:$N$1190)+SUM(--ISNUMBER(SEARCH(edb_name_asset,assets!$A$2:$A$1190))*--(assets!$C$2:$C$1190="LV cables")*assets!$F$2:$F$1190*assets!$N$2:$N$1190))/(SUM(--ISNUMBER(SEARCH(edb_name_asset,assets!$A$2:$A$1190))*--(assets!$C$2:$C$1190="Distribution cables")*assets!$F$2:$F$1190)+SUM(--ISNUMBER(SEARCH(edb_name_asset,assets!$A$2:$A$1190))*--(assets!$C$2:$C$1190="LV cables")*assets!$F$2:$F$1190))</f>
        <v>4.265438841092096</v>
      </c>
      <c r="C119" s="168"/>
    </row>
    <row r="120" spans="1:5" x14ac:dyDescent="0.45">
      <c r="A120" s="24" t="s">
        <v>3724</v>
      </c>
      <c r="B120" s="166">
        <f>SUMIFS(assets!$M$1:$M$2000,assets!$A$1:$A$2000,edb_name_asset,assets!$C$1:$C$2000,"Distribution cables")+SUMIFS(assets!$M$1:$M$2000,assets!$A$1:$A$2000,edb_name_asset,assets!$C$1:$C$2000,"LV cables")</f>
        <v>392.4134404501105</v>
      </c>
      <c r="C120" s="168">
        <f>B120/B113</f>
        <v>8.719206706849645E-3</v>
      </c>
    </row>
    <row r="121" spans="1:5" x14ac:dyDescent="0.45">
      <c r="A121" s="24" t="s">
        <v>3725</v>
      </c>
      <c r="B121" s="167" cm="1">
        <f t="array" ref="B121">(SUM(--ISNUMBER(SEARCH(edb_name_asset,assets!$A$2:$A$1190))*--(assets!$C$2:$C$1190="Distribution cables")*assets!$F$2:$F$1190*assets!$L$2:$L$1190)+SUM(--ISNUMBER(SEARCH(edb_name_asset,assets!$A$2:$A$1190))*--(assets!$C$2:$C$1190="LV cables")*assets!$F$2:$F$1190*assets!$L$2:$L$1190))/(SUM(--ISNUMBER(SEARCH(edb_name_asset,assets!$A$2:$A$1190))*--(assets!$C$2:$C$1190="Distribution cables")*assets!$F$2:$F$1190)+SUM(--ISNUMBER(SEARCH(edb_name_asset,assets!$A$2:$A$1190))*--(assets!$C$2:$C$1190="LV cables")*assets!$F$2:$F$1190))</f>
        <v>1.7722630926842172E-2</v>
      </c>
      <c r="C121" s="168"/>
    </row>
    <row r="122" spans="1:5" x14ac:dyDescent="0.45">
      <c r="A122" s="24" t="s">
        <v>3575</v>
      </c>
      <c r="B122" s="167" cm="1">
        <f t="array" ref="B122">(SUM(--ISNUMBER(SEARCH(edb_name_asset,assets!$A$2:$A$1190))*--(assets!$C$2:$C$1190="Distribution cables")*assets!$F$2:$F$1190*assets!$K$2:$K$1190)+SUM(--ISNUMBER(SEARCH(edb_name_asset,assets!$A$2:$A$1190))*--(assets!$C$2:$C$1190="LV cables")*assets!$F$2:$F$1190*assets!$K$2:$K$1190))/(SUM(--ISNUMBER(SEARCH(edb_name_asset,assets!$A$2:$A$1190))*--(assets!$C$2:$C$1190="Distribution cables")*assets!$F$2:$F$1190)+SUM(--ISNUMBER(SEARCH(edb_name_asset,assets!$A$2:$A$1190))*--(assets!$C$2:$C$1190="LV cables")*assets!$F$2:$F$1190))</f>
        <v>2.2148999974875096E-2</v>
      </c>
      <c r="C122" s="168">
        <f>B117*$B$90+B118*$B$91+B121*$B$92</f>
        <v>2.1537855540025432E-2</v>
      </c>
    </row>
    <row r="123" spans="1:5" s="35" customFormat="1" x14ac:dyDescent="0.45">
      <c r="A123" s="24"/>
      <c r="B123" s="9"/>
      <c r="C123" s="88">
        <f>C115*$C$93+B117*$C$90+B118*$C$91+B121*$C$92</f>
        <v>7.9767195427143944E-2</v>
      </c>
    </row>
    <row r="124" spans="1:5" x14ac:dyDescent="0.45">
      <c r="A124" s="24" t="s">
        <v>3511</v>
      </c>
      <c r="B124" s="16">
        <f>$E124*0.5</f>
        <v>0.375</v>
      </c>
      <c r="C124" s="16">
        <f>$E124*0.3</f>
        <v>0.22499999999999998</v>
      </c>
      <c r="D124" s="16">
        <f>$E124*0.2</f>
        <v>0.15000000000000002</v>
      </c>
      <c r="E124" s="20">
        <f>$C$94</f>
        <v>0.75</v>
      </c>
    </row>
    <row r="125" spans="1:5" x14ac:dyDescent="0.45">
      <c r="A125" s="24" t="s">
        <v>3512</v>
      </c>
      <c r="B125" s="26">
        <f>MIN(C123,E124)+E124</f>
        <v>0.82976719542714394</v>
      </c>
      <c r="C125" s="21">
        <f>IF(B113=0,0,E124/100)</f>
        <v>7.4999999999999997E-3</v>
      </c>
      <c r="D125" s="26">
        <f>E124*2-B125-C125</f>
        <v>0.6627328045728561</v>
      </c>
      <c r="E125" s="16"/>
    </row>
    <row r="127" spans="1:5" ht="18" x14ac:dyDescent="0.55000000000000004">
      <c r="A127" s="25" t="s">
        <v>203</v>
      </c>
    </row>
    <row r="128" spans="1:5" x14ac:dyDescent="0.45">
      <c r="A128" s="24" t="s">
        <v>3508</v>
      </c>
      <c r="B128" s="166">
        <f>SUMIFS(assets!$F$1:$F$2000,assets!$A$1:$A$2000,edb_name_asset,assets!$C$1:$C$2000,"Subtransmission lines")+SUMIFS(assets!$F$1:$F$2000,assets!$A$1:$A$2000,edb_name_asset,assets!$C$1:$C$2000,"Subtransmission cables")</f>
        <v>11718.333172445651</v>
      </c>
      <c r="C128" s="168"/>
    </row>
    <row r="129" spans="1:6" s="35" customFormat="1" x14ac:dyDescent="0.45">
      <c r="A129" s="24" t="s">
        <v>3756</v>
      </c>
      <c r="B129" s="167">
        <f>INDEX(dataset!$A:$AO,MATCH($E129,dataset!$AO:$AO,0),MATCH($A$1,dataset!$A$1:$AO$1,0))/1000+INDEX(dataset!$A:$AO,MATCH($F129,dataset!$AO:$AO,0),MATCH($A$1,dataset!$A$1:$AO$1,0))/1000</f>
        <v>1530.29025</v>
      </c>
      <c r="C129" s="168"/>
      <c r="E129" s="35" t="str">
        <f>latest_year&amp;"IDRAB valueTotal closing RAB valueSubtransmission linesconstant"</f>
        <v>2020IDRAB valueTotal closing RAB valueSubtransmission linesconstant</v>
      </c>
      <c r="F129" s="35" t="str">
        <f>latest_year&amp;"IDRAB valueTotal closing RAB valueSubtransmission cablesconstant"</f>
        <v>2020IDRAB valueTotal closing RAB valueSubtransmission cablesconstant</v>
      </c>
    </row>
    <row r="130" spans="1:6" x14ac:dyDescent="0.45">
      <c r="A130" s="24" t="s">
        <v>4978</v>
      </c>
      <c r="B130" s="167">
        <f>SUMIFS(assets!$G$1:$G$2000,assets!$A$1:$A$2000,edb_name_asset,assets!$C$1:$C$2000,"Subtransmission lines")+SUMIFS(assets!$G$1:$G$2000,assets!$A$1:$A$2000,edb_name_asset,assets!$C$1:$C$2000,"Subtransmission cables")</f>
        <v>1255.0666395050939</v>
      </c>
      <c r="C130" s="168">
        <f>B130/B128</f>
        <v>0.10710282947546181</v>
      </c>
    </row>
    <row r="131" spans="1:6" x14ac:dyDescent="0.45">
      <c r="A131" s="24" t="s">
        <v>3509</v>
      </c>
      <c r="B131" s="167" cm="1">
        <f t="array" ref="B131">(SUM(--ISNUMBER(SEARCH(edb_name_asset,assets!$A$2:$A$1190))*--(assets!$C$2:$C$1190="Subtransmission lines")*assets!$F$2:$F$1190*assets!$H$2:$H$1190)+SUM(--ISNUMBER(SEARCH(edb_name_asset,assets!$A$2:$A$1190))*--(assets!$C$2:$C$1190="Subtransmission cables")*assets!$F$2:$F$1190*assets!$H$2:$H$1190))/(SUM(--ISNUMBER(SEARCH(edb_name_asset,assets!$A$2:$A$1190))*--(assets!$C$2:$C$1190="Subtransmission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36.087224003690231</v>
      </c>
      <c r="C131" s="168"/>
      <c r="E131" t="s">
        <v>3522</v>
      </c>
      <c r="F131" t="s">
        <v>3521</v>
      </c>
    </row>
    <row r="132" spans="1:6" x14ac:dyDescent="0.45">
      <c r="A132" s="24" t="s">
        <v>3573</v>
      </c>
      <c r="B132" s="167" cm="1">
        <f t="array" ref="B132">(SUM(--ISNUMBER(SEARCH(edb_name_asset,assets!$A$2:$A$1190))*--(assets!$C$2:$C$1190="Subtransmission lines")*assets!$F$2:$F$1190*assets!$I$2:$I$1190)+SUM(--ISNUMBER(SEARCH(edb_name_asset,assets!$A$2:$A$1190))*--(assets!$C$2:$C$1190="Subtransmission cables")*assets!$F$2:$F$1190*assets!$I$2:$I$1190))/(SUM(--ISNUMBER(SEARCH(edb_name_asset,assets!$A$2:$A$1190))*--(assets!$C$2:$C$1190="Subtransmission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1.6391083645894207E-2</v>
      </c>
      <c r="C132" s="168"/>
    </row>
    <row r="133" spans="1:6" x14ac:dyDescent="0.45">
      <c r="A133" s="24" t="s">
        <v>3574</v>
      </c>
      <c r="B133" s="167" cm="1">
        <f t="array" ref="B133">(SUM(--ISNUMBER(SEARCH(edb_name_asset,assets!$A$2:$A$1190))*--(assets!$C$2:$C$1190="Subtransmission lines")*assets!$F$2:$F$1190*assets!$J$2:$J$1190)+SUM(--ISNUMBER(SEARCH(edb_name_asset,assets!$A$2:$A$1190))*--(assets!$C$2:$C$1190="Subtransmission cables")*assets!$F$2:$F$1190*assets!$J$2:$J$1190))/(SUM(--ISNUMBER(SEARCH(edb_name_asset,assets!$A$2:$A$1190))*--(assets!$C$2:$C$1190="Subtransmission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5.6748979147376803E-2</v>
      </c>
      <c r="C133" s="168"/>
    </row>
    <row r="134" spans="1:6" s="35" customFormat="1" x14ac:dyDescent="0.45">
      <c r="A134" s="24" t="s">
        <v>3565</v>
      </c>
      <c r="B134" s="167" cm="1">
        <f t="array" ref="B134">(SUM(--ISNUMBER(SEARCH(edb_name_asset,assets!$A$2:$A$1190))*--(assets!$C$2:$C$1190="Subtransmission lines")*assets!$F$2:$F$1190*assets!$N$2:$N$1190)+SUM(--ISNUMBER(SEARCH(edb_name_asset,assets!$A$2:$A$1190))*--(assets!$C$2:$C$1190="Subtransmission cables")*assets!$F$2:$F$1190*assets!$N$2:$N$1190))/(SUM(--ISNUMBER(SEARCH(edb_name_asset,assets!$A$2:$A$1190))*--(assets!$C$2:$C$1190="Subtransmission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3.9197852473989605</v>
      </c>
      <c r="C134" s="168"/>
    </row>
    <row r="135" spans="1:6" x14ac:dyDescent="0.45">
      <c r="A135" s="24" t="s">
        <v>3724</v>
      </c>
      <c r="B135" s="166">
        <f>SUMIFS(assets!$M$1:$M$2000,assets!$A$1:$A$2000,edb_name_asset,assets!$C$1:$C$2000,"Subtransmission lines")+SUMIFS(assets!$M$1:$M$2000,assets!$A$1:$A$2000,edb_name_asset,assets!$C$1:$C$2000,"Subtransmission cables")</f>
        <v>216.39054447964205</v>
      </c>
      <c r="C135" s="168">
        <f>B135/B128</f>
        <v>1.8465983284078336E-2</v>
      </c>
    </row>
    <row r="136" spans="1:6" x14ac:dyDescent="0.45">
      <c r="A136" s="24" t="s">
        <v>3725</v>
      </c>
      <c r="B136" s="167" cm="1">
        <f t="array" ref="B136">(SUM(--ISNUMBER(SEARCH(edb_name_asset,assets!$A$2:$A$1190))*--(assets!$C$2:$C$1190="Subtransmission lines")*assets!$F$2:$F$1190*assets!$L$2:$L$1190)+SUM(--ISNUMBER(SEARCH(edb_name_asset,assets!$A$2:$A$1190))*--(assets!$C$2:$C$1190="Subtransmission cables")*assets!$F$2:$F$1190*assets!$L$2:$L$1190))/(SUM(--ISNUMBER(SEARCH(edb_name_asset,assets!$A$2:$A$1190))*--(assets!$C$2:$C$1190="Subtransmission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2.3793771659515763E-2</v>
      </c>
      <c r="C136" s="168"/>
    </row>
    <row r="137" spans="1:6" x14ac:dyDescent="0.45">
      <c r="A137" s="24" t="s">
        <v>3575</v>
      </c>
      <c r="B137" s="167" cm="1">
        <f t="array" ref="B137">(SUM(--ISNUMBER(SEARCH(edb_name_asset,assets!$A$2:$A$1190))*--(assets!$C$2:$C$1190="Subtransmission lines")*assets!$F$2:$F$1190*assets!$K$2:$K$1190)+SUM(--ISNUMBER(SEARCH(edb_name_asset,assets!$A$2:$A$1190))*--(assets!$C$2:$C$1190="Subtransmission cables")*assets!$F$2:$F$1190*assets!$K$2:$K$1190))/(SUM(--ISNUMBER(SEARCH(edb_name_asset,assets!$A$2:$A$1190))*--(assets!$C$2:$C$1190="Subtransmission lines")*assets!$F$2:$F$1190)+SUM(--ISNUMBER(SEARCH(edb_name_asset,assets!$A$2:$A$1190))*--(assets!$C$2:$C$1190="Subtransmission cables")*assets!$F$2:$F$1190))</f>
        <v>0.10186489713149524</v>
      </c>
      <c r="C137" s="168">
        <f>B132*$B$90+B133*$B$91+B136*$B$92</f>
        <v>4.4765573219582605E-2</v>
      </c>
    </row>
    <row r="138" spans="1:6" s="35" customFormat="1" x14ac:dyDescent="0.45">
      <c r="A138" s="24"/>
      <c r="B138" s="9"/>
      <c r="C138" s="88">
        <f>C130*$C$93+B132*$C$90+B133*$C$91+B136*$C$92</f>
        <v>0.2532099148659312</v>
      </c>
    </row>
    <row r="139" spans="1:6" x14ac:dyDescent="0.45">
      <c r="A139" s="24" t="s">
        <v>3511</v>
      </c>
      <c r="B139" s="16">
        <f>$E139*0.5</f>
        <v>0.375</v>
      </c>
      <c r="C139" s="16">
        <f>$E139*0.3</f>
        <v>0.22499999999999998</v>
      </c>
      <c r="D139" s="16">
        <f>$E139*0.2</f>
        <v>0.15000000000000002</v>
      </c>
      <c r="E139" s="20">
        <f>$C$94</f>
        <v>0.75</v>
      </c>
    </row>
    <row r="140" spans="1:6" x14ac:dyDescent="0.45">
      <c r="A140" s="24" t="s">
        <v>3512</v>
      </c>
      <c r="B140" s="26">
        <f>MIN(C138,E139)+E139</f>
        <v>1.0032099148659313</v>
      </c>
      <c r="C140" s="21">
        <f>IF(B128=0,0,E139/100)</f>
        <v>7.4999999999999997E-3</v>
      </c>
      <c r="D140" s="26">
        <f>E139*2-B140-C140</f>
        <v>0.48929008513406874</v>
      </c>
      <c r="E140" s="16"/>
    </row>
    <row r="142" spans="1:6" ht="18" x14ac:dyDescent="0.55000000000000004">
      <c r="A142" s="25" t="s">
        <v>3569</v>
      </c>
    </row>
    <row r="143" spans="1:6" x14ac:dyDescent="0.45">
      <c r="A143" s="24" t="s">
        <v>3681</v>
      </c>
      <c r="B143" s="167">
        <f>SUMIFS(assets!$F$1:$F$2000,assets!$A$1:$A$2000,edb_name_asset,assets!$C$1:$C$2000,$A$142)</f>
        <v>1359439</v>
      </c>
      <c r="C143" s="168"/>
    </row>
    <row r="144" spans="1:6" s="35" customFormat="1" x14ac:dyDescent="0.45">
      <c r="A144" s="24" t="s">
        <v>3756</v>
      </c>
      <c r="B144" s="167">
        <f>INDEX(dataset!$A:$AO,MATCH($E144,dataset!$AO:$AO,0),MATCH($A$1,dataset!$A$1:$AO$1,0))/1000</f>
        <v>1590.82375</v>
      </c>
      <c r="C144" s="168"/>
      <c r="E144" s="35" t="str">
        <f>latest_year&amp;"IDRAB valueTotal closing RAB valueDistribution substations and transformersconstant"</f>
        <v>2020IDRAB valueTotal closing RAB valueDistribution substations and transformersconstant</v>
      </c>
    </row>
    <row r="145" spans="1:5" x14ac:dyDescent="0.45">
      <c r="A145" s="24" t="s">
        <v>4978</v>
      </c>
      <c r="B145" s="167">
        <f>SUMIFS(assets!$G$1:$G$2000,assets!$A$1:$A$2000,edb_name_asset,assets!$C$1:$C$2000,$A$142)</f>
        <v>159436.5</v>
      </c>
      <c r="C145" s="168">
        <f>B145/B143</f>
        <v>0.11728109904158995</v>
      </c>
    </row>
    <row r="146" spans="1:5" x14ac:dyDescent="0.45">
      <c r="A146" s="24" t="s">
        <v>3509</v>
      </c>
      <c r="B146" s="167" cm="1">
        <f t="array" ref="B146">SUM(--ISNUMBER(SEARCH(edb_name_asset,assets!$A$2:$A$1190))*--(assets!$C$2:$C$1190=$A$142)*assets!$F$2:$F$1190*assets!$H$2:$H$1190)/SUM(--ISNUMBER(SEARCH(edb_name_asset,assets!$A$2:$A$1190))*--(assets!$C$2:$C$1190=$A$142)*assets!$F$2:$F$1190)</f>
        <v>33.490271424456736</v>
      </c>
      <c r="C146" s="168"/>
    </row>
    <row r="147" spans="1:5" x14ac:dyDescent="0.45">
      <c r="A147" s="24" t="s">
        <v>3573</v>
      </c>
      <c r="B147" s="167" cm="1">
        <f t="array" ref="B147">SUM(--ISNUMBER(SEARCH(edb_name_asset,assets!$A$2:$A$1190))*--(assets!$C$2:$C$1190=$A$142)*assets!$F$2:$F$1190*assets!$I$2:$I$1190)/SUM(--ISNUMBER(SEARCH(edb_name_asset,assets!$A$2:$A$1190))*--(assets!$C$2:$C$1190=$A$142)*assets!$F$2:$F$1190)</f>
        <v>1.6891517545275594E-2</v>
      </c>
      <c r="C147" s="168"/>
    </row>
    <row r="148" spans="1:5" x14ac:dyDescent="0.45">
      <c r="A148" s="24" t="s">
        <v>3574</v>
      </c>
      <c r="B148" s="167" cm="1">
        <f t="array" ref="B148">SUM(--ISNUMBER(SEARCH(edb_name_asset,assets!$A$2:$A$1190))*--(assets!$C$2:$C$1190=$A$142)*assets!$F$2:$F$1190*assets!$J$2:$J$1190)/SUM(--ISNUMBER(SEARCH(edb_name_asset,assets!$A$2:$A$1190))*--(assets!$C$2:$C$1190=$A$142)*assets!$F$2:$F$1190)</f>
        <v>2.9105115510428839E-2</v>
      </c>
      <c r="C148" s="168"/>
    </row>
    <row r="149" spans="1:5" s="35" customFormat="1" x14ac:dyDescent="0.45">
      <c r="A149" s="24" t="s">
        <v>3565</v>
      </c>
      <c r="B149" s="167" cm="1">
        <f t="array" ref="B149">SUM(--ISNUMBER(SEARCH(edb_name_asset,assets!$A$2:$A$1190))*--(assets!$C$2:$C$1190=$A$142)*assets!$F$2:$F$1190*assets!$N$2:$N$1190)/SUM(--ISNUMBER(SEARCH(edb_name_asset,assets!$A$2:$A$1190))*--(assets!$C$2:$C$1190=$A$142)*assets!$F$2:$F$1190)</f>
        <v>4.1548772482551035</v>
      </c>
      <c r="C149" s="168"/>
    </row>
    <row r="150" spans="1:5" x14ac:dyDescent="0.45">
      <c r="A150" s="24" t="s">
        <v>3724</v>
      </c>
      <c r="B150" s="166">
        <f>SUMIFS(assets!$M$1:$M$2000,assets!$A$1:$A$2000,edb_name_asset,assets!$C$1:$C$2000,$A$142)</f>
        <v>33580</v>
      </c>
      <c r="C150" s="168">
        <f>B150/B143</f>
        <v>2.4701365783974125E-2</v>
      </c>
    </row>
    <row r="151" spans="1:5" x14ac:dyDescent="0.45">
      <c r="A151" s="24" t="s">
        <v>3725</v>
      </c>
      <c r="B151" s="167" cm="1">
        <f t="array" ref="B151">SUM(--ISNUMBER(SEARCH(edb_name_asset,assets!$A$2:$A$1190))*--(assets!$C$2:$C$1190=$A$142)*assets!$F$2:$F$1190*assets!$L$2:$L$1190)/SUM(--ISNUMBER(SEARCH(edb_name_asset,assets!$A$2:$A$1190))*--(assets!$C$2:$C$1190=$A$142)*assets!$F$2:$F$1190)</f>
        <v>1.0844127250625092E-2</v>
      </c>
      <c r="C151" s="168"/>
    </row>
    <row r="152" spans="1:5" x14ac:dyDescent="0.45">
      <c r="A152" s="24" t="s">
        <v>3575</v>
      </c>
      <c r="B152" s="167" cm="1">
        <f t="array" ref="B152">SUM(--ISNUMBER(SEARCH(edb_name_asset,assets!$A$2:$A$1190))*--(assets!$C$2:$C$1190=$A$142)*assets!$F$2:$F$1190*assets!$K$2:$K$1190)/SUM(--ISNUMBER(SEARCH(edb_name_asset,assets!$A$2:$A$1190))*--(assets!$C$2:$C$1190=$A$142)*assets!$F$2:$F$1190)</f>
        <v>6.9988147887123209E-2</v>
      </c>
      <c r="C152" s="168">
        <f>B147*$B$90+B148*$B$91+B151*$B$92</f>
        <v>3.144407530049001E-2</v>
      </c>
    </row>
    <row r="153" spans="1:5" s="35" customFormat="1" x14ac:dyDescent="0.45">
      <c r="A153" s="24"/>
      <c r="B153" s="9"/>
      <c r="C153" s="88">
        <f>C145*$C$93+B147*$C$90+B148*$C$91+B151*$C$92</f>
        <v>0.22479641198374625</v>
      </c>
    </row>
    <row r="154" spans="1:5" x14ac:dyDescent="0.45">
      <c r="A154" s="24" t="s">
        <v>3511</v>
      </c>
      <c r="B154" s="16">
        <f>$E154*0.5</f>
        <v>0.375</v>
      </c>
      <c r="C154" s="16">
        <f>$E154*0.3</f>
        <v>0.22499999999999998</v>
      </c>
      <c r="D154" s="16">
        <f>$E154*0.2</f>
        <v>0.15000000000000002</v>
      </c>
      <c r="E154" s="20">
        <f>$C$94</f>
        <v>0.75</v>
      </c>
    </row>
    <row r="155" spans="1:5" x14ac:dyDescent="0.45">
      <c r="A155" s="24" t="s">
        <v>3512</v>
      </c>
      <c r="B155" s="26">
        <f>MIN(C153,E154)+E154</f>
        <v>0.97479641198374622</v>
      </c>
      <c r="C155" s="21">
        <f>IF(B143=0,0,E154/100)</f>
        <v>7.4999999999999997E-3</v>
      </c>
      <c r="D155" s="26">
        <f>E154*2-B155-C155</f>
        <v>0.51770358801625382</v>
      </c>
      <c r="E155" s="16"/>
    </row>
    <row r="156" spans="1:5" s="35" customFormat="1" x14ac:dyDescent="0.45"/>
    <row r="157" spans="1:5" s="35" customFormat="1" ht="18" x14ac:dyDescent="0.55000000000000004">
      <c r="A157" s="39" t="s">
        <v>3518</v>
      </c>
      <c r="B157"/>
      <c r="C157"/>
      <c r="D157"/>
      <c r="E157"/>
    </row>
    <row r="158" spans="1:5" s="35" customFormat="1" x14ac:dyDescent="0.45">
      <c r="A158" s="24" t="s">
        <v>3681</v>
      </c>
      <c r="B158" s="167">
        <f>SUMIFS(assets!$F$1:$F$2000,assets!$A$1:$A$2000,edb_name_asset,assets!$C$1:$C$2000,$A$157)</f>
        <v>191501</v>
      </c>
      <c r="C158" s="168"/>
      <c r="D158"/>
      <c r="E158"/>
    </row>
    <row r="159" spans="1:5" s="35" customFormat="1" x14ac:dyDescent="0.45">
      <c r="A159" s="24" t="s">
        <v>3756</v>
      </c>
      <c r="B159" s="167">
        <f>INDEX(dataset!$A:$AO,MATCH($E159,dataset!$AO:$AO,0),MATCH($A$1,dataset!$A$1:$AO$1,0))/1000</f>
        <v>1590.82375</v>
      </c>
      <c r="C159" s="168"/>
      <c r="E159" s="35" t="str">
        <f>latest_year&amp;"IDRAB valueTotal closing RAB valueDistribution substations and transformersconstant"</f>
        <v>2020IDRAB valueTotal closing RAB valueDistribution substations and transformersconstant</v>
      </c>
    </row>
    <row r="160" spans="1:5" s="35" customFormat="1" x14ac:dyDescent="0.45">
      <c r="A160" s="24" t="s">
        <v>4978</v>
      </c>
      <c r="B160" s="167">
        <f>SUMIFS(assets!$G$1:$G$2000,assets!$A$1:$A$2000,edb_name_asset,assets!$C$1:$C$2000,$A$157)</f>
        <v>25671</v>
      </c>
      <c r="C160" s="168">
        <f>B160/B158</f>
        <v>0.13405151931321507</v>
      </c>
      <c r="D160"/>
      <c r="E160"/>
    </row>
    <row r="161" spans="1:5" s="35" customFormat="1" x14ac:dyDescent="0.45">
      <c r="A161" s="24" t="s">
        <v>3509</v>
      </c>
      <c r="B161" s="167" cm="1">
        <f t="array" ref="B161">SUM(--ISNUMBER(SEARCH(edb_name_asset,assets!$A$2:$A$1190))*--(assets!$C$2:$C$1190=$A$157)*assets!$F$2:$F$1190*assets!$H$2:$H$1190)/SUM(--ISNUMBER(SEARCH(edb_name_asset,assets!$A$2:$A$1190))*--(assets!$C$2:$C$1190=$A$157)*assets!$F$2:$F$1190)</f>
        <v>23.5431395376017</v>
      </c>
      <c r="C161" s="168"/>
      <c r="D161"/>
      <c r="E161"/>
    </row>
    <row r="162" spans="1:5" s="35" customFormat="1" x14ac:dyDescent="0.45">
      <c r="A162" s="24" t="s">
        <v>3573</v>
      </c>
      <c r="B162" s="167" cm="1">
        <f t="array" ref="B162">SUM(--ISNUMBER(SEARCH(edb_name_asset,assets!$A$2:$A$1190))*--(assets!$C$2:$C$1190=$A$157)*assets!$F$2:$F$1190*assets!$I$2:$I$1190)/SUM(--ISNUMBER(SEARCH(edb_name_asset,assets!$A$2:$A$1190))*--(assets!$C$2:$C$1190=$A$157)*assets!$F$2:$F$1190)</f>
        <v>1.325450651484964E-2</v>
      </c>
      <c r="C162" s="168"/>
      <c r="D162"/>
      <c r="E162"/>
    </row>
    <row r="163" spans="1:5" s="35" customFormat="1" x14ac:dyDescent="0.45">
      <c r="A163" s="24" t="s">
        <v>3574</v>
      </c>
      <c r="B163" s="167" cm="1">
        <f t="array" ref="B163">SUM(--ISNUMBER(SEARCH(edb_name_asset,assets!$A$2:$A$1190))*--(assets!$C$2:$C$1190=$A$157)*assets!$F$2:$F$1190*assets!$J$2:$J$1190)/SUM(--ISNUMBER(SEARCH(edb_name_asset,assets!$A$2:$A$1190))*--(assets!$C$2:$C$1190=$A$157)*assets!$F$2:$F$1190)</f>
        <v>4.8138723034471115E-2</v>
      </c>
      <c r="C163" s="168"/>
      <c r="D163"/>
      <c r="E163"/>
    </row>
    <row r="164" spans="1:5" s="35" customFormat="1" x14ac:dyDescent="0.45">
      <c r="A164" s="24" t="s">
        <v>3565</v>
      </c>
      <c r="B164" s="167" cm="1">
        <f t="array" ref="B164">SUM(--ISNUMBER(SEARCH(edb_name_asset,assets!$A$2:$A$1190))*--(assets!$C$2:$C$1190=$A$157)*assets!$F$2:$F$1190*assets!$N$2:$N$1190)/SUM(--ISNUMBER(SEARCH(edb_name_asset,assets!$A$2:$A$1190))*--(assets!$C$2:$C$1190=$A$157)*assets!$F$2:$F$1190)</f>
        <v>4.0103951755285561</v>
      </c>
      <c r="C164" s="168"/>
    </row>
    <row r="165" spans="1:5" s="35" customFormat="1" x14ac:dyDescent="0.45">
      <c r="A165" s="24" t="s">
        <v>3724</v>
      </c>
      <c r="B165" s="166">
        <f>SUMIFS(assets!$M$1:$M$2000,assets!$A$1:$A$2000,edb_name_asset,assets!$C$1:$C$2000,$A$157)</f>
        <v>1647</v>
      </c>
      <c r="C165" s="168">
        <f>B165/B158</f>
        <v>8.6004772821029647E-3</v>
      </c>
      <c r="D165"/>
      <c r="E165"/>
    </row>
    <row r="166" spans="1:5" s="35" customFormat="1" x14ac:dyDescent="0.45">
      <c r="A166" s="24" t="s">
        <v>3725</v>
      </c>
      <c r="B166" s="167" cm="1">
        <f t="array" ref="B166">SUM(--ISNUMBER(SEARCH(edb_name_asset,assets!$A$2:$A$1190))*--(assets!$C$2:$C$1190=$A$157)*assets!$F$2:$F$1190*assets!$L$2:$L$1190)/SUM(--ISNUMBER(SEARCH(edb_name_asset,assets!$A$2:$A$1190))*--(assets!$C$2:$C$1190=$A$157)*assets!$F$2:$F$1190)</f>
        <v>1.2913749663267776E-2</v>
      </c>
      <c r="C166" s="168"/>
      <c r="D166"/>
      <c r="E166"/>
    </row>
    <row r="167" spans="1:5" s="35" customFormat="1" x14ac:dyDescent="0.45">
      <c r="A167" s="24" t="s">
        <v>3575</v>
      </c>
      <c r="B167" s="167" cm="1">
        <f t="array" ref="B167">SUM(--ISNUMBER(SEARCH(edb_name_asset,assets!$A$2:$A$1190))*--(assets!$C$2:$C$1190=$A$157)*assets!$F$2:$F$1190*assets!$K$2:$K$1190)/SUM(--ISNUMBER(SEARCH(edb_name_asset,assets!$A$2:$A$1190))*--(assets!$C$2:$C$1190=$A$157)*assets!$F$2:$F$1190)</f>
        <v>5.7362677728656906E-2</v>
      </c>
      <c r="C167" s="168">
        <f>B162*$B$90+B163*$B$91+B166*$B$92</f>
        <v>3.7323868032085199E-2</v>
      </c>
      <c r="D167"/>
      <c r="E167"/>
    </row>
    <row r="168" spans="1:5" s="35" customFormat="1" x14ac:dyDescent="0.45">
      <c r="A168" s="24"/>
      <c r="B168" s="9"/>
      <c r="C168" s="88">
        <f>C160*$C$93+B162*$C$90+B163*$C$91+B166*$C$92</f>
        <v>0.24812201807035253</v>
      </c>
    </row>
    <row r="169" spans="1:5" s="35" customFormat="1" x14ac:dyDescent="0.45">
      <c r="A169" s="24" t="s">
        <v>3511</v>
      </c>
      <c r="B169" s="16">
        <f>$E169*0.5</f>
        <v>0.375</v>
      </c>
      <c r="C169" s="16">
        <f>$E169*0.3</f>
        <v>0.22499999999999998</v>
      </c>
      <c r="D169" s="16">
        <f>$E169*0.2</f>
        <v>0.15000000000000002</v>
      </c>
      <c r="E169" s="20">
        <f>$C$94</f>
        <v>0.75</v>
      </c>
    </row>
    <row r="170" spans="1:5" s="35" customFormat="1" x14ac:dyDescent="0.45">
      <c r="A170" s="24" t="s">
        <v>3512</v>
      </c>
      <c r="B170" s="26">
        <f>MIN(C168,E169)+E169</f>
        <v>0.9981220180703525</v>
      </c>
      <c r="C170" s="21">
        <f>IF(B158=0,0,E169/100)</f>
        <v>7.4999999999999997E-3</v>
      </c>
      <c r="D170" s="26">
        <f>E169*2-B170-C170</f>
        <v>0.49437798192964749</v>
      </c>
      <c r="E170" s="16"/>
    </row>
    <row r="171" spans="1:5" s="35" customFormat="1" x14ac:dyDescent="0.45">
      <c r="A171" s="22"/>
      <c r="B171"/>
      <c r="C171"/>
      <c r="D171"/>
      <c r="E171"/>
    </row>
    <row r="172" spans="1:5" s="35" customFormat="1" ht="18" x14ac:dyDescent="0.55000000000000004">
      <c r="A172" s="25" t="s">
        <v>197</v>
      </c>
      <c r="B172"/>
      <c r="C172"/>
      <c r="D172"/>
      <c r="E172"/>
    </row>
    <row r="173" spans="1:5" s="35" customFormat="1" x14ac:dyDescent="0.45">
      <c r="A173" s="24" t="s">
        <v>3681</v>
      </c>
      <c r="B173" s="167">
        <f>SUMIFS(assets!$F$1:$F$2000,assets!$A$1:$A$2000,edb_name_asset,assets!$C$1:$C$2000,$A$172)</f>
        <v>219099</v>
      </c>
      <c r="C173" s="168"/>
      <c r="D173"/>
      <c r="E173"/>
    </row>
    <row r="174" spans="1:5" s="35" customFormat="1" x14ac:dyDescent="0.45">
      <c r="A174" s="24" t="s">
        <v>3756</v>
      </c>
      <c r="B174" s="167">
        <f>INDEX(dataset!$A:$AO,MATCH($E174,dataset!$AO:$AO,0),MATCH($A$1,dataset!$A$1:$AO$1,0))/1000</f>
        <v>988.08812499999999</v>
      </c>
      <c r="C174" s="168"/>
      <c r="E174" t="str">
        <f>latest_year&amp;"IDRAB valueTotal closing RAB valueDistribution switchgearconstant"</f>
        <v>2020IDRAB valueTotal closing RAB valueDistribution switchgearconstant</v>
      </c>
    </row>
    <row r="175" spans="1:5" s="35" customFormat="1" x14ac:dyDescent="0.45">
      <c r="A175" s="24" t="s">
        <v>4978</v>
      </c>
      <c r="B175" s="167">
        <f>SUMIFS(assets!$G$1:$G$2000,assets!$A$1:$A$2000,edb_name_asset,assets!$C$1:$C$2000,$A$172)</f>
        <v>50420.5</v>
      </c>
      <c r="C175" s="168">
        <f>B175/B173</f>
        <v>0.23012656379079777</v>
      </c>
      <c r="D175"/>
      <c r="E175"/>
    </row>
    <row r="176" spans="1:5" s="35" customFormat="1" x14ac:dyDescent="0.45">
      <c r="A176" s="24" t="s">
        <v>3509</v>
      </c>
      <c r="B176" s="167" cm="1">
        <f t="array" ref="B176">SUM(--ISNUMBER(SEARCH(edb_name_asset,assets!$A$2:$A$1190))*--(assets!$C$2:$C$1190=$A$172)*assets!$F$2:$F$1190*assets!$H$2:$H$1190)/SUM(--ISNUMBER(SEARCH(edb_name_asset,assets!$A$2:$A$1190))*--(assets!$C$2:$C$1190=$A$172)*assets!$F$2:$F$1190)</f>
        <v>21.752733209047083</v>
      </c>
      <c r="C176" s="168"/>
      <c r="D176"/>
      <c r="E176"/>
    </row>
    <row r="177" spans="1:5" s="35" customFormat="1" x14ac:dyDescent="0.45">
      <c r="A177" s="24" t="s">
        <v>3573</v>
      </c>
      <c r="B177" s="167" cm="1">
        <f t="array" ref="B177">SUM(--ISNUMBER(SEARCH(edb_name_asset,assets!$A$2:$A$1190))*--(assets!$C$2:$C$1190=$A$172)*assets!$F$2:$F$1190*assets!$I$2:$I$1190)/SUM(--ISNUMBER(SEARCH(edb_name_asset,assets!$A$2:$A$1190))*--(assets!$C$2:$C$1190=$A$172)*assets!$F$2:$F$1190)</f>
        <v>4.1463672947419122E-2</v>
      </c>
      <c r="C177" s="168"/>
      <c r="D177"/>
      <c r="E177"/>
    </row>
    <row r="178" spans="1:5" s="35" customFormat="1" x14ac:dyDescent="0.45">
      <c r="A178" s="24" t="s">
        <v>3574</v>
      </c>
      <c r="B178" s="167" cm="1">
        <f t="array" ref="B178">SUM(--ISNUMBER(SEARCH(edb_name_asset,assets!$A$2:$A$1190))*--(assets!$C$2:$C$1190=$A$172)*assets!$F$2:$F$1190*assets!$J$2:$J$1190)/SUM(--ISNUMBER(SEARCH(edb_name_asset,assets!$A$2:$A$1190))*--(assets!$C$2:$C$1190=$A$172)*assets!$F$2:$F$1190)</f>
        <v>4.797031365842342E-2</v>
      </c>
      <c r="C178" s="168"/>
      <c r="D178"/>
      <c r="E178"/>
    </row>
    <row r="179" spans="1:5" s="35" customFormat="1" x14ac:dyDescent="0.45">
      <c r="A179" s="24" t="s">
        <v>3565</v>
      </c>
      <c r="B179" s="167" cm="1">
        <f t="array" ref="B179">SUM(--ISNUMBER(SEARCH(edb_name_asset,assets!$A$2:$A$1190))*--(assets!$C$2:$C$1190=$A$172)*assets!$F$2:$F$1190*assets!$N$2:$N$1190)/SUM(--ISNUMBER(SEARCH(edb_name_asset,assets!$A$2:$A$1190))*--(assets!$C$2:$C$1190=$A$172)*assets!$F$2:$F$1190)</f>
        <v>3.9649634363644757</v>
      </c>
      <c r="C179" s="168"/>
    </row>
    <row r="180" spans="1:5" s="35" customFormat="1" x14ac:dyDescent="0.45">
      <c r="A180" s="24" t="s">
        <v>3724</v>
      </c>
      <c r="B180" s="166">
        <f>SUMIFS(assets!$M$1:$M$2000,assets!$A$1:$A$2000,edb_name_asset,assets!$C$1:$C$2000,$A$172)</f>
        <v>6741</v>
      </c>
      <c r="C180" s="168">
        <f>B180/B173</f>
        <v>3.0766913587008612E-2</v>
      </c>
      <c r="D180"/>
      <c r="E180"/>
    </row>
    <row r="181" spans="1:5" s="35" customFormat="1" x14ac:dyDescent="0.45">
      <c r="A181" s="24" t="s">
        <v>3725</v>
      </c>
      <c r="B181" s="167" cm="1">
        <f t="array" ref="B181">SUM(--ISNUMBER(SEARCH(edb_name_asset,assets!$A$2:$A$1190))*--(assets!$C$2:$C$1190=$A$172)*assets!$F$2:$F$1190*assets!$L$2:$L$1190)/SUM(--ISNUMBER(SEARCH(edb_name_asset,assets!$A$2:$A$1190))*--(assets!$C$2:$C$1190=$A$172)*assets!$F$2:$F$1190)</f>
        <v>2.1017590412006088E-2</v>
      </c>
      <c r="C181" s="168"/>
      <c r="D181"/>
      <c r="E181"/>
    </row>
    <row r="182" spans="1:5" s="35" customFormat="1" x14ac:dyDescent="0.45">
      <c r="A182" s="24" t="s">
        <v>3575</v>
      </c>
      <c r="B182" s="167" cm="1">
        <f t="array" ref="B182">SUM(--ISNUMBER(SEARCH(edb_name_asset,assets!$A$2:$A$1190))*--(assets!$C$2:$C$1190=$A$172)*assets!$F$2:$F$1190*assets!$K$2:$K$1190)/SUM(--ISNUMBER(SEARCH(edb_name_asset,assets!$A$2:$A$1190))*--(assets!$C$2:$C$1190=$A$172)*assets!$F$2:$F$1190)</f>
        <v>8.8833321636362553E-2</v>
      </c>
      <c r="C182" s="168">
        <f>B177*$B$90+B178*$B$91+B181*$B$92</f>
        <v>6.5448829776630829E-2</v>
      </c>
      <c r="D182"/>
      <c r="E182"/>
    </row>
    <row r="183" spans="1:5" s="35" customFormat="1" x14ac:dyDescent="0.45">
      <c r="A183" s="24"/>
      <c r="B183" s="9"/>
      <c r="C183" s="88">
        <f>C175*$C$93+B177*$C$90+B178*$C$91+B181*$C$92</f>
        <v>0.46496915965090374</v>
      </c>
    </row>
    <row r="184" spans="1:5" s="35" customFormat="1" x14ac:dyDescent="0.45">
      <c r="A184" s="24" t="s">
        <v>3511</v>
      </c>
      <c r="B184" s="16">
        <f>$E184*0.5</f>
        <v>0.375</v>
      </c>
      <c r="C184" s="16">
        <f>$E184*0.3</f>
        <v>0.22499999999999998</v>
      </c>
      <c r="D184" s="16">
        <f>$E184*0.2</f>
        <v>0.15000000000000002</v>
      </c>
      <c r="E184" s="20">
        <f>$C$94</f>
        <v>0.75</v>
      </c>
    </row>
    <row r="185" spans="1:5" s="35" customFormat="1" x14ac:dyDescent="0.45">
      <c r="A185" s="24" t="s">
        <v>3512</v>
      </c>
      <c r="B185" s="26">
        <f>MIN(C183,E184)+E184</f>
        <v>1.2149691596509038</v>
      </c>
      <c r="C185" s="21">
        <f>IF(B173=0,0,E184/100)</f>
        <v>7.4999999999999997E-3</v>
      </c>
      <c r="D185" s="26">
        <f>E184*2-B185-C185</f>
        <v>0.2775308403490962</v>
      </c>
      <c r="E185" s="16"/>
    </row>
    <row r="186" spans="1:5" s="35" customFormat="1" x14ac:dyDescent="0.45">
      <c r="A186" s="22"/>
      <c r="B186"/>
      <c r="C186"/>
      <c r="D186"/>
      <c r="E186"/>
    </row>
    <row r="187" spans="1:5" s="35" customFormat="1" ht="18" x14ac:dyDescent="0.55000000000000004">
      <c r="A187" s="25" t="s">
        <v>3524</v>
      </c>
      <c r="B187"/>
      <c r="C187"/>
      <c r="D187"/>
      <c r="E187"/>
    </row>
    <row r="188" spans="1:5" s="35" customFormat="1" x14ac:dyDescent="0.45">
      <c r="A188" s="24" t="s">
        <v>3681</v>
      </c>
      <c r="B188" s="167">
        <f>SUMIFS(assets!$F$1:$F$2000,assets!$A$1:$A$2000,edb_name_asset,assets!$C$1:$C$2000,$A$187)</f>
        <v>1282</v>
      </c>
      <c r="C188" s="168"/>
      <c r="D188"/>
      <c r="E188"/>
    </row>
    <row r="189" spans="1:5" s="35" customFormat="1" x14ac:dyDescent="0.45">
      <c r="A189" s="24" t="s">
        <v>3756</v>
      </c>
      <c r="B189" s="167" t="e">
        <f>INDEX(dataset!$A:$AO,MATCH($E189,dataset!$AO:$AO,0),MATCH($A$1,dataset!$A$1:$AO$1,0))/1000</f>
        <v>#N/A</v>
      </c>
      <c r="C189" s="168"/>
    </row>
    <row r="190" spans="1:5" s="35" customFormat="1" x14ac:dyDescent="0.45">
      <c r="A190" s="24" t="s">
        <v>4978</v>
      </c>
      <c r="B190" s="167">
        <f>SUMIFS(assets!$G$1:$G$2000,assets!$A$1:$A$2000,edb_name_asset,assets!$C$1:$C$2000,$A$187)</f>
        <v>469</v>
      </c>
      <c r="C190" s="168">
        <f>B190/B188</f>
        <v>0.36583463338533539</v>
      </c>
      <c r="D190"/>
      <c r="E190"/>
    </row>
    <row r="191" spans="1:5" s="35" customFormat="1" x14ac:dyDescent="0.45">
      <c r="A191" s="24" t="s">
        <v>3509</v>
      </c>
      <c r="B191" s="167" cm="1">
        <f t="array" ref="B191">SUM(--ISNUMBER(SEARCH(edb_name_asset,assets!$A$2:$A$1190))*--(assets!$C$2:$C$1190=$A$187)*assets!$F$2:$F$1190*assets!$H$2:$H$1190)/SUM(--ISNUMBER(SEARCH(edb_name_asset,assets!$A$2:$A$1190))*--(assets!$C$2:$C$1190=$A$187)*assets!$F$2:$F$1190)</f>
        <v>29.467700213984283</v>
      </c>
      <c r="C191" s="168"/>
      <c r="D191"/>
      <c r="E191"/>
    </row>
    <row r="192" spans="1:5" s="35" customFormat="1" x14ac:dyDescent="0.45">
      <c r="A192" s="24" t="s">
        <v>3573</v>
      </c>
      <c r="B192" s="167" cm="1">
        <f t="array" ref="B192">SUM(--ISNUMBER(SEARCH(edb_name_asset,assets!$A$2:$A$1190))*--(assets!$C$2:$C$1190=$A$187)*assets!$F$2:$F$1190*assets!$I$2:$I$1190)/SUM(--ISNUMBER(SEARCH(edb_name_asset,assets!$A$2:$A$1190))*--(assets!$C$2:$C$1190=$A$187)*assets!$F$2:$F$1190)</f>
        <v>1.1100964183380097E-2</v>
      </c>
      <c r="C192" s="168"/>
      <c r="D192"/>
      <c r="E192"/>
    </row>
    <row r="193" spans="1:5" s="35" customFormat="1" x14ac:dyDescent="0.45">
      <c r="A193" s="24" t="s">
        <v>3574</v>
      </c>
      <c r="B193" s="167" cm="1">
        <f t="array" ref="B193">SUM(--ISNUMBER(SEARCH(edb_name_asset,assets!$A$2:$A$1190))*--(assets!$C$2:$C$1190=$A$187)*assets!$F$2:$F$1190*assets!$J$2:$J$1190)/SUM(--ISNUMBER(SEARCH(edb_name_asset,assets!$A$2:$A$1190))*--(assets!$C$2:$C$1190=$A$187)*assets!$F$2:$F$1190)</f>
        <v>8.2692113068599873E-2</v>
      </c>
      <c r="C193" s="168"/>
      <c r="D193"/>
      <c r="E193"/>
    </row>
    <row r="194" spans="1:5" s="35" customFormat="1" x14ac:dyDescent="0.45">
      <c r="A194" s="24" t="s">
        <v>3565</v>
      </c>
      <c r="B194" s="167" cm="1">
        <f t="array" ref="B194">SUM(--ISNUMBER(SEARCH(edb_name_asset,assets!$A$2:$A$1190))*--(assets!$C$2:$C$1190=$A$187)*assets!$F$2:$F$1190*assets!$N$2:$N$1190)/SUM(--ISNUMBER(SEARCH(edb_name_asset,assets!$A$2:$A$1190))*--(assets!$C$2:$C$1190=$A$187)*assets!$F$2:$F$1190)</f>
        <v>3.699485697909934</v>
      </c>
      <c r="C194" s="168"/>
    </row>
    <row r="195" spans="1:5" s="35" customFormat="1" x14ac:dyDescent="0.45">
      <c r="A195" s="24" t="s">
        <v>3724</v>
      </c>
      <c r="B195" s="166">
        <f>SUMIFS(assets!$M$1:$M$2000,assets!$A$1:$A$2000,edb_name_asset,assets!$C$1:$C$2000,$A$187)</f>
        <v>5</v>
      </c>
      <c r="C195" s="168">
        <f>B195/B188</f>
        <v>3.9001560062402497E-3</v>
      </c>
      <c r="D195"/>
      <c r="E195"/>
    </row>
    <row r="196" spans="1:5" s="35" customFormat="1" x14ac:dyDescent="0.45">
      <c r="A196" s="24" t="s">
        <v>3725</v>
      </c>
      <c r="B196" s="167" cm="1">
        <f t="array" ref="B196">SUM(--ISNUMBER(SEARCH(edb_name_asset,assets!$A$2:$A$1190))*--(assets!$C$2:$C$1190=$A$187)*assets!$F$2:$F$1190*assets!$L$2:$L$1190)/SUM(--ISNUMBER(SEARCH(edb_name_asset,assets!$A$2:$A$1190))*--(assets!$C$2:$C$1190=$A$187)*assets!$F$2:$F$1190)</f>
        <v>2.5134338706881581E-3</v>
      </c>
      <c r="C196" s="168"/>
      <c r="D196"/>
      <c r="E196"/>
    </row>
    <row r="197" spans="1:5" s="35" customFormat="1" x14ac:dyDescent="0.45">
      <c r="A197" s="24" t="s">
        <v>3575</v>
      </c>
      <c r="B197" s="167" cm="1">
        <f t="array" ref="B197">SUM(--ISNUMBER(SEARCH(edb_name_asset,assets!$A$2:$A$1190))*--(assets!$C$2:$C$1190=$A$187)*assets!$F$2:$F$1190*assets!$K$2:$K$1190)/SUM(--ISNUMBER(SEARCH(edb_name_asset,assets!$A$2:$A$1190))*--(assets!$C$2:$C$1190=$A$187)*assets!$F$2:$F$1190)</f>
        <v>7.0768988829172499E-2</v>
      </c>
      <c r="C197" s="168">
        <f>B192*$B$90+B193*$B$91+B196*$B$92</f>
        <v>5.2447020717680037E-2</v>
      </c>
      <c r="D197"/>
      <c r="E197"/>
    </row>
    <row r="198" spans="1:5" s="35" customFormat="1" x14ac:dyDescent="0.45">
      <c r="A198" s="24"/>
      <c r="B198" s="9"/>
      <c r="C198" s="88">
        <f>C190*$C$93+B192*$C$90+B193*$C$91+B196*$C$92</f>
        <v>0.49544403705814377</v>
      </c>
    </row>
    <row r="199" spans="1:5" s="35" customFormat="1" x14ac:dyDescent="0.45">
      <c r="A199" s="24" t="s">
        <v>3511</v>
      </c>
      <c r="B199" s="16">
        <f>$E199*0.5</f>
        <v>0.375</v>
      </c>
      <c r="C199" s="16">
        <f>$E199*0.3</f>
        <v>0.22499999999999998</v>
      </c>
      <c r="D199" s="16">
        <f>$E199*0.2</f>
        <v>0.15000000000000002</v>
      </c>
      <c r="E199" s="20">
        <f>$C$94</f>
        <v>0.75</v>
      </c>
    </row>
    <row r="200" spans="1:5" s="35" customFormat="1" x14ac:dyDescent="0.45">
      <c r="A200" s="24" t="s">
        <v>3512</v>
      </c>
      <c r="B200" s="26">
        <f>MIN(C198,E199)+E199</f>
        <v>1.2454440370581437</v>
      </c>
      <c r="C200" s="21">
        <f>IF(B188=0,0,E199/100)</f>
        <v>7.4999999999999997E-3</v>
      </c>
      <c r="D200" s="26">
        <f>E199*2-B200-C200</f>
        <v>0.24705596294185633</v>
      </c>
      <c r="E200" s="16"/>
    </row>
    <row r="201" spans="1:5" s="35" customFormat="1" x14ac:dyDescent="0.45">
      <c r="A201" s="22"/>
      <c r="B201"/>
      <c r="C201"/>
      <c r="D201"/>
      <c r="E201"/>
    </row>
    <row r="202" spans="1:5" s="35" customFormat="1" ht="18" x14ac:dyDescent="0.55000000000000004">
      <c r="A202" s="25" t="s">
        <v>3523</v>
      </c>
      <c r="B202"/>
      <c r="C202"/>
      <c r="D202"/>
      <c r="E202"/>
    </row>
    <row r="203" spans="1:5" s="35" customFormat="1" x14ac:dyDescent="0.45">
      <c r="A203" s="24" t="s">
        <v>3681</v>
      </c>
      <c r="B203" s="167">
        <f>SUMIFS(assets!$F$1:$F$2000,assets!$A$1:$A$2000,edb_name_asset,assets!$C$1:$C$2000,$A$202)</f>
        <v>12280</v>
      </c>
      <c r="C203" s="168"/>
      <c r="D203"/>
      <c r="E203"/>
    </row>
    <row r="204" spans="1:5" s="35" customFormat="1" x14ac:dyDescent="0.45">
      <c r="A204" s="24" t="s">
        <v>3756</v>
      </c>
      <c r="B204" s="167">
        <f>INDEX(dataset!$A:$AO,MATCH($E204,dataset!$AO:$AO,0),MATCH($A$1,dataset!$A$1:$AO$1,0))/1000</f>
        <v>1511.0597499999999</v>
      </c>
      <c r="C204" s="168"/>
      <c r="E204" t="str">
        <f>latest_year&amp;"IDRAB valueTotal closing RAB valueZone substationsconstant"</f>
        <v>2020IDRAB valueTotal closing RAB valueZone substationsconstant</v>
      </c>
    </row>
    <row r="205" spans="1:5" s="35" customFormat="1" x14ac:dyDescent="0.45">
      <c r="A205" s="24" t="s">
        <v>4978</v>
      </c>
      <c r="B205" s="167">
        <f>SUMIFS(assets!$G$1:$G$2000,assets!$A$1:$A$2000,edb_name_asset,assets!$C$1:$C$2000,$A$202)</f>
        <v>3268</v>
      </c>
      <c r="C205" s="168">
        <f>B205/B203</f>
        <v>0.26612377850162866</v>
      </c>
      <c r="D205"/>
      <c r="E205"/>
    </row>
    <row r="206" spans="1:5" s="35" customFormat="1" x14ac:dyDescent="0.45">
      <c r="A206" s="24" t="s">
        <v>3509</v>
      </c>
      <c r="B206" s="167" cm="1">
        <f t="array" ref="B206">SUM(--ISNUMBER(SEARCH(edb_name_asset,assets!$A$2:$A$1190))*--(assets!$C$2:$C$1190=$A$202)*assets!$F$2:$F$1190*assets!$H$2:$H$1190)/SUM(--ISNUMBER(SEARCH(edb_name_asset,assets!$A$2:$A$1190))*--(assets!$C$2:$C$1190=$A$202)*assets!$F$2:$F$1190)</f>
        <v>23.115166206662739</v>
      </c>
      <c r="C206" s="168"/>
      <c r="D206"/>
      <c r="E206"/>
    </row>
    <row r="207" spans="1:5" s="35" customFormat="1" x14ac:dyDescent="0.45">
      <c r="A207" s="24" t="s">
        <v>3573</v>
      </c>
      <c r="B207" s="167" cm="1">
        <f t="array" ref="B207">SUM(--ISNUMBER(SEARCH(edb_name_asset,assets!$A$2:$A$1190))*--(assets!$C$2:$C$1190=$A$202)*assets!$F$2:$F$1190*assets!$I$2:$I$1190)/SUM(--ISNUMBER(SEARCH(edb_name_asset,assets!$A$2:$A$1190))*--(assets!$C$2:$C$1190=$A$202)*assets!$F$2:$F$1190)</f>
        <v>2.8356361702656759E-2</v>
      </c>
      <c r="C207" s="168"/>
      <c r="D207"/>
      <c r="E207"/>
    </row>
    <row r="208" spans="1:5" s="35" customFormat="1" x14ac:dyDescent="0.45">
      <c r="A208" s="24" t="s">
        <v>3574</v>
      </c>
      <c r="B208" s="167" cm="1">
        <f t="array" ref="B208">SUM(--ISNUMBER(SEARCH(edb_name_asset,assets!$A$2:$A$1190))*--(assets!$C$2:$C$1190=$A$202)*assets!$F$2:$F$1190*assets!$J$2:$J$1190)/SUM(--ISNUMBER(SEARCH(edb_name_asset,assets!$A$2:$A$1190))*--(assets!$C$2:$C$1190=$A$202)*assets!$F$2:$F$1190)</f>
        <v>4.5762660765280211E-2</v>
      </c>
      <c r="C208" s="168"/>
      <c r="D208"/>
      <c r="E208"/>
    </row>
    <row r="209" spans="1:23" s="35" customFormat="1" x14ac:dyDescent="0.45">
      <c r="A209" s="24" t="s">
        <v>3565</v>
      </c>
      <c r="B209" s="167" cm="1">
        <f t="array" ref="B209">SUM(--ISNUMBER(SEARCH(edb_name_asset,assets!$A$2:$A$1190))*--(assets!$C$2:$C$1190=$A$202)*assets!$F$2:$F$1190*assets!$N$2:$N$1190)/SUM(--ISNUMBER(SEARCH(edb_name_asset,assets!$A$2:$A$1190))*--(assets!$C$2:$C$1190=$A$202)*assets!$F$2:$F$1190)</f>
        <v>3.789271503395677</v>
      </c>
      <c r="C209" s="168"/>
    </row>
    <row r="210" spans="1:23" s="35" customFormat="1" x14ac:dyDescent="0.45">
      <c r="A210" s="24" t="s">
        <v>3724</v>
      </c>
      <c r="B210" s="166">
        <f>SUMIFS(assets!$M$1:$M$2000,assets!$A$1:$A$2000,edb_name_asset,assets!$C$1:$C$2000,$A$202)</f>
        <v>71</v>
      </c>
      <c r="C210" s="168">
        <f>B210/B203</f>
        <v>5.7817589576547234E-3</v>
      </c>
      <c r="D210"/>
      <c r="E210"/>
    </row>
    <row r="211" spans="1:23" s="35" customFormat="1" x14ac:dyDescent="0.45">
      <c r="A211" s="24" t="s">
        <v>3725</v>
      </c>
      <c r="B211" s="167" cm="1">
        <f t="array" ref="B211">SUM(--ISNUMBER(SEARCH(edb_name_asset,assets!$A$2:$A$1190))*--(assets!$C$2:$C$1190=$A$202)*assets!$F$2:$F$1190*assets!$L$2:$L$1190)/SUM(--ISNUMBER(SEARCH(edb_name_asset,assets!$A$2:$A$1190))*--(assets!$C$2:$C$1190=$A$202)*assets!$F$2:$F$1190)</f>
        <v>1.6670345380280247E-3</v>
      </c>
      <c r="C211" s="168"/>
      <c r="D211"/>
      <c r="E211"/>
    </row>
    <row r="212" spans="1:23" s="35" customFormat="1" x14ac:dyDescent="0.45">
      <c r="A212" s="24" t="s">
        <v>3575</v>
      </c>
      <c r="B212" s="167" cm="1">
        <f t="array" ref="B212">SUM(--ISNUMBER(SEARCH(edb_name_asset,assets!$A$2:$A$1190))*--(assets!$C$2:$C$1190=$A$202)*assets!$F$2:$F$1190*assets!$K$2:$K$1190)/SUM(--ISNUMBER(SEARCH(edb_name_asset,assets!$A$2:$A$1190))*--(assets!$C$2:$C$1190=$A$202)*assets!$F$2:$F$1190)</f>
        <v>0.11443816700832278</v>
      </c>
      <c r="C212" s="168">
        <f>B207*$B$90+B208*$B$91+B211*$B$92</f>
        <v>5.1237692085296868E-2</v>
      </c>
      <c r="D212"/>
      <c r="E212"/>
    </row>
    <row r="213" spans="1:23" s="35" customFormat="1" x14ac:dyDescent="0.45">
      <c r="A213" s="24"/>
      <c r="B213" s="9"/>
      <c r="C213" s="88">
        <f>C205*$C$93+B207*$C$90+B208*$C$91+B211*$C$92</f>
        <v>0.42697892061556392</v>
      </c>
    </row>
    <row r="214" spans="1:23" s="35" customFormat="1" x14ac:dyDescent="0.45">
      <c r="A214" s="24" t="s">
        <v>3511</v>
      </c>
      <c r="B214" s="16">
        <f>$E214*0.5</f>
        <v>0.375</v>
      </c>
      <c r="C214" s="16">
        <f>$E214*0.3</f>
        <v>0.22499999999999998</v>
      </c>
      <c r="D214" s="16">
        <f>$E214*0.2</f>
        <v>0.15000000000000002</v>
      </c>
      <c r="E214" s="20">
        <f>$C$94</f>
        <v>0.75</v>
      </c>
    </row>
    <row r="215" spans="1:23" s="35" customFormat="1" x14ac:dyDescent="0.45">
      <c r="A215" s="24" t="s">
        <v>3512</v>
      </c>
      <c r="B215" s="26">
        <f>MIN(C213,E214)+E214</f>
        <v>1.1769789206155639</v>
      </c>
      <c r="C215" s="21">
        <f>IF(B203=0,0,E214/100)</f>
        <v>7.4999999999999997E-3</v>
      </c>
      <c r="D215" s="26">
        <f>E214*2-B215-C215</f>
        <v>0.31552107938443613</v>
      </c>
      <c r="E215" s="16"/>
    </row>
    <row r="216" spans="1:23" s="35" customFormat="1" x14ac:dyDescent="0.45"/>
    <row r="217" spans="1:23" ht="18" x14ac:dyDescent="0.55000000000000004">
      <c r="A217" s="25" t="s">
        <v>3668</v>
      </c>
    </row>
    <row r="218" spans="1:23" ht="26.65" x14ac:dyDescent="0.45">
      <c r="B218" s="8">
        <f t="shared" ref="B218:K218" si="14">latest_year+B$2</f>
        <v>2016</v>
      </c>
      <c r="C218" s="8">
        <f t="shared" si="14"/>
        <v>2017</v>
      </c>
      <c r="D218" s="8">
        <f t="shared" si="14"/>
        <v>2018</v>
      </c>
      <c r="E218" s="8">
        <f t="shared" si="14"/>
        <v>2019</v>
      </c>
      <c r="F218" s="8">
        <f t="shared" si="14"/>
        <v>2020</v>
      </c>
      <c r="G218" s="8">
        <f t="shared" si="14"/>
        <v>2021</v>
      </c>
      <c r="H218" s="8">
        <f t="shared" si="14"/>
        <v>2022</v>
      </c>
      <c r="I218" s="8">
        <f t="shared" si="14"/>
        <v>2023</v>
      </c>
      <c r="J218" s="8">
        <f t="shared" si="14"/>
        <v>2024</v>
      </c>
      <c r="K218" s="8">
        <f t="shared" si="14"/>
        <v>2025</v>
      </c>
      <c r="M218" s="8" t="s">
        <v>3960</v>
      </c>
      <c r="N218" s="8" t="s">
        <v>3961</v>
      </c>
      <c r="O218" s="8" t="s">
        <v>3962</v>
      </c>
      <c r="V218" s="35"/>
    </row>
    <row r="219" spans="1:23" x14ac:dyDescent="0.45">
      <c r="A219" s="22" t="s">
        <v>191</v>
      </c>
      <c r="B219" s="10">
        <f>INDEX(dataset!$A:$AO,MATCH(B$218&amp;$V219,dataset!$AO:$AO,0),MATCH($A$1,dataset!$A$1:$AO$1,0))/1000</f>
        <v>123.0925859375</v>
      </c>
      <c r="C219" s="10">
        <f>INDEX(dataset!$A:$AO,MATCH(C$218&amp;$V219,dataset!$AO:$AO,0),MATCH($A$1,dataset!$A$1:$AO$1,0))/1000</f>
        <v>146.90073437500001</v>
      </c>
      <c r="D219" s="10">
        <f>INDEX(dataset!$A:$AO,MATCH(D$218&amp;$V219,dataset!$AO:$AO,0),MATCH($A$1,dataset!$A$1:$AO$1,0))/1000</f>
        <v>183.09698437500001</v>
      </c>
      <c r="E219" s="10">
        <f>INDEX(dataset!$A:$AO,MATCH(E$218&amp;$V219,dataset!$AO:$AO,0),MATCH($A$1,dataset!$A$1:$AO$1,0))/1000</f>
        <v>189.600296875</v>
      </c>
      <c r="F219" s="10">
        <f>INDEX(dataset!$A:$AO,MATCH(F$218&amp;$V219,dataset!$AO:$AO,0),MATCH($A$1,dataset!$A$1:$AO$1,0))/1000</f>
        <v>205.475453125</v>
      </c>
      <c r="G219" s="10">
        <f>INDEX(dataset!$A:$AO,MATCH(G$218&amp;$W219,dataset!$AO:$AO,0),MATCH($A$1,dataset!$A$1:$AO$1,0))/1000</f>
        <v>188.90515625</v>
      </c>
      <c r="H219" s="10">
        <f>INDEX(dataset!$A:$AO,MATCH(H$218&amp;$W219,dataset!$AO:$AO,0),MATCH($A$1,dataset!$A$1:$AO$1,0))/1000</f>
        <v>200.38004687500001</v>
      </c>
      <c r="I219" s="10">
        <f>INDEX(dataset!$A:$AO,MATCH(I$218&amp;$W219,dataset!$AO:$AO,0),MATCH($A$1,dataset!$A$1:$AO$1,0))/1000</f>
        <v>203.430953125</v>
      </c>
      <c r="J219" s="10">
        <f>INDEX(dataset!$A:$AO,MATCH(J$218&amp;$W219,dataset!$AO:$AO,0),MATCH($A$1,dataset!$A$1:$AO$1,0))/1000</f>
        <v>197.22221875</v>
      </c>
      <c r="K219" s="10">
        <f>INDEX(dataset!$A:$AO,MATCH(K$218&amp;$W219,dataset!$AO:$AO,0),MATCH($A$1,dataset!$A$1:$AO$1,0))/1000</f>
        <v>192.96087499999999</v>
      </c>
      <c r="L219" s="16"/>
      <c r="M219" s="18">
        <f t="shared" ref="M219:M224" si="15">AVERAGE(D219:F219)</f>
        <v>192.72424479166668</v>
      </c>
      <c r="N219" s="18">
        <f t="shared" ref="N219:N224" si="16">AVERAGE(G219:K219)</f>
        <v>196.57985000000002</v>
      </c>
      <c r="O219" s="87">
        <f t="shared" ref="O219:O224" si="17">N219/M219-1</f>
        <v>2.0005813033545428E-2</v>
      </c>
      <c r="V219" s="35" t="s">
        <v>3669</v>
      </c>
      <c r="W219" t="str">
        <f>"AMP"&amp;latest_year&amp;"Capital ExpenditureAsset replacement and renewalDistribution and LV linesconstant"</f>
        <v>AMP2020Capital ExpenditureAsset replacement and renewalDistribution and LV linesconstant</v>
      </c>
    </row>
    <row r="220" spans="1:23" x14ac:dyDescent="0.45">
      <c r="A220" s="22" t="s">
        <v>188</v>
      </c>
      <c r="B220" s="10">
        <f>INDEX(dataset!$A:$AO,MATCH(B$218&amp;$V220,dataset!$AO:$AO,0),MATCH($A$1,dataset!$A$1:$AO$1,0))/1000</f>
        <v>27.099625</v>
      </c>
      <c r="C220" s="10">
        <f>INDEX(dataset!$A:$AO,MATCH(C$218&amp;$V220,dataset!$AO:$AO,0),MATCH($A$1,dataset!$A$1:$AO$1,0))/1000</f>
        <v>29.560669921875</v>
      </c>
      <c r="D220" s="10">
        <f>INDEX(dataset!$A:$AO,MATCH(D$218&amp;$V220,dataset!$AO:$AO,0),MATCH($A$1,dataset!$A$1:$AO$1,0))/1000</f>
        <v>28.616478515625001</v>
      </c>
      <c r="E220" s="10">
        <f>INDEX(dataset!$A:$AO,MATCH(E$218&amp;$V220,dataset!$AO:$AO,0),MATCH($A$1,dataset!$A$1:$AO$1,0))/1000</f>
        <v>38.836453124999998</v>
      </c>
      <c r="F220" s="10">
        <f>INDEX(dataset!$A:$AO,MATCH(F$218&amp;$V220,dataset!$AO:$AO,0),MATCH($A$1,dataset!$A$1:$AO$1,0))/1000</f>
        <v>45.692433593750003</v>
      </c>
      <c r="G220" s="10">
        <f>INDEX(dataset!$A:$AO,MATCH(G$218&amp;$W220,dataset!$AO:$AO,0),MATCH($A$1,dataset!$A$1:$AO$1,0))/1000</f>
        <v>58.580054687500002</v>
      </c>
      <c r="H220" s="10">
        <f>INDEX(dataset!$A:$AO,MATCH(H$218&amp;$W220,dataset!$AO:$AO,0),MATCH($A$1,dataset!$A$1:$AO$1,0))/1000</f>
        <v>55.46857421875</v>
      </c>
      <c r="I220" s="10">
        <f>INDEX(dataset!$A:$AO,MATCH(I$218&amp;$W220,dataset!$AO:$AO,0),MATCH($A$1,dataset!$A$1:$AO$1,0))/1000</f>
        <v>53.246433593749998</v>
      </c>
      <c r="J220" s="10">
        <f>INDEX(dataset!$A:$AO,MATCH(J$218&amp;$W220,dataset!$AO:$AO,0),MATCH($A$1,dataset!$A$1:$AO$1,0))/1000</f>
        <v>56.978917968749997</v>
      </c>
      <c r="K220" s="10">
        <f>INDEX(dataset!$A:$AO,MATCH(K$218&amp;$W220,dataset!$AO:$AO,0),MATCH($A$1,dataset!$A$1:$AO$1,0))/1000</f>
        <v>54.843988281249999</v>
      </c>
      <c r="L220" s="16"/>
      <c r="M220" s="18">
        <f t="shared" si="15"/>
        <v>37.715121744791666</v>
      </c>
      <c r="N220" s="18">
        <f t="shared" si="16"/>
        <v>55.823593750000001</v>
      </c>
      <c r="O220" s="87">
        <f t="shared" si="17"/>
        <v>0.48013823547338941</v>
      </c>
      <c r="V220" s="35" t="s">
        <v>3667</v>
      </c>
      <c r="W220" t="str">
        <f>"AMP"&amp;latest_year&amp;"Capital ExpenditureAsset replacement and renewalDistribution and LV cablesconstant"</f>
        <v>AMP2020Capital ExpenditureAsset replacement and renewalDistribution and LV cablesconstant</v>
      </c>
    </row>
    <row r="221" spans="1:23" x14ac:dyDescent="0.45">
      <c r="A221" s="22" t="s">
        <v>203</v>
      </c>
      <c r="B221" s="10">
        <f>INDEX(dataset!$A:$AO,MATCH(B$218&amp;$V221,dataset!$AO:$AO,0),MATCH($A$1,dataset!$A$1:$AO$1,0))/1000</f>
        <v>21.334486328124999</v>
      </c>
      <c r="C221" s="10">
        <f>INDEX(dataset!$A:$AO,MATCH(C$218&amp;$V221,dataset!$AO:$AO,0),MATCH($A$1,dataset!$A$1:$AO$1,0))/1000</f>
        <v>29.99438671875</v>
      </c>
      <c r="D221" s="10">
        <f>INDEX(dataset!$A:$AO,MATCH(D$218&amp;$V221,dataset!$AO:$AO,0),MATCH($A$1,dataset!$A$1:$AO$1,0))/1000</f>
        <v>27.2457265625</v>
      </c>
      <c r="E221" s="10">
        <f>INDEX(dataset!$A:$AO,MATCH(E$218&amp;$V221,dataset!$AO:$AO,0),MATCH($A$1,dataset!$A$1:$AO$1,0))/1000</f>
        <v>26.998275390625</v>
      </c>
      <c r="F221" s="10">
        <f>INDEX(dataset!$A:$AO,MATCH(F$218&amp;$V221,dataset!$AO:$AO,0),MATCH($A$1,dataset!$A$1:$AO$1,0))/1000</f>
        <v>29.606298828124999</v>
      </c>
      <c r="G221" s="10">
        <f>INDEX(dataset!$A:$AO,MATCH(G$218&amp;$W221,dataset!$AO:$AO,0),MATCH($A$1,dataset!$A$1:$AO$1,0))/1000</f>
        <v>36.060468749999998</v>
      </c>
      <c r="H221" s="10">
        <f>INDEX(dataset!$A:$AO,MATCH(H$218&amp;$W221,dataset!$AO:$AO,0),MATCH($A$1,dataset!$A$1:$AO$1,0))/1000</f>
        <v>25.172138671875</v>
      </c>
      <c r="I221" s="10">
        <f>INDEX(dataset!$A:$AO,MATCH(I$218&amp;$W221,dataset!$AO:$AO,0),MATCH($A$1,dataset!$A$1:$AO$1,0))/1000</f>
        <v>28.407710937499999</v>
      </c>
      <c r="J221" s="10">
        <f>INDEX(dataset!$A:$AO,MATCH(J$218&amp;$W221,dataset!$AO:$AO,0),MATCH($A$1,dataset!$A$1:$AO$1,0))/1000</f>
        <v>28.762021484375001</v>
      </c>
      <c r="K221" s="10">
        <f>INDEX(dataset!$A:$AO,MATCH(K$218&amp;$W221,dataset!$AO:$AO,0),MATCH($A$1,dataset!$A$1:$AO$1,0))/1000</f>
        <v>33.119250000000001</v>
      </c>
      <c r="L221" s="16"/>
      <c r="M221" s="18">
        <f t="shared" si="15"/>
        <v>27.950100260416665</v>
      </c>
      <c r="N221" s="18">
        <f t="shared" si="16"/>
        <v>30.304317968750002</v>
      </c>
      <c r="O221" s="87">
        <f t="shared" si="17"/>
        <v>8.4229311751965907E-2</v>
      </c>
      <c r="V221" t="s">
        <v>3670</v>
      </c>
      <c r="W221" t="str">
        <f>"AMP"&amp;latest_year&amp;"Capital ExpenditureAsset replacement and renewalSubtransmissionconstant"</f>
        <v>AMP2020Capital ExpenditureAsset replacement and renewalSubtransmissionconstant</v>
      </c>
    </row>
    <row r="222" spans="1:23" s="35" customFormat="1" x14ac:dyDescent="0.45">
      <c r="A222" s="35" t="s">
        <v>3518</v>
      </c>
      <c r="B222" s="37">
        <f>INDEX(dataset!$A:$AO,MATCH(B$218&amp;$V222,dataset!$AO:$AO,0),MATCH($A$1,dataset!$A$1:$AO$1,0))/1000</f>
        <v>39.480304687500002</v>
      </c>
      <c r="C222" s="37">
        <f>INDEX(dataset!$A:$AO,MATCH(C$218&amp;$V222,dataset!$AO:$AO,0),MATCH($A$1,dataset!$A$1:$AO$1,0))/1000</f>
        <v>48.355769531249997</v>
      </c>
      <c r="D222" s="37">
        <f>INDEX(dataset!$A:$AO,MATCH(D$218&amp;$V222,dataset!$AO:$AO,0),MATCH($A$1,dataset!$A$1:$AO$1,0))/1000</f>
        <v>44.364234375000002</v>
      </c>
      <c r="E222" s="37">
        <f>INDEX(dataset!$A:$AO,MATCH(E$218&amp;$V222,dataset!$AO:$AO,0),MATCH($A$1,dataset!$A$1:$AO$1,0))/1000</f>
        <v>44.869277343749999</v>
      </c>
      <c r="F222" s="37">
        <f>INDEX(dataset!$A:$AO,MATCH(F$218&amp;$V222,dataset!$AO:$AO,0),MATCH($A$1,dataset!$A$1:$AO$1,0))/1000</f>
        <v>42.517761718750002</v>
      </c>
      <c r="G222" s="37">
        <f>INDEX(dataset!$A:$AO,MATCH(G$218&amp;$W222,dataset!$AO:$AO,0),MATCH($A$1,dataset!$A$1:$AO$1,0))/1000</f>
        <v>35.148828125000001</v>
      </c>
      <c r="H222" s="37">
        <f>INDEX(dataset!$A:$AO,MATCH(H$218&amp;$W222,dataset!$AO:$AO,0),MATCH($A$1,dataset!$A$1:$AO$1,0))/1000</f>
        <v>34.839300781250003</v>
      </c>
      <c r="I222" s="37">
        <f>INDEX(dataset!$A:$AO,MATCH(I$218&amp;$W222,dataset!$AO:$AO,0),MATCH($A$1,dataset!$A$1:$AO$1,0))/1000</f>
        <v>36.058585937499998</v>
      </c>
      <c r="J222" s="37">
        <f>INDEX(dataset!$A:$AO,MATCH(J$218&amp;$W222,dataset!$AO:$AO,0),MATCH($A$1,dataset!$A$1:$AO$1,0))/1000</f>
        <v>38.773128906250001</v>
      </c>
      <c r="K222" s="37">
        <f>INDEX(dataset!$A:$AO,MATCH(K$218&amp;$W222,dataset!$AO:$AO,0),MATCH($A$1,dataset!$A$1:$AO$1,0))/1000</f>
        <v>39.727093750000002</v>
      </c>
      <c r="L222" s="16"/>
      <c r="M222" s="18">
        <f t="shared" si="15"/>
        <v>43.917091145833332</v>
      </c>
      <c r="N222" s="18">
        <f t="shared" si="16"/>
        <v>36.909387500000001</v>
      </c>
      <c r="O222" s="87">
        <f t="shared" si="17"/>
        <v>-0.15956666215809223</v>
      </c>
      <c r="V222" s="35" t="s">
        <v>3759</v>
      </c>
      <c r="W222" s="35" t="str">
        <f>"AMP"&amp;latest_year&amp;"Capital ExpenditureAsset replacement and renewalDistribution substations and transformersconstant"</f>
        <v>AMP2020Capital ExpenditureAsset replacement and renewalDistribution substations and transformersconstant</v>
      </c>
    </row>
    <row r="223" spans="1:23" s="35" customFormat="1" x14ac:dyDescent="0.45">
      <c r="A223" s="38" t="s">
        <v>197</v>
      </c>
      <c r="B223" s="37">
        <f>INDEX(dataset!$A:$AO,MATCH(B$218&amp;$V223,dataset!$AO:$AO,0),MATCH($A$1,dataset!$A$1:$AO$1,0))/1000</f>
        <v>29.049464843749998</v>
      </c>
      <c r="C223" s="37">
        <f>INDEX(dataset!$A:$AO,MATCH(C$218&amp;$V223,dataset!$AO:$AO,0),MATCH($A$1,dataset!$A$1:$AO$1,0))/1000</f>
        <v>39.263031249999997</v>
      </c>
      <c r="D223" s="37">
        <f>INDEX(dataset!$A:$AO,MATCH(D$218&amp;$V223,dataset!$AO:$AO,0),MATCH($A$1,dataset!$A$1:$AO$1,0))/1000</f>
        <v>39.40530859375</v>
      </c>
      <c r="E223" s="37">
        <f>INDEX(dataset!$A:$AO,MATCH(E$218&amp;$V223,dataset!$AO:$AO,0),MATCH($A$1,dataset!$A$1:$AO$1,0))/1000</f>
        <v>47.183761718749999</v>
      </c>
      <c r="F223" s="37">
        <f>INDEX(dataset!$A:$AO,MATCH(F$218&amp;$V223,dataset!$AO:$AO,0),MATCH($A$1,dataset!$A$1:$AO$1,0))/1000</f>
        <v>55.478203125</v>
      </c>
      <c r="G223" s="37">
        <f>INDEX(dataset!$A:$AO,MATCH(G$218&amp;$W223,dataset!$AO:$AO,0),MATCH($A$1,dataset!$A$1:$AO$1,0))/1000</f>
        <v>61.707609374999997</v>
      </c>
      <c r="H223" s="37">
        <f>INDEX(dataset!$A:$AO,MATCH(H$218&amp;$W223,dataset!$AO:$AO,0),MATCH($A$1,dataset!$A$1:$AO$1,0))/1000</f>
        <v>58.740871093750002</v>
      </c>
      <c r="I223" s="37">
        <f>INDEX(dataset!$A:$AO,MATCH(I$218&amp;$W223,dataset!$AO:$AO,0),MATCH($A$1,dataset!$A$1:$AO$1,0))/1000</f>
        <v>56.482128906249997</v>
      </c>
      <c r="J223" s="37">
        <f>INDEX(dataset!$A:$AO,MATCH(J$218&amp;$W223,dataset!$AO:$AO,0),MATCH($A$1,dataset!$A$1:$AO$1,0))/1000</f>
        <v>60.036851562499997</v>
      </c>
      <c r="K223" s="37">
        <f>INDEX(dataset!$A:$AO,MATCH(K$218&amp;$W223,dataset!$AO:$AO,0),MATCH($A$1,dataset!$A$1:$AO$1,0))/1000</f>
        <v>60.14118359375</v>
      </c>
      <c r="L223" s="16"/>
      <c r="M223" s="18">
        <f t="shared" si="15"/>
        <v>47.355757812500002</v>
      </c>
      <c r="N223" s="18">
        <f t="shared" si="16"/>
        <v>59.42172890625001</v>
      </c>
      <c r="O223" s="87">
        <f t="shared" si="17"/>
        <v>0.25479417184123454</v>
      </c>
      <c r="V223" s="35" t="s">
        <v>3760</v>
      </c>
      <c r="W223" s="35" t="str">
        <f>"AMP"&amp;latest_year&amp;"Capital ExpenditureAsset replacement and renewalDistribution switchgearconstant"</f>
        <v>AMP2020Capital ExpenditureAsset replacement and renewalDistribution switchgearconstant</v>
      </c>
    </row>
    <row r="224" spans="1:23" s="35" customFormat="1" x14ac:dyDescent="0.45">
      <c r="A224" s="38" t="s">
        <v>206</v>
      </c>
      <c r="B224" s="37">
        <f>INDEX(dataset!$A:$AO,MATCH(B$218&amp;$V224,dataset!$AO:$AO,0),MATCH($A$1,dataset!$A$1:$AO$1,0))/1000</f>
        <v>55.14801953125</v>
      </c>
      <c r="C224" s="37">
        <f>INDEX(dataset!$A:$AO,MATCH(C$218&amp;$V224,dataset!$AO:$AO,0),MATCH($A$1,dataset!$A$1:$AO$1,0))/1000</f>
        <v>43.802023437499997</v>
      </c>
      <c r="D224" s="37">
        <f>INDEX(dataset!$A:$AO,MATCH(D$218&amp;$V224,dataset!$AO:$AO,0),MATCH($A$1,dataset!$A$1:$AO$1,0))/1000</f>
        <v>54.690167968750004</v>
      </c>
      <c r="E224" s="37">
        <f>INDEX(dataset!$A:$AO,MATCH(E$218&amp;$V224,dataset!$AO:$AO,0),MATCH($A$1,dataset!$A$1:$AO$1,0))/1000</f>
        <v>66.234062499999993</v>
      </c>
      <c r="F224" s="37">
        <f>INDEX(dataset!$A:$AO,MATCH(F$218&amp;$V224,dataset!$AO:$AO,0),MATCH($A$1,dataset!$A$1:$AO$1,0))/1000</f>
        <v>56.9602734375</v>
      </c>
      <c r="G224" s="37">
        <f>INDEX(dataset!$A:$AO,MATCH(G$218&amp;$W224,dataset!$AO:$AO,0),MATCH($A$1,dataset!$A$1:$AO$1,0))/1000</f>
        <v>95.027820312499998</v>
      </c>
      <c r="H224" s="37">
        <f>INDEX(dataset!$A:$AO,MATCH(H$218&amp;$W224,dataset!$AO:$AO,0),MATCH($A$1,dataset!$A$1:$AO$1,0))/1000</f>
        <v>93.623687500000003</v>
      </c>
      <c r="I224" s="37">
        <f>INDEX(dataset!$A:$AO,MATCH(I$218&amp;$W224,dataset!$AO:$AO,0),MATCH($A$1,dataset!$A$1:$AO$1,0))/1000</f>
        <v>89.644609375000002</v>
      </c>
      <c r="J224" s="37">
        <f>INDEX(dataset!$A:$AO,MATCH(J$218&amp;$W224,dataset!$AO:$AO,0),MATCH($A$1,dataset!$A$1:$AO$1,0))/1000</f>
        <v>79.16678125</v>
      </c>
      <c r="K224" s="37">
        <f>INDEX(dataset!$A:$AO,MATCH(K$218&amp;$W224,dataset!$AO:$AO,0),MATCH($A$1,dataset!$A$1:$AO$1,0))/1000</f>
        <v>72.952609374999994</v>
      </c>
      <c r="L224" s="16"/>
      <c r="M224" s="18">
        <f t="shared" si="15"/>
        <v>59.294834635416663</v>
      </c>
      <c r="N224" s="18">
        <f t="shared" si="16"/>
        <v>86.083101562499991</v>
      </c>
      <c r="O224" s="87">
        <f t="shared" si="17"/>
        <v>0.4517807848153228</v>
      </c>
      <c r="V224" s="35" t="s">
        <v>3761</v>
      </c>
      <c r="W224" s="35" t="str">
        <f>"AMP"&amp;latest_year&amp;"Capital ExpenditureAsset replacement and renewalZone substationsconstant"</f>
        <v>AMP2020Capital ExpenditureAsset replacement and renewalZone substationsconstant</v>
      </c>
    </row>
    <row r="227" spans="1:22" ht="21" x14ac:dyDescent="0.65">
      <c r="A227" s="23" t="s">
        <v>31</v>
      </c>
    </row>
    <row r="228" spans="1:22" ht="26.65" x14ac:dyDescent="0.45">
      <c r="B228" s="8">
        <f>latest_year+B$2</f>
        <v>2016</v>
      </c>
      <c r="C228" s="8">
        <f>latest_year+C$2</f>
        <v>2017</v>
      </c>
      <c r="D228" s="8">
        <f>latest_year+D$2</f>
        <v>2018</v>
      </c>
      <c r="E228" s="8">
        <f>latest_year+E$2</f>
        <v>2019</v>
      </c>
      <c r="F228" s="8">
        <f>latest_year+F$2</f>
        <v>2020</v>
      </c>
      <c r="G228" s="35"/>
      <c r="H228" s="8" t="s">
        <v>1445</v>
      </c>
    </row>
    <row r="229" spans="1:22" x14ac:dyDescent="0.45">
      <c r="A229" s="22" t="s">
        <v>8</v>
      </c>
      <c r="B229" s="10">
        <f>INDEX(dataset!$A:$AO,MATCH(B$218&amp;$V229,dataset!$AO:$AO,0),MATCH($A$1,dataset!$A$1:$AO$1,0))</f>
        <v>0.60999763011932373</v>
      </c>
      <c r="C229" s="10">
        <f>INDEX(dataset!$A:$AO,MATCH(C$218&amp;$V229,dataset!$AO:$AO,0),MATCH($A$1,dataset!$A$1:$AO$1,0))</f>
        <v>0.60299474000930786</v>
      </c>
      <c r="D229" s="10">
        <f>INDEX(dataset!$A:$AO,MATCH(D$218&amp;$V229,dataset!$AO:$AO,0),MATCH($A$1,dataset!$A$1:$AO$1,0))</f>
        <v>0.59040474891662598</v>
      </c>
      <c r="E229" s="10">
        <f>INDEX(dataset!$A:$AO,MATCH(E$218&amp;$V229,dataset!$AO:$AO,0),MATCH($A$1,dataset!$A$1:$AO$1,0))</f>
        <v>0.5943564772605896</v>
      </c>
      <c r="F229" s="155">
        <f>INDEX(dataset!$A:$AO,MATCH(F$218&amp;$V229,dataset!$AO:$AO,0),MATCH($A$1,dataset!$A$1:$AO$1,0))</f>
        <v>0.6000673770904541</v>
      </c>
      <c r="G229" s="16"/>
      <c r="H229" s="154">
        <f>AVERAGE(D229:F229)</f>
        <v>0.59494286775588989</v>
      </c>
      <c r="V229" t="s">
        <v>3671</v>
      </c>
    </row>
    <row r="230" spans="1:22" x14ac:dyDescent="0.45">
      <c r="A230" s="22" t="s">
        <v>34</v>
      </c>
      <c r="B230" s="10">
        <f>INDEX(dataset!$A:$AO,MATCH(B$218&amp;$V230,dataset!$AO:$AO,0),MATCH($A$1,dataset!$A$1:$AO$1,0))</f>
        <v>5.9617727994918823E-2</v>
      </c>
      <c r="C230" s="10">
        <f>INDEX(dataset!$A:$AO,MATCH(C$218&amp;$V230,dataset!$AO:$AO,0),MATCH($A$1,dataset!$A$1:$AO$1,0))</f>
        <v>5.4968960583209991E-2</v>
      </c>
      <c r="D230" s="10">
        <f>INDEX(dataset!$A:$AO,MATCH(D$218&amp;$V230,dataset!$AO:$AO,0),MATCH($A$1,dataset!$A$1:$AO$1,0))</f>
        <v>5.6391492486000061E-2</v>
      </c>
      <c r="E230" s="10">
        <f>INDEX(dataset!$A:$AO,MATCH(E$218&amp;$V230,dataset!$AO:$AO,0),MATCH($A$1,dataset!$A$1:$AO$1,0))</f>
        <v>5.4541349411010742E-2</v>
      </c>
      <c r="F230" s="10">
        <f>INDEX(dataset!$A:$AO,MATCH(F$218&amp;$V230,dataset!$AO:$AO,0),MATCH($A$1,dataset!$A$1:$AO$1,0))</f>
        <v>5.6791983544826508E-2</v>
      </c>
      <c r="G230" s="16"/>
      <c r="H230" s="18">
        <f>AVERAGE(D230:F230)</f>
        <v>5.5908275147279106E-2</v>
      </c>
      <c r="V230" t="s">
        <v>3672</v>
      </c>
    </row>
    <row r="231" spans="1:22" s="35" customFormat="1" x14ac:dyDescent="0.45">
      <c r="A231" s="38" t="s">
        <v>9</v>
      </c>
      <c r="B231" s="37">
        <f>(B262+B270)/(B20/100)</f>
        <v>13.52894624903286</v>
      </c>
      <c r="C231" s="37">
        <f>(C262+C270)/(C20/100)</f>
        <v>15.243291365657837</v>
      </c>
      <c r="D231" s="37">
        <f>(D262+D270)/(D20/100)</f>
        <v>16.456901436058562</v>
      </c>
      <c r="E231" s="37">
        <f>(E262+E270)/(E20/100)</f>
        <v>17.151759022951921</v>
      </c>
      <c r="F231" s="37">
        <f>(F262+F270)/(F20/100)</f>
        <v>16.935126315718456</v>
      </c>
      <c r="G231" s="16"/>
      <c r="H231" s="18">
        <f>AVERAGE(D231:F231)</f>
        <v>16.847928924909645</v>
      </c>
      <c r="V231" s="35" t="s">
        <v>3982</v>
      </c>
    </row>
    <row r="233" spans="1:22" x14ac:dyDescent="0.45">
      <c r="A233" s="24" t="s">
        <v>3674</v>
      </c>
      <c r="B233" s="9">
        <v>0.3</v>
      </c>
      <c r="C233" s="9">
        <v>0.9</v>
      </c>
      <c r="D233" s="9">
        <v>1</v>
      </c>
    </row>
    <row r="234" spans="1:22" x14ac:dyDescent="0.45">
      <c r="A234" s="24" t="s">
        <v>3675</v>
      </c>
      <c r="B234" s="26">
        <f>IF(F229&lt;B233,B233,IF(F229&gt;C233,C233,F229))</f>
        <v>0.6000673770904541</v>
      </c>
      <c r="C234" s="17">
        <f>(B234-B233)/(C233-B233)-0.02</f>
        <v>0.48011229515075682</v>
      </c>
      <c r="D234" s="21">
        <v>0.04</v>
      </c>
    </row>
    <row r="236" spans="1:22" x14ac:dyDescent="0.45">
      <c r="A236" s="24" t="s">
        <v>3751</v>
      </c>
      <c r="B236" s="9">
        <v>0</v>
      </c>
      <c r="C236" s="9">
        <v>0.1</v>
      </c>
      <c r="D236" s="9">
        <v>1</v>
      </c>
    </row>
    <row r="237" spans="1:22" x14ac:dyDescent="0.45">
      <c r="A237" s="24" t="s">
        <v>3752</v>
      </c>
      <c r="B237" s="26">
        <f>IF(F230&lt;B236,B236,IF(F230&gt;C236,C236,F230))</f>
        <v>5.6791983544826508E-2</v>
      </c>
      <c r="C237" s="17">
        <f>(B237-B236)/(C236-B236)-0.02</f>
        <v>0.54791983544826506</v>
      </c>
      <c r="D237" s="21">
        <v>0.04</v>
      </c>
    </row>
    <row r="239" spans="1:22" s="35" customFormat="1" x14ac:dyDescent="0.45">
      <c r="A239" s="24" t="s">
        <v>3830</v>
      </c>
      <c r="B239" s="9">
        <v>5</v>
      </c>
      <c r="C239" s="9">
        <v>25</v>
      </c>
      <c r="D239" s="9">
        <v>1</v>
      </c>
    </row>
    <row r="240" spans="1:22" s="35" customFormat="1" x14ac:dyDescent="0.45">
      <c r="A240" s="24" t="s">
        <v>3831</v>
      </c>
      <c r="B240" s="26">
        <f>IF(F231&lt;B239,B239,IF(F231&gt;C239,C239,F231))</f>
        <v>16.935126315718456</v>
      </c>
      <c r="C240" s="17">
        <f>(B240-B239)/(C239-B239)-0.02</f>
        <v>0.57675631578592279</v>
      </c>
      <c r="D240" s="21">
        <v>0.04</v>
      </c>
    </row>
    <row r="243" spans="1:6" ht="21" x14ac:dyDescent="0.65">
      <c r="A243" s="23" t="s">
        <v>13</v>
      </c>
      <c r="B243" s="8">
        <f>latest_year+B$2</f>
        <v>2016</v>
      </c>
      <c r="C243" s="8">
        <f>latest_year+C$2</f>
        <v>2017</v>
      </c>
      <c r="D243" s="8">
        <f>latest_year+D$2</f>
        <v>2018</v>
      </c>
      <c r="E243" s="8">
        <f>latest_year+E$2</f>
        <v>2019</v>
      </c>
      <c r="F243" s="8">
        <f>latest_year+F$2</f>
        <v>2020</v>
      </c>
    </row>
    <row r="244" spans="1:6" x14ac:dyDescent="0.45">
      <c r="A244" s="24" t="s">
        <v>3676</v>
      </c>
      <c r="B244" s="84">
        <f>INDEX('line charges'!$A$1:$AI$33,MATCH(B$243&amp;$A244,'line charges'!$AI$1:$AI$33,0),MATCH($A$1,'line charges'!$A$1:$AI$1,0))</f>
        <v>495077.71875</v>
      </c>
      <c r="C244" s="84">
        <f>INDEX('line charges'!$A$1:$AI$33,MATCH(C$243&amp;$A244,'line charges'!$AI$1:$AI$33,0),MATCH($A$1,'line charges'!$A$1:$AI$1,0))</f>
        <v>502590.6875</v>
      </c>
      <c r="D244" s="84">
        <f>INDEX('line charges'!$A$1:$AI$33,MATCH(D$243&amp;$A244,'line charges'!$AI$1:$AI$33,0),MATCH($A$1,'line charges'!$A$1:$AI$1,0))</f>
        <v>533780.9375</v>
      </c>
      <c r="E244" s="84">
        <f>INDEX('line charges'!$A$1:$AI$33,MATCH(E$243&amp;$A244,'line charges'!$AI$1:$AI$33,0),MATCH($A$1,'line charges'!$A$1:$AI$1,0))</f>
        <v>537345.75</v>
      </c>
      <c r="F244" s="84">
        <f>INDEX('line charges'!$A$1:$AI$33,MATCH(F$243&amp;$A244,'line charges'!$AI$1:$AI$33,0),MATCH($A$1,'line charges'!$A$1:$AI$1,0))</f>
        <v>548551.9375</v>
      </c>
    </row>
    <row r="245" spans="1:6" x14ac:dyDescent="0.45">
      <c r="A245" s="24" t="s">
        <v>3677</v>
      </c>
      <c r="B245" s="84">
        <f>INDEX('line charges'!$A$1:$AI$33,MATCH(B$243&amp;$A245,'line charges'!$AI$1:$AI$33,0),MATCH($A$1,'line charges'!$A$1:$AI$1,0))</f>
        <v>1460578.25</v>
      </c>
      <c r="C245" s="84">
        <f>INDEX('line charges'!$A$1:$AI$33,MATCH(C$243&amp;$A245,'line charges'!$AI$1:$AI$33,0),MATCH($A$1,'line charges'!$A$1:$AI$1,0))</f>
        <v>1479067.125</v>
      </c>
      <c r="D245" s="84">
        <f>INDEX('line charges'!$A$1:$AI$33,MATCH(D$243&amp;$A245,'line charges'!$AI$1:$AI$33,0),MATCH($A$1,'line charges'!$A$1:$AI$1,0))</f>
        <v>1528859.375</v>
      </c>
      <c r="E245" s="84">
        <f>INDEX('line charges'!$A$1:$AI$33,MATCH(E$243&amp;$A245,'line charges'!$AI$1:$AI$33,0),MATCH($A$1,'line charges'!$A$1:$AI$1,0))</f>
        <v>1602953.625</v>
      </c>
      <c r="F245" s="84">
        <f>INDEX('line charges'!$A$1:$AI$33,MATCH(F$243&amp;$A245,'line charges'!$AI$1:$AI$33,0),MATCH($A$1,'line charges'!$A$1:$AI$1,0))</f>
        <v>1568614.625</v>
      </c>
    </row>
    <row r="246" spans="1:6" x14ac:dyDescent="0.45">
      <c r="A246" s="24" t="s">
        <v>3678</v>
      </c>
      <c r="B246" s="84">
        <f>INDEX('line charges'!$A$1:$AI$33,MATCH(B$243&amp;$A246,'line charges'!$AI$1:$AI$33,0),MATCH($A$1,'line charges'!$A$1:$AI$1,0))</f>
        <v>520227.5</v>
      </c>
      <c r="C246" s="84">
        <f>INDEX('line charges'!$A$1:$AI$33,MATCH(C$243&amp;$A246,'line charges'!$AI$1:$AI$33,0),MATCH($A$1,'line charges'!$A$1:$AI$1,0))</f>
        <v>530722.25</v>
      </c>
      <c r="D246" s="84">
        <f>INDEX('line charges'!$A$1:$AI$33,MATCH(D$243&amp;$A246,'line charges'!$AI$1:$AI$33,0),MATCH($A$1,'line charges'!$A$1:$AI$1,0))</f>
        <v>542316.625</v>
      </c>
      <c r="E246" s="84">
        <f>INDEX('line charges'!$A$1:$AI$33,MATCH(E$243&amp;$A246,'line charges'!$AI$1:$AI$33,0),MATCH($A$1,'line charges'!$A$1:$AI$1,0))</f>
        <v>544177.4375</v>
      </c>
      <c r="F246" s="84">
        <f>INDEX('line charges'!$A$1:$AI$33,MATCH(F$243&amp;$A246,'line charges'!$AI$1:$AI$33,0),MATCH($A$1,'line charges'!$A$1:$AI$1,0))</f>
        <v>450417.3125</v>
      </c>
    </row>
    <row r="247" spans="1:6" x14ac:dyDescent="0.45">
      <c r="A247" s="24" t="s">
        <v>112</v>
      </c>
      <c r="B247" s="84">
        <f>INDEX('line charges'!$A$1:$AI$33,MATCH(B$243&amp;$A247,'line charges'!$AI$1:$AI$33,0),MATCH($A$1,'line charges'!$A$1:$AI$1,0))</f>
        <v>4241.57177734375</v>
      </c>
      <c r="C247" s="84">
        <f>INDEX('line charges'!$A$1:$AI$33,MATCH(C$243&amp;$A247,'line charges'!$AI$1:$AI$33,0),MATCH($A$1,'line charges'!$A$1:$AI$1,0))</f>
        <v>6553.3076171875</v>
      </c>
      <c r="D247" s="84">
        <f>INDEX('line charges'!$A$1:$AI$33,MATCH(D$243&amp;$A247,'line charges'!$AI$1:$AI$33,0),MATCH($A$1,'line charges'!$A$1:$AI$1,0))</f>
        <v>5218.22509765625</v>
      </c>
      <c r="E247" s="84">
        <f>INDEX('line charges'!$A$1:$AI$33,MATCH(E$243&amp;$A247,'line charges'!$AI$1:$AI$33,0),MATCH($A$1,'line charges'!$A$1:$AI$1,0))</f>
        <v>2325.44189453125</v>
      </c>
      <c r="F247" s="84">
        <f>INDEX('line charges'!$A$1:$AI$33,MATCH(F$243&amp;$A247,'line charges'!$AI$1:$AI$33,0),MATCH($A$1,'line charges'!$A$1:$AI$1,0))</f>
        <v>48294.4609375</v>
      </c>
    </row>
    <row r="248" spans="1:6" x14ac:dyDescent="0.45">
      <c r="A248" s="24"/>
      <c r="B248" s="81"/>
      <c r="C248" s="82"/>
      <c r="D248" s="9"/>
      <c r="E248" s="9"/>
      <c r="F248" s="9"/>
    </row>
    <row r="249" spans="1:6" x14ac:dyDescent="0.45">
      <c r="A249" s="24" t="s">
        <v>3676</v>
      </c>
      <c r="B249" s="15">
        <f>B244/SUM(B$244:B$247)</f>
        <v>0.19961804774356565</v>
      </c>
      <c r="C249" s="15">
        <f>C244/SUM(C$244:C$247)</f>
        <v>0.1995252012071356</v>
      </c>
      <c r="D249" s="15">
        <f>D244/SUM(D$244:D$247)</f>
        <v>0.20450004472833125</v>
      </c>
      <c r="E249" s="15">
        <f>E244/SUM(E$244:E$247)</f>
        <v>0.1999945284849742</v>
      </c>
      <c r="F249" s="15">
        <f>F244/SUM(F$244:F$247)</f>
        <v>0.20970086030526547</v>
      </c>
    </row>
    <row r="250" spans="1:6" x14ac:dyDescent="0.45">
      <c r="A250" s="24" t="s">
        <v>3677</v>
      </c>
      <c r="B250" s="15">
        <f t="shared" ref="B250:F252" si="18">B245/SUM(B$244:B$247)</f>
        <v>0.58891314999563105</v>
      </c>
      <c r="C250" s="15">
        <f t="shared" si="18"/>
        <v>0.58717993200875729</v>
      </c>
      <c r="D250" s="15">
        <f t="shared" si="18"/>
        <v>0.58573056586687977</v>
      </c>
      <c r="E250" s="15">
        <f t="shared" si="18"/>
        <v>0.59660275421393982</v>
      </c>
      <c r="F250" s="15">
        <f t="shared" si="18"/>
        <v>0.59965121597974735</v>
      </c>
    </row>
    <row r="251" spans="1:6" x14ac:dyDescent="0.45">
      <c r="A251" s="24" t="s">
        <v>3678</v>
      </c>
      <c r="B251" s="15">
        <f t="shared" si="18"/>
        <v>0.20975857728906488</v>
      </c>
      <c r="C251" s="15">
        <f t="shared" si="18"/>
        <v>0.2106932467115275</v>
      </c>
      <c r="D251" s="15">
        <f t="shared" si="18"/>
        <v>0.20777020361357068</v>
      </c>
      <c r="E251" s="15">
        <f t="shared" si="18"/>
        <v>0.20253721188820051</v>
      </c>
      <c r="F251" s="15">
        <f t="shared" si="18"/>
        <v>0.17218587971469085</v>
      </c>
    </row>
    <row r="252" spans="1:6" x14ac:dyDescent="0.45">
      <c r="A252" s="24" t="s">
        <v>112</v>
      </c>
      <c r="B252" s="15">
        <f t="shared" si="18"/>
        <v>1.7102249717384707E-3</v>
      </c>
      <c r="C252" s="15">
        <f t="shared" si="18"/>
        <v>2.6016200725796183E-3</v>
      </c>
      <c r="D252" s="15">
        <f t="shared" si="18"/>
        <v>1.9991857912183384E-3</v>
      </c>
      <c r="E252" s="15">
        <f t="shared" si="18"/>
        <v>8.6550541288543269E-4</v>
      </c>
      <c r="F252" s="15">
        <f t="shared" si="18"/>
        <v>1.8462044000296305E-2</v>
      </c>
    </row>
    <row r="253" spans="1:6" x14ac:dyDescent="0.45">
      <c r="B253" s="16"/>
      <c r="C253" s="16"/>
      <c r="D253" s="16"/>
      <c r="E253" s="16"/>
      <c r="F253" s="16"/>
    </row>
    <row r="254" spans="1:6" x14ac:dyDescent="0.45">
      <c r="A254" s="24" t="s">
        <v>3976</v>
      </c>
      <c r="B254" s="83">
        <f>B244*100000/B12/365</f>
        <v>65.648231428108161</v>
      </c>
      <c r="C254" s="83">
        <f>C244*100000/C12/365</f>
        <v>65.949639295429108</v>
      </c>
      <c r="D254" s="83">
        <f>D244*100000/D12/365</f>
        <v>69.31700945171437</v>
      </c>
      <c r="E254" s="83">
        <f>E244*100000/E12/365</f>
        <v>68.944586690958289</v>
      </c>
      <c r="F254" s="83">
        <f>F244*100000/F12/365</f>
        <v>69.50279382458487</v>
      </c>
    </row>
    <row r="255" spans="1:6" x14ac:dyDescent="0.45">
      <c r="A255" s="24" t="s">
        <v>4016</v>
      </c>
      <c r="B255" s="149">
        <f>B245/B13/10</f>
        <v>4.5951938917555832</v>
      </c>
      <c r="C255" s="149">
        <f>C245/C13/10</f>
        <v>4.7151088793364151</v>
      </c>
      <c r="D255" s="149">
        <f>D245/D13/10</f>
        <v>4.7722939964676137</v>
      </c>
      <c r="E255" s="149">
        <f>E245/E13/10</f>
        <v>4.9563462508430556</v>
      </c>
      <c r="F255" s="149">
        <f>F245/F13/10</f>
        <v>4.8154818631575207</v>
      </c>
    </row>
    <row r="256" spans="1:6" x14ac:dyDescent="0.45">
      <c r="A256" s="24" t="s">
        <v>4000</v>
      </c>
      <c r="B256" s="83">
        <f>B246/B14</f>
        <v>79.164458564016627</v>
      </c>
      <c r="C256" s="149">
        <f>C246/C14</f>
        <v>82.078540883892288</v>
      </c>
      <c r="D256" s="149">
        <f>D246/D14</f>
        <v>81.694982640639651</v>
      </c>
      <c r="E256" s="149">
        <f>E246/E14</f>
        <v>81.817208172240299</v>
      </c>
      <c r="F256" s="149">
        <f>F246/F14</f>
        <v>68.52414148029969</v>
      </c>
    </row>
    <row r="259" spans="1:15" s="35" customFormat="1" ht="21" x14ac:dyDescent="0.65">
      <c r="A259" s="23" t="s">
        <v>7</v>
      </c>
    </row>
    <row r="260" spans="1:15" s="35" customFormat="1" x14ac:dyDescent="0.45">
      <c r="A260" s="38"/>
      <c r="B260" s="8">
        <f>latest_year+B$2</f>
        <v>2016</v>
      </c>
      <c r="C260" s="8">
        <f>latest_year+C$2</f>
        <v>2017</v>
      </c>
      <c r="D260" s="8">
        <f>latest_year+D$2</f>
        <v>2018</v>
      </c>
      <c r="E260" s="8">
        <f>latest_year+E$2</f>
        <v>2019</v>
      </c>
      <c r="F260" s="8">
        <f>latest_year+F$2</f>
        <v>2020</v>
      </c>
    </row>
    <row r="261" spans="1:15" s="35" customFormat="1" ht="18" x14ac:dyDescent="0.55000000000000004">
      <c r="A261" s="39" t="s">
        <v>3926</v>
      </c>
    </row>
    <row r="262" spans="1:15" s="35" customFormat="1" x14ac:dyDescent="0.45">
      <c r="A262" s="24" t="s">
        <v>3921</v>
      </c>
      <c r="B262" s="37">
        <f>INDEX(dataset!$A:$AO,MATCH(B$260&amp;$O262,dataset!$AO:$AO,0),MATCH($A$1,dataset!$A$1:$AO$1,0))</f>
        <v>11568</v>
      </c>
      <c r="C262" s="37">
        <f>INDEX(dataset!$A:$AO,MATCH(C$260&amp;$O262,dataset!$AO:$AO,0),MATCH($A$1,dataset!$A$1:$AO$1,0))</f>
        <v>12966</v>
      </c>
      <c r="D262" s="37">
        <f>INDEX(dataset!$A:$AO,MATCH(D$260&amp;$O262,dataset!$AO:$AO,0),MATCH($A$1,dataset!$A$1:$AO$1,0))</f>
        <v>13773</v>
      </c>
      <c r="E262" s="37">
        <f>INDEX(dataset!$A:$AO,MATCH(E$260&amp;$O262,dataset!$AO:$AO,0),MATCH($A$1,dataset!$A$1:$AO$1,0))</f>
        <v>14152</v>
      </c>
      <c r="F262" s="37">
        <f>INDEX(dataset!$A:$AO,MATCH(F$260&amp;$O262,dataset!$AO:$AO,0),MATCH($A$1,dataset!$A$1:$AO$1,0))</f>
        <v>14205</v>
      </c>
      <c r="O262" s="35" t="s">
        <v>3937</v>
      </c>
    </row>
    <row r="263" spans="1:15" s="35" customFormat="1" x14ac:dyDescent="0.45">
      <c r="A263" s="24" t="s">
        <v>1</v>
      </c>
      <c r="B263" s="37">
        <f>INDEX(dataset!$A:$AO,MATCH(B$260&amp;$O263,dataset!$AO:$AO,0),MATCH($A$1,dataset!$A$1:$AO$1,0))</f>
        <v>133.067626953125</v>
      </c>
      <c r="C263" s="37">
        <f>INDEX(dataset!$A:$AO,MATCH(C$260&amp;$O263,dataset!$AO:$AO,0),MATCH($A$1,dataset!$A$1:$AO$1,0))</f>
        <v>222.88900756835938</v>
      </c>
      <c r="D263" s="37">
        <f>INDEX(dataset!$A:$AO,MATCH(D$260&amp;$O263,dataset!$AO:$AO,0),MATCH($A$1,dataset!$A$1:$AO$1,0))</f>
        <v>202.7969970703125</v>
      </c>
      <c r="E263" s="37">
        <f>INDEX(dataset!$A:$AO,MATCH(E$260&amp;$O263,dataset!$AO:$AO,0),MATCH($A$1,dataset!$A$1:$AO$1,0))</f>
        <v>136.73280334472656</v>
      </c>
      <c r="F263" s="37">
        <f>INDEX(dataset!$A:$AO,MATCH(F$260&amp;$O263,dataset!$AO:$AO,0),MATCH($A$1,dataset!$A$1:$AO$1,0))</f>
        <v>130.34732055664063</v>
      </c>
      <c r="O263" s="35" t="s">
        <v>3938</v>
      </c>
    </row>
    <row r="264" spans="1:15" s="35" customFormat="1" x14ac:dyDescent="0.45">
      <c r="A264" s="24" t="s">
        <v>119</v>
      </c>
      <c r="B264" s="37">
        <f>INDEX(dataset!$A:$AO,MATCH(B$260&amp;$O264,dataset!$AO:$AO,0),MATCH($A$1,dataset!$A$1:$AO$1,0))</f>
        <v>1.76430344581604</v>
      </c>
      <c r="C264" s="37">
        <f>INDEX(dataset!$A:$AO,MATCH(C$260&amp;$O264,dataset!$AO:$AO,0),MATCH($A$1,dataset!$A$1:$AO$1,0))</f>
        <v>1.800815224647522</v>
      </c>
      <c r="D264" s="37">
        <f>INDEX(dataset!$A:$AO,MATCH(D$260&amp;$O264,dataset!$AO:$AO,0),MATCH($A$1,dataset!$A$1:$AO$1,0))</f>
        <v>1.9964911937713623</v>
      </c>
      <c r="E264" s="37">
        <f>INDEX(dataset!$A:$AO,MATCH(E$260&amp;$O264,dataset!$AO:$AO,0),MATCH($A$1,dataset!$A$1:$AO$1,0))</f>
        <v>1.6165412664413452</v>
      </c>
      <c r="F264" s="37">
        <f>INDEX(dataset!$A:$AO,MATCH(F$260&amp;$O264,dataset!$AO:$AO,0),MATCH($A$1,dataset!$A$1:$AO$1,0))</f>
        <v>1.7598223686218262</v>
      </c>
      <c r="O264" s="35" t="s">
        <v>3939</v>
      </c>
    </row>
    <row r="265" spans="1:15" s="35" customFormat="1" x14ac:dyDescent="0.45">
      <c r="A265" s="24" t="s">
        <v>3922</v>
      </c>
      <c r="B265" s="18">
        <f>B263/B264</f>
        <v>75.422188438552567</v>
      </c>
      <c r="C265" s="18">
        <f>C263/C264</f>
        <v>123.77117014433615</v>
      </c>
      <c r="D265" s="18">
        <f>D263/D264</f>
        <v>101.57670502279048</v>
      </c>
      <c r="E265" s="18">
        <f>E263/E264</f>
        <v>84.583552664714972</v>
      </c>
      <c r="F265" s="18">
        <f>F263/F264</f>
        <v>74.068453089796691</v>
      </c>
    </row>
    <row r="266" spans="1:15" s="35" customFormat="1" x14ac:dyDescent="0.45">
      <c r="A266" s="24" t="s">
        <v>3925</v>
      </c>
      <c r="B266" s="48">
        <f>B56*1000000/B262</f>
        <v>5772.8978918136236</v>
      </c>
      <c r="C266" s="48">
        <f>C56*1000000/C262</f>
        <v>5370.6749865031625</v>
      </c>
      <c r="D266" s="48">
        <f>D56*1000000/D262</f>
        <v>4957.3605287519058</v>
      </c>
      <c r="E266" s="48">
        <f>E56*1000000/E262</f>
        <v>5076.4053888143017</v>
      </c>
      <c r="F266" s="48">
        <f>F56*1000000/F262</f>
        <v>5313.2028775079198</v>
      </c>
    </row>
    <row r="267" spans="1:15" s="35" customFormat="1" x14ac:dyDescent="0.45">
      <c r="A267" s="24" t="s">
        <v>3943</v>
      </c>
      <c r="B267" s="48">
        <f>B56*1000000/B263</f>
        <v>501856.72008733219</v>
      </c>
      <c r="C267" s="48">
        <f>C56*1000000/C263</f>
        <v>312425.33059259463</v>
      </c>
      <c r="D267" s="48">
        <f>D56*1000000/D263</f>
        <v>336680.16562803037</v>
      </c>
      <c r="E267" s="48">
        <f>E56*1000000/E263</f>
        <v>525413.70691695646</v>
      </c>
      <c r="F267" s="48">
        <f>F56*1000000/F263</f>
        <v>579022.61859079637</v>
      </c>
    </row>
    <row r="268" spans="1:15" s="35" customFormat="1" x14ac:dyDescent="0.45">
      <c r="A268" s="38"/>
    </row>
    <row r="269" spans="1:15" s="35" customFormat="1" ht="18" x14ac:dyDescent="0.55000000000000004">
      <c r="A269" s="39" t="s">
        <v>3927</v>
      </c>
    </row>
    <row r="270" spans="1:15" s="35" customFormat="1" x14ac:dyDescent="0.45">
      <c r="A270" s="24" t="s">
        <v>3921</v>
      </c>
      <c r="B270" s="37">
        <f>INDEX(dataset!$A:$AO,MATCH(B$260&amp;$O270,dataset!$AO:$AO,0),MATCH($A$1,dataset!$A$1:$AO$1,0))</f>
        <v>9016</v>
      </c>
      <c r="C270" s="37">
        <f>INDEX(dataset!$A:$AO,MATCH(C$260&amp;$O270,dataset!$AO:$AO,0),MATCH($A$1,dataset!$A$1:$AO$1,0))</f>
        <v>10363</v>
      </c>
      <c r="D270" s="37">
        <f>INDEX(dataset!$A:$AO,MATCH(D$260&amp;$O270,dataset!$AO:$AO,0),MATCH($A$1,dataset!$A$1:$AO$1,0))</f>
        <v>11624</v>
      </c>
      <c r="E270" s="37">
        <f>INDEX(dataset!$A:$AO,MATCH(E$260&amp;$O270,dataset!$AO:$AO,0),MATCH($A$1,dataset!$A$1:$AO$1,0))</f>
        <v>12408</v>
      </c>
      <c r="F270" s="37">
        <f>INDEX(dataset!$A:$AO,MATCH(F$260&amp;$O270,dataset!$AO:$AO,0),MATCH($A$1,dataset!$A$1:$AO$1,0))</f>
        <v>12073</v>
      </c>
      <c r="O270" s="35" t="s">
        <v>3940</v>
      </c>
    </row>
    <row r="271" spans="1:15" s="35" customFormat="1" x14ac:dyDescent="0.45">
      <c r="A271" s="24" t="s">
        <v>1</v>
      </c>
      <c r="B271" s="37">
        <f>INDEX(dataset!$A:$AO,MATCH(B$260&amp;$O271,dataset!$AO:$AO,0),MATCH($A$1,dataset!$A$1:$AO$1,0))</f>
        <v>58.492679595947266</v>
      </c>
      <c r="C271" s="37">
        <f>INDEX(dataset!$A:$AO,MATCH(C$260&amp;$O271,dataset!$AO:$AO,0),MATCH($A$1,dataset!$A$1:$AO$1,0))</f>
        <v>76.414703369140625</v>
      </c>
      <c r="D271" s="37">
        <f>INDEX(dataset!$A:$AO,MATCH(D$260&amp;$O271,dataset!$AO:$AO,0),MATCH($A$1,dataset!$A$1:$AO$1,0))</f>
        <v>83.786811828613281</v>
      </c>
      <c r="E271" s="37">
        <f>INDEX(dataset!$A:$AO,MATCH(E$260&amp;$O271,dataset!$AO:$AO,0),MATCH($A$1,dataset!$A$1:$AO$1,0))</f>
        <v>92.469680786132813</v>
      </c>
      <c r="F271" s="37">
        <f>INDEX(dataset!$A:$AO,MATCH(F$260&amp;$O271,dataset!$AO:$AO,0),MATCH($A$1,dataset!$A$1:$AO$1,0))</f>
        <v>78.849784851074219</v>
      </c>
      <c r="O271" s="35" t="s">
        <v>3941</v>
      </c>
    </row>
    <row r="272" spans="1:15" s="35" customFormat="1" x14ac:dyDescent="0.45">
      <c r="A272" s="24" t="s">
        <v>119</v>
      </c>
      <c r="B272" s="37">
        <f>INDEX(dataset!$A:$AO,MATCH(B$260&amp;$O272,dataset!$AO:$AO,0),MATCH($A$1,dataset!$A$1:$AO$1,0))</f>
        <v>0.26167497038841248</v>
      </c>
      <c r="C272" s="37">
        <f>INDEX(dataset!$A:$AO,MATCH(C$260&amp;$O272,dataset!$AO:$AO,0),MATCH($A$1,dataset!$A$1:$AO$1,0))</f>
        <v>0.34766790270805359</v>
      </c>
      <c r="D272" s="37">
        <f>INDEX(dataset!$A:$AO,MATCH(D$260&amp;$O272,dataset!$AO:$AO,0),MATCH($A$1,dataset!$A$1:$AO$1,0))</f>
        <v>0.38678377866744995</v>
      </c>
      <c r="E272" s="37">
        <f>INDEX(dataset!$A:$AO,MATCH(E$260&amp;$O272,dataset!$AO:$AO,0),MATCH($A$1,dataset!$A$1:$AO$1,0))</f>
        <v>0.4260997474193573</v>
      </c>
      <c r="F272" s="37">
        <f>INDEX(dataset!$A:$AO,MATCH(F$260&amp;$O272,dataset!$AO:$AO,0),MATCH($A$1,dataset!$A$1:$AO$1,0))</f>
        <v>0.36575976014137268</v>
      </c>
      <c r="O272" s="35" t="s">
        <v>3942</v>
      </c>
    </row>
    <row r="273" spans="1:15" s="35" customFormat="1" x14ac:dyDescent="0.45">
      <c r="A273" s="24" t="s">
        <v>3922</v>
      </c>
      <c r="B273" s="18">
        <f>B271/B272</f>
        <v>223.53180936306106</v>
      </c>
      <c r="C273" s="18">
        <f>C271/C272</f>
        <v>219.79222923350557</v>
      </c>
      <c r="D273" s="18">
        <f>D271/D272</f>
        <v>216.62442028276408</v>
      </c>
      <c r="E273" s="18">
        <f>E271/E272</f>
        <v>217.01416474937812</v>
      </c>
      <c r="F273" s="18">
        <f>F271/F272</f>
        <v>215.57807458260956</v>
      </c>
    </row>
    <row r="274" spans="1:15" s="35" customFormat="1" x14ac:dyDescent="0.45">
      <c r="A274" s="24" t="s">
        <v>3925</v>
      </c>
      <c r="B274" s="48">
        <f>(B54+B57)*1000000/B270</f>
        <v>21247.553394659495</v>
      </c>
      <c r="C274" s="48">
        <f>(C54+C57)*1000000/C270</f>
        <v>17854.791385216635</v>
      </c>
      <c r="D274" s="48">
        <f>(D54+D57)*1000000/D270</f>
        <v>16764.690443801614</v>
      </c>
      <c r="E274" s="48">
        <f>(E54+E57)*1000000/E270</f>
        <v>17600.132915759994</v>
      </c>
      <c r="F274" s="48">
        <f>(F54+F57)*1000000/F270</f>
        <v>19160.638990412492</v>
      </c>
    </row>
    <row r="275" spans="1:15" s="35" customFormat="1" x14ac:dyDescent="0.45">
      <c r="A275" s="24" t="s">
        <v>3943</v>
      </c>
      <c r="B275" s="48">
        <f>(B54+B57)*1000000/B271</f>
        <v>3275075.4920026441</v>
      </c>
      <c r="C275" s="48">
        <f>(C54+C57)*1000000/C271</f>
        <v>2421382.2074420606</v>
      </c>
      <c r="D275" s="48">
        <f>(D54+D57)*1000000/D271</f>
        <v>2325816.6466264888</v>
      </c>
      <c r="E275" s="48">
        <f>(E54+E57)*1000000/E271</f>
        <v>2361665.4384676935</v>
      </c>
      <c r="F275" s="48">
        <f>(F54+F57)*1000000/F271</f>
        <v>2933760.630649311</v>
      </c>
    </row>
    <row r="276" spans="1:15" s="35" customFormat="1" x14ac:dyDescent="0.45">
      <c r="A276" s="38"/>
    </row>
    <row r="277" spans="1:15" s="35" customFormat="1" ht="27.4" x14ac:dyDescent="0.55000000000000004">
      <c r="A277" s="39" t="s">
        <v>3957</v>
      </c>
      <c r="H277" s="8" t="s">
        <v>3958</v>
      </c>
      <c r="I277" s="8" t="s">
        <v>3959</v>
      </c>
    </row>
    <row r="278" spans="1:15" s="35" customFormat="1" x14ac:dyDescent="0.45">
      <c r="A278" s="24" t="s">
        <v>3921</v>
      </c>
      <c r="B278" s="49">
        <f t="shared" ref="B278:F280" si="19">B262+B270</f>
        <v>20584</v>
      </c>
      <c r="C278" s="49">
        <f t="shared" si="19"/>
        <v>23329</v>
      </c>
      <c r="D278" s="49">
        <f t="shared" si="19"/>
        <v>25397</v>
      </c>
      <c r="E278" s="49">
        <f t="shared" si="19"/>
        <v>26560</v>
      </c>
      <c r="F278" s="49">
        <f t="shared" si="19"/>
        <v>26278</v>
      </c>
      <c r="H278" s="16">
        <f>SLOPE(B278:F278,$B$260:$F$260)</f>
        <v>1461.9</v>
      </c>
      <c r="I278" s="17">
        <f>H278/AVERAGE(B278:F278)</f>
        <v>5.9841340013753817E-2</v>
      </c>
    </row>
    <row r="279" spans="1:15" s="35" customFormat="1" x14ac:dyDescent="0.45">
      <c r="A279" s="24" t="s">
        <v>1</v>
      </c>
      <c r="B279" s="49">
        <f t="shared" si="19"/>
        <v>191.56030654907227</v>
      </c>
      <c r="C279" s="49">
        <f t="shared" si="19"/>
        <v>299.3037109375</v>
      </c>
      <c r="D279" s="49">
        <f t="shared" si="19"/>
        <v>286.58380889892578</v>
      </c>
      <c r="E279" s="49">
        <f t="shared" si="19"/>
        <v>229.20248413085938</v>
      </c>
      <c r="F279" s="49">
        <f t="shared" si="19"/>
        <v>209.19710540771484</v>
      </c>
      <c r="H279" s="16">
        <f>SLOPE(B279:F279,$B$260:$F$260)</f>
        <v>-3.482762908935547</v>
      </c>
      <c r="I279" s="17">
        <f>H279/AVERAGE(B279:F279)</f>
        <v>-1.4322368347053509E-2</v>
      </c>
    </row>
    <row r="280" spans="1:15" s="35" customFormat="1" x14ac:dyDescent="0.45">
      <c r="A280" s="24" t="s">
        <v>119</v>
      </c>
      <c r="B280" s="49">
        <f t="shared" si="19"/>
        <v>2.0259784162044525</v>
      </c>
      <c r="C280" s="49">
        <f t="shared" si="19"/>
        <v>2.1484831273555756</v>
      </c>
      <c r="D280" s="49">
        <f t="shared" si="19"/>
        <v>2.3832749724388123</v>
      </c>
      <c r="E280" s="49">
        <f t="shared" si="19"/>
        <v>2.0426410138607025</v>
      </c>
      <c r="F280" s="49">
        <f t="shared" si="19"/>
        <v>2.1255821287631989</v>
      </c>
      <c r="H280" s="16">
        <f>SLOPE(B280:F280,$B$260:$F$260)</f>
        <v>9.3365311622619629E-3</v>
      </c>
      <c r="I280" s="17">
        <f>H280/AVERAGE(B280:F280)</f>
        <v>4.3523057420583348E-3</v>
      </c>
    </row>
    <row r="281" spans="1:15" s="35" customFormat="1" x14ac:dyDescent="0.45">
      <c r="A281" s="24" t="s">
        <v>3922</v>
      </c>
      <c r="B281" s="49">
        <f>B279/B280</f>
        <v>94.55199769993051</v>
      </c>
      <c r="C281" s="49">
        <f>C279/C280</f>
        <v>139.3093141512789</v>
      </c>
      <c r="D281" s="49">
        <f>D279/D280</f>
        <v>120.24789930373151</v>
      </c>
      <c r="E281" s="49">
        <f>E279/E280</f>
        <v>112.20889161412373</v>
      </c>
      <c r="F281" s="49">
        <f>F279/F280</f>
        <v>98.418735543960963</v>
      </c>
      <c r="H281" s="16">
        <f>SLOPE(B281:F281,$B$260:$F$260)</f>
        <v>-1.9366946849094262</v>
      </c>
      <c r="I281" s="17">
        <f>H281/AVERAGE(B281:F281)</f>
        <v>-1.7146877567741949E-2</v>
      </c>
    </row>
    <row r="282" spans="1:15" s="35" customFormat="1" x14ac:dyDescent="0.45">
      <c r="A282" s="38"/>
    </row>
    <row r="283" spans="1:15" s="35" customFormat="1" ht="18" x14ac:dyDescent="0.55000000000000004">
      <c r="A283" s="39" t="s">
        <v>4004</v>
      </c>
    </row>
    <row r="284" spans="1:15" s="35" customFormat="1" x14ac:dyDescent="0.45">
      <c r="A284" s="24" t="s">
        <v>3840</v>
      </c>
      <c r="B284" s="37">
        <f>INDEX(dataset!$A:$AO,MATCH(B$260&amp;$O284,dataset!$AO:$AO,0),MATCH($A$1,dataset!$A$1:$AO$1,0))</f>
        <v>1.2817682698369026E-2</v>
      </c>
      <c r="C284" s="37">
        <f>INDEX(dataset!$A:$AO,MATCH(C$260&amp;$O284,dataset!$AO:$AO,0),MATCH($A$1,dataset!$A$1:$AO$1,0))</f>
        <v>0.10304780304431915</v>
      </c>
      <c r="D284" s="37">
        <f>INDEX(dataset!$A:$AO,MATCH(D$260&amp;$O284,dataset!$AO:$AO,0),MATCH($A$1,dataset!$A$1:$AO$1,0))</f>
        <v>3.4191351383924484E-2</v>
      </c>
      <c r="E284" s="37">
        <f>INDEX(dataset!$A:$AO,MATCH(E$260&amp;$O284,dataset!$AO:$AO,0),MATCH($A$1,dataset!$A$1:$AO$1,0))</f>
        <v>8.2815773785114288E-3</v>
      </c>
      <c r="F284" s="37">
        <f>INDEX(dataset!$A:$AO,MATCH(F$260&amp;$O284,dataset!$AO:$AO,0),MATCH($A$1,dataset!$A$1:$AO$1,0))</f>
        <v>3.5587209276854992E-3</v>
      </c>
      <c r="H284" s="40"/>
      <c r="O284" s="35" t="s">
        <v>3944</v>
      </c>
    </row>
    <row r="285" spans="1:15" s="35" customFormat="1" x14ac:dyDescent="0.45">
      <c r="A285" s="24" t="s">
        <v>3841</v>
      </c>
      <c r="B285" s="37">
        <f>INDEX(dataset!$A:$AO,MATCH(B$260&amp;$O285,dataset!$AO:$AO,0),MATCH($A$1,dataset!$A$1:$AO$1,0))</f>
        <v>0.2307475358247757</v>
      </c>
      <c r="C285" s="37">
        <f>INDEX(dataset!$A:$AO,MATCH(C$260&amp;$O285,dataset!$AO:$AO,0),MATCH($A$1,dataset!$A$1:$AO$1,0))</f>
        <v>0.18503481149673462</v>
      </c>
      <c r="D285" s="37">
        <f>INDEX(dataset!$A:$AO,MATCH(D$260&amp;$O285,dataset!$AO:$AO,0),MATCH($A$1,dataset!$A$1:$AO$1,0))</f>
        <v>0.25142091512680054</v>
      </c>
      <c r="E285" s="37">
        <f>INDEX(dataset!$A:$AO,MATCH(E$260&amp;$O285,dataset!$AO:$AO,0),MATCH($A$1,dataset!$A$1:$AO$1,0))</f>
        <v>0.11671631783246994</v>
      </c>
      <c r="F285" s="37">
        <f>INDEX(dataset!$A:$AO,MATCH(F$260&amp;$O285,dataset!$AO:$AO,0),MATCH($A$1,dataset!$A$1:$AO$1,0))</f>
        <v>0.10440091788768768</v>
      </c>
      <c r="O285" s="35" t="s">
        <v>3945</v>
      </c>
    </row>
    <row r="286" spans="1:15" s="35" customFormat="1" x14ac:dyDescent="0.45">
      <c r="A286" s="24" t="s">
        <v>3842</v>
      </c>
      <c r="B286" s="37">
        <f>INDEX(dataset!$A:$AO,MATCH(B$260&amp;$O286,dataset!$AO:$AO,0),MATCH($A$1,dataset!$A$1:$AO$1,0))</f>
        <v>0.36004102230072021</v>
      </c>
      <c r="C286" s="37">
        <f>INDEX(dataset!$A:$AO,MATCH(C$260&amp;$O286,dataset!$AO:$AO,0),MATCH($A$1,dataset!$A$1:$AO$1,0))</f>
        <v>0.34568589925765991</v>
      </c>
      <c r="D286" s="37">
        <f>INDEX(dataset!$A:$AO,MATCH(D$260&amp;$O286,dataset!$AO:$AO,0),MATCH($A$1,dataset!$A$1:$AO$1,0))</f>
        <v>0.34150835871696472</v>
      </c>
      <c r="E286" s="37">
        <f>INDEX(dataset!$A:$AO,MATCH(E$260&amp;$O286,dataset!$AO:$AO,0),MATCH($A$1,dataset!$A$1:$AO$1,0))</f>
        <v>0.32385247945785522</v>
      </c>
      <c r="F286" s="37">
        <f>INDEX(dataset!$A:$AO,MATCH(F$260&amp;$O286,dataset!$AO:$AO,0),MATCH($A$1,dataset!$A$1:$AO$1,0))</f>
        <v>0.37162253260612488</v>
      </c>
      <c r="H286" s="40"/>
      <c r="O286" s="35" t="s">
        <v>3946</v>
      </c>
    </row>
    <row r="287" spans="1:15" s="35" customFormat="1" x14ac:dyDescent="0.45">
      <c r="A287" s="24" t="s">
        <v>3843</v>
      </c>
      <c r="B287" s="37">
        <f>INDEX(dataset!$A:$AO,MATCH(B$260&amp;$O287,dataset!$AO:$AO,0),MATCH($A$1,dataset!$A$1:$AO$1,0))</f>
        <v>0.52386164665222168</v>
      </c>
      <c r="C287" s="37">
        <f>INDEX(dataset!$A:$AO,MATCH(C$260&amp;$O287,dataset!$AO:$AO,0),MATCH($A$1,dataset!$A$1:$AO$1,0))</f>
        <v>0.51396948099136353</v>
      </c>
      <c r="D287" s="37">
        <f>INDEX(dataset!$A:$AO,MATCH(D$260&amp;$O287,dataset!$AO:$AO,0),MATCH($A$1,dataset!$A$1:$AO$1,0))</f>
        <v>0.62497049570083618</v>
      </c>
      <c r="E287" s="37">
        <f>INDEX(dataset!$A:$AO,MATCH(E$260&amp;$O287,dataset!$AO:$AO,0),MATCH($A$1,dataset!$A$1:$AO$1,0))</f>
        <v>0.43278101086616516</v>
      </c>
      <c r="F287" s="37">
        <f>INDEX(dataset!$A:$AO,MATCH(F$260&amp;$O287,dataset!$AO:$AO,0),MATCH($A$1,dataset!$A$1:$AO$1,0))</f>
        <v>0.58349740505218506</v>
      </c>
      <c r="H287" s="40"/>
      <c r="O287" s="35" t="s">
        <v>3947</v>
      </c>
    </row>
    <row r="288" spans="1:15" s="35" customFormat="1" x14ac:dyDescent="0.45">
      <c r="A288" s="24" t="s">
        <v>3844</v>
      </c>
      <c r="B288" s="37">
        <f>INDEX(dataset!$A:$AO,MATCH(B$260&amp;$O288,dataset!$AO:$AO,0),MATCH($A$1,dataset!$A$1:$AO$1,0))</f>
        <v>6.9446295499801636E-2</v>
      </c>
      <c r="C288" s="37">
        <f>INDEX(dataset!$A:$AO,MATCH(C$260&amp;$O288,dataset!$AO:$AO,0),MATCH($A$1,dataset!$A$1:$AO$1,0))</f>
        <v>6.7114956676959991E-2</v>
      </c>
      <c r="D288" s="37">
        <f>INDEX(dataset!$A:$AO,MATCH(D$260&amp;$O288,dataset!$AO:$AO,0),MATCH($A$1,dataset!$A$1:$AO$1,0))</f>
        <v>8.8554136455059052E-2</v>
      </c>
      <c r="E288" s="37">
        <f>INDEX(dataset!$A:$AO,MATCH(E$260&amp;$O288,dataset!$AO:$AO,0),MATCH($A$1,dataset!$A$1:$AO$1,0))</f>
        <v>7.6565682888031006E-2</v>
      </c>
      <c r="F288" s="37">
        <f>INDEX(dataset!$A:$AO,MATCH(F$260&amp;$O288,dataset!$AO:$AO,0),MATCH($A$1,dataset!$A$1:$AO$1,0))</f>
        <v>6.0179766267538071E-2</v>
      </c>
      <c r="H288" s="40"/>
      <c r="O288" s="35" t="s">
        <v>3948</v>
      </c>
    </row>
    <row r="289" spans="1:15" s="35" customFormat="1" x14ac:dyDescent="0.45">
      <c r="A289" s="24" t="s">
        <v>3845</v>
      </c>
      <c r="B289" s="37">
        <f>INDEX(dataset!$A:$AO,MATCH(B$260&amp;$O289,dataset!$AO:$AO,0),MATCH($A$1,dataset!$A$1:$AO$1,0))</f>
        <v>4.1220355778932571E-2</v>
      </c>
      <c r="C289" s="37">
        <f>INDEX(dataset!$A:$AO,MATCH(C$260&amp;$O289,dataset!$AO:$AO,0),MATCH($A$1,dataset!$A$1:$AO$1,0))</f>
        <v>4.872715100646019E-2</v>
      </c>
      <c r="D289" s="37">
        <f>INDEX(dataset!$A:$AO,MATCH(D$260&amp;$O289,dataset!$AO:$AO,0),MATCH($A$1,dataset!$A$1:$AO$1,0))</f>
        <v>7.4260003864765167E-2</v>
      </c>
      <c r="E289" s="37">
        <f>INDEX(dataset!$A:$AO,MATCH(E$260&amp;$O289,dataset!$AO:$AO,0),MATCH($A$1,dataset!$A$1:$AO$1,0))</f>
        <v>8.2752309739589691E-2</v>
      </c>
      <c r="F289" s="37">
        <f>INDEX(dataset!$A:$AO,MATCH(F$260&amp;$O289,dataset!$AO:$AO,0),MATCH($A$1,dataset!$A$1:$AO$1,0))</f>
        <v>0.11473510414361954</v>
      </c>
      <c r="H289" s="40"/>
      <c r="O289" s="35" t="s">
        <v>3949</v>
      </c>
    </row>
    <row r="290" spans="1:15" s="35" customFormat="1" x14ac:dyDescent="0.45">
      <c r="A290" s="24" t="s">
        <v>3846</v>
      </c>
      <c r="B290" s="37">
        <f>INDEX(dataset!$A:$AO,MATCH(B$260&amp;$O290,dataset!$AO:$AO,0),MATCH($A$1,dataset!$A$1:$AO$1,0))</f>
        <v>0.20250838994979858</v>
      </c>
      <c r="C290" s="37">
        <f>INDEX(dataset!$A:$AO,MATCH(C$260&amp;$O290,dataset!$AO:$AO,0),MATCH($A$1,dataset!$A$1:$AO$1,0))</f>
        <v>0.22594010829925537</v>
      </c>
      <c r="D290" s="37">
        <f>INDEX(dataset!$A:$AO,MATCH(D$260&amp;$O290,dataset!$AO:$AO,0),MATCH($A$1,dataset!$A$1:$AO$1,0))</f>
        <v>0.22774384915828705</v>
      </c>
      <c r="E290" s="37">
        <f>INDEX(dataset!$A:$AO,MATCH(E$260&amp;$O290,dataset!$AO:$AO,0),MATCH($A$1,dataset!$A$1:$AO$1,0))</f>
        <v>0.20819120109081268</v>
      </c>
      <c r="F290" s="37">
        <f>INDEX(dataset!$A:$AO,MATCH(F$260&amp;$O290,dataset!$AO:$AO,0),MATCH($A$1,dataset!$A$1:$AO$1,0))</f>
        <v>0.22141742706298828</v>
      </c>
      <c r="H290" s="40"/>
      <c r="O290" s="35" t="s">
        <v>3950</v>
      </c>
    </row>
    <row r="291" spans="1:15" x14ac:dyDescent="0.45">
      <c r="A291" s="24" t="s">
        <v>3847</v>
      </c>
      <c r="B291" s="37">
        <f>INDEX(dataset!$A:$AO,MATCH(B$260&amp;$O291,dataset!$AO:$AO,0),MATCH($A$1,dataset!$A$1:$AO$1,0))</f>
        <v>0.22922813892364502</v>
      </c>
      <c r="C291" s="37">
        <f>INDEX(dataset!$A:$AO,MATCH(C$260&amp;$O291,dataset!$AO:$AO,0),MATCH($A$1,dataset!$A$1:$AO$1,0))</f>
        <v>0.20467285811901093</v>
      </c>
      <c r="D291" s="37">
        <f>INDEX(dataset!$A:$AO,MATCH(D$260&amp;$O291,dataset!$AO:$AO,0),MATCH($A$1,dataset!$A$1:$AO$1,0))</f>
        <v>0.23979724943637848</v>
      </c>
      <c r="E291" s="37">
        <f>INDEX(dataset!$A:$AO,MATCH(E$260&amp;$O291,dataset!$AO:$AO,0),MATCH($A$1,dataset!$A$1:$AO$1,0))</f>
        <v>0.20841401815414429</v>
      </c>
      <c r="F291" s="37">
        <f>INDEX(dataset!$A:$AO,MATCH(F$260&amp;$O291,dataset!$AO:$AO,0),MATCH($A$1,dataset!$A$1:$AO$1,0))</f>
        <v>0.20097547769546509</v>
      </c>
      <c r="H291" s="40"/>
      <c r="O291" t="s">
        <v>3951</v>
      </c>
    </row>
    <row r="292" spans="1:15" x14ac:dyDescent="0.45">
      <c r="A292" s="24" t="s">
        <v>3848</v>
      </c>
      <c r="B292" s="37">
        <f>INDEX(dataset!$A:$AO,MATCH(B$260&amp;$O292,dataset!$AO:$AO,0),MATCH($A$1,dataset!$A$1:$AO$1,0))</f>
        <v>9.4437859952449799E-2</v>
      </c>
      <c r="C292" s="37">
        <f>INDEX(dataset!$A:$AO,MATCH(C$260&amp;$O292,dataset!$AO:$AO,0),MATCH($A$1,dataset!$A$1:$AO$1,0))</f>
        <v>0.11327710747718811</v>
      </c>
      <c r="D292" s="37">
        <f>INDEX(dataset!$A:$AO,MATCH(D$260&amp;$O292,dataset!$AO:$AO,0),MATCH($A$1,dataset!$A$1:$AO$1,0))</f>
        <v>0.11418312788009644</v>
      </c>
      <c r="E292" s="37">
        <f>INDEX(dataset!$A:$AO,MATCH(E$260&amp;$O292,dataset!$AO:$AO,0),MATCH($A$1,dataset!$A$1:$AO$1,0))</f>
        <v>0.15896870195865631</v>
      </c>
      <c r="F292" s="37">
        <f>INDEX(dataset!$A:$AO,MATCH(F$260&amp;$O292,dataset!$AO:$AO,0),MATCH($A$1,dataset!$A$1:$AO$1,0))</f>
        <v>9.7760915756225586E-2</v>
      </c>
      <c r="H292" s="40"/>
      <c r="O292" t="s">
        <v>3952</v>
      </c>
    </row>
    <row r="293" spans="1:15" x14ac:dyDescent="0.45">
      <c r="A293" s="24"/>
    </row>
    <row r="294" spans="1:15" s="35" customFormat="1" x14ac:dyDescent="0.45">
      <c r="A294" s="24" t="s">
        <v>3924</v>
      </c>
      <c r="B294" s="18">
        <f>B272</f>
        <v>0.26167497038841248</v>
      </c>
      <c r="C294" s="18">
        <f>C272</f>
        <v>0.34766790270805359</v>
      </c>
      <c r="D294" s="18">
        <f>D272</f>
        <v>0.38678377866744995</v>
      </c>
      <c r="E294" s="18">
        <f>E272</f>
        <v>0.4260997474193573</v>
      </c>
      <c r="F294" s="18">
        <f>F272</f>
        <v>0.36575976014137268</v>
      </c>
      <c r="H294" s="18">
        <f>SUM(D294:F294)/SUM($D$294:$F$298)</f>
        <v>0.17994706900045954</v>
      </c>
      <c r="I294" s="16">
        <f t="shared" ref="I294:I298" si="20">RANK(H294,$H$294:$H$298)</f>
        <v>3</v>
      </c>
      <c r="K294" s="35">
        <v>1</v>
      </c>
      <c r="L294" s="35" t="str">
        <f>INDEX($A$294:$I$298,MATCH(K294,$I$294:$I$298,0),1)</f>
        <v>Equipment &amp; human error</v>
      </c>
      <c r="M294" s="144">
        <f>INDEX($A$294:$I$298,MATCH(K294,$I$294:$I$298,0),8)</f>
        <v>0.28497165779358002</v>
      </c>
    </row>
    <row r="295" spans="1:15" s="35" customFormat="1" x14ac:dyDescent="0.45">
      <c r="A295" s="24" t="s">
        <v>3955</v>
      </c>
      <c r="B295" s="18">
        <f>SUM(B285,B289,B284,B292)</f>
        <v>0.37922343425452709</v>
      </c>
      <c r="C295" s="18">
        <f>SUM(C285,C289,C284,C292)</f>
        <v>0.45008687302470207</v>
      </c>
      <c r="D295" s="18">
        <f>SUM(D285,D289,D284,D292)</f>
        <v>0.47405539825558662</v>
      </c>
      <c r="E295" s="18">
        <f>SUM(E285,E289,E284,E292)</f>
        <v>0.36671890690922737</v>
      </c>
      <c r="F295" s="18">
        <f>SUM(F285,F289,F284,F292)</f>
        <v>0.32045565871521831</v>
      </c>
      <c r="H295" s="18">
        <f t="shared" ref="H295:H298" si="21">SUM(D295:F295)/SUM($D$294:$F$298)</f>
        <v>0.17728852391330518</v>
      </c>
      <c r="I295" s="16">
        <f>RANK(H295,$H$294:$H$298)</f>
        <v>4</v>
      </c>
      <c r="K295" s="35">
        <v>2</v>
      </c>
      <c r="L295" s="35" t="str">
        <f>INDEX($A$294:$I$298,MATCH(K295,$I$294:$I$298,0),1)</f>
        <v>Obstruction</v>
      </c>
      <c r="M295" s="144">
        <f>INDEX($A$294:$I$298,MATCH(K295,$I$294:$I$298,0),8)</f>
        <v>0.1994733320825508</v>
      </c>
    </row>
    <row r="296" spans="1:15" s="35" customFormat="1" x14ac:dyDescent="0.45">
      <c r="A296" s="24" t="s">
        <v>3956</v>
      </c>
      <c r="B296" s="18">
        <f>SUM(B290,B291)</f>
        <v>0.4317365288734436</v>
      </c>
      <c r="C296" s="18">
        <f>SUM(C290,C291)</f>
        <v>0.4306129664182663</v>
      </c>
      <c r="D296" s="18">
        <f>SUM(D290,D291)</f>
        <v>0.46754109859466553</v>
      </c>
      <c r="E296" s="18">
        <f>SUM(E290,E291)</f>
        <v>0.41660521924495697</v>
      </c>
      <c r="F296" s="18">
        <f>SUM(F290,F291)</f>
        <v>0.42239290475845337</v>
      </c>
      <c r="H296" s="18">
        <f t="shared" si="21"/>
        <v>0.1994733320825508</v>
      </c>
      <c r="I296" s="16">
        <f t="shared" si="20"/>
        <v>2</v>
      </c>
      <c r="K296" s="35">
        <v>3</v>
      </c>
      <c r="L296" s="35" t="str">
        <f>INDEX($A$294:$I$298,MATCH(K296,$I$294:$I$298,0),1)</f>
        <v>Planned</v>
      </c>
      <c r="M296" s="144">
        <f>INDEX($A$294:$I$298,MATCH(K296,$I$294:$I$298,0),8)</f>
        <v>0.17994706900045954</v>
      </c>
    </row>
    <row r="297" spans="1:15" s="35" customFormat="1" x14ac:dyDescent="0.45">
      <c r="A297" s="24" t="s">
        <v>3953</v>
      </c>
      <c r="B297" s="18">
        <f>SUM(B287,B288)</f>
        <v>0.59330794215202332</v>
      </c>
      <c r="C297" s="18">
        <f>SUM(C287,C288)</f>
        <v>0.58108443766832352</v>
      </c>
      <c r="D297" s="18">
        <f>SUM(D287,D288)</f>
        <v>0.71352463215589523</v>
      </c>
      <c r="E297" s="18">
        <f>SUM(E287,E288)</f>
        <v>0.50934669375419617</v>
      </c>
      <c r="F297" s="18">
        <f>SUM(F287,F288)</f>
        <v>0.64367717131972313</v>
      </c>
      <c r="H297" s="18">
        <f t="shared" si="21"/>
        <v>0.28497165779358002</v>
      </c>
      <c r="I297" s="16">
        <f t="shared" si="20"/>
        <v>1</v>
      </c>
      <c r="K297" s="35">
        <v>4</v>
      </c>
      <c r="L297" s="35" t="str">
        <f>INDEX($A$294:$I$298,MATCH(K297,$I$294:$I$298,0),1)</f>
        <v>Weather &amp; external</v>
      </c>
      <c r="M297" s="144">
        <f>INDEX($A$294:$I$298,MATCH(K297,$I$294:$I$298,0),8)</f>
        <v>0.17728852391330518</v>
      </c>
    </row>
    <row r="298" spans="1:15" s="35" customFormat="1" x14ac:dyDescent="0.45">
      <c r="A298" s="24" t="s">
        <v>3954</v>
      </c>
      <c r="B298" s="18">
        <f>B286</f>
        <v>0.36004102230072021</v>
      </c>
      <c r="C298" s="18">
        <f>C286</f>
        <v>0.34568589925765991</v>
      </c>
      <c r="D298" s="18">
        <f>D286</f>
        <v>0.34150835871696472</v>
      </c>
      <c r="E298" s="18">
        <f>E286</f>
        <v>0.32385247945785522</v>
      </c>
      <c r="F298" s="18">
        <f>F286</f>
        <v>0.37162253260612488</v>
      </c>
      <c r="H298" s="18">
        <f t="shared" si="21"/>
        <v>0.15831941721010445</v>
      </c>
      <c r="I298" s="16">
        <f t="shared" si="20"/>
        <v>5</v>
      </c>
      <c r="K298" s="35">
        <v>5</v>
      </c>
      <c r="L298" s="35" t="str">
        <f>INDEX($A$294:$I$298,MATCH(K298,$I$294:$I$298,0),1)</f>
        <v>Unknown</v>
      </c>
      <c r="M298" s="144">
        <f>INDEX($A$294:$I$298,MATCH(K298,$I$294:$I$298,0),8)</f>
        <v>0.15831941721010445</v>
      </c>
    </row>
    <row r="299" spans="1:15" s="35" customFormat="1" x14ac:dyDescent="0.45">
      <c r="A299" s="24"/>
      <c r="B299" s="18"/>
      <c r="C299" s="18"/>
      <c r="D299" s="18"/>
      <c r="E299" s="18"/>
      <c r="F299" s="18"/>
      <c r="H299" s="18"/>
      <c r="I299" s="16"/>
      <c r="M299" s="144"/>
    </row>
    <row r="300" spans="1:15" s="35" customFormat="1" x14ac:dyDescent="0.45">
      <c r="A300" s="38"/>
      <c r="H300" s="18"/>
      <c r="I300" s="16"/>
      <c r="M300" s="144"/>
    </row>
    <row r="301" spans="1:15" s="35" customFormat="1" ht="18" x14ac:dyDescent="0.55000000000000004">
      <c r="A301" s="39" t="s">
        <v>4014</v>
      </c>
      <c r="H301" s="18"/>
      <c r="I301" s="16"/>
      <c r="M301" s="144"/>
    </row>
    <row r="302" spans="1:15" s="35" customFormat="1" x14ac:dyDescent="0.45">
      <c r="A302" s="24" t="s">
        <v>3840</v>
      </c>
      <c r="B302" s="37">
        <f>INDEX(dataset!$A:$AO,MATCH(B$260&amp;$O302,dataset!$AO:$AO,0),MATCH($A$1,dataset!$A$1:$AO$1,0))</f>
        <v>1.734743595123291</v>
      </c>
      <c r="C302" s="37">
        <f>INDEX(dataset!$A:$AO,MATCH(C$260&amp;$O302,dataset!$AO:$AO,0),MATCH($A$1,dataset!$A$1:$AO$1,0))</f>
        <v>41.881679534912109</v>
      </c>
      <c r="D302" s="37">
        <f>INDEX(dataset!$A:$AO,MATCH(D$260&amp;$O302,dataset!$AO:$AO,0),MATCH($A$1,dataset!$A$1:$AO$1,0))</f>
        <v>1.9860355854034424</v>
      </c>
      <c r="E302" s="37">
        <f>INDEX(dataset!$A:$AO,MATCH(E$260&amp;$O302,dataset!$AO:$AO,0),MATCH($A$1,dataset!$A$1:$AO$1,0))</f>
        <v>0.60315001010894775</v>
      </c>
      <c r="F302" s="37">
        <f>INDEX(dataset!$A:$AO,MATCH(F$260&amp;$O302,dataset!$AO:$AO,0),MATCH($A$1,dataset!$A$1:$AO$1,0))</f>
        <v>1.0507382154464722</v>
      </c>
      <c r="H302" s="40"/>
      <c r="O302" s="35" t="s">
        <v>4005</v>
      </c>
    </row>
    <row r="303" spans="1:15" s="35" customFormat="1" x14ac:dyDescent="0.45">
      <c r="A303" s="24" t="s">
        <v>3841</v>
      </c>
      <c r="B303" s="37">
        <f>INDEX(dataset!$A:$AO,MATCH(B$260&amp;$O303,dataset!$AO:$AO,0),MATCH($A$1,dataset!$A$1:$AO$1,0))</f>
        <v>36.569507598876953</v>
      </c>
      <c r="C303" s="37">
        <f>INDEX(dataset!$A:$AO,MATCH(C$260&amp;$O303,dataset!$AO:$AO,0),MATCH($A$1,dataset!$A$1:$AO$1,0))</f>
        <v>21.088695526123047</v>
      </c>
      <c r="D303" s="37">
        <f>INDEX(dataset!$A:$AO,MATCH(D$260&amp;$O303,dataset!$AO:$AO,0),MATCH($A$1,dataset!$A$1:$AO$1,0))</f>
        <v>73.554458618164063</v>
      </c>
      <c r="E303" s="37">
        <f>INDEX(dataset!$A:$AO,MATCH(E$260&amp;$O303,dataset!$AO:$AO,0),MATCH($A$1,dataset!$A$1:$AO$1,0))</f>
        <v>20.139690399169922</v>
      </c>
      <c r="F303" s="37">
        <f>INDEX(dataset!$A:$AO,MATCH(F$260&amp;$O303,dataset!$AO:$AO,0),MATCH($A$1,dataset!$A$1:$AO$1,0))</f>
        <v>14.832379341125488</v>
      </c>
      <c r="O303" s="35" t="s">
        <v>4006</v>
      </c>
    </row>
    <row r="304" spans="1:15" s="35" customFormat="1" x14ac:dyDescent="0.45">
      <c r="A304" s="24" t="s">
        <v>3842</v>
      </c>
      <c r="B304" s="37">
        <f>INDEX(dataset!$A:$AO,MATCH(B$260&amp;$O304,dataset!$AO:$AO,0),MATCH($A$1,dataset!$A$1:$AO$1,0))</f>
        <v>14.722970962524414</v>
      </c>
      <c r="C304" s="37">
        <f>INDEX(dataset!$A:$AO,MATCH(C$260&amp;$O304,dataset!$AO:$AO,0),MATCH($A$1,dataset!$A$1:$AO$1,0))</f>
        <v>14.346187591552734</v>
      </c>
      <c r="D304" s="37">
        <f>INDEX(dataset!$A:$AO,MATCH(D$260&amp;$O304,dataset!$AO:$AO,0),MATCH($A$1,dataset!$A$1:$AO$1,0))</f>
        <v>18.684961318969727</v>
      </c>
      <c r="E304" s="37">
        <f>INDEX(dataset!$A:$AO,MATCH(E$260&amp;$O304,dataset!$AO:$AO,0),MATCH($A$1,dataset!$A$1:$AO$1,0))</f>
        <v>13.044421195983887</v>
      </c>
      <c r="F304" s="37">
        <f>INDEX(dataset!$A:$AO,MATCH(F$260&amp;$O304,dataset!$AO:$AO,0),MATCH($A$1,dataset!$A$1:$AO$1,0))</f>
        <v>15.640351295471191</v>
      </c>
      <c r="H304" s="40"/>
      <c r="O304" s="35" t="s">
        <v>4007</v>
      </c>
    </row>
    <row r="305" spans="1:15" s="35" customFormat="1" x14ac:dyDescent="0.45">
      <c r="A305" s="24" t="s">
        <v>3843</v>
      </c>
      <c r="B305" s="37">
        <f>INDEX(dataset!$A:$AO,MATCH(B$260&amp;$O305,dataset!$AO:$AO,0),MATCH($A$1,dataset!$A$1:$AO$1,0))</f>
        <v>39.376995086669922</v>
      </c>
      <c r="C305" s="37">
        <f>INDEX(dataset!$A:$AO,MATCH(C$260&amp;$O305,dataset!$AO:$AO,0),MATCH($A$1,dataset!$A$1:$AO$1,0))</f>
        <v>41.374855041503906</v>
      </c>
      <c r="D305" s="37">
        <f>INDEX(dataset!$A:$AO,MATCH(D$260&amp;$O305,dataset!$AO:$AO,0),MATCH($A$1,dataset!$A$1:$AO$1,0))</f>
        <v>45.029354095458984</v>
      </c>
      <c r="E305" s="37">
        <f>INDEX(dataset!$A:$AO,MATCH(E$260&amp;$O305,dataset!$AO:$AO,0),MATCH($A$1,dataset!$A$1:$AO$1,0))</f>
        <v>33.429294586181641</v>
      </c>
      <c r="F305" s="37">
        <f>INDEX(dataset!$A:$AO,MATCH(F$260&amp;$O305,dataset!$AO:$AO,0),MATCH($A$1,dataset!$A$1:$AO$1,0))</f>
        <v>43.539905548095703</v>
      </c>
      <c r="H305" s="40"/>
      <c r="O305" s="35" t="s">
        <v>4008</v>
      </c>
    </row>
    <row r="306" spans="1:15" s="35" customFormat="1" x14ac:dyDescent="0.45">
      <c r="A306" s="24" t="s">
        <v>3844</v>
      </c>
      <c r="B306" s="37">
        <f>INDEX(dataset!$A:$AO,MATCH(B$260&amp;$O306,dataset!$AO:$AO,0),MATCH($A$1,dataset!$A$1:$AO$1,0))</f>
        <v>1.5545297861099243</v>
      </c>
      <c r="C306" s="37">
        <f>INDEX(dataset!$A:$AO,MATCH(C$260&amp;$O306,dataset!$AO:$AO,0),MATCH($A$1,dataset!$A$1:$AO$1,0))</f>
        <v>1.4599045515060425</v>
      </c>
      <c r="D306" s="37">
        <f>INDEX(dataset!$A:$AO,MATCH(D$260&amp;$O306,dataset!$AO:$AO,0),MATCH($A$1,dataset!$A$1:$AO$1,0))</f>
        <v>2.4587817192077637</v>
      </c>
      <c r="E306" s="37">
        <f>INDEX(dataset!$A:$AO,MATCH(E$260&amp;$O306,dataset!$AO:$AO,0),MATCH($A$1,dataset!$A$1:$AO$1,0))</f>
        <v>2.0514397621154785</v>
      </c>
      <c r="F306" s="37">
        <f>INDEX(dataset!$A:$AO,MATCH(F$260&amp;$O306,dataset!$AO:$AO,0),MATCH($A$1,dataset!$A$1:$AO$1,0))</f>
        <v>2.1339199542999268</v>
      </c>
      <c r="H306" s="40"/>
      <c r="O306" s="35" t="s">
        <v>4009</v>
      </c>
    </row>
    <row r="307" spans="1:15" s="35" customFormat="1" x14ac:dyDescent="0.45">
      <c r="A307" s="24" t="s">
        <v>3845</v>
      </c>
      <c r="B307" s="37">
        <f>INDEX(dataset!$A:$AO,MATCH(B$260&amp;$O307,dataset!$AO:$AO,0),MATCH($A$1,dataset!$A$1:$AO$1,0))</f>
        <v>1.6686868667602539</v>
      </c>
      <c r="C307" s="37">
        <f>INDEX(dataset!$A:$AO,MATCH(C$260&amp;$O307,dataset!$AO:$AO,0),MATCH($A$1,dataset!$A$1:$AO$1,0))</f>
        <v>2.8435328006744385</v>
      </c>
      <c r="D307" s="37">
        <f>INDEX(dataset!$A:$AO,MATCH(D$260&amp;$O307,dataset!$AO:$AO,0),MATCH($A$1,dataset!$A$1:$AO$1,0))</f>
        <v>2.7214202880859375</v>
      </c>
      <c r="E307" s="37">
        <f>INDEX(dataset!$A:$AO,MATCH(E$260&amp;$O307,dataset!$AO:$AO,0),MATCH($A$1,dataset!$A$1:$AO$1,0))</f>
        <v>5.1241068840026855</v>
      </c>
      <c r="F307" s="37">
        <f>INDEX(dataset!$A:$AO,MATCH(F$260&amp;$O307,dataset!$AO:$AO,0),MATCH($A$1,dataset!$A$1:$AO$1,0))</f>
        <v>6.8498272895812988</v>
      </c>
      <c r="H307" s="40"/>
      <c r="O307" s="35" t="s">
        <v>4010</v>
      </c>
    </row>
    <row r="308" spans="1:15" s="35" customFormat="1" x14ac:dyDescent="0.45">
      <c r="A308" s="24" t="s">
        <v>3846</v>
      </c>
      <c r="B308" s="37">
        <f>INDEX(dataset!$A:$AO,MATCH(B$260&amp;$O308,dataset!$AO:$AO,0),MATCH($A$1,dataset!$A$1:$AO$1,0))</f>
        <v>15.784454345703125</v>
      </c>
      <c r="C308" s="37">
        <f>INDEX(dataset!$A:$AO,MATCH(C$260&amp;$O308,dataset!$AO:$AO,0),MATCH($A$1,dataset!$A$1:$AO$1,0))</f>
        <v>69.892967224121094</v>
      </c>
      <c r="D308" s="37">
        <f>INDEX(dataset!$A:$AO,MATCH(D$260&amp;$O308,dataset!$AO:$AO,0),MATCH($A$1,dataset!$A$1:$AO$1,0))</f>
        <v>19.920242309570313</v>
      </c>
      <c r="E308" s="37">
        <f>INDEX(dataset!$A:$AO,MATCH(E$260&amp;$O308,dataset!$AO:$AO,0),MATCH($A$1,dataset!$A$1:$AO$1,0))</f>
        <v>19.659015655517578</v>
      </c>
      <c r="F308" s="37">
        <f>INDEX(dataset!$A:$AO,MATCH(F$260&amp;$O308,dataset!$AO:$AO,0),MATCH($A$1,dataset!$A$1:$AO$1,0))</f>
        <v>20.812847137451172</v>
      </c>
      <c r="H308" s="40"/>
      <c r="O308" s="35" t="s">
        <v>4011</v>
      </c>
    </row>
    <row r="309" spans="1:15" s="35" customFormat="1" x14ac:dyDescent="0.45">
      <c r="A309" s="24" t="s">
        <v>3847</v>
      </c>
      <c r="B309" s="37">
        <f>INDEX(dataset!$A:$AO,MATCH(B$260&amp;$O309,dataset!$AO:$AO,0),MATCH($A$1,dataset!$A$1:$AO$1,0))</f>
        <v>16.685745239257813</v>
      </c>
      <c r="C309" s="37">
        <f>INDEX(dataset!$A:$AO,MATCH(C$260&amp;$O309,dataset!$AO:$AO,0),MATCH($A$1,dataset!$A$1:$AO$1,0))</f>
        <v>20.922229766845703</v>
      </c>
      <c r="D309" s="37">
        <f>INDEX(dataset!$A:$AO,MATCH(D$260&amp;$O309,dataset!$AO:$AO,0),MATCH($A$1,dataset!$A$1:$AO$1,0))</f>
        <v>32.793697357177734</v>
      </c>
      <c r="E309" s="37">
        <f>INDEX(dataset!$A:$AO,MATCH(E$260&amp;$O309,dataset!$AO:$AO,0),MATCH($A$1,dataset!$A$1:$AO$1,0))</f>
        <v>34.945926666259766</v>
      </c>
      <c r="F309" s="37">
        <f>INDEX(dataset!$A:$AO,MATCH(F$260&amp;$O309,dataset!$AO:$AO,0),MATCH($A$1,dataset!$A$1:$AO$1,0))</f>
        <v>20.077226638793945</v>
      </c>
      <c r="H309" s="40"/>
      <c r="O309" s="35" t="s">
        <v>4012</v>
      </c>
    </row>
    <row r="310" spans="1:15" s="35" customFormat="1" x14ac:dyDescent="0.45">
      <c r="A310" s="24" t="s">
        <v>3848</v>
      </c>
      <c r="B310" s="37">
        <f>INDEX(dataset!$A:$AO,MATCH(B$260&amp;$O310,dataset!$AO:$AO,0),MATCH($A$1,dataset!$A$1:$AO$1,0))</f>
        <v>4.9624462127685547</v>
      </c>
      <c r="C310" s="37">
        <f>INDEX(dataset!$A:$AO,MATCH(C$260&amp;$O310,dataset!$AO:$AO,0),MATCH($A$1,dataset!$A$1:$AO$1,0))</f>
        <v>9.1474494934082031</v>
      </c>
      <c r="D310" s="37">
        <f>INDEX(dataset!$A:$AO,MATCH(D$260&amp;$O310,dataset!$AO:$AO,0),MATCH($A$1,dataset!$A$1:$AO$1,0))</f>
        <v>5.6469531059265137</v>
      </c>
      <c r="E310" s="37">
        <f>INDEX(dataset!$A:$AO,MATCH(E$260&amp;$O310,dataset!$AO:$AO,0),MATCH($A$1,dataset!$A$1:$AO$1,0))</f>
        <v>7.3093619346618652</v>
      </c>
      <c r="F310" s="37">
        <f>INDEX(dataset!$A:$AO,MATCH(F$260&amp;$O310,dataset!$AO:$AO,0),MATCH($A$1,dataset!$A$1:$AO$1,0))</f>
        <v>5.4084300994873047</v>
      </c>
      <c r="H310" s="40"/>
      <c r="O310" s="35" t="s">
        <v>4013</v>
      </c>
    </row>
    <row r="311" spans="1:15" s="35" customFormat="1" x14ac:dyDescent="0.45">
      <c r="A311" s="24"/>
    </row>
    <row r="312" spans="1:15" s="35" customFormat="1" x14ac:dyDescent="0.45">
      <c r="A312" s="24" t="s">
        <v>3924</v>
      </c>
      <c r="B312" s="18">
        <f>B271</f>
        <v>58.492679595947266</v>
      </c>
      <c r="C312" s="18">
        <f t="shared" ref="C312:F312" si="22">C271</f>
        <v>76.414703369140625</v>
      </c>
      <c r="D312" s="18">
        <f t="shared" si="22"/>
        <v>83.786811828613281</v>
      </c>
      <c r="E312" s="18">
        <f t="shared" si="22"/>
        <v>92.469680786132813</v>
      </c>
      <c r="F312" s="18">
        <f t="shared" si="22"/>
        <v>78.849784851074219</v>
      </c>
      <c r="H312" s="18">
        <f>SUM(D312:F312)/SUM($D$312:$F$316)</f>
        <v>0.35208721772431084</v>
      </c>
      <c r="I312" s="16">
        <f t="shared" ref="I312:I316" si="23">RANK(H312,$H$312:$H$316)</f>
        <v>1</v>
      </c>
      <c r="K312" s="35">
        <v>1</v>
      </c>
      <c r="L312" s="35" t="str">
        <f>INDEX($A$312:$I$316,MATCH(K312,$I$312:$I$316,0),1)</f>
        <v>Planned</v>
      </c>
      <c r="M312" s="144">
        <f>INDEX($A$312:$I$316,MATCH(K312,$I$312:$I$316,0),8)</f>
        <v>0.35208721772431084</v>
      </c>
    </row>
    <row r="313" spans="1:15" s="35" customFormat="1" x14ac:dyDescent="0.45">
      <c r="A313" s="24" t="s">
        <v>3955</v>
      </c>
      <c r="B313" s="18">
        <f>SUM(B303,B307,B302,B310)</f>
        <v>44.935384273529053</v>
      </c>
      <c r="C313" s="18">
        <f>SUM(C303,C307,C302,C310)</f>
        <v>74.961357355117798</v>
      </c>
      <c r="D313" s="18">
        <f>SUM(D303,D307,D302,D310)</f>
        <v>83.908867597579956</v>
      </c>
      <c r="E313" s="18">
        <f>SUM(E303,E307,E302,E310)</f>
        <v>33.17630922794342</v>
      </c>
      <c r="F313" s="18">
        <f>SUM(F303,F307,F302,F310)</f>
        <v>28.141374945640564</v>
      </c>
      <c r="H313" s="18">
        <f t="shared" ref="H313:H316" si="24">SUM(D313:F313)/SUM($D$312:$F$316)</f>
        <v>0.20043572843735893</v>
      </c>
      <c r="I313" s="16">
        <f>RANK(H313,$H$312:$H$316)</f>
        <v>3</v>
      </c>
      <c r="K313" s="35">
        <v>2</v>
      </c>
      <c r="L313" s="35" t="str">
        <f t="shared" ref="L313:L316" si="25">INDEX($A$312:$I$316,MATCH(K313,$I$312:$I$316,0),1)</f>
        <v>Obstruction</v>
      </c>
      <c r="M313" s="144">
        <f t="shared" ref="M313:M316" si="26">INDEX($A$312:$I$316,MATCH(K313,$I$312:$I$316,0),8)</f>
        <v>0.20455192006803921</v>
      </c>
    </row>
    <row r="314" spans="1:15" s="35" customFormat="1" x14ac:dyDescent="0.45">
      <c r="A314" s="24" t="s">
        <v>3956</v>
      </c>
      <c r="B314" s="18">
        <f>SUM(B308,B309)</f>
        <v>32.470199584960938</v>
      </c>
      <c r="C314" s="18">
        <f>SUM(C308,C309)</f>
        <v>90.815196990966797</v>
      </c>
      <c r="D314" s="18">
        <f>SUM(D308,D309)</f>
        <v>52.713939666748047</v>
      </c>
      <c r="E314" s="18">
        <f>SUM(E308,E309)</f>
        <v>54.604942321777344</v>
      </c>
      <c r="F314" s="18">
        <f>SUM(F308,F309)</f>
        <v>40.890073776245117</v>
      </c>
      <c r="H314" s="18">
        <f t="shared" si="24"/>
        <v>0.20455192006803921</v>
      </c>
      <c r="I314" s="16">
        <f t="shared" si="23"/>
        <v>2</v>
      </c>
      <c r="K314" s="35">
        <v>3</v>
      </c>
      <c r="L314" s="35" t="str">
        <f t="shared" si="25"/>
        <v>Weather &amp; external</v>
      </c>
      <c r="M314" s="144">
        <f t="shared" si="26"/>
        <v>0.20043572843735893</v>
      </c>
    </row>
    <row r="315" spans="1:15" s="35" customFormat="1" x14ac:dyDescent="0.45">
      <c r="A315" s="24" t="s">
        <v>3953</v>
      </c>
      <c r="B315" s="18">
        <f>SUM(B305,B306)</f>
        <v>40.931524872779846</v>
      </c>
      <c r="C315" s="18">
        <f>SUM(C305,C306)</f>
        <v>42.834759593009949</v>
      </c>
      <c r="D315" s="18">
        <f>SUM(D305,D306)</f>
        <v>47.488135814666748</v>
      </c>
      <c r="E315" s="18">
        <f>SUM(E305,E306)</f>
        <v>35.480734348297119</v>
      </c>
      <c r="F315" s="18">
        <f>SUM(F305,F306)</f>
        <v>45.67382550239563</v>
      </c>
      <c r="H315" s="18">
        <f t="shared" si="24"/>
        <v>0.17754737063826351</v>
      </c>
      <c r="I315" s="16">
        <f t="shared" si="23"/>
        <v>4</v>
      </c>
      <c r="K315" s="35">
        <v>4</v>
      </c>
      <c r="L315" s="35" t="str">
        <f t="shared" si="25"/>
        <v>Equipment &amp; human error</v>
      </c>
      <c r="M315" s="144">
        <f t="shared" si="26"/>
        <v>0.17754737063826351</v>
      </c>
    </row>
    <row r="316" spans="1:15" s="35" customFormat="1" x14ac:dyDescent="0.45">
      <c r="A316" s="24" t="s">
        <v>3954</v>
      </c>
      <c r="B316" s="18">
        <f>B304</f>
        <v>14.722970962524414</v>
      </c>
      <c r="C316" s="18">
        <f>C304</f>
        <v>14.346187591552734</v>
      </c>
      <c r="D316" s="18">
        <f>D304</f>
        <v>18.684961318969727</v>
      </c>
      <c r="E316" s="18">
        <f>E304</f>
        <v>13.044421195983887</v>
      </c>
      <c r="F316" s="18">
        <f>F304</f>
        <v>15.640351295471191</v>
      </c>
      <c r="H316" s="18">
        <f t="shared" si="24"/>
        <v>6.5377763132027505E-2</v>
      </c>
      <c r="I316" s="16">
        <f t="shared" si="23"/>
        <v>5</v>
      </c>
      <c r="K316" s="35">
        <v>5</v>
      </c>
      <c r="L316" s="35" t="str">
        <f t="shared" si="25"/>
        <v>Unknown</v>
      </c>
      <c r="M316" s="144">
        <f t="shared" si="26"/>
        <v>6.5377763132027505E-2</v>
      </c>
    </row>
    <row r="317" spans="1:15" x14ac:dyDescent="0.45">
      <c r="A317" s="35"/>
      <c r="B317" s="35"/>
      <c r="C317" s="35"/>
      <c r="D317" s="35"/>
      <c r="E317" s="35"/>
      <c r="F317" s="35"/>
      <c r="G317" s="35"/>
      <c r="H317" s="35"/>
    </row>
    <row r="321" spans="1:31" x14ac:dyDescent="0.45">
      <c r="A321"/>
    </row>
    <row r="322" spans="1:31" ht="18" x14ac:dyDescent="0.55000000000000004">
      <c r="A322" s="25" t="s">
        <v>3682</v>
      </c>
    </row>
    <row r="323" spans="1:31" ht="66" x14ac:dyDescent="0.45">
      <c r="A323"/>
      <c r="C323" s="8" t="s">
        <v>48</v>
      </c>
      <c r="D323" s="8" t="s">
        <v>49</v>
      </c>
      <c r="E323" s="8" t="s">
        <v>50</v>
      </c>
      <c r="F323" s="8" t="s">
        <v>51</v>
      </c>
      <c r="G323" s="8" t="s">
        <v>52</v>
      </c>
      <c r="H323" s="8" t="s">
        <v>53</v>
      </c>
      <c r="I323" s="8" t="s">
        <v>54</v>
      </c>
      <c r="J323" s="8" t="s">
        <v>4986</v>
      </c>
      <c r="K323" s="8" t="s">
        <v>56</v>
      </c>
      <c r="L323" s="8" t="s">
        <v>57</v>
      </c>
      <c r="M323" s="8" t="s">
        <v>58</v>
      </c>
      <c r="N323" s="8" t="s">
        <v>59</v>
      </c>
      <c r="O323" s="8" t="s">
        <v>60</v>
      </c>
      <c r="P323" s="8" t="s">
        <v>61</v>
      </c>
      <c r="Q323" s="8" t="s">
        <v>62</v>
      </c>
      <c r="R323" s="8" t="s">
        <v>63</v>
      </c>
      <c r="S323" s="8" t="s">
        <v>64</v>
      </c>
      <c r="T323" s="8" t="s">
        <v>65</v>
      </c>
      <c r="U323" s="8" t="s">
        <v>66</v>
      </c>
      <c r="V323" s="8" t="s">
        <v>67</v>
      </c>
      <c r="W323" s="8" t="s">
        <v>68</v>
      </c>
      <c r="X323" s="8" t="s">
        <v>69</v>
      </c>
      <c r="Y323" s="8" t="s">
        <v>70</v>
      </c>
      <c r="Z323" s="8" t="s">
        <v>71</v>
      </c>
      <c r="AA323" s="8" t="s">
        <v>72</v>
      </c>
      <c r="AB323" s="8" t="s">
        <v>73</v>
      </c>
      <c r="AC323" s="8" t="s">
        <v>74</v>
      </c>
      <c r="AD323" s="8" t="s">
        <v>75</v>
      </c>
      <c r="AE323" s="8" t="s">
        <v>76</v>
      </c>
    </row>
    <row r="324" spans="1:31" x14ac:dyDescent="0.45">
      <c r="A324" s="24" t="s">
        <v>1402</v>
      </c>
      <c r="B324" s="18">
        <f>F7</f>
        <v>13030.35</v>
      </c>
      <c r="C324" s="93">
        <f t="dataTable" ref="C324:AE348" dt2D="0" dtr="1" r1="A1" ca="1"/>
        <v>205.60028124999999</v>
      </c>
      <c r="D324" s="93">
        <v>489.85434375</v>
      </c>
      <c r="E324" s="93">
        <v>29.995072265625002</v>
      </c>
      <c r="F324" s="93">
        <v>60.537999999999997</v>
      </c>
      <c r="G324" s="93">
        <v>287.274</v>
      </c>
      <c r="H324" s="93">
        <v>166.07048437500001</v>
      </c>
      <c r="I324" s="93">
        <v>202.02056250000001</v>
      </c>
      <c r="J324" s="93">
        <v>292.64971874999998</v>
      </c>
      <c r="K324" s="93">
        <v>89.033421875000002</v>
      </c>
      <c r="L324" s="93">
        <v>138.57260937500001</v>
      </c>
      <c r="M324" s="93">
        <v>257.28731249999998</v>
      </c>
      <c r="N324" s="93">
        <v>235.98579687500001</v>
      </c>
      <c r="O324" s="93">
        <v>43.349187499999999</v>
      </c>
      <c r="P324" s="93">
        <v>174.39500000000001</v>
      </c>
      <c r="Q324" s="93">
        <v>98.825000000000003</v>
      </c>
      <c r="R324" s="93">
        <v>279.3605</v>
      </c>
      <c r="S324" s="93">
        <v>1150.406375</v>
      </c>
      <c r="T324" s="93">
        <v>210.59856250000001</v>
      </c>
      <c r="U324" s="93">
        <v>1962.9101250000001</v>
      </c>
      <c r="V324" s="93">
        <v>43.686199218749998</v>
      </c>
      <c r="W324" s="93">
        <v>210.96393749999999</v>
      </c>
      <c r="X324" s="93">
        <v>407.9824375</v>
      </c>
      <c r="Y324" s="93">
        <v>280.00553124999999</v>
      </c>
      <c r="Z324" s="93">
        <v>657.34637499999997</v>
      </c>
      <c r="AA324" s="93">
        <v>3564.7579999999998</v>
      </c>
      <c r="AB324" s="93">
        <v>599.93899999999996</v>
      </c>
      <c r="AC324" s="93">
        <v>123.47750781249999</v>
      </c>
      <c r="AD324" s="93">
        <v>661.48693749999995</v>
      </c>
      <c r="AE324" s="93">
        <v>105.97820312499999</v>
      </c>
    </row>
    <row r="325" spans="1:31" x14ac:dyDescent="0.45">
      <c r="A325" s="24" t="s">
        <v>11</v>
      </c>
      <c r="B325" s="18">
        <f t="shared" ref="B325:B339" si="27">F8</f>
        <v>773.84668750000003</v>
      </c>
      <c r="C325" s="93">
        <v>22.953359375000002</v>
      </c>
      <c r="D325" s="93">
        <v>11.900791015625</v>
      </c>
      <c r="E325" s="93">
        <v>2.485552001953125</v>
      </c>
      <c r="F325" s="93">
        <v>5.8878549804687497</v>
      </c>
      <c r="G325" s="93">
        <v>16.332064453125</v>
      </c>
      <c r="H325" s="93">
        <v>13.9411005859375</v>
      </c>
      <c r="I325" s="93">
        <v>8.2910078125000002</v>
      </c>
      <c r="J325" s="93">
        <v>18.095501953125002</v>
      </c>
      <c r="K325" s="93">
        <v>6.0876059570312497</v>
      </c>
      <c r="L325" s="93">
        <v>11.35083984375</v>
      </c>
      <c r="M325" s="93">
        <v>9.0587851562499999</v>
      </c>
      <c r="N325" s="93">
        <v>8.3759814453124992</v>
      </c>
      <c r="O325" s="93">
        <v>3.4071689453124998</v>
      </c>
      <c r="P325" s="93">
        <v>7.24407080078125</v>
      </c>
      <c r="Q325" s="93">
        <v>4.9078320312499999</v>
      </c>
      <c r="R325" s="93">
        <v>9.9825615234375</v>
      </c>
      <c r="S325" s="93">
        <v>81.197617187500001</v>
      </c>
      <c r="T325" s="93">
        <v>12.835897460937501</v>
      </c>
      <c r="U325" s="93">
        <v>131.3245</v>
      </c>
      <c r="V325" s="93">
        <v>2.152186767578125</v>
      </c>
      <c r="W325" s="93">
        <v>17.040775390625001</v>
      </c>
      <c r="X325" s="93">
        <v>23.96824609375</v>
      </c>
      <c r="Y325" s="93">
        <v>20.089587890625001</v>
      </c>
      <c r="Z325" s="93">
        <v>45.185667968750003</v>
      </c>
      <c r="AA325" s="93">
        <v>173.28537499999999</v>
      </c>
      <c r="AB325" s="93">
        <v>47.501402343750001</v>
      </c>
      <c r="AC325" s="93">
        <v>6.4290034179687501</v>
      </c>
      <c r="AD325" s="93">
        <v>46.841230468749998</v>
      </c>
      <c r="AE325" s="93">
        <v>5.6931572265624997</v>
      </c>
    </row>
    <row r="326" spans="1:31" x14ac:dyDescent="0.45">
      <c r="A326" s="24" t="s">
        <v>12</v>
      </c>
      <c r="B326" s="18">
        <f t="shared" si="27"/>
        <v>6.8280979990959167E-2</v>
      </c>
      <c r="C326" s="93">
        <v>0.1208440005779266</v>
      </c>
      <c r="D326" s="93">
        <v>2.6522073149681101E-2</v>
      </c>
      <c r="E326" s="93">
        <v>8.8465610146522503E-2</v>
      </c>
      <c r="F326" s="93">
        <v>0.108523553609848</v>
      </c>
      <c r="G326" s="93">
        <v>6.3060811161994898E-2</v>
      </c>
      <c r="H326" s="93">
        <v>9.0950784087181102E-2</v>
      </c>
      <c r="I326" s="93">
        <v>4.5580020546913201E-2</v>
      </c>
      <c r="J326" s="93">
        <v>6.8916597962379506E-2</v>
      </c>
      <c r="K326" s="93">
        <v>7.3661223053932204E-2</v>
      </c>
      <c r="L326" s="93">
        <v>8.5147443413734397E-2</v>
      </c>
      <c r="M326" s="93">
        <v>3.7156900763511698E-2</v>
      </c>
      <c r="N326" s="93">
        <v>3.7212750315666197E-2</v>
      </c>
      <c r="O326" s="93">
        <v>8.4891328215599096E-2</v>
      </c>
      <c r="P326" s="93">
        <v>4.3318423628807098E-2</v>
      </c>
      <c r="Q326" s="93">
        <v>5.3140142560005203E-2</v>
      </c>
      <c r="R326" s="93">
        <v>3.7724605202674899E-2</v>
      </c>
      <c r="S326" s="93">
        <v>7.6988616585731501E-2</v>
      </c>
      <c r="T326" s="93">
        <v>6.9936528801918002E-2</v>
      </c>
      <c r="U326" s="93">
        <v>7.3975381255149894E-2</v>
      </c>
      <c r="V326" s="93">
        <v>5.3617826104164101E-2</v>
      </c>
      <c r="W326" s="93">
        <v>9.0604534745216403E-2</v>
      </c>
      <c r="X326" s="93">
        <v>6.4657929539680498E-2</v>
      </c>
      <c r="Y326" s="93">
        <v>7.9413297772407604E-2</v>
      </c>
      <c r="Z326" s="93">
        <v>7.5817885994911197E-2</v>
      </c>
      <c r="AA326" s="93">
        <v>5.4361107945442202E-2</v>
      </c>
      <c r="AB326" s="93">
        <v>8.8601180911064198E-2</v>
      </c>
      <c r="AC326" s="93">
        <v>5.6912824511528001E-2</v>
      </c>
      <c r="AD326" s="93">
        <v>7.8070601820945801E-2</v>
      </c>
      <c r="AE326" s="93">
        <v>5.2074286341667199E-2</v>
      </c>
    </row>
    <row r="327" spans="1:31" x14ac:dyDescent="0.45">
      <c r="A327" s="24" t="s">
        <v>13</v>
      </c>
      <c r="B327" s="18">
        <f t="shared" si="27"/>
        <v>2615.8784999999998</v>
      </c>
      <c r="C327" s="93">
        <v>78.402351562500002</v>
      </c>
      <c r="D327" s="93">
        <v>99.712148437500005</v>
      </c>
      <c r="E327" s="93">
        <v>7.7890166015625004</v>
      </c>
      <c r="F327" s="93">
        <v>14.680999999999999</v>
      </c>
      <c r="G327" s="93">
        <v>51.702277343749998</v>
      </c>
      <c r="H327" s="93">
        <v>37.712492187499997</v>
      </c>
      <c r="I327" s="93">
        <v>35.826085937499997</v>
      </c>
      <c r="J327" s="93">
        <v>55.621714843749999</v>
      </c>
      <c r="K327" s="93">
        <v>20.753011718749999</v>
      </c>
      <c r="L327" s="93">
        <v>33.269269531250004</v>
      </c>
      <c r="M327" s="93">
        <v>52.1312421875</v>
      </c>
      <c r="N327" s="93">
        <v>38.022628906249999</v>
      </c>
      <c r="O327" s="93">
        <v>9.5993710937499994</v>
      </c>
      <c r="P327" s="93">
        <v>33.999289062499997</v>
      </c>
      <c r="Q327" s="93">
        <v>19.280330078125001</v>
      </c>
      <c r="R327" s="93">
        <v>62.160042968749998</v>
      </c>
      <c r="S327" s="93">
        <v>242.43521874999999</v>
      </c>
      <c r="T327" s="93">
        <v>36.560804687500003</v>
      </c>
      <c r="U327" s="93">
        <v>402.49318749999998</v>
      </c>
      <c r="V327" s="93">
        <v>8.3393007812499995</v>
      </c>
      <c r="W327" s="93">
        <v>47.159113281250001</v>
      </c>
      <c r="X327" s="93">
        <v>63.449656249999997</v>
      </c>
      <c r="Y327" s="93">
        <v>55.478441406249999</v>
      </c>
      <c r="Z327" s="93">
        <v>150.19800000000001</v>
      </c>
      <c r="AA327" s="93">
        <v>622.53099999999995</v>
      </c>
      <c r="AB327" s="93">
        <v>118.61477343750001</v>
      </c>
      <c r="AC327" s="93">
        <v>26.934677734375001</v>
      </c>
      <c r="AD327" s="93">
        <v>169.521890625</v>
      </c>
      <c r="AE327" s="93">
        <v>21.5</v>
      </c>
    </row>
    <row r="328" spans="1:31" x14ac:dyDescent="0.45">
      <c r="A328" s="24" t="s">
        <v>23</v>
      </c>
      <c r="B328" s="85">
        <f t="shared" si="27"/>
        <v>21.047412109374999</v>
      </c>
      <c r="C328" s="93">
        <v>0</v>
      </c>
      <c r="D328" s="93">
        <v>0.51500000000000001</v>
      </c>
      <c r="E328" s="93">
        <v>0.13114367675781249</v>
      </c>
      <c r="F328" s="93">
        <v>0.16</v>
      </c>
      <c r="G328" s="93">
        <v>0.17100000000000001</v>
      </c>
      <c r="H328" s="93">
        <v>0.58378320312499998</v>
      </c>
      <c r="I328" s="93">
        <v>1.4697924804687501</v>
      </c>
      <c r="J328" s="93">
        <v>0.15565724182128907</v>
      </c>
      <c r="K328" s="93">
        <v>5.9183998107910155E-2</v>
      </c>
      <c r="L328" s="93">
        <v>0.22496095275878905</v>
      </c>
      <c r="M328" s="93">
        <v>0.16603399658203125</v>
      </c>
      <c r="N328" s="93">
        <v>0.71299999999999997</v>
      </c>
      <c r="O328" s="93">
        <v>1.4E-2</v>
      </c>
      <c r="P328" s="93">
        <v>0.13200000000000001</v>
      </c>
      <c r="Q328" s="93">
        <v>0</v>
      </c>
      <c r="R328" s="93">
        <v>0.34743499755859375</v>
      </c>
      <c r="S328" s="93">
        <v>4.2080000000000002</v>
      </c>
      <c r="T328" s="93">
        <v>7.9708999633789065E-2</v>
      </c>
      <c r="U328" s="93">
        <v>1.9611286621093751</v>
      </c>
      <c r="V328" s="93">
        <v>0.87</v>
      </c>
      <c r="W328" s="93">
        <v>0</v>
      </c>
      <c r="X328" s="93">
        <v>0.71446997070312501</v>
      </c>
      <c r="Y328" s="93">
        <v>0.78826611328124996</v>
      </c>
      <c r="Z328" s="93">
        <v>1.9123039550781249</v>
      </c>
      <c r="AA328" s="93">
        <v>0</v>
      </c>
      <c r="AB328" s="93">
        <v>3.9214916992187501</v>
      </c>
      <c r="AC328" s="93">
        <v>0.10228399658203124</v>
      </c>
      <c r="AD328" s="93">
        <v>1.0047702026367187</v>
      </c>
      <c r="AE328" s="93">
        <v>0.64200000000000002</v>
      </c>
    </row>
    <row r="329" spans="1:31" x14ac:dyDescent="0.45">
      <c r="A329" s="24" t="s">
        <v>3719</v>
      </c>
      <c r="B329" s="85">
        <f t="shared" si="27"/>
        <v>2162333.25</v>
      </c>
      <c r="C329" s="93">
        <v>33445.5</v>
      </c>
      <c r="D329" s="93">
        <v>91071</v>
      </c>
      <c r="E329" s="93">
        <v>4683</v>
      </c>
      <c r="F329" s="93">
        <v>8734</v>
      </c>
      <c r="G329" s="93">
        <v>43485.333333333343</v>
      </c>
      <c r="H329" s="93">
        <v>25658</v>
      </c>
      <c r="I329" s="93">
        <v>45192.159090909103</v>
      </c>
      <c r="J329" s="93">
        <v>19671.833333333328</v>
      </c>
      <c r="K329" s="93">
        <v>17411</v>
      </c>
      <c r="L329" s="93">
        <v>25254.603494623661</v>
      </c>
      <c r="M329" s="93">
        <v>40515</v>
      </c>
      <c r="N329" s="93">
        <v>25854.75</v>
      </c>
      <c r="O329" s="93">
        <v>9247.5</v>
      </c>
      <c r="P329" s="93">
        <v>40281.5</v>
      </c>
      <c r="Q329" s="93">
        <v>13040</v>
      </c>
      <c r="R329" s="93">
        <v>60267</v>
      </c>
      <c r="S329" s="93">
        <v>206000</v>
      </c>
      <c r="T329" s="93">
        <v>17205</v>
      </c>
      <c r="U329" s="93">
        <v>344184</v>
      </c>
      <c r="V329" s="93">
        <v>6668.5</v>
      </c>
      <c r="W329" s="93">
        <v>23687</v>
      </c>
      <c r="X329" s="93">
        <v>36282</v>
      </c>
      <c r="Y329" s="93">
        <v>32536.50757575758</v>
      </c>
      <c r="Z329" s="93">
        <v>114599</v>
      </c>
      <c r="AA329" s="93">
        <v>573860</v>
      </c>
      <c r="AB329" s="93">
        <v>93502</v>
      </c>
      <c r="AC329" s="93">
        <v>27217</v>
      </c>
      <c r="AD329" s="93">
        <v>169045.16666666669</v>
      </c>
      <c r="AE329" s="93">
        <v>13735</v>
      </c>
    </row>
    <row r="330" spans="1:31" x14ac:dyDescent="0.45">
      <c r="A330" s="24" t="s">
        <v>21</v>
      </c>
      <c r="B330" s="18">
        <f t="shared" si="27"/>
        <v>32574.40625</v>
      </c>
      <c r="C330" s="93">
        <v>808.157573759</v>
      </c>
      <c r="D330" s="93">
        <v>1342.0450000000001</v>
      </c>
      <c r="E330" s="93">
        <v>50.642418999999997</v>
      </c>
      <c r="F330" s="93">
        <v>110.947</v>
      </c>
      <c r="G330" s="93">
        <v>617.6</v>
      </c>
      <c r="H330" s="93">
        <v>282.6656870000001</v>
      </c>
      <c r="I330" s="93">
        <v>415.13942023742572</v>
      </c>
      <c r="J330" s="93">
        <v>606.86201093980412</v>
      </c>
      <c r="K330" s="93">
        <v>251.84099806</v>
      </c>
      <c r="L330" s="93">
        <v>548.04180528704774</v>
      </c>
      <c r="M330" s="93">
        <v>632.33024843227008</v>
      </c>
      <c r="N330" s="93">
        <v>393.13686100000001</v>
      </c>
      <c r="O330" s="93">
        <v>139.57396650190881</v>
      </c>
      <c r="P330" s="93">
        <v>618.67899999999997</v>
      </c>
      <c r="Q330" s="93">
        <v>267.18773264999987</v>
      </c>
      <c r="R330" s="93">
        <v>1091.1949999999999</v>
      </c>
      <c r="S330" s="93">
        <v>3275.9409999999998</v>
      </c>
      <c r="T330" s="93">
        <v>448.52413654000043</v>
      </c>
      <c r="U330" s="93">
        <v>4908.8284214720943</v>
      </c>
      <c r="V330" s="93">
        <v>76.168518956644647</v>
      </c>
      <c r="W330" s="93">
        <v>367.69537995597273</v>
      </c>
      <c r="X330" s="93">
        <v>741.82896814999992</v>
      </c>
      <c r="Y330" s="93">
        <v>329.35475725899988</v>
      </c>
      <c r="Z330" s="93">
        <v>1635.6464671783519</v>
      </c>
      <c r="AA330" s="93">
        <v>8427.3619999999992</v>
      </c>
      <c r="AB330" s="93">
        <v>1283.947782590001</v>
      </c>
      <c r="AC330" s="93">
        <v>390.95001700000012</v>
      </c>
      <c r="AD330" s="93">
        <v>2276.6526905439541</v>
      </c>
      <c r="AE330" s="93">
        <v>235.46408574500009</v>
      </c>
    </row>
    <row r="331" spans="1:31" x14ac:dyDescent="0.45">
      <c r="A331" s="24" t="s">
        <v>20</v>
      </c>
      <c r="B331" s="18">
        <f t="shared" si="27"/>
        <v>6573.11865234375</v>
      </c>
      <c r="C331" s="93">
        <v>139.80600000000001</v>
      </c>
      <c r="D331" s="93">
        <v>283.19420400000001</v>
      </c>
      <c r="E331" s="93">
        <v>10.864000000000001</v>
      </c>
      <c r="F331" s="93">
        <v>21</v>
      </c>
      <c r="G331" s="93">
        <v>129.02099999999999</v>
      </c>
      <c r="H331" s="93">
        <v>59.2</v>
      </c>
      <c r="I331" s="93">
        <v>101.384</v>
      </c>
      <c r="J331" s="93">
        <v>177.364</v>
      </c>
      <c r="K331" s="93">
        <v>61.584000000000003</v>
      </c>
      <c r="L331" s="93">
        <v>95.082000000000008</v>
      </c>
      <c r="M331" s="93">
        <v>115.4</v>
      </c>
      <c r="N331" s="93">
        <v>74.41</v>
      </c>
      <c r="O331" s="93">
        <v>33.299999999999997</v>
      </c>
      <c r="P331" s="93">
        <v>142.14349999999999</v>
      </c>
      <c r="Q331" s="93">
        <v>63.183999999999997</v>
      </c>
      <c r="R331" s="93">
        <v>173</v>
      </c>
      <c r="S331" s="93">
        <v>605.66399999999999</v>
      </c>
      <c r="T331" s="93">
        <v>67.66722</v>
      </c>
      <c r="U331" s="93">
        <v>923</v>
      </c>
      <c r="V331" s="93">
        <v>16</v>
      </c>
      <c r="W331" s="93">
        <v>78.649624400000008</v>
      </c>
      <c r="X331" s="93">
        <v>148.22674000000001</v>
      </c>
      <c r="Y331" s="93">
        <v>70.954966258406643</v>
      </c>
      <c r="Z331" s="93">
        <v>329</v>
      </c>
      <c r="AA331" s="93">
        <v>1745</v>
      </c>
      <c r="AB331" s="93">
        <v>271.40499999999997</v>
      </c>
      <c r="AC331" s="93">
        <v>71.823999999999998</v>
      </c>
      <c r="AD331" s="93">
        <v>520.79</v>
      </c>
      <c r="AE331" s="93">
        <v>45</v>
      </c>
    </row>
    <row r="332" spans="1:31" x14ac:dyDescent="0.45">
      <c r="A332" s="24" t="s">
        <v>0</v>
      </c>
      <c r="B332" s="18">
        <f t="shared" si="27"/>
        <v>22301.169921875</v>
      </c>
      <c r="C332" s="93">
        <v>604</v>
      </c>
      <c r="D332" s="93">
        <v>991.06449999999995</v>
      </c>
      <c r="E332" s="93">
        <v>46.113999999999997</v>
      </c>
      <c r="F332" s="93">
        <v>109</v>
      </c>
      <c r="G332" s="93">
        <v>487</v>
      </c>
      <c r="H332" s="93">
        <v>268</v>
      </c>
      <c r="I332" s="93">
        <v>336.815</v>
      </c>
      <c r="J332" s="93">
        <v>612.84500000000003</v>
      </c>
      <c r="K332" s="93">
        <v>151.94499999999999</v>
      </c>
      <c r="L332" s="93">
        <v>342</v>
      </c>
      <c r="M332" s="93">
        <v>573</v>
      </c>
      <c r="N332" s="93">
        <v>361.4</v>
      </c>
      <c r="O332" s="93">
        <v>99.55</v>
      </c>
      <c r="P332" s="93">
        <v>476.79199999999997</v>
      </c>
      <c r="Q332" s="93">
        <v>247.6</v>
      </c>
      <c r="R332" s="93">
        <v>572</v>
      </c>
      <c r="S332" s="93">
        <v>2414.2379999999998</v>
      </c>
      <c r="T332" s="93">
        <v>263.67</v>
      </c>
      <c r="U332" s="93">
        <v>3410.84</v>
      </c>
      <c r="V332" s="93">
        <v>72</v>
      </c>
      <c r="W332" s="93">
        <v>259.70400000000001</v>
      </c>
      <c r="X332" s="93">
        <v>502.5</v>
      </c>
      <c r="Y332" s="93">
        <v>321</v>
      </c>
      <c r="Z332" s="93">
        <v>738</v>
      </c>
      <c r="AA332" s="93">
        <v>5125</v>
      </c>
      <c r="AB332" s="93">
        <v>971.58249999999998</v>
      </c>
      <c r="AC332" s="93">
        <v>322.46199999999999</v>
      </c>
      <c r="AD332" s="93">
        <v>1435.827</v>
      </c>
      <c r="AE332" s="93">
        <v>185.22</v>
      </c>
    </row>
    <row r="333" spans="1:31" x14ac:dyDescent="0.45">
      <c r="A333" s="24" t="s">
        <v>19</v>
      </c>
      <c r="B333" s="49">
        <f t="shared" si="27"/>
        <v>1727.291125</v>
      </c>
      <c r="C333" s="93">
        <v>16.051150390625001</v>
      </c>
      <c r="D333" s="93">
        <v>61.819000000000003</v>
      </c>
      <c r="E333" s="93">
        <v>1.3437681884765624</v>
      </c>
      <c r="F333" s="93">
        <v>4.742</v>
      </c>
      <c r="G333" s="93">
        <v>53.765999999999998</v>
      </c>
      <c r="H333" s="93">
        <v>9.0147031250000005</v>
      </c>
      <c r="I333" s="93">
        <v>25.358179687500002</v>
      </c>
      <c r="J333" s="93">
        <v>29.436042968750002</v>
      </c>
      <c r="K333" s="93">
        <v>4.7301596679687501</v>
      </c>
      <c r="L333" s="93">
        <v>8.0080874023437492</v>
      </c>
      <c r="M333" s="93">
        <v>25.886421875</v>
      </c>
      <c r="N333" s="93">
        <v>12.165723632812499</v>
      </c>
      <c r="O333" s="93">
        <v>1.78753564453125</v>
      </c>
      <c r="P333" s="93">
        <v>12.097</v>
      </c>
      <c r="Q333" s="93">
        <v>7.0979999999999999</v>
      </c>
      <c r="R333" s="93">
        <v>24.466884765625</v>
      </c>
      <c r="S333" s="93">
        <v>68.418242187499999</v>
      </c>
      <c r="T333" s="93">
        <v>19.631683593750001</v>
      </c>
      <c r="U333" s="93">
        <v>195.3646875</v>
      </c>
      <c r="V333" s="93">
        <v>3.2579008789062498</v>
      </c>
      <c r="W333" s="93">
        <v>16.465048828124999</v>
      </c>
      <c r="X333" s="93">
        <v>26.346480468749998</v>
      </c>
      <c r="Y333" s="93">
        <v>37.908949218750003</v>
      </c>
      <c r="Z333" s="93">
        <v>59.245234375000003</v>
      </c>
      <c r="AA333" s="93">
        <v>883.52599999999995</v>
      </c>
      <c r="AB333" s="93">
        <v>47.204332031249997</v>
      </c>
      <c r="AC333" s="93">
        <v>12.55734765625</v>
      </c>
      <c r="AD333" s="93">
        <v>56.422464843749999</v>
      </c>
      <c r="AE333" s="93">
        <v>3.1720000000000002</v>
      </c>
    </row>
    <row r="334" spans="1:31" x14ac:dyDescent="0.45">
      <c r="A334" s="24" t="s">
        <v>18</v>
      </c>
      <c r="B334" s="49">
        <f t="shared" si="27"/>
        <v>690.25756249999995</v>
      </c>
      <c r="C334" s="93">
        <v>21.343087890625</v>
      </c>
      <c r="D334" s="93">
        <v>48.02263671875</v>
      </c>
      <c r="E334" s="93">
        <v>2.3375151367187499</v>
      </c>
      <c r="F334" s="93">
        <v>4.09</v>
      </c>
      <c r="G334" s="93">
        <v>15.741</v>
      </c>
      <c r="H334" s="93">
        <v>11.3819228515625</v>
      </c>
      <c r="I334" s="93">
        <v>13.019239257812499</v>
      </c>
      <c r="J334" s="93">
        <v>13.193</v>
      </c>
      <c r="K334" s="93">
        <v>5.1456425781249999</v>
      </c>
      <c r="L334" s="93">
        <v>10.2902919921875</v>
      </c>
      <c r="M334" s="93">
        <v>18.627521484374999</v>
      </c>
      <c r="N334" s="93">
        <v>16.437000000000001</v>
      </c>
      <c r="O334" s="93">
        <v>2.0779999999999998</v>
      </c>
      <c r="P334" s="93">
        <v>11.23</v>
      </c>
      <c r="Q334" s="93">
        <v>6.7729999999999997</v>
      </c>
      <c r="R334" s="93">
        <v>27.046587890624998</v>
      </c>
      <c r="S334" s="93">
        <v>61.291906249999997</v>
      </c>
      <c r="T334" s="93">
        <v>8.8419394531250006</v>
      </c>
      <c r="U334" s="93">
        <v>89.783687499999999</v>
      </c>
      <c r="V334" s="93">
        <v>3.56</v>
      </c>
      <c r="W334" s="93">
        <v>15.991244140625</v>
      </c>
      <c r="X334" s="93">
        <v>17.279300781250001</v>
      </c>
      <c r="Y334" s="93">
        <v>19.109371093749999</v>
      </c>
      <c r="Z334" s="93">
        <v>43.157792968750002</v>
      </c>
      <c r="AA334" s="93">
        <v>129.23500000000001</v>
      </c>
      <c r="AB334" s="93">
        <v>25.400558593749999</v>
      </c>
      <c r="AC334" s="93">
        <v>8.3209999999999997</v>
      </c>
      <c r="AD334" s="93">
        <v>32.190232421875002</v>
      </c>
      <c r="AE334" s="93">
        <v>9.3390000000000004</v>
      </c>
    </row>
    <row r="335" spans="1:31" x14ac:dyDescent="0.45">
      <c r="A335" s="24" t="s">
        <v>3721</v>
      </c>
      <c r="B335" s="49">
        <f t="shared" si="27"/>
        <v>180.55421874999999</v>
      </c>
      <c r="C335" s="93">
        <v>2.8174033203125002</v>
      </c>
      <c r="D335" s="93">
        <v>4.7190000000000003</v>
      </c>
      <c r="E335" s="93">
        <v>5.3771720886230466E-2</v>
      </c>
      <c r="F335" s="93">
        <v>0.85399999999999998</v>
      </c>
      <c r="G335" s="93">
        <v>8.4160000000000004</v>
      </c>
      <c r="H335" s="93">
        <v>0</v>
      </c>
      <c r="I335" s="93">
        <v>0</v>
      </c>
      <c r="J335" s="93">
        <v>0.50571423339843746</v>
      </c>
      <c r="K335" s="93">
        <v>4.1088001251220703E-2</v>
      </c>
      <c r="L335" s="93">
        <v>1.7799999237060545E-2</v>
      </c>
      <c r="M335" s="93">
        <v>3.6598259277343752</v>
      </c>
      <c r="N335" s="93">
        <v>8.2416999816894529E-2</v>
      </c>
      <c r="O335" s="93">
        <v>0.10581165313720703</v>
      </c>
      <c r="P335" s="93">
        <v>5.8000000000000003E-2</v>
      </c>
      <c r="Q335" s="93">
        <v>1.829</v>
      </c>
      <c r="R335" s="93">
        <v>3.9912929687499998</v>
      </c>
      <c r="S335" s="93">
        <v>3.5739999999999998</v>
      </c>
      <c r="T335" s="93">
        <v>0.89783398437499995</v>
      </c>
      <c r="U335" s="93">
        <v>31.023087890625</v>
      </c>
      <c r="V335" s="93">
        <v>0</v>
      </c>
      <c r="W335" s="93">
        <v>9.0999999999999998E-2</v>
      </c>
      <c r="X335" s="93">
        <v>3.1876298828124998</v>
      </c>
      <c r="Y335" s="93">
        <v>2.0920000000000001</v>
      </c>
      <c r="Z335" s="93">
        <v>8.9671162109374993</v>
      </c>
      <c r="AA335" s="93">
        <v>79.409000000000006</v>
      </c>
      <c r="AB335" s="93">
        <v>11.6093681640625</v>
      </c>
      <c r="AC335" s="93">
        <v>2.4625319824218752</v>
      </c>
      <c r="AD335" s="93">
        <v>10.089518554687499</v>
      </c>
      <c r="AE335" s="93">
        <v>0</v>
      </c>
    </row>
    <row r="336" spans="1:31" x14ac:dyDescent="0.45">
      <c r="A336" s="24" t="s">
        <v>3722</v>
      </c>
      <c r="B336" s="49">
        <f t="shared" si="27"/>
        <v>1602.5166010742187</v>
      </c>
      <c r="C336" s="93">
        <v>16.975999999999999</v>
      </c>
      <c r="D336" s="93">
        <v>46.855917968750006</v>
      </c>
      <c r="E336" s="93">
        <v>1.9536122057437897</v>
      </c>
      <c r="F336" s="93">
        <v>3.4569999999999999</v>
      </c>
      <c r="G336" s="93">
        <v>0</v>
      </c>
      <c r="H336" s="93">
        <v>6.3410951232910149</v>
      </c>
      <c r="I336" s="93">
        <v>0.49666200256347659</v>
      </c>
      <c r="J336" s="93">
        <v>18.873185302734377</v>
      </c>
      <c r="K336" s="93">
        <v>8.6666040096282959</v>
      </c>
      <c r="L336" s="93">
        <v>10.391017333984376</v>
      </c>
      <c r="M336" s="93">
        <v>0</v>
      </c>
      <c r="N336" s="93">
        <v>0.219</v>
      </c>
      <c r="O336" s="93">
        <v>0.20409000015258791</v>
      </c>
      <c r="P336" s="93">
        <v>7.8026878356933588E-2</v>
      </c>
      <c r="Q336" s="93">
        <v>0.53720001220703129</v>
      </c>
      <c r="R336" s="93">
        <v>23.457899414062499</v>
      </c>
      <c r="S336" s="93">
        <v>42.394411865234375</v>
      </c>
      <c r="T336" s="93">
        <v>24.48243212890625</v>
      </c>
      <c r="U336" s="93">
        <v>1.0563810119628907</v>
      </c>
      <c r="V336" s="93">
        <v>9.6489999999999991</v>
      </c>
      <c r="W336" s="93">
        <v>2.2350767822265625</v>
      </c>
      <c r="X336" s="93">
        <v>42.310080154418941</v>
      </c>
      <c r="Y336" s="93">
        <v>1.0896702880859375</v>
      </c>
      <c r="Z336" s="93">
        <v>46.152601562499996</v>
      </c>
      <c r="AA336" s="93">
        <v>1232.2080000000001</v>
      </c>
      <c r="AB336" s="93">
        <v>25.803944274902342</v>
      </c>
      <c r="AC336" s="93">
        <v>13.6924248046875</v>
      </c>
      <c r="AD336" s="93">
        <v>15.022212409973145</v>
      </c>
      <c r="AE336" s="93">
        <v>7.9130000000000003</v>
      </c>
    </row>
    <row r="337" spans="1:31" x14ac:dyDescent="0.45">
      <c r="A337" s="24" t="s">
        <v>1441</v>
      </c>
      <c r="B337" s="85">
        <f t="shared" si="27"/>
        <v>155168.609375</v>
      </c>
      <c r="C337" s="93">
        <v>4322.84</v>
      </c>
      <c r="D337" s="93">
        <v>6101.0862593712754</v>
      </c>
      <c r="E337" s="93">
        <v>643.48435167112393</v>
      </c>
      <c r="F337" s="93">
        <v>1812.955956</v>
      </c>
      <c r="G337" s="93">
        <v>3369.35659883889</v>
      </c>
      <c r="H337" s="93">
        <v>3948.6204266991272</v>
      </c>
      <c r="I337" s="93">
        <v>2323.4185893050199</v>
      </c>
      <c r="J337" s="93">
        <v>3073.8941300000001</v>
      </c>
      <c r="K337" s="93">
        <v>658.41859999999963</v>
      </c>
      <c r="L337" s="93">
        <v>2597.3216600000001</v>
      </c>
      <c r="M337" s="93">
        <v>5038.8</v>
      </c>
      <c r="N337" s="93">
        <v>3412</v>
      </c>
      <c r="O337" s="93">
        <v>297.84300000000002</v>
      </c>
      <c r="P337" s="93">
        <v>3640.6</v>
      </c>
      <c r="Q337" s="93">
        <v>1871</v>
      </c>
      <c r="R337" s="93">
        <v>6085.7238399999997</v>
      </c>
      <c r="S337" s="93">
        <v>11543.002251</v>
      </c>
      <c r="T337" s="93">
        <v>4615.0003700000543</v>
      </c>
      <c r="U337" s="93">
        <v>28441.207031000002</v>
      </c>
      <c r="V337" s="93">
        <v>1050</v>
      </c>
      <c r="W337" s="93">
        <v>4313.7070000000003</v>
      </c>
      <c r="X337" s="93">
        <v>8839.3990249999624</v>
      </c>
      <c r="Y337" s="93">
        <v>4060.64</v>
      </c>
      <c r="Z337" s="93">
        <v>9312.795652999981</v>
      </c>
      <c r="AA337" s="93">
        <v>18949.526000000002</v>
      </c>
      <c r="AB337" s="93">
        <v>5515.2000000000007</v>
      </c>
      <c r="AC337" s="93">
        <v>2268.1144199999972</v>
      </c>
      <c r="AD337" s="93">
        <v>4764.9287489763756</v>
      </c>
      <c r="AE337" s="93">
        <v>2297.7359999999999</v>
      </c>
    </row>
    <row r="338" spans="1:31" x14ac:dyDescent="0.45">
      <c r="A338" s="24" t="s">
        <v>16</v>
      </c>
      <c r="B338" s="18">
        <f t="shared" si="27"/>
        <v>209.19710540771484</v>
      </c>
      <c r="C338" s="93">
        <v>154.20029600360857</v>
      </c>
      <c r="D338" s="93">
        <v>271.00271434537018</v>
      </c>
      <c r="E338" s="93">
        <v>250.18535127208608</v>
      </c>
      <c r="F338" s="93">
        <v>149.36967399999997</v>
      </c>
      <c r="G338" s="93">
        <v>329.69219203182627</v>
      </c>
      <c r="H338" s="93">
        <v>270.16005291005285</v>
      </c>
      <c r="I338" s="93">
        <v>94.941140000000004</v>
      </c>
      <c r="J338" s="93">
        <v>191.3338691851703</v>
      </c>
      <c r="K338" s="93">
        <v>78.489999999999995</v>
      </c>
      <c r="L338" s="93">
        <v>268.13535413571071</v>
      </c>
      <c r="M338" s="93">
        <v>343.1</v>
      </c>
      <c r="N338" s="93">
        <v>174.06607833384635</v>
      </c>
      <c r="O338" s="93">
        <v>12.025053544752613</v>
      </c>
      <c r="P338" s="93">
        <v>184.89139220932753</v>
      </c>
      <c r="Q338" s="93">
        <v>124.1173492867004</v>
      </c>
      <c r="R338" s="93">
        <v>250.2</v>
      </c>
      <c r="S338" s="93">
        <v>67.802683987097055</v>
      </c>
      <c r="T338" s="93">
        <v>345.18794192102894</v>
      </c>
      <c r="U338" s="93">
        <v>252.308516</v>
      </c>
      <c r="V338" s="93">
        <v>115.42</v>
      </c>
      <c r="W338" s="93">
        <v>332.88925999999992</v>
      </c>
      <c r="X338" s="93">
        <v>395.89</v>
      </c>
      <c r="Y338" s="93">
        <v>415.34248653794663</v>
      </c>
      <c r="Z338" s="93">
        <v>119.47093699999996</v>
      </c>
      <c r="AA338" s="93">
        <v>221.3</v>
      </c>
      <c r="AB338" s="93">
        <v>122.62</v>
      </c>
      <c r="AC338" s="93">
        <v>269.02</v>
      </c>
      <c r="AD338" s="93">
        <v>33.584537458070088</v>
      </c>
      <c r="AE338" s="93">
        <v>229.96999999999991</v>
      </c>
    </row>
    <row r="339" spans="1:31" x14ac:dyDescent="0.45">
      <c r="A339" s="24" t="s">
        <v>17</v>
      </c>
      <c r="B339" s="18">
        <f t="shared" si="27"/>
        <v>2.1255821287631989</v>
      </c>
      <c r="C339" s="93">
        <v>0.92882450553886087</v>
      </c>
      <c r="D339" s="93">
        <v>2.5474515923426884</v>
      </c>
      <c r="E339" s="93">
        <v>2.8885329916720082</v>
      </c>
      <c r="F339" s="93">
        <v>2.1070919999999997</v>
      </c>
      <c r="G339" s="93">
        <v>3.124268775754075</v>
      </c>
      <c r="H339" s="93">
        <v>3.4391145347027696</v>
      </c>
      <c r="I339" s="93">
        <v>1.8687929999999999</v>
      </c>
      <c r="J339" s="93">
        <v>1.7428413543655161</v>
      </c>
      <c r="K339" s="93">
        <v>1.3</v>
      </c>
      <c r="L339" s="93">
        <v>2.4434670629024269</v>
      </c>
      <c r="M339" s="93">
        <v>2.2599999999999998</v>
      </c>
      <c r="N339" s="93">
        <v>1.8379130553780787</v>
      </c>
      <c r="O339" s="93">
        <v>4.28717985637408E-2</v>
      </c>
      <c r="P339" s="93">
        <v>1.239708610247779</v>
      </c>
      <c r="Q339" s="93">
        <v>1.2109740757784933</v>
      </c>
      <c r="R339" s="93">
        <v>3.5430000000000001</v>
      </c>
      <c r="S339" s="93">
        <v>0.6620307330843036</v>
      </c>
      <c r="T339" s="93">
        <v>2.76</v>
      </c>
      <c r="U339" s="93">
        <v>2.2678181193999998</v>
      </c>
      <c r="V339" s="93">
        <v>0.9</v>
      </c>
      <c r="W339" s="93">
        <v>3.1966000000000037</v>
      </c>
      <c r="X339" s="93">
        <v>4.08</v>
      </c>
      <c r="Y339" s="93">
        <v>4.7813643530776755</v>
      </c>
      <c r="Z339" s="93">
        <v>2.1305739999999993</v>
      </c>
      <c r="AA339" s="93">
        <v>1.8</v>
      </c>
      <c r="AB339" s="93">
        <v>1.6400000000000001</v>
      </c>
      <c r="AC339" s="93">
        <v>2.5002</v>
      </c>
      <c r="AD339" s="93">
        <v>0.4804696974178474</v>
      </c>
      <c r="AE339" s="93">
        <v>1.9179715592503799</v>
      </c>
    </row>
    <row r="340" spans="1:31" x14ac:dyDescent="0.45">
      <c r="A340" s="24" t="s">
        <v>4015</v>
      </c>
      <c r="B340" s="26">
        <f>F254</f>
        <v>69.50279382458487</v>
      </c>
      <c r="C340" s="93">
        <v>152.20967872902204</v>
      </c>
      <c r="D340" s="93">
        <v>20.021500846547092</v>
      </c>
      <c r="E340" s="93">
        <v>104.28056739264214</v>
      </c>
      <c r="F340" s="93">
        <v>122.08625714025804</v>
      </c>
      <c r="G340" s="93">
        <v>49.142804878354504</v>
      </c>
      <c r="H340" s="93">
        <v>92.831378461362689</v>
      </c>
      <c r="I340" s="93">
        <v>14.007234651581042</v>
      </c>
      <c r="J340" s="93">
        <v>33.018936834913241</v>
      </c>
      <c r="K340" s="93">
        <v>0</v>
      </c>
      <c r="L340" s="93">
        <v>183.33943800105712</v>
      </c>
      <c r="M340" s="93">
        <v>24.891534218998036</v>
      </c>
      <c r="N340" s="93">
        <v>0</v>
      </c>
      <c r="O340" s="93">
        <v>22.507654110167685</v>
      </c>
      <c r="P340" s="93">
        <v>92.751398378092262</v>
      </c>
      <c r="Q340" s="93">
        <v>84.385168593474248</v>
      </c>
      <c r="R340" s="93">
        <v>41.153766424343182</v>
      </c>
      <c r="S340" s="93">
        <v>20.062047240740124</v>
      </c>
      <c r="T340" s="93">
        <v>131.16564006560694</v>
      </c>
      <c r="U340" s="93">
        <v>82.267658870502203</v>
      </c>
      <c r="V340" s="93">
        <v>64.744246849132765</v>
      </c>
      <c r="W340" s="93">
        <v>212.09329209826095</v>
      </c>
      <c r="X340" s="93">
        <v>208.24491646202915</v>
      </c>
      <c r="Y340" s="93">
        <v>0</v>
      </c>
      <c r="Z340" s="93">
        <v>130.32459701350521</v>
      </c>
      <c r="AA340" s="93">
        <v>68.285472710875496</v>
      </c>
      <c r="AB340" s="93">
        <v>73.592719511457233</v>
      </c>
      <c r="AC340" s="93">
        <v>47.884145532405462</v>
      </c>
      <c r="AD340" s="93">
        <v>75.914291951208142</v>
      </c>
      <c r="AE340" s="93">
        <v>0</v>
      </c>
    </row>
    <row r="341" spans="1:31" x14ac:dyDescent="0.45">
      <c r="A341" s="24" t="s">
        <v>3680</v>
      </c>
      <c r="B341" s="26">
        <f>F255</f>
        <v>4.8154818631575207</v>
      </c>
      <c r="C341" s="93">
        <v>5.3087269487180517</v>
      </c>
      <c r="D341" s="93">
        <v>4.0005111718496771</v>
      </c>
      <c r="E341" s="93">
        <v>9.764468183530095</v>
      </c>
      <c r="F341" s="93">
        <v>8.4788232218987449</v>
      </c>
      <c r="G341" s="93">
        <v>6.5335136769349091</v>
      </c>
      <c r="H341" s="93">
        <v>10.266075849568889</v>
      </c>
      <c r="I341" s="93">
        <v>8.0733297260910177</v>
      </c>
      <c r="J341" s="93">
        <v>4.0637169327313831</v>
      </c>
      <c r="K341" s="93">
        <v>8.2405215507467471</v>
      </c>
      <c r="L341" s="93">
        <v>2.3819389977992094</v>
      </c>
      <c r="M341" s="93">
        <v>7.6621805261368241</v>
      </c>
      <c r="N341" s="93">
        <v>4.7046806899073754</v>
      </c>
      <c r="O341" s="93">
        <v>3.2054975230651719</v>
      </c>
      <c r="P341" s="93">
        <v>2.2358627780420059</v>
      </c>
      <c r="Q341" s="93">
        <v>4.7518295612373453</v>
      </c>
      <c r="R341" s="93">
        <v>4.6042616265882819</v>
      </c>
      <c r="S341" s="93">
        <v>3.3211249454736822</v>
      </c>
      <c r="T341" s="93">
        <v>4.3351437373294903</v>
      </c>
      <c r="U341" s="93">
        <v>5.6387729155339255</v>
      </c>
      <c r="V341" s="93">
        <v>10.750285183401457</v>
      </c>
      <c r="W341" s="93">
        <v>6.5054843053070686</v>
      </c>
      <c r="X341" s="93">
        <v>4.8356059578946766</v>
      </c>
      <c r="Y341" s="93">
        <v>0</v>
      </c>
      <c r="Z341" s="93">
        <v>5.220321243825941</v>
      </c>
      <c r="AA341" s="93">
        <v>4.4960095460477429</v>
      </c>
      <c r="AB341" s="93">
        <v>5.3458834146698369</v>
      </c>
      <c r="AC341" s="93">
        <v>5.6621703278695588</v>
      </c>
      <c r="AD341" s="93">
        <v>4.6121995709372667</v>
      </c>
      <c r="AE341" s="93">
        <v>6.3903588321725673</v>
      </c>
    </row>
    <row r="342" spans="1:31" x14ac:dyDescent="0.45">
      <c r="A342" s="24" t="s">
        <v>3679</v>
      </c>
      <c r="B342" s="26">
        <f>F256</f>
        <v>68.52414148029969</v>
      </c>
      <c r="C342" s="93">
        <v>121.01276445127533</v>
      </c>
      <c r="D342" s="93">
        <v>139.01471004770281</v>
      </c>
      <c r="E342" s="93">
        <v>97.164125962180123</v>
      </c>
      <c r="F342" s="93">
        <v>65.80952380952381</v>
      </c>
      <c r="G342" s="93">
        <v>27.524827444514848</v>
      </c>
      <c r="H342" s="93">
        <v>0</v>
      </c>
      <c r="I342" s="93">
        <v>0</v>
      </c>
      <c r="J342" s="93">
        <v>161.19239820721793</v>
      </c>
      <c r="K342" s="93">
        <v>0</v>
      </c>
      <c r="L342" s="93">
        <v>34.866152948901998</v>
      </c>
      <c r="M342" s="93">
        <v>0</v>
      </c>
      <c r="N342" s="93">
        <v>262.42164926589169</v>
      </c>
      <c r="O342" s="93">
        <v>131.09976187124624</v>
      </c>
      <c r="P342" s="93">
        <v>44.350771073774041</v>
      </c>
      <c r="Q342" s="93">
        <v>40.637312131037923</v>
      </c>
      <c r="R342" s="93">
        <v>64.044656566112721</v>
      </c>
      <c r="S342" s="93">
        <v>195.71802084158875</v>
      </c>
      <c r="T342" s="93">
        <v>131.22551828824948</v>
      </c>
      <c r="U342" s="93">
        <v>24.209069017470206</v>
      </c>
      <c r="V342" s="93">
        <v>5.1307015419006348</v>
      </c>
      <c r="W342" s="93">
        <v>62.095131748175262</v>
      </c>
      <c r="X342" s="93">
        <v>0</v>
      </c>
      <c r="Y342" s="93">
        <v>0</v>
      </c>
      <c r="Z342" s="93">
        <v>31.303951367781156</v>
      </c>
      <c r="AA342" s="93">
        <v>57.65386819484241</v>
      </c>
      <c r="AB342" s="93">
        <v>91.599378408190717</v>
      </c>
      <c r="AC342" s="93">
        <v>0</v>
      </c>
      <c r="AD342" s="93">
        <v>29.656432415176944</v>
      </c>
      <c r="AE342" s="93">
        <v>143.4</v>
      </c>
    </row>
    <row r="343" spans="1:31" x14ac:dyDescent="0.45">
      <c r="A343" s="51" t="s">
        <v>1439</v>
      </c>
      <c r="B343" s="18">
        <f>H41</f>
        <v>0.10155675083384046</v>
      </c>
      <c r="C343" s="93">
        <v>0.11053164164834385</v>
      </c>
      <c r="D343" s="93">
        <v>0.15258079550090989</v>
      </c>
      <c r="E343" s="93">
        <v>6.1327535288607578E-2</v>
      </c>
      <c r="F343" s="93">
        <v>7.5365565070888957E-2</v>
      </c>
      <c r="G343" s="93">
        <v>0.14011103469477892</v>
      </c>
      <c r="H343" s="93">
        <v>5.7977219543229534E-2</v>
      </c>
      <c r="I343" s="93">
        <v>8.7426873938895477E-2</v>
      </c>
      <c r="J343" s="93">
        <v>8.0011234975992371E-2</v>
      </c>
      <c r="K343" s="93">
        <v>5.9542716385408742E-2</v>
      </c>
      <c r="L343" s="93">
        <v>7.5031483970866106E-2</v>
      </c>
      <c r="M343" s="93">
        <v>6.2372868441897204E-2</v>
      </c>
      <c r="N343" s="93">
        <v>5.5801573021235992E-2</v>
      </c>
      <c r="O343" s="93">
        <v>3.6640305090742682E-2</v>
      </c>
      <c r="P343" s="93">
        <v>5.6113738502157381E-2</v>
      </c>
      <c r="Q343" s="93">
        <v>8.6672440640456913E-2</v>
      </c>
      <c r="R343" s="93">
        <v>7.6699072028532628E-2</v>
      </c>
      <c r="S343" s="93">
        <v>6.763549075530656E-2</v>
      </c>
      <c r="T343" s="93">
        <v>8.5222320065563295E-2</v>
      </c>
      <c r="U343" s="93">
        <v>0.11003522111452993</v>
      </c>
      <c r="V343" s="93">
        <v>7.1117734188377732E-2</v>
      </c>
      <c r="W343" s="93">
        <v>8.4757779354449253E-2</v>
      </c>
      <c r="X343" s="93">
        <v>6.7859526204941484E-2</v>
      </c>
      <c r="Y343" s="93">
        <v>9.7613807046661935E-2</v>
      </c>
      <c r="Z343" s="93">
        <v>8.0499065441333326E-2</v>
      </c>
      <c r="AA343" s="93">
        <v>0.14265177801254031</v>
      </c>
      <c r="AB343" s="93">
        <v>7.1291695857251383E-2</v>
      </c>
      <c r="AC343" s="93">
        <v>7.198544587436484E-2</v>
      </c>
      <c r="AD343" s="93">
        <v>7.6600423491170411E-2</v>
      </c>
      <c r="AE343" s="93">
        <v>2.3311228382186452E-2</v>
      </c>
    </row>
    <row r="344" spans="1:31" x14ac:dyDescent="0.45">
      <c r="A344" s="51" t="s">
        <v>1438</v>
      </c>
      <c r="B344" s="18">
        <f>H42</f>
        <v>587.00674822406222</v>
      </c>
      <c r="C344" s="93">
        <v>684.85587508907781</v>
      </c>
      <c r="D344" s="93">
        <v>765.90040547577144</v>
      </c>
      <c r="E344" s="93">
        <v>397.17257761624262</v>
      </c>
      <c r="F344" s="93">
        <v>509.83045159855118</v>
      </c>
      <c r="G344" s="93">
        <v>905.20424662057155</v>
      </c>
      <c r="H344" s="93">
        <v>370.57774306098321</v>
      </c>
      <c r="I344" s="93">
        <v>368.85285136957083</v>
      </c>
      <c r="J344" s="93">
        <v>1144.5071745508237</v>
      </c>
      <c r="K344" s="93">
        <v>301.17123935100983</v>
      </c>
      <c r="L344" s="93">
        <v>401.45221296090756</v>
      </c>
      <c r="M344" s="93">
        <v>401.48906496840442</v>
      </c>
      <c r="N344" s="93">
        <v>504.2613979043017</v>
      </c>
      <c r="O344" s="93">
        <v>170.22605732671508</v>
      </c>
      <c r="P344" s="93">
        <v>240.76788449291496</v>
      </c>
      <c r="Q344" s="93">
        <v>648.05711723644515</v>
      </c>
      <c r="R344" s="93">
        <v>354.61781894208684</v>
      </c>
      <c r="S344" s="93">
        <v>371.78562760966764</v>
      </c>
      <c r="T344" s="93">
        <v>1029.6476828130963</v>
      </c>
      <c r="U344" s="93">
        <v>592.11491316158958</v>
      </c>
      <c r="V344" s="93">
        <v>452.98521019736017</v>
      </c>
      <c r="W344" s="93">
        <v>732.3989848831194</v>
      </c>
      <c r="X344" s="93">
        <v>746.0445681201245</v>
      </c>
      <c r="Y344" s="93">
        <v>817.13659916016979</v>
      </c>
      <c r="Z344" s="93">
        <v>447.33283353760089</v>
      </c>
      <c r="AA344" s="93">
        <v>819.85692471486254</v>
      </c>
      <c r="AB344" s="93">
        <v>454.09724165394363</v>
      </c>
      <c r="AC344" s="93">
        <v>321.58433569618649</v>
      </c>
      <c r="AD344" s="93">
        <v>294.21985833612234</v>
      </c>
      <c r="AE344" s="93">
        <v>185.49753505104241</v>
      </c>
    </row>
    <row r="345" spans="1:31" x14ac:dyDescent="0.45">
      <c r="A345" s="51" t="s">
        <v>3506</v>
      </c>
      <c r="B345" s="18">
        <f>H43</f>
        <v>2.7252220997203267</v>
      </c>
      <c r="C345" s="93">
        <v>1.7860188321001864</v>
      </c>
      <c r="D345" s="93">
        <v>4.5292314712320287</v>
      </c>
      <c r="E345" s="93">
        <v>1.020747633215781</v>
      </c>
      <c r="F345" s="93">
        <v>2.044844575136374</v>
      </c>
      <c r="G345" s="93">
        <v>4.5346381273007692</v>
      </c>
      <c r="H345" s="93">
        <v>1.5779492258875265</v>
      </c>
      <c r="I345" s="93">
        <v>2.2876704413805236</v>
      </c>
      <c r="J345" s="93">
        <v>2.3211772186395416</v>
      </c>
      <c r="K345" s="93">
        <v>1.6972417256484231</v>
      </c>
      <c r="L345" s="93">
        <v>1.6213149693720945</v>
      </c>
      <c r="M345" s="93">
        <v>1.2093197724229365</v>
      </c>
      <c r="N345" s="93">
        <v>1.2990907711628155</v>
      </c>
      <c r="O345" s="93">
        <v>1.0702257098638273</v>
      </c>
      <c r="P345" s="93">
        <v>1.3907493475460957</v>
      </c>
      <c r="Q345" s="93">
        <v>2.117800343392815</v>
      </c>
      <c r="R345" s="93">
        <v>2.0947132484736972</v>
      </c>
      <c r="S345" s="93">
        <v>1.8494182065329625</v>
      </c>
      <c r="T345" s="93">
        <v>2.2935812505989288</v>
      </c>
      <c r="U345" s="93">
        <v>2.9716176446659923</v>
      </c>
      <c r="V345" s="93">
        <v>1.9351461600223763</v>
      </c>
      <c r="W345" s="93">
        <v>1.9887725501500821</v>
      </c>
      <c r="X345" s="93">
        <v>1.9790442467103586</v>
      </c>
      <c r="Y345" s="93">
        <v>2.8604381442247182</v>
      </c>
      <c r="Z345" s="93">
        <v>1.8745459634712733</v>
      </c>
      <c r="AA345" s="93">
        <v>4.2083028731241683</v>
      </c>
      <c r="AB345" s="93">
        <v>2.1118067430573548</v>
      </c>
      <c r="AC345" s="93">
        <v>2.1325627042794588</v>
      </c>
      <c r="AD345" s="93">
        <v>1.8094320210693529</v>
      </c>
      <c r="AE345" s="93">
        <v>0.55520235285924457</v>
      </c>
    </row>
    <row r="346" spans="1:31" x14ac:dyDescent="0.45">
      <c r="A346" s="51" t="s">
        <v>1449</v>
      </c>
      <c r="B346" s="18">
        <f>H64</f>
        <v>1.7404809131017442</v>
      </c>
      <c r="C346" s="93">
        <v>1.4418218490771426</v>
      </c>
      <c r="D346" s="93">
        <v>2.7279358397751849</v>
      </c>
      <c r="E346" s="93">
        <v>1.3107923312866714</v>
      </c>
      <c r="F346" s="93">
        <v>0.8197110898131601</v>
      </c>
      <c r="G346" s="93">
        <v>1.4739769891524883</v>
      </c>
      <c r="H346" s="93">
        <v>1.3144514083509005</v>
      </c>
      <c r="I346" s="93">
        <v>2.3477846548879668</v>
      </c>
      <c r="J346" s="93">
        <v>1.2699702657950842</v>
      </c>
      <c r="K346" s="93">
        <v>2.5713872485129903</v>
      </c>
      <c r="L346" s="93">
        <v>1.469781432015933</v>
      </c>
      <c r="M346" s="93">
        <v>0.88000287364450269</v>
      </c>
      <c r="N346" s="93">
        <v>2.1546153892271445</v>
      </c>
      <c r="O346" s="93">
        <v>2.1644466617619047</v>
      </c>
      <c r="P346" s="93">
        <v>1.7190761449768164</v>
      </c>
      <c r="Q346" s="93">
        <v>1.2835225456496642</v>
      </c>
      <c r="R346" s="93">
        <v>1.7558959382703989</v>
      </c>
      <c r="S346" s="93">
        <v>2.3807967042175888</v>
      </c>
      <c r="T346" s="93">
        <v>1.1773057825140785</v>
      </c>
      <c r="U346" s="93">
        <v>1.3721209145139919</v>
      </c>
      <c r="V346" s="93">
        <v>1.532375255766369</v>
      </c>
      <c r="W346" s="93">
        <v>0.92681113653026037</v>
      </c>
      <c r="X346" s="93">
        <v>1.2317715033780643</v>
      </c>
      <c r="Y346" s="93">
        <v>1.5012971370640327</v>
      </c>
      <c r="Z346" s="93">
        <v>1.2083710954800981</v>
      </c>
      <c r="AA346" s="93">
        <v>2.5765418822878412</v>
      </c>
      <c r="AB346" s="93">
        <v>1.4081835446539142</v>
      </c>
      <c r="AC346" s="93">
        <v>1.6513081259084239</v>
      </c>
      <c r="AD346" s="93">
        <v>3.5108634164940122</v>
      </c>
      <c r="AE346" s="93">
        <v>2.198745222196659</v>
      </c>
    </row>
    <row r="347" spans="1:31" x14ac:dyDescent="0.45">
      <c r="A347" s="51" t="s">
        <v>1440</v>
      </c>
      <c r="B347" s="18">
        <f>H65</f>
        <v>180.81619374785942</v>
      </c>
      <c r="C347" s="93">
        <v>393.00270503264511</v>
      </c>
      <c r="D347" s="93">
        <v>279.88262331157301</v>
      </c>
      <c r="E347" s="93">
        <v>384.86021333145493</v>
      </c>
      <c r="F347" s="93">
        <v>287.46967034553694</v>
      </c>
      <c r="G347" s="93">
        <v>230.96122115914417</v>
      </c>
      <c r="H347" s="93">
        <v>213.25388304667044</v>
      </c>
      <c r="I347" s="93">
        <v>161.85953815160366</v>
      </c>
      <c r="J347" s="93">
        <v>446.75876815134848</v>
      </c>
      <c r="K347" s="93">
        <v>188.80875920569301</v>
      </c>
      <c r="L347" s="93">
        <v>256.41120656166788</v>
      </c>
      <c r="M347" s="93">
        <v>322.02802457422001</v>
      </c>
      <c r="N347" s="93">
        <v>332.41079571359569</v>
      </c>
      <c r="O347" s="93">
        <v>156.09600903401906</v>
      </c>
      <c r="P347" s="93">
        <v>122.178453617953</v>
      </c>
      <c r="Q347" s="93">
        <v>295.69038892501032</v>
      </c>
      <c r="R347" s="93">
        <v>241.82168870418414</v>
      </c>
      <c r="S347" s="93">
        <v>158.580767108825</v>
      </c>
      <c r="T347" s="93">
        <v>179.76315500861065</v>
      </c>
      <c r="U347" s="93">
        <v>133.02906305835441</v>
      </c>
      <c r="V347" s="93">
        <v>296.70428962600658</v>
      </c>
      <c r="W347" s="93">
        <v>437.63464612896638</v>
      </c>
      <c r="X347" s="93">
        <v>153.49946989243824</v>
      </c>
      <c r="Y347" s="93">
        <v>344.0942055571345</v>
      </c>
      <c r="Z347" s="93">
        <v>262.67071632847683</v>
      </c>
      <c r="AA347" s="93">
        <v>133.23235942058886</v>
      </c>
      <c r="AB347" s="93">
        <v>186.93579619648392</v>
      </c>
      <c r="AC347" s="93">
        <v>152.41481596963865</v>
      </c>
      <c r="AD347" s="93">
        <v>102.06684285217979</v>
      </c>
      <c r="AE347" s="93">
        <v>296.80932289309607</v>
      </c>
    </row>
    <row r="348" spans="1:31" x14ac:dyDescent="0.45">
      <c r="A348" s="51" t="s">
        <v>4001</v>
      </c>
      <c r="B348" s="18">
        <f>H66</f>
        <v>99.017669417486871</v>
      </c>
      <c r="C348" s="93">
        <v>135.72045655351775</v>
      </c>
      <c r="D348" s="93">
        <v>145.47379002645195</v>
      </c>
      <c r="E348" s="93">
        <v>246.81551430766976</v>
      </c>
      <c r="F348" s="93">
        <v>191.26007178205384</v>
      </c>
      <c r="G348" s="93">
        <v>117.70202051101415</v>
      </c>
      <c r="H348" s="93">
        <v>180.94501752018493</v>
      </c>
      <c r="I348" s="93">
        <v>123.40105551347843</v>
      </c>
      <c r="J348" s="93">
        <v>73.284419406945659</v>
      </c>
      <c r="K348" s="93">
        <v>81.484685637242194</v>
      </c>
      <c r="L348" s="93">
        <v>111.49992943319548</v>
      </c>
      <c r="M348" s="93">
        <v>148.78126470215693</v>
      </c>
      <c r="N348" s="93">
        <v>209.16318258221668</v>
      </c>
      <c r="O348" s="93">
        <v>62.174124664028632</v>
      </c>
      <c r="P348" s="93">
        <v>80.520578245611986</v>
      </c>
      <c r="Q348" s="93">
        <v>98.602900890925383</v>
      </c>
      <c r="R348" s="93">
        <v>143.84550818738003</v>
      </c>
      <c r="S348" s="93">
        <v>98.405104311743173</v>
      </c>
      <c r="T348" s="93">
        <v>125.57060760718376</v>
      </c>
      <c r="U348" s="93">
        <v>92.243466739766077</v>
      </c>
      <c r="V348" s="93">
        <v>223.55263965294225</v>
      </c>
      <c r="W348" s="93">
        <v>190.58248331355614</v>
      </c>
      <c r="X348" s="93">
        <v>112.21875720839944</v>
      </c>
      <c r="Y348" s="93">
        <v>242.49949336473824</v>
      </c>
      <c r="Z348" s="93">
        <v>122.50096685511929</v>
      </c>
      <c r="AA348" s="93">
        <v>69.581166678009367</v>
      </c>
      <c r="AB348" s="93">
        <v>91.003014517220151</v>
      </c>
      <c r="AC348" s="93">
        <v>105.83241140502777</v>
      </c>
      <c r="AD348" s="93">
        <v>61.605642555177212</v>
      </c>
      <c r="AE348" s="93">
        <v>208.89004624090734</v>
      </c>
    </row>
    <row r="349" spans="1:31" x14ac:dyDescent="0.45">
      <c r="A349" s="8"/>
    </row>
    <row r="350" spans="1:31" x14ac:dyDescent="0.45">
      <c r="A350"/>
    </row>
    <row r="351" spans="1:31" ht="66" x14ac:dyDescent="0.45">
      <c r="A351"/>
      <c r="B351" s="8"/>
      <c r="C351" s="8" t="s">
        <v>48</v>
      </c>
      <c r="D351" s="8" t="s">
        <v>49</v>
      </c>
      <c r="E351" s="8" t="s">
        <v>50</v>
      </c>
      <c r="F351" s="8" t="s">
        <v>51</v>
      </c>
      <c r="G351" s="8" t="s">
        <v>52</v>
      </c>
      <c r="H351" s="8" t="s">
        <v>53</v>
      </c>
      <c r="I351" s="8" t="s">
        <v>54</v>
      </c>
      <c r="J351" s="8" t="s">
        <v>55</v>
      </c>
      <c r="K351" s="8" t="s">
        <v>56</v>
      </c>
      <c r="L351" s="8" t="s">
        <v>57</v>
      </c>
      <c r="M351" s="8" t="s">
        <v>58</v>
      </c>
      <c r="N351" s="8" t="s">
        <v>59</v>
      </c>
      <c r="O351" s="8" t="s">
        <v>60</v>
      </c>
      <c r="P351" s="8" t="s">
        <v>61</v>
      </c>
      <c r="Q351" s="8" t="s">
        <v>62</v>
      </c>
      <c r="R351" s="8" t="s">
        <v>63</v>
      </c>
      <c r="S351" s="8" t="s">
        <v>64</v>
      </c>
      <c r="T351" s="8" t="s">
        <v>65</v>
      </c>
      <c r="U351" s="8" t="s">
        <v>66</v>
      </c>
      <c r="V351" s="8" t="s">
        <v>67</v>
      </c>
      <c r="W351" s="8" t="s">
        <v>68</v>
      </c>
      <c r="X351" s="8" t="s">
        <v>69</v>
      </c>
      <c r="Y351" s="8" t="s">
        <v>70</v>
      </c>
      <c r="Z351" s="8" t="s">
        <v>71</v>
      </c>
      <c r="AA351" s="8" t="s">
        <v>72</v>
      </c>
      <c r="AB351" s="8" t="s">
        <v>73</v>
      </c>
      <c r="AC351" s="8" t="s">
        <v>74</v>
      </c>
      <c r="AD351" s="8" t="s">
        <v>75</v>
      </c>
      <c r="AE351" s="8" t="s">
        <v>76</v>
      </c>
    </row>
    <row r="352" spans="1:31" x14ac:dyDescent="0.45">
      <c r="A352" s="51" t="s">
        <v>1402</v>
      </c>
      <c r="B352" s="16"/>
      <c r="C352" s="16">
        <f>RANK(C324,$C324:$AE324)</f>
        <v>17</v>
      </c>
      <c r="D352" s="16">
        <f t="shared" ref="D352:AE361" si="28">RANK(D324,$C324:$AE324)</f>
        <v>7</v>
      </c>
      <c r="E352" s="16">
        <f t="shared" si="28"/>
        <v>29</v>
      </c>
      <c r="F352" s="16">
        <f t="shared" si="28"/>
        <v>26</v>
      </c>
      <c r="G352" s="16">
        <f t="shared" si="28"/>
        <v>10</v>
      </c>
      <c r="H352" s="16">
        <f t="shared" si="28"/>
        <v>20</v>
      </c>
      <c r="I352" s="16">
        <f t="shared" si="28"/>
        <v>18</v>
      </c>
      <c r="J352" s="16">
        <f t="shared" si="28"/>
        <v>9</v>
      </c>
      <c r="K352" s="16">
        <f t="shared" si="28"/>
        <v>25</v>
      </c>
      <c r="L352" s="16">
        <f t="shared" si="28"/>
        <v>21</v>
      </c>
      <c r="M352" s="16">
        <f t="shared" si="28"/>
        <v>13</v>
      </c>
      <c r="N352" s="16">
        <f t="shared" si="28"/>
        <v>14</v>
      </c>
      <c r="O352" s="16">
        <f t="shared" si="28"/>
        <v>28</v>
      </c>
      <c r="P352" s="16">
        <f t="shared" si="28"/>
        <v>19</v>
      </c>
      <c r="Q352" s="16">
        <f t="shared" si="28"/>
        <v>24</v>
      </c>
      <c r="R352" s="16">
        <f t="shared" si="28"/>
        <v>12</v>
      </c>
      <c r="S352" s="16">
        <f t="shared" si="28"/>
        <v>3</v>
      </c>
      <c r="T352" s="16">
        <f t="shared" si="28"/>
        <v>16</v>
      </c>
      <c r="U352" s="16">
        <f t="shared" si="28"/>
        <v>2</v>
      </c>
      <c r="V352" s="16">
        <f t="shared" si="28"/>
        <v>27</v>
      </c>
      <c r="W352" s="16">
        <f t="shared" si="28"/>
        <v>15</v>
      </c>
      <c r="X352" s="16">
        <f t="shared" si="28"/>
        <v>8</v>
      </c>
      <c r="Y352" s="16">
        <f t="shared" si="28"/>
        <v>11</v>
      </c>
      <c r="Z352" s="16">
        <f t="shared" si="28"/>
        <v>5</v>
      </c>
      <c r="AA352" s="16">
        <f t="shared" si="28"/>
        <v>1</v>
      </c>
      <c r="AB352" s="16">
        <f t="shared" si="28"/>
        <v>6</v>
      </c>
      <c r="AC352" s="16">
        <f t="shared" si="28"/>
        <v>22</v>
      </c>
      <c r="AD352" s="16">
        <f t="shared" si="28"/>
        <v>4</v>
      </c>
      <c r="AE352" s="16">
        <f t="shared" si="28"/>
        <v>23</v>
      </c>
    </row>
    <row r="353" spans="1:31" x14ac:dyDescent="0.45">
      <c r="A353" s="51" t="s">
        <v>11</v>
      </c>
      <c r="B353" s="16"/>
      <c r="C353" s="16">
        <f t="shared" ref="C353:R376" si="29">RANK(C325,$C325:$AE325)</f>
        <v>8</v>
      </c>
      <c r="D353" s="16">
        <f t="shared" si="29"/>
        <v>15</v>
      </c>
      <c r="E353" s="16">
        <f t="shared" si="29"/>
        <v>28</v>
      </c>
      <c r="F353" s="16">
        <f t="shared" si="29"/>
        <v>24</v>
      </c>
      <c r="G353" s="16">
        <f t="shared" si="29"/>
        <v>12</v>
      </c>
      <c r="H353" s="16">
        <f t="shared" si="29"/>
        <v>13</v>
      </c>
      <c r="I353" s="16">
        <f t="shared" si="29"/>
        <v>20</v>
      </c>
      <c r="J353" s="16">
        <f t="shared" si="29"/>
        <v>10</v>
      </c>
      <c r="K353" s="16">
        <f t="shared" si="29"/>
        <v>23</v>
      </c>
      <c r="L353" s="16">
        <f t="shared" si="29"/>
        <v>16</v>
      </c>
      <c r="M353" s="16">
        <f t="shared" si="29"/>
        <v>18</v>
      </c>
      <c r="N353" s="16">
        <f t="shared" si="29"/>
        <v>19</v>
      </c>
      <c r="O353" s="16">
        <f t="shared" si="29"/>
        <v>27</v>
      </c>
      <c r="P353" s="16">
        <f t="shared" si="29"/>
        <v>21</v>
      </c>
      <c r="Q353" s="16">
        <f t="shared" si="29"/>
        <v>26</v>
      </c>
      <c r="R353" s="16">
        <f t="shared" si="29"/>
        <v>17</v>
      </c>
      <c r="S353" s="16">
        <f t="shared" si="28"/>
        <v>3</v>
      </c>
      <c r="T353" s="16">
        <f t="shared" si="28"/>
        <v>14</v>
      </c>
      <c r="U353" s="16">
        <f t="shared" si="28"/>
        <v>2</v>
      </c>
      <c r="V353" s="16">
        <f t="shared" si="28"/>
        <v>29</v>
      </c>
      <c r="W353" s="16">
        <f t="shared" si="28"/>
        <v>11</v>
      </c>
      <c r="X353" s="16">
        <f t="shared" si="28"/>
        <v>7</v>
      </c>
      <c r="Y353" s="16">
        <f t="shared" si="28"/>
        <v>9</v>
      </c>
      <c r="Z353" s="16">
        <f t="shared" si="28"/>
        <v>6</v>
      </c>
      <c r="AA353" s="16">
        <f t="shared" si="28"/>
        <v>1</v>
      </c>
      <c r="AB353" s="16">
        <f t="shared" si="28"/>
        <v>4</v>
      </c>
      <c r="AC353" s="16">
        <f t="shared" si="28"/>
        <v>22</v>
      </c>
      <c r="AD353" s="16">
        <f t="shared" si="28"/>
        <v>5</v>
      </c>
      <c r="AE353" s="16">
        <f t="shared" si="28"/>
        <v>25</v>
      </c>
    </row>
    <row r="354" spans="1:31" x14ac:dyDescent="0.45">
      <c r="A354" s="51" t="s">
        <v>12</v>
      </c>
      <c r="B354" s="16"/>
      <c r="C354" s="16">
        <f t="shared" si="29"/>
        <v>1</v>
      </c>
      <c r="D354" s="16">
        <f t="shared" si="28"/>
        <v>29</v>
      </c>
      <c r="E354" s="16">
        <f t="shared" si="28"/>
        <v>6</v>
      </c>
      <c r="F354" s="16">
        <f t="shared" si="28"/>
        <v>2</v>
      </c>
      <c r="G354" s="16">
        <f t="shared" si="28"/>
        <v>18</v>
      </c>
      <c r="H354" s="16">
        <f t="shared" si="28"/>
        <v>3</v>
      </c>
      <c r="I354" s="16">
        <f t="shared" si="28"/>
        <v>24</v>
      </c>
      <c r="J354" s="16">
        <f t="shared" si="28"/>
        <v>16</v>
      </c>
      <c r="K354" s="16">
        <f t="shared" si="28"/>
        <v>14</v>
      </c>
      <c r="L354" s="16">
        <f t="shared" si="28"/>
        <v>7</v>
      </c>
      <c r="M354" s="16">
        <f t="shared" si="28"/>
        <v>28</v>
      </c>
      <c r="N354" s="16">
        <f t="shared" si="28"/>
        <v>27</v>
      </c>
      <c r="O354" s="16">
        <f t="shared" si="28"/>
        <v>8</v>
      </c>
      <c r="P354" s="16">
        <f t="shared" si="28"/>
        <v>25</v>
      </c>
      <c r="Q354" s="16">
        <f t="shared" si="28"/>
        <v>22</v>
      </c>
      <c r="R354" s="16">
        <f t="shared" si="28"/>
        <v>26</v>
      </c>
      <c r="S354" s="16">
        <f t="shared" si="28"/>
        <v>11</v>
      </c>
      <c r="T354" s="16">
        <f t="shared" si="28"/>
        <v>15</v>
      </c>
      <c r="U354" s="16">
        <f t="shared" si="28"/>
        <v>13</v>
      </c>
      <c r="V354" s="16">
        <f t="shared" si="28"/>
        <v>21</v>
      </c>
      <c r="W354" s="16">
        <f t="shared" si="28"/>
        <v>4</v>
      </c>
      <c r="X354" s="16">
        <f t="shared" si="28"/>
        <v>17</v>
      </c>
      <c r="Y354" s="16">
        <f t="shared" si="28"/>
        <v>9</v>
      </c>
      <c r="Z354" s="16">
        <f t="shared" si="28"/>
        <v>12</v>
      </c>
      <c r="AA354" s="16">
        <f t="shared" si="28"/>
        <v>20</v>
      </c>
      <c r="AB354" s="16">
        <f t="shared" si="28"/>
        <v>5</v>
      </c>
      <c r="AC354" s="16">
        <f t="shared" si="28"/>
        <v>19</v>
      </c>
      <c r="AD354" s="16">
        <f t="shared" si="28"/>
        <v>10</v>
      </c>
      <c r="AE354" s="16">
        <f t="shared" si="28"/>
        <v>23</v>
      </c>
    </row>
    <row r="355" spans="1:31" x14ac:dyDescent="0.45">
      <c r="A355" s="51" t="s">
        <v>13</v>
      </c>
      <c r="B355" s="16"/>
      <c r="C355" s="16">
        <f t="shared" si="29"/>
        <v>8</v>
      </c>
      <c r="D355" s="16">
        <f t="shared" si="28"/>
        <v>7</v>
      </c>
      <c r="E355" s="16">
        <f t="shared" si="28"/>
        <v>29</v>
      </c>
      <c r="F355" s="16">
        <f t="shared" si="28"/>
        <v>26</v>
      </c>
      <c r="G355" s="16">
        <f t="shared" si="28"/>
        <v>14</v>
      </c>
      <c r="H355" s="16">
        <f t="shared" si="28"/>
        <v>17</v>
      </c>
      <c r="I355" s="16">
        <f t="shared" si="28"/>
        <v>19</v>
      </c>
      <c r="J355" s="16">
        <f t="shared" si="28"/>
        <v>11</v>
      </c>
      <c r="K355" s="16">
        <f t="shared" si="28"/>
        <v>24</v>
      </c>
      <c r="L355" s="16">
        <f t="shared" si="28"/>
        <v>21</v>
      </c>
      <c r="M355" s="16">
        <f t="shared" si="28"/>
        <v>13</v>
      </c>
      <c r="N355" s="16">
        <f t="shared" si="28"/>
        <v>16</v>
      </c>
      <c r="O355" s="16">
        <f t="shared" si="28"/>
        <v>27</v>
      </c>
      <c r="P355" s="16">
        <f t="shared" si="28"/>
        <v>20</v>
      </c>
      <c r="Q355" s="16">
        <f t="shared" si="28"/>
        <v>25</v>
      </c>
      <c r="R355" s="16">
        <f t="shared" si="28"/>
        <v>10</v>
      </c>
      <c r="S355" s="16">
        <f t="shared" si="28"/>
        <v>3</v>
      </c>
      <c r="T355" s="16">
        <f t="shared" si="28"/>
        <v>18</v>
      </c>
      <c r="U355" s="16">
        <f t="shared" si="28"/>
        <v>2</v>
      </c>
      <c r="V355" s="16">
        <f t="shared" si="28"/>
        <v>28</v>
      </c>
      <c r="W355" s="16">
        <f t="shared" si="28"/>
        <v>15</v>
      </c>
      <c r="X355" s="16">
        <f t="shared" si="28"/>
        <v>9</v>
      </c>
      <c r="Y355" s="16">
        <f t="shared" si="28"/>
        <v>12</v>
      </c>
      <c r="Z355" s="16">
        <f t="shared" si="28"/>
        <v>5</v>
      </c>
      <c r="AA355" s="16">
        <f t="shared" si="28"/>
        <v>1</v>
      </c>
      <c r="AB355" s="16">
        <f t="shared" si="28"/>
        <v>6</v>
      </c>
      <c r="AC355" s="16">
        <f t="shared" si="28"/>
        <v>22</v>
      </c>
      <c r="AD355" s="16">
        <f t="shared" si="28"/>
        <v>4</v>
      </c>
      <c r="AE355" s="16">
        <f t="shared" si="28"/>
        <v>23</v>
      </c>
    </row>
    <row r="356" spans="1:31" x14ac:dyDescent="0.45">
      <c r="A356" s="51" t="s">
        <v>23</v>
      </c>
      <c r="B356" s="16"/>
      <c r="C356" s="16">
        <f t="shared" si="29"/>
        <v>26</v>
      </c>
      <c r="D356" s="16">
        <f t="shared" si="28"/>
        <v>13</v>
      </c>
      <c r="E356" s="16">
        <f t="shared" si="28"/>
        <v>21</v>
      </c>
      <c r="F356" s="16">
        <f t="shared" si="28"/>
        <v>18</v>
      </c>
      <c r="G356" s="16">
        <f t="shared" si="28"/>
        <v>16</v>
      </c>
      <c r="H356" s="16">
        <f t="shared" si="28"/>
        <v>12</v>
      </c>
      <c r="I356" s="16">
        <f t="shared" si="28"/>
        <v>5</v>
      </c>
      <c r="J356" s="16">
        <f t="shared" si="28"/>
        <v>19</v>
      </c>
      <c r="K356" s="16">
        <f t="shared" si="28"/>
        <v>24</v>
      </c>
      <c r="L356" s="16">
        <f t="shared" si="28"/>
        <v>15</v>
      </c>
      <c r="M356" s="16">
        <f t="shared" si="28"/>
        <v>17</v>
      </c>
      <c r="N356" s="16">
        <f t="shared" si="28"/>
        <v>10</v>
      </c>
      <c r="O356" s="16">
        <f t="shared" si="28"/>
        <v>25</v>
      </c>
      <c r="P356" s="16">
        <f t="shared" si="28"/>
        <v>20</v>
      </c>
      <c r="Q356" s="16">
        <f t="shared" si="28"/>
        <v>26</v>
      </c>
      <c r="R356" s="16">
        <f t="shared" si="28"/>
        <v>14</v>
      </c>
      <c r="S356" s="16">
        <f t="shared" si="28"/>
        <v>1</v>
      </c>
      <c r="T356" s="16">
        <f t="shared" si="28"/>
        <v>23</v>
      </c>
      <c r="U356" s="16">
        <f t="shared" si="28"/>
        <v>3</v>
      </c>
      <c r="V356" s="16">
        <f t="shared" si="28"/>
        <v>7</v>
      </c>
      <c r="W356" s="16">
        <f t="shared" si="28"/>
        <v>26</v>
      </c>
      <c r="X356" s="16">
        <f t="shared" si="28"/>
        <v>9</v>
      </c>
      <c r="Y356" s="16">
        <f t="shared" si="28"/>
        <v>8</v>
      </c>
      <c r="Z356" s="16">
        <f t="shared" si="28"/>
        <v>4</v>
      </c>
      <c r="AA356" s="16">
        <f t="shared" si="28"/>
        <v>26</v>
      </c>
      <c r="AB356" s="16">
        <f t="shared" si="28"/>
        <v>2</v>
      </c>
      <c r="AC356" s="16">
        <f t="shared" si="28"/>
        <v>22</v>
      </c>
      <c r="AD356" s="16">
        <f t="shared" si="28"/>
        <v>6</v>
      </c>
      <c r="AE356" s="16">
        <f t="shared" si="28"/>
        <v>11</v>
      </c>
    </row>
    <row r="357" spans="1:31" x14ac:dyDescent="0.45">
      <c r="A357" s="51" t="s">
        <v>3719</v>
      </c>
      <c r="B357" s="16"/>
      <c r="C357" s="16">
        <f t="shared" si="29"/>
        <v>14</v>
      </c>
      <c r="D357" s="16">
        <f t="shared" si="28"/>
        <v>7</v>
      </c>
      <c r="E357" s="16">
        <f t="shared" si="28"/>
        <v>29</v>
      </c>
      <c r="F357" s="16">
        <f t="shared" si="28"/>
        <v>27</v>
      </c>
      <c r="G357" s="16">
        <f t="shared" si="28"/>
        <v>10</v>
      </c>
      <c r="H357" s="16">
        <f t="shared" si="28"/>
        <v>18</v>
      </c>
      <c r="I357" s="16">
        <f t="shared" si="28"/>
        <v>9</v>
      </c>
      <c r="J357" s="16">
        <f t="shared" si="28"/>
        <v>21</v>
      </c>
      <c r="K357" s="16">
        <f t="shared" si="28"/>
        <v>22</v>
      </c>
      <c r="L357" s="16">
        <f t="shared" si="28"/>
        <v>19</v>
      </c>
      <c r="M357" s="16">
        <f t="shared" si="28"/>
        <v>11</v>
      </c>
      <c r="N357" s="16">
        <f t="shared" si="28"/>
        <v>17</v>
      </c>
      <c r="O357" s="16">
        <f t="shared" si="28"/>
        <v>26</v>
      </c>
      <c r="P357" s="16">
        <f t="shared" si="28"/>
        <v>12</v>
      </c>
      <c r="Q357" s="16">
        <f t="shared" si="28"/>
        <v>25</v>
      </c>
      <c r="R357" s="16">
        <f t="shared" si="28"/>
        <v>8</v>
      </c>
      <c r="S357" s="16">
        <f t="shared" si="28"/>
        <v>3</v>
      </c>
      <c r="T357" s="16">
        <f t="shared" si="28"/>
        <v>23</v>
      </c>
      <c r="U357" s="16">
        <f t="shared" si="28"/>
        <v>2</v>
      </c>
      <c r="V357" s="16">
        <f t="shared" si="28"/>
        <v>28</v>
      </c>
      <c r="W357" s="16">
        <f t="shared" si="28"/>
        <v>20</v>
      </c>
      <c r="X357" s="16">
        <f t="shared" si="28"/>
        <v>13</v>
      </c>
      <c r="Y357" s="16">
        <f t="shared" si="28"/>
        <v>15</v>
      </c>
      <c r="Z357" s="16">
        <f t="shared" si="28"/>
        <v>5</v>
      </c>
      <c r="AA357" s="16">
        <f t="shared" si="28"/>
        <v>1</v>
      </c>
      <c r="AB357" s="16">
        <f t="shared" si="28"/>
        <v>6</v>
      </c>
      <c r="AC357" s="16">
        <f t="shared" si="28"/>
        <v>16</v>
      </c>
      <c r="AD357" s="16">
        <f t="shared" si="28"/>
        <v>4</v>
      </c>
      <c r="AE357" s="16">
        <f t="shared" si="28"/>
        <v>24</v>
      </c>
    </row>
    <row r="358" spans="1:31" x14ac:dyDescent="0.45">
      <c r="A358" s="51" t="s">
        <v>21</v>
      </c>
      <c r="B358" s="16"/>
      <c r="C358" s="16">
        <f t="shared" si="29"/>
        <v>9</v>
      </c>
      <c r="D358" s="16">
        <f t="shared" si="28"/>
        <v>6</v>
      </c>
      <c r="E358" s="16">
        <f t="shared" si="28"/>
        <v>29</v>
      </c>
      <c r="F358" s="16">
        <f t="shared" si="28"/>
        <v>27</v>
      </c>
      <c r="G358" s="16">
        <f t="shared" si="28"/>
        <v>13</v>
      </c>
      <c r="H358" s="16">
        <f t="shared" si="28"/>
        <v>22</v>
      </c>
      <c r="I358" s="16">
        <f t="shared" si="28"/>
        <v>17</v>
      </c>
      <c r="J358" s="16">
        <f t="shared" si="28"/>
        <v>14</v>
      </c>
      <c r="K358" s="16">
        <f t="shared" si="28"/>
        <v>24</v>
      </c>
      <c r="L358" s="16">
        <f t="shared" si="28"/>
        <v>15</v>
      </c>
      <c r="M358" s="16">
        <f t="shared" si="28"/>
        <v>11</v>
      </c>
      <c r="N358" s="16">
        <f t="shared" si="28"/>
        <v>18</v>
      </c>
      <c r="O358" s="16">
        <f t="shared" si="28"/>
        <v>26</v>
      </c>
      <c r="P358" s="16">
        <f t="shared" si="28"/>
        <v>12</v>
      </c>
      <c r="Q358" s="16">
        <f t="shared" si="28"/>
        <v>23</v>
      </c>
      <c r="R358" s="16">
        <f t="shared" si="28"/>
        <v>8</v>
      </c>
      <c r="S358" s="16">
        <f t="shared" si="28"/>
        <v>3</v>
      </c>
      <c r="T358" s="16">
        <f t="shared" si="28"/>
        <v>16</v>
      </c>
      <c r="U358" s="16">
        <f t="shared" si="28"/>
        <v>2</v>
      </c>
      <c r="V358" s="16">
        <f t="shared" si="28"/>
        <v>28</v>
      </c>
      <c r="W358" s="16">
        <f t="shared" si="28"/>
        <v>20</v>
      </c>
      <c r="X358" s="16">
        <f t="shared" si="28"/>
        <v>10</v>
      </c>
      <c r="Y358" s="16">
        <f t="shared" si="28"/>
        <v>21</v>
      </c>
      <c r="Z358" s="16">
        <f t="shared" si="28"/>
        <v>5</v>
      </c>
      <c r="AA358" s="16">
        <f t="shared" si="28"/>
        <v>1</v>
      </c>
      <c r="AB358" s="16">
        <f t="shared" si="28"/>
        <v>7</v>
      </c>
      <c r="AC358" s="16">
        <f t="shared" si="28"/>
        <v>19</v>
      </c>
      <c r="AD358" s="16">
        <f t="shared" si="28"/>
        <v>4</v>
      </c>
      <c r="AE358" s="16">
        <f t="shared" si="28"/>
        <v>25</v>
      </c>
    </row>
    <row r="359" spans="1:31" x14ac:dyDescent="0.45">
      <c r="A359" s="51" t="s">
        <v>20</v>
      </c>
      <c r="B359" s="16"/>
      <c r="C359" s="16">
        <f t="shared" si="29"/>
        <v>12</v>
      </c>
      <c r="D359" s="16">
        <f t="shared" si="28"/>
        <v>6</v>
      </c>
      <c r="E359" s="16">
        <f t="shared" si="28"/>
        <v>29</v>
      </c>
      <c r="F359" s="16">
        <f t="shared" si="28"/>
        <v>27</v>
      </c>
      <c r="G359" s="16">
        <f t="shared" si="28"/>
        <v>13</v>
      </c>
      <c r="H359" s="16">
        <f t="shared" si="28"/>
        <v>24</v>
      </c>
      <c r="I359" s="16">
        <f t="shared" si="28"/>
        <v>15</v>
      </c>
      <c r="J359" s="16">
        <f t="shared" si="28"/>
        <v>8</v>
      </c>
      <c r="K359" s="16">
        <f t="shared" si="28"/>
        <v>23</v>
      </c>
      <c r="L359" s="16">
        <f t="shared" si="28"/>
        <v>16</v>
      </c>
      <c r="M359" s="16">
        <f t="shared" si="28"/>
        <v>14</v>
      </c>
      <c r="N359" s="16">
        <f t="shared" si="28"/>
        <v>18</v>
      </c>
      <c r="O359" s="16">
        <f t="shared" si="28"/>
        <v>26</v>
      </c>
      <c r="P359" s="16">
        <f t="shared" si="28"/>
        <v>11</v>
      </c>
      <c r="Q359" s="16">
        <f t="shared" si="28"/>
        <v>22</v>
      </c>
      <c r="R359" s="16">
        <f t="shared" si="28"/>
        <v>9</v>
      </c>
      <c r="S359" s="16">
        <f t="shared" si="28"/>
        <v>3</v>
      </c>
      <c r="T359" s="16">
        <f t="shared" si="28"/>
        <v>21</v>
      </c>
      <c r="U359" s="16">
        <f t="shared" si="28"/>
        <v>2</v>
      </c>
      <c r="V359" s="16">
        <f t="shared" si="28"/>
        <v>28</v>
      </c>
      <c r="W359" s="16">
        <f t="shared" si="28"/>
        <v>17</v>
      </c>
      <c r="X359" s="16">
        <f t="shared" si="28"/>
        <v>10</v>
      </c>
      <c r="Y359" s="16">
        <f t="shared" si="28"/>
        <v>20</v>
      </c>
      <c r="Z359" s="16">
        <f t="shared" si="28"/>
        <v>5</v>
      </c>
      <c r="AA359" s="16">
        <f t="shared" si="28"/>
        <v>1</v>
      </c>
      <c r="AB359" s="16">
        <f t="shared" si="28"/>
        <v>7</v>
      </c>
      <c r="AC359" s="16">
        <f t="shared" si="28"/>
        <v>19</v>
      </c>
      <c r="AD359" s="16">
        <f t="shared" si="28"/>
        <v>4</v>
      </c>
      <c r="AE359" s="16">
        <f t="shared" si="28"/>
        <v>25</v>
      </c>
    </row>
    <row r="360" spans="1:31" x14ac:dyDescent="0.45">
      <c r="A360" s="51" t="s">
        <v>0</v>
      </c>
      <c r="B360" s="16"/>
      <c r="C360" s="16">
        <f t="shared" si="29"/>
        <v>9</v>
      </c>
      <c r="D360" s="16">
        <f t="shared" si="28"/>
        <v>5</v>
      </c>
      <c r="E360" s="16">
        <f t="shared" si="28"/>
        <v>29</v>
      </c>
      <c r="F360" s="16">
        <f t="shared" si="28"/>
        <v>26</v>
      </c>
      <c r="G360" s="16">
        <f t="shared" si="28"/>
        <v>13</v>
      </c>
      <c r="H360" s="16">
        <f t="shared" si="28"/>
        <v>20</v>
      </c>
      <c r="I360" s="16">
        <f t="shared" si="28"/>
        <v>17</v>
      </c>
      <c r="J360" s="16">
        <f t="shared" si="28"/>
        <v>8</v>
      </c>
      <c r="K360" s="16">
        <f t="shared" si="28"/>
        <v>25</v>
      </c>
      <c r="L360" s="16">
        <f t="shared" si="28"/>
        <v>16</v>
      </c>
      <c r="M360" s="16">
        <f t="shared" si="28"/>
        <v>10</v>
      </c>
      <c r="N360" s="16">
        <f t="shared" si="28"/>
        <v>15</v>
      </c>
      <c r="O360" s="16">
        <f t="shared" si="28"/>
        <v>27</v>
      </c>
      <c r="P360" s="16">
        <f t="shared" si="28"/>
        <v>14</v>
      </c>
      <c r="Q360" s="16">
        <f t="shared" si="28"/>
        <v>23</v>
      </c>
      <c r="R360" s="16">
        <f t="shared" si="28"/>
        <v>11</v>
      </c>
      <c r="S360" s="16">
        <f t="shared" si="28"/>
        <v>3</v>
      </c>
      <c r="T360" s="16">
        <f t="shared" si="28"/>
        <v>21</v>
      </c>
      <c r="U360" s="16">
        <f t="shared" si="28"/>
        <v>2</v>
      </c>
      <c r="V360" s="16">
        <f t="shared" si="28"/>
        <v>28</v>
      </c>
      <c r="W360" s="16">
        <f t="shared" si="28"/>
        <v>22</v>
      </c>
      <c r="X360" s="16">
        <f t="shared" si="28"/>
        <v>12</v>
      </c>
      <c r="Y360" s="16">
        <f t="shared" si="28"/>
        <v>19</v>
      </c>
      <c r="Z360" s="16">
        <f t="shared" si="28"/>
        <v>7</v>
      </c>
      <c r="AA360" s="16">
        <f t="shared" si="28"/>
        <v>1</v>
      </c>
      <c r="AB360" s="16">
        <f t="shared" si="28"/>
        <v>6</v>
      </c>
      <c r="AC360" s="16">
        <f t="shared" si="28"/>
        <v>18</v>
      </c>
      <c r="AD360" s="16">
        <f t="shared" si="28"/>
        <v>4</v>
      </c>
      <c r="AE360" s="16">
        <f t="shared" si="28"/>
        <v>24</v>
      </c>
    </row>
    <row r="361" spans="1:31" x14ac:dyDescent="0.45">
      <c r="A361" s="51" t="s">
        <v>19</v>
      </c>
      <c r="B361" s="16"/>
      <c r="C361" s="16">
        <f t="shared" si="29"/>
        <v>17</v>
      </c>
      <c r="D361" s="16">
        <f t="shared" si="28"/>
        <v>4</v>
      </c>
      <c r="E361" s="16">
        <f t="shared" si="28"/>
        <v>29</v>
      </c>
      <c r="F361" s="16">
        <f t="shared" si="28"/>
        <v>24</v>
      </c>
      <c r="G361" s="16">
        <f t="shared" si="28"/>
        <v>7</v>
      </c>
      <c r="H361" s="16">
        <f t="shared" si="28"/>
        <v>21</v>
      </c>
      <c r="I361" s="16">
        <f t="shared" si="28"/>
        <v>13</v>
      </c>
      <c r="J361" s="16">
        <f t="shared" si="28"/>
        <v>10</v>
      </c>
      <c r="K361" s="16">
        <f t="shared" si="28"/>
        <v>25</v>
      </c>
      <c r="L361" s="16">
        <f t="shared" si="28"/>
        <v>22</v>
      </c>
      <c r="M361" s="16">
        <f t="shared" si="28"/>
        <v>12</v>
      </c>
      <c r="N361" s="16">
        <f t="shared" si="28"/>
        <v>19</v>
      </c>
      <c r="O361" s="16">
        <f t="shared" si="28"/>
        <v>28</v>
      </c>
      <c r="P361" s="16">
        <f t="shared" si="28"/>
        <v>20</v>
      </c>
      <c r="Q361" s="16">
        <f t="shared" si="28"/>
        <v>23</v>
      </c>
      <c r="R361" s="16">
        <f t="shared" si="28"/>
        <v>14</v>
      </c>
      <c r="S361" s="16">
        <f t="shared" si="28"/>
        <v>3</v>
      </c>
      <c r="T361" s="16">
        <f t="shared" si="28"/>
        <v>15</v>
      </c>
      <c r="U361" s="16">
        <f t="shared" si="28"/>
        <v>2</v>
      </c>
      <c r="V361" s="16">
        <f t="shared" ref="D361:AE370" si="30">RANK(V333,$C333:$AE333)</f>
        <v>26</v>
      </c>
      <c r="W361" s="16">
        <f t="shared" si="30"/>
        <v>16</v>
      </c>
      <c r="X361" s="16">
        <f t="shared" si="30"/>
        <v>11</v>
      </c>
      <c r="Y361" s="16">
        <f t="shared" si="30"/>
        <v>9</v>
      </c>
      <c r="Z361" s="16">
        <f t="shared" si="30"/>
        <v>5</v>
      </c>
      <c r="AA361" s="16">
        <f t="shared" si="30"/>
        <v>1</v>
      </c>
      <c r="AB361" s="16">
        <f t="shared" si="30"/>
        <v>8</v>
      </c>
      <c r="AC361" s="16">
        <f t="shared" si="30"/>
        <v>18</v>
      </c>
      <c r="AD361" s="16">
        <f t="shared" si="30"/>
        <v>6</v>
      </c>
      <c r="AE361" s="16">
        <f t="shared" si="30"/>
        <v>27</v>
      </c>
    </row>
    <row r="362" spans="1:31" x14ac:dyDescent="0.45">
      <c r="A362" s="51" t="s">
        <v>18</v>
      </c>
      <c r="B362" s="16"/>
      <c r="C362" s="16">
        <f t="shared" si="29"/>
        <v>9</v>
      </c>
      <c r="D362" s="16">
        <f t="shared" si="30"/>
        <v>4</v>
      </c>
      <c r="E362" s="16">
        <f t="shared" si="30"/>
        <v>28</v>
      </c>
      <c r="F362" s="16">
        <f t="shared" si="30"/>
        <v>26</v>
      </c>
      <c r="G362" s="16">
        <f t="shared" si="30"/>
        <v>15</v>
      </c>
      <c r="H362" s="16">
        <f t="shared" si="30"/>
        <v>18</v>
      </c>
      <c r="I362" s="16">
        <f t="shared" si="30"/>
        <v>17</v>
      </c>
      <c r="J362" s="16">
        <f t="shared" si="30"/>
        <v>16</v>
      </c>
      <c r="K362" s="16">
        <f t="shared" si="30"/>
        <v>25</v>
      </c>
      <c r="L362" s="16">
        <f t="shared" si="30"/>
        <v>20</v>
      </c>
      <c r="M362" s="16">
        <f t="shared" si="30"/>
        <v>11</v>
      </c>
      <c r="N362" s="16">
        <f t="shared" si="30"/>
        <v>13</v>
      </c>
      <c r="O362" s="16">
        <f t="shared" si="30"/>
        <v>29</v>
      </c>
      <c r="P362" s="16">
        <f t="shared" si="30"/>
        <v>19</v>
      </c>
      <c r="Q362" s="16">
        <f t="shared" si="30"/>
        <v>24</v>
      </c>
      <c r="R362" s="16">
        <f t="shared" si="30"/>
        <v>7</v>
      </c>
      <c r="S362" s="16">
        <f t="shared" si="30"/>
        <v>3</v>
      </c>
      <c r="T362" s="16">
        <f t="shared" si="30"/>
        <v>22</v>
      </c>
      <c r="U362" s="16">
        <f t="shared" si="30"/>
        <v>2</v>
      </c>
      <c r="V362" s="16">
        <f t="shared" si="30"/>
        <v>27</v>
      </c>
      <c r="W362" s="16">
        <f t="shared" si="30"/>
        <v>14</v>
      </c>
      <c r="X362" s="16">
        <f t="shared" si="30"/>
        <v>12</v>
      </c>
      <c r="Y362" s="16">
        <f t="shared" si="30"/>
        <v>10</v>
      </c>
      <c r="Z362" s="16">
        <f t="shared" si="30"/>
        <v>5</v>
      </c>
      <c r="AA362" s="16">
        <f t="shared" si="30"/>
        <v>1</v>
      </c>
      <c r="AB362" s="16">
        <f t="shared" si="30"/>
        <v>8</v>
      </c>
      <c r="AC362" s="16">
        <f t="shared" si="30"/>
        <v>23</v>
      </c>
      <c r="AD362" s="16">
        <f t="shared" si="30"/>
        <v>6</v>
      </c>
      <c r="AE362" s="16">
        <f t="shared" si="30"/>
        <v>21</v>
      </c>
    </row>
    <row r="363" spans="1:31" x14ac:dyDescent="0.45">
      <c r="A363" s="51" t="s">
        <v>3721</v>
      </c>
      <c r="B363" s="16"/>
      <c r="C363" s="16">
        <f t="shared" si="29"/>
        <v>12</v>
      </c>
      <c r="D363" s="16">
        <f t="shared" si="30"/>
        <v>7</v>
      </c>
      <c r="E363" s="16">
        <f t="shared" si="30"/>
        <v>23</v>
      </c>
      <c r="F363" s="16">
        <f t="shared" si="30"/>
        <v>17</v>
      </c>
      <c r="G363" s="16">
        <f t="shared" si="30"/>
        <v>6</v>
      </c>
      <c r="H363" s="16">
        <f t="shared" si="30"/>
        <v>26</v>
      </c>
      <c r="I363" s="16">
        <f t="shared" si="30"/>
        <v>26</v>
      </c>
      <c r="J363" s="16">
        <f t="shared" si="30"/>
        <v>18</v>
      </c>
      <c r="K363" s="16">
        <f t="shared" si="30"/>
        <v>24</v>
      </c>
      <c r="L363" s="16">
        <f t="shared" si="30"/>
        <v>25</v>
      </c>
      <c r="M363" s="16">
        <f t="shared" si="30"/>
        <v>9</v>
      </c>
      <c r="N363" s="16">
        <f t="shared" si="30"/>
        <v>21</v>
      </c>
      <c r="O363" s="16">
        <f t="shared" si="30"/>
        <v>19</v>
      </c>
      <c r="P363" s="16">
        <f t="shared" si="30"/>
        <v>22</v>
      </c>
      <c r="Q363" s="16">
        <f t="shared" si="30"/>
        <v>15</v>
      </c>
      <c r="R363" s="16">
        <f t="shared" si="30"/>
        <v>8</v>
      </c>
      <c r="S363" s="16">
        <f t="shared" si="30"/>
        <v>10</v>
      </c>
      <c r="T363" s="16">
        <f t="shared" si="30"/>
        <v>16</v>
      </c>
      <c r="U363" s="16">
        <f t="shared" si="30"/>
        <v>2</v>
      </c>
      <c r="V363" s="16">
        <f t="shared" si="30"/>
        <v>26</v>
      </c>
      <c r="W363" s="16">
        <f t="shared" si="30"/>
        <v>20</v>
      </c>
      <c r="X363" s="16">
        <f t="shared" si="30"/>
        <v>11</v>
      </c>
      <c r="Y363" s="16">
        <f t="shared" si="30"/>
        <v>14</v>
      </c>
      <c r="Z363" s="16">
        <f t="shared" si="30"/>
        <v>5</v>
      </c>
      <c r="AA363" s="16">
        <f t="shared" si="30"/>
        <v>1</v>
      </c>
      <c r="AB363" s="16">
        <f t="shared" si="30"/>
        <v>3</v>
      </c>
      <c r="AC363" s="16">
        <f t="shared" si="30"/>
        <v>13</v>
      </c>
      <c r="AD363" s="16">
        <f t="shared" si="30"/>
        <v>4</v>
      </c>
      <c r="AE363" s="16">
        <f t="shared" si="30"/>
        <v>26</v>
      </c>
    </row>
    <row r="364" spans="1:31" x14ac:dyDescent="0.45">
      <c r="A364" s="51" t="s">
        <v>3722</v>
      </c>
      <c r="B364" s="16"/>
      <c r="C364" s="16">
        <f t="shared" si="29"/>
        <v>10</v>
      </c>
      <c r="D364" s="16">
        <f t="shared" si="30"/>
        <v>2</v>
      </c>
      <c r="E364" s="16">
        <f t="shared" si="30"/>
        <v>20</v>
      </c>
      <c r="F364" s="16">
        <f t="shared" si="30"/>
        <v>18</v>
      </c>
      <c r="G364" s="16">
        <f t="shared" si="30"/>
        <v>28</v>
      </c>
      <c r="H364" s="16">
        <f t="shared" si="30"/>
        <v>17</v>
      </c>
      <c r="I364" s="16">
        <f t="shared" si="30"/>
        <v>24</v>
      </c>
      <c r="J364" s="16">
        <f t="shared" si="30"/>
        <v>9</v>
      </c>
      <c r="K364" s="16">
        <f t="shared" si="30"/>
        <v>15</v>
      </c>
      <c r="L364" s="16">
        <f t="shared" si="30"/>
        <v>13</v>
      </c>
      <c r="M364" s="16">
        <f t="shared" si="30"/>
        <v>28</v>
      </c>
      <c r="N364" s="16">
        <f t="shared" si="30"/>
        <v>25</v>
      </c>
      <c r="O364" s="16">
        <f t="shared" si="30"/>
        <v>26</v>
      </c>
      <c r="P364" s="16">
        <f t="shared" si="30"/>
        <v>27</v>
      </c>
      <c r="Q364" s="16">
        <f t="shared" si="30"/>
        <v>23</v>
      </c>
      <c r="R364" s="16">
        <f t="shared" si="30"/>
        <v>8</v>
      </c>
      <c r="S364" s="16">
        <f t="shared" si="30"/>
        <v>4</v>
      </c>
      <c r="T364" s="16">
        <f t="shared" si="30"/>
        <v>7</v>
      </c>
      <c r="U364" s="16">
        <f t="shared" si="30"/>
        <v>22</v>
      </c>
      <c r="V364" s="16">
        <f t="shared" si="30"/>
        <v>14</v>
      </c>
      <c r="W364" s="16">
        <f t="shared" si="30"/>
        <v>19</v>
      </c>
      <c r="X364" s="16">
        <f t="shared" si="30"/>
        <v>5</v>
      </c>
      <c r="Y364" s="16">
        <f t="shared" si="30"/>
        <v>21</v>
      </c>
      <c r="Z364" s="16">
        <f t="shared" si="30"/>
        <v>3</v>
      </c>
      <c r="AA364" s="16">
        <f t="shared" si="30"/>
        <v>1</v>
      </c>
      <c r="AB364" s="16">
        <f t="shared" si="30"/>
        <v>6</v>
      </c>
      <c r="AC364" s="16">
        <f t="shared" si="30"/>
        <v>12</v>
      </c>
      <c r="AD364" s="16">
        <f t="shared" si="30"/>
        <v>11</v>
      </c>
      <c r="AE364" s="16">
        <f t="shared" si="30"/>
        <v>16</v>
      </c>
    </row>
    <row r="365" spans="1:31" x14ac:dyDescent="0.45">
      <c r="A365" s="51" t="s">
        <v>1441</v>
      </c>
      <c r="B365" s="16"/>
      <c r="C365" s="16">
        <f t="shared" si="29"/>
        <v>12</v>
      </c>
      <c r="D365" s="16">
        <f t="shared" si="30"/>
        <v>6</v>
      </c>
      <c r="E365" s="16">
        <f t="shared" si="30"/>
        <v>28</v>
      </c>
      <c r="F365" s="16">
        <f t="shared" si="30"/>
        <v>25</v>
      </c>
      <c r="G365" s="16">
        <f t="shared" si="30"/>
        <v>18</v>
      </c>
      <c r="H365" s="16">
        <f t="shared" si="30"/>
        <v>15</v>
      </c>
      <c r="I365" s="16">
        <f t="shared" si="30"/>
        <v>21</v>
      </c>
      <c r="J365" s="16">
        <f t="shared" si="30"/>
        <v>19</v>
      </c>
      <c r="K365" s="16">
        <f t="shared" si="30"/>
        <v>27</v>
      </c>
      <c r="L365" s="16">
        <f t="shared" si="30"/>
        <v>20</v>
      </c>
      <c r="M365" s="16">
        <f t="shared" si="30"/>
        <v>9</v>
      </c>
      <c r="N365" s="16">
        <f t="shared" si="30"/>
        <v>17</v>
      </c>
      <c r="O365" s="16">
        <f t="shared" si="30"/>
        <v>29</v>
      </c>
      <c r="P365" s="16">
        <f t="shared" si="30"/>
        <v>16</v>
      </c>
      <c r="Q365" s="16">
        <f t="shared" si="30"/>
        <v>24</v>
      </c>
      <c r="R365" s="16">
        <f t="shared" si="30"/>
        <v>7</v>
      </c>
      <c r="S365" s="16">
        <f t="shared" si="30"/>
        <v>3</v>
      </c>
      <c r="T365" s="16">
        <f t="shared" si="30"/>
        <v>11</v>
      </c>
      <c r="U365" s="16">
        <f t="shared" si="30"/>
        <v>1</v>
      </c>
      <c r="V365" s="16">
        <f t="shared" si="30"/>
        <v>26</v>
      </c>
      <c r="W365" s="16">
        <f t="shared" si="30"/>
        <v>13</v>
      </c>
      <c r="X365" s="16">
        <f t="shared" si="30"/>
        <v>5</v>
      </c>
      <c r="Y365" s="16">
        <f t="shared" si="30"/>
        <v>14</v>
      </c>
      <c r="Z365" s="16">
        <f t="shared" si="30"/>
        <v>4</v>
      </c>
      <c r="AA365" s="16">
        <f t="shared" si="30"/>
        <v>2</v>
      </c>
      <c r="AB365" s="16">
        <f t="shared" si="30"/>
        <v>8</v>
      </c>
      <c r="AC365" s="16">
        <f t="shared" si="30"/>
        <v>23</v>
      </c>
      <c r="AD365" s="16">
        <f t="shared" si="30"/>
        <v>10</v>
      </c>
      <c r="AE365" s="16">
        <f t="shared" si="30"/>
        <v>22</v>
      </c>
    </row>
    <row r="366" spans="1:31" x14ac:dyDescent="0.45">
      <c r="A366" s="51" t="s">
        <v>3717</v>
      </c>
      <c r="B366" s="16"/>
      <c r="C366" s="16">
        <f t="shared" si="29"/>
        <v>19</v>
      </c>
      <c r="D366" s="16">
        <f t="shared" si="30"/>
        <v>7</v>
      </c>
      <c r="E366" s="16">
        <f t="shared" si="30"/>
        <v>13</v>
      </c>
      <c r="F366" s="16">
        <f t="shared" si="30"/>
        <v>20</v>
      </c>
      <c r="G366" s="16">
        <f t="shared" si="30"/>
        <v>6</v>
      </c>
      <c r="H366" s="16">
        <f t="shared" si="30"/>
        <v>8</v>
      </c>
      <c r="I366" s="16">
        <f t="shared" si="30"/>
        <v>25</v>
      </c>
      <c r="J366" s="16">
        <f t="shared" si="30"/>
        <v>16</v>
      </c>
      <c r="K366" s="16">
        <f t="shared" si="30"/>
        <v>26</v>
      </c>
      <c r="L366" s="16">
        <f t="shared" si="30"/>
        <v>10</v>
      </c>
      <c r="M366" s="16">
        <f t="shared" si="30"/>
        <v>4</v>
      </c>
      <c r="N366" s="16">
        <f t="shared" si="30"/>
        <v>18</v>
      </c>
      <c r="O366" s="16">
        <f t="shared" si="30"/>
        <v>29</v>
      </c>
      <c r="P366" s="16">
        <f t="shared" si="30"/>
        <v>17</v>
      </c>
      <c r="Q366" s="16">
        <f t="shared" si="30"/>
        <v>21</v>
      </c>
      <c r="R366" s="16">
        <f t="shared" si="30"/>
        <v>12</v>
      </c>
      <c r="S366" s="16">
        <f t="shared" si="30"/>
        <v>27</v>
      </c>
      <c r="T366" s="16">
        <f t="shared" si="30"/>
        <v>3</v>
      </c>
      <c r="U366" s="16">
        <f t="shared" si="30"/>
        <v>11</v>
      </c>
      <c r="V366" s="16">
        <f t="shared" si="30"/>
        <v>24</v>
      </c>
      <c r="W366" s="16">
        <f t="shared" si="30"/>
        <v>5</v>
      </c>
      <c r="X366" s="16">
        <f t="shared" si="30"/>
        <v>2</v>
      </c>
      <c r="Y366" s="16">
        <f t="shared" si="30"/>
        <v>1</v>
      </c>
      <c r="Z366" s="16">
        <f t="shared" si="30"/>
        <v>23</v>
      </c>
      <c r="AA366" s="16">
        <f t="shared" si="30"/>
        <v>15</v>
      </c>
      <c r="AB366" s="16">
        <f t="shared" si="30"/>
        <v>22</v>
      </c>
      <c r="AC366" s="16">
        <f t="shared" si="30"/>
        <v>9</v>
      </c>
      <c r="AD366" s="16">
        <f t="shared" si="30"/>
        <v>28</v>
      </c>
      <c r="AE366" s="16">
        <f t="shared" si="30"/>
        <v>14</v>
      </c>
    </row>
    <row r="367" spans="1:31" x14ac:dyDescent="0.45">
      <c r="A367" s="51" t="s">
        <v>3718</v>
      </c>
      <c r="B367" s="16"/>
      <c r="C367" s="16">
        <f t="shared" si="29"/>
        <v>25</v>
      </c>
      <c r="D367" s="16">
        <f t="shared" si="30"/>
        <v>9</v>
      </c>
      <c r="E367" s="16">
        <f t="shared" si="30"/>
        <v>7</v>
      </c>
      <c r="F367" s="16">
        <f t="shared" si="30"/>
        <v>15</v>
      </c>
      <c r="G367" s="16">
        <f t="shared" si="30"/>
        <v>6</v>
      </c>
      <c r="H367" s="16">
        <f t="shared" si="30"/>
        <v>4</v>
      </c>
      <c r="I367" s="16">
        <f t="shared" si="30"/>
        <v>17</v>
      </c>
      <c r="J367" s="16">
        <f t="shared" si="30"/>
        <v>20</v>
      </c>
      <c r="K367" s="16">
        <f t="shared" si="30"/>
        <v>22</v>
      </c>
      <c r="L367" s="16">
        <f t="shared" si="30"/>
        <v>11</v>
      </c>
      <c r="M367" s="16">
        <f t="shared" si="30"/>
        <v>13</v>
      </c>
      <c r="N367" s="16">
        <f t="shared" si="30"/>
        <v>18</v>
      </c>
      <c r="O367" s="16">
        <f t="shared" si="30"/>
        <v>29</v>
      </c>
      <c r="P367" s="16">
        <f t="shared" si="30"/>
        <v>23</v>
      </c>
      <c r="Q367" s="16">
        <f t="shared" si="30"/>
        <v>24</v>
      </c>
      <c r="R367" s="16">
        <f t="shared" si="30"/>
        <v>3</v>
      </c>
      <c r="S367" s="16">
        <f t="shared" si="30"/>
        <v>27</v>
      </c>
      <c r="T367" s="16">
        <f t="shared" si="30"/>
        <v>8</v>
      </c>
      <c r="U367" s="16">
        <f t="shared" si="30"/>
        <v>12</v>
      </c>
      <c r="V367" s="16">
        <f t="shared" si="30"/>
        <v>26</v>
      </c>
      <c r="W367" s="16">
        <f t="shared" si="30"/>
        <v>5</v>
      </c>
      <c r="X367" s="16">
        <f t="shared" si="30"/>
        <v>2</v>
      </c>
      <c r="Y367" s="16">
        <f t="shared" si="30"/>
        <v>1</v>
      </c>
      <c r="Z367" s="16">
        <f t="shared" si="30"/>
        <v>14</v>
      </c>
      <c r="AA367" s="16">
        <f t="shared" si="30"/>
        <v>19</v>
      </c>
      <c r="AB367" s="16">
        <f t="shared" si="30"/>
        <v>21</v>
      </c>
      <c r="AC367" s="16">
        <f t="shared" si="30"/>
        <v>10</v>
      </c>
      <c r="AD367" s="16">
        <f t="shared" si="30"/>
        <v>28</v>
      </c>
      <c r="AE367" s="16">
        <f t="shared" si="30"/>
        <v>16</v>
      </c>
    </row>
    <row r="368" spans="1:31" x14ac:dyDescent="0.45">
      <c r="A368" s="51" t="s">
        <v>4015</v>
      </c>
      <c r="B368" s="16"/>
      <c r="C368" s="16">
        <f t="shared" si="29"/>
        <v>4</v>
      </c>
      <c r="D368" s="16">
        <f t="shared" si="30"/>
        <v>24</v>
      </c>
      <c r="E368" s="16">
        <f t="shared" si="30"/>
        <v>8</v>
      </c>
      <c r="F368" s="16">
        <f t="shared" si="30"/>
        <v>7</v>
      </c>
      <c r="G368" s="16">
        <f t="shared" si="30"/>
        <v>17</v>
      </c>
      <c r="H368" s="16">
        <f t="shared" si="30"/>
        <v>9</v>
      </c>
      <c r="I368" s="16">
        <f t="shared" si="30"/>
        <v>25</v>
      </c>
      <c r="J368" s="16">
        <f t="shared" si="30"/>
        <v>20</v>
      </c>
      <c r="K368" s="16">
        <f t="shared" si="30"/>
        <v>26</v>
      </c>
      <c r="L368" s="16">
        <f t="shared" si="30"/>
        <v>3</v>
      </c>
      <c r="M368" s="16">
        <f t="shared" si="30"/>
        <v>21</v>
      </c>
      <c r="N368" s="16">
        <f t="shared" si="30"/>
        <v>26</v>
      </c>
      <c r="O368" s="16">
        <f t="shared" si="30"/>
        <v>22</v>
      </c>
      <c r="P368" s="16">
        <f t="shared" si="30"/>
        <v>10</v>
      </c>
      <c r="Q368" s="16">
        <f t="shared" si="30"/>
        <v>11</v>
      </c>
      <c r="R368" s="16">
        <f t="shared" si="30"/>
        <v>19</v>
      </c>
      <c r="S368" s="16">
        <f t="shared" si="30"/>
        <v>23</v>
      </c>
      <c r="T368" s="16">
        <f t="shared" si="30"/>
        <v>5</v>
      </c>
      <c r="U368" s="16">
        <f t="shared" si="30"/>
        <v>12</v>
      </c>
      <c r="V368" s="16">
        <f t="shared" si="30"/>
        <v>16</v>
      </c>
      <c r="W368" s="16">
        <f t="shared" si="30"/>
        <v>1</v>
      </c>
      <c r="X368" s="16">
        <f t="shared" si="30"/>
        <v>2</v>
      </c>
      <c r="Y368" s="16">
        <f t="shared" si="30"/>
        <v>26</v>
      </c>
      <c r="Z368" s="16">
        <f t="shared" si="30"/>
        <v>6</v>
      </c>
      <c r="AA368" s="16">
        <f t="shared" si="30"/>
        <v>15</v>
      </c>
      <c r="AB368" s="16">
        <f t="shared" si="30"/>
        <v>14</v>
      </c>
      <c r="AC368" s="16">
        <f t="shared" si="30"/>
        <v>18</v>
      </c>
      <c r="AD368" s="16">
        <f t="shared" si="30"/>
        <v>13</v>
      </c>
      <c r="AE368" s="16">
        <f t="shared" si="30"/>
        <v>26</v>
      </c>
    </row>
    <row r="369" spans="1:31" x14ac:dyDescent="0.45">
      <c r="A369" s="51" t="s">
        <v>3680</v>
      </c>
      <c r="B369" s="16"/>
      <c r="C369" s="16">
        <f t="shared" si="29"/>
        <v>14</v>
      </c>
      <c r="D369" s="16">
        <f t="shared" si="30"/>
        <v>24</v>
      </c>
      <c r="E369" s="16">
        <f t="shared" si="30"/>
        <v>3</v>
      </c>
      <c r="F369" s="16">
        <f t="shared" si="30"/>
        <v>4</v>
      </c>
      <c r="G369" s="16">
        <f t="shared" si="30"/>
        <v>8</v>
      </c>
      <c r="H369" s="16">
        <f t="shared" si="30"/>
        <v>2</v>
      </c>
      <c r="I369" s="16">
        <f t="shared" si="30"/>
        <v>6</v>
      </c>
      <c r="J369" s="16">
        <f t="shared" si="30"/>
        <v>23</v>
      </c>
      <c r="K369" s="16">
        <f t="shared" si="30"/>
        <v>5</v>
      </c>
      <c r="L369" s="16">
        <f t="shared" si="30"/>
        <v>27</v>
      </c>
      <c r="M369" s="16">
        <f t="shared" si="30"/>
        <v>7</v>
      </c>
      <c r="N369" s="16">
        <f t="shared" si="30"/>
        <v>18</v>
      </c>
      <c r="O369" s="16">
        <f t="shared" si="30"/>
        <v>26</v>
      </c>
      <c r="P369" s="16">
        <f t="shared" si="30"/>
        <v>28</v>
      </c>
      <c r="Q369" s="16">
        <f t="shared" si="30"/>
        <v>17</v>
      </c>
      <c r="R369" s="16">
        <f t="shared" si="30"/>
        <v>20</v>
      </c>
      <c r="S369" s="16">
        <f t="shared" si="30"/>
        <v>25</v>
      </c>
      <c r="T369" s="16">
        <f t="shared" si="30"/>
        <v>22</v>
      </c>
      <c r="U369" s="16">
        <f t="shared" si="30"/>
        <v>12</v>
      </c>
      <c r="V369" s="16">
        <f t="shared" si="30"/>
        <v>1</v>
      </c>
      <c r="W369" s="16">
        <f t="shared" si="30"/>
        <v>9</v>
      </c>
      <c r="X369" s="16">
        <f t="shared" si="30"/>
        <v>16</v>
      </c>
      <c r="Y369" s="16">
        <f t="shared" si="30"/>
        <v>29</v>
      </c>
      <c r="Z369" s="16">
        <f t="shared" si="30"/>
        <v>15</v>
      </c>
      <c r="AA369" s="16">
        <f t="shared" si="30"/>
        <v>21</v>
      </c>
      <c r="AB369" s="16">
        <f t="shared" si="30"/>
        <v>13</v>
      </c>
      <c r="AC369" s="16">
        <f t="shared" si="30"/>
        <v>11</v>
      </c>
      <c r="AD369" s="16">
        <f t="shared" si="30"/>
        <v>19</v>
      </c>
      <c r="AE369" s="16">
        <f t="shared" si="30"/>
        <v>10</v>
      </c>
    </row>
    <row r="370" spans="1:31" x14ac:dyDescent="0.45">
      <c r="A370" s="51" t="s">
        <v>3679</v>
      </c>
      <c r="B370" s="16"/>
      <c r="C370" s="16">
        <f t="shared" si="29"/>
        <v>8</v>
      </c>
      <c r="D370" s="16">
        <f t="shared" si="30"/>
        <v>5</v>
      </c>
      <c r="E370" s="16">
        <f t="shared" si="30"/>
        <v>9</v>
      </c>
      <c r="F370" s="16">
        <f t="shared" si="30"/>
        <v>11</v>
      </c>
      <c r="G370" s="16">
        <f t="shared" si="30"/>
        <v>20</v>
      </c>
      <c r="H370" s="16">
        <f t="shared" si="30"/>
        <v>23</v>
      </c>
      <c r="I370" s="16">
        <f t="shared" si="30"/>
        <v>23</v>
      </c>
      <c r="J370" s="16">
        <f t="shared" si="30"/>
        <v>3</v>
      </c>
      <c r="K370" s="16">
        <f t="shared" si="30"/>
        <v>23</v>
      </c>
      <c r="L370" s="16">
        <f t="shared" si="30"/>
        <v>17</v>
      </c>
      <c r="M370" s="16">
        <f t="shared" si="30"/>
        <v>23</v>
      </c>
      <c r="N370" s="16">
        <f t="shared" si="30"/>
        <v>1</v>
      </c>
      <c r="O370" s="16">
        <f t="shared" si="30"/>
        <v>7</v>
      </c>
      <c r="P370" s="16">
        <f t="shared" si="30"/>
        <v>15</v>
      </c>
      <c r="Q370" s="16">
        <f t="shared" si="30"/>
        <v>16</v>
      </c>
      <c r="R370" s="16">
        <f t="shared" si="30"/>
        <v>12</v>
      </c>
      <c r="S370" s="16">
        <f t="shared" si="30"/>
        <v>2</v>
      </c>
      <c r="T370" s="16">
        <f t="shared" si="30"/>
        <v>6</v>
      </c>
      <c r="U370" s="16">
        <f t="shared" si="30"/>
        <v>21</v>
      </c>
      <c r="V370" s="16">
        <f t="shared" si="30"/>
        <v>22</v>
      </c>
      <c r="W370" s="16">
        <f t="shared" si="30"/>
        <v>13</v>
      </c>
      <c r="X370" s="16">
        <f t="shared" si="30"/>
        <v>23</v>
      </c>
      <c r="Y370" s="16">
        <f t="shared" ref="D370:AE376" si="31">RANK(Y342,$C342:$AE342)</f>
        <v>23</v>
      </c>
      <c r="Z370" s="16">
        <f t="shared" si="31"/>
        <v>18</v>
      </c>
      <c r="AA370" s="16">
        <f t="shared" si="31"/>
        <v>14</v>
      </c>
      <c r="AB370" s="16">
        <f t="shared" si="31"/>
        <v>10</v>
      </c>
      <c r="AC370" s="16">
        <f t="shared" si="31"/>
        <v>23</v>
      </c>
      <c r="AD370" s="16">
        <f t="shared" si="31"/>
        <v>19</v>
      </c>
      <c r="AE370" s="16">
        <f t="shared" si="31"/>
        <v>4</v>
      </c>
    </row>
    <row r="371" spans="1:31" x14ac:dyDescent="0.45">
      <c r="A371" s="51" t="s">
        <v>1439</v>
      </c>
      <c r="B371" s="16"/>
      <c r="C371" s="16">
        <f t="shared" si="29"/>
        <v>4</v>
      </c>
      <c r="D371" s="16">
        <f t="shared" si="31"/>
        <v>1</v>
      </c>
      <c r="E371" s="16">
        <f t="shared" si="31"/>
        <v>23</v>
      </c>
      <c r="F371" s="16">
        <f t="shared" si="31"/>
        <v>15</v>
      </c>
      <c r="G371" s="16">
        <f t="shared" si="31"/>
        <v>3</v>
      </c>
      <c r="H371" s="16">
        <f t="shared" si="31"/>
        <v>25</v>
      </c>
      <c r="I371" s="16">
        <f t="shared" si="31"/>
        <v>7</v>
      </c>
      <c r="J371" s="16">
        <f t="shared" si="31"/>
        <v>12</v>
      </c>
      <c r="K371" s="16">
        <f t="shared" si="31"/>
        <v>24</v>
      </c>
      <c r="L371" s="16">
        <f t="shared" si="31"/>
        <v>16</v>
      </c>
      <c r="M371" s="16">
        <f t="shared" si="31"/>
        <v>22</v>
      </c>
      <c r="N371" s="16">
        <f t="shared" si="31"/>
        <v>27</v>
      </c>
      <c r="O371" s="16">
        <f t="shared" si="31"/>
        <v>28</v>
      </c>
      <c r="P371" s="16">
        <f t="shared" si="31"/>
        <v>26</v>
      </c>
      <c r="Q371" s="16">
        <f t="shared" si="31"/>
        <v>8</v>
      </c>
      <c r="R371" s="16">
        <f t="shared" si="31"/>
        <v>13</v>
      </c>
      <c r="S371" s="16">
        <f t="shared" si="31"/>
        <v>21</v>
      </c>
      <c r="T371" s="16">
        <f t="shared" si="31"/>
        <v>9</v>
      </c>
      <c r="U371" s="16">
        <f t="shared" si="31"/>
        <v>5</v>
      </c>
      <c r="V371" s="16">
        <f t="shared" si="31"/>
        <v>19</v>
      </c>
      <c r="W371" s="16">
        <f t="shared" si="31"/>
        <v>10</v>
      </c>
      <c r="X371" s="16">
        <f t="shared" si="31"/>
        <v>20</v>
      </c>
      <c r="Y371" s="16">
        <f t="shared" si="31"/>
        <v>6</v>
      </c>
      <c r="Z371" s="16">
        <f t="shared" si="31"/>
        <v>11</v>
      </c>
      <c r="AA371" s="16">
        <f t="shared" si="31"/>
        <v>2</v>
      </c>
      <c r="AB371" s="16">
        <f t="shared" si="31"/>
        <v>18</v>
      </c>
      <c r="AC371" s="16">
        <f t="shared" si="31"/>
        <v>17</v>
      </c>
      <c r="AD371" s="16">
        <f t="shared" si="31"/>
        <v>14</v>
      </c>
      <c r="AE371" s="16">
        <f t="shared" si="31"/>
        <v>29</v>
      </c>
    </row>
    <row r="372" spans="1:31" x14ac:dyDescent="0.45">
      <c r="A372" s="51" t="s">
        <v>1438</v>
      </c>
      <c r="B372" s="16"/>
      <c r="C372" s="16">
        <f t="shared" si="29"/>
        <v>9</v>
      </c>
      <c r="D372" s="16">
        <f t="shared" si="31"/>
        <v>6</v>
      </c>
      <c r="E372" s="16">
        <f t="shared" si="31"/>
        <v>19</v>
      </c>
      <c r="F372" s="16">
        <f t="shared" si="31"/>
        <v>12</v>
      </c>
      <c r="G372" s="16">
        <f t="shared" si="31"/>
        <v>3</v>
      </c>
      <c r="H372" s="16">
        <f t="shared" si="31"/>
        <v>21</v>
      </c>
      <c r="I372" s="16">
        <f t="shared" si="31"/>
        <v>22</v>
      </c>
      <c r="J372" s="16">
        <f t="shared" si="31"/>
        <v>1</v>
      </c>
      <c r="K372" s="16">
        <f t="shared" si="31"/>
        <v>25</v>
      </c>
      <c r="L372" s="16">
        <f t="shared" si="31"/>
        <v>18</v>
      </c>
      <c r="M372" s="16">
        <f t="shared" si="31"/>
        <v>17</v>
      </c>
      <c r="N372" s="16">
        <f t="shared" si="31"/>
        <v>13</v>
      </c>
      <c r="O372" s="16">
        <f t="shared" si="31"/>
        <v>29</v>
      </c>
      <c r="P372" s="16">
        <f t="shared" si="31"/>
        <v>27</v>
      </c>
      <c r="Q372" s="16">
        <f t="shared" si="31"/>
        <v>10</v>
      </c>
      <c r="R372" s="16">
        <f t="shared" si="31"/>
        <v>23</v>
      </c>
      <c r="S372" s="16">
        <f t="shared" si="31"/>
        <v>20</v>
      </c>
      <c r="T372" s="16">
        <f t="shared" si="31"/>
        <v>2</v>
      </c>
      <c r="U372" s="16">
        <f t="shared" si="31"/>
        <v>11</v>
      </c>
      <c r="V372" s="16">
        <f t="shared" si="31"/>
        <v>15</v>
      </c>
      <c r="W372" s="16">
        <f t="shared" si="31"/>
        <v>8</v>
      </c>
      <c r="X372" s="16">
        <f t="shared" si="31"/>
        <v>7</v>
      </c>
      <c r="Y372" s="16">
        <f t="shared" si="31"/>
        <v>5</v>
      </c>
      <c r="Z372" s="16">
        <f t="shared" si="31"/>
        <v>16</v>
      </c>
      <c r="AA372" s="16">
        <f t="shared" si="31"/>
        <v>4</v>
      </c>
      <c r="AB372" s="16">
        <f t="shared" si="31"/>
        <v>14</v>
      </c>
      <c r="AC372" s="16">
        <f t="shared" si="31"/>
        <v>24</v>
      </c>
      <c r="AD372" s="16">
        <f t="shared" si="31"/>
        <v>26</v>
      </c>
      <c r="AE372" s="16">
        <f t="shared" si="31"/>
        <v>28</v>
      </c>
    </row>
    <row r="373" spans="1:31" x14ac:dyDescent="0.45">
      <c r="A373" s="51" t="s">
        <v>3506</v>
      </c>
      <c r="B373" s="16"/>
      <c r="C373" s="16">
        <f t="shared" si="29"/>
        <v>20</v>
      </c>
      <c r="D373" s="16">
        <f t="shared" si="31"/>
        <v>2</v>
      </c>
      <c r="E373" s="16">
        <f t="shared" si="31"/>
        <v>28</v>
      </c>
      <c r="F373" s="16">
        <f t="shared" si="31"/>
        <v>13</v>
      </c>
      <c r="G373" s="16">
        <f t="shared" si="31"/>
        <v>1</v>
      </c>
      <c r="H373" s="16">
        <f t="shared" si="31"/>
        <v>23</v>
      </c>
      <c r="I373" s="16">
        <f t="shared" si="31"/>
        <v>8</v>
      </c>
      <c r="J373" s="16">
        <f t="shared" si="31"/>
        <v>6</v>
      </c>
      <c r="K373" s="16">
        <f t="shared" si="31"/>
        <v>21</v>
      </c>
      <c r="L373" s="16">
        <f t="shared" si="31"/>
        <v>22</v>
      </c>
      <c r="M373" s="16">
        <f t="shared" si="31"/>
        <v>26</v>
      </c>
      <c r="N373" s="16">
        <f t="shared" si="31"/>
        <v>25</v>
      </c>
      <c r="O373" s="16">
        <f t="shared" si="31"/>
        <v>27</v>
      </c>
      <c r="P373" s="16">
        <f t="shared" si="31"/>
        <v>24</v>
      </c>
      <c r="Q373" s="16">
        <f t="shared" si="31"/>
        <v>10</v>
      </c>
      <c r="R373" s="16">
        <f t="shared" si="31"/>
        <v>12</v>
      </c>
      <c r="S373" s="16">
        <f t="shared" si="31"/>
        <v>18</v>
      </c>
      <c r="T373" s="16">
        <f t="shared" si="31"/>
        <v>7</v>
      </c>
      <c r="U373" s="16">
        <f t="shared" si="31"/>
        <v>4</v>
      </c>
      <c r="V373" s="16">
        <f t="shared" si="31"/>
        <v>16</v>
      </c>
      <c r="W373" s="16">
        <f t="shared" si="31"/>
        <v>14</v>
      </c>
      <c r="X373" s="16">
        <f t="shared" si="31"/>
        <v>15</v>
      </c>
      <c r="Y373" s="16">
        <f t="shared" si="31"/>
        <v>5</v>
      </c>
      <c r="Z373" s="16">
        <f t="shared" si="31"/>
        <v>17</v>
      </c>
      <c r="AA373" s="16">
        <f t="shared" si="31"/>
        <v>3</v>
      </c>
      <c r="AB373" s="16">
        <f t="shared" si="31"/>
        <v>11</v>
      </c>
      <c r="AC373" s="16">
        <f t="shared" si="31"/>
        <v>9</v>
      </c>
      <c r="AD373" s="16">
        <f t="shared" si="31"/>
        <v>19</v>
      </c>
      <c r="AE373" s="16">
        <f t="shared" si="31"/>
        <v>29</v>
      </c>
    </row>
    <row r="374" spans="1:31" x14ac:dyDescent="0.45">
      <c r="A374" s="51" t="s">
        <v>3970</v>
      </c>
      <c r="B374" s="16"/>
      <c r="C374" s="16">
        <f t="shared" si="29"/>
        <v>17</v>
      </c>
      <c r="D374" s="16">
        <f t="shared" si="31"/>
        <v>2</v>
      </c>
      <c r="E374" s="16">
        <f t="shared" si="31"/>
        <v>21</v>
      </c>
      <c r="F374" s="16">
        <f t="shared" si="31"/>
        <v>29</v>
      </c>
      <c r="G374" s="16">
        <f t="shared" si="31"/>
        <v>15</v>
      </c>
      <c r="H374" s="16">
        <f t="shared" si="31"/>
        <v>20</v>
      </c>
      <c r="I374" s="16">
        <f t="shared" si="31"/>
        <v>6</v>
      </c>
      <c r="J374" s="16">
        <f t="shared" si="31"/>
        <v>23</v>
      </c>
      <c r="K374" s="16">
        <f t="shared" si="31"/>
        <v>4</v>
      </c>
      <c r="L374" s="16">
        <f t="shared" si="31"/>
        <v>16</v>
      </c>
      <c r="M374" s="16">
        <f t="shared" si="31"/>
        <v>28</v>
      </c>
      <c r="N374" s="16">
        <f t="shared" si="31"/>
        <v>9</v>
      </c>
      <c r="O374" s="16">
        <f t="shared" si="31"/>
        <v>8</v>
      </c>
      <c r="P374" s="16">
        <f t="shared" si="31"/>
        <v>11</v>
      </c>
      <c r="Q374" s="16">
        <f t="shared" si="31"/>
        <v>22</v>
      </c>
      <c r="R374" s="16">
        <f t="shared" si="31"/>
        <v>10</v>
      </c>
      <c r="S374" s="16">
        <f t="shared" si="31"/>
        <v>5</v>
      </c>
      <c r="T374" s="16">
        <f t="shared" si="31"/>
        <v>26</v>
      </c>
      <c r="U374" s="16">
        <f t="shared" si="31"/>
        <v>19</v>
      </c>
      <c r="V374" s="16">
        <f t="shared" si="31"/>
        <v>13</v>
      </c>
      <c r="W374" s="16">
        <f t="shared" si="31"/>
        <v>27</v>
      </c>
      <c r="X374" s="16">
        <f t="shared" si="31"/>
        <v>24</v>
      </c>
      <c r="Y374" s="16">
        <f t="shared" si="31"/>
        <v>14</v>
      </c>
      <c r="Z374" s="16">
        <f t="shared" si="31"/>
        <v>25</v>
      </c>
      <c r="AA374" s="16">
        <f t="shared" si="31"/>
        <v>3</v>
      </c>
      <c r="AB374" s="16">
        <f t="shared" si="31"/>
        <v>18</v>
      </c>
      <c r="AC374" s="16">
        <f t="shared" si="31"/>
        <v>12</v>
      </c>
      <c r="AD374" s="16">
        <f t="shared" si="31"/>
        <v>1</v>
      </c>
      <c r="AE374" s="16">
        <f t="shared" si="31"/>
        <v>7</v>
      </c>
    </row>
    <row r="375" spans="1:31" x14ac:dyDescent="0.45">
      <c r="A375" s="51" t="s">
        <v>3996</v>
      </c>
      <c r="B375" s="16"/>
      <c r="C375" s="16">
        <f t="shared" si="29"/>
        <v>3</v>
      </c>
      <c r="D375" s="16">
        <f t="shared" si="31"/>
        <v>12</v>
      </c>
      <c r="E375" s="16">
        <f t="shared" si="31"/>
        <v>4</v>
      </c>
      <c r="F375" s="16">
        <f t="shared" si="31"/>
        <v>11</v>
      </c>
      <c r="G375" s="16">
        <f t="shared" si="31"/>
        <v>16</v>
      </c>
      <c r="H375" s="16">
        <f t="shared" si="31"/>
        <v>17</v>
      </c>
      <c r="I375" s="16">
        <f t="shared" si="31"/>
        <v>21</v>
      </c>
      <c r="J375" s="16">
        <f t="shared" si="31"/>
        <v>1</v>
      </c>
      <c r="K375" s="16">
        <f t="shared" si="31"/>
        <v>18</v>
      </c>
      <c r="L375" s="16">
        <f t="shared" si="31"/>
        <v>14</v>
      </c>
      <c r="M375" s="16">
        <f t="shared" si="31"/>
        <v>7</v>
      </c>
      <c r="N375" s="16">
        <f t="shared" si="31"/>
        <v>6</v>
      </c>
      <c r="O375" s="16">
        <f t="shared" si="31"/>
        <v>23</v>
      </c>
      <c r="P375" s="16">
        <f t="shared" si="31"/>
        <v>28</v>
      </c>
      <c r="Q375" s="16">
        <f t="shared" si="31"/>
        <v>10</v>
      </c>
      <c r="R375" s="16">
        <f t="shared" si="31"/>
        <v>15</v>
      </c>
      <c r="S375" s="16">
        <f t="shared" si="31"/>
        <v>22</v>
      </c>
      <c r="T375" s="16">
        <f t="shared" si="31"/>
        <v>20</v>
      </c>
      <c r="U375" s="16">
        <f t="shared" si="31"/>
        <v>27</v>
      </c>
      <c r="V375" s="16">
        <f t="shared" si="31"/>
        <v>9</v>
      </c>
      <c r="W375" s="16">
        <f t="shared" si="31"/>
        <v>2</v>
      </c>
      <c r="X375" s="16">
        <f t="shared" si="31"/>
        <v>24</v>
      </c>
      <c r="Y375" s="16">
        <f t="shared" si="31"/>
        <v>5</v>
      </c>
      <c r="Z375" s="16">
        <f t="shared" si="31"/>
        <v>13</v>
      </c>
      <c r="AA375" s="16">
        <f t="shared" si="31"/>
        <v>26</v>
      </c>
      <c r="AB375" s="16">
        <f t="shared" si="31"/>
        <v>19</v>
      </c>
      <c r="AC375" s="16">
        <f t="shared" si="31"/>
        <v>25</v>
      </c>
      <c r="AD375" s="16">
        <f t="shared" si="31"/>
        <v>29</v>
      </c>
      <c r="AE375" s="16">
        <f t="shared" si="31"/>
        <v>8</v>
      </c>
    </row>
    <row r="376" spans="1:31" x14ac:dyDescent="0.45">
      <c r="A376" s="51" t="s">
        <v>4001</v>
      </c>
      <c r="B376" s="16"/>
      <c r="C376" s="16">
        <f t="shared" si="29"/>
        <v>12</v>
      </c>
      <c r="D376" s="16">
        <f t="shared" si="31"/>
        <v>10</v>
      </c>
      <c r="E376" s="16">
        <f t="shared" si="31"/>
        <v>1</v>
      </c>
      <c r="F376" s="16">
        <f t="shared" si="31"/>
        <v>6</v>
      </c>
      <c r="G376" s="16">
        <f t="shared" si="31"/>
        <v>16</v>
      </c>
      <c r="H376" s="16">
        <f t="shared" si="31"/>
        <v>8</v>
      </c>
      <c r="I376" s="16">
        <f t="shared" si="31"/>
        <v>14</v>
      </c>
      <c r="J376" s="16">
        <f t="shared" si="31"/>
        <v>26</v>
      </c>
      <c r="K376" s="16">
        <f t="shared" si="31"/>
        <v>24</v>
      </c>
      <c r="L376" s="16">
        <f t="shared" si="31"/>
        <v>18</v>
      </c>
      <c r="M376" s="16">
        <f t="shared" si="31"/>
        <v>9</v>
      </c>
      <c r="N376" s="16">
        <f t="shared" si="31"/>
        <v>4</v>
      </c>
      <c r="O376" s="16">
        <f t="shared" si="31"/>
        <v>28</v>
      </c>
      <c r="P376" s="16">
        <f t="shared" si="31"/>
        <v>25</v>
      </c>
      <c r="Q376" s="16">
        <f t="shared" si="31"/>
        <v>20</v>
      </c>
      <c r="R376" s="16">
        <f t="shared" si="31"/>
        <v>11</v>
      </c>
      <c r="S376" s="16">
        <f t="shared" si="31"/>
        <v>21</v>
      </c>
      <c r="T376" s="16">
        <f t="shared" si="31"/>
        <v>13</v>
      </c>
      <c r="U376" s="16">
        <f t="shared" si="31"/>
        <v>22</v>
      </c>
      <c r="V376" s="16">
        <f t="shared" si="31"/>
        <v>3</v>
      </c>
      <c r="W376" s="16">
        <f t="shared" si="31"/>
        <v>7</v>
      </c>
      <c r="X376" s="16">
        <f t="shared" si="31"/>
        <v>17</v>
      </c>
      <c r="Y376" s="16">
        <f t="shared" si="31"/>
        <v>2</v>
      </c>
      <c r="Z376" s="16">
        <f t="shared" si="31"/>
        <v>15</v>
      </c>
      <c r="AA376" s="16">
        <f t="shared" si="31"/>
        <v>27</v>
      </c>
      <c r="AB376" s="16">
        <f t="shared" si="31"/>
        <v>23</v>
      </c>
      <c r="AC376" s="16">
        <f t="shared" si="31"/>
        <v>19</v>
      </c>
      <c r="AD376" s="16">
        <f t="shared" si="31"/>
        <v>29</v>
      </c>
      <c r="AE376" s="16">
        <f t="shared" si="31"/>
        <v>5</v>
      </c>
    </row>
    <row r="380" spans="1:31" x14ac:dyDescent="0.45">
      <c r="A380" s="153"/>
      <c r="B380" s="153"/>
      <c r="C380" s="153"/>
      <c r="D380" s="153"/>
      <c r="E380" s="153"/>
      <c r="F380" s="153"/>
      <c r="G380" s="153"/>
    </row>
    <row r="381" spans="1:31" x14ac:dyDescent="0.45">
      <c r="A381" s="153"/>
      <c r="B381" s="153"/>
      <c r="C381" s="153"/>
      <c r="D381" s="153"/>
      <c r="E381" s="153"/>
      <c r="F381" s="153"/>
      <c r="G381" s="153"/>
    </row>
    <row r="382" spans="1:31" x14ac:dyDescent="0.45">
      <c r="A382" s="153"/>
      <c r="B382" s="153"/>
      <c r="C382" s="153"/>
      <c r="D382" s="153"/>
      <c r="E382" s="153"/>
      <c r="F382" s="153"/>
      <c r="G382" s="153"/>
    </row>
    <row r="383" spans="1:31" x14ac:dyDescent="0.45">
      <c r="A383" s="153"/>
      <c r="B383" s="153"/>
      <c r="C383" s="153"/>
      <c r="D383" s="153"/>
      <c r="E383" s="153"/>
      <c r="F383" s="153"/>
      <c r="G383" s="153"/>
    </row>
    <row r="384" spans="1:31" x14ac:dyDescent="0.45">
      <c r="A384" s="153"/>
      <c r="B384" s="153"/>
      <c r="C384" s="153"/>
      <c r="D384" s="153"/>
      <c r="E384" s="153"/>
      <c r="F384" s="153"/>
      <c r="G384" s="153"/>
    </row>
    <row r="385" spans="1:7" x14ac:dyDescent="0.45">
      <c r="A385" s="153"/>
      <c r="B385" s="153"/>
      <c r="C385" s="153"/>
      <c r="D385" s="153"/>
      <c r="E385" s="153"/>
      <c r="F385" s="153"/>
      <c r="G385" s="153"/>
    </row>
    <row r="386" spans="1:7" x14ac:dyDescent="0.45">
      <c r="A386" s="153"/>
      <c r="B386" s="153"/>
      <c r="C386" s="153"/>
      <c r="D386" s="153"/>
      <c r="E386" s="153"/>
      <c r="F386" s="153"/>
      <c r="G386" s="153"/>
    </row>
    <row r="387" spans="1:7" x14ac:dyDescent="0.45">
      <c r="A387" s="153"/>
      <c r="B387" s="153"/>
      <c r="C387" s="153"/>
      <c r="D387" s="153"/>
      <c r="E387" s="153"/>
      <c r="F387" s="153"/>
      <c r="G387" s="153"/>
    </row>
    <row r="388" spans="1:7" x14ac:dyDescent="0.45">
      <c r="A388" s="153"/>
      <c r="B388" s="153"/>
      <c r="C388" s="153"/>
      <c r="D388" s="153"/>
      <c r="E388" s="153"/>
      <c r="F388" s="153"/>
      <c r="G388" s="153"/>
    </row>
    <row r="389" spans="1:7" x14ac:dyDescent="0.45">
      <c r="A389" s="153"/>
      <c r="B389" s="153"/>
      <c r="C389" s="153"/>
      <c r="D389" s="153"/>
      <c r="E389" s="153"/>
      <c r="F389" s="153"/>
      <c r="G389" s="153"/>
    </row>
    <row r="390" spans="1:7" x14ac:dyDescent="0.45">
      <c r="A390" s="153"/>
      <c r="B390" s="153"/>
      <c r="C390" s="153"/>
      <c r="D390" s="153"/>
      <c r="E390" s="153"/>
      <c r="F390" s="153"/>
      <c r="G390" s="153"/>
    </row>
    <row r="391" spans="1:7" x14ac:dyDescent="0.45">
      <c r="A391" s="153"/>
      <c r="B391" s="153"/>
      <c r="C391" s="153"/>
      <c r="D391" s="153"/>
      <c r="E391" s="153"/>
      <c r="F391" s="153"/>
      <c r="G391" s="153"/>
    </row>
  </sheetData>
  <conditionalFormatting sqref="J38">
    <cfRule type="cellIs" dxfId="4" priority="3" operator="equal">
      <formula>FALSE</formula>
    </cfRule>
    <cfRule type="cellIs" dxfId="3" priority="4" operator="equal">
      <formula>TRUE</formula>
    </cfRule>
  </conditionalFormatting>
  <conditionalFormatting sqref="J61">
    <cfRule type="cellIs" dxfId="2" priority="1" operator="equal">
      <formula>FALSE</formula>
    </cfRule>
    <cfRule type="cellIs" dxfId="1" priority="2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AO7670"/>
  <sheetViews>
    <sheetView zoomScaleNormal="100" workbookViewId="0">
      <pane xSplit="8" topLeftCell="I1" activePane="topRight" state="frozen"/>
      <selection pane="topRight" activeCell="D24" sqref="D24"/>
    </sheetView>
  </sheetViews>
  <sheetFormatPr defaultColWidth="9.1328125" defaultRowHeight="13.15" x14ac:dyDescent="0.4"/>
  <cols>
    <col min="1" max="1" width="9.1328125" style="5"/>
    <col min="2" max="2" width="10.86328125" style="5" customWidth="1"/>
    <col min="3" max="3" width="12.86328125" style="5" customWidth="1"/>
    <col min="4" max="4" width="21.86328125" style="5" customWidth="1"/>
    <col min="5" max="5" width="25.59765625" style="5" customWidth="1"/>
    <col min="6" max="6" width="50.265625" style="5" customWidth="1"/>
    <col min="7" max="7" width="9.1328125" style="5"/>
    <col min="8" max="8" width="9.59765625" style="5" bestFit="1" customWidth="1"/>
    <col min="9" max="9" width="17.59765625" style="5" customWidth="1"/>
    <col min="10" max="10" width="18.1328125" style="5" customWidth="1"/>
    <col min="11" max="11" width="20.59765625" style="5" customWidth="1"/>
    <col min="12" max="12" width="15.265625" style="5" customWidth="1"/>
    <col min="13" max="13" width="20" style="5" customWidth="1"/>
    <col min="14" max="14" width="21.59765625" style="5" customWidth="1"/>
    <col min="15" max="15" width="18.1328125" style="5" customWidth="1"/>
    <col min="16" max="16" width="25.265625" style="5" customWidth="1"/>
    <col min="17" max="17" width="25.86328125" style="5" customWidth="1"/>
    <col min="18" max="18" width="19.1328125" style="5" customWidth="1"/>
    <col min="19" max="19" width="18.73046875" style="5" customWidth="1"/>
    <col min="20" max="20" width="22.86328125" style="5" customWidth="1"/>
    <col min="21" max="21" width="21.86328125" style="5" customWidth="1"/>
    <col min="22" max="22" width="20.86328125" style="5" customWidth="1"/>
    <col min="23" max="23" width="20.1328125" style="5" customWidth="1"/>
    <col min="24" max="24" width="15.59765625" style="5" customWidth="1"/>
    <col min="25" max="25" width="12.86328125" style="5" customWidth="1"/>
    <col min="26" max="26" width="13.3984375" style="5" customWidth="1"/>
    <col min="27" max="27" width="12.73046875" style="5" customWidth="1"/>
    <col min="28" max="28" width="14.73046875" style="5" customWidth="1"/>
    <col min="29" max="29" width="23.73046875" style="5" customWidth="1"/>
    <col min="30" max="30" width="24.73046875" style="5" customWidth="1"/>
    <col min="31" max="31" width="15.1328125" style="5" customWidth="1"/>
    <col min="32" max="32" width="21" style="5" customWidth="1"/>
    <col min="33" max="33" width="16.59765625" style="5" customWidth="1"/>
    <col min="34" max="34" width="18.3984375" style="5" customWidth="1"/>
    <col min="35" max="35" width="20" style="5" customWidth="1"/>
    <col min="36" max="36" width="25.265625" style="5" customWidth="1"/>
    <col min="37" max="37" width="14.73046875" style="5" customWidth="1"/>
    <col min="38" max="38" width="11.59765625" style="5" customWidth="1"/>
    <col min="39" max="39" width="16.59765625" style="5" customWidth="1"/>
    <col min="40" max="40" width="14" style="5" bestFit="1" customWidth="1"/>
    <col min="41" max="41" width="57.3984375" style="5" customWidth="1"/>
    <col min="42" max="42" width="9.1328125" style="5"/>
    <col min="43" max="43" width="32.1328125" style="5" customWidth="1"/>
    <col min="44" max="16384" width="9.1328125" style="5"/>
  </cols>
  <sheetData>
    <row r="1" spans="1:41" s="151" customFormat="1" ht="15.75" x14ac:dyDescent="0.5">
      <c r="A1" s="151" t="s">
        <v>40</v>
      </c>
      <c r="B1" s="151" t="s">
        <v>41</v>
      </c>
      <c r="C1" s="151" t="s">
        <v>42</v>
      </c>
      <c r="D1" s="151" t="s">
        <v>43</v>
      </c>
      <c r="E1" s="151" t="s">
        <v>44</v>
      </c>
      <c r="F1" s="151" t="s">
        <v>45</v>
      </c>
      <c r="G1" s="151" t="s">
        <v>46</v>
      </c>
      <c r="H1" s="151" t="s">
        <v>47</v>
      </c>
      <c r="I1" s="151" t="s">
        <v>48</v>
      </c>
      <c r="J1" s="151" t="s">
        <v>49</v>
      </c>
      <c r="K1" s="151" t="s">
        <v>50</v>
      </c>
      <c r="L1" s="151" t="s">
        <v>51</v>
      </c>
      <c r="M1" s="151" t="s">
        <v>52</v>
      </c>
      <c r="N1" s="151" t="s">
        <v>4986</v>
      </c>
      <c r="O1" s="151" t="s">
        <v>53</v>
      </c>
      <c r="P1" s="151" t="s">
        <v>54</v>
      </c>
      <c r="Q1" s="151" t="s">
        <v>56</v>
      </c>
      <c r="R1" s="151" t="s">
        <v>57</v>
      </c>
      <c r="S1" s="151" t="s">
        <v>58</v>
      </c>
      <c r="T1" s="151" t="s">
        <v>59</v>
      </c>
      <c r="U1" s="151" t="s">
        <v>60</v>
      </c>
      <c r="V1" s="151" t="s">
        <v>61</v>
      </c>
      <c r="W1" s="151" t="s">
        <v>62</v>
      </c>
      <c r="X1" s="151" t="s">
        <v>63</v>
      </c>
      <c r="Y1" s="151" t="s">
        <v>64</v>
      </c>
      <c r="Z1" s="151" t="s">
        <v>65</v>
      </c>
      <c r="AA1" s="151" t="s">
        <v>66</v>
      </c>
      <c r="AB1" s="151" t="s">
        <v>67</v>
      </c>
      <c r="AC1" s="151" t="s">
        <v>68</v>
      </c>
      <c r="AD1" s="151" t="s">
        <v>69</v>
      </c>
      <c r="AE1" s="151" t="s">
        <v>70</v>
      </c>
      <c r="AF1" s="151" t="s">
        <v>71</v>
      </c>
      <c r="AG1" s="151" t="s">
        <v>72</v>
      </c>
      <c r="AH1" s="151" t="s">
        <v>73</v>
      </c>
      <c r="AI1" s="151" t="s">
        <v>74</v>
      </c>
      <c r="AJ1" s="151" t="s">
        <v>75</v>
      </c>
      <c r="AK1" s="151" t="s">
        <v>76</v>
      </c>
      <c r="AL1" s="151" t="s">
        <v>77</v>
      </c>
      <c r="AM1" s="151" t="s">
        <v>78</v>
      </c>
      <c r="AN1" s="151" t="s">
        <v>79</v>
      </c>
      <c r="AO1" s="151" t="s">
        <v>80</v>
      </c>
    </row>
    <row r="2" spans="1:41" ht="14.25" x14ac:dyDescent="0.45">
      <c r="A2" s="150">
        <v>2011</v>
      </c>
      <c r="B2" s="5" t="s">
        <v>81</v>
      </c>
      <c r="C2" s="5" t="s">
        <v>120</v>
      </c>
      <c r="D2" s="5" t="s">
        <v>121</v>
      </c>
      <c r="E2" s="5" t="s">
        <v>12</v>
      </c>
      <c r="F2" s="5" t="s">
        <v>122</v>
      </c>
      <c r="G2" s="5" t="s">
        <v>83</v>
      </c>
      <c r="H2" s="5" t="s">
        <v>101</v>
      </c>
      <c r="I2" s="150"/>
      <c r="J2" s="150"/>
      <c r="K2" s="150"/>
      <c r="L2" s="150"/>
      <c r="M2" s="150"/>
      <c r="N2" s="150">
        <v>0</v>
      </c>
      <c r="O2" s="150">
        <v>9.5157814830203302E-2</v>
      </c>
      <c r="P2" s="150"/>
      <c r="Q2" s="150"/>
      <c r="R2" s="150">
        <v>0</v>
      </c>
      <c r="S2" s="150"/>
      <c r="T2" s="150"/>
      <c r="U2" s="150"/>
      <c r="V2" s="150"/>
      <c r="W2" s="150"/>
      <c r="X2" s="150"/>
      <c r="Y2" s="150"/>
      <c r="Z2" s="150">
        <v>0</v>
      </c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>
        <v>3.2813041470944881E-3</v>
      </c>
      <c r="AM2" s="150">
        <v>0</v>
      </c>
      <c r="AN2" s="150">
        <v>7.9298177734017372E-3</v>
      </c>
      <c r="AO2" s="5" t="s">
        <v>123</v>
      </c>
    </row>
    <row r="3" spans="1:41" ht="14.25" x14ac:dyDescent="0.45">
      <c r="A3" s="150">
        <v>2011</v>
      </c>
      <c r="B3" s="5" t="s">
        <v>81</v>
      </c>
      <c r="C3" s="5" t="s">
        <v>120</v>
      </c>
      <c r="D3" s="5" t="s">
        <v>121</v>
      </c>
      <c r="E3" s="5" t="s">
        <v>12</v>
      </c>
      <c r="F3" s="5" t="s">
        <v>124</v>
      </c>
      <c r="G3" s="5" t="s">
        <v>83</v>
      </c>
      <c r="H3" s="5" t="s">
        <v>101</v>
      </c>
      <c r="I3" s="150"/>
      <c r="J3" s="150"/>
      <c r="K3" s="150"/>
      <c r="L3" s="150"/>
      <c r="M3" s="150"/>
      <c r="N3" s="150">
        <v>0</v>
      </c>
      <c r="O3" s="150">
        <v>0.1045258548302033</v>
      </c>
      <c r="P3" s="150"/>
      <c r="Q3" s="150"/>
      <c r="R3" s="150">
        <v>0</v>
      </c>
      <c r="S3" s="150"/>
      <c r="T3" s="150"/>
      <c r="U3" s="150"/>
      <c r="V3" s="150"/>
      <c r="W3" s="150"/>
      <c r="X3" s="150"/>
      <c r="Y3" s="150"/>
      <c r="Z3" s="150">
        <v>0</v>
      </c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>
        <v>3.6043399013578892E-3</v>
      </c>
      <c r="AM3" s="150">
        <v>0</v>
      </c>
      <c r="AN3" s="150">
        <v>8.7104877457022667E-3</v>
      </c>
      <c r="AO3" s="5" t="s">
        <v>125</v>
      </c>
    </row>
    <row r="4" spans="1:41" ht="14.25" x14ac:dyDescent="0.45">
      <c r="A4" s="150">
        <v>2012</v>
      </c>
      <c r="B4" s="5" t="s">
        <v>81</v>
      </c>
      <c r="C4" s="5" t="s">
        <v>126</v>
      </c>
      <c r="D4" s="5" t="s">
        <v>82</v>
      </c>
      <c r="E4" s="5" t="s">
        <v>96</v>
      </c>
      <c r="F4" s="5" t="s">
        <v>97</v>
      </c>
      <c r="G4" s="5" t="s">
        <v>83</v>
      </c>
      <c r="H4" s="5" t="s">
        <v>267</v>
      </c>
      <c r="I4" s="150">
        <v>31021</v>
      </c>
      <c r="J4" s="150">
        <v>82656</v>
      </c>
      <c r="K4" s="150">
        <v>4489</v>
      </c>
      <c r="L4" s="150">
        <v>8275</v>
      </c>
      <c r="M4" s="150">
        <v>37058</v>
      </c>
      <c r="N4" s="150">
        <v>17412.916666666672</v>
      </c>
      <c r="O4" s="150">
        <v>25554</v>
      </c>
      <c r="P4" s="150">
        <v>115315.174</v>
      </c>
      <c r="Q4" s="150">
        <v>17272.230276833339</v>
      </c>
      <c r="R4" s="150">
        <v>23871.43494493455</v>
      </c>
      <c r="S4" s="150">
        <v>36049</v>
      </c>
      <c r="T4" s="150">
        <v>24342</v>
      </c>
      <c r="U4" s="150">
        <v>9066.5</v>
      </c>
      <c r="V4" s="150">
        <v>36881</v>
      </c>
      <c r="W4" s="150">
        <v>12262</v>
      </c>
      <c r="X4" s="150">
        <v>53728</v>
      </c>
      <c r="Y4" s="150">
        <v>192146</v>
      </c>
      <c r="Z4" s="150">
        <v>14819.58333333333</v>
      </c>
      <c r="AA4" s="150">
        <v>320887.00000000012</v>
      </c>
      <c r="AB4" s="150">
        <v>6805</v>
      </c>
      <c r="AC4" s="150">
        <v>23526</v>
      </c>
      <c r="AD4" s="150">
        <v>34544.916666666657</v>
      </c>
      <c r="AE4" s="150">
        <v>30487</v>
      </c>
      <c r="AF4" s="150">
        <v>109114</v>
      </c>
      <c r="AG4" s="150">
        <v>533093.50757575734</v>
      </c>
      <c r="AH4" s="150">
        <v>83909</v>
      </c>
      <c r="AI4" s="150">
        <v>23556</v>
      </c>
      <c r="AJ4" s="150">
        <v>164446.5</v>
      </c>
      <c r="AK4" s="150">
        <v>12992</v>
      </c>
      <c r="AL4" s="150">
        <v>2085579.625</v>
      </c>
      <c r="AM4" s="150">
        <v>1730290.875</v>
      </c>
      <c r="AN4" s="150">
        <v>355288.9375</v>
      </c>
      <c r="AO4" s="5" t="s">
        <v>127</v>
      </c>
    </row>
    <row r="5" spans="1:41" ht="14.25" x14ac:dyDescent="0.45">
      <c r="A5" s="150">
        <v>2012</v>
      </c>
      <c r="B5" s="5" t="s">
        <v>81</v>
      </c>
      <c r="C5" s="5" t="s">
        <v>3765</v>
      </c>
      <c r="D5" s="5" t="s">
        <v>3768</v>
      </c>
      <c r="E5" s="5" t="s">
        <v>3722</v>
      </c>
      <c r="F5" s="5" t="s">
        <v>19</v>
      </c>
      <c r="G5" s="5" t="s">
        <v>87</v>
      </c>
      <c r="H5" s="5" t="s">
        <v>131</v>
      </c>
      <c r="I5" s="150">
        <v>8977.69140625</v>
      </c>
      <c r="J5" s="150"/>
      <c r="K5" s="150">
        <v>1481.2757568359375</v>
      </c>
      <c r="L5" s="150">
        <v>696.6070556640625</v>
      </c>
      <c r="M5" s="150">
        <v>4986.04736328125</v>
      </c>
      <c r="N5" s="150">
        <v>18206.94140625</v>
      </c>
      <c r="O5" s="150">
        <v>1759.207275390625</v>
      </c>
      <c r="P5" s="150">
        <v>5827.83154296875</v>
      </c>
      <c r="Q5" s="150">
        <v>4304.080078125</v>
      </c>
      <c r="R5" s="150">
        <v>4543.8798828125</v>
      </c>
      <c r="S5" s="150">
        <v>6.099886417388916</v>
      </c>
      <c r="T5" s="150"/>
      <c r="U5" s="150"/>
      <c r="V5" s="150">
        <v>0</v>
      </c>
      <c r="W5" s="150">
        <v>2019.0625</v>
      </c>
      <c r="X5" s="150">
        <v>12103.3955078125</v>
      </c>
      <c r="Y5" s="150">
        <v>22237.74609375</v>
      </c>
      <c r="Z5" s="150">
        <v>4833.55029296875</v>
      </c>
      <c r="AA5" s="150">
        <v>675.14923095703125</v>
      </c>
      <c r="AB5" s="150">
        <v>1678.6888427734375</v>
      </c>
      <c r="AC5" s="150">
        <v>6144.9052734375</v>
      </c>
      <c r="AD5" s="150">
        <v>20361.421875</v>
      </c>
      <c r="AE5" s="150">
        <v>14127.337890625</v>
      </c>
      <c r="AF5" s="150">
        <v>11242.0908203125</v>
      </c>
      <c r="AG5" s="150">
        <v>0</v>
      </c>
      <c r="AH5" s="150">
        <v>-304.99432373046875</v>
      </c>
      <c r="AI5" s="150">
        <v>5904.29345703125</v>
      </c>
      <c r="AJ5" s="150"/>
      <c r="AK5" s="150">
        <v>4318.7197265625</v>
      </c>
      <c r="AL5" s="150">
        <v>156131.015625</v>
      </c>
      <c r="AM5" s="150">
        <v>101817.8046875</v>
      </c>
      <c r="AN5" s="150">
        <v>54313.21484375</v>
      </c>
      <c r="AO5" s="5" t="s">
        <v>3775</v>
      </c>
    </row>
    <row r="6" spans="1:41" ht="14.25" x14ac:dyDescent="0.45">
      <c r="A6" s="150">
        <v>2012</v>
      </c>
      <c r="B6" s="5" t="s">
        <v>81</v>
      </c>
      <c r="C6" s="5" t="s">
        <v>3765</v>
      </c>
      <c r="D6" s="5" t="s">
        <v>3768</v>
      </c>
      <c r="E6" s="5" t="s">
        <v>3722</v>
      </c>
      <c r="F6" s="5" t="s">
        <v>19</v>
      </c>
      <c r="G6" s="5" t="s">
        <v>88</v>
      </c>
      <c r="H6" s="5" t="s">
        <v>131</v>
      </c>
      <c r="I6" s="150">
        <v>7358.89990234375</v>
      </c>
      <c r="J6" s="150"/>
      <c r="K6" s="150">
        <v>1214.1829833984375</v>
      </c>
      <c r="L6" s="150">
        <v>571</v>
      </c>
      <c r="M6" s="150">
        <v>4087</v>
      </c>
      <c r="N6" s="150">
        <v>14924</v>
      </c>
      <c r="O6" s="150">
        <v>1442</v>
      </c>
      <c r="P6" s="150">
        <v>4777</v>
      </c>
      <c r="Q6" s="150">
        <v>3528</v>
      </c>
      <c r="R6" s="150">
        <v>3724.560791015625</v>
      </c>
      <c r="S6" s="150">
        <v>5</v>
      </c>
      <c r="T6" s="150"/>
      <c r="U6" s="150"/>
      <c r="V6" s="150">
        <v>0</v>
      </c>
      <c r="W6" s="150">
        <v>1655</v>
      </c>
      <c r="X6" s="150">
        <v>9921</v>
      </c>
      <c r="Y6" s="150">
        <v>18228</v>
      </c>
      <c r="Z6" s="150">
        <v>3962</v>
      </c>
      <c r="AA6" s="150">
        <v>553.41131591796875</v>
      </c>
      <c r="AB6" s="150">
        <v>1376</v>
      </c>
      <c r="AC6" s="150">
        <v>5036.9013671875</v>
      </c>
      <c r="AD6" s="150">
        <v>16690</v>
      </c>
      <c r="AE6" s="150">
        <v>11580</v>
      </c>
      <c r="AF6" s="150">
        <v>9215</v>
      </c>
      <c r="AG6" s="150">
        <v>0</v>
      </c>
      <c r="AH6" s="150">
        <v>-250</v>
      </c>
      <c r="AI6" s="150">
        <v>4839.6748046875</v>
      </c>
      <c r="AJ6" s="150"/>
      <c r="AK6" s="150">
        <v>3540</v>
      </c>
      <c r="AL6" s="150">
        <v>127978.625</v>
      </c>
      <c r="AM6" s="150">
        <v>83458.7734375</v>
      </c>
      <c r="AN6" s="150">
        <v>44519.859375</v>
      </c>
      <c r="AO6" s="5" t="s">
        <v>3776</v>
      </c>
    </row>
    <row r="7" spans="1:41" ht="14.25" x14ac:dyDescent="0.45">
      <c r="A7" s="150">
        <v>2012</v>
      </c>
      <c r="B7" s="5" t="s">
        <v>81</v>
      </c>
      <c r="C7" s="5" t="s">
        <v>3765</v>
      </c>
      <c r="D7" s="5" t="s">
        <v>3768</v>
      </c>
      <c r="E7" s="5" t="s">
        <v>3722</v>
      </c>
      <c r="F7" s="5" t="s">
        <v>3770</v>
      </c>
      <c r="G7" s="5" t="s">
        <v>87</v>
      </c>
      <c r="H7" s="5" t="s">
        <v>131</v>
      </c>
      <c r="I7" s="150">
        <v>0</v>
      </c>
      <c r="J7" s="150"/>
      <c r="K7" s="150"/>
      <c r="L7" s="150"/>
      <c r="M7" s="150"/>
      <c r="N7" s="150">
        <v>0</v>
      </c>
      <c r="O7" s="150"/>
      <c r="P7" s="150">
        <v>0</v>
      </c>
      <c r="Q7" s="150">
        <v>0</v>
      </c>
      <c r="R7" s="150">
        <v>0</v>
      </c>
      <c r="S7" s="150"/>
      <c r="T7" s="150"/>
      <c r="U7" s="150"/>
      <c r="V7" s="150">
        <v>0</v>
      </c>
      <c r="W7" s="150"/>
      <c r="X7" s="150"/>
      <c r="Y7" s="150">
        <v>0</v>
      </c>
      <c r="Z7" s="150">
        <v>0</v>
      </c>
      <c r="AA7" s="150">
        <v>0</v>
      </c>
      <c r="AB7" s="150"/>
      <c r="AC7" s="150"/>
      <c r="AD7" s="150">
        <v>0</v>
      </c>
      <c r="AE7" s="150"/>
      <c r="AF7" s="150">
        <v>0</v>
      </c>
      <c r="AG7" s="150">
        <v>0</v>
      </c>
      <c r="AH7" s="150"/>
      <c r="AI7" s="150"/>
      <c r="AJ7" s="150"/>
      <c r="AK7" s="150"/>
      <c r="AL7" s="150">
        <v>0</v>
      </c>
      <c r="AM7" s="150">
        <v>0</v>
      </c>
      <c r="AN7" s="150">
        <v>0</v>
      </c>
      <c r="AO7" s="5" t="s">
        <v>3777</v>
      </c>
    </row>
    <row r="8" spans="1:41" ht="14.25" x14ac:dyDescent="0.45">
      <c r="A8" s="150">
        <v>2012</v>
      </c>
      <c r="B8" s="5" t="s">
        <v>81</v>
      </c>
      <c r="C8" s="5" t="s">
        <v>3765</v>
      </c>
      <c r="D8" s="5" t="s">
        <v>3768</v>
      </c>
      <c r="E8" s="5" t="s">
        <v>3722</v>
      </c>
      <c r="F8" s="5" t="s">
        <v>3770</v>
      </c>
      <c r="G8" s="5" t="s">
        <v>88</v>
      </c>
      <c r="H8" s="5" t="s">
        <v>131</v>
      </c>
      <c r="I8" s="150">
        <v>0</v>
      </c>
      <c r="J8" s="150"/>
      <c r="K8" s="150"/>
      <c r="L8" s="150"/>
      <c r="M8" s="150"/>
      <c r="N8" s="150">
        <v>0</v>
      </c>
      <c r="O8" s="150"/>
      <c r="P8" s="150">
        <v>0</v>
      </c>
      <c r="Q8" s="150">
        <v>0</v>
      </c>
      <c r="R8" s="150">
        <v>0</v>
      </c>
      <c r="S8" s="150"/>
      <c r="T8" s="150"/>
      <c r="U8" s="150"/>
      <c r="V8" s="150">
        <v>0</v>
      </c>
      <c r="W8" s="150"/>
      <c r="X8" s="150"/>
      <c r="Y8" s="150">
        <v>0</v>
      </c>
      <c r="Z8" s="150">
        <v>0</v>
      </c>
      <c r="AA8" s="150">
        <v>0</v>
      </c>
      <c r="AB8" s="150"/>
      <c r="AC8" s="150"/>
      <c r="AD8" s="150">
        <v>0</v>
      </c>
      <c r="AE8" s="150"/>
      <c r="AF8" s="150">
        <v>0</v>
      </c>
      <c r="AG8" s="150">
        <v>0</v>
      </c>
      <c r="AH8" s="150"/>
      <c r="AI8" s="150"/>
      <c r="AJ8" s="150"/>
      <c r="AK8" s="150"/>
      <c r="AL8" s="150">
        <v>0</v>
      </c>
      <c r="AM8" s="150">
        <v>0</v>
      </c>
      <c r="AN8" s="150">
        <v>0</v>
      </c>
      <c r="AO8" s="5" t="s">
        <v>3778</v>
      </c>
    </row>
    <row r="9" spans="1:41" ht="14.25" x14ac:dyDescent="0.45">
      <c r="A9" s="150">
        <v>2012</v>
      </c>
      <c r="B9" s="5" t="s">
        <v>81</v>
      </c>
      <c r="C9" s="5" t="s">
        <v>3765</v>
      </c>
      <c r="D9" s="5" t="s">
        <v>3768</v>
      </c>
      <c r="E9" s="5" t="s">
        <v>3722</v>
      </c>
      <c r="F9" s="5" t="s">
        <v>116</v>
      </c>
      <c r="G9" s="5" t="s">
        <v>87</v>
      </c>
      <c r="H9" s="5" t="s">
        <v>131</v>
      </c>
      <c r="I9" s="150">
        <v>6067.50732421875</v>
      </c>
      <c r="J9" s="150"/>
      <c r="K9" s="150"/>
      <c r="L9" s="150"/>
      <c r="M9" s="150">
        <v>2461.8447265625</v>
      </c>
      <c r="N9" s="150">
        <v>2841.593505859375</v>
      </c>
      <c r="O9" s="150"/>
      <c r="P9" s="150">
        <v>6918.5634765625</v>
      </c>
      <c r="Q9" s="150">
        <v>1738.1724853515625</v>
      </c>
      <c r="R9" s="150">
        <v>2793.866943359375</v>
      </c>
      <c r="S9" s="150">
        <v>22.750947952270508</v>
      </c>
      <c r="T9" s="150"/>
      <c r="U9" s="150">
        <v>494.53054809570313</v>
      </c>
      <c r="V9" s="150">
        <v>0</v>
      </c>
      <c r="W9" s="150">
        <v>1491.32470703125</v>
      </c>
      <c r="X9" s="150"/>
      <c r="Y9" s="150">
        <v>24543.72265625</v>
      </c>
      <c r="Z9" s="150">
        <v>3280.686767578125</v>
      </c>
      <c r="AA9" s="150">
        <v>0</v>
      </c>
      <c r="AB9" s="150">
        <v>997.62908935546875</v>
      </c>
      <c r="AC9" s="150">
        <v>1879.279052734375</v>
      </c>
      <c r="AD9" s="150">
        <v>4262.39013671875</v>
      </c>
      <c r="AE9" s="150"/>
      <c r="AF9" s="150">
        <v>9538.3349609375</v>
      </c>
      <c r="AG9" s="150">
        <v>0</v>
      </c>
      <c r="AH9" s="150"/>
      <c r="AI9" s="150">
        <v>2510.930908203125</v>
      </c>
      <c r="AJ9" s="150"/>
      <c r="AK9" s="150">
        <v>7811.5380859375</v>
      </c>
      <c r="AL9" s="150">
        <v>79654.6640625</v>
      </c>
      <c r="AM9" s="150">
        <v>60096.2578125</v>
      </c>
      <c r="AN9" s="150">
        <v>19558.408203125</v>
      </c>
      <c r="AO9" s="5" t="s">
        <v>3779</v>
      </c>
    </row>
    <row r="10" spans="1:41" ht="14.25" x14ac:dyDescent="0.45">
      <c r="A10" s="150">
        <v>2012</v>
      </c>
      <c r="B10" s="5" t="s">
        <v>81</v>
      </c>
      <c r="C10" s="5" t="s">
        <v>3765</v>
      </c>
      <c r="D10" s="5" t="s">
        <v>3768</v>
      </c>
      <c r="E10" s="5" t="s">
        <v>3722</v>
      </c>
      <c r="F10" s="5" t="s">
        <v>116</v>
      </c>
      <c r="G10" s="5" t="s">
        <v>88</v>
      </c>
      <c r="H10" s="5" t="s">
        <v>131</v>
      </c>
      <c r="I10" s="150">
        <v>5333.85009765625</v>
      </c>
      <c r="J10" s="150"/>
      <c r="K10" s="150"/>
      <c r="L10" s="150"/>
      <c r="M10" s="150">
        <v>2164.1689453125</v>
      </c>
      <c r="N10" s="150">
        <v>2498</v>
      </c>
      <c r="O10" s="150"/>
      <c r="P10" s="150">
        <v>6082</v>
      </c>
      <c r="Q10" s="150">
        <v>1528</v>
      </c>
      <c r="R10" s="150">
        <v>2456.04443359375</v>
      </c>
      <c r="S10" s="150">
        <v>20</v>
      </c>
      <c r="T10" s="150"/>
      <c r="U10" s="150">
        <v>434.7340087890625</v>
      </c>
      <c r="V10" s="150">
        <v>0</v>
      </c>
      <c r="W10" s="150">
        <v>1311</v>
      </c>
      <c r="X10" s="150"/>
      <c r="Y10" s="150">
        <v>21576</v>
      </c>
      <c r="Z10" s="150">
        <v>2884</v>
      </c>
      <c r="AA10" s="150">
        <v>0</v>
      </c>
      <c r="AB10" s="150">
        <v>877</v>
      </c>
      <c r="AC10" s="150">
        <v>1652.0445556640625</v>
      </c>
      <c r="AD10" s="150">
        <v>3747</v>
      </c>
      <c r="AE10" s="150"/>
      <c r="AF10" s="150">
        <v>8385</v>
      </c>
      <c r="AG10" s="150">
        <v>0</v>
      </c>
      <c r="AH10" s="150"/>
      <c r="AI10" s="150">
        <v>2207.31982421875</v>
      </c>
      <c r="AJ10" s="150"/>
      <c r="AK10" s="150">
        <v>6867</v>
      </c>
      <c r="AL10" s="150">
        <v>70023.15625</v>
      </c>
      <c r="AM10" s="150">
        <v>52829.671875</v>
      </c>
      <c r="AN10" s="150">
        <v>17193.48828125</v>
      </c>
      <c r="AO10" s="5" t="s">
        <v>3780</v>
      </c>
    </row>
    <row r="11" spans="1:41" ht="14.25" x14ac:dyDescent="0.45">
      <c r="A11" s="150">
        <v>2012</v>
      </c>
      <c r="B11" s="5" t="s">
        <v>81</v>
      </c>
      <c r="C11" s="5" t="s">
        <v>3765</v>
      </c>
      <c r="D11" s="5" t="s">
        <v>3768</v>
      </c>
      <c r="E11" s="5" t="s">
        <v>3722</v>
      </c>
      <c r="F11" s="5" t="s">
        <v>3771</v>
      </c>
      <c r="G11" s="5" t="s">
        <v>87</v>
      </c>
      <c r="H11" s="5" t="s">
        <v>131</v>
      </c>
      <c r="I11" s="150">
        <v>0</v>
      </c>
      <c r="J11" s="150"/>
      <c r="K11" s="150"/>
      <c r="L11" s="150"/>
      <c r="M11" s="150"/>
      <c r="N11" s="150">
        <v>0</v>
      </c>
      <c r="O11" s="150"/>
      <c r="P11" s="150">
        <v>-686.65838623046875</v>
      </c>
      <c r="Q11" s="150">
        <v>0</v>
      </c>
      <c r="R11" s="150">
        <v>0</v>
      </c>
      <c r="S11" s="150">
        <v>504.50625610351563</v>
      </c>
      <c r="T11" s="150"/>
      <c r="U11" s="150">
        <v>16.559286117553711</v>
      </c>
      <c r="V11" s="150">
        <v>0</v>
      </c>
      <c r="W11" s="150"/>
      <c r="X11" s="150"/>
      <c r="Y11" s="150">
        <v>0</v>
      </c>
      <c r="Z11" s="150">
        <v>1874.5111083984375</v>
      </c>
      <c r="AA11" s="150">
        <v>0</v>
      </c>
      <c r="AB11" s="150"/>
      <c r="AC11" s="150"/>
      <c r="AD11" s="150">
        <v>0</v>
      </c>
      <c r="AE11" s="150"/>
      <c r="AF11" s="150">
        <v>0</v>
      </c>
      <c r="AG11" s="150">
        <v>0</v>
      </c>
      <c r="AH11" s="150"/>
      <c r="AI11" s="150"/>
      <c r="AJ11" s="150"/>
      <c r="AK11" s="150"/>
      <c r="AL11" s="150">
        <v>1708.918212890625</v>
      </c>
      <c r="AM11" s="150">
        <v>1204.4119873046875</v>
      </c>
      <c r="AN11" s="150">
        <v>504.50625610351563</v>
      </c>
      <c r="AO11" s="5" t="s">
        <v>3781</v>
      </c>
    </row>
    <row r="12" spans="1:41" ht="14.25" x14ac:dyDescent="0.45">
      <c r="A12" s="150">
        <v>2012</v>
      </c>
      <c r="B12" s="5" t="s">
        <v>81</v>
      </c>
      <c r="C12" s="5" t="s">
        <v>3765</v>
      </c>
      <c r="D12" s="5" t="s">
        <v>3768</v>
      </c>
      <c r="E12" s="5" t="s">
        <v>3722</v>
      </c>
      <c r="F12" s="5" t="s">
        <v>3771</v>
      </c>
      <c r="G12" s="5" t="s">
        <v>88</v>
      </c>
      <c r="H12" s="5" t="s">
        <v>131</v>
      </c>
      <c r="I12" s="150">
        <v>0</v>
      </c>
      <c r="J12" s="150"/>
      <c r="K12" s="150"/>
      <c r="L12" s="150"/>
      <c r="M12" s="150"/>
      <c r="N12" s="150">
        <v>0</v>
      </c>
      <c r="O12" s="150"/>
      <c r="P12" s="150">
        <v>-622</v>
      </c>
      <c r="Q12" s="150">
        <v>0</v>
      </c>
      <c r="R12" s="150">
        <v>0</v>
      </c>
      <c r="S12" s="150">
        <v>457</v>
      </c>
      <c r="T12" s="150"/>
      <c r="U12" s="150">
        <v>15</v>
      </c>
      <c r="V12" s="150">
        <v>0</v>
      </c>
      <c r="W12" s="150"/>
      <c r="X12" s="150"/>
      <c r="Y12" s="150">
        <v>0</v>
      </c>
      <c r="Z12" s="150">
        <v>1698</v>
      </c>
      <c r="AA12" s="150">
        <v>0</v>
      </c>
      <c r="AB12" s="150"/>
      <c r="AC12" s="150"/>
      <c r="AD12" s="150">
        <v>0</v>
      </c>
      <c r="AE12" s="150"/>
      <c r="AF12" s="150">
        <v>0</v>
      </c>
      <c r="AG12" s="150">
        <v>0</v>
      </c>
      <c r="AH12" s="150"/>
      <c r="AI12" s="150"/>
      <c r="AJ12" s="150"/>
      <c r="AK12" s="150"/>
      <c r="AL12" s="150">
        <v>1548</v>
      </c>
      <c r="AM12" s="150">
        <v>1091</v>
      </c>
      <c r="AN12" s="150">
        <v>457</v>
      </c>
      <c r="AO12" s="5" t="s">
        <v>3782</v>
      </c>
    </row>
    <row r="13" spans="1:41" ht="14.25" x14ac:dyDescent="0.45">
      <c r="A13" s="150">
        <v>2012</v>
      </c>
      <c r="B13" s="5" t="s">
        <v>81</v>
      </c>
      <c r="C13" s="5" t="s">
        <v>3765</v>
      </c>
      <c r="D13" s="5" t="s">
        <v>3768</v>
      </c>
      <c r="E13" s="5" t="s">
        <v>3722</v>
      </c>
      <c r="F13" s="5" t="s">
        <v>158</v>
      </c>
      <c r="G13" s="5" t="s">
        <v>87</v>
      </c>
      <c r="H13" s="5" t="s">
        <v>131</v>
      </c>
      <c r="I13" s="150">
        <v>0</v>
      </c>
      <c r="J13" s="150"/>
      <c r="K13" s="150"/>
      <c r="L13" s="150"/>
      <c r="M13" s="150"/>
      <c r="N13" s="150">
        <v>0</v>
      </c>
      <c r="O13" s="150"/>
      <c r="P13" s="150">
        <v>0</v>
      </c>
      <c r="Q13" s="150">
        <v>0</v>
      </c>
      <c r="R13" s="150">
        <v>0</v>
      </c>
      <c r="S13" s="150"/>
      <c r="T13" s="150">
        <v>455.37594604492188</v>
      </c>
      <c r="U13" s="150"/>
      <c r="V13" s="150">
        <v>187.67190551757813</v>
      </c>
      <c r="W13" s="150"/>
      <c r="X13" s="150"/>
      <c r="Y13" s="150">
        <v>181.04818725585938</v>
      </c>
      <c r="Z13" s="150">
        <v>-131.37033081054688</v>
      </c>
      <c r="AA13" s="150">
        <v>0</v>
      </c>
      <c r="AB13" s="150"/>
      <c r="AC13" s="150">
        <v>63.406848907470703</v>
      </c>
      <c r="AD13" s="150">
        <v>0</v>
      </c>
      <c r="AE13" s="150"/>
      <c r="AF13" s="150">
        <v>0</v>
      </c>
      <c r="AG13" s="150">
        <v>0</v>
      </c>
      <c r="AH13" s="150"/>
      <c r="AI13" s="150">
        <v>0</v>
      </c>
      <c r="AJ13" s="150"/>
      <c r="AK13" s="150"/>
      <c r="AL13" s="150">
        <v>756.132568359375</v>
      </c>
      <c r="AM13" s="150">
        <v>300.75662231445313</v>
      </c>
      <c r="AN13" s="150">
        <v>455.37594604492188</v>
      </c>
      <c r="AO13" s="5" t="s">
        <v>3783</v>
      </c>
    </row>
    <row r="14" spans="1:41" ht="14.25" x14ac:dyDescent="0.45">
      <c r="A14" s="150">
        <v>2012</v>
      </c>
      <c r="B14" s="5" t="s">
        <v>81</v>
      </c>
      <c r="C14" s="5" t="s">
        <v>3765</v>
      </c>
      <c r="D14" s="5" t="s">
        <v>3768</v>
      </c>
      <c r="E14" s="5" t="s">
        <v>3722</v>
      </c>
      <c r="F14" s="5" t="s">
        <v>158</v>
      </c>
      <c r="G14" s="5" t="s">
        <v>88</v>
      </c>
      <c r="H14" s="5" t="s">
        <v>131</v>
      </c>
      <c r="I14" s="150">
        <v>0</v>
      </c>
      <c r="J14" s="150"/>
      <c r="K14" s="150"/>
      <c r="L14" s="150"/>
      <c r="M14" s="150"/>
      <c r="N14" s="150">
        <v>0</v>
      </c>
      <c r="O14" s="150"/>
      <c r="P14" s="150">
        <v>0</v>
      </c>
      <c r="Q14" s="150">
        <v>0</v>
      </c>
      <c r="R14" s="150">
        <v>0</v>
      </c>
      <c r="S14" s="150"/>
      <c r="T14" s="150">
        <v>412.49600219726563</v>
      </c>
      <c r="U14" s="150"/>
      <c r="V14" s="150">
        <v>170</v>
      </c>
      <c r="W14" s="150"/>
      <c r="X14" s="150"/>
      <c r="Y14" s="150">
        <v>164</v>
      </c>
      <c r="Z14" s="150">
        <v>-119</v>
      </c>
      <c r="AA14" s="150">
        <v>0</v>
      </c>
      <c r="AB14" s="150"/>
      <c r="AC14" s="150">
        <v>57.43621826171875</v>
      </c>
      <c r="AD14" s="150">
        <v>0</v>
      </c>
      <c r="AE14" s="150"/>
      <c r="AF14" s="150">
        <v>0</v>
      </c>
      <c r="AG14" s="150">
        <v>0</v>
      </c>
      <c r="AH14" s="150"/>
      <c r="AI14" s="150">
        <v>0</v>
      </c>
      <c r="AJ14" s="150"/>
      <c r="AK14" s="150"/>
      <c r="AL14" s="150">
        <v>684.93218994140625</v>
      </c>
      <c r="AM14" s="150">
        <v>272.43621826171875</v>
      </c>
      <c r="AN14" s="150">
        <v>412.49600219726563</v>
      </c>
      <c r="AO14" s="5" t="s">
        <v>3784</v>
      </c>
    </row>
    <row r="15" spans="1:41" ht="14.25" x14ac:dyDescent="0.45">
      <c r="A15" s="150">
        <v>2012</v>
      </c>
      <c r="B15" s="5" t="s">
        <v>81</v>
      </c>
      <c r="C15" s="5" t="s">
        <v>120</v>
      </c>
      <c r="D15" s="5" t="s">
        <v>121</v>
      </c>
      <c r="E15" s="5" t="s">
        <v>12</v>
      </c>
      <c r="F15" s="5" t="s">
        <v>122</v>
      </c>
      <c r="G15" s="5" t="s">
        <v>83</v>
      </c>
      <c r="H15" s="5" t="s">
        <v>101</v>
      </c>
      <c r="I15" s="150">
        <v>1.9680929557157299E-2</v>
      </c>
      <c r="J15" s="150"/>
      <c r="K15" s="150">
        <v>1.6023240497858599E-2</v>
      </c>
      <c r="L15" s="150">
        <v>2.3801893768165199E-2</v>
      </c>
      <c r="M15" s="150">
        <v>6.5422568042343907E-2</v>
      </c>
      <c r="N15" s="150">
        <v>3.9483266982494401E-2</v>
      </c>
      <c r="O15" s="150">
        <v>7.0444817423256798E-2</v>
      </c>
      <c r="P15" s="150">
        <v>7.0999999999999994E-2</v>
      </c>
      <c r="Q15" s="150">
        <v>5.54836749157359E-2</v>
      </c>
      <c r="R15" s="150">
        <v>6.5147358377728906E-2</v>
      </c>
      <c r="S15" s="150">
        <v>5.6099999999999997E-2</v>
      </c>
      <c r="T15" s="150">
        <v>8.3000000000000001E-3</v>
      </c>
      <c r="U15" s="150">
        <v>9.8546120322011002E-2</v>
      </c>
      <c r="V15" s="150">
        <v>7.77689398541212E-2</v>
      </c>
      <c r="W15" s="150">
        <v>2.7799999999999998E-2</v>
      </c>
      <c r="X15" s="150">
        <v>5.50284892134658E-2</v>
      </c>
      <c r="Y15" s="150">
        <v>6.1199999999999997E-2</v>
      </c>
      <c r="Z15" s="150">
        <v>6.4299999999999996E-2</v>
      </c>
      <c r="AA15" s="150">
        <v>5.0981445416776197E-2</v>
      </c>
      <c r="AB15" s="150">
        <v>5.8299999999999998E-2</v>
      </c>
      <c r="AC15" s="150">
        <v>3.6452061962425099E-2</v>
      </c>
      <c r="AD15" s="150">
        <v>3.7164380841497799E-2</v>
      </c>
      <c r="AE15" s="150">
        <v>4.0562081161164797E-2</v>
      </c>
      <c r="AF15" s="150">
        <v>5.09553333635481E-2</v>
      </c>
      <c r="AG15" s="150">
        <v>7.3400000000000007E-2</v>
      </c>
      <c r="AH15" s="150">
        <v>6.2655872257050299E-2</v>
      </c>
      <c r="AI15" s="150">
        <v>6.1473504923419402E-2</v>
      </c>
      <c r="AJ15" s="150">
        <v>6.3672403330201105E-2</v>
      </c>
      <c r="AK15" s="150">
        <v>3.04E-2</v>
      </c>
      <c r="AL15" s="150">
        <v>4.9708567559719086E-2</v>
      </c>
      <c r="AM15" s="150">
        <v>5.2496213465929031E-2</v>
      </c>
      <c r="AN15" s="150">
        <v>4.5759405940771103E-2</v>
      </c>
      <c r="AO15" s="5" t="s">
        <v>148</v>
      </c>
    </row>
    <row r="16" spans="1:41" ht="14.25" x14ac:dyDescent="0.45">
      <c r="A16" s="150">
        <v>2012</v>
      </c>
      <c r="B16" s="5" t="s">
        <v>81</v>
      </c>
      <c r="C16" s="5" t="s">
        <v>120</v>
      </c>
      <c r="D16" s="5" t="s">
        <v>121</v>
      </c>
      <c r="E16" s="5" t="s">
        <v>12</v>
      </c>
      <c r="F16" s="5" t="s">
        <v>124</v>
      </c>
      <c r="G16" s="5" t="s">
        <v>83</v>
      </c>
      <c r="H16" s="5" t="s">
        <v>101</v>
      </c>
      <c r="I16" s="150">
        <v>2.7947649557157301E-2</v>
      </c>
      <c r="J16" s="150"/>
      <c r="K16" s="150">
        <v>2.4289960497858601E-2</v>
      </c>
      <c r="L16" s="150">
        <v>3.16866937681652E-2</v>
      </c>
      <c r="M16" s="150">
        <v>7.3689288042343898E-2</v>
      </c>
      <c r="N16" s="150">
        <v>4.7746693523242699E-2</v>
      </c>
      <c r="O16" s="150">
        <v>7.8711537423256803E-2</v>
      </c>
      <c r="P16" s="150">
        <v>7.9200000000000007E-2</v>
      </c>
      <c r="Q16" s="150">
        <v>6.3750394915735906E-2</v>
      </c>
      <c r="R16" s="150">
        <v>7.2982878377728905E-2</v>
      </c>
      <c r="S16" s="150">
        <v>6.4299999999999996E-2</v>
      </c>
      <c r="T16" s="150">
        <v>1.66E-2</v>
      </c>
      <c r="U16" s="150">
        <v>0.10681284032201099</v>
      </c>
      <c r="V16" s="150">
        <v>8.6035659854121205E-2</v>
      </c>
      <c r="W16" s="150">
        <v>3.61E-2</v>
      </c>
      <c r="X16" s="150">
        <v>6.2864009213465799E-2</v>
      </c>
      <c r="Y16" s="150">
        <v>6.9500000000000006E-2</v>
      </c>
      <c r="Z16" s="150">
        <v>7.2599999999999998E-2</v>
      </c>
      <c r="AA16" s="150">
        <v>5.9248165416776202E-2</v>
      </c>
      <c r="AB16" s="150">
        <v>6.6600000000000006E-2</v>
      </c>
      <c r="AC16" s="150">
        <v>4.4718781962425097E-2</v>
      </c>
      <c r="AD16" s="150">
        <v>4.5431100841497797E-2</v>
      </c>
      <c r="AE16" s="150">
        <v>4.8828801161164802E-2</v>
      </c>
      <c r="AF16" s="150">
        <v>5.9222053363548098E-2</v>
      </c>
      <c r="AG16" s="150">
        <v>8.1699999999999995E-2</v>
      </c>
      <c r="AH16" s="150">
        <v>7.0491392257050298E-2</v>
      </c>
      <c r="AI16" s="150">
        <v>6.97402249234194E-2</v>
      </c>
      <c r="AJ16" s="150">
        <v>7.1939123330201096E-2</v>
      </c>
      <c r="AK16" s="150">
        <v>3.8300000000000001E-2</v>
      </c>
      <c r="AL16" s="150">
        <v>5.7621978223323822E-2</v>
      </c>
      <c r="AM16" s="150">
        <v>6.0230579227209091E-2</v>
      </c>
      <c r="AN16" s="150">
        <v>5.3926456719636917E-2</v>
      </c>
      <c r="AO16" s="5" t="s">
        <v>149</v>
      </c>
    </row>
    <row r="17" spans="1:41" ht="14.25" x14ac:dyDescent="0.45">
      <c r="A17" s="150">
        <v>2012</v>
      </c>
      <c r="B17" s="5" t="s">
        <v>81</v>
      </c>
      <c r="C17" s="5" t="s">
        <v>128</v>
      </c>
      <c r="D17" s="5" t="s">
        <v>121</v>
      </c>
      <c r="E17" s="5" t="s">
        <v>133</v>
      </c>
      <c r="F17" s="5" t="s">
        <v>116</v>
      </c>
      <c r="G17" s="5" t="s">
        <v>87</v>
      </c>
      <c r="H17" s="5" t="s">
        <v>131</v>
      </c>
      <c r="I17" s="150">
        <v>13149.6416015625</v>
      </c>
      <c r="J17" s="150">
        <v>21013.734375</v>
      </c>
      <c r="K17" s="150">
        <v>5145.994140625</v>
      </c>
      <c r="L17" s="150">
        <v>3747.91845703125</v>
      </c>
      <c r="M17" s="150">
        <v>10003.1142578125</v>
      </c>
      <c r="N17" s="150">
        <v>7617.271484375</v>
      </c>
      <c r="O17" s="150">
        <v>6396.30029296875</v>
      </c>
      <c r="P17" s="150">
        <v>10433.4541015625</v>
      </c>
      <c r="Q17" s="150">
        <v>5192.9921875</v>
      </c>
      <c r="R17" s="150">
        <v>7406.130859375</v>
      </c>
      <c r="S17" s="150">
        <v>10754.7041015625</v>
      </c>
      <c r="T17" s="150">
        <v>14065.45703125</v>
      </c>
      <c r="U17" s="150">
        <v>2196.865234375</v>
      </c>
      <c r="V17" s="150">
        <v>9223.5224609375</v>
      </c>
      <c r="W17" s="150">
        <v>3136.328857421875</v>
      </c>
      <c r="X17" s="150">
        <v>16134.2646484375</v>
      </c>
      <c r="Y17" s="150">
        <v>59965.58984375</v>
      </c>
      <c r="Z17" s="150">
        <v>6463.64111328125</v>
      </c>
      <c r="AA17" s="150">
        <v>70797.6640625</v>
      </c>
      <c r="AB17" s="150">
        <v>2217.84033203125</v>
      </c>
      <c r="AC17" s="150">
        <v>10852.1474609375</v>
      </c>
      <c r="AD17" s="150">
        <v>12857.7333984375</v>
      </c>
      <c r="AE17" s="150">
        <v>15822.546875</v>
      </c>
      <c r="AF17" s="150">
        <v>32350.3984375</v>
      </c>
      <c r="AG17" s="150">
        <v>104197.6484375</v>
      </c>
      <c r="AH17" s="150">
        <v>18192.44140625</v>
      </c>
      <c r="AI17" s="150">
        <v>5011.94384765625</v>
      </c>
      <c r="AJ17" s="150">
        <v>31528.037109375</v>
      </c>
      <c r="AK17" s="150">
        <v>8720.1201171875</v>
      </c>
      <c r="AL17" s="150">
        <v>524595.4375</v>
      </c>
      <c r="AM17" s="150">
        <v>411959.21875</v>
      </c>
      <c r="AN17" s="150">
        <v>112636.25</v>
      </c>
      <c r="AO17" s="5" t="s">
        <v>134</v>
      </c>
    </row>
    <row r="18" spans="1:41" ht="14.25" x14ac:dyDescent="0.45">
      <c r="A18" s="150">
        <v>2012</v>
      </c>
      <c r="B18" s="5" t="s">
        <v>81</v>
      </c>
      <c r="C18" s="5" t="s">
        <v>128</v>
      </c>
      <c r="D18" s="5" t="s">
        <v>121</v>
      </c>
      <c r="E18" s="5" t="s">
        <v>133</v>
      </c>
      <c r="F18" s="5" t="s">
        <v>116</v>
      </c>
      <c r="G18" s="5" t="s">
        <v>88</v>
      </c>
      <c r="H18" s="5" t="s">
        <v>131</v>
      </c>
      <c r="I18" s="150">
        <v>11911.4208984375</v>
      </c>
      <c r="J18" s="150">
        <v>19035</v>
      </c>
      <c r="K18" s="150">
        <v>4661.427734375</v>
      </c>
      <c r="L18" s="150">
        <v>3395</v>
      </c>
      <c r="M18" s="150">
        <v>9061.1826171875</v>
      </c>
      <c r="N18" s="150">
        <v>6900</v>
      </c>
      <c r="O18" s="150">
        <v>5794</v>
      </c>
      <c r="P18" s="150">
        <v>9451</v>
      </c>
      <c r="Q18" s="150">
        <v>4704</v>
      </c>
      <c r="R18" s="150">
        <v>6708.7412109375</v>
      </c>
      <c r="S18" s="150">
        <v>9742</v>
      </c>
      <c r="T18" s="150">
        <v>12741</v>
      </c>
      <c r="U18" s="150">
        <v>1990</v>
      </c>
      <c r="V18" s="150">
        <v>8355</v>
      </c>
      <c r="W18" s="150">
        <v>2841</v>
      </c>
      <c r="X18" s="150">
        <v>14615</v>
      </c>
      <c r="Y18" s="150">
        <v>54319</v>
      </c>
      <c r="Z18" s="150">
        <v>5855</v>
      </c>
      <c r="AA18" s="150">
        <v>64131.08203125</v>
      </c>
      <c r="AB18" s="150">
        <v>2009</v>
      </c>
      <c r="AC18" s="150">
        <v>9830.267578125</v>
      </c>
      <c r="AD18" s="150">
        <v>11647</v>
      </c>
      <c r="AE18" s="150">
        <v>14332.634765625</v>
      </c>
      <c r="AF18" s="150">
        <v>29304.16015625</v>
      </c>
      <c r="AG18" s="150">
        <v>94386</v>
      </c>
      <c r="AH18" s="150">
        <v>16479.37109375</v>
      </c>
      <c r="AI18" s="150">
        <v>4540</v>
      </c>
      <c r="AJ18" s="150">
        <v>28559.236328125</v>
      </c>
      <c r="AK18" s="150">
        <v>7899</v>
      </c>
      <c r="AL18" s="150">
        <v>475197.53125</v>
      </c>
      <c r="AM18" s="150">
        <v>373167.5625</v>
      </c>
      <c r="AN18" s="150">
        <v>102029.984375</v>
      </c>
      <c r="AO18" s="5" t="s">
        <v>135</v>
      </c>
    </row>
    <row r="19" spans="1:41" ht="14.25" x14ac:dyDescent="0.45">
      <c r="A19" s="150">
        <v>2012</v>
      </c>
      <c r="B19" s="5" t="s">
        <v>81</v>
      </c>
      <c r="C19" s="5" t="s">
        <v>128</v>
      </c>
      <c r="D19" s="5" t="s">
        <v>121</v>
      </c>
      <c r="E19" s="5" t="s">
        <v>133</v>
      </c>
      <c r="F19" s="5" t="s">
        <v>136</v>
      </c>
      <c r="G19" s="5" t="s">
        <v>87</v>
      </c>
      <c r="H19" s="5" t="s">
        <v>131</v>
      </c>
      <c r="I19" s="150">
        <v>10897.9677734375</v>
      </c>
      <c r="J19" s="150">
        <v>27847.19921875</v>
      </c>
      <c r="K19" s="150">
        <v>59.446498870849609</v>
      </c>
      <c r="L19" s="150">
        <v>2620.782958984375</v>
      </c>
      <c r="M19" s="150">
        <v>9538.1796875</v>
      </c>
      <c r="N19" s="150">
        <v>5327.67431640625</v>
      </c>
      <c r="O19" s="150">
        <v>10824.798828125</v>
      </c>
      <c r="P19" s="150">
        <v>8470.3037109375</v>
      </c>
      <c r="Q19" s="150">
        <v>5273.0615234375</v>
      </c>
      <c r="R19" s="150">
        <v>8907.904296875</v>
      </c>
      <c r="S19" s="150">
        <v>10750.2880859375</v>
      </c>
      <c r="T19" s="150">
        <v>5953.57080078125</v>
      </c>
      <c r="U19" s="150">
        <v>2732.2822265625</v>
      </c>
      <c r="V19" s="150">
        <v>11804.5625</v>
      </c>
      <c r="W19" s="150">
        <v>4229.83447265625</v>
      </c>
      <c r="X19" s="150">
        <v>17796.81640625</v>
      </c>
      <c r="Y19" s="150">
        <v>63847.421875</v>
      </c>
      <c r="Z19" s="150">
        <v>7066.33642578125</v>
      </c>
      <c r="AA19" s="150">
        <v>89339.9296875</v>
      </c>
      <c r="AB19" s="150">
        <v>2235.503662109375</v>
      </c>
      <c r="AC19" s="150">
        <v>6002.95849609375</v>
      </c>
      <c r="AD19" s="150">
        <v>11813.625</v>
      </c>
      <c r="AE19" s="150">
        <v>8370.1669921875</v>
      </c>
      <c r="AF19" s="150">
        <v>31776.9375</v>
      </c>
      <c r="AG19" s="150">
        <v>165181.078125</v>
      </c>
      <c r="AH19" s="150">
        <v>24005.798828125</v>
      </c>
      <c r="AI19" s="150">
        <v>6526.56640625</v>
      </c>
      <c r="AJ19" s="150">
        <v>55881.57421875</v>
      </c>
      <c r="AK19" s="150">
        <v>4491.982421875</v>
      </c>
      <c r="AL19" s="150">
        <v>619574.5625</v>
      </c>
      <c r="AM19" s="150">
        <v>511348.125</v>
      </c>
      <c r="AN19" s="150">
        <v>108226.40625</v>
      </c>
      <c r="AO19" s="5" t="s">
        <v>137</v>
      </c>
    </row>
    <row r="20" spans="1:41" ht="14.25" x14ac:dyDescent="0.45">
      <c r="A20" s="150">
        <v>2012</v>
      </c>
      <c r="B20" s="5" t="s">
        <v>81</v>
      </c>
      <c r="C20" s="5" t="s">
        <v>128</v>
      </c>
      <c r="D20" s="5" t="s">
        <v>121</v>
      </c>
      <c r="E20" s="5" t="s">
        <v>133</v>
      </c>
      <c r="F20" s="5" t="s">
        <v>136</v>
      </c>
      <c r="G20" s="5" t="s">
        <v>88</v>
      </c>
      <c r="H20" s="5" t="s">
        <v>131</v>
      </c>
      <c r="I20" s="150">
        <v>9871.7734375</v>
      </c>
      <c r="J20" s="150">
        <v>25225</v>
      </c>
      <c r="K20" s="150">
        <v>53.848789215087891</v>
      </c>
      <c r="L20" s="150">
        <v>2374</v>
      </c>
      <c r="M20" s="150">
        <v>8640.0283203125</v>
      </c>
      <c r="N20" s="150">
        <v>4826</v>
      </c>
      <c r="O20" s="150">
        <v>9805.494140625</v>
      </c>
      <c r="P20" s="150">
        <v>7672.70751953125</v>
      </c>
      <c r="Q20" s="150">
        <v>4776.52978515625</v>
      </c>
      <c r="R20" s="150">
        <v>8069.10205078125</v>
      </c>
      <c r="S20" s="150">
        <v>9738</v>
      </c>
      <c r="T20" s="150">
        <v>5392.9599609375</v>
      </c>
      <c r="U20" s="150">
        <v>2475</v>
      </c>
      <c r="V20" s="150">
        <v>10693</v>
      </c>
      <c r="W20" s="150">
        <v>3831.537109375</v>
      </c>
      <c r="X20" s="150">
        <v>16121</v>
      </c>
      <c r="Y20" s="150">
        <v>57835.3046875</v>
      </c>
      <c r="Z20" s="150">
        <v>6400.94287109375</v>
      </c>
      <c r="AA20" s="150">
        <v>80927.3359375</v>
      </c>
      <c r="AB20" s="150">
        <v>2025</v>
      </c>
      <c r="AC20" s="150">
        <v>5437.69677734375</v>
      </c>
      <c r="AD20" s="150">
        <v>10701.208984375</v>
      </c>
      <c r="AE20" s="150">
        <v>7582</v>
      </c>
      <c r="AF20" s="150">
        <v>28784.69921875</v>
      </c>
      <c r="AG20" s="150">
        <v>149627</v>
      </c>
      <c r="AH20" s="150">
        <v>21745.3203125</v>
      </c>
      <c r="AI20" s="150">
        <v>5912</v>
      </c>
      <c r="AJ20" s="150">
        <v>50619.55078125</v>
      </c>
      <c r="AK20" s="150">
        <v>4069</v>
      </c>
      <c r="AL20" s="150">
        <v>561233</v>
      </c>
      <c r="AM20" s="150">
        <v>463197.65625</v>
      </c>
      <c r="AN20" s="150">
        <v>98035.3984375</v>
      </c>
      <c r="AO20" s="5" t="s">
        <v>138</v>
      </c>
    </row>
    <row r="21" spans="1:41" ht="14.25" x14ac:dyDescent="0.45">
      <c r="A21" s="150">
        <v>2012</v>
      </c>
      <c r="B21" s="5" t="s">
        <v>81</v>
      </c>
      <c r="C21" s="5" t="s">
        <v>128</v>
      </c>
      <c r="D21" s="5" t="s">
        <v>121</v>
      </c>
      <c r="E21" s="5" t="s">
        <v>139</v>
      </c>
      <c r="F21" s="5" t="s">
        <v>139</v>
      </c>
      <c r="G21" s="5" t="s">
        <v>87</v>
      </c>
      <c r="H21" s="5" t="s">
        <v>131</v>
      </c>
      <c r="I21" s="150">
        <v>13131.0498046875</v>
      </c>
      <c r="J21" s="150">
        <v>37784.9765625</v>
      </c>
      <c r="K21" s="150">
        <v>1990.388671875</v>
      </c>
      <c r="L21" s="150">
        <v>4679.654296875</v>
      </c>
      <c r="M21" s="150">
        <v>22455.107421875</v>
      </c>
      <c r="N21" s="150">
        <v>20067.921875</v>
      </c>
      <c r="O21" s="150">
        <v>16072.8916015625</v>
      </c>
      <c r="P21" s="150">
        <v>16732.6875</v>
      </c>
      <c r="Q21" s="150">
        <v>7997.52734375</v>
      </c>
      <c r="R21" s="150">
        <v>15735.2119140625</v>
      </c>
      <c r="S21" s="150">
        <v>21490.640625</v>
      </c>
      <c r="T21" s="150">
        <v>10823.4599609375</v>
      </c>
      <c r="U21" s="150">
        <v>5401.77587890625</v>
      </c>
      <c r="V21" s="150">
        <v>18960.3828125</v>
      </c>
      <c r="W21" s="150">
        <v>5599.73583984375</v>
      </c>
      <c r="X21" s="150">
        <v>25404.15234375</v>
      </c>
      <c r="Y21" s="150">
        <v>103963.890625</v>
      </c>
      <c r="Z21" s="150">
        <v>19186.755859375</v>
      </c>
      <c r="AA21" s="150">
        <v>167347.890625</v>
      </c>
      <c r="AB21" s="150">
        <v>3149.72021484375</v>
      </c>
      <c r="AC21" s="150">
        <v>19565.12890625</v>
      </c>
      <c r="AD21" s="150">
        <v>28007.974609375</v>
      </c>
      <c r="AE21" s="150">
        <v>13824.4892578125</v>
      </c>
      <c r="AF21" s="150">
        <v>57651.1875</v>
      </c>
      <c r="AG21" s="150">
        <v>353995.59375</v>
      </c>
      <c r="AH21" s="150">
        <v>51654.2421875</v>
      </c>
      <c r="AI21" s="150">
        <v>10112.0947265625</v>
      </c>
      <c r="AJ21" s="150">
        <v>81090.3515625</v>
      </c>
      <c r="AK21" s="150">
        <v>8386.7265625</v>
      </c>
      <c r="AL21" s="150">
        <v>1162263.75</v>
      </c>
      <c r="AM21" s="150">
        <v>957116.5</v>
      </c>
      <c r="AN21" s="150">
        <v>205147.125</v>
      </c>
      <c r="AO21" s="5" t="s">
        <v>140</v>
      </c>
    </row>
    <row r="22" spans="1:41" ht="14.25" x14ac:dyDescent="0.45">
      <c r="A22" s="150">
        <v>2012</v>
      </c>
      <c r="B22" s="5" t="s">
        <v>81</v>
      </c>
      <c r="C22" s="5" t="s">
        <v>128</v>
      </c>
      <c r="D22" s="5" t="s">
        <v>121</v>
      </c>
      <c r="E22" s="5" t="s">
        <v>139</v>
      </c>
      <c r="F22" s="5" t="s">
        <v>139</v>
      </c>
      <c r="G22" s="5" t="s">
        <v>88</v>
      </c>
      <c r="H22" s="5" t="s">
        <v>131</v>
      </c>
      <c r="I22" s="150">
        <v>11894.580078125</v>
      </c>
      <c r="J22" s="150">
        <v>34227</v>
      </c>
      <c r="K22" s="150">
        <v>1802.966064453125</v>
      </c>
      <c r="L22" s="150">
        <v>4239</v>
      </c>
      <c r="M22" s="150">
        <v>20340.6484375</v>
      </c>
      <c r="N22" s="150">
        <v>18178.25</v>
      </c>
      <c r="O22" s="150">
        <v>14559.40625</v>
      </c>
      <c r="P22" s="150">
        <v>15157.07421875</v>
      </c>
      <c r="Q22" s="150">
        <v>7244.44970703125</v>
      </c>
      <c r="R22" s="150">
        <v>14253.5244140625</v>
      </c>
      <c r="S22" s="150">
        <v>19467</v>
      </c>
      <c r="T22" s="150">
        <v>9804.28125</v>
      </c>
      <c r="U22" s="150">
        <v>4893.1240234375</v>
      </c>
      <c r="V22" s="150">
        <v>17175</v>
      </c>
      <c r="W22" s="150">
        <v>5072.443359375</v>
      </c>
      <c r="X22" s="150">
        <v>23012</v>
      </c>
      <c r="Y22" s="150">
        <v>94174.25</v>
      </c>
      <c r="Z22" s="150">
        <v>17380.056640625</v>
      </c>
      <c r="AA22" s="150">
        <v>151589.765625</v>
      </c>
      <c r="AB22" s="150">
        <v>2853.13037109375</v>
      </c>
      <c r="AC22" s="150">
        <v>17722.80078125</v>
      </c>
      <c r="AD22" s="150">
        <v>25370.63671875</v>
      </c>
      <c r="AE22" s="150">
        <v>12522.72265625</v>
      </c>
      <c r="AF22" s="150">
        <v>52222.53125</v>
      </c>
      <c r="AG22" s="150">
        <v>320662</v>
      </c>
      <c r="AH22" s="150">
        <v>46790.28125</v>
      </c>
      <c r="AI22" s="150">
        <v>9159.9013671875</v>
      </c>
      <c r="AJ22" s="150">
        <v>73454.5703125</v>
      </c>
      <c r="AK22" s="150">
        <v>7597</v>
      </c>
      <c r="AL22" s="150">
        <v>1052820.25</v>
      </c>
      <c r="AM22" s="150">
        <v>866990.6875</v>
      </c>
      <c r="AN22" s="150">
        <v>185829.703125</v>
      </c>
      <c r="AO22" s="5" t="s">
        <v>141</v>
      </c>
    </row>
    <row r="23" spans="1:41" ht="14.25" x14ac:dyDescent="0.45">
      <c r="A23" s="150">
        <v>2012</v>
      </c>
      <c r="B23" s="5" t="s">
        <v>81</v>
      </c>
      <c r="C23" s="5" t="s">
        <v>128</v>
      </c>
      <c r="D23" s="5" t="s">
        <v>121</v>
      </c>
      <c r="E23" s="5" t="s">
        <v>142</v>
      </c>
      <c r="F23" s="5" t="s">
        <v>142</v>
      </c>
      <c r="G23" s="5" t="s">
        <v>87</v>
      </c>
      <c r="H23" s="5" t="s">
        <v>131</v>
      </c>
      <c r="I23" s="150">
        <v>4202.27880859375</v>
      </c>
      <c r="J23" s="150">
        <v>23258.068359375</v>
      </c>
      <c r="K23" s="150">
        <v>848.882568359375</v>
      </c>
      <c r="L23" s="150">
        <v>2190.946044921875</v>
      </c>
      <c r="M23" s="150">
        <v>16468.916015625</v>
      </c>
      <c r="N23" s="150">
        <v>12999.9970703125</v>
      </c>
      <c r="O23" s="150">
        <v>9896.7724609375</v>
      </c>
      <c r="P23" s="150">
        <v>12040.1220703125</v>
      </c>
      <c r="Q23" s="150">
        <v>4620.0986328125</v>
      </c>
      <c r="R23" s="150">
        <v>8692.244140625</v>
      </c>
      <c r="S23" s="150">
        <v>14077.6005859375</v>
      </c>
      <c r="T23" s="150">
        <v>3744.001953125</v>
      </c>
      <c r="U23" s="150">
        <v>3394.278076171875</v>
      </c>
      <c r="V23" s="150">
        <v>13913.9599609375</v>
      </c>
      <c r="W23" s="150">
        <v>3145.472412109375</v>
      </c>
      <c r="X23" s="150">
        <v>16155.2060546875</v>
      </c>
      <c r="Y23" s="150">
        <v>66696.21875</v>
      </c>
      <c r="Z23" s="150">
        <v>11374.3955078125</v>
      </c>
      <c r="AA23" s="150">
        <v>99436.5390625</v>
      </c>
      <c r="AB23" s="150">
        <v>2384.62646484375</v>
      </c>
      <c r="AC23" s="150">
        <v>9179.1865234375</v>
      </c>
      <c r="AD23" s="150">
        <v>16275.1064453125</v>
      </c>
      <c r="AE23" s="150">
        <v>8640.4404296875</v>
      </c>
      <c r="AF23" s="150">
        <v>34254.38671875</v>
      </c>
      <c r="AG23" s="150">
        <v>222717.4375</v>
      </c>
      <c r="AH23" s="150">
        <v>33549.40625</v>
      </c>
      <c r="AI23" s="150">
        <v>6849.9619140625</v>
      </c>
      <c r="AJ23" s="150">
        <v>45799.171875</v>
      </c>
      <c r="AK23" s="150">
        <v>5262.7802734375</v>
      </c>
      <c r="AL23" s="150">
        <v>712068.375</v>
      </c>
      <c r="AM23" s="150">
        <v>583409.8125</v>
      </c>
      <c r="AN23" s="150">
        <v>128658.734375</v>
      </c>
      <c r="AO23" s="5" t="s">
        <v>143</v>
      </c>
    </row>
    <row r="24" spans="1:41" ht="14.25" x14ac:dyDescent="0.45">
      <c r="A24" s="150">
        <v>2012</v>
      </c>
      <c r="B24" s="5" t="s">
        <v>81</v>
      </c>
      <c r="C24" s="5" t="s">
        <v>128</v>
      </c>
      <c r="D24" s="5" t="s">
        <v>121</v>
      </c>
      <c r="E24" s="5" t="s">
        <v>142</v>
      </c>
      <c r="F24" s="5" t="s">
        <v>142</v>
      </c>
      <c r="G24" s="5" t="s">
        <v>88</v>
      </c>
      <c r="H24" s="5" t="s">
        <v>131</v>
      </c>
      <c r="I24" s="150">
        <v>3806.575927734375</v>
      </c>
      <c r="J24" s="150">
        <v>21068</v>
      </c>
      <c r="K24" s="150">
        <v>768.94854736328125</v>
      </c>
      <c r="L24" s="150">
        <v>1984.63818359375</v>
      </c>
      <c r="M24" s="150">
        <v>14918.1396484375</v>
      </c>
      <c r="N24" s="150">
        <v>11775.8671875</v>
      </c>
      <c r="O24" s="150">
        <v>8964.8544921875</v>
      </c>
      <c r="P24" s="150">
        <v>10906.3779296875</v>
      </c>
      <c r="Q24" s="150">
        <v>4185.05224609375</v>
      </c>
      <c r="R24" s="150">
        <v>7873.74951171875</v>
      </c>
      <c r="S24" s="150">
        <v>12752</v>
      </c>
      <c r="T24" s="150">
        <v>3391.452392578125</v>
      </c>
      <c r="U24" s="150">
        <v>3074.659912109375</v>
      </c>
      <c r="V24" s="150">
        <v>12603.7685546875</v>
      </c>
      <c r="W24" s="150">
        <v>2849.28271484375</v>
      </c>
      <c r="X24" s="150">
        <v>14633.9697265625</v>
      </c>
      <c r="Y24" s="150">
        <v>60415.84375</v>
      </c>
      <c r="Z24" s="150">
        <v>10303.3388671875</v>
      </c>
      <c r="AA24" s="150">
        <v>90073.2109375</v>
      </c>
      <c r="AB24" s="150">
        <v>2160.080810546875</v>
      </c>
      <c r="AC24" s="150">
        <v>8314.8388671875</v>
      </c>
      <c r="AD24" s="150">
        <v>14742.580078125</v>
      </c>
      <c r="AE24" s="150">
        <v>7826.8232421875</v>
      </c>
      <c r="AF24" s="150">
        <v>31028.86328125</v>
      </c>
      <c r="AG24" s="150">
        <v>201745.515625</v>
      </c>
      <c r="AH24" s="150">
        <v>30390.265625</v>
      </c>
      <c r="AI24" s="150">
        <v>6204.943359375</v>
      </c>
      <c r="AJ24" s="150">
        <v>41486.546875</v>
      </c>
      <c r="AK24" s="150">
        <v>4767.216796875</v>
      </c>
      <c r="AL24" s="150">
        <v>645017.4375</v>
      </c>
      <c r="AM24" s="150">
        <v>528473.6875</v>
      </c>
      <c r="AN24" s="150">
        <v>116543.734375</v>
      </c>
      <c r="AO24" s="5" t="s">
        <v>144</v>
      </c>
    </row>
    <row r="25" spans="1:41" ht="14.25" x14ac:dyDescent="0.45">
      <c r="A25" s="150">
        <v>2012</v>
      </c>
      <c r="B25" s="5" t="s">
        <v>81</v>
      </c>
      <c r="C25" s="5" t="s">
        <v>128</v>
      </c>
      <c r="D25" s="5" t="s">
        <v>121</v>
      </c>
      <c r="E25" s="5" t="s">
        <v>145</v>
      </c>
      <c r="F25" s="5" t="s">
        <v>145</v>
      </c>
      <c r="G25" s="5" t="s">
        <v>87</v>
      </c>
      <c r="H25" s="5" t="s">
        <v>131</v>
      </c>
      <c r="I25" s="150">
        <v>5517.16552734375</v>
      </c>
      <c r="J25" s="150">
        <v>31066.32421875</v>
      </c>
      <c r="K25" s="150">
        <v>1106.33544921875</v>
      </c>
      <c r="L25" s="150">
        <v>3009.90771484375</v>
      </c>
      <c r="M25" s="150">
        <v>19138.04296875</v>
      </c>
      <c r="N25" s="150">
        <v>15312.095703125</v>
      </c>
      <c r="O25" s="150">
        <v>12930.044921875</v>
      </c>
      <c r="P25" s="150">
        <v>13286.744140625</v>
      </c>
      <c r="Q25" s="150">
        <v>6249.970703125</v>
      </c>
      <c r="R25" s="150">
        <v>12527.5205078125</v>
      </c>
      <c r="S25" s="150">
        <v>14414.306640625</v>
      </c>
      <c r="T25" s="150">
        <v>4316.0927734375</v>
      </c>
      <c r="U25" s="150">
        <v>4666.53759765625</v>
      </c>
      <c r="V25" s="150">
        <v>14728.443359375</v>
      </c>
      <c r="W25" s="150">
        <v>3575.087646484375</v>
      </c>
      <c r="X25" s="150">
        <v>20145.421875</v>
      </c>
      <c r="Y25" s="150">
        <v>82389.7421875</v>
      </c>
      <c r="Z25" s="150">
        <v>14737.8779296875</v>
      </c>
      <c r="AA25" s="150">
        <v>126728.59375</v>
      </c>
      <c r="AB25" s="150">
        <v>2582.28857421875</v>
      </c>
      <c r="AC25" s="150">
        <v>12471.11328125</v>
      </c>
      <c r="AD25" s="150">
        <v>19573.779296875</v>
      </c>
      <c r="AE25" s="150">
        <v>9599.4912109375</v>
      </c>
      <c r="AF25" s="150">
        <v>44478.09765625</v>
      </c>
      <c r="AG25" s="150">
        <v>299045.75</v>
      </c>
      <c r="AH25" s="150">
        <v>42464.66015625</v>
      </c>
      <c r="AI25" s="150">
        <v>8144.16748046875</v>
      </c>
      <c r="AJ25" s="150">
        <v>59814.84765625</v>
      </c>
      <c r="AK25" s="150">
        <v>6067.31103515625</v>
      </c>
      <c r="AL25" s="150">
        <v>910087.8125</v>
      </c>
      <c r="AM25" s="150">
        <v>755630.25</v>
      </c>
      <c r="AN25" s="150">
        <v>154457.546875</v>
      </c>
      <c r="AO25" s="5" t="s">
        <v>146</v>
      </c>
    </row>
    <row r="26" spans="1:41" ht="14.25" x14ac:dyDescent="0.45">
      <c r="A26" s="150">
        <v>2012</v>
      </c>
      <c r="B26" s="5" t="s">
        <v>81</v>
      </c>
      <c r="C26" s="5" t="s">
        <v>128</v>
      </c>
      <c r="D26" s="5" t="s">
        <v>121</v>
      </c>
      <c r="E26" s="5" t="s">
        <v>145</v>
      </c>
      <c r="F26" s="5" t="s">
        <v>145</v>
      </c>
      <c r="G26" s="5" t="s">
        <v>88</v>
      </c>
      <c r="H26" s="5" t="s">
        <v>131</v>
      </c>
      <c r="I26" s="150">
        <v>4997.64794921875</v>
      </c>
      <c r="J26" s="150">
        <v>28141</v>
      </c>
      <c r="K26" s="150">
        <v>1002.15869140625</v>
      </c>
      <c r="L26" s="150">
        <v>2726.483154296875</v>
      </c>
      <c r="M26" s="150">
        <v>17335.931640625</v>
      </c>
      <c r="N26" s="150">
        <v>13870.25</v>
      </c>
      <c r="O26" s="150">
        <v>11712.501953125</v>
      </c>
      <c r="P26" s="150">
        <v>12035.61328125</v>
      </c>
      <c r="Q26" s="150">
        <v>5661.44970703125</v>
      </c>
      <c r="R26" s="150">
        <v>11347.880859375</v>
      </c>
      <c r="S26" s="150">
        <v>13057</v>
      </c>
      <c r="T26" s="150">
        <v>3909.673095703125</v>
      </c>
      <c r="U26" s="150">
        <v>4227.11865234375</v>
      </c>
      <c r="V26" s="150">
        <v>13341.556640625</v>
      </c>
      <c r="W26" s="150">
        <v>3238.443603515625</v>
      </c>
      <c r="X26" s="150">
        <v>18248.451171875</v>
      </c>
      <c r="Y26" s="150">
        <v>74631.609375</v>
      </c>
      <c r="Z26" s="150">
        <v>13350.1025390625</v>
      </c>
      <c r="AA26" s="150">
        <v>114795.34375</v>
      </c>
      <c r="AB26" s="150">
        <v>2339.13037109375</v>
      </c>
      <c r="AC26" s="150">
        <v>11296.78515625</v>
      </c>
      <c r="AD26" s="150">
        <v>17730.63671875</v>
      </c>
      <c r="AE26" s="150">
        <v>8695.56640625</v>
      </c>
      <c r="AF26" s="150">
        <v>40289.87109375</v>
      </c>
      <c r="AG26" s="150">
        <v>270886.46875</v>
      </c>
      <c r="AH26" s="150">
        <v>38466.0234375</v>
      </c>
      <c r="AI26" s="150">
        <v>7377.28125</v>
      </c>
      <c r="AJ26" s="150">
        <v>54182.453125</v>
      </c>
      <c r="AK26" s="150">
        <v>5495.98974609375</v>
      </c>
      <c r="AL26" s="150">
        <v>824390.4375</v>
      </c>
      <c r="AM26" s="150">
        <v>684477.1875</v>
      </c>
      <c r="AN26" s="150">
        <v>139913.234375</v>
      </c>
      <c r="AO26" s="5" t="s">
        <v>147</v>
      </c>
    </row>
    <row r="27" spans="1:41" ht="14.25" x14ac:dyDescent="0.45">
      <c r="A27" s="150">
        <v>2012</v>
      </c>
      <c r="B27" s="5" t="s">
        <v>81</v>
      </c>
      <c r="C27" s="5" t="s">
        <v>128</v>
      </c>
      <c r="D27" s="5" t="s">
        <v>121</v>
      </c>
      <c r="E27" s="5" t="s">
        <v>150</v>
      </c>
      <c r="F27" s="5" t="s">
        <v>151</v>
      </c>
      <c r="G27" s="5" t="s">
        <v>87</v>
      </c>
      <c r="H27" s="5" t="s">
        <v>131</v>
      </c>
      <c r="I27" s="150">
        <v>1314.8868408203125</v>
      </c>
      <c r="J27" s="150">
        <v>7808.25537109375</v>
      </c>
      <c r="K27" s="150">
        <v>257.452880859375</v>
      </c>
      <c r="L27" s="150">
        <v>818.9615478515625</v>
      </c>
      <c r="M27" s="150">
        <v>2669.128173828125</v>
      </c>
      <c r="N27" s="150">
        <v>2312.099365234375</v>
      </c>
      <c r="O27" s="150">
        <v>3033.272705078125</v>
      </c>
      <c r="P27" s="150">
        <v>1246.6221923828125</v>
      </c>
      <c r="Q27" s="150">
        <v>1629.8726806640625</v>
      </c>
      <c r="R27" s="150">
        <v>3835.275146484375</v>
      </c>
      <c r="S27" s="150">
        <v>336.70547485351563</v>
      </c>
      <c r="T27" s="150">
        <v>572.0909423828125</v>
      </c>
      <c r="U27" s="150">
        <v>1272.259521484375</v>
      </c>
      <c r="V27" s="150">
        <v>814.48333740234375</v>
      </c>
      <c r="W27" s="150">
        <v>429.61495971679688</v>
      </c>
      <c r="X27" s="150">
        <v>3990.2158203125</v>
      </c>
      <c r="Y27" s="150">
        <v>15693.5302734375</v>
      </c>
      <c r="Z27" s="150">
        <v>3363.481201171875</v>
      </c>
      <c r="AA27" s="150">
        <v>27292.05859375</v>
      </c>
      <c r="AB27" s="150">
        <v>197.66212463378906</v>
      </c>
      <c r="AC27" s="150">
        <v>3291.92724609375</v>
      </c>
      <c r="AD27" s="150">
        <v>3298.672119140625</v>
      </c>
      <c r="AE27" s="150">
        <v>959.05145263671875</v>
      </c>
      <c r="AF27" s="150">
        <v>10223.7138671875</v>
      </c>
      <c r="AG27" s="150">
        <v>76328.328125</v>
      </c>
      <c r="AH27" s="150">
        <v>8915.2509765625</v>
      </c>
      <c r="AI27" s="150">
        <v>1294.2049560546875</v>
      </c>
      <c r="AJ27" s="150">
        <v>14015.6767578125</v>
      </c>
      <c r="AK27" s="150">
        <v>804.53045654296875</v>
      </c>
      <c r="AL27" s="150">
        <v>198019.28125</v>
      </c>
      <c r="AM27" s="150">
        <v>172220.484375</v>
      </c>
      <c r="AN27" s="150">
        <v>25798.802734375</v>
      </c>
      <c r="AO27" s="5" t="s">
        <v>152</v>
      </c>
    </row>
    <row r="28" spans="1:41" ht="14.25" x14ac:dyDescent="0.45">
      <c r="A28" s="150">
        <v>2012</v>
      </c>
      <c r="B28" s="5" t="s">
        <v>81</v>
      </c>
      <c r="C28" s="5" t="s">
        <v>128</v>
      </c>
      <c r="D28" s="5" t="s">
        <v>121</v>
      </c>
      <c r="E28" s="5" t="s">
        <v>150</v>
      </c>
      <c r="F28" s="5" t="s">
        <v>151</v>
      </c>
      <c r="G28" s="5" t="s">
        <v>88</v>
      </c>
      <c r="H28" s="5" t="s">
        <v>131</v>
      </c>
      <c r="I28" s="150">
        <v>1191.072021484375</v>
      </c>
      <c r="J28" s="150">
        <v>7073</v>
      </c>
      <c r="K28" s="150">
        <v>233.21014404296875</v>
      </c>
      <c r="L28" s="150">
        <v>741.844970703125</v>
      </c>
      <c r="M28" s="150">
        <v>2417.792724609375</v>
      </c>
      <c r="N28" s="150">
        <v>2094.38330078125</v>
      </c>
      <c r="O28" s="150">
        <v>2747.648193359375</v>
      </c>
      <c r="P28" s="150">
        <v>1129.2354736328125</v>
      </c>
      <c r="Q28" s="150">
        <v>1476.3975830078125</v>
      </c>
      <c r="R28" s="150">
        <v>3474.130859375</v>
      </c>
      <c r="S28" s="150">
        <v>305</v>
      </c>
      <c r="T28" s="150">
        <v>518.22064208984375</v>
      </c>
      <c r="U28" s="150">
        <v>1152.458740234375</v>
      </c>
      <c r="V28" s="150">
        <v>737.7884521484375</v>
      </c>
      <c r="W28" s="150">
        <v>389.1607666015625</v>
      </c>
      <c r="X28" s="150">
        <v>3614.481689453125</v>
      </c>
      <c r="Y28" s="150">
        <v>14215.767578125</v>
      </c>
      <c r="Z28" s="150">
        <v>3046.762939453125</v>
      </c>
      <c r="AA28" s="150">
        <v>24722.1328125</v>
      </c>
      <c r="AB28" s="150">
        <v>179.04949951171875</v>
      </c>
      <c r="AC28" s="150">
        <v>2981.94677734375</v>
      </c>
      <c r="AD28" s="150">
        <v>2988.056396484375</v>
      </c>
      <c r="AE28" s="150">
        <v>868.74346923828125</v>
      </c>
      <c r="AF28" s="150">
        <v>9261.009765625</v>
      </c>
      <c r="AG28" s="150">
        <v>69140.9609375</v>
      </c>
      <c r="AH28" s="150">
        <v>8075.7568359375</v>
      </c>
      <c r="AI28" s="150">
        <v>1172.337646484375</v>
      </c>
      <c r="AJ28" s="150">
        <v>12695.9072265625</v>
      </c>
      <c r="AK28" s="150">
        <v>728.77276611328125</v>
      </c>
      <c r="AL28" s="150">
        <v>179373.015625</v>
      </c>
      <c r="AM28" s="150">
        <v>156003.53125</v>
      </c>
      <c r="AN28" s="150">
        <v>23369.490234375</v>
      </c>
      <c r="AO28" s="5" t="s">
        <v>153</v>
      </c>
    </row>
    <row r="29" spans="1:41" ht="14.25" x14ac:dyDescent="0.45">
      <c r="A29" s="150">
        <v>2012</v>
      </c>
      <c r="B29" s="5" t="s">
        <v>81</v>
      </c>
      <c r="C29" s="5" t="s">
        <v>128</v>
      </c>
      <c r="D29" s="5" t="s">
        <v>121</v>
      </c>
      <c r="E29" s="5" t="s">
        <v>154</v>
      </c>
      <c r="F29" s="5" t="s">
        <v>155</v>
      </c>
      <c r="G29" s="5" t="s">
        <v>87</v>
      </c>
      <c r="H29" s="5" t="s">
        <v>131</v>
      </c>
      <c r="I29" s="150">
        <v>0</v>
      </c>
      <c r="J29" s="150">
        <v>0</v>
      </c>
      <c r="K29" s="150">
        <v>0</v>
      </c>
      <c r="L29" s="150"/>
      <c r="M29" s="150"/>
      <c r="N29" s="150">
        <v>0</v>
      </c>
      <c r="O29" s="150"/>
      <c r="P29" s="150">
        <v>0</v>
      </c>
      <c r="Q29" s="150">
        <v>0</v>
      </c>
      <c r="R29" s="150">
        <v>0</v>
      </c>
      <c r="S29" s="150">
        <v>0</v>
      </c>
      <c r="T29" s="150"/>
      <c r="U29" s="150"/>
      <c r="V29" s="150">
        <v>0</v>
      </c>
      <c r="W29" s="150">
        <v>0</v>
      </c>
      <c r="X29" s="150">
        <v>0</v>
      </c>
      <c r="Y29" s="150">
        <v>0</v>
      </c>
      <c r="Z29" s="150">
        <v>0</v>
      </c>
      <c r="AA29" s="150">
        <v>0</v>
      </c>
      <c r="AB29" s="150">
        <v>0</v>
      </c>
      <c r="AC29" s="150">
        <v>2.7131121158599854</v>
      </c>
      <c r="AD29" s="150">
        <v>0</v>
      </c>
      <c r="AE29" s="150">
        <v>0</v>
      </c>
      <c r="AF29" s="150">
        <v>8.7432466447353363E-2</v>
      </c>
      <c r="AG29" s="150">
        <v>554.75811767578125</v>
      </c>
      <c r="AH29" s="150">
        <v>0</v>
      </c>
      <c r="AI29" s="150">
        <v>0</v>
      </c>
      <c r="AJ29" s="150">
        <v>0</v>
      </c>
      <c r="AK29" s="150"/>
      <c r="AL29" s="150">
        <v>557.55865478515625</v>
      </c>
      <c r="AM29" s="150">
        <v>557.55865478515625</v>
      </c>
      <c r="AN29" s="150">
        <v>0</v>
      </c>
      <c r="AO29" s="5" t="s">
        <v>156</v>
      </c>
    </row>
    <row r="30" spans="1:41" ht="14.25" x14ac:dyDescent="0.45">
      <c r="A30" s="150">
        <v>2012</v>
      </c>
      <c r="B30" s="5" t="s">
        <v>81</v>
      </c>
      <c r="C30" s="5" t="s">
        <v>128</v>
      </c>
      <c r="D30" s="5" t="s">
        <v>121</v>
      </c>
      <c r="E30" s="5" t="s">
        <v>154</v>
      </c>
      <c r="F30" s="5" t="s">
        <v>155</v>
      </c>
      <c r="G30" s="5" t="s">
        <v>88</v>
      </c>
      <c r="H30" s="5" t="s">
        <v>131</v>
      </c>
      <c r="I30" s="150">
        <v>0</v>
      </c>
      <c r="J30" s="150">
        <v>0</v>
      </c>
      <c r="K30" s="150">
        <v>0</v>
      </c>
      <c r="L30" s="150"/>
      <c r="M30" s="150"/>
      <c r="N30" s="150">
        <v>0</v>
      </c>
      <c r="O30" s="150"/>
      <c r="P30" s="150">
        <v>0</v>
      </c>
      <c r="Q30" s="150">
        <v>0</v>
      </c>
      <c r="R30" s="150">
        <v>0</v>
      </c>
      <c r="S30" s="150">
        <v>0</v>
      </c>
      <c r="T30" s="150"/>
      <c r="U30" s="150"/>
      <c r="V30" s="150">
        <v>0</v>
      </c>
      <c r="W30" s="150">
        <v>0</v>
      </c>
      <c r="X30" s="150">
        <v>0</v>
      </c>
      <c r="Y30" s="150">
        <v>0</v>
      </c>
      <c r="Z30" s="150">
        <v>0</v>
      </c>
      <c r="AA30" s="150">
        <v>0</v>
      </c>
      <c r="AB30" s="150">
        <v>0</v>
      </c>
      <c r="AC30" s="150">
        <v>2.4576351642608643</v>
      </c>
      <c r="AD30" s="150">
        <v>0</v>
      </c>
      <c r="AE30" s="150">
        <v>0</v>
      </c>
      <c r="AF30" s="150">
        <v>7.9199492931365967E-2</v>
      </c>
      <c r="AG30" s="150">
        <v>502.51998901367188</v>
      </c>
      <c r="AH30" s="150">
        <v>0</v>
      </c>
      <c r="AI30" s="150">
        <v>0</v>
      </c>
      <c r="AJ30" s="150">
        <v>0</v>
      </c>
      <c r="AK30" s="150"/>
      <c r="AL30" s="150">
        <v>505.05682373046875</v>
      </c>
      <c r="AM30" s="150">
        <v>505.05682373046875</v>
      </c>
      <c r="AN30" s="150">
        <v>0</v>
      </c>
      <c r="AO30" s="5" t="s">
        <v>157</v>
      </c>
    </row>
    <row r="31" spans="1:41" ht="14.25" x14ac:dyDescent="0.45">
      <c r="A31" s="150">
        <v>2012</v>
      </c>
      <c r="B31" s="5" t="s">
        <v>81</v>
      </c>
      <c r="C31" s="5" t="s">
        <v>128</v>
      </c>
      <c r="D31" s="5" t="s">
        <v>121</v>
      </c>
      <c r="E31" s="5" t="s">
        <v>158</v>
      </c>
      <c r="F31" s="5" t="s">
        <v>159</v>
      </c>
      <c r="G31" s="5" t="s">
        <v>87</v>
      </c>
      <c r="H31" s="5" t="s">
        <v>131</v>
      </c>
      <c r="I31" s="150">
        <v>-142.92201232910156</v>
      </c>
      <c r="J31" s="150">
        <v>-17.663238525390625</v>
      </c>
      <c r="K31" s="150">
        <v>-154.15370178222656</v>
      </c>
      <c r="L31" s="150">
        <v>40.846237182617188</v>
      </c>
      <c r="M31" s="150">
        <v>-191.32066345214844</v>
      </c>
      <c r="N31" s="150">
        <v>-1354.549560546875</v>
      </c>
      <c r="O31" s="150">
        <v>-321.25015258789063</v>
      </c>
      <c r="P31" s="150">
        <v>-166.69680786132813</v>
      </c>
      <c r="Q31" s="150">
        <v>-481.3232421875</v>
      </c>
      <c r="R31" s="150">
        <v>27.123006820678711</v>
      </c>
      <c r="S31" s="150"/>
      <c r="T31" s="150">
        <v>-1189.3375244140625</v>
      </c>
      <c r="U31" s="150"/>
      <c r="V31" s="150">
        <v>-294.75527954101563</v>
      </c>
      <c r="W31" s="150">
        <v>0</v>
      </c>
      <c r="X31" s="150">
        <v>0</v>
      </c>
      <c r="Y31" s="150">
        <v>591.718505859375</v>
      </c>
      <c r="Z31" s="150">
        <v>0</v>
      </c>
      <c r="AA31" s="150">
        <v>-10483.8603515625</v>
      </c>
      <c r="AB31" s="150">
        <v>13.247428894042969</v>
      </c>
      <c r="AC31" s="150">
        <v>13.396219253540039</v>
      </c>
      <c r="AD31" s="150">
        <v>-759.51922607421875</v>
      </c>
      <c r="AE31" s="150">
        <v>0</v>
      </c>
      <c r="AF31" s="150">
        <v>-127.02900695800781</v>
      </c>
      <c r="AG31" s="150">
        <v>-5578.271484375</v>
      </c>
      <c r="AH31" s="150">
        <v>-3934.486328125</v>
      </c>
      <c r="AI31" s="150">
        <v>-142.3544921875</v>
      </c>
      <c r="AJ31" s="150">
        <v>0</v>
      </c>
      <c r="AK31" s="150">
        <v>-389.6951904296875</v>
      </c>
      <c r="AL31" s="150">
        <v>-25042.85546875</v>
      </c>
      <c r="AM31" s="150">
        <v>-17973.98828125</v>
      </c>
      <c r="AN31" s="150">
        <v>-7068.8701171875</v>
      </c>
      <c r="AO31" s="5" t="s">
        <v>160</v>
      </c>
    </row>
    <row r="32" spans="1:41" ht="14.25" x14ac:dyDescent="0.45">
      <c r="A32" s="150">
        <v>2012</v>
      </c>
      <c r="B32" s="5" t="s">
        <v>81</v>
      </c>
      <c r="C32" s="5" t="s">
        <v>128</v>
      </c>
      <c r="D32" s="5" t="s">
        <v>121</v>
      </c>
      <c r="E32" s="5" t="s">
        <v>158</v>
      </c>
      <c r="F32" s="5" t="s">
        <v>159</v>
      </c>
      <c r="G32" s="5" t="s">
        <v>88</v>
      </c>
      <c r="H32" s="5" t="s">
        <v>131</v>
      </c>
      <c r="I32" s="150">
        <v>-129.46392822265625</v>
      </c>
      <c r="J32" s="150">
        <v>-16</v>
      </c>
      <c r="K32" s="150">
        <v>-139.63800048828125</v>
      </c>
      <c r="L32" s="150">
        <v>37</v>
      </c>
      <c r="M32" s="150">
        <v>-173.30517578125</v>
      </c>
      <c r="N32" s="150">
        <v>-1227</v>
      </c>
      <c r="O32" s="150">
        <v>-291</v>
      </c>
      <c r="P32" s="150">
        <v>-151</v>
      </c>
      <c r="Q32" s="150">
        <v>-436</v>
      </c>
      <c r="R32" s="150">
        <v>24.569000244140625</v>
      </c>
      <c r="S32" s="150"/>
      <c r="T32" s="150">
        <v>-1077.344970703125</v>
      </c>
      <c r="U32" s="150"/>
      <c r="V32" s="150">
        <v>-267</v>
      </c>
      <c r="W32" s="150">
        <v>0</v>
      </c>
      <c r="X32" s="150">
        <v>0</v>
      </c>
      <c r="Y32" s="150">
        <v>536</v>
      </c>
      <c r="Z32" s="150">
        <v>0</v>
      </c>
      <c r="AA32" s="150">
        <v>-9496.66015625</v>
      </c>
      <c r="AB32" s="150">
        <v>12</v>
      </c>
      <c r="AC32" s="150">
        <v>12.134779930114746</v>
      </c>
      <c r="AD32" s="150">
        <v>-688</v>
      </c>
      <c r="AE32" s="150">
        <v>0</v>
      </c>
      <c r="AF32" s="150">
        <v>-115.06746673583984</v>
      </c>
      <c r="AG32" s="150">
        <v>-5053</v>
      </c>
      <c r="AH32" s="150">
        <v>-3564</v>
      </c>
      <c r="AI32" s="150">
        <v>-128.94984436035156</v>
      </c>
      <c r="AJ32" s="150">
        <v>0</v>
      </c>
      <c r="AK32" s="150">
        <v>-353</v>
      </c>
      <c r="AL32" s="150">
        <v>-22684.7265625</v>
      </c>
      <c r="AM32" s="150">
        <v>-16281.4873046875</v>
      </c>
      <c r="AN32" s="150">
        <v>-6403.23779296875</v>
      </c>
      <c r="AO32" s="5" t="s">
        <v>161</v>
      </c>
    </row>
    <row r="33" spans="1:41" ht="14.25" x14ac:dyDescent="0.45">
      <c r="A33" s="150">
        <v>2012</v>
      </c>
      <c r="B33" s="5" t="s">
        <v>81</v>
      </c>
      <c r="C33" s="5" t="s">
        <v>128</v>
      </c>
      <c r="D33" s="5" t="s">
        <v>121</v>
      </c>
      <c r="E33" s="5" t="s">
        <v>158</v>
      </c>
      <c r="F33" s="5" t="s">
        <v>13</v>
      </c>
      <c r="G33" s="5" t="s">
        <v>87</v>
      </c>
      <c r="H33" s="5" t="s">
        <v>131</v>
      </c>
      <c r="I33" s="150">
        <v>37310.33984375</v>
      </c>
      <c r="J33" s="150">
        <v>84456.7734375</v>
      </c>
      <c r="K33" s="150">
        <v>7261.0751953125</v>
      </c>
      <c r="L33" s="150">
        <v>10752.49609375</v>
      </c>
      <c r="M33" s="150">
        <v>41874.4453125</v>
      </c>
      <c r="N33" s="150">
        <v>33812.12890625</v>
      </c>
      <c r="O33" s="150">
        <v>33394.44921875</v>
      </c>
      <c r="P33" s="150">
        <v>34580.6171875</v>
      </c>
      <c r="Q33" s="150">
        <v>18854.380859375</v>
      </c>
      <c r="R33" s="150">
        <v>32018.947265625</v>
      </c>
      <c r="S33" s="150">
        <v>42214.03515625</v>
      </c>
      <c r="T33" s="150">
        <v>31088.310546875</v>
      </c>
      <c r="U33" s="150">
        <v>10065.974609375</v>
      </c>
      <c r="V33" s="150">
        <v>38991.59765625</v>
      </c>
      <c r="W33" s="150">
        <v>12689.9111328125</v>
      </c>
      <c r="X33" s="150">
        <v>58760.07421875</v>
      </c>
      <c r="Y33" s="150">
        <v>201885.921875</v>
      </c>
      <c r="Z33" s="150">
        <v>31705.51171875</v>
      </c>
      <c r="AA33" s="150">
        <v>337373.375</v>
      </c>
      <c r="AB33" s="150">
        <v>7437.47119140625</v>
      </c>
      <c r="AC33" s="150">
        <v>36406.8359375</v>
      </c>
      <c r="AD33" s="150">
        <v>52657.68359375</v>
      </c>
      <c r="AE33" s="150">
        <v>37905.70703125</v>
      </c>
      <c r="AF33" s="150">
        <v>121107.4921875</v>
      </c>
      <c r="AG33" s="150">
        <v>622029.6875</v>
      </c>
      <c r="AH33" s="150">
        <v>92035.328125</v>
      </c>
      <c r="AI33" s="150">
        <v>21792.9609375</v>
      </c>
      <c r="AJ33" s="150">
        <v>167725.078125</v>
      </c>
      <c r="AK33" s="150">
        <v>21401.220703125</v>
      </c>
      <c r="AL33" s="150">
        <v>2279590</v>
      </c>
      <c r="AM33" s="150">
        <v>1856982.875</v>
      </c>
      <c r="AN33" s="150">
        <v>422606.9375</v>
      </c>
      <c r="AO33" s="5" t="s">
        <v>162</v>
      </c>
    </row>
    <row r="34" spans="1:41" ht="14.25" x14ac:dyDescent="0.45">
      <c r="A34" s="150">
        <v>2012</v>
      </c>
      <c r="B34" s="5" t="s">
        <v>81</v>
      </c>
      <c r="C34" s="5" t="s">
        <v>128</v>
      </c>
      <c r="D34" s="5" t="s">
        <v>121</v>
      </c>
      <c r="E34" s="5" t="s">
        <v>158</v>
      </c>
      <c r="F34" s="5" t="s">
        <v>13</v>
      </c>
      <c r="G34" s="5" t="s">
        <v>88</v>
      </c>
      <c r="H34" s="5" t="s">
        <v>131</v>
      </c>
      <c r="I34" s="150">
        <v>33797.0546875</v>
      </c>
      <c r="J34" s="150">
        <v>76504</v>
      </c>
      <c r="K34" s="150">
        <v>6577.3447265625</v>
      </c>
      <c r="L34" s="150">
        <v>9740</v>
      </c>
      <c r="M34" s="150">
        <v>37931.38671875</v>
      </c>
      <c r="N34" s="150">
        <v>30628.25</v>
      </c>
      <c r="O34" s="150">
        <v>30249.900390625</v>
      </c>
      <c r="P34" s="150">
        <v>31324.375</v>
      </c>
      <c r="Q34" s="150">
        <v>17078.98046875</v>
      </c>
      <c r="R34" s="150">
        <v>29003.919921875</v>
      </c>
      <c r="S34" s="150">
        <v>38239</v>
      </c>
      <c r="T34" s="150">
        <v>28160.916015625</v>
      </c>
      <c r="U34" s="150">
        <v>9118.1240234375</v>
      </c>
      <c r="V34" s="150">
        <v>35320</v>
      </c>
      <c r="W34" s="150">
        <v>11494.98046875</v>
      </c>
      <c r="X34" s="150">
        <v>53227</v>
      </c>
      <c r="Y34" s="150">
        <v>182875.5625</v>
      </c>
      <c r="Z34" s="150">
        <v>28720</v>
      </c>
      <c r="AA34" s="150">
        <v>305605</v>
      </c>
      <c r="AB34" s="150">
        <v>6737.13037109375</v>
      </c>
      <c r="AC34" s="150">
        <v>32978.62890625</v>
      </c>
      <c r="AD34" s="150">
        <v>47699.234375</v>
      </c>
      <c r="AE34" s="150">
        <v>34336.359375</v>
      </c>
      <c r="AF34" s="150">
        <v>109703.546875</v>
      </c>
      <c r="AG34" s="150">
        <v>563457</v>
      </c>
      <c r="AH34" s="150">
        <v>83368.9296875</v>
      </c>
      <c r="AI34" s="150">
        <v>19740.8515625</v>
      </c>
      <c r="AJ34" s="150">
        <v>151931.4375</v>
      </c>
      <c r="AK34" s="150">
        <v>19386</v>
      </c>
      <c r="AL34" s="150">
        <v>2064934.75</v>
      </c>
      <c r="AM34" s="150">
        <v>1682122.25</v>
      </c>
      <c r="AN34" s="150">
        <v>382812.65625</v>
      </c>
      <c r="AO34" s="5" t="s">
        <v>163</v>
      </c>
    </row>
    <row r="35" spans="1:41" ht="14.25" x14ac:dyDescent="0.45">
      <c r="A35" s="150">
        <v>2012</v>
      </c>
      <c r="B35" s="5" t="s">
        <v>81</v>
      </c>
      <c r="C35" s="5" t="s">
        <v>128</v>
      </c>
      <c r="D35" s="5" t="s">
        <v>121</v>
      </c>
      <c r="E35" s="5" t="s">
        <v>158</v>
      </c>
      <c r="F35" s="5" t="s">
        <v>164</v>
      </c>
      <c r="G35" s="5" t="s">
        <v>87</v>
      </c>
      <c r="H35" s="5" t="s">
        <v>131</v>
      </c>
      <c r="I35" s="150">
        <v>11.239482879638672</v>
      </c>
      <c r="J35" s="150">
        <v>2206.80078125</v>
      </c>
      <c r="K35" s="150">
        <v>88.907852172851563</v>
      </c>
      <c r="L35" s="150">
        <v>255.01300048828125</v>
      </c>
      <c r="M35" s="150">
        <v>313.27630615234375</v>
      </c>
      <c r="N35" s="150">
        <v>555.28802490234375</v>
      </c>
      <c r="O35" s="150">
        <v>220.79048156738281</v>
      </c>
      <c r="P35" s="150">
        <v>1222.5235595703125</v>
      </c>
      <c r="Q35" s="150">
        <v>90.524093627929688</v>
      </c>
      <c r="R35" s="150">
        <v>3.1771750450134277</v>
      </c>
      <c r="S35" s="150">
        <v>781.5982666015625</v>
      </c>
      <c r="T35" s="150">
        <v>943.51495361328125</v>
      </c>
      <c r="U35" s="150">
        <v>264.94857788085938</v>
      </c>
      <c r="V35" s="150">
        <v>1291.624267578125</v>
      </c>
      <c r="W35" s="150">
        <v>275.98809814453125</v>
      </c>
      <c r="X35" s="150">
        <v>575.1591796875</v>
      </c>
      <c r="Y35" s="150">
        <v>25299.27734375</v>
      </c>
      <c r="Z35" s="150">
        <v>1011.2203979492188</v>
      </c>
      <c r="AA35" s="150">
        <v>595.96844482421875</v>
      </c>
      <c r="AB35" s="150">
        <v>152.34542846679688</v>
      </c>
      <c r="AC35" s="150"/>
      <c r="AD35" s="150">
        <v>781.16998291015625</v>
      </c>
      <c r="AE35" s="150">
        <v>111.49919128417969</v>
      </c>
      <c r="AF35" s="150">
        <v>798.05487060546875</v>
      </c>
      <c r="AG35" s="150">
        <v>6922.88525390625</v>
      </c>
      <c r="AH35" s="150">
        <v>5751.63916015625</v>
      </c>
      <c r="AI35" s="150">
        <v>0</v>
      </c>
      <c r="AJ35" s="150">
        <v>774.883056640625</v>
      </c>
      <c r="AK35" s="150">
        <v>587.30267333984375</v>
      </c>
      <c r="AL35" s="150">
        <v>51886.62109375</v>
      </c>
      <c r="AM35" s="150">
        <v>41414.9296875</v>
      </c>
      <c r="AN35" s="150">
        <v>10471.6923828125</v>
      </c>
      <c r="AO35" s="5" t="s">
        <v>165</v>
      </c>
    </row>
    <row r="36" spans="1:41" ht="14.25" x14ac:dyDescent="0.45">
      <c r="A36" s="150">
        <v>2012</v>
      </c>
      <c r="B36" s="5" t="s">
        <v>81</v>
      </c>
      <c r="C36" s="5" t="s">
        <v>128</v>
      </c>
      <c r="D36" s="5" t="s">
        <v>121</v>
      </c>
      <c r="E36" s="5" t="s">
        <v>158</v>
      </c>
      <c r="F36" s="5" t="s">
        <v>164</v>
      </c>
      <c r="G36" s="5" t="s">
        <v>88</v>
      </c>
      <c r="H36" s="5" t="s">
        <v>131</v>
      </c>
      <c r="I36" s="150">
        <v>10.181130409240723</v>
      </c>
      <c r="J36" s="150">
        <v>1999</v>
      </c>
      <c r="K36" s="150">
        <v>80.53594970703125</v>
      </c>
      <c r="L36" s="150">
        <v>231</v>
      </c>
      <c r="M36" s="150">
        <v>283.77700805664063</v>
      </c>
      <c r="N36" s="150">
        <v>503</v>
      </c>
      <c r="O36" s="150">
        <v>200</v>
      </c>
      <c r="P36" s="150">
        <v>1107.406005859375</v>
      </c>
      <c r="Q36" s="150">
        <v>82</v>
      </c>
      <c r="R36" s="150">
        <v>2.878000020980835</v>
      </c>
      <c r="S36" s="150">
        <v>708</v>
      </c>
      <c r="T36" s="150">
        <v>854.66998291015625</v>
      </c>
      <c r="U36" s="150">
        <v>240</v>
      </c>
      <c r="V36" s="150">
        <v>1170</v>
      </c>
      <c r="W36" s="150">
        <v>250</v>
      </c>
      <c r="X36" s="150">
        <v>521</v>
      </c>
      <c r="Y36" s="150">
        <v>22917</v>
      </c>
      <c r="Z36" s="150">
        <v>916</v>
      </c>
      <c r="AA36" s="150">
        <v>539.84979248046875</v>
      </c>
      <c r="AB36" s="150">
        <v>138</v>
      </c>
      <c r="AC36" s="150"/>
      <c r="AD36" s="150">
        <v>707.61199951171875</v>
      </c>
      <c r="AE36" s="150">
        <v>101</v>
      </c>
      <c r="AF36" s="150">
        <v>722.906982421875</v>
      </c>
      <c r="AG36" s="150">
        <v>6271</v>
      </c>
      <c r="AH36" s="150">
        <v>5210.04296875</v>
      </c>
      <c r="AI36" s="150">
        <v>0</v>
      </c>
      <c r="AJ36" s="150">
        <v>701.9171142578125</v>
      </c>
      <c r="AK36" s="150">
        <v>532</v>
      </c>
      <c r="AL36" s="150">
        <v>47000.77734375</v>
      </c>
      <c r="AM36" s="150">
        <v>37515.13671875</v>
      </c>
      <c r="AN36" s="150">
        <v>9485.6376953125</v>
      </c>
      <c r="AO36" s="5" t="s">
        <v>166</v>
      </c>
    </row>
    <row r="37" spans="1:41" ht="14.25" x14ac:dyDescent="0.45">
      <c r="A37" s="150">
        <v>2012</v>
      </c>
      <c r="B37" s="5" t="s">
        <v>81</v>
      </c>
      <c r="C37" s="5" t="s">
        <v>128</v>
      </c>
      <c r="D37" s="5" t="s">
        <v>121</v>
      </c>
      <c r="E37" s="5" t="s">
        <v>158</v>
      </c>
      <c r="F37" s="5" t="s">
        <v>158</v>
      </c>
      <c r="G37" s="5" t="s">
        <v>87</v>
      </c>
      <c r="H37" s="5" t="s">
        <v>131</v>
      </c>
      <c r="I37" s="150">
        <v>37178.66015625</v>
      </c>
      <c r="J37" s="150">
        <v>86645.9140625</v>
      </c>
      <c r="K37" s="150">
        <v>7195.82958984375</v>
      </c>
      <c r="L37" s="150">
        <v>11048.35546875</v>
      </c>
      <c r="M37" s="150">
        <v>41996.40234375</v>
      </c>
      <c r="N37" s="150">
        <v>33012.8671875</v>
      </c>
      <c r="O37" s="150">
        <v>33293.98828125</v>
      </c>
      <c r="P37" s="150">
        <v>35636.4453125</v>
      </c>
      <c r="Q37" s="150">
        <v>18463.58203125</v>
      </c>
      <c r="R37" s="150">
        <v>32049.248046875</v>
      </c>
      <c r="S37" s="150">
        <v>42995.6328125</v>
      </c>
      <c r="T37" s="150">
        <v>30842.486328125</v>
      </c>
      <c r="U37" s="150">
        <v>10330.923828125</v>
      </c>
      <c r="V37" s="150">
        <v>39988.46875</v>
      </c>
      <c r="W37" s="150">
        <v>12965.8994140625</v>
      </c>
      <c r="X37" s="150">
        <v>59335.234375</v>
      </c>
      <c r="Y37" s="150">
        <v>227776.90625</v>
      </c>
      <c r="Z37" s="150">
        <v>32716.732421875</v>
      </c>
      <c r="AA37" s="150">
        <v>327485.46875</v>
      </c>
      <c r="AB37" s="150">
        <v>7603.06396484375</v>
      </c>
      <c r="AC37" s="150">
        <v>36420.234375</v>
      </c>
      <c r="AD37" s="150">
        <v>52679.3359375</v>
      </c>
      <c r="AE37" s="150">
        <v>38017.20703125</v>
      </c>
      <c r="AF37" s="150">
        <v>121778.5234375</v>
      </c>
      <c r="AG37" s="150">
        <v>623374.3125</v>
      </c>
      <c r="AH37" s="150">
        <v>93852.484375</v>
      </c>
      <c r="AI37" s="150">
        <v>21650.603515625</v>
      </c>
      <c r="AJ37" s="150">
        <v>168499.96875</v>
      </c>
      <c r="AK37" s="150">
        <v>21598.828125</v>
      </c>
      <c r="AL37" s="150">
        <v>2306433.75</v>
      </c>
      <c r="AM37" s="150">
        <v>1880424</v>
      </c>
      <c r="AN37" s="150">
        <v>426009.8125</v>
      </c>
      <c r="AO37" s="5" t="s">
        <v>167</v>
      </c>
    </row>
    <row r="38" spans="1:41" ht="14.25" x14ac:dyDescent="0.45">
      <c r="A38" s="150">
        <v>2012</v>
      </c>
      <c r="B38" s="5" t="s">
        <v>81</v>
      </c>
      <c r="C38" s="5" t="s">
        <v>128</v>
      </c>
      <c r="D38" s="5" t="s">
        <v>121</v>
      </c>
      <c r="E38" s="5" t="s">
        <v>158</v>
      </c>
      <c r="F38" s="5" t="s">
        <v>158</v>
      </c>
      <c r="G38" s="5" t="s">
        <v>88</v>
      </c>
      <c r="H38" s="5" t="s">
        <v>131</v>
      </c>
      <c r="I38" s="150">
        <v>33677.7734375</v>
      </c>
      <c r="J38" s="150">
        <v>78487</v>
      </c>
      <c r="K38" s="150">
        <v>6518.24267578125</v>
      </c>
      <c r="L38" s="150">
        <v>10008</v>
      </c>
      <c r="M38" s="150">
        <v>38041.859375</v>
      </c>
      <c r="N38" s="150">
        <v>29904.25</v>
      </c>
      <c r="O38" s="150">
        <v>30158.900390625</v>
      </c>
      <c r="P38" s="150">
        <v>32280.78125</v>
      </c>
      <c r="Q38" s="150">
        <v>16724.98046875</v>
      </c>
      <c r="R38" s="150">
        <v>29031.3671875</v>
      </c>
      <c r="S38" s="150">
        <v>38947</v>
      </c>
      <c r="T38" s="150">
        <v>27938.240234375</v>
      </c>
      <c r="U38" s="150">
        <v>9358.1240234375</v>
      </c>
      <c r="V38" s="150">
        <v>36223</v>
      </c>
      <c r="W38" s="150">
        <v>11744.98046875</v>
      </c>
      <c r="X38" s="150">
        <v>53748</v>
      </c>
      <c r="Y38" s="150">
        <v>206328.5625</v>
      </c>
      <c r="Z38" s="150">
        <v>29636</v>
      </c>
      <c r="AA38" s="150">
        <v>296648.1875</v>
      </c>
      <c r="AB38" s="150">
        <v>6887.13037109375</v>
      </c>
      <c r="AC38" s="150">
        <v>32990.765625</v>
      </c>
      <c r="AD38" s="150">
        <v>47718.84765625</v>
      </c>
      <c r="AE38" s="150">
        <v>34437.359375</v>
      </c>
      <c r="AF38" s="150">
        <v>110311.390625</v>
      </c>
      <c r="AG38" s="150">
        <v>564675</v>
      </c>
      <c r="AH38" s="150">
        <v>85014.9765625</v>
      </c>
      <c r="AI38" s="150">
        <v>19611.900390625</v>
      </c>
      <c r="AJ38" s="150">
        <v>152633.359375</v>
      </c>
      <c r="AK38" s="150">
        <v>19565</v>
      </c>
      <c r="AL38" s="150">
        <v>2089251</v>
      </c>
      <c r="AM38" s="150">
        <v>1703355.875</v>
      </c>
      <c r="AN38" s="150">
        <v>385895.0625</v>
      </c>
      <c r="AO38" s="5" t="s">
        <v>168</v>
      </c>
    </row>
    <row r="39" spans="1:41" ht="14.25" x14ac:dyDescent="0.45">
      <c r="A39" s="150">
        <v>2013</v>
      </c>
      <c r="B39" s="5" t="s">
        <v>1476</v>
      </c>
      <c r="C39" s="5" t="s">
        <v>171</v>
      </c>
      <c r="D39" s="5" t="s">
        <v>84</v>
      </c>
      <c r="E39" s="5" t="s">
        <v>85</v>
      </c>
      <c r="F39" s="5" t="s">
        <v>86</v>
      </c>
      <c r="G39" s="5" t="s">
        <v>87</v>
      </c>
      <c r="H39" s="5" t="s">
        <v>131</v>
      </c>
      <c r="I39" s="150">
        <v>20649.554195376237</v>
      </c>
      <c r="J39" s="150">
        <v>21543.521421526388</v>
      </c>
      <c r="K39" s="150">
        <v>2444.8007632604204</v>
      </c>
      <c r="L39" s="150">
        <v>5256.1401862278708</v>
      </c>
      <c r="M39" s="150">
        <v>15016.167887280601</v>
      </c>
      <c r="N39" s="150">
        <v>23855.539623787659</v>
      </c>
      <c r="O39" s="150">
        <v>7082.9664468106139</v>
      </c>
      <c r="P39" s="150">
        <v>9574.1591493441847</v>
      </c>
      <c r="Q39" s="150">
        <v>6493.3557459618187</v>
      </c>
      <c r="R39" s="150">
        <v>12406.115193673772</v>
      </c>
      <c r="S39" s="150">
        <v>26577.077075126886</v>
      </c>
      <c r="T39" s="150">
        <v>16115.604041640436</v>
      </c>
      <c r="U39" s="150">
        <v>6375.1113420991669</v>
      </c>
      <c r="V39" s="150">
        <v>8016.6722702260295</v>
      </c>
      <c r="W39" s="150">
        <v>6897.0962650812899</v>
      </c>
      <c r="X39" s="150">
        <v>17019.894835189727</v>
      </c>
      <c r="Y39" s="150">
        <v>88719.291428757657</v>
      </c>
      <c r="Z39" s="150">
        <v>11998.999886580956</v>
      </c>
      <c r="AA39" s="150">
        <v>122721.80948850645</v>
      </c>
      <c r="AB39" s="150">
        <v>0</v>
      </c>
      <c r="AC39" s="150">
        <v>9870.0903969899118</v>
      </c>
      <c r="AD39" s="150">
        <v>26354.437319760851</v>
      </c>
      <c r="AE39" s="150">
        <v>27658.547576044657</v>
      </c>
      <c r="AF39" s="150">
        <v>42118.884805021989</v>
      </c>
      <c r="AG39" s="150">
        <v>230337.4590949977</v>
      </c>
      <c r="AH39" s="150">
        <v>60961.955236228707</v>
      </c>
      <c r="AI39" s="150">
        <v>10736.074603630001</v>
      </c>
      <c r="AJ39" s="150">
        <v>35493.895664388678</v>
      </c>
      <c r="AK39" s="150">
        <v>7212.2227365455847</v>
      </c>
      <c r="AL39" s="150">
        <v>879507.4375</v>
      </c>
      <c r="AM39" s="150">
        <v>683089.125</v>
      </c>
      <c r="AN39" s="150">
        <v>196418.296875</v>
      </c>
      <c r="AO39" s="5" t="s">
        <v>1480</v>
      </c>
    </row>
    <row r="40" spans="1:41" ht="14.25" x14ac:dyDescent="0.45">
      <c r="A40" s="150">
        <v>2013</v>
      </c>
      <c r="B40" s="5" t="s">
        <v>1476</v>
      </c>
      <c r="C40" s="5" t="s">
        <v>171</v>
      </c>
      <c r="D40" s="5" t="s">
        <v>84</v>
      </c>
      <c r="E40" s="5" t="s">
        <v>85</v>
      </c>
      <c r="F40" s="5" t="s">
        <v>86</v>
      </c>
      <c r="G40" s="5" t="s">
        <v>88</v>
      </c>
      <c r="H40" s="5" t="s">
        <v>131</v>
      </c>
      <c r="I40" s="150">
        <v>17070</v>
      </c>
      <c r="J40" s="150">
        <v>18076.134999999998</v>
      </c>
      <c r="K40" s="150">
        <v>1736</v>
      </c>
      <c r="L40" s="150">
        <v>4345</v>
      </c>
      <c r="M40" s="150">
        <v>12413.148652539679</v>
      </c>
      <c r="N40" s="150">
        <v>20866.368999999999</v>
      </c>
      <c r="O40" s="150">
        <v>5855.15</v>
      </c>
      <c r="P40" s="150">
        <v>8334.5</v>
      </c>
      <c r="Q40" s="150">
        <v>5367.7470000000012</v>
      </c>
      <c r="R40" s="150">
        <v>10255.542776</v>
      </c>
      <c r="S40" s="150">
        <v>17539</v>
      </c>
      <c r="T40" s="150">
        <v>13322</v>
      </c>
      <c r="U40" s="150">
        <v>5270</v>
      </c>
      <c r="V40" s="150">
        <v>6627</v>
      </c>
      <c r="W40" s="150">
        <v>5701.5</v>
      </c>
      <c r="X40" s="150">
        <v>14069</v>
      </c>
      <c r="Y40" s="150">
        <v>73340</v>
      </c>
      <c r="Z40" s="150">
        <v>9919</v>
      </c>
      <c r="AA40" s="150">
        <v>101448.25734</v>
      </c>
      <c r="AB40" s="150">
        <v>0</v>
      </c>
      <c r="AC40" s="150">
        <v>8159.1322254474471</v>
      </c>
      <c r="AD40" s="150">
        <v>21785.95435</v>
      </c>
      <c r="AE40" s="150">
        <v>22864</v>
      </c>
      <c r="AF40" s="150">
        <v>34817.67</v>
      </c>
      <c r="AG40" s="150">
        <v>190408.97394443589</v>
      </c>
      <c r="AH40" s="150">
        <v>50394.336170000002</v>
      </c>
      <c r="AI40" s="150">
        <v>8875</v>
      </c>
      <c r="AJ40" s="150">
        <v>29340.90138173486</v>
      </c>
      <c r="AK40" s="150">
        <v>5962</v>
      </c>
      <c r="AL40" s="150">
        <v>724163.25</v>
      </c>
      <c r="AM40" s="150">
        <v>566510.1875</v>
      </c>
      <c r="AN40" s="150">
        <v>157653.09375</v>
      </c>
      <c r="AO40" s="5" t="s">
        <v>1481</v>
      </c>
    </row>
    <row r="41" spans="1:41" ht="14.25" x14ac:dyDescent="0.45">
      <c r="A41" s="150">
        <v>2013</v>
      </c>
      <c r="B41" s="5" t="s">
        <v>1476</v>
      </c>
      <c r="C41" s="5" t="s">
        <v>171</v>
      </c>
      <c r="D41" s="5" t="s">
        <v>84</v>
      </c>
      <c r="E41" s="5" t="s">
        <v>27</v>
      </c>
      <c r="F41" s="5" t="s">
        <v>27</v>
      </c>
      <c r="G41" s="5" t="s">
        <v>87</v>
      </c>
      <c r="H41" s="5" t="s">
        <v>131</v>
      </c>
      <c r="I41" s="150">
        <v>0</v>
      </c>
      <c r="J41" s="150">
        <v>2691.5792668255494</v>
      </c>
      <c r="K41" s="150">
        <v>169.35779656430424</v>
      </c>
      <c r="L41" s="150">
        <v>142.74442853277071</v>
      </c>
      <c r="M41" s="150">
        <v>213.5858149797962</v>
      </c>
      <c r="N41" s="150">
        <v>0</v>
      </c>
      <c r="O41" s="150">
        <v>63.509173711614089</v>
      </c>
      <c r="P41" s="150">
        <v>544.36434609954938</v>
      </c>
      <c r="Q41" s="150">
        <v>378.57709576623938</v>
      </c>
      <c r="R41" s="150">
        <v>21.774573843981972</v>
      </c>
      <c r="S41" s="150">
        <v>0</v>
      </c>
      <c r="T41" s="150">
        <v>483.87941875515497</v>
      </c>
      <c r="U41" s="150">
        <v>0</v>
      </c>
      <c r="V41" s="150">
        <v>102.82437648547042</v>
      </c>
      <c r="W41" s="150">
        <v>0</v>
      </c>
      <c r="X41" s="150">
        <v>405.24901320744226</v>
      </c>
      <c r="Y41" s="150">
        <v>2782.3066578421412</v>
      </c>
      <c r="Z41" s="150">
        <v>435.49147687963949</v>
      </c>
      <c r="AA41" s="150">
        <v>3325.1821190671662</v>
      </c>
      <c r="AB41" s="150">
        <v>0</v>
      </c>
      <c r="AC41" s="150">
        <v>15.691046241718867</v>
      </c>
      <c r="AD41" s="150">
        <v>104.33649966908028</v>
      </c>
      <c r="AE41" s="150">
        <v>0</v>
      </c>
      <c r="AF41" s="150">
        <v>1815.7575188787189</v>
      </c>
      <c r="AG41" s="150">
        <v>30024.181539078716</v>
      </c>
      <c r="AH41" s="150">
        <v>2885.5038219443863</v>
      </c>
      <c r="AI41" s="150">
        <v>832.27260025886653</v>
      </c>
      <c r="AJ41" s="150">
        <v>1131.5574587571309</v>
      </c>
      <c r="AK41" s="150">
        <v>0</v>
      </c>
      <c r="AL41" s="150">
        <v>48569.7265625</v>
      </c>
      <c r="AM41" s="150">
        <v>43412.03515625</v>
      </c>
      <c r="AN41" s="150">
        <v>5157.69384765625</v>
      </c>
      <c r="AO41" s="5" t="s">
        <v>1482</v>
      </c>
    </row>
    <row r="42" spans="1:41" ht="14.25" x14ac:dyDescent="0.45">
      <c r="A42" s="150">
        <v>2013</v>
      </c>
      <c r="B42" s="5" t="s">
        <v>1476</v>
      </c>
      <c r="C42" s="5" t="s">
        <v>171</v>
      </c>
      <c r="D42" s="5" t="s">
        <v>84</v>
      </c>
      <c r="E42" s="5" t="s">
        <v>27</v>
      </c>
      <c r="F42" s="5" t="s">
        <v>27</v>
      </c>
      <c r="G42" s="5" t="s">
        <v>88</v>
      </c>
      <c r="H42" s="5" t="s">
        <v>131</v>
      </c>
      <c r="I42" s="150">
        <v>0</v>
      </c>
      <c r="J42" s="150">
        <v>2258.375</v>
      </c>
      <c r="K42" s="150">
        <v>140</v>
      </c>
      <c r="L42" s="150">
        <v>118</v>
      </c>
      <c r="M42" s="150">
        <v>176.56119000000001</v>
      </c>
      <c r="N42" s="150">
        <v>0</v>
      </c>
      <c r="O42" s="150">
        <v>52.5</v>
      </c>
      <c r="P42" s="150">
        <v>450</v>
      </c>
      <c r="Q42" s="150">
        <v>312.95159999999998</v>
      </c>
      <c r="R42" s="150">
        <v>18</v>
      </c>
      <c r="S42" s="150">
        <v>0</v>
      </c>
      <c r="T42" s="150">
        <v>400</v>
      </c>
      <c r="U42" s="150"/>
      <c r="V42" s="150">
        <v>85</v>
      </c>
      <c r="W42" s="150">
        <v>0</v>
      </c>
      <c r="X42" s="150">
        <v>335</v>
      </c>
      <c r="Y42" s="150">
        <v>2300</v>
      </c>
      <c r="Z42" s="150">
        <v>360</v>
      </c>
      <c r="AA42" s="150">
        <v>2748.7692099999999</v>
      </c>
      <c r="AB42" s="150"/>
      <c r="AC42" s="150">
        <v>12.97103834842672</v>
      </c>
      <c r="AD42" s="150">
        <v>86.25</v>
      </c>
      <c r="AE42" s="150">
        <v>0</v>
      </c>
      <c r="AF42" s="150">
        <v>1501</v>
      </c>
      <c r="AG42" s="150">
        <v>24819.556588143361</v>
      </c>
      <c r="AH42" s="150">
        <v>2385.308165714288</v>
      </c>
      <c r="AI42" s="150">
        <v>688</v>
      </c>
      <c r="AJ42" s="150">
        <v>935.40449533333322</v>
      </c>
      <c r="AK42" s="150">
        <v>0</v>
      </c>
      <c r="AL42" s="150">
        <v>40183.6484375</v>
      </c>
      <c r="AM42" s="150">
        <v>35920.02734375</v>
      </c>
      <c r="AN42" s="150">
        <v>4263.619140625</v>
      </c>
      <c r="AO42" s="5" t="s">
        <v>1483</v>
      </c>
    </row>
    <row r="43" spans="1:41" ht="14.25" x14ac:dyDescent="0.45">
      <c r="A43" s="150">
        <v>2013</v>
      </c>
      <c r="B43" s="5" t="s">
        <v>1476</v>
      </c>
      <c r="C43" s="5" t="s">
        <v>171</v>
      </c>
      <c r="D43" s="5" t="s">
        <v>84</v>
      </c>
      <c r="E43" s="5" t="s">
        <v>109</v>
      </c>
      <c r="F43" s="5" t="s">
        <v>109</v>
      </c>
      <c r="G43" s="5" t="s">
        <v>87</v>
      </c>
      <c r="H43" s="5" t="s">
        <v>131</v>
      </c>
      <c r="I43" s="150">
        <v>2812.5491215143384</v>
      </c>
      <c r="J43" s="150">
        <v>11229.631610760258</v>
      </c>
      <c r="K43" s="150">
        <v>901.2254174314761</v>
      </c>
      <c r="L43" s="150">
        <v>2017.7771762089963</v>
      </c>
      <c r="M43" s="150">
        <v>4504.8560672630092</v>
      </c>
      <c r="N43" s="150">
        <v>730.03976636282437</v>
      </c>
      <c r="O43" s="150">
        <v>5391.9288481160365</v>
      </c>
      <c r="P43" s="150">
        <v>4771.6559181992716</v>
      </c>
      <c r="Q43" s="150">
        <v>2049.4403098546586</v>
      </c>
      <c r="R43" s="150">
        <v>4321.6047043707558</v>
      </c>
      <c r="S43" s="150">
        <v>1572.6081109542536</v>
      </c>
      <c r="T43" s="150">
        <v>6363.0143566302877</v>
      </c>
      <c r="U43" s="150">
        <v>1775.8374668314186</v>
      </c>
      <c r="V43" s="150">
        <v>1688.7391714554908</v>
      </c>
      <c r="W43" s="150">
        <v>1772.2083711907551</v>
      </c>
      <c r="X43" s="150">
        <v>11503.023482356921</v>
      </c>
      <c r="Y43" s="150">
        <v>25880.290712119462</v>
      </c>
      <c r="Z43" s="150">
        <v>7413.0326953289741</v>
      </c>
      <c r="AA43" s="150">
        <v>36332.10079942202</v>
      </c>
      <c r="AB43" s="150">
        <v>0</v>
      </c>
      <c r="AC43" s="150">
        <v>6197.8953681606381</v>
      </c>
      <c r="AD43" s="150">
        <v>9572.1254041471566</v>
      </c>
      <c r="AE43" s="150">
        <v>3629.0956406636624</v>
      </c>
      <c r="AF43" s="150">
        <v>11017.934365054878</v>
      </c>
      <c r="AG43" s="150">
        <v>79469.968943208631</v>
      </c>
      <c r="AH43" s="150">
        <v>12689.816402793722</v>
      </c>
      <c r="AI43" s="150">
        <v>1149.213619543493</v>
      </c>
      <c r="AJ43" s="150">
        <v>21493.10090456227</v>
      </c>
      <c r="AK43" s="150">
        <v>2920.2122921873602</v>
      </c>
      <c r="AL43" s="150">
        <v>281170.9375</v>
      </c>
      <c r="AM43" s="150">
        <v>222830.6875</v>
      </c>
      <c r="AN43" s="150">
        <v>58340.234375</v>
      </c>
      <c r="AO43" s="5" t="s">
        <v>1485</v>
      </c>
    </row>
    <row r="44" spans="1:41" ht="14.25" x14ac:dyDescent="0.45">
      <c r="A44" s="150">
        <v>2013</v>
      </c>
      <c r="B44" s="5" t="s">
        <v>1476</v>
      </c>
      <c r="C44" s="5" t="s">
        <v>171</v>
      </c>
      <c r="D44" s="5" t="s">
        <v>84</v>
      </c>
      <c r="E44" s="5" t="s">
        <v>109</v>
      </c>
      <c r="F44" s="5" t="s">
        <v>109</v>
      </c>
      <c r="G44" s="5" t="s">
        <v>88</v>
      </c>
      <c r="H44" s="5" t="s">
        <v>131</v>
      </c>
      <c r="I44" s="150">
        <v>2325</v>
      </c>
      <c r="J44" s="150">
        <v>9422.244999999999</v>
      </c>
      <c r="K44" s="150">
        <v>745</v>
      </c>
      <c r="L44" s="150">
        <v>1668</v>
      </c>
      <c r="M44" s="150">
        <v>3723.949308571428</v>
      </c>
      <c r="N44" s="150">
        <v>603.48900000000003</v>
      </c>
      <c r="O44" s="150">
        <v>4457.25</v>
      </c>
      <c r="P44" s="150">
        <v>3944.5</v>
      </c>
      <c r="Q44" s="150">
        <v>1694.1744000000001</v>
      </c>
      <c r="R44" s="150">
        <v>3572.4641609999999</v>
      </c>
      <c r="S44" s="150">
        <v>1300</v>
      </c>
      <c r="T44" s="150">
        <v>5260</v>
      </c>
      <c r="U44" s="150">
        <v>1468</v>
      </c>
      <c r="V44" s="150">
        <v>1396</v>
      </c>
      <c r="W44" s="150">
        <v>1465</v>
      </c>
      <c r="X44" s="150">
        <v>9509</v>
      </c>
      <c r="Y44" s="150">
        <v>21394</v>
      </c>
      <c r="Z44" s="150">
        <v>6128</v>
      </c>
      <c r="AA44" s="150">
        <v>30034.012104000001</v>
      </c>
      <c r="AB44" s="150"/>
      <c r="AC44" s="150">
        <v>5123.5040201590382</v>
      </c>
      <c r="AD44" s="150">
        <v>7912.8188</v>
      </c>
      <c r="AE44" s="150">
        <v>3000</v>
      </c>
      <c r="AF44" s="150">
        <v>9108</v>
      </c>
      <c r="AG44" s="150">
        <v>65694.026952132699</v>
      </c>
      <c r="AH44" s="150">
        <v>10490.065012841411</v>
      </c>
      <c r="AI44" s="150">
        <v>950</v>
      </c>
      <c r="AJ44" s="150">
        <v>17767.31976727274</v>
      </c>
      <c r="AK44" s="150">
        <v>2414</v>
      </c>
      <c r="AL44" s="150">
        <v>232569.8125</v>
      </c>
      <c r="AM44" s="150">
        <v>184342.734375</v>
      </c>
      <c r="AN44" s="150">
        <v>48227.0859375</v>
      </c>
      <c r="AO44" s="5" t="s">
        <v>1486</v>
      </c>
    </row>
    <row r="45" spans="1:41" ht="14.25" x14ac:dyDescent="0.45">
      <c r="A45" s="150">
        <v>2013</v>
      </c>
      <c r="B45" s="5" t="s">
        <v>1476</v>
      </c>
      <c r="C45" s="5" t="s">
        <v>171</v>
      </c>
      <c r="D45" s="5" t="s">
        <v>84</v>
      </c>
      <c r="E45" s="5" t="s">
        <v>484</v>
      </c>
      <c r="F45" s="5" t="s">
        <v>484</v>
      </c>
      <c r="G45" s="5" t="s">
        <v>88</v>
      </c>
      <c r="H45" s="5" t="s">
        <v>131</v>
      </c>
      <c r="I45" s="150">
        <v>16430</v>
      </c>
      <c r="J45" s="150"/>
      <c r="K45" s="150">
        <v>1499</v>
      </c>
      <c r="L45" s="150">
        <v>4657</v>
      </c>
      <c r="M45" s="150">
        <v>12413.148652539679</v>
      </c>
      <c r="N45" s="150">
        <v>20466.368999999999</v>
      </c>
      <c r="O45" s="150">
        <v>5646</v>
      </c>
      <c r="P45" s="150"/>
      <c r="Q45" s="150"/>
      <c r="R45" s="150">
        <v>8055.5427759999984</v>
      </c>
      <c r="S45" s="150">
        <v>10311</v>
      </c>
      <c r="T45" s="150">
        <v>13157</v>
      </c>
      <c r="U45" s="150">
        <v>5072</v>
      </c>
      <c r="V45" s="150">
        <v>3141</v>
      </c>
      <c r="W45" s="150">
        <v>5358</v>
      </c>
      <c r="X45" s="150">
        <v>13396.7006</v>
      </c>
      <c r="Y45" s="150">
        <v>77100</v>
      </c>
      <c r="Z45" s="150">
        <v>8924.5</v>
      </c>
      <c r="AA45" s="150">
        <v>96688.658219999998</v>
      </c>
      <c r="AB45" s="150"/>
      <c r="AC45" s="150">
        <v>7992.6020001444049</v>
      </c>
      <c r="AD45" s="150">
        <v>12112.185058749999</v>
      </c>
      <c r="AE45" s="150">
        <v>19714</v>
      </c>
      <c r="AF45" s="150">
        <v>5144</v>
      </c>
      <c r="AG45" s="150">
        <v>166918.20427353491</v>
      </c>
      <c r="AH45" s="150">
        <v>51554.233801224662</v>
      </c>
      <c r="AI45" s="150">
        <v>7425</v>
      </c>
      <c r="AJ45" s="150">
        <v>24578.631358247239</v>
      </c>
      <c r="AK45" s="150">
        <v>4712</v>
      </c>
      <c r="AL45" s="150">
        <v>602466.75</v>
      </c>
      <c r="AM45" s="150">
        <v>464882.53125</v>
      </c>
      <c r="AN45" s="150">
        <v>137584.265625</v>
      </c>
      <c r="AO45" s="5" t="s">
        <v>4987</v>
      </c>
    </row>
    <row r="46" spans="1:41" ht="14.25" x14ac:dyDescent="0.45">
      <c r="A46" s="150">
        <v>2013</v>
      </c>
      <c r="B46" s="5" t="s">
        <v>1476</v>
      </c>
      <c r="C46" s="5" t="s">
        <v>171</v>
      </c>
      <c r="D46" s="5" t="s">
        <v>84</v>
      </c>
      <c r="E46" s="5" t="s">
        <v>211</v>
      </c>
      <c r="F46" s="5" t="s">
        <v>211</v>
      </c>
      <c r="G46" s="5" t="s">
        <v>88</v>
      </c>
      <c r="H46" s="5" t="s">
        <v>131</v>
      </c>
      <c r="I46" s="150">
        <v>15370</v>
      </c>
      <c r="J46" s="150">
        <v>13229.135</v>
      </c>
      <c r="K46" s="150">
        <v>1499</v>
      </c>
      <c r="L46" s="150">
        <v>4102</v>
      </c>
      <c r="M46" s="150">
        <v>10969.773139065081</v>
      </c>
      <c r="N46" s="150">
        <v>20466.368999999999</v>
      </c>
      <c r="O46" s="150">
        <v>6002.1399999999994</v>
      </c>
      <c r="P46" s="150">
        <v>8975.7999999999993</v>
      </c>
      <c r="Q46" s="150">
        <v>5414.0186750000021</v>
      </c>
      <c r="R46" s="150">
        <v>9330.5427759999984</v>
      </c>
      <c r="S46" s="150">
        <v>13748</v>
      </c>
      <c r="T46" s="150">
        <v>13657</v>
      </c>
      <c r="U46" s="150">
        <v>5072</v>
      </c>
      <c r="V46" s="150">
        <v>6600</v>
      </c>
      <c r="W46" s="150">
        <v>5641.1239999999998</v>
      </c>
      <c r="X46" s="150">
        <v>13264.06</v>
      </c>
      <c r="Y46" s="150">
        <v>72655</v>
      </c>
      <c r="Z46" s="150">
        <v>8924.5</v>
      </c>
      <c r="AA46" s="150">
        <v>86688.658219999998</v>
      </c>
      <c r="AB46" s="150">
        <v>0</v>
      </c>
      <c r="AC46" s="150">
        <v>8243.0062254474469</v>
      </c>
      <c r="AD46" s="150">
        <v>20207.473208750002</v>
      </c>
      <c r="AE46" s="150">
        <v>22564</v>
      </c>
      <c r="AF46" s="150">
        <v>43491.13465</v>
      </c>
      <c r="AG46" s="150">
        <v>166918.20427353491</v>
      </c>
      <c r="AH46" s="150">
        <v>45865.09236602686</v>
      </c>
      <c r="AI46" s="150">
        <v>8035.5555555555557</v>
      </c>
      <c r="AJ46" s="150">
        <v>25085.540262651521</v>
      </c>
      <c r="AK46" s="150">
        <v>4712</v>
      </c>
      <c r="AL46" s="150">
        <v>666731.125</v>
      </c>
      <c r="AM46" s="150">
        <v>523129.90625</v>
      </c>
      <c r="AN46" s="150">
        <v>143601.21875</v>
      </c>
      <c r="AO46" s="5" t="s">
        <v>1497</v>
      </c>
    </row>
    <row r="47" spans="1:41" ht="14.25" x14ac:dyDescent="0.45">
      <c r="A47" s="150">
        <v>2013</v>
      </c>
      <c r="B47" s="5" t="s">
        <v>1476</v>
      </c>
      <c r="C47" s="5" t="s">
        <v>171</v>
      </c>
      <c r="D47" s="5" t="s">
        <v>84</v>
      </c>
      <c r="E47" s="5" t="s">
        <v>24</v>
      </c>
      <c r="F47" s="5" t="s">
        <v>24</v>
      </c>
      <c r="G47" s="5" t="s">
        <v>87</v>
      </c>
      <c r="H47" s="5" t="s">
        <v>131</v>
      </c>
      <c r="I47" s="150">
        <v>2721.8217304977466</v>
      </c>
      <c r="J47" s="150">
        <v>6377.5307391929427</v>
      </c>
      <c r="K47" s="150">
        <v>435.49147687963949</v>
      </c>
      <c r="L47" s="150">
        <v>435.49147687963949</v>
      </c>
      <c r="M47" s="150">
        <v>3580.7657637423522</v>
      </c>
      <c r="N47" s="150">
        <v>3586.9255493191504</v>
      </c>
      <c r="O47" s="150">
        <v>114.92136195434931</v>
      </c>
      <c r="P47" s="150">
        <v>60.484927344394372</v>
      </c>
      <c r="Q47" s="150">
        <v>232.26333070102129</v>
      </c>
      <c r="R47" s="150">
        <v>870.98295375927898</v>
      </c>
      <c r="S47" s="150">
        <v>11546.572630044886</v>
      </c>
      <c r="T47" s="150">
        <v>163.3093038298648</v>
      </c>
      <c r="U47" s="150">
        <v>6.0484927344394368</v>
      </c>
      <c r="V47" s="150">
        <v>707.67364992941418</v>
      </c>
      <c r="W47" s="150">
        <v>689.52817172609582</v>
      </c>
      <c r="X47" s="150">
        <v>544.36434609954938</v>
      </c>
      <c r="Y47" s="150">
        <v>11673.590977468113</v>
      </c>
      <c r="Z47" s="150">
        <v>1826.6448058007099</v>
      </c>
      <c r="AA47" s="150">
        <v>21776.834952020901</v>
      </c>
      <c r="AB47" s="150">
        <v>0</v>
      </c>
      <c r="AC47" s="150">
        <v>796.00286676549308</v>
      </c>
      <c r="AD47" s="150">
        <v>3776.9812880207064</v>
      </c>
      <c r="AE47" s="150">
        <v>1264.1349814978423</v>
      </c>
      <c r="AF47" s="150">
        <v>12925.628973497076</v>
      </c>
      <c r="AG47" s="150">
        <v>30046.689709783393</v>
      </c>
      <c r="AH47" s="150">
        <v>11340.880100853488</v>
      </c>
      <c r="AI47" s="150">
        <v>2300.8466361807618</v>
      </c>
      <c r="AJ47" s="150">
        <v>6432.7283579640061</v>
      </c>
      <c r="AK47" s="150">
        <v>604.84927344394373</v>
      </c>
      <c r="AL47" s="150">
        <v>136839.984375</v>
      </c>
      <c r="AM47" s="150">
        <v>101741.484375</v>
      </c>
      <c r="AN47" s="150">
        <v>35098.5078125</v>
      </c>
      <c r="AO47" s="5" t="s">
        <v>1498</v>
      </c>
    </row>
    <row r="48" spans="1:41" ht="14.25" x14ac:dyDescent="0.45">
      <c r="A48" s="150">
        <v>2013</v>
      </c>
      <c r="B48" s="5" t="s">
        <v>1476</v>
      </c>
      <c r="C48" s="5" t="s">
        <v>171</v>
      </c>
      <c r="D48" s="5" t="s">
        <v>84</v>
      </c>
      <c r="E48" s="5" t="s">
        <v>24</v>
      </c>
      <c r="F48" s="5" t="s">
        <v>24</v>
      </c>
      <c r="G48" s="5" t="s">
        <v>88</v>
      </c>
      <c r="H48" s="5" t="s">
        <v>131</v>
      </c>
      <c r="I48" s="150">
        <v>2250</v>
      </c>
      <c r="J48" s="150">
        <v>5351.08</v>
      </c>
      <c r="K48" s="150">
        <v>360</v>
      </c>
      <c r="L48" s="150">
        <v>360</v>
      </c>
      <c r="M48" s="150">
        <v>2960.0479995238111</v>
      </c>
      <c r="N48" s="150">
        <v>2965.14</v>
      </c>
      <c r="O48" s="150">
        <v>95</v>
      </c>
      <c r="P48" s="150">
        <v>50</v>
      </c>
      <c r="Q48" s="150">
        <v>192.001</v>
      </c>
      <c r="R48" s="150">
        <v>720</v>
      </c>
      <c r="S48" s="150">
        <v>8568</v>
      </c>
      <c r="T48" s="150">
        <v>135</v>
      </c>
      <c r="U48" s="150">
        <v>5</v>
      </c>
      <c r="V48" s="150">
        <v>585</v>
      </c>
      <c r="W48" s="150">
        <v>570</v>
      </c>
      <c r="X48" s="150">
        <v>450</v>
      </c>
      <c r="Y48" s="150">
        <v>9650</v>
      </c>
      <c r="Z48" s="150">
        <v>1510</v>
      </c>
      <c r="AA48" s="150">
        <v>18001.86915000001</v>
      </c>
      <c r="AB48" s="150"/>
      <c r="AC48" s="150">
        <v>658.01754396855131</v>
      </c>
      <c r="AD48" s="150">
        <v>3122.25</v>
      </c>
      <c r="AE48" s="150">
        <v>1045</v>
      </c>
      <c r="AF48" s="150">
        <v>10685</v>
      </c>
      <c r="AG48" s="150">
        <v>24838.163017623319</v>
      </c>
      <c r="AH48" s="150">
        <v>9374.9638122897904</v>
      </c>
      <c r="AI48" s="150">
        <v>1902</v>
      </c>
      <c r="AJ48" s="150">
        <v>5317.6292345833344</v>
      </c>
      <c r="AK48" s="150">
        <v>500</v>
      </c>
      <c r="AL48" s="150">
        <v>112221.1640625</v>
      </c>
      <c r="AM48" s="150">
        <v>84183.8984375</v>
      </c>
      <c r="AN48" s="150">
        <v>28037.26171875</v>
      </c>
      <c r="AO48" s="5" t="s">
        <v>1499</v>
      </c>
    </row>
    <row r="49" spans="1:41" ht="14.25" x14ac:dyDescent="0.45">
      <c r="A49" s="150">
        <v>2013</v>
      </c>
      <c r="B49" s="5" t="s">
        <v>1476</v>
      </c>
      <c r="C49" s="5" t="s">
        <v>171</v>
      </c>
      <c r="D49" s="5" t="s">
        <v>84</v>
      </c>
      <c r="E49" s="5" t="s">
        <v>214</v>
      </c>
      <c r="F49" s="5" t="s">
        <v>214</v>
      </c>
      <c r="G49" s="5" t="s">
        <v>88</v>
      </c>
      <c r="H49" s="5" t="s">
        <v>131</v>
      </c>
      <c r="I49" s="150">
        <v>0</v>
      </c>
      <c r="J49" s="150"/>
      <c r="K49" s="150">
        <v>0</v>
      </c>
      <c r="L49" s="150"/>
      <c r="M49" s="150">
        <v>124.1314865253968</v>
      </c>
      <c r="N49" s="150">
        <v>0</v>
      </c>
      <c r="O49" s="150">
        <v>85.79</v>
      </c>
      <c r="P49" s="150">
        <v>641.29999999999995</v>
      </c>
      <c r="Q49" s="150">
        <v>134.19367500000001</v>
      </c>
      <c r="R49" s="150">
        <v>75</v>
      </c>
      <c r="S49" s="150">
        <v>0</v>
      </c>
      <c r="T49" s="150">
        <v>20</v>
      </c>
      <c r="U49" s="150"/>
      <c r="V49" s="150">
        <v>0</v>
      </c>
      <c r="W49" s="150">
        <v>386.34199999999998</v>
      </c>
      <c r="X49" s="150">
        <v>140.69</v>
      </c>
      <c r="Y49" s="150">
        <v>1515</v>
      </c>
      <c r="Z49" s="150">
        <v>0</v>
      </c>
      <c r="AA49" s="150">
        <v>0</v>
      </c>
      <c r="AB49" s="150"/>
      <c r="AC49" s="150">
        <v>153.661</v>
      </c>
      <c r="AD49" s="150">
        <v>544.64885875000004</v>
      </c>
      <c r="AE49" s="150"/>
      <c r="AF49" s="150">
        <v>16214.20184</v>
      </c>
      <c r="AG49" s="150">
        <v>1631.2492471253729</v>
      </c>
      <c r="AH49" s="150">
        <v>289.86553941657542</v>
      </c>
      <c r="AI49" s="150">
        <v>0</v>
      </c>
      <c r="AJ49" s="150">
        <v>308.81124749999998</v>
      </c>
      <c r="AK49" s="150"/>
      <c r="AL49" s="150">
        <v>22264.884765625</v>
      </c>
      <c r="AM49" s="150">
        <v>20673.416015625</v>
      </c>
      <c r="AN49" s="150">
        <v>1591.4677734375</v>
      </c>
      <c r="AO49" s="5" t="s">
        <v>1500</v>
      </c>
    </row>
    <row r="50" spans="1:41" ht="14.25" x14ac:dyDescent="0.45">
      <c r="A50" s="150">
        <v>2013</v>
      </c>
      <c r="B50" s="5" t="s">
        <v>1476</v>
      </c>
      <c r="C50" s="5" t="s">
        <v>171</v>
      </c>
      <c r="D50" s="5" t="s">
        <v>84</v>
      </c>
      <c r="E50" s="5" t="s">
        <v>217</v>
      </c>
      <c r="F50" s="5" t="s">
        <v>218</v>
      </c>
      <c r="G50" s="5" t="s">
        <v>87</v>
      </c>
      <c r="H50" s="5" t="s">
        <v>131</v>
      </c>
      <c r="I50" s="150"/>
      <c r="J50" s="150"/>
      <c r="K50" s="150"/>
      <c r="L50" s="150"/>
      <c r="M50" s="150"/>
      <c r="N50" s="150">
        <v>0</v>
      </c>
      <c r="O50" s="150"/>
      <c r="P50" s="150"/>
      <c r="Q50" s="150">
        <v>0</v>
      </c>
      <c r="R50" s="150">
        <v>0</v>
      </c>
      <c r="S50" s="150">
        <v>0</v>
      </c>
      <c r="T50" s="150"/>
      <c r="U50" s="150"/>
      <c r="V50" s="150">
        <v>0</v>
      </c>
      <c r="W50" s="150"/>
      <c r="X50" s="150"/>
      <c r="Y50" s="150"/>
      <c r="Z50" s="150"/>
      <c r="AA50" s="150">
        <v>2903.2765125309297</v>
      </c>
      <c r="AB50" s="150"/>
      <c r="AC50" s="150"/>
      <c r="AD50" s="150"/>
      <c r="AE50" s="150"/>
      <c r="AF50" s="150"/>
      <c r="AG50" s="150">
        <v>0</v>
      </c>
      <c r="AH50" s="150">
        <v>7830.3638685934893</v>
      </c>
      <c r="AI50" s="150"/>
      <c r="AJ50" s="150"/>
      <c r="AK50" s="150"/>
      <c r="AL50" s="150">
        <v>10733.640625</v>
      </c>
      <c r="AM50" s="150">
        <v>2903.276611328125</v>
      </c>
      <c r="AN50" s="150">
        <v>7830.36376953125</v>
      </c>
      <c r="AO50" s="5" t="s">
        <v>1501</v>
      </c>
    </row>
    <row r="51" spans="1:41" ht="14.25" x14ac:dyDescent="0.45">
      <c r="A51" s="150">
        <v>2013</v>
      </c>
      <c r="B51" s="5" t="s">
        <v>1476</v>
      </c>
      <c r="C51" s="5" t="s">
        <v>171</v>
      </c>
      <c r="D51" s="5" t="s">
        <v>84</v>
      </c>
      <c r="E51" s="5" t="s">
        <v>217</v>
      </c>
      <c r="F51" s="5" t="s">
        <v>219</v>
      </c>
      <c r="G51" s="5" t="s">
        <v>87</v>
      </c>
      <c r="H51" s="5" t="s">
        <v>131</v>
      </c>
      <c r="I51" s="150">
        <v>0</v>
      </c>
      <c r="J51" s="150"/>
      <c r="K51" s="150">
        <v>96.775883751030989</v>
      </c>
      <c r="L51" s="150"/>
      <c r="M51" s="150">
        <v>708.14948375310644</v>
      </c>
      <c r="N51" s="150">
        <v>3777.8885619308721</v>
      </c>
      <c r="O51" s="150">
        <v>190.52752113484226</v>
      </c>
      <c r="P51" s="150"/>
      <c r="Q51" s="150">
        <v>0</v>
      </c>
      <c r="R51" s="150">
        <v>0</v>
      </c>
      <c r="S51" s="150">
        <v>303.63433526885973</v>
      </c>
      <c r="T51" s="150"/>
      <c r="U51" s="150"/>
      <c r="V51" s="150">
        <v>0</v>
      </c>
      <c r="W51" s="150">
        <v>90.727391016591554</v>
      </c>
      <c r="X51" s="150"/>
      <c r="Y51" s="150"/>
      <c r="Z51" s="150">
        <v>362.90956406636622</v>
      </c>
      <c r="AA51" s="150">
        <v>362.90956406636622</v>
      </c>
      <c r="AB51" s="150"/>
      <c r="AC51" s="150"/>
      <c r="AD51" s="150"/>
      <c r="AE51" s="150"/>
      <c r="AF51" s="150">
        <v>2176.2476858513096</v>
      </c>
      <c r="AG51" s="150">
        <v>16605.061825513014</v>
      </c>
      <c r="AH51" s="150">
        <v>1348.8971249257304</v>
      </c>
      <c r="AI51" s="150">
        <v>393.15202773856339</v>
      </c>
      <c r="AJ51" s="150"/>
      <c r="AK51" s="150">
        <v>12.096985468878874</v>
      </c>
      <c r="AL51" s="150">
        <v>26428.978515625</v>
      </c>
      <c r="AM51" s="150">
        <v>23285.017578125</v>
      </c>
      <c r="AN51" s="150">
        <v>3143.960693359375</v>
      </c>
      <c r="AO51" s="5" t="s">
        <v>1502</v>
      </c>
    </row>
    <row r="52" spans="1:41" ht="14.25" x14ac:dyDescent="0.45">
      <c r="A52" s="150">
        <v>2013</v>
      </c>
      <c r="B52" s="5" t="s">
        <v>1476</v>
      </c>
      <c r="C52" s="5" t="s">
        <v>171</v>
      </c>
      <c r="D52" s="5" t="s">
        <v>84</v>
      </c>
      <c r="E52" s="5" t="s">
        <v>217</v>
      </c>
      <c r="F52" s="5" t="s">
        <v>220</v>
      </c>
      <c r="G52" s="5" t="s">
        <v>87</v>
      </c>
      <c r="H52" s="5" t="s">
        <v>131</v>
      </c>
      <c r="I52" s="150"/>
      <c r="J52" s="150"/>
      <c r="K52" s="150"/>
      <c r="L52" s="150"/>
      <c r="M52" s="150"/>
      <c r="N52" s="150">
        <v>0</v>
      </c>
      <c r="O52" s="150"/>
      <c r="P52" s="150"/>
      <c r="Q52" s="150">
        <v>0</v>
      </c>
      <c r="R52" s="150">
        <v>0</v>
      </c>
      <c r="S52" s="150">
        <v>0</v>
      </c>
      <c r="T52" s="150"/>
      <c r="U52" s="150"/>
      <c r="V52" s="150">
        <v>0</v>
      </c>
      <c r="W52" s="150"/>
      <c r="X52" s="150"/>
      <c r="Y52" s="150"/>
      <c r="Z52" s="150"/>
      <c r="AA52" s="150">
        <v>0</v>
      </c>
      <c r="AB52" s="150"/>
      <c r="AC52" s="150"/>
      <c r="AD52" s="150"/>
      <c r="AE52" s="150"/>
      <c r="AF52" s="150"/>
      <c r="AG52" s="150">
        <v>2168.2411732173937</v>
      </c>
      <c r="AH52" s="150"/>
      <c r="AI52" s="150"/>
      <c r="AJ52" s="150"/>
      <c r="AK52" s="150"/>
      <c r="AL52" s="150">
        <v>2168.2412109375</v>
      </c>
      <c r="AM52" s="150">
        <v>2168.2412109375</v>
      </c>
      <c r="AN52" s="150">
        <v>0</v>
      </c>
      <c r="AO52" s="5" t="s">
        <v>1503</v>
      </c>
    </row>
    <row r="53" spans="1:41" ht="14.25" x14ac:dyDescent="0.45">
      <c r="A53" s="150">
        <v>2013</v>
      </c>
      <c r="B53" s="5" t="s">
        <v>1476</v>
      </c>
      <c r="C53" s="5" t="s">
        <v>171</v>
      </c>
      <c r="D53" s="5" t="s">
        <v>84</v>
      </c>
      <c r="E53" s="5" t="s">
        <v>89</v>
      </c>
      <c r="F53" s="5" t="s">
        <v>90</v>
      </c>
      <c r="G53" s="5" t="s">
        <v>87</v>
      </c>
      <c r="H53" s="5" t="s">
        <v>131</v>
      </c>
      <c r="I53" s="150">
        <v>19875.347125367989</v>
      </c>
      <c r="J53" s="150">
        <v>21543.521421526388</v>
      </c>
      <c r="K53" s="150">
        <v>2414.5582995882232</v>
      </c>
      <c r="L53" s="150">
        <v>5021.4586681316205</v>
      </c>
      <c r="M53" s="150">
        <v>14896.070225244106</v>
      </c>
      <c r="N53" s="150">
        <v>16923.524200451902</v>
      </c>
      <c r="O53" s="150">
        <v>7064.8209686072951</v>
      </c>
      <c r="P53" s="150">
        <v>9574.1591493441847</v>
      </c>
      <c r="Q53" s="150">
        <v>5966.6481598526443</v>
      </c>
      <c r="R53" s="150">
        <v>9841.1284603829463</v>
      </c>
      <c r="S53" s="150">
        <v>22398.778294176122</v>
      </c>
      <c r="T53" s="150">
        <v>14679.691866484514</v>
      </c>
      <c r="U53" s="150">
        <v>6297.6906350983418</v>
      </c>
      <c r="V53" s="150">
        <v>7623.520242487466</v>
      </c>
      <c r="W53" s="150">
        <v>6778.5458074862772</v>
      </c>
      <c r="X53" s="150">
        <v>16342.463648932509</v>
      </c>
      <c r="Y53" s="150">
        <v>64489.029534593275</v>
      </c>
      <c r="Z53" s="150">
        <v>11998.999886580956</v>
      </c>
      <c r="AA53" s="150">
        <v>115087.04872712131</v>
      </c>
      <c r="AB53" s="150">
        <v>0</v>
      </c>
      <c r="AC53" s="150">
        <v>9636.4173210073768</v>
      </c>
      <c r="AD53" s="150">
        <v>25602.687093577028</v>
      </c>
      <c r="AE53" s="150">
        <v>27174.668157289503</v>
      </c>
      <c r="AF53" s="150">
        <v>36281.278818261519</v>
      </c>
      <c r="AG53" s="150">
        <v>214840.9066487306</v>
      </c>
      <c r="AH53" s="150">
        <v>43827.281928676988</v>
      </c>
      <c r="AI53" s="150">
        <v>9669.1204852748833</v>
      </c>
      <c r="AJ53" s="150">
        <v>34794.640827820025</v>
      </c>
      <c r="AK53" s="150">
        <v>7212.2227365455847</v>
      </c>
      <c r="AL53" s="150">
        <v>787856.25</v>
      </c>
      <c r="AM53" s="150">
        <v>616969.9375</v>
      </c>
      <c r="AN53" s="150">
        <v>170886.234375</v>
      </c>
      <c r="AO53" s="5" t="s">
        <v>1504</v>
      </c>
    </row>
    <row r="54" spans="1:41" ht="14.25" x14ac:dyDescent="0.45">
      <c r="A54" s="150">
        <v>2013</v>
      </c>
      <c r="B54" s="5" t="s">
        <v>1476</v>
      </c>
      <c r="C54" s="5" t="s">
        <v>171</v>
      </c>
      <c r="D54" s="5" t="s">
        <v>84</v>
      </c>
      <c r="E54" s="5" t="s">
        <v>89</v>
      </c>
      <c r="F54" s="5" t="s">
        <v>90</v>
      </c>
      <c r="G54" s="5" t="s">
        <v>88</v>
      </c>
      <c r="H54" s="5" t="s">
        <v>131</v>
      </c>
      <c r="I54" s="150">
        <v>16430</v>
      </c>
      <c r="J54" s="150">
        <v>18076.134999999998</v>
      </c>
      <c r="K54" s="150">
        <v>1711</v>
      </c>
      <c r="L54" s="150">
        <v>4151</v>
      </c>
      <c r="M54" s="150">
        <v>12313.869652539681</v>
      </c>
      <c r="N54" s="150">
        <v>13989.869000000001</v>
      </c>
      <c r="O54" s="150">
        <v>5840.15</v>
      </c>
      <c r="P54" s="150">
        <v>7914.5</v>
      </c>
      <c r="Q54" s="150">
        <v>4932.3430000000008</v>
      </c>
      <c r="R54" s="150">
        <v>8135.1907760000004</v>
      </c>
      <c r="S54" s="150">
        <v>17539</v>
      </c>
      <c r="T54" s="150">
        <v>12135</v>
      </c>
      <c r="U54" s="150">
        <v>5206</v>
      </c>
      <c r="V54" s="150">
        <v>6302</v>
      </c>
      <c r="W54" s="150">
        <v>5603.5</v>
      </c>
      <c r="X54" s="150">
        <v>13509</v>
      </c>
      <c r="Y54" s="150">
        <v>53310</v>
      </c>
      <c r="Z54" s="150">
        <v>9919</v>
      </c>
      <c r="AA54" s="150">
        <v>95136.965339999995</v>
      </c>
      <c r="AB54" s="150">
        <v>0</v>
      </c>
      <c r="AC54" s="150">
        <v>7965.9658563683988</v>
      </c>
      <c r="AD54" s="150">
        <v>21164.518349999998</v>
      </c>
      <c r="AE54" s="150">
        <v>22464</v>
      </c>
      <c r="AF54" s="150">
        <v>29992</v>
      </c>
      <c r="AG54" s="150">
        <v>177598.7143255134</v>
      </c>
      <c r="AH54" s="150">
        <v>36229.920290000002</v>
      </c>
      <c r="AI54" s="150">
        <v>7993</v>
      </c>
      <c r="AJ54" s="150">
        <v>28763.067391734861</v>
      </c>
      <c r="AK54" s="150">
        <v>5962</v>
      </c>
      <c r="AL54" s="150">
        <v>650287.75</v>
      </c>
      <c r="AM54" s="150">
        <v>510286.75</v>
      </c>
      <c r="AN54" s="150">
        <v>140000.953125</v>
      </c>
      <c r="AO54" s="5" t="s">
        <v>1505</v>
      </c>
    </row>
    <row r="55" spans="1:41" ht="14.25" x14ac:dyDescent="0.45">
      <c r="A55" s="150">
        <v>2013</v>
      </c>
      <c r="B55" s="5" t="s">
        <v>1476</v>
      </c>
      <c r="C55" s="5" t="s">
        <v>171</v>
      </c>
      <c r="D55" s="5" t="s">
        <v>84</v>
      </c>
      <c r="E55" s="5" t="s">
        <v>91</v>
      </c>
      <c r="F55" s="5" t="s">
        <v>92</v>
      </c>
      <c r="G55" s="5" t="s">
        <v>87</v>
      </c>
      <c r="H55" s="5" t="s">
        <v>131</v>
      </c>
      <c r="I55" s="150">
        <v>774.20707000824791</v>
      </c>
      <c r="J55" s="150">
        <v>0</v>
      </c>
      <c r="K55" s="150">
        <v>30.242463672197186</v>
      </c>
      <c r="L55" s="150">
        <v>234.68151809625016</v>
      </c>
      <c r="M55" s="150">
        <v>120.09766203648257</v>
      </c>
      <c r="N55" s="150">
        <v>6932.0154233357562</v>
      </c>
      <c r="O55" s="150">
        <v>18.145478203318312</v>
      </c>
      <c r="P55" s="150">
        <v>0</v>
      </c>
      <c r="Q55" s="150">
        <v>526.70758610917369</v>
      </c>
      <c r="R55" s="150">
        <v>2564.9867332908257</v>
      </c>
      <c r="S55" s="150">
        <v>4178.2987809507631</v>
      </c>
      <c r="T55" s="150">
        <v>1435.9121751559223</v>
      </c>
      <c r="U55" s="150">
        <v>77.420707000824791</v>
      </c>
      <c r="V55" s="150">
        <v>393.15202773856339</v>
      </c>
      <c r="W55" s="150">
        <v>118.55045759501297</v>
      </c>
      <c r="X55" s="150">
        <v>677.43118625721695</v>
      </c>
      <c r="Y55" s="150">
        <v>24230.261894164385</v>
      </c>
      <c r="Z55" s="150">
        <v>0</v>
      </c>
      <c r="AA55" s="150">
        <v>7634.7607613851487</v>
      </c>
      <c r="AB55" s="150">
        <v>0</v>
      </c>
      <c r="AC55" s="150">
        <v>233.67307598253419</v>
      </c>
      <c r="AD55" s="150">
        <v>751.75022618382116</v>
      </c>
      <c r="AE55" s="150">
        <v>483.87941875515497</v>
      </c>
      <c r="AF55" s="150">
        <v>5837.6059867604718</v>
      </c>
      <c r="AG55" s="150">
        <v>15496.552446267131</v>
      </c>
      <c r="AH55" s="150">
        <v>17134.673307551719</v>
      </c>
      <c r="AI55" s="150">
        <v>1066.9541183551166</v>
      </c>
      <c r="AJ55" s="150">
        <v>699.25483656863832</v>
      </c>
      <c r="AK55" s="150">
        <v>0</v>
      </c>
      <c r="AL55" s="150">
        <v>91651.21875</v>
      </c>
      <c r="AM55" s="150">
        <v>66119.15625</v>
      </c>
      <c r="AN55" s="150">
        <v>25532.056640625</v>
      </c>
      <c r="AO55" s="5" t="s">
        <v>4988</v>
      </c>
    </row>
    <row r="56" spans="1:41" ht="14.25" x14ac:dyDescent="0.45">
      <c r="A56" s="150">
        <v>2013</v>
      </c>
      <c r="B56" s="5" t="s">
        <v>1476</v>
      </c>
      <c r="C56" s="5" t="s">
        <v>171</v>
      </c>
      <c r="D56" s="5" t="s">
        <v>84</v>
      </c>
      <c r="E56" s="5" t="s">
        <v>91</v>
      </c>
      <c r="F56" s="5" t="s">
        <v>92</v>
      </c>
      <c r="G56" s="5" t="s">
        <v>88</v>
      </c>
      <c r="H56" s="5" t="s">
        <v>131</v>
      </c>
      <c r="I56" s="150">
        <v>640</v>
      </c>
      <c r="J56" s="150"/>
      <c r="K56" s="150">
        <v>25</v>
      </c>
      <c r="L56" s="150">
        <v>194</v>
      </c>
      <c r="M56" s="150">
        <v>99.278999999999996</v>
      </c>
      <c r="N56" s="150">
        <v>6876.5</v>
      </c>
      <c r="O56" s="150">
        <v>15</v>
      </c>
      <c r="P56" s="150">
        <v>420</v>
      </c>
      <c r="Q56" s="150">
        <v>435.404</v>
      </c>
      <c r="R56" s="150">
        <v>2120.3519999999999</v>
      </c>
      <c r="S56" s="150">
        <v>0</v>
      </c>
      <c r="T56" s="150">
        <v>1187</v>
      </c>
      <c r="U56" s="150">
        <v>64</v>
      </c>
      <c r="V56" s="150">
        <v>325</v>
      </c>
      <c r="W56" s="150">
        <v>98</v>
      </c>
      <c r="X56" s="150">
        <v>560</v>
      </c>
      <c r="Y56" s="150">
        <v>20030</v>
      </c>
      <c r="Z56" s="150">
        <v>0</v>
      </c>
      <c r="AA56" s="150">
        <v>6311.2920000000004</v>
      </c>
      <c r="AB56" s="150"/>
      <c r="AC56" s="150">
        <v>193.16636907904839</v>
      </c>
      <c r="AD56" s="150">
        <v>621.43599999999992</v>
      </c>
      <c r="AE56" s="150">
        <v>400</v>
      </c>
      <c r="AF56" s="150">
        <v>4825.67</v>
      </c>
      <c r="AG56" s="150">
        <v>12810.259618922501</v>
      </c>
      <c r="AH56" s="150">
        <v>14164.41588</v>
      </c>
      <c r="AI56" s="150">
        <v>882</v>
      </c>
      <c r="AJ56" s="150">
        <v>577.83398999999997</v>
      </c>
      <c r="AK56" s="150"/>
      <c r="AL56" s="150">
        <v>73875.6171875</v>
      </c>
      <c r="AM56" s="150">
        <v>56223.48046875</v>
      </c>
      <c r="AN56" s="150">
        <v>17652.130859375</v>
      </c>
      <c r="AO56" s="5" t="s">
        <v>4989</v>
      </c>
    </row>
    <row r="57" spans="1:41" ht="14.25" x14ac:dyDescent="0.45">
      <c r="A57" s="150">
        <v>2013</v>
      </c>
      <c r="B57" s="5" t="s">
        <v>1476</v>
      </c>
      <c r="C57" s="5" t="s">
        <v>171</v>
      </c>
      <c r="D57" s="5" t="s">
        <v>84</v>
      </c>
      <c r="E57" s="5" t="s">
        <v>93</v>
      </c>
      <c r="F57" s="5" t="s">
        <v>225</v>
      </c>
      <c r="G57" s="5" t="s">
        <v>87</v>
      </c>
      <c r="H57" s="5" t="s">
        <v>131</v>
      </c>
      <c r="I57" s="150">
        <v>0</v>
      </c>
      <c r="J57" s="150">
        <v>0</v>
      </c>
      <c r="K57" s="150">
        <v>42.339449141076059</v>
      </c>
      <c r="L57" s="150">
        <v>0</v>
      </c>
      <c r="M57" s="150">
        <v>36.094238991027183</v>
      </c>
      <c r="N57" s="150">
        <v>0</v>
      </c>
      <c r="O57" s="150">
        <v>0</v>
      </c>
      <c r="P57" s="150">
        <v>66.533420078833814</v>
      </c>
      <c r="Q57" s="150">
        <v>0</v>
      </c>
      <c r="R57" s="150">
        <v>0</v>
      </c>
      <c r="S57" s="150">
        <v>0</v>
      </c>
      <c r="T57" s="150">
        <v>84.678898282152119</v>
      </c>
      <c r="U57" s="150">
        <v>0</v>
      </c>
      <c r="V57" s="150">
        <v>0</v>
      </c>
      <c r="W57" s="150">
        <v>30.242463672197186</v>
      </c>
      <c r="X57" s="150">
        <v>277.0209672373262</v>
      </c>
      <c r="Y57" s="150">
        <v>0</v>
      </c>
      <c r="Z57" s="150">
        <v>0</v>
      </c>
      <c r="AA57" s="150">
        <v>0</v>
      </c>
      <c r="AB57" s="150">
        <v>0</v>
      </c>
      <c r="AC57" s="150">
        <v>0</v>
      </c>
      <c r="AD57" s="150">
        <v>0</v>
      </c>
      <c r="AE57" s="150">
        <v>0</v>
      </c>
      <c r="AF57" s="150">
        <v>0</v>
      </c>
      <c r="AG57" s="150">
        <v>0</v>
      </c>
      <c r="AH57" s="150">
        <v>685.11535970856437</v>
      </c>
      <c r="AI57" s="150">
        <v>0</v>
      </c>
      <c r="AJ57" s="150">
        <v>0</v>
      </c>
      <c r="AK57" s="150">
        <v>0</v>
      </c>
      <c r="AL57" s="150">
        <v>1222.02490234375</v>
      </c>
      <c r="AM57" s="150">
        <v>66.533416748046875</v>
      </c>
      <c r="AN57" s="150">
        <v>1155.491455078125</v>
      </c>
      <c r="AO57" s="5" t="s">
        <v>1506</v>
      </c>
    </row>
    <row r="58" spans="1:41" ht="14.25" x14ac:dyDescent="0.45">
      <c r="A58" s="150">
        <v>2013</v>
      </c>
      <c r="B58" s="5" t="s">
        <v>1476</v>
      </c>
      <c r="C58" s="5" t="s">
        <v>171</v>
      </c>
      <c r="D58" s="5" t="s">
        <v>84</v>
      </c>
      <c r="E58" s="5" t="s">
        <v>93</v>
      </c>
      <c r="F58" s="5" t="s">
        <v>225</v>
      </c>
      <c r="G58" s="5" t="s">
        <v>88</v>
      </c>
      <c r="H58" s="5" t="s">
        <v>131</v>
      </c>
      <c r="I58" s="150"/>
      <c r="J58" s="150">
        <v>0</v>
      </c>
      <c r="K58" s="150">
        <v>50</v>
      </c>
      <c r="L58" s="150">
        <v>0</v>
      </c>
      <c r="M58" s="150">
        <v>29.83738310993634</v>
      </c>
      <c r="N58" s="150">
        <v>0</v>
      </c>
      <c r="O58" s="150">
        <v>0</v>
      </c>
      <c r="P58" s="150">
        <v>55</v>
      </c>
      <c r="Q58" s="150">
        <v>0</v>
      </c>
      <c r="R58" s="150">
        <v>0</v>
      </c>
      <c r="S58" s="150">
        <v>0</v>
      </c>
      <c r="T58" s="150">
        <v>70</v>
      </c>
      <c r="U58" s="150"/>
      <c r="V58" s="150">
        <v>0</v>
      </c>
      <c r="W58" s="150">
        <v>25</v>
      </c>
      <c r="X58" s="150">
        <v>229</v>
      </c>
      <c r="Y58" s="150">
        <v>0</v>
      </c>
      <c r="Z58" s="150">
        <v>0</v>
      </c>
      <c r="AA58" s="150">
        <v>0</v>
      </c>
      <c r="AB58" s="150"/>
      <c r="AC58" s="150">
        <v>0</v>
      </c>
      <c r="AD58" s="150">
        <v>0</v>
      </c>
      <c r="AE58" s="150">
        <v>0</v>
      </c>
      <c r="AF58" s="150">
        <v>0</v>
      </c>
      <c r="AG58" s="150">
        <v>0</v>
      </c>
      <c r="AH58" s="150">
        <v>566.35213911028995</v>
      </c>
      <c r="AI58" s="150">
        <v>0</v>
      </c>
      <c r="AJ58" s="150"/>
      <c r="AK58" s="150"/>
      <c r="AL58" s="150">
        <v>1025.189453125</v>
      </c>
      <c r="AM58" s="150">
        <v>55</v>
      </c>
      <c r="AN58" s="150">
        <v>970.18951416015625</v>
      </c>
      <c r="AO58" s="5" t="s">
        <v>1507</v>
      </c>
    </row>
    <row r="59" spans="1:41" ht="14.25" x14ac:dyDescent="0.45">
      <c r="A59" s="150">
        <v>2013</v>
      </c>
      <c r="B59" s="5" t="s">
        <v>1476</v>
      </c>
      <c r="C59" s="5" t="s">
        <v>171</v>
      </c>
      <c r="D59" s="5" t="s">
        <v>84</v>
      </c>
      <c r="E59" s="5" t="s">
        <v>93</v>
      </c>
      <c r="F59" s="5" t="s">
        <v>228</v>
      </c>
      <c r="G59" s="5" t="s">
        <v>87</v>
      </c>
      <c r="H59" s="5" t="s">
        <v>131</v>
      </c>
      <c r="I59" s="150">
        <v>0</v>
      </c>
      <c r="J59" s="150">
        <v>187.50327476762254</v>
      </c>
      <c r="K59" s="150">
        <v>503.23459550536114</v>
      </c>
      <c r="L59" s="150">
        <v>2262.1362826803493</v>
      </c>
      <c r="M59" s="150">
        <v>1518.2328082207473</v>
      </c>
      <c r="N59" s="150">
        <v>0</v>
      </c>
      <c r="O59" s="150">
        <v>69.860091082775497</v>
      </c>
      <c r="P59" s="150">
        <v>36.290956406636624</v>
      </c>
      <c r="Q59" s="150">
        <v>74.759370197671444</v>
      </c>
      <c r="R59" s="150">
        <v>0</v>
      </c>
      <c r="S59" s="150">
        <v>642.34992839746826</v>
      </c>
      <c r="T59" s="150">
        <v>350.81257859748735</v>
      </c>
      <c r="U59" s="150">
        <v>67.743118625721692</v>
      </c>
      <c r="V59" s="150">
        <v>4.8387941875515494</v>
      </c>
      <c r="W59" s="150">
        <v>0</v>
      </c>
      <c r="X59" s="150">
        <v>480.57331262651036</v>
      </c>
      <c r="Y59" s="150">
        <v>2571.8191106836484</v>
      </c>
      <c r="Z59" s="150">
        <v>133.06684015766763</v>
      </c>
      <c r="AA59" s="150">
        <v>5889.6597417783505</v>
      </c>
      <c r="AB59" s="150">
        <v>0</v>
      </c>
      <c r="AC59" s="150">
        <v>0</v>
      </c>
      <c r="AD59" s="150">
        <v>240.25217990466888</v>
      </c>
      <c r="AE59" s="150">
        <v>0</v>
      </c>
      <c r="AF59" s="150">
        <v>0</v>
      </c>
      <c r="AG59" s="150">
        <v>0</v>
      </c>
      <c r="AH59" s="150">
        <v>2452.7306659366354</v>
      </c>
      <c r="AI59" s="150">
        <v>1478.2516242969984</v>
      </c>
      <c r="AJ59" s="150">
        <v>601.80794173433833</v>
      </c>
      <c r="AK59" s="150">
        <v>2481.0917196670571</v>
      </c>
      <c r="AL59" s="150">
        <v>22047.015625</v>
      </c>
      <c r="AM59" s="150">
        <v>11829.6259765625</v>
      </c>
      <c r="AN59" s="150">
        <v>10217.388671875</v>
      </c>
      <c r="AO59" s="5" t="s">
        <v>1508</v>
      </c>
    </row>
    <row r="60" spans="1:41" ht="14.25" x14ac:dyDescent="0.45">
      <c r="A60" s="150">
        <v>2013</v>
      </c>
      <c r="B60" s="5" t="s">
        <v>1476</v>
      </c>
      <c r="C60" s="5" t="s">
        <v>171</v>
      </c>
      <c r="D60" s="5" t="s">
        <v>84</v>
      </c>
      <c r="E60" s="5" t="s">
        <v>93</v>
      </c>
      <c r="F60" s="5" t="s">
        <v>228</v>
      </c>
      <c r="G60" s="5" t="s">
        <v>88</v>
      </c>
      <c r="H60" s="5" t="s">
        <v>131</v>
      </c>
      <c r="I60" s="150"/>
      <c r="J60" s="150">
        <v>157.32499999999999</v>
      </c>
      <c r="K60" s="150">
        <v>50</v>
      </c>
      <c r="L60" s="150">
        <v>1870</v>
      </c>
      <c r="M60" s="150">
        <v>1255.050534801919</v>
      </c>
      <c r="N60" s="150">
        <v>0</v>
      </c>
      <c r="O60" s="150">
        <v>57.75</v>
      </c>
      <c r="P60" s="150">
        <v>30</v>
      </c>
      <c r="Q60" s="150">
        <v>61.8</v>
      </c>
      <c r="R60" s="150">
        <v>0</v>
      </c>
      <c r="S60" s="150">
        <v>531</v>
      </c>
      <c r="T60" s="150">
        <v>290</v>
      </c>
      <c r="U60" s="150">
        <v>56</v>
      </c>
      <c r="V60" s="150">
        <v>4</v>
      </c>
      <c r="W60" s="150">
        <v>0</v>
      </c>
      <c r="X60" s="150">
        <v>397</v>
      </c>
      <c r="Y60" s="150">
        <v>2126</v>
      </c>
      <c r="Z60" s="150">
        <v>110</v>
      </c>
      <c r="AA60" s="150">
        <v>4868.7003526046174</v>
      </c>
      <c r="AB60" s="150"/>
      <c r="AC60" s="150">
        <v>0</v>
      </c>
      <c r="AD60" s="150">
        <v>198.60499999999999</v>
      </c>
      <c r="AE60" s="150">
        <v>0</v>
      </c>
      <c r="AF60" s="150">
        <v>0</v>
      </c>
      <c r="AG60" s="150">
        <v>0</v>
      </c>
      <c r="AH60" s="150">
        <v>2027.5552717217161</v>
      </c>
      <c r="AI60" s="150">
        <v>1222</v>
      </c>
      <c r="AJ60" s="150">
        <v>497.48587636363641</v>
      </c>
      <c r="AK60" s="150">
        <v>2051</v>
      </c>
      <c r="AL60" s="150">
        <v>17861.2734375</v>
      </c>
      <c r="AM60" s="150">
        <v>9781.3115234375</v>
      </c>
      <c r="AN60" s="150">
        <v>8079.9609375</v>
      </c>
      <c r="AO60" s="5" t="s">
        <v>1509</v>
      </c>
    </row>
    <row r="61" spans="1:41" ht="14.25" x14ac:dyDescent="0.45">
      <c r="A61" s="150">
        <v>2013</v>
      </c>
      <c r="B61" s="5" t="s">
        <v>1476</v>
      </c>
      <c r="C61" s="5" t="s">
        <v>171</v>
      </c>
      <c r="D61" s="5" t="s">
        <v>84</v>
      </c>
      <c r="E61" s="5" t="s">
        <v>93</v>
      </c>
      <c r="F61" s="5" t="s">
        <v>231</v>
      </c>
      <c r="G61" s="5" t="s">
        <v>87</v>
      </c>
      <c r="H61" s="5" t="s">
        <v>131</v>
      </c>
      <c r="I61" s="150">
        <v>6672.6971846335873</v>
      </c>
      <c r="J61" s="150">
        <v>488.71821294270649</v>
      </c>
      <c r="K61" s="150">
        <v>145.1638256265465</v>
      </c>
      <c r="L61" s="150">
        <v>48.387941875515494</v>
      </c>
      <c r="M61" s="150">
        <v>709.11826639547553</v>
      </c>
      <c r="N61" s="150">
        <v>5309.13707956703</v>
      </c>
      <c r="O61" s="150">
        <v>209.58027324832651</v>
      </c>
      <c r="P61" s="150">
        <v>3786.3564517590876</v>
      </c>
      <c r="Q61" s="150">
        <v>8.9711244237205729</v>
      </c>
      <c r="R61" s="150">
        <v>3766.5377729621473</v>
      </c>
      <c r="S61" s="150">
        <v>632.67234002236512</v>
      </c>
      <c r="T61" s="150">
        <v>2110.9239643193637</v>
      </c>
      <c r="U61" s="150">
        <v>0</v>
      </c>
      <c r="V61" s="150">
        <v>3358.1231661607753</v>
      </c>
      <c r="W61" s="150">
        <v>2036.5275036857583</v>
      </c>
      <c r="X61" s="150">
        <v>861.30536538417584</v>
      </c>
      <c r="Y61" s="150">
        <v>0</v>
      </c>
      <c r="Z61" s="150">
        <v>825.01440897753923</v>
      </c>
      <c r="AA61" s="150">
        <v>17262.61736879835</v>
      </c>
      <c r="AB61" s="150">
        <v>0</v>
      </c>
      <c r="AC61" s="150">
        <v>1844.9072195223328</v>
      </c>
      <c r="AD61" s="150">
        <v>803.41469705850989</v>
      </c>
      <c r="AE61" s="150">
        <v>7980.3813138193927</v>
      </c>
      <c r="AF61" s="150">
        <v>7293.2725391870736</v>
      </c>
      <c r="AG61" s="150">
        <v>8357.2445099413089</v>
      </c>
      <c r="AH61" s="150">
        <v>486.44772835981217</v>
      </c>
      <c r="AI61" s="150">
        <v>3200.8623550653501</v>
      </c>
      <c r="AJ61" s="150">
        <v>581.573098594258</v>
      </c>
      <c r="AK61" s="150">
        <v>590.33289088128902</v>
      </c>
      <c r="AL61" s="150">
        <v>79370.28125</v>
      </c>
      <c r="AM61" s="150">
        <v>67583.9375</v>
      </c>
      <c r="AN61" s="150">
        <v>11786.349609375</v>
      </c>
      <c r="AO61" s="5" t="s">
        <v>1510</v>
      </c>
    </row>
    <row r="62" spans="1:41" ht="14.25" x14ac:dyDescent="0.45">
      <c r="A62" s="150">
        <v>2013</v>
      </c>
      <c r="B62" s="5" t="s">
        <v>1476</v>
      </c>
      <c r="C62" s="5" t="s">
        <v>171</v>
      </c>
      <c r="D62" s="5" t="s">
        <v>84</v>
      </c>
      <c r="E62" s="5" t="s">
        <v>93</v>
      </c>
      <c r="F62" s="5" t="s">
        <v>231</v>
      </c>
      <c r="G62" s="5" t="s">
        <v>88</v>
      </c>
      <c r="H62" s="5" t="s">
        <v>131</v>
      </c>
      <c r="I62" s="150">
        <v>5516</v>
      </c>
      <c r="J62" s="150">
        <v>410.06</v>
      </c>
      <c r="K62" s="150">
        <v>186</v>
      </c>
      <c r="L62" s="150">
        <v>40</v>
      </c>
      <c r="M62" s="150">
        <v>586.19419542147727</v>
      </c>
      <c r="N62" s="150">
        <v>4388.8100000000004</v>
      </c>
      <c r="O62" s="150">
        <v>173.25</v>
      </c>
      <c r="P62" s="150">
        <v>3130</v>
      </c>
      <c r="Q62" s="150">
        <v>7.4160000000000004</v>
      </c>
      <c r="R62" s="150">
        <v>3113.6168449999991</v>
      </c>
      <c r="S62" s="150">
        <v>523</v>
      </c>
      <c r="T62" s="150">
        <v>1745</v>
      </c>
      <c r="U62" s="150"/>
      <c r="V62" s="150">
        <v>2776</v>
      </c>
      <c r="W62" s="150">
        <v>1683.5</v>
      </c>
      <c r="X62" s="150">
        <v>712</v>
      </c>
      <c r="Y62" s="150">
        <v>0</v>
      </c>
      <c r="Z62" s="150">
        <v>682</v>
      </c>
      <c r="AA62" s="150">
        <v>14270.181123395379</v>
      </c>
      <c r="AB62" s="150"/>
      <c r="AC62" s="150">
        <v>1525.096665006836</v>
      </c>
      <c r="AD62" s="150">
        <v>664.14454999999998</v>
      </c>
      <c r="AE62" s="150">
        <v>6597</v>
      </c>
      <c r="AF62" s="150">
        <v>6029</v>
      </c>
      <c r="AG62" s="150">
        <v>6908.5348010390253</v>
      </c>
      <c r="AH62" s="150">
        <v>402.12309885902113</v>
      </c>
      <c r="AI62" s="150">
        <v>2646</v>
      </c>
      <c r="AJ62" s="150">
        <v>480.7586981818182</v>
      </c>
      <c r="AK62" s="150">
        <v>488</v>
      </c>
      <c r="AL62" s="150">
        <v>65683.6875</v>
      </c>
      <c r="AM62" s="150">
        <v>55874.47265625</v>
      </c>
      <c r="AN62" s="150">
        <v>9809.2119140625</v>
      </c>
      <c r="AO62" s="5" t="s">
        <v>1511</v>
      </c>
    </row>
    <row r="63" spans="1:41" ht="14.25" x14ac:dyDescent="0.45">
      <c r="A63" s="150">
        <v>2013</v>
      </c>
      <c r="B63" s="5" t="s">
        <v>1476</v>
      </c>
      <c r="C63" s="5" t="s">
        <v>171</v>
      </c>
      <c r="D63" s="5" t="s">
        <v>84</v>
      </c>
      <c r="E63" s="5" t="s">
        <v>93</v>
      </c>
      <c r="F63" s="5" t="s">
        <v>94</v>
      </c>
      <c r="G63" s="5" t="s">
        <v>87</v>
      </c>
      <c r="H63" s="5" t="s">
        <v>131</v>
      </c>
      <c r="I63" s="150">
        <v>6672.6971846335873</v>
      </c>
      <c r="J63" s="150">
        <v>676.22148771032903</v>
      </c>
      <c r="K63" s="150">
        <v>690.73787027298374</v>
      </c>
      <c r="L63" s="150">
        <v>2310.5242245558647</v>
      </c>
      <c r="M63" s="150">
        <v>2263.4453136072502</v>
      </c>
      <c r="N63" s="150">
        <v>5309.13707956703</v>
      </c>
      <c r="O63" s="150">
        <v>279.44036433110199</v>
      </c>
      <c r="P63" s="150">
        <v>3889.1808282445581</v>
      </c>
      <c r="Q63" s="150">
        <v>83.730494621392012</v>
      </c>
      <c r="R63" s="150">
        <v>3766.5377729621473</v>
      </c>
      <c r="S63" s="150">
        <v>1275.0222684198334</v>
      </c>
      <c r="T63" s="150">
        <v>2546.415441199003</v>
      </c>
      <c r="U63" s="150">
        <v>67.743118625721692</v>
      </c>
      <c r="V63" s="150">
        <v>3362.961960348327</v>
      </c>
      <c r="W63" s="150">
        <v>2066.7699673579555</v>
      </c>
      <c r="X63" s="150">
        <v>1618.8996452480126</v>
      </c>
      <c r="Y63" s="150">
        <v>2571.8191106836484</v>
      </c>
      <c r="Z63" s="150">
        <v>958.0812491352068</v>
      </c>
      <c r="AA63" s="150">
        <v>23152.277110576702</v>
      </c>
      <c r="AB63" s="150">
        <v>0</v>
      </c>
      <c r="AC63" s="150">
        <v>1844.9072195223328</v>
      </c>
      <c r="AD63" s="150">
        <v>1043.6668769631788</v>
      </c>
      <c r="AE63" s="150">
        <v>7980.3813138193927</v>
      </c>
      <c r="AF63" s="150">
        <v>7293.2725391870736</v>
      </c>
      <c r="AG63" s="150">
        <v>8357.2445099413089</v>
      </c>
      <c r="AH63" s="150">
        <v>3624.293754005012</v>
      </c>
      <c r="AI63" s="150">
        <v>4679.1139793623488</v>
      </c>
      <c r="AJ63" s="150">
        <v>1183.3810403285963</v>
      </c>
      <c r="AK63" s="150">
        <v>3071.4246105483462</v>
      </c>
      <c r="AL63" s="150">
        <v>102639.328125</v>
      </c>
      <c r="AM63" s="150">
        <v>79480.09375</v>
      </c>
      <c r="AN63" s="150">
        <v>23159.228515625</v>
      </c>
      <c r="AO63" s="5" t="s">
        <v>1512</v>
      </c>
    </row>
    <row r="64" spans="1:41" ht="14.25" x14ac:dyDescent="0.45">
      <c r="A64" s="150">
        <v>2013</v>
      </c>
      <c r="B64" s="5" t="s">
        <v>1476</v>
      </c>
      <c r="C64" s="5" t="s">
        <v>171</v>
      </c>
      <c r="D64" s="5" t="s">
        <v>84</v>
      </c>
      <c r="E64" s="5" t="s">
        <v>93</v>
      </c>
      <c r="F64" s="5" t="s">
        <v>94</v>
      </c>
      <c r="G64" s="5" t="s">
        <v>88</v>
      </c>
      <c r="H64" s="5" t="s">
        <v>131</v>
      </c>
      <c r="I64" s="150">
        <v>5516</v>
      </c>
      <c r="J64" s="150">
        <v>567.38499999999999</v>
      </c>
      <c r="K64" s="150">
        <v>286</v>
      </c>
      <c r="L64" s="150">
        <v>1910</v>
      </c>
      <c r="M64" s="150">
        <v>1871.0821133333329</v>
      </c>
      <c r="N64" s="150">
        <v>4388.8100000000004</v>
      </c>
      <c r="O64" s="150">
        <v>231</v>
      </c>
      <c r="P64" s="150">
        <v>3215</v>
      </c>
      <c r="Q64" s="150">
        <v>69.215999999999994</v>
      </c>
      <c r="R64" s="150">
        <v>3113.6168449999991</v>
      </c>
      <c r="S64" s="150">
        <v>1054</v>
      </c>
      <c r="T64" s="150">
        <v>2105</v>
      </c>
      <c r="U64" s="150">
        <v>56</v>
      </c>
      <c r="V64" s="150">
        <v>2780</v>
      </c>
      <c r="W64" s="150">
        <v>1708.5</v>
      </c>
      <c r="X64" s="150">
        <v>1338</v>
      </c>
      <c r="Y64" s="150">
        <v>2126</v>
      </c>
      <c r="Z64" s="150">
        <v>792</v>
      </c>
      <c r="AA64" s="150">
        <v>19138.881475999999</v>
      </c>
      <c r="AB64" s="150">
        <v>0</v>
      </c>
      <c r="AC64" s="150">
        <v>1525.096665006836</v>
      </c>
      <c r="AD64" s="150">
        <v>862.74955</v>
      </c>
      <c r="AE64" s="150">
        <v>6597</v>
      </c>
      <c r="AF64" s="150">
        <v>6029</v>
      </c>
      <c r="AG64" s="150">
        <v>6908.5348010390253</v>
      </c>
      <c r="AH64" s="150">
        <v>2996.030509691027</v>
      </c>
      <c r="AI64" s="150">
        <v>3868</v>
      </c>
      <c r="AJ64" s="150">
        <v>978.24457454545461</v>
      </c>
      <c r="AK64" s="150">
        <v>2539</v>
      </c>
      <c r="AL64" s="150">
        <v>84570.1484375</v>
      </c>
      <c r="AM64" s="150">
        <v>65710.7890625</v>
      </c>
      <c r="AN64" s="150">
        <v>18859.36328125</v>
      </c>
      <c r="AO64" s="5" t="s">
        <v>1513</v>
      </c>
    </row>
    <row r="65" spans="1:41" ht="14.25" x14ac:dyDescent="0.45">
      <c r="A65" s="150">
        <v>2013</v>
      </c>
      <c r="B65" s="5" t="s">
        <v>1476</v>
      </c>
      <c r="C65" s="5" t="s">
        <v>171</v>
      </c>
      <c r="D65" s="5" t="s">
        <v>84</v>
      </c>
      <c r="E65" s="5" t="s">
        <v>25</v>
      </c>
      <c r="F65" s="5" t="s">
        <v>25</v>
      </c>
      <c r="G65" s="5" t="s">
        <v>87</v>
      </c>
      <c r="H65" s="5" t="s">
        <v>131</v>
      </c>
      <c r="I65" s="150">
        <v>7668.2790887223182</v>
      </c>
      <c r="J65" s="150">
        <v>568.55831703730712</v>
      </c>
      <c r="K65" s="150">
        <v>217.74573843981975</v>
      </c>
      <c r="L65" s="150">
        <v>114.92136195434931</v>
      </c>
      <c r="M65" s="150">
        <v>4333.4172656517012</v>
      </c>
      <c r="N65" s="150">
        <v>7297.4218052028991</v>
      </c>
      <c r="O65" s="150">
        <v>1215.021220494194</v>
      </c>
      <c r="P65" s="150">
        <v>308.4731294564113</v>
      </c>
      <c r="Q65" s="150">
        <v>3222.6369289093323</v>
      </c>
      <c r="R65" s="150">
        <v>860.22845544677989</v>
      </c>
      <c r="S65" s="150">
        <v>8004.5752847571512</v>
      </c>
      <c r="T65" s="150">
        <v>5123.0733460702031</v>
      </c>
      <c r="U65" s="150">
        <v>4448.0615569067622</v>
      </c>
      <c r="V65" s="150">
        <v>1761.321084268764</v>
      </c>
      <c r="W65" s="150">
        <v>2250.0392972114705</v>
      </c>
      <c r="X65" s="150">
        <v>2270.9271620205836</v>
      </c>
      <c r="Y65" s="150">
        <v>21581.022076479912</v>
      </c>
      <c r="Z65" s="150">
        <v>1365.749659436425</v>
      </c>
      <c r="AA65" s="150">
        <v>30500.653746034513</v>
      </c>
      <c r="AB65" s="150">
        <v>0</v>
      </c>
      <c r="AC65" s="150">
        <v>781.92082031719485</v>
      </c>
      <c r="AD65" s="150">
        <v>11105.577024776905</v>
      </c>
      <c r="AE65" s="150">
        <v>14301.056221308605</v>
      </c>
      <c r="AF65" s="150">
        <v>3228.6854216437714</v>
      </c>
      <c r="AG65" s="150">
        <v>66942.821946718541</v>
      </c>
      <c r="AH65" s="150">
        <v>13286.787849080374</v>
      </c>
      <c r="AI65" s="150">
        <v>707.67364992941418</v>
      </c>
      <c r="AJ65" s="150">
        <v>4553.8730662080334</v>
      </c>
      <c r="AK65" s="150">
        <v>615.73656036593468</v>
      </c>
      <c r="AL65" s="150">
        <v>218636.25</v>
      </c>
      <c r="AM65" s="150">
        <v>169505.6875</v>
      </c>
      <c r="AN65" s="150">
        <v>49130.578125</v>
      </c>
      <c r="AO65" s="5" t="s">
        <v>1514</v>
      </c>
    </row>
    <row r="66" spans="1:41" ht="14.25" x14ac:dyDescent="0.45">
      <c r="A66" s="150">
        <v>2013</v>
      </c>
      <c r="B66" s="5" t="s">
        <v>1476</v>
      </c>
      <c r="C66" s="5" t="s">
        <v>171</v>
      </c>
      <c r="D66" s="5" t="s">
        <v>84</v>
      </c>
      <c r="E66" s="5" t="s">
        <v>25</v>
      </c>
      <c r="F66" s="5" t="s">
        <v>25</v>
      </c>
      <c r="G66" s="5" t="s">
        <v>88</v>
      </c>
      <c r="H66" s="5" t="s">
        <v>131</v>
      </c>
      <c r="I66" s="150">
        <v>6339</v>
      </c>
      <c r="J66" s="150">
        <v>477.05</v>
      </c>
      <c r="K66" s="150">
        <v>180</v>
      </c>
      <c r="L66" s="150">
        <v>95</v>
      </c>
      <c r="M66" s="150">
        <v>3582.2290411111112</v>
      </c>
      <c r="N66" s="150">
        <v>6032.43</v>
      </c>
      <c r="O66" s="150">
        <v>1004.4</v>
      </c>
      <c r="P66" s="150">
        <v>255</v>
      </c>
      <c r="Q66" s="150">
        <v>2664</v>
      </c>
      <c r="R66" s="150">
        <v>711.10977000000003</v>
      </c>
      <c r="S66" s="150">
        <v>6617</v>
      </c>
      <c r="T66" s="150">
        <v>4235</v>
      </c>
      <c r="U66" s="150">
        <v>3677</v>
      </c>
      <c r="V66" s="150">
        <v>1456</v>
      </c>
      <c r="W66" s="150">
        <v>1860</v>
      </c>
      <c r="X66" s="150">
        <v>1877</v>
      </c>
      <c r="Y66" s="150">
        <v>17840</v>
      </c>
      <c r="Z66" s="150">
        <v>1129</v>
      </c>
      <c r="AA66" s="150">
        <v>25213.433399999991</v>
      </c>
      <c r="AB66" s="150"/>
      <c r="AC66" s="150">
        <v>646.37658888554643</v>
      </c>
      <c r="AD66" s="150">
        <v>9180.4499999999989</v>
      </c>
      <c r="AE66" s="150">
        <v>11822</v>
      </c>
      <c r="AF66" s="150">
        <v>2669</v>
      </c>
      <c r="AG66" s="150">
        <v>55338.432966574997</v>
      </c>
      <c r="AH66" s="150">
        <v>10983.55278946348</v>
      </c>
      <c r="AI66" s="150">
        <v>585</v>
      </c>
      <c r="AJ66" s="150">
        <v>3764.4693200000002</v>
      </c>
      <c r="AK66" s="150">
        <v>509</v>
      </c>
      <c r="AL66" s="150">
        <v>180742.921875</v>
      </c>
      <c r="AM66" s="150">
        <v>140129.296875</v>
      </c>
      <c r="AN66" s="150">
        <v>40613.6328125</v>
      </c>
      <c r="AO66" s="5" t="s">
        <v>1515</v>
      </c>
    </row>
    <row r="67" spans="1:41" ht="14.25" x14ac:dyDescent="0.45">
      <c r="A67" s="150">
        <v>2013</v>
      </c>
      <c r="B67" s="5" t="s">
        <v>1476</v>
      </c>
      <c r="C67" s="5" t="s">
        <v>171</v>
      </c>
      <c r="D67" s="5" t="s">
        <v>84</v>
      </c>
      <c r="E67" s="5" t="s">
        <v>261</v>
      </c>
      <c r="F67" s="5" t="s">
        <v>261</v>
      </c>
      <c r="G67" s="5" t="s">
        <v>88</v>
      </c>
      <c r="H67" s="5" t="s">
        <v>131</v>
      </c>
      <c r="I67" s="150">
        <v>1700</v>
      </c>
      <c r="J67" s="150">
        <v>4847</v>
      </c>
      <c r="K67" s="150">
        <v>305</v>
      </c>
      <c r="L67" s="150">
        <v>243</v>
      </c>
      <c r="M67" s="150">
        <v>1567.5070000000001</v>
      </c>
      <c r="N67" s="150">
        <v>400</v>
      </c>
      <c r="O67" s="150">
        <v>538.79999999999995</v>
      </c>
      <c r="P67" s="150">
        <v>0</v>
      </c>
      <c r="Q67" s="150">
        <v>87.921999999999997</v>
      </c>
      <c r="R67" s="150">
        <v>1000</v>
      </c>
      <c r="S67" s="150">
        <v>6295</v>
      </c>
      <c r="T67" s="150">
        <v>185</v>
      </c>
      <c r="U67" s="150">
        <v>198</v>
      </c>
      <c r="V67" s="150">
        <v>97</v>
      </c>
      <c r="W67" s="150">
        <v>1046.7180000000001</v>
      </c>
      <c r="X67" s="150">
        <v>1080.72</v>
      </c>
      <c r="Y67" s="150">
        <v>2200</v>
      </c>
      <c r="Z67" s="150">
        <v>994.5</v>
      </c>
      <c r="AA67" s="150">
        <v>14759.599120000001</v>
      </c>
      <c r="AB67" s="150"/>
      <c r="AC67" s="150">
        <v>69.787000000000006</v>
      </c>
      <c r="AD67" s="150">
        <v>2123.13</v>
      </c>
      <c r="AE67" s="150">
        <v>800</v>
      </c>
      <c r="AF67" s="150">
        <v>7540.7371900000007</v>
      </c>
      <c r="AG67" s="150">
        <v>25122.018918026421</v>
      </c>
      <c r="AH67" s="150">
        <v>4819.1093433897122</v>
      </c>
      <c r="AI67" s="150">
        <v>839.44444444444446</v>
      </c>
      <c r="AJ67" s="150">
        <v>4564.1723665833333</v>
      </c>
      <c r="AK67" s="150">
        <v>1250</v>
      </c>
      <c r="AL67" s="150">
        <v>84674.1640625</v>
      </c>
      <c r="AM67" s="150">
        <v>64623.73828125</v>
      </c>
      <c r="AN67" s="150">
        <v>20050.427734375</v>
      </c>
      <c r="AO67" s="5" t="s">
        <v>1516</v>
      </c>
    </row>
    <row r="68" spans="1:41" ht="14.25" x14ac:dyDescent="0.45">
      <c r="A68" s="150">
        <v>2013</v>
      </c>
      <c r="B68" s="5" t="s">
        <v>1476</v>
      </c>
      <c r="C68" s="5" t="s">
        <v>171</v>
      </c>
      <c r="D68" s="5" t="s">
        <v>84</v>
      </c>
      <c r="E68" s="5" t="s">
        <v>264</v>
      </c>
      <c r="F68" s="5" t="s">
        <v>264</v>
      </c>
      <c r="G68" s="5" t="s">
        <v>88</v>
      </c>
      <c r="H68" s="5" t="s">
        <v>131</v>
      </c>
      <c r="I68" s="150"/>
      <c r="J68" s="150"/>
      <c r="K68" s="150">
        <v>68</v>
      </c>
      <c r="L68" s="150"/>
      <c r="M68" s="150">
        <v>0</v>
      </c>
      <c r="N68" s="150">
        <v>0</v>
      </c>
      <c r="O68" s="150">
        <v>600</v>
      </c>
      <c r="P68" s="150">
        <v>0</v>
      </c>
      <c r="Q68" s="150">
        <v>0</v>
      </c>
      <c r="R68" s="150">
        <v>0</v>
      </c>
      <c r="S68" s="150">
        <v>2504</v>
      </c>
      <c r="T68" s="150">
        <v>500</v>
      </c>
      <c r="U68" s="150"/>
      <c r="V68" s="150">
        <v>70</v>
      </c>
      <c r="W68" s="150">
        <v>600</v>
      </c>
      <c r="X68" s="150">
        <v>135.09</v>
      </c>
      <c r="Y68" s="150">
        <v>0</v>
      </c>
      <c r="Z68" s="150">
        <v>0</v>
      </c>
      <c r="AA68" s="150">
        <v>0</v>
      </c>
      <c r="AB68" s="150"/>
      <c r="AC68" s="150">
        <v>0</v>
      </c>
      <c r="AD68" s="150">
        <v>0</v>
      </c>
      <c r="AE68" s="150">
        <v>500</v>
      </c>
      <c r="AF68" s="150"/>
      <c r="AG68" s="150">
        <v>0</v>
      </c>
      <c r="AH68" s="150">
        <v>0</v>
      </c>
      <c r="AI68" s="150">
        <v>0</v>
      </c>
      <c r="AJ68" s="150">
        <v>0</v>
      </c>
      <c r="AK68" s="150"/>
      <c r="AL68" s="150">
        <v>4977.08984375</v>
      </c>
      <c r="AM68" s="150">
        <v>570</v>
      </c>
      <c r="AN68" s="150">
        <v>4407.08984375</v>
      </c>
      <c r="AO68" s="5" t="s">
        <v>1517</v>
      </c>
    </row>
    <row r="69" spans="1:41" ht="14.25" x14ac:dyDescent="0.45">
      <c r="A69" s="150">
        <v>2013</v>
      </c>
      <c r="B69" s="5" t="s">
        <v>1476</v>
      </c>
      <c r="C69" s="5" t="s">
        <v>4979</v>
      </c>
      <c r="D69" s="5" t="s">
        <v>84</v>
      </c>
      <c r="E69" s="5" t="s">
        <v>95</v>
      </c>
      <c r="F69" s="5" t="s">
        <v>4981</v>
      </c>
      <c r="G69" s="5" t="s">
        <v>87</v>
      </c>
      <c r="H69" s="5" t="s">
        <v>131</v>
      </c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>
        <v>66942.821946718541</v>
      </c>
      <c r="AH69" s="150"/>
      <c r="AI69" s="150"/>
      <c r="AJ69" s="150"/>
      <c r="AK69" s="150"/>
      <c r="AL69" s="150">
        <v>66942.8203125</v>
      </c>
      <c r="AM69" s="150">
        <v>66942.8203125</v>
      </c>
      <c r="AN69" s="150">
        <v>0</v>
      </c>
      <c r="AO69" s="5" t="s">
        <v>4990</v>
      </c>
    </row>
    <row r="70" spans="1:41" ht="14.25" x14ac:dyDescent="0.45">
      <c r="A70" s="150">
        <v>2013</v>
      </c>
      <c r="B70" s="5" t="s">
        <v>1476</v>
      </c>
      <c r="C70" s="5" t="s">
        <v>4979</v>
      </c>
      <c r="D70" s="5" t="s">
        <v>84</v>
      </c>
      <c r="E70" s="5" t="s">
        <v>95</v>
      </c>
      <c r="F70" s="5" t="s">
        <v>236</v>
      </c>
      <c r="G70" s="5" t="s">
        <v>87</v>
      </c>
      <c r="H70" s="5" t="s">
        <v>131</v>
      </c>
      <c r="I70" s="150">
        <v>793.4311899469227</v>
      </c>
      <c r="J70" s="150"/>
      <c r="K70" s="150">
        <v>78.630405547712684</v>
      </c>
      <c r="L70" s="150"/>
      <c r="M70" s="150">
        <v>695.57666446053531</v>
      </c>
      <c r="N70" s="150">
        <v>0</v>
      </c>
      <c r="O70" s="150">
        <v>544.36434609954938</v>
      </c>
      <c r="P70" s="150">
        <v>0</v>
      </c>
      <c r="Q70" s="150"/>
      <c r="R70" s="150">
        <v>0</v>
      </c>
      <c r="S70" s="150">
        <v>0</v>
      </c>
      <c r="T70" s="150"/>
      <c r="U70" s="150"/>
      <c r="V70" s="150">
        <v>0</v>
      </c>
      <c r="W70" s="150"/>
      <c r="X70" s="150">
        <v>215.73808039195544</v>
      </c>
      <c r="Y70" s="150"/>
      <c r="Z70" s="150">
        <v>0</v>
      </c>
      <c r="AA70" s="150">
        <v>0</v>
      </c>
      <c r="AB70" s="150">
        <v>0</v>
      </c>
      <c r="AC70" s="150"/>
      <c r="AD70" s="150">
        <v>0</v>
      </c>
      <c r="AE70" s="150"/>
      <c r="AF70" s="150"/>
      <c r="AG70" s="150">
        <v>1212.4108927077943</v>
      </c>
      <c r="AH70" s="150">
        <v>0</v>
      </c>
      <c r="AI70" s="150">
        <v>0</v>
      </c>
      <c r="AJ70" s="150"/>
      <c r="AK70" s="150">
        <v>423.39449141076057</v>
      </c>
      <c r="AL70" s="150">
        <v>3963.546142578125</v>
      </c>
      <c r="AM70" s="150">
        <v>2005.8421630859375</v>
      </c>
      <c r="AN70" s="150">
        <v>1957.7039794921875</v>
      </c>
      <c r="AO70" s="5" t="s">
        <v>4991</v>
      </c>
    </row>
    <row r="71" spans="1:41" ht="14.25" x14ac:dyDescent="0.45">
      <c r="A71" s="150">
        <v>2013</v>
      </c>
      <c r="B71" s="5" t="s">
        <v>1476</v>
      </c>
      <c r="C71" s="5" t="s">
        <v>4979</v>
      </c>
      <c r="D71" s="5" t="s">
        <v>84</v>
      </c>
      <c r="E71" s="5" t="s">
        <v>95</v>
      </c>
      <c r="F71" s="5" t="s">
        <v>188</v>
      </c>
      <c r="G71" s="5" t="s">
        <v>87</v>
      </c>
      <c r="H71" s="5" t="s">
        <v>131</v>
      </c>
      <c r="I71" s="150">
        <v>271.23348163934367</v>
      </c>
      <c r="J71" s="150">
        <v>0</v>
      </c>
      <c r="K71" s="150"/>
      <c r="L71" s="150"/>
      <c r="M71" s="150">
        <v>687.97127432913612</v>
      </c>
      <c r="N71" s="150">
        <v>493.6053950721336</v>
      </c>
      <c r="O71" s="150">
        <v>228.63302536181072</v>
      </c>
      <c r="P71" s="150">
        <v>145.1638256265465</v>
      </c>
      <c r="Q71" s="150">
        <v>63.872083275680453</v>
      </c>
      <c r="R71" s="150">
        <v>0</v>
      </c>
      <c r="S71" s="150">
        <v>1042.7601474173589</v>
      </c>
      <c r="T71" s="150">
        <v>1245.989503294524</v>
      </c>
      <c r="U71" s="150"/>
      <c r="V71" s="150">
        <v>695.57666446053531</v>
      </c>
      <c r="W71" s="150">
        <v>0</v>
      </c>
      <c r="X71" s="150">
        <v>368.95805680080565</v>
      </c>
      <c r="Y71" s="150">
        <v>3360.5425632545512</v>
      </c>
      <c r="Z71" s="150">
        <v>0</v>
      </c>
      <c r="AA71" s="150">
        <v>2206.4996828285848</v>
      </c>
      <c r="AB71" s="150"/>
      <c r="AC71" s="150">
        <v>0</v>
      </c>
      <c r="AD71" s="150">
        <v>6918.2055047244821</v>
      </c>
      <c r="AE71" s="150"/>
      <c r="AF71" s="150"/>
      <c r="AG71" s="150"/>
      <c r="AH71" s="150">
        <v>431.60975190761974</v>
      </c>
      <c r="AI71" s="150">
        <v>0</v>
      </c>
      <c r="AJ71" s="150">
        <v>1142.9563149089809</v>
      </c>
      <c r="AK71" s="150">
        <v>0</v>
      </c>
      <c r="AL71" s="150">
        <v>19303.578125</v>
      </c>
      <c r="AM71" s="150">
        <v>8379.4501953125</v>
      </c>
      <c r="AN71" s="150">
        <v>10924.126953125</v>
      </c>
      <c r="AO71" s="5" t="s">
        <v>4992</v>
      </c>
    </row>
    <row r="72" spans="1:41" ht="14.25" x14ac:dyDescent="0.45">
      <c r="A72" s="150">
        <v>2013</v>
      </c>
      <c r="B72" s="5" t="s">
        <v>1476</v>
      </c>
      <c r="C72" s="5" t="s">
        <v>4979</v>
      </c>
      <c r="D72" s="5" t="s">
        <v>84</v>
      </c>
      <c r="E72" s="5" t="s">
        <v>95</v>
      </c>
      <c r="F72" s="5" t="s">
        <v>191</v>
      </c>
      <c r="G72" s="5" t="s">
        <v>87</v>
      </c>
      <c r="H72" s="5" t="s">
        <v>131</v>
      </c>
      <c r="I72" s="150">
        <v>1116.2952978719236</v>
      </c>
      <c r="J72" s="150">
        <v>0</v>
      </c>
      <c r="K72" s="150">
        <v>217.74573843981975</v>
      </c>
      <c r="L72" s="150"/>
      <c r="M72" s="150">
        <v>3107.2945845785466</v>
      </c>
      <c r="N72" s="150">
        <v>636.50708441599966</v>
      </c>
      <c r="O72" s="150">
        <v>165.12385165019663</v>
      </c>
      <c r="P72" s="150">
        <v>120.96985468878874</v>
      </c>
      <c r="Q72" s="150">
        <v>0</v>
      </c>
      <c r="R72" s="150">
        <v>0</v>
      </c>
      <c r="S72" s="150">
        <v>1042.7601474173589</v>
      </c>
      <c r="T72" s="150">
        <v>12.096985468878874</v>
      </c>
      <c r="U72" s="150"/>
      <c r="V72" s="150">
        <v>206.85845151782874</v>
      </c>
      <c r="W72" s="150">
        <v>514.12188242735215</v>
      </c>
      <c r="X72" s="150">
        <v>486.62180536094979</v>
      </c>
      <c r="Y72" s="150">
        <v>961.71034477587045</v>
      </c>
      <c r="Z72" s="150">
        <v>0</v>
      </c>
      <c r="AA72" s="150">
        <v>1240.5127248878709</v>
      </c>
      <c r="AB72" s="150"/>
      <c r="AC72" s="150">
        <v>0</v>
      </c>
      <c r="AD72" s="150">
        <v>3978.6985207142616</v>
      </c>
      <c r="AE72" s="150">
        <v>3255.2987896753052</v>
      </c>
      <c r="AF72" s="150"/>
      <c r="AG72" s="150"/>
      <c r="AH72" s="150">
        <v>1366.088017930058</v>
      </c>
      <c r="AI72" s="150">
        <v>0</v>
      </c>
      <c r="AJ72" s="150">
        <v>0</v>
      </c>
      <c r="AK72" s="150">
        <v>0</v>
      </c>
      <c r="AL72" s="150">
        <v>18428.703125</v>
      </c>
      <c r="AM72" s="150">
        <v>7538.15283203125</v>
      </c>
      <c r="AN72" s="150">
        <v>10890.5517578125</v>
      </c>
      <c r="AO72" s="5" t="s">
        <v>4993</v>
      </c>
    </row>
    <row r="73" spans="1:41" ht="14.25" x14ac:dyDescent="0.45">
      <c r="A73" s="150">
        <v>2013</v>
      </c>
      <c r="B73" s="5" t="s">
        <v>1476</v>
      </c>
      <c r="C73" s="5" t="s">
        <v>4979</v>
      </c>
      <c r="D73" s="5" t="s">
        <v>84</v>
      </c>
      <c r="E73" s="5" t="s">
        <v>95</v>
      </c>
      <c r="F73" s="5" t="s">
        <v>194</v>
      </c>
      <c r="G73" s="5" t="s">
        <v>87</v>
      </c>
      <c r="H73" s="5" t="s">
        <v>131</v>
      </c>
      <c r="I73" s="150">
        <v>330.56580574795004</v>
      </c>
      <c r="J73" s="150">
        <v>278.23066578421412</v>
      </c>
      <c r="K73" s="150"/>
      <c r="L73" s="150"/>
      <c r="M73" s="150">
        <v>90.300259429813664</v>
      </c>
      <c r="N73" s="150">
        <v>5634.7032494909654</v>
      </c>
      <c r="O73" s="150">
        <v>276.89999738263742</v>
      </c>
      <c r="P73" s="150"/>
      <c r="Q73" s="150">
        <v>0</v>
      </c>
      <c r="R73" s="150">
        <v>0</v>
      </c>
      <c r="S73" s="150">
        <v>1264.1349814978423</v>
      </c>
      <c r="T73" s="150">
        <v>0</v>
      </c>
      <c r="U73" s="150"/>
      <c r="V73" s="150">
        <v>0</v>
      </c>
      <c r="W73" s="150">
        <v>157.26081109542537</v>
      </c>
      <c r="X73" s="150">
        <v>181.45478203318311</v>
      </c>
      <c r="Y73" s="150">
        <v>300.00523962819608</v>
      </c>
      <c r="Z73" s="150">
        <v>0</v>
      </c>
      <c r="AA73" s="150">
        <v>2227.6615792161319</v>
      </c>
      <c r="AB73" s="150"/>
      <c r="AC73" s="150">
        <v>321.90084054048845</v>
      </c>
      <c r="AD73" s="150">
        <v>111.29226631368564</v>
      </c>
      <c r="AE73" s="150"/>
      <c r="AF73" s="150"/>
      <c r="AG73" s="150"/>
      <c r="AH73" s="150">
        <v>912.82990484530251</v>
      </c>
      <c r="AI73" s="150">
        <v>235.89121664313805</v>
      </c>
      <c r="AJ73" s="150">
        <v>149.60161189908126</v>
      </c>
      <c r="AK73" s="150">
        <v>615.73656036593468</v>
      </c>
      <c r="AL73" s="150">
        <v>13088.4677734375</v>
      </c>
      <c r="AM73" s="150">
        <v>9242.66796875</v>
      </c>
      <c r="AN73" s="150">
        <v>3845.80078125</v>
      </c>
      <c r="AO73" s="5" t="s">
        <v>4994</v>
      </c>
    </row>
    <row r="74" spans="1:41" ht="14.25" x14ac:dyDescent="0.45">
      <c r="A74" s="150">
        <v>2013</v>
      </c>
      <c r="B74" s="5" t="s">
        <v>1476</v>
      </c>
      <c r="C74" s="5" t="s">
        <v>4979</v>
      </c>
      <c r="D74" s="5" t="s">
        <v>84</v>
      </c>
      <c r="E74" s="5" t="s">
        <v>95</v>
      </c>
      <c r="F74" s="5" t="s">
        <v>197</v>
      </c>
      <c r="G74" s="5" t="s">
        <v>87</v>
      </c>
      <c r="H74" s="5" t="s">
        <v>131</v>
      </c>
      <c r="I74" s="150">
        <v>169.52092602458973</v>
      </c>
      <c r="J74" s="150">
        <v>24.193970937757747</v>
      </c>
      <c r="K74" s="150"/>
      <c r="L74" s="150">
        <v>114.92136195434931</v>
      </c>
      <c r="M74" s="150">
        <v>125.7270062306913</v>
      </c>
      <c r="N74" s="150">
        <v>7.4759370197671435</v>
      </c>
      <c r="O74" s="150">
        <v>0</v>
      </c>
      <c r="P74" s="150"/>
      <c r="Q74" s="150">
        <v>0</v>
      </c>
      <c r="R74" s="150">
        <v>0</v>
      </c>
      <c r="S74" s="150">
        <v>182.664480580071</v>
      </c>
      <c r="T74" s="150">
        <v>0</v>
      </c>
      <c r="U74" s="150"/>
      <c r="V74" s="150">
        <v>54.436434609954937</v>
      </c>
      <c r="W74" s="150">
        <v>72.581912813273249</v>
      </c>
      <c r="X74" s="150">
        <v>157.26081109542537</v>
      </c>
      <c r="Y74" s="150">
        <v>4266.6067748735786</v>
      </c>
      <c r="Z74" s="150">
        <v>0</v>
      </c>
      <c r="AA74" s="150">
        <v>19.599085217355466</v>
      </c>
      <c r="AB74" s="150"/>
      <c r="AC74" s="150">
        <v>0</v>
      </c>
      <c r="AD74" s="150">
        <v>27.823066578421411</v>
      </c>
      <c r="AE74" s="150"/>
      <c r="AF74" s="150"/>
      <c r="AG74" s="150"/>
      <c r="AH74" s="150">
        <v>51.239995416065121</v>
      </c>
      <c r="AI74" s="150">
        <v>0</v>
      </c>
      <c r="AJ74" s="150">
        <v>0</v>
      </c>
      <c r="AK74" s="150">
        <v>0</v>
      </c>
      <c r="AL74" s="150">
        <v>5274.05224609375</v>
      </c>
      <c r="AM74" s="150">
        <v>4656.75439453125</v>
      </c>
      <c r="AN74" s="150">
        <v>617.2972412109375</v>
      </c>
      <c r="AO74" s="5" t="s">
        <v>4995</v>
      </c>
    </row>
    <row r="75" spans="1:41" ht="14.25" x14ac:dyDescent="0.45">
      <c r="A75" s="150">
        <v>2013</v>
      </c>
      <c r="B75" s="5" t="s">
        <v>1476</v>
      </c>
      <c r="C75" s="5" t="s">
        <v>4979</v>
      </c>
      <c r="D75" s="5" t="s">
        <v>84</v>
      </c>
      <c r="E75" s="5" t="s">
        <v>95</v>
      </c>
      <c r="F75" s="5" t="s">
        <v>200</v>
      </c>
      <c r="G75" s="5" t="s">
        <v>87</v>
      </c>
      <c r="H75" s="5" t="s">
        <v>131</v>
      </c>
      <c r="I75" s="150">
        <v>228.85325013319621</v>
      </c>
      <c r="J75" s="150"/>
      <c r="K75" s="150"/>
      <c r="L75" s="150"/>
      <c r="M75" s="150">
        <v>9.7873867257165887</v>
      </c>
      <c r="N75" s="150">
        <v>0</v>
      </c>
      <c r="O75" s="150">
        <v>0</v>
      </c>
      <c r="P75" s="150">
        <v>0</v>
      </c>
      <c r="Q75" s="150">
        <v>0</v>
      </c>
      <c r="R75" s="150">
        <v>0</v>
      </c>
      <c r="S75" s="150">
        <v>226.21362826803494</v>
      </c>
      <c r="T75" s="150">
        <v>0</v>
      </c>
      <c r="U75" s="150"/>
      <c r="V75" s="150">
        <v>254.03669484645636</v>
      </c>
      <c r="W75" s="150">
        <v>0</v>
      </c>
      <c r="X75" s="150">
        <v>0</v>
      </c>
      <c r="Y75" s="150">
        <v>0</v>
      </c>
      <c r="Z75" s="150">
        <v>1365.749659436425</v>
      </c>
      <c r="AA75" s="150">
        <v>88.964950051517206</v>
      </c>
      <c r="AB75" s="150"/>
      <c r="AC75" s="150">
        <v>441.42738661486072</v>
      </c>
      <c r="AD75" s="150">
        <v>69.557666446053517</v>
      </c>
      <c r="AE75" s="150"/>
      <c r="AF75" s="150"/>
      <c r="AG75" s="150"/>
      <c r="AH75" s="150">
        <v>7830.3638685934893</v>
      </c>
      <c r="AI75" s="150">
        <v>471.7824332862761</v>
      </c>
      <c r="AJ75" s="150">
        <v>0</v>
      </c>
      <c r="AK75" s="150">
        <v>0</v>
      </c>
      <c r="AL75" s="150">
        <v>10986.736328125</v>
      </c>
      <c r="AM75" s="150">
        <v>2379.031982421875</v>
      </c>
      <c r="AN75" s="150">
        <v>8607.705078125</v>
      </c>
      <c r="AO75" s="5" t="s">
        <v>4996</v>
      </c>
    </row>
    <row r="76" spans="1:41" ht="14.25" x14ac:dyDescent="0.45">
      <c r="A76" s="150">
        <v>2013</v>
      </c>
      <c r="B76" s="5" t="s">
        <v>1476</v>
      </c>
      <c r="C76" s="5" t="s">
        <v>4979</v>
      </c>
      <c r="D76" s="5" t="s">
        <v>84</v>
      </c>
      <c r="E76" s="5" t="s">
        <v>95</v>
      </c>
      <c r="F76" s="5" t="s">
        <v>203</v>
      </c>
      <c r="G76" s="5" t="s">
        <v>87</v>
      </c>
      <c r="H76" s="5" t="s">
        <v>131</v>
      </c>
      <c r="I76" s="150">
        <v>2966.6162054303213</v>
      </c>
      <c r="J76" s="150">
        <v>205.64875297094085</v>
      </c>
      <c r="K76" s="150">
        <v>0</v>
      </c>
      <c r="L76" s="150"/>
      <c r="M76" s="150">
        <v>133.47926929621372</v>
      </c>
      <c r="N76" s="150">
        <v>133.27248891063854</v>
      </c>
      <c r="O76" s="150">
        <v>544.36434609954938</v>
      </c>
      <c r="P76" s="150">
        <v>36.290956406636624</v>
      </c>
      <c r="Q76" s="150">
        <v>1901.646115707759</v>
      </c>
      <c r="R76" s="150">
        <v>860.22845544677989</v>
      </c>
      <c r="S76" s="150">
        <v>2066.1651180845115</v>
      </c>
      <c r="T76" s="150">
        <v>120.96985468878874</v>
      </c>
      <c r="U76" s="150">
        <v>3203.281752159126</v>
      </c>
      <c r="V76" s="150">
        <v>0</v>
      </c>
      <c r="W76" s="150">
        <v>199.60026023650141</v>
      </c>
      <c r="X76" s="150">
        <v>120.96985468878874</v>
      </c>
      <c r="Y76" s="150">
        <v>9508.2305785387944</v>
      </c>
      <c r="Z76" s="150">
        <v>0</v>
      </c>
      <c r="AA76" s="150">
        <v>3888.0687850768431</v>
      </c>
      <c r="AB76" s="150">
        <v>0</v>
      </c>
      <c r="AC76" s="150">
        <v>0</v>
      </c>
      <c r="AD76" s="150">
        <v>0</v>
      </c>
      <c r="AE76" s="150">
        <v>5389.2070263855385</v>
      </c>
      <c r="AF76" s="150"/>
      <c r="AG76" s="150"/>
      <c r="AH76" s="150">
        <v>942.39863822968027</v>
      </c>
      <c r="AI76" s="150">
        <v>0</v>
      </c>
      <c r="AJ76" s="150">
        <v>0</v>
      </c>
      <c r="AK76" s="150">
        <v>0</v>
      </c>
      <c r="AL76" s="150">
        <v>32220.439453125</v>
      </c>
      <c r="AM76" s="150">
        <v>28092.4921875</v>
      </c>
      <c r="AN76" s="150">
        <v>4127.94775390625</v>
      </c>
      <c r="AO76" s="5" t="s">
        <v>4997</v>
      </c>
    </row>
    <row r="77" spans="1:41" ht="14.25" x14ac:dyDescent="0.45">
      <c r="A77" s="150">
        <v>2013</v>
      </c>
      <c r="B77" s="5" t="s">
        <v>1476</v>
      </c>
      <c r="C77" s="5" t="s">
        <v>4979</v>
      </c>
      <c r="D77" s="5" t="s">
        <v>84</v>
      </c>
      <c r="E77" s="5" t="s">
        <v>95</v>
      </c>
      <c r="F77" s="5" t="s">
        <v>237</v>
      </c>
      <c r="G77" s="5" t="s">
        <v>87</v>
      </c>
      <c r="H77" s="5" t="s">
        <v>131</v>
      </c>
      <c r="I77" s="150">
        <v>7668.2790887223182</v>
      </c>
      <c r="J77" s="150">
        <v>568.55831703730712</v>
      </c>
      <c r="K77" s="150">
        <v>217.74573843981975</v>
      </c>
      <c r="L77" s="150">
        <v>114.92136195434931</v>
      </c>
      <c r="M77" s="150">
        <v>4333.4172656517012</v>
      </c>
      <c r="N77" s="150">
        <v>7297.4218052028991</v>
      </c>
      <c r="O77" s="150">
        <v>1215.021220494194</v>
      </c>
      <c r="P77" s="150">
        <v>308.4731294564113</v>
      </c>
      <c r="Q77" s="150">
        <v>3222.6369289093323</v>
      </c>
      <c r="R77" s="150">
        <v>860.22845544677989</v>
      </c>
      <c r="S77" s="150">
        <v>8004.5752847571512</v>
      </c>
      <c r="T77" s="150">
        <v>5123.0733460702031</v>
      </c>
      <c r="U77" s="150">
        <v>4448.0615569067622</v>
      </c>
      <c r="V77" s="150">
        <v>1761.321084268764</v>
      </c>
      <c r="W77" s="150">
        <v>2250.0392972114705</v>
      </c>
      <c r="X77" s="150">
        <v>2270.9271620205836</v>
      </c>
      <c r="Y77" s="150">
        <v>21581.022076479912</v>
      </c>
      <c r="Z77" s="150">
        <v>1365.749659436425</v>
      </c>
      <c r="AA77" s="150">
        <v>30500.653746034513</v>
      </c>
      <c r="AB77" s="150">
        <v>0</v>
      </c>
      <c r="AC77" s="150">
        <v>781.92082031719485</v>
      </c>
      <c r="AD77" s="150">
        <v>11105.577024776905</v>
      </c>
      <c r="AE77" s="150">
        <v>14301.056221308605</v>
      </c>
      <c r="AF77" s="150">
        <v>0</v>
      </c>
      <c r="AG77" s="150">
        <v>66942.821946718541</v>
      </c>
      <c r="AH77" s="150">
        <v>13286.787849080374</v>
      </c>
      <c r="AI77" s="150">
        <v>707.67364992941418</v>
      </c>
      <c r="AJ77" s="150">
        <v>4553.8730662080334</v>
      </c>
      <c r="AK77" s="150">
        <v>615.73656036593468</v>
      </c>
      <c r="AL77" s="150">
        <v>215407.5625</v>
      </c>
      <c r="AM77" s="150">
        <v>166277</v>
      </c>
      <c r="AN77" s="150">
        <v>49130.578125</v>
      </c>
      <c r="AO77" s="5" t="s">
        <v>4998</v>
      </c>
    </row>
    <row r="78" spans="1:41" ht="14.25" x14ac:dyDescent="0.45">
      <c r="A78" s="150">
        <v>2013</v>
      </c>
      <c r="B78" s="5" t="s">
        <v>1476</v>
      </c>
      <c r="C78" s="5" t="s">
        <v>4979</v>
      </c>
      <c r="D78" s="5" t="s">
        <v>84</v>
      </c>
      <c r="E78" s="5" t="s">
        <v>95</v>
      </c>
      <c r="F78" s="5" t="s">
        <v>238</v>
      </c>
      <c r="G78" s="5" t="s">
        <v>87</v>
      </c>
      <c r="H78" s="5" t="s">
        <v>131</v>
      </c>
      <c r="I78" s="150">
        <v>6874.8478987753961</v>
      </c>
      <c r="J78" s="150">
        <v>568.55831703730712</v>
      </c>
      <c r="K78" s="150">
        <v>139.11533289210706</v>
      </c>
      <c r="L78" s="150">
        <v>114.92136195434931</v>
      </c>
      <c r="M78" s="150">
        <v>3637.8406011911661</v>
      </c>
      <c r="N78" s="150">
        <v>7297.4218052028991</v>
      </c>
      <c r="O78" s="150">
        <v>670.65687439464477</v>
      </c>
      <c r="P78" s="150">
        <v>308.4731294564113</v>
      </c>
      <c r="Q78" s="150">
        <v>3222.6369289093323</v>
      </c>
      <c r="R78" s="150">
        <v>860.22845544677989</v>
      </c>
      <c r="S78" s="150">
        <v>8004.5752847571512</v>
      </c>
      <c r="T78" s="150">
        <v>5123.0733460702031</v>
      </c>
      <c r="U78" s="150">
        <v>4448.0615569067622</v>
      </c>
      <c r="V78" s="150">
        <v>1761.321084268764</v>
      </c>
      <c r="W78" s="150">
        <v>2250.0392972114705</v>
      </c>
      <c r="X78" s="150">
        <v>2055.1890816286282</v>
      </c>
      <c r="Y78" s="150">
        <v>21581.022076479912</v>
      </c>
      <c r="Z78" s="150">
        <v>1365.749659436425</v>
      </c>
      <c r="AA78" s="150">
        <v>30500.653746034513</v>
      </c>
      <c r="AB78" s="150">
        <v>0</v>
      </c>
      <c r="AC78" s="150">
        <v>781.92082031719485</v>
      </c>
      <c r="AD78" s="150">
        <v>11105.577024776905</v>
      </c>
      <c r="AE78" s="150">
        <v>14301.056221308605</v>
      </c>
      <c r="AF78" s="150">
        <v>0</v>
      </c>
      <c r="AG78" s="150">
        <v>65730.41105401075</v>
      </c>
      <c r="AH78" s="150">
        <v>13286.787849080374</v>
      </c>
      <c r="AI78" s="150">
        <v>707.67364992941418</v>
      </c>
      <c r="AJ78" s="150">
        <v>4553.8730662080334</v>
      </c>
      <c r="AK78" s="150">
        <v>192.34206895517408</v>
      </c>
      <c r="AL78" s="150">
        <v>211444.015625</v>
      </c>
      <c r="AM78" s="150">
        <v>164271.15625</v>
      </c>
      <c r="AN78" s="150">
        <v>47172.87109375</v>
      </c>
      <c r="AO78" s="5" t="s">
        <v>4999</v>
      </c>
    </row>
    <row r="79" spans="1:41" ht="14.25" x14ac:dyDescent="0.45">
      <c r="A79" s="150">
        <v>2013</v>
      </c>
      <c r="B79" s="5" t="s">
        <v>1476</v>
      </c>
      <c r="C79" s="5" t="s">
        <v>4979</v>
      </c>
      <c r="D79" s="5" t="s">
        <v>84</v>
      </c>
      <c r="E79" s="5" t="s">
        <v>95</v>
      </c>
      <c r="F79" s="5" t="s">
        <v>206</v>
      </c>
      <c r="G79" s="5" t="s">
        <v>87</v>
      </c>
      <c r="H79" s="5" t="s">
        <v>131</v>
      </c>
      <c r="I79" s="150">
        <v>2585.1941218749939</v>
      </c>
      <c r="J79" s="150">
        <v>60.484927344394372</v>
      </c>
      <c r="K79" s="150">
        <v>0</v>
      </c>
      <c r="L79" s="150"/>
      <c r="M79" s="150">
        <v>178.85748506158248</v>
      </c>
      <c r="N79" s="150">
        <v>391.85765029339336</v>
      </c>
      <c r="O79" s="150">
        <v>0</v>
      </c>
      <c r="P79" s="150">
        <v>6.0484927344394368</v>
      </c>
      <c r="Q79" s="150">
        <v>1257.1187299258927</v>
      </c>
      <c r="R79" s="150">
        <v>0</v>
      </c>
      <c r="S79" s="150">
        <v>2179.8767814919729</v>
      </c>
      <c r="T79" s="150">
        <v>3744.0170026180117</v>
      </c>
      <c r="U79" s="150">
        <v>1244.779804747636</v>
      </c>
      <c r="V79" s="150">
        <v>550.41283883398876</v>
      </c>
      <c r="W79" s="150">
        <v>1306.4744306389184</v>
      </c>
      <c r="X79" s="150">
        <v>955.66185204143108</v>
      </c>
      <c r="Y79" s="150">
        <v>3183.9265754089197</v>
      </c>
      <c r="Z79" s="150">
        <v>0</v>
      </c>
      <c r="AA79" s="150">
        <v>20829.346938756225</v>
      </c>
      <c r="AB79" s="150">
        <v>0</v>
      </c>
      <c r="AC79" s="150">
        <v>18.592593161845699</v>
      </c>
      <c r="AD79" s="150">
        <v>0</v>
      </c>
      <c r="AE79" s="150">
        <v>5656.5504052477618</v>
      </c>
      <c r="AF79" s="150"/>
      <c r="AG79" s="150"/>
      <c r="AH79" s="150">
        <v>1752.2576721581602</v>
      </c>
      <c r="AI79" s="150">
        <v>0</v>
      </c>
      <c r="AJ79" s="150">
        <v>3261.3151393999715</v>
      </c>
      <c r="AK79" s="150">
        <v>0</v>
      </c>
      <c r="AL79" s="150">
        <v>49162.77734375</v>
      </c>
      <c r="AM79" s="150">
        <v>39045.62890625</v>
      </c>
      <c r="AN79" s="150">
        <v>10117.1455078125</v>
      </c>
      <c r="AO79" s="5" t="s">
        <v>5000</v>
      </c>
    </row>
    <row r="80" spans="1:41" ht="14.25" x14ac:dyDescent="0.45">
      <c r="A80" s="150">
        <v>2013</v>
      </c>
      <c r="B80" s="5" t="s">
        <v>1476</v>
      </c>
      <c r="C80" s="5" t="s">
        <v>175</v>
      </c>
      <c r="D80" s="5" t="s">
        <v>84</v>
      </c>
      <c r="E80" s="5" t="s">
        <v>109</v>
      </c>
      <c r="F80" s="5" t="s">
        <v>1479</v>
      </c>
      <c r="G80" s="5" t="s">
        <v>87</v>
      </c>
      <c r="H80" s="5" t="s">
        <v>131</v>
      </c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>
        <v>79469.968943208631</v>
      </c>
      <c r="AH80" s="150"/>
      <c r="AI80" s="150"/>
      <c r="AJ80" s="150"/>
      <c r="AK80" s="150"/>
      <c r="AL80" s="150">
        <v>79469.96875</v>
      </c>
      <c r="AM80" s="150">
        <v>79469.96875</v>
      </c>
      <c r="AN80" s="150">
        <v>0</v>
      </c>
      <c r="AO80" s="5" t="s">
        <v>1484</v>
      </c>
    </row>
    <row r="81" spans="1:41" ht="14.25" x14ac:dyDescent="0.45">
      <c r="A81" s="150">
        <v>2013</v>
      </c>
      <c r="B81" s="5" t="s">
        <v>1476</v>
      </c>
      <c r="C81" s="5" t="s">
        <v>175</v>
      </c>
      <c r="D81" s="5" t="s">
        <v>84</v>
      </c>
      <c r="E81" s="5" t="s">
        <v>109</v>
      </c>
      <c r="F81" s="5" t="s">
        <v>178</v>
      </c>
      <c r="G81" s="5" t="s">
        <v>87</v>
      </c>
      <c r="H81" s="5" t="s">
        <v>131</v>
      </c>
      <c r="I81" s="150">
        <v>2812.5491215143384</v>
      </c>
      <c r="J81" s="150">
        <v>11229.631610760258</v>
      </c>
      <c r="K81" s="150">
        <v>901.2254174314761</v>
      </c>
      <c r="L81" s="150">
        <v>2017.7771762089963</v>
      </c>
      <c r="M81" s="150">
        <v>4504.8560672630092</v>
      </c>
      <c r="N81" s="150">
        <v>730.03976636282437</v>
      </c>
      <c r="O81" s="150">
        <v>5391.9288481160365</v>
      </c>
      <c r="P81" s="150">
        <v>4771.6559181992716</v>
      </c>
      <c r="Q81" s="150">
        <v>2049.4403098546586</v>
      </c>
      <c r="R81" s="150">
        <v>4321.6047043707558</v>
      </c>
      <c r="S81" s="150">
        <v>1572.6081109542536</v>
      </c>
      <c r="T81" s="150">
        <v>6363.0143566302877</v>
      </c>
      <c r="U81" s="150">
        <v>1775.8374668314186</v>
      </c>
      <c r="V81" s="150">
        <v>1688.7391714554908</v>
      </c>
      <c r="W81" s="150">
        <v>1772.2083711907551</v>
      </c>
      <c r="X81" s="150">
        <v>11503.023482356921</v>
      </c>
      <c r="Y81" s="150">
        <v>25880.290712119462</v>
      </c>
      <c r="Z81" s="150">
        <v>7413.0326953289741</v>
      </c>
      <c r="AA81" s="150">
        <v>36332.10079942202</v>
      </c>
      <c r="AB81" s="150">
        <v>0</v>
      </c>
      <c r="AC81" s="150">
        <v>6197.8953681606381</v>
      </c>
      <c r="AD81" s="150">
        <v>9572.1254041471566</v>
      </c>
      <c r="AE81" s="150">
        <v>3629.0956406636624</v>
      </c>
      <c r="AF81" s="150">
        <v>0</v>
      </c>
      <c r="AG81" s="150">
        <v>79469.968943208631</v>
      </c>
      <c r="AH81" s="150">
        <v>12689.816402793722</v>
      </c>
      <c r="AI81" s="150">
        <v>1149.213619543493</v>
      </c>
      <c r="AJ81" s="150">
        <v>21493.10090456227</v>
      </c>
      <c r="AK81" s="150">
        <v>2920.2122921873602</v>
      </c>
      <c r="AL81" s="150">
        <v>270153</v>
      </c>
      <c r="AM81" s="150">
        <v>211812.75</v>
      </c>
      <c r="AN81" s="150">
        <v>58340.234375</v>
      </c>
      <c r="AO81" s="5" t="s">
        <v>1487</v>
      </c>
    </row>
    <row r="82" spans="1:41" ht="14.25" x14ac:dyDescent="0.45">
      <c r="A82" s="150">
        <v>2013</v>
      </c>
      <c r="B82" s="5" t="s">
        <v>1476</v>
      </c>
      <c r="C82" s="5" t="s">
        <v>175</v>
      </c>
      <c r="D82" s="5" t="s">
        <v>84</v>
      </c>
      <c r="E82" s="5" t="s">
        <v>109</v>
      </c>
      <c r="F82" s="5" t="s">
        <v>182</v>
      </c>
      <c r="G82" s="5" t="s">
        <v>87</v>
      </c>
      <c r="H82" s="5" t="s">
        <v>131</v>
      </c>
      <c r="I82" s="150">
        <v>2521.5367352347048</v>
      </c>
      <c r="J82" s="150">
        <v>11229.631610760258</v>
      </c>
      <c r="K82" s="150">
        <v>901.2254174314761</v>
      </c>
      <c r="L82" s="150">
        <v>2017.7771762089963</v>
      </c>
      <c r="M82" s="150">
        <v>4504.8560672630092</v>
      </c>
      <c r="N82" s="150">
        <v>730.03976636282437</v>
      </c>
      <c r="O82" s="150">
        <v>5391.9288481160365</v>
      </c>
      <c r="P82" s="150">
        <v>4771.6559181992716</v>
      </c>
      <c r="Q82" s="150">
        <v>2049.4403098546586</v>
      </c>
      <c r="R82" s="150">
        <v>4321.6047043707558</v>
      </c>
      <c r="S82" s="150">
        <v>1572.6081109542536</v>
      </c>
      <c r="T82" s="150">
        <v>6363.0143566302877</v>
      </c>
      <c r="U82" s="150">
        <v>1536.3171545476171</v>
      </c>
      <c r="V82" s="150">
        <v>1604.0602731733386</v>
      </c>
      <c r="W82" s="150">
        <v>1772.2083711907551</v>
      </c>
      <c r="X82" s="150">
        <v>10410.236251533015</v>
      </c>
      <c r="Y82" s="150">
        <v>25880.290712119462</v>
      </c>
      <c r="Z82" s="150">
        <v>7413.0326953289741</v>
      </c>
      <c r="AA82" s="150">
        <v>36332.10079942202</v>
      </c>
      <c r="AB82" s="150">
        <v>0</v>
      </c>
      <c r="AC82" s="150">
        <v>6197.8953681606381</v>
      </c>
      <c r="AD82" s="150">
        <v>9572.1254041471566</v>
      </c>
      <c r="AE82" s="150">
        <v>3629.0956406636624</v>
      </c>
      <c r="AF82" s="150">
        <v>0</v>
      </c>
      <c r="AG82" s="150">
        <v>79280.043537797421</v>
      </c>
      <c r="AH82" s="150">
        <v>12405.880165518613</v>
      </c>
      <c r="AI82" s="150">
        <v>921.79029272857019</v>
      </c>
      <c r="AJ82" s="150">
        <v>21493.10090456227</v>
      </c>
      <c r="AK82" s="150">
        <v>2920.2122921873602</v>
      </c>
      <c r="AL82" s="150">
        <v>267743.71875</v>
      </c>
      <c r="AM82" s="150">
        <v>211007.609375</v>
      </c>
      <c r="AN82" s="150">
        <v>56736.08203125</v>
      </c>
      <c r="AO82" s="5" t="s">
        <v>1488</v>
      </c>
    </row>
    <row r="83" spans="1:41" ht="14.25" x14ac:dyDescent="0.45">
      <c r="A83" s="150">
        <v>2013</v>
      </c>
      <c r="B83" s="5" t="s">
        <v>1476</v>
      </c>
      <c r="C83" s="5" t="s">
        <v>175</v>
      </c>
      <c r="D83" s="5" t="s">
        <v>84</v>
      </c>
      <c r="E83" s="5" t="s">
        <v>109</v>
      </c>
      <c r="F83" s="5" t="s">
        <v>185</v>
      </c>
      <c r="G83" s="5" t="s">
        <v>87</v>
      </c>
      <c r="H83" s="5" t="s">
        <v>131</v>
      </c>
      <c r="I83" s="150">
        <v>291.01238627963335</v>
      </c>
      <c r="J83" s="150"/>
      <c r="K83" s="150">
        <v>0</v>
      </c>
      <c r="L83" s="150"/>
      <c r="M83" s="150">
        <v>0</v>
      </c>
      <c r="N83" s="150">
        <v>0</v>
      </c>
      <c r="O83" s="150">
        <v>0</v>
      </c>
      <c r="P83" s="150">
        <v>0</v>
      </c>
      <c r="Q83" s="150"/>
      <c r="R83" s="150">
        <v>0</v>
      </c>
      <c r="S83" s="150"/>
      <c r="T83" s="150"/>
      <c r="U83" s="150">
        <v>239.5203122838017</v>
      </c>
      <c r="V83" s="150">
        <v>84.678898282152119</v>
      </c>
      <c r="W83" s="150"/>
      <c r="X83" s="150">
        <v>1092.7872308239075</v>
      </c>
      <c r="Y83" s="150"/>
      <c r="Z83" s="150">
        <v>0</v>
      </c>
      <c r="AA83" s="150">
        <v>0</v>
      </c>
      <c r="AB83" s="150"/>
      <c r="AC83" s="150"/>
      <c r="AD83" s="150">
        <v>0</v>
      </c>
      <c r="AE83" s="150"/>
      <c r="AF83" s="150"/>
      <c r="AG83" s="150">
        <v>189.9254054112119</v>
      </c>
      <c r="AH83" s="150">
        <v>283.93623727511022</v>
      </c>
      <c r="AI83" s="150">
        <v>227.42332681492283</v>
      </c>
      <c r="AJ83" s="150"/>
      <c r="AK83" s="150"/>
      <c r="AL83" s="150">
        <v>2409.28369140625</v>
      </c>
      <c r="AM83" s="150">
        <v>805.13702392578125</v>
      </c>
      <c r="AN83" s="150">
        <v>1604.1468505859375</v>
      </c>
      <c r="AO83" s="5" t="s">
        <v>1489</v>
      </c>
    </row>
    <row r="84" spans="1:41" ht="14.25" x14ac:dyDescent="0.45">
      <c r="A84" s="150">
        <v>2013</v>
      </c>
      <c r="B84" s="5" t="s">
        <v>1476</v>
      </c>
      <c r="C84" s="5" t="s">
        <v>175</v>
      </c>
      <c r="D84" s="5" t="s">
        <v>84</v>
      </c>
      <c r="E84" s="5" t="s">
        <v>109</v>
      </c>
      <c r="F84" s="5" t="s">
        <v>188</v>
      </c>
      <c r="G84" s="5" t="s">
        <v>87</v>
      </c>
      <c r="H84" s="5" t="s">
        <v>131</v>
      </c>
      <c r="I84" s="150">
        <v>0</v>
      </c>
      <c r="J84" s="150">
        <v>181.45478203318311</v>
      </c>
      <c r="K84" s="150">
        <v>72.581912813273249</v>
      </c>
      <c r="L84" s="150"/>
      <c r="M84" s="150">
        <v>276.2084846884315</v>
      </c>
      <c r="N84" s="150">
        <v>0</v>
      </c>
      <c r="O84" s="150">
        <v>501.7224723217513</v>
      </c>
      <c r="P84" s="150">
        <v>387.10353500412396</v>
      </c>
      <c r="Q84" s="150">
        <v>541.606233412645</v>
      </c>
      <c r="R84" s="150">
        <v>0</v>
      </c>
      <c r="S84" s="150">
        <v>493.55700713025806</v>
      </c>
      <c r="T84" s="150">
        <v>1451.6382562654649</v>
      </c>
      <c r="U84" s="150">
        <v>1504.864992328532</v>
      </c>
      <c r="V84" s="150">
        <v>78.630405547712684</v>
      </c>
      <c r="W84" s="150">
        <v>0</v>
      </c>
      <c r="X84" s="150">
        <v>260.08518758089576</v>
      </c>
      <c r="Y84" s="150">
        <v>2419.3970937757749</v>
      </c>
      <c r="Z84" s="150">
        <v>0</v>
      </c>
      <c r="AA84" s="150">
        <v>4140.7313559950735</v>
      </c>
      <c r="AB84" s="150"/>
      <c r="AC84" s="150">
        <v>26.768113449655271</v>
      </c>
      <c r="AD84" s="150">
        <v>166.86884180408239</v>
      </c>
      <c r="AE84" s="150">
        <v>0</v>
      </c>
      <c r="AF84" s="150"/>
      <c r="AG84" s="150"/>
      <c r="AH84" s="150">
        <v>393.58129431885362</v>
      </c>
      <c r="AI84" s="150">
        <v>0</v>
      </c>
      <c r="AJ84" s="150">
        <v>845.15641315156256</v>
      </c>
      <c r="AK84" s="150">
        <v>60.484927344394372</v>
      </c>
      <c r="AL84" s="150">
        <v>13802.44140625</v>
      </c>
      <c r="AM84" s="150">
        <v>10125.712890625</v>
      </c>
      <c r="AN84" s="150">
        <v>3676.728515625</v>
      </c>
      <c r="AO84" s="5" t="s">
        <v>1490</v>
      </c>
    </row>
    <row r="85" spans="1:41" ht="14.25" x14ac:dyDescent="0.45">
      <c r="A85" s="150">
        <v>2013</v>
      </c>
      <c r="B85" s="5" t="s">
        <v>1476</v>
      </c>
      <c r="C85" s="5" t="s">
        <v>175</v>
      </c>
      <c r="D85" s="5" t="s">
        <v>84</v>
      </c>
      <c r="E85" s="5" t="s">
        <v>109</v>
      </c>
      <c r="F85" s="5" t="s">
        <v>191</v>
      </c>
      <c r="G85" s="5" t="s">
        <v>87</v>
      </c>
      <c r="H85" s="5" t="s">
        <v>131</v>
      </c>
      <c r="I85" s="150">
        <v>535.53361536212287</v>
      </c>
      <c r="J85" s="150">
        <v>3629.0956406636624</v>
      </c>
      <c r="K85" s="150">
        <v>365.328961160142</v>
      </c>
      <c r="L85" s="150">
        <v>1183.0851788563539</v>
      </c>
      <c r="M85" s="150">
        <v>1513.6516447032516</v>
      </c>
      <c r="N85" s="150">
        <v>730.03976636282437</v>
      </c>
      <c r="O85" s="150">
        <v>2997.6329991881848</v>
      </c>
      <c r="P85" s="150">
        <v>1076.6317067302198</v>
      </c>
      <c r="Q85" s="150">
        <v>296.13420427815487</v>
      </c>
      <c r="R85" s="150">
        <v>0</v>
      </c>
      <c r="S85" s="150">
        <v>493.55700713025806</v>
      </c>
      <c r="T85" s="150">
        <v>3556.5137278503889</v>
      </c>
      <c r="U85" s="150">
        <v>26.613368031533522</v>
      </c>
      <c r="V85" s="150">
        <v>791.14284966467835</v>
      </c>
      <c r="W85" s="150">
        <v>762.11008453936904</v>
      </c>
      <c r="X85" s="150">
        <v>6802.1349291505912</v>
      </c>
      <c r="Y85" s="150">
        <v>3175.4586855807042</v>
      </c>
      <c r="Z85" s="150">
        <v>0</v>
      </c>
      <c r="AA85" s="150">
        <v>16465.862169449123</v>
      </c>
      <c r="AB85" s="150"/>
      <c r="AC85" s="150">
        <v>70.339011105029385</v>
      </c>
      <c r="AD85" s="150">
        <v>3370.4675047400292</v>
      </c>
      <c r="AE85" s="150">
        <v>3379.8977400047575</v>
      </c>
      <c r="AF85" s="150"/>
      <c r="AG85" s="150"/>
      <c r="AH85" s="150">
        <v>9341.3911864639394</v>
      </c>
      <c r="AI85" s="150">
        <v>393.15202773856339</v>
      </c>
      <c r="AJ85" s="150">
        <v>5070.9384789093765</v>
      </c>
      <c r="AK85" s="150">
        <v>647.18872258501972</v>
      </c>
      <c r="AL85" s="150">
        <v>66673.90625</v>
      </c>
      <c r="AM85" s="150">
        <v>36430.7734375</v>
      </c>
      <c r="AN85" s="150">
        <v>30243.12890625</v>
      </c>
      <c r="AO85" s="5" t="s">
        <v>1491</v>
      </c>
    </row>
    <row r="86" spans="1:41" ht="14.25" x14ac:dyDescent="0.45">
      <c r="A86" s="150">
        <v>2013</v>
      </c>
      <c r="B86" s="5" t="s">
        <v>1476</v>
      </c>
      <c r="C86" s="5" t="s">
        <v>175</v>
      </c>
      <c r="D86" s="5" t="s">
        <v>84</v>
      </c>
      <c r="E86" s="5" t="s">
        <v>109</v>
      </c>
      <c r="F86" s="5" t="s">
        <v>194</v>
      </c>
      <c r="G86" s="5" t="s">
        <v>87</v>
      </c>
      <c r="H86" s="5" t="s">
        <v>131</v>
      </c>
      <c r="I86" s="150">
        <v>518.77324886047677</v>
      </c>
      <c r="J86" s="150">
        <v>447.58846234851836</v>
      </c>
      <c r="K86" s="150">
        <v>203.22935587716509</v>
      </c>
      <c r="L86" s="150"/>
      <c r="M86" s="150">
        <v>2252.0465783699437</v>
      </c>
      <c r="N86" s="150">
        <v>0</v>
      </c>
      <c r="O86" s="150">
        <v>450.91513335246003</v>
      </c>
      <c r="P86" s="150">
        <v>2213.7483408048338</v>
      </c>
      <c r="Q86" s="150">
        <v>1162.0944896707551</v>
      </c>
      <c r="R86" s="150">
        <v>0</v>
      </c>
      <c r="S86" s="150">
        <v>19.355176750206198</v>
      </c>
      <c r="T86" s="150">
        <v>0</v>
      </c>
      <c r="U86" s="150">
        <v>239.5203122838017</v>
      </c>
      <c r="V86" s="150">
        <v>99.19528084480676</v>
      </c>
      <c r="W86" s="150">
        <v>254.03669484645636</v>
      </c>
      <c r="X86" s="150">
        <v>707.67364992941418</v>
      </c>
      <c r="Y86" s="150">
        <v>2576.6579048712001</v>
      </c>
      <c r="Z86" s="150">
        <v>0</v>
      </c>
      <c r="AA86" s="150">
        <v>4447.48304034588</v>
      </c>
      <c r="AB86" s="150"/>
      <c r="AC86" s="150">
        <v>524.65497298605487</v>
      </c>
      <c r="AD86" s="150">
        <v>1919.7220362446315</v>
      </c>
      <c r="AE86" s="150">
        <v>0</v>
      </c>
      <c r="AF86" s="150"/>
      <c r="AG86" s="150"/>
      <c r="AH86" s="150">
        <v>750.45435510860148</v>
      </c>
      <c r="AI86" s="150">
        <v>315.7313207377386</v>
      </c>
      <c r="AJ86" s="150">
        <v>1845.2581687142449</v>
      </c>
      <c r="AK86" s="150">
        <v>36.290956406636624</v>
      </c>
      <c r="AL86" s="150">
        <v>20984.4296875</v>
      </c>
      <c r="AM86" s="150">
        <v>14074.974609375</v>
      </c>
      <c r="AN86" s="150">
        <v>6909.45556640625</v>
      </c>
      <c r="AO86" s="5" t="s">
        <v>1492</v>
      </c>
    </row>
    <row r="87" spans="1:41" ht="14.25" x14ac:dyDescent="0.45">
      <c r="A87" s="150">
        <v>2013</v>
      </c>
      <c r="B87" s="5" t="s">
        <v>1476</v>
      </c>
      <c r="C87" s="5" t="s">
        <v>175</v>
      </c>
      <c r="D87" s="5" t="s">
        <v>84</v>
      </c>
      <c r="E87" s="5" t="s">
        <v>109</v>
      </c>
      <c r="F87" s="5" t="s">
        <v>197</v>
      </c>
      <c r="G87" s="5" t="s">
        <v>87</v>
      </c>
      <c r="H87" s="5" t="s">
        <v>131</v>
      </c>
      <c r="I87" s="150">
        <v>570.6505737465244</v>
      </c>
      <c r="J87" s="150">
        <v>321.77981347217803</v>
      </c>
      <c r="K87" s="150">
        <v>60.484927344394372</v>
      </c>
      <c r="L87" s="150">
        <v>193.55176750206198</v>
      </c>
      <c r="M87" s="150">
        <v>110.28073856049677</v>
      </c>
      <c r="N87" s="150">
        <v>0</v>
      </c>
      <c r="O87" s="150">
        <v>387.40595964084594</v>
      </c>
      <c r="P87" s="150">
        <v>183.87417912695889</v>
      </c>
      <c r="Q87" s="150">
        <v>0</v>
      </c>
      <c r="R87" s="150">
        <v>0</v>
      </c>
      <c r="S87" s="150">
        <v>316.94101928462652</v>
      </c>
      <c r="T87" s="150">
        <v>84.678898282152119</v>
      </c>
      <c r="U87" s="150">
        <v>0</v>
      </c>
      <c r="V87" s="150">
        <v>555.25163302154033</v>
      </c>
      <c r="W87" s="150">
        <v>217.74573843981975</v>
      </c>
      <c r="X87" s="150">
        <v>1474.6225286563347</v>
      </c>
      <c r="Y87" s="150">
        <v>10329.61589187567</v>
      </c>
      <c r="Z87" s="150">
        <v>0</v>
      </c>
      <c r="AA87" s="150">
        <v>2541.6584781555557</v>
      </c>
      <c r="AB87" s="150"/>
      <c r="AC87" s="150">
        <v>496.18028029132972</v>
      </c>
      <c r="AD87" s="150">
        <v>789.75148463851156</v>
      </c>
      <c r="AE87" s="150">
        <v>0</v>
      </c>
      <c r="AF87" s="150"/>
      <c r="AG87" s="150"/>
      <c r="AH87" s="150">
        <v>1221.7516498172015</v>
      </c>
      <c r="AI87" s="150">
        <v>141.53472998588282</v>
      </c>
      <c r="AJ87" s="150">
        <v>7085.2279302539328</v>
      </c>
      <c r="AK87" s="150">
        <v>148.79292126721015</v>
      </c>
      <c r="AL87" s="150">
        <v>27231.783203125</v>
      </c>
      <c r="AM87" s="150">
        <v>22277.791015625</v>
      </c>
      <c r="AN87" s="150">
        <v>4953.99072265625</v>
      </c>
      <c r="AO87" s="5" t="s">
        <v>1493</v>
      </c>
    </row>
    <row r="88" spans="1:41" ht="14.25" x14ac:dyDescent="0.45">
      <c r="A88" s="150">
        <v>2013</v>
      </c>
      <c r="B88" s="5" t="s">
        <v>1476</v>
      </c>
      <c r="C88" s="5" t="s">
        <v>175</v>
      </c>
      <c r="D88" s="5" t="s">
        <v>84</v>
      </c>
      <c r="E88" s="5" t="s">
        <v>109</v>
      </c>
      <c r="F88" s="5" t="s">
        <v>200</v>
      </c>
      <c r="G88" s="5" t="s">
        <v>87</v>
      </c>
      <c r="H88" s="5" t="s">
        <v>131</v>
      </c>
      <c r="I88" s="150">
        <v>678.39578697139257</v>
      </c>
      <c r="J88" s="150">
        <v>724.60942958584451</v>
      </c>
      <c r="K88" s="150">
        <v>0</v>
      </c>
      <c r="L88" s="150">
        <v>338.71559312860848</v>
      </c>
      <c r="M88" s="150">
        <v>259.29482757966377</v>
      </c>
      <c r="N88" s="150">
        <v>0</v>
      </c>
      <c r="O88" s="150">
        <v>203.22935587716509</v>
      </c>
      <c r="P88" s="150">
        <v>523.19462152901133</v>
      </c>
      <c r="Q88" s="150">
        <v>0</v>
      </c>
      <c r="R88" s="150">
        <v>0</v>
      </c>
      <c r="S88" s="150">
        <v>14.516382562654648</v>
      </c>
      <c r="T88" s="150">
        <v>96.775883751030989</v>
      </c>
      <c r="U88" s="150">
        <v>4.8387941875515494</v>
      </c>
      <c r="V88" s="150">
        <v>77.420707000824791</v>
      </c>
      <c r="W88" s="150">
        <v>0</v>
      </c>
      <c r="X88" s="150">
        <v>508.07338969291271</v>
      </c>
      <c r="Y88" s="150">
        <v>6907.3787027298367</v>
      </c>
      <c r="Z88" s="150">
        <v>7413.0326953289741</v>
      </c>
      <c r="AA88" s="150">
        <v>1296.8961768703559</v>
      </c>
      <c r="AB88" s="150"/>
      <c r="AC88" s="150">
        <v>5030.1040934594785</v>
      </c>
      <c r="AD88" s="150">
        <v>0</v>
      </c>
      <c r="AE88" s="150"/>
      <c r="AF88" s="150"/>
      <c r="AG88" s="150"/>
      <c r="AH88" s="150">
        <v>831.82593209872687</v>
      </c>
      <c r="AI88" s="150">
        <v>298.79554108130822</v>
      </c>
      <c r="AJ88" s="150">
        <v>2843.3160543511212</v>
      </c>
      <c r="AK88" s="150">
        <v>72.581912813273249</v>
      </c>
      <c r="AL88" s="150">
        <v>28122.99609375</v>
      </c>
      <c r="AM88" s="150">
        <v>25837.90234375</v>
      </c>
      <c r="AN88" s="150">
        <v>2285.093505859375</v>
      </c>
      <c r="AO88" s="5" t="s">
        <v>1494</v>
      </c>
    </row>
    <row r="89" spans="1:41" ht="14.25" x14ac:dyDescent="0.45">
      <c r="A89" s="150">
        <v>2013</v>
      </c>
      <c r="B89" s="5" t="s">
        <v>1476</v>
      </c>
      <c r="C89" s="5" t="s">
        <v>175</v>
      </c>
      <c r="D89" s="5" t="s">
        <v>84</v>
      </c>
      <c r="E89" s="5" t="s">
        <v>109</v>
      </c>
      <c r="F89" s="5" t="s">
        <v>203</v>
      </c>
      <c r="G89" s="5" t="s">
        <v>87</v>
      </c>
      <c r="H89" s="5" t="s">
        <v>131</v>
      </c>
      <c r="I89" s="150"/>
      <c r="J89" s="150">
        <v>3338.767989410569</v>
      </c>
      <c r="K89" s="150">
        <v>96.775883751030989</v>
      </c>
      <c r="L89" s="150">
        <v>181.45478203318311</v>
      </c>
      <c r="M89" s="150">
        <v>27.715351858831379</v>
      </c>
      <c r="N89" s="150">
        <v>0</v>
      </c>
      <c r="O89" s="150">
        <v>558.88072866220398</v>
      </c>
      <c r="P89" s="150">
        <v>60.484927344394372</v>
      </c>
      <c r="Q89" s="150">
        <v>0</v>
      </c>
      <c r="R89" s="150">
        <v>4321.6047043707558</v>
      </c>
      <c r="S89" s="150">
        <v>179.03538493940732</v>
      </c>
      <c r="T89" s="150">
        <v>1173.4075904812507</v>
      </c>
      <c r="U89" s="150">
        <v>0</v>
      </c>
      <c r="V89" s="150">
        <v>0</v>
      </c>
      <c r="W89" s="150">
        <v>332.66710039416904</v>
      </c>
      <c r="X89" s="150">
        <v>793.56224675845408</v>
      </c>
      <c r="Y89" s="150">
        <v>471.7824332862761</v>
      </c>
      <c r="Z89" s="150">
        <v>0</v>
      </c>
      <c r="AA89" s="150">
        <v>3024.4031724214033</v>
      </c>
      <c r="AB89" s="150">
        <v>0</v>
      </c>
      <c r="AC89" s="150">
        <v>26.631913655416369</v>
      </c>
      <c r="AD89" s="150">
        <v>834.69199735264226</v>
      </c>
      <c r="AE89" s="150">
        <v>249.19790065890481</v>
      </c>
      <c r="AF89" s="150"/>
      <c r="AG89" s="150"/>
      <c r="AH89" s="150">
        <v>2.4642680957547234</v>
      </c>
      <c r="AI89" s="150">
        <v>0</v>
      </c>
      <c r="AJ89" s="150">
        <v>704.29701095963537</v>
      </c>
      <c r="AK89" s="150">
        <v>1146.7942224497172</v>
      </c>
      <c r="AL89" s="150">
        <v>17524.619140625</v>
      </c>
      <c r="AM89" s="150">
        <v>12378.625</v>
      </c>
      <c r="AN89" s="150">
        <v>5145.99462890625</v>
      </c>
      <c r="AO89" s="5" t="s">
        <v>1495</v>
      </c>
    </row>
    <row r="90" spans="1:41" ht="14.25" x14ac:dyDescent="0.45">
      <c r="A90" s="150">
        <v>2013</v>
      </c>
      <c r="B90" s="5" t="s">
        <v>1476</v>
      </c>
      <c r="C90" s="5" t="s">
        <v>175</v>
      </c>
      <c r="D90" s="5" t="s">
        <v>84</v>
      </c>
      <c r="E90" s="5" t="s">
        <v>109</v>
      </c>
      <c r="F90" s="5" t="s">
        <v>206</v>
      </c>
      <c r="G90" s="5" t="s">
        <v>87</v>
      </c>
      <c r="H90" s="5" t="s">
        <v>131</v>
      </c>
      <c r="I90" s="150">
        <v>509.19589657382176</v>
      </c>
      <c r="J90" s="150">
        <v>2586.3354932463035</v>
      </c>
      <c r="K90" s="150">
        <v>102.82437648547042</v>
      </c>
      <c r="L90" s="150">
        <v>120.96985468878874</v>
      </c>
      <c r="M90" s="150">
        <v>65.658441502391028</v>
      </c>
      <c r="N90" s="150">
        <v>0</v>
      </c>
      <c r="O90" s="150">
        <v>292.14219907342482</v>
      </c>
      <c r="P90" s="150">
        <v>326.61860765972961</v>
      </c>
      <c r="Q90" s="150">
        <v>49.605382493103463</v>
      </c>
      <c r="R90" s="150">
        <v>0</v>
      </c>
      <c r="S90" s="150">
        <v>55.646133156842822</v>
      </c>
      <c r="T90" s="150">
        <v>0</v>
      </c>
      <c r="U90" s="150">
        <v>0</v>
      </c>
      <c r="V90" s="150">
        <v>87.09829537592789</v>
      </c>
      <c r="W90" s="150">
        <v>205.64875297094085</v>
      </c>
      <c r="X90" s="150">
        <v>956.87155058831888</v>
      </c>
      <c r="Y90" s="150"/>
      <c r="Z90" s="150">
        <v>0</v>
      </c>
      <c r="AA90" s="150">
        <v>4415.0664061846282</v>
      </c>
      <c r="AB90" s="150">
        <v>0</v>
      </c>
      <c r="AC90" s="150">
        <v>23.216983213673192</v>
      </c>
      <c r="AD90" s="150">
        <v>2490.62353936726</v>
      </c>
      <c r="AE90" s="150">
        <v>0</v>
      </c>
      <c r="AF90" s="150"/>
      <c r="AG90" s="150"/>
      <c r="AH90" s="150">
        <v>148.34771689064954</v>
      </c>
      <c r="AI90" s="150">
        <v>0</v>
      </c>
      <c r="AJ90" s="150">
        <v>3098.9068482223952</v>
      </c>
      <c r="AK90" s="150">
        <v>808.07862932110879</v>
      </c>
      <c r="AL90" s="150">
        <v>16342.8564453125</v>
      </c>
      <c r="AM90" s="150">
        <v>11217.013671875</v>
      </c>
      <c r="AN90" s="150">
        <v>5125.84130859375</v>
      </c>
      <c r="AO90" s="5" t="s">
        <v>1496</v>
      </c>
    </row>
    <row r="91" spans="1:41" ht="14.25" x14ac:dyDescent="0.45">
      <c r="A91" s="150">
        <v>2013</v>
      </c>
      <c r="B91" s="5" t="s">
        <v>81</v>
      </c>
      <c r="C91" s="5" t="s">
        <v>169</v>
      </c>
      <c r="D91" s="5" t="s">
        <v>84</v>
      </c>
      <c r="E91" s="5" t="s">
        <v>85</v>
      </c>
      <c r="F91" s="5" t="s">
        <v>86</v>
      </c>
      <c r="G91" s="5" t="s">
        <v>87</v>
      </c>
      <c r="H91" s="5" t="s">
        <v>131</v>
      </c>
      <c r="I91" s="150">
        <v>34909.27734375</v>
      </c>
      <c r="J91" s="150">
        <v>21341.501953125</v>
      </c>
      <c r="K91" s="150">
        <v>2323.553955078125</v>
      </c>
      <c r="L91" s="150">
        <v>3996.07958984375</v>
      </c>
      <c r="M91" s="150">
        <v>15859.513671875</v>
      </c>
      <c r="N91" s="150">
        <v>30165.04296875</v>
      </c>
      <c r="O91" s="150">
        <v>5530.87255859375</v>
      </c>
      <c r="P91" s="150">
        <v>7782.95849609375</v>
      </c>
      <c r="Q91" s="150">
        <v>4812.837890625</v>
      </c>
      <c r="R91" s="150">
        <v>8320.220703125</v>
      </c>
      <c r="S91" s="150">
        <v>28696.2890625</v>
      </c>
      <c r="T91" s="150">
        <v>16963.5859375</v>
      </c>
      <c r="U91" s="150">
        <v>5998.89501953125</v>
      </c>
      <c r="V91" s="150">
        <v>8524.74609375</v>
      </c>
      <c r="W91" s="150">
        <v>5957.25341796875</v>
      </c>
      <c r="X91" s="150">
        <v>13166.359375</v>
      </c>
      <c r="Y91" s="150">
        <v>78567.5</v>
      </c>
      <c r="Z91" s="150">
        <v>11680.537109375</v>
      </c>
      <c r="AA91" s="150">
        <v>118438.15625</v>
      </c>
      <c r="AB91" s="150">
        <v>1940.3564453125</v>
      </c>
      <c r="AC91" s="150">
        <v>9870.0908203125</v>
      </c>
      <c r="AD91" s="150">
        <v>26288.1484375</v>
      </c>
      <c r="AE91" s="150">
        <v>38179.9453125</v>
      </c>
      <c r="AF91" s="150">
        <v>36235.796875</v>
      </c>
      <c r="AG91" s="150">
        <v>179316.03125</v>
      </c>
      <c r="AH91" s="150">
        <v>60961.95703125</v>
      </c>
      <c r="AI91" s="150">
        <v>7289.44091796875</v>
      </c>
      <c r="AJ91" s="150">
        <v>33737.27734375</v>
      </c>
      <c r="AK91" s="150">
        <v>5194.44580078125</v>
      </c>
      <c r="AL91" s="150">
        <v>822048.5625</v>
      </c>
      <c r="AM91" s="150">
        <v>631876.875</v>
      </c>
      <c r="AN91" s="150">
        <v>190171.78125</v>
      </c>
      <c r="AO91" s="5" t="s">
        <v>170</v>
      </c>
    </row>
    <row r="92" spans="1:41" ht="14.25" x14ac:dyDescent="0.45">
      <c r="A92" s="150">
        <v>2013</v>
      </c>
      <c r="B92" s="5" t="s">
        <v>81</v>
      </c>
      <c r="C92" s="5" t="s">
        <v>169</v>
      </c>
      <c r="D92" s="5" t="s">
        <v>84</v>
      </c>
      <c r="E92" s="5" t="s">
        <v>85</v>
      </c>
      <c r="F92" s="5" t="s">
        <v>86</v>
      </c>
      <c r="G92" s="5" t="s">
        <v>88</v>
      </c>
      <c r="H92" s="5" t="s">
        <v>131</v>
      </c>
      <c r="I92" s="150">
        <v>28857.831458388919</v>
      </c>
      <c r="J92" s="150">
        <v>17642</v>
      </c>
      <c r="K92" s="150">
        <v>1920.7709937853811</v>
      </c>
      <c r="L92" s="150">
        <v>3303.3681200000001</v>
      </c>
      <c r="M92" s="150">
        <v>13110.30219</v>
      </c>
      <c r="N92" s="150">
        <v>24936</v>
      </c>
      <c r="O92" s="150">
        <v>4572.108227894737</v>
      </c>
      <c r="P92" s="150">
        <v>6433.7999999999993</v>
      </c>
      <c r="Q92" s="150">
        <v>3978.5430000000001</v>
      </c>
      <c r="R92" s="150">
        <v>6877.9291700000003</v>
      </c>
      <c r="S92" s="150">
        <v>23721.850669665211</v>
      </c>
      <c r="T92" s="150">
        <v>14022.986000000001</v>
      </c>
      <c r="U92" s="150">
        <v>4959</v>
      </c>
      <c r="V92" s="150">
        <v>7047</v>
      </c>
      <c r="W92" s="150">
        <v>4924.5770000000002</v>
      </c>
      <c r="X92" s="150">
        <v>10884</v>
      </c>
      <c r="Y92" s="150">
        <v>64948</v>
      </c>
      <c r="Z92" s="150">
        <v>9655.7419999999984</v>
      </c>
      <c r="AA92" s="150">
        <v>97907.165017342442</v>
      </c>
      <c r="AB92" s="150">
        <v>1604</v>
      </c>
      <c r="AC92" s="150">
        <v>8159.1322254474471</v>
      </c>
      <c r="AD92" s="150">
        <v>21731.155999999999</v>
      </c>
      <c r="AE92" s="150">
        <v>31561.53661289814</v>
      </c>
      <c r="AF92" s="150">
        <v>29954.402999999998</v>
      </c>
      <c r="AG92" s="150">
        <v>148232</v>
      </c>
      <c r="AH92" s="150">
        <v>50394.336170000002</v>
      </c>
      <c r="AI92" s="150">
        <v>6025.8324823210014</v>
      </c>
      <c r="AJ92" s="150">
        <v>27888.994139999999</v>
      </c>
      <c r="AK92" s="150">
        <v>4294</v>
      </c>
      <c r="AL92" s="150">
        <v>679548.3125</v>
      </c>
      <c r="AM92" s="150">
        <v>522342.4375</v>
      </c>
      <c r="AN92" s="150">
        <v>157205.921875</v>
      </c>
      <c r="AO92" s="5" t="s">
        <v>172</v>
      </c>
    </row>
    <row r="93" spans="1:41" ht="14.25" x14ac:dyDescent="0.45">
      <c r="A93" s="150">
        <v>2013</v>
      </c>
      <c r="B93" s="5" t="s">
        <v>81</v>
      </c>
      <c r="C93" s="5" t="s">
        <v>169</v>
      </c>
      <c r="D93" s="5" t="s">
        <v>84</v>
      </c>
      <c r="E93" s="5" t="s">
        <v>27</v>
      </c>
      <c r="F93" s="5" t="s">
        <v>27</v>
      </c>
      <c r="G93" s="5" t="s">
        <v>87</v>
      </c>
      <c r="H93" s="5" t="s">
        <v>131</v>
      </c>
      <c r="I93" s="150">
        <v>2.7955296039581299</v>
      </c>
      <c r="J93" s="150">
        <v>555.25164794921875</v>
      </c>
      <c r="K93" s="150">
        <v>72.494880676269531</v>
      </c>
      <c r="L93" s="150">
        <v>130.64744567871094</v>
      </c>
      <c r="M93" s="150">
        <v>241.18034362792969</v>
      </c>
      <c r="N93" s="150">
        <v>0</v>
      </c>
      <c r="O93" s="150">
        <v>33.668098449707031</v>
      </c>
      <c r="P93" s="150">
        <v>510.4927978515625</v>
      </c>
      <c r="Q93" s="150">
        <v>488.22344970703125</v>
      </c>
      <c r="R93" s="150">
        <v>11.589700698852539</v>
      </c>
      <c r="S93" s="150">
        <v>8.4860353469848633</v>
      </c>
      <c r="T93" s="150">
        <v>134.27653503417969</v>
      </c>
      <c r="U93" s="150">
        <v>0</v>
      </c>
      <c r="V93" s="150">
        <v>10.887287139892578</v>
      </c>
      <c r="W93" s="150">
        <v>0</v>
      </c>
      <c r="X93" s="150">
        <v>128.22804260253906</v>
      </c>
      <c r="Y93" s="150">
        <v>3856.51904296875</v>
      </c>
      <c r="Z93" s="150">
        <v>0</v>
      </c>
      <c r="AA93" s="150">
        <v>3415.6650390625</v>
      </c>
      <c r="AB93" s="150">
        <v>626.62384033203125</v>
      </c>
      <c r="AC93" s="150">
        <v>15.691046714782715</v>
      </c>
      <c r="AD93" s="150">
        <v>20.564874649047852</v>
      </c>
      <c r="AE93" s="150">
        <v>10.849822998046875</v>
      </c>
      <c r="AF93" s="150">
        <v>1832.6522216796875</v>
      </c>
      <c r="AG93" s="150">
        <v>21998.3671875</v>
      </c>
      <c r="AH93" s="150">
        <v>2885.50390625</v>
      </c>
      <c r="AI93" s="150">
        <v>43.815341949462891</v>
      </c>
      <c r="AJ93" s="150">
        <v>1152.130126953125</v>
      </c>
      <c r="AK93" s="150">
        <v>2.4193971157073975</v>
      </c>
      <c r="AL93" s="150">
        <v>38189.0234375</v>
      </c>
      <c r="AM93" s="150">
        <v>33991.76171875</v>
      </c>
      <c r="AN93" s="150">
        <v>4197.26123046875</v>
      </c>
      <c r="AO93" s="5" t="s">
        <v>173</v>
      </c>
    </row>
    <row r="94" spans="1:41" ht="14.25" x14ac:dyDescent="0.45">
      <c r="A94" s="150">
        <v>2013</v>
      </c>
      <c r="B94" s="5" t="s">
        <v>81</v>
      </c>
      <c r="C94" s="5" t="s">
        <v>169</v>
      </c>
      <c r="D94" s="5" t="s">
        <v>84</v>
      </c>
      <c r="E94" s="5" t="s">
        <v>27</v>
      </c>
      <c r="F94" s="5" t="s">
        <v>27</v>
      </c>
      <c r="G94" s="5" t="s">
        <v>88</v>
      </c>
      <c r="H94" s="5" t="s">
        <v>131</v>
      </c>
      <c r="I94" s="150">
        <v>2.3109307827331991</v>
      </c>
      <c r="J94" s="150">
        <v>459</v>
      </c>
      <c r="K94" s="150">
        <v>59.928055006103882</v>
      </c>
      <c r="L94" s="150">
        <v>108</v>
      </c>
      <c r="M94" s="150">
        <v>199.37226999999999</v>
      </c>
      <c r="N94" s="150">
        <v>0</v>
      </c>
      <c r="O94" s="150">
        <v>27.831810000000001</v>
      </c>
      <c r="P94" s="150">
        <v>422</v>
      </c>
      <c r="Q94" s="150">
        <v>403.59100000000001</v>
      </c>
      <c r="R94" s="150">
        <v>9.5806515360644813</v>
      </c>
      <c r="S94" s="150">
        <v>7.0149999999999997</v>
      </c>
      <c r="T94" s="150">
        <v>111</v>
      </c>
      <c r="U94" s="150">
        <v>0</v>
      </c>
      <c r="V94" s="150">
        <v>9</v>
      </c>
      <c r="W94" s="150">
        <v>0</v>
      </c>
      <c r="X94" s="150">
        <v>106</v>
      </c>
      <c r="Y94" s="150">
        <v>3188</v>
      </c>
      <c r="Z94" s="150">
        <v>0</v>
      </c>
      <c r="AA94" s="150">
        <v>2823.5671699999998</v>
      </c>
      <c r="AB94" s="150">
        <v>518</v>
      </c>
      <c r="AC94" s="150">
        <v>12.97103834842672</v>
      </c>
      <c r="AD94" s="150">
        <v>17</v>
      </c>
      <c r="AE94" s="150">
        <v>8.9690300000000001</v>
      </c>
      <c r="AF94" s="150">
        <v>1514.9659999999999</v>
      </c>
      <c r="AG94" s="150">
        <v>18185</v>
      </c>
      <c r="AH94" s="150">
        <v>2385.308165714288</v>
      </c>
      <c r="AI94" s="150">
        <v>36.220049695</v>
      </c>
      <c r="AJ94" s="150">
        <v>952.41096000000005</v>
      </c>
      <c r="AK94" s="150">
        <v>2</v>
      </c>
      <c r="AL94" s="150">
        <v>31569.041015625</v>
      </c>
      <c r="AM94" s="150">
        <v>28099.3671875</v>
      </c>
      <c r="AN94" s="150">
        <v>3469.67529296875</v>
      </c>
      <c r="AO94" s="5" t="s">
        <v>174</v>
      </c>
    </row>
    <row r="95" spans="1:41" ht="14.25" x14ac:dyDescent="0.45">
      <c r="A95" s="150">
        <v>2013</v>
      </c>
      <c r="B95" s="5" t="s">
        <v>81</v>
      </c>
      <c r="C95" s="5" t="s">
        <v>169</v>
      </c>
      <c r="D95" s="5" t="s">
        <v>84</v>
      </c>
      <c r="E95" s="5" t="s">
        <v>109</v>
      </c>
      <c r="F95" s="5" t="s">
        <v>109</v>
      </c>
      <c r="G95" s="5" t="s">
        <v>87</v>
      </c>
      <c r="H95" s="5" t="s">
        <v>131</v>
      </c>
      <c r="I95" s="150">
        <v>2536.8779296875</v>
      </c>
      <c r="J95" s="150">
        <v>7710.61865234375</v>
      </c>
      <c r="K95" s="150">
        <v>1030.031494140625</v>
      </c>
      <c r="L95" s="150">
        <v>1339.13623046875</v>
      </c>
      <c r="M95" s="150">
        <v>4355.86083984375</v>
      </c>
      <c r="N95" s="150">
        <v>4735.9697265625</v>
      </c>
      <c r="O95" s="150">
        <v>4624.0205078125</v>
      </c>
      <c r="P95" s="150">
        <v>4654.55712890625</v>
      </c>
      <c r="Q95" s="150">
        <v>2018.88037109375</v>
      </c>
      <c r="R95" s="150">
        <v>4007.8779296875</v>
      </c>
      <c r="S95" s="150">
        <v>1845.8701171875</v>
      </c>
      <c r="T95" s="150">
        <v>6506.96826171875</v>
      </c>
      <c r="U95" s="150">
        <v>1501.23583984375</v>
      </c>
      <c r="V95" s="150">
        <v>1895.59765625</v>
      </c>
      <c r="W95" s="150">
        <v>2066.226806640625</v>
      </c>
      <c r="X95" s="150">
        <v>11189.7119140625</v>
      </c>
      <c r="Y95" s="150">
        <v>13051.4375</v>
      </c>
      <c r="Z95" s="150">
        <v>6127.80419921875</v>
      </c>
      <c r="AA95" s="150">
        <v>36707.28515625</v>
      </c>
      <c r="AB95" s="150">
        <v>515.33160400390625</v>
      </c>
      <c r="AC95" s="150">
        <v>6197.8955078125</v>
      </c>
      <c r="AD95" s="150">
        <v>11222.3017578125</v>
      </c>
      <c r="AE95" s="150">
        <v>2942.686767578125</v>
      </c>
      <c r="AF95" s="150">
        <v>8409.224609375</v>
      </c>
      <c r="AG95" s="150">
        <v>70625.828125</v>
      </c>
      <c r="AH95" s="150">
        <v>12689.81640625</v>
      </c>
      <c r="AI95" s="150">
        <v>1022.2124633789063</v>
      </c>
      <c r="AJ95" s="150">
        <v>20387.2734375</v>
      </c>
      <c r="AK95" s="150">
        <v>2109.71435546875</v>
      </c>
      <c r="AL95" s="150">
        <v>254028.25</v>
      </c>
      <c r="AM95" s="150">
        <v>194850.1875</v>
      </c>
      <c r="AN95" s="150">
        <v>59178.06640625</v>
      </c>
      <c r="AO95" s="5" t="s">
        <v>176</v>
      </c>
    </row>
    <row r="96" spans="1:41" ht="14.25" x14ac:dyDescent="0.45">
      <c r="A96" s="150">
        <v>2013</v>
      </c>
      <c r="B96" s="5" t="s">
        <v>81</v>
      </c>
      <c r="C96" s="5" t="s">
        <v>169</v>
      </c>
      <c r="D96" s="5" t="s">
        <v>84</v>
      </c>
      <c r="E96" s="5" t="s">
        <v>109</v>
      </c>
      <c r="F96" s="5" t="s">
        <v>109</v>
      </c>
      <c r="G96" s="5" t="s">
        <v>88</v>
      </c>
      <c r="H96" s="5" t="s">
        <v>131</v>
      </c>
      <c r="I96" s="150">
        <v>2097.1157609252969</v>
      </c>
      <c r="J96" s="150">
        <v>6374</v>
      </c>
      <c r="K96" s="150">
        <v>851.47778154505932</v>
      </c>
      <c r="L96" s="150">
        <v>1107</v>
      </c>
      <c r="M96" s="150">
        <v>3600.7819300000001</v>
      </c>
      <c r="N96" s="150">
        <v>3915</v>
      </c>
      <c r="O96" s="150">
        <v>3822.4569999999999</v>
      </c>
      <c r="P96" s="150">
        <v>3847.7</v>
      </c>
      <c r="Q96" s="150">
        <v>1668.912</v>
      </c>
      <c r="R96" s="150">
        <v>3313.121246976471</v>
      </c>
      <c r="S96" s="150">
        <v>1525.892669665214</v>
      </c>
      <c r="T96" s="150">
        <v>5379</v>
      </c>
      <c r="U96" s="150">
        <v>1241</v>
      </c>
      <c r="V96" s="150">
        <v>1567</v>
      </c>
      <c r="W96" s="150">
        <v>1708.0509999999999</v>
      </c>
      <c r="X96" s="150">
        <v>9250</v>
      </c>
      <c r="Y96" s="150">
        <v>10789</v>
      </c>
      <c r="Z96" s="150">
        <v>5065.5630000000001</v>
      </c>
      <c r="AA96" s="150">
        <v>30344.160059999998</v>
      </c>
      <c r="AB96" s="150">
        <v>426</v>
      </c>
      <c r="AC96" s="150">
        <v>5123.5040201590382</v>
      </c>
      <c r="AD96" s="150">
        <v>9276.9410000000007</v>
      </c>
      <c r="AE96" s="150">
        <v>2432.5786100000032</v>
      </c>
      <c r="AF96" s="150">
        <v>6951.5039999999999</v>
      </c>
      <c r="AG96" s="150">
        <v>58383</v>
      </c>
      <c r="AH96" s="150">
        <v>10490.065012841411</v>
      </c>
      <c r="AI96" s="150">
        <v>845.01420571835979</v>
      </c>
      <c r="AJ96" s="150">
        <v>16853.184590000001</v>
      </c>
      <c r="AK96" s="150">
        <v>1744</v>
      </c>
      <c r="AL96" s="150">
        <v>209993.015625</v>
      </c>
      <c r="AM96" s="150">
        <v>161073.34375</v>
      </c>
      <c r="AN96" s="150">
        <v>48919.68359375</v>
      </c>
      <c r="AO96" s="5" t="s">
        <v>177</v>
      </c>
    </row>
    <row r="97" spans="1:41" ht="14.25" x14ac:dyDescent="0.45">
      <c r="A97" s="150">
        <v>2013</v>
      </c>
      <c r="B97" s="5" t="s">
        <v>81</v>
      </c>
      <c r="C97" s="5" t="s">
        <v>169</v>
      </c>
      <c r="D97" s="5" t="s">
        <v>84</v>
      </c>
      <c r="E97" s="5" t="s">
        <v>19</v>
      </c>
      <c r="F97" s="5" t="s">
        <v>19</v>
      </c>
      <c r="G97" s="5" t="s">
        <v>87</v>
      </c>
      <c r="H97" s="5" t="s">
        <v>131</v>
      </c>
      <c r="I97" s="150">
        <v>34173.78125</v>
      </c>
      <c r="J97" s="150">
        <v>17660.388671875</v>
      </c>
      <c r="K97" s="150">
        <v>1591.4659423828125</v>
      </c>
      <c r="L97" s="150">
        <v>3700.9130859375</v>
      </c>
      <c r="M97" s="150">
        <v>12968.0966796875</v>
      </c>
      <c r="N97" s="150">
        <v>29747.697265625</v>
      </c>
      <c r="O97" s="150">
        <v>5383.63525390625</v>
      </c>
      <c r="P97" s="150">
        <v>7857.8388671875</v>
      </c>
      <c r="Q97" s="150">
        <v>4622.9052734375</v>
      </c>
      <c r="R97" s="150">
        <v>7282.73095703125</v>
      </c>
      <c r="S97" s="150">
        <v>21865.12109375</v>
      </c>
      <c r="T97" s="150">
        <v>15872.4375</v>
      </c>
      <c r="U97" s="150">
        <v>5765.42333984375</v>
      </c>
      <c r="V97" s="150">
        <v>8465.470703125</v>
      </c>
      <c r="W97" s="150">
        <v>4593.92333984375</v>
      </c>
      <c r="X97" s="150">
        <v>11974.8056640625</v>
      </c>
      <c r="Y97" s="150">
        <v>73437.171875</v>
      </c>
      <c r="Z97" s="150">
        <v>10426.9013671875</v>
      </c>
      <c r="AA97" s="150">
        <v>100953.0625</v>
      </c>
      <c r="AB97" s="150">
        <v>1940.3564453125</v>
      </c>
      <c r="AC97" s="150">
        <v>9971.552734375</v>
      </c>
      <c r="AD97" s="150">
        <v>24021.66796875</v>
      </c>
      <c r="AE97" s="150">
        <v>37759.04296875</v>
      </c>
      <c r="AF97" s="150">
        <v>27542.76171875</v>
      </c>
      <c r="AG97" s="150">
        <v>153513.171875</v>
      </c>
      <c r="AH97" s="150">
        <v>55482.9375</v>
      </c>
      <c r="AI97" s="150">
        <v>6535.4501953125</v>
      </c>
      <c r="AJ97" s="150">
        <v>28302.900390625</v>
      </c>
      <c r="AK97" s="150">
        <v>4399.673828125</v>
      </c>
      <c r="AL97" s="150">
        <v>727813.25</v>
      </c>
      <c r="AM97" s="150">
        <v>561183.6875</v>
      </c>
      <c r="AN97" s="150">
        <v>166629.578125</v>
      </c>
      <c r="AO97" s="5" t="s">
        <v>209</v>
      </c>
    </row>
    <row r="98" spans="1:41" ht="14.25" x14ac:dyDescent="0.45">
      <c r="A98" s="150">
        <v>2013</v>
      </c>
      <c r="B98" s="5" t="s">
        <v>81</v>
      </c>
      <c r="C98" s="5" t="s">
        <v>169</v>
      </c>
      <c r="D98" s="5" t="s">
        <v>84</v>
      </c>
      <c r="E98" s="5" t="s">
        <v>19</v>
      </c>
      <c r="F98" s="5" t="s">
        <v>19</v>
      </c>
      <c r="G98" s="5" t="s">
        <v>88</v>
      </c>
      <c r="H98" s="5" t="s">
        <v>131</v>
      </c>
      <c r="I98" s="150">
        <v>28249.831458388919</v>
      </c>
      <c r="J98" s="150">
        <v>14599</v>
      </c>
      <c r="K98" s="150">
        <v>1315.588913785381</v>
      </c>
      <c r="L98" s="150">
        <v>3059.3681200000001</v>
      </c>
      <c r="M98" s="150">
        <v>10720.10569</v>
      </c>
      <c r="N98" s="150">
        <v>24591</v>
      </c>
      <c r="O98" s="150">
        <v>4450.3940778947372</v>
      </c>
      <c r="P98" s="150">
        <v>6495.6999999999989</v>
      </c>
      <c r="Q98" s="150">
        <v>3821.5349999999999</v>
      </c>
      <c r="R98" s="150">
        <v>6020.28593</v>
      </c>
      <c r="S98" s="150">
        <v>18074.850669665211</v>
      </c>
      <c r="T98" s="150">
        <v>13120.986000000001</v>
      </c>
      <c r="U98" s="150">
        <v>4766</v>
      </c>
      <c r="V98" s="150">
        <v>6998</v>
      </c>
      <c r="W98" s="150">
        <v>3797.5770000000002</v>
      </c>
      <c r="X98" s="150">
        <v>9899</v>
      </c>
      <c r="Y98" s="150">
        <v>60707</v>
      </c>
      <c r="Z98" s="150">
        <v>8619.4209999999985</v>
      </c>
      <c r="AA98" s="150">
        <v>83453.072627342437</v>
      </c>
      <c r="AB98" s="150">
        <v>1604</v>
      </c>
      <c r="AC98" s="150">
        <v>8243.0062254474469</v>
      </c>
      <c r="AD98" s="150">
        <v>19857.565999999999</v>
      </c>
      <c r="AE98" s="150">
        <v>31213.596300000008</v>
      </c>
      <c r="AF98" s="150">
        <v>22768.286</v>
      </c>
      <c r="AG98" s="150">
        <v>126902</v>
      </c>
      <c r="AH98" s="150">
        <v>45865.09236602686</v>
      </c>
      <c r="AI98" s="150">
        <v>5402.5443605710007</v>
      </c>
      <c r="AJ98" s="150">
        <v>23396.655558434781</v>
      </c>
      <c r="AK98" s="150">
        <v>3637</v>
      </c>
      <c r="AL98" s="150">
        <v>601648.4375</v>
      </c>
      <c r="AM98" s="150">
        <v>463903.75</v>
      </c>
      <c r="AN98" s="150">
        <v>137744.703125</v>
      </c>
      <c r="AO98" s="5" t="s">
        <v>210</v>
      </c>
    </row>
    <row r="99" spans="1:41" ht="14.25" x14ac:dyDescent="0.45">
      <c r="A99" s="150">
        <v>2013</v>
      </c>
      <c r="B99" s="5" t="s">
        <v>81</v>
      </c>
      <c r="C99" s="5" t="s">
        <v>169</v>
      </c>
      <c r="D99" s="5" t="s">
        <v>84</v>
      </c>
      <c r="E99" s="5" t="s">
        <v>24</v>
      </c>
      <c r="F99" s="5" t="s">
        <v>24</v>
      </c>
      <c r="G99" s="5" t="s">
        <v>87</v>
      </c>
      <c r="H99" s="5" t="s">
        <v>131</v>
      </c>
      <c r="I99" s="150">
        <v>8437.7490234375</v>
      </c>
      <c r="J99" s="150">
        <v>8069.89892578125</v>
      </c>
      <c r="K99" s="150">
        <v>921.521484375</v>
      </c>
      <c r="L99" s="150">
        <v>266.1336669921875</v>
      </c>
      <c r="M99" s="150">
        <v>3597.273681640625</v>
      </c>
      <c r="N99" s="150">
        <v>5678.3251953125</v>
      </c>
      <c r="O99" s="150">
        <v>91.748329162597656</v>
      </c>
      <c r="P99" s="150">
        <v>0</v>
      </c>
      <c r="Q99" s="150">
        <v>392.10684204101563</v>
      </c>
      <c r="R99" s="150">
        <v>952.9144287109375</v>
      </c>
      <c r="S99" s="150">
        <v>12496.791015625</v>
      </c>
      <c r="T99" s="150">
        <v>45.968544006347656</v>
      </c>
      <c r="U99" s="150">
        <v>6.0484929084777832</v>
      </c>
      <c r="V99" s="150">
        <v>659.28570556640625</v>
      </c>
      <c r="W99" s="150">
        <v>551.4205322265625</v>
      </c>
      <c r="X99" s="150">
        <v>204.43905639648438</v>
      </c>
      <c r="Y99" s="150">
        <v>8281.5966796875</v>
      </c>
      <c r="Z99" s="150">
        <v>2484.37353515625</v>
      </c>
      <c r="AA99" s="150">
        <v>21674.33203125</v>
      </c>
      <c r="AB99" s="150">
        <v>130.64744567871094</v>
      </c>
      <c r="AC99" s="150">
        <v>796.00286865234375</v>
      </c>
      <c r="AD99" s="150">
        <v>3277.261962890625</v>
      </c>
      <c r="AE99" s="150">
        <v>726.400146484375</v>
      </c>
      <c r="AF99" s="150">
        <v>12757.462890625</v>
      </c>
      <c r="AG99" s="150">
        <v>24836.3203125</v>
      </c>
      <c r="AH99" s="150">
        <v>11340.8798828125</v>
      </c>
      <c r="AI99" s="150">
        <v>2422.334228515625</v>
      </c>
      <c r="AJ99" s="150">
        <v>6088.79931640625</v>
      </c>
      <c r="AK99" s="150">
        <v>547.99346923828125</v>
      </c>
      <c r="AL99" s="150">
        <v>137736.03125</v>
      </c>
      <c r="AM99" s="150">
        <v>102107.75</v>
      </c>
      <c r="AN99" s="150">
        <v>35628.27734375</v>
      </c>
      <c r="AO99" s="5" t="s">
        <v>212</v>
      </c>
    </row>
    <row r="100" spans="1:41" ht="14.25" x14ac:dyDescent="0.45">
      <c r="A100" s="150">
        <v>2013</v>
      </c>
      <c r="B100" s="5" t="s">
        <v>81</v>
      </c>
      <c r="C100" s="5" t="s">
        <v>169</v>
      </c>
      <c r="D100" s="5" t="s">
        <v>84</v>
      </c>
      <c r="E100" s="5" t="s">
        <v>24</v>
      </c>
      <c r="F100" s="5" t="s">
        <v>24</v>
      </c>
      <c r="G100" s="5" t="s">
        <v>88</v>
      </c>
      <c r="H100" s="5" t="s">
        <v>131</v>
      </c>
      <c r="I100" s="150">
        <v>6975.0837517999753</v>
      </c>
      <c r="J100" s="150">
        <v>6671</v>
      </c>
      <c r="K100" s="150">
        <v>761.77777613528201</v>
      </c>
      <c r="L100" s="150">
        <v>220</v>
      </c>
      <c r="M100" s="150">
        <v>2973.69436</v>
      </c>
      <c r="N100" s="150">
        <v>4694</v>
      </c>
      <c r="O100" s="150">
        <v>75.843957894736832</v>
      </c>
      <c r="P100" s="150">
        <v>0</v>
      </c>
      <c r="Q100" s="150">
        <v>324.13600000000002</v>
      </c>
      <c r="R100" s="150">
        <v>787.72882268740148</v>
      </c>
      <c r="S100" s="150">
        <v>10330.5</v>
      </c>
      <c r="T100" s="150">
        <v>38</v>
      </c>
      <c r="U100" s="150">
        <v>5</v>
      </c>
      <c r="V100" s="150">
        <v>545</v>
      </c>
      <c r="W100" s="150">
        <v>455.83300000000003</v>
      </c>
      <c r="X100" s="150">
        <v>169</v>
      </c>
      <c r="Y100" s="150">
        <v>6846</v>
      </c>
      <c r="Z100" s="150">
        <v>2053.7130000000002</v>
      </c>
      <c r="AA100" s="150">
        <v>17917.134139999998</v>
      </c>
      <c r="AB100" s="150">
        <v>108</v>
      </c>
      <c r="AC100" s="150">
        <v>658.01754396855131</v>
      </c>
      <c r="AD100" s="150">
        <v>2709.1559999999999</v>
      </c>
      <c r="AE100" s="150">
        <v>600.48031000000003</v>
      </c>
      <c r="AF100" s="150">
        <v>10545.985000000001</v>
      </c>
      <c r="AG100" s="150">
        <v>20531</v>
      </c>
      <c r="AH100" s="150">
        <v>9374.9638122897904</v>
      </c>
      <c r="AI100" s="150">
        <v>2002.4279724466401</v>
      </c>
      <c r="AJ100" s="150">
        <v>5033.3194500000009</v>
      </c>
      <c r="AK100" s="150">
        <v>453</v>
      </c>
      <c r="AL100" s="150">
        <v>113859.7890625</v>
      </c>
      <c r="AM100" s="150">
        <v>84407.6015625</v>
      </c>
      <c r="AN100" s="150">
        <v>29452.1953125</v>
      </c>
      <c r="AO100" s="5" t="s">
        <v>213</v>
      </c>
    </row>
    <row r="101" spans="1:41" ht="14.25" x14ac:dyDescent="0.45">
      <c r="A101" s="150">
        <v>2013</v>
      </c>
      <c r="B101" s="5" t="s">
        <v>81</v>
      </c>
      <c r="C101" s="5" t="s">
        <v>169</v>
      </c>
      <c r="D101" s="5" t="s">
        <v>84</v>
      </c>
      <c r="E101" s="5" t="s">
        <v>214</v>
      </c>
      <c r="F101" s="5" t="s">
        <v>214</v>
      </c>
      <c r="G101" s="5" t="s">
        <v>87</v>
      </c>
      <c r="H101" s="5" t="s">
        <v>131</v>
      </c>
      <c r="I101" s="150">
        <v>0</v>
      </c>
      <c r="J101" s="150"/>
      <c r="K101" s="150">
        <v>0</v>
      </c>
      <c r="L101" s="150"/>
      <c r="M101" s="150"/>
      <c r="N101" s="150">
        <v>229.84272766113281</v>
      </c>
      <c r="O101" s="150"/>
      <c r="P101" s="150">
        <v>0</v>
      </c>
      <c r="Q101" s="150">
        <v>0</v>
      </c>
      <c r="R101" s="150">
        <v>0</v>
      </c>
      <c r="S101" s="150"/>
      <c r="T101" s="150"/>
      <c r="U101" s="150"/>
      <c r="V101" s="150"/>
      <c r="W101" s="150">
        <v>0</v>
      </c>
      <c r="X101" s="150"/>
      <c r="Y101" s="150">
        <v>0</v>
      </c>
      <c r="Z101" s="150">
        <v>0</v>
      </c>
      <c r="AA101" s="150">
        <v>0</v>
      </c>
      <c r="AB101" s="150"/>
      <c r="AC101" s="150">
        <v>185.88348388671875</v>
      </c>
      <c r="AD101" s="150">
        <v>0</v>
      </c>
      <c r="AE101" s="150">
        <v>295.70132446289063</v>
      </c>
      <c r="AF101" s="150">
        <v>365.18743896484375</v>
      </c>
      <c r="AG101" s="150">
        <v>3095.61865234375</v>
      </c>
      <c r="AH101" s="150">
        <v>350.64993286132813</v>
      </c>
      <c r="AI101" s="150"/>
      <c r="AJ101" s="150">
        <v>417.63009643554688</v>
      </c>
      <c r="AK101" s="150"/>
      <c r="AL101" s="150">
        <v>4940.51318359375</v>
      </c>
      <c r="AM101" s="150">
        <v>4589.86328125</v>
      </c>
      <c r="AN101" s="150">
        <v>350.64993286132813</v>
      </c>
      <c r="AO101" s="5" t="s">
        <v>215</v>
      </c>
    </row>
    <row r="102" spans="1:41" ht="14.25" x14ac:dyDescent="0.45">
      <c r="A102" s="150">
        <v>2013</v>
      </c>
      <c r="B102" s="5" t="s">
        <v>81</v>
      </c>
      <c r="C102" s="5" t="s">
        <v>169</v>
      </c>
      <c r="D102" s="5" t="s">
        <v>84</v>
      </c>
      <c r="E102" s="5" t="s">
        <v>214</v>
      </c>
      <c r="F102" s="5" t="s">
        <v>214</v>
      </c>
      <c r="G102" s="5" t="s">
        <v>88</v>
      </c>
      <c r="H102" s="5" t="s">
        <v>131</v>
      </c>
      <c r="I102" s="150">
        <v>0</v>
      </c>
      <c r="J102" s="150"/>
      <c r="K102" s="150">
        <v>0</v>
      </c>
      <c r="L102" s="150"/>
      <c r="M102" s="150"/>
      <c r="N102" s="150">
        <v>190</v>
      </c>
      <c r="O102" s="150"/>
      <c r="P102" s="150">
        <v>0</v>
      </c>
      <c r="Q102" s="150">
        <v>0</v>
      </c>
      <c r="R102" s="150">
        <v>0</v>
      </c>
      <c r="S102" s="150"/>
      <c r="T102" s="150"/>
      <c r="U102" s="150"/>
      <c r="V102" s="150"/>
      <c r="W102" s="150">
        <v>0</v>
      </c>
      <c r="X102" s="150"/>
      <c r="Y102" s="150">
        <v>0</v>
      </c>
      <c r="Z102" s="150">
        <v>0</v>
      </c>
      <c r="AA102" s="150">
        <v>0</v>
      </c>
      <c r="AB102" s="150"/>
      <c r="AC102" s="150">
        <v>153.661</v>
      </c>
      <c r="AD102" s="150">
        <v>0</v>
      </c>
      <c r="AE102" s="150">
        <v>244.44216710186541</v>
      </c>
      <c r="AF102" s="150">
        <v>301.88299999999998</v>
      </c>
      <c r="AG102" s="150">
        <v>2559</v>
      </c>
      <c r="AH102" s="150">
        <v>289.86553941657542</v>
      </c>
      <c r="AI102" s="150"/>
      <c r="AJ102" s="150">
        <v>345.23483843478277</v>
      </c>
      <c r="AK102" s="150"/>
      <c r="AL102" s="150">
        <v>4084.08642578125</v>
      </c>
      <c r="AM102" s="150">
        <v>3794.220947265625</v>
      </c>
      <c r="AN102" s="150">
        <v>289.86553955078125</v>
      </c>
      <c r="AO102" s="5" t="s">
        <v>216</v>
      </c>
    </row>
    <row r="103" spans="1:41" ht="14.25" x14ac:dyDescent="0.45">
      <c r="A103" s="150">
        <v>2013</v>
      </c>
      <c r="B103" s="5" t="s">
        <v>81</v>
      </c>
      <c r="C103" s="5" t="s">
        <v>169</v>
      </c>
      <c r="D103" s="5" t="s">
        <v>84</v>
      </c>
      <c r="E103" s="5" t="s">
        <v>89</v>
      </c>
      <c r="F103" s="5" t="s">
        <v>90</v>
      </c>
      <c r="G103" s="5" t="s">
        <v>87</v>
      </c>
      <c r="H103" s="5" t="s">
        <v>131</v>
      </c>
      <c r="I103" s="150">
        <v>34368.54296875</v>
      </c>
      <c r="J103" s="150">
        <v>21341.501953125</v>
      </c>
      <c r="K103" s="150">
        <v>2323.553955078125</v>
      </c>
      <c r="L103" s="150">
        <v>3733.129638671875</v>
      </c>
      <c r="M103" s="150">
        <v>14891.7548828125</v>
      </c>
      <c r="N103" s="150">
        <v>17934.990234375</v>
      </c>
      <c r="O103" s="150">
        <v>5529.2451171875</v>
      </c>
      <c r="P103" s="150">
        <v>6901.451171875</v>
      </c>
      <c r="Q103" s="150">
        <v>4651.697265625</v>
      </c>
      <c r="R103" s="150">
        <v>7601.37841796875</v>
      </c>
      <c r="S103" s="150">
        <v>24519.19921875</v>
      </c>
      <c r="T103" s="150">
        <v>14678.482421875</v>
      </c>
      <c r="U103" s="150">
        <v>5921.474609375</v>
      </c>
      <c r="V103" s="150">
        <v>8313.048828125</v>
      </c>
      <c r="W103" s="150">
        <v>5513.29443359375</v>
      </c>
      <c r="X103" s="150">
        <v>12899.015625</v>
      </c>
      <c r="Y103" s="150">
        <v>57063.8984375</v>
      </c>
      <c r="Z103" s="150">
        <v>11680.537109375</v>
      </c>
      <c r="AA103" s="150">
        <v>110893.0234375</v>
      </c>
      <c r="AB103" s="150">
        <v>1921.0013427734375</v>
      </c>
      <c r="AC103" s="150">
        <v>9636.4169921875</v>
      </c>
      <c r="AD103" s="150">
        <v>25963.94921875</v>
      </c>
      <c r="AE103" s="150">
        <v>34239.9921875</v>
      </c>
      <c r="AF103" s="150">
        <v>30401.3984375</v>
      </c>
      <c r="AG103" s="150">
        <v>167027.921875</v>
      </c>
      <c r="AH103" s="150">
        <v>43827.28125</v>
      </c>
      <c r="AI103" s="150">
        <v>7273.71484375</v>
      </c>
      <c r="AJ103" s="150">
        <v>33136.08203125</v>
      </c>
      <c r="AK103" s="150">
        <v>5194.44580078125</v>
      </c>
      <c r="AL103" s="150">
        <v>729381.3125</v>
      </c>
      <c r="AM103" s="150">
        <v>564846.4375</v>
      </c>
      <c r="AN103" s="150">
        <v>164534.953125</v>
      </c>
      <c r="AO103" s="5" t="s">
        <v>221</v>
      </c>
    </row>
    <row r="104" spans="1:41" ht="14.25" x14ac:dyDescent="0.45">
      <c r="A104" s="150">
        <v>2013</v>
      </c>
      <c r="B104" s="5" t="s">
        <v>81</v>
      </c>
      <c r="C104" s="5" t="s">
        <v>169</v>
      </c>
      <c r="D104" s="5" t="s">
        <v>84</v>
      </c>
      <c r="E104" s="5" t="s">
        <v>89</v>
      </c>
      <c r="F104" s="5" t="s">
        <v>90</v>
      </c>
      <c r="G104" s="5" t="s">
        <v>88</v>
      </c>
      <c r="H104" s="5" t="s">
        <v>131</v>
      </c>
      <c r="I104" s="150">
        <v>28410.831458388919</v>
      </c>
      <c r="J104" s="150">
        <v>17642</v>
      </c>
      <c r="K104" s="150">
        <v>1920.7709937853811</v>
      </c>
      <c r="L104" s="150">
        <v>3086</v>
      </c>
      <c r="M104" s="150">
        <v>12310.30219</v>
      </c>
      <c r="N104" s="150">
        <v>14826</v>
      </c>
      <c r="O104" s="150">
        <v>4570.7629678947369</v>
      </c>
      <c r="P104" s="150">
        <v>5705.1</v>
      </c>
      <c r="Q104" s="150">
        <v>3845.3359999999998</v>
      </c>
      <c r="R104" s="150">
        <v>6283.6962100000001</v>
      </c>
      <c r="S104" s="150">
        <v>20268.850669665211</v>
      </c>
      <c r="T104" s="150">
        <v>12134</v>
      </c>
      <c r="U104" s="150">
        <v>4895</v>
      </c>
      <c r="V104" s="150">
        <v>6872</v>
      </c>
      <c r="W104" s="150">
        <v>4557.5770000000002</v>
      </c>
      <c r="X104" s="150">
        <v>10663</v>
      </c>
      <c r="Y104" s="150">
        <v>47172</v>
      </c>
      <c r="Z104" s="150">
        <v>9655.7419999999984</v>
      </c>
      <c r="AA104" s="150">
        <v>91669.963979999986</v>
      </c>
      <c r="AB104" s="150">
        <v>1588</v>
      </c>
      <c r="AC104" s="150">
        <v>7965.9658563683988</v>
      </c>
      <c r="AD104" s="150">
        <v>21463.155999999999</v>
      </c>
      <c r="AE104" s="150">
        <v>28304.56530289814</v>
      </c>
      <c r="AF104" s="150">
        <v>25131.383000000002</v>
      </c>
      <c r="AG104" s="150">
        <v>138074</v>
      </c>
      <c r="AH104" s="150">
        <v>36229.920290000002</v>
      </c>
      <c r="AI104" s="150">
        <v>6012.8324823210014</v>
      </c>
      <c r="AJ104" s="150">
        <v>27392.014660000001</v>
      </c>
      <c r="AK104" s="150">
        <v>4294</v>
      </c>
      <c r="AL104" s="150">
        <v>602944.75</v>
      </c>
      <c r="AM104" s="150">
        <v>466931.59375</v>
      </c>
      <c r="AN104" s="150">
        <v>136013.171875</v>
      </c>
      <c r="AO104" s="5" t="s">
        <v>222</v>
      </c>
    </row>
    <row r="105" spans="1:41" ht="14.25" x14ac:dyDescent="0.45">
      <c r="A105" s="150">
        <v>2013</v>
      </c>
      <c r="B105" s="5" t="s">
        <v>81</v>
      </c>
      <c r="C105" s="5" t="s">
        <v>169</v>
      </c>
      <c r="D105" s="5" t="s">
        <v>84</v>
      </c>
      <c r="E105" s="5" t="s">
        <v>91</v>
      </c>
      <c r="F105" s="5" t="s">
        <v>92</v>
      </c>
      <c r="G105" s="5" t="s">
        <v>87</v>
      </c>
      <c r="H105" s="5" t="s">
        <v>131</v>
      </c>
      <c r="I105" s="150">
        <v>540.7352294921875</v>
      </c>
      <c r="J105" s="150">
        <v>0</v>
      </c>
      <c r="K105" s="150">
        <v>0</v>
      </c>
      <c r="L105" s="150">
        <v>262.94989013671875</v>
      </c>
      <c r="M105" s="150">
        <v>967.75885009765625</v>
      </c>
      <c r="N105" s="150">
        <v>12230.052734375</v>
      </c>
      <c r="O105" s="150">
        <v>1.6273590326309204</v>
      </c>
      <c r="P105" s="150">
        <v>881.50732421875</v>
      </c>
      <c r="Q105" s="150">
        <v>161.14031982421875</v>
      </c>
      <c r="R105" s="150">
        <v>718.8427734375</v>
      </c>
      <c r="S105" s="150">
        <v>4177.0888671875</v>
      </c>
      <c r="T105" s="150">
        <v>2285.103515625</v>
      </c>
      <c r="U105" s="150">
        <v>77.420707702636719</v>
      </c>
      <c r="V105" s="150">
        <v>211.69725036621094</v>
      </c>
      <c r="W105" s="150">
        <v>443.95938110351563</v>
      </c>
      <c r="X105" s="150">
        <v>267.3433837890625</v>
      </c>
      <c r="Y105" s="150">
        <v>21503.6015625</v>
      </c>
      <c r="Z105" s="150">
        <v>0</v>
      </c>
      <c r="AA105" s="150">
        <v>7545.1328125</v>
      </c>
      <c r="AB105" s="150">
        <v>19.35517692565918</v>
      </c>
      <c r="AC105" s="150">
        <v>233.67308044433594</v>
      </c>
      <c r="AD105" s="150">
        <v>324.19921875</v>
      </c>
      <c r="AE105" s="150">
        <v>3939.953369140625</v>
      </c>
      <c r="AF105" s="150">
        <v>5834.400390625</v>
      </c>
      <c r="AG105" s="150">
        <v>12288.1181640625</v>
      </c>
      <c r="AH105" s="150">
        <v>17134.673828125</v>
      </c>
      <c r="AI105" s="150">
        <v>15.726080894470215</v>
      </c>
      <c r="AJ105" s="150">
        <v>601.19537353515625</v>
      </c>
      <c r="AK105" s="150">
        <v>0</v>
      </c>
      <c r="AL105" s="150">
        <v>92667.25</v>
      </c>
      <c r="AM105" s="150">
        <v>67030.421875</v>
      </c>
      <c r="AN105" s="150">
        <v>25636.8359375</v>
      </c>
      <c r="AO105" s="5" t="s">
        <v>223</v>
      </c>
    </row>
    <row r="106" spans="1:41" ht="14.25" x14ac:dyDescent="0.45">
      <c r="A106" s="150">
        <v>2013</v>
      </c>
      <c r="B106" s="5" t="s">
        <v>81</v>
      </c>
      <c r="C106" s="5" t="s">
        <v>169</v>
      </c>
      <c r="D106" s="5" t="s">
        <v>84</v>
      </c>
      <c r="E106" s="5" t="s">
        <v>91</v>
      </c>
      <c r="F106" s="5" t="s">
        <v>92</v>
      </c>
      <c r="G106" s="5" t="s">
        <v>88</v>
      </c>
      <c r="H106" s="5" t="s">
        <v>131</v>
      </c>
      <c r="I106" s="150">
        <v>447</v>
      </c>
      <c r="J106" s="150">
        <v>0</v>
      </c>
      <c r="K106" s="150">
        <v>0</v>
      </c>
      <c r="L106" s="150">
        <v>217.36812</v>
      </c>
      <c r="M106" s="150">
        <v>800</v>
      </c>
      <c r="N106" s="150">
        <v>10110</v>
      </c>
      <c r="O106" s="150">
        <v>1.3452599999999999</v>
      </c>
      <c r="P106" s="150">
        <v>728.7</v>
      </c>
      <c r="Q106" s="150">
        <v>133.20699999999999</v>
      </c>
      <c r="R106" s="150">
        <v>594.23295999999993</v>
      </c>
      <c r="S106" s="150">
        <v>3453</v>
      </c>
      <c r="T106" s="150">
        <v>1888.9860000000001</v>
      </c>
      <c r="U106" s="150">
        <v>64</v>
      </c>
      <c r="V106" s="150">
        <v>175</v>
      </c>
      <c r="W106" s="150">
        <v>367</v>
      </c>
      <c r="X106" s="150">
        <v>221</v>
      </c>
      <c r="Y106" s="150">
        <v>17776</v>
      </c>
      <c r="Z106" s="150">
        <v>0</v>
      </c>
      <c r="AA106" s="150">
        <v>6237.2010373424628</v>
      </c>
      <c r="AB106" s="150">
        <v>16</v>
      </c>
      <c r="AC106" s="150">
        <v>193.16636907904839</v>
      </c>
      <c r="AD106" s="150">
        <v>268</v>
      </c>
      <c r="AE106" s="150">
        <v>3256.9713099999999</v>
      </c>
      <c r="AF106" s="150">
        <v>4823.0200000000004</v>
      </c>
      <c r="AG106" s="150">
        <v>10158</v>
      </c>
      <c r="AH106" s="150">
        <v>14164.41588</v>
      </c>
      <c r="AI106" s="150">
        <v>13</v>
      </c>
      <c r="AJ106" s="150">
        <v>496.97948000000002</v>
      </c>
      <c r="AK106" s="150">
        <v>0</v>
      </c>
      <c r="AL106" s="150">
        <v>76603.59375</v>
      </c>
      <c r="AM106" s="150">
        <v>55410.84765625</v>
      </c>
      <c r="AN106" s="150">
        <v>21192.74609375</v>
      </c>
      <c r="AO106" s="5" t="s">
        <v>224</v>
      </c>
    </row>
    <row r="107" spans="1:41" ht="14.25" x14ac:dyDescent="0.45">
      <c r="A107" s="150">
        <v>2013</v>
      </c>
      <c r="B107" s="5" t="s">
        <v>81</v>
      </c>
      <c r="C107" s="5" t="s">
        <v>169</v>
      </c>
      <c r="D107" s="5" t="s">
        <v>84</v>
      </c>
      <c r="E107" s="5" t="s">
        <v>93</v>
      </c>
      <c r="F107" s="5" t="s">
        <v>225</v>
      </c>
      <c r="G107" s="5" t="s">
        <v>87</v>
      </c>
      <c r="H107" s="5" t="s">
        <v>131</v>
      </c>
      <c r="I107" s="150">
        <v>0</v>
      </c>
      <c r="J107" s="150">
        <v>0</v>
      </c>
      <c r="K107" s="150">
        <v>0</v>
      </c>
      <c r="L107" s="150">
        <v>0</v>
      </c>
      <c r="M107" s="150">
        <v>36.968471527099609</v>
      </c>
      <c r="N107" s="150">
        <v>0</v>
      </c>
      <c r="O107" s="150">
        <v>0</v>
      </c>
      <c r="P107" s="150">
        <v>0</v>
      </c>
      <c r="Q107" s="150">
        <v>0</v>
      </c>
      <c r="R107" s="150">
        <v>0</v>
      </c>
      <c r="S107" s="150">
        <v>0</v>
      </c>
      <c r="T107" s="150">
        <v>36.29095458984375</v>
      </c>
      <c r="U107" s="150">
        <v>0</v>
      </c>
      <c r="V107" s="150">
        <v>0</v>
      </c>
      <c r="W107" s="150">
        <v>20.564874649047852</v>
      </c>
      <c r="X107" s="150">
        <v>0</v>
      </c>
      <c r="Y107" s="150">
        <v>0</v>
      </c>
      <c r="Z107" s="150">
        <v>0</v>
      </c>
      <c r="AA107" s="150">
        <v>0</v>
      </c>
      <c r="AB107" s="150">
        <v>0</v>
      </c>
      <c r="AC107" s="150">
        <v>0</v>
      </c>
      <c r="AD107" s="150">
        <v>0</v>
      </c>
      <c r="AE107" s="150">
        <v>0</v>
      </c>
      <c r="AF107" s="150">
        <v>0</v>
      </c>
      <c r="AG107" s="150">
        <v>0</v>
      </c>
      <c r="AH107" s="150">
        <v>685.1153564453125</v>
      </c>
      <c r="AI107" s="150">
        <v>0</v>
      </c>
      <c r="AJ107" s="150">
        <v>0</v>
      </c>
      <c r="AK107" s="150">
        <v>0</v>
      </c>
      <c r="AL107" s="150">
        <v>778.93963623046875</v>
      </c>
      <c r="AM107" s="150">
        <v>0</v>
      </c>
      <c r="AN107" s="150">
        <v>778.93963623046875</v>
      </c>
      <c r="AO107" s="5" t="s">
        <v>226</v>
      </c>
    </row>
    <row r="108" spans="1:41" ht="14.25" x14ac:dyDescent="0.45">
      <c r="A108" s="150">
        <v>2013</v>
      </c>
      <c r="B108" s="5" t="s">
        <v>81</v>
      </c>
      <c r="C108" s="5" t="s">
        <v>169</v>
      </c>
      <c r="D108" s="5" t="s">
        <v>84</v>
      </c>
      <c r="E108" s="5" t="s">
        <v>93</v>
      </c>
      <c r="F108" s="5" t="s">
        <v>225</v>
      </c>
      <c r="G108" s="5" t="s">
        <v>88</v>
      </c>
      <c r="H108" s="5" t="s">
        <v>131</v>
      </c>
      <c r="I108" s="150">
        <v>0</v>
      </c>
      <c r="J108" s="150">
        <v>0</v>
      </c>
      <c r="K108" s="150">
        <v>0</v>
      </c>
      <c r="L108" s="150">
        <v>0</v>
      </c>
      <c r="M108" s="150">
        <v>30.56007</v>
      </c>
      <c r="N108" s="150">
        <v>0</v>
      </c>
      <c r="O108" s="150">
        <v>0</v>
      </c>
      <c r="P108" s="150">
        <v>0</v>
      </c>
      <c r="Q108" s="150">
        <v>0</v>
      </c>
      <c r="R108" s="150">
        <v>0</v>
      </c>
      <c r="S108" s="150">
        <v>0</v>
      </c>
      <c r="T108" s="150">
        <v>30</v>
      </c>
      <c r="U108" s="150">
        <v>0</v>
      </c>
      <c r="V108" s="150">
        <v>0</v>
      </c>
      <c r="W108" s="150">
        <v>17</v>
      </c>
      <c r="X108" s="150">
        <v>0</v>
      </c>
      <c r="Y108" s="150">
        <v>0</v>
      </c>
      <c r="Z108" s="150">
        <v>0</v>
      </c>
      <c r="AA108" s="150">
        <v>0</v>
      </c>
      <c r="AB108" s="150">
        <v>0</v>
      </c>
      <c r="AC108" s="150">
        <v>0</v>
      </c>
      <c r="AD108" s="150">
        <v>0</v>
      </c>
      <c r="AE108" s="150">
        <v>0</v>
      </c>
      <c r="AF108" s="150">
        <v>0</v>
      </c>
      <c r="AG108" s="150">
        <v>0</v>
      </c>
      <c r="AH108" s="150">
        <v>566.35213911028995</v>
      </c>
      <c r="AI108" s="150">
        <v>0</v>
      </c>
      <c r="AJ108" s="150">
        <v>0</v>
      </c>
      <c r="AK108" s="150">
        <v>0</v>
      </c>
      <c r="AL108" s="150">
        <v>643.9122314453125</v>
      </c>
      <c r="AM108" s="150">
        <v>0</v>
      </c>
      <c r="AN108" s="150">
        <v>643.9122314453125</v>
      </c>
      <c r="AO108" s="5" t="s">
        <v>227</v>
      </c>
    </row>
    <row r="109" spans="1:41" ht="14.25" x14ac:dyDescent="0.45">
      <c r="A109" s="150">
        <v>2013</v>
      </c>
      <c r="B109" s="5" t="s">
        <v>81</v>
      </c>
      <c r="C109" s="5" t="s">
        <v>169</v>
      </c>
      <c r="D109" s="5" t="s">
        <v>84</v>
      </c>
      <c r="E109" s="5" t="s">
        <v>93</v>
      </c>
      <c r="F109" s="5" t="s">
        <v>228</v>
      </c>
      <c r="G109" s="5" t="s">
        <v>87</v>
      </c>
      <c r="H109" s="5" t="s">
        <v>131</v>
      </c>
      <c r="I109" s="150">
        <v>0</v>
      </c>
      <c r="J109" s="150">
        <v>1525.4298095703125</v>
      </c>
      <c r="K109" s="150">
        <v>0</v>
      </c>
      <c r="L109" s="150">
        <v>1957.292236328125</v>
      </c>
      <c r="M109" s="150">
        <v>1535.1375732421875</v>
      </c>
      <c r="N109" s="150">
        <v>127.01834869384766</v>
      </c>
      <c r="O109" s="150">
        <v>0</v>
      </c>
      <c r="P109" s="150">
        <v>1290.6273193359375</v>
      </c>
      <c r="Q109" s="150">
        <v>0</v>
      </c>
      <c r="R109" s="150">
        <v>0</v>
      </c>
      <c r="S109" s="150">
        <v>0</v>
      </c>
      <c r="T109" s="150">
        <v>104.03407287597656</v>
      </c>
      <c r="U109" s="150">
        <v>67.743118286132813</v>
      </c>
      <c r="V109" s="150">
        <v>0</v>
      </c>
      <c r="W109" s="150">
        <v>0</v>
      </c>
      <c r="X109" s="150">
        <v>0</v>
      </c>
      <c r="Y109" s="150">
        <v>2787.1455078125</v>
      </c>
      <c r="Z109" s="150">
        <v>0</v>
      </c>
      <c r="AA109" s="150">
        <v>0</v>
      </c>
      <c r="AB109" s="150">
        <v>485.089111328125</v>
      </c>
      <c r="AC109" s="150">
        <v>0</v>
      </c>
      <c r="AD109" s="150">
        <v>0</v>
      </c>
      <c r="AE109" s="150">
        <v>0</v>
      </c>
      <c r="AF109" s="150">
        <v>0</v>
      </c>
      <c r="AG109" s="150">
        <v>0</v>
      </c>
      <c r="AH109" s="150">
        <v>2452.730712890625</v>
      </c>
      <c r="AI109" s="150">
        <v>1142.0152587890625</v>
      </c>
      <c r="AJ109" s="150">
        <v>0</v>
      </c>
      <c r="AK109" s="150">
        <v>0</v>
      </c>
      <c r="AL109" s="150">
        <v>13474.263671875</v>
      </c>
      <c r="AM109" s="150">
        <v>7755.25634765625</v>
      </c>
      <c r="AN109" s="150">
        <v>5719.00634765625</v>
      </c>
      <c r="AO109" s="5" t="s">
        <v>229</v>
      </c>
    </row>
    <row r="110" spans="1:41" ht="14.25" x14ac:dyDescent="0.45">
      <c r="A110" s="150">
        <v>2013</v>
      </c>
      <c r="B110" s="5" t="s">
        <v>81</v>
      </c>
      <c r="C110" s="5" t="s">
        <v>169</v>
      </c>
      <c r="D110" s="5" t="s">
        <v>84</v>
      </c>
      <c r="E110" s="5" t="s">
        <v>93</v>
      </c>
      <c r="F110" s="5" t="s">
        <v>228</v>
      </c>
      <c r="G110" s="5" t="s">
        <v>88</v>
      </c>
      <c r="H110" s="5" t="s">
        <v>131</v>
      </c>
      <c r="I110" s="150">
        <v>0</v>
      </c>
      <c r="J110" s="150">
        <v>1261</v>
      </c>
      <c r="K110" s="150">
        <v>0</v>
      </c>
      <c r="L110" s="150">
        <v>1618</v>
      </c>
      <c r="M110" s="150">
        <v>1269.0248899999999</v>
      </c>
      <c r="N110" s="150">
        <v>105</v>
      </c>
      <c r="O110" s="150">
        <v>0</v>
      </c>
      <c r="P110" s="150">
        <v>1066.9000000000001</v>
      </c>
      <c r="Q110" s="150">
        <v>0</v>
      </c>
      <c r="R110" s="150">
        <v>0</v>
      </c>
      <c r="S110" s="150">
        <v>0</v>
      </c>
      <c r="T110" s="150">
        <v>86</v>
      </c>
      <c r="U110" s="150">
        <v>56</v>
      </c>
      <c r="V110" s="150">
        <v>0</v>
      </c>
      <c r="W110" s="150">
        <v>0</v>
      </c>
      <c r="X110" s="150">
        <v>0</v>
      </c>
      <c r="Y110" s="150">
        <v>2304</v>
      </c>
      <c r="Z110" s="150">
        <v>0</v>
      </c>
      <c r="AA110" s="150">
        <v>0</v>
      </c>
      <c r="AB110" s="150">
        <v>401</v>
      </c>
      <c r="AC110" s="150">
        <v>0</v>
      </c>
      <c r="AD110" s="150">
        <v>0</v>
      </c>
      <c r="AE110" s="150">
        <v>0</v>
      </c>
      <c r="AF110" s="150">
        <v>0</v>
      </c>
      <c r="AG110" s="150">
        <v>0</v>
      </c>
      <c r="AH110" s="150">
        <v>2027.5552717217161</v>
      </c>
      <c r="AI110" s="150">
        <v>944.0494492859998</v>
      </c>
      <c r="AJ110" s="150">
        <v>0</v>
      </c>
      <c r="AK110" s="150">
        <v>0</v>
      </c>
      <c r="AL110" s="150">
        <v>11138.5302734375</v>
      </c>
      <c r="AM110" s="150">
        <v>6410.89990234375</v>
      </c>
      <c r="AN110" s="150">
        <v>4727.62939453125</v>
      </c>
      <c r="AO110" s="5" t="s">
        <v>230</v>
      </c>
    </row>
    <row r="111" spans="1:41" ht="14.25" x14ac:dyDescent="0.45">
      <c r="A111" s="150">
        <v>2013</v>
      </c>
      <c r="B111" s="5" t="s">
        <v>81</v>
      </c>
      <c r="C111" s="5" t="s">
        <v>169</v>
      </c>
      <c r="D111" s="5" t="s">
        <v>84</v>
      </c>
      <c r="E111" s="5" t="s">
        <v>93</v>
      </c>
      <c r="F111" s="5" t="s">
        <v>231</v>
      </c>
      <c r="G111" s="5" t="s">
        <v>87</v>
      </c>
      <c r="H111" s="5" t="s">
        <v>131</v>
      </c>
      <c r="I111" s="150">
        <v>2758.093017578125</v>
      </c>
      <c r="J111" s="150">
        <v>877.03143310546875</v>
      </c>
      <c r="K111" s="150">
        <v>299.506103515625</v>
      </c>
      <c r="L111" s="150">
        <v>0</v>
      </c>
      <c r="M111" s="150">
        <v>641.7607421875</v>
      </c>
      <c r="N111" s="150">
        <v>0</v>
      </c>
      <c r="O111" s="150">
        <v>117.53672790527344</v>
      </c>
      <c r="P111" s="150">
        <v>340.4091796875</v>
      </c>
      <c r="Q111" s="150">
        <v>42.929782867431641</v>
      </c>
      <c r="R111" s="150">
        <v>2175.880615234375</v>
      </c>
      <c r="S111" s="150">
        <v>4087.5712890625</v>
      </c>
      <c r="T111" s="150">
        <v>2729.079833984375</v>
      </c>
      <c r="U111" s="150">
        <v>0</v>
      </c>
      <c r="V111" s="150">
        <v>0</v>
      </c>
      <c r="W111" s="150">
        <v>756.9967041015625</v>
      </c>
      <c r="X111" s="150">
        <v>843.159912109375</v>
      </c>
      <c r="Y111" s="150">
        <v>0</v>
      </c>
      <c r="Z111" s="150">
        <v>737.7818603515625</v>
      </c>
      <c r="AA111" s="150">
        <v>18994.123046875</v>
      </c>
      <c r="AB111" s="150">
        <v>141.53472900390625</v>
      </c>
      <c r="AC111" s="150">
        <v>1844.9072265625</v>
      </c>
      <c r="AD111" s="150">
        <v>633.88201904296875</v>
      </c>
      <c r="AE111" s="150">
        <v>4383.142578125</v>
      </c>
      <c r="AF111" s="150">
        <v>4285.34375</v>
      </c>
      <c r="AG111" s="150">
        <v>440.33026123046875</v>
      </c>
      <c r="AH111" s="150">
        <v>486.44772338867188</v>
      </c>
      <c r="AI111" s="150">
        <v>2608.266357421875</v>
      </c>
      <c r="AJ111" s="150">
        <v>1007.2097778320313</v>
      </c>
      <c r="AK111" s="150">
        <v>1685.110107421875</v>
      </c>
      <c r="AL111" s="150">
        <v>52918.0390625</v>
      </c>
      <c r="AM111" s="150">
        <v>37887.18359375</v>
      </c>
      <c r="AN111" s="150">
        <v>15030.853515625</v>
      </c>
      <c r="AO111" s="5" t="s">
        <v>232</v>
      </c>
    </row>
    <row r="112" spans="1:41" ht="14.25" x14ac:dyDescent="0.45">
      <c r="A112" s="150">
        <v>2013</v>
      </c>
      <c r="B112" s="5" t="s">
        <v>81</v>
      </c>
      <c r="C112" s="5" t="s">
        <v>169</v>
      </c>
      <c r="D112" s="5" t="s">
        <v>84</v>
      </c>
      <c r="E112" s="5" t="s">
        <v>93</v>
      </c>
      <c r="F112" s="5" t="s">
        <v>231</v>
      </c>
      <c r="G112" s="5" t="s">
        <v>88</v>
      </c>
      <c r="H112" s="5" t="s">
        <v>131</v>
      </c>
      <c r="I112" s="150">
        <v>2279.983784289816</v>
      </c>
      <c r="J112" s="150">
        <v>725</v>
      </c>
      <c r="K112" s="150">
        <v>247.58738109893551</v>
      </c>
      <c r="L112" s="150">
        <v>0</v>
      </c>
      <c r="M112" s="150">
        <v>530.51294000000007</v>
      </c>
      <c r="N112" s="150">
        <v>0</v>
      </c>
      <c r="O112" s="150">
        <v>97.162000000000006</v>
      </c>
      <c r="P112" s="150">
        <v>281.39999999999998</v>
      </c>
      <c r="Q112" s="150">
        <v>35.488</v>
      </c>
      <c r="R112" s="150">
        <v>1798.6965595606721</v>
      </c>
      <c r="S112" s="150">
        <v>3379</v>
      </c>
      <c r="T112" s="150">
        <v>2256</v>
      </c>
      <c r="U112" s="150">
        <v>0</v>
      </c>
      <c r="V112" s="150">
        <v>0</v>
      </c>
      <c r="W112" s="150">
        <v>625.77300000000002</v>
      </c>
      <c r="X112" s="150">
        <v>697</v>
      </c>
      <c r="Y112" s="150">
        <v>0</v>
      </c>
      <c r="Z112" s="150">
        <v>609.88900000000001</v>
      </c>
      <c r="AA112" s="150">
        <v>15701.53435</v>
      </c>
      <c r="AB112" s="150">
        <v>117</v>
      </c>
      <c r="AC112" s="150">
        <v>1525.096665006836</v>
      </c>
      <c r="AD112" s="150">
        <v>524</v>
      </c>
      <c r="AE112" s="150">
        <v>3623.3345101923801</v>
      </c>
      <c r="AF112" s="150">
        <v>3542.489</v>
      </c>
      <c r="AG112" s="150">
        <v>364</v>
      </c>
      <c r="AH112" s="150">
        <v>402.12309885902113</v>
      </c>
      <c r="AI112" s="150">
        <v>2156.1292830000002</v>
      </c>
      <c r="AJ112" s="150">
        <v>832.61218999999994</v>
      </c>
      <c r="AK112" s="150">
        <v>1393</v>
      </c>
      <c r="AL112" s="150">
        <v>43744.8125</v>
      </c>
      <c r="AM112" s="150">
        <v>31319.521484375</v>
      </c>
      <c r="AN112" s="150">
        <v>12425.287109375</v>
      </c>
      <c r="AO112" s="5" t="s">
        <v>233</v>
      </c>
    </row>
    <row r="113" spans="1:41" ht="14.25" x14ac:dyDescent="0.45">
      <c r="A113" s="150">
        <v>2013</v>
      </c>
      <c r="B113" s="5" t="s">
        <v>81</v>
      </c>
      <c r="C113" s="5" t="s">
        <v>169</v>
      </c>
      <c r="D113" s="5" t="s">
        <v>84</v>
      </c>
      <c r="E113" s="5" t="s">
        <v>93</v>
      </c>
      <c r="F113" s="5" t="s">
        <v>94</v>
      </c>
      <c r="G113" s="5" t="s">
        <v>87</v>
      </c>
      <c r="H113" s="5" t="s">
        <v>131</v>
      </c>
      <c r="I113" s="150">
        <v>2758.093017578125</v>
      </c>
      <c r="J113" s="150">
        <v>2402.46142578125</v>
      </c>
      <c r="K113" s="150">
        <v>299.506103515625</v>
      </c>
      <c r="L113" s="150">
        <v>1957.292236328125</v>
      </c>
      <c r="M113" s="150">
        <v>2213.86669921875</v>
      </c>
      <c r="N113" s="150">
        <v>127.01834869384766</v>
      </c>
      <c r="O113" s="150">
        <v>117.53672790527344</v>
      </c>
      <c r="P113" s="150">
        <v>1631.0364990234375</v>
      </c>
      <c r="Q113" s="150">
        <v>42.929782867431641</v>
      </c>
      <c r="R113" s="150">
        <v>2175.880615234375</v>
      </c>
      <c r="S113" s="150">
        <v>4087.5712890625</v>
      </c>
      <c r="T113" s="150">
        <v>2869.405029296875</v>
      </c>
      <c r="U113" s="150">
        <v>67.743118286132813</v>
      </c>
      <c r="V113" s="150">
        <v>4284.75244140625</v>
      </c>
      <c r="W113" s="150">
        <v>777.56158447265625</v>
      </c>
      <c r="X113" s="150">
        <v>843.159912109375</v>
      </c>
      <c r="Y113" s="150">
        <v>2787.1455078125</v>
      </c>
      <c r="Z113" s="150">
        <v>737.7818603515625</v>
      </c>
      <c r="AA113" s="150">
        <v>18994.123046875</v>
      </c>
      <c r="AB113" s="150">
        <v>626.62384033203125</v>
      </c>
      <c r="AC113" s="150">
        <v>1844.9072265625</v>
      </c>
      <c r="AD113" s="150">
        <v>633.88201904296875</v>
      </c>
      <c r="AE113" s="150">
        <v>4383.142578125</v>
      </c>
      <c r="AF113" s="150">
        <v>4285.34375</v>
      </c>
      <c r="AG113" s="150">
        <v>440.33026123046875</v>
      </c>
      <c r="AH113" s="150">
        <v>3624.293701171875</v>
      </c>
      <c r="AI113" s="150">
        <v>3750.28173828125</v>
      </c>
      <c r="AJ113" s="150">
        <v>1007.2097778320313</v>
      </c>
      <c r="AK113" s="150">
        <v>1685.110107421875</v>
      </c>
      <c r="AL113" s="150">
        <v>71455.984375</v>
      </c>
      <c r="AM113" s="150">
        <v>49927.19140625</v>
      </c>
      <c r="AN113" s="150">
        <v>21528.798828125</v>
      </c>
      <c r="AO113" s="5" t="s">
        <v>234</v>
      </c>
    </row>
    <row r="114" spans="1:41" ht="14.25" x14ac:dyDescent="0.45">
      <c r="A114" s="150">
        <v>2013</v>
      </c>
      <c r="B114" s="5" t="s">
        <v>81</v>
      </c>
      <c r="C114" s="5" t="s">
        <v>169</v>
      </c>
      <c r="D114" s="5" t="s">
        <v>84</v>
      </c>
      <c r="E114" s="5" t="s">
        <v>93</v>
      </c>
      <c r="F114" s="5" t="s">
        <v>94</v>
      </c>
      <c r="G114" s="5" t="s">
        <v>88</v>
      </c>
      <c r="H114" s="5" t="s">
        <v>131</v>
      </c>
      <c r="I114" s="150">
        <v>2279.983784289816</v>
      </c>
      <c r="J114" s="150">
        <v>1986</v>
      </c>
      <c r="K114" s="150">
        <v>247.58738109893551</v>
      </c>
      <c r="L114" s="150">
        <v>1618</v>
      </c>
      <c r="M114" s="150">
        <v>1830.0979</v>
      </c>
      <c r="N114" s="150">
        <v>105</v>
      </c>
      <c r="O114" s="150">
        <v>97.162000000000006</v>
      </c>
      <c r="P114" s="150">
        <v>1348.3</v>
      </c>
      <c r="Q114" s="150">
        <v>35.488</v>
      </c>
      <c r="R114" s="150">
        <v>1798.6965595606721</v>
      </c>
      <c r="S114" s="150">
        <v>3379</v>
      </c>
      <c r="T114" s="150">
        <v>2372</v>
      </c>
      <c r="U114" s="150">
        <v>56</v>
      </c>
      <c r="V114" s="150">
        <v>3542</v>
      </c>
      <c r="W114" s="150">
        <v>642.77300000000002</v>
      </c>
      <c r="X114" s="150">
        <v>697</v>
      </c>
      <c r="Y114" s="150">
        <v>2304</v>
      </c>
      <c r="Z114" s="150">
        <v>609.88900000000001</v>
      </c>
      <c r="AA114" s="150">
        <v>15701.53435</v>
      </c>
      <c r="AB114" s="150">
        <v>518</v>
      </c>
      <c r="AC114" s="150">
        <v>1525.096665006836</v>
      </c>
      <c r="AD114" s="150">
        <v>524</v>
      </c>
      <c r="AE114" s="150">
        <v>3623.3345101923801</v>
      </c>
      <c r="AF114" s="150">
        <v>3542.489</v>
      </c>
      <c r="AG114" s="150">
        <v>364</v>
      </c>
      <c r="AH114" s="150">
        <v>2996.030509691027</v>
      </c>
      <c r="AI114" s="150">
        <v>3100.178732286</v>
      </c>
      <c r="AJ114" s="150">
        <v>832.61218999999994</v>
      </c>
      <c r="AK114" s="150">
        <v>1393</v>
      </c>
      <c r="AL114" s="150">
        <v>59069.2578125</v>
      </c>
      <c r="AM114" s="150">
        <v>41272.42578125</v>
      </c>
      <c r="AN114" s="150">
        <v>17796.830078125</v>
      </c>
      <c r="AO114" s="5" t="s">
        <v>235</v>
      </c>
    </row>
    <row r="115" spans="1:41" ht="14.25" x14ac:dyDescent="0.45">
      <c r="A115" s="150">
        <v>2013</v>
      </c>
      <c r="B115" s="5" t="s">
        <v>81</v>
      </c>
      <c r="C115" s="5" t="s">
        <v>169</v>
      </c>
      <c r="D115" s="5" t="s">
        <v>84</v>
      </c>
      <c r="E115" s="5" t="s">
        <v>25</v>
      </c>
      <c r="F115" s="5" t="s">
        <v>25</v>
      </c>
      <c r="G115" s="5" t="s">
        <v>87</v>
      </c>
      <c r="H115" s="5" t="s">
        <v>131</v>
      </c>
      <c r="I115" s="150">
        <v>20633.025390625</v>
      </c>
      <c r="J115" s="150">
        <v>2603.271240234375</v>
      </c>
      <c r="K115" s="150">
        <v>0</v>
      </c>
      <c r="L115" s="150">
        <v>39.920051574707031</v>
      </c>
      <c r="M115" s="150">
        <v>4483.5732421875</v>
      </c>
      <c r="N115" s="150">
        <v>7393.677734375</v>
      </c>
      <c r="O115" s="150">
        <v>662.271484375</v>
      </c>
      <c r="P115" s="150">
        <v>105.36474609375</v>
      </c>
      <c r="Q115" s="150">
        <v>1709.556884765625</v>
      </c>
      <c r="R115" s="150">
        <v>453.115478515625</v>
      </c>
      <c r="S115" s="150">
        <v>6080.48095703125</v>
      </c>
      <c r="T115" s="150">
        <v>5121.86376953125</v>
      </c>
      <c r="U115" s="150">
        <v>4346.44677734375</v>
      </c>
      <c r="V115" s="150">
        <v>1462.5255126953125</v>
      </c>
      <c r="W115" s="150">
        <v>2118.08544921875</v>
      </c>
      <c r="X115" s="150">
        <v>533.47705078125</v>
      </c>
      <c r="Y115" s="150">
        <v>29087.201171875</v>
      </c>
      <c r="Z115" s="150">
        <v>2330.577392578125</v>
      </c>
      <c r="AA115" s="150">
        <v>30101.6171875</v>
      </c>
      <c r="AB115" s="150">
        <v>21.774574279785156</v>
      </c>
      <c r="AC115" s="150">
        <v>781.92083740234375</v>
      </c>
      <c r="AD115" s="150">
        <v>10809.9375</v>
      </c>
      <c r="AE115" s="150">
        <v>26176.912109375</v>
      </c>
      <c r="AF115" s="150">
        <v>3116.714599609375</v>
      </c>
      <c r="AG115" s="150">
        <v>49127.06640625</v>
      </c>
      <c r="AH115" s="150">
        <v>13286.7880859375</v>
      </c>
      <c r="AI115" s="150">
        <v>35.071002960205078</v>
      </c>
      <c r="AJ115" s="150">
        <v>4500.66845703125</v>
      </c>
      <c r="AK115" s="150">
        <v>849.2083740234375</v>
      </c>
      <c r="AL115" s="150">
        <v>227972.109375</v>
      </c>
      <c r="AM115" s="150">
        <v>183969.59375</v>
      </c>
      <c r="AN115" s="150">
        <v>44002.53125</v>
      </c>
      <c r="AO115" s="5" t="s">
        <v>253</v>
      </c>
    </row>
    <row r="116" spans="1:41" ht="14.25" x14ac:dyDescent="0.45">
      <c r="A116" s="150">
        <v>2013</v>
      </c>
      <c r="B116" s="5" t="s">
        <v>81</v>
      </c>
      <c r="C116" s="5" t="s">
        <v>169</v>
      </c>
      <c r="D116" s="5" t="s">
        <v>84</v>
      </c>
      <c r="E116" s="5" t="s">
        <v>25</v>
      </c>
      <c r="F116" s="5" t="s">
        <v>25</v>
      </c>
      <c r="G116" s="5" t="s">
        <v>88</v>
      </c>
      <c r="H116" s="5" t="s">
        <v>131</v>
      </c>
      <c r="I116" s="150">
        <v>17056.3372305911</v>
      </c>
      <c r="J116" s="150">
        <v>2152</v>
      </c>
      <c r="K116" s="150">
        <v>0</v>
      </c>
      <c r="L116" s="150">
        <v>33</v>
      </c>
      <c r="M116" s="150">
        <v>3706.3557300000002</v>
      </c>
      <c r="N116" s="150">
        <v>6112</v>
      </c>
      <c r="O116" s="150">
        <v>547.46820000000002</v>
      </c>
      <c r="P116" s="150">
        <v>87.1</v>
      </c>
      <c r="Q116" s="150">
        <v>1413.2090000000001</v>
      </c>
      <c r="R116" s="150">
        <v>374.56892923939228</v>
      </c>
      <c r="S116" s="150">
        <v>5026.4429999999993</v>
      </c>
      <c r="T116" s="150">
        <v>4234</v>
      </c>
      <c r="U116" s="150">
        <v>3593</v>
      </c>
      <c r="V116" s="150">
        <v>1209</v>
      </c>
      <c r="W116" s="150">
        <v>1750.92</v>
      </c>
      <c r="X116" s="150">
        <v>441</v>
      </c>
      <c r="Y116" s="150">
        <v>24045</v>
      </c>
      <c r="Z116" s="150">
        <v>1926.577</v>
      </c>
      <c r="AA116" s="150">
        <v>24883.56826</v>
      </c>
      <c r="AB116" s="150">
        <v>18</v>
      </c>
      <c r="AC116" s="150">
        <v>646.37658888554643</v>
      </c>
      <c r="AD116" s="150">
        <v>8936.0589999999993</v>
      </c>
      <c r="AE116" s="150">
        <v>21639.202842705759</v>
      </c>
      <c r="AF116" s="150">
        <v>2576.4389999999999</v>
      </c>
      <c r="AG116" s="150">
        <v>40611</v>
      </c>
      <c r="AH116" s="150">
        <v>10983.55278946348</v>
      </c>
      <c r="AI116" s="150">
        <v>28.991522175</v>
      </c>
      <c r="AJ116" s="150">
        <v>3720.4874699999991</v>
      </c>
      <c r="AK116" s="150">
        <v>702</v>
      </c>
      <c r="AL116" s="150">
        <v>188453.65625</v>
      </c>
      <c r="AM116" s="150">
        <v>152078.859375</v>
      </c>
      <c r="AN116" s="150">
        <v>36374.79296875</v>
      </c>
      <c r="AO116" s="5" t="s">
        <v>254</v>
      </c>
    </row>
    <row r="117" spans="1:41" ht="14.25" x14ac:dyDescent="0.45">
      <c r="A117" s="150">
        <v>2013</v>
      </c>
      <c r="B117" s="5" t="s">
        <v>81</v>
      </c>
      <c r="C117" s="5" t="s">
        <v>169</v>
      </c>
      <c r="D117" s="5" t="s">
        <v>84</v>
      </c>
      <c r="E117" s="5" t="s">
        <v>261</v>
      </c>
      <c r="F117" s="5" t="s">
        <v>261</v>
      </c>
      <c r="G117" s="5" t="s">
        <v>87</v>
      </c>
      <c r="H117" s="5" t="s">
        <v>131</v>
      </c>
      <c r="I117" s="150">
        <v>735.4967041015625</v>
      </c>
      <c r="J117" s="150">
        <v>3681.11279296875</v>
      </c>
      <c r="K117" s="150">
        <v>732.087890625</v>
      </c>
      <c r="L117" s="150">
        <v>295.16644287109375</v>
      </c>
      <c r="M117" s="150">
        <v>2891.417236328125</v>
      </c>
      <c r="N117" s="150">
        <v>647.188720703125</v>
      </c>
      <c r="O117" s="150">
        <v>147.2374267578125</v>
      </c>
      <c r="P117" s="150">
        <v>0</v>
      </c>
      <c r="Q117" s="150">
        <v>189.93234252929688</v>
      </c>
      <c r="R117" s="150">
        <v>1037.48974609375</v>
      </c>
      <c r="S117" s="150">
        <v>6831.16748046875</v>
      </c>
      <c r="T117" s="150">
        <v>1091.1480712890625</v>
      </c>
      <c r="U117" s="150">
        <v>233.47181701660156</v>
      </c>
      <c r="V117" s="150">
        <v>123.38925170898438</v>
      </c>
      <c r="W117" s="150">
        <v>1363.330322265625</v>
      </c>
      <c r="X117" s="150">
        <v>1329.458740234375</v>
      </c>
      <c r="Y117" s="150">
        <v>5130.33154296875</v>
      </c>
      <c r="Z117" s="150">
        <v>1253.635986328125</v>
      </c>
      <c r="AA117" s="150">
        <v>17485.09375</v>
      </c>
      <c r="AB117" s="150">
        <v>0</v>
      </c>
      <c r="AC117" s="150">
        <v>84.421234130859375</v>
      </c>
      <c r="AD117" s="150">
        <v>2266.47900390625</v>
      </c>
      <c r="AE117" s="150">
        <v>726.400146484375</v>
      </c>
      <c r="AF117" s="150">
        <v>9058.22265625</v>
      </c>
      <c r="AG117" s="150">
        <v>28898.48828125</v>
      </c>
      <c r="AH117" s="150">
        <v>5829.66943359375</v>
      </c>
      <c r="AI117" s="150">
        <v>753.99072265625</v>
      </c>
      <c r="AJ117" s="150">
        <v>5852.00537109375</v>
      </c>
      <c r="AK117" s="150">
        <v>794.77197265625</v>
      </c>
      <c r="AL117" s="150">
        <v>99462.6171875</v>
      </c>
      <c r="AM117" s="150">
        <v>75431.8515625</v>
      </c>
      <c r="AN117" s="150">
        <v>24030.7578125</v>
      </c>
      <c r="AO117" s="5" t="s">
        <v>262</v>
      </c>
    </row>
    <row r="118" spans="1:41" ht="14.25" x14ac:dyDescent="0.45">
      <c r="A118" s="150">
        <v>2013</v>
      </c>
      <c r="B118" s="5" t="s">
        <v>81</v>
      </c>
      <c r="C118" s="5" t="s">
        <v>169</v>
      </c>
      <c r="D118" s="5" t="s">
        <v>84</v>
      </c>
      <c r="E118" s="5" t="s">
        <v>261</v>
      </c>
      <c r="F118" s="5" t="s">
        <v>261</v>
      </c>
      <c r="G118" s="5" t="s">
        <v>88</v>
      </c>
      <c r="H118" s="5" t="s">
        <v>131</v>
      </c>
      <c r="I118" s="150">
        <v>608</v>
      </c>
      <c r="J118" s="150">
        <v>3043</v>
      </c>
      <c r="K118" s="150">
        <v>605.18207999999993</v>
      </c>
      <c r="L118" s="150">
        <v>244</v>
      </c>
      <c r="M118" s="150">
        <v>2390.1965</v>
      </c>
      <c r="N118" s="150">
        <v>535</v>
      </c>
      <c r="O118" s="150">
        <v>121.71415</v>
      </c>
      <c r="P118" s="150">
        <v>0</v>
      </c>
      <c r="Q118" s="150">
        <v>157.00800000000001</v>
      </c>
      <c r="R118" s="150">
        <v>857.64323999999999</v>
      </c>
      <c r="S118" s="150">
        <v>5647</v>
      </c>
      <c r="T118" s="150">
        <v>902</v>
      </c>
      <c r="U118" s="150">
        <v>193</v>
      </c>
      <c r="V118" s="150">
        <v>102</v>
      </c>
      <c r="W118" s="150">
        <v>1127</v>
      </c>
      <c r="X118" s="150">
        <v>1099</v>
      </c>
      <c r="Y118" s="150">
        <v>4241</v>
      </c>
      <c r="Z118" s="150">
        <v>1036.3209999999999</v>
      </c>
      <c r="AA118" s="150">
        <v>14454.09239</v>
      </c>
      <c r="AB118" s="150">
        <v>0</v>
      </c>
      <c r="AC118" s="150">
        <v>69.787000000000006</v>
      </c>
      <c r="AD118" s="150">
        <v>1873.59</v>
      </c>
      <c r="AE118" s="150">
        <v>600.48031000000003</v>
      </c>
      <c r="AF118" s="150">
        <v>7488</v>
      </c>
      <c r="AG118" s="150">
        <v>23889</v>
      </c>
      <c r="AH118" s="150">
        <v>4819.1093433897122</v>
      </c>
      <c r="AI118" s="150">
        <v>623.28812175000019</v>
      </c>
      <c r="AJ118" s="150">
        <v>4837.5734200000006</v>
      </c>
      <c r="AK118" s="150">
        <v>657</v>
      </c>
      <c r="AL118" s="150">
        <v>82220.984375</v>
      </c>
      <c r="AM118" s="150">
        <v>62355.90625</v>
      </c>
      <c r="AN118" s="150">
        <v>19865.080078125</v>
      </c>
      <c r="AO118" s="5" t="s">
        <v>263</v>
      </c>
    </row>
    <row r="119" spans="1:41" ht="14.25" x14ac:dyDescent="0.45">
      <c r="A119" s="150">
        <v>2013</v>
      </c>
      <c r="B119" s="5" t="s">
        <v>81</v>
      </c>
      <c r="C119" s="5" t="s">
        <v>169</v>
      </c>
      <c r="D119" s="5" t="s">
        <v>84</v>
      </c>
      <c r="E119" s="5" t="s">
        <v>264</v>
      </c>
      <c r="F119" s="5" t="s">
        <v>264</v>
      </c>
      <c r="G119" s="5" t="s">
        <v>87</v>
      </c>
      <c r="H119" s="5" t="s">
        <v>131</v>
      </c>
      <c r="I119" s="150">
        <v>0</v>
      </c>
      <c r="J119" s="150">
        <v>0</v>
      </c>
      <c r="K119" s="150"/>
      <c r="L119" s="150"/>
      <c r="M119" s="150">
        <v>0</v>
      </c>
      <c r="N119" s="150">
        <v>0</v>
      </c>
      <c r="O119" s="150"/>
      <c r="P119" s="150">
        <v>74.880340576171875</v>
      </c>
      <c r="Q119" s="150">
        <v>0</v>
      </c>
      <c r="R119" s="150">
        <v>0</v>
      </c>
      <c r="S119" s="150"/>
      <c r="T119" s="150">
        <v>0</v>
      </c>
      <c r="U119" s="150">
        <v>0</v>
      </c>
      <c r="V119" s="150">
        <v>64.114021301269531</v>
      </c>
      <c r="W119" s="150">
        <v>0</v>
      </c>
      <c r="X119" s="150">
        <v>137.9056396484375</v>
      </c>
      <c r="Y119" s="150">
        <v>0</v>
      </c>
      <c r="Z119" s="150">
        <v>0</v>
      </c>
      <c r="AA119" s="150">
        <v>0</v>
      </c>
      <c r="AB119" s="150"/>
      <c r="AC119" s="150">
        <v>0</v>
      </c>
      <c r="AD119" s="150">
        <v>0</v>
      </c>
      <c r="AE119" s="150">
        <v>9.7959327697753906</v>
      </c>
      <c r="AF119" s="150"/>
      <c r="AG119" s="150">
        <v>0</v>
      </c>
      <c r="AH119" s="150">
        <v>0</v>
      </c>
      <c r="AI119" s="150"/>
      <c r="AJ119" s="150">
        <v>0</v>
      </c>
      <c r="AK119" s="150"/>
      <c r="AL119" s="150">
        <v>286.6959228515625</v>
      </c>
      <c r="AM119" s="150">
        <v>148.790283203125</v>
      </c>
      <c r="AN119" s="150">
        <v>137.9056396484375</v>
      </c>
      <c r="AO119" s="5" t="s">
        <v>265</v>
      </c>
    </row>
    <row r="120" spans="1:41" ht="14.25" x14ac:dyDescent="0.45">
      <c r="A120" s="150">
        <v>2013</v>
      </c>
      <c r="B120" s="5" t="s">
        <v>81</v>
      </c>
      <c r="C120" s="5" t="s">
        <v>169</v>
      </c>
      <c r="D120" s="5" t="s">
        <v>84</v>
      </c>
      <c r="E120" s="5" t="s">
        <v>264</v>
      </c>
      <c r="F120" s="5" t="s">
        <v>264</v>
      </c>
      <c r="G120" s="5" t="s">
        <v>88</v>
      </c>
      <c r="H120" s="5" t="s">
        <v>131</v>
      </c>
      <c r="I120" s="150">
        <v>0</v>
      </c>
      <c r="J120" s="150">
        <v>0</v>
      </c>
      <c r="K120" s="150"/>
      <c r="L120" s="150"/>
      <c r="M120" s="150">
        <v>0</v>
      </c>
      <c r="N120" s="150">
        <v>0</v>
      </c>
      <c r="O120" s="150"/>
      <c r="P120" s="150">
        <v>61.9</v>
      </c>
      <c r="Q120" s="150">
        <v>0</v>
      </c>
      <c r="R120" s="150">
        <v>0</v>
      </c>
      <c r="S120" s="150"/>
      <c r="T120" s="150">
        <v>0</v>
      </c>
      <c r="U120" s="150">
        <v>0</v>
      </c>
      <c r="V120" s="150">
        <v>53</v>
      </c>
      <c r="W120" s="150">
        <v>0</v>
      </c>
      <c r="X120" s="150">
        <v>114</v>
      </c>
      <c r="Y120" s="150">
        <v>0</v>
      </c>
      <c r="Z120" s="150">
        <v>0</v>
      </c>
      <c r="AA120" s="150">
        <v>0</v>
      </c>
      <c r="AB120" s="150"/>
      <c r="AC120" s="150">
        <v>0</v>
      </c>
      <c r="AD120" s="150">
        <v>0</v>
      </c>
      <c r="AE120" s="150">
        <v>8.0978300000000001</v>
      </c>
      <c r="AF120" s="150"/>
      <c r="AG120" s="150">
        <v>0</v>
      </c>
      <c r="AH120" s="150">
        <v>0</v>
      </c>
      <c r="AI120" s="150"/>
      <c r="AJ120" s="150">
        <v>0</v>
      </c>
      <c r="AK120" s="150"/>
      <c r="AL120" s="150">
        <v>236.99781799316406</v>
      </c>
      <c r="AM120" s="150">
        <v>122.99783325195313</v>
      </c>
      <c r="AN120" s="150">
        <v>114</v>
      </c>
      <c r="AO120" s="5" t="s">
        <v>266</v>
      </c>
    </row>
    <row r="121" spans="1:41" ht="14.25" x14ac:dyDescent="0.45">
      <c r="A121" s="150">
        <v>2013</v>
      </c>
      <c r="B121" s="5" t="s">
        <v>81</v>
      </c>
      <c r="C121" s="5" t="s">
        <v>179</v>
      </c>
      <c r="D121" s="5" t="s">
        <v>84</v>
      </c>
      <c r="E121" s="5" t="s">
        <v>109</v>
      </c>
      <c r="F121" s="5" t="s">
        <v>178</v>
      </c>
      <c r="G121" s="5" t="s">
        <v>87</v>
      </c>
      <c r="H121" s="5" t="s">
        <v>131</v>
      </c>
      <c r="I121" s="150">
        <v>0</v>
      </c>
      <c r="J121" s="150">
        <v>7710.61865234375</v>
      </c>
      <c r="K121" s="150">
        <v>0</v>
      </c>
      <c r="L121" s="150">
        <v>1339.13623046875</v>
      </c>
      <c r="M121" s="150">
        <v>4355.86083984375</v>
      </c>
      <c r="N121" s="150">
        <v>4735.9697265625</v>
      </c>
      <c r="O121" s="150">
        <v>4624.0205078125</v>
      </c>
      <c r="P121" s="150">
        <v>4654.55712890625</v>
      </c>
      <c r="Q121" s="150">
        <v>2018.88037109375</v>
      </c>
      <c r="R121" s="150">
        <v>0</v>
      </c>
      <c r="S121" s="150">
        <v>1845.8701171875</v>
      </c>
      <c r="T121" s="150">
        <v>6506.96826171875</v>
      </c>
      <c r="U121" s="150">
        <v>1501.23583984375</v>
      </c>
      <c r="V121" s="150">
        <v>0</v>
      </c>
      <c r="W121" s="150">
        <v>2066.226806640625</v>
      </c>
      <c r="X121" s="150">
        <v>11189.7119140625</v>
      </c>
      <c r="Y121" s="150">
        <v>13051.4375</v>
      </c>
      <c r="Z121" s="150">
        <v>6127.80419921875</v>
      </c>
      <c r="AA121" s="150">
        <v>36707.28515625</v>
      </c>
      <c r="AB121" s="150">
        <v>0</v>
      </c>
      <c r="AC121" s="150">
        <v>6197.8955078125</v>
      </c>
      <c r="AD121" s="150">
        <v>11222.3017578125</v>
      </c>
      <c r="AE121" s="150">
        <v>2942.686767578125</v>
      </c>
      <c r="AF121" s="150">
        <v>8409.224609375</v>
      </c>
      <c r="AG121" s="150">
        <v>0</v>
      </c>
      <c r="AH121" s="150">
        <v>12689.81640625</v>
      </c>
      <c r="AI121" s="150">
        <v>1022.2124633789063</v>
      </c>
      <c r="AJ121" s="150">
        <v>20387.2734375</v>
      </c>
      <c r="AK121" s="150">
        <v>0</v>
      </c>
      <c r="AL121" s="150">
        <v>171307</v>
      </c>
      <c r="AM121" s="150">
        <v>115784.0078125</v>
      </c>
      <c r="AN121" s="150">
        <v>55522.984375</v>
      </c>
      <c r="AO121" s="5" t="s">
        <v>180</v>
      </c>
    </row>
    <row r="122" spans="1:41" ht="14.25" x14ac:dyDescent="0.45">
      <c r="A122" s="150">
        <v>2013</v>
      </c>
      <c r="B122" s="5" t="s">
        <v>81</v>
      </c>
      <c r="C122" s="5" t="s">
        <v>179</v>
      </c>
      <c r="D122" s="5" t="s">
        <v>84</v>
      </c>
      <c r="E122" s="5" t="s">
        <v>109</v>
      </c>
      <c r="F122" s="5" t="s">
        <v>178</v>
      </c>
      <c r="G122" s="5" t="s">
        <v>88</v>
      </c>
      <c r="H122" s="5" t="s">
        <v>131</v>
      </c>
      <c r="I122" s="150">
        <v>0</v>
      </c>
      <c r="J122" s="150">
        <v>6374</v>
      </c>
      <c r="K122" s="150">
        <v>0</v>
      </c>
      <c r="L122" s="150">
        <v>1107</v>
      </c>
      <c r="M122" s="150">
        <v>3600.7819300000001</v>
      </c>
      <c r="N122" s="150">
        <v>3915</v>
      </c>
      <c r="O122" s="150">
        <v>3822.4569999999999</v>
      </c>
      <c r="P122" s="150">
        <v>3847.7</v>
      </c>
      <c r="Q122" s="150">
        <v>1668.912</v>
      </c>
      <c r="R122" s="150">
        <v>0</v>
      </c>
      <c r="S122" s="150">
        <v>1525.892669665214</v>
      </c>
      <c r="T122" s="150">
        <v>5379</v>
      </c>
      <c r="U122" s="150">
        <v>1241</v>
      </c>
      <c r="V122" s="150">
        <v>0</v>
      </c>
      <c r="W122" s="150">
        <v>1708.0509999999999</v>
      </c>
      <c r="X122" s="150">
        <v>9250</v>
      </c>
      <c r="Y122" s="150">
        <v>10789</v>
      </c>
      <c r="Z122" s="150">
        <v>5065.5630000000001</v>
      </c>
      <c r="AA122" s="150">
        <v>30344.160059999998</v>
      </c>
      <c r="AB122" s="150">
        <v>0</v>
      </c>
      <c r="AC122" s="150">
        <v>5123.5040201590382</v>
      </c>
      <c r="AD122" s="150">
        <v>9276.9410000000007</v>
      </c>
      <c r="AE122" s="150">
        <v>2432.5786100000032</v>
      </c>
      <c r="AF122" s="150">
        <v>6951.5039999999999</v>
      </c>
      <c r="AG122" s="150">
        <v>0</v>
      </c>
      <c r="AH122" s="150">
        <v>10490.065012841411</v>
      </c>
      <c r="AI122" s="150">
        <v>845.01420571835979</v>
      </c>
      <c r="AJ122" s="150">
        <v>16853.184590000001</v>
      </c>
      <c r="AK122" s="150">
        <v>0</v>
      </c>
      <c r="AL122" s="150">
        <v>141611.3125</v>
      </c>
      <c r="AM122" s="150">
        <v>95713.1171875</v>
      </c>
      <c r="AN122" s="150">
        <v>45898.20703125</v>
      </c>
      <c r="AO122" s="5" t="s">
        <v>181</v>
      </c>
    </row>
    <row r="123" spans="1:41" ht="14.25" x14ac:dyDescent="0.45">
      <c r="A123" s="150">
        <v>2013</v>
      </c>
      <c r="B123" s="5" t="s">
        <v>81</v>
      </c>
      <c r="C123" s="5" t="s">
        <v>179</v>
      </c>
      <c r="D123" s="5" t="s">
        <v>84</v>
      </c>
      <c r="E123" s="5" t="s">
        <v>109</v>
      </c>
      <c r="F123" s="5" t="s">
        <v>182</v>
      </c>
      <c r="G123" s="5" t="s">
        <v>87</v>
      </c>
      <c r="H123" s="5" t="s">
        <v>131</v>
      </c>
      <c r="I123" s="150">
        <v>0</v>
      </c>
      <c r="J123" s="150">
        <v>7710.61865234375</v>
      </c>
      <c r="K123" s="150">
        <v>0</v>
      </c>
      <c r="L123" s="150">
        <v>1339.13623046875</v>
      </c>
      <c r="M123" s="150">
        <v>4355.86083984375</v>
      </c>
      <c r="N123" s="150">
        <v>4735.9697265625</v>
      </c>
      <c r="O123" s="150">
        <v>4624.0205078125</v>
      </c>
      <c r="P123" s="150">
        <v>4654.55712890625</v>
      </c>
      <c r="Q123" s="150">
        <v>2018.88037109375</v>
      </c>
      <c r="R123" s="150">
        <v>0</v>
      </c>
      <c r="S123" s="150">
        <v>1845.8701171875</v>
      </c>
      <c r="T123" s="150">
        <v>5461.7890625</v>
      </c>
      <c r="U123" s="150">
        <v>1267.7640380859375</v>
      </c>
      <c r="V123" s="150">
        <v>0</v>
      </c>
      <c r="W123" s="150">
        <v>2066.226806640625</v>
      </c>
      <c r="X123" s="150">
        <v>9860.2529296875</v>
      </c>
      <c r="Y123" s="150">
        <v>13051.4375</v>
      </c>
      <c r="Z123" s="150">
        <v>5956.8046875</v>
      </c>
      <c r="AA123" s="150">
        <v>36707.28515625</v>
      </c>
      <c r="AB123" s="150">
        <v>0</v>
      </c>
      <c r="AC123" s="150">
        <v>6197.8955078125</v>
      </c>
      <c r="AD123" s="150">
        <v>11180.55078125</v>
      </c>
      <c r="AE123" s="150">
        <v>2942.686767578125</v>
      </c>
      <c r="AF123" s="150">
        <v>8409.224609375</v>
      </c>
      <c r="AG123" s="150">
        <v>0</v>
      </c>
      <c r="AH123" s="150">
        <v>12405.8798828125</v>
      </c>
      <c r="AI123" s="150">
        <v>1022.2124633789063</v>
      </c>
      <c r="AJ123" s="150">
        <v>20214.458984375</v>
      </c>
      <c r="AK123" s="150">
        <v>0</v>
      </c>
      <c r="AL123" s="150">
        <v>168029.375</v>
      </c>
      <c r="AM123" s="150">
        <v>115206.7265625</v>
      </c>
      <c r="AN123" s="150">
        <v>52822.66015625</v>
      </c>
      <c r="AO123" s="5" t="s">
        <v>183</v>
      </c>
    </row>
    <row r="124" spans="1:41" ht="14.25" x14ac:dyDescent="0.45">
      <c r="A124" s="150">
        <v>2013</v>
      </c>
      <c r="B124" s="5" t="s">
        <v>81</v>
      </c>
      <c r="C124" s="5" t="s">
        <v>179</v>
      </c>
      <c r="D124" s="5" t="s">
        <v>84</v>
      </c>
      <c r="E124" s="5" t="s">
        <v>109</v>
      </c>
      <c r="F124" s="5" t="s">
        <v>182</v>
      </c>
      <c r="G124" s="5" t="s">
        <v>88</v>
      </c>
      <c r="H124" s="5" t="s">
        <v>131</v>
      </c>
      <c r="I124" s="150">
        <v>0</v>
      </c>
      <c r="J124" s="150">
        <v>6374</v>
      </c>
      <c r="K124" s="150">
        <v>0</v>
      </c>
      <c r="L124" s="150">
        <v>1107</v>
      </c>
      <c r="M124" s="150">
        <v>3600.7819300000001</v>
      </c>
      <c r="N124" s="150">
        <v>3915</v>
      </c>
      <c r="O124" s="150">
        <v>3822.4569999999999</v>
      </c>
      <c r="P124" s="150">
        <v>3847.7</v>
      </c>
      <c r="Q124" s="150">
        <v>1668.912</v>
      </c>
      <c r="R124" s="150">
        <v>0</v>
      </c>
      <c r="S124" s="150">
        <v>1525.892669665214</v>
      </c>
      <c r="T124" s="150">
        <v>4515</v>
      </c>
      <c r="U124" s="150">
        <v>1048</v>
      </c>
      <c r="V124" s="150">
        <v>0</v>
      </c>
      <c r="W124" s="150">
        <v>1708.0509999999999</v>
      </c>
      <c r="X124" s="150">
        <v>8151</v>
      </c>
      <c r="Y124" s="150">
        <v>10789</v>
      </c>
      <c r="Z124" s="150">
        <v>4924.2060000000001</v>
      </c>
      <c r="AA124" s="150">
        <v>30344.160059999998</v>
      </c>
      <c r="AB124" s="150">
        <v>0</v>
      </c>
      <c r="AC124" s="150">
        <v>5123.5040201590382</v>
      </c>
      <c r="AD124" s="150">
        <v>9242.4270000000015</v>
      </c>
      <c r="AE124" s="150">
        <v>2432.5786100000032</v>
      </c>
      <c r="AF124" s="150">
        <v>6951.5039999999999</v>
      </c>
      <c r="AG124" s="150">
        <v>0</v>
      </c>
      <c r="AH124" s="150">
        <v>10255.348489451701</v>
      </c>
      <c r="AI124" s="150">
        <v>845.01420571835979</v>
      </c>
      <c r="AJ124" s="150">
        <v>16710.327052700821</v>
      </c>
      <c r="AK124" s="150">
        <v>0</v>
      </c>
      <c r="AL124" s="150">
        <v>138901.875</v>
      </c>
      <c r="AM124" s="150">
        <v>95235.8984375</v>
      </c>
      <c r="AN124" s="150">
        <v>43665.9765625</v>
      </c>
      <c r="AO124" s="5" t="s">
        <v>184</v>
      </c>
    </row>
    <row r="125" spans="1:41" ht="14.25" x14ac:dyDescent="0.45">
      <c r="A125" s="150">
        <v>2013</v>
      </c>
      <c r="B125" s="5" t="s">
        <v>81</v>
      </c>
      <c r="C125" s="5" t="s">
        <v>179</v>
      </c>
      <c r="D125" s="5" t="s">
        <v>84</v>
      </c>
      <c r="E125" s="5" t="s">
        <v>109</v>
      </c>
      <c r="F125" s="5" t="s">
        <v>185</v>
      </c>
      <c r="G125" s="5" t="s">
        <v>87</v>
      </c>
      <c r="H125" s="5" t="s">
        <v>131</v>
      </c>
      <c r="I125" s="150"/>
      <c r="J125" s="150">
        <v>0</v>
      </c>
      <c r="K125" s="150"/>
      <c r="L125" s="150"/>
      <c r="M125" s="150"/>
      <c r="N125" s="150">
        <v>0</v>
      </c>
      <c r="O125" s="150"/>
      <c r="P125" s="150">
        <v>0</v>
      </c>
      <c r="Q125" s="150">
        <v>0</v>
      </c>
      <c r="R125" s="150"/>
      <c r="S125" s="150"/>
      <c r="T125" s="150">
        <v>1045.1795654296875</v>
      </c>
      <c r="U125" s="150">
        <v>233.47181701660156</v>
      </c>
      <c r="V125" s="150"/>
      <c r="W125" s="150"/>
      <c r="X125" s="150">
        <v>1329.458740234375</v>
      </c>
      <c r="Y125" s="150"/>
      <c r="Z125" s="150">
        <v>170.99935913085938</v>
      </c>
      <c r="AA125" s="150"/>
      <c r="AB125" s="150"/>
      <c r="AC125" s="150">
        <v>0</v>
      </c>
      <c r="AD125" s="150">
        <v>41.751537322998047</v>
      </c>
      <c r="AE125" s="150">
        <v>0</v>
      </c>
      <c r="AF125" s="150"/>
      <c r="AG125" s="150"/>
      <c r="AH125" s="150">
        <v>283.93624877929688</v>
      </c>
      <c r="AI125" s="150">
        <v>0</v>
      </c>
      <c r="AJ125" s="150">
        <v>172.81455993652344</v>
      </c>
      <c r="AK125" s="150"/>
      <c r="AL125" s="150">
        <v>3277.611572265625</v>
      </c>
      <c r="AM125" s="150">
        <v>577.2857666015625</v>
      </c>
      <c r="AN125" s="150">
        <v>2700.325927734375</v>
      </c>
      <c r="AO125" s="5" t="s">
        <v>186</v>
      </c>
    </row>
    <row r="126" spans="1:41" ht="14.25" x14ac:dyDescent="0.45">
      <c r="A126" s="150">
        <v>2013</v>
      </c>
      <c r="B126" s="5" t="s">
        <v>81</v>
      </c>
      <c r="C126" s="5" t="s">
        <v>179</v>
      </c>
      <c r="D126" s="5" t="s">
        <v>84</v>
      </c>
      <c r="E126" s="5" t="s">
        <v>109</v>
      </c>
      <c r="F126" s="5" t="s">
        <v>185</v>
      </c>
      <c r="G126" s="5" t="s">
        <v>88</v>
      </c>
      <c r="H126" s="5" t="s">
        <v>131</v>
      </c>
      <c r="I126" s="150"/>
      <c r="J126" s="150">
        <v>0</v>
      </c>
      <c r="K126" s="150"/>
      <c r="L126" s="150"/>
      <c r="M126" s="150"/>
      <c r="N126" s="150">
        <v>0</v>
      </c>
      <c r="O126" s="150"/>
      <c r="P126" s="150">
        <v>0</v>
      </c>
      <c r="Q126" s="150">
        <v>0</v>
      </c>
      <c r="R126" s="150"/>
      <c r="S126" s="150"/>
      <c r="T126" s="150">
        <v>864</v>
      </c>
      <c r="U126" s="150">
        <v>193</v>
      </c>
      <c r="V126" s="150"/>
      <c r="W126" s="150"/>
      <c r="X126" s="150">
        <v>1099</v>
      </c>
      <c r="Y126" s="150"/>
      <c r="Z126" s="150">
        <v>141.357</v>
      </c>
      <c r="AA126" s="150"/>
      <c r="AB126" s="150"/>
      <c r="AC126" s="150">
        <v>0</v>
      </c>
      <c r="AD126" s="150">
        <v>34.514000000000003</v>
      </c>
      <c r="AE126" s="150">
        <v>0</v>
      </c>
      <c r="AF126" s="150"/>
      <c r="AG126" s="150"/>
      <c r="AH126" s="150">
        <v>234.716523389711</v>
      </c>
      <c r="AI126" s="150">
        <v>0</v>
      </c>
      <c r="AJ126" s="150">
        <v>142.85753729918409</v>
      </c>
      <c r="AK126" s="150"/>
      <c r="AL126" s="150">
        <v>2709.44482421875</v>
      </c>
      <c r="AM126" s="150">
        <v>477.21453857421875</v>
      </c>
      <c r="AN126" s="150">
        <v>2232.23046875</v>
      </c>
      <c r="AO126" s="5" t="s">
        <v>187</v>
      </c>
    </row>
    <row r="127" spans="1:41" ht="14.25" x14ac:dyDescent="0.45">
      <c r="A127" s="150">
        <v>2013</v>
      </c>
      <c r="B127" s="5" t="s">
        <v>81</v>
      </c>
      <c r="C127" s="5" t="s">
        <v>179</v>
      </c>
      <c r="D127" s="5" t="s">
        <v>84</v>
      </c>
      <c r="E127" s="5" t="s">
        <v>109</v>
      </c>
      <c r="F127" s="5" t="s">
        <v>188</v>
      </c>
      <c r="G127" s="5" t="s">
        <v>87</v>
      </c>
      <c r="H127" s="5" t="s">
        <v>131</v>
      </c>
      <c r="I127" s="150"/>
      <c r="J127" s="150">
        <v>1158.8912353515625</v>
      </c>
      <c r="K127" s="150"/>
      <c r="L127" s="150">
        <v>3.6290955543518066</v>
      </c>
      <c r="M127" s="150">
        <v>281.85736083984375</v>
      </c>
      <c r="N127" s="150">
        <v>4369.43115234375</v>
      </c>
      <c r="O127" s="150">
        <v>427.02359008789063</v>
      </c>
      <c r="P127" s="150">
        <v>942.71807861328125</v>
      </c>
      <c r="Q127" s="150"/>
      <c r="R127" s="150"/>
      <c r="S127" s="150"/>
      <c r="T127" s="150">
        <v>1157.6815185546875</v>
      </c>
      <c r="U127" s="150">
        <v>1306.4744873046875</v>
      </c>
      <c r="V127" s="150"/>
      <c r="W127" s="150"/>
      <c r="X127" s="150">
        <v>290.32763671875</v>
      </c>
      <c r="Y127" s="150">
        <v>262.50457763671875</v>
      </c>
      <c r="Z127" s="150"/>
      <c r="AA127" s="150">
        <v>0</v>
      </c>
      <c r="AB127" s="150"/>
      <c r="AC127" s="150">
        <v>26.76811408996582</v>
      </c>
      <c r="AD127" s="150"/>
      <c r="AE127" s="150">
        <v>174.68370056152344</v>
      </c>
      <c r="AF127" s="150"/>
      <c r="AG127" s="150"/>
      <c r="AH127" s="150">
        <v>393.581298828125</v>
      </c>
      <c r="AI127" s="150">
        <v>130.13325500488281</v>
      </c>
      <c r="AJ127" s="150">
        <v>0</v>
      </c>
      <c r="AK127" s="150"/>
      <c r="AL127" s="150">
        <v>10925.7041015625</v>
      </c>
      <c r="AM127" s="150">
        <v>8245.1005859375</v>
      </c>
      <c r="AN127" s="150">
        <v>2680.604736328125</v>
      </c>
      <c r="AO127" s="5" t="s">
        <v>189</v>
      </c>
    </row>
    <row r="128" spans="1:41" ht="14.25" x14ac:dyDescent="0.45">
      <c r="A128" s="150">
        <v>2013</v>
      </c>
      <c r="B128" s="5" t="s">
        <v>81</v>
      </c>
      <c r="C128" s="5" t="s">
        <v>179</v>
      </c>
      <c r="D128" s="5" t="s">
        <v>84</v>
      </c>
      <c r="E128" s="5" t="s">
        <v>109</v>
      </c>
      <c r="F128" s="5" t="s">
        <v>188</v>
      </c>
      <c r="G128" s="5" t="s">
        <v>88</v>
      </c>
      <c r="H128" s="5" t="s">
        <v>131</v>
      </c>
      <c r="I128" s="150"/>
      <c r="J128" s="150">
        <v>958</v>
      </c>
      <c r="K128" s="150"/>
      <c r="L128" s="150">
        <v>3</v>
      </c>
      <c r="M128" s="150">
        <v>232.99800999999999</v>
      </c>
      <c r="N128" s="150">
        <v>3612</v>
      </c>
      <c r="O128" s="150">
        <v>353</v>
      </c>
      <c r="P128" s="150">
        <v>779.3</v>
      </c>
      <c r="Q128" s="150"/>
      <c r="R128" s="150"/>
      <c r="S128" s="150"/>
      <c r="T128" s="150">
        <v>957</v>
      </c>
      <c r="U128" s="150">
        <v>1080</v>
      </c>
      <c r="V128" s="150"/>
      <c r="W128" s="150"/>
      <c r="X128" s="150">
        <v>240</v>
      </c>
      <c r="Y128" s="150">
        <v>217</v>
      </c>
      <c r="Z128" s="150"/>
      <c r="AA128" s="150">
        <v>0</v>
      </c>
      <c r="AB128" s="150"/>
      <c r="AC128" s="150">
        <v>22.127920644791921</v>
      </c>
      <c r="AD128" s="150"/>
      <c r="AE128" s="150">
        <v>144.40267</v>
      </c>
      <c r="AF128" s="150"/>
      <c r="AG128" s="150"/>
      <c r="AH128" s="150">
        <v>325.35485417536012</v>
      </c>
      <c r="AI128" s="150">
        <v>107.57494703</v>
      </c>
      <c r="AJ128" s="150">
        <v>0</v>
      </c>
      <c r="AK128" s="150"/>
      <c r="AL128" s="150">
        <v>9031.7578125</v>
      </c>
      <c r="AM128" s="150">
        <v>6815.83056640625</v>
      </c>
      <c r="AN128" s="150">
        <v>2215.927734375</v>
      </c>
      <c r="AO128" s="5" t="s">
        <v>190</v>
      </c>
    </row>
    <row r="129" spans="1:41" ht="14.25" x14ac:dyDescent="0.45">
      <c r="A129" s="150">
        <v>2013</v>
      </c>
      <c r="B129" s="5" t="s">
        <v>81</v>
      </c>
      <c r="C129" s="5" t="s">
        <v>179</v>
      </c>
      <c r="D129" s="5" t="s">
        <v>84</v>
      </c>
      <c r="E129" s="5" t="s">
        <v>109</v>
      </c>
      <c r="F129" s="5" t="s">
        <v>191</v>
      </c>
      <c r="G129" s="5" t="s">
        <v>87</v>
      </c>
      <c r="H129" s="5" t="s">
        <v>131</v>
      </c>
      <c r="I129" s="150"/>
      <c r="J129" s="150">
        <v>2892.38916015625</v>
      </c>
      <c r="K129" s="150"/>
      <c r="L129" s="150">
        <v>886.70904541015625</v>
      </c>
      <c r="M129" s="150">
        <v>1567.5413818359375</v>
      </c>
      <c r="N129" s="150">
        <v>360.49017333984375</v>
      </c>
      <c r="O129" s="150">
        <v>2713.353759765625</v>
      </c>
      <c r="P129" s="150">
        <v>1068.7686767578125</v>
      </c>
      <c r="Q129" s="150"/>
      <c r="R129" s="150"/>
      <c r="S129" s="150"/>
      <c r="T129" s="150">
        <v>3579.498046875</v>
      </c>
      <c r="U129" s="150">
        <v>26.613367080688477</v>
      </c>
      <c r="V129" s="150"/>
      <c r="W129" s="150">
        <v>1550.5384521484375</v>
      </c>
      <c r="X129" s="150">
        <v>8593.6982421875</v>
      </c>
      <c r="Y129" s="150">
        <v>3059.32763671875</v>
      </c>
      <c r="Z129" s="150"/>
      <c r="AA129" s="150">
        <v>0</v>
      </c>
      <c r="AB129" s="150"/>
      <c r="AC129" s="150">
        <v>70.339012145996094</v>
      </c>
      <c r="AD129" s="150"/>
      <c r="AE129" s="150">
        <v>1456.3817138671875</v>
      </c>
      <c r="AF129" s="150"/>
      <c r="AG129" s="150"/>
      <c r="AH129" s="150">
        <v>9341.3916015625</v>
      </c>
      <c r="AI129" s="150">
        <v>160.46902465820313</v>
      </c>
      <c r="AJ129" s="150">
        <v>0</v>
      </c>
      <c r="AK129" s="150"/>
      <c r="AL129" s="150">
        <v>37327.5078125</v>
      </c>
      <c r="AM129" s="150">
        <v>9821.0185546875</v>
      </c>
      <c r="AN129" s="150">
        <v>27506.48828125</v>
      </c>
      <c r="AO129" s="5" t="s">
        <v>192</v>
      </c>
    </row>
    <row r="130" spans="1:41" ht="14.25" x14ac:dyDescent="0.45">
      <c r="A130" s="150">
        <v>2013</v>
      </c>
      <c r="B130" s="5" t="s">
        <v>81</v>
      </c>
      <c r="C130" s="5" t="s">
        <v>179</v>
      </c>
      <c r="D130" s="5" t="s">
        <v>84</v>
      </c>
      <c r="E130" s="5" t="s">
        <v>109</v>
      </c>
      <c r="F130" s="5" t="s">
        <v>191</v>
      </c>
      <c r="G130" s="5" t="s">
        <v>88</v>
      </c>
      <c r="H130" s="5" t="s">
        <v>131</v>
      </c>
      <c r="I130" s="150"/>
      <c r="J130" s="150">
        <v>2391</v>
      </c>
      <c r="K130" s="150"/>
      <c r="L130" s="150">
        <v>733</v>
      </c>
      <c r="M130" s="150">
        <v>1295.8115499999999</v>
      </c>
      <c r="N130" s="150">
        <v>298</v>
      </c>
      <c r="O130" s="150">
        <v>2243</v>
      </c>
      <c r="P130" s="150">
        <v>883.5</v>
      </c>
      <c r="Q130" s="150"/>
      <c r="R130" s="150"/>
      <c r="S130" s="150"/>
      <c r="T130" s="150">
        <v>2959</v>
      </c>
      <c r="U130" s="150">
        <v>22</v>
      </c>
      <c r="V130" s="150"/>
      <c r="W130" s="150">
        <v>1281.7561000000001</v>
      </c>
      <c r="X130" s="150">
        <v>7104</v>
      </c>
      <c r="Y130" s="150">
        <v>2529</v>
      </c>
      <c r="Z130" s="150"/>
      <c r="AA130" s="150">
        <v>0</v>
      </c>
      <c r="AB130" s="150"/>
      <c r="AC130" s="150">
        <v>58.145900303828562</v>
      </c>
      <c r="AD130" s="150"/>
      <c r="AE130" s="150">
        <v>1203.9211500000031</v>
      </c>
      <c r="AF130" s="150"/>
      <c r="AG130" s="150"/>
      <c r="AH130" s="150">
        <v>7722.0818446843032</v>
      </c>
      <c r="AI130" s="150">
        <v>132.65207878999999</v>
      </c>
      <c r="AJ130" s="150">
        <v>0</v>
      </c>
      <c r="AK130" s="150"/>
      <c r="AL130" s="150">
        <v>30856.869140625</v>
      </c>
      <c r="AM130" s="150">
        <v>8118.5673828125</v>
      </c>
      <c r="AN130" s="150">
        <v>22738.30078125</v>
      </c>
      <c r="AO130" s="5" t="s">
        <v>193</v>
      </c>
    </row>
    <row r="131" spans="1:41" ht="14.25" x14ac:dyDescent="0.45">
      <c r="A131" s="150">
        <v>2013</v>
      </c>
      <c r="B131" s="5" t="s">
        <v>81</v>
      </c>
      <c r="C131" s="5" t="s">
        <v>179</v>
      </c>
      <c r="D131" s="5" t="s">
        <v>84</v>
      </c>
      <c r="E131" s="5" t="s">
        <v>109</v>
      </c>
      <c r="F131" s="5" t="s">
        <v>194</v>
      </c>
      <c r="G131" s="5" t="s">
        <v>87</v>
      </c>
      <c r="H131" s="5" t="s">
        <v>131</v>
      </c>
      <c r="I131" s="150"/>
      <c r="J131" s="150">
        <v>339.92529296875</v>
      </c>
      <c r="K131" s="150"/>
      <c r="L131" s="150">
        <v>145.163818359375</v>
      </c>
      <c r="M131" s="150">
        <v>2060.65771484375</v>
      </c>
      <c r="N131" s="150">
        <v>6.0484929084777832</v>
      </c>
      <c r="O131" s="150">
        <v>469.363037109375</v>
      </c>
      <c r="P131" s="150">
        <v>1819.023681640625</v>
      </c>
      <c r="Q131" s="150"/>
      <c r="R131" s="150"/>
      <c r="S131" s="150"/>
      <c r="T131" s="150">
        <v>108.87287139892578</v>
      </c>
      <c r="U131" s="150">
        <v>163.30931091308594</v>
      </c>
      <c r="V131" s="150"/>
      <c r="W131" s="150">
        <v>241.48123168945313</v>
      </c>
      <c r="X131" s="150">
        <v>246.77850341796875</v>
      </c>
      <c r="Y131" s="150">
        <v>1411.71826171875</v>
      </c>
      <c r="Z131" s="150"/>
      <c r="AA131" s="150">
        <v>0</v>
      </c>
      <c r="AB131" s="150"/>
      <c r="AC131" s="150">
        <v>524.65496826171875</v>
      </c>
      <c r="AD131" s="150"/>
      <c r="AE131" s="150">
        <v>848.8565673828125</v>
      </c>
      <c r="AF131" s="150"/>
      <c r="AG131" s="150"/>
      <c r="AH131" s="150">
        <v>750.454345703125</v>
      </c>
      <c r="AI131" s="150">
        <v>156.32966613769531</v>
      </c>
      <c r="AJ131" s="150">
        <v>0</v>
      </c>
      <c r="AK131" s="150"/>
      <c r="AL131" s="150">
        <v>9292.6376953125</v>
      </c>
      <c r="AM131" s="150">
        <v>5258.7001953125</v>
      </c>
      <c r="AN131" s="150">
        <v>4033.937255859375</v>
      </c>
      <c r="AO131" s="5" t="s">
        <v>195</v>
      </c>
    </row>
    <row r="132" spans="1:41" ht="14.25" x14ac:dyDescent="0.45">
      <c r="A132" s="150">
        <v>2013</v>
      </c>
      <c r="B132" s="5" t="s">
        <v>81</v>
      </c>
      <c r="C132" s="5" t="s">
        <v>179</v>
      </c>
      <c r="D132" s="5" t="s">
        <v>84</v>
      </c>
      <c r="E132" s="5" t="s">
        <v>109</v>
      </c>
      <c r="F132" s="5" t="s">
        <v>194</v>
      </c>
      <c r="G132" s="5" t="s">
        <v>88</v>
      </c>
      <c r="H132" s="5" t="s">
        <v>131</v>
      </c>
      <c r="I132" s="150"/>
      <c r="J132" s="150">
        <v>281</v>
      </c>
      <c r="K132" s="150"/>
      <c r="L132" s="150">
        <v>120</v>
      </c>
      <c r="M132" s="150">
        <v>1703.44733</v>
      </c>
      <c r="N132" s="150">
        <v>5</v>
      </c>
      <c r="O132" s="150">
        <v>388</v>
      </c>
      <c r="P132" s="150">
        <v>1503.7</v>
      </c>
      <c r="Q132" s="150"/>
      <c r="R132" s="150"/>
      <c r="S132" s="150"/>
      <c r="T132" s="150">
        <v>90</v>
      </c>
      <c r="U132" s="150">
        <v>135</v>
      </c>
      <c r="V132" s="150"/>
      <c r="W132" s="150">
        <v>199.62100000000001</v>
      </c>
      <c r="X132" s="150">
        <v>204</v>
      </c>
      <c r="Y132" s="150">
        <v>1167</v>
      </c>
      <c r="Z132" s="150"/>
      <c r="AA132" s="150">
        <v>0</v>
      </c>
      <c r="AB132" s="150"/>
      <c r="AC132" s="150">
        <v>433.70720278684348</v>
      </c>
      <c r="AD132" s="150"/>
      <c r="AE132" s="150">
        <v>701.70915999999966</v>
      </c>
      <c r="AF132" s="150"/>
      <c r="AG132" s="150"/>
      <c r="AH132" s="150">
        <v>620.36476528739036</v>
      </c>
      <c r="AI132" s="150">
        <v>129.2302645133598</v>
      </c>
      <c r="AJ132" s="150">
        <v>0</v>
      </c>
      <c r="AK132" s="150"/>
      <c r="AL132" s="150">
        <v>7681.77978515625</v>
      </c>
      <c r="AM132" s="150">
        <v>4347.1162109375</v>
      </c>
      <c r="AN132" s="150">
        <v>3334.663330078125</v>
      </c>
      <c r="AO132" s="5" t="s">
        <v>196</v>
      </c>
    </row>
    <row r="133" spans="1:41" ht="14.25" x14ac:dyDescent="0.45">
      <c r="A133" s="150">
        <v>2013</v>
      </c>
      <c r="B133" s="5" t="s">
        <v>81</v>
      </c>
      <c r="C133" s="5" t="s">
        <v>179</v>
      </c>
      <c r="D133" s="5" t="s">
        <v>84</v>
      </c>
      <c r="E133" s="5" t="s">
        <v>109</v>
      </c>
      <c r="F133" s="5" t="s">
        <v>197</v>
      </c>
      <c r="G133" s="5" t="s">
        <v>87</v>
      </c>
      <c r="H133" s="5" t="s">
        <v>131</v>
      </c>
      <c r="I133" s="150"/>
      <c r="J133" s="150">
        <v>319.36041259765625</v>
      </c>
      <c r="K133" s="150"/>
      <c r="L133" s="150">
        <v>4.8387942314147949</v>
      </c>
      <c r="M133" s="150">
        <v>73.231094360351563</v>
      </c>
      <c r="N133" s="150">
        <v>0</v>
      </c>
      <c r="O133" s="150">
        <v>231.60525512695313</v>
      </c>
      <c r="P133" s="150">
        <v>477.3470458984375</v>
      </c>
      <c r="Q133" s="150"/>
      <c r="R133" s="150"/>
      <c r="S133" s="150"/>
      <c r="T133" s="150">
        <v>231.05242919921875</v>
      </c>
      <c r="U133" s="150">
        <v>0</v>
      </c>
      <c r="V133" s="150"/>
      <c r="W133" s="150">
        <v>200.55349731445313</v>
      </c>
      <c r="X133" s="150">
        <v>1164.939697265625</v>
      </c>
      <c r="Y133" s="150">
        <v>3108.92529296875</v>
      </c>
      <c r="Z133" s="150"/>
      <c r="AA133" s="150">
        <v>0</v>
      </c>
      <c r="AB133" s="150"/>
      <c r="AC133" s="150">
        <v>496.18026733398438</v>
      </c>
      <c r="AD133" s="150"/>
      <c r="AE133" s="150">
        <v>89.761238098144531</v>
      </c>
      <c r="AF133" s="150"/>
      <c r="AG133" s="150"/>
      <c r="AH133" s="150">
        <v>1221.751708984375</v>
      </c>
      <c r="AI133" s="150">
        <v>219.29208374023438</v>
      </c>
      <c r="AJ133" s="150">
        <v>0</v>
      </c>
      <c r="AK133" s="150"/>
      <c r="AL133" s="150">
        <v>7838.8388671875</v>
      </c>
      <c r="AM133" s="150">
        <v>4496.4130859375</v>
      </c>
      <c r="AN133" s="150">
        <v>3342.42578125</v>
      </c>
      <c r="AO133" s="5" t="s">
        <v>198</v>
      </c>
    </row>
    <row r="134" spans="1:41" ht="14.25" x14ac:dyDescent="0.45">
      <c r="A134" s="150">
        <v>2013</v>
      </c>
      <c r="B134" s="5" t="s">
        <v>81</v>
      </c>
      <c r="C134" s="5" t="s">
        <v>179</v>
      </c>
      <c r="D134" s="5" t="s">
        <v>84</v>
      </c>
      <c r="E134" s="5" t="s">
        <v>109</v>
      </c>
      <c r="F134" s="5" t="s">
        <v>197</v>
      </c>
      <c r="G134" s="5" t="s">
        <v>88</v>
      </c>
      <c r="H134" s="5" t="s">
        <v>131</v>
      </c>
      <c r="I134" s="150"/>
      <c r="J134" s="150">
        <v>264</v>
      </c>
      <c r="K134" s="150"/>
      <c r="L134" s="150">
        <v>4</v>
      </c>
      <c r="M134" s="150">
        <v>60.536650000000009</v>
      </c>
      <c r="N134" s="150">
        <v>0</v>
      </c>
      <c r="O134" s="150">
        <v>191.45699999999999</v>
      </c>
      <c r="P134" s="150">
        <v>394.6</v>
      </c>
      <c r="Q134" s="150"/>
      <c r="R134" s="150"/>
      <c r="S134" s="150"/>
      <c r="T134" s="150">
        <v>191</v>
      </c>
      <c r="U134" s="150">
        <v>0</v>
      </c>
      <c r="V134" s="150"/>
      <c r="W134" s="150">
        <v>165.78800000000001</v>
      </c>
      <c r="X134" s="150">
        <v>963</v>
      </c>
      <c r="Y134" s="150">
        <v>2570</v>
      </c>
      <c r="Z134" s="150"/>
      <c r="AA134" s="150">
        <v>0</v>
      </c>
      <c r="AB134" s="150"/>
      <c r="AC134" s="150">
        <v>410.1685346054357</v>
      </c>
      <c r="AD134" s="150"/>
      <c r="AE134" s="150">
        <v>74.201329999999984</v>
      </c>
      <c r="AF134" s="150"/>
      <c r="AG134" s="150"/>
      <c r="AH134" s="150">
        <v>1009.963724400862</v>
      </c>
      <c r="AI134" s="150">
        <v>181.27829531500001</v>
      </c>
      <c r="AJ134" s="150">
        <v>0</v>
      </c>
      <c r="AK134" s="150"/>
      <c r="AL134" s="150">
        <v>6479.99365234375</v>
      </c>
      <c r="AM134" s="150">
        <v>3716.969970703125</v>
      </c>
      <c r="AN134" s="150">
        <v>2763.023681640625</v>
      </c>
      <c r="AO134" s="5" t="s">
        <v>199</v>
      </c>
    </row>
    <row r="135" spans="1:41" ht="14.25" x14ac:dyDescent="0.45">
      <c r="A135" s="150">
        <v>2013</v>
      </c>
      <c r="B135" s="5" t="s">
        <v>81</v>
      </c>
      <c r="C135" s="5" t="s">
        <v>179</v>
      </c>
      <c r="D135" s="5" t="s">
        <v>84</v>
      </c>
      <c r="E135" s="5" t="s">
        <v>109</v>
      </c>
      <c r="F135" s="5" t="s">
        <v>200</v>
      </c>
      <c r="G135" s="5" t="s">
        <v>87</v>
      </c>
      <c r="H135" s="5" t="s">
        <v>131</v>
      </c>
      <c r="I135" s="150"/>
      <c r="J135" s="150">
        <v>130.64744567871094</v>
      </c>
      <c r="K135" s="150"/>
      <c r="L135" s="150">
        <v>93.14678955078125</v>
      </c>
      <c r="M135" s="150">
        <v>292.69412231445313</v>
      </c>
      <c r="N135" s="150">
        <v>0</v>
      </c>
      <c r="O135" s="150">
        <v>186.2935791015625</v>
      </c>
      <c r="P135" s="150">
        <v>0</v>
      </c>
      <c r="Q135" s="150">
        <v>2018.88037109375</v>
      </c>
      <c r="R135" s="150"/>
      <c r="S135" s="150"/>
      <c r="T135" s="150">
        <v>168.14810180664063</v>
      </c>
      <c r="U135" s="150">
        <v>4.8387942314147949</v>
      </c>
      <c r="V135" s="150"/>
      <c r="W135" s="150"/>
      <c r="X135" s="150">
        <v>250.4075927734375</v>
      </c>
      <c r="Y135" s="150">
        <v>4262.9775390625</v>
      </c>
      <c r="Z135" s="150">
        <v>6127.80419921875</v>
      </c>
      <c r="AA135" s="150">
        <v>36707.28515625</v>
      </c>
      <c r="AB135" s="150"/>
      <c r="AC135" s="150">
        <v>5030.10400390625</v>
      </c>
      <c r="AD135" s="150">
        <v>11222.3017578125</v>
      </c>
      <c r="AE135" s="150">
        <v>108.04720306396484</v>
      </c>
      <c r="AF135" s="150"/>
      <c r="AG135" s="150"/>
      <c r="AH135" s="150">
        <v>831.825927734375</v>
      </c>
      <c r="AI135" s="150">
        <v>355.98843383789063</v>
      </c>
      <c r="AJ135" s="150">
        <v>20387.2734375</v>
      </c>
      <c r="AK135" s="150"/>
      <c r="AL135" s="150">
        <v>88178.671875</v>
      </c>
      <c r="AM135" s="150">
        <v>74871</v>
      </c>
      <c r="AN135" s="150">
        <v>13307.6591796875</v>
      </c>
      <c r="AO135" s="5" t="s">
        <v>201</v>
      </c>
    </row>
    <row r="136" spans="1:41" ht="14.25" x14ac:dyDescent="0.45">
      <c r="A136" s="150">
        <v>2013</v>
      </c>
      <c r="B136" s="5" t="s">
        <v>81</v>
      </c>
      <c r="C136" s="5" t="s">
        <v>179</v>
      </c>
      <c r="D136" s="5" t="s">
        <v>84</v>
      </c>
      <c r="E136" s="5" t="s">
        <v>109</v>
      </c>
      <c r="F136" s="5" t="s">
        <v>200</v>
      </c>
      <c r="G136" s="5" t="s">
        <v>88</v>
      </c>
      <c r="H136" s="5" t="s">
        <v>131</v>
      </c>
      <c r="I136" s="150"/>
      <c r="J136" s="150">
        <v>108</v>
      </c>
      <c r="K136" s="150"/>
      <c r="L136" s="150">
        <v>77</v>
      </c>
      <c r="M136" s="150">
        <v>241.95625999999999</v>
      </c>
      <c r="N136" s="150">
        <v>0</v>
      </c>
      <c r="O136" s="150">
        <v>154</v>
      </c>
      <c r="P136" s="150">
        <v>0</v>
      </c>
      <c r="Q136" s="150">
        <v>1668.912</v>
      </c>
      <c r="R136" s="150"/>
      <c r="S136" s="150"/>
      <c r="T136" s="150">
        <v>139</v>
      </c>
      <c r="U136" s="150">
        <v>4</v>
      </c>
      <c r="V136" s="150"/>
      <c r="W136" s="150"/>
      <c r="X136" s="150">
        <v>207</v>
      </c>
      <c r="Y136" s="150">
        <v>3524</v>
      </c>
      <c r="Z136" s="150">
        <v>5065.5630000000001</v>
      </c>
      <c r="AA136" s="150">
        <v>30344.160059999998</v>
      </c>
      <c r="AB136" s="150"/>
      <c r="AC136" s="150">
        <v>4158.1467601164768</v>
      </c>
      <c r="AD136" s="150">
        <v>9276.9410000000007</v>
      </c>
      <c r="AE136" s="150">
        <v>89.317460000000025</v>
      </c>
      <c r="AF136" s="150"/>
      <c r="AG136" s="150"/>
      <c r="AH136" s="150">
        <v>687.63076076987215</v>
      </c>
      <c r="AI136" s="150">
        <v>294.27862006999999</v>
      </c>
      <c r="AJ136" s="150">
        <v>16853.184590000001</v>
      </c>
      <c r="AK136" s="150"/>
      <c r="AL136" s="150">
        <v>72893.0859375</v>
      </c>
      <c r="AM136" s="150">
        <v>61892.28515625</v>
      </c>
      <c r="AN136" s="150">
        <v>11000.806640625</v>
      </c>
      <c r="AO136" s="5" t="s">
        <v>202</v>
      </c>
    </row>
    <row r="137" spans="1:41" ht="14.25" x14ac:dyDescent="0.45">
      <c r="A137" s="150">
        <v>2013</v>
      </c>
      <c r="B137" s="5" t="s">
        <v>81</v>
      </c>
      <c r="C137" s="5" t="s">
        <v>179</v>
      </c>
      <c r="D137" s="5" t="s">
        <v>84</v>
      </c>
      <c r="E137" s="5" t="s">
        <v>109</v>
      </c>
      <c r="F137" s="5" t="s">
        <v>203</v>
      </c>
      <c r="G137" s="5" t="s">
        <v>87</v>
      </c>
      <c r="H137" s="5" t="s">
        <v>131</v>
      </c>
      <c r="I137" s="150"/>
      <c r="J137" s="150">
        <v>655.6566162109375</v>
      </c>
      <c r="K137" s="150"/>
      <c r="L137" s="150">
        <v>205.64875793457031</v>
      </c>
      <c r="M137" s="150">
        <v>22.672290802001953</v>
      </c>
      <c r="N137" s="150">
        <v>0</v>
      </c>
      <c r="O137" s="150">
        <v>325.40890502929688</v>
      </c>
      <c r="P137" s="150">
        <v>77.541679382324219</v>
      </c>
      <c r="Q137" s="150"/>
      <c r="R137" s="150"/>
      <c r="S137" s="150"/>
      <c r="T137" s="150">
        <v>1076.6317138671875</v>
      </c>
      <c r="U137" s="150"/>
      <c r="V137" s="150"/>
      <c r="W137" s="150">
        <v>73.653587341308594</v>
      </c>
      <c r="X137" s="150">
        <v>39.920051574707031</v>
      </c>
      <c r="Y137" s="150">
        <v>945.9842529296875</v>
      </c>
      <c r="Z137" s="150"/>
      <c r="AA137" s="150">
        <v>0</v>
      </c>
      <c r="AB137" s="150"/>
      <c r="AC137" s="150">
        <v>26.631914138793945</v>
      </c>
      <c r="AD137" s="150"/>
      <c r="AE137" s="150">
        <v>241.05903625488281</v>
      </c>
      <c r="AF137" s="150"/>
      <c r="AG137" s="150"/>
      <c r="AH137" s="150">
        <v>2.4642682075500488</v>
      </c>
      <c r="AI137" s="150">
        <v>0</v>
      </c>
      <c r="AJ137" s="150">
        <v>0</v>
      </c>
      <c r="AK137" s="150"/>
      <c r="AL137" s="150">
        <v>3693.2734375</v>
      </c>
      <c r="AM137" s="150">
        <v>2152.522216796875</v>
      </c>
      <c r="AN137" s="150">
        <v>1540.750732421875</v>
      </c>
      <c r="AO137" s="5" t="s">
        <v>204</v>
      </c>
    </row>
    <row r="138" spans="1:41" ht="14.25" x14ac:dyDescent="0.45">
      <c r="A138" s="150">
        <v>2013</v>
      </c>
      <c r="B138" s="5" t="s">
        <v>81</v>
      </c>
      <c r="C138" s="5" t="s">
        <v>179</v>
      </c>
      <c r="D138" s="5" t="s">
        <v>84</v>
      </c>
      <c r="E138" s="5" t="s">
        <v>109</v>
      </c>
      <c r="F138" s="5" t="s">
        <v>203</v>
      </c>
      <c r="G138" s="5" t="s">
        <v>88</v>
      </c>
      <c r="H138" s="5" t="s">
        <v>131</v>
      </c>
      <c r="I138" s="150"/>
      <c r="J138" s="150">
        <v>542</v>
      </c>
      <c r="K138" s="150"/>
      <c r="L138" s="150">
        <v>170</v>
      </c>
      <c r="M138" s="150">
        <v>18.742100000000001</v>
      </c>
      <c r="N138" s="150">
        <v>0</v>
      </c>
      <c r="O138" s="150">
        <v>269</v>
      </c>
      <c r="P138" s="150">
        <v>64.099999999999994</v>
      </c>
      <c r="Q138" s="150"/>
      <c r="R138" s="150"/>
      <c r="S138" s="150"/>
      <c r="T138" s="150">
        <v>890</v>
      </c>
      <c r="U138" s="150"/>
      <c r="V138" s="150"/>
      <c r="W138" s="150">
        <v>60.885900000000007</v>
      </c>
      <c r="X138" s="150">
        <v>33</v>
      </c>
      <c r="Y138" s="150">
        <v>782</v>
      </c>
      <c r="Z138" s="150"/>
      <c r="AA138" s="150">
        <v>0</v>
      </c>
      <c r="AB138" s="150"/>
      <c r="AC138" s="150">
        <v>22.015330781317839</v>
      </c>
      <c r="AD138" s="150"/>
      <c r="AE138" s="150">
        <v>199.27198999999999</v>
      </c>
      <c r="AF138" s="150"/>
      <c r="AG138" s="150"/>
      <c r="AH138" s="150">
        <v>2.0370927137958339</v>
      </c>
      <c r="AI138" s="150">
        <v>0</v>
      </c>
      <c r="AJ138" s="150">
        <v>0</v>
      </c>
      <c r="AK138" s="150"/>
      <c r="AL138" s="150">
        <v>3053.052490234375</v>
      </c>
      <c r="AM138" s="150">
        <v>1779.3873291015625</v>
      </c>
      <c r="AN138" s="150">
        <v>1273.6650390625</v>
      </c>
      <c r="AO138" s="5" t="s">
        <v>205</v>
      </c>
    </row>
    <row r="139" spans="1:41" ht="14.25" x14ac:dyDescent="0.45">
      <c r="A139" s="150">
        <v>2013</v>
      </c>
      <c r="B139" s="5" t="s">
        <v>81</v>
      </c>
      <c r="C139" s="5" t="s">
        <v>179</v>
      </c>
      <c r="D139" s="5" t="s">
        <v>84</v>
      </c>
      <c r="E139" s="5" t="s">
        <v>109</v>
      </c>
      <c r="F139" s="5" t="s">
        <v>206</v>
      </c>
      <c r="G139" s="5" t="s">
        <v>87</v>
      </c>
      <c r="H139" s="5" t="s">
        <v>131</v>
      </c>
      <c r="I139" s="150"/>
      <c r="J139" s="150">
        <v>2213.748291015625</v>
      </c>
      <c r="K139" s="150"/>
      <c r="L139" s="150"/>
      <c r="M139" s="150">
        <v>57.206680297851563</v>
      </c>
      <c r="N139" s="150">
        <v>0</v>
      </c>
      <c r="O139" s="150">
        <v>270.97247314453125</v>
      </c>
      <c r="P139" s="150">
        <v>269.15792846679688</v>
      </c>
      <c r="Q139" s="150"/>
      <c r="R139" s="150"/>
      <c r="S139" s="150"/>
      <c r="T139" s="150">
        <v>185.08387756347656</v>
      </c>
      <c r="U139" s="150"/>
      <c r="V139" s="150"/>
      <c r="W139" s="150"/>
      <c r="X139" s="150">
        <v>603.63958740234375</v>
      </c>
      <c r="Y139" s="150">
        <v>0</v>
      </c>
      <c r="Z139" s="150"/>
      <c r="AA139" s="150">
        <v>0</v>
      </c>
      <c r="AB139" s="150"/>
      <c r="AC139" s="150">
        <v>23.216983795166016</v>
      </c>
      <c r="AD139" s="150"/>
      <c r="AE139" s="150">
        <v>23.89741325378418</v>
      </c>
      <c r="AF139" s="150"/>
      <c r="AG139" s="150"/>
      <c r="AH139" s="150">
        <v>148.34771728515625</v>
      </c>
      <c r="AI139" s="150">
        <v>0</v>
      </c>
      <c r="AJ139" s="150">
        <v>0</v>
      </c>
      <c r="AK139" s="150"/>
      <c r="AL139" s="150">
        <v>3795.271240234375</v>
      </c>
      <c r="AM139" s="150">
        <v>2530.020751953125</v>
      </c>
      <c r="AN139" s="150">
        <v>1265.250244140625</v>
      </c>
      <c r="AO139" s="5" t="s">
        <v>207</v>
      </c>
    </row>
    <row r="140" spans="1:41" ht="14.25" x14ac:dyDescent="0.45">
      <c r="A140" s="150">
        <v>2013</v>
      </c>
      <c r="B140" s="5" t="s">
        <v>81</v>
      </c>
      <c r="C140" s="5" t="s">
        <v>179</v>
      </c>
      <c r="D140" s="5" t="s">
        <v>84</v>
      </c>
      <c r="E140" s="5" t="s">
        <v>109</v>
      </c>
      <c r="F140" s="5" t="s">
        <v>206</v>
      </c>
      <c r="G140" s="5" t="s">
        <v>88</v>
      </c>
      <c r="H140" s="5" t="s">
        <v>131</v>
      </c>
      <c r="I140" s="150"/>
      <c r="J140" s="150">
        <v>1830</v>
      </c>
      <c r="K140" s="150"/>
      <c r="L140" s="150"/>
      <c r="M140" s="150">
        <v>47.290030000000002</v>
      </c>
      <c r="N140" s="150">
        <v>0</v>
      </c>
      <c r="O140" s="150">
        <v>224</v>
      </c>
      <c r="P140" s="150">
        <v>222.5</v>
      </c>
      <c r="Q140" s="150"/>
      <c r="R140" s="150"/>
      <c r="S140" s="150"/>
      <c r="T140" s="150">
        <v>153</v>
      </c>
      <c r="U140" s="150"/>
      <c r="V140" s="150"/>
      <c r="W140" s="150"/>
      <c r="X140" s="150">
        <v>499</v>
      </c>
      <c r="Y140" s="150">
        <v>0</v>
      </c>
      <c r="Z140" s="150"/>
      <c r="AA140" s="150">
        <v>0</v>
      </c>
      <c r="AB140" s="150"/>
      <c r="AC140" s="150">
        <v>19.192370920343759</v>
      </c>
      <c r="AD140" s="150"/>
      <c r="AE140" s="150">
        <v>19.754850000000001</v>
      </c>
      <c r="AF140" s="150"/>
      <c r="AG140" s="150"/>
      <c r="AH140" s="150">
        <v>122.63197080983031</v>
      </c>
      <c r="AI140" s="150">
        <v>0</v>
      </c>
      <c r="AJ140" s="150">
        <v>0</v>
      </c>
      <c r="AK140" s="150"/>
      <c r="AL140" s="150">
        <v>3137.369384765625</v>
      </c>
      <c r="AM140" s="150">
        <v>2091.447265625</v>
      </c>
      <c r="AN140" s="150">
        <v>1045.9219970703125</v>
      </c>
      <c r="AO140" s="5" t="s">
        <v>208</v>
      </c>
    </row>
    <row r="141" spans="1:41" ht="14.25" x14ac:dyDescent="0.45">
      <c r="A141" s="150">
        <v>2013</v>
      </c>
      <c r="B141" s="5" t="s">
        <v>81</v>
      </c>
      <c r="C141" s="5" t="s">
        <v>179</v>
      </c>
      <c r="D141" s="5" t="s">
        <v>84</v>
      </c>
      <c r="E141" s="5" t="s">
        <v>25</v>
      </c>
      <c r="F141" s="5" t="s">
        <v>236</v>
      </c>
      <c r="G141" s="5" t="s">
        <v>87</v>
      </c>
      <c r="H141" s="5" t="s">
        <v>131</v>
      </c>
      <c r="I141" s="150"/>
      <c r="J141" s="150">
        <v>22.984272003173828</v>
      </c>
      <c r="K141" s="150"/>
      <c r="L141" s="150"/>
      <c r="M141" s="150"/>
      <c r="N141" s="150">
        <v>0</v>
      </c>
      <c r="O141" s="150">
        <v>106.47153472900391</v>
      </c>
      <c r="P141" s="150">
        <v>0</v>
      </c>
      <c r="Q141" s="150">
        <v>0</v>
      </c>
      <c r="R141" s="150"/>
      <c r="S141" s="150"/>
      <c r="T141" s="150">
        <v>45.968544006347656</v>
      </c>
      <c r="U141" s="150"/>
      <c r="V141" s="150"/>
      <c r="W141" s="150">
        <v>1302.8453369140625</v>
      </c>
      <c r="X141" s="150"/>
      <c r="Y141" s="150"/>
      <c r="Z141" s="150">
        <v>0</v>
      </c>
      <c r="AA141" s="150"/>
      <c r="AB141" s="150"/>
      <c r="AC141" s="150">
        <v>0</v>
      </c>
      <c r="AD141" s="150">
        <v>0</v>
      </c>
      <c r="AE141" s="150"/>
      <c r="AF141" s="150"/>
      <c r="AG141" s="150"/>
      <c r="AH141" s="150">
        <v>0</v>
      </c>
      <c r="AI141" s="150">
        <v>27.179252624511719</v>
      </c>
      <c r="AJ141" s="150">
        <v>0</v>
      </c>
      <c r="AK141" s="150"/>
      <c r="AL141" s="150">
        <v>1505.4488525390625</v>
      </c>
      <c r="AM141" s="150">
        <v>22.984272003173828</v>
      </c>
      <c r="AN141" s="150">
        <v>1482.464599609375</v>
      </c>
      <c r="AO141" s="5" t="s">
        <v>239</v>
      </c>
    </row>
    <row r="142" spans="1:41" ht="14.25" x14ac:dyDescent="0.45">
      <c r="A142" s="150">
        <v>2013</v>
      </c>
      <c r="B142" s="5" t="s">
        <v>81</v>
      </c>
      <c r="C142" s="5" t="s">
        <v>179</v>
      </c>
      <c r="D142" s="5" t="s">
        <v>84</v>
      </c>
      <c r="E142" s="5" t="s">
        <v>25</v>
      </c>
      <c r="F142" s="5" t="s">
        <v>236</v>
      </c>
      <c r="G142" s="5" t="s">
        <v>88</v>
      </c>
      <c r="H142" s="5" t="s">
        <v>131</v>
      </c>
      <c r="I142" s="150"/>
      <c r="J142" s="150">
        <v>19</v>
      </c>
      <c r="K142" s="150"/>
      <c r="L142" s="150"/>
      <c r="M142" s="150"/>
      <c r="N142" s="150">
        <v>0</v>
      </c>
      <c r="O142" s="150">
        <v>88.014930000000007</v>
      </c>
      <c r="P142" s="150">
        <v>0</v>
      </c>
      <c r="Q142" s="150">
        <v>0</v>
      </c>
      <c r="R142" s="150"/>
      <c r="S142" s="150"/>
      <c r="T142" s="150">
        <v>38</v>
      </c>
      <c r="U142" s="150"/>
      <c r="V142" s="150"/>
      <c r="W142" s="150">
        <v>1077</v>
      </c>
      <c r="X142" s="150"/>
      <c r="Y142" s="150"/>
      <c r="Z142" s="150">
        <v>0</v>
      </c>
      <c r="AA142" s="150"/>
      <c r="AB142" s="150"/>
      <c r="AC142" s="150">
        <v>0</v>
      </c>
      <c r="AD142" s="150">
        <v>0</v>
      </c>
      <c r="AE142" s="150"/>
      <c r="AF142" s="150"/>
      <c r="AG142" s="150"/>
      <c r="AH142" s="150">
        <v>0</v>
      </c>
      <c r="AI142" s="150">
        <v>22.467790000000001</v>
      </c>
      <c r="AJ142" s="150">
        <v>0</v>
      </c>
      <c r="AK142" s="150"/>
      <c r="AL142" s="150">
        <v>1244.482666015625</v>
      </c>
      <c r="AM142" s="150">
        <v>19</v>
      </c>
      <c r="AN142" s="150">
        <v>1225.482666015625</v>
      </c>
      <c r="AO142" s="5" t="s">
        <v>240</v>
      </c>
    </row>
    <row r="143" spans="1:41" ht="14.25" x14ac:dyDescent="0.45">
      <c r="A143" s="150">
        <v>2013</v>
      </c>
      <c r="B143" s="5" t="s">
        <v>81</v>
      </c>
      <c r="C143" s="5" t="s">
        <v>179</v>
      </c>
      <c r="D143" s="5" t="s">
        <v>84</v>
      </c>
      <c r="E143" s="5" t="s">
        <v>25</v>
      </c>
      <c r="F143" s="5" t="s">
        <v>188</v>
      </c>
      <c r="G143" s="5" t="s">
        <v>87</v>
      </c>
      <c r="H143" s="5" t="s">
        <v>131</v>
      </c>
      <c r="I143" s="150"/>
      <c r="J143" s="150">
        <v>552.83221435546875</v>
      </c>
      <c r="K143" s="150"/>
      <c r="L143" s="150"/>
      <c r="M143" s="150">
        <v>588.93115234375</v>
      </c>
      <c r="N143" s="150">
        <v>710.093017578125</v>
      </c>
      <c r="O143" s="150">
        <v>32.661861419677734</v>
      </c>
      <c r="P143" s="150">
        <v>0</v>
      </c>
      <c r="Q143" s="150"/>
      <c r="R143" s="150"/>
      <c r="S143" s="150"/>
      <c r="T143" s="150">
        <v>1209.698486328125</v>
      </c>
      <c r="U143" s="150"/>
      <c r="V143" s="150"/>
      <c r="W143" s="150"/>
      <c r="X143" s="150">
        <v>84.678901672363281</v>
      </c>
      <c r="Y143" s="150">
        <v>1244.77978515625</v>
      </c>
      <c r="Z143" s="150"/>
      <c r="AA143" s="150">
        <v>0</v>
      </c>
      <c r="AB143" s="150"/>
      <c r="AC143" s="150">
        <v>0</v>
      </c>
      <c r="AD143" s="150"/>
      <c r="AE143" s="150">
        <v>977.54949951171875</v>
      </c>
      <c r="AF143" s="150"/>
      <c r="AG143" s="150"/>
      <c r="AH143" s="150">
        <v>431.6097412109375</v>
      </c>
      <c r="AI143" s="150">
        <v>6.7066912651062012</v>
      </c>
      <c r="AJ143" s="150">
        <v>0</v>
      </c>
      <c r="AK143" s="150"/>
      <c r="AL143" s="150">
        <v>5839.54150390625</v>
      </c>
      <c r="AM143" s="150">
        <v>3485.254638671875</v>
      </c>
      <c r="AN143" s="150">
        <v>2354.286865234375</v>
      </c>
      <c r="AO143" s="5" t="s">
        <v>241</v>
      </c>
    </row>
    <row r="144" spans="1:41" ht="14.25" x14ac:dyDescent="0.45">
      <c r="A144" s="150">
        <v>2013</v>
      </c>
      <c r="B144" s="5" t="s">
        <v>81</v>
      </c>
      <c r="C144" s="5" t="s">
        <v>179</v>
      </c>
      <c r="D144" s="5" t="s">
        <v>84</v>
      </c>
      <c r="E144" s="5" t="s">
        <v>25</v>
      </c>
      <c r="F144" s="5" t="s">
        <v>188</v>
      </c>
      <c r="G144" s="5" t="s">
        <v>88</v>
      </c>
      <c r="H144" s="5" t="s">
        <v>131</v>
      </c>
      <c r="I144" s="150"/>
      <c r="J144" s="150">
        <v>457</v>
      </c>
      <c r="K144" s="150"/>
      <c r="L144" s="150"/>
      <c r="M144" s="150">
        <v>486.84123</v>
      </c>
      <c r="N144" s="150">
        <v>587</v>
      </c>
      <c r="O144" s="150">
        <v>27</v>
      </c>
      <c r="P144" s="150">
        <v>0</v>
      </c>
      <c r="Q144" s="150"/>
      <c r="R144" s="150"/>
      <c r="S144" s="150"/>
      <c r="T144" s="150">
        <v>1000</v>
      </c>
      <c r="U144" s="150"/>
      <c r="V144" s="150"/>
      <c r="W144" s="150"/>
      <c r="X144" s="150">
        <v>70</v>
      </c>
      <c r="Y144" s="150">
        <v>1029</v>
      </c>
      <c r="Z144" s="150"/>
      <c r="AA144" s="150">
        <v>0</v>
      </c>
      <c r="AB144" s="150"/>
      <c r="AC144" s="150">
        <v>0</v>
      </c>
      <c r="AD144" s="150"/>
      <c r="AE144" s="150">
        <v>808.09349565112109</v>
      </c>
      <c r="AF144" s="150"/>
      <c r="AG144" s="150"/>
      <c r="AH144" s="150">
        <v>356.79116340016611</v>
      </c>
      <c r="AI144" s="150">
        <v>5.5441014600000003</v>
      </c>
      <c r="AJ144" s="150">
        <v>0</v>
      </c>
      <c r="AK144" s="150"/>
      <c r="AL144" s="150">
        <v>4827.26953125</v>
      </c>
      <c r="AM144" s="150">
        <v>2881.093505859375</v>
      </c>
      <c r="AN144" s="150">
        <v>1946.1763916015625</v>
      </c>
      <c r="AO144" s="5" t="s">
        <v>242</v>
      </c>
    </row>
    <row r="145" spans="1:41" ht="14.25" x14ac:dyDescent="0.45">
      <c r="A145" s="150">
        <v>2013</v>
      </c>
      <c r="B145" s="5" t="s">
        <v>81</v>
      </c>
      <c r="C145" s="5" t="s">
        <v>179</v>
      </c>
      <c r="D145" s="5" t="s">
        <v>84</v>
      </c>
      <c r="E145" s="5" t="s">
        <v>25</v>
      </c>
      <c r="F145" s="5" t="s">
        <v>191</v>
      </c>
      <c r="G145" s="5" t="s">
        <v>87</v>
      </c>
      <c r="H145" s="5" t="s">
        <v>131</v>
      </c>
      <c r="I145" s="150"/>
      <c r="J145" s="150">
        <v>183.87417602539063</v>
      </c>
      <c r="K145" s="150"/>
      <c r="L145" s="150"/>
      <c r="M145" s="150">
        <v>3097.83447265625</v>
      </c>
      <c r="N145" s="150">
        <v>2616.577880859375</v>
      </c>
      <c r="O145" s="150">
        <v>244.35910034179688</v>
      </c>
      <c r="P145" s="150">
        <v>0</v>
      </c>
      <c r="Q145" s="150"/>
      <c r="R145" s="150"/>
      <c r="S145" s="150"/>
      <c r="T145" s="150"/>
      <c r="U145" s="150"/>
      <c r="V145" s="150"/>
      <c r="W145" s="150">
        <v>146.23924255371094</v>
      </c>
      <c r="X145" s="150"/>
      <c r="Y145" s="150">
        <v>3552.884521484375</v>
      </c>
      <c r="Z145" s="150"/>
      <c r="AA145" s="150">
        <v>0</v>
      </c>
      <c r="AB145" s="150"/>
      <c r="AC145" s="150">
        <v>0</v>
      </c>
      <c r="AD145" s="150"/>
      <c r="AE145" s="150">
        <v>2932.942138671875</v>
      </c>
      <c r="AF145" s="150"/>
      <c r="AG145" s="150"/>
      <c r="AH145" s="150">
        <v>1366.0880126953125</v>
      </c>
      <c r="AI145" s="150">
        <v>5.3831419944763184</v>
      </c>
      <c r="AJ145" s="150">
        <v>0</v>
      </c>
      <c r="AK145" s="150"/>
      <c r="AL145" s="150">
        <v>14146.1826171875</v>
      </c>
      <c r="AM145" s="150">
        <v>9286.279296875</v>
      </c>
      <c r="AN145" s="150">
        <v>4859.904296875</v>
      </c>
      <c r="AO145" s="5" t="s">
        <v>243</v>
      </c>
    </row>
    <row r="146" spans="1:41" ht="14.25" x14ac:dyDescent="0.45">
      <c r="A146" s="150">
        <v>2013</v>
      </c>
      <c r="B146" s="5" t="s">
        <v>81</v>
      </c>
      <c r="C146" s="5" t="s">
        <v>179</v>
      </c>
      <c r="D146" s="5" t="s">
        <v>84</v>
      </c>
      <c r="E146" s="5" t="s">
        <v>25</v>
      </c>
      <c r="F146" s="5" t="s">
        <v>191</v>
      </c>
      <c r="G146" s="5" t="s">
        <v>88</v>
      </c>
      <c r="H146" s="5" t="s">
        <v>131</v>
      </c>
      <c r="I146" s="150"/>
      <c r="J146" s="150">
        <v>152</v>
      </c>
      <c r="K146" s="150"/>
      <c r="L146" s="150"/>
      <c r="M146" s="150">
        <v>2560.8317699999998</v>
      </c>
      <c r="N146" s="150">
        <v>2163</v>
      </c>
      <c r="O146" s="150">
        <v>202</v>
      </c>
      <c r="P146" s="150">
        <v>0</v>
      </c>
      <c r="Q146" s="150"/>
      <c r="R146" s="150"/>
      <c r="S146" s="150"/>
      <c r="T146" s="150"/>
      <c r="U146" s="150"/>
      <c r="V146" s="150"/>
      <c r="W146" s="150">
        <v>120.889</v>
      </c>
      <c r="X146" s="150"/>
      <c r="Y146" s="150">
        <v>2937</v>
      </c>
      <c r="Z146" s="150"/>
      <c r="AA146" s="150">
        <v>0</v>
      </c>
      <c r="AB146" s="150"/>
      <c r="AC146" s="150">
        <v>0</v>
      </c>
      <c r="AD146" s="150"/>
      <c r="AE146" s="150">
        <v>2424.5232077976889</v>
      </c>
      <c r="AF146" s="150"/>
      <c r="AG146" s="150"/>
      <c r="AH146" s="150">
        <v>1129.2797048029061</v>
      </c>
      <c r="AI146" s="150">
        <v>4.4499865200000004</v>
      </c>
      <c r="AJ146" s="150">
        <v>0</v>
      </c>
      <c r="AK146" s="150"/>
      <c r="AL146" s="150">
        <v>11693.9736328125</v>
      </c>
      <c r="AM146" s="150">
        <v>7676.5234375</v>
      </c>
      <c r="AN146" s="150">
        <v>4017.450439453125</v>
      </c>
      <c r="AO146" s="5" t="s">
        <v>244</v>
      </c>
    </row>
    <row r="147" spans="1:41" ht="14.25" x14ac:dyDescent="0.45">
      <c r="A147" s="150">
        <v>2013</v>
      </c>
      <c r="B147" s="5" t="s">
        <v>81</v>
      </c>
      <c r="C147" s="5" t="s">
        <v>179</v>
      </c>
      <c r="D147" s="5" t="s">
        <v>84</v>
      </c>
      <c r="E147" s="5" t="s">
        <v>25</v>
      </c>
      <c r="F147" s="5" t="s">
        <v>194</v>
      </c>
      <c r="G147" s="5" t="s">
        <v>87</v>
      </c>
      <c r="H147" s="5" t="s">
        <v>131</v>
      </c>
      <c r="I147" s="150"/>
      <c r="J147" s="150">
        <v>246.77850341796875</v>
      </c>
      <c r="K147" s="150"/>
      <c r="L147" s="150">
        <v>39.920051574707031</v>
      </c>
      <c r="M147" s="150">
        <v>277.06277465820313</v>
      </c>
      <c r="N147" s="150">
        <v>2003.2607421875</v>
      </c>
      <c r="O147" s="150">
        <v>370.16775512695313</v>
      </c>
      <c r="P147" s="150">
        <v>0</v>
      </c>
      <c r="Q147" s="150"/>
      <c r="R147" s="150"/>
      <c r="S147" s="150"/>
      <c r="T147" s="150"/>
      <c r="U147" s="150"/>
      <c r="V147" s="150"/>
      <c r="W147" s="150">
        <v>275.0709228515625</v>
      </c>
      <c r="X147" s="150">
        <v>7.2581911087036133</v>
      </c>
      <c r="Y147" s="150">
        <v>130.64744567871094</v>
      </c>
      <c r="Z147" s="150"/>
      <c r="AA147" s="150">
        <v>0</v>
      </c>
      <c r="AB147" s="150"/>
      <c r="AC147" s="150">
        <v>321.90084838867188</v>
      </c>
      <c r="AD147" s="150"/>
      <c r="AE147" s="150">
        <v>551.08380126953125</v>
      </c>
      <c r="AF147" s="150"/>
      <c r="AG147" s="150"/>
      <c r="AH147" s="150">
        <v>912.82989501953125</v>
      </c>
      <c r="AI147" s="150">
        <v>0</v>
      </c>
      <c r="AJ147" s="150">
        <v>0</v>
      </c>
      <c r="AK147" s="150"/>
      <c r="AL147" s="150">
        <v>5135.9814453125</v>
      </c>
      <c r="AM147" s="150">
        <v>3293.59130859375</v>
      </c>
      <c r="AN147" s="150">
        <v>1842.3895263671875</v>
      </c>
      <c r="AO147" s="5" t="s">
        <v>245</v>
      </c>
    </row>
    <row r="148" spans="1:41" ht="14.25" x14ac:dyDescent="0.45">
      <c r="A148" s="150">
        <v>2013</v>
      </c>
      <c r="B148" s="5" t="s">
        <v>81</v>
      </c>
      <c r="C148" s="5" t="s">
        <v>179</v>
      </c>
      <c r="D148" s="5" t="s">
        <v>84</v>
      </c>
      <c r="E148" s="5" t="s">
        <v>25</v>
      </c>
      <c r="F148" s="5" t="s">
        <v>194</v>
      </c>
      <c r="G148" s="5" t="s">
        <v>88</v>
      </c>
      <c r="H148" s="5" t="s">
        <v>131</v>
      </c>
      <c r="I148" s="150"/>
      <c r="J148" s="150">
        <v>204</v>
      </c>
      <c r="K148" s="150"/>
      <c r="L148" s="150">
        <v>33</v>
      </c>
      <c r="M148" s="150">
        <v>229.03457</v>
      </c>
      <c r="N148" s="150">
        <v>1656</v>
      </c>
      <c r="O148" s="150">
        <v>306</v>
      </c>
      <c r="P148" s="150">
        <v>0</v>
      </c>
      <c r="Q148" s="150"/>
      <c r="R148" s="150"/>
      <c r="S148" s="150"/>
      <c r="T148" s="150"/>
      <c r="U148" s="150"/>
      <c r="V148" s="150"/>
      <c r="W148" s="150">
        <v>227.38800000000001</v>
      </c>
      <c r="X148" s="150">
        <v>6</v>
      </c>
      <c r="Y148" s="150">
        <v>108</v>
      </c>
      <c r="Z148" s="150"/>
      <c r="AA148" s="150">
        <v>0</v>
      </c>
      <c r="AB148" s="150"/>
      <c r="AC148" s="150">
        <v>266.10004729576781</v>
      </c>
      <c r="AD148" s="150"/>
      <c r="AE148" s="150">
        <v>455.55464000000001</v>
      </c>
      <c r="AF148" s="150"/>
      <c r="AG148" s="150"/>
      <c r="AH148" s="150">
        <v>754.59287538509534</v>
      </c>
      <c r="AI148" s="150">
        <v>0</v>
      </c>
      <c r="AJ148" s="150">
        <v>0</v>
      </c>
      <c r="AK148" s="150"/>
      <c r="AL148" s="150">
        <v>4245.67041015625</v>
      </c>
      <c r="AM148" s="150">
        <v>2722.65478515625</v>
      </c>
      <c r="AN148" s="150">
        <v>1523.015380859375</v>
      </c>
      <c r="AO148" s="5" t="s">
        <v>246</v>
      </c>
    </row>
    <row r="149" spans="1:41" ht="14.25" x14ac:dyDescent="0.45">
      <c r="A149" s="150">
        <v>2013</v>
      </c>
      <c r="B149" s="5" t="s">
        <v>81</v>
      </c>
      <c r="C149" s="5" t="s">
        <v>179</v>
      </c>
      <c r="D149" s="5" t="s">
        <v>84</v>
      </c>
      <c r="E149" s="5" t="s">
        <v>25</v>
      </c>
      <c r="F149" s="5" t="s">
        <v>197</v>
      </c>
      <c r="G149" s="5" t="s">
        <v>87</v>
      </c>
      <c r="H149" s="5" t="s">
        <v>131</v>
      </c>
      <c r="I149" s="150"/>
      <c r="J149" s="150">
        <v>197.18086242675781</v>
      </c>
      <c r="K149" s="150"/>
      <c r="L149" s="150"/>
      <c r="M149" s="150">
        <v>108.50765991210938</v>
      </c>
      <c r="N149" s="150">
        <v>2049.229248046875</v>
      </c>
      <c r="O149" s="150">
        <v>15.082763671875</v>
      </c>
      <c r="P149" s="150">
        <v>7.3791613578796387</v>
      </c>
      <c r="Q149" s="150"/>
      <c r="R149" s="150"/>
      <c r="S149" s="150"/>
      <c r="T149" s="150"/>
      <c r="U149" s="150"/>
      <c r="V149" s="150"/>
      <c r="W149" s="150">
        <v>75.325508117675781</v>
      </c>
      <c r="X149" s="150"/>
      <c r="Y149" s="150">
        <v>0</v>
      </c>
      <c r="Z149" s="150"/>
      <c r="AA149" s="150">
        <v>0</v>
      </c>
      <c r="AB149" s="150"/>
      <c r="AC149" s="150">
        <v>0</v>
      </c>
      <c r="AD149" s="150"/>
      <c r="AE149" s="150">
        <v>51.250404357910156</v>
      </c>
      <c r="AF149" s="150"/>
      <c r="AG149" s="150"/>
      <c r="AH149" s="150">
        <v>51.239994049072266</v>
      </c>
      <c r="AI149" s="150">
        <v>22.981168746948242</v>
      </c>
      <c r="AJ149" s="150">
        <v>0</v>
      </c>
      <c r="AK149" s="150"/>
      <c r="AL149" s="150">
        <v>2578.1767578125</v>
      </c>
      <c r="AM149" s="150">
        <v>2305.039794921875</v>
      </c>
      <c r="AN149" s="150">
        <v>273.1370849609375</v>
      </c>
      <c r="AO149" s="5" t="s">
        <v>247</v>
      </c>
    </row>
    <row r="150" spans="1:41" ht="14.25" x14ac:dyDescent="0.45">
      <c r="A150" s="150">
        <v>2013</v>
      </c>
      <c r="B150" s="5" t="s">
        <v>81</v>
      </c>
      <c r="C150" s="5" t="s">
        <v>179</v>
      </c>
      <c r="D150" s="5" t="s">
        <v>84</v>
      </c>
      <c r="E150" s="5" t="s">
        <v>25</v>
      </c>
      <c r="F150" s="5" t="s">
        <v>197</v>
      </c>
      <c r="G150" s="5" t="s">
        <v>88</v>
      </c>
      <c r="H150" s="5" t="s">
        <v>131</v>
      </c>
      <c r="I150" s="150"/>
      <c r="J150" s="150">
        <v>163</v>
      </c>
      <c r="K150" s="150"/>
      <c r="L150" s="150"/>
      <c r="M150" s="150">
        <v>89.698100000000011</v>
      </c>
      <c r="N150" s="150">
        <v>1694</v>
      </c>
      <c r="O150" s="150">
        <v>12.4682</v>
      </c>
      <c r="P150" s="150">
        <v>6.1</v>
      </c>
      <c r="Q150" s="150"/>
      <c r="R150" s="150"/>
      <c r="S150" s="150"/>
      <c r="T150" s="150"/>
      <c r="U150" s="150"/>
      <c r="V150" s="150"/>
      <c r="W150" s="150">
        <v>62.268000000000001</v>
      </c>
      <c r="X150" s="150"/>
      <c r="Y150" s="150">
        <v>0</v>
      </c>
      <c r="Z150" s="150"/>
      <c r="AA150" s="150">
        <v>0</v>
      </c>
      <c r="AB150" s="150"/>
      <c r="AC150" s="150">
        <v>0</v>
      </c>
      <c r="AD150" s="150"/>
      <c r="AE150" s="150">
        <v>42.366259999999997</v>
      </c>
      <c r="AF150" s="150"/>
      <c r="AG150" s="150"/>
      <c r="AH150" s="150">
        <v>42.357656416044243</v>
      </c>
      <c r="AI150" s="150">
        <v>18.997434195</v>
      </c>
      <c r="AJ150" s="150">
        <v>0</v>
      </c>
      <c r="AK150" s="150"/>
      <c r="AL150" s="150">
        <v>2131.25537109375</v>
      </c>
      <c r="AM150" s="150">
        <v>1905.4661865234375</v>
      </c>
      <c r="AN150" s="150">
        <v>225.78938293457031</v>
      </c>
      <c r="AO150" s="5" t="s">
        <v>248</v>
      </c>
    </row>
    <row r="151" spans="1:41" ht="14.25" x14ac:dyDescent="0.45">
      <c r="A151" s="150">
        <v>2013</v>
      </c>
      <c r="B151" s="5" t="s">
        <v>81</v>
      </c>
      <c r="C151" s="5" t="s">
        <v>179</v>
      </c>
      <c r="D151" s="5" t="s">
        <v>84</v>
      </c>
      <c r="E151" s="5" t="s">
        <v>25</v>
      </c>
      <c r="F151" s="5" t="s">
        <v>200</v>
      </c>
      <c r="G151" s="5" t="s">
        <v>87</v>
      </c>
      <c r="H151" s="5" t="s">
        <v>131</v>
      </c>
      <c r="I151" s="150"/>
      <c r="J151" s="150">
        <v>27.823066711425781</v>
      </c>
      <c r="K151" s="150"/>
      <c r="L151" s="150"/>
      <c r="M151" s="150">
        <v>9.4199228286743164</v>
      </c>
      <c r="N151" s="150">
        <v>14.516382217407227</v>
      </c>
      <c r="O151" s="150"/>
      <c r="P151" s="150">
        <v>0</v>
      </c>
      <c r="Q151" s="150">
        <v>1709.556884765625</v>
      </c>
      <c r="R151" s="150"/>
      <c r="S151" s="150"/>
      <c r="T151" s="150"/>
      <c r="U151" s="150"/>
      <c r="V151" s="150"/>
      <c r="W151" s="150"/>
      <c r="X151" s="150">
        <v>47.178241729736328</v>
      </c>
      <c r="Y151" s="150">
        <v>3254.089111328125</v>
      </c>
      <c r="Z151" s="150">
        <v>2330.577392578125</v>
      </c>
      <c r="AA151" s="150">
        <v>30101.6171875</v>
      </c>
      <c r="AB151" s="150"/>
      <c r="AC151" s="150">
        <v>441.42739868164063</v>
      </c>
      <c r="AD151" s="150">
        <v>10809.9375</v>
      </c>
      <c r="AE151" s="150">
        <v>404.64309692382813</v>
      </c>
      <c r="AF151" s="150"/>
      <c r="AG151" s="150"/>
      <c r="AH151" s="150">
        <v>7830.36376953125</v>
      </c>
      <c r="AI151" s="150">
        <v>0</v>
      </c>
      <c r="AJ151" s="150">
        <v>4500.66845703125</v>
      </c>
      <c r="AK151" s="150"/>
      <c r="AL151" s="150">
        <v>61481.81640625</v>
      </c>
      <c r="AM151" s="150">
        <v>42784.91796875</v>
      </c>
      <c r="AN151" s="150">
        <v>18696.900390625</v>
      </c>
      <c r="AO151" s="5" t="s">
        <v>249</v>
      </c>
    </row>
    <row r="152" spans="1:41" ht="14.25" x14ac:dyDescent="0.45">
      <c r="A152" s="150">
        <v>2013</v>
      </c>
      <c r="B152" s="5" t="s">
        <v>81</v>
      </c>
      <c r="C152" s="5" t="s">
        <v>179</v>
      </c>
      <c r="D152" s="5" t="s">
        <v>84</v>
      </c>
      <c r="E152" s="5" t="s">
        <v>25</v>
      </c>
      <c r="F152" s="5" t="s">
        <v>200</v>
      </c>
      <c r="G152" s="5" t="s">
        <v>88</v>
      </c>
      <c r="H152" s="5" t="s">
        <v>131</v>
      </c>
      <c r="I152" s="150"/>
      <c r="J152" s="150">
        <v>23</v>
      </c>
      <c r="K152" s="150"/>
      <c r="L152" s="150"/>
      <c r="M152" s="150">
        <v>7.7869999999999999</v>
      </c>
      <c r="N152" s="150">
        <v>12</v>
      </c>
      <c r="O152" s="150"/>
      <c r="P152" s="150">
        <v>0</v>
      </c>
      <c r="Q152" s="150">
        <v>1413.2090000000001</v>
      </c>
      <c r="R152" s="150"/>
      <c r="S152" s="150"/>
      <c r="T152" s="150"/>
      <c r="U152" s="150"/>
      <c r="V152" s="150"/>
      <c r="W152" s="150"/>
      <c r="X152" s="150">
        <v>39</v>
      </c>
      <c r="Y152" s="150">
        <v>2690</v>
      </c>
      <c r="Z152" s="150">
        <v>1926.577</v>
      </c>
      <c r="AA152" s="150">
        <v>24883.56826</v>
      </c>
      <c r="AB152" s="150"/>
      <c r="AC152" s="150">
        <v>364.90693301276769</v>
      </c>
      <c r="AD152" s="150">
        <v>8936.0589999999993</v>
      </c>
      <c r="AE152" s="150">
        <v>334.49911000000009</v>
      </c>
      <c r="AF152" s="150"/>
      <c r="AG152" s="150"/>
      <c r="AH152" s="150">
        <v>6472.9877445402872</v>
      </c>
      <c r="AI152" s="150">
        <v>0</v>
      </c>
      <c r="AJ152" s="150">
        <v>3720.4874699999991</v>
      </c>
      <c r="AK152" s="150"/>
      <c r="AL152" s="150">
        <v>50824.08203125</v>
      </c>
      <c r="AM152" s="150">
        <v>35368.24609375</v>
      </c>
      <c r="AN152" s="150">
        <v>15455.8330078125</v>
      </c>
      <c r="AO152" s="5" t="s">
        <v>250</v>
      </c>
    </row>
    <row r="153" spans="1:41" ht="14.25" x14ac:dyDescent="0.45">
      <c r="A153" s="150">
        <v>2013</v>
      </c>
      <c r="B153" s="5" t="s">
        <v>81</v>
      </c>
      <c r="C153" s="5" t="s">
        <v>179</v>
      </c>
      <c r="D153" s="5" t="s">
        <v>84</v>
      </c>
      <c r="E153" s="5" t="s">
        <v>25</v>
      </c>
      <c r="F153" s="5" t="s">
        <v>203</v>
      </c>
      <c r="G153" s="5" t="s">
        <v>87</v>
      </c>
      <c r="H153" s="5" t="s">
        <v>131</v>
      </c>
      <c r="I153" s="150"/>
      <c r="J153" s="150">
        <v>65.323722839355469</v>
      </c>
      <c r="K153" s="150"/>
      <c r="L153" s="150"/>
      <c r="M153" s="150">
        <v>248.75028991699219</v>
      </c>
      <c r="N153" s="150">
        <v>0</v>
      </c>
      <c r="O153" s="150"/>
      <c r="P153" s="150">
        <v>0</v>
      </c>
      <c r="Q153" s="150"/>
      <c r="R153" s="150"/>
      <c r="S153" s="150"/>
      <c r="T153" s="150">
        <v>8.4678897857666016</v>
      </c>
      <c r="U153" s="150">
        <v>3197.233154296875</v>
      </c>
      <c r="V153" s="150"/>
      <c r="W153" s="150"/>
      <c r="X153" s="150">
        <v>324.19921875</v>
      </c>
      <c r="Y153" s="150">
        <v>14645.8203125</v>
      </c>
      <c r="Z153" s="150"/>
      <c r="AA153" s="150">
        <v>0</v>
      </c>
      <c r="AB153" s="150"/>
      <c r="AC153" s="150">
        <v>0</v>
      </c>
      <c r="AD153" s="150"/>
      <c r="AE153" s="150">
        <v>15025.75</v>
      </c>
      <c r="AF153" s="150"/>
      <c r="AG153" s="150"/>
      <c r="AH153" s="150">
        <v>942.39862060546875</v>
      </c>
      <c r="AI153" s="150">
        <v>0</v>
      </c>
      <c r="AJ153" s="150">
        <v>0</v>
      </c>
      <c r="AK153" s="150"/>
      <c r="AL153" s="150">
        <v>34457.9453125</v>
      </c>
      <c r="AM153" s="150">
        <v>32934.125</v>
      </c>
      <c r="AN153" s="150">
        <v>1523.81591796875</v>
      </c>
      <c r="AO153" s="5" t="s">
        <v>251</v>
      </c>
    </row>
    <row r="154" spans="1:41" ht="14.25" x14ac:dyDescent="0.45">
      <c r="A154" s="150">
        <v>2013</v>
      </c>
      <c r="B154" s="5" t="s">
        <v>81</v>
      </c>
      <c r="C154" s="5" t="s">
        <v>179</v>
      </c>
      <c r="D154" s="5" t="s">
        <v>84</v>
      </c>
      <c r="E154" s="5" t="s">
        <v>25</v>
      </c>
      <c r="F154" s="5" t="s">
        <v>203</v>
      </c>
      <c r="G154" s="5" t="s">
        <v>88</v>
      </c>
      <c r="H154" s="5" t="s">
        <v>131</v>
      </c>
      <c r="I154" s="150"/>
      <c r="J154" s="150">
        <v>54</v>
      </c>
      <c r="K154" s="150"/>
      <c r="L154" s="150"/>
      <c r="M154" s="150">
        <v>205.62997999999999</v>
      </c>
      <c r="N154" s="150">
        <v>0</v>
      </c>
      <c r="O154" s="150"/>
      <c r="P154" s="150">
        <v>0</v>
      </c>
      <c r="Q154" s="150"/>
      <c r="R154" s="150"/>
      <c r="S154" s="150"/>
      <c r="T154" s="150">
        <v>7</v>
      </c>
      <c r="U154" s="150">
        <v>2643</v>
      </c>
      <c r="V154" s="150"/>
      <c r="W154" s="150"/>
      <c r="X154" s="150">
        <v>268</v>
      </c>
      <c r="Y154" s="150">
        <v>12107</v>
      </c>
      <c r="Z154" s="150"/>
      <c r="AA154" s="150">
        <v>0</v>
      </c>
      <c r="AB154" s="150"/>
      <c r="AC154" s="150">
        <v>0</v>
      </c>
      <c r="AD154" s="150"/>
      <c r="AE154" s="150">
        <v>12421.06985509337</v>
      </c>
      <c r="AF154" s="150"/>
      <c r="AG154" s="150"/>
      <c r="AH154" s="150">
        <v>779.03593474103764</v>
      </c>
      <c r="AI154" s="150">
        <v>0</v>
      </c>
      <c r="AJ154" s="150">
        <v>0</v>
      </c>
      <c r="AK154" s="150"/>
      <c r="AL154" s="150">
        <v>28484.734375</v>
      </c>
      <c r="AM154" s="150">
        <v>27225.0703125</v>
      </c>
      <c r="AN154" s="150">
        <v>1259.6658935546875</v>
      </c>
      <c r="AO154" s="5" t="s">
        <v>252</v>
      </c>
    </row>
    <row r="155" spans="1:41" ht="14.25" x14ac:dyDescent="0.45">
      <c r="A155" s="150">
        <v>2013</v>
      </c>
      <c r="B155" s="5" t="s">
        <v>81</v>
      </c>
      <c r="C155" s="5" t="s">
        <v>179</v>
      </c>
      <c r="D155" s="5" t="s">
        <v>84</v>
      </c>
      <c r="E155" s="5" t="s">
        <v>25</v>
      </c>
      <c r="F155" s="5" t="s">
        <v>237</v>
      </c>
      <c r="G155" s="5" t="s">
        <v>87</v>
      </c>
      <c r="H155" s="5" t="s">
        <v>131</v>
      </c>
      <c r="I155" s="150">
        <v>0</v>
      </c>
      <c r="J155" s="150">
        <v>2603.271240234375</v>
      </c>
      <c r="K155" s="150">
        <v>0</v>
      </c>
      <c r="L155" s="150">
        <v>39.920051574707031</v>
      </c>
      <c r="M155" s="150">
        <v>4483.5732421875</v>
      </c>
      <c r="N155" s="150">
        <v>7393.677734375</v>
      </c>
      <c r="O155" s="150">
        <v>662.271484375</v>
      </c>
      <c r="P155" s="150">
        <v>105.36474609375</v>
      </c>
      <c r="Q155" s="150">
        <v>1709.556884765625</v>
      </c>
      <c r="R155" s="150">
        <v>0</v>
      </c>
      <c r="S155" s="150">
        <v>6080.48095703125</v>
      </c>
      <c r="T155" s="150">
        <v>5121.86376953125</v>
      </c>
      <c r="U155" s="150">
        <v>4346.44677734375</v>
      </c>
      <c r="V155" s="150">
        <v>0</v>
      </c>
      <c r="W155" s="150">
        <v>2118.08544921875</v>
      </c>
      <c r="X155" s="150">
        <v>533.47705078125</v>
      </c>
      <c r="Y155" s="150">
        <v>29087.201171875</v>
      </c>
      <c r="Z155" s="150">
        <v>2330.577392578125</v>
      </c>
      <c r="AA155" s="150">
        <v>30101.6171875</v>
      </c>
      <c r="AB155" s="150">
        <v>0</v>
      </c>
      <c r="AC155" s="150">
        <v>781.92083740234375</v>
      </c>
      <c r="AD155" s="150">
        <v>10809.9375</v>
      </c>
      <c r="AE155" s="150">
        <v>26176.912109375</v>
      </c>
      <c r="AF155" s="150">
        <v>3116.714599609375</v>
      </c>
      <c r="AG155" s="150">
        <v>0</v>
      </c>
      <c r="AH155" s="150">
        <v>13286.7880859375</v>
      </c>
      <c r="AI155" s="150">
        <v>35.071002960205078</v>
      </c>
      <c r="AJ155" s="150">
        <v>4500.66845703125</v>
      </c>
      <c r="AK155" s="150">
        <v>0</v>
      </c>
      <c r="AL155" s="150">
        <v>155425.40625</v>
      </c>
      <c r="AM155" s="150">
        <v>112293.8515625</v>
      </c>
      <c r="AN155" s="150">
        <v>43131.546875</v>
      </c>
      <c r="AO155" s="5" t="s">
        <v>255</v>
      </c>
    </row>
    <row r="156" spans="1:41" ht="14.25" x14ac:dyDescent="0.45">
      <c r="A156" s="150">
        <v>2013</v>
      </c>
      <c r="B156" s="5" t="s">
        <v>81</v>
      </c>
      <c r="C156" s="5" t="s">
        <v>179</v>
      </c>
      <c r="D156" s="5" t="s">
        <v>84</v>
      </c>
      <c r="E156" s="5" t="s">
        <v>25</v>
      </c>
      <c r="F156" s="5" t="s">
        <v>237</v>
      </c>
      <c r="G156" s="5" t="s">
        <v>88</v>
      </c>
      <c r="H156" s="5" t="s">
        <v>131</v>
      </c>
      <c r="I156" s="150">
        <v>0</v>
      </c>
      <c r="J156" s="150">
        <v>2152</v>
      </c>
      <c r="K156" s="150">
        <v>0</v>
      </c>
      <c r="L156" s="150">
        <v>33</v>
      </c>
      <c r="M156" s="150">
        <v>3706.3557300000002</v>
      </c>
      <c r="N156" s="150">
        <v>6112</v>
      </c>
      <c r="O156" s="150">
        <v>547.46820000000002</v>
      </c>
      <c r="P156" s="150">
        <v>87.1</v>
      </c>
      <c r="Q156" s="150">
        <v>1413.2090000000001</v>
      </c>
      <c r="R156" s="150">
        <v>0</v>
      </c>
      <c r="S156" s="150">
        <v>5026.4429999999993</v>
      </c>
      <c r="T156" s="150">
        <v>4234</v>
      </c>
      <c r="U156" s="150">
        <v>3593</v>
      </c>
      <c r="V156" s="150">
        <v>0</v>
      </c>
      <c r="W156" s="150">
        <v>1750.92</v>
      </c>
      <c r="X156" s="150">
        <v>441</v>
      </c>
      <c r="Y156" s="150">
        <v>24045</v>
      </c>
      <c r="Z156" s="150">
        <v>1926.577</v>
      </c>
      <c r="AA156" s="150">
        <v>24883.56826</v>
      </c>
      <c r="AB156" s="150">
        <v>0</v>
      </c>
      <c r="AC156" s="150">
        <v>646.37658888554643</v>
      </c>
      <c r="AD156" s="150">
        <v>8936.0589999999993</v>
      </c>
      <c r="AE156" s="150">
        <v>21639.202842705759</v>
      </c>
      <c r="AF156" s="150">
        <v>2576.4389999999999</v>
      </c>
      <c r="AG156" s="150">
        <v>0</v>
      </c>
      <c r="AH156" s="150">
        <v>10983.55278946348</v>
      </c>
      <c r="AI156" s="150">
        <v>28.991522175</v>
      </c>
      <c r="AJ156" s="150">
        <v>3720.4874699999991</v>
      </c>
      <c r="AK156" s="150">
        <v>0</v>
      </c>
      <c r="AL156" s="150">
        <v>128482.75</v>
      </c>
      <c r="AM156" s="150">
        <v>92827.953125</v>
      </c>
      <c r="AN156" s="150">
        <v>35654.79296875</v>
      </c>
      <c r="AO156" s="5" t="s">
        <v>256</v>
      </c>
    </row>
    <row r="157" spans="1:41" ht="14.25" x14ac:dyDescent="0.45">
      <c r="A157" s="150">
        <v>2013</v>
      </c>
      <c r="B157" s="5" t="s">
        <v>81</v>
      </c>
      <c r="C157" s="5" t="s">
        <v>179</v>
      </c>
      <c r="D157" s="5" t="s">
        <v>84</v>
      </c>
      <c r="E157" s="5" t="s">
        <v>25</v>
      </c>
      <c r="F157" s="5" t="s">
        <v>238</v>
      </c>
      <c r="G157" s="5" t="s">
        <v>87</v>
      </c>
      <c r="H157" s="5" t="s">
        <v>131</v>
      </c>
      <c r="I157" s="150">
        <v>0</v>
      </c>
      <c r="J157" s="150">
        <v>2580.287109375</v>
      </c>
      <c r="K157" s="150">
        <v>0</v>
      </c>
      <c r="L157" s="150">
        <v>39.920051574707031</v>
      </c>
      <c r="M157" s="150">
        <v>4483.5732421875</v>
      </c>
      <c r="N157" s="150">
        <v>7393.677734375</v>
      </c>
      <c r="O157" s="150">
        <v>555.7999267578125</v>
      </c>
      <c r="P157" s="150">
        <v>105.36474609375</v>
      </c>
      <c r="Q157" s="150">
        <v>1709.556884765625</v>
      </c>
      <c r="R157" s="150">
        <v>0</v>
      </c>
      <c r="S157" s="150">
        <v>6080.48095703125</v>
      </c>
      <c r="T157" s="150">
        <v>5075.89501953125</v>
      </c>
      <c r="U157" s="150">
        <v>4346.44677734375</v>
      </c>
      <c r="V157" s="150">
        <v>0</v>
      </c>
      <c r="W157" s="150">
        <v>815.24005126953125</v>
      </c>
      <c r="X157" s="150">
        <v>533.47705078125</v>
      </c>
      <c r="Y157" s="150">
        <v>29087.201171875</v>
      </c>
      <c r="Z157" s="150">
        <v>2330.577392578125</v>
      </c>
      <c r="AA157" s="150">
        <v>30101.6171875</v>
      </c>
      <c r="AB157" s="150">
        <v>0</v>
      </c>
      <c r="AC157" s="150">
        <v>781.92083740234375</v>
      </c>
      <c r="AD157" s="150">
        <v>10809.9375</v>
      </c>
      <c r="AE157" s="150">
        <v>26176.912109375</v>
      </c>
      <c r="AF157" s="150">
        <v>3116.714599609375</v>
      </c>
      <c r="AG157" s="150">
        <v>0</v>
      </c>
      <c r="AH157" s="150">
        <v>13286.7880859375</v>
      </c>
      <c r="AI157" s="150">
        <v>7.891749382019043</v>
      </c>
      <c r="AJ157" s="150">
        <v>4500.66845703125</v>
      </c>
      <c r="AK157" s="150">
        <v>0</v>
      </c>
      <c r="AL157" s="150">
        <v>153919.953125</v>
      </c>
      <c r="AM157" s="150">
        <v>112270.8671875</v>
      </c>
      <c r="AN157" s="150">
        <v>41649.08203125</v>
      </c>
      <c r="AO157" s="5" t="s">
        <v>257</v>
      </c>
    </row>
    <row r="158" spans="1:41" ht="14.25" x14ac:dyDescent="0.45">
      <c r="A158" s="150">
        <v>2013</v>
      </c>
      <c r="B158" s="5" t="s">
        <v>81</v>
      </c>
      <c r="C158" s="5" t="s">
        <v>179</v>
      </c>
      <c r="D158" s="5" t="s">
        <v>84</v>
      </c>
      <c r="E158" s="5" t="s">
        <v>25</v>
      </c>
      <c r="F158" s="5" t="s">
        <v>238</v>
      </c>
      <c r="G158" s="5" t="s">
        <v>88</v>
      </c>
      <c r="H158" s="5" t="s">
        <v>131</v>
      </c>
      <c r="I158" s="150">
        <v>0</v>
      </c>
      <c r="J158" s="150">
        <v>2133</v>
      </c>
      <c r="K158" s="150">
        <v>0</v>
      </c>
      <c r="L158" s="150">
        <v>33</v>
      </c>
      <c r="M158" s="150">
        <v>3706.3557300000002</v>
      </c>
      <c r="N158" s="150">
        <v>6112</v>
      </c>
      <c r="O158" s="150">
        <v>459.45326999999997</v>
      </c>
      <c r="P158" s="150">
        <v>87.1</v>
      </c>
      <c r="Q158" s="150">
        <v>1413.2090000000001</v>
      </c>
      <c r="R158" s="150">
        <v>0</v>
      </c>
      <c r="S158" s="150">
        <v>5026.4429999999993</v>
      </c>
      <c r="T158" s="150">
        <v>4196</v>
      </c>
      <c r="U158" s="150">
        <v>3593</v>
      </c>
      <c r="V158" s="150">
        <v>0</v>
      </c>
      <c r="W158" s="150">
        <v>673.91999999999985</v>
      </c>
      <c r="X158" s="150">
        <v>441</v>
      </c>
      <c r="Y158" s="150">
        <v>24045</v>
      </c>
      <c r="Z158" s="150">
        <v>1926.577</v>
      </c>
      <c r="AA158" s="150">
        <v>24883.56826</v>
      </c>
      <c r="AB158" s="150">
        <v>0</v>
      </c>
      <c r="AC158" s="150">
        <v>646.37658888554643</v>
      </c>
      <c r="AD158" s="150">
        <v>8936.0589999999993</v>
      </c>
      <c r="AE158" s="150">
        <v>21639.202842705759</v>
      </c>
      <c r="AF158" s="150">
        <v>2576.4389999999999</v>
      </c>
      <c r="AG158" s="150">
        <v>0</v>
      </c>
      <c r="AH158" s="150">
        <v>10983.55278946348</v>
      </c>
      <c r="AI158" s="150">
        <v>6.5237321750000028</v>
      </c>
      <c r="AJ158" s="150">
        <v>3720.4874699999991</v>
      </c>
      <c r="AK158" s="150">
        <v>0</v>
      </c>
      <c r="AL158" s="150">
        <v>127238.265625</v>
      </c>
      <c r="AM158" s="150">
        <v>92808.953125</v>
      </c>
      <c r="AN158" s="150">
        <v>34429.30859375</v>
      </c>
      <c r="AO158" s="5" t="s">
        <v>258</v>
      </c>
    </row>
    <row r="159" spans="1:41" ht="14.25" x14ac:dyDescent="0.45">
      <c r="A159" s="150">
        <v>2013</v>
      </c>
      <c r="B159" s="5" t="s">
        <v>81</v>
      </c>
      <c r="C159" s="5" t="s">
        <v>179</v>
      </c>
      <c r="D159" s="5" t="s">
        <v>84</v>
      </c>
      <c r="E159" s="5" t="s">
        <v>25</v>
      </c>
      <c r="F159" s="5" t="s">
        <v>206</v>
      </c>
      <c r="G159" s="5" t="s">
        <v>87</v>
      </c>
      <c r="H159" s="5" t="s">
        <v>131</v>
      </c>
      <c r="I159" s="150"/>
      <c r="J159" s="150">
        <v>1329.458740234375</v>
      </c>
      <c r="K159" s="150"/>
      <c r="L159" s="150"/>
      <c r="M159" s="150">
        <v>153.06687927246094</v>
      </c>
      <c r="N159" s="150">
        <v>0</v>
      </c>
      <c r="O159" s="150"/>
      <c r="P159" s="150">
        <v>97.985580444335938</v>
      </c>
      <c r="Q159" s="150"/>
      <c r="R159" s="150"/>
      <c r="S159" s="150"/>
      <c r="T159" s="150">
        <v>3903.697265625</v>
      </c>
      <c r="U159" s="150">
        <v>1149.213623046875</v>
      </c>
      <c r="V159" s="150"/>
      <c r="W159" s="150">
        <v>1621.44970703125</v>
      </c>
      <c r="X159" s="150">
        <v>70.162513732910156</v>
      </c>
      <c r="Y159" s="150">
        <v>6258.98046875</v>
      </c>
      <c r="Z159" s="150"/>
      <c r="AA159" s="150">
        <v>0</v>
      </c>
      <c r="AB159" s="150"/>
      <c r="AC159" s="150">
        <v>18.592592239379883</v>
      </c>
      <c r="AD159" s="150"/>
      <c r="AE159" s="150">
        <v>6233.69287109375</v>
      </c>
      <c r="AF159" s="150"/>
      <c r="AG159" s="150"/>
      <c r="AH159" s="150">
        <v>1752.2576904296875</v>
      </c>
      <c r="AI159" s="150">
        <v>0</v>
      </c>
      <c r="AJ159" s="150">
        <v>0</v>
      </c>
      <c r="AK159" s="150"/>
      <c r="AL159" s="150">
        <v>22588.556640625</v>
      </c>
      <c r="AM159" s="150">
        <v>15087.923828125</v>
      </c>
      <c r="AN159" s="150">
        <v>7500.63427734375</v>
      </c>
      <c r="AO159" s="5" t="s">
        <v>259</v>
      </c>
    </row>
    <row r="160" spans="1:41" ht="14.25" x14ac:dyDescent="0.45">
      <c r="A160" s="150">
        <v>2013</v>
      </c>
      <c r="B160" s="5" t="s">
        <v>81</v>
      </c>
      <c r="C160" s="5" t="s">
        <v>179</v>
      </c>
      <c r="D160" s="5" t="s">
        <v>84</v>
      </c>
      <c r="E160" s="5" t="s">
        <v>25</v>
      </c>
      <c r="F160" s="5" t="s">
        <v>206</v>
      </c>
      <c r="G160" s="5" t="s">
        <v>88</v>
      </c>
      <c r="H160" s="5" t="s">
        <v>131</v>
      </c>
      <c r="I160" s="150"/>
      <c r="J160" s="150">
        <v>1099</v>
      </c>
      <c r="K160" s="150"/>
      <c r="L160" s="150"/>
      <c r="M160" s="150">
        <v>126.53308</v>
      </c>
      <c r="N160" s="150">
        <v>0</v>
      </c>
      <c r="O160" s="150"/>
      <c r="P160" s="150">
        <v>81</v>
      </c>
      <c r="Q160" s="150"/>
      <c r="R160" s="150"/>
      <c r="S160" s="150"/>
      <c r="T160" s="150">
        <v>3227</v>
      </c>
      <c r="U160" s="150">
        <v>950</v>
      </c>
      <c r="V160" s="150"/>
      <c r="W160" s="150">
        <v>1340.375</v>
      </c>
      <c r="X160" s="150">
        <v>58</v>
      </c>
      <c r="Y160" s="150">
        <v>5174</v>
      </c>
      <c r="Z160" s="150"/>
      <c r="AA160" s="150">
        <v>0</v>
      </c>
      <c r="AB160" s="150"/>
      <c r="AC160" s="150">
        <v>15.369608577010901</v>
      </c>
      <c r="AD160" s="150"/>
      <c r="AE160" s="150">
        <v>5153.0962741635731</v>
      </c>
      <c r="AF160" s="150"/>
      <c r="AG160" s="150"/>
      <c r="AH160" s="150">
        <v>1448.5077101779441</v>
      </c>
      <c r="AI160" s="150">
        <v>0</v>
      </c>
      <c r="AJ160" s="150">
        <v>0</v>
      </c>
      <c r="AK160" s="150"/>
      <c r="AL160" s="150">
        <v>18672.880859375</v>
      </c>
      <c r="AM160" s="150">
        <v>12472.4658203125</v>
      </c>
      <c r="AN160" s="150">
        <v>6200.416015625</v>
      </c>
      <c r="AO160" s="5" t="s">
        <v>260</v>
      </c>
    </row>
    <row r="161" spans="1:41" ht="14.25" x14ac:dyDescent="0.45">
      <c r="A161" s="150">
        <v>2013</v>
      </c>
      <c r="B161" s="5" t="s">
        <v>1476</v>
      </c>
      <c r="C161" s="5" t="s">
        <v>269</v>
      </c>
      <c r="D161" s="5" t="s">
        <v>82</v>
      </c>
      <c r="E161" s="5" t="s">
        <v>98</v>
      </c>
      <c r="F161" s="5" t="s">
        <v>99</v>
      </c>
      <c r="G161" s="5" t="s">
        <v>83</v>
      </c>
      <c r="H161" s="5" t="s">
        <v>100</v>
      </c>
      <c r="I161" s="150">
        <v>730.28642933654999</v>
      </c>
      <c r="J161" s="150">
        <v>1346</v>
      </c>
      <c r="K161" s="150">
        <v>64.599999999999994</v>
      </c>
      <c r="L161" s="150">
        <v>112</v>
      </c>
      <c r="M161" s="150">
        <v>527.98</v>
      </c>
      <c r="N161" s="150">
        <v>545.11955716999989</v>
      </c>
      <c r="O161" s="150">
        <v>306</v>
      </c>
      <c r="P161" s="150">
        <v>444</v>
      </c>
      <c r="Q161" s="150">
        <v>284</v>
      </c>
      <c r="R161" s="150">
        <v>557</v>
      </c>
      <c r="S161" s="150">
        <v>569.9</v>
      </c>
      <c r="T161" s="150">
        <v>391</v>
      </c>
      <c r="U161" s="150">
        <v>149.5</v>
      </c>
      <c r="V161" s="150">
        <v>632.4</v>
      </c>
      <c r="W161" s="150">
        <v>227.3</v>
      </c>
      <c r="X161" s="150">
        <v>1020</v>
      </c>
      <c r="Y161" s="150">
        <v>3120</v>
      </c>
      <c r="Z161" s="150">
        <v>422.5</v>
      </c>
      <c r="AA161" s="150">
        <v>4804.5377382856414</v>
      </c>
      <c r="AB161" s="150">
        <v>87</v>
      </c>
      <c r="AC161" s="150">
        <v>333.24580204999972</v>
      </c>
      <c r="AD161" s="150">
        <v>770</v>
      </c>
      <c r="AE161" s="150">
        <v>368.64080552616048</v>
      </c>
      <c r="AF161" s="150">
        <v>1661</v>
      </c>
      <c r="AG161" s="150">
        <v>8768.1245680595348</v>
      </c>
      <c r="AH161" s="150">
        <v>1253.1768721378201</v>
      </c>
      <c r="AI161" s="150">
        <v>376.29518274370002</v>
      </c>
      <c r="AJ161" s="150">
        <v>2537.8328463778098</v>
      </c>
      <c r="AK161" s="150">
        <v>284</v>
      </c>
      <c r="AL161" s="150">
        <v>32693.439453125</v>
      </c>
      <c r="AM161" s="150">
        <v>26816.1875</v>
      </c>
      <c r="AN161" s="150">
        <v>5877.25244140625</v>
      </c>
      <c r="AO161" s="5" t="s">
        <v>1518</v>
      </c>
    </row>
    <row r="162" spans="1:41" ht="14.25" x14ac:dyDescent="0.45">
      <c r="A162" s="150">
        <v>2013</v>
      </c>
      <c r="B162" s="5" t="s">
        <v>1476</v>
      </c>
      <c r="C162" s="5" t="s">
        <v>269</v>
      </c>
      <c r="D162" s="5" t="s">
        <v>82</v>
      </c>
      <c r="E162" s="5" t="s">
        <v>98</v>
      </c>
      <c r="F162" s="5" t="s">
        <v>8</v>
      </c>
      <c r="G162" s="5" t="s">
        <v>83</v>
      </c>
      <c r="H162" s="5" t="s">
        <v>101</v>
      </c>
      <c r="I162" s="150">
        <v>0.66587774083827789</v>
      </c>
      <c r="J162" s="150">
        <v>0.53913322118080587</v>
      </c>
      <c r="K162" s="150">
        <v>0.67040265670402654</v>
      </c>
      <c r="L162" s="150">
        <v>0.63926940639269403</v>
      </c>
      <c r="M162" s="150">
        <v>0.61798102632745711</v>
      </c>
      <c r="N162" s="150">
        <v>0.40579792449140351</v>
      </c>
      <c r="O162" s="150">
        <v>0.61283345349675555</v>
      </c>
      <c r="P162" s="150">
        <v>0.54499926351450867</v>
      </c>
      <c r="Q162" s="150">
        <v>0.49622588761531999</v>
      </c>
      <c r="R162" s="150">
        <v>0.67571174161365299</v>
      </c>
      <c r="S162" s="150">
        <v>0.64604843719534033</v>
      </c>
      <c r="T162" s="150">
        <v>0.6242615831656928</v>
      </c>
      <c r="U162" s="150">
        <v>0.53265324736773101</v>
      </c>
      <c r="V162" s="150">
        <v>0.60680659680522664</v>
      </c>
      <c r="W162" s="150">
        <v>0.55921311604471735</v>
      </c>
      <c r="X162" s="150">
        <v>0.69308545335942595</v>
      </c>
      <c r="Y162" s="150">
        <v>0.61780465492045766</v>
      </c>
      <c r="Z162" s="150">
        <v>0.79326634222542702</v>
      </c>
      <c r="AA162" s="150">
        <v>0.63250509128642518</v>
      </c>
      <c r="AB162" s="150">
        <v>0.58420628525382756</v>
      </c>
      <c r="AC162" s="150">
        <v>0.58973655763241295</v>
      </c>
      <c r="AD162" s="150">
        <v>0.60055029125129256</v>
      </c>
      <c r="AE162" s="150">
        <v>0.65042169607207212</v>
      </c>
      <c r="AF162" s="150">
        <v>0.70750698561984593</v>
      </c>
      <c r="AG162" s="150">
        <v>0.58502568344090911</v>
      </c>
      <c r="AH162" s="150">
        <v>0.59521454412027242</v>
      </c>
      <c r="AI162" s="150">
        <v>0.60807051162239256</v>
      </c>
      <c r="AJ162" s="150">
        <v>0.5248314237926448</v>
      </c>
      <c r="AK162" s="150">
        <v>0.64840182648401823</v>
      </c>
      <c r="AL162" s="150">
        <v>0.60923600196838379</v>
      </c>
      <c r="AM162" s="150">
        <v>0.60044550895690918</v>
      </c>
      <c r="AN162" s="150">
        <v>0.6216890811920166</v>
      </c>
      <c r="AO162" s="5" t="s">
        <v>1519</v>
      </c>
    </row>
    <row r="163" spans="1:41" ht="14.25" x14ac:dyDescent="0.45">
      <c r="A163" s="150">
        <v>2013</v>
      </c>
      <c r="B163" s="5" t="s">
        <v>1476</v>
      </c>
      <c r="C163" s="5" t="s">
        <v>269</v>
      </c>
      <c r="D163" s="5" t="s">
        <v>82</v>
      </c>
      <c r="E163" s="5" t="s">
        <v>98</v>
      </c>
      <c r="F163" s="5" t="s">
        <v>34</v>
      </c>
      <c r="G163" s="5" t="s">
        <v>83</v>
      </c>
      <c r="H163" s="5" t="s">
        <v>101</v>
      </c>
      <c r="I163" s="150">
        <v>4.4486372398156698E-2</v>
      </c>
      <c r="J163" s="150">
        <v>6.0178306092124802E-2</v>
      </c>
      <c r="K163" s="150">
        <v>5.7275541795665602E-2</v>
      </c>
      <c r="L163" s="150">
        <v>8.9285714285714302E-2</v>
      </c>
      <c r="M163" s="150">
        <v>5.9907572256524898E-2</v>
      </c>
      <c r="N163" s="150">
        <v>5.80000000000001E-2</v>
      </c>
      <c r="O163" s="150">
        <v>6.5098039215689995E-4</v>
      </c>
      <c r="P163" s="150">
        <v>7.4324324324324301E-2</v>
      </c>
      <c r="Q163" s="150">
        <v>4.69483568075117E-2</v>
      </c>
      <c r="R163" s="150">
        <v>4.1292639138240599E-2</v>
      </c>
      <c r="S163" s="150">
        <v>5.5974732409194601E-2</v>
      </c>
      <c r="T163" s="150">
        <v>5.6265984654731503E-2</v>
      </c>
      <c r="U163" s="150">
        <v>3.67892976588629E-2</v>
      </c>
      <c r="V163" s="150">
        <v>5.5762175838077202E-2</v>
      </c>
      <c r="W163" s="150">
        <v>3.38759348878135E-2</v>
      </c>
      <c r="X163" s="150">
        <v>3.4313725490196102E-2</v>
      </c>
      <c r="Y163" s="150">
        <v>3.3759664743589803E-2</v>
      </c>
      <c r="Z163" s="150">
        <v>6.9585798816567193E-2</v>
      </c>
      <c r="AA163" s="150">
        <v>5.9999999999996403E-2</v>
      </c>
      <c r="AB163" s="150">
        <v>1</v>
      </c>
      <c r="AC163" s="150">
        <v>9.0584611847175103E-2</v>
      </c>
      <c r="AD163" s="150">
        <v>6.4935064935064901E-2</v>
      </c>
      <c r="AE163" s="150">
        <v>8.99999999999999E-2</v>
      </c>
      <c r="AF163" s="150">
        <v>4.0939193257074097E-2</v>
      </c>
      <c r="AG163" s="150">
        <v>4.0520268336468303E-2</v>
      </c>
      <c r="AH163" s="150">
        <v>4.2801063776670902E-2</v>
      </c>
      <c r="AI163" s="150">
        <v>6.4604588248896394E-2</v>
      </c>
      <c r="AJ163" s="150">
        <v>4.9999999999999899E-2</v>
      </c>
      <c r="AK163" s="150">
        <v>4.92957746478873E-2</v>
      </c>
      <c r="AL163" s="150">
        <v>8.6288183927536011E-2</v>
      </c>
      <c r="AM163" s="150">
        <v>5.7791572064161301E-2</v>
      </c>
      <c r="AN163" s="150">
        <v>0.12665842473506927</v>
      </c>
      <c r="AO163" s="5" t="s">
        <v>1520</v>
      </c>
    </row>
    <row r="164" spans="1:41" ht="14.25" x14ac:dyDescent="0.45">
      <c r="A164" s="150">
        <v>2013</v>
      </c>
      <c r="B164" s="5" t="s">
        <v>1476</v>
      </c>
      <c r="C164" s="5" t="s">
        <v>269</v>
      </c>
      <c r="D164" s="5" t="s">
        <v>82</v>
      </c>
      <c r="E164" s="5" t="s">
        <v>98</v>
      </c>
      <c r="F164" s="5" t="s">
        <v>102</v>
      </c>
      <c r="G164" s="5" t="s">
        <v>83</v>
      </c>
      <c r="H164" s="5" t="s">
        <v>100</v>
      </c>
      <c r="I164" s="150">
        <v>697.79863528376404</v>
      </c>
      <c r="J164" s="150">
        <v>1265</v>
      </c>
      <c r="K164" s="150">
        <v>60.9</v>
      </c>
      <c r="L164" s="150">
        <v>102</v>
      </c>
      <c r="M164" s="150">
        <v>496.35</v>
      </c>
      <c r="N164" s="150">
        <v>513.50262285413987</v>
      </c>
      <c r="O164" s="150">
        <v>305.80079999999998</v>
      </c>
      <c r="P164" s="150">
        <v>411</v>
      </c>
      <c r="Q164" s="150">
        <v>270.66666666666669</v>
      </c>
      <c r="R164" s="150">
        <v>534</v>
      </c>
      <c r="S164" s="150">
        <v>538</v>
      </c>
      <c r="T164" s="150">
        <v>369</v>
      </c>
      <c r="U164" s="150">
        <v>144</v>
      </c>
      <c r="V164" s="150">
        <v>597.13599999999997</v>
      </c>
      <c r="W164" s="150">
        <v>219.6</v>
      </c>
      <c r="X164" s="150">
        <v>985</v>
      </c>
      <c r="Y164" s="150">
        <v>3014.6698459999998</v>
      </c>
      <c r="Z164" s="150">
        <v>393.10000000000042</v>
      </c>
      <c r="AA164" s="150">
        <v>4516.2654739885202</v>
      </c>
      <c r="AB164" s="150"/>
      <c r="AC164" s="150">
        <v>303.0588604216</v>
      </c>
      <c r="AD164" s="150">
        <v>720</v>
      </c>
      <c r="AE164" s="150">
        <v>335.46313302880611</v>
      </c>
      <c r="AF164" s="150">
        <v>1593</v>
      </c>
      <c r="AG164" s="150">
        <v>8412.837807754182</v>
      </c>
      <c r="AH164" s="150">
        <v>1199.5395689100001</v>
      </c>
      <c r="AI164" s="150">
        <v>351.98478740249999</v>
      </c>
      <c r="AJ164" s="150">
        <v>2410.94120405892</v>
      </c>
      <c r="AK164" s="150">
        <v>270</v>
      </c>
      <c r="AL164" s="150">
        <v>31030.61328125</v>
      </c>
      <c r="AM164" s="150">
        <v>25514.439453125</v>
      </c>
      <c r="AN164" s="150">
        <v>5516.17529296875</v>
      </c>
      <c r="AO164" s="5" t="s">
        <v>1521</v>
      </c>
    </row>
    <row r="165" spans="1:41" ht="14.25" x14ac:dyDescent="0.45">
      <c r="A165" s="150">
        <v>2013</v>
      </c>
      <c r="B165" s="5" t="s">
        <v>1476</v>
      </c>
      <c r="C165" s="5" t="s">
        <v>269</v>
      </c>
      <c r="D165" s="5" t="s">
        <v>82</v>
      </c>
      <c r="E165" s="5" t="s">
        <v>103</v>
      </c>
      <c r="F165" s="5" t="s">
        <v>104</v>
      </c>
      <c r="G165" s="5" t="s">
        <v>83</v>
      </c>
      <c r="H165" s="5" t="s">
        <v>105</v>
      </c>
      <c r="I165" s="150">
        <v>119.65519999999999</v>
      </c>
      <c r="J165" s="150">
        <v>239</v>
      </c>
      <c r="K165" s="150">
        <v>11</v>
      </c>
      <c r="L165" s="150">
        <v>20</v>
      </c>
      <c r="M165" s="150">
        <v>93.74</v>
      </c>
      <c r="N165" s="150">
        <v>151.6148</v>
      </c>
      <c r="O165" s="150">
        <v>52</v>
      </c>
      <c r="P165" s="150">
        <v>93</v>
      </c>
      <c r="Q165" s="150">
        <v>63.333333333333343</v>
      </c>
      <c r="R165" s="150">
        <v>88</v>
      </c>
      <c r="S165" s="150">
        <v>99.7</v>
      </c>
      <c r="T165" s="150">
        <v>70</v>
      </c>
      <c r="U165" s="150">
        <v>32.04</v>
      </c>
      <c r="V165" s="150">
        <v>150</v>
      </c>
      <c r="W165" s="150">
        <v>46.4</v>
      </c>
      <c r="X165" s="150">
        <v>163</v>
      </c>
      <c r="Y165" s="150">
        <v>577</v>
      </c>
      <c r="Z165" s="150">
        <v>54.799999999999962</v>
      </c>
      <c r="AA165" s="150">
        <v>736.53426666666678</v>
      </c>
      <c r="AB165" s="150">
        <v>17</v>
      </c>
      <c r="AC165" s="150">
        <v>47.57407318984972</v>
      </c>
      <c r="AD165" s="150">
        <v>146.26499999999999</v>
      </c>
      <c r="AE165" s="150">
        <v>39.700000000000003</v>
      </c>
      <c r="AF165" s="150">
        <v>233</v>
      </c>
      <c r="AG165" s="150">
        <v>1697.818</v>
      </c>
      <c r="AH165" s="150">
        <v>239.97082</v>
      </c>
      <c r="AI165" s="150">
        <v>71.310240000000007</v>
      </c>
      <c r="AJ165" s="150">
        <v>550</v>
      </c>
      <c r="AK165" s="150">
        <v>32</v>
      </c>
      <c r="AL165" s="150">
        <v>5935.455078125</v>
      </c>
      <c r="AM165" s="150">
        <v>4893.0693359375</v>
      </c>
      <c r="AN165" s="150">
        <v>1042.385986328125</v>
      </c>
      <c r="AO165" s="5" t="s">
        <v>1522</v>
      </c>
    </row>
    <row r="166" spans="1:41" ht="14.25" x14ac:dyDescent="0.45">
      <c r="A166" s="150">
        <v>2013</v>
      </c>
      <c r="B166" s="5" t="s">
        <v>1476</v>
      </c>
      <c r="C166" s="5" t="s">
        <v>269</v>
      </c>
      <c r="D166" s="5" t="s">
        <v>82</v>
      </c>
      <c r="E166" s="5" t="s">
        <v>103</v>
      </c>
      <c r="F166" s="5" t="s">
        <v>103</v>
      </c>
      <c r="G166" s="5" t="s">
        <v>83</v>
      </c>
      <c r="H166" s="5" t="s">
        <v>105</v>
      </c>
      <c r="I166" s="150">
        <v>125.7152</v>
      </c>
      <c r="J166" s="150">
        <v>285</v>
      </c>
      <c r="K166" s="150">
        <v>11</v>
      </c>
      <c r="L166" s="150">
        <v>20</v>
      </c>
      <c r="M166" s="150">
        <v>97.53</v>
      </c>
      <c r="N166" s="150">
        <v>153.09074000000001</v>
      </c>
      <c r="O166" s="150">
        <v>57</v>
      </c>
      <c r="P166" s="150">
        <v>93</v>
      </c>
      <c r="Q166" s="150">
        <v>63.333333333333343</v>
      </c>
      <c r="R166" s="150">
        <v>94.1</v>
      </c>
      <c r="S166" s="150">
        <v>99.7</v>
      </c>
      <c r="T166" s="150">
        <v>71.5</v>
      </c>
      <c r="U166" s="150">
        <v>32.04</v>
      </c>
      <c r="V166" s="150">
        <v>150.4</v>
      </c>
      <c r="W166" s="150">
        <v>46.4</v>
      </c>
      <c r="X166" s="150">
        <v>168</v>
      </c>
      <c r="Y166" s="150">
        <v>577.5</v>
      </c>
      <c r="Z166" s="150">
        <v>60.799999999999962</v>
      </c>
      <c r="AA166" s="150">
        <v>867.12853333333351</v>
      </c>
      <c r="AB166" s="150">
        <v>17</v>
      </c>
      <c r="AC166" s="150">
        <v>64.545073189849717</v>
      </c>
      <c r="AD166" s="150">
        <v>148.36500000000001</v>
      </c>
      <c r="AE166" s="150">
        <v>64.7</v>
      </c>
      <c r="AF166" s="150">
        <v>268</v>
      </c>
      <c r="AG166" s="150">
        <v>1710.912</v>
      </c>
      <c r="AH166" s="150">
        <v>240.34479999999999</v>
      </c>
      <c r="AI166" s="150">
        <v>71.310240000000007</v>
      </c>
      <c r="AJ166" s="150">
        <v>552</v>
      </c>
      <c r="AK166" s="150">
        <v>50</v>
      </c>
      <c r="AL166" s="150">
        <v>6260.41455078125</v>
      </c>
      <c r="AM166" s="150">
        <v>5182.2646484375</v>
      </c>
      <c r="AN166" s="150">
        <v>1078.1500244140625</v>
      </c>
      <c r="AO166" s="5" t="s">
        <v>1523</v>
      </c>
    </row>
    <row r="167" spans="1:41" ht="14.25" x14ac:dyDescent="0.45">
      <c r="A167" s="150">
        <v>2013</v>
      </c>
      <c r="B167" s="5" t="s">
        <v>81</v>
      </c>
      <c r="C167" s="5" t="s">
        <v>126</v>
      </c>
      <c r="D167" s="5" t="s">
        <v>82</v>
      </c>
      <c r="E167" s="5" t="s">
        <v>96</v>
      </c>
      <c r="F167" s="5" t="s">
        <v>97</v>
      </c>
      <c r="G167" s="5" t="s">
        <v>83</v>
      </c>
      <c r="H167" s="5" t="s">
        <v>267</v>
      </c>
      <c r="I167" s="150">
        <v>31216</v>
      </c>
      <c r="J167" s="150">
        <v>83305</v>
      </c>
      <c r="K167" s="150">
        <v>4578</v>
      </c>
      <c r="L167" s="150">
        <v>8328</v>
      </c>
      <c r="M167" s="150">
        <v>37511</v>
      </c>
      <c r="N167" s="150">
        <v>17727.333333333328</v>
      </c>
      <c r="O167" s="150">
        <v>25556</v>
      </c>
      <c r="P167" s="150">
        <v>42810</v>
      </c>
      <c r="Q167" s="150">
        <v>17247.138081583329</v>
      </c>
      <c r="R167" s="150">
        <v>24734.05961758085</v>
      </c>
      <c r="S167" s="150">
        <v>36718</v>
      </c>
      <c r="T167" s="150">
        <v>24445</v>
      </c>
      <c r="U167" s="150">
        <v>9102.5</v>
      </c>
      <c r="V167" s="150">
        <v>37293</v>
      </c>
      <c r="W167" s="150">
        <v>12335</v>
      </c>
      <c r="X167" s="150">
        <v>54143</v>
      </c>
      <c r="Y167" s="150">
        <v>189968</v>
      </c>
      <c r="Z167" s="150">
        <v>14801.27272727273</v>
      </c>
      <c r="AA167" s="150">
        <v>322161.5</v>
      </c>
      <c r="AB167" s="150">
        <v>6770</v>
      </c>
      <c r="AC167" s="150">
        <v>23508</v>
      </c>
      <c r="AD167" s="150">
        <v>34578</v>
      </c>
      <c r="AE167" s="150">
        <v>30606</v>
      </c>
      <c r="AF167" s="150">
        <v>109315.5833333333</v>
      </c>
      <c r="AG167" s="150">
        <v>536085.83333333349</v>
      </c>
      <c r="AH167" s="150">
        <v>84710.5</v>
      </c>
      <c r="AI167" s="150">
        <v>23832</v>
      </c>
      <c r="AJ167" s="150">
        <v>164804.16666666669</v>
      </c>
      <c r="AK167" s="150">
        <v>13092</v>
      </c>
      <c r="AL167" s="150">
        <v>2021281.875</v>
      </c>
      <c r="AM167" s="150">
        <v>1663013.375</v>
      </c>
      <c r="AN167" s="150">
        <v>358268.5</v>
      </c>
      <c r="AO167" s="5" t="s">
        <v>268</v>
      </c>
    </row>
    <row r="168" spans="1:41" ht="14.25" x14ac:dyDescent="0.45">
      <c r="A168" s="150">
        <v>2013</v>
      </c>
      <c r="B168" s="5" t="s">
        <v>81</v>
      </c>
      <c r="C168" s="5" t="s">
        <v>277</v>
      </c>
      <c r="D168" s="5" t="s">
        <v>82</v>
      </c>
      <c r="E168" s="5" t="s">
        <v>106</v>
      </c>
      <c r="F168" s="5" t="s">
        <v>4982</v>
      </c>
      <c r="G168" s="5" t="s">
        <v>83</v>
      </c>
      <c r="H168" s="5" t="s">
        <v>107</v>
      </c>
      <c r="I168" s="150">
        <v>3489</v>
      </c>
      <c r="J168" s="150">
        <v>3897.6011396079821</v>
      </c>
      <c r="K168" s="150">
        <v>590.29999999999995</v>
      </c>
      <c r="L168" s="150">
        <v>1640.997065028218</v>
      </c>
      <c r="M168" s="150">
        <v>2398.6550000000002</v>
      </c>
      <c r="N168" s="150">
        <v>2490.54</v>
      </c>
      <c r="O168" s="150">
        <v>3259</v>
      </c>
      <c r="P168" s="150">
        <v>1545</v>
      </c>
      <c r="Q168" s="150">
        <v>54.123860000000001</v>
      </c>
      <c r="R168" s="150">
        <v>1916.83</v>
      </c>
      <c r="S168" s="150">
        <v>3975.2</v>
      </c>
      <c r="T168" s="150">
        <v>2857.2820000000002</v>
      </c>
      <c r="U168" s="150">
        <v>38.79</v>
      </c>
      <c r="V168" s="150">
        <v>2547</v>
      </c>
      <c r="W168" s="150">
        <v>1652</v>
      </c>
      <c r="X168" s="150">
        <v>4916.1000000000004</v>
      </c>
      <c r="Y168" s="150">
        <v>5795.9217653058349</v>
      </c>
      <c r="Z168" s="150">
        <v>4340.6131599999999</v>
      </c>
      <c r="AA168" s="150">
        <v>22275.815471801059</v>
      </c>
      <c r="AB168" s="150">
        <v>966</v>
      </c>
      <c r="AC168" s="150">
        <v>4040.8038900000101</v>
      </c>
      <c r="AD168" s="150">
        <v>8346.9747200000002</v>
      </c>
      <c r="AE168" s="150">
        <v>3114.23</v>
      </c>
      <c r="AF168" s="150">
        <v>5499.7138670003733</v>
      </c>
      <c r="AG168" s="150">
        <v>8432.3335470000275</v>
      </c>
      <c r="AH168" s="150">
        <v>3209.1021899010002</v>
      </c>
      <c r="AI168" s="150">
        <v>1724.762129999998</v>
      </c>
      <c r="AJ168" s="150">
        <v>1750.928040826605</v>
      </c>
      <c r="AK168" s="150">
        <v>1993</v>
      </c>
      <c r="AL168" s="150">
        <v>108758.6171875</v>
      </c>
      <c r="AM168" s="150">
        <v>72870.25</v>
      </c>
      <c r="AN168" s="150">
        <v>35888.375</v>
      </c>
      <c r="AO168" s="5" t="s">
        <v>5001</v>
      </c>
    </row>
    <row r="169" spans="1:41" ht="14.25" x14ac:dyDescent="0.45">
      <c r="A169" s="150">
        <v>2013</v>
      </c>
      <c r="B169" s="5" t="s">
        <v>81</v>
      </c>
      <c r="C169" s="5" t="s">
        <v>277</v>
      </c>
      <c r="D169" s="5" t="s">
        <v>82</v>
      </c>
      <c r="E169" s="5" t="s">
        <v>106</v>
      </c>
      <c r="F169" s="5" t="s">
        <v>4983</v>
      </c>
      <c r="G169" s="5" t="s">
        <v>83</v>
      </c>
      <c r="H169" s="5" t="s">
        <v>107</v>
      </c>
      <c r="I169" s="150">
        <v>4126</v>
      </c>
      <c r="J169" s="150">
        <v>5542.6422050359388</v>
      </c>
      <c r="K169" s="150">
        <v>633.9</v>
      </c>
      <c r="L169" s="150">
        <v>1723.1432398116219</v>
      </c>
      <c r="M169" s="150">
        <v>3062.4989999999998</v>
      </c>
      <c r="N169" s="150">
        <v>2963.9630000000002</v>
      </c>
      <c r="O169" s="150">
        <v>3645.3530000000001</v>
      </c>
      <c r="P169" s="150">
        <v>2256</v>
      </c>
      <c r="Q169" s="150">
        <v>657.01634000000001</v>
      </c>
      <c r="R169" s="150">
        <v>2372.63</v>
      </c>
      <c r="S169" s="150">
        <v>4812.0000000000009</v>
      </c>
      <c r="T169" s="150">
        <v>3300.125</v>
      </c>
      <c r="U169" s="150">
        <v>256.75</v>
      </c>
      <c r="V169" s="150">
        <v>3374</v>
      </c>
      <c r="W169" s="150">
        <v>1743.258</v>
      </c>
      <c r="X169" s="150">
        <v>5771.2999999999993</v>
      </c>
      <c r="Y169" s="150">
        <v>10906.607389519389</v>
      </c>
      <c r="Z169" s="150">
        <v>4394.06484</v>
      </c>
      <c r="AA169" s="150">
        <v>28879.355304661309</v>
      </c>
      <c r="AB169" s="150">
        <v>1046</v>
      </c>
      <c r="AC169" s="150">
        <v>4340.0304100000103</v>
      </c>
      <c r="AD169" s="150">
        <v>8690.079380000001</v>
      </c>
      <c r="AE169" s="150">
        <v>3922.54</v>
      </c>
      <c r="AF169" s="150">
        <v>8035.9585540003454</v>
      </c>
      <c r="AG169" s="150">
        <v>17848.91422799998</v>
      </c>
      <c r="AH169" s="150">
        <v>5199.2606590290006</v>
      </c>
      <c r="AI169" s="150">
        <v>2076.4400399999981</v>
      </c>
      <c r="AJ169" s="150">
        <v>4628.6880571315642</v>
      </c>
      <c r="AK169" s="150">
        <v>2224</v>
      </c>
      <c r="AL169" s="150">
        <v>148432.53125</v>
      </c>
      <c r="AM169" s="150">
        <v>106228.3046875</v>
      </c>
      <c r="AN169" s="150">
        <v>42204.21875</v>
      </c>
      <c r="AO169" s="5" t="s">
        <v>5002</v>
      </c>
    </row>
    <row r="170" spans="1:41" ht="14.25" x14ac:dyDescent="0.45">
      <c r="A170" s="150">
        <v>2013</v>
      </c>
      <c r="B170" s="5" t="s">
        <v>81</v>
      </c>
      <c r="C170" s="5" t="s">
        <v>277</v>
      </c>
      <c r="D170" s="5" t="s">
        <v>82</v>
      </c>
      <c r="E170" s="5" t="s">
        <v>106</v>
      </c>
      <c r="F170" s="5" t="s">
        <v>4984</v>
      </c>
      <c r="G170" s="5" t="s">
        <v>83</v>
      </c>
      <c r="H170" s="5" t="s">
        <v>107</v>
      </c>
      <c r="I170" s="150">
        <v>637</v>
      </c>
      <c r="J170" s="150">
        <v>1645.0410654279569</v>
      </c>
      <c r="K170" s="150">
        <v>43.6</v>
      </c>
      <c r="L170" s="150">
        <v>82.146174783403254</v>
      </c>
      <c r="M170" s="150">
        <v>663.84400000000005</v>
      </c>
      <c r="N170" s="150">
        <v>473.42300000000012</v>
      </c>
      <c r="O170" s="150">
        <v>386.35300000000001</v>
      </c>
      <c r="P170" s="150">
        <v>711</v>
      </c>
      <c r="Q170" s="150">
        <v>602.89247999999998</v>
      </c>
      <c r="R170" s="150">
        <v>455.8</v>
      </c>
      <c r="S170" s="150">
        <v>836.8</v>
      </c>
      <c r="T170" s="150">
        <v>442.84300000000002</v>
      </c>
      <c r="U170" s="150">
        <v>217.96</v>
      </c>
      <c r="V170" s="150">
        <v>827</v>
      </c>
      <c r="W170" s="150">
        <v>91.25800000000001</v>
      </c>
      <c r="X170" s="150">
        <v>855.19999999999993</v>
      </c>
      <c r="Y170" s="150">
        <v>5110.6856242135518</v>
      </c>
      <c r="Z170" s="150">
        <v>53.451680000000003</v>
      </c>
      <c r="AA170" s="150">
        <v>6603.5398328602496</v>
      </c>
      <c r="AB170" s="150">
        <v>80</v>
      </c>
      <c r="AC170" s="150">
        <v>299.22651999999999</v>
      </c>
      <c r="AD170" s="150">
        <v>343.10466000000002</v>
      </c>
      <c r="AE170" s="150">
        <v>808.31</v>
      </c>
      <c r="AF170" s="150">
        <v>2536.2446869999721</v>
      </c>
      <c r="AG170" s="150">
        <v>9416.5806809999503</v>
      </c>
      <c r="AH170" s="150">
        <v>1990.158469128</v>
      </c>
      <c r="AI170" s="150">
        <v>351.67791000000011</v>
      </c>
      <c r="AJ170" s="150">
        <v>2877.7600163049592</v>
      </c>
      <c r="AK170" s="150">
        <v>231</v>
      </c>
      <c r="AL170" s="150">
        <v>39673.90625</v>
      </c>
      <c r="AM170" s="150">
        <v>33358.0625</v>
      </c>
      <c r="AN170" s="150">
        <v>6315.8388671875</v>
      </c>
      <c r="AO170" s="5" t="s">
        <v>5003</v>
      </c>
    </row>
    <row r="171" spans="1:41" ht="14.25" x14ac:dyDescent="0.45">
      <c r="A171" s="150">
        <v>2013</v>
      </c>
      <c r="B171" s="5" t="s">
        <v>81</v>
      </c>
      <c r="C171" s="5" t="s">
        <v>270</v>
      </c>
      <c r="D171" s="5" t="s">
        <v>82</v>
      </c>
      <c r="E171" s="5" t="s">
        <v>98</v>
      </c>
      <c r="F171" s="5" t="s">
        <v>99</v>
      </c>
      <c r="G171" s="5" t="s">
        <v>83</v>
      </c>
      <c r="H171" s="5" t="s">
        <v>100</v>
      </c>
      <c r="I171" s="150">
        <v>750.31387500000005</v>
      </c>
      <c r="J171" s="150">
        <v>1329.9203513274999</v>
      </c>
      <c r="K171" s="150">
        <v>64.099999999999994</v>
      </c>
      <c r="L171" s="150">
        <v>116</v>
      </c>
      <c r="M171" s="150">
        <v>535.79261381999981</v>
      </c>
      <c r="N171" s="150">
        <v>588.79094099999998</v>
      </c>
      <c r="O171" s="150">
        <v>307</v>
      </c>
      <c r="P171" s="150">
        <v>442</v>
      </c>
      <c r="Q171" s="150">
        <v>278.575829</v>
      </c>
      <c r="R171" s="150">
        <v>552.93444567000006</v>
      </c>
      <c r="S171" s="150">
        <v>587.59667000000002</v>
      </c>
      <c r="T171" s="150">
        <v>390.29735899999997</v>
      </c>
      <c r="U171" s="150">
        <v>149.06399999999999</v>
      </c>
      <c r="V171" s="150">
        <v>632.20707372000004</v>
      </c>
      <c r="W171" s="150">
        <v>245.2</v>
      </c>
      <c r="X171" s="150">
        <v>1008</v>
      </c>
      <c r="Y171" s="150">
        <v>3159.9002130600002</v>
      </c>
      <c r="Z171" s="150">
        <v>421.97719429</v>
      </c>
      <c r="AA171" s="150">
        <v>4802.5587940000287</v>
      </c>
      <c r="AB171" s="150">
        <v>87.432000000000002</v>
      </c>
      <c r="AC171" s="150">
        <v>333.44580204999971</v>
      </c>
      <c r="AD171" s="150">
        <v>754.80673202000003</v>
      </c>
      <c r="AE171" s="150">
        <v>363.84972680999999</v>
      </c>
      <c r="AF171" s="150">
        <v>1665.18197706</v>
      </c>
      <c r="AG171" s="150">
        <v>8689.9555530000016</v>
      </c>
      <c r="AH171" s="150">
        <v>1253.1768721378201</v>
      </c>
      <c r="AI171" s="150">
        <v>375.97962207</v>
      </c>
      <c r="AJ171" s="150">
        <v>2510.749221</v>
      </c>
      <c r="AK171" s="150">
        <v>283</v>
      </c>
      <c r="AL171" s="150">
        <v>32679.80859375</v>
      </c>
      <c r="AM171" s="150">
        <v>26787.42578125</v>
      </c>
      <c r="AN171" s="150">
        <v>5892.38134765625</v>
      </c>
      <c r="AO171" s="5" t="s">
        <v>271</v>
      </c>
    </row>
    <row r="172" spans="1:41" ht="14.25" x14ac:dyDescent="0.45">
      <c r="A172" s="150">
        <v>2013</v>
      </c>
      <c r="B172" s="5" t="s">
        <v>81</v>
      </c>
      <c r="C172" s="5" t="s">
        <v>270</v>
      </c>
      <c r="D172" s="5" t="s">
        <v>82</v>
      </c>
      <c r="E172" s="5" t="s">
        <v>98</v>
      </c>
      <c r="F172" s="5" t="s">
        <v>8</v>
      </c>
      <c r="G172" s="5" t="s">
        <v>83</v>
      </c>
      <c r="H172" s="5" t="s">
        <v>101</v>
      </c>
      <c r="I172" s="150">
        <v>0.67693249692259905</v>
      </c>
      <c r="J172" s="150">
        <v>0.53437635674529749</v>
      </c>
      <c r="K172" s="150">
        <v>0.63629144331943621</v>
      </c>
      <c r="L172" s="150">
        <v>0.66210045662100458</v>
      </c>
      <c r="M172" s="150">
        <v>0.61762999713025613</v>
      </c>
      <c r="N172" s="150">
        <v>0.43917313699633848</v>
      </c>
      <c r="O172" s="150">
        <v>0.61709887306891265</v>
      </c>
      <c r="P172" s="150">
        <v>0.54254431187705598</v>
      </c>
      <c r="Q172" s="150">
        <v>0.512504330724596</v>
      </c>
      <c r="R172" s="150">
        <v>0.75283109715989194</v>
      </c>
      <c r="S172" s="150">
        <v>0.71625462289151043</v>
      </c>
      <c r="T172" s="150">
        <v>0.61141303182292739</v>
      </c>
      <c r="U172" s="150">
        <v>0.53109982385032417</v>
      </c>
      <c r="V172" s="150">
        <v>0.60694288203362823</v>
      </c>
      <c r="W172" s="150">
        <v>0.55767587623343717</v>
      </c>
      <c r="X172" s="150">
        <v>0.72828160221952487</v>
      </c>
      <c r="Y172" s="150">
        <v>0.61307808027565724</v>
      </c>
      <c r="Z172" s="150">
        <v>0.79333800714011504</v>
      </c>
      <c r="AA172" s="150">
        <v>0.66227432049763213</v>
      </c>
      <c r="AB172" s="150">
        <v>0.61014927972907551</v>
      </c>
      <c r="AC172" s="150">
        <v>0.58973655763241295</v>
      </c>
      <c r="AD172" s="150">
        <v>0.62443040841421582</v>
      </c>
      <c r="AE172" s="150">
        <v>0.58559722285044336</v>
      </c>
      <c r="AF172" s="150">
        <v>0.63788344559621213</v>
      </c>
      <c r="AG172" s="150">
        <v>0.57978027969704504</v>
      </c>
      <c r="AH172" s="150">
        <v>0.59521454412027242</v>
      </c>
      <c r="AI172" s="150">
        <v>0.6323209361272133</v>
      </c>
      <c r="AJ172" s="150">
        <v>0.51784951700666404</v>
      </c>
      <c r="AK172" s="150">
        <v>0.64758225736282715</v>
      </c>
      <c r="AL172" s="150">
        <v>0.61490988731384277</v>
      </c>
      <c r="AM172" s="150">
        <v>0.60223782062530518</v>
      </c>
      <c r="AN172" s="150">
        <v>0.63286185264587402</v>
      </c>
      <c r="AO172" s="5" t="s">
        <v>272</v>
      </c>
    </row>
    <row r="173" spans="1:41" ht="14.25" x14ac:dyDescent="0.45">
      <c r="A173" s="150">
        <v>2013</v>
      </c>
      <c r="B173" s="5" t="s">
        <v>81</v>
      </c>
      <c r="C173" s="5" t="s">
        <v>270</v>
      </c>
      <c r="D173" s="5" t="s">
        <v>82</v>
      </c>
      <c r="E173" s="5" t="s">
        <v>98</v>
      </c>
      <c r="F173" s="5" t="s">
        <v>34</v>
      </c>
      <c r="G173" s="5" t="s">
        <v>83</v>
      </c>
      <c r="H173" s="5" t="s">
        <v>101</v>
      </c>
      <c r="I173" s="150">
        <v>6.0430869947593703E-2</v>
      </c>
      <c r="J173" s="150">
        <v>5.6060314629428599E-2</v>
      </c>
      <c r="K173" s="150">
        <v>5.4586583463338501E-2</v>
      </c>
      <c r="L173" s="150">
        <v>8.1243581162068701E-2</v>
      </c>
      <c r="M173" s="150">
        <v>5.8703670791487798E-2</v>
      </c>
      <c r="N173" s="150">
        <v>7.5214889810949107E-2</v>
      </c>
      <c r="O173" s="150">
        <v>7.1012338762215396E-2</v>
      </c>
      <c r="P173" s="150">
        <v>7.4449380090497994E-2</v>
      </c>
      <c r="Q173" s="150">
        <v>5.3894112182288498E-2</v>
      </c>
      <c r="R173" s="150">
        <v>5.0920625364739798E-2</v>
      </c>
      <c r="S173" s="150">
        <v>6.1204686541195E-2</v>
      </c>
      <c r="T173" s="150">
        <v>4.8124740193284297E-2</v>
      </c>
      <c r="U173" s="150">
        <v>4.2079909020729701E-2</v>
      </c>
      <c r="V173" s="150">
        <v>5.3338342345028301E-2</v>
      </c>
      <c r="W173" s="150">
        <v>3.04880019989552E-2</v>
      </c>
      <c r="X173" s="150">
        <v>3.5448412698412701E-2</v>
      </c>
      <c r="Y173" s="150">
        <v>4.1981023170202497E-2</v>
      </c>
      <c r="Z173" s="150">
        <v>5.0879578571241001E-2</v>
      </c>
      <c r="AA173" s="150">
        <v>6.2012091007006297E-2</v>
      </c>
      <c r="AB173" s="150">
        <v>7.2903971086101194E-2</v>
      </c>
      <c r="AC173" s="150">
        <v>9.0530279412164502E-2</v>
      </c>
      <c r="AD173" s="150">
        <v>7.2439264773477702E-2</v>
      </c>
      <c r="AE173" s="150">
        <v>9.5393343168376804E-2</v>
      </c>
      <c r="AF173" s="150">
        <v>4.7802974869868502E-2</v>
      </c>
      <c r="AG173" s="150">
        <v>3.5500179198107697E-2</v>
      </c>
      <c r="AH173" s="150">
        <v>4.2801063776670902E-2</v>
      </c>
      <c r="AI173" s="150">
        <v>6.0055441158447E-2</v>
      </c>
      <c r="AJ173" s="150">
        <v>4.1054134798944299E-2</v>
      </c>
      <c r="AK173" s="150">
        <v>4.3650176678445299E-2</v>
      </c>
      <c r="AL173" s="150">
        <v>5.7386342436075211E-2</v>
      </c>
      <c r="AM173" s="150">
        <v>5.9575628489255905E-2</v>
      </c>
      <c r="AN173" s="150">
        <v>5.4284859448671341E-2</v>
      </c>
      <c r="AO173" s="5" t="s">
        <v>273</v>
      </c>
    </row>
    <row r="174" spans="1:41" ht="14.25" x14ac:dyDescent="0.45">
      <c r="A174" s="150">
        <v>2013</v>
      </c>
      <c r="B174" s="5" t="s">
        <v>81</v>
      </c>
      <c r="C174" s="5" t="s">
        <v>270</v>
      </c>
      <c r="D174" s="5" t="s">
        <v>82</v>
      </c>
      <c r="E174" s="5" t="s">
        <v>98</v>
      </c>
      <c r="F174" s="5" t="s">
        <v>102</v>
      </c>
      <c r="G174" s="5" t="s">
        <v>83</v>
      </c>
      <c r="H174" s="5" t="s">
        <v>100</v>
      </c>
      <c r="I174" s="150">
        <v>704.97175479999999</v>
      </c>
      <c r="J174" s="150">
        <v>1255.3645979999999</v>
      </c>
      <c r="K174" s="150">
        <v>60.600999999999999</v>
      </c>
      <c r="L174" s="150">
        <v>106.5757445852</v>
      </c>
      <c r="M174" s="150">
        <v>504.33962060579978</v>
      </c>
      <c r="N174" s="150">
        <v>544.50509525099994</v>
      </c>
      <c r="O174" s="150">
        <v>285.19921199999987</v>
      </c>
      <c r="P174" s="150">
        <v>409.09337399999993</v>
      </c>
      <c r="Q174" s="150">
        <v>263.56223202059999</v>
      </c>
      <c r="R174" s="150">
        <v>524.7786779107779</v>
      </c>
      <c r="S174" s="150">
        <v>551.63300000000004</v>
      </c>
      <c r="T174" s="150">
        <v>371.51440000000002</v>
      </c>
      <c r="U174" s="150">
        <v>142.79140044173391</v>
      </c>
      <c r="V174" s="150">
        <v>598.48619638897412</v>
      </c>
      <c r="W174" s="150">
        <v>237.72434190985621</v>
      </c>
      <c r="X174" s="150">
        <v>972.26800000000003</v>
      </c>
      <c r="Y174" s="150">
        <v>3027.244369</v>
      </c>
      <c r="Z174" s="150">
        <v>400.50717247785008</v>
      </c>
      <c r="AA174" s="150">
        <v>4504.7420810000003</v>
      </c>
      <c r="AB174" s="150">
        <v>81.057860000000005</v>
      </c>
      <c r="AC174" s="150">
        <v>303.25886042159988</v>
      </c>
      <c r="AD174" s="150">
        <v>700.12908730639981</v>
      </c>
      <c r="AE174" s="150">
        <v>329.1408849586935</v>
      </c>
      <c r="AF174" s="150">
        <v>1585.5813248568429</v>
      </c>
      <c r="AG174" s="150">
        <v>8381.4605736449103</v>
      </c>
      <c r="AH174" s="150">
        <v>1199.5395689100001</v>
      </c>
      <c r="AI174" s="150">
        <v>353.4</v>
      </c>
      <c r="AJ174" s="150">
        <v>2407.6725840347221</v>
      </c>
      <c r="AK174" s="150">
        <v>270.64699999999999</v>
      </c>
      <c r="AL174" s="150">
        <v>31077.7890625</v>
      </c>
      <c r="AM174" s="150">
        <v>25489.734375</v>
      </c>
      <c r="AN174" s="150">
        <v>5588.05322265625</v>
      </c>
      <c r="AO174" s="5" t="s">
        <v>274</v>
      </c>
    </row>
    <row r="175" spans="1:41" ht="14.25" x14ac:dyDescent="0.45">
      <c r="A175" s="150">
        <v>2013</v>
      </c>
      <c r="B175" s="5" t="s">
        <v>81</v>
      </c>
      <c r="C175" s="5" t="s">
        <v>270</v>
      </c>
      <c r="D175" s="5" t="s">
        <v>82</v>
      </c>
      <c r="E175" s="5" t="s">
        <v>103</v>
      </c>
      <c r="F175" s="5" t="s">
        <v>104</v>
      </c>
      <c r="G175" s="5" t="s">
        <v>83</v>
      </c>
      <c r="H175" s="5" t="s">
        <v>105</v>
      </c>
      <c r="I175" s="150">
        <v>119.79</v>
      </c>
      <c r="J175" s="150">
        <v>231.298</v>
      </c>
      <c r="K175" s="150">
        <v>11.5</v>
      </c>
      <c r="L175" s="150">
        <v>20</v>
      </c>
      <c r="M175" s="150">
        <v>93.744</v>
      </c>
      <c r="N175" s="150">
        <v>151.59</v>
      </c>
      <c r="O175" s="150">
        <v>51.515999999999998</v>
      </c>
      <c r="P175" s="150">
        <v>93</v>
      </c>
      <c r="Q175" s="150">
        <v>64.394000000000005</v>
      </c>
      <c r="R175" s="150">
        <v>80.444000000000003</v>
      </c>
      <c r="S175" s="150">
        <v>93.382000000000005</v>
      </c>
      <c r="T175" s="150">
        <v>70.885999999999996</v>
      </c>
      <c r="U175" s="150">
        <v>32.04</v>
      </c>
      <c r="V175" s="150">
        <v>149.92599999999999</v>
      </c>
      <c r="W175" s="150">
        <v>50.192</v>
      </c>
      <c r="X175" s="150">
        <v>150</v>
      </c>
      <c r="Y175" s="150">
        <v>587.42999999999995</v>
      </c>
      <c r="Z175" s="150">
        <v>48.225999999999999</v>
      </c>
      <c r="AA175" s="150">
        <v>682.58600000000001</v>
      </c>
      <c r="AB175" s="150">
        <v>16.358000000000001</v>
      </c>
      <c r="AC175" s="150">
        <v>47.57407318984972</v>
      </c>
      <c r="AD175" s="150">
        <v>93.421999999999997</v>
      </c>
      <c r="AE175" s="150">
        <v>47.031999999999996</v>
      </c>
      <c r="AF175" s="150">
        <v>233</v>
      </c>
      <c r="AG175" s="150">
        <v>1698</v>
      </c>
      <c r="AH175" s="150">
        <v>239.97082</v>
      </c>
      <c r="AI175" s="150">
        <v>68.164000000000001</v>
      </c>
      <c r="AJ175" s="150">
        <v>551.65</v>
      </c>
      <c r="AK175" s="150">
        <v>32.055999999999997</v>
      </c>
      <c r="AL175" s="150">
        <v>5809.1708984375</v>
      </c>
      <c r="AM175" s="150">
        <v>4837.97998046875</v>
      </c>
      <c r="AN175" s="150">
        <v>971.1907958984375</v>
      </c>
      <c r="AO175" s="5" t="s">
        <v>275</v>
      </c>
    </row>
    <row r="176" spans="1:41" ht="14.25" x14ac:dyDescent="0.45">
      <c r="A176" s="150">
        <v>2013</v>
      </c>
      <c r="B176" s="5" t="s">
        <v>81</v>
      </c>
      <c r="C176" s="5" t="s">
        <v>270</v>
      </c>
      <c r="D176" s="5" t="s">
        <v>82</v>
      </c>
      <c r="E176" s="5" t="s">
        <v>103</v>
      </c>
      <c r="F176" s="5" t="s">
        <v>103</v>
      </c>
      <c r="G176" s="5" t="s">
        <v>83</v>
      </c>
      <c r="H176" s="5" t="s">
        <v>105</v>
      </c>
      <c r="I176" s="150">
        <v>126.53</v>
      </c>
      <c r="J176" s="150">
        <v>283.97399999999999</v>
      </c>
      <c r="K176" s="150">
        <v>11.5</v>
      </c>
      <c r="L176" s="150">
        <v>20</v>
      </c>
      <c r="M176" s="150">
        <v>99.029420000000002</v>
      </c>
      <c r="N176" s="150">
        <v>153.06594000000001</v>
      </c>
      <c r="O176" s="150">
        <v>56.790999999999997</v>
      </c>
      <c r="P176" s="150">
        <v>93</v>
      </c>
      <c r="Q176" s="150">
        <v>64.394000000000005</v>
      </c>
      <c r="R176" s="150">
        <v>83.844000000000008</v>
      </c>
      <c r="S176" s="150">
        <v>93.382000000000005</v>
      </c>
      <c r="T176" s="150">
        <v>72.871349999999993</v>
      </c>
      <c r="U176" s="150">
        <v>32.04</v>
      </c>
      <c r="V176" s="150">
        <v>150.3374</v>
      </c>
      <c r="W176" s="150">
        <v>50.192</v>
      </c>
      <c r="X176" s="150">
        <v>158</v>
      </c>
      <c r="Y176" s="150">
        <v>589.32399999999996</v>
      </c>
      <c r="Z176" s="150">
        <v>60.719279999999998</v>
      </c>
      <c r="AA176" s="150">
        <v>827.81</v>
      </c>
      <c r="AB176" s="150">
        <v>16.358000000000001</v>
      </c>
      <c r="AC176" s="150">
        <v>64.545073189849717</v>
      </c>
      <c r="AD176" s="150">
        <v>135.64599999999999</v>
      </c>
      <c r="AE176" s="150">
        <v>70.928200000000004</v>
      </c>
      <c r="AF176" s="150">
        <v>298</v>
      </c>
      <c r="AG176" s="150">
        <v>1711</v>
      </c>
      <c r="AH176" s="150">
        <v>240.34479999999999</v>
      </c>
      <c r="AI176" s="150">
        <v>68.164000000000001</v>
      </c>
      <c r="AJ176" s="150">
        <v>553.47199999999998</v>
      </c>
      <c r="AK176" s="150">
        <v>49.887</v>
      </c>
      <c r="AL176" s="150">
        <v>6235.14990234375</v>
      </c>
      <c r="AM176" s="150">
        <v>5182.98388671875</v>
      </c>
      <c r="AN176" s="150">
        <v>1052.16552734375</v>
      </c>
      <c r="AO176" s="5" t="s">
        <v>276</v>
      </c>
    </row>
    <row r="177" spans="1:41" ht="14.25" x14ac:dyDescent="0.45">
      <c r="A177" s="150">
        <v>2013</v>
      </c>
      <c r="B177" s="5" t="s">
        <v>1476</v>
      </c>
      <c r="C177" s="5" t="s">
        <v>278</v>
      </c>
      <c r="D177" s="5" t="s">
        <v>108</v>
      </c>
      <c r="E177" s="5" t="s">
        <v>109</v>
      </c>
      <c r="F177" s="5" t="s">
        <v>109</v>
      </c>
      <c r="G177" s="5" t="s">
        <v>87</v>
      </c>
      <c r="H177" s="5" t="s">
        <v>131</v>
      </c>
      <c r="I177" s="150">
        <v>1728.4958029139873</v>
      </c>
      <c r="J177" s="150">
        <v>1324.1291219937114</v>
      </c>
      <c r="K177" s="150">
        <v>635.54398964486552</v>
      </c>
      <c r="L177" s="150">
        <v>1003.3959525559219</v>
      </c>
      <c r="M177" s="150">
        <v>1347.1643506093965</v>
      </c>
      <c r="N177" s="150">
        <v>697.30179782590358</v>
      </c>
      <c r="O177" s="150">
        <v>314.40338710346703</v>
      </c>
      <c r="P177" s="150">
        <v>1353.0574337845635</v>
      </c>
      <c r="Q177" s="150">
        <v>227.52699403134113</v>
      </c>
      <c r="R177" s="150">
        <v>966.19080316918519</v>
      </c>
      <c r="S177" s="150">
        <v>32.675605117269413</v>
      </c>
      <c r="T177" s="150">
        <v>1347.4430875862872</v>
      </c>
      <c r="U177" s="150">
        <v>110.04118548621345</v>
      </c>
      <c r="V177" s="150">
        <v>1592.2285818311293</v>
      </c>
      <c r="W177" s="150">
        <v>825.3088911466009</v>
      </c>
      <c r="X177" s="150">
        <v>2375.9913111104865</v>
      </c>
      <c r="Y177" s="150">
        <v>3559.4954897071088</v>
      </c>
      <c r="Z177" s="150">
        <v>681.58162847073027</v>
      </c>
      <c r="AA177" s="150">
        <v>9482.643301220849</v>
      </c>
      <c r="AB177" s="150"/>
      <c r="AC177" s="150">
        <v>72.166570230101911</v>
      </c>
      <c r="AD177" s="150">
        <v>57.827765842244823</v>
      </c>
      <c r="AE177" s="150">
        <v>1021.8110080862677</v>
      </c>
      <c r="AF177" s="150">
        <v>1344.0744798673215</v>
      </c>
      <c r="AG177" s="150">
        <v>11944.239074543653</v>
      </c>
      <c r="AH177" s="150">
        <v>1540.0756296792038</v>
      </c>
      <c r="AI177" s="150">
        <v>243.66262500518692</v>
      </c>
      <c r="AJ177" s="150">
        <v>701.79327478452456</v>
      </c>
      <c r="AK177" s="150">
        <v>673.72154379314361</v>
      </c>
      <c r="AL177" s="150">
        <v>47203.9921875</v>
      </c>
      <c r="AM177" s="150">
        <v>37810.171875</v>
      </c>
      <c r="AN177" s="150">
        <v>9393.818359375</v>
      </c>
      <c r="AO177" s="5" t="s">
        <v>1524</v>
      </c>
    </row>
    <row r="178" spans="1:41" ht="14.25" x14ac:dyDescent="0.45">
      <c r="A178" s="150">
        <v>2013</v>
      </c>
      <c r="B178" s="5" t="s">
        <v>1476</v>
      </c>
      <c r="C178" s="5" t="s">
        <v>278</v>
      </c>
      <c r="D178" s="5" t="s">
        <v>108</v>
      </c>
      <c r="E178" s="5" t="s">
        <v>109</v>
      </c>
      <c r="F178" s="5" t="s">
        <v>109</v>
      </c>
      <c r="G178" s="5" t="s">
        <v>88</v>
      </c>
      <c r="H178" s="5" t="s">
        <v>131</v>
      </c>
      <c r="I178" s="150">
        <v>1539.356268629014</v>
      </c>
      <c r="J178" s="150">
        <v>1161.81</v>
      </c>
      <c r="K178" s="150">
        <v>566</v>
      </c>
      <c r="L178" s="150">
        <v>893.6</v>
      </c>
      <c r="M178" s="150">
        <v>1199.7517636363641</v>
      </c>
      <c r="N178" s="150">
        <v>621</v>
      </c>
      <c r="O178" s="150">
        <v>280</v>
      </c>
      <c r="P178" s="150">
        <v>1205</v>
      </c>
      <c r="Q178" s="150">
        <v>202.63</v>
      </c>
      <c r="R178" s="150">
        <v>860.46600000000001</v>
      </c>
      <c r="S178" s="150">
        <v>29.10009818</v>
      </c>
      <c r="T178" s="150">
        <v>1200</v>
      </c>
      <c r="U178" s="150">
        <v>98</v>
      </c>
      <c r="V178" s="150">
        <v>1418</v>
      </c>
      <c r="W178" s="150">
        <v>735</v>
      </c>
      <c r="X178" s="150">
        <v>2116</v>
      </c>
      <c r="Y178" s="150">
        <v>3170</v>
      </c>
      <c r="Z178" s="150">
        <v>607</v>
      </c>
      <c r="AA178" s="150">
        <v>8445.0111966130244</v>
      </c>
      <c r="AB178" s="150"/>
      <c r="AC178" s="150">
        <v>64.26979</v>
      </c>
      <c r="AD178" s="150">
        <v>51.5</v>
      </c>
      <c r="AE178" s="150">
        <v>910</v>
      </c>
      <c r="AF178" s="150">
        <v>1197</v>
      </c>
      <c r="AG178" s="150">
        <v>10637.24844596416</v>
      </c>
      <c r="AH178" s="150">
        <v>1371.55385087587</v>
      </c>
      <c r="AI178" s="150">
        <v>217</v>
      </c>
      <c r="AJ178" s="150">
        <v>625</v>
      </c>
      <c r="AK178" s="150">
        <v>600</v>
      </c>
      <c r="AL178" s="150">
        <v>42021.30078125</v>
      </c>
      <c r="AM178" s="150">
        <v>33655.390625</v>
      </c>
      <c r="AN178" s="150">
        <v>8365.9052734375</v>
      </c>
      <c r="AO178" s="5" t="s">
        <v>1525</v>
      </c>
    </row>
    <row r="179" spans="1:41" ht="14.25" x14ac:dyDescent="0.45">
      <c r="A179" s="150">
        <v>2013</v>
      </c>
      <c r="B179" s="5" t="s">
        <v>1476</v>
      </c>
      <c r="C179" s="5" t="s">
        <v>278</v>
      </c>
      <c r="D179" s="5" t="s">
        <v>108</v>
      </c>
      <c r="E179" s="5" t="s">
        <v>30</v>
      </c>
      <c r="F179" s="5" t="s">
        <v>30</v>
      </c>
      <c r="G179" s="5" t="s">
        <v>87</v>
      </c>
      <c r="H179" s="5" t="s">
        <v>131</v>
      </c>
      <c r="I179" s="150">
        <v>4998.4446411858917</v>
      </c>
      <c r="J179" s="150">
        <v>339.10651037588229</v>
      </c>
      <c r="K179" s="150"/>
      <c r="L179" s="150">
        <v>1157.6781860845517</v>
      </c>
      <c r="M179" s="150">
        <v>4492.4774351134902</v>
      </c>
      <c r="N179" s="150">
        <v>2657.8314902639513</v>
      </c>
      <c r="O179" s="150">
        <v>3992.9230162140311</v>
      </c>
      <c r="P179" s="150">
        <v>311.03477938450129</v>
      </c>
      <c r="Q179" s="150">
        <v>0</v>
      </c>
      <c r="R179" s="150">
        <v>4976.5564701520207</v>
      </c>
      <c r="S179" s="150">
        <v>9636.4638147212645</v>
      </c>
      <c r="T179" s="150">
        <v>3817.7554148278136</v>
      </c>
      <c r="U179" s="150">
        <v>1456.3614038328453</v>
      </c>
      <c r="V179" s="150">
        <v>2528.7015277035989</v>
      </c>
      <c r="W179" s="150">
        <v>920.7527765172963</v>
      </c>
      <c r="X179" s="150">
        <v>4584.2475618206508</v>
      </c>
      <c r="Y179" s="150">
        <v>23725.104164675551</v>
      </c>
      <c r="Z179" s="150">
        <v>1598.7878208178856</v>
      </c>
      <c r="AA179" s="150">
        <v>26820.16876046723</v>
      </c>
      <c r="AB179" s="150"/>
      <c r="AC179" s="150">
        <v>4665.6043608924192</v>
      </c>
      <c r="AD179" s="150">
        <v>2786.7851623536781</v>
      </c>
      <c r="AE179" s="150">
        <v>5124.5697247156559</v>
      </c>
      <c r="AF179" s="150">
        <v>19128.077497527003</v>
      </c>
      <c r="AG179" s="150">
        <v>33537.422252787634</v>
      </c>
      <c r="AH179" s="150">
        <v>8479.1274524906494</v>
      </c>
      <c r="AI179" s="150">
        <v>1861.7171993483869</v>
      </c>
      <c r="AJ179" s="150">
        <v>14611.887078186073</v>
      </c>
      <c r="AK179" s="150">
        <v>1645.0034360949257</v>
      </c>
      <c r="AL179" s="150">
        <v>189854.59375</v>
      </c>
      <c r="AM179" s="150">
        <v>147637.34375</v>
      </c>
      <c r="AN179" s="150">
        <v>42217.25390625</v>
      </c>
      <c r="AO179" s="5" t="s">
        <v>1526</v>
      </c>
    </row>
    <row r="180" spans="1:41" ht="14.25" x14ac:dyDescent="0.45">
      <c r="A180" s="150">
        <v>2013</v>
      </c>
      <c r="B180" s="5" t="s">
        <v>1476</v>
      </c>
      <c r="C180" s="5" t="s">
        <v>278</v>
      </c>
      <c r="D180" s="5" t="s">
        <v>108</v>
      </c>
      <c r="E180" s="5" t="s">
        <v>30</v>
      </c>
      <c r="F180" s="5" t="s">
        <v>30</v>
      </c>
      <c r="G180" s="5" t="s">
        <v>88</v>
      </c>
      <c r="H180" s="5" t="s">
        <v>131</v>
      </c>
      <c r="I180" s="150">
        <v>4451.4930720878874</v>
      </c>
      <c r="J180" s="150">
        <v>315</v>
      </c>
      <c r="K180" s="150"/>
      <c r="L180" s="150">
        <v>1031</v>
      </c>
      <c r="M180" s="150">
        <v>4000.8910000000001</v>
      </c>
      <c r="N180" s="150">
        <v>2367</v>
      </c>
      <c r="O180" s="150">
        <v>3556</v>
      </c>
      <c r="P180" s="150">
        <v>277</v>
      </c>
      <c r="Q180" s="150">
        <v>0</v>
      </c>
      <c r="R180" s="150">
        <v>4432</v>
      </c>
      <c r="S180" s="150">
        <v>8582</v>
      </c>
      <c r="T180" s="150">
        <v>3400</v>
      </c>
      <c r="U180" s="150">
        <v>1297</v>
      </c>
      <c r="V180" s="150">
        <v>2252</v>
      </c>
      <c r="W180" s="150">
        <v>820</v>
      </c>
      <c r="X180" s="150">
        <v>4082.61924</v>
      </c>
      <c r="Y180" s="150">
        <v>21129</v>
      </c>
      <c r="Z180" s="150">
        <v>1423.8414985067809</v>
      </c>
      <c r="AA180" s="150">
        <v>23885.389156000008</v>
      </c>
      <c r="AB180" s="150"/>
      <c r="AC180" s="150">
        <v>4155.0736239999997</v>
      </c>
      <c r="AD180" s="150">
        <v>2481.8429999999998</v>
      </c>
      <c r="AE180" s="150">
        <v>4563.817</v>
      </c>
      <c r="AF180" s="150">
        <v>17035</v>
      </c>
      <c r="AG180" s="150">
        <v>29867.61153336502</v>
      </c>
      <c r="AH180" s="150">
        <v>7551.3044200000013</v>
      </c>
      <c r="AI180" s="150">
        <v>1658</v>
      </c>
      <c r="AJ180" s="150">
        <v>13012.99079372095</v>
      </c>
      <c r="AK180" s="150">
        <v>1465</v>
      </c>
      <c r="AL180" s="150">
        <v>169092.859375</v>
      </c>
      <c r="AM180" s="150">
        <v>131495.21875</v>
      </c>
      <c r="AN180" s="150">
        <v>37597.65625</v>
      </c>
      <c r="AO180" s="5" t="s">
        <v>1527</v>
      </c>
    </row>
    <row r="181" spans="1:41" ht="14.25" x14ac:dyDescent="0.45">
      <c r="A181" s="150">
        <v>2013</v>
      </c>
      <c r="B181" s="5" t="s">
        <v>1476</v>
      </c>
      <c r="C181" s="5" t="s">
        <v>278</v>
      </c>
      <c r="D181" s="5" t="s">
        <v>108</v>
      </c>
      <c r="E181" s="5" t="s">
        <v>217</v>
      </c>
      <c r="F181" s="5" t="s">
        <v>284</v>
      </c>
      <c r="G181" s="5" t="s">
        <v>87</v>
      </c>
      <c r="H181" s="5" t="s">
        <v>131</v>
      </c>
      <c r="I181" s="150"/>
      <c r="J181" s="150"/>
      <c r="K181" s="150"/>
      <c r="L181" s="150"/>
      <c r="M181" s="150"/>
      <c r="N181" s="150"/>
      <c r="O181" s="150"/>
      <c r="P181" s="150"/>
      <c r="Q181" s="150">
        <v>0</v>
      </c>
      <c r="R181" s="150"/>
      <c r="S181" s="150">
        <v>0</v>
      </c>
      <c r="T181" s="150">
        <v>0</v>
      </c>
      <c r="U181" s="150"/>
      <c r="V181" s="150"/>
      <c r="W181" s="150"/>
      <c r="X181" s="150"/>
      <c r="Y181" s="150"/>
      <c r="Z181" s="150"/>
      <c r="AA181" s="150">
        <v>0</v>
      </c>
      <c r="AB181" s="150"/>
      <c r="AC181" s="150">
        <v>1204.4539879198737</v>
      </c>
      <c r="AD181" s="150"/>
      <c r="AE181" s="150"/>
      <c r="AF181" s="150"/>
      <c r="AG181" s="150"/>
      <c r="AH181" s="150"/>
      <c r="AI181" s="150">
        <v>0</v>
      </c>
      <c r="AJ181" s="150"/>
      <c r="AK181" s="150"/>
      <c r="AL181" s="150">
        <v>1204.4539794921875</v>
      </c>
      <c r="AM181" s="150">
        <v>1204.4539794921875</v>
      </c>
      <c r="AN181" s="150">
        <v>0</v>
      </c>
      <c r="AO181" s="5" t="s">
        <v>1528</v>
      </c>
    </row>
    <row r="182" spans="1:41" ht="14.25" x14ac:dyDescent="0.45">
      <c r="A182" s="150">
        <v>2013</v>
      </c>
      <c r="B182" s="5" t="s">
        <v>1476</v>
      </c>
      <c r="C182" s="5" t="s">
        <v>278</v>
      </c>
      <c r="D182" s="5" t="s">
        <v>108</v>
      </c>
      <c r="E182" s="5" t="s">
        <v>217</v>
      </c>
      <c r="F182" s="5" t="s">
        <v>218</v>
      </c>
      <c r="G182" s="5" t="s">
        <v>87</v>
      </c>
      <c r="H182" s="5" t="s">
        <v>131</v>
      </c>
      <c r="I182" s="150"/>
      <c r="J182" s="150"/>
      <c r="K182" s="150"/>
      <c r="L182" s="150"/>
      <c r="M182" s="150"/>
      <c r="N182" s="150"/>
      <c r="O182" s="150">
        <v>0</v>
      </c>
      <c r="P182" s="150">
        <v>22.457384793104787</v>
      </c>
      <c r="Q182" s="150">
        <v>190.88777074139068</v>
      </c>
      <c r="R182" s="150"/>
      <c r="S182" s="150">
        <v>129.12996256035254</v>
      </c>
      <c r="T182" s="150"/>
      <c r="U182" s="150"/>
      <c r="V182" s="150"/>
      <c r="W182" s="150"/>
      <c r="X182" s="150"/>
      <c r="Y182" s="150"/>
      <c r="Z182" s="150"/>
      <c r="AA182" s="150">
        <v>209.52740011966765</v>
      </c>
      <c r="AB182" s="150"/>
      <c r="AC182" s="150">
        <v>308.00968992915421</v>
      </c>
      <c r="AD182" s="150"/>
      <c r="AE182" s="150"/>
      <c r="AF182" s="150"/>
      <c r="AG182" s="150"/>
      <c r="AH182" s="150">
        <v>729.67398326085538</v>
      </c>
      <c r="AI182" s="150">
        <v>0</v>
      </c>
      <c r="AJ182" s="150"/>
      <c r="AK182" s="150"/>
      <c r="AL182" s="150">
        <v>1589.6861572265625</v>
      </c>
      <c r="AM182" s="150">
        <v>730.88226318359375</v>
      </c>
      <c r="AN182" s="150">
        <v>858.803955078125</v>
      </c>
      <c r="AO182" s="5" t="s">
        <v>1529</v>
      </c>
    </row>
    <row r="183" spans="1:41" ht="14.25" x14ac:dyDescent="0.45">
      <c r="A183" s="150">
        <v>2013</v>
      </c>
      <c r="B183" s="5" t="s">
        <v>1476</v>
      </c>
      <c r="C183" s="5" t="s">
        <v>278</v>
      </c>
      <c r="D183" s="5" t="s">
        <v>108</v>
      </c>
      <c r="E183" s="5" t="s">
        <v>217</v>
      </c>
      <c r="F183" s="5" t="s">
        <v>285</v>
      </c>
      <c r="G183" s="5" t="s">
        <v>87</v>
      </c>
      <c r="H183" s="5" t="s">
        <v>131</v>
      </c>
      <c r="I183" s="150">
        <v>193.45055465307445</v>
      </c>
      <c r="J183" s="150"/>
      <c r="K183" s="150"/>
      <c r="L183" s="150"/>
      <c r="M183" s="150">
        <v>284.08591763277553</v>
      </c>
      <c r="N183" s="150"/>
      <c r="O183" s="150">
        <v>195.37924770001163</v>
      </c>
      <c r="P183" s="150">
        <v>229.06532488966883</v>
      </c>
      <c r="Q183" s="150">
        <v>144.85574626172414</v>
      </c>
      <c r="R183" s="150"/>
      <c r="S183" s="150">
        <v>845.52053746039519</v>
      </c>
      <c r="T183" s="150"/>
      <c r="U183" s="150">
        <v>161.69317051035446</v>
      </c>
      <c r="V183" s="150">
        <v>244.78549424484217</v>
      </c>
      <c r="W183" s="150">
        <v>126.65965023311099</v>
      </c>
      <c r="X183" s="150">
        <v>124.79007294908503</v>
      </c>
      <c r="Y183" s="150">
        <v>2214.2981406001318</v>
      </c>
      <c r="Z183" s="150">
        <v>177042.79301644157</v>
      </c>
      <c r="AA183" s="150">
        <v>1042.6289111504209</v>
      </c>
      <c r="AB183" s="150"/>
      <c r="AC183" s="150">
        <v>225.24578074414225</v>
      </c>
      <c r="AD183" s="150"/>
      <c r="AE183" s="150">
        <v>205.55356588052777</v>
      </c>
      <c r="AF183" s="150">
        <v>2428.1979037094779</v>
      </c>
      <c r="AG183" s="150">
        <v>3758.2433451260863</v>
      </c>
      <c r="AH183" s="150">
        <v>510.77147837068867</v>
      </c>
      <c r="AI183" s="150">
        <v>0</v>
      </c>
      <c r="AJ183" s="150">
        <v>1236.973475552443</v>
      </c>
      <c r="AK183" s="150"/>
      <c r="AL183" s="150">
        <v>191214.984375</v>
      </c>
      <c r="AM183" s="150">
        <v>189127.78125</v>
      </c>
      <c r="AN183" s="150">
        <v>2087.206787109375</v>
      </c>
      <c r="AO183" s="5" t="s">
        <v>1530</v>
      </c>
    </row>
    <row r="184" spans="1:41" ht="14.25" x14ac:dyDescent="0.45">
      <c r="A184" s="150">
        <v>2013</v>
      </c>
      <c r="B184" s="5" t="s">
        <v>1476</v>
      </c>
      <c r="C184" s="5" t="s">
        <v>278</v>
      </c>
      <c r="D184" s="5" t="s">
        <v>108</v>
      </c>
      <c r="E184" s="5" t="s">
        <v>217</v>
      </c>
      <c r="F184" s="5" t="s">
        <v>286</v>
      </c>
      <c r="G184" s="5" t="s">
        <v>87</v>
      </c>
      <c r="H184" s="5" t="s">
        <v>131</v>
      </c>
      <c r="I184" s="150"/>
      <c r="J184" s="150"/>
      <c r="K184" s="150"/>
      <c r="L184" s="150"/>
      <c r="M184" s="150"/>
      <c r="N184" s="150"/>
      <c r="O184" s="150"/>
      <c r="P184" s="150">
        <v>22.457384793104787</v>
      </c>
      <c r="Q184" s="150">
        <v>0</v>
      </c>
      <c r="R184" s="150"/>
      <c r="S184" s="150">
        <v>0</v>
      </c>
      <c r="T184" s="150"/>
      <c r="U184" s="150"/>
      <c r="V184" s="150"/>
      <c r="W184" s="150"/>
      <c r="X184" s="150">
        <v>91.738416879833053</v>
      </c>
      <c r="Y184" s="150"/>
      <c r="Z184" s="150"/>
      <c r="AA184" s="150">
        <v>500.98944578773848</v>
      </c>
      <c r="AB184" s="150"/>
      <c r="AC184" s="150"/>
      <c r="AD184" s="150"/>
      <c r="AE184" s="150"/>
      <c r="AF184" s="150">
        <v>202.11646313794307</v>
      </c>
      <c r="AG184" s="150"/>
      <c r="AH184" s="150">
        <v>195.79683154154705</v>
      </c>
      <c r="AI184" s="150">
        <v>0</v>
      </c>
      <c r="AJ184" s="150"/>
      <c r="AK184" s="150"/>
      <c r="AL184" s="150">
        <v>1013.0985107421875</v>
      </c>
      <c r="AM184" s="150">
        <v>725.56329345703125</v>
      </c>
      <c r="AN184" s="150">
        <v>287.53524780273438</v>
      </c>
      <c r="AO184" s="5" t="s">
        <v>1531</v>
      </c>
    </row>
    <row r="185" spans="1:41" ht="14.25" x14ac:dyDescent="0.45">
      <c r="A185" s="150">
        <v>2013</v>
      </c>
      <c r="B185" s="5" t="s">
        <v>1476</v>
      </c>
      <c r="C185" s="5" t="s">
        <v>278</v>
      </c>
      <c r="D185" s="5" t="s">
        <v>108</v>
      </c>
      <c r="E185" s="5" t="s">
        <v>287</v>
      </c>
      <c r="F185" s="5" t="s">
        <v>287</v>
      </c>
      <c r="G185" s="5" t="s">
        <v>87</v>
      </c>
      <c r="H185" s="5" t="s">
        <v>131</v>
      </c>
      <c r="I185" s="150">
        <v>5889.3563147636341</v>
      </c>
      <c r="J185" s="150">
        <v>10921.192611650789</v>
      </c>
      <c r="K185" s="150">
        <v>1437.2726267587063</v>
      </c>
      <c r="L185" s="150">
        <v>2276.8419572489288</v>
      </c>
      <c r="M185" s="150">
        <v>4188.3378974963953</v>
      </c>
      <c r="N185" s="150">
        <v>2036.8848007346041</v>
      </c>
      <c r="O185" s="150">
        <v>3238.3548871657104</v>
      </c>
      <c r="P185" s="150">
        <v>5255.02804158652</v>
      </c>
      <c r="Q185" s="150">
        <v>1891.7011766549006</v>
      </c>
      <c r="R185" s="150">
        <v>2914.1253387181746</v>
      </c>
      <c r="S185" s="150">
        <v>3331.3065373999584</v>
      </c>
      <c r="T185" s="150">
        <v>6175.7808181038163</v>
      </c>
      <c r="U185" s="150">
        <v>738.84795969314746</v>
      </c>
      <c r="V185" s="150">
        <v>4303.9577955985324</v>
      </c>
      <c r="W185" s="150">
        <v>1997.3957353144087</v>
      </c>
      <c r="X185" s="150">
        <v>6917.9973855159296</v>
      </c>
      <c r="Y185" s="150">
        <v>25971.965513225685</v>
      </c>
      <c r="Z185" s="150">
        <v>3976.0799776192025</v>
      </c>
      <c r="AA185" s="150">
        <v>31271.987116132961</v>
      </c>
      <c r="AB185" s="150">
        <v>0</v>
      </c>
      <c r="AC185" s="150">
        <v>2603.9388982729251</v>
      </c>
      <c r="AD185" s="150">
        <v>230.59242705559996</v>
      </c>
      <c r="AE185" s="150">
        <v>6619.3141677676358</v>
      </c>
      <c r="AF185" s="150">
        <v>9867.7748780902439</v>
      </c>
      <c r="AG185" s="150">
        <v>41195.177412387537</v>
      </c>
      <c r="AH185" s="150">
        <v>7598.4398519143369</v>
      </c>
      <c r="AI185" s="150">
        <v>2388.342872746694</v>
      </c>
      <c r="AJ185" s="150">
        <v>13668.299155869765</v>
      </c>
      <c r="AK185" s="150">
        <v>5637.9264523089569</v>
      </c>
      <c r="AL185" s="150">
        <v>214544.203125</v>
      </c>
      <c r="AM185" s="150">
        <v>171402.453125</v>
      </c>
      <c r="AN185" s="150">
        <v>43141.75</v>
      </c>
      <c r="AO185" s="5" t="s">
        <v>1532</v>
      </c>
    </row>
    <row r="186" spans="1:41" ht="14.25" x14ac:dyDescent="0.45">
      <c r="A186" s="150">
        <v>2013</v>
      </c>
      <c r="B186" s="5" t="s">
        <v>1476</v>
      </c>
      <c r="C186" s="5" t="s">
        <v>278</v>
      </c>
      <c r="D186" s="5" t="s">
        <v>108</v>
      </c>
      <c r="E186" s="5" t="s">
        <v>287</v>
      </c>
      <c r="F186" s="5" t="s">
        <v>287</v>
      </c>
      <c r="G186" s="5" t="s">
        <v>88</v>
      </c>
      <c r="H186" s="5" t="s">
        <v>131</v>
      </c>
      <c r="I186" s="150">
        <v>5244.9173125197331</v>
      </c>
      <c r="J186" s="150">
        <v>9582.4119999999984</v>
      </c>
      <c r="K186" s="150">
        <v>1076</v>
      </c>
      <c r="L186" s="150">
        <v>2027.7</v>
      </c>
      <c r="M186" s="150">
        <v>3730.0317344006712</v>
      </c>
      <c r="N186" s="150">
        <v>1814</v>
      </c>
      <c r="O186" s="150">
        <v>2884</v>
      </c>
      <c r="P186" s="150">
        <v>4680</v>
      </c>
      <c r="Q186" s="150">
        <v>1684.703</v>
      </c>
      <c r="R186" s="150">
        <v>2595.2490600000001</v>
      </c>
      <c r="S186" s="150">
        <v>2966.78047608</v>
      </c>
      <c r="T186" s="150">
        <v>5500</v>
      </c>
      <c r="U186" s="150">
        <v>658</v>
      </c>
      <c r="V186" s="150">
        <v>3833</v>
      </c>
      <c r="W186" s="150">
        <v>1778.8320000000001</v>
      </c>
      <c r="X186" s="150">
        <v>6161</v>
      </c>
      <c r="Y186" s="150">
        <v>23130</v>
      </c>
      <c r="Z186" s="150">
        <v>3541</v>
      </c>
      <c r="AA186" s="150">
        <v>27850.070169999999</v>
      </c>
      <c r="AB186" s="150">
        <v>0</v>
      </c>
      <c r="AC186" s="150">
        <v>2319.0045700000001</v>
      </c>
      <c r="AD186" s="150">
        <v>205.36</v>
      </c>
      <c r="AE186" s="150">
        <v>5895</v>
      </c>
      <c r="AF186" s="150">
        <v>8788</v>
      </c>
      <c r="AG186" s="150">
        <v>36687.421791905101</v>
      </c>
      <c r="AH186" s="150">
        <v>6766.98549</v>
      </c>
      <c r="AI186" s="150">
        <v>2127</v>
      </c>
      <c r="AJ186" s="150">
        <v>12172.65436896857</v>
      </c>
      <c r="AK186" s="150">
        <v>5021</v>
      </c>
      <c r="AL186" s="150">
        <v>190720.125</v>
      </c>
      <c r="AM186" s="150">
        <v>152503.140625</v>
      </c>
      <c r="AN186" s="150">
        <v>38216.9921875</v>
      </c>
      <c r="AO186" s="5" t="s">
        <v>1533</v>
      </c>
    </row>
    <row r="187" spans="1:41" ht="14.25" x14ac:dyDescent="0.45">
      <c r="A187" s="150">
        <v>2013</v>
      </c>
      <c r="B187" s="5" t="s">
        <v>1476</v>
      </c>
      <c r="C187" s="5" t="s">
        <v>278</v>
      </c>
      <c r="D187" s="5" t="s">
        <v>108</v>
      </c>
      <c r="E187" s="5" t="s">
        <v>111</v>
      </c>
      <c r="F187" s="5" t="s">
        <v>111</v>
      </c>
      <c r="G187" s="5" t="s">
        <v>87</v>
      </c>
      <c r="H187" s="5" t="s">
        <v>131</v>
      </c>
      <c r="I187" s="150">
        <v>11392.685372993727</v>
      </c>
      <c r="J187" s="150">
        <v>967.91328458281635</v>
      </c>
      <c r="K187" s="150">
        <v>0</v>
      </c>
      <c r="L187" s="150">
        <v>1314.8798796362853</v>
      </c>
      <c r="M187" s="150">
        <v>6507.70719216624</v>
      </c>
      <c r="N187" s="150">
        <v>6583.382352098668</v>
      </c>
      <c r="O187" s="150">
        <v>5023.7169782175406</v>
      </c>
      <c r="P187" s="150">
        <v>2295.1447258553094</v>
      </c>
      <c r="Q187" s="150">
        <v>0</v>
      </c>
      <c r="R187" s="150">
        <v>7020.1784863245566</v>
      </c>
      <c r="S187" s="150">
        <v>11635.17106130759</v>
      </c>
      <c r="T187" s="150">
        <v>6849.5023618969599</v>
      </c>
      <c r="U187" s="150">
        <v>1947.055261562185</v>
      </c>
      <c r="V187" s="150">
        <v>5566.0628209710212</v>
      </c>
      <c r="W187" s="150">
        <v>2161.5232863363358</v>
      </c>
      <c r="X187" s="150">
        <v>9777.3000596518723</v>
      </c>
      <c r="Y187" s="150">
        <v>38881.593161541976</v>
      </c>
      <c r="Z187" s="150">
        <v>3016.7061136039642</v>
      </c>
      <c r="AA187" s="150">
        <v>42976.301850056079</v>
      </c>
      <c r="AB187" s="150">
        <v>0</v>
      </c>
      <c r="AC187" s="150">
        <v>8328.9713749049879</v>
      </c>
      <c r="AD187" s="150">
        <v>10889.371429268143</v>
      </c>
      <c r="AE187" s="150">
        <v>8396.5399483089259</v>
      </c>
      <c r="AF187" s="150">
        <v>26471.642324872268</v>
      </c>
      <c r="AG187" s="150">
        <v>75051.041548278939</v>
      </c>
      <c r="AH187" s="150">
        <v>13083.949875138045</v>
      </c>
      <c r="AI187" s="150">
        <v>3082.2760628536321</v>
      </c>
      <c r="AJ187" s="150">
        <v>19067.062685354755</v>
      </c>
      <c r="AK187" s="150">
        <v>3387.6964960398573</v>
      </c>
      <c r="AL187" s="150">
        <v>331675.375</v>
      </c>
      <c r="AM187" s="150">
        <v>259277.15625</v>
      </c>
      <c r="AN187" s="150">
        <v>72398.2109375</v>
      </c>
      <c r="AO187" s="5" t="s">
        <v>1534</v>
      </c>
    </row>
    <row r="188" spans="1:41" ht="14.25" x14ac:dyDescent="0.45">
      <c r="A188" s="150">
        <v>2013</v>
      </c>
      <c r="B188" s="5" t="s">
        <v>1476</v>
      </c>
      <c r="C188" s="5" t="s">
        <v>278</v>
      </c>
      <c r="D188" s="5" t="s">
        <v>108</v>
      </c>
      <c r="E188" s="5" t="s">
        <v>111</v>
      </c>
      <c r="F188" s="5" t="s">
        <v>111</v>
      </c>
      <c r="G188" s="5" t="s">
        <v>88</v>
      </c>
      <c r="H188" s="5" t="s">
        <v>131</v>
      </c>
      <c r="I188" s="150">
        <v>10146.04815115577</v>
      </c>
      <c r="J188" s="150">
        <v>900</v>
      </c>
      <c r="K188" s="150">
        <v>0</v>
      </c>
      <c r="L188" s="150">
        <v>1171</v>
      </c>
      <c r="M188" s="150">
        <v>5795.6055454545503</v>
      </c>
      <c r="N188" s="150">
        <v>5863</v>
      </c>
      <c r="O188" s="150">
        <v>4474</v>
      </c>
      <c r="P188" s="150">
        <v>2044</v>
      </c>
      <c r="Q188" s="150">
        <v>0</v>
      </c>
      <c r="R188" s="150">
        <v>6252</v>
      </c>
      <c r="S188" s="150">
        <v>10362</v>
      </c>
      <c r="T188" s="150">
        <v>6100</v>
      </c>
      <c r="U188" s="150">
        <v>1734</v>
      </c>
      <c r="V188" s="150">
        <v>4957</v>
      </c>
      <c r="W188" s="150">
        <v>1925</v>
      </c>
      <c r="X188" s="150">
        <v>8707.42533</v>
      </c>
      <c r="Y188" s="150">
        <v>34627</v>
      </c>
      <c r="Z188" s="150">
        <v>2686.605</v>
      </c>
      <c r="AA188" s="150">
        <v>38273.647841000013</v>
      </c>
      <c r="AB188" s="150">
        <v>0</v>
      </c>
      <c r="AC188" s="150">
        <v>7417.5790739999948</v>
      </c>
      <c r="AD188" s="150">
        <v>9697.8090099000001</v>
      </c>
      <c r="AE188" s="150">
        <v>7477.7540000000008</v>
      </c>
      <c r="AF188" s="150">
        <v>23575</v>
      </c>
      <c r="AG188" s="150">
        <v>66838.629911459924</v>
      </c>
      <c r="AH188" s="150">
        <v>11652.24713</v>
      </c>
      <c r="AI188" s="150">
        <v>2745</v>
      </c>
      <c r="AJ188" s="150">
        <v>16980.661694151509</v>
      </c>
      <c r="AK188" s="150">
        <v>3017</v>
      </c>
      <c r="AL188" s="150">
        <v>295420</v>
      </c>
      <c r="AM188" s="150">
        <v>230943.90625</v>
      </c>
      <c r="AN188" s="150">
        <v>64476.0859375</v>
      </c>
      <c r="AO188" s="5" t="s">
        <v>1535</v>
      </c>
    </row>
    <row r="189" spans="1:41" ht="14.25" x14ac:dyDescent="0.45">
      <c r="A189" s="150">
        <v>2013</v>
      </c>
      <c r="B189" s="5" t="s">
        <v>1476</v>
      </c>
      <c r="C189" s="5" t="s">
        <v>278</v>
      </c>
      <c r="D189" s="5" t="s">
        <v>108</v>
      </c>
      <c r="E189" s="5" t="s">
        <v>292</v>
      </c>
      <c r="F189" s="5" t="s">
        <v>292</v>
      </c>
      <c r="G189" s="5" t="s">
        <v>87</v>
      </c>
      <c r="H189" s="5" t="s">
        <v>131</v>
      </c>
      <c r="I189" s="150">
        <v>2779.1553242524064</v>
      </c>
      <c r="J189" s="150">
        <v>3646.6256849134738</v>
      </c>
      <c r="K189" s="150">
        <v>240.29401728622122</v>
      </c>
      <c r="L189" s="150">
        <v>213.79430323035757</v>
      </c>
      <c r="M189" s="150">
        <v>195.74604620741783</v>
      </c>
      <c r="N189" s="150">
        <v>414.33874943278335</v>
      </c>
      <c r="O189" s="150">
        <v>861.24070681556861</v>
      </c>
      <c r="P189" s="150">
        <v>892.68104552591524</v>
      </c>
      <c r="Q189" s="150">
        <v>1056.8366682788337</v>
      </c>
      <c r="R189" s="150">
        <v>1187.6510020708236</v>
      </c>
      <c r="S189" s="150">
        <v>1004.3605584291593</v>
      </c>
      <c r="T189" s="150">
        <v>2021.1646313794308</v>
      </c>
      <c r="U189" s="150">
        <v>464.86786521726907</v>
      </c>
      <c r="V189" s="150">
        <v>837.66045278280853</v>
      </c>
      <c r="W189" s="150">
        <v>617.0727906525367</v>
      </c>
      <c r="X189" s="150">
        <v>1499.0304349397445</v>
      </c>
      <c r="Y189" s="150">
        <v>13962.878995112902</v>
      </c>
      <c r="Z189" s="150">
        <v>720.88205185866366</v>
      </c>
      <c r="AA189" s="150">
        <v>9347.4112360411273</v>
      </c>
      <c r="AB189" s="150"/>
      <c r="AC189" s="150">
        <v>1062.2627093056196</v>
      </c>
      <c r="AD189" s="150">
        <v>33.686077189657183</v>
      </c>
      <c r="AE189" s="150">
        <v>1549.5595507242303</v>
      </c>
      <c r="AF189" s="150">
        <v>3097.9962322088054</v>
      </c>
      <c r="AG189" s="150">
        <v>11076.909850232927</v>
      </c>
      <c r="AH189" s="150">
        <v>1698.6642992108114</v>
      </c>
      <c r="AI189" s="150">
        <v>925.24425347591716</v>
      </c>
      <c r="AJ189" s="150">
        <v>7473.0566522776917</v>
      </c>
      <c r="AK189" s="150">
        <v>3794.1751607950537</v>
      </c>
      <c r="AL189" s="150">
        <v>72675.25</v>
      </c>
      <c r="AM189" s="150">
        <v>59784.5703125</v>
      </c>
      <c r="AN189" s="150">
        <v>12890.6787109375</v>
      </c>
      <c r="AO189" s="5" t="s">
        <v>1536</v>
      </c>
    </row>
    <row r="190" spans="1:41" ht="14.25" x14ac:dyDescent="0.45">
      <c r="A190" s="150">
        <v>2013</v>
      </c>
      <c r="B190" s="5" t="s">
        <v>1476</v>
      </c>
      <c r="C190" s="5" t="s">
        <v>278</v>
      </c>
      <c r="D190" s="5" t="s">
        <v>108</v>
      </c>
      <c r="E190" s="5" t="s">
        <v>292</v>
      </c>
      <c r="F190" s="5" t="s">
        <v>292</v>
      </c>
      <c r="G190" s="5" t="s">
        <v>88</v>
      </c>
      <c r="H190" s="5" t="s">
        <v>131</v>
      </c>
      <c r="I190" s="150">
        <v>2475.0480519937528</v>
      </c>
      <c r="J190" s="150">
        <v>3199.6019999999999</v>
      </c>
      <c r="K190" s="150">
        <v>185</v>
      </c>
      <c r="L190" s="150">
        <v>190.4</v>
      </c>
      <c r="M190" s="150">
        <v>174.3266618181818</v>
      </c>
      <c r="N190" s="150">
        <v>369</v>
      </c>
      <c r="O190" s="150">
        <v>767</v>
      </c>
      <c r="P190" s="150">
        <v>795</v>
      </c>
      <c r="Q190" s="150">
        <v>941.19299999999998</v>
      </c>
      <c r="R190" s="150">
        <v>1057.6930600000001</v>
      </c>
      <c r="S190" s="150">
        <v>894.45905449999998</v>
      </c>
      <c r="T190" s="150">
        <v>1800</v>
      </c>
      <c r="U190" s="150">
        <v>414</v>
      </c>
      <c r="V190" s="150">
        <v>746</v>
      </c>
      <c r="W190" s="150">
        <v>549.54999999999995</v>
      </c>
      <c r="X190" s="150">
        <v>1335</v>
      </c>
      <c r="Y190" s="150">
        <v>12435</v>
      </c>
      <c r="Z190" s="150">
        <v>642</v>
      </c>
      <c r="AA190" s="150">
        <v>8324.5768126225576</v>
      </c>
      <c r="AB190" s="150"/>
      <c r="AC190" s="150">
        <v>946.02530000000002</v>
      </c>
      <c r="AD190" s="150">
        <v>30</v>
      </c>
      <c r="AE190" s="150">
        <v>1380</v>
      </c>
      <c r="AF190" s="150">
        <v>2759</v>
      </c>
      <c r="AG190" s="150">
        <v>9864.8261605544831</v>
      </c>
      <c r="AH190" s="150">
        <v>1512.7890579070111</v>
      </c>
      <c r="AI190" s="150">
        <v>824</v>
      </c>
      <c r="AJ190" s="150">
        <v>6655.3222658162631</v>
      </c>
      <c r="AK190" s="150">
        <v>3379</v>
      </c>
      <c r="AL190" s="150">
        <v>64645.80859375</v>
      </c>
      <c r="AM190" s="150">
        <v>53194.6875</v>
      </c>
      <c r="AN190" s="150">
        <v>11451.125</v>
      </c>
      <c r="AO190" s="5" t="s">
        <v>1537</v>
      </c>
    </row>
    <row r="191" spans="1:41" ht="14.25" x14ac:dyDescent="0.45">
      <c r="A191" s="150">
        <v>2013</v>
      </c>
      <c r="B191" s="5" t="s">
        <v>1476</v>
      </c>
      <c r="C191" s="5" t="s">
        <v>278</v>
      </c>
      <c r="D191" s="5" t="s">
        <v>108</v>
      </c>
      <c r="E191" s="5" t="s">
        <v>113</v>
      </c>
      <c r="F191" s="5" t="s">
        <v>113</v>
      </c>
      <c r="G191" s="5" t="s">
        <v>87</v>
      </c>
      <c r="H191" s="5" t="s">
        <v>131</v>
      </c>
      <c r="I191" s="150">
        <v>1265.9070490867232</v>
      </c>
      <c r="J191" s="150">
        <v>4491.6060885835177</v>
      </c>
      <c r="K191" s="150">
        <v>288.57739459139651</v>
      </c>
      <c r="L191" s="150">
        <v>319.79315945381217</v>
      </c>
      <c r="M191" s="150">
        <v>1703.3620945136795</v>
      </c>
      <c r="N191" s="150">
        <v>696.17892858624839</v>
      </c>
      <c r="O191" s="150">
        <v>1052.1284775569593</v>
      </c>
      <c r="P191" s="150">
        <v>1661.8464746897541</v>
      </c>
      <c r="Q191" s="150">
        <v>603.96890662576016</v>
      </c>
      <c r="R191" s="150">
        <v>760.28353347816608</v>
      </c>
      <c r="S191" s="150">
        <v>1563.893747979597</v>
      </c>
      <c r="T191" s="150">
        <v>1122.8692396552394</v>
      </c>
      <c r="U191" s="150">
        <v>130.25283180000775</v>
      </c>
      <c r="V191" s="150">
        <v>700.67040554486937</v>
      </c>
      <c r="W191" s="150">
        <v>292.26265143594497</v>
      </c>
      <c r="X191" s="150">
        <v>1435.026888279396</v>
      </c>
      <c r="Y191" s="150">
        <v>5530.1310053020534</v>
      </c>
      <c r="Z191" s="150">
        <v>1619.1774435828552</v>
      </c>
      <c r="AA191" s="150">
        <v>6986.6315796431454</v>
      </c>
      <c r="AB191" s="150"/>
      <c r="AC191" s="150">
        <v>740.76748220095328</v>
      </c>
      <c r="AD191" s="150">
        <v>71.70642964438359</v>
      </c>
      <c r="AE191" s="150">
        <v>1600.088666508716</v>
      </c>
      <c r="AF191" s="150">
        <v>3945.7625081485112</v>
      </c>
      <c r="AG191" s="150">
        <v>12975.251218790185</v>
      </c>
      <c r="AH191" s="150">
        <v>3084.8043390576909</v>
      </c>
      <c r="AI191" s="150">
        <v>656.878505198315</v>
      </c>
      <c r="AJ191" s="150">
        <v>4228.7970110581491</v>
      </c>
      <c r="AK191" s="150">
        <v>607.47225865348446</v>
      </c>
      <c r="AL191" s="150">
        <v>60136.09375</v>
      </c>
      <c r="AM191" s="150">
        <v>48257.109375</v>
      </c>
      <c r="AN191" s="150">
        <v>11878.982421875</v>
      </c>
      <c r="AO191" s="5" t="s">
        <v>1538</v>
      </c>
    </row>
    <row r="192" spans="1:41" ht="14.25" x14ac:dyDescent="0.45">
      <c r="A192" s="150">
        <v>2013</v>
      </c>
      <c r="B192" s="5" t="s">
        <v>1476</v>
      </c>
      <c r="C192" s="5" t="s">
        <v>278</v>
      </c>
      <c r="D192" s="5" t="s">
        <v>108</v>
      </c>
      <c r="E192" s="5" t="s">
        <v>113</v>
      </c>
      <c r="F192" s="5" t="s">
        <v>113</v>
      </c>
      <c r="G192" s="5" t="s">
        <v>88</v>
      </c>
      <c r="H192" s="5" t="s">
        <v>131</v>
      </c>
      <c r="I192" s="150">
        <v>1127.3859897305599</v>
      </c>
      <c r="J192" s="150">
        <v>3941</v>
      </c>
      <c r="K192" s="150">
        <v>244</v>
      </c>
      <c r="L192" s="150">
        <v>284.8</v>
      </c>
      <c r="M192" s="150">
        <v>1516.9728</v>
      </c>
      <c r="N192" s="150">
        <v>620</v>
      </c>
      <c r="O192" s="150">
        <v>937</v>
      </c>
      <c r="P192" s="150">
        <v>1480</v>
      </c>
      <c r="Q192" s="150">
        <v>537.88</v>
      </c>
      <c r="R192" s="150">
        <v>677.09</v>
      </c>
      <c r="S192" s="150">
        <v>1392.7656870000001</v>
      </c>
      <c r="T192" s="150">
        <v>1000</v>
      </c>
      <c r="U192" s="150">
        <v>116</v>
      </c>
      <c r="V192" s="150">
        <v>624</v>
      </c>
      <c r="W192" s="150">
        <v>260.28199999999998</v>
      </c>
      <c r="X192" s="150">
        <v>1278</v>
      </c>
      <c r="Y192" s="150">
        <v>4925</v>
      </c>
      <c r="Z192" s="150">
        <v>1442</v>
      </c>
      <c r="AA192" s="150">
        <v>6222.1239418654741</v>
      </c>
      <c r="AB192" s="150"/>
      <c r="AC192" s="150">
        <v>659.70947999999999</v>
      </c>
      <c r="AD192" s="150">
        <v>63.86</v>
      </c>
      <c r="AE192" s="150">
        <v>1425</v>
      </c>
      <c r="AF192" s="150">
        <v>3514</v>
      </c>
      <c r="AG192" s="150">
        <v>11555.442753756481</v>
      </c>
      <c r="AH192" s="150">
        <v>2747.2516212171199</v>
      </c>
      <c r="AI192" s="150">
        <v>585</v>
      </c>
      <c r="AJ192" s="150">
        <v>3766.0636356523041</v>
      </c>
      <c r="AK192" s="150">
        <v>541</v>
      </c>
      <c r="AL192" s="150">
        <v>53483.62109375</v>
      </c>
      <c r="AM192" s="150">
        <v>42917.4921875</v>
      </c>
      <c r="AN192" s="150">
        <v>10566.1318359375</v>
      </c>
      <c r="AO192" s="5" t="s">
        <v>1539</v>
      </c>
    </row>
    <row r="193" spans="1:41" ht="14.25" x14ac:dyDescent="0.45">
      <c r="A193" s="150">
        <v>2013</v>
      </c>
      <c r="B193" s="5" t="s">
        <v>1476</v>
      </c>
      <c r="C193" s="5" t="s">
        <v>278</v>
      </c>
      <c r="D193" s="5" t="s">
        <v>108</v>
      </c>
      <c r="E193" s="5" t="s">
        <v>114</v>
      </c>
      <c r="F193" s="5" t="s">
        <v>114</v>
      </c>
      <c r="G193" s="5" t="s">
        <v>87</v>
      </c>
      <c r="H193" s="5" t="s">
        <v>131</v>
      </c>
      <c r="I193" s="150">
        <v>6394.2407318078294</v>
      </c>
      <c r="J193" s="150">
        <v>628.80677420693405</v>
      </c>
      <c r="K193" s="150">
        <v>0</v>
      </c>
      <c r="L193" s="150">
        <v>157.20169355173351</v>
      </c>
      <c r="M193" s="150">
        <v>2015.2297570527492</v>
      </c>
      <c r="N193" s="150">
        <v>3925.5508618347167</v>
      </c>
      <c r="O193" s="150">
        <v>1030.7939620035097</v>
      </c>
      <c r="P193" s="150">
        <v>1984.1099464708079</v>
      </c>
      <c r="Q193" s="150">
        <v>0</v>
      </c>
      <c r="R193" s="150">
        <v>2043.6220161725355</v>
      </c>
      <c r="S193" s="150">
        <v>1998.7072465863259</v>
      </c>
      <c r="T193" s="150">
        <v>3031.7469470691462</v>
      </c>
      <c r="U193" s="150">
        <v>490.69385772933958</v>
      </c>
      <c r="V193" s="150">
        <v>3037.3612932674223</v>
      </c>
      <c r="W193" s="150">
        <v>1240.7705098190395</v>
      </c>
      <c r="X193" s="150">
        <v>5193.0524978312205</v>
      </c>
      <c r="Y193" s="150">
        <v>15156.488996866421</v>
      </c>
      <c r="Z193" s="150">
        <v>1417.9182927860786</v>
      </c>
      <c r="AA193" s="150">
        <v>16156.133089588844</v>
      </c>
      <c r="AB193" s="150"/>
      <c r="AC193" s="150">
        <v>3663.3670140125691</v>
      </c>
      <c r="AD193" s="150">
        <v>8102.5862669144644</v>
      </c>
      <c r="AE193" s="150">
        <v>3271.9702235932691</v>
      </c>
      <c r="AF193" s="150">
        <v>7343.5648273452653</v>
      </c>
      <c r="AG193" s="150">
        <v>41513.619295491299</v>
      </c>
      <c r="AH193" s="150">
        <v>4604.8224226473994</v>
      </c>
      <c r="AI193" s="150">
        <v>1220.5588635052452</v>
      </c>
      <c r="AJ193" s="150">
        <v>4455.1756071686823</v>
      </c>
      <c r="AK193" s="150">
        <v>1742.6930599449315</v>
      </c>
      <c r="AL193" s="150">
        <v>141820.78125</v>
      </c>
      <c r="AM193" s="150">
        <v>111639.8203125</v>
      </c>
      <c r="AN193" s="150">
        <v>30180.962890625</v>
      </c>
      <c r="AO193" s="5" t="s">
        <v>1540</v>
      </c>
    </row>
    <row r="194" spans="1:41" ht="14.25" x14ac:dyDescent="0.45">
      <c r="A194" s="150">
        <v>2013</v>
      </c>
      <c r="B194" s="5" t="s">
        <v>1476</v>
      </c>
      <c r="C194" s="5" t="s">
        <v>278</v>
      </c>
      <c r="D194" s="5" t="s">
        <v>108</v>
      </c>
      <c r="E194" s="5" t="s">
        <v>114</v>
      </c>
      <c r="F194" s="5" t="s">
        <v>114</v>
      </c>
      <c r="G194" s="5" t="s">
        <v>88</v>
      </c>
      <c r="H194" s="5" t="s">
        <v>131</v>
      </c>
      <c r="I194" s="150">
        <v>5694.5550790678781</v>
      </c>
      <c r="J194" s="150">
        <v>585</v>
      </c>
      <c r="K194" s="150"/>
      <c r="L194" s="150">
        <v>140</v>
      </c>
      <c r="M194" s="150">
        <v>1794.71454545455</v>
      </c>
      <c r="N194" s="150">
        <v>3496</v>
      </c>
      <c r="O194" s="150">
        <v>918</v>
      </c>
      <c r="P194" s="150">
        <v>1767</v>
      </c>
      <c r="Q194" s="150">
        <v>0</v>
      </c>
      <c r="R194" s="150">
        <v>1820</v>
      </c>
      <c r="S194" s="150">
        <v>1780</v>
      </c>
      <c r="T194" s="150">
        <v>2700</v>
      </c>
      <c r="U194" s="150">
        <v>437</v>
      </c>
      <c r="V194" s="150">
        <v>2705</v>
      </c>
      <c r="W194" s="150">
        <v>1105</v>
      </c>
      <c r="X194" s="150">
        <v>4624.80609</v>
      </c>
      <c r="Y194" s="150">
        <v>13498</v>
      </c>
      <c r="Z194" s="150">
        <v>1262.7635014932191</v>
      </c>
      <c r="AA194" s="150">
        <v>14388.258685000001</v>
      </c>
      <c r="AB194" s="150"/>
      <c r="AC194" s="150">
        <v>3262.5054499999951</v>
      </c>
      <c r="AD194" s="150">
        <v>7215.9660099000002</v>
      </c>
      <c r="AE194" s="150">
        <v>2913.9369999999999</v>
      </c>
      <c r="AF194" s="150">
        <v>6540</v>
      </c>
      <c r="AG194" s="150">
        <v>36971.018378094901</v>
      </c>
      <c r="AH194" s="150">
        <v>4100.9427100000021</v>
      </c>
      <c r="AI194" s="150">
        <v>1087</v>
      </c>
      <c r="AJ194" s="150">
        <v>3967.6709004305608</v>
      </c>
      <c r="AK194" s="150">
        <v>1552</v>
      </c>
      <c r="AL194" s="150">
        <v>126327.140625</v>
      </c>
      <c r="AM194" s="150">
        <v>99448.7109375</v>
      </c>
      <c r="AN194" s="150">
        <v>26878.4296875</v>
      </c>
      <c r="AO194" s="5" t="s">
        <v>1541</v>
      </c>
    </row>
    <row r="195" spans="1:41" ht="14.25" x14ac:dyDescent="0.45">
      <c r="A195" s="150">
        <v>2013</v>
      </c>
      <c r="B195" s="5" t="s">
        <v>1476</v>
      </c>
      <c r="C195" s="5" t="s">
        <v>278</v>
      </c>
      <c r="D195" s="5" t="s">
        <v>108</v>
      </c>
      <c r="E195" s="5" t="s">
        <v>115</v>
      </c>
      <c r="F195" s="5" t="s">
        <v>116</v>
      </c>
      <c r="G195" s="5" t="s">
        <v>87</v>
      </c>
      <c r="H195" s="5" t="s">
        <v>131</v>
      </c>
      <c r="I195" s="150">
        <v>17282.041687757359</v>
      </c>
      <c r="J195" s="150">
        <v>11889.105896233606</v>
      </c>
      <c r="K195" s="150">
        <v>1437.2726267587063</v>
      </c>
      <c r="L195" s="150">
        <v>3591.7218368852141</v>
      </c>
      <c r="M195" s="150">
        <v>10696.045089662635</v>
      </c>
      <c r="N195" s="150">
        <v>8620.2671528332721</v>
      </c>
      <c r="O195" s="150">
        <v>8262.0718653832519</v>
      </c>
      <c r="P195" s="150">
        <v>7550.1727674418289</v>
      </c>
      <c r="Q195" s="150">
        <v>1891.7011766549006</v>
      </c>
      <c r="R195" s="150">
        <v>9934.3038250427308</v>
      </c>
      <c r="S195" s="150">
        <v>14966.47759870755</v>
      </c>
      <c r="T195" s="150">
        <v>13025.283180000777</v>
      </c>
      <c r="U195" s="150">
        <v>2685.9032212553325</v>
      </c>
      <c r="V195" s="150">
        <v>9870.0206165695545</v>
      </c>
      <c r="W195" s="150">
        <v>4158.9190216507441</v>
      </c>
      <c r="X195" s="150">
        <v>16695.297445167802</v>
      </c>
      <c r="Y195" s="150">
        <v>64853.558674767657</v>
      </c>
      <c r="Z195" s="150">
        <v>6992.7860912231663</v>
      </c>
      <c r="AA195" s="150">
        <v>74248.288966189037</v>
      </c>
      <c r="AB195" s="150">
        <v>0</v>
      </c>
      <c r="AC195" s="150">
        <v>10932.910273177913</v>
      </c>
      <c r="AD195" s="150">
        <v>11119.963856323744</v>
      </c>
      <c r="AE195" s="150">
        <v>15015.854116076562</v>
      </c>
      <c r="AF195" s="150">
        <v>36339.417202962512</v>
      </c>
      <c r="AG195" s="150">
        <v>116246.21896066645</v>
      </c>
      <c r="AH195" s="150">
        <v>20682.389727052381</v>
      </c>
      <c r="AI195" s="150">
        <v>5470.618935600326</v>
      </c>
      <c r="AJ195" s="150">
        <v>32735.36184122452</v>
      </c>
      <c r="AK195" s="150">
        <v>9025.6229483488132</v>
      </c>
      <c r="AL195" s="150">
        <v>546219.5625</v>
      </c>
      <c r="AM195" s="150">
        <v>430679.625</v>
      </c>
      <c r="AN195" s="150">
        <v>115539.9609375</v>
      </c>
      <c r="AO195" s="5" t="s">
        <v>1542</v>
      </c>
    </row>
    <row r="196" spans="1:41" ht="14.25" x14ac:dyDescent="0.45">
      <c r="A196" s="150">
        <v>2013</v>
      </c>
      <c r="B196" s="5" t="s">
        <v>1476</v>
      </c>
      <c r="C196" s="5" t="s">
        <v>278</v>
      </c>
      <c r="D196" s="5" t="s">
        <v>108</v>
      </c>
      <c r="E196" s="5" t="s">
        <v>115</v>
      </c>
      <c r="F196" s="5" t="s">
        <v>116</v>
      </c>
      <c r="G196" s="5" t="s">
        <v>88</v>
      </c>
      <c r="H196" s="5" t="s">
        <v>131</v>
      </c>
      <c r="I196" s="150">
        <v>15390.9654636755</v>
      </c>
      <c r="J196" s="150">
        <v>10482.412</v>
      </c>
      <c r="K196" s="150">
        <v>1076</v>
      </c>
      <c r="L196" s="150">
        <v>3198.7</v>
      </c>
      <c r="M196" s="150">
        <v>9525.637279855222</v>
      </c>
      <c r="N196" s="150">
        <v>7677</v>
      </c>
      <c r="O196" s="150">
        <v>7358</v>
      </c>
      <c r="P196" s="150">
        <v>6724</v>
      </c>
      <c r="Q196" s="150">
        <v>1684.703</v>
      </c>
      <c r="R196" s="150">
        <v>8847.2490600000001</v>
      </c>
      <c r="S196" s="150">
        <v>13328.780476080001</v>
      </c>
      <c r="T196" s="150">
        <v>11600</v>
      </c>
      <c r="U196" s="150">
        <v>2392</v>
      </c>
      <c r="V196" s="150">
        <v>8790</v>
      </c>
      <c r="W196" s="150">
        <v>3703.8319999999999</v>
      </c>
      <c r="X196" s="150">
        <v>14868.42533</v>
      </c>
      <c r="Y196" s="150">
        <v>57757</v>
      </c>
      <c r="Z196" s="150">
        <v>6227.6049999999996</v>
      </c>
      <c r="AA196" s="150">
        <v>66123.718011000004</v>
      </c>
      <c r="AB196" s="150">
        <v>0</v>
      </c>
      <c r="AC196" s="150">
        <v>9736.5836439999948</v>
      </c>
      <c r="AD196" s="150">
        <v>9903.1690099000007</v>
      </c>
      <c r="AE196" s="150">
        <v>13372.754000000001</v>
      </c>
      <c r="AF196" s="150">
        <v>32363</v>
      </c>
      <c r="AG196" s="150">
        <v>103526.051703365</v>
      </c>
      <c r="AH196" s="150">
        <v>18419.232619999999</v>
      </c>
      <c r="AI196" s="150">
        <v>4872</v>
      </c>
      <c r="AJ196" s="150">
        <v>29153.316063120081</v>
      </c>
      <c r="AK196" s="150">
        <v>8038</v>
      </c>
      <c r="AL196" s="150">
        <v>486140.09375</v>
      </c>
      <c r="AM196" s="150">
        <v>383447.03125</v>
      </c>
      <c r="AN196" s="150">
        <v>102693.078125</v>
      </c>
      <c r="AO196" s="5" t="s">
        <v>1543</v>
      </c>
    </row>
    <row r="197" spans="1:41" ht="14.25" x14ac:dyDescent="0.45">
      <c r="A197" s="150">
        <v>2013</v>
      </c>
      <c r="B197" s="5" t="s">
        <v>1476</v>
      </c>
      <c r="C197" s="5" t="s">
        <v>278</v>
      </c>
      <c r="D197" s="5" t="s">
        <v>108</v>
      </c>
      <c r="E197" s="5" t="s">
        <v>29</v>
      </c>
      <c r="F197" s="5" t="s">
        <v>29</v>
      </c>
      <c r="G197" s="5" t="s">
        <v>87</v>
      </c>
      <c r="H197" s="5" t="s">
        <v>131</v>
      </c>
      <c r="I197" s="150">
        <v>115.79813851051698</v>
      </c>
      <c r="J197" s="150">
        <v>1458.8317161600869</v>
      </c>
      <c r="K197" s="150">
        <v>272.85722523622314</v>
      </c>
      <c r="L197" s="150">
        <v>739.85854200883716</v>
      </c>
      <c r="M197" s="150">
        <v>942.06540616590223</v>
      </c>
      <c r="N197" s="150">
        <v>229.06532488966883</v>
      </c>
      <c r="O197" s="150">
        <v>1010.5823156897154</v>
      </c>
      <c r="P197" s="150">
        <v>1347.4430875862872</v>
      </c>
      <c r="Q197" s="150">
        <v>3.368607718965718</v>
      </c>
      <c r="R197" s="150">
        <v>0</v>
      </c>
      <c r="S197" s="150">
        <v>730.37662587393288</v>
      </c>
      <c r="T197" s="150">
        <v>1684.303859482859</v>
      </c>
      <c r="U197" s="150">
        <v>33.686077189657183</v>
      </c>
      <c r="V197" s="150">
        <v>1173.398355439725</v>
      </c>
      <c r="W197" s="150">
        <v>262.751402079326</v>
      </c>
      <c r="X197" s="150">
        <v>1607.9487511863028</v>
      </c>
      <c r="Y197" s="150">
        <v>2919.4600231036225</v>
      </c>
      <c r="Z197" s="150">
        <v>954.43885370695341</v>
      </c>
      <c r="AA197" s="150">
        <v>5455.3009992278421</v>
      </c>
      <c r="AB197" s="150"/>
      <c r="AC197" s="150">
        <v>728.74213653625031</v>
      </c>
      <c r="AD197" s="150">
        <v>67.372154379314367</v>
      </c>
      <c r="AE197" s="150">
        <v>2447.8549424484218</v>
      </c>
      <c r="AF197" s="150">
        <v>1479.9416578656055</v>
      </c>
      <c r="AG197" s="150">
        <v>5198.7772688207742</v>
      </c>
      <c r="AH197" s="150">
        <v>1274.8955839666321</v>
      </c>
      <c r="AI197" s="150">
        <v>562.5574890672749</v>
      </c>
      <c r="AJ197" s="150">
        <v>1264.6522177493966</v>
      </c>
      <c r="AK197" s="150">
        <v>562.5574890672749</v>
      </c>
      <c r="AL197" s="150">
        <v>34528.88671875</v>
      </c>
      <c r="AM197" s="150">
        <v>25550.6171875</v>
      </c>
      <c r="AN197" s="150">
        <v>8978.2685546875</v>
      </c>
      <c r="AO197" s="5" t="s">
        <v>1544</v>
      </c>
    </row>
    <row r="198" spans="1:41" ht="14.25" x14ac:dyDescent="0.45">
      <c r="A198" s="150">
        <v>2013</v>
      </c>
      <c r="B198" s="5" t="s">
        <v>1476</v>
      </c>
      <c r="C198" s="5" t="s">
        <v>278</v>
      </c>
      <c r="D198" s="5" t="s">
        <v>108</v>
      </c>
      <c r="E198" s="5" t="s">
        <v>29</v>
      </c>
      <c r="F198" s="5" t="s">
        <v>29</v>
      </c>
      <c r="G198" s="5" t="s">
        <v>88</v>
      </c>
      <c r="H198" s="5" t="s">
        <v>131</v>
      </c>
      <c r="I198" s="150">
        <v>103.1270021664064</v>
      </c>
      <c r="J198" s="150">
        <v>1280</v>
      </c>
      <c r="K198" s="150">
        <v>81</v>
      </c>
      <c r="L198" s="150">
        <v>658.9</v>
      </c>
      <c r="M198" s="150">
        <v>838.98050894612595</v>
      </c>
      <c r="N198" s="150">
        <v>204</v>
      </c>
      <c r="O198" s="150">
        <v>900</v>
      </c>
      <c r="P198" s="150">
        <v>1200</v>
      </c>
      <c r="Q198" s="150">
        <v>3</v>
      </c>
      <c r="R198" s="150">
        <v>0</v>
      </c>
      <c r="S198" s="150">
        <v>650.4556364</v>
      </c>
      <c r="T198" s="150">
        <v>1500</v>
      </c>
      <c r="U198" s="150">
        <v>30</v>
      </c>
      <c r="V198" s="150">
        <v>1045</v>
      </c>
      <c r="W198" s="150">
        <v>234</v>
      </c>
      <c r="X198" s="150">
        <v>1432</v>
      </c>
      <c r="Y198" s="150">
        <v>2600</v>
      </c>
      <c r="Z198" s="150">
        <v>850</v>
      </c>
      <c r="AA198" s="150">
        <v>4858.3582188989458</v>
      </c>
      <c r="AB198" s="150"/>
      <c r="AC198" s="150">
        <v>649</v>
      </c>
      <c r="AD198" s="150">
        <v>60</v>
      </c>
      <c r="AE198" s="150">
        <v>2180</v>
      </c>
      <c r="AF198" s="150">
        <v>1318</v>
      </c>
      <c r="AG198" s="150">
        <v>4629.904431629976</v>
      </c>
      <c r="AH198" s="150">
        <v>1135.39096</v>
      </c>
      <c r="AI198" s="150">
        <v>501</v>
      </c>
      <c r="AJ198" s="150">
        <v>1126.2684675</v>
      </c>
      <c r="AK198" s="150">
        <v>501</v>
      </c>
      <c r="AL198" s="150">
        <v>30569.3828125</v>
      </c>
      <c r="AM198" s="150">
        <v>22735.556640625</v>
      </c>
      <c r="AN198" s="150">
        <v>7833.8271484375</v>
      </c>
      <c r="AO198" s="5" t="s">
        <v>1545</v>
      </c>
    </row>
    <row r="199" spans="1:41" ht="14.25" x14ac:dyDescent="0.45">
      <c r="A199" s="150">
        <v>2013</v>
      </c>
      <c r="B199" s="5" t="s">
        <v>81</v>
      </c>
      <c r="C199" s="5" t="s">
        <v>279</v>
      </c>
      <c r="D199" s="5" t="s">
        <v>108</v>
      </c>
      <c r="E199" s="5" t="s">
        <v>109</v>
      </c>
      <c r="F199" s="5" t="s">
        <v>109</v>
      </c>
      <c r="G199" s="5" t="s">
        <v>87</v>
      </c>
      <c r="H199" s="5" t="s">
        <v>131</v>
      </c>
      <c r="I199" s="150">
        <v>424.15530395507813</v>
      </c>
      <c r="J199" s="150">
        <v>1494.5389404296875</v>
      </c>
      <c r="K199" s="150">
        <v>596.5467529296875</v>
      </c>
      <c r="L199" s="150">
        <v>1026.302490234375</v>
      </c>
      <c r="M199" s="150">
        <v>1321.2364501953125</v>
      </c>
      <c r="N199" s="150">
        <v>777.0255126953125</v>
      </c>
      <c r="O199" s="150">
        <v>615.52490234375</v>
      </c>
      <c r="P199" s="150">
        <v>459.25350952148438</v>
      </c>
      <c r="Q199" s="150">
        <v>234.82563781738281</v>
      </c>
      <c r="R199" s="150">
        <v>839.94842529296875</v>
      </c>
      <c r="S199" s="150">
        <v>198.57269287109375</v>
      </c>
      <c r="T199" s="150">
        <v>1372.146240234375</v>
      </c>
      <c r="U199" s="150">
        <v>110.01311492919922</v>
      </c>
      <c r="V199" s="150">
        <v>1804.450927734375</v>
      </c>
      <c r="W199" s="150">
        <v>707.4075927734375</v>
      </c>
      <c r="X199" s="150">
        <v>3725.755859375</v>
      </c>
      <c r="Y199" s="150">
        <v>1842.62841796875</v>
      </c>
      <c r="Z199" s="150">
        <v>480.83956909179688</v>
      </c>
      <c r="AA199" s="150">
        <v>8705.740234375</v>
      </c>
      <c r="AB199" s="150">
        <v>421.07595825195313</v>
      </c>
      <c r="AC199" s="150">
        <v>72.166572570800781</v>
      </c>
      <c r="AD199" s="150">
        <v>1009.0349731445313</v>
      </c>
      <c r="AE199" s="150">
        <v>1082.1900634765625</v>
      </c>
      <c r="AF199" s="150">
        <v>1068.2708740234375</v>
      </c>
      <c r="AG199" s="150">
        <v>11047.91015625</v>
      </c>
      <c r="AH199" s="150">
        <v>1540.07568359375</v>
      </c>
      <c r="AI199" s="150">
        <v>409.84725952148438</v>
      </c>
      <c r="AJ199" s="150">
        <v>689.44171142578125</v>
      </c>
      <c r="AK199" s="150">
        <v>371.66970825195313</v>
      </c>
      <c r="AL199" s="150">
        <v>44448.59375</v>
      </c>
      <c r="AM199" s="150">
        <v>32159.701171875</v>
      </c>
      <c r="AN199" s="150">
        <v>12288.896484375</v>
      </c>
      <c r="AO199" s="5" t="s">
        <v>280</v>
      </c>
    </row>
    <row r="200" spans="1:41" ht="14.25" x14ac:dyDescent="0.45">
      <c r="A200" s="150">
        <v>2013</v>
      </c>
      <c r="B200" s="5" t="s">
        <v>81</v>
      </c>
      <c r="C200" s="5" t="s">
        <v>279</v>
      </c>
      <c r="D200" s="5" t="s">
        <v>108</v>
      </c>
      <c r="E200" s="5" t="s">
        <v>109</v>
      </c>
      <c r="F200" s="5" t="s">
        <v>109</v>
      </c>
      <c r="G200" s="5" t="s">
        <v>88</v>
      </c>
      <c r="H200" s="5" t="s">
        <v>131</v>
      </c>
      <c r="I200" s="150">
        <v>377.74238000000003</v>
      </c>
      <c r="J200" s="150">
        <v>1331</v>
      </c>
      <c r="K200" s="150">
        <v>531.27</v>
      </c>
      <c r="L200" s="150">
        <v>914</v>
      </c>
      <c r="M200" s="150">
        <v>1176.66103</v>
      </c>
      <c r="N200" s="150">
        <v>692</v>
      </c>
      <c r="O200" s="150">
        <v>548.17151439885629</v>
      </c>
      <c r="P200" s="150">
        <v>409</v>
      </c>
      <c r="Q200" s="150">
        <v>209.13</v>
      </c>
      <c r="R200" s="150">
        <v>748.03763559293611</v>
      </c>
      <c r="S200" s="150">
        <v>176.84399999999999</v>
      </c>
      <c r="T200" s="150">
        <v>1222</v>
      </c>
      <c r="U200" s="150">
        <v>97.974999999999994</v>
      </c>
      <c r="V200" s="150">
        <v>1607</v>
      </c>
      <c r="W200" s="150">
        <v>630</v>
      </c>
      <c r="X200" s="150">
        <v>3318.06736</v>
      </c>
      <c r="Y200" s="150">
        <v>1641</v>
      </c>
      <c r="Z200" s="150">
        <v>428.22399999999999</v>
      </c>
      <c r="AA200" s="150">
        <v>7753.1203400000004</v>
      </c>
      <c r="AB200" s="150">
        <v>375</v>
      </c>
      <c r="AC200" s="150">
        <v>64.26979</v>
      </c>
      <c r="AD200" s="150">
        <v>898.62199999999996</v>
      </c>
      <c r="AE200" s="150">
        <v>963.77209000000028</v>
      </c>
      <c r="AF200" s="150">
        <v>951.37599999999998</v>
      </c>
      <c r="AG200" s="150">
        <v>9839</v>
      </c>
      <c r="AH200" s="150">
        <v>1371.55385087587</v>
      </c>
      <c r="AI200" s="150">
        <v>365</v>
      </c>
      <c r="AJ200" s="150">
        <v>614</v>
      </c>
      <c r="AK200" s="150">
        <v>331</v>
      </c>
      <c r="AL200" s="150">
        <v>39584.8359375</v>
      </c>
      <c r="AM200" s="150">
        <v>28640.6484375</v>
      </c>
      <c r="AN200" s="150">
        <v>10944.189453125</v>
      </c>
      <c r="AO200" s="5" t="s">
        <v>281</v>
      </c>
    </row>
    <row r="201" spans="1:41" ht="14.25" x14ac:dyDescent="0.45">
      <c r="A201" s="150">
        <v>2013</v>
      </c>
      <c r="B201" s="5" t="s">
        <v>81</v>
      </c>
      <c r="C201" s="5" t="s">
        <v>279</v>
      </c>
      <c r="D201" s="5" t="s">
        <v>108</v>
      </c>
      <c r="E201" s="5" t="s">
        <v>30</v>
      </c>
      <c r="F201" s="5" t="s">
        <v>30</v>
      </c>
      <c r="G201" s="5" t="s">
        <v>87</v>
      </c>
      <c r="H201" s="5" t="s">
        <v>131</v>
      </c>
      <c r="I201" s="150">
        <v>3706.670654296875</v>
      </c>
      <c r="J201" s="150">
        <v>4729.525390625</v>
      </c>
      <c r="K201" s="150">
        <v>2429.59716796875</v>
      </c>
      <c r="L201" s="150">
        <v>1956.0382080078125</v>
      </c>
      <c r="M201" s="150">
        <v>4342.6767578125</v>
      </c>
      <c r="N201" s="150">
        <v>3807.649658203125</v>
      </c>
      <c r="O201" s="150">
        <v>3413.445068359375</v>
      </c>
      <c r="P201" s="150">
        <v>4887.849609375</v>
      </c>
      <c r="Q201" s="150">
        <v>2888.787841796875</v>
      </c>
      <c r="R201" s="150">
        <v>3014.2763671875</v>
      </c>
      <c r="S201" s="150">
        <v>4814.86328125</v>
      </c>
      <c r="T201" s="150">
        <v>3770.594970703125</v>
      </c>
      <c r="U201" s="150">
        <v>1379.5391845703125</v>
      </c>
      <c r="V201" s="150">
        <v>2453.46923828125</v>
      </c>
      <c r="W201" s="150">
        <v>697.8441162109375</v>
      </c>
      <c r="X201" s="150">
        <v>5852.03369140625</v>
      </c>
      <c r="Y201" s="150">
        <v>17560.552734375</v>
      </c>
      <c r="Z201" s="150">
        <v>2879.832763671875</v>
      </c>
      <c r="AA201" s="150">
        <v>30523.9375</v>
      </c>
      <c r="AB201" s="150">
        <v>1070.0943603515625</v>
      </c>
      <c r="AC201" s="150">
        <v>4665.6044921875</v>
      </c>
      <c r="AD201" s="150">
        <v>4261.41357421875</v>
      </c>
      <c r="AE201" s="150">
        <v>4710.3486328125</v>
      </c>
      <c r="AF201" s="150">
        <v>21072.748046875</v>
      </c>
      <c r="AG201" s="150">
        <v>30078.298828125</v>
      </c>
      <c r="AH201" s="150">
        <v>8479.1279296875</v>
      </c>
      <c r="AI201" s="150">
        <v>1869.5772705078125</v>
      </c>
      <c r="AJ201" s="150">
        <v>14141.240234375</v>
      </c>
      <c r="AK201" s="150">
        <v>1698.901123046875</v>
      </c>
      <c r="AL201" s="150">
        <v>197156.53125</v>
      </c>
      <c r="AM201" s="150">
        <v>154456.359375</v>
      </c>
      <c r="AN201" s="150">
        <v>42700.171875</v>
      </c>
      <c r="AO201" s="5" t="s">
        <v>282</v>
      </c>
    </row>
    <row r="202" spans="1:41" ht="14.25" x14ac:dyDescent="0.45">
      <c r="A202" s="150">
        <v>2013</v>
      </c>
      <c r="B202" s="5" t="s">
        <v>81</v>
      </c>
      <c r="C202" s="5" t="s">
        <v>279</v>
      </c>
      <c r="D202" s="5" t="s">
        <v>108</v>
      </c>
      <c r="E202" s="5" t="s">
        <v>30</v>
      </c>
      <c r="F202" s="5" t="s">
        <v>30</v>
      </c>
      <c r="G202" s="5" t="s">
        <v>88</v>
      </c>
      <c r="H202" s="5" t="s">
        <v>131</v>
      </c>
      <c r="I202" s="150">
        <v>3301.070659999999</v>
      </c>
      <c r="J202" s="150">
        <v>4212</v>
      </c>
      <c r="K202" s="150">
        <v>2163.7399999999998</v>
      </c>
      <c r="L202" s="150">
        <v>1742</v>
      </c>
      <c r="M202" s="150">
        <v>3867.482</v>
      </c>
      <c r="N202" s="150">
        <v>3391</v>
      </c>
      <c r="O202" s="150">
        <v>3039.931011912252</v>
      </c>
      <c r="P202" s="150">
        <v>4353</v>
      </c>
      <c r="Q202" s="150">
        <v>2572.6840000000002</v>
      </c>
      <c r="R202" s="150">
        <v>2684.4411714183129</v>
      </c>
      <c r="S202" s="150">
        <v>4288</v>
      </c>
      <c r="T202" s="150">
        <v>3358</v>
      </c>
      <c r="U202" s="150">
        <v>1228.5840000000001</v>
      </c>
      <c r="V202" s="150">
        <v>2185</v>
      </c>
      <c r="W202" s="150">
        <v>621.48297650000018</v>
      </c>
      <c r="X202" s="150">
        <v>5211.6786176004252</v>
      </c>
      <c r="Y202" s="150">
        <v>15639</v>
      </c>
      <c r="Z202" s="150">
        <v>2564.7089999999998</v>
      </c>
      <c r="AA202" s="150">
        <v>27183.874763354808</v>
      </c>
      <c r="AB202" s="150">
        <v>953</v>
      </c>
      <c r="AC202" s="150">
        <v>4155.0736239999997</v>
      </c>
      <c r="AD202" s="150">
        <v>3795.1109999999999</v>
      </c>
      <c r="AE202" s="150">
        <v>4194.9217268331722</v>
      </c>
      <c r="AF202" s="150">
        <v>18766.877</v>
      </c>
      <c r="AG202" s="150">
        <v>26787</v>
      </c>
      <c r="AH202" s="150">
        <v>7551.3044200000013</v>
      </c>
      <c r="AI202" s="150">
        <v>1665</v>
      </c>
      <c r="AJ202" s="150">
        <v>12593.84458272727</v>
      </c>
      <c r="AK202" s="150">
        <v>1513</v>
      </c>
      <c r="AL202" s="150">
        <v>175582.796875</v>
      </c>
      <c r="AM202" s="150">
        <v>137555.078125</v>
      </c>
      <c r="AN202" s="150">
        <v>38027.7265625</v>
      </c>
      <c r="AO202" s="5" t="s">
        <v>283</v>
      </c>
    </row>
    <row r="203" spans="1:41" ht="14.25" x14ac:dyDescent="0.45">
      <c r="A203" s="150">
        <v>2013</v>
      </c>
      <c r="B203" s="5" t="s">
        <v>81</v>
      </c>
      <c r="C203" s="5" t="s">
        <v>279</v>
      </c>
      <c r="D203" s="5" t="s">
        <v>108</v>
      </c>
      <c r="E203" s="5" t="s">
        <v>110</v>
      </c>
      <c r="F203" s="5" t="s">
        <v>110</v>
      </c>
      <c r="G203" s="5" t="s">
        <v>87</v>
      </c>
      <c r="H203" s="5" t="s">
        <v>131</v>
      </c>
      <c r="I203" s="150">
        <v>4494.8642578125</v>
      </c>
      <c r="J203" s="150">
        <v>10138.38671875</v>
      </c>
      <c r="K203" s="150">
        <v>963.54620361328125</v>
      </c>
      <c r="L203" s="150">
        <v>2251.352783203125</v>
      </c>
      <c r="M203" s="150">
        <v>4147.37548828125</v>
      </c>
      <c r="N203" s="150">
        <v>1960.5296630859375</v>
      </c>
      <c r="O203" s="150">
        <v>3186.842041015625</v>
      </c>
      <c r="P203" s="150">
        <v>3531.423828125</v>
      </c>
      <c r="Q203" s="150">
        <v>1891.701171875</v>
      </c>
      <c r="R203" s="150">
        <v>2783.260009765625</v>
      </c>
      <c r="S203" s="150">
        <v>3750.22265625</v>
      </c>
      <c r="T203" s="150">
        <v>6199.36083984375</v>
      </c>
      <c r="U203" s="150">
        <v>739.4049072265625</v>
      </c>
      <c r="V203" s="150">
        <v>4442.07080078125</v>
      </c>
      <c r="W203" s="150">
        <v>1744.9388427734375</v>
      </c>
      <c r="X203" s="150">
        <v>8275.142578125</v>
      </c>
      <c r="Y203" s="150">
        <v>21830.82421875</v>
      </c>
      <c r="Z203" s="150">
        <v>3929.2080078125</v>
      </c>
      <c r="AA203" s="150">
        <v>32177.826171875</v>
      </c>
      <c r="AB203" s="150">
        <v>1056.6199951171875</v>
      </c>
      <c r="AC203" s="150">
        <v>2603.93896484375</v>
      </c>
      <c r="AD203" s="150">
        <v>7963.1923828125</v>
      </c>
      <c r="AE203" s="150">
        <v>6018.3701171875</v>
      </c>
      <c r="AF203" s="150">
        <v>7985.107421875</v>
      </c>
      <c r="AG203" s="150">
        <v>36051.9609375</v>
      </c>
      <c r="AH203" s="150">
        <v>7598.43994140625</v>
      </c>
      <c r="AI203" s="150">
        <v>2391.71142578125</v>
      </c>
      <c r="AJ203" s="150">
        <v>13572.5205078125</v>
      </c>
      <c r="AK203" s="150">
        <v>5369.560546875</v>
      </c>
      <c r="AL203" s="150">
        <v>209049.703125</v>
      </c>
      <c r="AM203" s="150">
        <v>156402.734375</v>
      </c>
      <c r="AN203" s="150">
        <v>52646.953125</v>
      </c>
      <c r="AO203" s="5" t="s">
        <v>288</v>
      </c>
    </row>
    <row r="204" spans="1:41" ht="14.25" x14ac:dyDescent="0.45">
      <c r="A204" s="150">
        <v>2013</v>
      </c>
      <c r="B204" s="5" t="s">
        <v>81</v>
      </c>
      <c r="C204" s="5" t="s">
        <v>279</v>
      </c>
      <c r="D204" s="5" t="s">
        <v>108</v>
      </c>
      <c r="E204" s="5" t="s">
        <v>110</v>
      </c>
      <c r="F204" s="5" t="s">
        <v>110</v>
      </c>
      <c r="G204" s="5" t="s">
        <v>88</v>
      </c>
      <c r="H204" s="5" t="s">
        <v>131</v>
      </c>
      <c r="I204" s="150">
        <v>4003.0167299999998</v>
      </c>
      <c r="J204" s="150">
        <v>9029</v>
      </c>
      <c r="K204" s="150">
        <v>858.11077027575993</v>
      </c>
      <c r="L204" s="150">
        <v>2005</v>
      </c>
      <c r="M204" s="150">
        <v>3693.55161</v>
      </c>
      <c r="N204" s="150">
        <v>1746</v>
      </c>
      <c r="O204" s="150">
        <v>2838.1238499999999</v>
      </c>
      <c r="P204" s="150">
        <v>3145</v>
      </c>
      <c r="Q204" s="150">
        <v>1684.703</v>
      </c>
      <c r="R204" s="150">
        <v>2478.7035325661918</v>
      </c>
      <c r="S204" s="150">
        <v>3339.857</v>
      </c>
      <c r="T204" s="150">
        <v>5521</v>
      </c>
      <c r="U204" s="150">
        <v>658.49599999999998</v>
      </c>
      <c r="V204" s="150">
        <v>3956</v>
      </c>
      <c r="W204" s="150">
        <v>1554</v>
      </c>
      <c r="X204" s="150">
        <v>7369.6408300000003</v>
      </c>
      <c r="Y204" s="150">
        <v>19442</v>
      </c>
      <c r="Z204" s="150">
        <v>3499.2570000000001</v>
      </c>
      <c r="AA204" s="150">
        <v>28656.789059999999</v>
      </c>
      <c r="AB204" s="150">
        <v>941</v>
      </c>
      <c r="AC204" s="150">
        <v>2319.0045700000001</v>
      </c>
      <c r="AD204" s="150">
        <v>7091.8249999999998</v>
      </c>
      <c r="AE204" s="150">
        <v>5359.8136900000009</v>
      </c>
      <c r="AF204" s="150">
        <v>7111.3420000000006</v>
      </c>
      <c r="AG204" s="150">
        <v>32107</v>
      </c>
      <c r="AH204" s="150">
        <v>6766.98549</v>
      </c>
      <c r="AI204" s="150">
        <v>2130</v>
      </c>
      <c r="AJ204" s="150">
        <v>12087.35635181818</v>
      </c>
      <c r="AK204" s="150">
        <v>4782</v>
      </c>
      <c r="AL204" s="150">
        <v>186174.59375</v>
      </c>
      <c r="AM204" s="150">
        <v>139288.484375</v>
      </c>
      <c r="AN204" s="150">
        <v>46886.09375</v>
      </c>
      <c r="AO204" s="5" t="s">
        <v>289</v>
      </c>
    </row>
    <row r="205" spans="1:41" ht="14.25" x14ac:dyDescent="0.45">
      <c r="A205" s="150">
        <v>2013</v>
      </c>
      <c r="B205" s="5" t="s">
        <v>81</v>
      </c>
      <c r="C205" s="5" t="s">
        <v>279</v>
      </c>
      <c r="D205" s="5" t="s">
        <v>108</v>
      </c>
      <c r="E205" s="5" t="s">
        <v>111</v>
      </c>
      <c r="F205" s="5" t="s">
        <v>111</v>
      </c>
      <c r="G205" s="5" t="s">
        <v>87</v>
      </c>
      <c r="H205" s="5" t="s">
        <v>131</v>
      </c>
      <c r="I205" s="150">
        <v>9317.8994140625</v>
      </c>
      <c r="J205" s="150">
        <v>10793.01953125</v>
      </c>
      <c r="K205" s="150">
        <v>3855.64111328125</v>
      </c>
      <c r="L205" s="150">
        <v>2360.271240234375</v>
      </c>
      <c r="M205" s="150">
        <v>6423.611328125</v>
      </c>
      <c r="N205" s="150">
        <v>6646.26318359375</v>
      </c>
      <c r="O205" s="150">
        <v>5173.1435546875</v>
      </c>
      <c r="P205" s="150">
        <v>6027.56201171875</v>
      </c>
      <c r="Q205" s="150">
        <v>4144.15576171875</v>
      </c>
      <c r="R205" s="150">
        <v>5068.2197265625</v>
      </c>
      <c r="S205" s="150">
        <v>8247.474609375</v>
      </c>
      <c r="T205" s="150">
        <v>6796.7275390625</v>
      </c>
      <c r="U205" s="150">
        <v>1870.2364501953125</v>
      </c>
      <c r="V205" s="150">
        <v>5022.59423828125</v>
      </c>
      <c r="W205" s="150">
        <v>2228.31494140625</v>
      </c>
      <c r="X205" s="150">
        <v>8878.2255859375</v>
      </c>
      <c r="Y205" s="150">
        <v>32033.212890625</v>
      </c>
      <c r="Z205" s="150">
        <v>3096.82958984375</v>
      </c>
      <c r="AA205" s="150">
        <v>41207.65234375</v>
      </c>
      <c r="AB205" s="150">
        <v>1545.068115234375</v>
      </c>
      <c r="AC205" s="150">
        <v>8328.9716796875</v>
      </c>
      <c r="AD205" s="150">
        <v>7155.90771484375</v>
      </c>
      <c r="AE205" s="150">
        <v>8312.9853515625</v>
      </c>
      <c r="AF205" s="150">
        <v>28198.427734375</v>
      </c>
      <c r="AG205" s="150">
        <v>70746.375</v>
      </c>
      <c r="AH205" s="150">
        <v>13083.9501953125</v>
      </c>
      <c r="AI205" s="150">
        <v>2945.2861328125</v>
      </c>
      <c r="AJ205" s="150">
        <v>18202.837890625</v>
      </c>
      <c r="AK205" s="150">
        <v>3386.57373046875</v>
      </c>
      <c r="AL205" s="150">
        <v>331097.375</v>
      </c>
      <c r="AM205" s="150">
        <v>261377.515625</v>
      </c>
      <c r="AN205" s="150">
        <v>69719.9140625</v>
      </c>
      <c r="AO205" s="5" t="s">
        <v>290</v>
      </c>
    </row>
    <row r="206" spans="1:41" ht="14.25" x14ac:dyDescent="0.45">
      <c r="A206" s="150">
        <v>2013</v>
      </c>
      <c r="B206" s="5" t="s">
        <v>81</v>
      </c>
      <c r="C206" s="5" t="s">
        <v>279</v>
      </c>
      <c r="D206" s="5" t="s">
        <v>108</v>
      </c>
      <c r="E206" s="5" t="s">
        <v>111</v>
      </c>
      <c r="F206" s="5" t="s">
        <v>111</v>
      </c>
      <c r="G206" s="5" t="s">
        <v>88</v>
      </c>
      <c r="H206" s="5" t="s">
        <v>131</v>
      </c>
      <c r="I206" s="150">
        <v>8298.2944700000007</v>
      </c>
      <c r="J206" s="150">
        <v>9612</v>
      </c>
      <c r="K206" s="150">
        <v>3433.74</v>
      </c>
      <c r="L206" s="150">
        <v>2102</v>
      </c>
      <c r="M206" s="150">
        <v>5720.7120000000004</v>
      </c>
      <c r="N206" s="150">
        <v>5919</v>
      </c>
      <c r="O206" s="150">
        <v>4607.0755999999992</v>
      </c>
      <c r="P206" s="150">
        <v>5368</v>
      </c>
      <c r="Q206" s="150">
        <v>3690.6840000000002</v>
      </c>
      <c r="R206" s="150">
        <v>4513.6332414183153</v>
      </c>
      <c r="S206" s="150">
        <v>7345</v>
      </c>
      <c r="T206" s="150">
        <v>6053</v>
      </c>
      <c r="U206" s="150">
        <v>1665.587</v>
      </c>
      <c r="V206" s="150">
        <v>4473</v>
      </c>
      <c r="W206" s="150">
        <v>1984.4829764999999</v>
      </c>
      <c r="X206" s="150">
        <v>7906.7315276004247</v>
      </c>
      <c r="Y206" s="150">
        <v>28528</v>
      </c>
      <c r="Z206" s="150">
        <v>2757.9609999999998</v>
      </c>
      <c r="AA206" s="150">
        <v>36698.530713354812</v>
      </c>
      <c r="AB206" s="150">
        <v>1376</v>
      </c>
      <c r="AC206" s="150">
        <v>7417.5790739999948</v>
      </c>
      <c r="AD206" s="150">
        <v>6372.8770000000004</v>
      </c>
      <c r="AE206" s="150">
        <v>7403.3424846592588</v>
      </c>
      <c r="AF206" s="150">
        <v>25112.832999999999</v>
      </c>
      <c r="AG206" s="150">
        <v>63005</v>
      </c>
      <c r="AH206" s="150">
        <v>11652.24713</v>
      </c>
      <c r="AI206" s="150">
        <v>2623</v>
      </c>
      <c r="AJ206" s="150">
        <v>16211.00488818182</v>
      </c>
      <c r="AK206" s="150">
        <v>3016</v>
      </c>
      <c r="AL206" s="150">
        <v>294867.3125</v>
      </c>
      <c r="AM206" s="150">
        <v>232776.453125</v>
      </c>
      <c r="AN206" s="150">
        <v>62090.8671875</v>
      </c>
      <c r="AO206" s="5" t="s">
        <v>291</v>
      </c>
    </row>
    <row r="207" spans="1:41" ht="14.25" x14ac:dyDescent="0.45">
      <c r="A207" s="150">
        <v>2013</v>
      </c>
      <c r="B207" s="5" t="s">
        <v>81</v>
      </c>
      <c r="C207" s="5" t="s">
        <v>279</v>
      </c>
      <c r="D207" s="5" t="s">
        <v>108</v>
      </c>
      <c r="E207" s="5" t="s">
        <v>292</v>
      </c>
      <c r="F207" s="5" t="s">
        <v>292</v>
      </c>
      <c r="G207" s="5" t="s">
        <v>87</v>
      </c>
      <c r="H207" s="5" t="s">
        <v>131</v>
      </c>
      <c r="I207" s="150">
        <v>2607.1171875</v>
      </c>
      <c r="J207" s="150">
        <v>2454.592041015625</v>
      </c>
      <c r="K207" s="150">
        <v>155.25532531738281</v>
      </c>
      <c r="L207" s="150">
        <v>880.3294677734375</v>
      </c>
      <c r="M207" s="150">
        <v>203.23933410644531</v>
      </c>
      <c r="N207" s="150">
        <v>394.12710571289063</v>
      </c>
      <c r="O207" s="150">
        <v>721.4381103515625</v>
      </c>
      <c r="P207" s="150">
        <v>696.178955078125</v>
      </c>
      <c r="Q207" s="150">
        <v>1052.9066162109375</v>
      </c>
      <c r="R207" s="150">
        <v>720.0008544921875</v>
      </c>
      <c r="S207" s="150">
        <v>1246.57568359375</v>
      </c>
      <c r="T207" s="150">
        <v>2003.19873046875</v>
      </c>
      <c r="U207" s="150">
        <v>465.3338623046875</v>
      </c>
      <c r="V207" s="150">
        <v>725.37353515625</v>
      </c>
      <c r="W207" s="150">
        <v>544.591552734375</v>
      </c>
      <c r="X207" s="150">
        <v>2613.437744140625</v>
      </c>
      <c r="Y207" s="150">
        <v>9885.7412109375</v>
      </c>
      <c r="Z207" s="150">
        <v>700.18194580078125</v>
      </c>
      <c r="AA207" s="150">
        <v>11265.1064453125</v>
      </c>
      <c r="AB207" s="150">
        <v>215.59089660644531</v>
      </c>
      <c r="AC207" s="150">
        <v>1062.2626953125</v>
      </c>
      <c r="AD207" s="150">
        <v>4304.54150390625</v>
      </c>
      <c r="AE207" s="150">
        <v>1393.04638671875</v>
      </c>
      <c r="AF207" s="150">
        <v>3791.023193359375</v>
      </c>
      <c r="AG207" s="150">
        <v>16106.4365234375</v>
      </c>
      <c r="AH207" s="150">
        <v>1698.664306640625</v>
      </c>
      <c r="AI207" s="150">
        <v>752.3223876953125</v>
      </c>
      <c r="AJ207" s="150">
        <v>9410.025390625</v>
      </c>
      <c r="AK207" s="150">
        <v>3968.219970703125</v>
      </c>
      <c r="AL207" s="150">
        <v>82036.8515625</v>
      </c>
      <c r="AM207" s="150">
        <v>63609.78125</v>
      </c>
      <c r="AN207" s="150">
        <v>18427.076171875</v>
      </c>
      <c r="AO207" s="5" t="s">
        <v>293</v>
      </c>
    </row>
    <row r="208" spans="1:41" ht="14.25" x14ac:dyDescent="0.45">
      <c r="A208" s="150">
        <v>2013</v>
      </c>
      <c r="B208" s="5" t="s">
        <v>81</v>
      </c>
      <c r="C208" s="5" t="s">
        <v>279</v>
      </c>
      <c r="D208" s="5" t="s">
        <v>108</v>
      </c>
      <c r="E208" s="5" t="s">
        <v>292</v>
      </c>
      <c r="F208" s="5" t="s">
        <v>292</v>
      </c>
      <c r="G208" s="5" t="s">
        <v>88</v>
      </c>
      <c r="H208" s="5" t="s">
        <v>131</v>
      </c>
      <c r="I208" s="150">
        <v>2321.83511</v>
      </c>
      <c r="J208" s="150">
        <v>2186</v>
      </c>
      <c r="K208" s="150">
        <v>138.26661737216</v>
      </c>
      <c r="L208" s="150">
        <v>784</v>
      </c>
      <c r="M208" s="150">
        <v>181</v>
      </c>
      <c r="N208" s="150">
        <v>351</v>
      </c>
      <c r="O208" s="150">
        <v>642.49523464276751</v>
      </c>
      <c r="P208" s="150">
        <v>620</v>
      </c>
      <c r="Q208" s="150">
        <v>937.69299999999998</v>
      </c>
      <c r="R208" s="150">
        <v>641.2152421759688</v>
      </c>
      <c r="S208" s="150">
        <v>1110.17</v>
      </c>
      <c r="T208" s="150">
        <v>1784</v>
      </c>
      <c r="U208" s="150">
        <v>414.41500000000002</v>
      </c>
      <c r="V208" s="150">
        <v>646</v>
      </c>
      <c r="W208" s="150">
        <v>485</v>
      </c>
      <c r="X208" s="150">
        <v>2327.4640100000001</v>
      </c>
      <c r="Y208" s="150">
        <v>8804</v>
      </c>
      <c r="Z208" s="150">
        <v>623.56500000000005</v>
      </c>
      <c r="AA208" s="150">
        <v>10032.42985</v>
      </c>
      <c r="AB208" s="150">
        <v>192</v>
      </c>
      <c r="AC208" s="150">
        <v>946.02530000000002</v>
      </c>
      <c r="AD208" s="150">
        <v>3833.52</v>
      </c>
      <c r="AE208" s="150">
        <v>1240.6131399999999</v>
      </c>
      <c r="AF208" s="150">
        <v>3376.1930000000002</v>
      </c>
      <c r="AG208" s="150">
        <v>14344</v>
      </c>
      <c r="AH208" s="150">
        <v>1512.7890579070111</v>
      </c>
      <c r="AI208" s="150">
        <v>670</v>
      </c>
      <c r="AJ208" s="150">
        <v>8380.3393118181812</v>
      </c>
      <c r="AK208" s="150">
        <v>3534</v>
      </c>
      <c r="AL208" s="150">
        <v>73060.0234375</v>
      </c>
      <c r="AM208" s="150">
        <v>56649.32421875</v>
      </c>
      <c r="AN208" s="150">
        <v>16410.703125</v>
      </c>
      <c r="AO208" s="5" t="s">
        <v>294</v>
      </c>
    </row>
    <row r="209" spans="1:41" ht="14.25" x14ac:dyDescent="0.45">
      <c r="A209" s="150">
        <v>2013</v>
      </c>
      <c r="B209" s="5" t="s">
        <v>81</v>
      </c>
      <c r="C209" s="5" t="s">
        <v>279</v>
      </c>
      <c r="D209" s="5" t="s">
        <v>108</v>
      </c>
      <c r="E209" s="5" t="s">
        <v>113</v>
      </c>
      <c r="F209" s="5" t="s">
        <v>113</v>
      </c>
      <c r="G209" s="5" t="s">
        <v>87</v>
      </c>
      <c r="H209" s="5" t="s">
        <v>131</v>
      </c>
      <c r="I209" s="150">
        <v>1356.6217041015625</v>
      </c>
      <c r="J209" s="150">
        <v>4782.30029296875</v>
      </c>
      <c r="K209" s="150">
        <v>211.74411010742188</v>
      </c>
      <c r="L209" s="150">
        <v>344.72085571289063</v>
      </c>
      <c r="M209" s="150">
        <v>1691.041015625</v>
      </c>
      <c r="N209" s="150">
        <v>569.294677734375</v>
      </c>
      <c r="O209" s="150">
        <v>847.50250244140625</v>
      </c>
      <c r="P209" s="150">
        <v>1335.091552734375</v>
      </c>
      <c r="Q209" s="150">
        <v>603.96893310546875</v>
      </c>
      <c r="R209" s="150">
        <v>807.18829345703125</v>
      </c>
      <c r="S209" s="150">
        <v>1568.26318359375</v>
      </c>
      <c r="T209" s="150">
        <v>1075.708740234375</v>
      </c>
      <c r="U209" s="150">
        <v>130.41676330566406</v>
      </c>
      <c r="V209" s="150">
        <v>743.33941650390625</v>
      </c>
      <c r="W209" s="150">
        <v>214.468017578125</v>
      </c>
      <c r="X209" s="150">
        <v>1935.949462890625</v>
      </c>
      <c r="Y209" s="150">
        <v>7833.1357421875</v>
      </c>
      <c r="Z209" s="150">
        <v>1956.5648193359375</v>
      </c>
      <c r="AA209" s="150">
        <v>6013.14892578125</v>
      </c>
      <c r="AB209" s="150">
        <v>419.95309448242188</v>
      </c>
      <c r="AC209" s="150">
        <v>740.7674560546875</v>
      </c>
      <c r="AD209" s="150">
        <v>2649.615478515625</v>
      </c>
      <c r="AE209" s="150">
        <v>1271.7252197265625</v>
      </c>
      <c r="AF209" s="150">
        <v>3125.81298828125</v>
      </c>
      <c r="AG209" s="150">
        <v>8897.6162109375</v>
      </c>
      <c r="AH209" s="150">
        <v>3084.804443359375</v>
      </c>
      <c r="AI209" s="150">
        <v>730.98785400390625</v>
      </c>
      <c r="AJ209" s="150">
        <v>3473.0537109375</v>
      </c>
      <c r="AK209" s="150">
        <v>1029.671142578125</v>
      </c>
      <c r="AL209" s="150">
        <v>59444.484375</v>
      </c>
      <c r="AM209" s="150">
        <v>43984.765625</v>
      </c>
      <c r="AN209" s="150">
        <v>15459.708984375</v>
      </c>
      <c r="AO209" s="5" t="s">
        <v>295</v>
      </c>
    </row>
    <row r="210" spans="1:41" ht="14.25" x14ac:dyDescent="0.45">
      <c r="A210" s="150">
        <v>2013</v>
      </c>
      <c r="B210" s="5" t="s">
        <v>81</v>
      </c>
      <c r="C210" s="5" t="s">
        <v>279</v>
      </c>
      <c r="D210" s="5" t="s">
        <v>108</v>
      </c>
      <c r="E210" s="5" t="s">
        <v>113</v>
      </c>
      <c r="F210" s="5" t="s">
        <v>113</v>
      </c>
      <c r="G210" s="5" t="s">
        <v>88</v>
      </c>
      <c r="H210" s="5" t="s">
        <v>131</v>
      </c>
      <c r="I210" s="150">
        <v>1208.1741999999999</v>
      </c>
      <c r="J210" s="150">
        <v>4259</v>
      </c>
      <c r="K210" s="150">
        <v>188.57415290360001</v>
      </c>
      <c r="L210" s="150">
        <v>307</v>
      </c>
      <c r="M210" s="150">
        <v>1506</v>
      </c>
      <c r="N210" s="150">
        <v>507</v>
      </c>
      <c r="O210" s="150">
        <v>754.76510095837625</v>
      </c>
      <c r="P210" s="150">
        <v>1189</v>
      </c>
      <c r="Q210" s="150">
        <v>537.88</v>
      </c>
      <c r="R210" s="150">
        <v>718.86225531731759</v>
      </c>
      <c r="S210" s="150">
        <v>1396.6569999999999</v>
      </c>
      <c r="T210" s="150">
        <v>958</v>
      </c>
      <c r="U210" s="150">
        <v>116.146</v>
      </c>
      <c r="V210" s="150">
        <v>662</v>
      </c>
      <c r="W210" s="150">
        <v>191</v>
      </c>
      <c r="X210" s="150">
        <v>1724.1094599999999</v>
      </c>
      <c r="Y210" s="150">
        <v>6976</v>
      </c>
      <c r="Z210" s="150">
        <v>1742.4690000000001</v>
      </c>
      <c r="AA210" s="150">
        <v>5355.1640200000002</v>
      </c>
      <c r="AB210" s="150">
        <v>374</v>
      </c>
      <c r="AC210" s="150">
        <v>659.70947999999999</v>
      </c>
      <c r="AD210" s="150">
        <v>2359.683</v>
      </c>
      <c r="AE210" s="150">
        <v>1132.5675000000001</v>
      </c>
      <c r="AF210" s="150">
        <v>2783.7730000000001</v>
      </c>
      <c r="AG210" s="150">
        <v>7924</v>
      </c>
      <c r="AH210" s="150">
        <v>2747.2516212171199</v>
      </c>
      <c r="AI210" s="150">
        <v>651</v>
      </c>
      <c r="AJ210" s="150">
        <v>3093.0170400000002</v>
      </c>
      <c r="AK210" s="150">
        <v>917</v>
      </c>
      <c r="AL210" s="150">
        <v>52939.796875</v>
      </c>
      <c r="AM210" s="150">
        <v>39171.76171875</v>
      </c>
      <c r="AN210" s="150">
        <v>13768.0400390625</v>
      </c>
      <c r="AO210" s="5" t="s">
        <v>296</v>
      </c>
    </row>
    <row r="211" spans="1:41" ht="14.25" x14ac:dyDescent="0.45">
      <c r="A211" s="150">
        <v>2013</v>
      </c>
      <c r="B211" s="5" t="s">
        <v>81</v>
      </c>
      <c r="C211" s="5" t="s">
        <v>279</v>
      </c>
      <c r="D211" s="5" t="s">
        <v>108</v>
      </c>
      <c r="E211" s="5" t="s">
        <v>114</v>
      </c>
      <c r="F211" s="5" t="s">
        <v>114</v>
      </c>
      <c r="G211" s="5" t="s">
        <v>87</v>
      </c>
      <c r="H211" s="5" t="s">
        <v>131</v>
      </c>
      <c r="I211" s="150">
        <v>5611.22900390625</v>
      </c>
      <c r="J211" s="150">
        <v>6063.49365234375</v>
      </c>
      <c r="K211" s="150">
        <v>1426.0439453125</v>
      </c>
      <c r="L211" s="150">
        <v>404.23294067382813</v>
      </c>
      <c r="M211" s="150">
        <v>2080.93505859375</v>
      </c>
      <c r="N211" s="150">
        <v>2838.613525390625</v>
      </c>
      <c r="O211" s="150">
        <v>1759.698486328125</v>
      </c>
      <c r="P211" s="150">
        <v>1139.7122802734375</v>
      </c>
      <c r="Q211" s="150">
        <v>1255.3677978515625</v>
      </c>
      <c r="R211" s="150">
        <v>2053.943603515625</v>
      </c>
      <c r="S211" s="150">
        <v>3432.611328125</v>
      </c>
      <c r="T211" s="150">
        <v>3026.132568359375</v>
      </c>
      <c r="U211" s="150">
        <v>490.69723510742188</v>
      </c>
      <c r="V211" s="150">
        <v>2569.124755859375</v>
      </c>
      <c r="W211" s="150">
        <v>1530.4708251953125</v>
      </c>
      <c r="X211" s="150">
        <v>3026.19189453125</v>
      </c>
      <c r="Y211" s="150">
        <v>14472.662109375</v>
      </c>
      <c r="Z211" s="150">
        <v>216.99671936035156</v>
      </c>
      <c r="AA211" s="150">
        <v>10683.71484375</v>
      </c>
      <c r="AB211" s="150">
        <v>474.97369384765625</v>
      </c>
      <c r="AC211" s="150">
        <v>3663.366943359375</v>
      </c>
      <c r="AD211" s="150">
        <v>2894.494140625</v>
      </c>
      <c r="AE211" s="150">
        <v>3602.636962890625</v>
      </c>
      <c r="AF211" s="150">
        <v>7125.6787109375</v>
      </c>
      <c r="AG211" s="150">
        <v>40668.078125</v>
      </c>
      <c r="AH211" s="150">
        <v>4604.822265625</v>
      </c>
      <c r="AI211" s="150">
        <v>1075.708740234375</v>
      </c>
      <c r="AJ211" s="150">
        <v>4061.59814453125</v>
      </c>
      <c r="AK211" s="150">
        <v>1687.6724853515625</v>
      </c>
      <c r="AL211" s="150">
        <v>133940.90625</v>
      </c>
      <c r="AM211" s="150">
        <v>106921.1484375</v>
      </c>
      <c r="AN211" s="150">
        <v>27019.755859375</v>
      </c>
      <c r="AO211" s="5" t="s">
        <v>297</v>
      </c>
    </row>
    <row r="212" spans="1:41" ht="14.25" x14ac:dyDescent="0.45">
      <c r="A212" s="150">
        <v>2013</v>
      </c>
      <c r="B212" s="5" t="s">
        <v>81</v>
      </c>
      <c r="C212" s="5" t="s">
        <v>279</v>
      </c>
      <c r="D212" s="5" t="s">
        <v>108</v>
      </c>
      <c r="E212" s="5" t="s">
        <v>114</v>
      </c>
      <c r="F212" s="5" t="s">
        <v>114</v>
      </c>
      <c r="G212" s="5" t="s">
        <v>88</v>
      </c>
      <c r="H212" s="5" t="s">
        <v>131</v>
      </c>
      <c r="I212" s="150">
        <v>4997.2238100000022</v>
      </c>
      <c r="J212" s="150">
        <v>5400</v>
      </c>
      <c r="K212" s="150">
        <v>1270</v>
      </c>
      <c r="L212" s="150">
        <v>360</v>
      </c>
      <c r="M212" s="150">
        <v>1853.23</v>
      </c>
      <c r="N212" s="150">
        <v>2528</v>
      </c>
      <c r="O212" s="150">
        <v>1567.144588087747</v>
      </c>
      <c r="P212" s="150">
        <v>1015</v>
      </c>
      <c r="Q212" s="150">
        <v>1118</v>
      </c>
      <c r="R212" s="150">
        <v>1829.192070000003</v>
      </c>
      <c r="S212" s="150">
        <v>3057</v>
      </c>
      <c r="T212" s="150">
        <v>2695</v>
      </c>
      <c r="U212" s="150">
        <v>437.00299999999999</v>
      </c>
      <c r="V212" s="150">
        <v>2288</v>
      </c>
      <c r="W212" s="150">
        <v>1363</v>
      </c>
      <c r="X212" s="150">
        <v>2695.0529099999999</v>
      </c>
      <c r="Y212" s="150">
        <v>12889</v>
      </c>
      <c r="Z212" s="150">
        <v>193.25200000000001</v>
      </c>
      <c r="AA212" s="150">
        <v>9514.6559500000021</v>
      </c>
      <c r="AB212" s="150">
        <v>423</v>
      </c>
      <c r="AC212" s="150">
        <v>3262.5054499999951</v>
      </c>
      <c r="AD212" s="150">
        <v>2577.7660000000001</v>
      </c>
      <c r="AE212" s="150">
        <v>3208.4207578260871</v>
      </c>
      <c r="AF212" s="150">
        <v>6345.9560000000001</v>
      </c>
      <c r="AG212" s="150">
        <v>36218</v>
      </c>
      <c r="AH212" s="150">
        <v>4100.9427100000021</v>
      </c>
      <c r="AI212" s="150">
        <v>958</v>
      </c>
      <c r="AJ212" s="150">
        <v>3617.1603054545458</v>
      </c>
      <c r="AK212" s="150">
        <v>1503</v>
      </c>
      <c r="AL212" s="150">
        <v>119284.5078125</v>
      </c>
      <c r="AM212" s="150">
        <v>95221.3828125</v>
      </c>
      <c r="AN212" s="150">
        <v>24063.13671875</v>
      </c>
      <c r="AO212" s="5" t="s">
        <v>298</v>
      </c>
    </row>
    <row r="213" spans="1:41" ht="14.25" x14ac:dyDescent="0.45">
      <c r="A213" s="150">
        <v>2013</v>
      </c>
      <c r="B213" s="5" t="s">
        <v>81</v>
      </c>
      <c r="C213" s="5" t="s">
        <v>279</v>
      </c>
      <c r="D213" s="5" t="s">
        <v>108</v>
      </c>
      <c r="E213" s="5" t="s">
        <v>115</v>
      </c>
      <c r="F213" s="5" t="s">
        <v>116</v>
      </c>
      <c r="G213" s="5" t="s">
        <v>87</v>
      </c>
      <c r="H213" s="5" t="s">
        <v>131</v>
      </c>
      <c r="I213" s="150">
        <v>13812.763671875</v>
      </c>
      <c r="J213" s="150">
        <v>20931.40625</v>
      </c>
      <c r="K213" s="150">
        <v>4819.18701171875</v>
      </c>
      <c r="L213" s="150">
        <v>4611.6240234375</v>
      </c>
      <c r="M213" s="150">
        <v>10570.9873046875</v>
      </c>
      <c r="N213" s="150">
        <v>8606.79296875</v>
      </c>
      <c r="O213" s="150">
        <v>8359.9853515625</v>
      </c>
      <c r="P213" s="150">
        <v>9558.9853515625</v>
      </c>
      <c r="Q213" s="150">
        <v>6035.85693359375</v>
      </c>
      <c r="R213" s="150">
        <v>7851.47998046875</v>
      </c>
      <c r="S213" s="150">
        <v>11997.697265625</v>
      </c>
      <c r="T213" s="150">
        <v>12996.0888671875</v>
      </c>
      <c r="U213" s="150">
        <v>2609.641357421875</v>
      </c>
      <c r="V213" s="150">
        <v>9464.6650390625</v>
      </c>
      <c r="W213" s="150">
        <v>3973.253662109375</v>
      </c>
      <c r="X213" s="150">
        <v>17153.369140625</v>
      </c>
      <c r="Y213" s="150">
        <v>53864.0390625</v>
      </c>
      <c r="Z213" s="150">
        <v>7026.03759765625</v>
      </c>
      <c r="AA213" s="150">
        <v>73385.4765625</v>
      </c>
      <c r="AB213" s="150">
        <v>2601.68798828125</v>
      </c>
      <c r="AC213" s="150">
        <v>10932.91015625</v>
      </c>
      <c r="AD213" s="150">
        <v>15119.099609375</v>
      </c>
      <c r="AE213" s="150">
        <v>14331.35546875</v>
      </c>
      <c r="AF213" s="150">
        <v>36183.53515625</v>
      </c>
      <c r="AG213" s="150">
        <v>106798.3359375</v>
      </c>
      <c r="AH213" s="150">
        <v>20682.390625</v>
      </c>
      <c r="AI213" s="150">
        <v>5336.99755859375</v>
      </c>
      <c r="AJ213" s="150">
        <v>31775.359375</v>
      </c>
      <c r="AK213" s="150">
        <v>8756.134765625</v>
      </c>
      <c r="AL213" s="150">
        <v>540147.125</v>
      </c>
      <c r="AM213" s="150">
        <v>417780.25</v>
      </c>
      <c r="AN213" s="150">
        <v>122366.8828125</v>
      </c>
      <c r="AO213" s="5" t="s">
        <v>299</v>
      </c>
    </row>
    <row r="214" spans="1:41" ht="14.25" x14ac:dyDescent="0.45">
      <c r="A214" s="150">
        <v>2013</v>
      </c>
      <c r="B214" s="5" t="s">
        <v>81</v>
      </c>
      <c r="C214" s="5" t="s">
        <v>279</v>
      </c>
      <c r="D214" s="5" t="s">
        <v>108</v>
      </c>
      <c r="E214" s="5" t="s">
        <v>115</v>
      </c>
      <c r="F214" s="5" t="s">
        <v>116</v>
      </c>
      <c r="G214" s="5" t="s">
        <v>88</v>
      </c>
      <c r="H214" s="5" t="s">
        <v>131</v>
      </c>
      <c r="I214" s="150">
        <v>12301.3112</v>
      </c>
      <c r="J214" s="150">
        <v>18641</v>
      </c>
      <c r="K214" s="150">
        <v>4291.8507702757597</v>
      </c>
      <c r="L214" s="150">
        <v>4107</v>
      </c>
      <c r="M214" s="150">
        <v>9414.26361</v>
      </c>
      <c r="N214" s="150">
        <v>7665</v>
      </c>
      <c r="O214" s="150">
        <v>7445.1994499999992</v>
      </c>
      <c r="P214" s="150">
        <v>8513</v>
      </c>
      <c r="Q214" s="150">
        <v>5375.3869999999997</v>
      </c>
      <c r="R214" s="150">
        <v>6992.3367739845071</v>
      </c>
      <c r="S214" s="150">
        <v>10684.857</v>
      </c>
      <c r="T214" s="150">
        <v>11574</v>
      </c>
      <c r="U214" s="150">
        <v>2324.0830000000001</v>
      </c>
      <c r="V214" s="150">
        <v>8429</v>
      </c>
      <c r="W214" s="150">
        <v>3538.4829764999999</v>
      </c>
      <c r="X214" s="150">
        <v>15276.37235760043</v>
      </c>
      <c r="Y214" s="150">
        <v>47970</v>
      </c>
      <c r="Z214" s="150">
        <v>6257.2179999999998</v>
      </c>
      <c r="AA214" s="150">
        <v>65355.319773354822</v>
      </c>
      <c r="AB214" s="150">
        <v>2317</v>
      </c>
      <c r="AC214" s="150">
        <v>9736.5836439999948</v>
      </c>
      <c r="AD214" s="150">
        <v>13464.701999999999</v>
      </c>
      <c r="AE214" s="150">
        <v>12763.15617465926</v>
      </c>
      <c r="AF214" s="150">
        <v>32224.174999999999</v>
      </c>
      <c r="AG214" s="150">
        <v>95112</v>
      </c>
      <c r="AH214" s="150">
        <v>18419.232619999999</v>
      </c>
      <c r="AI214" s="150">
        <v>4753</v>
      </c>
      <c r="AJ214" s="150">
        <v>28298.361239999998</v>
      </c>
      <c r="AK214" s="150">
        <v>7798</v>
      </c>
      <c r="AL214" s="150">
        <v>481041.90625</v>
      </c>
      <c r="AM214" s="150">
        <v>372064.9375</v>
      </c>
      <c r="AN214" s="150">
        <v>108976.9609375</v>
      </c>
      <c r="AO214" s="5" t="s">
        <v>300</v>
      </c>
    </row>
    <row r="215" spans="1:41" ht="14.25" x14ac:dyDescent="0.45">
      <c r="A215" s="150">
        <v>2013</v>
      </c>
      <c r="B215" s="5" t="s">
        <v>81</v>
      </c>
      <c r="C215" s="5" t="s">
        <v>279</v>
      </c>
      <c r="D215" s="5" t="s">
        <v>108</v>
      </c>
      <c r="E215" s="5" t="s">
        <v>29</v>
      </c>
      <c r="F215" s="5" t="s">
        <v>29</v>
      </c>
      <c r="G215" s="5" t="s">
        <v>87</v>
      </c>
      <c r="H215" s="5" t="s">
        <v>131</v>
      </c>
      <c r="I215" s="150">
        <v>106.97018432617188</v>
      </c>
      <c r="J215" s="150">
        <v>1406.9552001953125</v>
      </c>
      <c r="K215" s="150">
        <v>0</v>
      </c>
      <c r="L215" s="150"/>
      <c r="M215" s="150">
        <v>931.85858154296875</v>
      </c>
      <c r="N215" s="150">
        <v>220.08236694335938</v>
      </c>
      <c r="O215" s="150">
        <v>1002.3764038085938</v>
      </c>
      <c r="P215" s="150">
        <v>1040.8997802734375</v>
      </c>
      <c r="Q215" s="150">
        <v>0</v>
      </c>
      <c r="R215" s="150">
        <v>416.122314453125</v>
      </c>
      <c r="S215" s="150">
        <v>736.81109619140625</v>
      </c>
      <c r="T215" s="150">
        <v>1748.307373046875</v>
      </c>
      <c r="U215" s="150">
        <v>33.641162872314453</v>
      </c>
      <c r="V215" s="150">
        <v>1168.9068603515625</v>
      </c>
      <c r="W215" s="150">
        <v>278.4715576171875</v>
      </c>
      <c r="X215" s="150">
        <v>0</v>
      </c>
      <c r="Y215" s="150">
        <v>2269.31884765625</v>
      </c>
      <c r="Z215" s="150">
        <v>791.6217041015625</v>
      </c>
      <c r="AA215" s="150">
        <v>6193.83056640625</v>
      </c>
      <c r="AB215" s="150">
        <v>0</v>
      </c>
      <c r="AC215" s="150">
        <v>728.74212646484375</v>
      </c>
      <c r="AD215" s="150"/>
      <c r="AE215" s="150">
        <v>2271.408447265625</v>
      </c>
      <c r="AF215" s="150">
        <v>0</v>
      </c>
      <c r="AG215" s="150">
        <v>0</v>
      </c>
      <c r="AH215" s="150">
        <v>1274.8956298828125</v>
      </c>
      <c r="AI215" s="150">
        <v>498.553955078125</v>
      </c>
      <c r="AJ215" s="150"/>
      <c r="AK215" s="150"/>
      <c r="AL215" s="150">
        <v>23119.775390625</v>
      </c>
      <c r="AM215" s="150">
        <v>16648.5</v>
      </c>
      <c r="AN215" s="150">
        <v>6471.2744140625</v>
      </c>
      <c r="AO215" s="5" t="s">
        <v>301</v>
      </c>
    </row>
    <row r="216" spans="1:41" ht="14.25" x14ac:dyDescent="0.45">
      <c r="A216" s="150">
        <v>2013</v>
      </c>
      <c r="B216" s="5" t="s">
        <v>81</v>
      </c>
      <c r="C216" s="5" t="s">
        <v>279</v>
      </c>
      <c r="D216" s="5" t="s">
        <v>108</v>
      </c>
      <c r="E216" s="5" t="s">
        <v>29</v>
      </c>
      <c r="F216" s="5" t="s">
        <v>29</v>
      </c>
      <c r="G216" s="5" t="s">
        <v>88</v>
      </c>
      <c r="H216" s="5" t="s">
        <v>131</v>
      </c>
      <c r="I216" s="150">
        <v>95.265040000000027</v>
      </c>
      <c r="J216" s="150">
        <v>1253</v>
      </c>
      <c r="K216" s="150">
        <v>0</v>
      </c>
      <c r="L216" s="150"/>
      <c r="M216" s="150">
        <v>829.89058</v>
      </c>
      <c r="N216" s="150">
        <v>196</v>
      </c>
      <c r="O216" s="150">
        <v>892.69200000000001</v>
      </c>
      <c r="P216" s="150">
        <v>927</v>
      </c>
      <c r="Q216" s="150">
        <v>0</v>
      </c>
      <c r="R216" s="150">
        <v>370.58839947996978</v>
      </c>
      <c r="S216" s="150">
        <v>656.18600000000004</v>
      </c>
      <c r="T216" s="150">
        <v>1557</v>
      </c>
      <c r="U216" s="150">
        <v>29.96</v>
      </c>
      <c r="V216" s="150">
        <v>1041</v>
      </c>
      <c r="W216" s="150">
        <v>248</v>
      </c>
      <c r="X216" s="150">
        <v>0</v>
      </c>
      <c r="Y216" s="150">
        <v>2021</v>
      </c>
      <c r="Z216" s="150">
        <v>704.99900000000002</v>
      </c>
      <c r="AA216" s="150">
        <v>5516.0748500000009</v>
      </c>
      <c r="AB216" s="150">
        <v>0</v>
      </c>
      <c r="AC216" s="150">
        <v>649</v>
      </c>
      <c r="AD216" s="150"/>
      <c r="AE216" s="150">
        <v>2022.86096</v>
      </c>
      <c r="AF216" s="150">
        <v>0</v>
      </c>
      <c r="AG216" s="150">
        <v>0</v>
      </c>
      <c r="AH216" s="150">
        <v>1135.39096</v>
      </c>
      <c r="AI216" s="150">
        <v>444</v>
      </c>
      <c r="AJ216" s="150"/>
      <c r="AK216" s="150"/>
      <c r="AL216" s="150">
        <v>20589.908203125</v>
      </c>
      <c r="AM216" s="150">
        <v>14826.7490234375</v>
      </c>
      <c r="AN216" s="150">
        <v>5763.15966796875</v>
      </c>
      <c r="AO216" s="5" t="s">
        <v>302</v>
      </c>
    </row>
    <row r="217" spans="1:41" ht="14.25" x14ac:dyDescent="0.45">
      <c r="A217" s="150">
        <v>2013</v>
      </c>
      <c r="B217" s="5" t="s">
        <v>81</v>
      </c>
      <c r="C217" s="5" t="s">
        <v>3765</v>
      </c>
      <c r="D217" s="5" t="s">
        <v>3768</v>
      </c>
      <c r="E217" s="5" t="s">
        <v>3722</v>
      </c>
      <c r="F217" s="5" t="s">
        <v>19</v>
      </c>
      <c r="G217" s="5" t="s">
        <v>87</v>
      </c>
      <c r="H217" s="5" t="s">
        <v>131</v>
      </c>
      <c r="I217" s="150">
        <v>11995.880859375</v>
      </c>
      <c r="J217" s="150">
        <v>14065.1650390625</v>
      </c>
      <c r="K217" s="150">
        <v>2323.553955078125</v>
      </c>
      <c r="L217" s="150">
        <v>2499.2373046875</v>
      </c>
      <c r="M217" s="150">
        <v>5442.88037109375</v>
      </c>
      <c r="N217" s="150">
        <v>12630.462890625</v>
      </c>
      <c r="O217" s="150">
        <v>1983.046142578125</v>
      </c>
      <c r="P217" s="150">
        <v>6764.48876953125</v>
      </c>
      <c r="Q217" s="150">
        <v>4651.291015625</v>
      </c>
      <c r="R217" s="150">
        <v>7601.37841796875</v>
      </c>
      <c r="S217" s="150"/>
      <c r="T217" s="150"/>
      <c r="U217" s="150">
        <v>2214.09912109375</v>
      </c>
      <c r="V217" s="150"/>
      <c r="W217" s="150">
        <v>2433.812744140625</v>
      </c>
      <c r="X217" s="150">
        <v>12492.916015625</v>
      </c>
      <c r="Y217" s="150">
        <v>15659.5478515625</v>
      </c>
      <c r="Z217" s="150">
        <v>5839.423828125</v>
      </c>
      <c r="AA217" s="150">
        <v>237.10092163085938</v>
      </c>
      <c r="AB217" s="150">
        <v>1921.0013427734375</v>
      </c>
      <c r="AC217" s="150">
        <v>6090.47119140625</v>
      </c>
      <c r="AD217" s="150">
        <v>25963.759765625</v>
      </c>
      <c r="AE217" s="150">
        <v>17079.734375</v>
      </c>
      <c r="AF217" s="150">
        <v>1907.694580078125</v>
      </c>
      <c r="AG217" s="150">
        <v>0</v>
      </c>
      <c r="AH217" s="150">
        <v>-302.42462158203125</v>
      </c>
      <c r="AI217" s="150">
        <v>6112.60693359375</v>
      </c>
      <c r="AJ217" s="150"/>
      <c r="AK217" s="150">
        <v>5063.79833984375</v>
      </c>
      <c r="AL217" s="150">
        <v>172670.921875</v>
      </c>
      <c r="AM217" s="150">
        <v>109235.9765625</v>
      </c>
      <c r="AN217" s="150">
        <v>63434.9453125</v>
      </c>
      <c r="AO217" s="5" t="s">
        <v>3785</v>
      </c>
    </row>
    <row r="218" spans="1:41" ht="14.25" x14ac:dyDescent="0.45">
      <c r="A218" s="150">
        <v>2013</v>
      </c>
      <c r="B218" s="5" t="s">
        <v>81</v>
      </c>
      <c r="C218" s="5" t="s">
        <v>3765</v>
      </c>
      <c r="D218" s="5" t="s">
        <v>3768</v>
      </c>
      <c r="E218" s="5" t="s">
        <v>3722</v>
      </c>
      <c r="F218" s="5" t="s">
        <v>19</v>
      </c>
      <c r="G218" s="5" t="s">
        <v>88</v>
      </c>
      <c r="H218" s="5" t="s">
        <v>131</v>
      </c>
      <c r="I218" s="150">
        <v>9916.421875</v>
      </c>
      <c r="J218" s="150">
        <v>11627</v>
      </c>
      <c r="K218" s="150">
        <v>1920.77099609375</v>
      </c>
      <c r="L218" s="150">
        <v>2066</v>
      </c>
      <c r="M218" s="150">
        <v>4499.369140625</v>
      </c>
      <c r="N218" s="150">
        <v>10441</v>
      </c>
      <c r="O218" s="150">
        <v>1639.28955078125</v>
      </c>
      <c r="P218" s="150">
        <v>5591.8798828125</v>
      </c>
      <c r="Q218" s="150">
        <v>3845</v>
      </c>
      <c r="R218" s="150">
        <v>6283.6962890625</v>
      </c>
      <c r="S218" s="150"/>
      <c r="T218" s="150"/>
      <c r="U218" s="150">
        <v>1830.2900390625</v>
      </c>
      <c r="V218" s="150"/>
      <c r="W218" s="150">
        <v>2011.916748046875</v>
      </c>
      <c r="X218" s="150">
        <v>10327.296875</v>
      </c>
      <c r="Y218" s="150">
        <v>12945</v>
      </c>
      <c r="Z218" s="150">
        <v>4827.1728515625</v>
      </c>
      <c r="AA218" s="150">
        <v>196</v>
      </c>
      <c r="AB218" s="150">
        <v>1588</v>
      </c>
      <c r="AC218" s="150">
        <v>5034.70166015625</v>
      </c>
      <c r="AD218" s="150">
        <v>21463</v>
      </c>
      <c r="AE218" s="150">
        <v>14119</v>
      </c>
      <c r="AF218" s="150">
        <v>1577</v>
      </c>
      <c r="AG218" s="150">
        <v>0</v>
      </c>
      <c r="AH218" s="150">
        <v>-250</v>
      </c>
      <c r="AI218" s="150">
        <v>5053</v>
      </c>
      <c r="AJ218" s="150"/>
      <c r="AK218" s="150">
        <v>4186</v>
      </c>
      <c r="AL218" s="150">
        <v>142738.8125</v>
      </c>
      <c r="AM218" s="150">
        <v>90300.1640625</v>
      </c>
      <c r="AN218" s="150">
        <v>52438.64453125</v>
      </c>
      <c r="AO218" s="5" t="s">
        <v>3786</v>
      </c>
    </row>
    <row r="219" spans="1:41" ht="14.25" x14ac:dyDescent="0.45">
      <c r="A219" s="150">
        <v>2013</v>
      </c>
      <c r="B219" s="5" t="s">
        <v>81</v>
      </c>
      <c r="C219" s="5" t="s">
        <v>3765</v>
      </c>
      <c r="D219" s="5" t="s">
        <v>3768</v>
      </c>
      <c r="E219" s="5" t="s">
        <v>3722</v>
      </c>
      <c r="F219" s="5" t="s">
        <v>3770</v>
      </c>
      <c r="G219" s="5" t="s">
        <v>87</v>
      </c>
      <c r="H219" s="5" t="s">
        <v>131</v>
      </c>
      <c r="I219" s="150">
        <v>0</v>
      </c>
      <c r="J219" s="150">
        <v>0</v>
      </c>
      <c r="K219" s="150">
        <v>0</v>
      </c>
      <c r="L219" s="150"/>
      <c r="M219" s="150"/>
      <c r="N219" s="150">
        <v>0</v>
      </c>
      <c r="O219" s="150">
        <v>20.243026733398438</v>
      </c>
      <c r="P219" s="150">
        <v>0</v>
      </c>
      <c r="Q219" s="150">
        <v>0</v>
      </c>
      <c r="R219" s="150">
        <v>0</v>
      </c>
      <c r="S219" s="150"/>
      <c r="T219" s="150"/>
      <c r="U219" s="150"/>
      <c r="V219" s="150"/>
      <c r="W219" s="150">
        <v>0</v>
      </c>
      <c r="X219" s="150"/>
      <c r="Y219" s="150"/>
      <c r="Z219" s="150">
        <v>0</v>
      </c>
      <c r="AA219" s="150">
        <v>0</v>
      </c>
      <c r="AB219" s="150"/>
      <c r="AC219" s="150">
        <v>0</v>
      </c>
      <c r="AD219" s="150">
        <v>0</v>
      </c>
      <c r="AE219" s="150">
        <v>0</v>
      </c>
      <c r="AF219" s="150">
        <v>0</v>
      </c>
      <c r="AG219" s="150">
        <v>0</v>
      </c>
      <c r="AH219" s="150"/>
      <c r="AI219" s="150"/>
      <c r="AJ219" s="150"/>
      <c r="AK219" s="150"/>
      <c r="AL219" s="150">
        <v>20.243026733398438</v>
      </c>
      <c r="AM219" s="150">
        <v>0</v>
      </c>
      <c r="AN219" s="150">
        <v>20.243026733398438</v>
      </c>
      <c r="AO219" s="5" t="s">
        <v>3787</v>
      </c>
    </row>
    <row r="220" spans="1:41" ht="14.25" x14ac:dyDescent="0.45">
      <c r="A220" s="150">
        <v>2013</v>
      </c>
      <c r="B220" s="5" t="s">
        <v>81</v>
      </c>
      <c r="C220" s="5" t="s">
        <v>3765</v>
      </c>
      <c r="D220" s="5" t="s">
        <v>3768</v>
      </c>
      <c r="E220" s="5" t="s">
        <v>3722</v>
      </c>
      <c r="F220" s="5" t="s">
        <v>3770</v>
      </c>
      <c r="G220" s="5" t="s">
        <v>88</v>
      </c>
      <c r="H220" s="5" t="s">
        <v>131</v>
      </c>
      <c r="I220" s="150">
        <v>0</v>
      </c>
      <c r="J220" s="150">
        <v>0</v>
      </c>
      <c r="K220" s="150">
        <v>0</v>
      </c>
      <c r="L220" s="150"/>
      <c r="M220" s="150"/>
      <c r="N220" s="150">
        <v>0</v>
      </c>
      <c r="O220" s="150">
        <v>18.513900756835938</v>
      </c>
      <c r="P220" s="150">
        <v>0</v>
      </c>
      <c r="Q220" s="150">
        <v>0</v>
      </c>
      <c r="R220" s="150">
        <v>0</v>
      </c>
      <c r="S220" s="150"/>
      <c r="T220" s="150"/>
      <c r="U220" s="150"/>
      <c r="V220" s="150"/>
      <c r="W220" s="150">
        <v>0</v>
      </c>
      <c r="X220" s="150"/>
      <c r="Y220" s="150"/>
      <c r="Z220" s="150">
        <v>0</v>
      </c>
      <c r="AA220" s="150">
        <v>0</v>
      </c>
      <c r="AB220" s="150"/>
      <c r="AC220" s="150">
        <v>0</v>
      </c>
      <c r="AD220" s="150">
        <v>0</v>
      </c>
      <c r="AE220" s="150">
        <v>0</v>
      </c>
      <c r="AF220" s="150">
        <v>0</v>
      </c>
      <c r="AG220" s="150">
        <v>0</v>
      </c>
      <c r="AH220" s="150"/>
      <c r="AI220" s="150"/>
      <c r="AJ220" s="150"/>
      <c r="AK220" s="150"/>
      <c r="AL220" s="150">
        <v>18.513900756835938</v>
      </c>
      <c r="AM220" s="150">
        <v>0</v>
      </c>
      <c r="AN220" s="150">
        <v>18.513900756835938</v>
      </c>
      <c r="AO220" s="5" t="s">
        <v>3788</v>
      </c>
    </row>
    <row r="221" spans="1:41" ht="14.25" x14ac:dyDescent="0.45">
      <c r="A221" s="150">
        <v>2013</v>
      </c>
      <c r="B221" s="5" t="s">
        <v>81</v>
      </c>
      <c r="C221" s="5" t="s">
        <v>3765</v>
      </c>
      <c r="D221" s="5" t="s">
        <v>3768</v>
      </c>
      <c r="E221" s="5" t="s">
        <v>3722</v>
      </c>
      <c r="F221" s="5" t="s">
        <v>116</v>
      </c>
      <c r="G221" s="5" t="s">
        <v>87</v>
      </c>
      <c r="H221" s="5" t="s">
        <v>131</v>
      </c>
      <c r="I221" s="150">
        <v>5223.25439453125</v>
      </c>
      <c r="J221" s="150">
        <v>19825.37890625</v>
      </c>
      <c r="K221" s="150">
        <v>963.98321533203125</v>
      </c>
      <c r="L221" s="150">
        <v>55.020591735839844</v>
      </c>
      <c r="M221" s="150">
        <v>2957.73193359375</v>
      </c>
      <c r="N221" s="150">
        <v>2754.398193359375</v>
      </c>
      <c r="O221" s="150">
        <v>6981.640625</v>
      </c>
      <c r="P221" s="150">
        <v>3187.938232421875</v>
      </c>
      <c r="Q221" s="150">
        <v>2140.188720703125</v>
      </c>
      <c r="R221" s="150">
        <v>2986.050048828125</v>
      </c>
      <c r="S221" s="150"/>
      <c r="T221" s="150">
        <v>85.338058471679688</v>
      </c>
      <c r="U221" s="150">
        <v>488.14944458007813</v>
      </c>
      <c r="V221" s="150"/>
      <c r="W221" s="150">
        <v>1116.132080078125</v>
      </c>
      <c r="X221" s="150">
        <v>9151.5634765625</v>
      </c>
      <c r="Y221" s="150">
        <v>14008.9169921875</v>
      </c>
      <c r="Z221" s="150">
        <v>3238.35498046875</v>
      </c>
      <c r="AA221" s="150">
        <v>0</v>
      </c>
      <c r="AB221" s="150">
        <v>1056.6199951171875</v>
      </c>
      <c r="AC221" s="150">
        <v>947.0491943359375</v>
      </c>
      <c r="AD221" s="150">
        <v>4467.896484375</v>
      </c>
      <c r="AE221" s="150">
        <v>8714.587890625</v>
      </c>
      <c r="AF221" s="150">
        <v>2593.479736328125</v>
      </c>
      <c r="AG221" s="150">
        <v>11691.314453125</v>
      </c>
      <c r="AH221" s="150"/>
      <c r="AI221" s="150">
        <v>2672.4287109375</v>
      </c>
      <c r="AJ221" s="150">
        <v>14876.50390625</v>
      </c>
      <c r="AK221" s="150">
        <v>7461.46630859375</v>
      </c>
      <c r="AL221" s="150">
        <v>129645.375</v>
      </c>
      <c r="AM221" s="150">
        <v>92730.578125</v>
      </c>
      <c r="AN221" s="150">
        <v>36914.796875</v>
      </c>
      <c r="AO221" s="5" t="s">
        <v>3789</v>
      </c>
    </row>
    <row r="222" spans="1:41" ht="14.25" x14ac:dyDescent="0.45">
      <c r="A222" s="150">
        <v>2013</v>
      </c>
      <c r="B222" s="5" t="s">
        <v>81</v>
      </c>
      <c r="C222" s="5" t="s">
        <v>3765</v>
      </c>
      <c r="D222" s="5" t="s">
        <v>3768</v>
      </c>
      <c r="E222" s="5" t="s">
        <v>3722</v>
      </c>
      <c r="F222" s="5" t="s">
        <v>116</v>
      </c>
      <c r="G222" s="5" t="s">
        <v>88</v>
      </c>
      <c r="H222" s="5" t="s">
        <v>131</v>
      </c>
      <c r="I222" s="150">
        <v>4651.703125</v>
      </c>
      <c r="J222" s="150">
        <v>17656</v>
      </c>
      <c r="K222" s="150">
        <v>858.5</v>
      </c>
      <c r="L222" s="150">
        <v>49</v>
      </c>
      <c r="M222" s="150">
        <v>2634.083984375</v>
      </c>
      <c r="N222" s="150">
        <v>2453</v>
      </c>
      <c r="O222" s="150">
        <v>6217.67919921875</v>
      </c>
      <c r="P222" s="150">
        <v>2839.10009765625</v>
      </c>
      <c r="Q222" s="150">
        <v>1906</v>
      </c>
      <c r="R222" s="150">
        <v>2659.303466796875</v>
      </c>
      <c r="S222" s="150"/>
      <c r="T222" s="150">
        <v>76</v>
      </c>
      <c r="U222" s="150">
        <v>434.7340087890625</v>
      </c>
      <c r="V222" s="150"/>
      <c r="W222" s="150">
        <v>994</v>
      </c>
      <c r="X222" s="150">
        <v>8150.1591796875</v>
      </c>
      <c r="Y222" s="150">
        <v>12476</v>
      </c>
      <c r="Z222" s="150">
        <v>2884</v>
      </c>
      <c r="AA222" s="150">
        <v>0</v>
      </c>
      <c r="AB222" s="150">
        <v>941</v>
      </c>
      <c r="AC222" s="150">
        <v>843.4189453125</v>
      </c>
      <c r="AD222" s="150">
        <v>3979</v>
      </c>
      <c r="AE222" s="150">
        <v>7761</v>
      </c>
      <c r="AF222" s="150">
        <v>2309.68994140625</v>
      </c>
      <c r="AG222" s="150">
        <v>10412</v>
      </c>
      <c r="AH222" s="150"/>
      <c r="AI222" s="150">
        <v>2380</v>
      </c>
      <c r="AJ222" s="150">
        <v>13248.65234375</v>
      </c>
      <c r="AK222" s="150">
        <v>6645</v>
      </c>
      <c r="AL222" s="150">
        <v>115459.03125</v>
      </c>
      <c r="AM222" s="150">
        <v>82583.609375</v>
      </c>
      <c r="AN222" s="150">
        <v>32875.421875</v>
      </c>
      <c r="AO222" s="5" t="s">
        <v>3790</v>
      </c>
    </row>
    <row r="223" spans="1:41" ht="14.25" x14ac:dyDescent="0.45">
      <c r="A223" s="150">
        <v>2013</v>
      </c>
      <c r="B223" s="5" t="s">
        <v>81</v>
      </c>
      <c r="C223" s="5" t="s">
        <v>3765</v>
      </c>
      <c r="D223" s="5" t="s">
        <v>3768</v>
      </c>
      <c r="E223" s="5" t="s">
        <v>3722</v>
      </c>
      <c r="F223" s="5" t="s">
        <v>3771</v>
      </c>
      <c r="G223" s="5" t="s">
        <v>87</v>
      </c>
      <c r="H223" s="5" t="s">
        <v>131</v>
      </c>
      <c r="I223" s="150">
        <v>0</v>
      </c>
      <c r="J223" s="150">
        <v>0</v>
      </c>
      <c r="K223" s="150"/>
      <c r="L223" s="150">
        <v>1110.890380859375</v>
      </c>
      <c r="M223" s="150"/>
      <c r="N223" s="150">
        <v>0</v>
      </c>
      <c r="O223" s="150"/>
      <c r="P223" s="150">
        <v>-816.766845703125</v>
      </c>
      <c r="Q223" s="150">
        <v>0</v>
      </c>
      <c r="R223" s="150">
        <v>0</v>
      </c>
      <c r="S223" s="150">
        <v>377.22164916992188</v>
      </c>
      <c r="T223" s="150"/>
      <c r="U223" s="150">
        <v>16.400941848754883</v>
      </c>
      <c r="V223" s="150"/>
      <c r="W223" s="150">
        <v>0</v>
      </c>
      <c r="X223" s="150"/>
      <c r="Y223" s="150"/>
      <c r="Z223" s="150">
        <v>2670.0732421875</v>
      </c>
      <c r="AA223" s="150">
        <v>0</v>
      </c>
      <c r="AB223" s="150"/>
      <c r="AC223" s="150">
        <v>0</v>
      </c>
      <c r="AD223" s="150">
        <v>0</v>
      </c>
      <c r="AE223" s="150">
        <v>134.48771667480469</v>
      </c>
      <c r="AF223" s="150">
        <v>0</v>
      </c>
      <c r="AG223" s="150">
        <v>0</v>
      </c>
      <c r="AH223" s="150"/>
      <c r="AI223" s="150"/>
      <c r="AJ223" s="150"/>
      <c r="AK223" s="150">
        <v>628.7027587890625</v>
      </c>
      <c r="AL223" s="150">
        <v>4121.009765625</v>
      </c>
      <c r="AM223" s="150">
        <v>3115.08544921875</v>
      </c>
      <c r="AN223" s="150">
        <v>1005.9244384765625</v>
      </c>
      <c r="AO223" s="5" t="s">
        <v>3791</v>
      </c>
    </row>
    <row r="224" spans="1:41" ht="14.25" x14ac:dyDescent="0.45">
      <c r="A224" s="150">
        <v>2013</v>
      </c>
      <c r="B224" s="5" t="s">
        <v>81</v>
      </c>
      <c r="C224" s="5" t="s">
        <v>3765</v>
      </c>
      <c r="D224" s="5" t="s">
        <v>3768</v>
      </c>
      <c r="E224" s="5" t="s">
        <v>3722</v>
      </c>
      <c r="F224" s="5" t="s">
        <v>3771</v>
      </c>
      <c r="G224" s="5" t="s">
        <v>88</v>
      </c>
      <c r="H224" s="5" t="s">
        <v>131</v>
      </c>
      <c r="I224" s="150">
        <v>0</v>
      </c>
      <c r="J224" s="150">
        <v>0</v>
      </c>
      <c r="K224" s="150"/>
      <c r="L224" s="150">
        <v>1016</v>
      </c>
      <c r="M224" s="150"/>
      <c r="N224" s="150">
        <v>0</v>
      </c>
      <c r="O224" s="150"/>
      <c r="P224" s="150">
        <v>-747</v>
      </c>
      <c r="Q224" s="150">
        <v>0</v>
      </c>
      <c r="R224" s="150">
        <v>0</v>
      </c>
      <c r="S224" s="150">
        <v>345</v>
      </c>
      <c r="T224" s="150"/>
      <c r="U224" s="150">
        <v>15</v>
      </c>
      <c r="V224" s="150"/>
      <c r="W224" s="150">
        <v>0</v>
      </c>
      <c r="X224" s="150"/>
      <c r="Y224" s="150"/>
      <c r="Z224" s="150">
        <v>2442</v>
      </c>
      <c r="AA224" s="150">
        <v>0</v>
      </c>
      <c r="AB224" s="150"/>
      <c r="AC224" s="150">
        <v>0</v>
      </c>
      <c r="AD224" s="150">
        <v>0</v>
      </c>
      <c r="AE224" s="150">
        <v>123</v>
      </c>
      <c r="AF224" s="150">
        <v>0</v>
      </c>
      <c r="AG224" s="150">
        <v>0</v>
      </c>
      <c r="AH224" s="150"/>
      <c r="AI224" s="150"/>
      <c r="AJ224" s="150"/>
      <c r="AK224" s="150">
        <v>575</v>
      </c>
      <c r="AL224" s="150">
        <v>3769</v>
      </c>
      <c r="AM224" s="150">
        <v>2849</v>
      </c>
      <c r="AN224" s="150">
        <v>920</v>
      </c>
      <c r="AO224" s="5" t="s">
        <v>3792</v>
      </c>
    </row>
    <row r="225" spans="1:41" ht="14.25" x14ac:dyDescent="0.45">
      <c r="A225" s="150">
        <v>2013</v>
      </c>
      <c r="B225" s="5" t="s">
        <v>81</v>
      </c>
      <c r="C225" s="5" t="s">
        <v>3765</v>
      </c>
      <c r="D225" s="5" t="s">
        <v>3768</v>
      </c>
      <c r="E225" s="5" t="s">
        <v>3722</v>
      </c>
      <c r="F225" s="5" t="s">
        <v>158</v>
      </c>
      <c r="G225" s="5" t="s">
        <v>87</v>
      </c>
      <c r="H225" s="5" t="s">
        <v>131</v>
      </c>
      <c r="I225" s="150">
        <v>0</v>
      </c>
      <c r="J225" s="150">
        <v>54.669803619384766</v>
      </c>
      <c r="K225" s="150">
        <v>1375.9300537109375</v>
      </c>
      <c r="L225" s="150"/>
      <c r="M225" s="150"/>
      <c r="N225" s="150">
        <v>1.0933960676193237</v>
      </c>
      <c r="O225" s="150">
        <v>309.43109130859375</v>
      </c>
      <c r="P225" s="150">
        <v>0</v>
      </c>
      <c r="Q225" s="150">
        <v>0</v>
      </c>
      <c r="R225" s="150">
        <v>0</v>
      </c>
      <c r="S225" s="150"/>
      <c r="T225" s="150">
        <v>450.47918701171875</v>
      </c>
      <c r="U225" s="150">
        <v>7.259056568145752</v>
      </c>
      <c r="V225" s="150">
        <v>264.60183715820313</v>
      </c>
      <c r="W225" s="150">
        <v>0</v>
      </c>
      <c r="X225" s="150"/>
      <c r="Y225" s="150">
        <v>154.16885375976563</v>
      </c>
      <c r="Z225" s="150">
        <v>-142.14149475097656</v>
      </c>
      <c r="AA225" s="150">
        <v>0</v>
      </c>
      <c r="AB225" s="150"/>
      <c r="AC225" s="150">
        <v>62.144344329833984</v>
      </c>
      <c r="AD225" s="150">
        <v>0</v>
      </c>
      <c r="AE225" s="150">
        <v>384.87542724609375</v>
      </c>
      <c r="AF225" s="150">
        <v>0</v>
      </c>
      <c r="AG225" s="150">
        <v>0</v>
      </c>
      <c r="AH225" s="150"/>
      <c r="AI225" s="150">
        <v>0</v>
      </c>
      <c r="AJ225" s="150"/>
      <c r="AK225" s="150"/>
      <c r="AL225" s="150">
        <v>2922.511474609375</v>
      </c>
      <c r="AM225" s="150">
        <v>786.67120361328125</v>
      </c>
      <c r="AN225" s="150">
        <v>2135.84033203125</v>
      </c>
      <c r="AO225" s="5" t="s">
        <v>3793</v>
      </c>
    </row>
    <row r="226" spans="1:41" ht="14.25" x14ac:dyDescent="0.45">
      <c r="A226" s="150">
        <v>2013</v>
      </c>
      <c r="B226" s="5" t="s">
        <v>81</v>
      </c>
      <c r="C226" s="5" t="s">
        <v>3765</v>
      </c>
      <c r="D226" s="5" t="s">
        <v>3768</v>
      </c>
      <c r="E226" s="5" t="s">
        <v>3722</v>
      </c>
      <c r="F226" s="5" t="s">
        <v>158</v>
      </c>
      <c r="G226" s="5" t="s">
        <v>88</v>
      </c>
      <c r="H226" s="5" t="s">
        <v>131</v>
      </c>
      <c r="I226" s="150">
        <v>0</v>
      </c>
      <c r="J226" s="150">
        <v>50</v>
      </c>
      <c r="K226" s="150">
        <v>1258.400390625</v>
      </c>
      <c r="L226" s="150"/>
      <c r="M226" s="150"/>
      <c r="N226" s="150">
        <v>1</v>
      </c>
      <c r="O226" s="150">
        <v>283</v>
      </c>
      <c r="P226" s="150">
        <v>0</v>
      </c>
      <c r="Q226" s="150">
        <v>0</v>
      </c>
      <c r="R226" s="150">
        <v>0</v>
      </c>
      <c r="S226" s="150"/>
      <c r="T226" s="150">
        <v>412</v>
      </c>
      <c r="U226" s="150">
        <v>6.6389999389648438</v>
      </c>
      <c r="V226" s="150">
        <v>242</v>
      </c>
      <c r="W226" s="150">
        <v>0</v>
      </c>
      <c r="X226" s="150"/>
      <c r="Y226" s="150">
        <v>141</v>
      </c>
      <c r="Z226" s="150">
        <v>-130</v>
      </c>
      <c r="AA226" s="150">
        <v>0</v>
      </c>
      <c r="AB226" s="150"/>
      <c r="AC226" s="150">
        <v>56.836078643798828</v>
      </c>
      <c r="AD226" s="150">
        <v>0</v>
      </c>
      <c r="AE226" s="150">
        <v>352</v>
      </c>
      <c r="AF226" s="150">
        <v>0</v>
      </c>
      <c r="AG226" s="150">
        <v>0</v>
      </c>
      <c r="AH226" s="150"/>
      <c r="AI226" s="150">
        <v>0</v>
      </c>
      <c r="AJ226" s="150"/>
      <c r="AK226" s="150"/>
      <c r="AL226" s="150">
        <v>2672.875732421875</v>
      </c>
      <c r="AM226" s="150">
        <v>719.47509765625</v>
      </c>
      <c r="AN226" s="150">
        <v>1953.400390625</v>
      </c>
      <c r="AO226" s="5" t="s">
        <v>3794</v>
      </c>
    </row>
    <row r="227" spans="1:41" ht="14.25" x14ac:dyDescent="0.45">
      <c r="A227" s="150">
        <v>2013</v>
      </c>
      <c r="B227" s="5" t="s">
        <v>81</v>
      </c>
      <c r="C227" s="5" t="s">
        <v>3767</v>
      </c>
      <c r="D227" s="5" t="s">
        <v>3768</v>
      </c>
      <c r="E227" s="5" t="s">
        <v>3769</v>
      </c>
      <c r="F227" s="5" t="s">
        <v>3773</v>
      </c>
      <c r="G227" s="5" t="s">
        <v>83</v>
      </c>
      <c r="H227" s="5" t="s">
        <v>3774</v>
      </c>
      <c r="I227" s="150">
        <v>485.48700000000002</v>
      </c>
      <c r="J227" s="150">
        <v>894</v>
      </c>
      <c r="K227" s="150">
        <v>45</v>
      </c>
      <c r="L227" s="150">
        <v>94.19</v>
      </c>
      <c r="M227" s="150">
        <v>314.726</v>
      </c>
      <c r="N227" s="150">
        <v>509.45699999999999</v>
      </c>
      <c r="O227" s="150">
        <v>247.9</v>
      </c>
      <c r="P227" s="150">
        <v>323</v>
      </c>
      <c r="Q227" s="150">
        <v>150.01</v>
      </c>
      <c r="R227" s="150">
        <v>303.8</v>
      </c>
      <c r="S227" s="150">
        <v>469.3</v>
      </c>
      <c r="T227" s="150">
        <v>320.43900000000002</v>
      </c>
      <c r="U227" s="150">
        <v>93</v>
      </c>
      <c r="V227" s="150">
        <v>414.33300000000003</v>
      </c>
      <c r="W227" s="150">
        <v>191</v>
      </c>
      <c r="X227" s="150">
        <v>507</v>
      </c>
      <c r="Y227" s="150">
        <v>2041.4680000000001</v>
      </c>
      <c r="Z227" s="150">
        <v>204.79</v>
      </c>
      <c r="AA227" s="150">
        <v>3057.422</v>
      </c>
      <c r="AB227" s="150">
        <v>66.653000000000006</v>
      </c>
      <c r="AC227" s="150">
        <v>250.535</v>
      </c>
      <c r="AD227" s="150">
        <v>459.505</v>
      </c>
      <c r="AE227" s="150">
        <v>303.21350000000001</v>
      </c>
      <c r="AF227" s="150">
        <v>1080</v>
      </c>
      <c r="AG227" s="150">
        <v>4511</v>
      </c>
      <c r="AH227" s="150">
        <v>814.9375</v>
      </c>
      <c r="AI227" s="150">
        <v>266.48050000000001</v>
      </c>
      <c r="AJ227" s="150">
        <v>1349.998</v>
      </c>
      <c r="AK227" s="150">
        <v>185</v>
      </c>
      <c r="AL227" s="150">
        <v>19953.646484375</v>
      </c>
      <c r="AM227" s="150">
        <v>16065.7041015625</v>
      </c>
      <c r="AN227" s="150">
        <v>3887.94091796875</v>
      </c>
      <c r="AO227" s="5" t="s">
        <v>3795</v>
      </c>
    </row>
    <row r="228" spans="1:41" ht="14.25" x14ac:dyDescent="0.45">
      <c r="A228" s="150">
        <v>2013</v>
      </c>
      <c r="B228" s="5" t="s">
        <v>81</v>
      </c>
      <c r="C228" s="5" t="s">
        <v>3832</v>
      </c>
      <c r="D228" s="5" t="s">
        <v>3833</v>
      </c>
      <c r="E228" s="5" t="s">
        <v>1453</v>
      </c>
      <c r="F228" s="5" t="s">
        <v>188</v>
      </c>
      <c r="G228" s="5" t="s">
        <v>87</v>
      </c>
      <c r="H228" s="5" t="s">
        <v>131</v>
      </c>
      <c r="I228" s="150">
        <v>45572.876676233922</v>
      </c>
      <c r="J228" s="150">
        <v>127301</v>
      </c>
      <c r="K228" s="150">
        <v>2072.06348843348</v>
      </c>
      <c r="L228" s="150">
        <v>4333.7604124562258</v>
      </c>
      <c r="M228" s="150">
        <v>41187.931621339478</v>
      </c>
      <c r="N228" s="150">
        <v>46012</v>
      </c>
      <c r="O228" s="150">
        <v>21071</v>
      </c>
      <c r="P228" s="150">
        <v>36364.64041</v>
      </c>
      <c r="Q228" s="150">
        <v>37433</v>
      </c>
      <c r="R228" s="150">
        <v>22189.838098010499</v>
      </c>
      <c r="S228" s="150">
        <v>44847</v>
      </c>
      <c r="T228" s="150">
        <v>45098</v>
      </c>
      <c r="U228" s="150">
        <v>16503.95444845107</v>
      </c>
      <c r="V228" s="150">
        <v>52688</v>
      </c>
      <c r="W228" s="150">
        <v>7447.9130024954338</v>
      </c>
      <c r="X228" s="150">
        <v>51197.358160796357</v>
      </c>
      <c r="Y228" s="150">
        <v>300470.84898884001</v>
      </c>
      <c r="Z228" s="150">
        <v>1884</v>
      </c>
      <c r="AA228" s="150">
        <v>320740.86621561809</v>
      </c>
      <c r="AB228" s="150">
        <v>5497.0106584378818</v>
      </c>
      <c r="AC228" s="150">
        <v>20358.569989999909</v>
      </c>
      <c r="AD228" s="150">
        <v>18721</v>
      </c>
      <c r="AE228" s="150">
        <v>37048.11809996079</v>
      </c>
      <c r="AF228" s="150">
        <v>130093.2877599999</v>
      </c>
      <c r="AG228" s="150">
        <v>728362</v>
      </c>
      <c r="AH228" s="150">
        <v>131047.72702337769</v>
      </c>
      <c r="AI228" s="150">
        <v>18492.10281452271</v>
      </c>
      <c r="AJ228" s="150">
        <v>222244.22621973971</v>
      </c>
      <c r="AK228" s="150">
        <v>6778</v>
      </c>
      <c r="AL228" s="150">
        <v>2543058</v>
      </c>
      <c r="AM228" s="150">
        <v>2149601</v>
      </c>
      <c r="AN228" s="150">
        <v>393457.09375</v>
      </c>
      <c r="AO228" s="5" t="s">
        <v>4932</v>
      </c>
    </row>
    <row r="229" spans="1:41" ht="14.25" x14ac:dyDescent="0.45">
      <c r="A229" s="150">
        <v>2013</v>
      </c>
      <c r="B229" s="5" t="s">
        <v>81</v>
      </c>
      <c r="C229" s="5" t="s">
        <v>3832</v>
      </c>
      <c r="D229" s="5" t="s">
        <v>3833</v>
      </c>
      <c r="E229" s="5" t="s">
        <v>1453</v>
      </c>
      <c r="F229" s="5" t="s">
        <v>191</v>
      </c>
      <c r="G229" s="5" t="s">
        <v>87</v>
      </c>
      <c r="H229" s="5" t="s">
        <v>131</v>
      </c>
      <c r="I229" s="150">
        <v>41018.48881486625</v>
      </c>
      <c r="J229" s="150">
        <v>45867</v>
      </c>
      <c r="K229" s="150">
        <v>6489.0794772448598</v>
      </c>
      <c r="L229" s="150">
        <v>25832.953698221489</v>
      </c>
      <c r="M229" s="150">
        <v>65811.498300419655</v>
      </c>
      <c r="N229" s="150">
        <v>48366</v>
      </c>
      <c r="O229" s="150">
        <v>45689</v>
      </c>
      <c r="P229" s="150">
        <v>25810.674879999999</v>
      </c>
      <c r="Q229" s="150">
        <v>1554</v>
      </c>
      <c r="R229" s="150">
        <v>34547.780041093611</v>
      </c>
      <c r="S229" s="150">
        <v>52371</v>
      </c>
      <c r="T229" s="150">
        <v>47363</v>
      </c>
      <c r="U229" s="150">
        <v>532.57936857133325</v>
      </c>
      <c r="V229" s="150">
        <v>25435</v>
      </c>
      <c r="W229" s="150">
        <v>25388.209984622539</v>
      </c>
      <c r="X229" s="150">
        <v>90358.777820029354</v>
      </c>
      <c r="Y229" s="150">
        <v>116548.5797972999</v>
      </c>
      <c r="Z229" s="150">
        <v>75537</v>
      </c>
      <c r="AA229" s="150">
        <v>362285.70015354297</v>
      </c>
      <c r="AB229" s="150">
        <v>14452.384150994971</v>
      </c>
      <c r="AC229" s="150">
        <v>45599.062411237632</v>
      </c>
      <c r="AD229" s="150">
        <v>125213</v>
      </c>
      <c r="AE229" s="150">
        <v>48170.830623460381</v>
      </c>
      <c r="AF229" s="150">
        <v>101578.65664</v>
      </c>
      <c r="AG229" s="150">
        <v>264808</v>
      </c>
      <c r="AH229" s="150">
        <v>49932.933188203933</v>
      </c>
      <c r="AI229" s="150">
        <v>31194.035715608072</v>
      </c>
      <c r="AJ229" s="150">
        <v>113184.32706971149</v>
      </c>
      <c r="AK229" s="150">
        <v>34753</v>
      </c>
      <c r="AL229" s="150">
        <v>1965692.5</v>
      </c>
      <c r="AM229" s="150">
        <v>1376676.625</v>
      </c>
      <c r="AN229" s="150">
        <v>589015.9375</v>
      </c>
      <c r="AO229" s="5" t="s">
        <v>4933</v>
      </c>
    </row>
    <row r="230" spans="1:41" ht="14.25" x14ac:dyDescent="0.45">
      <c r="A230" s="150">
        <v>2013</v>
      </c>
      <c r="B230" s="5" t="s">
        <v>81</v>
      </c>
      <c r="C230" s="5" t="s">
        <v>3832</v>
      </c>
      <c r="D230" s="5" t="s">
        <v>3833</v>
      </c>
      <c r="E230" s="5" t="s">
        <v>1453</v>
      </c>
      <c r="F230" s="5" t="s">
        <v>194</v>
      </c>
      <c r="G230" s="5" t="s">
        <v>87</v>
      </c>
      <c r="H230" s="5" t="s">
        <v>131</v>
      </c>
      <c r="I230" s="150">
        <v>22709.731135439051</v>
      </c>
      <c r="J230" s="150">
        <v>51679</v>
      </c>
      <c r="K230" s="150">
        <v>3008.5672928723002</v>
      </c>
      <c r="L230" s="150">
        <v>7331.8520783411823</v>
      </c>
      <c r="M230" s="150">
        <v>34543.462606217487</v>
      </c>
      <c r="N230" s="150">
        <v>29603</v>
      </c>
      <c r="O230" s="150">
        <v>14044</v>
      </c>
      <c r="P230" s="150">
        <v>21954.454519999908</v>
      </c>
      <c r="Q230" s="150">
        <v>8813</v>
      </c>
      <c r="R230" s="150">
        <v>16952.503850909299</v>
      </c>
      <c r="S230" s="150">
        <v>38075</v>
      </c>
      <c r="T230" s="150">
        <v>24095</v>
      </c>
      <c r="U230" s="150">
        <v>3372.3449935684639</v>
      </c>
      <c r="V230" s="150">
        <v>22086</v>
      </c>
      <c r="W230" s="150">
        <v>16368.9401984944</v>
      </c>
      <c r="X230" s="150">
        <v>29191.448084102249</v>
      </c>
      <c r="Y230" s="150">
        <v>107946.94664703999</v>
      </c>
      <c r="Z230" s="150">
        <v>18063</v>
      </c>
      <c r="AA230" s="150">
        <v>238449.278200648</v>
      </c>
      <c r="AB230" s="150">
        <v>5669.9164289108467</v>
      </c>
      <c r="AC230" s="150">
        <v>28753.06598340967</v>
      </c>
      <c r="AD230" s="150">
        <v>51826</v>
      </c>
      <c r="AE230" s="150">
        <v>27350.24394381278</v>
      </c>
      <c r="AF230" s="150">
        <v>89751.990570000751</v>
      </c>
      <c r="AG230" s="150">
        <v>248515</v>
      </c>
      <c r="AH230" s="150">
        <v>47478.452688432153</v>
      </c>
      <c r="AI230" s="150">
        <v>22323.33890729789</v>
      </c>
      <c r="AJ230" s="150">
        <v>72750.943542533685</v>
      </c>
      <c r="AK230" s="150">
        <v>14419</v>
      </c>
      <c r="AL230" s="150">
        <v>1317125.625</v>
      </c>
      <c r="AM230" s="150">
        <v>1016082.375</v>
      </c>
      <c r="AN230" s="150">
        <v>301043.125</v>
      </c>
      <c r="AO230" s="5" t="s">
        <v>4934</v>
      </c>
    </row>
    <row r="231" spans="1:41" ht="14.25" x14ac:dyDescent="0.45">
      <c r="A231" s="150">
        <v>2013</v>
      </c>
      <c r="B231" s="5" t="s">
        <v>81</v>
      </c>
      <c r="C231" s="5" t="s">
        <v>3832</v>
      </c>
      <c r="D231" s="5" t="s">
        <v>3833</v>
      </c>
      <c r="E231" s="5" t="s">
        <v>1453</v>
      </c>
      <c r="F231" s="5" t="s">
        <v>197</v>
      </c>
      <c r="G231" s="5" t="s">
        <v>87</v>
      </c>
      <c r="H231" s="5" t="s">
        <v>131</v>
      </c>
      <c r="I231" s="150">
        <v>3951.3124494120311</v>
      </c>
      <c r="J231" s="150">
        <v>19938</v>
      </c>
      <c r="K231" s="150">
        <v>2386.5903580646</v>
      </c>
      <c r="L231" s="150">
        <v>3464.624384543306</v>
      </c>
      <c r="M231" s="150">
        <v>10046.450652552419</v>
      </c>
      <c r="N231" s="150">
        <v>39141</v>
      </c>
      <c r="O231" s="150">
        <v>11229</v>
      </c>
      <c r="P231" s="150">
        <v>7163.8910399999304</v>
      </c>
      <c r="Q231" s="150">
        <v>4138</v>
      </c>
      <c r="R231" s="150">
        <v>8571.1828857881992</v>
      </c>
      <c r="S231" s="150">
        <v>10781</v>
      </c>
      <c r="T231" s="150">
        <v>15959</v>
      </c>
      <c r="U231" s="150">
        <v>2423.0173704885228</v>
      </c>
      <c r="V231" s="150">
        <v>7444</v>
      </c>
      <c r="W231" s="150">
        <v>7244.5399427051289</v>
      </c>
      <c r="X231" s="150">
        <v>6832.2496736127332</v>
      </c>
      <c r="Y231" s="150">
        <v>97275.17109999989</v>
      </c>
      <c r="Z231" s="150">
        <v>5959</v>
      </c>
      <c r="AA231" s="150">
        <v>99748.506225244011</v>
      </c>
      <c r="AB231" s="150">
        <v>2334.4359932230241</v>
      </c>
      <c r="AC231" s="150">
        <v>13040.19169187853</v>
      </c>
      <c r="AD231" s="150">
        <v>6311</v>
      </c>
      <c r="AE231" s="150">
        <v>13043.86736410049</v>
      </c>
      <c r="AF231" s="150">
        <v>39560.269119999837</v>
      </c>
      <c r="AG231" s="150">
        <v>136838</v>
      </c>
      <c r="AH231" s="150">
        <v>22960.19492014483</v>
      </c>
      <c r="AI231" s="150">
        <v>11027.563979057481</v>
      </c>
      <c r="AJ231" s="150">
        <v>34254.609823408769</v>
      </c>
      <c r="AK231" s="150">
        <v>5776</v>
      </c>
      <c r="AL231" s="150">
        <v>648842.6875</v>
      </c>
      <c r="AM231" s="150">
        <v>535954.625</v>
      </c>
      <c r="AN231" s="150">
        <v>112888.0234375</v>
      </c>
      <c r="AO231" s="5" t="s">
        <v>4935</v>
      </c>
    </row>
    <row r="232" spans="1:41" ht="14.25" x14ac:dyDescent="0.45">
      <c r="A232" s="150">
        <v>2013</v>
      </c>
      <c r="B232" s="5" t="s">
        <v>81</v>
      </c>
      <c r="C232" s="5" t="s">
        <v>3832</v>
      </c>
      <c r="D232" s="5" t="s">
        <v>3833</v>
      </c>
      <c r="E232" s="5" t="s">
        <v>1453</v>
      </c>
      <c r="F232" s="5" t="s">
        <v>91</v>
      </c>
      <c r="G232" s="5" t="s">
        <v>87</v>
      </c>
      <c r="H232" s="5" t="s">
        <v>131</v>
      </c>
      <c r="I232" s="150">
        <v>759.76230504407408</v>
      </c>
      <c r="J232" s="150">
        <v>0</v>
      </c>
      <c r="K232" s="150">
        <v>2201.6999999999998</v>
      </c>
      <c r="L232" s="150">
        <v>1992.06593</v>
      </c>
      <c r="M232" s="150">
        <v>20549.491950344502</v>
      </c>
      <c r="N232" s="150">
        <v>15859.874570446729</v>
      </c>
      <c r="O232" s="150">
        <v>3244</v>
      </c>
      <c r="P232" s="150">
        <v>1225.92671</v>
      </c>
      <c r="Q232" s="150">
        <v>625</v>
      </c>
      <c r="R232" s="150">
        <v>3441.4768965552598</v>
      </c>
      <c r="S232" s="150">
        <v>11638</v>
      </c>
      <c r="T232" s="150">
        <v>13780</v>
      </c>
      <c r="U232" s="150">
        <v>267.86664000000002</v>
      </c>
      <c r="V232" s="150">
        <v>2785</v>
      </c>
      <c r="W232" s="150">
        <v>708.81089196606058</v>
      </c>
      <c r="X232" s="150">
        <v>10576.7995899016</v>
      </c>
      <c r="Y232" s="150">
        <v>32769.77240153389</v>
      </c>
      <c r="Z232" s="150">
        <v>2163</v>
      </c>
      <c r="AA232" s="150">
        <v>28387.026205620001</v>
      </c>
      <c r="AB232" s="150">
        <v>1623.6773849718561</v>
      </c>
      <c r="AC232" s="150">
        <v>1333.55573794985</v>
      </c>
      <c r="AD232" s="150">
        <v>1290</v>
      </c>
      <c r="AE232" s="150">
        <v>5832</v>
      </c>
      <c r="AF232" s="150">
        <v>29364.6305499999</v>
      </c>
      <c r="AG232" s="150">
        <v>28838</v>
      </c>
      <c r="AH232" s="150">
        <v>26372.01492081357</v>
      </c>
      <c r="AI232" s="150">
        <v>2157</v>
      </c>
      <c r="AJ232" s="150">
        <v>11780.86718891989</v>
      </c>
      <c r="AK232" s="150">
        <v>479</v>
      </c>
      <c r="AL232" s="150">
        <v>262046.328125</v>
      </c>
      <c r="AM232" s="150">
        <v>167425.84375</v>
      </c>
      <c r="AN232" s="150">
        <v>94620.5</v>
      </c>
      <c r="AO232" s="5" t="s">
        <v>4936</v>
      </c>
    </row>
    <row r="233" spans="1:41" ht="14.25" x14ac:dyDescent="0.45">
      <c r="A233" s="150">
        <v>2013</v>
      </c>
      <c r="B233" s="5" t="s">
        <v>81</v>
      </c>
      <c r="C233" s="5" t="s">
        <v>3832</v>
      </c>
      <c r="D233" s="5" t="s">
        <v>3833</v>
      </c>
      <c r="E233" s="5" t="s">
        <v>1453</v>
      </c>
      <c r="F233" s="5" t="s">
        <v>200</v>
      </c>
      <c r="G233" s="5" t="s">
        <v>87</v>
      </c>
      <c r="H233" s="5" t="s">
        <v>131</v>
      </c>
      <c r="I233" s="150">
        <v>4354.4177175587047</v>
      </c>
      <c r="J233" s="150">
        <v>3681</v>
      </c>
      <c r="K233" s="150">
        <v>2085.32851312613</v>
      </c>
      <c r="L233" s="150">
        <v>1465.0980602567799</v>
      </c>
      <c r="M233" s="150">
        <v>4095.0222470335329</v>
      </c>
      <c r="N233" s="150">
        <v>688</v>
      </c>
      <c r="O233" s="150">
        <v>4310</v>
      </c>
      <c r="P233" s="150">
        <v>10926.68711000011</v>
      </c>
      <c r="Q233" s="150">
        <v>2462</v>
      </c>
      <c r="R233" s="150">
        <v>5473.422043448345</v>
      </c>
      <c r="S233" s="150">
        <v>9744</v>
      </c>
      <c r="T233" s="150">
        <v>5455</v>
      </c>
      <c r="U233" s="150">
        <v>3378.078597246375</v>
      </c>
      <c r="V233" s="150">
        <v>13463</v>
      </c>
      <c r="W233" s="150">
        <v>1428.252361102851</v>
      </c>
      <c r="X233" s="150">
        <v>5217.5869112245946</v>
      </c>
      <c r="Y233" s="150">
        <v>16749.368910000008</v>
      </c>
      <c r="Z233" s="150">
        <v>1305</v>
      </c>
      <c r="AA233" s="150">
        <v>115843.3716169218</v>
      </c>
      <c r="AB233" s="150">
        <v>2909.5727410532272</v>
      </c>
      <c r="AC233" s="150">
        <v>38752.638484391202</v>
      </c>
      <c r="AD233" s="150">
        <v>5953</v>
      </c>
      <c r="AE233" s="150">
        <v>2449.2733248049581</v>
      </c>
      <c r="AF233" s="150">
        <v>19189.482350000009</v>
      </c>
      <c r="AG233" s="150">
        <v>431637</v>
      </c>
      <c r="AH233" s="150">
        <v>14405.63991910852</v>
      </c>
      <c r="AI233" s="150">
        <v>4589.3712454551514</v>
      </c>
      <c r="AJ233" s="150">
        <v>8387.7968960611215</v>
      </c>
      <c r="AK233" s="150">
        <v>5555</v>
      </c>
      <c r="AL233" s="150">
        <v>745953.4375</v>
      </c>
      <c r="AM233" s="150">
        <v>680205.625</v>
      </c>
      <c r="AN233" s="150">
        <v>65747.7734375</v>
      </c>
      <c r="AO233" s="5" t="s">
        <v>4937</v>
      </c>
    </row>
    <row r="234" spans="1:41" ht="14.25" x14ac:dyDescent="0.45">
      <c r="A234" s="150">
        <v>2013</v>
      </c>
      <c r="B234" s="5" t="s">
        <v>81</v>
      </c>
      <c r="C234" s="5" t="s">
        <v>3832</v>
      </c>
      <c r="D234" s="5" t="s">
        <v>3833</v>
      </c>
      <c r="E234" s="5" t="s">
        <v>1453</v>
      </c>
      <c r="F234" s="5" t="s">
        <v>3521</v>
      </c>
      <c r="G234" s="5" t="s">
        <v>87</v>
      </c>
      <c r="H234" s="5" t="s">
        <v>131</v>
      </c>
      <c r="I234" s="150">
        <v>609.26441153034352</v>
      </c>
      <c r="J234" s="150">
        <v>7617</v>
      </c>
      <c r="K234" s="150">
        <v>0</v>
      </c>
      <c r="L234" s="150">
        <v>385.75452068019882</v>
      </c>
      <c r="M234" s="150">
        <v>251.200026021052</v>
      </c>
      <c r="N234" s="150">
        <v>883</v>
      </c>
      <c r="O234" s="150">
        <v>1577</v>
      </c>
      <c r="P234" s="150">
        <v>6436.7532300000003</v>
      </c>
      <c r="Q234" s="150">
        <v>3703</v>
      </c>
      <c r="R234" s="150">
        <v>693.85663664436061</v>
      </c>
      <c r="S234" s="150">
        <v>837</v>
      </c>
      <c r="T234" s="150">
        <v>6708</v>
      </c>
      <c r="U234" s="150">
        <v>2053.249485981125</v>
      </c>
      <c r="V234" s="150">
        <v>5595</v>
      </c>
      <c r="W234" s="150">
        <v>785.77481024305587</v>
      </c>
      <c r="X234" s="150">
        <v>7737.9989640760614</v>
      </c>
      <c r="Y234" s="150">
        <v>39296.28282696</v>
      </c>
      <c r="Z234" s="150">
        <v>179</v>
      </c>
      <c r="AA234" s="150">
        <v>27651.741447133001</v>
      </c>
      <c r="AB234" s="150">
        <v>0</v>
      </c>
      <c r="AC234" s="150">
        <v>308.57366000000002</v>
      </c>
      <c r="AD234" s="150">
        <v>1252</v>
      </c>
      <c r="AE234" s="150">
        <v>3606.3919653971461</v>
      </c>
      <c r="AF234" s="150">
        <v>13125.86744</v>
      </c>
      <c r="AG234" s="150">
        <v>411331</v>
      </c>
      <c r="AH234" s="150">
        <v>52026.129348576651</v>
      </c>
      <c r="AI234" s="150">
        <v>0</v>
      </c>
      <c r="AJ234" s="150">
        <v>51130.842889457512</v>
      </c>
      <c r="AK234" s="150">
        <v>0</v>
      </c>
      <c r="AL234" s="150">
        <v>645781.625</v>
      </c>
      <c r="AM234" s="150">
        <v>574606.5625</v>
      </c>
      <c r="AN234" s="150">
        <v>71175.1015625</v>
      </c>
      <c r="AO234" s="5" t="s">
        <v>4938</v>
      </c>
    </row>
    <row r="235" spans="1:41" ht="14.25" x14ac:dyDescent="0.45">
      <c r="A235" s="150">
        <v>2013</v>
      </c>
      <c r="B235" s="5" t="s">
        <v>81</v>
      </c>
      <c r="C235" s="5" t="s">
        <v>3832</v>
      </c>
      <c r="D235" s="5" t="s">
        <v>3833</v>
      </c>
      <c r="E235" s="5" t="s">
        <v>1453</v>
      </c>
      <c r="F235" s="5" t="s">
        <v>3522</v>
      </c>
      <c r="G235" s="5" t="s">
        <v>87</v>
      </c>
      <c r="H235" s="5" t="s">
        <v>131</v>
      </c>
      <c r="I235" s="150">
        <v>8400.7540419051275</v>
      </c>
      <c r="J235" s="150">
        <v>14041</v>
      </c>
      <c r="K235" s="150">
        <v>2204.8194732869001</v>
      </c>
      <c r="L235" s="150">
        <v>2169.7981751921529</v>
      </c>
      <c r="M235" s="150">
        <v>11593.346488618599</v>
      </c>
      <c r="N235" s="150">
        <v>9886</v>
      </c>
      <c r="O235" s="150">
        <v>10084</v>
      </c>
      <c r="P235" s="150">
        <v>6376.6660099999999</v>
      </c>
      <c r="Q235" s="150">
        <v>77</v>
      </c>
      <c r="R235" s="150">
        <v>5490.9060369116896</v>
      </c>
      <c r="S235" s="150">
        <v>14737</v>
      </c>
      <c r="T235" s="150">
        <v>16406</v>
      </c>
      <c r="U235" s="150">
        <v>39.484336179507231</v>
      </c>
      <c r="V235" s="150">
        <v>3597</v>
      </c>
      <c r="W235" s="150">
        <v>4546.1919651546277</v>
      </c>
      <c r="X235" s="150">
        <v>6322.8876048683396</v>
      </c>
      <c r="Y235" s="150">
        <v>53016.304133199999</v>
      </c>
      <c r="Z235" s="150">
        <v>16399</v>
      </c>
      <c r="AA235" s="150">
        <v>60432.675830237007</v>
      </c>
      <c r="AB235" s="150">
        <v>0</v>
      </c>
      <c r="AC235" s="150">
        <v>10469.532043587031</v>
      </c>
      <c r="AD235" s="150">
        <v>42345</v>
      </c>
      <c r="AE235" s="150">
        <v>27320.74058299973</v>
      </c>
      <c r="AF235" s="150">
        <v>20715.479380000012</v>
      </c>
      <c r="AG235" s="150">
        <v>83671</v>
      </c>
      <c r="AH235" s="150">
        <v>12329.019857729339</v>
      </c>
      <c r="AI235" s="150">
        <v>0</v>
      </c>
      <c r="AJ235" s="150">
        <v>2134.4749188529222</v>
      </c>
      <c r="AK235" s="150">
        <v>17124</v>
      </c>
      <c r="AL235" s="150">
        <v>461930.09375</v>
      </c>
      <c r="AM235" s="150">
        <v>324237.8125</v>
      </c>
      <c r="AN235" s="150">
        <v>137692.265625</v>
      </c>
      <c r="AO235" s="5" t="s">
        <v>4939</v>
      </c>
    </row>
    <row r="236" spans="1:41" ht="14.25" x14ac:dyDescent="0.45">
      <c r="A236" s="150">
        <v>2013</v>
      </c>
      <c r="B236" s="5" t="s">
        <v>81</v>
      </c>
      <c r="C236" s="5" t="s">
        <v>3832</v>
      </c>
      <c r="D236" s="5" t="s">
        <v>3833</v>
      </c>
      <c r="E236" s="5" t="s">
        <v>1453</v>
      </c>
      <c r="F236" s="5" t="s">
        <v>308</v>
      </c>
      <c r="G236" s="5" t="s">
        <v>87</v>
      </c>
      <c r="H236" s="5" t="s">
        <v>131</v>
      </c>
      <c r="I236" s="150">
        <v>153233.2190546873</v>
      </c>
      <c r="J236" s="150">
        <v>322424</v>
      </c>
      <c r="K236" s="150">
        <v>27682.52512382617</v>
      </c>
      <c r="L236" s="150">
        <v>54463.925752121897</v>
      </c>
      <c r="M236" s="150">
        <v>200785.872873204</v>
      </c>
      <c r="N236" s="150">
        <v>207828.8745704467</v>
      </c>
      <c r="O236" s="150">
        <v>120373.50456666161</v>
      </c>
      <c r="P236" s="150">
        <v>143366.0924299999</v>
      </c>
      <c r="Q236" s="150">
        <v>65348</v>
      </c>
      <c r="R236" s="150">
        <v>104498.3564009705</v>
      </c>
      <c r="S236" s="150">
        <v>202799</v>
      </c>
      <c r="T236" s="150">
        <v>207971</v>
      </c>
      <c r="U236" s="150">
        <v>30349.064260983581</v>
      </c>
      <c r="V236" s="150">
        <v>150493</v>
      </c>
      <c r="W236" s="150">
        <v>73882.681540372912</v>
      </c>
      <c r="X236" s="150">
        <v>232434.816605625</v>
      </c>
      <c r="Y236" s="150">
        <v>864648.71981153358</v>
      </c>
      <c r="Z236" s="150">
        <v>144589</v>
      </c>
      <c r="AA236" s="150">
        <v>1385118.546292061</v>
      </c>
      <c r="AB236" s="150">
        <v>32486.997357591808</v>
      </c>
      <c r="AC236" s="150">
        <v>173378.6395504442</v>
      </c>
      <c r="AD236" s="150">
        <v>306568</v>
      </c>
      <c r="AE236" s="150">
        <v>183788.37054169361</v>
      </c>
      <c r="AF236" s="150">
        <v>491717.80441000051</v>
      </c>
      <c r="AG236" s="150">
        <v>2536404</v>
      </c>
      <c r="AH236" s="150">
        <v>459970.22971620387</v>
      </c>
      <c r="AI236" s="150">
        <v>89783.4126619413</v>
      </c>
      <c r="AJ236" s="150">
        <v>555989.83835691749</v>
      </c>
      <c r="AK236" s="150">
        <v>114505</v>
      </c>
      <c r="AL236" s="150">
        <v>9636882</v>
      </c>
      <c r="AM236" s="150">
        <v>7567639.5</v>
      </c>
      <c r="AN236" s="150">
        <v>2069243</v>
      </c>
      <c r="AO236" s="5" t="s">
        <v>4940</v>
      </c>
    </row>
    <row r="237" spans="1:41" ht="14.25" x14ac:dyDescent="0.45">
      <c r="A237" s="150">
        <v>2013</v>
      </c>
      <c r="B237" s="5" t="s">
        <v>81</v>
      </c>
      <c r="C237" s="5" t="s">
        <v>3832</v>
      </c>
      <c r="D237" s="5" t="s">
        <v>3833</v>
      </c>
      <c r="E237" s="5" t="s">
        <v>1453</v>
      </c>
      <c r="F237" s="5" t="s">
        <v>206</v>
      </c>
      <c r="G237" s="5" t="s">
        <v>87</v>
      </c>
      <c r="H237" s="5" t="s">
        <v>131</v>
      </c>
      <c r="I237" s="150">
        <v>25856.61150269783</v>
      </c>
      <c r="J237" s="150">
        <v>52300</v>
      </c>
      <c r="K237" s="150">
        <v>7233.8765207979004</v>
      </c>
      <c r="L237" s="150">
        <v>7489.0184924305604</v>
      </c>
      <c r="M237" s="150">
        <v>12707.468980657301</v>
      </c>
      <c r="N237" s="150">
        <v>17390</v>
      </c>
      <c r="O237" s="150">
        <v>9126</v>
      </c>
      <c r="P237" s="150">
        <v>27106.398519999999</v>
      </c>
      <c r="Q237" s="150">
        <v>6543</v>
      </c>
      <c r="R237" s="150">
        <v>7137.3899116092598</v>
      </c>
      <c r="S237" s="150">
        <v>19769</v>
      </c>
      <c r="T237" s="150">
        <v>33107</v>
      </c>
      <c r="U237" s="150">
        <v>1778.48902049718</v>
      </c>
      <c r="V237" s="150">
        <v>17400</v>
      </c>
      <c r="W237" s="150">
        <v>9964.0483835888099</v>
      </c>
      <c r="X237" s="150">
        <v>24999.70979701366</v>
      </c>
      <c r="Y237" s="150">
        <v>100575.44500666</v>
      </c>
      <c r="Z237" s="150">
        <v>23100</v>
      </c>
      <c r="AA237" s="150">
        <v>131579.38039709601</v>
      </c>
      <c r="AB237" s="150">
        <v>0</v>
      </c>
      <c r="AC237" s="150">
        <v>14762.44954799044</v>
      </c>
      <c r="AD237" s="150">
        <v>53657</v>
      </c>
      <c r="AE237" s="150">
        <v>18966.904637157259</v>
      </c>
      <c r="AF237" s="150">
        <v>48338.140600000159</v>
      </c>
      <c r="AG237" s="150">
        <v>202404</v>
      </c>
      <c r="AH237" s="150">
        <v>103418.11784981719</v>
      </c>
      <c r="AI237" s="150">
        <v>0</v>
      </c>
      <c r="AJ237" s="150">
        <v>40121.749808232336</v>
      </c>
      <c r="AK237" s="150">
        <v>29621</v>
      </c>
      <c r="AL237" s="150">
        <v>1046452.125</v>
      </c>
      <c r="AM237" s="150">
        <v>742848.9375</v>
      </c>
      <c r="AN237" s="150">
        <v>303603.21875</v>
      </c>
      <c r="AO237" s="5" t="s">
        <v>4941</v>
      </c>
    </row>
    <row r="238" spans="1:41" ht="14.25" x14ac:dyDescent="0.45">
      <c r="A238" s="150">
        <v>2013</v>
      </c>
      <c r="B238" s="5" t="s">
        <v>81</v>
      </c>
      <c r="C238" s="5" t="s">
        <v>3766</v>
      </c>
      <c r="D238" s="5" t="s">
        <v>7</v>
      </c>
      <c r="E238" s="5" t="s">
        <v>9</v>
      </c>
      <c r="F238" s="5" t="s">
        <v>3772</v>
      </c>
      <c r="G238" s="5" t="s">
        <v>83</v>
      </c>
      <c r="H238" s="5" t="s">
        <v>267</v>
      </c>
      <c r="I238" s="150">
        <v>7.9738245273873014</v>
      </c>
      <c r="J238" s="150">
        <v>12.683481523690411</v>
      </c>
      <c r="K238" s="150">
        <v>13.72456223379082</v>
      </c>
      <c r="L238" s="150">
        <v>15.494939354501319</v>
      </c>
      <c r="M238" s="150">
        <v>10.285717644315961</v>
      </c>
      <c r="N238" s="150">
        <v>12.95562731383624</v>
      </c>
      <c r="O238" s="150">
        <v>11.52151794352975</v>
      </c>
      <c r="P238" s="150">
        <v>5.5407801418439719</v>
      </c>
      <c r="Q238" s="150">
        <v>3.196267538795154</v>
      </c>
      <c r="R238" s="150">
        <v>11.084745619839589</v>
      </c>
      <c r="S238" s="150">
        <v>10.577722360764749</v>
      </c>
      <c r="T238" s="150">
        <v>15.878186432332109</v>
      </c>
      <c r="U238" s="150">
        <v>8.179162609542356</v>
      </c>
      <c r="V238" s="150">
        <v>9.0989922940130405</v>
      </c>
      <c r="W238" s="150">
        <v>8.3177590465668292</v>
      </c>
      <c r="X238" s="150">
        <v>10.0670559492662</v>
      </c>
      <c r="Y238" s="150">
        <v>11.42426746925293</v>
      </c>
      <c r="Z238" s="150">
        <v>15.407146336056339</v>
      </c>
      <c r="AA238" s="150">
        <v>13.1685765138468</v>
      </c>
      <c r="AB238" s="150">
        <v>15.29636711281071</v>
      </c>
      <c r="AC238" s="150">
        <v>26.082766549094231</v>
      </c>
      <c r="AD238" s="150">
        <v>14.14256356309601</v>
      </c>
      <c r="AE238" s="150">
        <v>13.69010896001061</v>
      </c>
      <c r="AF238" s="150">
        <v>9.3330496288665632</v>
      </c>
      <c r="AG238" s="150">
        <v>12.045550628660919</v>
      </c>
      <c r="AH238" s="150">
        <v>17.98332611726795</v>
      </c>
      <c r="AI238" s="150">
        <v>9.1502762583984936</v>
      </c>
      <c r="AJ238" s="150">
        <v>7.0646368034281526</v>
      </c>
      <c r="AK238" s="150">
        <v>10.476618705035969</v>
      </c>
      <c r="AL238" s="150">
        <v>341.84561157226563</v>
      </c>
      <c r="AM238" s="150">
        <v>194.42391967773438</v>
      </c>
      <c r="AN238" s="150">
        <v>147.42167663574219</v>
      </c>
      <c r="AO238" s="5" t="s">
        <v>3978</v>
      </c>
    </row>
    <row r="239" spans="1:41" ht="14.25" x14ac:dyDescent="0.45">
      <c r="A239" s="150">
        <v>2013</v>
      </c>
      <c r="B239" s="5" t="s">
        <v>81</v>
      </c>
      <c r="C239" s="5" t="s">
        <v>303</v>
      </c>
      <c r="D239" s="5" t="s">
        <v>7</v>
      </c>
      <c r="E239" s="5" t="s">
        <v>3928</v>
      </c>
      <c r="F239" s="5" t="s">
        <v>117</v>
      </c>
      <c r="G239" s="5" t="s">
        <v>83</v>
      </c>
      <c r="H239" s="5" t="s">
        <v>267</v>
      </c>
      <c r="I239" s="150">
        <v>176</v>
      </c>
      <c r="J239" s="150">
        <v>346</v>
      </c>
      <c r="K239" s="150">
        <v>40</v>
      </c>
      <c r="L239" s="150">
        <v>168</v>
      </c>
      <c r="M239" s="150">
        <v>182</v>
      </c>
      <c r="N239" s="150">
        <v>143</v>
      </c>
      <c r="O239" s="150">
        <v>204</v>
      </c>
      <c r="P239" s="150">
        <v>41</v>
      </c>
      <c r="Q239" s="150">
        <v>6</v>
      </c>
      <c r="R239" s="150">
        <v>118</v>
      </c>
      <c r="S239" s="150">
        <v>346</v>
      </c>
      <c r="T239" s="150">
        <v>221</v>
      </c>
      <c r="U239" s="150">
        <v>13</v>
      </c>
      <c r="V239" s="150">
        <v>168</v>
      </c>
      <c r="W239" s="150">
        <v>71</v>
      </c>
      <c r="X239" s="150">
        <v>366</v>
      </c>
      <c r="Y239" s="150">
        <v>391</v>
      </c>
      <c r="Z239" s="150">
        <v>520</v>
      </c>
      <c r="AA239" s="150">
        <v>1461</v>
      </c>
      <c r="AB239" s="150">
        <v>68</v>
      </c>
      <c r="AC239" s="150">
        <v>343</v>
      </c>
      <c r="AD239" s="150">
        <v>730</v>
      </c>
      <c r="AE239" s="150">
        <v>256</v>
      </c>
      <c r="AF239" s="150">
        <v>456</v>
      </c>
      <c r="AG239" s="150">
        <v>998</v>
      </c>
      <c r="AH239" s="150">
        <v>380</v>
      </c>
      <c r="AI239" s="150">
        <v>91</v>
      </c>
      <c r="AJ239" s="150">
        <v>111</v>
      </c>
      <c r="AK239" s="150">
        <v>94</v>
      </c>
      <c r="AL239" s="150">
        <v>8508</v>
      </c>
      <c r="AM239" s="150">
        <v>5715</v>
      </c>
      <c r="AN239" s="150">
        <v>2793</v>
      </c>
      <c r="AO239" s="5" t="s">
        <v>3929</v>
      </c>
    </row>
    <row r="240" spans="1:41" ht="14.25" x14ac:dyDescent="0.45">
      <c r="A240" s="150">
        <v>2013</v>
      </c>
      <c r="B240" s="5" t="s">
        <v>81</v>
      </c>
      <c r="C240" s="5" t="s">
        <v>303</v>
      </c>
      <c r="D240" s="5" t="s">
        <v>7</v>
      </c>
      <c r="E240" s="5" t="s">
        <v>3928</v>
      </c>
      <c r="F240" s="5" t="s">
        <v>118</v>
      </c>
      <c r="G240" s="5" t="s">
        <v>83</v>
      </c>
      <c r="H240" s="5" t="s">
        <v>267</v>
      </c>
      <c r="I240" s="150">
        <v>148</v>
      </c>
      <c r="J240" s="150">
        <v>357</v>
      </c>
      <c r="K240" s="150">
        <v>45</v>
      </c>
      <c r="L240" s="150">
        <v>96</v>
      </c>
      <c r="M240" s="150">
        <v>133</v>
      </c>
      <c r="N240" s="150">
        <v>240</v>
      </c>
      <c r="O240" s="150">
        <v>214</v>
      </c>
      <c r="P240" s="150">
        <v>84</v>
      </c>
      <c r="Q240" s="150">
        <v>15</v>
      </c>
      <c r="R240" s="150">
        <v>128</v>
      </c>
      <c r="S240" s="150">
        <v>163</v>
      </c>
      <c r="T240" s="150">
        <v>303</v>
      </c>
      <c r="U240" s="150">
        <v>8</v>
      </c>
      <c r="V240" s="150">
        <v>136</v>
      </c>
      <c r="W240" s="150">
        <v>73</v>
      </c>
      <c r="X240" s="150">
        <v>215</v>
      </c>
      <c r="Y240" s="150">
        <v>851</v>
      </c>
      <c r="Z240" s="150">
        <v>156</v>
      </c>
      <c r="AA240" s="150">
        <v>1882</v>
      </c>
      <c r="AB240" s="150">
        <v>92</v>
      </c>
      <c r="AC240" s="150">
        <v>690</v>
      </c>
      <c r="AD240" s="150">
        <v>498</v>
      </c>
      <c r="AE240" s="150">
        <v>281</v>
      </c>
      <c r="AF240" s="150">
        <v>289</v>
      </c>
      <c r="AG240" s="150">
        <v>1144</v>
      </c>
      <c r="AH240" s="150">
        <v>555</v>
      </c>
      <c r="AI240" s="150">
        <v>90</v>
      </c>
      <c r="AJ240" s="150">
        <v>216</v>
      </c>
      <c r="AK240" s="150">
        <v>137</v>
      </c>
      <c r="AL240" s="150">
        <v>9239</v>
      </c>
      <c r="AM240" s="150">
        <v>6721</v>
      </c>
      <c r="AN240" s="150">
        <v>2518</v>
      </c>
      <c r="AO240" s="5" t="s">
        <v>3930</v>
      </c>
    </row>
    <row r="241" spans="1:41" ht="14.25" x14ac:dyDescent="0.45">
      <c r="A241" s="150">
        <v>2013</v>
      </c>
      <c r="B241" s="5" t="s">
        <v>81</v>
      </c>
      <c r="C241" s="5" t="s">
        <v>303</v>
      </c>
      <c r="D241" s="5" t="s">
        <v>7</v>
      </c>
      <c r="E241" s="5" t="s">
        <v>1</v>
      </c>
      <c r="F241" s="5" t="s">
        <v>117</v>
      </c>
      <c r="G241" s="5" t="s">
        <v>83</v>
      </c>
      <c r="H241" s="5" t="s">
        <v>304</v>
      </c>
      <c r="I241" s="150">
        <v>38.31666666666667</v>
      </c>
      <c r="J241" s="150">
        <v>21.81</v>
      </c>
      <c r="K241" s="150">
        <v>72.040000000000006</v>
      </c>
      <c r="L241" s="150">
        <v>82.593722</v>
      </c>
      <c r="M241" s="150">
        <v>42.965000000000003</v>
      </c>
      <c r="N241" s="150">
        <v>48.380028421512897</v>
      </c>
      <c r="O241" s="150">
        <v>90.17</v>
      </c>
      <c r="P241" s="150">
        <v>7.9489999999999998</v>
      </c>
      <c r="Q241" s="150">
        <v>8.2539999999999996</v>
      </c>
      <c r="R241" s="150">
        <v>32.059743262152459</v>
      </c>
      <c r="S241" s="150">
        <v>67.462000000000003</v>
      </c>
      <c r="T241" s="150">
        <v>68.451359999999994</v>
      </c>
      <c r="U241" s="150">
        <v>10.24</v>
      </c>
      <c r="V241" s="150">
        <v>36.982235986587511</v>
      </c>
      <c r="W241" s="150">
        <v>4.8444354183590574</v>
      </c>
      <c r="X241" s="150">
        <v>55.602733518226501</v>
      </c>
      <c r="Y241" s="150">
        <v>11.34</v>
      </c>
      <c r="Z241" s="150">
        <v>130.52000000000001</v>
      </c>
      <c r="AA241" s="150">
        <v>60.015460344698553</v>
      </c>
      <c r="AB241" s="150">
        <v>25.24</v>
      </c>
      <c r="AC241" s="150">
        <v>83.012499999999989</v>
      </c>
      <c r="AD241" s="150">
        <v>81.021000000000001</v>
      </c>
      <c r="AE241" s="150">
        <v>144.3907616676243</v>
      </c>
      <c r="AF241" s="150">
        <v>33.718194000000061</v>
      </c>
      <c r="AG241" s="150">
        <v>20.100000000000001</v>
      </c>
      <c r="AH241" s="150">
        <v>14.715274006588469</v>
      </c>
      <c r="AI241" s="150">
        <v>52.05</v>
      </c>
      <c r="AJ241" s="150">
        <v>1.406471662525137</v>
      </c>
      <c r="AK241" s="150">
        <v>65.599999999999994</v>
      </c>
      <c r="AL241" s="150">
        <v>48.663814544677734</v>
      </c>
      <c r="AM241" s="150">
        <v>45.358161926269531</v>
      </c>
      <c r="AN241" s="150">
        <v>53.346813201904297</v>
      </c>
      <c r="AO241" s="5" t="s">
        <v>305</v>
      </c>
    </row>
    <row r="242" spans="1:41" ht="14.25" x14ac:dyDescent="0.45">
      <c r="A242" s="150">
        <v>2013</v>
      </c>
      <c r="B242" s="5" t="s">
        <v>81</v>
      </c>
      <c r="C242" s="5" t="s">
        <v>303</v>
      </c>
      <c r="D242" s="5" t="s">
        <v>7</v>
      </c>
      <c r="E242" s="5" t="s">
        <v>1</v>
      </c>
      <c r="F242" s="5" t="s">
        <v>118</v>
      </c>
      <c r="G242" s="5" t="s">
        <v>83</v>
      </c>
      <c r="H242" s="5" t="s">
        <v>304</v>
      </c>
      <c r="I242" s="150">
        <v>109.95</v>
      </c>
      <c r="J242" s="150">
        <v>53.8</v>
      </c>
      <c r="K242" s="150">
        <v>111.59</v>
      </c>
      <c r="L242" s="150">
        <v>41.254711999999998</v>
      </c>
      <c r="M242" s="150">
        <v>83.582099999999997</v>
      </c>
      <c r="N242" s="150">
        <v>114.507050721469</v>
      </c>
      <c r="O242" s="150">
        <v>196.99</v>
      </c>
      <c r="P242" s="150">
        <v>50.1</v>
      </c>
      <c r="Q242" s="150">
        <v>23.536999999999999</v>
      </c>
      <c r="R242" s="150">
        <v>159.54314453164611</v>
      </c>
      <c r="S242" s="150">
        <v>186.62</v>
      </c>
      <c r="T242" s="150">
        <v>70.928259999999995</v>
      </c>
      <c r="U242" s="150">
        <v>33.4</v>
      </c>
      <c r="V242" s="150">
        <v>93.546447867667624</v>
      </c>
      <c r="W242" s="150">
        <v>49.884484159220143</v>
      </c>
      <c r="X242" s="150">
        <v>61.357985752352</v>
      </c>
      <c r="Y242" s="150">
        <v>82.44</v>
      </c>
      <c r="Z242" s="150">
        <v>122.49</v>
      </c>
      <c r="AA242" s="150">
        <v>115.7691334382495</v>
      </c>
      <c r="AB242" s="150">
        <v>63.3</v>
      </c>
      <c r="AC242" s="150">
        <v>116.55259000000009</v>
      </c>
      <c r="AD242" s="150">
        <v>110.376</v>
      </c>
      <c r="AE242" s="150">
        <v>250.91409691629951</v>
      </c>
      <c r="AF242" s="150">
        <v>55.519331999999999</v>
      </c>
      <c r="AG242" s="150">
        <v>75.7</v>
      </c>
      <c r="AH242" s="150">
        <v>60.39667792128067</v>
      </c>
      <c r="AI242" s="150">
        <v>100.03</v>
      </c>
      <c r="AJ242" s="150">
        <v>41.883669987459463</v>
      </c>
      <c r="AK242" s="150">
        <v>147.30000000000001</v>
      </c>
      <c r="AL242" s="150">
        <v>95.974586486816406</v>
      </c>
      <c r="AM242" s="150">
        <v>90.641586303710938</v>
      </c>
      <c r="AN242" s="150">
        <v>103.52962493896484</v>
      </c>
      <c r="AO242" s="5" t="s">
        <v>307</v>
      </c>
    </row>
    <row r="243" spans="1:41" ht="14.25" x14ac:dyDescent="0.45">
      <c r="A243" s="150">
        <v>2013</v>
      </c>
      <c r="B243" s="5" t="s">
        <v>81</v>
      </c>
      <c r="C243" s="5" t="s">
        <v>303</v>
      </c>
      <c r="D243" s="5" t="s">
        <v>7</v>
      </c>
      <c r="E243" s="5" t="s">
        <v>119</v>
      </c>
      <c r="F243" s="5" t="s">
        <v>117</v>
      </c>
      <c r="G243" s="5" t="s">
        <v>83</v>
      </c>
      <c r="H243" s="5" t="s">
        <v>304</v>
      </c>
      <c r="I243" s="150">
        <v>0.1544567819896836</v>
      </c>
      <c r="J243" s="150">
        <v>0.12</v>
      </c>
      <c r="K243" s="150">
        <v>0.48599999999999999</v>
      </c>
      <c r="L243" s="150">
        <v>0.39268999999999998</v>
      </c>
      <c r="M243" s="150">
        <v>0.17419999999999999</v>
      </c>
      <c r="N243" s="150">
        <v>0.18107783121993901</v>
      </c>
      <c r="O243" s="150">
        <v>0.55000000000000004</v>
      </c>
      <c r="P243" s="150">
        <v>2.4E-2</v>
      </c>
      <c r="Q243" s="150">
        <v>2.47E-2</v>
      </c>
      <c r="R243" s="150">
        <v>0.16904950213948211</v>
      </c>
      <c r="S243" s="150">
        <v>0.27339999999999998</v>
      </c>
      <c r="T243" s="150">
        <v>0.29975000000000002</v>
      </c>
      <c r="U243" s="150">
        <v>0.05</v>
      </c>
      <c r="V243" s="150">
        <v>0.3348751156336725</v>
      </c>
      <c r="W243" s="150">
        <v>8.8708367181153505E-2</v>
      </c>
      <c r="X243" s="150">
        <v>0.26191382529410701</v>
      </c>
      <c r="Y243" s="150">
        <v>3.6999999999999998E-2</v>
      </c>
      <c r="Z243" s="150">
        <v>0.55000000000000004</v>
      </c>
      <c r="AA243" s="150">
        <v>0.2256690733233595</v>
      </c>
      <c r="AB243" s="150">
        <v>0.13</v>
      </c>
      <c r="AC243" s="150">
        <v>0.54119702040668249</v>
      </c>
      <c r="AD243" s="150">
        <v>0.36959999999999998</v>
      </c>
      <c r="AE243" s="150">
        <v>0.64400000000000013</v>
      </c>
      <c r="AF243" s="150">
        <v>0.31893599999999989</v>
      </c>
      <c r="AG243" s="150">
        <v>0.14000000000000001</v>
      </c>
      <c r="AH243" s="150">
        <v>0.15331784289188449</v>
      </c>
      <c r="AI243" s="150">
        <v>0.16139999999999999</v>
      </c>
      <c r="AJ243" s="150">
        <v>1.24245915205188E-2</v>
      </c>
      <c r="AK243" s="150">
        <v>0.23</v>
      </c>
      <c r="AL243" s="150">
        <v>0.24477121233940125</v>
      </c>
      <c r="AM243" s="150">
        <v>0.23059272766113281</v>
      </c>
      <c r="AN243" s="150">
        <v>0.26485753059387207</v>
      </c>
      <c r="AO243" s="5" t="s">
        <v>309</v>
      </c>
    </row>
    <row r="244" spans="1:41" ht="14.25" x14ac:dyDescent="0.45">
      <c r="A244" s="150">
        <v>2013</v>
      </c>
      <c r="B244" s="5" t="s">
        <v>81</v>
      </c>
      <c r="C244" s="5" t="s">
        <v>303</v>
      </c>
      <c r="D244" s="5" t="s">
        <v>7</v>
      </c>
      <c r="E244" s="5" t="s">
        <v>119</v>
      </c>
      <c r="F244" s="5" t="s">
        <v>118</v>
      </c>
      <c r="G244" s="5" t="s">
        <v>83</v>
      </c>
      <c r="H244" s="5" t="s">
        <v>304</v>
      </c>
      <c r="I244" s="150">
        <v>1.1434815445678199</v>
      </c>
      <c r="J244" s="150">
        <v>0.93</v>
      </c>
      <c r="K244" s="150">
        <v>1.24</v>
      </c>
      <c r="L244" s="150">
        <v>2.3035459999999999</v>
      </c>
      <c r="M244" s="150">
        <v>1.6238999999999999</v>
      </c>
      <c r="N244" s="150">
        <v>1.5971250546567599</v>
      </c>
      <c r="O244" s="150">
        <v>3.27</v>
      </c>
      <c r="P244" s="150">
        <v>0.90900000000000003</v>
      </c>
      <c r="Q244" s="150">
        <v>0.30990000000000001</v>
      </c>
      <c r="R244" s="150">
        <v>2.1265032142929572</v>
      </c>
      <c r="S244" s="150">
        <v>1.5223</v>
      </c>
      <c r="T244" s="150">
        <v>1.06498</v>
      </c>
      <c r="U244" s="150">
        <v>0.51</v>
      </c>
      <c r="V244" s="150">
        <v>1.1547815361514431</v>
      </c>
      <c r="W244" s="150">
        <v>1.3218521527213649</v>
      </c>
      <c r="X244" s="150">
        <v>1.5669512570921</v>
      </c>
      <c r="Y244" s="150">
        <v>0.93300000000000005</v>
      </c>
      <c r="Z244" s="150">
        <v>1.75</v>
      </c>
      <c r="AA244" s="150">
        <v>1.634873138358969</v>
      </c>
      <c r="AB244" s="150">
        <v>1.29</v>
      </c>
      <c r="AC244" s="150">
        <v>1.776171751298147</v>
      </c>
      <c r="AD244" s="150">
        <v>2.2166999999999999</v>
      </c>
      <c r="AE244" s="150">
        <v>4.0269999999999904</v>
      </c>
      <c r="AF244" s="150">
        <v>1.318103</v>
      </c>
      <c r="AG244" s="150">
        <v>0.87</v>
      </c>
      <c r="AH244" s="150">
        <v>1.2843482161830331</v>
      </c>
      <c r="AI244" s="150">
        <v>1.3396999999999999</v>
      </c>
      <c r="AJ244" s="150">
        <v>0.56086400383750634</v>
      </c>
      <c r="AK244" s="150">
        <v>2.89</v>
      </c>
      <c r="AL244" s="150">
        <v>1.5339683294296265</v>
      </c>
      <c r="AM244" s="150">
        <v>1.403197169303894</v>
      </c>
      <c r="AN244" s="150">
        <v>1.7192274332046509</v>
      </c>
      <c r="AO244" s="5" t="s">
        <v>310</v>
      </c>
    </row>
    <row r="245" spans="1:41" ht="14.25" x14ac:dyDescent="0.45">
      <c r="A245" s="150">
        <v>2013</v>
      </c>
      <c r="B245" s="5" t="s">
        <v>81</v>
      </c>
      <c r="C245" s="5" t="s">
        <v>3839</v>
      </c>
      <c r="D245" s="5" t="s">
        <v>7</v>
      </c>
      <c r="E245" s="5" t="s">
        <v>1</v>
      </c>
      <c r="F245" s="5" t="s">
        <v>3840</v>
      </c>
      <c r="G245" s="5" t="s">
        <v>83</v>
      </c>
      <c r="H245" s="5" t="s">
        <v>304</v>
      </c>
      <c r="I245" s="150">
        <v>3.9666666666666668</v>
      </c>
      <c r="J245" s="150">
        <v>2.1800000000000002</v>
      </c>
      <c r="K245" s="150"/>
      <c r="L245" s="150">
        <v>2.9824959999999998</v>
      </c>
      <c r="M245" s="150">
        <v>0</v>
      </c>
      <c r="N245" s="150">
        <v>4.13297988631395</v>
      </c>
      <c r="O245" s="150">
        <v>0.56196568656220047</v>
      </c>
      <c r="P245" s="150">
        <v>0</v>
      </c>
      <c r="Q245" s="150">
        <v>0</v>
      </c>
      <c r="R245" s="150">
        <v>0</v>
      </c>
      <c r="S245" s="150">
        <v>1.88</v>
      </c>
      <c r="T245" s="150">
        <v>0</v>
      </c>
      <c r="U245" s="150">
        <v>0</v>
      </c>
      <c r="V245" s="150">
        <v>0</v>
      </c>
      <c r="W245" s="150">
        <v>0</v>
      </c>
      <c r="X245" s="150">
        <v>2.9365381500000001E-3</v>
      </c>
      <c r="Y245" s="150">
        <v>0.4</v>
      </c>
      <c r="Z245" s="150">
        <v>0</v>
      </c>
      <c r="AA245" s="150">
        <v>2.4087260446608002E-3</v>
      </c>
      <c r="AB245" s="150">
        <v>0</v>
      </c>
      <c r="AC245" s="150">
        <v>0</v>
      </c>
      <c r="AD245" s="150">
        <v>1.5289999999999999</v>
      </c>
      <c r="AE245" s="150">
        <v>0</v>
      </c>
      <c r="AF245" s="150">
        <v>0</v>
      </c>
      <c r="AG245" s="150"/>
      <c r="AH245" s="150">
        <v>0</v>
      </c>
      <c r="AI245" s="150">
        <v>0</v>
      </c>
      <c r="AJ245" s="150">
        <v>0</v>
      </c>
      <c r="AK245" s="150">
        <v>33.6</v>
      </c>
      <c r="AL245" s="150">
        <v>1.7668431997299194</v>
      </c>
      <c r="AM245" s="150">
        <v>0.80379718542098999</v>
      </c>
      <c r="AN245" s="150">
        <v>3.1311585903167725</v>
      </c>
      <c r="AO245" s="5" t="s">
        <v>3849</v>
      </c>
    </row>
    <row r="246" spans="1:41" ht="14.25" x14ac:dyDescent="0.45">
      <c r="A246" s="150">
        <v>2013</v>
      </c>
      <c r="B246" s="5" t="s">
        <v>81</v>
      </c>
      <c r="C246" s="5" t="s">
        <v>3839</v>
      </c>
      <c r="D246" s="5" t="s">
        <v>7</v>
      </c>
      <c r="E246" s="5" t="s">
        <v>1</v>
      </c>
      <c r="F246" s="5" t="s">
        <v>3841</v>
      </c>
      <c r="G246" s="5" t="s">
        <v>83</v>
      </c>
      <c r="H246" s="5" t="s">
        <v>304</v>
      </c>
      <c r="I246" s="150">
        <v>19.95</v>
      </c>
      <c r="J246" s="150">
        <v>4.68</v>
      </c>
      <c r="K246" s="150">
        <v>14.65</v>
      </c>
      <c r="L246" s="150">
        <v>3.0857000000000001</v>
      </c>
      <c r="M246" s="150">
        <v>17.552099999999999</v>
      </c>
      <c r="N246" s="150">
        <v>12.2134346305203</v>
      </c>
      <c r="O246" s="150">
        <v>17.4795860476945</v>
      </c>
      <c r="P246" s="150">
        <v>9.5399999999999991</v>
      </c>
      <c r="Q246" s="150">
        <v>0</v>
      </c>
      <c r="R246" s="150">
        <v>13.539737583906231</v>
      </c>
      <c r="S246" s="150">
        <v>147.69999999999999</v>
      </c>
      <c r="T246" s="150">
        <v>3.2748701155000002</v>
      </c>
      <c r="U246" s="150">
        <v>0</v>
      </c>
      <c r="V246" s="150">
        <v>21.131319631561009</v>
      </c>
      <c r="W246" s="150">
        <v>1.6341998375304629</v>
      </c>
      <c r="X246" s="150">
        <v>1.114796889E-2</v>
      </c>
      <c r="Y246" s="150">
        <v>22.3</v>
      </c>
      <c r="Z246" s="150">
        <v>19.768000000000001</v>
      </c>
      <c r="AA246" s="150">
        <v>4.990540115604297</v>
      </c>
      <c r="AB246" s="150">
        <v>0</v>
      </c>
      <c r="AC246" s="150">
        <v>15.64446</v>
      </c>
      <c r="AD246" s="150">
        <v>1.667</v>
      </c>
      <c r="AE246" s="150">
        <v>39.924950520334548</v>
      </c>
      <c r="AF246" s="150">
        <v>5.6871480000000014</v>
      </c>
      <c r="AG246" s="150">
        <v>5.4</v>
      </c>
      <c r="AH246" s="150">
        <v>3.8040752721176778</v>
      </c>
      <c r="AI246" s="150">
        <v>2.4500000000000002</v>
      </c>
      <c r="AJ246" s="150">
        <v>9.98</v>
      </c>
      <c r="AK246" s="150">
        <v>15.2</v>
      </c>
      <c r="AL246" s="150">
        <v>14.939940452575684</v>
      </c>
      <c r="AM246" s="150">
        <v>12.225605010986328</v>
      </c>
      <c r="AN246" s="150">
        <v>18.785249710083008</v>
      </c>
      <c r="AO246" s="5" t="s">
        <v>3850</v>
      </c>
    </row>
    <row r="247" spans="1:41" ht="14.25" x14ac:dyDescent="0.45">
      <c r="A247" s="150">
        <v>2013</v>
      </c>
      <c r="B247" s="5" t="s">
        <v>81</v>
      </c>
      <c r="C247" s="5" t="s">
        <v>3839</v>
      </c>
      <c r="D247" s="5" t="s">
        <v>7</v>
      </c>
      <c r="E247" s="5" t="s">
        <v>1</v>
      </c>
      <c r="F247" s="5" t="s">
        <v>3842</v>
      </c>
      <c r="G247" s="5" t="s">
        <v>83</v>
      </c>
      <c r="H247" s="5" t="s">
        <v>304</v>
      </c>
      <c r="I247" s="150">
        <v>12.31666666666667</v>
      </c>
      <c r="J247" s="150">
        <v>9.01</v>
      </c>
      <c r="K247" s="150">
        <v>3.99</v>
      </c>
      <c r="L247" s="150">
        <v>2.9049510000000001</v>
      </c>
      <c r="M247" s="150">
        <v>2.6244000000000001</v>
      </c>
      <c r="N247" s="150">
        <v>21.206055968517699</v>
      </c>
      <c r="O247" s="150">
        <v>32.295674628792767</v>
      </c>
      <c r="P247" s="150">
        <v>4.62</v>
      </c>
      <c r="Q247" s="150">
        <v>0</v>
      </c>
      <c r="R247" s="150">
        <v>22.95751455050598</v>
      </c>
      <c r="S247" s="150">
        <v>0.56999999999999995</v>
      </c>
      <c r="T247" s="150">
        <v>19.675369059822</v>
      </c>
      <c r="U247" s="150">
        <v>0</v>
      </c>
      <c r="V247" s="150">
        <v>16.10998940863378</v>
      </c>
      <c r="W247" s="150">
        <v>3.1942323314378549</v>
      </c>
      <c r="X247" s="150">
        <v>5.2390015770299998</v>
      </c>
      <c r="Y247" s="150">
        <v>11.1</v>
      </c>
      <c r="Z247" s="150">
        <v>12.72</v>
      </c>
      <c r="AA247" s="150">
        <v>18.529451234559112</v>
      </c>
      <c r="AB247" s="150">
        <v>2.57</v>
      </c>
      <c r="AC247" s="150">
        <v>10.624739999999999</v>
      </c>
      <c r="AD247" s="150">
        <v>10.292999999999999</v>
      </c>
      <c r="AE247" s="150">
        <v>39.791738491987502</v>
      </c>
      <c r="AF247" s="150">
        <v>7.2575080000000014</v>
      </c>
      <c r="AG247" s="150">
        <v>9.8000000000000007</v>
      </c>
      <c r="AH247" s="150">
        <v>4.2842301607914399E-2</v>
      </c>
      <c r="AI247" s="150">
        <v>5.31</v>
      </c>
      <c r="AJ247" s="150">
        <v>3.15</v>
      </c>
      <c r="AK247" s="150">
        <v>10</v>
      </c>
      <c r="AL247" s="150">
        <v>10.272521018981934</v>
      </c>
      <c r="AM247" s="150">
        <v>11.888153076171875</v>
      </c>
      <c r="AN247" s="150">
        <v>7.9837093353271484</v>
      </c>
      <c r="AO247" s="5" t="s">
        <v>3851</v>
      </c>
    </row>
    <row r="248" spans="1:41" ht="14.25" x14ac:dyDescent="0.45">
      <c r="A248" s="150">
        <v>2013</v>
      </c>
      <c r="B248" s="5" t="s">
        <v>81</v>
      </c>
      <c r="C248" s="5" t="s">
        <v>3839</v>
      </c>
      <c r="D248" s="5" t="s">
        <v>7</v>
      </c>
      <c r="E248" s="5" t="s">
        <v>1</v>
      </c>
      <c r="F248" s="5" t="s">
        <v>3843</v>
      </c>
      <c r="G248" s="5" t="s">
        <v>83</v>
      </c>
      <c r="H248" s="5" t="s">
        <v>304</v>
      </c>
      <c r="I248" s="150">
        <v>33.083333333333343</v>
      </c>
      <c r="J248" s="150">
        <v>11.17</v>
      </c>
      <c r="K248" s="150">
        <v>18.27</v>
      </c>
      <c r="L248" s="150">
        <v>15.22986</v>
      </c>
      <c r="M248" s="150">
        <v>23.828099999999999</v>
      </c>
      <c r="N248" s="150">
        <v>27.351060341058201</v>
      </c>
      <c r="O248" s="150">
        <v>52.697380519201047</v>
      </c>
      <c r="P248" s="150">
        <v>17.513000000000002</v>
      </c>
      <c r="Q248" s="150">
        <v>21.747</v>
      </c>
      <c r="R248" s="150">
        <v>68.075236762588474</v>
      </c>
      <c r="S248" s="150">
        <v>11.84</v>
      </c>
      <c r="T248" s="150">
        <v>23.684167282600001</v>
      </c>
      <c r="U248" s="150">
        <v>28.7</v>
      </c>
      <c r="V248" s="150">
        <v>21.607529260231491</v>
      </c>
      <c r="W248" s="150">
        <v>24.937367993501219</v>
      </c>
      <c r="X248" s="150">
        <v>18.233509163090002</v>
      </c>
      <c r="Y248" s="150">
        <v>20.8</v>
      </c>
      <c r="Z248" s="150">
        <v>37.4</v>
      </c>
      <c r="AA248" s="150">
        <v>54.661382862469779</v>
      </c>
      <c r="AB248" s="150">
        <v>19.36</v>
      </c>
      <c r="AC248" s="150">
        <v>54.374599999999987</v>
      </c>
      <c r="AD248" s="150">
        <v>55.287999999999997</v>
      </c>
      <c r="AE248" s="150">
        <v>91.869182149013582</v>
      </c>
      <c r="AF248" s="150">
        <v>12.915288</v>
      </c>
      <c r="AG248" s="150">
        <v>32.200000000000003</v>
      </c>
      <c r="AH248" s="150">
        <v>35.38562793662787</v>
      </c>
      <c r="AI248" s="150">
        <v>10.29</v>
      </c>
      <c r="AJ248" s="150">
        <v>19.66</v>
      </c>
      <c r="AK248" s="150">
        <v>21.1</v>
      </c>
      <c r="AL248" s="150">
        <v>30.4576416015625</v>
      </c>
      <c r="AM248" s="150">
        <v>33.432788848876953</v>
      </c>
      <c r="AN248" s="150">
        <v>26.24284553527832</v>
      </c>
      <c r="AO248" s="5" t="s">
        <v>3852</v>
      </c>
    </row>
    <row r="249" spans="1:41" ht="14.25" x14ac:dyDescent="0.45">
      <c r="A249" s="150">
        <v>2013</v>
      </c>
      <c r="B249" s="5" t="s">
        <v>81</v>
      </c>
      <c r="C249" s="5" t="s">
        <v>3839</v>
      </c>
      <c r="D249" s="5" t="s">
        <v>7</v>
      </c>
      <c r="E249" s="5" t="s">
        <v>1</v>
      </c>
      <c r="F249" s="5" t="s">
        <v>3844</v>
      </c>
      <c r="G249" s="5" t="s">
        <v>83</v>
      </c>
      <c r="H249" s="5" t="s">
        <v>304</v>
      </c>
      <c r="I249" s="150">
        <v>2.416666666666667</v>
      </c>
      <c r="J249" s="150">
        <v>3.28</v>
      </c>
      <c r="K249" s="150">
        <v>60.12</v>
      </c>
      <c r="L249" s="150">
        <v>3.3557169999999998</v>
      </c>
      <c r="M249" s="150">
        <v>0</v>
      </c>
      <c r="N249" s="150">
        <v>7.7447529514648004</v>
      </c>
      <c r="O249" s="150">
        <v>6.0326701488741516</v>
      </c>
      <c r="P249" s="150">
        <v>0.14000000000000001</v>
      </c>
      <c r="Q249" s="150">
        <v>0</v>
      </c>
      <c r="R249" s="150">
        <v>1.017055018150109</v>
      </c>
      <c r="S249" s="150">
        <v>0.76</v>
      </c>
      <c r="T249" s="150">
        <v>3.3412858299999999</v>
      </c>
      <c r="U249" s="150">
        <v>0.1</v>
      </c>
      <c r="V249" s="150">
        <v>1.37553794795479E-2</v>
      </c>
      <c r="W249" s="150">
        <v>0.27782290820471162</v>
      </c>
      <c r="X249" s="150">
        <v>1.8247684304</v>
      </c>
      <c r="Y249" s="150">
        <v>2.1</v>
      </c>
      <c r="Z249" s="150">
        <v>1.1779999999999999</v>
      </c>
      <c r="AA249" s="150">
        <v>1.3140792058486761</v>
      </c>
      <c r="AB249" s="150">
        <v>1.41</v>
      </c>
      <c r="AC249" s="150">
        <v>1.98566</v>
      </c>
      <c r="AD249" s="150">
        <v>0.26700000000000002</v>
      </c>
      <c r="AE249" s="150">
        <v>0.63183936666028218</v>
      </c>
      <c r="AF249" s="150">
        <v>1.488723</v>
      </c>
      <c r="AG249" s="150">
        <v>0.1</v>
      </c>
      <c r="AH249" s="150">
        <v>0.81823011356928677</v>
      </c>
      <c r="AI249" s="150">
        <v>0.21</v>
      </c>
      <c r="AJ249" s="150">
        <v>0.54</v>
      </c>
      <c r="AK249" s="150">
        <v>0.1</v>
      </c>
      <c r="AL249" s="150">
        <v>3.5368280410766602</v>
      </c>
      <c r="AM249" s="150">
        <v>1.6121324300765991</v>
      </c>
      <c r="AN249" s="150">
        <v>6.263481616973877</v>
      </c>
      <c r="AO249" s="5" t="s">
        <v>3853</v>
      </c>
    </row>
    <row r="250" spans="1:41" ht="14.25" x14ac:dyDescent="0.45">
      <c r="A250" s="150">
        <v>2013</v>
      </c>
      <c r="B250" s="5" t="s">
        <v>81</v>
      </c>
      <c r="C250" s="5" t="s">
        <v>3839</v>
      </c>
      <c r="D250" s="5" t="s">
        <v>7</v>
      </c>
      <c r="E250" s="5" t="s">
        <v>1</v>
      </c>
      <c r="F250" s="5" t="s">
        <v>3845</v>
      </c>
      <c r="G250" s="5" t="s">
        <v>83</v>
      </c>
      <c r="H250" s="5" t="s">
        <v>304</v>
      </c>
      <c r="I250" s="150">
        <v>2.166666666666667</v>
      </c>
      <c r="J250" s="150">
        <v>0.39</v>
      </c>
      <c r="K250" s="150">
        <v>2.2400000000000002</v>
      </c>
      <c r="L250" s="150">
        <v>0.41595100000000002</v>
      </c>
      <c r="M250" s="150">
        <v>0</v>
      </c>
      <c r="N250" s="150">
        <v>0.910034980323568</v>
      </c>
      <c r="O250" s="150">
        <v>0</v>
      </c>
      <c r="P250" s="150">
        <v>0.126</v>
      </c>
      <c r="Q250" s="150">
        <v>4.0000000000000001E-3</v>
      </c>
      <c r="R250" s="150">
        <v>0.27855853663482788</v>
      </c>
      <c r="S250" s="150">
        <v>0.33</v>
      </c>
      <c r="T250" s="150">
        <v>6.2987274681000001</v>
      </c>
      <c r="U250" s="150">
        <v>0</v>
      </c>
      <c r="V250" s="150">
        <v>18.8570700773606</v>
      </c>
      <c r="W250" s="150">
        <v>5.310722989439479</v>
      </c>
      <c r="X250" s="150">
        <v>3.0452988199999999E-2</v>
      </c>
      <c r="Y250" s="150">
        <v>1.3</v>
      </c>
      <c r="Z250" s="150">
        <v>0.05</v>
      </c>
      <c r="AA250" s="150">
        <v>1.5340953210708741</v>
      </c>
      <c r="AB250" s="150">
        <v>0</v>
      </c>
      <c r="AC250" s="150">
        <v>2.9449299999999989</v>
      </c>
      <c r="AD250" s="150">
        <v>0.79400000000000004</v>
      </c>
      <c r="AE250" s="150">
        <v>2.8109876779671841</v>
      </c>
      <c r="AF250" s="150">
        <v>0.57168999999999992</v>
      </c>
      <c r="AG250" s="150">
        <v>0.6</v>
      </c>
      <c r="AH250" s="150">
        <v>1.8217363586995019</v>
      </c>
      <c r="AI250" s="150">
        <v>0.38</v>
      </c>
      <c r="AJ250" s="150">
        <v>0.1</v>
      </c>
      <c r="AK250" s="150">
        <v>16.399999999999999</v>
      </c>
      <c r="AL250" s="150">
        <v>2.2988145351409912</v>
      </c>
      <c r="AM250" s="150">
        <v>1.9447046518325806</v>
      </c>
      <c r="AN250" s="150">
        <v>2.8004701137542725</v>
      </c>
      <c r="AO250" s="5" t="s">
        <v>3854</v>
      </c>
    </row>
    <row r="251" spans="1:41" ht="14.25" x14ac:dyDescent="0.45">
      <c r="A251" s="150">
        <v>2013</v>
      </c>
      <c r="B251" s="5" t="s">
        <v>81</v>
      </c>
      <c r="C251" s="5" t="s">
        <v>3839</v>
      </c>
      <c r="D251" s="5" t="s">
        <v>7</v>
      </c>
      <c r="E251" s="5" t="s">
        <v>1</v>
      </c>
      <c r="F251" s="5" t="s">
        <v>3846</v>
      </c>
      <c r="G251" s="5" t="s">
        <v>83</v>
      </c>
      <c r="H251" s="5" t="s">
        <v>304</v>
      </c>
      <c r="I251" s="150">
        <v>18.083333333333329</v>
      </c>
      <c r="J251" s="150">
        <v>6.26</v>
      </c>
      <c r="K251" s="150">
        <v>2.36</v>
      </c>
      <c r="L251" s="150">
        <v>3.8485170000000002</v>
      </c>
      <c r="M251" s="150">
        <v>27.5183</v>
      </c>
      <c r="N251" s="150">
        <v>5.5895824223874104</v>
      </c>
      <c r="O251" s="150">
        <v>27.040006260148289</v>
      </c>
      <c r="P251" s="150">
        <v>13.67</v>
      </c>
      <c r="Q251" s="150">
        <v>1.7849999999999999</v>
      </c>
      <c r="R251" s="150">
        <v>34.768712863255672</v>
      </c>
      <c r="S251" s="150">
        <v>20.9</v>
      </c>
      <c r="T251" s="150">
        <v>4.2165568866000003</v>
      </c>
      <c r="U251" s="150">
        <v>2.38</v>
      </c>
      <c r="V251" s="150">
        <v>13.19489468970915</v>
      </c>
      <c r="W251" s="150">
        <v>2.0767668562144599</v>
      </c>
      <c r="X251" s="150">
        <v>20.98314209582</v>
      </c>
      <c r="Y251" s="150">
        <v>11.2</v>
      </c>
      <c r="Z251" s="150">
        <v>43.05</v>
      </c>
      <c r="AA251" s="150">
        <v>14.85379439669652</v>
      </c>
      <c r="AB251" s="150">
        <v>0.14000000000000001</v>
      </c>
      <c r="AC251" s="150">
        <v>11.824529999999999</v>
      </c>
      <c r="AD251" s="150">
        <v>30.003</v>
      </c>
      <c r="AE251" s="150">
        <v>33.099565855838613</v>
      </c>
      <c r="AF251" s="150">
        <v>10.310629</v>
      </c>
      <c r="AG251" s="150">
        <v>12.9</v>
      </c>
      <c r="AH251" s="150">
        <v>11.58574363091163</v>
      </c>
      <c r="AI251" s="150">
        <v>35.6</v>
      </c>
      <c r="AJ251" s="150">
        <v>6.97</v>
      </c>
      <c r="AK251" s="150">
        <v>21.5</v>
      </c>
      <c r="AL251" s="150">
        <v>15.438347816467285</v>
      </c>
      <c r="AM251" s="150">
        <v>14.34050178527832</v>
      </c>
      <c r="AN251" s="150">
        <v>16.993627548217773</v>
      </c>
      <c r="AO251" s="5" t="s">
        <v>3855</v>
      </c>
    </row>
    <row r="252" spans="1:41" ht="14.25" x14ac:dyDescent="0.45">
      <c r="A252" s="150">
        <v>2013</v>
      </c>
      <c r="B252" s="5" t="s">
        <v>81</v>
      </c>
      <c r="C252" s="5" t="s">
        <v>3839</v>
      </c>
      <c r="D252" s="5" t="s">
        <v>7</v>
      </c>
      <c r="E252" s="5" t="s">
        <v>1</v>
      </c>
      <c r="F252" s="5" t="s">
        <v>3847</v>
      </c>
      <c r="G252" s="5" t="s">
        <v>83</v>
      </c>
      <c r="H252" s="5" t="s">
        <v>304</v>
      </c>
      <c r="I252" s="150">
        <v>1.6</v>
      </c>
      <c r="J252" s="150">
        <v>15.39</v>
      </c>
      <c r="K252" s="150">
        <v>9.9499999999999993</v>
      </c>
      <c r="L252" s="150">
        <v>7.0129169999999998</v>
      </c>
      <c r="M252" s="150">
        <v>8.0120000000000005</v>
      </c>
      <c r="N252" s="150">
        <v>35.359149540883301</v>
      </c>
      <c r="O252" s="150">
        <v>60.886006612281633</v>
      </c>
      <c r="P252" s="150">
        <v>4.53</v>
      </c>
      <c r="Q252" s="150">
        <v>0</v>
      </c>
      <c r="R252" s="150">
        <v>18.90632921660481</v>
      </c>
      <c r="S252" s="150">
        <v>1.56</v>
      </c>
      <c r="T252" s="150">
        <v>9.5365000000000002</v>
      </c>
      <c r="U252" s="150">
        <v>2.2200000000000002</v>
      </c>
      <c r="V252" s="150">
        <v>9.8674067221708198E-2</v>
      </c>
      <c r="W252" s="150">
        <v>6.7715678310316818</v>
      </c>
      <c r="X252" s="150">
        <v>8.5117189624199998</v>
      </c>
      <c r="Y252" s="150">
        <v>7.1</v>
      </c>
      <c r="Z252" s="150">
        <v>8.3130000000000006</v>
      </c>
      <c r="AA252" s="150">
        <v>13.49090895042203</v>
      </c>
      <c r="AB252" s="150">
        <v>33.79</v>
      </c>
      <c r="AC252" s="150">
        <v>11.244260000000001</v>
      </c>
      <c r="AD252" s="150">
        <v>10.531000000000001</v>
      </c>
      <c r="AE252" s="150">
        <v>39.422620187703501</v>
      </c>
      <c r="AF252" s="150">
        <v>14.80989599999999</v>
      </c>
      <c r="AG252" s="150">
        <v>11</v>
      </c>
      <c r="AH252" s="150">
        <v>1.737137865086299</v>
      </c>
      <c r="AI252" s="150">
        <v>35.5</v>
      </c>
      <c r="AJ252" s="150">
        <v>1.18</v>
      </c>
      <c r="AK252" s="150">
        <v>25.5</v>
      </c>
      <c r="AL252" s="150">
        <v>13.929781913757324</v>
      </c>
      <c r="AM252" s="150">
        <v>11.275160789489746</v>
      </c>
      <c r="AN252" s="150">
        <v>17.690494537353516</v>
      </c>
      <c r="AO252" s="5" t="s">
        <v>3856</v>
      </c>
    </row>
    <row r="253" spans="1:41" ht="14.25" x14ac:dyDescent="0.45">
      <c r="A253" s="150">
        <v>2013</v>
      </c>
      <c r="B253" s="5" t="s">
        <v>81</v>
      </c>
      <c r="C253" s="5" t="s">
        <v>3839</v>
      </c>
      <c r="D253" s="5" t="s">
        <v>7</v>
      </c>
      <c r="E253" s="5" t="s">
        <v>1</v>
      </c>
      <c r="F253" s="5" t="s">
        <v>3848</v>
      </c>
      <c r="G253" s="5" t="s">
        <v>83</v>
      </c>
      <c r="H253" s="5" t="s">
        <v>304</v>
      </c>
      <c r="I253" s="150">
        <v>16.366666666666671</v>
      </c>
      <c r="J253" s="150">
        <v>1.47</v>
      </c>
      <c r="K253" s="150"/>
      <c r="L253" s="150">
        <v>2.4186030000000001</v>
      </c>
      <c r="M253" s="150">
        <v>4.0472999999999999</v>
      </c>
      <c r="N253" s="150">
        <v>0</v>
      </c>
      <c r="O253" s="150">
        <v>0</v>
      </c>
      <c r="P253" s="150">
        <v>0</v>
      </c>
      <c r="Q253" s="150">
        <v>0</v>
      </c>
      <c r="R253" s="150">
        <v>0</v>
      </c>
      <c r="S253" s="150">
        <v>1.07</v>
      </c>
      <c r="T253" s="150">
        <v>0.90076500000000004</v>
      </c>
      <c r="U253" s="150">
        <v>0</v>
      </c>
      <c r="V253" s="150">
        <v>2.533215353470351</v>
      </c>
      <c r="W253" s="150">
        <v>5.681803411860276</v>
      </c>
      <c r="X253" s="150">
        <v>6.52130802835</v>
      </c>
      <c r="Y253" s="150">
        <v>6.1</v>
      </c>
      <c r="Z253" s="150">
        <v>0</v>
      </c>
      <c r="AA253" s="150">
        <v>6.3924726255335127</v>
      </c>
      <c r="AB253" s="150">
        <v>6.04</v>
      </c>
      <c r="AC253" s="150">
        <v>7.9094100000000003</v>
      </c>
      <c r="AD253" s="150">
        <v>0</v>
      </c>
      <c r="AE253" s="150">
        <v>3.363212666794356</v>
      </c>
      <c r="AF253" s="150">
        <v>2.2642519999999999</v>
      </c>
      <c r="AG253" s="150">
        <v>3.7</v>
      </c>
      <c r="AH253" s="150">
        <v>5.2012844426604969</v>
      </c>
      <c r="AI253" s="150">
        <v>10.3</v>
      </c>
      <c r="AJ253" s="150">
        <v>0.3</v>
      </c>
      <c r="AK253" s="150">
        <v>4</v>
      </c>
      <c r="AL253" s="150">
        <v>3.330355167388916</v>
      </c>
      <c r="AM253" s="150">
        <v>3.106931209564209</v>
      </c>
      <c r="AN253" s="150">
        <v>3.64687180519104</v>
      </c>
      <c r="AO253" s="5" t="s">
        <v>3857</v>
      </c>
    </row>
    <row r="254" spans="1:41" ht="14.25" x14ac:dyDescent="0.45">
      <c r="A254" s="150">
        <v>2013</v>
      </c>
      <c r="B254" s="5" t="s">
        <v>81</v>
      </c>
      <c r="C254" s="5" t="s">
        <v>3839</v>
      </c>
      <c r="D254" s="5" t="s">
        <v>7</v>
      </c>
      <c r="E254" s="5" t="s">
        <v>119</v>
      </c>
      <c r="F254" s="5" t="s">
        <v>3840</v>
      </c>
      <c r="G254" s="5" t="s">
        <v>83</v>
      </c>
      <c r="H254" s="5" t="s">
        <v>304</v>
      </c>
      <c r="I254" s="150">
        <v>1.7258279635551401E-2</v>
      </c>
      <c r="J254" s="150">
        <v>0.03</v>
      </c>
      <c r="K254" s="150"/>
      <c r="L254" s="150">
        <v>5.0990000000000001E-2</v>
      </c>
      <c r="M254" s="150">
        <v>0</v>
      </c>
      <c r="N254" s="150">
        <v>3.0061215566243998E-2</v>
      </c>
      <c r="O254" s="150">
        <v>4.1473482403113996E-3</v>
      </c>
      <c r="P254" s="150">
        <v>0</v>
      </c>
      <c r="Q254" s="150">
        <v>0</v>
      </c>
      <c r="R254" s="150">
        <v>0</v>
      </c>
      <c r="S254" s="150">
        <v>0.03</v>
      </c>
      <c r="T254" s="150">
        <v>0</v>
      </c>
      <c r="U254" s="150">
        <v>0</v>
      </c>
      <c r="V254" s="150">
        <v>0</v>
      </c>
      <c r="W254" s="150">
        <v>0</v>
      </c>
      <c r="X254" s="150">
        <v>1.8126779999999999E-5</v>
      </c>
      <c r="Y254" s="150">
        <v>1E-3</v>
      </c>
      <c r="Z254" s="150">
        <v>0</v>
      </c>
      <c r="AA254" s="150">
        <v>3.1040284080700001E-6</v>
      </c>
      <c r="AB254" s="150">
        <v>0</v>
      </c>
      <c r="AC254" s="150">
        <v>0</v>
      </c>
      <c r="AD254" s="150">
        <v>2.7E-2</v>
      </c>
      <c r="AE254" s="150">
        <v>0</v>
      </c>
      <c r="AF254" s="150">
        <v>0</v>
      </c>
      <c r="AG254" s="150"/>
      <c r="AH254" s="150">
        <v>0</v>
      </c>
      <c r="AI254" s="150">
        <v>0</v>
      </c>
      <c r="AJ254" s="150">
        <v>0</v>
      </c>
      <c r="AK254" s="150">
        <v>0.76</v>
      </c>
      <c r="AL254" s="150">
        <v>3.2775107771158218E-2</v>
      </c>
      <c r="AM254" s="150">
        <v>7.6066236943006516E-3</v>
      </c>
      <c r="AN254" s="150">
        <v>6.843046098947525E-2</v>
      </c>
      <c r="AO254" s="5" t="s">
        <v>3858</v>
      </c>
    </row>
    <row r="255" spans="1:41" ht="14.25" x14ac:dyDescent="0.45">
      <c r="A255" s="150">
        <v>2013</v>
      </c>
      <c r="B255" s="5" t="s">
        <v>81</v>
      </c>
      <c r="C255" s="5" t="s">
        <v>3839</v>
      </c>
      <c r="D255" s="5" t="s">
        <v>7</v>
      </c>
      <c r="E255" s="5" t="s">
        <v>119</v>
      </c>
      <c r="F255" s="5" t="s">
        <v>3841</v>
      </c>
      <c r="G255" s="5" t="s">
        <v>83</v>
      </c>
      <c r="H255" s="5" t="s">
        <v>304</v>
      </c>
      <c r="I255" s="150">
        <v>0.2115665825713873</v>
      </c>
      <c r="J255" s="150">
        <v>0.02</v>
      </c>
      <c r="K255" s="150">
        <v>0.26400000000000001</v>
      </c>
      <c r="L255" s="150">
        <v>0.112058</v>
      </c>
      <c r="M255" s="150">
        <v>0.20519999999999999</v>
      </c>
      <c r="N255" s="150">
        <v>0.15112592916484499</v>
      </c>
      <c r="O255" s="150">
        <v>0.1566602108887454</v>
      </c>
      <c r="P255" s="150">
        <v>0.20799999999999999</v>
      </c>
      <c r="Q255" s="150">
        <v>0</v>
      </c>
      <c r="R255" s="150">
        <v>0.1427267749589341</v>
      </c>
      <c r="S255" s="150">
        <v>0.74</v>
      </c>
      <c r="T255" s="150">
        <v>9.4938003846600002E-3</v>
      </c>
      <c r="U255" s="150">
        <v>0</v>
      </c>
      <c r="V255" s="150">
        <v>0.18396814543699469</v>
      </c>
      <c r="W255" s="150">
        <v>4.8009748172217703E-2</v>
      </c>
      <c r="X255" s="150">
        <v>9.0633890000000006E-5</v>
      </c>
      <c r="Y255" s="150">
        <v>0.14799999999999999</v>
      </c>
      <c r="Z255" s="150">
        <v>0.30299999999999999</v>
      </c>
      <c r="AA255" s="150">
        <v>7.3661698151861493E-2</v>
      </c>
      <c r="AB255" s="150">
        <v>0</v>
      </c>
      <c r="AC255" s="150">
        <v>7.5097317603960795E-2</v>
      </c>
      <c r="AD255" s="150">
        <v>3.7499999999999999E-2</v>
      </c>
      <c r="AE255" s="150">
        <v>0.23799999999999999</v>
      </c>
      <c r="AF255" s="150">
        <v>5.3733999999999997E-2</v>
      </c>
      <c r="AG255" s="150">
        <v>0.03</v>
      </c>
      <c r="AH255" s="150">
        <v>0.13666092130427601</v>
      </c>
      <c r="AI255" s="150">
        <v>0.1066</v>
      </c>
      <c r="AJ255" s="150">
        <v>6.5535351082238E-2</v>
      </c>
      <c r="AK255" s="150">
        <v>0.4</v>
      </c>
      <c r="AL255" s="150">
        <v>0.14209270477294922</v>
      </c>
      <c r="AM255" s="150">
        <v>0.11861610412597656</v>
      </c>
      <c r="AN255" s="150">
        <v>0.17535127699375153</v>
      </c>
      <c r="AO255" s="5" t="s">
        <v>3859</v>
      </c>
    </row>
    <row r="256" spans="1:41" ht="14.25" x14ac:dyDescent="0.45">
      <c r="A256" s="150">
        <v>2013</v>
      </c>
      <c r="B256" s="5" t="s">
        <v>81</v>
      </c>
      <c r="C256" s="5" t="s">
        <v>3839</v>
      </c>
      <c r="D256" s="5" t="s">
        <v>7</v>
      </c>
      <c r="E256" s="5" t="s">
        <v>119</v>
      </c>
      <c r="F256" s="5" t="s">
        <v>3842</v>
      </c>
      <c r="G256" s="5" t="s">
        <v>83</v>
      </c>
      <c r="H256" s="5" t="s">
        <v>304</v>
      </c>
      <c r="I256" s="150">
        <v>0.14275843229258731</v>
      </c>
      <c r="J256" s="150">
        <v>0.35</v>
      </c>
      <c r="K256" s="150">
        <v>0.158</v>
      </c>
      <c r="L256" s="150">
        <v>0.81331899999999979</v>
      </c>
      <c r="M256" s="150">
        <v>0.19650000000000001</v>
      </c>
      <c r="N256" s="150">
        <v>0.27459554000874498</v>
      </c>
      <c r="O256" s="150">
        <v>1.2062914490286989</v>
      </c>
      <c r="P256" s="150">
        <v>0.16700000000000001</v>
      </c>
      <c r="Q256" s="150">
        <v>0</v>
      </c>
      <c r="R256" s="150">
        <v>0.3699783009876092</v>
      </c>
      <c r="S256" s="150">
        <v>0.01</v>
      </c>
      <c r="T256" s="150">
        <v>0.33461554199999999</v>
      </c>
      <c r="U256" s="150">
        <v>0</v>
      </c>
      <c r="V256" s="150">
        <v>0.23727359262089581</v>
      </c>
      <c r="W256" s="150">
        <v>8.8545897644191698E-2</v>
      </c>
      <c r="X256" s="150">
        <v>0.43609404172999999</v>
      </c>
      <c r="Y256" s="150">
        <v>0.10100000000000001</v>
      </c>
      <c r="Z256" s="150">
        <v>0.38979999999999998</v>
      </c>
      <c r="AA256" s="150">
        <v>0.34023565783674059</v>
      </c>
      <c r="AB256" s="150">
        <v>0.16</v>
      </c>
      <c r="AC256" s="150">
        <v>0.57759773352144084</v>
      </c>
      <c r="AD256" s="150">
        <v>0.39760000000000001</v>
      </c>
      <c r="AE256" s="150">
        <v>1.03</v>
      </c>
      <c r="AF256" s="150">
        <v>0.26003499999999991</v>
      </c>
      <c r="AG256" s="150">
        <v>0.11</v>
      </c>
      <c r="AH256" s="150">
        <v>4.5333270370457998E-3</v>
      </c>
      <c r="AI256" s="150">
        <v>0.16700000000000001</v>
      </c>
      <c r="AJ256" s="150">
        <v>4.9530979630248002E-2</v>
      </c>
      <c r="AK256" s="150">
        <v>0.43</v>
      </c>
      <c r="AL256" s="150">
        <v>0.30352774262428284</v>
      </c>
      <c r="AM256" s="150">
        <v>0.30665439367294312</v>
      </c>
      <c r="AN256" s="150">
        <v>0.29909837245941162</v>
      </c>
      <c r="AO256" s="5" t="s">
        <v>3860</v>
      </c>
    </row>
    <row r="257" spans="1:41" ht="14.25" x14ac:dyDescent="0.45">
      <c r="A257" s="150">
        <v>2013</v>
      </c>
      <c r="B257" s="5" t="s">
        <v>81</v>
      </c>
      <c r="C257" s="5" t="s">
        <v>3839</v>
      </c>
      <c r="D257" s="5" t="s">
        <v>7</v>
      </c>
      <c r="E257" s="5" t="s">
        <v>119</v>
      </c>
      <c r="F257" s="5" t="s">
        <v>3843</v>
      </c>
      <c r="G257" s="5" t="s">
        <v>83</v>
      </c>
      <c r="H257" s="5" t="s">
        <v>304</v>
      </c>
      <c r="I257" s="150">
        <v>0.28452057656152069</v>
      </c>
      <c r="J257" s="150">
        <v>0.15</v>
      </c>
      <c r="K257" s="150">
        <v>0.223</v>
      </c>
      <c r="L257" s="150">
        <v>0.70833999999999986</v>
      </c>
      <c r="M257" s="150">
        <v>0.51839999999999997</v>
      </c>
      <c r="N257" s="150">
        <v>0.465238303454307</v>
      </c>
      <c r="O257" s="150">
        <v>0.79922530664945124</v>
      </c>
      <c r="P257" s="150">
        <v>0.32100000000000001</v>
      </c>
      <c r="Q257" s="150">
        <v>0.25900000000000001</v>
      </c>
      <c r="R257" s="150">
        <v>0.72243515645596312</v>
      </c>
      <c r="S257" s="150">
        <v>0.23</v>
      </c>
      <c r="T257" s="150">
        <v>0.33449277734580002</v>
      </c>
      <c r="U257" s="150">
        <v>0.45</v>
      </c>
      <c r="V257" s="150">
        <v>0.28213275415946049</v>
      </c>
      <c r="W257" s="150">
        <v>0.45385865150284321</v>
      </c>
      <c r="X257" s="150">
        <v>0.42248083093</v>
      </c>
      <c r="Y257" s="150">
        <v>0.29199999999999998</v>
      </c>
      <c r="Z257" s="150">
        <v>0.47699999999999998</v>
      </c>
      <c r="AA257" s="150">
        <v>0.70136763491659482</v>
      </c>
      <c r="AB257" s="150">
        <v>0.44</v>
      </c>
      <c r="AC257" s="150">
        <v>0.6139334319739832</v>
      </c>
      <c r="AD257" s="150">
        <v>1.044</v>
      </c>
      <c r="AE257" s="150">
        <v>1.448</v>
      </c>
      <c r="AF257" s="150">
        <v>0.33926499999999993</v>
      </c>
      <c r="AG257" s="150">
        <v>0.36</v>
      </c>
      <c r="AH257" s="150">
        <v>0.74162396996670832</v>
      </c>
      <c r="AI257" s="150">
        <v>0.1734</v>
      </c>
      <c r="AJ257" s="150">
        <v>0.27507968792689957</v>
      </c>
      <c r="AK257" s="150">
        <v>0.43</v>
      </c>
      <c r="AL257" s="150">
        <v>0.4813721776008606</v>
      </c>
      <c r="AM257" s="150">
        <v>0.4793713390827179</v>
      </c>
      <c r="AN257" s="150">
        <v>0.48420676589012146</v>
      </c>
      <c r="AO257" s="5" t="s">
        <v>3861</v>
      </c>
    </row>
    <row r="258" spans="1:41" ht="14.25" x14ac:dyDescent="0.45">
      <c r="A258" s="150">
        <v>2013</v>
      </c>
      <c r="B258" s="5" t="s">
        <v>81</v>
      </c>
      <c r="C258" s="5" t="s">
        <v>3839</v>
      </c>
      <c r="D258" s="5" t="s">
        <v>7</v>
      </c>
      <c r="E258" s="5" t="s">
        <v>119</v>
      </c>
      <c r="F258" s="5" t="s">
        <v>3844</v>
      </c>
      <c r="G258" s="5" t="s">
        <v>83</v>
      </c>
      <c r="H258" s="5" t="s">
        <v>304</v>
      </c>
      <c r="I258" s="150">
        <v>7.7774742491684201E-2</v>
      </c>
      <c r="J258" s="150">
        <v>0.14000000000000001</v>
      </c>
      <c r="K258" s="150">
        <v>0.40799999999999997</v>
      </c>
      <c r="L258" s="150">
        <v>0.11133800000000001</v>
      </c>
      <c r="M258" s="150">
        <v>0</v>
      </c>
      <c r="N258" s="150">
        <v>0.112975513773502</v>
      </c>
      <c r="O258" s="150">
        <v>0.23608584228338911</v>
      </c>
      <c r="P258" s="150">
        <v>2.3E-2</v>
      </c>
      <c r="Q258" s="150">
        <v>0</v>
      </c>
      <c r="R258" s="150">
        <v>0.15225811685019569</v>
      </c>
      <c r="S258" s="150">
        <v>0.08</v>
      </c>
      <c r="T258" s="150">
        <v>0.15239186399999999</v>
      </c>
      <c r="U258" s="150">
        <v>0.03</v>
      </c>
      <c r="V258" s="150">
        <v>2.4132244700959999E-4</v>
      </c>
      <c r="W258" s="150">
        <v>2.9244516653127999E-3</v>
      </c>
      <c r="X258" s="150">
        <v>7.2398354090000006E-2</v>
      </c>
      <c r="Y258" s="150">
        <v>6.5000000000000002E-2</v>
      </c>
      <c r="Z258" s="150">
        <v>0.11700000000000001</v>
      </c>
      <c r="AA258" s="150">
        <v>8.1648363245820393E-2</v>
      </c>
      <c r="AB258" s="150">
        <v>0.11</v>
      </c>
      <c r="AC258" s="150">
        <v>5.8643664322199996E-3</v>
      </c>
      <c r="AD258" s="150">
        <v>4.48E-2</v>
      </c>
      <c r="AE258" s="150">
        <v>0.16700000000000001</v>
      </c>
      <c r="AF258" s="150">
        <v>9.4353000000000006E-2</v>
      </c>
      <c r="AG258" s="150">
        <v>0.03</v>
      </c>
      <c r="AH258" s="150">
        <v>3.7128420654971302E-2</v>
      </c>
      <c r="AI258" s="150">
        <v>7.1999999999999998E-3</v>
      </c>
      <c r="AJ258" s="150">
        <v>2.9215870799307899E-2</v>
      </c>
      <c r="AK258" s="150">
        <v>0</v>
      </c>
      <c r="AL258" s="150">
        <v>8.2365453243255615E-2</v>
      </c>
      <c r="AM258" s="150">
        <v>7.2804063558578491E-2</v>
      </c>
      <c r="AN258" s="150">
        <v>9.5910750329494476E-2</v>
      </c>
      <c r="AO258" s="5" t="s">
        <v>3862</v>
      </c>
    </row>
    <row r="259" spans="1:41" ht="14.25" x14ac:dyDescent="0.45">
      <c r="A259" s="150">
        <v>2013</v>
      </c>
      <c r="B259" s="5" t="s">
        <v>81</v>
      </c>
      <c r="C259" s="5" t="s">
        <v>3839</v>
      </c>
      <c r="D259" s="5" t="s">
        <v>7</v>
      </c>
      <c r="E259" s="5" t="s">
        <v>119</v>
      </c>
      <c r="F259" s="5" t="s">
        <v>3845</v>
      </c>
      <c r="G259" s="5" t="s">
        <v>83</v>
      </c>
      <c r="H259" s="5" t="s">
        <v>304</v>
      </c>
      <c r="I259" s="150">
        <v>1.7965322749112202E-2</v>
      </c>
      <c r="J259" s="150">
        <v>0.01</v>
      </c>
      <c r="K259" s="150">
        <v>6.8000000000000005E-2</v>
      </c>
      <c r="L259" s="150">
        <v>4.2111999999999997E-2</v>
      </c>
      <c r="M259" s="150">
        <v>0</v>
      </c>
      <c r="N259" s="150">
        <v>1.5467861827721901E-2</v>
      </c>
      <c r="O259" s="150">
        <v>0</v>
      </c>
      <c r="P259" s="150">
        <v>7.0000000000000001E-3</v>
      </c>
      <c r="Q259" s="150">
        <v>0</v>
      </c>
      <c r="R259" s="150">
        <v>4.8670681997930001E-4</v>
      </c>
      <c r="S259" s="150">
        <v>0.01</v>
      </c>
      <c r="T259" s="150">
        <v>9.4324180499999993E-2</v>
      </c>
      <c r="U259" s="150">
        <v>0</v>
      </c>
      <c r="V259" s="150">
        <v>0.23606698038584781</v>
      </c>
      <c r="W259" s="150">
        <v>0.13785540211210401</v>
      </c>
      <c r="X259" s="150">
        <v>8.5359000850000005E-2</v>
      </c>
      <c r="Y259" s="150">
        <v>1.7000000000000001E-2</v>
      </c>
      <c r="Z259" s="150">
        <v>0</v>
      </c>
      <c r="AA259" s="150">
        <v>1.4356131387314499E-2</v>
      </c>
      <c r="AB259" s="150">
        <v>0</v>
      </c>
      <c r="AC259" s="150">
        <v>3.1139075975838801E-2</v>
      </c>
      <c r="AD259" s="150">
        <v>1.6799999999999999E-2</v>
      </c>
      <c r="AE259" s="150">
        <v>6.4000000000000001E-2</v>
      </c>
      <c r="AF259" s="150">
        <v>1.7606E-2</v>
      </c>
      <c r="AG259" s="150">
        <v>0.01</v>
      </c>
      <c r="AH259" s="150">
        <v>2.9596486671546299E-2</v>
      </c>
      <c r="AI259" s="150">
        <v>6.6E-3</v>
      </c>
      <c r="AJ259" s="150">
        <v>1E-3</v>
      </c>
      <c r="AK259" s="150">
        <v>0.48</v>
      </c>
      <c r="AL259" s="150">
        <v>4.8715006560087204E-2</v>
      </c>
      <c r="AM259" s="150">
        <v>2.8482357040047646E-2</v>
      </c>
      <c r="AN259" s="150">
        <v>7.7377922832965851E-2</v>
      </c>
      <c r="AO259" s="5" t="s">
        <v>3863</v>
      </c>
    </row>
    <row r="260" spans="1:41" ht="14.25" x14ac:dyDescent="0.45">
      <c r="A260" s="150">
        <v>2013</v>
      </c>
      <c r="B260" s="5" t="s">
        <v>81</v>
      </c>
      <c r="C260" s="5" t="s">
        <v>3839</v>
      </c>
      <c r="D260" s="5" t="s">
        <v>7</v>
      </c>
      <c r="E260" s="5" t="s">
        <v>119</v>
      </c>
      <c r="F260" s="5" t="s">
        <v>3846</v>
      </c>
      <c r="G260" s="5" t="s">
        <v>83</v>
      </c>
      <c r="H260" s="5" t="s">
        <v>304</v>
      </c>
      <c r="I260" s="150">
        <v>0.1975864119168903</v>
      </c>
      <c r="J260" s="150">
        <v>0.09</v>
      </c>
      <c r="K260" s="150">
        <v>1.0999999999999999E-2</v>
      </c>
      <c r="L260" s="150">
        <v>8.6383000000000001E-2</v>
      </c>
      <c r="M260" s="150">
        <v>0.39290000000000003</v>
      </c>
      <c r="N260" s="150">
        <v>8.6193703541757802E-2</v>
      </c>
      <c r="O260" s="150">
        <v>0.51254964101962164</v>
      </c>
      <c r="P260" s="150">
        <v>9.4E-2</v>
      </c>
      <c r="Q260" s="150">
        <v>0.05</v>
      </c>
      <c r="R260" s="150">
        <v>0.44371438421447551</v>
      </c>
      <c r="S260" s="150">
        <v>0.37</v>
      </c>
      <c r="T260" s="150">
        <v>5.3116176289999997E-2</v>
      </c>
      <c r="U260" s="150">
        <v>0.03</v>
      </c>
      <c r="V260" s="150">
        <v>0.1810722760728794</v>
      </c>
      <c r="W260" s="150">
        <v>6.01137286758733E-2</v>
      </c>
      <c r="X260" s="150">
        <v>0.29097105153000002</v>
      </c>
      <c r="Y260" s="150">
        <v>0.192</v>
      </c>
      <c r="Z260" s="150">
        <v>0.40799999999999997</v>
      </c>
      <c r="AA260" s="150">
        <v>0.16050930898119589</v>
      </c>
      <c r="AB260" s="150">
        <v>1E-3</v>
      </c>
      <c r="AC260" s="150">
        <v>0.19293619963230629</v>
      </c>
      <c r="AD260" s="150">
        <v>0.48220000000000002</v>
      </c>
      <c r="AE260" s="150">
        <v>0.39500000000000002</v>
      </c>
      <c r="AF260" s="150">
        <v>0.17349000000000001</v>
      </c>
      <c r="AG260" s="150">
        <v>0.16</v>
      </c>
      <c r="AH260" s="150">
        <v>0.14248105210964979</v>
      </c>
      <c r="AI260" s="150">
        <v>0.20860000000000001</v>
      </c>
      <c r="AJ260" s="150">
        <v>0.1165605522118726</v>
      </c>
      <c r="AK260" s="150">
        <v>0.12</v>
      </c>
      <c r="AL260" s="150">
        <v>0.19663366675376892</v>
      </c>
      <c r="AM260" s="150">
        <v>0.17984974384307861</v>
      </c>
      <c r="AN260" s="150">
        <v>0.22041098773479462</v>
      </c>
      <c r="AO260" s="5" t="s">
        <v>3864</v>
      </c>
    </row>
    <row r="261" spans="1:41" ht="14.25" x14ac:dyDescent="0.45">
      <c r="A261" s="150">
        <v>2013</v>
      </c>
      <c r="B261" s="5" t="s">
        <v>81</v>
      </c>
      <c r="C261" s="5" t="s">
        <v>3839</v>
      </c>
      <c r="D261" s="5" t="s">
        <v>7</v>
      </c>
      <c r="E261" s="5" t="s">
        <v>119</v>
      </c>
      <c r="F261" s="5" t="s">
        <v>3847</v>
      </c>
      <c r="G261" s="5" t="s">
        <v>83</v>
      </c>
      <c r="H261" s="5" t="s">
        <v>304</v>
      </c>
      <c r="I261" s="150">
        <v>2.1757644903665399E-2</v>
      </c>
      <c r="J261" s="150">
        <v>0.13</v>
      </c>
      <c r="K261" s="150">
        <v>0.108</v>
      </c>
      <c r="L261" s="150">
        <v>0.23791300000000001</v>
      </c>
      <c r="M261" s="150">
        <v>0.1847</v>
      </c>
      <c r="N261" s="150">
        <v>0.46146698731963298</v>
      </c>
      <c r="O261" s="150">
        <v>0.35076393372067999</v>
      </c>
      <c r="P261" s="150">
        <v>8.4000000000000005E-2</v>
      </c>
      <c r="Q261" s="150">
        <v>0</v>
      </c>
      <c r="R261" s="150">
        <v>0.29490377400579992</v>
      </c>
      <c r="S261" s="150">
        <v>0.02</v>
      </c>
      <c r="T261" s="150">
        <v>6.2732700000000002E-2</v>
      </c>
      <c r="U261" s="150">
        <v>4.0000000000000002E-4</v>
      </c>
      <c r="V261" s="150">
        <v>1.3138666559411999E-3</v>
      </c>
      <c r="W261" s="150">
        <v>9.9431356620633696E-2</v>
      </c>
      <c r="X261" s="150">
        <v>0.14782388022000001</v>
      </c>
      <c r="Y261" s="150">
        <v>7.8E-2</v>
      </c>
      <c r="Z261" s="150">
        <v>0.05</v>
      </c>
      <c r="AA261" s="150">
        <v>0.16114563480484981</v>
      </c>
      <c r="AB261" s="150">
        <v>0.52</v>
      </c>
      <c r="AC261" s="150">
        <v>9.0694095655392798E-2</v>
      </c>
      <c r="AD261" s="150">
        <v>0.1656</v>
      </c>
      <c r="AE261" s="150">
        <v>0.54900000000000015</v>
      </c>
      <c r="AF261" s="150">
        <v>0.3115</v>
      </c>
      <c r="AG261" s="150">
        <v>0.11</v>
      </c>
      <c r="AH261" s="150">
        <v>5.4470757679503198E-2</v>
      </c>
      <c r="AI261" s="150">
        <v>0.42099999999999999</v>
      </c>
      <c r="AJ261" s="150">
        <v>1.8912601317507102E-2</v>
      </c>
      <c r="AK261" s="150">
        <v>0.2</v>
      </c>
      <c r="AL261" s="150">
        <v>0.17019069194793701</v>
      </c>
      <c r="AM261" s="150">
        <v>0.15300044417381287</v>
      </c>
      <c r="AN261" s="150">
        <v>0.19454354047775269</v>
      </c>
      <c r="AO261" s="5" t="s">
        <v>3865</v>
      </c>
    </row>
    <row r="262" spans="1:41" ht="14.25" x14ac:dyDescent="0.45">
      <c r="A262" s="150">
        <v>2013</v>
      </c>
      <c r="B262" s="5" t="s">
        <v>81</v>
      </c>
      <c r="C262" s="5" t="s">
        <v>3839</v>
      </c>
      <c r="D262" s="5" t="s">
        <v>7</v>
      </c>
      <c r="E262" s="5" t="s">
        <v>119</v>
      </c>
      <c r="F262" s="5" t="s">
        <v>3848</v>
      </c>
      <c r="G262" s="5" t="s">
        <v>83</v>
      </c>
      <c r="H262" s="5" t="s">
        <v>304</v>
      </c>
      <c r="I262" s="150">
        <v>0.17229355144542111</v>
      </c>
      <c r="J262" s="150">
        <v>0.02</v>
      </c>
      <c r="K262" s="150"/>
      <c r="L262" s="150">
        <v>0.141093</v>
      </c>
      <c r="M262" s="150">
        <v>0.12620000000000001</v>
      </c>
      <c r="N262" s="150">
        <v>0</v>
      </c>
      <c r="O262" s="150">
        <v>0</v>
      </c>
      <c r="P262" s="150">
        <v>0</v>
      </c>
      <c r="Q262" s="150">
        <v>0</v>
      </c>
      <c r="R262" s="150">
        <v>0</v>
      </c>
      <c r="S262" s="150">
        <v>0.03</v>
      </c>
      <c r="T262" s="150">
        <v>2.3816339999999998E-2</v>
      </c>
      <c r="U262" s="150">
        <v>0</v>
      </c>
      <c r="V262" s="150">
        <v>3.2712598372414199E-2</v>
      </c>
      <c r="W262" s="150">
        <v>0.43111291632818849</v>
      </c>
      <c r="X262" s="150">
        <v>0.11171533707</v>
      </c>
      <c r="Y262" s="150">
        <v>0.04</v>
      </c>
      <c r="Z262" s="150">
        <v>0</v>
      </c>
      <c r="AA262" s="150">
        <v>0.101945605006177</v>
      </c>
      <c r="AB262" s="150">
        <v>0.06</v>
      </c>
      <c r="AC262" s="150">
        <v>0.1889095305030066</v>
      </c>
      <c r="AD262" s="150">
        <v>0</v>
      </c>
      <c r="AE262" s="150">
        <v>0.13600000000000001</v>
      </c>
      <c r="AF262" s="150">
        <v>6.0664000000000003E-2</v>
      </c>
      <c r="AG262" s="150">
        <v>0.06</v>
      </c>
      <c r="AH262" s="150">
        <v>0.13785328075933229</v>
      </c>
      <c r="AI262" s="150">
        <v>0.2495</v>
      </c>
      <c r="AJ262" s="150">
        <v>1.7971524847455E-3</v>
      </c>
      <c r="AK262" s="150">
        <v>0.06</v>
      </c>
      <c r="AL262" s="150">
        <v>7.536596804857254E-2</v>
      </c>
      <c r="AM262" s="150">
        <v>5.6200902909040451E-2</v>
      </c>
      <c r="AN262" s="150">
        <v>0.10251647979021072</v>
      </c>
      <c r="AO262" s="5" t="s">
        <v>3866</v>
      </c>
    </row>
    <row r="263" spans="1:41" ht="14.25" x14ac:dyDescent="0.45">
      <c r="A263" s="150">
        <v>2013</v>
      </c>
      <c r="B263" s="5" t="s">
        <v>1476</v>
      </c>
      <c r="C263" s="5" t="s">
        <v>306</v>
      </c>
      <c r="D263" s="5" t="s">
        <v>7</v>
      </c>
      <c r="E263" s="5" t="s">
        <v>1</v>
      </c>
      <c r="F263" s="5" t="s">
        <v>117</v>
      </c>
      <c r="G263" s="5" t="s">
        <v>83</v>
      </c>
      <c r="H263" s="5" t="s">
        <v>304</v>
      </c>
      <c r="I263" s="150">
        <v>52</v>
      </c>
      <c r="J263" s="150">
        <v>14</v>
      </c>
      <c r="K263" s="150">
        <v>166.2</v>
      </c>
      <c r="L263" s="150">
        <v>72.5</v>
      </c>
      <c r="M263" s="150">
        <v>27</v>
      </c>
      <c r="N263" s="150">
        <v>52</v>
      </c>
      <c r="O263" s="150">
        <v>60</v>
      </c>
      <c r="P263" s="150">
        <v>0</v>
      </c>
      <c r="Q263" s="150">
        <v>4.79</v>
      </c>
      <c r="R263" s="150">
        <v>45</v>
      </c>
      <c r="S263" s="150">
        <v>72</v>
      </c>
      <c r="T263" s="150">
        <v>65</v>
      </c>
      <c r="U263" s="150">
        <v>9</v>
      </c>
      <c r="V263" s="150">
        <v>37</v>
      </c>
      <c r="W263" s="150">
        <v>20.27</v>
      </c>
      <c r="X263" s="150">
        <v>30.2</v>
      </c>
      <c r="Y263" s="150">
        <v>10.148999999999999</v>
      </c>
      <c r="Z263" s="150">
        <v>149</v>
      </c>
      <c r="AA263" s="150">
        <v>40</v>
      </c>
      <c r="AB263" s="150">
        <v>24.57</v>
      </c>
      <c r="AC263" s="150">
        <v>71.7</v>
      </c>
      <c r="AD263" s="150">
        <v>58.16</v>
      </c>
      <c r="AE263" s="150">
        <v>76</v>
      </c>
      <c r="AF263" s="150">
        <v>28.665575</v>
      </c>
      <c r="AG263" s="150">
        <v>19.510000000000002</v>
      </c>
      <c r="AH263" s="150">
        <v>14.71527400658846</v>
      </c>
      <c r="AI263" s="150">
        <v>38</v>
      </c>
      <c r="AJ263" s="150">
        <v>1.4</v>
      </c>
      <c r="AK263" s="150">
        <v>49</v>
      </c>
      <c r="AL263" s="150">
        <v>45.097583770751953</v>
      </c>
      <c r="AM263" s="150">
        <v>40.159683227539063</v>
      </c>
      <c r="AN263" s="150">
        <v>52.092941284179688</v>
      </c>
      <c r="AO263" s="5" t="s">
        <v>1546</v>
      </c>
    </row>
    <row r="264" spans="1:41" ht="14.25" x14ac:dyDescent="0.45">
      <c r="A264" s="150">
        <v>2013</v>
      </c>
      <c r="B264" s="5" t="s">
        <v>1476</v>
      </c>
      <c r="C264" s="5" t="s">
        <v>306</v>
      </c>
      <c r="D264" s="5" t="s">
        <v>7</v>
      </c>
      <c r="E264" s="5" t="s">
        <v>1</v>
      </c>
      <c r="F264" s="5" t="s">
        <v>118</v>
      </c>
      <c r="G264" s="5" t="s">
        <v>83</v>
      </c>
      <c r="H264" s="5" t="s">
        <v>304</v>
      </c>
      <c r="I264" s="150">
        <v>112</v>
      </c>
      <c r="J264" s="150">
        <v>70</v>
      </c>
      <c r="K264" s="150">
        <v>135</v>
      </c>
      <c r="L264" s="150">
        <v>53.9</v>
      </c>
      <c r="M264" s="150">
        <v>70</v>
      </c>
      <c r="N264" s="150">
        <v>120</v>
      </c>
      <c r="O264" s="150">
        <v>242</v>
      </c>
      <c r="P264" s="150">
        <v>83</v>
      </c>
      <c r="Q264" s="150">
        <v>35.270000000000003</v>
      </c>
      <c r="R264" s="150">
        <v>100</v>
      </c>
      <c r="S264" s="150">
        <v>185</v>
      </c>
      <c r="T264" s="150">
        <v>15</v>
      </c>
      <c r="U264" s="150">
        <v>54</v>
      </c>
      <c r="V264" s="150">
        <v>97</v>
      </c>
      <c r="W264" s="150">
        <v>60.8</v>
      </c>
      <c r="X264" s="150">
        <v>102.26</v>
      </c>
      <c r="Y264" s="150">
        <v>49.551000000000002</v>
      </c>
      <c r="Z264" s="150">
        <v>177</v>
      </c>
      <c r="AA264" s="150">
        <v>170</v>
      </c>
      <c r="AB264" s="150">
        <v>62.43</v>
      </c>
      <c r="AC264" s="150">
        <v>252.82</v>
      </c>
      <c r="AD264" s="150">
        <v>162</v>
      </c>
      <c r="AE264" s="150">
        <v>326</v>
      </c>
      <c r="AF264" s="150">
        <v>85.996724999999998</v>
      </c>
      <c r="AG264" s="150">
        <v>75.83</v>
      </c>
      <c r="AH264" s="150">
        <v>60.39667792128067</v>
      </c>
      <c r="AI264" s="150">
        <v>133</v>
      </c>
      <c r="AJ264" s="150">
        <v>41.76</v>
      </c>
      <c r="AK264" s="150">
        <v>128</v>
      </c>
      <c r="AL264" s="150">
        <v>112.414306640625</v>
      </c>
      <c r="AM264" s="150">
        <v>112.00750732421875</v>
      </c>
      <c r="AN264" s="150">
        <v>112.99056243896484</v>
      </c>
      <c r="AO264" s="5" t="s">
        <v>1547</v>
      </c>
    </row>
    <row r="265" spans="1:41" ht="14.25" x14ac:dyDescent="0.45">
      <c r="A265" s="150">
        <v>2013</v>
      </c>
      <c r="B265" s="5" t="s">
        <v>1476</v>
      </c>
      <c r="C265" s="5" t="s">
        <v>306</v>
      </c>
      <c r="D265" s="5" t="s">
        <v>7</v>
      </c>
      <c r="E265" s="5" t="s">
        <v>119</v>
      </c>
      <c r="F265" s="5" t="s">
        <v>117</v>
      </c>
      <c r="G265" s="5" t="s">
        <v>83</v>
      </c>
      <c r="H265" s="5" t="s">
        <v>304</v>
      </c>
      <c r="I265" s="150">
        <v>0.3</v>
      </c>
      <c r="J265" s="150">
        <v>0.12</v>
      </c>
      <c r="K265" s="150">
        <v>0.63</v>
      </c>
      <c r="L265" s="150">
        <v>0.33</v>
      </c>
      <c r="M265" s="150">
        <v>0.27</v>
      </c>
      <c r="N265" s="150">
        <v>0.19</v>
      </c>
      <c r="O265" s="150">
        <v>0.2</v>
      </c>
      <c r="P265" s="150">
        <v>0</v>
      </c>
      <c r="Q265" s="150">
        <v>0.02</v>
      </c>
      <c r="R265" s="150">
        <v>0.3</v>
      </c>
      <c r="S265" s="150">
        <v>0.3</v>
      </c>
      <c r="T265" s="150">
        <v>0.4</v>
      </c>
      <c r="U265" s="150">
        <v>0.05</v>
      </c>
      <c r="V265" s="150">
        <v>0.35</v>
      </c>
      <c r="W265" s="150">
        <v>0.09</v>
      </c>
      <c r="X265" s="150">
        <v>0.24</v>
      </c>
      <c r="Y265" s="150">
        <v>5.4600000000000003E-2</v>
      </c>
      <c r="Z265" s="150">
        <v>0.64</v>
      </c>
      <c r="AA265" s="150">
        <v>0.2</v>
      </c>
      <c r="AB265" s="150">
        <v>0.13</v>
      </c>
      <c r="AC265" s="150">
        <v>0.5</v>
      </c>
      <c r="AD265" s="150">
        <v>0.31</v>
      </c>
      <c r="AE265" s="150">
        <v>0.5</v>
      </c>
      <c r="AF265" s="150">
        <v>0.27420899999999998</v>
      </c>
      <c r="AG265" s="150">
        <v>0.13600000000000001</v>
      </c>
      <c r="AH265" s="150">
        <v>0.15331784289188491</v>
      </c>
      <c r="AI265" s="150">
        <v>0.13</v>
      </c>
      <c r="AJ265" s="150">
        <v>0.01</v>
      </c>
      <c r="AK265" s="150">
        <v>0.22</v>
      </c>
      <c r="AL265" s="150">
        <v>0.24303886294364929</v>
      </c>
      <c r="AM265" s="150">
        <v>0.23381228744983673</v>
      </c>
      <c r="AN265" s="150">
        <v>0.25610983371734619</v>
      </c>
      <c r="AO265" s="5" t="s">
        <v>1548</v>
      </c>
    </row>
    <row r="266" spans="1:41" ht="14.25" x14ac:dyDescent="0.45">
      <c r="A266" s="150">
        <v>2013</v>
      </c>
      <c r="B266" s="5" t="s">
        <v>1476</v>
      </c>
      <c r="C266" s="5" t="s">
        <v>306</v>
      </c>
      <c r="D266" s="5" t="s">
        <v>7</v>
      </c>
      <c r="E266" s="5" t="s">
        <v>119</v>
      </c>
      <c r="F266" s="5" t="s">
        <v>118</v>
      </c>
      <c r="G266" s="5" t="s">
        <v>83</v>
      </c>
      <c r="H266" s="5" t="s">
        <v>304</v>
      </c>
      <c r="I266" s="150">
        <v>1.39</v>
      </c>
      <c r="J266" s="150">
        <v>1.27</v>
      </c>
      <c r="K266" s="150">
        <v>1.17</v>
      </c>
      <c r="L266" s="150">
        <v>2.46</v>
      </c>
      <c r="M266" s="150">
        <v>2.2999999999999998</v>
      </c>
      <c r="N266" s="150">
        <v>1.61</v>
      </c>
      <c r="O266" s="150">
        <v>3.8</v>
      </c>
      <c r="P266" s="150">
        <v>1.66</v>
      </c>
      <c r="Q266" s="150">
        <v>0.75</v>
      </c>
      <c r="R266" s="150">
        <v>1.5</v>
      </c>
      <c r="S266" s="150">
        <v>1.4</v>
      </c>
      <c r="T266" s="150">
        <v>1.4</v>
      </c>
      <c r="U266" s="150">
        <v>1.05</v>
      </c>
      <c r="V266" s="150">
        <v>1.2</v>
      </c>
      <c r="W266" s="150">
        <v>0.81</v>
      </c>
      <c r="X266" s="150">
        <v>2.31</v>
      </c>
      <c r="Y266" s="150">
        <v>0.72540000000000004</v>
      </c>
      <c r="Z266" s="150">
        <v>2.09</v>
      </c>
      <c r="AA266" s="150">
        <v>2.6</v>
      </c>
      <c r="AB266" s="150">
        <v>1.1299999999999999</v>
      </c>
      <c r="AC266" s="150">
        <v>3.48</v>
      </c>
      <c r="AD266" s="150">
        <v>3</v>
      </c>
      <c r="AE266" s="150">
        <v>4.5</v>
      </c>
      <c r="AF266" s="150">
        <v>1.835091</v>
      </c>
      <c r="AG266" s="150">
        <v>0.872</v>
      </c>
      <c r="AH266" s="150">
        <v>1.2843482161830331</v>
      </c>
      <c r="AI266" s="150">
        <v>2.31</v>
      </c>
      <c r="AJ266" s="150">
        <v>0.55000000000000004</v>
      </c>
      <c r="AK266" s="150">
        <v>2.11</v>
      </c>
      <c r="AL266" s="150">
        <v>1.8126497268676758</v>
      </c>
      <c r="AM266" s="150">
        <v>1.7377935647964478</v>
      </c>
      <c r="AN266" s="150">
        <v>1.9186955690383911</v>
      </c>
      <c r="AO266" s="5" t="s">
        <v>1549</v>
      </c>
    </row>
    <row r="267" spans="1:41" ht="14.25" x14ac:dyDescent="0.45">
      <c r="A267" s="150">
        <v>2013</v>
      </c>
      <c r="B267" s="5" t="s">
        <v>81</v>
      </c>
      <c r="C267" s="5" t="s">
        <v>120</v>
      </c>
      <c r="D267" s="5" t="s">
        <v>121</v>
      </c>
      <c r="E267" s="5" t="s">
        <v>12</v>
      </c>
      <c r="F267" s="5" t="s">
        <v>122</v>
      </c>
      <c r="G267" s="5" t="s">
        <v>83</v>
      </c>
      <c r="H267" s="5" t="s">
        <v>101</v>
      </c>
      <c r="I267" s="150">
        <v>2.0985383799020398E-2</v>
      </c>
      <c r="J267" s="150">
        <v>6.2170684806799999E-2</v>
      </c>
      <c r="K267" s="150">
        <v>3.36106286525064E-2</v>
      </c>
      <c r="L267" s="150">
        <v>1.81288185324835E-2</v>
      </c>
      <c r="M267" s="150">
        <v>5.8630565882889403E-2</v>
      </c>
      <c r="N267" s="150">
        <v>5.0334377131910697E-2</v>
      </c>
      <c r="O267" s="150">
        <v>5.5041243637807602E-2</v>
      </c>
      <c r="P267" s="150">
        <v>7.8446260035524198E-2</v>
      </c>
      <c r="Q267" s="150">
        <v>4.5808844044951301E-2</v>
      </c>
      <c r="R267" s="150">
        <v>5.6667848288463697E-2</v>
      </c>
      <c r="S267" s="150">
        <v>6.4303840264852599E-2</v>
      </c>
      <c r="T267" s="150">
        <v>1.5791746831652201E-2</v>
      </c>
      <c r="U267" s="150">
        <v>8.6055841801714106E-2</v>
      </c>
      <c r="V267" s="150">
        <v>8.1286147869267203E-2</v>
      </c>
      <c r="W267" s="150">
        <v>1.4565010083763499E-2</v>
      </c>
      <c r="X267" s="150">
        <v>5.28819862415362E-2</v>
      </c>
      <c r="Y267" s="150">
        <v>4.6503968952289698E-2</v>
      </c>
      <c r="Z267" s="150">
        <v>6.2159131805608503E-2</v>
      </c>
      <c r="AA267" s="150">
        <v>5.6656162642709298E-2</v>
      </c>
      <c r="AB267" s="150">
        <v>5.7078399038885702E-2</v>
      </c>
      <c r="AC267" s="150">
        <v>3.4048821447127897E-2</v>
      </c>
      <c r="AD267" s="150">
        <v>3.0060718809192599E-2</v>
      </c>
      <c r="AE267" s="150">
        <v>2.9150457845275899E-2</v>
      </c>
      <c r="AF267" s="150">
        <v>4.8659537710759898E-2</v>
      </c>
      <c r="AG267" s="150">
        <v>6.8879729779423193E-2</v>
      </c>
      <c r="AH267" s="150">
        <v>5.2315225331154701E-2</v>
      </c>
      <c r="AI267" s="150">
        <v>5.8033323703647E-2</v>
      </c>
      <c r="AJ267" s="150">
        <v>6.0140382732316998E-2</v>
      </c>
      <c r="AK267" s="150">
        <v>2.3701686675404999E-2</v>
      </c>
      <c r="AL267" s="150">
        <v>4.9037821590900421E-2</v>
      </c>
      <c r="AM267" s="150">
        <v>5.3298968821763992E-2</v>
      </c>
      <c r="AN267" s="150">
        <v>4.3001193553209305E-2</v>
      </c>
      <c r="AO267" s="5" t="s">
        <v>321</v>
      </c>
    </row>
    <row r="268" spans="1:41" ht="14.25" x14ac:dyDescent="0.45">
      <c r="A268" s="150">
        <v>2013</v>
      </c>
      <c r="B268" s="5" t="s">
        <v>81</v>
      </c>
      <c r="C268" s="5" t="s">
        <v>120</v>
      </c>
      <c r="D268" s="5" t="s">
        <v>121</v>
      </c>
      <c r="E268" s="5" t="s">
        <v>12</v>
      </c>
      <c r="F268" s="5" t="s">
        <v>124</v>
      </c>
      <c r="G268" s="5" t="s">
        <v>83</v>
      </c>
      <c r="H268" s="5" t="s">
        <v>101</v>
      </c>
      <c r="I268" s="150">
        <v>2.8759303799020398E-2</v>
      </c>
      <c r="J268" s="150">
        <v>6.9944604806799995E-2</v>
      </c>
      <c r="K268" s="150">
        <v>4.1384548652506403E-2</v>
      </c>
      <c r="L268" s="150">
        <v>2.59027385324835E-2</v>
      </c>
      <c r="M268" s="150">
        <v>6.64044858828894E-2</v>
      </c>
      <c r="N268" s="150">
        <v>5.8108297131910701E-2</v>
      </c>
      <c r="O268" s="150">
        <v>6.2815163637807606E-2</v>
      </c>
      <c r="P268" s="150">
        <v>8.6220180035524202E-2</v>
      </c>
      <c r="Q268" s="150">
        <v>5.3582764044951298E-2</v>
      </c>
      <c r="R268" s="150">
        <v>6.4010568288463701E-2</v>
      </c>
      <c r="S268" s="150">
        <v>7.2077760264852603E-2</v>
      </c>
      <c r="T268" s="150">
        <v>2.3565666831652201E-2</v>
      </c>
      <c r="U268" s="150">
        <v>9.3829761801714096E-2</v>
      </c>
      <c r="V268" s="150">
        <v>8.9060067869267207E-2</v>
      </c>
      <c r="W268" s="150">
        <v>2.23389300837635E-2</v>
      </c>
      <c r="X268" s="150">
        <v>6.0224706241536197E-2</v>
      </c>
      <c r="Y268" s="150">
        <v>5.4277888952289702E-2</v>
      </c>
      <c r="Z268" s="150">
        <v>6.9933051805608507E-2</v>
      </c>
      <c r="AA268" s="150">
        <v>6.4430082642709302E-2</v>
      </c>
      <c r="AB268" s="150">
        <v>6.4852319038885706E-2</v>
      </c>
      <c r="AC268" s="150">
        <v>4.1822741447127901E-2</v>
      </c>
      <c r="AD268" s="150">
        <v>3.7834638809192599E-2</v>
      </c>
      <c r="AE268" s="150">
        <v>3.6924377845275899E-2</v>
      </c>
      <c r="AF268" s="150">
        <v>5.6433457710759902E-2</v>
      </c>
      <c r="AG268" s="150">
        <v>7.6653649779423197E-2</v>
      </c>
      <c r="AH268" s="150">
        <v>6.0089145331154697E-2</v>
      </c>
      <c r="AI268" s="150">
        <v>6.5807243703647003E-2</v>
      </c>
      <c r="AJ268" s="150">
        <v>6.7914302732316995E-2</v>
      </c>
      <c r="AK268" s="150">
        <v>3.1044406675404999E-2</v>
      </c>
      <c r="AL268" s="150">
        <v>5.676712840795517E-2</v>
      </c>
      <c r="AM268" s="150">
        <v>6.1047513037919998E-2</v>
      </c>
      <c r="AN268" s="150">
        <v>5.0703253597021103E-2</v>
      </c>
      <c r="AO268" s="5" t="s">
        <v>322</v>
      </c>
    </row>
    <row r="269" spans="1:41" ht="14.25" x14ac:dyDescent="0.45">
      <c r="A269" s="150">
        <v>2013</v>
      </c>
      <c r="B269" s="5" t="s">
        <v>81</v>
      </c>
      <c r="C269" s="5" t="s">
        <v>128</v>
      </c>
      <c r="D269" s="5" t="s">
        <v>121</v>
      </c>
      <c r="E269" s="5" t="s">
        <v>133</v>
      </c>
      <c r="F269" s="5" t="s">
        <v>116</v>
      </c>
      <c r="G269" s="5" t="s">
        <v>87</v>
      </c>
      <c r="H269" s="5" t="s">
        <v>131</v>
      </c>
      <c r="I269" s="150">
        <v>13450.2060546875</v>
      </c>
      <c r="J269" s="150">
        <v>20381.99609375</v>
      </c>
      <c r="K269" s="150">
        <v>4692.6923828125</v>
      </c>
      <c r="L269" s="150">
        <v>4490.57763671875</v>
      </c>
      <c r="M269" s="150">
        <v>10293.5185546875</v>
      </c>
      <c r="N269" s="150">
        <v>8380.880859375</v>
      </c>
      <c r="O269" s="150">
        <v>8140.5517578125</v>
      </c>
      <c r="P269" s="150">
        <v>9308.0810546875</v>
      </c>
      <c r="Q269" s="150">
        <v>5877.42724609375</v>
      </c>
      <c r="R269" s="150">
        <v>7645.3935546875</v>
      </c>
      <c r="S269" s="150">
        <v>11682.78125</v>
      </c>
      <c r="T269" s="150">
        <v>12654.9658203125</v>
      </c>
      <c r="U269" s="150">
        <v>2541.143310546875</v>
      </c>
      <c r="V269" s="150">
        <v>9216.2353515625</v>
      </c>
      <c r="W269" s="150">
        <v>3868.96337890625</v>
      </c>
      <c r="X269" s="150">
        <v>16703.125</v>
      </c>
      <c r="Y269" s="150">
        <v>52450.2109375</v>
      </c>
      <c r="Z269" s="150">
        <v>6841.6171875</v>
      </c>
      <c r="AA269" s="150">
        <v>71459.25</v>
      </c>
      <c r="AB269" s="150">
        <v>2533.398681640625</v>
      </c>
      <c r="AC269" s="150">
        <v>10645.9423828125</v>
      </c>
      <c r="AD269" s="150">
        <v>14722.2529296875</v>
      </c>
      <c r="AE269" s="150">
        <v>13955.1845703125</v>
      </c>
      <c r="AF269" s="150">
        <v>35233.7890625</v>
      </c>
      <c r="AG269" s="150">
        <v>103995.0859375</v>
      </c>
      <c r="AH269" s="150">
        <v>20139.515625</v>
      </c>
      <c r="AI269" s="150">
        <v>5196.91162109375</v>
      </c>
      <c r="AJ269" s="150">
        <v>30941.318359375</v>
      </c>
      <c r="AK269" s="150">
        <v>8526.302734375</v>
      </c>
      <c r="AL269" s="150">
        <v>525969.3125</v>
      </c>
      <c r="AM269" s="150">
        <v>406814.34375</v>
      </c>
      <c r="AN269" s="150">
        <v>119154.9765625</v>
      </c>
      <c r="AO269" s="5" t="s">
        <v>311</v>
      </c>
    </row>
    <row r="270" spans="1:41" ht="14.25" x14ac:dyDescent="0.45">
      <c r="A270" s="150">
        <v>2013</v>
      </c>
      <c r="B270" s="5" t="s">
        <v>81</v>
      </c>
      <c r="C270" s="5" t="s">
        <v>128</v>
      </c>
      <c r="D270" s="5" t="s">
        <v>121</v>
      </c>
      <c r="E270" s="5" t="s">
        <v>133</v>
      </c>
      <c r="F270" s="5" t="s">
        <v>116</v>
      </c>
      <c r="G270" s="5" t="s">
        <v>88</v>
      </c>
      <c r="H270" s="5" t="s">
        <v>131</v>
      </c>
      <c r="I270" s="150">
        <v>12301.3115234375</v>
      </c>
      <c r="J270" s="150">
        <v>18641</v>
      </c>
      <c r="K270" s="150">
        <v>4291.8505859375</v>
      </c>
      <c r="L270" s="150">
        <v>4107</v>
      </c>
      <c r="M270" s="150">
        <v>9414.263671875</v>
      </c>
      <c r="N270" s="150">
        <v>7665</v>
      </c>
      <c r="O270" s="150">
        <v>7445.19921875</v>
      </c>
      <c r="P270" s="150">
        <v>8513</v>
      </c>
      <c r="Q270" s="150">
        <v>5375.38720703125</v>
      </c>
      <c r="R270" s="150">
        <v>6992.3369140625</v>
      </c>
      <c r="S270" s="150">
        <v>10684.857421875</v>
      </c>
      <c r="T270" s="150">
        <v>11574</v>
      </c>
      <c r="U270" s="150">
        <v>2324.0830078125</v>
      </c>
      <c r="V270" s="150">
        <v>8429</v>
      </c>
      <c r="W270" s="150">
        <v>3538.48291015625</v>
      </c>
      <c r="X270" s="150">
        <v>15276.3720703125</v>
      </c>
      <c r="Y270" s="150">
        <v>47970</v>
      </c>
      <c r="Z270" s="150">
        <v>6257.2177734375</v>
      </c>
      <c r="AA270" s="150">
        <v>65355.3203125</v>
      </c>
      <c r="AB270" s="150">
        <v>2317</v>
      </c>
      <c r="AC270" s="150">
        <v>9736.583984375</v>
      </c>
      <c r="AD270" s="150">
        <v>13464.7021484375</v>
      </c>
      <c r="AE270" s="150">
        <v>12763.15625</v>
      </c>
      <c r="AF270" s="150">
        <v>32224.17578125</v>
      </c>
      <c r="AG270" s="150">
        <v>95112</v>
      </c>
      <c r="AH270" s="150">
        <v>18419.232421875</v>
      </c>
      <c r="AI270" s="150">
        <v>4753</v>
      </c>
      <c r="AJ270" s="150">
        <v>28298.361328125</v>
      </c>
      <c r="AK270" s="150">
        <v>7798</v>
      </c>
      <c r="AL270" s="150">
        <v>481041.90625</v>
      </c>
      <c r="AM270" s="150">
        <v>372064.9375</v>
      </c>
      <c r="AN270" s="150">
        <v>108976.9609375</v>
      </c>
      <c r="AO270" s="5" t="s">
        <v>312</v>
      </c>
    </row>
    <row r="271" spans="1:41" ht="14.25" x14ac:dyDescent="0.45">
      <c r="A271" s="150">
        <v>2013</v>
      </c>
      <c r="B271" s="5" t="s">
        <v>81</v>
      </c>
      <c r="C271" s="5" t="s">
        <v>128</v>
      </c>
      <c r="D271" s="5" t="s">
        <v>121</v>
      </c>
      <c r="E271" s="5" t="s">
        <v>133</v>
      </c>
      <c r="F271" s="5" t="s">
        <v>136</v>
      </c>
      <c r="G271" s="5" t="s">
        <v>87</v>
      </c>
      <c r="H271" s="5" t="s">
        <v>131</v>
      </c>
      <c r="I271" s="150">
        <v>13935.1787109375</v>
      </c>
      <c r="J271" s="150">
        <v>34318.421875</v>
      </c>
      <c r="K271" s="150">
        <v>53.678924560546875</v>
      </c>
      <c r="L271" s="150">
        <v>2927.021240234375</v>
      </c>
      <c r="M271" s="150">
        <v>10727.4951171875</v>
      </c>
      <c r="N271" s="150">
        <v>7331.220703125</v>
      </c>
      <c r="O271" s="150">
        <v>11796.96484375</v>
      </c>
      <c r="P271" s="150">
        <v>9200.41015625</v>
      </c>
      <c r="Q271" s="150">
        <v>6276.4189453125</v>
      </c>
      <c r="R271" s="150">
        <v>9816.990234375</v>
      </c>
      <c r="S271" s="150">
        <v>13372.234375</v>
      </c>
      <c r="T271" s="150">
        <v>6210.33203125</v>
      </c>
      <c r="U271" s="150">
        <v>3019.870361328125</v>
      </c>
      <c r="V271" s="150">
        <v>12541.5908203125</v>
      </c>
      <c r="W271" s="150">
        <v>5579.60009765625</v>
      </c>
      <c r="X271" s="150">
        <v>21143</v>
      </c>
      <c r="Y271" s="150">
        <v>75494.7265625</v>
      </c>
      <c r="Z271" s="150">
        <v>7972.38916015625</v>
      </c>
      <c r="AA271" s="150">
        <v>103484.265625</v>
      </c>
      <c r="AB271" s="150">
        <v>2542.388427734375</v>
      </c>
      <c r="AC271" s="150">
        <v>6834.7919921875</v>
      </c>
      <c r="AD271" s="150">
        <v>14432.837890625</v>
      </c>
      <c r="AE271" s="150">
        <v>9430.6533203125</v>
      </c>
      <c r="AF271" s="150">
        <v>37035.34375</v>
      </c>
      <c r="AG271" s="150">
        <v>206629.984375</v>
      </c>
      <c r="AH271" s="150">
        <v>28104.51171875</v>
      </c>
      <c r="AI271" s="150">
        <v>7832.21728515625</v>
      </c>
      <c r="AJ271" s="150">
        <v>65701.640625</v>
      </c>
      <c r="AK271" s="150">
        <v>4357.18359375</v>
      </c>
      <c r="AL271" s="150">
        <v>738103.3125</v>
      </c>
      <c r="AM271" s="150">
        <v>611950.875</v>
      </c>
      <c r="AN271" s="150">
        <v>126152.453125</v>
      </c>
      <c r="AO271" s="5" t="s">
        <v>313</v>
      </c>
    </row>
    <row r="272" spans="1:41" ht="14.25" x14ac:dyDescent="0.45">
      <c r="A272" s="150">
        <v>2013</v>
      </c>
      <c r="B272" s="5" t="s">
        <v>81</v>
      </c>
      <c r="C272" s="5" t="s">
        <v>128</v>
      </c>
      <c r="D272" s="5" t="s">
        <v>121</v>
      </c>
      <c r="E272" s="5" t="s">
        <v>133</v>
      </c>
      <c r="F272" s="5" t="s">
        <v>136</v>
      </c>
      <c r="G272" s="5" t="s">
        <v>88</v>
      </c>
      <c r="H272" s="5" t="s">
        <v>131</v>
      </c>
      <c r="I272" s="150">
        <v>12744.8583984375</v>
      </c>
      <c r="J272" s="150">
        <v>31387</v>
      </c>
      <c r="K272" s="150">
        <v>49.093761444091797</v>
      </c>
      <c r="L272" s="150">
        <v>2677</v>
      </c>
      <c r="M272" s="150">
        <v>9811.169921875</v>
      </c>
      <c r="N272" s="150">
        <v>6705</v>
      </c>
      <c r="O272" s="150">
        <v>10789.2880859375</v>
      </c>
      <c r="P272" s="150">
        <v>8414.5263671875</v>
      </c>
      <c r="Q272" s="150">
        <v>5740.2978515625</v>
      </c>
      <c r="R272" s="150">
        <v>8978.439453125</v>
      </c>
      <c r="S272" s="150">
        <v>12230</v>
      </c>
      <c r="T272" s="150">
        <v>5679.85595703125</v>
      </c>
      <c r="U272" s="150">
        <v>2761.91796875</v>
      </c>
      <c r="V272" s="150">
        <v>11470.30859375</v>
      </c>
      <c r="W272" s="150">
        <v>5103</v>
      </c>
      <c r="X272" s="150">
        <v>19337</v>
      </c>
      <c r="Y272" s="150">
        <v>69046.09375</v>
      </c>
      <c r="Z272" s="150">
        <v>7291.40087890625</v>
      </c>
      <c r="AA272" s="150">
        <v>94644.8125</v>
      </c>
      <c r="AB272" s="150">
        <v>2325.221923828125</v>
      </c>
      <c r="AC272" s="150">
        <v>6250.9755859375</v>
      </c>
      <c r="AD272" s="150">
        <v>13200.0087890625</v>
      </c>
      <c r="AE272" s="150">
        <v>8625.1025390625</v>
      </c>
      <c r="AF272" s="150">
        <v>33871.84765625</v>
      </c>
      <c r="AG272" s="150">
        <v>188980</v>
      </c>
      <c r="AH272" s="150">
        <v>25703.87109375</v>
      </c>
      <c r="AI272" s="150">
        <v>7163.2021484375</v>
      </c>
      <c r="AJ272" s="150">
        <v>60089.515625</v>
      </c>
      <c r="AK272" s="150">
        <v>3985</v>
      </c>
      <c r="AL272" s="150">
        <v>675055.75</v>
      </c>
      <c r="AM272" s="150">
        <v>559679.125</v>
      </c>
      <c r="AN272" s="150">
        <v>115376.71875</v>
      </c>
      <c r="AO272" s="5" t="s">
        <v>314</v>
      </c>
    </row>
    <row r="273" spans="1:41" ht="14.25" x14ac:dyDescent="0.45">
      <c r="A273" s="150">
        <v>2013</v>
      </c>
      <c r="B273" s="5" t="s">
        <v>81</v>
      </c>
      <c r="C273" s="5" t="s">
        <v>128</v>
      </c>
      <c r="D273" s="5" t="s">
        <v>121</v>
      </c>
      <c r="E273" s="5" t="s">
        <v>139</v>
      </c>
      <c r="F273" s="5" t="s">
        <v>139</v>
      </c>
      <c r="G273" s="5" t="s">
        <v>87</v>
      </c>
      <c r="H273" s="5" t="s">
        <v>131</v>
      </c>
      <c r="I273" s="150">
        <v>14560.189453125</v>
      </c>
      <c r="J273" s="150">
        <v>41412.375</v>
      </c>
      <c r="K273" s="150">
        <v>2879.317626953125</v>
      </c>
      <c r="L273" s="150">
        <v>4491.4794921875</v>
      </c>
      <c r="M273" s="150">
        <v>22646.6875</v>
      </c>
      <c r="N273" s="150">
        <v>20860.30078125</v>
      </c>
      <c r="O273" s="150">
        <v>14910.8212890625</v>
      </c>
      <c r="P273" s="150">
        <v>18686.9765625</v>
      </c>
      <c r="Q273" s="150">
        <v>7771.98388671875</v>
      </c>
      <c r="R273" s="150">
        <v>15544.134765625</v>
      </c>
      <c r="S273" s="150">
        <v>25610.771484375</v>
      </c>
      <c r="T273" s="150">
        <v>14189.119140625</v>
      </c>
      <c r="U273" s="150">
        <v>5169.59423828125</v>
      </c>
      <c r="V273" s="150">
        <v>20640.576171875</v>
      </c>
      <c r="W273" s="150">
        <v>5529.869140625</v>
      </c>
      <c r="X273" s="150">
        <v>26506.79296875</v>
      </c>
      <c r="Y273" s="150">
        <v>100321.5859375</v>
      </c>
      <c r="Z273" s="150">
        <v>20069.177734375</v>
      </c>
      <c r="AA273" s="150">
        <v>178678.75</v>
      </c>
      <c r="AB273" s="150">
        <v>3360.6943359375</v>
      </c>
      <c r="AC273" s="150">
        <v>20743.134765625</v>
      </c>
      <c r="AD273" s="150">
        <v>27459.5859375</v>
      </c>
      <c r="AE273" s="150">
        <v>16748.669921875</v>
      </c>
      <c r="AF273" s="150">
        <v>58615.3671875</v>
      </c>
      <c r="AG273" s="150">
        <v>357140.34375</v>
      </c>
      <c r="AH273" s="150">
        <v>54967.90234375</v>
      </c>
      <c r="AI273" s="150">
        <v>10478.4921875</v>
      </c>
      <c r="AJ273" s="150">
        <v>79102.984375</v>
      </c>
      <c r="AK273" s="150">
        <v>8669.537109375</v>
      </c>
      <c r="AL273" s="150">
        <v>1197767.125</v>
      </c>
      <c r="AM273" s="150">
        <v>980557.625</v>
      </c>
      <c r="AN273" s="150">
        <v>217209.59375</v>
      </c>
      <c r="AO273" s="5" t="s">
        <v>315</v>
      </c>
    </row>
    <row r="274" spans="1:41" ht="14.25" x14ac:dyDescent="0.45">
      <c r="A274" s="150">
        <v>2013</v>
      </c>
      <c r="B274" s="5" t="s">
        <v>81</v>
      </c>
      <c r="C274" s="5" t="s">
        <v>128</v>
      </c>
      <c r="D274" s="5" t="s">
        <v>121</v>
      </c>
      <c r="E274" s="5" t="s">
        <v>139</v>
      </c>
      <c r="F274" s="5" t="s">
        <v>139</v>
      </c>
      <c r="G274" s="5" t="s">
        <v>88</v>
      </c>
      <c r="H274" s="5" t="s">
        <v>131</v>
      </c>
      <c r="I274" s="150">
        <v>13316.482421875</v>
      </c>
      <c r="J274" s="150">
        <v>37875</v>
      </c>
      <c r="K274" s="150">
        <v>2633.37109375</v>
      </c>
      <c r="L274" s="150">
        <v>4107.82470703125</v>
      </c>
      <c r="M274" s="150">
        <v>20712.244140625</v>
      </c>
      <c r="N274" s="150">
        <v>19078.44921875</v>
      </c>
      <c r="O274" s="150">
        <v>13637.1640625</v>
      </c>
      <c r="P274" s="150">
        <v>17090.765625</v>
      </c>
      <c r="Q274" s="150">
        <v>7108.11376953125</v>
      </c>
      <c r="R274" s="150">
        <v>14216.380859375</v>
      </c>
      <c r="S274" s="150">
        <v>23423.142578125</v>
      </c>
      <c r="T274" s="150">
        <v>12977.1083984375</v>
      </c>
      <c r="U274" s="150">
        <v>4728.01611328125</v>
      </c>
      <c r="V274" s="150">
        <v>18877.4921875</v>
      </c>
      <c r="W274" s="150">
        <v>5057.51708984375</v>
      </c>
      <c r="X274" s="150">
        <v>24242.626953125</v>
      </c>
      <c r="Y274" s="150">
        <v>91752.28125</v>
      </c>
      <c r="Z274" s="150">
        <v>18354.90234375</v>
      </c>
      <c r="AA274" s="150">
        <v>163416.3125</v>
      </c>
      <c r="AB274" s="150">
        <v>3073.62939453125</v>
      </c>
      <c r="AC274" s="150">
        <v>18971.291015625</v>
      </c>
      <c r="AD274" s="150">
        <v>25114.033203125</v>
      </c>
      <c r="AE274" s="150">
        <v>15318.0263671875</v>
      </c>
      <c r="AF274" s="150">
        <v>53608.5390625</v>
      </c>
      <c r="AG274" s="150">
        <v>326634</v>
      </c>
      <c r="AH274" s="150">
        <v>50272.63671875</v>
      </c>
      <c r="AI274" s="150">
        <v>9583.4365234375</v>
      </c>
      <c r="AJ274" s="150">
        <v>72346.140625</v>
      </c>
      <c r="AK274" s="150">
        <v>7929</v>
      </c>
      <c r="AL274" s="150">
        <v>1095456</v>
      </c>
      <c r="AM274" s="150">
        <v>896800</v>
      </c>
      <c r="AN274" s="150">
        <v>198655.90625</v>
      </c>
      <c r="AO274" s="5" t="s">
        <v>316</v>
      </c>
    </row>
    <row r="275" spans="1:41" ht="14.25" x14ac:dyDescent="0.45">
      <c r="A275" s="150">
        <v>2013</v>
      </c>
      <c r="B275" s="5" t="s">
        <v>81</v>
      </c>
      <c r="C275" s="5" t="s">
        <v>128</v>
      </c>
      <c r="D275" s="5" t="s">
        <v>121</v>
      </c>
      <c r="E275" s="5" t="s">
        <v>142</v>
      </c>
      <c r="F275" s="5" t="s">
        <v>142</v>
      </c>
      <c r="G275" s="5" t="s">
        <v>87</v>
      </c>
      <c r="H275" s="5" t="s">
        <v>131</v>
      </c>
      <c r="I275" s="150">
        <v>5127.53759765625</v>
      </c>
      <c r="J275" s="150">
        <v>24021.69921875</v>
      </c>
      <c r="K275" s="150">
        <v>1318.032470703125</v>
      </c>
      <c r="L275" s="150">
        <v>1856.8870849609375</v>
      </c>
      <c r="M275" s="150">
        <v>15187.22265625</v>
      </c>
      <c r="N275" s="150">
        <v>13085.4150390625</v>
      </c>
      <c r="O275" s="150">
        <v>8290.1884765625</v>
      </c>
      <c r="P275" s="150">
        <v>13285.7998046875</v>
      </c>
      <c r="Q275" s="150">
        <v>4059.138916015625</v>
      </c>
      <c r="R275" s="150">
        <v>7779.49609375</v>
      </c>
      <c r="S275" s="150">
        <v>15809.072265625</v>
      </c>
      <c r="T275" s="150">
        <v>5481.06005859375</v>
      </c>
      <c r="U275" s="150">
        <v>3034.25</v>
      </c>
      <c r="V275" s="150">
        <v>14088.8662109375</v>
      </c>
      <c r="W275" s="150">
        <v>2550.861328125</v>
      </c>
      <c r="X275" s="150">
        <v>15621.9345703125</v>
      </c>
      <c r="Y275" s="150">
        <v>53312.95703125</v>
      </c>
      <c r="Z275" s="150">
        <v>10984.37109375</v>
      </c>
      <c r="AA275" s="150">
        <v>99254.1640625</v>
      </c>
      <c r="AB275" s="150">
        <v>2342.68408203125</v>
      </c>
      <c r="AC275" s="150">
        <v>8845.9072265625</v>
      </c>
      <c r="AD275" s="150">
        <v>14086.072265625</v>
      </c>
      <c r="AE275" s="150">
        <v>7905.34326171875</v>
      </c>
      <c r="AF275" s="150">
        <v>31368.73046875</v>
      </c>
      <c r="AG275" s="150">
        <v>212899.484375</v>
      </c>
      <c r="AH275" s="150">
        <v>32561.67578125</v>
      </c>
      <c r="AI275" s="150">
        <v>6553.45849609375</v>
      </c>
      <c r="AJ275" s="150">
        <v>42317.16796875</v>
      </c>
      <c r="AK275" s="150">
        <v>4400.61669921875</v>
      </c>
      <c r="AL275" s="150">
        <v>677430.125</v>
      </c>
      <c r="AM275" s="150">
        <v>553227.25</v>
      </c>
      <c r="AN275" s="150">
        <v>124202.875</v>
      </c>
      <c r="AO275" s="5" t="s">
        <v>317</v>
      </c>
    </row>
    <row r="276" spans="1:41" ht="14.25" x14ac:dyDescent="0.45">
      <c r="A276" s="150">
        <v>2013</v>
      </c>
      <c r="B276" s="5" t="s">
        <v>81</v>
      </c>
      <c r="C276" s="5" t="s">
        <v>128</v>
      </c>
      <c r="D276" s="5" t="s">
        <v>121</v>
      </c>
      <c r="E276" s="5" t="s">
        <v>142</v>
      </c>
      <c r="F276" s="5" t="s">
        <v>142</v>
      </c>
      <c r="G276" s="5" t="s">
        <v>88</v>
      </c>
      <c r="H276" s="5" t="s">
        <v>131</v>
      </c>
      <c r="I276" s="150">
        <v>4689.5517578125</v>
      </c>
      <c r="J276" s="150">
        <v>21969.8046875</v>
      </c>
      <c r="K276" s="150">
        <v>1205.4483642578125</v>
      </c>
      <c r="L276" s="150">
        <v>1698.27490234375</v>
      </c>
      <c r="M276" s="150">
        <v>13889.955078125</v>
      </c>
      <c r="N276" s="150">
        <v>11967.6806640625</v>
      </c>
      <c r="O276" s="150">
        <v>7582.05419921875</v>
      </c>
      <c r="P276" s="150">
        <v>12150.94921875</v>
      </c>
      <c r="Q276" s="150">
        <v>3712.4140625</v>
      </c>
      <c r="R276" s="150">
        <v>7114.984375</v>
      </c>
      <c r="S276" s="150">
        <v>14458.6875</v>
      </c>
      <c r="T276" s="150">
        <v>5012.876953125</v>
      </c>
      <c r="U276" s="150">
        <v>2775.0693359375</v>
      </c>
      <c r="V276" s="150">
        <v>12885.4189453125</v>
      </c>
      <c r="W276" s="150">
        <v>2332.970947265625</v>
      </c>
      <c r="X276" s="150">
        <v>14287.53515625</v>
      </c>
      <c r="Y276" s="150">
        <v>48759.05078125</v>
      </c>
      <c r="Z276" s="150">
        <v>10046.1044921875</v>
      </c>
      <c r="AA276" s="150">
        <v>90776.0390625</v>
      </c>
      <c r="AB276" s="150">
        <v>2142.575927734375</v>
      </c>
      <c r="AC276" s="150">
        <v>8090.30419921875</v>
      </c>
      <c r="AD276" s="150">
        <v>12882.86328125</v>
      </c>
      <c r="AE276" s="150">
        <v>7230.08203125</v>
      </c>
      <c r="AF276" s="150">
        <v>28689.265625</v>
      </c>
      <c r="AG276" s="150">
        <v>194713.96875</v>
      </c>
      <c r="AH276" s="150">
        <v>29780.310546875</v>
      </c>
      <c r="AI276" s="150">
        <v>5993.6728515625</v>
      </c>
      <c r="AJ276" s="150">
        <v>38702.50390625</v>
      </c>
      <c r="AK276" s="150">
        <v>4024.72314453125</v>
      </c>
      <c r="AL276" s="150">
        <v>619565.25</v>
      </c>
      <c r="AM276" s="150">
        <v>505971.46875</v>
      </c>
      <c r="AN276" s="150">
        <v>113593.6796875</v>
      </c>
      <c r="AO276" s="5" t="s">
        <v>318</v>
      </c>
    </row>
    <row r="277" spans="1:41" ht="14.25" x14ac:dyDescent="0.45">
      <c r="A277" s="150">
        <v>2013</v>
      </c>
      <c r="B277" s="5" t="s">
        <v>81</v>
      </c>
      <c r="C277" s="5" t="s">
        <v>128</v>
      </c>
      <c r="D277" s="5" t="s">
        <v>121</v>
      </c>
      <c r="E277" s="5" t="s">
        <v>145</v>
      </c>
      <c r="F277" s="5" t="s">
        <v>145</v>
      </c>
      <c r="G277" s="5" t="s">
        <v>87</v>
      </c>
      <c r="H277" s="5" t="s">
        <v>131</v>
      </c>
      <c r="I277" s="150">
        <v>6979.9794921875</v>
      </c>
      <c r="J277" s="150">
        <v>32081.57421875</v>
      </c>
      <c r="K277" s="150">
        <v>1778.3843994140625</v>
      </c>
      <c r="L277" s="150">
        <v>2273.40087890625</v>
      </c>
      <c r="M277" s="150">
        <v>17577.4140625</v>
      </c>
      <c r="N277" s="150">
        <v>15356.283203125</v>
      </c>
      <c r="O277" s="150">
        <v>10853.7822265625</v>
      </c>
      <c r="P277" s="150">
        <v>14239.2626953125</v>
      </c>
      <c r="Q277" s="150">
        <v>5522.49462890625</v>
      </c>
      <c r="R277" s="150">
        <v>11708.943359375</v>
      </c>
      <c r="S277" s="150">
        <v>16683.10546875</v>
      </c>
      <c r="T277" s="150">
        <v>6735.8544921875</v>
      </c>
      <c r="U277" s="150">
        <v>4178.38232421875</v>
      </c>
      <c r="V277" s="150">
        <v>15004.4091796875</v>
      </c>
      <c r="W277" s="150">
        <v>2872.224365234375</v>
      </c>
      <c r="X277" s="150">
        <v>19306.783203125</v>
      </c>
      <c r="Y277" s="150">
        <v>71646.1875</v>
      </c>
      <c r="Z277" s="150">
        <v>14376.58984375</v>
      </c>
      <c r="AA277" s="150">
        <v>127677.703125</v>
      </c>
      <c r="AB277" s="150">
        <v>2519.745849609375</v>
      </c>
      <c r="AC277" s="150">
        <v>12148.0498046875</v>
      </c>
      <c r="AD277" s="150">
        <v>16504.380859375</v>
      </c>
      <c r="AE277" s="150">
        <v>10776.1875</v>
      </c>
      <c r="AF277" s="150">
        <v>40879.21484375</v>
      </c>
      <c r="AG277" s="150">
        <v>287293.34375</v>
      </c>
      <c r="AH277" s="150">
        <v>41559.65234375</v>
      </c>
      <c r="AI277" s="150">
        <v>7783.119140625</v>
      </c>
      <c r="AJ277" s="150">
        <v>55793.5859375</v>
      </c>
      <c r="AK277" s="150">
        <v>5338.33251953125</v>
      </c>
      <c r="AL277" s="150">
        <v>877448.3125</v>
      </c>
      <c r="AM277" s="150">
        <v>727935.5625</v>
      </c>
      <c r="AN277" s="150">
        <v>149512.78125</v>
      </c>
      <c r="AO277" s="5" t="s">
        <v>319</v>
      </c>
    </row>
    <row r="278" spans="1:41" ht="14.25" x14ac:dyDescent="0.45">
      <c r="A278" s="150">
        <v>2013</v>
      </c>
      <c r="B278" s="5" t="s">
        <v>81</v>
      </c>
      <c r="C278" s="5" t="s">
        <v>128</v>
      </c>
      <c r="D278" s="5" t="s">
        <v>121</v>
      </c>
      <c r="E278" s="5" t="s">
        <v>145</v>
      </c>
      <c r="F278" s="5" t="s">
        <v>145</v>
      </c>
      <c r="G278" s="5" t="s">
        <v>88</v>
      </c>
      <c r="H278" s="5" t="s">
        <v>131</v>
      </c>
      <c r="I278" s="150">
        <v>6383.76123046875</v>
      </c>
      <c r="J278" s="150">
        <v>29341.21875</v>
      </c>
      <c r="K278" s="150">
        <v>1626.477783203125</v>
      </c>
      <c r="L278" s="150">
        <v>2079.210693359375</v>
      </c>
      <c r="M278" s="150">
        <v>16075.98046875</v>
      </c>
      <c r="N278" s="150">
        <v>14044.5751953125</v>
      </c>
      <c r="O278" s="150">
        <v>9926.669921875</v>
      </c>
      <c r="P278" s="150">
        <v>13022.96875</v>
      </c>
      <c r="Q278" s="150">
        <v>5050.7724609375</v>
      </c>
      <c r="R278" s="150">
        <v>10708.78515625</v>
      </c>
      <c r="S278" s="150">
        <v>15258.0615234375</v>
      </c>
      <c r="T278" s="150">
        <v>6160.48876953125</v>
      </c>
      <c r="U278" s="150">
        <v>3821.4716796875</v>
      </c>
      <c r="V278" s="150">
        <v>13722.7578125</v>
      </c>
      <c r="W278" s="150">
        <v>2626.8837890625</v>
      </c>
      <c r="X278" s="150">
        <v>17657.62890625</v>
      </c>
      <c r="Y278" s="150">
        <v>65526.2890625</v>
      </c>
      <c r="Z278" s="150">
        <v>13148.5654296875</v>
      </c>
      <c r="AA278" s="150">
        <v>116771.6875</v>
      </c>
      <c r="AB278" s="150">
        <v>2304.513427734375</v>
      </c>
      <c r="AC278" s="150">
        <v>11110.3837890625</v>
      </c>
      <c r="AD278" s="150">
        <v>15094.6044921875</v>
      </c>
      <c r="AE278" s="150">
        <v>9855.703125</v>
      </c>
      <c r="AF278" s="150">
        <v>37387.37890625</v>
      </c>
      <c r="AG278" s="150">
        <v>262753.21875</v>
      </c>
      <c r="AH278" s="150">
        <v>38009.6953125</v>
      </c>
      <c r="AI278" s="150">
        <v>7118.2978515625</v>
      </c>
      <c r="AJ278" s="150">
        <v>51027.7890625</v>
      </c>
      <c r="AK278" s="150">
        <v>4882.3408203125</v>
      </c>
      <c r="AL278" s="150">
        <v>802498.125</v>
      </c>
      <c r="AM278" s="150">
        <v>665756.5625</v>
      </c>
      <c r="AN278" s="150">
        <v>136741.640625</v>
      </c>
      <c r="AO278" s="5" t="s">
        <v>320</v>
      </c>
    </row>
    <row r="279" spans="1:41" ht="14.25" x14ac:dyDescent="0.45">
      <c r="A279" s="150">
        <v>2013</v>
      </c>
      <c r="B279" s="5" t="s">
        <v>81</v>
      </c>
      <c r="C279" s="5" t="s">
        <v>128</v>
      </c>
      <c r="D279" s="5" t="s">
        <v>121</v>
      </c>
      <c r="E279" s="5" t="s">
        <v>150</v>
      </c>
      <c r="F279" s="5" t="s">
        <v>151</v>
      </c>
      <c r="G279" s="5" t="s">
        <v>87</v>
      </c>
      <c r="H279" s="5" t="s">
        <v>131</v>
      </c>
      <c r="I279" s="150">
        <v>1852.4417724609375</v>
      </c>
      <c r="J279" s="150">
        <v>8059.8740234375</v>
      </c>
      <c r="K279" s="150">
        <v>460.35189819335938</v>
      </c>
      <c r="L279" s="150">
        <v>416.51370239257813</v>
      </c>
      <c r="M279" s="150">
        <v>2390.19189453125</v>
      </c>
      <c r="N279" s="150">
        <v>2270.868408203125</v>
      </c>
      <c r="O279" s="150">
        <v>2563.59326171875</v>
      </c>
      <c r="P279" s="150">
        <v>953.462158203125</v>
      </c>
      <c r="Q279" s="150">
        <v>1463.3555908203125</v>
      </c>
      <c r="R279" s="150">
        <v>3929.4482421875</v>
      </c>
      <c r="S279" s="150">
        <v>874.03240966796875</v>
      </c>
      <c r="T279" s="150">
        <v>1254.79443359375</v>
      </c>
      <c r="U279" s="150">
        <v>1144.132080078125</v>
      </c>
      <c r="V279" s="150">
        <v>915.54254150390625</v>
      </c>
      <c r="W279" s="150">
        <v>321.36318969726563</v>
      </c>
      <c r="X279" s="150">
        <v>3684.847412109375</v>
      </c>
      <c r="Y279" s="150">
        <v>18333.232421875</v>
      </c>
      <c r="Z279" s="150">
        <v>3392.21875</v>
      </c>
      <c r="AA279" s="150">
        <v>28423.544921875</v>
      </c>
      <c r="AB279" s="150">
        <v>177.06166076660156</v>
      </c>
      <c r="AC279" s="150">
        <v>3302.142822265625</v>
      </c>
      <c r="AD279" s="150">
        <v>2418.30908203125</v>
      </c>
      <c r="AE279" s="150">
        <v>2870.84423828125</v>
      </c>
      <c r="AF279" s="150">
        <v>9510.4833984375</v>
      </c>
      <c r="AG279" s="150">
        <v>74393.84375</v>
      </c>
      <c r="AH279" s="150">
        <v>8997.9775390625</v>
      </c>
      <c r="AI279" s="150">
        <v>1229.66064453125</v>
      </c>
      <c r="AJ279" s="150">
        <v>13476.4169921875</v>
      </c>
      <c r="AK279" s="150">
        <v>937.715576171875</v>
      </c>
      <c r="AL279" s="150">
        <v>200018.28125</v>
      </c>
      <c r="AM279" s="150">
        <v>174708.359375</v>
      </c>
      <c r="AN279" s="150">
        <v>25309.8984375</v>
      </c>
      <c r="AO279" s="5" t="s">
        <v>323</v>
      </c>
    </row>
    <row r="280" spans="1:41" ht="14.25" x14ac:dyDescent="0.45">
      <c r="A280" s="150">
        <v>2013</v>
      </c>
      <c r="B280" s="5" t="s">
        <v>81</v>
      </c>
      <c r="C280" s="5" t="s">
        <v>128</v>
      </c>
      <c r="D280" s="5" t="s">
        <v>121</v>
      </c>
      <c r="E280" s="5" t="s">
        <v>150</v>
      </c>
      <c r="F280" s="5" t="s">
        <v>151</v>
      </c>
      <c r="G280" s="5" t="s">
        <v>88</v>
      </c>
      <c r="H280" s="5" t="s">
        <v>131</v>
      </c>
      <c r="I280" s="150">
        <v>1694.209228515625</v>
      </c>
      <c r="J280" s="150">
        <v>7371.4130859375</v>
      </c>
      <c r="K280" s="150">
        <v>421.02938842773438</v>
      </c>
      <c r="L280" s="150">
        <v>380.935791015625</v>
      </c>
      <c r="M280" s="150">
        <v>2186.025634765625</v>
      </c>
      <c r="N280" s="150">
        <v>2076.89453125</v>
      </c>
      <c r="O280" s="150">
        <v>2344.615478515625</v>
      </c>
      <c r="P280" s="150">
        <v>872.01898193359375</v>
      </c>
      <c r="Q280" s="150">
        <v>1338.358154296875</v>
      </c>
      <c r="R280" s="150">
        <v>3593.80126953125</v>
      </c>
      <c r="S280" s="150">
        <v>799.3740234375</v>
      </c>
      <c r="T280" s="150">
        <v>1147.6119384765625</v>
      </c>
      <c r="U280" s="150">
        <v>1046.4022216796875</v>
      </c>
      <c r="V280" s="150">
        <v>837.33843994140625</v>
      </c>
      <c r="W280" s="150">
        <v>293.91287231445313</v>
      </c>
      <c r="X280" s="150">
        <v>3370.09375</v>
      </c>
      <c r="Y280" s="150">
        <v>16767.23828125</v>
      </c>
      <c r="Z280" s="150">
        <v>3102.4609375</v>
      </c>
      <c r="AA280" s="150">
        <v>25995.65234375</v>
      </c>
      <c r="AB280" s="150">
        <v>161.93734741210938</v>
      </c>
      <c r="AC280" s="150">
        <v>3020.079345703125</v>
      </c>
      <c r="AD280" s="150">
        <v>2211.7412109375</v>
      </c>
      <c r="AE280" s="150">
        <v>2625.62158203125</v>
      </c>
      <c r="AF280" s="150">
        <v>8698.11328125</v>
      </c>
      <c r="AG280" s="150">
        <v>68039.2421875</v>
      </c>
      <c r="AH280" s="150">
        <v>8229.384765625</v>
      </c>
      <c r="AI280" s="150">
        <v>1124.6251220703125</v>
      </c>
      <c r="AJ280" s="150">
        <v>12325.2841796875</v>
      </c>
      <c r="AK280" s="150">
        <v>857.61749267578125</v>
      </c>
      <c r="AL280" s="150">
        <v>182933.046875</v>
      </c>
      <c r="AM280" s="150">
        <v>159785.0625</v>
      </c>
      <c r="AN280" s="150">
        <v>23147.96875</v>
      </c>
      <c r="AO280" s="5" t="s">
        <v>324</v>
      </c>
    </row>
    <row r="281" spans="1:41" ht="14.25" x14ac:dyDescent="0.45">
      <c r="A281" s="150">
        <v>2013</v>
      </c>
      <c r="B281" s="5" t="s">
        <v>81</v>
      </c>
      <c r="C281" s="5" t="s">
        <v>128</v>
      </c>
      <c r="D281" s="5" t="s">
        <v>121</v>
      </c>
      <c r="E281" s="5" t="s">
        <v>154</v>
      </c>
      <c r="F281" s="5" t="s">
        <v>155</v>
      </c>
      <c r="G281" s="5" t="s">
        <v>87</v>
      </c>
      <c r="H281" s="5" t="s">
        <v>131</v>
      </c>
      <c r="I281" s="150">
        <v>0</v>
      </c>
      <c r="J281" s="150">
        <v>0</v>
      </c>
      <c r="K281" s="150">
        <v>0</v>
      </c>
      <c r="L281" s="150">
        <v>0</v>
      </c>
      <c r="M281" s="150">
        <v>0</v>
      </c>
      <c r="N281" s="150">
        <v>0</v>
      </c>
      <c r="O281" s="150">
        <v>0</v>
      </c>
      <c r="P281" s="150">
        <v>0</v>
      </c>
      <c r="Q281" s="150">
        <v>0</v>
      </c>
      <c r="R281" s="150">
        <v>0</v>
      </c>
      <c r="S281" s="150"/>
      <c r="T281" s="150">
        <v>0</v>
      </c>
      <c r="U281" s="150">
        <v>0</v>
      </c>
      <c r="V281" s="150">
        <v>0</v>
      </c>
      <c r="W281" s="150">
        <v>0</v>
      </c>
      <c r="X281" s="150">
        <v>0</v>
      </c>
      <c r="Y281" s="150">
        <v>0</v>
      </c>
      <c r="Z281" s="150">
        <v>0</v>
      </c>
      <c r="AA281" s="150">
        <v>0</v>
      </c>
      <c r="AB281" s="150">
        <v>0</v>
      </c>
      <c r="AC281" s="150">
        <v>2.7035989761352539</v>
      </c>
      <c r="AD281" s="150">
        <v>0</v>
      </c>
      <c r="AE281" s="150">
        <v>0</v>
      </c>
      <c r="AF281" s="150">
        <v>8.9004434645175934E-2</v>
      </c>
      <c r="AG281" s="150">
        <v>548.28350830078125</v>
      </c>
      <c r="AH281" s="150">
        <v>0</v>
      </c>
      <c r="AI281" s="150">
        <v>0</v>
      </c>
      <c r="AJ281" s="150">
        <v>0</v>
      </c>
      <c r="AK281" s="150">
        <v>0</v>
      </c>
      <c r="AL281" s="150">
        <v>551.07611083984375</v>
      </c>
      <c r="AM281" s="150">
        <v>551.07611083984375</v>
      </c>
      <c r="AN281" s="150">
        <v>0</v>
      </c>
      <c r="AO281" s="5" t="s">
        <v>325</v>
      </c>
    </row>
    <row r="282" spans="1:41" ht="14.25" x14ac:dyDescent="0.45">
      <c r="A282" s="150">
        <v>2013</v>
      </c>
      <c r="B282" s="5" t="s">
        <v>81</v>
      </c>
      <c r="C282" s="5" t="s">
        <v>128</v>
      </c>
      <c r="D282" s="5" t="s">
        <v>121</v>
      </c>
      <c r="E282" s="5" t="s">
        <v>154</v>
      </c>
      <c r="F282" s="5" t="s">
        <v>155</v>
      </c>
      <c r="G282" s="5" t="s">
        <v>88</v>
      </c>
      <c r="H282" s="5" t="s">
        <v>131</v>
      </c>
      <c r="I282" s="150">
        <v>0</v>
      </c>
      <c r="J282" s="150">
        <v>0</v>
      </c>
      <c r="K282" s="150">
        <v>0</v>
      </c>
      <c r="L282" s="150">
        <v>0</v>
      </c>
      <c r="M282" s="150">
        <v>0</v>
      </c>
      <c r="N282" s="150">
        <v>0</v>
      </c>
      <c r="O282" s="150">
        <v>0</v>
      </c>
      <c r="P282" s="150">
        <v>0</v>
      </c>
      <c r="Q282" s="150">
        <v>0</v>
      </c>
      <c r="R282" s="150">
        <v>0</v>
      </c>
      <c r="S282" s="150"/>
      <c r="T282" s="150">
        <v>0</v>
      </c>
      <c r="U282" s="150">
        <v>0</v>
      </c>
      <c r="V282" s="150">
        <v>0</v>
      </c>
      <c r="W282" s="150">
        <v>0</v>
      </c>
      <c r="X282" s="150">
        <v>0</v>
      </c>
      <c r="Y282" s="150">
        <v>0</v>
      </c>
      <c r="Z282" s="150">
        <v>0</v>
      </c>
      <c r="AA282" s="150">
        <v>0</v>
      </c>
      <c r="AB282" s="150">
        <v>0</v>
      </c>
      <c r="AC282" s="150">
        <v>2.4726619720458984</v>
      </c>
      <c r="AD282" s="150">
        <v>0</v>
      </c>
      <c r="AE282" s="150">
        <v>0</v>
      </c>
      <c r="AF282" s="150">
        <v>8.1401824951171875E-2</v>
      </c>
      <c r="AG282" s="150">
        <v>501.45001220703125</v>
      </c>
      <c r="AH282" s="150">
        <v>0</v>
      </c>
      <c r="AI282" s="150">
        <v>0</v>
      </c>
      <c r="AJ282" s="150">
        <v>0</v>
      </c>
      <c r="AK282" s="150">
        <v>0</v>
      </c>
      <c r="AL282" s="150">
        <v>504.00408935546875</v>
      </c>
      <c r="AM282" s="150">
        <v>504.00408935546875</v>
      </c>
      <c r="AN282" s="150">
        <v>0</v>
      </c>
      <c r="AO282" s="5" t="s">
        <v>326</v>
      </c>
    </row>
    <row r="283" spans="1:41" ht="14.25" x14ac:dyDescent="0.45">
      <c r="A283" s="150">
        <v>2013</v>
      </c>
      <c r="B283" s="5" t="s">
        <v>81</v>
      </c>
      <c r="C283" s="5" t="s">
        <v>128</v>
      </c>
      <c r="D283" s="5" t="s">
        <v>121</v>
      </c>
      <c r="E283" s="5" t="s">
        <v>158</v>
      </c>
      <c r="F283" s="5" t="s">
        <v>159</v>
      </c>
      <c r="G283" s="5" t="s">
        <v>87</v>
      </c>
      <c r="H283" s="5" t="s">
        <v>131</v>
      </c>
      <c r="I283" s="150">
        <v>-589.1275634765625</v>
      </c>
      <c r="J283" s="150">
        <v>-88.565086364746094</v>
      </c>
      <c r="K283" s="150">
        <v>-359.8289794921875</v>
      </c>
      <c r="L283" s="150">
        <v>24.054714202880859</v>
      </c>
      <c r="M283" s="150">
        <v>-391.63992309570313</v>
      </c>
      <c r="N283" s="150">
        <v>-1647.7479248046875</v>
      </c>
      <c r="O283" s="150">
        <v>-283.45159912109375</v>
      </c>
      <c r="P283" s="150">
        <v>-1094.2532958984375</v>
      </c>
      <c r="Q283" s="150">
        <v>-75.444328308105469</v>
      </c>
      <c r="R283" s="150">
        <v>17.93060302734375</v>
      </c>
      <c r="S283" s="150"/>
      <c r="T283" s="150">
        <v>-545.24493408203125</v>
      </c>
      <c r="U283" s="150">
        <v>8.2693548202514648</v>
      </c>
      <c r="V283" s="150">
        <v>-177.30751037597656</v>
      </c>
      <c r="W283" s="150">
        <v>-127.92734527587891</v>
      </c>
      <c r="X283" s="150">
        <v>0</v>
      </c>
      <c r="Y283" s="150">
        <v>252.96412658691406</v>
      </c>
      <c r="Z283" s="150">
        <v>-6.5934953689575195</v>
      </c>
      <c r="AA283" s="150">
        <v>-8868.53515625</v>
      </c>
      <c r="AB283" s="150">
        <v>0</v>
      </c>
      <c r="AC283" s="150">
        <v>0.56229311227798462</v>
      </c>
      <c r="AD283" s="150">
        <v>-462.50653076171875</v>
      </c>
      <c r="AE283" s="150">
        <v>0</v>
      </c>
      <c r="AF283" s="150">
        <v>-357.01568603515625</v>
      </c>
      <c r="AG283" s="150">
        <v>-3288.935302734375</v>
      </c>
      <c r="AH283" s="150">
        <v>-2188.228515625</v>
      </c>
      <c r="AI283" s="150">
        <v>-139.68394470214844</v>
      </c>
      <c r="AJ283" s="150">
        <v>0</v>
      </c>
      <c r="AK283" s="150">
        <v>-236.17355346679688</v>
      </c>
      <c r="AL283" s="150">
        <v>-20624.427734375</v>
      </c>
      <c r="AM283" s="150">
        <v>-15889.744140625</v>
      </c>
      <c r="AN283" s="150">
        <v>-4734.68505859375</v>
      </c>
      <c r="AO283" s="5" t="s">
        <v>327</v>
      </c>
    </row>
    <row r="284" spans="1:41" ht="14.25" x14ac:dyDescent="0.45">
      <c r="A284" s="150">
        <v>2013</v>
      </c>
      <c r="B284" s="5" t="s">
        <v>81</v>
      </c>
      <c r="C284" s="5" t="s">
        <v>128</v>
      </c>
      <c r="D284" s="5" t="s">
        <v>121</v>
      </c>
      <c r="E284" s="5" t="s">
        <v>158</v>
      </c>
      <c r="F284" s="5" t="s">
        <v>159</v>
      </c>
      <c r="G284" s="5" t="s">
        <v>88</v>
      </c>
      <c r="H284" s="5" t="s">
        <v>131</v>
      </c>
      <c r="I284" s="150">
        <v>-538.80523681640625</v>
      </c>
      <c r="J284" s="150">
        <v>-81</v>
      </c>
      <c r="K284" s="150">
        <v>-329.09298706054688</v>
      </c>
      <c r="L284" s="150">
        <v>22</v>
      </c>
      <c r="M284" s="150">
        <v>-358.18667602539063</v>
      </c>
      <c r="N284" s="150">
        <v>-1507</v>
      </c>
      <c r="O284" s="150">
        <v>-259.2396240234375</v>
      </c>
      <c r="P284" s="150">
        <v>-1000.7839965820313</v>
      </c>
      <c r="Q284" s="150">
        <v>-69</v>
      </c>
      <c r="R284" s="150">
        <v>16.39900016784668</v>
      </c>
      <c r="S284" s="150"/>
      <c r="T284" s="150">
        <v>-498.67098999023438</v>
      </c>
      <c r="U284" s="150">
        <v>7.5630002021789551</v>
      </c>
      <c r="V284" s="150">
        <v>-162.16220092773438</v>
      </c>
      <c r="W284" s="150">
        <v>-117</v>
      </c>
      <c r="X284" s="150">
        <v>0</v>
      </c>
      <c r="Y284" s="150">
        <v>231.35635375976563</v>
      </c>
      <c r="Z284" s="150">
        <v>-6.0302901268005371</v>
      </c>
      <c r="AA284" s="150">
        <v>-8111</v>
      </c>
      <c r="AB284" s="150">
        <v>0</v>
      </c>
      <c r="AC284" s="150">
        <v>0.51426297426223755</v>
      </c>
      <c r="AD284" s="150">
        <v>-423</v>
      </c>
      <c r="AE284" s="150">
        <v>0</v>
      </c>
      <c r="AF284" s="150">
        <v>-326.51998901367188</v>
      </c>
      <c r="AG284" s="150">
        <v>-3008</v>
      </c>
      <c r="AH284" s="150">
        <v>-2001.313720703125</v>
      </c>
      <c r="AI284" s="150">
        <v>-127.75238037109375</v>
      </c>
      <c r="AJ284" s="150">
        <v>0</v>
      </c>
      <c r="AK284" s="150">
        <v>-216</v>
      </c>
      <c r="AL284" s="150">
        <v>-18862.724609375</v>
      </c>
      <c r="AM284" s="150">
        <v>-14532.4677734375</v>
      </c>
      <c r="AN284" s="150">
        <v>-4330.25634765625</v>
      </c>
      <c r="AO284" s="5" t="s">
        <v>328</v>
      </c>
    </row>
    <row r="285" spans="1:41" ht="14.25" x14ac:dyDescent="0.45">
      <c r="A285" s="150">
        <v>2013</v>
      </c>
      <c r="B285" s="5" t="s">
        <v>81</v>
      </c>
      <c r="C285" s="5" t="s">
        <v>128</v>
      </c>
      <c r="D285" s="5" t="s">
        <v>121</v>
      </c>
      <c r="E285" s="5" t="s">
        <v>158</v>
      </c>
      <c r="F285" s="5" t="s">
        <v>13</v>
      </c>
      <c r="G285" s="5" t="s">
        <v>87</v>
      </c>
      <c r="H285" s="5" t="s">
        <v>131</v>
      </c>
      <c r="I285" s="150">
        <v>42503.4453125</v>
      </c>
      <c r="J285" s="150">
        <v>92933.203125</v>
      </c>
      <c r="K285" s="150">
        <v>7793.63720703125</v>
      </c>
      <c r="L285" s="150">
        <v>11626.9814453125</v>
      </c>
      <c r="M285" s="150">
        <v>43651.6875</v>
      </c>
      <c r="N285" s="150">
        <v>37868.078125</v>
      </c>
      <c r="O285" s="150">
        <v>34700.671875</v>
      </c>
      <c r="P285" s="150">
        <v>37090.890625</v>
      </c>
      <c r="Q285" s="150">
        <v>19937.80078125</v>
      </c>
      <c r="R285" s="150">
        <v>32939.6875</v>
      </c>
      <c r="S285" s="150">
        <v>49807.47265625</v>
      </c>
      <c r="T285" s="150">
        <v>32983.953125</v>
      </c>
      <c r="U285" s="150">
        <v>10405.8505859375</v>
      </c>
      <c r="V285" s="150">
        <v>40871.10546875</v>
      </c>
      <c r="W285" s="150">
        <v>14722.578125</v>
      </c>
      <c r="X285" s="150">
        <v>63843.3984375</v>
      </c>
      <c r="Y285" s="150">
        <v>223753.6875</v>
      </c>
      <c r="Z285" s="150">
        <v>33559.1484375</v>
      </c>
      <c r="AA285" s="150">
        <v>362260.125</v>
      </c>
      <c r="AB285" s="150">
        <v>8224.36328125</v>
      </c>
      <c r="AC285" s="150">
        <v>38223.30859375</v>
      </c>
      <c r="AD285" s="150">
        <v>56317.55078125</v>
      </c>
      <c r="AE285" s="150">
        <v>39324.9609375</v>
      </c>
      <c r="AF285" s="150">
        <v>130443.421875</v>
      </c>
      <c r="AG285" s="150">
        <v>664395.5625</v>
      </c>
      <c r="AH285" s="150">
        <v>99086.15625</v>
      </c>
      <c r="AI285" s="150">
        <v>23645.783203125</v>
      </c>
      <c r="AJ285" s="150">
        <v>175004.15625</v>
      </c>
      <c r="AK285" s="150">
        <v>21264.3671875</v>
      </c>
      <c r="AL285" s="150">
        <v>2449183</v>
      </c>
      <c r="AM285" s="150">
        <v>1993141.375</v>
      </c>
      <c r="AN285" s="150">
        <v>456041.625</v>
      </c>
      <c r="AO285" s="5" t="s">
        <v>329</v>
      </c>
    </row>
    <row r="286" spans="1:41" ht="14.25" x14ac:dyDescent="0.45">
      <c r="A286" s="150">
        <v>2013</v>
      </c>
      <c r="B286" s="5" t="s">
        <v>81</v>
      </c>
      <c r="C286" s="5" t="s">
        <v>128</v>
      </c>
      <c r="D286" s="5" t="s">
        <v>121</v>
      </c>
      <c r="E286" s="5" t="s">
        <v>158</v>
      </c>
      <c r="F286" s="5" t="s">
        <v>13</v>
      </c>
      <c r="G286" s="5" t="s">
        <v>88</v>
      </c>
      <c r="H286" s="5" t="s">
        <v>131</v>
      </c>
      <c r="I286" s="150">
        <v>38872.87109375</v>
      </c>
      <c r="J286" s="150">
        <v>84995</v>
      </c>
      <c r="K286" s="150">
        <v>7127.91748046875</v>
      </c>
      <c r="L286" s="150">
        <v>10633.82421875</v>
      </c>
      <c r="M286" s="150">
        <v>39923.03125</v>
      </c>
      <c r="N286" s="150">
        <v>34633.44921875</v>
      </c>
      <c r="O286" s="150">
        <v>31736.599609375</v>
      </c>
      <c r="P286" s="150">
        <v>33922.6484375</v>
      </c>
      <c r="Q286" s="150">
        <v>18234.74609375</v>
      </c>
      <c r="R286" s="150">
        <v>30126.033203125</v>
      </c>
      <c r="S286" s="150">
        <v>45553</v>
      </c>
      <c r="T286" s="150">
        <v>30166.517578125</v>
      </c>
      <c r="U286" s="150">
        <v>9517</v>
      </c>
      <c r="V286" s="150">
        <v>37379.96484375</v>
      </c>
      <c r="W286" s="150">
        <v>13465</v>
      </c>
      <c r="X286" s="150">
        <v>58390</v>
      </c>
      <c r="Y286" s="150">
        <v>204641.015625</v>
      </c>
      <c r="Z286" s="150">
        <v>30692.580078125</v>
      </c>
      <c r="AA286" s="150">
        <v>331316.46875</v>
      </c>
      <c r="AB286" s="150">
        <v>7521.8515625</v>
      </c>
      <c r="AC286" s="150">
        <v>34958.3359375</v>
      </c>
      <c r="AD286" s="150">
        <v>51507</v>
      </c>
      <c r="AE286" s="150">
        <v>35965.88671875</v>
      </c>
      <c r="AF286" s="150">
        <v>119301.1640625</v>
      </c>
      <c r="AG286" s="150">
        <v>607644</v>
      </c>
      <c r="AH286" s="150">
        <v>90622.3828125</v>
      </c>
      <c r="AI286" s="150">
        <v>21626</v>
      </c>
      <c r="AJ286" s="150">
        <v>160055.59375</v>
      </c>
      <c r="AK286" s="150">
        <v>19448</v>
      </c>
      <c r="AL286" s="150">
        <v>2239977.75</v>
      </c>
      <c r="AM286" s="150">
        <v>1822890.625</v>
      </c>
      <c r="AN286" s="150">
        <v>417087.28125</v>
      </c>
      <c r="AO286" s="5" t="s">
        <v>330</v>
      </c>
    </row>
    <row r="287" spans="1:41" ht="14.25" x14ac:dyDescent="0.45">
      <c r="A287" s="150">
        <v>2013</v>
      </c>
      <c r="B287" s="5" t="s">
        <v>81</v>
      </c>
      <c r="C287" s="5" t="s">
        <v>128</v>
      </c>
      <c r="D287" s="5" t="s">
        <v>121</v>
      </c>
      <c r="E287" s="5" t="s">
        <v>158</v>
      </c>
      <c r="F287" s="5" t="s">
        <v>164</v>
      </c>
      <c r="G287" s="5" t="s">
        <v>87</v>
      </c>
      <c r="H287" s="5" t="s">
        <v>131</v>
      </c>
      <c r="I287" s="150">
        <v>31.253993988037109</v>
      </c>
      <c r="J287" s="150">
        <v>3268.160888671875</v>
      </c>
      <c r="K287" s="150">
        <v>191.88116455078125</v>
      </c>
      <c r="L287" s="150">
        <v>258.04147338867188</v>
      </c>
      <c r="M287" s="150">
        <v>407.65631103515625</v>
      </c>
      <c r="N287" s="150">
        <v>352.07354736328125</v>
      </c>
      <c r="O287" s="150">
        <v>431.11575317382813</v>
      </c>
      <c r="P287" s="150">
        <v>1198.826904296875</v>
      </c>
      <c r="Q287" s="150">
        <v>63.474925994873047</v>
      </c>
      <c r="R287" s="150">
        <v>48.902084350585938</v>
      </c>
      <c r="S287" s="150">
        <v>858.31591796875</v>
      </c>
      <c r="T287" s="150">
        <v>615.70989990234375</v>
      </c>
      <c r="U287" s="150">
        <v>316.48788452148438</v>
      </c>
      <c r="V287" s="150">
        <v>1704.6044921875</v>
      </c>
      <c r="W287" s="150">
        <v>383.78201293945313</v>
      </c>
      <c r="X287" s="150">
        <v>509.5225830078125</v>
      </c>
      <c r="Y287" s="150">
        <v>4259.87109375</v>
      </c>
      <c r="Z287" s="150">
        <v>1330.6312255859375</v>
      </c>
      <c r="AA287" s="150">
        <v>230.70564270019531</v>
      </c>
      <c r="AB287" s="150">
        <v>212.11883544921875</v>
      </c>
      <c r="AC287" s="150">
        <v>0</v>
      </c>
      <c r="AD287" s="150">
        <v>759.6314697265625</v>
      </c>
      <c r="AE287" s="150">
        <v>809.5477294921875</v>
      </c>
      <c r="AF287" s="150">
        <v>798.090576171875</v>
      </c>
      <c r="AG287" s="150">
        <v>6658.7822265625</v>
      </c>
      <c r="AH287" s="150">
        <v>6314.00341796875</v>
      </c>
      <c r="AI287" s="150">
        <v>1.5209139585494995</v>
      </c>
      <c r="AJ287" s="150">
        <v>741.78961181640625</v>
      </c>
      <c r="AK287" s="150">
        <v>524.83013916015625</v>
      </c>
      <c r="AL287" s="150">
        <v>33281.33203125</v>
      </c>
      <c r="AM287" s="150">
        <v>22071.244140625</v>
      </c>
      <c r="AN287" s="150">
        <v>11210.087890625</v>
      </c>
      <c r="AO287" s="5" t="s">
        <v>331</v>
      </c>
    </row>
    <row r="288" spans="1:41" ht="14.25" x14ac:dyDescent="0.45">
      <c r="A288" s="150">
        <v>2013</v>
      </c>
      <c r="B288" s="5" t="s">
        <v>81</v>
      </c>
      <c r="C288" s="5" t="s">
        <v>128</v>
      </c>
      <c r="D288" s="5" t="s">
        <v>121</v>
      </c>
      <c r="E288" s="5" t="s">
        <v>158</v>
      </c>
      <c r="F288" s="5" t="s">
        <v>164</v>
      </c>
      <c r="G288" s="5" t="s">
        <v>88</v>
      </c>
      <c r="H288" s="5" t="s">
        <v>131</v>
      </c>
      <c r="I288" s="150">
        <v>28.584329605102539</v>
      </c>
      <c r="J288" s="150">
        <v>2989</v>
      </c>
      <c r="K288" s="150">
        <v>175.49099731445313</v>
      </c>
      <c r="L288" s="150">
        <v>236</v>
      </c>
      <c r="M288" s="150">
        <v>372.83499145507813</v>
      </c>
      <c r="N288" s="150">
        <v>322</v>
      </c>
      <c r="O288" s="150">
        <v>394.29055786132813</v>
      </c>
      <c r="P288" s="150">
        <v>1096.425048828125</v>
      </c>
      <c r="Q288" s="150">
        <v>58.053001403808594</v>
      </c>
      <c r="R288" s="150">
        <v>44.724948883056641</v>
      </c>
      <c r="S288" s="150">
        <v>785</v>
      </c>
      <c r="T288" s="150">
        <v>563.11700439453125</v>
      </c>
      <c r="U288" s="150">
        <v>289.45401000976563</v>
      </c>
      <c r="V288" s="150">
        <v>1559</v>
      </c>
      <c r="W288" s="150">
        <v>351</v>
      </c>
      <c r="X288" s="150">
        <v>466</v>
      </c>
      <c r="Y288" s="150">
        <v>3896</v>
      </c>
      <c r="Z288" s="150">
        <v>1216.970947265625</v>
      </c>
      <c r="AA288" s="150">
        <v>210.9991455078125</v>
      </c>
      <c r="AB288" s="150">
        <v>194</v>
      </c>
      <c r="AC288" s="150">
        <v>0</v>
      </c>
      <c r="AD288" s="150">
        <v>694.7449951171875</v>
      </c>
      <c r="AE288" s="150">
        <v>740.39752197265625</v>
      </c>
      <c r="AF288" s="150">
        <v>729.91900634765625</v>
      </c>
      <c r="AG288" s="150">
        <v>6090</v>
      </c>
      <c r="AH288" s="150">
        <v>5774.671875</v>
      </c>
      <c r="AI288" s="150">
        <v>1.3910000324249268</v>
      </c>
      <c r="AJ288" s="150">
        <v>678.42718505859375</v>
      </c>
      <c r="AK288" s="150">
        <v>480</v>
      </c>
      <c r="AL288" s="150">
        <v>30438.498046875</v>
      </c>
      <c r="AM288" s="150">
        <v>20185.955078125</v>
      </c>
      <c r="AN288" s="150">
        <v>10252.541015625</v>
      </c>
      <c r="AO288" s="5" t="s">
        <v>332</v>
      </c>
    </row>
    <row r="289" spans="1:41" ht="14.25" x14ac:dyDescent="0.45">
      <c r="A289" s="150">
        <v>2013</v>
      </c>
      <c r="B289" s="5" t="s">
        <v>81</v>
      </c>
      <c r="C289" s="5" t="s">
        <v>128</v>
      </c>
      <c r="D289" s="5" t="s">
        <v>121</v>
      </c>
      <c r="E289" s="5" t="s">
        <v>158</v>
      </c>
      <c r="F289" s="5" t="s">
        <v>158</v>
      </c>
      <c r="G289" s="5" t="s">
        <v>87</v>
      </c>
      <c r="H289" s="5" t="s">
        <v>131</v>
      </c>
      <c r="I289" s="150">
        <v>41945.57421875</v>
      </c>
      <c r="J289" s="150">
        <v>96112.796875</v>
      </c>
      <c r="K289" s="150">
        <v>7625.68896484375</v>
      </c>
      <c r="L289" s="150">
        <v>11909.078125</v>
      </c>
      <c r="M289" s="150">
        <v>43667.703125</v>
      </c>
      <c r="N289" s="150">
        <v>36572.40234375</v>
      </c>
      <c r="O289" s="150">
        <v>34848.3359375</v>
      </c>
      <c r="P289" s="150">
        <v>37195.46484375</v>
      </c>
      <c r="Q289" s="150">
        <v>19925.830078125</v>
      </c>
      <c r="R289" s="150">
        <v>33006.51953125</v>
      </c>
      <c r="S289" s="150">
        <v>50665.7890625</v>
      </c>
      <c r="T289" s="150">
        <v>33054.41796875</v>
      </c>
      <c r="U289" s="150">
        <v>10730.607421875</v>
      </c>
      <c r="V289" s="150">
        <v>42398.40234375</v>
      </c>
      <c r="W289" s="150">
        <v>14978.4326171875</v>
      </c>
      <c r="X289" s="150">
        <v>64352.91796875</v>
      </c>
      <c r="Y289" s="150">
        <v>228266.515625</v>
      </c>
      <c r="Z289" s="150">
        <v>34883.18359375</v>
      </c>
      <c r="AA289" s="150">
        <v>353622.3125</v>
      </c>
      <c r="AB289" s="150">
        <v>8436.4814453125</v>
      </c>
      <c r="AC289" s="150">
        <v>38223.8671875</v>
      </c>
      <c r="AD289" s="150">
        <v>56614.6796875</v>
      </c>
      <c r="AE289" s="150">
        <v>40134.5078125</v>
      </c>
      <c r="AF289" s="150">
        <v>130884.5</v>
      </c>
      <c r="AG289" s="150">
        <v>667765.4375</v>
      </c>
      <c r="AH289" s="150">
        <v>103211.9375</v>
      </c>
      <c r="AI289" s="150">
        <v>23507.62109375</v>
      </c>
      <c r="AJ289" s="150">
        <v>175745.9375</v>
      </c>
      <c r="AK289" s="150">
        <v>21553.0234375</v>
      </c>
      <c r="AL289" s="150">
        <v>2461840</v>
      </c>
      <c r="AM289" s="150">
        <v>1999323</v>
      </c>
      <c r="AN289" s="150">
        <v>462517.0625</v>
      </c>
      <c r="AO289" s="5" t="s">
        <v>333</v>
      </c>
    </row>
    <row r="290" spans="1:41" ht="14.25" x14ac:dyDescent="0.45">
      <c r="A290" s="150">
        <v>2013</v>
      </c>
      <c r="B290" s="5" t="s">
        <v>81</v>
      </c>
      <c r="C290" s="5" t="s">
        <v>128</v>
      </c>
      <c r="D290" s="5" t="s">
        <v>121</v>
      </c>
      <c r="E290" s="5" t="s">
        <v>158</v>
      </c>
      <c r="F290" s="5" t="s">
        <v>158</v>
      </c>
      <c r="G290" s="5" t="s">
        <v>88</v>
      </c>
      <c r="H290" s="5" t="s">
        <v>131</v>
      </c>
      <c r="I290" s="150">
        <v>38362.65234375</v>
      </c>
      <c r="J290" s="150">
        <v>87903</v>
      </c>
      <c r="K290" s="150">
        <v>6974.3154296875</v>
      </c>
      <c r="L290" s="150">
        <v>10891.82421875</v>
      </c>
      <c r="M290" s="150">
        <v>39937.6796875</v>
      </c>
      <c r="N290" s="150">
        <v>33448.44921875</v>
      </c>
      <c r="O290" s="150">
        <v>31871.650390625</v>
      </c>
      <c r="P290" s="150">
        <v>34018.2890625</v>
      </c>
      <c r="Q290" s="150">
        <v>18223.798828125</v>
      </c>
      <c r="R290" s="150">
        <v>30187.15625</v>
      </c>
      <c r="S290" s="150">
        <v>46338</v>
      </c>
      <c r="T290" s="150">
        <v>30230.96484375</v>
      </c>
      <c r="U290" s="150">
        <v>9814.0166015625</v>
      </c>
      <c r="V290" s="150">
        <v>38776.80078125</v>
      </c>
      <c r="W290" s="150">
        <v>13699</v>
      </c>
      <c r="X290" s="150">
        <v>58856</v>
      </c>
      <c r="Y290" s="150">
        <v>208768.375</v>
      </c>
      <c r="Z290" s="150">
        <v>31903.51953125</v>
      </c>
      <c r="AA290" s="150">
        <v>323416.46875</v>
      </c>
      <c r="AB290" s="150">
        <v>7715.8515625</v>
      </c>
      <c r="AC290" s="150">
        <v>34958.84765625</v>
      </c>
      <c r="AD290" s="150">
        <v>51778.74609375</v>
      </c>
      <c r="AE290" s="150">
        <v>36706.28515625</v>
      </c>
      <c r="AF290" s="150">
        <v>119704.5625</v>
      </c>
      <c r="AG290" s="150">
        <v>610726</v>
      </c>
      <c r="AH290" s="150">
        <v>94395.7421875</v>
      </c>
      <c r="AI290" s="150">
        <v>21499.638671875</v>
      </c>
      <c r="AJ290" s="150">
        <v>160734.015625</v>
      </c>
      <c r="AK290" s="150">
        <v>19712</v>
      </c>
      <c r="AL290" s="150">
        <v>2251553.75</v>
      </c>
      <c r="AM290" s="150">
        <v>1828544.125</v>
      </c>
      <c r="AN290" s="150">
        <v>423009.59375</v>
      </c>
      <c r="AO290" s="5" t="s">
        <v>334</v>
      </c>
    </row>
    <row r="291" spans="1:41" ht="14.25" x14ac:dyDescent="0.45">
      <c r="A291" s="150">
        <v>2014</v>
      </c>
      <c r="B291" s="5" t="s">
        <v>1476</v>
      </c>
      <c r="C291" s="5" t="s">
        <v>171</v>
      </c>
      <c r="D291" s="5" t="s">
        <v>84</v>
      </c>
      <c r="E291" s="5" t="s">
        <v>85</v>
      </c>
      <c r="F291" s="5" t="s">
        <v>86</v>
      </c>
      <c r="G291" s="5" t="s">
        <v>87</v>
      </c>
      <c r="H291" s="5" t="s">
        <v>131</v>
      </c>
      <c r="I291" s="150">
        <v>27065.190438796148</v>
      </c>
      <c r="J291" s="150">
        <v>32277.176628062611</v>
      </c>
      <c r="K291" s="150">
        <v>1451.6382562654649</v>
      </c>
      <c r="L291" s="150">
        <v>4264.1873777798028</v>
      </c>
      <c r="M291" s="150">
        <v>19790.063377812396</v>
      </c>
      <c r="N291" s="150">
        <v>18338.96830417763</v>
      </c>
      <c r="O291" s="150">
        <v>7363.3140850518812</v>
      </c>
      <c r="P291" s="150">
        <v>10216.509077741654</v>
      </c>
      <c r="Q291" s="150">
        <v>9348.6051696937684</v>
      </c>
      <c r="R291" s="150">
        <v>11960.537360677026</v>
      </c>
      <c r="S291" s="150">
        <v>40947.176840999113</v>
      </c>
      <c r="T291" s="150">
        <v>15672.854373479469</v>
      </c>
      <c r="U291" s="150">
        <v>11957.71287517567</v>
      </c>
      <c r="V291" s="150">
        <v>11186.082463072295</v>
      </c>
      <c r="W291" s="150">
        <v>6298.9609027675924</v>
      </c>
      <c r="X291" s="150">
        <v>15047.528309584079</v>
      </c>
      <c r="Y291" s="150">
        <v>116606.47203016414</v>
      </c>
      <c r="Z291" s="150">
        <v>16740.897220526786</v>
      </c>
      <c r="AA291" s="150">
        <v>133681.61549837844</v>
      </c>
      <c r="AB291" s="150">
        <v>3566.1913162254918</v>
      </c>
      <c r="AC291" s="150">
        <v>12949.002926080857</v>
      </c>
      <c r="AD291" s="150">
        <v>24513.115888074622</v>
      </c>
      <c r="AE291" s="150">
        <v>30176.796607430806</v>
      </c>
      <c r="AF291" s="150">
        <v>49744.845839663809</v>
      </c>
      <c r="AG291" s="150">
        <v>198561.76813201825</v>
      </c>
      <c r="AH291" s="150">
        <v>72800.747284568948</v>
      </c>
      <c r="AI291" s="150">
        <v>10423.972378532926</v>
      </c>
      <c r="AJ291" s="150">
        <v>42441.17518560493</v>
      </c>
      <c r="AK291" s="150">
        <v>3251.6696940346415</v>
      </c>
      <c r="AL291" s="150">
        <v>958644.875</v>
      </c>
      <c r="AM291" s="150">
        <v>737517.5625</v>
      </c>
      <c r="AN291" s="150">
        <v>221127.234375</v>
      </c>
      <c r="AO291" s="5" t="s">
        <v>1550</v>
      </c>
    </row>
    <row r="292" spans="1:41" ht="14.25" x14ac:dyDescent="0.45">
      <c r="A292" s="150">
        <v>2014</v>
      </c>
      <c r="B292" s="5" t="s">
        <v>1477</v>
      </c>
      <c r="C292" s="5" t="s">
        <v>171</v>
      </c>
      <c r="D292" s="5" t="s">
        <v>84</v>
      </c>
      <c r="E292" s="5" t="s">
        <v>85</v>
      </c>
      <c r="F292" s="5" t="s">
        <v>86</v>
      </c>
      <c r="G292" s="5" t="s">
        <v>87</v>
      </c>
      <c r="H292" s="5" t="s">
        <v>131</v>
      </c>
      <c r="I292" s="150">
        <v>26806.14317936105</v>
      </c>
      <c r="J292" s="150">
        <v>21348.547842259686</v>
      </c>
      <c r="K292" s="150">
        <v>1422.8666233431677</v>
      </c>
      <c r="L292" s="150">
        <v>3499.0661712380734</v>
      </c>
      <c r="M292" s="150">
        <v>22286.899978355741</v>
      </c>
      <c r="N292" s="150">
        <v>18629.813243758712</v>
      </c>
      <c r="O292" s="150">
        <v>7055.047007409873</v>
      </c>
      <c r="P292" s="150">
        <v>10310.447269400429</v>
      </c>
      <c r="Q292" s="150">
        <v>5462.3997885417466</v>
      </c>
      <c r="R292" s="150">
        <v>10614.683022828645</v>
      </c>
      <c r="S292" s="150">
        <v>47227.790147728607</v>
      </c>
      <c r="T292" s="150">
        <v>16030.963956333022</v>
      </c>
      <c r="U292" s="150">
        <v>11604.663035549653</v>
      </c>
      <c r="V292" s="150">
        <v>6688.6588518990075</v>
      </c>
      <c r="W292" s="150">
        <v>5874.9917428603976</v>
      </c>
      <c r="X292" s="150">
        <v>14557.111278986726</v>
      </c>
      <c r="Y292" s="150">
        <v>96980.217602698074</v>
      </c>
      <c r="Z292" s="150">
        <v>11615.334535224725</v>
      </c>
      <c r="AA292" s="150">
        <v>125595.02553666939</v>
      </c>
      <c r="AB292" s="150">
        <v>10039.509749872168</v>
      </c>
      <c r="AC292" s="150">
        <v>12693.156002407175</v>
      </c>
      <c r="AD292" s="150">
        <v>23545.631353212411</v>
      </c>
      <c r="AE292" s="150">
        <v>20899.539252538896</v>
      </c>
      <c r="AF292" s="150">
        <v>53298.864407784764</v>
      </c>
      <c r="AG292" s="150">
        <v>217515.99215484227</v>
      </c>
      <c r="AH292" s="150">
        <v>59770.915201951451</v>
      </c>
      <c r="AI292" s="150">
        <v>10083.381470758583</v>
      </c>
      <c r="AJ292" s="150">
        <v>40639.125580197295</v>
      </c>
      <c r="AK292" s="150">
        <v>3225.1643462445136</v>
      </c>
      <c r="AL292" s="150">
        <v>915322</v>
      </c>
      <c r="AM292" s="150">
        <v>694201.625</v>
      </c>
      <c r="AN292" s="150">
        <v>221120.265625</v>
      </c>
      <c r="AO292" s="5" t="s">
        <v>1551</v>
      </c>
    </row>
    <row r="293" spans="1:41" ht="14.25" x14ac:dyDescent="0.45">
      <c r="A293" s="150">
        <v>2014</v>
      </c>
      <c r="B293" s="5" t="s">
        <v>1476</v>
      </c>
      <c r="C293" s="5" t="s">
        <v>171</v>
      </c>
      <c r="D293" s="5" t="s">
        <v>84</v>
      </c>
      <c r="E293" s="5" t="s">
        <v>85</v>
      </c>
      <c r="F293" s="5" t="s">
        <v>86</v>
      </c>
      <c r="G293" s="5" t="s">
        <v>88</v>
      </c>
      <c r="H293" s="5" t="s">
        <v>131</v>
      </c>
      <c r="I293" s="150">
        <v>22607.439999999999</v>
      </c>
      <c r="J293" s="150">
        <v>27188.957999999999</v>
      </c>
      <c r="K293" s="150">
        <v>1200</v>
      </c>
      <c r="L293" s="150">
        <v>3595.5000000000009</v>
      </c>
      <c r="M293" s="150">
        <v>16359.5</v>
      </c>
      <c r="N293" s="150">
        <v>15447.988054571841</v>
      </c>
      <c r="O293" s="150">
        <v>6239.0724999999993</v>
      </c>
      <c r="P293" s="150">
        <v>9543.5</v>
      </c>
      <c r="Q293" s="150">
        <v>7728.0452999999998</v>
      </c>
      <c r="R293" s="150">
        <v>9887.2048672349993</v>
      </c>
      <c r="S293" s="150">
        <v>33851</v>
      </c>
      <c r="T293" s="150">
        <v>12956</v>
      </c>
      <c r="U293" s="150">
        <v>9747</v>
      </c>
      <c r="V293" s="150">
        <v>9247</v>
      </c>
      <c r="W293" s="150">
        <v>5207.0500695999999</v>
      </c>
      <c r="X293" s="150">
        <v>12959.545</v>
      </c>
      <c r="Y293" s="150">
        <v>96345</v>
      </c>
      <c r="Z293" s="150">
        <v>13838.9</v>
      </c>
      <c r="AA293" s="150">
        <v>112696.76783038001</v>
      </c>
      <c r="AB293" s="150">
        <v>2492</v>
      </c>
      <c r="AC293" s="150">
        <v>10971.93014</v>
      </c>
      <c r="AD293" s="150">
        <v>20263.821884500001</v>
      </c>
      <c r="AE293" s="150">
        <v>24945.716174550002</v>
      </c>
      <c r="AF293" s="150">
        <v>41944.385620000001</v>
      </c>
      <c r="AG293" s="150">
        <v>166303.17696223661</v>
      </c>
      <c r="AH293" s="150">
        <v>61593.665291019352</v>
      </c>
      <c r="AI293" s="150">
        <v>8617</v>
      </c>
      <c r="AJ293" s="150">
        <v>35873.69147663076</v>
      </c>
      <c r="AK293" s="150">
        <v>2720</v>
      </c>
      <c r="AL293" s="150">
        <v>802370.9375</v>
      </c>
      <c r="AM293" s="150">
        <v>617912.1875</v>
      </c>
      <c r="AN293" s="150">
        <v>184458.65625</v>
      </c>
      <c r="AO293" s="5" t="s">
        <v>1552</v>
      </c>
    </row>
    <row r="294" spans="1:41" ht="14.25" x14ac:dyDescent="0.45">
      <c r="A294" s="150">
        <v>2014</v>
      </c>
      <c r="B294" s="5" t="s">
        <v>1477</v>
      </c>
      <c r="C294" s="5" t="s">
        <v>171</v>
      </c>
      <c r="D294" s="5" t="s">
        <v>84</v>
      </c>
      <c r="E294" s="5" t="s">
        <v>85</v>
      </c>
      <c r="F294" s="5" t="s">
        <v>86</v>
      </c>
      <c r="G294" s="5" t="s">
        <v>88</v>
      </c>
      <c r="H294" s="5" t="s">
        <v>131</v>
      </c>
      <c r="I294" s="150">
        <v>22607.439999999999</v>
      </c>
      <c r="J294" s="150">
        <v>18096.400000000001</v>
      </c>
      <c r="K294" s="150">
        <v>1200</v>
      </c>
      <c r="L294" s="150">
        <v>2951</v>
      </c>
      <c r="M294" s="150">
        <v>18839.255466666669</v>
      </c>
      <c r="N294" s="150">
        <v>15711.786</v>
      </c>
      <c r="O294" s="150">
        <v>5950</v>
      </c>
      <c r="P294" s="150">
        <v>8695.5</v>
      </c>
      <c r="Q294" s="150">
        <v>4606.8124999999991</v>
      </c>
      <c r="R294" s="150">
        <v>8952.0826607528834</v>
      </c>
      <c r="S294" s="150">
        <v>39830.400999999998</v>
      </c>
      <c r="T294" s="150">
        <v>13520</v>
      </c>
      <c r="U294" s="150">
        <v>9787</v>
      </c>
      <c r="V294" s="150">
        <v>5641</v>
      </c>
      <c r="W294" s="150">
        <v>4954.7792995999998</v>
      </c>
      <c r="X294" s="150">
        <v>12277</v>
      </c>
      <c r="Y294" s="150">
        <v>81790</v>
      </c>
      <c r="Z294" s="150">
        <v>9796</v>
      </c>
      <c r="AA294" s="150">
        <v>105922.98974999999</v>
      </c>
      <c r="AB294" s="150">
        <v>0</v>
      </c>
      <c r="AC294" s="150">
        <v>10966</v>
      </c>
      <c r="AD294" s="150">
        <v>19857.629070999999</v>
      </c>
      <c r="AE294" s="150">
        <v>17626</v>
      </c>
      <c r="AF294" s="150">
        <v>44950.561000000009</v>
      </c>
      <c r="AG294" s="150">
        <v>183446</v>
      </c>
      <c r="AH294" s="150">
        <v>50408.869718102207</v>
      </c>
      <c r="AI294" s="150">
        <v>8504</v>
      </c>
      <c r="AJ294" s="150">
        <v>34274.146591627017</v>
      </c>
      <c r="AK294" s="150">
        <v>2720</v>
      </c>
      <c r="AL294" s="150">
        <v>763882.625</v>
      </c>
      <c r="AM294" s="150">
        <v>585820.75</v>
      </c>
      <c r="AN294" s="150">
        <v>178061.9375</v>
      </c>
      <c r="AO294" s="5" t="s">
        <v>1553</v>
      </c>
    </row>
    <row r="295" spans="1:41" ht="14.25" x14ac:dyDescent="0.45">
      <c r="A295" s="150">
        <v>2014</v>
      </c>
      <c r="B295" s="5" t="s">
        <v>1477</v>
      </c>
      <c r="C295" s="5" t="s">
        <v>171</v>
      </c>
      <c r="D295" s="5" t="s">
        <v>84</v>
      </c>
      <c r="E295" s="5" t="s">
        <v>27</v>
      </c>
      <c r="F295" s="5" t="s">
        <v>27</v>
      </c>
      <c r="G295" s="5" t="s">
        <v>87</v>
      </c>
      <c r="H295" s="5" t="s">
        <v>131</v>
      </c>
      <c r="I295" s="150">
        <v>0</v>
      </c>
      <c r="J295" s="150">
        <v>3644.9098815585289</v>
      </c>
      <c r="K295" s="150">
        <v>94.857774889544515</v>
      </c>
      <c r="L295" s="150">
        <v>0</v>
      </c>
      <c r="M295" s="150">
        <v>207.50138257087863</v>
      </c>
      <c r="N295" s="150">
        <v>0</v>
      </c>
      <c r="O295" s="150">
        <v>62.843275864323239</v>
      </c>
      <c r="P295" s="150">
        <v>533.57498375368789</v>
      </c>
      <c r="Q295" s="150">
        <v>42.270995935153273</v>
      </c>
      <c r="R295" s="150">
        <v>83.800904717243043</v>
      </c>
      <c r="S295" s="150">
        <v>0</v>
      </c>
      <c r="T295" s="150">
        <v>462.43165258652948</v>
      </c>
      <c r="U295" s="150">
        <v>0</v>
      </c>
      <c r="V295" s="150">
        <v>422.11709825847311</v>
      </c>
      <c r="W295" s="150">
        <v>59.286109305965319</v>
      </c>
      <c r="X295" s="150">
        <v>166.00110605670289</v>
      </c>
      <c r="Y295" s="150">
        <v>4313.6573131020368</v>
      </c>
      <c r="Z295" s="150">
        <v>52.171776189249485</v>
      </c>
      <c r="AA295" s="150">
        <v>2779.3422426122556</v>
      </c>
      <c r="AB295" s="150">
        <v>163.62966168446428</v>
      </c>
      <c r="AC295" s="150">
        <v>60.471831492084625</v>
      </c>
      <c r="AD295" s="150">
        <v>62.250414771263586</v>
      </c>
      <c r="AE295" s="150">
        <v>0</v>
      </c>
      <c r="AF295" s="150">
        <v>755.30503255799817</v>
      </c>
      <c r="AG295" s="150">
        <v>26618.27735619231</v>
      </c>
      <c r="AH295" s="150">
        <v>4659.8452920947993</v>
      </c>
      <c r="AI295" s="150">
        <v>1037.506912854393</v>
      </c>
      <c r="AJ295" s="150">
        <v>814.30153568757942</v>
      </c>
      <c r="AK295" s="150">
        <v>0</v>
      </c>
      <c r="AL295" s="150">
        <v>47096.3515625</v>
      </c>
      <c r="AM295" s="150">
        <v>40120.19921875</v>
      </c>
      <c r="AN295" s="150">
        <v>6976.1533203125</v>
      </c>
      <c r="AO295" s="5" t="s">
        <v>1555</v>
      </c>
    </row>
    <row r="296" spans="1:41" ht="14.25" x14ac:dyDescent="0.45">
      <c r="A296" s="150">
        <v>2014</v>
      </c>
      <c r="B296" s="5" t="s">
        <v>1476</v>
      </c>
      <c r="C296" s="5" t="s">
        <v>171</v>
      </c>
      <c r="D296" s="5" t="s">
        <v>84</v>
      </c>
      <c r="E296" s="5" t="s">
        <v>27</v>
      </c>
      <c r="F296" s="5" t="s">
        <v>27</v>
      </c>
      <c r="G296" s="5" t="s">
        <v>87</v>
      </c>
      <c r="H296" s="5" t="s">
        <v>131</v>
      </c>
      <c r="I296" s="150">
        <v>0</v>
      </c>
      <c r="J296" s="150">
        <v>3969.0209323391587</v>
      </c>
      <c r="K296" s="150">
        <v>96.775883751030989</v>
      </c>
      <c r="L296" s="150">
        <v>145.1638256265465</v>
      </c>
      <c r="M296" s="150">
        <v>211.69724570538028</v>
      </c>
      <c r="N296" s="150">
        <v>241.93970937757749</v>
      </c>
      <c r="O296" s="150">
        <v>63.509173711614089</v>
      </c>
      <c r="P296" s="150">
        <v>241.93970937757749</v>
      </c>
      <c r="Q296" s="150">
        <v>189.71436177162423</v>
      </c>
      <c r="R296" s="150">
        <v>23.763354546022068</v>
      </c>
      <c r="S296" s="150">
        <v>145.1638256265465</v>
      </c>
      <c r="T296" s="150">
        <v>1112.9226631368565</v>
      </c>
      <c r="U296" s="150">
        <v>0</v>
      </c>
      <c r="V296" s="150">
        <v>1814.5478203318312</v>
      </c>
      <c r="W296" s="150">
        <v>60.484927344394372</v>
      </c>
      <c r="X296" s="150">
        <v>330.24770330039325</v>
      </c>
      <c r="Y296" s="150">
        <v>7947.7194530534198</v>
      </c>
      <c r="Z296" s="150">
        <v>96.775883751030989</v>
      </c>
      <c r="AA296" s="150">
        <v>2729.2399677194012</v>
      </c>
      <c r="AB296" s="150">
        <v>713.72214266385356</v>
      </c>
      <c r="AC296" s="150">
        <v>63.439349911487717</v>
      </c>
      <c r="AD296" s="150">
        <v>69.557666446053517</v>
      </c>
      <c r="AE296" s="150">
        <v>0</v>
      </c>
      <c r="AF296" s="150">
        <v>1578.5380057919397</v>
      </c>
      <c r="AG296" s="150">
        <v>24779.717388687361</v>
      </c>
      <c r="AH296" s="150">
        <v>3145.2162219085071</v>
      </c>
      <c r="AI296" s="150">
        <v>1195.1821643252329</v>
      </c>
      <c r="AJ296" s="150">
        <v>1131.1868026910279</v>
      </c>
      <c r="AK296" s="150">
        <v>0</v>
      </c>
      <c r="AL296" s="150">
        <v>52097.1875</v>
      </c>
      <c r="AM296" s="150">
        <v>44952.70703125</v>
      </c>
      <c r="AN296" s="150">
        <v>7144.4794921875</v>
      </c>
      <c r="AO296" s="5" t="s">
        <v>1554</v>
      </c>
    </row>
    <row r="297" spans="1:41" ht="14.25" x14ac:dyDescent="0.45">
      <c r="A297" s="150">
        <v>2014</v>
      </c>
      <c r="B297" s="5" t="s">
        <v>1476</v>
      </c>
      <c r="C297" s="5" t="s">
        <v>171</v>
      </c>
      <c r="D297" s="5" t="s">
        <v>84</v>
      </c>
      <c r="E297" s="5" t="s">
        <v>27</v>
      </c>
      <c r="F297" s="5" t="s">
        <v>27</v>
      </c>
      <c r="G297" s="5" t="s">
        <v>88</v>
      </c>
      <c r="H297" s="5" t="s">
        <v>131</v>
      </c>
      <c r="I297" s="150">
        <v>0</v>
      </c>
      <c r="J297" s="150">
        <v>3343.3389999999999</v>
      </c>
      <c r="K297" s="150">
        <v>80</v>
      </c>
      <c r="L297" s="150">
        <v>122.4</v>
      </c>
      <c r="M297" s="150">
        <v>175</v>
      </c>
      <c r="N297" s="150">
        <v>203.8</v>
      </c>
      <c r="O297" s="150">
        <v>53.812499999999993</v>
      </c>
      <c r="P297" s="150">
        <v>200</v>
      </c>
      <c r="Q297" s="150">
        <v>156.8278</v>
      </c>
      <c r="R297" s="150">
        <v>19.644030000000001</v>
      </c>
      <c r="S297" s="150">
        <v>120</v>
      </c>
      <c r="T297" s="150">
        <v>920</v>
      </c>
      <c r="U297" s="150"/>
      <c r="V297" s="150">
        <v>1500</v>
      </c>
      <c r="W297" s="150">
        <v>50</v>
      </c>
      <c r="X297" s="150">
        <v>280</v>
      </c>
      <c r="Y297" s="150">
        <v>6570</v>
      </c>
      <c r="Z297" s="150">
        <v>80</v>
      </c>
      <c r="AA297" s="150">
        <v>2300.8129463105001</v>
      </c>
      <c r="AB297" s="150">
        <v>134</v>
      </c>
      <c r="AC297" s="150">
        <v>53.753309999999999</v>
      </c>
      <c r="AD297" s="150">
        <v>57.499999999999993</v>
      </c>
      <c r="AE297" s="150">
        <v>0</v>
      </c>
      <c r="AF297" s="150">
        <v>1331</v>
      </c>
      <c r="AG297" s="150">
        <v>20756.90075112438</v>
      </c>
      <c r="AH297" s="150">
        <v>2658.5</v>
      </c>
      <c r="AI297" s="150">
        <v>988</v>
      </c>
      <c r="AJ297" s="150">
        <v>956.13779873273756</v>
      </c>
      <c r="AK297" s="150">
        <v>0</v>
      </c>
      <c r="AL297" s="150">
        <v>43111.42578125</v>
      </c>
      <c r="AM297" s="150">
        <v>37594.61328125</v>
      </c>
      <c r="AN297" s="150">
        <v>5516.8125</v>
      </c>
      <c r="AO297" s="5" t="s">
        <v>1557</v>
      </c>
    </row>
    <row r="298" spans="1:41" ht="14.25" x14ac:dyDescent="0.45">
      <c r="A298" s="150">
        <v>2014</v>
      </c>
      <c r="B298" s="5" t="s">
        <v>1477</v>
      </c>
      <c r="C298" s="5" t="s">
        <v>171</v>
      </c>
      <c r="D298" s="5" t="s">
        <v>84</v>
      </c>
      <c r="E298" s="5" t="s">
        <v>27</v>
      </c>
      <c r="F298" s="5" t="s">
        <v>27</v>
      </c>
      <c r="G298" s="5" t="s">
        <v>88</v>
      </c>
      <c r="H298" s="5" t="s">
        <v>131</v>
      </c>
      <c r="I298" s="150">
        <v>0</v>
      </c>
      <c r="J298" s="150">
        <v>3073.72</v>
      </c>
      <c r="K298" s="150">
        <v>80</v>
      </c>
      <c r="L298" s="150">
        <v>0</v>
      </c>
      <c r="M298" s="150">
        <v>175</v>
      </c>
      <c r="N298" s="150">
        <v>0</v>
      </c>
      <c r="O298" s="150">
        <v>53</v>
      </c>
      <c r="P298" s="150">
        <v>450</v>
      </c>
      <c r="Q298" s="150">
        <v>35.65</v>
      </c>
      <c r="R298" s="150">
        <v>70.674990902810904</v>
      </c>
      <c r="S298" s="150">
        <v>0</v>
      </c>
      <c r="T298" s="150">
        <v>390</v>
      </c>
      <c r="U298" s="150"/>
      <c r="V298" s="150">
        <v>356</v>
      </c>
      <c r="W298" s="150">
        <v>50</v>
      </c>
      <c r="X298" s="150">
        <v>140</v>
      </c>
      <c r="Y298" s="150">
        <v>3638</v>
      </c>
      <c r="Z298" s="150">
        <v>44</v>
      </c>
      <c r="AA298" s="150">
        <v>2344.0079599999999</v>
      </c>
      <c r="AB298" s="150"/>
      <c r="AC298" s="150">
        <v>54</v>
      </c>
      <c r="AD298" s="150">
        <v>52.5</v>
      </c>
      <c r="AE298" s="150">
        <v>0</v>
      </c>
      <c r="AF298" s="150">
        <v>637.11510279976619</v>
      </c>
      <c r="AG298" s="150">
        <v>22449</v>
      </c>
      <c r="AH298" s="150">
        <v>3929.9638200629311</v>
      </c>
      <c r="AI298" s="150">
        <v>875</v>
      </c>
      <c r="AJ298" s="150">
        <v>686.75575545454546</v>
      </c>
      <c r="AK298" s="150">
        <v>0</v>
      </c>
      <c r="AL298" s="150">
        <v>39584.38671875</v>
      </c>
      <c r="AM298" s="150">
        <v>33838.921875</v>
      </c>
      <c r="AN298" s="150">
        <v>5745.4638671875</v>
      </c>
      <c r="AO298" s="5" t="s">
        <v>1556</v>
      </c>
    </row>
    <row r="299" spans="1:41" ht="14.25" x14ac:dyDescent="0.45">
      <c r="A299" s="150">
        <v>2014</v>
      </c>
      <c r="B299" s="5" t="s">
        <v>1477</v>
      </c>
      <c r="C299" s="5" t="s">
        <v>171</v>
      </c>
      <c r="D299" s="5" t="s">
        <v>84</v>
      </c>
      <c r="E299" s="5" t="s">
        <v>109</v>
      </c>
      <c r="F299" s="5" t="s">
        <v>109</v>
      </c>
      <c r="G299" s="5" t="s">
        <v>87</v>
      </c>
      <c r="H299" s="5" t="s">
        <v>131</v>
      </c>
      <c r="I299" s="150">
        <v>4178.4849838844357</v>
      </c>
      <c r="J299" s="150">
        <v>8035.3072531184262</v>
      </c>
      <c r="K299" s="150">
        <v>658.07581329621507</v>
      </c>
      <c r="L299" s="150">
        <v>1636.2966168446428</v>
      </c>
      <c r="M299" s="150">
        <v>4301.8000912408434</v>
      </c>
      <c r="N299" s="150">
        <v>4318.2508008510631</v>
      </c>
      <c r="O299" s="150">
        <v>5411.6360574485143</v>
      </c>
      <c r="P299" s="150">
        <v>6903.8674286796613</v>
      </c>
      <c r="Q299" s="150">
        <v>1643.9940288463827</v>
      </c>
      <c r="R299" s="150">
        <v>6773.3827459771164</v>
      </c>
      <c r="S299" s="150">
        <v>2599.7694078421187</v>
      </c>
      <c r="T299" s="150">
        <v>6047.183149208463</v>
      </c>
      <c r="U299" s="150">
        <v>741.07636632456649</v>
      </c>
      <c r="V299" s="150">
        <v>1792.8119454123912</v>
      </c>
      <c r="W299" s="150">
        <v>1708.1513813234726</v>
      </c>
      <c r="X299" s="150">
        <v>10141.481857878427</v>
      </c>
      <c r="Y299" s="150">
        <v>17833.261679234369</v>
      </c>
      <c r="Z299" s="150">
        <v>5555.1084419689505</v>
      </c>
      <c r="AA299" s="150">
        <v>46504.405954000336</v>
      </c>
      <c r="AB299" s="150">
        <v>609.46120366532352</v>
      </c>
      <c r="AC299" s="150">
        <v>8610.7145155984035</v>
      </c>
      <c r="AD299" s="150">
        <v>8718.6524318259617</v>
      </c>
      <c r="AE299" s="150">
        <v>3418.4370625819606</v>
      </c>
      <c r="AF299" s="150">
        <v>14602.168722059259</v>
      </c>
      <c r="AG299" s="150">
        <v>71123.173889994359</v>
      </c>
      <c r="AH299" s="150">
        <v>15558.42114553731</v>
      </c>
      <c r="AI299" s="150">
        <v>1039.8783572266318</v>
      </c>
      <c r="AJ299" s="150">
        <v>24163.930039716441</v>
      </c>
      <c r="AK299" s="150">
        <v>1841.4265550432829</v>
      </c>
      <c r="AL299" s="150">
        <v>286470.625</v>
      </c>
      <c r="AM299" s="150">
        <v>227834.671875</v>
      </c>
      <c r="AN299" s="150">
        <v>58635.94140625</v>
      </c>
      <c r="AO299" s="5" t="s">
        <v>1559</v>
      </c>
    </row>
    <row r="300" spans="1:41" ht="14.25" x14ac:dyDescent="0.45">
      <c r="A300" s="150">
        <v>2014</v>
      </c>
      <c r="B300" s="5" t="s">
        <v>1476</v>
      </c>
      <c r="C300" s="5" t="s">
        <v>171</v>
      </c>
      <c r="D300" s="5" t="s">
        <v>84</v>
      </c>
      <c r="E300" s="5" t="s">
        <v>109</v>
      </c>
      <c r="F300" s="5" t="s">
        <v>109</v>
      </c>
      <c r="G300" s="5" t="s">
        <v>87</v>
      </c>
      <c r="H300" s="5" t="s">
        <v>131</v>
      </c>
      <c r="I300" s="150">
        <v>4262.9776792329149</v>
      </c>
      <c r="J300" s="150">
        <v>8769.1047663902955</v>
      </c>
      <c r="K300" s="150">
        <v>671.38269352277746</v>
      </c>
      <c r="L300" s="150">
        <v>1907.6946084421984</v>
      </c>
      <c r="M300" s="150">
        <v>4388.7863281092559</v>
      </c>
      <c r="N300" s="150">
        <v>2307.3548143630187</v>
      </c>
      <c r="O300" s="150">
        <v>5544.35086502391</v>
      </c>
      <c r="P300" s="150">
        <v>7043.4697892547247</v>
      </c>
      <c r="Q300" s="150">
        <v>1945.5974881625632</v>
      </c>
      <c r="R300" s="150">
        <v>5710.2720486500093</v>
      </c>
      <c r="S300" s="150">
        <v>3839.5831878221547</v>
      </c>
      <c r="T300" s="150">
        <v>6925.5241809331555</v>
      </c>
      <c r="U300" s="150">
        <v>763.62220772297894</v>
      </c>
      <c r="V300" s="150">
        <v>2397.6225199317928</v>
      </c>
      <c r="W300" s="150">
        <v>1833.4191176632821</v>
      </c>
      <c r="X300" s="150">
        <v>10797.493230338256</v>
      </c>
      <c r="Y300" s="150">
        <v>27560.561993746738</v>
      </c>
      <c r="Z300" s="150">
        <v>8533.0925798924691</v>
      </c>
      <c r="AA300" s="150">
        <v>46002.918266913905</v>
      </c>
      <c r="AB300" s="150">
        <v>713.72214266385356</v>
      </c>
      <c r="AC300" s="150">
        <v>8783.4332343806782</v>
      </c>
      <c r="AD300" s="150">
        <v>6791.443655127795</v>
      </c>
      <c r="AE300" s="150">
        <v>9913.4795917462379</v>
      </c>
      <c r="AF300" s="150">
        <v>18085.889662597161</v>
      </c>
      <c r="AG300" s="150">
        <v>68200.893378900539</v>
      </c>
      <c r="AH300" s="150">
        <v>15005.447959080313</v>
      </c>
      <c r="AI300" s="150">
        <v>1060.9056256206773</v>
      </c>
      <c r="AJ300" s="150">
        <v>21056.96857211793</v>
      </c>
      <c r="AK300" s="150">
        <v>1847.2096810978042</v>
      </c>
      <c r="AL300" s="150">
        <v>302664.21875</v>
      </c>
      <c r="AM300" s="150">
        <v>243244.953125</v>
      </c>
      <c r="AN300" s="150">
        <v>59419.2734375</v>
      </c>
      <c r="AO300" s="5" t="s">
        <v>1560</v>
      </c>
    </row>
    <row r="301" spans="1:41" ht="14.25" x14ac:dyDescent="0.45">
      <c r="A301" s="150">
        <v>2014</v>
      </c>
      <c r="B301" s="5" t="s">
        <v>1477</v>
      </c>
      <c r="C301" s="5" t="s">
        <v>171</v>
      </c>
      <c r="D301" s="5" t="s">
        <v>84</v>
      </c>
      <c r="E301" s="5" t="s">
        <v>109</v>
      </c>
      <c r="F301" s="5" t="s">
        <v>109</v>
      </c>
      <c r="G301" s="5" t="s">
        <v>88</v>
      </c>
      <c r="H301" s="5" t="s">
        <v>131</v>
      </c>
      <c r="I301" s="150">
        <v>3524</v>
      </c>
      <c r="J301" s="150">
        <v>6776.72</v>
      </c>
      <c r="K301" s="150">
        <v>555</v>
      </c>
      <c r="L301" s="150">
        <v>1380</v>
      </c>
      <c r="M301" s="150">
        <v>3641.2</v>
      </c>
      <c r="N301" s="150">
        <v>3641.8739999999998</v>
      </c>
      <c r="O301" s="150">
        <v>4564</v>
      </c>
      <c r="P301" s="150">
        <v>5822.5</v>
      </c>
      <c r="Q301" s="150">
        <v>1386.4917499999999</v>
      </c>
      <c r="R301" s="150">
        <v>5712.4534104783834</v>
      </c>
      <c r="S301" s="150">
        <v>2192.5619999999999</v>
      </c>
      <c r="T301" s="150">
        <v>5100</v>
      </c>
      <c r="U301" s="150">
        <v>625</v>
      </c>
      <c r="V301" s="150">
        <v>1512</v>
      </c>
      <c r="W301" s="150">
        <v>1440.6</v>
      </c>
      <c r="X301" s="150">
        <v>8553</v>
      </c>
      <c r="Y301" s="150">
        <v>15040</v>
      </c>
      <c r="Z301" s="150">
        <v>4685</v>
      </c>
      <c r="AA301" s="150">
        <v>39220.322009999989</v>
      </c>
      <c r="AB301" s="150"/>
      <c r="AC301" s="150">
        <v>7442</v>
      </c>
      <c r="AD301" s="150">
        <v>7353.0313710000009</v>
      </c>
      <c r="AE301" s="150">
        <v>2883</v>
      </c>
      <c r="AF301" s="150">
        <v>12315.17580194443</v>
      </c>
      <c r="AG301" s="150">
        <v>59983</v>
      </c>
      <c r="AH301" s="150">
        <v>13121.47257399115</v>
      </c>
      <c r="AI301" s="150">
        <v>877</v>
      </c>
      <c r="AJ301" s="150">
        <v>20379.08204011869</v>
      </c>
      <c r="AK301" s="150">
        <v>1553</v>
      </c>
      <c r="AL301" s="150">
        <v>241279.46875</v>
      </c>
      <c r="AM301" s="150">
        <v>192328.609375</v>
      </c>
      <c r="AN301" s="150">
        <v>48950.8671875</v>
      </c>
      <c r="AO301" s="5" t="s">
        <v>1562</v>
      </c>
    </row>
    <row r="302" spans="1:41" ht="14.25" x14ac:dyDescent="0.45">
      <c r="A302" s="150">
        <v>2014</v>
      </c>
      <c r="B302" s="5" t="s">
        <v>1476</v>
      </c>
      <c r="C302" s="5" t="s">
        <v>171</v>
      </c>
      <c r="D302" s="5" t="s">
        <v>84</v>
      </c>
      <c r="E302" s="5" t="s">
        <v>109</v>
      </c>
      <c r="F302" s="5" t="s">
        <v>109</v>
      </c>
      <c r="G302" s="5" t="s">
        <v>88</v>
      </c>
      <c r="H302" s="5" t="s">
        <v>131</v>
      </c>
      <c r="I302" s="150">
        <v>3524</v>
      </c>
      <c r="J302" s="150">
        <v>7386.7309999999998</v>
      </c>
      <c r="K302" s="150">
        <v>555</v>
      </c>
      <c r="L302" s="150">
        <v>1608.54</v>
      </c>
      <c r="M302" s="150">
        <v>3628</v>
      </c>
      <c r="N302" s="150">
        <v>1943.62022</v>
      </c>
      <c r="O302" s="150">
        <v>4697.8312499999993</v>
      </c>
      <c r="P302" s="150">
        <v>5822.5</v>
      </c>
      <c r="Q302" s="150">
        <v>1608.3325</v>
      </c>
      <c r="R302" s="150">
        <v>4720.4091162549994</v>
      </c>
      <c r="S302" s="150">
        <v>3174</v>
      </c>
      <c r="T302" s="150">
        <v>5725</v>
      </c>
      <c r="U302" s="150">
        <v>625</v>
      </c>
      <c r="V302" s="150">
        <v>1982</v>
      </c>
      <c r="W302" s="150">
        <v>1515.6</v>
      </c>
      <c r="X302" s="150">
        <v>9193.5450000000001</v>
      </c>
      <c r="Y302" s="150">
        <v>22783</v>
      </c>
      <c r="Z302" s="150">
        <v>7053.9</v>
      </c>
      <c r="AA302" s="150">
        <v>38781.533015956993</v>
      </c>
      <c r="AB302" s="150">
        <v>590</v>
      </c>
      <c r="AC302" s="150">
        <v>7442.3657499999999</v>
      </c>
      <c r="AD302" s="150">
        <v>5614.1620345000001</v>
      </c>
      <c r="AE302" s="150">
        <v>8195</v>
      </c>
      <c r="AF302" s="150">
        <v>15250.02</v>
      </c>
      <c r="AG302" s="150">
        <v>57111.798813135392</v>
      </c>
      <c r="AH302" s="150">
        <v>12683.3834575</v>
      </c>
      <c r="AI302" s="150">
        <v>877</v>
      </c>
      <c r="AJ302" s="150">
        <v>17798.44277765014</v>
      </c>
      <c r="AK302" s="150">
        <v>1553</v>
      </c>
      <c r="AL302" s="150">
        <v>253443.703125</v>
      </c>
      <c r="AM302" s="150">
        <v>203637.1875</v>
      </c>
      <c r="AN302" s="150">
        <v>49806.51953125</v>
      </c>
      <c r="AO302" s="5" t="s">
        <v>1561</v>
      </c>
    </row>
    <row r="303" spans="1:41" ht="14.25" x14ac:dyDescent="0.45">
      <c r="A303" s="150">
        <v>2014</v>
      </c>
      <c r="B303" s="5" t="s">
        <v>1476</v>
      </c>
      <c r="C303" s="5" t="s">
        <v>171</v>
      </c>
      <c r="D303" s="5" t="s">
        <v>84</v>
      </c>
      <c r="E303" s="5" t="s">
        <v>484</v>
      </c>
      <c r="F303" s="5" t="s">
        <v>484</v>
      </c>
      <c r="G303" s="5" t="s">
        <v>88</v>
      </c>
      <c r="H303" s="5" t="s">
        <v>131</v>
      </c>
      <c r="I303" s="150">
        <v>21295.439999999999</v>
      </c>
      <c r="J303" s="150"/>
      <c r="K303" s="150">
        <v>1050</v>
      </c>
      <c r="L303" s="150">
        <v>3596</v>
      </c>
      <c r="M303" s="150">
        <v>16359.5</v>
      </c>
      <c r="N303" s="150">
        <v>14998.329858759949</v>
      </c>
      <c r="O303" s="150">
        <v>6224</v>
      </c>
      <c r="P303" s="150"/>
      <c r="Q303" s="150"/>
      <c r="R303" s="150">
        <v>9237.7048672349993</v>
      </c>
      <c r="S303" s="150">
        <v>23950</v>
      </c>
      <c r="T303" s="150">
        <v>12826.5</v>
      </c>
      <c r="U303" s="150">
        <v>9747</v>
      </c>
      <c r="V303" s="150">
        <v>12347</v>
      </c>
      <c r="W303" s="150">
        <v>6418</v>
      </c>
      <c r="X303" s="150">
        <v>12341.687223000001</v>
      </c>
      <c r="Y303" s="150">
        <v>106400</v>
      </c>
      <c r="Z303" s="150">
        <v>12844.4</v>
      </c>
      <c r="AA303" s="150">
        <v>98771.375756376015</v>
      </c>
      <c r="AB303" s="150">
        <v>2492</v>
      </c>
      <c r="AC303" s="150">
        <v>10720.173360000001</v>
      </c>
      <c r="AD303" s="150">
        <v>26732.205581612499</v>
      </c>
      <c r="AE303" s="150">
        <v>21495.879000000001</v>
      </c>
      <c r="AF303" s="150">
        <v>33456</v>
      </c>
      <c r="AG303" s="150">
        <v>154029.34933868569</v>
      </c>
      <c r="AH303" s="150">
        <v>34946.018638429763</v>
      </c>
      <c r="AI303" s="150">
        <v>5805</v>
      </c>
      <c r="AJ303" s="150">
        <v>34239.270640628747</v>
      </c>
      <c r="AK303" s="150">
        <v>2720</v>
      </c>
      <c r="AL303" s="150">
        <v>695042.8125</v>
      </c>
      <c r="AM303" s="150">
        <v>543177.9375</v>
      </c>
      <c r="AN303" s="150">
        <v>151864.90625</v>
      </c>
      <c r="AO303" s="5" t="s">
        <v>5004</v>
      </c>
    </row>
    <row r="304" spans="1:41" ht="14.25" x14ac:dyDescent="0.45">
      <c r="A304" s="150">
        <v>2014</v>
      </c>
      <c r="B304" s="5" t="s">
        <v>1477</v>
      </c>
      <c r="C304" s="5" t="s">
        <v>171</v>
      </c>
      <c r="D304" s="5" t="s">
        <v>84</v>
      </c>
      <c r="E304" s="5" t="s">
        <v>484</v>
      </c>
      <c r="F304" s="5" t="s">
        <v>484</v>
      </c>
      <c r="G304" s="5" t="s">
        <v>88</v>
      </c>
      <c r="H304" s="5" t="s">
        <v>131</v>
      </c>
      <c r="I304" s="150">
        <v>21295.439999999999</v>
      </c>
      <c r="J304" s="150"/>
      <c r="K304" s="150">
        <v>1505</v>
      </c>
      <c r="L304" s="150">
        <v>2150</v>
      </c>
      <c r="M304" s="150">
        <v>18839.255466666669</v>
      </c>
      <c r="N304" s="150">
        <v>15247.151</v>
      </c>
      <c r="O304" s="150">
        <v>5822</v>
      </c>
      <c r="P304" s="150"/>
      <c r="Q304" s="150">
        <v>2147.6312837499991</v>
      </c>
      <c r="R304" s="150">
        <v>8206</v>
      </c>
      <c r="S304" s="150">
        <v>30468.799999999999</v>
      </c>
      <c r="T304" s="150">
        <v>13370</v>
      </c>
      <c r="U304" s="150">
        <v>9787</v>
      </c>
      <c r="V304" s="150">
        <v>8314</v>
      </c>
      <c r="W304" s="150"/>
      <c r="X304" s="150">
        <v>11576.78</v>
      </c>
      <c r="Y304" s="150">
        <v>73121</v>
      </c>
      <c r="Z304" s="150">
        <v>9223</v>
      </c>
      <c r="AA304" s="150">
        <v>107383.56075000011</v>
      </c>
      <c r="AB304" s="150"/>
      <c r="AC304" s="150">
        <v>10720</v>
      </c>
      <c r="AD304" s="150">
        <v>15469.923071000001</v>
      </c>
      <c r="AE304" s="150">
        <v>14156</v>
      </c>
      <c r="AF304" s="150">
        <v>39185</v>
      </c>
      <c r="AG304" s="150">
        <v>143869.50899999999</v>
      </c>
      <c r="AH304" s="150">
        <v>41661.066778262903</v>
      </c>
      <c r="AI304" s="150">
        <v>4810</v>
      </c>
      <c r="AJ304" s="150">
        <v>28164.72739000458</v>
      </c>
      <c r="AK304" s="150">
        <v>2720</v>
      </c>
      <c r="AL304" s="150">
        <v>639212.875</v>
      </c>
      <c r="AM304" s="150">
        <v>492970</v>
      </c>
      <c r="AN304" s="150">
        <v>146242.828125</v>
      </c>
      <c r="AO304" s="5" t="s">
        <v>5005</v>
      </c>
    </row>
    <row r="305" spans="1:41" ht="14.25" x14ac:dyDescent="0.45">
      <c r="A305" s="150">
        <v>2014</v>
      </c>
      <c r="B305" s="5" t="s">
        <v>1476</v>
      </c>
      <c r="C305" s="5" t="s">
        <v>171</v>
      </c>
      <c r="D305" s="5" t="s">
        <v>84</v>
      </c>
      <c r="E305" s="5" t="s">
        <v>211</v>
      </c>
      <c r="F305" s="5" t="s">
        <v>211</v>
      </c>
      <c r="G305" s="5" t="s">
        <v>88</v>
      </c>
      <c r="H305" s="5" t="s">
        <v>131</v>
      </c>
      <c r="I305" s="150">
        <v>20683.12</v>
      </c>
      <c r="J305" s="150">
        <v>22092.957999999999</v>
      </c>
      <c r="K305" s="150">
        <v>1050</v>
      </c>
      <c r="L305" s="150">
        <v>3345.5000000000009</v>
      </c>
      <c r="M305" s="150">
        <v>15923.094999999999</v>
      </c>
      <c r="N305" s="150">
        <v>14998.329858759949</v>
      </c>
      <c r="O305" s="150">
        <v>6057.6324999999997</v>
      </c>
      <c r="P305" s="150">
        <v>10161.633</v>
      </c>
      <c r="Q305" s="150">
        <v>7855.2464325000001</v>
      </c>
      <c r="R305" s="150">
        <v>9312.7048672349993</v>
      </c>
      <c r="S305" s="150">
        <v>27351</v>
      </c>
      <c r="T305" s="150">
        <v>13339</v>
      </c>
      <c r="U305" s="150">
        <v>9747</v>
      </c>
      <c r="V305" s="150">
        <v>9247</v>
      </c>
      <c r="W305" s="150">
        <v>5318.7314743328006</v>
      </c>
      <c r="X305" s="150">
        <v>12219.4923</v>
      </c>
      <c r="Y305" s="150">
        <v>90767</v>
      </c>
      <c r="Z305" s="150">
        <v>12844.4</v>
      </c>
      <c r="AA305" s="150">
        <v>98873.872828122418</v>
      </c>
      <c r="AB305" s="150">
        <v>2492</v>
      </c>
      <c r="AC305" s="150">
        <v>10998.608173799999</v>
      </c>
      <c r="AD305" s="150">
        <v>18878.417431612499</v>
      </c>
      <c r="AE305" s="150">
        <v>24854.90617455</v>
      </c>
      <c r="AF305" s="150">
        <v>51019.769489999999</v>
      </c>
      <c r="AG305" s="150">
        <v>142945.55946886941</v>
      </c>
      <c r="AH305" s="150">
        <v>58558.905783939437</v>
      </c>
      <c r="AI305" s="150">
        <v>7384</v>
      </c>
      <c r="AJ305" s="150">
        <v>32054.177604475419</v>
      </c>
      <c r="AK305" s="150">
        <v>2720</v>
      </c>
      <c r="AL305" s="150">
        <v>743094</v>
      </c>
      <c r="AM305" s="150">
        <v>571801.8125</v>
      </c>
      <c r="AN305" s="150">
        <v>171292.265625</v>
      </c>
      <c r="AO305" s="5" t="s">
        <v>1584</v>
      </c>
    </row>
    <row r="306" spans="1:41" ht="14.25" x14ac:dyDescent="0.45">
      <c r="A306" s="150">
        <v>2014</v>
      </c>
      <c r="B306" s="5" t="s">
        <v>1477</v>
      </c>
      <c r="C306" s="5" t="s">
        <v>171</v>
      </c>
      <c r="D306" s="5" t="s">
        <v>84</v>
      </c>
      <c r="E306" s="5" t="s">
        <v>211</v>
      </c>
      <c r="F306" s="5" t="s">
        <v>211</v>
      </c>
      <c r="G306" s="5" t="s">
        <v>88</v>
      </c>
      <c r="H306" s="5" t="s">
        <v>131</v>
      </c>
      <c r="I306" s="150">
        <v>18459.439999999999</v>
      </c>
      <c r="J306" s="150">
        <v>12185.821</v>
      </c>
      <c r="K306" s="150">
        <v>895</v>
      </c>
      <c r="L306" s="150">
        <v>2611</v>
      </c>
      <c r="M306" s="150">
        <v>17497.648021333331</v>
      </c>
      <c r="N306" s="150">
        <v>15247.151</v>
      </c>
      <c r="O306" s="150">
        <v>6199</v>
      </c>
      <c r="P306" s="150">
        <v>9313.6329999999998</v>
      </c>
      <c r="Q306" s="150">
        <v>4905.8064062499989</v>
      </c>
      <c r="R306" s="150">
        <v>8791.0954353426696</v>
      </c>
      <c r="S306" s="150">
        <v>34830.400999999998</v>
      </c>
      <c r="T306" s="150">
        <v>13882.5</v>
      </c>
      <c r="U306" s="150">
        <v>9787</v>
      </c>
      <c r="V306" s="150">
        <v>5611</v>
      </c>
      <c r="W306" s="150">
        <v>3945.7709849452799</v>
      </c>
      <c r="X306" s="150">
        <v>11576.78</v>
      </c>
      <c r="Y306" s="150">
        <v>77224</v>
      </c>
      <c r="Z306" s="150">
        <v>9223</v>
      </c>
      <c r="AA306" s="150">
        <v>94883.560750000048</v>
      </c>
      <c r="AB306" s="150">
        <v>0</v>
      </c>
      <c r="AC306" s="150">
        <v>10993</v>
      </c>
      <c r="AD306" s="150">
        <v>18891.934233839998</v>
      </c>
      <c r="AE306" s="150">
        <v>17410</v>
      </c>
      <c r="AF306" s="150">
        <v>40832.214927000008</v>
      </c>
      <c r="AG306" s="150">
        <v>157417</v>
      </c>
      <c r="AH306" s="150">
        <v>45052.824137313997</v>
      </c>
      <c r="AI306" s="150">
        <v>7384</v>
      </c>
      <c r="AJ306" s="150">
        <v>30468.475453451279</v>
      </c>
      <c r="AK306" s="150">
        <v>2720</v>
      </c>
      <c r="AL306" s="150">
        <v>688239.0625</v>
      </c>
      <c r="AM306" s="150">
        <v>525363.1875</v>
      </c>
      <c r="AN306" s="150">
        <v>162875.859375</v>
      </c>
      <c r="AO306" s="5" t="s">
        <v>1583</v>
      </c>
    </row>
    <row r="307" spans="1:41" ht="14.25" x14ac:dyDescent="0.45">
      <c r="A307" s="150">
        <v>2014</v>
      </c>
      <c r="B307" s="5" t="s">
        <v>1476</v>
      </c>
      <c r="C307" s="5" t="s">
        <v>171</v>
      </c>
      <c r="D307" s="5" t="s">
        <v>84</v>
      </c>
      <c r="E307" s="5" t="s">
        <v>24</v>
      </c>
      <c r="F307" s="5" t="s">
        <v>24</v>
      </c>
      <c r="G307" s="5" t="s">
        <v>87</v>
      </c>
      <c r="H307" s="5" t="s">
        <v>131</v>
      </c>
      <c r="I307" s="150">
        <v>3205.7011492529018</v>
      </c>
      <c r="J307" s="150">
        <v>8150.9488089305851</v>
      </c>
      <c r="K307" s="150">
        <v>120.96985468878874</v>
      </c>
      <c r="L307" s="150">
        <v>302.42463672197186</v>
      </c>
      <c r="M307" s="150">
        <v>3145.2162219085071</v>
      </c>
      <c r="N307" s="150">
        <v>5310.5766208378254</v>
      </c>
      <c r="O307" s="150">
        <v>114.92136195434931</v>
      </c>
      <c r="P307" s="150">
        <v>120.96985468878874</v>
      </c>
      <c r="Q307" s="150">
        <v>229.54029927197664</v>
      </c>
      <c r="R307" s="150">
        <v>950.53418184088252</v>
      </c>
      <c r="S307" s="150">
        <v>9338.8727819744909</v>
      </c>
      <c r="T307" s="150">
        <v>266.13368031533525</v>
      </c>
      <c r="U307" s="150">
        <v>0</v>
      </c>
      <c r="V307" s="150">
        <v>1098.4062805742017</v>
      </c>
      <c r="W307" s="150">
        <v>489.92791148959441</v>
      </c>
      <c r="X307" s="150">
        <v>939.57168690321339</v>
      </c>
      <c r="Y307" s="150">
        <v>15519.222658024708</v>
      </c>
      <c r="Z307" s="150">
        <v>1754.0628929874367</v>
      </c>
      <c r="AA307" s="150">
        <v>20522.454552165113</v>
      </c>
      <c r="AB307" s="150">
        <v>139.11533289210706</v>
      </c>
      <c r="AC307" s="150">
        <v>737.50017085324941</v>
      </c>
      <c r="AD307" s="150">
        <v>3290.0776228983318</v>
      </c>
      <c r="AE307" s="150">
        <v>1264.1349814978423</v>
      </c>
      <c r="AF307" s="150">
        <v>8206.9744553570399</v>
      </c>
      <c r="AG307" s="150">
        <v>27913.4730852387</v>
      </c>
      <c r="AH307" s="150">
        <v>9865.0271326148886</v>
      </c>
      <c r="AI307" s="150">
        <v>1987.5347125367989</v>
      </c>
      <c r="AJ307" s="150">
        <v>7395.4830520461828</v>
      </c>
      <c r="AK307" s="150">
        <v>107.66317067302198</v>
      </c>
      <c r="AL307" s="150">
        <v>132487.4375</v>
      </c>
      <c r="AM307" s="150">
        <v>102682.4140625</v>
      </c>
      <c r="AN307" s="150">
        <v>29805.033203125</v>
      </c>
      <c r="AO307" s="5" t="s">
        <v>1585</v>
      </c>
    </row>
    <row r="308" spans="1:41" ht="14.25" x14ac:dyDescent="0.45">
      <c r="A308" s="150">
        <v>2014</v>
      </c>
      <c r="B308" s="5" t="s">
        <v>1477</v>
      </c>
      <c r="C308" s="5" t="s">
        <v>171</v>
      </c>
      <c r="D308" s="5" t="s">
        <v>84</v>
      </c>
      <c r="E308" s="5" t="s">
        <v>24</v>
      </c>
      <c r="F308" s="5" t="s">
        <v>24</v>
      </c>
      <c r="G308" s="5" t="s">
        <v>87</v>
      </c>
      <c r="H308" s="5" t="s">
        <v>131</v>
      </c>
      <c r="I308" s="150">
        <v>3205.0070690804851</v>
      </c>
      <c r="J308" s="150">
        <v>7350.2438337194872</v>
      </c>
      <c r="K308" s="150">
        <v>118.57221861193064</v>
      </c>
      <c r="L308" s="150">
        <v>302.35915746042315</v>
      </c>
      <c r="M308" s="150">
        <v>3187.2870043459529</v>
      </c>
      <c r="N308" s="150">
        <v>5303.7483814557054</v>
      </c>
      <c r="O308" s="150">
        <v>112.6436076813341</v>
      </c>
      <c r="P308" s="150">
        <v>118.57221861193064</v>
      </c>
      <c r="Q308" s="150">
        <v>278.71858423023224</v>
      </c>
      <c r="R308" s="150">
        <v>166.5527183514717</v>
      </c>
      <c r="S308" s="150">
        <v>10612.213565767792</v>
      </c>
      <c r="T308" s="150">
        <v>462.43165258652948</v>
      </c>
      <c r="U308" s="150">
        <v>0</v>
      </c>
      <c r="V308" s="150">
        <v>1297.1800716145212</v>
      </c>
      <c r="W308" s="150">
        <v>480.21748537831911</v>
      </c>
      <c r="X308" s="150">
        <v>2264.7293754878751</v>
      </c>
      <c r="Y308" s="150">
        <v>17380.315804136793</v>
      </c>
      <c r="Z308" s="150">
        <v>974.6636369900699</v>
      </c>
      <c r="AA308" s="150">
        <v>20706.995945061499</v>
      </c>
      <c r="AB308" s="150">
        <v>7963.3102019772623</v>
      </c>
      <c r="AC308" s="150">
        <v>723.29053353277686</v>
      </c>
      <c r="AD308" s="150">
        <v>2977.4373385095373</v>
      </c>
      <c r="AE308" s="150">
        <v>1345.7946812454127</v>
      </c>
      <c r="AF308" s="150">
        <v>9385.2747794349161</v>
      </c>
      <c r="AG308" s="150">
        <v>35474.436364317407</v>
      </c>
      <c r="AH308" s="150">
        <v>13392.871189150186</v>
      </c>
      <c r="AI308" s="150">
        <v>1948.1415517940204</v>
      </c>
      <c r="AJ308" s="150">
        <v>6649.8822166064783</v>
      </c>
      <c r="AK308" s="150">
        <v>106.71499675073758</v>
      </c>
      <c r="AL308" s="150">
        <v>154289.609375</v>
      </c>
      <c r="AM308" s="150">
        <v>110663.03125</v>
      </c>
      <c r="AN308" s="150">
        <v>43626.5703125</v>
      </c>
      <c r="AO308" s="5" t="s">
        <v>1586</v>
      </c>
    </row>
    <row r="309" spans="1:41" ht="14.25" x14ac:dyDescent="0.45">
      <c r="A309" s="150">
        <v>2014</v>
      </c>
      <c r="B309" s="5" t="s">
        <v>1477</v>
      </c>
      <c r="C309" s="5" t="s">
        <v>171</v>
      </c>
      <c r="D309" s="5" t="s">
        <v>84</v>
      </c>
      <c r="E309" s="5" t="s">
        <v>24</v>
      </c>
      <c r="F309" s="5" t="s">
        <v>24</v>
      </c>
      <c r="G309" s="5" t="s">
        <v>88</v>
      </c>
      <c r="H309" s="5" t="s">
        <v>131</v>
      </c>
      <c r="I309" s="150">
        <v>2703</v>
      </c>
      <c r="J309" s="150">
        <v>6198.96</v>
      </c>
      <c r="K309" s="150">
        <v>100</v>
      </c>
      <c r="L309" s="150">
        <v>255</v>
      </c>
      <c r="M309" s="150">
        <v>2688.0554666666671</v>
      </c>
      <c r="N309" s="150">
        <v>4473.0110000000004</v>
      </c>
      <c r="O309" s="150">
        <v>95</v>
      </c>
      <c r="P309" s="150">
        <v>100</v>
      </c>
      <c r="Q309" s="150">
        <v>235.06229999999999</v>
      </c>
      <c r="R309" s="150">
        <v>140.46521208865471</v>
      </c>
      <c r="S309" s="150">
        <v>8950</v>
      </c>
      <c r="T309" s="150">
        <v>390</v>
      </c>
      <c r="U309" s="150"/>
      <c r="V309" s="150">
        <v>1094</v>
      </c>
      <c r="W309" s="150">
        <v>405</v>
      </c>
      <c r="X309" s="150">
        <v>1910</v>
      </c>
      <c r="Y309" s="150">
        <v>14658</v>
      </c>
      <c r="Z309" s="150">
        <v>822</v>
      </c>
      <c r="AA309" s="150">
        <v>17463.61516000003</v>
      </c>
      <c r="AB309" s="150"/>
      <c r="AC309" s="150">
        <v>625</v>
      </c>
      <c r="AD309" s="150">
        <v>2511.0749999999998</v>
      </c>
      <c r="AE309" s="150">
        <v>1135</v>
      </c>
      <c r="AF309" s="150">
        <v>7915.2392434787234</v>
      </c>
      <c r="AG309" s="150">
        <v>29918</v>
      </c>
      <c r="AH309" s="150">
        <v>11295.117309884419</v>
      </c>
      <c r="AI309" s="150">
        <v>1643</v>
      </c>
      <c r="AJ309" s="150">
        <v>5608.2970315083339</v>
      </c>
      <c r="AK309" s="150">
        <v>90</v>
      </c>
      <c r="AL309" s="150">
        <v>123421.8984375</v>
      </c>
      <c r="AM309" s="150">
        <v>93344.6484375</v>
      </c>
      <c r="AN309" s="150">
        <v>30077.248046875</v>
      </c>
      <c r="AO309" s="5" t="s">
        <v>1587</v>
      </c>
    </row>
    <row r="310" spans="1:41" ht="14.25" x14ac:dyDescent="0.45">
      <c r="A310" s="150">
        <v>2014</v>
      </c>
      <c r="B310" s="5" t="s">
        <v>1476</v>
      </c>
      <c r="C310" s="5" t="s">
        <v>171</v>
      </c>
      <c r="D310" s="5" t="s">
        <v>84</v>
      </c>
      <c r="E310" s="5" t="s">
        <v>24</v>
      </c>
      <c r="F310" s="5" t="s">
        <v>24</v>
      </c>
      <c r="G310" s="5" t="s">
        <v>88</v>
      </c>
      <c r="H310" s="5" t="s">
        <v>131</v>
      </c>
      <c r="I310" s="150">
        <v>2703</v>
      </c>
      <c r="J310" s="150">
        <v>6866.021999999999</v>
      </c>
      <c r="K310" s="150">
        <v>100</v>
      </c>
      <c r="L310" s="150">
        <v>255</v>
      </c>
      <c r="M310" s="150">
        <v>2600</v>
      </c>
      <c r="N310" s="150">
        <v>4473.41</v>
      </c>
      <c r="O310" s="150">
        <v>97.374999999999986</v>
      </c>
      <c r="P310" s="150">
        <v>100</v>
      </c>
      <c r="Q310" s="150">
        <v>189.75</v>
      </c>
      <c r="R310" s="150">
        <v>785.76119999999992</v>
      </c>
      <c r="S310" s="150">
        <v>7720</v>
      </c>
      <c r="T310" s="150">
        <v>220</v>
      </c>
      <c r="U310" s="150"/>
      <c r="V310" s="150">
        <v>908</v>
      </c>
      <c r="W310" s="150">
        <v>405</v>
      </c>
      <c r="X310" s="150">
        <v>800</v>
      </c>
      <c r="Y310" s="150">
        <v>12829</v>
      </c>
      <c r="Z310" s="150">
        <v>1450</v>
      </c>
      <c r="AA310" s="150">
        <v>17300.907828616771</v>
      </c>
      <c r="AB310" s="150">
        <v>115</v>
      </c>
      <c r="AC310" s="150">
        <v>624.89756000000011</v>
      </c>
      <c r="AD310" s="150">
        <v>2719.75</v>
      </c>
      <c r="AE310" s="150">
        <v>1045</v>
      </c>
      <c r="AF310" s="150">
        <v>6920</v>
      </c>
      <c r="AG310" s="150">
        <v>23383.405886891109</v>
      </c>
      <c r="AH310" s="150">
        <v>8338.4329666666672</v>
      </c>
      <c r="AI310" s="150">
        <v>1643</v>
      </c>
      <c r="AJ310" s="150">
        <v>6251.0461306010338</v>
      </c>
      <c r="AK310" s="150">
        <v>90</v>
      </c>
      <c r="AL310" s="150">
        <v>110933.7578125</v>
      </c>
      <c r="AM310" s="150">
        <v>86085.203125</v>
      </c>
      <c r="AN310" s="150">
        <v>24848.55859375</v>
      </c>
      <c r="AO310" s="5" t="s">
        <v>1588</v>
      </c>
    </row>
    <row r="311" spans="1:41" ht="14.25" x14ac:dyDescent="0.45">
      <c r="A311" s="150">
        <v>2014</v>
      </c>
      <c r="B311" s="5" t="s">
        <v>1477</v>
      </c>
      <c r="C311" s="5" t="s">
        <v>171</v>
      </c>
      <c r="D311" s="5" t="s">
        <v>84</v>
      </c>
      <c r="E311" s="5" t="s">
        <v>214</v>
      </c>
      <c r="F311" s="5" t="s">
        <v>214</v>
      </c>
      <c r="G311" s="5" t="s">
        <v>88</v>
      </c>
      <c r="H311" s="5" t="s">
        <v>131</v>
      </c>
      <c r="I311" s="150">
        <v>0</v>
      </c>
      <c r="J311" s="150"/>
      <c r="K311" s="150"/>
      <c r="L311" s="150">
        <v>0</v>
      </c>
      <c r="M311" s="150">
        <v>188.39255466666671</v>
      </c>
      <c r="N311" s="150">
        <v>0</v>
      </c>
      <c r="O311" s="150">
        <v>85</v>
      </c>
      <c r="P311" s="150">
        <v>618.13300000000004</v>
      </c>
      <c r="Q311" s="150">
        <v>333.9939062499999</v>
      </c>
      <c r="R311" s="150">
        <v>104.0270745897875</v>
      </c>
      <c r="S311" s="150">
        <v>0</v>
      </c>
      <c r="T311" s="150">
        <v>0</v>
      </c>
      <c r="U311" s="150"/>
      <c r="V311" s="150">
        <v>0</v>
      </c>
      <c r="W311" s="150">
        <v>369.99168534528002</v>
      </c>
      <c r="X311" s="150">
        <v>122.77</v>
      </c>
      <c r="Y311" s="150">
        <v>0</v>
      </c>
      <c r="Z311" s="150"/>
      <c r="AA311" s="150">
        <v>3110.3830100000009</v>
      </c>
      <c r="AB311" s="150"/>
      <c r="AC311" s="150">
        <v>188</v>
      </c>
      <c r="AD311" s="150">
        <v>794.30516283999998</v>
      </c>
      <c r="AE311" s="150">
        <v>209</v>
      </c>
      <c r="AF311" s="150">
        <v>314.65392700000012</v>
      </c>
      <c r="AG311" s="150">
        <v>3570</v>
      </c>
      <c r="AH311" s="150">
        <v>184.15941921178981</v>
      </c>
      <c r="AI311" s="150">
        <v>0</v>
      </c>
      <c r="AJ311" s="150">
        <v>360</v>
      </c>
      <c r="AK311" s="150"/>
      <c r="AL311" s="150">
        <v>10552.8095703125</v>
      </c>
      <c r="AM311" s="150">
        <v>8808.19140625</v>
      </c>
      <c r="AN311" s="150">
        <v>1744.6187744140625</v>
      </c>
      <c r="AO311" s="5" t="s">
        <v>1590</v>
      </c>
    </row>
    <row r="312" spans="1:41" ht="14.25" x14ac:dyDescent="0.45">
      <c r="A312" s="150">
        <v>2014</v>
      </c>
      <c r="B312" s="5" t="s">
        <v>1476</v>
      </c>
      <c r="C312" s="5" t="s">
        <v>171</v>
      </c>
      <c r="D312" s="5" t="s">
        <v>84</v>
      </c>
      <c r="E312" s="5" t="s">
        <v>214</v>
      </c>
      <c r="F312" s="5" t="s">
        <v>214</v>
      </c>
      <c r="G312" s="5" t="s">
        <v>88</v>
      </c>
      <c r="H312" s="5" t="s">
        <v>131</v>
      </c>
      <c r="I312" s="150">
        <v>0</v>
      </c>
      <c r="J312" s="150"/>
      <c r="K312" s="150">
        <v>0</v>
      </c>
      <c r="L312" s="150"/>
      <c r="M312" s="150">
        <v>163.595</v>
      </c>
      <c r="N312" s="150">
        <v>444.34180418811309</v>
      </c>
      <c r="O312" s="150">
        <v>85.06</v>
      </c>
      <c r="P312" s="150">
        <v>618.13300000000004</v>
      </c>
      <c r="Q312" s="150">
        <v>193.2011325</v>
      </c>
      <c r="R312" s="150">
        <v>75</v>
      </c>
      <c r="S312" s="150">
        <v>0</v>
      </c>
      <c r="T312" s="150">
        <v>20.5</v>
      </c>
      <c r="U312" s="150"/>
      <c r="V312" s="150">
        <v>0</v>
      </c>
      <c r="W312" s="150">
        <v>421.50140473279998</v>
      </c>
      <c r="X312" s="150">
        <v>129.59545</v>
      </c>
      <c r="Y312" s="150">
        <v>1495</v>
      </c>
      <c r="Z312" s="150">
        <v>0</v>
      </c>
      <c r="AA312" s="150">
        <v>1074.4127866871081</v>
      </c>
      <c r="AB312" s="150">
        <v>0</v>
      </c>
      <c r="AC312" s="150">
        <v>187.60303379999999</v>
      </c>
      <c r="AD312" s="150">
        <v>506.59554711250013</v>
      </c>
      <c r="AE312" s="150">
        <v>209.19</v>
      </c>
      <c r="AF312" s="150">
        <v>14417.334999999999</v>
      </c>
      <c r="AG312" s="150">
        <v>3265.256160906747</v>
      </c>
      <c r="AH312" s="150">
        <v>348.5184929200849</v>
      </c>
      <c r="AI312" s="150">
        <v>0</v>
      </c>
      <c r="AJ312" s="150">
        <v>368.1</v>
      </c>
      <c r="AK312" s="150"/>
      <c r="AL312" s="150">
        <v>24022.9375</v>
      </c>
      <c r="AM312" s="150">
        <v>22347.572265625</v>
      </c>
      <c r="AN312" s="150">
        <v>1675.3658447265625</v>
      </c>
      <c r="AO312" s="5" t="s">
        <v>1589</v>
      </c>
    </row>
    <row r="313" spans="1:41" ht="14.25" x14ac:dyDescent="0.45">
      <c r="A313" s="150">
        <v>2014</v>
      </c>
      <c r="B313" s="5" t="s">
        <v>1477</v>
      </c>
      <c r="C313" s="5" t="s">
        <v>171</v>
      </c>
      <c r="D313" s="5" t="s">
        <v>84</v>
      </c>
      <c r="E313" s="5" t="s">
        <v>217</v>
      </c>
      <c r="F313" s="5" t="s">
        <v>218</v>
      </c>
      <c r="G313" s="5" t="s">
        <v>87</v>
      </c>
      <c r="H313" s="5" t="s">
        <v>131</v>
      </c>
      <c r="I313" s="150">
        <v>0</v>
      </c>
      <c r="J313" s="150"/>
      <c r="K313" s="150"/>
      <c r="L313" s="150"/>
      <c r="M313" s="150"/>
      <c r="N313" s="150"/>
      <c r="O313" s="150">
        <v>0</v>
      </c>
      <c r="P313" s="150"/>
      <c r="Q313" s="150">
        <v>0</v>
      </c>
      <c r="R313" s="150"/>
      <c r="S313" s="150">
        <v>0</v>
      </c>
      <c r="T313" s="150"/>
      <c r="U313" s="150"/>
      <c r="V313" s="150">
        <v>0</v>
      </c>
      <c r="W313" s="150">
        <v>0</v>
      </c>
      <c r="X313" s="150">
        <v>0</v>
      </c>
      <c r="Y313" s="150"/>
      <c r="Z313" s="150"/>
      <c r="AA313" s="150">
        <v>1660.0110605670291</v>
      </c>
      <c r="AB313" s="150"/>
      <c r="AC313" s="150"/>
      <c r="AD313" s="150"/>
      <c r="AE313" s="150"/>
      <c r="AF313" s="150">
        <v>0</v>
      </c>
      <c r="AG313" s="150">
        <v>4518.7872513006769</v>
      </c>
      <c r="AH313" s="150">
        <v>8689.8436856890767</v>
      </c>
      <c r="AI313" s="150"/>
      <c r="AJ313" s="150">
        <v>0</v>
      </c>
      <c r="AK313" s="150"/>
      <c r="AL313" s="150">
        <v>14868.6416015625</v>
      </c>
      <c r="AM313" s="150">
        <v>6178.79833984375</v>
      </c>
      <c r="AN313" s="150">
        <v>8689.84375</v>
      </c>
      <c r="AO313" s="5" t="s">
        <v>1591</v>
      </c>
    </row>
    <row r="314" spans="1:41" ht="14.25" x14ac:dyDescent="0.45">
      <c r="A314" s="150">
        <v>2014</v>
      </c>
      <c r="B314" s="5" t="s">
        <v>1476</v>
      </c>
      <c r="C314" s="5" t="s">
        <v>171</v>
      </c>
      <c r="D314" s="5" t="s">
        <v>84</v>
      </c>
      <c r="E314" s="5" t="s">
        <v>217</v>
      </c>
      <c r="F314" s="5" t="s">
        <v>218</v>
      </c>
      <c r="G314" s="5" t="s">
        <v>87</v>
      </c>
      <c r="H314" s="5" t="s">
        <v>131</v>
      </c>
      <c r="I314" s="150"/>
      <c r="J314" s="150"/>
      <c r="K314" s="150"/>
      <c r="L314" s="150"/>
      <c r="M314" s="150"/>
      <c r="N314" s="150">
        <v>0</v>
      </c>
      <c r="O314" s="150"/>
      <c r="P314" s="150"/>
      <c r="Q314" s="150">
        <v>0</v>
      </c>
      <c r="R314" s="150">
        <v>0</v>
      </c>
      <c r="S314" s="150">
        <v>0</v>
      </c>
      <c r="T314" s="150"/>
      <c r="U314" s="150"/>
      <c r="V314" s="150">
        <v>0</v>
      </c>
      <c r="W314" s="150"/>
      <c r="X314" s="150"/>
      <c r="Y314" s="150"/>
      <c r="Z314" s="150"/>
      <c r="AA314" s="150">
        <v>2903.2765125309297</v>
      </c>
      <c r="AB314" s="150"/>
      <c r="AC314" s="150"/>
      <c r="AD314" s="150"/>
      <c r="AE314" s="150"/>
      <c r="AF314" s="150"/>
      <c r="AG314" s="150">
        <v>0</v>
      </c>
      <c r="AH314" s="150">
        <v>17608.796660886059</v>
      </c>
      <c r="AI314" s="150"/>
      <c r="AJ314" s="150"/>
      <c r="AK314" s="150"/>
      <c r="AL314" s="150">
        <v>20512.07421875</v>
      </c>
      <c r="AM314" s="150">
        <v>2903.276611328125</v>
      </c>
      <c r="AN314" s="150">
        <v>17608.796875</v>
      </c>
      <c r="AO314" s="5" t="s">
        <v>1592</v>
      </c>
    </row>
    <row r="315" spans="1:41" ht="14.25" x14ac:dyDescent="0.45">
      <c r="A315" s="150">
        <v>2014</v>
      </c>
      <c r="B315" s="5" t="s">
        <v>1477</v>
      </c>
      <c r="C315" s="5" t="s">
        <v>171</v>
      </c>
      <c r="D315" s="5" t="s">
        <v>84</v>
      </c>
      <c r="E315" s="5" t="s">
        <v>217</v>
      </c>
      <c r="F315" s="5" t="s">
        <v>219</v>
      </c>
      <c r="G315" s="5" t="s">
        <v>87</v>
      </c>
      <c r="H315" s="5" t="s">
        <v>131</v>
      </c>
      <c r="I315" s="150">
        <v>0</v>
      </c>
      <c r="J315" s="150"/>
      <c r="K315" s="150">
        <v>94.857774889544515</v>
      </c>
      <c r="L315" s="150">
        <v>177.85832791789596</v>
      </c>
      <c r="M315" s="150">
        <v>1547.3674528856948</v>
      </c>
      <c r="N315" s="150">
        <v>3416.9892957927086</v>
      </c>
      <c r="O315" s="150">
        <v>186.15838322073111</v>
      </c>
      <c r="P315" s="150"/>
      <c r="Q315" s="150">
        <v>0</v>
      </c>
      <c r="R315" s="150">
        <v>353.34521146355331</v>
      </c>
      <c r="S315" s="150">
        <v>118.57221861193064</v>
      </c>
      <c r="T315" s="150"/>
      <c r="U315" s="150"/>
      <c r="V315" s="150">
        <v>422.11709825847311</v>
      </c>
      <c r="W315" s="150">
        <v>0</v>
      </c>
      <c r="X315" s="150">
        <v>0</v>
      </c>
      <c r="Y315" s="150">
        <v>4313.6573131020368</v>
      </c>
      <c r="Z315" s="150"/>
      <c r="AA315" s="150">
        <v>355.71665583579193</v>
      </c>
      <c r="AB315" s="150"/>
      <c r="AC315" s="150"/>
      <c r="AD315" s="150"/>
      <c r="AE315" s="150"/>
      <c r="AF315" s="150">
        <v>2393.4675690611289</v>
      </c>
      <c r="AG315" s="150">
        <v>16460.195387708212</v>
      </c>
      <c r="AH315" s="150">
        <v>2042.2764971881481</v>
      </c>
      <c r="AI315" s="150">
        <v>231.21582629326474</v>
      </c>
      <c r="AJ315" s="150">
        <v>0</v>
      </c>
      <c r="AK315" s="150">
        <v>59.286109305965319</v>
      </c>
      <c r="AL315" s="150">
        <v>32173.08203125</v>
      </c>
      <c r="AM315" s="150">
        <v>27893.34765625</v>
      </c>
      <c r="AN315" s="150">
        <v>4279.734375</v>
      </c>
      <c r="AO315" s="5" t="s">
        <v>1593</v>
      </c>
    </row>
    <row r="316" spans="1:41" ht="14.25" x14ac:dyDescent="0.45">
      <c r="A316" s="150">
        <v>2014</v>
      </c>
      <c r="B316" s="5" t="s">
        <v>1476</v>
      </c>
      <c r="C316" s="5" t="s">
        <v>171</v>
      </c>
      <c r="D316" s="5" t="s">
        <v>84</v>
      </c>
      <c r="E316" s="5" t="s">
        <v>217</v>
      </c>
      <c r="F316" s="5" t="s">
        <v>219</v>
      </c>
      <c r="G316" s="5" t="s">
        <v>87</v>
      </c>
      <c r="H316" s="5" t="s">
        <v>131</v>
      </c>
      <c r="I316" s="150">
        <v>0</v>
      </c>
      <c r="J316" s="150"/>
      <c r="K316" s="150">
        <v>96.775883751030989</v>
      </c>
      <c r="L316" s="150"/>
      <c r="M316" s="150">
        <v>1034.2922575891437</v>
      </c>
      <c r="N316" s="150">
        <v>3242.3550152236048</v>
      </c>
      <c r="O316" s="150">
        <v>190.52752113484226</v>
      </c>
      <c r="P316" s="150"/>
      <c r="Q316" s="150">
        <v>0</v>
      </c>
      <c r="R316" s="150">
        <v>360.41087728133471</v>
      </c>
      <c r="S316" s="150">
        <v>302.42463672197186</v>
      </c>
      <c r="T316" s="150"/>
      <c r="U316" s="150"/>
      <c r="V316" s="150">
        <v>0</v>
      </c>
      <c r="W316" s="150"/>
      <c r="X316" s="150"/>
      <c r="Y316" s="150"/>
      <c r="Z316" s="150"/>
      <c r="AA316" s="150">
        <v>362.90956406636622</v>
      </c>
      <c r="AB316" s="150"/>
      <c r="AC316" s="150"/>
      <c r="AD316" s="150">
        <v>0</v>
      </c>
      <c r="AE316" s="150"/>
      <c r="AF316" s="150">
        <v>2191.9737669608521</v>
      </c>
      <c r="AG316" s="150">
        <v>15533.760405909954</v>
      </c>
      <c r="AH316" s="150">
        <v>1209.6985468878875</v>
      </c>
      <c r="AI316" s="150">
        <v>235.89121664313805</v>
      </c>
      <c r="AJ316" s="150"/>
      <c r="AK316" s="150">
        <v>60.484927344394372</v>
      </c>
      <c r="AL316" s="150">
        <v>24821.50390625</v>
      </c>
      <c r="AM316" s="150">
        <v>21691.41015625</v>
      </c>
      <c r="AN316" s="150">
        <v>3130.0947265625</v>
      </c>
      <c r="AO316" s="5" t="s">
        <v>1594</v>
      </c>
    </row>
    <row r="317" spans="1:41" ht="14.25" x14ac:dyDescent="0.45">
      <c r="A317" s="150">
        <v>2014</v>
      </c>
      <c r="B317" s="5" t="s">
        <v>1477</v>
      </c>
      <c r="C317" s="5" t="s">
        <v>171</v>
      </c>
      <c r="D317" s="5" t="s">
        <v>84</v>
      </c>
      <c r="E317" s="5" t="s">
        <v>217</v>
      </c>
      <c r="F317" s="5" t="s">
        <v>220</v>
      </c>
      <c r="G317" s="5" t="s">
        <v>87</v>
      </c>
      <c r="H317" s="5" t="s">
        <v>131</v>
      </c>
      <c r="I317" s="150">
        <v>0</v>
      </c>
      <c r="J317" s="150"/>
      <c r="K317" s="150"/>
      <c r="L317" s="150"/>
      <c r="M317" s="150"/>
      <c r="N317" s="150"/>
      <c r="O317" s="150">
        <v>0</v>
      </c>
      <c r="P317" s="150"/>
      <c r="Q317" s="150">
        <v>0</v>
      </c>
      <c r="R317" s="150"/>
      <c r="S317" s="150">
        <v>0</v>
      </c>
      <c r="T317" s="150"/>
      <c r="U317" s="150"/>
      <c r="V317" s="150">
        <v>0</v>
      </c>
      <c r="W317" s="150">
        <v>0</v>
      </c>
      <c r="X317" s="150">
        <v>59.286109305965319</v>
      </c>
      <c r="Y317" s="150"/>
      <c r="Z317" s="150"/>
      <c r="AA317" s="150">
        <v>0</v>
      </c>
      <c r="AB317" s="150"/>
      <c r="AC317" s="150"/>
      <c r="AD317" s="150"/>
      <c r="AE317" s="150"/>
      <c r="AF317" s="150">
        <v>466.19111570911764</v>
      </c>
      <c r="AG317" s="150">
        <v>505.11765128682453</v>
      </c>
      <c r="AH317" s="150">
        <v>0</v>
      </c>
      <c r="AI317" s="150"/>
      <c r="AJ317" s="150">
        <v>0</v>
      </c>
      <c r="AK317" s="150"/>
      <c r="AL317" s="150">
        <v>1030.5948486328125</v>
      </c>
      <c r="AM317" s="150">
        <v>971.30877685546875</v>
      </c>
      <c r="AN317" s="150">
        <v>59.286109924316406</v>
      </c>
      <c r="AO317" s="5" t="s">
        <v>1595</v>
      </c>
    </row>
    <row r="318" spans="1:41" ht="14.25" x14ac:dyDescent="0.45">
      <c r="A318" s="150">
        <v>2014</v>
      </c>
      <c r="B318" s="5" t="s">
        <v>1476</v>
      </c>
      <c r="C318" s="5" t="s">
        <v>171</v>
      </c>
      <c r="D318" s="5" t="s">
        <v>84</v>
      </c>
      <c r="E318" s="5" t="s">
        <v>217</v>
      </c>
      <c r="F318" s="5" t="s">
        <v>220</v>
      </c>
      <c r="G318" s="5" t="s">
        <v>87</v>
      </c>
      <c r="H318" s="5" t="s">
        <v>131</v>
      </c>
      <c r="I318" s="150"/>
      <c r="J318" s="150"/>
      <c r="K318" s="150"/>
      <c r="L318" s="150"/>
      <c r="M318" s="150"/>
      <c r="N318" s="150">
        <v>0</v>
      </c>
      <c r="O318" s="150"/>
      <c r="P318" s="150"/>
      <c r="Q318" s="150">
        <v>0</v>
      </c>
      <c r="R318" s="150">
        <v>0</v>
      </c>
      <c r="S318" s="150">
        <v>0</v>
      </c>
      <c r="T318" s="150"/>
      <c r="U318" s="150"/>
      <c r="V318" s="150">
        <v>0</v>
      </c>
      <c r="W318" s="150"/>
      <c r="X318" s="150"/>
      <c r="Y318" s="150"/>
      <c r="Z318" s="150"/>
      <c r="AA318" s="150">
        <v>0</v>
      </c>
      <c r="AB318" s="150"/>
      <c r="AC318" s="150"/>
      <c r="AD318" s="150"/>
      <c r="AE318" s="150"/>
      <c r="AF318" s="150">
        <v>181.45478203318311</v>
      </c>
      <c r="AG318" s="150">
        <v>2889.2724463304826</v>
      </c>
      <c r="AH318" s="150"/>
      <c r="AI318" s="150"/>
      <c r="AJ318" s="150"/>
      <c r="AK318" s="150"/>
      <c r="AL318" s="150">
        <v>3070.727294921875</v>
      </c>
      <c r="AM318" s="150">
        <v>3070.727294921875</v>
      </c>
      <c r="AN318" s="150">
        <v>0</v>
      </c>
      <c r="AO318" s="5" t="s">
        <v>1596</v>
      </c>
    </row>
    <row r="319" spans="1:41" ht="14.25" x14ac:dyDescent="0.45">
      <c r="A319" s="150">
        <v>2014</v>
      </c>
      <c r="B319" s="5" t="s">
        <v>1476</v>
      </c>
      <c r="C319" s="5" t="s">
        <v>171</v>
      </c>
      <c r="D319" s="5" t="s">
        <v>84</v>
      </c>
      <c r="E319" s="5" t="s">
        <v>89</v>
      </c>
      <c r="F319" s="5" t="s">
        <v>90</v>
      </c>
      <c r="G319" s="5" t="s">
        <v>87</v>
      </c>
      <c r="H319" s="5" t="s">
        <v>131</v>
      </c>
      <c r="I319" s="150">
        <v>25478.065945279239</v>
      </c>
      <c r="J319" s="150">
        <v>32277.176628062611</v>
      </c>
      <c r="K319" s="150">
        <v>1270.1834742322817</v>
      </c>
      <c r="L319" s="150">
        <v>3274.653966425511</v>
      </c>
      <c r="M319" s="150">
        <v>19522.115149676727</v>
      </c>
      <c r="N319" s="150">
        <v>16561.921138799324</v>
      </c>
      <c r="O319" s="150">
        <v>7210.8920681440077</v>
      </c>
      <c r="P319" s="150">
        <v>10216.509077741654</v>
      </c>
      <c r="Q319" s="150">
        <v>8085.2746377296053</v>
      </c>
      <c r="R319" s="150">
        <v>10922.616007447219</v>
      </c>
      <c r="S319" s="150">
        <v>28255.019687051405</v>
      </c>
      <c r="T319" s="150">
        <v>14389.364215231421</v>
      </c>
      <c r="U319" s="150">
        <v>11889.292325363693</v>
      </c>
      <c r="V319" s="150">
        <v>10760.268574567759</v>
      </c>
      <c r="W319" s="150">
        <v>5827.7833187547603</v>
      </c>
      <c r="X319" s="150">
        <v>14418.485065202376</v>
      </c>
      <c r="Y319" s="150">
        <v>106898.64119138883</v>
      </c>
      <c r="Z319" s="150">
        <v>16136.047947082841</v>
      </c>
      <c r="AA319" s="150">
        <v>127420.81599587122</v>
      </c>
      <c r="AB319" s="150">
        <v>3566.1913162254918</v>
      </c>
      <c r="AC319" s="150">
        <v>12651.881160199979</v>
      </c>
      <c r="AD319" s="150">
        <v>23547.939756961918</v>
      </c>
      <c r="AE319" s="150">
        <v>29692.917188675652</v>
      </c>
      <c r="AF319" s="150">
        <v>41618.416410580096</v>
      </c>
      <c r="AG319" s="150">
        <v>184154.67127836437</v>
      </c>
      <c r="AH319" s="150">
        <v>63877.206353190195</v>
      </c>
      <c r="AI319" s="150">
        <v>9357.0182601778088</v>
      </c>
      <c r="AJ319" s="150">
        <v>40245.645877328439</v>
      </c>
      <c r="AK319" s="150">
        <v>3251.6696940346415</v>
      </c>
      <c r="AL319" s="150">
        <v>882778.6875</v>
      </c>
      <c r="AM319" s="150">
        <v>688284.75</v>
      </c>
      <c r="AN319" s="150">
        <v>194493.859375</v>
      </c>
      <c r="AO319" s="5" t="s">
        <v>1598</v>
      </c>
    </row>
    <row r="320" spans="1:41" ht="14.25" x14ac:dyDescent="0.45">
      <c r="A320" s="150">
        <v>2014</v>
      </c>
      <c r="B320" s="5" t="s">
        <v>1477</v>
      </c>
      <c r="C320" s="5" t="s">
        <v>171</v>
      </c>
      <c r="D320" s="5" t="s">
        <v>84</v>
      </c>
      <c r="E320" s="5" t="s">
        <v>89</v>
      </c>
      <c r="F320" s="5" t="s">
        <v>90</v>
      </c>
      <c r="G320" s="5" t="s">
        <v>87</v>
      </c>
      <c r="H320" s="5" t="s">
        <v>131</v>
      </c>
      <c r="I320" s="150">
        <v>25250.47567117252</v>
      </c>
      <c r="J320" s="150">
        <v>21348.547842259686</v>
      </c>
      <c r="K320" s="150">
        <v>1245.0082954252716</v>
      </c>
      <c r="L320" s="150">
        <v>2839.8046357557387</v>
      </c>
      <c r="M320" s="150">
        <v>21338.322229460297</v>
      </c>
      <c r="N320" s="150">
        <v>17468.294018902474</v>
      </c>
      <c r="O320" s="150">
        <v>7049.1183964792763</v>
      </c>
      <c r="P320" s="150">
        <v>10310.447269400429</v>
      </c>
      <c r="Q320" s="150">
        <v>5227.6267956901238</v>
      </c>
      <c r="R320" s="150">
        <v>9488.2469460153043</v>
      </c>
      <c r="S320" s="150">
        <v>25415.244811877848</v>
      </c>
      <c r="T320" s="150">
        <v>13659.519584094411</v>
      </c>
      <c r="U320" s="150">
        <v>11538.26259312697</v>
      </c>
      <c r="V320" s="150">
        <v>6317.5278076436643</v>
      </c>
      <c r="W320" s="150">
        <v>5712.335286374635</v>
      </c>
      <c r="X320" s="150">
        <v>13940.535742204685</v>
      </c>
      <c r="Y320" s="150">
        <v>89782.883932953875</v>
      </c>
      <c r="Z320" s="150">
        <v>11615.334535224725</v>
      </c>
      <c r="AA320" s="150">
        <v>117084.71797579159</v>
      </c>
      <c r="AB320" s="150">
        <v>10039.509749872168</v>
      </c>
      <c r="AC320" s="150">
        <v>12401.468344621826</v>
      </c>
      <c r="AD320" s="150">
        <v>22715.625822928898</v>
      </c>
      <c r="AE320" s="150">
        <v>20721.680924621</v>
      </c>
      <c r="AF320" s="150">
        <v>39886.875001542445</v>
      </c>
      <c r="AG320" s="150">
        <v>203407.08386220864</v>
      </c>
      <c r="AH320" s="150">
        <v>55310.293552490875</v>
      </c>
      <c r="AI320" s="150">
        <v>9037.5745026013537</v>
      </c>
      <c r="AJ320" s="150">
        <v>38466.608336971192</v>
      </c>
      <c r="AK320" s="150">
        <v>3225.1643462445136</v>
      </c>
      <c r="AL320" s="150">
        <v>831844.1875</v>
      </c>
      <c r="AM320" s="150">
        <v>643155.875</v>
      </c>
      <c r="AN320" s="150">
        <v>188688.265625</v>
      </c>
      <c r="AO320" s="5" t="s">
        <v>1597</v>
      </c>
    </row>
    <row r="321" spans="1:41" ht="14.25" x14ac:dyDescent="0.45">
      <c r="A321" s="150">
        <v>2014</v>
      </c>
      <c r="B321" s="5" t="s">
        <v>1477</v>
      </c>
      <c r="C321" s="5" t="s">
        <v>171</v>
      </c>
      <c r="D321" s="5" t="s">
        <v>84</v>
      </c>
      <c r="E321" s="5" t="s">
        <v>89</v>
      </c>
      <c r="F321" s="5" t="s">
        <v>90</v>
      </c>
      <c r="G321" s="5" t="s">
        <v>88</v>
      </c>
      <c r="H321" s="5" t="s">
        <v>131</v>
      </c>
      <c r="I321" s="150">
        <v>21295.439999999999</v>
      </c>
      <c r="J321" s="150">
        <v>18096.400000000001</v>
      </c>
      <c r="K321" s="150">
        <v>1050</v>
      </c>
      <c r="L321" s="150">
        <v>2395</v>
      </c>
      <c r="M321" s="150">
        <v>18039.255466666669</v>
      </c>
      <c r="N321" s="150">
        <v>14732.198</v>
      </c>
      <c r="O321" s="150">
        <v>5945</v>
      </c>
      <c r="P321" s="150">
        <v>8695.5</v>
      </c>
      <c r="Q321" s="150">
        <v>4408.8124999999991</v>
      </c>
      <c r="R321" s="150">
        <v>8002.0826607528834</v>
      </c>
      <c r="S321" s="150">
        <v>21434.401000000002</v>
      </c>
      <c r="T321" s="150">
        <v>11520</v>
      </c>
      <c r="U321" s="150">
        <v>9731</v>
      </c>
      <c r="V321" s="150">
        <v>5328</v>
      </c>
      <c r="W321" s="150">
        <v>4817.6000696000001</v>
      </c>
      <c r="X321" s="150">
        <v>11757</v>
      </c>
      <c r="Y321" s="150">
        <v>75720</v>
      </c>
      <c r="Z321" s="150">
        <v>9796</v>
      </c>
      <c r="AA321" s="150">
        <v>98745.669750000045</v>
      </c>
      <c r="AB321" s="150">
        <v>0</v>
      </c>
      <c r="AC321" s="150">
        <v>10720</v>
      </c>
      <c r="AD321" s="150">
        <v>19157.629070999999</v>
      </c>
      <c r="AE321" s="150">
        <v>17476</v>
      </c>
      <c r="AF321" s="150">
        <v>33639.320000000007</v>
      </c>
      <c r="AG321" s="150">
        <v>171547</v>
      </c>
      <c r="AH321" s="150">
        <v>46646.924718102222</v>
      </c>
      <c r="AI321" s="150">
        <v>7622</v>
      </c>
      <c r="AJ321" s="150">
        <v>32441.91534162702</v>
      </c>
      <c r="AK321" s="150">
        <v>2720</v>
      </c>
      <c r="AL321" s="150">
        <v>693480.125</v>
      </c>
      <c r="AM321" s="150">
        <v>542770.3125</v>
      </c>
      <c r="AN321" s="150">
        <v>150709.8125</v>
      </c>
      <c r="AO321" s="5" t="s">
        <v>1600</v>
      </c>
    </row>
    <row r="322" spans="1:41" ht="14.25" x14ac:dyDescent="0.45">
      <c r="A322" s="150">
        <v>2014</v>
      </c>
      <c r="B322" s="5" t="s">
        <v>1476</v>
      </c>
      <c r="C322" s="5" t="s">
        <v>171</v>
      </c>
      <c r="D322" s="5" t="s">
        <v>84</v>
      </c>
      <c r="E322" s="5" t="s">
        <v>89</v>
      </c>
      <c r="F322" s="5" t="s">
        <v>90</v>
      </c>
      <c r="G322" s="5" t="s">
        <v>88</v>
      </c>
      <c r="H322" s="5" t="s">
        <v>131</v>
      </c>
      <c r="I322" s="150">
        <v>21295.439999999999</v>
      </c>
      <c r="J322" s="150">
        <v>27188.957999999999</v>
      </c>
      <c r="K322" s="150">
        <v>1050</v>
      </c>
      <c r="L322" s="150">
        <v>2761.14</v>
      </c>
      <c r="M322" s="150">
        <v>16138</v>
      </c>
      <c r="N322" s="150">
        <v>13951.077054571841</v>
      </c>
      <c r="O322" s="150">
        <v>6109.9224999999997</v>
      </c>
      <c r="P322" s="150">
        <v>8445.5</v>
      </c>
      <c r="Q322" s="150">
        <v>6683.7102999999997</v>
      </c>
      <c r="R322" s="150">
        <v>9029.2048672349993</v>
      </c>
      <c r="S322" s="150">
        <v>23359</v>
      </c>
      <c r="T322" s="150">
        <v>11895</v>
      </c>
      <c r="U322" s="150">
        <v>9731</v>
      </c>
      <c r="V322" s="150">
        <v>8895</v>
      </c>
      <c r="W322" s="150">
        <v>4817.5500695999999</v>
      </c>
      <c r="X322" s="150">
        <v>12423.545</v>
      </c>
      <c r="Y322" s="150">
        <v>88368</v>
      </c>
      <c r="Z322" s="150">
        <v>13338.9</v>
      </c>
      <c r="AA322" s="150">
        <v>107418.7196949661</v>
      </c>
      <c r="AB322" s="150">
        <v>2492</v>
      </c>
      <c r="AC322" s="150">
        <v>10720.173360000001</v>
      </c>
      <c r="AD322" s="150">
        <v>19465.956884499999</v>
      </c>
      <c r="AE322" s="150">
        <v>24545.716174550002</v>
      </c>
      <c r="AF322" s="150">
        <v>35092.300000000003</v>
      </c>
      <c r="AG322" s="150">
        <v>154239.48599288781</v>
      </c>
      <c r="AH322" s="150">
        <v>53992.330291019352</v>
      </c>
      <c r="AI322" s="150">
        <v>7735</v>
      </c>
      <c r="AJ322" s="150">
        <v>34017.708804755763</v>
      </c>
      <c r="AK322" s="150">
        <v>2720</v>
      </c>
      <c r="AL322" s="150">
        <v>737920.375</v>
      </c>
      <c r="AM322" s="150">
        <v>575722.0625</v>
      </c>
      <c r="AN322" s="150">
        <v>162198.296875</v>
      </c>
      <c r="AO322" s="5" t="s">
        <v>1599</v>
      </c>
    </row>
    <row r="323" spans="1:41" ht="14.25" x14ac:dyDescent="0.45">
      <c r="A323" s="150">
        <v>2014</v>
      </c>
      <c r="B323" s="5" t="s">
        <v>1477</v>
      </c>
      <c r="C323" s="5" t="s">
        <v>171</v>
      </c>
      <c r="D323" s="5" t="s">
        <v>84</v>
      </c>
      <c r="E323" s="5" t="s">
        <v>91</v>
      </c>
      <c r="F323" s="5" t="s">
        <v>92</v>
      </c>
      <c r="G323" s="5" t="s">
        <v>87</v>
      </c>
      <c r="H323" s="5" t="s">
        <v>131</v>
      </c>
      <c r="I323" s="150">
        <v>1555.6675081885301</v>
      </c>
      <c r="J323" s="150">
        <v>0</v>
      </c>
      <c r="K323" s="150">
        <v>177.85832791789596</v>
      </c>
      <c r="L323" s="150">
        <v>659.26153548233435</v>
      </c>
      <c r="M323" s="150">
        <v>948.5777488954451</v>
      </c>
      <c r="N323" s="150">
        <v>1161.5192248562391</v>
      </c>
      <c r="O323" s="150">
        <v>5.9286109305965322</v>
      </c>
      <c r="P323" s="150">
        <v>0</v>
      </c>
      <c r="Q323" s="150">
        <v>234.77299285162266</v>
      </c>
      <c r="R323" s="150">
        <v>1126.4360768133411</v>
      </c>
      <c r="S323" s="150">
        <v>21812.545335850762</v>
      </c>
      <c r="T323" s="150">
        <v>2371.4443722386127</v>
      </c>
      <c r="U323" s="150">
        <v>66.400442422681152</v>
      </c>
      <c r="V323" s="150">
        <v>371.13104425534289</v>
      </c>
      <c r="W323" s="150">
        <v>162.65645648576313</v>
      </c>
      <c r="X323" s="150">
        <v>616.57553678203931</v>
      </c>
      <c r="Y323" s="150">
        <v>7197.33366974419</v>
      </c>
      <c r="Z323" s="150">
        <v>0</v>
      </c>
      <c r="AA323" s="150">
        <v>8510.3075608778199</v>
      </c>
      <c r="AB323" s="150">
        <v>0</v>
      </c>
      <c r="AC323" s="150">
        <v>291.68765778534936</v>
      </c>
      <c r="AD323" s="150">
        <v>830.00553028351453</v>
      </c>
      <c r="AE323" s="150">
        <v>177.85832791789596</v>
      </c>
      <c r="AF323" s="150">
        <v>13411.98940624233</v>
      </c>
      <c r="AG323" s="150">
        <v>14108.908292633627</v>
      </c>
      <c r="AH323" s="150">
        <v>4460.6216494605942</v>
      </c>
      <c r="AI323" s="150">
        <v>1045.8069681572283</v>
      </c>
      <c r="AJ323" s="150">
        <v>2172.5172432261097</v>
      </c>
      <c r="AK323" s="150">
        <v>0</v>
      </c>
      <c r="AL323" s="150">
        <v>83477.8125</v>
      </c>
      <c r="AM323" s="150">
        <v>51045.7890625</v>
      </c>
      <c r="AN323" s="150">
        <v>32432.021484375</v>
      </c>
      <c r="AO323" s="5" t="s">
        <v>5007</v>
      </c>
    </row>
    <row r="324" spans="1:41" ht="14.25" x14ac:dyDescent="0.45">
      <c r="A324" s="150">
        <v>2014</v>
      </c>
      <c r="B324" s="5" t="s">
        <v>1476</v>
      </c>
      <c r="C324" s="5" t="s">
        <v>171</v>
      </c>
      <c r="D324" s="5" t="s">
        <v>84</v>
      </c>
      <c r="E324" s="5" t="s">
        <v>91</v>
      </c>
      <c r="F324" s="5" t="s">
        <v>92</v>
      </c>
      <c r="G324" s="5" t="s">
        <v>87</v>
      </c>
      <c r="H324" s="5" t="s">
        <v>131</v>
      </c>
      <c r="I324" s="150">
        <v>1587.1244935169082</v>
      </c>
      <c r="J324" s="150">
        <v>0</v>
      </c>
      <c r="K324" s="150">
        <v>181.45478203318311</v>
      </c>
      <c r="L324" s="150">
        <v>989.53341135429184</v>
      </c>
      <c r="M324" s="150">
        <v>267.94822813566708</v>
      </c>
      <c r="N324" s="150">
        <v>1777.0471653783065</v>
      </c>
      <c r="O324" s="150">
        <v>152.42201690787383</v>
      </c>
      <c r="P324" s="150">
        <v>0</v>
      </c>
      <c r="Q324" s="150">
        <v>1263.330531964162</v>
      </c>
      <c r="R324" s="150">
        <v>1037.9213532298074</v>
      </c>
      <c r="S324" s="150">
        <v>12692.157153947715</v>
      </c>
      <c r="T324" s="150">
        <v>1283.4901582480486</v>
      </c>
      <c r="U324" s="150">
        <v>68.420549811978915</v>
      </c>
      <c r="V324" s="150">
        <v>425.81388850453635</v>
      </c>
      <c r="W324" s="150">
        <v>471.17758401283214</v>
      </c>
      <c r="X324" s="150">
        <v>629.04324438170147</v>
      </c>
      <c r="Y324" s="150">
        <v>9707.8308387752968</v>
      </c>
      <c r="Z324" s="150">
        <v>604.84927344394373</v>
      </c>
      <c r="AA324" s="150">
        <v>6260.7995025072396</v>
      </c>
      <c r="AB324" s="150">
        <v>0</v>
      </c>
      <c r="AC324" s="150">
        <v>297.12176588087766</v>
      </c>
      <c r="AD324" s="150">
        <v>965.1761311127043</v>
      </c>
      <c r="AE324" s="150">
        <v>483.87941875515497</v>
      </c>
      <c r="AF324" s="150">
        <v>8126.4294290837142</v>
      </c>
      <c r="AG324" s="150">
        <v>14407.096853653915</v>
      </c>
      <c r="AH324" s="150">
        <v>8923.5409313787386</v>
      </c>
      <c r="AI324" s="150">
        <v>1066.9541183551166</v>
      </c>
      <c r="AJ324" s="150">
        <v>2195.5293082764993</v>
      </c>
      <c r="AK324" s="150">
        <v>0</v>
      </c>
      <c r="AL324" s="150">
        <v>75866.09375</v>
      </c>
      <c r="AM324" s="150">
        <v>49232.7265625</v>
      </c>
      <c r="AN324" s="150">
        <v>26633.365234375</v>
      </c>
      <c r="AO324" s="5" t="s">
        <v>5006</v>
      </c>
    </row>
    <row r="325" spans="1:41" ht="14.25" x14ac:dyDescent="0.45">
      <c r="A325" s="150">
        <v>2014</v>
      </c>
      <c r="B325" s="5" t="s">
        <v>1476</v>
      </c>
      <c r="C325" s="5" t="s">
        <v>171</v>
      </c>
      <c r="D325" s="5" t="s">
        <v>84</v>
      </c>
      <c r="E325" s="5" t="s">
        <v>91</v>
      </c>
      <c r="F325" s="5" t="s">
        <v>92</v>
      </c>
      <c r="G325" s="5" t="s">
        <v>88</v>
      </c>
      <c r="H325" s="5" t="s">
        <v>131</v>
      </c>
      <c r="I325" s="150">
        <v>1312</v>
      </c>
      <c r="J325" s="150"/>
      <c r="K325" s="150">
        <v>150</v>
      </c>
      <c r="L325" s="150">
        <v>834.36</v>
      </c>
      <c r="M325" s="150">
        <v>221.5</v>
      </c>
      <c r="N325" s="150">
        <v>1496.9110000000001</v>
      </c>
      <c r="O325" s="150">
        <v>129.15</v>
      </c>
      <c r="P325" s="150">
        <v>1098</v>
      </c>
      <c r="Q325" s="150">
        <v>1044.335</v>
      </c>
      <c r="R325" s="150">
        <v>858</v>
      </c>
      <c r="S325" s="150">
        <v>10492</v>
      </c>
      <c r="T325" s="150">
        <v>1061</v>
      </c>
      <c r="U325" s="150">
        <v>16</v>
      </c>
      <c r="V325" s="150">
        <v>352</v>
      </c>
      <c r="W325" s="150">
        <v>389.5</v>
      </c>
      <c r="X325" s="150">
        <v>536</v>
      </c>
      <c r="Y325" s="150">
        <v>7977</v>
      </c>
      <c r="Z325" s="150">
        <v>500</v>
      </c>
      <c r="AA325" s="150">
        <v>5278.048135413912</v>
      </c>
      <c r="AB325" s="150"/>
      <c r="AC325" s="150">
        <v>251.75677999999999</v>
      </c>
      <c r="AD325" s="150">
        <v>797.86500000000001</v>
      </c>
      <c r="AE325" s="150">
        <v>400</v>
      </c>
      <c r="AF325" s="150">
        <v>6852.0856199999998</v>
      </c>
      <c r="AG325" s="150">
        <v>12063.690969348751</v>
      </c>
      <c r="AH325" s="150">
        <v>7601.335</v>
      </c>
      <c r="AI325" s="150">
        <v>882</v>
      </c>
      <c r="AJ325" s="150">
        <v>1855.9826718750001</v>
      </c>
      <c r="AK325" s="150"/>
      <c r="AL325" s="150">
        <v>64450.5234375</v>
      </c>
      <c r="AM325" s="150">
        <v>42190.171875</v>
      </c>
      <c r="AN325" s="150">
        <v>22260.3515625</v>
      </c>
      <c r="AO325" s="5" t="s">
        <v>5008</v>
      </c>
    </row>
    <row r="326" spans="1:41" ht="14.25" x14ac:dyDescent="0.45">
      <c r="A326" s="150">
        <v>2014</v>
      </c>
      <c r="B326" s="5" t="s">
        <v>1477</v>
      </c>
      <c r="C326" s="5" t="s">
        <v>171</v>
      </c>
      <c r="D326" s="5" t="s">
        <v>84</v>
      </c>
      <c r="E326" s="5" t="s">
        <v>91</v>
      </c>
      <c r="F326" s="5" t="s">
        <v>92</v>
      </c>
      <c r="G326" s="5" t="s">
        <v>88</v>
      </c>
      <c r="H326" s="5" t="s">
        <v>131</v>
      </c>
      <c r="I326" s="150">
        <v>1312</v>
      </c>
      <c r="J326" s="150"/>
      <c r="K326" s="150">
        <v>150</v>
      </c>
      <c r="L326" s="150">
        <v>556</v>
      </c>
      <c r="M326" s="150">
        <v>800</v>
      </c>
      <c r="N326" s="150">
        <v>979.58799999999997</v>
      </c>
      <c r="O326" s="150">
        <v>5</v>
      </c>
      <c r="P326" s="150">
        <v>0</v>
      </c>
      <c r="Q326" s="150">
        <v>198</v>
      </c>
      <c r="R326" s="150">
        <v>950</v>
      </c>
      <c r="S326" s="150">
        <v>18396</v>
      </c>
      <c r="T326" s="150">
        <v>2000</v>
      </c>
      <c r="U326" s="150">
        <v>56</v>
      </c>
      <c r="V326" s="150">
        <v>313</v>
      </c>
      <c r="W326" s="150">
        <v>137.17922999999999</v>
      </c>
      <c r="X326" s="150">
        <v>520</v>
      </c>
      <c r="Y326" s="150">
        <v>6070</v>
      </c>
      <c r="Z326" s="150">
        <v>0</v>
      </c>
      <c r="AA326" s="150">
        <v>7177.32</v>
      </c>
      <c r="AB326" s="150"/>
      <c r="AC326" s="150">
        <v>246</v>
      </c>
      <c r="AD326" s="150">
        <v>700</v>
      </c>
      <c r="AE326" s="150">
        <v>150</v>
      </c>
      <c r="AF326" s="150">
        <v>11311.241</v>
      </c>
      <c r="AG326" s="150">
        <v>11899</v>
      </c>
      <c r="AH326" s="150">
        <v>3761.9450000000002</v>
      </c>
      <c r="AI326" s="150">
        <v>882</v>
      </c>
      <c r="AJ326" s="150">
        <v>1832.23125</v>
      </c>
      <c r="AK326" s="150"/>
      <c r="AL326" s="150">
        <v>70402.5078125</v>
      </c>
      <c r="AM326" s="150">
        <v>43050.37890625</v>
      </c>
      <c r="AN326" s="150">
        <v>27352.125</v>
      </c>
      <c r="AO326" s="5" t="s">
        <v>5009</v>
      </c>
    </row>
    <row r="327" spans="1:41" ht="14.25" x14ac:dyDescent="0.45">
      <c r="A327" s="150">
        <v>2014</v>
      </c>
      <c r="B327" s="5" t="s">
        <v>1476</v>
      </c>
      <c r="C327" s="5" t="s">
        <v>171</v>
      </c>
      <c r="D327" s="5" t="s">
        <v>84</v>
      </c>
      <c r="E327" s="5" t="s">
        <v>93</v>
      </c>
      <c r="F327" s="5" t="s">
        <v>225</v>
      </c>
      <c r="G327" s="5" t="s">
        <v>87</v>
      </c>
      <c r="H327" s="5" t="s">
        <v>131</v>
      </c>
      <c r="I327" s="150">
        <v>0</v>
      </c>
      <c r="J327" s="150">
        <v>0</v>
      </c>
      <c r="K327" s="150">
        <v>42.339449141076059</v>
      </c>
      <c r="L327" s="150">
        <v>0</v>
      </c>
      <c r="M327" s="150">
        <v>108.87286921990987</v>
      </c>
      <c r="N327" s="150">
        <v>13.306684015766761</v>
      </c>
      <c r="O327" s="150">
        <v>0</v>
      </c>
      <c r="P327" s="150">
        <v>42.339449141076059</v>
      </c>
      <c r="Q327" s="150">
        <v>0</v>
      </c>
      <c r="R327" s="150">
        <v>105.61490909343138</v>
      </c>
      <c r="S327" s="150">
        <v>0</v>
      </c>
      <c r="T327" s="150">
        <v>254.03669484645636</v>
      </c>
      <c r="U327" s="150">
        <v>0</v>
      </c>
      <c r="V327" s="150">
        <v>241.93970937757749</v>
      </c>
      <c r="W327" s="150">
        <v>60.484927344394372</v>
      </c>
      <c r="X327" s="150">
        <v>176.16969129435248</v>
      </c>
      <c r="Y327" s="150">
        <v>0</v>
      </c>
      <c r="Z327" s="150">
        <v>0</v>
      </c>
      <c r="AA327" s="150">
        <v>0</v>
      </c>
      <c r="AB327" s="150">
        <v>244.35910647135324</v>
      </c>
      <c r="AC327" s="150">
        <v>0</v>
      </c>
      <c r="AD327" s="150">
        <v>0</v>
      </c>
      <c r="AE327" s="150">
        <v>0</v>
      </c>
      <c r="AF327" s="150">
        <v>846.78898282152113</v>
      </c>
      <c r="AG327" s="150">
        <v>3517.173223268479</v>
      </c>
      <c r="AH327" s="150">
        <v>798.40104094600565</v>
      </c>
      <c r="AI327" s="150">
        <v>0</v>
      </c>
      <c r="AJ327" s="150">
        <v>0</v>
      </c>
      <c r="AK327" s="150">
        <v>0</v>
      </c>
      <c r="AL327" s="150">
        <v>6451.82666015625</v>
      </c>
      <c r="AM327" s="150">
        <v>4767.1630859375</v>
      </c>
      <c r="AN327" s="150">
        <v>1684.663818359375</v>
      </c>
      <c r="AO327" s="5" t="s">
        <v>1602</v>
      </c>
    </row>
    <row r="328" spans="1:41" ht="14.25" x14ac:dyDescent="0.45">
      <c r="A328" s="150">
        <v>2014</v>
      </c>
      <c r="B328" s="5" t="s">
        <v>1477</v>
      </c>
      <c r="C328" s="5" t="s">
        <v>171</v>
      </c>
      <c r="D328" s="5" t="s">
        <v>84</v>
      </c>
      <c r="E328" s="5" t="s">
        <v>93</v>
      </c>
      <c r="F328" s="5" t="s">
        <v>225</v>
      </c>
      <c r="G328" s="5" t="s">
        <v>87</v>
      </c>
      <c r="H328" s="5" t="s">
        <v>131</v>
      </c>
      <c r="I328" s="150">
        <v>0</v>
      </c>
      <c r="J328" s="150">
        <v>0</v>
      </c>
      <c r="K328" s="150">
        <v>41.500276514175724</v>
      </c>
      <c r="L328" s="150">
        <v>0</v>
      </c>
      <c r="M328" s="150">
        <v>106.71499675073758</v>
      </c>
      <c r="N328" s="150">
        <v>0</v>
      </c>
      <c r="O328" s="150">
        <v>0</v>
      </c>
      <c r="P328" s="150">
        <v>41.500276514175724</v>
      </c>
      <c r="Q328" s="150">
        <v>0</v>
      </c>
      <c r="R328" s="150">
        <v>338.39162720171009</v>
      </c>
      <c r="S328" s="150">
        <v>0</v>
      </c>
      <c r="T328" s="150">
        <v>59.286109305965319</v>
      </c>
      <c r="U328" s="150">
        <v>0</v>
      </c>
      <c r="V328" s="150">
        <v>59.286109305965319</v>
      </c>
      <c r="W328" s="150">
        <v>59.286109305965319</v>
      </c>
      <c r="X328" s="150">
        <v>106.71499675073758</v>
      </c>
      <c r="Y328" s="150">
        <v>0</v>
      </c>
      <c r="Z328" s="150">
        <v>0</v>
      </c>
      <c r="AA328" s="150">
        <v>0</v>
      </c>
      <c r="AB328" s="150">
        <v>117.38649642581133</v>
      </c>
      <c r="AC328" s="150">
        <v>0</v>
      </c>
      <c r="AD328" s="150">
        <v>0</v>
      </c>
      <c r="AE328" s="150">
        <v>0</v>
      </c>
      <c r="AF328" s="150">
        <v>0</v>
      </c>
      <c r="AG328" s="150">
        <v>2613.3316982069514</v>
      </c>
      <c r="AH328" s="150">
        <v>449.3088023635853</v>
      </c>
      <c r="AI328" s="150">
        <v>0</v>
      </c>
      <c r="AJ328" s="150">
        <v>0</v>
      </c>
      <c r="AK328" s="150">
        <v>0</v>
      </c>
      <c r="AL328" s="150">
        <v>3992.70751953125</v>
      </c>
      <c r="AM328" s="150">
        <v>3052.509765625</v>
      </c>
      <c r="AN328" s="150">
        <v>940.19775390625</v>
      </c>
      <c r="AO328" s="5" t="s">
        <v>1601</v>
      </c>
    </row>
    <row r="329" spans="1:41" ht="14.25" x14ac:dyDescent="0.45">
      <c r="A329" s="150">
        <v>2014</v>
      </c>
      <c r="B329" s="5" t="s">
        <v>1476</v>
      </c>
      <c r="C329" s="5" t="s">
        <v>171</v>
      </c>
      <c r="D329" s="5" t="s">
        <v>84</v>
      </c>
      <c r="E329" s="5" t="s">
        <v>93</v>
      </c>
      <c r="F329" s="5" t="s">
        <v>225</v>
      </c>
      <c r="G329" s="5" t="s">
        <v>88</v>
      </c>
      <c r="H329" s="5" t="s">
        <v>131</v>
      </c>
      <c r="I329" s="150"/>
      <c r="J329" s="150">
        <v>0</v>
      </c>
      <c r="K329" s="150">
        <v>35</v>
      </c>
      <c r="L329" s="150">
        <v>0</v>
      </c>
      <c r="M329" s="150">
        <v>90</v>
      </c>
      <c r="N329" s="150">
        <v>11.209</v>
      </c>
      <c r="O329" s="150">
        <v>0</v>
      </c>
      <c r="P329" s="150">
        <v>35</v>
      </c>
      <c r="Q329" s="150">
        <v>0</v>
      </c>
      <c r="R329" s="150">
        <v>87.306799999999981</v>
      </c>
      <c r="S329" s="150">
        <v>0</v>
      </c>
      <c r="T329" s="150">
        <v>210</v>
      </c>
      <c r="U329" s="150"/>
      <c r="V329" s="150">
        <v>200</v>
      </c>
      <c r="W329" s="150">
        <v>50</v>
      </c>
      <c r="X329" s="150">
        <v>150</v>
      </c>
      <c r="Y329" s="150">
        <v>0</v>
      </c>
      <c r="Z329" s="150">
        <v>0</v>
      </c>
      <c r="AA329" s="150">
        <v>0</v>
      </c>
      <c r="AB329" s="150">
        <v>202</v>
      </c>
      <c r="AC329" s="150"/>
      <c r="AD329" s="150">
        <v>0</v>
      </c>
      <c r="AE329" s="150">
        <v>0</v>
      </c>
      <c r="AF329" s="150">
        <v>714</v>
      </c>
      <c r="AG329" s="150">
        <v>2953.1599746517409</v>
      </c>
      <c r="AH329" s="150">
        <v>674.85</v>
      </c>
      <c r="AI329" s="150">
        <v>0</v>
      </c>
      <c r="AJ329" s="150">
        <v>0</v>
      </c>
      <c r="AK329" s="150"/>
      <c r="AL329" s="150">
        <v>5412.52587890625</v>
      </c>
      <c r="AM329" s="150">
        <v>4000.67578125</v>
      </c>
      <c r="AN329" s="150">
        <v>1411.8499755859375</v>
      </c>
      <c r="AO329" s="5" t="s">
        <v>1604</v>
      </c>
    </row>
    <row r="330" spans="1:41" ht="14.25" x14ac:dyDescent="0.45">
      <c r="A330" s="150">
        <v>2014</v>
      </c>
      <c r="B330" s="5" t="s">
        <v>1477</v>
      </c>
      <c r="C330" s="5" t="s">
        <v>171</v>
      </c>
      <c r="D330" s="5" t="s">
        <v>84</v>
      </c>
      <c r="E330" s="5" t="s">
        <v>93</v>
      </c>
      <c r="F330" s="5" t="s">
        <v>225</v>
      </c>
      <c r="G330" s="5" t="s">
        <v>88</v>
      </c>
      <c r="H330" s="5" t="s">
        <v>131</v>
      </c>
      <c r="I330" s="150">
        <v>0</v>
      </c>
      <c r="J330" s="150"/>
      <c r="K330" s="150">
        <v>35</v>
      </c>
      <c r="L330" s="150">
        <v>0</v>
      </c>
      <c r="M330" s="150">
        <v>90</v>
      </c>
      <c r="N330" s="150">
        <v>0</v>
      </c>
      <c r="O330" s="150">
        <v>0</v>
      </c>
      <c r="P330" s="150">
        <v>35</v>
      </c>
      <c r="Q330" s="150">
        <v>0</v>
      </c>
      <c r="R330" s="150">
        <v>285.38862742310312</v>
      </c>
      <c r="S330" s="150">
        <v>0</v>
      </c>
      <c r="T330" s="150">
        <v>50</v>
      </c>
      <c r="U330" s="150"/>
      <c r="V330" s="150">
        <v>50</v>
      </c>
      <c r="W330" s="150">
        <v>50</v>
      </c>
      <c r="X330" s="150">
        <v>90</v>
      </c>
      <c r="Y330" s="150">
        <v>0</v>
      </c>
      <c r="Z330" s="150">
        <v>0</v>
      </c>
      <c r="AA330" s="150">
        <v>0</v>
      </c>
      <c r="AB330" s="150"/>
      <c r="AC330" s="150"/>
      <c r="AD330" s="150">
        <v>0</v>
      </c>
      <c r="AE330" s="150">
        <v>0</v>
      </c>
      <c r="AF330" s="150">
        <v>0</v>
      </c>
      <c r="AG330" s="150">
        <v>2204</v>
      </c>
      <c r="AH330" s="150">
        <v>378.93260969848819</v>
      </c>
      <c r="AI330" s="150">
        <v>0</v>
      </c>
      <c r="AJ330" s="150">
        <v>0</v>
      </c>
      <c r="AK330" s="150"/>
      <c r="AL330" s="150">
        <v>3268.3212890625</v>
      </c>
      <c r="AM330" s="150">
        <v>2574.388671875</v>
      </c>
      <c r="AN330" s="150">
        <v>693.9326171875</v>
      </c>
      <c r="AO330" s="5" t="s">
        <v>1603</v>
      </c>
    </row>
    <row r="331" spans="1:41" ht="14.25" x14ac:dyDescent="0.45">
      <c r="A331" s="150">
        <v>2014</v>
      </c>
      <c r="B331" s="5" t="s">
        <v>1477</v>
      </c>
      <c r="C331" s="5" t="s">
        <v>171</v>
      </c>
      <c r="D331" s="5" t="s">
        <v>84</v>
      </c>
      <c r="E331" s="5" t="s">
        <v>93</v>
      </c>
      <c r="F331" s="5" t="s">
        <v>228</v>
      </c>
      <c r="G331" s="5" t="s">
        <v>87</v>
      </c>
      <c r="H331" s="5" t="s">
        <v>131</v>
      </c>
      <c r="I331" s="150">
        <v>0</v>
      </c>
      <c r="J331" s="150">
        <v>643.61000262555956</v>
      </c>
      <c r="K331" s="150">
        <v>59.286109305965319</v>
      </c>
      <c r="L331" s="150">
        <v>616.57553678203931</v>
      </c>
      <c r="M331" s="150">
        <v>3005.8057418124417</v>
      </c>
      <c r="N331" s="150">
        <v>316.45739425338166</v>
      </c>
      <c r="O331" s="150">
        <v>93.672052703425209</v>
      </c>
      <c r="P331" s="150">
        <v>35.57166558357919</v>
      </c>
      <c r="Q331" s="150">
        <v>122.72224626334821</v>
      </c>
      <c r="R331" s="150">
        <v>15.292869681306547</v>
      </c>
      <c r="S331" s="150">
        <v>118.57221861193064</v>
      </c>
      <c r="T331" s="150">
        <v>652.14720236561857</v>
      </c>
      <c r="U331" s="150">
        <v>136.35805140372022</v>
      </c>
      <c r="V331" s="150">
        <v>1.1857221861193064</v>
      </c>
      <c r="W331" s="150">
        <v>0</v>
      </c>
      <c r="X331" s="150">
        <v>558.4751496621933</v>
      </c>
      <c r="Y331" s="150">
        <v>1933.9128855605888</v>
      </c>
      <c r="Z331" s="150">
        <v>824.07691935291791</v>
      </c>
      <c r="AA331" s="150">
        <v>7899.700155146842</v>
      </c>
      <c r="AB331" s="150">
        <v>349.78804490519542</v>
      </c>
      <c r="AC331" s="150">
        <v>0</v>
      </c>
      <c r="AD331" s="150">
        <v>839.13559111663324</v>
      </c>
      <c r="AE331" s="150">
        <v>1461.9954554851049</v>
      </c>
      <c r="AF331" s="150">
        <v>1405.990023968179</v>
      </c>
      <c r="AG331" s="150">
        <v>3889.1687704713249</v>
      </c>
      <c r="AH331" s="150">
        <v>3895.1774011729181</v>
      </c>
      <c r="AI331" s="150">
        <v>660.44725766845363</v>
      </c>
      <c r="AJ331" s="150">
        <v>449.38658609650406</v>
      </c>
      <c r="AK331" s="150">
        <v>212.24427131535586</v>
      </c>
      <c r="AL331" s="150">
        <v>30196.75390625</v>
      </c>
      <c r="AM331" s="150">
        <v>19752.00390625</v>
      </c>
      <c r="AN331" s="150">
        <v>10444.7509765625</v>
      </c>
      <c r="AO331" s="5" t="s">
        <v>1606</v>
      </c>
    </row>
    <row r="332" spans="1:41" ht="14.25" x14ac:dyDescent="0.45">
      <c r="A332" s="150">
        <v>2014</v>
      </c>
      <c r="B332" s="5" t="s">
        <v>1476</v>
      </c>
      <c r="C332" s="5" t="s">
        <v>171</v>
      </c>
      <c r="D332" s="5" t="s">
        <v>84</v>
      </c>
      <c r="E332" s="5" t="s">
        <v>93</v>
      </c>
      <c r="F332" s="5" t="s">
        <v>228</v>
      </c>
      <c r="G332" s="5" t="s">
        <v>87</v>
      </c>
      <c r="H332" s="5" t="s">
        <v>131</v>
      </c>
      <c r="I332" s="150">
        <v>0</v>
      </c>
      <c r="J332" s="150">
        <v>858.8859682904</v>
      </c>
      <c r="K332" s="150">
        <v>60.484927344394372</v>
      </c>
      <c r="L332" s="150">
        <v>580.65530250618599</v>
      </c>
      <c r="M332" s="150">
        <v>889.12843196259723</v>
      </c>
      <c r="N332" s="150">
        <v>677.43118625721695</v>
      </c>
      <c r="O332" s="150">
        <v>95.26376056742113</v>
      </c>
      <c r="P332" s="150">
        <v>36.290956406636624</v>
      </c>
      <c r="Q332" s="150">
        <v>319.9652656518461</v>
      </c>
      <c r="R332" s="150">
        <v>41.834065491908184</v>
      </c>
      <c r="S332" s="150">
        <v>423.39449141076057</v>
      </c>
      <c r="T332" s="150">
        <v>864.93446102483949</v>
      </c>
      <c r="U332" s="150">
        <v>140.50648622102813</v>
      </c>
      <c r="V332" s="150">
        <v>145.1638256265465</v>
      </c>
      <c r="W332" s="150">
        <v>0</v>
      </c>
      <c r="X332" s="150">
        <v>1227.8910036755506</v>
      </c>
      <c r="Y332" s="150">
        <v>4042.8125436993196</v>
      </c>
      <c r="Z332" s="150">
        <v>4059.74832335575</v>
      </c>
      <c r="AA332" s="150">
        <v>8964.4822531205718</v>
      </c>
      <c r="AB332" s="150">
        <v>552.83223592776449</v>
      </c>
      <c r="AC332" s="150">
        <v>0</v>
      </c>
      <c r="AD332" s="150">
        <v>1118.4872764525408</v>
      </c>
      <c r="AE332" s="150">
        <v>120.96985468878874</v>
      </c>
      <c r="AF332" s="150">
        <v>2533.1087571832363</v>
      </c>
      <c r="AG332" s="150">
        <v>2068.5858256850461</v>
      </c>
      <c r="AH332" s="150">
        <v>4705.1394339000944</v>
      </c>
      <c r="AI332" s="150">
        <v>673.8020906165533</v>
      </c>
      <c r="AJ332" s="150">
        <v>511.07493957694516</v>
      </c>
      <c r="AK332" s="150">
        <v>215.32634134604396</v>
      </c>
      <c r="AL332" s="150">
        <v>35928.19921875</v>
      </c>
      <c r="AM332" s="150">
        <v>25101.515625</v>
      </c>
      <c r="AN332" s="150">
        <v>10826.68359375</v>
      </c>
      <c r="AO332" s="5" t="s">
        <v>1605</v>
      </c>
    </row>
    <row r="333" spans="1:41" ht="14.25" x14ac:dyDescent="0.45">
      <c r="A333" s="150">
        <v>2014</v>
      </c>
      <c r="B333" s="5" t="s">
        <v>1476</v>
      </c>
      <c r="C333" s="5" t="s">
        <v>171</v>
      </c>
      <c r="D333" s="5" t="s">
        <v>84</v>
      </c>
      <c r="E333" s="5" t="s">
        <v>93</v>
      </c>
      <c r="F333" s="5" t="s">
        <v>228</v>
      </c>
      <c r="G333" s="5" t="s">
        <v>88</v>
      </c>
      <c r="H333" s="5" t="s">
        <v>131</v>
      </c>
      <c r="I333" s="150"/>
      <c r="J333" s="150">
        <v>723.4899999999999</v>
      </c>
      <c r="K333" s="150">
        <v>50</v>
      </c>
      <c r="L333" s="150">
        <v>489.6</v>
      </c>
      <c r="M333" s="150">
        <v>735</v>
      </c>
      <c r="N333" s="150">
        <v>570.64</v>
      </c>
      <c r="O333" s="150">
        <v>80.71875</v>
      </c>
      <c r="P333" s="150">
        <v>30</v>
      </c>
      <c r="Q333" s="150">
        <v>264.49999999999989</v>
      </c>
      <c r="R333" s="150">
        <v>34.582223480000003</v>
      </c>
      <c r="S333" s="150">
        <v>350</v>
      </c>
      <c r="T333" s="150">
        <v>715</v>
      </c>
      <c r="U333" s="150">
        <v>115</v>
      </c>
      <c r="V333" s="150">
        <v>120</v>
      </c>
      <c r="W333" s="150">
        <v>0</v>
      </c>
      <c r="X333" s="150">
        <v>1195</v>
      </c>
      <c r="Y333" s="150">
        <v>3342</v>
      </c>
      <c r="Z333" s="150">
        <v>3356</v>
      </c>
      <c r="AA333" s="150">
        <v>7557.2676162241733</v>
      </c>
      <c r="AB333" s="150">
        <v>457</v>
      </c>
      <c r="AC333" s="150"/>
      <c r="AD333" s="150">
        <v>924.6</v>
      </c>
      <c r="AE333" s="150">
        <v>100</v>
      </c>
      <c r="AF333" s="150">
        <v>2135.88</v>
      </c>
      <c r="AG333" s="150">
        <v>1731.1759945273629</v>
      </c>
      <c r="AH333" s="150">
        <v>3977.028065</v>
      </c>
      <c r="AI333" s="150">
        <v>557</v>
      </c>
      <c r="AJ333" s="150">
        <v>431.98706575437228</v>
      </c>
      <c r="AK333" s="150">
        <v>179</v>
      </c>
      <c r="AL333" s="150">
        <v>30222.46875</v>
      </c>
      <c r="AM333" s="150">
        <v>21002.123046875</v>
      </c>
      <c r="AN333" s="150">
        <v>9220.3466796875</v>
      </c>
      <c r="AO333" s="5" t="s">
        <v>1608</v>
      </c>
    </row>
    <row r="334" spans="1:41" ht="14.25" x14ac:dyDescent="0.45">
      <c r="A334" s="150">
        <v>2014</v>
      </c>
      <c r="B334" s="5" t="s">
        <v>1477</v>
      </c>
      <c r="C334" s="5" t="s">
        <v>171</v>
      </c>
      <c r="D334" s="5" t="s">
        <v>84</v>
      </c>
      <c r="E334" s="5" t="s">
        <v>93</v>
      </c>
      <c r="F334" s="5" t="s">
        <v>228</v>
      </c>
      <c r="G334" s="5" t="s">
        <v>88</v>
      </c>
      <c r="H334" s="5" t="s">
        <v>131</v>
      </c>
      <c r="I334" s="150">
        <v>0</v>
      </c>
      <c r="J334" s="150">
        <v>542.80000000000007</v>
      </c>
      <c r="K334" s="150">
        <v>50</v>
      </c>
      <c r="L334" s="150">
        <v>520</v>
      </c>
      <c r="M334" s="150">
        <v>2535</v>
      </c>
      <c r="N334" s="150">
        <v>266.89</v>
      </c>
      <c r="O334" s="150">
        <v>79</v>
      </c>
      <c r="P334" s="150">
        <v>30</v>
      </c>
      <c r="Q334" s="150">
        <v>103.5</v>
      </c>
      <c r="R334" s="150">
        <v>12.897515</v>
      </c>
      <c r="S334" s="150">
        <v>100</v>
      </c>
      <c r="T334" s="150">
        <v>550</v>
      </c>
      <c r="U334" s="150">
        <v>115</v>
      </c>
      <c r="V334" s="150">
        <v>1</v>
      </c>
      <c r="W334" s="150">
        <v>0</v>
      </c>
      <c r="X334" s="150">
        <v>471</v>
      </c>
      <c r="Y334" s="150">
        <v>1631</v>
      </c>
      <c r="Z334" s="150">
        <v>695</v>
      </c>
      <c r="AA334" s="150">
        <v>6662.3533300000008</v>
      </c>
      <c r="AB334" s="150"/>
      <c r="AC334" s="150"/>
      <c r="AD334" s="150">
        <v>707.7</v>
      </c>
      <c r="AE334" s="150">
        <v>1233</v>
      </c>
      <c r="AF334" s="150">
        <v>1185.7668182542629</v>
      </c>
      <c r="AG334" s="150">
        <v>3280</v>
      </c>
      <c r="AH334" s="150">
        <v>3285.067486104193</v>
      </c>
      <c r="AI334" s="150">
        <v>557</v>
      </c>
      <c r="AJ334" s="150">
        <v>379.44719090909092</v>
      </c>
      <c r="AK334" s="150">
        <v>179</v>
      </c>
      <c r="AL334" s="150">
        <v>25172.423828125</v>
      </c>
      <c r="AM334" s="150">
        <v>16658.654296875</v>
      </c>
      <c r="AN334" s="150">
        <v>8513.767578125</v>
      </c>
      <c r="AO334" s="5" t="s">
        <v>1607</v>
      </c>
    </row>
    <row r="335" spans="1:41" ht="14.25" x14ac:dyDescent="0.45">
      <c r="A335" s="150">
        <v>2014</v>
      </c>
      <c r="B335" s="5" t="s">
        <v>1476</v>
      </c>
      <c r="C335" s="5" t="s">
        <v>171</v>
      </c>
      <c r="D335" s="5" t="s">
        <v>84</v>
      </c>
      <c r="E335" s="5" t="s">
        <v>93</v>
      </c>
      <c r="F335" s="5" t="s">
        <v>231</v>
      </c>
      <c r="G335" s="5" t="s">
        <v>87</v>
      </c>
      <c r="H335" s="5" t="s">
        <v>131</v>
      </c>
      <c r="I335" s="150">
        <v>7065.2443630987063</v>
      </c>
      <c r="J335" s="150">
        <v>2129.069442522682</v>
      </c>
      <c r="K335" s="150">
        <v>108.87286921990987</v>
      </c>
      <c r="L335" s="150">
        <v>48.387941875515494</v>
      </c>
      <c r="M335" s="150">
        <v>544.36434609954938</v>
      </c>
      <c r="N335" s="150">
        <v>4595.7282768099603</v>
      </c>
      <c r="O335" s="150">
        <v>177.82568639251946</v>
      </c>
      <c r="P335" s="150">
        <v>1521.8007719849622</v>
      </c>
      <c r="Q335" s="150">
        <v>15.302686618131776</v>
      </c>
      <c r="R335" s="150">
        <v>3509.7154478110924</v>
      </c>
      <c r="S335" s="150">
        <v>786.39478286814347</v>
      </c>
      <c r="T335" s="150">
        <v>3610.950162460344</v>
      </c>
      <c r="U335" s="150">
        <v>0</v>
      </c>
      <c r="V335" s="150">
        <v>1620.996052829769</v>
      </c>
      <c r="W335" s="150">
        <v>1821.7456108808328</v>
      </c>
      <c r="X335" s="150">
        <v>500.81519841158536</v>
      </c>
      <c r="Y335" s="150">
        <v>0</v>
      </c>
      <c r="Z335" s="150">
        <v>272.18217304977469</v>
      </c>
      <c r="AA335" s="150">
        <v>22010.457356474202</v>
      </c>
      <c r="AB335" s="150">
        <v>1002.8400953700586</v>
      </c>
      <c r="AC335" s="150">
        <v>2503.2398605193034</v>
      </c>
      <c r="AD335" s="150">
        <v>317.18295899400408</v>
      </c>
      <c r="AE335" s="150">
        <v>6998.6228461788296</v>
      </c>
      <c r="AF335" s="150">
        <v>4018.6185727615621</v>
      </c>
      <c r="AG335" s="150">
        <v>1339.7081177135251</v>
      </c>
      <c r="AH335" s="150">
        <v>725.81912813273243</v>
      </c>
      <c r="AI335" s="150">
        <v>4203.7024504354085</v>
      </c>
      <c r="AJ335" s="150">
        <v>480.71208642052136</v>
      </c>
      <c r="AK335" s="150">
        <v>522.58977225556737</v>
      </c>
      <c r="AL335" s="150">
        <v>72452.8828125</v>
      </c>
      <c r="AM335" s="150">
        <v>58129.77734375</v>
      </c>
      <c r="AN335" s="150">
        <v>14323.1025390625</v>
      </c>
      <c r="AO335" s="5" t="s">
        <v>1610</v>
      </c>
    </row>
    <row r="336" spans="1:41" ht="14.25" x14ac:dyDescent="0.45">
      <c r="A336" s="150">
        <v>2014</v>
      </c>
      <c r="B336" s="5" t="s">
        <v>1477</v>
      </c>
      <c r="C336" s="5" t="s">
        <v>171</v>
      </c>
      <c r="D336" s="5" t="s">
        <v>84</v>
      </c>
      <c r="E336" s="5" t="s">
        <v>93</v>
      </c>
      <c r="F336" s="5" t="s">
        <v>231</v>
      </c>
      <c r="G336" s="5" t="s">
        <v>87</v>
      </c>
      <c r="H336" s="5" t="s">
        <v>131</v>
      </c>
      <c r="I336" s="150">
        <v>6925.210428029809</v>
      </c>
      <c r="J336" s="150">
        <v>185.44694990905953</v>
      </c>
      <c r="K336" s="150">
        <v>106.71499675073758</v>
      </c>
      <c r="L336" s="150">
        <v>47.428887444772258</v>
      </c>
      <c r="M336" s="150">
        <v>533.57498375368789</v>
      </c>
      <c r="N336" s="150">
        <v>4910.4644895970951</v>
      </c>
      <c r="O336" s="150">
        <v>176.67260573177666</v>
      </c>
      <c r="P336" s="150">
        <v>1491.6385101380874</v>
      </c>
      <c r="Q336" s="150">
        <v>20.453707710558035</v>
      </c>
      <c r="R336" s="150">
        <v>1997.3536493742931</v>
      </c>
      <c r="S336" s="150">
        <v>853.16268457842455</v>
      </c>
      <c r="T336" s="150">
        <v>3118.449349493776</v>
      </c>
      <c r="U336" s="150">
        <v>0</v>
      </c>
      <c r="V336" s="150">
        <v>1693.2112817783695</v>
      </c>
      <c r="W336" s="150">
        <v>1785.6976948219396</v>
      </c>
      <c r="X336" s="150">
        <v>489.70326286727357</v>
      </c>
      <c r="Y336" s="150">
        <v>0</v>
      </c>
      <c r="Z336" s="150">
        <v>4080.0700424365332</v>
      </c>
      <c r="AA336" s="150">
        <v>6261.2509545310741</v>
      </c>
      <c r="AB336" s="150">
        <v>634.36136957382894</v>
      </c>
      <c r="AC336" s="150">
        <v>2453.2592030808451</v>
      </c>
      <c r="AD336" s="150">
        <v>283.86189135696196</v>
      </c>
      <c r="AE336" s="150">
        <v>3991.1408784775854</v>
      </c>
      <c r="AF336" s="150">
        <v>10525.655846181084</v>
      </c>
      <c r="AG336" s="150">
        <v>4519.972973486796</v>
      </c>
      <c r="AH336" s="150">
        <v>689.56758662130551</v>
      </c>
      <c r="AI336" s="150">
        <v>4120.3845967645902</v>
      </c>
      <c r="AJ336" s="150">
        <v>977.13158729103679</v>
      </c>
      <c r="AK336" s="150">
        <v>514.60342877577898</v>
      </c>
      <c r="AL336" s="150">
        <v>63386.44140625</v>
      </c>
      <c r="AM336" s="150">
        <v>50079.69140625</v>
      </c>
      <c r="AN336" s="150">
        <v>13306.7548828125</v>
      </c>
      <c r="AO336" s="5" t="s">
        <v>1609</v>
      </c>
    </row>
    <row r="337" spans="1:41" ht="14.25" x14ac:dyDescent="0.45">
      <c r="A337" s="150">
        <v>2014</v>
      </c>
      <c r="B337" s="5" t="s">
        <v>1476</v>
      </c>
      <c r="C337" s="5" t="s">
        <v>171</v>
      </c>
      <c r="D337" s="5" t="s">
        <v>84</v>
      </c>
      <c r="E337" s="5" t="s">
        <v>93</v>
      </c>
      <c r="F337" s="5" t="s">
        <v>231</v>
      </c>
      <c r="G337" s="5" t="s">
        <v>88</v>
      </c>
      <c r="H337" s="5" t="s">
        <v>131</v>
      </c>
      <c r="I337" s="150">
        <v>5840.5</v>
      </c>
      <c r="J337" s="150">
        <v>1793.44</v>
      </c>
      <c r="K337" s="150">
        <v>90</v>
      </c>
      <c r="L337" s="150">
        <v>40.799999999999997</v>
      </c>
      <c r="M337" s="150">
        <v>450</v>
      </c>
      <c r="N337" s="150">
        <v>3871.2513345718398</v>
      </c>
      <c r="O337" s="150">
        <v>150.67500000000001</v>
      </c>
      <c r="P337" s="150">
        <v>1258</v>
      </c>
      <c r="Q337" s="150">
        <v>12.65</v>
      </c>
      <c r="R337" s="150">
        <v>2901.3140975000001</v>
      </c>
      <c r="S337" s="150">
        <v>650</v>
      </c>
      <c r="T337" s="150">
        <v>2985</v>
      </c>
      <c r="U337" s="150"/>
      <c r="V337" s="150">
        <v>1340</v>
      </c>
      <c r="W337" s="150">
        <v>1505.9500696</v>
      </c>
      <c r="X337" s="150">
        <v>425</v>
      </c>
      <c r="Y337" s="150">
        <v>0</v>
      </c>
      <c r="Z337" s="150">
        <v>225</v>
      </c>
      <c r="AA337" s="150">
        <v>18555.328897043921</v>
      </c>
      <c r="AB337" s="150">
        <v>829</v>
      </c>
      <c r="AC337" s="150">
        <v>2121.0415400000002</v>
      </c>
      <c r="AD337" s="150">
        <v>262.2</v>
      </c>
      <c r="AE337" s="150">
        <v>5785.4271745499991</v>
      </c>
      <c r="AF337" s="150">
        <v>3388.44</v>
      </c>
      <c r="AG337" s="150">
        <v>1123.8024268656709</v>
      </c>
      <c r="AH337" s="150">
        <v>613.5</v>
      </c>
      <c r="AI337" s="150">
        <v>3475</v>
      </c>
      <c r="AJ337" s="150">
        <v>406.32280631361039</v>
      </c>
      <c r="AK337" s="150">
        <v>434</v>
      </c>
      <c r="AL337" s="150">
        <v>60533.64453125</v>
      </c>
      <c r="AM337" s="150">
        <v>48663.3203125</v>
      </c>
      <c r="AN337" s="150">
        <v>11870.3251953125</v>
      </c>
      <c r="AO337" s="5" t="s">
        <v>1612</v>
      </c>
    </row>
    <row r="338" spans="1:41" ht="14.25" x14ac:dyDescent="0.45">
      <c r="A338" s="150">
        <v>2014</v>
      </c>
      <c r="B338" s="5" t="s">
        <v>1477</v>
      </c>
      <c r="C338" s="5" t="s">
        <v>171</v>
      </c>
      <c r="D338" s="5" t="s">
        <v>84</v>
      </c>
      <c r="E338" s="5" t="s">
        <v>93</v>
      </c>
      <c r="F338" s="5" t="s">
        <v>231</v>
      </c>
      <c r="G338" s="5" t="s">
        <v>88</v>
      </c>
      <c r="H338" s="5" t="s">
        <v>131</v>
      </c>
      <c r="I338" s="150">
        <v>5840.5</v>
      </c>
      <c r="J338" s="150">
        <v>248.4</v>
      </c>
      <c r="K338" s="150">
        <v>90</v>
      </c>
      <c r="L338" s="150">
        <v>40</v>
      </c>
      <c r="M338" s="150">
        <v>450</v>
      </c>
      <c r="N338" s="150">
        <v>4141.3280000000004</v>
      </c>
      <c r="O338" s="150">
        <v>149</v>
      </c>
      <c r="P338" s="150">
        <v>1258</v>
      </c>
      <c r="Q338" s="150">
        <v>17.25</v>
      </c>
      <c r="R338" s="150">
        <v>1684.5039021419821</v>
      </c>
      <c r="S338" s="150">
        <v>719.53</v>
      </c>
      <c r="T338" s="150">
        <v>2630</v>
      </c>
      <c r="U338" s="150"/>
      <c r="V338" s="150">
        <v>1428</v>
      </c>
      <c r="W338" s="150">
        <v>1506.0000696</v>
      </c>
      <c r="X338" s="150">
        <v>413</v>
      </c>
      <c r="Y338" s="150">
        <v>0</v>
      </c>
      <c r="Z338" s="150">
        <v>3441</v>
      </c>
      <c r="AA338" s="150">
        <v>5280.5379100000009</v>
      </c>
      <c r="AB338" s="150"/>
      <c r="AC338" s="150">
        <v>2121</v>
      </c>
      <c r="AD338" s="150">
        <v>239.4</v>
      </c>
      <c r="AE338" s="150">
        <v>3366</v>
      </c>
      <c r="AF338" s="150">
        <v>8876.7200998778098</v>
      </c>
      <c r="AG338" s="150">
        <v>3812</v>
      </c>
      <c r="AH338" s="150">
        <v>581.55914993727015</v>
      </c>
      <c r="AI338" s="150">
        <v>3475</v>
      </c>
      <c r="AJ338" s="150">
        <v>824.04631363636349</v>
      </c>
      <c r="AK338" s="150">
        <v>434</v>
      </c>
      <c r="AL338" s="150">
        <v>53066.7734375</v>
      </c>
      <c r="AM338" s="150">
        <v>42379.28515625</v>
      </c>
      <c r="AN338" s="150">
        <v>10687.4892578125</v>
      </c>
      <c r="AO338" s="5" t="s">
        <v>1611</v>
      </c>
    </row>
    <row r="339" spans="1:41" ht="14.25" x14ac:dyDescent="0.45">
      <c r="A339" s="150">
        <v>2014</v>
      </c>
      <c r="B339" s="5" t="s">
        <v>1476</v>
      </c>
      <c r="C339" s="5" t="s">
        <v>171</v>
      </c>
      <c r="D339" s="5" t="s">
        <v>84</v>
      </c>
      <c r="E339" s="5" t="s">
        <v>93</v>
      </c>
      <c r="F339" s="5" t="s">
        <v>94</v>
      </c>
      <c r="G339" s="5" t="s">
        <v>87</v>
      </c>
      <c r="H339" s="5" t="s">
        <v>131</v>
      </c>
      <c r="I339" s="150">
        <v>7065.2443630987063</v>
      </c>
      <c r="J339" s="150">
        <v>2987.9554108130819</v>
      </c>
      <c r="K339" s="150">
        <v>211.69724570538028</v>
      </c>
      <c r="L339" s="150">
        <v>629.04324438170147</v>
      </c>
      <c r="M339" s="150">
        <v>1542.3656472820564</v>
      </c>
      <c r="N339" s="150">
        <v>5286.4661470829442</v>
      </c>
      <c r="O339" s="150">
        <v>273.08944695994057</v>
      </c>
      <c r="P339" s="150">
        <v>1600.4311775326751</v>
      </c>
      <c r="Q339" s="150">
        <v>335.26795226997791</v>
      </c>
      <c r="R339" s="150">
        <v>3657.1644223964322</v>
      </c>
      <c r="S339" s="150">
        <v>1209.789274278904</v>
      </c>
      <c r="T339" s="150">
        <v>4729.9213183316397</v>
      </c>
      <c r="U339" s="150">
        <v>140.50648622102813</v>
      </c>
      <c r="V339" s="150">
        <v>2008.0995878338931</v>
      </c>
      <c r="W339" s="150">
        <v>1882.2305382252273</v>
      </c>
      <c r="X339" s="150">
        <v>1904.8758933814884</v>
      </c>
      <c r="Y339" s="150">
        <v>4042.8125436993196</v>
      </c>
      <c r="Z339" s="150">
        <v>4331.9304964055245</v>
      </c>
      <c r="AA339" s="150">
        <v>30974.939609594767</v>
      </c>
      <c r="AB339" s="150">
        <v>1800.0314377691764</v>
      </c>
      <c r="AC339" s="150">
        <v>2503.2398605193034</v>
      </c>
      <c r="AD339" s="150">
        <v>1435.6702354465447</v>
      </c>
      <c r="AE339" s="150">
        <v>7119.592700867619</v>
      </c>
      <c r="AF339" s="150">
        <v>7398.5163127663191</v>
      </c>
      <c r="AG339" s="150">
        <v>6925.4671666670492</v>
      </c>
      <c r="AH339" s="150">
        <v>6229.3596029788323</v>
      </c>
      <c r="AI339" s="150">
        <v>4877.5045410519624</v>
      </c>
      <c r="AJ339" s="150">
        <v>991.78702599746646</v>
      </c>
      <c r="AK339" s="150">
        <v>737.9161136016113</v>
      </c>
      <c r="AL339" s="150">
        <v>114832.921875</v>
      </c>
      <c r="AM339" s="150">
        <v>87998.46875</v>
      </c>
      <c r="AN339" s="150">
        <v>26834.451171875</v>
      </c>
      <c r="AO339" s="5" t="s">
        <v>1614</v>
      </c>
    </row>
    <row r="340" spans="1:41" ht="14.25" x14ac:dyDescent="0.45">
      <c r="A340" s="150">
        <v>2014</v>
      </c>
      <c r="B340" s="5" t="s">
        <v>1477</v>
      </c>
      <c r="C340" s="5" t="s">
        <v>171</v>
      </c>
      <c r="D340" s="5" t="s">
        <v>84</v>
      </c>
      <c r="E340" s="5" t="s">
        <v>93</v>
      </c>
      <c r="F340" s="5" t="s">
        <v>94</v>
      </c>
      <c r="G340" s="5" t="s">
        <v>87</v>
      </c>
      <c r="H340" s="5" t="s">
        <v>131</v>
      </c>
      <c r="I340" s="150">
        <v>6925.210428029809</v>
      </c>
      <c r="J340" s="150">
        <v>829.05695253461909</v>
      </c>
      <c r="K340" s="150">
        <v>207.50138257087863</v>
      </c>
      <c r="L340" s="150">
        <v>664.00442422681158</v>
      </c>
      <c r="M340" s="150">
        <v>3646.0957223168671</v>
      </c>
      <c r="N340" s="150">
        <v>5226.9218838504776</v>
      </c>
      <c r="O340" s="150">
        <v>270.34465843520184</v>
      </c>
      <c r="P340" s="150">
        <v>1568.7104522358425</v>
      </c>
      <c r="Q340" s="150">
        <v>143.17595397390625</v>
      </c>
      <c r="R340" s="150">
        <v>2351.0381462573096</v>
      </c>
      <c r="S340" s="150">
        <v>971.73490319035511</v>
      </c>
      <c r="T340" s="150">
        <v>3829.8826611653599</v>
      </c>
      <c r="U340" s="150">
        <v>136.35805140372022</v>
      </c>
      <c r="V340" s="150">
        <v>1753.6831132704542</v>
      </c>
      <c r="W340" s="150">
        <v>1844.9838041279049</v>
      </c>
      <c r="X340" s="150">
        <v>1154.8934092802044</v>
      </c>
      <c r="Y340" s="150">
        <v>1933.9128855605888</v>
      </c>
      <c r="Z340" s="150">
        <v>4904.1469617894518</v>
      </c>
      <c r="AA340" s="150">
        <v>14160.951109677915</v>
      </c>
      <c r="AB340" s="150">
        <v>1101.5359109048356</v>
      </c>
      <c r="AC340" s="150">
        <v>2453.2592030808451</v>
      </c>
      <c r="AD340" s="150">
        <v>1122.997482473595</v>
      </c>
      <c r="AE340" s="150">
        <v>5453.1363339626905</v>
      </c>
      <c r="AF340" s="150">
        <v>11931.645870149259</v>
      </c>
      <c r="AG340" s="150">
        <v>11022.473442165072</v>
      </c>
      <c r="AH340" s="150">
        <v>5034.0537901578091</v>
      </c>
      <c r="AI340" s="150">
        <v>4780.8318544330432</v>
      </c>
      <c r="AJ340" s="150">
        <v>1426.5181733875409</v>
      </c>
      <c r="AK340" s="150">
        <v>726.84770009113481</v>
      </c>
      <c r="AL340" s="150">
        <v>97575.90625</v>
      </c>
      <c r="AM340" s="150">
        <v>72884.1953125</v>
      </c>
      <c r="AN340" s="150">
        <v>24691.703125</v>
      </c>
      <c r="AO340" s="5" t="s">
        <v>1613</v>
      </c>
    </row>
    <row r="341" spans="1:41" ht="14.25" x14ac:dyDescent="0.45">
      <c r="A341" s="150">
        <v>2014</v>
      </c>
      <c r="B341" s="5" t="s">
        <v>1477</v>
      </c>
      <c r="C341" s="5" t="s">
        <v>171</v>
      </c>
      <c r="D341" s="5" t="s">
        <v>84</v>
      </c>
      <c r="E341" s="5" t="s">
        <v>93</v>
      </c>
      <c r="F341" s="5" t="s">
        <v>94</v>
      </c>
      <c r="G341" s="5" t="s">
        <v>88</v>
      </c>
      <c r="H341" s="5" t="s">
        <v>131</v>
      </c>
      <c r="I341" s="150">
        <v>5840.5</v>
      </c>
      <c r="J341" s="150">
        <v>791.2</v>
      </c>
      <c r="K341" s="150">
        <v>175</v>
      </c>
      <c r="L341" s="150">
        <v>560</v>
      </c>
      <c r="M341" s="150">
        <v>3075</v>
      </c>
      <c r="N341" s="150">
        <v>4408.2180000000008</v>
      </c>
      <c r="O341" s="150">
        <v>228</v>
      </c>
      <c r="P341" s="150">
        <v>1323</v>
      </c>
      <c r="Q341" s="150">
        <v>120.75</v>
      </c>
      <c r="R341" s="150">
        <v>1982.7900445650851</v>
      </c>
      <c r="S341" s="150">
        <v>819.53</v>
      </c>
      <c r="T341" s="150">
        <v>3230</v>
      </c>
      <c r="U341" s="150">
        <v>115</v>
      </c>
      <c r="V341" s="150">
        <v>1479</v>
      </c>
      <c r="W341" s="150">
        <v>1556.0000696</v>
      </c>
      <c r="X341" s="150">
        <v>974</v>
      </c>
      <c r="Y341" s="150">
        <v>1631</v>
      </c>
      <c r="Z341" s="150">
        <v>4136</v>
      </c>
      <c r="AA341" s="150">
        <v>11942.891240000001</v>
      </c>
      <c r="AB341" s="150">
        <v>0</v>
      </c>
      <c r="AC341" s="150">
        <v>2121</v>
      </c>
      <c r="AD341" s="150">
        <v>947.1</v>
      </c>
      <c r="AE341" s="150">
        <v>4599</v>
      </c>
      <c r="AF341" s="150">
        <v>10062.48691813207</v>
      </c>
      <c r="AG341" s="150">
        <v>9296</v>
      </c>
      <c r="AH341" s="150">
        <v>4245.5592457399516</v>
      </c>
      <c r="AI341" s="150">
        <v>4032</v>
      </c>
      <c r="AJ341" s="150">
        <v>1203.4935045454549</v>
      </c>
      <c r="AK341" s="150">
        <v>613</v>
      </c>
      <c r="AL341" s="150">
        <v>81507.5234375</v>
      </c>
      <c r="AM341" s="150">
        <v>61612.328125</v>
      </c>
      <c r="AN341" s="150">
        <v>19895.189453125</v>
      </c>
      <c r="AO341" s="5" t="s">
        <v>1615</v>
      </c>
    </row>
    <row r="342" spans="1:41" ht="14.25" x14ac:dyDescent="0.45">
      <c r="A342" s="150">
        <v>2014</v>
      </c>
      <c r="B342" s="5" t="s">
        <v>1476</v>
      </c>
      <c r="C342" s="5" t="s">
        <v>171</v>
      </c>
      <c r="D342" s="5" t="s">
        <v>84</v>
      </c>
      <c r="E342" s="5" t="s">
        <v>93</v>
      </c>
      <c r="F342" s="5" t="s">
        <v>94</v>
      </c>
      <c r="G342" s="5" t="s">
        <v>88</v>
      </c>
      <c r="H342" s="5" t="s">
        <v>131</v>
      </c>
      <c r="I342" s="150">
        <v>5840.5</v>
      </c>
      <c r="J342" s="150">
        <v>2516.9299999999998</v>
      </c>
      <c r="K342" s="150">
        <v>175</v>
      </c>
      <c r="L342" s="150">
        <v>530.4</v>
      </c>
      <c r="M342" s="150">
        <v>1275</v>
      </c>
      <c r="N342" s="150">
        <v>4453.10033457184</v>
      </c>
      <c r="O342" s="150">
        <v>231.39375000000001</v>
      </c>
      <c r="P342" s="150">
        <v>1323</v>
      </c>
      <c r="Q342" s="150">
        <v>277.14999999999992</v>
      </c>
      <c r="R342" s="150">
        <v>3023.2031209800002</v>
      </c>
      <c r="S342" s="150">
        <v>1000</v>
      </c>
      <c r="T342" s="150">
        <v>3910</v>
      </c>
      <c r="U342" s="150">
        <v>115</v>
      </c>
      <c r="V342" s="150">
        <v>1660</v>
      </c>
      <c r="W342" s="150">
        <v>1555.9500696</v>
      </c>
      <c r="X342" s="150">
        <v>1770</v>
      </c>
      <c r="Y342" s="150">
        <v>3342</v>
      </c>
      <c r="Z342" s="150">
        <v>3581</v>
      </c>
      <c r="AA342" s="150">
        <v>26112.596513268101</v>
      </c>
      <c r="AB342" s="150">
        <v>1488</v>
      </c>
      <c r="AC342" s="150">
        <v>2121.0415400000002</v>
      </c>
      <c r="AD342" s="150">
        <v>1186.8</v>
      </c>
      <c r="AE342" s="150">
        <v>5885.4271745499991</v>
      </c>
      <c r="AF342" s="150">
        <v>6238.3200000000006</v>
      </c>
      <c r="AG342" s="150">
        <v>5808.1383960447774</v>
      </c>
      <c r="AH342" s="150">
        <v>5265.3780649999999</v>
      </c>
      <c r="AI342" s="150">
        <v>4032</v>
      </c>
      <c r="AJ342" s="150">
        <v>838.30987206798272</v>
      </c>
      <c r="AK342" s="150">
        <v>613</v>
      </c>
      <c r="AL342" s="150">
        <v>96168.640625</v>
      </c>
      <c r="AM342" s="150">
        <v>73666.1171875</v>
      </c>
      <c r="AN342" s="150">
        <v>22502.521484375</v>
      </c>
      <c r="AO342" s="5" t="s">
        <v>1616</v>
      </c>
    </row>
    <row r="343" spans="1:41" ht="14.25" x14ac:dyDescent="0.45">
      <c r="A343" s="150">
        <v>2014</v>
      </c>
      <c r="B343" s="5" t="s">
        <v>1476</v>
      </c>
      <c r="C343" s="5" t="s">
        <v>171</v>
      </c>
      <c r="D343" s="5" t="s">
        <v>84</v>
      </c>
      <c r="E343" s="5" t="s">
        <v>25</v>
      </c>
      <c r="F343" s="5" t="s">
        <v>25</v>
      </c>
      <c r="G343" s="5" t="s">
        <v>87</v>
      </c>
      <c r="H343" s="5" t="s">
        <v>131</v>
      </c>
      <c r="I343" s="150">
        <v>10944.142753694718</v>
      </c>
      <c r="J343" s="150">
        <v>8400.1467095894895</v>
      </c>
      <c r="K343" s="150">
        <v>169.35779656430424</v>
      </c>
      <c r="L343" s="150">
        <v>290.32765125309299</v>
      </c>
      <c r="M343" s="150">
        <v>10234.049706671527</v>
      </c>
      <c r="N343" s="150">
        <v>3415.5838471379502</v>
      </c>
      <c r="O343" s="150">
        <v>1215.021220494194</v>
      </c>
      <c r="P343" s="150">
        <v>1209.6985468878875</v>
      </c>
      <c r="Q343" s="150">
        <v>5385.1545362534634</v>
      </c>
      <c r="R343" s="150">
        <v>580.88200001387258</v>
      </c>
      <c r="S343" s="150">
        <v>13721.610617349306</v>
      </c>
      <c r="T343" s="150">
        <v>1354.8623725144339</v>
      </c>
      <c r="U343" s="150">
        <v>10985.163631419686</v>
      </c>
      <c r="V343" s="150">
        <v>3441.5923658960396</v>
      </c>
      <c r="W343" s="150">
        <v>1561.7208240322627</v>
      </c>
      <c r="X343" s="150">
        <v>446.29655127902652</v>
      </c>
      <c r="Y343" s="150">
        <v>51828.324542864648</v>
      </c>
      <c r="Z343" s="150">
        <v>1420.1860940463798</v>
      </c>
      <c r="AA343" s="150">
        <v>27191.263599478025</v>
      </c>
      <c r="AB343" s="150">
        <v>199.60026023650141</v>
      </c>
      <c r="AC343" s="150">
        <v>564.26854453526062</v>
      </c>
      <c r="AD343" s="150">
        <v>11961.190577043193</v>
      </c>
      <c r="AE343" s="150">
        <v>11395.709914563951</v>
      </c>
      <c r="AF343" s="150">
        <v>6348.4979740676326</v>
      </c>
      <c r="AG343" s="150">
        <v>56335.120258870651</v>
      </c>
      <c r="AH343" s="150">
        <v>29632.155436607667</v>
      </c>
      <c r="AI343" s="150">
        <v>235.89121664313805</v>
      </c>
      <c r="AJ343" s="150">
        <v>9670.2204244758359</v>
      </c>
      <c r="AK343" s="150">
        <v>558.88072866220398</v>
      </c>
      <c r="AL343" s="150">
        <v>280696.90625</v>
      </c>
      <c r="AM343" s="150">
        <v>209406.296875</v>
      </c>
      <c r="AN343" s="150">
        <v>71290.640625</v>
      </c>
      <c r="AO343" s="5" t="s">
        <v>1617</v>
      </c>
    </row>
    <row r="344" spans="1:41" ht="14.25" x14ac:dyDescent="0.45">
      <c r="A344" s="150">
        <v>2014</v>
      </c>
      <c r="B344" s="5" t="s">
        <v>1477</v>
      </c>
      <c r="C344" s="5" t="s">
        <v>171</v>
      </c>
      <c r="D344" s="5" t="s">
        <v>84</v>
      </c>
      <c r="E344" s="5" t="s">
        <v>25</v>
      </c>
      <c r="F344" s="5" t="s">
        <v>25</v>
      </c>
      <c r="G344" s="5" t="s">
        <v>87</v>
      </c>
      <c r="H344" s="5" t="s">
        <v>131</v>
      </c>
      <c r="I344" s="150">
        <v>10941.773190177792</v>
      </c>
      <c r="J344" s="150">
        <v>1489.0299213286251</v>
      </c>
      <c r="K344" s="150">
        <v>166.00110605670289</v>
      </c>
      <c r="L344" s="150">
        <v>237.14443722386127</v>
      </c>
      <c r="M344" s="150">
        <v>9995.6380289857534</v>
      </c>
      <c r="N344" s="150">
        <v>2619.3729527452288</v>
      </c>
      <c r="O344" s="150">
        <v>1191.6507970499028</v>
      </c>
      <c r="P344" s="150">
        <v>1185.7221861193063</v>
      </c>
      <c r="Q344" s="150">
        <v>3119.46723270445</v>
      </c>
      <c r="R344" s="150">
        <v>113.4724307121636</v>
      </c>
      <c r="S344" s="150">
        <v>11231.52693507758</v>
      </c>
      <c r="T344" s="150">
        <v>2857.5904685475284</v>
      </c>
      <c r="U344" s="150">
        <v>10660.828175398685</v>
      </c>
      <c r="V344" s="150">
        <v>1051.7355790878248</v>
      </c>
      <c r="W344" s="150">
        <v>1619.6965062389725</v>
      </c>
      <c r="X344" s="150">
        <v>213.42999350147517</v>
      </c>
      <c r="Y344" s="150">
        <v>48321.736250920098</v>
      </c>
      <c r="Z344" s="150">
        <v>129.24371828700441</v>
      </c>
      <c r="AA344" s="150">
        <v>32933.022724439594</v>
      </c>
      <c r="AB344" s="150">
        <v>201.5727716402821</v>
      </c>
      <c r="AC344" s="150">
        <v>553.73226091771608</v>
      </c>
      <c r="AD344" s="150">
        <v>9834.2881553485422</v>
      </c>
      <c r="AE344" s="150">
        <v>10504.312846830935</v>
      </c>
      <c r="AF344" s="150">
        <v>3212.4805973410103</v>
      </c>
      <c r="AG344" s="150">
        <v>59168.722809539511</v>
      </c>
      <c r="AH344" s="150">
        <v>16665.102135550776</v>
      </c>
      <c r="AI344" s="150">
        <v>231.21582629326474</v>
      </c>
      <c r="AJ344" s="150">
        <v>5411.9763715731524</v>
      </c>
      <c r="AK344" s="150">
        <v>550.17509435935813</v>
      </c>
      <c r="AL344" s="150">
        <v>246411.65625</v>
      </c>
      <c r="AM344" s="150">
        <v>191653.765625</v>
      </c>
      <c r="AN344" s="150">
        <v>54757.88671875</v>
      </c>
      <c r="AO344" s="5" t="s">
        <v>1618</v>
      </c>
    </row>
    <row r="345" spans="1:41" ht="14.25" x14ac:dyDescent="0.45">
      <c r="A345" s="150">
        <v>2014</v>
      </c>
      <c r="B345" s="5" t="s">
        <v>1476</v>
      </c>
      <c r="C345" s="5" t="s">
        <v>171</v>
      </c>
      <c r="D345" s="5" t="s">
        <v>84</v>
      </c>
      <c r="E345" s="5" t="s">
        <v>25</v>
      </c>
      <c r="F345" s="5" t="s">
        <v>25</v>
      </c>
      <c r="G345" s="5" t="s">
        <v>88</v>
      </c>
      <c r="H345" s="5" t="s">
        <v>131</v>
      </c>
      <c r="I345" s="150">
        <v>9227.94</v>
      </c>
      <c r="J345" s="150">
        <v>7075.9359999999997</v>
      </c>
      <c r="K345" s="150">
        <v>140</v>
      </c>
      <c r="L345" s="150">
        <v>244.8</v>
      </c>
      <c r="M345" s="150">
        <v>8460</v>
      </c>
      <c r="N345" s="150">
        <v>2877.1464999999998</v>
      </c>
      <c r="O345" s="150">
        <v>1029.51</v>
      </c>
      <c r="P345" s="150">
        <v>1000</v>
      </c>
      <c r="Q345" s="150">
        <v>4451.6499999999996</v>
      </c>
      <c r="R345" s="150">
        <v>480.18739999999991</v>
      </c>
      <c r="S345" s="150">
        <v>11345</v>
      </c>
      <c r="T345" s="150">
        <v>1120</v>
      </c>
      <c r="U345" s="150">
        <v>8991</v>
      </c>
      <c r="V345" s="150">
        <v>2845</v>
      </c>
      <c r="W345" s="150">
        <v>1291</v>
      </c>
      <c r="X345" s="150">
        <v>380</v>
      </c>
      <c r="Y345" s="150">
        <v>42844</v>
      </c>
      <c r="Z345" s="150">
        <v>1174</v>
      </c>
      <c r="AA345" s="150">
        <v>22922.869390813728</v>
      </c>
      <c r="AB345" s="150">
        <v>165</v>
      </c>
      <c r="AC345" s="150">
        <v>478.11520000000002</v>
      </c>
      <c r="AD345" s="150">
        <v>9887.7448499999991</v>
      </c>
      <c r="AE345" s="150">
        <v>9420.2890000000007</v>
      </c>
      <c r="AF345" s="150">
        <v>5352.96</v>
      </c>
      <c r="AG345" s="150">
        <v>47179.242145692173</v>
      </c>
      <c r="AH345" s="150">
        <v>25046.635801852692</v>
      </c>
      <c r="AI345" s="150">
        <v>195</v>
      </c>
      <c r="AJ345" s="150">
        <v>8173.7722257038677</v>
      </c>
      <c r="AK345" s="150">
        <v>464</v>
      </c>
      <c r="AL345" s="150">
        <v>234262.78125</v>
      </c>
      <c r="AM345" s="150">
        <v>174738.890625</v>
      </c>
      <c r="AN345" s="150">
        <v>59523.890625</v>
      </c>
      <c r="AO345" s="5" t="s">
        <v>1620</v>
      </c>
    </row>
    <row r="346" spans="1:41" ht="14.25" x14ac:dyDescent="0.45">
      <c r="A346" s="150">
        <v>2014</v>
      </c>
      <c r="B346" s="5" t="s">
        <v>1477</v>
      </c>
      <c r="C346" s="5" t="s">
        <v>171</v>
      </c>
      <c r="D346" s="5" t="s">
        <v>84</v>
      </c>
      <c r="E346" s="5" t="s">
        <v>25</v>
      </c>
      <c r="F346" s="5" t="s">
        <v>25</v>
      </c>
      <c r="G346" s="5" t="s">
        <v>88</v>
      </c>
      <c r="H346" s="5" t="s">
        <v>131</v>
      </c>
      <c r="I346" s="150">
        <v>9227.9399999999987</v>
      </c>
      <c r="J346" s="150">
        <v>1255.8</v>
      </c>
      <c r="K346" s="150">
        <v>140</v>
      </c>
      <c r="L346" s="150">
        <v>200</v>
      </c>
      <c r="M346" s="150">
        <v>8460</v>
      </c>
      <c r="N346" s="150">
        <v>2209.0949999999998</v>
      </c>
      <c r="O346" s="150">
        <v>1005</v>
      </c>
      <c r="P346" s="150">
        <v>1000</v>
      </c>
      <c r="Q346" s="150">
        <v>2630.8584500000002</v>
      </c>
      <c r="R346" s="150">
        <v>95.699002717948716</v>
      </c>
      <c r="S346" s="150">
        <v>9472.3089999999993</v>
      </c>
      <c r="T346" s="150">
        <v>2410</v>
      </c>
      <c r="U346" s="150">
        <v>8991</v>
      </c>
      <c r="V346" s="150">
        <v>887</v>
      </c>
      <c r="W346" s="150">
        <v>1366</v>
      </c>
      <c r="X346" s="150">
        <v>180</v>
      </c>
      <c r="Y346" s="150">
        <v>40753</v>
      </c>
      <c r="Z346" s="150">
        <v>109</v>
      </c>
      <c r="AA346" s="150">
        <v>27774.833380000018</v>
      </c>
      <c r="AB346" s="150"/>
      <c r="AC346" s="150">
        <v>478</v>
      </c>
      <c r="AD346" s="150">
        <v>8293.922700000001</v>
      </c>
      <c r="AE346" s="150">
        <v>8859</v>
      </c>
      <c r="AF346" s="150">
        <v>2709.302933645009</v>
      </c>
      <c r="AG346" s="150">
        <v>49901</v>
      </c>
      <c r="AH346" s="150">
        <v>14054.81176842376</v>
      </c>
      <c r="AI346" s="150">
        <v>195</v>
      </c>
      <c r="AJ346" s="150">
        <v>4564.28701</v>
      </c>
      <c r="AK346" s="150">
        <v>464</v>
      </c>
      <c r="AL346" s="150">
        <v>207686.859375</v>
      </c>
      <c r="AM346" s="150">
        <v>161645.8125</v>
      </c>
      <c r="AN346" s="150">
        <v>46041.04296875</v>
      </c>
      <c r="AO346" s="5" t="s">
        <v>1619</v>
      </c>
    </row>
    <row r="347" spans="1:41" ht="14.25" x14ac:dyDescent="0.45">
      <c r="A347" s="150">
        <v>2014</v>
      </c>
      <c r="B347" s="5" t="s">
        <v>1476</v>
      </c>
      <c r="C347" s="5" t="s">
        <v>171</v>
      </c>
      <c r="D347" s="5" t="s">
        <v>84</v>
      </c>
      <c r="E347" s="5" t="s">
        <v>261</v>
      </c>
      <c r="F347" s="5" t="s">
        <v>261</v>
      </c>
      <c r="G347" s="5" t="s">
        <v>88</v>
      </c>
      <c r="H347" s="5" t="s">
        <v>131</v>
      </c>
      <c r="I347" s="150">
        <v>1924.32</v>
      </c>
      <c r="J347" s="150">
        <v>5096</v>
      </c>
      <c r="K347" s="150">
        <v>200</v>
      </c>
      <c r="L347" s="150">
        <v>250</v>
      </c>
      <c r="M347" s="150">
        <v>600</v>
      </c>
      <c r="N347" s="150">
        <v>894</v>
      </c>
      <c r="O347" s="150">
        <v>522.75</v>
      </c>
      <c r="P347" s="150">
        <v>0</v>
      </c>
      <c r="Q347" s="150">
        <v>66</v>
      </c>
      <c r="R347" s="150">
        <v>649.5</v>
      </c>
      <c r="S347" s="150">
        <v>6500</v>
      </c>
      <c r="T347" s="150">
        <v>150</v>
      </c>
      <c r="U347" s="150">
        <v>47.5</v>
      </c>
      <c r="V347" s="150">
        <v>100</v>
      </c>
      <c r="W347" s="150">
        <v>919.82</v>
      </c>
      <c r="X347" s="150">
        <v>993.8836</v>
      </c>
      <c r="Y347" s="150">
        <v>7073</v>
      </c>
      <c r="Z347" s="150">
        <v>994.5</v>
      </c>
      <c r="AA347" s="150">
        <v>14897.307788944699</v>
      </c>
      <c r="AB347" s="150">
        <v>0</v>
      </c>
      <c r="AC347" s="150">
        <v>160.92500000000001</v>
      </c>
      <c r="AD347" s="150">
        <v>1892</v>
      </c>
      <c r="AE347" s="150">
        <v>800</v>
      </c>
      <c r="AF347" s="150">
        <v>5341.9511300000004</v>
      </c>
      <c r="AG347" s="150">
        <v>26622.87365427395</v>
      </c>
      <c r="AH347" s="150">
        <v>3383.2779999999998</v>
      </c>
      <c r="AI347" s="150">
        <v>1233</v>
      </c>
      <c r="AJ347" s="150">
        <v>4187.6138721553361</v>
      </c>
      <c r="AK347" s="150"/>
      <c r="AL347" s="150">
        <v>85500.2265625</v>
      </c>
      <c r="AM347" s="150">
        <v>69105.4921875</v>
      </c>
      <c r="AN347" s="150">
        <v>16394.732421875</v>
      </c>
      <c r="AO347" s="5" t="s">
        <v>1622</v>
      </c>
    </row>
    <row r="348" spans="1:41" ht="14.25" x14ac:dyDescent="0.45">
      <c r="A348" s="150">
        <v>2014</v>
      </c>
      <c r="B348" s="5" t="s">
        <v>1477</v>
      </c>
      <c r="C348" s="5" t="s">
        <v>171</v>
      </c>
      <c r="D348" s="5" t="s">
        <v>84</v>
      </c>
      <c r="E348" s="5" t="s">
        <v>261</v>
      </c>
      <c r="F348" s="5" t="s">
        <v>261</v>
      </c>
      <c r="G348" s="5" t="s">
        <v>88</v>
      </c>
      <c r="H348" s="5" t="s">
        <v>131</v>
      </c>
      <c r="I348" s="150">
        <v>4148</v>
      </c>
      <c r="J348" s="150">
        <v>5910.5789999999997</v>
      </c>
      <c r="K348" s="150">
        <v>305</v>
      </c>
      <c r="L348" s="150">
        <v>340</v>
      </c>
      <c r="M348" s="150">
        <v>1530</v>
      </c>
      <c r="N348" s="150">
        <v>464.63499999999999</v>
      </c>
      <c r="O348" s="150">
        <v>22</v>
      </c>
      <c r="P348" s="150">
        <v>0</v>
      </c>
      <c r="Q348" s="150">
        <v>35</v>
      </c>
      <c r="R348" s="150">
        <v>265.01429999999999</v>
      </c>
      <c r="S348" s="150">
        <v>5000</v>
      </c>
      <c r="T348" s="150">
        <v>150</v>
      </c>
      <c r="U348" s="150">
        <v>48</v>
      </c>
      <c r="V348" s="150">
        <v>149</v>
      </c>
      <c r="W348" s="150">
        <v>1379</v>
      </c>
      <c r="X348" s="150">
        <v>940.56000000000006</v>
      </c>
      <c r="Y348" s="150">
        <v>4566</v>
      </c>
      <c r="Z348" s="150">
        <v>573</v>
      </c>
      <c r="AA348" s="150">
        <v>14149.81201</v>
      </c>
      <c r="AB348" s="150"/>
      <c r="AC348" s="150">
        <v>161</v>
      </c>
      <c r="AD348" s="150">
        <v>1760</v>
      </c>
      <c r="AE348" s="150">
        <v>450</v>
      </c>
      <c r="AF348" s="150">
        <v>4433</v>
      </c>
      <c r="AG348" s="150">
        <v>29599</v>
      </c>
      <c r="AH348" s="150">
        <v>5540.2049999999999</v>
      </c>
      <c r="AI348" s="150">
        <v>1120</v>
      </c>
      <c r="AJ348" s="150">
        <v>4165.6711381757459</v>
      </c>
      <c r="AK348" s="150"/>
      <c r="AL348" s="150">
        <v>87204.4765625</v>
      </c>
      <c r="AM348" s="150">
        <v>69457.7109375</v>
      </c>
      <c r="AN348" s="150">
        <v>17746.763671875</v>
      </c>
      <c r="AO348" s="5" t="s">
        <v>1621</v>
      </c>
    </row>
    <row r="349" spans="1:41" ht="14.25" x14ac:dyDescent="0.45">
      <c r="A349" s="150">
        <v>2014</v>
      </c>
      <c r="B349" s="5" t="s">
        <v>1477</v>
      </c>
      <c r="C349" s="5" t="s">
        <v>171</v>
      </c>
      <c r="D349" s="5" t="s">
        <v>84</v>
      </c>
      <c r="E349" s="5" t="s">
        <v>264</v>
      </c>
      <c r="F349" s="5" t="s">
        <v>264</v>
      </c>
      <c r="G349" s="5" t="s">
        <v>88</v>
      </c>
      <c r="H349" s="5" t="s">
        <v>131</v>
      </c>
      <c r="I349" s="150">
        <v>0</v>
      </c>
      <c r="J349" s="150"/>
      <c r="K349" s="150"/>
      <c r="L349" s="150">
        <v>0</v>
      </c>
      <c r="M349" s="150">
        <v>0</v>
      </c>
      <c r="N349" s="150">
        <v>0</v>
      </c>
      <c r="O349" s="150">
        <v>186</v>
      </c>
      <c r="P349" s="150">
        <v>0</v>
      </c>
      <c r="Q349" s="150">
        <v>0</v>
      </c>
      <c r="R349" s="150"/>
      <c r="S349" s="150">
        <v>0</v>
      </c>
      <c r="T349" s="150">
        <v>512.5</v>
      </c>
      <c r="U349" s="150">
        <v>48</v>
      </c>
      <c r="V349" s="150">
        <v>119</v>
      </c>
      <c r="W349" s="150"/>
      <c r="X349" s="150">
        <v>117.57</v>
      </c>
      <c r="Y349" s="150">
        <v>0</v>
      </c>
      <c r="Z349" s="150"/>
      <c r="AA349" s="150">
        <v>0</v>
      </c>
      <c r="AB349" s="150"/>
      <c r="AC349" s="150"/>
      <c r="AD349" s="150">
        <v>0</v>
      </c>
      <c r="AE349" s="150">
        <v>25</v>
      </c>
      <c r="AF349" s="150"/>
      <c r="AG349" s="150">
        <v>0</v>
      </c>
      <c r="AH349" s="150">
        <v>0</v>
      </c>
      <c r="AI349" s="150">
        <v>0</v>
      </c>
      <c r="AJ349" s="150">
        <v>0</v>
      </c>
      <c r="AK349" s="150"/>
      <c r="AL349" s="150">
        <v>1008.0700073242188</v>
      </c>
      <c r="AM349" s="150">
        <v>192</v>
      </c>
      <c r="AN349" s="150">
        <v>816.07000732421875</v>
      </c>
      <c r="AO349" s="5" t="s">
        <v>1624</v>
      </c>
    </row>
    <row r="350" spans="1:41" ht="14.25" x14ac:dyDescent="0.45">
      <c r="A350" s="150">
        <v>2014</v>
      </c>
      <c r="B350" s="5" t="s">
        <v>1476</v>
      </c>
      <c r="C350" s="5" t="s">
        <v>171</v>
      </c>
      <c r="D350" s="5" t="s">
        <v>84</v>
      </c>
      <c r="E350" s="5" t="s">
        <v>264</v>
      </c>
      <c r="F350" s="5" t="s">
        <v>264</v>
      </c>
      <c r="G350" s="5" t="s">
        <v>88</v>
      </c>
      <c r="H350" s="5" t="s">
        <v>131</v>
      </c>
      <c r="I350" s="150"/>
      <c r="J350" s="150"/>
      <c r="K350" s="150">
        <v>50</v>
      </c>
      <c r="L350" s="150"/>
      <c r="M350" s="150">
        <v>0</v>
      </c>
      <c r="N350" s="150">
        <v>0</v>
      </c>
      <c r="O350" s="150">
        <v>256.25</v>
      </c>
      <c r="P350" s="150">
        <v>0</v>
      </c>
      <c r="Q350" s="150">
        <v>0</v>
      </c>
      <c r="R350" s="150">
        <v>0</v>
      </c>
      <c r="S350" s="150">
        <v>0</v>
      </c>
      <c r="T350" s="150">
        <v>512.5</v>
      </c>
      <c r="U350" s="150">
        <v>47.5</v>
      </c>
      <c r="V350" s="150">
        <v>100</v>
      </c>
      <c r="W350" s="150">
        <v>610</v>
      </c>
      <c r="X350" s="150">
        <v>124.23545</v>
      </c>
      <c r="Y350" s="150">
        <v>0</v>
      </c>
      <c r="Z350" s="150">
        <v>0</v>
      </c>
      <c r="AA350" s="150">
        <v>0</v>
      </c>
      <c r="AB350" s="150">
        <v>0</v>
      </c>
      <c r="AC350" s="150">
        <v>0</v>
      </c>
      <c r="AD350" s="150">
        <v>0</v>
      </c>
      <c r="AE350" s="150">
        <v>500</v>
      </c>
      <c r="AF350" s="150"/>
      <c r="AG350" s="150">
        <v>0</v>
      </c>
      <c r="AH350" s="150">
        <v>0</v>
      </c>
      <c r="AI350" s="150">
        <v>0</v>
      </c>
      <c r="AJ350" s="150">
        <v>0</v>
      </c>
      <c r="AK350" s="150"/>
      <c r="AL350" s="150">
        <v>2200.4853515625</v>
      </c>
      <c r="AM350" s="150">
        <v>647.5</v>
      </c>
      <c r="AN350" s="150">
        <v>1552.9854736328125</v>
      </c>
      <c r="AO350" s="5" t="s">
        <v>1623</v>
      </c>
    </row>
    <row r="351" spans="1:41" ht="14.25" x14ac:dyDescent="0.45">
      <c r="A351" s="150">
        <v>2014</v>
      </c>
      <c r="B351" s="5" t="s">
        <v>1476</v>
      </c>
      <c r="C351" s="5" t="s">
        <v>4979</v>
      </c>
      <c r="D351" s="5" t="s">
        <v>84</v>
      </c>
      <c r="E351" s="5" t="s">
        <v>95</v>
      </c>
      <c r="F351" s="5" t="s">
        <v>4981</v>
      </c>
      <c r="G351" s="5" t="s">
        <v>87</v>
      </c>
      <c r="H351" s="5" t="s">
        <v>131</v>
      </c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>
        <v>0</v>
      </c>
      <c r="AM351" s="150">
        <v>0</v>
      </c>
      <c r="AN351" s="150">
        <v>0</v>
      </c>
      <c r="AO351" s="5" t="s">
        <v>5010</v>
      </c>
    </row>
    <row r="352" spans="1:41" ht="14.25" x14ac:dyDescent="0.45">
      <c r="A352" s="150">
        <v>2014</v>
      </c>
      <c r="B352" s="5" t="s">
        <v>1476</v>
      </c>
      <c r="C352" s="5" t="s">
        <v>4979</v>
      </c>
      <c r="D352" s="5" t="s">
        <v>84</v>
      </c>
      <c r="E352" s="5" t="s">
        <v>95</v>
      </c>
      <c r="F352" s="5" t="s">
        <v>236</v>
      </c>
      <c r="G352" s="5" t="s">
        <v>87</v>
      </c>
      <c r="H352" s="5" t="s">
        <v>131</v>
      </c>
      <c r="I352" s="150">
        <v>999.9303365757338</v>
      </c>
      <c r="J352" s="150"/>
      <c r="K352" s="150">
        <v>54.436434609954937</v>
      </c>
      <c r="L352" s="150"/>
      <c r="M352" s="150">
        <v>0</v>
      </c>
      <c r="N352" s="150">
        <v>0</v>
      </c>
      <c r="O352" s="150">
        <v>544.36434609954938</v>
      </c>
      <c r="P352" s="150">
        <v>0</v>
      </c>
      <c r="Q352" s="150"/>
      <c r="R352" s="150">
        <v>0</v>
      </c>
      <c r="S352" s="150">
        <v>0</v>
      </c>
      <c r="T352" s="150"/>
      <c r="U352" s="150"/>
      <c r="V352" s="150">
        <v>0</v>
      </c>
      <c r="W352" s="150"/>
      <c r="X352" s="150">
        <v>42.398172371507513</v>
      </c>
      <c r="Y352" s="150"/>
      <c r="Z352" s="150">
        <v>0</v>
      </c>
      <c r="AA352" s="150">
        <v>0</v>
      </c>
      <c r="AB352" s="150">
        <v>0</v>
      </c>
      <c r="AC352" s="150"/>
      <c r="AD352" s="150">
        <v>0</v>
      </c>
      <c r="AE352" s="150"/>
      <c r="AF352" s="150"/>
      <c r="AG352" s="150">
        <v>0</v>
      </c>
      <c r="AH352" s="150">
        <v>0</v>
      </c>
      <c r="AI352" s="150">
        <v>0</v>
      </c>
      <c r="AJ352" s="150"/>
      <c r="AK352" s="150"/>
      <c r="AL352" s="150">
        <v>1641.12939453125</v>
      </c>
      <c r="AM352" s="150">
        <v>999.93035888671875</v>
      </c>
      <c r="AN352" s="150">
        <v>641.198974609375</v>
      </c>
      <c r="AO352" s="5" t="s">
        <v>5012</v>
      </c>
    </row>
    <row r="353" spans="1:41" ht="14.25" x14ac:dyDescent="0.45">
      <c r="A353" s="150">
        <v>2014</v>
      </c>
      <c r="B353" s="5" t="s">
        <v>1477</v>
      </c>
      <c r="C353" s="5" t="s">
        <v>4979</v>
      </c>
      <c r="D353" s="5" t="s">
        <v>84</v>
      </c>
      <c r="E353" s="5" t="s">
        <v>95</v>
      </c>
      <c r="F353" s="5" t="s">
        <v>236</v>
      </c>
      <c r="G353" s="5" t="s">
        <v>87</v>
      </c>
      <c r="H353" s="5" t="s">
        <v>131</v>
      </c>
      <c r="I353" s="150">
        <v>2131.2767049122954</v>
      </c>
      <c r="J353" s="150"/>
      <c r="K353" s="150">
        <v>53.357498375368792</v>
      </c>
      <c r="L353" s="150"/>
      <c r="M353" s="150">
        <v>0</v>
      </c>
      <c r="N353" s="150">
        <v>0</v>
      </c>
      <c r="O353" s="150">
        <v>0</v>
      </c>
      <c r="P353" s="150">
        <v>0</v>
      </c>
      <c r="Q353" s="150">
        <v>0</v>
      </c>
      <c r="R353" s="150"/>
      <c r="S353" s="150">
        <v>71.143331167158379</v>
      </c>
      <c r="T353" s="150"/>
      <c r="U353" s="150"/>
      <c r="V353" s="150">
        <v>84.186275214470754</v>
      </c>
      <c r="W353" s="150"/>
      <c r="X353" s="150"/>
      <c r="Y353" s="150">
        <v>578.63242682622149</v>
      </c>
      <c r="Z353" s="150"/>
      <c r="AA353" s="150">
        <v>0</v>
      </c>
      <c r="AB353" s="150"/>
      <c r="AC353" s="150"/>
      <c r="AD353" s="150">
        <v>0</v>
      </c>
      <c r="AE353" s="150"/>
      <c r="AF353" s="150"/>
      <c r="AG353" s="150">
        <v>3835.8112720959562</v>
      </c>
      <c r="AH353" s="150">
        <v>0</v>
      </c>
      <c r="AI353" s="150">
        <v>0</v>
      </c>
      <c r="AJ353" s="150">
        <v>0</v>
      </c>
      <c r="AK353" s="150"/>
      <c r="AL353" s="150">
        <v>6754.4072265625</v>
      </c>
      <c r="AM353" s="150">
        <v>6629.90625</v>
      </c>
      <c r="AN353" s="150">
        <v>124.50083160400391</v>
      </c>
      <c r="AO353" s="5" t="s">
        <v>5011</v>
      </c>
    </row>
    <row r="354" spans="1:41" ht="14.25" x14ac:dyDescent="0.45">
      <c r="A354" s="150">
        <v>2014</v>
      </c>
      <c r="B354" s="5" t="s">
        <v>1477</v>
      </c>
      <c r="C354" s="5" t="s">
        <v>4979</v>
      </c>
      <c r="D354" s="5" t="s">
        <v>84</v>
      </c>
      <c r="E354" s="5" t="s">
        <v>95</v>
      </c>
      <c r="F354" s="5" t="s">
        <v>188</v>
      </c>
      <c r="G354" s="5" t="s">
        <v>87</v>
      </c>
      <c r="H354" s="5" t="s">
        <v>131</v>
      </c>
      <c r="I354" s="150">
        <v>387.01972154934157</v>
      </c>
      <c r="J354" s="150">
        <v>0</v>
      </c>
      <c r="K354" s="150"/>
      <c r="L354" s="150"/>
      <c r="M354" s="150">
        <v>1802.2977229013457</v>
      </c>
      <c r="N354" s="150">
        <v>145.79758572741602</v>
      </c>
      <c r="O354" s="150">
        <v>273.90182499355979</v>
      </c>
      <c r="P354" s="150">
        <v>0</v>
      </c>
      <c r="Q354" s="150">
        <v>0</v>
      </c>
      <c r="R354" s="150"/>
      <c r="S354" s="150">
        <v>1229.6632124674993</v>
      </c>
      <c r="T354" s="150">
        <v>0</v>
      </c>
      <c r="U354" s="150">
        <v>0</v>
      </c>
      <c r="V354" s="150">
        <v>0</v>
      </c>
      <c r="W354" s="150">
        <v>0</v>
      </c>
      <c r="X354" s="150">
        <v>0</v>
      </c>
      <c r="Y354" s="150">
        <v>2370.2586500524935</v>
      </c>
      <c r="Z354" s="150"/>
      <c r="AA354" s="150">
        <v>2311.509730614167</v>
      </c>
      <c r="AB354" s="150"/>
      <c r="AC354" s="150">
        <v>0</v>
      </c>
      <c r="AD354" s="150">
        <v>0</v>
      </c>
      <c r="AE354" s="150">
        <v>9.4857774889544508</v>
      </c>
      <c r="AF354" s="150">
        <v>0</v>
      </c>
      <c r="AG354" s="150">
        <v>13899.035465690509</v>
      </c>
      <c r="AH354" s="150">
        <v>459.70476374785272</v>
      </c>
      <c r="AI354" s="150">
        <v>0</v>
      </c>
      <c r="AJ354" s="150">
        <v>1222.3442711303469</v>
      </c>
      <c r="AK354" s="150">
        <v>59.286109305965319</v>
      </c>
      <c r="AL354" s="150">
        <v>24170.302734375</v>
      </c>
      <c r="AM354" s="150">
        <v>20345.451171875</v>
      </c>
      <c r="AN354" s="150">
        <v>3824.853759765625</v>
      </c>
      <c r="AO354" s="5" t="s">
        <v>5014</v>
      </c>
    </row>
    <row r="355" spans="1:41" ht="14.25" x14ac:dyDescent="0.45">
      <c r="A355" s="150">
        <v>2014</v>
      </c>
      <c r="B355" s="5" t="s">
        <v>1476</v>
      </c>
      <c r="C355" s="5" t="s">
        <v>4979</v>
      </c>
      <c r="D355" s="5" t="s">
        <v>84</v>
      </c>
      <c r="E355" s="5" t="s">
        <v>95</v>
      </c>
      <c r="F355" s="5" t="s">
        <v>188</v>
      </c>
      <c r="G355" s="5" t="s">
        <v>87</v>
      </c>
      <c r="H355" s="5" t="s">
        <v>131</v>
      </c>
      <c r="I355" s="150">
        <v>387.10353500412396</v>
      </c>
      <c r="J355" s="150">
        <v>544.36434609954938</v>
      </c>
      <c r="K355" s="150"/>
      <c r="L355" s="150"/>
      <c r="M355" s="150">
        <v>1838.7417912695889</v>
      </c>
      <c r="N355" s="150">
        <v>362.90956406636622</v>
      </c>
      <c r="O355" s="150">
        <v>228.63302536181072</v>
      </c>
      <c r="P355" s="150">
        <v>0</v>
      </c>
      <c r="Q355" s="150">
        <v>173.89416611513383</v>
      </c>
      <c r="R355" s="150">
        <v>105.61490909343138</v>
      </c>
      <c r="S355" s="150">
        <v>1429.863682421483</v>
      </c>
      <c r="T355" s="150">
        <v>0</v>
      </c>
      <c r="U355" s="150">
        <v>0</v>
      </c>
      <c r="V355" s="150">
        <v>2588.7548903400789</v>
      </c>
      <c r="W355" s="150">
        <v>0</v>
      </c>
      <c r="X355" s="150">
        <v>0</v>
      </c>
      <c r="Y355" s="150">
        <v>7569.0838078775114</v>
      </c>
      <c r="Z355" s="150">
        <v>8.3469199735264237</v>
      </c>
      <c r="AA355" s="150">
        <v>1934.7657236971943</v>
      </c>
      <c r="AB355" s="150"/>
      <c r="AC355" s="150">
        <v>0</v>
      </c>
      <c r="AD355" s="150">
        <v>0</v>
      </c>
      <c r="AE355" s="150">
        <v>12.096985468878874</v>
      </c>
      <c r="AF355" s="150"/>
      <c r="AG355" s="150">
        <v>18576.51165897059</v>
      </c>
      <c r="AH355" s="150">
        <v>291.7767939410611</v>
      </c>
      <c r="AI355" s="150">
        <v>0</v>
      </c>
      <c r="AJ355" s="150">
        <v>2427.085546747549</v>
      </c>
      <c r="AK355" s="150">
        <v>60.484927344394372</v>
      </c>
      <c r="AL355" s="150">
        <v>38540.03125</v>
      </c>
      <c r="AM355" s="150">
        <v>34690.53125</v>
      </c>
      <c r="AN355" s="150">
        <v>3849.500244140625</v>
      </c>
      <c r="AO355" s="5" t="s">
        <v>5013</v>
      </c>
    </row>
    <row r="356" spans="1:41" ht="14.25" x14ac:dyDescent="0.45">
      <c r="A356" s="150">
        <v>2014</v>
      </c>
      <c r="B356" s="5" t="s">
        <v>1477</v>
      </c>
      <c r="C356" s="5" t="s">
        <v>4979</v>
      </c>
      <c r="D356" s="5" t="s">
        <v>84</v>
      </c>
      <c r="E356" s="5" t="s">
        <v>95</v>
      </c>
      <c r="F356" s="5" t="s">
        <v>191</v>
      </c>
      <c r="G356" s="5" t="s">
        <v>87</v>
      </c>
      <c r="H356" s="5" t="s">
        <v>131</v>
      </c>
      <c r="I356" s="150">
        <v>1592.828041501509</v>
      </c>
      <c r="J356" s="150">
        <v>0</v>
      </c>
      <c r="K356" s="150">
        <v>136.35805140372022</v>
      </c>
      <c r="L356" s="150"/>
      <c r="M356" s="150">
        <v>1909.0127196520834</v>
      </c>
      <c r="N356" s="150">
        <v>79.418486304085022</v>
      </c>
      <c r="O356" s="150">
        <v>112.6436076813341</v>
      </c>
      <c r="P356" s="150">
        <v>0</v>
      </c>
      <c r="Q356" s="150">
        <v>0</v>
      </c>
      <c r="R356" s="150"/>
      <c r="S356" s="150">
        <v>1229.6632124674993</v>
      </c>
      <c r="T356" s="150">
        <v>189.71554977908903</v>
      </c>
      <c r="U356" s="150">
        <v>0</v>
      </c>
      <c r="V356" s="150">
        <v>47.428887444772258</v>
      </c>
      <c r="W356" s="150">
        <v>1209.4366298416926</v>
      </c>
      <c r="X356" s="150">
        <v>11.857221861193064</v>
      </c>
      <c r="Y356" s="150">
        <v>3529.8949480771753</v>
      </c>
      <c r="Z356" s="150">
        <v>50.986054003130178</v>
      </c>
      <c r="AA356" s="150">
        <v>4389.6716917238364</v>
      </c>
      <c r="AB356" s="150"/>
      <c r="AC356" s="150">
        <v>0</v>
      </c>
      <c r="AD356" s="150">
        <v>0</v>
      </c>
      <c r="AE356" s="150">
        <v>1958.8130514690943</v>
      </c>
      <c r="AF356" s="150">
        <v>0</v>
      </c>
      <c r="AG356" s="150">
        <v>1463.1811776712241</v>
      </c>
      <c r="AH356" s="150">
        <v>1114.2351760848028</v>
      </c>
      <c r="AI356" s="150">
        <v>0</v>
      </c>
      <c r="AJ356" s="150">
        <v>230.71915098394308</v>
      </c>
      <c r="AK356" s="150"/>
      <c r="AL356" s="150">
        <v>19255.86328125</v>
      </c>
      <c r="AM356" s="150">
        <v>13342.94140625</v>
      </c>
      <c r="AN356" s="150">
        <v>5912.9228515625</v>
      </c>
      <c r="AO356" s="5" t="s">
        <v>5015</v>
      </c>
    </row>
    <row r="357" spans="1:41" ht="14.25" x14ac:dyDescent="0.45">
      <c r="A357" s="150">
        <v>2014</v>
      </c>
      <c r="B357" s="5" t="s">
        <v>1476</v>
      </c>
      <c r="C357" s="5" t="s">
        <v>4979</v>
      </c>
      <c r="D357" s="5" t="s">
        <v>84</v>
      </c>
      <c r="E357" s="5" t="s">
        <v>95</v>
      </c>
      <c r="F357" s="5" t="s">
        <v>191</v>
      </c>
      <c r="G357" s="5" t="s">
        <v>87</v>
      </c>
      <c r="H357" s="5" t="s">
        <v>131</v>
      </c>
      <c r="I357" s="150">
        <v>1593.1729862513478</v>
      </c>
      <c r="J357" s="150">
        <v>316.94101928462652</v>
      </c>
      <c r="K357" s="150">
        <v>139.11533289210706</v>
      </c>
      <c r="L357" s="150"/>
      <c r="M357" s="150">
        <v>1983.9056168961354</v>
      </c>
      <c r="N357" s="150">
        <v>508.07338969291271</v>
      </c>
      <c r="O357" s="150">
        <v>165.12385165019663</v>
      </c>
      <c r="P357" s="150">
        <v>0</v>
      </c>
      <c r="Q357" s="150">
        <v>0</v>
      </c>
      <c r="R357" s="150">
        <v>0</v>
      </c>
      <c r="S357" s="150">
        <v>1429.863682421483</v>
      </c>
      <c r="T357" s="150">
        <v>266.13368031533525</v>
      </c>
      <c r="U357" s="150">
        <v>0</v>
      </c>
      <c r="V357" s="150">
        <v>0</v>
      </c>
      <c r="W357" s="150">
        <v>1143.1651268090536</v>
      </c>
      <c r="X357" s="150">
        <v>93.957168690321339</v>
      </c>
      <c r="Y357" s="150">
        <v>1619.7863542828811</v>
      </c>
      <c r="Z357" s="150">
        <v>635.21270697082969</v>
      </c>
      <c r="AA357" s="150">
        <v>3644.3504061945991</v>
      </c>
      <c r="AB357" s="150"/>
      <c r="AC357" s="150">
        <v>0</v>
      </c>
      <c r="AD357" s="150">
        <v>0</v>
      </c>
      <c r="AE357" s="150">
        <v>1766.1598784563157</v>
      </c>
      <c r="AF357" s="150">
        <v>25.403669484645636</v>
      </c>
      <c r="AG357" s="150">
        <v>704.83214934800287</v>
      </c>
      <c r="AH357" s="150">
        <v>2932.7133931150661</v>
      </c>
      <c r="AI357" s="150">
        <v>0</v>
      </c>
      <c r="AJ357" s="150">
        <v>0</v>
      </c>
      <c r="AK357" s="150"/>
      <c r="AL357" s="150">
        <v>18967.91015625</v>
      </c>
      <c r="AM357" s="150">
        <v>10813.9326171875</v>
      </c>
      <c r="AN357" s="150">
        <v>8153.97802734375</v>
      </c>
      <c r="AO357" s="5" t="s">
        <v>5016</v>
      </c>
    </row>
    <row r="358" spans="1:41" ht="14.25" x14ac:dyDescent="0.45">
      <c r="A358" s="150">
        <v>2014</v>
      </c>
      <c r="B358" s="5" t="s">
        <v>1477</v>
      </c>
      <c r="C358" s="5" t="s">
        <v>4979</v>
      </c>
      <c r="D358" s="5" t="s">
        <v>84</v>
      </c>
      <c r="E358" s="5" t="s">
        <v>95</v>
      </c>
      <c r="F358" s="5" t="s">
        <v>194</v>
      </c>
      <c r="G358" s="5" t="s">
        <v>87</v>
      </c>
      <c r="H358" s="5" t="s">
        <v>131</v>
      </c>
      <c r="I358" s="150">
        <v>471.6802856382601</v>
      </c>
      <c r="J358" s="150">
        <v>741.78779963623811</v>
      </c>
      <c r="K358" s="150">
        <v>17.785832791789595</v>
      </c>
      <c r="L358" s="150"/>
      <c r="M358" s="150">
        <v>415.00276514175727</v>
      </c>
      <c r="N358" s="150">
        <v>3.0283344633487084</v>
      </c>
      <c r="O358" s="150">
        <v>271.53038062132117</v>
      </c>
      <c r="P358" s="150"/>
      <c r="Q358" s="150">
        <v>0</v>
      </c>
      <c r="R358" s="150"/>
      <c r="S358" s="150">
        <v>1533.6085104962945</v>
      </c>
      <c r="T358" s="150">
        <v>0</v>
      </c>
      <c r="U358" s="150">
        <v>195.64416070968556</v>
      </c>
      <c r="V358" s="150">
        <v>106.71499675073758</v>
      </c>
      <c r="W358" s="150">
        <v>154.14388419550983</v>
      </c>
      <c r="X358" s="150">
        <v>23.714443722386129</v>
      </c>
      <c r="Y358" s="150">
        <v>137.54377358983953</v>
      </c>
      <c r="Z358" s="150"/>
      <c r="AA358" s="150">
        <v>1584.2269831328331</v>
      </c>
      <c r="AB358" s="150">
        <v>201.5727716402821</v>
      </c>
      <c r="AC358" s="150">
        <v>0</v>
      </c>
      <c r="AD358" s="150">
        <v>0</v>
      </c>
      <c r="AE358" s="150"/>
      <c r="AF358" s="150">
        <v>0</v>
      </c>
      <c r="AG358" s="150">
        <v>1396.7807352485429</v>
      </c>
      <c r="AH358" s="150">
        <v>283.72667270256886</v>
      </c>
      <c r="AI358" s="150">
        <v>231.21582629326474</v>
      </c>
      <c r="AJ358" s="150">
        <v>0</v>
      </c>
      <c r="AK358" s="150">
        <v>490.88898505339284</v>
      </c>
      <c r="AL358" s="150">
        <v>8260.5966796875</v>
      </c>
      <c r="AM358" s="150">
        <v>4637.4072265625</v>
      </c>
      <c r="AN358" s="150">
        <v>3623.189697265625</v>
      </c>
      <c r="AO358" s="5" t="s">
        <v>5017</v>
      </c>
    </row>
    <row r="359" spans="1:41" ht="14.25" x14ac:dyDescent="0.45">
      <c r="A359" s="150">
        <v>2014</v>
      </c>
      <c r="B359" s="5" t="s">
        <v>1476</v>
      </c>
      <c r="C359" s="5" t="s">
        <v>4979</v>
      </c>
      <c r="D359" s="5" t="s">
        <v>84</v>
      </c>
      <c r="E359" s="5" t="s">
        <v>95</v>
      </c>
      <c r="F359" s="5" t="s">
        <v>194</v>
      </c>
      <c r="G359" s="5" t="s">
        <v>87</v>
      </c>
      <c r="H359" s="5" t="s">
        <v>131</v>
      </c>
      <c r="I359" s="150">
        <v>471.7824332862761</v>
      </c>
      <c r="J359" s="150">
        <v>837.1113944464181</v>
      </c>
      <c r="K359" s="150">
        <v>18.145478203318312</v>
      </c>
      <c r="L359" s="150"/>
      <c r="M359" s="150">
        <v>423.39449141076057</v>
      </c>
      <c r="N359" s="150">
        <v>947.19396221321585</v>
      </c>
      <c r="O359" s="150">
        <v>276.89999738263742</v>
      </c>
      <c r="P359" s="150"/>
      <c r="Q359" s="150">
        <v>0</v>
      </c>
      <c r="R359" s="150">
        <v>0</v>
      </c>
      <c r="S359" s="150">
        <v>1533.8977574538412</v>
      </c>
      <c r="T359" s="150">
        <v>0</v>
      </c>
      <c r="U359" s="150">
        <v>201.59626283886644</v>
      </c>
      <c r="V359" s="150">
        <v>239.5203122838017</v>
      </c>
      <c r="W359" s="150">
        <v>157.26081109542537</v>
      </c>
      <c r="X359" s="150">
        <v>176.16969129435259</v>
      </c>
      <c r="Y359" s="150">
        <v>1777.0471653783065</v>
      </c>
      <c r="Z359" s="150">
        <v>50.807338969291273</v>
      </c>
      <c r="AA359" s="150">
        <v>1117.0666312144256</v>
      </c>
      <c r="AB359" s="150">
        <v>199.60026023650141</v>
      </c>
      <c r="AC359" s="150">
        <v>0</v>
      </c>
      <c r="AD359" s="150">
        <v>0</v>
      </c>
      <c r="AE359" s="150"/>
      <c r="AF359" s="150">
        <v>2116.9724570538028</v>
      </c>
      <c r="AG359" s="150">
        <v>900.12441758644832</v>
      </c>
      <c r="AH359" s="150">
        <v>607.35029935753607</v>
      </c>
      <c r="AI359" s="150">
        <v>235.89121664313805</v>
      </c>
      <c r="AJ359" s="150">
        <v>317.68135428632843</v>
      </c>
      <c r="AK359" s="150">
        <v>498.39580131780963</v>
      </c>
      <c r="AL359" s="150">
        <v>13103.91015625</v>
      </c>
      <c r="AM359" s="150">
        <v>8976.9033203125</v>
      </c>
      <c r="AN359" s="150">
        <v>4127.005859375</v>
      </c>
      <c r="AO359" s="5" t="s">
        <v>5018</v>
      </c>
    </row>
    <row r="360" spans="1:41" ht="14.25" x14ac:dyDescent="0.45">
      <c r="A360" s="150">
        <v>2014</v>
      </c>
      <c r="B360" s="5" t="s">
        <v>1476</v>
      </c>
      <c r="C360" s="5" t="s">
        <v>4979</v>
      </c>
      <c r="D360" s="5" t="s">
        <v>84</v>
      </c>
      <c r="E360" s="5" t="s">
        <v>95</v>
      </c>
      <c r="F360" s="5" t="s">
        <v>197</v>
      </c>
      <c r="G360" s="5" t="s">
        <v>87</v>
      </c>
      <c r="H360" s="5" t="s">
        <v>131</v>
      </c>
      <c r="I360" s="150">
        <v>241.93970937757749</v>
      </c>
      <c r="J360" s="150">
        <v>0</v>
      </c>
      <c r="K360" s="150">
        <v>12.096985468878874</v>
      </c>
      <c r="L360" s="150">
        <v>290.32765125309299</v>
      </c>
      <c r="M360" s="150">
        <v>0</v>
      </c>
      <c r="N360" s="150">
        <v>454.84665362984566</v>
      </c>
      <c r="O360" s="150">
        <v>0</v>
      </c>
      <c r="P360" s="150"/>
      <c r="Q360" s="150">
        <v>0</v>
      </c>
      <c r="R360" s="150">
        <v>0</v>
      </c>
      <c r="S360" s="150">
        <v>283.06945997176564</v>
      </c>
      <c r="T360" s="150">
        <v>0</v>
      </c>
      <c r="U360" s="150">
        <v>0</v>
      </c>
      <c r="V360" s="150">
        <v>226.21362826803494</v>
      </c>
      <c r="W360" s="150">
        <v>36.290956406636624</v>
      </c>
      <c r="X360" s="150">
        <v>0</v>
      </c>
      <c r="Y360" s="150">
        <v>250.40759920579268</v>
      </c>
      <c r="Z360" s="150">
        <v>0</v>
      </c>
      <c r="AA360" s="150">
        <v>74.623004291966879</v>
      </c>
      <c r="AB360" s="150"/>
      <c r="AC360" s="150">
        <v>245.07524801111089</v>
      </c>
      <c r="AD360" s="150">
        <v>0</v>
      </c>
      <c r="AE360" s="150"/>
      <c r="AF360" s="150">
        <v>572.18741267797077</v>
      </c>
      <c r="AG360" s="150">
        <v>1816.6708832852187</v>
      </c>
      <c r="AH360" s="150">
        <v>122.49545876775413</v>
      </c>
      <c r="AI360" s="150">
        <v>0</v>
      </c>
      <c r="AJ360" s="150">
        <v>0</v>
      </c>
      <c r="AK360" s="150"/>
      <c r="AL360" s="150">
        <v>4626.2451171875</v>
      </c>
      <c r="AM360" s="150">
        <v>4172.29150390625</v>
      </c>
      <c r="AN360" s="150">
        <v>453.95285034179688</v>
      </c>
      <c r="AO360" s="5" t="s">
        <v>5019</v>
      </c>
    </row>
    <row r="361" spans="1:41" ht="14.25" x14ac:dyDescent="0.45">
      <c r="A361" s="150">
        <v>2014</v>
      </c>
      <c r="B361" s="5" t="s">
        <v>1477</v>
      </c>
      <c r="C361" s="5" t="s">
        <v>4979</v>
      </c>
      <c r="D361" s="5" t="s">
        <v>84</v>
      </c>
      <c r="E361" s="5" t="s">
        <v>95</v>
      </c>
      <c r="F361" s="5" t="s">
        <v>197</v>
      </c>
      <c r="G361" s="5" t="s">
        <v>87</v>
      </c>
      <c r="H361" s="5" t="s">
        <v>131</v>
      </c>
      <c r="I361" s="150">
        <v>241.8873259683385</v>
      </c>
      <c r="J361" s="150">
        <v>0</v>
      </c>
      <c r="K361" s="150">
        <v>11.857221861193064</v>
      </c>
      <c r="L361" s="150">
        <v>237.14443722386127</v>
      </c>
      <c r="M361" s="150">
        <v>0</v>
      </c>
      <c r="N361" s="150">
        <v>131.15747389540095</v>
      </c>
      <c r="O361" s="150">
        <v>0</v>
      </c>
      <c r="P361" s="150"/>
      <c r="Q361" s="150">
        <v>0</v>
      </c>
      <c r="R361" s="150"/>
      <c r="S361" s="150">
        <v>213.46881404584869</v>
      </c>
      <c r="T361" s="150">
        <v>0</v>
      </c>
      <c r="U361" s="150">
        <v>0</v>
      </c>
      <c r="V361" s="150">
        <v>83.000553028351447</v>
      </c>
      <c r="W361" s="150">
        <v>35.57166558357919</v>
      </c>
      <c r="X361" s="150">
        <v>0</v>
      </c>
      <c r="Y361" s="150">
        <v>0</v>
      </c>
      <c r="Z361" s="150"/>
      <c r="AA361" s="150">
        <v>105.55556716027252</v>
      </c>
      <c r="AB361" s="150"/>
      <c r="AC361" s="150">
        <v>240.70160378221919</v>
      </c>
      <c r="AD361" s="150">
        <v>0</v>
      </c>
      <c r="AE361" s="150"/>
      <c r="AF361" s="150">
        <v>0</v>
      </c>
      <c r="AG361" s="150">
        <v>2236.272043021012</v>
      </c>
      <c r="AH361" s="150">
        <v>86.469081204592428</v>
      </c>
      <c r="AI361" s="150">
        <v>0</v>
      </c>
      <c r="AJ361" s="150">
        <v>0</v>
      </c>
      <c r="AK361" s="150"/>
      <c r="AL361" s="150">
        <v>3623.085693359375</v>
      </c>
      <c r="AM361" s="150">
        <v>3275.718994140625</v>
      </c>
      <c r="AN361" s="150">
        <v>347.36679077148438</v>
      </c>
      <c r="AO361" s="5" t="s">
        <v>5020</v>
      </c>
    </row>
    <row r="362" spans="1:41" ht="14.25" x14ac:dyDescent="0.45">
      <c r="A362" s="150">
        <v>2014</v>
      </c>
      <c r="B362" s="5" t="s">
        <v>1477</v>
      </c>
      <c r="C362" s="5" t="s">
        <v>4979</v>
      </c>
      <c r="D362" s="5" t="s">
        <v>84</v>
      </c>
      <c r="E362" s="5" t="s">
        <v>95</v>
      </c>
      <c r="F362" s="5" t="s">
        <v>200</v>
      </c>
      <c r="G362" s="5" t="s">
        <v>87</v>
      </c>
      <c r="H362" s="5" t="s">
        <v>131</v>
      </c>
      <c r="I362" s="150">
        <v>326.54789005725695</v>
      </c>
      <c r="J362" s="150">
        <v>0</v>
      </c>
      <c r="K362" s="150"/>
      <c r="L362" s="150"/>
      <c r="M362" s="150">
        <v>1796.3691119707491</v>
      </c>
      <c r="N362" s="150"/>
      <c r="O362" s="150">
        <v>0</v>
      </c>
      <c r="P362" s="150">
        <v>0</v>
      </c>
      <c r="Q362" s="150">
        <v>0</v>
      </c>
      <c r="R362" s="150"/>
      <c r="S362" s="150">
        <v>112.6436076813341</v>
      </c>
      <c r="T362" s="150">
        <v>0</v>
      </c>
      <c r="U362" s="150">
        <v>59.286109305965319</v>
      </c>
      <c r="V362" s="150">
        <v>67.586164608800459</v>
      </c>
      <c r="W362" s="150">
        <v>220.54432661819098</v>
      </c>
      <c r="X362" s="150">
        <v>0</v>
      </c>
      <c r="Y362" s="150">
        <v>1364.7662362233216</v>
      </c>
      <c r="Z362" s="150"/>
      <c r="AA362" s="150">
        <v>5.4821370627501773</v>
      </c>
      <c r="AB362" s="150"/>
      <c r="AC362" s="150">
        <v>0</v>
      </c>
      <c r="AD362" s="150">
        <v>0</v>
      </c>
      <c r="AE362" s="150"/>
      <c r="AF362" s="150">
        <v>3212.4805973410103</v>
      </c>
      <c r="AG362" s="150">
        <v>7117.890283274196</v>
      </c>
      <c r="AH362" s="150">
        <v>8689.8436856890767</v>
      </c>
      <c r="AI362" s="150">
        <v>0</v>
      </c>
      <c r="AJ362" s="150">
        <v>126.42078647795714</v>
      </c>
      <c r="AK362" s="150"/>
      <c r="AL362" s="150">
        <v>23099.859375</v>
      </c>
      <c r="AM362" s="150">
        <v>12280.4609375</v>
      </c>
      <c r="AN362" s="150">
        <v>10819.400390625</v>
      </c>
      <c r="AO362" s="5" t="s">
        <v>5021</v>
      </c>
    </row>
    <row r="363" spans="1:41" ht="14.25" x14ac:dyDescent="0.45">
      <c r="A363" s="150">
        <v>2014</v>
      </c>
      <c r="B363" s="5" t="s">
        <v>1476</v>
      </c>
      <c r="C363" s="5" t="s">
        <v>4979</v>
      </c>
      <c r="D363" s="5" t="s">
        <v>84</v>
      </c>
      <c r="E363" s="5" t="s">
        <v>95</v>
      </c>
      <c r="F363" s="5" t="s">
        <v>200</v>
      </c>
      <c r="G363" s="5" t="s">
        <v>87</v>
      </c>
      <c r="H363" s="5" t="s">
        <v>131</v>
      </c>
      <c r="I363" s="150">
        <v>326.61860765972961</v>
      </c>
      <c r="J363" s="150"/>
      <c r="K363" s="150"/>
      <c r="L363" s="150"/>
      <c r="M363" s="150">
        <v>1832.6932985351493</v>
      </c>
      <c r="N363" s="150">
        <v>0</v>
      </c>
      <c r="O363" s="150">
        <v>0</v>
      </c>
      <c r="P363" s="150">
        <v>0</v>
      </c>
      <c r="Q363" s="150">
        <v>0</v>
      </c>
      <c r="R363" s="150">
        <v>0</v>
      </c>
      <c r="S363" s="150">
        <v>122.17955323567662</v>
      </c>
      <c r="T363" s="150">
        <v>0</v>
      </c>
      <c r="U363" s="150">
        <v>61.089776617838311</v>
      </c>
      <c r="V363" s="150">
        <v>24.193970937757747</v>
      </c>
      <c r="W363" s="150">
        <v>225.00392972114705</v>
      </c>
      <c r="X363" s="150">
        <v>0</v>
      </c>
      <c r="Y363" s="150">
        <v>3561.3525220379406</v>
      </c>
      <c r="Z363" s="150">
        <v>0</v>
      </c>
      <c r="AA363" s="150">
        <v>4.4471667273364215</v>
      </c>
      <c r="AB363" s="150"/>
      <c r="AC363" s="150">
        <v>0</v>
      </c>
      <c r="AD363" s="150">
        <v>0</v>
      </c>
      <c r="AE363" s="150"/>
      <c r="AF363" s="150">
        <v>3512.9645801624251</v>
      </c>
      <c r="AG363" s="150">
        <v>406.56657545246503</v>
      </c>
      <c r="AH363" s="150">
        <v>17608.859721170735</v>
      </c>
      <c r="AI363" s="150">
        <v>0</v>
      </c>
      <c r="AJ363" s="150">
        <v>0</v>
      </c>
      <c r="AK363" s="150"/>
      <c r="AL363" s="150">
        <v>27685.970703125</v>
      </c>
      <c r="AM363" s="150">
        <v>7897.23291015625</v>
      </c>
      <c r="AN363" s="150">
        <v>19788.736328125</v>
      </c>
      <c r="AO363" s="5" t="s">
        <v>5022</v>
      </c>
    </row>
    <row r="364" spans="1:41" ht="14.25" x14ac:dyDescent="0.45">
      <c r="A364" s="150">
        <v>2014</v>
      </c>
      <c r="B364" s="5" t="s">
        <v>1477</v>
      </c>
      <c r="C364" s="5" t="s">
        <v>4979</v>
      </c>
      <c r="D364" s="5" t="s">
        <v>84</v>
      </c>
      <c r="E364" s="5" t="s">
        <v>95</v>
      </c>
      <c r="F364" s="5" t="s">
        <v>203</v>
      </c>
      <c r="G364" s="5" t="s">
        <v>87</v>
      </c>
      <c r="H364" s="5" t="s">
        <v>131</v>
      </c>
      <c r="I364" s="150">
        <v>4233.0282044459245</v>
      </c>
      <c r="J364" s="150">
        <v>130.90372934757144</v>
      </c>
      <c r="K364" s="150"/>
      <c r="L364" s="150"/>
      <c r="M364" s="150">
        <v>2169.8716005983306</v>
      </c>
      <c r="N364" s="150">
        <v>1452.1990187833871</v>
      </c>
      <c r="O364" s="150">
        <v>533.57498375368789</v>
      </c>
      <c r="P364" s="150">
        <v>1185.7221861193063</v>
      </c>
      <c r="Q364" s="150">
        <v>436.34576449190479</v>
      </c>
      <c r="R364" s="150">
        <v>113.4724307121636</v>
      </c>
      <c r="S364" s="150">
        <v>1280.5799610088509</v>
      </c>
      <c r="T364" s="150">
        <v>592.86109305965317</v>
      </c>
      <c r="U364" s="150">
        <v>1422.8666233431677</v>
      </c>
      <c r="V364" s="150">
        <v>254.93027001565088</v>
      </c>
      <c r="W364" s="150">
        <v>0</v>
      </c>
      <c r="X364" s="150">
        <v>0</v>
      </c>
      <c r="Y364" s="150">
        <v>40912.158309860548</v>
      </c>
      <c r="Z364" s="150">
        <v>77.071942097754913</v>
      </c>
      <c r="AA364" s="150">
        <v>9552.9908792745009</v>
      </c>
      <c r="AB364" s="150"/>
      <c r="AC364" s="150">
        <v>41.500276514175724</v>
      </c>
      <c r="AD364" s="150">
        <v>3811.0687479520957</v>
      </c>
      <c r="AE364" s="150">
        <v>4413.2579767360585</v>
      </c>
      <c r="AF364" s="150">
        <v>0</v>
      </c>
      <c r="AG364" s="150">
        <v>5696.2093821171484</v>
      </c>
      <c r="AH364" s="150">
        <v>2258.0198095918813</v>
      </c>
      <c r="AI364" s="150">
        <v>0</v>
      </c>
      <c r="AJ364" s="150">
        <v>3622.4914677572369</v>
      </c>
      <c r="AK364" s="150"/>
      <c r="AL364" s="150">
        <v>84191.1328125</v>
      </c>
      <c r="AM364" s="150">
        <v>73545.1484375</v>
      </c>
      <c r="AN364" s="150">
        <v>10645.9755859375</v>
      </c>
      <c r="AO364" s="5" t="s">
        <v>5024</v>
      </c>
    </row>
    <row r="365" spans="1:41" ht="14.25" x14ac:dyDescent="0.45">
      <c r="A365" s="150">
        <v>2014</v>
      </c>
      <c r="B365" s="5" t="s">
        <v>1476</v>
      </c>
      <c r="C365" s="5" t="s">
        <v>4979</v>
      </c>
      <c r="D365" s="5" t="s">
        <v>84</v>
      </c>
      <c r="E365" s="5" t="s">
        <v>95</v>
      </c>
      <c r="F365" s="5" t="s">
        <v>203</v>
      </c>
      <c r="G365" s="5" t="s">
        <v>87</v>
      </c>
      <c r="H365" s="5" t="s">
        <v>131</v>
      </c>
      <c r="I365" s="150">
        <v>4233.9449141076057</v>
      </c>
      <c r="J365" s="150">
        <v>145.1638256265465</v>
      </c>
      <c r="K365" s="150">
        <v>0</v>
      </c>
      <c r="L365" s="150"/>
      <c r="M365" s="150">
        <v>2213.7483408048338</v>
      </c>
      <c r="N365" s="150">
        <v>93.751637383811271</v>
      </c>
      <c r="O365" s="150">
        <v>544.36434609954938</v>
      </c>
      <c r="P365" s="150">
        <v>1209.6985468878875</v>
      </c>
      <c r="Q365" s="150">
        <v>1768.1558810586807</v>
      </c>
      <c r="R365" s="150">
        <v>0</v>
      </c>
      <c r="S365" s="150">
        <v>2219.7968335392734</v>
      </c>
      <c r="T365" s="150">
        <v>1088.7286921990988</v>
      </c>
      <c r="U365" s="150">
        <v>1832.6932985351493</v>
      </c>
      <c r="V365" s="150">
        <v>181.45478203318311</v>
      </c>
      <c r="W365" s="150">
        <v>0</v>
      </c>
      <c r="X365" s="150">
        <v>0</v>
      </c>
      <c r="Y365" s="150">
        <v>27258.137357024767</v>
      </c>
      <c r="Z365" s="150">
        <v>725.81912813273243</v>
      </c>
      <c r="AA365" s="150">
        <v>8256.9931394715331</v>
      </c>
      <c r="AB365" s="150">
        <v>0</v>
      </c>
      <c r="AC365" s="150">
        <v>42.293299141512286</v>
      </c>
      <c r="AD365" s="150">
        <v>4064.0847297367791</v>
      </c>
      <c r="AE365" s="150">
        <v>5954.4435112130914</v>
      </c>
      <c r="AF365" s="150">
        <v>120.96985468878874</v>
      </c>
      <c r="AG365" s="150">
        <v>8594.3809264848514</v>
      </c>
      <c r="AH365" s="150">
        <v>2753.1507514511368</v>
      </c>
      <c r="AI365" s="150">
        <v>0</v>
      </c>
      <c r="AJ365" s="150">
        <v>0</v>
      </c>
      <c r="AK365" s="150"/>
      <c r="AL365" s="150">
        <v>73301.7734375</v>
      </c>
      <c r="AM365" s="150">
        <v>60417.90234375</v>
      </c>
      <c r="AN365" s="150">
        <v>12883.873046875</v>
      </c>
      <c r="AO365" s="5" t="s">
        <v>5023</v>
      </c>
    </row>
    <row r="366" spans="1:41" ht="14.25" x14ac:dyDescent="0.45">
      <c r="A366" s="150">
        <v>2014</v>
      </c>
      <c r="B366" s="5" t="s">
        <v>1476</v>
      </c>
      <c r="C366" s="5" t="s">
        <v>4979</v>
      </c>
      <c r="D366" s="5" t="s">
        <v>84</v>
      </c>
      <c r="E366" s="5" t="s">
        <v>95</v>
      </c>
      <c r="F366" s="5" t="s">
        <v>237</v>
      </c>
      <c r="G366" s="5" t="s">
        <v>87</v>
      </c>
      <c r="H366" s="5" t="s">
        <v>131</v>
      </c>
      <c r="I366" s="150">
        <v>10944.142753694718</v>
      </c>
      <c r="J366" s="150">
        <v>8400.1467095894895</v>
      </c>
      <c r="K366" s="150">
        <v>169.35779656430424</v>
      </c>
      <c r="L366" s="150">
        <v>290.32765125309299</v>
      </c>
      <c r="M366" s="150">
        <v>10234.049706671527</v>
      </c>
      <c r="N366" s="150">
        <v>3415.5838471379502</v>
      </c>
      <c r="O366" s="150">
        <v>1215.021220494194</v>
      </c>
      <c r="P366" s="150">
        <v>1209.6985468878875</v>
      </c>
      <c r="Q366" s="150">
        <v>5385.1545362534634</v>
      </c>
      <c r="R366" s="150">
        <v>580.88200001387258</v>
      </c>
      <c r="S366" s="150">
        <v>13721.610617349306</v>
      </c>
      <c r="T366" s="150">
        <v>1354.8623725144339</v>
      </c>
      <c r="U366" s="150">
        <v>10985.163631419686</v>
      </c>
      <c r="V366" s="150">
        <v>3441.5923658960396</v>
      </c>
      <c r="W366" s="150">
        <v>1561.7208240322627</v>
      </c>
      <c r="X366" s="150">
        <v>446.29655127902652</v>
      </c>
      <c r="Y366" s="150">
        <v>51828.324542864648</v>
      </c>
      <c r="Z366" s="150">
        <v>1420.1860940463798</v>
      </c>
      <c r="AA366" s="150">
        <v>27191.263599478025</v>
      </c>
      <c r="AB366" s="150">
        <v>199.60026023650141</v>
      </c>
      <c r="AC366" s="150">
        <v>564.26854453526062</v>
      </c>
      <c r="AD366" s="150">
        <v>11961.190577043193</v>
      </c>
      <c r="AE366" s="150">
        <v>11395.709914563951</v>
      </c>
      <c r="AF366" s="150">
        <v>6348.4979740676326</v>
      </c>
      <c r="AG366" s="150">
        <v>56335.120258870651</v>
      </c>
      <c r="AH366" s="150">
        <v>29632.155436607667</v>
      </c>
      <c r="AI366" s="150">
        <v>235.89121664313805</v>
      </c>
      <c r="AJ366" s="150">
        <v>9670.2204244758359</v>
      </c>
      <c r="AK366" s="150">
        <v>558.88072866220398</v>
      </c>
      <c r="AL366" s="150">
        <v>280696.90625</v>
      </c>
      <c r="AM366" s="150">
        <v>209406.296875</v>
      </c>
      <c r="AN366" s="150">
        <v>71290.640625</v>
      </c>
      <c r="AO366" s="5" t="s">
        <v>5026</v>
      </c>
    </row>
    <row r="367" spans="1:41" ht="14.25" x14ac:dyDescent="0.45">
      <c r="A367" s="150">
        <v>2014</v>
      </c>
      <c r="B367" s="5" t="s">
        <v>1477</v>
      </c>
      <c r="C367" s="5" t="s">
        <v>4979</v>
      </c>
      <c r="D367" s="5" t="s">
        <v>84</v>
      </c>
      <c r="E367" s="5" t="s">
        <v>95</v>
      </c>
      <c r="F367" s="5" t="s">
        <v>237</v>
      </c>
      <c r="G367" s="5" t="s">
        <v>87</v>
      </c>
      <c r="H367" s="5" t="s">
        <v>131</v>
      </c>
      <c r="I367" s="150">
        <v>10941.773190177792</v>
      </c>
      <c r="J367" s="150">
        <v>1489.0299213286251</v>
      </c>
      <c r="K367" s="150">
        <v>166.00110605670289</v>
      </c>
      <c r="L367" s="150">
        <v>237.14443722386127</v>
      </c>
      <c r="M367" s="150">
        <v>9995.6380289857534</v>
      </c>
      <c r="N367" s="150">
        <v>2619.3729527452288</v>
      </c>
      <c r="O367" s="150">
        <v>1191.6507970499028</v>
      </c>
      <c r="P367" s="150">
        <v>1185.7221861193063</v>
      </c>
      <c r="Q367" s="150">
        <v>3119.46723270445</v>
      </c>
      <c r="R367" s="150">
        <v>113.4724307121636</v>
      </c>
      <c r="S367" s="150">
        <v>11231.52693507758</v>
      </c>
      <c r="T367" s="150">
        <v>2857.5904685475284</v>
      </c>
      <c r="U367" s="150">
        <v>10660.828175398685</v>
      </c>
      <c r="V367" s="150">
        <v>1051.7355790878248</v>
      </c>
      <c r="W367" s="150">
        <v>1619.6965062389725</v>
      </c>
      <c r="X367" s="150">
        <v>213.42999350147517</v>
      </c>
      <c r="Y367" s="150">
        <v>48321.736250920098</v>
      </c>
      <c r="Z367" s="150">
        <v>129.24371828700441</v>
      </c>
      <c r="AA367" s="150">
        <v>32933.022724439594</v>
      </c>
      <c r="AB367" s="150">
        <v>201.5727716402821</v>
      </c>
      <c r="AC367" s="150">
        <v>553.73226091771608</v>
      </c>
      <c r="AD367" s="150">
        <v>9834.2881553485422</v>
      </c>
      <c r="AE367" s="150">
        <v>10504.312846830935</v>
      </c>
      <c r="AF367" s="150">
        <v>3212.4805973410103</v>
      </c>
      <c r="AG367" s="150">
        <v>59168.722809539511</v>
      </c>
      <c r="AH367" s="150">
        <v>16665.102135550776</v>
      </c>
      <c r="AI367" s="150">
        <v>231.21582629326474</v>
      </c>
      <c r="AJ367" s="150">
        <v>5411.9763715731524</v>
      </c>
      <c r="AK367" s="150">
        <v>550.17509435935813</v>
      </c>
      <c r="AL367" s="150">
        <v>246411.65625</v>
      </c>
      <c r="AM367" s="150">
        <v>191653.765625</v>
      </c>
      <c r="AN367" s="150">
        <v>54757.88671875</v>
      </c>
      <c r="AO367" s="5" t="s">
        <v>5025</v>
      </c>
    </row>
    <row r="368" spans="1:41" ht="14.25" x14ac:dyDescent="0.45">
      <c r="A368" s="150">
        <v>2014</v>
      </c>
      <c r="B368" s="5" t="s">
        <v>1477</v>
      </c>
      <c r="C368" s="5" t="s">
        <v>4979</v>
      </c>
      <c r="D368" s="5" t="s">
        <v>84</v>
      </c>
      <c r="E368" s="5" t="s">
        <v>95</v>
      </c>
      <c r="F368" s="5" t="s">
        <v>238</v>
      </c>
      <c r="G368" s="5" t="s">
        <v>87</v>
      </c>
      <c r="H368" s="5" t="s">
        <v>131</v>
      </c>
      <c r="I368" s="150">
        <v>8810.4964852654957</v>
      </c>
      <c r="J368" s="150">
        <v>1489.0299213286251</v>
      </c>
      <c r="K368" s="150">
        <v>112.6436076813341</v>
      </c>
      <c r="L368" s="150">
        <v>237.14443722386127</v>
      </c>
      <c r="M368" s="150">
        <v>9995.6380289857534</v>
      </c>
      <c r="N368" s="150">
        <v>2619.3729527452288</v>
      </c>
      <c r="O368" s="150">
        <v>1191.6507970499028</v>
      </c>
      <c r="P368" s="150">
        <v>1185.7221861193063</v>
      </c>
      <c r="Q368" s="150">
        <v>3119.46723270445</v>
      </c>
      <c r="R368" s="150">
        <v>113.4724307121636</v>
      </c>
      <c r="S368" s="150">
        <v>11160.383603910423</v>
      </c>
      <c r="T368" s="150">
        <v>2857.5904685475284</v>
      </c>
      <c r="U368" s="150">
        <v>10660.828175398685</v>
      </c>
      <c r="V368" s="150">
        <v>967.54930387335401</v>
      </c>
      <c r="W368" s="150">
        <v>1619.6965062389725</v>
      </c>
      <c r="X368" s="150">
        <v>213.42999350147517</v>
      </c>
      <c r="Y368" s="150">
        <v>47743.103824093872</v>
      </c>
      <c r="Z368" s="150">
        <v>129.24371828700441</v>
      </c>
      <c r="AA368" s="150">
        <v>32933.022724439594</v>
      </c>
      <c r="AB368" s="150">
        <v>201.5727716402821</v>
      </c>
      <c r="AC368" s="150">
        <v>553.73226091771608</v>
      </c>
      <c r="AD368" s="150">
        <v>9834.2881553485422</v>
      </c>
      <c r="AE368" s="150">
        <v>10504.312846830935</v>
      </c>
      <c r="AF368" s="150">
        <v>3212.4805973410103</v>
      </c>
      <c r="AG368" s="150">
        <v>55332.91153744355</v>
      </c>
      <c r="AH368" s="150">
        <v>16665.102135550776</v>
      </c>
      <c r="AI368" s="150">
        <v>231.21582629326474</v>
      </c>
      <c r="AJ368" s="150">
        <v>5411.9763715731524</v>
      </c>
      <c r="AK368" s="150">
        <v>550.17509435935813</v>
      </c>
      <c r="AL368" s="150">
        <v>239657.25</v>
      </c>
      <c r="AM368" s="150">
        <v>185023.859375</v>
      </c>
      <c r="AN368" s="150">
        <v>54633.3828125</v>
      </c>
      <c r="AO368" s="5" t="s">
        <v>5027</v>
      </c>
    </row>
    <row r="369" spans="1:41" ht="14.25" x14ac:dyDescent="0.45">
      <c r="A369" s="150">
        <v>2014</v>
      </c>
      <c r="B369" s="5" t="s">
        <v>1476</v>
      </c>
      <c r="C369" s="5" t="s">
        <v>4979</v>
      </c>
      <c r="D369" s="5" t="s">
        <v>84</v>
      </c>
      <c r="E369" s="5" t="s">
        <v>95</v>
      </c>
      <c r="F369" s="5" t="s">
        <v>238</v>
      </c>
      <c r="G369" s="5" t="s">
        <v>87</v>
      </c>
      <c r="H369" s="5" t="s">
        <v>131</v>
      </c>
      <c r="I369" s="150">
        <v>9944.2124171189826</v>
      </c>
      <c r="J369" s="150">
        <v>8400.1467095894895</v>
      </c>
      <c r="K369" s="150">
        <v>114.92136195434931</v>
      </c>
      <c r="L369" s="150">
        <v>290.32765125309299</v>
      </c>
      <c r="M369" s="150">
        <v>10234.049706671527</v>
      </c>
      <c r="N369" s="150">
        <v>3415.5838471379502</v>
      </c>
      <c r="O369" s="150">
        <v>670.65687439464477</v>
      </c>
      <c r="P369" s="150">
        <v>1209.6985468878875</v>
      </c>
      <c r="Q369" s="150">
        <v>5385.1545362534634</v>
      </c>
      <c r="R369" s="150">
        <v>580.88200001387258</v>
      </c>
      <c r="S369" s="150">
        <v>13721.610617349306</v>
      </c>
      <c r="T369" s="150">
        <v>1354.8623725144339</v>
      </c>
      <c r="U369" s="150">
        <v>10985.163631419686</v>
      </c>
      <c r="V369" s="150">
        <v>3441.5923658960396</v>
      </c>
      <c r="W369" s="150">
        <v>1561.7208240322627</v>
      </c>
      <c r="X369" s="150">
        <v>403.89837890751897</v>
      </c>
      <c r="Y369" s="150">
        <v>51828.324542864648</v>
      </c>
      <c r="Z369" s="150">
        <v>1420.1860940463798</v>
      </c>
      <c r="AA369" s="150">
        <v>27191.263599478025</v>
      </c>
      <c r="AB369" s="150">
        <v>199.60026023650141</v>
      </c>
      <c r="AC369" s="150">
        <v>564.26854453526062</v>
      </c>
      <c r="AD369" s="150">
        <v>11961.190577043193</v>
      </c>
      <c r="AE369" s="150">
        <v>11395.709914563951</v>
      </c>
      <c r="AF369" s="150">
        <v>6348.4979740676326</v>
      </c>
      <c r="AG369" s="150">
        <v>56335.120258870651</v>
      </c>
      <c r="AH369" s="150">
        <v>29632.155436607667</v>
      </c>
      <c r="AI369" s="150">
        <v>235.89121664313805</v>
      </c>
      <c r="AJ369" s="150">
        <v>9670.2204244758359</v>
      </c>
      <c r="AK369" s="150">
        <v>558.88072866220398</v>
      </c>
      <c r="AL369" s="150">
        <v>279055.78125</v>
      </c>
      <c r="AM369" s="150">
        <v>208406.359375</v>
      </c>
      <c r="AN369" s="150">
        <v>70649.4375</v>
      </c>
      <c r="AO369" s="5" t="s">
        <v>5028</v>
      </c>
    </row>
    <row r="370" spans="1:41" ht="14.25" x14ac:dyDescent="0.45">
      <c r="A370" s="150">
        <v>2014</v>
      </c>
      <c r="B370" s="5" t="s">
        <v>1476</v>
      </c>
      <c r="C370" s="5" t="s">
        <v>4979</v>
      </c>
      <c r="D370" s="5" t="s">
        <v>84</v>
      </c>
      <c r="E370" s="5" t="s">
        <v>95</v>
      </c>
      <c r="F370" s="5" t="s">
        <v>206</v>
      </c>
      <c r="G370" s="5" t="s">
        <v>87</v>
      </c>
      <c r="H370" s="5" t="s">
        <v>131</v>
      </c>
      <c r="I370" s="150">
        <v>3689.5805680080566</v>
      </c>
      <c r="J370" s="150">
        <v>6556.5661241323496</v>
      </c>
      <c r="K370" s="150">
        <v>0</v>
      </c>
      <c r="L370" s="150"/>
      <c r="M370" s="150">
        <v>1941.5661677550593</v>
      </c>
      <c r="N370" s="150">
        <v>1048.8086401517983</v>
      </c>
      <c r="O370" s="150">
        <v>0</v>
      </c>
      <c r="P370" s="150">
        <v>0</v>
      </c>
      <c r="Q370" s="150">
        <v>3443.1044890796497</v>
      </c>
      <c r="R370" s="150">
        <v>475.26709092044138</v>
      </c>
      <c r="S370" s="150">
        <v>6702.9396483057844</v>
      </c>
      <c r="T370" s="150">
        <v>0</v>
      </c>
      <c r="U370" s="150">
        <v>8889.7842934278324</v>
      </c>
      <c r="V370" s="150">
        <v>181.45478203318311</v>
      </c>
      <c r="W370" s="150">
        <v>0</v>
      </c>
      <c r="X370" s="150">
        <v>176.16969129435259</v>
      </c>
      <c r="Y370" s="150">
        <v>9792.5097370574476</v>
      </c>
      <c r="Z370" s="150">
        <v>0</v>
      </c>
      <c r="AA370" s="150">
        <v>12159.017527880962</v>
      </c>
      <c r="AB370" s="150">
        <v>0</v>
      </c>
      <c r="AC370" s="150">
        <v>276.89999738263742</v>
      </c>
      <c r="AD370" s="150">
        <v>7897.105847306414</v>
      </c>
      <c r="AE370" s="150">
        <v>3663.0095394256641</v>
      </c>
      <c r="AF370" s="150"/>
      <c r="AG370" s="150">
        <v>25336.033647743072</v>
      </c>
      <c r="AH370" s="150">
        <v>5315.8090188043807</v>
      </c>
      <c r="AI370" s="150">
        <v>0</v>
      </c>
      <c r="AJ370" s="150">
        <v>6925.4535234419591</v>
      </c>
      <c r="AK370" s="150"/>
      <c r="AL370" s="150">
        <v>104471.0703125</v>
      </c>
      <c r="AM370" s="150">
        <v>82437.484375</v>
      </c>
      <c r="AN370" s="150">
        <v>22033.58984375</v>
      </c>
      <c r="AO370" s="5" t="s">
        <v>5029</v>
      </c>
    </row>
    <row r="371" spans="1:41" ht="14.25" x14ac:dyDescent="0.45">
      <c r="A371" s="150">
        <v>2014</v>
      </c>
      <c r="B371" s="5" t="s">
        <v>1477</v>
      </c>
      <c r="C371" s="5" t="s">
        <v>4979</v>
      </c>
      <c r="D371" s="5" t="s">
        <v>84</v>
      </c>
      <c r="E371" s="5" t="s">
        <v>95</v>
      </c>
      <c r="F371" s="5" t="s">
        <v>206</v>
      </c>
      <c r="G371" s="5" t="s">
        <v>87</v>
      </c>
      <c r="H371" s="5" t="s">
        <v>131</v>
      </c>
      <c r="I371" s="150">
        <v>3688.7817210171625</v>
      </c>
      <c r="J371" s="150">
        <v>616.33839234481559</v>
      </c>
      <c r="K371" s="150"/>
      <c r="L371" s="150"/>
      <c r="M371" s="150">
        <v>1903.0841087214867</v>
      </c>
      <c r="N371" s="150">
        <v>807.77205357159141</v>
      </c>
      <c r="O371" s="150">
        <v>0</v>
      </c>
      <c r="P371" s="150">
        <v>0</v>
      </c>
      <c r="Q371" s="150">
        <v>2683.1214682125456</v>
      </c>
      <c r="R371" s="150"/>
      <c r="S371" s="150">
        <v>5631.8996169102529</v>
      </c>
      <c r="T371" s="150">
        <v>2075.013825708786</v>
      </c>
      <c r="U371" s="150">
        <v>8983.0312820398649</v>
      </c>
      <c r="V371" s="150">
        <v>492.07470723951218</v>
      </c>
      <c r="W371" s="150">
        <v>0</v>
      </c>
      <c r="X371" s="150">
        <v>177.85832791789596</v>
      </c>
      <c r="Y371" s="150">
        <v>7.1143331167158381</v>
      </c>
      <c r="Z371" s="150">
        <v>1.1857221861193064</v>
      </c>
      <c r="AA371" s="150">
        <v>14983.585735471233</v>
      </c>
      <c r="AB371" s="150"/>
      <c r="AC371" s="150">
        <v>271.53038062132117</v>
      </c>
      <c r="AD371" s="150">
        <v>6023.2194073964456</v>
      </c>
      <c r="AE371" s="150">
        <v>4122.7560411368286</v>
      </c>
      <c r="AF371" s="150">
        <v>0</v>
      </c>
      <c r="AG371" s="150">
        <v>27359.353722516877</v>
      </c>
      <c r="AH371" s="150">
        <v>3773.1029465299971</v>
      </c>
      <c r="AI371" s="150">
        <v>0</v>
      </c>
      <c r="AJ371" s="150">
        <v>210.00069522366834</v>
      </c>
      <c r="AK371" s="150"/>
      <c r="AL371" s="150">
        <v>83810.8203125</v>
      </c>
      <c r="AM371" s="150">
        <v>64226.6484375</v>
      </c>
      <c r="AN371" s="150">
        <v>19584.1796875</v>
      </c>
      <c r="AO371" s="5" t="s">
        <v>5030</v>
      </c>
    </row>
    <row r="372" spans="1:41" ht="14.25" x14ac:dyDescent="0.45">
      <c r="A372" s="150">
        <v>2014</v>
      </c>
      <c r="B372" s="5" t="s">
        <v>1476</v>
      </c>
      <c r="C372" s="5" t="s">
        <v>175</v>
      </c>
      <c r="D372" s="5" t="s">
        <v>84</v>
      </c>
      <c r="E372" s="5" t="s">
        <v>109</v>
      </c>
      <c r="F372" s="5" t="s">
        <v>1479</v>
      </c>
      <c r="G372" s="5" t="s">
        <v>87</v>
      </c>
      <c r="H372" s="5" t="s">
        <v>131</v>
      </c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>
        <v>0</v>
      </c>
      <c r="AM372" s="150">
        <v>0</v>
      </c>
      <c r="AN372" s="150">
        <v>0</v>
      </c>
      <c r="AO372" s="5" t="s">
        <v>1558</v>
      </c>
    </row>
    <row r="373" spans="1:41" ht="14.25" x14ac:dyDescent="0.45">
      <c r="A373" s="150">
        <v>2014</v>
      </c>
      <c r="B373" s="5" t="s">
        <v>1477</v>
      </c>
      <c r="C373" s="5" t="s">
        <v>175</v>
      </c>
      <c r="D373" s="5" t="s">
        <v>84</v>
      </c>
      <c r="E373" s="5" t="s">
        <v>109</v>
      </c>
      <c r="F373" s="5" t="s">
        <v>178</v>
      </c>
      <c r="G373" s="5" t="s">
        <v>87</v>
      </c>
      <c r="H373" s="5" t="s">
        <v>131</v>
      </c>
      <c r="I373" s="150">
        <v>4178.4849838844357</v>
      </c>
      <c r="J373" s="150">
        <v>8035.3072531184262</v>
      </c>
      <c r="K373" s="150">
        <v>658.07581329621507</v>
      </c>
      <c r="L373" s="150">
        <v>1636.2966168446428</v>
      </c>
      <c r="M373" s="150">
        <v>4301.8000912408434</v>
      </c>
      <c r="N373" s="150">
        <v>4318.2508008510631</v>
      </c>
      <c r="O373" s="150">
        <v>5411.6360574485143</v>
      </c>
      <c r="P373" s="150">
        <v>6903.8674286796613</v>
      </c>
      <c r="Q373" s="150">
        <v>1643.9940288463827</v>
      </c>
      <c r="R373" s="150">
        <v>6773.3827459771164</v>
      </c>
      <c r="S373" s="150">
        <v>2599.7694078421187</v>
      </c>
      <c r="T373" s="150">
        <v>6047.183149208463</v>
      </c>
      <c r="U373" s="150">
        <v>741.07636632456649</v>
      </c>
      <c r="V373" s="150">
        <v>1792.8119454123912</v>
      </c>
      <c r="W373" s="150">
        <v>1708.1513813234726</v>
      </c>
      <c r="X373" s="150">
        <v>10141.481857878427</v>
      </c>
      <c r="Y373" s="150">
        <v>17833.261679234369</v>
      </c>
      <c r="Z373" s="150">
        <v>5555.1084419689505</v>
      </c>
      <c r="AA373" s="150">
        <v>46504.405954000336</v>
      </c>
      <c r="AB373" s="150">
        <v>609.46120366532352</v>
      </c>
      <c r="AC373" s="150">
        <v>8610.7145155984035</v>
      </c>
      <c r="AD373" s="150">
        <v>8718.6524318259617</v>
      </c>
      <c r="AE373" s="150">
        <v>3418.4370625819606</v>
      </c>
      <c r="AF373" s="150">
        <v>14602.168722059259</v>
      </c>
      <c r="AG373" s="150">
        <v>71123.173889994359</v>
      </c>
      <c r="AH373" s="150">
        <v>15558.42114553731</v>
      </c>
      <c r="AI373" s="150">
        <v>1039.8783572266318</v>
      </c>
      <c r="AJ373" s="150">
        <v>24163.930039716441</v>
      </c>
      <c r="AK373" s="150">
        <v>1841.4265550432829</v>
      </c>
      <c r="AL373" s="150">
        <v>286470.625</v>
      </c>
      <c r="AM373" s="150">
        <v>227834.671875</v>
      </c>
      <c r="AN373" s="150">
        <v>58635.94140625</v>
      </c>
      <c r="AO373" s="5" t="s">
        <v>1563</v>
      </c>
    </row>
    <row r="374" spans="1:41" ht="14.25" x14ac:dyDescent="0.45">
      <c r="A374" s="150">
        <v>2014</v>
      </c>
      <c r="B374" s="5" t="s">
        <v>1476</v>
      </c>
      <c r="C374" s="5" t="s">
        <v>175</v>
      </c>
      <c r="D374" s="5" t="s">
        <v>84</v>
      </c>
      <c r="E374" s="5" t="s">
        <v>109</v>
      </c>
      <c r="F374" s="5" t="s">
        <v>178</v>
      </c>
      <c r="G374" s="5" t="s">
        <v>87</v>
      </c>
      <c r="H374" s="5" t="s">
        <v>131</v>
      </c>
      <c r="I374" s="150">
        <v>4262.9776792329149</v>
      </c>
      <c r="J374" s="150">
        <v>8769.1047663902955</v>
      </c>
      <c r="K374" s="150">
        <v>671.38269352277746</v>
      </c>
      <c r="L374" s="150">
        <v>1907.6946084421984</v>
      </c>
      <c r="M374" s="150">
        <v>4388.7863281092559</v>
      </c>
      <c r="N374" s="150">
        <v>2307.3548143630187</v>
      </c>
      <c r="O374" s="150">
        <v>5544.35086502391</v>
      </c>
      <c r="P374" s="150">
        <v>7043.4697892547247</v>
      </c>
      <c r="Q374" s="150">
        <v>1945.5974881625632</v>
      </c>
      <c r="R374" s="150">
        <v>5710.2720486500093</v>
      </c>
      <c r="S374" s="150">
        <v>3839.5831878221547</v>
      </c>
      <c r="T374" s="150">
        <v>6925.5241809331555</v>
      </c>
      <c r="U374" s="150">
        <v>763.62220772297894</v>
      </c>
      <c r="V374" s="150">
        <v>2397.6225199317928</v>
      </c>
      <c r="W374" s="150">
        <v>1833.4191176632821</v>
      </c>
      <c r="X374" s="150">
        <v>10797.493230338256</v>
      </c>
      <c r="Y374" s="150">
        <v>27560.561993746738</v>
      </c>
      <c r="Z374" s="150">
        <v>8533.0925798924691</v>
      </c>
      <c r="AA374" s="150">
        <v>46002.918266913905</v>
      </c>
      <c r="AB374" s="150">
        <v>713.72214266385356</v>
      </c>
      <c r="AC374" s="150">
        <v>8783.4332343806782</v>
      </c>
      <c r="AD374" s="150">
        <v>6791.443655127795</v>
      </c>
      <c r="AE374" s="150">
        <v>9913.4795917462379</v>
      </c>
      <c r="AF374" s="150">
        <v>18085.889662597161</v>
      </c>
      <c r="AG374" s="150">
        <v>68200.893378900539</v>
      </c>
      <c r="AH374" s="150">
        <v>15005.447959080313</v>
      </c>
      <c r="AI374" s="150">
        <v>1060.9056256206773</v>
      </c>
      <c r="AJ374" s="150">
        <v>21056.96857211793</v>
      </c>
      <c r="AK374" s="150">
        <v>1847.2096810978042</v>
      </c>
      <c r="AL374" s="150">
        <v>302664.21875</v>
      </c>
      <c r="AM374" s="150">
        <v>243244.953125</v>
      </c>
      <c r="AN374" s="150">
        <v>59419.2734375</v>
      </c>
      <c r="AO374" s="5" t="s">
        <v>1564</v>
      </c>
    </row>
    <row r="375" spans="1:41" ht="14.25" x14ac:dyDescent="0.45">
      <c r="A375" s="150">
        <v>2014</v>
      </c>
      <c r="B375" s="5" t="s">
        <v>1477</v>
      </c>
      <c r="C375" s="5" t="s">
        <v>175</v>
      </c>
      <c r="D375" s="5" t="s">
        <v>84</v>
      </c>
      <c r="E375" s="5" t="s">
        <v>109</v>
      </c>
      <c r="F375" s="5" t="s">
        <v>182</v>
      </c>
      <c r="G375" s="5" t="s">
        <v>87</v>
      </c>
      <c r="H375" s="5" t="s">
        <v>131</v>
      </c>
      <c r="I375" s="150">
        <v>3364.5851201975324</v>
      </c>
      <c r="J375" s="150">
        <v>8035.3072531184262</v>
      </c>
      <c r="K375" s="150">
        <v>658.07581329621507</v>
      </c>
      <c r="L375" s="150">
        <v>1636.2966168446428</v>
      </c>
      <c r="M375" s="150">
        <v>4301.8000912408434</v>
      </c>
      <c r="N375" s="150">
        <v>4318.2508008510631</v>
      </c>
      <c r="O375" s="150">
        <v>5411.6360574485143</v>
      </c>
      <c r="P375" s="150">
        <v>6903.8674286796613</v>
      </c>
      <c r="Q375" s="150">
        <v>1643.9940288463827</v>
      </c>
      <c r="R375" s="150">
        <v>6773.3827459771164</v>
      </c>
      <c r="S375" s="150">
        <v>2599.7694078421187</v>
      </c>
      <c r="T375" s="150">
        <v>6047.183149208463</v>
      </c>
      <c r="U375" s="150">
        <v>741.07636632456649</v>
      </c>
      <c r="V375" s="150">
        <v>1759.6117242010507</v>
      </c>
      <c r="W375" s="150">
        <v>1708.1513813234726</v>
      </c>
      <c r="X375" s="150">
        <v>10141.481857878427</v>
      </c>
      <c r="Y375" s="150">
        <v>17833.261679234369</v>
      </c>
      <c r="Z375" s="150">
        <v>5543.251220107757</v>
      </c>
      <c r="AA375" s="150">
        <v>46504.405954000336</v>
      </c>
      <c r="AB375" s="150">
        <v>609.46120366532352</v>
      </c>
      <c r="AC375" s="150">
        <v>8610.7145155984035</v>
      </c>
      <c r="AD375" s="150">
        <v>8718.6524318259617</v>
      </c>
      <c r="AE375" s="150">
        <v>3418.4370625819606</v>
      </c>
      <c r="AF375" s="150">
        <v>14602.168722059259</v>
      </c>
      <c r="AG375" s="150">
        <v>71123.173889994359</v>
      </c>
      <c r="AH375" s="150">
        <v>15558.42114553731</v>
      </c>
      <c r="AI375" s="150">
        <v>1039.8783572266318</v>
      </c>
      <c r="AJ375" s="150">
        <v>24163.930039716441</v>
      </c>
      <c r="AK375" s="150">
        <v>1841.4265550432829</v>
      </c>
      <c r="AL375" s="150">
        <v>285611.6875</v>
      </c>
      <c r="AM375" s="150">
        <v>226975.71875</v>
      </c>
      <c r="AN375" s="150">
        <v>58635.94140625</v>
      </c>
      <c r="AO375" s="5" t="s">
        <v>1566</v>
      </c>
    </row>
    <row r="376" spans="1:41" ht="14.25" x14ac:dyDescent="0.45">
      <c r="A376" s="150">
        <v>2014</v>
      </c>
      <c r="B376" s="5" t="s">
        <v>1476</v>
      </c>
      <c r="C376" s="5" t="s">
        <v>175</v>
      </c>
      <c r="D376" s="5" t="s">
        <v>84</v>
      </c>
      <c r="E376" s="5" t="s">
        <v>109</v>
      </c>
      <c r="F376" s="5" t="s">
        <v>182</v>
      </c>
      <c r="G376" s="5" t="s">
        <v>87</v>
      </c>
      <c r="H376" s="5" t="s">
        <v>131</v>
      </c>
      <c r="I376" s="150">
        <v>3873.4834263211342</v>
      </c>
      <c r="J376" s="150">
        <v>8769.1047663902955</v>
      </c>
      <c r="K376" s="150">
        <v>671.38269352277746</v>
      </c>
      <c r="L376" s="150">
        <v>1907.6946084421984</v>
      </c>
      <c r="M376" s="150">
        <v>4388.7863281092559</v>
      </c>
      <c r="N376" s="150">
        <v>2307.3548143630187</v>
      </c>
      <c r="O376" s="150">
        <v>5544.35086502391</v>
      </c>
      <c r="P376" s="150">
        <v>7043.4697892547247</v>
      </c>
      <c r="Q376" s="150">
        <v>1945.5974881625632</v>
      </c>
      <c r="R376" s="150">
        <v>5710.2720486500093</v>
      </c>
      <c r="S376" s="150">
        <v>3839.5831878221547</v>
      </c>
      <c r="T376" s="150">
        <v>6925.5241809331555</v>
      </c>
      <c r="U376" s="150">
        <v>763.62220772297894</v>
      </c>
      <c r="V376" s="150">
        <v>2312.9436216496406</v>
      </c>
      <c r="W376" s="150">
        <v>1833.4191176632821</v>
      </c>
      <c r="X376" s="150">
        <v>9771.7313734561212</v>
      </c>
      <c r="Y376" s="150">
        <v>27560.561993746738</v>
      </c>
      <c r="Z376" s="150">
        <v>8533.0925798924691</v>
      </c>
      <c r="AA376" s="150">
        <v>46002.918266913905</v>
      </c>
      <c r="AB376" s="150">
        <v>713.72214266385356</v>
      </c>
      <c r="AC376" s="150">
        <v>8783.4332343806782</v>
      </c>
      <c r="AD376" s="150">
        <v>6791.443655127795</v>
      </c>
      <c r="AE376" s="150">
        <v>9913.4795917462379</v>
      </c>
      <c r="AF376" s="150">
        <v>18085.889662597161</v>
      </c>
      <c r="AG376" s="150">
        <v>68200.893378900539</v>
      </c>
      <c r="AH376" s="150">
        <v>14666.093645118946</v>
      </c>
      <c r="AI376" s="150">
        <v>470.57273473938818</v>
      </c>
      <c r="AJ376" s="150">
        <v>21056.96857211793</v>
      </c>
      <c r="AK376" s="150">
        <v>1847.2096810978042</v>
      </c>
      <c r="AL376" s="150">
        <v>300234.59375</v>
      </c>
      <c r="AM376" s="150">
        <v>242770.78125</v>
      </c>
      <c r="AN376" s="150">
        <v>57463.82421875</v>
      </c>
      <c r="AO376" s="5" t="s">
        <v>1565</v>
      </c>
    </row>
    <row r="377" spans="1:41" ht="14.25" x14ac:dyDescent="0.45">
      <c r="A377" s="150">
        <v>2014</v>
      </c>
      <c r="B377" s="5" t="s">
        <v>1476</v>
      </c>
      <c r="C377" s="5" t="s">
        <v>175</v>
      </c>
      <c r="D377" s="5" t="s">
        <v>84</v>
      </c>
      <c r="E377" s="5" t="s">
        <v>109</v>
      </c>
      <c r="F377" s="5" t="s">
        <v>185</v>
      </c>
      <c r="G377" s="5" t="s">
        <v>87</v>
      </c>
      <c r="H377" s="5" t="s">
        <v>131</v>
      </c>
      <c r="I377" s="150">
        <v>389.49425291178136</v>
      </c>
      <c r="J377" s="150"/>
      <c r="K377" s="150">
        <v>0</v>
      </c>
      <c r="L377" s="150"/>
      <c r="M377" s="150">
        <v>0</v>
      </c>
      <c r="N377" s="150">
        <v>0</v>
      </c>
      <c r="O377" s="150">
        <v>0</v>
      </c>
      <c r="P377" s="150">
        <v>0</v>
      </c>
      <c r="Q377" s="150"/>
      <c r="R377" s="150">
        <v>0</v>
      </c>
      <c r="S377" s="150"/>
      <c r="T377" s="150"/>
      <c r="U377" s="150"/>
      <c r="V377" s="150">
        <v>84.678898282152119</v>
      </c>
      <c r="W377" s="150"/>
      <c r="X377" s="150">
        <v>1025.7618568821342</v>
      </c>
      <c r="Y377" s="150"/>
      <c r="Z377" s="150"/>
      <c r="AA377" s="150">
        <v>0</v>
      </c>
      <c r="AB377" s="150">
        <v>0</v>
      </c>
      <c r="AC377" s="150"/>
      <c r="AD377" s="150">
        <v>0</v>
      </c>
      <c r="AE377" s="150"/>
      <c r="AF377" s="150"/>
      <c r="AG377" s="150">
        <v>0</v>
      </c>
      <c r="AH377" s="150">
        <v>339.35431396136528</v>
      </c>
      <c r="AI377" s="150">
        <v>590.33289088128902</v>
      </c>
      <c r="AJ377" s="150"/>
      <c r="AK377" s="150"/>
      <c r="AL377" s="150">
        <v>2429.622314453125</v>
      </c>
      <c r="AM377" s="150">
        <v>474.17315673828125</v>
      </c>
      <c r="AN377" s="150">
        <v>1955.4490966796875</v>
      </c>
      <c r="AO377" s="5" t="s">
        <v>1568</v>
      </c>
    </row>
    <row r="378" spans="1:41" ht="14.25" x14ac:dyDescent="0.45">
      <c r="A378" s="150">
        <v>2014</v>
      </c>
      <c r="B378" s="5" t="s">
        <v>1477</v>
      </c>
      <c r="C378" s="5" t="s">
        <v>175</v>
      </c>
      <c r="D378" s="5" t="s">
        <v>84</v>
      </c>
      <c r="E378" s="5" t="s">
        <v>109</v>
      </c>
      <c r="F378" s="5" t="s">
        <v>185</v>
      </c>
      <c r="G378" s="5" t="s">
        <v>87</v>
      </c>
      <c r="H378" s="5" t="s">
        <v>131</v>
      </c>
      <c r="I378" s="150">
        <v>813.89986368690381</v>
      </c>
      <c r="J378" s="150"/>
      <c r="K378" s="150"/>
      <c r="L378" s="150"/>
      <c r="M378" s="150">
        <v>0</v>
      </c>
      <c r="N378" s="150">
        <v>0</v>
      </c>
      <c r="O378" s="150">
        <v>0</v>
      </c>
      <c r="P378" s="150">
        <v>0</v>
      </c>
      <c r="Q378" s="150">
        <v>0</v>
      </c>
      <c r="R378" s="150"/>
      <c r="S378" s="150">
        <v>0</v>
      </c>
      <c r="T378" s="150"/>
      <c r="U378" s="150"/>
      <c r="V378" s="150">
        <v>33.200221211340576</v>
      </c>
      <c r="W378" s="150"/>
      <c r="X378" s="150"/>
      <c r="Y378" s="150"/>
      <c r="Z378" s="150">
        <v>11.857221861193064</v>
      </c>
      <c r="AA378" s="150">
        <v>0</v>
      </c>
      <c r="AB378" s="150"/>
      <c r="AC378" s="150"/>
      <c r="AD378" s="150">
        <v>0</v>
      </c>
      <c r="AE378" s="150"/>
      <c r="AF378" s="150"/>
      <c r="AG378" s="150">
        <v>0</v>
      </c>
      <c r="AH378" s="150">
        <v>0</v>
      </c>
      <c r="AI378" s="150">
        <v>0</v>
      </c>
      <c r="AJ378" s="150">
        <v>0</v>
      </c>
      <c r="AK378" s="150"/>
      <c r="AL378" s="150">
        <v>858.957275390625</v>
      </c>
      <c r="AM378" s="150">
        <v>858.957275390625</v>
      </c>
      <c r="AN378" s="150">
        <v>0</v>
      </c>
      <c r="AO378" s="5" t="s">
        <v>1567</v>
      </c>
    </row>
    <row r="379" spans="1:41" ht="14.25" x14ac:dyDescent="0.45">
      <c r="A379" s="150">
        <v>2014</v>
      </c>
      <c r="B379" s="5" t="s">
        <v>1476</v>
      </c>
      <c r="C379" s="5" t="s">
        <v>175</v>
      </c>
      <c r="D379" s="5" t="s">
        <v>84</v>
      </c>
      <c r="E379" s="5" t="s">
        <v>109</v>
      </c>
      <c r="F379" s="5" t="s">
        <v>188</v>
      </c>
      <c r="G379" s="5" t="s">
        <v>87</v>
      </c>
      <c r="H379" s="5" t="s">
        <v>131</v>
      </c>
      <c r="I379" s="150"/>
      <c r="J379" s="150">
        <v>181.45478203318311</v>
      </c>
      <c r="K379" s="150">
        <v>0</v>
      </c>
      <c r="L379" s="150">
        <v>181.45478203318311</v>
      </c>
      <c r="M379" s="150">
        <v>435.49147687963949</v>
      </c>
      <c r="N379" s="150">
        <v>0</v>
      </c>
      <c r="O379" s="150">
        <v>469.96788546594428</v>
      </c>
      <c r="P379" s="150">
        <v>423.39449141076057</v>
      </c>
      <c r="Q379" s="150">
        <v>445.16906525474258</v>
      </c>
      <c r="R379" s="150">
        <v>468.58404351028156</v>
      </c>
      <c r="S379" s="150">
        <v>1252.0379960289636</v>
      </c>
      <c r="T379" s="150">
        <v>308.4731294564113</v>
      </c>
      <c r="U379" s="150">
        <v>665.87856513443762</v>
      </c>
      <c r="V379" s="150">
        <v>786.30405547712678</v>
      </c>
      <c r="W379" s="150">
        <v>108.87286921990987</v>
      </c>
      <c r="X379" s="150">
        <v>375.82867476128536</v>
      </c>
      <c r="Y379" s="150">
        <v>2706.095649388204</v>
      </c>
      <c r="Z379" s="150">
        <v>10.887286921990986</v>
      </c>
      <c r="AA379" s="150">
        <v>6216.6144856798846</v>
      </c>
      <c r="AB379" s="150">
        <v>0</v>
      </c>
      <c r="AC379" s="150">
        <v>0</v>
      </c>
      <c r="AD379" s="150">
        <v>0</v>
      </c>
      <c r="AE379" s="150">
        <v>242.18164908695505</v>
      </c>
      <c r="AF379" s="150">
        <v>2344.211909689599</v>
      </c>
      <c r="AG379" s="150">
        <v>10034.381693709283</v>
      </c>
      <c r="AH379" s="150">
        <v>132.71297196008453</v>
      </c>
      <c r="AI379" s="150">
        <v>0</v>
      </c>
      <c r="AJ379" s="150">
        <v>828.00672221655918</v>
      </c>
      <c r="AK379" s="150">
        <v>120.96985468878874</v>
      </c>
      <c r="AL379" s="150">
        <v>28738.97265625</v>
      </c>
      <c r="AM379" s="150">
        <v>25534.6171875</v>
      </c>
      <c r="AN379" s="150">
        <v>3204.354736328125</v>
      </c>
      <c r="AO379" s="5" t="s">
        <v>1569</v>
      </c>
    </row>
    <row r="380" spans="1:41" ht="14.25" x14ac:dyDescent="0.45">
      <c r="A380" s="150">
        <v>2014</v>
      </c>
      <c r="B380" s="5" t="s">
        <v>1477</v>
      </c>
      <c r="C380" s="5" t="s">
        <v>175</v>
      </c>
      <c r="D380" s="5" t="s">
        <v>84</v>
      </c>
      <c r="E380" s="5" t="s">
        <v>109</v>
      </c>
      <c r="F380" s="5" t="s">
        <v>188</v>
      </c>
      <c r="G380" s="5" t="s">
        <v>87</v>
      </c>
      <c r="H380" s="5" t="s">
        <v>131</v>
      </c>
      <c r="I380" s="150">
        <v>0</v>
      </c>
      <c r="J380" s="150">
        <v>163.62966168446428</v>
      </c>
      <c r="K380" s="150">
        <v>0</v>
      </c>
      <c r="L380" s="150">
        <v>177.85832791789596</v>
      </c>
      <c r="M380" s="150">
        <v>545.4322056148809</v>
      </c>
      <c r="N380" s="150">
        <v>10.656085286654207</v>
      </c>
      <c r="O380" s="150">
        <v>511.04626221742109</v>
      </c>
      <c r="P380" s="150">
        <v>415.00276514175727</v>
      </c>
      <c r="Q380" s="150">
        <v>380.59577517549377</v>
      </c>
      <c r="R380" s="150"/>
      <c r="S380" s="150">
        <v>881.46997575985631</v>
      </c>
      <c r="T380" s="150">
        <v>1600.7249512610636</v>
      </c>
      <c r="U380" s="150">
        <v>646.21859143502195</v>
      </c>
      <c r="V380" s="150">
        <v>0</v>
      </c>
      <c r="W380" s="150">
        <v>0</v>
      </c>
      <c r="X380" s="150">
        <v>260.85888094624744</v>
      </c>
      <c r="Y380" s="150">
        <v>531.20353938144922</v>
      </c>
      <c r="Z380" s="150"/>
      <c r="AA380" s="150">
        <v>6336.9910806611097</v>
      </c>
      <c r="AB380" s="150"/>
      <c r="AC380" s="150">
        <v>0</v>
      </c>
      <c r="AD380" s="150">
        <v>245.26663419877852</v>
      </c>
      <c r="AE380" s="150">
        <v>190.90127196520834</v>
      </c>
      <c r="AF380" s="150">
        <v>0</v>
      </c>
      <c r="AG380" s="150">
        <v>6364.9566950884364</v>
      </c>
      <c r="AH380" s="150">
        <v>259.66536883492881</v>
      </c>
      <c r="AI380" s="150">
        <v>0</v>
      </c>
      <c r="AJ380" s="150">
        <v>272.98975455284568</v>
      </c>
      <c r="AK380" s="150">
        <v>118.57221861193064</v>
      </c>
      <c r="AL380" s="150">
        <v>19914.041015625</v>
      </c>
      <c r="AM380" s="150">
        <v>15491.0048828125</v>
      </c>
      <c r="AN380" s="150">
        <v>4423.03662109375</v>
      </c>
      <c r="AO380" s="5" t="s">
        <v>1570</v>
      </c>
    </row>
    <row r="381" spans="1:41" ht="14.25" x14ac:dyDescent="0.45">
      <c r="A381" s="150">
        <v>2014</v>
      </c>
      <c r="B381" s="5" t="s">
        <v>1477</v>
      </c>
      <c r="C381" s="5" t="s">
        <v>175</v>
      </c>
      <c r="D381" s="5" t="s">
        <v>84</v>
      </c>
      <c r="E381" s="5" t="s">
        <v>109</v>
      </c>
      <c r="F381" s="5" t="s">
        <v>191</v>
      </c>
      <c r="G381" s="5" t="s">
        <v>87</v>
      </c>
      <c r="H381" s="5" t="s">
        <v>131</v>
      </c>
      <c r="I381" s="150">
        <v>795.61958688605455</v>
      </c>
      <c r="J381" s="150">
        <v>3272.5932336892856</v>
      </c>
      <c r="K381" s="150">
        <v>167.1868282428222</v>
      </c>
      <c r="L381" s="150">
        <v>1043.4355237849898</v>
      </c>
      <c r="M381" s="150">
        <v>1689.6541152200116</v>
      </c>
      <c r="N381" s="150">
        <v>1135.3325503757942</v>
      </c>
      <c r="O381" s="150">
        <v>3001.0628530679646</v>
      </c>
      <c r="P381" s="150">
        <v>2205.4432661819101</v>
      </c>
      <c r="Q381" s="150">
        <v>376.34822187426784</v>
      </c>
      <c r="R381" s="150"/>
      <c r="S381" s="150">
        <v>881.46997575985631</v>
      </c>
      <c r="T381" s="150">
        <v>1778.5832791789596</v>
      </c>
      <c r="U381" s="150">
        <v>0</v>
      </c>
      <c r="V381" s="150">
        <v>770.71942097754913</v>
      </c>
      <c r="W381" s="150">
        <v>675.8616460880047</v>
      </c>
      <c r="X381" s="150">
        <v>6843.9884582806362</v>
      </c>
      <c r="Y381" s="150">
        <v>3052.0489070710946</v>
      </c>
      <c r="Z381" s="150">
        <v>4372.9434224080023</v>
      </c>
      <c r="AA381" s="150">
        <v>18846.714573471472</v>
      </c>
      <c r="AB381" s="150">
        <v>221.73004880431029</v>
      </c>
      <c r="AC381" s="150">
        <v>5434.1647789847812</v>
      </c>
      <c r="AD381" s="150">
        <v>3296.4707142122629</v>
      </c>
      <c r="AE381" s="150">
        <v>1273.465627892135</v>
      </c>
      <c r="AF381" s="150">
        <v>0</v>
      </c>
      <c r="AG381" s="150">
        <v>20795.195700160395</v>
      </c>
      <c r="AH381" s="150">
        <v>10346.74260063671</v>
      </c>
      <c r="AI381" s="150">
        <v>231.21582629326474</v>
      </c>
      <c r="AJ381" s="150">
        <v>13820.430711559395</v>
      </c>
      <c r="AK381" s="150">
        <v>482.58892975055772</v>
      </c>
      <c r="AL381" s="150">
        <v>106811.0078125</v>
      </c>
      <c r="AM381" s="150">
        <v>77194.453125</v>
      </c>
      <c r="AN381" s="150">
        <v>29616.55859375</v>
      </c>
      <c r="AO381" s="5" t="s">
        <v>1572</v>
      </c>
    </row>
    <row r="382" spans="1:41" ht="14.25" x14ac:dyDescent="0.45">
      <c r="A382" s="150">
        <v>2014</v>
      </c>
      <c r="B382" s="5" t="s">
        <v>1476</v>
      </c>
      <c r="C382" s="5" t="s">
        <v>175</v>
      </c>
      <c r="D382" s="5" t="s">
        <v>84</v>
      </c>
      <c r="E382" s="5" t="s">
        <v>109</v>
      </c>
      <c r="F382" s="5" t="s">
        <v>191</v>
      </c>
      <c r="G382" s="5" t="s">
        <v>87</v>
      </c>
      <c r="H382" s="5" t="s">
        <v>131</v>
      </c>
      <c r="I382" s="150">
        <v>811.70772496177244</v>
      </c>
      <c r="J382" s="150">
        <v>3629.0956406636624</v>
      </c>
      <c r="K382" s="150">
        <v>170.56749511119213</v>
      </c>
      <c r="L382" s="150">
        <v>697.99606155431104</v>
      </c>
      <c r="M382" s="150">
        <v>1844.7902840040283</v>
      </c>
      <c r="N382" s="150">
        <v>741.29117254742846</v>
      </c>
      <c r="O382" s="150">
        <v>3061.1421728997989</v>
      </c>
      <c r="P382" s="150">
        <v>2250.0392972114705</v>
      </c>
      <c r="Q382" s="150">
        <v>214.23761265384485</v>
      </c>
      <c r="R382" s="150">
        <v>531.66043566815176</v>
      </c>
      <c r="S382" s="150">
        <v>1252.0379960289636</v>
      </c>
      <c r="T382" s="150">
        <v>2818.5976142487775</v>
      </c>
      <c r="U382" s="150">
        <v>0</v>
      </c>
      <c r="V382" s="150">
        <v>719.77063539829305</v>
      </c>
      <c r="W382" s="150">
        <v>852.83747555596062</v>
      </c>
      <c r="X382" s="150">
        <v>7331.4015327062143</v>
      </c>
      <c r="Y382" s="150">
        <v>3595.2240813508015</v>
      </c>
      <c r="Z382" s="150">
        <v>5631.6306151818708</v>
      </c>
      <c r="AA382" s="150">
        <v>18612.136986299411</v>
      </c>
      <c r="AB382" s="150">
        <v>373.79685098835722</v>
      </c>
      <c r="AC382" s="150">
        <v>5543.849287715414</v>
      </c>
      <c r="AD382" s="150">
        <v>1330.2903707807736</v>
      </c>
      <c r="AE382" s="150">
        <v>2023.3417895246803</v>
      </c>
      <c r="AF382" s="150">
        <v>4792.5837030604325</v>
      </c>
      <c r="AG382" s="150">
        <v>20458.974146876131</v>
      </c>
      <c r="AH382" s="150">
        <v>8075.9474990235367</v>
      </c>
      <c r="AI382" s="150">
        <v>235.89121664313805</v>
      </c>
      <c r="AJ382" s="150">
        <v>4968.0403332993556</v>
      </c>
      <c r="AK382" s="150">
        <v>492.34730858337019</v>
      </c>
      <c r="AL382" s="150">
        <v>103061.21875</v>
      </c>
      <c r="AM382" s="150">
        <v>75221.5703125</v>
      </c>
      <c r="AN382" s="150">
        <v>27839.6484375</v>
      </c>
      <c r="AO382" s="5" t="s">
        <v>1571</v>
      </c>
    </row>
    <row r="383" spans="1:41" ht="14.25" x14ac:dyDescent="0.45">
      <c r="A383" s="150">
        <v>2014</v>
      </c>
      <c r="B383" s="5" t="s">
        <v>1476</v>
      </c>
      <c r="C383" s="5" t="s">
        <v>175</v>
      </c>
      <c r="D383" s="5" t="s">
        <v>84</v>
      </c>
      <c r="E383" s="5" t="s">
        <v>109</v>
      </c>
      <c r="F383" s="5" t="s">
        <v>194</v>
      </c>
      <c r="G383" s="5" t="s">
        <v>87</v>
      </c>
      <c r="H383" s="5" t="s">
        <v>131</v>
      </c>
      <c r="I383" s="150">
        <v>786.30405547712678</v>
      </c>
      <c r="J383" s="150">
        <v>447.58846234851836</v>
      </c>
      <c r="K383" s="150">
        <v>131.85714161077973</v>
      </c>
      <c r="L383" s="150"/>
      <c r="M383" s="150">
        <v>1425.0248882339313</v>
      </c>
      <c r="N383" s="150">
        <v>66.83584471555578</v>
      </c>
      <c r="O383" s="150">
        <v>450.91513335246003</v>
      </c>
      <c r="P383" s="150">
        <v>2322.621210024744</v>
      </c>
      <c r="Q383" s="150">
        <v>795.73970414285225</v>
      </c>
      <c r="R383" s="150">
        <v>758.05761094992226</v>
      </c>
      <c r="S383" s="150">
        <v>62.904324438170143</v>
      </c>
      <c r="T383" s="150">
        <v>1088.7286921990988</v>
      </c>
      <c r="U383" s="150">
        <v>0</v>
      </c>
      <c r="V383" s="150">
        <v>306.05373236263551</v>
      </c>
      <c r="W383" s="150">
        <v>241.93970937757749</v>
      </c>
      <c r="X383" s="150">
        <v>852.46751920424254</v>
      </c>
      <c r="Y383" s="150">
        <v>3577.0786031474831</v>
      </c>
      <c r="Z383" s="150">
        <v>151.21231836098593</v>
      </c>
      <c r="AA383" s="150">
        <v>6148.8761584333952</v>
      </c>
      <c r="AB383" s="150">
        <v>290.32765125309299</v>
      </c>
      <c r="AC383" s="150">
        <v>422.926313879144</v>
      </c>
      <c r="AD383" s="150">
        <v>244.84298589010842</v>
      </c>
      <c r="AE383" s="150">
        <v>1556.3981504259559</v>
      </c>
      <c r="AF383" s="150">
        <v>353.34447765612373</v>
      </c>
      <c r="AG383" s="150">
        <v>4775.3951422620758</v>
      </c>
      <c r="AH383" s="150">
        <v>1011.3079851982739</v>
      </c>
      <c r="AI383" s="150">
        <v>384.68413791034817</v>
      </c>
      <c r="AJ383" s="150">
        <v>1807.8146768394877</v>
      </c>
      <c r="AK383" s="150">
        <v>36.290956406636624</v>
      </c>
      <c r="AL383" s="150">
        <v>30497.537109375</v>
      </c>
      <c r="AM383" s="150">
        <v>24276.244140625</v>
      </c>
      <c r="AN383" s="150">
        <v>6221.291015625</v>
      </c>
      <c r="AO383" s="5" t="s">
        <v>1574</v>
      </c>
    </row>
    <row r="384" spans="1:41" ht="14.25" x14ac:dyDescent="0.45">
      <c r="A384" s="150">
        <v>2014</v>
      </c>
      <c r="B384" s="5" t="s">
        <v>1477</v>
      </c>
      <c r="C384" s="5" t="s">
        <v>175</v>
      </c>
      <c r="D384" s="5" t="s">
        <v>84</v>
      </c>
      <c r="E384" s="5" t="s">
        <v>109</v>
      </c>
      <c r="F384" s="5" t="s">
        <v>194</v>
      </c>
      <c r="G384" s="5" t="s">
        <v>87</v>
      </c>
      <c r="H384" s="5" t="s">
        <v>131</v>
      </c>
      <c r="I384" s="150">
        <v>770.71942097754913</v>
      </c>
      <c r="J384" s="150">
        <v>403.61983215501186</v>
      </c>
      <c r="K384" s="150">
        <v>129.24371828700441</v>
      </c>
      <c r="L384" s="150"/>
      <c r="M384" s="150">
        <v>1396.7807352485429</v>
      </c>
      <c r="N384" s="150">
        <v>1758.2102005770578</v>
      </c>
      <c r="O384" s="150">
        <v>442.27437542250129</v>
      </c>
      <c r="P384" s="150">
        <v>2276.5865973490681</v>
      </c>
      <c r="Q384" s="150">
        <v>766.23134393086889</v>
      </c>
      <c r="R384" s="150"/>
      <c r="S384" s="150">
        <v>36.898536138734137</v>
      </c>
      <c r="T384" s="150">
        <v>296.43054652982659</v>
      </c>
      <c r="U384" s="150"/>
      <c r="V384" s="150">
        <v>377.05965518593945</v>
      </c>
      <c r="W384" s="150">
        <v>237.14443722386127</v>
      </c>
      <c r="X384" s="150">
        <v>469.54598570324532</v>
      </c>
      <c r="Y384" s="150">
        <v>2573.0171438788948</v>
      </c>
      <c r="Z384" s="150"/>
      <c r="AA384" s="150">
        <v>6192.1220982477334</v>
      </c>
      <c r="AB384" s="150">
        <v>290.50193559923008</v>
      </c>
      <c r="AC384" s="150">
        <v>415.00276514175727</v>
      </c>
      <c r="AD384" s="150">
        <v>1560.6813937386448</v>
      </c>
      <c r="AE384" s="150">
        <v>869.13436242545163</v>
      </c>
      <c r="AF384" s="150">
        <v>0</v>
      </c>
      <c r="AG384" s="150">
        <v>6418.3141934638052</v>
      </c>
      <c r="AH384" s="150">
        <v>1274.2563836481042</v>
      </c>
      <c r="AI384" s="150">
        <v>377.05965518593945</v>
      </c>
      <c r="AJ384" s="150">
        <v>2368.5347253323066</v>
      </c>
      <c r="AK384" s="150">
        <v>35.57166558357919</v>
      </c>
      <c r="AL384" s="150">
        <v>31734.943359375</v>
      </c>
      <c r="AM384" s="150">
        <v>25188.552734375</v>
      </c>
      <c r="AN384" s="150">
        <v>6546.38916015625</v>
      </c>
      <c r="AO384" s="5" t="s">
        <v>1573</v>
      </c>
    </row>
    <row r="385" spans="1:41" ht="14.25" x14ac:dyDescent="0.45">
      <c r="A385" s="150">
        <v>2014</v>
      </c>
      <c r="B385" s="5" t="s">
        <v>1476</v>
      </c>
      <c r="C385" s="5" t="s">
        <v>175</v>
      </c>
      <c r="D385" s="5" t="s">
        <v>84</v>
      </c>
      <c r="E385" s="5" t="s">
        <v>109</v>
      </c>
      <c r="F385" s="5" t="s">
        <v>197</v>
      </c>
      <c r="G385" s="5" t="s">
        <v>87</v>
      </c>
      <c r="H385" s="5" t="s">
        <v>131</v>
      </c>
      <c r="I385" s="150">
        <v>864.93446102483949</v>
      </c>
      <c r="J385" s="150">
        <v>442.74966816096679</v>
      </c>
      <c r="K385" s="150">
        <v>48.387941875515494</v>
      </c>
      <c r="L385" s="150">
        <v>483.87941875515497</v>
      </c>
      <c r="M385" s="150">
        <v>0</v>
      </c>
      <c r="N385" s="150">
        <v>16.742227888928362</v>
      </c>
      <c r="O385" s="150">
        <v>323.89678592923184</v>
      </c>
      <c r="P385" s="150">
        <v>281.25491215143381</v>
      </c>
      <c r="Q385" s="150">
        <v>97.380733024474935</v>
      </c>
      <c r="R385" s="150">
        <v>485.53814082977749</v>
      </c>
      <c r="S385" s="150">
        <v>713.72214266385356</v>
      </c>
      <c r="T385" s="150">
        <v>0</v>
      </c>
      <c r="U385" s="150">
        <v>36.653865970702988</v>
      </c>
      <c r="V385" s="150">
        <v>512.91218388046423</v>
      </c>
      <c r="W385" s="150">
        <v>96.775883751030989</v>
      </c>
      <c r="X385" s="150">
        <v>1068.7627938524054</v>
      </c>
      <c r="Y385" s="150">
        <v>9659.4428968997818</v>
      </c>
      <c r="Z385" s="150">
        <v>193.55176750206198</v>
      </c>
      <c r="AA385" s="150">
        <v>3444.9713567221065</v>
      </c>
      <c r="AB385" s="150">
        <v>49.59764042240338</v>
      </c>
      <c r="AC385" s="150">
        <v>112.78017133238681</v>
      </c>
      <c r="AD385" s="150">
        <v>443.43012359359108</v>
      </c>
      <c r="AE385" s="150">
        <v>242.18164908695505</v>
      </c>
      <c r="AF385" s="150">
        <v>583.07469959996172</v>
      </c>
      <c r="AG385" s="150">
        <v>6531.8539379741151</v>
      </c>
      <c r="AH385" s="150">
        <v>1360.9108652488733</v>
      </c>
      <c r="AI385" s="150">
        <v>141.53472998588282</v>
      </c>
      <c r="AJ385" s="150">
        <v>6941.4563545821538</v>
      </c>
      <c r="AK385" s="150">
        <v>45.968544781739723</v>
      </c>
      <c r="AL385" s="150">
        <v>35224.34375</v>
      </c>
      <c r="AM385" s="150">
        <v>30931.357421875</v>
      </c>
      <c r="AN385" s="150">
        <v>4292.9873046875</v>
      </c>
      <c r="AO385" s="5" t="s">
        <v>1576</v>
      </c>
    </row>
    <row r="386" spans="1:41" ht="14.25" x14ac:dyDescent="0.45">
      <c r="A386" s="150">
        <v>2014</v>
      </c>
      <c r="B386" s="5" t="s">
        <v>1477</v>
      </c>
      <c r="C386" s="5" t="s">
        <v>175</v>
      </c>
      <c r="D386" s="5" t="s">
        <v>84</v>
      </c>
      <c r="E386" s="5" t="s">
        <v>109</v>
      </c>
      <c r="F386" s="5" t="s">
        <v>197</v>
      </c>
      <c r="G386" s="5" t="s">
        <v>87</v>
      </c>
      <c r="H386" s="5" t="s">
        <v>131</v>
      </c>
      <c r="I386" s="150">
        <v>847.79136307530405</v>
      </c>
      <c r="J386" s="150">
        <v>322.89586572400952</v>
      </c>
      <c r="K386" s="150">
        <v>47.428887444772258</v>
      </c>
      <c r="L386" s="150">
        <v>237.14443722386127</v>
      </c>
      <c r="M386" s="150">
        <v>0</v>
      </c>
      <c r="N386" s="150">
        <v>25.871272378937146</v>
      </c>
      <c r="O386" s="150">
        <v>267.97321406296322</v>
      </c>
      <c r="P386" s="150">
        <v>275.68040827273876</v>
      </c>
      <c r="Q386" s="150">
        <v>109.93322462219328</v>
      </c>
      <c r="R386" s="150"/>
      <c r="S386" s="150">
        <v>440.1828089150743</v>
      </c>
      <c r="T386" s="150">
        <v>0</v>
      </c>
      <c r="U386" s="150">
        <v>35.57166558357919</v>
      </c>
      <c r="V386" s="150">
        <v>226.47293754878751</v>
      </c>
      <c r="W386" s="150">
        <v>272.71610280744045</v>
      </c>
      <c r="X386" s="150">
        <v>1233.1510735640786</v>
      </c>
      <c r="Y386" s="150">
        <v>6015.1686501832419</v>
      </c>
      <c r="Z386" s="150"/>
      <c r="AA386" s="150">
        <v>3475.4611468256276</v>
      </c>
      <c r="AB386" s="150">
        <v>97.229219261783129</v>
      </c>
      <c r="AC386" s="150">
        <v>110.27216330909549</v>
      </c>
      <c r="AD386" s="150">
        <v>1180.5791161370139</v>
      </c>
      <c r="AE386" s="150">
        <v>190.90127196520834</v>
      </c>
      <c r="AF386" s="150">
        <v>0</v>
      </c>
      <c r="AG386" s="150">
        <v>6829.7597920472053</v>
      </c>
      <c r="AH386" s="150">
        <v>1402.294738919818</v>
      </c>
      <c r="AI386" s="150">
        <v>138.72949577595884</v>
      </c>
      <c r="AJ386" s="150">
        <v>4708.0666310177439</v>
      </c>
      <c r="AK386" s="150">
        <v>45.057443072533644</v>
      </c>
      <c r="AL386" s="150">
        <v>28536.333984375</v>
      </c>
      <c r="AM386" s="150">
        <v>23410.9921875</v>
      </c>
      <c r="AN386" s="150">
        <v>5125.34228515625</v>
      </c>
      <c r="AO386" s="5" t="s">
        <v>1575</v>
      </c>
    </row>
    <row r="387" spans="1:41" ht="14.25" x14ac:dyDescent="0.45">
      <c r="A387" s="150">
        <v>2014</v>
      </c>
      <c r="B387" s="5" t="s">
        <v>1476</v>
      </c>
      <c r="C387" s="5" t="s">
        <v>175</v>
      </c>
      <c r="D387" s="5" t="s">
        <v>84</v>
      </c>
      <c r="E387" s="5" t="s">
        <v>109</v>
      </c>
      <c r="F387" s="5" t="s">
        <v>200</v>
      </c>
      <c r="G387" s="5" t="s">
        <v>87</v>
      </c>
      <c r="H387" s="5" t="s">
        <v>131</v>
      </c>
      <c r="I387" s="150">
        <v>1028.2437648547043</v>
      </c>
      <c r="J387" s="150">
        <v>1527.8492647194018</v>
      </c>
      <c r="K387" s="150">
        <v>139.11533289210706</v>
      </c>
      <c r="L387" s="150">
        <v>362.90956406636622</v>
      </c>
      <c r="M387" s="150">
        <v>683.47967899165633</v>
      </c>
      <c r="N387" s="150">
        <v>0</v>
      </c>
      <c r="O387" s="150">
        <v>133.36926479438958</v>
      </c>
      <c r="P387" s="150">
        <v>429.4429841452</v>
      </c>
      <c r="Q387" s="150">
        <v>0</v>
      </c>
      <c r="R387" s="150">
        <v>890.06964638489274</v>
      </c>
      <c r="S387" s="150">
        <v>53.226736063067044</v>
      </c>
      <c r="T387" s="150">
        <v>108.87286921990987</v>
      </c>
      <c r="U387" s="150">
        <v>61.089776617838311</v>
      </c>
      <c r="V387" s="150">
        <v>72.581912813273249</v>
      </c>
      <c r="W387" s="150">
        <v>181.45478203318311</v>
      </c>
      <c r="X387" s="150">
        <v>146.80807607862715</v>
      </c>
      <c r="Y387" s="150">
        <v>7563.0353151430718</v>
      </c>
      <c r="Z387" s="150">
        <v>7.2581912813273242</v>
      </c>
      <c r="AA387" s="150">
        <v>623.80465842807382</v>
      </c>
      <c r="AB387" s="150"/>
      <c r="AC387" s="150">
        <v>1251.7165549310844</v>
      </c>
      <c r="AD387" s="150">
        <v>222.58453262737129</v>
      </c>
      <c r="AE387" s="150"/>
      <c r="AF387" s="150"/>
      <c r="AG387" s="150">
        <v>960.88518049460572</v>
      </c>
      <c r="AH387" s="150">
        <v>1191.5530686845691</v>
      </c>
      <c r="AI387" s="150">
        <v>298.79554108130822</v>
      </c>
      <c r="AJ387" s="150">
        <v>2785.6202352058558</v>
      </c>
      <c r="AK387" s="150">
        <v>42.339449141076059</v>
      </c>
      <c r="AL387" s="150">
        <v>20766.107421875</v>
      </c>
      <c r="AM387" s="150">
        <v>17564.5078125</v>
      </c>
      <c r="AN387" s="150">
        <v>3201.599365234375</v>
      </c>
      <c r="AO387" s="5" t="s">
        <v>1578</v>
      </c>
    </row>
    <row r="388" spans="1:41" ht="14.25" x14ac:dyDescent="0.45">
      <c r="A388" s="150">
        <v>2014</v>
      </c>
      <c r="B388" s="5" t="s">
        <v>1477</v>
      </c>
      <c r="C388" s="5" t="s">
        <v>175</v>
      </c>
      <c r="D388" s="5" t="s">
        <v>84</v>
      </c>
      <c r="E388" s="5" t="s">
        <v>109</v>
      </c>
      <c r="F388" s="5" t="s">
        <v>200</v>
      </c>
      <c r="G388" s="5" t="s">
        <v>87</v>
      </c>
      <c r="H388" s="5" t="s">
        <v>131</v>
      </c>
      <c r="I388" s="150">
        <v>1007.8638582014105</v>
      </c>
      <c r="J388" s="150">
        <v>3763.4822187426785</v>
      </c>
      <c r="K388" s="150">
        <v>136.35805140372022</v>
      </c>
      <c r="L388" s="150"/>
      <c r="M388" s="150">
        <v>669.93303515740809</v>
      </c>
      <c r="N388" s="150">
        <v>0</v>
      </c>
      <c r="O388" s="150">
        <v>267.97321406296322</v>
      </c>
      <c r="P388" s="150">
        <v>420.93137607235377</v>
      </c>
      <c r="Q388" s="150">
        <v>0</v>
      </c>
      <c r="R388" s="150"/>
      <c r="S388" s="150">
        <v>34.148798960236029</v>
      </c>
      <c r="T388" s="150">
        <v>118.57221861193064</v>
      </c>
      <c r="U388" s="150">
        <v>59.286109305965319</v>
      </c>
      <c r="V388" s="150">
        <v>182.60121666237319</v>
      </c>
      <c r="W388" s="150">
        <v>177.85832791789596</v>
      </c>
      <c r="X388" s="150">
        <v>381.80254393041668</v>
      </c>
      <c r="Y388" s="150">
        <v>2437.8448146612941</v>
      </c>
      <c r="Z388" s="150"/>
      <c r="AA388" s="150">
        <v>634.31124869928328</v>
      </c>
      <c r="AB388" s="150"/>
      <c r="AC388" s="150">
        <v>1227.2224626334821</v>
      </c>
      <c r="AD388" s="150">
        <v>0</v>
      </c>
      <c r="AE388" s="150">
        <v>18.971554977908902</v>
      </c>
      <c r="AF388" s="150">
        <v>14602.168722059259</v>
      </c>
      <c r="AG388" s="150">
        <v>7946.7100913715913</v>
      </c>
      <c r="AH388" s="150">
        <v>870.67176638283308</v>
      </c>
      <c r="AI388" s="150">
        <v>292.87337997146869</v>
      </c>
      <c r="AJ388" s="150">
        <v>706.83583989601232</v>
      </c>
      <c r="AK388" s="150">
        <v>41.500276514175724</v>
      </c>
      <c r="AL388" s="150">
        <v>35999.921875</v>
      </c>
      <c r="AM388" s="150">
        <v>33008.23046875</v>
      </c>
      <c r="AN388" s="150">
        <v>2991.69140625</v>
      </c>
      <c r="AO388" s="5" t="s">
        <v>1577</v>
      </c>
    </row>
    <row r="389" spans="1:41" ht="14.25" x14ac:dyDescent="0.45">
      <c r="A389" s="150">
        <v>2014</v>
      </c>
      <c r="B389" s="5" t="s">
        <v>1477</v>
      </c>
      <c r="C389" s="5" t="s">
        <v>175</v>
      </c>
      <c r="D389" s="5" t="s">
        <v>84</v>
      </c>
      <c r="E389" s="5" t="s">
        <v>109</v>
      </c>
      <c r="F389" s="5" t="s">
        <v>203</v>
      </c>
      <c r="G389" s="5" t="s">
        <v>87</v>
      </c>
      <c r="H389" s="5" t="s">
        <v>131</v>
      </c>
      <c r="I389" s="150">
        <v>0</v>
      </c>
      <c r="J389" s="150">
        <v>109.0864411229762</v>
      </c>
      <c r="K389" s="150">
        <v>94.857774889544515</v>
      </c>
      <c r="L389" s="150">
        <v>177.85832791789596</v>
      </c>
      <c r="M389" s="150">
        <v>0</v>
      </c>
      <c r="N389" s="150">
        <v>1298.8139967869936</v>
      </c>
      <c r="O389" s="150">
        <v>547.80364998711957</v>
      </c>
      <c r="P389" s="150">
        <v>59.286109305965319</v>
      </c>
      <c r="Q389" s="150">
        <v>0</v>
      </c>
      <c r="R389" s="150">
        <v>6773.3827459771164</v>
      </c>
      <c r="S389" s="150">
        <v>204.18136044974455</v>
      </c>
      <c r="T389" s="150">
        <v>2015.727716402821</v>
      </c>
      <c r="U389" s="150">
        <v>0</v>
      </c>
      <c r="V389" s="150">
        <v>235.95871503774197</v>
      </c>
      <c r="W389" s="150">
        <v>59.286109305965319</v>
      </c>
      <c r="X389" s="150"/>
      <c r="Y389" s="150">
        <v>1234.336795750198</v>
      </c>
      <c r="Z389" s="150">
        <v>923.67758298693968</v>
      </c>
      <c r="AA389" s="150">
        <v>7604.9914766564616</v>
      </c>
      <c r="AB389" s="150"/>
      <c r="AC389" s="150">
        <v>1201.1365745388573</v>
      </c>
      <c r="AD389" s="150">
        <v>130.72589591981944</v>
      </c>
      <c r="AE389" s="150">
        <v>616.57553678203931</v>
      </c>
      <c r="AF389" s="150">
        <v>0</v>
      </c>
      <c r="AG389" s="150">
        <v>2103.4711581756496</v>
      </c>
      <c r="AH389" s="150">
        <v>0</v>
      </c>
      <c r="AI389" s="150">
        <v>0</v>
      </c>
      <c r="AJ389" s="150">
        <v>100.25198083085706</v>
      </c>
      <c r="AK389" s="150">
        <v>225.28721536266821</v>
      </c>
      <c r="AL389" s="150">
        <v>25716.69921875</v>
      </c>
      <c r="AM389" s="150">
        <v>22438.828125</v>
      </c>
      <c r="AN389" s="150">
        <v>3277.86962890625</v>
      </c>
      <c r="AO389" s="5" t="s">
        <v>1579</v>
      </c>
    </row>
    <row r="390" spans="1:41" ht="14.25" x14ac:dyDescent="0.45">
      <c r="A390" s="150">
        <v>2014</v>
      </c>
      <c r="B390" s="5" t="s">
        <v>1476</v>
      </c>
      <c r="C390" s="5" t="s">
        <v>175</v>
      </c>
      <c r="D390" s="5" t="s">
        <v>84</v>
      </c>
      <c r="E390" s="5" t="s">
        <v>109</v>
      </c>
      <c r="F390" s="5" t="s">
        <v>203</v>
      </c>
      <c r="G390" s="5" t="s">
        <v>87</v>
      </c>
      <c r="H390" s="5" t="s">
        <v>131</v>
      </c>
      <c r="I390" s="150"/>
      <c r="J390" s="150">
        <v>2540.3669484645634</v>
      </c>
      <c r="K390" s="150">
        <v>96.775883751030989</v>
      </c>
      <c r="L390" s="150">
        <v>181.45478203318311</v>
      </c>
      <c r="M390" s="150">
        <v>0</v>
      </c>
      <c r="N390" s="150">
        <v>1313.7326219202457</v>
      </c>
      <c r="O390" s="150">
        <v>558.88072866220398</v>
      </c>
      <c r="P390" s="150">
        <v>60.484927344394372</v>
      </c>
      <c r="Q390" s="150">
        <v>0</v>
      </c>
      <c r="R390" s="150">
        <v>136.64456938508155</v>
      </c>
      <c r="S390" s="150">
        <v>479.0406245676034</v>
      </c>
      <c r="T390" s="150">
        <v>2491.9790065890479</v>
      </c>
      <c r="U390" s="150">
        <v>0</v>
      </c>
      <c r="V390" s="150">
        <v>0</v>
      </c>
      <c r="W390" s="150">
        <v>60.484927344394372</v>
      </c>
      <c r="X390" s="150">
        <v>387.57332084757559</v>
      </c>
      <c r="Y390" s="150">
        <v>459.68544781739723</v>
      </c>
      <c r="Z390" s="150">
        <v>1546.5995921961639</v>
      </c>
      <c r="AA390" s="150">
        <v>7602.3437336813686</v>
      </c>
      <c r="AB390" s="150">
        <v>0</v>
      </c>
      <c r="AC390" s="150">
        <v>1225.0127256422145</v>
      </c>
      <c r="AD390" s="150">
        <v>3206.6084231630675</v>
      </c>
      <c r="AE390" s="150">
        <v>968.00077721968751</v>
      </c>
      <c r="AF390" s="150">
        <v>4327.0917022179729</v>
      </c>
      <c r="AG390" s="150">
        <v>4865.4186458086997</v>
      </c>
      <c r="AH390" s="150">
        <v>38.939044746743527</v>
      </c>
      <c r="AI390" s="150">
        <v>0</v>
      </c>
      <c r="AJ390" s="150">
        <v>690.00560184713265</v>
      </c>
      <c r="AK390" s="150">
        <v>229.84272390869862</v>
      </c>
      <c r="AL390" s="150">
        <v>33466.96875</v>
      </c>
      <c r="AM390" s="150">
        <v>25916.841796875</v>
      </c>
      <c r="AN390" s="150">
        <v>7550.12451171875</v>
      </c>
      <c r="AO390" s="5" t="s">
        <v>1580</v>
      </c>
    </row>
    <row r="391" spans="1:41" ht="14.25" x14ac:dyDescent="0.45">
      <c r="A391" s="150">
        <v>2014</v>
      </c>
      <c r="B391" s="5" t="s">
        <v>1477</v>
      </c>
      <c r="C391" s="5" t="s">
        <v>175</v>
      </c>
      <c r="D391" s="5" t="s">
        <v>84</v>
      </c>
      <c r="E391" s="5" t="s">
        <v>109</v>
      </c>
      <c r="F391" s="5" t="s">
        <v>206</v>
      </c>
      <c r="G391" s="5" t="s">
        <v>87</v>
      </c>
      <c r="H391" s="5" t="s">
        <v>131</v>
      </c>
      <c r="I391" s="150">
        <v>756.49075474411745</v>
      </c>
      <c r="J391" s="150">
        <v>0</v>
      </c>
      <c r="K391" s="150">
        <v>83.000553028351447</v>
      </c>
      <c r="L391" s="150"/>
      <c r="M391" s="150">
        <v>0</v>
      </c>
      <c r="N391" s="150">
        <v>89.366695445626007</v>
      </c>
      <c r="O391" s="150">
        <v>373.5024886275815</v>
      </c>
      <c r="P391" s="150">
        <v>1250.9369063558684</v>
      </c>
      <c r="Q391" s="150">
        <v>10.885463243558984</v>
      </c>
      <c r="R391" s="150"/>
      <c r="S391" s="150">
        <v>121.41795185861699</v>
      </c>
      <c r="T391" s="150">
        <v>237.14443722386127</v>
      </c>
      <c r="U391" s="150">
        <v>0</v>
      </c>
      <c r="V391" s="150">
        <v>0</v>
      </c>
      <c r="W391" s="150">
        <v>285.28475798030513</v>
      </c>
      <c r="X391" s="150">
        <v>952.13491545380305</v>
      </c>
      <c r="Y391" s="150">
        <v>1989.6418283081962</v>
      </c>
      <c r="Z391" s="150">
        <v>258.48743657400883</v>
      </c>
      <c r="AA391" s="150">
        <v>3413.8143294386596</v>
      </c>
      <c r="AB391" s="150"/>
      <c r="AC391" s="150">
        <v>222.91577099042959</v>
      </c>
      <c r="AD391" s="150">
        <v>2304.9286776194408</v>
      </c>
      <c r="AE391" s="150">
        <v>258.48743657400883</v>
      </c>
      <c r="AF391" s="150">
        <v>0</v>
      </c>
      <c r="AG391" s="150">
        <v>20664.766259687272</v>
      </c>
      <c r="AH391" s="150">
        <v>1404.7902871149108</v>
      </c>
      <c r="AI391" s="150">
        <v>0</v>
      </c>
      <c r="AJ391" s="150">
        <v>2186.8203965272733</v>
      </c>
      <c r="AK391" s="150">
        <v>892.84880614783776</v>
      </c>
      <c r="AL391" s="150">
        <v>37757.6640625</v>
      </c>
      <c r="AM391" s="150">
        <v>31102.61328125</v>
      </c>
      <c r="AN391" s="150">
        <v>6655.052734375</v>
      </c>
      <c r="AO391" s="5" t="s">
        <v>1581</v>
      </c>
    </row>
    <row r="392" spans="1:41" ht="14.25" x14ac:dyDescent="0.45">
      <c r="A392" s="150">
        <v>2014</v>
      </c>
      <c r="B392" s="5" t="s">
        <v>1476</v>
      </c>
      <c r="C392" s="5" t="s">
        <v>175</v>
      </c>
      <c r="D392" s="5" t="s">
        <v>84</v>
      </c>
      <c r="E392" s="5" t="s">
        <v>109</v>
      </c>
      <c r="F392" s="5" t="s">
        <v>206</v>
      </c>
      <c r="G392" s="5" t="s">
        <v>87</v>
      </c>
      <c r="H392" s="5" t="s">
        <v>131</v>
      </c>
      <c r="I392" s="150">
        <v>771.78767291447218</v>
      </c>
      <c r="J392" s="150">
        <v>0</v>
      </c>
      <c r="K392" s="150">
        <v>84.678898282152119</v>
      </c>
      <c r="L392" s="150"/>
      <c r="M392" s="150">
        <v>0</v>
      </c>
      <c r="N392" s="150">
        <v>168.75294729086031</v>
      </c>
      <c r="O392" s="150">
        <v>546.17889391988115</v>
      </c>
      <c r="P392" s="150">
        <v>1276.2319669667213</v>
      </c>
      <c r="Q392" s="150">
        <v>393.07037308664849</v>
      </c>
      <c r="R392" s="150">
        <v>2439.7176019219023</v>
      </c>
      <c r="S392" s="150">
        <v>26.613368031533522</v>
      </c>
      <c r="T392" s="150">
        <v>108.87286921990987</v>
      </c>
      <c r="U392" s="150">
        <v>0</v>
      </c>
      <c r="V392" s="150">
        <v>0</v>
      </c>
      <c r="W392" s="150">
        <v>291.05347038122568</v>
      </c>
      <c r="X392" s="150">
        <v>634.65131288790496</v>
      </c>
      <c r="Y392" s="150"/>
      <c r="Z392" s="150">
        <v>991.95280844806769</v>
      </c>
      <c r="AA392" s="150">
        <v>3354.1708876696571</v>
      </c>
      <c r="AB392" s="150">
        <v>0</v>
      </c>
      <c r="AC392" s="150">
        <v>227.14818088043319</v>
      </c>
      <c r="AD392" s="150">
        <v>1343.6872190728834</v>
      </c>
      <c r="AE392" s="150">
        <v>4881.3755764020034</v>
      </c>
      <c r="AF392" s="150">
        <v>5685.583170373071</v>
      </c>
      <c r="AG392" s="150">
        <v>20573.984631775631</v>
      </c>
      <c r="AH392" s="150">
        <v>3194.0765242182315</v>
      </c>
      <c r="AI392" s="150">
        <v>0</v>
      </c>
      <c r="AJ392" s="150">
        <v>3036.024648127383</v>
      </c>
      <c r="AK392" s="150">
        <v>879.45084358749409</v>
      </c>
      <c r="AL392" s="150">
        <v>50909.06640625</v>
      </c>
      <c r="AM392" s="150">
        <v>43799.80078125</v>
      </c>
      <c r="AN392" s="150">
        <v>7109.26318359375</v>
      </c>
      <c r="AO392" s="5" t="s">
        <v>1582</v>
      </c>
    </row>
    <row r="393" spans="1:41" ht="14.25" x14ac:dyDescent="0.45">
      <c r="A393" s="150">
        <v>2014</v>
      </c>
      <c r="B393" s="5" t="s">
        <v>81</v>
      </c>
      <c r="C393" s="5" t="s">
        <v>169</v>
      </c>
      <c r="D393" s="5" t="s">
        <v>84</v>
      </c>
      <c r="E393" s="5" t="s">
        <v>85</v>
      </c>
      <c r="F393" s="5" t="s">
        <v>86</v>
      </c>
      <c r="G393" s="5" t="s">
        <v>87</v>
      </c>
      <c r="H393" s="5" t="s">
        <v>131</v>
      </c>
      <c r="I393" s="150">
        <v>22864.072265625</v>
      </c>
      <c r="J393" s="150">
        <v>18875.51171875</v>
      </c>
      <c r="K393" s="150">
        <v>2311.503662109375</v>
      </c>
      <c r="L393" s="150">
        <v>3111.3349609375</v>
      </c>
      <c r="M393" s="150">
        <v>20033.962890625</v>
      </c>
      <c r="N393" s="150">
        <v>19952.146484375</v>
      </c>
      <c r="O393" s="150">
        <v>6372.1474609375</v>
      </c>
      <c r="P393" s="150">
        <v>8920.548828125</v>
      </c>
      <c r="Q393" s="150">
        <v>5351.9775390625</v>
      </c>
      <c r="R393" s="150">
        <v>10638.4326171875</v>
      </c>
      <c r="S393" s="150">
        <v>44960.2265625</v>
      </c>
      <c r="T393" s="150">
        <v>15331.0146484375</v>
      </c>
      <c r="U393" s="150">
        <v>14896.4296875</v>
      </c>
      <c r="V393" s="150">
        <v>6626.52001953125</v>
      </c>
      <c r="W393" s="150">
        <v>6158.64111328125</v>
      </c>
      <c r="X393" s="150">
        <v>20605.48046875</v>
      </c>
      <c r="Y393" s="150">
        <v>96980.21875</v>
      </c>
      <c r="Z393" s="150">
        <v>11838.7421875</v>
      </c>
      <c r="AA393" s="150">
        <v>127992.546875</v>
      </c>
      <c r="AB393" s="150">
        <v>3213.486083984375</v>
      </c>
      <c r="AC393" s="150">
        <v>11189.66015625</v>
      </c>
      <c r="AD393" s="150">
        <v>26682.359375</v>
      </c>
      <c r="AE393" s="150">
        <v>22408.71875</v>
      </c>
      <c r="AF393" s="150">
        <v>51726.26953125</v>
      </c>
      <c r="AG393" s="150">
        <v>206628.6875</v>
      </c>
      <c r="AH393" s="150">
        <v>60498.8515625</v>
      </c>
      <c r="AI393" s="150">
        <v>9244.859375</v>
      </c>
      <c r="AJ393" s="150">
        <v>42278.37890625</v>
      </c>
      <c r="AK393" s="150">
        <v>3091.177734375</v>
      </c>
      <c r="AL393" s="150">
        <v>900784</v>
      </c>
      <c r="AM393" s="150">
        <v>682280.25</v>
      </c>
      <c r="AN393" s="150">
        <v>218503.71875</v>
      </c>
      <c r="AO393" s="5" t="s">
        <v>335</v>
      </c>
    </row>
    <row r="394" spans="1:41" ht="14.25" x14ac:dyDescent="0.45">
      <c r="A394" s="150">
        <v>2014</v>
      </c>
      <c r="B394" s="5" t="s">
        <v>81</v>
      </c>
      <c r="C394" s="5" t="s">
        <v>169</v>
      </c>
      <c r="D394" s="5" t="s">
        <v>84</v>
      </c>
      <c r="E394" s="5" t="s">
        <v>85</v>
      </c>
      <c r="F394" s="5" t="s">
        <v>86</v>
      </c>
      <c r="G394" s="5" t="s">
        <v>88</v>
      </c>
      <c r="H394" s="5" t="s">
        <v>131</v>
      </c>
      <c r="I394" s="150">
        <v>19282.823479999999</v>
      </c>
      <c r="J394" s="150">
        <v>15919</v>
      </c>
      <c r="K394" s="150">
        <v>1949.4480000000001</v>
      </c>
      <c r="L394" s="150">
        <v>2624</v>
      </c>
      <c r="M394" s="150">
        <v>16896</v>
      </c>
      <c r="N394" s="150">
        <v>16827</v>
      </c>
      <c r="O394" s="150">
        <v>5374.0643910000008</v>
      </c>
      <c r="P394" s="150">
        <v>7523.3040999999994</v>
      </c>
      <c r="Q394" s="150">
        <v>4513.6859999999997</v>
      </c>
      <c r="R394" s="150">
        <v>8972.1120349358316</v>
      </c>
      <c r="S394" s="150">
        <v>37918.010999999999</v>
      </c>
      <c r="T394" s="150">
        <v>12929.684999999999</v>
      </c>
      <c r="U394" s="150">
        <v>12563.17006</v>
      </c>
      <c r="V394" s="150">
        <v>5588.5941400000002</v>
      </c>
      <c r="W394" s="150">
        <v>5194</v>
      </c>
      <c r="X394" s="150">
        <v>17378</v>
      </c>
      <c r="Y394" s="150">
        <v>81790</v>
      </c>
      <c r="Z394" s="150">
        <v>9984.4149999999991</v>
      </c>
      <c r="AA394" s="150">
        <v>107944.7996342659</v>
      </c>
      <c r="AB394" s="150">
        <v>2710.1509999999998</v>
      </c>
      <c r="AC394" s="150">
        <v>9437</v>
      </c>
      <c r="AD394" s="150">
        <v>22503.044000000002</v>
      </c>
      <c r="AE394" s="150">
        <v>18898.7932</v>
      </c>
      <c r="AF394" s="150">
        <v>43624.274548761277</v>
      </c>
      <c r="AG394" s="150">
        <v>174264</v>
      </c>
      <c r="AH394" s="150">
        <v>51022.789349999999</v>
      </c>
      <c r="AI394" s="150">
        <v>7796.81743465</v>
      </c>
      <c r="AJ394" s="150">
        <v>35656.227539999993</v>
      </c>
      <c r="AK394" s="150">
        <v>2607</v>
      </c>
      <c r="AL394" s="150">
        <v>759692.25</v>
      </c>
      <c r="AM394" s="150">
        <v>575413.25</v>
      </c>
      <c r="AN394" s="150">
        <v>184279.015625</v>
      </c>
      <c r="AO394" s="5" t="s">
        <v>336</v>
      </c>
    </row>
    <row r="395" spans="1:41" ht="14.25" x14ac:dyDescent="0.45">
      <c r="A395" s="150">
        <v>2014</v>
      </c>
      <c r="B395" s="5" t="s">
        <v>81</v>
      </c>
      <c r="C395" s="5" t="s">
        <v>169</v>
      </c>
      <c r="D395" s="5" t="s">
        <v>84</v>
      </c>
      <c r="E395" s="5" t="s">
        <v>27</v>
      </c>
      <c r="F395" s="5" t="s">
        <v>27</v>
      </c>
      <c r="G395" s="5" t="s">
        <v>87</v>
      </c>
      <c r="H395" s="5" t="s">
        <v>131</v>
      </c>
      <c r="I395" s="150">
        <v>314.14779663085938</v>
      </c>
      <c r="J395" s="150">
        <v>634.36138916015625</v>
      </c>
      <c r="K395" s="150">
        <v>251.37310791015625</v>
      </c>
      <c r="L395" s="150">
        <v>0</v>
      </c>
      <c r="M395" s="150">
        <v>81.814834594726563</v>
      </c>
      <c r="N395" s="150">
        <v>17.785833358764648</v>
      </c>
      <c r="O395" s="150">
        <v>6.4382615089416504</v>
      </c>
      <c r="P395" s="150">
        <v>249.27642822265625</v>
      </c>
      <c r="Q395" s="150">
        <v>42.685997009277344</v>
      </c>
      <c r="R395" s="150">
        <v>63.890270233154297</v>
      </c>
      <c r="S395" s="150">
        <v>127.51967620849609</v>
      </c>
      <c r="T395" s="150">
        <v>376.08261108398438</v>
      </c>
      <c r="U395" s="150">
        <v>44.519290924072266</v>
      </c>
      <c r="V395" s="150">
        <v>234.77299499511719</v>
      </c>
      <c r="W395" s="150">
        <v>0</v>
      </c>
      <c r="X395" s="150">
        <v>170.74398803710938</v>
      </c>
      <c r="Y395" s="150">
        <v>4313.6572265625</v>
      </c>
      <c r="Z395" s="150">
        <v>0</v>
      </c>
      <c r="AA395" s="150">
        <v>1636.94775390625</v>
      </c>
      <c r="AB395" s="150">
        <v>114.26567840576172</v>
      </c>
      <c r="AC395" s="150">
        <v>3.557166576385498</v>
      </c>
      <c r="AD395" s="150">
        <v>51.031112670898438</v>
      </c>
      <c r="AE395" s="150">
        <v>0</v>
      </c>
      <c r="AF395" s="150">
        <v>506.01773071289063</v>
      </c>
      <c r="AG395" s="150">
        <v>25347.18359375</v>
      </c>
      <c r="AH395" s="150">
        <v>4601.73291015625</v>
      </c>
      <c r="AI395" s="150">
        <v>2128.55859375</v>
      </c>
      <c r="AJ395" s="150">
        <v>906.82733154296875</v>
      </c>
      <c r="AK395" s="150">
        <v>0</v>
      </c>
      <c r="AL395" s="150">
        <v>42225.1953125</v>
      </c>
      <c r="AM395" s="150">
        <v>34315.6328125</v>
      </c>
      <c r="AN395" s="150">
        <v>7909.560546875</v>
      </c>
      <c r="AO395" s="5" t="s">
        <v>337</v>
      </c>
    </row>
    <row r="396" spans="1:41" ht="14.25" x14ac:dyDescent="0.45">
      <c r="A396" s="150">
        <v>2014</v>
      </c>
      <c r="B396" s="5" t="s">
        <v>81</v>
      </c>
      <c r="C396" s="5" t="s">
        <v>169</v>
      </c>
      <c r="D396" s="5" t="s">
        <v>84</v>
      </c>
      <c r="E396" s="5" t="s">
        <v>27</v>
      </c>
      <c r="F396" s="5" t="s">
        <v>27</v>
      </c>
      <c r="G396" s="5" t="s">
        <v>88</v>
      </c>
      <c r="H396" s="5" t="s">
        <v>131</v>
      </c>
      <c r="I396" s="150">
        <v>264.94215000000003</v>
      </c>
      <c r="J396" s="150">
        <v>535</v>
      </c>
      <c r="K396" s="150">
        <v>212</v>
      </c>
      <c r="L396" s="150">
        <v>0</v>
      </c>
      <c r="M396" s="150">
        <v>69</v>
      </c>
      <c r="N396" s="150">
        <v>15</v>
      </c>
      <c r="O396" s="150">
        <v>5.4298229999999998</v>
      </c>
      <c r="P396" s="150">
        <v>210.23173</v>
      </c>
      <c r="Q396" s="150">
        <v>36</v>
      </c>
      <c r="R396" s="150">
        <v>53.883000000000003</v>
      </c>
      <c r="S396" s="150">
        <v>107.54600000000001</v>
      </c>
      <c r="T396" s="150">
        <v>317.17599999999999</v>
      </c>
      <c r="U396" s="150">
        <v>37.546140000000001</v>
      </c>
      <c r="V396" s="150">
        <v>198</v>
      </c>
      <c r="W396" s="150">
        <v>0</v>
      </c>
      <c r="X396" s="150">
        <v>144</v>
      </c>
      <c r="Y396" s="150">
        <v>3638</v>
      </c>
      <c r="Z396" s="150">
        <v>0</v>
      </c>
      <c r="AA396" s="150">
        <v>1380.54919</v>
      </c>
      <c r="AB396" s="150">
        <v>96.367999999999995</v>
      </c>
      <c r="AC396" s="150">
        <v>3</v>
      </c>
      <c r="AD396" s="150">
        <v>43.037999999999997</v>
      </c>
      <c r="AE396" s="150">
        <v>0</v>
      </c>
      <c r="AF396" s="150">
        <v>426.75910876127699</v>
      </c>
      <c r="AG396" s="150">
        <v>21377</v>
      </c>
      <c r="AH396" s="150">
        <v>3880.953903166218</v>
      </c>
      <c r="AI396" s="150">
        <v>1795.1578744150011</v>
      </c>
      <c r="AJ396" s="150">
        <v>764.78901999999994</v>
      </c>
      <c r="AK396" s="150">
        <v>0</v>
      </c>
      <c r="AL396" s="150">
        <v>35611.3671875</v>
      </c>
      <c r="AM396" s="150">
        <v>28940.701171875</v>
      </c>
      <c r="AN396" s="150">
        <v>6670.66943359375</v>
      </c>
      <c r="AO396" s="5" t="s">
        <v>338</v>
      </c>
    </row>
    <row r="397" spans="1:41" ht="14.25" x14ac:dyDescent="0.45">
      <c r="A397" s="150">
        <v>2014</v>
      </c>
      <c r="B397" s="5" t="s">
        <v>81</v>
      </c>
      <c r="C397" s="5" t="s">
        <v>169</v>
      </c>
      <c r="D397" s="5" t="s">
        <v>84</v>
      </c>
      <c r="E397" s="5" t="s">
        <v>109</v>
      </c>
      <c r="F397" s="5" t="s">
        <v>109</v>
      </c>
      <c r="G397" s="5" t="s">
        <v>87</v>
      </c>
      <c r="H397" s="5" t="s">
        <v>131</v>
      </c>
      <c r="I397" s="150">
        <v>3187.3896484375</v>
      </c>
      <c r="J397" s="150">
        <v>9202.3896484375</v>
      </c>
      <c r="K397" s="150">
        <v>1235.003173828125</v>
      </c>
      <c r="L397" s="150">
        <v>1523.6529541015625</v>
      </c>
      <c r="M397" s="150">
        <v>4790.31787109375</v>
      </c>
      <c r="N397" s="150">
        <v>3216.8642578125</v>
      </c>
      <c r="O397" s="150">
        <v>4845.92822265625</v>
      </c>
      <c r="P397" s="150">
        <v>4374.6123046875</v>
      </c>
      <c r="Q397" s="150">
        <v>1673.1239013671875</v>
      </c>
      <c r="R397" s="150">
        <v>6786.35546875</v>
      </c>
      <c r="S397" s="150">
        <v>2717.114501953125</v>
      </c>
      <c r="T397" s="150">
        <v>5726.36572265625</v>
      </c>
      <c r="U397" s="150">
        <v>501.97409057617188</v>
      </c>
      <c r="V397" s="150">
        <v>1655.2681884765625</v>
      </c>
      <c r="W397" s="150">
        <v>1073.07861328125</v>
      </c>
      <c r="X397" s="150">
        <v>11544.19140625</v>
      </c>
      <c r="Y397" s="150">
        <v>17833.26171875</v>
      </c>
      <c r="Z397" s="150">
        <v>5420.1484375</v>
      </c>
      <c r="AA397" s="150">
        <v>50637.5546875</v>
      </c>
      <c r="AB397" s="150">
        <v>846.082763671875</v>
      </c>
      <c r="AC397" s="150">
        <v>7113.1474609375</v>
      </c>
      <c r="AD397" s="150">
        <v>9385.2392578125</v>
      </c>
      <c r="AE397" s="150">
        <v>3963.464599609375</v>
      </c>
      <c r="AF397" s="150">
        <v>15309.037109375</v>
      </c>
      <c r="AG397" s="150">
        <v>69258.03125</v>
      </c>
      <c r="AH397" s="150">
        <v>15327.6025390625</v>
      </c>
      <c r="AI397" s="150">
        <v>560.66485595703125</v>
      </c>
      <c r="AJ397" s="150">
        <v>22850.025390625</v>
      </c>
      <c r="AK397" s="150">
        <v>1898.3411865234375</v>
      </c>
      <c r="AL397" s="150">
        <v>284456.21875</v>
      </c>
      <c r="AM397" s="150">
        <v>224506.296875</v>
      </c>
      <c r="AN397" s="150">
        <v>59949.92578125</v>
      </c>
      <c r="AO397" s="5" t="s">
        <v>339</v>
      </c>
    </row>
    <row r="398" spans="1:41" ht="14.25" x14ac:dyDescent="0.45">
      <c r="A398" s="150">
        <v>2014</v>
      </c>
      <c r="B398" s="5" t="s">
        <v>81</v>
      </c>
      <c r="C398" s="5" t="s">
        <v>169</v>
      </c>
      <c r="D398" s="5" t="s">
        <v>84</v>
      </c>
      <c r="E398" s="5" t="s">
        <v>109</v>
      </c>
      <c r="F398" s="5" t="s">
        <v>109</v>
      </c>
      <c r="G398" s="5" t="s">
        <v>88</v>
      </c>
      <c r="H398" s="5" t="s">
        <v>131</v>
      </c>
      <c r="I398" s="150">
        <v>2688.1420600000001</v>
      </c>
      <c r="J398" s="150">
        <v>7761</v>
      </c>
      <c r="K398" s="150">
        <v>1041.5619999999999</v>
      </c>
      <c r="L398" s="150">
        <v>1285</v>
      </c>
      <c r="M398" s="150">
        <v>4040</v>
      </c>
      <c r="N398" s="150">
        <v>2713</v>
      </c>
      <c r="O398" s="150">
        <v>4086.9000620000011</v>
      </c>
      <c r="P398" s="150">
        <v>3689.4074300000002</v>
      </c>
      <c r="Q398" s="150">
        <v>1411.059</v>
      </c>
      <c r="R398" s="150">
        <v>5723.3939999999993</v>
      </c>
      <c r="S398" s="150">
        <v>2291.527</v>
      </c>
      <c r="T398" s="150">
        <v>4829.433</v>
      </c>
      <c r="U398" s="150">
        <v>423.34881999999988</v>
      </c>
      <c r="V398" s="150">
        <v>1396</v>
      </c>
      <c r="W398" s="150">
        <v>905</v>
      </c>
      <c r="X398" s="150">
        <v>9736</v>
      </c>
      <c r="Y398" s="150">
        <v>15040</v>
      </c>
      <c r="Z398" s="150">
        <v>4571.1790000000001</v>
      </c>
      <c r="AA398" s="150">
        <v>42706.086960000001</v>
      </c>
      <c r="AB398" s="150">
        <v>713.55899999999997</v>
      </c>
      <c r="AC398" s="150">
        <v>5999</v>
      </c>
      <c r="AD398" s="150">
        <v>7915.2090000000007</v>
      </c>
      <c r="AE398" s="150">
        <v>3342.6587100000002</v>
      </c>
      <c r="AF398" s="150">
        <v>12911.15</v>
      </c>
      <c r="AG398" s="150">
        <v>58410</v>
      </c>
      <c r="AH398" s="150">
        <v>12926.80741679689</v>
      </c>
      <c r="AI398" s="150">
        <v>472.84673047000001</v>
      </c>
      <c r="AJ398" s="150">
        <v>19270.978050000002</v>
      </c>
      <c r="AK398" s="150">
        <v>1601</v>
      </c>
      <c r="AL398" s="150">
        <v>239901.265625</v>
      </c>
      <c r="AM398" s="150">
        <v>189341.40625</v>
      </c>
      <c r="AN398" s="150">
        <v>50559.84765625</v>
      </c>
      <c r="AO398" s="5" t="s">
        <v>340</v>
      </c>
    </row>
    <row r="399" spans="1:41" ht="14.25" x14ac:dyDescent="0.45">
      <c r="A399" s="150">
        <v>2014</v>
      </c>
      <c r="B399" s="5" t="s">
        <v>81</v>
      </c>
      <c r="C399" s="5" t="s">
        <v>169</v>
      </c>
      <c r="D399" s="5" t="s">
        <v>84</v>
      </c>
      <c r="E399" s="5" t="s">
        <v>19</v>
      </c>
      <c r="F399" s="5" t="s">
        <v>19</v>
      </c>
      <c r="G399" s="5" t="s">
        <v>87</v>
      </c>
      <c r="H399" s="5" t="s">
        <v>131</v>
      </c>
      <c r="I399" s="150">
        <v>16871.224609375</v>
      </c>
      <c r="J399" s="150">
        <v>14029.46484375</v>
      </c>
      <c r="K399" s="150">
        <v>2062.502197265625</v>
      </c>
      <c r="L399" s="150">
        <v>2710.56103515625</v>
      </c>
      <c r="M399" s="150">
        <v>17795.318359375</v>
      </c>
      <c r="N399" s="150">
        <v>19107.912109375</v>
      </c>
      <c r="O399" s="150">
        <v>5714.966796875</v>
      </c>
      <c r="P399" s="150">
        <v>9016.591796875</v>
      </c>
      <c r="Q399" s="150">
        <v>5276.54541015625</v>
      </c>
      <c r="R399" s="150">
        <v>10770.314453125</v>
      </c>
      <c r="S399" s="150">
        <v>38378.28125</v>
      </c>
      <c r="T399" s="150">
        <v>15098.0791015625</v>
      </c>
      <c r="U399" s="150">
        <v>14894.2509765625</v>
      </c>
      <c r="V399" s="150">
        <v>6641.9345703125</v>
      </c>
      <c r="W399" s="150">
        <v>4427.48681640625</v>
      </c>
      <c r="X399" s="150">
        <v>18568.41015625</v>
      </c>
      <c r="Y399" s="150">
        <v>91566.2109375</v>
      </c>
      <c r="Z399" s="150">
        <v>11253.5419921875</v>
      </c>
      <c r="AA399" s="150">
        <v>117015.578125</v>
      </c>
      <c r="AB399" s="150">
        <v>3213.486083984375</v>
      </c>
      <c r="AC399" s="150">
        <v>11175.431640625</v>
      </c>
      <c r="AD399" s="150">
        <v>24417.982421875</v>
      </c>
      <c r="AE399" s="150">
        <v>22417.384765625</v>
      </c>
      <c r="AF399" s="150">
        <v>46656.70703125</v>
      </c>
      <c r="AG399" s="150">
        <v>176923.984375</v>
      </c>
      <c r="AH399" s="150">
        <v>53941.38671875</v>
      </c>
      <c r="AI399" s="150">
        <v>6324.63330078125</v>
      </c>
      <c r="AJ399" s="150">
        <v>37445.73828125</v>
      </c>
      <c r="AK399" s="150">
        <v>2899.0908203125</v>
      </c>
      <c r="AL399" s="150">
        <v>806615</v>
      </c>
      <c r="AM399" s="150">
        <v>613773.375</v>
      </c>
      <c r="AN399" s="150">
        <v>192841.640625</v>
      </c>
      <c r="AO399" s="5" t="s">
        <v>361</v>
      </c>
    </row>
    <row r="400" spans="1:41" ht="14.25" x14ac:dyDescent="0.45">
      <c r="A400" s="150">
        <v>2014</v>
      </c>
      <c r="B400" s="5" t="s">
        <v>81</v>
      </c>
      <c r="C400" s="5" t="s">
        <v>169</v>
      </c>
      <c r="D400" s="5" t="s">
        <v>84</v>
      </c>
      <c r="E400" s="5" t="s">
        <v>19</v>
      </c>
      <c r="F400" s="5" t="s">
        <v>19</v>
      </c>
      <c r="G400" s="5" t="s">
        <v>88</v>
      </c>
      <c r="H400" s="5" t="s">
        <v>131</v>
      </c>
      <c r="I400" s="150">
        <v>14228.6486205</v>
      </c>
      <c r="J400" s="150">
        <v>11832</v>
      </c>
      <c r="K400" s="150">
        <v>1739.4480000000001</v>
      </c>
      <c r="L400" s="150">
        <v>2286</v>
      </c>
      <c r="M400" s="150">
        <v>15008</v>
      </c>
      <c r="N400" s="150">
        <v>16115</v>
      </c>
      <c r="O400" s="150">
        <v>4819.8193810000012</v>
      </c>
      <c r="P400" s="150">
        <v>7604.3040999999994</v>
      </c>
      <c r="Q400" s="150">
        <v>4450.0690000000004</v>
      </c>
      <c r="R400" s="150">
        <v>9083.3370349358302</v>
      </c>
      <c r="S400" s="150">
        <v>32367.010999999999</v>
      </c>
      <c r="T400" s="150">
        <v>12733.235000000001</v>
      </c>
      <c r="U400" s="150">
        <v>12561.332850000001</v>
      </c>
      <c r="V400" s="150">
        <v>5601.5941400000002</v>
      </c>
      <c r="W400" s="150">
        <v>3734</v>
      </c>
      <c r="X400" s="150">
        <v>15660</v>
      </c>
      <c r="Y400" s="150">
        <v>77224</v>
      </c>
      <c r="Z400" s="150">
        <v>9490.8759999999984</v>
      </c>
      <c r="AA400" s="150">
        <v>98687.179644265925</v>
      </c>
      <c r="AB400" s="150">
        <v>2710.1509999999998</v>
      </c>
      <c r="AC400" s="150">
        <v>9425</v>
      </c>
      <c r="AD400" s="150">
        <v>20593.342000000001</v>
      </c>
      <c r="AE400" s="150">
        <v>18906.102559999999</v>
      </c>
      <c r="AF400" s="150">
        <v>39348.766588761282</v>
      </c>
      <c r="AG400" s="150">
        <v>149212</v>
      </c>
      <c r="AH400" s="150">
        <v>45492.43311460461</v>
      </c>
      <c r="AI400" s="150">
        <v>5333.9923520800003</v>
      </c>
      <c r="AJ400" s="150">
        <v>31580.532907743371</v>
      </c>
      <c r="AK400" s="150">
        <v>2445</v>
      </c>
      <c r="AL400" s="150">
        <v>680273.25</v>
      </c>
      <c r="AM400" s="150">
        <v>517636.75</v>
      </c>
      <c r="AN400" s="150">
        <v>162636.4375</v>
      </c>
      <c r="AO400" s="5" t="s">
        <v>362</v>
      </c>
    </row>
    <row r="401" spans="1:41" ht="14.25" x14ac:dyDescent="0.45">
      <c r="A401" s="150">
        <v>2014</v>
      </c>
      <c r="B401" s="5" t="s">
        <v>81</v>
      </c>
      <c r="C401" s="5" t="s">
        <v>169</v>
      </c>
      <c r="D401" s="5" t="s">
        <v>84</v>
      </c>
      <c r="E401" s="5" t="s">
        <v>24</v>
      </c>
      <c r="F401" s="5" t="s">
        <v>24</v>
      </c>
      <c r="G401" s="5" t="s">
        <v>87</v>
      </c>
      <c r="H401" s="5" t="s">
        <v>131</v>
      </c>
      <c r="I401" s="150">
        <v>4388.107421875</v>
      </c>
      <c r="J401" s="150">
        <v>5600.166015625</v>
      </c>
      <c r="K401" s="150">
        <v>263.8089599609375</v>
      </c>
      <c r="L401" s="150">
        <v>464.8031005859375</v>
      </c>
      <c r="M401" s="150">
        <v>3768.22509765625</v>
      </c>
      <c r="N401" s="150">
        <v>5301.36376953125</v>
      </c>
      <c r="O401" s="150">
        <v>74.439849853515625</v>
      </c>
      <c r="P401" s="150">
        <v>0</v>
      </c>
      <c r="Q401" s="150">
        <v>275.08636474609375</v>
      </c>
      <c r="R401" s="150">
        <v>203.9442138671875</v>
      </c>
      <c r="S401" s="150">
        <v>10660.5673828125</v>
      </c>
      <c r="T401" s="150">
        <v>323.81124877929688</v>
      </c>
      <c r="U401" s="150">
        <v>0</v>
      </c>
      <c r="V401" s="150">
        <v>1093.23583984375</v>
      </c>
      <c r="W401" s="150">
        <v>901.14886474609375</v>
      </c>
      <c r="X401" s="150">
        <v>2263.543701171875</v>
      </c>
      <c r="Y401" s="150">
        <v>17380.31640625</v>
      </c>
      <c r="Z401" s="150">
        <v>977.10150146484375</v>
      </c>
      <c r="AA401" s="150">
        <v>19516.724609375</v>
      </c>
      <c r="AB401" s="150">
        <v>2.4425876140594482</v>
      </c>
      <c r="AC401" s="150">
        <v>745.81927490234375</v>
      </c>
      <c r="AD401" s="150">
        <v>3869.254638671875</v>
      </c>
      <c r="AE401" s="150">
        <v>1749.1583251953125</v>
      </c>
      <c r="AF401" s="150">
        <v>8689.81640625</v>
      </c>
      <c r="AG401" s="150">
        <v>37601.62109375</v>
      </c>
      <c r="AH401" s="150">
        <v>13993.0146484375</v>
      </c>
      <c r="AI401" s="150">
        <v>3156.31591796875</v>
      </c>
      <c r="AJ401" s="150">
        <v>7171.5048828125</v>
      </c>
      <c r="AK401" s="150">
        <v>180.22976684570313</v>
      </c>
      <c r="AL401" s="150">
        <v>150615.578125</v>
      </c>
      <c r="AM401" s="150">
        <v>111158.7734375</v>
      </c>
      <c r="AN401" s="150">
        <v>39456.8046875</v>
      </c>
      <c r="AO401" s="5" t="s">
        <v>363</v>
      </c>
    </row>
    <row r="402" spans="1:41" ht="14.25" x14ac:dyDescent="0.45">
      <c r="A402" s="150">
        <v>2014</v>
      </c>
      <c r="B402" s="5" t="s">
        <v>81</v>
      </c>
      <c r="C402" s="5" t="s">
        <v>169</v>
      </c>
      <c r="D402" s="5" t="s">
        <v>84</v>
      </c>
      <c r="E402" s="5" t="s">
        <v>24</v>
      </c>
      <c r="F402" s="5" t="s">
        <v>24</v>
      </c>
      <c r="G402" s="5" t="s">
        <v>88</v>
      </c>
      <c r="H402" s="5" t="s">
        <v>131</v>
      </c>
      <c r="I402" s="150">
        <v>3700.7888600000028</v>
      </c>
      <c r="J402" s="150">
        <v>4723</v>
      </c>
      <c r="K402" s="150">
        <v>222.488</v>
      </c>
      <c r="L402" s="150">
        <v>392</v>
      </c>
      <c r="M402" s="150">
        <v>3178</v>
      </c>
      <c r="N402" s="150">
        <v>4471</v>
      </c>
      <c r="O402" s="150">
        <v>62.780177000000002</v>
      </c>
      <c r="P402" s="150">
        <v>0</v>
      </c>
      <c r="Q402" s="150">
        <v>231.999</v>
      </c>
      <c r="R402" s="150">
        <v>172</v>
      </c>
      <c r="S402" s="150">
        <v>8990.7800000000007</v>
      </c>
      <c r="T402" s="150">
        <v>273.09199999999998</v>
      </c>
      <c r="U402" s="150">
        <v>0</v>
      </c>
      <c r="V402" s="150">
        <v>922</v>
      </c>
      <c r="W402" s="150">
        <v>760</v>
      </c>
      <c r="X402" s="150">
        <v>1909</v>
      </c>
      <c r="Y402" s="150">
        <v>14658</v>
      </c>
      <c r="Z402" s="150">
        <v>824.05600000000004</v>
      </c>
      <c r="AA402" s="150">
        <v>16459.778720000009</v>
      </c>
      <c r="AB402" s="150">
        <v>2.06</v>
      </c>
      <c r="AC402" s="150">
        <v>629</v>
      </c>
      <c r="AD402" s="150">
        <v>3263.2049999999999</v>
      </c>
      <c r="AE402" s="150">
        <v>1475.18399</v>
      </c>
      <c r="AF402" s="150">
        <v>7328.7120000000004</v>
      </c>
      <c r="AG402" s="150">
        <v>31712</v>
      </c>
      <c r="AH402" s="150">
        <v>11801.259088223391</v>
      </c>
      <c r="AI402" s="150">
        <v>2661.9355453849998</v>
      </c>
      <c r="AJ402" s="150">
        <v>6048.2166700000007</v>
      </c>
      <c r="AK402" s="150">
        <v>152</v>
      </c>
      <c r="AL402" s="150">
        <v>127024.3359375</v>
      </c>
      <c r="AM402" s="150">
        <v>93747.734375</v>
      </c>
      <c r="AN402" s="150">
        <v>33276.59765625</v>
      </c>
      <c r="AO402" s="5" t="s">
        <v>364</v>
      </c>
    </row>
    <row r="403" spans="1:41" ht="14.25" x14ac:dyDescent="0.45">
      <c r="A403" s="150">
        <v>2014</v>
      </c>
      <c r="B403" s="5" t="s">
        <v>81</v>
      </c>
      <c r="C403" s="5" t="s">
        <v>169</v>
      </c>
      <c r="D403" s="5" t="s">
        <v>84</v>
      </c>
      <c r="E403" s="5" t="s">
        <v>214</v>
      </c>
      <c r="F403" s="5" t="s">
        <v>214</v>
      </c>
      <c r="G403" s="5" t="s">
        <v>87</v>
      </c>
      <c r="H403" s="5" t="s">
        <v>131</v>
      </c>
      <c r="I403" s="150">
        <v>0</v>
      </c>
      <c r="J403" s="150">
        <v>0</v>
      </c>
      <c r="K403" s="150"/>
      <c r="L403" s="150"/>
      <c r="M403" s="150"/>
      <c r="N403" s="150">
        <v>0</v>
      </c>
      <c r="O403" s="150"/>
      <c r="P403" s="150">
        <v>0</v>
      </c>
      <c r="Q403" s="150">
        <v>0</v>
      </c>
      <c r="R403" s="150">
        <v>157.74017333984375</v>
      </c>
      <c r="S403" s="150">
        <v>403.14553833007813</v>
      </c>
      <c r="T403" s="150"/>
      <c r="U403" s="150">
        <v>196.0745849609375</v>
      </c>
      <c r="V403" s="150">
        <v>0</v>
      </c>
      <c r="W403" s="150"/>
      <c r="X403" s="150"/>
      <c r="Y403" s="150">
        <v>0</v>
      </c>
      <c r="Z403" s="150">
        <v>0</v>
      </c>
      <c r="AA403" s="150">
        <v>3569.375732421875</v>
      </c>
      <c r="AB403" s="150">
        <v>0</v>
      </c>
      <c r="AC403" s="150">
        <v>199.20132446289063</v>
      </c>
      <c r="AD403" s="150">
        <v>0</v>
      </c>
      <c r="AE403" s="150">
        <v>588.48504638671875</v>
      </c>
      <c r="AF403" s="150">
        <v>356.41864013671875</v>
      </c>
      <c r="AG403" s="150">
        <v>4995.44775390625</v>
      </c>
      <c r="AH403" s="150">
        <v>204.94172668457031</v>
      </c>
      <c r="AI403" s="150"/>
      <c r="AJ403" s="150">
        <v>520.10748291015625</v>
      </c>
      <c r="AK403" s="150"/>
      <c r="AL403" s="150">
        <v>11190.9375</v>
      </c>
      <c r="AM403" s="150">
        <v>10582.849609375</v>
      </c>
      <c r="AN403" s="150">
        <v>608.0872802734375</v>
      </c>
      <c r="AO403" s="5" t="s">
        <v>365</v>
      </c>
    </row>
    <row r="404" spans="1:41" ht="14.25" x14ac:dyDescent="0.45">
      <c r="A404" s="150">
        <v>2014</v>
      </c>
      <c r="B404" s="5" t="s">
        <v>81</v>
      </c>
      <c r="C404" s="5" t="s">
        <v>169</v>
      </c>
      <c r="D404" s="5" t="s">
        <v>84</v>
      </c>
      <c r="E404" s="5" t="s">
        <v>214</v>
      </c>
      <c r="F404" s="5" t="s">
        <v>214</v>
      </c>
      <c r="G404" s="5" t="s">
        <v>88</v>
      </c>
      <c r="H404" s="5" t="s">
        <v>131</v>
      </c>
      <c r="I404" s="150">
        <v>0</v>
      </c>
      <c r="J404" s="150">
        <v>0</v>
      </c>
      <c r="K404" s="150"/>
      <c r="L404" s="150"/>
      <c r="M404" s="150"/>
      <c r="N404" s="150">
        <v>0</v>
      </c>
      <c r="O404" s="150"/>
      <c r="P404" s="150">
        <v>0</v>
      </c>
      <c r="Q404" s="150">
        <v>0</v>
      </c>
      <c r="R404" s="150">
        <v>133.03299999999999</v>
      </c>
      <c r="S404" s="150">
        <v>340</v>
      </c>
      <c r="T404" s="150"/>
      <c r="U404" s="150">
        <v>165.363</v>
      </c>
      <c r="V404" s="150">
        <v>0</v>
      </c>
      <c r="W404" s="150"/>
      <c r="X404" s="150"/>
      <c r="Y404" s="150">
        <v>0</v>
      </c>
      <c r="Z404" s="150">
        <v>0</v>
      </c>
      <c r="AA404" s="150">
        <v>3010.296859999999</v>
      </c>
      <c r="AB404" s="150">
        <v>0</v>
      </c>
      <c r="AC404" s="150">
        <v>168</v>
      </c>
      <c r="AD404" s="150">
        <v>0</v>
      </c>
      <c r="AE404" s="150">
        <v>496.30936000000003</v>
      </c>
      <c r="AF404" s="150">
        <v>300.59204000000011</v>
      </c>
      <c r="AG404" s="150">
        <v>4213</v>
      </c>
      <c r="AH404" s="150">
        <v>172.84126460461189</v>
      </c>
      <c r="AI404" s="150"/>
      <c r="AJ404" s="150">
        <v>438.6419677434032</v>
      </c>
      <c r="AK404" s="150"/>
      <c r="AL404" s="150">
        <v>9438.076171875</v>
      </c>
      <c r="AM404" s="150">
        <v>8925.2353515625</v>
      </c>
      <c r="AN404" s="150">
        <v>512.84124755859375</v>
      </c>
      <c r="AO404" s="5" t="s">
        <v>366</v>
      </c>
    </row>
    <row r="405" spans="1:41" ht="14.25" x14ac:dyDescent="0.45">
      <c r="A405" s="150">
        <v>2014</v>
      </c>
      <c r="B405" s="5" t="s">
        <v>81</v>
      </c>
      <c r="C405" s="5" t="s">
        <v>169</v>
      </c>
      <c r="D405" s="5" t="s">
        <v>84</v>
      </c>
      <c r="E405" s="5" t="s">
        <v>89</v>
      </c>
      <c r="F405" s="5" t="s">
        <v>90</v>
      </c>
      <c r="G405" s="5" t="s">
        <v>87</v>
      </c>
      <c r="H405" s="5" t="s">
        <v>131</v>
      </c>
      <c r="I405" s="150">
        <v>21360.259765625</v>
      </c>
      <c r="J405" s="150">
        <v>18875.51171875</v>
      </c>
      <c r="K405" s="150">
        <v>1841.957763671875</v>
      </c>
      <c r="L405" s="150">
        <v>2399.901611328125</v>
      </c>
      <c r="M405" s="150">
        <v>18753.3828125</v>
      </c>
      <c r="N405" s="150">
        <v>18043.134765625</v>
      </c>
      <c r="O405" s="150">
        <v>6292.64599609375</v>
      </c>
      <c r="P405" s="150">
        <v>7963.5224609375</v>
      </c>
      <c r="Q405" s="150">
        <v>5351.9775390625</v>
      </c>
      <c r="R405" s="150">
        <v>9787.3857421875</v>
      </c>
      <c r="S405" s="150">
        <v>24358.3046875</v>
      </c>
      <c r="T405" s="150">
        <v>11877.005859375</v>
      </c>
      <c r="U405" s="150">
        <v>14809.0732421875</v>
      </c>
      <c r="V405" s="150">
        <v>6381.07568359375</v>
      </c>
      <c r="W405" s="150">
        <v>4964.61865234375</v>
      </c>
      <c r="X405" s="150">
        <v>20456.080078125</v>
      </c>
      <c r="Y405" s="150">
        <v>89782.8828125</v>
      </c>
      <c r="Z405" s="150">
        <v>11734.99609375</v>
      </c>
      <c r="AA405" s="150">
        <v>120894</v>
      </c>
      <c r="AB405" s="150">
        <v>2300.832275390625</v>
      </c>
      <c r="AC405" s="150">
        <v>10312.2255859375</v>
      </c>
      <c r="AD405" s="150">
        <v>26682.359375</v>
      </c>
      <c r="AE405" s="150">
        <v>21778.236328125</v>
      </c>
      <c r="AF405" s="150">
        <v>37740.26171875</v>
      </c>
      <c r="AG405" s="150">
        <v>194505.875</v>
      </c>
      <c r="AH405" s="150">
        <v>56089.0234375</v>
      </c>
      <c r="AI405" s="150">
        <v>9138.14453125</v>
      </c>
      <c r="AJ405" s="150">
        <v>40922.02734375</v>
      </c>
      <c r="AK405" s="150">
        <v>3034.26318359375</v>
      </c>
      <c r="AL405" s="150">
        <v>818430.875</v>
      </c>
      <c r="AM405" s="150">
        <v>632642.3125</v>
      </c>
      <c r="AN405" s="150">
        <v>185788.625</v>
      </c>
      <c r="AO405" s="5" t="s">
        <v>367</v>
      </c>
    </row>
    <row r="406" spans="1:41" ht="14.25" x14ac:dyDescent="0.45">
      <c r="A406" s="150">
        <v>2014</v>
      </c>
      <c r="B406" s="5" t="s">
        <v>81</v>
      </c>
      <c r="C406" s="5" t="s">
        <v>169</v>
      </c>
      <c r="D406" s="5" t="s">
        <v>84</v>
      </c>
      <c r="E406" s="5" t="s">
        <v>89</v>
      </c>
      <c r="F406" s="5" t="s">
        <v>90</v>
      </c>
      <c r="G406" s="5" t="s">
        <v>88</v>
      </c>
      <c r="H406" s="5" t="s">
        <v>131</v>
      </c>
      <c r="I406" s="150">
        <v>18014.556939999999</v>
      </c>
      <c r="J406" s="150">
        <v>15919</v>
      </c>
      <c r="K406" s="150">
        <v>1553.4480000000001</v>
      </c>
      <c r="L406" s="150">
        <v>2024</v>
      </c>
      <c r="M406" s="150">
        <v>15816</v>
      </c>
      <c r="N406" s="150">
        <v>15217</v>
      </c>
      <c r="O406" s="150">
        <v>5307.0156410000009</v>
      </c>
      <c r="P406" s="150">
        <v>6716.1789500000004</v>
      </c>
      <c r="Q406" s="150">
        <v>4513.6859999999997</v>
      </c>
      <c r="R406" s="150">
        <v>8254.3669999999984</v>
      </c>
      <c r="S406" s="150">
        <v>20543.010999999999</v>
      </c>
      <c r="T406" s="150">
        <v>10016.684999999999</v>
      </c>
      <c r="U406" s="150">
        <v>12489.496499999999</v>
      </c>
      <c r="V406" s="150">
        <v>5381.5941400000002</v>
      </c>
      <c r="W406" s="150">
        <v>4187</v>
      </c>
      <c r="X406" s="150">
        <v>17252</v>
      </c>
      <c r="Y406" s="150">
        <v>75720</v>
      </c>
      <c r="Z406" s="150">
        <v>9896.9189999999999</v>
      </c>
      <c r="AA406" s="150">
        <v>101958.11727</v>
      </c>
      <c r="AB406" s="150">
        <v>1940.4480000000001</v>
      </c>
      <c r="AC406" s="150">
        <v>8697</v>
      </c>
      <c r="AD406" s="150">
        <v>22503.044000000002</v>
      </c>
      <c r="AE406" s="150">
        <v>18367.064109999999</v>
      </c>
      <c r="AF406" s="150">
        <v>31828.92477876128</v>
      </c>
      <c r="AG406" s="150">
        <v>164040</v>
      </c>
      <c r="AH406" s="150">
        <v>47303.682119999998</v>
      </c>
      <c r="AI406" s="150">
        <v>7706.81743465</v>
      </c>
      <c r="AJ406" s="150">
        <v>34512.323640000002</v>
      </c>
      <c r="AK406" s="150">
        <v>2559</v>
      </c>
      <c r="AL406" s="150">
        <v>690238.3125</v>
      </c>
      <c r="AM406" s="150">
        <v>533550.25</v>
      </c>
      <c r="AN406" s="150">
        <v>156688.140625</v>
      </c>
      <c r="AO406" s="5" t="s">
        <v>368</v>
      </c>
    </row>
    <row r="407" spans="1:41" ht="14.25" x14ac:dyDescent="0.45">
      <c r="A407" s="150">
        <v>2014</v>
      </c>
      <c r="B407" s="5" t="s">
        <v>81</v>
      </c>
      <c r="C407" s="5" t="s">
        <v>169</v>
      </c>
      <c r="D407" s="5" t="s">
        <v>84</v>
      </c>
      <c r="E407" s="5" t="s">
        <v>91</v>
      </c>
      <c r="F407" s="5" t="s">
        <v>92</v>
      </c>
      <c r="G407" s="5" t="s">
        <v>87</v>
      </c>
      <c r="H407" s="5" t="s">
        <v>131</v>
      </c>
      <c r="I407" s="150">
        <v>1503.811767578125</v>
      </c>
      <c r="J407" s="150">
        <v>0</v>
      </c>
      <c r="K407" s="150">
        <v>469.54598999023438</v>
      </c>
      <c r="L407" s="150">
        <v>711.43328857421875</v>
      </c>
      <c r="M407" s="150">
        <v>1280.5799560546875</v>
      </c>
      <c r="N407" s="150">
        <v>1909.0126953125</v>
      </c>
      <c r="O407" s="150">
        <v>79.501190185546875</v>
      </c>
      <c r="P407" s="150">
        <v>957.02618408203125</v>
      </c>
      <c r="Q407" s="150">
        <v>0</v>
      </c>
      <c r="R407" s="150">
        <v>851.04620361328125</v>
      </c>
      <c r="S407" s="150">
        <v>20601.923828125</v>
      </c>
      <c r="T407" s="150">
        <v>3454.0087890625</v>
      </c>
      <c r="U407" s="150">
        <v>87.356376647949219</v>
      </c>
      <c r="V407" s="150">
        <v>245.44448852539063</v>
      </c>
      <c r="W407" s="150">
        <v>1194.022216796875</v>
      </c>
      <c r="X407" s="150">
        <v>149.4010009765625</v>
      </c>
      <c r="Y407" s="150">
        <v>7197.33349609375</v>
      </c>
      <c r="Z407" s="150">
        <v>103.74594879150391</v>
      </c>
      <c r="AA407" s="150">
        <v>7098.5419921875</v>
      </c>
      <c r="AB407" s="150">
        <v>912.6539306640625</v>
      </c>
      <c r="AC407" s="150">
        <v>877.4344482421875</v>
      </c>
      <c r="AD407" s="150">
        <v>0</v>
      </c>
      <c r="AE407" s="150">
        <v>630.48297119140625</v>
      </c>
      <c r="AF407" s="150">
        <v>13986.0078125</v>
      </c>
      <c r="AG407" s="150">
        <v>12122.8232421875</v>
      </c>
      <c r="AH407" s="150">
        <v>4409.828125</v>
      </c>
      <c r="AI407" s="150">
        <v>106.71499633789063</v>
      </c>
      <c r="AJ407" s="150">
        <v>1356.3521728515625</v>
      </c>
      <c r="AK407" s="150">
        <v>56.914665222167969</v>
      </c>
      <c r="AL407" s="150">
        <v>82352.953125</v>
      </c>
      <c r="AM407" s="150">
        <v>49637.85546875</v>
      </c>
      <c r="AN407" s="150">
        <v>32715.091796875</v>
      </c>
      <c r="AO407" s="5" t="s">
        <v>369</v>
      </c>
    </row>
    <row r="408" spans="1:41" ht="14.25" x14ac:dyDescent="0.45">
      <c r="A408" s="150">
        <v>2014</v>
      </c>
      <c r="B408" s="5" t="s">
        <v>81</v>
      </c>
      <c r="C408" s="5" t="s">
        <v>169</v>
      </c>
      <c r="D408" s="5" t="s">
        <v>84</v>
      </c>
      <c r="E408" s="5" t="s">
        <v>91</v>
      </c>
      <c r="F408" s="5" t="s">
        <v>92</v>
      </c>
      <c r="G408" s="5" t="s">
        <v>88</v>
      </c>
      <c r="H408" s="5" t="s">
        <v>131</v>
      </c>
      <c r="I408" s="150">
        <v>1268.2665400000001</v>
      </c>
      <c r="J408" s="150">
        <v>0</v>
      </c>
      <c r="K408" s="150">
        <v>396</v>
      </c>
      <c r="L408" s="150">
        <v>600</v>
      </c>
      <c r="M408" s="150">
        <v>1080</v>
      </c>
      <c r="N408" s="150">
        <v>1610</v>
      </c>
      <c r="O408" s="150">
        <v>67.048749999999998</v>
      </c>
      <c r="P408" s="150">
        <v>807.12514999999996</v>
      </c>
      <c r="Q408" s="150">
        <v>0</v>
      </c>
      <c r="R408" s="150">
        <v>717.74503493583416</v>
      </c>
      <c r="S408" s="150">
        <v>17375</v>
      </c>
      <c r="T408" s="150">
        <v>2913</v>
      </c>
      <c r="U408" s="150">
        <v>73.673560000000009</v>
      </c>
      <c r="V408" s="150">
        <v>207</v>
      </c>
      <c r="W408" s="150">
        <v>1007</v>
      </c>
      <c r="X408" s="150">
        <v>126</v>
      </c>
      <c r="Y408" s="150">
        <v>6070</v>
      </c>
      <c r="Z408" s="150">
        <v>87.495999999999995</v>
      </c>
      <c r="AA408" s="150">
        <v>5986.6823642658946</v>
      </c>
      <c r="AB408" s="150">
        <v>769.70299999999997</v>
      </c>
      <c r="AC408" s="150">
        <v>740</v>
      </c>
      <c r="AD408" s="150">
        <v>0</v>
      </c>
      <c r="AE408" s="150">
        <v>531.72909000000004</v>
      </c>
      <c r="AF408" s="150">
        <v>11795.349770000001</v>
      </c>
      <c r="AG408" s="150">
        <v>10224</v>
      </c>
      <c r="AH408" s="150">
        <v>3719.1072300000001</v>
      </c>
      <c r="AI408" s="150">
        <v>90</v>
      </c>
      <c r="AJ408" s="150">
        <v>1143.9039</v>
      </c>
      <c r="AK408" s="150">
        <v>48</v>
      </c>
      <c r="AL408" s="150">
        <v>69453.8359375</v>
      </c>
      <c r="AM408" s="150">
        <v>41862.96875</v>
      </c>
      <c r="AN408" s="150">
        <v>27590.859375</v>
      </c>
      <c r="AO408" s="5" t="s">
        <v>370</v>
      </c>
    </row>
    <row r="409" spans="1:41" ht="14.25" x14ac:dyDescent="0.45">
      <c r="A409" s="150">
        <v>2014</v>
      </c>
      <c r="B409" s="5" t="s">
        <v>81</v>
      </c>
      <c r="C409" s="5" t="s">
        <v>169</v>
      </c>
      <c r="D409" s="5" t="s">
        <v>84</v>
      </c>
      <c r="E409" s="5" t="s">
        <v>93</v>
      </c>
      <c r="F409" s="5" t="s">
        <v>225</v>
      </c>
      <c r="G409" s="5" t="s">
        <v>87</v>
      </c>
      <c r="H409" s="5" t="s">
        <v>131</v>
      </c>
      <c r="I409" s="150">
        <v>0</v>
      </c>
      <c r="J409" s="150">
        <v>0</v>
      </c>
      <c r="K409" s="150">
        <v>11.857221603393555</v>
      </c>
      <c r="L409" s="150">
        <v>0</v>
      </c>
      <c r="M409" s="150">
        <v>116.20077514648438</v>
      </c>
      <c r="N409" s="150">
        <v>0</v>
      </c>
      <c r="O409" s="150">
        <v>0</v>
      </c>
      <c r="P409" s="150">
        <v>0</v>
      </c>
      <c r="Q409" s="150">
        <v>0</v>
      </c>
      <c r="R409" s="150">
        <v>528.2996826171875</v>
      </c>
      <c r="S409" s="150">
        <v>0</v>
      </c>
      <c r="T409" s="150">
        <v>52.986366271972656</v>
      </c>
      <c r="U409" s="150">
        <v>0</v>
      </c>
      <c r="V409" s="150">
        <v>0</v>
      </c>
      <c r="W409" s="150">
        <v>48.614608764648438</v>
      </c>
      <c r="X409" s="150">
        <v>86.557716369628906</v>
      </c>
      <c r="Y409" s="150">
        <v>0</v>
      </c>
      <c r="Z409" s="150">
        <v>0</v>
      </c>
      <c r="AA409" s="150">
        <v>0</v>
      </c>
      <c r="AB409" s="150">
        <v>311.24139404296875</v>
      </c>
      <c r="AC409" s="150">
        <v>0</v>
      </c>
      <c r="AD409" s="150">
        <v>0</v>
      </c>
      <c r="AE409" s="150">
        <v>0</v>
      </c>
      <c r="AF409" s="150">
        <v>0</v>
      </c>
      <c r="AG409" s="150">
        <v>2608.5888671875</v>
      </c>
      <c r="AH409" s="150">
        <v>420.903564453125</v>
      </c>
      <c r="AI409" s="150">
        <v>0</v>
      </c>
      <c r="AJ409" s="150">
        <v>0</v>
      </c>
      <c r="AK409" s="150">
        <v>0</v>
      </c>
      <c r="AL409" s="150">
        <v>4185.25</v>
      </c>
      <c r="AM409" s="150">
        <v>3136.888671875</v>
      </c>
      <c r="AN409" s="150">
        <v>1048.3616943359375</v>
      </c>
      <c r="AO409" s="5" t="s">
        <v>371</v>
      </c>
    </row>
    <row r="410" spans="1:41" ht="14.25" x14ac:dyDescent="0.45">
      <c r="A410" s="150">
        <v>2014</v>
      </c>
      <c r="B410" s="5" t="s">
        <v>81</v>
      </c>
      <c r="C410" s="5" t="s">
        <v>169</v>
      </c>
      <c r="D410" s="5" t="s">
        <v>84</v>
      </c>
      <c r="E410" s="5" t="s">
        <v>93</v>
      </c>
      <c r="F410" s="5" t="s">
        <v>225</v>
      </c>
      <c r="G410" s="5" t="s">
        <v>88</v>
      </c>
      <c r="H410" s="5" t="s">
        <v>131</v>
      </c>
      <c r="I410" s="150">
        <v>0</v>
      </c>
      <c r="J410" s="150">
        <v>0</v>
      </c>
      <c r="K410" s="150">
        <v>10</v>
      </c>
      <c r="L410" s="150">
        <v>0</v>
      </c>
      <c r="M410" s="150">
        <v>98</v>
      </c>
      <c r="N410" s="150">
        <v>0</v>
      </c>
      <c r="O410" s="150">
        <v>0</v>
      </c>
      <c r="P410" s="150">
        <v>0</v>
      </c>
      <c r="Q410" s="150">
        <v>0</v>
      </c>
      <c r="R410" s="150">
        <v>445.55099999999999</v>
      </c>
      <c r="S410" s="150">
        <v>0</v>
      </c>
      <c r="T410" s="150">
        <v>44.686999999999998</v>
      </c>
      <c r="U410" s="150">
        <v>0</v>
      </c>
      <c r="V410" s="150">
        <v>0</v>
      </c>
      <c r="W410" s="150">
        <v>41</v>
      </c>
      <c r="X410" s="150">
        <v>73</v>
      </c>
      <c r="Y410" s="150">
        <v>0</v>
      </c>
      <c r="Z410" s="150">
        <v>0</v>
      </c>
      <c r="AA410" s="150">
        <v>0</v>
      </c>
      <c r="AB410" s="150">
        <v>262.49099999999999</v>
      </c>
      <c r="AC410" s="150">
        <v>0</v>
      </c>
      <c r="AD410" s="150">
        <v>0</v>
      </c>
      <c r="AE410" s="150">
        <v>0</v>
      </c>
      <c r="AF410" s="150">
        <v>0</v>
      </c>
      <c r="AG410" s="150">
        <v>2200</v>
      </c>
      <c r="AH410" s="150">
        <v>354.97655200950271</v>
      </c>
      <c r="AI410" s="150">
        <v>0</v>
      </c>
      <c r="AJ410" s="150">
        <v>0</v>
      </c>
      <c r="AK410" s="150">
        <v>0</v>
      </c>
      <c r="AL410" s="150">
        <v>3529.70556640625</v>
      </c>
      <c r="AM410" s="150">
        <v>2645.551025390625</v>
      </c>
      <c r="AN410" s="150">
        <v>884.15460205078125</v>
      </c>
      <c r="AO410" s="5" t="s">
        <v>372</v>
      </c>
    </row>
    <row r="411" spans="1:41" ht="14.25" x14ac:dyDescent="0.45">
      <c r="A411" s="150">
        <v>2014</v>
      </c>
      <c r="B411" s="5" t="s">
        <v>81</v>
      </c>
      <c r="C411" s="5" t="s">
        <v>169</v>
      </c>
      <c r="D411" s="5" t="s">
        <v>84</v>
      </c>
      <c r="E411" s="5" t="s">
        <v>93</v>
      </c>
      <c r="F411" s="5" t="s">
        <v>228</v>
      </c>
      <c r="G411" s="5" t="s">
        <v>87</v>
      </c>
      <c r="H411" s="5" t="s">
        <v>131</v>
      </c>
      <c r="I411" s="150">
        <v>2962.977294921875</v>
      </c>
      <c r="J411" s="150">
        <v>252.55882263183594</v>
      </c>
      <c r="K411" s="150">
        <v>26.085887908935547</v>
      </c>
      <c r="L411" s="150">
        <v>256.11599731445313</v>
      </c>
      <c r="M411" s="150">
        <v>790.876708984375</v>
      </c>
      <c r="N411" s="150">
        <v>170.74398803710938</v>
      </c>
      <c r="O411" s="150">
        <v>64.375617980957031</v>
      </c>
      <c r="P411" s="150">
        <v>570.7950439453125</v>
      </c>
      <c r="Q411" s="150">
        <v>144.30357360839844</v>
      </c>
      <c r="R411" s="150">
        <v>12.833070755004883</v>
      </c>
      <c r="S411" s="150">
        <v>101.08637237548828</v>
      </c>
      <c r="T411" s="150">
        <v>782.2410888671875</v>
      </c>
      <c r="U411" s="150">
        <v>0.17785832285881042</v>
      </c>
      <c r="V411" s="150">
        <v>0</v>
      </c>
      <c r="W411" s="150">
        <v>24.900165557861328</v>
      </c>
      <c r="X411" s="150">
        <v>266.78750610351563</v>
      </c>
      <c r="Y411" s="150">
        <v>1933.912841796875</v>
      </c>
      <c r="Z411" s="150">
        <v>4336.2666015625</v>
      </c>
      <c r="AA411" s="150">
        <v>8633.953125</v>
      </c>
      <c r="AB411" s="150">
        <v>254.82948303222656</v>
      </c>
      <c r="AC411" s="150">
        <v>72.329055786132813</v>
      </c>
      <c r="AD411" s="150">
        <v>977.04339599609375</v>
      </c>
      <c r="AE411" s="150">
        <v>1548.1324462890625</v>
      </c>
      <c r="AF411" s="150">
        <v>866.8609619140625</v>
      </c>
      <c r="AG411" s="150">
        <v>0</v>
      </c>
      <c r="AH411" s="150">
        <v>3837.626953125</v>
      </c>
      <c r="AI411" s="150">
        <v>632.00048828125</v>
      </c>
      <c r="AJ411" s="150">
        <v>347.34393310546875</v>
      </c>
      <c r="AK411" s="150">
        <v>91.300605773925781</v>
      </c>
      <c r="AL411" s="150">
        <v>29958.458984375</v>
      </c>
      <c r="AM411" s="150">
        <v>22109.302734375</v>
      </c>
      <c r="AN411" s="150">
        <v>7849.15478515625</v>
      </c>
      <c r="AO411" s="5" t="s">
        <v>373</v>
      </c>
    </row>
    <row r="412" spans="1:41" ht="14.25" x14ac:dyDescent="0.45">
      <c r="A412" s="150">
        <v>2014</v>
      </c>
      <c r="B412" s="5" t="s">
        <v>81</v>
      </c>
      <c r="C412" s="5" t="s">
        <v>169</v>
      </c>
      <c r="D412" s="5" t="s">
        <v>84</v>
      </c>
      <c r="E412" s="5" t="s">
        <v>93</v>
      </c>
      <c r="F412" s="5" t="s">
        <v>228</v>
      </c>
      <c r="G412" s="5" t="s">
        <v>88</v>
      </c>
      <c r="H412" s="5" t="s">
        <v>131</v>
      </c>
      <c r="I412" s="150">
        <v>2498.8799199999999</v>
      </c>
      <c r="J412" s="150">
        <v>213</v>
      </c>
      <c r="K412" s="150">
        <v>22</v>
      </c>
      <c r="L412" s="150">
        <v>216</v>
      </c>
      <c r="M412" s="150">
        <v>667</v>
      </c>
      <c r="N412" s="150">
        <v>144</v>
      </c>
      <c r="O412" s="150">
        <v>54.292329000000002</v>
      </c>
      <c r="P412" s="150">
        <v>481.39017999999999</v>
      </c>
      <c r="Q412" s="150">
        <v>121.70099999999999</v>
      </c>
      <c r="R412" s="150">
        <v>10.823</v>
      </c>
      <c r="S412" s="150">
        <v>85.253000000000014</v>
      </c>
      <c r="T412" s="150">
        <v>659.71699999999998</v>
      </c>
      <c r="U412" s="150">
        <v>0.15</v>
      </c>
      <c r="V412" s="150">
        <v>0</v>
      </c>
      <c r="W412" s="150">
        <v>21</v>
      </c>
      <c r="X412" s="150">
        <v>225</v>
      </c>
      <c r="Y412" s="150">
        <v>1631</v>
      </c>
      <c r="Z412" s="150">
        <v>3657.0680000000002</v>
      </c>
      <c r="AA412" s="150">
        <v>7281.5988399999969</v>
      </c>
      <c r="AB412" s="150">
        <v>214.91499999999999</v>
      </c>
      <c r="AC412" s="150">
        <v>61</v>
      </c>
      <c r="AD412" s="150">
        <v>824.00699999999995</v>
      </c>
      <c r="AE412" s="150">
        <v>1305.6451300000001</v>
      </c>
      <c r="AF412" s="150">
        <v>731.08267000000001</v>
      </c>
      <c r="AG412" s="150">
        <v>0</v>
      </c>
      <c r="AH412" s="150">
        <v>3236.5312206185249</v>
      </c>
      <c r="AI412" s="150">
        <v>533.00892628999998</v>
      </c>
      <c r="AJ412" s="150">
        <v>292.93871999999999</v>
      </c>
      <c r="AK412" s="150">
        <v>77</v>
      </c>
      <c r="AL412" s="150">
        <v>25266.001953125</v>
      </c>
      <c r="AM412" s="150">
        <v>18646.27734375</v>
      </c>
      <c r="AN412" s="150">
        <v>6619.72412109375</v>
      </c>
      <c r="AO412" s="5" t="s">
        <v>374</v>
      </c>
    </row>
    <row r="413" spans="1:41" ht="14.25" x14ac:dyDescent="0.45">
      <c r="A413" s="150">
        <v>2014</v>
      </c>
      <c r="B413" s="5" t="s">
        <v>81</v>
      </c>
      <c r="C413" s="5" t="s">
        <v>169</v>
      </c>
      <c r="D413" s="5" t="s">
        <v>84</v>
      </c>
      <c r="E413" s="5" t="s">
        <v>93</v>
      </c>
      <c r="F413" s="5" t="s">
        <v>231</v>
      </c>
      <c r="G413" s="5" t="s">
        <v>87</v>
      </c>
      <c r="H413" s="5" t="s">
        <v>131</v>
      </c>
      <c r="I413" s="150">
        <v>102.47646331787109</v>
      </c>
      <c r="J413" s="150">
        <v>2771.03271484375</v>
      </c>
      <c r="K413" s="150">
        <v>0</v>
      </c>
      <c r="L413" s="150">
        <v>0</v>
      </c>
      <c r="M413" s="150">
        <v>554.91796875</v>
      </c>
      <c r="N413" s="150">
        <v>3169.435302734375</v>
      </c>
      <c r="O413" s="150">
        <v>43.751087188720703</v>
      </c>
      <c r="P413" s="150">
        <v>2700.57080078125</v>
      </c>
      <c r="Q413" s="150">
        <v>0</v>
      </c>
      <c r="R413" s="150">
        <v>2180.177978515625</v>
      </c>
      <c r="S413" s="150">
        <v>782.37628173828125</v>
      </c>
      <c r="T413" s="150">
        <v>2849.8701171875</v>
      </c>
      <c r="U413" s="150">
        <v>4.3516006469726563</v>
      </c>
      <c r="V413" s="150">
        <v>2194.771728515625</v>
      </c>
      <c r="W413" s="150">
        <v>1012.6067504882813</v>
      </c>
      <c r="X413" s="150">
        <v>436.34576416015625</v>
      </c>
      <c r="Y413" s="150">
        <v>0</v>
      </c>
      <c r="Z413" s="150">
        <v>0</v>
      </c>
      <c r="AA413" s="150">
        <v>4331.2451171875</v>
      </c>
      <c r="AB413" s="150">
        <v>514.66864013671875</v>
      </c>
      <c r="AC413" s="150">
        <v>2181.728759765625</v>
      </c>
      <c r="AD413" s="150">
        <v>325.704833984375</v>
      </c>
      <c r="AE413" s="150">
        <v>4709.58544921875</v>
      </c>
      <c r="AF413" s="150">
        <v>9439.3798828125</v>
      </c>
      <c r="AG413" s="150">
        <v>4709.6884765625</v>
      </c>
      <c r="AH413" s="150">
        <v>763.43170166015625</v>
      </c>
      <c r="AI413" s="150">
        <v>2596.87939453125</v>
      </c>
      <c r="AJ413" s="150">
        <v>1074.5601806640625</v>
      </c>
      <c r="AK413" s="150">
        <v>452.94586181640625</v>
      </c>
      <c r="AL413" s="150">
        <v>49902.5</v>
      </c>
      <c r="AM413" s="150">
        <v>39569.00390625</v>
      </c>
      <c r="AN413" s="150">
        <v>10333.4990234375</v>
      </c>
      <c r="AO413" s="5" t="s">
        <v>375</v>
      </c>
    </row>
    <row r="414" spans="1:41" ht="14.25" x14ac:dyDescent="0.45">
      <c r="A414" s="150">
        <v>2014</v>
      </c>
      <c r="B414" s="5" t="s">
        <v>81</v>
      </c>
      <c r="C414" s="5" t="s">
        <v>169</v>
      </c>
      <c r="D414" s="5" t="s">
        <v>84</v>
      </c>
      <c r="E414" s="5" t="s">
        <v>93</v>
      </c>
      <c r="F414" s="5" t="s">
        <v>231</v>
      </c>
      <c r="G414" s="5" t="s">
        <v>88</v>
      </c>
      <c r="H414" s="5" t="s">
        <v>131</v>
      </c>
      <c r="I414" s="150">
        <v>86.425359999999998</v>
      </c>
      <c r="J414" s="150">
        <v>2337</v>
      </c>
      <c r="K414" s="150">
        <v>0</v>
      </c>
      <c r="L414" s="150">
        <v>0</v>
      </c>
      <c r="M414" s="150">
        <v>468</v>
      </c>
      <c r="N414" s="150">
        <v>2673</v>
      </c>
      <c r="O414" s="150">
        <v>36.898260000000001</v>
      </c>
      <c r="P414" s="150">
        <v>2277.5746300000001</v>
      </c>
      <c r="Q414" s="150">
        <v>0</v>
      </c>
      <c r="R414" s="150">
        <v>1838.692</v>
      </c>
      <c r="S414" s="150">
        <v>659.83100000000013</v>
      </c>
      <c r="T414" s="150">
        <v>2403.489</v>
      </c>
      <c r="U414" s="150">
        <v>3.67</v>
      </c>
      <c r="V414" s="150">
        <v>1851</v>
      </c>
      <c r="W414" s="150">
        <v>854</v>
      </c>
      <c r="X414" s="150">
        <v>368</v>
      </c>
      <c r="Y414" s="150">
        <v>0</v>
      </c>
      <c r="Z414" s="150">
        <v>0</v>
      </c>
      <c r="AA414" s="150">
        <v>3652.8330200000009</v>
      </c>
      <c r="AB414" s="150">
        <v>434.05500000000001</v>
      </c>
      <c r="AC414" s="150">
        <v>1840</v>
      </c>
      <c r="AD414" s="150">
        <v>274.68900000000002</v>
      </c>
      <c r="AE414" s="150">
        <v>3971.9132</v>
      </c>
      <c r="AF414" s="150">
        <v>7960.87</v>
      </c>
      <c r="AG414" s="150">
        <v>3972</v>
      </c>
      <c r="AH414" s="150">
        <v>643.85379437026916</v>
      </c>
      <c r="AI414" s="150">
        <v>2190.1246731800002</v>
      </c>
      <c r="AJ414" s="150">
        <v>906.24954000000002</v>
      </c>
      <c r="AK414" s="150">
        <v>382</v>
      </c>
      <c r="AL414" s="150">
        <v>42086.171875</v>
      </c>
      <c r="AM414" s="150">
        <v>33371.2265625</v>
      </c>
      <c r="AN414" s="150">
        <v>8714.94140625</v>
      </c>
      <c r="AO414" s="5" t="s">
        <v>376</v>
      </c>
    </row>
    <row r="415" spans="1:41" ht="14.25" x14ac:dyDescent="0.45">
      <c r="A415" s="150">
        <v>2014</v>
      </c>
      <c r="B415" s="5" t="s">
        <v>81</v>
      </c>
      <c r="C415" s="5" t="s">
        <v>169</v>
      </c>
      <c r="D415" s="5" t="s">
        <v>84</v>
      </c>
      <c r="E415" s="5" t="s">
        <v>93</v>
      </c>
      <c r="F415" s="5" t="s">
        <v>94</v>
      </c>
      <c r="G415" s="5" t="s">
        <v>87</v>
      </c>
      <c r="H415" s="5" t="s">
        <v>131</v>
      </c>
      <c r="I415" s="150">
        <v>3065.453857421875</v>
      </c>
      <c r="J415" s="150">
        <v>3023.591552734375</v>
      </c>
      <c r="K415" s="150">
        <v>37.943111419677734</v>
      </c>
      <c r="L415" s="150">
        <v>256.11599731445313</v>
      </c>
      <c r="M415" s="150">
        <v>1461.9954833984375</v>
      </c>
      <c r="N415" s="150">
        <v>3340.179443359375</v>
      </c>
      <c r="O415" s="150">
        <v>108.12670135498047</v>
      </c>
      <c r="P415" s="150">
        <v>3271.36572265625</v>
      </c>
      <c r="Q415" s="150">
        <v>144.30357360839844</v>
      </c>
      <c r="R415" s="150">
        <v>2721.310791015625</v>
      </c>
      <c r="S415" s="150">
        <v>883.462646484375</v>
      </c>
      <c r="T415" s="150">
        <v>3685.09765625</v>
      </c>
      <c r="U415" s="150">
        <v>4.5294585227966309</v>
      </c>
      <c r="V415" s="150">
        <v>2194.771728515625</v>
      </c>
      <c r="W415" s="150">
        <v>1086.12158203125</v>
      </c>
      <c r="X415" s="150">
        <v>789.69097900390625</v>
      </c>
      <c r="Y415" s="150">
        <v>1933.912841796875</v>
      </c>
      <c r="Z415" s="150">
        <v>4336.2666015625</v>
      </c>
      <c r="AA415" s="150">
        <v>12965.1982421875</v>
      </c>
      <c r="AB415" s="150">
        <v>1080.739501953125</v>
      </c>
      <c r="AC415" s="150">
        <v>2254.057861328125</v>
      </c>
      <c r="AD415" s="150">
        <v>1302.7481689453125</v>
      </c>
      <c r="AE415" s="150">
        <v>6257.7177734375</v>
      </c>
      <c r="AF415" s="150">
        <v>10306.2412109375</v>
      </c>
      <c r="AG415" s="150">
        <v>7318.27734375</v>
      </c>
      <c r="AH415" s="150">
        <v>5021.96240234375</v>
      </c>
      <c r="AI415" s="150">
        <v>3228.8798828125</v>
      </c>
      <c r="AJ415" s="150">
        <v>1421.9041748046875</v>
      </c>
      <c r="AK415" s="150">
        <v>544.2464599609375</v>
      </c>
      <c r="AL415" s="150">
        <v>84046.21875</v>
      </c>
      <c r="AM415" s="150">
        <v>64815.19921875</v>
      </c>
      <c r="AN415" s="150">
        <v>19231.015625</v>
      </c>
      <c r="AO415" s="5" t="s">
        <v>377</v>
      </c>
    </row>
    <row r="416" spans="1:41" ht="14.25" x14ac:dyDescent="0.45">
      <c r="A416" s="150">
        <v>2014</v>
      </c>
      <c r="B416" s="5" t="s">
        <v>81</v>
      </c>
      <c r="C416" s="5" t="s">
        <v>169</v>
      </c>
      <c r="D416" s="5" t="s">
        <v>84</v>
      </c>
      <c r="E416" s="5" t="s">
        <v>93</v>
      </c>
      <c r="F416" s="5" t="s">
        <v>94</v>
      </c>
      <c r="G416" s="5" t="s">
        <v>88</v>
      </c>
      <c r="H416" s="5" t="s">
        <v>131</v>
      </c>
      <c r="I416" s="150">
        <v>2585.3052800000009</v>
      </c>
      <c r="J416" s="150">
        <v>2550</v>
      </c>
      <c r="K416" s="150">
        <v>32</v>
      </c>
      <c r="L416" s="150">
        <v>216</v>
      </c>
      <c r="M416" s="150">
        <v>1233</v>
      </c>
      <c r="N416" s="150">
        <v>2817</v>
      </c>
      <c r="O416" s="150">
        <v>91.190589000000003</v>
      </c>
      <c r="P416" s="150">
        <v>2758.9648099999999</v>
      </c>
      <c r="Q416" s="150">
        <v>121.70099999999999</v>
      </c>
      <c r="R416" s="150">
        <v>2295.0659999999998</v>
      </c>
      <c r="S416" s="150">
        <v>745.08400000000017</v>
      </c>
      <c r="T416" s="150">
        <v>3107.893</v>
      </c>
      <c r="U416" s="150">
        <v>3.82</v>
      </c>
      <c r="V416" s="150">
        <v>1851</v>
      </c>
      <c r="W416" s="150">
        <v>916</v>
      </c>
      <c r="X416" s="150">
        <v>666</v>
      </c>
      <c r="Y416" s="150">
        <v>1631</v>
      </c>
      <c r="Z416" s="150">
        <v>3657.0680000000002</v>
      </c>
      <c r="AA416" s="150">
        <v>10934.431860000001</v>
      </c>
      <c r="AB416" s="150">
        <v>911.46100000000001</v>
      </c>
      <c r="AC416" s="150">
        <v>1901</v>
      </c>
      <c r="AD416" s="150">
        <v>1098.6959999999999</v>
      </c>
      <c r="AE416" s="150">
        <v>5277.5583300000008</v>
      </c>
      <c r="AF416" s="150">
        <v>8691.9526700000006</v>
      </c>
      <c r="AG416" s="150">
        <v>6172</v>
      </c>
      <c r="AH416" s="150">
        <v>4235.3615669982973</v>
      </c>
      <c r="AI416" s="150">
        <v>2723.1335994699998</v>
      </c>
      <c r="AJ416" s="150">
        <v>1199.1882599999999</v>
      </c>
      <c r="AK416" s="150">
        <v>459</v>
      </c>
      <c r="AL416" s="150">
        <v>70881.875</v>
      </c>
      <c r="AM416" s="150">
        <v>54663.05859375</v>
      </c>
      <c r="AN416" s="150">
        <v>16218.8193359375</v>
      </c>
      <c r="AO416" s="5" t="s">
        <v>378</v>
      </c>
    </row>
    <row r="417" spans="1:41" ht="14.25" x14ac:dyDescent="0.45">
      <c r="A417" s="150">
        <v>2014</v>
      </c>
      <c r="B417" s="5" t="s">
        <v>81</v>
      </c>
      <c r="C417" s="5" t="s">
        <v>169</v>
      </c>
      <c r="D417" s="5" t="s">
        <v>84</v>
      </c>
      <c r="E417" s="5" t="s">
        <v>25</v>
      </c>
      <c r="F417" s="5" t="s">
        <v>25</v>
      </c>
      <c r="G417" s="5" t="s">
        <v>87</v>
      </c>
      <c r="H417" s="5" t="s">
        <v>131</v>
      </c>
      <c r="I417" s="150">
        <v>10405.1611328125</v>
      </c>
      <c r="J417" s="150">
        <v>415.00277709960938</v>
      </c>
      <c r="K417" s="150">
        <v>53.829414367675781</v>
      </c>
      <c r="L417" s="150">
        <v>155.32960510253906</v>
      </c>
      <c r="M417" s="150">
        <v>8651.029296875</v>
      </c>
      <c r="N417" s="150">
        <v>6166.94091796875</v>
      </c>
      <c r="O417" s="150">
        <v>1257.7132568359375</v>
      </c>
      <c r="P417" s="150">
        <v>68.267929077148438</v>
      </c>
      <c r="Q417" s="150">
        <v>3216.77783203125</v>
      </c>
      <c r="R417" s="150">
        <v>11.885679244995117</v>
      </c>
      <c r="S417" s="150">
        <v>9969.6396484375</v>
      </c>
      <c r="T417" s="150">
        <v>1765.648193359375</v>
      </c>
      <c r="U417" s="150">
        <v>14258.0498046875</v>
      </c>
      <c r="V417" s="150">
        <v>1203.0267333984375</v>
      </c>
      <c r="W417" s="150">
        <v>1904.269775390625</v>
      </c>
      <c r="X417" s="150">
        <v>5687.9091796875</v>
      </c>
      <c r="Y417" s="150">
        <v>48321.734375</v>
      </c>
      <c r="Z417" s="150">
        <v>1001.4799194335938</v>
      </c>
      <c r="AA417" s="150">
        <v>36137.57421875</v>
      </c>
      <c r="AB417" s="150">
        <v>257.30172729492188</v>
      </c>
      <c r="AC417" s="150">
        <v>195.6441650390625</v>
      </c>
      <c r="AD417" s="150">
        <v>12074.0859375</v>
      </c>
      <c r="AE417" s="150">
        <v>9807.89453125</v>
      </c>
      <c r="AF417" s="150">
        <v>2929.14990234375</v>
      </c>
      <c r="AG417" s="150">
        <v>54980.75390625</v>
      </c>
      <c r="AH417" s="150">
        <v>17144.712890625</v>
      </c>
      <c r="AI417" s="150">
        <v>63.725078582763672</v>
      </c>
      <c r="AJ417" s="150">
        <v>8571.765625</v>
      </c>
      <c r="AK417" s="150">
        <v>411.44558715820313</v>
      </c>
      <c r="AL417" s="150">
        <v>257087.734375</v>
      </c>
      <c r="AM417" s="150">
        <v>197846.421875</v>
      </c>
      <c r="AN417" s="150">
        <v>59241.3125</v>
      </c>
      <c r="AO417" s="5" t="s">
        <v>393</v>
      </c>
    </row>
    <row r="418" spans="1:41" ht="14.25" x14ac:dyDescent="0.45">
      <c r="A418" s="150">
        <v>2014</v>
      </c>
      <c r="B418" s="5" t="s">
        <v>81</v>
      </c>
      <c r="C418" s="5" t="s">
        <v>169</v>
      </c>
      <c r="D418" s="5" t="s">
        <v>84</v>
      </c>
      <c r="E418" s="5" t="s">
        <v>25</v>
      </c>
      <c r="F418" s="5" t="s">
        <v>25</v>
      </c>
      <c r="G418" s="5" t="s">
        <v>88</v>
      </c>
      <c r="H418" s="5" t="s">
        <v>131</v>
      </c>
      <c r="I418" s="150">
        <v>8775.3785900000003</v>
      </c>
      <c r="J418" s="150">
        <v>350</v>
      </c>
      <c r="K418" s="150">
        <v>45.398000000000003</v>
      </c>
      <c r="L418" s="150">
        <v>131</v>
      </c>
      <c r="M418" s="150">
        <v>7296</v>
      </c>
      <c r="N418" s="150">
        <v>5201</v>
      </c>
      <c r="O418" s="150">
        <v>1060.7149899999999</v>
      </c>
      <c r="P418" s="150">
        <v>57.574979999999996</v>
      </c>
      <c r="Q418" s="150">
        <v>2712.9270000000001</v>
      </c>
      <c r="R418" s="150">
        <v>10.023999999999999</v>
      </c>
      <c r="S418" s="150">
        <v>8408.0739999999987</v>
      </c>
      <c r="T418" s="150">
        <v>1489.0909999999999</v>
      </c>
      <c r="U418" s="150">
        <v>12024.78154</v>
      </c>
      <c r="V418" s="150">
        <v>1014.59414</v>
      </c>
      <c r="W418" s="150">
        <v>1606</v>
      </c>
      <c r="X418" s="150">
        <v>4797</v>
      </c>
      <c r="Y418" s="150">
        <v>40753</v>
      </c>
      <c r="Z418" s="150">
        <v>844.6160000000001</v>
      </c>
      <c r="AA418" s="150">
        <v>30477.270540000009</v>
      </c>
      <c r="AB418" s="150">
        <v>217</v>
      </c>
      <c r="AC418" s="150">
        <v>165</v>
      </c>
      <c r="AD418" s="150">
        <v>10182.896000000001</v>
      </c>
      <c r="AE418" s="150">
        <v>8271.6630799999984</v>
      </c>
      <c r="AF418" s="150">
        <v>2470.3510000000001</v>
      </c>
      <c r="AG418" s="150">
        <v>46369</v>
      </c>
      <c r="AH418" s="150">
        <v>14459.300144815201</v>
      </c>
      <c r="AI418" s="150">
        <v>53.743684910000013</v>
      </c>
      <c r="AJ418" s="150">
        <v>7229.1516399999991</v>
      </c>
      <c r="AK418" s="150">
        <v>347</v>
      </c>
      <c r="AL418" s="150">
        <v>216819.546875</v>
      </c>
      <c r="AM418" s="150">
        <v>166857.34375</v>
      </c>
      <c r="AN418" s="150">
        <v>49962.21875</v>
      </c>
      <c r="AO418" s="5" t="s">
        <v>394</v>
      </c>
    </row>
    <row r="419" spans="1:41" ht="14.25" x14ac:dyDescent="0.45">
      <c r="A419" s="150">
        <v>2014</v>
      </c>
      <c r="B419" s="5" t="s">
        <v>81</v>
      </c>
      <c r="C419" s="5" t="s">
        <v>169</v>
      </c>
      <c r="D419" s="5" t="s">
        <v>84</v>
      </c>
      <c r="E419" s="5" t="s">
        <v>261</v>
      </c>
      <c r="F419" s="5" t="s">
        <v>261</v>
      </c>
      <c r="G419" s="5" t="s">
        <v>87</v>
      </c>
      <c r="H419" s="5" t="s">
        <v>131</v>
      </c>
      <c r="I419" s="150">
        <v>5992.84716796875</v>
      </c>
      <c r="J419" s="150">
        <v>4846.04638671875</v>
      </c>
      <c r="K419" s="150">
        <v>249.00166320800781</v>
      </c>
      <c r="L419" s="150">
        <v>400.77410888671875</v>
      </c>
      <c r="M419" s="150">
        <v>2238.6435546875</v>
      </c>
      <c r="N419" s="150">
        <v>844.23419189453125</v>
      </c>
      <c r="O419" s="150">
        <v>657.18060302734375</v>
      </c>
      <c r="P419" s="150">
        <v>0</v>
      </c>
      <c r="Q419" s="150">
        <v>75.432090759277344</v>
      </c>
      <c r="R419" s="150">
        <v>25.85822868347168</v>
      </c>
      <c r="S419" s="150">
        <v>6985.08935546875</v>
      </c>
      <c r="T419" s="150">
        <v>232.93511962890625</v>
      </c>
      <c r="U419" s="150">
        <v>198.25300598144531</v>
      </c>
      <c r="V419" s="150">
        <v>138.7294921875</v>
      </c>
      <c r="W419" s="150">
        <v>1731.1544189453125</v>
      </c>
      <c r="X419" s="150">
        <v>2393.97314453125</v>
      </c>
      <c r="Y419" s="150">
        <v>5414.00732421875</v>
      </c>
      <c r="Z419" s="150">
        <v>585.20013427734375</v>
      </c>
      <c r="AA419" s="150">
        <v>14546.3408203125</v>
      </c>
      <c r="AB419" s="150">
        <v>0</v>
      </c>
      <c r="AC419" s="150">
        <v>213.42999267578125</v>
      </c>
      <c r="AD419" s="150">
        <v>2264.3759765625</v>
      </c>
      <c r="AE419" s="150">
        <v>579.81817626953125</v>
      </c>
      <c r="AF419" s="150">
        <v>5425.9833984375</v>
      </c>
      <c r="AG419" s="150">
        <v>34700.16015625</v>
      </c>
      <c r="AH419" s="150">
        <v>6762.40771484375</v>
      </c>
      <c r="AI419" s="150">
        <v>2920.226318359375</v>
      </c>
      <c r="AJ419" s="150">
        <v>5352.7490234375</v>
      </c>
      <c r="AK419" s="150">
        <v>192.08699035644531</v>
      </c>
      <c r="AL419" s="150">
        <v>105966.9375</v>
      </c>
      <c r="AM419" s="150">
        <v>79339.859375</v>
      </c>
      <c r="AN419" s="150">
        <v>26627.078125</v>
      </c>
      <c r="AO419" s="5" t="s">
        <v>401</v>
      </c>
    </row>
    <row r="420" spans="1:41" ht="14.25" x14ac:dyDescent="0.45">
      <c r="A420" s="150">
        <v>2014</v>
      </c>
      <c r="B420" s="5" t="s">
        <v>81</v>
      </c>
      <c r="C420" s="5" t="s">
        <v>169</v>
      </c>
      <c r="D420" s="5" t="s">
        <v>84</v>
      </c>
      <c r="E420" s="5" t="s">
        <v>261</v>
      </c>
      <c r="F420" s="5" t="s">
        <v>261</v>
      </c>
      <c r="G420" s="5" t="s">
        <v>88</v>
      </c>
      <c r="H420" s="5" t="s">
        <v>131</v>
      </c>
      <c r="I420" s="150">
        <v>5054.1748595000008</v>
      </c>
      <c r="J420" s="150">
        <v>4087</v>
      </c>
      <c r="K420" s="150">
        <v>210</v>
      </c>
      <c r="L420" s="150">
        <v>338</v>
      </c>
      <c r="M420" s="150">
        <v>1888</v>
      </c>
      <c r="N420" s="150">
        <v>712</v>
      </c>
      <c r="O420" s="150">
        <v>554.24500999999987</v>
      </c>
      <c r="P420" s="150">
        <v>0</v>
      </c>
      <c r="Q420" s="150">
        <v>63.616999999999997</v>
      </c>
      <c r="R420" s="150">
        <v>21.808</v>
      </c>
      <c r="S420" s="150">
        <v>5891</v>
      </c>
      <c r="T420" s="150">
        <v>196.45</v>
      </c>
      <c r="U420" s="150">
        <v>167.20021</v>
      </c>
      <c r="V420" s="150">
        <v>117</v>
      </c>
      <c r="W420" s="150">
        <v>1460</v>
      </c>
      <c r="X420" s="150">
        <v>2019</v>
      </c>
      <c r="Y420" s="150">
        <v>4566</v>
      </c>
      <c r="Z420" s="150">
        <v>493.53899999999999</v>
      </c>
      <c r="AA420" s="150">
        <v>12267.91685</v>
      </c>
      <c r="AB420" s="150">
        <v>0</v>
      </c>
      <c r="AC420" s="150">
        <v>180</v>
      </c>
      <c r="AD420" s="150">
        <v>1909.702</v>
      </c>
      <c r="AE420" s="150">
        <v>489</v>
      </c>
      <c r="AF420" s="150">
        <v>4576.1000000000004</v>
      </c>
      <c r="AG420" s="150">
        <v>29265</v>
      </c>
      <c r="AH420" s="150">
        <v>5703.1974999999993</v>
      </c>
      <c r="AI420" s="150">
        <v>2462.8250825700002</v>
      </c>
      <c r="AJ420" s="150">
        <v>4514.3366000000233</v>
      </c>
      <c r="AK420" s="150">
        <v>162</v>
      </c>
      <c r="AL420" s="150">
        <v>89369.109375</v>
      </c>
      <c r="AM420" s="150">
        <v>66912.6953125</v>
      </c>
      <c r="AN420" s="150">
        <v>22456.419921875</v>
      </c>
      <c r="AO420" s="5" t="s">
        <v>402</v>
      </c>
    </row>
    <row r="421" spans="1:41" ht="14.25" x14ac:dyDescent="0.45">
      <c r="A421" s="150">
        <v>2014</v>
      </c>
      <c r="B421" s="5" t="s">
        <v>81</v>
      </c>
      <c r="C421" s="5" t="s">
        <v>169</v>
      </c>
      <c r="D421" s="5" t="s">
        <v>84</v>
      </c>
      <c r="E421" s="5" t="s">
        <v>264</v>
      </c>
      <c r="F421" s="5" t="s">
        <v>264</v>
      </c>
      <c r="G421" s="5" t="s">
        <v>87</v>
      </c>
      <c r="H421" s="5" t="s">
        <v>131</v>
      </c>
      <c r="I421" s="150">
        <v>0</v>
      </c>
      <c r="J421" s="150">
        <v>0</v>
      </c>
      <c r="K421" s="150"/>
      <c r="L421" s="150"/>
      <c r="M421" s="150"/>
      <c r="N421" s="150">
        <v>0</v>
      </c>
      <c r="O421" s="150"/>
      <c r="P421" s="150">
        <v>96.043495178222656</v>
      </c>
      <c r="Q421" s="150">
        <v>0</v>
      </c>
      <c r="R421" s="150">
        <v>0</v>
      </c>
      <c r="S421" s="150"/>
      <c r="T421" s="150"/>
      <c r="U421" s="150"/>
      <c r="V421" s="150">
        <v>154.14389038085938</v>
      </c>
      <c r="W421" s="150"/>
      <c r="X421" s="150">
        <v>356.90237426757813</v>
      </c>
      <c r="Y421" s="150">
        <v>0</v>
      </c>
      <c r="Z421" s="150">
        <v>0</v>
      </c>
      <c r="AA421" s="150">
        <v>0</v>
      </c>
      <c r="AB421" s="150">
        <v>0</v>
      </c>
      <c r="AC421" s="150">
        <v>0</v>
      </c>
      <c r="AD421" s="150">
        <v>0</v>
      </c>
      <c r="AE421" s="150">
        <v>0</v>
      </c>
      <c r="AF421" s="150"/>
      <c r="AG421" s="150">
        <v>0</v>
      </c>
      <c r="AH421" s="150">
        <v>0</v>
      </c>
      <c r="AI421" s="150"/>
      <c r="AJ421" s="150">
        <v>0</v>
      </c>
      <c r="AK421" s="150"/>
      <c r="AL421" s="150">
        <v>607.0897216796875</v>
      </c>
      <c r="AM421" s="150">
        <v>250.1873779296875</v>
      </c>
      <c r="AN421" s="150">
        <v>356.90237426757813</v>
      </c>
      <c r="AO421" s="5" t="s">
        <v>403</v>
      </c>
    </row>
    <row r="422" spans="1:41" ht="14.25" x14ac:dyDescent="0.45">
      <c r="A422" s="150">
        <v>2014</v>
      </c>
      <c r="B422" s="5" t="s">
        <v>81</v>
      </c>
      <c r="C422" s="5" t="s">
        <v>169</v>
      </c>
      <c r="D422" s="5" t="s">
        <v>84</v>
      </c>
      <c r="E422" s="5" t="s">
        <v>264</v>
      </c>
      <c r="F422" s="5" t="s">
        <v>264</v>
      </c>
      <c r="G422" s="5" t="s">
        <v>88</v>
      </c>
      <c r="H422" s="5" t="s">
        <v>131</v>
      </c>
      <c r="I422" s="150">
        <v>0</v>
      </c>
      <c r="J422" s="150">
        <v>0</v>
      </c>
      <c r="K422" s="150"/>
      <c r="L422" s="150"/>
      <c r="M422" s="150"/>
      <c r="N422" s="150">
        <v>0</v>
      </c>
      <c r="O422" s="150"/>
      <c r="P422" s="150">
        <v>81</v>
      </c>
      <c r="Q422" s="150">
        <v>0</v>
      </c>
      <c r="R422" s="150">
        <v>0</v>
      </c>
      <c r="S422" s="150"/>
      <c r="T422" s="150"/>
      <c r="U422" s="150"/>
      <c r="V422" s="150">
        <v>130</v>
      </c>
      <c r="W422" s="150"/>
      <c r="X422" s="150">
        <v>301</v>
      </c>
      <c r="Y422" s="150">
        <v>0</v>
      </c>
      <c r="Z422" s="150">
        <v>0</v>
      </c>
      <c r="AA422" s="150">
        <v>0</v>
      </c>
      <c r="AB422" s="150">
        <v>0</v>
      </c>
      <c r="AC422" s="150">
        <v>0</v>
      </c>
      <c r="AD422" s="150">
        <v>0</v>
      </c>
      <c r="AE422" s="150">
        <v>0</v>
      </c>
      <c r="AF422" s="150"/>
      <c r="AG422" s="150">
        <v>0</v>
      </c>
      <c r="AH422" s="150">
        <v>0</v>
      </c>
      <c r="AI422" s="150"/>
      <c r="AJ422" s="150">
        <v>0</v>
      </c>
      <c r="AK422" s="150"/>
      <c r="AL422" s="150">
        <v>512</v>
      </c>
      <c r="AM422" s="150">
        <v>211</v>
      </c>
      <c r="AN422" s="150">
        <v>301</v>
      </c>
      <c r="AO422" s="5" t="s">
        <v>404</v>
      </c>
    </row>
    <row r="423" spans="1:41" ht="14.25" x14ac:dyDescent="0.45">
      <c r="A423" s="150">
        <v>2014</v>
      </c>
      <c r="B423" s="5" t="s">
        <v>81</v>
      </c>
      <c r="C423" s="5" t="s">
        <v>179</v>
      </c>
      <c r="D423" s="5" t="s">
        <v>84</v>
      </c>
      <c r="E423" s="5" t="s">
        <v>109</v>
      </c>
      <c r="F423" s="5" t="s">
        <v>178</v>
      </c>
      <c r="G423" s="5" t="s">
        <v>87</v>
      </c>
      <c r="H423" s="5" t="s">
        <v>131</v>
      </c>
      <c r="I423" s="150">
        <v>3187.3896484375</v>
      </c>
      <c r="J423" s="150">
        <v>9202.3896484375</v>
      </c>
      <c r="K423" s="150">
        <v>1235.003173828125</v>
      </c>
      <c r="L423" s="150">
        <v>1523.6529541015625</v>
      </c>
      <c r="M423" s="150">
        <v>4790.31787109375</v>
      </c>
      <c r="N423" s="150">
        <v>3216.8642578125</v>
      </c>
      <c r="O423" s="150">
        <v>4845.92822265625</v>
      </c>
      <c r="P423" s="150">
        <v>4374.6123046875</v>
      </c>
      <c r="Q423" s="150">
        <v>1673.1239013671875</v>
      </c>
      <c r="R423" s="150">
        <v>6786.35546875</v>
      </c>
      <c r="S423" s="150">
        <v>2717.114501953125</v>
      </c>
      <c r="T423" s="150">
        <v>5726.36572265625</v>
      </c>
      <c r="U423" s="150">
        <v>501.97409057617188</v>
      </c>
      <c r="V423" s="150">
        <v>1655.2681884765625</v>
      </c>
      <c r="W423" s="150">
        <v>1073.07861328125</v>
      </c>
      <c r="X423" s="150">
        <v>11544.19140625</v>
      </c>
      <c r="Y423" s="150">
        <v>17833.26171875</v>
      </c>
      <c r="Z423" s="150">
        <v>5420.1484375</v>
      </c>
      <c r="AA423" s="150">
        <v>50637.5546875</v>
      </c>
      <c r="AB423" s="150">
        <v>846.082763671875</v>
      </c>
      <c r="AC423" s="150">
        <v>7113.1474609375</v>
      </c>
      <c r="AD423" s="150">
        <v>9385.2392578125</v>
      </c>
      <c r="AE423" s="150">
        <v>3963.464599609375</v>
      </c>
      <c r="AF423" s="150">
        <v>15309.037109375</v>
      </c>
      <c r="AG423" s="150">
        <v>69258.03125</v>
      </c>
      <c r="AH423" s="150">
        <v>15327.6025390625</v>
      </c>
      <c r="AI423" s="150">
        <v>560.66485595703125</v>
      </c>
      <c r="AJ423" s="150">
        <v>22850.025390625</v>
      </c>
      <c r="AK423" s="150">
        <v>1898.3411865234375</v>
      </c>
      <c r="AL423" s="150">
        <v>284456.21875</v>
      </c>
      <c r="AM423" s="150">
        <v>224506.296875</v>
      </c>
      <c r="AN423" s="150">
        <v>59949.92578125</v>
      </c>
      <c r="AO423" s="5" t="s">
        <v>341</v>
      </c>
    </row>
    <row r="424" spans="1:41" ht="14.25" x14ac:dyDescent="0.45">
      <c r="A424" s="150">
        <v>2014</v>
      </c>
      <c r="B424" s="5" t="s">
        <v>81</v>
      </c>
      <c r="C424" s="5" t="s">
        <v>179</v>
      </c>
      <c r="D424" s="5" t="s">
        <v>84</v>
      </c>
      <c r="E424" s="5" t="s">
        <v>109</v>
      </c>
      <c r="F424" s="5" t="s">
        <v>178</v>
      </c>
      <c r="G424" s="5" t="s">
        <v>88</v>
      </c>
      <c r="H424" s="5" t="s">
        <v>131</v>
      </c>
      <c r="I424" s="150">
        <v>2688.1420600000001</v>
      </c>
      <c r="J424" s="150">
        <v>7761</v>
      </c>
      <c r="K424" s="150">
        <v>1041.5619999999999</v>
      </c>
      <c r="L424" s="150">
        <v>1285</v>
      </c>
      <c r="M424" s="150">
        <v>4040</v>
      </c>
      <c r="N424" s="150">
        <v>2713</v>
      </c>
      <c r="O424" s="150">
        <v>4086.9000620000011</v>
      </c>
      <c r="P424" s="150">
        <v>3689.4074300000002</v>
      </c>
      <c r="Q424" s="150">
        <v>1411.059</v>
      </c>
      <c r="R424" s="150">
        <v>5723.3939999999993</v>
      </c>
      <c r="S424" s="150">
        <v>2291.527</v>
      </c>
      <c r="T424" s="150">
        <v>4829.433</v>
      </c>
      <c r="U424" s="150">
        <v>423.34881999999988</v>
      </c>
      <c r="V424" s="150">
        <v>1396</v>
      </c>
      <c r="W424" s="150">
        <v>905</v>
      </c>
      <c r="X424" s="150">
        <v>9736</v>
      </c>
      <c r="Y424" s="150">
        <v>15040</v>
      </c>
      <c r="Z424" s="150">
        <v>4571.1790000000001</v>
      </c>
      <c r="AA424" s="150">
        <v>42706.086960000001</v>
      </c>
      <c r="AB424" s="150">
        <v>713.55899999999997</v>
      </c>
      <c r="AC424" s="150">
        <v>5999</v>
      </c>
      <c r="AD424" s="150">
        <v>7915.2090000000007</v>
      </c>
      <c r="AE424" s="150">
        <v>3342.6587100000002</v>
      </c>
      <c r="AF424" s="150">
        <v>12911.15</v>
      </c>
      <c r="AG424" s="150">
        <v>58410</v>
      </c>
      <c r="AH424" s="150">
        <v>12926.80741679689</v>
      </c>
      <c r="AI424" s="150">
        <v>472.84673047000001</v>
      </c>
      <c r="AJ424" s="150">
        <v>19270.978050000002</v>
      </c>
      <c r="AK424" s="150">
        <v>1601</v>
      </c>
      <c r="AL424" s="150">
        <v>239901.265625</v>
      </c>
      <c r="AM424" s="150">
        <v>189341.40625</v>
      </c>
      <c r="AN424" s="150">
        <v>50559.84765625</v>
      </c>
      <c r="AO424" s="5" t="s">
        <v>342</v>
      </c>
    </row>
    <row r="425" spans="1:41" ht="14.25" x14ac:dyDescent="0.45">
      <c r="A425" s="150">
        <v>2014</v>
      </c>
      <c r="B425" s="5" t="s">
        <v>81</v>
      </c>
      <c r="C425" s="5" t="s">
        <v>179</v>
      </c>
      <c r="D425" s="5" t="s">
        <v>84</v>
      </c>
      <c r="E425" s="5" t="s">
        <v>109</v>
      </c>
      <c r="F425" s="5" t="s">
        <v>182</v>
      </c>
      <c r="G425" s="5" t="s">
        <v>87</v>
      </c>
      <c r="H425" s="5" t="s">
        <v>131</v>
      </c>
      <c r="I425" s="150">
        <v>2293.01708984375</v>
      </c>
      <c r="J425" s="150">
        <v>8473.1708984375</v>
      </c>
      <c r="K425" s="150">
        <v>1142.516845703125</v>
      </c>
      <c r="L425" s="150">
        <v>1523.6529541015625</v>
      </c>
      <c r="M425" s="150">
        <v>4790.31787109375</v>
      </c>
      <c r="N425" s="150">
        <v>3215.678466796875</v>
      </c>
      <c r="O425" s="150">
        <v>4832.97021484375</v>
      </c>
      <c r="P425" s="150">
        <v>4374.6123046875</v>
      </c>
      <c r="Q425" s="150">
        <v>1649.386962890625</v>
      </c>
      <c r="R425" s="150">
        <v>6786.35546875</v>
      </c>
      <c r="S425" s="150">
        <v>2711.185791015625</v>
      </c>
      <c r="T425" s="150">
        <v>5711.22412109375</v>
      </c>
      <c r="U425" s="150">
        <v>501.97409057617188</v>
      </c>
      <c r="V425" s="150">
        <v>1540.253173828125</v>
      </c>
      <c r="W425" s="150">
        <v>1073.07861328125</v>
      </c>
      <c r="X425" s="150">
        <v>9150.2177734375</v>
      </c>
      <c r="Y425" s="150">
        <v>17833.26171875</v>
      </c>
      <c r="Z425" s="150">
        <v>5420.1484375</v>
      </c>
      <c r="AA425" s="150">
        <v>50637.5546875</v>
      </c>
      <c r="AB425" s="150">
        <v>846.082763671875</v>
      </c>
      <c r="AC425" s="150">
        <v>6900.9033203125</v>
      </c>
      <c r="AD425" s="150">
        <v>9345.373046875</v>
      </c>
      <c r="AE425" s="150">
        <v>3963.464599609375</v>
      </c>
      <c r="AF425" s="150">
        <v>15309.037109375</v>
      </c>
      <c r="AG425" s="150">
        <v>69216.53125</v>
      </c>
      <c r="AH425" s="150">
        <v>15002.900390625</v>
      </c>
      <c r="AI425" s="150">
        <v>560.66485595703125</v>
      </c>
      <c r="AJ425" s="150">
        <v>22850.025390625</v>
      </c>
      <c r="AK425" s="150">
        <v>1706.2542724609375</v>
      </c>
      <c r="AL425" s="150">
        <v>279361.8125</v>
      </c>
      <c r="AM425" s="150">
        <v>222489.03125</v>
      </c>
      <c r="AN425" s="150">
        <v>56872.78515625</v>
      </c>
      <c r="AO425" s="5" t="s">
        <v>343</v>
      </c>
    </row>
    <row r="426" spans="1:41" ht="14.25" x14ac:dyDescent="0.45">
      <c r="A426" s="150">
        <v>2014</v>
      </c>
      <c r="B426" s="5" t="s">
        <v>81</v>
      </c>
      <c r="C426" s="5" t="s">
        <v>179</v>
      </c>
      <c r="D426" s="5" t="s">
        <v>84</v>
      </c>
      <c r="E426" s="5" t="s">
        <v>109</v>
      </c>
      <c r="F426" s="5" t="s">
        <v>182</v>
      </c>
      <c r="G426" s="5" t="s">
        <v>88</v>
      </c>
      <c r="H426" s="5" t="s">
        <v>131</v>
      </c>
      <c r="I426" s="150">
        <v>1933.8570295</v>
      </c>
      <c r="J426" s="150">
        <v>7146</v>
      </c>
      <c r="K426" s="150">
        <v>963.56200000000013</v>
      </c>
      <c r="L426" s="150">
        <v>1285</v>
      </c>
      <c r="M426" s="150">
        <v>4040</v>
      </c>
      <c r="N426" s="150">
        <v>2712</v>
      </c>
      <c r="O426" s="150">
        <v>4075.971732</v>
      </c>
      <c r="P426" s="150">
        <v>3689.4074300000002</v>
      </c>
      <c r="Q426" s="150">
        <v>1391.04</v>
      </c>
      <c r="R426" s="150">
        <v>5723.3939999999993</v>
      </c>
      <c r="S426" s="150">
        <v>2286.527</v>
      </c>
      <c r="T426" s="150">
        <v>4816.6629999999996</v>
      </c>
      <c r="U426" s="150">
        <v>423.34881999999988</v>
      </c>
      <c r="V426" s="150">
        <v>1299</v>
      </c>
      <c r="W426" s="150">
        <v>905</v>
      </c>
      <c r="X426" s="150">
        <v>7717</v>
      </c>
      <c r="Y426" s="150">
        <v>15040</v>
      </c>
      <c r="Z426" s="150">
        <v>4571.1790000000001</v>
      </c>
      <c r="AA426" s="150">
        <v>42706.086960000001</v>
      </c>
      <c r="AB426" s="150">
        <v>713.55899999999997</v>
      </c>
      <c r="AC426" s="150">
        <v>5820</v>
      </c>
      <c r="AD426" s="150">
        <v>7881.5870000000004</v>
      </c>
      <c r="AE426" s="150">
        <v>3342.6587100000002</v>
      </c>
      <c r="AF426" s="150">
        <v>12911.15</v>
      </c>
      <c r="AG426" s="150">
        <v>58375</v>
      </c>
      <c r="AH426" s="150">
        <v>12652.964046796889</v>
      </c>
      <c r="AI426" s="150">
        <v>472.84673047000001</v>
      </c>
      <c r="AJ426" s="150">
        <v>19270.978050000002</v>
      </c>
      <c r="AK426" s="150">
        <v>1439</v>
      </c>
      <c r="AL426" s="150">
        <v>235604.78125</v>
      </c>
      <c r="AM426" s="150">
        <v>187640.109375</v>
      </c>
      <c r="AN426" s="150">
        <v>47964.68359375</v>
      </c>
      <c r="AO426" s="5" t="s">
        <v>344</v>
      </c>
    </row>
    <row r="427" spans="1:41" ht="14.25" x14ac:dyDescent="0.45">
      <c r="A427" s="150">
        <v>2014</v>
      </c>
      <c r="B427" s="5" t="s">
        <v>81</v>
      </c>
      <c r="C427" s="5" t="s">
        <v>179</v>
      </c>
      <c r="D427" s="5" t="s">
        <v>84</v>
      </c>
      <c r="E427" s="5" t="s">
        <v>109</v>
      </c>
      <c r="F427" s="5" t="s">
        <v>185</v>
      </c>
      <c r="G427" s="5" t="s">
        <v>87</v>
      </c>
      <c r="H427" s="5" t="s">
        <v>131</v>
      </c>
      <c r="I427" s="150">
        <v>894.37249755859375</v>
      </c>
      <c r="J427" s="150">
        <v>729.2191162109375</v>
      </c>
      <c r="K427" s="150">
        <v>92.486328125</v>
      </c>
      <c r="L427" s="150"/>
      <c r="M427" s="150"/>
      <c r="N427" s="150">
        <v>1.1857222318649292</v>
      </c>
      <c r="O427" s="150">
        <v>12.957962989807129</v>
      </c>
      <c r="P427" s="150">
        <v>0</v>
      </c>
      <c r="Q427" s="150">
        <v>23.736972808837891</v>
      </c>
      <c r="R427" s="150">
        <v>0</v>
      </c>
      <c r="S427" s="150">
        <v>5.9286108016967773</v>
      </c>
      <c r="T427" s="150">
        <v>15.141672134399414</v>
      </c>
      <c r="U427" s="150"/>
      <c r="V427" s="150">
        <v>115.01505279541016</v>
      </c>
      <c r="W427" s="150">
        <v>0</v>
      </c>
      <c r="X427" s="150">
        <v>2393.97314453125</v>
      </c>
      <c r="Y427" s="150">
        <v>0</v>
      </c>
      <c r="Z427" s="150"/>
      <c r="AA427" s="150">
        <v>0</v>
      </c>
      <c r="AB427" s="150"/>
      <c r="AC427" s="150">
        <v>212.24427795410156</v>
      </c>
      <c r="AD427" s="150">
        <v>39.866352081298828</v>
      </c>
      <c r="AE427" s="150"/>
      <c r="AF427" s="150"/>
      <c r="AG427" s="150">
        <v>41.500274658203125</v>
      </c>
      <c r="AH427" s="150">
        <v>324.7021484375</v>
      </c>
      <c r="AI427" s="150">
        <v>0</v>
      </c>
      <c r="AJ427" s="150">
        <v>0</v>
      </c>
      <c r="AK427" s="150">
        <v>192.08699035644531</v>
      </c>
      <c r="AL427" s="150">
        <v>5094.4169921875</v>
      </c>
      <c r="AM427" s="150">
        <v>2017.273681640625</v>
      </c>
      <c r="AN427" s="150">
        <v>3077.143310546875</v>
      </c>
      <c r="AO427" s="5" t="s">
        <v>345</v>
      </c>
    </row>
    <row r="428" spans="1:41" ht="14.25" x14ac:dyDescent="0.45">
      <c r="A428" s="150">
        <v>2014</v>
      </c>
      <c r="B428" s="5" t="s">
        <v>81</v>
      </c>
      <c r="C428" s="5" t="s">
        <v>179</v>
      </c>
      <c r="D428" s="5" t="s">
        <v>84</v>
      </c>
      <c r="E428" s="5" t="s">
        <v>109</v>
      </c>
      <c r="F428" s="5" t="s">
        <v>185</v>
      </c>
      <c r="G428" s="5" t="s">
        <v>88</v>
      </c>
      <c r="H428" s="5" t="s">
        <v>131</v>
      </c>
      <c r="I428" s="150">
        <v>754.28503049999995</v>
      </c>
      <c r="J428" s="150">
        <v>615</v>
      </c>
      <c r="K428" s="150">
        <v>78</v>
      </c>
      <c r="L428" s="150"/>
      <c r="M428" s="150"/>
      <c r="N428" s="150">
        <v>1</v>
      </c>
      <c r="O428" s="150">
        <v>10.928330000000001</v>
      </c>
      <c r="P428" s="150">
        <v>0</v>
      </c>
      <c r="Q428" s="150">
        <v>20.018999999999998</v>
      </c>
      <c r="R428" s="150">
        <v>0</v>
      </c>
      <c r="S428" s="150">
        <v>5</v>
      </c>
      <c r="T428" s="150">
        <v>12.77</v>
      </c>
      <c r="U428" s="150"/>
      <c r="V428" s="150">
        <v>97</v>
      </c>
      <c r="W428" s="150">
        <v>0</v>
      </c>
      <c r="X428" s="150">
        <v>2019</v>
      </c>
      <c r="Y428" s="150">
        <v>0</v>
      </c>
      <c r="Z428" s="150"/>
      <c r="AA428" s="150">
        <v>0</v>
      </c>
      <c r="AB428" s="150"/>
      <c r="AC428" s="150">
        <v>179</v>
      </c>
      <c r="AD428" s="150">
        <v>33.622</v>
      </c>
      <c r="AE428" s="150"/>
      <c r="AF428" s="150"/>
      <c r="AG428" s="150">
        <v>35</v>
      </c>
      <c r="AH428" s="150">
        <v>273.84337000000011</v>
      </c>
      <c r="AI428" s="150">
        <v>0</v>
      </c>
      <c r="AJ428" s="150">
        <v>0</v>
      </c>
      <c r="AK428" s="150">
        <v>162</v>
      </c>
      <c r="AL428" s="150">
        <v>4296.4677734375</v>
      </c>
      <c r="AM428" s="150">
        <v>1701.3040771484375</v>
      </c>
      <c r="AN428" s="150">
        <v>2595.16357421875</v>
      </c>
      <c r="AO428" s="5" t="s">
        <v>346</v>
      </c>
    </row>
    <row r="429" spans="1:41" ht="14.25" x14ac:dyDescent="0.45">
      <c r="A429" s="150">
        <v>2014</v>
      </c>
      <c r="B429" s="5" t="s">
        <v>81</v>
      </c>
      <c r="C429" s="5" t="s">
        <v>179</v>
      </c>
      <c r="D429" s="5" t="s">
        <v>84</v>
      </c>
      <c r="E429" s="5" t="s">
        <v>109</v>
      </c>
      <c r="F429" s="5" t="s">
        <v>188</v>
      </c>
      <c r="G429" s="5" t="s">
        <v>87</v>
      </c>
      <c r="H429" s="5" t="s">
        <v>131</v>
      </c>
      <c r="I429" s="150">
        <v>150.93864440917969</v>
      </c>
      <c r="J429" s="150">
        <v>554.91796875</v>
      </c>
      <c r="K429" s="150">
        <v>18.155778884887695</v>
      </c>
      <c r="L429" s="150">
        <v>221.73004150390625</v>
      </c>
      <c r="M429" s="150">
        <v>769.53369140625</v>
      </c>
      <c r="N429" s="150">
        <v>28.457332611083984</v>
      </c>
      <c r="O429" s="150">
        <v>355.28231811523438</v>
      </c>
      <c r="P429" s="150">
        <v>479.97467041015625</v>
      </c>
      <c r="Q429" s="150">
        <v>404.23165893554688</v>
      </c>
      <c r="R429" s="150">
        <v>1755.7462158203125</v>
      </c>
      <c r="S429" s="150">
        <v>171.01919555664063</v>
      </c>
      <c r="T429" s="150">
        <v>552.35205078125</v>
      </c>
      <c r="U429" s="150">
        <v>352.36392211914063</v>
      </c>
      <c r="V429" s="150">
        <v>15.414388656616211</v>
      </c>
      <c r="W429" s="150">
        <v>115.01505279541016</v>
      </c>
      <c r="X429" s="150">
        <v>3630.681396484375</v>
      </c>
      <c r="Y429" s="150">
        <v>531.20355224609375</v>
      </c>
      <c r="Z429" s="150"/>
      <c r="AA429" s="150">
        <v>3508.68701171875</v>
      </c>
      <c r="AB429" s="150">
        <v>0</v>
      </c>
      <c r="AC429" s="150">
        <v>73.514778137207031</v>
      </c>
      <c r="AD429" s="150">
        <v>0</v>
      </c>
      <c r="AE429" s="150">
        <v>193.79231262207031</v>
      </c>
      <c r="AF429" s="150">
        <v>5467.94580078125</v>
      </c>
      <c r="AG429" s="150">
        <v>6285.51318359375</v>
      </c>
      <c r="AH429" s="150">
        <v>265.78787231445313</v>
      </c>
      <c r="AI429" s="150">
        <v>58.202014923095703</v>
      </c>
      <c r="AJ429" s="150">
        <v>251.62911987304688</v>
      </c>
      <c r="AK429" s="150"/>
      <c r="AL429" s="150">
        <v>26212.087890625</v>
      </c>
      <c r="AM429" s="150">
        <v>20276.060546875</v>
      </c>
      <c r="AN429" s="150">
        <v>5936.02978515625</v>
      </c>
      <c r="AO429" s="5" t="s">
        <v>347</v>
      </c>
    </row>
    <row r="430" spans="1:41" ht="14.25" x14ac:dyDescent="0.45">
      <c r="A430" s="150">
        <v>2014</v>
      </c>
      <c r="B430" s="5" t="s">
        <v>81</v>
      </c>
      <c r="C430" s="5" t="s">
        <v>179</v>
      </c>
      <c r="D430" s="5" t="s">
        <v>84</v>
      </c>
      <c r="E430" s="5" t="s">
        <v>109</v>
      </c>
      <c r="F430" s="5" t="s">
        <v>188</v>
      </c>
      <c r="G430" s="5" t="s">
        <v>88</v>
      </c>
      <c r="H430" s="5" t="s">
        <v>131</v>
      </c>
      <c r="I430" s="150">
        <v>127.29680999999999</v>
      </c>
      <c r="J430" s="150">
        <v>468</v>
      </c>
      <c r="K430" s="150">
        <v>15.311999999999999</v>
      </c>
      <c r="L430" s="150">
        <v>187</v>
      </c>
      <c r="M430" s="150">
        <v>649</v>
      </c>
      <c r="N430" s="150">
        <v>24</v>
      </c>
      <c r="O430" s="150">
        <v>299.63368450000002</v>
      </c>
      <c r="P430" s="150">
        <v>404.79521</v>
      </c>
      <c r="Q430" s="150">
        <v>340.916</v>
      </c>
      <c r="R430" s="150">
        <v>1480.74</v>
      </c>
      <c r="S430" s="150">
        <v>144.23209431263041</v>
      </c>
      <c r="T430" s="150">
        <v>465.83600000000001</v>
      </c>
      <c r="U430" s="150">
        <v>297.1724099999999</v>
      </c>
      <c r="V430" s="150">
        <v>13</v>
      </c>
      <c r="W430" s="150">
        <v>97</v>
      </c>
      <c r="X430" s="150">
        <v>3062</v>
      </c>
      <c r="Y430" s="150">
        <v>448</v>
      </c>
      <c r="Z430" s="150"/>
      <c r="AA430" s="150">
        <v>2959.11393</v>
      </c>
      <c r="AB430" s="150">
        <v>0</v>
      </c>
      <c r="AC430" s="150">
        <v>62</v>
      </c>
      <c r="AD430" s="150">
        <v>0</v>
      </c>
      <c r="AE430" s="150">
        <v>163.43821688873379</v>
      </c>
      <c r="AF430" s="150">
        <v>4611.49</v>
      </c>
      <c r="AG430" s="150">
        <v>5301</v>
      </c>
      <c r="AH430" s="150">
        <v>224.15694656719711</v>
      </c>
      <c r="AI430" s="150">
        <v>49.085708519999997</v>
      </c>
      <c r="AJ430" s="150">
        <v>212.21591000000001</v>
      </c>
      <c r="AK430" s="150"/>
      <c r="AL430" s="150">
        <v>22106.435546875</v>
      </c>
      <c r="AM430" s="150">
        <v>17100.177734375</v>
      </c>
      <c r="AN430" s="150">
        <v>5006.25634765625</v>
      </c>
      <c r="AO430" s="5" t="s">
        <v>348</v>
      </c>
    </row>
    <row r="431" spans="1:41" ht="14.25" x14ac:dyDescent="0.45">
      <c r="A431" s="150">
        <v>2014</v>
      </c>
      <c r="B431" s="5" t="s">
        <v>81</v>
      </c>
      <c r="C431" s="5" t="s">
        <v>179</v>
      </c>
      <c r="D431" s="5" t="s">
        <v>84</v>
      </c>
      <c r="E431" s="5" t="s">
        <v>109</v>
      </c>
      <c r="F431" s="5" t="s">
        <v>191</v>
      </c>
      <c r="G431" s="5" t="s">
        <v>87</v>
      </c>
      <c r="H431" s="5" t="s">
        <v>131</v>
      </c>
      <c r="I431" s="150">
        <v>1028.5322265625</v>
      </c>
      <c r="J431" s="150">
        <v>1876.9981689453125</v>
      </c>
      <c r="K431" s="150">
        <v>644.9842529296875</v>
      </c>
      <c r="L431" s="150">
        <v>851.3485107421875</v>
      </c>
      <c r="M431" s="150">
        <v>1603.096435546875</v>
      </c>
      <c r="N431" s="150">
        <v>631.98992919921875</v>
      </c>
      <c r="O431" s="150">
        <v>2754.772705078125</v>
      </c>
      <c r="P431" s="150">
        <v>1469.76171875</v>
      </c>
      <c r="Q431" s="150">
        <v>345.8431396484375</v>
      </c>
      <c r="R431" s="150">
        <v>138.290771484375</v>
      </c>
      <c r="S431" s="150">
        <v>1809.7080078125</v>
      </c>
      <c r="T431" s="150">
        <v>2115.829833984375</v>
      </c>
      <c r="U431" s="150">
        <v>10.738374710083008</v>
      </c>
      <c r="V431" s="150">
        <v>1076.6357421875</v>
      </c>
      <c r="W431" s="150">
        <v>643.84716796875</v>
      </c>
      <c r="X431" s="150">
        <v>5437.72216796875</v>
      </c>
      <c r="Y431" s="150">
        <v>3052.048828125</v>
      </c>
      <c r="Z431" s="150">
        <v>3810.445068359375</v>
      </c>
      <c r="AA431" s="150">
        <v>27505.859375</v>
      </c>
      <c r="AB431" s="150">
        <v>599.61138916015625</v>
      </c>
      <c r="AC431" s="150">
        <v>5239.70654296875</v>
      </c>
      <c r="AD431" s="150">
        <v>5348.041015625</v>
      </c>
      <c r="AE431" s="150">
        <v>1582.0599365234375</v>
      </c>
      <c r="AF431" s="150">
        <v>4131.7841796875</v>
      </c>
      <c r="AG431" s="150">
        <v>21024.041015625</v>
      </c>
      <c r="AH431" s="150">
        <v>10101.6630859375</v>
      </c>
      <c r="AI431" s="150">
        <v>71.930946350097656</v>
      </c>
      <c r="AJ431" s="150">
        <v>8448.654296875</v>
      </c>
      <c r="AK431" s="150">
        <v>481.4031982421875</v>
      </c>
      <c r="AL431" s="150">
        <v>113837.3515625</v>
      </c>
      <c r="AM431" s="150">
        <v>82224.7421875</v>
      </c>
      <c r="AN431" s="150">
        <v>31612.611328125</v>
      </c>
      <c r="AO431" s="5" t="s">
        <v>349</v>
      </c>
    </row>
    <row r="432" spans="1:41" ht="14.25" x14ac:dyDescent="0.45">
      <c r="A432" s="150">
        <v>2014</v>
      </c>
      <c r="B432" s="5" t="s">
        <v>81</v>
      </c>
      <c r="C432" s="5" t="s">
        <v>179</v>
      </c>
      <c r="D432" s="5" t="s">
        <v>84</v>
      </c>
      <c r="E432" s="5" t="s">
        <v>109</v>
      </c>
      <c r="F432" s="5" t="s">
        <v>191</v>
      </c>
      <c r="G432" s="5" t="s">
        <v>88</v>
      </c>
      <c r="H432" s="5" t="s">
        <v>131</v>
      </c>
      <c r="I432" s="150">
        <v>867.43106</v>
      </c>
      <c r="J432" s="150">
        <v>1583</v>
      </c>
      <c r="K432" s="150">
        <v>543.95899999999995</v>
      </c>
      <c r="L432" s="150">
        <v>718</v>
      </c>
      <c r="M432" s="150">
        <v>1352</v>
      </c>
      <c r="N432" s="150">
        <v>533</v>
      </c>
      <c r="O432" s="150">
        <v>2323.2867185000009</v>
      </c>
      <c r="P432" s="150">
        <v>1239.54981</v>
      </c>
      <c r="Q432" s="150">
        <v>291.673</v>
      </c>
      <c r="R432" s="150">
        <v>116.63</v>
      </c>
      <c r="S432" s="150">
        <v>1526.2496217715211</v>
      </c>
      <c r="T432" s="150">
        <v>1784.423</v>
      </c>
      <c r="U432" s="150">
        <v>9.0564</v>
      </c>
      <c r="V432" s="150">
        <v>908</v>
      </c>
      <c r="W432" s="150">
        <v>543</v>
      </c>
      <c r="X432" s="150">
        <v>4586</v>
      </c>
      <c r="Y432" s="150">
        <v>2574</v>
      </c>
      <c r="Z432" s="150">
        <v>3213.607</v>
      </c>
      <c r="AA432" s="150">
        <v>23197.55875</v>
      </c>
      <c r="AB432" s="150">
        <v>505.69299999999998</v>
      </c>
      <c r="AC432" s="150">
        <v>4419</v>
      </c>
      <c r="AD432" s="150">
        <v>4510.3660000000009</v>
      </c>
      <c r="AE432" s="150">
        <v>1334.258552726214</v>
      </c>
      <c r="AF432" s="150">
        <v>3484.614</v>
      </c>
      <c r="AG432" s="150">
        <v>17731</v>
      </c>
      <c r="AH432" s="150">
        <v>8519.4181968332396</v>
      </c>
      <c r="AI432" s="150">
        <v>60.664250410000001</v>
      </c>
      <c r="AJ432" s="150">
        <v>7125.3239800000001</v>
      </c>
      <c r="AK432" s="150">
        <v>406</v>
      </c>
      <c r="AL432" s="150">
        <v>96006.765625</v>
      </c>
      <c r="AM432" s="150">
        <v>69345.703125</v>
      </c>
      <c r="AN432" s="150">
        <v>26661.05859375</v>
      </c>
      <c r="AO432" s="5" t="s">
        <v>350</v>
      </c>
    </row>
    <row r="433" spans="1:41" ht="14.25" x14ac:dyDescent="0.45">
      <c r="A433" s="150">
        <v>2014</v>
      </c>
      <c r="B433" s="5" t="s">
        <v>81</v>
      </c>
      <c r="C433" s="5" t="s">
        <v>179</v>
      </c>
      <c r="D433" s="5" t="s">
        <v>84</v>
      </c>
      <c r="E433" s="5" t="s">
        <v>109</v>
      </c>
      <c r="F433" s="5" t="s">
        <v>194</v>
      </c>
      <c r="G433" s="5" t="s">
        <v>87</v>
      </c>
      <c r="H433" s="5" t="s">
        <v>131</v>
      </c>
      <c r="I433" s="150">
        <v>297.6966552734375</v>
      </c>
      <c r="J433" s="150">
        <v>354.53094482421875</v>
      </c>
      <c r="K433" s="150">
        <v>152.51943969726563</v>
      </c>
      <c r="L433" s="150">
        <v>46.2431640625</v>
      </c>
      <c r="M433" s="150">
        <v>1669.496826171875</v>
      </c>
      <c r="N433" s="150">
        <v>1211.80810546875</v>
      </c>
      <c r="O433" s="150">
        <v>462.96505737304688</v>
      </c>
      <c r="P433" s="150">
        <v>1677.8021240234375</v>
      </c>
      <c r="Q433" s="150">
        <v>711.51751708984375</v>
      </c>
      <c r="R433" s="150">
        <v>1074.63427734375</v>
      </c>
      <c r="S433" s="150">
        <v>153.48944091796875</v>
      </c>
      <c r="T433" s="150">
        <v>397.29281616210938</v>
      </c>
      <c r="U433" s="150">
        <v>59.575450897216797</v>
      </c>
      <c r="V433" s="150">
        <v>384.17398071289063</v>
      </c>
      <c r="W433" s="150">
        <v>120.35079956054688</v>
      </c>
      <c r="X433" s="150">
        <v>1266.351318359375</v>
      </c>
      <c r="Y433" s="150">
        <v>2573.01708984375</v>
      </c>
      <c r="Z433" s="150"/>
      <c r="AA433" s="150">
        <v>6621.05810546875</v>
      </c>
      <c r="AB433" s="150">
        <v>108.07027435302734</v>
      </c>
      <c r="AC433" s="150">
        <v>187.34410095214844</v>
      </c>
      <c r="AD433" s="150">
        <v>1425.3577880859375</v>
      </c>
      <c r="AE433" s="150">
        <v>1241.6309814453125</v>
      </c>
      <c r="AF433" s="150">
        <v>1727.7620849609375</v>
      </c>
      <c r="AG433" s="150">
        <v>6814.34521484375</v>
      </c>
      <c r="AH433" s="150">
        <v>1259.0224609375</v>
      </c>
      <c r="AI433" s="150">
        <v>0</v>
      </c>
      <c r="AJ433" s="150">
        <v>2066.754150390625</v>
      </c>
      <c r="AK433" s="150">
        <v>35.571666717529297</v>
      </c>
      <c r="AL433" s="150">
        <v>34100.37890625</v>
      </c>
      <c r="AM433" s="150">
        <v>27049.89453125</v>
      </c>
      <c r="AN433" s="150">
        <v>7050.48828125</v>
      </c>
      <c r="AO433" s="5" t="s">
        <v>351</v>
      </c>
    </row>
    <row r="434" spans="1:41" ht="14.25" x14ac:dyDescent="0.45">
      <c r="A434" s="150">
        <v>2014</v>
      </c>
      <c r="B434" s="5" t="s">
        <v>81</v>
      </c>
      <c r="C434" s="5" t="s">
        <v>179</v>
      </c>
      <c r="D434" s="5" t="s">
        <v>84</v>
      </c>
      <c r="E434" s="5" t="s">
        <v>109</v>
      </c>
      <c r="F434" s="5" t="s">
        <v>194</v>
      </c>
      <c r="G434" s="5" t="s">
        <v>88</v>
      </c>
      <c r="H434" s="5" t="s">
        <v>131</v>
      </c>
      <c r="I434" s="150">
        <v>251.06780000000001</v>
      </c>
      <c r="J434" s="150">
        <v>299</v>
      </c>
      <c r="K434" s="150">
        <v>128.63</v>
      </c>
      <c r="L434" s="150">
        <v>39</v>
      </c>
      <c r="M434" s="150">
        <v>1408</v>
      </c>
      <c r="N434" s="150">
        <v>1022</v>
      </c>
      <c r="O434" s="150">
        <v>390.4498605</v>
      </c>
      <c r="P434" s="150">
        <v>1415.00443</v>
      </c>
      <c r="Q434" s="150">
        <v>600.07100000000003</v>
      </c>
      <c r="R434" s="150">
        <v>906.31200000000001</v>
      </c>
      <c r="S434" s="150">
        <v>129.4480641333077</v>
      </c>
      <c r="T434" s="150">
        <v>335.06400000000002</v>
      </c>
      <c r="U434" s="150">
        <v>50.244020000000013</v>
      </c>
      <c r="V434" s="150">
        <v>324</v>
      </c>
      <c r="W434" s="150">
        <v>101.5</v>
      </c>
      <c r="X434" s="150">
        <v>1068</v>
      </c>
      <c r="Y434" s="150">
        <v>2170</v>
      </c>
      <c r="Z434" s="150"/>
      <c r="AA434" s="150">
        <v>5583.9877300000007</v>
      </c>
      <c r="AB434" s="150">
        <v>91.143000000000001</v>
      </c>
      <c r="AC434" s="150">
        <v>158</v>
      </c>
      <c r="AD434" s="150">
        <v>1202.1010000000001</v>
      </c>
      <c r="AE434" s="150">
        <v>1047.1516810534979</v>
      </c>
      <c r="AF434" s="150">
        <v>1457.1389999999999</v>
      </c>
      <c r="AG434" s="150">
        <v>5747</v>
      </c>
      <c r="AH434" s="150">
        <v>1061.819139447229</v>
      </c>
      <c r="AI434" s="150">
        <v>0</v>
      </c>
      <c r="AJ434" s="150">
        <v>1743.03414</v>
      </c>
      <c r="AK434" s="150">
        <v>30</v>
      </c>
      <c r="AL434" s="150">
        <v>28759.166015625</v>
      </c>
      <c r="AM434" s="150">
        <v>22813.009765625</v>
      </c>
      <c r="AN434" s="150">
        <v>5946.1552734375</v>
      </c>
      <c r="AO434" s="5" t="s">
        <v>352</v>
      </c>
    </row>
    <row r="435" spans="1:41" ht="14.25" x14ac:dyDescent="0.45">
      <c r="A435" s="150">
        <v>2014</v>
      </c>
      <c r="B435" s="5" t="s">
        <v>81</v>
      </c>
      <c r="C435" s="5" t="s">
        <v>179</v>
      </c>
      <c r="D435" s="5" t="s">
        <v>84</v>
      </c>
      <c r="E435" s="5" t="s">
        <v>109</v>
      </c>
      <c r="F435" s="5" t="s">
        <v>197</v>
      </c>
      <c r="G435" s="5" t="s">
        <v>87</v>
      </c>
      <c r="H435" s="5" t="s">
        <v>131</v>
      </c>
      <c r="I435" s="150">
        <v>374.65185546875</v>
      </c>
      <c r="J435" s="150">
        <v>417.37420654296875</v>
      </c>
      <c r="K435" s="150">
        <v>164.39801025390625</v>
      </c>
      <c r="L435" s="150">
        <v>200.38705444335938</v>
      </c>
      <c r="M435" s="150">
        <v>60.471832275390625</v>
      </c>
      <c r="N435" s="150">
        <v>596.41827392578125</v>
      </c>
      <c r="O435" s="150">
        <v>259.29791259765625</v>
      </c>
      <c r="P435" s="150">
        <v>661.8673095703125</v>
      </c>
      <c r="Q435" s="150">
        <v>109.80142974853516</v>
      </c>
      <c r="R435" s="150">
        <v>1558.0306396484375</v>
      </c>
      <c r="S435" s="150">
        <v>448.43603515625</v>
      </c>
      <c r="T435" s="150">
        <v>266.50173950195313</v>
      </c>
      <c r="U435" s="150">
        <v>5.959902286529541</v>
      </c>
      <c r="V435" s="150">
        <v>104.34355163574219</v>
      </c>
      <c r="W435" s="150"/>
      <c r="X435" s="150">
        <v>37.943111419677734</v>
      </c>
      <c r="Y435" s="150">
        <v>6015.16845703125</v>
      </c>
      <c r="Z435" s="150">
        <v>272.1422119140625</v>
      </c>
      <c r="AA435" s="150">
        <v>4413.59716796875</v>
      </c>
      <c r="AB435" s="150">
        <v>138.40104675292969</v>
      </c>
      <c r="AC435" s="150">
        <v>55.72894287109375</v>
      </c>
      <c r="AD435" s="150">
        <v>176.44375610351563</v>
      </c>
      <c r="AE435" s="150">
        <v>169.45648193359375</v>
      </c>
      <c r="AF435" s="150">
        <v>1279.556640625</v>
      </c>
      <c r="AG435" s="150">
        <v>6271.28466796875</v>
      </c>
      <c r="AH435" s="150">
        <v>1387.8724365234375</v>
      </c>
      <c r="AI435" s="150">
        <v>137.86376953125</v>
      </c>
      <c r="AJ435" s="150">
        <v>4516.43212890625</v>
      </c>
      <c r="AK435" s="150">
        <v>55.72894287109375</v>
      </c>
      <c r="AL435" s="150">
        <v>30155.55859375</v>
      </c>
      <c r="AM435" s="150">
        <v>27022.19921875</v>
      </c>
      <c r="AN435" s="150">
        <v>3133.3583984375</v>
      </c>
      <c r="AO435" s="5" t="s">
        <v>353</v>
      </c>
    </row>
    <row r="436" spans="1:41" ht="14.25" x14ac:dyDescent="0.45">
      <c r="A436" s="150">
        <v>2014</v>
      </c>
      <c r="B436" s="5" t="s">
        <v>81</v>
      </c>
      <c r="C436" s="5" t="s">
        <v>179</v>
      </c>
      <c r="D436" s="5" t="s">
        <v>84</v>
      </c>
      <c r="E436" s="5" t="s">
        <v>109</v>
      </c>
      <c r="F436" s="5" t="s">
        <v>197</v>
      </c>
      <c r="G436" s="5" t="s">
        <v>88</v>
      </c>
      <c r="H436" s="5" t="s">
        <v>131</v>
      </c>
      <c r="I436" s="150">
        <v>315.96935000000002</v>
      </c>
      <c r="J436" s="150">
        <v>352</v>
      </c>
      <c r="K436" s="150">
        <v>138.648</v>
      </c>
      <c r="L436" s="150">
        <v>169</v>
      </c>
      <c r="M436" s="150">
        <v>51</v>
      </c>
      <c r="N436" s="150">
        <v>503</v>
      </c>
      <c r="O436" s="150">
        <v>218.68352300000001</v>
      </c>
      <c r="P436" s="150">
        <v>558.19761000000005</v>
      </c>
      <c r="Q436" s="150">
        <v>92.602999999999994</v>
      </c>
      <c r="R436" s="150">
        <v>1313.9929999999999</v>
      </c>
      <c r="S436" s="150">
        <v>378.19654093001782</v>
      </c>
      <c r="T436" s="150">
        <v>224.75899999999999</v>
      </c>
      <c r="U436" s="150">
        <v>5.0263900000000001</v>
      </c>
      <c r="V436" s="150">
        <v>88</v>
      </c>
      <c r="W436" s="150"/>
      <c r="X436" s="150">
        <v>32</v>
      </c>
      <c r="Y436" s="150">
        <v>5073</v>
      </c>
      <c r="Z436" s="150">
        <v>229.51599999999999</v>
      </c>
      <c r="AA436" s="150">
        <v>3722.2859600000002</v>
      </c>
      <c r="AB436" s="150">
        <v>116.723</v>
      </c>
      <c r="AC436" s="150">
        <v>47</v>
      </c>
      <c r="AD436" s="150">
        <v>148.80699999999999</v>
      </c>
      <c r="AE436" s="150">
        <v>142.91415411095019</v>
      </c>
      <c r="AF436" s="150">
        <v>1079.1369999999999</v>
      </c>
      <c r="AG436" s="150">
        <v>5289</v>
      </c>
      <c r="AH436" s="150">
        <v>1170.487005875648</v>
      </c>
      <c r="AI436" s="150">
        <v>116.26987541</v>
      </c>
      <c r="AJ436" s="150">
        <v>3809.0138900000011</v>
      </c>
      <c r="AK436" s="150">
        <v>47</v>
      </c>
      <c r="AL436" s="150">
        <v>25432.2265625</v>
      </c>
      <c r="AM436" s="150">
        <v>22789.654296875</v>
      </c>
      <c r="AN436" s="150">
        <v>2642.573974609375</v>
      </c>
      <c r="AO436" s="5" t="s">
        <v>354</v>
      </c>
    </row>
    <row r="437" spans="1:41" ht="14.25" x14ac:dyDescent="0.45">
      <c r="A437" s="150">
        <v>2014</v>
      </c>
      <c r="B437" s="5" t="s">
        <v>81</v>
      </c>
      <c r="C437" s="5" t="s">
        <v>179</v>
      </c>
      <c r="D437" s="5" t="s">
        <v>84</v>
      </c>
      <c r="E437" s="5" t="s">
        <v>109</v>
      </c>
      <c r="F437" s="5" t="s">
        <v>200</v>
      </c>
      <c r="G437" s="5" t="s">
        <v>87</v>
      </c>
      <c r="H437" s="5" t="s">
        <v>131</v>
      </c>
      <c r="I437" s="150">
        <v>411.71392822265625</v>
      </c>
      <c r="J437" s="150">
        <v>148.21527099609375</v>
      </c>
      <c r="K437" s="150">
        <v>46.290596008300781</v>
      </c>
      <c r="L437" s="150">
        <v>32.014499664306641</v>
      </c>
      <c r="M437" s="150">
        <v>674.6759033203125</v>
      </c>
      <c r="N437" s="150">
        <v>0</v>
      </c>
      <c r="O437" s="150">
        <v>136.22270202636719</v>
      </c>
      <c r="P437" s="150">
        <v>0</v>
      </c>
      <c r="Q437" s="150">
        <v>0</v>
      </c>
      <c r="R437" s="150">
        <v>1030.86328125</v>
      </c>
      <c r="S437" s="150">
        <v>77.2205810546875</v>
      </c>
      <c r="T437" s="150">
        <v>120.91165161132813</v>
      </c>
      <c r="U437" s="150">
        <v>73.336441040039063</v>
      </c>
      <c r="V437" s="150">
        <v>74.70050048828125</v>
      </c>
      <c r="W437" s="150">
        <v>135.76519775390625</v>
      </c>
      <c r="X437" s="150">
        <v>361.645263671875</v>
      </c>
      <c r="Y437" s="150">
        <v>2437.8447265625</v>
      </c>
      <c r="Z437" s="150"/>
      <c r="AA437" s="150">
        <v>1111.174072265625</v>
      </c>
      <c r="AB437" s="150">
        <v>0</v>
      </c>
      <c r="AC437" s="150">
        <v>496.81759643554688</v>
      </c>
      <c r="AD437" s="150">
        <v>0</v>
      </c>
      <c r="AE437" s="150">
        <v>21.526159286499023</v>
      </c>
      <c r="AF437" s="150">
        <v>0.95332062244415283</v>
      </c>
      <c r="AG437" s="150">
        <v>7867.2666015625</v>
      </c>
      <c r="AH437" s="150">
        <v>881.6650390625</v>
      </c>
      <c r="AI437" s="150">
        <v>292.66812133789063</v>
      </c>
      <c r="AJ437" s="150">
        <v>730.74237060546875</v>
      </c>
      <c r="AK437" s="150">
        <v>158.88677978515625</v>
      </c>
      <c r="AL437" s="150">
        <v>17323.12109375</v>
      </c>
      <c r="AM437" s="150">
        <v>14437.16796875</v>
      </c>
      <c r="AN437" s="150">
        <v>2885.951904296875</v>
      </c>
      <c r="AO437" s="5" t="s">
        <v>355</v>
      </c>
    </row>
    <row r="438" spans="1:41" ht="14.25" x14ac:dyDescent="0.45">
      <c r="A438" s="150">
        <v>2014</v>
      </c>
      <c r="B438" s="5" t="s">
        <v>81</v>
      </c>
      <c r="C438" s="5" t="s">
        <v>179</v>
      </c>
      <c r="D438" s="5" t="s">
        <v>84</v>
      </c>
      <c r="E438" s="5" t="s">
        <v>109</v>
      </c>
      <c r="F438" s="5" t="s">
        <v>200</v>
      </c>
      <c r="G438" s="5" t="s">
        <v>88</v>
      </c>
      <c r="H438" s="5" t="s">
        <v>131</v>
      </c>
      <c r="I438" s="150">
        <v>347.22629000000001</v>
      </c>
      <c r="J438" s="150">
        <v>125</v>
      </c>
      <c r="K438" s="150">
        <v>39.04</v>
      </c>
      <c r="L438" s="150">
        <v>27</v>
      </c>
      <c r="M438" s="150">
        <v>569</v>
      </c>
      <c r="N438" s="150">
        <v>0</v>
      </c>
      <c r="O438" s="150">
        <v>114.8858445</v>
      </c>
      <c r="P438" s="150">
        <v>0</v>
      </c>
      <c r="Q438" s="150">
        <v>0</v>
      </c>
      <c r="R438" s="150">
        <v>869.39700000000005</v>
      </c>
      <c r="S438" s="150">
        <v>65.125359034020974</v>
      </c>
      <c r="T438" s="150">
        <v>101.973</v>
      </c>
      <c r="U438" s="150">
        <v>61.849600000000002</v>
      </c>
      <c r="V438" s="150">
        <v>63</v>
      </c>
      <c r="W438" s="150">
        <v>114.5</v>
      </c>
      <c r="X438" s="150">
        <v>305</v>
      </c>
      <c r="Y438" s="150">
        <v>2056</v>
      </c>
      <c r="Z438" s="150"/>
      <c r="AA438" s="150">
        <v>937.12854000000004</v>
      </c>
      <c r="AB438" s="150">
        <v>0</v>
      </c>
      <c r="AC438" s="150">
        <v>419</v>
      </c>
      <c r="AD438" s="150">
        <v>0</v>
      </c>
      <c r="AE438" s="150">
        <v>18.154470725491009</v>
      </c>
      <c r="AF438" s="150">
        <v>0.80400000000000005</v>
      </c>
      <c r="AG438" s="150">
        <v>6635</v>
      </c>
      <c r="AH438" s="150">
        <v>743.56796533247632</v>
      </c>
      <c r="AI438" s="150">
        <v>246.82689612999999</v>
      </c>
      <c r="AJ438" s="150">
        <v>616.28463000000011</v>
      </c>
      <c r="AK438" s="150">
        <v>134</v>
      </c>
      <c r="AL438" s="150">
        <v>14609.763671875</v>
      </c>
      <c r="AM438" s="150">
        <v>12175.8447265625</v>
      </c>
      <c r="AN438" s="150">
        <v>2433.9189453125</v>
      </c>
      <c r="AO438" s="5" t="s">
        <v>356</v>
      </c>
    </row>
    <row r="439" spans="1:41" ht="14.25" x14ac:dyDescent="0.45">
      <c r="A439" s="150">
        <v>2014</v>
      </c>
      <c r="B439" s="5" t="s">
        <v>81</v>
      </c>
      <c r="C439" s="5" t="s">
        <v>179</v>
      </c>
      <c r="D439" s="5" t="s">
        <v>84</v>
      </c>
      <c r="E439" s="5" t="s">
        <v>109</v>
      </c>
      <c r="F439" s="5" t="s">
        <v>203</v>
      </c>
      <c r="G439" s="5" t="s">
        <v>87</v>
      </c>
      <c r="H439" s="5" t="s">
        <v>131</v>
      </c>
      <c r="I439" s="150">
        <v>421.00076293945313</v>
      </c>
      <c r="J439" s="150">
        <v>2453.25927734375</v>
      </c>
      <c r="K439" s="150">
        <v>187.54924011230469</v>
      </c>
      <c r="L439" s="150">
        <v>170.74398803710938</v>
      </c>
      <c r="M439" s="150"/>
      <c r="N439" s="150">
        <v>701.947509765625</v>
      </c>
      <c r="O439" s="150">
        <v>424.239990234375</v>
      </c>
      <c r="P439" s="150">
        <v>23.113176345825195</v>
      </c>
      <c r="Q439" s="150">
        <v>0</v>
      </c>
      <c r="R439" s="150">
        <v>35.660594940185547</v>
      </c>
      <c r="S439" s="150">
        <v>2.764399528503418</v>
      </c>
      <c r="T439" s="150">
        <v>2181.83544921875</v>
      </c>
      <c r="U439" s="150">
        <v>0</v>
      </c>
      <c r="V439" s="150">
        <v>0</v>
      </c>
      <c r="W439" s="150">
        <v>58.100387573242188</v>
      </c>
      <c r="X439" s="150">
        <v>316.58782958984375</v>
      </c>
      <c r="Y439" s="150">
        <v>1234.3367919921875</v>
      </c>
      <c r="Z439" s="150">
        <v>1329.4222412109375</v>
      </c>
      <c r="AA439" s="150">
        <v>4080.988525390625</v>
      </c>
      <c r="AB439" s="150">
        <v>0</v>
      </c>
      <c r="AC439" s="150">
        <v>560.84661865234375</v>
      </c>
      <c r="AD439" s="150">
        <v>108.57776641845703</v>
      </c>
      <c r="AE439" s="150">
        <v>710.763671875</v>
      </c>
      <c r="AF439" s="150">
        <v>954.98895263671875</v>
      </c>
      <c r="AG439" s="150">
        <v>1082.5643310546875</v>
      </c>
      <c r="AH439" s="150">
        <v>0</v>
      </c>
      <c r="AI439" s="150">
        <v>0</v>
      </c>
      <c r="AJ439" s="150">
        <v>0</v>
      </c>
      <c r="AK439" s="150">
        <v>286.94476318359375</v>
      </c>
      <c r="AL439" s="150">
        <v>17326.236328125</v>
      </c>
      <c r="AM439" s="150">
        <v>13759.63671875</v>
      </c>
      <c r="AN439" s="150">
        <v>3566.60009765625</v>
      </c>
      <c r="AO439" s="5" t="s">
        <v>357</v>
      </c>
    </row>
    <row r="440" spans="1:41" ht="14.25" x14ac:dyDescent="0.45">
      <c r="A440" s="150">
        <v>2014</v>
      </c>
      <c r="B440" s="5" t="s">
        <v>81</v>
      </c>
      <c r="C440" s="5" t="s">
        <v>179</v>
      </c>
      <c r="D440" s="5" t="s">
        <v>84</v>
      </c>
      <c r="E440" s="5" t="s">
        <v>109</v>
      </c>
      <c r="F440" s="5" t="s">
        <v>203</v>
      </c>
      <c r="G440" s="5" t="s">
        <v>88</v>
      </c>
      <c r="H440" s="5" t="s">
        <v>131</v>
      </c>
      <c r="I440" s="150">
        <v>355.05851999999999</v>
      </c>
      <c r="J440" s="150">
        <v>2069</v>
      </c>
      <c r="K440" s="150">
        <v>158.173</v>
      </c>
      <c r="L440" s="150">
        <v>144</v>
      </c>
      <c r="M440" s="150"/>
      <c r="N440" s="150">
        <v>592</v>
      </c>
      <c r="O440" s="150">
        <v>357.7903665</v>
      </c>
      <c r="P440" s="150">
        <v>19.492909999999998</v>
      </c>
      <c r="Q440" s="150">
        <v>0</v>
      </c>
      <c r="R440" s="150">
        <v>30.074999999999999</v>
      </c>
      <c r="S440" s="150">
        <v>2.3314057465553262</v>
      </c>
      <c r="T440" s="150">
        <v>1840.09</v>
      </c>
      <c r="U440" s="150">
        <v>0</v>
      </c>
      <c r="V440" s="150">
        <v>0</v>
      </c>
      <c r="W440" s="150">
        <v>49</v>
      </c>
      <c r="X440" s="150">
        <v>267</v>
      </c>
      <c r="Y440" s="150">
        <v>1041</v>
      </c>
      <c r="Z440" s="150">
        <v>1121.192</v>
      </c>
      <c r="AA440" s="150">
        <v>3441.7746699999998</v>
      </c>
      <c r="AB440" s="150">
        <v>0</v>
      </c>
      <c r="AC440" s="150">
        <v>473</v>
      </c>
      <c r="AD440" s="150">
        <v>91.570999999999998</v>
      </c>
      <c r="AE440" s="150">
        <v>599.4352372856473</v>
      </c>
      <c r="AF440" s="150">
        <v>805.40700000000004</v>
      </c>
      <c r="AG440" s="150">
        <v>913</v>
      </c>
      <c r="AH440" s="150">
        <v>0</v>
      </c>
      <c r="AI440" s="150">
        <v>0</v>
      </c>
      <c r="AJ440" s="150">
        <v>0</v>
      </c>
      <c r="AK440" s="150">
        <v>242</v>
      </c>
      <c r="AL440" s="150">
        <v>14612.3916015625</v>
      </c>
      <c r="AM440" s="150">
        <v>11604.435546875</v>
      </c>
      <c r="AN440" s="150">
        <v>3007.955810546875</v>
      </c>
      <c r="AO440" s="5" t="s">
        <v>358</v>
      </c>
    </row>
    <row r="441" spans="1:41" ht="14.25" x14ac:dyDescent="0.45">
      <c r="A441" s="150">
        <v>2014</v>
      </c>
      <c r="B441" s="5" t="s">
        <v>81</v>
      </c>
      <c r="C441" s="5" t="s">
        <v>179</v>
      </c>
      <c r="D441" s="5" t="s">
        <v>84</v>
      </c>
      <c r="E441" s="5" t="s">
        <v>109</v>
      </c>
      <c r="F441" s="5" t="s">
        <v>206</v>
      </c>
      <c r="G441" s="5" t="s">
        <v>87</v>
      </c>
      <c r="H441" s="5" t="s">
        <v>131</v>
      </c>
      <c r="I441" s="150">
        <v>502.85556030273438</v>
      </c>
      <c r="J441" s="150">
        <v>3397.093994140625</v>
      </c>
      <c r="K441" s="150">
        <v>21.105854034423828</v>
      </c>
      <c r="L441" s="150">
        <v>1.1857222318649292</v>
      </c>
      <c r="M441" s="150">
        <v>13.042943954467773</v>
      </c>
      <c r="N441" s="150">
        <v>46.2431640625</v>
      </c>
      <c r="O441" s="150">
        <v>453.14752197265625</v>
      </c>
      <c r="P441" s="150">
        <v>62.093257904052734</v>
      </c>
      <c r="Q441" s="150">
        <v>101.73021697998047</v>
      </c>
      <c r="R441" s="150">
        <v>1193.12939453125</v>
      </c>
      <c r="S441" s="150">
        <v>54.476718902587891</v>
      </c>
      <c r="T441" s="150">
        <v>91.642097473144531</v>
      </c>
      <c r="U441" s="150">
        <v>0</v>
      </c>
      <c r="V441" s="150">
        <v>0</v>
      </c>
      <c r="W441" s="150"/>
      <c r="X441" s="150">
        <v>493.26043701171875</v>
      </c>
      <c r="Y441" s="150">
        <v>1989.641845703125</v>
      </c>
      <c r="Z441" s="150">
        <v>8.1387968063354492</v>
      </c>
      <c r="AA441" s="150">
        <v>3396.189697265625</v>
      </c>
      <c r="AB441" s="150">
        <v>0</v>
      </c>
      <c r="AC441" s="150">
        <v>499.18902587890625</v>
      </c>
      <c r="AD441" s="150">
        <v>2326.818603515625</v>
      </c>
      <c r="AE441" s="150">
        <v>44.235023498535156</v>
      </c>
      <c r="AF441" s="150">
        <v>1746.0458984375</v>
      </c>
      <c r="AG441" s="150">
        <v>19913.017578125</v>
      </c>
      <c r="AH441" s="150">
        <v>1431.59130859375</v>
      </c>
      <c r="AI441" s="150">
        <v>0</v>
      </c>
      <c r="AJ441" s="150">
        <v>6835.8134765625</v>
      </c>
      <c r="AK441" s="150">
        <v>879.80584716796875</v>
      </c>
      <c r="AL441" s="150">
        <v>45501.48828125</v>
      </c>
      <c r="AM441" s="150">
        <v>39736.6015625</v>
      </c>
      <c r="AN441" s="150">
        <v>5764.89111328125</v>
      </c>
      <c r="AO441" s="5" t="s">
        <v>359</v>
      </c>
    </row>
    <row r="442" spans="1:41" ht="14.25" x14ac:dyDescent="0.45">
      <c r="A442" s="150">
        <v>2014</v>
      </c>
      <c r="B442" s="5" t="s">
        <v>81</v>
      </c>
      <c r="C442" s="5" t="s">
        <v>179</v>
      </c>
      <c r="D442" s="5" t="s">
        <v>84</v>
      </c>
      <c r="E442" s="5" t="s">
        <v>109</v>
      </c>
      <c r="F442" s="5" t="s">
        <v>206</v>
      </c>
      <c r="G442" s="5" t="s">
        <v>88</v>
      </c>
      <c r="H442" s="5" t="s">
        <v>131</v>
      </c>
      <c r="I442" s="150">
        <v>424.09222999999997</v>
      </c>
      <c r="J442" s="150">
        <v>2865</v>
      </c>
      <c r="K442" s="150">
        <v>17.8</v>
      </c>
      <c r="L442" s="150">
        <v>1</v>
      </c>
      <c r="M442" s="150">
        <v>11</v>
      </c>
      <c r="N442" s="150">
        <v>39</v>
      </c>
      <c r="O442" s="150">
        <v>382.17006450000002</v>
      </c>
      <c r="P442" s="150">
        <v>52.367460000000001</v>
      </c>
      <c r="Q442" s="150">
        <v>85.796000000000006</v>
      </c>
      <c r="R442" s="150">
        <v>1006.247</v>
      </c>
      <c r="S442" s="150">
        <v>45.943914071946139</v>
      </c>
      <c r="T442" s="150">
        <v>77.287999999999997</v>
      </c>
      <c r="U442" s="150">
        <v>0</v>
      </c>
      <c r="V442" s="150">
        <v>0</v>
      </c>
      <c r="W442" s="150"/>
      <c r="X442" s="150">
        <v>416</v>
      </c>
      <c r="Y442" s="150">
        <v>1678</v>
      </c>
      <c r="Z442" s="150">
        <v>6.8639999999999999</v>
      </c>
      <c r="AA442" s="150">
        <v>2864.2373800000009</v>
      </c>
      <c r="AB442" s="150">
        <v>0</v>
      </c>
      <c r="AC442" s="150">
        <v>421</v>
      </c>
      <c r="AD442" s="150">
        <v>1962.364</v>
      </c>
      <c r="AE442" s="150">
        <v>37.306397209465572</v>
      </c>
      <c r="AF442" s="150">
        <v>1472.559</v>
      </c>
      <c r="AG442" s="150">
        <v>16794</v>
      </c>
      <c r="AH442" s="150">
        <v>1207.3581627411049</v>
      </c>
      <c r="AI442" s="150">
        <v>0</v>
      </c>
      <c r="AJ442" s="150">
        <v>5765.1054999999988</v>
      </c>
      <c r="AK442" s="150">
        <v>742</v>
      </c>
      <c r="AL442" s="150">
        <v>38374.5</v>
      </c>
      <c r="AM442" s="150">
        <v>33512.57421875</v>
      </c>
      <c r="AN442" s="150">
        <v>4861.92431640625</v>
      </c>
      <c r="AO442" s="5" t="s">
        <v>360</v>
      </c>
    </row>
    <row r="443" spans="1:41" ht="14.25" x14ac:dyDescent="0.45">
      <c r="A443" s="150">
        <v>2014</v>
      </c>
      <c r="B443" s="5" t="s">
        <v>81</v>
      </c>
      <c r="C443" s="5" t="s">
        <v>179</v>
      </c>
      <c r="D443" s="5" t="s">
        <v>84</v>
      </c>
      <c r="E443" s="5" t="s">
        <v>25</v>
      </c>
      <c r="F443" s="5" t="s">
        <v>236</v>
      </c>
      <c r="G443" s="5" t="s">
        <v>87</v>
      </c>
      <c r="H443" s="5" t="s">
        <v>131</v>
      </c>
      <c r="I443" s="150">
        <v>2919.65869140625</v>
      </c>
      <c r="J443" s="150">
        <v>75.886222839355469</v>
      </c>
      <c r="K443" s="150">
        <v>33.200222015380859</v>
      </c>
      <c r="L443" s="150"/>
      <c r="M443" s="150"/>
      <c r="N443" s="150">
        <v>184.97265625</v>
      </c>
      <c r="O443" s="150">
        <v>637.05401611328125</v>
      </c>
      <c r="P443" s="150">
        <v>0</v>
      </c>
      <c r="Q443" s="150">
        <v>0</v>
      </c>
      <c r="R443" s="150">
        <v>0</v>
      </c>
      <c r="S443" s="150"/>
      <c r="T443" s="150"/>
      <c r="U443" s="150">
        <v>158.20404052734375</v>
      </c>
      <c r="V443" s="150">
        <v>23.714443206787109</v>
      </c>
      <c r="W443" s="150">
        <v>1175.0506591796875</v>
      </c>
      <c r="X443" s="150"/>
      <c r="Y443" s="150">
        <v>578.6324462890625</v>
      </c>
      <c r="Z443" s="150"/>
      <c r="AA443" s="150">
        <v>0</v>
      </c>
      <c r="AB443" s="150"/>
      <c r="AC443" s="150">
        <v>1.1857222318649292</v>
      </c>
      <c r="AD443" s="150">
        <v>0</v>
      </c>
      <c r="AE443" s="150"/>
      <c r="AF443" s="150">
        <v>12.77971363067627</v>
      </c>
      <c r="AG443" s="150">
        <v>4701.388671875</v>
      </c>
      <c r="AH443" s="150">
        <v>284.61660766601563</v>
      </c>
      <c r="AI443" s="150">
        <v>0</v>
      </c>
      <c r="AJ443" s="150">
        <v>0</v>
      </c>
      <c r="AK443" s="150"/>
      <c r="AL443" s="150">
        <v>10786.3427734375</v>
      </c>
      <c r="AM443" s="150">
        <v>8656.4228515625</v>
      </c>
      <c r="AN443" s="150">
        <v>2129.921630859375</v>
      </c>
      <c r="AO443" s="5" t="s">
        <v>379</v>
      </c>
    </row>
    <row r="444" spans="1:41" ht="14.25" x14ac:dyDescent="0.45">
      <c r="A444" s="150">
        <v>2014</v>
      </c>
      <c r="B444" s="5" t="s">
        <v>81</v>
      </c>
      <c r="C444" s="5" t="s">
        <v>179</v>
      </c>
      <c r="D444" s="5" t="s">
        <v>84</v>
      </c>
      <c r="E444" s="5" t="s">
        <v>25</v>
      </c>
      <c r="F444" s="5" t="s">
        <v>236</v>
      </c>
      <c r="G444" s="5" t="s">
        <v>88</v>
      </c>
      <c r="H444" s="5" t="s">
        <v>131</v>
      </c>
      <c r="I444" s="150">
        <v>2462.3463190000002</v>
      </c>
      <c r="J444" s="150">
        <v>64</v>
      </c>
      <c r="K444" s="150">
        <v>28</v>
      </c>
      <c r="L444" s="150"/>
      <c r="M444" s="150"/>
      <c r="N444" s="150">
        <v>156</v>
      </c>
      <c r="O444" s="150">
        <v>537.27087999999992</v>
      </c>
      <c r="P444" s="150">
        <v>0</v>
      </c>
      <c r="Q444" s="150">
        <v>0</v>
      </c>
      <c r="R444" s="150">
        <v>0</v>
      </c>
      <c r="S444" s="150"/>
      <c r="T444" s="150"/>
      <c r="U444" s="150">
        <v>133.42420999999999</v>
      </c>
      <c r="V444" s="150">
        <v>20</v>
      </c>
      <c r="W444" s="150">
        <v>991</v>
      </c>
      <c r="X444" s="150"/>
      <c r="Y444" s="150">
        <v>488</v>
      </c>
      <c r="Z444" s="150"/>
      <c r="AA444" s="150">
        <v>0</v>
      </c>
      <c r="AB444" s="150"/>
      <c r="AC444" s="150">
        <v>1</v>
      </c>
      <c r="AD444" s="150">
        <v>0</v>
      </c>
      <c r="AE444" s="150"/>
      <c r="AF444" s="150">
        <v>10.778</v>
      </c>
      <c r="AG444" s="150">
        <v>3965</v>
      </c>
      <c r="AH444" s="150">
        <v>240.03650999999999</v>
      </c>
      <c r="AI444" s="150">
        <v>0</v>
      </c>
      <c r="AJ444" s="150">
        <v>0</v>
      </c>
      <c r="AK444" s="150"/>
      <c r="AL444" s="150">
        <v>9096.8564453125</v>
      </c>
      <c r="AM444" s="150">
        <v>7300.548828125</v>
      </c>
      <c r="AN444" s="150">
        <v>1796.307373046875</v>
      </c>
      <c r="AO444" s="5" t="s">
        <v>380</v>
      </c>
    </row>
    <row r="445" spans="1:41" ht="14.25" x14ac:dyDescent="0.45">
      <c r="A445" s="150">
        <v>2014</v>
      </c>
      <c r="B445" s="5" t="s">
        <v>81</v>
      </c>
      <c r="C445" s="5" t="s">
        <v>179</v>
      </c>
      <c r="D445" s="5" t="s">
        <v>84</v>
      </c>
      <c r="E445" s="5" t="s">
        <v>25</v>
      </c>
      <c r="F445" s="5" t="s">
        <v>188</v>
      </c>
      <c r="G445" s="5" t="s">
        <v>87</v>
      </c>
      <c r="H445" s="5" t="s">
        <v>131</v>
      </c>
      <c r="I445" s="150">
        <v>98.629997253417969</v>
      </c>
      <c r="J445" s="150">
        <v>123.31510925292969</v>
      </c>
      <c r="K445" s="150">
        <v>11.902278900146484</v>
      </c>
      <c r="L445" s="150"/>
      <c r="M445" s="150">
        <v>1852.0980224609375</v>
      </c>
      <c r="N445" s="150">
        <v>50.986053466796875</v>
      </c>
      <c r="O445" s="150">
        <v>355.09002685546875</v>
      </c>
      <c r="P445" s="150">
        <v>68.267929077148438</v>
      </c>
      <c r="Q445" s="150">
        <v>23.502199172973633</v>
      </c>
      <c r="R445" s="150">
        <v>1.8343122005462646</v>
      </c>
      <c r="S445" s="150">
        <v>310.04928588867188</v>
      </c>
      <c r="T445" s="150">
        <v>0</v>
      </c>
      <c r="U445" s="150">
        <v>13.496103286743164</v>
      </c>
      <c r="V445" s="150">
        <v>32.014499664306641</v>
      </c>
      <c r="W445" s="150">
        <v>175.48687744140625</v>
      </c>
      <c r="X445" s="150">
        <v>48.614608764648438</v>
      </c>
      <c r="Y445" s="150">
        <v>2370.258544921875</v>
      </c>
      <c r="Z445" s="150">
        <v>0</v>
      </c>
      <c r="AA445" s="150">
        <v>5012.0283203125</v>
      </c>
      <c r="AB445" s="150">
        <v>0</v>
      </c>
      <c r="AC445" s="150">
        <v>0</v>
      </c>
      <c r="AD445" s="150">
        <v>166.0010986328125</v>
      </c>
      <c r="AE445" s="150">
        <v>904.65863037109375</v>
      </c>
      <c r="AF445" s="150">
        <v>1227.697998046875</v>
      </c>
      <c r="AG445" s="150">
        <v>14310.4814453125</v>
      </c>
      <c r="AH445" s="150">
        <v>444.15811157226563</v>
      </c>
      <c r="AI445" s="150">
        <v>3.6455028057098389</v>
      </c>
      <c r="AJ445" s="150">
        <v>1071.7122802734375</v>
      </c>
      <c r="AK445" s="150"/>
      <c r="AL445" s="150">
        <v>28675.9296875</v>
      </c>
      <c r="AM445" s="150">
        <v>25308.884765625</v>
      </c>
      <c r="AN445" s="150">
        <v>3367.0458984375</v>
      </c>
      <c r="AO445" s="5" t="s">
        <v>381</v>
      </c>
    </row>
    <row r="446" spans="1:41" ht="14.25" x14ac:dyDescent="0.45">
      <c r="A446" s="150">
        <v>2014</v>
      </c>
      <c r="B446" s="5" t="s">
        <v>81</v>
      </c>
      <c r="C446" s="5" t="s">
        <v>179</v>
      </c>
      <c r="D446" s="5" t="s">
        <v>84</v>
      </c>
      <c r="E446" s="5" t="s">
        <v>25</v>
      </c>
      <c r="F446" s="5" t="s">
        <v>188</v>
      </c>
      <c r="G446" s="5" t="s">
        <v>88</v>
      </c>
      <c r="H446" s="5" t="s">
        <v>131</v>
      </c>
      <c r="I446" s="150">
        <v>83.181370000000001</v>
      </c>
      <c r="J446" s="150">
        <v>104</v>
      </c>
      <c r="K446" s="150">
        <v>10.038</v>
      </c>
      <c r="L446" s="150"/>
      <c r="M446" s="150">
        <v>1562</v>
      </c>
      <c r="N446" s="150">
        <v>43</v>
      </c>
      <c r="O446" s="150">
        <v>299.47152799999992</v>
      </c>
      <c r="P446" s="150">
        <v>57.574979999999996</v>
      </c>
      <c r="Q446" s="150">
        <v>19.821000000000002</v>
      </c>
      <c r="R446" s="150">
        <v>1.5469999999999999</v>
      </c>
      <c r="S446" s="150">
        <v>261.48561590074252</v>
      </c>
      <c r="T446" s="150">
        <v>0</v>
      </c>
      <c r="U446" s="150">
        <v>11.38218</v>
      </c>
      <c r="V446" s="150">
        <v>27</v>
      </c>
      <c r="W446" s="150">
        <v>148</v>
      </c>
      <c r="X446" s="150">
        <v>41</v>
      </c>
      <c r="Y446" s="150">
        <v>1999</v>
      </c>
      <c r="Z446" s="150">
        <v>0</v>
      </c>
      <c r="AA446" s="150">
        <v>4226.9835499999999</v>
      </c>
      <c r="AB446" s="150">
        <v>0</v>
      </c>
      <c r="AC446" s="150">
        <v>0</v>
      </c>
      <c r="AD446" s="150">
        <v>140</v>
      </c>
      <c r="AE446" s="150">
        <v>762.96001000000001</v>
      </c>
      <c r="AF446" s="150">
        <v>1035.4010000000001</v>
      </c>
      <c r="AG446" s="150">
        <v>12069</v>
      </c>
      <c r="AH446" s="150">
        <v>374.58867714851289</v>
      </c>
      <c r="AI446" s="150">
        <v>3.0745000000000009</v>
      </c>
      <c r="AJ446" s="150">
        <v>903.84770000000003</v>
      </c>
      <c r="AK446" s="150"/>
      <c r="AL446" s="150">
        <v>24184.357421875</v>
      </c>
      <c r="AM446" s="150">
        <v>21344.69921875</v>
      </c>
      <c r="AN446" s="150">
        <v>2839.658203125</v>
      </c>
      <c r="AO446" s="5" t="s">
        <v>382</v>
      </c>
    </row>
    <row r="447" spans="1:41" ht="14.25" x14ac:dyDescent="0.45">
      <c r="A447" s="150">
        <v>2014</v>
      </c>
      <c r="B447" s="5" t="s">
        <v>81</v>
      </c>
      <c r="C447" s="5" t="s">
        <v>179</v>
      </c>
      <c r="D447" s="5" t="s">
        <v>84</v>
      </c>
      <c r="E447" s="5" t="s">
        <v>25</v>
      </c>
      <c r="F447" s="5" t="s">
        <v>191</v>
      </c>
      <c r="G447" s="5" t="s">
        <v>87</v>
      </c>
      <c r="H447" s="5" t="s">
        <v>131</v>
      </c>
      <c r="I447" s="150">
        <v>491.91439819335938</v>
      </c>
      <c r="J447" s="150">
        <v>107.90071868896484</v>
      </c>
      <c r="K447" s="150">
        <v>26.199716567993164</v>
      </c>
      <c r="L447" s="150">
        <v>23.714443206787109</v>
      </c>
      <c r="M447" s="150">
        <v>2152.085693359375</v>
      </c>
      <c r="N447" s="150">
        <v>450.57443237304688</v>
      </c>
      <c r="O447" s="150">
        <v>157.50311279296875</v>
      </c>
      <c r="P447" s="150"/>
      <c r="Q447" s="150">
        <v>0</v>
      </c>
      <c r="R447" s="150">
        <v>0</v>
      </c>
      <c r="S447" s="150">
        <v>1936.7940673828125</v>
      </c>
      <c r="T447" s="150">
        <v>0</v>
      </c>
      <c r="U447" s="150">
        <v>0</v>
      </c>
      <c r="V447" s="150">
        <v>25.141033172607422</v>
      </c>
      <c r="W447" s="150">
        <v>1011.4210205078125</v>
      </c>
      <c r="X447" s="150">
        <v>0</v>
      </c>
      <c r="Y447" s="150">
        <v>3529.89501953125</v>
      </c>
      <c r="Z447" s="150">
        <v>952.32464599609375</v>
      </c>
      <c r="AA447" s="150">
        <v>5534.9541015625</v>
      </c>
      <c r="AB447" s="150">
        <v>0</v>
      </c>
      <c r="AC447" s="150">
        <v>0</v>
      </c>
      <c r="AD447" s="150">
        <v>0</v>
      </c>
      <c r="AE447" s="150">
        <v>1075.3492431640625</v>
      </c>
      <c r="AF447" s="150">
        <v>549.571533203125</v>
      </c>
      <c r="AG447" s="150">
        <v>1598.353515625</v>
      </c>
      <c r="AH447" s="150">
        <v>1076.5531005859375</v>
      </c>
      <c r="AI447" s="150">
        <v>53.902973175048828</v>
      </c>
      <c r="AJ447" s="150">
        <v>2084.791259765625</v>
      </c>
      <c r="AK447" s="150">
        <v>2.3714444637298584</v>
      </c>
      <c r="AL447" s="150">
        <v>22841.314453125</v>
      </c>
      <c r="AM447" s="150">
        <v>16424.484375</v>
      </c>
      <c r="AN447" s="150">
        <v>6416.8310546875</v>
      </c>
      <c r="AO447" s="5" t="s">
        <v>383</v>
      </c>
    </row>
    <row r="448" spans="1:41" ht="14.25" x14ac:dyDescent="0.45">
      <c r="A448" s="150">
        <v>2014</v>
      </c>
      <c r="B448" s="5" t="s">
        <v>81</v>
      </c>
      <c r="C448" s="5" t="s">
        <v>179</v>
      </c>
      <c r="D448" s="5" t="s">
        <v>84</v>
      </c>
      <c r="E448" s="5" t="s">
        <v>25</v>
      </c>
      <c r="F448" s="5" t="s">
        <v>191</v>
      </c>
      <c r="G448" s="5" t="s">
        <v>88</v>
      </c>
      <c r="H448" s="5" t="s">
        <v>131</v>
      </c>
      <c r="I448" s="150">
        <v>414.8648</v>
      </c>
      <c r="J448" s="150">
        <v>91</v>
      </c>
      <c r="K448" s="150">
        <v>22.096</v>
      </c>
      <c r="L448" s="150">
        <v>20</v>
      </c>
      <c r="M448" s="150">
        <v>1815</v>
      </c>
      <c r="N448" s="150">
        <v>380</v>
      </c>
      <c r="O448" s="150">
        <v>132.83306049999999</v>
      </c>
      <c r="P448" s="150"/>
      <c r="Q448" s="150">
        <v>0</v>
      </c>
      <c r="R448" s="150">
        <v>0</v>
      </c>
      <c r="S448" s="150">
        <v>1633.429865047078</v>
      </c>
      <c r="T448" s="150">
        <v>0</v>
      </c>
      <c r="U448" s="150">
        <v>0</v>
      </c>
      <c r="V448" s="150">
        <v>21.203140000000001</v>
      </c>
      <c r="W448" s="150">
        <v>853</v>
      </c>
      <c r="X448" s="150">
        <v>0</v>
      </c>
      <c r="Y448" s="150">
        <v>2977</v>
      </c>
      <c r="Z448" s="150">
        <v>803.16</v>
      </c>
      <c r="AA448" s="150">
        <v>4668.0026100000014</v>
      </c>
      <c r="AB448" s="150">
        <v>0</v>
      </c>
      <c r="AC448" s="150">
        <v>0</v>
      </c>
      <c r="AD448" s="150">
        <v>0</v>
      </c>
      <c r="AE448" s="150">
        <v>906.91496999999981</v>
      </c>
      <c r="AF448" s="150">
        <v>463.49099999999999</v>
      </c>
      <c r="AG448" s="150">
        <v>1348</v>
      </c>
      <c r="AH448" s="150">
        <v>907.93029256246462</v>
      </c>
      <c r="AI448" s="150">
        <v>45.460035910000009</v>
      </c>
      <c r="AJ448" s="150">
        <v>1758.2459200000001</v>
      </c>
      <c r="AK448" s="150">
        <v>2</v>
      </c>
      <c r="AL448" s="150">
        <v>19263.6328125</v>
      </c>
      <c r="AM448" s="150">
        <v>13851.8828125</v>
      </c>
      <c r="AN448" s="150">
        <v>5411.7490234375</v>
      </c>
      <c r="AO448" s="5" t="s">
        <v>384</v>
      </c>
    </row>
    <row r="449" spans="1:41" ht="14.25" x14ac:dyDescent="0.45">
      <c r="A449" s="150">
        <v>2014</v>
      </c>
      <c r="B449" s="5" t="s">
        <v>81</v>
      </c>
      <c r="C449" s="5" t="s">
        <v>179</v>
      </c>
      <c r="D449" s="5" t="s">
        <v>84</v>
      </c>
      <c r="E449" s="5" t="s">
        <v>25</v>
      </c>
      <c r="F449" s="5" t="s">
        <v>194</v>
      </c>
      <c r="G449" s="5" t="s">
        <v>87</v>
      </c>
      <c r="H449" s="5" t="s">
        <v>131</v>
      </c>
      <c r="I449" s="150">
        <v>4290.3251953125</v>
      </c>
      <c r="J449" s="150">
        <v>84.186271667480469</v>
      </c>
      <c r="K449" s="150">
        <v>11.691220283508301</v>
      </c>
      <c r="L449" s="150"/>
      <c r="M449" s="150">
        <v>1827.1978759765625</v>
      </c>
      <c r="N449" s="150">
        <v>3950.826416015625</v>
      </c>
      <c r="O449" s="150">
        <v>701.80047607421875</v>
      </c>
      <c r="P449" s="150"/>
      <c r="Q449" s="150">
        <v>0</v>
      </c>
      <c r="R449" s="150">
        <v>0</v>
      </c>
      <c r="S449" s="150">
        <v>2586.228759765625</v>
      </c>
      <c r="T449" s="150">
        <v>75.409561157226563</v>
      </c>
      <c r="U449" s="150">
        <v>255.16246032714844</v>
      </c>
      <c r="V449" s="150">
        <v>325.03689575195313</v>
      </c>
      <c r="W449" s="150">
        <v>152.95816040039063</v>
      </c>
      <c r="X449" s="150">
        <v>39.128833770751953</v>
      </c>
      <c r="Y449" s="150">
        <v>137.54377746582031</v>
      </c>
      <c r="Z449" s="150">
        <v>0</v>
      </c>
      <c r="AA449" s="150">
        <v>1666.0635986328125</v>
      </c>
      <c r="AB449" s="150">
        <v>257.30172729492188</v>
      </c>
      <c r="AC449" s="150">
        <v>0</v>
      </c>
      <c r="AD449" s="150">
        <v>0</v>
      </c>
      <c r="AE449" s="150">
        <v>25.996231079101563</v>
      </c>
      <c r="AF449" s="150">
        <v>1054.6619873046875</v>
      </c>
      <c r="AG449" s="150">
        <v>818.1483154296875</v>
      </c>
      <c r="AH449" s="150">
        <v>274.13137817382813</v>
      </c>
      <c r="AI449" s="150">
        <v>0</v>
      </c>
      <c r="AJ449" s="150">
        <v>1707.43994140625</v>
      </c>
      <c r="AK449" s="150">
        <v>387.73114013671875</v>
      </c>
      <c r="AL449" s="150">
        <v>20628.96875</v>
      </c>
      <c r="AM449" s="150">
        <v>14315.390625</v>
      </c>
      <c r="AN449" s="150">
        <v>6313.57861328125</v>
      </c>
      <c r="AO449" s="5" t="s">
        <v>385</v>
      </c>
    </row>
    <row r="450" spans="1:41" ht="14.25" x14ac:dyDescent="0.45">
      <c r="A450" s="150">
        <v>2014</v>
      </c>
      <c r="B450" s="5" t="s">
        <v>81</v>
      </c>
      <c r="C450" s="5" t="s">
        <v>179</v>
      </c>
      <c r="D450" s="5" t="s">
        <v>84</v>
      </c>
      <c r="E450" s="5" t="s">
        <v>25</v>
      </c>
      <c r="F450" s="5" t="s">
        <v>194</v>
      </c>
      <c r="G450" s="5" t="s">
        <v>88</v>
      </c>
      <c r="H450" s="5" t="s">
        <v>131</v>
      </c>
      <c r="I450" s="150">
        <v>3618.3223899999998</v>
      </c>
      <c r="J450" s="150">
        <v>71</v>
      </c>
      <c r="K450" s="150">
        <v>9.86</v>
      </c>
      <c r="L450" s="150"/>
      <c r="M450" s="150">
        <v>1541</v>
      </c>
      <c r="N450" s="150">
        <v>3332</v>
      </c>
      <c r="O450" s="150">
        <v>591.87598749999995</v>
      </c>
      <c r="P450" s="150"/>
      <c r="Q450" s="150">
        <v>0</v>
      </c>
      <c r="R450" s="150">
        <v>0</v>
      </c>
      <c r="S450" s="150">
        <v>2181.1422398890059</v>
      </c>
      <c r="T450" s="150">
        <v>63.597999999999999</v>
      </c>
      <c r="U450" s="150">
        <v>215.19582</v>
      </c>
      <c r="V450" s="150">
        <v>274.12567000000001</v>
      </c>
      <c r="W450" s="150">
        <v>129</v>
      </c>
      <c r="X450" s="150">
        <v>33</v>
      </c>
      <c r="Y450" s="150">
        <v>116</v>
      </c>
      <c r="Z450" s="150">
        <v>0</v>
      </c>
      <c r="AA450" s="150">
        <v>1405.1045099999999</v>
      </c>
      <c r="AB450" s="150">
        <v>217</v>
      </c>
      <c r="AC450" s="150">
        <v>0</v>
      </c>
      <c r="AD450" s="150">
        <v>0</v>
      </c>
      <c r="AE450" s="150">
        <v>21.924386372934269</v>
      </c>
      <c r="AF450" s="150">
        <v>889.46799999999996</v>
      </c>
      <c r="AG450" s="150">
        <v>690</v>
      </c>
      <c r="AH450" s="150">
        <v>231.1935994156876</v>
      </c>
      <c r="AI450" s="150">
        <v>0</v>
      </c>
      <c r="AJ450" s="150">
        <v>1440</v>
      </c>
      <c r="AK450" s="150">
        <v>327</v>
      </c>
      <c r="AL450" s="150">
        <v>17397.8125</v>
      </c>
      <c r="AM450" s="150">
        <v>12073.140625</v>
      </c>
      <c r="AN450" s="150">
        <v>5324.669921875</v>
      </c>
      <c r="AO450" s="5" t="s">
        <v>386</v>
      </c>
    </row>
    <row r="451" spans="1:41" ht="14.25" x14ac:dyDescent="0.45">
      <c r="A451" s="150">
        <v>2014</v>
      </c>
      <c r="B451" s="5" t="s">
        <v>81</v>
      </c>
      <c r="C451" s="5" t="s">
        <v>179</v>
      </c>
      <c r="D451" s="5" t="s">
        <v>84</v>
      </c>
      <c r="E451" s="5" t="s">
        <v>25</v>
      </c>
      <c r="F451" s="5" t="s">
        <v>197</v>
      </c>
      <c r="G451" s="5" t="s">
        <v>87</v>
      </c>
      <c r="H451" s="5" t="s">
        <v>131</v>
      </c>
      <c r="I451" s="150">
        <v>837.1513671875</v>
      </c>
      <c r="J451" s="150">
        <v>40.314556121826172</v>
      </c>
      <c r="K451" s="150">
        <v>3.9603121280670166</v>
      </c>
      <c r="L451" s="150">
        <v>131.61515808105469</v>
      </c>
      <c r="M451" s="150">
        <v>90.114883422851563</v>
      </c>
      <c r="N451" s="150">
        <v>203.9442138671875</v>
      </c>
      <c r="O451" s="150">
        <v>0</v>
      </c>
      <c r="P451" s="150"/>
      <c r="Q451" s="150">
        <v>0</v>
      </c>
      <c r="R451" s="150">
        <v>0</v>
      </c>
      <c r="S451" s="150">
        <v>151.34432983398438</v>
      </c>
      <c r="T451" s="150">
        <v>0</v>
      </c>
      <c r="U451" s="150">
        <v>8.1755189895629883</v>
      </c>
      <c r="V451" s="150">
        <v>103.79776763916016</v>
      </c>
      <c r="W451" s="150">
        <v>28.457332611083984</v>
      </c>
      <c r="X451" s="150">
        <v>0</v>
      </c>
      <c r="Y451" s="150">
        <v>0</v>
      </c>
      <c r="Z451" s="150">
        <v>19.032026290893555</v>
      </c>
      <c r="AA451" s="150">
        <v>929.9766845703125</v>
      </c>
      <c r="AB451" s="150">
        <v>0</v>
      </c>
      <c r="AC451" s="150">
        <v>131.61515808105469</v>
      </c>
      <c r="AD451" s="150">
        <v>0</v>
      </c>
      <c r="AE451" s="150">
        <v>0</v>
      </c>
      <c r="AF451" s="150"/>
      <c r="AG451" s="150">
        <v>763.6051025390625</v>
      </c>
      <c r="AH451" s="150">
        <v>83.5447998046875</v>
      </c>
      <c r="AI451" s="150">
        <v>6.1766033172607422</v>
      </c>
      <c r="AJ451" s="150">
        <v>0</v>
      </c>
      <c r="AK451" s="150"/>
      <c r="AL451" s="150">
        <v>3532.825927734375</v>
      </c>
      <c r="AM451" s="150">
        <v>3169.2275390625</v>
      </c>
      <c r="AN451" s="150">
        <v>363.5982666015625</v>
      </c>
      <c r="AO451" s="5" t="s">
        <v>387</v>
      </c>
    </row>
    <row r="452" spans="1:41" ht="14.25" x14ac:dyDescent="0.45">
      <c r="A452" s="150">
        <v>2014</v>
      </c>
      <c r="B452" s="5" t="s">
        <v>81</v>
      </c>
      <c r="C452" s="5" t="s">
        <v>179</v>
      </c>
      <c r="D452" s="5" t="s">
        <v>84</v>
      </c>
      <c r="E452" s="5" t="s">
        <v>25</v>
      </c>
      <c r="F452" s="5" t="s">
        <v>197</v>
      </c>
      <c r="G452" s="5" t="s">
        <v>88</v>
      </c>
      <c r="H452" s="5" t="s">
        <v>131</v>
      </c>
      <c r="I452" s="150">
        <v>706.02655000000004</v>
      </c>
      <c r="J452" s="150">
        <v>34</v>
      </c>
      <c r="K452" s="150">
        <v>3.34</v>
      </c>
      <c r="L452" s="150">
        <v>111</v>
      </c>
      <c r="M452" s="150">
        <v>76</v>
      </c>
      <c r="N452" s="150">
        <v>172</v>
      </c>
      <c r="O452" s="150">
        <v>0</v>
      </c>
      <c r="P452" s="150"/>
      <c r="Q452" s="150">
        <v>0</v>
      </c>
      <c r="R452" s="150">
        <v>0</v>
      </c>
      <c r="S452" s="150">
        <v>127.6389454327244</v>
      </c>
      <c r="T452" s="150">
        <v>0</v>
      </c>
      <c r="U452" s="150">
        <v>6.8949699999999998</v>
      </c>
      <c r="V452" s="150">
        <v>87.539700000000011</v>
      </c>
      <c r="W452" s="150">
        <v>24</v>
      </c>
      <c r="X452" s="150">
        <v>0</v>
      </c>
      <c r="Y452" s="150">
        <v>0</v>
      </c>
      <c r="Z452" s="150">
        <v>16.050999999999998</v>
      </c>
      <c r="AA452" s="150">
        <v>784.31243999999992</v>
      </c>
      <c r="AB452" s="150">
        <v>0</v>
      </c>
      <c r="AC452" s="150">
        <v>111</v>
      </c>
      <c r="AD452" s="150">
        <v>0</v>
      </c>
      <c r="AE452" s="150">
        <v>0</v>
      </c>
      <c r="AF452" s="150"/>
      <c r="AG452" s="150">
        <v>644</v>
      </c>
      <c r="AH452" s="150">
        <v>70.459001726685742</v>
      </c>
      <c r="AI452" s="150">
        <v>5.2091489999999991</v>
      </c>
      <c r="AJ452" s="150">
        <v>0</v>
      </c>
      <c r="AK452" s="150"/>
      <c r="AL452" s="150">
        <v>2979.471923828125</v>
      </c>
      <c r="AM452" s="150">
        <v>2672.82470703125</v>
      </c>
      <c r="AN452" s="150">
        <v>306.6470947265625</v>
      </c>
      <c r="AO452" s="5" t="s">
        <v>388</v>
      </c>
    </row>
    <row r="453" spans="1:41" ht="14.25" x14ac:dyDescent="0.45">
      <c r="A453" s="150">
        <v>2014</v>
      </c>
      <c r="B453" s="5" t="s">
        <v>81</v>
      </c>
      <c r="C453" s="5" t="s">
        <v>179</v>
      </c>
      <c r="D453" s="5" t="s">
        <v>84</v>
      </c>
      <c r="E453" s="5" t="s">
        <v>25</v>
      </c>
      <c r="F453" s="5" t="s">
        <v>200</v>
      </c>
      <c r="G453" s="5" t="s">
        <v>87</v>
      </c>
      <c r="H453" s="5" t="s">
        <v>131</v>
      </c>
      <c r="I453" s="150">
        <v>-275.31295776367188</v>
      </c>
      <c r="J453" s="150">
        <v>30.828777313232422</v>
      </c>
      <c r="K453" s="150">
        <v>7.588621973991394E-2</v>
      </c>
      <c r="L453" s="150"/>
      <c r="M453" s="150">
        <v>149.4010009765625</v>
      </c>
      <c r="N453" s="150">
        <v>122.12938690185547</v>
      </c>
      <c r="O453" s="150">
        <v>0</v>
      </c>
      <c r="P453" s="150">
        <v>0</v>
      </c>
      <c r="Q453" s="150">
        <v>0</v>
      </c>
      <c r="R453" s="150">
        <v>3.5251519680023193</v>
      </c>
      <c r="S453" s="150">
        <v>249.66658020019531</v>
      </c>
      <c r="T453" s="150"/>
      <c r="U453" s="150">
        <v>0</v>
      </c>
      <c r="V453" s="150">
        <v>240.70872497558594</v>
      </c>
      <c r="W453" s="150"/>
      <c r="X453" s="150">
        <v>64.028999328613281</v>
      </c>
      <c r="Y453" s="150">
        <v>1364.7662353515625</v>
      </c>
      <c r="Z453" s="150">
        <v>3.4528229236602783</v>
      </c>
      <c r="AA453" s="150">
        <v>8587.4384765625</v>
      </c>
      <c r="AB453" s="150">
        <v>0</v>
      </c>
      <c r="AC453" s="150">
        <v>0</v>
      </c>
      <c r="AD453" s="150">
        <v>0</v>
      </c>
      <c r="AE453" s="150">
        <v>297.50131225585938</v>
      </c>
      <c r="AF453" s="150">
        <v>43.780418395996094</v>
      </c>
      <c r="AG453" s="150">
        <v>5708.06640625</v>
      </c>
      <c r="AH453" s="150">
        <v>9439.16796875</v>
      </c>
      <c r="AI453" s="150">
        <v>0</v>
      </c>
      <c r="AJ453" s="150">
        <v>169.64556884765625</v>
      </c>
      <c r="AK453" s="150"/>
      <c r="AL453" s="150">
        <v>26198.87109375</v>
      </c>
      <c r="AM453" s="150">
        <v>16296.5302734375</v>
      </c>
      <c r="AN453" s="150">
        <v>9902.3408203125</v>
      </c>
      <c r="AO453" s="5" t="s">
        <v>389</v>
      </c>
    </row>
    <row r="454" spans="1:41" ht="14.25" x14ac:dyDescent="0.45">
      <c r="A454" s="150">
        <v>2014</v>
      </c>
      <c r="B454" s="5" t="s">
        <v>81</v>
      </c>
      <c r="C454" s="5" t="s">
        <v>179</v>
      </c>
      <c r="D454" s="5" t="s">
        <v>84</v>
      </c>
      <c r="E454" s="5" t="s">
        <v>25</v>
      </c>
      <c r="F454" s="5" t="s">
        <v>200</v>
      </c>
      <c r="G454" s="5" t="s">
        <v>88</v>
      </c>
      <c r="H454" s="5" t="s">
        <v>131</v>
      </c>
      <c r="I454" s="150">
        <v>-232.19011</v>
      </c>
      <c r="J454" s="150">
        <v>26</v>
      </c>
      <c r="K454" s="150">
        <v>6.4000000000000001E-2</v>
      </c>
      <c r="L454" s="150"/>
      <c r="M454" s="150">
        <v>126</v>
      </c>
      <c r="N454" s="150">
        <v>103</v>
      </c>
      <c r="O454" s="150">
        <v>0</v>
      </c>
      <c r="P454" s="150">
        <v>0</v>
      </c>
      <c r="Q454" s="150">
        <v>0</v>
      </c>
      <c r="R454" s="150">
        <v>2.9729999999999999</v>
      </c>
      <c r="S454" s="150">
        <v>210.5607714751219</v>
      </c>
      <c r="T454" s="150"/>
      <c r="U454" s="150">
        <v>0</v>
      </c>
      <c r="V454" s="150">
        <v>203.00601</v>
      </c>
      <c r="W454" s="150"/>
      <c r="X454" s="150">
        <v>54</v>
      </c>
      <c r="Y454" s="150">
        <v>1151</v>
      </c>
      <c r="Z454" s="150">
        <v>2.9119999999999999</v>
      </c>
      <c r="AA454" s="150">
        <v>7242.3696200000004</v>
      </c>
      <c r="AB454" s="150">
        <v>0</v>
      </c>
      <c r="AC454" s="150">
        <v>0</v>
      </c>
      <c r="AD454" s="150">
        <v>0</v>
      </c>
      <c r="AE454" s="150">
        <v>250.9030620514157</v>
      </c>
      <c r="AF454" s="150">
        <v>36.923000000000002</v>
      </c>
      <c r="AG454" s="150">
        <v>4814</v>
      </c>
      <c r="AH454" s="150">
        <v>7960.6911500000006</v>
      </c>
      <c r="AI454" s="150">
        <v>0</v>
      </c>
      <c r="AJ454" s="150">
        <v>143.07362000000001</v>
      </c>
      <c r="AK454" s="150"/>
      <c r="AL454" s="150">
        <v>22095.287109375</v>
      </c>
      <c r="AM454" s="150">
        <v>13743.9697265625</v>
      </c>
      <c r="AN454" s="150">
        <v>8351.31640625</v>
      </c>
      <c r="AO454" s="5" t="s">
        <v>390</v>
      </c>
    </row>
    <row r="455" spans="1:41" ht="14.25" x14ac:dyDescent="0.45">
      <c r="A455" s="150">
        <v>2014</v>
      </c>
      <c r="B455" s="5" t="s">
        <v>81</v>
      </c>
      <c r="C455" s="5" t="s">
        <v>179</v>
      </c>
      <c r="D455" s="5" t="s">
        <v>84</v>
      </c>
      <c r="E455" s="5" t="s">
        <v>25</v>
      </c>
      <c r="F455" s="5" t="s">
        <v>203</v>
      </c>
      <c r="G455" s="5" t="s">
        <v>87</v>
      </c>
      <c r="H455" s="5" t="s">
        <v>131</v>
      </c>
      <c r="I455" s="150">
        <v>4782.6123046875</v>
      </c>
      <c r="J455" s="150">
        <v>0</v>
      </c>
      <c r="K455" s="150"/>
      <c r="L455" s="150"/>
      <c r="M455" s="150">
        <v>2225.6005859375</v>
      </c>
      <c r="N455" s="150">
        <v>1087.3072509765625</v>
      </c>
      <c r="O455" s="150">
        <v>43.319664001464844</v>
      </c>
      <c r="P455" s="150">
        <v>0</v>
      </c>
      <c r="Q455" s="150">
        <v>430.54046630859375</v>
      </c>
      <c r="R455" s="150">
        <v>0</v>
      </c>
      <c r="S455" s="150">
        <v>1516.632568359375</v>
      </c>
      <c r="T455" s="150">
        <v>941.1373291015625</v>
      </c>
      <c r="U455" s="150">
        <v>4357.76318359375</v>
      </c>
      <c r="V455" s="150">
        <v>78.257667541503906</v>
      </c>
      <c r="W455" s="150">
        <v>73.514778137207031</v>
      </c>
      <c r="X455" s="150">
        <v>1367.1376953125</v>
      </c>
      <c r="Y455" s="150">
        <v>40912.16015625</v>
      </c>
      <c r="Z455" s="150">
        <v>0</v>
      </c>
      <c r="AA455" s="150">
        <v>3648.362548828125</v>
      </c>
      <c r="AB455" s="150">
        <v>0</v>
      </c>
      <c r="AC455" s="150">
        <v>54.543220520019531</v>
      </c>
      <c r="AD455" s="150">
        <v>3761.486572265625</v>
      </c>
      <c r="AE455" s="150">
        <v>3476.477783203125</v>
      </c>
      <c r="AF455" s="150">
        <v>3.4196228981018066</v>
      </c>
      <c r="AG455" s="150">
        <v>5856.28173828125</v>
      </c>
      <c r="AH455" s="150">
        <v>2181.65625</v>
      </c>
      <c r="AI455" s="150">
        <v>0</v>
      </c>
      <c r="AJ455" s="150">
        <v>3378.819091796875</v>
      </c>
      <c r="AK455" s="150">
        <v>21.342998504638672</v>
      </c>
      <c r="AL455" s="150">
        <v>80198.3828125</v>
      </c>
      <c r="AM455" s="150">
        <v>68066.5390625</v>
      </c>
      <c r="AN455" s="150">
        <v>12131.828125</v>
      </c>
      <c r="AO455" s="5" t="s">
        <v>391</v>
      </c>
    </row>
    <row r="456" spans="1:41" ht="14.25" x14ac:dyDescent="0.45">
      <c r="A456" s="150">
        <v>2014</v>
      </c>
      <c r="B456" s="5" t="s">
        <v>81</v>
      </c>
      <c r="C456" s="5" t="s">
        <v>179</v>
      </c>
      <c r="D456" s="5" t="s">
        <v>84</v>
      </c>
      <c r="E456" s="5" t="s">
        <v>25</v>
      </c>
      <c r="F456" s="5" t="s">
        <v>203</v>
      </c>
      <c r="G456" s="5" t="s">
        <v>88</v>
      </c>
      <c r="H456" s="5" t="s">
        <v>131</v>
      </c>
      <c r="I456" s="150">
        <v>4033.5014099999999</v>
      </c>
      <c r="J456" s="150">
        <v>0</v>
      </c>
      <c r="K456" s="150"/>
      <c r="L456" s="150"/>
      <c r="M456" s="150">
        <v>1877</v>
      </c>
      <c r="N456" s="150">
        <v>917</v>
      </c>
      <c r="O456" s="150">
        <v>36.534413999999998</v>
      </c>
      <c r="P456" s="150">
        <v>0</v>
      </c>
      <c r="Q456" s="150">
        <v>363.10399999999998</v>
      </c>
      <c r="R456" s="150">
        <v>0</v>
      </c>
      <c r="S456" s="150">
        <v>1279.0791909020529</v>
      </c>
      <c r="T456" s="150">
        <v>793.72500000000002</v>
      </c>
      <c r="U456" s="150">
        <v>3675.1973400000011</v>
      </c>
      <c r="V456" s="150">
        <v>66</v>
      </c>
      <c r="W456" s="150">
        <v>62</v>
      </c>
      <c r="X456" s="150">
        <v>1153</v>
      </c>
      <c r="Y456" s="150">
        <v>34504</v>
      </c>
      <c r="Z456" s="150">
        <v>0</v>
      </c>
      <c r="AA456" s="150">
        <v>3076.9118300000009</v>
      </c>
      <c r="AB456" s="150">
        <v>0</v>
      </c>
      <c r="AC456" s="150">
        <v>46</v>
      </c>
      <c r="AD456" s="150">
        <v>3172.317</v>
      </c>
      <c r="AE456" s="150">
        <v>2931.94967</v>
      </c>
      <c r="AF456" s="150">
        <v>2.8839999999999999</v>
      </c>
      <c r="AG456" s="150">
        <v>4939</v>
      </c>
      <c r="AH456" s="150">
        <v>1839.9388480431221</v>
      </c>
      <c r="AI456" s="150">
        <v>0</v>
      </c>
      <c r="AJ456" s="150">
        <v>2849.5875699999988</v>
      </c>
      <c r="AK456" s="150">
        <v>18</v>
      </c>
      <c r="AL456" s="150">
        <v>67636.7265625</v>
      </c>
      <c r="AM456" s="150">
        <v>57405.1328125</v>
      </c>
      <c r="AN456" s="150">
        <v>10231.5947265625</v>
      </c>
      <c r="AO456" s="5" t="s">
        <v>392</v>
      </c>
    </row>
    <row r="457" spans="1:41" ht="14.25" x14ac:dyDescent="0.45">
      <c r="A457" s="150">
        <v>2014</v>
      </c>
      <c r="B457" s="5" t="s">
        <v>81</v>
      </c>
      <c r="C457" s="5" t="s">
        <v>179</v>
      </c>
      <c r="D457" s="5" t="s">
        <v>84</v>
      </c>
      <c r="E457" s="5" t="s">
        <v>25</v>
      </c>
      <c r="F457" s="5" t="s">
        <v>237</v>
      </c>
      <c r="G457" s="5" t="s">
        <v>87</v>
      </c>
      <c r="H457" s="5" t="s">
        <v>131</v>
      </c>
      <c r="I457" s="150">
        <v>10405.1611328125</v>
      </c>
      <c r="J457" s="150">
        <v>415.00277709960938</v>
      </c>
      <c r="K457" s="150">
        <v>53.829414367675781</v>
      </c>
      <c r="L457" s="150">
        <v>155.32960510253906</v>
      </c>
      <c r="M457" s="150">
        <v>8651.029296875</v>
      </c>
      <c r="N457" s="150">
        <v>6166.94091796875</v>
      </c>
      <c r="O457" s="150">
        <v>1257.7132568359375</v>
      </c>
      <c r="P457" s="150">
        <v>68.267929077148438</v>
      </c>
      <c r="Q457" s="150">
        <v>3216.77783203125</v>
      </c>
      <c r="R457" s="150">
        <v>11.885679244995117</v>
      </c>
      <c r="S457" s="150">
        <v>9969.6396484375</v>
      </c>
      <c r="T457" s="150">
        <v>1765.648193359375</v>
      </c>
      <c r="U457" s="150">
        <v>14258.0498046875</v>
      </c>
      <c r="V457" s="150">
        <v>1203.0267333984375</v>
      </c>
      <c r="W457" s="150">
        <v>1904.269775390625</v>
      </c>
      <c r="X457" s="150">
        <v>5687.9091796875</v>
      </c>
      <c r="Y457" s="150">
        <v>48321.734375</v>
      </c>
      <c r="Z457" s="150">
        <v>1001.4799194335938</v>
      </c>
      <c r="AA457" s="150">
        <v>36137.57421875</v>
      </c>
      <c r="AB457" s="150">
        <v>257.30172729492188</v>
      </c>
      <c r="AC457" s="150">
        <v>195.6441650390625</v>
      </c>
      <c r="AD457" s="150">
        <v>12074.0859375</v>
      </c>
      <c r="AE457" s="150">
        <v>9807.89453125</v>
      </c>
      <c r="AF457" s="150">
        <v>2929.14990234375</v>
      </c>
      <c r="AG457" s="150">
        <v>54980.75390625</v>
      </c>
      <c r="AH457" s="150">
        <v>17144.712890625</v>
      </c>
      <c r="AI457" s="150">
        <v>63.725078582763672</v>
      </c>
      <c r="AJ457" s="150">
        <v>8571.765625</v>
      </c>
      <c r="AK457" s="150">
        <v>411.44558715820313</v>
      </c>
      <c r="AL457" s="150">
        <v>257087.734375</v>
      </c>
      <c r="AM457" s="150">
        <v>197846.421875</v>
      </c>
      <c r="AN457" s="150">
        <v>59241.3125</v>
      </c>
      <c r="AO457" s="5" t="s">
        <v>395</v>
      </c>
    </row>
    <row r="458" spans="1:41" ht="14.25" x14ac:dyDescent="0.45">
      <c r="A458" s="150">
        <v>2014</v>
      </c>
      <c r="B458" s="5" t="s">
        <v>81</v>
      </c>
      <c r="C458" s="5" t="s">
        <v>179</v>
      </c>
      <c r="D458" s="5" t="s">
        <v>84</v>
      </c>
      <c r="E458" s="5" t="s">
        <v>25</v>
      </c>
      <c r="F458" s="5" t="s">
        <v>237</v>
      </c>
      <c r="G458" s="5" t="s">
        <v>88</v>
      </c>
      <c r="H458" s="5" t="s">
        <v>131</v>
      </c>
      <c r="I458" s="150">
        <v>8775.3785900000003</v>
      </c>
      <c r="J458" s="150">
        <v>350</v>
      </c>
      <c r="K458" s="150">
        <v>45.398000000000003</v>
      </c>
      <c r="L458" s="150">
        <v>131</v>
      </c>
      <c r="M458" s="150">
        <v>7296</v>
      </c>
      <c r="N458" s="150">
        <v>5201</v>
      </c>
      <c r="O458" s="150">
        <v>1060.7149899999999</v>
      </c>
      <c r="P458" s="150">
        <v>57.574979999999996</v>
      </c>
      <c r="Q458" s="150">
        <v>2712.9270000000001</v>
      </c>
      <c r="R458" s="150">
        <v>10.023999999999999</v>
      </c>
      <c r="S458" s="150">
        <v>8408.0739999999987</v>
      </c>
      <c r="T458" s="150">
        <v>1489.0909999999999</v>
      </c>
      <c r="U458" s="150">
        <v>12024.78154</v>
      </c>
      <c r="V458" s="150">
        <v>1014.59414</v>
      </c>
      <c r="W458" s="150">
        <v>1606</v>
      </c>
      <c r="X458" s="150">
        <v>4797</v>
      </c>
      <c r="Y458" s="150">
        <v>40753</v>
      </c>
      <c r="Z458" s="150">
        <v>844.6160000000001</v>
      </c>
      <c r="AA458" s="150">
        <v>30477.270540000009</v>
      </c>
      <c r="AB458" s="150">
        <v>217</v>
      </c>
      <c r="AC458" s="150">
        <v>165</v>
      </c>
      <c r="AD458" s="150">
        <v>10182.896000000001</v>
      </c>
      <c r="AE458" s="150">
        <v>8271.6630799999984</v>
      </c>
      <c r="AF458" s="150">
        <v>2470.3510000000001</v>
      </c>
      <c r="AG458" s="150">
        <v>46369</v>
      </c>
      <c r="AH458" s="150">
        <v>14459.300144815201</v>
      </c>
      <c r="AI458" s="150">
        <v>53.743684910000013</v>
      </c>
      <c r="AJ458" s="150">
        <v>7229.1516399999991</v>
      </c>
      <c r="AK458" s="150">
        <v>347</v>
      </c>
      <c r="AL458" s="150">
        <v>216819.546875</v>
      </c>
      <c r="AM458" s="150">
        <v>166857.34375</v>
      </c>
      <c r="AN458" s="150">
        <v>49962.21875</v>
      </c>
      <c r="AO458" s="5" t="s">
        <v>396</v>
      </c>
    </row>
    <row r="459" spans="1:41" ht="14.25" x14ac:dyDescent="0.45">
      <c r="A459" s="150">
        <v>2014</v>
      </c>
      <c r="B459" s="5" t="s">
        <v>81</v>
      </c>
      <c r="C459" s="5" t="s">
        <v>179</v>
      </c>
      <c r="D459" s="5" t="s">
        <v>84</v>
      </c>
      <c r="E459" s="5" t="s">
        <v>25</v>
      </c>
      <c r="F459" s="5" t="s">
        <v>238</v>
      </c>
      <c r="G459" s="5" t="s">
        <v>87</v>
      </c>
      <c r="H459" s="5" t="s">
        <v>131</v>
      </c>
      <c r="I459" s="150">
        <v>7485.50244140625</v>
      </c>
      <c r="J459" s="150">
        <v>339.11654663085938</v>
      </c>
      <c r="K459" s="150">
        <v>20.629194259643555</v>
      </c>
      <c r="L459" s="150">
        <v>155.32960510253906</v>
      </c>
      <c r="M459" s="150">
        <v>8651.029296875</v>
      </c>
      <c r="N459" s="150">
        <v>5981.96826171875</v>
      </c>
      <c r="O459" s="150">
        <v>620.6593017578125</v>
      </c>
      <c r="P459" s="150">
        <v>68.267929077148438</v>
      </c>
      <c r="Q459" s="150">
        <v>3216.77783203125</v>
      </c>
      <c r="R459" s="150">
        <v>11.885679244995117</v>
      </c>
      <c r="S459" s="150">
        <v>9969.6396484375</v>
      </c>
      <c r="T459" s="150">
        <v>1765.648193359375</v>
      </c>
      <c r="U459" s="150">
        <v>14099.8466796875</v>
      </c>
      <c r="V459" s="150">
        <v>1179.3123779296875</v>
      </c>
      <c r="W459" s="150">
        <v>729.2191162109375</v>
      </c>
      <c r="X459" s="150">
        <v>5687.9091796875</v>
      </c>
      <c r="Y459" s="150">
        <v>47743.10546875</v>
      </c>
      <c r="Z459" s="150">
        <v>1001.4799194335938</v>
      </c>
      <c r="AA459" s="150">
        <v>36137.57421875</v>
      </c>
      <c r="AB459" s="150">
        <v>257.30172729492188</v>
      </c>
      <c r="AC459" s="150">
        <v>194.45843505859375</v>
      </c>
      <c r="AD459" s="150">
        <v>12074.0859375</v>
      </c>
      <c r="AE459" s="150">
        <v>9807.89453125</v>
      </c>
      <c r="AF459" s="150">
        <v>2916.370361328125</v>
      </c>
      <c r="AG459" s="150">
        <v>50279.36328125</v>
      </c>
      <c r="AH459" s="150">
        <v>16860.095703125</v>
      </c>
      <c r="AI459" s="150">
        <v>63.725078582763672</v>
      </c>
      <c r="AJ459" s="150">
        <v>8571.765625</v>
      </c>
      <c r="AK459" s="150">
        <v>411.44558715820313</v>
      </c>
      <c r="AL459" s="150">
        <v>246301.375</v>
      </c>
      <c r="AM459" s="150">
        <v>189190.015625</v>
      </c>
      <c r="AN459" s="150">
        <v>57111.390625</v>
      </c>
      <c r="AO459" s="5" t="s">
        <v>397</v>
      </c>
    </row>
    <row r="460" spans="1:41" ht="14.25" x14ac:dyDescent="0.45">
      <c r="A460" s="150">
        <v>2014</v>
      </c>
      <c r="B460" s="5" t="s">
        <v>81</v>
      </c>
      <c r="C460" s="5" t="s">
        <v>179</v>
      </c>
      <c r="D460" s="5" t="s">
        <v>84</v>
      </c>
      <c r="E460" s="5" t="s">
        <v>25</v>
      </c>
      <c r="F460" s="5" t="s">
        <v>238</v>
      </c>
      <c r="G460" s="5" t="s">
        <v>88</v>
      </c>
      <c r="H460" s="5" t="s">
        <v>131</v>
      </c>
      <c r="I460" s="150">
        <v>6313.032271</v>
      </c>
      <c r="J460" s="150">
        <v>286</v>
      </c>
      <c r="K460" s="150">
        <v>17.398</v>
      </c>
      <c r="L460" s="150">
        <v>131</v>
      </c>
      <c r="M460" s="150">
        <v>7296</v>
      </c>
      <c r="N460" s="150">
        <v>5045</v>
      </c>
      <c r="O460" s="150">
        <v>523.44411000000002</v>
      </c>
      <c r="P460" s="150">
        <v>57.574979999999996</v>
      </c>
      <c r="Q460" s="150">
        <v>2712.9270000000001</v>
      </c>
      <c r="R460" s="150">
        <v>10.023999999999999</v>
      </c>
      <c r="S460" s="150">
        <v>8408.0739999999987</v>
      </c>
      <c r="T460" s="150">
        <v>1489.0909999999999</v>
      </c>
      <c r="U460" s="150">
        <v>11891.357330000001</v>
      </c>
      <c r="V460" s="150">
        <v>994.59414000000015</v>
      </c>
      <c r="W460" s="150">
        <v>615</v>
      </c>
      <c r="X460" s="150">
        <v>4797</v>
      </c>
      <c r="Y460" s="150">
        <v>40265</v>
      </c>
      <c r="Z460" s="150">
        <v>844.6160000000001</v>
      </c>
      <c r="AA460" s="150">
        <v>30477.270540000009</v>
      </c>
      <c r="AB460" s="150">
        <v>217</v>
      </c>
      <c r="AC460" s="150">
        <v>164</v>
      </c>
      <c r="AD460" s="150">
        <v>10182.896000000001</v>
      </c>
      <c r="AE460" s="150">
        <v>8271.6630799999984</v>
      </c>
      <c r="AF460" s="150">
        <v>2459.5729999999999</v>
      </c>
      <c r="AG460" s="150">
        <v>42404</v>
      </c>
      <c r="AH460" s="150">
        <v>14219.263634815199</v>
      </c>
      <c r="AI460" s="150">
        <v>53.743684910000013</v>
      </c>
      <c r="AJ460" s="150">
        <v>7229.1516399999991</v>
      </c>
      <c r="AK460" s="150">
        <v>347</v>
      </c>
      <c r="AL460" s="150">
        <v>207722.703125</v>
      </c>
      <c r="AM460" s="150">
        <v>159556.78125</v>
      </c>
      <c r="AN460" s="150">
        <v>48165.90625</v>
      </c>
      <c r="AO460" s="5" t="s">
        <v>398</v>
      </c>
    </row>
    <row r="461" spans="1:41" ht="14.25" x14ac:dyDescent="0.45">
      <c r="A461" s="150">
        <v>2014</v>
      </c>
      <c r="B461" s="5" t="s">
        <v>81</v>
      </c>
      <c r="C461" s="5" t="s">
        <v>179</v>
      </c>
      <c r="D461" s="5" t="s">
        <v>84</v>
      </c>
      <c r="E461" s="5" t="s">
        <v>25</v>
      </c>
      <c r="F461" s="5" t="s">
        <v>206</v>
      </c>
      <c r="G461" s="5" t="s">
        <v>87</v>
      </c>
      <c r="H461" s="5" t="s">
        <v>131</v>
      </c>
      <c r="I461" s="150">
        <v>179.841064453125</v>
      </c>
      <c r="J461" s="150">
        <v>28.457332611083984</v>
      </c>
      <c r="K461" s="150"/>
      <c r="L461" s="150"/>
      <c r="M461" s="150">
        <v>354.53094482421875</v>
      </c>
      <c r="N461" s="150">
        <v>301.17343139648438</v>
      </c>
      <c r="O461" s="150">
        <v>0</v>
      </c>
      <c r="P461" s="150">
        <v>0</v>
      </c>
      <c r="Q461" s="150">
        <v>2762.735107421875</v>
      </c>
      <c r="R461" s="150">
        <v>6.5262150764465332</v>
      </c>
      <c r="S461" s="150">
        <v>3218.92431640625</v>
      </c>
      <c r="T461" s="150">
        <v>749.101318359375</v>
      </c>
      <c r="U461" s="150">
        <v>9623.453125</v>
      </c>
      <c r="V461" s="150">
        <v>398.0701904296875</v>
      </c>
      <c r="W461" s="150">
        <v>462.431640625</v>
      </c>
      <c r="X461" s="150">
        <v>4168.9990234375</v>
      </c>
      <c r="Y461" s="150">
        <v>7.1143331527709961</v>
      </c>
      <c r="Z461" s="150">
        <v>26.670448303222656</v>
      </c>
      <c r="AA461" s="150">
        <v>10758.751953125</v>
      </c>
      <c r="AB461" s="150">
        <v>0</v>
      </c>
      <c r="AC461" s="150">
        <v>9.4857778549194336</v>
      </c>
      <c r="AD461" s="150">
        <v>8146.59814453125</v>
      </c>
      <c r="AE461" s="150">
        <v>4027.911376953125</v>
      </c>
      <c r="AF461" s="150">
        <v>50.018505096435547</v>
      </c>
      <c r="AG461" s="150">
        <v>25925.81640625</v>
      </c>
      <c r="AH461" s="150">
        <v>3645.501220703125</v>
      </c>
      <c r="AI461" s="150">
        <v>0</v>
      </c>
      <c r="AJ461" s="150">
        <v>159.3572998046875</v>
      </c>
      <c r="AK461" s="150"/>
      <c r="AL461" s="150">
        <v>75011.46875</v>
      </c>
      <c r="AM461" s="150">
        <v>54265.37890625</v>
      </c>
      <c r="AN461" s="150">
        <v>20746.087890625</v>
      </c>
      <c r="AO461" s="5" t="s">
        <v>399</v>
      </c>
    </row>
    <row r="462" spans="1:41" ht="14.25" x14ac:dyDescent="0.45">
      <c r="A462" s="150">
        <v>2014</v>
      </c>
      <c r="B462" s="5" t="s">
        <v>81</v>
      </c>
      <c r="C462" s="5" t="s">
        <v>179</v>
      </c>
      <c r="D462" s="5" t="s">
        <v>84</v>
      </c>
      <c r="E462" s="5" t="s">
        <v>25</v>
      </c>
      <c r="F462" s="5" t="s">
        <v>206</v>
      </c>
      <c r="G462" s="5" t="s">
        <v>88</v>
      </c>
      <c r="H462" s="5" t="s">
        <v>131</v>
      </c>
      <c r="I462" s="150">
        <v>151.67218</v>
      </c>
      <c r="J462" s="150">
        <v>24</v>
      </c>
      <c r="K462" s="150"/>
      <c r="L462" s="150"/>
      <c r="M462" s="150">
        <v>299</v>
      </c>
      <c r="N462" s="150">
        <v>254</v>
      </c>
      <c r="O462" s="150">
        <v>0</v>
      </c>
      <c r="P462" s="150">
        <v>0</v>
      </c>
      <c r="Q462" s="150">
        <v>2330.002</v>
      </c>
      <c r="R462" s="150">
        <v>5.5039999999999996</v>
      </c>
      <c r="S462" s="150">
        <v>2714.7373713532729</v>
      </c>
      <c r="T462" s="150">
        <v>631.76800000000003</v>
      </c>
      <c r="U462" s="150">
        <v>8116.1112300000004</v>
      </c>
      <c r="V462" s="150">
        <v>335.71962000000002</v>
      </c>
      <c r="W462" s="150">
        <v>390</v>
      </c>
      <c r="X462" s="150">
        <v>3516</v>
      </c>
      <c r="Y462" s="150">
        <v>6</v>
      </c>
      <c r="Z462" s="150">
        <v>22.492999999999999</v>
      </c>
      <c r="AA462" s="150">
        <v>9073.5859799999998</v>
      </c>
      <c r="AB462" s="150">
        <v>0</v>
      </c>
      <c r="AC462" s="150">
        <v>8</v>
      </c>
      <c r="AD462" s="150">
        <v>6870.5789999999997</v>
      </c>
      <c r="AE462" s="150">
        <v>3397.0109815756491</v>
      </c>
      <c r="AF462" s="150">
        <v>42.183999999999997</v>
      </c>
      <c r="AG462" s="150">
        <v>21865</v>
      </c>
      <c r="AH462" s="150">
        <v>3074.4985759187261</v>
      </c>
      <c r="AI462" s="150">
        <v>0</v>
      </c>
      <c r="AJ462" s="150">
        <v>134.39682999999999</v>
      </c>
      <c r="AK462" s="150"/>
      <c r="AL462" s="150">
        <v>63262.265625</v>
      </c>
      <c r="AM462" s="150">
        <v>45765.6796875</v>
      </c>
      <c r="AN462" s="150">
        <v>17496.58203125</v>
      </c>
      <c r="AO462" s="5" t="s">
        <v>400</v>
      </c>
    </row>
    <row r="463" spans="1:41" ht="14.25" x14ac:dyDescent="0.45">
      <c r="A463" s="150">
        <v>2014</v>
      </c>
      <c r="B463" s="5" t="s">
        <v>1477</v>
      </c>
      <c r="C463" s="5" t="s">
        <v>269</v>
      </c>
      <c r="D463" s="5" t="s">
        <v>82</v>
      </c>
      <c r="E463" s="5" t="s">
        <v>98</v>
      </c>
      <c r="F463" s="5" t="s">
        <v>99</v>
      </c>
      <c r="G463" s="5" t="s">
        <v>83</v>
      </c>
      <c r="H463" s="5" t="s">
        <v>100</v>
      </c>
      <c r="I463" s="150">
        <v>766.75163728167217</v>
      </c>
      <c r="J463" s="150">
        <v>1278.6476677316291</v>
      </c>
      <c r="K463" s="150">
        <v>61.463999999999999</v>
      </c>
      <c r="L463" s="150">
        <v>114</v>
      </c>
      <c r="M463" s="150">
        <v>583</v>
      </c>
      <c r="N463" s="150">
        <v>603</v>
      </c>
      <c r="O463" s="150">
        <v>301</v>
      </c>
      <c r="P463" s="150">
        <v>434</v>
      </c>
      <c r="Q463" s="150">
        <v>272.36218100000002</v>
      </c>
      <c r="R463" s="150">
        <v>557</v>
      </c>
      <c r="S463" s="150">
        <v>604.75</v>
      </c>
      <c r="T463" s="150">
        <v>383</v>
      </c>
      <c r="U463" s="150">
        <v>148.56</v>
      </c>
      <c r="V463" s="150">
        <v>622.87</v>
      </c>
      <c r="W463" s="150">
        <v>245</v>
      </c>
      <c r="X463" s="150">
        <v>1000</v>
      </c>
      <c r="Y463" s="150">
        <v>3171</v>
      </c>
      <c r="Z463" s="150">
        <v>423</v>
      </c>
      <c r="AA463" s="150">
        <v>4854.5681840393163</v>
      </c>
      <c r="AB463" s="150">
        <v>83</v>
      </c>
      <c r="AC463" s="150">
        <v>337.66199999999998</v>
      </c>
      <c r="AD463" s="150">
        <v>760</v>
      </c>
      <c r="AE463" s="150">
        <v>367</v>
      </c>
      <c r="AF463" s="150">
        <v>1659</v>
      </c>
      <c r="AG463" s="150">
        <v>8647</v>
      </c>
      <c r="AH463" s="150">
        <v>1277</v>
      </c>
      <c r="AI463" s="150">
        <v>382.35439999999988</v>
      </c>
      <c r="AJ463" s="150">
        <v>2457.7632008439141</v>
      </c>
      <c r="AK463" s="150">
        <v>277.58540599999998</v>
      </c>
      <c r="AL463" s="150">
        <v>32672.33984375</v>
      </c>
      <c r="AM463" s="150">
        <v>26714.185546875</v>
      </c>
      <c r="AN463" s="150">
        <v>5958.15380859375</v>
      </c>
      <c r="AO463" s="5" t="s">
        <v>1625</v>
      </c>
    </row>
    <row r="464" spans="1:41" ht="14.25" x14ac:dyDescent="0.45">
      <c r="A464" s="150">
        <v>2014</v>
      </c>
      <c r="B464" s="5" t="s">
        <v>1476</v>
      </c>
      <c r="C464" s="5" t="s">
        <v>269</v>
      </c>
      <c r="D464" s="5" t="s">
        <v>82</v>
      </c>
      <c r="E464" s="5" t="s">
        <v>98</v>
      </c>
      <c r="F464" s="5" t="s">
        <v>99</v>
      </c>
      <c r="G464" s="5" t="s">
        <v>83</v>
      </c>
      <c r="H464" s="5" t="s">
        <v>100</v>
      </c>
      <c r="I464" s="150">
        <v>752.22885867310004</v>
      </c>
      <c r="J464" s="150">
        <v>1359</v>
      </c>
      <c r="K464" s="150">
        <v>65</v>
      </c>
      <c r="L464" s="150">
        <v>113</v>
      </c>
      <c r="M464" s="150">
        <v>534.82999999999993</v>
      </c>
      <c r="N464" s="150">
        <v>561.47314388509983</v>
      </c>
      <c r="O464" s="150">
        <v>306</v>
      </c>
      <c r="P464" s="150">
        <v>451</v>
      </c>
      <c r="Q464" s="150">
        <v>285.42</v>
      </c>
      <c r="R464" s="150">
        <v>557</v>
      </c>
      <c r="S464" s="150">
        <v>587.29999999999995</v>
      </c>
      <c r="T464" s="150">
        <v>396</v>
      </c>
      <c r="U464" s="150">
        <v>150.995</v>
      </c>
      <c r="V464" s="150">
        <v>639.57820000000004</v>
      </c>
      <c r="W464" s="150">
        <v>244</v>
      </c>
      <c r="X464" s="150">
        <v>1022</v>
      </c>
      <c r="Y464" s="150">
        <v>3159.2</v>
      </c>
      <c r="Z464" s="150">
        <v>427.20000000000073</v>
      </c>
      <c r="AA464" s="150">
        <v>4831.2928764284216</v>
      </c>
      <c r="AB464" s="150">
        <v>87.87</v>
      </c>
      <c r="AC464" s="150">
        <v>322</v>
      </c>
      <c r="AD464" s="150">
        <v>774.048</v>
      </c>
      <c r="AE464" s="150">
        <v>371.36756631852433</v>
      </c>
      <c r="AF464" s="150">
        <v>1753</v>
      </c>
      <c r="AG464" s="150">
        <v>8771.4091580674267</v>
      </c>
      <c r="AH464" s="150">
        <v>1335.8011737600621</v>
      </c>
      <c r="AI464" s="150">
        <v>382.62409250316853</v>
      </c>
      <c r="AJ464" s="150">
        <v>2572.3028881970549</v>
      </c>
      <c r="AK464" s="150">
        <v>260.04917845976422</v>
      </c>
      <c r="AL464" s="150">
        <v>33072.9921875</v>
      </c>
      <c r="AM464" s="150">
        <v>27077.466796875</v>
      </c>
      <c r="AN464" s="150">
        <v>5995.5224609375</v>
      </c>
      <c r="AO464" s="5" t="s">
        <v>1626</v>
      </c>
    </row>
    <row r="465" spans="1:41" ht="14.25" x14ac:dyDescent="0.45">
      <c r="A465" s="150">
        <v>2014</v>
      </c>
      <c r="B465" s="5" t="s">
        <v>1477</v>
      </c>
      <c r="C465" s="5" t="s">
        <v>269</v>
      </c>
      <c r="D465" s="5" t="s">
        <v>82</v>
      </c>
      <c r="E465" s="5" t="s">
        <v>98</v>
      </c>
      <c r="F465" s="5" t="s">
        <v>8</v>
      </c>
      <c r="G465" s="5" t="s">
        <v>83</v>
      </c>
      <c r="H465" s="5" t="s">
        <v>101</v>
      </c>
      <c r="I465" s="150">
        <v>0.64339487597275746</v>
      </c>
      <c r="J465" s="150">
        <v>0.54076829895574119</v>
      </c>
      <c r="K465" s="150">
        <v>0.62092374833313124</v>
      </c>
      <c r="L465" s="150">
        <v>0.66396421582331566</v>
      </c>
      <c r="M465" s="150">
        <v>0.59957217491464065</v>
      </c>
      <c r="N465" s="150">
        <v>0.41392433216089092</v>
      </c>
      <c r="O465" s="150">
        <v>0.60281983497556679</v>
      </c>
      <c r="P465" s="150">
        <v>0.52705722335567862</v>
      </c>
      <c r="Q465" s="150">
        <v>0.48853859359410429</v>
      </c>
      <c r="R465" s="150">
        <v>0.75972615085207773</v>
      </c>
      <c r="S465" s="150">
        <v>0.69382299625983801</v>
      </c>
      <c r="T465" s="150">
        <v>0.60305463706502904</v>
      </c>
      <c r="U465" s="150">
        <v>0.51390618513906183</v>
      </c>
      <c r="V465" s="150">
        <v>0.60323985134927294</v>
      </c>
      <c r="W465" s="150">
        <v>0.5441252243128476</v>
      </c>
      <c r="X465" s="150">
        <v>0.67949554250924105</v>
      </c>
      <c r="Y465" s="150">
        <v>0.60756344640796067</v>
      </c>
      <c r="Z465" s="150">
        <v>0.79160116775207723</v>
      </c>
      <c r="AA465" s="150">
        <v>0.64007360866252705</v>
      </c>
      <c r="AB465" s="150">
        <v>0.63976271740370416</v>
      </c>
      <c r="AC465" s="150">
        <v>0.58482613277133833</v>
      </c>
      <c r="AD465" s="150">
        <v>0.619699934768428</v>
      </c>
      <c r="AE465" s="150">
        <v>0.59849967384213953</v>
      </c>
      <c r="AF465" s="150">
        <v>0</v>
      </c>
      <c r="AG465" s="150">
        <v>0.56534963151260287</v>
      </c>
      <c r="AH465" s="150">
        <v>0.5712235725225806</v>
      </c>
      <c r="AI465" s="150">
        <v>0.62929300111126907</v>
      </c>
      <c r="AJ465" s="150">
        <v>0.5176505081896734</v>
      </c>
      <c r="AK465" s="150">
        <v>0.65825695870624257</v>
      </c>
      <c r="AL465" s="150">
        <v>0.58352178335189819</v>
      </c>
      <c r="AM465" s="150">
        <v>0.55647552013397217</v>
      </c>
      <c r="AN465" s="150">
        <v>0.6218375563621521</v>
      </c>
      <c r="AO465" s="5" t="s">
        <v>1628</v>
      </c>
    </row>
    <row r="466" spans="1:41" ht="14.25" x14ac:dyDescent="0.45">
      <c r="A466" s="150">
        <v>2014</v>
      </c>
      <c r="B466" s="5" t="s">
        <v>1476</v>
      </c>
      <c r="C466" s="5" t="s">
        <v>269</v>
      </c>
      <c r="D466" s="5" t="s">
        <v>82</v>
      </c>
      <c r="E466" s="5" t="s">
        <v>98</v>
      </c>
      <c r="F466" s="5" t="s">
        <v>8</v>
      </c>
      <c r="G466" s="5" t="s">
        <v>83</v>
      </c>
      <c r="H466" s="5" t="s">
        <v>101</v>
      </c>
      <c r="I466" s="150">
        <v>0.66673866023302675</v>
      </c>
      <c r="J466" s="150">
        <v>0.53867009132420085</v>
      </c>
      <c r="K466" s="150">
        <v>0.65375253957717294</v>
      </c>
      <c r="L466" s="150">
        <v>0.64497716894977175</v>
      </c>
      <c r="M466" s="150">
        <v>0.58649042236346327</v>
      </c>
      <c r="N466" s="150">
        <v>0.38373056294555752</v>
      </c>
      <c r="O466" s="150">
        <v>0.60226735947094956</v>
      </c>
      <c r="P466" s="150">
        <v>0.52427717173971666</v>
      </c>
      <c r="Q466" s="150">
        <v>0.49133696261418391</v>
      </c>
      <c r="R466" s="150">
        <v>0.66545761262003922</v>
      </c>
      <c r="S466" s="150">
        <v>0.63850837138508365</v>
      </c>
      <c r="T466" s="150">
        <v>0.62052820112635276</v>
      </c>
      <c r="U466" s="150">
        <v>0.53265324736773101</v>
      </c>
      <c r="V466" s="150">
        <v>0.61242959018194665</v>
      </c>
      <c r="W466" s="150">
        <v>0.53156261981944297</v>
      </c>
      <c r="X466" s="150">
        <v>0.69033530571992108</v>
      </c>
      <c r="Y466" s="150">
        <v>0.61385407558534921</v>
      </c>
      <c r="Z466" s="150">
        <v>0.79425282227477878</v>
      </c>
      <c r="AA466" s="150">
        <v>0.62803712399347678</v>
      </c>
      <c r="AB466" s="150">
        <v>0.57318982387475537</v>
      </c>
      <c r="AC466" s="150">
        <v>0.53272450532724502</v>
      </c>
      <c r="AD466" s="150">
        <v>0.59951315115521808</v>
      </c>
      <c r="AE466" s="150">
        <v>0.64821953820975997</v>
      </c>
      <c r="AF466" s="150">
        <v>0.74669460914605057</v>
      </c>
      <c r="AG466" s="150">
        <v>0.56974502426630813</v>
      </c>
      <c r="AH466" s="150">
        <v>0.60447331639847945</v>
      </c>
      <c r="AI466" s="150">
        <v>0.60617416794514001</v>
      </c>
      <c r="AJ466" s="150">
        <v>0.52718470774555781</v>
      </c>
      <c r="AK466" s="150">
        <v>0.57122458229388118</v>
      </c>
      <c r="AL466" s="150">
        <v>0.59996557235717773</v>
      </c>
      <c r="AM466" s="150">
        <v>0.5953519344329834</v>
      </c>
      <c r="AN466" s="150">
        <v>0.60650163888931274</v>
      </c>
      <c r="AO466" s="5" t="s">
        <v>1627</v>
      </c>
    </row>
    <row r="467" spans="1:41" ht="14.25" x14ac:dyDescent="0.45">
      <c r="A467" s="150">
        <v>2014</v>
      </c>
      <c r="B467" s="5" t="s">
        <v>1477</v>
      </c>
      <c r="C467" s="5" t="s">
        <v>269</v>
      </c>
      <c r="D467" s="5" t="s">
        <v>82</v>
      </c>
      <c r="E467" s="5" t="s">
        <v>98</v>
      </c>
      <c r="F467" s="5" t="s">
        <v>34</v>
      </c>
      <c r="G467" s="5" t="s">
        <v>83</v>
      </c>
      <c r="H467" s="5" t="s">
        <v>101</v>
      </c>
      <c r="I467" s="150">
        <v>6.0430869947593502E-2</v>
      </c>
      <c r="J467" s="150">
        <v>6.0006888267936299E-2</v>
      </c>
      <c r="K467" s="150">
        <v>0.06</v>
      </c>
      <c r="L467" s="150">
        <v>7.8947368421052599E-2</v>
      </c>
      <c r="M467" s="150">
        <v>6.0034305317324198E-2</v>
      </c>
      <c r="N467" s="150">
        <v>6.3018242122719698E-2</v>
      </c>
      <c r="O467" s="150">
        <v>6.9767441860465101E-2</v>
      </c>
      <c r="P467" s="150">
        <v>6.9124423963133605E-2</v>
      </c>
      <c r="Q467" s="150">
        <v>5.3101037133345498E-2</v>
      </c>
      <c r="R467" s="150">
        <v>4.1292639138240599E-2</v>
      </c>
      <c r="S467" s="150">
        <v>5.57E-2</v>
      </c>
      <c r="T467" s="150">
        <v>1</v>
      </c>
      <c r="U467" s="150">
        <v>4.41572428648358E-2</v>
      </c>
      <c r="V467" s="150">
        <v>5.4280989612599799E-2</v>
      </c>
      <c r="W467" s="150">
        <v>5.2121346938775501E-2</v>
      </c>
      <c r="X467" s="150">
        <v>3.5000000000000003E-2</v>
      </c>
      <c r="Y467" s="150">
        <v>4.4465468306527901E-2</v>
      </c>
      <c r="Z467" s="150">
        <v>5.00000000000001E-2</v>
      </c>
      <c r="AA467" s="150">
        <v>0.06</v>
      </c>
      <c r="AB467" s="150">
        <v>1</v>
      </c>
      <c r="AC467" s="150">
        <v>9.00900900900901E-2</v>
      </c>
      <c r="AD467" s="150">
        <v>6.5789473684210495E-2</v>
      </c>
      <c r="AE467" s="150">
        <v>9.5367847411444107E-2</v>
      </c>
      <c r="AF467" s="150">
        <v>3.97830018083183E-2</v>
      </c>
      <c r="AG467" s="150">
        <v>4.1632936278478097E-2</v>
      </c>
      <c r="AH467" s="150">
        <v>5.0117462803445603E-2</v>
      </c>
      <c r="AI467" s="150">
        <v>6.3922109958718901E-2</v>
      </c>
      <c r="AJ467" s="150">
        <v>5.00000000000001E-2</v>
      </c>
      <c r="AK467" s="150">
        <v>5.4082767593336703E-2</v>
      </c>
      <c r="AL467" s="150">
        <v>0.12283565104007721</v>
      </c>
      <c r="AM467" s="150">
        <v>5.8570533990859985E-2</v>
      </c>
      <c r="AN467" s="150">
        <v>0.21387791633605957</v>
      </c>
      <c r="AO467" s="5" t="s">
        <v>1630</v>
      </c>
    </row>
    <row r="468" spans="1:41" ht="14.25" x14ac:dyDescent="0.45">
      <c r="A468" s="150">
        <v>2014</v>
      </c>
      <c r="B468" s="5" t="s">
        <v>1476</v>
      </c>
      <c r="C468" s="5" t="s">
        <v>269</v>
      </c>
      <c r="D468" s="5" t="s">
        <v>82</v>
      </c>
      <c r="E468" s="5" t="s">
        <v>98</v>
      </c>
      <c r="F468" s="5" t="s">
        <v>34</v>
      </c>
      <c r="G468" s="5" t="s">
        <v>83</v>
      </c>
      <c r="H468" s="5" t="s">
        <v>101</v>
      </c>
      <c r="I468" s="150">
        <v>4.4486372398156802E-2</v>
      </c>
      <c r="J468" s="150">
        <v>6.0338484179543801E-2</v>
      </c>
      <c r="K468" s="150">
        <v>5.6923076923077E-2</v>
      </c>
      <c r="L468" s="150">
        <v>8.8495575221238895E-2</v>
      </c>
      <c r="M468" s="150">
        <v>6.0355627021670299E-2</v>
      </c>
      <c r="N468" s="150">
        <v>5.8000000000000003E-2</v>
      </c>
      <c r="O468" s="150">
        <v>6.5098039215689995E-4</v>
      </c>
      <c r="P468" s="150">
        <v>7.3170731707317097E-2</v>
      </c>
      <c r="Q468" s="150">
        <v>4.69483568075117E-2</v>
      </c>
      <c r="R468" s="150">
        <v>4.1292639138240599E-2</v>
      </c>
      <c r="S468" s="150">
        <v>5.5848799591350202E-2</v>
      </c>
      <c r="T468" s="150">
        <v>6.0606060606060601E-2</v>
      </c>
      <c r="U468" s="150">
        <v>3.67892976588629E-2</v>
      </c>
      <c r="V468" s="150">
        <v>5.63697211693584E-2</v>
      </c>
      <c r="W468" s="150">
        <v>6.0000000000000102E-2</v>
      </c>
      <c r="X468" s="150">
        <v>3.42465753424658E-2</v>
      </c>
      <c r="Y468" s="150">
        <v>3.47259049759433E-2</v>
      </c>
      <c r="Z468" s="150">
        <v>6.8820224719100195E-2</v>
      </c>
      <c r="AA468" s="150">
        <v>5.9999999999996299E-2</v>
      </c>
      <c r="AB468" s="150">
        <v>1</v>
      </c>
      <c r="AC468" s="150">
        <v>8.6956521739130405E-2</v>
      </c>
      <c r="AD468" s="150">
        <v>6.4657488941254296E-2</v>
      </c>
      <c r="AE468" s="150">
        <v>0.09</v>
      </c>
      <c r="AF468" s="150">
        <v>5.47632629777524E-2</v>
      </c>
      <c r="AG468" s="150">
        <v>4.05270393060859E-2</v>
      </c>
      <c r="AH468" s="150">
        <v>4.9000000000000099E-2</v>
      </c>
      <c r="AI468" s="150">
        <v>6.4622069432550805E-2</v>
      </c>
      <c r="AJ468" s="150">
        <v>0.05</v>
      </c>
      <c r="AK468" s="150">
        <v>0.05</v>
      </c>
      <c r="AL468" s="150">
        <v>8.7882578372955322E-2</v>
      </c>
      <c r="AM468" s="150">
        <v>5.8334358036518097E-2</v>
      </c>
      <c r="AN468" s="150">
        <v>0.12974254786968231</v>
      </c>
      <c r="AO468" s="5" t="s">
        <v>1629</v>
      </c>
    </row>
    <row r="469" spans="1:41" ht="14.25" x14ac:dyDescent="0.45">
      <c r="A469" s="150">
        <v>2014</v>
      </c>
      <c r="B469" s="5" t="s">
        <v>1477</v>
      </c>
      <c r="C469" s="5" t="s">
        <v>269</v>
      </c>
      <c r="D469" s="5" t="s">
        <v>82</v>
      </c>
      <c r="E469" s="5" t="s">
        <v>98</v>
      </c>
      <c r="F469" s="5" t="s">
        <v>102</v>
      </c>
      <c r="G469" s="5" t="s">
        <v>83</v>
      </c>
      <c r="H469" s="5" t="s">
        <v>100</v>
      </c>
      <c r="I469" s="150">
        <v>720.41616880699905</v>
      </c>
      <c r="J469" s="150">
        <v>1201.92</v>
      </c>
      <c r="K469" s="150">
        <v>57.776159999999997</v>
      </c>
      <c r="L469" s="150">
        <v>105</v>
      </c>
      <c r="M469" s="150">
        <v>548</v>
      </c>
      <c r="N469" s="150">
        <v>565</v>
      </c>
      <c r="O469" s="150">
        <v>280</v>
      </c>
      <c r="P469" s="150">
        <v>404</v>
      </c>
      <c r="Q469" s="150">
        <v>257.89946671299998</v>
      </c>
      <c r="R469" s="150">
        <v>534</v>
      </c>
      <c r="S469" s="150">
        <v>571.065425</v>
      </c>
      <c r="T469" s="150"/>
      <c r="U469" s="150">
        <v>142</v>
      </c>
      <c r="V469" s="150">
        <v>589.05999999999995</v>
      </c>
      <c r="W469" s="150">
        <v>232.23026999999999</v>
      </c>
      <c r="X469" s="150">
        <v>965</v>
      </c>
      <c r="Y469" s="150">
        <v>3030</v>
      </c>
      <c r="Z469" s="150">
        <v>401.85</v>
      </c>
      <c r="AA469" s="150">
        <v>4563.2940929969573</v>
      </c>
      <c r="AB469" s="150"/>
      <c r="AC469" s="150">
        <v>307.24200000000002</v>
      </c>
      <c r="AD469" s="150">
        <v>710</v>
      </c>
      <c r="AE469" s="150">
        <v>332</v>
      </c>
      <c r="AF469" s="150">
        <v>1593</v>
      </c>
      <c r="AG469" s="150">
        <v>8287</v>
      </c>
      <c r="AH469" s="150">
        <v>1213</v>
      </c>
      <c r="AI469" s="150">
        <v>357.91349999999989</v>
      </c>
      <c r="AJ469" s="150">
        <v>2334.8750408017181</v>
      </c>
      <c r="AK469" s="150">
        <v>262.57281899999998</v>
      </c>
      <c r="AL469" s="150">
        <v>30566.115234375</v>
      </c>
      <c r="AM469" s="150">
        <v>25368.556640625</v>
      </c>
      <c r="AN469" s="150">
        <v>5197.55810546875</v>
      </c>
      <c r="AO469" s="5" t="s">
        <v>1632</v>
      </c>
    </row>
    <row r="470" spans="1:41" ht="14.25" x14ac:dyDescent="0.45">
      <c r="A470" s="150">
        <v>2014</v>
      </c>
      <c r="B470" s="5" t="s">
        <v>1476</v>
      </c>
      <c r="C470" s="5" t="s">
        <v>269</v>
      </c>
      <c r="D470" s="5" t="s">
        <v>82</v>
      </c>
      <c r="E470" s="5" t="s">
        <v>98</v>
      </c>
      <c r="F470" s="5" t="s">
        <v>102</v>
      </c>
      <c r="G470" s="5" t="s">
        <v>83</v>
      </c>
      <c r="H470" s="5" t="s">
        <v>100</v>
      </c>
      <c r="I470" s="150">
        <v>718.76492553752803</v>
      </c>
      <c r="J470" s="150">
        <v>1277</v>
      </c>
      <c r="K470" s="150">
        <v>61.3</v>
      </c>
      <c r="L470" s="150">
        <v>103</v>
      </c>
      <c r="M470" s="150">
        <v>502.55</v>
      </c>
      <c r="N470" s="150">
        <v>528.90770153976405</v>
      </c>
      <c r="O470" s="150">
        <v>305.80079999999998</v>
      </c>
      <c r="P470" s="150">
        <v>418</v>
      </c>
      <c r="Q470" s="150">
        <v>272.02</v>
      </c>
      <c r="R470" s="150">
        <v>534</v>
      </c>
      <c r="S470" s="150">
        <v>554.5</v>
      </c>
      <c r="T470" s="150">
        <v>372</v>
      </c>
      <c r="U470" s="150">
        <v>145.44</v>
      </c>
      <c r="V470" s="150">
        <v>603.52535519999992</v>
      </c>
      <c r="W470" s="150">
        <v>229.36</v>
      </c>
      <c r="X470" s="150">
        <v>987</v>
      </c>
      <c r="Y470" s="150">
        <v>3049.4939209999998</v>
      </c>
      <c r="Z470" s="150">
        <v>397.80000000000109</v>
      </c>
      <c r="AA470" s="150">
        <v>4541.4153038427339</v>
      </c>
      <c r="AB470" s="150"/>
      <c r="AC470" s="150">
        <v>294</v>
      </c>
      <c r="AD470" s="150">
        <v>724</v>
      </c>
      <c r="AE470" s="150">
        <v>337.94448534985708</v>
      </c>
      <c r="AF470" s="150">
        <v>1657</v>
      </c>
      <c r="AG470" s="150">
        <v>8415.929914348666</v>
      </c>
      <c r="AH470" s="150">
        <v>1270.3469162458191</v>
      </c>
      <c r="AI470" s="150">
        <v>357.89813183086198</v>
      </c>
      <c r="AJ470" s="150">
        <v>2443.6877437872022</v>
      </c>
      <c r="AK470" s="150">
        <v>247.04671953677601</v>
      </c>
      <c r="AL470" s="150">
        <v>31349.732421875</v>
      </c>
      <c r="AM470" s="150">
        <v>25737.9296875</v>
      </c>
      <c r="AN470" s="150">
        <v>5611.80224609375</v>
      </c>
      <c r="AO470" s="5" t="s">
        <v>1631</v>
      </c>
    </row>
    <row r="471" spans="1:41" ht="14.25" x14ac:dyDescent="0.45">
      <c r="A471" s="150">
        <v>2014</v>
      </c>
      <c r="B471" s="5" t="s">
        <v>1477</v>
      </c>
      <c r="C471" s="5" t="s">
        <v>269</v>
      </c>
      <c r="D471" s="5" t="s">
        <v>82</v>
      </c>
      <c r="E471" s="5" t="s">
        <v>103</v>
      </c>
      <c r="F471" s="5" t="s">
        <v>104</v>
      </c>
      <c r="G471" s="5" t="s">
        <v>83</v>
      </c>
      <c r="H471" s="5" t="s">
        <v>105</v>
      </c>
      <c r="I471" s="150">
        <v>129.30199999999999</v>
      </c>
      <c r="J471" s="150">
        <v>225.06660781341179</v>
      </c>
      <c r="K471" s="150">
        <v>11.3</v>
      </c>
      <c r="L471" s="150">
        <v>19.600000000000001</v>
      </c>
      <c r="M471" s="150">
        <v>107</v>
      </c>
      <c r="N471" s="150">
        <v>165.3</v>
      </c>
      <c r="O471" s="150">
        <v>52</v>
      </c>
      <c r="P471" s="150">
        <v>94</v>
      </c>
      <c r="Q471" s="150">
        <v>60.636000000000003</v>
      </c>
      <c r="R471" s="150">
        <v>79.566000000000003</v>
      </c>
      <c r="S471" s="150">
        <v>99.1</v>
      </c>
      <c r="T471" s="150">
        <v>71</v>
      </c>
      <c r="U471" s="150">
        <v>33</v>
      </c>
      <c r="V471" s="150">
        <v>148</v>
      </c>
      <c r="W471" s="150">
        <v>51.4</v>
      </c>
      <c r="X471" s="150">
        <v>159</v>
      </c>
      <c r="Y471" s="150">
        <v>596</v>
      </c>
      <c r="Z471" s="150">
        <v>48</v>
      </c>
      <c r="AA471" s="150">
        <v>717.25800000000004</v>
      </c>
      <c r="AB471" s="150">
        <v>14.81</v>
      </c>
      <c r="AC471" s="150">
        <v>48.671999999999997</v>
      </c>
      <c r="AD471" s="150">
        <v>140</v>
      </c>
      <c r="AE471" s="150">
        <v>45</v>
      </c>
      <c r="AF471" s="150"/>
      <c r="AG471" s="150">
        <v>1736</v>
      </c>
      <c r="AH471" s="150">
        <v>255.2</v>
      </c>
      <c r="AI471" s="150">
        <v>69.36</v>
      </c>
      <c r="AJ471" s="150">
        <v>540</v>
      </c>
      <c r="AK471" s="150">
        <v>22.539000000000001</v>
      </c>
      <c r="AL471" s="150">
        <v>5738.10986328125</v>
      </c>
      <c r="AM471" s="150">
        <v>4685.400390625</v>
      </c>
      <c r="AN471" s="150">
        <v>1052.708984375</v>
      </c>
      <c r="AO471" s="5" t="s">
        <v>1633</v>
      </c>
    </row>
    <row r="472" spans="1:41" ht="14.25" x14ac:dyDescent="0.45">
      <c r="A472" s="150">
        <v>2014</v>
      </c>
      <c r="B472" s="5" t="s">
        <v>1476</v>
      </c>
      <c r="C472" s="5" t="s">
        <v>269</v>
      </c>
      <c r="D472" s="5" t="s">
        <v>82</v>
      </c>
      <c r="E472" s="5" t="s">
        <v>103</v>
      </c>
      <c r="F472" s="5" t="s">
        <v>104</v>
      </c>
      <c r="G472" s="5" t="s">
        <v>83</v>
      </c>
      <c r="H472" s="5" t="s">
        <v>105</v>
      </c>
      <c r="I472" s="150">
        <v>123.2504</v>
      </c>
      <c r="J472" s="150">
        <v>241</v>
      </c>
      <c r="K472" s="150">
        <v>11.1</v>
      </c>
      <c r="L472" s="150">
        <v>20</v>
      </c>
      <c r="M472" s="150">
        <v>98.1</v>
      </c>
      <c r="N472" s="150">
        <v>165.29844128175</v>
      </c>
      <c r="O472" s="150">
        <v>53</v>
      </c>
      <c r="P472" s="150">
        <v>98.2</v>
      </c>
      <c r="Q472" s="150">
        <v>64.283333333333331</v>
      </c>
      <c r="R472" s="150">
        <v>89.4</v>
      </c>
      <c r="S472" s="150">
        <v>104</v>
      </c>
      <c r="T472" s="150">
        <v>71.05</v>
      </c>
      <c r="U472" s="150">
        <v>32.360399999999998</v>
      </c>
      <c r="V472" s="150">
        <v>151</v>
      </c>
      <c r="W472" s="150">
        <v>52.4</v>
      </c>
      <c r="X472" s="150">
        <v>164</v>
      </c>
      <c r="Y472" s="150">
        <v>588</v>
      </c>
      <c r="Z472" s="150">
        <v>55.399999999999856</v>
      </c>
      <c r="AA472" s="150">
        <v>743.82129523809533</v>
      </c>
      <c r="AB472" s="150">
        <v>17.5</v>
      </c>
      <c r="AC472" s="150">
        <v>53</v>
      </c>
      <c r="AD472" s="150">
        <v>147.26499999999999</v>
      </c>
      <c r="AE472" s="150">
        <v>40.4</v>
      </c>
      <c r="AF472" s="150">
        <v>233</v>
      </c>
      <c r="AG472" s="150">
        <v>1744.363060013701</v>
      </c>
      <c r="AH472" s="150">
        <v>251.8931</v>
      </c>
      <c r="AI472" s="150">
        <v>72.736444800000015</v>
      </c>
      <c r="AJ472" s="150">
        <v>555</v>
      </c>
      <c r="AK472" s="150">
        <v>29.41901568384548</v>
      </c>
      <c r="AL472" s="150">
        <v>6070.240234375</v>
      </c>
      <c r="AM472" s="150">
        <v>4997.77685546875</v>
      </c>
      <c r="AN472" s="150">
        <v>1072.463623046875</v>
      </c>
      <c r="AO472" s="5" t="s">
        <v>1634</v>
      </c>
    </row>
    <row r="473" spans="1:41" ht="14.25" x14ac:dyDescent="0.45">
      <c r="A473" s="150">
        <v>2014</v>
      </c>
      <c r="B473" s="5" t="s">
        <v>1476</v>
      </c>
      <c r="C473" s="5" t="s">
        <v>269</v>
      </c>
      <c r="D473" s="5" t="s">
        <v>82</v>
      </c>
      <c r="E473" s="5" t="s">
        <v>103</v>
      </c>
      <c r="F473" s="5" t="s">
        <v>103</v>
      </c>
      <c r="G473" s="5" t="s">
        <v>83</v>
      </c>
      <c r="H473" s="5" t="s">
        <v>105</v>
      </c>
      <c r="I473" s="150">
        <v>129.31039999999999</v>
      </c>
      <c r="J473" s="150">
        <v>288</v>
      </c>
      <c r="K473" s="150">
        <v>11.35</v>
      </c>
      <c r="L473" s="150">
        <v>20</v>
      </c>
      <c r="M473" s="150">
        <v>104.1</v>
      </c>
      <c r="N473" s="150">
        <v>166.77438128175001</v>
      </c>
      <c r="O473" s="150">
        <v>58</v>
      </c>
      <c r="P473" s="150">
        <v>98.2</v>
      </c>
      <c r="Q473" s="150">
        <v>64.283333333333331</v>
      </c>
      <c r="R473" s="150">
        <v>95.550000000000011</v>
      </c>
      <c r="S473" s="150">
        <v>104</v>
      </c>
      <c r="T473" s="150">
        <v>72.849999999999994</v>
      </c>
      <c r="U473" s="150">
        <v>32.360399999999998</v>
      </c>
      <c r="V473" s="150">
        <v>151.4</v>
      </c>
      <c r="W473" s="150">
        <v>52.4</v>
      </c>
      <c r="X473" s="150">
        <v>169</v>
      </c>
      <c r="Y473" s="150">
        <v>588.5</v>
      </c>
      <c r="Z473" s="150">
        <v>61.399999999999856</v>
      </c>
      <c r="AA473" s="150">
        <v>878.16059047619058</v>
      </c>
      <c r="AB473" s="150">
        <v>17.5</v>
      </c>
      <c r="AC473" s="150">
        <v>69</v>
      </c>
      <c r="AD473" s="150">
        <v>149.38900000000001</v>
      </c>
      <c r="AE473" s="150">
        <v>65.400000000000006</v>
      </c>
      <c r="AF473" s="150">
        <v>268</v>
      </c>
      <c r="AG473" s="150">
        <v>1757.457060013701</v>
      </c>
      <c r="AH473" s="150">
        <v>252.26707999999999</v>
      </c>
      <c r="AI473" s="150">
        <v>72.736444800000015</v>
      </c>
      <c r="AJ473" s="150">
        <v>557</v>
      </c>
      <c r="AK473" s="150">
        <v>51.969015683845477</v>
      </c>
      <c r="AL473" s="150">
        <v>6406.35791015625</v>
      </c>
      <c r="AM473" s="150">
        <v>5290.79638671875</v>
      </c>
      <c r="AN473" s="150">
        <v>1115.5615234375</v>
      </c>
      <c r="AO473" s="5" t="s">
        <v>1635</v>
      </c>
    </row>
    <row r="474" spans="1:41" ht="14.25" x14ac:dyDescent="0.45">
      <c r="A474" s="150">
        <v>2014</v>
      </c>
      <c r="B474" s="5" t="s">
        <v>1477</v>
      </c>
      <c r="C474" s="5" t="s">
        <v>269</v>
      </c>
      <c r="D474" s="5" t="s">
        <v>82</v>
      </c>
      <c r="E474" s="5" t="s">
        <v>103</v>
      </c>
      <c r="F474" s="5" t="s">
        <v>103</v>
      </c>
      <c r="G474" s="5" t="s">
        <v>83</v>
      </c>
      <c r="H474" s="5" t="s">
        <v>105</v>
      </c>
      <c r="I474" s="150">
        <v>136.042</v>
      </c>
      <c r="J474" s="150">
        <v>269.92030766842498</v>
      </c>
      <c r="K474" s="150">
        <v>11.3</v>
      </c>
      <c r="L474" s="150">
        <v>19.600000000000001</v>
      </c>
      <c r="M474" s="150">
        <v>111</v>
      </c>
      <c r="N474" s="150">
        <v>166.3</v>
      </c>
      <c r="O474" s="150">
        <v>57</v>
      </c>
      <c r="P474" s="150">
        <v>94</v>
      </c>
      <c r="Q474" s="150">
        <v>60.636000000000003</v>
      </c>
      <c r="R474" s="150">
        <v>83.693939999999998</v>
      </c>
      <c r="S474" s="150">
        <v>99.1</v>
      </c>
      <c r="T474" s="150">
        <v>72.5</v>
      </c>
      <c r="U474" s="150">
        <v>33</v>
      </c>
      <c r="V474" s="150">
        <v>149.47</v>
      </c>
      <c r="W474" s="150">
        <v>51.4</v>
      </c>
      <c r="X474" s="150">
        <v>168</v>
      </c>
      <c r="Y474" s="150">
        <v>596.79999999999995</v>
      </c>
      <c r="Z474" s="150">
        <v>61</v>
      </c>
      <c r="AA474" s="150">
        <v>865.798</v>
      </c>
      <c r="AB474" s="150">
        <v>14.81</v>
      </c>
      <c r="AC474" s="150">
        <v>65.91</v>
      </c>
      <c r="AD474" s="150">
        <v>142</v>
      </c>
      <c r="AE474" s="150">
        <v>70</v>
      </c>
      <c r="AF474" s="150">
        <v>0</v>
      </c>
      <c r="AG474" s="150">
        <v>1746</v>
      </c>
      <c r="AH474" s="150">
        <v>255.2</v>
      </c>
      <c r="AI474" s="150">
        <v>69.36</v>
      </c>
      <c r="AJ474" s="150">
        <v>542</v>
      </c>
      <c r="AK474" s="150">
        <v>48.139000000000003</v>
      </c>
      <c r="AL474" s="150">
        <v>6059.9794921875</v>
      </c>
      <c r="AM474" s="150">
        <v>4960.169921875</v>
      </c>
      <c r="AN474" s="150">
        <v>1099.80908203125</v>
      </c>
      <c r="AO474" s="5" t="s">
        <v>1636</v>
      </c>
    </row>
    <row r="475" spans="1:41" ht="14.25" x14ac:dyDescent="0.45">
      <c r="A475" s="150">
        <v>2014</v>
      </c>
      <c r="B475" s="5" t="s">
        <v>81</v>
      </c>
      <c r="C475" s="5" t="s">
        <v>126</v>
      </c>
      <c r="D475" s="5" t="s">
        <v>82</v>
      </c>
      <c r="E475" s="5" t="s">
        <v>96</v>
      </c>
      <c r="F475" s="5" t="s">
        <v>97</v>
      </c>
      <c r="G475" s="5" t="s">
        <v>83</v>
      </c>
      <c r="H475" s="5" t="s">
        <v>267</v>
      </c>
      <c r="I475" s="150">
        <v>31413</v>
      </c>
      <c r="J475" s="150">
        <v>83945</v>
      </c>
      <c r="K475" s="150">
        <v>4598</v>
      </c>
      <c r="L475" s="150">
        <v>8398</v>
      </c>
      <c r="M475" s="150">
        <v>38148</v>
      </c>
      <c r="N475" s="150">
        <v>18087.833333333339</v>
      </c>
      <c r="O475" s="150">
        <v>25450</v>
      </c>
      <c r="P475" s="150">
        <v>41982</v>
      </c>
      <c r="Q475" s="150">
        <v>17201.464712666671</v>
      </c>
      <c r="R475" s="150">
        <v>24731.8000527453</v>
      </c>
      <c r="S475" s="150">
        <v>38300</v>
      </c>
      <c r="T475" s="150">
        <v>24522.666666666661</v>
      </c>
      <c r="U475" s="150">
        <v>9171</v>
      </c>
      <c r="V475" s="150">
        <v>37553.621345261243</v>
      </c>
      <c r="W475" s="150">
        <v>12122</v>
      </c>
      <c r="X475" s="150">
        <v>54641</v>
      </c>
      <c r="Y475" s="150">
        <v>189116</v>
      </c>
      <c r="Z475" s="150">
        <v>14782.25</v>
      </c>
      <c r="AA475" s="150">
        <v>324593</v>
      </c>
      <c r="AB475" s="150">
        <v>6694.5</v>
      </c>
      <c r="AC475" s="150">
        <v>23595</v>
      </c>
      <c r="AD475" s="150">
        <v>34614.25</v>
      </c>
      <c r="AE475" s="150">
        <v>30668</v>
      </c>
      <c r="AF475" s="150">
        <v>110029</v>
      </c>
      <c r="AG475" s="150">
        <v>540125</v>
      </c>
      <c r="AH475" s="150">
        <v>85809.5</v>
      </c>
      <c r="AI475" s="150">
        <v>24203</v>
      </c>
      <c r="AJ475" s="150">
        <v>164797.3315068493</v>
      </c>
      <c r="AK475" s="150">
        <v>13194</v>
      </c>
      <c r="AL475" s="150">
        <v>2032486.25</v>
      </c>
      <c r="AM475" s="150">
        <v>1670189.375</v>
      </c>
      <c r="AN475" s="150">
        <v>362296.90625</v>
      </c>
      <c r="AO475" s="5" t="s">
        <v>405</v>
      </c>
    </row>
    <row r="476" spans="1:41" ht="14.25" x14ac:dyDescent="0.45">
      <c r="A476" s="150">
        <v>2014</v>
      </c>
      <c r="B476" s="5" t="s">
        <v>81</v>
      </c>
      <c r="C476" s="5" t="s">
        <v>277</v>
      </c>
      <c r="D476" s="5" t="s">
        <v>82</v>
      </c>
      <c r="E476" s="5" t="s">
        <v>106</v>
      </c>
      <c r="F476" s="5" t="s">
        <v>4982</v>
      </c>
      <c r="G476" s="5" t="s">
        <v>83</v>
      </c>
      <c r="H476" s="5" t="s">
        <v>107</v>
      </c>
      <c r="I476" s="150">
        <v>3500</v>
      </c>
      <c r="J476" s="150">
        <v>3901</v>
      </c>
      <c r="K476" s="150">
        <v>589.6</v>
      </c>
      <c r="L476" s="150">
        <v>1813.691858000034</v>
      </c>
      <c r="M476" s="150">
        <v>2385.0749999999998</v>
      </c>
      <c r="N476" s="150">
        <v>2491.85005</v>
      </c>
      <c r="O476" s="150">
        <v>3259.124527013601</v>
      </c>
      <c r="P476" s="150">
        <v>1540</v>
      </c>
      <c r="Q476" s="150">
        <v>54.321980000000003</v>
      </c>
      <c r="R476" s="150">
        <v>1912.11194</v>
      </c>
      <c r="S476" s="150">
        <v>3978.6</v>
      </c>
      <c r="T476" s="150">
        <v>2853.83</v>
      </c>
      <c r="U476" s="150">
        <v>38.732999999999997</v>
      </c>
      <c r="V476" s="150">
        <v>2545</v>
      </c>
      <c r="W476" s="150">
        <v>1760.9858300000001</v>
      </c>
      <c r="X476" s="150">
        <v>4990.9913199999692</v>
      </c>
      <c r="Y476" s="150">
        <v>5614.1</v>
      </c>
      <c r="Z476" s="150">
        <v>4485.96317</v>
      </c>
      <c r="AA476" s="150">
        <v>21799.904471000002</v>
      </c>
      <c r="AB476" s="150">
        <v>965.24099999999999</v>
      </c>
      <c r="AC476" s="150">
        <v>3998.3361300000138</v>
      </c>
      <c r="AD476" s="150">
        <v>8458.1148099999991</v>
      </c>
      <c r="AE476" s="150">
        <v>3117.3298100000002</v>
      </c>
      <c r="AF476" s="150">
        <v>5555.3489830003064</v>
      </c>
      <c r="AG476" s="150">
        <v>8394</v>
      </c>
      <c r="AH476" s="150">
        <v>3235.6715702689999</v>
      </c>
      <c r="AI476" s="150">
        <v>1728.7482699999971</v>
      </c>
      <c r="AJ476" s="150">
        <v>1747.2045143222899</v>
      </c>
      <c r="AK476" s="150">
        <v>2006.431</v>
      </c>
      <c r="AL476" s="150">
        <v>108721.3125</v>
      </c>
      <c r="AM476" s="150">
        <v>72508.890625</v>
      </c>
      <c r="AN476" s="150">
        <v>36212.4140625</v>
      </c>
      <c r="AO476" s="5" t="s">
        <v>5031</v>
      </c>
    </row>
    <row r="477" spans="1:41" ht="14.25" x14ac:dyDescent="0.45">
      <c r="A477" s="150">
        <v>2014</v>
      </c>
      <c r="B477" s="5" t="s">
        <v>81</v>
      </c>
      <c r="C477" s="5" t="s">
        <v>277</v>
      </c>
      <c r="D477" s="5" t="s">
        <v>82</v>
      </c>
      <c r="E477" s="5" t="s">
        <v>106</v>
      </c>
      <c r="F477" s="5" t="s">
        <v>4983</v>
      </c>
      <c r="G477" s="5" t="s">
        <v>83</v>
      </c>
      <c r="H477" s="5" t="s">
        <v>107</v>
      </c>
      <c r="I477" s="150">
        <v>4145</v>
      </c>
      <c r="J477" s="150">
        <v>5796</v>
      </c>
      <c r="K477" s="150">
        <v>638.29999999999995</v>
      </c>
      <c r="L477" s="150">
        <v>1953.3835890000339</v>
      </c>
      <c r="M477" s="150">
        <v>3075.067</v>
      </c>
      <c r="N477" s="150">
        <v>2990.8552199999999</v>
      </c>
      <c r="O477" s="150">
        <v>3650.5113490136018</v>
      </c>
      <c r="P477" s="150">
        <v>2263</v>
      </c>
      <c r="Q477" s="150">
        <v>657.19969999999989</v>
      </c>
      <c r="R477" s="150">
        <v>2381.3679400000001</v>
      </c>
      <c r="S477" s="150">
        <v>4839.2</v>
      </c>
      <c r="T477" s="150">
        <v>3371.226000000001</v>
      </c>
      <c r="U477" s="150">
        <v>266.34300000000002</v>
      </c>
      <c r="V477" s="150">
        <v>3395</v>
      </c>
      <c r="W477" s="150">
        <v>1905.9470699999999</v>
      </c>
      <c r="X477" s="150">
        <v>5870.5645999999751</v>
      </c>
      <c r="Y477" s="150">
        <v>10855.8</v>
      </c>
      <c r="Z477" s="150">
        <v>4544.8571700000002</v>
      </c>
      <c r="AA477" s="150">
        <v>27731.452660999999</v>
      </c>
      <c r="AB477" s="150">
        <v>1045.5070000000001</v>
      </c>
      <c r="AC477" s="150">
        <v>4250.6271400000151</v>
      </c>
      <c r="AD477" s="150">
        <v>8808.8112799999981</v>
      </c>
      <c r="AE477" s="150">
        <v>3955.3419600000002</v>
      </c>
      <c r="AF477" s="150">
        <v>8897.0341670002636</v>
      </c>
      <c r="AG477" s="150">
        <v>17961</v>
      </c>
      <c r="AH477" s="150">
        <v>5241.1620953919992</v>
      </c>
      <c r="AI477" s="150">
        <v>2099.591619999997</v>
      </c>
      <c r="AJ477" s="150">
        <v>4638.7299271932034</v>
      </c>
      <c r="AK477" s="150">
        <v>2251.843805</v>
      </c>
      <c r="AL477" s="150">
        <v>149480.71875</v>
      </c>
      <c r="AM477" s="150">
        <v>106682.984375</v>
      </c>
      <c r="AN477" s="150">
        <v>42797.7265625</v>
      </c>
      <c r="AO477" s="5" t="s">
        <v>5032</v>
      </c>
    </row>
    <row r="478" spans="1:41" ht="14.25" x14ac:dyDescent="0.45">
      <c r="A478" s="150">
        <v>2014</v>
      </c>
      <c r="B478" s="5" t="s">
        <v>81</v>
      </c>
      <c r="C478" s="5" t="s">
        <v>277</v>
      </c>
      <c r="D478" s="5" t="s">
        <v>82</v>
      </c>
      <c r="E478" s="5" t="s">
        <v>106</v>
      </c>
      <c r="F478" s="5" t="s">
        <v>4984</v>
      </c>
      <c r="G478" s="5" t="s">
        <v>83</v>
      </c>
      <c r="H478" s="5" t="s">
        <v>107</v>
      </c>
      <c r="I478" s="150">
        <v>645</v>
      </c>
      <c r="J478" s="150">
        <v>1895</v>
      </c>
      <c r="K478" s="150">
        <v>48.7</v>
      </c>
      <c r="L478" s="150">
        <v>139.691731</v>
      </c>
      <c r="M478" s="150">
        <v>689.99199999999996</v>
      </c>
      <c r="N478" s="150">
        <v>499.00517000000002</v>
      </c>
      <c r="O478" s="150">
        <v>391.38682200000051</v>
      </c>
      <c r="P478" s="150">
        <v>723</v>
      </c>
      <c r="Q478" s="150">
        <v>602.87771999999995</v>
      </c>
      <c r="R478" s="150">
        <v>469.25599999999997</v>
      </c>
      <c r="S478" s="150">
        <v>860.59999999999991</v>
      </c>
      <c r="T478" s="150">
        <v>517.39600000000019</v>
      </c>
      <c r="U478" s="150">
        <v>227.61</v>
      </c>
      <c r="V478" s="150">
        <v>850</v>
      </c>
      <c r="W478" s="150">
        <v>144.96124000000009</v>
      </c>
      <c r="X478" s="150">
        <v>879.57328000000598</v>
      </c>
      <c r="Y478" s="150">
        <v>5241.7000000000007</v>
      </c>
      <c r="Z478" s="150">
        <v>58.893999999999998</v>
      </c>
      <c r="AA478" s="150">
        <v>5931.5481900000004</v>
      </c>
      <c r="AB478" s="150">
        <v>80.265999999999991</v>
      </c>
      <c r="AC478" s="150">
        <v>252.29101</v>
      </c>
      <c r="AD478" s="150">
        <v>350.69646999999998</v>
      </c>
      <c r="AE478" s="150">
        <v>838.01214999999991</v>
      </c>
      <c r="AF478" s="150">
        <v>3341.6851839999549</v>
      </c>
      <c r="AG478" s="150">
        <v>9567</v>
      </c>
      <c r="AH478" s="150">
        <v>2005.490525123</v>
      </c>
      <c r="AI478" s="150">
        <v>370.8433500000001</v>
      </c>
      <c r="AJ478" s="150">
        <v>2891.525412870913</v>
      </c>
      <c r="AK478" s="150">
        <v>245.41280499999999</v>
      </c>
      <c r="AL478" s="150">
        <v>40759.41796875</v>
      </c>
      <c r="AM478" s="150">
        <v>34174.09765625</v>
      </c>
      <c r="AN478" s="150">
        <v>6585.318359375</v>
      </c>
      <c r="AO478" s="5" t="s">
        <v>5033</v>
      </c>
    </row>
    <row r="479" spans="1:41" ht="14.25" x14ac:dyDescent="0.45">
      <c r="A479" s="150">
        <v>2014</v>
      </c>
      <c r="B479" s="5" t="s">
        <v>81</v>
      </c>
      <c r="C479" s="5" t="s">
        <v>270</v>
      </c>
      <c r="D479" s="5" t="s">
        <v>82</v>
      </c>
      <c r="E479" s="5" t="s">
        <v>98</v>
      </c>
      <c r="F479" s="5" t="s">
        <v>99</v>
      </c>
      <c r="G479" s="5" t="s">
        <v>83</v>
      </c>
      <c r="H479" s="5" t="s">
        <v>100</v>
      </c>
      <c r="I479" s="150">
        <v>752.07638717000009</v>
      </c>
      <c r="J479" s="150">
        <v>1320.7599521970001</v>
      </c>
      <c r="K479" s="150">
        <v>62.482900000000001</v>
      </c>
      <c r="L479" s="150">
        <v>110</v>
      </c>
      <c r="M479" s="150">
        <v>555.32529028999841</v>
      </c>
      <c r="N479" s="150">
        <v>567.69905200000005</v>
      </c>
      <c r="O479" s="150">
        <v>300</v>
      </c>
      <c r="P479" s="150">
        <v>434</v>
      </c>
      <c r="Q479" s="150">
        <v>272.36218100000002</v>
      </c>
      <c r="R479" s="150">
        <v>534.86878114000001</v>
      </c>
      <c r="S479" s="150">
        <v>588.91099999999994</v>
      </c>
      <c r="T479" s="150">
        <v>382</v>
      </c>
      <c r="U479" s="150">
        <v>148.19999999999999</v>
      </c>
      <c r="V479" s="150">
        <v>623.95258800000011</v>
      </c>
      <c r="W479" s="150">
        <v>237.31</v>
      </c>
      <c r="X479" s="150">
        <v>1000</v>
      </c>
      <c r="Y479" s="150">
        <v>3157</v>
      </c>
      <c r="Z479" s="150">
        <v>423.10592401000002</v>
      </c>
      <c r="AA479" s="150">
        <v>4624.6163119996618</v>
      </c>
      <c r="AB479" s="150">
        <v>83.915999999999997</v>
      </c>
      <c r="AC479" s="150">
        <v>336</v>
      </c>
      <c r="AD479" s="150">
        <v>737.79414856000005</v>
      </c>
      <c r="AE479" s="150">
        <v>358.86521914999997</v>
      </c>
      <c r="AF479" s="150">
        <v>1642</v>
      </c>
      <c r="AG479" s="150">
        <v>8615.8616145799988</v>
      </c>
      <c r="AH479" s="150">
        <v>1258.595847939918</v>
      </c>
      <c r="AI479" s="150">
        <v>370.00631407999998</v>
      </c>
      <c r="AJ479" s="150">
        <v>2472.9092310000001</v>
      </c>
      <c r="AK479" s="150">
        <v>284</v>
      </c>
      <c r="AL479" s="150">
        <v>32254.619140625</v>
      </c>
      <c r="AM479" s="150">
        <v>26394.27734375</v>
      </c>
      <c r="AN479" s="150">
        <v>5860.34130859375</v>
      </c>
      <c r="AO479" s="5" t="s">
        <v>406</v>
      </c>
    </row>
    <row r="480" spans="1:41" ht="14.25" x14ac:dyDescent="0.45">
      <c r="A480" s="150">
        <v>2014</v>
      </c>
      <c r="B480" s="5" t="s">
        <v>81</v>
      </c>
      <c r="C480" s="5" t="s">
        <v>270</v>
      </c>
      <c r="D480" s="5" t="s">
        <v>82</v>
      </c>
      <c r="E480" s="5" t="s">
        <v>98</v>
      </c>
      <c r="F480" s="5" t="s">
        <v>8</v>
      </c>
      <c r="G480" s="5" t="s">
        <v>83</v>
      </c>
      <c r="H480" s="5" t="s">
        <v>101</v>
      </c>
      <c r="I480" s="150">
        <v>0.67542803850895794</v>
      </c>
      <c r="J480" s="150">
        <v>0.54040030122133831</v>
      </c>
      <c r="K480" s="150">
        <v>0.6331735896729106</v>
      </c>
      <c r="L480" s="150">
        <v>0.66089882239846187</v>
      </c>
      <c r="M480" s="150">
        <v>0.56963651172272622</v>
      </c>
      <c r="N480" s="150">
        <v>0.41581998778498291</v>
      </c>
      <c r="O480" s="150">
        <v>0.57213985569717418</v>
      </c>
      <c r="P480" s="150">
        <v>0.53272450532724502</v>
      </c>
      <c r="Q480" s="150">
        <v>0.48853859359410429</v>
      </c>
      <c r="R480" s="150">
        <v>0.72954003645679466</v>
      </c>
      <c r="S480" s="150">
        <v>0.67255530427802501</v>
      </c>
      <c r="T480" s="150">
        <v>0.61418740755032475</v>
      </c>
      <c r="U480" s="150">
        <v>0.50386610135746013</v>
      </c>
      <c r="V480" s="150">
        <v>0.60540081615628327</v>
      </c>
      <c r="W480" s="150">
        <v>0.52704635502727282</v>
      </c>
      <c r="X480" s="150">
        <v>0.67949554250924105</v>
      </c>
      <c r="Y480" s="150">
        <v>0.58695134829622364</v>
      </c>
      <c r="Z480" s="150">
        <v>0.7861471247356332</v>
      </c>
      <c r="AA480" s="150">
        <v>0.60975451147916937</v>
      </c>
      <c r="AB480" s="150">
        <v>0.64726027397260277</v>
      </c>
      <c r="AC480" s="150">
        <v>0.59931506849315075</v>
      </c>
      <c r="AD480" s="150">
        <v>0.62320065943227843</v>
      </c>
      <c r="AE480" s="150">
        <v>0.58523356025766482</v>
      </c>
      <c r="AF480" s="150">
        <v>0.56458711558563024</v>
      </c>
      <c r="AG480" s="150">
        <v>0.56331377228708002</v>
      </c>
      <c r="AH480" s="150">
        <v>0.50089547644525134</v>
      </c>
      <c r="AI480" s="150">
        <v>0.61947306286374071</v>
      </c>
      <c r="AJ480" s="150">
        <v>0.5039282641872731</v>
      </c>
      <c r="AK480" s="150">
        <v>0.67346831725214307</v>
      </c>
      <c r="AL480" s="150">
        <v>0.59601312875747681</v>
      </c>
      <c r="AM480" s="150">
        <v>0.58540278673171997</v>
      </c>
      <c r="AN480" s="150">
        <v>0.61104434728622437</v>
      </c>
      <c r="AO480" s="5" t="s">
        <v>407</v>
      </c>
    </row>
    <row r="481" spans="1:41" ht="14.25" x14ac:dyDescent="0.45">
      <c r="A481" s="150">
        <v>2014</v>
      </c>
      <c r="B481" s="5" t="s">
        <v>81</v>
      </c>
      <c r="C481" s="5" t="s">
        <v>270</v>
      </c>
      <c r="D481" s="5" t="s">
        <v>82</v>
      </c>
      <c r="E481" s="5" t="s">
        <v>98</v>
      </c>
      <c r="F481" s="5" t="s">
        <v>34</v>
      </c>
      <c r="G481" s="5" t="s">
        <v>83</v>
      </c>
      <c r="H481" s="5" t="s">
        <v>101</v>
      </c>
      <c r="I481" s="150">
        <v>4.8110225513331502E-2</v>
      </c>
      <c r="J481" s="150">
        <v>5.3380683756895198E-2</v>
      </c>
      <c r="K481" s="150">
        <v>6.28956082384141E-2</v>
      </c>
      <c r="L481" s="150">
        <v>7.0995637000000195E-2</v>
      </c>
      <c r="M481" s="150">
        <v>5.5355390565809903E-2</v>
      </c>
      <c r="N481" s="150">
        <v>7.9185585816338597E-2</v>
      </c>
      <c r="O481" s="150">
        <v>6.6148230000000197E-2</v>
      </c>
      <c r="P481" s="150">
        <v>7.4041525345622194E-2</v>
      </c>
      <c r="Q481" s="150">
        <v>5.3101037133345498E-2</v>
      </c>
      <c r="R481" s="150">
        <v>4.1249503502484297E-2</v>
      </c>
      <c r="S481" s="150">
        <v>4.9890390907964002E-2</v>
      </c>
      <c r="T481" s="150">
        <v>5.13828612565446E-2</v>
      </c>
      <c r="U481" s="150">
        <v>4.0698601258226302E-2</v>
      </c>
      <c r="V481" s="150">
        <v>5.4812387525035498E-2</v>
      </c>
      <c r="W481" s="150">
        <v>2.43458123268111E-2</v>
      </c>
      <c r="X481" s="150">
        <v>3.6021999999999998E-2</v>
      </c>
      <c r="Y481" s="150">
        <v>4.1310692429521602E-2</v>
      </c>
      <c r="Z481" s="150">
        <v>5.50904612776092E-2</v>
      </c>
      <c r="AA481" s="150">
        <v>5.5774022560470399E-2</v>
      </c>
      <c r="AB481" s="150">
        <v>7.3894060727393795E-2</v>
      </c>
      <c r="AC481" s="150">
        <v>6.3554475896428902E-2</v>
      </c>
      <c r="AD481" s="150">
        <v>7.2497834912213899E-2</v>
      </c>
      <c r="AE481" s="150">
        <v>9.7769907134228395E-2</v>
      </c>
      <c r="AF481" s="150">
        <v>5.5907801317905299E-2</v>
      </c>
      <c r="AG481" s="150">
        <v>4.1352174688725797E-2</v>
      </c>
      <c r="AH481" s="150">
        <v>4.5561795197226397E-2</v>
      </c>
      <c r="AI481" s="150">
        <v>6.1248452303708803E-2</v>
      </c>
      <c r="AJ481" s="150">
        <v>4.2389614966825903E-2</v>
      </c>
      <c r="AK481" s="150">
        <v>6.3691714788732506E-2</v>
      </c>
      <c r="AL481" s="150">
        <v>5.6264083832502365E-2</v>
      </c>
      <c r="AM481" s="150">
        <v>5.6983783841133118E-2</v>
      </c>
      <c r="AN481" s="150">
        <v>5.5244520306587219E-2</v>
      </c>
      <c r="AO481" s="5" t="s">
        <v>408</v>
      </c>
    </row>
    <row r="482" spans="1:41" ht="14.25" x14ac:dyDescent="0.45">
      <c r="A482" s="150">
        <v>2014</v>
      </c>
      <c r="B482" s="5" t="s">
        <v>81</v>
      </c>
      <c r="C482" s="5" t="s">
        <v>270</v>
      </c>
      <c r="D482" s="5" t="s">
        <v>82</v>
      </c>
      <c r="E482" s="5" t="s">
        <v>98</v>
      </c>
      <c r="F482" s="5" t="s">
        <v>102</v>
      </c>
      <c r="G482" s="5" t="s">
        <v>83</v>
      </c>
      <c r="H482" s="5" t="s">
        <v>100</v>
      </c>
      <c r="I482" s="150">
        <v>715.89382257999978</v>
      </c>
      <c r="J482" s="150">
        <v>1250.25688287</v>
      </c>
      <c r="K482" s="150">
        <v>58.552999999999997</v>
      </c>
      <c r="L482" s="150">
        <v>102.19047993</v>
      </c>
      <c r="M482" s="150">
        <v>524.58504195492378</v>
      </c>
      <c r="N482" s="150">
        <v>522.74546999999995</v>
      </c>
      <c r="O482" s="150">
        <v>280.15553099999988</v>
      </c>
      <c r="P482" s="150">
        <v>401.86597799999998</v>
      </c>
      <c r="Q482" s="150">
        <v>257.89946671299998</v>
      </c>
      <c r="R482" s="150">
        <v>512.80570947899605</v>
      </c>
      <c r="S482" s="150">
        <v>559.53</v>
      </c>
      <c r="T482" s="150">
        <v>362.37174700000003</v>
      </c>
      <c r="U482" s="150">
        <v>142.16846729353091</v>
      </c>
      <c r="V482" s="150">
        <v>589.75225694929532</v>
      </c>
      <c r="W482" s="150">
        <v>231.53249527672449</v>
      </c>
      <c r="X482" s="150">
        <v>963.97799999999995</v>
      </c>
      <c r="Y482" s="150">
        <v>3026.582144</v>
      </c>
      <c r="Z482" s="150">
        <v>399.79682348699998</v>
      </c>
      <c r="AA482" s="150">
        <v>4366.6828574806732</v>
      </c>
      <c r="AB482" s="150">
        <v>77.71510600000002</v>
      </c>
      <c r="AC482" s="150">
        <v>314.64569609879987</v>
      </c>
      <c r="AD482" s="150">
        <v>684.30567017849978</v>
      </c>
      <c r="AE482" s="150">
        <v>323.779</v>
      </c>
      <c r="AF482" s="150">
        <v>1550.199390236</v>
      </c>
      <c r="AG482" s="150">
        <v>8259.5769999999993</v>
      </c>
      <c r="AH482" s="150">
        <v>1201.25196168</v>
      </c>
      <c r="AI482" s="150">
        <v>347.34399999999999</v>
      </c>
      <c r="AJ482" s="150">
        <v>2368.083560850001</v>
      </c>
      <c r="AK482" s="150">
        <v>265.91155300000003</v>
      </c>
      <c r="AL482" s="150">
        <v>30662.158203125</v>
      </c>
      <c r="AM482" s="150">
        <v>25104.923828125</v>
      </c>
      <c r="AN482" s="150">
        <v>5557.234375</v>
      </c>
      <c r="AO482" s="5" t="s">
        <v>409</v>
      </c>
    </row>
    <row r="483" spans="1:41" ht="14.25" x14ac:dyDescent="0.45">
      <c r="A483" s="150">
        <v>2014</v>
      </c>
      <c r="B483" s="5" t="s">
        <v>81</v>
      </c>
      <c r="C483" s="5" t="s">
        <v>270</v>
      </c>
      <c r="D483" s="5" t="s">
        <v>82</v>
      </c>
      <c r="E483" s="5" t="s">
        <v>103</v>
      </c>
      <c r="F483" s="5" t="s">
        <v>104</v>
      </c>
      <c r="G483" s="5" t="s">
        <v>83</v>
      </c>
      <c r="H483" s="5" t="s">
        <v>105</v>
      </c>
      <c r="I483" s="150">
        <v>120.446</v>
      </c>
      <c r="J483" s="150">
        <v>215</v>
      </c>
      <c r="K483" s="150">
        <v>8.2529599999999999</v>
      </c>
      <c r="L483" s="150">
        <v>19</v>
      </c>
      <c r="M483" s="150">
        <v>107.18</v>
      </c>
      <c r="N483" s="150">
        <v>154.524</v>
      </c>
      <c r="O483" s="150">
        <v>53.32</v>
      </c>
      <c r="P483" s="150">
        <v>93</v>
      </c>
      <c r="Q483" s="150">
        <v>60.636000000000003</v>
      </c>
      <c r="R483" s="150">
        <v>79.566000000000003</v>
      </c>
      <c r="S483" s="150">
        <v>99.686000000000007</v>
      </c>
      <c r="T483" s="150">
        <v>69</v>
      </c>
      <c r="U483" s="150">
        <v>33.576000000000001</v>
      </c>
      <c r="V483" s="150">
        <v>147.88200000000001</v>
      </c>
      <c r="W483" s="150">
        <v>51.4</v>
      </c>
      <c r="X483" s="150">
        <v>159</v>
      </c>
      <c r="Y483" s="150">
        <v>613</v>
      </c>
      <c r="Z483" s="150">
        <v>55.841999999999999</v>
      </c>
      <c r="AA483" s="150">
        <v>757.08199999999988</v>
      </c>
      <c r="AB483" s="150">
        <v>14.8</v>
      </c>
      <c r="AC483" s="150">
        <v>56</v>
      </c>
      <c r="AD483" s="150">
        <v>88.126000000000005</v>
      </c>
      <c r="AE483" s="150">
        <v>45.97</v>
      </c>
      <c r="AF483" s="150">
        <v>278</v>
      </c>
      <c r="AG483" s="150">
        <v>1736</v>
      </c>
      <c r="AH483" s="150">
        <v>255.45073876999999</v>
      </c>
      <c r="AI483" s="150">
        <v>68.184020000000004</v>
      </c>
      <c r="AJ483" s="150">
        <v>558.28399999999999</v>
      </c>
      <c r="AK483" s="150">
        <v>22.512</v>
      </c>
      <c r="AL483" s="150">
        <v>6020.72021484375</v>
      </c>
      <c r="AM483" s="150">
        <v>5023.80810546875</v>
      </c>
      <c r="AN483" s="150">
        <v>996.9117431640625</v>
      </c>
      <c r="AO483" s="5" t="s">
        <v>410</v>
      </c>
    </row>
    <row r="484" spans="1:41" ht="14.25" x14ac:dyDescent="0.45">
      <c r="A484" s="150">
        <v>2014</v>
      </c>
      <c r="B484" s="5" t="s">
        <v>81</v>
      </c>
      <c r="C484" s="5" t="s">
        <v>270</v>
      </c>
      <c r="D484" s="5" t="s">
        <v>82</v>
      </c>
      <c r="E484" s="5" t="s">
        <v>103</v>
      </c>
      <c r="F484" s="5" t="s">
        <v>103</v>
      </c>
      <c r="G484" s="5" t="s">
        <v>83</v>
      </c>
      <c r="H484" s="5" t="s">
        <v>105</v>
      </c>
      <c r="I484" s="150">
        <v>127.10972</v>
      </c>
      <c r="J484" s="150">
        <v>279</v>
      </c>
      <c r="K484" s="150">
        <v>11.265079999999999</v>
      </c>
      <c r="L484" s="150">
        <v>19</v>
      </c>
      <c r="M484" s="150">
        <v>111.28728</v>
      </c>
      <c r="N484" s="150">
        <v>155.875</v>
      </c>
      <c r="O484" s="150">
        <v>59.856999999999999</v>
      </c>
      <c r="P484" s="150">
        <v>93</v>
      </c>
      <c r="Q484" s="150">
        <v>60.636000000000003</v>
      </c>
      <c r="R484" s="150">
        <v>83.693939999999998</v>
      </c>
      <c r="S484" s="150">
        <v>99.686000000000007</v>
      </c>
      <c r="T484" s="150">
        <v>71</v>
      </c>
      <c r="U484" s="150">
        <v>33.576000000000001</v>
      </c>
      <c r="V484" s="150">
        <v>149.26140000000001</v>
      </c>
      <c r="W484" s="150">
        <v>51.4</v>
      </c>
      <c r="X484" s="150">
        <v>168</v>
      </c>
      <c r="Y484" s="150">
        <v>615</v>
      </c>
      <c r="Z484" s="150">
        <v>61.438580000000002</v>
      </c>
      <c r="AA484" s="150">
        <v>865.79799999999989</v>
      </c>
      <c r="AB484" s="150">
        <v>14.8</v>
      </c>
      <c r="AC484" s="150">
        <v>64</v>
      </c>
      <c r="AD484" s="150">
        <v>136.93199999999999</v>
      </c>
      <c r="AE484" s="150">
        <v>70</v>
      </c>
      <c r="AF484" s="150">
        <v>332</v>
      </c>
      <c r="AG484" s="150">
        <v>1746</v>
      </c>
      <c r="AH484" s="150">
        <v>286.83693877000002</v>
      </c>
      <c r="AI484" s="150">
        <v>68.184020000000004</v>
      </c>
      <c r="AJ484" s="150">
        <v>560.18999999999994</v>
      </c>
      <c r="AK484" s="150">
        <v>48.139000000000003</v>
      </c>
      <c r="AL484" s="150">
        <v>6442.96630859375</v>
      </c>
      <c r="AM484" s="150">
        <v>5315.57861328125</v>
      </c>
      <c r="AN484" s="150">
        <v>1127.3873291015625</v>
      </c>
      <c r="AO484" s="5" t="s">
        <v>411</v>
      </c>
    </row>
    <row r="485" spans="1:41" ht="14.25" x14ac:dyDescent="0.45">
      <c r="A485" s="150">
        <v>2014</v>
      </c>
      <c r="B485" s="5" t="s">
        <v>1476</v>
      </c>
      <c r="C485" s="5" t="s">
        <v>278</v>
      </c>
      <c r="D485" s="5" t="s">
        <v>108</v>
      </c>
      <c r="E485" s="5" t="s">
        <v>109</v>
      </c>
      <c r="F485" s="5" t="s">
        <v>109</v>
      </c>
      <c r="G485" s="5" t="s">
        <v>87</v>
      </c>
      <c r="H485" s="5" t="s">
        <v>131</v>
      </c>
      <c r="I485" s="150">
        <v>883.02165956070974</v>
      </c>
      <c r="J485" s="150">
        <v>1362.5810489599821</v>
      </c>
      <c r="K485" s="150">
        <v>507.5368963241682</v>
      </c>
      <c r="L485" s="150">
        <v>1292.9839294630081</v>
      </c>
      <c r="M485" s="150">
        <v>1319.3015603908491</v>
      </c>
      <c r="N485" s="150">
        <v>763.55108296556273</v>
      </c>
      <c r="O485" s="150">
        <v>378.40693376381563</v>
      </c>
      <c r="P485" s="150">
        <v>1358.6717799828396</v>
      </c>
      <c r="Q485" s="150">
        <v>176.85190524570021</v>
      </c>
      <c r="R485" s="150">
        <v>992.50075232354709</v>
      </c>
      <c r="S485" s="150">
        <v>119.02413940345537</v>
      </c>
      <c r="T485" s="150">
        <v>1302.5283180000777</v>
      </c>
      <c r="U485" s="150">
        <v>357.46766818272471</v>
      </c>
      <c r="V485" s="150">
        <v>1671.9522978466514</v>
      </c>
      <c r="W485" s="150">
        <v>864.60931453453429</v>
      </c>
      <c r="X485" s="150">
        <v>2375.9913111104865</v>
      </c>
      <c r="Y485" s="150">
        <v>3922.1822541157512</v>
      </c>
      <c r="Z485" s="150">
        <v>545.71445047244629</v>
      </c>
      <c r="AA485" s="150">
        <v>9212.4185036865947</v>
      </c>
      <c r="AB485" s="150">
        <v>241.41688652587646</v>
      </c>
      <c r="AC485" s="150">
        <v>127.33112603842483</v>
      </c>
      <c r="AD485" s="150">
        <v>1044.4255945729244</v>
      </c>
      <c r="AE485" s="150">
        <v>1778.6248756138991</v>
      </c>
      <c r="AF485" s="150">
        <v>1703.0183468104467</v>
      </c>
      <c r="AG485" s="150">
        <v>12384.593331320899</v>
      </c>
      <c r="AH485" s="150">
        <v>1893.3607616709419</v>
      </c>
      <c r="AI485" s="150">
        <v>243.66262500518692</v>
      </c>
      <c r="AJ485" s="150">
        <v>714.07465709325379</v>
      </c>
      <c r="AK485" s="150">
        <v>400.86431855692047</v>
      </c>
      <c r="AL485" s="150">
        <v>49938.66796875</v>
      </c>
      <c r="AM485" s="150">
        <v>39247.5390625</v>
      </c>
      <c r="AN485" s="150">
        <v>10691.12890625</v>
      </c>
      <c r="AO485" s="5" t="s">
        <v>1637</v>
      </c>
    </row>
    <row r="486" spans="1:41" ht="14.25" x14ac:dyDescent="0.45">
      <c r="A486" s="150">
        <v>2014</v>
      </c>
      <c r="B486" s="5" t="s">
        <v>1477</v>
      </c>
      <c r="C486" s="5" t="s">
        <v>278</v>
      </c>
      <c r="D486" s="5" t="s">
        <v>108</v>
      </c>
      <c r="E486" s="5" t="s">
        <v>109</v>
      </c>
      <c r="F486" s="5" t="s">
        <v>109</v>
      </c>
      <c r="G486" s="5" t="s">
        <v>87</v>
      </c>
      <c r="H486" s="5" t="s">
        <v>131</v>
      </c>
      <c r="I486" s="150">
        <v>882.92915158309995</v>
      </c>
      <c r="J486" s="150">
        <v>1317.9688277224172</v>
      </c>
      <c r="K486" s="150">
        <v>500.24712082390585</v>
      </c>
      <c r="L486" s="150">
        <v>1300.4211658586048</v>
      </c>
      <c r="M486" s="150">
        <v>1300.3523721405986</v>
      </c>
      <c r="N486" s="150">
        <v>655.60816082367887</v>
      </c>
      <c r="O486" s="150">
        <v>372.97185778242539</v>
      </c>
      <c r="P486" s="150">
        <v>1333.623408391165</v>
      </c>
      <c r="Q486" s="150">
        <v>85.202488045638034</v>
      </c>
      <c r="R486" s="150">
        <v>1204.36632215245</v>
      </c>
      <c r="S486" s="150">
        <v>190.98815297862785</v>
      </c>
      <c r="T486" s="150">
        <v>1328.0897013024048</v>
      </c>
      <c r="U486" s="150">
        <v>415.42645856739227</v>
      </c>
      <c r="V486" s="150">
        <v>1492.9941725474534</v>
      </c>
      <c r="W486" s="150">
        <v>852.19089166904314</v>
      </c>
      <c r="X486" s="150">
        <v>2717.05018058117</v>
      </c>
      <c r="Y486" s="150">
        <v>2369.5333754070407</v>
      </c>
      <c r="Z486" s="150">
        <v>1945.6514124080231</v>
      </c>
      <c r="AA486" s="150">
        <v>9177.7296936078747</v>
      </c>
      <c r="AB486" s="150">
        <v>240.16288765218488</v>
      </c>
      <c r="AC486" s="150">
        <v>323.85354452771668</v>
      </c>
      <c r="AD486" s="150">
        <v>988.58570399280006</v>
      </c>
      <c r="AE486" s="150">
        <v>636.37631520740229</v>
      </c>
      <c r="AF486" s="150">
        <v>1398.9854106573111</v>
      </c>
      <c r="AG486" s="150">
        <v>15483.312434350537</v>
      </c>
      <c r="AH486" s="150">
        <v>1259.4009625990277</v>
      </c>
      <c r="AI486" s="150">
        <v>353.0505122628893</v>
      </c>
      <c r="AJ486" s="150">
        <v>680.64597191748248</v>
      </c>
      <c r="AK486" s="150">
        <v>395.10668613746543</v>
      </c>
      <c r="AL486" s="150">
        <v>51202.828125</v>
      </c>
      <c r="AM486" s="150">
        <v>40704.62890625</v>
      </c>
      <c r="AN486" s="150">
        <v>10498.197265625</v>
      </c>
      <c r="AO486" s="5" t="s">
        <v>1638</v>
      </c>
    </row>
    <row r="487" spans="1:41" ht="14.25" x14ac:dyDescent="0.45">
      <c r="A487" s="150">
        <v>2014</v>
      </c>
      <c r="B487" s="5" t="s">
        <v>1476</v>
      </c>
      <c r="C487" s="5" t="s">
        <v>278</v>
      </c>
      <c r="D487" s="5" t="s">
        <v>108</v>
      </c>
      <c r="E487" s="5" t="s">
        <v>109</v>
      </c>
      <c r="F487" s="5" t="s">
        <v>109</v>
      </c>
      <c r="G487" s="5" t="s">
        <v>88</v>
      </c>
      <c r="H487" s="5" t="s">
        <v>131</v>
      </c>
      <c r="I487" s="150">
        <v>797.77366006279215</v>
      </c>
      <c r="J487" s="150">
        <v>1190.8552500000001</v>
      </c>
      <c r="K487" s="150">
        <v>452</v>
      </c>
      <c r="L487" s="150">
        <v>1174.53</v>
      </c>
      <c r="M487" s="150">
        <v>1174.9378412003889</v>
      </c>
      <c r="N487" s="150">
        <v>692.92</v>
      </c>
      <c r="O487" s="150">
        <v>345.42500000000001</v>
      </c>
      <c r="P487" s="150">
        <v>1210</v>
      </c>
      <c r="Q487" s="150">
        <v>157.5</v>
      </c>
      <c r="R487" s="150">
        <v>883.89700000000005</v>
      </c>
      <c r="S487" s="150">
        <v>106</v>
      </c>
      <c r="T487" s="150">
        <v>1189</v>
      </c>
      <c r="U487" s="150">
        <v>315.2</v>
      </c>
      <c r="V487" s="150">
        <v>1489</v>
      </c>
      <c r="W487" s="150">
        <v>770</v>
      </c>
      <c r="X487" s="150">
        <v>2179</v>
      </c>
      <c r="Y487" s="150">
        <v>3493</v>
      </c>
      <c r="Z487" s="150">
        <v>486</v>
      </c>
      <c r="AA487" s="150">
        <v>8366.8353571692351</v>
      </c>
      <c r="AB487" s="150">
        <v>215</v>
      </c>
      <c r="AC487" s="150">
        <v>116.17625099999999</v>
      </c>
      <c r="AD487" s="150">
        <v>930.14</v>
      </c>
      <c r="AE487" s="150">
        <v>1584</v>
      </c>
      <c r="AF487" s="150">
        <v>1547</v>
      </c>
      <c r="AG487" s="150">
        <v>11179.27729788557</v>
      </c>
      <c r="AH487" s="150">
        <v>1724.1200581850001</v>
      </c>
      <c r="AI487" s="150">
        <v>217</v>
      </c>
      <c r="AJ487" s="150">
        <v>650.24609375</v>
      </c>
      <c r="AK487" s="150">
        <v>357</v>
      </c>
      <c r="AL487" s="150">
        <v>44993.8359375</v>
      </c>
      <c r="AM487" s="150">
        <v>35334.2109375</v>
      </c>
      <c r="AN487" s="150">
        <v>9659.623046875</v>
      </c>
      <c r="AO487" s="5" t="s">
        <v>1640</v>
      </c>
    </row>
    <row r="488" spans="1:41" ht="14.25" x14ac:dyDescent="0.45">
      <c r="A488" s="150">
        <v>2014</v>
      </c>
      <c r="B488" s="5" t="s">
        <v>1477</v>
      </c>
      <c r="C488" s="5" t="s">
        <v>278</v>
      </c>
      <c r="D488" s="5" t="s">
        <v>108</v>
      </c>
      <c r="E488" s="5" t="s">
        <v>109</v>
      </c>
      <c r="F488" s="5" t="s">
        <v>109</v>
      </c>
      <c r="G488" s="5" t="s">
        <v>88</v>
      </c>
      <c r="H488" s="5" t="s">
        <v>131</v>
      </c>
      <c r="I488" s="150">
        <v>797.77366006279215</v>
      </c>
      <c r="J488" s="150">
        <v>1190.8552500000001</v>
      </c>
      <c r="K488" s="150">
        <v>452</v>
      </c>
      <c r="L488" s="150">
        <v>1175</v>
      </c>
      <c r="M488" s="150">
        <v>1174.93784120039</v>
      </c>
      <c r="N488" s="150">
        <v>592.37699999999995</v>
      </c>
      <c r="O488" s="150">
        <v>337</v>
      </c>
      <c r="P488" s="150">
        <v>1210</v>
      </c>
      <c r="Q488" s="150">
        <v>76.984999999999999</v>
      </c>
      <c r="R488" s="150">
        <v>1088.209316859886</v>
      </c>
      <c r="S488" s="150">
        <v>172.56800000000001</v>
      </c>
      <c r="T488" s="150">
        <v>1200</v>
      </c>
      <c r="U488" s="150">
        <v>375.36</v>
      </c>
      <c r="V488" s="150">
        <v>1349</v>
      </c>
      <c r="W488" s="150">
        <v>770</v>
      </c>
      <c r="X488" s="150">
        <v>2455</v>
      </c>
      <c r="Y488" s="150">
        <v>2141</v>
      </c>
      <c r="Z488" s="150">
        <v>1758</v>
      </c>
      <c r="AA488" s="150">
        <v>8292.5691100000004</v>
      </c>
      <c r="AB488" s="150">
        <v>217</v>
      </c>
      <c r="AC488" s="150">
        <v>299.64183528070669</v>
      </c>
      <c r="AD488" s="150">
        <v>893.24</v>
      </c>
      <c r="AE488" s="150">
        <v>575</v>
      </c>
      <c r="AF488" s="150">
        <v>1264.058061095164</v>
      </c>
      <c r="AG488" s="150">
        <v>13990</v>
      </c>
      <c r="AH488" s="150">
        <v>1137.936054798693</v>
      </c>
      <c r="AI488" s="150">
        <v>319</v>
      </c>
      <c r="AJ488" s="150">
        <v>615</v>
      </c>
      <c r="AK488" s="150">
        <v>357</v>
      </c>
      <c r="AL488" s="150">
        <v>46276.515625</v>
      </c>
      <c r="AM488" s="150">
        <v>36790.828125</v>
      </c>
      <c r="AN488" s="150">
        <v>9485.6826171875</v>
      </c>
      <c r="AO488" s="5" t="s">
        <v>1639</v>
      </c>
    </row>
    <row r="489" spans="1:41" ht="14.25" x14ac:dyDescent="0.45">
      <c r="A489" s="150">
        <v>2014</v>
      </c>
      <c r="B489" s="5" t="s">
        <v>1476</v>
      </c>
      <c r="C489" s="5" t="s">
        <v>278</v>
      </c>
      <c r="D489" s="5" t="s">
        <v>108</v>
      </c>
      <c r="E489" s="5" t="s">
        <v>30</v>
      </c>
      <c r="F489" s="5" t="s">
        <v>30</v>
      </c>
      <c r="G489" s="5" t="s">
        <v>87</v>
      </c>
      <c r="H489" s="5" t="s">
        <v>131</v>
      </c>
      <c r="I489" s="150">
        <v>5023.6910035855126</v>
      </c>
      <c r="J489" s="150">
        <v>339.10651037588229</v>
      </c>
      <c r="K489" s="150"/>
      <c r="L489" s="150">
        <v>1273.4460046930069</v>
      </c>
      <c r="M489" s="150">
        <v>4868.2313657247723</v>
      </c>
      <c r="N489" s="150">
        <v>3124.9450939605313</v>
      </c>
      <c r="O489" s="150">
        <v>3797.5437685140196</v>
      </c>
      <c r="P489" s="150">
        <v>311.03477938450129</v>
      </c>
      <c r="Q489" s="150">
        <v>2383.9075392500563</v>
      </c>
      <c r="R489" s="150">
        <v>4194.9456225861031</v>
      </c>
      <c r="S489" s="150">
        <v>9636.4638147212645</v>
      </c>
      <c r="T489" s="150">
        <v>3671.7824136726326</v>
      </c>
      <c r="U489" s="150">
        <v>1410.8178274724289</v>
      </c>
      <c r="V489" s="150">
        <v>2721.8350369243003</v>
      </c>
      <c r="W489" s="150">
        <v>920.7527765172963</v>
      </c>
      <c r="X489" s="150">
        <v>4584.2475618206508</v>
      </c>
      <c r="Y489" s="150">
        <v>21593.898347809907</v>
      </c>
      <c r="Z489" s="150">
        <v>1737.8982538695077</v>
      </c>
      <c r="AA489" s="150">
        <v>26635.550696692339</v>
      </c>
      <c r="AB489" s="150">
        <v>680.45875923107508</v>
      </c>
      <c r="AC489" s="150">
        <v>4409.8460492018803</v>
      </c>
      <c r="AD489" s="150">
        <v>3761.8050863542726</v>
      </c>
      <c r="AE489" s="150">
        <v>5107.3034529674123</v>
      </c>
      <c r="AF489" s="150">
        <v>19503.798351933216</v>
      </c>
      <c r="AG489" s="150">
        <v>32647.650749307562</v>
      </c>
      <c r="AH489" s="150">
        <v>8236.1466327863309</v>
      </c>
      <c r="AI489" s="150">
        <v>1861.7171993483869</v>
      </c>
      <c r="AJ489" s="150">
        <v>15397.091968008341</v>
      </c>
      <c r="AK489" s="150">
        <v>1916.7377920914935</v>
      </c>
      <c r="AL489" s="150">
        <v>191752.65625</v>
      </c>
      <c r="AM489" s="150">
        <v>147816.765625</v>
      </c>
      <c r="AN489" s="150">
        <v>43935.890625</v>
      </c>
      <c r="AO489" s="5" t="s">
        <v>1642</v>
      </c>
    </row>
    <row r="490" spans="1:41" ht="14.25" x14ac:dyDescent="0.45">
      <c r="A490" s="150">
        <v>2014</v>
      </c>
      <c r="B490" s="5" t="s">
        <v>1477</v>
      </c>
      <c r="C490" s="5" t="s">
        <v>278</v>
      </c>
      <c r="D490" s="5" t="s">
        <v>108</v>
      </c>
      <c r="E490" s="5" t="s">
        <v>30</v>
      </c>
      <c r="F490" s="5" t="s">
        <v>30</v>
      </c>
      <c r="G490" s="5" t="s">
        <v>87</v>
      </c>
      <c r="H490" s="5" t="s">
        <v>131</v>
      </c>
      <c r="I490" s="150">
        <v>5625.722491455449</v>
      </c>
      <c r="J490" s="150">
        <v>5304.8329635689061</v>
      </c>
      <c r="K490" s="150">
        <v>1471.9660856101655</v>
      </c>
      <c r="L490" s="150">
        <v>1251.7245434775166</v>
      </c>
      <c r="M490" s="150">
        <v>4798.8307873726899</v>
      </c>
      <c r="N490" s="150">
        <v>4116.17497304057</v>
      </c>
      <c r="O490" s="150">
        <v>3924.5050673486062</v>
      </c>
      <c r="P490" s="150">
        <v>306.56737271730515</v>
      </c>
      <c r="Q490" s="150">
        <v>2344.0783227987445</v>
      </c>
      <c r="R490" s="150">
        <v>2998.7198110949585</v>
      </c>
      <c r="S490" s="150">
        <v>4330.6791676635921</v>
      </c>
      <c r="T490" s="150">
        <v>3762.9208203568137</v>
      </c>
      <c r="U490" s="150">
        <v>1484.6936119143134</v>
      </c>
      <c r="V490" s="150">
        <v>2598.6288488817054</v>
      </c>
      <c r="W490" s="150">
        <v>796.46978150948303</v>
      </c>
      <c r="X490" s="150">
        <v>5940.9879304927581</v>
      </c>
      <c r="Y490" s="150">
        <v>15388.132672423864</v>
      </c>
      <c r="Z490" s="150">
        <v>3220.6175256583319</v>
      </c>
      <c r="AA490" s="150">
        <v>28002.013231428322</v>
      </c>
      <c r="AB490" s="150">
        <v>670.68529915771444</v>
      </c>
      <c r="AC490" s="150">
        <v>4814.3251672212173</v>
      </c>
      <c r="AD490" s="150">
        <v>3707.7741089930669</v>
      </c>
      <c r="AE490" s="150">
        <v>5033.9470214380144</v>
      </c>
      <c r="AF490" s="150">
        <v>22249.929462486289</v>
      </c>
      <c r="AG490" s="150">
        <v>34377.601918212749</v>
      </c>
      <c r="AH490" s="150">
        <v>8448.328320272607</v>
      </c>
      <c r="AI490" s="150">
        <v>1834.9772706328226</v>
      </c>
      <c r="AJ490" s="150">
        <v>12030.250089827654</v>
      </c>
      <c r="AK490" s="150">
        <v>1926.8368083062392</v>
      </c>
      <c r="AL490" s="150">
        <v>192762.9375</v>
      </c>
      <c r="AM490" s="150">
        <v>151147.96875</v>
      </c>
      <c r="AN490" s="150">
        <v>41614.9609375</v>
      </c>
      <c r="AO490" s="5" t="s">
        <v>1641</v>
      </c>
    </row>
    <row r="491" spans="1:41" ht="14.25" x14ac:dyDescent="0.45">
      <c r="A491" s="150">
        <v>2014</v>
      </c>
      <c r="B491" s="5" t="s">
        <v>1476</v>
      </c>
      <c r="C491" s="5" t="s">
        <v>278</v>
      </c>
      <c r="D491" s="5" t="s">
        <v>108</v>
      </c>
      <c r="E491" s="5" t="s">
        <v>30</v>
      </c>
      <c r="F491" s="5" t="s">
        <v>30</v>
      </c>
      <c r="G491" s="5" t="s">
        <v>88</v>
      </c>
      <c r="H491" s="5" t="s">
        <v>131</v>
      </c>
      <c r="I491" s="150">
        <v>4538.6976814914624</v>
      </c>
      <c r="J491" s="150">
        <v>315</v>
      </c>
      <c r="K491" s="150"/>
      <c r="L491" s="150">
        <v>1156.7819999999999</v>
      </c>
      <c r="M491" s="150">
        <v>4335.5282999999999</v>
      </c>
      <c r="N491" s="150">
        <v>2835.877</v>
      </c>
      <c r="O491" s="150">
        <v>3466.55</v>
      </c>
      <c r="P491" s="150">
        <v>283</v>
      </c>
      <c r="Q491" s="150">
        <v>2123.0500000000002</v>
      </c>
      <c r="R491" s="150">
        <v>3735.9164134499761</v>
      </c>
      <c r="S491" s="150">
        <v>8582</v>
      </c>
      <c r="T491" s="150">
        <v>3351.75</v>
      </c>
      <c r="U491" s="150">
        <v>1244</v>
      </c>
      <c r="V491" s="150">
        <v>2424</v>
      </c>
      <c r="W491" s="150">
        <v>820</v>
      </c>
      <c r="X491" s="150">
        <v>4205.0978172000014</v>
      </c>
      <c r="Y491" s="150">
        <v>19231</v>
      </c>
      <c r="Z491" s="150">
        <v>1575.5889999999999</v>
      </c>
      <c r="AA491" s="150">
        <v>24190.745051104401</v>
      </c>
      <c r="AB491" s="150">
        <v>606</v>
      </c>
      <c r="AC491" s="150">
        <v>4023.520386749999</v>
      </c>
      <c r="AD491" s="150">
        <v>3350.172</v>
      </c>
      <c r="AE491" s="150">
        <v>4548.4400788604162</v>
      </c>
      <c r="AF491" s="150">
        <v>17717</v>
      </c>
      <c r="AG491" s="150">
        <v>29461.645268196371</v>
      </c>
      <c r="AH491" s="150">
        <v>7446.6107809108544</v>
      </c>
      <c r="AI491" s="150">
        <v>1658</v>
      </c>
      <c r="AJ491" s="150">
        <v>14020.80133758259</v>
      </c>
      <c r="AK491" s="150">
        <v>1741</v>
      </c>
      <c r="AL491" s="150">
        <v>172987.765625</v>
      </c>
      <c r="AM491" s="150">
        <v>133425.0625</v>
      </c>
      <c r="AN491" s="150">
        <v>39562.70703125</v>
      </c>
      <c r="AO491" s="5" t="s">
        <v>1644</v>
      </c>
    </row>
    <row r="492" spans="1:41" ht="14.25" x14ac:dyDescent="0.45">
      <c r="A492" s="150">
        <v>2014</v>
      </c>
      <c r="B492" s="5" t="s">
        <v>1477</v>
      </c>
      <c r="C492" s="5" t="s">
        <v>278</v>
      </c>
      <c r="D492" s="5" t="s">
        <v>108</v>
      </c>
      <c r="E492" s="5" t="s">
        <v>30</v>
      </c>
      <c r="F492" s="5" t="s">
        <v>30</v>
      </c>
      <c r="G492" s="5" t="s">
        <v>88</v>
      </c>
      <c r="H492" s="5" t="s">
        <v>131</v>
      </c>
      <c r="I492" s="150">
        <v>5083.1408323746746</v>
      </c>
      <c r="J492" s="150">
        <v>4793.2</v>
      </c>
      <c r="K492" s="150">
        <v>1147.8817383200001</v>
      </c>
      <c r="L492" s="150">
        <v>1131</v>
      </c>
      <c r="M492" s="150">
        <v>4336</v>
      </c>
      <c r="N492" s="150">
        <v>3719.1840000000002</v>
      </c>
      <c r="O492" s="150">
        <v>3546</v>
      </c>
      <c r="P492" s="150">
        <v>283</v>
      </c>
      <c r="Q492" s="150">
        <v>2118</v>
      </c>
      <c r="R492" s="150">
        <v>2709.503559725732</v>
      </c>
      <c r="S492" s="150">
        <v>3913</v>
      </c>
      <c r="T492" s="150">
        <v>3400</v>
      </c>
      <c r="U492" s="150">
        <v>1341.5</v>
      </c>
      <c r="V492" s="150">
        <v>2348</v>
      </c>
      <c r="W492" s="150">
        <v>719.65300000000002</v>
      </c>
      <c r="X492" s="150">
        <v>5368</v>
      </c>
      <c r="Y492" s="150">
        <v>13904</v>
      </c>
      <c r="Z492" s="150">
        <v>2910</v>
      </c>
      <c r="AA492" s="150">
        <v>25301.314997594989</v>
      </c>
      <c r="AB492" s="150">
        <v>606</v>
      </c>
      <c r="AC492" s="150">
        <v>4454.4000000000005</v>
      </c>
      <c r="AD492" s="150">
        <v>3350.172</v>
      </c>
      <c r="AE492" s="150">
        <v>4548.4400788604162</v>
      </c>
      <c r="AF492" s="150">
        <v>20104</v>
      </c>
      <c r="AG492" s="150">
        <v>31062</v>
      </c>
      <c r="AH492" s="150">
        <v>7633.5159999999996</v>
      </c>
      <c r="AI492" s="150">
        <v>1658</v>
      </c>
      <c r="AJ492" s="150">
        <v>10869.97368749722</v>
      </c>
      <c r="AK492" s="150">
        <v>1741</v>
      </c>
      <c r="AL492" s="150">
        <v>174099.859375</v>
      </c>
      <c r="AM492" s="150">
        <v>136680.65625</v>
      </c>
      <c r="AN492" s="150">
        <v>37419.22265625</v>
      </c>
      <c r="AO492" s="5" t="s">
        <v>1643</v>
      </c>
    </row>
    <row r="493" spans="1:41" ht="14.25" x14ac:dyDescent="0.45">
      <c r="A493" s="150">
        <v>2014</v>
      </c>
      <c r="B493" s="5" t="s">
        <v>1476</v>
      </c>
      <c r="C493" s="5" t="s">
        <v>278</v>
      </c>
      <c r="D493" s="5" t="s">
        <v>108</v>
      </c>
      <c r="E493" s="5" t="s">
        <v>217</v>
      </c>
      <c r="F493" s="5" t="s">
        <v>284</v>
      </c>
      <c r="G493" s="5" t="s">
        <v>87</v>
      </c>
      <c r="H493" s="5" t="s">
        <v>131</v>
      </c>
      <c r="I493" s="150"/>
      <c r="J493" s="150"/>
      <c r="K493" s="150"/>
      <c r="L493" s="150"/>
      <c r="M493" s="150"/>
      <c r="N493" s="150"/>
      <c r="O493" s="150"/>
      <c r="P493" s="150"/>
      <c r="Q493" s="150">
        <v>0</v>
      </c>
      <c r="R493" s="150"/>
      <c r="S493" s="150">
        <v>0</v>
      </c>
      <c r="T493" s="150">
        <v>0</v>
      </c>
      <c r="U493" s="150"/>
      <c r="V493" s="150"/>
      <c r="W493" s="150"/>
      <c r="X493" s="150"/>
      <c r="Y493" s="150"/>
      <c r="Z493" s="150"/>
      <c r="AA493" s="150">
        <v>0</v>
      </c>
      <c r="AB493" s="150">
        <v>0</v>
      </c>
      <c r="AC493" s="150">
        <v>1334.0753292881916</v>
      </c>
      <c r="AD493" s="150"/>
      <c r="AE493" s="150"/>
      <c r="AF493" s="150"/>
      <c r="AG493" s="150"/>
      <c r="AH493" s="150"/>
      <c r="AI493" s="150">
        <v>0</v>
      </c>
      <c r="AJ493" s="150"/>
      <c r="AK493" s="150"/>
      <c r="AL493" s="150">
        <v>1334.0753173828125</v>
      </c>
      <c r="AM493" s="150">
        <v>1334.0753173828125</v>
      </c>
      <c r="AN493" s="150">
        <v>0</v>
      </c>
      <c r="AO493" s="5" t="s">
        <v>1645</v>
      </c>
    </row>
    <row r="494" spans="1:41" ht="14.25" x14ac:dyDescent="0.45">
      <c r="A494" s="150">
        <v>2014</v>
      </c>
      <c r="B494" s="5" t="s">
        <v>1477</v>
      </c>
      <c r="C494" s="5" t="s">
        <v>278</v>
      </c>
      <c r="D494" s="5" t="s">
        <v>108</v>
      </c>
      <c r="E494" s="5" t="s">
        <v>217</v>
      </c>
      <c r="F494" s="5" t="s">
        <v>284</v>
      </c>
      <c r="G494" s="5" t="s">
        <v>87</v>
      </c>
      <c r="H494" s="5" t="s">
        <v>131</v>
      </c>
      <c r="I494" s="150"/>
      <c r="J494" s="150"/>
      <c r="K494" s="150"/>
      <c r="L494" s="150"/>
      <c r="M494" s="150"/>
      <c r="N494" s="150"/>
      <c r="O494" s="150"/>
      <c r="P494" s="150"/>
      <c r="Q494" s="150">
        <v>0</v>
      </c>
      <c r="R494" s="150"/>
      <c r="S494" s="150"/>
      <c r="T494" s="150"/>
      <c r="U494" s="150"/>
      <c r="V494" s="150">
        <v>0</v>
      </c>
      <c r="W494" s="150"/>
      <c r="X494" s="150"/>
      <c r="Y494" s="150"/>
      <c r="Z494" s="150"/>
      <c r="AA494" s="150">
        <v>0</v>
      </c>
      <c r="AB494" s="150">
        <v>0</v>
      </c>
      <c r="AC494" s="150">
        <v>1272.7526304148046</v>
      </c>
      <c r="AD494" s="150"/>
      <c r="AE494" s="150"/>
      <c r="AF494" s="150"/>
      <c r="AG494" s="150">
        <v>0</v>
      </c>
      <c r="AH494" s="150">
        <v>0</v>
      </c>
      <c r="AI494" s="150">
        <v>0</v>
      </c>
      <c r="AJ494" s="150"/>
      <c r="AK494" s="150"/>
      <c r="AL494" s="150">
        <v>1272.752685546875</v>
      </c>
      <c r="AM494" s="150">
        <v>1272.752685546875</v>
      </c>
      <c r="AN494" s="150">
        <v>0</v>
      </c>
      <c r="AO494" s="5" t="s">
        <v>1646</v>
      </c>
    </row>
    <row r="495" spans="1:41" ht="14.25" x14ac:dyDescent="0.45">
      <c r="A495" s="150">
        <v>2014</v>
      </c>
      <c r="B495" s="5" t="s">
        <v>1477</v>
      </c>
      <c r="C495" s="5" t="s">
        <v>278</v>
      </c>
      <c r="D495" s="5" t="s">
        <v>108</v>
      </c>
      <c r="E495" s="5" t="s">
        <v>217</v>
      </c>
      <c r="F495" s="5" t="s">
        <v>218</v>
      </c>
      <c r="G495" s="5" t="s">
        <v>87</v>
      </c>
      <c r="H495" s="5" t="s">
        <v>131</v>
      </c>
      <c r="I495" s="150"/>
      <c r="J495" s="150"/>
      <c r="K495" s="150"/>
      <c r="L495" s="150"/>
      <c r="M495" s="150"/>
      <c r="N495" s="150"/>
      <c r="O495" s="150"/>
      <c r="P495" s="150">
        <v>22.134828355040082</v>
      </c>
      <c r="Q495" s="150">
        <v>138.34267721900051</v>
      </c>
      <c r="R495" s="150"/>
      <c r="S495" s="150"/>
      <c r="T495" s="150"/>
      <c r="U495" s="150"/>
      <c r="V495" s="150">
        <v>0</v>
      </c>
      <c r="W495" s="150"/>
      <c r="X495" s="150"/>
      <c r="Y495" s="150"/>
      <c r="Z495" s="150"/>
      <c r="AA495" s="150">
        <v>182.52379461566051</v>
      </c>
      <c r="AB495" s="150">
        <v>0</v>
      </c>
      <c r="AC495" s="150">
        <v>442.69656710080164</v>
      </c>
      <c r="AD495" s="150">
        <v>138.34267721900051</v>
      </c>
      <c r="AE495" s="150"/>
      <c r="AF495" s="150"/>
      <c r="AG495" s="150">
        <v>0</v>
      </c>
      <c r="AH495" s="150">
        <v>974.72376773545625</v>
      </c>
      <c r="AI495" s="150">
        <v>0</v>
      </c>
      <c r="AJ495" s="150"/>
      <c r="AK495" s="150"/>
      <c r="AL495" s="150">
        <v>1898.7642822265625</v>
      </c>
      <c r="AM495" s="150">
        <v>785.6978759765625</v>
      </c>
      <c r="AN495" s="150">
        <v>1113.06640625</v>
      </c>
      <c r="AO495" s="5" t="s">
        <v>1648</v>
      </c>
    </row>
    <row r="496" spans="1:41" ht="14.25" x14ac:dyDescent="0.45">
      <c r="A496" s="150">
        <v>2014</v>
      </c>
      <c r="B496" s="5" t="s">
        <v>1476</v>
      </c>
      <c r="C496" s="5" t="s">
        <v>278</v>
      </c>
      <c r="D496" s="5" t="s">
        <v>108</v>
      </c>
      <c r="E496" s="5" t="s">
        <v>217</v>
      </c>
      <c r="F496" s="5" t="s">
        <v>218</v>
      </c>
      <c r="G496" s="5" t="s">
        <v>87</v>
      </c>
      <c r="H496" s="5" t="s">
        <v>131</v>
      </c>
      <c r="I496" s="150"/>
      <c r="J496" s="150"/>
      <c r="K496" s="150"/>
      <c r="L496" s="150"/>
      <c r="M496" s="150"/>
      <c r="N496" s="150"/>
      <c r="O496" s="150">
        <v>0</v>
      </c>
      <c r="P496" s="150">
        <v>22.457384793104787</v>
      </c>
      <c r="Q496" s="150">
        <v>140.35865495690493</v>
      </c>
      <c r="R496" s="150"/>
      <c r="S496" s="150">
        <v>129.12996256035254</v>
      </c>
      <c r="T496" s="150"/>
      <c r="U496" s="150"/>
      <c r="V496" s="150"/>
      <c r="W496" s="150"/>
      <c r="X496" s="150"/>
      <c r="Y496" s="150"/>
      <c r="Z496" s="150"/>
      <c r="AA496" s="150">
        <v>209.52740011966765</v>
      </c>
      <c r="AB496" s="150">
        <v>0</v>
      </c>
      <c r="AC496" s="150">
        <v>388.99435553760094</v>
      </c>
      <c r="AD496" s="150"/>
      <c r="AE496" s="150"/>
      <c r="AF496" s="150"/>
      <c r="AG496" s="150"/>
      <c r="AH496" s="150"/>
      <c r="AI496" s="150">
        <v>0</v>
      </c>
      <c r="AJ496" s="150"/>
      <c r="AK496" s="150"/>
      <c r="AL496" s="150">
        <v>890.4677734375</v>
      </c>
      <c r="AM496" s="150">
        <v>761.33782958984375</v>
      </c>
      <c r="AN496" s="150">
        <v>129.12995910644531</v>
      </c>
      <c r="AO496" s="5" t="s">
        <v>1647</v>
      </c>
    </row>
    <row r="497" spans="1:41" ht="14.25" x14ac:dyDescent="0.45">
      <c r="A497" s="150">
        <v>2014</v>
      </c>
      <c r="B497" s="5" t="s">
        <v>1476</v>
      </c>
      <c r="C497" s="5" t="s">
        <v>278</v>
      </c>
      <c r="D497" s="5" t="s">
        <v>108</v>
      </c>
      <c r="E497" s="5" t="s">
        <v>217</v>
      </c>
      <c r="F497" s="5" t="s">
        <v>285</v>
      </c>
      <c r="G497" s="5" t="s">
        <v>87</v>
      </c>
      <c r="H497" s="5" t="s">
        <v>131</v>
      </c>
      <c r="I497" s="150">
        <v>196.72669078759793</v>
      </c>
      <c r="J497" s="150"/>
      <c r="K497" s="150"/>
      <c r="L497" s="150"/>
      <c r="M497" s="150">
        <v>287.45452535174127</v>
      </c>
      <c r="N497" s="150"/>
      <c r="O497" s="150">
        <v>213.34515553449546</v>
      </c>
      <c r="P497" s="150">
        <v>280.71730991380986</v>
      </c>
      <c r="Q497" s="150">
        <v>149.48196752910374</v>
      </c>
      <c r="R497" s="150"/>
      <c r="S497" s="150">
        <v>845.52053746039519</v>
      </c>
      <c r="T497" s="150"/>
      <c r="U497" s="150"/>
      <c r="V497" s="150">
        <v>266.12000979829173</v>
      </c>
      <c r="W497" s="150">
        <v>131.93713565949062</v>
      </c>
      <c r="X497" s="150">
        <v>128.53377513755757</v>
      </c>
      <c r="Y497" s="150">
        <v>2765.6269372708543</v>
      </c>
      <c r="Z497" s="150">
        <v>226370.43871449624</v>
      </c>
      <c r="AA497" s="150">
        <v>1102.0520226860876</v>
      </c>
      <c r="AB497" s="150">
        <v>35.931815668967658</v>
      </c>
      <c r="AC497" s="150">
        <v>213.40129899647826</v>
      </c>
      <c r="AD497" s="150">
        <v>399.83913894111521</v>
      </c>
      <c r="AE497" s="150">
        <v>263.65643468648813</v>
      </c>
      <c r="AF497" s="150">
        <v>2694.2219755599335</v>
      </c>
      <c r="AG497" s="150">
        <v>4237.7085104588732</v>
      </c>
      <c r="AH497" s="150">
        <v>544.33116604149825</v>
      </c>
      <c r="AI497" s="150">
        <v>0</v>
      </c>
      <c r="AJ497" s="150">
        <v>1422.5194968853093</v>
      </c>
      <c r="AK497" s="150"/>
      <c r="AL497" s="150">
        <v>242549.5625</v>
      </c>
      <c r="AM497" s="150">
        <v>239962.65625</v>
      </c>
      <c r="AN497" s="150">
        <v>2586.89306640625</v>
      </c>
      <c r="AO497" s="5" t="s">
        <v>1649</v>
      </c>
    </row>
    <row r="498" spans="1:41" ht="14.25" x14ac:dyDescent="0.45">
      <c r="A498" s="150">
        <v>2014</v>
      </c>
      <c r="B498" s="5" t="s">
        <v>1477</v>
      </c>
      <c r="C498" s="5" t="s">
        <v>278</v>
      </c>
      <c r="D498" s="5" t="s">
        <v>108</v>
      </c>
      <c r="E498" s="5" t="s">
        <v>217</v>
      </c>
      <c r="F498" s="5" t="s">
        <v>285</v>
      </c>
      <c r="G498" s="5" t="s">
        <v>87</v>
      </c>
      <c r="H498" s="5" t="s">
        <v>131</v>
      </c>
      <c r="I498" s="150">
        <v>193.90109639015111</v>
      </c>
      <c r="J498" s="150"/>
      <c r="K498" s="150"/>
      <c r="L498" s="150"/>
      <c r="M498" s="150">
        <v>283.32580294451304</v>
      </c>
      <c r="N498" s="150"/>
      <c r="O498" s="150">
        <v>166.0112126628006</v>
      </c>
      <c r="P498" s="150">
        <v>276.68535443800101</v>
      </c>
      <c r="Q498" s="150">
        <v>147.19660856101655</v>
      </c>
      <c r="R498" s="150"/>
      <c r="S498" s="150">
        <v>702.78080027252258</v>
      </c>
      <c r="T498" s="150"/>
      <c r="U498" s="150"/>
      <c r="V498" s="150">
        <v>260.08423317172094</v>
      </c>
      <c r="W498" s="150"/>
      <c r="X498" s="150">
        <v>119.52807311721644</v>
      </c>
      <c r="Y498" s="150">
        <v>2385.0277552555685</v>
      </c>
      <c r="Z498" s="150"/>
      <c r="AA498" s="150">
        <v>1085.7133308147161</v>
      </c>
      <c r="AB498" s="150">
        <v>42.056173874576153</v>
      </c>
      <c r="AC498" s="150">
        <v>221.34828355040082</v>
      </c>
      <c r="AD498" s="150">
        <v>368.54489211141737</v>
      </c>
      <c r="AE498" s="150">
        <v>259.8695253366771</v>
      </c>
      <c r="AF498" s="150">
        <v>2143.7581261856317</v>
      </c>
      <c r="AG498" s="150">
        <v>3265.993923786164</v>
      </c>
      <c r="AH498" s="150">
        <v>518.98314628502953</v>
      </c>
      <c r="AI498" s="150">
        <v>0</v>
      </c>
      <c r="AJ498" s="150">
        <v>1253.7248531594098</v>
      </c>
      <c r="AK498" s="150"/>
      <c r="AL498" s="150">
        <v>13694.533203125</v>
      </c>
      <c r="AM498" s="150">
        <v>11493.302734375</v>
      </c>
      <c r="AN498" s="150">
        <v>2201.22998046875</v>
      </c>
      <c r="AO498" s="5" t="s">
        <v>1650</v>
      </c>
    </row>
    <row r="499" spans="1:41" ht="14.25" x14ac:dyDescent="0.45">
      <c r="A499" s="150">
        <v>2014</v>
      </c>
      <c r="B499" s="5" t="s">
        <v>1477</v>
      </c>
      <c r="C499" s="5" t="s">
        <v>278</v>
      </c>
      <c r="D499" s="5" t="s">
        <v>108</v>
      </c>
      <c r="E499" s="5" t="s">
        <v>217</v>
      </c>
      <c r="F499" s="5" t="s">
        <v>286</v>
      </c>
      <c r="G499" s="5" t="s">
        <v>87</v>
      </c>
      <c r="H499" s="5" t="s">
        <v>131</v>
      </c>
      <c r="I499" s="150"/>
      <c r="J499" s="150"/>
      <c r="K499" s="150"/>
      <c r="L499" s="150"/>
      <c r="M499" s="150">
        <v>13.280897013024049</v>
      </c>
      <c r="N499" s="150"/>
      <c r="O499" s="150"/>
      <c r="P499" s="150">
        <v>22.134828355040082</v>
      </c>
      <c r="Q499" s="150">
        <v>0</v>
      </c>
      <c r="R499" s="150"/>
      <c r="S499" s="150"/>
      <c r="T499" s="150"/>
      <c r="U499" s="150"/>
      <c r="V499" s="150">
        <v>0</v>
      </c>
      <c r="W499" s="150"/>
      <c r="X499" s="150">
        <v>113.99436602845641</v>
      </c>
      <c r="Y499" s="150"/>
      <c r="Z499" s="150"/>
      <c r="AA499" s="150">
        <v>535.66284619196995</v>
      </c>
      <c r="AB499" s="150">
        <v>0</v>
      </c>
      <c r="AC499" s="150"/>
      <c r="AD499" s="150"/>
      <c r="AE499" s="150"/>
      <c r="AF499" s="150">
        <v>421.66848016351355</v>
      </c>
      <c r="AG499" s="150">
        <v>0</v>
      </c>
      <c r="AH499" s="150">
        <v>131.48641413602684</v>
      </c>
      <c r="AI499" s="150">
        <v>0</v>
      </c>
      <c r="AJ499" s="150"/>
      <c r="AK499" s="150"/>
      <c r="AL499" s="150">
        <v>1238.2279052734375</v>
      </c>
      <c r="AM499" s="150">
        <v>979.46612548828125</v>
      </c>
      <c r="AN499" s="150">
        <v>258.76168823242188</v>
      </c>
      <c r="AO499" s="5" t="s">
        <v>1652</v>
      </c>
    </row>
    <row r="500" spans="1:41" ht="14.25" x14ac:dyDescent="0.45">
      <c r="A500" s="150">
        <v>2014</v>
      </c>
      <c r="B500" s="5" t="s">
        <v>1476</v>
      </c>
      <c r="C500" s="5" t="s">
        <v>278</v>
      </c>
      <c r="D500" s="5" t="s">
        <v>108</v>
      </c>
      <c r="E500" s="5" t="s">
        <v>217</v>
      </c>
      <c r="F500" s="5" t="s">
        <v>286</v>
      </c>
      <c r="G500" s="5" t="s">
        <v>87</v>
      </c>
      <c r="H500" s="5" t="s">
        <v>131</v>
      </c>
      <c r="I500" s="150"/>
      <c r="J500" s="150"/>
      <c r="K500" s="150"/>
      <c r="L500" s="150"/>
      <c r="M500" s="150"/>
      <c r="N500" s="150"/>
      <c r="O500" s="150"/>
      <c r="P500" s="150">
        <v>22.457384793104787</v>
      </c>
      <c r="Q500" s="150">
        <v>0</v>
      </c>
      <c r="R500" s="150"/>
      <c r="S500" s="150">
        <v>0</v>
      </c>
      <c r="T500" s="150"/>
      <c r="U500" s="150"/>
      <c r="V500" s="150"/>
      <c r="W500" s="150"/>
      <c r="X500" s="150">
        <v>94.49056938622806</v>
      </c>
      <c r="Y500" s="150"/>
      <c r="Z500" s="150"/>
      <c r="AA500" s="150">
        <v>644.52694356210736</v>
      </c>
      <c r="AB500" s="150">
        <v>0</v>
      </c>
      <c r="AC500" s="150"/>
      <c r="AD500" s="150"/>
      <c r="AE500" s="150"/>
      <c r="AF500" s="150">
        <v>663.61572063624646</v>
      </c>
      <c r="AG500" s="150"/>
      <c r="AH500" s="150">
        <v>145.9991047808312</v>
      </c>
      <c r="AI500" s="150">
        <v>0</v>
      </c>
      <c r="AJ500" s="150"/>
      <c r="AK500" s="150"/>
      <c r="AL500" s="150">
        <v>1571.0897216796875</v>
      </c>
      <c r="AM500" s="150">
        <v>1330.5999755859375</v>
      </c>
      <c r="AN500" s="150">
        <v>240.48966979980469</v>
      </c>
      <c r="AO500" s="5" t="s">
        <v>1651</v>
      </c>
    </row>
    <row r="501" spans="1:41" ht="14.25" x14ac:dyDescent="0.45">
      <c r="A501" s="150">
        <v>2014</v>
      </c>
      <c r="B501" s="5" t="s">
        <v>1476</v>
      </c>
      <c r="C501" s="5" t="s">
        <v>278</v>
      </c>
      <c r="D501" s="5" t="s">
        <v>108</v>
      </c>
      <c r="E501" s="5" t="s">
        <v>287</v>
      </c>
      <c r="F501" s="5" t="s">
        <v>287</v>
      </c>
      <c r="G501" s="5" t="s">
        <v>87</v>
      </c>
      <c r="H501" s="5" t="s">
        <v>131</v>
      </c>
      <c r="I501" s="150">
        <v>5923.4163656190303</v>
      </c>
      <c r="J501" s="150">
        <v>11238.337589215722</v>
      </c>
      <c r="K501" s="150">
        <v>1080.2002085483402</v>
      </c>
      <c r="L501" s="150">
        <v>2666.2530095613656</v>
      </c>
      <c r="M501" s="150">
        <v>3998.1129178397164</v>
      </c>
      <c r="N501" s="150">
        <v>2423.1518191760065</v>
      </c>
      <c r="O501" s="150">
        <v>3379.8364113622706</v>
      </c>
      <c r="P501" s="150">
        <v>5271.8710801813486</v>
      </c>
      <c r="Q501" s="150">
        <v>1787.6347783928927</v>
      </c>
      <c r="R501" s="150">
        <v>2858.6040866528369</v>
      </c>
      <c r="S501" s="150">
        <v>2872.2995150381021</v>
      </c>
      <c r="T501" s="150">
        <v>6007.3504321555301</v>
      </c>
      <c r="U501" s="150">
        <v>876.65770147603507</v>
      </c>
      <c r="V501" s="150">
        <v>4351.1183036640523</v>
      </c>
      <c r="W501" s="150">
        <v>1933.2495842606238</v>
      </c>
      <c r="X501" s="150">
        <v>6917.9973855159296</v>
      </c>
      <c r="Y501" s="150">
        <v>30350.032678641463</v>
      </c>
      <c r="Z501" s="150">
        <v>3697.6084061847032</v>
      </c>
      <c r="AA501" s="150">
        <v>31284.916023501075</v>
      </c>
      <c r="AB501" s="150">
        <v>949.94737674833243</v>
      </c>
      <c r="AC501" s="150">
        <v>3566.712170310373</v>
      </c>
      <c r="AD501" s="150">
        <v>8482.3249237087985</v>
      </c>
      <c r="AE501" s="150">
        <v>6958.4206781435178</v>
      </c>
      <c r="AF501" s="150">
        <v>10707.989307967169</v>
      </c>
      <c r="AG501" s="150">
        <v>38604.988946625395</v>
      </c>
      <c r="AH501" s="150">
        <v>8603.1852821978628</v>
      </c>
      <c r="AI501" s="150">
        <v>2373.7455726311759</v>
      </c>
      <c r="AJ501" s="150">
        <v>13869.174973982344</v>
      </c>
      <c r="AK501" s="150">
        <v>5845.6572616451758</v>
      </c>
      <c r="AL501" s="150">
        <v>228880.796875</v>
      </c>
      <c r="AM501" s="150">
        <v>176436.890625</v>
      </c>
      <c r="AN501" s="150">
        <v>52443.90625</v>
      </c>
      <c r="AO501" s="5" t="s">
        <v>1653</v>
      </c>
    </row>
    <row r="502" spans="1:41" ht="14.25" x14ac:dyDescent="0.45">
      <c r="A502" s="150">
        <v>2014</v>
      </c>
      <c r="B502" s="5" t="s">
        <v>1477</v>
      </c>
      <c r="C502" s="5" t="s">
        <v>278</v>
      </c>
      <c r="D502" s="5" t="s">
        <v>108</v>
      </c>
      <c r="E502" s="5" t="s">
        <v>287</v>
      </c>
      <c r="F502" s="5" t="s">
        <v>287</v>
      </c>
      <c r="G502" s="5" t="s">
        <v>87</v>
      </c>
      <c r="H502" s="5" t="s">
        <v>131</v>
      </c>
      <c r="I502" s="150">
        <v>5922.7958108879066</v>
      </c>
      <c r="J502" s="150">
        <v>10870.383548422911</v>
      </c>
      <c r="K502" s="150">
        <v>1064.6852438774279</v>
      </c>
      <c r="L502" s="150">
        <v>2680.527713795354</v>
      </c>
      <c r="M502" s="150">
        <v>3941.0309301984807</v>
      </c>
      <c r="N502" s="150">
        <v>2665.8788843899883</v>
      </c>
      <c r="O502" s="150">
        <v>3331.2916674335324</v>
      </c>
      <c r="P502" s="150">
        <v>5179.5498350793787</v>
      </c>
      <c r="Q502" s="150">
        <v>2083.1928088405712</v>
      </c>
      <c r="R502" s="150">
        <v>2989.4520402407006</v>
      </c>
      <c r="S502" s="150">
        <v>4642.5710733417018</v>
      </c>
      <c r="T502" s="150">
        <v>6419.1002229616233</v>
      </c>
      <c r="U502" s="150">
        <v>1017.0953629140918</v>
      </c>
      <c r="V502" s="150">
        <v>3892.4095662337982</v>
      </c>
      <c r="W502" s="150">
        <v>1901.7857163154224</v>
      </c>
      <c r="X502" s="150">
        <v>8930.2964998409207</v>
      </c>
      <c r="Y502" s="150">
        <v>26028.34466269163</v>
      </c>
      <c r="Z502" s="150">
        <v>4745.7071993205936</v>
      </c>
      <c r="AA502" s="150">
        <v>32997.559727289459</v>
      </c>
      <c r="AB502" s="150">
        <v>965.07851627974753</v>
      </c>
      <c r="AC502" s="150">
        <v>3762.9208203568146</v>
      </c>
      <c r="AD502" s="150">
        <v>8703.8306550422494</v>
      </c>
      <c r="AE502" s="150">
        <v>5445.1677753398599</v>
      </c>
      <c r="AF502" s="150">
        <v>8821.8768870886033</v>
      </c>
      <c r="AG502" s="150">
        <v>40338.511194225044</v>
      </c>
      <c r="AH502" s="150">
        <v>9000.5491248155649</v>
      </c>
      <c r="AI502" s="150">
        <v>2327.4772015324647</v>
      </c>
      <c r="AJ502" s="150">
        <v>15264.777990786906</v>
      </c>
      <c r="AK502" s="150">
        <v>5766.1227864879411</v>
      </c>
      <c r="AL502" s="150">
        <v>231699.984375</v>
      </c>
      <c r="AM502" s="150">
        <v>174706.15625</v>
      </c>
      <c r="AN502" s="150">
        <v>56993.8203125</v>
      </c>
      <c r="AO502" s="5" t="s">
        <v>1654</v>
      </c>
    </row>
    <row r="503" spans="1:41" ht="14.25" x14ac:dyDescent="0.45">
      <c r="A503" s="150">
        <v>2014</v>
      </c>
      <c r="B503" s="5" t="s">
        <v>1477</v>
      </c>
      <c r="C503" s="5" t="s">
        <v>278</v>
      </c>
      <c r="D503" s="5" t="s">
        <v>108</v>
      </c>
      <c r="E503" s="5" t="s">
        <v>287</v>
      </c>
      <c r="F503" s="5" t="s">
        <v>287</v>
      </c>
      <c r="G503" s="5" t="s">
        <v>88</v>
      </c>
      <c r="H503" s="5" t="s">
        <v>131</v>
      </c>
      <c r="I503" s="150">
        <v>5351.5624480000006</v>
      </c>
      <c r="J503" s="150">
        <v>9821.9722999999994</v>
      </c>
      <c r="K503" s="150">
        <v>962</v>
      </c>
      <c r="L503" s="150">
        <v>2422</v>
      </c>
      <c r="M503" s="150">
        <v>3560.9320000000012</v>
      </c>
      <c r="N503" s="150">
        <v>2408.7640000000001</v>
      </c>
      <c r="O503" s="150">
        <v>3010</v>
      </c>
      <c r="P503" s="150">
        <v>4695</v>
      </c>
      <c r="Q503" s="150">
        <v>1882.2760000000001</v>
      </c>
      <c r="R503" s="150">
        <v>2701.1296336165219</v>
      </c>
      <c r="S503" s="150">
        <v>4194.8109999999997</v>
      </c>
      <c r="T503" s="150">
        <v>5800</v>
      </c>
      <c r="U503" s="150">
        <v>919</v>
      </c>
      <c r="V503" s="150">
        <v>3517</v>
      </c>
      <c r="W503" s="150">
        <v>1718.365</v>
      </c>
      <c r="X503" s="150">
        <v>8069</v>
      </c>
      <c r="Y503" s="150">
        <v>23518</v>
      </c>
      <c r="Z503" s="150">
        <v>4288</v>
      </c>
      <c r="AA503" s="150">
        <v>29815.058150000012</v>
      </c>
      <c r="AB503" s="150">
        <v>872</v>
      </c>
      <c r="AC503" s="150">
        <v>3481.6</v>
      </c>
      <c r="AD503" s="150">
        <v>7864.37601</v>
      </c>
      <c r="AE503" s="150">
        <v>4920</v>
      </c>
      <c r="AF503" s="150">
        <v>7971.0370874232412</v>
      </c>
      <c r="AG503" s="150">
        <v>36448</v>
      </c>
      <c r="AH503" s="150">
        <v>8132.4770000000008</v>
      </c>
      <c r="AI503" s="150">
        <v>2103</v>
      </c>
      <c r="AJ503" s="150">
        <v>13792.542454761009</v>
      </c>
      <c r="AK503" s="150">
        <v>5210</v>
      </c>
      <c r="AL503" s="150">
        <v>209449.90625</v>
      </c>
      <c r="AM503" s="150">
        <v>157952.953125</v>
      </c>
      <c r="AN503" s="150">
        <v>51496.9609375</v>
      </c>
      <c r="AO503" s="5" t="s">
        <v>1655</v>
      </c>
    </row>
    <row r="504" spans="1:41" ht="14.25" x14ac:dyDescent="0.45">
      <c r="A504" s="150">
        <v>2014</v>
      </c>
      <c r="B504" s="5" t="s">
        <v>1476</v>
      </c>
      <c r="C504" s="5" t="s">
        <v>278</v>
      </c>
      <c r="D504" s="5" t="s">
        <v>108</v>
      </c>
      <c r="E504" s="5" t="s">
        <v>287</v>
      </c>
      <c r="F504" s="5" t="s">
        <v>287</v>
      </c>
      <c r="G504" s="5" t="s">
        <v>88</v>
      </c>
      <c r="H504" s="5" t="s">
        <v>131</v>
      </c>
      <c r="I504" s="150">
        <v>5351.5624480000006</v>
      </c>
      <c r="J504" s="150">
        <v>9821.9722999999994</v>
      </c>
      <c r="K504" s="150">
        <v>962</v>
      </c>
      <c r="L504" s="150">
        <v>2421.9899999999998</v>
      </c>
      <c r="M504" s="150">
        <v>3560.6219999999989</v>
      </c>
      <c r="N504" s="150">
        <v>2199.002</v>
      </c>
      <c r="O504" s="150">
        <v>3085.25</v>
      </c>
      <c r="P504" s="150">
        <v>4695</v>
      </c>
      <c r="Q504" s="150">
        <v>1592.0239999999999</v>
      </c>
      <c r="R504" s="150">
        <v>2545.8031850000002</v>
      </c>
      <c r="S504" s="150">
        <v>2558</v>
      </c>
      <c r="T504" s="150">
        <v>5483.7499999999991</v>
      </c>
      <c r="U504" s="150">
        <v>773</v>
      </c>
      <c r="V504" s="150">
        <v>3875</v>
      </c>
      <c r="W504" s="150">
        <v>1721.7049999999999</v>
      </c>
      <c r="X504" s="150">
        <v>6345.2051253019999</v>
      </c>
      <c r="Y504" s="150">
        <v>27029</v>
      </c>
      <c r="Z504" s="150">
        <v>3293</v>
      </c>
      <c r="AA504" s="150">
        <v>28413.357624466429</v>
      </c>
      <c r="AB504" s="150">
        <v>846</v>
      </c>
      <c r="AC504" s="150">
        <v>3254.2494615000001</v>
      </c>
      <c r="AD504" s="150">
        <v>7554.1520100000007</v>
      </c>
      <c r="AE504" s="150">
        <v>6197</v>
      </c>
      <c r="AF504" s="150">
        <v>9727</v>
      </c>
      <c r="AG504" s="150">
        <v>34847.767241779438</v>
      </c>
      <c r="AH504" s="150">
        <v>7834.1775162958684</v>
      </c>
      <c r="AI504" s="150">
        <v>2114</v>
      </c>
      <c r="AJ504" s="150">
        <v>12629.45934403821</v>
      </c>
      <c r="AK504" s="150">
        <v>5210</v>
      </c>
      <c r="AL504" s="150">
        <v>205941.046875</v>
      </c>
      <c r="AM504" s="150">
        <v>158666.1875</v>
      </c>
      <c r="AN504" s="150">
        <v>47274.859375</v>
      </c>
      <c r="AO504" s="5" t="s">
        <v>1656</v>
      </c>
    </row>
    <row r="505" spans="1:41" ht="14.25" x14ac:dyDescent="0.45">
      <c r="A505" s="150">
        <v>2014</v>
      </c>
      <c r="B505" s="5" t="s">
        <v>1476</v>
      </c>
      <c r="C505" s="5" t="s">
        <v>278</v>
      </c>
      <c r="D505" s="5" t="s">
        <v>108</v>
      </c>
      <c r="E505" s="5" t="s">
        <v>111</v>
      </c>
      <c r="F505" s="5" t="s">
        <v>111</v>
      </c>
      <c r="G505" s="5" t="s">
        <v>87</v>
      </c>
      <c r="H505" s="5" t="s">
        <v>131</v>
      </c>
      <c r="I505" s="150">
        <v>11490.039802954412</v>
      </c>
      <c r="J505" s="150">
        <v>967.91328458281635</v>
      </c>
      <c r="K505" s="150">
        <v>0</v>
      </c>
      <c r="L505" s="150">
        <v>1446.3678675999138</v>
      </c>
      <c r="M505" s="150">
        <v>7278.0333925105178</v>
      </c>
      <c r="N505" s="150">
        <v>6858.4853158142023</v>
      </c>
      <c r="O505" s="150">
        <v>5512.1650974675704</v>
      </c>
      <c r="P505" s="150">
        <v>2354.6567955570367</v>
      </c>
      <c r="Q505" s="150">
        <v>3558.7330614933826</v>
      </c>
      <c r="R505" s="150">
        <v>6698.941067462838</v>
      </c>
      <c r="S505" s="150">
        <v>11635.17106130759</v>
      </c>
      <c r="T505" s="150">
        <v>6624.9285139659123</v>
      </c>
      <c r="U505" s="150">
        <v>1669.3921559802375</v>
      </c>
      <c r="V505" s="150">
        <v>5930.9953238589742</v>
      </c>
      <c r="W505" s="150">
        <v>2161.5232863363358</v>
      </c>
      <c r="X505" s="150">
        <v>9777.3000596518723</v>
      </c>
      <c r="Y505" s="150">
        <v>39101.675532514397</v>
      </c>
      <c r="Z505" s="150">
        <v>3242.78680131594</v>
      </c>
      <c r="AA505" s="150">
        <v>43354.873524528506</v>
      </c>
      <c r="AB505" s="150">
        <v>1560.7882431207827</v>
      </c>
      <c r="AC505" s="150">
        <v>7551.0659380583465</v>
      </c>
      <c r="AD505" s="150">
        <v>5998.677390148433</v>
      </c>
      <c r="AE505" s="150">
        <v>8794.7757440265141</v>
      </c>
      <c r="AF505" s="150">
        <v>28385.473867167006</v>
      </c>
      <c r="AG505" s="150">
        <v>79981.41241726368</v>
      </c>
      <c r="AH505" s="150">
        <v>14887.418685956261</v>
      </c>
      <c r="AI505" s="150">
        <v>3104.7334476467367</v>
      </c>
      <c r="AJ505" s="150">
        <v>19904.762738678255</v>
      </c>
      <c r="AK505" s="150">
        <v>3732.4173526140157</v>
      </c>
      <c r="AL505" s="150">
        <v>343565.4375</v>
      </c>
      <c r="AM505" s="150">
        <v>271292.34375</v>
      </c>
      <c r="AN505" s="150">
        <v>72273.1484375</v>
      </c>
      <c r="AO505" s="5" t="s">
        <v>1657</v>
      </c>
    </row>
    <row r="506" spans="1:41" ht="14.25" x14ac:dyDescent="0.45">
      <c r="A506" s="150">
        <v>2014</v>
      </c>
      <c r="B506" s="5" t="s">
        <v>1477</v>
      </c>
      <c r="C506" s="5" t="s">
        <v>278</v>
      </c>
      <c r="D506" s="5" t="s">
        <v>108</v>
      </c>
      <c r="E506" s="5" t="s">
        <v>111</v>
      </c>
      <c r="F506" s="5" t="s">
        <v>111</v>
      </c>
      <c r="G506" s="5" t="s">
        <v>87</v>
      </c>
      <c r="H506" s="5" t="s">
        <v>131</v>
      </c>
      <c r="I506" s="150">
        <v>10116.233052595668</v>
      </c>
      <c r="J506" s="150">
        <v>10500.541223347464</v>
      </c>
      <c r="K506" s="150">
        <v>2277.6738377336242</v>
      </c>
      <c r="L506" s="150">
        <v>1417.7357561403171</v>
      </c>
      <c r="M506" s="150">
        <v>6785.4316322375371</v>
      </c>
      <c r="N506" s="150">
        <v>6470.4187157613669</v>
      </c>
      <c r="O506" s="150">
        <v>5399.7913772120282</v>
      </c>
      <c r="P506" s="150">
        <v>2262.1794578850963</v>
      </c>
      <c r="Q506" s="150">
        <v>3331.2916674335324</v>
      </c>
      <c r="R506" s="150">
        <v>5419.1632917185916</v>
      </c>
      <c r="S506" s="150">
        <v>7416.2742403561788</v>
      </c>
      <c r="T506" s="150">
        <v>6751.1226482872244</v>
      </c>
      <c r="U506" s="150">
        <v>1754.1851471369264</v>
      </c>
      <c r="V506" s="150">
        <v>5210.5385947764353</v>
      </c>
      <c r="W506" s="150">
        <v>2387.8023559898729</v>
      </c>
      <c r="X506" s="150">
        <v>9013.3021061723211</v>
      </c>
      <c r="Y506" s="150">
        <v>30342.422709088944</v>
      </c>
      <c r="Z506" s="150">
        <v>3428.6849121957084</v>
      </c>
      <c r="AA506" s="150">
        <v>43753.525384750152</v>
      </c>
      <c r="AB506" s="150">
        <v>1538.3705706752855</v>
      </c>
      <c r="AC506" s="150">
        <v>7359.8304280508273</v>
      </c>
      <c r="AD506" s="150">
        <v>5912.5181142625052</v>
      </c>
      <c r="AE506" s="150">
        <v>8668.455980451814</v>
      </c>
      <c r="AF506" s="150">
        <v>30185.265427768158</v>
      </c>
      <c r="AG506" s="150">
        <v>85889.774466062023</v>
      </c>
      <c r="AH506" s="150">
        <v>14767.956838089516</v>
      </c>
      <c r="AI506" s="150">
        <v>3060.1400200842913</v>
      </c>
      <c r="AJ506" s="150">
        <v>16704.800213757786</v>
      </c>
      <c r="AK506" s="150">
        <v>3751.8534061792939</v>
      </c>
      <c r="AL506" s="150">
        <v>341877.28125</v>
      </c>
      <c r="AM506" s="150">
        <v>272815.0625</v>
      </c>
      <c r="AN506" s="150">
        <v>69062.2421875</v>
      </c>
      <c r="AO506" s="5" t="s">
        <v>1658</v>
      </c>
    </row>
    <row r="507" spans="1:41" ht="14.25" x14ac:dyDescent="0.45">
      <c r="A507" s="150">
        <v>2014</v>
      </c>
      <c r="B507" s="5" t="s">
        <v>1477</v>
      </c>
      <c r="C507" s="5" t="s">
        <v>278</v>
      </c>
      <c r="D507" s="5" t="s">
        <v>108</v>
      </c>
      <c r="E507" s="5" t="s">
        <v>111</v>
      </c>
      <c r="F507" s="5" t="s">
        <v>111</v>
      </c>
      <c r="G507" s="5" t="s">
        <v>88</v>
      </c>
      <c r="H507" s="5" t="s">
        <v>131</v>
      </c>
      <c r="I507" s="150">
        <v>9140.5570355753043</v>
      </c>
      <c r="J507" s="150">
        <v>9487.7999999999993</v>
      </c>
      <c r="K507" s="150">
        <v>1874.0384919200001</v>
      </c>
      <c r="L507" s="150">
        <v>1281</v>
      </c>
      <c r="M507" s="150">
        <v>6131</v>
      </c>
      <c r="N507" s="150">
        <v>5846.3690000000006</v>
      </c>
      <c r="O507" s="150">
        <v>4879</v>
      </c>
      <c r="P507" s="150">
        <v>2157</v>
      </c>
      <c r="Q507" s="150">
        <v>3010</v>
      </c>
      <c r="R507" s="150">
        <v>4896.503559725732</v>
      </c>
      <c r="S507" s="150">
        <v>6701</v>
      </c>
      <c r="T507" s="150">
        <v>6100</v>
      </c>
      <c r="U507" s="150">
        <v>1585</v>
      </c>
      <c r="V507" s="150">
        <v>4708</v>
      </c>
      <c r="W507" s="150">
        <v>2157.5070000000001</v>
      </c>
      <c r="X507" s="150">
        <v>8144</v>
      </c>
      <c r="Y507" s="150">
        <v>27416</v>
      </c>
      <c r="Z507" s="150">
        <v>3098</v>
      </c>
      <c r="AA507" s="150">
        <v>39533.647772595003</v>
      </c>
      <c r="AB507" s="150">
        <v>1390</v>
      </c>
      <c r="AC507" s="150">
        <v>6809.6</v>
      </c>
      <c r="AD507" s="150">
        <v>5342.2759999999998</v>
      </c>
      <c r="AE507" s="150">
        <v>7832.4131015707781</v>
      </c>
      <c r="AF507" s="150">
        <v>27274</v>
      </c>
      <c r="AG507" s="150">
        <v>77606</v>
      </c>
      <c r="AH507" s="150">
        <v>13343.638000000001</v>
      </c>
      <c r="AI507" s="150">
        <v>2765</v>
      </c>
      <c r="AJ507" s="150">
        <v>15093.67946822512</v>
      </c>
      <c r="AK507" s="150">
        <v>3390</v>
      </c>
      <c r="AL507" s="150">
        <v>308993</v>
      </c>
      <c r="AM507" s="150">
        <v>246775.578125</v>
      </c>
      <c r="AN507" s="150">
        <v>62217.4609375</v>
      </c>
      <c r="AO507" s="5" t="s">
        <v>1659</v>
      </c>
    </row>
    <row r="508" spans="1:41" ht="14.25" x14ac:dyDescent="0.45">
      <c r="A508" s="150">
        <v>2014</v>
      </c>
      <c r="B508" s="5" t="s">
        <v>1476</v>
      </c>
      <c r="C508" s="5" t="s">
        <v>278</v>
      </c>
      <c r="D508" s="5" t="s">
        <v>108</v>
      </c>
      <c r="E508" s="5" t="s">
        <v>111</v>
      </c>
      <c r="F508" s="5" t="s">
        <v>111</v>
      </c>
      <c r="G508" s="5" t="s">
        <v>88</v>
      </c>
      <c r="H508" s="5" t="s">
        <v>131</v>
      </c>
      <c r="I508" s="150">
        <v>10380.777196824691</v>
      </c>
      <c r="J508" s="150">
        <v>900</v>
      </c>
      <c r="K508" s="150">
        <v>0</v>
      </c>
      <c r="L508" s="150">
        <v>1313.8620000000001</v>
      </c>
      <c r="M508" s="150">
        <v>6481.6392999999998</v>
      </c>
      <c r="N508" s="150">
        <v>6224.0519999999997</v>
      </c>
      <c r="O508" s="150">
        <v>5031.7250000000004</v>
      </c>
      <c r="P508" s="150">
        <v>2157</v>
      </c>
      <c r="Q508" s="150">
        <v>3169.3209999999999</v>
      </c>
      <c r="R508" s="150">
        <v>5965.9137777428568</v>
      </c>
      <c r="S508" s="150">
        <v>10362</v>
      </c>
      <c r="T508" s="150">
        <v>6047.4999999999991</v>
      </c>
      <c r="U508" s="150">
        <v>1472</v>
      </c>
      <c r="V508" s="150">
        <v>5282</v>
      </c>
      <c r="W508" s="150">
        <v>1925</v>
      </c>
      <c r="X508" s="150">
        <v>8968.6480899000017</v>
      </c>
      <c r="Y508" s="150">
        <v>34823</v>
      </c>
      <c r="Z508" s="150">
        <v>2939.93</v>
      </c>
      <c r="AA508" s="150">
        <v>39375.446150808733</v>
      </c>
      <c r="AB508" s="150">
        <v>1390</v>
      </c>
      <c r="AC508" s="150">
        <v>6889.5529241820022</v>
      </c>
      <c r="AD508" s="150">
        <v>5342.2759999999998</v>
      </c>
      <c r="AE508" s="150">
        <v>7832.4131015707781</v>
      </c>
      <c r="AF508" s="150">
        <v>25785</v>
      </c>
      <c r="AG508" s="150">
        <v>72177.559758797259</v>
      </c>
      <c r="AH508" s="150">
        <v>13460.276683936459</v>
      </c>
      <c r="AI508" s="150">
        <v>2765</v>
      </c>
      <c r="AJ508" s="150">
        <v>18125.547643060821</v>
      </c>
      <c r="AK508" s="150">
        <v>3390</v>
      </c>
      <c r="AL508" s="150">
        <v>309977.46875</v>
      </c>
      <c r="AM508" s="150">
        <v>244813.375</v>
      </c>
      <c r="AN508" s="150">
        <v>65164.06640625</v>
      </c>
      <c r="AO508" s="5" t="s">
        <v>1660</v>
      </c>
    </row>
    <row r="509" spans="1:41" ht="14.25" x14ac:dyDescent="0.45">
      <c r="A509" s="150">
        <v>2014</v>
      </c>
      <c r="B509" s="5" t="s">
        <v>1477</v>
      </c>
      <c r="C509" s="5" t="s">
        <v>278</v>
      </c>
      <c r="D509" s="5" t="s">
        <v>108</v>
      </c>
      <c r="E509" s="5" t="s">
        <v>292</v>
      </c>
      <c r="F509" s="5" t="s">
        <v>292</v>
      </c>
      <c r="G509" s="5" t="s">
        <v>87</v>
      </c>
      <c r="H509" s="5" t="s">
        <v>131</v>
      </c>
      <c r="I509" s="150">
        <v>3261.0080277507886</v>
      </c>
      <c r="J509" s="150">
        <v>3629.6603550652017</v>
      </c>
      <c r="K509" s="150">
        <v>204.74716228412075</v>
      </c>
      <c r="L509" s="150">
        <v>223.56176638590483</v>
      </c>
      <c r="M509" s="150">
        <v>123.94857408982389</v>
      </c>
      <c r="N509" s="150">
        <v>636.32872532643898</v>
      </c>
      <c r="O509" s="150">
        <v>925.23582524067535</v>
      </c>
      <c r="P509" s="150">
        <v>879.85942711284326</v>
      </c>
      <c r="Q509" s="150">
        <v>1214.4749475802375</v>
      </c>
      <c r="R509" s="150">
        <v>606.57423116320047</v>
      </c>
      <c r="S509" s="150">
        <v>1200.4470001102306</v>
      </c>
      <c r="T509" s="150">
        <v>1992.1345519536073</v>
      </c>
      <c r="U509" s="150">
        <v>408.65320109074997</v>
      </c>
      <c r="V509" s="150">
        <v>680.64597191748248</v>
      </c>
      <c r="W509" s="150">
        <v>488.37731911851557</v>
      </c>
      <c r="X509" s="150">
        <v>2740.291750353962</v>
      </c>
      <c r="Y509" s="150">
        <v>10896.975999186232</v>
      </c>
      <c r="Z509" s="150">
        <v>691.71338609500253</v>
      </c>
      <c r="AA509" s="150">
        <v>12427.653809480178</v>
      </c>
      <c r="AB509" s="150">
        <v>190.35952385334471</v>
      </c>
      <c r="AC509" s="150">
        <v>1159.2241113723906</v>
      </c>
      <c r="AD509" s="150">
        <v>3276.6551749307832</v>
      </c>
      <c r="AE509" s="150">
        <v>1106.7414177520041</v>
      </c>
      <c r="AF509" s="150">
        <v>2919.4556895427836</v>
      </c>
      <c r="AG509" s="150">
        <v>13345.088015253665</v>
      </c>
      <c r="AH509" s="150">
        <v>3058.020549621313</v>
      </c>
      <c r="AI509" s="150">
        <v>786.89314802167485</v>
      </c>
      <c r="AJ509" s="150">
        <v>9233.4082181508966</v>
      </c>
      <c r="AK509" s="150">
        <v>4297.4769251310317</v>
      </c>
      <c r="AL509" s="150">
        <v>82605.609375</v>
      </c>
      <c r="AM509" s="150">
        <v>63321.03125</v>
      </c>
      <c r="AN509" s="150">
        <v>19284.587890625</v>
      </c>
      <c r="AO509" s="5" t="s">
        <v>1661</v>
      </c>
    </row>
    <row r="510" spans="1:41" ht="14.25" x14ac:dyDescent="0.45">
      <c r="A510" s="150">
        <v>2014</v>
      </c>
      <c r="B510" s="5" t="s">
        <v>1476</v>
      </c>
      <c r="C510" s="5" t="s">
        <v>278</v>
      </c>
      <c r="D510" s="5" t="s">
        <v>108</v>
      </c>
      <c r="E510" s="5" t="s">
        <v>292</v>
      </c>
      <c r="F510" s="5" t="s">
        <v>292</v>
      </c>
      <c r="G510" s="5" t="s">
        <v>87</v>
      </c>
      <c r="H510" s="5" t="s">
        <v>131</v>
      </c>
      <c r="I510" s="150">
        <v>3261.3496964532833</v>
      </c>
      <c r="J510" s="150">
        <v>3752.5215391625611</v>
      </c>
      <c r="K510" s="150">
        <v>207.73080933621927</v>
      </c>
      <c r="L510" s="150">
        <v>222.32810945173739</v>
      </c>
      <c r="M510" s="150">
        <v>125.75479593714699</v>
      </c>
      <c r="N510" s="150">
        <v>587.26061233969017</v>
      </c>
      <c r="O510" s="150">
        <v>938.7186843517801</v>
      </c>
      <c r="P510" s="150">
        <v>903.90973792246768</v>
      </c>
      <c r="Q510" s="150">
        <v>960.74376448761757</v>
      </c>
      <c r="R510" s="150">
        <v>604.73940265497299</v>
      </c>
      <c r="S510" s="150">
        <v>1143.0808859690337</v>
      </c>
      <c r="T510" s="150">
        <v>1965.0211693966689</v>
      </c>
      <c r="U510" s="150">
        <v>352.4776372816969</v>
      </c>
      <c r="V510" s="150">
        <v>818.57167570866943</v>
      </c>
      <c r="W510" s="150">
        <v>495.4941237288657</v>
      </c>
      <c r="X510" s="150">
        <v>1499.0304349397445</v>
      </c>
      <c r="Y510" s="150">
        <v>15577.564961737135</v>
      </c>
      <c r="Z510" s="150">
        <v>751.19952132935509</v>
      </c>
      <c r="AA510" s="150">
        <v>9022.9505257997134</v>
      </c>
      <c r="AB510" s="150">
        <v>190.88777074139068</v>
      </c>
      <c r="AC510" s="150">
        <v>1182.1836843707879</v>
      </c>
      <c r="AD510" s="150">
        <v>3139.9006005921919</v>
      </c>
      <c r="AE510" s="150">
        <v>1505.7676503776759</v>
      </c>
      <c r="AF510" s="150">
        <v>3521.6261741736371</v>
      </c>
      <c r="AG510" s="150">
        <v>13478.664645249282</v>
      </c>
      <c r="AH510" s="150">
        <v>2175.7982937854727</v>
      </c>
      <c r="AI510" s="150">
        <v>925.24425347591716</v>
      </c>
      <c r="AJ510" s="150">
        <v>7597.2317041603483</v>
      </c>
      <c r="AK510" s="150">
        <v>4355.6097806226735</v>
      </c>
      <c r="AL510" s="150">
        <v>81263.3671875</v>
      </c>
      <c r="AM510" s="150">
        <v>64101.08984375</v>
      </c>
      <c r="AN510" s="150">
        <v>17162.271484375</v>
      </c>
      <c r="AO510" s="5" t="s">
        <v>1662</v>
      </c>
    </row>
    <row r="511" spans="1:41" ht="14.25" x14ac:dyDescent="0.45">
      <c r="A511" s="150">
        <v>2014</v>
      </c>
      <c r="B511" s="5" t="s">
        <v>1476</v>
      </c>
      <c r="C511" s="5" t="s">
        <v>278</v>
      </c>
      <c r="D511" s="5" t="s">
        <v>108</v>
      </c>
      <c r="E511" s="5" t="s">
        <v>292</v>
      </c>
      <c r="F511" s="5" t="s">
        <v>292</v>
      </c>
      <c r="G511" s="5" t="s">
        <v>88</v>
      </c>
      <c r="H511" s="5" t="s">
        <v>131</v>
      </c>
      <c r="I511" s="150">
        <v>2946.4949765542319</v>
      </c>
      <c r="J511" s="150">
        <v>3279.5920500000002</v>
      </c>
      <c r="K511" s="150">
        <v>185</v>
      </c>
      <c r="L511" s="150">
        <v>201.96</v>
      </c>
      <c r="M511" s="150">
        <v>111.9941587996107</v>
      </c>
      <c r="N511" s="150">
        <v>532.9369999999999</v>
      </c>
      <c r="O511" s="150">
        <v>856.9</v>
      </c>
      <c r="P511" s="150">
        <v>805</v>
      </c>
      <c r="Q511" s="150">
        <v>855.61500000000001</v>
      </c>
      <c r="R511" s="150">
        <v>538.56618500000002</v>
      </c>
      <c r="S511" s="150">
        <v>1018</v>
      </c>
      <c r="T511" s="150">
        <v>1793.75</v>
      </c>
      <c r="U511" s="150">
        <v>310.8</v>
      </c>
      <c r="V511" s="150">
        <v>729</v>
      </c>
      <c r="W511" s="150">
        <v>441.27499999999998</v>
      </c>
      <c r="X511" s="150">
        <v>1375</v>
      </c>
      <c r="Y511" s="150">
        <v>13873</v>
      </c>
      <c r="Z511" s="150">
        <v>669</v>
      </c>
      <c r="AA511" s="150">
        <v>8194.7581359920878</v>
      </c>
      <c r="AB511" s="150">
        <v>170</v>
      </c>
      <c r="AC511" s="150">
        <v>1078.6181879999999</v>
      </c>
      <c r="AD511" s="150">
        <v>2796.3190100000002</v>
      </c>
      <c r="AE511" s="150">
        <v>1341</v>
      </c>
      <c r="AF511" s="150">
        <v>3199</v>
      </c>
      <c r="AG511" s="150">
        <v>12166.89422960748</v>
      </c>
      <c r="AH511" s="150">
        <v>1981.311515915</v>
      </c>
      <c r="AI511" s="150">
        <v>824</v>
      </c>
      <c r="AJ511" s="150">
        <v>6918.142507750109</v>
      </c>
      <c r="AK511" s="150">
        <v>3883</v>
      </c>
      <c r="AL511" s="150">
        <v>73076.9296875</v>
      </c>
      <c r="AM511" s="150">
        <v>57640.375</v>
      </c>
      <c r="AN511" s="150">
        <v>15436.5498046875</v>
      </c>
      <c r="AO511" s="5" t="s">
        <v>1664</v>
      </c>
    </row>
    <row r="512" spans="1:41" ht="14.25" x14ac:dyDescent="0.45">
      <c r="A512" s="150">
        <v>2014</v>
      </c>
      <c r="B512" s="5" t="s">
        <v>1477</v>
      </c>
      <c r="C512" s="5" t="s">
        <v>278</v>
      </c>
      <c r="D512" s="5" t="s">
        <v>108</v>
      </c>
      <c r="E512" s="5" t="s">
        <v>292</v>
      </c>
      <c r="F512" s="5" t="s">
        <v>292</v>
      </c>
      <c r="G512" s="5" t="s">
        <v>88</v>
      </c>
      <c r="H512" s="5" t="s">
        <v>131</v>
      </c>
      <c r="I512" s="150">
        <v>2946.4949765542319</v>
      </c>
      <c r="J512" s="150">
        <v>3279.5920500000002</v>
      </c>
      <c r="K512" s="150">
        <v>185</v>
      </c>
      <c r="L512" s="150">
        <v>202</v>
      </c>
      <c r="M512" s="150">
        <v>111.9941587996104</v>
      </c>
      <c r="N512" s="150">
        <v>574.95699999999999</v>
      </c>
      <c r="O512" s="150">
        <v>836</v>
      </c>
      <c r="P512" s="150">
        <v>805</v>
      </c>
      <c r="Q512" s="150">
        <v>1097.3430000000001</v>
      </c>
      <c r="R512" s="150">
        <v>548.07222485200259</v>
      </c>
      <c r="S512" s="150">
        <v>1084.6679999999999</v>
      </c>
      <c r="T512" s="150">
        <v>1800</v>
      </c>
      <c r="U512" s="150">
        <v>369.24</v>
      </c>
      <c r="V512" s="150">
        <v>615</v>
      </c>
      <c r="W512" s="150">
        <v>441.27499999999998</v>
      </c>
      <c r="X512" s="150">
        <v>2476</v>
      </c>
      <c r="Y512" s="150">
        <v>9846</v>
      </c>
      <c r="Z512" s="150">
        <v>625</v>
      </c>
      <c r="AA512" s="150">
        <v>11229.04918</v>
      </c>
      <c r="AB512" s="150">
        <v>172</v>
      </c>
      <c r="AC512" s="150">
        <v>1072.559019663722</v>
      </c>
      <c r="AD512" s="150">
        <v>2960.63301</v>
      </c>
      <c r="AE512" s="150">
        <v>1000</v>
      </c>
      <c r="AF512" s="150">
        <v>2637.8841911173222</v>
      </c>
      <c r="AG512" s="150">
        <v>12058</v>
      </c>
      <c r="AH512" s="150">
        <v>2763.0849452013072</v>
      </c>
      <c r="AI512" s="150">
        <v>711</v>
      </c>
      <c r="AJ512" s="150">
        <v>8342.8776316202675</v>
      </c>
      <c r="AK512" s="150">
        <v>3883</v>
      </c>
      <c r="AL512" s="150">
        <v>74673.7265625</v>
      </c>
      <c r="AM512" s="150">
        <v>57249.0703125</v>
      </c>
      <c r="AN512" s="150">
        <v>17424.65625</v>
      </c>
      <c r="AO512" s="5" t="s">
        <v>1663</v>
      </c>
    </row>
    <row r="513" spans="1:41" ht="14.25" x14ac:dyDescent="0.45">
      <c r="A513" s="150">
        <v>2014</v>
      </c>
      <c r="B513" s="5" t="s">
        <v>1477</v>
      </c>
      <c r="C513" s="5" t="s">
        <v>278</v>
      </c>
      <c r="D513" s="5" t="s">
        <v>108</v>
      </c>
      <c r="E513" s="5" t="s">
        <v>113</v>
      </c>
      <c r="F513" s="5" t="s">
        <v>113</v>
      </c>
      <c r="G513" s="5" t="s">
        <v>87</v>
      </c>
      <c r="H513" s="5" t="s">
        <v>131</v>
      </c>
      <c r="I513" s="150">
        <v>1642.983297064402</v>
      </c>
      <c r="J513" s="150">
        <v>4470.709625544664</v>
      </c>
      <c r="K513" s="150">
        <v>270.04490593148898</v>
      </c>
      <c r="L513" s="150">
        <v>298.82018279304111</v>
      </c>
      <c r="M513" s="150">
        <v>1541.6907949285417</v>
      </c>
      <c r="N513" s="150">
        <v>1099.5121828112478</v>
      </c>
      <c r="O513" s="150">
        <v>1037.0167084336279</v>
      </c>
      <c r="P513" s="150">
        <v>1637.977298272966</v>
      </c>
      <c r="Q513" s="150">
        <v>774.85290813795086</v>
      </c>
      <c r="R513" s="150">
        <v>776.03277346240486</v>
      </c>
      <c r="S513" s="150">
        <v>2359.9257531595354</v>
      </c>
      <c r="T513" s="150">
        <v>1106.7414177520041</v>
      </c>
      <c r="U513" s="150">
        <v>159.8134607233894</v>
      </c>
      <c r="V513" s="150">
        <v>740.41000847609075</v>
      </c>
      <c r="W513" s="150">
        <v>284.53215108986268</v>
      </c>
      <c r="X513" s="150">
        <v>1702.1683005025823</v>
      </c>
      <c r="Y513" s="150">
        <v>10075.773867214244</v>
      </c>
      <c r="Z513" s="150">
        <v>1250.6178020597647</v>
      </c>
      <c r="AA513" s="150">
        <v>6211.618678926322</v>
      </c>
      <c r="AB513" s="150">
        <v>120.63481453496844</v>
      </c>
      <c r="AC513" s="150">
        <v>1353.3217655429751</v>
      </c>
      <c r="AD513" s="150">
        <v>3049.6292968399007</v>
      </c>
      <c r="AE513" s="150">
        <v>1654.5784195392462</v>
      </c>
      <c r="AF513" s="150">
        <v>3328.0761155463974</v>
      </c>
      <c r="AG513" s="150">
        <v>7115.2405747276343</v>
      </c>
      <c r="AH513" s="150">
        <v>3198.4826973032918</v>
      </c>
      <c r="AI513" s="150">
        <v>633.05609095414627</v>
      </c>
      <c r="AJ513" s="150">
        <v>4077.4682559360858</v>
      </c>
      <c r="AK513" s="150">
        <v>535.66284619196995</v>
      </c>
      <c r="AL513" s="150">
        <v>62507.390625</v>
      </c>
      <c r="AM513" s="150">
        <v>46667.80859375</v>
      </c>
      <c r="AN513" s="150">
        <v>15839.5849609375</v>
      </c>
      <c r="AO513" s="5" t="s">
        <v>1666</v>
      </c>
    </row>
    <row r="514" spans="1:41" ht="14.25" x14ac:dyDescent="0.45">
      <c r="A514" s="150">
        <v>2014</v>
      </c>
      <c r="B514" s="5" t="s">
        <v>1476</v>
      </c>
      <c r="C514" s="5" t="s">
        <v>278</v>
      </c>
      <c r="D514" s="5" t="s">
        <v>108</v>
      </c>
      <c r="E514" s="5" t="s">
        <v>113</v>
      </c>
      <c r="F514" s="5" t="s">
        <v>113</v>
      </c>
      <c r="G514" s="5" t="s">
        <v>87</v>
      </c>
      <c r="H514" s="5" t="s">
        <v>131</v>
      </c>
      <c r="I514" s="150">
        <v>1643.1554389194823</v>
      </c>
      <c r="J514" s="150">
        <v>4622.0396742593784</v>
      </c>
      <c r="K514" s="150">
        <v>273.98009447587839</v>
      </c>
      <c r="L514" s="150">
        <v>297.56034850863841</v>
      </c>
      <c r="M514" s="150">
        <v>1563.8087613754553</v>
      </c>
      <c r="N514" s="150">
        <v>757.93673676728656</v>
      </c>
      <c r="O514" s="150">
        <v>1052.1284775569593</v>
      </c>
      <c r="P514" s="150">
        <v>1661.8464746897541</v>
      </c>
      <c r="Q514" s="150">
        <v>648.57937864802318</v>
      </c>
      <c r="R514" s="150">
        <v>784.90805590380535</v>
      </c>
      <c r="S514" s="150">
        <v>768.04255992418371</v>
      </c>
      <c r="T514" s="150">
        <v>1100.4118548621345</v>
      </c>
      <c r="U514" s="150">
        <v>144.03043737057757</v>
      </c>
      <c r="V514" s="150">
        <v>771.41116764314938</v>
      </c>
      <c r="W514" s="150">
        <v>292.42883608341401</v>
      </c>
      <c r="X514" s="150">
        <v>1435.026888279396</v>
      </c>
      <c r="Y514" s="150">
        <v>7751.166361340117</v>
      </c>
      <c r="Z514" s="150">
        <v>1446.2555806759483</v>
      </c>
      <c r="AA514" s="150">
        <v>7811.3452558435683</v>
      </c>
      <c r="AB514" s="150">
        <v>97.689623850005816</v>
      </c>
      <c r="AC514" s="150">
        <v>1448.1925301143535</v>
      </c>
      <c r="AD514" s="150">
        <v>2888.7978327763567</v>
      </c>
      <c r="AE514" s="150">
        <v>1347.4430875862872</v>
      </c>
      <c r="AF514" s="150">
        <v>4052.2369325205245</v>
      </c>
      <c r="AG514" s="150">
        <v>7660.9668971100236</v>
      </c>
      <c r="AH514" s="150">
        <v>2926.6868095300438</v>
      </c>
      <c r="AI514" s="150">
        <v>642.28120508279687</v>
      </c>
      <c r="AJ514" s="150">
        <v>4271.0849811687303</v>
      </c>
      <c r="AK514" s="150">
        <v>543.4687119931358</v>
      </c>
      <c r="AL514" s="150">
        <v>60704.9140625</v>
      </c>
      <c r="AM514" s="150">
        <v>47120.1640625</v>
      </c>
      <c r="AN514" s="150">
        <v>13584.7509765625</v>
      </c>
      <c r="AO514" s="5" t="s">
        <v>1665</v>
      </c>
    </row>
    <row r="515" spans="1:41" ht="14.25" x14ac:dyDescent="0.45">
      <c r="A515" s="150">
        <v>2014</v>
      </c>
      <c r="B515" s="5" t="s">
        <v>1477</v>
      </c>
      <c r="C515" s="5" t="s">
        <v>278</v>
      </c>
      <c r="D515" s="5" t="s">
        <v>108</v>
      </c>
      <c r="E515" s="5" t="s">
        <v>113</v>
      </c>
      <c r="F515" s="5" t="s">
        <v>113</v>
      </c>
      <c r="G515" s="5" t="s">
        <v>88</v>
      </c>
      <c r="H515" s="5" t="s">
        <v>131</v>
      </c>
      <c r="I515" s="150">
        <v>1484.5231873598841</v>
      </c>
      <c r="J515" s="150">
        <v>4039.5250000000001</v>
      </c>
      <c r="K515" s="150">
        <v>244</v>
      </c>
      <c r="L515" s="150">
        <v>270</v>
      </c>
      <c r="M515" s="150">
        <v>1393</v>
      </c>
      <c r="N515" s="150">
        <v>993.46799999999996</v>
      </c>
      <c r="O515" s="150">
        <v>937</v>
      </c>
      <c r="P515" s="150">
        <v>1480</v>
      </c>
      <c r="Q515" s="150">
        <v>700.12099999999998</v>
      </c>
      <c r="R515" s="150">
        <v>701.18707135644252</v>
      </c>
      <c r="S515" s="150">
        <v>2132.319</v>
      </c>
      <c r="T515" s="150">
        <v>1000</v>
      </c>
      <c r="U515" s="150">
        <v>144.4</v>
      </c>
      <c r="V515" s="150">
        <v>669</v>
      </c>
      <c r="W515" s="150">
        <v>257.08999999999997</v>
      </c>
      <c r="X515" s="150">
        <v>1538</v>
      </c>
      <c r="Y515" s="150">
        <v>9104</v>
      </c>
      <c r="Z515" s="150">
        <v>1130</v>
      </c>
      <c r="AA515" s="150">
        <v>5612.5293400000019</v>
      </c>
      <c r="AB515" s="150">
        <v>109</v>
      </c>
      <c r="AC515" s="150">
        <v>1252.145682530635</v>
      </c>
      <c r="AD515" s="150">
        <v>2755.5030000000002</v>
      </c>
      <c r="AE515" s="150">
        <v>1495</v>
      </c>
      <c r="AF515" s="150">
        <v>3007.0945770750441</v>
      </c>
      <c r="AG515" s="150">
        <v>6429</v>
      </c>
      <c r="AH515" s="150">
        <v>2890</v>
      </c>
      <c r="AI515" s="150">
        <v>572</v>
      </c>
      <c r="AJ515" s="150">
        <v>3684.2104131407459</v>
      </c>
      <c r="AK515" s="150">
        <v>484</v>
      </c>
      <c r="AL515" s="150">
        <v>56508.1171875</v>
      </c>
      <c r="AM515" s="150">
        <v>42196.203125</v>
      </c>
      <c r="AN515" s="150">
        <v>14311.912109375</v>
      </c>
      <c r="AO515" s="5" t="s">
        <v>1667</v>
      </c>
    </row>
    <row r="516" spans="1:41" ht="14.25" x14ac:dyDescent="0.45">
      <c r="A516" s="150">
        <v>2014</v>
      </c>
      <c r="B516" s="5" t="s">
        <v>1476</v>
      </c>
      <c r="C516" s="5" t="s">
        <v>278</v>
      </c>
      <c r="D516" s="5" t="s">
        <v>108</v>
      </c>
      <c r="E516" s="5" t="s">
        <v>113</v>
      </c>
      <c r="F516" s="5" t="s">
        <v>113</v>
      </c>
      <c r="G516" s="5" t="s">
        <v>88</v>
      </c>
      <c r="H516" s="5" t="s">
        <v>131</v>
      </c>
      <c r="I516" s="150">
        <v>1484.5231873598841</v>
      </c>
      <c r="J516" s="150">
        <v>4039.5250000000001</v>
      </c>
      <c r="K516" s="150">
        <v>244</v>
      </c>
      <c r="L516" s="150">
        <v>270.3</v>
      </c>
      <c r="M516" s="150">
        <v>1392.69</v>
      </c>
      <c r="N516" s="150">
        <v>687.82499999999993</v>
      </c>
      <c r="O516" s="150">
        <v>960.42499999999995</v>
      </c>
      <c r="P516" s="150">
        <v>1480</v>
      </c>
      <c r="Q516" s="150">
        <v>577.60900000000004</v>
      </c>
      <c r="R516" s="150">
        <v>699.02</v>
      </c>
      <c r="S516" s="150">
        <v>684</v>
      </c>
      <c r="T516" s="150">
        <v>1004.5</v>
      </c>
      <c r="U516" s="150">
        <v>127</v>
      </c>
      <c r="V516" s="150">
        <v>687</v>
      </c>
      <c r="W516" s="150">
        <v>260.43</v>
      </c>
      <c r="X516" s="150">
        <v>1316.2051253019999</v>
      </c>
      <c r="Y516" s="150">
        <v>6903</v>
      </c>
      <c r="Z516" s="150">
        <v>1288</v>
      </c>
      <c r="AA516" s="150">
        <v>7094.362858948939</v>
      </c>
      <c r="AB516" s="150">
        <v>87</v>
      </c>
      <c r="AC516" s="150">
        <v>1321.3232625000001</v>
      </c>
      <c r="AD516" s="150">
        <v>2572.6930000000002</v>
      </c>
      <c r="AE516" s="150">
        <v>1200</v>
      </c>
      <c r="AF516" s="150">
        <v>3681</v>
      </c>
      <c r="AG516" s="150">
        <v>6914.7573788800883</v>
      </c>
      <c r="AH516" s="150">
        <v>2665.0808099999999</v>
      </c>
      <c r="AI516" s="150">
        <v>572</v>
      </c>
      <c r="AJ516" s="150">
        <v>3889.3080681290248</v>
      </c>
      <c r="AK516" s="150">
        <v>484</v>
      </c>
      <c r="AL516" s="150">
        <v>54587.578125</v>
      </c>
      <c r="AM516" s="150">
        <v>42344.5546875</v>
      </c>
      <c r="AN516" s="150">
        <v>12243.0244140625</v>
      </c>
      <c r="AO516" s="5" t="s">
        <v>1668</v>
      </c>
    </row>
    <row r="517" spans="1:41" ht="14.25" x14ac:dyDescent="0.45">
      <c r="A517" s="150">
        <v>2014</v>
      </c>
      <c r="B517" s="5" t="s">
        <v>1476</v>
      </c>
      <c r="C517" s="5" t="s">
        <v>278</v>
      </c>
      <c r="D517" s="5" t="s">
        <v>108</v>
      </c>
      <c r="E517" s="5" t="s">
        <v>114</v>
      </c>
      <c r="F517" s="5" t="s">
        <v>114</v>
      </c>
      <c r="G517" s="5" t="s">
        <v>87</v>
      </c>
      <c r="H517" s="5" t="s">
        <v>131</v>
      </c>
      <c r="I517" s="150">
        <v>6466.3487993689005</v>
      </c>
      <c r="J517" s="150">
        <v>628.80677420693405</v>
      </c>
      <c r="K517" s="150">
        <v>0</v>
      </c>
      <c r="L517" s="150">
        <v>172.92186290690685</v>
      </c>
      <c r="M517" s="150">
        <v>2409.8020267857451</v>
      </c>
      <c r="N517" s="150">
        <v>3733.540221853671</v>
      </c>
      <c r="O517" s="150">
        <v>1714.6213289535506</v>
      </c>
      <c r="P517" s="150">
        <v>2043.6220161725355</v>
      </c>
      <c r="Q517" s="150">
        <v>1174.825522243327</v>
      </c>
      <c r="R517" s="150">
        <v>2503.9954448767348</v>
      </c>
      <c r="S517" s="150">
        <v>1998.7072465863259</v>
      </c>
      <c r="T517" s="150">
        <v>2953.1461002932797</v>
      </c>
      <c r="U517" s="150">
        <v>258.5743285078085</v>
      </c>
      <c r="V517" s="150">
        <v>3209.1602869346739</v>
      </c>
      <c r="W517" s="150">
        <v>1240.7705098190395</v>
      </c>
      <c r="X517" s="150">
        <v>5193.0524978312205</v>
      </c>
      <c r="Y517" s="150">
        <v>17507.777184704493</v>
      </c>
      <c r="Z517" s="150">
        <v>1504.8885474464325</v>
      </c>
      <c r="AA517" s="150">
        <v>16719.322827836164</v>
      </c>
      <c r="AB517" s="150">
        <v>880.3294838897076</v>
      </c>
      <c r="AC517" s="150">
        <v>3141.2198888564662</v>
      </c>
      <c r="AD517" s="150">
        <v>2236.8723037941609</v>
      </c>
      <c r="AE517" s="150">
        <v>3687.4722910591022</v>
      </c>
      <c r="AF517" s="150">
        <v>8881.6755152337937</v>
      </c>
      <c r="AG517" s="150">
        <v>47333.761667956111</v>
      </c>
      <c r="AH517" s="150">
        <v>6651.2720531699297</v>
      </c>
      <c r="AI517" s="150">
        <v>1243.0162482983499</v>
      </c>
      <c r="AJ517" s="150">
        <v>4507.6707706699199</v>
      </c>
      <c r="AK517" s="150">
        <v>1815.679560522522</v>
      </c>
      <c r="AL517" s="150">
        <v>151812.828125</v>
      </c>
      <c r="AM517" s="150">
        <v>123475.578125</v>
      </c>
      <c r="AN517" s="150">
        <v>28337.26953125</v>
      </c>
      <c r="AO517" s="5" t="s">
        <v>1669</v>
      </c>
    </row>
    <row r="518" spans="1:41" ht="14.25" x14ac:dyDescent="0.45">
      <c r="A518" s="150">
        <v>2014</v>
      </c>
      <c r="B518" s="5" t="s">
        <v>1477</v>
      </c>
      <c r="C518" s="5" t="s">
        <v>278</v>
      </c>
      <c r="D518" s="5" t="s">
        <v>108</v>
      </c>
      <c r="E518" s="5" t="s">
        <v>114</v>
      </c>
      <c r="F518" s="5" t="s">
        <v>114</v>
      </c>
      <c r="G518" s="5" t="s">
        <v>87</v>
      </c>
      <c r="H518" s="5" t="s">
        <v>131</v>
      </c>
      <c r="I518" s="150">
        <v>4490.5105611402178</v>
      </c>
      <c r="J518" s="150">
        <v>5195.7082597785584</v>
      </c>
      <c r="K518" s="150">
        <v>805.70775212345893</v>
      </c>
      <c r="L518" s="150">
        <v>166.0112126628006</v>
      </c>
      <c r="M518" s="150">
        <v>1986.6008448648472</v>
      </c>
      <c r="N518" s="150">
        <v>2354.2437427207965</v>
      </c>
      <c r="O518" s="150">
        <v>1475.2863098634214</v>
      </c>
      <c r="P518" s="150">
        <v>1955.6120851677911</v>
      </c>
      <c r="Q518" s="150">
        <v>987.21334463478763</v>
      </c>
      <c r="R518" s="150">
        <v>2420.4434806236327</v>
      </c>
      <c r="S518" s="150">
        <v>3085.5950726925871</v>
      </c>
      <c r="T518" s="150">
        <v>2988.2018279304111</v>
      </c>
      <c r="U518" s="150">
        <v>269.49153522261298</v>
      </c>
      <c r="V518" s="150">
        <v>2611.9097458947294</v>
      </c>
      <c r="W518" s="150">
        <v>1591.3325744803901</v>
      </c>
      <c r="X518" s="150">
        <v>3072.314175679563</v>
      </c>
      <c r="Y518" s="150">
        <v>14954.290036665079</v>
      </c>
      <c r="Z518" s="150">
        <v>208.06738653737676</v>
      </c>
      <c r="AA518" s="150">
        <v>15751.512153321815</v>
      </c>
      <c r="AB518" s="150">
        <v>867.68527151757121</v>
      </c>
      <c r="AC518" s="150">
        <v>2545.5052608296091</v>
      </c>
      <c r="AD518" s="150">
        <v>2204.7440052694383</v>
      </c>
      <c r="AE518" s="150">
        <v>3634.5089590138</v>
      </c>
      <c r="AF518" s="150">
        <v>7935.335965281869</v>
      </c>
      <c r="AG518" s="150">
        <v>51512.172547849274</v>
      </c>
      <c r="AH518" s="150">
        <v>6319.6285178169092</v>
      </c>
      <c r="AI518" s="150">
        <v>1225.1627494514685</v>
      </c>
      <c r="AJ518" s="150">
        <v>4674.5501239301348</v>
      </c>
      <c r="AK518" s="150">
        <v>1825.0165978730547</v>
      </c>
      <c r="AL518" s="150">
        <v>149114.34375</v>
      </c>
      <c r="AM518" s="150">
        <v>121667.078125</v>
      </c>
      <c r="AN518" s="150">
        <v>27447.275390625</v>
      </c>
      <c r="AO518" s="5" t="s">
        <v>1670</v>
      </c>
    </row>
    <row r="519" spans="1:41" ht="14.25" x14ac:dyDescent="0.45">
      <c r="A519" s="150">
        <v>2014</v>
      </c>
      <c r="B519" s="5" t="s">
        <v>1477</v>
      </c>
      <c r="C519" s="5" t="s">
        <v>278</v>
      </c>
      <c r="D519" s="5" t="s">
        <v>108</v>
      </c>
      <c r="E519" s="5" t="s">
        <v>114</v>
      </c>
      <c r="F519" s="5" t="s">
        <v>114</v>
      </c>
      <c r="G519" s="5" t="s">
        <v>88</v>
      </c>
      <c r="H519" s="5" t="s">
        <v>131</v>
      </c>
      <c r="I519" s="150">
        <v>4057.4162032006288</v>
      </c>
      <c r="J519" s="150">
        <v>4694.6000000000004</v>
      </c>
      <c r="K519" s="150">
        <v>726.15675360000012</v>
      </c>
      <c r="L519" s="150">
        <v>150</v>
      </c>
      <c r="M519" s="150">
        <v>1795</v>
      </c>
      <c r="N519" s="150">
        <v>2127.1849999999999</v>
      </c>
      <c r="O519" s="150">
        <v>1333</v>
      </c>
      <c r="P519" s="150">
        <v>1874</v>
      </c>
      <c r="Q519" s="150">
        <v>892</v>
      </c>
      <c r="R519" s="150">
        <v>2187</v>
      </c>
      <c r="S519" s="150">
        <v>2788</v>
      </c>
      <c r="T519" s="150">
        <v>2700</v>
      </c>
      <c r="U519" s="150">
        <v>243.5</v>
      </c>
      <c r="V519" s="150">
        <v>2360</v>
      </c>
      <c r="W519" s="150">
        <v>1437.854</v>
      </c>
      <c r="X519" s="150">
        <v>2776</v>
      </c>
      <c r="Y519" s="150">
        <v>13512</v>
      </c>
      <c r="Z519" s="150">
        <v>188</v>
      </c>
      <c r="AA519" s="150">
        <v>14232.332775000001</v>
      </c>
      <c r="AB519" s="150">
        <v>784</v>
      </c>
      <c r="AC519" s="150">
        <v>2355.1999999999989</v>
      </c>
      <c r="AD519" s="150">
        <v>1992.104</v>
      </c>
      <c r="AE519" s="150">
        <v>3283.9730227103619</v>
      </c>
      <c r="AF519" s="150">
        <v>7170</v>
      </c>
      <c r="AG519" s="150">
        <v>46544</v>
      </c>
      <c r="AH519" s="150">
        <v>5710.1220000000003</v>
      </c>
      <c r="AI519" s="150">
        <v>1107</v>
      </c>
      <c r="AJ519" s="150">
        <v>4223.7057807279034</v>
      </c>
      <c r="AK519" s="150">
        <v>1649</v>
      </c>
      <c r="AL519" s="150">
        <v>134893.15625</v>
      </c>
      <c r="AM519" s="150">
        <v>110094.90625</v>
      </c>
      <c r="AN519" s="150">
        <v>24798.234375</v>
      </c>
      <c r="AO519" s="5" t="s">
        <v>1671</v>
      </c>
    </row>
    <row r="520" spans="1:41" ht="14.25" x14ac:dyDescent="0.45">
      <c r="A520" s="150">
        <v>2014</v>
      </c>
      <c r="B520" s="5" t="s">
        <v>1476</v>
      </c>
      <c r="C520" s="5" t="s">
        <v>278</v>
      </c>
      <c r="D520" s="5" t="s">
        <v>108</v>
      </c>
      <c r="E520" s="5" t="s">
        <v>114</v>
      </c>
      <c r="F520" s="5" t="s">
        <v>114</v>
      </c>
      <c r="G520" s="5" t="s">
        <v>88</v>
      </c>
      <c r="H520" s="5" t="s">
        <v>131</v>
      </c>
      <c r="I520" s="150">
        <v>5842.0795153332228</v>
      </c>
      <c r="J520" s="150">
        <v>585</v>
      </c>
      <c r="K520" s="150"/>
      <c r="L520" s="150">
        <v>157.08000000000001</v>
      </c>
      <c r="M520" s="150">
        <v>2146.1109999999999</v>
      </c>
      <c r="N520" s="150">
        <v>3388.1750000000002</v>
      </c>
      <c r="O520" s="150">
        <v>1565.175</v>
      </c>
      <c r="P520" s="150">
        <v>1874</v>
      </c>
      <c r="Q520" s="150">
        <v>1046.271</v>
      </c>
      <c r="R520" s="150">
        <v>2229.9973642928808</v>
      </c>
      <c r="S520" s="150">
        <v>1780</v>
      </c>
      <c r="T520" s="150">
        <v>2695.75</v>
      </c>
      <c r="U520" s="150">
        <v>228</v>
      </c>
      <c r="V520" s="150">
        <v>2858</v>
      </c>
      <c r="W520" s="150">
        <v>1105</v>
      </c>
      <c r="X520" s="150">
        <v>4763.5502727000003</v>
      </c>
      <c r="Y520" s="150">
        <v>15592</v>
      </c>
      <c r="Z520" s="150">
        <v>1364.3409999999999</v>
      </c>
      <c r="AA520" s="150">
        <v>15184.701099704331</v>
      </c>
      <c r="AB520" s="150">
        <v>784</v>
      </c>
      <c r="AC520" s="150">
        <v>2866.0325374320032</v>
      </c>
      <c r="AD520" s="150">
        <v>1992.104</v>
      </c>
      <c r="AE520" s="150">
        <v>3283.9730227103619</v>
      </c>
      <c r="AF520" s="150">
        <v>8068</v>
      </c>
      <c r="AG520" s="150">
        <v>42715.914490600881</v>
      </c>
      <c r="AH520" s="150">
        <v>6013.6659030256014</v>
      </c>
      <c r="AI520" s="150">
        <v>1107</v>
      </c>
      <c r="AJ520" s="150">
        <v>4104.7463054782302</v>
      </c>
      <c r="AK520" s="150">
        <v>1649</v>
      </c>
      <c r="AL520" s="150">
        <v>136989.65625</v>
      </c>
      <c r="AM520" s="150">
        <v>111388.3125</v>
      </c>
      <c r="AN520" s="150">
        <v>25601.35546875</v>
      </c>
      <c r="AO520" s="5" t="s">
        <v>1672</v>
      </c>
    </row>
    <row r="521" spans="1:41" ht="14.25" x14ac:dyDescent="0.45">
      <c r="A521" s="150">
        <v>2014</v>
      </c>
      <c r="B521" s="5" t="s">
        <v>1476</v>
      </c>
      <c r="C521" s="5" t="s">
        <v>278</v>
      </c>
      <c r="D521" s="5" t="s">
        <v>108</v>
      </c>
      <c r="E521" s="5" t="s">
        <v>115</v>
      </c>
      <c r="F521" s="5" t="s">
        <v>116</v>
      </c>
      <c r="G521" s="5" t="s">
        <v>87</v>
      </c>
      <c r="H521" s="5" t="s">
        <v>131</v>
      </c>
      <c r="I521" s="150">
        <v>17413.456168573441</v>
      </c>
      <c r="J521" s="150">
        <v>12206.250873798539</v>
      </c>
      <c r="K521" s="150">
        <v>1080.2002085483402</v>
      </c>
      <c r="L521" s="150">
        <v>4112.6208771612792</v>
      </c>
      <c r="M521" s="150">
        <v>11276.146310350236</v>
      </c>
      <c r="N521" s="150">
        <v>9281.6371349902092</v>
      </c>
      <c r="O521" s="150">
        <v>8892.0015088298405</v>
      </c>
      <c r="P521" s="150">
        <v>7626.5278757383858</v>
      </c>
      <c r="Q521" s="150">
        <v>5346.3678398862749</v>
      </c>
      <c r="R521" s="150">
        <v>9557.5451541156726</v>
      </c>
      <c r="S521" s="150">
        <v>14507.470576345693</v>
      </c>
      <c r="T521" s="150">
        <v>12632.278946121443</v>
      </c>
      <c r="U521" s="150">
        <v>2546.0498574562721</v>
      </c>
      <c r="V521" s="150">
        <v>10282.113627523027</v>
      </c>
      <c r="W521" s="150">
        <v>4094.7728705969594</v>
      </c>
      <c r="X521" s="150">
        <v>16695.297445167802</v>
      </c>
      <c r="Y521" s="150">
        <v>69451.70821115587</v>
      </c>
      <c r="Z521" s="150">
        <v>6940.3952075006437</v>
      </c>
      <c r="AA521" s="150">
        <v>74639.789548029585</v>
      </c>
      <c r="AB521" s="150">
        <v>2510.735619869115</v>
      </c>
      <c r="AC521" s="150">
        <v>11117.778108368719</v>
      </c>
      <c r="AD521" s="150">
        <v>14481.002313857231</v>
      </c>
      <c r="AE521" s="150">
        <v>15753.196422170036</v>
      </c>
      <c r="AF521" s="150">
        <v>39093.463175134166</v>
      </c>
      <c r="AG521" s="150">
        <v>118586.40136388905</v>
      </c>
      <c r="AH521" s="150">
        <v>23490.603968154126</v>
      </c>
      <c r="AI521" s="150">
        <v>5478.4790202779132</v>
      </c>
      <c r="AJ521" s="150">
        <v>33773.937712660598</v>
      </c>
      <c r="AK521" s="150">
        <v>9578.0746142591925</v>
      </c>
      <c r="AL521" s="150">
        <v>572446.3125</v>
      </c>
      <c r="AM521" s="150">
        <v>447729.25</v>
      </c>
      <c r="AN521" s="150">
        <v>124717.0546875</v>
      </c>
      <c r="AO521" s="5" t="s">
        <v>1674</v>
      </c>
    </row>
    <row r="522" spans="1:41" ht="14.25" x14ac:dyDescent="0.45">
      <c r="A522" s="150">
        <v>2014</v>
      </c>
      <c r="B522" s="5" t="s">
        <v>1477</v>
      </c>
      <c r="C522" s="5" t="s">
        <v>278</v>
      </c>
      <c r="D522" s="5" t="s">
        <v>108</v>
      </c>
      <c r="E522" s="5" t="s">
        <v>115</v>
      </c>
      <c r="F522" s="5" t="s">
        <v>116</v>
      </c>
      <c r="G522" s="5" t="s">
        <v>87</v>
      </c>
      <c r="H522" s="5" t="s">
        <v>131</v>
      </c>
      <c r="I522" s="150">
        <v>16039.02886348358</v>
      </c>
      <c r="J522" s="150">
        <v>21370.924771770377</v>
      </c>
      <c r="K522" s="150">
        <v>3342.3590816110523</v>
      </c>
      <c r="L522" s="150">
        <v>4098.2634699356713</v>
      </c>
      <c r="M522" s="150">
        <v>10726.462562436018</v>
      </c>
      <c r="N522" s="150">
        <v>9136.2976001513543</v>
      </c>
      <c r="O522" s="150">
        <v>8731.0830446455602</v>
      </c>
      <c r="P522" s="150">
        <v>7441.7292929644755</v>
      </c>
      <c r="Q522" s="150">
        <v>5414.4844762741031</v>
      </c>
      <c r="R522" s="150">
        <v>8408.6153319592922</v>
      </c>
      <c r="S522" s="150">
        <v>12058.845313697881</v>
      </c>
      <c r="T522" s="150">
        <v>13170.222871248849</v>
      </c>
      <c r="U522" s="150">
        <v>2771.2805100510182</v>
      </c>
      <c r="V522" s="150">
        <v>9102.9481610102339</v>
      </c>
      <c r="W522" s="150">
        <v>4289.5880723052951</v>
      </c>
      <c r="X522" s="150">
        <v>17943.598606013242</v>
      </c>
      <c r="Y522" s="150">
        <v>56370.767371780574</v>
      </c>
      <c r="Z522" s="150">
        <v>8174.3921115163021</v>
      </c>
      <c r="AA522" s="150">
        <v>76751.085112039596</v>
      </c>
      <c r="AB522" s="150">
        <v>2503.4490869550332</v>
      </c>
      <c r="AC522" s="150">
        <v>11122.751248407641</v>
      </c>
      <c r="AD522" s="150">
        <v>14616.348769304754</v>
      </c>
      <c r="AE522" s="150">
        <v>14113.623755791677</v>
      </c>
      <c r="AF522" s="150">
        <v>39007.142314856763</v>
      </c>
      <c r="AG522" s="150">
        <v>126228.28566028707</v>
      </c>
      <c r="AH522" s="150">
        <v>23768.505962905081</v>
      </c>
      <c r="AI522" s="150">
        <v>5387.6172216167561</v>
      </c>
      <c r="AJ522" s="150">
        <v>31969.578204544701</v>
      </c>
      <c r="AK522" s="150">
        <v>9517.9761926672345</v>
      </c>
      <c r="AL522" s="150">
        <v>573577.25</v>
      </c>
      <c r="AM522" s="150">
        <v>447521.21875</v>
      </c>
      <c r="AN522" s="150">
        <v>126056.0625</v>
      </c>
      <c r="AO522" s="5" t="s">
        <v>1673</v>
      </c>
    </row>
    <row r="523" spans="1:41" ht="14.25" x14ac:dyDescent="0.45">
      <c r="A523" s="150">
        <v>2014</v>
      </c>
      <c r="B523" s="5" t="s">
        <v>1477</v>
      </c>
      <c r="C523" s="5" t="s">
        <v>278</v>
      </c>
      <c r="D523" s="5" t="s">
        <v>108</v>
      </c>
      <c r="E523" s="5" t="s">
        <v>115</v>
      </c>
      <c r="F523" s="5" t="s">
        <v>116</v>
      </c>
      <c r="G523" s="5" t="s">
        <v>88</v>
      </c>
      <c r="H523" s="5" t="s">
        <v>131</v>
      </c>
      <c r="I523" s="150">
        <v>14492.11948357531</v>
      </c>
      <c r="J523" s="150">
        <v>19309.772300000001</v>
      </c>
      <c r="K523" s="150">
        <v>2836.0384919200001</v>
      </c>
      <c r="L523" s="150">
        <v>3703</v>
      </c>
      <c r="M523" s="150">
        <v>9691.9320000000007</v>
      </c>
      <c r="N523" s="150">
        <v>8255.1329999999998</v>
      </c>
      <c r="O523" s="150">
        <v>7889</v>
      </c>
      <c r="P523" s="150">
        <v>6852</v>
      </c>
      <c r="Q523" s="150">
        <v>4892.2759999999998</v>
      </c>
      <c r="R523" s="150">
        <v>7597.6331933422543</v>
      </c>
      <c r="S523" s="150">
        <v>10895.811</v>
      </c>
      <c r="T523" s="150">
        <v>11900</v>
      </c>
      <c r="U523" s="150">
        <v>2504</v>
      </c>
      <c r="V523" s="150">
        <v>8225</v>
      </c>
      <c r="W523" s="150">
        <v>3875.8719999999998</v>
      </c>
      <c r="X523" s="150">
        <v>16213</v>
      </c>
      <c r="Y523" s="150">
        <v>50934</v>
      </c>
      <c r="Z523" s="150">
        <v>7386</v>
      </c>
      <c r="AA523" s="150">
        <v>69348.705922595007</v>
      </c>
      <c r="AB523" s="150">
        <v>2262</v>
      </c>
      <c r="AC523" s="150">
        <v>10291.200000000001</v>
      </c>
      <c r="AD523" s="150">
        <v>13206.65201</v>
      </c>
      <c r="AE523" s="150">
        <v>12752.413101570781</v>
      </c>
      <c r="AF523" s="150">
        <v>35245.037087423239</v>
      </c>
      <c r="AG523" s="150">
        <v>114054</v>
      </c>
      <c r="AH523" s="150">
        <v>21476.115000000002</v>
      </c>
      <c r="AI523" s="150">
        <v>4868</v>
      </c>
      <c r="AJ523" s="150">
        <v>28886.22192298614</v>
      </c>
      <c r="AK523" s="150">
        <v>8600</v>
      </c>
      <c r="AL523" s="150">
        <v>518442.9375</v>
      </c>
      <c r="AM523" s="150">
        <v>404728.5</v>
      </c>
      <c r="AN523" s="150">
        <v>113714.421875</v>
      </c>
      <c r="AO523" s="5" t="s">
        <v>1676</v>
      </c>
    </row>
    <row r="524" spans="1:41" ht="14.25" x14ac:dyDescent="0.45">
      <c r="A524" s="150">
        <v>2014</v>
      </c>
      <c r="B524" s="5" t="s">
        <v>1476</v>
      </c>
      <c r="C524" s="5" t="s">
        <v>278</v>
      </c>
      <c r="D524" s="5" t="s">
        <v>108</v>
      </c>
      <c r="E524" s="5" t="s">
        <v>115</v>
      </c>
      <c r="F524" s="5" t="s">
        <v>116</v>
      </c>
      <c r="G524" s="5" t="s">
        <v>88</v>
      </c>
      <c r="H524" s="5" t="s">
        <v>131</v>
      </c>
      <c r="I524" s="150">
        <v>15732.339644824689</v>
      </c>
      <c r="J524" s="150">
        <v>10721.972299999999</v>
      </c>
      <c r="K524" s="150">
        <v>962</v>
      </c>
      <c r="L524" s="150">
        <v>3735.8519999999999</v>
      </c>
      <c r="M524" s="150">
        <v>10042.2613</v>
      </c>
      <c r="N524" s="150">
        <v>8423.0540000000001</v>
      </c>
      <c r="O524" s="150">
        <v>8116.9750000000004</v>
      </c>
      <c r="P524" s="150">
        <v>6852</v>
      </c>
      <c r="Q524" s="150">
        <v>4761.3449999999993</v>
      </c>
      <c r="R524" s="150">
        <v>8511.7169627428557</v>
      </c>
      <c r="S524" s="150">
        <v>12920</v>
      </c>
      <c r="T524" s="150">
        <v>11531.25</v>
      </c>
      <c r="U524" s="150">
        <v>2245</v>
      </c>
      <c r="V524" s="150">
        <v>9157</v>
      </c>
      <c r="W524" s="150">
        <v>3646.7049999999999</v>
      </c>
      <c r="X524" s="150">
        <v>15313.853215202</v>
      </c>
      <c r="Y524" s="150">
        <v>61852</v>
      </c>
      <c r="Z524" s="150">
        <v>6232.93</v>
      </c>
      <c r="AA524" s="150">
        <v>67788.803775275155</v>
      </c>
      <c r="AB524" s="150">
        <v>2236</v>
      </c>
      <c r="AC524" s="150">
        <v>10143.802385682</v>
      </c>
      <c r="AD524" s="150">
        <v>12896.42801</v>
      </c>
      <c r="AE524" s="150">
        <v>14029.413101570781</v>
      </c>
      <c r="AF524" s="150">
        <v>35512</v>
      </c>
      <c r="AG524" s="150">
        <v>107025.3270005767</v>
      </c>
      <c r="AH524" s="150">
        <v>21294.454200232329</v>
      </c>
      <c r="AI524" s="150">
        <v>4879</v>
      </c>
      <c r="AJ524" s="150">
        <v>30755.00698709903</v>
      </c>
      <c r="AK524" s="150">
        <v>8600</v>
      </c>
      <c r="AL524" s="150">
        <v>515918.5</v>
      </c>
      <c r="AM524" s="150">
        <v>403479.53125</v>
      </c>
      <c r="AN524" s="150">
        <v>112438.921875</v>
      </c>
      <c r="AO524" s="5" t="s">
        <v>1675</v>
      </c>
    </row>
    <row r="525" spans="1:41" ht="14.25" x14ac:dyDescent="0.45">
      <c r="A525" s="150">
        <v>2014</v>
      </c>
      <c r="B525" s="5" t="s">
        <v>1476</v>
      </c>
      <c r="C525" s="5" t="s">
        <v>278</v>
      </c>
      <c r="D525" s="5" t="s">
        <v>108</v>
      </c>
      <c r="E525" s="5" t="s">
        <v>29</v>
      </c>
      <c r="F525" s="5" t="s">
        <v>29</v>
      </c>
      <c r="G525" s="5" t="s">
        <v>87</v>
      </c>
      <c r="H525" s="5" t="s">
        <v>131</v>
      </c>
      <c r="I525" s="150">
        <v>135.88957068555342</v>
      </c>
      <c r="J525" s="150">
        <v>1501.1953268338</v>
      </c>
      <c r="K525" s="150">
        <v>90.952408412074391</v>
      </c>
      <c r="L525" s="150">
        <v>853.38062213798185</v>
      </c>
      <c r="M525" s="150">
        <v>989.24780013626582</v>
      </c>
      <c r="N525" s="150">
        <v>314.40338710346703</v>
      </c>
      <c r="O525" s="150">
        <v>1010.5823156897154</v>
      </c>
      <c r="P525" s="150">
        <v>1347.4430875862872</v>
      </c>
      <c r="Q525" s="150">
        <v>1.4597300115518113</v>
      </c>
      <c r="R525" s="150">
        <v>476.45587577051117</v>
      </c>
      <c r="S525" s="150">
        <v>842.15192974142951</v>
      </c>
      <c r="T525" s="150">
        <v>1639.3890898966495</v>
      </c>
      <c r="U525" s="150">
        <v>22.681958641035834</v>
      </c>
      <c r="V525" s="150">
        <v>1089.1831624655822</v>
      </c>
      <c r="W525" s="150">
        <v>280.71730991380986</v>
      </c>
      <c r="X525" s="150">
        <v>1607.9487511863028</v>
      </c>
      <c r="Y525" s="150">
        <v>3099.1191014484607</v>
      </c>
      <c r="Z525" s="150">
        <v>954.43885370695341</v>
      </c>
      <c r="AA525" s="150">
        <v>5238.2017381711967</v>
      </c>
      <c r="AB525" s="150">
        <v>419.95309563105951</v>
      </c>
      <c r="AC525" s="150">
        <v>809.00482978680691</v>
      </c>
      <c r="AD525" s="150">
        <v>1409.2008957673254</v>
      </c>
      <c r="AE525" s="150">
        <v>2326.585064565656</v>
      </c>
      <c r="AF525" s="150">
        <v>1431.1078544625605</v>
      </c>
      <c r="AG525" s="150">
        <v>5080.7640729451896</v>
      </c>
      <c r="AH525" s="150">
        <v>1607.3394172114045</v>
      </c>
      <c r="AI525" s="150">
        <v>562.5574890672749</v>
      </c>
      <c r="AJ525" s="150">
        <v>1286.7836315600109</v>
      </c>
      <c r="AK525" s="150">
        <v>545.71445047244629</v>
      </c>
      <c r="AL525" s="150">
        <v>36973.85546875</v>
      </c>
      <c r="AM525" s="150">
        <v>25968.09765625</v>
      </c>
      <c r="AN525" s="150">
        <v>11005.755859375</v>
      </c>
      <c r="AO525" s="5" t="s">
        <v>1677</v>
      </c>
    </row>
    <row r="526" spans="1:41" ht="14.25" x14ac:dyDescent="0.45">
      <c r="A526" s="150">
        <v>2014</v>
      </c>
      <c r="B526" s="5" t="s">
        <v>1477</v>
      </c>
      <c r="C526" s="5" t="s">
        <v>278</v>
      </c>
      <c r="D526" s="5" t="s">
        <v>108</v>
      </c>
      <c r="E526" s="5" t="s">
        <v>29</v>
      </c>
      <c r="F526" s="5" t="s">
        <v>29</v>
      </c>
      <c r="G526" s="5" t="s">
        <v>87</v>
      </c>
      <c r="H526" s="5" t="s">
        <v>131</v>
      </c>
      <c r="I526" s="150">
        <v>135.87533448961619</v>
      </c>
      <c r="J526" s="150">
        <v>1452.0447400906294</v>
      </c>
      <c r="K526" s="150">
        <v>89.646054837912331</v>
      </c>
      <c r="L526" s="150">
        <v>857.72459875780316</v>
      </c>
      <c r="M526" s="150">
        <v>975.03918903951558</v>
      </c>
      <c r="N526" s="150">
        <v>274.42981542862242</v>
      </c>
      <c r="O526" s="150">
        <v>996.06727597680367</v>
      </c>
      <c r="P526" s="150">
        <v>1328.0897013024048</v>
      </c>
      <c r="Q526" s="150">
        <v>8.6624650767449349</v>
      </c>
      <c r="R526" s="150">
        <v>402.47871346264674</v>
      </c>
      <c r="S526" s="150">
        <v>891.21016709330775</v>
      </c>
      <c r="T526" s="150">
        <v>1992.1345519536073</v>
      </c>
      <c r="U526" s="150">
        <v>33.20224253256012</v>
      </c>
      <c r="V526" s="150">
        <v>978.35941329277159</v>
      </c>
      <c r="W526" s="150">
        <v>276.68535443800101</v>
      </c>
      <c r="X526" s="150">
        <v>1770.7862684032066</v>
      </c>
      <c r="Y526" s="150">
        <v>2686.0614208841139</v>
      </c>
      <c r="Z526" s="150">
        <v>857.72459875780316</v>
      </c>
      <c r="AA526" s="150">
        <v>5180.5575452750709</v>
      </c>
      <c r="AB526" s="150">
        <v>413.92129023924952</v>
      </c>
      <c r="AC526" s="150">
        <v>926.52139891373236</v>
      </c>
      <c r="AD526" s="150">
        <v>1388.9604792787652</v>
      </c>
      <c r="AE526" s="150">
        <v>2047.4716228412076</v>
      </c>
      <c r="AF526" s="150">
        <v>1175.3596713421123</v>
      </c>
      <c r="AG526" s="150">
        <v>4394.8701698932082</v>
      </c>
      <c r="AH526" s="150">
        <v>1484.6449152919322</v>
      </c>
      <c r="AI526" s="150">
        <v>554.47745029375403</v>
      </c>
      <c r="AJ526" s="150">
        <v>1273.2555447824454</v>
      </c>
      <c r="AK526" s="150">
        <v>537.87632902747396</v>
      </c>
      <c r="AL526" s="150">
        <v>35384.13671875</v>
      </c>
      <c r="AM526" s="150">
        <v>24012.689453125</v>
      </c>
      <c r="AN526" s="150">
        <v>11371.44921875</v>
      </c>
      <c r="AO526" s="5" t="s">
        <v>1678</v>
      </c>
    </row>
    <row r="527" spans="1:41" ht="14.25" x14ac:dyDescent="0.45">
      <c r="A527" s="150">
        <v>2014</v>
      </c>
      <c r="B527" s="5" t="s">
        <v>1476</v>
      </c>
      <c r="C527" s="5" t="s">
        <v>278</v>
      </c>
      <c r="D527" s="5" t="s">
        <v>108</v>
      </c>
      <c r="E527" s="5" t="s">
        <v>29</v>
      </c>
      <c r="F527" s="5" t="s">
        <v>29</v>
      </c>
      <c r="G527" s="5" t="s">
        <v>88</v>
      </c>
      <c r="H527" s="5" t="s">
        <v>131</v>
      </c>
      <c r="I527" s="150">
        <v>122.77062402309301</v>
      </c>
      <c r="J527" s="150">
        <v>1312</v>
      </c>
      <c r="K527" s="150">
        <v>81</v>
      </c>
      <c r="L527" s="150">
        <v>775.2</v>
      </c>
      <c r="M527" s="150">
        <v>881</v>
      </c>
      <c r="N527" s="150">
        <v>285.32</v>
      </c>
      <c r="O527" s="150">
        <v>922.49999999999989</v>
      </c>
      <c r="P527" s="150">
        <v>1200</v>
      </c>
      <c r="Q527" s="150">
        <v>1.3</v>
      </c>
      <c r="R527" s="150">
        <v>424.32</v>
      </c>
      <c r="S527" s="150">
        <v>750</v>
      </c>
      <c r="T527" s="150">
        <v>1496.5</v>
      </c>
      <c r="U527" s="150">
        <v>20</v>
      </c>
      <c r="V527" s="150">
        <v>970</v>
      </c>
      <c r="W527" s="150">
        <v>250</v>
      </c>
      <c r="X527" s="150">
        <v>1475</v>
      </c>
      <c r="Y527" s="150">
        <v>2760</v>
      </c>
      <c r="Z527" s="150">
        <v>850</v>
      </c>
      <c r="AA527" s="150">
        <v>4757.4012723561682</v>
      </c>
      <c r="AB527" s="150">
        <v>374</v>
      </c>
      <c r="AC527" s="150">
        <v>738.13175999999999</v>
      </c>
      <c r="AD527" s="150">
        <v>1255</v>
      </c>
      <c r="AE527" s="150">
        <v>2072</v>
      </c>
      <c r="AF527" s="150">
        <v>1300</v>
      </c>
      <c r="AG527" s="150">
        <v>4586.8383354063017</v>
      </c>
      <c r="AH527" s="150">
        <v>1463.6651321958691</v>
      </c>
      <c r="AI527" s="150">
        <v>501</v>
      </c>
      <c r="AJ527" s="150">
        <v>1171.762674409078</v>
      </c>
      <c r="AK527" s="150">
        <v>486</v>
      </c>
      <c r="AL527" s="150">
        <v>33282.70703125</v>
      </c>
      <c r="AM527" s="150">
        <v>23347.04296875</v>
      </c>
      <c r="AN527" s="150">
        <v>9935.6650390625</v>
      </c>
      <c r="AO527" s="5" t="s">
        <v>1680</v>
      </c>
    </row>
    <row r="528" spans="1:41" ht="14.25" x14ac:dyDescent="0.45">
      <c r="A528" s="150">
        <v>2014</v>
      </c>
      <c r="B528" s="5" t="s">
        <v>1477</v>
      </c>
      <c r="C528" s="5" t="s">
        <v>278</v>
      </c>
      <c r="D528" s="5" t="s">
        <v>108</v>
      </c>
      <c r="E528" s="5" t="s">
        <v>29</v>
      </c>
      <c r="F528" s="5" t="s">
        <v>29</v>
      </c>
      <c r="G528" s="5" t="s">
        <v>88</v>
      </c>
      <c r="H528" s="5" t="s">
        <v>131</v>
      </c>
      <c r="I528" s="150">
        <v>122.77062402309301</v>
      </c>
      <c r="J528" s="150">
        <v>1312</v>
      </c>
      <c r="K528" s="150">
        <v>81</v>
      </c>
      <c r="L528" s="150">
        <v>775</v>
      </c>
      <c r="M528" s="150">
        <v>881</v>
      </c>
      <c r="N528" s="150">
        <v>247.96199999999999</v>
      </c>
      <c r="O528" s="150">
        <v>900</v>
      </c>
      <c r="P528" s="150">
        <v>1200</v>
      </c>
      <c r="Q528" s="150">
        <v>7.827</v>
      </c>
      <c r="R528" s="150">
        <v>363.66102054819203</v>
      </c>
      <c r="S528" s="150">
        <v>805.25599999999997</v>
      </c>
      <c r="T528" s="150">
        <v>1800</v>
      </c>
      <c r="U528" s="150">
        <v>30</v>
      </c>
      <c r="V528" s="150">
        <v>884</v>
      </c>
      <c r="W528" s="150">
        <v>250</v>
      </c>
      <c r="X528" s="150">
        <v>1600</v>
      </c>
      <c r="Y528" s="150">
        <v>2427</v>
      </c>
      <c r="Z528" s="150">
        <v>775</v>
      </c>
      <c r="AA528" s="150">
        <v>4680.9105200000004</v>
      </c>
      <c r="AB528" s="150">
        <v>374</v>
      </c>
      <c r="AC528" s="150">
        <v>857.2534625249358</v>
      </c>
      <c r="AD528" s="150">
        <v>1255</v>
      </c>
      <c r="AE528" s="150">
        <v>1850</v>
      </c>
      <c r="AF528" s="150">
        <v>1062.0002581357121</v>
      </c>
      <c r="AG528" s="150">
        <v>3971</v>
      </c>
      <c r="AH528" s="150">
        <v>1341.4559999999999</v>
      </c>
      <c r="AI528" s="150">
        <v>501</v>
      </c>
      <c r="AJ528" s="150">
        <v>1150.4544100000001</v>
      </c>
      <c r="AK528" s="150">
        <v>486</v>
      </c>
      <c r="AL528" s="150">
        <v>31991.55078125</v>
      </c>
      <c r="AM528" s="150">
        <v>21716.83984375</v>
      </c>
      <c r="AN528" s="150">
        <v>10274.7119140625</v>
      </c>
      <c r="AO528" s="5" t="s">
        <v>1679</v>
      </c>
    </row>
    <row r="529" spans="1:41" ht="14.25" x14ac:dyDescent="0.45">
      <c r="A529" s="150">
        <v>2014</v>
      </c>
      <c r="B529" s="5" t="s">
        <v>81</v>
      </c>
      <c r="C529" s="5" t="s">
        <v>279</v>
      </c>
      <c r="D529" s="5" t="s">
        <v>108</v>
      </c>
      <c r="E529" s="5" t="s">
        <v>109</v>
      </c>
      <c r="F529" s="5" t="s">
        <v>109</v>
      </c>
      <c r="G529" s="5" t="s">
        <v>87</v>
      </c>
      <c r="H529" s="5" t="s">
        <v>131</v>
      </c>
      <c r="I529" s="150">
        <v>632.7559814453125</v>
      </c>
      <c r="J529" s="150">
        <v>1620.2694091796875</v>
      </c>
      <c r="K529" s="150">
        <v>726.02239990234375</v>
      </c>
      <c r="L529" s="150">
        <v>1085.71337890625</v>
      </c>
      <c r="M529" s="150">
        <v>1308.1683349609375</v>
      </c>
      <c r="N529" s="150">
        <v>658.51116943359375</v>
      </c>
      <c r="O529" s="150">
        <v>796.4630126953125</v>
      </c>
      <c r="P529" s="150">
        <v>2369.533447265625</v>
      </c>
      <c r="Q529" s="150">
        <v>81.2071533203125</v>
      </c>
      <c r="R529" s="150">
        <v>782.4661865234375</v>
      </c>
      <c r="S529" s="150">
        <v>246.80332946777344</v>
      </c>
      <c r="T529" s="150">
        <v>531.23590087890625</v>
      </c>
      <c r="U529" s="150">
        <v>65.297744750976563</v>
      </c>
      <c r="V529" s="150">
        <v>2056.325439453125</v>
      </c>
      <c r="W529" s="150">
        <v>692.82012939453125</v>
      </c>
      <c r="X529" s="150">
        <v>3067.017822265625</v>
      </c>
      <c r="Y529" s="150">
        <v>2369.533447265625</v>
      </c>
      <c r="Z529" s="150">
        <v>1050.8177490234375</v>
      </c>
      <c r="AA529" s="150">
        <v>8647.8095703125</v>
      </c>
      <c r="AB529" s="150">
        <v>271.44259643554688</v>
      </c>
      <c r="AC529" s="150">
        <v>91.859535217285156</v>
      </c>
      <c r="AD529" s="150">
        <v>1130.6326904296875</v>
      </c>
      <c r="AE529" s="150">
        <v>839.42352294921875</v>
      </c>
      <c r="AF529" s="150">
        <v>1510.325439453125</v>
      </c>
      <c r="AG529" s="150">
        <v>13232.2001953125</v>
      </c>
      <c r="AH529" s="150">
        <v>1277.62841796875</v>
      </c>
      <c r="AI529" s="150">
        <v>258.97747802734375</v>
      </c>
      <c r="AJ529" s="150">
        <v>701.8953857421875</v>
      </c>
      <c r="AK529" s="150">
        <v>440.48309326171875</v>
      </c>
      <c r="AL529" s="150">
        <v>48543.64453125</v>
      </c>
      <c r="AM529" s="150">
        <v>37795.9453125</v>
      </c>
      <c r="AN529" s="150">
        <v>10747.6953125</v>
      </c>
      <c r="AO529" s="5" t="s">
        <v>412</v>
      </c>
    </row>
    <row r="530" spans="1:41" ht="14.25" x14ac:dyDescent="0.45">
      <c r="A530" s="150">
        <v>2014</v>
      </c>
      <c r="B530" s="5" t="s">
        <v>81</v>
      </c>
      <c r="C530" s="5" t="s">
        <v>279</v>
      </c>
      <c r="D530" s="5" t="s">
        <v>108</v>
      </c>
      <c r="E530" s="5" t="s">
        <v>109</v>
      </c>
      <c r="F530" s="5" t="s">
        <v>109</v>
      </c>
      <c r="G530" s="5" t="s">
        <v>88</v>
      </c>
      <c r="H530" s="5" t="s">
        <v>131</v>
      </c>
      <c r="I530" s="150">
        <v>571.72881000000007</v>
      </c>
      <c r="J530" s="150">
        <v>1464</v>
      </c>
      <c r="K530" s="150">
        <v>656</v>
      </c>
      <c r="L530" s="150">
        <v>981</v>
      </c>
      <c r="M530" s="150">
        <v>1182</v>
      </c>
      <c r="N530" s="150">
        <v>595</v>
      </c>
      <c r="O530" s="150">
        <v>719.64688999999998</v>
      </c>
      <c r="P530" s="150">
        <v>2141</v>
      </c>
      <c r="Q530" s="150">
        <v>73.375</v>
      </c>
      <c r="R530" s="150">
        <v>707</v>
      </c>
      <c r="S530" s="150">
        <v>223</v>
      </c>
      <c r="T530" s="150">
        <v>480</v>
      </c>
      <c r="U530" s="150">
        <v>59</v>
      </c>
      <c r="V530" s="150">
        <v>1858</v>
      </c>
      <c r="W530" s="150">
        <v>626</v>
      </c>
      <c r="X530" s="150">
        <v>2771.2144025500002</v>
      </c>
      <c r="Y530" s="150">
        <v>2141</v>
      </c>
      <c r="Z530" s="150">
        <v>949.47</v>
      </c>
      <c r="AA530" s="150">
        <v>7813.7575500000003</v>
      </c>
      <c r="AB530" s="150">
        <v>245.26288149999999</v>
      </c>
      <c r="AC530" s="150">
        <v>83</v>
      </c>
      <c r="AD530" s="150">
        <v>1021.587</v>
      </c>
      <c r="AE530" s="150">
        <v>758.46397999999999</v>
      </c>
      <c r="AF530" s="150">
        <v>1364.65968</v>
      </c>
      <c r="AG530" s="150">
        <v>11956</v>
      </c>
      <c r="AH530" s="150">
        <v>1154.4055824766999</v>
      </c>
      <c r="AI530" s="150">
        <v>234</v>
      </c>
      <c r="AJ530" s="150">
        <v>634.20000000000005</v>
      </c>
      <c r="AK530" s="150">
        <v>398</v>
      </c>
      <c r="AL530" s="150">
        <v>43861.77734375</v>
      </c>
      <c r="AM530" s="150">
        <v>34150.65234375</v>
      </c>
      <c r="AN530" s="150">
        <v>9711.1162109375</v>
      </c>
      <c r="AO530" s="5" t="s">
        <v>413</v>
      </c>
    </row>
    <row r="531" spans="1:41" ht="14.25" x14ac:dyDescent="0.45">
      <c r="A531" s="150">
        <v>2014</v>
      </c>
      <c r="B531" s="5" t="s">
        <v>81</v>
      </c>
      <c r="C531" s="5" t="s">
        <v>279</v>
      </c>
      <c r="D531" s="5" t="s">
        <v>108</v>
      </c>
      <c r="E531" s="5" t="s">
        <v>30</v>
      </c>
      <c r="F531" s="5" t="s">
        <v>30</v>
      </c>
      <c r="G531" s="5" t="s">
        <v>87</v>
      </c>
      <c r="H531" s="5" t="s">
        <v>131</v>
      </c>
      <c r="I531" s="150">
        <v>4870.54638671875</v>
      </c>
      <c r="J531" s="150">
        <v>7137.37548828125</v>
      </c>
      <c r="K531" s="150">
        <v>2299.80859375</v>
      </c>
      <c r="L531" s="150">
        <v>1877.033447265625</v>
      </c>
      <c r="M531" s="150">
        <v>5449.5947265625</v>
      </c>
      <c r="N531" s="150">
        <v>3217.29736328125</v>
      </c>
      <c r="O531" s="150">
        <v>3678.599609375</v>
      </c>
      <c r="P531" s="150">
        <v>4984.76318359375</v>
      </c>
      <c r="Q531" s="150">
        <v>1899.168212890625</v>
      </c>
      <c r="R531" s="150">
        <v>3085.594970703125</v>
      </c>
      <c r="S531" s="150">
        <v>4770.0556640625</v>
      </c>
      <c r="T531" s="150">
        <v>3811.617431640625</v>
      </c>
      <c r="U531" s="150">
        <v>1046.9774169921875</v>
      </c>
      <c r="V531" s="150">
        <v>2632.937744140625</v>
      </c>
      <c r="W531" s="150">
        <v>804.60101318359375</v>
      </c>
      <c r="X531" s="150">
        <v>5855.720703125</v>
      </c>
      <c r="Y531" s="150">
        <v>15388.1328125</v>
      </c>
      <c r="Z531" s="150">
        <v>3297.046875</v>
      </c>
      <c r="AA531" s="150">
        <v>28249.759765625</v>
      </c>
      <c r="AB531" s="150">
        <v>1327.603271484375</v>
      </c>
      <c r="AC531" s="150">
        <v>5492.7578125</v>
      </c>
      <c r="AD531" s="150">
        <v>2656.59765625</v>
      </c>
      <c r="AE531" s="150">
        <v>4564.64501953125</v>
      </c>
      <c r="AF531" s="150">
        <v>21768.927734375</v>
      </c>
      <c r="AG531" s="150">
        <v>30217.361328125</v>
      </c>
      <c r="AH531" s="150">
        <v>8005.1552734375</v>
      </c>
      <c r="AI531" s="150">
        <v>1877.033447265625</v>
      </c>
      <c r="AJ531" s="150">
        <v>12419.1357421875</v>
      </c>
      <c r="AK531" s="150">
        <v>1854.8985595703125</v>
      </c>
      <c r="AL531" s="150">
        <v>194540.75</v>
      </c>
      <c r="AM531" s="150">
        <v>152149.46875</v>
      </c>
      <c r="AN531" s="150">
        <v>42391.2890625</v>
      </c>
      <c r="AO531" s="5" t="s">
        <v>414</v>
      </c>
    </row>
    <row r="532" spans="1:41" ht="14.25" x14ac:dyDescent="0.45">
      <c r="A532" s="150">
        <v>2014</v>
      </c>
      <c r="B532" s="5" t="s">
        <v>81</v>
      </c>
      <c r="C532" s="5" t="s">
        <v>279</v>
      </c>
      <c r="D532" s="5" t="s">
        <v>108</v>
      </c>
      <c r="E532" s="5" t="s">
        <v>30</v>
      </c>
      <c r="F532" s="5" t="s">
        <v>30</v>
      </c>
      <c r="G532" s="5" t="s">
        <v>88</v>
      </c>
      <c r="H532" s="5" t="s">
        <v>131</v>
      </c>
      <c r="I532" s="150">
        <v>4400.7990000000009</v>
      </c>
      <c r="J532" s="150">
        <v>6449</v>
      </c>
      <c r="K532" s="150">
        <v>2078</v>
      </c>
      <c r="L532" s="150">
        <v>1696</v>
      </c>
      <c r="M532" s="150">
        <v>4924</v>
      </c>
      <c r="N532" s="150">
        <v>2907</v>
      </c>
      <c r="O532" s="150">
        <v>3323.811369999999</v>
      </c>
      <c r="P532" s="150">
        <v>4504</v>
      </c>
      <c r="Q532" s="150">
        <v>1716</v>
      </c>
      <c r="R532" s="150">
        <v>2788</v>
      </c>
      <c r="S532" s="150">
        <v>4310</v>
      </c>
      <c r="T532" s="150">
        <v>3444</v>
      </c>
      <c r="U532" s="150">
        <v>946</v>
      </c>
      <c r="V532" s="150">
        <v>2379</v>
      </c>
      <c r="W532" s="150">
        <v>727</v>
      </c>
      <c r="X532" s="150">
        <v>5290.9565242933959</v>
      </c>
      <c r="Y532" s="150">
        <v>13904</v>
      </c>
      <c r="Z532" s="150">
        <v>2979.058</v>
      </c>
      <c r="AA532" s="150">
        <v>25525.166405932989</v>
      </c>
      <c r="AB532" s="150">
        <v>1199.560475259</v>
      </c>
      <c r="AC532" s="150">
        <v>4963</v>
      </c>
      <c r="AD532" s="150">
        <v>2400.3780000000002</v>
      </c>
      <c r="AE532" s="150">
        <v>4124.4006741669309</v>
      </c>
      <c r="AF532" s="150">
        <v>19669.389800000001</v>
      </c>
      <c r="AG532" s="150">
        <v>27303</v>
      </c>
      <c r="AH532" s="150">
        <v>7233.0854000000018</v>
      </c>
      <c r="AI532" s="150">
        <v>1696</v>
      </c>
      <c r="AJ532" s="150">
        <v>11221.35232451111</v>
      </c>
      <c r="AK532" s="150">
        <v>1676</v>
      </c>
      <c r="AL532" s="150">
        <v>175777.9375</v>
      </c>
      <c r="AM532" s="150">
        <v>137475.171875</v>
      </c>
      <c r="AN532" s="150">
        <v>38302.79296875</v>
      </c>
      <c r="AO532" s="5" t="s">
        <v>415</v>
      </c>
    </row>
    <row r="533" spans="1:41" ht="14.25" x14ac:dyDescent="0.45">
      <c r="A533" s="150">
        <v>2014</v>
      </c>
      <c r="B533" s="5" t="s">
        <v>81</v>
      </c>
      <c r="C533" s="5" t="s">
        <v>279</v>
      </c>
      <c r="D533" s="5" t="s">
        <v>108</v>
      </c>
      <c r="E533" s="5" t="s">
        <v>110</v>
      </c>
      <c r="F533" s="5" t="s">
        <v>110</v>
      </c>
      <c r="G533" s="5" t="s">
        <v>87</v>
      </c>
      <c r="H533" s="5" t="s">
        <v>131</v>
      </c>
      <c r="I533" s="150">
        <v>6521.84423828125</v>
      </c>
      <c r="J533" s="150">
        <v>12366.728515625</v>
      </c>
      <c r="K533" s="150">
        <v>968.39874267578125</v>
      </c>
      <c r="L533" s="150">
        <v>2413.802978515625</v>
      </c>
      <c r="M533" s="150">
        <v>4203.40380859375</v>
      </c>
      <c r="N533" s="150">
        <v>2678.314208984375</v>
      </c>
      <c r="O533" s="150">
        <v>3534.16455078125</v>
      </c>
      <c r="P533" s="150">
        <v>5907.78564453125</v>
      </c>
      <c r="Q533" s="150">
        <v>2084.068359375</v>
      </c>
      <c r="R533" s="150">
        <v>2959.426513671875</v>
      </c>
      <c r="S533" s="150">
        <v>5162.94873046875</v>
      </c>
      <c r="T533" s="150">
        <v>7642.04931640625</v>
      </c>
      <c r="U533" s="150">
        <v>966.18524169921875</v>
      </c>
      <c r="V533" s="150">
        <v>4975.9091796875</v>
      </c>
      <c r="W533" s="150">
        <v>1840.0560302734375</v>
      </c>
      <c r="X533" s="150">
        <v>9212.34375</v>
      </c>
      <c r="Y533" s="150">
        <v>26028.34375</v>
      </c>
      <c r="Z533" s="150">
        <v>4676.34326171875</v>
      </c>
      <c r="AA533" s="150">
        <v>34197.33203125</v>
      </c>
      <c r="AB533" s="150">
        <v>981.02618408203125</v>
      </c>
      <c r="AC533" s="150">
        <v>3503.943359375</v>
      </c>
      <c r="AD533" s="150">
        <v>9686.4423828125</v>
      </c>
      <c r="AE533" s="150">
        <v>5783.9677734375</v>
      </c>
      <c r="AF533" s="150">
        <v>8784.361328125</v>
      </c>
      <c r="AG533" s="150">
        <v>40433.69140625</v>
      </c>
      <c r="AH533" s="150">
        <v>9130.8154296875</v>
      </c>
      <c r="AI533" s="150">
        <v>2159.25244140625</v>
      </c>
      <c r="AJ533" s="150">
        <v>15894.431640625</v>
      </c>
      <c r="AK533" s="150">
        <v>5444.06103515625</v>
      </c>
      <c r="AL533" s="150">
        <v>240141.421875</v>
      </c>
      <c r="AM533" s="150">
        <v>180176.484375</v>
      </c>
      <c r="AN533" s="150">
        <v>59964.96484375</v>
      </c>
      <c r="AO533" s="5" t="s">
        <v>416</v>
      </c>
    </row>
    <row r="534" spans="1:41" ht="14.25" x14ac:dyDescent="0.45">
      <c r="A534" s="150">
        <v>2014</v>
      </c>
      <c r="B534" s="5" t="s">
        <v>81</v>
      </c>
      <c r="C534" s="5" t="s">
        <v>279</v>
      </c>
      <c r="D534" s="5" t="s">
        <v>108</v>
      </c>
      <c r="E534" s="5" t="s">
        <v>110</v>
      </c>
      <c r="F534" s="5" t="s">
        <v>110</v>
      </c>
      <c r="G534" s="5" t="s">
        <v>88</v>
      </c>
      <c r="H534" s="5" t="s">
        <v>131</v>
      </c>
      <c r="I534" s="150">
        <v>5892.8345399999998</v>
      </c>
      <c r="J534" s="150">
        <v>11174</v>
      </c>
      <c r="K534" s="150">
        <v>875</v>
      </c>
      <c r="L534" s="150">
        <v>2181</v>
      </c>
      <c r="M534" s="150">
        <v>3798</v>
      </c>
      <c r="N534" s="150">
        <v>2420</v>
      </c>
      <c r="O534" s="150">
        <v>3193.3064399999998</v>
      </c>
      <c r="P534" s="150">
        <v>5338</v>
      </c>
      <c r="Q534" s="150">
        <v>1883.067</v>
      </c>
      <c r="R534" s="150">
        <v>2674</v>
      </c>
      <c r="S534" s="150">
        <v>4665</v>
      </c>
      <c r="T534" s="150">
        <v>6905</v>
      </c>
      <c r="U534" s="150">
        <v>873</v>
      </c>
      <c r="V534" s="150">
        <v>4496</v>
      </c>
      <c r="W534" s="150">
        <v>1662.5889099999999</v>
      </c>
      <c r="X534" s="150">
        <v>8323.8448639499984</v>
      </c>
      <c r="Y534" s="150">
        <v>23518</v>
      </c>
      <c r="Z534" s="150">
        <v>4225.326</v>
      </c>
      <c r="AA534" s="150">
        <v>30899.117200000001</v>
      </c>
      <c r="AB534" s="150">
        <v>886.40958662116054</v>
      </c>
      <c r="AC534" s="150">
        <v>3166</v>
      </c>
      <c r="AD534" s="150">
        <v>8752.2179999999989</v>
      </c>
      <c r="AE534" s="150">
        <v>5226.1240699999998</v>
      </c>
      <c r="AF534" s="150">
        <v>7937.1401900000001</v>
      </c>
      <c r="AG534" s="150">
        <v>36534</v>
      </c>
      <c r="AH534" s="150">
        <v>8250.1796199999862</v>
      </c>
      <c r="AI534" s="150">
        <v>1951</v>
      </c>
      <c r="AJ534" s="150">
        <v>14361.46803628889</v>
      </c>
      <c r="AK534" s="150">
        <v>4919</v>
      </c>
      <c r="AL534" s="150">
        <v>216980.609375</v>
      </c>
      <c r="AM534" s="150">
        <v>162799.078125</v>
      </c>
      <c r="AN534" s="150">
        <v>54181.55078125</v>
      </c>
      <c r="AO534" s="5" t="s">
        <v>417</v>
      </c>
    </row>
    <row r="535" spans="1:41" ht="14.25" x14ac:dyDescent="0.45">
      <c r="A535" s="150">
        <v>2014</v>
      </c>
      <c r="B535" s="5" t="s">
        <v>81</v>
      </c>
      <c r="C535" s="5" t="s">
        <v>279</v>
      </c>
      <c r="D535" s="5" t="s">
        <v>108</v>
      </c>
      <c r="E535" s="5" t="s">
        <v>111</v>
      </c>
      <c r="F535" s="5" t="s">
        <v>111</v>
      </c>
      <c r="G535" s="5" t="s">
        <v>87</v>
      </c>
      <c r="H535" s="5" t="s">
        <v>131</v>
      </c>
      <c r="I535" s="150">
        <v>10379.82421875</v>
      </c>
      <c r="J535" s="150">
        <v>12332.419921875</v>
      </c>
      <c r="K535" s="150">
        <v>2729.224365234375</v>
      </c>
      <c r="L535" s="150">
        <v>2381.70751953125</v>
      </c>
      <c r="M535" s="150">
        <v>7564.57763671875</v>
      </c>
      <c r="N535" s="150">
        <v>6412.4599609375</v>
      </c>
      <c r="O535" s="150">
        <v>5109.3466796875</v>
      </c>
      <c r="P535" s="150">
        <v>5371.01611328125</v>
      </c>
      <c r="Q535" s="150">
        <v>3243.859130859375</v>
      </c>
      <c r="R535" s="150">
        <v>5596.79150390625</v>
      </c>
      <c r="S535" s="150">
        <v>8041.5830078125</v>
      </c>
      <c r="T535" s="150">
        <v>6112.53271484375</v>
      </c>
      <c r="U535" s="150">
        <v>1504.0616455078125</v>
      </c>
      <c r="V535" s="150">
        <v>4478.982421875</v>
      </c>
      <c r="W535" s="150">
        <v>2306.44921875</v>
      </c>
      <c r="X535" s="150">
        <v>8660.58203125</v>
      </c>
      <c r="Y535" s="150">
        <v>30342.421875</v>
      </c>
      <c r="Z535" s="150">
        <v>3822.983642578125</v>
      </c>
      <c r="AA535" s="150">
        <v>40859.26953125</v>
      </c>
      <c r="AB535" s="150">
        <v>1880.5546875</v>
      </c>
      <c r="AC535" s="150">
        <v>8330.4423828125</v>
      </c>
      <c r="AD535" s="150">
        <v>5251.8291015625</v>
      </c>
      <c r="AE535" s="150">
        <v>8180.1494140625</v>
      </c>
      <c r="AF535" s="150">
        <v>29789.765625</v>
      </c>
      <c r="AG535" s="150">
        <v>77662.2578125</v>
      </c>
      <c r="AH535" s="150">
        <v>11807.837890625</v>
      </c>
      <c r="AI535" s="150">
        <v>2874.20751953125</v>
      </c>
      <c r="AJ535" s="150">
        <v>16877.33984375</v>
      </c>
      <c r="AK535" s="150">
        <v>3596.90966796875</v>
      </c>
      <c r="AL535" s="150">
        <v>333501.40625</v>
      </c>
      <c r="AM535" s="150">
        <v>267565.75</v>
      </c>
      <c r="AN535" s="150">
        <v>65935.6328125</v>
      </c>
      <c r="AO535" s="5" t="s">
        <v>418</v>
      </c>
    </row>
    <row r="536" spans="1:41" ht="14.25" x14ac:dyDescent="0.45">
      <c r="A536" s="150">
        <v>2014</v>
      </c>
      <c r="B536" s="5" t="s">
        <v>81</v>
      </c>
      <c r="C536" s="5" t="s">
        <v>279</v>
      </c>
      <c r="D536" s="5" t="s">
        <v>108</v>
      </c>
      <c r="E536" s="5" t="s">
        <v>111</v>
      </c>
      <c r="F536" s="5" t="s">
        <v>111</v>
      </c>
      <c r="G536" s="5" t="s">
        <v>88</v>
      </c>
      <c r="H536" s="5" t="s">
        <v>131</v>
      </c>
      <c r="I536" s="150">
        <v>9378.7258899999997</v>
      </c>
      <c r="J536" s="150">
        <v>11143</v>
      </c>
      <c r="K536" s="150">
        <v>2466</v>
      </c>
      <c r="L536" s="150">
        <v>2152</v>
      </c>
      <c r="M536" s="150">
        <v>6835</v>
      </c>
      <c r="N536" s="150">
        <v>5794</v>
      </c>
      <c r="O536" s="150">
        <v>4616.5677099999994</v>
      </c>
      <c r="P536" s="150">
        <v>4853</v>
      </c>
      <c r="Q536" s="150">
        <v>2931</v>
      </c>
      <c r="R536" s="150">
        <v>5057</v>
      </c>
      <c r="S536" s="150">
        <v>7266</v>
      </c>
      <c r="T536" s="150">
        <v>5523</v>
      </c>
      <c r="U536" s="150">
        <v>1359</v>
      </c>
      <c r="V536" s="150">
        <v>4047</v>
      </c>
      <c r="W536" s="150">
        <v>2084</v>
      </c>
      <c r="X536" s="150">
        <v>7825.2983541933954</v>
      </c>
      <c r="Y536" s="150">
        <v>27416</v>
      </c>
      <c r="Z536" s="150">
        <v>3454.27</v>
      </c>
      <c r="AA536" s="150">
        <v>36918.531673944148</v>
      </c>
      <c r="AB536" s="150">
        <v>1699.1816752590009</v>
      </c>
      <c r="AC536" s="150">
        <v>7527</v>
      </c>
      <c r="AD536" s="150">
        <v>4745.3079999999991</v>
      </c>
      <c r="AE536" s="150">
        <v>7391.2018724278014</v>
      </c>
      <c r="AF536" s="150">
        <v>26916.645414490082</v>
      </c>
      <c r="AG536" s="150">
        <v>70172</v>
      </c>
      <c r="AH536" s="150">
        <v>10669.012120000019</v>
      </c>
      <c r="AI536" s="150">
        <v>2597</v>
      </c>
      <c r="AJ536" s="150">
        <v>15249.57809371111</v>
      </c>
      <c r="AK536" s="150">
        <v>3250</v>
      </c>
      <c r="AL536" s="150">
        <v>301336.3125</v>
      </c>
      <c r="AM536" s="150">
        <v>241759.953125</v>
      </c>
      <c r="AN536" s="150">
        <v>59576.3671875</v>
      </c>
      <c r="AO536" s="5" t="s">
        <v>419</v>
      </c>
    </row>
    <row r="537" spans="1:41" ht="14.25" x14ac:dyDescent="0.45">
      <c r="A537" s="150">
        <v>2014</v>
      </c>
      <c r="B537" s="5" t="s">
        <v>81</v>
      </c>
      <c r="C537" s="5" t="s">
        <v>279</v>
      </c>
      <c r="D537" s="5" t="s">
        <v>108</v>
      </c>
      <c r="E537" s="5" t="s">
        <v>292</v>
      </c>
      <c r="F537" s="5" t="s">
        <v>292</v>
      </c>
      <c r="G537" s="5" t="s">
        <v>87</v>
      </c>
      <c r="H537" s="5" t="s">
        <v>131</v>
      </c>
      <c r="I537" s="150">
        <v>3576.844970703125</v>
      </c>
      <c r="J537" s="150">
        <v>2739.18505859375</v>
      </c>
      <c r="K537" s="150">
        <v>189.25277709960938</v>
      </c>
      <c r="L537" s="150">
        <v>127.27526092529297</v>
      </c>
      <c r="M537" s="150">
        <v>167.11795043945313</v>
      </c>
      <c r="N537" s="150">
        <v>625.30889892578125</v>
      </c>
      <c r="O537" s="150">
        <v>620.74810791015625</v>
      </c>
      <c r="P537" s="150">
        <v>560.01116943359375</v>
      </c>
      <c r="Q537" s="150">
        <v>1240.4722900390625</v>
      </c>
      <c r="R537" s="150">
        <v>1029.26953125</v>
      </c>
      <c r="S537" s="150">
        <v>1467.5390625</v>
      </c>
      <c r="T537" s="150">
        <v>3070.1005859375</v>
      </c>
      <c r="U537" s="150">
        <v>743.730224609375</v>
      </c>
      <c r="V537" s="150">
        <v>1093.4605712890625</v>
      </c>
      <c r="W537" s="150">
        <v>555.39337158203125</v>
      </c>
      <c r="X537" s="150">
        <v>2325.68408203125</v>
      </c>
      <c r="Y537" s="150">
        <v>10896.9755859375</v>
      </c>
      <c r="Z537" s="150">
        <v>337.51962280273438</v>
      </c>
      <c r="AA537" s="150">
        <v>13188.9248046875</v>
      </c>
      <c r="AB537" s="150">
        <v>150.28651428222656</v>
      </c>
      <c r="AC537" s="150">
        <v>1414.41552734375</v>
      </c>
      <c r="AD537" s="150">
        <v>3797.582763671875</v>
      </c>
      <c r="AE537" s="150">
        <v>1280.58837890625</v>
      </c>
      <c r="AF537" s="150">
        <v>2925.434326171875</v>
      </c>
      <c r="AG537" s="150">
        <v>14321.234375</v>
      </c>
      <c r="AH537" s="150">
        <v>3102.27978515625</v>
      </c>
      <c r="AI537" s="150">
        <v>683.9661865234375</v>
      </c>
      <c r="AJ537" s="150">
        <v>7949.875</v>
      </c>
      <c r="AK537" s="150">
        <v>3719.7578125</v>
      </c>
      <c r="AL537" s="150">
        <v>83900.2421875</v>
      </c>
      <c r="AM537" s="150">
        <v>64050.52734375</v>
      </c>
      <c r="AN537" s="150">
        <v>19849.70703125</v>
      </c>
      <c r="AO537" s="5" t="s">
        <v>420</v>
      </c>
    </row>
    <row r="538" spans="1:41" ht="14.25" x14ac:dyDescent="0.45">
      <c r="A538" s="150">
        <v>2014</v>
      </c>
      <c r="B538" s="5" t="s">
        <v>81</v>
      </c>
      <c r="C538" s="5" t="s">
        <v>279</v>
      </c>
      <c r="D538" s="5" t="s">
        <v>108</v>
      </c>
      <c r="E538" s="5" t="s">
        <v>292</v>
      </c>
      <c r="F538" s="5" t="s">
        <v>292</v>
      </c>
      <c r="G538" s="5" t="s">
        <v>88</v>
      </c>
      <c r="H538" s="5" t="s">
        <v>131</v>
      </c>
      <c r="I538" s="150">
        <v>3231.8705299999988</v>
      </c>
      <c r="J538" s="150">
        <v>2475</v>
      </c>
      <c r="K538" s="150">
        <v>171</v>
      </c>
      <c r="L538" s="150">
        <v>115</v>
      </c>
      <c r="M538" s="150">
        <v>151</v>
      </c>
      <c r="N538" s="150">
        <v>565</v>
      </c>
      <c r="O538" s="150">
        <v>560.87906000000009</v>
      </c>
      <c r="P538" s="150">
        <v>506</v>
      </c>
      <c r="Q538" s="150">
        <v>1120.8330000000001</v>
      </c>
      <c r="R538" s="150">
        <v>930</v>
      </c>
      <c r="S538" s="150">
        <v>1326</v>
      </c>
      <c r="T538" s="150">
        <v>2774</v>
      </c>
      <c r="U538" s="150">
        <v>672</v>
      </c>
      <c r="V538" s="150">
        <v>988</v>
      </c>
      <c r="W538" s="150">
        <v>501.82758999999999</v>
      </c>
      <c r="X538" s="150">
        <v>2101.3798989000002</v>
      </c>
      <c r="Y538" s="150">
        <v>9846</v>
      </c>
      <c r="Z538" s="150">
        <v>304.96699999999998</v>
      </c>
      <c r="AA538" s="150">
        <v>11916.89782</v>
      </c>
      <c r="AB538" s="150">
        <v>135.79188805000001</v>
      </c>
      <c r="AC538" s="150">
        <v>1278</v>
      </c>
      <c r="AD538" s="150">
        <v>3431.319</v>
      </c>
      <c r="AE538" s="150">
        <v>1157.07997</v>
      </c>
      <c r="AF538" s="150">
        <v>2643.286160000001</v>
      </c>
      <c r="AG538" s="150">
        <v>12940</v>
      </c>
      <c r="AH538" s="150">
        <v>2803.0755086339141</v>
      </c>
      <c r="AI538" s="150">
        <v>618</v>
      </c>
      <c r="AJ538" s="150">
        <v>7183.1366362888884</v>
      </c>
      <c r="AK538" s="150">
        <v>3361</v>
      </c>
      <c r="AL538" s="150">
        <v>75808.3359375</v>
      </c>
      <c r="AM538" s="150">
        <v>57873.0703125</v>
      </c>
      <c r="AN538" s="150">
        <v>17935.2734375</v>
      </c>
      <c r="AO538" s="5" t="s">
        <v>421</v>
      </c>
    </row>
    <row r="539" spans="1:41" ht="14.25" x14ac:dyDescent="0.45">
      <c r="A539" s="150">
        <v>2014</v>
      </c>
      <c r="B539" s="5" t="s">
        <v>81</v>
      </c>
      <c r="C539" s="5" t="s">
        <v>279</v>
      </c>
      <c r="D539" s="5" t="s">
        <v>108</v>
      </c>
      <c r="E539" s="5" t="s">
        <v>113</v>
      </c>
      <c r="F539" s="5" t="s">
        <v>113</v>
      </c>
      <c r="G539" s="5" t="s">
        <v>87</v>
      </c>
      <c r="H539" s="5" t="s">
        <v>131</v>
      </c>
      <c r="I539" s="150">
        <v>2189.9951171875</v>
      </c>
      <c r="J539" s="150">
        <v>5448.48779296875</v>
      </c>
      <c r="K539" s="150">
        <v>53.123588562011719</v>
      </c>
      <c r="L539" s="150">
        <v>351.94375610351563</v>
      </c>
      <c r="M539" s="150">
        <v>1726.5166015625</v>
      </c>
      <c r="N539" s="150">
        <v>1134.409912109375</v>
      </c>
      <c r="O539" s="150">
        <v>1037.2720947265625</v>
      </c>
      <c r="P539" s="150">
        <v>1695.52783203125</v>
      </c>
      <c r="Q539" s="150">
        <v>762.3887939453125</v>
      </c>
      <c r="R539" s="150">
        <v>743.730224609375</v>
      </c>
      <c r="S539" s="150">
        <v>2690.48828125</v>
      </c>
      <c r="T539" s="150">
        <v>1785.1739501953125</v>
      </c>
      <c r="U539" s="150">
        <v>106.24717712402344</v>
      </c>
      <c r="V539" s="150">
        <v>748.1572265625</v>
      </c>
      <c r="W539" s="150">
        <v>251.31085205078125</v>
      </c>
      <c r="X539" s="150">
        <v>2007.90625</v>
      </c>
      <c r="Y539" s="150">
        <v>10075.7734375</v>
      </c>
      <c r="Z539" s="150">
        <v>2399.394287109375</v>
      </c>
      <c r="AA539" s="150">
        <v>7125.55224609375</v>
      </c>
      <c r="AB539" s="150">
        <v>240.32600402832031</v>
      </c>
      <c r="AC539" s="150">
        <v>1189.7470703125</v>
      </c>
      <c r="AD539" s="150">
        <v>3231.941650390625</v>
      </c>
      <c r="AE539" s="150">
        <v>1620.9661865234375</v>
      </c>
      <c r="AF539" s="150">
        <v>3251.3388671875</v>
      </c>
      <c r="AG539" s="150">
        <v>8579.458984375</v>
      </c>
      <c r="AH539" s="150">
        <v>3244.77490234375</v>
      </c>
      <c r="AI539" s="150">
        <v>719.38189697265625</v>
      </c>
      <c r="AJ539" s="150">
        <v>5941.52587890625</v>
      </c>
      <c r="AK539" s="150">
        <v>660.724609375</v>
      </c>
      <c r="AL539" s="150">
        <v>71013.578125</v>
      </c>
      <c r="AM539" s="150">
        <v>53364.64453125</v>
      </c>
      <c r="AN539" s="150">
        <v>17648.94140625</v>
      </c>
      <c r="AO539" s="5" t="s">
        <v>422</v>
      </c>
    </row>
    <row r="540" spans="1:41" ht="14.25" x14ac:dyDescent="0.45">
      <c r="A540" s="150">
        <v>2014</v>
      </c>
      <c r="B540" s="5" t="s">
        <v>81</v>
      </c>
      <c r="C540" s="5" t="s">
        <v>279</v>
      </c>
      <c r="D540" s="5" t="s">
        <v>108</v>
      </c>
      <c r="E540" s="5" t="s">
        <v>113</v>
      </c>
      <c r="F540" s="5" t="s">
        <v>113</v>
      </c>
      <c r="G540" s="5" t="s">
        <v>88</v>
      </c>
      <c r="H540" s="5" t="s">
        <v>131</v>
      </c>
      <c r="I540" s="150">
        <v>1978.7776899999999</v>
      </c>
      <c r="J540" s="150">
        <v>4923</v>
      </c>
      <c r="K540" s="150">
        <v>48</v>
      </c>
      <c r="L540" s="150">
        <v>318</v>
      </c>
      <c r="M540" s="150">
        <v>1560</v>
      </c>
      <c r="N540" s="150">
        <v>1025</v>
      </c>
      <c r="O540" s="150">
        <v>937.23070999999982</v>
      </c>
      <c r="P540" s="150">
        <v>1532</v>
      </c>
      <c r="Q540" s="150">
        <v>688.85900000000004</v>
      </c>
      <c r="R540" s="150">
        <v>672</v>
      </c>
      <c r="S540" s="150">
        <v>2431</v>
      </c>
      <c r="T540" s="150">
        <v>1613</v>
      </c>
      <c r="U540" s="150">
        <v>96</v>
      </c>
      <c r="V540" s="150">
        <v>676</v>
      </c>
      <c r="W540" s="150">
        <v>227.07277999999999</v>
      </c>
      <c r="X540" s="150">
        <v>1814.250562499999</v>
      </c>
      <c r="Y540" s="150">
        <v>9104</v>
      </c>
      <c r="Z540" s="150">
        <v>2167.9810000000002</v>
      </c>
      <c r="AA540" s="150">
        <v>6438.3172600000007</v>
      </c>
      <c r="AB540" s="150">
        <v>217.14738045000001</v>
      </c>
      <c r="AC540" s="150">
        <v>1075</v>
      </c>
      <c r="AD540" s="150">
        <v>2920.232</v>
      </c>
      <c r="AE540" s="150">
        <v>1464.62951</v>
      </c>
      <c r="AF540" s="150">
        <v>2937.7583199999981</v>
      </c>
      <c r="AG540" s="150">
        <v>7752</v>
      </c>
      <c r="AH540" s="150">
        <v>2931.8274250022419</v>
      </c>
      <c r="AI540" s="150">
        <v>650</v>
      </c>
      <c r="AJ540" s="150">
        <v>5368.4859900000001</v>
      </c>
      <c r="AK540" s="150">
        <v>597</v>
      </c>
      <c r="AL540" s="150">
        <v>64164.56640625</v>
      </c>
      <c r="AM540" s="150">
        <v>48217.8046875</v>
      </c>
      <c r="AN540" s="150">
        <v>15946.7607421875</v>
      </c>
      <c r="AO540" s="5" t="s">
        <v>423</v>
      </c>
    </row>
    <row r="541" spans="1:41" ht="14.25" x14ac:dyDescent="0.45">
      <c r="A541" s="150">
        <v>2014</v>
      </c>
      <c r="B541" s="5" t="s">
        <v>81</v>
      </c>
      <c r="C541" s="5" t="s">
        <v>279</v>
      </c>
      <c r="D541" s="5" t="s">
        <v>108</v>
      </c>
      <c r="E541" s="5" t="s">
        <v>114</v>
      </c>
      <c r="F541" s="5" t="s">
        <v>114</v>
      </c>
      <c r="G541" s="5" t="s">
        <v>87</v>
      </c>
      <c r="H541" s="5" t="s">
        <v>131</v>
      </c>
      <c r="I541" s="150">
        <v>5509.27783203125</v>
      </c>
      <c r="J541" s="150">
        <v>5195.04443359375</v>
      </c>
      <c r="K541" s="150">
        <v>429.41567993164063</v>
      </c>
      <c r="L541" s="150">
        <v>504.674072265625</v>
      </c>
      <c r="M541" s="150">
        <v>2114.98291015625</v>
      </c>
      <c r="N541" s="150">
        <v>3195.162353515625</v>
      </c>
      <c r="O541" s="150">
        <v>1430.7469482421875</v>
      </c>
      <c r="P541" s="150">
        <v>386.25274658203125</v>
      </c>
      <c r="Q541" s="150">
        <v>1344.6907958984375</v>
      </c>
      <c r="R541" s="150">
        <v>2511.1962890625</v>
      </c>
      <c r="S541" s="150">
        <v>3271.527587890625</v>
      </c>
      <c r="T541" s="150">
        <v>2300.91552734375</v>
      </c>
      <c r="U541" s="150">
        <v>457.08419799804688</v>
      </c>
      <c r="V541" s="150">
        <v>1846.044677734375</v>
      </c>
      <c r="W541" s="150">
        <v>1501.84814453125</v>
      </c>
      <c r="X541" s="150">
        <v>2804.861083984375</v>
      </c>
      <c r="Y541" s="150">
        <v>14954.2900390625</v>
      </c>
      <c r="Z541" s="150">
        <v>525.93682861328125</v>
      </c>
      <c r="AA541" s="150">
        <v>12609.5087890625</v>
      </c>
      <c r="AB541" s="150">
        <v>552.95147705078125</v>
      </c>
      <c r="AC541" s="150">
        <v>2837.68505859375</v>
      </c>
      <c r="AD541" s="150">
        <v>2595.231201171875</v>
      </c>
      <c r="AE541" s="150">
        <v>3615.504150390625</v>
      </c>
      <c r="AF541" s="150">
        <v>8020.837890625</v>
      </c>
      <c r="AG541" s="150">
        <v>47444.8984375</v>
      </c>
      <c r="AH541" s="150">
        <v>3802.682373046875</v>
      </c>
      <c r="AI541" s="150">
        <v>997.17401123046875</v>
      </c>
      <c r="AJ541" s="150">
        <v>4458.2041015625</v>
      </c>
      <c r="AK541" s="150">
        <v>1742.010986328125</v>
      </c>
      <c r="AL541" s="150">
        <v>138960.640625</v>
      </c>
      <c r="AM541" s="150">
        <v>115416.2890625</v>
      </c>
      <c r="AN541" s="150">
        <v>23544.345703125</v>
      </c>
      <c r="AO541" s="5" t="s">
        <v>424</v>
      </c>
    </row>
    <row r="542" spans="1:41" ht="14.25" x14ac:dyDescent="0.45">
      <c r="A542" s="150">
        <v>2014</v>
      </c>
      <c r="B542" s="5" t="s">
        <v>81</v>
      </c>
      <c r="C542" s="5" t="s">
        <v>279</v>
      </c>
      <c r="D542" s="5" t="s">
        <v>108</v>
      </c>
      <c r="E542" s="5" t="s">
        <v>114</v>
      </c>
      <c r="F542" s="5" t="s">
        <v>114</v>
      </c>
      <c r="G542" s="5" t="s">
        <v>88</v>
      </c>
      <c r="H542" s="5" t="s">
        <v>131</v>
      </c>
      <c r="I542" s="150">
        <v>4977.9268899999988</v>
      </c>
      <c r="J542" s="150">
        <v>4694</v>
      </c>
      <c r="K542" s="150">
        <v>388</v>
      </c>
      <c r="L542" s="150">
        <v>456</v>
      </c>
      <c r="M542" s="150">
        <v>1911</v>
      </c>
      <c r="N542" s="150">
        <v>2887</v>
      </c>
      <c r="O542" s="150">
        <v>1292.7563399999999</v>
      </c>
      <c r="P542" s="150">
        <v>349</v>
      </c>
      <c r="Q542" s="150">
        <v>1215</v>
      </c>
      <c r="R542" s="150">
        <v>2269</v>
      </c>
      <c r="S542" s="150">
        <v>2956</v>
      </c>
      <c r="T542" s="150">
        <v>2079</v>
      </c>
      <c r="U542" s="150">
        <v>413</v>
      </c>
      <c r="V542" s="150">
        <v>1668</v>
      </c>
      <c r="W542" s="150">
        <v>1357</v>
      </c>
      <c r="X542" s="150">
        <v>2534.3418299</v>
      </c>
      <c r="Y542" s="150">
        <v>13512</v>
      </c>
      <c r="Z542" s="150">
        <v>475.21199999999999</v>
      </c>
      <c r="AA542" s="150">
        <v>11393.365268011161</v>
      </c>
      <c r="AB542" s="150">
        <v>499.6212000000001</v>
      </c>
      <c r="AC542" s="150">
        <v>2564</v>
      </c>
      <c r="AD542" s="150">
        <v>2344.9299999999998</v>
      </c>
      <c r="AE542" s="150">
        <v>3266.8011982608709</v>
      </c>
      <c r="AF542" s="150">
        <v>7247.25561449008</v>
      </c>
      <c r="AG542" s="150">
        <v>42869</v>
      </c>
      <c r="AH542" s="150">
        <v>3435.9267200000181</v>
      </c>
      <c r="AI542" s="150">
        <v>901</v>
      </c>
      <c r="AJ542" s="150">
        <v>4028.2257691999989</v>
      </c>
      <c r="AK542" s="150">
        <v>1574</v>
      </c>
      <c r="AL542" s="150">
        <v>125558.3671875</v>
      </c>
      <c r="AM542" s="150">
        <v>104284.7890625</v>
      </c>
      <c r="AN542" s="150">
        <v>21273.57421875</v>
      </c>
      <c r="AO542" s="5" t="s">
        <v>425</v>
      </c>
    </row>
    <row r="543" spans="1:41" ht="14.25" x14ac:dyDescent="0.45">
      <c r="A543" s="150">
        <v>2014</v>
      </c>
      <c r="B543" s="5" t="s">
        <v>81</v>
      </c>
      <c r="C543" s="5" t="s">
        <v>279</v>
      </c>
      <c r="D543" s="5" t="s">
        <v>108</v>
      </c>
      <c r="E543" s="5" t="s">
        <v>115</v>
      </c>
      <c r="F543" s="5" t="s">
        <v>116</v>
      </c>
      <c r="G543" s="5" t="s">
        <v>87</v>
      </c>
      <c r="H543" s="5" t="s">
        <v>131</v>
      </c>
      <c r="I543" s="150">
        <v>16901.66796875</v>
      </c>
      <c r="J543" s="150">
        <v>24699.1484375</v>
      </c>
      <c r="K543" s="150">
        <v>3697.623046875</v>
      </c>
      <c r="L543" s="150">
        <v>4795.5107421875</v>
      </c>
      <c r="M543" s="150">
        <v>11767.9814453125</v>
      </c>
      <c r="N543" s="150">
        <v>9090.7744140625</v>
      </c>
      <c r="O543" s="150">
        <v>8643.5107421875</v>
      </c>
      <c r="P543" s="150">
        <v>11278.8017578125</v>
      </c>
      <c r="Q543" s="150">
        <v>5327.92724609375</v>
      </c>
      <c r="R543" s="150">
        <v>8556.2177734375</v>
      </c>
      <c r="S543" s="150">
        <v>13204.5322265625</v>
      </c>
      <c r="T543" s="150">
        <v>13754.58203125</v>
      </c>
      <c r="U543" s="150">
        <v>2470.246826171875</v>
      </c>
      <c r="V543" s="150">
        <v>9454.8916015625</v>
      </c>
      <c r="W543" s="150">
        <v>4146.5048828125</v>
      </c>
      <c r="X543" s="150">
        <v>17872.92578125</v>
      </c>
      <c r="Y543" s="150">
        <v>56370.765625</v>
      </c>
      <c r="Z543" s="150">
        <v>8499.3271484375</v>
      </c>
      <c r="AA543" s="150">
        <v>75056.6015625</v>
      </c>
      <c r="AB543" s="150">
        <v>2861.5810546875</v>
      </c>
      <c r="AC543" s="150">
        <v>11834.3857421875</v>
      </c>
      <c r="AD543" s="150">
        <v>14938.271484375</v>
      </c>
      <c r="AE543" s="150">
        <v>13964.1171875</v>
      </c>
      <c r="AF543" s="150">
        <v>38574.12890625</v>
      </c>
      <c r="AG543" s="150">
        <v>118095.953125</v>
      </c>
      <c r="AH543" s="150">
        <v>20938.65234375</v>
      </c>
      <c r="AI543" s="150">
        <v>5033.4599609375</v>
      </c>
      <c r="AJ543" s="150">
        <v>32771.76953125</v>
      </c>
      <c r="AK543" s="150">
        <v>9040.970703125</v>
      </c>
      <c r="AL543" s="150">
        <v>573642.8125</v>
      </c>
      <c r="AM543" s="150">
        <v>447742.28125</v>
      </c>
      <c r="AN543" s="150">
        <v>125900.5859375</v>
      </c>
      <c r="AO543" s="5" t="s">
        <v>426</v>
      </c>
    </row>
    <row r="544" spans="1:41" ht="14.25" x14ac:dyDescent="0.45">
      <c r="A544" s="150">
        <v>2014</v>
      </c>
      <c r="B544" s="5" t="s">
        <v>81</v>
      </c>
      <c r="C544" s="5" t="s">
        <v>279</v>
      </c>
      <c r="D544" s="5" t="s">
        <v>108</v>
      </c>
      <c r="E544" s="5" t="s">
        <v>115</v>
      </c>
      <c r="F544" s="5" t="s">
        <v>116</v>
      </c>
      <c r="G544" s="5" t="s">
        <v>88</v>
      </c>
      <c r="H544" s="5" t="s">
        <v>131</v>
      </c>
      <c r="I544" s="150">
        <v>15271.56043</v>
      </c>
      <c r="J544" s="150">
        <v>22317</v>
      </c>
      <c r="K544" s="150">
        <v>3341</v>
      </c>
      <c r="L544" s="150">
        <v>4333</v>
      </c>
      <c r="M544" s="150">
        <v>10633</v>
      </c>
      <c r="N544" s="150">
        <v>8214</v>
      </c>
      <c r="O544" s="150">
        <v>7809.8741499999996</v>
      </c>
      <c r="P544" s="150">
        <v>10191</v>
      </c>
      <c r="Q544" s="150">
        <v>4814.067</v>
      </c>
      <c r="R544" s="150">
        <v>7731</v>
      </c>
      <c r="S544" s="150">
        <v>11931</v>
      </c>
      <c r="T544" s="150">
        <v>12428</v>
      </c>
      <c r="U544" s="150">
        <v>2232</v>
      </c>
      <c r="V544" s="150">
        <v>8543</v>
      </c>
      <c r="W544" s="150">
        <v>3746.5889099999999</v>
      </c>
      <c r="X544" s="150">
        <v>16149.14321814339</v>
      </c>
      <c r="Y544" s="150">
        <v>50934</v>
      </c>
      <c r="Z544" s="150">
        <v>7679.5959999999995</v>
      </c>
      <c r="AA544" s="150">
        <v>67817.648873944156</v>
      </c>
      <c r="AB544" s="150">
        <v>2585.5912618801608</v>
      </c>
      <c r="AC544" s="150">
        <v>10693</v>
      </c>
      <c r="AD544" s="150">
        <v>13497.526</v>
      </c>
      <c r="AE544" s="150">
        <v>12617.3259424278</v>
      </c>
      <c r="AF544" s="150">
        <v>34853.785604490076</v>
      </c>
      <c r="AG544" s="150">
        <v>106706</v>
      </c>
      <c r="AH544" s="150">
        <v>18919.191740000009</v>
      </c>
      <c r="AI544" s="150">
        <v>4548</v>
      </c>
      <c r="AJ544" s="150">
        <v>29611.046129999999</v>
      </c>
      <c r="AK544" s="150">
        <v>8169</v>
      </c>
      <c r="AL544" s="150">
        <v>518316.90625</v>
      </c>
      <c r="AM544" s="150">
        <v>404559.03125</v>
      </c>
      <c r="AN544" s="150">
        <v>113757.921875</v>
      </c>
      <c r="AO544" s="5" t="s">
        <v>427</v>
      </c>
    </row>
    <row r="545" spans="1:41" ht="14.25" x14ac:dyDescent="0.45">
      <c r="A545" s="150">
        <v>2014</v>
      </c>
      <c r="B545" s="5" t="s">
        <v>81</v>
      </c>
      <c r="C545" s="5" t="s">
        <v>279</v>
      </c>
      <c r="D545" s="5" t="s">
        <v>108</v>
      </c>
      <c r="E545" s="5" t="s">
        <v>29</v>
      </c>
      <c r="F545" s="5" t="s">
        <v>29</v>
      </c>
      <c r="G545" s="5" t="s">
        <v>87</v>
      </c>
      <c r="H545" s="5" t="s">
        <v>131</v>
      </c>
      <c r="I545" s="150">
        <v>122.24790191650391</v>
      </c>
      <c r="J545" s="150">
        <v>2558.7861328125</v>
      </c>
      <c r="K545" s="150">
        <v>0</v>
      </c>
      <c r="L545" s="150">
        <v>848.87066650390625</v>
      </c>
      <c r="M545" s="150">
        <v>1001.6010131835938</v>
      </c>
      <c r="N545" s="150">
        <v>260.084228515625</v>
      </c>
      <c r="O545" s="150">
        <v>1079.681396484375</v>
      </c>
      <c r="P545" s="150">
        <v>1282.7132568359375</v>
      </c>
      <c r="Q545" s="150">
        <v>0</v>
      </c>
      <c r="R545" s="150">
        <v>403.96063232421875</v>
      </c>
      <c r="S545" s="150">
        <v>758.11785888671875</v>
      </c>
      <c r="T545" s="150">
        <v>2255.5390625</v>
      </c>
      <c r="U545" s="150">
        <v>50.910106658935547</v>
      </c>
      <c r="V545" s="150">
        <v>1077.9661865234375</v>
      </c>
      <c r="W545" s="150">
        <v>340.53164672851563</v>
      </c>
      <c r="X545" s="150">
        <v>1811.7357177734375</v>
      </c>
      <c r="Y545" s="150">
        <v>2686.0615234375</v>
      </c>
      <c r="Z545" s="150">
        <v>888.61151123046875</v>
      </c>
      <c r="AA545" s="150">
        <v>5235.046875</v>
      </c>
      <c r="AB545" s="150">
        <v>318.97109985351563</v>
      </c>
      <c r="AC545" s="150">
        <v>807.9212646484375</v>
      </c>
      <c r="AD545" s="150">
        <v>1526.284912109375</v>
      </c>
      <c r="AE545" s="150">
        <v>2042.989990234375</v>
      </c>
      <c r="AF545" s="150">
        <v>1097.2633056640625</v>
      </c>
      <c r="AG545" s="150">
        <v>4300.79736328125</v>
      </c>
      <c r="AH545" s="150">
        <v>1506.1324462890625</v>
      </c>
      <c r="AI545" s="150">
        <v>496.92691040039063</v>
      </c>
      <c r="AJ545" s="150">
        <v>1301.135498046875</v>
      </c>
      <c r="AK545" s="150">
        <v>623.09539794921875</v>
      </c>
      <c r="AL545" s="150">
        <v>36683.98046875</v>
      </c>
      <c r="AM545" s="150">
        <v>24965.365234375</v>
      </c>
      <c r="AN545" s="150">
        <v>11718.6181640625</v>
      </c>
      <c r="AO545" s="5" t="s">
        <v>428</v>
      </c>
    </row>
    <row r="546" spans="1:41" ht="14.25" x14ac:dyDescent="0.45">
      <c r="A546" s="150">
        <v>2014</v>
      </c>
      <c r="B546" s="5" t="s">
        <v>81</v>
      </c>
      <c r="C546" s="5" t="s">
        <v>279</v>
      </c>
      <c r="D546" s="5" t="s">
        <v>108</v>
      </c>
      <c r="E546" s="5" t="s">
        <v>29</v>
      </c>
      <c r="F546" s="5" t="s">
        <v>29</v>
      </c>
      <c r="G546" s="5" t="s">
        <v>88</v>
      </c>
      <c r="H546" s="5" t="s">
        <v>131</v>
      </c>
      <c r="I546" s="150">
        <v>110.45751</v>
      </c>
      <c r="J546" s="150">
        <v>2312</v>
      </c>
      <c r="K546" s="150">
        <v>0</v>
      </c>
      <c r="L546" s="150">
        <v>767</v>
      </c>
      <c r="M546" s="150">
        <v>905</v>
      </c>
      <c r="N546" s="150">
        <v>235</v>
      </c>
      <c r="O546" s="150">
        <v>975.54978000000006</v>
      </c>
      <c r="P546" s="150">
        <v>1159</v>
      </c>
      <c r="Q546" s="150">
        <v>0</v>
      </c>
      <c r="R546" s="150">
        <v>365</v>
      </c>
      <c r="S546" s="150">
        <v>685</v>
      </c>
      <c r="T546" s="150">
        <v>2038</v>
      </c>
      <c r="U546" s="150">
        <v>46</v>
      </c>
      <c r="V546" s="150">
        <v>974</v>
      </c>
      <c r="W546" s="150">
        <v>307.68853999999999</v>
      </c>
      <c r="X546" s="150">
        <v>1637</v>
      </c>
      <c r="Y546" s="150">
        <v>2427</v>
      </c>
      <c r="Z546" s="150">
        <v>802.90800000000002</v>
      </c>
      <c r="AA546" s="150">
        <v>4730.1445700000004</v>
      </c>
      <c r="AB546" s="150">
        <v>288.20743662116041</v>
      </c>
      <c r="AC546" s="150">
        <v>730</v>
      </c>
      <c r="AD546" s="150">
        <v>1379.08</v>
      </c>
      <c r="AE546" s="150">
        <v>1845.9506100000001</v>
      </c>
      <c r="AF546" s="150">
        <v>991.43602999999996</v>
      </c>
      <c r="AG546" s="150">
        <v>3886</v>
      </c>
      <c r="AH546" s="150">
        <v>1360.8711038871299</v>
      </c>
      <c r="AI546" s="150">
        <v>449</v>
      </c>
      <c r="AJ546" s="150">
        <v>1175.6454100000001</v>
      </c>
      <c r="AK546" s="150">
        <v>563</v>
      </c>
      <c r="AL546" s="150">
        <v>33145.9375</v>
      </c>
      <c r="AM546" s="150">
        <v>22557.541015625</v>
      </c>
      <c r="AN546" s="150">
        <v>10588.396484375</v>
      </c>
      <c r="AO546" s="5" t="s">
        <v>429</v>
      </c>
    </row>
    <row r="547" spans="1:41" ht="14.25" x14ac:dyDescent="0.45">
      <c r="A547" s="150">
        <v>2014</v>
      </c>
      <c r="B547" s="5" t="s">
        <v>81</v>
      </c>
      <c r="C547" s="5" t="s">
        <v>3765</v>
      </c>
      <c r="D547" s="5" t="s">
        <v>3768</v>
      </c>
      <c r="E547" s="5" t="s">
        <v>3722</v>
      </c>
      <c r="F547" s="5" t="s">
        <v>19</v>
      </c>
      <c r="G547" s="5" t="s">
        <v>87</v>
      </c>
      <c r="H547" s="5" t="s">
        <v>131</v>
      </c>
      <c r="I547" s="150">
        <v>14276.6015625</v>
      </c>
      <c r="J547" s="150">
        <v>16636.8671875</v>
      </c>
      <c r="K547" s="150">
        <v>1841.426513671875</v>
      </c>
      <c r="L547" s="150">
        <v>169.55827331542969</v>
      </c>
      <c r="M547" s="150">
        <v>6761.9931640625</v>
      </c>
      <c r="N547" s="150">
        <v>15656.275390625</v>
      </c>
      <c r="O547" s="150">
        <v>1610.802734375</v>
      </c>
      <c r="P547" s="150">
        <v>7550.6787109375</v>
      </c>
      <c r="Q547" s="150">
        <v>5351.51611328125</v>
      </c>
      <c r="R547" s="150">
        <v>9677.8642578125</v>
      </c>
      <c r="S547" s="150"/>
      <c r="T547" s="150">
        <v>86.557716369628906</v>
      </c>
      <c r="U547" s="150">
        <v>83.00054931640625</v>
      </c>
      <c r="V547" s="150">
        <v>0</v>
      </c>
      <c r="W547" s="150">
        <v>2377.373046875</v>
      </c>
      <c r="X547" s="150">
        <v>10517.35546875</v>
      </c>
      <c r="Y547" s="150">
        <v>14859.470703125</v>
      </c>
      <c r="Z547" s="150">
        <v>4968.13671875</v>
      </c>
      <c r="AA547" s="150">
        <v>377.05966186523438</v>
      </c>
      <c r="AB547" s="150"/>
      <c r="AC547" s="150">
        <v>5944.8427734375</v>
      </c>
      <c r="AD547" s="150">
        <v>26682.830078125</v>
      </c>
      <c r="AE547" s="150">
        <v>5255.12060546875</v>
      </c>
      <c r="AF547" s="150">
        <v>1798.7406005859375</v>
      </c>
      <c r="AG547" s="150">
        <v>0</v>
      </c>
      <c r="AH547" s="150"/>
      <c r="AI547" s="150">
        <v>7302.86279296875</v>
      </c>
      <c r="AJ547" s="150">
        <v>1020.622802734375</v>
      </c>
      <c r="AK547" s="150">
        <v>2797.11865234375</v>
      </c>
      <c r="AL547" s="150">
        <v>163604.6875</v>
      </c>
      <c r="AM547" s="150">
        <v>103626.359375</v>
      </c>
      <c r="AN547" s="150">
        <v>59978.31640625</v>
      </c>
      <c r="AO547" s="5" t="s">
        <v>3796</v>
      </c>
    </row>
    <row r="548" spans="1:41" ht="14.25" x14ac:dyDescent="0.45">
      <c r="A548" s="150">
        <v>2014</v>
      </c>
      <c r="B548" s="5" t="s">
        <v>81</v>
      </c>
      <c r="C548" s="5" t="s">
        <v>3765</v>
      </c>
      <c r="D548" s="5" t="s">
        <v>3768</v>
      </c>
      <c r="E548" s="5" t="s">
        <v>3722</v>
      </c>
      <c r="F548" s="5" t="s">
        <v>19</v>
      </c>
      <c r="G548" s="5" t="s">
        <v>88</v>
      </c>
      <c r="H548" s="5" t="s">
        <v>131</v>
      </c>
      <c r="I548" s="150">
        <v>12040.4267578125</v>
      </c>
      <c r="J548" s="150">
        <v>14031</v>
      </c>
      <c r="K548" s="150">
        <v>1553</v>
      </c>
      <c r="L548" s="150">
        <v>143</v>
      </c>
      <c r="M548" s="150">
        <v>5702.84765625</v>
      </c>
      <c r="N548" s="150">
        <v>13204</v>
      </c>
      <c r="O548" s="150">
        <v>1358.499267578125</v>
      </c>
      <c r="P548" s="150">
        <v>6368</v>
      </c>
      <c r="Q548" s="150">
        <v>4513.296875</v>
      </c>
      <c r="R548" s="150">
        <v>8162</v>
      </c>
      <c r="S548" s="150"/>
      <c r="T548" s="150">
        <v>73</v>
      </c>
      <c r="U548" s="150">
        <v>70</v>
      </c>
      <c r="V548" s="150">
        <v>0</v>
      </c>
      <c r="W548" s="150">
        <v>2005</v>
      </c>
      <c r="X548" s="150">
        <v>8870</v>
      </c>
      <c r="Y548" s="150">
        <v>12532</v>
      </c>
      <c r="Z548" s="150">
        <v>4189.966796875</v>
      </c>
      <c r="AA548" s="150">
        <v>318</v>
      </c>
      <c r="AB548" s="150"/>
      <c r="AC548" s="150">
        <v>5013.689453125</v>
      </c>
      <c r="AD548" s="150">
        <v>22503.44140625</v>
      </c>
      <c r="AE548" s="150">
        <v>4432</v>
      </c>
      <c r="AF548" s="150">
        <v>1517</v>
      </c>
      <c r="AG548" s="150">
        <v>0</v>
      </c>
      <c r="AH548" s="150"/>
      <c r="AI548" s="150">
        <v>6159</v>
      </c>
      <c r="AJ548" s="150">
        <v>860.760498046875</v>
      </c>
      <c r="AK548" s="150">
        <v>2359</v>
      </c>
      <c r="AL548" s="150">
        <v>137978.9375</v>
      </c>
      <c r="AM548" s="150">
        <v>87395.1328125</v>
      </c>
      <c r="AN548" s="150">
        <v>50583.7890625</v>
      </c>
      <c r="AO548" s="5" t="s">
        <v>3797</v>
      </c>
    </row>
    <row r="549" spans="1:41" ht="14.25" x14ac:dyDescent="0.45">
      <c r="A549" s="150">
        <v>2014</v>
      </c>
      <c r="B549" s="5" t="s">
        <v>81</v>
      </c>
      <c r="C549" s="5" t="s">
        <v>3765</v>
      </c>
      <c r="D549" s="5" t="s">
        <v>3768</v>
      </c>
      <c r="E549" s="5" t="s">
        <v>3722</v>
      </c>
      <c r="F549" s="5" t="s">
        <v>3770</v>
      </c>
      <c r="G549" s="5" t="s">
        <v>87</v>
      </c>
      <c r="H549" s="5" t="s">
        <v>131</v>
      </c>
      <c r="I549" s="150">
        <v>0</v>
      </c>
      <c r="J549" s="150">
        <v>0</v>
      </c>
      <c r="K549" s="150"/>
      <c r="L549" s="150"/>
      <c r="M549" s="150"/>
      <c r="N549" s="150"/>
      <c r="O549" s="150"/>
      <c r="P549" s="150"/>
      <c r="Q549" s="150">
        <v>38.801589965820313</v>
      </c>
      <c r="R549" s="150">
        <v>0</v>
      </c>
      <c r="S549" s="150"/>
      <c r="T549" s="150"/>
      <c r="U549" s="150"/>
      <c r="V549" s="150">
        <v>0</v>
      </c>
      <c r="W549" s="150"/>
      <c r="X549" s="150"/>
      <c r="Y549" s="150">
        <v>2247.2587890625</v>
      </c>
      <c r="Z549" s="150">
        <v>0</v>
      </c>
      <c r="AA549" s="150">
        <v>0</v>
      </c>
      <c r="AB549" s="150"/>
      <c r="AC549" s="150"/>
      <c r="AD549" s="150">
        <v>36.645946502685547</v>
      </c>
      <c r="AE549" s="150">
        <v>0</v>
      </c>
      <c r="AF549" s="150"/>
      <c r="AG549" s="150">
        <v>0</v>
      </c>
      <c r="AH549" s="150"/>
      <c r="AI549" s="150">
        <v>0</v>
      </c>
      <c r="AJ549" s="150">
        <v>0</v>
      </c>
      <c r="AK549" s="150"/>
      <c r="AL549" s="150">
        <v>2322.706298828125</v>
      </c>
      <c r="AM549" s="150">
        <v>2286.060302734375</v>
      </c>
      <c r="AN549" s="150">
        <v>36.645946502685547</v>
      </c>
      <c r="AO549" s="5" t="s">
        <v>3798</v>
      </c>
    </row>
    <row r="550" spans="1:41" ht="14.25" x14ac:dyDescent="0.45">
      <c r="A550" s="150">
        <v>2014</v>
      </c>
      <c r="B550" s="5" t="s">
        <v>81</v>
      </c>
      <c r="C550" s="5" t="s">
        <v>3765</v>
      </c>
      <c r="D550" s="5" t="s">
        <v>3768</v>
      </c>
      <c r="E550" s="5" t="s">
        <v>3722</v>
      </c>
      <c r="F550" s="5" t="s">
        <v>3770</v>
      </c>
      <c r="G550" s="5" t="s">
        <v>88</v>
      </c>
      <c r="H550" s="5" t="s">
        <v>131</v>
      </c>
      <c r="I550" s="150">
        <v>0</v>
      </c>
      <c r="J550" s="150">
        <v>0</v>
      </c>
      <c r="K550" s="150"/>
      <c r="L550" s="150"/>
      <c r="M550" s="150"/>
      <c r="N550" s="150"/>
      <c r="O550" s="150"/>
      <c r="P550" s="150"/>
      <c r="Q550" s="150">
        <v>36</v>
      </c>
      <c r="R550" s="150">
        <v>0</v>
      </c>
      <c r="S550" s="150"/>
      <c r="T550" s="150"/>
      <c r="U550" s="150"/>
      <c r="V550" s="150">
        <v>0</v>
      </c>
      <c r="W550" s="150"/>
      <c r="X550" s="150"/>
      <c r="Y550" s="150">
        <v>2085</v>
      </c>
      <c r="Z550" s="150">
        <v>0</v>
      </c>
      <c r="AA550" s="150">
        <v>0</v>
      </c>
      <c r="AB550" s="150"/>
      <c r="AC550" s="150"/>
      <c r="AD550" s="150">
        <v>34</v>
      </c>
      <c r="AE550" s="150">
        <v>0</v>
      </c>
      <c r="AF550" s="150"/>
      <c r="AG550" s="150">
        <v>0</v>
      </c>
      <c r="AH550" s="150"/>
      <c r="AI550" s="150">
        <v>0</v>
      </c>
      <c r="AJ550" s="150">
        <v>0</v>
      </c>
      <c r="AK550" s="150"/>
      <c r="AL550" s="150">
        <v>2155</v>
      </c>
      <c r="AM550" s="150">
        <v>2121</v>
      </c>
      <c r="AN550" s="150">
        <v>34</v>
      </c>
      <c r="AO550" s="5" t="s">
        <v>3799</v>
      </c>
    </row>
    <row r="551" spans="1:41" ht="14.25" x14ac:dyDescent="0.45">
      <c r="A551" s="150">
        <v>2014</v>
      </c>
      <c r="B551" s="5" t="s">
        <v>81</v>
      </c>
      <c r="C551" s="5" t="s">
        <v>3765</v>
      </c>
      <c r="D551" s="5" t="s">
        <v>3768</v>
      </c>
      <c r="E551" s="5" t="s">
        <v>3722</v>
      </c>
      <c r="F551" s="5" t="s">
        <v>116</v>
      </c>
      <c r="G551" s="5" t="s">
        <v>87</v>
      </c>
      <c r="H551" s="5" t="s">
        <v>131</v>
      </c>
      <c r="I551" s="150">
        <v>7206.544921875</v>
      </c>
      <c r="J551" s="150">
        <v>21231.7265625</v>
      </c>
      <c r="K551" s="150">
        <v>968.39874267578125</v>
      </c>
      <c r="L551" s="150">
        <v>212.49435424804688</v>
      </c>
      <c r="M551" s="150">
        <v>3500.723388671875</v>
      </c>
      <c r="N551" s="150">
        <v>3357.337646484375</v>
      </c>
      <c r="O551" s="150">
        <v>7178.66259765625</v>
      </c>
      <c r="P551" s="150">
        <v>5592.3642578125</v>
      </c>
      <c r="Q551" s="150">
        <v>4158.02734375</v>
      </c>
      <c r="R551" s="150">
        <v>2861.80859375</v>
      </c>
      <c r="S551" s="150">
        <v>-252.3370361328125</v>
      </c>
      <c r="T551" s="150">
        <v>14.387638092041016</v>
      </c>
      <c r="U551" s="150">
        <v>195.89323425292969</v>
      </c>
      <c r="V551" s="150">
        <v>0</v>
      </c>
      <c r="W551" s="150">
        <v>1111.1683349609375</v>
      </c>
      <c r="X551" s="150">
        <v>9423.9033203125</v>
      </c>
      <c r="Y551" s="150">
        <v>16471.6328125</v>
      </c>
      <c r="Z551" s="150">
        <v>3704.2646484375</v>
      </c>
      <c r="AA551" s="150">
        <v>0</v>
      </c>
      <c r="AB551" s="150">
        <v>318.74151611328125</v>
      </c>
      <c r="AC551" s="150">
        <v>1738.1317138671875</v>
      </c>
      <c r="AD551" s="150">
        <v>13811.0263671875</v>
      </c>
      <c r="AE551" s="150">
        <v>7802.52685546875</v>
      </c>
      <c r="AF551" s="150">
        <v>2370.83935546875</v>
      </c>
      <c r="AG551" s="150">
        <v>14141.94140625</v>
      </c>
      <c r="AH551" s="150"/>
      <c r="AI551" s="150">
        <v>2452.5390625</v>
      </c>
      <c r="AJ551" s="150">
        <v>14345.25390625</v>
      </c>
      <c r="AK551" s="150">
        <v>7799.20654296875</v>
      </c>
      <c r="AL551" s="150">
        <v>151717.203125</v>
      </c>
      <c r="AM551" s="150">
        <v>105390.78125</v>
      </c>
      <c r="AN551" s="150">
        <v>46326.421875</v>
      </c>
      <c r="AO551" s="5" t="s">
        <v>3800</v>
      </c>
    </row>
    <row r="552" spans="1:41" ht="14.25" x14ac:dyDescent="0.45">
      <c r="A552" s="150">
        <v>2014</v>
      </c>
      <c r="B552" s="5" t="s">
        <v>81</v>
      </c>
      <c r="C552" s="5" t="s">
        <v>3765</v>
      </c>
      <c r="D552" s="5" t="s">
        <v>3768</v>
      </c>
      <c r="E552" s="5" t="s">
        <v>3722</v>
      </c>
      <c r="F552" s="5" t="s">
        <v>116</v>
      </c>
      <c r="G552" s="5" t="s">
        <v>88</v>
      </c>
      <c r="H552" s="5" t="s">
        <v>131</v>
      </c>
      <c r="I552" s="150">
        <v>6511.49853515625</v>
      </c>
      <c r="J552" s="150">
        <v>19184</v>
      </c>
      <c r="K552" s="150">
        <v>875</v>
      </c>
      <c r="L552" s="150">
        <v>192</v>
      </c>
      <c r="M552" s="150">
        <v>3163.090576171875</v>
      </c>
      <c r="N552" s="150">
        <v>3033.533935546875</v>
      </c>
      <c r="O552" s="150">
        <v>6486.30517578125</v>
      </c>
      <c r="P552" s="150">
        <v>5053</v>
      </c>
      <c r="Q552" s="150">
        <v>3757</v>
      </c>
      <c r="R552" s="150">
        <v>2585.796875</v>
      </c>
      <c r="S552" s="150">
        <v>-228</v>
      </c>
      <c r="T552" s="150">
        <v>13</v>
      </c>
      <c r="U552" s="150">
        <v>177</v>
      </c>
      <c r="V552" s="150">
        <v>0</v>
      </c>
      <c r="W552" s="150">
        <v>1004</v>
      </c>
      <c r="X552" s="150">
        <v>8515</v>
      </c>
      <c r="Y552" s="150">
        <v>14883</v>
      </c>
      <c r="Z552" s="150">
        <v>3347.0009765625</v>
      </c>
      <c r="AA552" s="150">
        <v>0</v>
      </c>
      <c r="AB552" s="150">
        <v>288</v>
      </c>
      <c r="AC552" s="150">
        <v>1570.494873046875</v>
      </c>
      <c r="AD552" s="150">
        <v>12479</v>
      </c>
      <c r="AE552" s="150">
        <v>7050</v>
      </c>
      <c r="AF552" s="150">
        <v>2142.179931640625</v>
      </c>
      <c r="AG552" s="150">
        <v>12778</v>
      </c>
      <c r="AH552" s="150"/>
      <c r="AI552" s="150">
        <v>2216</v>
      </c>
      <c r="AJ552" s="150">
        <v>12961.703125</v>
      </c>
      <c r="AK552" s="150">
        <v>7047</v>
      </c>
      <c r="AL552" s="150">
        <v>137084.59375</v>
      </c>
      <c r="AM552" s="150">
        <v>95226.2109375</v>
      </c>
      <c r="AN552" s="150">
        <v>41858.39453125</v>
      </c>
      <c r="AO552" s="5" t="s">
        <v>3801</v>
      </c>
    </row>
    <row r="553" spans="1:41" ht="14.25" x14ac:dyDescent="0.45">
      <c r="A553" s="150">
        <v>2014</v>
      </c>
      <c r="B553" s="5" t="s">
        <v>81</v>
      </c>
      <c r="C553" s="5" t="s">
        <v>3765</v>
      </c>
      <c r="D553" s="5" t="s">
        <v>3768</v>
      </c>
      <c r="E553" s="5" t="s">
        <v>3722</v>
      </c>
      <c r="F553" s="5" t="s">
        <v>3771</v>
      </c>
      <c r="G553" s="5" t="s">
        <v>87</v>
      </c>
      <c r="H553" s="5" t="s">
        <v>131</v>
      </c>
      <c r="I553" s="150">
        <v>0</v>
      </c>
      <c r="J553" s="150">
        <v>0</v>
      </c>
      <c r="K553" s="150"/>
      <c r="L553" s="150">
        <v>1059.4990234375</v>
      </c>
      <c r="M553" s="150"/>
      <c r="N553" s="150"/>
      <c r="O553" s="150"/>
      <c r="P553" s="150"/>
      <c r="Q553" s="150">
        <v>0</v>
      </c>
      <c r="R553" s="150">
        <v>-588.49078369140625</v>
      </c>
      <c r="S553" s="150"/>
      <c r="T553" s="150">
        <v>608.96942138671875</v>
      </c>
      <c r="U553" s="150">
        <v>25.867727279663086</v>
      </c>
      <c r="V553" s="150">
        <v>0</v>
      </c>
      <c r="W553" s="150"/>
      <c r="X553" s="150"/>
      <c r="Y553" s="150"/>
      <c r="Z553" s="150">
        <v>1809.6630859375</v>
      </c>
      <c r="AA553" s="150">
        <v>0</v>
      </c>
      <c r="AB553" s="150"/>
      <c r="AC553" s="150"/>
      <c r="AD553" s="150">
        <v>0</v>
      </c>
      <c r="AE553" s="150">
        <v>78.680999755859375</v>
      </c>
      <c r="AF553" s="150"/>
      <c r="AG553" s="150">
        <v>0</v>
      </c>
      <c r="AH553" s="150"/>
      <c r="AI553" s="150">
        <v>0</v>
      </c>
      <c r="AJ553" s="150">
        <v>0</v>
      </c>
      <c r="AK553" s="150">
        <v>5.3891096115112305</v>
      </c>
      <c r="AL553" s="150">
        <v>2999.578369140625</v>
      </c>
      <c r="AM553" s="150">
        <v>2385.219970703125</v>
      </c>
      <c r="AN553" s="150">
        <v>614.3585205078125</v>
      </c>
      <c r="AO553" s="5" t="s">
        <v>3802</v>
      </c>
    </row>
    <row r="554" spans="1:41" ht="14.25" x14ac:dyDescent="0.45">
      <c r="A554" s="150">
        <v>2014</v>
      </c>
      <c r="B554" s="5" t="s">
        <v>81</v>
      </c>
      <c r="C554" s="5" t="s">
        <v>3765</v>
      </c>
      <c r="D554" s="5" t="s">
        <v>3768</v>
      </c>
      <c r="E554" s="5" t="s">
        <v>3722</v>
      </c>
      <c r="F554" s="5" t="s">
        <v>3771</v>
      </c>
      <c r="G554" s="5" t="s">
        <v>88</v>
      </c>
      <c r="H554" s="5" t="s">
        <v>131</v>
      </c>
      <c r="I554" s="150">
        <v>0</v>
      </c>
      <c r="J554" s="150">
        <v>0</v>
      </c>
      <c r="K554" s="150"/>
      <c r="L554" s="150">
        <v>983</v>
      </c>
      <c r="M554" s="150"/>
      <c r="N554" s="150"/>
      <c r="O554" s="150"/>
      <c r="P554" s="150"/>
      <c r="Q554" s="150">
        <v>0</v>
      </c>
      <c r="R554" s="150">
        <v>-546</v>
      </c>
      <c r="S554" s="150"/>
      <c r="T554" s="150">
        <v>565</v>
      </c>
      <c r="U554" s="150">
        <v>24</v>
      </c>
      <c r="V554" s="150">
        <v>0</v>
      </c>
      <c r="W554" s="150"/>
      <c r="X554" s="150"/>
      <c r="Y554" s="150"/>
      <c r="Z554" s="150">
        <v>1679</v>
      </c>
      <c r="AA554" s="150">
        <v>0</v>
      </c>
      <c r="AB554" s="150"/>
      <c r="AC554" s="150"/>
      <c r="AD554" s="150">
        <v>0</v>
      </c>
      <c r="AE554" s="150">
        <v>73</v>
      </c>
      <c r="AF554" s="150"/>
      <c r="AG554" s="150">
        <v>0</v>
      </c>
      <c r="AH554" s="150"/>
      <c r="AI554" s="150">
        <v>0</v>
      </c>
      <c r="AJ554" s="150">
        <v>0</v>
      </c>
      <c r="AK554" s="150">
        <v>5</v>
      </c>
      <c r="AL554" s="150">
        <v>2783</v>
      </c>
      <c r="AM554" s="150">
        <v>2213</v>
      </c>
      <c r="AN554" s="150">
        <v>570</v>
      </c>
      <c r="AO554" s="5" t="s">
        <v>3803</v>
      </c>
    </row>
    <row r="555" spans="1:41" ht="14.25" x14ac:dyDescent="0.45">
      <c r="A555" s="150">
        <v>2014</v>
      </c>
      <c r="B555" s="5" t="s">
        <v>81</v>
      </c>
      <c r="C555" s="5" t="s">
        <v>3765</v>
      </c>
      <c r="D555" s="5" t="s">
        <v>3768</v>
      </c>
      <c r="E555" s="5" t="s">
        <v>3722</v>
      </c>
      <c r="F555" s="5" t="s">
        <v>158</v>
      </c>
      <c r="G555" s="5" t="s">
        <v>87</v>
      </c>
      <c r="H555" s="5" t="s">
        <v>131</v>
      </c>
      <c r="I555" s="150">
        <v>0</v>
      </c>
      <c r="J555" s="150">
        <v>47.424167633056641</v>
      </c>
      <c r="K555" s="150">
        <v>1361.2891845703125</v>
      </c>
      <c r="L555" s="150"/>
      <c r="M555" s="150"/>
      <c r="N555" s="150"/>
      <c r="O555" s="150">
        <v>150.13725280761719</v>
      </c>
      <c r="P555" s="150">
        <v>358.91470336914063</v>
      </c>
      <c r="Q555" s="150">
        <v>0</v>
      </c>
      <c r="R555" s="150">
        <v>0</v>
      </c>
      <c r="S555" s="150"/>
      <c r="T555" s="150"/>
      <c r="U555" s="150">
        <v>7.5447535514831543</v>
      </c>
      <c r="V555" s="150">
        <v>196.20669555664063</v>
      </c>
      <c r="W555" s="150"/>
      <c r="X555" s="150"/>
      <c r="Y555" s="150">
        <v>79.758827209472656</v>
      </c>
      <c r="Z555" s="150">
        <v>-212.15127563476563</v>
      </c>
      <c r="AA555" s="150">
        <v>0</v>
      </c>
      <c r="AB555" s="150"/>
      <c r="AC555" s="150">
        <v>61.757865905761719</v>
      </c>
      <c r="AD555" s="150">
        <v>0</v>
      </c>
      <c r="AE555" s="150">
        <v>137.96121215820313</v>
      </c>
      <c r="AF555" s="150"/>
      <c r="AG555" s="150">
        <v>0</v>
      </c>
      <c r="AH555" s="150"/>
      <c r="AI555" s="150">
        <v>0</v>
      </c>
      <c r="AJ555" s="150">
        <v>0</v>
      </c>
      <c r="AK555" s="150"/>
      <c r="AL555" s="150">
        <v>2188.843505859375</v>
      </c>
      <c r="AM555" s="150">
        <v>677.4169921875</v>
      </c>
      <c r="AN555" s="150">
        <v>1511.4263916015625</v>
      </c>
      <c r="AO555" s="5" t="s">
        <v>3804</v>
      </c>
    </row>
    <row r="556" spans="1:41" ht="14.25" x14ac:dyDescent="0.45">
      <c r="A556" s="150">
        <v>2014</v>
      </c>
      <c r="B556" s="5" t="s">
        <v>81</v>
      </c>
      <c r="C556" s="5" t="s">
        <v>3765</v>
      </c>
      <c r="D556" s="5" t="s">
        <v>3768</v>
      </c>
      <c r="E556" s="5" t="s">
        <v>3722</v>
      </c>
      <c r="F556" s="5" t="s">
        <v>158</v>
      </c>
      <c r="G556" s="5" t="s">
        <v>88</v>
      </c>
      <c r="H556" s="5" t="s">
        <v>131</v>
      </c>
      <c r="I556" s="150">
        <v>0</v>
      </c>
      <c r="J556" s="150">
        <v>44</v>
      </c>
      <c r="K556" s="150">
        <v>1263</v>
      </c>
      <c r="L556" s="150"/>
      <c r="M556" s="150"/>
      <c r="N556" s="150"/>
      <c r="O556" s="150">
        <v>139.29689025878906</v>
      </c>
      <c r="P556" s="150">
        <v>333</v>
      </c>
      <c r="Q556" s="150">
        <v>0</v>
      </c>
      <c r="R556" s="150">
        <v>0</v>
      </c>
      <c r="S556" s="150"/>
      <c r="T556" s="150"/>
      <c r="U556" s="150">
        <v>7</v>
      </c>
      <c r="V556" s="150">
        <v>182.03999328613281</v>
      </c>
      <c r="W556" s="150"/>
      <c r="X556" s="150"/>
      <c r="Y556" s="150">
        <v>74</v>
      </c>
      <c r="Z556" s="150">
        <v>-196.83332824707031</v>
      </c>
      <c r="AA556" s="150">
        <v>0</v>
      </c>
      <c r="AB556" s="150"/>
      <c r="AC556" s="150">
        <v>57.298763275146484</v>
      </c>
      <c r="AD556" s="150">
        <v>0</v>
      </c>
      <c r="AE556" s="150">
        <v>128</v>
      </c>
      <c r="AF556" s="150"/>
      <c r="AG556" s="150">
        <v>0</v>
      </c>
      <c r="AH556" s="150"/>
      <c r="AI556" s="150">
        <v>0</v>
      </c>
      <c r="AJ556" s="150">
        <v>0</v>
      </c>
      <c r="AK556" s="150"/>
      <c r="AL556" s="150">
        <v>2030.80224609375</v>
      </c>
      <c r="AM556" s="150">
        <v>628.50543212890625</v>
      </c>
      <c r="AN556" s="150">
        <v>1402.296875</v>
      </c>
      <c r="AO556" s="5" t="s">
        <v>3805</v>
      </c>
    </row>
    <row r="557" spans="1:41" ht="14.25" x14ac:dyDescent="0.45">
      <c r="A557" s="150">
        <v>2014</v>
      </c>
      <c r="B557" s="5" t="s">
        <v>81</v>
      </c>
      <c r="C557" s="5" t="s">
        <v>3767</v>
      </c>
      <c r="D557" s="5" t="s">
        <v>3768</v>
      </c>
      <c r="E557" s="5" t="s">
        <v>3769</v>
      </c>
      <c r="F557" s="5" t="s">
        <v>3773</v>
      </c>
      <c r="G557" s="5" t="s">
        <v>83</v>
      </c>
      <c r="H557" s="5" t="s">
        <v>3774</v>
      </c>
      <c r="I557" s="150">
        <v>502.71449999999999</v>
      </c>
      <c r="J557" s="150">
        <v>910</v>
      </c>
      <c r="K557" s="150">
        <v>45</v>
      </c>
      <c r="L557" s="150">
        <v>95.33</v>
      </c>
      <c r="M557" s="150">
        <v>342.50299999999999</v>
      </c>
      <c r="N557" s="150">
        <v>525.81000000000006</v>
      </c>
      <c r="O557" s="150">
        <v>249.70599999999999</v>
      </c>
      <c r="P557" s="150">
        <v>327</v>
      </c>
      <c r="Q557" s="150">
        <v>150.54</v>
      </c>
      <c r="R557" s="150">
        <v>301.19749999999999</v>
      </c>
      <c r="S557" s="150">
        <v>489.5</v>
      </c>
      <c r="T557" s="150">
        <v>328.75900000000001</v>
      </c>
      <c r="U557" s="150">
        <v>94.92</v>
      </c>
      <c r="V557" s="150">
        <v>422.25900000000001</v>
      </c>
      <c r="W557" s="150">
        <v>173</v>
      </c>
      <c r="X557" s="150">
        <v>524</v>
      </c>
      <c r="Y557" s="150">
        <v>2098</v>
      </c>
      <c r="Z557" s="150">
        <v>205.268</v>
      </c>
      <c r="AA557" s="150">
        <v>3097.8319999999999</v>
      </c>
      <c r="AB557" s="150">
        <v>67.923000000000002</v>
      </c>
      <c r="AC557" s="150">
        <v>248</v>
      </c>
      <c r="AD557" s="150">
        <v>448.23349999999999</v>
      </c>
      <c r="AE557" s="150">
        <v>307.98849999999999</v>
      </c>
      <c r="AF557" s="150">
        <v>1094</v>
      </c>
      <c r="AG557" s="150">
        <v>4547</v>
      </c>
      <c r="AH557" s="150">
        <v>833</v>
      </c>
      <c r="AI557" s="150">
        <v>273.49549999999999</v>
      </c>
      <c r="AJ557" s="150">
        <v>1336.2065</v>
      </c>
      <c r="AK557" s="150">
        <v>183</v>
      </c>
      <c r="AL557" s="150">
        <v>20222.1875</v>
      </c>
      <c r="AM557" s="150">
        <v>16264.0654296875</v>
      </c>
      <c r="AN557" s="150">
        <v>3958.1201171875</v>
      </c>
      <c r="AO557" s="5" t="s">
        <v>3806</v>
      </c>
    </row>
    <row r="558" spans="1:41" ht="14.25" x14ac:dyDescent="0.45">
      <c r="A558" s="150">
        <v>2014</v>
      </c>
      <c r="B558" s="5" t="s">
        <v>81</v>
      </c>
      <c r="C558" s="5" t="s">
        <v>3832</v>
      </c>
      <c r="D558" s="5" t="s">
        <v>3833</v>
      </c>
      <c r="E558" s="5" t="s">
        <v>1453</v>
      </c>
      <c r="F558" s="5" t="s">
        <v>188</v>
      </c>
      <c r="G558" s="5" t="s">
        <v>87</v>
      </c>
      <c r="H558" s="5" t="s">
        <v>131</v>
      </c>
      <c r="I558" s="150">
        <v>45079.990449705903</v>
      </c>
      <c r="J558" s="150">
        <v>125524</v>
      </c>
      <c r="K558" s="150">
        <v>2265</v>
      </c>
      <c r="L558" s="150">
        <v>4489.605272456226</v>
      </c>
      <c r="M558" s="150">
        <v>40591.876274236092</v>
      </c>
      <c r="N558" s="150">
        <v>51382.771830864607</v>
      </c>
      <c r="O558" s="150">
        <v>23564.005492681081</v>
      </c>
      <c r="P558" s="150">
        <v>36058.000410000001</v>
      </c>
      <c r="Q558" s="150">
        <v>37317.428814121231</v>
      </c>
      <c r="R558" s="150">
        <v>27118.077571526079</v>
      </c>
      <c r="S558" s="150">
        <v>45366</v>
      </c>
      <c r="T558" s="150">
        <v>46082.775448040877</v>
      </c>
      <c r="U558" s="150">
        <v>16444.017673207829</v>
      </c>
      <c r="V558" s="150">
        <v>52467</v>
      </c>
      <c r="W558" s="150">
        <v>7167</v>
      </c>
      <c r="X558" s="150">
        <v>51200.045539262021</v>
      </c>
      <c r="Y558" s="150">
        <v>317851</v>
      </c>
      <c r="Z558" s="150">
        <v>1834.825653615793</v>
      </c>
      <c r="AA558" s="150">
        <v>319238.58792605501</v>
      </c>
      <c r="AB558" s="150">
        <v>5054.2</v>
      </c>
      <c r="AC558" s="150">
        <v>19544</v>
      </c>
      <c r="AD558" s="150">
        <v>18640.97</v>
      </c>
      <c r="AE558" s="150">
        <v>37451.915657243451</v>
      </c>
      <c r="AF558" s="150">
        <v>133787.68775999991</v>
      </c>
      <c r="AG558" s="150">
        <v>738040</v>
      </c>
      <c r="AH558" s="150">
        <v>118964.82711</v>
      </c>
      <c r="AI558" s="150">
        <v>18674.120959830841</v>
      </c>
      <c r="AJ558" s="150">
        <v>221876.38477332229</v>
      </c>
      <c r="AK558" s="150">
        <v>6639</v>
      </c>
      <c r="AL558" s="150">
        <v>2569715.25</v>
      </c>
      <c r="AM558" s="150">
        <v>2185505.25</v>
      </c>
      <c r="AN558" s="150">
        <v>384209.8125</v>
      </c>
      <c r="AO558" s="5" t="s">
        <v>4942</v>
      </c>
    </row>
    <row r="559" spans="1:41" ht="14.25" x14ac:dyDescent="0.45">
      <c r="A559" s="150">
        <v>2014</v>
      </c>
      <c r="B559" s="5" t="s">
        <v>81</v>
      </c>
      <c r="C559" s="5" t="s">
        <v>3832</v>
      </c>
      <c r="D559" s="5" t="s">
        <v>3833</v>
      </c>
      <c r="E559" s="5" t="s">
        <v>1453</v>
      </c>
      <c r="F559" s="5" t="s">
        <v>191</v>
      </c>
      <c r="G559" s="5" t="s">
        <v>87</v>
      </c>
      <c r="H559" s="5" t="s">
        <v>131</v>
      </c>
      <c r="I559" s="150">
        <v>39954.701363635992</v>
      </c>
      <c r="J559" s="150">
        <v>46641</v>
      </c>
      <c r="K559" s="150">
        <v>6673</v>
      </c>
      <c r="L559" s="150">
        <v>26010.96497822148</v>
      </c>
      <c r="M559" s="150">
        <v>72629.513537031555</v>
      </c>
      <c r="N559" s="150">
        <v>46619.777769374123</v>
      </c>
      <c r="O559" s="150">
        <v>49492.999659697263</v>
      </c>
      <c r="P559" s="150">
        <v>25950.00488</v>
      </c>
      <c r="Q559" s="150">
        <v>1639.489912945178</v>
      </c>
      <c r="R559" s="150">
        <v>26836.66353854513</v>
      </c>
      <c r="S559" s="150">
        <v>52623</v>
      </c>
      <c r="T559" s="150">
        <v>48081.299875638841</v>
      </c>
      <c r="U559" s="150">
        <v>523.82972971286313</v>
      </c>
      <c r="V559" s="150">
        <v>25284</v>
      </c>
      <c r="W559" s="150">
        <v>25342</v>
      </c>
      <c r="X559" s="150">
        <v>94239.790735565504</v>
      </c>
      <c r="Y559" s="150">
        <v>112492</v>
      </c>
      <c r="Z559" s="150">
        <v>76248.61922064978</v>
      </c>
      <c r="AA559" s="150">
        <v>375892.98561190499</v>
      </c>
      <c r="AB559" s="150">
        <v>15495.6</v>
      </c>
      <c r="AC559" s="150">
        <v>55580</v>
      </c>
      <c r="AD559" s="150">
        <v>126121.61</v>
      </c>
      <c r="AE559" s="150">
        <v>41300.94806469194</v>
      </c>
      <c r="AF559" s="150">
        <v>104875.05664</v>
      </c>
      <c r="AG559" s="150">
        <v>274089</v>
      </c>
      <c r="AH559" s="150">
        <v>93160.134970000014</v>
      </c>
      <c r="AI559" s="150">
        <v>30897.339071055922</v>
      </c>
      <c r="AJ559" s="150">
        <v>120271.3820950056</v>
      </c>
      <c r="AK559" s="150">
        <v>34331</v>
      </c>
      <c r="AL559" s="150">
        <v>2049297.75</v>
      </c>
      <c r="AM559" s="150">
        <v>1400210.375</v>
      </c>
      <c r="AN559" s="150">
        <v>649087.25</v>
      </c>
      <c r="AO559" s="5" t="s">
        <v>4943</v>
      </c>
    </row>
    <row r="560" spans="1:41" ht="14.25" x14ac:dyDescent="0.45">
      <c r="A560" s="150">
        <v>2014</v>
      </c>
      <c r="B560" s="5" t="s">
        <v>81</v>
      </c>
      <c r="C560" s="5" t="s">
        <v>3832</v>
      </c>
      <c r="D560" s="5" t="s">
        <v>3833</v>
      </c>
      <c r="E560" s="5" t="s">
        <v>1453</v>
      </c>
      <c r="F560" s="5" t="s">
        <v>194</v>
      </c>
      <c r="G560" s="5" t="s">
        <v>87</v>
      </c>
      <c r="H560" s="5" t="s">
        <v>131</v>
      </c>
      <c r="I560" s="150">
        <v>21788.679389434241</v>
      </c>
      <c r="J560" s="150">
        <v>51047</v>
      </c>
      <c r="K560" s="150">
        <v>3017</v>
      </c>
      <c r="L560" s="150">
        <v>7116.7831783411821</v>
      </c>
      <c r="M560" s="150">
        <v>36465.596733928913</v>
      </c>
      <c r="N560" s="150">
        <v>32484.818389767879</v>
      </c>
      <c r="O560" s="150">
        <v>15583.676132997431</v>
      </c>
      <c r="P560" s="150">
        <v>22214.004519999911</v>
      </c>
      <c r="Q560" s="150">
        <v>8806.2403593075796</v>
      </c>
      <c r="R560" s="150">
        <v>21416.68774784499</v>
      </c>
      <c r="S560" s="150">
        <v>38443</v>
      </c>
      <c r="T560" s="150">
        <v>23662.504339011921</v>
      </c>
      <c r="U560" s="150">
        <v>3459.467656151588</v>
      </c>
      <c r="V560" s="150">
        <v>22559</v>
      </c>
      <c r="W560" s="150">
        <v>15962</v>
      </c>
      <c r="X560" s="150">
        <v>29002.43081293883</v>
      </c>
      <c r="Y560" s="150">
        <v>105615</v>
      </c>
      <c r="Z560" s="150">
        <v>17715.305548134082</v>
      </c>
      <c r="AA560" s="150">
        <v>244915.613366387</v>
      </c>
      <c r="AB560" s="150">
        <v>5859.4</v>
      </c>
      <c r="AC560" s="150">
        <v>28881</v>
      </c>
      <c r="AD560" s="150">
        <v>52323.94</v>
      </c>
      <c r="AE560" s="150">
        <v>27852.136868164271</v>
      </c>
      <c r="AF560" s="150">
        <v>88569.390570000745</v>
      </c>
      <c r="AG560" s="150">
        <v>256485</v>
      </c>
      <c r="AH560" s="150">
        <v>53172.248189999998</v>
      </c>
      <c r="AI560" s="150">
        <v>23299.46943438175</v>
      </c>
      <c r="AJ560" s="150">
        <v>80257.367353656926</v>
      </c>
      <c r="AK560" s="150">
        <v>14485</v>
      </c>
      <c r="AL560" s="150">
        <v>1352459.75</v>
      </c>
      <c r="AM560" s="150">
        <v>1041183.5</v>
      </c>
      <c r="AN560" s="150">
        <v>311276.28125</v>
      </c>
      <c r="AO560" s="5" t="s">
        <v>4944</v>
      </c>
    </row>
    <row r="561" spans="1:41" ht="14.25" x14ac:dyDescent="0.45">
      <c r="A561" s="150">
        <v>2014</v>
      </c>
      <c r="B561" s="5" t="s">
        <v>81</v>
      </c>
      <c r="C561" s="5" t="s">
        <v>3832</v>
      </c>
      <c r="D561" s="5" t="s">
        <v>3833</v>
      </c>
      <c r="E561" s="5" t="s">
        <v>1453</v>
      </c>
      <c r="F561" s="5" t="s">
        <v>197</v>
      </c>
      <c r="G561" s="5" t="s">
        <v>87</v>
      </c>
      <c r="H561" s="5" t="s">
        <v>131</v>
      </c>
      <c r="I561" s="150">
        <v>4371.9382576212511</v>
      </c>
      <c r="J561" s="150">
        <v>19999</v>
      </c>
      <c r="K561" s="150">
        <v>2432</v>
      </c>
      <c r="L561" s="150">
        <v>3635.2231345433061</v>
      </c>
      <c r="M561" s="150">
        <v>10203.85914245293</v>
      </c>
      <c r="N561" s="150">
        <v>42427.714533279723</v>
      </c>
      <c r="O561" s="150">
        <v>6977.7714150129614</v>
      </c>
      <c r="P561" s="150">
        <v>7133.8910399999304</v>
      </c>
      <c r="Q561" s="150">
        <v>4070.1954150494148</v>
      </c>
      <c r="R561" s="150">
        <v>10890.54712072501</v>
      </c>
      <c r="S561" s="150">
        <v>10611</v>
      </c>
      <c r="T561" s="150">
        <v>16613.475524701869</v>
      </c>
      <c r="U561" s="150">
        <v>2351.4230402242229</v>
      </c>
      <c r="V561" s="150">
        <v>7201</v>
      </c>
      <c r="W561" s="150">
        <v>6864</v>
      </c>
      <c r="X561" s="150">
        <v>7437.042480516704</v>
      </c>
      <c r="Y561" s="150">
        <v>98114</v>
      </c>
      <c r="Z561" s="150">
        <v>5746.2867055673587</v>
      </c>
      <c r="AA561" s="150">
        <v>103952.57823349501</v>
      </c>
      <c r="AB561" s="150">
        <v>2412</v>
      </c>
      <c r="AC561" s="150">
        <v>13563</v>
      </c>
      <c r="AD561" s="150">
        <v>6812.41</v>
      </c>
      <c r="AE561" s="150">
        <v>13571.31927870202</v>
      </c>
      <c r="AF561" s="150">
        <v>45842.269119999837</v>
      </c>
      <c r="AG561" s="150">
        <v>140258</v>
      </c>
      <c r="AH561" s="150">
        <v>19897.0196</v>
      </c>
      <c r="AI561" s="150">
        <v>11706.891605219531</v>
      </c>
      <c r="AJ561" s="150">
        <v>32986.271635654441</v>
      </c>
      <c r="AK561" s="150">
        <v>6009</v>
      </c>
      <c r="AL561" s="150">
        <v>664091.125</v>
      </c>
      <c r="AM561" s="150">
        <v>556114.6875</v>
      </c>
      <c r="AN561" s="150">
        <v>107976.46875</v>
      </c>
      <c r="AO561" s="5" t="s">
        <v>4945</v>
      </c>
    </row>
    <row r="562" spans="1:41" ht="14.25" x14ac:dyDescent="0.45">
      <c r="A562" s="150">
        <v>2014</v>
      </c>
      <c r="B562" s="5" t="s">
        <v>81</v>
      </c>
      <c r="C562" s="5" t="s">
        <v>3832</v>
      </c>
      <c r="D562" s="5" t="s">
        <v>3833</v>
      </c>
      <c r="E562" s="5" t="s">
        <v>1453</v>
      </c>
      <c r="F562" s="5" t="s">
        <v>91</v>
      </c>
      <c r="G562" s="5" t="s">
        <v>87</v>
      </c>
      <c r="H562" s="5" t="s">
        <v>131</v>
      </c>
      <c r="I562" s="150">
        <v>1685.4869699999999</v>
      </c>
      <c r="J562" s="150">
        <v>0</v>
      </c>
      <c r="K562" s="150">
        <v>2476</v>
      </c>
      <c r="L562" s="150">
        <v>2406.78368</v>
      </c>
      <c r="M562" s="150">
        <v>21104.31822792895</v>
      </c>
      <c r="N562" s="150">
        <v>15293.517656165301</v>
      </c>
      <c r="O562" s="150">
        <v>683.95854785960773</v>
      </c>
      <c r="P562" s="150">
        <v>1464.92671</v>
      </c>
      <c r="Q562" s="150">
        <v>-0.1599999999999682</v>
      </c>
      <c r="R562" s="150">
        <v>3740.924939999999</v>
      </c>
      <c r="S562" s="150">
        <v>27837</v>
      </c>
      <c r="T562" s="150">
        <v>14961.66068313458</v>
      </c>
      <c r="U562" s="150">
        <v>306.90106425894379</v>
      </c>
      <c r="V562" s="150">
        <v>2753</v>
      </c>
      <c r="W562" s="150">
        <v>1488</v>
      </c>
      <c r="X562" s="150">
        <v>10621.54354393918</v>
      </c>
      <c r="Y562" s="150">
        <v>29213.400000000009</v>
      </c>
      <c r="Z562" s="150">
        <v>2203.7340500000009</v>
      </c>
      <c r="AA562" s="150">
        <v>27595.582715016</v>
      </c>
      <c r="AB562" s="150">
        <v>2370.6</v>
      </c>
      <c r="AC562" s="150">
        <v>1407</v>
      </c>
      <c r="AD562" s="150">
        <v>7.0999999999999091</v>
      </c>
      <c r="AE562" s="150">
        <v>5280.2675539964093</v>
      </c>
      <c r="AF562" s="150">
        <v>38052.230549999898</v>
      </c>
      <c r="AG562" s="150">
        <v>28877</v>
      </c>
      <c r="AH562" s="150">
        <v>25850.37443</v>
      </c>
      <c r="AI562" s="150">
        <v>2082</v>
      </c>
      <c r="AJ562" s="150">
        <v>7110.8420273616448</v>
      </c>
      <c r="AK562" s="150">
        <v>432</v>
      </c>
      <c r="AL562" s="150">
        <v>277305.96875</v>
      </c>
      <c r="AM562" s="150">
        <v>167391.4375</v>
      </c>
      <c r="AN562" s="150">
        <v>109914.5625</v>
      </c>
      <c r="AO562" s="5" t="s">
        <v>4946</v>
      </c>
    </row>
    <row r="563" spans="1:41" ht="14.25" x14ac:dyDescent="0.45">
      <c r="A563" s="150">
        <v>2014</v>
      </c>
      <c r="B563" s="5" t="s">
        <v>81</v>
      </c>
      <c r="C563" s="5" t="s">
        <v>3832</v>
      </c>
      <c r="D563" s="5" t="s">
        <v>3833</v>
      </c>
      <c r="E563" s="5" t="s">
        <v>1453</v>
      </c>
      <c r="F563" s="5" t="s">
        <v>200</v>
      </c>
      <c r="G563" s="5" t="s">
        <v>87</v>
      </c>
      <c r="H563" s="5" t="s">
        <v>131</v>
      </c>
      <c r="I563" s="150">
        <v>4309.0187421516839</v>
      </c>
      <c r="J563" s="150">
        <v>4033</v>
      </c>
      <c r="K563" s="150">
        <v>2043</v>
      </c>
      <c r="L563" s="150">
        <v>1433.0501702567799</v>
      </c>
      <c r="M563" s="150">
        <v>4683.8026267007699</v>
      </c>
      <c r="N563" s="150">
        <v>1098.310829501607</v>
      </c>
      <c r="O563" s="150">
        <v>3557.9879775070171</v>
      </c>
      <c r="P563" s="150">
        <v>11198.997110000109</v>
      </c>
      <c r="Q563" s="150">
        <v>2524.5091495611432</v>
      </c>
      <c r="R563" s="150">
        <v>7449.0980308151129</v>
      </c>
      <c r="S563" s="150">
        <v>9981</v>
      </c>
      <c r="T563" s="150">
        <v>5847.2906115843271</v>
      </c>
      <c r="U563" s="150">
        <v>3398.1557732710389</v>
      </c>
      <c r="V563" s="150">
        <v>13651</v>
      </c>
      <c r="W563" s="150">
        <v>1191</v>
      </c>
      <c r="X563" s="150">
        <v>5189.5483281436354</v>
      </c>
      <c r="Y563" s="150">
        <v>31625</v>
      </c>
      <c r="Z563" s="150">
        <v>1542.5619743985019</v>
      </c>
      <c r="AA563" s="150">
        <v>142771.6383249342</v>
      </c>
      <c r="AB563" s="150">
        <v>3488.2</v>
      </c>
      <c r="AC563" s="150">
        <v>22968</v>
      </c>
      <c r="AD563" s="150">
        <v>6265.91</v>
      </c>
      <c r="AE563" s="150">
        <v>3246.6472481668752</v>
      </c>
      <c r="AF563" s="150">
        <v>18311.482350000009</v>
      </c>
      <c r="AG563" s="150">
        <v>480265</v>
      </c>
      <c r="AH563" s="150">
        <v>17934.5484</v>
      </c>
      <c r="AI563" s="150">
        <v>4671.1245292526983</v>
      </c>
      <c r="AJ563" s="150">
        <v>9463.0083366543186</v>
      </c>
      <c r="AK563" s="150">
        <v>5658</v>
      </c>
      <c r="AL563" s="150">
        <v>829799.9375</v>
      </c>
      <c r="AM563" s="150">
        <v>759288.5</v>
      </c>
      <c r="AN563" s="150">
        <v>70511.4140625</v>
      </c>
      <c r="AO563" s="5" t="s">
        <v>4947</v>
      </c>
    </row>
    <row r="564" spans="1:41" ht="14.25" x14ac:dyDescent="0.45">
      <c r="A564" s="150">
        <v>2014</v>
      </c>
      <c r="B564" s="5" t="s">
        <v>81</v>
      </c>
      <c r="C564" s="5" t="s">
        <v>3832</v>
      </c>
      <c r="D564" s="5" t="s">
        <v>3833</v>
      </c>
      <c r="E564" s="5" t="s">
        <v>1453</v>
      </c>
      <c r="F564" s="5" t="s">
        <v>3521</v>
      </c>
      <c r="G564" s="5" t="s">
        <v>87</v>
      </c>
      <c r="H564" s="5" t="s">
        <v>131</v>
      </c>
      <c r="I564" s="150">
        <v>599.12691725237835</v>
      </c>
      <c r="J564" s="150">
        <v>9460</v>
      </c>
      <c r="K564" s="150">
        <v>0</v>
      </c>
      <c r="L564" s="150">
        <v>382.62486068019882</v>
      </c>
      <c r="M564" s="150">
        <v>247.20474849639581</v>
      </c>
      <c r="N564" s="150">
        <v>926.91933211327751</v>
      </c>
      <c r="O564" s="150">
        <v>1438.8421114762259</v>
      </c>
      <c r="P564" s="150">
        <v>6366.0032300000003</v>
      </c>
      <c r="Q564" s="150">
        <v>3630.9493539537448</v>
      </c>
      <c r="R564" s="150">
        <v>669.17231563500013</v>
      </c>
      <c r="S564" s="150">
        <v>821</v>
      </c>
      <c r="T564" s="150">
        <v>7476.5093816013614</v>
      </c>
      <c r="U564" s="150">
        <v>5731.9201147050717</v>
      </c>
      <c r="V564" s="150">
        <v>9655</v>
      </c>
      <c r="W564" s="150">
        <v>899</v>
      </c>
      <c r="X564" s="150">
        <v>7654.0683219400908</v>
      </c>
      <c r="Y564" s="150">
        <v>38629</v>
      </c>
      <c r="Z564" s="150">
        <v>179.7130194422495</v>
      </c>
      <c r="AA564" s="150">
        <v>27859.898700820999</v>
      </c>
      <c r="AB564" s="150">
        <v>0</v>
      </c>
      <c r="AC564" s="150">
        <v>303</v>
      </c>
      <c r="AD564" s="150">
        <v>1239.5999999999999</v>
      </c>
      <c r="AE564" s="150">
        <v>6698.5447266960464</v>
      </c>
      <c r="AF564" s="150">
        <v>13478.86744</v>
      </c>
      <c r="AG564" s="150">
        <v>407043</v>
      </c>
      <c r="AH564" s="150">
        <v>54699.815609999998</v>
      </c>
      <c r="AI564" s="150">
        <v>0</v>
      </c>
      <c r="AJ564" s="150">
        <v>48654.991368880328</v>
      </c>
      <c r="AK564" s="150">
        <v>0</v>
      </c>
      <c r="AL564" s="150">
        <v>654744.8125</v>
      </c>
      <c r="AM564" s="150">
        <v>580268.75</v>
      </c>
      <c r="AN564" s="150">
        <v>74476.0390625</v>
      </c>
      <c r="AO564" s="5" t="s">
        <v>4948</v>
      </c>
    </row>
    <row r="565" spans="1:41" ht="14.25" x14ac:dyDescent="0.45">
      <c r="A565" s="150">
        <v>2014</v>
      </c>
      <c r="B565" s="5" t="s">
        <v>81</v>
      </c>
      <c r="C565" s="5" t="s">
        <v>3832</v>
      </c>
      <c r="D565" s="5" t="s">
        <v>3833</v>
      </c>
      <c r="E565" s="5" t="s">
        <v>1453</v>
      </c>
      <c r="F565" s="5" t="s">
        <v>3522</v>
      </c>
      <c r="G565" s="5" t="s">
        <v>87</v>
      </c>
      <c r="H565" s="5" t="s">
        <v>131</v>
      </c>
      <c r="I565" s="150">
        <v>11693.76161747024</v>
      </c>
      <c r="J565" s="150">
        <v>13569</v>
      </c>
      <c r="K565" s="150">
        <v>2262</v>
      </c>
      <c r="L565" s="150">
        <v>2240.542575192153</v>
      </c>
      <c r="M565" s="150">
        <v>11661.21544142416</v>
      </c>
      <c r="N565" s="150">
        <v>12538.906113757321</v>
      </c>
      <c r="O565" s="150">
        <v>11012.244676164761</v>
      </c>
      <c r="P565" s="150">
        <v>6938.9960099999998</v>
      </c>
      <c r="Q565" s="150">
        <v>68.783612865315064</v>
      </c>
      <c r="R565" s="150">
        <v>5395.1334843399982</v>
      </c>
      <c r="S565" s="150">
        <v>13966</v>
      </c>
      <c r="T565" s="150">
        <v>17376.45403407155</v>
      </c>
      <c r="U565" s="150">
        <v>35.159862283738313</v>
      </c>
      <c r="V565" s="150">
        <v>3564</v>
      </c>
      <c r="W565" s="150">
        <v>4476</v>
      </c>
      <c r="X565" s="150">
        <v>7447.6188255414054</v>
      </c>
      <c r="Y565" s="150">
        <v>52673</v>
      </c>
      <c r="Z565" s="150">
        <v>17532.71399609312</v>
      </c>
      <c r="AA565" s="150">
        <v>62916.888285993999</v>
      </c>
      <c r="AB565" s="150">
        <v>0</v>
      </c>
      <c r="AC565" s="150">
        <v>18130</v>
      </c>
      <c r="AD565" s="150">
        <v>43876.959999999992</v>
      </c>
      <c r="AE565" s="150">
        <v>37443.620326829841</v>
      </c>
      <c r="AF565" s="150">
        <v>20432.479380000012</v>
      </c>
      <c r="AG565" s="150">
        <v>82131</v>
      </c>
      <c r="AH565" s="150">
        <v>22054.458849999999</v>
      </c>
      <c r="AI565" s="150">
        <v>0</v>
      </c>
      <c r="AJ565" s="150">
        <v>2033.509928980104</v>
      </c>
      <c r="AK565" s="150">
        <v>17156</v>
      </c>
      <c r="AL565" s="150">
        <v>500626.46875</v>
      </c>
      <c r="AM565" s="150">
        <v>349337.46875</v>
      </c>
      <c r="AN565" s="150">
        <v>151288.953125</v>
      </c>
      <c r="AO565" s="5" t="s">
        <v>4949</v>
      </c>
    </row>
    <row r="566" spans="1:41" ht="14.25" x14ac:dyDescent="0.45">
      <c r="A566" s="150">
        <v>2014</v>
      </c>
      <c r="B566" s="5" t="s">
        <v>81</v>
      </c>
      <c r="C566" s="5" t="s">
        <v>3832</v>
      </c>
      <c r="D566" s="5" t="s">
        <v>3833</v>
      </c>
      <c r="E566" s="5" t="s">
        <v>1453</v>
      </c>
      <c r="F566" s="5" t="s">
        <v>308</v>
      </c>
      <c r="G566" s="5" t="s">
        <v>87</v>
      </c>
      <c r="H566" s="5" t="s">
        <v>131</v>
      </c>
      <c r="I566" s="150">
        <v>156778.1328154006</v>
      </c>
      <c r="J566" s="150">
        <v>324967</v>
      </c>
      <c r="K566" s="150">
        <v>28264</v>
      </c>
      <c r="L566" s="150">
        <v>55054.460542121902</v>
      </c>
      <c r="M566" s="150">
        <v>210304.69707958811</v>
      </c>
      <c r="N566" s="150">
        <v>220521.276469178</v>
      </c>
      <c r="O566" s="150">
        <v>125598.5523815543</v>
      </c>
      <c r="P566" s="150">
        <v>144017.82243</v>
      </c>
      <c r="Q566" s="150">
        <v>64392.162298017909</v>
      </c>
      <c r="R566" s="150">
        <v>110624.3089487563</v>
      </c>
      <c r="S566" s="150">
        <v>221540</v>
      </c>
      <c r="T566" s="150">
        <v>215025.33021294721</v>
      </c>
      <c r="U566" s="150">
        <v>42202.807985340398</v>
      </c>
      <c r="V566" s="150">
        <v>155232</v>
      </c>
      <c r="W566" s="150">
        <v>75102</v>
      </c>
      <c r="X566" s="150">
        <v>241237.36141089231</v>
      </c>
      <c r="Y566" s="150">
        <v>890508.4</v>
      </c>
      <c r="Z566" s="150">
        <v>147442.64802131549</v>
      </c>
      <c r="AA566" s="150">
        <v>1439790.458439016</v>
      </c>
      <c r="AB566" s="150">
        <v>34680</v>
      </c>
      <c r="AC566" s="150">
        <v>175959</v>
      </c>
      <c r="AD566" s="150">
        <v>315316.03000000003</v>
      </c>
      <c r="AE566" s="150">
        <v>199303.46502650331</v>
      </c>
      <c r="AF566" s="150">
        <v>521046.40441000048</v>
      </c>
      <c r="AG566" s="150">
        <v>2618855</v>
      </c>
      <c r="AH566" s="150">
        <v>475613.76661000011</v>
      </c>
      <c r="AI566" s="150">
        <v>91330.945599740749</v>
      </c>
      <c r="AJ566" s="150">
        <v>569510.18948670698</v>
      </c>
      <c r="AK566" s="150">
        <v>114618</v>
      </c>
      <c r="AL566" s="150">
        <v>9984837</v>
      </c>
      <c r="AM566" s="150">
        <v>7836205.5</v>
      </c>
      <c r="AN566" s="150">
        <v>2148630.5</v>
      </c>
      <c r="AO566" s="5" t="s">
        <v>4950</v>
      </c>
    </row>
    <row r="567" spans="1:41" ht="14.25" x14ac:dyDescent="0.45">
      <c r="A567" s="150">
        <v>2014</v>
      </c>
      <c r="B567" s="5" t="s">
        <v>81</v>
      </c>
      <c r="C567" s="5" t="s">
        <v>3832</v>
      </c>
      <c r="D567" s="5" t="s">
        <v>3833</v>
      </c>
      <c r="E567" s="5" t="s">
        <v>1453</v>
      </c>
      <c r="F567" s="5" t="s">
        <v>206</v>
      </c>
      <c r="G567" s="5" t="s">
        <v>87</v>
      </c>
      <c r="H567" s="5" t="s">
        <v>131</v>
      </c>
      <c r="I567" s="150">
        <v>27295.429108128868</v>
      </c>
      <c r="J567" s="150">
        <v>54694</v>
      </c>
      <c r="K567" s="150">
        <v>7096</v>
      </c>
      <c r="L567" s="150">
        <v>7338.8826924305613</v>
      </c>
      <c r="M567" s="150">
        <v>12717.31034738836</v>
      </c>
      <c r="N567" s="150">
        <v>17748.54001435421</v>
      </c>
      <c r="O567" s="150">
        <v>13287.066368157921</v>
      </c>
      <c r="P567" s="150">
        <v>26692.998520000001</v>
      </c>
      <c r="Q567" s="150">
        <v>6334.7256802143029</v>
      </c>
      <c r="R567" s="150">
        <v>7108.0041993249979</v>
      </c>
      <c r="S567" s="150">
        <v>21892</v>
      </c>
      <c r="T567" s="150">
        <v>34923.360315161837</v>
      </c>
      <c r="U567" s="150">
        <v>9951.9330715251053</v>
      </c>
      <c r="V567" s="150">
        <v>18098</v>
      </c>
      <c r="W567" s="150">
        <v>11713</v>
      </c>
      <c r="X567" s="150">
        <v>28445.272823044928</v>
      </c>
      <c r="Y567" s="150">
        <v>104296</v>
      </c>
      <c r="Z567" s="150">
        <v>24438.887853414581</v>
      </c>
      <c r="AA567" s="150">
        <v>134646.68527440901</v>
      </c>
      <c r="AB567" s="150">
        <v>0</v>
      </c>
      <c r="AC567" s="150">
        <v>15583</v>
      </c>
      <c r="AD567" s="150">
        <v>60027.53</v>
      </c>
      <c r="AE567" s="150">
        <v>26458.065302012408</v>
      </c>
      <c r="AF567" s="150">
        <v>57696.940600000162</v>
      </c>
      <c r="AG567" s="150">
        <v>211667</v>
      </c>
      <c r="AH567" s="150">
        <v>69880.339449999999</v>
      </c>
      <c r="AI567" s="150">
        <v>0</v>
      </c>
      <c r="AJ567" s="150">
        <v>46856.431967191304</v>
      </c>
      <c r="AK567" s="150">
        <v>29908</v>
      </c>
      <c r="AL567" s="150">
        <v>1086795.25</v>
      </c>
      <c r="AM567" s="150">
        <v>796905.5</v>
      </c>
      <c r="AN567" s="150">
        <v>289889.875</v>
      </c>
      <c r="AO567" s="5" t="s">
        <v>4951</v>
      </c>
    </row>
    <row r="568" spans="1:41" ht="14.25" x14ac:dyDescent="0.45">
      <c r="A568" s="150">
        <v>2014</v>
      </c>
      <c r="B568" s="5" t="s">
        <v>81</v>
      </c>
      <c r="C568" s="5" t="s">
        <v>3766</v>
      </c>
      <c r="D568" s="5" t="s">
        <v>7</v>
      </c>
      <c r="E568" s="5" t="s">
        <v>9</v>
      </c>
      <c r="F568" s="5" t="s">
        <v>3772</v>
      </c>
      <c r="G568" s="5" t="s">
        <v>83</v>
      </c>
      <c r="H568" s="5" t="s">
        <v>267</v>
      </c>
      <c r="I568" s="150">
        <v>10.084439083232811</v>
      </c>
      <c r="J568" s="150">
        <v>12.24982746721877</v>
      </c>
      <c r="K568" s="150">
        <v>11.74996083346389</v>
      </c>
      <c r="L568" s="150">
        <v>14.846034421147939</v>
      </c>
      <c r="M568" s="150">
        <v>7.44699221187701</v>
      </c>
      <c r="N568" s="150">
        <v>15.547392494645729</v>
      </c>
      <c r="O568" s="150">
        <v>12.080499355772769</v>
      </c>
      <c r="P568" s="150">
        <v>9.2355280600972165</v>
      </c>
      <c r="Q568" s="150">
        <v>5.1734655387091637</v>
      </c>
      <c r="R568" s="150">
        <v>7.0547686973563604</v>
      </c>
      <c r="S568" s="150">
        <v>19.11472970738965</v>
      </c>
      <c r="T568" s="150">
        <v>22.662378612409839</v>
      </c>
      <c r="U568" s="150">
        <v>7.8845698967121356</v>
      </c>
      <c r="V568" s="150">
        <v>8.7481590574374071</v>
      </c>
      <c r="W568" s="150">
        <v>8.7095807964908492</v>
      </c>
      <c r="X568" s="150">
        <v>11.54914469385113</v>
      </c>
      <c r="Y568" s="150">
        <v>14.213600103170659</v>
      </c>
      <c r="Z568" s="150">
        <v>16.810209241405051</v>
      </c>
      <c r="AA568" s="150">
        <v>14.7197481859315</v>
      </c>
      <c r="AB568" s="150">
        <v>16.546995859425142</v>
      </c>
      <c r="AC568" s="150">
        <v>31.47770801651625</v>
      </c>
      <c r="AD568" s="150">
        <v>13.861121111451491</v>
      </c>
      <c r="AE568" s="150">
        <v>13.450164496017431</v>
      </c>
      <c r="AF568" s="150">
        <v>9.9583747052049922</v>
      </c>
      <c r="AG568" s="150">
        <v>15.01586771337899</v>
      </c>
      <c r="AH568" s="150">
        <v>18.984339386770699</v>
      </c>
      <c r="AI568" s="150">
        <v>10.24008659360149</v>
      </c>
      <c r="AJ568" s="150">
        <v>10.99438872287593</v>
      </c>
      <c r="AK568" s="150">
        <v>11.72372610452882</v>
      </c>
      <c r="AL568" s="150">
        <v>382.1337890625</v>
      </c>
      <c r="AM568" s="150">
        <v>217.46424865722656</v>
      </c>
      <c r="AN568" s="150">
        <v>164.66954040527344</v>
      </c>
      <c r="AO568" s="5" t="s">
        <v>3979</v>
      </c>
    </row>
    <row r="569" spans="1:41" ht="14.25" x14ac:dyDescent="0.45">
      <c r="A569" s="150">
        <v>2014</v>
      </c>
      <c r="B569" s="5" t="s">
        <v>81</v>
      </c>
      <c r="C569" s="5" t="s">
        <v>303</v>
      </c>
      <c r="D569" s="5" t="s">
        <v>7</v>
      </c>
      <c r="E569" s="5" t="s">
        <v>3928</v>
      </c>
      <c r="F569" s="5" t="s">
        <v>117</v>
      </c>
      <c r="G569" s="5" t="s">
        <v>83</v>
      </c>
      <c r="H569" s="5" t="s">
        <v>267</v>
      </c>
      <c r="I569" s="150">
        <v>160</v>
      </c>
      <c r="J569" s="150">
        <v>257</v>
      </c>
      <c r="K569" s="150">
        <v>37</v>
      </c>
      <c r="L569" s="150">
        <v>187</v>
      </c>
      <c r="M569" s="150">
        <v>79</v>
      </c>
      <c r="N569" s="150">
        <v>121</v>
      </c>
      <c r="O569" s="150">
        <v>165</v>
      </c>
      <c r="P569" s="150">
        <v>106</v>
      </c>
      <c r="Q569" s="150">
        <v>13</v>
      </c>
      <c r="R569" s="150">
        <v>70</v>
      </c>
      <c r="S569" s="150">
        <v>625</v>
      </c>
      <c r="T569" s="150">
        <v>254</v>
      </c>
      <c r="U569" s="150">
        <v>14</v>
      </c>
      <c r="V569" s="150">
        <v>167</v>
      </c>
      <c r="W569" s="150">
        <v>66</v>
      </c>
      <c r="X569" s="150">
        <v>348</v>
      </c>
      <c r="Y569" s="150">
        <v>424</v>
      </c>
      <c r="Z569" s="150">
        <v>541</v>
      </c>
      <c r="AA569" s="150">
        <v>1238</v>
      </c>
      <c r="AB569" s="150">
        <v>75</v>
      </c>
      <c r="AC569" s="150">
        <v>359</v>
      </c>
      <c r="AD569" s="150">
        <v>685</v>
      </c>
      <c r="AE569" s="150">
        <v>137</v>
      </c>
      <c r="AF569" s="150">
        <v>558</v>
      </c>
      <c r="AG569" s="150">
        <v>1249</v>
      </c>
      <c r="AH569" s="150">
        <v>406</v>
      </c>
      <c r="AI569" s="150">
        <v>78</v>
      </c>
      <c r="AJ569" s="150">
        <v>119</v>
      </c>
      <c r="AK569" s="150">
        <v>97</v>
      </c>
      <c r="AL569" s="150">
        <v>8635</v>
      </c>
      <c r="AM569" s="150">
        <v>5720</v>
      </c>
      <c r="AN569" s="150">
        <v>2915</v>
      </c>
      <c r="AO569" s="5" t="s">
        <v>3931</v>
      </c>
    </row>
    <row r="570" spans="1:41" ht="14.25" x14ac:dyDescent="0.45">
      <c r="A570" s="150">
        <v>2014</v>
      </c>
      <c r="B570" s="5" t="s">
        <v>81</v>
      </c>
      <c r="C570" s="5" t="s">
        <v>303</v>
      </c>
      <c r="D570" s="5" t="s">
        <v>7</v>
      </c>
      <c r="E570" s="5" t="s">
        <v>3928</v>
      </c>
      <c r="F570" s="5" t="s">
        <v>118</v>
      </c>
      <c r="G570" s="5" t="s">
        <v>83</v>
      </c>
      <c r="H570" s="5" t="s">
        <v>267</v>
      </c>
      <c r="I570" s="150">
        <v>248</v>
      </c>
      <c r="J570" s="150">
        <v>453</v>
      </c>
      <c r="K570" s="150">
        <v>38</v>
      </c>
      <c r="L570" s="150">
        <v>98</v>
      </c>
      <c r="M570" s="150">
        <v>148</v>
      </c>
      <c r="N570" s="150">
        <v>344</v>
      </c>
      <c r="O570" s="150">
        <v>263</v>
      </c>
      <c r="P570" s="150">
        <v>102</v>
      </c>
      <c r="Q570" s="150">
        <v>21</v>
      </c>
      <c r="R570" s="150">
        <v>92</v>
      </c>
      <c r="S570" s="150">
        <v>300</v>
      </c>
      <c r="T570" s="150">
        <v>509</v>
      </c>
      <c r="U570" s="150">
        <v>6</v>
      </c>
      <c r="V570" s="150">
        <v>126</v>
      </c>
      <c r="W570" s="150">
        <v>96</v>
      </c>
      <c r="X570" s="150">
        <v>328</v>
      </c>
      <c r="Y570" s="150">
        <v>1113</v>
      </c>
      <c r="Z570" s="150">
        <v>223</v>
      </c>
      <c r="AA570" s="150">
        <v>2239</v>
      </c>
      <c r="AB570" s="150">
        <v>98</v>
      </c>
      <c r="AC570" s="150">
        <v>910</v>
      </c>
      <c r="AD570" s="150">
        <v>536</v>
      </c>
      <c r="AE570" s="150">
        <v>394</v>
      </c>
      <c r="AF570" s="150">
        <v>320</v>
      </c>
      <c r="AG570" s="150">
        <v>1423</v>
      </c>
      <c r="AH570" s="150">
        <v>579</v>
      </c>
      <c r="AI570" s="150">
        <v>129</v>
      </c>
      <c r="AJ570" s="150">
        <v>385</v>
      </c>
      <c r="AK570" s="150">
        <v>166</v>
      </c>
      <c r="AL570" s="150">
        <v>11687</v>
      </c>
      <c r="AM570" s="150">
        <v>8497</v>
      </c>
      <c r="AN570" s="150">
        <v>3190</v>
      </c>
      <c r="AO570" s="5" t="s">
        <v>3932</v>
      </c>
    </row>
    <row r="571" spans="1:41" ht="14.25" x14ac:dyDescent="0.45">
      <c r="A571" s="150">
        <v>2014</v>
      </c>
      <c r="B571" s="5" t="s">
        <v>81</v>
      </c>
      <c r="C571" s="5" t="s">
        <v>303</v>
      </c>
      <c r="D571" s="5" t="s">
        <v>7</v>
      </c>
      <c r="E571" s="5" t="s">
        <v>1</v>
      </c>
      <c r="F571" s="5" t="s">
        <v>117</v>
      </c>
      <c r="G571" s="5" t="s">
        <v>83</v>
      </c>
      <c r="H571" s="5" t="s">
        <v>304</v>
      </c>
      <c r="I571" s="150">
        <v>33.989908183688399</v>
      </c>
      <c r="J571" s="150">
        <v>22.7840487656783</v>
      </c>
      <c r="K571" s="150">
        <v>121.28577642503819</v>
      </c>
      <c r="L571" s="150">
        <v>78.868238999999974</v>
      </c>
      <c r="M571" s="150">
        <v>33.05021370322784</v>
      </c>
      <c r="N571" s="150">
        <v>56.701125289398583</v>
      </c>
      <c r="O571" s="150">
        <v>71.3</v>
      </c>
      <c r="P571" s="150">
        <v>14.494</v>
      </c>
      <c r="Q571" s="150">
        <v>9.7040000000000006</v>
      </c>
      <c r="R571" s="150">
        <v>16.456136800566629</v>
      </c>
      <c r="S571" s="150">
        <v>88.354453324544778</v>
      </c>
      <c r="T571" s="150">
        <v>56.7</v>
      </c>
      <c r="U571" s="150">
        <v>1.764815219768205</v>
      </c>
      <c r="V571" s="150">
        <v>53.6</v>
      </c>
      <c r="W571" s="150">
        <v>7.6874142245902899</v>
      </c>
      <c r="X571" s="150">
        <v>52.1</v>
      </c>
      <c r="Y571" s="150">
        <v>10.65</v>
      </c>
      <c r="Z571" s="150">
        <v>154.1</v>
      </c>
      <c r="AA571" s="150">
        <v>36.050036926902472</v>
      </c>
      <c r="AB571" s="150">
        <v>28.555</v>
      </c>
      <c r="AC571" s="150">
        <v>83.610591909553889</v>
      </c>
      <c r="AD571" s="150">
        <v>66.817999999999998</v>
      </c>
      <c r="AE571" s="150">
        <v>21.805729859922661</v>
      </c>
      <c r="AF571" s="150">
        <v>32.181746999999987</v>
      </c>
      <c r="AG571" s="150">
        <v>23</v>
      </c>
      <c r="AH571" s="150">
        <v>21.984450830702059</v>
      </c>
      <c r="AI571" s="150">
        <v>36.299999999999997</v>
      </c>
      <c r="AJ571" s="150">
        <v>1.666223598826905</v>
      </c>
      <c r="AK571" s="150">
        <v>41.26</v>
      </c>
      <c r="AL571" s="150">
        <v>44.028347015380859</v>
      </c>
      <c r="AM571" s="150">
        <v>38.319210052490234</v>
      </c>
      <c r="AN571" s="150">
        <v>52.116275787353516</v>
      </c>
      <c r="AO571" s="5" t="s">
        <v>430</v>
      </c>
    </row>
    <row r="572" spans="1:41" ht="14.25" x14ac:dyDescent="0.45">
      <c r="A572" s="150">
        <v>2014</v>
      </c>
      <c r="B572" s="5" t="s">
        <v>81</v>
      </c>
      <c r="C572" s="5" t="s">
        <v>303</v>
      </c>
      <c r="D572" s="5" t="s">
        <v>7</v>
      </c>
      <c r="E572" s="5" t="s">
        <v>1</v>
      </c>
      <c r="F572" s="5" t="s">
        <v>118</v>
      </c>
      <c r="G572" s="5" t="s">
        <v>83</v>
      </c>
      <c r="H572" s="5" t="s">
        <v>304</v>
      </c>
      <c r="I572" s="150">
        <v>824.40712175587225</v>
      </c>
      <c r="J572" s="150">
        <v>71.716311381237844</v>
      </c>
      <c r="K572" s="150">
        <v>50.780774252716569</v>
      </c>
      <c r="L572" s="150">
        <v>84.139006999999992</v>
      </c>
      <c r="M572" s="150">
        <v>92.332564176521444</v>
      </c>
      <c r="N572" s="150">
        <v>775.19151456415227</v>
      </c>
      <c r="O572" s="150">
        <v>213.5</v>
      </c>
      <c r="P572" s="150">
        <v>52.8</v>
      </c>
      <c r="Q572" s="150">
        <v>15.398999999999999</v>
      </c>
      <c r="R572" s="150">
        <v>181.5237883233836</v>
      </c>
      <c r="S572" s="150">
        <v>862.91736013841967</v>
      </c>
      <c r="T572" s="150">
        <v>189.5</v>
      </c>
      <c r="U572" s="150">
        <v>20.61152416356877</v>
      </c>
      <c r="V572" s="150">
        <v>75.88</v>
      </c>
      <c r="W572" s="150">
        <v>87.440381044643573</v>
      </c>
      <c r="X572" s="150">
        <v>103.6</v>
      </c>
      <c r="Y572" s="150">
        <v>463.12</v>
      </c>
      <c r="Z572" s="150">
        <v>317.3</v>
      </c>
      <c r="AA572" s="150">
        <v>190.36031616619999</v>
      </c>
      <c r="AB572" s="150">
        <v>42.688000000000002</v>
      </c>
      <c r="AC572" s="150">
        <v>186.84495579127631</v>
      </c>
      <c r="AD572" s="150">
        <v>110.95099999999999</v>
      </c>
      <c r="AE572" s="150">
        <v>478.31967420929152</v>
      </c>
      <c r="AF572" s="150">
        <v>80.638479999999973</v>
      </c>
      <c r="AG572" s="150">
        <v>128</v>
      </c>
      <c r="AH572" s="150">
        <v>69.169619752121591</v>
      </c>
      <c r="AI572" s="150">
        <v>87.1</v>
      </c>
      <c r="AJ572" s="150">
        <v>189.1039696633762</v>
      </c>
      <c r="AK572" s="150">
        <v>67.02</v>
      </c>
      <c r="AL572" s="150">
        <v>210.7708740234375</v>
      </c>
      <c r="AM572" s="150">
        <v>243.25621032714844</v>
      </c>
      <c r="AN572" s="150">
        <v>164.74998474121094</v>
      </c>
      <c r="AO572" s="5" t="s">
        <v>431</v>
      </c>
    </row>
    <row r="573" spans="1:41" ht="14.25" x14ac:dyDescent="0.45">
      <c r="A573" s="150">
        <v>2014</v>
      </c>
      <c r="B573" s="5" t="s">
        <v>81</v>
      </c>
      <c r="C573" s="5" t="s">
        <v>303</v>
      </c>
      <c r="D573" s="5" t="s">
        <v>7</v>
      </c>
      <c r="E573" s="5" t="s">
        <v>119</v>
      </c>
      <c r="F573" s="5" t="s">
        <v>117</v>
      </c>
      <c r="G573" s="5" t="s">
        <v>83</v>
      </c>
      <c r="H573" s="5" t="s">
        <v>304</v>
      </c>
      <c r="I573" s="150">
        <v>0.14863073852295411</v>
      </c>
      <c r="J573" s="150">
        <v>0.1045676153511879</v>
      </c>
      <c r="K573" s="150">
        <v>0.40843845150065239</v>
      </c>
      <c r="L573" s="150">
        <v>0.48157699999999992</v>
      </c>
      <c r="M573" s="150">
        <v>0.34334111230563491</v>
      </c>
      <c r="N573" s="150">
        <v>0.19813708070855551</v>
      </c>
      <c r="O573" s="150">
        <v>0.42</v>
      </c>
      <c r="P573" s="150">
        <v>5.6000000000000001E-2</v>
      </c>
      <c r="Q573" s="150">
        <v>2.9499999999999998E-2</v>
      </c>
      <c r="R573" s="150">
        <v>0.12142062126884549</v>
      </c>
      <c r="S573" s="150">
        <v>0.32731866743566512</v>
      </c>
      <c r="T573" s="150">
        <v>0.26</v>
      </c>
      <c r="U573" s="150">
        <v>0.205554340695386</v>
      </c>
      <c r="V573" s="150">
        <v>0.28000000000000003</v>
      </c>
      <c r="W573" s="150">
        <v>3.7781545168321599E-2</v>
      </c>
      <c r="X573" s="150">
        <v>0.22673666043434501</v>
      </c>
      <c r="Y573" s="150">
        <v>0.03</v>
      </c>
      <c r="Z573" s="150">
        <v>0.57999999999999996</v>
      </c>
      <c r="AA573" s="150">
        <v>0.15024392347209101</v>
      </c>
      <c r="AB573" s="150">
        <v>0.16</v>
      </c>
      <c r="AC573" s="150">
        <v>0.46378690759829988</v>
      </c>
      <c r="AD573" s="150">
        <v>0.31740000000000002</v>
      </c>
      <c r="AE573" s="150">
        <v>0.14502123344108511</v>
      </c>
      <c r="AF573" s="150">
        <v>0.29225499999999971</v>
      </c>
      <c r="AG573" s="150">
        <v>0.14000000000000001</v>
      </c>
      <c r="AH573" s="150">
        <v>0.2038068823729649</v>
      </c>
      <c r="AI573" s="150">
        <v>0.1409</v>
      </c>
      <c r="AJ573" s="150">
        <v>0</v>
      </c>
      <c r="AK573" s="150">
        <v>0.19</v>
      </c>
      <c r="AL573" s="150">
        <v>0.22284199297428131</v>
      </c>
      <c r="AM573" s="150">
        <v>0.20157025754451752</v>
      </c>
      <c r="AN573" s="150">
        <v>0.2529769241809845</v>
      </c>
      <c r="AO573" s="5" t="s">
        <v>432</v>
      </c>
    </row>
    <row r="574" spans="1:41" ht="14.25" x14ac:dyDescent="0.45">
      <c r="A574" s="150">
        <v>2014</v>
      </c>
      <c r="B574" s="5" t="s">
        <v>81</v>
      </c>
      <c r="C574" s="5" t="s">
        <v>303</v>
      </c>
      <c r="D574" s="5" t="s">
        <v>7</v>
      </c>
      <c r="E574" s="5" t="s">
        <v>119</v>
      </c>
      <c r="F574" s="5" t="s">
        <v>118</v>
      </c>
      <c r="G574" s="5" t="s">
        <v>83</v>
      </c>
      <c r="H574" s="5" t="s">
        <v>304</v>
      </c>
      <c r="I574" s="150">
        <v>2.0481277445109778</v>
      </c>
      <c r="J574" s="150">
        <v>1.106168929738611</v>
      </c>
      <c r="K574" s="150">
        <v>1.1818181818181821</v>
      </c>
      <c r="L574" s="150">
        <v>2.8338340000000009</v>
      </c>
      <c r="M574" s="150">
        <v>2.3900673886252202</v>
      </c>
      <c r="N574" s="150">
        <v>2.693748990470036</v>
      </c>
      <c r="O574" s="150">
        <v>2.25</v>
      </c>
      <c r="P574" s="150">
        <v>1.1970000000000001</v>
      </c>
      <c r="Q574" s="150">
        <v>0.49170000000000003</v>
      </c>
      <c r="R574" s="150">
        <v>1.650672872609531</v>
      </c>
      <c r="S574" s="150">
        <v>2.6153634890555049</v>
      </c>
      <c r="T574" s="150">
        <v>1.39</v>
      </c>
      <c r="U574" s="150">
        <v>0.29302427290618849</v>
      </c>
      <c r="V574" s="150">
        <v>1.06</v>
      </c>
      <c r="W574" s="150">
        <v>1.605231290869459</v>
      </c>
      <c r="X574" s="150">
        <v>2.1</v>
      </c>
      <c r="Y574" s="150">
        <v>1.29</v>
      </c>
      <c r="Z574" s="150">
        <v>2.44</v>
      </c>
      <c r="AA574" s="150">
        <v>2.1389747822551839</v>
      </c>
      <c r="AB574" s="150">
        <v>1.1839999999999999</v>
      </c>
      <c r="AC574" s="150">
        <v>3.6667936965131092</v>
      </c>
      <c r="AD574" s="150">
        <v>2.5482</v>
      </c>
      <c r="AE574" s="150">
        <v>5.3406541167522326</v>
      </c>
      <c r="AF574" s="150">
        <v>1.4743150000000009</v>
      </c>
      <c r="AG574" s="150">
        <v>1.31</v>
      </c>
      <c r="AH574" s="150">
        <v>1.1631015816775629</v>
      </c>
      <c r="AI574" s="150">
        <v>1.7302</v>
      </c>
      <c r="AJ574" s="150">
        <v>1.0953827433253871</v>
      </c>
      <c r="AK574" s="150">
        <v>1.51</v>
      </c>
      <c r="AL574" s="150">
        <v>1.8551164865493774</v>
      </c>
      <c r="AM574" s="150">
        <v>1.8900233507156372</v>
      </c>
      <c r="AN574" s="150">
        <v>1.805665135383606</v>
      </c>
      <c r="AO574" s="5" t="s">
        <v>433</v>
      </c>
    </row>
    <row r="575" spans="1:41" ht="14.25" x14ac:dyDescent="0.45">
      <c r="A575" s="150">
        <v>2014</v>
      </c>
      <c r="B575" s="5" t="s">
        <v>81</v>
      </c>
      <c r="C575" s="5" t="s">
        <v>3839</v>
      </c>
      <c r="D575" s="5" t="s">
        <v>7</v>
      </c>
      <c r="E575" s="5" t="s">
        <v>1</v>
      </c>
      <c r="F575" s="5" t="s">
        <v>3840</v>
      </c>
      <c r="G575" s="5" t="s">
        <v>83</v>
      </c>
      <c r="H575" s="5" t="s">
        <v>304</v>
      </c>
      <c r="I575" s="150">
        <v>3.4586826346884898</v>
      </c>
      <c r="J575" s="150">
        <v>0.79302565079440668</v>
      </c>
      <c r="K575" s="150"/>
      <c r="L575" s="150">
        <v>0</v>
      </c>
      <c r="M575" s="150">
        <v>0</v>
      </c>
      <c r="N575" s="150">
        <v>3.1433263339255899</v>
      </c>
      <c r="O575" s="150">
        <v>0</v>
      </c>
      <c r="P575" s="150">
        <v>7.5460000000000003</v>
      </c>
      <c r="Q575" s="150">
        <v>0</v>
      </c>
      <c r="R575" s="150">
        <v>0</v>
      </c>
      <c r="S575" s="150">
        <v>8.1129329048913804E-2</v>
      </c>
      <c r="T575" s="150">
        <v>53.6</v>
      </c>
      <c r="U575" s="150">
        <v>0</v>
      </c>
      <c r="V575" s="150">
        <v>0.6</v>
      </c>
      <c r="W575" s="150"/>
      <c r="X575" s="150">
        <v>6.1843808E-2</v>
      </c>
      <c r="Y575" s="150">
        <v>0</v>
      </c>
      <c r="Z575" s="150">
        <v>0</v>
      </c>
      <c r="AA575" s="150">
        <v>3.7125962787221081</v>
      </c>
      <c r="AB575" s="150">
        <v>0</v>
      </c>
      <c r="AC575" s="150">
        <v>4.3419685223260611</v>
      </c>
      <c r="AD575" s="150">
        <v>0</v>
      </c>
      <c r="AE575" s="150">
        <v>0.1471762692527096</v>
      </c>
      <c r="AF575" s="150">
        <v>0</v>
      </c>
      <c r="AG575" s="150">
        <v>0.34</v>
      </c>
      <c r="AH575" s="150">
        <v>0</v>
      </c>
      <c r="AI575" s="150">
        <v>0</v>
      </c>
      <c r="AJ575" s="150">
        <v>2.6351636658621831</v>
      </c>
      <c r="AK575" s="150">
        <v>3.15</v>
      </c>
      <c r="AL575" s="150">
        <v>2.8831346035003662</v>
      </c>
      <c r="AM575" s="150">
        <v>1.571643590927124</v>
      </c>
      <c r="AN575" s="150">
        <v>4.7410812377929688</v>
      </c>
      <c r="AO575" s="5" t="s">
        <v>3867</v>
      </c>
    </row>
    <row r="576" spans="1:41" ht="14.25" x14ac:dyDescent="0.45">
      <c r="A576" s="150">
        <v>2014</v>
      </c>
      <c r="B576" s="5" t="s">
        <v>81</v>
      </c>
      <c r="C576" s="5" t="s">
        <v>3839</v>
      </c>
      <c r="D576" s="5" t="s">
        <v>7</v>
      </c>
      <c r="E576" s="5" t="s">
        <v>1</v>
      </c>
      <c r="F576" s="5" t="s">
        <v>3841</v>
      </c>
      <c r="G576" s="5" t="s">
        <v>83</v>
      </c>
      <c r="H576" s="5" t="s">
        <v>304</v>
      </c>
      <c r="I576" s="150">
        <v>695.03591217487656</v>
      </c>
      <c r="J576" s="150">
        <v>9.5829558239625676</v>
      </c>
      <c r="K576" s="150">
        <v>1.5071770334859871</v>
      </c>
      <c r="L576" s="150">
        <v>6.9828010000000011</v>
      </c>
      <c r="M576" s="150">
        <v>16.715394498780711</v>
      </c>
      <c r="N576" s="150">
        <v>700.09276907338597</v>
      </c>
      <c r="O576" s="150">
        <v>20.57</v>
      </c>
      <c r="P576" s="150">
        <v>16.088000000000001</v>
      </c>
      <c r="Q576" s="150">
        <v>0</v>
      </c>
      <c r="R576" s="150">
        <v>14.29055954669635</v>
      </c>
      <c r="S576" s="150">
        <v>811.95817198099473</v>
      </c>
      <c r="T576" s="150">
        <v>34.299999999999997</v>
      </c>
      <c r="U576" s="150">
        <v>0</v>
      </c>
      <c r="V576" s="150">
        <v>5.68</v>
      </c>
      <c r="W576" s="150">
        <v>35.322434810688627</v>
      </c>
      <c r="X576" s="150">
        <v>25.2</v>
      </c>
      <c r="Y576" s="150">
        <v>388.2</v>
      </c>
      <c r="Z576" s="150">
        <v>76.8</v>
      </c>
      <c r="AA576" s="150">
        <v>17.940236611318319</v>
      </c>
      <c r="AB576" s="150">
        <v>0.26837202399999999</v>
      </c>
      <c r="AC576" s="150">
        <v>34.663685416468731</v>
      </c>
      <c r="AD576" s="150">
        <v>4.8756000000000004</v>
      </c>
      <c r="AE576" s="150">
        <v>18.233916460670599</v>
      </c>
      <c r="AF576" s="150">
        <v>12.919711</v>
      </c>
      <c r="AG576" s="150">
        <v>8.65</v>
      </c>
      <c r="AH576" s="150">
        <v>11.690274186564629</v>
      </c>
      <c r="AI576" s="150">
        <v>0.47</v>
      </c>
      <c r="AJ576" s="150">
        <v>156.4148267264012</v>
      </c>
      <c r="AK576" s="150">
        <v>8.2100000000000009</v>
      </c>
      <c r="AL576" s="150">
        <v>108.02283477783203</v>
      </c>
      <c r="AM576" s="150">
        <v>127.15148162841797</v>
      </c>
      <c r="AN576" s="150">
        <v>80.9239501953125</v>
      </c>
      <c r="AO576" s="5" t="s">
        <v>3868</v>
      </c>
    </row>
    <row r="577" spans="1:41" ht="14.25" x14ac:dyDescent="0.45">
      <c r="A577" s="150">
        <v>2014</v>
      </c>
      <c r="B577" s="5" t="s">
        <v>81</v>
      </c>
      <c r="C577" s="5" t="s">
        <v>3839</v>
      </c>
      <c r="D577" s="5" t="s">
        <v>7</v>
      </c>
      <c r="E577" s="5" t="s">
        <v>1</v>
      </c>
      <c r="F577" s="5" t="s">
        <v>3842</v>
      </c>
      <c r="G577" s="5" t="s">
        <v>83</v>
      </c>
      <c r="H577" s="5" t="s">
        <v>304</v>
      </c>
      <c r="I577" s="150">
        <v>9.5303153695054572</v>
      </c>
      <c r="J577" s="150">
        <v>13.56075172483585</v>
      </c>
      <c r="K577" s="150">
        <v>28.437364073197809</v>
      </c>
      <c r="L577" s="150">
        <v>9.2678199999999968</v>
      </c>
      <c r="M577" s="150">
        <v>2.2396098277263552</v>
      </c>
      <c r="N577" s="150">
        <v>8.1361115597910896</v>
      </c>
      <c r="O577" s="150">
        <v>9.64</v>
      </c>
      <c r="P577" s="150">
        <v>1.04</v>
      </c>
      <c r="Q577" s="150">
        <v>2.1749000000000001</v>
      </c>
      <c r="R577" s="150">
        <v>12.95226145907114</v>
      </c>
      <c r="S577" s="150">
        <v>4.5873774408832499</v>
      </c>
      <c r="T577" s="150">
        <v>22</v>
      </c>
      <c r="U577" s="150">
        <v>0</v>
      </c>
      <c r="V577" s="150">
        <v>21.71</v>
      </c>
      <c r="W577" s="150">
        <v>1.9865181238395091</v>
      </c>
      <c r="X577" s="150">
        <v>9.4</v>
      </c>
      <c r="Y577" s="150">
        <v>9.4</v>
      </c>
      <c r="Z577" s="150">
        <v>12.8</v>
      </c>
      <c r="AA577" s="150">
        <v>19.76709540066587</v>
      </c>
      <c r="AB577" s="150">
        <v>3.8741387619999998</v>
      </c>
      <c r="AC577" s="150">
        <v>6.233067868179833</v>
      </c>
      <c r="AD577" s="150">
        <v>11.1435</v>
      </c>
      <c r="AE577" s="150">
        <v>59.717056474614928</v>
      </c>
      <c r="AF577" s="150">
        <v>8.6699929999999998</v>
      </c>
      <c r="AG577" s="150">
        <v>14.7</v>
      </c>
      <c r="AH577" s="150">
        <v>5.4107609263671898E-2</v>
      </c>
      <c r="AI577" s="150">
        <v>17.7</v>
      </c>
      <c r="AJ577" s="150">
        <v>2.4300755878856251</v>
      </c>
      <c r="AK577" s="150">
        <v>3.17</v>
      </c>
      <c r="AL577" s="150">
        <v>11.252485275268555</v>
      </c>
      <c r="AM577" s="150">
        <v>12.475851058959961</v>
      </c>
      <c r="AN577" s="150">
        <v>9.5193843841552734</v>
      </c>
      <c r="AO577" s="5" t="s">
        <v>3869</v>
      </c>
    </row>
    <row r="578" spans="1:41" ht="14.25" x14ac:dyDescent="0.45">
      <c r="A578" s="150">
        <v>2014</v>
      </c>
      <c r="B578" s="5" t="s">
        <v>81</v>
      </c>
      <c r="C578" s="5" t="s">
        <v>3839</v>
      </c>
      <c r="D578" s="5" t="s">
        <v>7</v>
      </c>
      <c r="E578" s="5" t="s">
        <v>1</v>
      </c>
      <c r="F578" s="5" t="s">
        <v>3843</v>
      </c>
      <c r="G578" s="5" t="s">
        <v>83</v>
      </c>
      <c r="H578" s="5" t="s">
        <v>304</v>
      </c>
      <c r="I578" s="150">
        <v>54.344463073776211</v>
      </c>
      <c r="J578" s="150">
        <v>18.138963134052041</v>
      </c>
      <c r="K578" s="150">
        <v>13.70465419799979</v>
      </c>
      <c r="L578" s="150">
        <v>42.597825999999998</v>
      </c>
      <c r="M578" s="150">
        <v>33.174371345412602</v>
      </c>
      <c r="N578" s="150">
        <v>36.342755612986601</v>
      </c>
      <c r="O578" s="150">
        <v>47.66</v>
      </c>
      <c r="P578" s="150">
        <v>11.291</v>
      </c>
      <c r="Q578" s="150">
        <v>10.558999999999999</v>
      </c>
      <c r="R578" s="150">
        <v>114.34872002428411</v>
      </c>
      <c r="S578" s="150">
        <v>6.9594078712476994</v>
      </c>
      <c r="T578" s="150">
        <v>21.2</v>
      </c>
      <c r="U578" s="150">
        <v>11.542</v>
      </c>
      <c r="V578" s="150">
        <v>18.100000000000001</v>
      </c>
      <c r="W578" s="150">
        <v>26.98861709857108</v>
      </c>
      <c r="X578" s="150">
        <v>24.8</v>
      </c>
      <c r="Y578" s="150">
        <v>33.4</v>
      </c>
      <c r="Z578" s="150">
        <v>172.2</v>
      </c>
      <c r="AA578" s="150">
        <v>88.251583824833219</v>
      </c>
      <c r="AB578" s="150">
        <v>25.118860170000001</v>
      </c>
      <c r="AC578" s="150">
        <v>80.604691045086</v>
      </c>
      <c r="AD578" s="150">
        <v>55.631500000000003</v>
      </c>
      <c r="AE578" s="150">
        <v>229.8260759333206</v>
      </c>
      <c r="AF578" s="150">
        <v>17.040088999999998</v>
      </c>
      <c r="AG578" s="150">
        <v>54.7</v>
      </c>
      <c r="AH578" s="150">
        <v>32.990989934362219</v>
      </c>
      <c r="AI578" s="150">
        <v>27.84</v>
      </c>
      <c r="AJ578" s="150">
        <v>19.248650598199379</v>
      </c>
      <c r="AK578" s="150">
        <v>6.35</v>
      </c>
      <c r="AL578" s="150">
        <v>46.032894134521484</v>
      </c>
      <c r="AM578" s="150">
        <v>59.560932159423828</v>
      </c>
      <c r="AN578" s="150">
        <v>26.868202209472656</v>
      </c>
      <c r="AO578" s="5" t="s">
        <v>3870</v>
      </c>
    </row>
    <row r="579" spans="1:41" ht="14.25" x14ac:dyDescent="0.45">
      <c r="A579" s="150">
        <v>2014</v>
      </c>
      <c r="B579" s="5" t="s">
        <v>81</v>
      </c>
      <c r="C579" s="5" t="s">
        <v>3839</v>
      </c>
      <c r="D579" s="5" t="s">
        <v>7</v>
      </c>
      <c r="E579" s="5" t="s">
        <v>1</v>
      </c>
      <c r="F579" s="5" t="s">
        <v>3844</v>
      </c>
      <c r="G579" s="5" t="s">
        <v>83</v>
      </c>
      <c r="H579" s="5" t="s">
        <v>304</v>
      </c>
      <c r="I579" s="150">
        <v>0.27100998002690019</v>
      </c>
      <c r="J579" s="150">
        <v>1.2973146731592331</v>
      </c>
      <c r="K579" s="150">
        <v>1.6850804697477919</v>
      </c>
      <c r="L579" s="150">
        <v>0.12814400000000001</v>
      </c>
      <c r="M579" s="150">
        <v>0</v>
      </c>
      <c r="N579" s="150">
        <v>0.72271577020405997</v>
      </c>
      <c r="O579" s="150">
        <v>0</v>
      </c>
      <c r="P579" s="150">
        <v>1.762</v>
      </c>
      <c r="Q579" s="150">
        <v>0.255</v>
      </c>
      <c r="R579" s="150">
        <v>1.093514115147223</v>
      </c>
      <c r="S579" s="150">
        <v>4.4786190986240424</v>
      </c>
      <c r="T579" s="150">
        <v>3.3</v>
      </c>
      <c r="U579" s="150">
        <v>0</v>
      </c>
      <c r="V579" s="150">
        <v>1.02</v>
      </c>
      <c r="W579" s="150">
        <v>3.0838782594655698E-2</v>
      </c>
      <c r="X579" s="150">
        <v>0.18522580199999999</v>
      </c>
      <c r="Y579" s="150">
        <v>0.7</v>
      </c>
      <c r="Z579" s="150">
        <v>0</v>
      </c>
      <c r="AA579" s="150">
        <v>2.0156206416283942</v>
      </c>
      <c r="AB579" s="150">
        <v>0</v>
      </c>
      <c r="AC579" s="150">
        <v>11.296394803248541</v>
      </c>
      <c r="AD579" s="150">
        <v>7.2400000000000006E-2</v>
      </c>
      <c r="AE579" s="150">
        <v>0.49927109082842108</v>
      </c>
      <c r="AF579" s="150">
        <v>1.918509</v>
      </c>
      <c r="AG579" s="150">
        <v>0.99</v>
      </c>
      <c r="AH579" s="150">
        <v>0.37455706938363509</v>
      </c>
      <c r="AI579" s="150">
        <v>2.29</v>
      </c>
      <c r="AJ579" s="150">
        <v>6.2887370470613602E-2</v>
      </c>
      <c r="AK579" s="150">
        <v>1.52</v>
      </c>
      <c r="AL579" s="150">
        <v>1.3092795610427856</v>
      </c>
      <c r="AM579" s="150">
        <v>1.4136694669723511</v>
      </c>
      <c r="AN579" s="150">
        <v>1.1613935232162476</v>
      </c>
      <c r="AO579" s="5" t="s">
        <v>3871</v>
      </c>
    </row>
    <row r="580" spans="1:41" ht="14.25" x14ac:dyDescent="0.45">
      <c r="A580" s="150">
        <v>2014</v>
      </c>
      <c r="B580" s="5" t="s">
        <v>81</v>
      </c>
      <c r="C580" s="5" t="s">
        <v>3839</v>
      </c>
      <c r="D580" s="5" t="s">
        <v>7</v>
      </c>
      <c r="E580" s="5" t="s">
        <v>1</v>
      </c>
      <c r="F580" s="5" t="s">
        <v>3845</v>
      </c>
      <c r="G580" s="5" t="s">
        <v>83</v>
      </c>
      <c r="H580" s="5" t="s">
        <v>304</v>
      </c>
      <c r="I580" s="150">
        <v>6.1366866268942548</v>
      </c>
      <c r="J580" s="150">
        <v>2.8660193943578971</v>
      </c>
      <c r="K580" s="150">
        <v>1.0330578513234741</v>
      </c>
      <c r="L580" s="150">
        <v>0.91886900000000005</v>
      </c>
      <c r="M580" s="150">
        <v>1.9569971418832111</v>
      </c>
      <c r="N580" s="150">
        <v>5.8595811123674197</v>
      </c>
      <c r="O580" s="150">
        <v>0.92</v>
      </c>
      <c r="P580" s="150">
        <v>0</v>
      </c>
      <c r="Q580" s="150">
        <v>0</v>
      </c>
      <c r="R580" s="150">
        <v>6.7309926135788727</v>
      </c>
      <c r="S580" s="150">
        <v>6.5000961247974516</v>
      </c>
      <c r="T580" s="150">
        <v>13.8</v>
      </c>
      <c r="U580" s="150">
        <v>0</v>
      </c>
      <c r="V580" s="150">
        <v>3.1</v>
      </c>
      <c r="W580" s="150">
        <v>7.9438120610317298E-2</v>
      </c>
      <c r="X580" s="150">
        <v>2.7063857329999998</v>
      </c>
      <c r="Y580" s="150">
        <v>2.2999999999999998</v>
      </c>
      <c r="Z580" s="150">
        <v>3</v>
      </c>
      <c r="AA580" s="150">
        <v>2.7773856394625009</v>
      </c>
      <c r="AB580" s="150">
        <v>0</v>
      </c>
      <c r="AC580" s="150">
        <v>8.0280757409749182</v>
      </c>
      <c r="AD580" s="150">
        <v>2.4079000000000002</v>
      </c>
      <c r="AE580" s="150">
        <v>38.622710274450149</v>
      </c>
      <c r="AF580" s="150">
        <v>2.1418270000000001</v>
      </c>
      <c r="AG580" s="150">
        <v>1.06</v>
      </c>
      <c r="AH580" s="150">
        <v>3.2807837659197361</v>
      </c>
      <c r="AI580" s="150">
        <v>5.7</v>
      </c>
      <c r="AJ580" s="150">
        <v>1.110329273824969</v>
      </c>
      <c r="AK580" s="150">
        <v>12.7</v>
      </c>
      <c r="AL580" s="150">
        <v>4.6805911064147949</v>
      </c>
      <c r="AM580" s="150">
        <v>4.9795570373535156</v>
      </c>
      <c r="AN580" s="150">
        <v>4.2570548057556152</v>
      </c>
      <c r="AO580" s="5" t="s">
        <v>3872</v>
      </c>
    </row>
    <row r="581" spans="1:41" ht="14.25" x14ac:dyDescent="0.45">
      <c r="A581" s="150">
        <v>2014</v>
      </c>
      <c r="B581" s="5" t="s">
        <v>81</v>
      </c>
      <c r="C581" s="5" t="s">
        <v>3839</v>
      </c>
      <c r="D581" s="5" t="s">
        <v>7</v>
      </c>
      <c r="E581" s="5" t="s">
        <v>1</v>
      </c>
      <c r="F581" s="5" t="s">
        <v>3846</v>
      </c>
      <c r="G581" s="5" t="s">
        <v>83</v>
      </c>
      <c r="H581" s="5" t="s">
        <v>304</v>
      </c>
      <c r="I581" s="150">
        <v>35.99821157686457</v>
      </c>
      <c r="J581" s="150">
        <v>5.7908290522480907</v>
      </c>
      <c r="K581" s="150">
        <v>3.1209221406634811</v>
      </c>
      <c r="L581" s="150">
        <v>5.0115030000000003</v>
      </c>
      <c r="M581" s="150">
        <v>12.65920234942444</v>
      </c>
      <c r="N581" s="150">
        <v>13.8792332956442</v>
      </c>
      <c r="O581" s="150">
        <v>24.83</v>
      </c>
      <c r="P581" s="150">
        <v>9.6470000000000002</v>
      </c>
      <c r="Q581" s="150">
        <v>2.4089999999999998</v>
      </c>
      <c r="R581" s="150">
        <v>20.47070727511889</v>
      </c>
      <c r="S581" s="150">
        <v>20.668122270742359</v>
      </c>
      <c r="T581" s="150">
        <v>7.1</v>
      </c>
      <c r="U581" s="150">
        <v>0.75</v>
      </c>
      <c r="V581" s="150">
        <v>16.03</v>
      </c>
      <c r="W581" s="150">
        <v>14.858077016226691</v>
      </c>
      <c r="X581" s="150">
        <v>19.600000000000001</v>
      </c>
      <c r="Y581" s="150">
        <v>8.1</v>
      </c>
      <c r="Z581" s="150">
        <v>14.7</v>
      </c>
      <c r="AA581" s="150">
        <v>14.38544822115894</v>
      </c>
      <c r="AB581" s="150">
        <v>3.5192214000000002</v>
      </c>
      <c r="AC581" s="150">
        <v>21.950965815929852</v>
      </c>
      <c r="AD581" s="150">
        <v>21.547000000000001</v>
      </c>
      <c r="AE581" s="150">
        <v>44.044843759903657</v>
      </c>
      <c r="AF581" s="150">
        <v>9.4184820000000009</v>
      </c>
      <c r="AG581" s="150">
        <v>13.7</v>
      </c>
      <c r="AH581" s="150">
        <v>9.5569051014329052</v>
      </c>
      <c r="AI581" s="150">
        <v>12.22</v>
      </c>
      <c r="AJ581" s="150">
        <v>5.6964556393626138</v>
      </c>
      <c r="AK581" s="150">
        <v>3.45</v>
      </c>
      <c r="AL581" s="150">
        <v>13.624556541442871</v>
      </c>
      <c r="AM581" s="150">
        <v>14.234275817871094</v>
      </c>
      <c r="AN581" s="150">
        <v>12.760787010192871</v>
      </c>
      <c r="AO581" s="5" t="s">
        <v>3873</v>
      </c>
    </row>
    <row r="582" spans="1:41" ht="14.25" x14ac:dyDescent="0.45">
      <c r="A582" s="150">
        <v>2014</v>
      </c>
      <c r="B582" s="5" t="s">
        <v>81</v>
      </c>
      <c r="C582" s="5" t="s">
        <v>3839</v>
      </c>
      <c r="D582" s="5" t="s">
        <v>7</v>
      </c>
      <c r="E582" s="5" t="s">
        <v>1</v>
      </c>
      <c r="F582" s="5" t="s">
        <v>3847</v>
      </c>
      <c r="G582" s="5" t="s">
        <v>83</v>
      </c>
      <c r="H582" s="5" t="s">
        <v>304</v>
      </c>
      <c r="I582" s="150">
        <v>13.61555289418353</v>
      </c>
      <c r="J582" s="150">
        <v>20.52065933673439</v>
      </c>
      <c r="K582" s="150">
        <v>1.2925184862982391</v>
      </c>
      <c r="L582" s="150">
        <v>16.127659999999999</v>
      </c>
      <c r="M582" s="150">
        <v>9.6093819650208463</v>
      </c>
      <c r="N582" s="150">
        <v>7.0150218058471996</v>
      </c>
      <c r="O582" s="150">
        <v>111.23</v>
      </c>
      <c r="P582" s="150">
        <v>4.9790000000000001</v>
      </c>
      <c r="Q582" s="150">
        <v>0</v>
      </c>
      <c r="R582" s="150">
        <v>11.35100677931802</v>
      </c>
      <c r="S582" s="150">
        <v>6.6873472302326222</v>
      </c>
      <c r="T582" s="150">
        <v>31.2</v>
      </c>
      <c r="U582" s="150">
        <v>0</v>
      </c>
      <c r="V582" s="150">
        <v>3.14</v>
      </c>
      <c r="W582" s="150">
        <v>7.0766933074997986</v>
      </c>
      <c r="X582" s="150">
        <v>17.899999999999999</v>
      </c>
      <c r="Y582" s="150">
        <v>15.8</v>
      </c>
      <c r="Z582" s="150">
        <v>14.6</v>
      </c>
      <c r="AA582" s="150">
        <v>34.333571531143107</v>
      </c>
      <c r="AB582" s="150">
        <v>9.9071089879999992</v>
      </c>
      <c r="AC582" s="150">
        <v>12.404436322154501</v>
      </c>
      <c r="AD582" s="150">
        <v>15.272</v>
      </c>
      <c r="AE582" s="150">
        <v>79.469100589465668</v>
      </c>
      <c r="AF582" s="150">
        <v>27.120515000000001</v>
      </c>
      <c r="AG582" s="150">
        <v>29.8</v>
      </c>
      <c r="AH582" s="150">
        <v>7.5363553937764856</v>
      </c>
      <c r="AI582" s="150">
        <v>20.63</v>
      </c>
      <c r="AJ582" s="150">
        <v>1.0831332993601519</v>
      </c>
      <c r="AK582" s="150">
        <v>26.88</v>
      </c>
      <c r="AL582" s="150">
        <v>19.192447662353516</v>
      </c>
      <c r="AM582" s="150">
        <v>17.138803482055664</v>
      </c>
      <c r="AN582" s="150">
        <v>22.101783752441406</v>
      </c>
      <c r="AO582" s="5" t="s">
        <v>3874</v>
      </c>
    </row>
    <row r="583" spans="1:41" ht="14.25" x14ac:dyDescent="0.45">
      <c r="A583" s="150">
        <v>2014</v>
      </c>
      <c r="B583" s="5" t="s">
        <v>81</v>
      </c>
      <c r="C583" s="5" t="s">
        <v>3839</v>
      </c>
      <c r="D583" s="5" t="s">
        <v>7</v>
      </c>
      <c r="E583" s="5" t="s">
        <v>1</v>
      </c>
      <c r="F583" s="5" t="s">
        <v>3848</v>
      </c>
      <c r="G583" s="5" t="s">
        <v>83</v>
      </c>
      <c r="H583" s="5" t="s">
        <v>304</v>
      </c>
      <c r="I583" s="150">
        <v>6.0162874250562339</v>
      </c>
      <c r="J583" s="150">
        <v>1.661533332936477</v>
      </c>
      <c r="K583" s="150"/>
      <c r="L583" s="150">
        <v>3.104384</v>
      </c>
      <c r="M583" s="150">
        <v>15.977607048273329</v>
      </c>
      <c r="N583" s="150">
        <v>0</v>
      </c>
      <c r="O583" s="150">
        <v>0</v>
      </c>
      <c r="P583" s="150">
        <v>0.51900000000000002</v>
      </c>
      <c r="Q583" s="150">
        <v>0</v>
      </c>
      <c r="R583" s="150">
        <v>0.28602651016897701</v>
      </c>
      <c r="S583" s="150">
        <v>0.99708879184861721</v>
      </c>
      <c r="T583" s="150">
        <v>2.9</v>
      </c>
      <c r="U583" s="150">
        <v>8.32</v>
      </c>
      <c r="V583" s="150">
        <v>6.7</v>
      </c>
      <c r="W583" s="150">
        <v>1.0977637846129009</v>
      </c>
      <c r="X583" s="150">
        <v>3.7463145400000002</v>
      </c>
      <c r="Y583" s="150">
        <v>5.0999999999999996</v>
      </c>
      <c r="Z583" s="150">
        <v>0</v>
      </c>
      <c r="AA583" s="150">
        <v>7.176778017267889</v>
      </c>
      <c r="AB583" s="150">
        <v>0</v>
      </c>
      <c r="AC583" s="150">
        <v>7.3216702569078329</v>
      </c>
      <c r="AD583" s="150">
        <v>0</v>
      </c>
      <c r="AE583" s="150">
        <v>7.759523356785194</v>
      </c>
      <c r="AF583" s="150">
        <v>1.409354</v>
      </c>
      <c r="AG583" s="150">
        <v>3.95</v>
      </c>
      <c r="AH583" s="150">
        <v>3.6856466914183081</v>
      </c>
      <c r="AI583" s="150">
        <v>0.25</v>
      </c>
      <c r="AJ583" s="150">
        <v>0.42244750200940179</v>
      </c>
      <c r="AK583" s="150">
        <v>1.59</v>
      </c>
      <c r="AL583" s="150">
        <v>3.1031520366668701</v>
      </c>
      <c r="AM583" s="150">
        <v>3.5145297050476074</v>
      </c>
      <c r="AN583" s="150">
        <v>2.5203683376312256</v>
      </c>
      <c r="AO583" s="5" t="s">
        <v>3875</v>
      </c>
    </row>
    <row r="584" spans="1:41" ht="14.25" x14ac:dyDescent="0.45">
      <c r="A584" s="150">
        <v>2014</v>
      </c>
      <c r="B584" s="5" t="s">
        <v>81</v>
      </c>
      <c r="C584" s="5" t="s">
        <v>3839</v>
      </c>
      <c r="D584" s="5" t="s">
        <v>7</v>
      </c>
      <c r="E584" s="5" t="s">
        <v>119</v>
      </c>
      <c r="F584" s="5" t="s">
        <v>3840</v>
      </c>
      <c r="G584" s="5" t="s">
        <v>83</v>
      </c>
      <c r="H584" s="5" t="s">
        <v>304</v>
      </c>
      <c r="I584" s="150">
        <v>4.1900199600798403E-2</v>
      </c>
      <c r="J584" s="150">
        <v>1.9668188609832899E-2</v>
      </c>
      <c r="K584" s="150"/>
      <c r="L584" s="150">
        <v>0</v>
      </c>
      <c r="M584" s="150">
        <v>0</v>
      </c>
      <c r="N584" s="150">
        <v>5.4056964410703699E-2</v>
      </c>
      <c r="O584" s="150">
        <v>0</v>
      </c>
      <c r="P584" s="150">
        <v>0.13600000000000001</v>
      </c>
      <c r="Q584" s="150">
        <v>0</v>
      </c>
      <c r="R584" s="150">
        <v>0</v>
      </c>
      <c r="S584" s="150">
        <v>3.5703496196200002E-4</v>
      </c>
      <c r="T584" s="150">
        <v>0.37</v>
      </c>
      <c r="U584" s="150">
        <v>0</v>
      </c>
      <c r="V584" s="150">
        <v>0.01</v>
      </c>
      <c r="W584" s="150"/>
      <c r="X584" s="150">
        <v>1.4382279999999999E-3</v>
      </c>
      <c r="Y584" s="150">
        <v>0</v>
      </c>
      <c r="Z584" s="150">
        <v>0</v>
      </c>
      <c r="AA584" s="150">
        <v>2.9517203996402699E-2</v>
      </c>
      <c r="AB584" s="150">
        <v>0</v>
      </c>
      <c r="AC584" s="150">
        <v>3.2424942707792802E-2</v>
      </c>
      <c r="AD584" s="150">
        <v>0</v>
      </c>
      <c r="AE584" s="150">
        <v>3.8030043734550001E-4</v>
      </c>
      <c r="AF584" s="150">
        <v>0</v>
      </c>
      <c r="AG584" s="150">
        <v>0</v>
      </c>
      <c r="AH584" s="150">
        <v>0</v>
      </c>
      <c r="AI584" s="150">
        <v>0</v>
      </c>
      <c r="AJ584" s="150">
        <v>0.1</v>
      </c>
      <c r="AK584" s="150">
        <v>0.25</v>
      </c>
      <c r="AL584" s="150">
        <v>3.606010228395462E-2</v>
      </c>
      <c r="AM584" s="150">
        <v>2.4938106536865234E-2</v>
      </c>
      <c r="AN584" s="150">
        <v>5.1816273480653763E-2</v>
      </c>
      <c r="AO584" s="5" t="s">
        <v>3876</v>
      </c>
    </row>
    <row r="585" spans="1:41" ht="14.25" x14ac:dyDescent="0.45">
      <c r="A585" s="150">
        <v>2014</v>
      </c>
      <c r="B585" s="5" t="s">
        <v>81</v>
      </c>
      <c r="C585" s="5" t="s">
        <v>3839</v>
      </c>
      <c r="D585" s="5" t="s">
        <v>7</v>
      </c>
      <c r="E585" s="5" t="s">
        <v>119</v>
      </c>
      <c r="F585" s="5" t="s">
        <v>3841</v>
      </c>
      <c r="G585" s="5" t="s">
        <v>83</v>
      </c>
      <c r="H585" s="5" t="s">
        <v>304</v>
      </c>
      <c r="I585" s="150">
        <v>0.92282634730538926</v>
      </c>
      <c r="J585" s="150">
        <v>0.1115443456934168</v>
      </c>
      <c r="K585" s="150">
        <v>7.8294910830795997E-3</v>
      </c>
      <c r="L585" s="150">
        <v>0.16259599999999999</v>
      </c>
      <c r="M585" s="150">
        <v>0.45344416183758562</v>
      </c>
      <c r="N585" s="150">
        <v>1.31007376298929</v>
      </c>
      <c r="O585" s="150">
        <v>0.22</v>
      </c>
      <c r="P585" s="150">
        <v>0.46899999999999997</v>
      </c>
      <c r="Q585" s="150">
        <v>0</v>
      </c>
      <c r="R585" s="150">
        <v>7.2366690276231896E-2</v>
      </c>
      <c r="S585" s="150">
        <v>1.6426903957595229</v>
      </c>
      <c r="T585" s="150">
        <v>0.06</v>
      </c>
      <c r="U585" s="150">
        <v>0</v>
      </c>
      <c r="V585" s="150">
        <v>7.0000000000000007E-2</v>
      </c>
      <c r="W585" s="150">
        <v>0.58181964963267951</v>
      </c>
      <c r="X585" s="150">
        <v>0.26400474600000001</v>
      </c>
      <c r="Y585" s="150">
        <v>0.36599999999999999</v>
      </c>
      <c r="Z585" s="150">
        <v>0.54</v>
      </c>
      <c r="AA585" s="150">
        <v>0.185003018244983</v>
      </c>
      <c r="AB585" s="150">
        <v>2.2179510000000001E-3</v>
      </c>
      <c r="AC585" s="150">
        <v>0.56126840059477823</v>
      </c>
      <c r="AD585" s="150">
        <v>0.10639999999999999</v>
      </c>
      <c r="AE585" s="150">
        <v>0.1571591557330291</v>
      </c>
      <c r="AF585" s="150">
        <v>6.8056000000000005E-2</v>
      </c>
      <c r="AG585" s="150">
        <v>0.05</v>
      </c>
      <c r="AH585" s="150">
        <v>0.21601081750848061</v>
      </c>
      <c r="AI585" s="150">
        <v>4.2000000000000003E-2</v>
      </c>
      <c r="AJ585" s="150">
        <v>0.6</v>
      </c>
      <c r="AK585" s="150">
        <v>0.11</v>
      </c>
      <c r="AL585" s="150">
        <v>0.32249346375465393</v>
      </c>
      <c r="AM585" s="150">
        <v>0.3321114182472229</v>
      </c>
      <c r="AN585" s="150">
        <v>0.30886808037757874</v>
      </c>
      <c r="AO585" s="5" t="s">
        <v>3877</v>
      </c>
    </row>
    <row r="586" spans="1:41" ht="14.25" x14ac:dyDescent="0.45">
      <c r="A586" s="150">
        <v>2014</v>
      </c>
      <c r="B586" s="5" t="s">
        <v>81</v>
      </c>
      <c r="C586" s="5" t="s">
        <v>3839</v>
      </c>
      <c r="D586" s="5" t="s">
        <v>7</v>
      </c>
      <c r="E586" s="5" t="s">
        <v>119</v>
      </c>
      <c r="F586" s="5" t="s">
        <v>3842</v>
      </c>
      <c r="G586" s="5" t="s">
        <v>83</v>
      </c>
      <c r="H586" s="5" t="s">
        <v>304</v>
      </c>
      <c r="I586" s="150">
        <v>6.8694610778443105E-2</v>
      </c>
      <c r="J586" s="150">
        <v>0.36556400197634342</v>
      </c>
      <c r="K586" s="150">
        <v>0.82862113962592432</v>
      </c>
      <c r="L586" s="150">
        <v>0.91233200000000003</v>
      </c>
      <c r="M586" s="150">
        <v>0.14303694574822351</v>
      </c>
      <c r="N586" s="150">
        <v>0.11177515748667401</v>
      </c>
      <c r="O586" s="150">
        <v>0.42</v>
      </c>
      <c r="P586" s="150">
        <v>7.6999999999999999E-2</v>
      </c>
      <c r="Q586" s="150">
        <v>4.65E-2</v>
      </c>
      <c r="R586" s="150">
        <v>0.2573712435495295</v>
      </c>
      <c r="S586" s="150">
        <v>5.4351706901760499E-2</v>
      </c>
      <c r="T586" s="150">
        <v>0.43</v>
      </c>
      <c r="U586" s="150">
        <v>0</v>
      </c>
      <c r="V586" s="150">
        <v>0.28000000000000003</v>
      </c>
      <c r="W586" s="150">
        <v>7.2576087834019504E-2</v>
      </c>
      <c r="X586" s="150">
        <v>0.62</v>
      </c>
      <c r="Y586" s="150">
        <v>0.112</v>
      </c>
      <c r="Z586" s="150">
        <v>0.26</v>
      </c>
      <c r="AA586" s="150">
        <v>0.42744200657854231</v>
      </c>
      <c r="AB586" s="150">
        <v>0.10161266100000001</v>
      </c>
      <c r="AC586" s="150">
        <v>0.37724670664749432</v>
      </c>
      <c r="AD586" s="150">
        <v>0.53120000000000001</v>
      </c>
      <c r="AE586" s="150">
        <v>1.2192748938327951</v>
      </c>
      <c r="AF586" s="150">
        <v>0.31593399999999999</v>
      </c>
      <c r="AG586" s="150">
        <v>0.24</v>
      </c>
      <c r="AH586" s="150">
        <v>3.1238343995399001E-3</v>
      </c>
      <c r="AI586" s="150">
        <v>0.38629999999999998</v>
      </c>
      <c r="AJ586" s="150">
        <v>0</v>
      </c>
      <c r="AK586" s="150">
        <v>0.2</v>
      </c>
      <c r="AL586" s="150">
        <v>0.30558472871780396</v>
      </c>
      <c r="AM586" s="150">
        <v>0.29830202460289001</v>
      </c>
      <c r="AN586" s="150">
        <v>0.31590184569358826</v>
      </c>
      <c r="AO586" s="5" t="s">
        <v>3878</v>
      </c>
    </row>
    <row r="587" spans="1:41" ht="14.25" x14ac:dyDescent="0.45">
      <c r="A587" s="150">
        <v>2014</v>
      </c>
      <c r="B587" s="5" t="s">
        <v>81</v>
      </c>
      <c r="C587" s="5" t="s">
        <v>3839</v>
      </c>
      <c r="D587" s="5" t="s">
        <v>7</v>
      </c>
      <c r="E587" s="5" t="s">
        <v>119</v>
      </c>
      <c r="F587" s="5" t="s">
        <v>3843</v>
      </c>
      <c r="G587" s="5" t="s">
        <v>83</v>
      </c>
      <c r="H587" s="5" t="s">
        <v>304</v>
      </c>
      <c r="I587" s="150">
        <v>0.4753373253493014</v>
      </c>
      <c r="J587" s="150">
        <v>0.21440944835017001</v>
      </c>
      <c r="K587" s="150">
        <v>0.1955197912135711</v>
      </c>
      <c r="L587" s="150">
        <v>0.735676</v>
      </c>
      <c r="M587" s="150">
        <v>0.58533707423237291</v>
      </c>
      <c r="N587" s="150">
        <v>0.77494212028213005</v>
      </c>
      <c r="O587" s="150">
        <v>0.63</v>
      </c>
      <c r="P587" s="150">
        <v>0.219</v>
      </c>
      <c r="Q587" s="150">
        <v>0.27600000000000002</v>
      </c>
      <c r="R587" s="150">
        <v>0.82521501568349687</v>
      </c>
      <c r="S587" s="150">
        <v>0.2004613990277663</v>
      </c>
      <c r="T587" s="150">
        <v>0.15</v>
      </c>
      <c r="U587" s="150">
        <v>0.11700000000000001</v>
      </c>
      <c r="V587" s="150">
        <v>0.27</v>
      </c>
      <c r="W587" s="150">
        <v>0.45636554452248329</v>
      </c>
      <c r="X587" s="150">
        <v>0.39245649399999999</v>
      </c>
      <c r="Y587" s="150">
        <v>0.39800000000000002</v>
      </c>
      <c r="Z587" s="150">
        <v>1.1200000000000001</v>
      </c>
      <c r="AA587" s="150">
        <v>0.80698939302477224</v>
      </c>
      <c r="AB587" s="150">
        <v>0.73335735700000004</v>
      </c>
      <c r="AC587" s="150">
        <v>1.1793812055317809</v>
      </c>
      <c r="AD587" s="150">
        <v>1.1826000000000001</v>
      </c>
      <c r="AE587" s="150">
        <v>1.676427711225202</v>
      </c>
      <c r="AF587" s="150">
        <v>0.35980299999999998</v>
      </c>
      <c r="AG587" s="150">
        <v>0.49</v>
      </c>
      <c r="AH587" s="150">
        <v>0.40872109405075407</v>
      </c>
      <c r="AI587" s="150">
        <v>0.38140000000000002</v>
      </c>
      <c r="AJ587" s="150">
        <v>0.3</v>
      </c>
      <c r="AK587" s="150">
        <v>0.15</v>
      </c>
      <c r="AL587" s="150">
        <v>0.54153108596801758</v>
      </c>
      <c r="AM587" s="150">
        <v>0.60224592685699463</v>
      </c>
      <c r="AN587" s="150">
        <v>0.45551824569702148</v>
      </c>
      <c r="AO587" s="5" t="s">
        <v>3879</v>
      </c>
    </row>
    <row r="588" spans="1:41" ht="14.25" x14ac:dyDescent="0.45">
      <c r="A588" s="150">
        <v>2014</v>
      </c>
      <c r="B588" s="5" t="s">
        <v>81</v>
      </c>
      <c r="C588" s="5" t="s">
        <v>3839</v>
      </c>
      <c r="D588" s="5" t="s">
        <v>7</v>
      </c>
      <c r="E588" s="5" t="s">
        <v>119</v>
      </c>
      <c r="F588" s="5" t="s">
        <v>3844</v>
      </c>
      <c r="G588" s="5" t="s">
        <v>83</v>
      </c>
      <c r="H588" s="5" t="s">
        <v>304</v>
      </c>
      <c r="I588" s="150">
        <v>5.9720558882236001E-3</v>
      </c>
      <c r="J588" s="150">
        <v>3.5062236958812297E-2</v>
      </c>
      <c r="K588" s="150">
        <v>6.5245759025662998E-3</v>
      </c>
      <c r="L588" s="150">
        <v>7.0280000000000004E-3</v>
      </c>
      <c r="M588" s="150">
        <v>0</v>
      </c>
      <c r="N588" s="150">
        <v>2.9020621332041099E-2</v>
      </c>
      <c r="O588" s="150">
        <v>0</v>
      </c>
      <c r="P588" s="150">
        <v>6.4000000000000001E-2</v>
      </c>
      <c r="Q588" s="150">
        <v>8.1900000000000001E-2</v>
      </c>
      <c r="R588" s="150">
        <v>0.1083071941718102</v>
      </c>
      <c r="S588" s="150">
        <v>0.2054049600395485</v>
      </c>
      <c r="T588" s="150">
        <v>0.1</v>
      </c>
      <c r="U588" s="150">
        <v>0</v>
      </c>
      <c r="V588" s="150">
        <v>0.08</v>
      </c>
      <c r="W588" s="150">
        <v>3.0838782594655698E-2</v>
      </c>
      <c r="X588" s="150">
        <v>3.8993959000000002E-2</v>
      </c>
      <c r="Y588" s="150">
        <v>4.1000000000000002E-2</v>
      </c>
      <c r="Z588" s="150">
        <v>0.02</v>
      </c>
      <c r="AA588" s="150">
        <v>6.3780444236384001E-2</v>
      </c>
      <c r="AB588" s="150">
        <v>0</v>
      </c>
      <c r="AC588" s="150">
        <v>0.70863225517734252</v>
      </c>
      <c r="AD588" s="150">
        <v>1.44E-2</v>
      </c>
      <c r="AE588" s="150">
        <v>9.5994168726627402E-2</v>
      </c>
      <c r="AF588" s="150">
        <v>0.104241</v>
      </c>
      <c r="AG588" s="150">
        <v>0.02</v>
      </c>
      <c r="AH588" s="150">
        <v>1.57590451797683E-2</v>
      </c>
      <c r="AI588" s="150">
        <v>0.1386</v>
      </c>
      <c r="AJ588" s="150">
        <v>0</v>
      </c>
      <c r="AK588" s="150">
        <v>0.1</v>
      </c>
      <c r="AL588" s="150">
        <v>7.294686883687973E-2</v>
      </c>
      <c r="AM588" s="150">
        <v>8.6172819137573242E-2</v>
      </c>
      <c r="AN588" s="150">
        <v>5.4210111498832703E-2</v>
      </c>
      <c r="AO588" s="5" t="s">
        <v>3880</v>
      </c>
    </row>
    <row r="589" spans="1:41" ht="14.25" x14ac:dyDescent="0.45">
      <c r="A589" s="150">
        <v>2014</v>
      </c>
      <c r="B589" s="5" t="s">
        <v>81</v>
      </c>
      <c r="C589" s="5" t="s">
        <v>3839</v>
      </c>
      <c r="D589" s="5" t="s">
        <v>7</v>
      </c>
      <c r="E589" s="5" t="s">
        <v>119</v>
      </c>
      <c r="F589" s="5" t="s">
        <v>3845</v>
      </c>
      <c r="G589" s="5" t="s">
        <v>83</v>
      </c>
      <c r="H589" s="5" t="s">
        <v>304</v>
      </c>
      <c r="I589" s="150">
        <v>4.28582834331337E-2</v>
      </c>
      <c r="J589" s="150">
        <v>4.7539392929214802E-2</v>
      </c>
      <c r="K589" s="150">
        <v>2.39234449760766E-2</v>
      </c>
      <c r="L589" s="150">
        <v>0.25586700000000001</v>
      </c>
      <c r="M589" s="150">
        <v>9.3872092718357992E-3</v>
      </c>
      <c r="N589" s="150">
        <v>8.4423625693210602E-2</v>
      </c>
      <c r="O589" s="150">
        <v>0.04</v>
      </c>
      <c r="P589" s="150">
        <v>0</v>
      </c>
      <c r="Q589" s="150">
        <v>0</v>
      </c>
      <c r="R589" s="150">
        <v>5.3425073358291997E-2</v>
      </c>
      <c r="S589" s="150">
        <v>0.1123561561066711</v>
      </c>
      <c r="T589" s="150">
        <v>0.04</v>
      </c>
      <c r="U589" s="150">
        <v>0</v>
      </c>
      <c r="V589" s="150">
        <v>0.06</v>
      </c>
      <c r="W589" s="150">
        <v>1.4531363526278001E-3</v>
      </c>
      <c r="X589" s="150">
        <v>7.0688910999999993E-2</v>
      </c>
      <c r="Y589" s="150">
        <v>2.4E-2</v>
      </c>
      <c r="Z589" s="150">
        <v>0.14000000000000001</v>
      </c>
      <c r="AA589" s="150">
        <v>7.4248826580266894E-2</v>
      </c>
      <c r="AB589" s="150">
        <v>0</v>
      </c>
      <c r="AC589" s="150">
        <v>0.2056554420215804</v>
      </c>
      <c r="AD589" s="150">
        <v>0.1822</v>
      </c>
      <c r="AE589" s="150">
        <v>0.64159852950497565</v>
      </c>
      <c r="AF589" s="150">
        <v>3.9988999999999997E-2</v>
      </c>
      <c r="AG589" s="150">
        <v>0.02</v>
      </c>
      <c r="AH589" s="150">
        <v>0.12914957144366321</v>
      </c>
      <c r="AI589" s="150">
        <v>0.28649999999999998</v>
      </c>
      <c r="AJ589" s="150">
        <v>0</v>
      </c>
      <c r="AK589" s="150">
        <v>0.26</v>
      </c>
      <c r="AL589" s="150">
        <v>9.8112531006336212E-2</v>
      </c>
      <c r="AM589" s="150">
        <v>9.9388539791107178E-2</v>
      </c>
      <c r="AN589" s="150">
        <v>9.6304871141910553E-2</v>
      </c>
      <c r="AO589" s="5" t="s">
        <v>3881</v>
      </c>
    </row>
    <row r="590" spans="1:41" ht="14.25" x14ac:dyDescent="0.45">
      <c r="A590" s="150">
        <v>2014</v>
      </c>
      <c r="B590" s="5" t="s">
        <v>81</v>
      </c>
      <c r="C590" s="5" t="s">
        <v>3839</v>
      </c>
      <c r="D590" s="5" t="s">
        <v>7</v>
      </c>
      <c r="E590" s="5" t="s">
        <v>119</v>
      </c>
      <c r="F590" s="5" t="s">
        <v>3846</v>
      </c>
      <c r="G590" s="5" t="s">
        <v>83</v>
      </c>
      <c r="H590" s="5" t="s">
        <v>304</v>
      </c>
      <c r="I590" s="150">
        <v>0.32245908183632732</v>
      </c>
      <c r="J590" s="150">
        <v>7.0850720591474306E-2</v>
      </c>
      <c r="K590" s="150">
        <v>9.9608525445846002E-2</v>
      </c>
      <c r="L590" s="150">
        <v>0.13186400000000001</v>
      </c>
      <c r="M590" s="150">
        <v>0.26858431444528952</v>
      </c>
      <c r="N590" s="150">
        <v>0.213051203359716</v>
      </c>
      <c r="O590" s="150">
        <v>0.26</v>
      </c>
      <c r="P590" s="150">
        <v>0.14799999999999999</v>
      </c>
      <c r="Q590" s="150">
        <v>8.72E-2</v>
      </c>
      <c r="R590" s="150">
        <v>0.19698472123849031</v>
      </c>
      <c r="S590" s="150">
        <v>0.28109637197550191</v>
      </c>
      <c r="T590" s="150">
        <v>7.0000000000000007E-2</v>
      </c>
      <c r="U590" s="150">
        <v>0.04</v>
      </c>
      <c r="V590" s="150">
        <v>0.15</v>
      </c>
      <c r="W590" s="150">
        <v>0.30693468959392911</v>
      </c>
      <c r="X590" s="150">
        <v>0.26</v>
      </c>
      <c r="Y590" s="150">
        <v>0.123</v>
      </c>
      <c r="Z590" s="150">
        <v>0.16</v>
      </c>
      <c r="AA590" s="150">
        <v>0.16772510563857451</v>
      </c>
      <c r="AB590" s="150">
        <v>0.131165487</v>
      </c>
      <c r="AC590" s="150">
        <v>0.31566564894933352</v>
      </c>
      <c r="AD590" s="150">
        <v>0.31340000000000001</v>
      </c>
      <c r="AE590" s="150">
        <v>0.2724218799518287</v>
      </c>
      <c r="AF590" s="150">
        <v>0.17969399999999999</v>
      </c>
      <c r="AG590" s="150">
        <v>0.18</v>
      </c>
      <c r="AH590" s="150">
        <v>0.1549889341658445</v>
      </c>
      <c r="AI590" s="150">
        <v>0.16470000000000001</v>
      </c>
      <c r="AJ590" s="150">
        <v>0.1</v>
      </c>
      <c r="AK590" s="150">
        <v>0.05</v>
      </c>
      <c r="AL590" s="150">
        <v>0.17997913062572479</v>
      </c>
      <c r="AM590" s="150">
        <v>0.16817152500152588</v>
      </c>
      <c r="AN590" s="150">
        <v>0.19670653343200684</v>
      </c>
      <c r="AO590" s="5" t="s">
        <v>3882</v>
      </c>
    </row>
    <row r="591" spans="1:41" ht="14.25" x14ac:dyDescent="0.45">
      <c r="A591" s="150">
        <v>2014</v>
      </c>
      <c r="B591" s="5" t="s">
        <v>81</v>
      </c>
      <c r="C591" s="5" t="s">
        <v>3839</v>
      </c>
      <c r="D591" s="5" t="s">
        <v>7</v>
      </c>
      <c r="E591" s="5" t="s">
        <v>119</v>
      </c>
      <c r="F591" s="5" t="s">
        <v>3847</v>
      </c>
      <c r="G591" s="5" t="s">
        <v>83</v>
      </c>
      <c r="H591" s="5" t="s">
        <v>304</v>
      </c>
      <c r="I591" s="150">
        <v>8.6802395209580802E-2</v>
      </c>
      <c r="J591" s="150">
        <v>0.2313750468786275</v>
      </c>
      <c r="K591" s="150">
        <v>1.9791213571117901E-2</v>
      </c>
      <c r="L591" s="150">
        <v>0.45372200000000013</v>
      </c>
      <c r="M591" s="150">
        <v>0.26695859663843508</v>
      </c>
      <c r="N591" s="150">
        <v>0.116405534916276</v>
      </c>
      <c r="O591" s="150">
        <v>0.69</v>
      </c>
      <c r="P591" s="150">
        <v>6.5000000000000002E-2</v>
      </c>
      <c r="Q591" s="150">
        <v>0</v>
      </c>
      <c r="R591" s="150">
        <v>0.1348578366892644</v>
      </c>
      <c r="S591" s="150">
        <v>0.1075224520062618</v>
      </c>
      <c r="T591" s="150">
        <v>0.11</v>
      </c>
      <c r="U591" s="150">
        <v>0</v>
      </c>
      <c r="V591" s="150">
        <v>7.0000000000000007E-2</v>
      </c>
      <c r="W591" s="150">
        <v>0.13401146363122629</v>
      </c>
      <c r="X591" s="150">
        <v>0.29828850899999998</v>
      </c>
      <c r="Y591" s="150">
        <v>0.14000000000000001</v>
      </c>
      <c r="Z591" s="150">
        <v>0.21</v>
      </c>
      <c r="AA591" s="150">
        <v>0.25820469860667972</v>
      </c>
      <c r="AB591" s="150">
        <v>0.21580727299999999</v>
      </c>
      <c r="AC591" s="150">
        <v>0.1301851622256304</v>
      </c>
      <c r="AD591" s="150">
        <v>0.21759999999999999</v>
      </c>
      <c r="AE591" s="150">
        <v>1.043449324966724</v>
      </c>
      <c r="AF591" s="150">
        <v>0.28042200000000023</v>
      </c>
      <c r="AG591" s="150">
        <v>0.25</v>
      </c>
      <c r="AH591" s="150">
        <v>0.1411786651015928</v>
      </c>
      <c r="AI591" s="150">
        <v>0.32700000000000001</v>
      </c>
      <c r="AJ591" s="150">
        <v>0</v>
      </c>
      <c r="AK591" s="150">
        <v>0.38</v>
      </c>
      <c r="AL591" s="150">
        <v>0.21995113790035248</v>
      </c>
      <c r="AM591" s="150">
        <v>0.20414258539676666</v>
      </c>
      <c r="AN591" s="150">
        <v>0.24234652519226074</v>
      </c>
      <c r="AO591" s="5" t="s">
        <v>3883</v>
      </c>
    </row>
    <row r="592" spans="1:41" ht="14.25" x14ac:dyDescent="0.45">
      <c r="A592" s="150">
        <v>2014</v>
      </c>
      <c r="B592" s="5" t="s">
        <v>81</v>
      </c>
      <c r="C592" s="5" t="s">
        <v>3839</v>
      </c>
      <c r="D592" s="5" t="s">
        <v>7</v>
      </c>
      <c r="E592" s="5" t="s">
        <v>119</v>
      </c>
      <c r="F592" s="5" t="s">
        <v>3848</v>
      </c>
      <c r="G592" s="5" t="s">
        <v>83</v>
      </c>
      <c r="H592" s="5" t="s">
        <v>304</v>
      </c>
      <c r="I592" s="150">
        <v>8.1277445109780397E-2</v>
      </c>
      <c r="J592" s="150">
        <v>2.8216469131539901E-2</v>
      </c>
      <c r="K592" s="150"/>
      <c r="L592" s="150">
        <v>0.17474899999999999</v>
      </c>
      <c r="M592" s="150">
        <v>0.66331908645147752</v>
      </c>
      <c r="N592" s="150">
        <v>0</v>
      </c>
      <c r="O592" s="150">
        <v>0</v>
      </c>
      <c r="P592" s="150">
        <v>1.9E-2</v>
      </c>
      <c r="Q592" s="150">
        <v>0</v>
      </c>
      <c r="R592" s="150">
        <v>2.1450976424163002E-3</v>
      </c>
      <c r="S592" s="150">
        <v>1.1123012276509799E-2</v>
      </c>
      <c r="T592" s="150">
        <v>0.05</v>
      </c>
      <c r="U592" s="150">
        <v>0.13600000000000001</v>
      </c>
      <c r="V592" s="150">
        <v>0.06</v>
      </c>
      <c r="W592" s="150">
        <v>2.1231936707838898E-2</v>
      </c>
      <c r="X592" s="150">
        <v>0.14666331099999999</v>
      </c>
      <c r="Y592" s="150">
        <v>8.4000000000000005E-2</v>
      </c>
      <c r="Z592" s="150">
        <v>0</v>
      </c>
      <c r="AA592" s="150">
        <v>0.12606408534857649</v>
      </c>
      <c r="AB592" s="150">
        <v>0</v>
      </c>
      <c r="AC592" s="150">
        <v>0.15633393265737969</v>
      </c>
      <c r="AD592" s="150">
        <v>0</v>
      </c>
      <c r="AE592" s="150">
        <v>0.23394815237370861</v>
      </c>
      <c r="AF592" s="150">
        <v>0.12617600000000001</v>
      </c>
      <c r="AG592" s="150">
        <v>0.06</v>
      </c>
      <c r="AH592" s="150">
        <v>9.4169619827920201E-2</v>
      </c>
      <c r="AI592" s="150">
        <v>3.5000000000000001E-3</v>
      </c>
      <c r="AJ592" s="150">
        <v>0</v>
      </c>
      <c r="AK592" s="150">
        <v>0.01</v>
      </c>
      <c r="AL592" s="150">
        <v>7.8893683850765228E-2</v>
      </c>
      <c r="AM592" s="150">
        <v>7.5759418308734894E-2</v>
      </c>
      <c r="AN592" s="150">
        <v>8.3333916962146759E-2</v>
      </c>
      <c r="AO592" s="5" t="s">
        <v>3884</v>
      </c>
    </row>
    <row r="593" spans="1:41" ht="14.25" x14ac:dyDescent="0.45">
      <c r="A593" s="150">
        <v>2014</v>
      </c>
      <c r="B593" s="5" t="s">
        <v>1477</v>
      </c>
      <c r="C593" s="5" t="s">
        <v>306</v>
      </c>
      <c r="D593" s="5" t="s">
        <v>7</v>
      </c>
      <c r="E593" s="5" t="s">
        <v>1</v>
      </c>
      <c r="F593" s="5" t="s">
        <v>117</v>
      </c>
      <c r="G593" s="5" t="s">
        <v>83</v>
      </c>
      <c r="H593" s="5" t="s">
        <v>304</v>
      </c>
      <c r="I593" s="150">
        <v>52</v>
      </c>
      <c r="J593" s="150">
        <v>14</v>
      </c>
      <c r="K593" s="150">
        <v>161.30000000000001</v>
      </c>
      <c r="L593" s="150">
        <v>75.810860876533198</v>
      </c>
      <c r="M593" s="150">
        <v>20</v>
      </c>
      <c r="N593" s="150">
        <v>69.447965259810516</v>
      </c>
      <c r="O593" s="150">
        <v>60</v>
      </c>
      <c r="P593" s="150">
        <v>15</v>
      </c>
      <c r="Q593" s="150">
        <v>4.79</v>
      </c>
      <c r="R593" s="150">
        <v>45</v>
      </c>
      <c r="S593" s="150">
        <v>80</v>
      </c>
      <c r="T593" s="150">
        <v>60</v>
      </c>
      <c r="U593" s="150">
        <v>1.5</v>
      </c>
      <c r="V593" s="150">
        <v>52</v>
      </c>
      <c r="W593" s="150">
        <v>7.29</v>
      </c>
      <c r="X593" s="150">
        <v>55</v>
      </c>
      <c r="Y593" s="150">
        <v>15.5</v>
      </c>
      <c r="Z593" s="150">
        <v>151</v>
      </c>
      <c r="AA593" s="150">
        <v>40</v>
      </c>
      <c r="AB593" s="150">
        <v>25.4</v>
      </c>
      <c r="AC593" s="150">
        <v>90.7</v>
      </c>
      <c r="AD593" s="150">
        <v>57.9</v>
      </c>
      <c r="AE593" s="150">
        <v>21</v>
      </c>
      <c r="AF593" s="150">
        <v>45.57</v>
      </c>
      <c r="AG593" s="150">
        <v>21</v>
      </c>
      <c r="AH593" s="150">
        <v>17.505715058748962</v>
      </c>
      <c r="AI593" s="150">
        <v>38</v>
      </c>
      <c r="AJ593" s="150">
        <v>1.39</v>
      </c>
      <c r="AK593" s="150">
        <v>49</v>
      </c>
      <c r="AL593" s="150">
        <v>46.451881408691406</v>
      </c>
      <c r="AM593" s="150">
        <v>42.100521087646484</v>
      </c>
      <c r="AN593" s="150">
        <v>52.616313934326172</v>
      </c>
      <c r="AO593" s="5" t="s">
        <v>1682</v>
      </c>
    </row>
    <row r="594" spans="1:41" ht="14.25" x14ac:dyDescent="0.45">
      <c r="A594" s="150">
        <v>2014</v>
      </c>
      <c r="B594" s="5" t="s">
        <v>1476</v>
      </c>
      <c r="C594" s="5" t="s">
        <v>306</v>
      </c>
      <c r="D594" s="5" t="s">
        <v>7</v>
      </c>
      <c r="E594" s="5" t="s">
        <v>1</v>
      </c>
      <c r="F594" s="5" t="s">
        <v>117</v>
      </c>
      <c r="G594" s="5" t="s">
        <v>83</v>
      </c>
      <c r="H594" s="5" t="s">
        <v>304</v>
      </c>
      <c r="I594" s="150">
        <v>52</v>
      </c>
      <c r="J594" s="150">
        <v>14</v>
      </c>
      <c r="K594" s="150">
        <v>161.30000000000001</v>
      </c>
      <c r="L594" s="150">
        <v>67.099999999999994</v>
      </c>
      <c r="M594" s="150">
        <v>20</v>
      </c>
      <c r="N594" s="150">
        <v>56.906683664881783</v>
      </c>
      <c r="O594" s="150">
        <v>60</v>
      </c>
      <c r="P594" s="150">
        <v>0</v>
      </c>
      <c r="Q594" s="150">
        <v>4</v>
      </c>
      <c r="R594" s="150">
        <v>45</v>
      </c>
      <c r="S594" s="150">
        <v>70</v>
      </c>
      <c r="T594" s="150">
        <v>65</v>
      </c>
      <c r="U594" s="150">
        <v>15</v>
      </c>
      <c r="V594" s="150">
        <v>40</v>
      </c>
      <c r="W594" s="150">
        <v>20.27</v>
      </c>
      <c r="X594" s="150">
        <v>55</v>
      </c>
      <c r="Y594" s="150">
        <v>15.5</v>
      </c>
      <c r="Z594" s="150">
        <v>149</v>
      </c>
      <c r="AA594" s="150">
        <v>40</v>
      </c>
      <c r="AB594" s="150">
        <v>30</v>
      </c>
      <c r="AC594" s="150">
        <v>90.69</v>
      </c>
      <c r="AD594" s="150">
        <v>58.014600000000002</v>
      </c>
      <c r="AE594" s="150">
        <v>76</v>
      </c>
      <c r="AF594" s="150">
        <v>15.1929842246237</v>
      </c>
      <c r="AG594" s="150">
        <v>18.899999999999999</v>
      </c>
      <c r="AH594" s="150">
        <v>15.32</v>
      </c>
      <c r="AI594" s="150">
        <v>38</v>
      </c>
      <c r="AJ594" s="150">
        <v>1.3</v>
      </c>
      <c r="AK594" s="150">
        <v>49</v>
      </c>
      <c r="AL594" s="150">
        <v>46.292903900146484</v>
      </c>
      <c r="AM594" s="150">
        <v>41.211154937744141</v>
      </c>
      <c r="AN594" s="150">
        <v>53.492050170898438</v>
      </c>
      <c r="AO594" s="5" t="s">
        <v>1681</v>
      </c>
    </row>
    <row r="595" spans="1:41" ht="14.25" x14ac:dyDescent="0.45">
      <c r="A595" s="150">
        <v>2014</v>
      </c>
      <c r="B595" s="5" t="s">
        <v>1477</v>
      </c>
      <c r="C595" s="5" t="s">
        <v>306</v>
      </c>
      <c r="D595" s="5" t="s">
        <v>7</v>
      </c>
      <c r="E595" s="5" t="s">
        <v>1</v>
      </c>
      <c r="F595" s="5" t="s">
        <v>118</v>
      </c>
      <c r="G595" s="5" t="s">
        <v>83</v>
      </c>
      <c r="H595" s="5" t="s">
        <v>304</v>
      </c>
      <c r="I595" s="150">
        <v>112</v>
      </c>
      <c r="J595" s="150">
        <v>70</v>
      </c>
      <c r="K595" s="150">
        <v>130.4</v>
      </c>
      <c r="L595" s="150">
        <v>80.39</v>
      </c>
      <c r="M595" s="150">
        <v>70</v>
      </c>
      <c r="N595" s="150">
        <v>820.46046991522201</v>
      </c>
      <c r="O595" s="150">
        <v>242</v>
      </c>
      <c r="P595" s="150">
        <v>68</v>
      </c>
      <c r="Q595" s="150">
        <v>19.809999999999999</v>
      </c>
      <c r="R595" s="150">
        <v>100</v>
      </c>
      <c r="S595" s="150">
        <v>840</v>
      </c>
      <c r="T595" s="150">
        <v>195</v>
      </c>
      <c r="U595" s="150">
        <v>21</v>
      </c>
      <c r="V595" s="150">
        <v>72</v>
      </c>
      <c r="W595" s="150">
        <v>79.47</v>
      </c>
      <c r="X595" s="150">
        <v>90</v>
      </c>
      <c r="Y595" s="150">
        <v>117.5</v>
      </c>
      <c r="Z595" s="150">
        <v>199</v>
      </c>
      <c r="AA595" s="150">
        <v>227.05792734998099</v>
      </c>
      <c r="AB595" s="150">
        <v>42.7</v>
      </c>
      <c r="AC595" s="150">
        <v>217</v>
      </c>
      <c r="AD595" s="150">
        <v>152.43</v>
      </c>
      <c r="AE595" s="150">
        <v>398</v>
      </c>
      <c r="AF595" s="150">
        <v>75</v>
      </c>
      <c r="AG595" s="150">
        <v>125.5</v>
      </c>
      <c r="AH595" s="150">
        <v>72.968386585264511</v>
      </c>
      <c r="AI595" s="150">
        <v>133</v>
      </c>
      <c r="AJ595" s="150">
        <v>75.599999999999994</v>
      </c>
      <c r="AK595" s="150">
        <v>128</v>
      </c>
      <c r="AL595" s="150">
        <v>171.52713012695313</v>
      </c>
      <c r="AM595" s="150">
        <v>164.60697937011719</v>
      </c>
      <c r="AN595" s="150">
        <v>181.3306884765625</v>
      </c>
      <c r="AO595" s="5" t="s">
        <v>1684</v>
      </c>
    </row>
    <row r="596" spans="1:41" ht="14.25" x14ac:dyDescent="0.45">
      <c r="A596" s="150">
        <v>2014</v>
      </c>
      <c r="B596" s="5" t="s">
        <v>1476</v>
      </c>
      <c r="C596" s="5" t="s">
        <v>306</v>
      </c>
      <c r="D596" s="5" t="s">
        <v>7</v>
      </c>
      <c r="E596" s="5" t="s">
        <v>1</v>
      </c>
      <c r="F596" s="5" t="s">
        <v>118</v>
      </c>
      <c r="G596" s="5" t="s">
        <v>83</v>
      </c>
      <c r="H596" s="5" t="s">
        <v>304</v>
      </c>
      <c r="I596" s="150">
        <v>112</v>
      </c>
      <c r="J596" s="150">
        <v>69</v>
      </c>
      <c r="K596" s="150">
        <v>130</v>
      </c>
      <c r="L596" s="150">
        <v>130.4</v>
      </c>
      <c r="M596" s="150">
        <v>70</v>
      </c>
      <c r="N596" s="150">
        <v>127</v>
      </c>
      <c r="O596" s="150">
        <v>242</v>
      </c>
      <c r="P596" s="150">
        <v>83</v>
      </c>
      <c r="Q596" s="150">
        <v>36</v>
      </c>
      <c r="R596" s="150">
        <v>100</v>
      </c>
      <c r="S596" s="150">
        <v>54</v>
      </c>
      <c r="T596" s="150">
        <v>135</v>
      </c>
      <c r="U596" s="150">
        <v>30</v>
      </c>
      <c r="V596" s="150">
        <v>75</v>
      </c>
      <c r="W596" s="150">
        <v>60.8</v>
      </c>
      <c r="X596" s="150">
        <v>90</v>
      </c>
      <c r="Y596" s="150">
        <v>90.9</v>
      </c>
      <c r="Z596" s="150">
        <v>176.11500000000001</v>
      </c>
      <c r="AA596" s="150">
        <v>170</v>
      </c>
      <c r="AB596" s="150">
        <v>60</v>
      </c>
      <c r="AC596" s="150">
        <v>217</v>
      </c>
      <c r="AD596" s="150">
        <v>161.595</v>
      </c>
      <c r="AE596" s="150">
        <v>264</v>
      </c>
      <c r="AF596" s="150">
        <v>117.90701577537629</v>
      </c>
      <c r="AG596" s="150">
        <v>95.1</v>
      </c>
      <c r="AH596" s="150">
        <v>54.68</v>
      </c>
      <c r="AI596" s="150">
        <v>132</v>
      </c>
      <c r="AJ596" s="150">
        <v>36.344999999999999</v>
      </c>
      <c r="AK596" s="150">
        <v>128</v>
      </c>
      <c r="AL596" s="150">
        <v>111.99455261230469</v>
      </c>
      <c r="AM596" s="150">
        <v>113.51570129394531</v>
      </c>
      <c r="AN596" s="150">
        <v>109.83957672119141</v>
      </c>
      <c r="AO596" s="5" t="s">
        <v>1683</v>
      </c>
    </row>
    <row r="597" spans="1:41" ht="14.25" x14ac:dyDescent="0.45">
      <c r="A597" s="150">
        <v>2014</v>
      </c>
      <c r="B597" s="5" t="s">
        <v>1476</v>
      </c>
      <c r="C597" s="5" t="s">
        <v>306</v>
      </c>
      <c r="D597" s="5" t="s">
        <v>7</v>
      </c>
      <c r="E597" s="5" t="s">
        <v>119</v>
      </c>
      <c r="F597" s="5" t="s">
        <v>117</v>
      </c>
      <c r="G597" s="5" t="s">
        <v>83</v>
      </c>
      <c r="H597" s="5" t="s">
        <v>304</v>
      </c>
      <c r="I597" s="150">
        <v>0.3</v>
      </c>
      <c r="J597" s="150">
        <v>0.12</v>
      </c>
      <c r="K597" s="150">
        <v>0.57999999999999996</v>
      </c>
      <c r="L597" s="150">
        <v>1.21</v>
      </c>
      <c r="M597" s="150">
        <v>0.2</v>
      </c>
      <c r="N597" s="150">
        <v>0.20810984140929459</v>
      </c>
      <c r="O597" s="150">
        <v>0.2</v>
      </c>
      <c r="P597" s="150">
        <v>0</v>
      </c>
      <c r="Q597" s="150">
        <v>0.02</v>
      </c>
      <c r="R597" s="150">
        <v>0.3</v>
      </c>
      <c r="S597" s="150">
        <v>0.4</v>
      </c>
      <c r="T597" s="150">
        <v>0.4</v>
      </c>
      <c r="U597" s="150">
        <v>0.3</v>
      </c>
      <c r="V597" s="150">
        <v>0.28999999999999998</v>
      </c>
      <c r="W597" s="150">
        <v>0.09</v>
      </c>
      <c r="X597" s="150">
        <v>0.24</v>
      </c>
      <c r="Y597" s="150">
        <v>7.0000000000000007E-2</v>
      </c>
      <c r="Z597" s="150">
        <v>0.64</v>
      </c>
      <c r="AA597" s="150">
        <v>0.2</v>
      </c>
      <c r="AB597" s="150">
        <v>0.15</v>
      </c>
      <c r="AC597" s="150">
        <v>0.7</v>
      </c>
      <c r="AD597" s="150">
        <v>0.30922500000000003</v>
      </c>
      <c r="AE597" s="150">
        <v>0.5</v>
      </c>
      <c r="AF597" s="150">
        <v>0.19282887947049041</v>
      </c>
      <c r="AG597" s="150">
        <v>0.113</v>
      </c>
      <c r="AH597" s="150">
        <v>0.1532</v>
      </c>
      <c r="AI597" s="150">
        <v>0.13</v>
      </c>
      <c r="AJ597" s="150">
        <v>0.01</v>
      </c>
      <c r="AK597" s="150">
        <v>0.22</v>
      </c>
      <c r="AL597" s="150">
        <v>0.28435736894607544</v>
      </c>
      <c r="AM597" s="150">
        <v>0.30434933304786682</v>
      </c>
      <c r="AN597" s="150">
        <v>0.25603541731834412</v>
      </c>
      <c r="AO597" s="5" t="s">
        <v>1685</v>
      </c>
    </row>
    <row r="598" spans="1:41" ht="14.25" x14ac:dyDescent="0.45">
      <c r="A598" s="150">
        <v>2014</v>
      </c>
      <c r="B598" s="5" t="s">
        <v>1477</v>
      </c>
      <c r="C598" s="5" t="s">
        <v>306</v>
      </c>
      <c r="D598" s="5" t="s">
        <v>7</v>
      </c>
      <c r="E598" s="5" t="s">
        <v>119</v>
      </c>
      <c r="F598" s="5" t="s">
        <v>117</v>
      </c>
      <c r="G598" s="5" t="s">
        <v>83</v>
      </c>
      <c r="H598" s="5" t="s">
        <v>304</v>
      </c>
      <c r="I598" s="150">
        <v>0.3</v>
      </c>
      <c r="J598" s="150">
        <v>0.12</v>
      </c>
      <c r="K598" s="150">
        <v>0.57999999999999996</v>
      </c>
      <c r="L598" s="150">
        <v>0.37294621769320041</v>
      </c>
      <c r="M598" s="150">
        <v>0.2</v>
      </c>
      <c r="N598" s="150">
        <v>0.2481114650777351</v>
      </c>
      <c r="O598" s="150">
        <v>0.4</v>
      </c>
      <c r="P598" s="150">
        <v>0.06</v>
      </c>
      <c r="Q598" s="150">
        <v>0.02</v>
      </c>
      <c r="R598" s="150">
        <v>0.3</v>
      </c>
      <c r="S598" s="150">
        <v>0.35</v>
      </c>
      <c r="T598" s="150">
        <v>0.3</v>
      </c>
      <c r="U598" s="150">
        <v>0.08</v>
      </c>
      <c r="V598" s="150">
        <v>0.26</v>
      </c>
      <c r="W598" s="150">
        <v>0.04</v>
      </c>
      <c r="X598" s="150">
        <v>0.24</v>
      </c>
      <c r="Y598" s="150">
        <v>7.0000000000000007E-2</v>
      </c>
      <c r="Z598" s="150">
        <v>0.56999999999999995</v>
      </c>
      <c r="AA598" s="150">
        <v>0.2</v>
      </c>
      <c r="AB598" s="150">
        <v>0.15</v>
      </c>
      <c r="AC598" s="150">
        <v>0.7</v>
      </c>
      <c r="AD598" s="150">
        <v>0.4</v>
      </c>
      <c r="AE598" s="150">
        <v>0.15</v>
      </c>
      <c r="AF598" s="150">
        <v>0.90716920649892463</v>
      </c>
      <c r="AG598" s="150">
        <v>0.13</v>
      </c>
      <c r="AH598" s="150">
        <v>0.1987926687638655</v>
      </c>
      <c r="AI598" s="150">
        <v>0.17</v>
      </c>
      <c r="AJ598" s="150">
        <v>9.4999999999999998E-3</v>
      </c>
      <c r="AK598" s="150">
        <v>0.22</v>
      </c>
      <c r="AL598" s="150">
        <v>0.26712134480476379</v>
      </c>
      <c r="AM598" s="150">
        <v>0.26457220315933228</v>
      </c>
      <c r="AN598" s="150">
        <v>0.27073273062705994</v>
      </c>
      <c r="AO598" s="5" t="s">
        <v>1686</v>
      </c>
    </row>
    <row r="599" spans="1:41" ht="14.25" x14ac:dyDescent="0.45">
      <c r="A599" s="150">
        <v>2014</v>
      </c>
      <c r="B599" s="5" t="s">
        <v>1477</v>
      </c>
      <c r="C599" s="5" t="s">
        <v>306</v>
      </c>
      <c r="D599" s="5" t="s">
        <v>7</v>
      </c>
      <c r="E599" s="5" t="s">
        <v>119</v>
      </c>
      <c r="F599" s="5" t="s">
        <v>118</v>
      </c>
      <c r="G599" s="5" t="s">
        <v>83</v>
      </c>
      <c r="H599" s="5" t="s">
        <v>304</v>
      </c>
      <c r="I599" s="150">
        <v>1.39</v>
      </c>
      <c r="J599" s="150">
        <v>1.27</v>
      </c>
      <c r="K599" s="150">
        <v>1.1299999999999999</v>
      </c>
      <c r="L599" s="150">
        <v>2.7841260593432762</v>
      </c>
      <c r="M599" s="150">
        <v>2.2999999999999998</v>
      </c>
      <c r="N599" s="150">
        <v>2.910579778763172</v>
      </c>
      <c r="O599" s="150">
        <v>3.8</v>
      </c>
      <c r="P599" s="150">
        <v>1.6</v>
      </c>
      <c r="Q599" s="150">
        <v>0.46</v>
      </c>
      <c r="R599" s="150">
        <v>1.5</v>
      </c>
      <c r="S599" s="150">
        <v>2.34</v>
      </c>
      <c r="T599" s="150">
        <v>1.4</v>
      </c>
      <c r="U599" s="150">
        <v>0.29299999999999998</v>
      </c>
      <c r="V599" s="150">
        <v>1.01</v>
      </c>
      <c r="W599" s="150">
        <v>1.44</v>
      </c>
      <c r="X599" s="150">
        <v>2</v>
      </c>
      <c r="Y599" s="150">
        <v>1.73</v>
      </c>
      <c r="Z599" s="150">
        <v>2.35</v>
      </c>
      <c r="AA599" s="150">
        <v>2.61147105675209</v>
      </c>
      <c r="AB599" s="150">
        <v>1.18</v>
      </c>
      <c r="AC599" s="150">
        <v>3.45</v>
      </c>
      <c r="AD599" s="150">
        <v>2.64</v>
      </c>
      <c r="AE599" s="150">
        <v>4.8499999999999996</v>
      </c>
      <c r="AF599" s="150">
        <v>1.4928307935010749</v>
      </c>
      <c r="AG599" s="150">
        <v>1.34</v>
      </c>
      <c r="AH599" s="150">
        <v>1.201911630379473</v>
      </c>
      <c r="AI599" s="150">
        <v>2.48</v>
      </c>
      <c r="AJ599" s="150">
        <v>1.1240000000000001</v>
      </c>
      <c r="AK599" s="150">
        <v>2.11</v>
      </c>
      <c r="AL599" s="150">
        <v>1.9375144243240356</v>
      </c>
      <c r="AM599" s="150">
        <v>1.8921180963516235</v>
      </c>
      <c r="AN599" s="150">
        <v>2.0018260478973389</v>
      </c>
      <c r="AO599" s="5" t="s">
        <v>1687</v>
      </c>
    </row>
    <row r="600" spans="1:41" ht="14.25" x14ac:dyDescent="0.45">
      <c r="A600" s="150">
        <v>2014</v>
      </c>
      <c r="B600" s="5" t="s">
        <v>1476</v>
      </c>
      <c r="C600" s="5" t="s">
        <v>306</v>
      </c>
      <c r="D600" s="5" t="s">
        <v>7</v>
      </c>
      <c r="E600" s="5" t="s">
        <v>119</v>
      </c>
      <c r="F600" s="5" t="s">
        <v>118</v>
      </c>
      <c r="G600" s="5" t="s">
        <v>83</v>
      </c>
      <c r="H600" s="5" t="s">
        <v>304</v>
      </c>
      <c r="I600" s="150">
        <v>1.39</v>
      </c>
      <c r="J600" s="150">
        <v>1.25</v>
      </c>
      <c r="K600" s="150">
        <v>1.1299999999999999</v>
      </c>
      <c r="L600" s="150">
        <v>3.01</v>
      </c>
      <c r="M600" s="150">
        <v>2.2999999999999998</v>
      </c>
      <c r="N600" s="150">
        <v>1.46</v>
      </c>
      <c r="O600" s="150">
        <v>3.8</v>
      </c>
      <c r="P600" s="150">
        <v>1.66</v>
      </c>
      <c r="Q600" s="150">
        <v>0.98</v>
      </c>
      <c r="R600" s="150">
        <v>1.5</v>
      </c>
      <c r="S600" s="150">
        <v>1.19</v>
      </c>
      <c r="T600" s="150">
        <v>1.3</v>
      </c>
      <c r="U600" s="150">
        <v>0.6</v>
      </c>
      <c r="V600" s="150">
        <v>1.07</v>
      </c>
      <c r="W600" s="150">
        <v>0.81</v>
      </c>
      <c r="X600" s="150">
        <v>2.2999999999999998</v>
      </c>
      <c r="Y600" s="150">
        <v>1.33</v>
      </c>
      <c r="Z600" s="150">
        <v>2.0795499999999998</v>
      </c>
      <c r="AA600" s="150">
        <v>2.6</v>
      </c>
      <c r="AB600" s="150">
        <v>0.85</v>
      </c>
      <c r="AC600" s="150">
        <v>3.45</v>
      </c>
      <c r="AD600" s="150">
        <v>2.9925000000000002</v>
      </c>
      <c r="AE600" s="150">
        <v>4</v>
      </c>
      <c r="AF600" s="150">
        <v>2.2371711205295099</v>
      </c>
      <c r="AG600" s="150">
        <v>1.5469999999999999</v>
      </c>
      <c r="AH600" s="150">
        <v>1.1468</v>
      </c>
      <c r="AI600" s="150">
        <v>2.2999999999999998</v>
      </c>
      <c r="AJ600" s="150">
        <v>0.56499999999999995</v>
      </c>
      <c r="AK600" s="150">
        <v>2.11</v>
      </c>
      <c r="AL600" s="150">
        <v>1.8261386156082153</v>
      </c>
      <c r="AM600" s="150">
        <v>1.8075720071792603</v>
      </c>
      <c r="AN600" s="150">
        <v>1.852441668510437</v>
      </c>
      <c r="AO600" s="5" t="s">
        <v>1688</v>
      </c>
    </row>
    <row r="601" spans="1:41" ht="14.25" x14ac:dyDescent="0.45">
      <c r="A601" s="150">
        <v>2014</v>
      </c>
      <c r="B601" s="5" t="s">
        <v>81</v>
      </c>
      <c r="C601" s="5" t="s">
        <v>120</v>
      </c>
      <c r="D601" s="5" t="s">
        <v>121</v>
      </c>
      <c r="E601" s="5" t="s">
        <v>12</v>
      </c>
      <c r="F601" s="5" t="s">
        <v>122</v>
      </c>
      <c r="G601" s="5" t="s">
        <v>83</v>
      </c>
      <c r="H601" s="5" t="s">
        <v>101</v>
      </c>
      <c r="I601" s="150">
        <v>2.5422693348205901E-2</v>
      </c>
      <c r="J601" s="150">
        <v>6.39039342778015E-2</v>
      </c>
      <c r="K601" s="150">
        <v>3.7238790248745497E-2</v>
      </c>
      <c r="L601" s="150">
        <v>2.8287965175126901E-2</v>
      </c>
      <c r="M601" s="150">
        <v>7.2259192917733001E-2</v>
      </c>
      <c r="N601" s="150">
        <v>6.7005362456245499E-2</v>
      </c>
      <c r="O601" s="150">
        <v>5.4672997025939002E-2</v>
      </c>
      <c r="P601" s="150">
        <v>7.7839188547230598E-2</v>
      </c>
      <c r="Q601" s="150">
        <v>6.4564349373040897E-2</v>
      </c>
      <c r="R601" s="150">
        <v>5.8891136928705803E-2</v>
      </c>
      <c r="S601" s="150">
        <v>6.7549648063930004E-2</v>
      </c>
      <c r="T601" s="150">
        <v>2.3658215455758101E-2</v>
      </c>
      <c r="U601" s="150">
        <v>7.0165017009517897E-2</v>
      </c>
      <c r="V601" s="150">
        <v>8.3449415788791795E-2</v>
      </c>
      <c r="W601" s="150">
        <v>2.06288995569411E-2</v>
      </c>
      <c r="X601" s="150">
        <v>4.90307528143408E-2</v>
      </c>
      <c r="Y601" s="150">
        <v>4.9186192494025199E-2</v>
      </c>
      <c r="Z601" s="150">
        <v>6.9900762329541205E-2</v>
      </c>
      <c r="AA601" s="150">
        <v>6.4494215250675793E-2</v>
      </c>
      <c r="AB601" s="150">
        <v>6.5839123548994405E-2</v>
      </c>
      <c r="AC601" s="150">
        <v>4.7202499357637297E-2</v>
      </c>
      <c r="AD601" s="150">
        <v>3.9099292048512799E-2</v>
      </c>
      <c r="AE601" s="150">
        <v>3.1467817894903299E-2</v>
      </c>
      <c r="AF601" s="150">
        <v>5.3181532113138898E-2</v>
      </c>
      <c r="AG601" s="150">
        <v>6.5096377959457802E-2</v>
      </c>
      <c r="AH601" s="150">
        <v>5.5331647844638003E-2</v>
      </c>
      <c r="AI601" s="150">
        <v>6.8990791237094701E-2</v>
      </c>
      <c r="AJ601" s="150">
        <v>7.0257201395912502E-2</v>
      </c>
      <c r="AK601" s="150">
        <v>3.1214090674078598E-2</v>
      </c>
      <c r="AL601" s="150">
        <v>5.4338939487934113E-2</v>
      </c>
      <c r="AM601" s="150">
        <v>5.8253854513168335E-2</v>
      </c>
      <c r="AN601" s="150">
        <v>4.8792790621519089E-2</v>
      </c>
      <c r="AO601" s="5" t="s">
        <v>444</v>
      </c>
    </row>
    <row r="602" spans="1:41" ht="14.25" x14ac:dyDescent="0.45">
      <c r="A602" s="150">
        <v>2014</v>
      </c>
      <c r="B602" s="5" t="s">
        <v>81</v>
      </c>
      <c r="C602" s="5" t="s">
        <v>120</v>
      </c>
      <c r="D602" s="5" t="s">
        <v>121</v>
      </c>
      <c r="E602" s="5" t="s">
        <v>12</v>
      </c>
      <c r="F602" s="5" t="s">
        <v>124</v>
      </c>
      <c r="G602" s="5" t="s">
        <v>83</v>
      </c>
      <c r="H602" s="5" t="s">
        <v>101</v>
      </c>
      <c r="I602" s="150">
        <v>3.22726133482059E-2</v>
      </c>
      <c r="J602" s="150">
        <v>7.0753854277801495E-2</v>
      </c>
      <c r="K602" s="150">
        <v>4.40887102487455E-2</v>
      </c>
      <c r="L602" s="150">
        <v>3.51378851751269E-2</v>
      </c>
      <c r="M602" s="150">
        <v>7.9109112917732996E-2</v>
      </c>
      <c r="N602" s="150">
        <v>7.3855282456245494E-2</v>
      </c>
      <c r="O602" s="150">
        <v>6.1522917025938997E-2</v>
      </c>
      <c r="P602" s="150">
        <v>8.4689108547230593E-2</v>
      </c>
      <c r="Q602" s="150">
        <v>7.1414269373040906E-2</v>
      </c>
      <c r="R602" s="150">
        <v>6.5741056928705799E-2</v>
      </c>
      <c r="S602" s="150">
        <v>7.4399568063929999E-2</v>
      </c>
      <c r="T602" s="150">
        <v>3.05081354557581E-2</v>
      </c>
      <c r="U602" s="150">
        <v>7.7014937009517906E-2</v>
      </c>
      <c r="V602" s="150">
        <v>9.0299335788791804E-2</v>
      </c>
      <c r="W602" s="150">
        <v>2.7478819556941099E-2</v>
      </c>
      <c r="X602" s="150">
        <v>5.5880672814340802E-2</v>
      </c>
      <c r="Y602" s="150">
        <v>5.6036112494025202E-2</v>
      </c>
      <c r="Z602" s="150">
        <v>7.6750682329541201E-2</v>
      </c>
      <c r="AA602" s="150">
        <v>7.1344135250675803E-2</v>
      </c>
      <c r="AB602" s="150">
        <v>7.26890435489944E-2</v>
      </c>
      <c r="AC602" s="150">
        <v>5.4052419357637299E-2</v>
      </c>
      <c r="AD602" s="150">
        <v>4.5949212048512801E-2</v>
      </c>
      <c r="AE602" s="150">
        <v>3.8317737894903302E-2</v>
      </c>
      <c r="AF602" s="150">
        <v>6.00314521131389E-2</v>
      </c>
      <c r="AG602" s="150">
        <v>7.1946297959457797E-2</v>
      </c>
      <c r="AH602" s="150">
        <v>6.2181567844637999E-2</v>
      </c>
      <c r="AI602" s="150">
        <v>7.5840711237094696E-2</v>
      </c>
      <c r="AJ602" s="150">
        <v>7.7107121395912498E-2</v>
      </c>
      <c r="AK602" s="150">
        <v>3.8064010674078601E-2</v>
      </c>
      <c r="AL602" s="150">
        <v>6.1188850551843643E-2</v>
      </c>
      <c r="AM602" s="150">
        <v>6.5103776752948761E-2</v>
      </c>
      <c r="AN602" s="150">
        <v>5.5642709136009216E-2</v>
      </c>
      <c r="AO602" s="5" t="s">
        <v>445</v>
      </c>
    </row>
    <row r="603" spans="1:41" ht="14.25" x14ac:dyDescent="0.45">
      <c r="A603" s="150">
        <v>2014</v>
      </c>
      <c r="B603" s="5" t="s">
        <v>81</v>
      </c>
      <c r="C603" s="5" t="s">
        <v>128</v>
      </c>
      <c r="D603" s="5" t="s">
        <v>121</v>
      </c>
      <c r="E603" s="5" t="s">
        <v>133</v>
      </c>
      <c r="F603" s="5" t="s">
        <v>116</v>
      </c>
      <c r="G603" s="5" t="s">
        <v>87</v>
      </c>
      <c r="H603" s="5" t="s">
        <v>131</v>
      </c>
      <c r="I603" s="150">
        <v>16460.0234375</v>
      </c>
      <c r="J603" s="150">
        <v>24053.751953125</v>
      </c>
      <c r="K603" s="150">
        <v>3601.003173828125</v>
      </c>
      <c r="L603" s="150">
        <v>4670.20263671875</v>
      </c>
      <c r="M603" s="150">
        <v>11460.48046875</v>
      </c>
      <c r="N603" s="150">
        <v>8853.2294921875</v>
      </c>
      <c r="O603" s="150">
        <v>8417.6533203125</v>
      </c>
      <c r="P603" s="150">
        <v>10984.083984375</v>
      </c>
      <c r="Q603" s="150">
        <v>5188.70703125</v>
      </c>
      <c r="R603" s="150">
        <v>8332.6416015625</v>
      </c>
      <c r="S603" s="150">
        <v>12859.494140625</v>
      </c>
      <c r="T603" s="150">
        <v>13395.1708984375</v>
      </c>
      <c r="U603" s="150">
        <v>2405.69873046875</v>
      </c>
      <c r="V603" s="150">
        <v>9207.8330078125</v>
      </c>
      <c r="W603" s="150">
        <v>4038.15576171875</v>
      </c>
      <c r="X603" s="150">
        <v>17405.90234375</v>
      </c>
      <c r="Y603" s="150">
        <v>54897.78515625</v>
      </c>
      <c r="Z603" s="150">
        <v>8277.2373046875</v>
      </c>
      <c r="AA603" s="150">
        <v>73095.3515625</v>
      </c>
      <c r="AB603" s="150">
        <v>2786.80712890625</v>
      </c>
      <c r="AC603" s="150">
        <v>11525.150390625</v>
      </c>
      <c r="AD603" s="150">
        <v>14547.9306640625</v>
      </c>
      <c r="AE603" s="150">
        <v>13599.2314453125</v>
      </c>
      <c r="AF603" s="150">
        <v>37566.17578125</v>
      </c>
      <c r="AG603" s="150">
        <v>115010.0703125</v>
      </c>
      <c r="AH603" s="150">
        <v>20391.51953125</v>
      </c>
      <c r="AI603" s="150">
        <v>4901.93408203125</v>
      </c>
      <c r="AJ603" s="150">
        <v>31915.435546875</v>
      </c>
      <c r="AK603" s="150">
        <v>8804.7275390625</v>
      </c>
      <c r="AL603" s="150">
        <v>558653.4375</v>
      </c>
      <c r="AM603" s="150">
        <v>436042.59375</v>
      </c>
      <c r="AN603" s="150">
        <v>122610.7734375</v>
      </c>
      <c r="AO603" s="5" t="s">
        <v>434</v>
      </c>
    </row>
    <row r="604" spans="1:41" ht="14.25" x14ac:dyDescent="0.45">
      <c r="A604" s="150">
        <v>2014</v>
      </c>
      <c r="B604" s="5" t="s">
        <v>81</v>
      </c>
      <c r="C604" s="5" t="s">
        <v>128</v>
      </c>
      <c r="D604" s="5" t="s">
        <v>121</v>
      </c>
      <c r="E604" s="5" t="s">
        <v>133</v>
      </c>
      <c r="F604" s="5" t="s">
        <v>116</v>
      </c>
      <c r="G604" s="5" t="s">
        <v>88</v>
      </c>
      <c r="H604" s="5" t="s">
        <v>131</v>
      </c>
      <c r="I604" s="150">
        <v>15271.560546875</v>
      </c>
      <c r="J604" s="150">
        <v>22317</v>
      </c>
      <c r="K604" s="150">
        <v>3341</v>
      </c>
      <c r="L604" s="150">
        <v>4333</v>
      </c>
      <c r="M604" s="150">
        <v>10633</v>
      </c>
      <c r="N604" s="150">
        <v>8214</v>
      </c>
      <c r="O604" s="150">
        <v>7809.8740234375</v>
      </c>
      <c r="P604" s="150">
        <v>10191</v>
      </c>
      <c r="Q604" s="150">
        <v>4814.06689453125</v>
      </c>
      <c r="R604" s="150">
        <v>7731</v>
      </c>
      <c r="S604" s="150">
        <v>11931</v>
      </c>
      <c r="T604" s="150">
        <v>12428</v>
      </c>
      <c r="U604" s="150">
        <v>2232</v>
      </c>
      <c r="V604" s="150">
        <v>8543</v>
      </c>
      <c r="W604" s="150">
        <v>3746.5888671875</v>
      </c>
      <c r="X604" s="150">
        <v>16149.1435546875</v>
      </c>
      <c r="Y604" s="150">
        <v>50934</v>
      </c>
      <c r="Z604" s="150">
        <v>7679.59619140625</v>
      </c>
      <c r="AA604" s="150">
        <v>67817.6484375</v>
      </c>
      <c r="AB604" s="150">
        <v>2585.59130859375</v>
      </c>
      <c r="AC604" s="150">
        <v>10693</v>
      </c>
      <c r="AD604" s="150">
        <v>13497.5263671875</v>
      </c>
      <c r="AE604" s="150">
        <v>12617.326171875</v>
      </c>
      <c r="AF604" s="150">
        <v>34853.78515625</v>
      </c>
      <c r="AG604" s="150">
        <v>106706</v>
      </c>
      <c r="AH604" s="150">
        <v>18919.19140625</v>
      </c>
      <c r="AI604" s="150">
        <v>4548</v>
      </c>
      <c r="AJ604" s="150">
        <v>29611.046875</v>
      </c>
      <c r="AK604" s="150">
        <v>8169</v>
      </c>
      <c r="AL604" s="150">
        <v>518316.9375</v>
      </c>
      <c r="AM604" s="150">
        <v>404559.0625</v>
      </c>
      <c r="AN604" s="150">
        <v>113757.921875</v>
      </c>
      <c r="AO604" s="5" t="s">
        <v>435</v>
      </c>
    </row>
    <row r="605" spans="1:41" ht="14.25" x14ac:dyDescent="0.45">
      <c r="A605" s="150">
        <v>2014</v>
      </c>
      <c r="B605" s="5" t="s">
        <v>81</v>
      </c>
      <c r="C605" s="5" t="s">
        <v>128</v>
      </c>
      <c r="D605" s="5" t="s">
        <v>121</v>
      </c>
      <c r="E605" s="5" t="s">
        <v>133</v>
      </c>
      <c r="F605" s="5" t="s">
        <v>136</v>
      </c>
      <c r="G605" s="5" t="s">
        <v>87</v>
      </c>
      <c r="H605" s="5" t="s">
        <v>131</v>
      </c>
      <c r="I605" s="150">
        <v>13961.1123046875</v>
      </c>
      <c r="J605" s="150">
        <v>32024.24609375</v>
      </c>
      <c r="K605" s="150">
        <v>1635.055908203125</v>
      </c>
      <c r="L605" s="150">
        <v>2989.878173828125</v>
      </c>
      <c r="M605" s="150">
        <v>11313.1025390625</v>
      </c>
      <c r="N605" s="150">
        <v>6452.919921875</v>
      </c>
      <c r="O605" s="150">
        <v>12402.953125</v>
      </c>
      <c r="P605" s="150">
        <v>9573.6064453125</v>
      </c>
      <c r="Q605" s="150">
        <v>5683.08251953125</v>
      </c>
      <c r="R605" s="150">
        <v>9573.21484375</v>
      </c>
      <c r="S605" s="150">
        <v>13907.13671875</v>
      </c>
      <c r="T605" s="150">
        <v>8025.59814453125</v>
      </c>
      <c r="U605" s="150">
        <v>3450.108154296875</v>
      </c>
      <c r="V605" s="150">
        <v>15243.6357421875</v>
      </c>
      <c r="W605" s="150">
        <v>5260.81201171875</v>
      </c>
      <c r="X605" s="150">
        <v>25324.50390625</v>
      </c>
      <c r="Y605" s="150">
        <v>81460.390625</v>
      </c>
      <c r="Z605" s="150">
        <v>8841.373046875</v>
      </c>
      <c r="AA605" s="150">
        <v>111521.1171875</v>
      </c>
      <c r="AB605" s="150">
        <v>2516.57373046875</v>
      </c>
      <c r="AC605" s="150">
        <v>7590.0224609375</v>
      </c>
      <c r="AD605" s="150">
        <v>17215.0703125</v>
      </c>
      <c r="AE605" s="150">
        <v>10268.16015625</v>
      </c>
      <c r="AF605" s="150">
        <v>39360.67578125</v>
      </c>
      <c r="AG605" s="150">
        <v>207489.34375</v>
      </c>
      <c r="AH605" s="150">
        <v>29212.046875</v>
      </c>
      <c r="AI605" s="150">
        <v>8144.0537109375</v>
      </c>
      <c r="AJ605" s="150">
        <v>66979.828125</v>
      </c>
      <c r="AK605" s="150">
        <v>4878.22216796875</v>
      </c>
      <c r="AL605" s="150">
        <v>772297.875</v>
      </c>
      <c r="AM605" s="150">
        <v>632462.6875</v>
      </c>
      <c r="AN605" s="150">
        <v>139835.125</v>
      </c>
      <c r="AO605" s="5" t="s">
        <v>436</v>
      </c>
    </row>
    <row r="606" spans="1:41" ht="14.25" x14ac:dyDescent="0.45">
      <c r="A606" s="150">
        <v>2014</v>
      </c>
      <c r="B606" s="5" t="s">
        <v>81</v>
      </c>
      <c r="C606" s="5" t="s">
        <v>128</v>
      </c>
      <c r="D606" s="5" t="s">
        <v>121</v>
      </c>
      <c r="E606" s="5" t="s">
        <v>133</v>
      </c>
      <c r="F606" s="5" t="s">
        <v>136</v>
      </c>
      <c r="G606" s="5" t="s">
        <v>88</v>
      </c>
      <c r="H606" s="5" t="s">
        <v>131</v>
      </c>
      <c r="I606" s="150">
        <v>12953.078125</v>
      </c>
      <c r="J606" s="150">
        <v>29712</v>
      </c>
      <c r="K606" s="150">
        <v>1517</v>
      </c>
      <c r="L606" s="150">
        <v>2774</v>
      </c>
      <c r="M606" s="150">
        <v>10496.2626953125</v>
      </c>
      <c r="N606" s="150">
        <v>5987</v>
      </c>
      <c r="O606" s="150">
        <v>11507.4228515625</v>
      </c>
      <c r="P606" s="150">
        <v>8882.36328125</v>
      </c>
      <c r="Q606" s="150">
        <v>5272.7470703125</v>
      </c>
      <c r="R606" s="150">
        <v>8882</v>
      </c>
      <c r="S606" s="150">
        <v>12903</v>
      </c>
      <c r="T606" s="150">
        <v>7446.1259765625</v>
      </c>
      <c r="U606" s="150">
        <v>3201</v>
      </c>
      <c r="V606" s="150">
        <v>14143</v>
      </c>
      <c r="W606" s="150">
        <v>4880.9658203125</v>
      </c>
      <c r="X606" s="150">
        <v>23496</v>
      </c>
      <c r="Y606" s="150">
        <v>75578.7109375</v>
      </c>
      <c r="Z606" s="150">
        <v>8203</v>
      </c>
      <c r="AA606" s="150">
        <v>103468.9609375</v>
      </c>
      <c r="AB606" s="150">
        <v>2334.86962890625</v>
      </c>
      <c r="AC606" s="150">
        <v>7042</v>
      </c>
      <c r="AD606" s="150">
        <v>15972.091796875</v>
      </c>
      <c r="AE606" s="150">
        <v>9526.7685546875</v>
      </c>
      <c r="AF606" s="150">
        <v>36518.71875</v>
      </c>
      <c r="AG606" s="150">
        <v>192508</v>
      </c>
      <c r="AH606" s="150">
        <v>27102.849609375</v>
      </c>
      <c r="AI606" s="150">
        <v>7556.02880859375</v>
      </c>
      <c r="AJ606" s="150">
        <v>62143.6875</v>
      </c>
      <c r="AK606" s="150">
        <v>4526</v>
      </c>
      <c r="AL606" s="150">
        <v>716535.6875</v>
      </c>
      <c r="AM606" s="150">
        <v>586797.0625</v>
      </c>
      <c r="AN606" s="150">
        <v>129738.625</v>
      </c>
      <c r="AO606" s="5" t="s">
        <v>437</v>
      </c>
    </row>
    <row r="607" spans="1:41" ht="14.25" x14ac:dyDescent="0.45">
      <c r="A607" s="150">
        <v>2014</v>
      </c>
      <c r="B607" s="5" t="s">
        <v>81</v>
      </c>
      <c r="C607" s="5" t="s">
        <v>128</v>
      </c>
      <c r="D607" s="5" t="s">
        <v>121</v>
      </c>
      <c r="E607" s="5" t="s">
        <v>139</v>
      </c>
      <c r="F607" s="5" t="s">
        <v>139</v>
      </c>
      <c r="G607" s="5" t="s">
        <v>87</v>
      </c>
      <c r="H607" s="5" t="s">
        <v>131</v>
      </c>
      <c r="I607" s="150">
        <v>15085.0927734375</v>
      </c>
      <c r="J607" s="150">
        <v>35822.4921875</v>
      </c>
      <c r="K607" s="150">
        <v>2739.351806640625</v>
      </c>
      <c r="L607" s="150">
        <v>4476.45068359375</v>
      </c>
      <c r="M607" s="150">
        <v>24155.126953125</v>
      </c>
      <c r="N607" s="150">
        <v>25068.669921875</v>
      </c>
      <c r="O607" s="150">
        <v>13513.701171875</v>
      </c>
      <c r="P607" s="150">
        <v>18007.5078125</v>
      </c>
      <c r="Q607" s="150">
        <v>8336.8056640625</v>
      </c>
      <c r="R607" s="150">
        <v>14777.1533203125</v>
      </c>
      <c r="S607" s="150">
        <v>24799.60546875</v>
      </c>
      <c r="T607" s="150">
        <v>14118.2705078125</v>
      </c>
      <c r="U607" s="150">
        <v>4774.86083984375</v>
      </c>
      <c r="V607" s="150">
        <v>18793.083984375</v>
      </c>
      <c r="W607" s="150">
        <v>5414.3798828125</v>
      </c>
      <c r="X607" s="150">
        <v>22513.390625</v>
      </c>
      <c r="Y607" s="150">
        <v>90797.6015625</v>
      </c>
      <c r="Z607" s="150">
        <v>18717.978515625</v>
      </c>
      <c r="AA607" s="150">
        <v>180036.421875</v>
      </c>
      <c r="AB607" s="150">
        <v>3354.0771484375</v>
      </c>
      <c r="AC607" s="150">
        <v>20873.029296875</v>
      </c>
      <c r="AD607" s="150">
        <v>26324.173828125</v>
      </c>
      <c r="AE607" s="150">
        <v>16159.029296875</v>
      </c>
      <c r="AF607" s="150">
        <v>56820.14453125</v>
      </c>
      <c r="AG607" s="150">
        <v>311406.46875</v>
      </c>
      <c r="AH607" s="150">
        <v>53846.38671875</v>
      </c>
      <c r="AI607" s="150">
        <v>10672.7705078125</v>
      </c>
      <c r="AJ607" s="150">
        <v>77621.7421875</v>
      </c>
      <c r="AK607" s="150">
        <v>7781.87451171875</v>
      </c>
      <c r="AL607" s="150">
        <v>1126807.5</v>
      </c>
      <c r="AM607" s="150">
        <v>917574.5</v>
      </c>
      <c r="AN607" s="150">
        <v>209233.109375</v>
      </c>
      <c r="AO607" s="5" t="s">
        <v>438</v>
      </c>
    </row>
    <row r="608" spans="1:41" ht="14.25" x14ac:dyDescent="0.45">
      <c r="A608" s="150">
        <v>2014</v>
      </c>
      <c r="B608" s="5" t="s">
        <v>81</v>
      </c>
      <c r="C608" s="5" t="s">
        <v>128</v>
      </c>
      <c r="D608" s="5" t="s">
        <v>121</v>
      </c>
      <c r="E608" s="5" t="s">
        <v>139</v>
      </c>
      <c r="F608" s="5" t="s">
        <v>139</v>
      </c>
      <c r="G608" s="5" t="s">
        <v>88</v>
      </c>
      <c r="H608" s="5" t="s">
        <v>131</v>
      </c>
      <c r="I608" s="150">
        <v>13995.904296875</v>
      </c>
      <c r="J608" s="150">
        <v>33236</v>
      </c>
      <c r="K608" s="150">
        <v>2541.5625</v>
      </c>
      <c r="L608" s="150">
        <v>4153.23779296875</v>
      </c>
      <c r="M608" s="150">
        <v>22411.0546875</v>
      </c>
      <c r="N608" s="150">
        <v>23258.63671875</v>
      </c>
      <c r="O608" s="150">
        <v>12537.9716796875</v>
      </c>
      <c r="P608" s="150">
        <v>16707.3125</v>
      </c>
      <c r="Q608" s="150">
        <v>7734.86328125</v>
      </c>
      <c r="R608" s="150">
        <v>13710.19921875</v>
      </c>
      <c r="S608" s="150">
        <v>23009</v>
      </c>
      <c r="T608" s="150">
        <v>13098.8896484375</v>
      </c>
      <c r="U608" s="150">
        <v>4430.1015625</v>
      </c>
      <c r="V608" s="150">
        <v>17436.16796875</v>
      </c>
      <c r="W608" s="150">
        <v>5023.4453125</v>
      </c>
      <c r="X608" s="150">
        <v>20887.857421875</v>
      </c>
      <c r="Y608" s="150">
        <v>84241.7421875</v>
      </c>
      <c r="Z608" s="150">
        <v>17366.484375</v>
      </c>
      <c r="AA608" s="150">
        <v>167037.25</v>
      </c>
      <c r="AB608" s="150">
        <v>3111.90283203125</v>
      </c>
      <c r="AC608" s="150">
        <v>19365.93359375</v>
      </c>
      <c r="AD608" s="150">
        <v>24423.490234375</v>
      </c>
      <c r="AE608" s="150">
        <v>14992.298828125</v>
      </c>
      <c r="AF608" s="150">
        <v>52717.5625</v>
      </c>
      <c r="AG608" s="150">
        <v>288922</v>
      </c>
      <c r="AH608" s="150">
        <v>49958.515625</v>
      </c>
      <c r="AI608" s="150">
        <v>9902.1650390625</v>
      </c>
      <c r="AJ608" s="150">
        <v>72017.21875</v>
      </c>
      <c r="AK608" s="150">
        <v>7220</v>
      </c>
      <c r="AL608" s="150">
        <v>1045448.75</v>
      </c>
      <c r="AM608" s="150">
        <v>851322.875</v>
      </c>
      <c r="AN608" s="150">
        <v>194125.859375</v>
      </c>
      <c r="AO608" s="5" t="s">
        <v>439</v>
      </c>
    </row>
    <row r="609" spans="1:41" ht="14.25" x14ac:dyDescent="0.45">
      <c r="A609" s="150">
        <v>2014</v>
      </c>
      <c r="B609" s="5" t="s">
        <v>81</v>
      </c>
      <c r="C609" s="5" t="s">
        <v>128</v>
      </c>
      <c r="D609" s="5" t="s">
        <v>121</v>
      </c>
      <c r="E609" s="5" t="s">
        <v>142</v>
      </c>
      <c r="F609" s="5" t="s">
        <v>142</v>
      </c>
      <c r="G609" s="5" t="s">
        <v>87</v>
      </c>
      <c r="H609" s="5" t="s">
        <v>131</v>
      </c>
      <c r="I609" s="150">
        <v>5840.7900390625</v>
      </c>
      <c r="J609" s="150">
        <v>22707.333984375</v>
      </c>
      <c r="K609" s="150">
        <v>1448.752197265625</v>
      </c>
      <c r="L609" s="150">
        <v>2397.107421875</v>
      </c>
      <c r="M609" s="150">
        <v>17952.095703125</v>
      </c>
      <c r="N609" s="150">
        <v>17950.564453125</v>
      </c>
      <c r="O609" s="150">
        <v>8752.2841796875</v>
      </c>
      <c r="P609" s="150">
        <v>12987.974609375</v>
      </c>
      <c r="Q609" s="150">
        <v>5123.3173828125</v>
      </c>
      <c r="R609" s="150">
        <v>8125.169921875</v>
      </c>
      <c r="S609" s="150">
        <v>16538.603515625</v>
      </c>
      <c r="T609" s="150">
        <v>7056.05322265625</v>
      </c>
      <c r="U609" s="150">
        <v>3007.43896484375</v>
      </c>
      <c r="V609" s="150">
        <v>14077.01171875</v>
      </c>
      <c r="W609" s="150">
        <v>2989.41015625</v>
      </c>
      <c r="X609" s="150">
        <v>14856.484375</v>
      </c>
      <c r="Y609" s="150">
        <v>54884.06640625</v>
      </c>
      <c r="Z609" s="150">
        <v>11284.439453125</v>
      </c>
      <c r="AA609" s="150">
        <v>111486.796875</v>
      </c>
      <c r="AB609" s="150">
        <v>2665.0068359375</v>
      </c>
      <c r="AC609" s="150">
        <v>10837.20703125</v>
      </c>
      <c r="AD609" s="150">
        <v>16876.681640625</v>
      </c>
      <c r="AE609" s="150">
        <v>8982.859375</v>
      </c>
      <c r="AF609" s="150">
        <v>33760.10546875</v>
      </c>
      <c r="AG609" s="150">
        <v>198692.296875</v>
      </c>
      <c r="AH609" s="150">
        <v>32687.67578125</v>
      </c>
      <c r="AI609" s="150">
        <v>7454.80078125</v>
      </c>
      <c r="AJ609" s="150">
        <v>45740.06640625</v>
      </c>
      <c r="AK609" s="150">
        <v>5071.16259765625</v>
      </c>
      <c r="AL609" s="150">
        <v>702233.5625</v>
      </c>
      <c r="AM609" s="150">
        <v>567884.5</v>
      </c>
      <c r="AN609" s="150">
        <v>134349</v>
      </c>
      <c r="AO609" s="5" t="s">
        <v>440</v>
      </c>
    </row>
    <row r="610" spans="1:41" ht="14.25" x14ac:dyDescent="0.45">
      <c r="A610" s="150">
        <v>2014</v>
      </c>
      <c r="B610" s="5" t="s">
        <v>81</v>
      </c>
      <c r="C610" s="5" t="s">
        <v>128</v>
      </c>
      <c r="D610" s="5" t="s">
        <v>121</v>
      </c>
      <c r="E610" s="5" t="s">
        <v>142</v>
      </c>
      <c r="F610" s="5" t="s">
        <v>142</v>
      </c>
      <c r="G610" s="5" t="s">
        <v>88</v>
      </c>
      <c r="H610" s="5" t="s">
        <v>131</v>
      </c>
      <c r="I610" s="150">
        <v>5419.0673828125</v>
      </c>
      <c r="J610" s="150">
        <v>21067.796875</v>
      </c>
      <c r="K610" s="150">
        <v>1344.14794921875</v>
      </c>
      <c r="L610" s="150">
        <v>2224.029052734375</v>
      </c>
      <c r="M610" s="150">
        <v>16655.900390625</v>
      </c>
      <c r="N610" s="150">
        <v>16654.48046875</v>
      </c>
      <c r="O610" s="150">
        <v>8120.3427734375</v>
      </c>
      <c r="P610" s="150">
        <v>12050.2041015625</v>
      </c>
      <c r="Q610" s="150">
        <v>4753.3984375</v>
      </c>
      <c r="R610" s="150">
        <v>7538.50830078125</v>
      </c>
      <c r="S610" s="150">
        <v>15344.466796875</v>
      </c>
      <c r="T610" s="150">
        <v>6546.5849609375</v>
      </c>
      <c r="U610" s="150">
        <v>2790.29296875</v>
      </c>
      <c r="V610" s="150">
        <v>13060.609375</v>
      </c>
      <c r="W610" s="150">
        <v>2773.56591796875</v>
      </c>
      <c r="X610" s="150">
        <v>13783.8017578125</v>
      </c>
      <c r="Y610" s="150">
        <v>50921.2734375</v>
      </c>
      <c r="Z610" s="150">
        <v>10469.6689453125</v>
      </c>
      <c r="AA610" s="150">
        <v>103437.1171875</v>
      </c>
      <c r="AB610" s="150">
        <v>2472.58544921875</v>
      </c>
      <c r="AC610" s="150">
        <v>10054.728515625</v>
      </c>
      <c r="AD610" s="150">
        <v>15658.134765625</v>
      </c>
      <c r="AE610" s="150">
        <v>8334.2705078125</v>
      </c>
      <c r="AF610" s="150">
        <v>31322.5234375</v>
      </c>
      <c r="AG610" s="150">
        <v>184346.125</v>
      </c>
      <c r="AH610" s="150">
        <v>30327.52734375</v>
      </c>
      <c r="AI610" s="150">
        <v>6916.5419921875</v>
      </c>
      <c r="AJ610" s="150">
        <v>42437.49609375</v>
      </c>
      <c r="AK610" s="150">
        <v>4705.009765625</v>
      </c>
      <c r="AL610" s="150">
        <v>651530.1875</v>
      </c>
      <c r="AM610" s="150">
        <v>526881.5625</v>
      </c>
      <c r="AN610" s="150">
        <v>124648.609375</v>
      </c>
      <c r="AO610" s="5" t="s">
        <v>441</v>
      </c>
    </row>
    <row r="611" spans="1:41" ht="14.25" x14ac:dyDescent="0.45">
      <c r="A611" s="150">
        <v>2014</v>
      </c>
      <c r="B611" s="5" t="s">
        <v>81</v>
      </c>
      <c r="C611" s="5" t="s">
        <v>128</v>
      </c>
      <c r="D611" s="5" t="s">
        <v>121</v>
      </c>
      <c r="E611" s="5" t="s">
        <v>145</v>
      </c>
      <c r="F611" s="5" t="s">
        <v>145</v>
      </c>
      <c r="G611" s="5" t="s">
        <v>87</v>
      </c>
      <c r="H611" s="5" t="s">
        <v>131</v>
      </c>
      <c r="I611" s="150">
        <v>7068.52685546875</v>
      </c>
      <c r="J611" s="150">
        <v>28714.80078125</v>
      </c>
      <c r="K611" s="150">
        <v>1822.7513427734375</v>
      </c>
      <c r="L611" s="150">
        <v>2614.888427734375</v>
      </c>
      <c r="M611" s="150">
        <v>20341.703125</v>
      </c>
      <c r="N611" s="150">
        <v>20973.08984375</v>
      </c>
      <c r="O611" s="150">
        <v>10055.6298828125</v>
      </c>
      <c r="P611" s="150">
        <v>14203.322265625</v>
      </c>
      <c r="Q611" s="150">
        <v>6684.1884765625</v>
      </c>
      <c r="R611" s="150">
        <v>11487.521484375</v>
      </c>
      <c r="S611" s="150">
        <v>16846.357421875</v>
      </c>
      <c r="T611" s="150">
        <v>7724.83203125</v>
      </c>
      <c r="U611" s="150">
        <v>4012.201171875</v>
      </c>
      <c r="V611" s="150">
        <v>14193.693359375</v>
      </c>
      <c r="W611" s="150">
        <v>3178.635009765625</v>
      </c>
      <c r="X611" s="150">
        <v>16963.453125</v>
      </c>
      <c r="Y611" s="150">
        <v>67576.234375</v>
      </c>
      <c r="Z611" s="150">
        <v>13962.1748046875</v>
      </c>
      <c r="AA611" s="150">
        <v>138223.484375</v>
      </c>
      <c r="AB611" s="150">
        <v>2795.73779296875</v>
      </c>
      <c r="AC611" s="150">
        <v>14066.6083984375</v>
      </c>
      <c r="AD611" s="150">
        <v>18827.626953125</v>
      </c>
      <c r="AE611" s="150">
        <v>11298.5146484375</v>
      </c>
      <c r="AF611" s="150">
        <v>41851.453125</v>
      </c>
      <c r="AG611" s="150">
        <v>254642.625</v>
      </c>
      <c r="AH611" s="150">
        <v>40216.7421875</v>
      </c>
      <c r="AI611" s="150">
        <v>8595.8408203125</v>
      </c>
      <c r="AJ611" s="150">
        <v>57522.98828125</v>
      </c>
      <c r="AK611" s="150">
        <v>5214.01416015625</v>
      </c>
      <c r="AL611" s="150">
        <v>861679.625</v>
      </c>
      <c r="AM611" s="150">
        <v>709096.3125</v>
      </c>
      <c r="AN611" s="150">
        <v>152583.328125</v>
      </c>
      <c r="AO611" s="5" t="s">
        <v>442</v>
      </c>
    </row>
    <row r="612" spans="1:41" ht="14.25" x14ac:dyDescent="0.45">
      <c r="A612" s="150">
        <v>2014</v>
      </c>
      <c r="B612" s="5" t="s">
        <v>81</v>
      </c>
      <c r="C612" s="5" t="s">
        <v>128</v>
      </c>
      <c r="D612" s="5" t="s">
        <v>121</v>
      </c>
      <c r="E612" s="5" t="s">
        <v>145</v>
      </c>
      <c r="F612" s="5" t="s">
        <v>145</v>
      </c>
      <c r="G612" s="5" t="s">
        <v>88</v>
      </c>
      <c r="H612" s="5" t="s">
        <v>131</v>
      </c>
      <c r="I612" s="150">
        <v>6558.158203125</v>
      </c>
      <c r="J612" s="150">
        <v>26641.505859375</v>
      </c>
      <c r="K612" s="150">
        <v>1691.143310546875</v>
      </c>
      <c r="L612" s="150">
        <v>2426.085693359375</v>
      </c>
      <c r="M612" s="150">
        <v>18872.970703125</v>
      </c>
      <c r="N612" s="150">
        <v>19458.76953125</v>
      </c>
      <c r="O612" s="150">
        <v>9329.5830078125</v>
      </c>
      <c r="P612" s="150">
        <v>13177.7998046875</v>
      </c>
      <c r="Q612" s="150">
        <v>6201.5703125</v>
      </c>
      <c r="R612" s="150">
        <v>10658.087890625</v>
      </c>
      <c r="S612" s="150">
        <v>15630</v>
      </c>
      <c r="T612" s="150">
        <v>7167.076171875</v>
      </c>
      <c r="U612" s="150">
        <v>3722.50830078125</v>
      </c>
      <c r="V612" s="150">
        <v>13168.8662109375</v>
      </c>
      <c r="W612" s="150">
        <v>2949.128173828125</v>
      </c>
      <c r="X612" s="150">
        <v>15738.640625</v>
      </c>
      <c r="Y612" s="150">
        <v>62697.02734375</v>
      </c>
      <c r="Z612" s="150">
        <v>12954.064453125</v>
      </c>
      <c r="AA612" s="150">
        <v>128243.3359375</v>
      </c>
      <c r="AB612" s="150">
        <v>2593.877197265625</v>
      </c>
      <c r="AC612" s="150">
        <v>13050.95703125</v>
      </c>
      <c r="AD612" s="150">
        <v>17468.216796875</v>
      </c>
      <c r="AE612" s="150">
        <v>10482.728515625</v>
      </c>
      <c r="AF612" s="150">
        <v>38829.65234375</v>
      </c>
      <c r="AG612" s="150">
        <v>236256.671875</v>
      </c>
      <c r="AH612" s="150">
        <v>37312.97265625</v>
      </c>
      <c r="AI612" s="150">
        <v>7975.19580078125</v>
      </c>
      <c r="AJ612" s="150">
        <v>53369.65625</v>
      </c>
      <c r="AK612" s="150">
        <v>4837.546875</v>
      </c>
      <c r="AL612" s="150">
        <v>799463.8125</v>
      </c>
      <c r="AM612" s="150">
        <v>657897.5</v>
      </c>
      <c r="AN612" s="150">
        <v>141566.359375</v>
      </c>
      <c r="AO612" s="5" t="s">
        <v>443</v>
      </c>
    </row>
    <row r="613" spans="1:41" ht="14.25" x14ac:dyDescent="0.45">
      <c r="A613" s="150">
        <v>2014</v>
      </c>
      <c r="B613" s="5" t="s">
        <v>81</v>
      </c>
      <c r="C613" s="5" t="s">
        <v>128</v>
      </c>
      <c r="D613" s="5" t="s">
        <v>121</v>
      </c>
      <c r="E613" s="5" t="s">
        <v>150</v>
      </c>
      <c r="F613" s="5" t="s">
        <v>151</v>
      </c>
      <c r="G613" s="5" t="s">
        <v>87</v>
      </c>
      <c r="H613" s="5" t="s">
        <v>131</v>
      </c>
      <c r="I613" s="150">
        <v>1227.7369384765625</v>
      </c>
      <c r="J613" s="150">
        <v>6007.46630859375</v>
      </c>
      <c r="K613" s="150">
        <v>373.99932861328125</v>
      </c>
      <c r="L613" s="150">
        <v>217.78123474121094</v>
      </c>
      <c r="M613" s="150">
        <v>2389.607177734375</v>
      </c>
      <c r="N613" s="150">
        <v>3022.523193359375</v>
      </c>
      <c r="O613" s="150">
        <v>1303.3460693359375</v>
      </c>
      <c r="P613" s="150">
        <v>1215.347900390625</v>
      </c>
      <c r="Q613" s="150">
        <v>1560.8714599609375</v>
      </c>
      <c r="R613" s="150">
        <v>3362.351806640625</v>
      </c>
      <c r="S613" s="150">
        <v>307.754150390625</v>
      </c>
      <c r="T613" s="150">
        <v>668.77899169921875</v>
      </c>
      <c r="U613" s="150">
        <v>1004.7621459960938</v>
      </c>
      <c r="V613" s="150">
        <v>116.68141174316406</v>
      </c>
      <c r="W613" s="150">
        <v>189.22500610351563</v>
      </c>
      <c r="X613" s="150">
        <v>2106.968505859375</v>
      </c>
      <c r="Y613" s="150">
        <v>12692.166015625</v>
      </c>
      <c r="Z613" s="150">
        <v>2677.736328125</v>
      </c>
      <c r="AA613" s="150">
        <v>26736.6875</v>
      </c>
      <c r="AB613" s="150">
        <v>130.7310791015625</v>
      </c>
      <c r="AC613" s="150">
        <v>3229.400146484375</v>
      </c>
      <c r="AD613" s="150">
        <v>1950.946533203125</v>
      </c>
      <c r="AE613" s="150">
        <v>2315.655517578125</v>
      </c>
      <c r="AF613" s="150">
        <v>8091.3466796875</v>
      </c>
      <c r="AG613" s="150">
        <v>55950.32421875</v>
      </c>
      <c r="AH613" s="150">
        <v>7529.0634765625</v>
      </c>
      <c r="AI613" s="150">
        <v>1141.040283203125</v>
      </c>
      <c r="AJ613" s="150">
        <v>11782.9228515625</v>
      </c>
      <c r="AK613" s="150">
        <v>142.851318359375</v>
      </c>
      <c r="AL613" s="150">
        <v>159446.0625</v>
      </c>
      <c r="AM613" s="150">
        <v>141211.75</v>
      </c>
      <c r="AN613" s="150">
        <v>18234.314453125</v>
      </c>
      <c r="AO613" s="5" t="s">
        <v>446</v>
      </c>
    </row>
    <row r="614" spans="1:41" ht="14.25" x14ac:dyDescent="0.45">
      <c r="A614" s="150">
        <v>2014</v>
      </c>
      <c r="B614" s="5" t="s">
        <v>81</v>
      </c>
      <c r="C614" s="5" t="s">
        <v>128</v>
      </c>
      <c r="D614" s="5" t="s">
        <v>121</v>
      </c>
      <c r="E614" s="5" t="s">
        <v>150</v>
      </c>
      <c r="F614" s="5" t="s">
        <v>151</v>
      </c>
      <c r="G614" s="5" t="s">
        <v>88</v>
      </c>
      <c r="H614" s="5" t="s">
        <v>131</v>
      </c>
      <c r="I614" s="150">
        <v>1139.0906982421875</v>
      </c>
      <c r="J614" s="150">
        <v>5573.70947265625</v>
      </c>
      <c r="K614" s="150">
        <v>346.99545288085938</v>
      </c>
      <c r="L614" s="150">
        <v>202.05677795410156</v>
      </c>
      <c r="M614" s="150">
        <v>2217.0703125</v>
      </c>
      <c r="N614" s="150">
        <v>2804.2880859375</v>
      </c>
      <c r="O614" s="150">
        <v>1209.2406005859375</v>
      </c>
      <c r="P614" s="150">
        <v>1127.59619140625</v>
      </c>
      <c r="Q614" s="150">
        <v>1448.171875</v>
      </c>
      <c r="R614" s="150">
        <v>3119.580078125</v>
      </c>
      <c r="S614" s="150">
        <v>285.53338623046875</v>
      </c>
      <c r="T614" s="150">
        <v>620.49114990234375</v>
      </c>
      <c r="U614" s="150">
        <v>932.21533203125</v>
      </c>
      <c r="V614" s="150">
        <v>108.25666809082031</v>
      </c>
      <c r="W614" s="150">
        <v>175.56239318847656</v>
      </c>
      <c r="X614" s="150">
        <v>1954.839111328125</v>
      </c>
      <c r="Y614" s="150">
        <v>11775.75390625</v>
      </c>
      <c r="Z614" s="150">
        <v>2484.395751953125</v>
      </c>
      <c r="AA614" s="150">
        <v>24806.21875</v>
      </c>
      <c r="AB614" s="150">
        <v>121.29190826416016</v>
      </c>
      <c r="AC614" s="150">
        <v>2996.227783203125</v>
      </c>
      <c r="AD614" s="150">
        <v>1810.0823974609375</v>
      </c>
      <c r="AE614" s="150">
        <v>2148.458251953125</v>
      </c>
      <c r="AF614" s="150">
        <v>7507.12744140625</v>
      </c>
      <c r="AG614" s="150">
        <v>51910.54296875</v>
      </c>
      <c r="AH614" s="150">
        <v>6985.44287109375</v>
      </c>
      <c r="AI614" s="150">
        <v>1058.65380859375</v>
      </c>
      <c r="AJ614" s="150">
        <v>10932.1611328125</v>
      </c>
      <c r="AK614" s="150">
        <v>132.53703308105469</v>
      </c>
      <c r="AL614" s="150">
        <v>147933.578125</v>
      </c>
      <c r="AM614" s="150">
        <v>131015.8515625</v>
      </c>
      <c r="AN614" s="150">
        <v>16917.740234375</v>
      </c>
      <c r="AO614" s="5" t="s">
        <v>447</v>
      </c>
    </row>
    <row r="615" spans="1:41" ht="14.25" x14ac:dyDescent="0.45">
      <c r="A615" s="150">
        <v>2014</v>
      </c>
      <c r="B615" s="5" t="s">
        <v>81</v>
      </c>
      <c r="C615" s="5" t="s">
        <v>128</v>
      </c>
      <c r="D615" s="5" t="s">
        <v>121</v>
      </c>
      <c r="E615" s="5" t="s">
        <v>154</v>
      </c>
      <c r="F615" s="5" t="s">
        <v>155</v>
      </c>
      <c r="G615" s="5" t="s">
        <v>87</v>
      </c>
      <c r="H615" s="5" t="s">
        <v>131</v>
      </c>
      <c r="I615" s="150">
        <v>0</v>
      </c>
      <c r="J615" s="150">
        <v>0</v>
      </c>
      <c r="K615" s="150">
        <v>0</v>
      </c>
      <c r="L615" s="150">
        <v>0</v>
      </c>
      <c r="M615" s="150">
        <v>0</v>
      </c>
      <c r="N615" s="150">
        <v>0</v>
      </c>
      <c r="O615" s="150">
        <v>0</v>
      </c>
      <c r="P615" s="150">
        <v>0</v>
      </c>
      <c r="Q615" s="150">
        <v>0</v>
      </c>
      <c r="R615" s="150">
        <v>0</v>
      </c>
      <c r="S615" s="150">
        <v>0</v>
      </c>
      <c r="T615" s="150">
        <v>0</v>
      </c>
      <c r="U615" s="150">
        <v>0</v>
      </c>
      <c r="V615" s="150">
        <v>0</v>
      </c>
      <c r="W615" s="150">
        <v>0</v>
      </c>
      <c r="X615" s="150">
        <v>0</v>
      </c>
      <c r="Y615" s="150">
        <v>0</v>
      </c>
      <c r="Z615" s="150">
        <v>0</v>
      </c>
      <c r="AA615" s="150">
        <v>0</v>
      </c>
      <c r="AB615" s="150">
        <v>0</v>
      </c>
      <c r="AC615" s="150">
        <v>2.1003623008728027</v>
      </c>
      <c r="AD615" s="150">
        <v>0</v>
      </c>
      <c r="AE615" s="150">
        <v>0</v>
      </c>
      <c r="AF615" s="150">
        <v>0.49803620576858521</v>
      </c>
      <c r="AG615" s="150">
        <v>558.6669921875</v>
      </c>
      <c r="AH615" s="150">
        <v>0</v>
      </c>
      <c r="AI615" s="150">
        <v>0</v>
      </c>
      <c r="AJ615" s="150">
        <v>607.25567626953125</v>
      </c>
      <c r="AK615" s="150">
        <v>0</v>
      </c>
      <c r="AL615" s="150">
        <v>1168.52099609375</v>
      </c>
      <c r="AM615" s="150">
        <v>1168.52099609375</v>
      </c>
      <c r="AN615" s="150">
        <v>0</v>
      </c>
      <c r="AO615" s="5" t="s">
        <v>448</v>
      </c>
    </row>
    <row r="616" spans="1:41" ht="14.25" x14ac:dyDescent="0.45">
      <c r="A616" s="150">
        <v>2014</v>
      </c>
      <c r="B616" s="5" t="s">
        <v>81</v>
      </c>
      <c r="C616" s="5" t="s">
        <v>128</v>
      </c>
      <c r="D616" s="5" t="s">
        <v>121</v>
      </c>
      <c r="E616" s="5" t="s">
        <v>154</v>
      </c>
      <c r="F616" s="5" t="s">
        <v>155</v>
      </c>
      <c r="G616" s="5" t="s">
        <v>88</v>
      </c>
      <c r="H616" s="5" t="s">
        <v>131</v>
      </c>
      <c r="I616" s="150">
        <v>0</v>
      </c>
      <c r="J616" s="150">
        <v>0</v>
      </c>
      <c r="K616" s="150">
        <v>0</v>
      </c>
      <c r="L616" s="150">
        <v>0</v>
      </c>
      <c r="M616" s="150">
        <v>0</v>
      </c>
      <c r="N616" s="150">
        <v>0</v>
      </c>
      <c r="O616" s="150">
        <v>0</v>
      </c>
      <c r="P616" s="150">
        <v>0</v>
      </c>
      <c r="Q616" s="150">
        <v>0</v>
      </c>
      <c r="R616" s="150">
        <v>0</v>
      </c>
      <c r="S616" s="150">
        <v>0</v>
      </c>
      <c r="T616" s="150">
        <v>0</v>
      </c>
      <c r="U616" s="150">
        <v>0</v>
      </c>
      <c r="V616" s="150">
        <v>0</v>
      </c>
      <c r="W616" s="150">
        <v>0</v>
      </c>
      <c r="X616" s="150">
        <v>0</v>
      </c>
      <c r="Y616" s="150">
        <v>0</v>
      </c>
      <c r="Z616" s="150">
        <v>0</v>
      </c>
      <c r="AA616" s="150">
        <v>0</v>
      </c>
      <c r="AB616" s="150">
        <v>0</v>
      </c>
      <c r="AC616" s="150">
        <v>1.9487099647521973</v>
      </c>
      <c r="AD616" s="150">
        <v>0</v>
      </c>
      <c r="AE616" s="150">
        <v>0</v>
      </c>
      <c r="AF616" s="150">
        <v>0.46207651495933533</v>
      </c>
      <c r="AG616" s="150">
        <v>518.32958984375</v>
      </c>
      <c r="AH616" s="150">
        <v>0</v>
      </c>
      <c r="AI616" s="150">
        <v>0</v>
      </c>
      <c r="AJ616" s="150">
        <v>563.4100341796875</v>
      </c>
      <c r="AK616" s="150">
        <v>0</v>
      </c>
      <c r="AL616" s="150">
        <v>1084.150390625</v>
      </c>
      <c r="AM616" s="150">
        <v>1084.150390625</v>
      </c>
      <c r="AN616" s="150">
        <v>0</v>
      </c>
      <c r="AO616" s="5" t="s">
        <v>449</v>
      </c>
    </row>
    <row r="617" spans="1:41" ht="14.25" x14ac:dyDescent="0.45">
      <c r="A617" s="150">
        <v>2014</v>
      </c>
      <c r="B617" s="5" t="s">
        <v>81</v>
      </c>
      <c r="C617" s="5" t="s">
        <v>128</v>
      </c>
      <c r="D617" s="5" t="s">
        <v>121</v>
      </c>
      <c r="E617" s="5" t="s">
        <v>158</v>
      </c>
      <c r="F617" s="5" t="s">
        <v>159</v>
      </c>
      <c r="G617" s="5" t="s">
        <v>87</v>
      </c>
      <c r="H617" s="5" t="s">
        <v>131</v>
      </c>
      <c r="I617" s="150">
        <v>-181.58674621582031</v>
      </c>
      <c r="J617" s="150">
        <v>-391.24935913085938</v>
      </c>
      <c r="K617" s="150">
        <v>-330.89132690429688</v>
      </c>
      <c r="L617" s="150">
        <v>19.90089225769043</v>
      </c>
      <c r="M617" s="150">
        <v>-338.41940307617188</v>
      </c>
      <c r="N617" s="150">
        <v>-28.023370742797852</v>
      </c>
      <c r="O617" s="150">
        <v>-157.46574401855469</v>
      </c>
      <c r="P617" s="150">
        <v>-275.50045776367188</v>
      </c>
      <c r="Q617" s="150">
        <v>-179.89926147460938</v>
      </c>
      <c r="R617" s="150">
        <v>-47.424167633056641</v>
      </c>
      <c r="S617" s="150">
        <v>40.957233428955078</v>
      </c>
      <c r="T617" s="150">
        <v>-105.62654876708984</v>
      </c>
      <c r="U617" s="150">
        <v>0</v>
      </c>
      <c r="V617" s="150">
        <v>-212.3309326171875</v>
      </c>
      <c r="W617" s="150">
        <v>-236.04301452636719</v>
      </c>
      <c r="X617" s="150">
        <v>0</v>
      </c>
      <c r="Y617" s="150">
        <v>-7064.044921875</v>
      </c>
      <c r="Z617" s="150">
        <v>-15.55852222442627</v>
      </c>
      <c r="AA617" s="150">
        <v>-8918.67578125</v>
      </c>
      <c r="AB617" s="150">
        <v>0</v>
      </c>
      <c r="AC617" s="150">
        <v>11.85604190826416</v>
      </c>
      <c r="AD617" s="150">
        <v>-716.77960205078125</v>
      </c>
      <c r="AE617" s="150">
        <v>4.168670654296875</v>
      </c>
      <c r="AF617" s="150">
        <v>-4161.470703125</v>
      </c>
      <c r="AG617" s="150">
        <v>-8412.400390625</v>
      </c>
      <c r="AH617" s="150">
        <v>-884.77392578125</v>
      </c>
      <c r="AI617" s="150">
        <v>-149.42449951171875</v>
      </c>
      <c r="AJ617" s="150">
        <v>-368.41156005859375</v>
      </c>
      <c r="AK617" s="150">
        <v>-215.56439208984375</v>
      </c>
      <c r="AL617" s="150">
        <v>-33314.6796875</v>
      </c>
      <c r="AM617" s="150">
        <v>-30220.65234375</v>
      </c>
      <c r="AN617" s="150">
        <v>-3094.03125</v>
      </c>
      <c r="AO617" s="5" t="s">
        <v>450</v>
      </c>
    </row>
    <row r="618" spans="1:41" ht="14.25" x14ac:dyDescent="0.45">
      <c r="A618" s="150">
        <v>2014</v>
      </c>
      <c r="B618" s="5" t="s">
        <v>81</v>
      </c>
      <c r="C618" s="5" t="s">
        <v>128</v>
      </c>
      <c r="D618" s="5" t="s">
        <v>121</v>
      </c>
      <c r="E618" s="5" t="s">
        <v>158</v>
      </c>
      <c r="F618" s="5" t="s">
        <v>159</v>
      </c>
      <c r="G618" s="5" t="s">
        <v>88</v>
      </c>
      <c r="H618" s="5" t="s">
        <v>131</v>
      </c>
      <c r="I618" s="150">
        <v>-168.47564697265625</v>
      </c>
      <c r="J618" s="150">
        <v>-363</v>
      </c>
      <c r="K618" s="150">
        <v>-307</v>
      </c>
      <c r="L618" s="150">
        <v>18.4639892578125</v>
      </c>
      <c r="M618" s="150">
        <v>-313.98452758789063</v>
      </c>
      <c r="N618" s="150">
        <v>-26</v>
      </c>
      <c r="O618" s="150">
        <v>-146.09625244140625</v>
      </c>
      <c r="P618" s="150">
        <v>-255.60850524902344</v>
      </c>
      <c r="Q618" s="150">
        <v>-166.91000366210938</v>
      </c>
      <c r="R618" s="150">
        <v>-44</v>
      </c>
      <c r="S618" s="150">
        <v>38</v>
      </c>
      <c r="T618" s="150">
        <v>-98</v>
      </c>
      <c r="U618" s="150">
        <v>0</v>
      </c>
      <c r="V618" s="150">
        <v>-197</v>
      </c>
      <c r="W618" s="150">
        <v>-219</v>
      </c>
      <c r="X618" s="150">
        <v>0</v>
      </c>
      <c r="Y618" s="150">
        <v>-6554</v>
      </c>
      <c r="Z618" s="150">
        <v>-14.435150146484375</v>
      </c>
      <c r="AA618" s="150">
        <v>-8274.720703125</v>
      </c>
      <c r="AB618" s="150">
        <v>0</v>
      </c>
      <c r="AC618" s="150">
        <v>11</v>
      </c>
      <c r="AD618" s="150">
        <v>-665.0260009765625</v>
      </c>
      <c r="AE618" s="150">
        <v>3.8676800727844238</v>
      </c>
      <c r="AF618" s="150">
        <v>-3861</v>
      </c>
      <c r="AG618" s="150">
        <v>-7805</v>
      </c>
      <c r="AH618" s="150">
        <v>-820.890625</v>
      </c>
      <c r="AI618" s="150">
        <v>-138.63560485839844</v>
      </c>
      <c r="AJ618" s="150">
        <v>-341.8111572265625</v>
      </c>
      <c r="AK618" s="150">
        <v>-200</v>
      </c>
      <c r="AL618" s="150">
        <v>-30909.26171875</v>
      </c>
      <c r="AM618" s="150">
        <v>-28038.626953125</v>
      </c>
      <c r="AN618" s="150">
        <v>-2870.633056640625</v>
      </c>
      <c r="AO618" s="5" t="s">
        <v>451</v>
      </c>
    </row>
    <row r="619" spans="1:41" ht="14.25" x14ac:dyDescent="0.45">
      <c r="A619" s="150">
        <v>2014</v>
      </c>
      <c r="B619" s="5" t="s">
        <v>81</v>
      </c>
      <c r="C619" s="5" t="s">
        <v>128</v>
      </c>
      <c r="D619" s="5" t="s">
        <v>121</v>
      </c>
      <c r="E619" s="5" t="s">
        <v>158</v>
      </c>
      <c r="F619" s="5" t="s">
        <v>13</v>
      </c>
      <c r="G619" s="5" t="s">
        <v>87</v>
      </c>
      <c r="H619" s="5" t="s">
        <v>131</v>
      </c>
      <c r="I619" s="150">
        <v>45659.0703125</v>
      </c>
      <c r="J619" s="150">
        <v>88815.765625</v>
      </c>
      <c r="K619" s="150">
        <v>8174.80810546875</v>
      </c>
      <c r="L619" s="150">
        <v>12004.5380859375</v>
      </c>
      <c r="M619" s="150">
        <v>46684.578125</v>
      </c>
      <c r="N619" s="150">
        <v>39682.85546875</v>
      </c>
      <c r="O619" s="150">
        <v>34222.03125</v>
      </c>
      <c r="P619" s="150">
        <v>38217.2578125</v>
      </c>
      <c r="Q619" s="150">
        <v>19345.6328125</v>
      </c>
      <c r="R619" s="150">
        <v>32310.083984375</v>
      </c>
      <c r="S619" s="150">
        <v>50341.83203125</v>
      </c>
      <c r="T619" s="150">
        <v>34912.4296875</v>
      </c>
      <c r="U619" s="150">
        <v>10575.6982421875</v>
      </c>
      <c r="V619" s="150">
        <v>43180.9609375</v>
      </c>
      <c r="W619" s="150">
        <v>14949.390625</v>
      </c>
      <c r="X619" s="150">
        <v>64618.66015625</v>
      </c>
      <c r="Y619" s="150">
        <v>231264.4375</v>
      </c>
      <c r="Z619" s="150">
        <v>35254.5390625</v>
      </c>
      <c r="AA619" s="150">
        <v>373144.75</v>
      </c>
      <c r="AB619" s="150">
        <v>8698.4150390625</v>
      </c>
      <c r="AC619" s="150">
        <v>39976.34375</v>
      </c>
      <c r="AD619" s="150">
        <v>58245.7421875</v>
      </c>
      <c r="AE619" s="150">
        <v>39439.0625</v>
      </c>
      <c r="AF619" s="150">
        <v>137179.5625</v>
      </c>
      <c r="AG619" s="150">
        <v>638470.5</v>
      </c>
      <c r="AH619" s="150">
        <v>99808.671875</v>
      </c>
      <c r="AI619" s="150">
        <v>23770.28515625</v>
      </c>
      <c r="AJ619" s="150">
        <v>176311.109375</v>
      </c>
      <c r="AK619" s="150">
        <v>21101.59765625</v>
      </c>
      <c r="AL619" s="150">
        <v>2466360.5</v>
      </c>
      <c r="AM619" s="150">
        <v>2000832.125</v>
      </c>
      <c r="AN619" s="150">
        <v>465528.4375</v>
      </c>
      <c r="AO619" s="5" t="s">
        <v>452</v>
      </c>
    </row>
    <row r="620" spans="1:41" ht="14.25" x14ac:dyDescent="0.45">
      <c r="A620" s="150">
        <v>2014</v>
      </c>
      <c r="B620" s="5" t="s">
        <v>81</v>
      </c>
      <c r="C620" s="5" t="s">
        <v>128</v>
      </c>
      <c r="D620" s="5" t="s">
        <v>121</v>
      </c>
      <c r="E620" s="5" t="s">
        <v>158</v>
      </c>
      <c r="F620" s="5" t="s">
        <v>13</v>
      </c>
      <c r="G620" s="5" t="s">
        <v>88</v>
      </c>
      <c r="H620" s="5" t="s">
        <v>131</v>
      </c>
      <c r="I620" s="150">
        <v>42362.34765625</v>
      </c>
      <c r="J620" s="150">
        <v>82403</v>
      </c>
      <c r="K620" s="150">
        <v>7584.5625</v>
      </c>
      <c r="L620" s="150">
        <v>11137.7744140625</v>
      </c>
      <c r="M620" s="150">
        <v>43313.8125</v>
      </c>
      <c r="N620" s="150">
        <v>36817.63671875</v>
      </c>
      <c r="O620" s="150">
        <v>31751.099609375</v>
      </c>
      <c r="P620" s="150">
        <v>35457.859375</v>
      </c>
      <c r="Q620" s="150">
        <v>17948.8203125</v>
      </c>
      <c r="R620" s="150">
        <v>29977.19921875</v>
      </c>
      <c r="S620" s="150">
        <v>46707</v>
      </c>
      <c r="T620" s="150">
        <v>32391.6484375</v>
      </c>
      <c r="U620" s="150">
        <v>9812.1015625</v>
      </c>
      <c r="V620" s="150">
        <v>40063.16796875</v>
      </c>
      <c r="W620" s="150">
        <v>13870</v>
      </c>
      <c r="X620" s="150">
        <v>59953</v>
      </c>
      <c r="Y620" s="150">
        <v>214566.453125</v>
      </c>
      <c r="Z620" s="150">
        <v>32709.0546875</v>
      </c>
      <c r="AA620" s="150">
        <v>346202.59375</v>
      </c>
      <c r="AB620" s="150">
        <v>8070.36376953125</v>
      </c>
      <c r="AC620" s="150">
        <v>37089.93359375</v>
      </c>
      <c r="AD620" s="150">
        <v>54040.2265625</v>
      </c>
      <c r="AE620" s="150">
        <v>36591.4453125</v>
      </c>
      <c r="AF620" s="150">
        <v>127274.7890625</v>
      </c>
      <c r="AG620" s="150">
        <v>592371</v>
      </c>
      <c r="AH620" s="150">
        <v>92602.1875</v>
      </c>
      <c r="AI620" s="150">
        <v>22054</v>
      </c>
      <c r="AJ620" s="150">
        <v>163580.921875</v>
      </c>
      <c r="AK620" s="150">
        <v>19578</v>
      </c>
      <c r="AL620" s="150">
        <v>2288282</v>
      </c>
      <c r="AM620" s="150">
        <v>1856366</v>
      </c>
      <c r="AN620" s="150">
        <v>431915.90625</v>
      </c>
      <c r="AO620" s="5" t="s">
        <v>453</v>
      </c>
    </row>
    <row r="621" spans="1:41" ht="14.25" x14ac:dyDescent="0.45">
      <c r="A621" s="150">
        <v>2014</v>
      </c>
      <c r="B621" s="5" t="s">
        <v>81</v>
      </c>
      <c r="C621" s="5" t="s">
        <v>128</v>
      </c>
      <c r="D621" s="5" t="s">
        <v>121</v>
      </c>
      <c r="E621" s="5" t="s">
        <v>158</v>
      </c>
      <c r="F621" s="5" t="s">
        <v>164</v>
      </c>
      <c r="G621" s="5" t="s">
        <v>87</v>
      </c>
      <c r="H621" s="5" t="s">
        <v>131</v>
      </c>
      <c r="I621" s="150">
        <v>28.747354507446289</v>
      </c>
      <c r="J621" s="150">
        <v>3475.975830078125</v>
      </c>
      <c r="K621" s="150">
        <v>131.49427795410156</v>
      </c>
      <c r="L621" s="150">
        <v>112.09348297119141</v>
      </c>
      <c r="M621" s="150">
        <v>582.54925537109375</v>
      </c>
      <c r="N621" s="150">
        <v>719.98504638671875</v>
      </c>
      <c r="O621" s="150">
        <v>269.7415771484375</v>
      </c>
      <c r="P621" s="150">
        <v>623.4381103515625</v>
      </c>
      <c r="Q621" s="150">
        <v>42.862823486328125</v>
      </c>
      <c r="R621" s="150">
        <v>420.35055541992188</v>
      </c>
      <c r="S621" s="150">
        <v>1183.448486328125</v>
      </c>
      <c r="T621" s="150">
        <v>732.235595703125</v>
      </c>
      <c r="U621" s="150">
        <v>54.968921661376953</v>
      </c>
      <c r="V621" s="150">
        <v>275.92242431640625</v>
      </c>
      <c r="W621" s="150"/>
      <c r="X621" s="150">
        <v>625.13671875</v>
      </c>
      <c r="Y621" s="150">
        <v>2955.3876953125</v>
      </c>
      <c r="Z621" s="150">
        <v>597.6102294921875</v>
      </c>
      <c r="AA621" s="150">
        <v>426.787109375</v>
      </c>
      <c r="AB621" s="150">
        <v>-40.957233428955078</v>
      </c>
      <c r="AC621" s="150">
        <v>0</v>
      </c>
      <c r="AD621" s="150">
        <v>558.21368408203125</v>
      </c>
      <c r="AE621" s="150">
        <v>583.18707275390625</v>
      </c>
      <c r="AF621" s="150">
        <v>728.90728759765625</v>
      </c>
      <c r="AG621" s="150">
        <v>3847.824462890625</v>
      </c>
      <c r="AH621" s="150">
        <v>4526.056640625</v>
      </c>
      <c r="AI621" s="150">
        <v>97.898567199707031</v>
      </c>
      <c r="AJ621" s="150">
        <v>574.3121337890625</v>
      </c>
      <c r="AK621" s="150">
        <v>578.7904052734375</v>
      </c>
      <c r="AL621" s="150">
        <v>24712.970703125</v>
      </c>
      <c r="AM621" s="150">
        <v>15468.361328125</v>
      </c>
      <c r="AN621" s="150">
        <v>9244.607421875</v>
      </c>
      <c r="AO621" s="5" t="s">
        <v>454</v>
      </c>
    </row>
    <row r="622" spans="1:41" ht="14.25" x14ac:dyDescent="0.45">
      <c r="A622" s="150">
        <v>2014</v>
      </c>
      <c r="B622" s="5" t="s">
        <v>81</v>
      </c>
      <c r="C622" s="5" t="s">
        <v>128</v>
      </c>
      <c r="D622" s="5" t="s">
        <v>121</v>
      </c>
      <c r="E622" s="5" t="s">
        <v>158</v>
      </c>
      <c r="F622" s="5" t="s">
        <v>164</v>
      </c>
      <c r="G622" s="5" t="s">
        <v>88</v>
      </c>
      <c r="H622" s="5" t="s">
        <v>131</v>
      </c>
      <c r="I622" s="150">
        <v>26.671709060668945</v>
      </c>
      <c r="J622" s="150">
        <v>3225</v>
      </c>
      <c r="K622" s="150">
        <v>122</v>
      </c>
      <c r="L622" s="150">
        <v>104</v>
      </c>
      <c r="M622" s="150">
        <v>540.48748779296875</v>
      </c>
      <c r="N622" s="150">
        <v>668</v>
      </c>
      <c r="O622" s="150">
        <v>250.26542663574219</v>
      </c>
      <c r="P622" s="150">
        <v>578.42401123046875</v>
      </c>
      <c r="Q622" s="150">
        <v>39.768001556396484</v>
      </c>
      <c r="R622" s="150">
        <v>390</v>
      </c>
      <c r="S622" s="150">
        <v>1098</v>
      </c>
      <c r="T622" s="150">
        <v>679.36602783203125</v>
      </c>
      <c r="U622" s="150">
        <v>51</v>
      </c>
      <c r="V622" s="150">
        <v>256</v>
      </c>
      <c r="W622" s="150"/>
      <c r="X622" s="150">
        <v>580</v>
      </c>
      <c r="Y622" s="150">
        <v>2742</v>
      </c>
      <c r="Z622" s="150">
        <v>554.46099853515625</v>
      </c>
      <c r="AA622" s="150">
        <v>395.9718017578125</v>
      </c>
      <c r="AB622" s="150">
        <v>-38</v>
      </c>
      <c r="AC622" s="150">
        <v>0</v>
      </c>
      <c r="AD622" s="150">
        <v>517.90899658203125</v>
      </c>
      <c r="AE622" s="150">
        <v>541.0792236328125</v>
      </c>
      <c r="AF622" s="150">
        <v>676.27801513671875</v>
      </c>
      <c r="AG622" s="150">
        <v>3570</v>
      </c>
      <c r="AH622" s="150">
        <v>4199.26171875</v>
      </c>
      <c r="AI622" s="150">
        <v>90.830001831054688</v>
      </c>
      <c r="AJ622" s="150">
        <v>532.8450927734375</v>
      </c>
      <c r="AK622" s="150">
        <v>537</v>
      </c>
      <c r="AL622" s="150">
        <v>22928.619140625</v>
      </c>
      <c r="AM622" s="150">
        <v>14351.4990234375</v>
      </c>
      <c r="AN622" s="150">
        <v>8577.119140625</v>
      </c>
      <c r="AO622" s="5" t="s">
        <v>455</v>
      </c>
    </row>
    <row r="623" spans="1:41" ht="14.25" x14ac:dyDescent="0.45">
      <c r="A623" s="150">
        <v>2014</v>
      </c>
      <c r="B623" s="5" t="s">
        <v>81</v>
      </c>
      <c r="C623" s="5" t="s">
        <v>128</v>
      </c>
      <c r="D623" s="5" t="s">
        <v>121</v>
      </c>
      <c r="E623" s="5" t="s">
        <v>158</v>
      </c>
      <c r="F623" s="5" t="s">
        <v>158</v>
      </c>
      <c r="G623" s="5" t="s">
        <v>87</v>
      </c>
      <c r="H623" s="5" t="s">
        <v>131</v>
      </c>
      <c r="I623" s="150">
        <v>45506.2265625</v>
      </c>
      <c r="J623" s="150">
        <v>91900.4921875</v>
      </c>
      <c r="K623" s="150">
        <v>7975.4111328125</v>
      </c>
      <c r="L623" s="150">
        <v>12136.5322265625</v>
      </c>
      <c r="M623" s="150">
        <v>46928.7109375</v>
      </c>
      <c r="N623" s="150">
        <v>40374.8203125</v>
      </c>
      <c r="O623" s="150">
        <v>34334.30859375</v>
      </c>
      <c r="P623" s="150">
        <v>38565.19921875</v>
      </c>
      <c r="Q623" s="150">
        <v>19208.595703125</v>
      </c>
      <c r="R623" s="150">
        <v>32683.009765625</v>
      </c>
      <c r="S623" s="150">
        <v>51566.234375</v>
      </c>
      <c r="T623" s="150">
        <v>35539.0390625</v>
      </c>
      <c r="U623" s="150">
        <v>10630.6669921875</v>
      </c>
      <c r="V623" s="150">
        <v>43244.5546875</v>
      </c>
      <c r="W623" s="150">
        <v>14713.34765625</v>
      </c>
      <c r="X623" s="150">
        <v>65243.796875</v>
      </c>
      <c r="Y623" s="150">
        <v>227155.78125</v>
      </c>
      <c r="Z623" s="150">
        <v>35836.5859375</v>
      </c>
      <c r="AA623" s="150">
        <v>364652.875</v>
      </c>
      <c r="AB623" s="150">
        <v>8657.4580078125</v>
      </c>
      <c r="AC623" s="150">
        <v>39988.19921875</v>
      </c>
      <c r="AD623" s="150">
        <v>58087.17578125</v>
      </c>
      <c r="AE623" s="150">
        <v>40026.421875</v>
      </c>
      <c r="AF623" s="150">
        <v>133747</v>
      </c>
      <c r="AG623" s="150">
        <v>633905.875</v>
      </c>
      <c r="AH623" s="150">
        <v>103449.953125</v>
      </c>
      <c r="AI623" s="150">
        <v>23718.759765625</v>
      </c>
      <c r="AJ623" s="150">
        <v>176517</v>
      </c>
      <c r="AK623" s="150">
        <v>21464.82421875</v>
      </c>
      <c r="AL623" s="150">
        <v>2457759</v>
      </c>
      <c r="AM623" s="150">
        <v>1986079.875</v>
      </c>
      <c r="AN623" s="150">
        <v>471679</v>
      </c>
      <c r="AO623" s="5" t="s">
        <v>456</v>
      </c>
    </row>
    <row r="624" spans="1:41" ht="14.25" x14ac:dyDescent="0.45">
      <c r="A624" s="150">
        <v>2014</v>
      </c>
      <c r="B624" s="5" t="s">
        <v>81</v>
      </c>
      <c r="C624" s="5" t="s">
        <v>128</v>
      </c>
      <c r="D624" s="5" t="s">
        <v>121</v>
      </c>
      <c r="E624" s="5" t="s">
        <v>158</v>
      </c>
      <c r="F624" s="5" t="s">
        <v>158</v>
      </c>
      <c r="G624" s="5" t="s">
        <v>88</v>
      </c>
      <c r="H624" s="5" t="s">
        <v>131</v>
      </c>
      <c r="I624" s="150">
        <v>42220.54296875</v>
      </c>
      <c r="J624" s="150">
        <v>85265</v>
      </c>
      <c r="K624" s="150">
        <v>7399.5625</v>
      </c>
      <c r="L624" s="150">
        <v>11260.23828125</v>
      </c>
      <c r="M624" s="150">
        <v>43540.31640625</v>
      </c>
      <c r="N624" s="150">
        <v>37459.63671875</v>
      </c>
      <c r="O624" s="150">
        <v>31855.26953125</v>
      </c>
      <c r="P624" s="150">
        <v>35780.67578125</v>
      </c>
      <c r="Q624" s="150">
        <v>17821.677734375</v>
      </c>
      <c r="R624" s="150">
        <v>30323.19921875</v>
      </c>
      <c r="S624" s="150">
        <v>47843</v>
      </c>
      <c r="T624" s="150">
        <v>32973.015625</v>
      </c>
      <c r="U624" s="150">
        <v>9863.1015625</v>
      </c>
      <c r="V624" s="150">
        <v>40122.16796875</v>
      </c>
      <c r="W624" s="150">
        <v>13651</v>
      </c>
      <c r="X624" s="150">
        <v>60533</v>
      </c>
      <c r="Y624" s="150">
        <v>210754.453125</v>
      </c>
      <c r="Z624" s="150">
        <v>33249.078125</v>
      </c>
      <c r="AA624" s="150">
        <v>338323.84375</v>
      </c>
      <c r="AB624" s="150">
        <v>8032.36376953125</v>
      </c>
      <c r="AC624" s="150">
        <v>37100.93359375</v>
      </c>
      <c r="AD624" s="150">
        <v>53893.109375</v>
      </c>
      <c r="AE624" s="150">
        <v>37136.39453125</v>
      </c>
      <c r="AF624" s="150">
        <v>124090.0703125</v>
      </c>
      <c r="AG624" s="150">
        <v>588136</v>
      </c>
      <c r="AH624" s="150">
        <v>95980.5546875</v>
      </c>
      <c r="AI624" s="150">
        <v>22006.1953125</v>
      </c>
      <c r="AJ624" s="150">
        <v>163771.953125</v>
      </c>
      <c r="AK624" s="150">
        <v>19915</v>
      </c>
      <c r="AL624" s="150">
        <v>2280301.25</v>
      </c>
      <c r="AM624" s="150">
        <v>1842679</v>
      </c>
      <c r="AN624" s="150">
        <v>437622.375</v>
      </c>
      <c r="AO624" s="5" t="s">
        <v>457</v>
      </c>
    </row>
    <row r="625" spans="1:41" ht="14.25" x14ac:dyDescent="0.45">
      <c r="A625" s="150">
        <v>2015</v>
      </c>
      <c r="B625" s="5" t="s">
        <v>1477</v>
      </c>
      <c r="C625" s="5" t="s">
        <v>171</v>
      </c>
      <c r="D625" s="5" t="s">
        <v>84</v>
      </c>
      <c r="E625" s="5" t="s">
        <v>85</v>
      </c>
      <c r="F625" s="5" t="s">
        <v>86</v>
      </c>
      <c r="G625" s="5" t="s">
        <v>87</v>
      </c>
      <c r="H625" s="5" t="s">
        <v>131</v>
      </c>
      <c r="I625" s="150">
        <v>17799.601397814811</v>
      </c>
      <c r="J625" s="150">
        <v>33023.246443606717</v>
      </c>
      <c r="K625" s="150">
        <v>1457.2525667406276</v>
      </c>
      <c r="L625" s="150">
        <v>3882.054437354609</v>
      </c>
      <c r="M625" s="150">
        <v>39267.062166527976</v>
      </c>
      <c r="N625" s="150">
        <v>19506.779787369578</v>
      </c>
      <c r="O625" s="150">
        <v>24004.945657985358</v>
      </c>
      <c r="P625" s="150">
        <v>9342.7414501985077</v>
      </c>
      <c r="Q625" s="150">
        <v>13399.660996170205</v>
      </c>
      <c r="R625" s="150">
        <v>11261.296575482333</v>
      </c>
      <c r="S625" s="150">
        <v>31135.181326258327</v>
      </c>
      <c r="T625" s="150">
        <v>15260.244535355474</v>
      </c>
      <c r="U625" s="150">
        <v>1049.3641347155863</v>
      </c>
      <c r="V625" s="150">
        <v>19537.14446068781</v>
      </c>
      <c r="W625" s="150">
        <v>13189.328043804155</v>
      </c>
      <c r="X625" s="150">
        <v>16579.953328506261</v>
      </c>
      <c r="Y625" s="150">
        <v>101655.52030599915</v>
      </c>
      <c r="Z625" s="150">
        <v>13510.118588643378</v>
      </c>
      <c r="AA625" s="150">
        <v>138716.74257645191</v>
      </c>
      <c r="AB625" s="150">
        <v>9759.6793139480105</v>
      </c>
      <c r="AC625" s="150">
        <v>15668.844400692187</v>
      </c>
      <c r="AD625" s="150">
        <v>43330.740846963221</v>
      </c>
      <c r="AE625" s="150">
        <v>29707.60951882265</v>
      </c>
      <c r="AF625" s="150">
        <v>59672.522142739283</v>
      </c>
      <c r="AG625" s="150">
        <v>217723.49353741316</v>
      </c>
      <c r="AH625" s="150">
        <v>58818.662653789652</v>
      </c>
      <c r="AI625" s="150">
        <v>20341.064102876702</v>
      </c>
      <c r="AJ625" s="150">
        <v>44832.800049581463</v>
      </c>
      <c r="AK625" s="150">
        <v>2813.7187476611143</v>
      </c>
      <c r="AL625" s="150">
        <v>1026247.4375</v>
      </c>
      <c r="AM625" s="150">
        <v>750289.5625</v>
      </c>
      <c r="AN625" s="150">
        <v>275957.8125</v>
      </c>
      <c r="AO625" s="5" t="s">
        <v>1691</v>
      </c>
    </row>
    <row r="626" spans="1:41" ht="14.25" x14ac:dyDescent="0.45">
      <c r="A626" s="150">
        <v>2015</v>
      </c>
      <c r="B626" s="5" t="s">
        <v>1478</v>
      </c>
      <c r="C626" s="5" t="s">
        <v>171</v>
      </c>
      <c r="D626" s="5" t="s">
        <v>84</v>
      </c>
      <c r="E626" s="5" t="s">
        <v>85</v>
      </c>
      <c r="F626" s="5" t="s">
        <v>86</v>
      </c>
      <c r="G626" s="5" t="s">
        <v>87</v>
      </c>
      <c r="H626" s="5" t="s">
        <v>131</v>
      </c>
      <c r="I626" s="150">
        <v>12530.047466082051</v>
      </c>
      <c r="J626" s="150">
        <v>34074.262121509848</v>
      </c>
      <c r="K626" s="150">
        <v>1351.8471091581218</v>
      </c>
      <c r="L626" s="150">
        <v>3121.6844232774006</v>
      </c>
      <c r="M626" s="150">
        <v>35606.05145184257</v>
      </c>
      <c r="N626" s="150">
        <v>16032.169762187845</v>
      </c>
      <c r="O626" s="150">
        <v>23719.504771335734</v>
      </c>
      <c r="P626" s="150">
        <v>9031.8586535579307</v>
      </c>
      <c r="Q626" s="150">
        <v>11003.258006765884</v>
      </c>
      <c r="R626" s="150">
        <v>8917.3646305109196</v>
      </c>
      <c r="S626" s="150">
        <v>27847.329563426283</v>
      </c>
      <c r="T626" s="150">
        <v>13616.347585855869</v>
      </c>
      <c r="U626" s="150">
        <v>1283.9093072498347</v>
      </c>
      <c r="V626" s="150">
        <v>17916.004404932894</v>
      </c>
      <c r="W626" s="150">
        <v>11524.084372808868</v>
      </c>
      <c r="X626" s="150">
        <v>16575.672177454144</v>
      </c>
      <c r="Y626" s="150">
        <v>98720.535101748945</v>
      </c>
      <c r="Z626" s="150">
        <v>14763.220358918215</v>
      </c>
      <c r="AA626" s="150">
        <v>134443.74540709023</v>
      </c>
      <c r="AB626" s="150">
        <v>7808.2412667812805</v>
      </c>
      <c r="AC626" s="150">
        <v>15216.455544021224</v>
      </c>
      <c r="AD626" s="150">
        <v>29847.014332897212</v>
      </c>
      <c r="AE626" s="150">
        <v>28642.396500891522</v>
      </c>
      <c r="AF626" s="150">
        <v>52228.732391127953</v>
      </c>
      <c r="AG626" s="150">
        <v>193206.1271603466</v>
      </c>
      <c r="AH626" s="150">
        <v>60485.393423042806</v>
      </c>
      <c r="AI626" s="150">
        <v>19331.183363327553</v>
      </c>
      <c r="AJ626" s="150">
        <v>38455.730390210207</v>
      </c>
      <c r="AK626" s="150">
        <v>2732.4814225146702</v>
      </c>
      <c r="AL626" s="150">
        <v>940032.6875</v>
      </c>
      <c r="AM626" s="150">
        <v>689587.5625</v>
      </c>
      <c r="AN626" s="150">
        <v>250445.15625</v>
      </c>
      <c r="AO626" s="5" t="s">
        <v>1690</v>
      </c>
    </row>
    <row r="627" spans="1:41" ht="14.25" x14ac:dyDescent="0.45">
      <c r="A627" s="150">
        <v>2015</v>
      </c>
      <c r="B627" s="5" t="s">
        <v>1476</v>
      </c>
      <c r="C627" s="5" t="s">
        <v>171</v>
      </c>
      <c r="D627" s="5" t="s">
        <v>84</v>
      </c>
      <c r="E627" s="5" t="s">
        <v>85</v>
      </c>
      <c r="F627" s="5" t="s">
        <v>86</v>
      </c>
      <c r="G627" s="5" t="s">
        <v>87</v>
      </c>
      <c r="H627" s="5" t="s">
        <v>131</v>
      </c>
      <c r="I627" s="150">
        <v>16385.366817596434</v>
      </c>
      <c r="J627" s="150">
        <v>32619.521316831884</v>
      </c>
      <c r="K627" s="150">
        <v>1185.5045759501297</v>
      </c>
      <c r="L627" s="150">
        <v>3336.3485923167937</v>
      </c>
      <c r="M627" s="150">
        <v>22407.54860864106</v>
      </c>
      <c r="N627" s="150">
        <v>14298.654243165094</v>
      </c>
      <c r="O627" s="150">
        <v>35201.804319946117</v>
      </c>
      <c r="P627" s="150">
        <v>10267.316416710944</v>
      </c>
      <c r="Q627" s="150">
        <v>5857.1855625911248</v>
      </c>
      <c r="R627" s="150">
        <v>11251.246639525427</v>
      </c>
      <c r="S627" s="150">
        <v>26822.645880145126</v>
      </c>
      <c r="T627" s="150">
        <v>14974.858311925158</v>
      </c>
      <c r="U627" s="150">
        <v>1077.9901981983749</v>
      </c>
      <c r="V627" s="150">
        <v>10801.095900525224</v>
      </c>
      <c r="W627" s="150">
        <v>8404.2596725519234</v>
      </c>
      <c r="X627" s="150">
        <v>18080.766856755359</v>
      </c>
      <c r="Y627" s="150">
        <v>125334.44704596023</v>
      </c>
      <c r="Z627" s="150">
        <v>12659.253353472363</v>
      </c>
      <c r="AA627" s="150">
        <v>127484.10275832041</v>
      </c>
      <c r="AB627" s="150">
        <v>3113.7640596894221</v>
      </c>
      <c r="AC627" s="150">
        <v>11796.603613802077</v>
      </c>
      <c r="AD627" s="150">
        <v>22818.055119770135</v>
      </c>
      <c r="AE627" s="150">
        <v>27076.988571666494</v>
      </c>
      <c r="AF627" s="150">
        <v>48433.197907853122</v>
      </c>
      <c r="AG627" s="150">
        <v>196305.50260258082</v>
      </c>
      <c r="AH627" s="150">
        <v>62477.055586350427</v>
      </c>
      <c r="AI627" s="150">
        <v>23172.985364184369</v>
      </c>
      <c r="AJ627" s="150">
        <v>42807.425940160567</v>
      </c>
      <c r="AK627" s="150">
        <v>2562.1415223085455</v>
      </c>
      <c r="AL627" s="150">
        <v>939013.625</v>
      </c>
      <c r="AM627" s="150">
        <v>697792.25</v>
      </c>
      <c r="AN627" s="150">
        <v>241221.390625</v>
      </c>
      <c r="AO627" s="5" t="s">
        <v>1689</v>
      </c>
    </row>
    <row r="628" spans="1:41" ht="14.25" x14ac:dyDescent="0.45">
      <c r="A628" s="150">
        <v>2015</v>
      </c>
      <c r="B628" s="5" t="s">
        <v>1476</v>
      </c>
      <c r="C628" s="5" t="s">
        <v>171</v>
      </c>
      <c r="D628" s="5" t="s">
        <v>84</v>
      </c>
      <c r="E628" s="5" t="s">
        <v>85</v>
      </c>
      <c r="F628" s="5" t="s">
        <v>86</v>
      </c>
      <c r="G628" s="5" t="s">
        <v>88</v>
      </c>
      <c r="H628" s="5" t="s">
        <v>131</v>
      </c>
      <c r="I628" s="150">
        <v>14086.8</v>
      </c>
      <c r="J628" s="150">
        <v>27558.23</v>
      </c>
      <c r="K628" s="150">
        <v>1009</v>
      </c>
      <c r="L628" s="150">
        <v>2869.4232000000002</v>
      </c>
      <c r="M628" s="150">
        <v>18986.331249999999</v>
      </c>
      <c r="N628" s="150">
        <v>12304.63498979004</v>
      </c>
      <c r="O628" s="150">
        <v>30572.81978125</v>
      </c>
      <c r="P628" s="150">
        <v>9077.25</v>
      </c>
      <c r="Q628" s="150">
        <v>4958.0600320000003</v>
      </c>
      <c r="R628" s="150">
        <v>9484.3286256044503</v>
      </c>
      <c r="S628" s="150">
        <v>22729</v>
      </c>
      <c r="T628" s="150">
        <v>12655.625</v>
      </c>
      <c r="U628" s="150">
        <v>865</v>
      </c>
      <c r="V628" s="150">
        <v>9151.9249999999993</v>
      </c>
      <c r="W628" s="150">
        <v>7085.2783898400003</v>
      </c>
      <c r="X628" s="150">
        <v>15853.88135</v>
      </c>
      <c r="Y628" s="150">
        <v>106737</v>
      </c>
      <c r="Z628" s="150">
        <v>10715.9552</v>
      </c>
      <c r="AA628" s="150">
        <v>109783.4943430221</v>
      </c>
      <c r="AB628" s="150">
        <v>2118</v>
      </c>
      <c r="AC628" s="150">
        <v>10245.36789</v>
      </c>
      <c r="AD628" s="150">
        <v>19307.911913686999</v>
      </c>
      <c r="AE628" s="150">
        <v>22957.182515726501</v>
      </c>
      <c r="AF628" s="150">
        <v>41655.057656399993</v>
      </c>
      <c r="AG628" s="150">
        <v>167400.7149213145</v>
      </c>
      <c r="AH628" s="150">
        <v>53936.991927642594</v>
      </c>
      <c r="AI628" s="150">
        <v>19521.72</v>
      </c>
      <c r="AJ628" s="150">
        <v>36997.174541025917</v>
      </c>
      <c r="AK628" s="150">
        <v>2221</v>
      </c>
      <c r="AL628" s="150">
        <v>802845.1875</v>
      </c>
      <c r="AM628" s="150">
        <v>596847.625</v>
      </c>
      <c r="AN628" s="150">
        <v>205997.5625</v>
      </c>
      <c r="AO628" s="5" t="s">
        <v>1693</v>
      </c>
    </row>
    <row r="629" spans="1:41" ht="14.25" x14ac:dyDescent="0.45">
      <c r="A629" s="150">
        <v>2015</v>
      </c>
      <c r="B629" s="5" t="s">
        <v>1478</v>
      </c>
      <c r="C629" s="5" t="s">
        <v>171</v>
      </c>
      <c r="D629" s="5" t="s">
        <v>84</v>
      </c>
      <c r="E629" s="5" t="s">
        <v>85</v>
      </c>
      <c r="F629" s="5" t="s">
        <v>86</v>
      </c>
      <c r="G629" s="5" t="s">
        <v>88</v>
      </c>
      <c r="H629" s="5" t="s">
        <v>131</v>
      </c>
      <c r="I629" s="150">
        <v>10881.611999999999</v>
      </c>
      <c r="J629" s="150">
        <v>29591.5</v>
      </c>
      <c r="K629" s="150">
        <v>1254.3149000000001</v>
      </c>
      <c r="L629" s="150">
        <v>2711</v>
      </c>
      <c r="M629" s="150">
        <v>30924.769274999999</v>
      </c>
      <c r="N629" s="150">
        <v>13923</v>
      </c>
      <c r="O629" s="150">
        <v>20599</v>
      </c>
      <c r="P629" s="150">
        <v>7879</v>
      </c>
      <c r="Q629" s="150">
        <v>9555.6848200000004</v>
      </c>
      <c r="R629" s="150">
        <v>7744.3145199999999</v>
      </c>
      <c r="S629" s="150">
        <v>24243.174268380932</v>
      </c>
      <c r="T629" s="150">
        <v>11825</v>
      </c>
      <c r="U629" s="150">
        <v>1115</v>
      </c>
      <c r="V629" s="150">
        <v>15559</v>
      </c>
      <c r="W629" s="150">
        <v>10007.992</v>
      </c>
      <c r="X629" s="150">
        <v>14395</v>
      </c>
      <c r="Y629" s="150">
        <v>85733</v>
      </c>
      <c r="Z629" s="150">
        <v>12820.9918</v>
      </c>
      <c r="AA629" s="150">
        <v>116756.514874096</v>
      </c>
      <c r="AB629" s="150">
        <v>0</v>
      </c>
      <c r="AC629" s="150">
        <v>13531.8</v>
      </c>
      <c r="AD629" s="150">
        <v>25920.383000000002</v>
      </c>
      <c r="AE629" s="150">
        <v>24874</v>
      </c>
      <c r="AF629" s="150">
        <v>45357.593630073883</v>
      </c>
      <c r="AG629" s="150">
        <v>167788.20012235269</v>
      </c>
      <c r="AH629" s="150">
        <v>52528.019920000013</v>
      </c>
      <c r="AI629" s="150">
        <v>16788</v>
      </c>
      <c r="AJ629" s="150">
        <v>33396.548450085167</v>
      </c>
      <c r="AK629" s="150">
        <v>2373</v>
      </c>
      <c r="AL629" s="150">
        <v>810077.375</v>
      </c>
      <c r="AM629" s="150">
        <v>599218.75</v>
      </c>
      <c r="AN629" s="150">
        <v>210858.65625</v>
      </c>
      <c r="AO629" s="5" t="s">
        <v>1694</v>
      </c>
    </row>
    <row r="630" spans="1:41" ht="14.25" x14ac:dyDescent="0.45">
      <c r="A630" s="150">
        <v>2015</v>
      </c>
      <c r="B630" s="5" t="s">
        <v>1477</v>
      </c>
      <c r="C630" s="5" t="s">
        <v>171</v>
      </c>
      <c r="D630" s="5" t="s">
        <v>84</v>
      </c>
      <c r="E630" s="5" t="s">
        <v>85</v>
      </c>
      <c r="F630" s="5" t="s">
        <v>86</v>
      </c>
      <c r="G630" s="5" t="s">
        <v>88</v>
      </c>
      <c r="H630" s="5" t="s">
        <v>131</v>
      </c>
      <c r="I630" s="150">
        <v>15311.84424</v>
      </c>
      <c r="J630" s="150">
        <v>30266.16</v>
      </c>
      <c r="K630" s="150">
        <v>1254.75962361809</v>
      </c>
      <c r="L630" s="150">
        <v>3274</v>
      </c>
      <c r="M630" s="150">
        <v>33779.688012048202</v>
      </c>
      <c r="N630" s="150">
        <v>16681.710889739999</v>
      </c>
      <c r="O630" s="150">
        <v>20744</v>
      </c>
      <c r="P630" s="150">
        <v>7879</v>
      </c>
      <c r="Q630" s="150">
        <v>11334.693615</v>
      </c>
      <c r="R630" s="150">
        <v>9629.4616390281735</v>
      </c>
      <c r="S630" s="150">
        <v>26258.41171779326</v>
      </c>
      <c r="T630" s="150">
        <v>12870</v>
      </c>
      <c r="U630" s="150">
        <v>893.85000000000014</v>
      </c>
      <c r="V630" s="150">
        <v>16805</v>
      </c>
      <c r="W630" s="150">
        <v>11123.45556</v>
      </c>
      <c r="X630" s="150">
        <v>14394.35</v>
      </c>
      <c r="Y630" s="150">
        <v>85733</v>
      </c>
      <c r="Z630" s="150">
        <v>11394</v>
      </c>
      <c r="AA630" s="150">
        <v>119377.28238797119</v>
      </c>
      <c r="AB630" s="150">
        <v>1604</v>
      </c>
      <c r="AC630" s="150">
        <v>13531.8</v>
      </c>
      <c r="AD630" s="150">
        <v>36543.754813915002</v>
      </c>
      <c r="AE630" s="150">
        <v>25054.443500000001</v>
      </c>
      <c r="AF630" s="150">
        <v>49363.397060000003</v>
      </c>
      <c r="AG630" s="150">
        <v>187045</v>
      </c>
      <c r="AH630" s="150">
        <v>51296.71482440261</v>
      </c>
      <c r="AI630" s="150">
        <v>17155</v>
      </c>
      <c r="AJ630" s="150">
        <v>39149.409832144192</v>
      </c>
      <c r="AK630" s="150">
        <v>2373</v>
      </c>
      <c r="AL630" s="150">
        <v>872121.1875</v>
      </c>
      <c r="AM630" s="150">
        <v>642724.0625</v>
      </c>
      <c r="AN630" s="150">
        <v>229397.140625</v>
      </c>
      <c r="AO630" s="5" t="s">
        <v>1692</v>
      </c>
    </row>
    <row r="631" spans="1:41" ht="14.25" x14ac:dyDescent="0.45">
      <c r="A631" s="150">
        <v>2015</v>
      </c>
      <c r="B631" s="5" t="s">
        <v>1478</v>
      </c>
      <c r="C631" s="5" t="s">
        <v>171</v>
      </c>
      <c r="D631" s="5" t="s">
        <v>84</v>
      </c>
      <c r="E631" s="5" t="s">
        <v>27</v>
      </c>
      <c r="F631" s="5" t="s">
        <v>27</v>
      </c>
      <c r="G631" s="5" t="s">
        <v>87</v>
      </c>
      <c r="H631" s="5" t="s">
        <v>131</v>
      </c>
      <c r="I631" s="150">
        <v>0</v>
      </c>
      <c r="J631" s="150">
        <v>944.50816975038276</v>
      </c>
      <c r="K631" s="150">
        <v>80.60417175559499</v>
      </c>
      <c r="L631" s="150">
        <v>132.42113931276322</v>
      </c>
      <c r="M631" s="150">
        <v>201.51042938898749</v>
      </c>
      <c r="N631" s="150">
        <v>0</v>
      </c>
      <c r="O631" s="150">
        <v>63.331849236538922</v>
      </c>
      <c r="P631" s="150">
        <v>216.47977557216942</v>
      </c>
      <c r="Q631" s="150">
        <v>6.8279103001263755</v>
      </c>
      <c r="R631" s="150">
        <v>151.20186527229012</v>
      </c>
      <c r="S631" s="150">
        <v>0</v>
      </c>
      <c r="T631" s="150">
        <v>236.05507442709964</v>
      </c>
      <c r="U631" s="150">
        <v>0</v>
      </c>
      <c r="V631" s="150">
        <v>2330.6120519046326</v>
      </c>
      <c r="W631" s="150">
        <v>0</v>
      </c>
      <c r="X631" s="150">
        <v>172.7232251905607</v>
      </c>
      <c r="Y631" s="150">
        <v>1727.232251905607</v>
      </c>
      <c r="Z631" s="150">
        <v>838.28338625818799</v>
      </c>
      <c r="AA631" s="150">
        <v>4669.9039410150026</v>
      </c>
      <c r="AB631" s="150">
        <v>0</v>
      </c>
      <c r="AC631" s="150">
        <v>12.090625763339249</v>
      </c>
      <c r="AD631" s="150">
        <v>231.90971702252617</v>
      </c>
      <c r="AE631" s="150">
        <v>0</v>
      </c>
      <c r="AF631" s="150">
        <v>463.00188870912092</v>
      </c>
      <c r="AG631" s="150">
        <v>16664.461946695257</v>
      </c>
      <c r="AH631" s="150">
        <v>1837.4540390322925</v>
      </c>
      <c r="AI631" s="150">
        <v>437.56550381608713</v>
      </c>
      <c r="AJ631" s="150">
        <v>1397.4584121844764</v>
      </c>
      <c r="AK631" s="150">
        <v>0</v>
      </c>
      <c r="AL631" s="150">
        <v>32815.63671875</v>
      </c>
      <c r="AM631" s="150">
        <v>29554.484375</v>
      </c>
      <c r="AN631" s="150">
        <v>3261.15380859375</v>
      </c>
      <c r="AO631" s="5" t="s">
        <v>1695</v>
      </c>
    </row>
    <row r="632" spans="1:41" ht="14.25" x14ac:dyDescent="0.45">
      <c r="A632" s="150">
        <v>2015</v>
      </c>
      <c r="B632" s="5" t="s">
        <v>1477</v>
      </c>
      <c r="C632" s="5" t="s">
        <v>171</v>
      </c>
      <c r="D632" s="5" t="s">
        <v>84</v>
      </c>
      <c r="E632" s="5" t="s">
        <v>27</v>
      </c>
      <c r="F632" s="5" t="s">
        <v>27</v>
      </c>
      <c r="G632" s="5" t="s">
        <v>87</v>
      </c>
      <c r="H632" s="5" t="s">
        <v>131</v>
      </c>
      <c r="I632" s="150">
        <v>177.85832791789596</v>
      </c>
      <c r="J632" s="150">
        <v>1417.0543317590293</v>
      </c>
      <c r="K632" s="150">
        <v>83.000553028351447</v>
      </c>
      <c r="L632" s="150">
        <v>139.91521796207815</v>
      </c>
      <c r="M632" s="150">
        <v>207.50138257087863</v>
      </c>
      <c r="N632" s="150">
        <v>504.45127541822546</v>
      </c>
      <c r="O632" s="150">
        <v>62.843275864323239</v>
      </c>
      <c r="P632" s="150">
        <v>222.91577099042959</v>
      </c>
      <c r="Q632" s="150">
        <v>6.9639539004612558</v>
      </c>
      <c r="R632" s="150">
        <v>23.014903204241321</v>
      </c>
      <c r="S632" s="150">
        <v>181.71454290493375</v>
      </c>
      <c r="T632" s="150">
        <v>533.57498375368789</v>
      </c>
      <c r="U632" s="150">
        <v>0</v>
      </c>
      <c r="V632" s="150">
        <v>2181.7288224595236</v>
      </c>
      <c r="W632" s="150">
        <v>59.286109305965319</v>
      </c>
      <c r="X632" s="150">
        <v>177.85832791789596</v>
      </c>
      <c r="Y632" s="150">
        <v>1778.583272560096</v>
      </c>
      <c r="Z632" s="150">
        <v>1665.9396714976256</v>
      </c>
      <c r="AA632" s="150">
        <v>2717.0495832126239</v>
      </c>
      <c r="AB632" s="150">
        <v>164.81538387058359</v>
      </c>
      <c r="AC632" s="150">
        <v>12.450082954252718</v>
      </c>
      <c r="AD632" s="150">
        <v>69.639539004612573</v>
      </c>
      <c r="AE632" s="150">
        <v>0</v>
      </c>
      <c r="AF632" s="150">
        <v>892.84880614783776</v>
      </c>
      <c r="AG632" s="150">
        <v>24040.517323568936</v>
      </c>
      <c r="AH632" s="150">
        <v>3082.8776839101965</v>
      </c>
      <c r="AI632" s="150">
        <v>450.57443072533641</v>
      </c>
      <c r="AJ632" s="150">
        <v>1182.5390015567737</v>
      </c>
      <c r="AK632" s="150">
        <v>0</v>
      </c>
      <c r="AL632" s="150">
        <v>42037.51953125</v>
      </c>
      <c r="AM632" s="150">
        <v>36963.828125</v>
      </c>
      <c r="AN632" s="150">
        <v>5073.68603515625</v>
      </c>
      <c r="AO632" s="5" t="s">
        <v>1697</v>
      </c>
    </row>
    <row r="633" spans="1:41" ht="14.25" x14ac:dyDescent="0.45">
      <c r="A633" s="150">
        <v>2015</v>
      </c>
      <c r="B633" s="5" t="s">
        <v>1476</v>
      </c>
      <c r="C633" s="5" t="s">
        <v>171</v>
      </c>
      <c r="D633" s="5" t="s">
        <v>84</v>
      </c>
      <c r="E633" s="5" t="s">
        <v>27</v>
      </c>
      <c r="F633" s="5" t="s">
        <v>27</v>
      </c>
      <c r="G633" s="5" t="s">
        <v>87</v>
      </c>
      <c r="H633" s="5" t="s">
        <v>131</v>
      </c>
      <c r="I633" s="150">
        <v>0</v>
      </c>
      <c r="J633" s="150">
        <v>2899.647416890266</v>
      </c>
      <c r="K633" s="150">
        <v>96.775883751030989</v>
      </c>
      <c r="L633" s="150">
        <v>145.1638256265465</v>
      </c>
      <c r="M633" s="150">
        <v>211.69724570538028</v>
      </c>
      <c r="N633" s="150">
        <v>0</v>
      </c>
      <c r="O633" s="150">
        <v>63.509173711614089</v>
      </c>
      <c r="P633" s="150">
        <v>0</v>
      </c>
      <c r="Q633" s="150">
        <v>6.9557666446053528</v>
      </c>
      <c r="R633" s="150">
        <v>23.763354546022068</v>
      </c>
      <c r="S633" s="150">
        <v>0</v>
      </c>
      <c r="T633" s="150">
        <v>435.49147687963949</v>
      </c>
      <c r="U633" s="150">
        <v>0</v>
      </c>
      <c r="V633" s="150">
        <v>3508.1257859748735</v>
      </c>
      <c r="W633" s="150">
        <v>0</v>
      </c>
      <c r="X633" s="150">
        <v>94.356486657255218</v>
      </c>
      <c r="Y633" s="150">
        <v>1966.9698372397049</v>
      </c>
      <c r="Z633" s="150">
        <v>72.581912813273249</v>
      </c>
      <c r="AA633" s="150">
        <v>2600.2922898329407</v>
      </c>
      <c r="AB633" s="150">
        <v>713.72214266385356</v>
      </c>
      <c r="AC633" s="150">
        <v>63.439349911487717</v>
      </c>
      <c r="AD633" s="150">
        <v>69.557666446053517</v>
      </c>
      <c r="AE633" s="150">
        <v>0</v>
      </c>
      <c r="AF633" s="150">
        <v>1703.2555540181454</v>
      </c>
      <c r="AG633" s="150">
        <v>26034.868588523084</v>
      </c>
      <c r="AH633" s="150">
        <v>3145.2162219085071</v>
      </c>
      <c r="AI633" s="150">
        <v>1013.7273822920497</v>
      </c>
      <c r="AJ633" s="150">
        <v>1195.7434943900494</v>
      </c>
      <c r="AK633" s="150">
        <v>0</v>
      </c>
      <c r="AL633" s="150">
        <v>46064.859375</v>
      </c>
      <c r="AM633" s="150">
        <v>40220.8046875</v>
      </c>
      <c r="AN633" s="150">
        <v>5844.0537109375</v>
      </c>
      <c r="AO633" s="5" t="s">
        <v>1696</v>
      </c>
    </row>
    <row r="634" spans="1:41" ht="14.25" x14ac:dyDescent="0.45">
      <c r="A634" s="150">
        <v>2015</v>
      </c>
      <c r="B634" s="5" t="s">
        <v>1476</v>
      </c>
      <c r="C634" s="5" t="s">
        <v>171</v>
      </c>
      <c r="D634" s="5" t="s">
        <v>84</v>
      </c>
      <c r="E634" s="5" t="s">
        <v>27</v>
      </c>
      <c r="F634" s="5" t="s">
        <v>27</v>
      </c>
      <c r="G634" s="5" t="s">
        <v>88</v>
      </c>
      <c r="H634" s="5" t="s">
        <v>131</v>
      </c>
      <c r="I634" s="150">
        <v>0</v>
      </c>
      <c r="J634" s="150">
        <v>2449.7339999999999</v>
      </c>
      <c r="K634" s="150">
        <v>82</v>
      </c>
      <c r="L634" s="150">
        <v>124.848</v>
      </c>
      <c r="M634" s="150">
        <v>179.375</v>
      </c>
      <c r="N634" s="150">
        <v>0</v>
      </c>
      <c r="O634" s="150">
        <v>55.157812499999991</v>
      </c>
      <c r="P634" s="150">
        <v>0</v>
      </c>
      <c r="Q634" s="150">
        <v>5.8879999999999999</v>
      </c>
      <c r="R634" s="150">
        <v>20.031510372323609</v>
      </c>
      <c r="S634" s="150">
        <v>0</v>
      </c>
      <c r="T634" s="150">
        <v>368.99999999999989</v>
      </c>
      <c r="U634" s="150"/>
      <c r="V634" s="150">
        <v>2972.5</v>
      </c>
      <c r="W634" s="150">
        <v>0</v>
      </c>
      <c r="X634" s="150">
        <v>82.4</v>
      </c>
      <c r="Y634" s="150">
        <v>1768</v>
      </c>
      <c r="Z634" s="150">
        <v>61.44</v>
      </c>
      <c r="AA634" s="150">
        <v>2239.2540553645431</v>
      </c>
      <c r="AB634" s="150">
        <v>134</v>
      </c>
      <c r="AC634" s="150">
        <v>55.097160000000002</v>
      </c>
      <c r="AD634" s="150">
        <v>58.88</v>
      </c>
      <c r="AE634" s="150">
        <v>0</v>
      </c>
      <c r="AF634" s="150">
        <v>1464.8832</v>
      </c>
      <c r="AG634" s="150">
        <v>22206.259958950701</v>
      </c>
      <c r="AH634" s="150">
        <v>2717</v>
      </c>
      <c r="AI634" s="150">
        <v>855</v>
      </c>
      <c r="AJ634" s="150">
        <v>1033.445315775434</v>
      </c>
      <c r="AK634" s="150">
        <v>0</v>
      </c>
      <c r="AL634" s="150">
        <v>38934.19140625</v>
      </c>
      <c r="AM634" s="150">
        <v>34401.37890625</v>
      </c>
      <c r="AN634" s="150">
        <v>4532.8125</v>
      </c>
      <c r="AO634" s="5" t="s">
        <v>1698</v>
      </c>
    </row>
    <row r="635" spans="1:41" ht="14.25" x14ac:dyDescent="0.45">
      <c r="A635" s="150">
        <v>2015</v>
      </c>
      <c r="B635" s="5" t="s">
        <v>1477</v>
      </c>
      <c r="C635" s="5" t="s">
        <v>171</v>
      </c>
      <c r="D635" s="5" t="s">
        <v>84</v>
      </c>
      <c r="E635" s="5" t="s">
        <v>27</v>
      </c>
      <c r="F635" s="5" t="s">
        <v>27</v>
      </c>
      <c r="G635" s="5" t="s">
        <v>88</v>
      </c>
      <c r="H635" s="5" t="s">
        <v>131</v>
      </c>
      <c r="I635" s="150">
        <v>153</v>
      </c>
      <c r="J635" s="150">
        <v>1219</v>
      </c>
      <c r="K635" s="150">
        <v>71.5715</v>
      </c>
      <c r="L635" s="150">
        <v>118</v>
      </c>
      <c r="M635" s="150">
        <v>175</v>
      </c>
      <c r="N635" s="150">
        <v>431.39413200000001</v>
      </c>
      <c r="O635" s="150">
        <v>54</v>
      </c>
      <c r="P635" s="150">
        <v>188</v>
      </c>
      <c r="Q635" s="150">
        <v>5.8731749999999989</v>
      </c>
      <c r="R635" s="150">
        <v>19.679894410532931</v>
      </c>
      <c r="S635" s="150">
        <v>153.2522078377049</v>
      </c>
      <c r="T635" s="150">
        <v>450</v>
      </c>
      <c r="U635" s="150"/>
      <c r="V635" s="150">
        <v>1877</v>
      </c>
      <c r="W635" s="150">
        <v>50</v>
      </c>
      <c r="X635" s="150">
        <v>150</v>
      </c>
      <c r="Y635" s="150">
        <v>1500</v>
      </c>
      <c r="Z635" s="150">
        <v>1405</v>
      </c>
      <c r="AA635" s="150">
        <v>2338.2469147769202</v>
      </c>
      <c r="AB635" s="150">
        <v>139</v>
      </c>
      <c r="AC635" s="150">
        <v>10.8</v>
      </c>
      <c r="AD635" s="150">
        <v>58.731749999999998</v>
      </c>
      <c r="AE635" s="150">
        <v>0</v>
      </c>
      <c r="AF635" s="150">
        <v>753.13102213832406</v>
      </c>
      <c r="AG635" s="150">
        <v>20641</v>
      </c>
      <c r="AH635" s="150">
        <v>2694.1906333333341</v>
      </c>
      <c r="AI635" s="150">
        <v>380</v>
      </c>
      <c r="AJ635" s="150">
        <v>1033.445315775434</v>
      </c>
      <c r="AK635" s="150">
        <v>0</v>
      </c>
      <c r="AL635" s="150">
        <v>36069.31640625</v>
      </c>
      <c r="AM635" s="150">
        <v>31693.5703125</v>
      </c>
      <c r="AN635" s="150">
        <v>4375.74609375</v>
      </c>
      <c r="AO635" s="5" t="s">
        <v>1699</v>
      </c>
    </row>
    <row r="636" spans="1:41" ht="14.25" x14ac:dyDescent="0.45">
      <c r="A636" s="150">
        <v>2015</v>
      </c>
      <c r="B636" s="5" t="s">
        <v>1478</v>
      </c>
      <c r="C636" s="5" t="s">
        <v>171</v>
      </c>
      <c r="D636" s="5" t="s">
        <v>84</v>
      </c>
      <c r="E636" s="5" t="s">
        <v>27</v>
      </c>
      <c r="F636" s="5" t="s">
        <v>27</v>
      </c>
      <c r="G636" s="5" t="s">
        <v>88</v>
      </c>
      <c r="H636" s="5" t="s">
        <v>131</v>
      </c>
      <c r="I636" s="150">
        <v>0</v>
      </c>
      <c r="J636" s="150">
        <v>820.25</v>
      </c>
      <c r="K636" s="150">
        <v>71.5715</v>
      </c>
      <c r="L636" s="150">
        <v>115</v>
      </c>
      <c r="M636" s="150">
        <v>175</v>
      </c>
      <c r="N636" s="150">
        <v>0</v>
      </c>
      <c r="O636" s="150">
        <v>55</v>
      </c>
      <c r="P636" s="150">
        <v>188</v>
      </c>
      <c r="Q636" s="150">
        <v>5.92964</v>
      </c>
      <c r="R636" s="150">
        <v>131.30995999999999</v>
      </c>
      <c r="S636" s="150">
        <v>0</v>
      </c>
      <c r="T636" s="150">
        <v>205</v>
      </c>
      <c r="U636" s="150"/>
      <c r="V636" s="150">
        <v>2024</v>
      </c>
      <c r="W636" s="150">
        <v>0</v>
      </c>
      <c r="X636" s="150">
        <v>150</v>
      </c>
      <c r="Y636" s="150">
        <v>1500</v>
      </c>
      <c r="Z636" s="150">
        <v>728</v>
      </c>
      <c r="AA636" s="150">
        <v>4055.53793</v>
      </c>
      <c r="AB636" s="150"/>
      <c r="AC636" s="150">
        <v>10.8</v>
      </c>
      <c r="AD636" s="150">
        <v>201.4</v>
      </c>
      <c r="AE636" s="150">
        <v>0</v>
      </c>
      <c r="AF636" s="150">
        <v>402.09000978151943</v>
      </c>
      <c r="AG636" s="150">
        <v>14472.108711764</v>
      </c>
      <c r="AH636" s="150">
        <v>1595.721163443782</v>
      </c>
      <c r="AI636" s="150">
        <v>380</v>
      </c>
      <c r="AJ636" s="150">
        <v>1213.6107439888581</v>
      </c>
      <c r="AK636" s="150"/>
      <c r="AL636" s="150">
        <v>28500.330078125</v>
      </c>
      <c r="AM636" s="150">
        <v>25666.63671875</v>
      </c>
      <c r="AN636" s="150">
        <v>2833.692626953125</v>
      </c>
      <c r="AO636" s="5" t="s">
        <v>1700</v>
      </c>
    </row>
    <row r="637" spans="1:41" ht="14.25" x14ac:dyDescent="0.45">
      <c r="A637" s="150">
        <v>2015</v>
      </c>
      <c r="B637" s="5" t="s">
        <v>1478</v>
      </c>
      <c r="C637" s="5" t="s">
        <v>171</v>
      </c>
      <c r="D637" s="5" t="s">
        <v>84</v>
      </c>
      <c r="E637" s="5" t="s">
        <v>109</v>
      </c>
      <c r="F637" s="5" t="s">
        <v>109</v>
      </c>
      <c r="G637" s="5" t="s">
        <v>87</v>
      </c>
      <c r="H637" s="5" t="s">
        <v>131</v>
      </c>
      <c r="I637" s="150">
        <v>4513.8336183133197</v>
      </c>
      <c r="J637" s="150">
        <v>12656.870069922305</v>
      </c>
      <c r="K637" s="150">
        <v>800.28427671626457</v>
      </c>
      <c r="L637" s="150">
        <v>1333.4232984711286</v>
      </c>
      <c r="M637" s="150">
        <v>4854.6741160226929</v>
      </c>
      <c r="N637" s="150">
        <v>3318.5888999946396</v>
      </c>
      <c r="O637" s="150">
        <v>5972.7691270895893</v>
      </c>
      <c r="P637" s="150">
        <v>5964.5705313338776</v>
      </c>
      <c r="Q637" s="150">
        <v>2121.7798389402906</v>
      </c>
      <c r="R637" s="150">
        <v>5021.6399003735678</v>
      </c>
      <c r="S637" s="150">
        <v>2463.441936033626</v>
      </c>
      <c r="T637" s="150">
        <v>6051.0703225093102</v>
      </c>
      <c r="U637" s="150">
        <v>886.64588931154492</v>
      </c>
      <c r="V637" s="150">
        <v>1812.4423763329503</v>
      </c>
      <c r="W637" s="150">
        <v>1089.2571413890803</v>
      </c>
      <c r="X637" s="150">
        <v>11430.823043111308</v>
      </c>
      <c r="Y637" s="150">
        <v>29103.86344460948</v>
      </c>
      <c r="Z637" s="150">
        <v>4357.2312274738779</v>
      </c>
      <c r="AA637" s="150">
        <v>47224.729178589347</v>
      </c>
      <c r="AB637" s="150">
        <v>0</v>
      </c>
      <c r="AC637" s="150">
        <v>8177.9841175058746</v>
      </c>
      <c r="AD637" s="150">
        <v>10227.160946285007</v>
      </c>
      <c r="AE637" s="150">
        <v>9751.9532942590577</v>
      </c>
      <c r="AF637" s="150">
        <v>17068.405539981159</v>
      </c>
      <c r="AG637" s="150">
        <v>80642.244261359374</v>
      </c>
      <c r="AH637" s="150">
        <v>13553.939217990865</v>
      </c>
      <c r="AI637" s="150">
        <v>725.437545800355</v>
      </c>
      <c r="AJ637" s="150">
        <v>21281.133362495031</v>
      </c>
      <c r="AK637" s="150">
        <v>1361.0590145016183</v>
      </c>
      <c r="AL637" s="150">
        <v>313767.25</v>
      </c>
      <c r="AM637" s="150">
        <v>255237.359375</v>
      </c>
      <c r="AN637" s="150">
        <v>58529.9140625</v>
      </c>
      <c r="AO637" s="5" t="s">
        <v>1704</v>
      </c>
    </row>
    <row r="638" spans="1:41" ht="14.25" x14ac:dyDescent="0.45">
      <c r="A638" s="150">
        <v>2015</v>
      </c>
      <c r="B638" s="5" t="s">
        <v>1476</v>
      </c>
      <c r="C638" s="5" t="s">
        <v>171</v>
      </c>
      <c r="D638" s="5" t="s">
        <v>84</v>
      </c>
      <c r="E638" s="5" t="s">
        <v>109</v>
      </c>
      <c r="F638" s="5" t="s">
        <v>109</v>
      </c>
      <c r="G638" s="5" t="s">
        <v>87</v>
      </c>
      <c r="H638" s="5" t="s">
        <v>131</v>
      </c>
      <c r="I638" s="150">
        <v>4419.028791781453</v>
      </c>
      <c r="J638" s="150">
        <v>8118.2869481646121</v>
      </c>
      <c r="K638" s="150">
        <v>671.38269352277746</v>
      </c>
      <c r="L638" s="150">
        <v>1814.5478203318312</v>
      </c>
      <c r="M638" s="150">
        <v>4045.1563346339149</v>
      </c>
      <c r="N638" s="150">
        <v>2887.1633278863828</v>
      </c>
      <c r="O638" s="150">
        <v>5690.4219645606227</v>
      </c>
      <c r="P638" s="150">
        <v>6892.2574708937382</v>
      </c>
      <c r="Q638" s="150">
        <v>3659.7766200591063</v>
      </c>
      <c r="R638" s="150">
        <v>6369.6655317112127</v>
      </c>
      <c r="S638" s="150">
        <v>3920.6329904636432</v>
      </c>
      <c r="T638" s="150">
        <v>7397.3066142194311</v>
      </c>
      <c r="U638" s="150">
        <v>648.0403503620289</v>
      </c>
      <c r="V638" s="150">
        <v>2003.2607936463414</v>
      </c>
      <c r="W638" s="150">
        <v>1288.3289524356001</v>
      </c>
      <c r="X638" s="150">
        <v>10451.026170792695</v>
      </c>
      <c r="Y638" s="150">
        <v>30489.242175762312</v>
      </c>
      <c r="Z638" s="150">
        <v>9388.2284826875166</v>
      </c>
      <c r="AA638" s="150">
        <v>47827.645156769402</v>
      </c>
      <c r="AB638" s="150">
        <v>713.72214266385356</v>
      </c>
      <c r="AC638" s="150">
        <v>8328.0548093666057</v>
      </c>
      <c r="AD638" s="150">
        <v>10652.937493968924</v>
      </c>
      <c r="AE638" s="150">
        <v>9263.6950980193051</v>
      </c>
      <c r="AF638" s="150">
        <v>20661.49392003402</v>
      </c>
      <c r="AG638" s="150">
        <v>71160.032869560237</v>
      </c>
      <c r="AH638" s="150">
        <v>13827.846343737001</v>
      </c>
      <c r="AI638" s="150">
        <v>1060.9056256206773</v>
      </c>
      <c r="AJ638" s="150">
        <v>21616.635899529381</v>
      </c>
      <c r="AK638" s="150">
        <v>1259.2961873102909</v>
      </c>
      <c r="AL638" s="150">
        <v>316526</v>
      </c>
      <c r="AM638" s="150">
        <v>255547.0625</v>
      </c>
      <c r="AN638" s="150">
        <v>60978.96484375</v>
      </c>
      <c r="AO638" s="5" t="s">
        <v>1702</v>
      </c>
    </row>
    <row r="639" spans="1:41" ht="14.25" x14ac:dyDescent="0.45">
      <c r="A639" s="150">
        <v>2015</v>
      </c>
      <c r="B639" s="5" t="s">
        <v>1477</v>
      </c>
      <c r="C639" s="5" t="s">
        <v>171</v>
      </c>
      <c r="D639" s="5" t="s">
        <v>84</v>
      </c>
      <c r="E639" s="5" t="s">
        <v>109</v>
      </c>
      <c r="F639" s="5" t="s">
        <v>109</v>
      </c>
      <c r="G639" s="5" t="s">
        <v>87</v>
      </c>
      <c r="H639" s="5" t="s">
        <v>131</v>
      </c>
      <c r="I639" s="150">
        <v>5644.0376059278988</v>
      </c>
      <c r="J639" s="150">
        <v>12829.421055992374</v>
      </c>
      <c r="K639" s="150">
        <v>824.07691935291791</v>
      </c>
      <c r="L639" s="150">
        <v>1706.2542258256819</v>
      </c>
      <c r="M639" s="150">
        <v>5199.3917861331583</v>
      </c>
      <c r="N639" s="150">
        <v>5710.3928723352892</v>
      </c>
      <c r="O639" s="150">
        <v>5872.8819878489248</v>
      </c>
      <c r="P639" s="150">
        <v>6142.3254974226757</v>
      </c>
      <c r="Q639" s="150">
        <v>2747.0750721177833</v>
      </c>
      <c r="R639" s="150">
        <v>4650.9556029452842</v>
      </c>
      <c r="S639" s="150">
        <v>4090.6209127777056</v>
      </c>
      <c r="T639" s="150">
        <v>7173.619226021804</v>
      </c>
      <c r="U639" s="150">
        <v>616.57553678203931</v>
      </c>
      <c r="V639" s="150">
        <v>1664.7539493115062</v>
      </c>
      <c r="W639" s="150">
        <v>1107.4118283414809</v>
      </c>
      <c r="X639" s="150">
        <v>11429.176152003995</v>
      </c>
      <c r="Y639" s="150">
        <v>29969.128254165469</v>
      </c>
      <c r="Z639" s="150">
        <v>5359.4642812592647</v>
      </c>
      <c r="AA639" s="150">
        <v>49975.183115891341</v>
      </c>
      <c r="AB639" s="150">
        <v>546.61792780100029</v>
      </c>
      <c r="AC639" s="150">
        <v>8421.1175380379264</v>
      </c>
      <c r="AD639" s="150">
        <v>13556.952016976995</v>
      </c>
      <c r="AE639" s="150">
        <v>10717.610632308659</v>
      </c>
      <c r="AF639" s="150">
        <v>16705.639880234907</v>
      </c>
      <c r="AG639" s="150">
        <v>74151.508353343059</v>
      </c>
      <c r="AH639" s="150">
        <v>13541.919657675096</v>
      </c>
      <c r="AI639" s="150">
        <v>1039.8783572266318</v>
      </c>
      <c r="AJ639" s="150">
        <v>21377.925243645383</v>
      </c>
      <c r="AK639" s="150">
        <v>1401.5236239930202</v>
      </c>
      <c r="AL639" s="150">
        <v>324173.46875</v>
      </c>
      <c r="AM639" s="150">
        <v>258389.375</v>
      </c>
      <c r="AN639" s="150">
        <v>65784.0703125</v>
      </c>
      <c r="AO639" s="5" t="s">
        <v>1703</v>
      </c>
    </row>
    <row r="640" spans="1:41" ht="14.25" x14ac:dyDescent="0.45">
      <c r="A640" s="150">
        <v>2015</v>
      </c>
      <c r="B640" s="5" t="s">
        <v>1478</v>
      </c>
      <c r="C640" s="5" t="s">
        <v>171</v>
      </c>
      <c r="D640" s="5" t="s">
        <v>84</v>
      </c>
      <c r="E640" s="5" t="s">
        <v>109</v>
      </c>
      <c r="F640" s="5" t="s">
        <v>109</v>
      </c>
      <c r="G640" s="5" t="s">
        <v>88</v>
      </c>
      <c r="H640" s="5" t="s">
        <v>131</v>
      </c>
      <c r="I640" s="150">
        <v>3920</v>
      </c>
      <c r="J640" s="150">
        <v>10992.25</v>
      </c>
      <c r="K640" s="150">
        <v>709.38649999999996</v>
      </c>
      <c r="L640" s="150">
        <v>1158</v>
      </c>
      <c r="M640" s="150">
        <v>4219</v>
      </c>
      <c r="N640" s="150">
        <v>2882</v>
      </c>
      <c r="O640" s="150">
        <v>5187</v>
      </c>
      <c r="P640" s="150">
        <v>5180</v>
      </c>
      <c r="Q640" s="150">
        <v>1842.641460000001</v>
      </c>
      <c r="R640" s="150">
        <v>4361</v>
      </c>
      <c r="S640" s="150">
        <v>2139.35497092164</v>
      </c>
      <c r="T640" s="150">
        <v>5255</v>
      </c>
      <c r="U640" s="150">
        <v>770</v>
      </c>
      <c r="V640" s="150">
        <v>1574</v>
      </c>
      <c r="W640" s="150">
        <v>945.95600000000002</v>
      </c>
      <c r="X640" s="150">
        <v>9927</v>
      </c>
      <c r="Y640" s="150">
        <v>25275</v>
      </c>
      <c r="Z640" s="150">
        <v>3784</v>
      </c>
      <c r="AA640" s="150">
        <v>41011.910060000002</v>
      </c>
      <c r="AB640" s="150"/>
      <c r="AC640" s="150">
        <v>7272.6</v>
      </c>
      <c r="AD640" s="150">
        <v>8881.6899999999987</v>
      </c>
      <c r="AE640" s="150">
        <v>8469</v>
      </c>
      <c r="AF640" s="150">
        <v>14822.910052614579</v>
      </c>
      <c r="AG640" s="150">
        <v>70033.063740318394</v>
      </c>
      <c r="AH640" s="150">
        <v>11770.801989457859</v>
      </c>
      <c r="AI640" s="150">
        <v>630</v>
      </c>
      <c r="AJ640" s="150">
        <v>18481.417312885529</v>
      </c>
      <c r="AK640" s="150">
        <v>1182</v>
      </c>
      <c r="AL640" s="150">
        <v>272676.96875</v>
      </c>
      <c r="AM640" s="150">
        <v>221829.796875</v>
      </c>
      <c r="AN640" s="150">
        <v>50847.1875</v>
      </c>
      <c r="AO640" s="5" t="s">
        <v>1707</v>
      </c>
    </row>
    <row r="641" spans="1:41" ht="14.25" x14ac:dyDescent="0.45">
      <c r="A641" s="150">
        <v>2015</v>
      </c>
      <c r="B641" s="5" t="s">
        <v>1477</v>
      </c>
      <c r="C641" s="5" t="s">
        <v>171</v>
      </c>
      <c r="D641" s="5" t="s">
        <v>84</v>
      </c>
      <c r="E641" s="5" t="s">
        <v>109</v>
      </c>
      <c r="F641" s="5" t="s">
        <v>109</v>
      </c>
      <c r="G641" s="5" t="s">
        <v>88</v>
      </c>
      <c r="H641" s="5" t="s">
        <v>131</v>
      </c>
      <c r="I641" s="150">
        <v>4855.2</v>
      </c>
      <c r="J641" s="150">
        <v>11036.32</v>
      </c>
      <c r="K641" s="150">
        <v>709.38649999999996</v>
      </c>
      <c r="L641" s="150">
        <v>1439</v>
      </c>
      <c r="M641" s="150">
        <v>5048.1092500000004</v>
      </c>
      <c r="N641" s="150">
        <v>4883.3853666000014</v>
      </c>
      <c r="O641" s="150">
        <v>5075</v>
      </c>
      <c r="P641" s="150">
        <v>5180</v>
      </c>
      <c r="Q641" s="150">
        <v>2316.7948649999998</v>
      </c>
      <c r="R641" s="150">
        <v>3977.0019609368569</v>
      </c>
      <c r="S641" s="150">
        <v>3449.8982650950502</v>
      </c>
      <c r="T641" s="150">
        <v>6050</v>
      </c>
      <c r="U641" s="150">
        <v>525.20000000000005</v>
      </c>
      <c r="V641" s="150">
        <v>1432</v>
      </c>
      <c r="W641" s="150">
        <v>933.95555999999999</v>
      </c>
      <c r="X641" s="150">
        <v>9926.85</v>
      </c>
      <c r="Y641" s="150">
        <v>25275</v>
      </c>
      <c r="Z641" s="150">
        <v>4520</v>
      </c>
      <c r="AA641" s="150">
        <v>43007.797302681771</v>
      </c>
      <c r="AB641" s="150">
        <v>513</v>
      </c>
      <c r="AC641" s="150">
        <v>7272.6</v>
      </c>
      <c r="AD641" s="150">
        <v>11433.497808915001</v>
      </c>
      <c r="AE641" s="150">
        <v>9038.8885000000009</v>
      </c>
      <c r="AF641" s="150">
        <v>14089.301949955259</v>
      </c>
      <c r="AG641" s="150">
        <v>63684</v>
      </c>
      <c r="AH641" s="150">
        <v>11834.563949609999</v>
      </c>
      <c r="AI641" s="150">
        <v>877</v>
      </c>
      <c r="AJ641" s="150">
        <v>18682.611461404769</v>
      </c>
      <c r="AK641" s="150">
        <v>1182</v>
      </c>
      <c r="AL641" s="150">
        <v>278248.375</v>
      </c>
      <c r="AM641" s="150">
        <v>221215.109375</v>
      </c>
      <c r="AN641" s="150">
        <v>57033.2578125</v>
      </c>
      <c r="AO641" s="5" t="s">
        <v>1706</v>
      </c>
    </row>
    <row r="642" spans="1:41" ht="14.25" x14ac:dyDescent="0.45">
      <c r="A642" s="150">
        <v>2015</v>
      </c>
      <c r="B642" s="5" t="s">
        <v>1476</v>
      </c>
      <c r="C642" s="5" t="s">
        <v>171</v>
      </c>
      <c r="D642" s="5" t="s">
        <v>84</v>
      </c>
      <c r="E642" s="5" t="s">
        <v>109</v>
      </c>
      <c r="F642" s="5" t="s">
        <v>109</v>
      </c>
      <c r="G642" s="5" t="s">
        <v>88</v>
      </c>
      <c r="H642" s="5" t="s">
        <v>131</v>
      </c>
      <c r="I642" s="150">
        <v>3799.12</v>
      </c>
      <c r="J642" s="150">
        <v>6858.6419999999998</v>
      </c>
      <c r="K642" s="150">
        <v>572</v>
      </c>
      <c r="L642" s="150">
        <v>1560.6</v>
      </c>
      <c r="M642" s="150">
        <v>3427.5359374999998</v>
      </c>
      <c r="N642" s="150">
        <v>2484.53388</v>
      </c>
      <c r="O642" s="150">
        <v>4942.1399999999994</v>
      </c>
      <c r="P642" s="150">
        <v>5811.45</v>
      </c>
      <c r="Q642" s="150">
        <v>3097.9712</v>
      </c>
      <c r="R642" s="150">
        <v>5369.3606649514177</v>
      </c>
      <c r="S642" s="150">
        <v>3321</v>
      </c>
      <c r="T642" s="150">
        <v>6267.8749999999991</v>
      </c>
      <c r="U642" s="150">
        <v>520</v>
      </c>
      <c r="V642" s="150">
        <v>1697.4</v>
      </c>
      <c r="W642" s="150">
        <v>1082.04</v>
      </c>
      <c r="X642" s="150">
        <v>9165.5013500000005</v>
      </c>
      <c r="Y642" s="150">
        <v>25976</v>
      </c>
      <c r="Z642" s="150">
        <v>7947.0591999999997</v>
      </c>
      <c r="AA642" s="150">
        <v>41187.003782068248</v>
      </c>
      <c r="AB642" s="150">
        <v>590</v>
      </c>
      <c r="AC642" s="150">
        <v>7232.9280800000006</v>
      </c>
      <c r="AD642" s="150">
        <v>9017.6251115520008</v>
      </c>
      <c r="AE642" s="150">
        <v>7854.2094358974364</v>
      </c>
      <c r="AF642" s="150">
        <v>17770.031999999999</v>
      </c>
      <c r="AG642" s="150">
        <v>60699.614000796821</v>
      </c>
      <c r="AH642" s="150">
        <v>11945.206899999999</v>
      </c>
      <c r="AI642" s="150">
        <v>894.54</v>
      </c>
      <c r="AJ642" s="150">
        <v>18682.611461404769</v>
      </c>
      <c r="AK642" s="150">
        <v>1098</v>
      </c>
      <c r="AL642" s="150">
        <v>270872</v>
      </c>
      <c r="AM642" s="150">
        <v>218548.53125</v>
      </c>
      <c r="AN642" s="150">
        <v>52323.46484375</v>
      </c>
      <c r="AO642" s="5" t="s">
        <v>1705</v>
      </c>
    </row>
    <row r="643" spans="1:41" ht="14.25" x14ac:dyDescent="0.45">
      <c r="A643" s="150">
        <v>2015</v>
      </c>
      <c r="B643" s="5" t="s">
        <v>1478</v>
      </c>
      <c r="C643" s="5" t="s">
        <v>171</v>
      </c>
      <c r="D643" s="5" t="s">
        <v>84</v>
      </c>
      <c r="E643" s="5" t="s">
        <v>484</v>
      </c>
      <c r="F643" s="5" t="s">
        <v>484</v>
      </c>
      <c r="G643" s="5" t="s">
        <v>88</v>
      </c>
      <c r="H643" s="5" t="s">
        <v>131</v>
      </c>
      <c r="I643" s="150">
        <v>8481.6119999999992</v>
      </c>
      <c r="J643" s="150"/>
      <c r="K643" s="150">
        <v>1428</v>
      </c>
      <c r="L643" s="150">
        <v>2776</v>
      </c>
      <c r="M643" s="150">
        <v>30924.769274999999</v>
      </c>
      <c r="N643" s="150">
        <v>13592</v>
      </c>
      <c r="O643" s="150">
        <v>18503.544999999998</v>
      </c>
      <c r="P643" s="150"/>
      <c r="Q643" s="150">
        <v>12309.07532</v>
      </c>
      <c r="R643" s="150">
        <v>7300.4089277599996</v>
      </c>
      <c r="S643" s="150">
        <v>20543.174268380932</v>
      </c>
      <c r="T643" s="150">
        <v>11825</v>
      </c>
      <c r="U643" s="150">
        <v>1115</v>
      </c>
      <c r="V643" s="150">
        <v>14490</v>
      </c>
      <c r="W643" s="150">
        <v>5911</v>
      </c>
      <c r="X643" s="150">
        <v>13590</v>
      </c>
      <c r="Y643" s="150">
        <v>82862</v>
      </c>
      <c r="Z643" s="150">
        <v>12149.5378</v>
      </c>
      <c r="AA643" s="150">
        <v>96231.204294095995</v>
      </c>
      <c r="AB643" s="150"/>
      <c r="AC643" s="150">
        <v>10426.6</v>
      </c>
      <c r="AD643" s="150">
        <v>18562</v>
      </c>
      <c r="AE643" s="150">
        <v>23375</v>
      </c>
      <c r="AF643" s="150">
        <v>40915.096785484398</v>
      </c>
      <c r="AG643" s="150">
        <v>145344.12634735971</v>
      </c>
      <c r="AH643" s="150">
        <v>38520.213000000003</v>
      </c>
      <c r="AI643" s="150">
        <v>4274</v>
      </c>
      <c r="AJ643" s="150">
        <v>33643.754999999997</v>
      </c>
      <c r="AK643" s="150">
        <v>2373</v>
      </c>
      <c r="AL643" s="150">
        <v>671466.125</v>
      </c>
      <c r="AM643" s="150">
        <v>505011.40625</v>
      </c>
      <c r="AN643" s="150">
        <v>166454.703125</v>
      </c>
      <c r="AO643" s="5" t="s">
        <v>1738</v>
      </c>
    </row>
    <row r="644" spans="1:41" ht="14.25" x14ac:dyDescent="0.45">
      <c r="A644" s="150">
        <v>2015</v>
      </c>
      <c r="B644" s="5" t="s">
        <v>1477</v>
      </c>
      <c r="C644" s="5" t="s">
        <v>171</v>
      </c>
      <c r="D644" s="5" t="s">
        <v>84</v>
      </c>
      <c r="E644" s="5" t="s">
        <v>484</v>
      </c>
      <c r="F644" s="5" t="s">
        <v>484</v>
      </c>
      <c r="G644" s="5" t="s">
        <v>88</v>
      </c>
      <c r="H644" s="5" t="s">
        <v>131</v>
      </c>
      <c r="I644" s="150">
        <v>14351.4</v>
      </c>
      <c r="J644" s="150"/>
      <c r="K644" s="150">
        <v>1428.034330485762</v>
      </c>
      <c r="L644" s="150">
        <v>2729</v>
      </c>
      <c r="M644" s="150">
        <v>33779.688012048202</v>
      </c>
      <c r="N644" s="150">
        <v>15264.468889739999</v>
      </c>
      <c r="O644" s="150">
        <v>19637</v>
      </c>
      <c r="P644" s="150"/>
      <c r="Q644" s="150">
        <v>14648.6340245875</v>
      </c>
      <c r="R644" s="150">
        <v>9700.8719249322312</v>
      </c>
      <c r="S644" s="150">
        <v>23485.599999999999</v>
      </c>
      <c r="T644" s="150">
        <v>12170</v>
      </c>
      <c r="U644" s="150">
        <v>893.85000000000014</v>
      </c>
      <c r="V644" s="150">
        <v>16763</v>
      </c>
      <c r="W644" s="150"/>
      <c r="X644" s="150">
        <v>13589.839</v>
      </c>
      <c r="Y644" s="150">
        <v>82862</v>
      </c>
      <c r="Z644" s="150">
        <v>10042</v>
      </c>
      <c r="AA644" s="150">
        <v>109115.030715737</v>
      </c>
      <c r="AB644" s="150">
        <v>1604</v>
      </c>
      <c r="AC644" s="150">
        <v>10426.6</v>
      </c>
      <c r="AD644" s="150">
        <v>43250.993013915002</v>
      </c>
      <c r="AE644" s="150">
        <v>18932.443500000001</v>
      </c>
      <c r="AF644" s="150">
        <v>47839</v>
      </c>
      <c r="AG644" s="150">
        <v>196633</v>
      </c>
      <c r="AH644" s="150">
        <v>52556.824870734628</v>
      </c>
      <c r="AI644" s="150">
        <v>1729</v>
      </c>
      <c r="AJ644" s="150">
        <v>33825.320685676154</v>
      </c>
      <c r="AK644" s="150">
        <v>2373</v>
      </c>
      <c r="AL644" s="150">
        <v>789630.5625</v>
      </c>
      <c r="AM644" s="150">
        <v>584026.5625</v>
      </c>
      <c r="AN644" s="150">
        <v>205603.984375</v>
      </c>
      <c r="AO644" s="5" t="s">
        <v>5034</v>
      </c>
    </row>
    <row r="645" spans="1:41" ht="14.25" x14ac:dyDescent="0.45">
      <c r="A645" s="150">
        <v>2015</v>
      </c>
      <c r="B645" s="5" t="s">
        <v>1476</v>
      </c>
      <c r="C645" s="5" t="s">
        <v>171</v>
      </c>
      <c r="D645" s="5" t="s">
        <v>84</v>
      </c>
      <c r="E645" s="5" t="s">
        <v>484</v>
      </c>
      <c r="F645" s="5" t="s">
        <v>484</v>
      </c>
      <c r="G645" s="5" t="s">
        <v>88</v>
      </c>
      <c r="H645" s="5" t="s">
        <v>131</v>
      </c>
      <c r="I645" s="150">
        <v>13421.2</v>
      </c>
      <c r="J645" s="150"/>
      <c r="K645" s="150">
        <v>830</v>
      </c>
      <c r="L645" s="150">
        <v>2869</v>
      </c>
      <c r="M645" s="150">
        <v>18986.331249999999</v>
      </c>
      <c r="N645" s="150">
        <v>12123.660077714851</v>
      </c>
      <c r="O645" s="150">
        <v>29741</v>
      </c>
      <c r="P645" s="150"/>
      <c r="Q645" s="150"/>
      <c r="R645" s="150">
        <v>8798.3470610470486</v>
      </c>
      <c r="S645" s="150">
        <v>19272</v>
      </c>
      <c r="T645" s="150">
        <v>11976.637500000001</v>
      </c>
      <c r="U645" s="150">
        <v>865</v>
      </c>
      <c r="V645" s="150">
        <v>9476</v>
      </c>
      <c r="W645" s="150">
        <v>6560</v>
      </c>
      <c r="X645" s="150">
        <v>15113.183953690001</v>
      </c>
      <c r="Y645" s="150">
        <v>92000</v>
      </c>
      <c r="Z645" s="150">
        <v>9721.4552000000003</v>
      </c>
      <c r="AA645" s="150">
        <v>96569.458499414934</v>
      </c>
      <c r="AB645" s="150">
        <v>2118</v>
      </c>
      <c r="AC645" s="150">
        <v>9993.9361300000019</v>
      </c>
      <c r="AD645" s="150">
        <v>14616.76339152917</v>
      </c>
      <c r="AE645" s="150">
        <v>11941.7336386843</v>
      </c>
      <c r="AF645" s="150">
        <v>34068.938399999999</v>
      </c>
      <c r="AG645" s="150">
        <v>144544.68098177831</v>
      </c>
      <c r="AH645" s="150">
        <v>29800.26529394793</v>
      </c>
      <c r="AI645" s="150">
        <v>23783.48</v>
      </c>
      <c r="AJ645" s="150">
        <v>33189.413834623178</v>
      </c>
      <c r="AK645" s="150">
        <v>2221</v>
      </c>
      <c r="AL645" s="150">
        <v>654601.5</v>
      </c>
      <c r="AM645" s="150">
        <v>479582.8125</v>
      </c>
      <c r="AN645" s="150">
        <v>175018.671875</v>
      </c>
      <c r="AO645" s="5" t="s">
        <v>5035</v>
      </c>
    </row>
    <row r="646" spans="1:41" ht="14.25" x14ac:dyDescent="0.45">
      <c r="A646" s="150">
        <v>2015</v>
      </c>
      <c r="B646" s="5" t="s">
        <v>1476</v>
      </c>
      <c r="C646" s="5" t="s">
        <v>171</v>
      </c>
      <c r="D646" s="5" t="s">
        <v>84</v>
      </c>
      <c r="E646" s="5" t="s">
        <v>211</v>
      </c>
      <c r="F646" s="5" t="s">
        <v>211</v>
      </c>
      <c r="G646" s="5" t="s">
        <v>88</v>
      </c>
      <c r="H646" s="5" t="s">
        <v>131</v>
      </c>
      <c r="I646" s="150">
        <v>11686.8</v>
      </c>
      <c r="J646" s="150">
        <v>23165.23</v>
      </c>
      <c r="K646" s="150">
        <v>855</v>
      </c>
      <c r="L646" s="150">
        <v>2611.4232000000002</v>
      </c>
      <c r="M646" s="150">
        <v>18561.194562500001</v>
      </c>
      <c r="N646" s="150">
        <v>12123.660077714851</v>
      </c>
      <c r="O646" s="150">
        <v>30419.877281249999</v>
      </c>
      <c r="P646" s="150">
        <v>9695.3829999999998</v>
      </c>
      <c r="Q646" s="150">
        <v>5016.0115328000002</v>
      </c>
      <c r="R646" s="150">
        <v>8898.4965581060842</v>
      </c>
      <c r="S646" s="150">
        <v>16579</v>
      </c>
      <c r="T646" s="150">
        <v>12501.95</v>
      </c>
      <c r="U646" s="150">
        <v>865</v>
      </c>
      <c r="V646" s="150">
        <v>9151.9249999999993</v>
      </c>
      <c r="W646" s="150">
        <v>7249.2763203491204</v>
      </c>
      <c r="X646" s="150">
        <v>14963.548468999999</v>
      </c>
      <c r="Y646" s="150">
        <v>103503</v>
      </c>
      <c r="Z646" s="150">
        <v>9721.4552000000003</v>
      </c>
      <c r="AA646" s="150">
        <v>96785.729746228259</v>
      </c>
      <c r="AB646" s="150">
        <v>2118</v>
      </c>
      <c r="AC646" s="150">
        <v>10255.313647274999</v>
      </c>
      <c r="AD646" s="150">
        <v>17896.793391529169</v>
      </c>
      <c r="AE646" s="150">
        <v>22930.654860338469</v>
      </c>
      <c r="AF646" s="150">
        <v>51685.269376399992</v>
      </c>
      <c r="AG646" s="150">
        <v>141208.57984118041</v>
      </c>
      <c r="AH646" s="150">
        <v>50641.610202831733</v>
      </c>
      <c r="AI646" s="150">
        <v>17939.72</v>
      </c>
      <c r="AJ646" s="150">
        <v>33189.413834623178</v>
      </c>
      <c r="AK646" s="150">
        <v>2221</v>
      </c>
      <c r="AL646" s="150">
        <v>744440.375</v>
      </c>
      <c r="AM646" s="150">
        <v>552493.375</v>
      </c>
      <c r="AN646" s="150">
        <v>191946.984375</v>
      </c>
      <c r="AO646" s="5" t="s">
        <v>1741</v>
      </c>
    </row>
    <row r="647" spans="1:41" ht="14.25" x14ac:dyDescent="0.45">
      <c r="A647" s="150">
        <v>2015</v>
      </c>
      <c r="B647" s="5" t="s">
        <v>1478</v>
      </c>
      <c r="C647" s="5" t="s">
        <v>171</v>
      </c>
      <c r="D647" s="5" t="s">
        <v>84</v>
      </c>
      <c r="E647" s="5" t="s">
        <v>211</v>
      </c>
      <c r="F647" s="5" t="s">
        <v>211</v>
      </c>
      <c r="G647" s="5" t="s">
        <v>88</v>
      </c>
      <c r="H647" s="5" t="s">
        <v>131</v>
      </c>
      <c r="I647" s="150">
        <v>8481.612000000001</v>
      </c>
      <c r="J647" s="150">
        <v>25404.45</v>
      </c>
      <c r="K647" s="150">
        <v>1081.3149000000001</v>
      </c>
      <c r="L647" s="150">
        <v>2324</v>
      </c>
      <c r="M647" s="150">
        <v>28301.716967749999</v>
      </c>
      <c r="N647" s="150">
        <v>13279</v>
      </c>
      <c r="O647" s="150">
        <v>20749</v>
      </c>
      <c r="P647" s="150">
        <v>8497.1329999999998</v>
      </c>
      <c r="Q647" s="150">
        <v>9524.6848200000004</v>
      </c>
      <c r="R647" s="150">
        <v>7700.4089277599996</v>
      </c>
      <c r="S647" s="150">
        <v>18543.174268380932</v>
      </c>
      <c r="T647" s="150">
        <v>11725</v>
      </c>
      <c r="U647" s="150">
        <v>1115</v>
      </c>
      <c r="V647" s="150">
        <v>15182</v>
      </c>
      <c r="W647" s="150">
        <v>9289.8554239999994</v>
      </c>
      <c r="X647" s="150">
        <v>13589.95</v>
      </c>
      <c r="Y647" s="150">
        <v>81862</v>
      </c>
      <c r="Z647" s="150">
        <v>12149.5378</v>
      </c>
      <c r="AA647" s="150">
        <v>100643.40429409601</v>
      </c>
      <c r="AB647" s="150">
        <v>0</v>
      </c>
      <c r="AC647" s="150">
        <v>13590.1</v>
      </c>
      <c r="AD647" s="150">
        <v>23575.383000000002</v>
      </c>
      <c r="AE647" s="150">
        <v>24679</v>
      </c>
      <c r="AF647" s="150">
        <v>40915.096785484398</v>
      </c>
      <c r="AG647" s="150">
        <v>135225.01496865801</v>
      </c>
      <c r="AH647" s="150">
        <v>48898.042156943317</v>
      </c>
      <c r="AI647" s="150">
        <v>14734</v>
      </c>
      <c r="AJ647" s="150">
        <v>29145.362090743631</v>
      </c>
      <c r="AK647" s="150">
        <v>2373</v>
      </c>
      <c r="AL647" s="150">
        <v>722578.25</v>
      </c>
      <c r="AM647" s="150">
        <v>529717.75</v>
      </c>
      <c r="AN647" s="150">
        <v>192860.4375</v>
      </c>
      <c r="AO647" s="5" t="s">
        <v>1740</v>
      </c>
    </row>
    <row r="648" spans="1:41" ht="14.25" x14ac:dyDescent="0.45">
      <c r="A648" s="150">
        <v>2015</v>
      </c>
      <c r="B648" s="5" t="s">
        <v>1477</v>
      </c>
      <c r="C648" s="5" t="s">
        <v>171</v>
      </c>
      <c r="D648" s="5" t="s">
        <v>84</v>
      </c>
      <c r="E648" s="5" t="s">
        <v>211</v>
      </c>
      <c r="F648" s="5" t="s">
        <v>211</v>
      </c>
      <c r="G648" s="5" t="s">
        <v>88</v>
      </c>
      <c r="H648" s="5" t="s">
        <v>131</v>
      </c>
      <c r="I648" s="150">
        <v>12911.84424</v>
      </c>
      <c r="J648" s="150">
        <v>25845.8217</v>
      </c>
      <c r="K648" s="150">
        <v>1081.484916750419</v>
      </c>
      <c r="L648" s="150">
        <v>2974</v>
      </c>
      <c r="M648" s="150">
        <v>31869.124892168678</v>
      </c>
      <c r="N648" s="150">
        <v>15264.468889739999</v>
      </c>
      <c r="O648" s="150">
        <v>20526</v>
      </c>
      <c r="P648" s="150">
        <v>8497.1329999999998</v>
      </c>
      <c r="Q648" s="150">
        <v>12121.458902087499</v>
      </c>
      <c r="R648" s="150">
        <v>9464.2502503280084</v>
      </c>
      <c r="S648" s="150">
        <v>20983.859047781989</v>
      </c>
      <c r="T648" s="150">
        <v>12695.3125</v>
      </c>
      <c r="U648" s="150">
        <v>893.85000000000014</v>
      </c>
      <c r="V648" s="150">
        <v>16568</v>
      </c>
      <c r="W648" s="150">
        <v>10800.252147007999</v>
      </c>
      <c r="X648" s="150">
        <v>13589.839</v>
      </c>
      <c r="Y648" s="150">
        <v>81862</v>
      </c>
      <c r="Z648" s="150">
        <v>10042</v>
      </c>
      <c r="AA648" s="150">
        <v>109115.030715737</v>
      </c>
      <c r="AB648" s="150">
        <v>1604</v>
      </c>
      <c r="AC648" s="150">
        <v>13590.1</v>
      </c>
      <c r="AD648" s="150">
        <v>36562.505006471612</v>
      </c>
      <c r="AE648" s="150">
        <v>24619.510999999999</v>
      </c>
      <c r="AF648" s="150">
        <v>46639.813518832001</v>
      </c>
      <c r="AG648" s="150">
        <v>162472</v>
      </c>
      <c r="AH648" s="150">
        <v>47871.621705461599</v>
      </c>
      <c r="AI648" s="150">
        <v>15481</v>
      </c>
      <c r="AJ648" s="150">
        <v>33825.320685676154</v>
      </c>
      <c r="AK648" s="150">
        <v>2373</v>
      </c>
      <c r="AL648" s="150">
        <v>802144.5625</v>
      </c>
      <c r="AM648" s="150">
        <v>586706.5625</v>
      </c>
      <c r="AN648" s="150">
        <v>215438</v>
      </c>
      <c r="AO648" s="5" t="s">
        <v>1739</v>
      </c>
    </row>
    <row r="649" spans="1:41" ht="14.25" x14ac:dyDescent="0.45">
      <c r="A649" s="150">
        <v>2015</v>
      </c>
      <c r="B649" s="5" t="s">
        <v>1476</v>
      </c>
      <c r="C649" s="5" t="s">
        <v>171</v>
      </c>
      <c r="D649" s="5" t="s">
        <v>84</v>
      </c>
      <c r="E649" s="5" t="s">
        <v>24</v>
      </c>
      <c r="F649" s="5" t="s">
        <v>24</v>
      </c>
      <c r="G649" s="5" t="s">
        <v>87</v>
      </c>
      <c r="H649" s="5" t="s">
        <v>131</v>
      </c>
      <c r="I649" s="150">
        <v>2600.8518758089581</v>
      </c>
      <c r="J649" s="150">
        <v>6929.1532765738193</v>
      </c>
      <c r="K649" s="150">
        <v>120.96985468878874</v>
      </c>
      <c r="L649" s="150">
        <v>302.42463672197186</v>
      </c>
      <c r="M649" s="150">
        <v>2243.9908044770309</v>
      </c>
      <c r="N649" s="150">
        <v>3166.9907957524892</v>
      </c>
      <c r="O649" s="150">
        <v>114.92136195434931</v>
      </c>
      <c r="P649" s="150">
        <v>120.96985468878874</v>
      </c>
      <c r="Q649" s="150">
        <v>229.54029927197664</v>
      </c>
      <c r="R649" s="150">
        <v>950.53418184088252</v>
      </c>
      <c r="S649" s="150">
        <v>8466.6801296683243</v>
      </c>
      <c r="T649" s="150">
        <v>266.13368031533525</v>
      </c>
      <c r="U649" s="150">
        <v>0</v>
      </c>
      <c r="V649" s="150">
        <v>1098.4062805742017</v>
      </c>
      <c r="W649" s="150">
        <v>489.92791148959441</v>
      </c>
      <c r="X649" s="150">
        <v>1734.9920963084851</v>
      </c>
      <c r="Y649" s="150">
        <v>17010.780966337472</v>
      </c>
      <c r="Z649" s="150">
        <v>1754.0628929874367</v>
      </c>
      <c r="AA649" s="150">
        <v>19062.321430200089</v>
      </c>
      <c r="AB649" s="150">
        <v>139.11533289210706</v>
      </c>
      <c r="AC649" s="150">
        <v>737.50017085324941</v>
      </c>
      <c r="AD649" s="150">
        <v>3290.0776228983318</v>
      </c>
      <c r="AE649" s="150">
        <v>1264.1349814978423</v>
      </c>
      <c r="AF649" s="150">
        <v>8942.0916585952655</v>
      </c>
      <c r="AG649" s="150">
        <v>28093.832339456043</v>
      </c>
      <c r="AH649" s="150">
        <v>8415.4695578500705</v>
      </c>
      <c r="AI649" s="150">
        <v>1986.3250139899112</v>
      </c>
      <c r="AJ649" s="150">
        <v>7717.3728752767929</v>
      </c>
      <c r="AK649" s="150">
        <v>107.66317067302198</v>
      </c>
      <c r="AL649" s="150">
        <v>127357.2421875</v>
      </c>
      <c r="AM649" s="150">
        <v>99980.96875</v>
      </c>
      <c r="AN649" s="150">
        <v>27376.265625</v>
      </c>
      <c r="AO649" s="5" t="s">
        <v>1743</v>
      </c>
    </row>
    <row r="650" spans="1:41" ht="14.25" x14ac:dyDescent="0.45">
      <c r="A650" s="150">
        <v>2015</v>
      </c>
      <c r="B650" s="5" t="s">
        <v>1478</v>
      </c>
      <c r="C650" s="5" t="s">
        <v>171</v>
      </c>
      <c r="D650" s="5" t="s">
        <v>84</v>
      </c>
      <c r="E650" s="5" t="s">
        <v>24</v>
      </c>
      <c r="F650" s="5" t="s">
        <v>24</v>
      </c>
      <c r="G650" s="5" t="s">
        <v>87</v>
      </c>
      <c r="H650" s="5" t="s">
        <v>131</v>
      </c>
      <c r="I650" s="150">
        <v>3327.8008053381363</v>
      </c>
      <c r="J650" s="150">
        <v>6888.2022205995609</v>
      </c>
      <c r="K650" s="150">
        <v>115.14881679370714</v>
      </c>
      <c r="L650" s="150">
        <v>345.44645038112139</v>
      </c>
      <c r="M650" s="150">
        <v>8056.4667363145545</v>
      </c>
      <c r="N650" s="150">
        <v>4094.691925184226</v>
      </c>
      <c r="O650" s="150">
        <v>184.23810686993141</v>
      </c>
      <c r="P650" s="150">
        <v>107.9635306257798</v>
      </c>
      <c r="Q650" s="150">
        <v>56.374811053260082</v>
      </c>
      <c r="R650" s="150">
        <v>420.29318129703103</v>
      </c>
      <c r="S650" s="150">
        <v>10937.986107234241</v>
      </c>
      <c r="T650" s="150">
        <v>184.23810686993141</v>
      </c>
      <c r="U650" s="150">
        <v>0</v>
      </c>
      <c r="V650" s="150">
        <v>1110.0345938913367</v>
      </c>
      <c r="W650" s="150">
        <v>581.50152480822101</v>
      </c>
      <c r="X650" s="150">
        <v>981.06791908238483</v>
      </c>
      <c r="Y650" s="150">
        <v>15084.494999975635</v>
      </c>
      <c r="Z650" s="150">
        <v>3082.9861301199057</v>
      </c>
      <c r="AA650" s="150">
        <v>26644.810844354695</v>
      </c>
      <c r="AB650" s="150">
        <v>7808.2412667812805</v>
      </c>
      <c r="AC650" s="150">
        <v>711.73483660190379</v>
      </c>
      <c r="AD650" s="150">
        <v>5400.4795076248647</v>
      </c>
      <c r="AE650" s="150">
        <v>1698.4450477071803</v>
      </c>
      <c r="AF650" s="150">
        <v>9747.7330969560262</v>
      </c>
      <c r="AG650" s="150">
        <v>45130.202331208246</v>
      </c>
      <c r="AH650" s="150">
        <v>15672.710289053419</v>
      </c>
      <c r="AI650" s="150">
        <v>2501.0323007593188</v>
      </c>
      <c r="AJ650" s="150">
        <v>6645.0608216296796</v>
      </c>
      <c r="AK650" s="150">
        <v>109.39137595402178</v>
      </c>
      <c r="AL650" s="150">
        <v>177628.765625</v>
      </c>
      <c r="AM650" s="150">
        <v>125096.28125</v>
      </c>
      <c r="AN650" s="150">
        <v>52532.50390625</v>
      </c>
      <c r="AO650" s="5" t="s">
        <v>1742</v>
      </c>
    </row>
    <row r="651" spans="1:41" ht="14.25" x14ac:dyDescent="0.45">
      <c r="A651" s="150">
        <v>2015</v>
      </c>
      <c r="B651" s="5" t="s">
        <v>1477</v>
      </c>
      <c r="C651" s="5" t="s">
        <v>171</v>
      </c>
      <c r="D651" s="5" t="s">
        <v>84</v>
      </c>
      <c r="E651" s="5" t="s">
        <v>24</v>
      </c>
      <c r="F651" s="5" t="s">
        <v>24</v>
      </c>
      <c r="G651" s="5" t="s">
        <v>87</v>
      </c>
      <c r="H651" s="5" t="s">
        <v>131</v>
      </c>
      <c r="I651" s="150">
        <v>3426.7371178847957</v>
      </c>
      <c r="J651" s="150">
        <v>6125.9523103289848</v>
      </c>
      <c r="K651" s="150">
        <v>118.57221861193064</v>
      </c>
      <c r="L651" s="150">
        <v>355.71665583579193</v>
      </c>
      <c r="M651" s="150">
        <v>4587.7758431109196</v>
      </c>
      <c r="N651" s="150">
        <v>4400.8078937818054</v>
      </c>
      <c r="O651" s="150">
        <v>125.68655172864648</v>
      </c>
      <c r="P651" s="150">
        <v>111.4578854952148</v>
      </c>
      <c r="Q651" s="150">
        <v>236.77443261568274</v>
      </c>
      <c r="R651" s="150">
        <v>460.29806408482642</v>
      </c>
      <c r="S651" s="150">
        <v>10423.590184694338</v>
      </c>
      <c r="T651" s="150">
        <v>355.71665583579193</v>
      </c>
      <c r="U651" s="150">
        <v>0</v>
      </c>
      <c r="V651" s="150">
        <v>1076.6357449963302</v>
      </c>
      <c r="W651" s="150">
        <v>598.78970399024979</v>
      </c>
      <c r="X651" s="150">
        <v>980.59224792066641</v>
      </c>
      <c r="Y651" s="150">
        <v>15532.96076821444</v>
      </c>
      <c r="Z651" s="150">
        <v>1185.7221861193063</v>
      </c>
      <c r="AA651" s="150">
        <v>19918.250228830137</v>
      </c>
      <c r="AB651" s="150">
        <v>7965.6816463495006</v>
      </c>
      <c r="AC651" s="150">
        <v>732.89488324034335</v>
      </c>
      <c r="AD651" s="150">
        <v>3293.9501949181749</v>
      </c>
      <c r="AE651" s="150">
        <v>1185.7221861193063</v>
      </c>
      <c r="AF651" s="150">
        <v>8574.5449751192864</v>
      </c>
      <c r="AG651" s="150">
        <v>37245.905310379654</v>
      </c>
      <c r="AH651" s="150">
        <v>8655.7719586709354</v>
      </c>
      <c r="AI651" s="150">
        <v>2599.1030319735196</v>
      </c>
      <c r="AJ651" s="150">
        <v>7632.1505886397326</v>
      </c>
      <c r="AK651" s="150">
        <v>112.6436076813341</v>
      </c>
      <c r="AL651" s="150">
        <v>148020.421875</v>
      </c>
      <c r="AM651" s="150">
        <v>108202.53125</v>
      </c>
      <c r="AN651" s="150">
        <v>39817.875</v>
      </c>
      <c r="AO651" s="5" t="s">
        <v>1744</v>
      </c>
    </row>
    <row r="652" spans="1:41" ht="14.25" x14ac:dyDescent="0.45">
      <c r="A652" s="150">
        <v>2015</v>
      </c>
      <c r="B652" s="5" t="s">
        <v>1476</v>
      </c>
      <c r="C652" s="5" t="s">
        <v>171</v>
      </c>
      <c r="D652" s="5" t="s">
        <v>84</v>
      </c>
      <c r="E652" s="5" t="s">
        <v>24</v>
      </c>
      <c r="F652" s="5" t="s">
        <v>24</v>
      </c>
      <c r="G652" s="5" t="s">
        <v>88</v>
      </c>
      <c r="H652" s="5" t="s">
        <v>131</v>
      </c>
      <c r="I652" s="150">
        <v>2236</v>
      </c>
      <c r="J652" s="150">
        <v>5854.0160000000014</v>
      </c>
      <c r="K652" s="150">
        <v>103</v>
      </c>
      <c r="L652" s="150">
        <v>260.10000000000002</v>
      </c>
      <c r="M652" s="150">
        <v>1901.375</v>
      </c>
      <c r="N652" s="150">
        <v>2725.3380000000002</v>
      </c>
      <c r="O652" s="150">
        <v>99.809374999999974</v>
      </c>
      <c r="P652" s="150">
        <v>102</v>
      </c>
      <c r="Q652" s="150">
        <v>194.304</v>
      </c>
      <c r="R652" s="150">
        <v>801.26041489294425</v>
      </c>
      <c r="S652" s="150">
        <v>7175</v>
      </c>
      <c r="T652" s="150">
        <v>225.5</v>
      </c>
      <c r="U652" s="150"/>
      <c r="V652" s="150">
        <v>930.69999999999993</v>
      </c>
      <c r="W652" s="150">
        <v>411.48</v>
      </c>
      <c r="X652" s="150">
        <v>1521.58</v>
      </c>
      <c r="Y652" s="150">
        <v>14534</v>
      </c>
      <c r="Z652" s="150">
        <v>1484.8</v>
      </c>
      <c r="AA652" s="150">
        <v>16415.608635281678</v>
      </c>
      <c r="AB652" s="150">
        <v>115</v>
      </c>
      <c r="AC652" s="150">
        <v>640.51999000000001</v>
      </c>
      <c r="AD652" s="150">
        <v>2785.0239999999999</v>
      </c>
      <c r="AE652" s="150">
        <v>1071.7948717948721</v>
      </c>
      <c r="AF652" s="150">
        <v>7690.6368000000002</v>
      </c>
      <c r="AG652" s="150">
        <v>23957.42634808525</v>
      </c>
      <c r="AH652" s="150">
        <v>7269.7166666666662</v>
      </c>
      <c r="AI652" s="150">
        <v>1674.84</v>
      </c>
      <c r="AJ652" s="150">
        <v>6669.8944091813773</v>
      </c>
      <c r="AK652" s="150">
        <v>95</v>
      </c>
      <c r="AL652" s="150">
        <v>108945.7265625</v>
      </c>
      <c r="AM652" s="150">
        <v>85568.3984375</v>
      </c>
      <c r="AN652" s="150">
        <v>23377.326171875</v>
      </c>
      <c r="AO652" s="5" t="s">
        <v>1745</v>
      </c>
    </row>
    <row r="653" spans="1:41" ht="14.25" x14ac:dyDescent="0.45">
      <c r="A653" s="150">
        <v>2015</v>
      </c>
      <c r="B653" s="5" t="s">
        <v>1477</v>
      </c>
      <c r="C653" s="5" t="s">
        <v>171</v>
      </c>
      <c r="D653" s="5" t="s">
        <v>84</v>
      </c>
      <c r="E653" s="5" t="s">
        <v>24</v>
      </c>
      <c r="F653" s="5" t="s">
        <v>24</v>
      </c>
      <c r="G653" s="5" t="s">
        <v>88</v>
      </c>
      <c r="H653" s="5" t="s">
        <v>131</v>
      </c>
      <c r="I653" s="150">
        <v>2947.8</v>
      </c>
      <c r="J653" s="150">
        <v>5269.76</v>
      </c>
      <c r="K653" s="150">
        <v>102.09</v>
      </c>
      <c r="L653" s="150">
        <v>300</v>
      </c>
      <c r="M653" s="150">
        <v>3869.1827620481922</v>
      </c>
      <c r="N653" s="150">
        <v>3763.4609999999998</v>
      </c>
      <c r="O653" s="150">
        <v>108</v>
      </c>
      <c r="P653" s="150">
        <v>94</v>
      </c>
      <c r="Q653" s="150">
        <v>199.68795</v>
      </c>
      <c r="R653" s="150">
        <v>393.59788821065848</v>
      </c>
      <c r="S653" s="150">
        <v>8790.921116685442</v>
      </c>
      <c r="T653" s="150">
        <v>300</v>
      </c>
      <c r="U653" s="150"/>
      <c r="V653" s="150">
        <v>926</v>
      </c>
      <c r="W653" s="150">
        <v>505</v>
      </c>
      <c r="X653" s="150">
        <v>851.5</v>
      </c>
      <c r="Y653" s="150">
        <v>13100</v>
      </c>
      <c r="Z653" s="150">
        <v>1000</v>
      </c>
      <c r="AA653" s="150">
        <v>17141.309247013509</v>
      </c>
      <c r="AB653" s="150">
        <v>136</v>
      </c>
      <c r="AC653" s="150">
        <v>632.9</v>
      </c>
      <c r="AD653" s="150">
        <v>2778.0117749999999</v>
      </c>
      <c r="AE653" s="150">
        <v>1000</v>
      </c>
      <c r="AF653" s="150">
        <v>7231.4957715200608</v>
      </c>
      <c r="AG653" s="150">
        <v>32004</v>
      </c>
      <c r="AH653" s="150">
        <v>7564.4583166666662</v>
      </c>
      <c r="AI653" s="150">
        <v>2192</v>
      </c>
      <c r="AJ653" s="150">
        <v>6669.8944091813773</v>
      </c>
      <c r="AK653" s="150">
        <v>95</v>
      </c>
      <c r="AL653" s="150">
        <v>119966.0625</v>
      </c>
      <c r="AM653" s="150">
        <v>92673.8984375</v>
      </c>
      <c r="AN653" s="150">
        <v>27292.1640625</v>
      </c>
      <c r="AO653" s="5" t="s">
        <v>1747</v>
      </c>
    </row>
    <row r="654" spans="1:41" ht="14.25" x14ac:dyDescent="0.45">
      <c r="A654" s="150">
        <v>2015</v>
      </c>
      <c r="B654" s="5" t="s">
        <v>1478</v>
      </c>
      <c r="C654" s="5" t="s">
        <v>171</v>
      </c>
      <c r="D654" s="5" t="s">
        <v>84</v>
      </c>
      <c r="E654" s="5" t="s">
        <v>24</v>
      </c>
      <c r="F654" s="5" t="s">
        <v>24</v>
      </c>
      <c r="G654" s="5" t="s">
        <v>88</v>
      </c>
      <c r="H654" s="5" t="s">
        <v>131</v>
      </c>
      <c r="I654" s="150">
        <v>2890</v>
      </c>
      <c r="J654" s="150">
        <v>5981.5</v>
      </c>
      <c r="K654" s="150">
        <v>102.09</v>
      </c>
      <c r="L654" s="150">
        <v>300</v>
      </c>
      <c r="M654" s="150">
        <v>6996.5692749999998</v>
      </c>
      <c r="N654" s="150">
        <v>3556</v>
      </c>
      <c r="O654" s="150">
        <v>160</v>
      </c>
      <c r="P654" s="150">
        <v>94</v>
      </c>
      <c r="Q654" s="150">
        <v>48.958219999999997</v>
      </c>
      <c r="R654" s="150">
        <v>365.25421999999998</v>
      </c>
      <c r="S654" s="150">
        <v>9499</v>
      </c>
      <c r="T654" s="150">
        <v>160</v>
      </c>
      <c r="U654" s="150"/>
      <c r="V654" s="150">
        <v>964</v>
      </c>
      <c r="W654" s="150">
        <v>505</v>
      </c>
      <c r="X654" s="150">
        <v>852</v>
      </c>
      <c r="Y654" s="150">
        <v>13100</v>
      </c>
      <c r="Z654" s="150">
        <v>2677.3928000000001</v>
      </c>
      <c r="AA654" s="150">
        <v>23139.456910000001</v>
      </c>
      <c r="AB654" s="150"/>
      <c r="AC654" s="150">
        <v>632.9</v>
      </c>
      <c r="AD654" s="150">
        <v>4690</v>
      </c>
      <c r="AE654" s="150">
        <v>1475</v>
      </c>
      <c r="AF654" s="150">
        <v>8465.3350059335899</v>
      </c>
      <c r="AG654" s="150">
        <v>39192.936226223217</v>
      </c>
      <c r="AH654" s="150">
        <v>13610.83051086108</v>
      </c>
      <c r="AI654" s="150">
        <v>2172</v>
      </c>
      <c r="AJ654" s="150">
        <v>5770.8459423725753</v>
      </c>
      <c r="AK654" s="150">
        <v>95</v>
      </c>
      <c r="AL654" s="150">
        <v>147496.078125</v>
      </c>
      <c r="AM654" s="150">
        <v>108653.5703125</v>
      </c>
      <c r="AN654" s="150">
        <v>38842.4921875</v>
      </c>
      <c r="AO654" s="5" t="s">
        <v>1746</v>
      </c>
    </row>
    <row r="655" spans="1:41" ht="14.25" x14ac:dyDescent="0.45">
      <c r="A655" s="150">
        <v>2015</v>
      </c>
      <c r="B655" s="5" t="s">
        <v>1478</v>
      </c>
      <c r="C655" s="5" t="s">
        <v>171</v>
      </c>
      <c r="D655" s="5" t="s">
        <v>84</v>
      </c>
      <c r="E655" s="5" t="s">
        <v>214</v>
      </c>
      <c r="F655" s="5" t="s">
        <v>214</v>
      </c>
      <c r="G655" s="5" t="s">
        <v>88</v>
      </c>
      <c r="H655" s="5" t="s">
        <v>131</v>
      </c>
      <c r="I655" s="150">
        <v>0</v>
      </c>
      <c r="J655" s="150"/>
      <c r="K655" s="150"/>
      <c r="L655" s="150">
        <v>0</v>
      </c>
      <c r="M655" s="150">
        <v>309.24769275000011</v>
      </c>
      <c r="N655" s="150">
        <v>0</v>
      </c>
      <c r="O655" s="150">
        <v>0</v>
      </c>
      <c r="P655" s="150">
        <v>618.13300000000004</v>
      </c>
      <c r="Q655" s="150">
        <v>0</v>
      </c>
      <c r="R655" s="150">
        <v>96.094407759999996</v>
      </c>
      <c r="S655" s="150">
        <v>0</v>
      </c>
      <c r="T655" s="150">
        <v>0</v>
      </c>
      <c r="U655" s="150"/>
      <c r="V655" s="150">
        <v>0</v>
      </c>
      <c r="W655" s="150">
        <v>630.86342400000001</v>
      </c>
      <c r="X655" s="150">
        <v>143.94999999999999</v>
      </c>
      <c r="Y655" s="150">
        <v>0</v>
      </c>
      <c r="Z655" s="150">
        <v>0</v>
      </c>
      <c r="AA655" s="150">
        <v>1975.18815</v>
      </c>
      <c r="AB655" s="150">
        <v>0</v>
      </c>
      <c r="AC655" s="150">
        <v>223.3</v>
      </c>
      <c r="AD655" s="150"/>
      <c r="AE655" s="150">
        <v>390</v>
      </c>
      <c r="AF655" s="150">
        <v>317.50315541051731</v>
      </c>
      <c r="AG655" s="150">
        <v>447.14898264952348</v>
      </c>
      <c r="AH655" s="150">
        <v>648.69298584999967</v>
      </c>
      <c r="AI655" s="150">
        <v>0</v>
      </c>
      <c r="AJ655" s="150">
        <v>627.78638163558094</v>
      </c>
      <c r="AK655" s="150"/>
      <c r="AL655" s="150">
        <v>6427.90771484375</v>
      </c>
      <c r="AM655" s="150">
        <v>4695.154296875</v>
      </c>
      <c r="AN655" s="150">
        <v>1732.7540283203125</v>
      </c>
      <c r="AO655" s="5" t="s">
        <v>1748</v>
      </c>
    </row>
    <row r="656" spans="1:41" ht="14.25" x14ac:dyDescent="0.45">
      <c r="A656" s="150">
        <v>2015</v>
      </c>
      <c r="B656" s="5" t="s">
        <v>1476</v>
      </c>
      <c r="C656" s="5" t="s">
        <v>171</v>
      </c>
      <c r="D656" s="5" t="s">
        <v>84</v>
      </c>
      <c r="E656" s="5" t="s">
        <v>214</v>
      </c>
      <c r="F656" s="5" t="s">
        <v>214</v>
      </c>
      <c r="G656" s="5" t="s">
        <v>88</v>
      </c>
      <c r="H656" s="5" t="s">
        <v>131</v>
      </c>
      <c r="I656" s="150">
        <v>0</v>
      </c>
      <c r="J656" s="150"/>
      <c r="K656" s="150">
        <v>0</v>
      </c>
      <c r="L656" s="150"/>
      <c r="M656" s="150">
        <v>189.86331250000001</v>
      </c>
      <c r="N656" s="150">
        <v>369.02508792481279</v>
      </c>
      <c r="O656" s="150">
        <v>120.22</v>
      </c>
      <c r="P656" s="150">
        <v>618.13300000000004</v>
      </c>
      <c r="Q656" s="150">
        <v>123.95150080000001</v>
      </c>
      <c r="R656" s="150">
        <v>76.479382179943258</v>
      </c>
      <c r="S656" s="150">
        <v>0</v>
      </c>
      <c r="T656" s="150">
        <v>21.012499999999999</v>
      </c>
      <c r="U656" s="150"/>
      <c r="V656" s="150">
        <v>0</v>
      </c>
      <c r="W656" s="150">
        <v>478.53493050911999</v>
      </c>
      <c r="X656" s="150">
        <v>158.5388135</v>
      </c>
      <c r="Y656" s="150">
        <v>89</v>
      </c>
      <c r="Z656" s="150">
        <v>0</v>
      </c>
      <c r="AA656" s="150">
        <v>1179.931048097272</v>
      </c>
      <c r="AB656" s="150">
        <v>0</v>
      </c>
      <c r="AC656" s="150">
        <v>174.89388227500001</v>
      </c>
      <c r="AD656" s="150">
        <v>482.69779784217502</v>
      </c>
      <c r="AE656" s="150">
        <v>460.97234461197002</v>
      </c>
      <c r="AF656" s="150">
        <v>15340.41332</v>
      </c>
      <c r="AG656" s="150">
        <v>3219.6005701054919</v>
      </c>
      <c r="AH656" s="150">
        <v>1022.064930126632</v>
      </c>
      <c r="AI656" s="150">
        <v>0</v>
      </c>
      <c r="AJ656" s="150">
        <v>376.38224999999989</v>
      </c>
      <c r="AK656" s="150"/>
      <c r="AL656" s="150">
        <v>24501.712890625</v>
      </c>
      <c r="AM656" s="150">
        <v>22028.78125</v>
      </c>
      <c r="AN656" s="150">
        <v>2472.93212890625</v>
      </c>
      <c r="AO656" s="5" t="s">
        <v>1749</v>
      </c>
    </row>
    <row r="657" spans="1:41" ht="14.25" x14ac:dyDescent="0.45">
      <c r="A657" s="150">
        <v>2015</v>
      </c>
      <c r="B657" s="5" t="s">
        <v>1477</v>
      </c>
      <c r="C657" s="5" t="s">
        <v>171</v>
      </c>
      <c r="D657" s="5" t="s">
        <v>84</v>
      </c>
      <c r="E657" s="5" t="s">
        <v>214</v>
      </c>
      <c r="F657" s="5" t="s">
        <v>214</v>
      </c>
      <c r="G657" s="5" t="s">
        <v>88</v>
      </c>
      <c r="H657" s="5" t="s">
        <v>131</v>
      </c>
      <c r="I657" s="150">
        <v>0</v>
      </c>
      <c r="J657" s="150"/>
      <c r="K657" s="150"/>
      <c r="L657" s="150">
        <v>0</v>
      </c>
      <c r="M657" s="150">
        <v>337.79688012048189</v>
      </c>
      <c r="N657" s="150">
        <v>0</v>
      </c>
      <c r="O657" s="150">
        <v>90</v>
      </c>
      <c r="P657" s="150">
        <v>618.13300000000004</v>
      </c>
      <c r="Q657" s="150">
        <v>821.76528708749993</v>
      </c>
      <c r="R657" s="150">
        <v>103.48749745721329</v>
      </c>
      <c r="S657" s="150">
        <v>0</v>
      </c>
      <c r="T657" s="150">
        <v>0</v>
      </c>
      <c r="U657" s="150"/>
      <c r="V657" s="150">
        <v>0</v>
      </c>
      <c r="W657" s="150">
        <v>676.79658700799996</v>
      </c>
      <c r="X657" s="150">
        <v>143.9435</v>
      </c>
      <c r="Y657" s="150">
        <v>0</v>
      </c>
      <c r="Z657" s="150"/>
      <c r="AA657" s="150">
        <v>3763.0287642548701</v>
      </c>
      <c r="AB657" s="150">
        <v>0</v>
      </c>
      <c r="AC657" s="150">
        <v>223.3</v>
      </c>
      <c r="AD657" s="150">
        <v>1461.7501925566</v>
      </c>
      <c r="AE657" s="150">
        <v>315.0675</v>
      </c>
      <c r="AF657" s="150">
        <v>355.4164588320001</v>
      </c>
      <c r="AG657" s="150">
        <v>3885</v>
      </c>
      <c r="AH657" s="150">
        <v>557.8548607322158</v>
      </c>
      <c r="AI657" s="150">
        <v>0</v>
      </c>
      <c r="AJ657" s="150">
        <v>376.38224999999989</v>
      </c>
      <c r="AK657" s="150"/>
      <c r="AL657" s="150">
        <v>13729.7216796875</v>
      </c>
      <c r="AM657" s="150">
        <v>10461.580078125</v>
      </c>
      <c r="AN657" s="150">
        <v>3268.14208984375</v>
      </c>
      <c r="AO657" s="5" t="s">
        <v>1750</v>
      </c>
    </row>
    <row r="658" spans="1:41" ht="14.25" x14ac:dyDescent="0.45">
      <c r="A658" s="150">
        <v>2015</v>
      </c>
      <c r="B658" s="5" t="s">
        <v>1476</v>
      </c>
      <c r="C658" s="5" t="s">
        <v>171</v>
      </c>
      <c r="D658" s="5" t="s">
        <v>84</v>
      </c>
      <c r="E658" s="5" t="s">
        <v>217</v>
      </c>
      <c r="F658" s="5" t="s">
        <v>218</v>
      </c>
      <c r="G658" s="5" t="s">
        <v>87</v>
      </c>
      <c r="H658" s="5" t="s">
        <v>131</v>
      </c>
      <c r="I658" s="150"/>
      <c r="J658" s="150"/>
      <c r="K658" s="150"/>
      <c r="L658" s="150"/>
      <c r="M658" s="150"/>
      <c r="N658" s="150">
        <v>0</v>
      </c>
      <c r="O658" s="150"/>
      <c r="P658" s="150"/>
      <c r="Q658" s="150">
        <v>0</v>
      </c>
      <c r="R658" s="150">
        <v>0</v>
      </c>
      <c r="S658" s="150">
        <v>0</v>
      </c>
      <c r="T658" s="150"/>
      <c r="U658" s="150"/>
      <c r="V658" s="150">
        <v>0</v>
      </c>
      <c r="W658" s="150"/>
      <c r="X658" s="150"/>
      <c r="Y658" s="150"/>
      <c r="Z658" s="150"/>
      <c r="AA658" s="150">
        <v>2903.2765125309297</v>
      </c>
      <c r="AB658" s="150"/>
      <c r="AC658" s="150"/>
      <c r="AD658" s="150"/>
      <c r="AE658" s="150"/>
      <c r="AF658" s="150"/>
      <c r="AG658" s="150">
        <v>0</v>
      </c>
      <c r="AH658" s="150">
        <v>7065.0938092212909</v>
      </c>
      <c r="AI658" s="150"/>
      <c r="AJ658" s="150"/>
      <c r="AK658" s="150"/>
      <c r="AL658" s="150">
        <v>9968.3701171875</v>
      </c>
      <c r="AM658" s="150">
        <v>2903.276611328125</v>
      </c>
      <c r="AN658" s="150">
        <v>7065.09375</v>
      </c>
      <c r="AO658" s="5" t="s">
        <v>1753</v>
      </c>
    </row>
    <row r="659" spans="1:41" ht="14.25" x14ac:dyDescent="0.45">
      <c r="A659" s="150">
        <v>2015</v>
      </c>
      <c r="B659" s="5" t="s">
        <v>1477</v>
      </c>
      <c r="C659" s="5" t="s">
        <v>171</v>
      </c>
      <c r="D659" s="5" t="s">
        <v>84</v>
      </c>
      <c r="E659" s="5" t="s">
        <v>217</v>
      </c>
      <c r="F659" s="5" t="s">
        <v>218</v>
      </c>
      <c r="G659" s="5" t="s">
        <v>87</v>
      </c>
      <c r="H659" s="5" t="s">
        <v>131</v>
      </c>
      <c r="I659" s="150">
        <v>0</v>
      </c>
      <c r="J659" s="150"/>
      <c r="K659" s="150"/>
      <c r="L659" s="150"/>
      <c r="M659" s="150"/>
      <c r="N659" s="150"/>
      <c r="O659" s="150">
        <v>0</v>
      </c>
      <c r="P659" s="150"/>
      <c r="Q659" s="150">
        <v>0</v>
      </c>
      <c r="R659" s="150"/>
      <c r="S659" s="150">
        <v>0</v>
      </c>
      <c r="T659" s="150"/>
      <c r="U659" s="150"/>
      <c r="V659" s="150">
        <v>0</v>
      </c>
      <c r="W659" s="150">
        <v>0</v>
      </c>
      <c r="X659" s="150">
        <v>0</v>
      </c>
      <c r="Y659" s="150"/>
      <c r="Z659" s="150"/>
      <c r="AA659" s="150">
        <v>1660.0110605670291</v>
      </c>
      <c r="AB659" s="150"/>
      <c r="AC659" s="150"/>
      <c r="AD659" s="150"/>
      <c r="AE659" s="150"/>
      <c r="AF659" s="150">
        <v>0</v>
      </c>
      <c r="AG659" s="150">
        <v>3650.8386110613446</v>
      </c>
      <c r="AH659" s="150">
        <v>8822.5373329416107</v>
      </c>
      <c r="AI659" s="150"/>
      <c r="AJ659" s="150">
        <v>0</v>
      </c>
      <c r="AK659" s="150"/>
      <c r="AL659" s="150">
        <v>14133.38671875</v>
      </c>
      <c r="AM659" s="150">
        <v>5310.849609375</v>
      </c>
      <c r="AN659" s="150">
        <v>8822.537109375</v>
      </c>
      <c r="AO659" s="5" t="s">
        <v>1752</v>
      </c>
    </row>
    <row r="660" spans="1:41" ht="14.25" x14ac:dyDescent="0.45">
      <c r="A660" s="150">
        <v>2015</v>
      </c>
      <c r="B660" s="5" t="s">
        <v>1478</v>
      </c>
      <c r="C660" s="5" t="s">
        <v>171</v>
      </c>
      <c r="D660" s="5" t="s">
        <v>84</v>
      </c>
      <c r="E660" s="5" t="s">
        <v>217</v>
      </c>
      <c r="F660" s="5" t="s">
        <v>218</v>
      </c>
      <c r="G660" s="5" t="s">
        <v>87</v>
      </c>
      <c r="H660" s="5" t="s">
        <v>131</v>
      </c>
      <c r="I660" s="150">
        <v>0</v>
      </c>
      <c r="J660" s="150"/>
      <c r="K660" s="150"/>
      <c r="L660" s="150"/>
      <c r="M660" s="150"/>
      <c r="N660" s="150">
        <v>0</v>
      </c>
      <c r="O660" s="150"/>
      <c r="P660" s="150"/>
      <c r="Q660" s="150">
        <v>0</v>
      </c>
      <c r="R660" s="150"/>
      <c r="S660" s="150">
        <v>0</v>
      </c>
      <c r="T660" s="150"/>
      <c r="U660" s="150"/>
      <c r="V660" s="150">
        <v>0</v>
      </c>
      <c r="W660" s="150">
        <v>0</v>
      </c>
      <c r="X660" s="150"/>
      <c r="Y660" s="150">
        <v>0</v>
      </c>
      <c r="Z660" s="150">
        <v>0</v>
      </c>
      <c r="AA660" s="150">
        <v>1612.0834351118999</v>
      </c>
      <c r="AB660" s="150"/>
      <c r="AC660" s="150"/>
      <c r="AD660" s="150"/>
      <c r="AE660" s="150"/>
      <c r="AF660" s="150">
        <v>0</v>
      </c>
      <c r="AG660" s="150"/>
      <c r="AH660" s="150">
        <v>7044.1101258951576</v>
      </c>
      <c r="AI660" s="150">
        <v>0</v>
      </c>
      <c r="AJ660" s="150">
        <v>0</v>
      </c>
      <c r="AK660" s="150"/>
      <c r="AL660" s="150">
        <v>8656.193359375</v>
      </c>
      <c r="AM660" s="150">
        <v>1612.08349609375</v>
      </c>
      <c r="AN660" s="150">
        <v>7044.1103515625</v>
      </c>
      <c r="AO660" s="5" t="s">
        <v>1751</v>
      </c>
    </row>
    <row r="661" spans="1:41" ht="14.25" x14ac:dyDescent="0.45">
      <c r="A661" s="150">
        <v>2015</v>
      </c>
      <c r="B661" s="5" t="s">
        <v>1476</v>
      </c>
      <c r="C661" s="5" t="s">
        <v>171</v>
      </c>
      <c r="D661" s="5" t="s">
        <v>84</v>
      </c>
      <c r="E661" s="5" t="s">
        <v>217</v>
      </c>
      <c r="F661" s="5" t="s">
        <v>219</v>
      </c>
      <c r="G661" s="5" t="s">
        <v>87</v>
      </c>
      <c r="H661" s="5" t="s">
        <v>131</v>
      </c>
      <c r="I661" s="150">
        <v>0</v>
      </c>
      <c r="J661" s="150"/>
      <c r="K661" s="150">
        <v>96.775883751030989</v>
      </c>
      <c r="L661" s="150"/>
      <c r="M661" s="150">
        <v>1126.6073779485257</v>
      </c>
      <c r="N661" s="150">
        <v>2409.7195054006716</v>
      </c>
      <c r="O661" s="150">
        <v>190.52752113484226</v>
      </c>
      <c r="P661" s="150"/>
      <c r="Q661" s="150">
        <v>0</v>
      </c>
      <c r="R661" s="150">
        <v>361.73106364500256</v>
      </c>
      <c r="S661" s="150">
        <v>544.36434609954938</v>
      </c>
      <c r="T661" s="150"/>
      <c r="U661" s="150"/>
      <c r="V661" s="150">
        <v>1693.5779656430423</v>
      </c>
      <c r="W661" s="150"/>
      <c r="X661" s="150"/>
      <c r="Y661" s="150"/>
      <c r="Z661" s="150"/>
      <c r="AA661" s="150">
        <v>362.90956406636622</v>
      </c>
      <c r="AB661" s="150"/>
      <c r="AC661" s="150"/>
      <c r="AD661" s="150">
        <v>0</v>
      </c>
      <c r="AE661" s="150"/>
      <c r="AF661" s="150">
        <v>2177.4573843981975</v>
      </c>
      <c r="AG661" s="150">
        <v>15533.760405909954</v>
      </c>
      <c r="AH661" s="150">
        <v>1209.6985468878875</v>
      </c>
      <c r="AI661" s="150">
        <v>235.89121664313805</v>
      </c>
      <c r="AJ661" s="150"/>
      <c r="AK661" s="150"/>
      <c r="AL661" s="150">
        <v>25943.021484375</v>
      </c>
      <c r="AM661" s="150">
        <v>22539.15625</v>
      </c>
      <c r="AN661" s="150">
        <v>3403.86474609375</v>
      </c>
      <c r="AO661" s="5" t="s">
        <v>1755</v>
      </c>
    </row>
    <row r="662" spans="1:41" ht="14.25" x14ac:dyDescent="0.45">
      <c r="A662" s="150">
        <v>2015</v>
      </c>
      <c r="B662" s="5" t="s">
        <v>1477</v>
      </c>
      <c r="C662" s="5" t="s">
        <v>171</v>
      </c>
      <c r="D662" s="5" t="s">
        <v>84</v>
      </c>
      <c r="E662" s="5" t="s">
        <v>217</v>
      </c>
      <c r="F662" s="5" t="s">
        <v>219</v>
      </c>
      <c r="G662" s="5" t="s">
        <v>87</v>
      </c>
      <c r="H662" s="5" t="s">
        <v>131</v>
      </c>
      <c r="I662" s="150">
        <v>0</v>
      </c>
      <c r="J662" s="150"/>
      <c r="K662" s="150">
        <v>83.000553028351447</v>
      </c>
      <c r="L662" s="150">
        <v>450.57443072533641</v>
      </c>
      <c r="M662" s="150">
        <v>2083.3138810116216</v>
      </c>
      <c r="N662" s="150">
        <v>2755.0392538255674</v>
      </c>
      <c r="O662" s="150">
        <v>186.15838322073111</v>
      </c>
      <c r="P662" s="150"/>
      <c r="Q662" s="150">
        <v>0</v>
      </c>
      <c r="R662" s="150">
        <v>329.56280145714709</v>
      </c>
      <c r="S662" s="150">
        <v>557.5041285554978</v>
      </c>
      <c r="T662" s="150"/>
      <c r="U662" s="150"/>
      <c r="V662" s="150">
        <v>1233.1510735640786</v>
      </c>
      <c r="W662" s="150">
        <v>0</v>
      </c>
      <c r="X662" s="150">
        <v>0</v>
      </c>
      <c r="Y662" s="150">
        <v>1778.583272560096</v>
      </c>
      <c r="Z662" s="150"/>
      <c r="AA662" s="150">
        <v>355.71665583579193</v>
      </c>
      <c r="AB662" s="150"/>
      <c r="AC662" s="150"/>
      <c r="AD662" s="150"/>
      <c r="AE662" s="150"/>
      <c r="AF662" s="150">
        <v>1885.1126045170529</v>
      </c>
      <c r="AG662" s="150">
        <v>15921.877515210046</v>
      </c>
      <c r="AH662" s="150">
        <v>1185.7221861193063</v>
      </c>
      <c r="AI662" s="150">
        <v>231.21582629326474</v>
      </c>
      <c r="AJ662" s="150">
        <v>0</v>
      </c>
      <c r="AK662" s="150">
        <v>59.286109305965319</v>
      </c>
      <c r="AL662" s="150">
        <v>29095.818359375</v>
      </c>
      <c r="AM662" s="150">
        <v>24709.6171875</v>
      </c>
      <c r="AN662" s="150">
        <v>4386.201171875</v>
      </c>
      <c r="AO662" s="5" t="s">
        <v>1754</v>
      </c>
    </row>
    <row r="663" spans="1:41" ht="14.25" x14ac:dyDescent="0.45">
      <c r="A663" s="150">
        <v>2015</v>
      </c>
      <c r="B663" s="5" t="s">
        <v>1478</v>
      </c>
      <c r="C663" s="5" t="s">
        <v>171</v>
      </c>
      <c r="D663" s="5" t="s">
        <v>84</v>
      </c>
      <c r="E663" s="5" t="s">
        <v>217</v>
      </c>
      <c r="F663" s="5" t="s">
        <v>219</v>
      </c>
      <c r="G663" s="5" t="s">
        <v>87</v>
      </c>
      <c r="H663" s="5" t="s">
        <v>131</v>
      </c>
      <c r="I663" s="150">
        <v>748.46730915909643</v>
      </c>
      <c r="J663" s="150"/>
      <c r="K663" s="150">
        <v>80.60417175559499</v>
      </c>
      <c r="L663" s="150">
        <v>362.7187729001775</v>
      </c>
      <c r="M663" s="150">
        <v>1387.543242364171</v>
      </c>
      <c r="N663" s="150">
        <v>2573.5760553393543</v>
      </c>
      <c r="O663" s="150">
        <v>189.99554770961677</v>
      </c>
      <c r="P663" s="150"/>
      <c r="Q663" s="150">
        <v>0</v>
      </c>
      <c r="R663" s="150"/>
      <c r="S663" s="150">
        <v>161.20834351118998</v>
      </c>
      <c r="T663" s="150"/>
      <c r="U663" s="150"/>
      <c r="V663" s="150">
        <v>2330.6120519046326</v>
      </c>
      <c r="W663" s="150">
        <v>0</v>
      </c>
      <c r="X663" s="150"/>
      <c r="Y663" s="150">
        <v>1727.232251905607</v>
      </c>
      <c r="Z663" s="150">
        <v>276.35716030489715</v>
      </c>
      <c r="AA663" s="150">
        <v>345.44645038112139</v>
      </c>
      <c r="AB663" s="150"/>
      <c r="AC663" s="150"/>
      <c r="AD663" s="150"/>
      <c r="AE663" s="150"/>
      <c r="AF663" s="150">
        <v>1682.2401956431399</v>
      </c>
      <c r="AG663" s="150">
        <v>7529.3856742032094</v>
      </c>
      <c r="AH663" s="150">
        <v>595.34489260986504</v>
      </c>
      <c r="AI663" s="150">
        <v>224.54019274772892</v>
      </c>
      <c r="AJ663" s="150">
        <v>0</v>
      </c>
      <c r="AK663" s="150">
        <v>57.57440839685357</v>
      </c>
      <c r="AL663" s="150">
        <v>20272.84765625</v>
      </c>
      <c r="AM663" s="150">
        <v>17576.03515625</v>
      </c>
      <c r="AN663" s="150">
        <v>2696.81103515625</v>
      </c>
      <c r="AO663" s="5" t="s">
        <v>1756</v>
      </c>
    </row>
    <row r="664" spans="1:41" ht="14.25" x14ac:dyDescent="0.45">
      <c r="A664" s="150">
        <v>2015</v>
      </c>
      <c r="B664" s="5" t="s">
        <v>1476</v>
      </c>
      <c r="C664" s="5" t="s">
        <v>171</v>
      </c>
      <c r="D664" s="5" t="s">
        <v>84</v>
      </c>
      <c r="E664" s="5" t="s">
        <v>217</v>
      </c>
      <c r="F664" s="5" t="s">
        <v>220</v>
      </c>
      <c r="G664" s="5" t="s">
        <v>87</v>
      </c>
      <c r="H664" s="5" t="s">
        <v>131</v>
      </c>
      <c r="I664" s="150"/>
      <c r="J664" s="150"/>
      <c r="K664" s="150"/>
      <c r="L664" s="150"/>
      <c r="M664" s="150"/>
      <c r="N664" s="150">
        <v>0</v>
      </c>
      <c r="O664" s="150"/>
      <c r="P664" s="150"/>
      <c r="Q664" s="150">
        <v>0</v>
      </c>
      <c r="R664" s="150">
        <v>0</v>
      </c>
      <c r="S664" s="150">
        <v>0</v>
      </c>
      <c r="T664" s="150"/>
      <c r="U664" s="150"/>
      <c r="V664" s="150">
        <v>0</v>
      </c>
      <c r="W664" s="150"/>
      <c r="X664" s="150"/>
      <c r="Y664" s="150"/>
      <c r="Z664" s="150"/>
      <c r="AA664" s="150">
        <v>0</v>
      </c>
      <c r="AB664" s="150"/>
      <c r="AC664" s="150"/>
      <c r="AD664" s="150"/>
      <c r="AE664" s="150"/>
      <c r="AF664" s="150"/>
      <c r="AG664" s="150">
        <v>2311.4179570643864</v>
      </c>
      <c r="AH664" s="150"/>
      <c r="AI664" s="150"/>
      <c r="AJ664" s="150"/>
      <c r="AK664" s="150"/>
      <c r="AL664" s="150">
        <v>2311.41796875</v>
      </c>
      <c r="AM664" s="150">
        <v>2311.41796875</v>
      </c>
      <c r="AN664" s="150">
        <v>0</v>
      </c>
      <c r="AO664" s="5" t="s">
        <v>1757</v>
      </c>
    </row>
    <row r="665" spans="1:41" ht="14.25" x14ac:dyDescent="0.45">
      <c r="A665" s="150">
        <v>2015</v>
      </c>
      <c r="B665" s="5" t="s">
        <v>1477</v>
      </c>
      <c r="C665" s="5" t="s">
        <v>171</v>
      </c>
      <c r="D665" s="5" t="s">
        <v>84</v>
      </c>
      <c r="E665" s="5" t="s">
        <v>217</v>
      </c>
      <c r="F665" s="5" t="s">
        <v>220</v>
      </c>
      <c r="G665" s="5" t="s">
        <v>87</v>
      </c>
      <c r="H665" s="5" t="s">
        <v>131</v>
      </c>
      <c r="I665" s="150">
        <v>0</v>
      </c>
      <c r="J665" s="150"/>
      <c r="K665" s="150"/>
      <c r="L665" s="150"/>
      <c r="M665" s="150"/>
      <c r="N665" s="150"/>
      <c r="O665" s="150">
        <v>0</v>
      </c>
      <c r="P665" s="150"/>
      <c r="Q665" s="150">
        <v>0</v>
      </c>
      <c r="R665" s="150"/>
      <c r="S665" s="150">
        <v>0</v>
      </c>
      <c r="T665" s="150"/>
      <c r="U665" s="150">
        <v>23.714443722386129</v>
      </c>
      <c r="V665" s="150">
        <v>0</v>
      </c>
      <c r="W665" s="150">
        <v>0</v>
      </c>
      <c r="X665" s="150">
        <v>61.064692585144279</v>
      </c>
      <c r="Y665" s="150"/>
      <c r="Z665" s="150"/>
      <c r="AA665" s="150">
        <v>0</v>
      </c>
      <c r="AB665" s="150"/>
      <c r="AC665" s="150"/>
      <c r="AD665" s="150"/>
      <c r="AE665" s="150"/>
      <c r="AF665" s="150">
        <v>793.89988149531064</v>
      </c>
      <c r="AG665" s="150">
        <v>2243.3863761377279</v>
      </c>
      <c r="AH665" s="150">
        <v>0</v>
      </c>
      <c r="AI665" s="150"/>
      <c r="AJ665" s="150">
        <v>0</v>
      </c>
      <c r="AK665" s="150"/>
      <c r="AL665" s="150">
        <v>3122.0654296875</v>
      </c>
      <c r="AM665" s="150">
        <v>3061.000732421875</v>
      </c>
      <c r="AN665" s="150">
        <v>61.064693450927734</v>
      </c>
      <c r="AO665" s="5" t="s">
        <v>1758</v>
      </c>
    </row>
    <row r="666" spans="1:41" ht="14.25" x14ac:dyDescent="0.45">
      <c r="A666" s="150">
        <v>2015</v>
      </c>
      <c r="B666" s="5" t="s">
        <v>1478</v>
      </c>
      <c r="C666" s="5" t="s">
        <v>171</v>
      </c>
      <c r="D666" s="5" t="s">
        <v>84</v>
      </c>
      <c r="E666" s="5" t="s">
        <v>217</v>
      </c>
      <c r="F666" s="5" t="s">
        <v>220</v>
      </c>
      <c r="G666" s="5" t="s">
        <v>87</v>
      </c>
      <c r="H666" s="5" t="s">
        <v>131</v>
      </c>
      <c r="I666" s="150">
        <v>0</v>
      </c>
      <c r="J666" s="150"/>
      <c r="K666" s="150"/>
      <c r="L666" s="150"/>
      <c r="M666" s="150"/>
      <c r="N666" s="150">
        <v>0</v>
      </c>
      <c r="O666" s="150"/>
      <c r="P666" s="150"/>
      <c r="Q666" s="150">
        <v>0</v>
      </c>
      <c r="R666" s="150"/>
      <c r="S666" s="150">
        <v>0</v>
      </c>
      <c r="T666" s="150"/>
      <c r="U666" s="150"/>
      <c r="V666" s="150">
        <v>0</v>
      </c>
      <c r="W666" s="150">
        <v>0</v>
      </c>
      <c r="X666" s="150">
        <v>59.877384732727712</v>
      </c>
      <c r="Y666" s="150">
        <v>0</v>
      </c>
      <c r="Z666" s="150">
        <v>0</v>
      </c>
      <c r="AA666" s="150"/>
      <c r="AB666" s="150"/>
      <c r="AC666" s="150"/>
      <c r="AD666" s="150"/>
      <c r="AE666" s="150"/>
      <c r="AF666" s="150">
        <v>622.48031704226264</v>
      </c>
      <c r="AG666" s="150"/>
      <c r="AH666" s="150">
        <v>0</v>
      </c>
      <c r="AI666" s="150">
        <v>0</v>
      </c>
      <c r="AJ666" s="150">
        <v>0</v>
      </c>
      <c r="AK666" s="150"/>
      <c r="AL666" s="150">
        <v>682.35772705078125</v>
      </c>
      <c r="AM666" s="150">
        <v>622.4803466796875</v>
      </c>
      <c r="AN666" s="150">
        <v>59.877384185791016</v>
      </c>
      <c r="AO666" s="5" t="s">
        <v>1759</v>
      </c>
    </row>
    <row r="667" spans="1:41" ht="14.25" x14ac:dyDescent="0.45">
      <c r="A667" s="150">
        <v>2015</v>
      </c>
      <c r="B667" s="5" t="s">
        <v>1477</v>
      </c>
      <c r="C667" s="5" t="s">
        <v>171</v>
      </c>
      <c r="D667" s="5" t="s">
        <v>84</v>
      </c>
      <c r="E667" s="5" t="s">
        <v>89</v>
      </c>
      <c r="F667" s="5" t="s">
        <v>90</v>
      </c>
      <c r="G667" s="5" t="s">
        <v>87</v>
      </c>
      <c r="H667" s="5" t="s">
        <v>131</v>
      </c>
      <c r="I667" s="150">
        <v>16683.111158698641</v>
      </c>
      <c r="J667" s="150">
        <v>33023.246443606717</v>
      </c>
      <c r="K667" s="150">
        <v>1368.3234027816795</v>
      </c>
      <c r="L667" s="150">
        <v>3235.8358459195874</v>
      </c>
      <c r="M667" s="150">
        <v>38107.425868503291</v>
      </c>
      <c r="N667" s="150">
        <v>17310.91388385828</v>
      </c>
      <c r="O667" s="150">
        <v>23450.027674881523</v>
      </c>
      <c r="P667" s="150">
        <v>9342.7414501985077</v>
      </c>
      <c r="Q667" s="150">
        <v>12596.927076167434</v>
      </c>
      <c r="R667" s="150">
        <v>9309.5978571299547</v>
      </c>
      <c r="S667" s="150">
        <v>27623.07221097294</v>
      </c>
      <c r="T667" s="150">
        <v>12687.227391476579</v>
      </c>
      <c r="U667" s="150">
        <v>1049.3641347155863</v>
      </c>
      <c r="V667" s="150">
        <v>19008.312365678601</v>
      </c>
      <c r="W667" s="150">
        <v>10449.124071682438</v>
      </c>
      <c r="X667" s="150">
        <v>15607.661135888431</v>
      </c>
      <c r="Y667" s="150">
        <v>98776.586838101473</v>
      </c>
      <c r="Z667" s="150">
        <v>13510.118588643378</v>
      </c>
      <c r="AA667" s="150">
        <v>130509.59720171771</v>
      </c>
      <c r="AB667" s="150">
        <v>9759.6793139480105</v>
      </c>
      <c r="AC667" s="150">
        <v>12073.260443504003</v>
      </c>
      <c r="AD667" s="150">
        <v>35311.701702238352</v>
      </c>
      <c r="AE667" s="150">
        <v>29380.350195453721</v>
      </c>
      <c r="AF667" s="150">
        <v>50007.124342698371</v>
      </c>
      <c r="AG667" s="150">
        <v>204103.10278546068</v>
      </c>
      <c r="AH667" s="150">
        <v>51769.473113979198</v>
      </c>
      <c r="AI667" s="150">
        <v>19176.684916107544</v>
      </c>
      <c r="AJ667" s="150">
        <v>42797.142453833374</v>
      </c>
      <c r="AK667" s="150">
        <v>2813.7187476611143</v>
      </c>
      <c r="AL667" s="150">
        <v>950841.5</v>
      </c>
      <c r="AM667" s="150">
        <v>702717.3125</v>
      </c>
      <c r="AN667" s="150">
        <v>248124.125</v>
      </c>
      <c r="AO667" s="5" t="s">
        <v>1760</v>
      </c>
    </row>
    <row r="668" spans="1:41" ht="14.25" x14ac:dyDescent="0.45">
      <c r="A668" s="150">
        <v>2015</v>
      </c>
      <c r="B668" s="5" t="s">
        <v>1478</v>
      </c>
      <c r="C668" s="5" t="s">
        <v>171</v>
      </c>
      <c r="D668" s="5" t="s">
        <v>84</v>
      </c>
      <c r="E668" s="5" t="s">
        <v>89</v>
      </c>
      <c r="F668" s="5" t="s">
        <v>90</v>
      </c>
      <c r="G668" s="5" t="s">
        <v>87</v>
      </c>
      <c r="H668" s="5" t="s">
        <v>131</v>
      </c>
      <c r="I668" s="150">
        <v>11445.792389294489</v>
      </c>
      <c r="J668" s="150">
        <v>34074.262121509848</v>
      </c>
      <c r="K668" s="150">
        <v>1351.8471091581218</v>
      </c>
      <c r="L668" s="150">
        <v>2556.3037328202986</v>
      </c>
      <c r="M668" s="150">
        <v>34445.351378562002</v>
      </c>
      <c r="N668" s="150">
        <v>15653.330154936548</v>
      </c>
      <c r="O668" s="150">
        <v>23180.608308741183</v>
      </c>
      <c r="P668" s="150">
        <v>9031.8586535579307</v>
      </c>
      <c r="Q668" s="150">
        <v>11003.258006765884</v>
      </c>
      <c r="R668" s="150">
        <v>8511.5375950676826</v>
      </c>
      <c r="S668" s="150">
        <v>25703.258594727457</v>
      </c>
      <c r="T668" s="150">
        <v>9718.5601373888821</v>
      </c>
      <c r="U668" s="150">
        <v>1283.9093072498347</v>
      </c>
      <c r="V668" s="150">
        <v>17312.62460493387</v>
      </c>
      <c r="W668" s="150">
        <v>10089.330115559276</v>
      </c>
      <c r="X668" s="150">
        <v>15602.664675547318</v>
      </c>
      <c r="Y668" s="150">
        <v>95924.721829997725</v>
      </c>
      <c r="Z668" s="150">
        <v>14763.220358918215</v>
      </c>
      <c r="AA668" s="150">
        <v>128074.65772247694</v>
      </c>
      <c r="AB668" s="150">
        <v>7808.2412667812805</v>
      </c>
      <c r="AC668" s="150">
        <v>11724.682823568848</v>
      </c>
      <c r="AD668" s="150">
        <v>29847.014332897212</v>
      </c>
      <c r="AE668" s="150">
        <v>28521.490243258129</v>
      </c>
      <c r="AF668" s="150">
        <v>43816.55170109804</v>
      </c>
      <c r="AG668" s="150">
        <v>183454.06038410135</v>
      </c>
      <c r="AH668" s="150">
        <v>55763.956241155196</v>
      </c>
      <c r="AI668" s="150">
        <v>18315.570799207057</v>
      </c>
      <c r="AJ668" s="150">
        <v>37424.098906553969</v>
      </c>
      <c r="AK668" s="150">
        <v>2732.4814225146702</v>
      </c>
      <c r="AL668" s="150">
        <v>889135.25</v>
      </c>
      <c r="AM668" s="150">
        <v>654576.375</v>
      </c>
      <c r="AN668" s="150">
        <v>234558.890625</v>
      </c>
      <c r="AO668" s="5" t="s">
        <v>1761</v>
      </c>
    </row>
    <row r="669" spans="1:41" ht="14.25" x14ac:dyDescent="0.45">
      <c r="A669" s="150">
        <v>2015</v>
      </c>
      <c r="B669" s="5" t="s">
        <v>1476</v>
      </c>
      <c r="C669" s="5" t="s">
        <v>171</v>
      </c>
      <c r="D669" s="5" t="s">
        <v>84</v>
      </c>
      <c r="E669" s="5" t="s">
        <v>89</v>
      </c>
      <c r="F669" s="5" t="s">
        <v>90</v>
      </c>
      <c r="G669" s="5" t="s">
        <v>87</v>
      </c>
      <c r="H669" s="5" t="s">
        <v>131</v>
      </c>
      <c r="I669" s="150">
        <v>15611.159747588186</v>
      </c>
      <c r="J669" s="150">
        <v>32619.521316831884</v>
      </c>
      <c r="K669" s="150">
        <v>1149.213619543493</v>
      </c>
      <c r="L669" s="150">
        <v>3072.6343090952341</v>
      </c>
      <c r="M669" s="150">
        <v>22307.143629249367</v>
      </c>
      <c r="N669" s="150">
        <v>13463.96224581245</v>
      </c>
      <c r="O669" s="150">
        <v>33699.358724711361</v>
      </c>
      <c r="P669" s="150">
        <v>10267.316416710944</v>
      </c>
      <c r="Q669" s="150">
        <v>4885.3827028385695</v>
      </c>
      <c r="R669" s="150">
        <v>10728.65686726986</v>
      </c>
      <c r="S669" s="150">
        <v>24040.339222302988</v>
      </c>
      <c r="T669" s="150">
        <v>13385.314421314473</v>
      </c>
      <c r="U669" s="150">
        <v>1077.9901981983749</v>
      </c>
      <c r="V669" s="150">
        <v>10447.863924833962</v>
      </c>
      <c r="W669" s="150">
        <v>6795.3606051910328</v>
      </c>
      <c r="X669" s="150">
        <v>17088.814048307293</v>
      </c>
      <c r="Y669" s="150">
        <v>122563.02767504008</v>
      </c>
      <c r="Z669" s="150">
        <v>12659.253353472363</v>
      </c>
      <c r="AA669" s="150">
        <v>121215.77525573461</v>
      </c>
      <c r="AB669" s="150">
        <v>3113.7640596894221</v>
      </c>
      <c r="AC669" s="150">
        <v>11507.102948766593</v>
      </c>
      <c r="AD669" s="150">
        <v>22445.744402348169</v>
      </c>
      <c r="AE669" s="150">
        <v>26774.563934944523</v>
      </c>
      <c r="AF669" s="150">
        <v>44433.280064927902</v>
      </c>
      <c r="AG669" s="150">
        <v>182056.25188805672</v>
      </c>
      <c r="AH669" s="150">
        <v>58247.949466430378</v>
      </c>
      <c r="AI669" s="150">
        <v>22106.031245829254</v>
      </c>
      <c r="AJ669" s="150">
        <v>40921.768090423313</v>
      </c>
      <c r="AK669" s="150">
        <v>2562.1415223085455</v>
      </c>
      <c r="AL669" s="150">
        <v>891246.5625</v>
      </c>
      <c r="AM669" s="150">
        <v>664305.5</v>
      </c>
      <c r="AN669" s="150">
        <v>226941.171875</v>
      </c>
      <c r="AO669" s="5" t="s">
        <v>1762</v>
      </c>
    </row>
    <row r="670" spans="1:41" ht="14.25" x14ac:dyDescent="0.45">
      <c r="A670" s="150">
        <v>2015</v>
      </c>
      <c r="B670" s="5" t="s">
        <v>1478</v>
      </c>
      <c r="C670" s="5" t="s">
        <v>171</v>
      </c>
      <c r="D670" s="5" t="s">
        <v>84</v>
      </c>
      <c r="E670" s="5" t="s">
        <v>89</v>
      </c>
      <c r="F670" s="5" t="s">
        <v>90</v>
      </c>
      <c r="G670" s="5" t="s">
        <v>88</v>
      </c>
      <c r="H670" s="5" t="s">
        <v>131</v>
      </c>
      <c r="I670" s="150">
        <v>9940</v>
      </c>
      <c r="J670" s="150">
        <v>29591.5</v>
      </c>
      <c r="K670" s="150">
        <v>1178.3149000000001</v>
      </c>
      <c r="L670" s="150">
        <v>2220</v>
      </c>
      <c r="M670" s="150">
        <v>29916.769274999999</v>
      </c>
      <c r="N670" s="150">
        <v>13594</v>
      </c>
      <c r="O670" s="150">
        <v>20131</v>
      </c>
      <c r="P670" s="150">
        <v>7879</v>
      </c>
      <c r="Q670" s="150">
        <v>9555.6848200000004</v>
      </c>
      <c r="R670" s="150">
        <v>7391.87752</v>
      </c>
      <c r="S670" s="150">
        <v>22381.174268380932</v>
      </c>
      <c r="T670" s="150">
        <v>8440</v>
      </c>
      <c r="U670" s="150">
        <v>1115</v>
      </c>
      <c r="V670" s="150">
        <v>15035</v>
      </c>
      <c r="W670" s="150">
        <v>8761.9920000000002</v>
      </c>
      <c r="X670" s="150">
        <v>13550</v>
      </c>
      <c r="Y670" s="150">
        <v>83305</v>
      </c>
      <c r="Z670" s="150">
        <v>12820.9918</v>
      </c>
      <c r="AA670" s="150">
        <v>111225.33543000001</v>
      </c>
      <c r="AB670" s="150">
        <v>0</v>
      </c>
      <c r="AC670" s="150">
        <v>10426.6</v>
      </c>
      <c r="AD670" s="150">
        <v>25920.383000000002</v>
      </c>
      <c r="AE670" s="150">
        <v>24769</v>
      </c>
      <c r="AF670" s="150">
        <v>38052.107630073893</v>
      </c>
      <c r="AG670" s="150">
        <v>159319.10156989741</v>
      </c>
      <c r="AH670" s="150">
        <v>48427.728389999997</v>
      </c>
      <c r="AI670" s="150">
        <v>15906</v>
      </c>
      <c r="AJ670" s="150">
        <v>32500.636957130409</v>
      </c>
      <c r="AK670" s="150">
        <v>2373</v>
      </c>
      <c r="AL670" s="150">
        <v>765727.1875</v>
      </c>
      <c r="AM670" s="150">
        <v>568740.8125</v>
      </c>
      <c r="AN670" s="150">
        <v>196986.359375</v>
      </c>
      <c r="AO670" s="5" t="s">
        <v>1764</v>
      </c>
    </row>
    <row r="671" spans="1:41" ht="14.25" x14ac:dyDescent="0.45">
      <c r="A671" s="150">
        <v>2015</v>
      </c>
      <c r="B671" s="5" t="s">
        <v>1476</v>
      </c>
      <c r="C671" s="5" t="s">
        <v>171</v>
      </c>
      <c r="D671" s="5" t="s">
        <v>84</v>
      </c>
      <c r="E671" s="5" t="s">
        <v>89</v>
      </c>
      <c r="F671" s="5" t="s">
        <v>90</v>
      </c>
      <c r="G671" s="5" t="s">
        <v>88</v>
      </c>
      <c r="H671" s="5" t="s">
        <v>131</v>
      </c>
      <c r="I671" s="150">
        <v>13421.2</v>
      </c>
      <c r="J671" s="150">
        <v>27558.23</v>
      </c>
      <c r="K671" s="150">
        <v>979</v>
      </c>
      <c r="L671" s="150">
        <v>2642.616</v>
      </c>
      <c r="M671" s="150">
        <v>18901.256249999999</v>
      </c>
      <c r="N671" s="150">
        <v>11586.344989790039</v>
      </c>
      <c r="O671" s="150">
        <v>29267.943531249999</v>
      </c>
      <c r="P671" s="150">
        <v>8657.25</v>
      </c>
      <c r="Q671" s="150">
        <v>4135.4368000000004</v>
      </c>
      <c r="R671" s="150">
        <v>9043.8073842479771</v>
      </c>
      <c r="S671" s="150">
        <v>20371</v>
      </c>
      <c r="T671" s="150">
        <v>11341.625</v>
      </c>
      <c r="U671" s="150">
        <v>865</v>
      </c>
      <c r="V671" s="150">
        <v>8852.9249999999993</v>
      </c>
      <c r="W671" s="150">
        <v>5707.2783898400003</v>
      </c>
      <c r="X671" s="150">
        <v>14983.88135</v>
      </c>
      <c r="Y671" s="150">
        <v>104328</v>
      </c>
      <c r="Z671" s="150">
        <v>10715.9552</v>
      </c>
      <c r="AA671" s="150">
        <v>104385.5405705177</v>
      </c>
      <c r="AB671" s="150">
        <v>2118</v>
      </c>
      <c r="AC671" s="150">
        <v>9993.9361300000019</v>
      </c>
      <c r="AD671" s="150">
        <v>19000.140429311999</v>
      </c>
      <c r="AE671" s="150">
        <v>22700.77225931624</v>
      </c>
      <c r="AF671" s="150">
        <v>38214.932399999991</v>
      </c>
      <c r="AG671" s="150">
        <v>155248.57940708019</v>
      </c>
      <c r="AH671" s="150">
        <v>50317.583127642603</v>
      </c>
      <c r="AI671" s="150">
        <v>18639.72</v>
      </c>
      <c r="AJ671" s="150">
        <v>35367.459446533729</v>
      </c>
      <c r="AK671" s="150">
        <v>2221</v>
      </c>
      <c r="AL671" s="150">
        <v>761566.4375</v>
      </c>
      <c r="AM671" s="150">
        <v>567718</v>
      </c>
      <c r="AN671" s="150">
        <v>193848.4375</v>
      </c>
      <c r="AO671" s="5" t="s">
        <v>1765</v>
      </c>
    </row>
    <row r="672" spans="1:41" ht="14.25" x14ac:dyDescent="0.45">
      <c r="A672" s="150">
        <v>2015</v>
      </c>
      <c r="B672" s="5" t="s">
        <v>1477</v>
      </c>
      <c r="C672" s="5" t="s">
        <v>171</v>
      </c>
      <c r="D672" s="5" t="s">
        <v>84</v>
      </c>
      <c r="E672" s="5" t="s">
        <v>89</v>
      </c>
      <c r="F672" s="5" t="s">
        <v>90</v>
      </c>
      <c r="G672" s="5" t="s">
        <v>88</v>
      </c>
      <c r="H672" s="5" t="s">
        <v>131</v>
      </c>
      <c r="I672" s="150">
        <v>14351.4</v>
      </c>
      <c r="J672" s="150">
        <v>30266.16</v>
      </c>
      <c r="K672" s="150">
        <v>1178.3149000000001</v>
      </c>
      <c r="L672" s="150">
        <v>2729</v>
      </c>
      <c r="M672" s="150">
        <v>32801.688012048202</v>
      </c>
      <c r="N672" s="150">
        <v>14803.8612111</v>
      </c>
      <c r="O672" s="150">
        <v>20265</v>
      </c>
      <c r="P672" s="150">
        <v>7879</v>
      </c>
      <c r="Q672" s="150">
        <v>10623.843615</v>
      </c>
      <c r="R672" s="150">
        <v>7960.5767274779491</v>
      </c>
      <c r="S672" s="150">
        <v>23296.41171779326</v>
      </c>
      <c r="T672" s="150">
        <v>10700</v>
      </c>
      <c r="U672" s="150">
        <v>893.85000000000014</v>
      </c>
      <c r="V672" s="150">
        <v>16350</v>
      </c>
      <c r="W672" s="150">
        <v>8812.4555600000003</v>
      </c>
      <c r="X672" s="150">
        <v>13549.35</v>
      </c>
      <c r="Y672" s="150">
        <v>83305</v>
      </c>
      <c r="Z672" s="150">
        <v>11394</v>
      </c>
      <c r="AA672" s="150">
        <v>112314.3518952169</v>
      </c>
      <c r="AB672" s="150">
        <v>1604</v>
      </c>
      <c r="AC672" s="150">
        <v>10426.6</v>
      </c>
      <c r="AD672" s="150">
        <v>29780.754813914999</v>
      </c>
      <c r="AE672" s="150">
        <v>24778.443500000001</v>
      </c>
      <c r="AF672" s="150">
        <v>41211.911060000013</v>
      </c>
      <c r="AG672" s="150">
        <v>175271</v>
      </c>
      <c r="AH672" s="150">
        <v>45242.414346902609</v>
      </c>
      <c r="AI672" s="150">
        <v>16173</v>
      </c>
      <c r="AJ672" s="150">
        <v>37401.055261117057</v>
      </c>
      <c r="AK672" s="150">
        <v>2373</v>
      </c>
      <c r="AL672" s="150">
        <v>807736.4375</v>
      </c>
      <c r="AM672" s="150">
        <v>601960.0625</v>
      </c>
      <c r="AN672" s="150">
        <v>205776.390625</v>
      </c>
      <c r="AO672" s="5" t="s">
        <v>1763</v>
      </c>
    </row>
    <row r="673" spans="1:41" ht="14.25" x14ac:dyDescent="0.45">
      <c r="A673" s="150">
        <v>2015</v>
      </c>
      <c r="B673" s="5" t="s">
        <v>1478</v>
      </c>
      <c r="C673" s="5" t="s">
        <v>171</v>
      </c>
      <c r="D673" s="5" t="s">
        <v>84</v>
      </c>
      <c r="E673" s="5" t="s">
        <v>91</v>
      </c>
      <c r="F673" s="5" t="s">
        <v>92</v>
      </c>
      <c r="G673" s="5" t="s">
        <v>87</v>
      </c>
      <c r="H673" s="5" t="s">
        <v>131</v>
      </c>
      <c r="I673" s="150">
        <v>1084.2550767875618</v>
      </c>
      <c r="J673" s="150">
        <v>0</v>
      </c>
      <c r="K673" s="150">
        <v>0</v>
      </c>
      <c r="L673" s="150">
        <v>565.38069045710199</v>
      </c>
      <c r="M673" s="150">
        <v>1160.7000732805679</v>
      </c>
      <c r="N673" s="150">
        <v>378.83960725129646</v>
      </c>
      <c r="O673" s="150">
        <v>538.89646259454935</v>
      </c>
      <c r="P673" s="150">
        <v>0</v>
      </c>
      <c r="Q673" s="150">
        <v>0</v>
      </c>
      <c r="R673" s="150">
        <v>405.82703544323766</v>
      </c>
      <c r="S673" s="150">
        <v>2144.0709686988271</v>
      </c>
      <c r="T673" s="150">
        <v>3897.7874484669865</v>
      </c>
      <c r="U673" s="150">
        <v>0</v>
      </c>
      <c r="V673" s="150">
        <v>603.37979999902541</v>
      </c>
      <c r="W673" s="150">
        <v>1434.7542572495909</v>
      </c>
      <c r="X673" s="150">
        <v>973.00750190682527</v>
      </c>
      <c r="Y673" s="150">
        <v>2795.8132717512094</v>
      </c>
      <c r="Z673" s="150">
        <v>0</v>
      </c>
      <c r="AA673" s="150">
        <v>6369.0876846132924</v>
      </c>
      <c r="AB673" s="150">
        <v>0</v>
      </c>
      <c r="AC673" s="150">
        <v>3491.7727204523753</v>
      </c>
      <c r="AD673" s="150">
        <v>0</v>
      </c>
      <c r="AE673" s="150">
        <v>120.9062576333925</v>
      </c>
      <c r="AF673" s="150">
        <v>8412.1806900299234</v>
      </c>
      <c r="AG673" s="150">
        <v>9752.0667762452231</v>
      </c>
      <c r="AH673" s="150">
        <v>4721.4371818875916</v>
      </c>
      <c r="AI673" s="150">
        <v>1015.6125641204969</v>
      </c>
      <c r="AJ673" s="150">
        <v>1031.6314836562469</v>
      </c>
      <c r="AK673" s="150">
        <v>0</v>
      </c>
      <c r="AL673" s="150">
        <v>50897.41015625</v>
      </c>
      <c r="AM673" s="150">
        <v>35011.14453125</v>
      </c>
      <c r="AN673" s="150">
        <v>15886.2666015625</v>
      </c>
      <c r="AO673" s="5" t="s">
        <v>1766</v>
      </c>
    </row>
    <row r="674" spans="1:41" ht="14.25" x14ac:dyDescent="0.45">
      <c r="A674" s="150">
        <v>2015</v>
      </c>
      <c r="B674" s="5" t="s">
        <v>1476</v>
      </c>
      <c r="C674" s="5" t="s">
        <v>171</v>
      </c>
      <c r="D674" s="5" t="s">
        <v>84</v>
      </c>
      <c r="E674" s="5" t="s">
        <v>91</v>
      </c>
      <c r="F674" s="5" t="s">
        <v>92</v>
      </c>
      <c r="G674" s="5" t="s">
        <v>87</v>
      </c>
      <c r="H674" s="5" t="s">
        <v>131</v>
      </c>
      <c r="I674" s="150">
        <v>774.20707000824791</v>
      </c>
      <c r="J674" s="150">
        <v>0</v>
      </c>
      <c r="K674" s="150">
        <v>36.290956406636624</v>
      </c>
      <c r="L674" s="150">
        <v>263.71428322155947</v>
      </c>
      <c r="M674" s="150">
        <v>100.40497939169465</v>
      </c>
      <c r="N674" s="150">
        <v>834.69199735264226</v>
      </c>
      <c r="O674" s="150">
        <v>1502.4455952347562</v>
      </c>
      <c r="P674" s="150">
        <v>0</v>
      </c>
      <c r="Q674" s="150">
        <v>971.80285975255606</v>
      </c>
      <c r="R674" s="150">
        <v>522.58977225556737</v>
      </c>
      <c r="S674" s="150">
        <v>2782.3066578421412</v>
      </c>
      <c r="T674" s="150">
        <v>1589.543890610684</v>
      </c>
      <c r="U674" s="150">
        <v>0</v>
      </c>
      <c r="V674" s="150">
        <v>353.23197569126313</v>
      </c>
      <c r="W674" s="150">
        <v>1608.8990673608903</v>
      </c>
      <c r="X674" s="150">
        <v>991.95280844806769</v>
      </c>
      <c r="Y674" s="150">
        <v>2771.41937092015</v>
      </c>
      <c r="Z674" s="150">
        <v>0</v>
      </c>
      <c r="AA674" s="150">
        <v>6268.3275025857392</v>
      </c>
      <c r="AB674" s="150">
        <v>0</v>
      </c>
      <c r="AC674" s="150">
        <v>289.50066503548402</v>
      </c>
      <c r="AD674" s="150">
        <v>372.31071742196565</v>
      </c>
      <c r="AE674" s="150">
        <v>302.42463672197186</v>
      </c>
      <c r="AF674" s="150">
        <v>3999.9178429252224</v>
      </c>
      <c r="AG674" s="150">
        <v>14249.250714524034</v>
      </c>
      <c r="AH674" s="150">
        <v>4229.106119920054</v>
      </c>
      <c r="AI674" s="150">
        <v>1066.9541183551166</v>
      </c>
      <c r="AJ674" s="150">
        <v>1885.657849737255</v>
      </c>
      <c r="AK674" s="150">
        <v>0</v>
      </c>
      <c r="AL674" s="150">
        <v>47766.94921875</v>
      </c>
      <c r="AM674" s="150">
        <v>33486.734375</v>
      </c>
      <c r="AN674" s="150">
        <v>14280.21484375</v>
      </c>
      <c r="AO674" s="5" t="s">
        <v>5036</v>
      </c>
    </row>
    <row r="675" spans="1:41" ht="14.25" x14ac:dyDescent="0.45">
      <c r="A675" s="150">
        <v>2015</v>
      </c>
      <c r="B675" s="5" t="s">
        <v>1477</v>
      </c>
      <c r="C675" s="5" t="s">
        <v>171</v>
      </c>
      <c r="D675" s="5" t="s">
        <v>84</v>
      </c>
      <c r="E675" s="5" t="s">
        <v>91</v>
      </c>
      <c r="F675" s="5" t="s">
        <v>92</v>
      </c>
      <c r="G675" s="5" t="s">
        <v>87</v>
      </c>
      <c r="H675" s="5" t="s">
        <v>131</v>
      </c>
      <c r="I675" s="150">
        <v>1116.4902391161725</v>
      </c>
      <c r="J675" s="150">
        <v>0</v>
      </c>
      <c r="K675" s="150">
        <v>88.929163958947981</v>
      </c>
      <c r="L675" s="150">
        <v>646.21859143502195</v>
      </c>
      <c r="M675" s="150">
        <v>1159.6362980246818</v>
      </c>
      <c r="N675" s="150">
        <v>2195.8659035112996</v>
      </c>
      <c r="O675" s="150">
        <v>554.91798310383535</v>
      </c>
      <c r="P675" s="150">
        <v>0</v>
      </c>
      <c r="Q675" s="150">
        <v>802.73392000277045</v>
      </c>
      <c r="R675" s="150">
        <v>1951.6987183523784</v>
      </c>
      <c r="S675" s="150">
        <v>3512.1091152853855</v>
      </c>
      <c r="T675" s="150">
        <v>2573.0171438788948</v>
      </c>
      <c r="U675" s="150">
        <v>0</v>
      </c>
      <c r="V675" s="150">
        <v>528.83209500921066</v>
      </c>
      <c r="W675" s="150">
        <v>2740.203972121717</v>
      </c>
      <c r="X675" s="150">
        <v>972.29219261783123</v>
      </c>
      <c r="Y675" s="150">
        <v>2878.9334678976761</v>
      </c>
      <c r="Z675" s="150">
        <v>0</v>
      </c>
      <c r="AA675" s="150">
        <v>8207.1453747342221</v>
      </c>
      <c r="AB675" s="150">
        <v>0</v>
      </c>
      <c r="AC675" s="150">
        <v>3595.5839571881847</v>
      </c>
      <c r="AD675" s="150">
        <v>8019.0391447248694</v>
      </c>
      <c r="AE675" s="150">
        <v>327.25932336892856</v>
      </c>
      <c r="AF675" s="150">
        <v>9665.3978000409188</v>
      </c>
      <c r="AG675" s="150">
        <v>13620.390751952473</v>
      </c>
      <c r="AH675" s="150">
        <v>7049.1895398104443</v>
      </c>
      <c r="AI675" s="150">
        <v>1164.3791867691589</v>
      </c>
      <c r="AJ675" s="150">
        <v>2035.657595748105</v>
      </c>
      <c r="AK675" s="150">
        <v>0</v>
      </c>
      <c r="AL675" s="150">
        <v>75405.921875</v>
      </c>
      <c r="AM675" s="150">
        <v>47572.20703125</v>
      </c>
      <c r="AN675" s="150">
        <v>27833.712890625</v>
      </c>
      <c r="AO675" s="5" t="s">
        <v>5037</v>
      </c>
    </row>
    <row r="676" spans="1:41" ht="14.25" x14ac:dyDescent="0.45">
      <c r="A676" s="150">
        <v>2015</v>
      </c>
      <c r="B676" s="5" t="s">
        <v>1478</v>
      </c>
      <c r="C676" s="5" t="s">
        <v>171</v>
      </c>
      <c r="D676" s="5" t="s">
        <v>84</v>
      </c>
      <c r="E676" s="5" t="s">
        <v>91</v>
      </c>
      <c r="F676" s="5" t="s">
        <v>92</v>
      </c>
      <c r="G676" s="5" t="s">
        <v>88</v>
      </c>
      <c r="H676" s="5" t="s">
        <v>131</v>
      </c>
      <c r="I676" s="150">
        <v>941.61200000000008</v>
      </c>
      <c r="J676" s="150"/>
      <c r="K676" s="150">
        <v>76</v>
      </c>
      <c r="L676" s="150">
        <v>491</v>
      </c>
      <c r="M676" s="150">
        <v>1008</v>
      </c>
      <c r="N676" s="150">
        <v>329</v>
      </c>
      <c r="O676" s="150">
        <v>468</v>
      </c>
      <c r="P676" s="150">
        <v>0</v>
      </c>
      <c r="Q676" s="150">
        <v>0</v>
      </c>
      <c r="R676" s="150">
        <v>352.43700000000001</v>
      </c>
      <c r="S676" s="150">
        <v>1862</v>
      </c>
      <c r="T676" s="150">
        <v>3385</v>
      </c>
      <c r="U676" s="150">
        <v>0</v>
      </c>
      <c r="V676" s="150">
        <v>524</v>
      </c>
      <c r="W676" s="150">
        <v>1246</v>
      </c>
      <c r="X676" s="150">
        <v>845</v>
      </c>
      <c r="Y676" s="150">
        <v>2428</v>
      </c>
      <c r="Z676" s="150">
        <v>0</v>
      </c>
      <c r="AA676" s="150">
        <v>5531.1794440960002</v>
      </c>
      <c r="AB676" s="150"/>
      <c r="AC676" s="150">
        <v>3105.2</v>
      </c>
      <c r="AD676" s="150"/>
      <c r="AE676" s="150">
        <v>105</v>
      </c>
      <c r="AF676" s="150">
        <v>7305.485999999999</v>
      </c>
      <c r="AG676" s="150">
        <v>8469.0985524552707</v>
      </c>
      <c r="AH676" s="150">
        <v>4100.2915300000004</v>
      </c>
      <c r="AI676" s="150">
        <v>882</v>
      </c>
      <c r="AJ676" s="150">
        <v>895.9114929547635</v>
      </c>
      <c r="AK676" s="150"/>
      <c r="AL676" s="150">
        <v>44350.21484375</v>
      </c>
      <c r="AM676" s="150">
        <v>30477.923828125</v>
      </c>
      <c r="AN676" s="150">
        <v>13872.2919921875</v>
      </c>
      <c r="AO676" s="5" t="s">
        <v>1767</v>
      </c>
    </row>
    <row r="677" spans="1:41" ht="14.25" x14ac:dyDescent="0.45">
      <c r="A677" s="150">
        <v>2015</v>
      </c>
      <c r="B677" s="5" t="s">
        <v>1476</v>
      </c>
      <c r="C677" s="5" t="s">
        <v>171</v>
      </c>
      <c r="D677" s="5" t="s">
        <v>84</v>
      </c>
      <c r="E677" s="5" t="s">
        <v>91</v>
      </c>
      <c r="F677" s="5" t="s">
        <v>92</v>
      </c>
      <c r="G677" s="5" t="s">
        <v>88</v>
      </c>
      <c r="H677" s="5" t="s">
        <v>131</v>
      </c>
      <c r="I677" s="150">
        <v>665.6</v>
      </c>
      <c r="J677" s="150"/>
      <c r="K677" s="150">
        <v>30</v>
      </c>
      <c r="L677" s="150">
        <v>226.80719999999999</v>
      </c>
      <c r="M677" s="150">
        <v>85.074999999999989</v>
      </c>
      <c r="N677" s="150">
        <v>718.29</v>
      </c>
      <c r="O677" s="150">
        <v>1304.87625</v>
      </c>
      <c r="P677" s="150">
        <v>420</v>
      </c>
      <c r="Q677" s="150">
        <v>822.62323199999992</v>
      </c>
      <c r="R677" s="150">
        <v>440.52124135647318</v>
      </c>
      <c r="S677" s="150">
        <v>2358</v>
      </c>
      <c r="T677" s="150">
        <v>1314</v>
      </c>
      <c r="U677" s="150"/>
      <c r="V677" s="150">
        <v>299</v>
      </c>
      <c r="W677" s="150">
        <v>1378</v>
      </c>
      <c r="X677" s="150">
        <v>870</v>
      </c>
      <c r="Y677" s="150">
        <v>2409</v>
      </c>
      <c r="Z677" s="150">
        <v>0</v>
      </c>
      <c r="AA677" s="150">
        <v>5397.9537725043911</v>
      </c>
      <c r="AB677" s="150"/>
      <c r="AC677" s="150">
        <v>251.43176</v>
      </c>
      <c r="AD677" s="150">
        <v>307.771484375</v>
      </c>
      <c r="AE677" s="150">
        <v>256.41025641025641</v>
      </c>
      <c r="AF677" s="150">
        <v>3440.1252564000001</v>
      </c>
      <c r="AG677" s="150">
        <v>12152.13551423428</v>
      </c>
      <c r="AH677" s="150">
        <v>3619.4088000000002</v>
      </c>
      <c r="AI677" s="150">
        <v>882</v>
      </c>
      <c r="AJ677" s="150">
        <v>1629.715094492188</v>
      </c>
      <c r="AK677" s="150"/>
      <c r="AL677" s="150">
        <v>41278.74609375</v>
      </c>
      <c r="AM677" s="150">
        <v>29129.61328125</v>
      </c>
      <c r="AN677" s="150">
        <v>12149.1318359375</v>
      </c>
      <c r="AO677" s="5" t="s">
        <v>5038</v>
      </c>
    </row>
    <row r="678" spans="1:41" ht="14.25" x14ac:dyDescent="0.45">
      <c r="A678" s="150">
        <v>2015</v>
      </c>
      <c r="B678" s="5" t="s">
        <v>1477</v>
      </c>
      <c r="C678" s="5" t="s">
        <v>171</v>
      </c>
      <c r="D678" s="5" t="s">
        <v>84</v>
      </c>
      <c r="E678" s="5" t="s">
        <v>91</v>
      </c>
      <c r="F678" s="5" t="s">
        <v>92</v>
      </c>
      <c r="G678" s="5" t="s">
        <v>88</v>
      </c>
      <c r="H678" s="5" t="s">
        <v>131</v>
      </c>
      <c r="I678" s="150">
        <v>960.44424000000015</v>
      </c>
      <c r="J678" s="150"/>
      <c r="K678" s="150">
        <v>76.44472361809045</v>
      </c>
      <c r="L678" s="150">
        <v>545</v>
      </c>
      <c r="M678" s="150">
        <v>978</v>
      </c>
      <c r="N678" s="150">
        <v>1877.8496786400001</v>
      </c>
      <c r="O678" s="150">
        <v>479</v>
      </c>
      <c r="P678" s="150">
        <v>0</v>
      </c>
      <c r="Q678" s="150">
        <v>710.85</v>
      </c>
      <c r="R678" s="150">
        <v>1668.8849115502239</v>
      </c>
      <c r="S678" s="150">
        <v>2962</v>
      </c>
      <c r="T678" s="150">
        <v>2170</v>
      </c>
      <c r="U678" s="150">
        <v>0</v>
      </c>
      <c r="V678" s="150">
        <v>455</v>
      </c>
      <c r="W678" s="150">
        <v>2311</v>
      </c>
      <c r="X678" s="150">
        <v>845</v>
      </c>
      <c r="Y678" s="150">
        <v>2428</v>
      </c>
      <c r="Z678" s="150">
        <v>0</v>
      </c>
      <c r="AA678" s="150">
        <v>7062.9304927543581</v>
      </c>
      <c r="AB678" s="150"/>
      <c r="AC678" s="150">
        <v>3105.2</v>
      </c>
      <c r="AD678" s="150">
        <v>6763</v>
      </c>
      <c r="AE678" s="150">
        <v>276</v>
      </c>
      <c r="AF678" s="150">
        <v>8151.485999999999</v>
      </c>
      <c r="AG678" s="150">
        <v>11774</v>
      </c>
      <c r="AH678" s="150">
        <v>6054.3004774999999</v>
      </c>
      <c r="AI678" s="150">
        <v>982</v>
      </c>
      <c r="AJ678" s="150">
        <v>1748.3545710271351</v>
      </c>
      <c r="AK678" s="150"/>
      <c r="AL678" s="150">
        <v>64384.7421875</v>
      </c>
      <c r="AM678" s="150">
        <v>40764.00390625</v>
      </c>
      <c r="AN678" s="150">
        <v>23620.74609375</v>
      </c>
      <c r="AO678" s="5" t="s">
        <v>5039</v>
      </c>
    </row>
    <row r="679" spans="1:41" ht="14.25" x14ac:dyDescent="0.45">
      <c r="A679" s="150">
        <v>2015</v>
      </c>
      <c r="B679" s="5" t="s">
        <v>1478</v>
      </c>
      <c r="C679" s="5" t="s">
        <v>171</v>
      </c>
      <c r="D679" s="5" t="s">
        <v>84</v>
      </c>
      <c r="E679" s="5" t="s">
        <v>93</v>
      </c>
      <c r="F679" s="5" t="s">
        <v>225</v>
      </c>
      <c r="G679" s="5" t="s">
        <v>87</v>
      </c>
      <c r="H679" s="5" t="s">
        <v>131</v>
      </c>
      <c r="I679" s="150">
        <v>0</v>
      </c>
      <c r="J679" s="150">
        <v>0</v>
      </c>
      <c r="K679" s="150">
        <v>40.302085877797495</v>
      </c>
      <c r="L679" s="150">
        <v>0</v>
      </c>
      <c r="M679" s="150">
        <v>123.20923396926663</v>
      </c>
      <c r="N679" s="150">
        <v>0</v>
      </c>
      <c r="O679" s="150">
        <v>222.23721641185477</v>
      </c>
      <c r="P679" s="150">
        <v>0</v>
      </c>
      <c r="Q679" s="150">
        <v>0</v>
      </c>
      <c r="R679" s="150">
        <v>103.63393511433642</v>
      </c>
      <c r="S679" s="150">
        <v>0</v>
      </c>
      <c r="T679" s="150">
        <v>57.57440839685357</v>
      </c>
      <c r="U679" s="150">
        <v>0</v>
      </c>
      <c r="V679" s="150">
        <v>172.7232251905607</v>
      </c>
      <c r="W679" s="150">
        <v>57.57440839685357</v>
      </c>
      <c r="X679" s="150">
        <v>287.87204198426787</v>
      </c>
      <c r="Y679" s="150">
        <v>0</v>
      </c>
      <c r="Z679" s="150">
        <v>0</v>
      </c>
      <c r="AA679" s="150">
        <v>0</v>
      </c>
      <c r="AB679" s="150">
        <v>0</v>
      </c>
      <c r="AC679" s="150">
        <v>0</v>
      </c>
      <c r="AD679" s="150">
        <v>0</v>
      </c>
      <c r="AE679" s="150">
        <v>0</v>
      </c>
      <c r="AF679" s="150">
        <v>0</v>
      </c>
      <c r="AG679" s="150">
        <v>1911.7130244016719</v>
      </c>
      <c r="AH679" s="150">
        <v>237.4300267582845</v>
      </c>
      <c r="AI679" s="150">
        <v>0</v>
      </c>
      <c r="AJ679" s="150">
        <v>0</v>
      </c>
      <c r="AK679" s="150">
        <v>0</v>
      </c>
      <c r="AL679" s="150">
        <v>3214.26953125</v>
      </c>
      <c r="AM679" s="150">
        <v>2188.070068359375</v>
      </c>
      <c r="AN679" s="150">
        <v>1026.199462890625</v>
      </c>
      <c r="AO679" s="5" t="s">
        <v>1768</v>
      </c>
    </row>
    <row r="680" spans="1:41" ht="14.25" x14ac:dyDescent="0.45">
      <c r="A680" s="150">
        <v>2015</v>
      </c>
      <c r="B680" s="5" t="s">
        <v>1477</v>
      </c>
      <c r="C680" s="5" t="s">
        <v>171</v>
      </c>
      <c r="D680" s="5" t="s">
        <v>84</v>
      </c>
      <c r="E680" s="5" t="s">
        <v>93</v>
      </c>
      <c r="F680" s="5" t="s">
        <v>225</v>
      </c>
      <c r="G680" s="5" t="s">
        <v>87</v>
      </c>
      <c r="H680" s="5" t="s">
        <v>131</v>
      </c>
      <c r="I680" s="150">
        <v>0</v>
      </c>
      <c r="J680" s="150">
        <v>0</v>
      </c>
      <c r="K680" s="150">
        <v>41.500276514175724</v>
      </c>
      <c r="L680" s="150">
        <v>0</v>
      </c>
      <c r="M680" s="150">
        <v>126.87227391476578</v>
      </c>
      <c r="N680" s="150">
        <v>13.149362613516578</v>
      </c>
      <c r="O680" s="150">
        <v>218.17288224595239</v>
      </c>
      <c r="P680" s="150">
        <v>41.500276514175724</v>
      </c>
      <c r="Q680" s="150">
        <v>0</v>
      </c>
      <c r="R680" s="150">
        <v>89.829724417621009</v>
      </c>
      <c r="S680" s="150">
        <v>0</v>
      </c>
      <c r="T680" s="150">
        <v>0</v>
      </c>
      <c r="U680" s="150">
        <v>0</v>
      </c>
      <c r="V680" s="150">
        <v>237.14443722386127</v>
      </c>
      <c r="W680" s="150">
        <v>59.286109305965319</v>
      </c>
      <c r="X680" s="150">
        <v>288.13049122699147</v>
      </c>
      <c r="Y680" s="150">
        <v>0</v>
      </c>
      <c r="Z680" s="150">
        <v>0</v>
      </c>
      <c r="AA680" s="150">
        <v>0</v>
      </c>
      <c r="AB680" s="150">
        <v>117.38649642581133</v>
      </c>
      <c r="AC680" s="150">
        <v>0</v>
      </c>
      <c r="AD680" s="150">
        <v>0</v>
      </c>
      <c r="AE680" s="150">
        <v>0</v>
      </c>
      <c r="AF680" s="150">
        <v>0</v>
      </c>
      <c r="AG680" s="150">
        <v>2787.6328595664895</v>
      </c>
      <c r="AH680" s="150">
        <v>118.57221861193064</v>
      </c>
      <c r="AI680" s="150">
        <v>0</v>
      </c>
      <c r="AJ680" s="150">
        <v>0</v>
      </c>
      <c r="AK680" s="150">
        <v>0</v>
      </c>
      <c r="AL680" s="150">
        <v>4139.17724609375</v>
      </c>
      <c r="AM680" s="150">
        <v>3169.256591796875</v>
      </c>
      <c r="AN680" s="150">
        <v>969.92071533203125</v>
      </c>
      <c r="AO680" s="5" t="s">
        <v>1770</v>
      </c>
    </row>
    <row r="681" spans="1:41" ht="14.25" x14ac:dyDescent="0.45">
      <c r="A681" s="150">
        <v>2015</v>
      </c>
      <c r="B681" s="5" t="s">
        <v>1476</v>
      </c>
      <c r="C681" s="5" t="s">
        <v>171</v>
      </c>
      <c r="D681" s="5" t="s">
        <v>84</v>
      </c>
      <c r="E681" s="5" t="s">
        <v>93</v>
      </c>
      <c r="F681" s="5" t="s">
        <v>225</v>
      </c>
      <c r="G681" s="5" t="s">
        <v>87</v>
      </c>
      <c r="H681" s="5" t="s">
        <v>131</v>
      </c>
      <c r="I681" s="150">
        <v>0</v>
      </c>
      <c r="J681" s="150">
        <v>0</v>
      </c>
      <c r="K681" s="150">
        <v>42.339449141076059</v>
      </c>
      <c r="L681" s="150">
        <v>0</v>
      </c>
      <c r="M681" s="150">
        <v>108.87286921990987</v>
      </c>
      <c r="N681" s="150">
        <v>0</v>
      </c>
      <c r="O681" s="150">
        <v>190.52752113484226</v>
      </c>
      <c r="P681" s="150">
        <v>42.339449141076059</v>
      </c>
      <c r="Q681" s="150">
        <v>0</v>
      </c>
      <c r="R681" s="150">
        <v>105.61490909343138</v>
      </c>
      <c r="S681" s="150">
        <v>0</v>
      </c>
      <c r="T681" s="150">
        <v>145.1638256265465</v>
      </c>
      <c r="U681" s="150">
        <v>0</v>
      </c>
      <c r="V681" s="150">
        <v>241.93970937757749</v>
      </c>
      <c r="W681" s="150">
        <v>60.484927344394372</v>
      </c>
      <c r="X681" s="150">
        <v>176.16969129435259</v>
      </c>
      <c r="Y681" s="150">
        <v>0</v>
      </c>
      <c r="Z681" s="150">
        <v>0</v>
      </c>
      <c r="AA681" s="150">
        <v>0</v>
      </c>
      <c r="AB681" s="150">
        <v>244.35910647135324</v>
      </c>
      <c r="AC681" s="150">
        <v>0</v>
      </c>
      <c r="AD681" s="150">
        <v>0</v>
      </c>
      <c r="AE681" s="150">
        <v>0</v>
      </c>
      <c r="AF681" s="150">
        <v>604.84927344394373</v>
      </c>
      <c r="AG681" s="150">
        <v>3361.2258368183625</v>
      </c>
      <c r="AH681" s="150">
        <v>120.96985468878874</v>
      </c>
      <c r="AI681" s="150">
        <v>0</v>
      </c>
      <c r="AJ681" s="150">
        <v>0</v>
      </c>
      <c r="AK681" s="150">
        <v>0</v>
      </c>
      <c r="AL681" s="150">
        <v>5444.8564453125</v>
      </c>
      <c r="AM681" s="150">
        <v>4355.96923828125</v>
      </c>
      <c r="AN681" s="150">
        <v>1088.8873291015625</v>
      </c>
      <c r="AO681" s="5" t="s">
        <v>1769</v>
      </c>
    </row>
    <row r="682" spans="1:41" ht="14.25" x14ac:dyDescent="0.45">
      <c r="A682" s="150">
        <v>2015</v>
      </c>
      <c r="B682" s="5" t="s">
        <v>1476</v>
      </c>
      <c r="C682" s="5" t="s">
        <v>171</v>
      </c>
      <c r="D682" s="5" t="s">
        <v>84</v>
      </c>
      <c r="E682" s="5" t="s">
        <v>93</v>
      </c>
      <c r="F682" s="5" t="s">
        <v>225</v>
      </c>
      <c r="G682" s="5" t="s">
        <v>88</v>
      </c>
      <c r="H682" s="5" t="s">
        <v>131</v>
      </c>
      <c r="I682" s="150"/>
      <c r="J682" s="150">
        <v>0</v>
      </c>
      <c r="K682" s="150">
        <v>36</v>
      </c>
      <c r="L682" s="150">
        <v>0</v>
      </c>
      <c r="M682" s="150">
        <v>92.249999999999986</v>
      </c>
      <c r="N682" s="150">
        <v>0</v>
      </c>
      <c r="O682" s="150">
        <v>165.47343749999999</v>
      </c>
      <c r="P682" s="150">
        <v>35.700000000000003</v>
      </c>
      <c r="Q682" s="150">
        <v>0</v>
      </c>
      <c r="R682" s="150">
        <v>89.028934988104908</v>
      </c>
      <c r="S682" s="150">
        <v>0</v>
      </c>
      <c r="T682" s="150">
        <v>123</v>
      </c>
      <c r="U682" s="150"/>
      <c r="V682" s="150">
        <v>205</v>
      </c>
      <c r="W682" s="150">
        <v>50.8</v>
      </c>
      <c r="X682" s="150">
        <v>154.5</v>
      </c>
      <c r="Y682" s="150">
        <v>0</v>
      </c>
      <c r="Z682" s="150">
        <v>0</v>
      </c>
      <c r="AA682" s="150">
        <v>0</v>
      </c>
      <c r="AB682" s="150">
        <v>202</v>
      </c>
      <c r="AC682" s="150"/>
      <c r="AD682" s="150">
        <v>0</v>
      </c>
      <c r="AE682" s="150">
        <v>0</v>
      </c>
      <c r="AF682" s="150">
        <v>520.20000000000005</v>
      </c>
      <c r="AG682" s="150">
        <v>2863.2913262282591</v>
      </c>
      <c r="AH682" s="150">
        <v>104.5</v>
      </c>
      <c r="AI682" s="150">
        <v>0</v>
      </c>
      <c r="AJ682" s="150">
        <v>0</v>
      </c>
      <c r="AK682" s="150"/>
      <c r="AL682" s="150">
        <v>4641.74365234375</v>
      </c>
      <c r="AM682" s="150">
        <v>3713.22021484375</v>
      </c>
      <c r="AN682" s="150">
        <v>928.5234375</v>
      </c>
      <c r="AO682" s="5" t="s">
        <v>1773</v>
      </c>
    </row>
    <row r="683" spans="1:41" ht="14.25" x14ac:dyDescent="0.45">
      <c r="A683" s="150">
        <v>2015</v>
      </c>
      <c r="B683" s="5" t="s">
        <v>1477</v>
      </c>
      <c r="C683" s="5" t="s">
        <v>171</v>
      </c>
      <c r="D683" s="5" t="s">
        <v>84</v>
      </c>
      <c r="E683" s="5" t="s">
        <v>93</v>
      </c>
      <c r="F683" s="5" t="s">
        <v>225</v>
      </c>
      <c r="G683" s="5" t="s">
        <v>88</v>
      </c>
      <c r="H683" s="5" t="s">
        <v>131</v>
      </c>
      <c r="I683" s="150">
        <v>0</v>
      </c>
      <c r="J683" s="150"/>
      <c r="K683" s="150">
        <v>35.773499999999999</v>
      </c>
      <c r="L683" s="150">
        <v>0</v>
      </c>
      <c r="M683" s="150">
        <v>107</v>
      </c>
      <c r="N683" s="150">
        <v>11.245006500000001</v>
      </c>
      <c r="O683" s="150">
        <v>188</v>
      </c>
      <c r="P683" s="150">
        <v>35</v>
      </c>
      <c r="Q683" s="150">
        <v>0</v>
      </c>
      <c r="R683" s="150">
        <v>76.812814539244528</v>
      </c>
      <c r="S683" s="150">
        <v>0</v>
      </c>
      <c r="T683" s="150">
        <v>0</v>
      </c>
      <c r="U683" s="150"/>
      <c r="V683" s="150">
        <v>204</v>
      </c>
      <c r="W683" s="150">
        <v>50</v>
      </c>
      <c r="X683" s="150">
        <v>250</v>
      </c>
      <c r="Y683" s="150">
        <v>0</v>
      </c>
      <c r="Z683" s="150">
        <v>0</v>
      </c>
      <c r="AA683" s="150">
        <v>0</v>
      </c>
      <c r="AB683" s="150">
        <v>0</v>
      </c>
      <c r="AC683" s="150"/>
      <c r="AD683" s="150">
        <v>0</v>
      </c>
      <c r="AE683" s="150">
        <v>0</v>
      </c>
      <c r="AF683" s="150">
        <v>0</v>
      </c>
      <c r="AG683" s="150">
        <v>2386</v>
      </c>
      <c r="AH683" s="150">
        <v>103.6227166666667</v>
      </c>
      <c r="AI683" s="150">
        <v>0</v>
      </c>
      <c r="AJ683" s="150">
        <v>0</v>
      </c>
      <c r="AK683" s="150">
        <v>0</v>
      </c>
      <c r="AL683" s="150">
        <v>3447.4541015625</v>
      </c>
      <c r="AM683" s="150">
        <v>2713.057861328125</v>
      </c>
      <c r="AN683" s="150">
        <v>734.396240234375</v>
      </c>
      <c r="AO683" s="5" t="s">
        <v>1771</v>
      </c>
    </row>
    <row r="684" spans="1:41" ht="14.25" x14ac:dyDescent="0.45">
      <c r="A684" s="150">
        <v>2015</v>
      </c>
      <c r="B684" s="5" t="s">
        <v>1478</v>
      </c>
      <c r="C684" s="5" t="s">
        <v>171</v>
      </c>
      <c r="D684" s="5" t="s">
        <v>84</v>
      </c>
      <c r="E684" s="5" t="s">
        <v>93</v>
      </c>
      <c r="F684" s="5" t="s">
        <v>225</v>
      </c>
      <c r="G684" s="5" t="s">
        <v>88</v>
      </c>
      <c r="H684" s="5" t="s">
        <v>131</v>
      </c>
      <c r="I684" s="150">
        <v>0</v>
      </c>
      <c r="J684" s="150"/>
      <c r="K684" s="150">
        <v>35.773499999999999</v>
      </c>
      <c r="L684" s="150">
        <v>0</v>
      </c>
      <c r="M684" s="150">
        <v>107</v>
      </c>
      <c r="N684" s="150">
        <v>0</v>
      </c>
      <c r="O684" s="150">
        <v>193</v>
      </c>
      <c r="P684" s="150">
        <v>35</v>
      </c>
      <c r="Q684" s="150">
        <v>0</v>
      </c>
      <c r="R684" s="150">
        <v>89.851649999999992</v>
      </c>
      <c r="S684" s="150">
        <v>0</v>
      </c>
      <c r="T684" s="150">
        <v>50</v>
      </c>
      <c r="U684" s="150"/>
      <c r="V684" s="150">
        <v>150</v>
      </c>
      <c r="W684" s="150">
        <v>50</v>
      </c>
      <c r="X684" s="150">
        <v>250</v>
      </c>
      <c r="Y684" s="150">
        <v>0</v>
      </c>
      <c r="Z684" s="150">
        <v>0</v>
      </c>
      <c r="AA684" s="150">
        <v>0</v>
      </c>
      <c r="AB684" s="150"/>
      <c r="AC684" s="150">
        <v>0</v>
      </c>
      <c r="AD684" s="150">
        <v>0</v>
      </c>
      <c r="AE684" s="150"/>
      <c r="AF684" s="150">
        <v>0</v>
      </c>
      <c r="AG684" s="150">
        <v>1660.2107408767979</v>
      </c>
      <c r="AH684" s="150">
        <v>206.19406553143151</v>
      </c>
      <c r="AI684" s="150">
        <v>0</v>
      </c>
      <c r="AJ684" s="150">
        <v>0</v>
      </c>
      <c r="AK684" s="150"/>
      <c r="AL684" s="150">
        <v>2827.030029296875</v>
      </c>
      <c r="AM684" s="150">
        <v>1935.0623779296875</v>
      </c>
      <c r="AN684" s="150">
        <v>891.96759033203125</v>
      </c>
      <c r="AO684" s="5" t="s">
        <v>1772</v>
      </c>
    </row>
    <row r="685" spans="1:41" ht="14.25" x14ac:dyDescent="0.45">
      <c r="A685" s="150">
        <v>2015</v>
      </c>
      <c r="B685" s="5" t="s">
        <v>1478</v>
      </c>
      <c r="C685" s="5" t="s">
        <v>171</v>
      </c>
      <c r="D685" s="5" t="s">
        <v>84</v>
      </c>
      <c r="E685" s="5" t="s">
        <v>93</v>
      </c>
      <c r="F685" s="5" t="s">
        <v>228</v>
      </c>
      <c r="G685" s="5" t="s">
        <v>87</v>
      </c>
      <c r="H685" s="5" t="s">
        <v>131</v>
      </c>
      <c r="I685" s="150">
        <v>1047.854232822735</v>
      </c>
      <c r="J685" s="150">
        <v>504.92756164040577</v>
      </c>
      <c r="K685" s="150">
        <v>97.876494274651066</v>
      </c>
      <c r="L685" s="150">
        <v>9.2119053434965714</v>
      </c>
      <c r="M685" s="150">
        <v>1658.1429618293828</v>
      </c>
      <c r="N685" s="150">
        <v>117.45179312958128</v>
      </c>
      <c r="O685" s="150">
        <v>82.907148091469139</v>
      </c>
      <c r="P685" s="150">
        <v>0</v>
      </c>
      <c r="Q685" s="150">
        <v>91.543309350997177</v>
      </c>
      <c r="R685" s="150">
        <v>11.894677021801398</v>
      </c>
      <c r="S685" s="150">
        <v>161.20834351118998</v>
      </c>
      <c r="T685" s="150">
        <v>391.50597709860426</v>
      </c>
      <c r="U685" s="150">
        <v>126.66369847307784</v>
      </c>
      <c r="V685" s="150">
        <v>20.726787022867285</v>
      </c>
      <c r="W685" s="150">
        <v>0</v>
      </c>
      <c r="X685" s="150">
        <v>955.73517938776922</v>
      </c>
      <c r="Y685" s="150">
        <v>3465.9793854905847</v>
      </c>
      <c r="Z685" s="150">
        <v>1202.1536473263025</v>
      </c>
      <c r="AA685" s="150">
        <v>7892.9937322362775</v>
      </c>
      <c r="AB685" s="150">
        <v>0</v>
      </c>
      <c r="AC685" s="150">
        <v>1634.7677520202603</v>
      </c>
      <c r="AD685" s="150">
        <v>470.26661629733201</v>
      </c>
      <c r="AE685" s="150">
        <v>713.92266412098422</v>
      </c>
      <c r="AF685" s="150">
        <v>1298.8231871376861</v>
      </c>
      <c r="AG685" s="150">
        <v>282.8902807353611</v>
      </c>
      <c r="AH685" s="150">
        <v>1814.9918274978299</v>
      </c>
      <c r="AI685" s="150">
        <v>269.44823129727467</v>
      </c>
      <c r="AJ685" s="150">
        <v>265.50656844945132</v>
      </c>
      <c r="AK685" s="150">
        <v>218.78275190804356</v>
      </c>
      <c r="AL685" s="150">
        <v>24808.173828125</v>
      </c>
      <c r="AM685" s="150">
        <v>18687.310546875</v>
      </c>
      <c r="AN685" s="150">
        <v>6120.865234375</v>
      </c>
      <c r="AO685" s="5" t="s">
        <v>1774</v>
      </c>
    </row>
    <row r="686" spans="1:41" ht="14.25" x14ac:dyDescent="0.45">
      <c r="A686" s="150">
        <v>2015</v>
      </c>
      <c r="B686" s="5" t="s">
        <v>1477</v>
      </c>
      <c r="C686" s="5" t="s">
        <v>171</v>
      </c>
      <c r="D686" s="5" t="s">
        <v>84</v>
      </c>
      <c r="E686" s="5" t="s">
        <v>93</v>
      </c>
      <c r="F686" s="5" t="s">
        <v>228</v>
      </c>
      <c r="G686" s="5" t="s">
        <v>87</v>
      </c>
      <c r="H686" s="5" t="s">
        <v>131</v>
      </c>
      <c r="I686" s="150">
        <v>1031.5783019237965</v>
      </c>
      <c r="J686" s="150">
        <v>1342.1910157777959</v>
      </c>
      <c r="K686" s="150">
        <v>77.071942097754913</v>
      </c>
      <c r="L686" s="150">
        <v>21.342999350147515</v>
      </c>
      <c r="M686" s="150">
        <v>7327.0469340168975</v>
      </c>
      <c r="N686" s="150">
        <v>663.2455620276952</v>
      </c>
      <c r="O686" s="150">
        <v>81.814830842232141</v>
      </c>
      <c r="P686" s="150">
        <v>0</v>
      </c>
      <c r="Q686" s="150">
        <v>184.88373187065287</v>
      </c>
      <c r="R686" s="150">
        <v>829.78475420008431</v>
      </c>
      <c r="S686" s="150">
        <v>681.29389824413454</v>
      </c>
      <c r="T686" s="150">
        <v>355.71665583579193</v>
      </c>
      <c r="U686" s="150">
        <v>154.14388419550983</v>
      </c>
      <c r="V686" s="150">
        <v>142.28666233431676</v>
      </c>
      <c r="W686" s="150">
        <v>0</v>
      </c>
      <c r="X686" s="150">
        <v>956.87780419828027</v>
      </c>
      <c r="Y686" s="150">
        <v>3569.0237802191123</v>
      </c>
      <c r="Z686" s="150">
        <v>2478.1593689893502</v>
      </c>
      <c r="AA686" s="150">
        <v>5728.2688794587493</v>
      </c>
      <c r="AB686" s="150">
        <v>611.83264803756208</v>
      </c>
      <c r="AC686" s="150">
        <v>1683.3697876335793</v>
      </c>
      <c r="AD686" s="150">
        <v>1541.9549749654941</v>
      </c>
      <c r="AE686" s="150">
        <v>3242.9501790363029</v>
      </c>
      <c r="AF686" s="150">
        <v>605.28205730112268</v>
      </c>
      <c r="AG686" s="150">
        <v>8538.3854622451254</v>
      </c>
      <c r="AH686" s="150">
        <v>2413.3420316862444</v>
      </c>
      <c r="AI686" s="150">
        <v>277.45899155191768</v>
      </c>
      <c r="AJ686" s="150">
        <v>2891.7787915806357</v>
      </c>
      <c r="AK686" s="150">
        <v>225.28721536266821</v>
      </c>
      <c r="AL686" s="150">
        <v>47656.37890625</v>
      </c>
      <c r="AM686" s="150">
        <v>33106.671875</v>
      </c>
      <c r="AN686" s="150">
        <v>14549.6982421875</v>
      </c>
      <c r="AO686" s="5" t="s">
        <v>1776</v>
      </c>
    </row>
    <row r="687" spans="1:41" ht="14.25" x14ac:dyDescent="0.45">
      <c r="A687" s="150">
        <v>2015</v>
      </c>
      <c r="B687" s="5" t="s">
        <v>1476</v>
      </c>
      <c r="C687" s="5" t="s">
        <v>171</v>
      </c>
      <c r="D687" s="5" t="s">
        <v>84</v>
      </c>
      <c r="E687" s="5" t="s">
        <v>93</v>
      </c>
      <c r="F687" s="5" t="s">
        <v>228</v>
      </c>
      <c r="G687" s="5" t="s">
        <v>87</v>
      </c>
      <c r="H687" s="5" t="s">
        <v>131</v>
      </c>
      <c r="I687" s="150">
        <v>0</v>
      </c>
      <c r="J687" s="150">
        <v>1366.9593579833127</v>
      </c>
      <c r="K687" s="150">
        <v>60.484927344394372</v>
      </c>
      <c r="L687" s="150">
        <v>495.97640422403384</v>
      </c>
      <c r="M687" s="150">
        <v>2620.5850833550667</v>
      </c>
      <c r="N687" s="150">
        <v>708.88334847630199</v>
      </c>
      <c r="O687" s="150">
        <v>69.860091082775497</v>
      </c>
      <c r="P687" s="150">
        <v>36.290956406636624</v>
      </c>
      <c r="Q687" s="150">
        <v>0</v>
      </c>
      <c r="R687" s="150">
        <v>584.1824659230424</v>
      </c>
      <c r="S687" s="150">
        <v>665.33420078833808</v>
      </c>
      <c r="T687" s="150">
        <v>6.0484927344394368</v>
      </c>
      <c r="U687" s="150">
        <v>137.08545873042917</v>
      </c>
      <c r="V687" s="150">
        <v>145.1638256265465</v>
      </c>
      <c r="W687" s="150">
        <v>0</v>
      </c>
      <c r="X687" s="150">
        <v>211.40362955322308</v>
      </c>
      <c r="Y687" s="150">
        <v>903.64481452525195</v>
      </c>
      <c r="Z687" s="150">
        <v>967.75883751030995</v>
      </c>
      <c r="AA687" s="150">
        <v>5482.1132059484153</v>
      </c>
      <c r="AB687" s="150">
        <v>235.89121664313805</v>
      </c>
      <c r="AC687" s="150">
        <v>0</v>
      </c>
      <c r="AD687" s="150">
        <v>1257.6026093446476</v>
      </c>
      <c r="AE687" s="150">
        <v>526.21886789623102</v>
      </c>
      <c r="AF687" s="150">
        <v>949.61335930699158</v>
      </c>
      <c r="AG687" s="150">
        <v>1927.2433189047047</v>
      </c>
      <c r="AH687" s="150">
        <v>1375.4272478115279</v>
      </c>
      <c r="AI687" s="150">
        <v>673.8020906165533</v>
      </c>
      <c r="AJ687" s="150">
        <v>570.81228872955433</v>
      </c>
      <c r="AK687" s="150">
        <v>122.17955323567662</v>
      </c>
      <c r="AL687" s="150">
        <v>22100.568359375</v>
      </c>
      <c r="AM687" s="150">
        <v>14801.9462890625</v>
      </c>
      <c r="AN687" s="150">
        <v>7298.61962890625</v>
      </c>
      <c r="AO687" s="5" t="s">
        <v>1775</v>
      </c>
    </row>
    <row r="688" spans="1:41" ht="14.25" x14ac:dyDescent="0.45">
      <c r="A688" s="150">
        <v>2015</v>
      </c>
      <c r="B688" s="5" t="s">
        <v>1478</v>
      </c>
      <c r="C688" s="5" t="s">
        <v>171</v>
      </c>
      <c r="D688" s="5" t="s">
        <v>84</v>
      </c>
      <c r="E688" s="5" t="s">
        <v>93</v>
      </c>
      <c r="F688" s="5" t="s">
        <v>228</v>
      </c>
      <c r="G688" s="5" t="s">
        <v>88</v>
      </c>
      <c r="H688" s="5" t="s">
        <v>131</v>
      </c>
      <c r="I688" s="150">
        <v>910</v>
      </c>
      <c r="J688" s="150">
        <v>438.5</v>
      </c>
      <c r="K688" s="150">
        <v>66.436499999999995</v>
      </c>
      <c r="L688" s="150">
        <v>8</v>
      </c>
      <c r="M688" s="150">
        <v>1440</v>
      </c>
      <c r="N688" s="150">
        <v>102</v>
      </c>
      <c r="O688" s="150">
        <v>72</v>
      </c>
      <c r="P688" s="150">
        <v>0</v>
      </c>
      <c r="Q688" s="150">
        <v>79.5</v>
      </c>
      <c r="R688" s="150">
        <v>10.329829999999999</v>
      </c>
      <c r="S688" s="150">
        <v>199.40031496229511</v>
      </c>
      <c r="T688" s="150">
        <v>340</v>
      </c>
      <c r="U688" s="150">
        <v>110</v>
      </c>
      <c r="V688" s="150">
        <v>18</v>
      </c>
      <c r="W688" s="150">
        <v>0</v>
      </c>
      <c r="X688" s="150">
        <v>830</v>
      </c>
      <c r="Y688" s="150">
        <v>3010</v>
      </c>
      <c r="Z688" s="150">
        <v>1044</v>
      </c>
      <c r="AA688" s="150">
        <v>6854.6025499999996</v>
      </c>
      <c r="AB688" s="150">
        <v>0</v>
      </c>
      <c r="AC688" s="150">
        <v>1453.8</v>
      </c>
      <c r="AD688" s="150">
        <v>408.399</v>
      </c>
      <c r="AE688" s="150">
        <v>620</v>
      </c>
      <c r="AF688" s="150">
        <v>1127.9518307726689</v>
      </c>
      <c r="AG688" s="150">
        <v>245.67363227202611</v>
      </c>
      <c r="AH688" s="150">
        <v>1576.214048946284</v>
      </c>
      <c r="AI688" s="150">
        <v>234</v>
      </c>
      <c r="AJ688" s="150">
        <v>230.57689678662959</v>
      </c>
      <c r="AK688" s="150">
        <v>190</v>
      </c>
      <c r="AL688" s="150">
        <v>21619.384765625</v>
      </c>
      <c r="AM688" s="150">
        <v>16262.935546875</v>
      </c>
      <c r="AN688" s="150">
        <v>5356.44970703125</v>
      </c>
      <c r="AO688" s="5" t="s">
        <v>1778</v>
      </c>
    </row>
    <row r="689" spans="1:41" ht="14.25" x14ac:dyDescent="0.45">
      <c r="A689" s="150">
        <v>2015</v>
      </c>
      <c r="B689" s="5" t="s">
        <v>1476</v>
      </c>
      <c r="C689" s="5" t="s">
        <v>171</v>
      </c>
      <c r="D689" s="5" t="s">
        <v>84</v>
      </c>
      <c r="E689" s="5" t="s">
        <v>93</v>
      </c>
      <c r="F689" s="5" t="s">
        <v>228</v>
      </c>
      <c r="G689" s="5" t="s">
        <v>88</v>
      </c>
      <c r="H689" s="5" t="s">
        <v>131</v>
      </c>
      <c r="I689" s="150"/>
      <c r="J689" s="150">
        <v>1154.8599999999999</v>
      </c>
      <c r="K689" s="150">
        <v>52</v>
      </c>
      <c r="L689" s="150">
        <v>426.56400000000002</v>
      </c>
      <c r="M689" s="150">
        <v>2220.4703125000001</v>
      </c>
      <c r="N689" s="150">
        <v>610.02599999999995</v>
      </c>
      <c r="O689" s="150">
        <v>60.673593749999988</v>
      </c>
      <c r="P689" s="150">
        <v>30.6</v>
      </c>
      <c r="Q689" s="150">
        <v>0</v>
      </c>
      <c r="R689" s="150">
        <v>492.44129665295532</v>
      </c>
      <c r="S689" s="150">
        <v>564</v>
      </c>
      <c r="T689" s="150">
        <v>5.125</v>
      </c>
      <c r="U689" s="150">
        <v>110</v>
      </c>
      <c r="V689" s="150">
        <v>123</v>
      </c>
      <c r="W689" s="150">
        <v>0</v>
      </c>
      <c r="X689" s="150">
        <v>185</v>
      </c>
      <c r="Y689" s="150">
        <v>775</v>
      </c>
      <c r="Z689" s="150">
        <v>819.2</v>
      </c>
      <c r="AA689" s="150">
        <v>4720.9478243602316</v>
      </c>
      <c r="AB689" s="150">
        <v>195</v>
      </c>
      <c r="AC689" s="150"/>
      <c r="AD689" s="150">
        <v>1064.5504000000001</v>
      </c>
      <c r="AE689" s="150">
        <v>446.15384615384619</v>
      </c>
      <c r="AF689" s="150">
        <v>816.71399999999994</v>
      </c>
      <c r="AG689" s="150">
        <v>1643.484922584001</v>
      </c>
      <c r="AH689" s="150">
        <v>1188.165</v>
      </c>
      <c r="AI689" s="150">
        <v>568.14</v>
      </c>
      <c r="AJ689" s="150">
        <v>493.33597777633997</v>
      </c>
      <c r="AK689" s="150">
        <v>104</v>
      </c>
      <c r="AL689" s="150">
        <v>18869.453125</v>
      </c>
      <c r="AM689" s="150">
        <v>12662.3291015625</v>
      </c>
      <c r="AN689" s="150">
        <v>6207.12451171875</v>
      </c>
      <c r="AO689" s="5" t="s">
        <v>1779</v>
      </c>
    </row>
    <row r="690" spans="1:41" ht="14.25" x14ac:dyDescent="0.45">
      <c r="A690" s="150">
        <v>2015</v>
      </c>
      <c r="B690" s="5" t="s">
        <v>1477</v>
      </c>
      <c r="C690" s="5" t="s">
        <v>171</v>
      </c>
      <c r="D690" s="5" t="s">
        <v>84</v>
      </c>
      <c r="E690" s="5" t="s">
        <v>93</v>
      </c>
      <c r="F690" s="5" t="s">
        <v>228</v>
      </c>
      <c r="G690" s="5" t="s">
        <v>88</v>
      </c>
      <c r="H690" s="5" t="s">
        <v>131</v>
      </c>
      <c r="I690" s="150">
        <v>887.4</v>
      </c>
      <c r="J690" s="150">
        <v>2093</v>
      </c>
      <c r="K690" s="150">
        <v>66.436499999999995</v>
      </c>
      <c r="L690" s="150">
        <v>18</v>
      </c>
      <c r="M690" s="150">
        <v>6179.3959999999997</v>
      </c>
      <c r="N690" s="150">
        <v>567.19104000000004</v>
      </c>
      <c r="O690" s="150">
        <v>70</v>
      </c>
      <c r="P690" s="150">
        <v>0</v>
      </c>
      <c r="Q690" s="150">
        <v>155.92500000000001</v>
      </c>
      <c r="R690" s="150">
        <v>709.54355971909013</v>
      </c>
      <c r="S690" s="150">
        <v>574.58138695532796</v>
      </c>
      <c r="T690" s="150">
        <v>300</v>
      </c>
      <c r="U690" s="150">
        <v>131.30000000000001</v>
      </c>
      <c r="V690" s="150">
        <v>122</v>
      </c>
      <c r="W690" s="150">
        <v>0</v>
      </c>
      <c r="X690" s="150">
        <v>830</v>
      </c>
      <c r="Y690" s="150">
        <v>3010</v>
      </c>
      <c r="Z690" s="150">
        <v>2090</v>
      </c>
      <c r="AA690" s="150">
        <v>4929.6513089650534</v>
      </c>
      <c r="AB690" s="150">
        <v>516</v>
      </c>
      <c r="AC690" s="150">
        <v>1453.8</v>
      </c>
      <c r="AD690" s="150">
        <v>1300.4352899999999</v>
      </c>
      <c r="AE690" s="150">
        <v>2735</v>
      </c>
      <c r="AF690" s="150">
        <v>510.47544221308829</v>
      </c>
      <c r="AG690" s="150">
        <v>7371</v>
      </c>
      <c r="AH690" s="150">
        <v>2109.0695653393032</v>
      </c>
      <c r="AI690" s="150">
        <v>234</v>
      </c>
      <c r="AJ690" s="150">
        <v>2526.9317923596741</v>
      </c>
      <c r="AK690" s="150">
        <v>190</v>
      </c>
      <c r="AL690" s="150">
        <v>41681.13671875</v>
      </c>
      <c r="AM690" s="150">
        <v>29311.216796875</v>
      </c>
      <c r="AN690" s="150">
        <v>12369.9189453125</v>
      </c>
      <c r="AO690" s="5" t="s">
        <v>1777</v>
      </c>
    </row>
    <row r="691" spans="1:41" ht="14.25" x14ac:dyDescent="0.45">
      <c r="A691" s="150">
        <v>2015</v>
      </c>
      <c r="B691" s="5" t="s">
        <v>1476</v>
      </c>
      <c r="C691" s="5" t="s">
        <v>171</v>
      </c>
      <c r="D691" s="5" t="s">
        <v>84</v>
      </c>
      <c r="E691" s="5" t="s">
        <v>93</v>
      </c>
      <c r="F691" s="5" t="s">
        <v>231</v>
      </c>
      <c r="G691" s="5" t="s">
        <v>87</v>
      </c>
      <c r="H691" s="5" t="s">
        <v>131</v>
      </c>
      <c r="I691" s="150">
        <v>1415.3472998588284</v>
      </c>
      <c r="J691" s="150">
        <v>805.65923222733306</v>
      </c>
      <c r="K691" s="150">
        <v>108.87286921990987</v>
      </c>
      <c r="L691" s="150">
        <v>48.387941875515494</v>
      </c>
      <c r="M691" s="150">
        <v>544.36434609954938</v>
      </c>
      <c r="N691" s="150">
        <v>2905.253643127156</v>
      </c>
      <c r="O691" s="150">
        <v>177.82568639251946</v>
      </c>
      <c r="P691" s="150">
        <v>2110.9239643193637</v>
      </c>
      <c r="Q691" s="150">
        <v>15.302686618131776</v>
      </c>
      <c r="R691" s="150">
        <v>1889.5827423178546</v>
      </c>
      <c r="S691" s="150">
        <v>2389.1546301035778</v>
      </c>
      <c r="T691" s="150">
        <v>5026.2974623191722</v>
      </c>
      <c r="U691" s="150">
        <v>0</v>
      </c>
      <c r="V691" s="150">
        <v>154.5389893649276</v>
      </c>
      <c r="W691" s="150">
        <v>1309.3776950544636</v>
      </c>
      <c r="X691" s="150">
        <v>1235.1022163725331</v>
      </c>
      <c r="Y691" s="150">
        <v>0</v>
      </c>
      <c r="Z691" s="150">
        <v>320.57011492529017</v>
      </c>
      <c r="AA691" s="150">
        <v>17499.800466505912</v>
      </c>
      <c r="AB691" s="150">
        <v>867.35385811861522</v>
      </c>
      <c r="AC691" s="150">
        <v>2244.1819973323668</v>
      </c>
      <c r="AD691" s="150">
        <v>3322.0741494635149</v>
      </c>
      <c r="AE691" s="150">
        <v>13961.008451082711</v>
      </c>
      <c r="AF691" s="150">
        <v>2479.8820211201692</v>
      </c>
      <c r="AG691" s="150">
        <v>1486.2567231826195</v>
      </c>
      <c r="AH691" s="150">
        <v>725.81912813273243</v>
      </c>
      <c r="AI691" s="150">
        <v>16899.488700023787</v>
      </c>
      <c r="AJ691" s="150">
        <v>372.55665680586714</v>
      </c>
      <c r="AK691" s="150">
        <v>574.6068097717465</v>
      </c>
      <c r="AL691" s="150">
        <v>80889.59375</v>
      </c>
      <c r="AM691" s="150">
        <v>47709.2578125</v>
      </c>
      <c r="AN691" s="150">
        <v>33180.3359375</v>
      </c>
      <c r="AO691" s="5" t="s">
        <v>1780</v>
      </c>
    </row>
    <row r="692" spans="1:41" ht="14.25" x14ac:dyDescent="0.45">
      <c r="A692" s="150">
        <v>2015</v>
      </c>
      <c r="B692" s="5" t="s">
        <v>1477</v>
      </c>
      <c r="C692" s="5" t="s">
        <v>171</v>
      </c>
      <c r="D692" s="5" t="s">
        <v>84</v>
      </c>
      <c r="E692" s="5" t="s">
        <v>93</v>
      </c>
      <c r="F692" s="5" t="s">
        <v>231</v>
      </c>
      <c r="G692" s="5" t="s">
        <v>87</v>
      </c>
      <c r="H692" s="5" t="s">
        <v>131</v>
      </c>
      <c r="I692" s="150">
        <v>1179.7935751887098</v>
      </c>
      <c r="J692" s="150">
        <v>1107.9760098372874</v>
      </c>
      <c r="K692" s="150">
        <v>129.24371828700441</v>
      </c>
      <c r="L692" s="150">
        <v>260.85888094624744</v>
      </c>
      <c r="M692" s="150">
        <v>533.57498375368789</v>
      </c>
      <c r="N692" s="150">
        <v>2016.3739349942559</v>
      </c>
      <c r="O692" s="150">
        <v>113.82932986745341</v>
      </c>
      <c r="P692" s="150">
        <v>1901.803528760478</v>
      </c>
      <c r="Q692" s="150">
        <v>145.1679672465867</v>
      </c>
      <c r="R692" s="150">
        <v>2680.3422281718645</v>
      </c>
      <c r="S692" s="150">
        <v>453.04254580221829</v>
      </c>
      <c r="T692" s="150">
        <v>3675.7387769698498</v>
      </c>
      <c r="U692" s="150">
        <v>0</v>
      </c>
      <c r="V692" s="150">
        <v>9502.3775995601209</v>
      </c>
      <c r="W692" s="150">
        <v>2198.3289330651942</v>
      </c>
      <c r="X692" s="150">
        <v>915.37752768410451</v>
      </c>
      <c r="Y692" s="150">
        <v>0</v>
      </c>
      <c r="Z692" s="150">
        <v>711.43331167158385</v>
      </c>
      <c r="AA692" s="150">
        <v>18285.569568365238</v>
      </c>
      <c r="AB692" s="150">
        <v>151.77243982327121</v>
      </c>
      <c r="AC692" s="150">
        <v>963.16213178471253</v>
      </c>
      <c r="AD692" s="150">
        <v>3415.8981349509322</v>
      </c>
      <c r="AE692" s="150">
        <v>10879.001057644637</v>
      </c>
      <c r="AF692" s="150">
        <v>5830.1463887624186</v>
      </c>
      <c r="AG692" s="150">
        <v>3994.6980450359433</v>
      </c>
      <c r="AH692" s="150">
        <v>711.43331167158385</v>
      </c>
      <c r="AI692" s="150">
        <v>14578.454278336872</v>
      </c>
      <c r="AJ692" s="150">
        <v>368.4425496277579</v>
      </c>
      <c r="AK692" s="150">
        <v>604.7183149208463</v>
      </c>
      <c r="AL692" s="150">
        <v>87308.5546875</v>
      </c>
      <c r="AM692" s="150">
        <v>59827.14453125</v>
      </c>
      <c r="AN692" s="150">
        <v>27481.4140625</v>
      </c>
      <c r="AO692" s="5" t="s">
        <v>1782</v>
      </c>
    </row>
    <row r="693" spans="1:41" ht="14.25" x14ac:dyDescent="0.45">
      <c r="A693" s="150">
        <v>2015</v>
      </c>
      <c r="B693" s="5" t="s">
        <v>1478</v>
      </c>
      <c r="C693" s="5" t="s">
        <v>171</v>
      </c>
      <c r="D693" s="5" t="s">
        <v>84</v>
      </c>
      <c r="E693" s="5" t="s">
        <v>93</v>
      </c>
      <c r="F693" s="5" t="s">
        <v>231</v>
      </c>
      <c r="G693" s="5" t="s">
        <v>87</v>
      </c>
      <c r="H693" s="5" t="s">
        <v>131</v>
      </c>
      <c r="I693" s="150">
        <v>955.73517938776922</v>
      </c>
      <c r="J693" s="150">
        <v>1224.0319225171068</v>
      </c>
      <c r="K693" s="150">
        <v>125.51221030514078</v>
      </c>
      <c r="L693" s="150">
        <v>168.11727251881243</v>
      </c>
      <c r="M693" s="150">
        <v>518.16967557168209</v>
      </c>
      <c r="N693" s="150">
        <v>4008.3303125889456</v>
      </c>
      <c r="O693" s="150">
        <v>113.99732862577007</v>
      </c>
      <c r="P693" s="150">
        <v>1846.9870213710624</v>
      </c>
      <c r="Q693" s="150">
        <v>84.341902348718719</v>
      </c>
      <c r="R693" s="150">
        <v>2603.5147477057185</v>
      </c>
      <c r="S693" s="150">
        <v>255.3293033421651</v>
      </c>
      <c r="T693" s="150">
        <v>2590.8483778584105</v>
      </c>
      <c r="U693" s="150">
        <v>0</v>
      </c>
      <c r="V693" s="150">
        <v>865.91910228867766</v>
      </c>
      <c r="W693" s="150">
        <v>2121.6584029981</v>
      </c>
      <c r="X693" s="150">
        <v>915.43309350997174</v>
      </c>
      <c r="Y693" s="150">
        <v>0</v>
      </c>
      <c r="Z693" s="150">
        <v>224.54019274772892</v>
      </c>
      <c r="AA693" s="150">
        <v>8438.8335878793187</v>
      </c>
      <c r="AB693" s="150">
        <v>0</v>
      </c>
      <c r="AC693" s="150">
        <v>935.35383881528298</v>
      </c>
      <c r="AD693" s="150">
        <v>787.27246041857575</v>
      </c>
      <c r="AE693" s="150">
        <v>10754.027811989119</v>
      </c>
      <c r="AF693" s="150">
        <v>4523.5387416189724</v>
      </c>
      <c r="AG693" s="150">
        <v>1615.4509279446845</v>
      </c>
      <c r="AH693" s="150">
        <v>1718.7914015877998</v>
      </c>
      <c r="AI693" s="150">
        <v>14157.547024786292</v>
      </c>
      <c r="AJ693" s="150">
        <v>600.07612139074229</v>
      </c>
      <c r="AK693" s="150">
        <v>587.25896564790639</v>
      </c>
      <c r="AL693" s="150">
        <v>62740.61328125</v>
      </c>
      <c r="AM693" s="150">
        <v>38848.79296875</v>
      </c>
      <c r="AN693" s="150">
        <v>23891.818359375</v>
      </c>
      <c r="AO693" s="5" t="s">
        <v>1781</v>
      </c>
    </row>
    <row r="694" spans="1:41" ht="14.25" x14ac:dyDescent="0.45">
      <c r="A694" s="150">
        <v>2015</v>
      </c>
      <c r="B694" s="5" t="s">
        <v>1476</v>
      </c>
      <c r="C694" s="5" t="s">
        <v>171</v>
      </c>
      <c r="D694" s="5" t="s">
        <v>84</v>
      </c>
      <c r="E694" s="5" t="s">
        <v>93</v>
      </c>
      <c r="F694" s="5" t="s">
        <v>231</v>
      </c>
      <c r="G694" s="5" t="s">
        <v>88</v>
      </c>
      <c r="H694" s="5" t="s">
        <v>131</v>
      </c>
      <c r="I694" s="150">
        <v>1216.8</v>
      </c>
      <c r="J694" s="150">
        <v>680.65200000000004</v>
      </c>
      <c r="K694" s="150">
        <v>93</v>
      </c>
      <c r="L694" s="150">
        <v>41.616</v>
      </c>
      <c r="M694" s="150">
        <v>461.24999999999989</v>
      </c>
      <c r="N694" s="150">
        <v>2500.1014097900388</v>
      </c>
      <c r="O694" s="150">
        <v>154.44187500000001</v>
      </c>
      <c r="P694" s="150">
        <v>1779.9</v>
      </c>
      <c r="Q694" s="150">
        <v>12.9536</v>
      </c>
      <c r="R694" s="150">
        <v>1592.838933105932</v>
      </c>
      <c r="S694" s="150">
        <v>2024</v>
      </c>
      <c r="T694" s="150">
        <v>4258.875</v>
      </c>
      <c r="U694" s="150"/>
      <c r="V694" s="150">
        <v>131.19999999999999</v>
      </c>
      <c r="W694" s="150">
        <v>1099.7183898400001</v>
      </c>
      <c r="X694" s="150">
        <v>1081</v>
      </c>
      <c r="Y694" s="150">
        <v>0</v>
      </c>
      <c r="Z694" s="150">
        <v>271.36</v>
      </c>
      <c r="AA694" s="150">
        <v>15070.036286271221</v>
      </c>
      <c r="AB694" s="150">
        <v>717</v>
      </c>
      <c r="AC694" s="150">
        <v>1949.0754300000001</v>
      </c>
      <c r="AD694" s="150">
        <v>2812.1088</v>
      </c>
      <c r="AE694" s="150">
        <v>11836.819233675211</v>
      </c>
      <c r="AF694" s="150">
        <v>2132.8200000000002</v>
      </c>
      <c r="AG694" s="150">
        <v>1267.427154464307</v>
      </c>
      <c r="AH694" s="150">
        <v>627</v>
      </c>
      <c r="AI694" s="150">
        <v>14249.4</v>
      </c>
      <c r="AJ694" s="150">
        <v>321.98956853482781</v>
      </c>
      <c r="AK694" s="150">
        <v>486</v>
      </c>
      <c r="AL694" s="150">
        <v>68869.3828125</v>
      </c>
      <c r="AM694" s="150">
        <v>40805.58984375</v>
      </c>
      <c r="AN694" s="150">
        <v>28063.79296875</v>
      </c>
      <c r="AO694" s="5" t="s">
        <v>1783</v>
      </c>
    </row>
    <row r="695" spans="1:41" ht="14.25" x14ac:dyDescent="0.45">
      <c r="A695" s="150">
        <v>2015</v>
      </c>
      <c r="B695" s="5" t="s">
        <v>1477</v>
      </c>
      <c r="C695" s="5" t="s">
        <v>171</v>
      </c>
      <c r="D695" s="5" t="s">
        <v>84</v>
      </c>
      <c r="E695" s="5" t="s">
        <v>93</v>
      </c>
      <c r="F695" s="5" t="s">
        <v>231</v>
      </c>
      <c r="G695" s="5" t="s">
        <v>88</v>
      </c>
      <c r="H695" s="5" t="s">
        <v>131</v>
      </c>
      <c r="I695" s="150">
        <v>1014.9</v>
      </c>
      <c r="J695" s="150">
        <v>1873.12</v>
      </c>
      <c r="K695" s="150">
        <v>111.4089</v>
      </c>
      <c r="L695" s="150">
        <v>220</v>
      </c>
      <c r="M695" s="150">
        <v>450</v>
      </c>
      <c r="N695" s="150">
        <v>1724.3526300000001</v>
      </c>
      <c r="O695" s="150">
        <v>97</v>
      </c>
      <c r="P695" s="150">
        <v>1604</v>
      </c>
      <c r="Q695" s="150">
        <v>122.43</v>
      </c>
      <c r="R695" s="150">
        <v>2291.9432493982422</v>
      </c>
      <c r="S695" s="150">
        <v>382.08152896671322</v>
      </c>
      <c r="T695" s="150">
        <v>3100</v>
      </c>
      <c r="U695" s="150"/>
      <c r="V695" s="150">
        <v>8174</v>
      </c>
      <c r="W695" s="150">
        <v>1854</v>
      </c>
      <c r="X695" s="150">
        <v>795</v>
      </c>
      <c r="Y695" s="150">
        <v>0</v>
      </c>
      <c r="Z695" s="150">
        <v>600</v>
      </c>
      <c r="AA695" s="150">
        <v>15736.251885993959</v>
      </c>
      <c r="AB695" s="150">
        <v>130</v>
      </c>
      <c r="AC695" s="150">
        <v>831.8</v>
      </c>
      <c r="AD695" s="150">
        <v>2880.8587499999999</v>
      </c>
      <c r="AE695" s="150">
        <v>9175</v>
      </c>
      <c r="AF695" s="150">
        <v>3954.0340836572632</v>
      </c>
      <c r="AG695" s="150">
        <v>3434</v>
      </c>
      <c r="AH695" s="150">
        <v>621.73630000000003</v>
      </c>
      <c r="AI695" s="150">
        <v>12295</v>
      </c>
      <c r="AJ695" s="150">
        <v>321.98956853482781</v>
      </c>
      <c r="AK695" s="150">
        <v>510</v>
      </c>
      <c r="AL695" s="150">
        <v>74304.9140625</v>
      </c>
      <c r="AM695" s="150">
        <v>51077.8203125</v>
      </c>
      <c r="AN695" s="150">
        <v>23227.0859375</v>
      </c>
      <c r="AO695" s="5" t="s">
        <v>1785</v>
      </c>
    </row>
    <row r="696" spans="1:41" ht="14.25" x14ac:dyDescent="0.45">
      <c r="A696" s="150">
        <v>2015</v>
      </c>
      <c r="B696" s="5" t="s">
        <v>1478</v>
      </c>
      <c r="C696" s="5" t="s">
        <v>171</v>
      </c>
      <c r="D696" s="5" t="s">
        <v>84</v>
      </c>
      <c r="E696" s="5" t="s">
        <v>93</v>
      </c>
      <c r="F696" s="5" t="s">
        <v>231</v>
      </c>
      <c r="G696" s="5" t="s">
        <v>88</v>
      </c>
      <c r="H696" s="5" t="s">
        <v>131</v>
      </c>
      <c r="I696" s="150">
        <v>830</v>
      </c>
      <c r="J696" s="150">
        <v>1063</v>
      </c>
      <c r="K696" s="150">
        <v>111.4089</v>
      </c>
      <c r="L696" s="150">
        <v>146</v>
      </c>
      <c r="M696" s="150">
        <v>450</v>
      </c>
      <c r="N696" s="150">
        <v>3481</v>
      </c>
      <c r="O696" s="150">
        <v>99</v>
      </c>
      <c r="P696" s="150">
        <v>1604</v>
      </c>
      <c r="Q696" s="150">
        <v>73.245999999999995</v>
      </c>
      <c r="R696" s="150">
        <v>2261</v>
      </c>
      <c r="S696" s="150">
        <v>221.73853839904919</v>
      </c>
      <c r="T696" s="150">
        <v>2250</v>
      </c>
      <c r="U696" s="150"/>
      <c r="V696" s="150">
        <v>752</v>
      </c>
      <c r="W696" s="150">
        <v>1842.5360000000001</v>
      </c>
      <c r="X696" s="150">
        <v>795</v>
      </c>
      <c r="Y696" s="150">
        <v>0</v>
      </c>
      <c r="Z696" s="150">
        <v>195</v>
      </c>
      <c r="AA696" s="150">
        <v>7328.632480000002</v>
      </c>
      <c r="AB696" s="150"/>
      <c r="AC696" s="150">
        <v>831.8</v>
      </c>
      <c r="AD696" s="150">
        <v>683.7</v>
      </c>
      <c r="AE696" s="150">
        <v>9339</v>
      </c>
      <c r="AF696" s="150">
        <v>3928.4283308989961</v>
      </c>
      <c r="AG696" s="150">
        <v>1402.9244702000001</v>
      </c>
      <c r="AH696" s="150">
        <v>1492.669616108232</v>
      </c>
      <c r="AI696" s="150">
        <v>12295</v>
      </c>
      <c r="AJ696" s="150">
        <v>521.13094871465182</v>
      </c>
      <c r="AK696" s="150">
        <v>510</v>
      </c>
      <c r="AL696" s="150">
        <v>54508.21875</v>
      </c>
      <c r="AM696" s="150">
        <v>33757.1640625</v>
      </c>
      <c r="AN696" s="150">
        <v>20751.052734375</v>
      </c>
      <c r="AO696" s="5" t="s">
        <v>1784</v>
      </c>
    </row>
    <row r="697" spans="1:41" ht="14.25" x14ac:dyDescent="0.45">
      <c r="A697" s="150">
        <v>2015</v>
      </c>
      <c r="B697" s="5" t="s">
        <v>1476</v>
      </c>
      <c r="C697" s="5" t="s">
        <v>171</v>
      </c>
      <c r="D697" s="5" t="s">
        <v>84</v>
      </c>
      <c r="E697" s="5" t="s">
        <v>93</v>
      </c>
      <c r="F697" s="5" t="s">
        <v>94</v>
      </c>
      <c r="G697" s="5" t="s">
        <v>87</v>
      </c>
      <c r="H697" s="5" t="s">
        <v>131</v>
      </c>
      <c r="I697" s="150">
        <v>1415.3472998588284</v>
      </c>
      <c r="J697" s="150">
        <v>2172.6185902106458</v>
      </c>
      <c r="K697" s="150">
        <v>211.69724570538028</v>
      </c>
      <c r="L697" s="150">
        <v>544.36434609954938</v>
      </c>
      <c r="M697" s="150">
        <v>3273.8222986745259</v>
      </c>
      <c r="N697" s="150">
        <v>3614.1369916034582</v>
      </c>
      <c r="O697" s="150">
        <v>438.2132986101372</v>
      </c>
      <c r="P697" s="150">
        <v>2189.5543698670763</v>
      </c>
      <c r="Q697" s="150">
        <v>15.302686618131776</v>
      </c>
      <c r="R697" s="150">
        <v>2579.3801173343286</v>
      </c>
      <c r="S697" s="150">
        <v>3054.4888308919158</v>
      </c>
      <c r="T697" s="150">
        <v>5177.5097806801577</v>
      </c>
      <c r="U697" s="150">
        <v>137.08545873042917</v>
      </c>
      <c r="V697" s="150">
        <v>541.64252436905156</v>
      </c>
      <c r="W697" s="150">
        <v>1369.8626223988581</v>
      </c>
      <c r="X697" s="150">
        <v>1622.6755372201085</v>
      </c>
      <c r="Y697" s="150">
        <v>903.64481452525195</v>
      </c>
      <c r="Z697" s="150">
        <v>1288.3289524356001</v>
      </c>
      <c r="AA697" s="150">
        <v>22981.913672454324</v>
      </c>
      <c r="AB697" s="150">
        <v>1347.6041812331066</v>
      </c>
      <c r="AC697" s="150">
        <v>2244.1819973323668</v>
      </c>
      <c r="AD697" s="150">
        <v>4579.676758808163</v>
      </c>
      <c r="AE697" s="150">
        <v>14487.227318978941</v>
      </c>
      <c r="AF697" s="150">
        <v>4034.3446538711046</v>
      </c>
      <c r="AG697" s="150">
        <v>6774.7258789056859</v>
      </c>
      <c r="AH697" s="150">
        <v>2222.2162306330492</v>
      </c>
      <c r="AI697" s="150">
        <v>17573.290790640342</v>
      </c>
      <c r="AJ697" s="150">
        <v>943.36894553542152</v>
      </c>
      <c r="AK697" s="150">
        <v>696.78636300742312</v>
      </c>
      <c r="AL697" s="150">
        <v>108435.015625</v>
      </c>
      <c r="AM697" s="150">
        <v>66867.1640625</v>
      </c>
      <c r="AN697" s="150">
        <v>41567.84375</v>
      </c>
      <c r="AO697" s="5" t="s">
        <v>1788</v>
      </c>
    </row>
    <row r="698" spans="1:41" ht="14.25" x14ac:dyDescent="0.45">
      <c r="A698" s="150">
        <v>2015</v>
      </c>
      <c r="B698" s="5" t="s">
        <v>1478</v>
      </c>
      <c r="C698" s="5" t="s">
        <v>171</v>
      </c>
      <c r="D698" s="5" t="s">
        <v>84</v>
      </c>
      <c r="E698" s="5" t="s">
        <v>93</v>
      </c>
      <c r="F698" s="5" t="s">
        <v>94</v>
      </c>
      <c r="G698" s="5" t="s">
        <v>87</v>
      </c>
      <c r="H698" s="5" t="s">
        <v>131</v>
      </c>
      <c r="I698" s="150">
        <v>2003.5894122105042</v>
      </c>
      <c r="J698" s="150">
        <v>1728.9594841575126</v>
      </c>
      <c r="K698" s="150">
        <v>263.69079045758934</v>
      </c>
      <c r="L698" s="150">
        <v>177.329177862309</v>
      </c>
      <c r="M698" s="150">
        <v>2299.5218713703316</v>
      </c>
      <c r="N698" s="150">
        <v>4125.7821057185265</v>
      </c>
      <c r="O698" s="150">
        <v>419.14169312909399</v>
      </c>
      <c r="P698" s="150">
        <v>1846.9870213710624</v>
      </c>
      <c r="Q698" s="150">
        <v>175.88521169971591</v>
      </c>
      <c r="R698" s="150">
        <v>2719.0433598418563</v>
      </c>
      <c r="S698" s="150">
        <v>416.53764685335511</v>
      </c>
      <c r="T698" s="150">
        <v>3039.9287633538684</v>
      </c>
      <c r="U698" s="150">
        <v>126.66369847307784</v>
      </c>
      <c r="V698" s="150">
        <v>1059.3691145021057</v>
      </c>
      <c r="W698" s="150">
        <v>2179.2328113949534</v>
      </c>
      <c r="X698" s="150">
        <v>2159.0403148820087</v>
      </c>
      <c r="Y698" s="150">
        <v>3465.9793854905847</v>
      </c>
      <c r="Z698" s="150">
        <v>1426.6938400740314</v>
      </c>
      <c r="AA698" s="150">
        <v>16331.827320115593</v>
      </c>
      <c r="AB698" s="150">
        <v>0</v>
      </c>
      <c r="AC698" s="150">
        <v>2570.1215908355434</v>
      </c>
      <c r="AD698" s="150">
        <v>1257.5390767159076</v>
      </c>
      <c r="AE698" s="150">
        <v>11467.950476110103</v>
      </c>
      <c r="AF698" s="150">
        <v>5822.3619287566598</v>
      </c>
      <c r="AG698" s="150">
        <v>3810.0542330817188</v>
      </c>
      <c r="AH698" s="150">
        <v>3771.2132558439134</v>
      </c>
      <c r="AI698" s="150">
        <v>14426.995256083566</v>
      </c>
      <c r="AJ698" s="150">
        <v>865.58268984019355</v>
      </c>
      <c r="AK698" s="150">
        <v>806.04171755594996</v>
      </c>
      <c r="AL698" s="150">
        <v>90763.0546875</v>
      </c>
      <c r="AM698" s="150">
        <v>59724.1796875</v>
      </c>
      <c r="AN698" s="150">
        <v>31038.8828125</v>
      </c>
      <c r="AO698" s="5" t="s">
        <v>1787</v>
      </c>
    </row>
    <row r="699" spans="1:41" ht="14.25" x14ac:dyDescent="0.45">
      <c r="A699" s="150">
        <v>2015</v>
      </c>
      <c r="B699" s="5" t="s">
        <v>1477</v>
      </c>
      <c r="C699" s="5" t="s">
        <v>171</v>
      </c>
      <c r="D699" s="5" t="s">
        <v>84</v>
      </c>
      <c r="E699" s="5" t="s">
        <v>93</v>
      </c>
      <c r="F699" s="5" t="s">
        <v>94</v>
      </c>
      <c r="G699" s="5" t="s">
        <v>87</v>
      </c>
      <c r="H699" s="5" t="s">
        <v>131</v>
      </c>
      <c r="I699" s="150">
        <v>2211.3718771125064</v>
      </c>
      <c r="J699" s="150">
        <v>2450.1670256150828</v>
      </c>
      <c r="K699" s="150">
        <v>247.81593689893504</v>
      </c>
      <c r="L699" s="150">
        <v>282.2018802963949</v>
      </c>
      <c r="M699" s="150">
        <v>7987.4941916853513</v>
      </c>
      <c r="N699" s="150">
        <v>2692.7688596354674</v>
      </c>
      <c r="O699" s="150">
        <v>413.81704295563793</v>
      </c>
      <c r="P699" s="150">
        <v>1943.3038052746538</v>
      </c>
      <c r="Q699" s="150">
        <v>330.05169911723954</v>
      </c>
      <c r="R699" s="150">
        <v>3599.95670678957</v>
      </c>
      <c r="S699" s="150">
        <v>1134.3364440463527</v>
      </c>
      <c r="T699" s="150">
        <v>4031.455432805642</v>
      </c>
      <c r="U699" s="150">
        <v>154.14388419550983</v>
      </c>
      <c r="V699" s="150">
        <v>9881.808699118299</v>
      </c>
      <c r="W699" s="150">
        <v>2257.6150423711592</v>
      </c>
      <c r="X699" s="150">
        <v>2160.3858231093764</v>
      </c>
      <c r="Y699" s="150">
        <v>3569.0237802191123</v>
      </c>
      <c r="Z699" s="150">
        <v>3189.5926806609341</v>
      </c>
      <c r="AA699" s="150">
        <v>24013.83844782399</v>
      </c>
      <c r="AB699" s="150">
        <v>880.99158428664464</v>
      </c>
      <c r="AC699" s="150">
        <v>2646.5319194182921</v>
      </c>
      <c r="AD699" s="150">
        <v>4957.8531099164275</v>
      </c>
      <c r="AE699" s="150">
        <v>14121.951236680939</v>
      </c>
      <c r="AF699" s="150">
        <v>6435.4284460635408</v>
      </c>
      <c r="AG699" s="150">
        <v>15320.716366847559</v>
      </c>
      <c r="AH699" s="150">
        <v>3243.3475619697592</v>
      </c>
      <c r="AI699" s="150">
        <v>14855.91326988879</v>
      </c>
      <c r="AJ699" s="150">
        <v>3260.2213412083938</v>
      </c>
      <c r="AK699" s="150">
        <v>830.00553028351453</v>
      </c>
      <c r="AL699" s="150">
        <v>139104.09375</v>
      </c>
      <c r="AM699" s="150">
        <v>96103.078125</v>
      </c>
      <c r="AN699" s="150">
        <v>43001.03125</v>
      </c>
      <c r="AO699" s="5" t="s">
        <v>1786</v>
      </c>
    </row>
    <row r="700" spans="1:41" ht="14.25" x14ac:dyDescent="0.45">
      <c r="A700" s="150">
        <v>2015</v>
      </c>
      <c r="B700" s="5" t="s">
        <v>1477</v>
      </c>
      <c r="C700" s="5" t="s">
        <v>171</v>
      </c>
      <c r="D700" s="5" t="s">
        <v>84</v>
      </c>
      <c r="E700" s="5" t="s">
        <v>93</v>
      </c>
      <c r="F700" s="5" t="s">
        <v>94</v>
      </c>
      <c r="G700" s="5" t="s">
        <v>88</v>
      </c>
      <c r="H700" s="5" t="s">
        <v>131</v>
      </c>
      <c r="I700" s="150">
        <v>1902.3</v>
      </c>
      <c r="J700" s="150">
        <v>3966.12</v>
      </c>
      <c r="K700" s="150">
        <v>213.6189</v>
      </c>
      <c r="L700" s="150">
        <v>238</v>
      </c>
      <c r="M700" s="150">
        <v>6736.3959999999997</v>
      </c>
      <c r="N700" s="150">
        <v>2302.7886764999998</v>
      </c>
      <c r="O700" s="150">
        <v>355</v>
      </c>
      <c r="P700" s="150">
        <v>1639</v>
      </c>
      <c r="Q700" s="150">
        <v>278.35500000000008</v>
      </c>
      <c r="R700" s="150">
        <v>3078.2996236565768</v>
      </c>
      <c r="S700" s="150">
        <v>956.66291592204107</v>
      </c>
      <c r="T700" s="150">
        <v>3400</v>
      </c>
      <c r="U700" s="150">
        <v>131.30000000000001</v>
      </c>
      <c r="V700" s="150">
        <v>8500</v>
      </c>
      <c r="W700" s="150">
        <v>1904</v>
      </c>
      <c r="X700" s="150">
        <v>1875</v>
      </c>
      <c r="Y700" s="150">
        <v>3010</v>
      </c>
      <c r="Z700" s="150">
        <v>2690</v>
      </c>
      <c r="AA700" s="150">
        <v>20665.90319495901</v>
      </c>
      <c r="AB700" s="150">
        <v>646</v>
      </c>
      <c r="AC700" s="150">
        <v>2285.6</v>
      </c>
      <c r="AD700" s="150">
        <v>4181.2940399999998</v>
      </c>
      <c r="AE700" s="150">
        <v>11910</v>
      </c>
      <c r="AF700" s="150">
        <v>4464.5095258703514</v>
      </c>
      <c r="AG700" s="150">
        <v>13191</v>
      </c>
      <c r="AH700" s="150">
        <v>2834.4285820059699</v>
      </c>
      <c r="AI700" s="150">
        <v>12529</v>
      </c>
      <c r="AJ700" s="150">
        <v>2848.921360894502</v>
      </c>
      <c r="AK700" s="150">
        <v>700</v>
      </c>
      <c r="AL700" s="150">
        <v>119433.5</v>
      </c>
      <c r="AM700" s="150">
        <v>83102.1015625</v>
      </c>
      <c r="AN700" s="150">
        <v>36331.3984375</v>
      </c>
      <c r="AO700" s="5" t="s">
        <v>1791</v>
      </c>
    </row>
    <row r="701" spans="1:41" ht="14.25" x14ac:dyDescent="0.45">
      <c r="A701" s="150">
        <v>2015</v>
      </c>
      <c r="B701" s="5" t="s">
        <v>1478</v>
      </c>
      <c r="C701" s="5" t="s">
        <v>171</v>
      </c>
      <c r="D701" s="5" t="s">
        <v>84</v>
      </c>
      <c r="E701" s="5" t="s">
        <v>93</v>
      </c>
      <c r="F701" s="5" t="s">
        <v>94</v>
      </c>
      <c r="G701" s="5" t="s">
        <v>88</v>
      </c>
      <c r="H701" s="5" t="s">
        <v>131</v>
      </c>
      <c r="I701" s="150">
        <v>1740</v>
      </c>
      <c r="J701" s="150">
        <v>1501.5</v>
      </c>
      <c r="K701" s="150">
        <v>213.6189</v>
      </c>
      <c r="L701" s="150">
        <v>154</v>
      </c>
      <c r="M701" s="150">
        <v>1997</v>
      </c>
      <c r="N701" s="150">
        <v>3583</v>
      </c>
      <c r="O701" s="150">
        <v>364</v>
      </c>
      <c r="P701" s="150">
        <v>1639</v>
      </c>
      <c r="Q701" s="150">
        <v>152.74600000000001</v>
      </c>
      <c r="R701" s="150">
        <v>2361.1814800000002</v>
      </c>
      <c r="S701" s="150">
        <v>421.13885336134422</v>
      </c>
      <c r="T701" s="150">
        <v>2640</v>
      </c>
      <c r="U701" s="150">
        <v>110</v>
      </c>
      <c r="V701" s="150">
        <v>920</v>
      </c>
      <c r="W701" s="150">
        <v>1892.5360000000001</v>
      </c>
      <c r="X701" s="150">
        <v>1875</v>
      </c>
      <c r="Y701" s="150">
        <v>3010</v>
      </c>
      <c r="Z701" s="150">
        <v>1239</v>
      </c>
      <c r="AA701" s="150">
        <v>14183.23503</v>
      </c>
      <c r="AB701" s="150">
        <v>0</v>
      </c>
      <c r="AC701" s="150">
        <v>2285.6</v>
      </c>
      <c r="AD701" s="150">
        <v>1092.0989999999999</v>
      </c>
      <c r="AE701" s="150">
        <v>9959</v>
      </c>
      <c r="AF701" s="150">
        <v>5056.3801616716664</v>
      </c>
      <c r="AG701" s="150">
        <v>3308.8088433488251</v>
      </c>
      <c r="AH701" s="150">
        <v>3275.0777305859469</v>
      </c>
      <c r="AI701" s="150">
        <v>12529</v>
      </c>
      <c r="AJ701" s="150">
        <v>751.70784550128133</v>
      </c>
      <c r="AK701" s="150">
        <v>700</v>
      </c>
      <c r="AL701" s="150">
        <v>78954.6328125</v>
      </c>
      <c r="AM701" s="150">
        <v>51955.15625</v>
      </c>
      <c r="AN701" s="150">
        <v>26999.470703125</v>
      </c>
      <c r="AO701" s="5" t="s">
        <v>1789</v>
      </c>
    </row>
    <row r="702" spans="1:41" ht="14.25" x14ac:dyDescent="0.45">
      <c r="A702" s="150">
        <v>2015</v>
      </c>
      <c r="B702" s="5" t="s">
        <v>1476</v>
      </c>
      <c r="C702" s="5" t="s">
        <v>171</v>
      </c>
      <c r="D702" s="5" t="s">
        <v>84</v>
      </c>
      <c r="E702" s="5" t="s">
        <v>93</v>
      </c>
      <c r="F702" s="5" t="s">
        <v>94</v>
      </c>
      <c r="G702" s="5" t="s">
        <v>88</v>
      </c>
      <c r="H702" s="5" t="s">
        <v>131</v>
      </c>
      <c r="I702" s="150">
        <v>1216.8</v>
      </c>
      <c r="J702" s="150">
        <v>1835.5119999999999</v>
      </c>
      <c r="K702" s="150">
        <v>181</v>
      </c>
      <c r="L702" s="150">
        <v>468.18</v>
      </c>
      <c r="M702" s="150">
        <v>2773.9703125000001</v>
      </c>
      <c r="N702" s="150">
        <v>3110.1274097900391</v>
      </c>
      <c r="O702" s="150">
        <v>380.58890624999998</v>
      </c>
      <c r="P702" s="150">
        <v>1846.2</v>
      </c>
      <c r="Q702" s="150">
        <v>12.9536</v>
      </c>
      <c r="R702" s="150">
        <v>2174.3091647469919</v>
      </c>
      <c r="S702" s="150">
        <v>2588</v>
      </c>
      <c r="T702" s="150">
        <v>4387</v>
      </c>
      <c r="U702" s="150">
        <v>110</v>
      </c>
      <c r="V702" s="150">
        <v>459.19999999999987</v>
      </c>
      <c r="W702" s="150">
        <v>1150.5183898400001</v>
      </c>
      <c r="X702" s="150">
        <v>1420.5</v>
      </c>
      <c r="Y702" s="150">
        <v>775</v>
      </c>
      <c r="Z702" s="150">
        <v>1090.56</v>
      </c>
      <c r="AA702" s="150">
        <v>19790.984110631449</v>
      </c>
      <c r="AB702" s="150">
        <v>1114</v>
      </c>
      <c r="AC702" s="150">
        <v>1949.0754300000001</v>
      </c>
      <c r="AD702" s="150">
        <v>3876.6592000000001</v>
      </c>
      <c r="AE702" s="150">
        <v>12282.97307982906</v>
      </c>
      <c r="AF702" s="150">
        <v>3469.7339999999999</v>
      </c>
      <c r="AG702" s="150">
        <v>5774.2034032765678</v>
      </c>
      <c r="AH702" s="150">
        <v>1919.665</v>
      </c>
      <c r="AI702" s="150">
        <v>14817.54</v>
      </c>
      <c r="AJ702" s="150">
        <v>815.32554631116773</v>
      </c>
      <c r="AK702" s="150">
        <v>590</v>
      </c>
      <c r="AL702" s="150">
        <v>92380.578125</v>
      </c>
      <c r="AM702" s="150">
        <v>57181.1328125</v>
      </c>
      <c r="AN702" s="150">
        <v>35199.44140625</v>
      </c>
      <c r="AO702" s="5" t="s">
        <v>1790</v>
      </c>
    </row>
    <row r="703" spans="1:41" ht="14.25" x14ac:dyDescent="0.45">
      <c r="A703" s="150">
        <v>2015</v>
      </c>
      <c r="B703" s="5" t="s">
        <v>1478</v>
      </c>
      <c r="C703" s="5" t="s">
        <v>171</v>
      </c>
      <c r="D703" s="5" t="s">
        <v>84</v>
      </c>
      <c r="E703" s="5" t="s">
        <v>25</v>
      </c>
      <c r="F703" s="5" t="s">
        <v>25</v>
      </c>
      <c r="G703" s="5" t="s">
        <v>87</v>
      </c>
      <c r="H703" s="5" t="s">
        <v>131</v>
      </c>
      <c r="I703" s="150">
        <v>1600.5685534325291</v>
      </c>
      <c r="J703" s="150">
        <v>11855.722177080086</v>
      </c>
      <c r="K703" s="150">
        <v>92.119053434965707</v>
      </c>
      <c r="L703" s="150">
        <v>567.68366679297617</v>
      </c>
      <c r="M703" s="150">
        <v>19033.178225465443</v>
      </c>
      <c r="N703" s="150">
        <v>4114.2672240391557</v>
      </c>
      <c r="O703" s="150">
        <v>16541.127532416031</v>
      </c>
      <c r="P703" s="150">
        <v>895.85779465504152</v>
      </c>
      <c r="Q703" s="150">
        <v>8642.3902347724907</v>
      </c>
      <c r="R703" s="150">
        <v>199.35928828293751</v>
      </c>
      <c r="S703" s="150">
        <v>11885.292904606245</v>
      </c>
      <c r="T703" s="150">
        <v>207.26787022867285</v>
      </c>
      <c r="U703" s="150">
        <v>270.59971946521176</v>
      </c>
      <c r="V703" s="150">
        <v>11000.166468302843</v>
      </c>
      <c r="W703" s="150">
        <v>6239.338637967021</v>
      </c>
      <c r="X703" s="150">
        <v>859.01017328105524</v>
      </c>
      <c r="Y703" s="150">
        <v>46543.151748016426</v>
      </c>
      <c r="Z703" s="150">
        <v>5058.0257749922121</v>
      </c>
      <c r="AA703" s="150">
        <v>33203.386438402289</v>
      </c>
      <c r="AB703" s="150">
        <v>0</v>
      </c>
      <c r="AC703" s="150">
        <v>252.75165286218717</v>
      </c>
      <c r="AD703" s="150">
        <v>12729.925085248904</v>
      </c>
      <c r="AE703" s="150">
        <v>5603.1414251817896</v>
      </c>
      <c r="AF703" s="150">
        <v>10715.049246695065</v>
      </c>
      <c r="AG703" s="150">
        <v>37207.097611756755</v>
      </c>
      <c r="AH703" s="150">
        <v>20928.639439234707</v>
      </c>
      <c r="AI703" s="150">
        <v>224.54019274772892</v>
      </c>
      <c r="AJ703" s="150">
        <v>7234.8636204045979</v>
      </c>
      <c r="AK703" s="150">
        <v>455.98931450308027</v>
      </c>
      <c r="AL703" s="150">
        <v>274160.5</v>
      </c>
      <c r="AM703" s="150">
        <v>184964.0625</v>
      </c>
      <c r="AN703" s="150">
        <v>89196.4375</v>
      </c>
      <c r="AO703" s="5" t="s">
        <v>1792</v>
      </c>
    </row>
    <row r="704" spans="1:41" ht="14.25" x14ac:dyDescent="0.45">
      <c r="A704" s="150">
        <v>2015</v>
      </c>
      <c r="B704" s="5" t="s">
        <v>1476</v>
      </c>
      <c r="C704" s="5" t="s">
        <v>171</v>
      </c>
      <c r="D704" s="5" t="s">
        <v>84</v>
      </c>
      <c r="E704" s="5" t="s">
        <v>25</v>
      </c>
      <c r="F704" s="5" t="s">
        <v>25</v>
      </c>
      <c r="G704" s="5" t="s">
        <v>87</v>
      </c>
      <c r="H704" s="5" t="s">
        <v>131</v>
      </c>
      <c r="I704" s="150">
        <v>7175.9317801389479</v>
      </c>
      <c r="J704" s="150">
        <v>12499.815084992541</v>
      </c>
      <c r="K704" s="150">
        <v>48.387941875515494</v>
      </c>
      <c r="L704" s="150">
        <v>266.13368031533525</v>
      </c>
      <c r="M704" s="150">
        <v>12532.476945758513</v>
      </c>
      <c r="N704" s="150">
        <v>3795.6711305701242</v>
      </c>
      <c r="O704" s="150">
        <v>27392.292925874634</v>
      </c>
      <c r="P704" s="150">
        <v>1064.534721261341</v>
      </c>
      <c r="Q704" s="150">
        <v>973.80733024474932</v>
      </c>
      <c r="R704" s="150">
        <v>805.31368183741449</v>
      </c>
      <c r="S704" s="150">
        <v>8598.5372712791032</v>
      </c>
      <c r="T704" s="150">
        <v>108.87286921990987</v>
      </c>
      <c r="U704" s="150">
        <v>292.86438910591687</v>
      </c>
      <c r="V704" s="150">
        <v>3296.4285402694932</v>
      </c>
      <c r="W704" s="150">
        <v>3647.2411188669807</v>
      </c>
      <c r="X704" s="150">
        <v>3185.7637573287475</v>
      </c>
      <c r="Y704" s="150">
        <v>72192.389881175346</v>
      </c>
      <c r="Z704" s="150">
        <v>156.05111254853747</v>
      </c>
      <c r="AA704" s="150">
        <v>28743.602706477861</v>
      </c>
      <c r="AB704" s="150">
        <v>199.60026023650141</v>
      </c>
      <c r="AC704" s="150">
        <v>133.92662130288272</v>
      </c>
      <c r="AD704" s="150">
        <v>3853.4948602266982</v>
      </c>
      <c r="AE704" s="150">
        <v>1759.5065364484321</v>
      </c>
      <c r="AF704" s="150">
        <v>9092.0942784093622</v>
      </c>
      <c r="AG704" s="150">
        <v>49992.792211611712</v>
      </c>
      <c r="AH704" s="150">
        <v>30637.201112301747</v>
      </c>
      <c r="AI704" s="150">
        <v>471.7824332862761</v>
      </c>
      <c r="AJ704" s="150">
        <v>9448.6468756916747</v>
      </c>
      <c r="AK704" s="150">
        <v>498.39580131780963</v>
      </c>
      <c r="AL704" s="150">
        <v>292863.5625</v>
      </c>
      <c r="AM704" s="150">
        <v>201689.5</v>
      </c>
      <c r="AN704" s="150">
        <v>91174.0546875</v>
      </c>
      <c r="AO704" s="5" t="s">
        <v>1793</v>
      </c>
    </row>
    <row r="705" spans="1:41" ht="14.25" x14ac:dyDescent="0.45">
      <c r="A705" s="150">
        <v>2015</v>
      </c>
      <c r="B705" s="5" t="s">
        <v>1477</v>
      </c>
      <c r="C705" s="5" t="s">
        <v>171</v>
      </c>
      <c r="D705" s="5" t="s">
        <v>84</v>
      </c>
      <c r="E705" s="5" t="s">
        <v>25</v>
      </c>
      <c r="F705" s="5" t="s">
        <v>25</v>
      </c>
      <c r="G705" s="5" t="s">
        <v>87</v>
      </c>
      <c r="H705" s="5" t="s">
        <v>131</v>
      </c>
      <c r="I705" s="150">
        <v>5223.1062298555444</v>
      </c>
      <c r="J705" s="150">
        <v>10200.651719911242</v>
      </c>
      <c r="K705" s="150">
        <v>94.857774889544515</v>
      </c>
      <c r="L705" s="150">
        <v>751.74786599964023</v>
      </c>
      <c r="M705" s="150">
        <v>20125.262665002989</v>
      </c>
      <c r="N705" s="150">
        <v>4002.4929826874918</v>
      </c>
      <c r="O705" s="150">
        <v>16974.798816483992</v>
      </c>
      <c r="P705" s="150">
        <v>922.73849101553299</v>
      </c>
      <c r="Q705" s="150">
        <v>9276.0619184162679</v>
      </c>
      <c r="R705" s="150">
        <v>575.37258010603296</v>
      </c>
      <c r="S705" s="150">
        <v>11792.810126549617</v>
      </c>
      <c r="T705" s="150">
        <v>592.86109305965317</v>
      </c>
      <c r="U705" s="150">
        <v>278.64471373803701</v>
      </c>
      <c r="V705" s="150">
        <v>4203.3851497929409</v>
      </c>
      <c r="W705" s="150">
        <v>6426.0213876735816</v>
      </c>
      <c r="X705" s="150">
        <v>859.64858493649717</v>
      </c>
      <c r="Y705" s="150">
        <v>47926.890762942363</v>
      </c>
      <c r="Z705" s="150">
        <v>2109.3997691062459</v>
      </c>
      <c r="AA705" s="150">
        <v>33885.275825959652</v>
      </c>
      <c r="AB705" s="150">
        <v>201.5727716402821</v>
      </c>
      <c r="AC705" s="150">
        <v>260.26601985318774</v>
      </c>
      <c r="AD705" s="150">
        <v>13433.306841422145</v>
      </c>
      <c r="AE705" s="150">
        <v>3355.0661403448139</v>
      </c>
      <c r="AF705" s="150">
        <v>17398.662235132804</v>
      </c>
      <c r="AG705" s="150">
        <v>53344.455431321476</v>
      </c>
      <c r="AH705" s="150">
        <v>23245.556251753213</v>
      </c>
      <c r="AI705" s="150">
        <v>231.21582629326474</v>
      </c>
      <c r="AJ705" s="150">
        <v>9344.3062787830804</v>
      </c>
      <c r="AK705" s="150">
        <v>469.54598570324532</v>
      </c>
      <c r="AL705" s="150">
        <v>297506</v>
      </c>
      <c r="AM705" s="150">
        <v>203058.515625</v>
      </c>
      <c r="AN705" s="150">
        <v>94447.453125</v>
      </c>
      <c r="AO705" s="5" t="s">
        <v>1794</v>
      </c>
    </row>
    <row r="706" spans="1:41" ht="14.25" x14ac:dyDescent="0.45">
      <c r="A706" s="150">
        <v>2015</v>
      </c>
      <c r="B706" s="5" t="s">
        <v>1476</v>
      </c>
      <c r="C706" s="5" t="s">
        <v>171</v>
      </c>
      <c r="D706" s="5" t="s">
        <v>84</v>
      </c>
      <c r="E706" s="5" t="s">
        <v>25</v>
      </c>
      <c r="F706" s="5" t="s">
        <v>25</v>
      </c>
      <c r="G706" s="5" t="s">
        <v>88</v>
      </c>
      <c r="H706" s="5" t="s">
        <v>131</v>
      </c>
      <c r="I706" s="150">
        <v>6169.2800000000007</v>
      </c>
      <c r="J706" s="150">
        <v>10560.325999999999</v>
      </c>
      <c r="K706" s="150">
        <v>41</v>
      </c>
      <c r="L706" s="150">
        <v>228.88800000000001</v>
      </c>
      <c r="M706" s="150">
        <v>10619</v>
      </c>
      <c r="N706" s="150">
        <v>3266.3456999999999</v>
      </c>
      <c r="O706" s="150">
        <v>23790.247437499998</v>
      </c>
      <c r="P706" s="150">
        <v>897.6</v>
      </c>
      <c r="Q706" s="150">
        <v>824.32</v>
      </c>
      <c r="R706" s="150">
        <v>678.84562928430012</v>
      </c>
      <c r="S706" s="150">
        <v>7287</v>
      </c>
      <c r="T706" s="150">
        <v>92.249999999999986</v>
      </c>
      <c r="U706" s="150">
        <v>235</v>
      </c>
      <c r="V706" s="150">
        <v>2793.125</v>
      </c>
      <c r="W706" s="150">
        <v>3063.24</v>
      </c>
      <c r="X706" s="150">
        <v>2793.9</v>
      </c>
      <c r="Y706" s="150">
        <v>61275</v>
      </c>
      <c r="Z706" s="150">
        <v>132.096</v>
      </c>
      <c r="AA706" s="150">
        <v>24752.689987171769</v>
      </c>
      <c r="AB706" s="150">
        <v>165</v>
      </c>
      <c r="AC706" s="150">
        <v>116.31547</v>
      </c>
      <c r="AD706" s="150">
        <v>3261.95211776</v>
      </c>
      <c r="AE706" s="150">
        <v>1491.7948717948721</v>
      </c>
      <c r="AF706" s="150">
        <v>7819.6463999999996</v>
      </c>
      <c r="AG706" s="150">
        <v>42611.075695970881</v>
      </c>
      <c r="AH706" s="150">
        <v>26465.994560975931</v>
      </c>
      <c r="AI706" s="150">
        <v>397.8</v>
      </c>
      <c r="AJ706" s="150">
        <v>8166.1827138609824</v>
      </c>
      <c r="AK706" s="150">
        <v>438</v>
      </c>
      <c r="AL706" s="150">
        <v>250433.921875</v>
      </c>
      <c r="AM706" s="150">
        <v>172018.53125</v>
      </c>
      <c r="AN706" s="150">
        <v>78415.375</v>
      </c>
      <c r="AO706" s="5" t="s">
        <v>1795</v>
      </c>
    </row>
    <row r="707" spans="1:41" ht="14.25" x14ac:dyDescent="0.45">
      <c r="A707" s="150">
        <v>2015</v>
      </c>
      <c r="B707" s="5" t="s">
        <v>1477</v>
      </c>
      <c r="C707" s="5" t="s">
        <v>171</v>
      </c>
      <c r="D707" s="5" t="s">
        <v>84</v>
      </c>
      <c r="E707" s="5" t="s">
        <v>25</v>
      </c>
      <c r="F707" s="5" t="s">
        <v>25</v>
      </c>
      <c r="G707" s="5" t="s">
        <v>88</v>
      </c>
      <c r="H707" s="5" t="s">
        <v>131</v>
      </c>
      <c r="I707" s="150">
        <v>4493.1000000000004</v>
      </c>
      <c r="J707" s="150">
        <v>8774.9600000000009</v>
      </c>
      <c r="K707" s="150">
        <v>81.647999999999996</v>
      </c>
      <c r="L707" s="150">
        <v>634</v>
      </c>
      <c r="M707" s="150">
        <v>16973</v>
      </c>
      <c r="N707" s="150">
        <v>3422.8320359999998</v>
      </c>
      <c r="O707" s="150">
        <v>14673</v>
      </c>
      <c r="P707" s="150">
        <v>778</v>
      </c>
      <c r="Q707" s="150">
        <v>7823.1326250000002</v>
      </c>
      <c r="R707" s="150">
        <v>491.99736026332317</v>
      </c>
      <c r="S707" s="150">
        <v>9945.6772122530165</v>
      </c>
      <c r="T707" s="150">
        <v>500</v>
      </c>
      <c r="U707" s="150">
        <v>237.35</v>
      </c>
      <c r="V707" s="150">
        <v>3615</v>
      </c>
      <c r="W707" s="150">
        <v>5419.5</v>
      </c>
      <c r="X707" s="150">
        <v>746</v>
      </c>
      <c r="Y707" s="150">
        <v>40420</v>
      </c>
      <c r="Z707" s="150">
        <v>1779</v>
      </c>
      <c r="AA707" s="150">
        <v>29161.09523578567</v>
      </c>
      <c r="AB707" s="150">
        <v>170</v>
      </c>
      <c r="AC707" s="150">
        <v>224.7</v>
      </c>
      <c r="AD707" s="150">
        <v>11329.219440000001</v>
      </c>
      <c r="AE707" s="150">
        <v>2829.5549999999998</v>
      </c>
      <c r="AF707" s="150">
        <v>14673.472790516011</v>
      </c>
      <c r="AG707" s="150">
        <v>45751</v>
      </c>
      <c r="AH707" s="150">
        <v>20314.772865286639</v>
      </c>
      <c r="AI707" s="150">
        <v>195</v>
      </c>
      <c r="AJ707" s="150">
        <v>8166.1827138609824</v>
      </c>
      <c r="AK707" s="150">
        <v>396</v>
      </c>
      <c r="AL707" s="150">
        <v>254019.203125</v>
      </c>
      <c r="AM707" s="150">
        <v>173275.390625</v>
      </c>
      <c r="AN707" s="150">
        <v>80743.8125</v>
      </c>
      <c r="AO707" s="5" t="s">
        <v>1796</v>
      </c>
    </row>
    <row r="708" spans="1:41" ht="14.25" x14ac:dyDescent="0.45">
      <c r="A708" s="150">
        <v>2015</v>
      </c>
      <c r="B708" s="5" t="s">
        <v>1478</v>
      </c>
      <c r="C708" s="5" t="s">
        <v>171</v>
      </c>
      <c r="D708" s="5" t="s">
        <v>84</v>
      </c>
      <c r="E708" s="5" t="s">
        <v>25</v>
      </c>
      <c r="F708" s="5" t="s">
        <v>25</v>
      </c>
      <c r="G708" s="5" t="s">
        <v>88</v>
      </c>
      <c r="H708" s="5" t="s">
        <v>131</v>
      </c>
      <c r="I708" s="150">
        <v>1390</v>
      </c>
      <c r="J708" s="150">
        <v>10296</v>
      </c>
      <c r="K708" s="150">
        <v>81.647999999999996</v>
      </c>
      <c r="L708" s="150">
        <v>493</v>
      </c>
      <c r="M708" s="150">
        <v>16529.2</v>
      </c>
      <c r="N708" s="150">
        <v>3573</v>
      </c>
      <c r="O708" s="150">
        <v>14365</v>
      </c>
      <c r="P708" s="150">
        <v>778</v>
      </c>
      <c r="Q708" s="150">
        <v>7505.4094999999998</v>
      </c>
      <c r="R708" s="150">
        <v>173.13185999999999</v>
      </c>
      <c r="S708" s="150">
        <v>10321.68044409795</v>
      </c>
      <c r="T708" s="150">
        <v>180</v>
      </c>
      <c r="U708" s="150">
        <v>235</v>
      </c>
      <c r="V708" s="150">
        <v>9553</v>
      </c>
      <c r="W708" s="150">
        <v>5418.5</v>
      </c>
      <c r="X708" s="150">
        <v>746</v>
      </c>
      <c r="Y708" s="150">
        <v>40420</v>
      </c>
      <c r="Z708" s="150">
        <v>4392.5990000000002</v>
      </c>
      <c r="AA708" s="150">
        <v>28835.195500000009</v>
      </c>
      <c r="AB708" s="150"/>
      <c r="AC708" s="150">
        <v>224.7</v>
      </c>
      <c r="AD708" s="150">
        <v>11055.194</v>
      </c>
      <c r="AE708" s="150">
        <v>4866</v>
      </c>
      <c r="AF708" s="150">
        <v>9305.392400072531</v>
      </c>
      <c r="AG708" s="150">
        <v>32312.184048242969</v>
      </c>
      <c r="AH708" s="150">
        <v>18175.29699565133</v>
      </c>
      <c r="AI708" s="150">
        <v>195</v>
      </c>
      <c r="AJ708" s="150">
        <v>6283.0551123821724</v>
      </c>
      <c r="AK708" s="150">
        <v>396</v>
      </c>
      <c r="AL708" s="150">
        <v>238099.203125</v>
      </c>
      <c r="AM708" s="150">
        <v>160635.6875</v>
      </c>
      <c r="AN708" s="150">
        <v>77463.5234375</v>
      </c>
      <c r="AO708" s="5" t="s">
        <v>1797</v>
      </c>
    </row>
    <row r="709" spans="1:41" ht="14.25" x14ac:dyDescent="0.45">
      <c r="A709" s="150">
        <v>2015</v>
      </c>
      <c r="B709" s="5" t="s">
        <v>1478</v>
      </c>
      <c r="C709" s="5" t="s">
        <v>171</v>
      </c>
      <c r="D709" s="5" t="s">
        <v>84</v>
      </c>
      <c r="E709" s="5" t="s">
        <v>261</v>
      </c>
      <c r="F709" s="5" t="s">
        <v>261</v>
      </c>
      <c r="G709" s="5" t="s">
        <v>88</v>
      </c>
      <c r="H709" s="5" t="s">
        <v>131</v>
      </c>
      <c r="I709" s="150">
        <v>2400</v>
      </c>
      <c r="J709" s="150">
        <v>4187.05</v>
      </c>
      <c r="K709" s="150">
        <v>173</v>
      </c>
      <c r="L709" s="150">
        <v>387</v>
      </c>
      <c r="M709" s="150">
        <v>2932.3</v>
      </c>
      <c r="N709" s="150">
        <v>644</v>
      </c>
      <c r="O709" s="150">
        <v>50</v>
      </c>
      <c r="P709" s="150">
        <v>0</v>
      </c>
      <c r="Q709" s="150">
        <v>31</v>
      </c>
      <c r="R709" s="150">
        <v>490</v>
      </c>
      <c r="S709" s="150">
        <v>5700</v>
      </c>
      <c r="T709" s="150">
        <v>100</v>
      </c>
      <c r="U709" s="150">
        <v>48</v>
      </c>
      <c r="V709" s="150">
        <v>430</v>
      </c>
      <c r="W709" s="150">
        <v>1349</v>
      </c>
      <c r="X709" s="150">
        <v>1084</v>
      </c>
      <c r="Y709" s="150">
        <v>3871</v>
      </c>
      <c r="Z709" s="150">
        <v>671.45400000000006</v>
      </c>
      <c r="AA709" s="150">
        <v>18088.298729999999</v>
      </c>
      <c r="AB709" s="150">
        <v>0</v>
      </c>
      <c r="AC709" s="150">
        <v>165</v>
      </c>
      <c r="AD709" s="150">
        <v>2345</v>
      </c>
      <c r="AE709" s="150">
        <v>600</v>
      </c>
      <c r="AF709" s="150">
        <v>4760</v>
      </c>
      <c r="AG709" s="150">
        <v>33010.334136344158</v>
      </c>
      <c r="AH709" s="150">
        <v>4278.6707489066912</v>
      </c>
      <c r="AI709" s="150">
        <v>2054</v>
      </c>
      <c r="AJ709" s="150">
        <v>4878.9727409771203</v>
      </c>
      <c r="AK709" s="150"/>
      <c r="AL709" s="150">
        <v>94728.0859375</v>
      </c>
      <c r="AM709" s="150">
        <v>74662.1171875</v>
      </c>
      <c r="AN709" s="150">
        <v>20065.970703125</v>
      </c>
      <c r="AO709" s="5" t="s">
        <v>1798</v>
      </c>
    </row>
    <row r="710" spans="1:41" ht="14.25" x14ac:dyDescent="0.45">
      <c r="A710" s="150">
        <v>2015</v>
      </c>
      <c r="B710" s="5" t="s">
        <v>1476</v>
      </c>
      <c r="C710" s="5" t="s">
        <v>171</v>
      </c>
      <c r="D710" s="5" t="s">
        <v>84</v>
      </c>
      <c r="E710" s="5" t="s">
        <v>261</v>
      </c>
      <c r="F710" s="5" t="s">
        <v>261</v>
      </c>
      <c r="G710" s="5" t="s">
        <v>88</v>
      </c>
      <c r="H710" s="5" t="s">
        <v>131</v>
      </c>
      <c r="I710" s="150">
        <v>2400</v>
      </c>
      <c r="J710" s="150">
        <v>4393</v>
      </c>
      <c r="K710" s="150">
        <v>206</v>
      </c>
      <c r="L710" s="150">
        <v>258</v>
      </c>
      <c r="M710" s="150">
        <v>615</v>
      </c>
      <c r="N710" s="150">
        <v>550</v>
      </c>
      <c r="O710" s="150">
        <v>535.81874999999991</v>
      </c>
      <c r="P710" s="150">
        <v>0</v>
      </c>
      <c r="Q710" s="150">
        <v>66</v>
      </c>
      <c r="R710" s="150">
        <v>662.31144967830858</v>
      </c>
      <c r="S710" s="150">
        <v>6150</v>
      </c>
      <c r="T710" s="150">
        <v>700</v>
      </c>
      <c r="U710" s="150">
        <v>30</v>
      </c>
      <c r="V710" s="150">
        <v>102</v>
      </c>
      <c r="W710" s="150">
        <v>934.53700000000003</v>
      </c>
      <c r="X710" s="150">
        <v>1198.7105079999999</v>
      </c>
      <c r="Y710" s="150">
        <v>3323</v>
      </c>
      <c r="Z710" s="150">
        <v>994.5</v>
      </c>
      <c r="AA710" s="150">
        <v>14177.695644891101</v>
      </c>
      <c r="AB710" s="150">
        <v>0</v>
      </c>
      <c r="AC710" s="150">
        <v>164.948125</v>
      </c>
      <c r="AD710" s="150">
        <v>1893.8163199999999</v>
      </c>
      <c r="AE710" s="150">
        <v>1000</v>
      </c>
      <c r="AF710" s="150">
        <v>5310.2016000000003</v>
      </c>
      <c r="AG710" s="150">
        <v>29411.735650239621</v>
      </c>
      <c r="AH710" s="150">
        <v>4317.4466549375011</v>
      </c>
      <c r="AI710" s="150">
        <v>1582</v>
      </c>
      <c r="AJ710" s="150">
        <v>4184.1429564027421</v>
      </c>
      <c r="AK710" s="150"/>
      <c r="AL710" s="150">
        <v>85160.8671875</v>
      </c>
      <c r="AM710" s="150">
        <v>67027.53125</v>
      </c>
      <c r="AN710" s="150">
        <v>18133.330078125</v>
      </c>
      <c r="AO710" s="5" t="s">
        <v>1800</v>
      </c>
    </row>
    <row r="711" spans="1:41" ht="14.25" x14ac:dyDescent="0.45">
      <c r="A711" s="150">
        <v>2015</v>
      </c>
      <c r="B711" s="5" t="s">
        <v>1477</v>
      </c>
      <c r="C711" s="5" t="s">
        <v>171</v>
      </c>
      <c r="D711" s="5" t="s">
        <v>84</v>
      </c>
      <c r="E711" s="5" t="s">
        <v>261</v>
      </c>
      <c r="F711" s="5" t="s">
        <v>261</v>
      </c>
      <c r="G711" s="5" t="s">
        <v>88</v>
      </c>
      <c r="H711" s="5" t="s">
        <v>131</v>
      </c>
      <c r="I711" s="150">
        <v>2400</v>
      </c>
      <c r="J711" s="150">
        <v>4420.3383000000003</v>
      </c>
      <c r="K711" s="150">
        <v>173.27470686767171</v>
      </c>
      <c r="L711" s="150">
        <v>300</v>
      </c>
      <c r="M711" s="150">
        <v>2248.36</v>
      </c>
      <c r="N711" s="150">
        <v>1417.242</v>
      </c>
      <c r="O711" s="150">
        <v>513</v>
      </c>
      <c r="P711" s="150">
        <v>0</v>
      </c>
      <c r="Q711" s="150">
        <v>35</v>
      </c>
      <c r="R711" s="150">
        <v>268.69888615737818</v>
      </c>
      <c r="S711" s="150">
        <v>5274.552670011265</v>
      </c>
      <c r="T711" s="150">
        <v>700</v>
      </c>
      <c r="U711" s="150">
        <v>30</v>
      </c>
      <c r="V711" s="150">
        <v>358</v>
      </c>
      <c r="W711" s="150">
        <v>1000</v>
      </c>
      <c r="X711" s="150">
        <v>1083.9480000000001</v>
      </c>
      <c r="Y711" s="150">
        <v>3871</v>
      </c>
      <c r="Z711" s="150">
        <v>1352</v>
      </c>
      <c r="AA711" s="150">
        <v>14025.280436489111</v>
      </c>
      <c r="AB711" s="150">
        <v>0</v>
      </c>
      <c r="AC711" s="150">
        <v>165</v>
      </c>
      <c r="AD711" s="150">
        <v>1443</v>
      </c>
      <c r="AE711" s="150">
        <v>800</v>
      </c>
      <c r="AF711" s="150">
        <v>3079</v>
      </c>
      <c r="AG711" s="150">
        <v>28458</v>
      </c>
      <c r="AH711" s="150">
        <v>3982.9479796732271</v>
      </c>
      <c r="AI711" s="150">
        <v>1674</v>
      </c>
      <c r="AJ711" s="150">
        <v>5700.4713964680404</v>
      </c>
      <c r="AK711" s="150"/>
      <c r="AL711" s="150">
        <v>84773.109375</v>
      </c>
      <c r="AM711" s="150">
        <v>66680.03125</v>
      </c>
      <c r="AN711" s="150">
        <v>18093.083984375</v>
      </c>
      <c r="AO711" s="5" t="s">
        <v>1799</v>
      </c>
    </row>
    <row r="712" spans="1:41" ht="14.25" x14ac:dyDescent="0.45">
      <c r="A712" s="150">
        <v>2015</v>
      </c>
      <c r="B712" s="5" t="s">
        <v>1477</v>
      </c>
      <c r="C712" s="5" t="s">
        <v>171</v>
      </c>
      <c r="D712" s="5" t="s">
        <v>84</v>
      </c>
      <c r="E712" s="5" t="s">
        <v>264</v>
      </c>
      <c r="F712" s="5" t="s">
        <v>264</v>
      </c>
      <c r="G712" s="5" t="s">
        <v>88</v>
      </c>
      <c r="H712" s="5" t="s">
        <v>131</v>
      </c>
      <c r="I712" s="150">
        <v>0</v>
      </c>
      <c r="J712" s="150"/>
      <c r="K712" s="150"/>
      <c r="L712" s="150">
        <v>0</v>
      </c>
      <c r="M712" s="150">
        <v>0</v>
      </c>
      <c r="N712" s="150">
        <v>0</v>
      </c>
      <c r="O712" s="150">
        <v>205</v>
      </c>
      <c r="P712" s="150">
        <v>0</v>
      </c>
      <c r="Q712" s="150">
        <v>0</v>
      </c>
      <c r="R712" s="150"/>
      <c r="S712" s="150">
        <v>0</v>
      </c>
      <c r="T712" s="150">
        <v>525.3125</v>
      </c>
      <c r="U712" s="150">
        <v>30</v>
      </c>
      <c r="V712" s="150">
        <v>121</v>
      </c>
      <c r="W712" s="150"/>
      <c r="X712" s="150">
        <v>135.49350000000001</v>
      </c>
      <c r="Y712" s="150">
        <v>0</v>
      </c>
      <c r="Z712" s="150"/>
      <c r="AA712" s="150">
        <v>0</v>
      </c>
      <c r="AB712" s="150">
        <v>0</v>
      </c>
      <c r="AC712" s="150"/>
      <c r="AD712" s="150">
        <v>0</v>
      </c>
      <c r="AE712" s="150">
        <v>50</v>
      </c>
      <c r="AF712" s="150"/>
      <c r="AG712" s="150">
        <v>0</v>
      </c>
      <c r="AH712" s="150">
        <v>0</v>
      </c>
      <c r="AI712" s="150">
        <v>0</v>
      </c>
      <c r="AJ712" s="150">
        <v>0</v>
      </c>
      <c r="AK712" s="150"/>
      <c r="AL712" s="150">
        <v>1066.8060302734375</v>
      </c>
      <c r="AM712" s="150">
        <v>201</v>
      </c>
      <c r="AN712" s="150">
        <v>865.8060302734375</v>
      </c>
      <c r="AO712" s="5" t="s">
        <v>1802</v>
      </c>
    </row>
    <row r="713" spans="1:41" ht="14.25" x14ac:dyDescent="0.45">
      <c r="A713" s="150">
        <v>2015</v>
      </c>
      <c r="B713" s="5" t="s">
        <v>1476</v>
      </c>
      <c r="C713" s="5" t="s">
        <v>171</v>
      </c>
      <c r="D713" s="5" t="s">
        <v>84</v>
      </c>
      <c r="E713" s="5" t="s">
        <v>264</v>
      </c>
      <c r="F713" s="5" t="s">
        <v>264</v>
      </c>
      <c r="G713" s="5" t="s">
        <v>88</v>
      </c>
      <c r="H713" s="5" t="s">
        <v>131</v>
      </c>
      <c r="I713" s="150"/>
      <c r="J713" s="150"/>
      <c r="K713" s="150">
        <v>52</v>
      </c>
      <c r="L713" s="150"/>
      <c r="M713" s="150">
        <v>0</v>
      </c>
      <c r="N713" s="150">
        <v>0</v>
      </c>
      <c r="O713" s="150">
        <v>262.65625</v>
      </c>
      <c r="P713" s="150">
        <v>0</v>
      </c>
      <c r="Q713" s="150">
        <v>0</v>
      </c>
      <c r="R713" s="150">
        <v>0</v>
      </c>
      <c r="S713" s="150">
        <v>0</v>
      </c>
      <c r="T713" s="150">
        <v>525.3125</v>
      </c>
      <c r="U713" s="150">
        <v>30</v>
      </c>
      <c r="V713" s="150">
        <v>102</v>
      </c>
      <c r="W713" s="150">
        <v>620</v>
      </c>
      <c r="X713" s="150">
        <v>149.83881349999999</v>
      </c>
      <c r="Y713" s="150">
        <v>0</v>
      </c>
      <c r="Z713" s="150">
        <v>0</v>
      </c>
      <c r="AA713" s="150">
        <v>0</v>
      </c>
      <c r="AB713" s="150">
        <v>0</v>
      </c>
      <c r="AC713" s="150">
        <v>0</v>
      </c>
      <c r="AD713" s="150">
        <v>0</v>
      </c>
      <c r="AE713" s="150">
        <v>512.5</v>
      </c>
      <c r="AF713" s="150"/>
      <c r="AG713" s="150">
        <v>0</v>
      </c>
      <c r="AH713" s="150">
        <v>0</v>
      </c>
      <c r="AI713" s="150">
        <v>0</v>
      </c>
      <c r="AJ713" s="150">
        <v>0</v>
      </c>
      <c r="AK713" s="150"/>
      <c r="AL713" s="150">
        <v>2254.3076171875</v>
      </c>
      <c r="AM713" s="150">
        <v>644.5</v>
      </c>
      <c r="AN713" s="150">
        <v>1609.8076171875</v>
      </c>
      <c r="AO713" s="5" t="s">
        <v>1801</v>
      </c>
    </row>
    <row r="714" spans="1:41" ht="14.25" x14ac:dyDescent="0.45">
      <c r="A714" s="150">
        <v>2015</v>
      </c>
      <c r="B714" s="5" t="s">
        <v>1478</v>
      </c>
      <c r="C714" s="5" t="s">
        <v>171</v>
      </c>
      <c r="D714" s="5" t="s">
        <v>84</v>
      </c>
      <c r="E714" s="5" t="s">
        <v>264</v>
      </c>
      <c r="F714" s="5" t="s">
        <v>264</v>
      </c>
      <c r="G714" s="5" t="s">
        <v>88</v>
      </c>
      <c r="H714" s="5" t="s">
        <v>131</v>
      </c>
      <c r="I714" s="150">
        <v>0</v>
      </c>
      <c r="J714" s="150"/>
      <c r="K714" s="150"/>
      <c r="L714" s="150">
        <v>0</v>
      </c>
      <c r="M714" s="150">
        <v>0</v>
      </c>
      <c r="N714" s="150">
        <v>0</v>
      </c>
      <c r="O714" s="150">
        <v>200</v>
      </c>
      <c r="P714" s="150">
        <v>0</v>
      </c>
      <c r="Q714" s="150">
        <v>0</v>
      </c>
      <c r="R714" s="150">
        <v>350</v>
      </c>
      <c r="S714" s="150">
        <v>0</v>
      </c>
      <c r="T714" s="150">
        <v>0</v>
      </c>
      <c r="U714" s="150">
        <v>48</v>
      </c>
      <c r="V714" s="150">
        <v>53</v>
      </c>
      <c r="W714" s="150">
        <v>0</v>
      </c>
      <c r="X714" s="150">
        <v>135</v>
      </c>
      <c r="Y714" s="150">
        <v>0</v>
      </c>
      <c r="Z714" s="150">
        <v>0</v>
      </c>
      <c r="AA714" s="150">
        <v>0</v>
      </c>
      <c r="AB714" s="150">
        <v>0</v>
      </c>
      <c r="AC714" s="150"/>
      <c r="AD714" s="150"/>
      <c r="AE714" s="150">
        <v>15</v>
      </c>
      <c r="AF714" s="150"/>
      <c r="AG714" s="150"/>
      <c r="AH714" s="150">
        <v>0</v>
      </c>
      <c r="AI714" s="150">
        <v>0</v>
      </c>
      <c r="AJ714" s="150">
        <v>0</v>
      </c>
      <c r="AK714" s="150"/>
      <c r="AL714" s="150">
        <v>801</v>
      </c>
      <c r="AM714" s="150">
        <v>466</v>
      </c>
      <c r="AN714" s="150">
        <v>335</v>
      </c>
      <c r="AO714" s="5" t="s">
        <v>1803</v>
      </c>
    </row>
    <row r="715" spans="1:41" ht="14.25" x14ac:dyDescent="0.45">
      <c r="A715" s="150">
        <v>2015</v>
      </c>
      <c r="B715" s="5" t="s">
        <v>1476</v>
      </c>
      <c r="C715" s="5" t="s">
        <v>4979</v>
      </c>
      <c r="D715" s="5" t="s">
        <v>84</v>
      </c>
      <c r="E715" s="5" t="s">
        <v>95</v>
      </c>
      <c r="F715" s="5" t="s">
        <v>4981</v>
      </c>
      <c r="G715" s="5" t="s">
        <v>87</v>
      </c>
      <c r="H715" s="5" t="s">
        <v>131</v>
      </c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>
        <v>0</v>
      </c>
      <c r="AM715" s="150">
        <v>0</v>
      </c>
      <c r="AN715" s="150">
        <v>0</v>
      </c>
      <c r="AO715" s="5" t="s">
        <v>5040</v>
      </c>
    </row>
    <row r="716" spans="1:41" ht="14.25" x14ac:dyDescent="0.45">
      <c r="A716" s="150">
        <v>2015</v>
      </c>
      <c r="B716" s="5" t="s">
        <v>1476</v>
      </c>
      <c r="C716" s="5" t="s">
        <v>4979</v>
      </c>
      <c r="D716" s="5" t="s">
        <v>84</v>
      </c>
      <c r="E716" s="5" t="s">
        <v>95</v>
      </c>
      <c r="F716" s="5" t="s">
        <v>236</v>
      </c>
      <c r="G716" s="5" t="s">
        <v>87</v>
      </c>
      <c r="H716" s="5" t="s">
        <v>131</v>
      </c>
      <c r="I716" s="150">
        <v>1334.5398118817109</v>
      </c>
      <c r="J716" s="150"/>
      <c r="K716" s="150">
        <v>54.436434609954937</v>
      </c>
      <c r="L716" s="150"/>
      <c r="M716" s="150">
        <v>0</v>
      </c>
      <c r="N716" s="150">
        <v>0</v>
      </c>
      <c r="O716" s="150">
        <v>544.36434609954938</v>
      </c>
      <c r="P716" s="150">
        <v>0</v>
      </c>
      <c r="Q716" s="150"/>
      <c r="R716" s="150">
        <v>0</v>
      </c>
      <c r="S716" s="150">
        <v>0</v>
      </c>
      <c r="T716" s="150"/>
      <c r="U716" s="150"/>
      <c r="V716" s="150">
        <v>0</v>
      </c>
      <c r="W716" s="150"/>
      <c r="X716" s="150">
        <v>302.64755694623113</v>
      </c>
      <c r="Y716" s="150"/>
      <c r="Z716" s="150">
        <v>0</v>
      </c>
      <c r="AA716" s="150">
        <v>0</v>
      </c>
      <c r="AB716" s="150">
        <v>0</v>
      </c>
      <c r="AC716" s="150"/>
      <c r="AD716" s="150">
        <v>0</v>
      </c>
      <c r="AE716" s="150"/>
      <c r="AF716" s="150"/>
      <c r="AG716" s="150">
        <v>0</v>
      </c>
      <c r="AH716" s="150">
        <v>0</v>
      </c>
      <c r="AI716" s="150">
        <v>0</v>
      </c>
      <c r="AJ716" s="150"/>
      <c r="AK716" s="150"/>
      <c r="AL716" s="150">
        <v>2235.988037109375</v>
      </c>
      <c r="AM716" s="150">
        <v>1334.539794921875</v>
      </c>
      <c r="AN716" s="150">
        <v>901.4483642578125</v>
      </c>
      <c r="AO716" s="5" t="s">
        <v>5042</v>
      </c>
    </row>
    <row r="717" spans="1:41" ht="14.25" x14ac:dyDescent="0.45">
      <c r="A717" s="150">
        <v>2015</v>
      </c>
      <c r="B717" s="5" t="s">
        <v>1477</v>
      </c>
      <c r="C717" s="5" t="s">
        <v>4979</v>
      </c>
      <c r="D717" s="5" t="s">
        <v>84</v>
      </c>
      <c r="E717" s="5" t="s">
        <v>95</v>
      </c>
      <c r="F717" s="5" t="s">
        <v>236</v>
      </c>
      <c r="G717" s="5" t="s">
        <v>87</v>
      </c>
      <c r="H717" s="5" t="s">
        <v>131</v>
      </c>
      <c r="I717" s="150">
        <v>890.93496458090317</v>
      </c>
      <c r="J717" s="150"/>
      <c r="K717" s="150"/>
      <c r="L717" s="150"/>
      <c r="M717" s="150">
        <v>0</v>
      </c>
      <c r="N717" s="150">
        <v>0</v>
      </c>
      <c r="O717" s="150">
        <v>533.57498375368789</v>
      </c>
      <c r="P717" s="150">
        <v>0</v>
      </c>
      <c r="Q717" s="150">
        <v>0</v>
      </c>
      <c r="R717" s="150"/>
      <c r="S717" s="150">
        <v>75.04984947224618</v>
      </c>
      <c r="T717" s="150"/>
      <c r="U717" s="150"/>
      <c r="V717" s="150">
        <v>83.000553028351447</v>
      </c>
      <c r="W717" s="150"/>
      <c r="X717" s="150"/>
      <c r="Y717" s="150">
        <v>0</v>
      </c>
      <c r="Z717" s="150"/>
      <c r="AA717" s="150">
        <v>0</v>
      </c>
      <c r="AB717" s="150"/>
      <c r="AC717" s="150"/>
      <c r="AD717" s="150">
        <v>0</v>
      </c>
      <c r="AE717" s="150"/>
      <c r="AF717" s="150"/>
      <c r="AG717" s="150">
        <v>0</v>
      </c>
      <c r="AH717" s="150">
        <v>0</v>
      </c>
      <c r="AI717" s="150">
        <v>0</v>
      </c>
      <c r="AJ717" s="150">
        <v>0</v>
      </c>
      <c r="AK717" s="150"/>
      <c r="AL717" s="150">
        <v>1582.560302734375</v>
      </c>
      <c r="AM717" s="150">
        <v>973.93548583984375</v>
      </c>
      <c r="AN717" s="150">
        <v>608.6248779296875</v>
      </c>
      <c r="AO717" s="5" t="s">
        <v>5043</v>
      </c>
    </row>
    <row r="718" spans="1:41" ht="14.25" x14ac:dyDescent="0.45">
      <c r="A718" s="150">
        <v>2015</v>
      </c>
      <c r="B718" s="5" t="s">
        <v>1478</v>
      </c>
      <c r="C718" s="5" t="s">
        <v>4979</v>
      </c>
      <c r="D718" s="5" t="s">
        <v>84</v>
      </c>
      <c r="E718" s="5" t="s">
        <v>95</v>
      </c>
      <c r="F718" s="5" t="s">
        <v>236</v>
      </c>
      <c r="G718" s="5" t="s">
        <v>87</v>
      </c>
      <c r="H718" s="5" t="s">
        <v>131</v>
      </c>
      <c r="I718" s="150">
        <v>386.45518392737119</v>
      </c>
      <c r="J718" s="150"/>
      <c r="K718" s="150">
        <v>0</v>
      </c>
      <c r="L718" s="150">
        <v>120.9062576333925</v>
      </c>
      <c r="M718" s="150"/>
      <c r="N718" s="150">
        <v>54.119943893042354</v>
      </c>
      <c r="O718" s="150">
        <v>0</v>
      </c>
      <c r="P718" s="150"/>
      <c r="Q718" s="150"/>
      <c r="R718" s="150"/>
      <c r="S718" s="150">
        <v>65.634825572413064</v>
      </c>
      <c r="T718" s="150"/>
      <c r="U718" s="150"/>
      <c r="V718" s="150">
        <v>139.33006832038564</v>
      </c>
      <c r="W718" s="150"/>
      <c r="X718" s="150"/>
      <c r="Y718" s="150">
        <v>0</v>
      </c>
      <c r="Z718" s="150"/>
      <c r="AA718" s="150">
        <v>0</v>
      </c>
      <c r="AB718" s="150"/>
      <c r="AC718" s="150"/>
      <c r="AD718" s="150">
        <v>0</v>
      </c>
      <c r="AE718" s="150"/>
      <c r="AF718" s="150"/>
      <c r="AG718" s="150"/>
      <c r="AH718" s="150">
        <v>0</v>
      </c>
      <c r="AI718" s="150">
        <v>0</v>
      </c>
      <c r="AJ718" s="150">
        <v>0</v>
      </c>
      <c r="AK718" s="150"/>
      <c r="AL718" s="150">
        <v>766.4462890625</v>
      </c>
      <c r="AM718" s="150">
        <v>700.81146240234375</v>
      </c>
      <c r="AN718" s="150">
        <v>65.63482666015625</v>
      </c>
      <c r="AO718" s="5" t="s">
        <v>5041</v>
      </c>
    </row>
    <row r="719" spans="1:41" ht="14.25" x14ac:dyDescent="0.45">
      <c r="A719" s="150">
        <v>2015</v>
      </c>
      <c r="B719" s="5" t="s">
        <v>1477</v>
      </c>
      <c r="C719" s="5" t="s">
        <v>4979</v>
      </c>
      <c r="D719" s="5" t="s">
        <v>84</v>
      </c>
      <c r="E719" s="5" t="s">
        <v>95</v>
      </c>
      <c r="F719" s="5" t="s">
        <v>188</v>
      </c>
      <c r="G719" s="5" t="s">
        <v>87</v>
      </c>
      <c r="H719" s="5" t="s">
        <v>131</v>
      </c>
      <c r="I719" s="150">
        <v>498.00331817010868</v>
      </c>
      <c r="J719" s="150">
        <v>0</v>
      </c>
      <c r="K719" s="150"/>
      <c r="L719" s="150">
        <v>34.385943397459883</v>
      </c>
      <c r="M719" s="150">
        <v>3068.6490176767652</v>
      </c>
      <c r="N719" s="150">
        <v>409.951588628889</v>
      </c>
      <c r="O719" s="150">
        <v>273.90182499355979</v>
      </c>
      <c r="P719" s="150">
        <v>366.87193016280236</v>
      </c>
      <c r="Q719" s="150">
        <v>2941.6696508163018</v>
      </c>
      <c r="R719" s="150"/>
      <c r="S719" s="150">
        <v>1728.6141308180643</v>
      </c>
      <c r="T719" s="150">
        <v>0</v>
      </c>
      <c r="U719" s="150">
        <v>0</v>
      </c>
      <c r="V719" s="150">
        <v>924.86330517305896</v>
      </c>
      <c r="W719" s="150">
        <v>0</v>
      </c>
      <c r="X719" s="150">
        <v>161.25821731222567</v>
      </c>
      <c r="Y719" s="150">
        <v>3873.5172376145506</v>
      </c>
      <c r="Z719" s="150"/>
      <c r="AA719" s="150">
        <v>2269.9765977943384</v>
      </c>
      <c r="AB719" s="150"/>
      <c r="AC719" s="150">
        <v>0</v>
      </c>
      <c r="AD719" s="150">
        <v>0</v>
      </c>
      <c r="AE719" s="150">
        <v>0</v>
      </c>
      <c r="AF719" s="150">
        <v>845.05047788695492</v>
      </c>
      <c r="AG719" s="150">
        <v>20954.082473100381</v>
      </c>
      <c r="AH719" s="150">
        <v>802.23102764365262</v>
      </c>
      <c r="AI719" s="150">
        <v>0</v>
      </c>
      <c r="AJ719" s="150">
        <v>2345.2858071584346</v>
      </c>
      <c r="AK719" s="150"/>
      <c r="AL719" s="150">
        <v>41498.3125</v>
      </c>
      <c r="AM719" s="150">
        <v>35463.65625</v>
      </c>
      <c r="AN719" s="150">
        <v>6034.654296875</v>
      </c>
      <c r="AO719" s="5" t="s">
        <v>5044</v>
      </c>
    </row>
    <row r="720" spans="1:41" ht="14.25" x14ac:dyDescent="0.45">
      <c r="A720" s="150">
        <v>2015</v>
      </c>
      <c r="B720" s="5" t="s">
        <v>1476</v>
      </c>
      <c r="C720" s="5" t="s">
        <v>4979</v>
      </c>
      <c r="D720" s="5" t="s">
        <v>84</v>
      </c>
      <c r="E720" s="5" t="s">
        <v>95</v>
      </c>
      <c r="F720" s="5" t="s">
        <v>188</v>
      </c>
      <c r="G720" s="5" t="s">
        <v>87</v>
      </c>
      <c r="H720" s="5" t="s">
        <v>131</v>
      </c>
      <c r="I720" s="150">
        <v>604.84927344394373</v>
      </c>
      <c r="J720" s="150">
        <v>3659.3381043358595</v>
      </c>
      <c r="K720" s="150">
        <v>0</v>
      </c>
      <c r="L720" s="150"/>
      <c r="M720" s="150">
        <v>2885.1310343276114</v>
      </c>
      <c r="N720" s="150">
        <v>0</v>
      </c>
      <c r="O720" s="150">
        <v>419.16054649665301</v>
      </c>
      <c r="P720" s="150">
        <v>399.20052047300283</v>
      </c>
      <c r="Q720" s="150">
        <v>0</v>
      </c>
      <c r="R720" s="150">
        <v>211.22981818686281</v>
      </c>
      <c r="S720" s="150">
        <v>1120.1808544181838</v>
      </c>
      <c r="T720" s="150">
        <v>0</v>
      </c>
      <c r="U720" s="150">
        <v>0</v>
      </c>
      <c r="V720" s="150">
        <v>629.04324438170147</v>
      </c>
      <c r="W720" s="150">
        <v>0</v>
      </c>
      <c r="X720" s="150">
        <v>0</v>
      </c>
      <c r="Y720" s="150">
        <v>8507.8098802625118</v>
      </c>
      <c r="Z720" s="150">
        <v>8.3469199735264237</v>
      </c>
      <c r="AA720" s="150">
        <v>2172.430964018929</v>
      </c>
      <c r="AB720" s="150"/>
      <c r="AC720" s="150">
        <v>0</v>
      </c>
      <c r="AD720" s="150">
        <v>0</v>
      </c>
      <c r="AE720" s="150">
        <v>0</v>
      </c>
      <c r="AF720" s="150">
        <v>1195.1821643252329</v>
      </c>
      <c r="AG720" s="150">
        <v>10689.787025610834</v>
      </c>
      <c r="AH720" s="150">
        <v>1436.6284207334484</v>
      </c>
      <c r="AI720" s="150">
        <v>0</v>
      </c>
      <c r="AJ720" s="150">
        <v>2371.4737887741253</v>
      </c>
      <c r="AK720" s="150"/>
      <c r="AL720" s="150">
        <v>36309.79296875</v>
      </c>
      <c r="AM720" s="150">
        <v>30448.693359375</v>
      </c>
      <c r="AN720" s="150">
        <v>5861.10107421875</v>
      </c>
      <c r="AO720" s="5" t="s">
        <v>5045</v>
      </c>
    </row>
    <row r="721" spans="1:41" ht="14.25" x14ac:dyDescent="0.45">
      <c r="A721" s="150">
        <v>2015</v>
      </c>
      <c r="B721" s="5" t="s">
        <v>1478</v>
      </c>
      <c r="C721" s="5" t="s">
        <v>4979</v>
      </c>
      <c r="D721" s="5" t="s">
        <v>84</v>
      </c>
      <c r="E721" s="5" t="s">
        <v>95</v>
      </c>
      <c r="F721" s="5" t="s">
        <v>188</v>
      </c>
      <c r="G721" s="5" t="s">
        <v>87</v>
      </c>
      <c r="H721" s="5" t="s">
        <v>131</v>
      </c>
      <c r="I721" s="150">
        <v>483.62503053357</v>
      </c>
      <c r="J721" s="150">
        <v>129.54241889292052</v>
      </c>
      <c r="K721" s="150"/>
      <c r="L721" s="150">
        <v>13.817858015244857</v>
      </c>
      <c r="M721" s="150">
        <v>2689.8763603009988</v>
      </c>
      <c r="N721" s="150">
        <v>617.19765801427025</v>
      </c>
      <c r="O721" s="150">
        <v>227.99465725154013</v>
      </c>
      <c r="P721" s="150">
        <v>895.85779465504152</v>
      </c>
      <c r="Q721" s="150">
        <v>210.15902672072923</v>
      </c>
      <c r="R721" s="150"/>
      <c r="S721" s="150">
        <v>1337.5395673102141</v>
      </c>
      <c r="T721" s="150"/>
      <c r="U721" s="150">
        <v>0</v>
      </c>
      <c r="V721" s="150">
        <v>64.483337404476003</v>
      </c>
      <c r="W721" s="150">
        <v>86.361612595280349</v>
      </c>
      <c r="X721" s="150">
        <v>160.05685534325292</v>
      </c>
      <c r="Y721" s="150">
        <v>3761.9118446504121</v>
      </c>
      <c r="Z721" s="150">
        <v>1738.1196416227422</v>
      </c>
      <c r="AA721" s="150">
        <v>2334.7059916105723</v>
      </c>
      <c r="AB721" s="150"/>
      <c r="AC721" s="150">
        <v>0</v>
      </c>
      <c r="AD721" s="150">
        <v>0</v>
      </c>
      <c r="AE721" s="150">
        <v>143.07240486618113</v>
      </c>
      <c r="AF721" s="150">
        <v>1402.5121811284012</v>
      </c>
      <c r="AG721" s="150">
        <v>7746.4571656221733</v>
      </c>
      <c r="AH721" s="150">
        <v>747.59062984851744</v>
      </c>
      <c r="AI721" s="150"/>
      <c r="AJ721" s="150">
        <v>405.39326477869582</v>
      </c>
      <c r="AK721" s="150"/>
      <c r="AL721" s="150">
        <v>25196.275390625</v>
      </c>
      <c r="AM721" s="150">
        <v>19946.853515625</v>
      </c>
      <c r="AN721" s="150">
        <v>5249.419921875</v>
      </c>
      <c r="AO721" s="5" t="s">
        <v>5046</v>
      </c>
    </row>
    <row r="722" spans="1:41" ht="14.25" x14ac:dyDescent="0.45">
      <c r="A722" s="150">
        <v>2015</v>
      </c>
      <c r="B722" s="5" t="s">
        <v>1477</v>
      </c>
      <c r="C722" s="5" t="s">
        <v>4979</v>
      </c>
      <c r="D722" s="5" t="s">
        <v>84</v>
      </c>
      <c r="E722" s="5" t="s">
        <v>95</v>
      </c>
      <c r="F722" s="5" t="s">
        <v>191</v>
      </c>
      <c r="G722" s="5" t="s">
        <v>87</v>
      </c>
      <c r="H722" s="5" t="s">
        <v>131</v>
      </c>
      <c r="I722" s="150">
        <v>1096.7930221603585</v>
      </c>
      <c r="J722" s="150">
        <v>235.28448085347807</v>
      </c>
      <c r="K722" s="150">
        <v>94.857774889544515</v>
      </c>
      <c r="L722" s="150">
        <v>717.36192260218036</v>
      </c>
      <c r="M722" s="150">
        <v>2490.0165908505433</v>
      </c>
      <c r="N722" s="150">
        <v>654.26608791221372</v>
      </c>
      <c r="O722" s="150">
        <v>112.6436076813341</v>
      </c>
      <c r="P722" s="150">
        <v>0</v>
      </c>
      <c r="Q722" s="150">
        <v>0</v>
      </c>
      <c r="R722" s="150"/>
      <c r="S722" s="150">
        <v>1728.6141308180643</v>
      </c>
      <c r="T722" s="150">
        <v>118.57221861193064</v>
      </c>
      <c r="U722" s="150">
        <v>0</v>
      </c>
      <c r="V722" s="150">
        <v>2407.0160378221922</v>
      </c>
      <c r="W722" s="150">
        <v>677.64022936718357</v>
      </c>
      <c r="X722" s="150">
        <v>322.51643462445134</v>
      </c>
      <c r="Y722" s="150">
        <v>2917.2915806186356</v>
      </c>
      <c r="Z722" s="150">
        <v>1220.1081295167662</v>
      </c>
      <c r="AA722" s="150">
        <v>3715.3012094304722</v>
      </c>
      <c r="AB722" s="150"/>
      <c r="AC722" s="150">
        <v>0</v>
      </c>
      <c r="AD722" s="150">
        <v>0</v>
      </c>
      <c r="AE722" s="150">
        <v>409.0741542111607</v>
      </c>
      <c r="AF722" s="150">
        <v>5326.0558492799501</v>
      </c>
      <c r="AG722" s="150">
        <v>0</v>
      </c>
      <c r="AH722" s="150">
        <v>1430.1023972073674</v>
      </c>
      <c r="AI722" s="150">
        <v>0</v>
      </c>
      <c r="AJ722" s="150">
        <v>0</v>
      </c>
      <c r="AK722" s="150"/>
      <c r="AL722" s="150">
        <v>25673.517578125</v>
      </c>
      <c r="AM722" s="150">
        <v>18698.552734375</v>
      </c>
      <c r="AN722" s="150">
        <v>6974.96337890625</v>
      </c>
      <c r="AO722" s="5" t="s">
        <v>5047</v>
      </c>
    </row>
    <row r="723" spans="1:41" ht="14.25" x14ac:dyDescent="0.45">
      <c r="A723" s="150">
        <v>2015</v>
      </c>
      <c r="B723" s="5" t="s">
        <v>1476</v>
      </c>
      <c r="C723" s="5" t="s">
        <v>4979</v>
      </c>
      <c r="D723" s="5" t="s">
        <v>84</v>
      </c>
      <c r="E723" s="5" t="s">
        <v>95</v>
      </c>
      <c r="F723" s="5" t="s">
        <v>191</v>
      </c>
      <c r="G723" s="5" t="s">
        <v>87</v>
      </c>
      <c r="H723" s="5" t="s">
        <v>131</v>
      </c>
      <c r="I723" s="150">
        <v>607.26867053771946</v>
      </c>
      <c r="J723" s="150">
        <v>457.26605072362145</v>
      </c>
      <c r="K723" s="150">
        <v>48.387941875515494</v>
      </c>
      <c r="L723" s="150"/>
      <c r="M723" s="150">
        <v>907.27391016591559</v>
      </c>
      <c r="N723" s="150">
        <v>569.16316631075097</v>
      </c>
      <c r="O723" s="150">
        <v>165.12385165019663</v>
      </c>
      <c r="P723" s="150">
        <v>60.484927344394372</v>
      </c>
      <c r="Q723" s="150">
        <v>0</v>
      </c>
      <c r="R723" s="150">
        <v>0</v>
      </c>
      <c r="S723" s="150">
        <v>1120.1808544181838</v>
      </c>
      <c r="T723" s="150">
        <v>108.87286921990987</v>
      </c>
      <c r="U723" s="150">
        <v>0</v>
      </c>
      <c r="V723" s="150">
        <v>0</v>
      </c>
      <c r="W723" s="150">
        <v>405.24901320744226</v>
      </c>
      <c r="X723" s="150">
        <v>847.09685218494815</v>
      </c>
      <c r="Y723" s="150">
        <v>296.37614398753243</v>
      </c>
      <c r="Z723" s="150">
        <v>96.89685360571977</v>
      </c>
      <c r="AA723" s="150">
        <v>3555.6469594736277</v>
      </c>
      <c r="AB723" s="150"/>
      <c r="AC723" s="150">
        <v>0</v>
      </c>
      <c r="AD723" s="150">
        <v>0</v>
      </c>
      <c r="AE723" s="150">
        <v>186.89842549417861</v>
      </c>
      <c r="AF723" s="150">
        <v>955.66185204143108</v>
      </c>
      <c r="AG723" s="150">
        <v>638.63236933783162</v>
      </c>
      <c r="AH723" s="150">
        <v>2147.8120361627316</v>
      </c>
      <c r="AI723" s="150">
        <v>0</v>
      </c>
      <c r="AJ723" s="150">
        <v>0</v>
      </c>
      <c r="AK723" s="150">
        <v>0</v>
      </c>
      <c r="AL723" s="150">
        <v>13174.29296875</v>
      </c>
      <c r="AM723" s="150">
        <v>7424.294921875</v>
      </c>
      <c r="AN723" s="150">
        <v>5749.99755859375</v>
      </c>
      <c r="AO723" s="5" t="s">
        <v>5048</v>
      </c>
    </row>
    <row r="724" spans="1:41" ht="14.25" x14ac:dyDescent="0.45">
      <c r="A724" s="150">
        <v>2015</v>
      </c>
      <c r="B724" s="5" t="s">
        <v>1478</v>
      </c>
      <c r="C724" s="5" t="s">
        <v>4979</v>
      </c>
      <c r="D724" s="5" t="s">
        <v>84</v>
      </c>
      <c r="E724" s="5" t="s">
        <v>95</v>
      </c>
      <c r="F724" s="5" t="s">
        <v>191</v>
      </c>
      <c r="G724" s="5" t="s">
        <v>87</v>
      </c>
      <c r="H724" s="5" t="s">
        <v>131</v>
      </c>
      <c r="I724" s="150">
        <v>541.19943893042353</v>
      </c>
      <c r="J724" s="150">
        <v>387.47576851082454</v>
      </c>
      <c r="K724" s="150">
        <v>92.119053434965707</v>
      </c>
      <c r="L724" s="150">
        <v>553.86580877773133</v>
      </c>
      <c r="M724" s="150">
        <v>2418.1251526678498</v>
      </c>
      <c r="N724" s="150">
        <v>436.41401564815004</v>
      </c>
      <c r="O724" s="150">
        <v>164.66280801500122</v>
      </c>
      <c r="P724" s="150"/>
      <c r="Q724" s="150">
        <v>0</v>
      </c>
      <c r="R724" s="150"/>
      <c r="S724" s="150">
        <v>1337.5395673102141</v>
      </c>
      <c r="T724" s="150"/>
      <c r="U724" s="150">
        <v>0</v>
      </c>
      <c r="V724" s="150">
        <v>0</v>
      </c>
      <c r="W724" s="150">
        <v>643.10614179285437</v>
      </c>
      <c r="X724" s="150">
        <v>322.41668702237996</v>
      </c>
      <c r="Y724" s="150">
        <v>2832.6608931251953</v>
      </c>
      <c r="Z724" s="150">
        <v>1006.1703611434131</v>
      </c>
      <c r="AA724" s="150">
        <v>6225.8922100161953</v>
      </c>
      <c r="AB724" s="150"/>
      <c r="AC724" s="150">
        <v>0</v>
      </c>
      <c r="AD724" s="150">
        <v>0</v>
      </c>
      <c r="AE724" s="150">
        <v>265.70589475147921</v>
      </c>
      <c r="AF724" s="150">
        <v>2420.7094940363327</v>
      </c>
      <c r="AG724" s="150">
        <v>752.25736568286311</v>
      </c>
      <c r="AH724" s="150">
        <v>1191.4098985493492</v>
      </c>
      <c r="AI724" s="150"/>
      <c r="AJ724" s="150">
        <v>0</v>
      </c>
      <c r="AK724" s="150"/>
      <c r="AL724" s="150">
        <v>21591.728515625</v>
      </c>
      <c r="AM724" s="150">
        <v>15422.3525390625</v>
      </c>
      <c r="AN724" s="150">
        <v>6169.37890625</v>
      </c>
      <c r="AO724" s="5" t="s">
        <v>5049</v>
      </c>
    </row>
    <row r="725" spans="1:41" ht="14.25" x14ac:dyDescent="0.45">
      <c r="A725" s="150">
        <v>2015</v>
      </c>
      <c r="B725" s="5" t="s">
        <v>1478</v>
      </c>
      <c r="C725" s="5" t="s">
        <v>4979</v>
      </c>
      <c r="D725" s="5" t="s">
        <v>84</v>
      </c>
      <c r="E725" s="5" t="s">
        <v>95</v>
      </c>
      <c r="F725" s="5" t="s">
        <v>194</v>
      </c>
      <c r="G725" s="5" t="s">
        <v>87</v>
      </c>
      <c r="H725" s="5" t="s">
        <v>131</v>
      </c>
      <c r="I725" s="150">
        <v>287.87204198426787</v>
      </c>
      <c r="J725" s="150">
        <v>199.20745305311334</v>
      </c>
      <c r="K725" s="150">
        <v>0</v>
      </c>
      <c r="L725" s="150"/>
      <c r="M725" s="150">
        <v>1969.0447671723921</v>
      </c>
      <c r="N725" s="150">
        <v>2663.392132438446</v>
      </c>
      <c r="O725" s="150">
        <v>289.0235301522049</v>
      </c>
      <c r="P725" s="150"/>
      <c r="Q725" s="150">
        <v>0</v>
      </c>
      <c r="R725" s="150"/>
      <c r="S725" s="150">
        <v>467.50419618245098</v>
      </c>
      <c r="T725" s="150"/>
      <c r="U725" s="150">
        <v>213.02531106835821</v>
      </c>
      <c r="V725" s="150">
        <v>502.04884122056313</v>
      </c>
      <c r="W725" s="150">
        <v>92.119053434965707</v>
      </c>
      <c r="X725" s="150">
        <v>63.331849236538922</v>
      </c>
      <c r="Y725" s="150">
        <v>193.45001221342798</v>
      </c>
      <c r="Z725" s="150">
        <v>576.9846397462627</v>
      </c>
      <c r="AA725" s="150">
        <v>7894.4257815259389</v>
      </c>
      <c r="AB725" s="150"/>
      <c r="AC725" s="150">
        <v>0</v>
      </c>
      <c r="AD725" s="150">
        <v>0</v>
      </c>
      <c r="AE725" s="150"/>
      <c r="AF725" s="150">
        <v>449.12252737868448</v>
      </c>
      <c r="AG725" s="150">
        <v>1338.2427191683123</v>
      </c>
      <c r="AH725" s="150">
        <v>576.00168905316116</v>
      </c>
      <c r="AI725" s="150">
        <v>224.54019274772892</v>
      </c>
      <c r="AJ725" s="150">
        <v>0</v>
      </c>
      <c r="AK725" s="150">
        <v>455.98931450308027</v>
      </c>
      <c r="AL725" s="150">
        <v>18455.328125</v>
      </c>
      <c r="AM725" s="150">
        <v>14317.771484375</v>
      </c>
      <c r="AN725" s="150">
        <v>4137.5546875</v>
      </c>
      <c r="AO725" s="5" t="s">
        <v>5050</v>
      </c>
    </row>
    <row r="726" spans="1:41" ht="14.25" x14ac:dyDescent="0.45">
      <c r="A726" s="150">
        <v>2015</v>
      </c>
      <c r="B726" s="5" t="s">
        <v>1476</v>
      </c>
      <c r="C726" s="5" t="s">
        <v>4979</v>
      </c>
      <c r="D726" s="5" t="s">
        <v>84</v>
      </c>
      <c r="E726" s="5" t="s">
        <v>95</v>
      </c>
      <c r="F726" s="5" t="s">
        <v>194</v>
      </c>
      <c r="G726" s="5" t="s">
        <v>87</v>
      </c>
      <c r="H726" s="5" t="s">
        <v>131</v>
      </c>
      <c r="I726" s="150">
        <v>0</v>
      </c>
      <c r="J726" s="150">
        <v>1427.4442853277071</v>
      </c>
      <c r="K726" s="150"/>
      <c r="L726" s="150"/>
      <c r="M726" s="150">
        <v>3187.5556710495835</v>
      </c>
      <c r="N726" s="150">
        <v>1373.3707602818185</v>
      </c>
      <c r="O726" s="150">
        <v>276.89999738263742</v>
      </c>
      <c r="P726" s="150"/>
      <c r="Q726" s="150">
        <v>0</v>
      </c>
      <c r="R726" s="150">
        <v>0</v>
      </c>
      <c r="S726" s="150">
        <v>1357.2817696082097</v>
      </c>
      <c r="T726" s="150">
        <v>0</v>
      </c>
      <c r="U726" s="150">
        <v>230.5528169557218</v>
      </c>
      <c r="V726" s="150">
        <v>239.5203122838017</v>
      </c>
      <c r="W726" s="150">
        <v>157.26081109542537</v>
      </c>
      <c r="X726" s="150">
        <v>176.16969129435259</v>
      </c>
      <c r="Y726" s="150">
        <v>471.7824332862761</v>
      </c>
      <c r="Z726" s="150">
        <v>50.807338969291273</v>
      </c>
      <c r="AA726" s="150">
        <v>2419.4874531323708</v>
      </c>
      <c r="AB726" s="150">
        <v>199.60026023650141</v>
      </c>
      <c r="AC726" s="150">
        <v>0</v>
      </c>
      <c r="AD726" s="150">
        <v>0</v>
      </c>
      <c r="AE726" s="150"/>
      <c r="AF726" s="150">
        <v>2444.8007632604204</v>
      </c>
      <c r="AG726" s="150">
        <v>932.57707935967005</v>
      </c>
      <c r="AH726" s="150">
        <v>242.88517975181514</v>
      </c>
      <c r="AI726" s="150">
        <v>235.89121664313805</v>
      </c>
      <c r="AJ726" s="150">
        <v>310.40232837357661</v>
      </c>
      <c r="AK726" s="150">
        <v>498.39580131780963</v>
      </c>
      <c r="AL726" s="150">
        <v>16232.6865234375</v>
      </c>
      <c r="AM726" s="150">
        <v>9900.7451171875</v>
      </c>
      <c r="AN726" s="150">
        <v>6331.9404296875</v>
      </c>
      <c r="AO726" s="5" t="s">
        <v>5052</v>
      </c>
    </row>
    <row r="727" spans="1:41" ht="14.25" x14ac:dyDescent="0.45">
      <c r="A727" s="150">
        <v>2015</v>
      </c>
      <c r="B727" s="5" t="s">
        <v>1477</v>
      </c>
      <c r="C727" s="5" t="s">
        <v>4979</v>
      </c>
      <c r="D727" s="5" t="s">
        <v>84</v>
      </c>
      <c r="E727" s="5" t="s">
        <v>95</v>
      </c>
      <c r="F727" s="5" t="s">
        <v>194</v>
      </c>
      <c r="G727" s="5" t="s">
        <v>87</v>
      </c>
      <c r="H727" s="5" t="s">
        <v>131</v>
      </c>
      <c r="I727" s="150">
        <v>296.43054652982659</v>
      </c>
      <c r="J727" s="150">
        <v>299.45297563169942</v>
      </c>
      <c r="K727" s="150"/>
      <c r="L727" s="150"/>
      <c r="M727" s="150">
        <v>2027.584938264014</v>
      </c>
      <c r="N727" s="150">
        <v>2243.6614636849072</v>
      </c>
      <c r="O727" s="150">
        <v>283.38760248251424</v>
      </c>
      <c r="P727" s="150"/>
      <c r="Q727" s="150">
        <v>0</v>
      </c>
      <c r="R727" s="150"/>
      <c r="S727" s="150">
        <v>329.1283066180211</v>
      </c>
      <c r="T727" s="150">
        <v>0</v>
      </c>
      <c r="U727" s="150">
        <v>219.3586044320717</v>
      </c>
      <c r="V727" s="150">
        <v>234.77299285162266</v>
      </c>
      <c r="W727" s="150">
        <v>94.857774889544515</v>
      </c>
      <c r="X727" s="150">
        <v>62.843275864323239</v>
      </c>
      <c r="Y727" s="150">
        <v>199.08275504943154</v>
      </c>
      <c r="Z727" s="150"/>
      <c r="AA727" s="150">
        <v>2528.1263194238181</v>
      </c>
      <c r="AB727" s="150">
        <v>201.5727716402821</v>
      </c>
      <c r="AC727" s="150">
        <v>0</v>
      </c>
      <c r="AD727" s="150">
        <v>0</v>
      </c>
      <c r="AE727" s="150">
        <v>23.714443722386129</v>
      </c>
      <c r="AF727" s="150">
        <v>0</v>
      </c>
      <c r="AG727" s="150">
        <v>993.63519196797881</v>
      </c>
      <c r="AH727" s="150">
        <v>623.25284676601871</v>
      </c>
      <c r="AI727" s="150">
        <v>231.21582629326474</v>
      </c>
      <c r="AJ727" s="150">
        <v>306.97458208880033</v>
      </c>
      <c r="AK727" s="150">
        <v>469.54598570324532</v>
      </c>
      <c r="AL727" s="150">
        <v>11668.599609375</v>
      </c>
      <c r="AM727" s="150">
        <v>7345.2099609375</v>
      </c>
      <c r="AN727" s="150">
        <v>4323.3896484375</v>
      </c>
      <c r="AO727" s="5" t="s">
        <v>5051</v>
      </c>
    </row>
    <row r="728" spans="1:41" ht="14.25" x14ac:dyDescent="0.45">
      <c r="A728" s="150">
        <v>2015</v>
      </c>
      <c r="B728" s="5" t="s">
        <v>1476</v>
      </c>
      <c r="C728" s="5" t="s">
        <v>4979</v>
      </c>
      <c r="D728" s="5" t="s">
        <v>84</v>
      </c>
      <c r="E728" s="5" t="s">
        <v>95</v>
      </c>
      <c r="F728" s="5" t="s">
        <v>197</v>
      </c>
      <c r="G728" s="5" t="s">
        <v>87</v>
      </c>
      <c r="H728" s="5" t="s">
        <v>131</v>
      </c>
      <c r="I728" s="150">
        <v>2419.3970937757749</v>
      </c>
      <c r="J728" s="150">
        <v>0</v>
      </c>
      <c r="K728" s="150"/>
      <c r="L728" s="150"/>
      <c r="M728" s="150">
        <v>0</v>
      </c>
      <c r="N728" s="150">
        <v>174.075620897167</v>
      </c>
      <c r="O728" s="150">
        <v>0</v>
      </c>
      <c r="P728" s="150"/>
      <c r="Q728" s="150">
        <v>0</v>
      </c>
      <c r="R728" s="150">
        <v>0</v>
      </c>
      <c r="S728" s="150">
        <v>195.97116459583776</v>
      </c>
      <c r="T728" s="150">
        <v>0</v>
      </c>
      <c r="U728" s="150">
        <v>0</v>
      </c>
      <c r="V728" s="150">
        <v>226.21362826803494</v>
      </c>
      <c r="W728" s="150">
        <v>36.290956406636624</v>
      </c>
      <c r="X728" s="150">
        <v>0</v>
      </c>
      <c r="Y728" s="150">
        <v>226.21362826803494</v>
      </c>
      <c r="Z728" s="150">
        <v>0</v>
      </c>
      <c r="AA728" s="150">
        <v>18.558803739961757</v>
      </c>
      <c r="AB728" s="150"/>
      <c r="AC728" s="150">
        <v>133.92662130288272</v>
      </c>
      <c r="AD728" s="150">
        <v>0</v>
      </c>
      <c r="AE728" s="150"/>
      <c r="AF728" s="150"/>
      <c r="AG728" s="150">
        <v>1942.6758244853227</v>
      </c>
      <c r="AH728" s="150">
        <v>105.17315819010216</v>
      </c>
      <c r="AI728" s="150">
        <v>0</v>
      </c>
      <c r="AJ728" s="150">
        <v>0</v>
      </c>
      <c r="AK728" s="150"/>
      <c r="AL728" s="150">
        <v>5478.49658203125</v>
      </c>
      <c r="AM728" s="150">
        <v>5141.06103515625</v>
      </c>
      <c r="AN728" s="150">
        <v>337.43527221679688</v>
      </c>
      <c r="AO728" s="5" t="s">
        <v>5053</v>
      </c>
    </row>
    <row r="729" spans="1:41" ht="14.25" x14ac:dyDescent="0.45">
      <c r="A729" s="150">
        <v>2015</v>
      </c>
      <c r="B729" s="5" t="s">
        <v>1477</v>
      </c>
      <c r="C729" s="5" t="s">
        <v>4979</v>
      </c>
      <c r="D729" s="5" t="s">
        <v>84</v>
      </c>
      <c r="E729" s="5" t="s">
        <v>95</v>
      </c>
      <c r="F729" s="5" t="s">
        <v>197</v>
      </c>
      <c r="G729" s="5" t="s">
        <v>87</v>
      </c>
      <c r="H729" s="5" t="s">
        <v>131</v>
      </c>
      <c r="I729" s="150">
        <v>272.71610280744045</v>
      </c>
      <c r="J729" s="150">
        <v>0</v>
      </c>
      <c r="K729" s="150"/>
      <c r="L729" s="150"/>
      <c r="M729" s="150">
        <v>0</v>
      </c>
      <c r="N729" s="150">
        <v>10.781771838382854</v>
      </c>
      <c r="O729" s="150">
        <v>0</v>
      </c>
      <c r="P729" s="150"/>
      <c r="Q729" s="150">
        <v>0</v>
      </c>
      <c r="R729" s="150"/>
      <c r="S729" s="150">
        <v>445.61611643576788</v>
      </c>
      <c r="T729" s="150">
        <v>0</v>
      </c>
      <c r="U729" s="150">
        <v>0</v>
      </c>
      <c r="V729" s="150">
        <v>221.73004880431029</v>
      </c>
      <c r="W729" s="150">
        <v>0</v>
      </c>
      <c r="X729" s="150">
        <v>0</v>
      </c>
      <c r="Y729" s="150">
        <v>0</v>
      </c>
      <c r="Z729" s="150"/>
      <c r="AA729" s="150">
        <v>19.392123786909977</v>
      </c>
      <c r="AB729" s="150"/>
      <c r="AC729" s="150">
        <v>260.26601985318774</v>
      </c>
      <c r="AD729" s="150">
        <v>0</v>
      </c>
      <c r="AE729" s="150">
        <v>23.714443722386129</v>
      </c>
      <c r="AF729" s="150">
        <v>532.81871241296017</v>
      </c>
      <c r="AG729" s="150">
        <v>596.41825961801112</v>
      </c>
      <c r="AH729" s="150">
        <v>67.773079683736967</v>
      </c>
      <c r="AI729" s="150">
        <v>0</v>
      </c>
      <c r="AJ729" s="150">
        <v>0</v>
      </c>
      <c r="AK729" s="150"/>
      <c r="AL729" s="150">
        <v>2451.226806640625</v>
      </c>
      <c r="AM729" s="150">
        <v>1937.83740234375</v>
      </c>
      <c r="AN729" s="150">
        <v>513.38922119140625</v>
      </c>
      <c r="AO729" s="5" t="s">
        <v>5055</v>
      </c>
    </row>
    <row r="730" spans="1:41" ht="14.25" x14ac:dyDescent="0.45">
      <c r="A730" s="150">
        <v>2015</v>
      </c>
      <c r="B730" s="5" t="s">
        <v>1478</v>
      </c>
      <c r="C730" s="5" t="s">
        <v>4979</v>
      </c>
      <c r="D730" s="5" t="s">
        <v>84</v>
      </c>
      <c r="E730" s="5" t="s">
        <v>95</v>
      </c>
      <c r="F730" s="5" t="s">
        <v>197</v>
      </c>
      <c r="G730" s="5" t="s">
        <v>87</v>
      </c>
      <c r="H730" s="5" t="s">
        <v>131</v>
      </c>
      <c r="I730" s="150">
        <v>0</v>
      </c>
      <c r="J730" s="150"/>
      <c r="K730" s="150">
        <v>0</v>
      </c>
      <c r="L730" s="150"/>
      <c r="M730" s="150">
        <v>0</v>
      </c>
      <c r="N730" s="150">
        <v>217.63126374010648</v>
      </c>
      <c r="O730" s="150">
        <v>0</v>
      </c>
      <c r="P730" s="150"/>
      <c r="Q730" s="150">
        <v>0</v>
      </c>
      <c r="R730" s="150"/>
      <c r="S730" s="150">
        <v>258.23411696093495</v>
      </c>
      <c r="T730" s="150"/>
      <c r="U730" s="150">
        <v>0</v>
      </c>
      <c r="V730" s="150">
        <v>23.029763358741427</v>
      </c>
      <c r="W730" s="150">
        <v>0</v>
      </c>
      <c r="X730" s="150">
        <v>0</v>
      </c>
      <c r="Y730" s="150">
        <v>0</v>
      </c>
      <c r="Z730" s="150">
        <v>735.13315677855701</v>
      </c>
      <c r="AA730" s="150">
        <v>26.562709150721851</v>
      </c>
      <c r="AB730" s="150"/>
      <c r="AC730" s="150">
        <v>252.75165286218717</v>
      </c>
      <c r="AD730" s="150">
        <v>0</v>
      </c>
      <c r="AE730" s="150"/>
      <c r="AF730" s="150">
        <v>0</v>
      </c>
      <c r="AG730" s="150">
        <v>339.65098101931881</v>
      </c>
      <c r="AH730" s="150">
        <v>0</v>
      </c>
      <c r="AI730" s="150"/>
      <c r="AJ730" s="150">
        <v>0</v>
      </c>
      <c r="AK730" s="150"/>
      <c r="AL730" s="150">
        <v>1852.9937744140625</v>
      </c>
      <c r="AM730" s="150">
        <v>1594.759521484375</v>
      </c>
      <c r="AN730" s="150">
        <v>258.234130859375</v>
      </c>
      <c r="AO730" s="5" t="s">
        <v>5054</v>
      </c>
    </row>
    <row r="731" spans="1:41" ht="14.25" x14ac:dyDescent="0.45">
      <c r="A731" s="150">
        <v>2015</v>
      </c>
      <c r="B731" s="5" t="s">
        <v>1478</v>
      </c>
      <c r="C731" s="5" t="s">
        <v>4979</v>
      </c>
      <c r="D731" s="5" t="s">
        <v>84</v>
      </c>
      <c r="E731" s="5" t="s">
        <v>95</v>
      </c>
      <c r="F731" s="5" t="s">
        <v>200</v>
      </c>
      <c r="G731" s="5" t="s">
        <v>87</v>
      </c>
      <c r="H731" s="5" t="s">
        <v>131</v>
      </c>
      <c r="I731" s="150">
        <v>287.87204198426787</v>
      </c>
      <c r="J731" s="150"/>
      <c r="K731" s="150"/>
      <c r="L731" s="150"/>
      <c r="M731" s="150">
        <v>2542.7161724386406</v>
      </c>
      <c r="N731" s="150">
        <v>0</v>
      </c>
      <c r="O731" s="150">
        <v>0</v>
      </c>
      <c r="P731" s="150"/>
      <c r="Q731" s="150">
        <v>0</v>
      </c>
      <c r="R731" s="150"/>
      <c r="S731" s="150">
        <v>2896.0291406894144</v>
      </c>
      <c r="T731" s="150"/>
      <c r="U731" s="150">
        <v>57.57440839685357</v>
      </c>
      <c r="V731" s="150">
        <v>95.573517938776916</v>
      </c>
      <c r="W731" s="150">
        <v>2878.7204198426784</v>
      </c>
      <c r="X731" s="150">
        <v>0</v>
      </c>
      <c r="Y731" s="150">
        <v>0</v>
      </c>
      <c r="Z731" s="150">
        <v>402.84412837396002</v>
      </c>
      <c r="AA731" s="150">
        <v>2199.7251975378645</v>
      </c>
      <c r="AB731" s="150"/>
      <c r="AC731" s="150">
        <v>0</v>
      </c>
      <c r="AD731" s="150">
        <v>0</v>
      </c>
      <c r="AE731" s="150"/>
      <c r="AF731" s="150">
        <v>1009.4990275289149</v>
      </c>
      <c r="AG731" s="150">
        <v>1884.5712995668755</v>
      </c>
      <c r="AH731" s="150">
        <v>8357.135110428575</v>
      </c>
      <c r="AI731" s="150">
        <v>0</v>
      </c>
      <c r="AJ731" s="150">
        <v>0</v>
      </c>
      <c r="AK731" s="150"/>
      <c r="AL731" s="150">
        <v>22612.259765625</v>
      </c>
      <c r="AM731" s="150">
        <v>5937.65966796875</v>
      </c>
      <c r="AN731" s="150">
        <v>16674.6015625</v>
      </c>
      <c r="AO731" s="5" t="s">
        <v>5058</v>
      </c>
    </row>
    <row r="732" spans="1:41" ht="14.25" x14ac:dyDescent="0.45">
      <c r="A732" s="150">
        <v>2015</v>
      </c>
      <c r="B732" s="5" t="s">
        <v>1476</v>
      </c>
      <c r="C732" s="5" t="s">
        <v>4979</v>
      </c>
      <c r="D732" s="5" t="s">
        <v>84</v>
      </c>
      <c r="E732" s="5" t="s">
        <v>95</v>
      </c>
      <c r="F732" s="5" t="s">
        <v>200</v>
      </c>
      <c r="G732" s="5" t="s">
        <v>87</v>
      </c>
      <c r="H732" s="5" t="s">
        <v>131</v>
      </c>
      <c r="I732" s="150">
        <v>520.17037516179153</v>
      </c>
      <c r="J732" s="150"/>
      <c r="K732" s="150"/>
      <c r="L732" s="150"/>
      <c r="M732" s="150">
        <v>344.76408586304791</v>
      </c>
      <c r="N732" s="150">
        <v>0</v>
      </c>
      <c r="O732" s="150">
        <v>0</v>
      </c>
      <c r="P732" s="150">
        <v>0</v>
      </c>
      <c r="Q732" s="150">
        <v>0</v>
      </c>
      <c r="R732" s="150">
        <v>0</v>
      </c>
      <c r="S732" s="150">
        <v>243.14940792446538</v>
      </c>
      <c r="T732" s="150">
        <v>0</v>
      </c>
      <c r="U732" s="150">
        <v>62.311572150195076</v>
      </c>
      <c r="V732" s="150">
        <v>24.193970937757747</v>
      </c>
      <c r="W732" s="150">
        <v>725.81912813273243</v>
      </c>
      <c r="X732" s="150">
        <v>0</v>
      </c>
      <c r="Y732" s="150">
        <v>20457.212126421065</v>
      </c>
      <c r="Z732" s="150">
        <v>0</v>
      </c>
      <c r="AA732" s="150">
        <v>1090.3148922285077</v>
      </c>
      <c r="AB732" s="150"/>
      <c r="AC732" s="150">
        <v>0</v>
      </c>
      <c r="AD732" s="150">
        <v>0</v>
      </c>
      <c r="AE732" s="150"/>
      <c r="AF732" s="150">
        <v>1410.5085056712767</v>
      </c>
      <c r="AG732" s="150">
        <v>371.39672581805388</v>
      </c>
      <c r="AH732" s="150">
        <v>7373.1655915944757</v>
      </c>
      <c r="AI732" s="150">
        <v>235.89121664313805</v>
      </c>
      <c r="AJ732" s="150">
        <v>0</v>
      </c>
      <c r="AK732" s="150"/>
      <c r="AL732" s="150">
        <v>32858.8984375</v>
      </c>
      <c r="AM732" s="150">
        <v>23936.107421875</v>
      </c>
      <c r="AN732" s="150">
        <v>8922.7900390625</v>
      </c>
      <c r="AO732" s="5" t="s">
        <v>5056</v>
      </c>
    </row>
    <row r="733" spans="1:41" ht="14.25" x14ac:dyDescent="0.45">
      <c r="A733" s="150">
        <v>2015</v>
      </c>
      <c r="B733" s="5" t="s">
        <v>1477</v>
      </c>
      <c r="C733" s="5" t="s">
        <v>4979</v>
      </c>
      <c r="D733" s="5" t="s">
        <v>84</v>
      </c>
      <c r="E733" s="5" t="s">
        <v>95</v>
      </c>
      <c r="F733" s="5" t="s">
        <v>200</v>
      </c>
      <c r="G733" s="5" t="s">
        <v>87</v>
      </c>
      <c r="H733" s="5" t="s">
        <v>131</v>
      </c>
      <c r="I733" s="150">
        <v>474.28887444772255</v>
      </c>
      <c r="J733" s="150">
        <v>0</v>
      </c>
      <c r="K733" s="150"/>
      <c r="L733" s="150"/>
      <c r="M733" s="150">
        <v>2608.5888094624743</v>
      </c>
      <c r="N733" s="150">
        <v>683.83207062309862</v>
      </c>
      <c r="O733" s="150">
        <v>0</v>
      </c>
      <c r="P733" s="150">
        <v>0</v>
      </c>
      <c r="Q733" s="150">
        <v>0</v>
      </c>
      <c r="R733" s="150"/>
      <c r="S733" s="150">
        <v>2073.8777834593634</v>
      </c>
      <c r="T733" s="150">
        <v>0</v>
      </c>
      <c r="U733" s="150">
        <v>59.286109305965319</v>
      </c>
      <c r="V733" s="150">
        <v>0</v>
      </c>
      <c r="W733" s="150">
        <v>110.27216330909549</v>
      </c>
      <c r="X733" s="150">
        <v>0</v>
      </c>
      <c r="Y733" s="150">
        <v>0</v>
      </c>
      <c r="Z733" s="150"/>
      <c r="AA733" s="150">
        <v>1139.2717792084482</v>
      </c>
      <c r="AB733" s="150"/>
      <c r="AC733" s="150">
        <v>0</v>
      </c>
      <c r="AD733" s="150">
        <v>0</v>
      </c>
      <c r="AE733" s="150"/>
      <c r="AF733" s="150">
        <v>3309.8698415093095</v>
      </c>
      <c r="AG733" s="150">
        <v>7759.3659859647414</v>
      </c>
      <c r="AH733" s="150">
        <v>8827.715788425292</v>
      </c>
      <c r="AI733" s="150">
        <v>0</v>
      </c>
      <c r="AJ733" s="150">
        <v>0</v>
      </c>
      <c r="AK733" s="150"/>
      <c r="AL733" s="150">
        <v>27046.3671875</v>
      </c>
      <c r="AM733" s="150">
        <v>13425.9150390625</v>
      </c>
      <c r="AN733" s="150">
        <v>13620.4541015625</v>
      </c>
      <c r="AO733" s="5" t="s">
        <v>5057</v>
      </c>
    </row>
    <row r="734" spans="1:41" ht="14.25" x14ac:dyDescent="0.45">
      <c r="A734" s="150">
        <v>2015</v>
      </c>
      <c r="B734" s="5" t="s">
        <v>1478</v>
      </c>
      <c r="C734" s="5" t="s">
        <v>4979</v>
      </c>
      <c r="D734" s="5" t="s">
        <v>84</v>
      </c>
      <c r="E734" s="5" t="s">
        <v>95</v>
      </c>
      <c r="F734" s="5" t="s">
        <v>203</v>
      </c>
      <c r="G734" s="5" t="s">
        <v>87</v>
      </c>
      <c r="H734" s="5" t="s">
        <v>131</v>
      </c>
      <c r="I734" s="150">
        <v>0</v>
      </c>
      <c r="J734" s="150">
        <v>633.31849236538926</v>
      </c>
      <c r="K734" s="150"/>
      <c r="L734" s="150"/>
      <c r="M734" s="150">
        <v>4202.9318129703106</v>
      </c>
      <c r="N734" s="150">
        <v>110.54286412195886</v>
      </c>
      <c r="O734" s="150">
        <v>6437.9703469361657</v>
      </c>
      <c r="P734" s="150"/>
      <c r="Q734" s="150">
        <v>3156.5048497317339</v>
      </c>
      <c r="R734" s="150"/>
      <c r="S734" s="150">
        <v>2794.6617835832722</v>
      </c>
      <c r="T734" s="150">
        <v>207.26787022867285</v>
      </c>
      <c r="U734" s="150">
        <v>0</v>
      </c>
      <c r="V734" s="150">
        <v>9571.1696518929366</v>
      </c>
      <c r="W734" s="150">
        <v>2504.4867652631301</v>
      </c>
      <c r="X734" s="150">
        <v>0</v>
      </c>
      <c r="Y734" s="150">
        <v>26210.173678583618</v>
      </c>
      <c r="Z734" s="150">
        <v>460.59526717482856</v>
      </c>
      <c r="AA734" s="150">
        <v>7414.815802509519</v>
      </c>
      <c r="AB734" s="150"/>
      <c r="AC734" s="150">
        <v>0</v>
      </c>
      <c r="AD734" s="150">
        <v>3570.7555968675151</v>
      </c>
      <c r="AE734" s="150">
        <v>5150.6065751825199</v>
      </c>
      <c r="AF734" s="150">
        <v>0</v>
      </c>
      <c r="AG734" s="150">
        <v>9068.7865862203671</v>
      </c>
      <c r="AH734" s="150">
        <v>287.65953958659992</v>
      </c>
      <c r="AI734" s="150"/>
      <c r="AJ734" s="150">
        <v>6767.3293690094406</v>
      </c>
      <c r="AK734" s="150"/>
      <c r="AL734" s="150">
        <v>88549.578125</v>
      </c>
      <c r="AM734" s="150">
        <v>68543.84375</v>
      </c>
      <c r="AN734" s="150">
        <v>20005.734375</v>
      </c>
      <c r="AO734" s="5" t="s">
        <v>5059</v>
      </c>
    </row>
    <row r="735" spans="1:41" ht="14.25" x14ac:dyDescent="0.45">
      <c r="A735" s="150">
        <v>2015</v>
      </c>
      <c r="B735" s="5" t="s">
        <v>1477</v>
      </c>
      <c r="C735" s="5" t="s">
        <v>4979</v>
      </c>
      <c r="D735" s="5" t="s">
        <v>84</v>
      </c>
      <c r="E735" s="5" t="s">
        <v>95</v>
      </c>
      <c r="F735" s="5" t="s">
        <v>203</v>
      </c>
      <c r="G735" s="5" t="s">
        <v>87</v>
      </c>
      <c r="H735" s="5" t="s">
        <v>131</v>
      </c>
      <c r="I735" s="150">
        <v>35.57166558357919</v>
      </c>
      <c r="J735" s="150">
        <v>1887.6232213926769</v>
      </c>
      <c r="K735" s="150"/>
      <c r="L735" s="150"/>
      <c r="M735" s="150">
        <v>4624.3165258652953</v>
      </c>
      <c r="N735" s="150">
        <v>0</v>
      </c>
      <c r="O735" s="150">
        <v>16304.865781326582</v>
      </c>
      <c r="P735" s="150">
        <v>555.86656085273091</v>
      </c>
      <c r="Q735" s="150">
        <v>2465.116424942039</v>
      </c>
      <c r="R735" s="150"/>
      <c r="S735" s="150">
        <v>2610.1152445844114</v>
      </c>
      <c r="T735" s="150">
        <v>474.28887444772255</v>
      </c>
      <c r="U735" s="150">
        <v>0</v>
      </c>
      <c r="V735" s="150">
        <v>415.00276514175727</v>
      </c>
      <c r="W735" s="150">
        <v>2578.9457548094915</v>
      </c>
      <c r="X735" s="150">
        <v>0</v>
      </c>
      <c r="Y735" s="150">
        <v>26989.941975431408</v>
      </c>
      <c r="Z735" s="150"/>
      <c r="AA735" s="150">
        <v>8582.1672826885188</v>
      </c>
      <c r="AB735" s="150"/>
      <c r="AC735" s="150">
        <v>0</v>
      </c>
      <c r="AD735" s="150">
        <v>2321.023522358551</v>
      </c>
      <c r="AE735" s="150">
        <v>2720.7047707709849</v>
      </c>
      <c r="AF735" s="150">
        <v>960.13931976815434</v>
      </c>
      <c r="AG735" s="150">
        <v>5801.7386566817659</v>
      </c>
      <c r="AH735" s="150">
        <v>2436.7065000362213</v>
      </c>
      <c r="AI735" s="150">
        <v>0</v>
      </c>
      <c r="AJ735" s="150">
        <v>0</v>
      </c>
      <c r="AK735" s="150"/>
      <c r="AL735" s="150">
        <v>81764.1328125</v>
      </c>
      <c r="AM735" s="150">
        <v>50413.87109375</v>
      </c>
      <c r="AN735" s="150">
        <v>31350.26171875</v>
      </c>
      <c r="AO735" s="5" t="s">
        <v>5060</v>
      </c>
    </row>
    <row r="736" spans="1:41" ht="14.25" x14ac:dyDescent="0.45">
      <c r="A736" s="150">
        <v>2015</v>
      </c>
      <c r="B736" s="5" t="s">
        <v>1476</v>
      </c>
      <c r="C736" s="5" t="s">
        <v>4979</v>
      </c>
      <c r="D736" s="5" t="s">
        <v>84</v>
      </c>
      <c r="E736" s="5" t="s">
        <v>95</v>
      </c>
      <c r="F736" s="5" t="s">
        <v>203</v>
      </c>
      <c r="G736" s="5" t="s">
        <v>87</v>
      </c>
      <c r="H736" s="5" t="s">
        <v>131</v>
      </c>
      <c r="I736" s="150">
        <v>2419.3970937757749</v>
      </c>
      <c r="J736" s="150">
        <v>1608.8990673608903</v>
      </c>
      <c r="K736" s="150">
        <v>0</v>
      </c>
      <c r="L736" s="150"/>
      <c r="M736" s="150">
        <v>2062.5360224438482</v>
      </c>
      <c r="N736" s="150">
        <v>0</v>
      </c>
      <c r="O736" s="150">
        <v>12064.56554782228</v>
      </c>
      <c r="P736" s="150">
        <v>604.84927344394373</v>
      </c>
      <c r="Q736" s="150">
        <v>417.34599867632113</v>
      </c>
      <c r="R736" s="150">
        <v>0</v>
      </c>
      <c r="S736" s="150">
        <v>2219.7968335392734</v>
      </c>
      <c r="T736" s="150">
        <v>0</v>
      </c>
      <c r="U736" s="150">
        <v>0</v>
      </c>
      <c r="V736" s="150">
        <v>241.93970937757749</v>
      </c>
      <c r="W736" s="150">
        <v>2322.621210024744</v>
      </c>
      <c r="X736" s="150">
        <v>0</v>
      </c>
      <c r="Y736" s="150">
        <v>26753.693062972518</v>
      </c>
      <c r="Z736" s="150">
        <v>0</v>
      </c>
      <c r="AA736" s="150">
        <v>6823.1865078742376</v>
      </c>
      <c r="AB736" s="150">
        <v>0</v>
      </c>
      <c r="AC736" s="150">
        <v>0</v>
      </c>
      <c r="AD736" s="150">
        <v>792.95739748501023</v>
      </c>
      <c r="AE736" s="150">
        <v>925.41938836923384</v>
      </c>
      <c r="AF736" s="150">
        <v>181.45478203318311</v>
      </c>
      <c r="AG736" s="150">
        <v>16293.553169972081</v>
      </c>
      <c r="AH736" s="150">
        <v>3484.764920698758</v>
      </c>
      <c r="AI736" s="150">
        <v>0</v>
      </c>
      <c r="AJ736" s="150">
        <v>0</v>
      </c>
      <c r="AK736" s="150"/>
      <c r="AL736" s="150">
        <v>79216.9765625</v>
      </c>
      <c r="AM736" s="150">
        <v>56269.73828125</v>
      </c>
      <c r="AN736" s="150">
        <v>22947.2421875</v>
      </c>
      <c r="AO736" s="5" t="s">
        <v>5061</v>
      </c>
    </row>
    <row r="737" spans="1:41" ht="14.25" x14ac:dyDescent="0.45">
      <c r="A737" s="150">
        <v>2015</v>
      </c>
      <c r="B737" s="5" t="s">
        <v>1478</v>
      </c>
      <c r="C737" s="5" t="s">
        <v>4979</v>
      </c>
      <c r="D737" s="5" t="s">
        <v>84</v>
      </c>
      <c r="E737" s="5" t="s">
        <v>95</v>
      </c>
      <c r="F737" s="5" t="s">
        <v>237</v>
      </c>
      <c r="G737" s="5" t="s">
        <v>87</v>
      </c>
      <c r="H737" s="5" t="s">
        <v>131</v>
      </c>
      <c r="I737" s="150">
        <v>1600.5685534325291</v>
      </c>
      <c r="J737" s="150">
        <v>11855.722177080086</v>
      </c>
      <c r="K737" s="150">
        <v>92.119053434965707</v>
      </c>
      <c r="L737" s="150">
        <v>567.68366679297617</v>
      </c>
      <c r="M737" s="150">
        <v>19033.178225465443</v>
      </c>
      <c r="N737" s="150">
        <v>4114.2672240391557</v>
      </c>
      <c r="O737" s="150">
        <v>16541.127532416031</v>
      </c>
      <c r="P737" s="150">
        <v>895.85779465504152</v>
      </c>
      <c r="Q737" s="150">
        <v>8642.3902347724907</v>
      </c>
      <c r="R737" s="150">
        <v>199.35928828293751</v>
      </c>
      <c r="S737" s="150">
        <v>11885.292904606245</v>
      </c>
      <c r="T737" s="150">
        <v>207.26787022867285</v>
      </c>
      <c r="U737" s="150">
        <v>270.59971946521176</v>
      </c>
      <c r="V737" s="150">
        <v>11000.166468302843</v>
      </c>
      <c r="W737" s="150">
        <v>6239.338637967021</v>
      </c>
      <c r="X737" s="150">
        <v>859.01017328105524</v>
      </c>
      <c r="Y737" s="150">
        <v>46543.151748016426</v>
      </c>
      <c r="Z737" s="150">
        <v>5058.0257749922121</v>
      </c>
      <c r="AA737" s="150">
        <v>33203.386438402289</v>
      </c>
      <c r="AB737" s="150">
        <v>0</v>
      </c>
      <c r="AC737" s="150">
        <v>252.75165286218717</v>
      </c>
      <c r="AD737" s="150">
        <v>12729.925085248904</v>
      </c>
      <c r="AE737" s="150">
        <v>5603.1414251817896</v>
      </c>
      <c r="AF737" s="150">
        <v>10715.049246695065</v>
      </c>
      <c r="AG737" s="150">
        <v>37207.097611756755</v>
      </c>
      <c r="AH737" s="150">
        <v>20928.639439234707</v>
      </c>
      <c r="AI737" s="150">
        <v>224.54019274772892</v>
      </c>
      <c r="AJ737" s="150">
        <v>7234.8636204045979</v>
      </c>
      <c r="AK737" s="150">
        <v>455.98931450308027</v>
      </c>
      <c r="AL737" s="150">
        <v>274160.5</v>
      </c>
      <c r="AM737" s="150">
        <v>184964.0625</v>
      </c>
      <c r="AN737" s="150">
        <v>89196.4375</v>
      </c>
      <c r="AO737" s="5" t="s">
        <v>5064</v>
      </c>
    </row>
    <row r="738" spans="1:41" ht="14.25" x14ac:dyDescent="0.45">
      <c r="A738" s="150">
        <v>2015</v>
      </c>
      <c r="B738" s="5" t="s">
        <v>1477</v>
      </c>
      <c r="C738" s="5" t="s">
        <v>4979</v>
      </c>
      <c r="D738" s="5" t="s">
        <v>84</v>
      </c>
      <c r="E738" s="5" t="s">
        <v>95</v>
      </c>
      <c r="F738" s="5" t="s">
        <v>237</v>
      </c>
      <c r="G738" s="5" t="s">
        <v>87</v>
      </c>
      <c r="H738" s="5" t="s">
        <v>131</v>
      </c>
      <c r="I738" s="150">
        <v>5223.1062298555444</v>
      </c>
      <c r="J738" s="150">
        <v>10200.651719911242</v>
      </c>
      <c r="K738" s="150">
        <v>94.857774889544515</v>
      </c>
      <c r="L738" s="150">
        <v>751.74786599964023</v>
      </c>
      <c r="M738" s="150">
        <v>20125.262665002989</v>
      </c>
      <c r="N738" s="150">
        <v>4002.4929826874918</v>
      </c>
      <c r="O738" s="150">
        <v>16974.798816483992</v>
      </c>
      <c r="P738" s="150">
        <v>922.73849101553299</v>
      </c>
      <c r="Q738" s="150">
        <v>9276.0619184162679</v>
      </c>
      <c r="R738" s="150">
        <v>575.37258010603296</v>
      </c>
      <c r="S738" s="150">
        <v>11792.810126549617</v>
      </c>
      <c r="T738" s="150">
        <v>592.86109305965317</v>
      </c>
      <c r="U738" s="150">
        <v>278.64471373803701</v>
      </c>
      <c r="V738" s="150">
        <v>4203.3851497929409</v>
      </c>
      <c r="W738" s="150">
        <v>6426.0213876735816</v>
      </c>
      <c r="X738" s="150">
        <v>859.64858493649717</v>
      </c>
      <c r="Y738" s="150">
        <v>47926.890762942363</v>
      </c>
      <c r="Z738" s="150">
        <v>2109.3997691062459</v>
      </c>
      <c r="AA738" s="150">
        <v>33885.275825959652</v>
      </c>
      <c r="AB738" s="150">
        <v>201.5727716402821</v>
      </c>
      <c r="AC738" s="150">
        <v>260.26601985318774</v>
      </c>
      <c r="AD738" s="150">
        <v>13433.306841422145</v>
      </c>
      <c r="AE738" s="150">
        <v>3355.0661403448139</v>
      </c>
      <c r="AF738" s="150">
        <v>17398.662235132804</v>
      </c>
      <c r="AG738" s="150">
        <v>53344.455431321476</v>
      </c>
      <c r="AH738" s="150">
        <v>23245.556251753213</v>
      </c>
      <c r="AI738" s="150">
        <v>231.21582629326474</v>
      </c>
      <c r="AJ738" s="150">
        <v>9344.3062787830804</v>
      </c>
      <c r="AK738" s="150">
        <v>469.54598570324532</v>
      </c>
      <c r="AL738" s="150">
        <v>297506</v>
      </c>
      <c r="AM738" s="150">
        <v>203058.515625</v>
      </c>
      <c r="AN738" s="150">
        <v>94447.453125</v>
      </c>
      <c r="AO738" s="5" t="s">
        <v>5063</v>
      </c>
    </row>
    <row r="739" spans="1:41" ht="14.25" x14ac:dyDescent="0.45">
      <c r="A739" s="150">
        <v>2015</v>
      </c>
      <c r="B739" s="5" t="s">
        <v>1476</v>
      </c>
      <c r="C739" s="5" t="s">
        <v>4979</v>
      </c>
      <c r="D739" s="5" t="s">
        <v>84</v>
      </c>
      <c r="E739" s="5" t="s">
        <v>95</v>
      </c>
      <c r="F739" s="5" t="s">
        <v>237</v>
      </c>
      <c r="G739" s="5" t="s">
        <v>87</v>
      </c>
      <c r="H739" s="5" t="s">
        <v>131</v>
      </c>
      <c r="I739" s="150">
        <v>7175.9317801389479</v>
      </c>
      <c r="J739" s="150">
        <v>12499.815084992541</v>
      </c>
      <c r="K739" s="150">
        <v>48.387941875515494</v>
      </c>
      <c r="L739" s="150">
        <v>266.13368031533525</v>
      </c>
      <c r="M739" s="150">
        <v>12532.476945758513</v>
      </c>
      <c r="N739" s="150">
        <v>3795.6711305701242</v>
      </c>
      <c r="O739" s="150">
        <v>27392.292925874634</v>
      </c>
      <c r="P739" s="150">
        <v>1064.534721261341</v>
      </c>
      <c r="Q739" s="150">
        <v>973.80733024474932</v>
      </c>
      <c r="R739" s="150">
        <v>805.31368183741449</v>
      </c>
      <c r="S739" s="150">
        <v>8598.5372712791032</v>
      </c>
      <c r="T739" s="150">
        <v>108.87286921990987</v>
      </c>
      <c r="U739" s="150">
        <v>292.86438910591687</v>
      </c>
      <c r="V739" s="150">
        <v>3296.4285402694932</v>
      </c>
      <c r="W739" s="150">
        <v>3647.2411188669807</v>
      </c>
      <c r="X739" s="150">
        <v>3185.7637573287475</v>
      </c>
      <c r="Y739" s="150">
        <v>72192.389881175346</v>
      </c>
      <c r="Z739" s="150">
        <v>156.05111254853747</v>
      </c>
      <c r="AA739" s="150">
        <v>28743.602706477861</v>
      </c>
      <c r="AB739" s="150">
        <v>199.60026023650141</v>
      </c>
      <c r="AC739" s="150">
        <v>133.92662130288272</v>
      </c>
      <c r="AD739" s="150">
        <v>3853.4948602266982</v>
      </c>
      <c r="AE739" s="150">
        <v>1759.5065364484321</v>
      </c>
      <c r="AF739" s="150">
        <v>9092.0942784093622</v>
      </c>
      <c r="AG739" s="150">
        <v>49992.792211611712</v>
      </c>
      <c r="AH739" s="150">
        <v>30637.201112301747</v>
      </c>
      <c r="AI739" s="150">
        <v>471.7824332862761</v>
      </c>
      <c r="AJ739" s="150">
        <v>9448.6468756916747</v>
      </c>
      <c r="AK739" s="150">
        <v>498.39580131780963</v>
      </c>
      <c r="AL739" s="150">
        <v>292863.5625</v>
      </c>
      <c r="AM739" s="150">
        <v>201689.5</v>
      </c>
      <c r="AN739" s="150">
        <v>91174.0546875</v>
      </c>
      <c r="AO739" s="5" t="s">
        <v>5062</v>
      </c>
    </row>
    <row r="740" spans="1:41" ht="14.25" x14ac:dyDescent="0.45">
      <c r="A740" s="150">
        <v>2015</v>
      </c>
      <c r="B740" s="5" t="s">
        <v>1477</v>
      </c>
      <c r="C740" s="5" t="s">
        <v>4979</v>
      </c>
      <c r="D740" s="5" t="s">
        <v>84</v>
      </c>
      <c r="E740" s="5" t="s">
        <v>95</v>
      </c>
      <c r="F740" s="5" t="s">
        <v>238</v>
      </c>
      <c r="G740" s="5" t="s">
        <v>87</v>
      </c>
      <c r="H740" s="5" t="s">
        <v>131</v>
      </c>
      <c r="I740" s="150">
        <v>4332.1712652746419</v>
      </c>
      <c r="J740" s="150">
        <v>10200.651719911242</v>
      </c>
      <c r="K740" s="150">
        <v>94.857774889544515</v>
      </c>
      <c r="L740" s="150">
        <v>751.74786599964023</v>
      </c>
      <c r="M740" s="150">
        <v>20125.262665002989</v>
      </c>
      <c r="N740" s="150">
        <v>4002.4929826874918</v>
      </c>
      <c r="O740" s="150">
        <v>16441.223832730302</v>
      </c>
      <c r="P740" s="150">
        <v>922.73849101553299</v>
      </c>
      <c r="Q740" s="150">
        <v>9276.0619184162679</v>
      </c>
      <c r="R740" s="150">
        <v>575.37258010603296</v>
      </c>
      <c r="S740" s="150">
        <v>11717.760277077372</v>
      </c>
      <c r="T740" s="150">
        <v>592.86109305965317</v>
      </c>
      <c r="U740" s="150">
        <v>278.64471373803701</v>
      </c>
      <c r="V740" s="150">
        <v>4120.3845967645902</v>
      </c>
      <c r="W740" s="150">
        <v>6426.0213876735816</v>
      </c>
      <c r="X740" s="150">
        <v>859.64858493649717</v>
      </c>
      <c r="Y740" s="150">
        <v>47926.890762942363</v>
      </c>
      <c r="Z740" s="150">
        <v>2109.3997691062459</v>
      </c>
      <c r="AA740" s="150">
        <v>33885.275825959652</v>
      </c>
      <c r="AB740" s="150">
        <v>201.5727716402821</v>
      </c>
      <c r="AC740" s="150">
        <v>260.26601985318774</v>
      </c>
      <c r="AD740" s="150">
        <v>13433.306841422145</v>
      </c>
      <c r="AE740" s="150">
        <v>3355.0661403448139</v>
      </c>
      <c r="AF740" s="150">
        <v>17398.662235132804</v>
      </c>
      <c r="AG740" s="150">
        <v>53344.455431321476</v>
      </c>
      <c r="AH740" s="150">
        <v>23245.556251753213</v>
      </c>
      <c r="AI740" s="150">
        <v>231.21582629326474</v>
      </c>
      <c r="AJ740" s="150">
        <v>9344.3062787830804</v>
      </c>
      <c r="AK740" s="150">
        <v>469.54598570324532</v>
      </c>
      <c r="AL740" s="150">
        <v>295923.4375</v>
      </c>
      <c r="AM740" s="150">
        <v>202084.578125</v>
      </c>
      <c r="AN740" s="150">
        <v>93838.8359375</v>
      </c>
      <c r="AO740" s="5" t="s">
        <v>5065</v>
      </c>
    </row>
    <row r="741" spans="1:41" ht="14.25" x14ac:dyDescent="0.45">
      <c r="A741" s="150">
        <v>2015</v>
      </c>
      <c r="B741" s="5" t="s">
        <v>1476</v>
      </c>
      <c r="C741" s="5" t="s">
        <v>4979</v>
      </c>
      <c r="D741" s="5" t="s">
        <v>84</v>
      </c>
      <c r="E741" s="5" t="s">
        <v>95</v>
      </c>
      <c r="F741" s="5" t="s">
        <v>238</v>
      </c>
      <c r="G741" s="5" t="s">
        <v>87</v>
      </c>
      <c r="H741" s="5" t="s">
        <v>131</v>
      </c>
      <c r="I741" s="150">
        <v>5841.3919682572368</v>
      </c>
      <c r="J741" s="150">
        <v>12499.815084992541</v>
      </c>
      <c r="K741" s="150">
        <v>-6.0484927344394368</v>
      </c>
      <c r="L741" s="150">
        <v>266.13368031533525</v>
      </c>
      <c r="M741" s="150">
        <v>12532.476945758513</v>
      </c>
      <c r="N741" s="150">
        <v>3795.6711305701242</v>
      </c>
      <c r="O741" s="150">
        <v>26847.928579775085</v>
      </c>
      <c r="P741" s="150">
        <v>1064.534721261341</v>
      </c>
      <c r="Q741" s="150">
        <v>973.80733024474932</v>
      </c>
      <c r="R741" s="150">
        <v>805.31368183741449</v>
      </c>
      <c r="S741" s="150">
        <v>8598.5372712791032</v>
      </c>
      <c r="T741" s="150">
        <v>108.87286921990987</v>
      </c>
      <c r="U741" s="150">
        <v>292.86438910591687</v>
      </c>
      <c r="V741" s="150">
        <v>3296.4285402694932</v>
      </c>
      <c r="W741" s="150">
        <v>3647.2411188669807</v>
      </c>
      <c r="X741" s="150">
        <v>2883.116200382517</v>
      </c>
      <c r="Y741" s="150">
        <v>72192.389881175346</v>
      </c>
      <c r="Z741" s="150">
        <v>156.05111254853747</v>
      </c>
      <c r="AA741" s="150">
        <v>28743.602706477861</v>
      </c>
      <c r="AB741" s="150">
        <v>199.60026023650141</v>
      </c>
      <c r="AC741" s="150">
        <v>133.92662130288272</v>
      </c>
      <c r="AD741" s="150">
        <v>3853.4948602266982</v>
      </c>
      <c r="AE741" s="150">
        <v>1759.5065364484321</v>
      </c>
      <c r="AF741" s="150">
        <v>9092.0942784093622</v>
      </c>
      <c r="AG741" s="150">
        <v>49992.792211611712</v>
      </c>
      <c r="AH741" s="150">
        <v>30637.201112301747</v>
      </c>
      <c r="AI741" s="150">
        <v>471.7824332862761</v>
      </c>
      <c r="AJ741" s="150">
        <v>9448.6468756916747</v>
      </c>
      <c r="AK741" s="150">
        <v>498.39580131780963</v>
      </c>
      <c r="AL741" s="150">
        <v>290627.59375</v>
      </c>
      <c r="AM741" s="150">
        <v>200354.96875</v>
      </c>
      <c r="AN741" s="150">
        <v>90272.6015625</v>
      </c>
      <c r="AO741" s="5" t="s">
        <v>5066</v>
      </c>
    </row>
    <row r="742" spans="1:41" ht="14.25" x14ac:dyDescent="0.45">
      <c r="A742" s="150">
        <v>2015</v>
      </c>
      <c r="B742" s="5" t="s">
        <v>1478</v>
      </c>
      <c r="C742" s="5" t="s">
        <v>4979</v>
      </c>
      <c r="D742" s="5" t="s">
        <v>84</v>
      </c>
      <c r="E742" s="5" t="s">
        <v>95</v>
      </c>
      <c r="F742" s="5" t="s">
        <v>238</v>
      </c>
      <c r="G742" s="5" t="s">
        <v>87</v>
      </c>
      <c r="H742" s="5" t="s">
        <v>131</v>
      </c>
      <c r="I742" s="150">
        <v>1214.1133695051583</v>
      </c>
      <c r="J742" s="150">
        <v>11855.722177080086</v>
      </c>
      <c r="K742" s="150">
        <v>92.119053434965707</v>
      </c>
      <c r="L742" s="150">
        <v>446.77740915958367</v>
      </c>
      <c r="M742" s="150">
        <v>19033.178225465443</v>
      </c>
      <c r="N742" s="150">
        <v>4060.1472801461136</v>
      </c>
      <c r="O742" s="150">
        <v>16541.127532416031</v>
      </c>
      <c r="P742" s="150">
        <v>895.85779465504152</v>
      </c>
      <c r="Q742" s="150">
        <v>8642.3902347724907</v>
      </c>
      <c r="R742" s="150">
        <v>199.35928828293751</v>
      </c>
      <c r="S742" s="150">
        <v>11819.658079033832</v>
      </c>
      <c r="T742" s="150">
        <v>207.26787022867285</v>
      </c>
      <c r="U742" s="150">
        <v>270.59971946521176</v>
      </c>
      <c r="V742" s="150">
        <v>10860.836399982458</v>
      </c>
      <c r="W742" s="150">
        <v>6239.338637967021</v>
      </c>
      <c r="X742" s="150">
        <v>859.01017328105524</v>
      </c>
      <c r="Y742" s="150">
        <v>46543.151748016426</v>
      </c>
      <c r="Z742" s="150">
        <v>5058.0257749922121</v>
      </c>
      <c r="AA742" s="150">
        <v>33203.386438402289</v>
      </c>
      <c r="AB742" s="150">
        <v>0</v>
      </c>
      <c r="AC742" s="150">
        <v>252.75165286218717</v>
      </c>
      <c r="AD742" s="150">
        <v>12729.925085248904</v>
      </c>
      <c r="AE742" s="150">
        <v>5603.1414251817896</v>
      </c>
      <c r="AF742" s="150">
        <v>10715.049246695065</v>
      </c>
      <c r="AG742" s="150">
        <v>37207.097611756755</v>
      </c>
      <c r="AH742" s="150">
        <v>20928.639439234707</v>
      </c>
      <c r="AI742" s="150">
        <v>224.54019274772892</v>
      </c>
      <c r="AJ742" s="150">
        <v>7234.8636204045979</v>
      </c>
      <c r="AK742" s="150">
        <v>455.98931450308027</v>
      </c>
      <c r="AL742" s="150">
        <v>273394.0625</v>
      </c>
      <c r="AM742" s="150">
        <v>184263.25</v>
      </c>
      <c r="AN742" s="150">
        <v>89130.796875</v>
      </c>
      <c r="AO742" s="5" t="s">
        <v>5067</v>
      </c>
    </row>
    <row r="743" spans="1:41" ht="14.25" x14ac:dyDescent="0.45">
      <c r="A743" s="150">
        <v>2015</v>
      </c>
      <c r="B743" s="5" t="s">
        <v>1476</v>
      </c>
      <c r="C743" s="5" t="s">
        <v>4979</v>
      </c>
      <c r="D743" s="5" t="s">
        <v>84</v>
      </c>
      <c r="E743" s="5" t="s">
        <v>95</v>
      </c>
      <c r="F743" s="5" t="s">
        <v>206</v>
      </c>
      <c r="G743" s="5" t="s">
        <v>87</v>
      </c>
      <c r="H743" s="5" t="s">
        <v>131</v>
      </c>
      <c r="I743" s="150">
        <v>604.84927344394373</v>
      </c>
      <c r="J743" s="150">
        <v>5346.8675772444622</v>
      </c>
      <c r="K743" s="150">
        <v>0</v>
      </c>
      <c r="L743" s="150">
        <v>266.13368031533525</v>
      </c>
      <c r="M743" s="150">
        <v>3145.2162219085071</v>
      </c>
      <c r="N743" s="150">
        <v>1679.0615830803877</v>
      </c>
      <c r="O743" s="150">
        <v>14466.542982522868</v>
      </c>
      <c r="P743" s="150">
        <v>0</v>
      </c>
      <c r="Q743" s="150">
        <v>556.46133156842802</v>
      </c>
      <c r="R743" s="150">
        <v>594.08386365055162</v>
      </c>
      <c r="S743" s="150">
        <v>2341.9763867749498</v>
      </c>
      <c r="T743" s="150">
        <v>0</v>
      </c>
      <c r="U743" s="150">
        <v>0</v>
      </c>
      <c r="V743" s="150">
        <v>1935.5176750206199</v>
      </c>
      <c r="W743" s="150">
        <v>0</v>
      </c>
      <c r="X743" s="150">
        <v>2162.4972138494468</v>
      </c>
      <c r="Y743" s="150">
        <v>15479.302605977407</v>
      </c>
      <c r="Z743" s="150">
        <v>0</v>
      </c>
      <c r="AA743" s="150">
        <v>12663.977126010226</v>
      </c>
      <c r="AB743" s="150">
        <v>0</v>
      </c>
      <c r="AC743" s="150">
        <v>0</v>
      </c>
      <c r="AD743" s="150">
        <v>3060.5374627416877</v>
      </c>
      <c r="AE743" s="150">
        <v>647.18872258501972</v>
      </c>
      <c r="AF743" s="150">
        <v>2904.4862110778176</v>
      </c>
      <c r="AG743" s="150">
        <v>19124.170017027918</v>
      </c>
      <c r="AH743" s="150">
        <v>15846.771805170416</v>
      </c>
      <c r="AI743" s="150">
        <v>0</v>
      </c>
      <c r="AJ743" s="150">
        <v>6766.7707585439712</v>
      </c>
      <c r="AK743" s="150"/>
      <c r="AL743" s="150">
        <v>109592.4140625</v>
      </c>
      <c r="AM743" s="150">
        <v>68568.8671875</v>
      </c>
      <c r="AN743" s="150">
        <v>41023.54296875</v>
      </c>
      <c r="AO743" s="5" t="s">
        <v>5069</v>
      </c>
    </row>
    <row r="744" spans="1:41" ht="14.25" x14ac:dyDescent="0.45">
      <c r="A744" s="150">
        <v>2015</v>
      </c>
      <c r="B744" s="5" t="s">
        <v>1477</v>
      </c>
      <c r="C744" s="5" t="s">
        <v>4979</v>
      </c>
      <c r="D744" s="5" t="s">
        <v>84</v>
      </c>
      <c r="E744" s="5" t="s">
        <v>95</v>
      </c>
      <c r="F744" s="5" t="s">
        <v>206</v>
      </c>
      <c r="G744" s="5" t="s">
        <v>87</v>
      </c>
      <c r="H744" s="5" t="s">
        <v>131</v>
      </c>
      <c r="I744" s="150">
        <v>2549.3027001565088</v>
      </c>
      <c r="J744" s="150">
        <v>7778.2910420333919</v>
      </c>
      <c r="K744" s="150"/>
      <c r="L744" s="150"/>
      <c r="M744" s="150">
        <v>5306.1067828838959</v>
      </c>
      <c r="N744" s="150">
        <v>0</v>
      </c>
      <c r="O744" s="150">
        <v>0</v>
      </c>
      <c r="P744" s="150">
        <v>0</v>
      </c>
      <c r="Q744" s="150">
        <v>3869.2758426579285</v>
      </c>
      <c r="R744" s="150">
        <v>575.37258010603296</v>
      </c>
      <c r="S744" s="150">
        <v>2876.8444138159266</v>
      </c>
      <c r="T744" s="150">
        <v>0</v>
      </c>
      <c r="U744" s="150">
        <v>0</v>
      </c>
      <c r="V744" s="150">
        <v>0</v>
      </c>
      <c r="W744" s="150">
        <v>2964.305465298266</v>
      </c>
      <c r="X744" s="150">
        <v>313.03065713549688</v>
      </c>
      <c r="Y744" s="150">
        <v>13947.057214228342</v>
      </c>
      <c r="Z744" s="150">
        <v>889.29163958947981</v>
      </c>
      <c r="AA744" s="150">
        <v>15631.040513627155</v>
      </c>
      <c r="AB744" s="150"/>
      <c r="AC744" s="150">
        <v>0</v>
      </c>
      <c r="AD744" s="150">
        <v>11112.283319063594</v>
      </c>
      <c r="AE744" s="150">
        <v>177.85832791789596</v>
      </c>
      <c r="AF744" s="150">
        <v>6424.7280342754748</v>
      </c>
      <c r="AG744" s="150">
        <v>17239.214863988596</v>
      </c>
      <c r="AH744" s="150">
        <v>9057.7746119909189</v>
      </c>
      <c r="AI744" s="150">
        <v>0</v>
      </c>
      <c r="AJ744" s="150">
        <v>6692.0458895358452</v>
      </c>
      <c r="AK744" s="150"/>
      <c r="AL744" s="150">
        <v>107403.828125</v>
      </c>
      <c r="AM744" s="150">
        <v>75773.4765625</v>
      </c>
      <c r="AN744" s="150">
        <v>31630.345703125</v>
      </c>
      <c r="AO744" s="5" t="s">
        <v>5070</v>
      </c>
    </row>
    <row r="745" spans="1:41" ht="14.25" x14ac:dyDescent="0.45">
      <c r="A745" s="150">
        <v>2015</v>
      </c>
      <c r="B745" s="5" t="s">
        <v>1478</v>
      </c>
      <c r="C745" s="5" t="s">
        <v>4979</v>
      </c>
      <c r="D745" s="5" t="s">
        <v>84</v>
      </c>
      <c r="E745" s="5" t="s">
        <v>95</v>
      </c>
      <c r="F745" s="5" t="s">
        <v>206</v>
      </c>
      <c r="G745" s="5" t="s">
        <v>87</v>
      </c>
      <c r="H745" s="5" t="s">
        <v>131</v>
      </c>
      <c r="I745" s="150">
        <v>0</v>
      </c>
      <c r="J745" s="150">
        <v>10506.178044257838</v>
      </c>
      <c r="K745" s="150"/>
      <c r="L745" s="150"/>
      <c r="M745" s="150">
        <v>5210.4839599152483</v>
      </c>
      <c r="N745" s="150">
        <v>69.089290076224287</v>
      </c>
      <c r="O745" s="150">
        <v>9421.4761900611174</v>
      </c>
      <c r="P745" s="150"/>
      <c r="Q745" s="150">
        <v>5275.7263583200283</v>
      </c>
      <c r="R745" s="150">
        <v>199.35928828293751</v>
      </c>
      <c r="S745" s="150">
        <v>2793.7845325697422</v>
      </c>
      <c r="T745" s="150"/>
      <c r="U745" s="150">
        <v>0</v>
      </c>
      <c r="V745" s="150">
        <v>743.86135648734808</v>
      </c>
      <c r="W745" s="150">
        <v>34.544645038112144</v>
      </c>
      <c r="X745" s="150">
        <v>313.20478167888342</v>
      </c>
      <c r="Y745" s="150">
        <v>13544.95531944377</v>
      </c>
      <c r="Z745" s="150">
        <v>138.17858015244857</v>
      </c>
      <c r="AA745" s="150">
        <v>7107.2587460514715</v>
      </c>
      <c r="AB745" s="150"/>
      <c r="AC745" s="150">
        <v>0</v>
      </c>
      <c r="AD745" s="150">
        <v>9159.1694883813889</v>
      </c>
      <c r="AE745" s="150">
        <v>43.756550381608712</v>
      </c>
      <c r="AF745" s="150">
        <v>5433.206016622732</v>
      </c>
      <c r="AG745" s="150">
        <v>16077.131494476846</v>
      </c>
      <c r="AH745" s="150">
        <v>9768.8425717685077</v>
      </c>
      <c r="AI745" s="150"/>
      <c r="AJ745" s="150">
        <v>62.140986616460197</v>
      </c>
      <c r="AK745" s="150"/>
      <c r="AL745" s="150">
        <v>95902.3515625</v>
      </c>
      <c r="AM745" s="150">
        <v>59200.84375</v>
      </c>
      <c r="AN745" s="150">
        <v>36701.5078125</v>
      </c>
      <c r="AO745" s="5" t="s">
        <v>5068</v>
      </c>
    </row>
    <row r="746" spans="1:41" ht="14.25" x14ac:dyDescent="0.45">
      <c r="A746" s="150">
        <v>2015</v>
      </c>
      <c r="B746" s="5" t="s">
        <v>1476</v>
      </c>
      <c r="C746" s="5" t="s">
        <v>175</v>
      </c>
      <c r="D746" s="5" t="s">
        <v>84</v>
      </c>
      <c r="E746" s="5" t="s">
        <v>109</v>
      </c>
      <c r="F746" s="5" t="s">
        <v>1479</v>
      </c>
      <c r="G746" s="5" t="s">
        <v>87</v>
      </c>
      <c r="H746" s="5" t="s">
        <v>131</v>
      </c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>
        <v>0</v>
      </c>
      <c r="AM746" s="150">
        <v>0</v>
      </c>
      <c r="AN746" s="150">
        <v>0</v>
      </c>
      <c r="AO746" s="5" t="s">
        <v>1701</v>
      </c>
    </row>
    <row r="747" spans="1:41" ht="14.25" x14ac:dyDescent="0.45">
      <c r="A747" s="150">
        <v>2015</v>
      </c>
      <c r="B747" s="5" t="s">
        <v>1477</v>
      </c>
      <c r="C747" s="5" t="s">
        <v>175</v>
      </c>
      <c r="D747" s="5" t="s">
        <v>84</v>
      </c>
      <c r="E747" s="5" t="s">
        <v>109</v>
      </c>
      <c r="F747" s="5" t="s">
        <v>178</v>
      </c>
      <c r="G747" s="5" t="s">
        <v>87</v>
      </c>
      <c r="H747" s="5" t="s">
        <v>131</v>
      </c>
      <c r="I747" s="150">
        <v>5644.0376059278988</v>
      </c>
      <c r="J747" s="150">
        <v>12829.421055992374</v>
      </c>
      <c r="K747" s="150">
        <v>824.07691935291791</v>
      </c>
      <c r="L747" s="150">
        <v>1706.2542258256819</v>
      </c>
      <c r="M747" s="150">
        <v>5199.3917861331583</v>
      </c>
      <c r="N747" s="150">
        <v>5710.3928723352892</v>
      </c>
      <c r="O747" s="150">
        <v>5872.8819878489248</v>
      </c>
      <c r="P747" s="150">
        <v>6142.3254974226757</v>
      </c>
      <c r="Q747" s="150">
        <v>2747.0750721177833</v>
      </c>
      <c r="R747" s="150">
        <v>4650.9556029452842</v>
      </c>
      <c r="S747" s="150">
        <v>4090.6209127777056</v>
      </c>
      <c r="T747" s="150">
        <v>7173.619226021804</v>
      </c>
      <c r="U747" s="150">
        <v>616.57553678203931</v>
      </c>
      <c r="V747" s="150">
        <v>1664.7539493115062</v>
      </c>
      <c r="W747" s="150">
        <v>1107.4118283414809</v>
      </c>
      <c r="X747" s="150">
        <v>11429.176152003995</v>
      </c>
      <c r="Y747" s="150">
        <v>29969.128254165469</v>
      </c>
      <c r="Z747" s="150">
        <v>5359.4642812592647</v>
      </c>
      <c r="AA747" s="150">
        <v>49975.183115891341</v>
      </c>
      <c r="AB747" s="150">
        <v>546.61792780100029</v>
      </c>
      <c r="AC747" s="150">
        <v>8421.1175380379264</v>
      </c>
      <c r="AD747" s="150">
        <v>13556.952016976995</v>
      </c>
      <c r="AE747" s="150">
        <v>10717.610632308659</v>
      </c>
      <c r="AF747" s="150">
        <v>16705.639880234907</v>
      </c>
      <c r="AG747" s="150">
        <v>74151.508353343059</v>
      </c>
      <c r="AH747" s="150">
        <v>13541.919657675096</v>
      </c>
      <c r="AI747" s="150">
        <v>1039.8783572266318</v>
      </c>
      <c r="AJ747" s="150">
        <v>21377.925243645383</v>
      </c>
      <c r="AK747" s="150">
        <v>1401.5236239930202</v>
      </c>
      <c r="AL747" s="150">
        <v>324173.46875</v>
      </c>
      <c r="AM747" s="150">
        <v>258389.375</v>
      </c>
      <c r="AN747" s="150">
        <v>65784.0703125</v>
      </c>
      <c r="AO747" s="5" t="s">
        <v>1709</v>
      </c>
    </row>
    <row r="748" spans="1:41" ht="14.25" x14ac:dyDescent="0.45">
      <c r="A748" s="150">
        <v>2015</v>
      </c>
      <c r="B748" s="5" t="s">
        <v>1476</v>
      </c>
      <c r="C748" s="5" t="s">
        <v>175</v>
      </c>
      <c r="D748" s="5" t="s">
        <v>84</v>
      </c>
      <c r="E748" s="5" t="s">
        <v>109</v>
      </c>
      <c r="F748" s="5" t="s">
        <v>178</v>
      </c>
      <c r="G748" s="5" t="s">
        <v>87</v>
      </c>
      <c r="H748" s="5" t="s">
        <v>131</v>
      </c>
      <c r="I748" s="150">
        <v>4419.028791781453</v>
      </c>
      <c r="J748" s="150">
        <v>8118.2869481646121</v>
      </c>
      <c r="K748" s="150">
        <v>671.38269352277746</v>
      </c>
      <c r="L748" s="150">
        <v>1814.5478203318312</v>
      </c>
      <c r="M748" s="150">
        <v>4045.1563346339149</v>
      </c>
      <c r="N748" s="150">
        <v>2887.1633278863828</v>
      </c>
      <c r="O748" s="150">
        <v>5690.4219645606227</v>
      </c>
      <c r="P748" s="150">
        <v>6892.2574708937382</v>
      </c>
      <c r="Q748" s="150">
        <v>3659.7766200591063</v>
      </c>
      <c r="R748" s="150">
        <v>6369.6655317112127</v>
      </c>
      <c r="S748" s="150">
        <v>3920.6329904636432</v>
      </c>
      <c r="T748" s="150">
        <v>7397.3066142194311</v>
      </c>
      <c r="U748" s="150">
        <v>648.0403503620289</v>
      </c>
      <c r="V748" s="150">
        <v>2003.2607936463414</v>
      </c>
      <c r="W748" s="150">
        <v>1288.3289524356001</v>
      </c>
      <c r="X748" s="150">
        <v>10451.026170792695</v>
      </c>
      <c r="Y748" s="150">
        <v>30489.242175762312</v>
      </c>
      <c r="Z748" s="150">
        <v>9388.2284826875166</v>
      </c>
      <c r="AA748" s="150">
        <v>47827.645156769402</v>
      </c>
      <c r="AB748" s="150">
        <v>713.72214266385356</v>
      </c>
      <c r="AC748" s="150">
        <v>8328.0548093666057</v>
      </c>
      <c r="AD748" s="150">
        <v>10652.937493968924</v>
      </c>
      <c r="AE748" s="150">
        <v>9263.6950980193051</v>
      </c>
      <c r="AF748" s="150">
        <v>20661.49392003402</v>
      </c>
      <c r="AG748" s="150">
        <v>71160.032869560237</v>
      </c>
      <c r="AH748" s="150">
        <v>13827.846343737001</v>
      </c>
      <c r="AI748" s="150">
        <v>1060.9056256206773</v>
      </c>
      <c r="AJ748" s="150">
        <v>21616.635899529381</v>
      </c>
      <c r="AK748" s="150">
        <v>1259.2961873102909</v>
      </c>
      <c r="AL748" s="150">
        <v>316526</v>
      </c>
      <c r="AM748" s="150">
        <v>255547.0625</v>
      </c>
      <c r="AN748" s="150">
        <v>60978.96484375</v>
      </c>
      <c r="AO748" s="5" t="s">
        <v>1708</v>
      </c>
    </row>
    <row r="749" spans="1:41" ht="14.25" x14ac:dyDescent="0.45">
      <c r="A749" s="150">
        <v>2015</v>
      </c>
      <c r="B749" s="5" t="s">
        <v>1478</v>
      </c>
      <c r="C749" s="5" t="s">
        <v>175</v>
      </c>
      <c r="D749" s="5" t="s">
        <v>84</v>
      </c>
      <c r="E749" s="5" t="s">
        <v>109</v>
      </c>
      <c r="F749" s="5" t="s">
        <v>178</v>
      </c>
      <c r="G749" s="5" t="s">
        <v>87</v>
      </c>
      <c r="H749" s="5" t="s">
        <v>131</v>
      </c>
      <c r="I749" s="150">
        <v>4513.8336183133197</v>
      </c>
      <c r="J749" s="150">
        <v>12656.870069922305</v>
      </c>
      <c r="K749" s="150">
        <v>800.28427671626457</v>
      </c>
      <c r="L749" s="150">
        <v>1333.4232984711286</v>
      </c>
      <c r="M749" s="150">
        <v>4854.6741160226929</v>
      </c>
      <c r="N749" s="150">
        <v>3318.5888999946396</v>
      </c>
      <c r="O749" s="150">
        <v>5972.7691270895893</v>
      </c>
      <c r="P749" s="150">
        <v>5964.5705313338776</v>
      </c>
      <c r="Q749" s="150">
        <v>2121.7798389402906</v>
      </c>
      <c r="R749" s="150">
        <v>5021.6399003735678</v>
      </c>
      <c r="S749" s="150">
        <v>2463.441936033626</v>
      </c>
      <c r="T749" s="150">
        <v>6051.0703225093102</v>
      </c>
      <c r="U749" s="150">
        <v>886.64588931154492</v>
      </c>
      <c r="V749" s="150">
        <v>1812.4423763329503</v>
      </c>
      <c r="W749" s="150">
        <v>1089.2571413890803</v>
      </c>
      <c r="X749" s="150">
        <v>11430.823043111308</v>
      </c>
      <c r="Y749" s="150">
        <v>29103.86344460948</v>
      </c>
      <c r="Z749" s="150">
        <v>4357.2312274738779</v>
      </c>
      <c r="AA749" s="150">
        <v>47224.729178589347</v>
      </c>
      <c r="AB749" s="150">
        <v>0</v>
      </c>
      <c r="AC749" s="150">
        <v>8177.9841175058746</v>
      </c>
      <c r="AD749" s="150">
        <v>10227.160946285007</v>
      </c>
      <c r="AE749" s="150">
        <v>9751.9532942590577</v>
      </c>
      <c r="AF749" s="150">
        <v>17068.405539981159</v>
      </c>
      <c r="AG749" s="150">
        <v>80642.244261359374</v>
      </c>
      <c r="AH749" s="150">
        <v>13553.939217990865</v>
      </c>
      <c r="AI749" s="150">
        <v>725.437545800355</v>
      </c>
      <c r="AJ749" s="150">
        <v>21281.133362495031</v>
      </c>
      <c r="AK749" s="150">
        <v>1361.0590145016183</v>
      </c>
      <c r="AL749" s="150">
        <v>313767.25</v>
      </c>
      <c r="AM749" s="150">
        <v>255237.359375</v>
      </c>
      <c r="AN749" s="150">
        <v>58529.9140625</v>
      </c>
      <c r="AO749" s="5" t="s">
        <v>1710</v>
      </c>
    </row>
    <row r="750" spans="1:41" ht="14.25" x14ac:dyDescent="0.45">
      <c r="A750" s="150">
        <v>2015</v>
      </c>
      <c r="B750" s="5" t="s">
        <v>1478</v>
      </c>
      <c r="C750" s="5" t="s">
        <v>175</v>
      </c>
      <c r="D750" s="5" t="s">
        <v>84</v>
      </c>
      <c r="E750" s="5" t="s">
        <v>109</v>
      </c>
      <c r="F750" s="5" t="s">
        <v>182</v>
      </c>
      <c r="G750" s="5" t="s">
        <v>87</v>
      </c>
      <c r="H750" s="5" t="s">
        <v>131</v>
      </c>
      <c r="I750" s="150">
        <v>3423.9743945756982</v>
      </c>
      <c r="J750" s="150">
        <v>12656.870069922305</v>
      </c>
      <c r="K750" s="150">
        <v>800.28427671626457</v>
      </c>
      <c r="L750" s="150">
        <v>1296.5756770971423</v>
      </c>
      <c r="M750" s="150">
        <v>4854.6741160226929</v>
      </c>
      <c r="N750" s="150">
        <v>3193.0766896894988</v>
      </c>
      <c r="O750" s="150">
        <v>5972.7691270895893</v>
      </c>
      <c r="P750" s="150">
        <v>5964.5705313338776</v>
      </c>
      <c r="Q750" s="150">
        <v>2121.7798389402906</v>
      </c>
      <c r="R750" s="150">
        <v>5021.6399003735678</v>
      </c>
      <c r="S750" s="150">
        <v>2463.441936033626</v>
      </c>
      <c r="T750" s="150">
        <v>6051.0703225093102</v>
      </c>
      <c r="U750" s="150">
        <v>886.64588931154492</v>
      </c>
      <c r="V750" s="150">
        <v>1722.6262992338588</v>
      </c>
      <c r="W750" s="150">
        <v>1089.2571413890803</v>
      </c>
      <c r="X750" s="150">
        <v>11430.823043111308</v>
      </c>
      <c r="Y750" s="150">
        <v>29103.86344460948</v>
      </c>
      <c r="Z750" s="150">
        <v>4357.2312274738779</v>
      </c>
      <c r="AA750" s="150">
        <v>47224.729178589347</v>
      </c>
      <c r="AB750" s="150">
        <v>0</v>
      </c>
      <c r="AC750" s="150">
        <v>8177.9841175058746</v>
      </c>
      <c r="AD750" s="150">
        <v>10227.160946285007</v>
      </c>
      <c r="AE750" s="150">
        <v>9751.9532942590577</v>
      </c>
      <c r="AF750" s="150">
        <v>17068.405539981159</v>
      </c>
      <c r="AG750" s="150">
        <v>80642.244261359374</v>
      </c>
      <c r="AH750" s="150">
        <v>12886.076034527838</v>
      </c>
      <c r="AI750" s="150">
        <v>725.437545800355</v>
      </c>
      <c r="AJ750" s="150">
        <v>21281.133362495031</v>
      </c>
      <c r="AK750" s="150">
        <v>1361.0590145016183</v>
      </c>
      <c r="AL750" s="150">
        <v>311757.34375</v>
      </c>
      <c r="AM750" s="150">
        <v>253895.3125</v>
      </c>
      <c r="AN750" s="150">
        <v>57862.05078125</v>
      </c>
      <c r="AO750" s="5" t="s">
        <v>1712</v>
      </c>
    </row>
    <row r="751" spans="1:41" ht="14.25" x14ac:dyDescent="0.45">
      <c r="A751" s="150">
        <v>2015</v>
      </c>
      <c r="B751" s="5" t="s">
        <v>1477</v>
      </c>
      <c r="C751" s="5" t="s">
        <v>175</v>
      </c>
      <c r="D751" s="5" t="s">
        <v>84</v>
      </c>
      <c r="E751" s="5" t="s">
        <v>109</v>
      </c>
      <c r="F751" s="5" t="s">
        <v>182</v>
      </c>
      <c r="G751" s="5" t="s">
        <v>87</v>
      </c>
      <c r="H751" s="5" t="s">
        <v>131</v>
      </c>
      <c r="I751" s="150">
        <v>4681.301980183267</v>
      </c>
      <c r="J751" s="150">
        <v>12829.421055992374</v>
      </c>
      <c r="K751" s="150">
        <v>824.07691935291791</v>
      </c>
      <c r="L751" s="150">
        <v>1706.2542258256819</v>
      </c>
      <c r="M751" s="150">
        <v>5199.3917861331583</v>
      </c>
      <c r="N751" s="150">
        <v>5710.3928723352892</v>
      </c>
      <c r="O751" s="150">
        <v>5872.8819878489248</v>
      </c>
      <c r="P751" s="150">
        <v>6142.3254974226757</v>
      </c>
      <c r="Q751" s="150">
        <v>2747.0750721177833</v>
      </c>
      <c r="R751" s="150">
        <v>4650.9556029452842</v>
      </c>
      <c r="S751" s="150">
        <v>4090.6209127777056</v>
      </c>
      <c r="T751" s="150">
        <v>7173.619226021804</v>
      </c>
      <c r="U751" s="150">
        <v>616.57553678203931</v>
      </c>
      <c r="V751" s="150">
        <v>1633.9251724724043</v>
      </c>
      <c r="W751" s="150">
        <v>1107.4118283414809</v>
      </c>
      <c r="X751" s="150">
        <v>11429.176152003995</v>
      </c>
      <c r="Y751" s="150">
        <v>29969.128254165469</v>
      </c>
      <c r="Z751" s="150">
        <v>5359.4642812592647</v>
      </c>
      <c r="AA751" s="150">
        <v>49975.183115891341</v>
      </c>
      <c r="AB751" s="150">
        <v>546.61792780100029</v>
      </c>
      <c r="AC751" s="150">
        <v>8421.1175380379264</v>
      </c>
      <c r="AD751" s="150">
        <v>13556.952016976995</v>
      </c>
      <c r="AE751" s="150">
        <v>10717.610632308659</v>
      </c>
      <c r="AF751" s="150">
        <v>16705.639880234907</v>
      </c>
      <c r="AG751" s="150">
        <v>74151.508353343059</v>
      </c>
      <c r="AH751" s="150">
        <v>13541.919657675096</v>
      </c>
      <c r="AI751" s="150">
        <v>1039.8783572266318</v>
      </c>
      <c r="AJ751" s="150">
        <v>21377.925243645383</v>
      </c>
      <c r="AK751" s="150">
        <v>1401.5236239930202</v>
      </c>
      <c r="AL751" s="150">
        <v>323179.875</v>
      </c>
      <c r="AM751" s="150">
        <v>257395.796875</v>
      </c>
      <c r="AN751" s="150">
        <v>65784.0703125</v>
      </c>
      <c r="AO751" s="5" t="s">
        <v>1711</v>
      </c>
    </row>
    <row r="752" spans="1:41" ht="14.25" x14ac:dyDescent="0.45">
      <c r="A752" s="150">
        <v>2015</v>
      </c>
      <c r="B752" s="5" t="s">
        <v>1476</v>
      </c>
      <c r="C752" s="5" t="s">
        <v>175</v>
      </c>
      <c r="D752" s="5" t="s">
        <v>84</v>
      </c>
      <c r="E752" s="5" t="s">
        <v>109</v>
      </c>
      <c r="F752" s="5" t="s">
        <v>182</v>
      </c>
      <c r="G752" s="5" t="s">
        <v>87</v>
      </c>
      <c r="H752" s="5" t="s">
        <v>131</v>
      </c>
      <c r="I752" s="150">
        <v>3597.2024376337972</v>
      </c>
      <c r="J752" s="150">
        <v>8118.2869481646121</v>
      </c>
      <c r="K752" s="150">
        <v>671.38269352277746</v>
      </c>
      <c r="L752" s="150">
        <v>1814.5478203318312</v>
      </c>
      <c r="M752" s="150">
        <v>4045.1563346339149</v>
      </c>
      <c r="N752" s="150">
        <v>2887.1633278863828</v>
      </c>
      <c r="O752" s="150">
        <v>5690.4219645606227</v>
      </c>
      <c r="P752" s="150">
        <v>6892.2574708937382</v>
      </c>
      <c r="Q752" s="150">
        <v>3659.7766200591063</v>
      </c>
      <c r="R752" s="150">
        <v>6369.6655317112127</v>
      </c>
      <c r="S752" s="150">
        <v>3920.6329904636432</v>
      </c>
      <c r="T752" s="150">
        <v>7276.3367595306427</v>
      </c>
      <c r="U752" s="150">
        <v>648.0403503620289</v>
      </c>
      <c r="V752" s="150">
        <v>1918.5818953641894</v>
      </c>
      <c r="W752" s="150">
        <v>1288.3289524356001</v>
      </c>
      <c r="X752" s="150">
        <v>9458.1786845673887</v>
      </c>
      <c r="Y752" s="150">
        <v>30489.242175762312</v>
      </c>
      <c r="Z752" s="150">
        <v>9388.2284826875166</v>
      </c>
      <c r="AA752" s="150">
        <v>47827.645156769402</v>
      </c>
      <c r="AB752" s="150">
        <v>713.72214266385356</v>
      </c>
      <c r="AC752" s="150">
        <v>8328.0548093666057</v>
      </c>
      <c r="AD752" s="150">
        <v>10652.937493968924</v>
      </c>
      <c r="AE752" s="150">
        <v>9263.6950980193051</v>
      </c>
      <c r="AF752" s="150">
        <v>20661.49392003402</v>
      </c>
      <c r="AG752" s="150">
        <v>71160.032869560237</v>
      </c>
      <c r="AH752" s="150">
        <v>13343.362075708403</v>
      </c>
      <c r="AI752" s="150">
        <v>47.178243328627609</v>
      </c>
      <c r="AJ752" s="150">
        <v>21616.635899529381</v>
      </c>
      <c r="AK752" s="150">
        <v>1259.2961873102909</v>
      </c>
      <c r="AL752" s="150">
        <v>313007.46875</v>
      </c>
      <c r="AM752" s="150">
        <v>254640.5625</v>
      </c>
      <c r="AN752" s="150">
        <v>58366.93359375</v>
      </c>
      <c r="AO752" s="5" t="s">
        <v>1713</v>
      </c>
    </row>
    <row r="753" spans="1:41" ht="14.25" x14ac:dyDescent="0.45">
      <c r="A753" s="150">
        <v>2015</v>
      </c>
      <c r="B753" s="5" t="s">
        <v>1478</v>
      </c>
      <c r="C753" s="5" t="s">
        <v>175</v>
      </c>
      <c r="D753" s="5" t="s">
        <v>84</v>
      </c>
      <c r="E753" s="5" t="s">
        <v>109</v>
      </c>
      <c r="F753" s="5" t="s">
        <v>185</v>
      </c>
      <c r="G753" s="5" t="s">
        <v>87</v>
      </c>
      <c r="H753" s="5" t="s">
        <v>131</v>
      </c>
      <c r="I753" s="150">
        <v>1089.8592237376224</v>
      </c>
      <c r="J753" s="150"/>
      <c r="K753" s="150"/>
      <c r="L753" s="150">
        <v>36.847621373986286</v>
      </c>
      <c r="M753" s="150"/>
      <c r="N753" s="150">
        <v>125.51221030514078</v>
      </c>
      <c r="O753" s="150">
        <v>0</v>
      </c>
      <c r="P753" s="150"/>
      <c r="Q753" s="150"/>
      <c r="R753" s="150"/>
      <c r="S753" s="150">
        <v>0</v>
      </c>
      <c r="T753" s="150"/>
      <c r="U753" s="150"/>
      <c r="V753" s="150">
        <v>89.816077099091572</v>
      </c>
      <c r="W753" s="150"/>
      <c r="X753" s="150"/>
      <c r="Y753" s="150">
        <v>0</v>
      </c>
      <c r="Z753" s="150"/>
      <c r="AA753" s="150">
        <v>0</v>
      </c>
      <c r="AB753" s="150"/>
      <c r="AC753" s="150"/>
      <c r="AD753" s="150">
        <v>0</v>
      </c>
      <c r="AE753" s="150"/>
      <c r="AF753" s="150">
        <v>0</v>
      </c>
      <c r="AG753" s="150"/>
      <c r="AH753" s="150">
        <v>667.86318346302812</v>
      </c>
      <c r="AI753" s="150">
        <v>0</v>
      </c>
      <c r="AJ753" s="150">
        <v>0</v>
      </c>
      <c r="AK753" s="150"/>
      <c r="AL753" s="150">
        <v>2009.8983154296875</v>
      </c>
      <c r="AM753" s="150">
        <v>1342.03515625</v>
      </c>
      <c r="AN753" s="150">
        <v>667.8631591796875</v>
      </c>
      <c r="AO753" s="5" t="s">
        <v>1716</v>
      </c>
    </row>
    <row r="754" spans="1:41" ht="14.25" x14ac:dyDescent="0.45">
      <c r="A754" s="150">
        <v>2015</v>
      </c>
      <c r="B754" s="5" t="s">
        <v>1477</v>
      </c>
      <c r="C754" s="5" t="s">
        <v>175</v>
      </c>
      <c r="D754" s="5" t="s">
        <v>84</v>
      </c>
      <c r="E754" s="5" t="s">
        <v>109</v>
      </c>
      <c r="F754" s="5" t="s">
        <v>185</v>
      </c>
      <c r="G754" s="5" t="s">
        <v>87</v>
      </c>
      <c r="H754" s="5" t="s">
        <v>131</v>
      </c>
      <c r="I754" s="150">
        <v>962.73562574463085</v>
      </c>
      <c r="J754" s="150"/>
      <c r="K754" s="150"/>
      <c r="L754" s="150"/>
      <c r="M754" s="150">
        <v>0</v>
      </c>
      <c r="N754" s="150">
        <v>0</v>
      </c>
      <c r="O754" s="150">
        <v>0</v>
      </c>
      <c r="P754" s="150">
        <v>0</v>
      </c>
      <c r="Q754" s="150">
        <v>0</v>
      </c>
      <c r="R754" s="150"/>
      <c r="S754" s="150">
        <v>0</v>
      </c>
      <c r="T754" s="150"/>
      <c r="U754" s="150"/>
      <c r="V754" s="150">
        <v>30.828776839101966</v>
      </c>
      <c r="W754" s="150"/>
      <c r="X754" s="150"/>
      <c r="Y754" s="150"/>
      <c r="Z754" s="150"/>
      <c r="AA754" s="150">
        <v>0</v>
      </c>
      <c r="AB754" s="150"/>
      <c r="AC754" s="150"/>
      <c r="AD754" s="150">
        <v>0</v>
      </c>
      <c r="AE754" s="150"/>
      <c r="AF754" s="150"/>
      <c r="AG754" s="150">
        <v>0</v>
      </c>
      <c r="AH754" s="150">
        <v>0</v>
      </c>
      <c r="AI754" s="150">
        <v>0</v>
      </c>
      <c r="AJ754" s="150">
        <v>0</v>
      </c>
      <c r="AK754" s="150"/>
      <c r="AL754" s="150">
        <v>993.56439208984375</v>
      </c>
      <c r="AM754" s="150">
        <v>993.56439208984375</v>
      </c>
      <c r="AN754" s="150">
        <v>0</v>
      </c>
      <c r="AO754" s="5" t="s">
        <v>1715</v>
      </c>
    </row>
    <row r="755" spans="1:41" ht="14.25" x14ac:dyDescent="0.45">
      <c r="A755" s="150">
        <v>2015</v>
      </c>
      <c r="B755" s="5" t="s">
        <v>1476</v>
      </c>
      <c r="C755" s="5" t="s">
        <v>175</v>
      </c>
      <c r="D755" s="5" t="s">
        <v>84</v>
      </c>
      <c r="E755" s="5" t="s">
        <v>109</v>
      </c>
      <c r="F755" s="5" t="s">
        <v>185</v>
      </c>
      <c r="G755" s="5" t="s">
        <v>87</v>
      </c>
      <c r="H755" s="5" t="s">
        <v>131</v>
      </c>
      <c r="I755" s="150">
        <v>821.82635414765502</v>
      </c>
      <c r="J755" s="150"/>
      <c r="K755" s="150">
        <v>0</v>
      </c>
      <c r="L755" s="150"/>
      <c r="M755" s="150">
        <v>0</v>
      </c>
      <c r="N755" s="150">
        <v>0</v>
      </c>
      <c r="O755" s="150">
        <v>0</v>
      </c>
      <c r="P755" s="150">
        <v>0</v>
      </c>
      <c r="Q755" s="150"/>
      <c r="R755" s="150">
        <v>0</v>
      </c>
      <c r="S755" s="150"/>
      <c r="T755" s="150">
        <v>120.96985468878874</v>
      </c>
      <c r="U755" s="150"/>
      <c r="V755" s="150">
        <v>84.678898282152119</v>
      </c>
      <c r="W755" s="150"/>
      <c r="X755" s="150">
        <v>992.84748622530606</v>
      </c>
      <c r="Y755" s="150"/>
      <c r="Z755" s="150"/>
      <c r="AA755" s="150">
        <v>0</v>
      </c>
      <c r="AB755" s="150">
        <v>0</v>
      </c>
      <c r="AC755" s="150"/>
      <c r="AD755" s="150">
        <v>0</v>
      </c>
      <c r="AE755" s="150"/>
      <c r="AF755" s="150"/>
      <c r="AG755" s="150">
        <v>0</v>
      </c>
      <c r="AH755" s="150">
        <v>484.48426802859888</v>
      </c>
      <c r="AI755" s="150">
        <v>1013.7273822920497</v>
      </c>
      <c r="AJ755" s="150"/>
      <c r="AK755" s="150"/>
      <c r="AL755" s="150">
        <v>3518.5341796875</v>
      </c>
      <c r="AM755" s="150">
        <v>906.5052490234375</v>
      </c>
      <c r="AN755" s="150">
        <v>2612.029052734375</v>
      </c>
      <c r="AO755" s="5" t="s">
        <v>1714</v>
      </c>
    </row>
    <row r="756" spans="1:41" ht="14.25" x14ac:dyDescent="0.45">
      <c r="A756" s="150">
        <v>2015</v>
      </c>
      <c r="B756" s="5" t="s">
        <v>1478</v>
      </c>
      <c r="C756" s="5" t="s">
        <v>175</v>
      </c>
      <c r="D756" s="5" t="s">
        <v>84</v>
      </c>
      <c r="E756" s="5" t="s">
        <v>109</v>
      </c>
      <c r="F756" s="5" t="s">
        <v>188</v>
      </c>
      <c r="G756" s="5" t="s">
        <v>87</v>
      </c>
      <c r="H756" s="5" t="s">
        <v>131</v>
      </c>
      <c r="I756" s="150">
        <v>1001.7947061052521</v>
      </c>
      <c r="J756" s="150">
        <v>43.180806297640174</v>
      </c>
      <c r="K756" s="150">
        <v>0</v>
      </c>
      <c r="L756" s="150">
        <v>362.7187729001775</v>
      </c>
      <c r="M756" s="150">
        <v>978.76494274651066</v>
      </c>
      <c r="N756" s="150">
        <v>5.7574408396853567</v>
      </c>
      <c r="O756" s="150">
        <v>253.32739694615569</v>
      </c>
      <c r="P756" s="150">
        <v>389.20300076273014</v>
      </c>
      <c r="Q756" s="150">
        <v>327.37596232357811</v>
      </c>
      <c r="R756" s="150">
        <v>922.30272968653401</v>
      </c>
      <c r="S756" s="150">
        <v>682.66868106203833</v>
      </c>
      <c r="T756" s="150">
        <v>322.41668702237996</v>
      </c>
      <c r="U756" s="150">
        <v>736.95242747972566</v>
      </c>
      <c r="V756" s="150">
        <v>29.938692366363856</v>
      </c>
      <c r="W756" s="150">
        <v>0</v>
      </c>
      <c r="X756" s="150">
        <v>253.32739694615569</v>
      </c>
      <c r="Y756" s="150">
        <v>2533.273969461557</v>
      </c>
      <c r="Z756" s="150">
        <v>0</v>
      </c>
      <c r="AA756" s="150">
        <v>6047.8425853709159</v>
      </c>
      <c r="AB756" s="150"/>
      <c r="AC756" s="150">
        <v>0</v>
      </c>
      <c r="AD756" s="150">
        <v>381.43045562915489</v>
      </c>
      <c r="AE756" s="150">
        <v>1614.9045811233457</v>
      </c>
      <c r="AF756" s="150">
        <v>1171.9092249770858</v>
      </c>
      <c r="AG756" s="150">
        <v>9314.8263910422502</v>
      </c>
      <c r="AH756" s="150">
        <v>138.74856371987389</v>
      </c>
      <c r="AI756" s="150"/>
      <c r="AJ756" s="150">
        <v>92.919027650401688</v>
      </c>
      <c r="AK756" s="150">
        <v>57.57440839685357</v>
      </c>
      <c r="AL756" s="150">
        <v>27663.16015625</v>
      </c>
      <c r="AM756" s="150">
        <v>24594.900390625</v>
      </c>
      <c r="AN756" s="150">
        <v>3068.258544921875</v>
      </c>
      <c r="AO756" s="5" t="s">
        <v>1718</v>
      </c>
    </row>
    <row r="757" spans="1:41" ht="14.25" x14ac:dyDescent="0.45">
      <c r="A757" s="150">
        <v>2015</v>
      </c>
      <c r="B757" s="5" t="s">
        <v>1476</v>
      </c>
      <c r="C757" s="5" t="s">
        <v>175</v>
      </c>
      <c r="D757" s="5" t="s">
        <v>84</v>
      </c>
      <c r="E757" s="5" t="s">
        <v>109</v>
      </c>
      <c r="F757" s="5" t="s">
        <v>188</v>
      </c>
      <c r="G757" s="5" t="s">
        <v>87</v>
      </c>
      <c r="H757" s="5" t="s">
        <v>131</v>
      </c>
      <c r="I757" s="150"/>
      <c r="J757" s="150">
        <v>181.45478203318311</v>
      </c>
      <c r="K757" s="150">
        <v>0</v>
      </c>
      <c r="L757" s="150">
        <v>181.45478203318311</v>
      </c>
      <c r="M757" s="150">
        <v>435.49147687963949</v>
      </c>
      <c r="N757" s="150">
        <v>0</v>
      </c>
      <c r="O757" s="150">
        <v>476.31880283710564</v>
      </c>
      <c r="P757" s="150">
        <v>435.49147687963949</v>
      </c>
      <c r="Q757" s="150">
        <v>410.39023203171581</v>
      </c>
      <c r="R757" s="150">
        <v>620.4054753320894</v>
      </c>
      <c r="S757" s="150">
        <v>1230.2634221849814</v>
      </c>
      <c r="T757" s="150">
        <v>78.630405547712684</v>
      </c>
      <c r="U757" s="150">
        <v>486.03026277152162</v>
      </c>
      <c r="V757" s="150">
        <v>695.57666446053531</v>
      </c>
      <c r="W757" s="150">
        <v>0</v>
      </c>
      <c r="X757" s="150">
        <v>375.82867476128553</v>
      </c>
      <c r="Y757" s="150">
        <v>2706.095649388204</v>
      </c>
      <c r="Z757" s="150">
        <v>22.984272390869862</v>
      </c>
      <c r="AA757" s="150">
        <v>5377.5217032281425</v>
      </c>
      <c r="AB757" s="150">
        <v>0</v>
      </c>
      <c r="AC757" s="150">
        <v>0</v>
      </c>
      <c r="AD757" s="150">
        <v>0</v>
      </c>
      <c r="AE757" s="150">
        <v>242.35100688351937</v>
      </c>
      <c r="AF757" s="150">
        <v>8426.2882951877364</v>
      </c>
      <c r="AG757" s="150">
        <v>9916.2011773257309</v>
      </c>
      <c r="AH757" s="150">
        <v>131.85714161077973</v>
      </c>
      <c r="AI757" s="150">
        <v>0</v>
      </c>
      <c r="AJ757" s="150">
        <v>850.01408323410249</v>
      </c>
      <c r="AK757" s="150">
        <v>60.484927344394372</v>
      </c>
      <c r="AL757" s="150">
        <v>33341.1328125</v>
      </c>
      <c r="AM757" s="150">
        <v>30552.259765625</v>
      </c>
      <c r="AN757" s="150">
        <v>2788.874755859375</v>
      </c>
      <c r="AO757" s="5" t="s">
        <v>1717</v>
      </c>
    </row>
    <row r="758" spans="1:41" ht="14.25" x14ac:dyDescent="0.45">
      <c r="A758" s="150">
        <v>2015</v>
      </c>
      <c r="B758" s="5" t="s">
        <v>1477</v>
      </c>
      <c r="C758" s="5" t="s">
        <v>175</v>
      </c>
      <c r="D758" s="5" t="s">
        <v>84</v>
      </c>
      <c r="E758" s="5" t="s">
        <v>109</v>
      </c>
      <c r="F758" s="5" t="s">
        <v>188</v>
      </c>
      <c r="G758" s="5" t="s">
        <v>87</v>
      </c>
      <c r="H758" s="5" t="s">
        <v>131</v>
      </c>
      <c r="I758" s="150">
        <v>1031.5783019237965</v>
      </c>
      <c r="J758" s="150">
        <v>0</v>
      </c>
      <c r="K758" s="150">
        <v>0</v>
      </c>
      <c r="L758" s="150">
        <v>450.57443072533641</v>
      </c>
      <c r="M758" s="150">
        <v>1007.8638582014105</v>
      </c>
      <c r="N758" s="150">
        <v>1934.2354019952131</v>
      </c>
      <c r="O758" s="150">
        <v>486.14609630891562</v>
      </c>
      <c r="P758" s="150">
        <v>400.22392381396622</v>
      </c>
      <c r="Q758" s="150">
        <v>477.60261224127015</v>
      </c>
      <c r="R758" s="150">
        <v>817.93629844882059</v>
      </c>
      <c r="S758" s="150">
        <v>1361.0085013253424</v>
      </c>
      <c r="T758" s="150">
        <v>355.71665583579193</v>
      </c>
      <c r="U758" s="150">
        <v>462.43165258652948</v>
      </c>
      <c r="V758" s="150">
        <v>0</v>
      </c>
      <c r="W758" s="150">
        <v>0</v>
      </c>
      <c r="X758" s="150">
        <v>253.74454782953157</v>
      </c>
      <c r="Y758" s="150">
        <v>2608.5888094624743</v>
      </c>
      <c r="Z758" s="150"/>
      <c r="AA758" s="150">
        <v>5618.9810505539617</v>
      </c>
      <c r="AB758" s="150"/>
      <c r="AC758" s="150">
        <v>0</v>
      </c>
      <c r="AD758" s="150">
        <v>372.95420294150756</v>
      </c>
      <c r="AE758" s="150">
        <v>288.75892398563468</v>
      </c>
      <c r="AF758" s="150">
        <v>2513.7310345729297</v>
      </c>
      <c r="AG758" s="150">
        <v>5389.1073359122474</v>
      </c>
      <c r="AH758" s="150">
        <v>116.20077423969202</v>
      </c>
      <c r="AI758" s="150">
        <v>0</v>
      </c>
      <c r="AJ758" s="150">
        <v>840.62745063028149</v>
      </c>
      <c r="AK758" s="150">
        <v>59.286109305965319</v>
      </c>
      <c r="AL758" s="150">
        <v>26847.296875</v>
      </c>
      <c r="AM758" s="150">
        <v>22834.376953125</v>
      </c>
      <c r="AN758" s="150">
        <v>4012.92041015625</v>
      </c>
      <c r="AO758" s="5" t="s">
        <v>1719</v>
      </c>
    </row>
    <row r="759" spans="1:41" ht="14.25" x14ac:dyDescent="0.45">
      <c r="A759" s="150">
        <v>2015</v>
      </c>
      <c r="B759" s="5" t="s">
        <v>1476</v>
      </c>
      <c r="C759" s="5" t="s">
        <v>175</v>
      </c>
      <c r="D759" s="5" t="s">
        <v>84</v>
      </c>
      <c r="E759" s="5" t="s">
        <v>109</v>
      </c>
      <c r="F759" s="5" t="s">
        <v>191</v>
      </c>
      <c r="G759" s="5" t="s">
        <v>87</v>
      </c>
      <c r="H759" s="5" t="s">
        <v>131</v>
      </c>
      <c r="I759" s="150">
        <v>2116.9724570538028</v>
      </c>
      <c r="J759" s="150">
        <v>3629.0956406636624</v>
      </c>
      <c r="K759" s="150">
        <v>170.56749511119213</v>
      </c>
      <c r="L759" s="150">
        <v>683.47967899165633</v>
      </c>
      <c r="M759" s="150">
        <v>1581.8320623742738</v>
      </c>
      <c r="N759" s="150">
        <v>1704.9249380128508</v>
      </c>
      <c r="O759" s="150">
        <v>3061.1421728997989</v>
      </c>
      <c r="P759" s="150">
        <v>2092.7784861160453</v>
      </c>
      <c r="Q759" s="150">
        <v>214.23761265384485</v>
      </c>
      <c r="R759" s="150">
        <v>808.89957203840925</v>
      </c>
      <c r="S759" s="150">
        <v>1230.2634221849814</v>
      </c>
      <c r="T759" s="150">
        <v>3024.2463672197186</v>
      </c>
      <c r="U759" s="150">
        <v>0</v>
      </c>
      <c r="V759" s="150">
        <v>72.581912813273249</v>
      </c>
      <c r="W759" s="150">
        <v>852.83747555596062</v>
      </c>
      <c r="X759" s="150">
        <v>6162.8092471203427</v>
      </c>
      <c r="Y759" s="150">
        <v>3595.2240813508015</v>
      </c>
      <c r="Z759" s="150">
        <v>4375.2377043841116</v>
      </c>
      <c r="AA759" s="150">
        <v>21772.279537590752</v>
      </c>
      <c r="AB759" s="150">
        <v>373.79685098835722</v>
      </c>
      <c r="AC759" s="150">
        <v>6328.2029099344363</v>
      </c>
      <c r="AD759" s="150">
        <v>1330.2903707807736</v>
      </c>
      <c r="AE759" s="150">
        <v>1419.4844688891849</v>
      </c>
      <c r="AF759" s="150">
        <v>5135.4848531612733</v>
      </c>
      <c r="AG759" s="150">
        <v>20241.680792840561</v>
      </c>
      <c r="AH759" s="150">
        <v>8429.1794747147997</v>
      </c>
      <c r="AI759" s="150">
        <v>235.89121664313805</v>
      </c>
      <c r="AJ759" s="150">
        <v>5100.0844994046156</v>
      </c>
      <c r="AK759" s="150">
        <v>407.66841030121805</v>
      </c>
      <c r="AL759" s="150">
        <v>106151.1796875</v>
      </c>
      <c r="AM759" s="150">
        <v>79290.6484375</v>
      </c>
      <c r="AN759" s="150">
        <v>26860.5234375</v>
      </c>
      <c r="AO759" s="5" t="s">
        <v>1720</v>
      </c>
    </row>
    <row r="760" spans="1:41" ht="14.25" x14ac:dyDescent="0.45">
      <c r="A760" s="150">
        <v>2015</v>
      </c>
      <c r="B760" s="5" t="s">
        <v>1477</v>
      </c>
      <c r="C760" s="5" t="s">
        <v>175</v>
      </c>
      <c r="D760" s="5" t="s">
        <v>84</v>
      </c>
      <c r="E760" s="5" t="s">
        <v>109</v>
      </c>
      <c r="F760" s="5" t="s">
        <v>191</v>
      </c>
      <c r="G760" s="5" t="s">
        <v>87</v>
      </c>
      <c r="H760" s="5" t="s">
        <v>131</v>
      </c>
      <c r="I760" s="150">
        <v>1233.1510735640786</v>
      </c>
      <c r="J760" s="150">
        <v>4545.2683801240082</v>
      </c>
      <c r="K760" s="150">
        <v>474.28887444772255</v>
      </c>
      <c r="L760" s="150">
        <v>840.67702995858826</v>
      </c>
      <c r="M760" s="150">
        <v>2069.0852147781898</v>
      </c>
      <c r="N760" s="150">
        <v>1312.362058485593</v>
      </c>
      <c r="O760" s="150">
        <v>3424.3656735125569</v>
      </c>
      <c r="P760" s="150">
        <v>2306.8462275388329</v>
      </c>
      <c r="Q760" s="150">
        <v>214.48978013420671</v>
      </c>
      <c r="R760" s="150">
        <v>926.01035857633588</v>
      </c>
      <c r="S760" s="150">
        <v>1361.0085013253424</v>
      </c>
      <c r="T760" s="150">
        <v>3794.3109955817804</v>
      </c>
      <c r="U760" s="150">
        <v>0</v>
      </c>
      <c r="V760" s="150">
        <v>705.50470074098735</v>
      </c>
      <c r="W760" s="150">
        <v>583.32262207674762</v>
      </c>
      <c r="X760" s="150">
        <v>6700.5160737602009</v>
      </c>
      <c r="Y760" s="150">
        <v>2638.2318641154566</v>
      </c>
      <c r="Z760" s="150">
        <v>2549.3027001565088</v>
      </c>
      <c r="AA760" s="150">
        <v>22749.889800657867</v>
      </c>
      <c r="AB760" s="150">
        <v>221.73004880431029</v>
      </c>
      <c r="AC760" s="150">
        <v>6257.2931205888035</v>
      </c>
      <c r="AD760" s="150">
        <v>2918.6620228269276</v>
      </c>
      <c r="AE760" s="150">
        <v>2026.4347877434782</v>
      </c>
      <c r="AF760" s="150">
        <v>5155.5200652467447</v>
      </c>
      <c r="AG760" s="150">
        <v>19001.198032561886</v>
      </c>
      <c r="AH760" s="150">
        <v>8477.9136307530407</v>
      </c>
      <c r="AI760" s="150">
        <v>231.21582629326474</v>
      </c>
      <c r="AJ760" s="150">
        <v>5043.7647037816887</v>
      </c>
      <c r="AK760" s="150">
        <v>484.96037412279634</v>
      </c>
      <c r="AL760" s="150">
        <v>108247.328125</v>
      </c>
      <c r="AM760" s="150">
        <v>77505.9453125</v>
      </c>
      <c r="AN760" s="150">
        <v>30741.380859375</v>
      </c>
      <c r="AO760" s="5" t="s">
        <v>1721</v>
      </c>
    </row>
    <row r="761" spans="1:41" ht="14.25" x14ac:dyDescent="0.45">
      <c r="A761" s="150">
        <v>2015</v>
      </c>
      <c r="B761" s="5" t="s">
        <v>1478</v>
      </c>
      <c r="C761" s="5" t="s">
        <v>175</v>
      </c>
      <c r="D761" s="5" t="s">
        <v>84</v>
      </c>
      <c r="E761" s="5" t="s">
        <v>109</v>
      </c>
      <c r="F761" s="5" t="s">
        <v>191</v>
      </c>
      <c r="G761" s="5" t="s">
        <v>87</v>
      </c>
      <c r="H761" s="5" t="s">
        <v>131</v>
      </c>
      <c r="I761" s="150">
        <v>1151.4881679370715</v>
      </c>
      <c r="J761" s="150">
        <v>2969.1122410257385</v>
      </c>
      <c r="K761" s="150">
        <v>460.59526717482856</v>
      </c>
      <c r="L761" s="150">
        <v>550.41134427392012</v>
      </c>
      <c r="M761" s="150">
        <v>1935.651610302217</v>
      </c>
      <c r="N761" s="150">
        <v>226.84316908360307</v>
      </c>
      <c r="O761" s="150">
        <v>3673.2472557192577</v>
      </c>
      <c r="P761" s="150">
        <v>2374.3686022862412</v>
      </c>
      <c r="Q761" s="150">
        <v>110.63314079432512</v>
      </c>
      <c r="R761" s="150">
        <v>832.06515714069633</v>
      </c>
      <c r="S761" s="150">
        <v>682.66868106203833</v>
      </c>
      <c r="T761" s="150">
        <v>3454.4645038112139</v>
      </c>
      <c r="U761" s="150">
        <v>0</v>
      </c>
      <c r="V761" s="150">
        <v>685.13545992255752</v>
      </c>
      <c r="W761" s="150">
        <v>704.66009329809845</v>
      </c>
      <c r="X761" s="150">
        <v>6701.6611373937558</v>
      </c>
      <c r="Y761" s="150">
        <v>2562.061173659984</v>
      </c>
      <c r="Z761" s="150">
        <v>3004.2326301478192</v>
      </c>
      <c r="AA761" s="150">
        <v>21019.835811761055</v>
      </c>
      <c r="AB761" s="150"/>
      <c r="AC761" s="150">
        <v>6076.6333598375131</v>
      </c>
      <c r="AD761" s="150">
        <v>2685.2704076292503</v>
      </c>
      <c r="AE761" s="150">
        <v>2999.1085078004994</v>
      </c>
      <c r="AF761" s="150">
        <v>7785.7062282397856</v>
      </c>
      <c r="AG761" s="150">
        <v>18328.912972379519</v>
      </c>
      <c r="AH761" s="150">
        <v>8739.0850814523073</v>
      </c>
      <c r="AI761" s="150">
        <v>224.54019274772892</v>
      </c>
      <c r="AJ761" s="150">
        <v>12780.509707711803</v>
      </c>
      <c r="AK761" s="150">
        <v>470.95866068626219</v>
      </c>
      <c r="AL761" s="150">
        <v>113189.859375</v>
      </c>
      <c r="AM761" s="150">
        <v>83457.0546875</v>
      </c>
      <c r="AN761" s="150">
        <v>29732.8046875</v>
      </c>
      <c r="AO761" s="5" t="s">
        <v>1722</v>
      </c>
    </row>
    <row r="762" spans="1:41" ht="14.25" x14ac:dyDescent="0.45">
      <c r="A762" s="150">
        <v>2015</v>
      </c>
      <c r="B762" s="5" t="s">
        <v>1477</v>
      </c>
      <c r="C762" s="5" t="s">
        <v>175</v>
      </c>
      <c r="D762" s="5" t="s">
        <v>84</v>
      </c>
      <c r="E762" s="5" t="s">
        <v>109</v>
      </c>
      <c r="F762" s="5" t="s">
        <v>194</v>
      </c>
      <c r="G762" s="5" t="s">
        <v>87</v>
      </c>
      <c r="H762" s="5" t="s">
        <v>131</v>
      </c>
      <c r="I762" s="150">
        <v>462.43165258652948</v>
      </c>
      <c r="J762" s="150">
        <v>395.70571779903139</v>
      </c>
      <c r="K762" s="150">
        <v>59.286109305965319</v>
      </c>
      <c r="L762" s="150">
        <v>237.14443722386127</v>
      </c>
      <c r="M762" s="150">
        <v>1618.5107840528533</v>
      </c>
      <c r="N762" s="150">
        <v>180.02701379630818</v>
      </c>
      <c r="O762" s="150">
        <v>461.2459304004102</v>
      </c>
      <c r="P762" s="150">
        <v>2682.0561561144264</v>
      </c>
      <c r="Q762" s="150">
        <v>1691.0068700904894</v>
      </c>
      <c r="R762" s="150">
        <v>304.82280339717454</v>
      </c>
      <c r="S762" s="150">
        <v>52.424714445992457</v>
      </c>
      <c r="T762" s="150">
        <v>592.86109305965317</v>
      </c>
      <c r="U762" s="150"/>
      <c r="V762" s="150">
        <v>299.98771308818453</v>
      </c>
      <c r="W762" s="150">
        <v>227.65865973490682</v>
      </c>
      <c r="X762" s="150">
        <v>586.93248212905667</v>
      </c>
      <c r="Y762" s="150">
        <v>3195.5212915915308</v>
      </c>
      <c r="Z762" s="150">
        <v>0</v>
      </c>
      <c r="AA762" s="150">
        <v>5743.6029228037196</v>
      </c>
      <c r="AB762" s="150">
        <v>244.25877034057712</v>
      </c>
      <c r="AC762" s="150">
        <v>420.8128038537418</v>
      </c>
      <c r="AD762" s="150">
        <v>2152.3536144447608</v>
      </c>
      <c r="AE762" s="150">
        <v>1278.7895205078107</v>
      </c>
      <c r="AF762" s="150">
        <v>509.86054003130175</v>
      </c>
      <c r="AG762" s="150">
        <v>4874.503907136469</v>
      </c>
      <c r="AH762" s="150">
        <v>1014.9781913181263</v>
      </c>
      <c r="AI762" s="150">
        <v>377.05965518593945</v>
      </c>
      <c r="AJ762" s="150">
        <v>1835.3699338761151</v>
      </c>
      <c r="AK762" s="150">
        <v>35.57166558357919</v>
      </c>
      <c r="AL762" s="150">
        <v>31534.78515625</v>
      </c>
      <c r="AM762" s="150">
        <v>24111.642578125</v>
      </c>
      <c r="AN762" s="150">
        <v>7423.1416015625</v>
      </c>
      <c r="AO762" s="5" t="s">
        <v>1724</v>
      </c>
    </row>
    <row r="763" spans="1:41" ht="14.25" x14ac:dyDescent="0.45">
      <c r="A763" s="150">
        <v>2015</v>
      </c>
      <c r="B763" s="5" t="s">
        <v>1478</v>
      </c>
      <c r="C763" s="5" t="s">
        <v>175</v>
      </c>
      <c r="D763" s="5" t="s">
        <v>84</v>
      </c>
      <c r="E763" s="5" t="s">
        <v>109</v>
      </c>
      <c r="F763" s="5" t="s">
        <v>194</v>
      </c>
      <c r="G763" s="5" t="s">
        <v>87</v>
      </c>
      <c r="H763" s="5" t="s">
        <v>131</v>
      </c>
      <c r="I763" s="150">
        <v>449.08038549545785</v>
      </c>
      <c r="J763" s="150">
        <v>1070.3082520975079</v>
      </c>
      <c r="K763" s="150">
        <v>57.57440839685357</v>
      </c>
      <c r="L763" s="150">
        <v>213.02531106835821</v>
      </c>
      <c r="M763" s="150">
        <v>1341.4837156466881</v>
      </c>
      <c r="N763" s="150">
        <v>1775.5947549589641</v>
      </c>
      <c r="O763" s="150">
        <v>468.65568435038807</v>
      </c>
      <c r="P763" s="150">
        <v>2458.4272385456475</v>
      </c>
      <c r="Q763" s="150">
        <v>784.42973551886257</v>
      </c>
      <c r="R763" s="150">
        <v>847.79943441390924</v>
      </c>
      <c r="S763" s="150">
        <v>25.578375150599907</v>
      </c>
      <c r="T763" s="150">
        <v>460.59526717482856</v>
      </c>
      <c r="U763" s="150"/>
      <c r="V763" s="150">
        <v>366.17323740398871</v>
      </c>
      <c r="W763" s="150">
        <v>221.08572824391771</v>
      </c>
      <c r="X763" s="150">
        <v>587.25896564790639</v>
      </c>
      <c r="Y763" s="150">
        <v>3103.2606125904072</v>
      </c>
      <c r="Z763" s="150">
        <v>0</v>
      </c>
      <c r="AA763" s="150">
        <v>5936.8750037850868</v>
      </c>
      <c r="AB763" s="150"/>
      <c r="AC763" s="150">
        <v>408.66315080086662</v>
      </c>
      <c r="AD763" s="150">
        <v>1654.6090446419839</v>
      </c>
      <c r="AE763" s="150">
        <v>47.211014885419928</v>
      </c>
      <c r="AF763" s="150">
        <v>931.26732377797623</v>
      </c>
      <c r="AG763" s="150">
        <v>5834.3655094805817</v>
      </c>
      <c r="AH763" s="150">
        <v>1054.813363436979</v>
      </c>
      <c r="AI763" s="150">
        <v>500.89735305262604</v>
      </c>
      <c r="AJ763" s="150">
        <v>1741.1336079248554</v>
      </c>
      <c r="AK763" s="150">
        <v>34.544645038112144</v>
      </c>
      <c r="AL763" s="150">
        <v>32374.7109375</v>
      </c>
      <c r="AM763" s="150">
        <v>25967.615234375</v>
      </c>
      <c r="AN763" s="150">
        <v>6407.0966796875</v>
      </c>
      <c r="AO763" s="5" t="s">
        <v>1723</v>
      </c>
    </row>
    <row r="764" spans="1:41" ht="14.25" x14ac:dyDescent="0.45">
      <c r="A764" s="150">
        <v>2015</v>
      </c>
      <c r="B764" s="5" t="s">
        <v>1476</v>
      </c>
      <c r="C764" s="5" t="s">
        <v>175</v>
      </c>
      <c r="D764" s="5" t="s">
        <v>84</v>
      </c>
      <c r="E764" s="5" t="s">
        <v>109</v>
      </c>
      <c r="F764" s="5" t="s">
        <v>194</v>
      </c>
      <c r="G764" s="5" t="s">
        <v>87</v>
      </c>
      <c r="H764" s="5" t="s">
        <v>131</v>
      </c>
      <c r="I764" s="150">
        <v>520.17037516179153</v>
      </c>
      <c r="J764" s="150">
        <v>447.58846234851836</v>
      </c>
      <c r="K764" s="150">
        <v>131.85714161077973</v>
      </c>
      <c r="L764" s="150">
        <v>241.93970937757749</v>
      </c>
      <c r="M764" s="150">
        <v>1525.8078984215285</v>
      </c>
      <c r="N764" s="150">
        <v>136.67174182739353</v>
      </c>
      <c r="O764" s="150">
        <v>450.91513335246003</v>
      </c>
      <c r="P764" s="150">
        <v>2600.8518758089581</v>
      </c>
      <c r="Q764" s="150">
        <v>1477.4048353141768</v>
      </c>
      <c r="R764" s="150">
        <v>266.24858489272225</v>
      </c>
      <c r="S764" s="150">
        <v>47.178243328627609</v>
      </c>
      <c r="T764" s="150">
        <v>979.85582297918882</v>
      </c>
      <c r="U764" s="150">
        <v>0</v>
      </c>
      <c r="V764" s="150">
        <v>306.05373236263551</v>
      </c>
      <c r="W764" s="150">
        <v>278.23066578421412</v>
      </c>
      <c r="X764" s="150">
        <v>852.46751920424242</v>
      </c>
      <c r="Y764" s="150">
        <v>3220.2175318155564</v>
      </c>
      <c r="Z764" s="150">
        <v>129.43774451700395</v>
      </c>
      <c r="AA764" s="150">
        <v>5496.7883134356853</v>
      </c>
      <c r="AB764" s="150">
        <v>290.32765125309299</v>
      </c>
      <c r="AC764" s="150">
        <v>422.926313879144</v>
      </c>
      <c r="AD764" s="150">
        <v>244.84298589010842</v>
      </c>
      <c r="AE764" s="150">
        <v>1073.2687447698715</v>
      </c>
      <c r="AF764" s="150">
        <v>1631.8833397517601</v>
      </c>
      <c r="AG764" s="150">
        <v>4724.6759996570818</v>
      </c>
      <c r="AH764" s="150">
        <v>1375.4272478115279</v>
      </c>
      <c r="AI764" s="150">
        <v>384.68413791034817</v>
      </c>
      <c r="AJ764" s="150">
        <v>1855.8640817277899</v>
      </c>
      <c r="AK764" s="150">
        <v>36.290956406636624</v>
      </c>
      <c r="AL764" s="150">
        <v>31149.876953125</v>
      </c>
      <c r="AM764" s="150">
        <v>24551.990234375</v>
      </c>
      <c r="AN764" s="150">
        <v>6597.884765625</v>
      </c>
      <c r="AO764" s="5" t="s">
        <v>1725</v>
      </c>
    </row>
    <row r="765" spans="1:41" ht="14.25" x14ac:dyDescent="0.45">
      <c r="A765" s="150">
        <v>2015</v>
      </c>
      <c r="B765" s="5" t="s">
        <v>1476</v>
      </c>
      <c r="C765" s="5" t="s">
        <v>175</v>
      </c>
      <c r="D765" s="5" t="s">
        <v>84</v>
      </c>
      <c r="E765" s="5" t="s">
        <v>109</v>
      </c>
      <c r="F765" s="5" t="s">
        <v>197</v>
      </c>
      <c r="G765" s="5" t="s">
        <v>87</v>
      </c>
      <c r="H765" s="5" t="s">
        <v>131</v>
      </c>
      <c r="I765" s="150">
        <v>554.04193447465241</v>
      </c>
      <c r="J765" s="150">
        <v>176.61598784563157</v>
      </c>
      <c r="K765" s="150">
        <v>48.387941875515494</v>
      </c>
      <c r="L765" s="150">
        <v>102.82437648547042</v>
      </c>
      <c r="M765" s="150">
        <v>0</v>
      </c>
      <c r="N765" s="150">
        <v>43.778990411872641</v>
      </c>
      <c r="O765" s="150">
        <v>387.40595964084594</v>
      </c>
      <c r="P765" s="150">
        <v>278.23066578421412</v>
      </c>
      <c r="Q765" s="150">
        <v>285.18643242881944</v>
      </c>
      <c r="R765" s="150">
        <v>368.0415544633351</v>
      </c>
      <c r="S765" s="150">
        <v>791.14284966467835</v>
      </c>
      <c r="T765" s="150">
        <v>326.61860765972961</v>
      </c>
      <c r="U765" s="150">
        <v>37.386943290117046</v>
      </c>
      <c r="V765" s="150">
        <v>324.19921056595382</v>
      </c>
      <c r="W765" s="150">
        <v>96.775883751030989</v>
      </c>
      <c r="X765" s="150">
        <v>58.723230431450851</v>
      </c>
      <c r="Y765" s="150">
        <v>11920.369481033242</v>
      </c>
      <c r="Z765" s="150">
        <v>241.93970937757749</v>
      </c>
      <c r="AA765" s="150">
        <v>3595.4812186632275</v>
      </c>
      <c r="AB765" s="150">
        <v>49.59764042240338</v>
      </c>
      <c r="AC765" s="150">
        <v>112.78017133238681</v>
      </c>
      <c r="AD765" s="150">
        <v>443.43012359359108</v>
      </c>
      <c r="AE765" s="150">
        <v>242.35100688351937</v>
      </c>
      <c r="AF765" s="150">
        <v>592.75228797506486</v>
      </c>
      <c r="AG765" s="150">
        <v>6310.6746704187872</v>
      </c>
      <c r="AH765" s="150">
        <v>1723.8204293152396</v>
      </c>
      <c r="AI765" s="150">
        <v>141.53472998588282</v>
      </c>
      <c r="AJ765" s="150">
        <v>7125.9513977792258</v>
      </c>
      <c r="AK765" s="150">
        <v>45.968544781739723</v>
      </c>
      <c r="AL765" s="150">
        <v>36426.01171875</v>
      </c>
      <c r="AM765" s="150">
        <v>32312.603515625</v>
      </c>
      <c r="AN765" s="150">
        <v>4113.40576171875</v>
      </c>
      <c r="AO765" s="5" t="s">
        <v>1728</v>
      </c>
    </row>
    <row r="766" spans="1:41" ht="14.25" x14ac:dyDescent="0.45">
      <c r="A766" s="150">
        <v>2015</v>
      </c>
      <c r="B766" s="5" t="s">
        <v>1478</v>
      </c>
      <c r="C766" s="5" t="s">
        <v>175</v>
      </c>
      <c r="D766" s="5" t="s">
        <v>84</v>
      </c>
      <c r="E766" s="5" t="s">
        <v>109</v>
      </c>
      <c r="F766" s="5" t="s">
        <v>197</v>
      </c>
      <c r="G766" s="5" t="s">
        <v>87</v>
      </c>
      <c r="H766" s="5" t="s">
        <v>131</v>
      </c>
      <c r="I766" s="150">
        <v>529.68455725105287</v>
      </c>
      <c r="J766" s="150">
        <v>389.77874484669866</v>
      </c>
      <c r="K766" s="150">
        <v>46.059526717482854</v>
      </c>
      <c r="L766" s="150"/>
      <c r="M766" s="150">
        <v>0</v>
      </c>
      <c r="N766" s="150">
        <v>455.98931450308027</v>
      </c>
      <c r="O766" s="150">
        <v>576.89557213647277</v>
      </c>
      <c r="P766" s="150">
        <v>259.08483778584105</v>
      </c>
      <c r="Q766" s="150">
        <v>467.36154982820693</v>
      </c>
      <c r="R766" s="150">
        <v>1429.0608171922654</v>
      </c>
      <c r="S766" s="150">
        <v>955.49672904409692</v>
      </c>
      <c r="T766" s="150">
        <v>0</v>
      </c>
      <c r="U766" s="150">
        <v>34.544645038112144</v>
      </c>
      <c r="V766" s="150">
        <v>596.47087099140299</v>
      </c>
      <c r="W766" s="150">
        <v>92.119053434965707</v>
      </c>
      <c r="X766" s="150">
        <v>287.87204198426787</v>
      </c>
      <c r="Y766" s="150">
        <v>7254.3754580035493</v>
      </c>
      <c r="Z766" s="150">
        <v>0</v>
      </c>
      <c r="AA766" s="150">
        <v>3481.4120791674372</v>
      </c>
      <c r="AB766" s="150"/>
      <c r="AC766" s="150">
        <v>108.93078068684694</v>
      </c>
      <c r="AD766" s="150">
        <v>1022.2336210861351</v>
      </c>
      <c r="AE766" s="150"/>
      <c r="AF766" s="150">
        <v>996.54655556489081</v>
      </c>
      <c r="AG766" s="150">
        <v>6065.4139786927635</v>
      </c>
      <c r="AH766" s="150">
        <v>1814.4134655892422</v>
      </c>
      <c r="AI766" s="150"/>
      <c r="AJ766" s="150">
        <v>3453.1777164399386</v>
      </c>
      <c r="AK766" s="150">
        <v>48.362503053356996</v>
      </c>
      <c r="AL766" s="150">
        <v>30365.287109375</v>
      </c>
      <c r="AM766" s="150">
        <v>25521.83203125</v>
      </c>
      <c r="AN766" s="150">
        <v>4843.4521484375</v>
      </c>
      <c r="AO766" s="5" t="s">
        <v>1726</v>
      </c>
    </row>
    <row r="767" spans="1:41" ht="14.25" x14ac:dyDescent="0.45">
      <c r="A767" s="150">
        <v>2015</v>
      </c>
      <c r="B767" s="5" t="s">
        <v>1477</v>
      </c>
      <c r="C767" s="5" t="s">
        <v>175</v>
      </c>
      <c r="D767" s="5" t="s">
        <v>84</v>
      </c>
      <c r="E767" s="5" t="s">
        <v>109</v>
      </c>
      <c r="F767" s="5" t="s">
        <v>197</v>
      </c>
      <c r="G767" s="5" t="s">
        <v>87</v>
      </c>
      <c r="H767" s="5" t="s">
        <v>131</v>
      </c>
      <c r="I767" s="150">
        <v>545.4322056148809</v>
      </c>
      <c r="J767" s="150">
        <v>444.90156379566758</v>
      </c>
      <c r="K767" s="150">
        <v>47.428887444772258</v>
      </c>
      <c r="L767" s="150"/>
      <c r="M767" s="150">
        <v>0</v>
      </c>
      <c r="N767" s="150">
        <v>864.55036045391444</v>
      </c>
      <c r="O767" s="150">
        <v>516.97487314801765</v>
      </c>
      <c r="P767" s="150">
        <v>255.69861799225617</v>
      </c>
      <c r="Q767" s="150">
        <v>325.55970918734516</v>
      </c>
      <c r="R767" s="150">
        <v>183.31574979095583</v>
      </c>
      <c r="S767" s="150">
        <v>849.66564591141787</v>
      </c>
      <c r="T767" s="150">
        <v>355.71665583579193</v>
      </c>
      <c r="U767" s="150">
        <v>35.57166558357919</v>
      </c>
      <c r="V767" s="150">
        <v>422.11709825847311</v>
      </c>
      <c r="W767" s="150">
        <v>237.14443722386127</v>
      </c>
      <c r="X767" s="150">
        <v>288.13049122699147</v>
      </c>
      <c r="Y767" s="150">
        <v>7470.0497725516307</v>
      </c>
      <c r="Z767" s="150">
        <v>177.85832791789596</v>
      </c>
      <c r="AA767" s="150">
        <v>3756.9240907318817</v>
      </c>
      <c r="AB767" s="150">
        <v>80.629108656112834</v>
      </c>
      <c r="AC767" s="150">
        <v>112.16931880688638</v>
      </c>
      <c r="AD767" s="150">
        <v>1097.2054085894783</v>
      </c>
      <c r="AE767" s="150">
        <v>288.75892398563468</v>
      </c>
      <c r="AF767" s="150">
        <v>866.76291805321296</v>
      </c>
      <c r="AG767" s="150">
        <v>5022.7191804013819</v>
      </c>
      <c r="AH767" s="150">
        <v>1837.8693884849249</v>
      </c>
      <c r="AI767" s="150">
        <v>138.72949577595884</v>
      </c>
      <c r="AJ767" s="150">
        <v>7047.2601277838603</v>
      </c>
      <c r="AK767" s="150">
        <v>49.800331817010871</v>
      </c>
      <c r="AL767" s="150">
        <v>33318.94921875</v>
      </c>
      <c r="AM767" s="150">
        <v>27819.6484375</v>
      </c>
      <c r="AN767" s="150">
        <v>5499.29443359375</v>
      </c>
      <c r="AO767" s="5" t="s">
        <v>1727</v>
      </c>
    </row>
    <row r="768" spans="1:41" ht="14.25" x14ac:dyDescent="0.45">
      <c r="A768" s="150">
        <v>2015</v>
      </c>
      <c r="B768" s="5" t="s">
        <v>1478</v>
      </c>
      <c r="C768" s="5" t="s">
        <v>175</v>
      </c>
      <c r="D768" s="5" t="s">
        <v>84</v>
      </c>
      <c r="E768" s="5" t="s">
        <v>109</v>
      </c>
      <c r="F768" s="5" t="s">
        <v>200</v>
      </c>
      <c r="G768" s="5" t="s">
        <v>87</v>
      </c>
      <c r="H768" s="5" t="s">
        <v>131</v>
      </c>
      <c r="I768" s="150">
        <v>403.02085877797498</v>
      </c>
      <c r="J768" s="150">
        <v>6081.8726310016264</v>
      </c>
      <c r="K768" s="150">
        <v>28.787204198426785</v>
      </c>
      <c r="L768" s="150"/>
      <c r="M768" s="150">
        <v>598.77384732727717</v>
      </c>
      <c r="N768" s="150">
        <v>2.3029763358741429</v>
      </c>
      <c r="O768" s="150">
        <v>240.66102709884791</v>
      </c>
      <c r="P768" s="150">
        <v>375.38514274748525</v>
      </c>
      <c r="Q768" s="150">
        <v>250.89946111429703</v>
      </c>
      <c r="R768" s="150">
        <v>79.862406107573307</v>
      </c>
      <c r="S768" s="150">
        <v>45.649181503913091</v>
      </c>
      <c r="T768" s="150">
        <v>0</v>
      </c>
      <c r="U768" s="150">
        <v>115.14881679370714</v>
      </c>
      <c r="V768" s="150">
        <v>133.57262748070028</v>
      </c>
      <c r="W768" s="150">
        <v>13.817858015244857</v>
      </c>
      <c r="X768" s="150">
        <v>46.059526717482854</v>
      </c>
      <c r="Y768" s="150">
        <v>6574.9974389206773</v>
      </c>
      <c r="Z768" s="150">
        <v>232.6006099232884</v>
      </c>
      <c r="AA768" s="150">
        <v>1135.4873286823699</v>
      </c>
      <c r="AB768" s="150"/>
      <c r="AC768" s="150">
        <v>720.94674194540039</v>
      </c>
      <c r="AD768" s="150">
        <v>68.272884965156891</v>
      </c>
      <c r="AE768" s="150"/>
      <c r="AF768" s="150">
        <v>163.57184860908069</v>
      </c>
      <c r="AG768" s="150">
        <v>8049.2345730865627</v>
      </c>
      <c r="AH768" s="150">
        <v>723.97708201177716</v>
      </c>
      <c r="AI768" s="150">
        <v>0</v>
      </c>
      <c r="AJ768" s="150">
        <v>618.16880149578776</v>
      </c>
      <c r="AK768" s="150">
        <v>0</v>
      </c>
      <c r="AL768" s="150">
        <v>26703.068359375</v>
      </c>
      <c r="AM768" s="150">
        <v>24937.072265625</v>
      </c>
      <c r="AN768" s="150">
        <v>1765.99853515625</v>
      </c>
      <c r="AO768" s="5" t="s">
        <v>1730</v>
      </c>
    </row>
    <row r="769" spans="1:41" ht="14.25" x14ac:dyDescent="0.45">
      <c r="A769" s="150">
        <v>2015</v>
      </c>
      <c r="B769" s="5" t="s">
        <v>1476</v>
      </c>
      <c r="C769" s="5" t="s">
        <v>175</v>
      </c>
      <c r="D769" s="5" t="s">
        <v>84</v>
      </c>
      <c r="E769" s="5" t="s">
        <v>109</v>
      </c>
      <c r="F769" s="5" t="s">
        <v>200</v>
      </c>
      <c r="G769" s="5" t="s">
        <v>87</v>
      </c>
      <c r="H769" s="5" t="s">
        <v>131</v>
      </c>
      <c r="I769" s="150">
        <v>362.90956406636622</v>
      </c>
      <c r="J769" s="150">
        <v>2352.8636736969411</v>
      </c>
      <c r="K769" s="150">
        <v>139.11533289210706</v>
      </c>
      <c r="L769" s="150">
        <v>423.39449141076057</v>
      </c>
      <c r="M769" s="150">
        <v>502.02489695847328</v>
      </c>
      <c r="N769" s="150">
        <v>0</v>
      </c>
      <c r="O769" s="150">
        <v>171.47476902135804</v>
      </c>
      <c r="P769" s="150">
        <v>420.37024504354088</v>
      </c>
      <c r="Q769" s="150">
        <v>0</v>
      </c>
      <c r="R769" s="150">
        <v>1254.4410827572317</v>
      </c>
      <c r="S769" s="150">
        <v>36.290956406636624</v>
      </c>
      <c r="T769" s="150">
        <v>108.87286921990987</v>
      </c>
      <c r="U769" s="150">
        <v>124.62314430039015</v>
      </c>
      <c r="V769" s="150">
        <v>0</v>
      </c>
      <c r="W769" s="150">
        <v>0</v>
      </c>
      <c r="X769" s="150">
        <v>0</v>
      </c>
      <c r="Y769" s="150">
        <v>8587.6499843571128</v>
      </c>
      <c r="Z769" s="150">
        <v>181.45478203318311</v>
      </c>
      <c r="AA769" s="150">
        <v>632.81105050880979</v>
      </c>
      <c r="AB769" s="150"/>
      <c r="AC769" s="150">
        <v>746.25258177969272</v>
      </c>
      <c r="AD769" s="150">
        <v>203.10838602247631</v>
      </c>
      <c r="AE769" s="150"/>
      <c r="AF769" s="150"/>
      <c r="AG769" s="150">
        <v>981.64544358249782</v>
      </c>
      <c r="AH769" s="150">
        <v>1162.5203035592599</v>
      </c>
      <c r="AI769" s="150">
        <v>298.79554108130822</v>
      </c>
      <c r="AJ769" s="150">
        <v>2859.6584628301903</v>
      </c>
      <c r="AK769" s="150">
        <v>111.29226631368564</v>
      </c>
      <c r="AL769" s="150">
        <v>21661.5703125</v>
      </c>
      <c r="AM769" s="150">
        <v>18928.076171875</v>
      </c>
      <c r="AN769" s="150">
        <v>2733.495361328125</v>
      </c>
      <c r="AO769" s="5" t="s">
        <v>1729</v>
      </c>
    </row>
    <row r="770" spans="1:41" ht="14.25" x14ac:dyDescent="0.45">
      <c r="A770" s="150">
        <v>2015</v>
      </c>
      <c r="B770" s="5" t="s">
        <v>1477</v>
      </c>
      <c r="C770" s="5" t="s">
        <v>175</v>
      </c>
      <c r="D770" s="5" t="s">
        <v>84</v>
      </c>
      <c r="E770" s="5" t="s">
        <v>109</v>
      </c>
      <c r="F770" s="5" t="s">
        <v>200</v>
      </c>
      <c r="G770" s="5" t="s">
        <v>87</v>
      </c>
      <c r="H770" s="5" t="s">
        <v>131</v>
      </c>
      <c r="I770" s="150">
        <v>687.71886794919772</v>
      </c>
      <c r="J770" s="150">
        <v>5251.1218226844412</v>
      </c>
      <c r="K770" s="150">
        <v>29.643054652982659</v>
      </c>
      <c r="L770" s="150"/>
      <c r="M770" s="150">
        <v>503.93192910070525</v>
      </c>
      <c r="N770" s="150">
        <v>0</v>
      </c>
      <c r="O770" s="150">
        <v>237.14443722386127</v>
      </c>
      <c r="P770" s="150">
        <v>386.32725979264791</v>
      </c>
      <c r="Q770" s="150">
        <v>0</v>
      </c>
      <c r="R770" s="150">
        <v>1852.7154220058931</v>
      </c>
      <c r="S770" s="150">
        <v>47.006342570021857</v>
      </c>
      <c r="T770" s="150">
        <v>118.57221861193064</v>
      </c>
      <c r="U770" s="150">
        <v>118.57221861193064</v>
      </c>
      <c r="V770" s="150">
        <v>0</v>
      </c>
      <c r="W770" s="150">
        <v>0</v>
      </c>
      <c r="X770" s="150">
        <v>46.243165258652951</v>
      </c>
      <c r="Y770" s="150">
        <v>6770.4736827412398</v>
      </c>
      <c r="Z770" s="150"/>
      <c r="AA770" s="150">
        <v>661.22528138856592</v>
      </c>
      <c r="AB770" s="150"/>
      <c r="AC770" s="150">
        <v>742.3806607292978</v>
      </c>
      <c r="AD770" s="150">
        <v>69.639539004612573</v>
      </c>
      <c r="AE770" s="150"/>
      <c r="AF770" s="150">
        <v>692.46175669367494</v>
      </c>
      <c r="AG770" s="150">
        <v>7081.1328955044983</v>
      </c>
      <c r="AH770" s="150">
        <v>1006.0852749222315</v>
      </c>
      <c r="AI770" s="150">
        <v>292.87337997146869</v>
      </c>
      <c r="AJ770" s="150">
        <v>2828.0794997371727</v>
      </c>
      <c r="AK770" s="150">
        <v>0</v>
      </c>
      <c r="AL770" s="150">
        <v>29423.34765625</v>
      </c>
      <c r="AM770" s="150">
        <v>27072.208984375</v>
      </c>
      <c r="AN770" s="150">
        <v>2351.13916015625</v>
      </c>
      <c r="AO770" s="5" t="s">
        <v>1731</v>
      </c>
    </row>
    <row r="771" spans="1:41" ht="14.25" x14ac:dyDescent="0.45">
      <c r="A771" s="150">
        <v>2015</v>
      </c>
      <c r="B771" s="5" t="s">
        <v>1477</v>
      </c>
      <c r="C771" s="5" t="s">
        <v>175</v>
      </c>
      <c r="D771" s="5" t="s">
        <v>84</v>
      </c>
      <c r="E771" s="5" t="s">
        <v>109</v>
      </c>
      <c r="F771" s="5" t="s">
        <v>203</v>
      </c>
      <c r="G771" s="5" t="s">
        <v>87</v>
      </c>
      <c r="H771" s="5" t="s">
        <v>131</v>
      </c>
      <c r="I771" s="150">
        <v>0</v>
      </c>
      <c r="J771" s="150">
        <v>1229.8961499159077</v>
      </c>
      <c r="K771" s="150">
        <v>130.42944047312372</v>
      </c>
      <c r="L771" s="150">
        <v>177.85832791789596</v>
      </c>
      <c r="M771" s="150">
        <v>0</v>
      </c>
      <c r="N771" s="150">
        <v>993.55444428710405</v>
      </c>
      <c r="O771" s="150">
        <v>547.80364998711957</v>
      </c>
      <c r="P771" s="150">
        <v>55.586656085273084</v>
      </c>
      <c r="Q771" s="150">
        <v>0</v>
      </c>
      <c r="R771" s="150">
        <v>28.796656042981482</v>
      </c>
      <c r="S771" s="150">
        <v>395.63087731386008</v>
      </c>
      <c r="T771" s="150">
        <v>1778.5832791789596</v>
      </c>
      <c r="U771" s="150">
        <v>0</v>
      </c>
      <c r="V771" s="150">
        <v>0</v>
      </c>
      <c r="W771" s="150">
        <v>59.286109305965319</v>
      </c>
      <c r="X771" s="150">
        <v>2631.1175309987411</v>
      </c>
      <c r="Y771" s="150">
        <v>830.00553028351453</v>
      </c>
      <c r="Z771" s="150">
        <v>2371.4443722386127</v>
      </c>
      <c r="AA771" s="150">
        <v>6068.6251205261096</v>
      </c>
      <c r="AB771" s="150"/>
      <c r="AC771" s="150">
        <v>714.16047269965816</v>
      </c>
      <c r="AD771" s="150">
        <v>3909.5377114956582</v>
      </c>
      <c r="AE771" s="150">
        <v>1837.5871866046284</v>
      </c>
      <c r="AF771" s="150">
        <v>3748.0678303231275</v>
      </c>
      <c r="AG771" s="150">
        <v>8026.1534778415853</v>
      </c>
      <c r="AH771" s="150">
        <v>0</v>
      </c>
      <c r="AI771" s="150">
        <v>0</v>
      </c>
      <c r="AJ771" s="150">
        <v>700.52287552523455</v>
      </c>
      <c r="AK771" s="150">
        <v>290.50193559923008</v>
      </c>
      <c r="AL771" s="150">
        <v>36525.1484375</v>
      </c>
      <c r="AM771" s="150">
        <v>26782.259765625</v>
      </c>
      <c r="AN771" s="150">
        <v>9742.890625</v>
      </c>
      <c r="AO771" s="5" t="s">
        <v>1733</v>
      </c>
    </row>
    <row r="772" spans="1:41" ht="14.25" x14ac:dyDescent="0.45">
      <c r="A772" s="150">
        <v>2015</v>
      </c>
      <c r="B772" s="5" t="s">
        <v>1478</v>
      </c>
      <c r="C772" s="5" t="s">
        <v>175</v>
      </c>
      <c r="D772" s="5" t="s">
        <v>84</v>
      </c>
      <c r="E772" s="5" t="s">
        <v>109</v>
      </c>
      <c r="F772" s="5" t="s">
        <v>203</v>
      </c>
      <c r="G772" s="5" t="s">
        <v>87</v>
      </c>
      <c r="H772" s="5" t="s">
        <v>131</v>
      </c>
      <c r="I772" s="150">
        <v>0</v>
      </c>
      <c r="J772" s="150">
        <v>1089.3078068684695</v>
      </c>
      <c r="K772" s="150">
        <v>126.66369847307784</v>
      </c>
      <c r="L772" s="150">
        <v>207.26787022867285</v>
      </c>
      <c r="M772" s="150">
        <v>0</v>
      </c>
      <c r="N772" s="150">
        <v>852.10124427343283</v>
      </c>
      <c r="O772" s="150">
        <v>557.32027328154254</v>
      </c>
      <c r="P772" s="150">
        <v>53.981765312889905</v>
      </c>
      <c r="Q772" s="150">
        <v>0</v>
      </c>
      <c r="R772" s="150">
        <v>57.371067101277561</v>
      </c>
      <c r="S772" s="150">
        <v>59.489562609695383</v>
      </c>
      <c r="T772" s="150">
        <v>1727.232251905607</v>
      </c>
      <c r="U772" s="150">
        <v>0</v>
      </c>
      <c r="V772" s="150">
        <v>1.1514881679370714</v>
      </c>
      <c r="W772" s="150">
        <v>57.57440839685357</v>
      </c>
      <c r="X772" s="150">
        <v>2632.301951904145</v>
      </c>
      <c r="Y772" s="150">
        <v>806.04171755594996</v>
      </c>
      <c r="Z772" s="150">
        <v>707.0137351133618</v>
      </c>
      <c r="AA772" s="150">
        <v>5412.3223476249104</v>
      </c>
      <c r="AB772" s="150"/>
      <c r="AC772" s="150">
        <v>693.54132354849799</v>
      </c>
      <c r="AD772" s="150">
        <v>1454.2201647285672</v>
      </c>
      <c r="AE772" s="150">
        <v>1977.1051843479515</v>
      </c>
      <c r="AF772" s="150">
        <v>3796.6154874147924</v>
      </c>
      <c r="AG772" s="150">
        <v>10541.357112214953</v>
      </c>
      <c r="AH772" s="150">
        <v>0</v>
      </c>
      <c r="AI772" s="150"/>
      <c r="AJ772" s="150">
        <v>42.980681931785767</v>
      </c>
      <c r="AK772" s="150">
        <v>282.11460114458248</v>
      </c>
      <c r="AL772" s="150">
        <v>33135.07421875</v>
      </c>
      <c r="AM772" s="150">
        <v>26238.158203125</v>
      </c>
      <c r="AN772" s="150">
        <v>6896.9169921875</v>
      </c>
      <c r="AO772" s="5" t="s">
        <v>1732</v>
      </c>
    </row>
    <row r="773" spans="1:41" ht="14.25" x14ac:dyDescent="0.45">
      <c r="A773" s="150">
        <v>2015</v>
      </c>
      <c r="B773" s="5" t="s">
        <v>1476</v>
      </c>
      <c r="C773" s="5" t="s">
        <v>175</v>
      </c>
      <c r="D773" s="5" t="s">
        <v>84</v>
      </c>
      <c r="E773" s="5" t="s">
        <v>109</v>
      </c>
      <c r="F773" s="5" t="s">
        <v>203</v>
      </c>
      <c r="G773" s="5" t="s">
        <v>87</v>
      </c>
      <c r="H773" s="5" t="s">
        <v>131</v>
      </c>
      <c r="I773" s="150"/>
      <c r="J773" s="150">
        <v>241.93970937757749</v>
      </c>
      <c r="K773" s="150">
        <v>96.775883751030989</v>
      </c>
      <c r="L773" s="150">
        <v>181.45478203318311</v>
      </c>
      <c r="M773" s="150">
        <v>0</v>
      </c>
      <c r="N773" s="150">
        <v>1001.7876576342662</v>
      </c>
      <c r="O773" s="150">
        <v>431.86238123897579</v>
      </c>
      <c r="P773" s="150">
        <v>60.484927344394372</v>
      </c>
      <c r="Q773" s="150">
        <v>0</v>
      </c>
      <c r="R773" s="150">
        <v>361.07625120862326</v>
      </c>
      <c r="S773" s="150">
        <v>446.37876380163044</v>
      </c>
      <c r="T773" s="150">
        <v>2879.0825415931722</v>
      </c>
      <c r="U773" s="150">
        <v>0</v>
      </c>
      <c r="V773" s="150">
        <v>0</v>
      </c>
      <c r="W773" s="150">
        <v>60.484927344394372</v>
      </c>
      <c r="X773" s="150">
        <v>2583.8221389838377</v>
      </c>
      <c r="Y773" s="150">
        <v>459.68544781739723</v>
      </c>
      <c r="Z773" s="150">
        <v>3656.9187072420837</v>
      </c>
      <c r="AA773" s="150">
        <v>5807.8436287247005</v>
      </c>
      <c r="AB773" s="150">
        <v>0</v>
      </c>
      <c r="AC773" s="150">
        <v>717.8928324409444</v>
      </c>
      <c r="AD773" s="150">
        <v>5053.3644673057888</v>
      </c>
      <c r="AE773" s="150">
        <v>612.51876223121292</v>
      </c>
      <c r="AF773" s="150">
        <v>1457.6867489999042</v>
      </c>
      <c r="AG773" s="150">
        <v>8499.5733816729935</v>
      </c>
      <c r="AH773" s="150">
        <v>0</v>
      </c>
      <c r="AI773" s="150">
        <v>0</v>
      </c>
      <c r="AJ773" s="150">
        <v>708.34506936175194</v>
      </c>
      <c r="AK773" s="150">
        <v>193.55176750206198</v>
      </c>
      <c r="AL773" s="150">
        <v>35512.53125</v>
      </c>
      <c r="AM773" s="150">
        <v>23767.208984375</v>
      </c>
      <c r="AN773" s="150">
        <v>11745.3232421875</v>
      </c>
      <c r="AO773" s="5" t="s">
        <v>1734</v>
      </c>
    </row>
    <row r="774" spans="1:41" ht="14.25" x14ac:dyDescent="0.45">
      <c r="A774" s="150">
        <v>2015</v>
      </c>
      <c r="B774" s="5" t="s">
        <v>1476</v>
      </c>
      <c r="C774" s="5" t="s">
        <v>175</v>
      </c>
      <c r="D774" s="5" t="s">
        <v>84</v>
      </c>
      <c r="E774" s="5" t="s">
        <v>109</v>
      </c>
      <c r="F774" s="5" t="s">
        <v>206</v>
      </c>
      <c r="G774" s="5" t="s">
        <v>87</v>
      </c>
      <c r="H774" s="5" t="s">
        <v>131</v>
      </c>
      <c r="I774" s="150">
        <v>864.93446102483949</v>
      </c>
      <c r="J774" s="150">
        <v>1088.7286921990988</v>
      </c>
      <c r="K774" s="150">
        <v>84.678898282152119</v>
      </c>
      <c r="L774" s="150"/>
      <c r="M774" s="150">
        <v>0</v>
      </c>
      <c r="N774" s="150">
        <v>0</v>
      </c>
      <c r="O774" s="150">
        <v>711.30274557007783</v>
      </c>
      <c r="P774" s="150">
        <v>1004.0497939169466</v>
      </c>
      <c r="Q774" s="150">
        <v>1272.5575076305493</v>
      </c>
      <c r="R774" s="150">
        <v>2690.553011018802</v>
      </c>
      <c r="S774" s="150">
        <v>139.11533289210706</v>
      </c>
      <c r="T774" s="150">
        <v>0</v>
      </c>
      <c r="U774" s="150">
        <v>0</v>
      </c>
      <c r="V774" s="150">
        <v>604.84927344394373</v>
      </c>
      <c r="W774" s="150">
        <v>0</v>
      </c>
      <c r="X774" s="150">
        <v>417.37536029153688</v>
      </c>
      <c r="Y774" s="150"/>
      <c r="Z774" s="150">
        <v>780.2555627426874</v>
      </c>
      <c r="AA774" s="150">
        <v>5144.9197046180916</v>
      </c>
      <c r="AB774" s="150">
        <v>0</v>
      </c>
      <c r="AC774" s="150">
        <v>0</v>
      </c>
      <c r="AD774" s="150">
        <v>3377.9011603761855</v>
      </c>
      <c r="AE774" s="150">
        <v>5673.7211083619959</v>
      </c>
      <c r="AF774" s="150">
        <v>3417.3983949582821</v>
      </c>
      <c r="AG774" s="150">
        <v>20485.581404062592</v>
      </c>
      <c r="AH774" s="150">
        <v>1005.0417467253947</v>
      </c>
      <c r="AI774" s="150">
        <v>0</v>
      </c>
      <c r="AJ774" s="150">
        <v>3116.7183051917086</v>
      </c>
      <c r="AK774" s="150">
        <v>404.0393146605544</v>
      </c>
      <c r="AL774" s="150">
        <v>52283.72265625</v>
      </c>
      <c r="AM774" s="150">
        <v>46144.26953125</v>
      </c>
      <c r="AN774" s="150">
        <v>6139.45458984375</v>
      </c>
      <c r="AO774" s="5" t="s">
        <v>1737</v>
      </c>
    </row>
    <row r="775" spans="1:41" ht="14.25" x14ac:dyDescent="0.45">
      <c r="A775" s="150">
        <v>2015</v>
      </c>
      <c r="B775" s="5" t="s">
        <v>1477</v>
      </c>
      <c r="C775" s="5" t="s">
        <v>175</v>
      </c>
      <c r="D775" s="5" t="s">
        <v>84</v>
      </c>
      <c r="E775" s="5" t="s">
        <v>109</v>
      </c>
      <c r="F775" s="5" t="s">
        <v>206</v>
      </c>
      <c r="G775" s="5" t="s">
        <v>87</v>
      </c>
      <c r="H775" s="5" t="s">
        <v>131</v>
      </c>
      <c r="I775" s="150">
        <v>1683.7255042894151</v>
      </c>
      <c r="J775" s="150">
        <v>962.52742167331928</v>
      </c>
      <c r="K775" s="150">
        <v>83.000553028351447</v>
      </c>
      <c r="L775" s="150"/>
      <c r="M775" s="150">
        <v>0</v>
      </c>
      <c r="N775" s="150">
        <v>425.66359331715591</v>
      </c>
      <c r="O775" s="150">
        <v>199.20132726804349</v>
      </c>
      <c r="P775" s="150">
        <v>55.586656085273084</v>
      </c>
      <c r="Q775" s="150">
        <v>38.416100464471747</v>
      </c>
      <c r="R775" s="150">
        <v>537.35831468312222</v>
      </c>
      <c r="S775" s="150">
        <v>23.876329885727763</v>
      </c>
      <c r="T775" s="150">
        <v>177.85832791789596</v>
      </c>
      <c r="U775" s="150">
        <v>0</v>
      </c>
      <c r="V775" s="150">
        <v>237.14443722386127</v>
      </c>
      <c r="W775" s="150">
        <v>0</v>
      </c>
      <c r="X775" s="150">
        <v>922.4918608008204</v>
      </c>
      <c r="Y775" s="150">
        <v>6456.257303419623</v>
      </c>
      <c r="Z775" s="150">
        <v>260.85888094624744</v>
      </c>
      <c r="AA775" s="150">
        <v>5375.9348492292384</v>
      </c>
      <c r="AB775" s="150"/>
      <c r="AC775" s="150">
        <v>174.30116135953804</v>
      </c>
      <c r="AD775" s="150">
        <v>3036.5995176740498</v>
      </c>
      <c r="AE775" s="150">
        <v>4997.2812894814715</v>
      </c>
      <c r="AF775" s="150">
        <v>3219.2357353139168</v>
      </c>
      <c r="AG775" s="150">
        <v>24756.693523984999</v>
      </c>
      <c r="AH775" s="150">
        <v>1088.8723979570816</v>
      </c>
      <c r="AI775" s="150">
        <v>0</v>
      </c>
      <c r="AJ775" s="150">
        <v>3082.3006523110325</v>
      </c>
      <c r="AK775" s="150">
        <v>481.40320756443839</v>
      </c>
      <c r="AL775" s="150">
        <v>58276.5859375</v>
      </c>
      <c r="AM775" s="150">
        <v>52263.28515625</v>
      </c>
      <c r="AN775" s="150">
        <v>6013.3037109375</v>
      </c>
      <c r="AO775" s="5" t="s">
        <v>1735</v>
      </c>
    </row>
    <row r="776" spans="1:41" ht="14.25" x14ac:dyDescent="0.45">
      <c r="A776" s="150">
        <v>2015</v>
      </c>
      <c r="B776" s="5" t="s">
        <v>1478</v>
      </c>
      <c r="C776" s="5" t="s">
        <v>175</v>
      </c>
      <c r="D776" s="5" t="s">
        <v>84</v>
      </c>
      <c r="E776" s="5" t="s">
        <v>109</v>
      </c>
      <c r="F776" s="5" t="s">
        <v>206</v>
      </c>
      <c r="G776" s="5" t="s">
        <v>87</v>
      </c>
      <c r="H776" s="5" t="s">
        <v>131</v>
      </c>
      <c r="I776" s="150">
        <v>978.76494274651066</v>
      </c>
      <c r="J776" s="150">
        <v>1013.3095877846227</v>
      </c>
      <c r="K776" s="150">
        <v>80.60417175559499</v>
      </c>
      <c r="L776" s="150"/>
      <c r="M776" s="150">
        <v>0</v>
      </c>
      <c r="N776" s="150">
        <v>0</v>
      </c>
      <c r="O776" s="150">
        <v>202.66191755692455</v>
      </c>
      <c r="P776" s="150">
        <v>54.119943893042354</v>
      </c>
      <c r="Q776" s="150">
        <v>181.07998936102049</v>
      </c>
      <c r="R776" s="150">
        <v>853.1782887313127</v>
      </c>
      <c r="S776" s="150">
        <v>11.890725601243139</v>
      </c>
      <c r="T776" s="150">
        <v>86.361612595280349</v>
      </c>
      <c r="U776" s="150">
        <v>0</v>
      </c>
      <c r="V776" s="150">
        <v>0</v>
      </c>
      <c r="W776" s="150">
        <v>0</v>
      </c>
      <c r="X776" s="150">
        <v>922.34202251759416</v>
      </c>
      <c r="Y776" s="150">
        <v>6269.853074417354</v>
      </c>
      <c r="Z776" s="150">
        <v>413.38425228940861</v>
      </c>
      <c r="AA776" s="150">
        <v>4190.9540221975813</v>
      </c>
      <c r="AB776" s="150"/>
      <c r="AC776" s="150">
        <v>169.26876068674949</v>
      </c>
      <c r="AD776" s="150">
        <v>2961.1243676047593</v>
      </c>
      <c r="AE776" s="150">
        <v>3113.6240061018411</v>
      </c>
      <c r="AF776" s="150">
        <v>2222.788871397554</v>
      </c>
      <c r="AG776" s="150">
        <v>22508.133724462739</v>
      </c>
      <c r="AH776" s="150">
        <v>1082.9016617806826</v>
      </c>
      <c r="AI776" s="150"/>
      <c r="AJ776" s="150">
        <v>2552.243819340456</v>
      </c>
      <c r="AK776" s="150">
        <v>467.50419618245098</v>
      </c>
      <c r="AL776" s="150">
        <v>50336.08984375</v>
      </c>
      <c r="AM776" s="150">
        <v>44520.69921875</v>
      </c>
      <c r="AN776" s="150">
        <v>5815.39111328125</v>
      </c>
      <c r="AO776" s="5" t="s">
        <v>1736</v>
      </c>
    </row>
    <row r="777" spans="1:41" ht="14.25" x14ac:dyDescent="0.45">
      <c r="A777" s="150">
        <v>2015</v>
      </c>
      <c r="B777" s="5" t="s">
        <v>81</v>
      </c>
      <c r="C777" s="5" t="s">
        <v>169</v>
      </c>
      <c r="D777" s="5" t="s">
        <v>84</v>
      </c>
      <c r="E777" s="5" t="s">
        <v>85</v>
      </c>
      <c r="F777" s="5" t="s">
        <v>86</v>
      </c>
      <c r="G777" s="5" t="s">
        <v>87</v>
      </c>
      <c r="H777" s="5" t="s">
        <v>131</v>
      </c>
      <c r="I777" s="150">
        <v>20129.423828125</v>
      </c>
      <c r="J777" s="150">
        <v>33579.69921875</v>
      </c>
      <c r="K777" s="150">
        <v>2299.321533203125</v>
      </c>
      <c r="L777" s="150">
        <v>3098.654541015625</v>
      </c>
      <c r="M777" s="150">
        <v>32490.14453125</v>
      </c>
      <c r="N777" s="150">
        <v>17279.12890625</v>
      </c>
      <c r="O777" s="150">
        <v>21727.49609375</v>
      </c>
      <c r="P777" s="150">
        <v>10493.5087890625</v>
      </c>
      <c r="Q777" s="150">
        <v>9897.658203125</v>
      </c>
      <c r="R777" s="150">
        <v>8485.359375</v>
      </c>
      <c r="S777" s="150">
        <v>32218.4921875</v>
      </c>
      <c r="T777" s="150">
        <v>14124.7412109375</v>
      </c>
      <c r="U777" s="150">
        <v>1456.9000244140625</v>
      </c>
      <c r="V777" s="150">
        <v>17564.80078125</v>
      </c>
      <c r="W777" s="150">
        <v>11403.1875</v>
      </c>
      <c r="X777" s="150">
        <v>15260.6728515625</v>
      </c>
      <c r="Y777" s="150">
        <v>97732.625</v>
      </c>
      <c r="Z777" s="150">
        <v>15463.4013671875</v>
      </c>
      <c r="AA777" s="150">
        <v>137907.96875</v>
      </c>
      <c r="AB777" s="150">
        <v>2438.417236328125</v>
      </c>
      <c r="AC777" s="150">
        <v>12224.2275390625</v>
      </c>
      <c r="AD777" s="150">
        <v>28932.140625</v>
      </c>
      <c r="AE777" s="150">
        <v>28370.865234375</v>
      </c>
      <c r="AF777" s="150">
        <v>53062.59765625</v>
      </c>
      <c r="AG777" s="150">
        <v>189057.078125</v>
      </c>
      <c r="AH777" s="150">
        <v>62892.83203125</v>
      </c>
      <c r="AI777" s="150">
        <v>8475.7216796875</v>
      </c>
      <c r="AJ777" s="150">
        <v>36477.2578125</v>
      </c>
      <c r="AK777" s="150">
        <v>2461.881591796875</v>
      </c>
      <c r="AL777" s="150">
        <v>927006.1875</v>
      </c>
      <c r="AM777" s="150">
        <v>692281.125</v>
      </c>
      <c r="AN777" s="150">
        <v>234725.03125</v>
      </c>
      <c r="AO777" s="5" t="s">
        <v>458</v>
      </c>
    </row>
    <row r="778" spans="1:41" ht="14.25" x14ac:dyDescent="0.45">
      <c r="A778" s="150">
        <v>2015</v>
      </c>
      <c r="B778" s="5" t="s">
        <v>81</v>
      </c>
      <c r="C778" s="5" t="s">
        <v>169</v>
      </c>
      <c r="D778" s="5" t="s">
        <v>84</v>
      </c>
      <c r="E778" s="5" t="s">
        <v>85</v>
      </c>
      <c r="F778" s="5" t="s">
        <v>86</v>
      </c>
      <c r="G778" s="5" t="s">
        <v>88</v>
      </c>
      <c r="H778" s="5" t="s">
        <v>131</v>
      </c>
      <c r="I778" s="150">
        <v>17481.22436</v>
      </c>
      <c r="J778" s="150">
        <v>29162</v>
      </c>
      <c r="K778" s="150">
        <v>1996.82609</v>
      </c>
      <c r="L778" s="150">
        <v>2691</v>
      </c>
      <c r="M778" s="150">
        <v>28215.78601</v>
      </c>
      <c r="N778" s="150">
        <v>15005.91087</v>
      </c>
      <c r="O778" s="150">
        <v>18869.057010500001</v>
      </c>
      <c r="P778" s="150">
        <v>9112.9973600000012</v>
      </c>
      <c r="Q778" s="150">
        <v>8595.5360000000001</v>
      </c>
      <c r="R778" s="150">
        <v>7369.0375699999968</v>
      </c>
      <c r="S778" s="150">
        <v>27979.873299999999</v>
      </c>
      <c r="T778" s="150">
        <v>12266.51</v>
      </c>
      <c r="U778" s="150">
        <v>1265.23235</v>
      </c>
      <c r="V778" s="150">
        <v>15254</v>
      </c>
      <c r="W778" s="150">
        <v>9903</v>
      </c>
      <c r="X778" s="150">
        <v>13253</v>
      </c>
      <c r="Y778" s="150">
        <v>84875.056999999986</v>
      </c>
      <c r="Z778" s="150">
        <v>13429.058000000001</v>
      </c>
      <c r="AA778" s="150">
        <v>119764.989000138</v>
      </c>
      <c r="AB778" s="150">
        <v>2117.6225895201519</v>
      </c>
      <c r="AC778" s="150">
        <v>10616.02503466963</v>
      </c>
      <c r="AD778" s="150">
        <v>25125.867999999999</v>
      </c>
      <c r="AE778" s="150">
        <v>24638.43389</v>
      </c>
      <c r="AF778" s="150">
        <v>46081.756769999993</v>
      </c>
      <c r="AG778" s="150">
        <v>164185</v>
      </c>
      <c r="AH778" s="150">
        <v>54618.740440000009</v>
      </c>
      <c r="AI778" s="150">
        <v>7360.6675394459999</v>
      </c>
      <c r="AJ778" s="150">
        <v>31678.36070999999</v>
      </c>
      <c r="AK778" s="150">
        <v>2138</v>
      </c>
      <c r="AL778" s="150">
        <v>805050.6875</v>
      </c>
      <c r="AM778" s="150">
        <v>601205.625</v>
      </c>
      <c r="AN778" s="150">
        <v>203844.953125</v>
      </c>
      <c r="AO778" s="5" t="s">
        <v>459</v>
      </c>
    </row>
    <row r="779" spans="1:41" ht="14.25" x14ac:dyDescent="0.45">
      <c r="A779" s="150">
        <v>2015</v>
      </c>
      <c r="B779" s="5" t="s">
        <v>81</v>
      </c>
      <c r="C779" s="5" t="s">
        <v>169</v>
      </c>
      <c r="D779" s="5" t="s">
        <v>84</v>
      </c>
      <c r="E779" s="5" t="s">
        <v>27</v>
      </c>
      <c r="F779" s="5" t="s">
        <v>27</v>
      </c>
      <c r="G779" s="5" t="s">
        <v>87</v>
      </c>
      <c r="H779" s="5" t="s">
        <v>131</v>
      </c>
      <c r="I779" s="150">
        <v>1096.34130859375</v>
      </c>
      <c r="J779" s="150">
        <v>2959.32470703125</v>
      </c>
      <c r="K779" s="150">
        <v>106.66068267822266</v>
      </c>
      <c r="L779" s="150">
        <v>135.8756103515625</v>
      </c>
      <c r="M779" s="150">
        <v>177.65269470214844</v>
      </c>
      <c r="N779" s="150">
        <v>420.66629028320313</v>
      </c>
      <c r="O779" s="150">
        <v>0</v>
      </c>
      <c r="P779" s="150">
        <v>234.325927734375</v>
      </c>
      <c r="Q779" s="150">
        <v>0</v>
      </c>
      <c r="R779" s="150">
        <v>8.7138175964355469</v>
      </c>
      <c r="S779" s="150">
        <v>51.530246734619141</v>
      </c>
      <c r="T779" s="150">
        <v>585.186279296875</v>
      </c>
      <c r="U779" s="150">
        <v>8.0770330429077148</v>
      </c>
      <c r="V779" s="150">
        <v>1541.8426513671875</v>
      </c>
      <c r="W779" s="150">
        <v>0</v>
      </c>
      <c r="X779" s="150">
        <v>57.574409484863281</v>
      </c>
      <c r="Y779" s="150">
        <v>6136.98974609375</v>
      </c>
      <c r="Z779" s="150">
        <v>175.59158325195313</v>
      </c>
      <c r="AA779" s="150">
        <v>2673.5849609375</v>
      </c>
      <c r="AB779" s="150">
        <v>65.395637512207031</v>
      </c>
      <c r="AC779" s="150">
        <v>0</v>
      </c>
      <c r="AD779" s="150">
        <v>223.15495300292969</v>
      </c>
      <c r="AE779" s="150">
        <v>0</v>
      </c>
      <c r="AF779" s="150">
        <v>572.37713623046875</v>
      </c>
      <c r="AG779" s="150">
        <v>16407.5546875</v>
      </c>
      <c r="AH779" s="150">
        <v>1896.7772216796875</v>
      </c>
      <c r="AI779" s="150">
        <v>575.78985595703125</v>
      </c>
      <c r="AJ779" s="150">
        <v>1328.4193115234375</v>
      </c>
      <c r="AK779" s="150">
        <v>0</v>
      </c>
      <c r="AL779" s="150">
        <v>37439.40625</v>
      </c>
      <c r="AM779" s="150">
        <v>33699.68359375</v>
      </c>
      <c r="AN779" s="150">
        <v>3739.721923828125</v>
      </c>
      <c r="AO779" s="5" t="s">
        <v>460</v>
      </c>
    </row>
    <row r="780" spans="1:41" ht="14.25" x14ac:dyDescent="0.45">
      <c r="A780" s="150">
        <v>2015</v>
      </c>
      <c r="B780" s="5" t="s">
        <v>81</v>
      </c>
      <c r="C780" s="5" t="s">
        <v>169</v>
      </c>
      <c r="D780" s="5" t="s">
        <v>84</v>
      </c>
      <c r="E780" s="5" t="s">
        <v>27</v>
      </c>
      <c r="F780" s="5" t="s">
        <v>27</v>
      </c>
      <c r="G780" s="5" t="s">
        <v>88</v>
      </c>
      <c r="H780" s="5" t="s">
        <v>131</v>
      </c>
      <c r="I780" s="150">
        <v>952.10815000000002</v>
      </c>
      <c r="J780" s="150">
        <v>2570</v>
      </c>
      <c r="K780" s="150">
        <v>92.628550000000004</v>
      </c>
      <c r="L780" s="150">
        <v>118</v>
      </c>
      <c r="M780" s="150">
        <v>154.28095350000001</v>
      </c>
      <c r="N780" s="150">
        <v>365.32402000000002</v>
      </c>
      <c r="O780" s="150">
        <v>0</v>
      </c>
      <c r="P780" s="150">
        <v>203.49834000000001</v>
      </c>
      <c r="Q780" s="150">
        <v>0</v>
      </c>
      <c r="R780" s="150">
        <v>7.5674400000000004</v>
      </c>
      <c r="S780" s="150">
        <v>44.751000000000012</v>
      </c>
      <c r="T780" s="150">
        <v>508.2</v>
      </c>
      <c r="U780" s="150">
        <v>7.0144299999999999</v>
      </c>
      <c r="V780" s="150">
        <v>1339</v>
      </c>
      <c r="W780" s="150">
        <v>0</v>
      </c>
      <c r="X780" s="150">
        <v>50</v>
      </c>
      <c r="Y780" s="150">
        <v>5329.616</v>
      </c>
      <c r="Z780" s="150">
        <v>152.49100000000001</v>
      </c>
      <c r="AA780" s="150">
        <v>2321.8518200000012</v>
      </c>
      <c r="AB780" s="150">
        <v>56.792281294364642</v>
      </c>
      <c r="AC780" s="150">
        <v>0</v>
      </c>
      <c r="AD780" s="150">
        <v>193.797</v>
      </c>
      <c r="AE780" s="150">
        <v>0</v>
      </c>
      <c r="AF780" s="150">
        <v>497.07600000000002</v>
      </c>
      <c r="AG780" s="150">
        <v>14249</v>
      </c>
      <c r="AH780" s="150">
        <v>1647.2398636760561</v>
      </c>
      <c r="AI780" s="150">
        <v>500.03975401499991</v>
      </c>
      <c r="AJ780" s="150">
        <v>1153.6543300000001</v>
      </c>
      <c r="AK780" s="150">
        <v>0</v>
      </c>
      <c r="AL780" s="150">
        <v>32513.9296875</v>
      </c>
      <c r="AM780" s="150">
        <v>29266.201171875</v>
      </c>
      <c r="AN780" s="150">
        <v>3247.7294921875</v>
      </c>
      <c r="AO780" s="5" t="s">
        <v>461</v>
      </c>
    </row>
    <row r="781" spans="1:41" ht="14.25" x14ac:dyDescent="0.45">
      <c r="A781" s="150">
        <v>2015</v>
      </c>
      <c r="B781" s="5" t="s">
        <v>81</v>
      </c>
      <c r="C781" s="5" t="s">
        <v>169</v>
      </c>
      <c r="D781" s="5" t="s">
        <v>84</v>
      </c>
      <c r="E781" s="5" t="s">
        <v>109</v>
      </c>
      <c r="F781" s="5" t="s">
        <v>109</v>
      </c>
      <c r="G781" s="5" t="s">
        <v>87</v>
      </c>
      <c r="H781" s="5" t="s">
        <v>131</v>
      </c>
      <c r="I781" s="150">
        <v>3960.5947265625</v>
      </c>
      <c r="J781" s="150">
        <v>8637.3125</v>
      </c>
      <c r="K781" s="150">
        <v>1386.9444580078125</v>
      </c>
      <c r="L781" s="150">
        <v>1129.60986328125</v>
      </c>
      <c r="M781" s="150">
        <v>3603.709716796875</v>
      </c>
      <c r="N781" s="150">
        <v>3782.135009765625</v>
      </c>
      <c r="O781" s="150">
        <v>4704.05419921875</v>
      </c>
      <c r="P781" s="150">
        <v>6856.11767578125</v>
      </c>
      <c r="Q781" s="150">
        <v>1846.9317626953125</v>
      </c>
      <c r="R781" s="150">
        <v>4926.5546875</v>
      </c>
      <c r="S781" s="150">
        <v>3690.491943359375</v>
      </c>
      <c r="T781" s="150">
        <v>5022.73388671875</v>
      </c>
      <c r="U781" s="150">
        <v>527.07757568359375</v>
      </c>
      <c r="V781" s="150">
        <v>1879.2286376953125</v>
      </c>
      <c r="W781" s="150">
        <v>1127.306884765625</v>
      </c>
      <c r="X781" s="150">
        <v>11089.982421875</v>
      </c>
      <c r="Y781" s="150">
        <v>21653.375</v>
      </c>
      <c r="Z781" s="150">
        <v>6781.78173828125</v>
      </c>
      <c r="AA781" s="150">
        <v>52915.19140625</v>
      </c>
      <c r="AB781" s="150">
        <v>1053.96923828125</v>
      </c>
      <c r="AC781" s="150">
        <v>8937.0068359375</v>
      </c>
      <c r="AD781" s="150">
        <v>9707.384765625</v>
      </c>
      <c r="AE781" s="150">
        <v>10788.7333984375</v>
      </c>
      <c r="AF781" s="150">
        <v>17619.521484375</v>
      </c>
      <c r="AG781" s="150">
        <v>80503.9921875</v>
      </c>
      <c r="AH781" s="150">
        <v>13606.044921875</v>
      </c>
      <c r="AI781" s="150">
        <v>1008.388916015625</v>
      </c>
      <c r="AJ781" s="150">
        <v>20609.46875</v>
      </c>
      <c r="AK781" s="150">
        <v>1278.15185546875</v>
      </c>
      <c r="AL781" s="150">
        <v>310633.78125</v>
      </c>
      <c r="AM781" s="150">
        <v>253354.625</v>
      </c>
      <c r="AN781" s="150">
        <v>57279.16796875</v>
      </c>
      <c r="AO781" s="5" t="s">
        <v>462</v>
      </c>
    </row>
    <row r="782" spans="1:41" ht="14.25" x14ac:dyDescent="0.45">
      <c r="A782" s="150">
        <v>2015</v>
      </c>
      <c r="B782" s="5" t="s">
        <v>81</v>
      </c>
      <c r="C782" s="5" t="s">
        <v>169</v>
      </c>
      <c r="D782" s="5" t="s">
        <v>84</v>
      </c>
      <c r="E782" s="5" t="s">
        <v>109</v>
      </c>
      <c r="F782" s="5" t="s">
        <v>109</v>
      </c>
      <c r="G782" s="5" t="s">
        <v>88</v>
      </c>
      <c r="H782" s="5" t="s">
        <v>131</v>
      </c>
      <c r="I782" s="150">
        <v>3439.5444500000008</v>
      </c>
      <c r="J782" s="150">
        <v>7501</v>
      </c>
      <c r="K782" s="150">
        <v>1204.48</v>
      </c>
      <c r="L782" s="150">
        <v>981</v>
      </c>
      <c r="M782" s="150">
        <v>3129.6107244999998</v>
      </c>
      <c r="N782" s="150">
        <v>3284.562570000001</v>
      </c>
      <c r="O782" s="150">
        <v>4085.1953295000012</v>
      </c>
      <c r="P782" s="150">
        <v>5954.1366300000009</v>
      </c>
      <c r="Q782" s="150">
        <v>1603.952</v>
      </c>
      <c r="R782" s="150">
        <v>4278.4241200861097</v>
      </c>
      <c r="S782" s="150">
        <v>3204.9760000000001</v>
      </c>
      <c r="T782" s="150">
        <v>4361.95</v>
      </c>
      <c r="U782" s="150">
        <v>457.73597000000001</v>
      </c>
      <c r="V782" s="150">
        <v>1632</v>
      </c>
      <c r="W782" s="150">
        <v>979</v>
      </c>
      <c r="X782" s="150">
        <v>9631</v>
      </c>
      <c r="Y782" s="150">
        <v>18804.687999999998</v>
      </c>
      <c r="Z782" s="150">
        <v>5889.58</v>
      </c>
      <c r="AA782" s="150">
        <v>45953.744100000004</v>
      </c>
      <c r="AB782" s="150">
        <v>915.31054260887072</v>
      </c>
      <c r="AC782" s="150">
        <v>7761.266799999933</v>
      </c>
      <c r="AD782" s="150">
        <v>8430.2950000000001</v>
      </c>
      <c r="AE782" s="150">
        <v>9369.3829900000001</v>
      </c>
      <c r="AF782" s="150">
        <v>15301.521609999991</v>
      </c>
      <c r="AG782" s="150">
        <v>69913</v>
      </c>
      <c r="AH782" s="150">
        <v>11816.05266073245</v>
      </c>
      <c r="AI782" s="150">
        <v>875.72667660397235</v>
      </c>
      <c r="AJ782" s="150">
        <v>17898.11518999999</v>
      </c>
      <c r="AK782" s="150">
        <v>1110</v>
      </c>
      <c r="AL782" s="150">
        <v>269767.25</v>
      </c>
      <c r="AM782" s="150">
        <v>220023.640625</v>
      </c>
      <c r="AN782" s="150">
        <v>49743.59375</v>
      </c>
      <c r="AO782" s="5" t="s">
        <v>463</v>
      </c>
    </row>
    <row r="783" spans="1:41" ht="14.25" x14ac:dyDescent="0.45">
      <c r="A783" s="150">
        <v>2015</v>
      </c>
      <c r="B783" s="5" t="s">
        <v>81</v>
      </c>
      <c r="C783" s="5" t="s">
        <v>169</v>
      </c>
      <c r="D783" s="5" t="s">
        <v>84</v>
      </c>
      <c r="E783" s="5" t="s">
        <v>19</v>
      </c>
      <c r="F783" s="5" t="s">
        <v>19</v>
      </c>
      <c r="G783" s="5" t="s">
        <v>87</v>
      </c>
      <c r="H783" s="5" t="s">
        <v>131</v>
      </c>
      <c r="I783" s="150">
        <v>16134.265625</v>
      </c>
      <c r="J783" s="150">
        <v>28474</v>
      </c>
      <c r="K783" s="150">
        <v>1950.195068359375</v>
      </c>
      <c r="L783" s="150">
        <v>2703.6943359375</v>
      </c>
      <c r="M783" s="150">
        <v>27611.01171875</v>
      </c>
      <c r="N783" s="150">
        <v>16332.51953125</v>
      </c>
      <c r="O783" s="150">
        <v>21941.126953125</v>
      </c>
      <c r="P783" s="150">
        <v>10618.923828125</v>
      </c>
      <c r="Q783" s="150">
        <v>9842.6748046875</v>
      </c>
      <c r="R783" s="150">
        <v>8452.9833984375</v>
      </c>
      <c r="S783" s="150">
        <v>26375.841796875</v>
      </c>
      <c r="T783" s="150">
        <v>13958.095703125</v>
      </c>
      <c r="U783" s="150">
        <v>1395.847900390625</v>
      </c>
      <c r="V783" s="150">
        <v>17075.41796875</v>
      </c>
      <c r="W783" s="150">
        <v>7531.88427734375</v>
      </c>
      <c r="X783" s="150">
        <v>13464.3515625</v>
      </c>
      <c r="Y783" s="150">
        <v>90286.453125</v>
      </c>
      <c r="Z783" s="150">
        <v>13118.9716796875</v>
      </c>
      <c r="AA783" s="150">
        <v>118829.84375</v>
      </c>
      <c r="AB783" s="150">
        <v>2438.417236328125</v>
      </c>
      <c r="AC783" s="150">
        <v>12404.71484375</v>
      </c>
      <c r="AD783" s="150">
        <v>25582.181640625</v>
      </c>
      <c r="AE783" s="150">
        <v>28015.6171875</v>
      </c>
      <c r="AF783" s="150">
        <v>48221.7109375</v>
      </c>
      <c r="AG783" s="150">
        <v>150741.3125</v>
      </c>
      <c r="AH783" s="150">
        <v>58565.8203125</v>
      </c>
      <c r="AI783" s="150">
        <v>6370.35107421875</v>
      </c>
      <c r="AJ783" s="150">
        <v>31688.931640625</v>
      </c>
      <c r="AK783" s="150">
        <v>2404.307373046875</v>
      </c>
      <c r="AL783" s="150">
        <v>812531.5</v>
      </c>
      <c r="AM783" s="150">
        <v>604337.9375</v>
      </c>
      <c r="AN783" s="150">
        <v>208193.59375</v>
      </c>
      <c r="AO783" s="5" t="s">
        <v>485</v>
      </c>
    </row>
    <row r="784" spans="1:41" ht="14.25" x14ac:dyDescent="0.45">
      <c r="A784" s="150">
        <v>2015</v>
      </c>
      <c r="B784" s="5" t="s">
        <v>81</v>
      </c>
      <c r="C784" s="5" t="s">
        <v>169</v>
      </c>
      <c r="D784" s="5" t="s">
        <v>84</v>
      </c>
      <c r="E784" s="5" t="s">
        <v>19</v>
      </c>
      <c r="F784" s="5" t="s">
        <v>19</v>
      </c>
      <c r="G784" s="5" t="s">
        <v>88</v>
      </c>
      <c r="H784" s="5" t="s">
        <v>131</v>
      </c>
      <c r="I784" s="150">
        <v>14011.664409999999</v>
      </c>
      <c r="J784" s="150">
        <v>24728</v>
      </c>
      <c r="K784" s="150">
        <v>1693.6300900000001</v>
      </c>
      <c r="L784" s="150">
        <v>2348</v>
      </c>
      <c r="M784" s="150">
        <v>23978.545009999991</v>
      </c>
      <c r="N784" s="150">
        <v>14183.83581</v>
      </c>
      <c r="O784" s="150">
        <v>19054.582450499998</v>
      </c>
      <c r="P784" s="150">
        <v>9221.9134200000008</v>
      </c>
      <c r="Q784" s="150">
        <v>8547.7860000000001</v>
      </c>
      <c r="R784" s="150">
        <v>7340.9206899999972</v>
      </c>
      <c r="S784" s="150">
        <v>22905.873299999999</v>
      </c>
      <c r="T784" s="150">
        <v>12121.788</v>
      </c>
      <c r="U784" s="150">
        <v>1212.2120600000001</v>
      </c>
      <c r="V784" s="150">
        <v>14829</v>
      </c>
      <c r="W784" s="150">
        <v>6541</v>
      </c>
      <c r="X784" s="150">
        <v>11693</v>
      </c>
      <c r="Y784" s="150">
        <v>78408.492439999987</v>
      </c>
      <c r="Z784" s="150">
        <v>11393.058000000001</v>
      </c>
      <c r="AA784" s="150">
        <v>103196.755740138</v>
      </c>
      <c r="AB784" s="150">
        <v>2117.6225895201519</v>
      </c>
      <c r="AC784" s="150">
        <v>10772.767594669631</v>
      </c>
      <c r="AD784" s="150">
        <v>22216.625</v>
      </c>
      <c r="AE784" s="150">
        <v>24329.922740000002</v>
      </c>
      <c r="AF784" s="150">
        <v>41877.729310000002</v>
      </c>
      <c r="AG784" s="150">
        <v>130910</v>
      </c>
      <c r="AH784" s="150">
        <v>50860.98425830411</v>
      </c>
      <c r="AI784" s="150">
        <v>5532.2766984090003</v>
      </c>
      <c r="AJ784" s="150">
        <v>27519.980470594299</v>
      </c>
      <c r="AK784" s="150">
        <v>2088</v>
      </c>
      <c r="AL784" s="150">
        <v>705636</v>
      </c>
      <c r="AM784" s="150">
        <v>524832.0625</v>
      </c>
      <c r="AN784" s="150">
        <v>180803.9375</v>
      </c>
      <c r="AO784" s="5" t="s">
        <v>486</v>
      </c>
    </row>
    <row r="785" spans="1:41" ht="14.25" x14ac:dyDescent="0.45">
      <c r="A785" s="150">
        <v>2015</v>
      </c>
      <c r="B785" s="5" t="s">
        <v>81</v>
      </c>
      <c r="C785" s="5" t="s">
        <v>169</v>
      </c>
      <c r="D785" s="5" t="s">
        <v>84</v>
      </c>
      <c r="E785" s="5" t="s">
        <v>24</v>
      </c>
      <c r="F785" s="5" t="s">
        <v>24</v>
      </c>
      <c r="G785" s="5" t="s">
        <v>87</v>
      </c>
      <c r="H785" s="5" t="s">
        <v>131</v>
      </c>
      <c r="I785" s="150">
        <v>5481.3857421875</v>
      </c>
      <c r="J785" s="150">
        <v>11802.75390625</v>
      </c>
      <c r="K785" s="150">
        <v>219.93423461914063</v>
      </c>
      <c r="L785" s="150">
        <v>540.0479736328125</v>
      </c>
      <c r="M785" s="150">
        <v>7056.89501953125</v>
      </c>
      <c r="N785" s="150">
        <v>4304.6455078125</v>
      </c>
      <c r="O785" s="150">
        <v>121.60573577880859</v>
      </c>
      <c r="P785" s="150">
        <v>0</v>
      </c>
      <c r="Q785" s="150">
        <v>30.616918563842773</v>
      </c>
      <c r="R785" s="150">
        <v>111.2259521484375</v>
      </c>
      <c r="S785" s="150">
        <v>12586.123046875</v>
      </c>
      <c r="T785" s="150">
        <v>578.63433837890625</v>
      </c>
      <c r="U785" s="150">
        <v>0.76890623569488525</v>
      </c>
      <c r="V785" s="150">
        <v>1187.184326171875</v>
      </c>
      <c r="W785" s="150">
        <v>2966.233642578125</v>
      </c>
      <c r="X785" s="150">
        <v>2036.9825439453125</v>
      </c>
      <c r="Y785" s="150">
        <v>17406.50390625</v>
      </c>
      <c r="Z785" s="150">
        <v>3267.698974609375</v>
      </c>
      <c r="AA785" s="150">
        <v>30142.318359375</v>
      </c>
      <c r="AB785" s="150">
        <v>49.528724670410156</v>
      </c>
      <c r="AC785" s="150">
        <v>420.54763793945313</v>
      </c>
      <c r="AD785" s="150">
        <v>5434.48046875</v>
      </c>
      <c r="AE785" s="150">
        <v>1693.7911376953125</v>
      </c>
      <c r="AF785" s="150">
        <v>9575.111328125</v>
      </c>
      <c r="AG785" s="150">
        <v>45076.15625</v>
      </c>
      <c r="AH785" s="150">
        <v>15860.990234375</v>
      </c>
      <c r="AI785" s="150">
        <v>2546.26806640625</v>
      </c>
      <c r="AJ785" s="150">
        <v>6465.76806640625</v>
      </c>
      <c r="AK785" s="150">
        <v>102.48244476318359</v>
      </c>
      <c r="AL785" s="150">
        <v>187066.6875</v>
      </c>
      <c r="AM785" s="150">
        <v>137506.53125</v>
      </c>
      <c r="AN785" s="150">
        <v>49560.1640625</v>
      </c>
      <c r="AO785" s="5" t="s">
        <v>487</v>
      </c>
    </row>
    <row r="786" spans="1:41" ht="14.25" x14ac:dyDescent="0.45">
      <c r="A786" s="150">
        <v>2015</v>
      </c>
      <c r="B786" s="5" t="s">
        <v>81</v>
      </c>
      <c r="C786" s="5" t="s">
        <v>169</v>
      </c>
      <c r="D786" s="5" t="s">
        <v>84</v>
      </c>
      <c r="E786" s="5" t="s">
        <v>24</v>
      </c>
      <c r="F786" s="5" t="s">
        <v>24</v>
      </c>
      <c r="G786" s="5" t="s">
        <v>88</v>
      </c>
      <c r="H786" s="5" t="s">
        <v>131</v>
      </c>
      <c r="I786" s="150">
        <v>4760.2624999999998</v>
      </c>
      <c r="J786" s="150">
        <v>10250</v>
      </c>
      <c r="K786" s="150">
        <v>191</v>
      </c>
      <c r="L786" s="150">
        <v>469</v>
      </c>
      <c r="M786" s="150">
        <v>6128.5</v>
      </c>
      <c r="N786" s="150">
        <v>3738.3322800000001</v>
      </c>
      <c r="O786" s="150">
        <v>105.6074565</v>
      </c>
      <c r="P786" s="150">
        <v>0</v>
      </c>
      <c r="Q786" s="150">
        <v>26.588999999999999</v>
      </c>
      <c r="R786" s="150">
        <v>96.593220092646305</v>
      </c>
      <c r="S786" s="150">
        <v>10930.31</v>
      </c>
      <c r="T786" s="150">
        <v>502.51</v>
      </c>
      <c r="U786" s="150">
        <v>0.66774999999999995</v>
      </c>
      <c r="V786" s="150">
        <v>1031</v>
      </c>
      <c r="W786" s="150">
        <v>2576</v>
      </c>
      <c r="X786" s="150">
        <v>1769</v>
      </c>
      <c r="Y786" s="150">
        <v>15116.529</v>
      </c>
      <c r="Z786" s="150">
        <v>2837.8049999999998</v>
      </c>
      <c r="AA786" s="150">
        <v>26176.837289999999</v>
      </c>
      <c r="AB786" s="150">
        <v>43.012794142355808</v>
      </c>
      <c r="AC786" s="150">
        <v>365.22098000000011</v>
      </c>
      <c r="AD786" s="150">
        <v>4719.5280000000002</v>
      </c>
      <c r="AE786" s="150">
        <v>1470.95832</v>
      </c>
      <c r="AF786" s="150">
        <v>8315.4227699999992</v>
      </c>
      <c r="AG786" s="150">
        <v>39146</v>
      </c>
      <c r="AH786" s="150">
        <v>13774.34037303496</v>
      </c>
      <c r="AI786" s="150">
        <v>2211.2846803970278</v>
      </c>
      <c r="AJ786" s="150">
        <v>5615.1408699999993</v>
      </c>
      <c r="AK786" s="150">
        <v>89</v>
      </c>
      <c r="AL786" s="150">
        <v>162456.453125</v>
      </c>
      <c r="AM786" s="150">
        <v>119416.359375</v>
      </c>
      <c r="AN786" s="150">
        <v>43040.09375</v>
      </c>
      <c r="AO786" s="5" t="s">
        <v>488</v>
      </c>
    </row>
    <row r="787" spans="1:41" ht="14.25" x14ac:dyDescent="0.45">
      <c r="A787" s="150">
        <v>2015</v>
      </c>
      <c r="B787" s="5" t="s">
        <v>81</v>
      </c>
      <c r="C787" s="5" t="s">
        <v>169</v>
      </c>
      <c r="D787" s="5" t="s">
        <v>84</v>
      </c>
      <c r="E787" s="5" t="s">
        <v>214</v>
      </c>
      <c r="F787" s="5" t="s">
        <v>214</v>
      </c>
      <c r="G787" s="5" t="s">
        <v>87</v>
      </c>
      <c r="H787" s="5" t="s">
        <v>131</v>
      </c>
      <c r="I787" s="150">
        <v>0</v>
      </c>
      <c r="J787" s="150">
        <v>0</v>
      </c>
      <c r="K787" s="150"/>
      <c r="L787" s="150"/>
      <c r="M787" s="150"/>
      <c r="N787" s="150"/>
      <c r="O787" s="150">
        <v>0</v>
      </c>
      <c r="P787" s="150">
        <v>0</v>
      </c>
      <c r="Q787" s="150">
        <v>0</v>
      </c>
      <c r="R787" s="150">
        <v>125.49440765380859</v>
      </c>
      <c r="S787" s="150"/>
      <c r="T787" s="150"/>
      <c r="U787" s="150"/>
      <c r="V787" s="150">
        <v>0</v>
      </c>
      <c r="W787" s="150"/>
      <c r="X787" s="150"/>
      <c r="Y787" s="150"/>
      <c r="Z787" s="150">
        <v>0</v>
      </c>
      <c r="AA787" s="150">
        <v>1436.06005859375</v>
      </c>
      <c r="AB787" s="150">
        <v>0</v>
      </c>
      <c r="AC787" s="150">
        <v>205.22174072265625</v>
      </c>
      <c r="AD787" s="150">
        <v>0</v>
      </c>
      <c r="AE787" s="150">
        <v>331.34445190429688</v>
      </c>
      <c r="AF787" s="150">
        <v>685.68011474609375</v>
      </c>
      <c r="AG787" s="150">
        <v>4488.5009765625</v>
      </c>
      <c r="AH787" s="150">
        <v>753.9146728515625</v>
      </c>
      <c r="AI787" s="150">
        <v>33.393157958984375</v>
      </c>
      <c r="AJ787" s="150">
        <v>633.7591552734375</v>
      </c>
      <c r="AK787" s="150"/>
      <c r="AL787" s="150">
        <v>8693.3681640625</v>
      </c>
      <c r="AM787" s="150">
        <v>7906.06103515625</v>
      </c>
      <c r="AN787" s="150">
        <v>787.307861328125</v>
      </c>
      <c r="AO787" s="5" t="s">
        <v>489</v>
      </c>
    </row>
    <row r="788" spans="1:41" ht="14.25" x14ac:dyDescent="0.45">
      <c r="A788" s="150">
        <v>2015</v>
      </c>
      <c r="B788" s="5" t="s">
        <v>81</v>
      </c>
      <c r="C788" s="5" t="s">
        <v>169</v>
      </c>
      <c r="D788" s="5" t="s">
        <v>84</v>
      </c>
      <c r="E788" s="5" t="s">
        <v>214</v>
      </c>
      <c r="F788" s="5" t="s">
        <v>214</v>
      </c>
      <c r="G788" s="5" t="s">
        <v>88</v>
      </c>
      <c r="H788" s="5" t="s">
        <v>131</v>
      </c>
      <c r="I788" s="150">
        <v>0</v>
      </c>
      <c r="J788" s="150">
        <v>0</v>
      </c>
      <c r="K788" s="150"/>
      <c r="L788" s="150"/>
      <c r="M788" s="150"/>
      <c r="N788" s="150"/>
      <c r="O788" s="150">
        <v>0</v>
      </c>
      <c r="P788" s="150">
        <v>0</v>
      </c>
      <c r="Q788" s="150">
        <v>0</v>
      </c>
      <c r="R788" s="150">
        <v>108.98454</v>
      </c>
      <c r="S788" s="150"/>
      <c r="T788" s="150"/>
      <c r="U788" s="150"/>
      <c r="V788" s="150">
        <v>0</v>
      </c>
      <c r="W788" s="150"/>
      <c r="X788" s="150"/>
      <c r="Y788" s="150"/>
      <c r="Z788" s="150">
        <v>0</v>
      </c>
      <c r="AA788" s="150">
        <v>1247.1340499999999</v>
      </c>
      <c r="AB788" s="150">
        <v>0</v>
      </c>
      <c r="AC788" s="150">
        <v>178.22305999999989</v>
      </c>
      <c r="AD788" s="150">
        <v>0</v>
      </c>
      <c r="AE788" s="150">
        <v>287.75322999999997</v>
      </c>
      <c r="AF788" s="150">
        <v>595.47299999999996</v>
      </c>
      <c r="AG788" s="150">
        <v>3898</v>
      </c>
      <c r="AH788" s="150">
        <v>654.73070830409802</v>
      </c>
      <c r="AI788" s="150">
        <v>29</v>
      </c>
      <c r="AJ788" s="150">
        <v>550.38268059433403</v>
      </c>
      <c r="AK788" s="150"/>
      <c r="AL788" s="150">
        <v>7549.68115234375</v>
      </c>
      <c r="AM788" s="150">
        <v>6865.95068359375</v>
      </c>
      <c r="AN788" s="150">
        <v>683.730712890625</v>
      </c>
      <c r="AO788" s="5" t="s">
        <v>490</v>
      </c>
    </row>
    <row r="789" spans="1:41" ht="14.25" x14ac:dyDescent="0.45">
      <c r="A789" s="150">
        <v>2015</v>
      </c>
      <c r="B789" s="5" t="s">
        <v>81</v>
      </c>
      <c r="C789" s="5" t="s">
        <v>169</v>
      </c>
      <c r="D789" s="5" t="s">
        <v>84</v>
      </c>
      <c r="E789" s="5" t="s">
        <v>89</v>
      </c>
      <c r="F789" s="5" t="s">
        <v>90</v>
      </c>
      <c r="G789" s="5" t="s">
        <v>87</v>
      </c>
      <c r="H789" s="5" t="s">
        <v>131</v>
      </c>
      <c r="I789" s="150">
        <v>18137</v>
      </c>
      <c r="J789" s="150">
        <v>33579.69921875</v>
      </c>
      <c r="K789" s="150">
        <v>2040.229248046875</v>
      </c>
      <c r="L789" s="150">
        <v>2562.061279296875</v>
      </c>
      <c r="M789" s="150">
        <v>31302.958984375</v>
      </c>
      <c r="N789" s="150">
        <v>16781.98828125</v>
      </c>
      <c r="O789" s="150">
        <v>21314.595703125</v>
      </c>
      <c r="P789" s="150">
        <v>9745.947265625</v>
      </c>
      <c r="Q789" s="150">
        <v>9897.658203125</v>
      </c>
      <c r="R789" s="150">
        <v>7938.11865234375</v>
      </c>
      <c r="S789" s="150">
        <v>29260.3203125</v>
      </c>
      <c r="T789" s="150">
        <v>9536.060546875</v>
      </c>
      <c r="U789" s="150">
        <v>1449.5185546875</v>
      </c>
      <c r="V789" s="150">
        <v>17068.509765625</v>
      </c>
      <c r="W789" s="150">
        <v>10355.3330078125</v>
      </c>
      <c r="X789" s="150">
        <v>14876.0751953125</v>
      </c>
      <c r="Y789" s="150">
        <v>85001.7734375</v>
      </c>
      <c r="Z789" s="150">
        <v>15124.712890625</v>
      </c>
      <c r="AA789" s="150">
        <v>132905.375</v>
      </c>
      <c r="AB789" s="150">
        <v>2048.001708984375</v>
      </c>
      <c r="AC789" s="150">
        <v>11512.2099609375</v>
      </c>
      <c r="AD789" s="150">
        <v>28932.140625</v>
      </c>
      <c r="AE789" s="150">
        <v>27623.9609375</v>
      </c>
      <c r="AF789" s="150">
        <v>46099.87890625</v>
      </c>
      <c r="AG789" s="150">
        <v>178671.8125</v>
      </c>
      <c r="AH789" s="150">
        <v>56782.86328125</v>
      </c>
      <c r="AI789" s="150">
        <v>8404.3291015625</v>
      </c>
      <c r="AJ789" s="150">
        <v>35734.0234375</v>
      </c>
      <c r="AK789" s="150">
        <v>2416.9736328125</v>
      </c>
      <c r="AL789" s="150">
        <v>867104.125</v>
      </c>
      <c r="AM789" s="150">
        <v>649834.25</v>
      </c>
      <c r="AN789" s="150">
        <v>217269.875</v>
      </c>
      <c r="AO789" s="5" t="s">
        <v>491</v>
      </c>
    </row>
    <row r="790" spans="1:41" ht="14.25" x14ac:dyDescent="0.45">
      <c r="A790" s="150">
        <v>2015</v>
      </c>
      <c r="B790" s="5" t="s">
        <v>81</v>
      </c>
      <c r="C790" s="5" t="s">
        <v>169</v>
      </c>
      <c r="D790" s="5" t="s">
        <v>84</v>
      </c>
      <c r="E790" s="5" t="s">
        <v>89</v>
      </c>
      <c r="F790" s="5" t="s">
        <v>90</v>
      </c>
      <c r="G790" s="5" t="s">
        <v>88</v>
      </c>
      <c r="H790" s="5" t="s">
        <v>131</v>
      </c>
      <c r="I790" s="150">
        <v>15750.92188</v>
      </c>
      <c r="J790" s="150">
        <v>29162</v>
      </c>
      <c r="K790" s="150">
        <v>1771.8195499999999</v>
      </c>
      <c r="L790" s="150">
        <v>2225</v>
      </c>
      <c r="M790" s="150">
        <v>27184.78601</v>
      </c>
      <c r="N790" s="150">
        <v>14574.17337</v>
      </c>
      <c r="O790" s="150">
        <v>18510.477520500001</v>
      </c>
      <c r="P790" s="150">
        <v>8463.7843500000017</v>
      </c>
      <c r="Q790" s="150">
        <v>8595.5360000000001</v>
      </c>
      <c r="R790" s="150">
        <v>6893.7909399999971</v>
      </c>
      <c r="S790" s="150">
        <v>25410.873299999999</v>
      </c>
      <c r="T790" s="150">
        <v>8281.51</v>
      </c>
      <c r="U790" s="150">
        <v>1258.82194</v>
      </c>
      <c r="V790" s="150">
        <v>14823</v>
      </c>
      <c r="W790" s="150">
        <v>8993</v>
      </c>
      <c r="X790" s="150">
        <v>12919</v>
      </c>
      <c r="Y790" s="150">
        <v>73819.056999999986</v>
      </c>
      <c r="Z790" s="150">
        <v>13134.927</v>
      </c>
      <c r="AA790" s="150">
        <v>115420.5336</v>
      </c>
      <c r="AB790" s="150">
        <v>1778.569429520152</v>
      </c>
      <c r="AC790" s="150">
        <v>9997.6797199999328</v>
      </c>
      <c r="AD790" s="150">
        <v>25125.867999999999</v>
      </c>
      <c r="AE790" s="150">
        <v>23989.790969999998</v>
      </c>
      <c r="AF790" s="150">
        <v>40035.043799999992</v>
      </c>
      <c r="AG790" s="150">
        <v>155166</v>
      </c>
      <c r="AH790" s="150">
        <v>49312.590800000013</v>
      </c>
      <c r="AI790" s="150">
        <v>7298.6675394459999</v>
      </c>
      <c r="AJ790" s="150">
        <v>31032.90678999999</v>
      </c>
      <c r="AK790" s="150">
        <v>2099</v>
      </c>
      <c r="AL790" s="150">
        <v>753029.1875</v>
      </c>
      <c r="AM790" s="150">
        <v>564342.9375</v>
      </c>
      <c r="AN790" s="150">
        <v>188686.15625</v>
      </c>
      <c r="AO790" s="5" t="s">
        <v>492</v>
      </c>
    </row>
    <row r="791" spans="1:41" ht="14.25" x14ac:dyDescent="0.45">
      <c r="A791" s="150">
        <v>2015</v>
      </c>
      <c r="B791" s="5" t="s">
        <v>81</v>
      </c>
      <c r="C791" s="5" t="s">
        <v>169</v>
      </c>
      <c r="D791" s="5" t="s">
        <v>84</v>
      </c>
      <c r="E791" s="5" t="s">
        <v>91</v>
      </c>
      <c r="F791" s="5" t="s">
        <v>92</v>
      </c>
      <c r="G791" s="5" t="s">
        <v>87</v>
      </c>
      <c r="H791" s="5" t="s">
        <v>131</v>
      </c>
      <c r="I791" s="150">
        <v>1992.4228515625</v>
      </c>
      <c r="J791" s="150">
        <v>0</v>
      </c>
      <c r="K791" s="150">
        <v>259.09237670898438</v>
      </c>
      <c r="L791" s="150">
        <v>536.593505859375</v>
      </c>
      <c r="M791" s="150">
        <v>1187.184326171875</v>
      </c>
      <c r="N791" s="150">
        <v>497.140625</v>
      </c>
      <c r="O791" s="150">
        <v>412.90005493164063</v>
      </c>
      <c r="P791" s="150">
        <v>747.56109619140625</v>
      </c>
      <c r="Q791" s="150">
        <v>0</v>
      </c>
      <c r="R791" s="150">
        <v>547.2408447265625</v>
      </c>
      <c r="S791" s="150">
        <v>2958.173095703125</v>
      </c>
      <c r="T791" s="150">
        <v>4588.68017578125</v>
      </c>
      <c r="U791" s="150">
        <v>7.3815112113952637</v>
      </c>
      <c r="V791" s="150">
        <v>496.29141235351563</v>
      </c>
      <c r="W791" s="150">
        <v>1047.854248046875</v>
      </c>
      <c r="X791" s="150">
        <v>384.5970458984375</v>
      </c>
      <c r="Y791" s="150">
        <v>12730.853515625</v>
      </c>
      <c r="Z791" s="150">
        <v>338.6883544921875</v>
      </c>
      <c r="AA791" s="150">
        <v>5002.5888671875</v>
      </c>
      <c r="AB791" s="150">
        <v>390.41571044921875</v>
      </c>
      <c r="AC791" s="150">
        <v>712.017333984375</v>
      </c>
      <c r="AD791" s="150">
        <v>0</v>
      </c>
      <c r="AE791" s="150">
        <v>746.9046630859375</v>
      </c>
      <c r="AF791" s="150">
        <v>6962.71826171875</v>
      </c>
      <c r="AG791" s="150">
        <v>10385.271484375</v>
      </c>
      <c r="AH791" s="150">
        <v>6109.96875</v>
      </c>
      <c r="AI791" s="150">
        <v>71.392265319824219</v>
      </c>
      <c r="AJ791" s="150">
        <v>743.2325439453125</v>
      </c>
      <c r="AK791" s="150">
        <v>44.908039093017578</v>
      </c>
      <c r="AL791" s="150">
        <v>59902.0703125</v>
      </c>
      <c r="AM791" s="150">
        <v>42446.90625</v>
      </c>
      <c r="AN791" s="150">
        <v>17455.166015625</v>
      </c>
      <c r="AO791" s="5" t="s">
        <v>493</v>
      </c>
    </row>
    <row r="792" spans="1:41" ht="14.25" x14ac:dyDescent="0.45">
      <c r="A792" s="150">
        <v>2015</v>
      </c>
      <c r="B792" s="5" t="s">
        <v>81</v>
      </c>
      <c r="C792" s="5" t="s">
        <v>169</v>
      </c>
      <c r="D792" s="5" t="s">
        <v>84</v>
      </c>
      <c r="E792" s="5" t="s">
        <v>91</v>
      </c>
      <c r="F792" s="5" t="s">
        <v>92</v>
      </c>
      <c r="G792" s="5" t="s">
        <v>88</v>
      </c>
      <c r="H792" s="5" t="s">
        <v>131</v>
      </c>
      <c r="I792" s="150">
        <v>1730.3024800000001</v>
      </c>
      <c r="J792" s="150">
        <v>0</v>
      </c>
      <c r="K792" s="150">
        <v>225.00654</v>
      </c>
      <c r="L792" s="150">
        <v>466</v>
      </c>
      <c r="M792" s="150">
        <v>1031</v>
      </c>
      <c r="N792" s="150">
        <v>431.73750000000001</v>
      </c>
      <c r="O792" s="150">
        <v>358.57949000000002</v>
      </c>
      <c r="P792" s="150">
        <v>649.21301000000005</v>
      </c>
      <c r="Q792" s="150">
        <v>0</v>
      </c>
      <c r="R792" s="150">
        <v>475.24662999999998</v>
      </c>
      <c r="S792" s="150">
        <v>2569</v>
      </c>
      <c r="T792" s="150">
        <v>3985</v>
      </c>
      <c r="U792" s="150">
        <v>6.4104099999999997</v>
      </c>
      <c r="V792" s="150">
        <v>431</v>
      </c>
      <c r="W792" s="150">
        <v>910</v>
      </c>
      <c r="X792" s="150">
        <v>334</v>
      </c>
      <c r="Y792" s="150">
        <v>11056</v>
      </c>
      <c r="Z792" s="150">
        <v>294.13099999999997</v>
      </c>
      <c r="AA792" s="150">
        <v>4344.4554001379784</v>
      </c>
      <c r="AB792" s="150">
        <v>339.05315999999988</v>
      </c>
      <c r="AC792" s="150">
        <v>618.34531466969781</v>
      </c>
      <c r="AD792" s="150">
        <v>0</v>
      </c>
      <c r="AE792" s="150">
        <v>648.64292</v>
      </c>
      <c r="AF792" s="150">
        <v>6046.7129699999987</v>
      </c>
      <c r="AG792" s="150">
        <v>9019</v>
      </c>
      <c r="AH792" s="150">
        <v>5306.1496400000015</v>
      </c>
      <c r="AI792" s="150">
        <v>62</v>
      </c>
      <c r="AJ792" s="150">
        <v>645.45391999999993</v>
      </c>
      <c r="AK792" s="150">
        <v>39</v>
      </c>
      <c r="AL792" s="150">
        <v>52021.4375</v>
      </c>
      <c r="AM792" s="150">
        <v>36862.6484375</v>
      </c>
      <c r="AN792" s="150">
        <v>15158.7880859375</v>
      </c>
      <c r="AO792" s="5" t="s">
        <v>494</v>
      </c>
    </row>
    <row r="793" spans="1:41" ht="14.25" x14ac:dyDescent="0.45">
      <c r="A793" s="150">
        <v>2015</v>
      </c>
      <c r="B793" s="5" t="s">
        <v>81</v>
      </c>
      <c r="C793" s="5" t="s">
        <v>169</v>
      </c>
      <c r="D793" s="5" t="s">
        <v>84</v>
      </c>
      <c r="E793" s="5" t="s">
        <v>93</v>
      </c>
      <c r="F793" s="5" t="s">
        <v>225</v>
      </c>
      <c r="G793" s="5" t="s">
        <v>87</v>
      </c>
      <c r="H793" s="5" t="s">
        <v>131</v>
      </c>
      <c r="I793" s="150">
        <v>4.4931068420410156</v>
      </c>
      <c r="J793" s="150">
        <v>0</v>
      </c>
      <c r="K793" s="150">
        <v>13.079753875732422</v>
      </c>
      <c r="L793" s="150">
        <v>0</v>
      </c>
      <c r="M793" s="150">
        <v>127.80501556396484</v>
      </c>
      <c r="N793" s="150">
        <v>0</v>
      </c>
      <c r="O793" s="150">
        <v>212.56210327148438</v>
      </c>
      <c r="P793" s="150">
        <v>0</v>
      </c>
      <c r="Q793" s="150">
        <v>0</v>
      </c>
      <c r="R793" s="150">
        <v>172.5418701171875</v>
      </c>
      <c r="S793" s="150">
        <v>0</v>
      </c>
      <c r="T793" s="150">
        <v>0</v>
      </c>
      <c r="U793" s="150">
        <v>0</v>
      </c>
      <c r="V793" s="150">
        <v>0</v>
      </c>
      <c r="W793" s="150">
        <v>87.513099670410156</v>
      </c>
      <c r="X793" s="150">
        <v>3.4544644355773926</v>
      </c>
      <c r="Y793" s="150">
        <v>0</v>
      </c>
      <c r="Z793" s="150">
        <v>0</v>
      </c>
      <c r="AA793" s="150">
        <v>0</v>
      </c>
      <c r="AB793" s="150">
        <v>469.84597778320313</v>
      </c>
      <c r="AC793" s="150">
        <v>0</v>
      </c>
      <c r="AD793" s="150">
        <v>0</v>
      </c>
      <c r="AE793" s="150">
        <v>86.429824829101563</v>
      </c>
      <c r="AF793" s="150">
        <v>0</v>
      </c>
      <c r="AG793" s="150">
        <v>1437.0572509765625</v>
      </c>
      <c r="AH793" s="150">
        <v>178.26545715332031</v>
      </c>
      <c r="AI793" s="150">
        <v>0</v>
      </c>
      <c r="AJ793" s="150">
        <v>0</v>
      </c>
      <c r="AK793" s="150">
        <v>0</v>
      </c>
      <c r="AL793" s="150">
        <v>2793.0478515625</v>
      </c>
      <c r="AM793" s="150">
        <v>1700.52197265625</v>
      </c>
      <c r="AN793" s="150">
        <v>1092.52587890625</v>
      </c>
      <c r="AO793" s="5" t="s">
        <v>495</v>
      </c>
    </row>
    <row r="794" spans="1:41" ht="14.25" x14ac:dyDescent="0.45">
      <c r="A794" s="150">
        <v>2015</v>
      </c>
      <c r="B794" s="5" t="s">
        <v>81</v>
      </c>
      <c r="C794" s="5" t="s">
        <v>169</v>
      </c>
      <c r="D794" s="5" t="s">
        <v>84</v>
      </c>
      <c r="E794" s="5" t="s">
        <v>93</v>
      </c>
      <c r="F794" s="5" t="s">
        <v>225</v>
      </c>
      <c r="G794" s="5" t="s">
        <v>88</v>
      </c>
      <c r="H794" s="5" t="s">
        <v>131</v>
      </c>
      <c r="I794" s="150">
        <v>3.9020000000000001</v>
      </c>
      <c r="J794" s="150">
        <v>0</v>
      </c>
      <c r="K794" s="150">
        <v>11.359</v>
      </c>
      <c r="L794" s="150">
        <v>0</v>
      </c>
      <c r="M794" s="150">
        <v>110.99117</v>
      </c>
      <c r="N794" s="150">
        <v>0</v>
      </c>
      <c r="O794" s="150">
        <v>184.59772799999999</v>
      </c>
      <c r="P794" s="150">
        <v>0</v>
      </c>
      <c r="Q794" s="150">
        <v>0</v>
      </c>
      <c r="R794" s="150">
        <v>149.84251</v>
      </c>
      <c r="S794" s="150">
        <v>0</v>
      </c>
      <c r="T794" s="150">
        <v>0</v>
      </c>
      <c r="U794" s="150">
        <v>0</v>
      </c>
      <c r="V794" s="150">
        <v>0</v>
      </c>
      <c r="W794" s="150">
        <v>76</v>
      </c>
      <c r="X794" s="150">
        <v>3</v>
      </c>
      <c r="Y794" s="150">
        <v>0</v>
      </c>
      <c r="Z794" s="150">
        <v>0</v>
      </c>
      <c r="AA794" s="150">
        <v>0</v>
      </c>
      <c r="AB794" s="150">
        <v>408.03369993552502</v>
      </c>
      <c r="AC794" s="150">
        <v>0</v>
      </c>
      <c r="AD794" s="150">
        <v>0</v>
      </c>
      <c r="AE794" s="150">
        <v>75.059239999999974</v>
      </c>
      <c r="AF794" s="150">
        <v>0</v>
      </c>
      <c r="AG794" s="150">
        <v>1248</v>
      </c>
      <c r="AH794" s="150">
        <v>154.81310249921</v>
      </c>
      <c r="AI794" s="150">
        <v>0</v>
      </c>
      <c r="AJ794" s="150">
        <v>0</v>
      </c>
      <c r="AK794" s="150">
        <v>0</v>
      </c>
      <c r="AL794" s="150">
        <v>2425.598388671875</v>
      </c>
      <c r="AM794" s="150">
        <v>1476.8037109375</v>
      </c>
      <c r="AN794" s="150">
        <v>948.79473876953125</v>
      </c>
      <c r="AO794" s="5" t="s">
        <v>496</v>
      </c>
    </row>
    <row r="795" spans="1:41" ht="14.25" x14ac:dyDescent="0.45">
      <c r="A795" s="150">
        <v>2015</v>
      </c>
      <c r="B795" s="5" t="s">
        <v>81</v>
      </c>
      <c r="C795" s="5" t="s">
        <v>169</v>
      </c>
      <c r="D795" s="5" t="s">
        <v>84</v>
      </c>
      <c r="E795" s="5" t="s">
        <v>93</v>
      </c>
      <c r="F795" s="5" t="s">
        <v>228</v>
      </c>
      <c r="G795" s="5" t="s">
        <v>87</v>
      </c>
      <c r="H795" s="5" t="s">
        <v>131</v>
      </c>
      <c r="I795" s="150">
        <v>4118.87744140625</v>
      </c>
      <c r="J795" s="150">
        <v>462.89825439453125</v>
      </c>
      <c r="K795" s="150">
        <v>167.22142028808594</v>
      </c>
      <c r="L795" s="150">
        <v>10.363393783569336</v>
      </c>
      <c r="M795" s="150">
        <v>1893.809326171875</v>
      </c>
      <c r="N795" s="150">
        <v>273.2357177734375</v>
      </c>
      <c r="O795" s="150">
        <v>82.096221923828125</v>
      </c>
      <c r="P795" s="150">
        <v>955.3646240234375</v>
      </c>
      <c r="Q795" s="150">
        <v>154.46177673339844</v>
      </c>
      <c r="R795" s="150">
        <v>112.27375793457031</v>
      </c>
      <c r="S795" s="150">
        <v>333.64981079101563</v>
      </c>
      <c r="T795" s="150">
        <v>343.65011596679688</v>
      </c>
      <c r="U795" s="150">
        <v>11.752410888671875</v>
      </c>
      <c r="V795" s="150">
        <v>0</v>
      </c>
      <c r="W795" s="150">
        <v>11.51488208770752</v>
      </c>
      <c r="X795" s="150">
        <v>359.26431274414063</v>
      </c>
      <c r="Y795" s="150">
        <v>887.41162109375</v>
      </c>
      <c r="Z795" s="150">
        <v>2524.29931640625</v>
      </c>
      <c r="AA795" s="150">
        <v>8656.9013671875</v>
      </c>
      <c r="AB795" s="150">
        <v>154.00273132324219</v>
      </c>
      <c r="AC795" s="150">
        <v>1291.16064453125</v>
      </c>
      <c r="AD795" s="150">
        <v>456.30252075195313</v>
      </c>
      <c r="AE795" s="150">
        <v>11743.57421875</v>
      </c>
      <c r="AF795" s="150">
        <v>1527.6275634765625</v>
      </c>
      <c r="AG795" s="150">
        <v>376.53662109375</v>
      </c>
      <c r="AH795" s="150">
        <v>2247.077392578125</v>
      </c>
      <c r="AI795" s="150">
        <v>519.22216796875</v>
      </c>
      <c r="AJ795" s="150">
        <v>75.742935180664063</v>
      </c>
      <c r="AK795" s="150">
        <v>237.20655822753906</v>
      </c>
      <c r="AL795" s="150">
        <v>39987.5</v>
      </c>
      <c r="AM795" s="150">
        <v>33182.48046875</v>
      </c>
      <c r="AN795" s="150">
        <v>6805.017578125</v>
      </c>
      <c r="AO795" s="5" t="s">
        <v>497</v>
      </c>
    </row>
    <row r="796" spans="1:41" ht="14.25" x14ac:dyDescent="0.45">
      <c r="A796" s="150">
        <v>2015</v>
      </c>
      <c r="B796" s="5" t="s">
        <v>81</v>
      </c>
      <c r="C796" s="5" t="s">
        <v>169</v>
      </c>
      <c r="D796" s="5" t="s">
        <v>84</v>
      </c>
      <c r="E796" s="5" t="s">
        <v>93</v>
      </c>
      <c r="F796" s="5" t="s">
        <v>228</v>
      </c>
      <c r="G796" s="5" t="s">
        <v>88</v>
      </c>
      <c r="H796" s="5" t="s">
        <v>131</v>
      </c>
      <c r="I796" s="150">
        <v>3577.0036199999981</v>
      </c>
      <c r="J796" s="150">
        <v>402</v>
      </c>
      <c r="K796" s="150">
        <v>145.22200000000001</v>
      </c>
      <c r="L796" s="150">
        <v>9</v>
      </c>
      <c r="M796" s="150">
        <v>1644.6624400000001</v>
      </c>
      <c r="N796" s="150">
        <v>237.28921</v>
      </c>
      <c r="O796" s="150">
        <v>71.295755999999997</v>
      </c>
      <c r="P796" s="150">
        <v>829.67822000000001</v>
      </c>
      <c r="Q796" s="150">
        <v>134.14099999999999</v>
      </c>
      <c r="R796" s="150">
        <v>97.503178317525766</v>
      </c>
      <c r="S796" s="150">
        <v>289.75529999999998</v>
      </c>
      <c r="T796" s="150">
        <v>298.43999999999988</v>
      </c>
      <c r="U796" s="150">
        <v>10.20628</v>
      </c>
      <c r="V796" s="150">
        <v>0</v>
      </c>
      <c r="W796" s="150">
        <v>10</v>
      </c>
      <c r="X796" s="150">
        <v>312</v>
      </c>
      <c r="Y796" s="150">
        <v>770.66499999999996</v>
      </c>
      <c r="Z796" s="150">
        <v>2192.2060000000001</v>
      </c>
      <c r="AA796" s="150">
        <v>7518.0115700000006</v>
      </c>
      <c r="AB796" s="150">
        <v>133.74234394839459</v>
      </c>
      <c r="AC796" s="150">
        <v>1121.2973400000001</v>
      </c>
      <c r="AD796" s="150">
        <v>396.27199999999999</v>
      </c>
      <c r="AE796" s="150">
        <v>10198.60576</v>
      </c>
      <c r="AF796" s="150">
        <v>1326.655</v>
      </c>
      <c r="AG796" s="150">
        <v>327</v>
      </c>
      <c r="AH796" s="150">
        <v>1951.455111997831</v>
      </c>
      <c r="AI796" s="150">
        <v>450.91403930000001</v>
      </c>
      <c r="AJ796" s="150">
        <v>65.778300000000002</v>
      </c>
      <c r="AK796" s="150">
        <v>206</v>
      </c>
      <c r="AL796" s="150">
        <v>34726.796875</v>
      </c>
      <c r="AM796" s="150">
        <v>28817.0390625</v>
      </c>
      <c r="AN796" s="150">
        <v>5909.75927734375</v>
      </c>
      <c r="AO796" s="5" t="s">
        <v>498</v>
      </c>
    </row>
    <row r="797" spans="1:41" ht="14.25" x14ac:dyDescent="0.45">
      <c r="A797" s="150">
        <v>2015</v>
      </c>
      <c r="B797" s="5" t="s">
        <v>81</v>
      </c>
      <c r="C797" s="5" t="s">
        <v>169</v>
      </c>
      <c r="D797" s="5" t="s">
        <v>84</v>
      </c>
      <c r="E797" s="5" t="s">
        <v>93</v>
      </c>
      <c r="F797" s="5" t="s">
        <v>231</v>
      </c>
      <c r="G797" s="5" t="s">
        <v>87</v>
      </c>
      <c r="H797" s="5" t="s">
        <v>131</v>
      </c>
      <c r="I797" s="150">
        <v>171.94981384277344</v>
      </c>
      <c r="J797" s="150">
        <v>1774.4432373046875</v>
      </c>
      <c r="K797" s="150">
        <v>111.11860656738281</v>
      </c>
      <c r="L797" s="150">
        <v>200.35894775390625</v>
      </c>
      <c r="M797" s="150">
        <v>479.61453247070313</v>
      </c>
      <c r="N797" s="150">
        <v>3846.80908203125</v>
      </c>
      <c r="O797" s="150">
        <v>4.4977731704711914</v>
      </c>
      <c r="P797" s="150">
        <v>1699.3753662109375</v>
      </c>
      <c r="Q797" s="150">
        <v>106.24781036376953</v>
      </c>
      <c r="R797" s="150">
        <v>2351.637451171875</v>
      </c>
      <c r="S797" s="150">
        <v>202.8070068359375</v>
      </c>
      <c r="T797" s="150">
        <v>2946.46240234375</v>
      </c>
      <c r="U797" s="150">
        <v>0</v>
      </c>
      <c r="V797" s="150">
        <v>11267.3115234375</v>
      </c>
      <c r="W797" s="150">
        <v>1346.0897216796875</v>
      </c>
      <c r="X797" s="150">
        <v>970.70452880859375</v>
      </c>
      <c r="Y797" s="150">
        <v>0</v>
      </c>
      <c r="Z797" s="150">
        <v>0</v>
      </c>
      <c r="AA797" s="150">
        <v>6835.42236328125</v>
      </c>
      <c r="AB797" s="150">
        <v>49.05059814453125</v>
      </c>
      <c r="AC797" s="150">
        <v>208.77471923828125</v>
      </c>
      <c r="AD797" s="150">
        <v>516.97210693359375</v>
      </c>
      <c r="AE797" s="150">
        <v>0</v>
      </c>
      <c r="AF797" s="150">
        <v>5578.77197265625</v>
      </c>
      <c r="AG797" s="150">
        <v>2121.041259765625</v>
      </c>
      <c r="AH797" s="150">
        <v>1758.5960693359375</v>
      </c>
      <c r="AI797" s="150">
        <v>3538.516845703125</v>
      </c>
      <c r="AJ797" s="150">
        <v>546.17877197265625</v>
      </c>
      <c r="AK797" s="150">
        <v>518.169677734375</v>
      </c>
      <c r="AL797" s="150">
        <v>49150.92578125</v>
      </c>
      <c r="AM797" s="150">
        <v>36708.32421875</v>
      </c>
      <c r="AN797" s="150">
        <v>12442.6005859375</v>
      </c>
      <c r="AO797" s="5" t="s">
        <v>499</v>
      </c>
    </row>
    <row r="798" spans="1:41" ht="14.25" x14ac:dyDescent="0.45">
      <c r="A798" s="150">
        <v>2015</v>
      </c>
      <c r="B798" s="5" t="s">
        <v>81</v>
      </c>
      <c r="C798" s="5" t="s">
        <v>169</v>
      </c>
      <c r="D798" s="5" t="s">
        <v>84</v>
      </c>
      <c r="E798" s="5" t="s">
        <v>93</v>
      </c>
      <c r="F798" s="5" t="s">
        <v>231</v>
      </c>
      <c r="G798" s="5" t="s">
        <v>88</v>
      </c>
      <c r="H798" s="5" t="s">
        <v>131</v>
      </c>
      <c r="I798" s="150">
        <v>149.32834</v>
      </c>
      <c r="J798" s="150">
        <v>1541</v>
      </c>
      <c r="K798" s="150">
        <v>96.5</v>
      </c>
      <c r="L798" s="150">
        <v>174</v>
      </c>
      <c r="M798" s="150">
        <v>416.51711</v>
      </c>
      <c r="N798" s="150">
        <v>3340.7282100000002</v>
      </c>
      <c r="O798" s="150">
        <v>3.9060524999999999</v>
      </c>
      <c r="P798" s="150">
        <v>1475.8079299999999</v>
      </c>
      <c r="Q798" s="150">
        <v>92.27</v>
      </c>
      <c r="R798" s="150">
        <v>2042.259275896999</v>
      </c>
      <c r="S798" s="150">
        <v>176.126</v>
      </c>
      <c r="T798" s="150">
        <v>2558.83</v>
      </c>
      <c r="U798" s="150">
        <v>0</v>
      </c>
      <c r="V798" s="150">
        <v>9785</v>
      </c>
      <c r="W798" s="150">
        <v>1169</v>
      </c>
      <c r="X798" s="150">
        <v>843</v>
      </c>
      <c r="Y798" s="150">
        <v>0</v>
      </c>
      <c r="Z798" s="150">
        <v>0</v>
      </c>
      <c r="AA798" s="150">
        <v>5936.1637600000004</v>
      </c>
      <c r="AB798" s="150">
        <v>42.597570548801393</v>
      </c>
      <c r="AC798" s="150">
        <v>181.30860999999999</v>
      </c>
      <c r="AD798" s="150">
        <v>448.96</v>
      </c>
      <c r="AE798" s="150">
        <v>0</v>
      </c>
      <c r="AF798" s="150">
        <v>4844.8364199999996</v>
      </c>
      <c r="AG798" s="150">
        <v>1842</v>
      </c>
      <c r="AH798" s="150">
        <v>1527.2376530017959</v>
      </c>
      <c r="AI798" s="150">
        <v>3072.99446687</v>
      </c>
      <c r="AJ798" s="150">
        <v>474.32425999999992</v>
      </c>
      <c r="AK798" s="150">
        <v>450</v>
      </c>
      <c r="AL798" s="150">
        <v>42684.69921875</v>
      </c>
      <c r="AM798" s="150">
        <v>31879.02734375</v>
      </c>
      <c r="AN798" s="150">
        <v>10805.6689453125</v>
      </c>
      <c r="AO798" s="5" t="s">
        <v>500</v>
      </c>
    </row>
    <row r="799" spans="1:41" ht="14.25" x14ac:dyDescent="0.45">
      <c r="A799" s="150">
        <v>2015</v>
      </c>
      <c r="B799" s="5" t="s">
        <v>81</v>
      </c>
      <c r="C799" s="5" t="s">
        <v>169</v>
      </c>
      <c r="D799" s="5" t="s">
        <v>84</v>
      </c>
      <c r="E799" s="5" t="s">
        <v>93</v>
      </c>
      <c r="F799" s="5" t="s">
        <v>94</v>
      </c>
      <c r="G799" s="5" t="s">
        <v>87</v>
      </c>
      <c r="H799" s="5" t="s">
        <v>131</v>
      </c>
      <c r="I799" s="150">
        <v>4295.3203125</v>
      </c>
      <c r="J799" s="150">
        <v>2237.341552734375</v>
      </c>
      <c r="K799" s="150">
        <v>291.41976928710938</v>
      </c>
      <c r="L799" s="150">
        <v>210.72233581542969</v>
      </c>
      <c r="M799" s="150">
        <v>2501.22900390625</v>
      </c>
      <c r="N799" s="150">
        <v>4120.044921875</v>
      </c>
      <c r="O799" s="150">
        <v>299.15609741210938</v>
      </c>
      <c r="P799" s="150">
        <v>2654.739990234375</v>
      </c>
      <c r="Q799" s="150">
        <v>260.7095947265625</v>
      </c>
      <c r="R799" s="150">
        <v>2636.453125</v>
      </c>
      <c r="S799" s="150">
        <v>536.456787109375</v>
      </c>
      <c r="T799" s="150">
        <v>3290.112548828125</v>
      </c>
      <c r="U799" s="150">
        <v>11.752410888671875</v>
      </c>
      <c r="V799" s="150">
        <v>11267.3115234375</v>
      </c>
      <c r="W799" s="150">
        <v>1445.11767578125</v>
      </c>
      <c r="X799" s="150">
        <v>1333.42333984375</v>
      </c>
      <c r="Y799" s="150">
        <v>887.41162109375</v>
      </c>
      <c r="Z799" s="150">
        <v>2524.29931640625</v>
      </c>
      <c r="AA799" s="150">
        <v>15492.3232421875</v>
      </c>
      <c r="AB799" s="150">
        <v>672.8992919921875</v>
      </c>
      <c r="AC799" s="150">
        <v>1499.935302734375</v>
      </c>
      <c r="AD799" s="150">
        <v>973.274658203125</v>
      </c>
      <c r="AE799" s="150">
        <v>11830.00390625</v>
      </c>
      <c r="AF799" s="150">
        <v>7106.3994140625</v>
      </c>
      <c r="AG799" s="150">
        <v>3934.635009765625</v>
      </c>
      <c r="AH799" s="150">
        <v>4183.93896484375</v>
      </c>
      <c r="AI799" s="150">
        <v>4057.739013671875</v>
      </c>
      <c r="AJ799" s="150">
        <v>621.92169189453125</v>
      </c>
      <c r="AK799" s="150">
        <v>755.376220703125</v>
      </c>
      <c r="AL799" s="150">
        <v>91931.4609375</v>
      </c>
      <c r="AM799" s="150">
        <v>71591.3203125</v>
      </c>
      <c r="AN799" s="150">
        <v>20340.14453125</v>
      </c>
      <c r="AO799" s="5" t="s">
        <v>501</v>
      </c>
    </row>
    <row r="800" spans="1:41" ht="14.25" x14ac:dyDescent="0.45">
      <c r="A800" s="150">
        <v>2015</v>
      </c>
      <c r="B800" s="5" t="s">
        <v>81</v>
      </c>
      <c r="C800" s="5" t="s">
        <v>169</v>
      </c>
      <c r="D800" s="5" t="s">
        <v>84</v>
      </c>
      <c r="E800" s="5" t="s">
        <v>93</v>
      </c>
      <c r="F800" s="5" t="s">
        <v>94</v>
      </c>
      <c r="G800" s="5" t="s">
        <v>88</v>
      </c>
      <c r="H800" s="5" t="s">
        <v>131</v>
      </c>
      <c r="I800" s="150">
        <v>3730.2339599999982</v>
      </c>
      <c r="J800" s="150">
        <v>1943</v>
      </c>
      <c r="K800" s="150">
        <v>253.08099999999999</v>
      </c>
      <c r="L800" s="150">
        <v>183</v>
      </c>
      <c r="M800" s="150">
        <v>2172.1707200000001</v>
      </c>
      <c r="N800" s="150">
        <v>3578.0174200000001</v>
      </c>
      <c r="O800" s="150">
        <v>259.79953649999987</v>
      </c>
      <c r="P800" s="150">
        <v>2305.4861500000002</v>
      </c>
      <c r="Q800" s="150">
        <v>226.411</v>
      </c>
      <c r="R800" s="150">
        <v>2289.6049642145249</v>
      </c>
      <c r="S800" s="150">
        <v>465.88130000000001</v>
      </c>
      <c r="T800" s="150">
        <v>2857.27</v>
      </c>
      <c r="U800" s="150">
        <v>10.20628</v>
      </c>
      <c r="V800" s="150">
        <v>9785</v>
      </c>
      <c r="W800" s="150">
        <v>1255</v>
      </c>
      <c r="X800" s="150">
        <v>1158</v>
      </c>
      <c r="Y800" s="150">
        <v>770.66499999999996</v>
      </c>
      <c r="Z800" s="150">
        <v>2192.2060000000001</v>
      </c>
      <c r="AA800" s="150">
        <v>13454.17533</v>
      </c>
      <c r="AB800" s="150">
        <v>584.37361443272107</v>
      </c>
      <c r="AC800" s="150">
        <v>1302.6059499999999</v>
      </c>
      <c r="AD800" s="150">
        <v>845.23199999999997</v>
      </c>
      <c r="AE800" s="150">
        <v>10273.665000000001</v>
      </c>
      <c r="AF800" s="150">
        <v>6171.4914199999994</v>
      </c>
      <c r="AG800" s="150">
        <v>3417</v>
      </c>
      <c r="AH800" s="150">
        <v>3633.5058674988368</v>
      </c>
      <c r="AI800" s="150">
        <v>3523.9085061699998</v>
      </c>
      <c r="AJ800" s="150">
        <v>540.10255999999981</v>
      </c>
      <c r="AK800" s="150">
        <v>656</v>
      </c>
      <c r="AL800" s="150">
        <v>79837.09375</v>
      </c>
      <c r="AM800" s="150">
        <v>62172.8671875</v>
      </c>
      <c r="AN800" s="150">
        <v>17664.224609375</v>
      </c>
      <c r="AO800" s="5" t="s">
        <v>502</v>
      </c>
    </row>
    <row r="801" spans="1:41" ht="14.25" x14ac:dyDescent="0.45">
      <c r="A801" s="150">
        <v>2015</v>
      </c>
      <c r="B801" s="5" t="s">
        <v>81</v>
      </c>
      <c r="C801" s="5" t="s">
        <v>169</v>
      </c>
      <c r="D801" s="5" t="s">
        <v>84</v>
      </c>
      <c r="E801" s="5" t="s">
        <v>25</v>
      </c>
      <c r="F801" s="5" t="s">
        <v>25</v>
      </c>
      <c r="G801" s="5" t="s">
        <v>87</v>
      </c>
      <c r="H801" s="5" t="s">
        <v>131</v>
      </c>
      <c r="I801" s="150">
        <v>3303.35791015625</v>
      </c>
      <c r="J801" s="150">
        <v>7942.96533203125</v>
      </c>
      <c r="K801" s="150">
        <v>35.270084381103516</v>
      </c>
      <c r="L801" s="150">
        <v>545.805419921875</v>
      </c>
      <c r="M801" s="150">
        <v>17963.47265625</v>
      </c>
      <c r="N801" s="150">
        <v>4154.4970703125</v>
      </c>
      <c r="O801" s="150">
        <v>16189.7802734375</v>
      </c>
      <c r="P801" s="150">
        <v>0.76370149850845337</v>
      </c>
      <c r="Q801" s="150">
        <v>7759.39990234375</v>
      </c>
      <c r="R801" s="150">
        <v>255.17115783691406</v>
      </c>
      <c r="S801" s="150">
        <v>12395.71875</v>
      </c>
      <c r="T801" s="150">
        <v>59.393760681152344</v>
      </c>
      <c r="U801" s="150">
        <v>901.8426513671875</v>
      </c>
      <c r="V801" s="150">
        <v>1192.9417724609375</v>
      </c>
      <c r="W801" s="150">
        <v>4816.6748046875</v>
      </c>
      <c r="X801" s="150">
        <v>358.11282348632813</v>
      </c>
      <c r="Y801" s="150">
        <v>38917.48828125</v>
      </c>
      <c r="Z801" s="150">
        <v>2375.341552734375</v>
      </c>
      <c r="AA801" s="150">
        <v>31681.958984375</v>
      </c>
      <c r="AB801" s="150">
        <v>206.20872497558594</v>
      </c>
      <c r="AC801" s="150">
        <v>654.72003173828125</v>
      </c>
      <c r="AD801" s="150">
        <v>12593.8447265625</v>
      </c>
      <c r="AE801" s="150">
        <v>3311.43212890625</v>
      </c>
      <c r="AF801" s="150">
        <v>11226.470703125</v>
      </c>
      <c r="AG801" s="150">
        <v>32749.474609375</v>
      </c>
      <c r="AH801" s="150">
        <v>21235.11328125</v>
      </c>
      <c r="AI801" s="150">
        <v>216.14344787597656</v>
      </c>
      <c r="AJ801" s="150">
        <v>6708.44775390625</v>
      </c>
      <c r="AK801" s="150">
        <v>280.96310424804688</v>
      </c>
      <c r="AL801" s="150">
        <v>240032.765625</v>
      </c>
      <c r="AM801" s="150">
        <v>153682.078125</v>
      </c>
      <c r="AN801" s="150">
        <v>86350.6953125</v>
      </c>
      <c r="AO801" s="5" t="s">
        <v>517</v>
      </c>
    </row>
    <row r="802" spans="1:41" ht="14.25" x14ac:dyDescent="0.45">
      <c r="A802" s="150">
        <v>2015</v>
      </c>
      <c r="B802" s="5" t="s">
        <v>81</v>
      </c>
      <c r="C802" s="5" t="s">
        <v>169</v>
      </c>
      <c r="D802" s="5" t="s">
        <v>84</v>
      </c>
      <c r="E802" s="5" t="s">
        <v>25</v>
      </c>
      <c r="F802" s="5" t="s">
        <v>25</v>
      </c>
      <c r="G802" s="5" t="s">
        <v>88</v>
      </c>
      <c r="H802" s="5" t="s">
        <v>131</v>
      </c>
      <c r="I802" s="150">
        <v>2868.7728199999988</v>
      </c>
      <c r="J802" s="150">
        <v>6898</v>
      </c>
      <c r="K802" s="150">
        <v>30.63</v>
      </c>
      <c r="L802" s="150">
        <v>474</v>
      </c>
      <c r="M802" s="150">
        <v>15600.223612</v>
      </c>
      <c r="N802" s="150">
        <v>3607.9370800000002</v>
      </c>
      <c r="O802" s="150">
        <v>14059.875198</v>
      </c>
      <c r="P802" s="150">
        <v>0.66322999999999999</v>
      </c>
      <c r="Q802" s="150">
        <v>6738.5839999999998</v>
      </c>
      <c r="R802" s="150">
        <v>221.601195606717</v>
      </c>
      <c r="S802" s="150">
        <v>10764.955</v>
      </c>
      <c r="T802" s="150">
        <v>51.58</v>
      </c>
      <c r="U802" s="150">
        <v>783.19750999999997</v>
      </c>
      <c r="V802" s="150">
        <v>1036</v>
      </c>
      <c r="W802" s="150">
        <v>4183</v>
      </c>
      <c r="X802" s="150">
        <v>311</v>
      </c>
      <c r="Y802" s="150">
        <v>33797.559000000001</v>
      </c>
      <c r="Z802" s="150">
        <v>2062.8449999999998</v>
      </c>
      <c r="AA802" s="150">
        <v>27513.925060000009</v>
      </c>
      <c r="AB802" s="150">
        <v>179.08019704183991</v>
      </c>
      <c r="AC802" s="150">
        <v>568.58598999999992</v>
      </c>
      <c r="AD802" s="150">
        <v>10937.016</v>
      </c>
      <c r="AE802" s="150">
        <v>2875.7846599999998</v>
      </c>
      <c r="AF802" s="150">
        <v>9749.5319999999992</v>
      </c>
      <c r="AG802" s="150">
        <v>28441</v>
      </c>
      <c r="AH802" s="150">
        <v>18441.4520350577</v>
      </c>
      <c r="AI802" s="150">
        <v>187.70792226</v>
      </c>
      <c r="AJ802" s="150">
        <v>5825.8938399999997</v>
      </c>
      <c r="AK802" s="150">
        <v>244</v>
      </c>
      <c r="AL802" s="150">
        <v>208454.390625</v>
      </c>
      <c r="AM802" s="150">
        <v>133463.875</v>
      </c>
      <c r="AN802" s="150">
        <v>74990.5234375</v>
      </c>
      <c r="AO802" s="5" t="s">
        <v>518</v>
      </c>
    </row>
    <row r="803" spans="1:41" ht="14.25" x14ac:dyDescent="0.45">
      <c r="A803" s="150">
        <v>2015</v>
      </c>
      <c r="B803" s="5" t="s">
        <v>81</v>
      </c>
      <c r="C803" s="5" t="s">
        <v>169</v>
      </c>
      <c r="D803" s="5" t="s">
        <v>84</v>
      </c>
      <c r="E803" s="5" t="s">
        <v>261</v>
      </c>
      <c r="F803" s="5" t="s">
        <v>261</v>
      </c>
      <c r="G803" s="5" t="s">
        <v>87</v>
      </c>
      <c r="H803" s="5" t="s">
        <v>131</v>
      </c>
      <c r="I803" s="150">
        <v>3995.1572265625</v>
      </c>
      <c r="J803" s="150">
        <v>5105.69873046875</v>
      </c>
      <c r="K803" s="150">
        <v>349.12661743164063</v>
      </c>
      <c r="L803" s="150">
        <v>394.96044921875</v>
      </c>
      <c r="M803" s="150">
        <v>4879.1328125</v>
      </c>
      <c r="N803" s="150">
        <v>946.60968017578125</v>
      </c>
      <c r="O803" s="150">
        <v>103.34722900390625</v>
      </c>
      <c r="P803" s="150">
        <v>0</v>
      </c>
      <c r="Q803" s="150">
        <v>54.983558654785156</v>
      </c>
      <c r="R803" s="150">
        <v>157.87066650390625</v>
      </c>
      <c r="S803" s="150">
        <v>5842.65087890625</v>
      </c>
      <c r="T803" s="150">
        <v>166.64567565917969</v>
      </c>
      <c r="U803" s="150">
        <v>61.052238464355469</v>
      </c>
      <c r="V803" s="150">
        <v>537.7449951171875</v>
      </c>
      <c r="W803" s="150">
        <v>3871.30322265625</v>
      </c>
      <c r="X803" s="150">
        <v>2146.3740234375</v>
      </c>
      <c r="Y803" s="150">
        <v>7446.17236328125</v>
      </c>
      <c r="Z803" s="150">
        <v>2344.429931640625</v>
      </c>
      <c r="AA803" s="150">
        <v>20514.185546875</v>
      </c>
      <c r="AB803" s="150">
        <v>0</v>
      </c>
      <c r="AC803" s="150">
        <v>24.734540939331055</v>
      </c>
      <c r="AD803" s="150">
        <v>3349.958984375</v>
      </c>
      <c r="AE803" s="150">
        <v>686.59136962890625</v>
      </c>
      <c r="AF803" s="150">
        <v>5526.56787109375</v>
      </c>
      <c r="AG803" s="150">
        <v>42804.26953125</v>
      </c>
      <c r="AH803" s="150">
        <v>5080.92626953125</v>
      </c>
      <c r="AI803" s="150">
        <v>2138.763671875</v>
      </c>
      <c r="AJ803" s="150">
        <v>5422.0849609375</v>
      </c>
      <c r="AK803" s="150">
        <v>57.574409484863281</v>
      </c>
      <c r="AL803" s="150">
        <v>124008.921875</v>
      </c>
      <c r="AM803" s="150">
        <v>96023.1171875</v>
      </c>
      <c r="AN803" s="150">
        <v>27985.8046875</v>
      </c>
      <c r="AO803" s="5" t="s">
        <v>525</v>
      </c>
    </row>
    <row r="804" spans="1:41" ht="14.25" x14ac:dyDescent="0.45">
      <c r="A804" s="150">
        <v>2015</v>
      </c>
      <c r="B804" s="5" t="s">
        <v>81</v>
      </c>
      <c r="C804" s="5" t="s">
        <v>169</v>
      </c>
      <c r="D804" s="5" t="s">
        <v>84</v>
      </c>
      <c r="E804" s="5" t="s">
        <v>261</v>
      </c>
      <c r="F804" s="5" t="s">
        <v>261</v>
      </c>
      <c r="G804" s="5" t="s">
        <v>88</v>
      </c>
      <c r="H804" s="5" t="s">
        <v>131</v>
      </c>
      <c r="I804" s="150">
        <v>3469.5599499999989</v>
      </c>
      <c r="J804" s="150">
        <v>4434</v>
      </c>
      <c r="K804" s="150">
        <v>303.19600000000003</v>
      </c>
      <c r="L804" s="150">
        <v>343</v>
      </c>
      <c r="M804" s="150">
        <v>4237.241</v>
      </c>
      <c r="N804" s="150">
        <v>822.07506000000012</v>
      </c>
      <c r="O804" s="150">
        <v>89.751010000000008</v>
      </c>
      <c r="P804" s="150">
        <v>0</v>
      </c>
      <c r="Q804" s="150">
        <v>47.75</v>
      </c>
      <c r="R804" s="150">
        <v>137.10141999999999</v>
      </c>
      <c r="S804" s="150">
        <v>5074</v>
      </c>
      <c r="T804" s="150">
        <v>144.72200000000001</v>
      </c>
      <c r="U804" s="150">
        <v>53.020290000000003</v>
      </c>
      <c r="V804" s="150">
        <v>467</v>
      </c>
      <c r="W804" s="150">
        <v>3362</v>
      </c>
      <c r="X804" s="150">
        <v>1864</v>
      </c>
      <c r="Y804" s="150">
        <v>6466.5645600000007</v>
      </c>
      <c r="Z804" s="150">
        <v>2036</v>
      </c>
      <c r="AA804" s="150">
        <v>17815.367310000001</v>
      </c>
      <c r="AB804" s="150">
        <v>0</v>
      </c>
      <c r="AC804" s="150">
        <v>21.480499999999999</v>
      </c>
      <c r="AD804" s="150">
        <v>2909.2429999999999</v>
      </c>
      <c r="AE804" s="150">
        <v>596.26437999999996</v>
      </c>
      <c r="AF804" s="150">
        <v>4799.5004599999993</v>
      </c>
      <c r="AG804" s="150">
        <v>37173</v>
      </c>
      <c r="AH804" s="150">
        <v>4412.4868899999992</v>
      </c>
      <c r="AI804" s="150">
        <v>1857.390841037</v>
      </c>
      <c r="AJ804" s="150">
        <v>4708.7629200000283</v>
      </c>
      <c r="AK804" s="150">
        <v>50</v>
      </c>
      <c r="AL804" s="150">
        <v>107694.484375</v>
      </c>
      <c r="AM804" s="150">
        <v>83390.453125</v>
      </c>
      <c r="AN804" s="150">
        <v>24304.029296875</v>
      </c>
      <c r="AO804" s="5" t="s">
        <v>526</v>
      </c>
    </row>
    <row r="805" spans="1:41" ht="14.25" x14ac:dyDescent="0.45">
      <c r="A805" s="150">
        <v>2015</v>
      </c>
      <c r="B805" s="5" t="s">
        <v>81</v>
      </c>
      <c r="C805" s="5" t="s">
        <v>169</v>
      </c>
      <c r="D805" s="5" t="s">
        <v>84</v>
      </c>
      <c r="E805" s="5" t="s">
        <v>264</v>
      </c>
      <c r="F805" s="5" t="s">
        <v>264</v>
      </c>
      <c r="G805" s="5" t="s">
        <v>87</v>
      </c>
      <c r="H805" s="5" t="s">
        <v>131</v>
      </c>
      <c r="I805" s="150">
        <v>0</v>
      </c>
      <c r="J805" s="150">
        <v>0</v>
      </c>
      <c r="K805" s="150"/>
      <c r="L805" s="150"/>
      <c r="M805" s="150"/>
      <c r="N805" s="150"/>
      <c r="O805" s="150">
        <v>316.97756958007813</v>
      </c>
      <c r="P805" s="150">
        <v>125.41555786132813</v>
      </c>
      <c r="Q805" s="150">
        <v>0</v>
      </c>
      <c r="R805" s="150">
        <v>0</v>
      </c>
      <c r="S805" s="150"/>
      <c r="T805" s="150"/>
      <c r="U805" s="150"/>
      <c r="V805" s="150">
        <v>48.362503051757813</v>
      </c>
      <c r="W805" s="150">
        <v>0</v>
      </c>
      <c r="X805" s="150">
        <v>350.05239868164063</v>
      </c>
      <c r="Y805" s="150"/>
      <c r="Z805" s="150">
        <v>0</v>
      </c>
      <c r="AA805" s="150">
        <v>0</v>
      </c>
      <c r="AB805" s="150">
        <v>0</v>
      </c>
      <c r="AC805" s="150"/>
      <c r="AD805" s="150">
        <v>0</v>
      </c>
      <c r="AE805" s="150">
        <v>0</v>
      </c>
      <c r="AF805" s="150">
        <v>0</v>
      </c>
      <c r="AG805" s="150">
        <v>0</v>
      </c>
      <c r="AH805" s="150">
        <v>0</v>
      </c>
      <c r="AI805" s="150"/>
      <c r="AJ805" s="150">
        <v>0</v>
      </c>
      <c r="AK805" s="150"/>
      <c r="AL805" s="150">
        <v>840.8079833984375</v>
      </c>
      <c r="AM805" s="150">
        <v>173.77806091308594</v>
      </c>
      <c r="AN805" s="150">
        <v>667.02996826171875</v>
      </c>
      <c r="AO805" s="5" t="s">
        <v>527</v>
      </c>
    </row>
    <row r="806" spans="1:41" ht="14.25" x14ac:dyDescent="0.45">
      <c r="A806" s="150">
        <v>2015</v>
      </c>
      <c r="B806" s="5" t="s">
        <v>81</v>
      </c>
      <c r="C806" s="5" t="s">
        <v>169</v>
      </c>
      <c r="D806" s="5" t="s">
        <v>84</v>
      </c>
      <c r="E806" s="5" t="s">
        <v>264</v>
      </c>
      <c r="F806" s="5" t="s">
        <v>264</v>
      </c>
      <c r="G806" s="5" t="s">
        <v>88</v>
      </c>
      <c r="H806" s="5" t="s">
        <v>131</v>
      </c>
      <c r="I806" s="150">
        <v>0</v>
      </c>
      <c r="J806" s="150">
        <v>0</v>
      </c>
      <c r="K806" s="150"/>
      <c r="L806" s="150"/>
      <c r="M806" s="150"/>
      <c r="N806" s="150"/>
      <c r="O806" s="150">
        <v>275.27645000000001</v>
      </c>
      <c r="P806" s="150">
        <v>108.91606</v>
      </c>
      <c r="Q806" s="150">
        <v>0</v>
      </c>
      <c r="R806" s="150">
        <v>0</v>
      </c>
      <c r="S806" s="150"/>
      <c r="T806" s="150"/>
      <c r="U806" s="150"/>
      <c r="V806" s="150">
        <v>42</v>
      </c>
      <c r="W806" s="150">
        <v>0</v>
      </c>
      <c r="X806" s="150">
        <v>304</v>
      </c>
      <c r="Y806" s="150"/>
      <c r="Z806" s="150">
        <v>0</v>
      </c>
      <c r="AA806" s="150">
        <v>0</v>
      </c>
      <c r="AB806" s="150">
        <v>0</v>
      </c>
      <c r="AC806" s="150"/>
      <c r="AD806" s="150">
        <v>0</v>
      </c>
      <c r="AE806" s="150">
        <v>0</v>
      </c>
      <c r="AF806" s="150">
        <v>0</v>
      </c>
      <c r="AG806" s="150">
        <v>0</v>
      </c>
      <c r="AH806" s="150">
        <v>0</v>
      </c>
      <c r="AI806" s="150"/>
      <c r="AJ806" s="150">
        <v>0</v>
      </c>
      <c r="AK806" s="150"/>
      <c r="AL806" s="150">
        <v>730.1925048828125</v>
      </c>
      <c r="AM806" s="150">
        <v>150.91606140136719</v>
      </c>
      <c r="AN806" s="150">
        <v>579.2764892578125</v>
      </c>
      <c r="AO806" s="5" t="s">
        <v>528</v>
      </c>
    </row>
    <row r="807" spans="1:41" ht="14.25" x14ac:dyDescent="0.45">
      <c r="A807" s="150">
        <v>2015</v>
      </c>
      <c r="B807" s="5" t="s">
        <v>81</v>
      </c>
      <c r="C807" s="5" t="s">
        <v>179</v>
      </c>
      <c r="D807" s="5" t="s">
        <v>84</v>
      </c>
      <c r="E807" s="5" t="s">
        <v>109</v>
      </c>
      <c r="F807" s="5" t="s">
        <v>178</v>
      </c>
      <c r="G807" s="5" t="s">
        <v>87</v>
      </c>
      <c r="H807" s="5" t="s">
        <v>131</v>
      </c>
      <c r="I807" s="150">
        <v>3960.5947265625</v>
      </c>
      <c r="J807" s="150">
        <v>8637.3125</v>
      </c>
      <c r="K807" s="150">
        <v>1386.9444580078125</v>
      </c>
      <c r="L807" s="150">
        <v>1129.60986328125</v>
      </c>
      <c r="M807" s="150">
        <v>3603.709716796875</v>
      </c>
      <c r="N807" s="150">
        <v>3782.135009765625</v>
      </c>
      <c r="O807" s="150">
        <v>4704.05419921875</v>
      </c>
      <c r="P807" s="150">
        <v>6856.11767578125</v>
      </c>
      <c r="Q807" s="150">
        <v>1846.9317626953125</v>
      </c>
      <c r="R807" s="150">
        <v>4926.5546875</v>
      </c>
      <c r="S807" s="150">
        <v>3690.491943359375</v>
      </c>
      <c r="T807" s="150">
        <v>5022.73388671875</v>
      </c>
      <c r="U807" s="150">
        <v>527.07757568359375</v>
      </c>
      <c r="V807" s="150">
        <v>1879.2286376953125</v>
      </c>
      <c r="W807" s="150">
        <v>1127.306884765625</v>
      </c>
      <c r="X807" s="150">
        <v>11089.982421875</v>
      </c>
      <c r="Y807" s="150">
        <v>21653.375</v>
      </c>
      <c r="Z807" s="150">
        <v>6781.78173828125</v>
      </c>
      <c r="AA807" s="150">
        <v>52915.19140625</v>
      </c>
      <c r="AB807" s="150">
        <v>1053.96923828125</v>
      </c>
      <c r="AC807" s="150">
        <v>8937.0068359375</v>
      </c>
      <c r="AD807" s="150">
        <v>9707.384765625</v>
      </c>
      <c r="AE807" s="150">
        <v>10788.7333984375</v>
      </c>
      <c r="AF807" s="150">
        <v>17619.521484375</v>
      </c>
      <c r="AG807" s="150">
        <v>80503.9921875</v>
      </c>
      <c r="AH807" s="150">
        <v>13606.044921875</v>
      </c>
      <c r="AI807" s="150">
        <v>1008.388916015625</v>
      </c>
      <c r="AJ807" s="150">
        <v>20609.46875</v>
      </c>
      <c r="AK807" s="150">
        <v>1278.15185546875</v>
      </c>
      <c r="AL807" s="150">
        <v>310633.78125</v>
      </c>
      <c r="AM807" s="150">
        <v>253354.625</v>
      </c>
      <c r="AN807" s="150">
        <v>57279.16796875</v>
      </c>
      <c r="AO807" s="5" t="s">
        <v>464</v>
      </c>
    </row>
    <row r="808" spans="1:41" ht="14.25" x14ac:dyDescent="0.45">
      <c r="A808" s="150">
        <v>2015</v>
      </c>
      <c r="B808" s="5" t="s">
        <v>81</v>
      </c>
      <c r="C808" s="5" t="s">
        <v>179</v>
      </c>
      <c r="D808" s="5" t="s">
        <v>84</v>
      </c>
      <c r="E808" s="5" t="s">
        <v>109</v>
      </c>
      <c r="F808" s="5" t="s">
        <v>178</v>
      </c>
      <c r="G808" s="5" t="s">
        <v>88</v>
      </c>
      <c r="H808" s="5" t="s">
        <v>131</v>
      </c>
      <c r="I808" s="150">
        <v>3439.5444500000008</v>
      </c>
      <c r="J808" s="150">
        <v>7501</v>
      </c>
      <c r="K808" s="150">
        <v>1204.48</v>
      </c>
      <c r="L808" s="150">
        <v>981</v>
      </c>
      <c r="M808" s="150">
        <v>3129.6107244999998</v>
      </c>
      <c r="N808" s="150">
        <v>3284.562570000001</v>
      </c>
      <c r="O808" s="150">
        <v>4085.1953295000012</v>
      </c>
      <c r="P808" s="150">
        <v>5954.1366300000009</v>
      </c>
      <c r="Q808" s="150">
        <v>1603.952</v>
      </c>
      <c r="R808" s="150">
        <v>4278.4241200861097</v>
      </c>
      <c r="S808" s="150">
        <v>3204.9760000000001</v>
      </c>
      <c r="T808" s="150">
        <v>4361.95</v>
      </c>
      <c r="U808" s="150">
        <v>457.73597000000001</v>
      </c>
      <c r="V808" s="150">
        <v>1632</v>
      </c>
      <c r="W808" s="150">
        <v>979</v>
      </c>
      <c r="X808" s="150">
        <v>9631</v>
      </c>
      <c r="Y808" s="150">
        <v>18804.687999999998</v>
      </c>
      <c r="Z808" s="150">
        <v>5889.58</v>
      </c>
      <c r="AA808" s="150">
        <v>45953.744100000004</v>
      </c>
      <c r="AB808" s="150">
        <v>915.31054260887072</v>
      </c>
      <c r="AC808" s="150">
        <v>7761.266799999933</v>
      </c>
      <c r="AD808" s="150">
        <v>8430.2950000000001</v>
      </c>
      <c r="AE808" s="150">
        <v>9369.3829900000001</v>
      </c>
      <c r="AF808" s="150">
        <v>15301.521609999991</v>
      </c>
      <c r="AG808" s="150">
        <v>69913</v>
      </c>
      <c r="AH808" s="150">
        <v>11816.05266073245</v>
      </c>
      <c r="AI808" s="150">
        <v>875.72667660397235</v>
      </c>
      <c r="AJ808" s="150">
        <v>17898.11518999999</v>
      </c>
      <c r="AK808" s="150">
        <v>1110</v>
      </c>
      <c r="AL808" s="150">
        <v>269767.25</v>
      </c>
      <c r="AM808" s="150">
        <v>220023.640625</v>
      </c>
      <c r="AN808" s="150">
        <v>49743.59375</v>
      </c>
      <c r="AO808" s="5" t="s">
        <v>465</v>
      </c>
    </row>
    <row r="809" spans="1:41" ht="14.25" x14ac:dyDescent="0.45">
      <c r="A809" s="150">
        <v>2015</v>
      </c>
      <c r="B809" s="5" t="s">
        <v>81</v>
      </c>
      <c r="C809" s="5" t="s">
        <v>179</v>
      </c>
      <c r="D809" s="5" t="s">
        <v>84</v>
      </c>
      <c r="E809" s="5" t="s">
        <v>109</v>
      </c>
      <c r="F809" s="5" t="s">
        <v>182</v>
      </c>
      <c r="G809" s="5" t="s">
        <v>87</v>
      </c>
      <c r="H809" s="5" t="s">
        <v>131</v>
      </c>
      <c r="I809" s="150">
        <v>3088.168212890625</v>
      </c>
      <c r="J809" s="150">
        <v>8637.3125</v>
      </c>
      <c r="K809" s="150">
        <v>1229.72021484375</v>
      </c>
      <c r="L809" s="150">
        <v>1129.60986328125</v>
      </c>
      <c r="M809" s="150">
        <v>3603.709716796875</v>
      </c>
      <c r="N809" s="150">
        <v>3774.3681640625</v>
      </c>
      <c r="O809" s="150">
        <v>4695.91796875</v>
      </c>
      <c r="P809" s="150">
        <v>6856.11767578125</v>
      </c>
      <c r="Q809" s="150">
        <v>1821.1971435546875</v>
      </c>
      <c r="R809" s="150">
        <v>4805.359375</v>
      </c>
      <c r="S809" s="150">
        <v>3690.491943359375</v>
      </c>
      <c r="T809" s="150">
        <v>4975.6611328125</v>
      </c>
      <c r="U809" s="150">
        <v>466.02532958984375</v>
      </c>
      <c r="V809" s="150">
        <v>1814.745361328125</v>
      </c>
      <c r="W809" s="150">
        <v>827.91998291015625</v>
      </c>
      <c r="X809" s="150">
        <v>8943.6083984375</v>
      </c>
      <c r="Y809" s="150">
        <v>21653.375</v>
      </c>
      <c r="Z809" s="150">
        <v>6764.50927734375</v>
      </c>
      <c r="AA809" s="150">
        <v>52915.19140625</v>
      </c>
      <c r="AB809" s="150">
        <v>1053.96923828125</v>
      </c>
      <c r="AC809" s="150">
        <v>8912.2724609375</v>
      </c>
      <c r="AD809" s="150">
        <v>9707.384765625</v>
      </c>
      <c r="AE809" s="150">
        <v>10788.7333984375</v>
      </c>
      <c r="AF809" s="150">
        <v>17238.52734375</v>
      </c>
      <c r="AG809" s="150">
        <v>80419.9375</v>
      </c>
      <c r="AH809" s="150">
        <v>13002.017578125</v>
      </c>
      <c r="AI809" s="150">
        <v>951.10986328125</v>
      </c>
      <c r="AJ809" s="150">
        <v>20609.46875</v>
      </c>
      <c r="AK809" s="150">
        <v>1278.15185546875</v>
      </c>
      <c r="AL809" s="150">
        <v>305654.59375</v>
      </c>
      <c r="AM809" s="150">
        <v>251694.921875</v>
      </c>
      <c r="AN809" s="150">
        <v>53959.66015625</v>
      </c>
      <c r="AO809" s="5" t="s">
        <v>466</v>
      </c>
    </row>
    <row r="810" spans="1:41" ht="14.25" x14ac:dyDescent="0.45">
      <c r="A810" s="150">
        <v>2015</v>
      </c>
      <c r="B810" s="5" t="s">
        <v>81</v>
      </c>
      <c r="C810" s="5" t="s">
        <v>179</v>
      </c>
      <c r="D810" s="5" t="s">
        <v>84</v>
      </c>
      <c r="E810" s="5" t="s">
        <v>109</v>
      </c>
      <c r="F810" s="5" t="s">
        <v>182</v>
      </c>
      <c r="G810" s="5" t="s">
        <v>88</v>
      </c>
      <c r="H810" s="5" t="s">
        <v>131</v>
      </c>
      <c r="I810" s="150">
        <v>2681.8931987981391</v>
      </c>
      <c r="J810" s="150">
        <v>7501</v>
      </c>
      <c r="K810" s="150">
        <v>1067.94</v>
      </c>
      <c r="L810" s="150">
        <v>981</v>
      </c>
      <c r="M810" s="150">
        <v>3129.6107244999998</v>
      </c>
      <c r="N810" s="150">
        <v>3277.8175700000011</v>
      </c>
      <c r="O810" s="150">
        <v>4078.1294295000012</v>
      </c>
      <c r="P810" s="150">
        <v>5954.1366300000009</v>
      </c>
      <c r="Q810" s="150">
        <v>1581.6030000000001</v>
      </c>
      <c r="R810" s="150">
        <v>4173.1730000861098</v>
      </c>
      <c r="S810" s="150">
        <v>3204.9760000000001</v>
      </c>
      <c r="T810" s="150">
        <v>4321.07</v>
      </c>
      <c r="U810" s="150">
        <v>404.71568000000002</v>
      </c>
      <c r="V810" s="150">
        <v>1576</v>
      </c>
      <c r="W810" s="150">
        <v>719</v>
      </c>
      <c r="X810" s="150">
        <v>7767</v>
      </c>
      <c r="Y810" s="150">
        <v>18804.687999999998</v>
      </c>
      <c r="Z810" s="150">
        <v>5874.58</v>
      </c>
      <c r="AA810" s="150">
        <v>45953.744100000004</v>
      </c>
      <c r="AB810" s="150">
        <v>915.31054260887072</v>
      </c>
      <c r="AC810" s="150">
        <v>7739.7862999999334</v>
      </c>
      <c r="AD810" s="150">
        <v>8430.2950000000001</v>
      </c>
      <c r="AE810" s="150">
        <v>9369.3829900000001</v>
      </c>
      <c r="AF810" s="150">
        <v>14970.650250000001</v>
      </c>
      <c r="AG810" s="150">
        <v>69840</v>
      </c>
      <c r="AH810" s="150">
        <v>11291.49024073245</v>
      </c>
      <c r="AI810" s="150">
        <v>825.98320571397232</v>
      </c>
      <c r="AJ810" s="150">
        <v>17898.11518999999</v>
      </c>
      <c r="AK810" s="150">
        <v>1110</v>
      </c>
      <c r="AL810" s="150">
        <v>265443.09375</v>
      </c>
      <c r="AM810" s="150">
        <v>218582.28125</v>
      </c>
      <c r="AN810" s="150">
        <v>46860.80859375</v>
      </c>
      <c r="AO810" s="5" t="s">
        <v>467</v>
      </c>
    </row>
    <row r="811" spans="1:41" ht="14.25" x14ac:dyDescent="0.45">
      <c r="A811" s="150">
        <v>2015</v>
      </c>
      <c r="B811" s="5" t="s">
        <v>81</v>
      </c>
      <c r="C811" s="5" t="s">
        <v>179</v>
      </c>
      <c r="D811" s="5" t="s">
        <v>84</v>
      </c>
      <c r="E811" s="5" t="s">
        <v>109</v>
      </c>
      <c r="F811" s="5" t="s">
        <v>185</v>
      </c>
      <c r="G811" s="5" t="s">
        <v>87</v>
      </c>
      <c r="H811" s="5" t="s">
        <v>131</v>
      </c>
      <c r="I811" s="150">
        <v>872.42645263671875</v>
      </c>
      <c r="J811" s="150">
        <v>0</v>
      </c>
      <c r="K811" s="150">
        <v>157.22419738769531</v>
      </c>
      <c r="L811" s="150"/>
      <c r="M811" s="150"/>
      <c r="N811" s="150">
        <v>7.7667875289916992</v>
      </c>
      <c r="O811" s="150">
        <v>8.1363000869750977</v>
      </c>
      <c r="P811" s="150">
        <v>0</v>
      </c>
      <c r="Q811" s="150">
        <v>25.734609603881836</v>
      </c>
      <c r="R811" s="150">
        <v>121.19541931152344</v>
      </c>
      <c r="S811" s="150"/>
      <c r="T811" s="150">
        <v>47.072837829589844</v>
      </c>
      <c r="U811" s="150">
        <v>61.052238464355469</v>
      </c>
      <c r="V811" s="150">
        <v>64.48333740234375</v>
      </c>
      <c r="W811" s="150">
        <v>299.38693237304688</v>
      </c>
      <c r="X811" s="150">
        <v>2146.3740234375</v>
      </c>
      <c r="Y811" s="150"/>
      <c r="Z811" s="150">
        <v>17.272321701049805</v>
      </c>
      <c r="AA811" s="150">
        <v>0</v>
      </c>
      <c r="AB811" s="150">
        <v>0</v>
      </c>
      <c r="AC811" s="150">
        <v>24.734540939331055</v>
      </c>
      <c r="AD811" s="150">
        <v>0</v>
      </c>
      <c r="AE811" s="150">
        <v>0</v>
      </c>
      <c r="AF811" s="150">
        <v>380.99444580078125</v>
      </c>
      <c r="AG811" s="150">
        <v>84.058639526367188</v>
      </c>
      <c r="AH811" s="150">
        <v>604.02740478515625</v>
      </c>
      <c r="AI811" s="150">
        <v>57.279018402099609</v>
      </c>
      <c r="AJ811" s="150">
        <v>0</v>
      </c>
      <c r="AK811" s="150"/>
      <c r="AL811" s="150">
        <v>4979.21923828125</v>
      </c>
      <c r="AM811" s="150">
        <v>1659.71875</v>
      </c>
      <c r="AN811" s="150">
        <v>3319.500732421875</v>
      </c>
      <c r="AO811" s="5" t="s">
        <v>468</v>
      </c>
    </row>
    <row r="812" spans="1:41" ht="14.25" x14ac:dyDescent="0.45">
      <c r="A812" s="150">
        <v>2015</v>
      </c>
      <c r="B812" s="5" t="s">
        <v>81</v>
      </c>
      <c r="C812" s="5" t="s">
        <v>179</v>
      </c>
      <c r="D812" s="5" t="s">
        <v>84</v>
      </c>
      <c r="E812" s="5" t="s">
        <v>109</v>
      </c>
      <c r="F812" s="5" t="s">
        <v>185</v>
      </c>
      <c r="G812" s="5" t="s">
        <v>88</v>
      </c>
      <c r="H812" s="5" t="s">
        <v>131</v>
      </c>
      <c r="I812" s="150">
        <v>757.65125120186156</v>
      </c>
      <c r="J812" s="150">
        <v>0</v>
      </c>
      <c r="K812" s="150">
        <v>136.54</v>
      </c>
      <c r="L812" s="150"/>
      <c r="M812" s="150"/>
      <c r="N812" s="150">
        <v>6.7450000000000001</v>
      </c>
      <c r="O812" s="150">
        <v>7.065900000000001</v>
      </c>
      <c r="P812" s="150">
        <v>0</v>
      </c>
      <c r="Q812" s="150">
        <v>22.349</v>
      </c>
      <c r="R812" s="150">
        <v>105.25112</v>
      </c>
      <c r="S812" s="150"/>
      <c r="T812" s="150">
        <v>40.880000000000003</v>
      </c>
      <c r="U812" s="150">
        <v>53.020290000000003</v>
      </c>
      <c r="V812" s="150">
        <v>56</v>
      </c>
      <c r="W812" s="150">
        <v>260</v>
      </c>
      <c r="X812" s="150">
        <v>1864</v>
      </c>
      <c r="Y812" s="150"/>
      <c r="Z812" s="150">
        <v>15</v>
      </c>
      <c r="AA812" s="150">
        <v>0</v>
      </c>
      <c r="AB812" s="150">
        <v>0</v>
      </c>
      <c r="AC812" s="150">
        <v>21.480499999999999</v>
      </c>
      <c r="AD812" s="150">
        <v>0</v>
      </c>
      <c r="AE812" s="150">
        <v>0</v>
      </c>
      <c r="AF812" s="150">
        <v>330.87135999999998</v>
      </c>
      <c r="AG812" s="150">
        <v>73</v>
      </c>
      <c r="AH812" s="150">
        <v>524.56241999999975</v>
      </c>
      <c r="AI812" s="150">
        <v>49.743470890000012</v>
      </c>
      <c r="AJ812" s="150">
        <v>0</v>
      </c>
      <c r="AK812" s="150"/>
      <c r="AL812" s="150">
        <v>4324.16015625</v>
      </c>
      <c r="AM812" s="150">
        <v>1441.368408203125</v>
      </c>
      <c r="AN812" s="150">
        <v>2882.791748046875</v>
      </c>
      <c r="AO812" s="5" t="s">
        <v>469</v>
      </c>
    </row>
    <row r="813" spans="1:41" ht="14.25" x14ac:dyDescent="0.45">
      <c r="A813" s="150">
        <v>2015</v>
      </c>
      <c r="B813" s="5" t="s">
        <v>81</v>
      </c>
      <c r="C813" s="5" t="s">
        <v>179</v>
      </c>
      <c r="D813" s="5" t="s">
        <v>84</v>
      </c>
      <c r="E813" s="5" t="s">
        <v>109</v>
      </c>
      <c r="F813" s="5" t="s">
        <v>188</v>
      </c>
      <c r="G813" s="5" t="s">
        <v>87</v>
      </c>
      <c r="H813" s="5" t="s">
        <v>131</v>
      </c>
      <c r="I813" s="150">
        <v>475.036865234375</v>
      </c>
      <c r="J813" s="150">
        <v>358.11282348632813</v>
      </c>
      <c r="K813" s="150">
        <v>5.04351806640625</v>
      </c>
      <c r="L813" s="150">
        <v>396.1119384765625</v>
      </c>
      <c r="M813" s="150">
        <v>785.55743408203125</v>
      </c>
      <c r="N813" s="150">
        <v>661.7830810546875</v>
      </c>
      <c r="O813" s="150">
        <v>404.77899169921875</v>
      </c>
      <c r="P813" s="150">
        <v>720.6278076171875</v>
      </c>
      <c r="Q813" s="150">
        <v>445.36569213867188</v>
      </c>
      <c r="R813" s="150">
        <v>1514.939208984375</v>
      </c>
      <c r="S813" s="150">
        <v>65.971031188964844</v>
      </c>
      <c r="T813" s="150">
        <v>494.921142578125</v>
      </c>
      <c r="U813" s="150">
        <v>154.02467346191406</v>
      </c>
      <c r="V813" s="150">
        <v>24.181251525878906</v>
      </c>
      <c r="W813" s="150">
        <v>0</v>
      </c>
      <c r="X813" s="150">
        <v>341.99197387695313</v>
      </c>
      <c r="Y813" s="150">
        <v>62.053695678710938</v>
      </c>
      <c r="Z813" s="150">
        <v>0</v>
      </c>
      <c r="AA813" s="150">
        <v>1379.69775390625</v>
      </c>
      <c r="AB813" s="150">
        <v>0</v>
      </c>
      <c r="AC813" s="150">
        <v>191.70011901855469</v>
      </c>
      <c r="AD813" s="150">
        <v>175.00749206542969</v>
      </c>
      <c r="AE813" s="150">
        <v>237.18191528320313</v>
      </c>
      <c r="AF813" s="150">
        <v>3782.477294921875</v>
      </c>
      <c r="AG813" s="150">
        <v>6204.21826171875</v>
      </c>
      <c r="AH813" s="150">
        <v>116.75102233886719</v>
      </c>
      <c r="AI813" s="150">
        <v>103.76703643798828</v>
      </c>
      <c r="AJ813" s="150">
        <v>106.93535614013672</v>
      </c>
      <c r="AK813" s="150">
        <v>104.78542327880859</v>
      </c>
      <c r="AL813" s="150">
        <v>19313.025390625</v>
      </c>
      <c r="AM813" s="150">
        <v>16714.44921875</v>
      </c>
      <c r="AN813" s="150">
        <v>2598.5751953125</v>
      </c>
      <c r="AO813" s="5" t="s">
        <v>470</v>
      </c>
    </row>
    <row r="814" spans="1:41" ht="14.25" x14ac:dyDescent="0.45">
      <c r="A814" s="150">
        <v>2015</v>
      </c>
      <c r="B814" s="5" t="s">
        <v>81</v>
      </c>
      <c r="C814" s="5" t="s">
        <v>179</v>
      </c>
      <c r="D814" s="5" t="s">
        <v>84</v>
      </c>
      <c r="E814" s="5" t="s">
        <v>109</v>
      </c>
      <c r="F814" s="5" t="s">
        <v>188</v>
      </c>
      <c r="G814" s="5" t="s">
        <v>88</v>
      </c>
      <c r="H814" s="5" t="s">
        <v>131</v>
      </c>
      <c r="I814" s="150">
        <v>412.54167000000012</v>
      </c>
      <c r="J814" s="150">
        <v>311</v>
      </c>
      <c r="K814" s="150">
        <v>4.38</v>
      </c>
      <c r="L814" s="150">
        <v>344</v>
      </c>
      <c r="M814" s="150">
        <v>682.2106</v>
      </c>
      <c r="N814" s="150">
        <v>574.7198400000002</v>
      </c>
      <c r="O814" s="150">
        <v>351.52684349999998</v>
      </c>
      <c r="P814" s="150">
        <v>625.82300999999995</v>
      </c>
      <c r="Q814" s="150">
        <v>386.774</v>
      </c>
      <c r="R814" s="150">
        <v>1315.6358983466271</v>
      </c>
      <c r="S814" s="150">
        <v>57.291974757388317</v>
      </c>
      <c r="T814" s="150">
        <v>429.81</v>
      </c>
      <c r="U814" s="150">
        <v>133.76141000000001</v>
      </c>
      <c r="V814" s="150">
        <v>21</v>
      </c>
      <c r="W814" s="150">
        <v>0</v>
      </c>
      <c r="X814" s="150">
        <v>297</v>
      </c>
      <c r="Y814" s="150">
        <v>53.89</v>
      </c>
      <c r="Z814" s="150">
        <v>0</v>
      </c>
      <c r="AA814" s="150">
        <v>1198.186643910688</v>
      </c>
      <c r="AB814" s="150">
        <v>0</v>
      </c>
      <c r="AC814" s="150">
        <v>166.48032000000001</v>
      </c>
      <c r="AD814" s="150">
        <v>151.98374999999999</v>
      </c>
      <c r="AE814" s="150">
        <v>205.97859</v>
      </c>
      <c r="AF814" s="150">
        <v>3284.8598999999999</v>
      </c>
      <c r="AG814" s="150">
        <v>5388</v>
      </c>
      <c r="AH814" s="150">
        <v>101.39142029659691</v>
      </c>
      <c r="AI814" s="150">
        <v>90.115588119999998</v>
      </c>
      <c r="AJ814" s="150">
        <v>92.86708999999999</v>
      </c>
      <c r="AK814" s="150">
        <v>91</v>
      </c>
      <c r="AL814" s="150">
        <v>16772.228515625</v>
      </c>
      <c r="AM814" s="150">
        <v>14515.5185546875</v>
      </c>
      <c r="AN814" s="150">
        <v>2256.710205078125</v>
      </c>
      <c r="AO814" s="5" t="s">
        <v>471</v>
      </c>
    </row>
    <row r="815" spans="1:41" ht="14.25" x14ac:dyDescent="0.45">
      <c r="A815" s="150">
        <v>2015</v>
      </c>
      <c r="B815" s="5" t="s">
        <v>81</v>
      </c>
      <c r="C815" s="5" t="s">
        <v>179</v>
      </c>
      <c r="D815" s="5" t="s">
        <v>84</v>
      </c>
      <c r="E815" s="5" t="s">
        <v>109</v>
      </c>
      <c r="F815" s="5" t="s">
        <v>191</v>
      </c>
      <c r="G815" s="5" t="s">
        <v>87</v>
      </c>
      <c r="H815" s="5" t="s">
        <v>131</v>
      </c>
      <c r="I815" s="150">
        <v>1085.393310546875</v>
      </c>
      <c r="J815" s="150">
        <v>4861.5830078125</v>
      </c>
      <c r="K815" s="150">
        <v>387.02670288085938</v>
      </c>
      <c r="L815" s="150">
        <v>423.74765014648438</v>
      </c>
      <c r="M815" s="150">
        <v>1347.3621826171875</v>
      </c>
      <c r="N815" s="150">
        <v>251.98228454589844</v>
      </c>
      <c r="O815" s="150">
        <v>2959.19921875</v>
      </c>
      <c r="P815" s="150">
        <v>2099.6455078125</v>
      </c>
      <c r="Q815" s="150">
        <v>237.95387268066406</v>
      </c>
      <c r="R815" s="150">
        <v>52.921371459960938</v>
      </c>
      <c r="S815" s="150">
        <v>2657.5498046875</v>
      </c>
      <c r="T815" s="150">
        <v>2927.0830078125</v>
      </c>
      <c r="U815" s="150">
        <v>26.102451324462891</v>
      </c>
      <c r="V815" s="150">
        <v>958.03814697265625</v>
      </c>
      <c r="W815" s="150">
        <v>663.2572021484375</v>
      </c>
      <c r="X815" s="150">
        <v>7808.2412109375</v>
      </c>
      <c r="Y815" s="150">
        <v>2937.330078125</v>
      </c>
      <c r="Z815" s="150">
        <v>5526.509765625</v>
      </c>
      <c r="AA815" s="150">
        <v>26143.52734375</v>
      </c>
      <c r="AB815" s="150">
        <v>670.88323974609375</v>
      </c>
      <c r="AC815" s="150">
        <v>6514.81396484375</v>
      </c>
      <c r="AD815" s="150">
        <v>2319.645263671875</v>
      </c>
      <c r="AE815" s="150">
        <v>2576.4443359375</v>
      </c>
      <c r="AF815" s="150">
        <v>6057.56494140625</v>
      </c>
      <c r="AG815" s="150">
        <v>24087.98046875</v>
      </c>
      <c r="AH815" s="150">
        <v>8518.0595703125</v>
      </c>
      <c r="AI815" s="150">
        <v>26.137857437133789</v>
      </c>
      <c r="AJ815" s="150">
        <v>12069.2734375</v>
      </c>
      <c r="AK815" s="150">
        <v>317.81072998046875</v>
      </c>
      <c r="AL815" s="150">
        <v>126513.0859375</v>
      </c>
      <c r="AM815" s="150">
        <v>95910.8125</v>
      </c>
      <c r="AN815" s="150">
        <v>30602.25390625</v>
      </c>
      <c r="AO815" s="5" t="s">
        <v>472</v>
      </c>
    </row>
    <row r="816" spans="1:41" ht="14.25" x14ac:dyDescent="0.45">
      <c r="A816" s="150">
        <v>2015</v>
      </c>
      <c r="B816" s="5" t="s">
        <v>81</v>
      </c>
      <c r="C816" s="5" t="s">
        <v>179</v>
      </c>
      <c r="D816" s="5" t="s">
        <v>84</v>
      </c>
      <c r="E816" s="5" t="s">
        <v>109</v>
      </c>
      <c r="F816" s="5" t="s">
        <v>191</v>
      </c>
      <c r="G816" s="5" t="s">
        <v>88</v>
      </c>
      <c r="H816" s="5" t="s">
        <v>131</v>
      </c>
      <c r="I816" s="150">
        <v>942.60052000000007</v>
      </c>
      <c r="J816" s="150">
        <v>4222</v>
      </c>
      <c r="K816" s="150">
        <v>336.11</v>
      </c>
      <c r="L816" s="150">
        <v>368</v>
      </c>
      <c r="M816" s="150">
        <v>1170.1050765</v>
      </c>
      <c r="N816" s="150">
        <v>218.83185</v>
      </c>
      <c r="O816" s="150">
        <v>2569.8911280000011</v>
      </c>
      <c r="P816" s="150">
        <v>1823.4191499999999</v>
      </c>
      <c r="Q816" s="150">
        <v>206.649</v>
      </c>
      <c r="R816" s="150">
        <v>45.95910956626787</v>
      </c>
      <c r="S816" s="150">
        <v>2307.9263462927829</v>
      </c>
      <c r="T816" s="150">
        <v>2542</v>
      </c>
      <c r="U816" s="150">
        <v>22.66845</v>
      </c>
      <c r="V816" s="150">
        <v>832</v>
      </c>
      <c r="W816" s="150">
        <v>576</v>
      </c>
      <c r="X816" s="150">
        <v>6781</v>
      </c>
      <c r="Y816" s="150">
        <v>2550.8989999999999</v>
      </c>
      <c r="Z816" s="150">
        <v>4799.45</v>
      </c>
      <c r="AA816" s="150">
        <v>22704.122128353509</v>
      </c>
      <c r="AB816" s="150">
        <v>582.6227769649953</v>
      </c>
      <c r="AC816" s="150">
        <v>5657.7341399999304</v>
      </c>
      <c r="AD816" s="150">
        <v>2014.4760000000001</v>
      </c>
      <c r="AE816" s="150">
        <v>2237.4909499999999</v>
      </c>
      <c r="AF816" s="150">
        <v>5260.6402199999966</v>
      </c>
      <c r="AG816" s="150">
        <v>20919</v>
      </c>
      <c r="AH816" s="150">
        <v>7397.4352563333478</v>
      </c>
      <c r="AI816" s="150">
        <v>22.699197730000002</v>
      </c>
      <c r="AJ816" s="150">
        <v>10481.456809999991</v>
      </c>
      <c r="AK816" s="150">
        <v>276</v>
      </c>
      <c r="AL816" s="150">
        <v>109869.1796875</v>
      </c>
      <c r="AM816" s="150">
        <v>83292.921875</v>
      </c>
      <c r="AN816" s="150">
        <v>26576.267578125</v>
      </c>
      <c r="AO816" s="5" t="s">
        <v>473</v>
      </c>
    </row>
    <row r="817" spans="1:41" ht="14.25" x14ac:dyDescent="0.45">
      <c r="A817" s="150">
        <v>2015</v>
      </c>
      <c r="B817" s="5" t="s">
        <v>81</v>
      </c>
      <c r="C817" s="5" t="s">
        <v>179</v>
      </c>
      <c r="D817" s="5" t="s">
        <v>84</v>
      </c>
      <c r="E817" s="5" t="s">
        <v>109</v>
      </c>
      <c r="F817" s="5" t="s">
        <v>194</v>
      </c>
      <c r="G817" s="5" t="s">
        <v>87</v>
      </c>
      <c r="H817" s="5" t="s">
        <v>131</v>
      </c>
      <c r="I817" s="150">
        <v>523.200927734375</v>
      </c>
      <c r="J817" s="150">
        <v>709.31671142578125</v>
      </c>
      <c r="K817" s="150">
        <v>68.041435241699219</v>
      </c>
      <c r="L817" s="150">
        <v>112.84584045410156</v>
      </c>
      <c r="M817" s="150">
        <v>1318.3489990234375</v>
      </c>
      <c r="N817" s="150">
        <v>1561.329345703125</v>
      </c>
      <c r="O817" s="150">
        <v>495.43630981445313</v>
      </c>
      <c r="P817" s="150">
        <v>2182.810546875</v>
      </c>
      <c r="Q817" s="150">
        <v>510.94525146484375</v>
      </c>
      <c r="R817" s="150">
        <v>1193.893798828125</v>
      </c>
      <c r="S817" s="150">
        <v>220.93998718261719</v>
      </c>
      <c r="T817" s="150">
        <v>12.965756416320801</v>
      </c>
      <c r="U817" s="150">
        <v>145.36309814453125</v>
      </c>
      <c r="V817" s="150">
        <v>351.20388793945313</v>
      </c>
      <c r="W817" s="150">
        <v>280.96310424804688</v>
      </c>
      <c r="X817" s="150">
        <v>183.08662414550781</v>
      </c>
      <c r="Y817" s="150">
        <v>5408.9384765625</v>
      </c>
      <c r="Z817" s="150">
        <v>40.659046173095703</v>
      </c>
      <c r="AA817" s="150">
        <v>5870.85986328125</v>
      </c>
      <c r="AB817" s="150">
        <v>87.170707702636719</v>
      </c>
      <c r="AC817" s="150">
        <v>929.81256103515625</v>
      </c>
      <c r="AD817" s="150">
        <v>1334.6312255859375</v>
      </c>
      <c r="AE817" s="150">
        <v>1586.644775390625</v>
      </c>
      <c r="AF817" s="150">
        <v>818.4686279296875</v>
      </c>
      <c r="AG817" s="150">
        <v>6925.0498046875</v>
      </c>
      <c r="AH817" s="150">
        <v>1019.784423828125</v>
      </c>
      <c r="AI817" s="150">
        <v>439.10916137695313</v>
      </c>
      <c r="AJ817" s="150">
        <v>1600.4276123046875</v>
      </c>
      <c r="AK817" s="150">
        <v>55.271430969238281</v>
      </c>
      <c r="AL817" s="150">
        <v>35987.515625</v>
      </c>
      <c r="AM817" s="150">
        <v>30471.771484375</v>
      </c>
      <c r="AN817" s="150">
        <v>5515.7490234375</v>
      </c>
      <c r="AO817" s="5" t="s">
        <v>474</v>
      </c>
    </row>
    <row r="818" spans="1:41" ht="14.25" x14ac:dyDescent="0.45">
      <c r="A818" s="150">
        <v>2015</v>
      </c>
      <c r="B818" s="5" t="s">
        <v>81</v>
      </c>
      <c r="C818" s="5" t="s">
        <v>179</v>
      </c>
      <c r="D818" s="5" t="s">
        <v>84</v>
      </c>
      <c r="E818" s="5" t="s">
        <v>109</v>
      </c>
      <c r="F818" s="5" t="s">
        <v>194</v>
      </c>
      <c r="G818" s="5" t="s">
        <v>88</v>
      </c>
      <c r="H818" s="5" t="s">
        <v>131</v>
      </c>
      <c r="I818" s="150">
        <v>454.36934000000002</v>
      </c>
      <c r="J818" s="150">
        <v>616</v>
      </c>
      <c r="K818" s="150">
        <v>59.09</v>
      </c>
      <c r="L818" s="150">
        <v>98</v>
      </c>
      <c r="M818" s="150">
        <v>1144.908858</v>
      </c>
      <c r="N818" s="150">
        <v>1355.9230399999999</v>
      </c>
      <c r="O818" s="150">
        <v>430.25741699999998</v>
      </c>
      <c r="P818" s="150">
        <v>1895.6429800000001</v>
      </c>
      <c r="Q818" s="150">
        <v>443.726</v>
      </c>
      <c r="R818" s="150">
        <v>1036.826764093265</v>
      </c>
      <c r="S818" s="150">
        <v>191.87343259931271</v>
      </c>
      <c r="T818" s="150">
        <v>11.26</v>
      </c>
      <c r="U818" s="150">
        <v>126.23933</v>
      </c>
      <c r="V818" s="150">
        <v>305</v>
      </c>
      <c r="W818" s="150">
        <v>244</v>
      </c>
      <c r="X818" s="150">
        <v>159</v>
      </c>
      <c r="Y818" s="150">
        <v>4697.3459999999995</v>
      </c>
      <c r="Z818" s="150">
        <v>35.31</v>
      </c>
      <c r="AA818" s="150">
        <v>5098.497569905503</v>
      </c>
      <c r="AB818" s="150">
        <v>75.702650745622321</v>
      </c>
      <c r="AC818" s="150">
        <v>807.4877500000041</v>
      </c>
      <c r="AD818" s="150">
        <v>1159.049</v>
      </c>
      <c r="AE818" s="150">
        <v>1377.9079899999999</v>
      </c>
      <c r="AF818" s="150">
        <v>710.79201999999975</v>
      </c>
      <c r="AG818" s="150">
        <v>6014</v>
      </c>
      <c r="AH818" s="150">
        <v>885.62301810088741</v>
      </c>
      <c r="AI818" s="150">
        <v>381.34057200697231</v>
      </c>
      <c r="AJ818" s="150">
        <v>1389.8776399999999</v>
      </c>
      <c r="AK818" s="150">
        <v>48</v>
      </c>
      <c r="AL818" s="150">
        <v>31253.05078125</v>
      </c>
      <c r="AM818" s="150">
        <v>26462.947265625</v>
      </c>
      <c r="AN818" s="150">
        <v>4790.1044921875</v>
      </c>
      <c r="AO818" s="5" t="s">
        <v>475</v>
      </c>
    </row>
    <row r="819" spans="1:41" ht="14.25" x14ac:dyDescent="0.45">
      <c r="A819" s="150">
        <v>2015</v>
      </c>
      <c r="B819" s="5" t="s">
        <v>81</v>
      </c>
      <c r="C819" s="5" t="s">
        <v>179</v>
      </c>
      <c r="D819" s="5" t="s">
        <v>84</v>
      </c>
      <c r="E819" s="5" t="s">
        <v>109</v>
      </c>
      <c r="F819" s="5" t="s">
        <v>197</v>
      </c>
      <c r="G819" s="5" t="s">
        <v>87</v>
      </c>
      <c r="H819" s="5" t="s">
        <v>131</v>
      </c>
      <c r="I819" s="150">
        <v>631.00762939453125</v>
      </c>
      <c r="J819" s="150">
        <v>222.23721313476563</v>
      </c>
      <c r="K819" s="150">
        <v>20.807392120361328</v>
      </c>
      <c r="L819" s="150">
        <v>32.241668701171875</v>
      </c>
      <c r="M819" s="150">
        <v>0</v>
      </c>
      <c r="N819" s="150">
        <v>389.69467163085938</v>
      </c>
      <c r="O819" s="150">
        <v>439.64068603515625</v>
      </c>
      <c r="P819" s="150">
        <v>778.08575439453125</v>
      </c>
      <c r="Q819" s="150">
        <v>299.61032104492188</v>
      </c>
      <c r="R819" s="150">
        <v>1360.5062255859375</v>
      </c>
      <c r="S819" s="150">
        <v>500.27090454101563</v>
      </c>
      <c r="T819" s="150">
        <v>327.94381713867188</v>
      </c>
      <c r="U819" s="150">
        <v>5.8485236167907715</v>
      </c>
      <c r="V819" s="150">
        <v>360.41580200195313</v>
      </c>
      <c r="W819" s="150">
        <v>105.93691253662109</v>
      </c>
      <c r="X819" s="150">
        <v>505.5032958984375</v>
      </c>
      <c r="Y819" s="150">
        <v>8323.84765625</v>
      </c>
      <c r="Z819" s="150">
        <v>181.9708251953125</v>
      </c>
      <c r="AA819" s="150">
        <v>3856.613525390625</v>
      </c>
      <c r="AB819" s="150">
        <v>26.379127502441406</v>
      </c>
      <c r="AC819" s="150">
        <v>402.69561767578125</v>
      </c>
      <c r="AD819" s="150">
        <v>831.5509033203125</v>
      </c>
      <c r="AE819" s="150">
        <v>363.54696655273438</v>
      </c>
      <c r="AF819" s="150">
        <v>819.1546630859375</v>
      </c>
      <c r="AG819" s="150">
        <v>6305.54931640625</v>
      </c>
      <c r="AH819" s="150">
        <v>1846.572265625</v>
      </c>
      <c r="AI819" s="150">
        <v>89.988494873046875</v>
      </c>
      <c r="AJ819" s="150">
        <v>2799.45166015625</v>
      </c>
      <c r="AK819" s="150">
        <v>19.575298309326172</v>
      </c>
      <c r="AL819" s="150">
        <v>31846.646484375</v>
      </c>
      <c r="AM819" s="150">
        <v>27132.4765625</v>
      </c>
      <c r="AN819" s="150">
        <v>4714.1689453125</v>
      </c>
      <c r="AO819" s="5" t="s">
        <v>476</v>
      </c>
    </row>
    <row r="820" spans="1:41" ht="14.25" x14ac:dyDescent="0.45">
      <c r="A820" s="150">
        <v>2015</v>
      </c>
      <c r="B820" s="5" t="s">
        <v>81</v>
      </c>
      <c r="C820" s="5" t="s">
        <v>179</v>
      </c>
      <c r="D820" s="5" t="s">
        <v>84</v>
      </c>
      <c r="E820" s="5" t="s">
        <v>109</v>
      </c>
      <c r="F820" s="5" t="s">
        <v>197</v>
      </c>
      <c r="G820" s="5" t="s">
        <v>88</v>
      </c>
      <c r="H820" s="5" t="s">
        <v>131</v>
      </c>
      <c r="I820" s="150">
        <v>547.9931600000001</v>
      </c>
      <c r="J820" s="150">
        <v>193</v>
      </c>
      <c r="K820" s="150">
        <v>18.07</v>
      </c>
      <c r="L820" s="150">
        <v>28</v>
      </c>
      <c r="M820" s="150">
        <v>0</v>
      </c>
      <c r="N820" s="150">
        <v>338.42700000000002</v>
      </c>
      <c r="O820" s="150">
        <v>381.8021865</v>
      </c>
      <c r="P820" s="150">
        <v>675.72189000000003</v>
      </c>
      <c r="Q820" s="150">
        <v>260.19400000000002</v>
      </c>
      <c r="R820" s="150">
        <v>1181.5199315363759</v>
      </c>
      <c r="S820" s="150">
        <v>434.455973443299</v>
      </c>
      <c r="T820" s="150">
        <v>284.8</v>
      </c>
      <c r="U820" s="150">
        <v>5.0791000000000004</v>
      </c>
      <c r="V820" s="150">
        <v>313</v>
      </c>
      <c r="W820" s="150">
        <v>92</v>
      </c>
      <c r="X820" s="150">
        <v>439</v>
      </c>
      <c r="Y820" s="150">
        <v>7228.7740000000003</v>
      </c>
      <c r="Z820" s="150">
        <v>158.03100000000001</v>
      </c>
      <c r="AA820" s="150">
        <v>3349.242927782851</v>
      </c>
      <c r="AB820" s="150">
        <v>22.90872678760131</v>
      </c>
      <c r="AC820" s="150">
        <v>349.71754999999911</v>
      </c>
      <c r="AD820" s="150">
        <v>722.15324999999996</v>
      </c>
      <c r="AE820" s="150">
        <v>315.71924000000013</v>
      </c>
      <c r="AF820" s="150">
        <v>711.38783000000024</v>
      </c>
      <c r="AG820" s="150">
        <v>5476</v>
      </c>
      <c r="AH820" s="150">
        <v>1603.6398108135229</v>
      </c>
      <c r="AI820" s="150">
        <v>78.149733857000001</v>
      </c>
      <c r="AJ820" s="150">
        <v>2431.1598199999989</v>
      </c>
      <c r="AK820" s="150">
        <v>17</v>
      </c>
      <c r="AL820" s="150">
        <v>27656.951171875</v>
      </c>
      <c r="AM820" s="150">
        <v>23562.96875</v>
      </c>
      <c r="AN820" s="150">
        <v>4093.979736328125</v>
      </c>
      <c r="AO820" s="5" t="s">
        <v>477</v>
      </c>
    </row>
    <row r="821" spans="1:41" ht="14.25" x14ac:dyDescent="0.45">
      <c r="A821" s="150">
        <v>2015</v>
      </c>
      <c r="B821" s="5" t="s">
        <v>81</v>
      </c>
      <c r="C821" s="5" t="s">
        <v>179</v>
      </c>
      <c r="D821" s="5" t="s">
        <v>84</v>
      </c>
      <c r="E821" s="5" t="s">
        <v>109</v>
      </c>
      <c r="F821" s="5" t="s">
        <v>200</v>
      </c>
      <c r="G821" s="5" t="s">
        <v>87</v>
      </c>
      <c r="H821" s="5" t="s">
        <v>131</v>
      </c>
      <c r="I821" s="150">
        <v>147.87968444824219</v>
      </c>
      <c r="J821" s="150">
        <v>51.816967010498047</v>
      </c>
      <c r="K821" s="150">
        <v>153.26307678222656</v>
      </c>
      <c r="L821" s="150"/>
      <c r="M821" s="150">
        <v>152.44113159179688</v>
      </c>
      <c r="N821" s="150">
        <v>0</v>
      </c>
      <c r="O821" s="150">
        <v>261.17672729492188</v>
      </c>
      <c r="P821" s="150">
        <v>7.9885525703430176</v>
      </c>
      <c r="Q821" s="150">
        <v>0</v>
      </c>
      <c r="R821" s="150">
        <v>308.2691650390625</v>
      </c>
      <c r="S821" s="150">
        <v>123.38417816162109</v>
      </c>
      <c r="T821" s="150">
        <v>0</v>
      </c>
      <c r="U821" s="150">
        <v>115.62580871582031</v>
      </c>
      <c r="V821" s="150">
        <v>142.78453063964844</v>
      </c>
      <c r="W821" s="150">
        <v>10.363393783569336</v>
      </c>
      <c r="X821" s="150">
        <v>0</v>
      </c>
      <c r="Y821" s="150">
        <v>3988.56396484375</v>
      </c>
      <c r="Z821" s="150">
        <v>0</v>
      </c>
      <c r="AA821" s="150">
        <v>1929.7237548828125</v>
      </c>
      <c r="AB821" s="150">
        <v>269.53619384765625</v>
      </c>
      <c r="AC821" s="150">
        <v>331.67926025390625</v>
      </c>
      <c r="AD821" s="150">
        <v>20.458490371704102</v>
      </c>
      <c r="AE821" s="150">
        <v>213.47932434082031</v>
      </c>
      <c r="AF821" s="150">
        <v>119.75476837158203</v>
      </c>
      <c r="AG821" s="150">
        <v>7833.57421875</v>
      </c>
      <c r="AH821" s="150">
        <v>1010.8494262695313</v>
      </c>
      <c r="AI821" s="150">
        <v>349.3863525390625</v>
      </c>
      <c r="AJ821" s="150">
        <v>651.98870849609375</v>
      </c>
      <c r="AK821" s="150">
        <v>93.270538330078125</v>
      </c>
      <c r="AL821" s="150">
        <v>18287.2578125</v>
      </c>
      <c r="AM821" s="150">
        <v>15843.12890625</v>
      </c>
      <c r="AN821" s="150">
        <v>2444.12939453125</v>
      </c>
      <c r="AO821" s="5" t="s">
        <v>478</v>
      </c>
    </row>
    <row r="822" spans="1:41" ht="14.25" x14ac:dyDescent="0.45">
      <c r="A822" s="150">
        <v>2015</v>
      </c>
      <c r="B822" s="5" t="s">
        <v>81</v>
      </c>
      <c r="C822" s="5" t="s">
        <v>179</v>
      </c>
      <c r="D822" s="5" t="s">
        <v>84</v>
      </c>
      <c r="E822" s="5" t="s">
        <v>109</v>
      </c>
      <c r="F822" s="5" t="s">
        <v>200</v>
      </c>
      <c r="G822" s="5" t="s">
        <v>88</v>
      </c>
      <c r="H822" s="5" t="s">
        <v>131</v>
      </c>
      <c r="I822" s="150">
        <v>128.42483999999999</v>
      </c>
      <c r="J822" s="150">
        <v>45</v>
      </c>
      <c r="K822" s="150">
        <v>133.1</v>
      </c>
      <c r="L822" s="150"/>
      <c r="M822" s="150">
        <v>132.38619</v>
      </c>
      <c r="N822" s="150">
        <v>0</v>
      </c>
      <c r="O822" s="150">
        <v>226.81668450000001</v>
      </c>
      <c r="P822" s="150">
        <v>6.9375900000000001</v>
      </c>
      <c r="Q822" s="150">
        <v>0</v>
      </c>
      <c r="R822" s="150">
        <v>267.71370713637458</v>
      </c>
      <c r="S822" s="150">
        <v>107.1519295670105</v>
      </c>
      <c r="T822" s="150">
        <v>0</v>
      </c>
      <c r="U822" s="150">
        <v>100.41424000000001</v>
      </c>
      <c r="V822" s="150">
        <v>124</v>
      </c>
      <c r="W822" s="150">
        <v>9</v>
      </c>
      <c r="X822" s="150">
        <v>0</v>
      </c>
      <c r="Y822" s="150">
        <v>3463.8339999999998</v>
      </c>
      <c r="Z822" s="150">
        <v>0</v>
      </c>
      <c r="AA822" s="150">
        <v>1675.8520376027991</v>
      </c>
      <c r="AB822" s="150">
        <v>234.07638811065181</v>
      </c>
      <c r="AC822" s="150">
        <v>288.04398999999989</v>
      </c>
      <c r="AD822" s="150">
        <v>17.766999999999999</v>
      </c>
      <c r="AE822" s="150">
        <v>185.3942900000001</v>
      </c>
      <c r="AF822" s="150">
        <v>104</v>
      </c>
      <c r="AG822" s="150">
        <v>6803</v>
      </c>
      <c r="AH822" s="150">
        <v>877.86347062920902</v>
      </c>
      <c r="AI822" s="150">
        <v>303.42158489000008</v>
      </c>
      <c r="AJ822" s="150">
        <v>566.21399999999983</v>
      </c>
      <c r="AK822" s="150">
        <v>81</v>
      </c>
      <c r="AL822" s="150">
        <v>15881.412109375</v>
      </c>
      <c r="AM822" s="150">
        <v>13758.8291015625</v>
      </c>
      <c r="AN822" s="150">
        <v>2122.58349609375</v>
      </c>
      <c r="AO822" s="5" t="s">
        <v>479</v>
      </c>
    </row>
    <row r="823" spans="1:41" ht="14.25" x14ac:dyDescent="0.45">
      <c r="A823" s="150">
        <v>2015</v>
      </c>
      <c r="B823" s="5" t="s">
        <v>81</v>
      </c>
      <c r="C823" s="5" t="s">
        <v>179</v>
      </c>
      <c r="D823" s="5" t="s">
        <v>84</v>
      </c>
      <c r="E823" s="5" t="s">
        <v>109</v>
      </c>
      <c r="F823" s="5" t="s">
        <v>203</v>
      </c>
      <c r="G823" s="5" t="s">
        <v>87</v>
      </c>
      <c r="H823" s="5" t="s">
        <v>131</v>
      </c>
      <c r="I823" s="150">
        <v>318.98077392578125</v>
      </c>
      <c r="J823" s="150">
        <v>723.13458251953125</v>
      </c>
      <c r="K823" s="150">
        <v>596.136962890625</v>
      </c>
      <c r="L823" s="150">
        <v>164.66281127929688</v>
      </c>
      <c r="M823" s="150">
        <v>0</v>
      </c>
      <c r="N823" s="150">
        <v>917.34552001953125</v>
      </c>
      <c r="O823" s="150">
        <v>115.38335418701172</v>
      </c>
      <c r="P823" s="150">
        <v>677.34515380859375</v>
      </c>
      <c r="Q823" s="150">
        <v>0</v>
      </c>
      <c r="R823" s="150">
        <v>9.6488618850708008</v>
      </c>
      <c r="S823" s="150">
        <v>15.341540336608887</v>
      </c>
      <c r="T823" s="150">
        <v>1079.1746826171875</v>
      </c>
      <c r="U823" s="150">
        <v>80.112991333007813</v>
      </c>
      <c r="V823" s="150">
        <v>1.151488184928894</v>
      </c>
      <c r="W823" s="150">
        <v>66.78631591796875</v>
      </c>
      <c r="X823" s="150">
        <v>1759.473876953125</v>
      </c>
      <c r="Y823" s="150">
        <v>581.1676025390625</v>
      </c>
      <c r="Z823" s="150">
        <v>716.84283447265625</v>
      </c>
      <c r="AA823" s="150">
        <v>6975.59912109375</v>
      </c>
      <c r="AB823" s="150">
        <v>0</v>
      </c>
      <c r="AC823" s="150">
        <v>345.70004272460938</v>
      </c>
      <c r="AD823" s="150">
        <v>1709.0836181640625</v>
      </c>
      <c r="AE823" s="150">
        <v>2301.042236328125</v>
      </c>
      <c r="AF823" s="150">
        <v>3925.091796875</v>
      </c>
      <c r="AG823" s="150">
        <v>13011.81640625</v>
      </c>
      <c r="AH823" s="150">
        <v>0</v>
      </c>
      <c r="AI823" s="150">
        <v>0</v>
      </c>
      <c r="AJ823" s="150">
        <v>42.827655792236328</v>
      </c>
      <c r="AK823" s="150">
        <v>198.05596923828125</v>
      </c>
      <c r="AL823" s="150">
        <v>36331.90625</v>
      </c>
      <c r="AM823" s="150">
        <v>30792.470703125</v>
      </c>
      <c r="AN823" s="150">
        <v>5539.4365234375</v>
      </c>
      <c r="AO823" s="5" t="s">
        <v>480</v>
      </c>
    </row>
    <row r="824" spans="1:41" ht="14.25" x14ac:dyDescent="0.45">
      <c r="A824" s="150">
        <v>2015</v>
      </c>
      <c r="B824" s="5" t="s">
        <v>81</v>
      </c>
      <c r="C824" s="5" t="s">
        <v>179</v>
      </c>
      <c r="D824" s="5" t="s">
        <v>84</v>
      </c>
      <c r="E824" s="5" t="s">
        <v>109</v>
      </c>
      <c r="F824" s="5" t="s">
        <v>203</v>
      </c>
      <c r="G824" s="5" t="s">
        <v>88</v>
      </c>
      <c r="H824" s="5" t="s">
        <v>131</v>
      </c>
      <c r="I824" s="150">
        <v>277.01611000000003</v>
      </c>
      <c r="J824" s="150">
        <v>628</v>
      </c>
      <c r="K824" s="150">
        <v>517.71</v>
      </c>
      <c r="L824" s="150">
        <v>143</v>
      </c>
      <c r="M824" s="150">
        <v>0</v>
      </c>
      <c r="N824" s="150">
        <v>796.66083999999989</v>
      </c>
      <c r="O824" s="150">
        <v>100.203684</v>
      </c>
      <c r="P824" s="150">
        <v>588.23458999999991</v>
      </c>
      <c r="Q824" s="150">
        <v>0</v>
      </c>
      <c r="R824" s="150">
        <v>8.3794709857815697</v>
      </c>
      <c r="S824" s="150">
        <v>13.32322840962199</v>
      </c>
      <c r="T824" s="150">
        <v>937.2</v>
      </c>
      <c r="U824" s="150">
        <v>69.573440000000005</v>
      </c>
      <c r="V824" s="150">
        <v>1</v>
      </c>
      <c r="W824" s="150">
        <v>58</v>
      </c>
      <c r="X824" s="150">
        <v>1528</v>
      </c>
      <c r="Y824" s="150">
        <v>504.71</v>
      </c>
      <c r="Z824" s="150">
        <v>622.53599999999994</v>
      </c>
      <c r="AA824" s="150">
        <v>6057.8991049465576</v>
      </c>
      <c r="AB824" s="150">
        <v>0</v>
      </c>
      <c r="AC824" s="150">
        <v>300.22023999999982</v>
      </c>
      <c r="AD824" s="150">
        <v>1484.239</v>
      </c>
      <c r="AE824" s="150">
        <v>1998.32026</v>
      </c>
      <c r="AF824" s="150">
        <v>3408.7122099999988</v>
      </c>
      <c r="AG824" s="150">
        <v>11300</v>
      </c>
      <c r="AH824" s="150">
        <v>0</v>
      </c>
      <c r="AI824" s="150">
        <v>0</v>
      </c>
      <c r="AJ824" s="150">
        <v>37.193309999999997</v>
      </c>
      <c r="AK824" s="150">
        <v>172</v>
      </c>
      <c r="AL824" s="150">
        <v>31552.1328125</v>
      </c>
      <c r="AM824" s="150">
        <v>26741.455078125</v>
      </c>
      <c r="AN824" s="150">
        <v>4810.67578125</v>
      </c>
      <c r="AO824" s="5" t="s">
        <v>481</v>
      </c>
    </row>
    <row r="825" spans="1:41" ht="14.25" x14ac:dyDescent="0.45">
      <c r="A825" s="150">
        <v>2015</v>
      </c>
      <c r="B825" s="5" t="s">
        <v>81</v>
      </c>
      <c r="C825" s="5" t="s">
        <v>179</v>
      </c>
      <c r="D825" s="5" t="s">
        <v>84</v>
      </c>
      <c r="E825" s="5" t="s">
        <v>109</v>
      </c>
      <c r="F825" s="5" t="s">
        <v>206</v>
      </c>
      <c r="G825" s="5" t="s">
        <v>87</v>
      </c>
      <c r="H825" s="5" t="s">
        <v>131</v>
      </c>
      <c r="I825" s="150">
        <v>779.09552001953125</v>
      </c>
      <c r="J825" s="150">
        <v>1711.1114501953125</v>
      </c>
      <c r="K825" s="150">
        <v>156.62542724609375</v>
      </c>
      <c r="L825" s="150"/>
      <c r="M825" s="150">
        <v>0</v>
      </c>
      <c r="N825" s="150">
        <v>0</v>
      </c>
      <c r="O825" s="150">
        <v>28.438747406005859</v>
      </c>
      <c r="P825" s="150">
        <v>389.61456298828125</v>
      </c>
      <c r="Q825" s="150">
        <v>353.056640625</v>
      </c>
      <c r="R825" s="150">
        <v>486.376220703125</v>
      </c>
      <c r="S825" s="150">
        <v>107.03440856933594</v>
      </c>
      <c r="T825" s="150">
        <v>180.64546203613281</v>
      </c>
      <c r="U825" s="150">
        <v>0</v>
      </c>
      <c r="V825" s="150">
        <v>41.453575134277344</v>
      </c>
      <c r="W825" s="150">
        <v>0</v>
      </c>
      <c r="X825" s="150">
        <v>491.68545532226563</v>
      </c>
      <c r="Y825" s="150">
        <v>351.4744873046875</v>
      </c>
      <c r="Z825" s="150">
        <v>315.799072265625</v>
      </c>
      <c r="AA825" s="150">
        <v>6759.1708984375</v>
      </c>
      <c r="AB825" s="150">
        <v>0</v>
      </c>
      <c r="AC825" s="150">
        <v>220.60533142089844</v>
      </c>
      <c r="AD825" s="150">
        <v>3317.0078125</v>
      </c>
      <c r="AE825" s="150">
        <v>3510.394287109375</v>
      </c>
      <c r="AF825" s="150">
        <v>2097.009033203125</v>
      </c>
      <c r="AG825" s="150">
        <v>16135.8037109375</v>
      </c>
      <c r="AH825" s="150">
        <v>1094.028564453125</v>
      </c>
      <c r="AI825" s="150">
        <v>0</v>
      </c>
      <c r="AJ825" s="150">
        <v>3338.563232421875</v>
      </c>
      <c r="AK825" s="150">
        <v>489.38247680664063</v>
      </c>
      <c r="AL825" s="150">
        <v>42354.375</v>
      </c>
      <c r="AM825" s="150">
        <v>36489.52734375</v>
      </c>
      <c r="AN825" s="150">
        <v>5864.84814453125</v>
      </c>
      <c r="AO825" s="5" t="s">
        <v>482</v>
      </c>
    </row>
    <row r="826" spans="1:41" ht="14.25" x14ac:dyDescent="0.45">
      <c r="A826" s="150">
        <v>2015</v>
      </c>
      <c r="B826" s="5" t="s">
        <v>81</v>
      </c>
      <c r="C826" s="5" t="s">
        <v>179</v>
      </c>
      <c r="D826" s="5" t="s">
        <v>84</v>
      </c>
      <c r="E826" s="5" t="s">
        <v>109</v>
      </c>
      <c r="F826" s="5" t="s">
        <v>206</v>
      </c>
      <c r="G826" s="5" t="s">
        <v>88</v>
      </c>
      <c r="H826" s="5" t="s">
        <v>131</v>
      </c>
      <c r="I826" s="150">
        <v>676.59881000000019</v>
      </c>
      <c r="J826" s="150">
        <v>1486</v>
      </c>
      <c r="K826" s="150">
        <v>136.02000000000001</v>
      </c>
      <c r="L826" s="150"/>
      <c r="M826" s="150">
        <v>0</v>
      </c>
      <c r="N826" s="150">
        <v>0</v>
      </c>
      <c r="O826" s="150">
        <v>24.697386000000002</v>
      </c>
      <c r="P826" s="150">
        <v>338.35741999999999</v>
      </c>
      <c r="Q826" s="150">
        <v>306.60899999999998</v>
      </c>
      <c r="R826" s="150">
        <v>422.38923842141878</v>
      </c>
      <c r="S826" s="150">
        <v>92.953114930584192</v>
      </c>
      <c r="T826" s="150">
        <v>156.88</v>
      </c>
      <c r="U826" s="150">
        <v>0</v>
      </c>
      <c r="V826" s="150">
        <v>36</v>
      </c>
      <c r="W826" s="150">
        <v>0</v>
      </c>
      <c r="X826" s="150">
        <v>427</v>
      </c>
      <c r="Y826" s="150">
        <v>305.23500000000001</v>
      </c>
      <c r="Z826" s="150">
        <v>274.25299999999999</v>
      </c>
      <c r="AA826" s="150">
        <v>5869.9436874980802</v>
      </c>
      <c r="AB826" s="150">
        <v>0</v>
      </c>
      <c r="AC826" s="150">
        <v>191.58280999999991</v>
      </c>
      <c r="AD826" s="150">
        <v>2880.627</v>
      </c>
      <c r="AE826" s="150">
        <v>3048.5716699999989</v>
      </c>
      <c r="AF826" s="150">
        <v>1821.12943</v>
      </c>
      <c r="AG826" s="150">
        <v>14013</v>
      </c>
      <c r="AH826" s="150">
        <v>950.09968455888668</v>
      </c>
      <c r="AI826" s="150">
        <v>0</v>
      </c>
      <c r="AJ826" s="150">
        <v>2899.3465200000001</v>
      </c>
      <c r="AK826" s="150">
        <v>425</v>
      </c>
      <c r="AL826" s="150">
        <v>36782.296875</v>
      </c>
      <c r="AM826" s="150">
        <v>31689.015625</v>
      </c>
      <c r="AN826" s="150">
        <v>5093.27734375</v>
      </c>
      <c r="AO826" s="5" t="s">
        <v>483</v>
      </c>
    </row>
    <row r="827" spans="1:41" ht="14.25" x14ac:dyDescent="0.45">
      <c r="A827" s="150">
        <v>2015</v>
      </c>
      <c r="B827" s="5" t="s">
        <v>81</v>
      </c>
      <c r="C827" s="5" t="s">
        <v>179</v>
      </c>
      <c r="D827" s="5" t="s">
        <v>84</v>
      </c>
      <c r="E827" s="5" t="s">
        <v>25</v>
      </c>
      <c r="F827" s="5" t="s">
        <v>236</v>
      </c>
      <c r="G827" s="5" t="s">
        <v>87</v>
      </c>
      <c r="H827" s="5" t="s">
        <v>131</v>
      </c>
      <c r="I827" s="150">
        <v>727.65252685546875</v>
      </c>
      <c r="J827" s="150">
        <v>19.575298309326172</v>
      </c>
      <c r="K827" s="150">
        <v>24.066102981567383</v>
      </c>
      <c r="L827" s="150"/>
      <c r="M827" s="150"/>
      <c r="N827" s="150">
        <v>0</v>
      </c>
      <c r="O827" s="150">
        <v>95.210922241210938</v>
      </c>
      <c r="P827" s="150">
        <v>0</v>
      </c>
      <c r="Q827" s="150">
        <v>0</v>
      </c>
      <c r="R827" s="150">
        <v>0</v>
      </c>
      <c r="S827" s="150"/>
      <c r="T827" s="150"/>
      <c r="U827" s="150"/>
      <c r="V827" s="150">
        <v>185.38960266113281</v>
      </c>
      <c r="W827" s="150">
        <v>1279.3033447265625</v>
      </c>
      <c r="X827" s="150"/>
      <c r="Y827" s="150"/>
      <c r="Z827" s="150">
        <v>0</v>
      </c>
      <c r="AA827" s="150">
        <v>0</v>
      </c>
      <c r="AB827" s="150">
        <v>0</v>
      </c>
      <c r="AC827" s="150">
        <v>0</v>
      </c>
      <c r="AD827" s="150">
        <v>153.12835693359375</v>
      </c>
      <c r="AE827" s="150">
        <v>0</v>
      </c>
      <c r="AF827" s="150">
        <v>1270.462890625</v>
      </c>
      <c r="AG827" s="150">
        <v>3410.7080078125</v>
      </c>
      <c r="AH827" s="150">
        <v>264.64266967773438</v>
      </c>
      <c r="AI827" s="150">
        <v>34.509040832519531</v>
      </c>
      <c r="AJ827" s="150">
        <v>0</v>
      </c>
      <c r="AK827" s="150"/>
      <c r="AL827" s="150">
        <v>7464.64892578125</v>
      </c>
      <c r="AM827" s="150">
        <v>5613.7880859375</v>
      </c>
      <c r="AN827" s="150">
        <v>1850.8604736328125</v>
      </c>
      <c r="AO827" s="5" t="s">
        <v>503</v>
      </c>
    </row>
    <row r="828" spans="1:41" ht="14.25" x14ac:dyDescent="0.45">
      <c r="A828" s="150">
        <v>2015</v>
      </c>
      <c r="B828" s="5" t="s">
        <v>81</v>
      </c>
      <c r="C828" s="5" t="s">
        <v>179</v>
      </c>
      <c r="D828" s="5" t="s">
        <v>84</v>
      </c>
      <c r="E828" s="5" t="s">
        <v>25</v>
      </c>
      <c r="F828" s="5" t="s">
        <v>236</v>
      </c>
      <c r="G828" s="5" t="s">
        <v>88</v>
      </c>
      <c r="H828" s="5" t="s">
        <v>131</v>
      </c>
      <c r="I828" s="150">
        <v>631.92360153592199</v>
      </c>
      <c r="J828" s="150">
        <v>17</v>
      </c>
      <c r="K828" s="150">
        <v>20.9</v>
      </c>
      <c r="L828" s="150"/>
      <c r="M828" s="150"/>
      <c r="N828" s="150">
        <v>0</v>
      </c>
      <c r="O828" s="150">
        <v>82.685110000000009</v>
      </c>
      <c r="P828" s="150">
        <v>0</v>
      </c>
      <c r="Q828" s="150">
        <v>0</v>
      </c>
      <c r="R828" s="150">
        <v>0</v>
      </c>
      <c r="S828" s="150"/>
      <c r="T828" s="150"/>
      <c r="U828" s="150"/>
      <c r="V828" s="150">
        <v>161</v>
      </c>
      <c r="W828" s="150">
        <v>1111</v>
      </c>
      <c r="X828" s="150"/>
      <c r="Y828" s="150"/>
      <c r="Z828" s="150">
        <v>0</v>
      </c>
      <c r="AA828" s="150">
        <v>0</v>
      </c>
      <c r="AB828" s="150">
        <v>0</v>
      </c>
      <c r="AC828" s="150">
        <v>0</v>
      </c>
      <c r="AD828" s="150">
        <v>132.983</v>
      </c>
      <c r="AE828" s="150">
        <v>0</v>
      </c>
      <c r="AF828" s="150">
        <v>1103.32259</v>
      </c>
      <c r="AG828" s="150">
        <v>2962</v>
      </c>
      <c r="AH828" s="150">
        <v>229.82664</v>
      </c>
      <c r="AI828" s="150">
        <v>29.969079730000001</v>
      </c>
      <c r="AJ828" s="150">
        <v>0</v>
      </c>
      <c r="AK828" s="150"/>
      <c r="AL828" s="150">
        <v>6482.6103515625</v>
      </c>
      <c r="AM828" s="150">
        <v>4875.24609375</v>
      </c>
      <c r="AN828" s="150">
        <v>1607.3638916015625</v>
      </c>
      <c r="AO828" s="5" t="s">
        <v>504</v>
      </c>
    </row>
    <row r="829" spans="1:41" ht="14.25" x14ac:dyDescent="0.45">
      <c r="A829" s="150">
        <v>2015</v>
      </c>
      <c r="B829" s="5" t="s">
        <v>81</v>
      </c>
      <c r="C829" s="5" t="s">
        <v>179</v>
      </c>
      <c r="D829" s="5" t="s">
        <v>84</v>
      </c>
      <c r="E829" s="5" t="s">
        <v>25</v>
      </c>
      <c r="F829" s="5" t="s">
        <v>188</v>
      </c>
      <c r="G829" s="5" t="s">
        <v>87</v>
      </c>
      <c r="H829" s="5" t="s">
        <v>131</v>
      </c>
      <c r="I829" s="150">
        <v>208.6890869140625</v>
      </c>
      <c r="J829" s="150">
        <v>49.513992309570313</v>
      </c>
      <c r="K829" s="150">
        <v>14.819652557373047</v>
      </c>
      <c r="L829" s="150">
        <v>13.81785774230957</v>
      </c>
      <c r="M829" s="150">
        <v>2111.829345703125</v>
      </c>
      <c r="N829" s="150">
        <v>445.989501953125</v>
      </c>
      <c r="O829" s="150">
        <v>140.37783813476563</v>
      </c>
      <c r="P829" s="150">
        <v>0.76370149850845337</v>
      </c>
      <c r="Q829" s="150">
        <v>0</v>
      </c>
      <c r="R829" s="150">
        <v>107.96292877197266</v>
      </c>
      <c r="S829" s="150">
        <v>929.46856689453125</v>
      </c>
      <c r="T829" s="150">
        <v>9.4882621765136719</v>
      </c>
      <c r="U829" s="150">
        <v>-0.77768057584762573</v>
      </c>
      <c r="V829" s="150">
        <v>85.210121154785156</v>
      </c>
      <c r="W829" s="150">
        <v>87.513099670410156</v>
      </c>
      <c r="X829" s="150">
        <v>112.84584045410156</v>
      </c>
      <c r="Y829" s="150">
        <v>2061.96630859375</v>
      </c>
      <c r="Z829" s="150">
        <v>0</v>
      </c>
      <c r="AA829" s="150">
        <v>6228.93212890625</v>
      </c>
      <c r="AB829" s="150">
        <v>0</v>
      </c>
      <c r="AC829" s="150">
        <v>0</v>
      </c>
      <c r="AD829" s="150">
        <v>91.233558654785156</v>
      </c>
      <c r="AE829" s="150">
        <v>165.38392639160156</v>
      </c>
      <c r="AF829" s="150">
        <v>1176.9176025390625</v>
      </c>
      <c r="AG829" s="150">
        <v>7123.10595703125</v>
      </c>
      <c r="AH829" s="150">
        <v>727.77349853515625</v>
      </c>
      <c r="AI829" s="150">
        <v>53.587673187255859</v>
      </c>
      <c r="AJ829" s="150">
        <v>351.32919311523438</v>
      </c>
      <c r="AK829" s="150"/>
      <c r="AL829" s="150">
        <v>22297.7421875</v>
      </c>
      <c r="AM829" s="150">
        <v>18018.806640625</v>
      </c>
      <c r="AN829" s="150">
        <v>4278.93798828125</v>
      </c>
      <c r="AO829" s="5" t="s">
        <v>505</v>
      </c>
    </row>
    <row r="830" spans="1:41" ht="14.25" x14ac:dyDescent="0.45">
      <c r="A830" s="150">
        <v>2015</v>
      </c>
      <c r="B830" s="5" t="s">
        <v>81</v>
      </c>
      <c r="C830" s="5" t="s">
        <v>179</v>
      </c>
      <c r="D830" s="5" t="s">
        <v>84</v>
      </c>
      <c r="E830" s="5" t="s">
        <v>25</v>
      </c>
      <c r="F830" s="5" t="s">
        <v>188</v>
      </c>
      <c r="G830" s="5" t="s">
        <v>88</v>
      </c>
      <c r="H830" s="5" t="s">
        <v>131</v>
      </c>
      <c r="I830" s="150">
        <v>181.23424000000011</v>
      </c>
      <c r="J830" s="150">
        <v>43</v>
      </c>
      <c r="K830" s="150">
        <v>12.87</v>
      </c>
      <c r="L830" s="150">
        <v>12</v>
      </c>
      <c r="M830" s="150">
        <v>1834</v>
      </c>
      <c r="N830" s="150">
        <v>387.31574000000018</v>
      </c>
      <c r="O830" s="150">
        <v>121.9099245</v>
      </c>
      <c r="P830" s="150">
        <v>0.66322999999999999</v>
      </c>
      <c r="Q830" s="150">
        <v>0</v>
      </c>
      <c r="R830" s="150">
        <v>93.759477464365702</v>
      </c>
      <c r="S830" s="150">
        <v>807.18897742687261</v>
      </c>
      <c r="T830" s="150">
        <v>8.24</v>
      </c>
      <c r="U830" s="150">
        <v>-0.67537000000000003</v>
      </c>
      <c r="V830" s="150">
        <v>74</v>
      </c>
      <c r="W830" s="150">
        <v>76</v>
      </c>
      <c r="X830" s="150">
        <v>98</v>
      </c>
      <c r="Y830" s="150">
        <v>1790.6969999999999</v>
      </c>
      <c r="Z830" s="150">
        <v>0</v>
      </c>
      <c r="AA830" s="150">
        <v>5409.4626845701414</v>
      </c>
      <c r="AB830" s="150">
        <v>0</v>
      </c>
      <c r="AC830" s="150">
        <v>0</v>
      </c>
      <c r="AD830" s="150">
        <v>79.230999999999995</v>
      </c>
      <c r="AE830" s="150">
        <v>143.62625</v>
      </c>
      <c r="AF830" s="150">
        <v>1022.0839999999999</v>
      </c>
      <c r="AG830" s="150">
        <v>6186</v>
      </c>
      <c r="AH830" s="150">
        <v>632.02863845715569</v>
      </c>
      <c r="AI830" s="150">
        <v>46.537754640000003</v>
      </c>
      <c r="AJ830" s="150">
        <v>305.10883000000001</v>
      </c>
      <c r="AK830" s="150"/>
      <c r="AL830" s="150">
        <v>19364.283203125</v>
      </c>
      <c r="AM830" s="150">
        <v>15648.2763671875</v>
      </c>
      <c r="AN830" s="150">
        <v>3716.00634765625</v>
      </c>
      <c r="AO830" s="5" t="s">
        <v>506</v>
      </c>
    </row>
    <row r="831" spans="1:41" ht="14.25" x14ac:dyDescent="0.45">
      <c r="A831" s="150">
        <v>2015</v>
      </c>
      <c r="B831" s="5" t="s">
        <v>81</v>
      </c>
      <c r="C831" s="5" t="s">
        <v>179</v>
      </c>
      <c r="D831" s="5" t="s">
        <v>84</v>
      </c>
      <c r="E831" s="5" t="s">
        <v>25</v>
      </c>
      <c r="F831" s="5" t="s">
        <v>191</v>
      </c>
      <c r="G831" s="5" t="s">
        <v>87</v>
      </c>
      <c r="H831" s="5" t="s">
        <v>131</v>
      </c>
      <c r="I831" s="150">
        <v>722.84161376953125</v>
      </c>
      <c r="J831" s="150">
        <v>143.93601989746094</v>
      </c>
      <c r="K831" s="150">
        <v>0</v>
      </c>
      <c r="L831" s="150">
        <v>465.20123291015625</v>
      </c>
      <c r="M831" s="150">
        <v>1784.806640625</v>
      </c>
      <c r="N831" s="150">
        <v>575.04974365234375</v>
      </c>
      <c r="O831" s="150">
        <v>89.220436096191406</v>
      </c>
      <c r="P831" s="150"/>
      <c r="Q831" s="150">
        <v>0</v>
      </c>
      <c r="R831" s="150">
        <v>0</v>
      </c>
      <c r="S831" s="150">
        <v>541.72344970703125</v>
      </c>
      <c r="T831" s="150"/>
      <c r="U831" s="150">
        <v>0</v>
      </c>
      <c r="V831" s="150">
        <v>50.665477752685547</v>
      </c>
      <c r="W831" s="150">
        <v>746.164306640625</v>
      </c>
      <c r="X831" s="150">
        <v>96.725006103515625</v>
      </c>
      <c r="Y831" s="150">
        <v>2007.67724609375</v>
      </c>
      <c r="Z831" s="150">
        <v>1443.2706298828125</v>
      </c>
      <c r="AA831" s="150">
        <v>5029.65185546875</v>
      </c>
      <c r="AB831" s="150">
        <v>0</v>
      </c>
      <c r="AC831" s="150">
        <v>70.254478454589844</v>
      </c>
      <c r="AD831" s="150">
        <v>0</v>
      </c>
      <c r="AE831" s="150">
        <v>703.53125</v>
      </c>
      <c r="AF831" s="150">
        <v>2972.822265625</v>
      </c>
      <c r="AG831" s="150">
        <v>475.56460571289063</v>
      </c>
      <c r="AH831" s="150">
        <v>1691.33740234375</v>
      </c>
      <c r="AI831" s="150">
        <v>14.293852806091309</v>
      </c>
      <c r="AJ831" s="150">
        <v>0</v>
      </c>
      <c r="AK831" s="150">
        <v>8.0604171752929688</v>
      </c>
      <c r="AL831" s="150">
        <v>19632.798828125</v>
      </c>
      <c r="AM831" s="150">
        <v>14660.466796875</v>
      </c>
      <c r="AN831" s="150">
        <v>4972.33203125</v>
      </c>
      <c r="AO831" s="5" t="s">
        <v>507</v>
      </c>
    </row>
    <row r="832" spans="1:41" ht="14.25" x14ac:dyDescent="0.45">
      <c r="A832" s="150">
        <v>2015</v>
      </c>
      <c r="B832" s="5" t="s">
        <v>81</v>
      </c>
      <c r="C832" s="5" t="s">
        <v>179</v>
      </c>
      <c r="D832" s="5" t="s">
        <v>84</v>
      </c>
      <c r="E832" s="5" t="s">
        <v>25</v>
      </c>
      <c r="F832" s="5" t="s">
        <v>191</v>
      </c>
      <c r="G832" s="5" t="s">
        <v>88</v>
      </c>
      <c r="H832" s="5" t="s">
        <v>131</v>
      </c>
      <c r="I832" s="150">
        <v>627.74556000000007</v>
      </c>
      <c r="J832" s="150">
        <v>125</v>
      </c>
      <c r="K832" s="150">
        <v>0</v>
      </c>
      <c r="L832" s="150">
        <v>404</v>
      </c>
      <c r="M832" s="150">
        <v>1550</v>
      </c>
      <c r="N832" s="150">
        <v>499.39697999999999</v>
      </c>
      <c r="O832" s="150">
        <v>77.482723500000006</v>
      </c>
      <c r="P832" s="150"/>
      <c r="Q832" s="150">
        <v>0</v>
      </c>
      <c r="R832" s="150">
        <v>0</v>
      </c>
      <c r="S832" s="150">
        <v>470.45509821353733</v>
      </c>
      <c r="T832" s="150"/>
      <c r="U832" s="150">
        <v>0</v>
      </c>
      <c r="V832" s="150">
        <v>44</v>
      </c>
      <c r="W832" s="150">
        <v>648</v>
      </c>
      <c r="X832" s="150">
        <v>84</v>
      </c>
      <c r="Y832" s="150">
        <v>1743.55</v>
      </c>
      <c r="Z832" s="150">
        <v>1253.396</v>
      </c>
      <c r="AA832" s="150">
        <v>4367.9580056525792</v>
      </c>
      <c r="AB832" s="150">
        <v>0</v>
      </c>
      <c r="AC832" s="150">
        <v>61.011900000000018</v>
      </c>
      <c r="AD832" s="150">
        <v>0</v>
      </c>
      <c r="AE832" s="150">
        <v>610.9756799999999</v>
      </c>
      <c r="AF832" s="150">
        <v>2581.7220000000002</v>
      </c>
      <c r="AG832" s="150">
        <v>413</v>
      </c>
      <c r="AH832" s="150">
        <v>1468.827454981966</v>
      </c>
      <c r="AI832" s="150">
        <v>12.413373289999999</v>
      </c>
      <c r="AJ832" s="150">
        <v>0</v>
      </c>
      <c r="AK832" s="150">
        <v>7</v>
      </c>
      <c r="AL832" s="150">
        <v>17049.93359375</v>
      </c>
      <c r="AM832" s="150">
        <v>12731.755859375</v>
      </c>
      <c r="AN832" s="150">
        <v>4318.1787109375</v>
      </c>
      <c r="AO832" s="5" t="s">
        <v>508</v>
      </c>
    </row>
    <row r="833" spans="1:41" ht="14.25" x14ac:dyDescent="0.45">
      <c r="A833" s="150">
        <v>2015</v>
      </c>
      <c r="B833" s="5" t="s">
        <v>81</v>
      </c>
      <c r="C833" s="5" t="s">
        <v>179</v>
      </c>
      <c r="D833" s="5" t="s">
        <v>84</v>
      </c>
      <c r="E833" s="5" t="s">
        <v>25</v>
      </c>
      <c r="F833" s="5" t="s">
        <v>194</v>
      </c>
      <c r="G833" s="5" t="s">
        <v>87</v>
      </c>
      <c r="H833" s="5" t="s">
        <v>131</v>
      </c>
      <c r="I833" s="150">
        <v>1200.4249267578125</v>
      </c>
      <c r="J833" s="150">
        <v>39.150596618652344</v>
      </c>
      <c r="K833" s="150">
        <v>1.9229851961135864</v>
      </c>
      <c r="L833" s="150"/>
      <c r="M833" s="150">
        <v>2665.824462890625</v>
      </c>
      <c r="N833" s="150">
        <v>2133.177001953125</v>
      </c>
      <c r="O833" s="150">
        <v>380.40460205078125</v>
      </c>
      <c r="P833" s="150"/>
      <c r="Q833" s="150">
        <v>0</v>
      </c>
      <c r="R833" s="150">
        <v>59.294193267822266</v>
      </c>
      <c r="S833" s="150">
        <v>479.81036376953125</v>
      </c>
      <c r="T833" s="150">
        <v>0.26484227180480957</v>
      </c>
      <c r="U833" s="150">
        <v>73.104515075683594</v>
      </c>
      <c r="V833" s="150">
        <v>431.80807495117188</v>
      </c>
      <c r="W833" s="150">
        <v>255.63037109375</v>
      </c>
      <c r="X833" s="150">
        <v>141.63304138183594</v>
      </c>
      <c r="Y833" s="150">
        <v>0</v>
      </c>
      <c r="Z833" s="150">
        <v>0</v>
      </c>
      <c r="AA833" s="150">
        <v>1252.6722412109375</v>
      </c>
      <c r="AB833" s="150">
        <v>206.20872497558594</v>
      </c>
      <c r="AC833" s="150">
        <v>0</v>
      </c>
      <c r="AD833" s="150">
        <v>0</v>
      </c>
      <c r="AE833" s="150">
        <v>87.407913208007813</v>
      </c>
      <c r="AF833" s="150">
        <v>344.57131958007813</v>
      </c>
      <c r="AG833" s="150">
        <v>1414.0274658203125</v>
      </c>
      <c r="AH833" s="150">
        <v>552.42071533203125</v>
      </c>
      <c r="AI833" s="150">
        <v>0</v>
      </c>
      <c r="AJ833" s="150">
        <v>0</v>
      </c>
      <c r="AK833" s="150">
        <v>272.9027099609375</v>
      </c>
      <c r="AL833" s="150">
        <v>11992.6611328125</v>
      </c>
      <c r="AM833" s="150">
        <v>7035.6376953125</v>
      </c>
      <c r="AN833" s="150">
        <v>4957.02294921875</v>
      </c>
      <c r="AO833" s="5" t="s">
        <v>509</v>
      </c>
    </row>
    <row r="834" spans="1:41" ht="14.25" x14ac:dyDescent="0.45">
      <c r="A834" s="150">
        <v>2015</v>
      </c>
      <c r="B834" s="5" t="s">
        <v>81</v>
      </c>
      <c r="C834" s="5" t="s">
        <v>179</v>
      </c>
      <c r="D834" s="5" t="s">
        <v>84</v>
      </c>
      <c r="E834" s="5" t="s">
        <v>25</v>
      </c>
      <c r="F834" s="5" t="s">
        <v>194</v>
      </c>
      <c r="G834" s="5" t="s">
        <v>88</v>
      </c>
      <c r="H834" s="5" t="s">
        <v>131</v>
      </c>
      <c r="I834" s="150">
        <v>1042.49875</v>
      </c>
      <c r="J834" s="150">
        <v>34</v>
      </c>
      <c r="K834" s="150">
        <v>1.67</v>
      </c>
      <c r="L834" s="150"/>
      <c r="M834" s="150">
        <v>2315.1123499999999</v>
      </c>
      <c r="N834" s="150">
        <v>1852.5391500000001</v>
      </c>
      <c r="O834" s="150">
        <v>330.35910999999999</v>
      </c>
      <c r="P834" s="150"/>
      <c r="Q834" s="150">
        <v>0</v>
      </c>
      <c r="R834" s="150">
        <v>51.493531611088713</v>
      </c>
      <c r="S834" s="150">
        <v>416.68719234045381</v>
      </c>
      <c r="T834" s="150">
        <v>0.23</v>
      </c>
      <c r="U834" s="150">
        <v>63.486990000000013</v>
      </c>
      <c r="V834" s="150">
        <v>375</v>
      </c>
      <c r="W834" s="150">
        <v>222</v>
      </c>
      <c r="X834" s="150">
        <v>123</v>
      </c>
      <c r="Y834" s="150">
        <v>0</v>
      </c>
      <c r="Z834" s="150">
        <v>0</v>
      </c>
      <c r="AA834" s="150">
        <v>1087.872434209434</v>
      </c>
      <c r="AB834" s="150">
        <v>179.08019704183991</v>
      </c>
      <c r="AC834" s="150">
        <v>0</v>
      </c>
      <c r="AD834" s="150">
        <v>0</v>
      </c>
      <c r="AE834" s="150">
        <v>75.908650000000009</v>
      </c>
      <c r="AF834" s="150">
        <v>299.24</v>
      </c>
      <c r="AG834" s="150">
        <v>1228</v>
      </c>
      <c r="AH834" s="150">
        <v>479.7450334452173</v>
      </c>
      <c r="AI834" s="150">
        <v>0</v>
      </c>
      <c r="AJ834" s="150">
        <v>0</v>
      </c>
      <c r="AK834" s="150">
        <v>237</v>
      </c>
      <c r="AL834" s="150">
        <v>10414.9228515625</v>
      </c>
      <c r="AM834" s="150">
        <v>6110.0400390625</v>
      </c>
      <c r="AN834" s="150">
        <v>4304.8837890625</v>
      </c>
      <c r="AO834" s="5" t="s">
        <v>510</v>
      </c>
    </row>
    <row r="835" spans="1:41" ht="14.25" x14ac:dyDescent="0.45">
      <c r="A835" s="150">
        <v>2015</v>
      </c>
      <c r="B835" s="5" t="s">
        <v>81</v>
      </c>
      <c r="C835" s="5" t="s">
        <v>179</v>
      </c>
      <c r="D835" s="5" t="s">
        <v>84</v>
      </c>
      <c r="E835" s="5" t="s">
        <v>25</v>
      </c>
      <c r="F835" s="5" t="s">
        <v>197</v>
      </c>
      <c r="G835" s="5" t="s">
        <v>87</v>
      </c>
      <c r="H835" s="5" t="s">
        <v>131</v>
      </c>
      <c r="I835" s="150">
        <v>111.06027221679688</v>
      </c>
      <c r="J835" s="150">
        <v>44.908039093017578</v>
      </c>
      <c r="K835" s="150">
        <v>18.527444839477539</v>
      </c>
      <c r="L835" s="150">
        <v>14.969346046447754</v>
      </c>
      <c r="M835" s="150">
        <v>268.5843505859375</v>
      </c>
      <c r="N835" s="150">
        <v>91.201087951660156</v>
      </c>
      <c r="O835" s="150">
        <v>0</v>
      </c>
      <c r="P835" s="150"/>
      <c r="Q835" s="150">
        <v>0</v>
      </c>
      <c r="R835" s="150">
        <v>82.180442810058594</v>
      </c>
      <c r="S835" s="150">
        <v>232.96849060058594</v>
      </c>
      <c r="T835" s="150"/>
      <c r="U835" s="150">
        <v>0</v>
      </c>
      <c r="V835" s="150">
        <v>63.33184814453125</v>
      </c>
      <c r="W835" s="150">
        <v>0</v>
      </c>
      <c r="X835" s="150">
        <v>0</v>
      </c>
      <c r="Y835" s="150">
        <v>127.81057739257813</v>
      </c>
      <c r="Z835" s="150">
        <v>72.478118896484375</v>
      </c>
      <c r="AA835" s="150">
        <v>185.64021301269531</v>
      </c>
      <c r="AB835" s="150">
        <v>0</v>
      </c>
      <c r="AC835" s="150">
        <v>365.42742919921875</v>
      </c>
      <c r="AD835" s="150">
        <v>0</v>
      </c>
      <c r="AE835" s="150">
        <v>3.1226978302001953</v>
      </c>
      <c r="AF835" s="150">
        <v>1.9506210088729858</v>
      </c>
      <c r="AG835" s="150">
        <v>416.83871459960938</v>
      </c>
      <c r="AH835" s="150">
        <v>0</v>
      </c>
      <c r="AI835" s="150">
        <v>148.26193237304688</v>
      </c>
      <c r="AJ835" s="150">
        <v>0</v>
      </c>
      <c r="AK835" s="150"/>
      <c r="AL835" s="150">
        <v>2249.261474609375</v>
      </c>
      <c r="AM835" s="150">
        <v>1580.9193115234375</v>
      </c>
      <c r="AN835" s="150">
        <v>668.3421630859375</v>
      </c>
      <c r="AO835" s="5" t="s">
        <v>511</v>
      </c>
    </row>
    <row r="836" spans="1:41" ht="14.25" x14ac:dyDescent="0.45">
      <c r="A836" s="150">
        <v>2015</v>
      </c>
      <c r="B836" s="5" t="s">
        <v>81</v>
      </c>
      <c r="C836" s="5" t="s">
        <v>179</v>
      </c>
      <c r="D836" s="5" t="s">
        <v>84</v>
      </c>
      <c r="E836" s="5" t="s">
        <v>25</v>
      </c>
      <c r="F836" s="5" t="s">
        <v>197</v>
      </c>
      <c r="G836" s="5" t="s">
        <v>88</v>
      </c>
      <c r="H836" s="5" t="s">
        <v>131</v>
      </c>
      <c r="I836" s="150">
        <v>96.449339999999992</v>
      </c>
      <c r="J836" s="150">
        <v>39</v>
      </c>
      <c r="K836" s="150">
        <v>16.09</v>
      </c>
      <c r="L836" s="150">
        <v>13</v>
      </c>
      <c r="M836" s="150">
        <v>233.249762</v>
      </c>
      <c r="N836" s="150">
        <v>79.202799999999996</v>
      </c>
      <c r="O836" s="150">
        <v>0</v>
      </c>
      <c r="P836" s="150"/>
      <c r="Q836" s="150">
        <v>0</v>
      </c>
      <c r="R836" s="150">
        <v>71.368900401882826</v>
      </c>
      <c r="S836" s="150">
        <v>202.31947764527141</v>
      </c>
      <c r="T836" s="150"/>
      <c r="U836" s="150">
        <v>0</v>
      </c>
      <c r="V836" s="150">
        <v>55</v>
      </c>
      <c r="W836" s="150">
        <v>0</v>
      </c>
      <c r="X836" s="150">
        <v>0</v>
      </c>
      <c r="Y836" s="150">
        <v>110.996</v>
      </c>
      <c r="Z836" s="150">
        <v>62.942999999999998</v>
      </c>
      <c r="AA836" s="150">
        <v>161.21765061284691</v>
      </c>
      <c r="AB836" s="150">
        <v>0</v>
      </c>
      <c r="AC836" s="150">
        <v>317.35230000000001</v>
      </c>
      <c r="AD836" s="150">
        <v>0</v>
      </c>
      <c r="AE836" s="150">
        <v>2.7118799999999998</v>
      </c>
      <c r="AF836" s="150">
        <v>1.694</v>
      </c>
      <c r="AG836" s="150">
        <v>362</v>
      </c>
      <c r="AH836" s="150">
        <v>0</v>
      </c>
      <c r="AI836" s="150">
        <v>128.75679432999999</v>
      </c>
      <c r="AJ836" s="150">
        <v>0</v>
      </c>
      <c r="AK836" s="150"/>
      <c r="AL836" s="150">
        <v>1953.351806640625</v>
      </c>
      <c r="AM836" s="150">
        <v>1372.935791015625</v>
      </c>
      <c r="AN836" s="150">
        <v>580.416015625</v>
      </c>
      <c r="AO836" s="5" t="s">
        <v>512</v>
      </c>
    </row>
    <row r="837" spans="1:41" ht="14.25" x14ac:dyDescent="0.45">
      <c r="A837" s="150">
        <v>2015</v>
      </c>
      <c r="B837" s="5" t="s">
        <v>81</v>
      </c>
      <c r="C837" s="5" t="s">
        <v>179</v>
      </c>
      <c r="D837" s="5" t="s">
        <v>84</v>
      </c>
      <c r="E837" s="5" t="s">
        <v>25</v>
      </c>
      <c r="F837" s="5" t="s">
        <v>200</v>
      </c>
      <c r="G837" s="5" t="s">
        <v>87</v>
      </c>
      <c r="H837" s="5" t="s">
        <v>131</v>
      </c>
      <c r="I837" s="150">
        <v>3.6688485145568848</v>
      </c>
      <c r="J837" s="150">
        <v>3.4544644355773926</v>
      </c>
      <c r="K837" s="150">
        <v>0</v>
      </c>
      <c r="L837" s="150"/>
      <c r="M837" s="150">
        <v>1396.595703125</v>
      </c>
      <c r="N837" s="150">
        <v>842.00384521484375</v>
      </c>
      <c r="O837" s="150">
        <v>0</v>
      </c>
      <c r="P837" s="150"/>
      <c r="Q837" s="150">
        <v>0</v>
      </c>
      <c r="R837" s="150">
        <v>2.7488777637481689</v>
      </c>
      <c r="S837" s="150">
        <v>3581.060791015625</v>
      </c>
      <c r="T837" s="150"/>
      <c r="U837" s="150">
        <v>0.77768057584762573</v>
      </c>
      <c r="V837" s="150">
        <v>157.75387573242188</v>
      </c>
      <c r="W837" s="150">
        <v>0</v>
      </c>
      <c r="X837" s="150">
        <v>0</v>
      </c>
      <c r="Y837" s="150">
        <v>822.48614501953125</v>
      </c>
      <c r="Z837" s="150">
        <v>12.684793472290039</v>
      </c>
      <c r="AA837" s="150">
        <v>2011.547607421875</v>
      </c>
      <c r="AB837" s="150">
        <v>0</v>
      </c>
      <c r="AC837" s="150">
        <v>4.8884701728820801</v>
      </c>
      <c r="AD837" s="150">
        <v>0</v>
      </c>
      <c r="AE837" s="150">
        <v>30.754383087158203</v>
      </c>
      <c r="AF837" s="150">
        <v>826.99420166015625</v>
      </c>
      <c r="AG837" s="150">
        <v>3053.74658203125</v>
      </c>
      <c r="AH837" s="150">
        <v>7306.5810546875</v>
      </c>
      <c r="AI837" s="150">
        <v>0</v>
      </c>
      <c r="AJ837" s="150">
        <v>0</v>
      </c>
      <c r="AK837" s="150"/>
      <c r="AL837" s="150">
        <v>20057.74609375</v>
      </c>
      <c r="AM837" s="150">
        <v>7773.509765625</v>
      </c>
      <c r="AN837" s="150">
        <v>12284.2373046875</v>
      </c>
      <c r="AO837" s="5" t="s">
        <v>513</v>
      </c>
    </row>
    <row r="838" spans="1:41" ht="14.25" x14ac:dyDescent="0.45">
      <c r="A838" s="150">
        <v>2015</v>
      </c>
      <c r="B838" s="5" t="s">
        <v>81</v>
      </c>
      <c r="C838" s="5" t="s">
        <v>179</v>
      </c>
      <c r="D838" s="5" t="s">
        <v>84</v>
      </c>
      <c r="E838" s="5" t="s">
        <v>25</v>
      </c>
      <c r="F838" s="5" t="s">
        <v>200</v>
      </c>
      <c r="G838" s="5" t="s">
        <v>88</v>
      </c>
      <c r="H838" s="5" t="s">
        <v>131</v>
      </c>
      <c r="I838" s="150">
        <v>3.1861799999999998</v>
      </c>
      <c r="J838" s="150">
        <v>3</v>
      </c>
      <c r="K838" s="150">
        <v>0</v>
      </c>
      <c r="L838" s="150"/>
      <c r="M838" s="150">
        <v>1212.8615</v>
      </c>
      <c r="N838" s="150">
        <v>731.23099999999999</v>
      </c>
      <c r="O838" s="150">
        <v>0</v>
      </c>
      <c r="P838" s="150"/>
      <c r="Q838" s="150">
        <v>0</v>
      </c>
      <c r="R838" s="150">
        <v>2.3872393041702158</v>
      </c>
      <c r="S838" s="150">
        <v>3109.9414678629651</v>
      </c>
      <c r="T838" s="150"/>
      <c r="U838" s="150">
        <v>0.67537000000000003</v>
      </c>
      <c r="V838" s="150">
        <v>137</v>
      </c>
      <c r="W838" s="150">
        <v>0</v>
      </c>
      <c r="X838" s="150">
        <v>0</v>
      </c>
      <c r="Y838" s="150">
        <v>714.28099999999995</v>
      </c>
      <c r="Z838" s="150">
        <v>11.016</v>
      </c>
      <c r="AA838" s="150">
        <v>1746.9112553542579</v>
      </c>
      <c r="AB838" s="150">
        <v>0</v>
      </c>
      <c r="AC838" s="150">
        <v>4.2453500000000002</v>
      </c>
      <c r="AD838" s="150">
        <v>0</v>
      </c>
      <c r="AE838" s="150">
        <v>26.708379999999998</v>
      </c>
      <c r="AF838" s="150">
        <v>718.19600000000003</v>
      </c>
      <c r="AG838" s="150">
        <v>2652</v>
      </c>
      <c r="AH838" s="150">
        <v>6345.3373920821559</v>
      </c>
      <c r="AI838" s="150">
        <v>0</v>
      </c>
      <c r="AJ838" s="150">
        <v>0</v>
      </c>
      <c r="AK838" s="150"/>
      <c r="AL838" s="150">
        <v>17418.978515625</v>
      </c>
      <c r="AM838" s="150">
        <v>6750.837890625</v>
      </c>
      <c r="AN838" s="150">
        <v>10668.1396484375</v>
      </c>
      <c r="AO838" s="5" t="s">
        <v>514</v>
      </c>
    </row>
    <row r="839" spans="1:41" ht="14.25" x14ac:dyDescent="0.45">
      <c r="A839" s="150">
        <v>2015</v>
      </c>
      <c r="B839" s="5" t="s">
        <v>81</v>
      </c>
      <c r="C839" s="5" t="s">
        <v>179</v>
      </c>
      <c r="D839" s="5" t="s">
        <v>84</v>
      </c>
      <c r="E839" s="5" t="s">
        <v>25</v>
      </c>
      <c r="F839" s="5" t="s">
        <v>203</v>
      </c>
      <c r="G839" s="5" t="s">
        <v>87</v>
      </c>
      <c r="H839" s="5" t="s">
        <v>131</v>
      </c>
      <c r="I839" s="150">
        <v>303.53839111328125</v>
      </c>
      <c r="J839" s="150">
        <v>0</v>
      </c>
      <c r="K839" s="150">
        <v>0</v>
      </c>
      <c r="L839" s="150">
        <v>51.816967010498047</v>
      </c>
      <c r="M839" s="150">
        <v>3986.4521484375</v>
      </c>
      <c r="N839" s="150">
        <v>0</v>
      </c>
      <c r="O839" s="150">
        <v>6662.37109375</v>
      </c>
      <c r="P839" s="150"/>
      <c r="Q839" s="150">
        <v>2875.709228515625</v>
      </c>
      <c r="R839" s="150">
        <v>0</v>
      </c>
      <c r="S839" s="150">
        <v>838.90545654296875</v>
      </c>
      <c r="T839" s="150">
        <v>46.589210510253906</v>
      </c>
      <c r="U839" s="150">
        <v>53.069232940673828</v>
      </c>
      <c r="V839" s="150">
        <v>137.027099609375</v>
      </c>
      <c r="W839" s="150">
        <v>2309.88525390625</v>
      </c>
      <c r="X839" s="150">
        <v>0</v>
      </c>
      <c r="Y839" s="150">
        <v>16480.048828125</v>
      </c>
      <c r="Z839" s="150">
        <v>741.7230224609375</v>
      </c>
      <c r="AA839" s="150">
        <v>7078.59033203125</v>
      </c>
      <c r="AB839" s="150">
        <v>0</v>
      </c>
      <c r="AC839" s="150">
        <v>0</v>
      </c>
      <c r="AD839" s="150">
        <v>3082.20068359375</v>
      </c>
      <c r="AE839" s="150">
        <v>2147.21142578125</v>
      </c>
      <c r="AF839" s="150">
        <v>0</v>
      </c>
      <c r="AG839" s="150">
        <v>7216.37646484375</v>
      </c>
      <c r="AH839" s="150">
        <v>2216.994140625</v>
      </c>
      <c r="AI839" s="150">
        <v>0</v>
      </c>
      <c r="AJ839" s="150">
        <v>6357.11865234375</v>
      </c>
      <c r="AK839" s="150"/>
      <c r="AL839" s="150">
        <v>62585.625</v>
      </c>
      <c r="AM839" s="150">
        <v>43442.2265625</v>
      </c>
      <c r="AN839" s="150">
        <v>19143.3984375</v>
      </c>
      <c r="AO839" s="5" t="s">
        <v>515</v>
      </c>
    </row>
    <row r="840" spans="1:41" ht="14.25" x14ac:dyDescent="0.45">
      <c r="A840" s="150">
        <v>2015</v>
      </c>
      <c r="B840" s="5" t="s">
        <v>81</v>
      </c>
      <c r="C840" s="5" t="s">
        <v>179</v>
      </c>
      <c r="D840" s="5" t="s">
        <v>84</v>
      </c>
      <c r="E840" s="5" t="s">
        <v>25</v>
      </c>
      <c r="F840" s="5" t="s">
        <v>203</v>
      </c>
      <c r="G840" s="5" t="s">
        <v>88</v>
      </c>
      <c r="H840" s="5" t="s">
        <v>131</v>
      </c>
      <c r="I840" s="150">
        <v>263.60530999999997</v>
      </c>
      <c r="J840" s="150">
        <v>0</v>
      </c>
      <c r="K840" s="150">
        <v>0</v>
      </c>
      <c r="L840" s="150">
        <v>45</v>
      </c>
      <c r="M840" s="150">
        <v>3462</v>
      </c>
      <c r="N840" s="150">
        <v>0</v>
      </c>
      <c r="O840" s="150">
        <v>5785.8789880000004</v>
      </c>
      <c r="P840" s="150"/>
      <c r="Q840" s="150">
        <v>2497.3850000000002</v>
      </c>
      <c r="R840" s="150">
        <v>0</v>
      </c>
      <c r="S840" s="150">
        <v>728.54024193714122</v>
      </c>
      <c r="T840" s="150">
        <v>40.46</v>
      </c>
      <c r="U840" s="150">
        <v>46.087519999999998</v>
      </c>
      <c r="V840" s="150">
        <v>119</v>
      </c>
      <c r="W840" s="150">
        <v>2006</v>
      </c>
      <c r="X840" s="150">
        <v>0</v>
      </c>
      <c r="Y840" s="150">
        <v>14311.956</v>
      </c>
      <c r="Z840" s="150">
        <v>644.14300000000003</v>
      </c>
      <c r="AA840" s="150">
        <v>6147.3409582599515</v>
      </c>
      <c r="AB840" s="150">
        <v>0</v>
      </c>
      <c r="AC840" s="150">
        <v>0</v>
      </c>
      <c r="AD840" s="150">
        <v>2676.7107500000002</v>
      </c>
      <c r="AE840" s="150">
        <v>1864.7272800000001</v>
      </c>
      <c r="AF840" s="150">
        <v>0</v>
      </c>
      <c r="AG840" s="150">
        <v>6267</v>
      </c>
      <c r="AH840" s="150">
        <v>1925.32951585655</v>
      </c>
      <c r="AI840" s="150">
        <v>0</v>
      </c>
      <c r="AJ840" s="150">
        <v>5520.7850099999996</v>
      </c>
      <c r="AK840" s="150"/>
      <c r="AL840" s="150">
        <v>54351.9453125</v>
      </c>
      <c r="AM840" s="150">
        <v>37727.02734375</v>
      </c>
      <c r="AN840" s="150">
        <v>16624.919921875</v>
      </c>
      <c r="AO840" s="5" t="s">
        <v>516</v>
      </c>
    </row>
    <row r="841" spans="1:41" ht="14.25" x14ac:dyDescent="0.45">
      <c r="A841" s="150">
        <v>2015</v>
      </c>
      <c r="B841" s="5" t="s">
        <v>81</v>
      </c>
      <c r="C841" s="5" t="s">
        <v>179</v>
      </c>
      <c r="D841" s="5" t="s">
        <v>84</v>
      </c>
      <c r="E841" s="5" t="s">
        <v>25</v>
      </c>
      <c r="F841" s="5" t="s">
        <v>237</v>
      </c>
      <c r="G841" s="5" t="s">
        <v>87</v>
      </c>
      <c r="H841" s="5" t="s">
        <v>131</v>
      </c>
      <c r="I841" s="150">
        <v>3303.35791015625</v>
      </c>
      <c r="J841" s="150">
        <v>7942.96533203125</v>
      </c>
      <c r="K841" s="150">
        <v>35.270084381103516</v>
      </c>
      <c r="L841" s="150">
        <v>545.805419921875</v>
      </c>
      <c r="M841" s="150">
        <v>17963.47265625</v>
      </c>
      <c r="N841" s="150">
        <v>4154.4970703125</v>
      </c>
      <c r="O841" s="150">
        <v>16189.7802734375</v>
      </c>
      <c r="P841" s="150">
        <v>0.76370149850845337</v>
      </c>
      <c r="Q841" s="150">
        <v>7759.39990234375</v>
      </c>
      <c r="R841" s="150">
        <v>255.17115783691406</v>
      </c>
      <c r="S841" s="150">
        <v>12395.71875</v>
      </c>
      <c r="T841" s="150">
        <v>59.393760681152344</v>
      </c>
      <c r="U841" s="150">
        <v>901.8426513671875</v>
      </c>
      <c r="V841" s="150">
        <v>1192.9417724609375</v>
      </c>
      <c r="W841" s="150">
        <v>4816.6748046875</v>
      </c>
      <c r="X841" s="150">
        <v>358.11282348632813</v>
      </c>
      <c r="Y841" s="150">
        <v>38917.48828125</v>
      </c>
      <c r="Z841" s="150">
        <v>2375.341552734375</v>
      </c>
      <c r="AA841" s="150">
        <v>31681.958984375</v>
      </c>
      <c r="AB841" s="150">
        <v>206.20872497558594</v>
      </c>
      <c r="AC841" s="150">
        <v>654.72003173828125</v>
      </c>
      <c r="AD841" s="150">
        <v>12593.8447265625</v>
      </c>
      <c r="AE841" s="150">
        <v>3311.43212890625</v>
      </c>
      <c r="AF841" s="150">
        <v>11226.470703125</v>
      </c>
      <c r="AG841" s="150">
        <v>32749.474609375</v>
      </c>
      <c r="AH841" s="150">
        <v>21235.11328125</v>
      </c>
      <c r="AI841" s="150">
        <v>216.14344787597656</v>
      </c>
      <c r="AJ841" s="150">
        <v>6708.44775390625</v>
      </c>
      <c r="AK841" s="150">
        <v>280.96310424804688</v>
      </c>
      <c r="AL841" s="150">
        <v>240032.765625</v>
      </c>
      <c r="AM841" s="150">
        <v>153682.078125</v>
      </c>
      <c r="AN841" s="150">
        <v>86350.6953125</v>
      </c>
      <c r="AO841" s="5" t="s">
        <v>519</v>
      </c>
    </row>
    <row r="842" spans="1:41" ht="14.25" x14ac:dyDescent="0.45">
      <c r="A842" s="150">
        <v>2015</v>
      </c>
      <c r="B842" s="5" t="s">
        <v>81</v>
      </c>
      <c r="C842" s="5" t="s">
        <v>179</v>
      </c>
      <c r="D842" s="5" t="s">
        <v>84</v>
      </c>
      <c r="E842" s="5" t="s">
        <v>25</v>
      </c>
      <c r="F842" s="5" t="s">
        <v>237</v>
      </c>
      <c r="G842" s="5" t="s">
        <v>88</v>
      </c>
      <c r="H842" s="5" t="s">
        <v>131</v>
      </c>
      <c r="I842" s="150">
        <v>2868.7728199999988</v>
      </c>
      <c r="J842" s="150">
        <v>6898</v>
      </c>
      <c r="K842" s="150">
        <v>30.63</v>
      </c>
      <c r="L842" s="150">
        <v>474</v>
      </c>
      <c r="M842" s="150">
        <v>15600.223612</v>
      </c>
      <c r="N842" s="150">
        <v>3607.9370800000002</v>
      </c>
      <c r="O842" s="150">
        <v>14059.875198</v>
      </c>
      <c r="P842" s="150">
        <v>0.66322999999999999</v>
      </c>
      <c r="Q842" s="150">
        <v>6738.5839999999998</v>
      </c>
      <c r="R842" s="150">
        <v>221.601195606717</v>
      </c>
      <c r="S842" s="150">
        <v>10764.955</v>
      </c>
      <c r="T842" s="150">
        <v>51.58</v>
      </c>
      <c r="U842" s="150">
        <v>783.19750999999997</v>
      </c>
      <c r="V842" s="150">
        <v>1036</v>
      </c>
      <c r="W842" s="150">
        <v>4183</v>
      </c>
      <c r="X842" s="150">
        <v>311</v>
      </c>
      <c r="Y842" s="150">
        <v>33797.559000000001</v>
      </c>
      <c r="Z842" s="150">
        <v>2062.8449999999998</v>
      </c>
      <c r="AA842" s="150">
        <v>27513.925060000009</v>
      </c>
      <c r="AB842" s="150">
        <v>179.08019704183991</v>
      </c>
      <c r="AC842" s="150">
        <v>568.58598999999992</v>
      </c>
      <c r="AD842" s="150">
        <v>10937.016</v>
      </c>
      <c r="AE842" s="150">
        <v>2875.7846599999998</v>
      </c>
      <c r="AF842" s="150">
        <v>9749.5319999999992</v>
      </c>
      <c r="AG842" s="150">
        <v>28441</v>
      </c>
      <c r="AH842" s="150">
        <v>18441.4520350577</v>
      </c>
      <c r="AI842" s="150">
        <v>187.70792226</v>
      </c>
      <c r="AJ842" s="150">
        <v>5825.8938399999997</v>
      </c>
      <c r="AK842" s="150">
        <v>244</v>
      </c>
      <c r="AL842" s="150">
        <v>208454.390625</v>
      </c>
      <c r="AM842" s="150">
        <v>133463.875</v>
      </c>
      <c r="AN842" s="150">
        <v>74990.5234375</v>
      </c>
      <c r="AO842" s="5" t="s">
        <v>520</v>
      </c>
    </row>
    <row r="843" spans="1:41" ht="14.25" x14ac:dyDescent="0.45">
      <c r="A843" s="150">
        <v>2015</v>
      </c>
      <c r="B843" s="5" t="s">
        <v>81</v>
      </c>
      <c r="C843" s="5" t="s">
        <v>179</v>
      </c>
      <c r="D843" s="5" t="s">
        <v>84</v>
      </c>
      <c r="E843" s="5" t="s">
        <v>25</v>
      </c>
      <c r="F843" s="5" t="s">
        <v>238</v>
      </c>
      <c r="G843" s="5" t="s">
        <v>87</v>
      </c>
      <c r="H843" s="5" t="s">
        <v>131</v>
      </c>
      <c r="I843" s="150">
        <v>2575.705322265625</v>
      </c>
      <c r="J843" s="150">
        <v>7923.39013671875</v>
      </c>
      <c r="K843" s="150">
        <v>11.2039794921875</v>
      </c>
      <c r="L843" s="150">
        <v>545.805419921875</v>
      </c>
      <c r="M843" s="150">
        <v>17963.47265625</v>
      </c>
      <c r="N843" s="150">
        <v>4154.4970703125</v>
      </c>
      <c r="O843" s="150">
        <v>16094.5693359375</v>
      </c>
      <c r="P843" s="150">
        <v>0.76370149850845337</v>
      </c>
      <c r="Q843" s="150">
        <v>7759.39990234375</v>
      </c>
      <c r="R843" s="150">
        <v>255.17115783691406</v>
      </c>
      <c r="S843" s="150">
        <v>12395.71875</v>
      </c>
      <c r="T843" s="150">
        <v>59.393760681152344</v>
      </c>
      <c r="U843" s="150">
        <v>901.8426513671875</v>
      </c>
      <c r="V843" s="150">
        <v>1007.5521240234375</v>
      </c>
      <c r="W843" s="150">
        <v>3537.37158203125</v>
      </c>
      <c r="X843" s="150">
        <v>358.11282348632813</v>
      </c>
      <c r="Y843" s="150">
        <v>38917.48828125</v>
      </c>
      <c r="Z843" s="150">
        <v>2375.341552734375</v>
      </c>
      <c r="AA843" s="150">
        <v>31681.958984375</v>
      </c>
      <c r="AB843" s="150">
        <v>206.20872497558594</v>
      </c>
      <c r="AC843" s="150">
        <v>654.72003173828125</v>
      </c>
      <c r="AD843" s="150">
        <v>12440.7158203125</v>
      </c>
      <c r="AE843" s="150">
        <v>3311.43212890625</v>
      </c>
      <c r="AF843" s="150">
        <v>9956.0078125</v>
      </c>
      <c r="AG843" s="150">
        <v>29338.767578125</v>
      </c>
      <c r="AH843" s="150">
        <v>20970.470703125</v>
      </c>
      <c r="AI843" s="150">
        <v>181.63441467285156</v>
      </c>
      <c r="AJ843" s="150">
        <v>6708.44775390625</v>
      </c>
      <c r="AK843" s="150">
        <v>280.96310424804688</v>
      </c>
      <c r="AL843" s="150">
        <v>232568.140625</v>
      </c>
      <c r="AM843" s="150">
        <v>148068.296875</v>
      </c>
      <c r="AN843" s="150">
        <v>84499.828125</v>
      </c>
      <c r="AO843" s="5" t="s">
        <v>521</v>
      </c>
    </row>
    <row r="844" spans="1:41" ht="14.25" x14ac:dyDescent="0.45">
      <c r="A844" s="150">
        <v>2015</v>
      </c>
      <c r="B844" s="5" t="s">
        <v>81</v>
      </c>
      <c r="C844" s="5" t="s">
        <v>179</v>
      </c>
      <c r="D844" s="5" t="s">
        <v>84</v>
      </c>
      <c r="E844" s="5" t="s">
        <v>25</v>
      </c>
      <c r="F844" s="5" t="s">
        <v>238</v>
      </c>
      <c r="G844" s="5" t="s">
        <v>88</v>
      </c>
      <c r="H844" s="5" t="s">
        <v>131</v>
      </c>
      <c r="I844" s="150">
        <v>2236.8492184640768</v>
      </c>
      <c r="J844" s="150">
        <v>6881</v>
      </c>
      <c r="K844" s="150">
        <v>9.73</v>
      </c>
      <c r="L844" s="150">
        <v>474</v>
      </c>
      <c r="M844" s="150">
        <v>15600.223612</v>
      </c>
      <c r="N844" s="150">
        <v>3607.9370800000002</v>
      </c>
      <c r="O844" s="150">
        <v>13977.190087999999</v>
      </c>
      <c r="P844" s="150">
        <v>0.66322999999999999</v>
      </c>
      <c r="Q844" s="150">
        <v>6738.5839999999998</v>
      </c>
      <c r="R844" s="150">
        <v>221.601195606717</v>
      </c>
      <c r="S844" s="150">
        <v>10764.955</v>
      </c>
      <c r="T844" s="150">
        <v>51.58</v>
      </c>
      <c r="U844" s="150">
        <v>783.19750999999997</v>
      </c>
      <c r="V844" s="150">
        <v>875</v>
      </c>
      <c r="W844" s="150">
        <v>3072</v>
      </c>
      <c r="X844" s="150">
        <v>311</v>
      </c>
      <c r="Y844" s="150">
        <v>33797.559000000001</v>
      </c>
      <c r="Z844" s="150">
        <v>2062.8449999999998</v>
      </c>
      <c r="AA844" s="150">
        <v>27513.925060000009</v>
      </c>
      <c r="AB844" s="150">
        <v>179.08019704183991</v>
      </c>
      <c r="AC844" s="150">
        <v>568.58598999999992</v>
      </c>
      <c r="AD844" s="150">
        <v>10804.032999999999</v>
      </c>
      <c r="AE844" s="150">
        <v>2875.7846599999998</v>
      </c>
      <c r="AF844" s="150">
        <v>8646.2094099999995</v>
      </c>
      <c r="AG844" s="150">
        <v>25479</v>
      </c>
      <c r="AH844" s="150">
        <v>18211.625395057701</v>
      </c>
      <c r="AI844" s="150">
        <v>157.73884253</v>
      </c>
      <c r="AJ844" s="150">
        <v>5825.8938399999997</v>
      </c>
      <c r="AK844" s="150">
        <v>244</v>
      </c>
      <c r="AL844" s="150">
        <v>201971.78125</v>
      </c>
      <c r="AM844" s="150">
        <v>128588.6328125</v>
      </c>
      <c r="AN844" s="150">
        <v>73383.15625</v>
      </c>
      <c r="AO844" s="5" t="s">
        <v>522</v>
      </c>
    </row>
    <row r="845" spans="1:41" ht="14.25" x14ac:dyDescent="0.45">
      <c r="A845" s="150">
        <v>2015</v>
      </c>
      <c r="B845" s="5" t="s">
        <v>81</v>
      </c>
      <c r="C845" s="5" t="s">
        <v>179</v>
      </c>
      <c r="D845" s="5" t="s">
        <v>84</v>
      </c>
      <c r="E845" s="5" t="s">
        <v>25</v>
      </c>
      <c r="F845" s="5" t="s">
        <v>206</v>
      </c>
      <c r="G845" s="5" t="s">
        <v>87</v>
      </c>
      <c r="H845" s="5" t="s">
        <v>131</v>
      </c>
      <c r="I845" s="150">
        <v>753.13482666015625</v>
      </c>
      <c r="J845" s="150">
        <v>7662.00244140625</v>
      </c>
      <c r="K845" s="150">
        <v>0</v>
      </c>
      <c r="L845" s="150"/>
      <c r="M845" s="150">
        <v>5749.38037109375</v>
      </c>
      <c r="N845" s="150">
        <v>67.0758056640625</v>
      </c>
      <c r="O845" s="150">
        <v>8917.40625</v>
      </c>
      <c r="P845" s="150"/>
      <c r="Q845" s="150">
        <v>4883.6904296875</v>
      </c>
      <c r="R845" s="150">
        <v>2.9847111701965332</v>
      </c>
      <c r="S845" s="150">
        <v>5791.78125</v>
      </c>
      <c r="T845" s="150">
        <v>3.0514435768127441</v>
      </c>
      <c r="U845" s="150">
        <v>775.66888427734375</v>
      </c>
      <c r="V845" s="150">
        <v>267.145263671875</v>
      </c>
      <c r="W845" s="150">
        <v>1417.48193359375</v>
      </c>
      <c r="X845" s="150">
        <v>6.9089288711547852</v>
      </c>
      <c r="Y845" s="150">
        <v>17417.501953125</v>
      </c>
      <c r="Z845" s="150">
        <v>105.18498992919922</v>
      </c>
      <c r="AA845" s="150">
        <v>9894.9248046875</v>
      </c>
      <c r="AB845" s="150">
        <v>0</v>
      </c>
      <c r="AC845" s="150">
        <v>214.14967346191406</v>
      </c>
      <c r="AD845" s="150">
        <v>9420.41015625</v>
      </c>
      <c r="AE845" s="150">
        <v>174.02041625976563</v>
      </c>
      <c r="AF845" s="150">
        <v>5903.21484375</v>
      </c>
      <c r="AG845" s="150">
        <v>13049.8154296875</v>
      </c>
      <c r="AH845" s="150">
        <v>8740.0068359375</v>
      </c>
      <c r="AI845" s="150">
        <v>0</v>
      </c>
      <c r="AJ845" s="150">
        <v>0</v>
      </c>
      <c r="AK845" s="150"/>
      <c r="AL845" s="150">
        <v>101216.9296875</v>
      </c>
      <c r="AM845" s="150">
        <v>61170.515625</v>
      </c>
      <c r="AN845" s="150">
        <v>40046.42578125</v>
      </c>
      <c r="AO845" s="5" t="s">
        <v>523</v>
      </c>
    </row>
    <row r="846" spans="1:41" ht="14.25" x14ac:dyDescent="0.45">
      <c r="A846" s="150">
        <v>2015</v>
      </c>
      <c r="B846" s="5" t="s">
        <v>81</v>
      </c>
      <c r="C846" s="5" t="s">
        <v>179</v>
      </c>
      <c r="D846" s="5" t="s">
        <v>84</v>
      </c>
      <c r="E846" s="5" t="s">
        <v>25</v>
      </c>
      <c r="F846" s="5" t="s">
        <v>206</v>
      </c>
      <c r="G846" s="5" t="s">
        <v>88</v>
      </c>
      <c r="H846" s="5" t="s">
        <v>131</v>
      </c>
      <c r="I846" s="150">
        <v>654.05343999999877</v>
      </c>
      <c r="J846" s="150">
        <v>6654</v>
      </c>
      <c r="K846" s="150">
        <v>0</v>
      </c>
      <c r="L846" s="150"/>
      <c r="M846" s="150">
        <v>4993</v>
      </c>
      <c r="N846" s="150">
        <v>58.251409999999829</v>
      </c>
      <c r="O846" s="150">
        <v>7744.2444519999999</v>
      </c>
      <c r="P846" s="150"/>
      <c r="Q846" s="150">
        <v>4241.1989999999996</v>
      </c>
      <c r="R846" s="150">
        <v>2.592046825209557</v>
      </c>
      <c r="S846" s="150">
        <v>5029.8225445737589</v>
      </c>
      <c r="T846" s="150">
        <v>2.65</v>
      </c>
      <c r="U846" s="150">
        <v>673.62299999999993</v>
      </c>
      <c r="V846" s="150">
        <v>232</v>
      </c>
      <c r="W846" s="150">
        <v>1231</v>
      </c>
      <c r="X846" s="150">
        <v>6</v>
      </c>
      <c r="Y846" s="150">
        <v>15126.079</v>
      </c>
      <c r="Z846" s="150">
        <v>91.346999999999994</v>
      </c>
      <c r="AA846" s="150">
        <v>8593.1620713407974</v>
      </c>
      <c r="AB846" s="150">
        <v>0</v>
      </c>
      <c r="AC846" s="150">
        <v>185.97643999999991</v>
      </c>
      <c r="AD846" s="150">
        <v>8181.0742500000006</v>
      </c>
      <c r="AE846" s="150">
        <v>151.12654000000001</v>
      </c>
      <c r="AF846" s="150">
        <v>5126.5959999999995</v>
      </c>
      <c r="AG846" s="150">
        <v>11333</v>
      </c>
      <c r="AH846" s="150">
        <v>7590.1840002346516</v>
      </c>
      <c r="AI846" s="150">
        <v>0</v>
      </c>
      <c r="AJ846" s="150">
        <v>0</v>
      </c>
      <c r="AK846" s="150"/>
      <c r="AL846" s="150">
        <v>87900.984375</v>
      </c>
      <c r="AM846" s="150">
        <v>53123.00390625</v>
      </c>
      <c r="AN846" s="150">
        <v>34777.9765625</v>
      </c>
      <c r="AO846" s="5" t="s">
        <v>524</v>
      </c>
    </row>
    <row r="847" spans="1:41" ht="14.25" x14ac:dyDescent="0.45">
      <c r="A847" s="150">
        <v>2015</v>
      </c>
      <c r="B847" s="5" t="s">
        <v>1477</v>
      </c>
      <c r="C847" s="5" t="s">
        <v>269</v>
      </c>
      <c r="D847" s="5" t="s">
        <v>82</v>
      </c>
      <c r="E847" s="5" t="s">
        <v>98</v>
      </c>
      <c r="F847" s="5" t="s">
        <v>99</v>
      </c>
      <c r="G847" s="5" t="s">
        <v>83</v>
      </c>
      <c r="H847" s="5" t="s">
        <v>100</v>
      </c>
      <c r="I847" s="150">
        <v>783.18939956334475</v>
      </c>
      <c r="J847" s="150">
        <v>1345.2441648787931</v>
      </c>
      <c r="K847" s="150">
        <v>62.94</v>
      </c>
      <c r="L847" s="150">
        <v>115</v>
      </c>
      <c r="M847" s="150">
        <v>631</v>
      </c>
      <c r="N847" s="150">
        <v>615</v>
      </c>
      <c r="O847" s="150">
        <v>302</v>
      </c>
      <c r="P847" s="150">
        <v>439</v>
      </c>
      <c r="Q847" s="150">
        <v>273.72399190499999</v>
      </c>
      <c r="R847" s="150">
        <v>557</v>
      </c>
      <c r="S847" s="150">
        <v>628.75</v>
      </c>
      <c r="T847" s="150">
        <v>384</v>
      </c>
      <c r="U847" s="150">
        <v>149.30279999999999</v>
      </c>
      <c r="V847" s="150">
        <v>630.4</v>
      </c>
      <c r="W847" s="150">
        <v>247.45</v>
      </c>
      <c r="X847" s="150">
        <v>1010</v>
      </c>
      <c r="Y847" s="150">
        <v>3217</v>
      </c>
      <c r="Z847" s="150">
        <v>423</v>
      </c>
      <c r="AA847" s="150">
        <v>4889.7182598592444</v>
      </c>
      <c r="AB847" s="150">
        <v>82.17</v>
      </c>
      <c r="AC847" s="150">
        <v>342.38926800000002</v>
      </c>
      <c r="AD847" s="150">
        <v>764</v>
      </c>
      <c r="AE847" s="150">
        <v>370.66</v>
      </c>
      <c r="AF847" s="150">
        <v>1751</v>
      </c>
      <c r="AG847" s="150">
        <v>8638</v>
      </c>
      <c r="AH847" s="150">
        <v>1292</v>
      </c>
      <c r="AI847" s="150">
        <v>388.8161893599999</v>
      </c>
      <c r="AJ847" s="150">
        <v>2445.5355232277761</v>
      </c>
      <c r="AK847" s="150">
        <v>289.42151007248248</v>
      </c>
      <c r="AL847" s="150">
        <v>33067.7109375</v>
      </c>
      <c r="AM847" s="150">
        <v>26985.162109375</v>
      </c>
      <c r="AN847" s="150">
        <v>6082.54736328125</v>
      </c>
      <c r="AO847" s="5" t="s">
        <v>1805</v>
      </c>
    </row>
    <row r="848" spans="1:41" ht="14.25" x14ac:dyDescent="0.45">
      <c r="A848" s="150">
        <v>2015</v>
      </c>
      <c r="B848" s="5" t="s">
        <v>1476</v>
      </c>
      <c r="C848" s="5" t="s">
        <v>269</v>
      </c>
      <c r="D848" s="5" t="s">
        <v>82</v>
      </c>
      <c r="E848" s="5" t="s">
        <v>98</v>
      </c>
      <c r="F848" s="5" t="s">
        <v>99</v>
      </c>
      <c r="G848" s="5" t="s">
        <v>83</v>
      </c>
      <c r="H848" s="5" t="s">
        <v>100</v>
      </c>
      <c r="I848" s="150">
        <v>774.17128800965031</v>
      </c>
      <c r="J848" s="150">
        <v>1372</v>
      </c>
      <c r="K848" s="150">
        <v>66</v>
      </c>
      <c r="L848" s="150">
        <v>114</v>
      </c>
      <c r="M848" s="150">
        <v>541</v>
      </c>
      <c r="N848" s="150">
        <v>578.31733820165289</v>
      </c>
      <c r="O848" s="150">
        <v>307.5</v>
      </c>
      <c r="P848" s="150">
        <v>453</v>
      </c>
      <c r="Q848" s="150">
        <v>286.84710000000001</v>
      </c>
      <c r="R848" s="150">
        <v>557</v>
      </c>
      <c r="S848" s="150">
        <v>605.4</v>
      </c>
      <c r="T848" s="150">
        <v>402</v>
      </c>
      <c r="U848" s="150">
        <v>152.50495000000001</v>
      </c>
      <c r="V848" s="150">
        <v>646.34959290000006</v>
      </c>
      <c r="W848" s="150">
        <v>246.44</v>
      </c>
      <c r="X848" s="150">
        <v>1024</v>
      </c>
      <c r="Y848" s="150">
        <v>3206.17</v>
      </c>
      <c r="Z848" s="150">
        <v>431.89999999999958</v>
      </c>
      <c r="AA848" s="150">
        <v>4858.0480145712017</v>
      </c>
      <c r="AB848" s="150">
        <v>88.748699999999999</v>
      </c>
      <c r="AC848" s="150">
        <v>326.64359999999999</v>
      </c>
      <c r="AD848" s="150">
        <v>778.096</v>
      </c>
      <c r="AE848" s="150">
        <v>372.88520452085328</v>
      </c>
      <c r="AF848" s="150">
        <v>1840.65</v>
      </c>
      <c r="AG848" s="150">
        <v>8772.9594744305068</v>
      </c>
      <c r="AH848" s="150">
        <v>1346.5078864353311</v>
      </c>
      <c r="AI848" s="150">
        <v>389.05996083757202</v>
      </c>
      <c r="AJ848" s="150">
        <v>2582</v>
      </c>
      <c r="AK848" s="150">
        <v>272.19166443240817</v>
      </c>
      <c r="AL848" s="150">
        <v>33392.390625</v>
      </c>
      <c r="AM848" s="150">
        <v>27325.447265625</v>
      </c>
      <c r="AN848" s="150">
        <v>6066.94482421875</v>
      </c>
      <c r="AO848" s="5" t="s">
        <v>1804</v>
      </c>
    </row>
    <row r="849" spans="1:41" ht="14.25" x14ac:dyDescent="0.45">
      <c r="A849" s="150">
        <v>2015</v>
      </c>
      <c r="B849" s="5" t="s">
        <v>1478</v>
      </c>
      <c r="C849" s="5" t="s">
        <v>269</v>
      </c>
      <c r="D849" s="5" t="s">
        <v>82</v>
      </c>
      <c r="E849" s="5" t="s">
        <v>98</v>
      </c>
      <c r="F849" s="5" t="s">
        <v>99</v>
      </c>
      <c r="G849" s="5" t="s">
        <v>83</v>
      </c>
      <c r="H849" s="5" t="s">
        <v>100</v>
      </c>
      <c r="I849" s="150">
        <v>769.98283821191319</v>
      </c>
      <c r="J849" s="150">
        <v>1343.6717040649489</v>
      </c>
      <c r="K849" s="150">
        <v>58.7</v>
      </c>
      <c r="L849" s="150">
        <v>112</v>
      </c>
      <c r="M849" s="150">
        <v>576</v>
      </c>
      <c r="N849" s="150">
        <v>660</v>
      </c>
      <c r="O849" s="150">
        <v>301.78034383045099</v>
      </c>
      <c r="P849" s="150">
        <v>434</v>
      </c>
      <c r="Q849" s="150">
        <v>274.36500000000001</v>
      </c>
      <c r="R849" s="150">
        <v>537.23278974999994</v>
      </c>
      <c r="S849" s="150">
        <v>630</v>
      </c>
      <c r="T849" s="150">
        <v>385.16300000000001</v>
      </c>
      <c r="U849" s="150">
        <v>145.09399999999999</v>
      </c>
      <c r="V849" s="150">
        <v>627</v>
      </c>
      <c r="W849" s="150">
        <v>292</v>
      </c>
      <c r="X849" s="150">
        <v>1010</v>
      </c>
      <c r="Y849" s="150">
        <v>3274.7</v>
      </c>
      <c r="Z849" s="150">
        <v>450.5</v>
      </c>
      <c r="AA849" s="150">
        <v>4964.4762289288255</v>
      </c>
      <c r="AB849" s="150">
        <v>83</v>
      </c>
      <c r="AC849" s="150">
        <v>340.70400000000001</v>
      </c>
      <c r="AD849" s="150">
        <v>757</v>
      </c>
      <c r="AE849" s="150">
        <v>356.95</v>
      </c>
      <c r="AF849" s="150">
        <v>1638</v>
      </c>
      <c r="AG849" s="150">
        <v>8700.5</v>
      </c>
      <c r="AH849" s="150">
        <v>1264.4145533670001</v>
      </c>
      <c r="AI849" s="150">
        <v>389</v>
      </c>
      <c r="AJ849" s="150">
        <v>2441.5486806742501</v>
      </c>
      <c r="AK849" s="150">
        <v>284.766977</v>
      </c>
      <c r="AL849" s="150">
        <v>33102.546875</v>
      </c>
      <c r="AM849" s="150">
        <v>27070.7265625</v>
      </c>
      <c r="AN849" s="150">
        <v>6031.8251953125</v>
      </c>
      <c r="AO849" s="5" t="s">
        <v>1806</v>
      </c>
    </row>
    <row r="850" spans="1:41" ht="14.25" x14ac:dyDescent="0.45">
      <c r="A850" s="150">
        <v>2015</v>
      </c>
      <c r="B850" s="5" t="s">
        <v>1478</v>
      </c>
      <c r="C850" s="5" t="s">
        <v>269</v>
      </c>
      <c r="D850" s="5" t="s">
        <v>82</v>
      </c>
      <c r="E850" s="5" t="s">
        <v>98</v>
      </c>
      <c r="F850" s="5" t="s">
        <v>8</v>
      </c>
      <c r="G850" s="5" t="s">
        <v>83</v>
      </c>
      <c r="H850" s="5" t="s">
        <v>101</v>
      </c>
      <c r="I850" s="150">
        <v>0.64252695230320678</v>
      </c>
      <c r="J850" s="150">
        <v>0.54199999999999993</v>
      </c>
      <c r="K850" s="150">
        <v>0.62045492981566042</v>
      </c>
      <c r="L850" s="150">
        <v>0.62827460087734055</v>
      </c>
      <c r="M850" s="150">
        <v>0.57028121992657621</v>
      </c>
      <c r="N850" s="150">
        <v>0.4484670580560991</v>
      </c>
      <c r="O850" s="150">
        <v>0.59396225757843446</v>
      </c>
      <c r="P850" s="150">
        <v>0.55048198883815325</v>
      </c>
      <c r="Q850" s="150">
        <v>0.55928938356164382</v>
      </c>
      <c r="R850" s="150">
        <v>0.72854504154341726</v>
      </c>
      <c r="S850" s="150">
        <v>0.68820869109261318</v>
      </c>
      <c r="T850" s="150">
        <v>0.60230656158128482</v>
      </c>
      <c r="U850" s="150">
        <v>0.48715417673918882</v>
      </c>
      <c r="V850" s="150">
        <v>0.60657069886231718</v>
      </c>
      <c r="W850" s="150">
        <v>0.58583337727083662</v>
      </c>
      <c r="X850" s="150">
        <v>0.66684096965279371</v>
      </c>
      <c r="Y850" s="150">
        <v>0.64900034880771185</v>
      </c>
      <c r="Z850" s="150">
        <v>0.81102256172952858</v>
      </c>
      <c r="AA850" s="150">
        <v>0.6588262594189217</v>
      </c>
      <c r="AB850" s="150">
        <v>0.67677756033920422</v>
      </c>
      <c r="AC850" s="150">
        <v>0.59931506849315075</v>
      </c>
      <c r="AD850" s="150">
        <v>0.64974079033199439</v>
      </c>
      <c r="AE850" s="150">
        <v>0.59054662166633576</v>
      </c>
      <c r="AF850" s="150">
        <v>0.60211771906349509</v>
      </c>
      <c r="AG850" s="150">
        <v>0.57768147650618129</v>
      </c>
      <c r="AH850" s="150">
        <v>0.58576400386313165</v>
      </c>
      <c r="AI850" s="150">
        <v>0.6254421506206187</v>
      </c>
      <c r="AJ850" s="150">
        <v>0.51999179629980452</v>
      </c>
      <c r="AK850" s="150">
        <v>0.68543933235473586</v>
      </c>
      <c r="AL850" s="150">
        <v>0.61216771602630615</v>
      </c>
      <c r="AM850" s="150">
        <v>0.60010659694671631</v>
      </c>
      <c r="AN850" s="150">
        <v>0.62925428152084351</v>
      </c>
      <c r="AO850" s="5" t="s">
        <v>1807</v>
      </c>
    </row>
    <row r="851" spans="1:41" ht="14.25" x14ac:dyDescent="0.45">
      <c r="A851" s="150">
        <v>2015</v>
      </c>
      <c r="B851" s="5" t="s">
        <v>1477</v>
      </c>
      <c r="C851" s="5" t="s">
        <v>269</v>
      </c>
      <c r="D851" s="5" t="s">
        <v>82</v>
      </c>
      <c r="E851" s="5" t="s">
        <v>98</v>
      </c>
      <c r="F851" s="5" t="s">
        <v>8</v>
      </c>
      <c r="G851" s="5" t="s">
        <v>83</v>
      </c>
      <c r="H851" s="5" t="s">
        <v>101</v>
      </c>
      <c r="I851" s="150">
        <v>0.64406459433886587</v>
      </c>
      <c r="J851" s="150">
        <v>0.54010193477461255</v>
      </c>
      <c r="K851" s="150">
        <v>0.5913523873950054</v>
      </c>
      <c r="L851" s="150">
        <v>0.65280228151559117</v>
      </c>
      <c r="M851" s="150">
        <v>0.59976655678867308</v>
      </c>
      <c r="N851" s="150">
        <v>0.41863732529549669</v>
      </c>
      <c r="O851" s="150">
        <v>0.59439458353015273</v>
      </c>
      <c r="P851" s="150">
        <v>0.51032744654930295</v>
      </c>
      <c r="Q851" s="150">
        <v>0.48372540547987669</v>
      </c>
      <c r="R851" s="150">
        <v>0.74834321417982996</v>
      </c>
      <c r="S851" s="150">
        <v>0.691475088200878</v>
      </c>
      <c r="T851" s="150">
        <v>0.59345585105741794</v>
      </c>
      <c r="U851" s="150">
        <v>0.51390618513906194</v>
      </c>
      <c r="V851" s="150">
        <v>0.58760080280586846</v>
      </c>
      <c r="W851" s="150">
        <v>0.51359485263594851</v>
      </c>
      <c r="X851" s="150">
        <v>0.67821649207628254</v>
      </c>
      <c r="Y851" s="150">
        <v>0.61741332031333973</v>
      </c>
      <c r="Z851" s="150">
        <v>0.79160116775207723</v>
      </c>
      <c r="AA851" s="150">
        <v>0.63582404472607412</v>
      </c>
      <c r="AB851" s="150">
        <v>0.65027216656023323</v>
      </c>
      <c r="AC851" s="150">
        <v>0.58482613277133821</v>
      </c>
      <c r="AD851" s="150">
        <v>0.61854334661096533</v>
      </c>
      <c r="AE851" s="150">
        <v>0.59941614092828799</v>
      </c>
      <c r="AF851" s="150">
        <v>0</v>
      </c>
      <c r="AG851" s="150">
        <v>0.5641150225175805</v>
      </c>
      <c r="AH851" s="150">
        <v>0.55994147484770629</v>
      </c>
      <c r="AI851" s="150">
        <v>0.62738044395102877</v>
      </c>
      <c r="AJ851" s="150">
        <v>0.5119587866687465</v>
      </c>
      <c r="AK851" s="150">
        <v>0.66971034380010586</v>
      </c>
      <c r="AL851" s="150">
        <v>0.57906091213226318</v>
      </c>
      <c r="AM851" s="150">
        <v>0.55321550369262695</v>
      </c>
      <c r="AN851" s="150">
        <v>0.61567527055740356</v>
      </c>
      <c r="AO851" s="5" t="s">
        <v>1808</v>
      </c>
    </row>
    <row r="852" spans="1:41" ht="14.25" x14ac:dyDescent="0.45">
      <c r="A852" s="150">
        <v>2015</v>
      </c>
      <c r="B852" s="5" t="s">
        <v>1476</v>
      </c>
      <c r="C852" s="5" t="s">
        <v>269</v>
      </c>
      <c r="D852" s="5" t="s">
        <v>82</v>
      </c>
      <c r="E852" s="5" t="s">
        <v>98</v>
      </c>
      <c r="F852" s="5" t="s">
        <v>8</v>
      </c>
      <c r="G852" s="5" t="s">
        <v>83</v>
      </c>
      <c r="H852" s="5" t="s">
        <v>101</v>
      </c>
      <c r="I852" s="150">
        <v>0.66755282030385099</v>
      </c>
      <c r="J852" s="150">
        <v>0.54007242953865531</v>
      </c>
      <c r="K852" s="150">
        <v>0.59324776183798944</v>
      </c>
      <c r="L852" s="150">
        <v>0.65068493150684936</v>
      </c>
      <c r="M852" s="150">
        <v>0.58152533773615733</v>
      </c>
      <c r="N852" s="150">
        <v>0.38384933047806469</v>
      </c>
      <c r="O852" s="150">
        <v>0.5949616902716508</v>
      </c>
      <c r="P852" s="150">
        <v>0.52287491169993217</v>
      </c>
      <c r="Q852" s="150">
        <v>0.48649620436182739</v>
      </c>
      <c r="R852" s="150">
        <v>0.65551005036953347</v>
      </c>
      <c r="S852" s="150">
        <v>0.63990360223236942</v>
      </c>
      <c r="T852" s="150">
        <v>0.61783840565600634</v>
      </c>
      <c r="U852" s="150">
        <v>0.53265324736773101</v>
      </c>
      <c r="V852" s="150">
        <v>0.60870177936336078</v>
      </c>
      <c r="W852" s="150">
        <v>0.51149854711498544</v>
      </c>
      <c r="X852" s="150">
        <v>0.68359635771315663</v>
      </c>
      <c r="Y852" s="150">
        <v>0.60949399092841194</v>
      </c>
      <c r="Z852" s="150">
        <v>0.79522020916187885</v>
      </c>
      <c r="AA852" s="150">
        <v>0.62368002327285144</v>
      </c>
      <c r="AB852" s="150">
        <v>0.56284056316590558</v>
      </c>
      <c r="AC852" s="150">
        <v>0.53356345699049612</v>
      </c>
      <c r="AD852" s="150">
        <v>0.59849032289784221</v>
      </c>
      <c r="AE852" s="150">
        <v>0.6449515783188966</v>
      </c>
      <c r="AF852" s="150">
        <v>0</v>
      </c>
      <c r="AG852" s="150">
        <v>0.5627651473504538</v>
      </c>
      <c r="AH852" s="150">
        <v>0.60081926814130515</v>
      </c>
      <c r="AI852" s="150">
        <v>0.60428453445435704</v>
      </c>
      <c r="AJ852" s="150">
        <v>0.52446416093859172</v>
      </c>
      <c r="AK852" s="150">
        <v>0.5817555047350581</v>
      </c>
      <c r="AL852" s="150">
        <v>0.5694240927696228</v>
      </c>
      <c r="AM852" s="150">
        <v>0.54956090450286865</v>
      </c>
      <c r="AN852" s="150">
        <v>0.59756344556808472</v>
      </c>
      <c r="AO852" s="5" t="s">
        <v>1809</v>
      </c>
    </row>
    <row r="853" spans="1:41" ht="14.25" x14ac:dyDescent="0.45">
      <c r="A853" s="150">
        <v>2015</v>
      </c>
      <c r="B853" s="5" t="s">
        <v>1478</v>
      </c>
      <c r="C853" s="5" t="s">
        <v>269</v>
      </c>
      <c r="D853" s="5" t="s">
        <v>82</v>
      </c>
      <c r="E853" s="5" t="s">
        <v>98</v>
      </c>
      <c r="F853" s="5" t="s">
        <v>34</v>
      </c>
      <c r="G853" s="5" t="s">
        <v>83</v>
      </c>
      <c r="H853" s="5" t="s">
        <v>101</v>
      </c>
      <c r="I853" s="150">
        <v>4.8110225513331398E-2</v>
      </c>
      <c r="J853" s="150">
        <v>5.8000000000000003E-2</v>
      </c>
      <c r="K853" s="150">
        <v>6.4735945485519697E-2</v>
      </c>
      <c r="L853" s="150">
        <v>7.9999999999999905E-2</v>
      </c>
      <c r="M853" s="150">
        <v>5.5555555555555601E-2</v>
      </c>
      <c r="N853" s="150">
        <v>8.0303030303030307E-2</v>
      </c>
      <c r="O853" s="150">
        <v>6.9767441860464893E-2</v>
      </c>
      <c r="P853" s="150">
        <v>6.9124423963133605E-2</v>
      </c>
      <c r="Q853" s="150">
        <v>5.4945054945055097E-2</v>
      </c>
      <c r="R853" s="150">
        <v>4.68051344276849E-2</v>
      </c>
      <c r="S853" s="150">
        <v>5.5E-2</v>
      </c>
      <c r="T853" s="150">
        <v>6.5000000000000002E-2</v>
      </c>
      <c r="U853" s="150">
        <v>3.5108274635753299E-2</v>
      </c>
      <c r="V853" s="150">
        <v>5.58213716108453E-2</v>
      </c>
      <c r="W853" s="150">
        <v>5.99315068493151E-2</v>
      </c>
      <c r="X853" s="150">
        <v>3.4653465346534698E-2</v>
      </c>
      <c r="Y853" s="150">
        <v>4.11335389501329E-2</v>
      </c>
      <c r="Z853" s="150">
        <v>5.4495005549389602E-2</v>
      </c>
      <c r="AA853" s="150">
        <v>6.0000000000000102E-2</v>
      </c>
      <c r="AB853" s="150">
        <v>7.1084337349397703E-2</v>
      </c>
      <c r="AC853" s="150">
        <v>8.6904761904761804E-2</v>
      </c>
      <c r="AD853" s="150">
        <v>6.2087186261558798E-2</v>
      </c>
      <c r="AE853" s="150">
        <v>0.1056002241210254</v>
      </c>
      <c r="AF853" s="150">
        <v>5.5000000000000097E-2</v>
      </c>
      <c r="AG853" s="150">
        <v>4.0468938566749102E-2</v>
      </c>
      <c r="AH853" s="150">
        <v>4.8258414302899302E-2</v>
      </c>
      <c r="AI853" s="150">
        <v>6.4267352185089999E-2</v>
      </c>
      <c r="AJ853" s="150">
        <v>4.7619047619047603E-2</v>
      </c>
      <c r="AK853" s="150">
        <v>6.5335820171311496E-2</v>
      </c>
      <c r="AL853" s="150">
        <v>5.9831589460372925E-2</v>
      </c>
      <c r="AM853" s="150">
        <v>5.9967007488012314E-2</v>
      </c>
      <c r="AN853" s="150">
        <v>5.963975191116333E-2</v>
      </c>
      <c r="AO853" s="5" t="s">
        <v>1812</v>
      </c>
    </row>
    <row r="854" spans="1:41" ht="14.25" x14ac:dyDescent="0.45">
      <c r="A854" s="150">
        <v>2015</v>
      </c>
      <c r="B854" s="5" t="s">
        <v>1476</v>
      </c>
      <c r="C854" s="5" t="s">
        <v>269</v>
      </c>
      <c r="D854" s="5" t="s">
        <v>82</v>
      </c>
      <c r="E854" s="5" t="s">
        <v>98</v>
      </c>
      <c r="F854" s="5" t="s">
        <v>34</v>
      </c>
      <c r="G854" s="5" t="s">
        <v>83</v>
      </c>
      <c r="H854" s="5" t="s">
        <v>101</v>
      </c>
      <c r="I854" s="150">
        <v>4.4486372398156997E-2</v>
      </c>
      <c r="J854" s="150">
        <v>5.9766763848396499E-2</v>
      </c>
      <c r="K854" s="150">
        <v>5.6060606060606102E-2</v>
      </c>
      <c r="L854" s="150">
        <v>8.7719298245614002E-2</v>
      </c>
      <c r="M854" s="150">
        <v>5.9611829944547098E-2</v>
      </c>
      <c r="N854" s="150">
        <v>5.8000000000000003E-2</v>
      </c>
      <c r="O854" s="150">
        <v>6.5073170731709995E-4</v>
      </c>
      <c r="P854" s="150">
        <v>7.2847682119205295E-2</v>
      </c>
      <c r="Q854" s="150">
        <v>4.69483568075117E-2</v>
      </c>
      <c r="R854" s="150">
        <v>4.1292639138240599E-2</v>
      </c>
      <c r="S854" s="150">
        <v>5.5996035678889999E-2</v>
      </c>
      <c r="T854" s="150">
        <v>5.9701492537313397E-2</v>
      </c>
      <c r="U854" s="150">
        <v>3.6789297658862997E-2</v>
      </c>
      <c r="V854" s="150">
        <v>5.6264468638702499E-2</v>
      </c>
      <c r="W854" s="150">
        <v>6.0000000000000102E-2</v>
      </c>
      <c r="X854" s="150">
        <v>3.3203125E-2</v>
      </c>
      <c r="Y854" s="150">
        <v>3.56911791951144E-2</v>
      </c>
      <c r="Z854" s="150">
        <v>6.8071312803889006E-2</v>
      </c>
      <c r="AA854" s="150">
        <v>5.9999999999996501E-2</v>
      </c>
      <c r="AB854" s="150">
        <v>1</v>
      </c>
      <c r="AC854" s="150">
        <v>8.7515567425781399E-2</v>
      </c>
      <c r="AD854" s="150">
        <v>6.4382801093952405E-2</v>
      </c>
      <c r="AE854" s="150">
        <v>8.6999999999999897E-2</v>
      </c>
      <c r="AF854" s="150">
        <v>5.5E-2</v>
      </c>
      <c r="AG854" s="150">
        <v>4.0533957338877602E-2</v>
      </c>
      <c r="AH854" s="150">
        <v>4.9000000000000099E-2</v>
      </c>
      <c r="AI854" s="150">
        <v>6.4640782715883194E-2</v>
      </c>
      <c r="AJ854" s="150">
        <v>4.9961270333075097E-2</v>
      </c>
      <c r="AK854" s="150">
        <v>5.00000000000001E-2</v>
      </c>
      <c r="AL854" s="150">
        <v>8.7625361979007721E-2</v>
      </c>
      <c r="AM854" s="150">
        <v>5.8111071586608887E-2</v>
      </c>
      <c r="AN854" s="150">
        <v>0.12943728268146515</v>
      </c>
      <c r="AO854" s="5" t="s">
        <v>1811</v>
      </c>
    </row>
    <row r="855" spans="1:41" ht="14.25" x14ac:dyDescent="0.45">
      <c r="A855" s="150">
        <v>2015</v>
      </c>
      <c r="B855" s="5" t="s">
        <v>1477</v>
      </c>
      <c r="C855" s="5" t="s">
        <v>269</v>
      </c>
      <c r="D855" s="5" t="s">
        <v>82</v>
      </c>
      <c r="E855" s="5" t="s">
        <v>98</v>
      </c>
      <c r="F855" s="5" t="s">
        <v>34</v>
      </c>
      <c r="G855" s="5" t="s">
        <v>83</v>
      </c>
      <c r="H855" s="5" t="s">
        <v>101</v>
      </c>
      <c r="I855" s="150">
        <v>6.0430869947593599E-2</v>
      </c>
      <c r="J855" s="150">
        <v>6.0007073055073502E-2</v>
      </c>
      <c r="K855" s="150">
        <v>0.06</v>
      </c>
      <c r="L855" s="150">
        <v>7.8260869565217397E-2</v>
      </c>
      <c r="M855" s="150">
        <v>6.0221870047543598E-2</v>
      </c>
      <c r="N855" s="150">
        <v>6.3414634146341506E-2</v>
      </c>
      <c r="O855" s="150">
        <v>6.9536423841059597E-2</v>
      </c>
      <c r="P855" s="150">
        <v>6.8337129840546698E-2</v>
      </c>
      <c r="Q855" s="150">
        <v>5.3101037133345602E-2</v>
      </c>
      <c r="R855" s="150">
        <v>4.1292639138240599E-2</v>
      </c>
      <c r="S855" s="150">
        <v>5.5400000000000102E-2</v>
      </c>
      <c r="T855" s="150">
        <v>1</v>
      </c>
      <c r="U855" s="150">
        <v>4.41572428648358E-2</v>
      </c>
      <c r="V855" s="150">
        <v>6.0913705583756299E-2</v>
      </c>
      <c r="W855" s="150">
        <v>0.06</v>
      </c>
      <c r="X855" s="150">
        <v>3.4653465346534698E-2</v>
      </c>
      <c r="Y855" s="150">
        <v>4.5694746658377403E-2</v>
      </c>
      <c r="Z855" s="150">
        <v>5.00000000000001E-2</v>
      </c>
      <c r="AA855" s="150">
        <v>0.06</v>
      </c>
      <c r="AB855" s="150">
        <v>1</v>
      </c>
      <c r="AC855" s="150">
        <v>9.0090090090090197E-2</v>
      </c>
      <c r="AD855" s="150">
        <v>6.5445026178010499E-2</v>
      </c>
      <c r="AE855" s="150">
        <v>9.5343441428802606E-2</v>
      </c>
      <c r="AF855" s="150">
        <v>5.5396916047972602E-2</v>
      </c>
      <c r="AG855" s="150">
        <v>4.1560546422783E-2</v>
      </c>
      <c r="AH855" s="150">
        <v>5.03529411764706E-2</v>
      </c>
      <c r="AI855" s="150">
        <v>6.4014162067091596E-2</v>
      </c>
      <c r="AJ855" s="150">
        <v>5.00000000000001E-2</v>
      </c>
      <c r="AK855" s="150">
        <v>5.00000000000001E-2</v>
      </c>
      <c r="AL855" s="150">
        <v>0.12371119856834412</v>
      </c>
      <c r="AM855" s="150">
        <v>5.9882409870624542E-2</v>
      </c>
      <c r="AN855" s="150">
        <v>0.21413533389568329</v>
      </c>
      <c r="AO855" s="5" t="s">
        <v>1810</v>
      </c>
    </row>
    <row r="856" spans="1:41" ht="14.25" x14ac:dyDescent="0.45">
      <c r="A856" s="150">
        <v>2015</v>
      </c>
      <c r="B856" s="5" t="s">
        <v>1476</v>
      </c>
      <c r="C856" s="5" t="s">
        <v>269</v>
      </c>
      <c r="D856" s="5" t="s">
        <v>82</v>
      </c>
      <c r="E856" s="5" t="s">
        <v>98</v>
      </c>
      <c r="F856" s="5" t="s">
        <v>102</v>
      </c>
      <c r="G856" s="5" t="s">
        <v>83</v>
      </c>
      <c r="H856" s="5" t="s">
        <v>100</v>
      </c>
      <c r="I856" s="150">
        <v>739.73121579129213</v>
      </c>
      <c r="J856" s="150">
        <v>1290</v>
      </c>
      <c r="K856" s="150">
        <v>62.3</v>
      </c>
      <c r="L856" s="150">
        <v>104</v>
      </c>
      <c r="M856" s="150">
        <v>508.75</v>
      </c>
      <c r="N856" s="150">
        <v>544.774932585957</v>
      </c>
      <c r="O856" s="150">
        <v>307.29989999999998</v>
      </c>
      <c r="P856" s="150">
        <v>420</v>
      </c>
      <c r="Q856" s="150">
        <v>273.38010000000003</v>
      </c>
      <c r="R856" s="150">
        <v>534</v>
      </c>
      <c r="S856" s="150">
        <v>571.5</v>
      </c>
      <c r="T856" s="150">
        <v>378</v>
      </c>
      <c r="U856" s="150">
        <v>146.89439999999999</v>
      </c>
      <c r="V856" s="150">
        <v>609.98307650063987</v>
      </c>
      <c r="W856" s="150">
        <v>231.65360000000001</v>
      </c>
      <c r="X856" s="150">
        <v>990</v>
      </c>
      <c r="Y856" s="150">
        <v>3091.7380119999998</v>
      </c>
      <c r="Z856" s="150">
        <v>402.5</v>
      </c>
      <c r="AA856" s="150">
        <v>4566.5651336969468</v>
      </c>
      <c r="AB856" s="150"/>
      <c r="AC856" s="150">
        <v>298.05720000000002</v>
      </c>
      <c r="AD856" s="150">
        <v>728</v>
      </c>
      <c r="AE856" s="150">
        <v>340.44419172753908</v>
      </c>
      <c r="AF856" s="150">
        <v>1739.41425</v>
      </c>
      <c r="AG856" s="150">
        <v>8417.3567093582387</v>
      </c>
      <c r="AH856" s="150">
        <v>1280.529</v>
      </c>
      <c r="AI856" s="150">
        <v>363.91082044562052</v>
      </c>
      <c r="AJ856" s="150">
        <v>2453</v>
      </c>
      <c r="AK856" s="150">
        <v>258.58208121078781</v>
      </c>
      <c r="AL856" s="150">
        <v>31652.365234375</v>
      </c>
      <c r="AM856" s="150">
        <v>25971.83984375</v>
      </c>
      <c r="AN856" s="150">
        <v>5680.52490234375</v>
      </c>
      <c r="AO856" s="5" t="s">
        <v>1813</v>
      </c>
    </row>
    <row r="857" spans="1:41" ht="14.25" x14ac:dyDescent="0.45">
      <c r="A857" s="150">
        <v>2015</v>
      </c>
      <c r="B857" s="5" t="s">
        <v>1477</v>
      </c>
      <c r="C857" s="5" t="s">
        <v>269</v>
      </c>
      <c r="D857" s="5" t="s">
        <v>82</v>
      </c>
      <c r="E857" s="5" t="s">
        <v>98</v>
      </c>
      <c r="F857" s="5" t="s">
        <v>102</v>
      </c>
      <c r="G857" s="5" t="s">
        <v>83</v>
      </c>
      <c r="H857" s="5" t="s">
        <v>100</v>
      </c>
      <c r="I857" s="150">
        <v>735.86058281399835</v>
      </c>
      <c r="J857" s="150">
        <v>1264.52</v>
      </c>
      <c r="K857" s="150">
        <v>59.163600000000002</v>
      </c>
      <c r="L857" s="150">
        <v>106</v>
      </c>
      <c r="M857" s="150">
        <v>593</v>
      </c>
      <c r="N857" s="150">
        <v>576</v>
      </c>
      <c r="O857" s="150">
        <v>281</v>
      </c>
      <c r="P857" s="150">
        <v>409</v>
      </c>
      <c r="Q857" s="150">
        <v>259.18896404656499</v>
      </c>
      <c r="R857" s="150">
        <v>534</v>
      </c>
      <c r="S857" s="150">
        <v>593.91724999999997</v>
      </c>
      <c r="T857" s="150"/>
      <c r="U857" s="150">
        <v>142.71</v>
      </c>
      <c r="V857" s="150">
        <v>592</v>
      </c>
      <c r="W857" s="150">
        <v>232.60300000000001</v>
      </c>
      <c r="X857" s="150">
        <v>975</v>
      </c>
      <c r="Y857" s="150">
        <v>3070</v>
      </c>
      <c r="Z857" s="150">
        <v>401.85</v>
      </c>
      <c r="AA857" s="150">
        <v>4596.3351642676898</v>
      </c>
      <c r="AB857" s="150"/>
      <c r="AC857" s="150">
        <v>311.54338799999999</v>
      </c>
      <c r="AD857" s="150">
        <v>714</v>
      </c>
      <c r="AE857" s="150">
        <v>335.32</v>
      </c>
      <c r="AF857" s="150">
        <v>1654</v>
      </c>
      <c r="AG857" s="150">
        <v>8279</v>
      </c>
      <c r="AH857" s="150">
        <v>1226.944</v>
      </c>
      <c r="AI857" s="150">
        <v>363.92644679999989</v>
      </c>
      <c r="AJ857" s="150">
        <v>2323.2587470663871</v>
      </c>
      <c r="AK857" s="150">
        <v>274.95043456885833</v>
      </c>
      <c r="AL857" s="150">
        <v>30905.08984375</v>
      </c>
      <c r="AM857" s="150">
        <v>25590.5859375</v>
      </c>
      <c r="AN857" s="150">
        <v>5314.50439453125</v>
      </c>
      <c r="AO857" s="5" t="s">
        <v>1815</v>
      </c>
    </row>
    <row r="858" spans="1:41" ht="14.25" x14ac:dyDescent="0.45">
      <c r="A858" s="150">
        <v>2015</v>
      </c>
      <c r="B858" s="5" t="s">
        <v>1478</v>
      </c>
      <c r="C858" s="5" t="s">
        <v>269</v>
      </c>
      <c r="D858" s="5" t="s">
        <v>82</v>
      </c>
      <c r="E858" s="5" t="s">
        <v>98</v>
      </c>
      <c r="F858" s="5" t="s">
        <v>102</v>
      </c>
      <c r="G858" s="5" t="s">
        <v>83</v>
      </c>
      <c r="H858" s="5" t="s">
        <v>100</v>
      </c>
      <c r="I858" s="150">
        <v>732.93879022414308</v>
      </c>
      <c r="J858" s="150">
        <v>1265.7387452291821</v>
      </c>
      <c r="K858" s="150">
        <v>54.9</v>
      </c>
      <c r="L858" s="150">
        <v>103.04</v>
      </c>
      <c r="M858" s="150">
        <v>544</v>
      </c>
      <c r="N858" s="150">
        <v>607</v>
      </c>
      <c r="O858" s="150">
        <v>280.72590123762888</v>
      </c>
      <c r="P858" s="150">
        <v>404</v>
      </c>
      <c r="Q858" s="150">
        <v>259.29000000000002</v>
      </c>
      <c r="R858" s="150">
        <v>512.08753680679104</v>
      </c>
      <c r="S858" s="150">
        <v>595.35</v>
      </c>
      <c r="T858" s="150">
        <v>360.12740500000001</v>
      </c>
      <c r="U858" s="150">
        <v>140</v>
      </c>
      <c r="V858" s="150">
        <v>592</v>
      </c>
      <c r="W858" s="150">
        <v>274.5</v>
      </c>
      <c r="X858" s="150">
        <v>975</v>
      </c>
      <c r="Y858" s="150">
        <v>3140</v>
      </c>
      <c r="Z858" s="150">
        <v>425.95</v>
      </c>
      <c r="AA858" s="150">
        <v>4666.6076551930964</v>
      </c>
      <c r="AB858" s="150">
        <v>77.099999999999994</v>
      </c>
      <c r="AC858" s="150">
        <v>311.09519999999998</v>
      </c>
      <c r="AD858" s="150">
        <v>710</v>
      </c>
      <c r="AE858" s="150">
        <v>319.25599999999997</v>
      </c>
      <c r="AF858" s="150">
        <v>1547.91</v>
      </c>
      <c r="AG858" s="150">
        <v>8348.4</v>
      </c>
      <c r="AH858" s="150">
        <v>1203.395912</v>
      </c>
      <c r="AI858" s="150">
        <v>364</v>
      </c>
      <c r="AJ858" s="150">
        <v>2325.2844577850001</v>
      </c>
      <c r="AK858" s="150">
        <v>266.16149300000001</v>
      </c>
      <c r="AL858" s="150">
        <v>31405.859375</v>
      </c>
      <c r="AM858" s="150">
        <v>25700.599609375</v>
      </c>
      <c r="AN858" s="150">
        <v>5705.26123046875</v>
      </c>
      <c r="AO858" s="5" t="s">
        <v>1814</v>
      </c>
    </row>
    <row r="859" spans="1:41" ht="14.25" x14ac:dyDescent="0.45">
      <c r="A859" s="150">
        <v>2015</v>
      </c>
      <c r="B859" s="5" t="s">
        <v>1476</v>
      </c>
      <c r="C859" s="5" t="s">
        <v>269</v>
      </c>
      <c r="D859" s="5" t="s">
        <v>82</v>
      </c>
      <c r="E859" s="5" t="s">
        <v>103</v>
      </c>
      <c r="F859" s="5" t="s">
        <v>104</v>
      </c>
      <c r="G859" s="5" t="s">
        <v>83</v>
      </c>
      <c r="H859" s="5" t="s">
        <v>105</v>
      </c>
      <c r="I859" s="150">
        <v>126.8456</v>
      </c>
      <c r="J859" s="150">
        <v>243</v>
      </c>
      <c r="K859" s="150">
        <v>12.2</v>
      </c>
      <c r="L859" s="150">
        <v>20</v>
      </c>
      <c r="M859" s="150">
        <v>99.2</v>
      </c>
      <c r="N859" s="150">
        <v>170.25615556507429</v>
      </c>
      <c r="O859" s="150">
        <v>54</v>
      </c>
      <c r="P859" s="150">
        <v>98.9</v>
      </c>
      <c r="Q859" s="150">
        <v>65.247583333333324</v>
      </c>
      <c r="R859" s="150">
        <v>90.8</v>
      </c>
      <c r="S859" s="150">
        <v>107</v>
      </c>
      <c r="T859" s="150">
        <v>72.115749999999991</v>
      </c>
      <c r="U859" s="150">
        <v>32.684004000000002</v>
      </c>
      <c r="V859" s="150">
        <v>138</v>
      </c>
      <c r="W859" s="150">
        <v>55</v>
      </c>
      <c r="X859" s="150">
        <v>166</v>
      </c>
      <c r="Y859" s="150">
        <v>601</v>
      </c>
      <c r="Z859" s="150">
        <v>56</v>
      </c>
      <c r="AA859" s="150">
        <v>751.10832380952388</v>
      </c>
      <c r="AB859" s="150">
        <v>18</v>
      </c>
      <c r="AC859" s="150">
        <v>53.564999999999991</v>
      </c>
      <c r="AD859" s="150">
        <v>148.26499999999999</v>
      </c>
      <c r="AE859" s="150">
        <v>41</v>
      </c>
      <c r="AF859" s="150"/>
      <c r="AG859" s="150">
        <v>1766.474967220744</v>
      </c>
      <c r="AH859" s="150">
        <v>255.4616</v>
      </c>
      <c r="AI859" s="150">
        <v>74.191173696000021</v>
      </c>
      <c r="AJ859" s="150">
        <v>560</v>
      </c>
      <c r="AK859" s="150">
        <v>30.860939061194671</v>
      </c>
      <c r="AL859" s="150">
        <v>5907.17578125</v>
      </c>
      <c r="AM859" s="150">
        <v>4814.8818359375</v>
      </c>
      <c r="AN859" s="150">
        <v>1092.2945556640625</v>
      </c>
      <c r="AO859" s="5" t="s">
        <v>1817</v>
      </c>
    </row>
    <row r="860" spans="1:41" ht="14.25" x14ac:dyDescent="0.45">
      <c r="A860" s="150">
        <v>2015</v>
      </c>
      <c r="B860" s="5" t="s">
        <v>1478</v>
      </c>
      <c r="C860" s="5" t="s">
        <v>269</v>
      </c>
      <c r="D860" s="5" t="s">
        <v>82</v>
      </c>
      <c r="E860" s="5" t="s">
        <v>103</v>
      </c>
      <c r="F860" s="5" t="s">
        <v>104</v>
      </c>
      <c r="G860" s="5" t="s">
        <v>83</v>
      </c>
      <c r="H860" s="5" t="s">
        <v>105</v>
      </c>
      <c r="I860" s="150">
        <v>130.13612000000001</v>
      </c>
      <c r="J860" s="150">
        <v>226.26903381078401</v>
      </c>
      <c r="K860" s="150">
        <v>8.3000000000000007</v>
      </c>
      <c r="L860" s="150">
        <v>20.350000000000001</v>
      </c>
      <c r="M860" s="150">
        <v>110.5</v>
      </c>
      <c r="N860" s="150">
        <v>167</v>
      </c>
      <c r="O860" s="150">
        <v>53</v>
      </c>
      <c r="P860" s="150">
        <v>90</v>
      </c>
      <c r="Q860" s="150">
        <v>58.4</v>
      </c>
      <c r="R860" s="150">
        <v>80.178658200000001</v>
      </c>
      <c r="S860" s="150">
        <v>102.5</v>
      </c>
      <c r="T860" s="150">
        <v>71</v>
      </c>
      <c r="U860" s="150">
        <v>34</v>
      </c>
      <c r="V860" s="150">
        <v>139</v>
      </c>
      <c r="W860" s="150">
        <v>56.899000000000001</v>
      </c>
      <c r="X860" s="150">
        <v>166.8</v>
      </c>
      <c r="Y860" s="150">
        <v>575</v>
      </c>
      <c r="Z860" s="150">
        <v>55.972000000000001</v>
      </c>
      <c r="AA860" s="150">
        <v>725.6096</v>
      </c>
      <c r="AB860" s="150">
        <v>14</v>
      </c>
      <c r="AC860" s="150">
        <v>56.783999999999999</v>
      </c>
      <c r="AD860" s="150">
        <v>81</v>
      </c>
      <c r="AE860" s="150">
        <v>44</v>
      </c>
      <c r="AF860" s="150">
        <v>275.54774747485021</v>
      </c>
      <c r="AG860" s="150">
        <v>1709.2</v>
      </c>
      <c r="AH860" s="150">
        <v>243.72</v>
      </c>
      <c r="AI860" s="150">
        <v>71</v>
      </c>
      <c r="AJ860" s="150">
        <v>461</v>
      </c>
      <c r="AK860" s="150">
        <v>21.576000000000001</v>
      </c>
      <c r="AL860" s="150">
        <v>5848.74267578125</v>
      </c>
      <c r="AM860" s="150">
        <v>4848.447265625</v>
      </c>
      <c r="AN860" s="150">
        <v>1000.294921875</v>
      </c>
      <c r="AO860" s="5" t="s">
        <v>1818</v>
      </c>
    </row>
    <row r="861" spans="1:41" ht="14.25" x14ac:dyDescent="0.45">
      <c r="A861" s="150">
        <v>2015</v>
      </c>
      <c r="B861" s="5" t="s">
        <v>1477</v>
      </c>
      <c r="C861" s="5" t="s">
        <v>269</v>
      </c>
      <c r="D861" s="5" t="s">
        <v>82</v>
      </c>
      <c r="E861" s="5" t="s">
        <v>103</v>
      </c>
      <c r="F861" s="5" t="s">
        <v>104</v>
      </c>
      <c r="G861" s="5" t="s">
        <v>83</v>
      </c>
      <c r="H861" s="5" t="s">
        <v>105</v>
      </c>
      <c r="I861" s="150">
        <v>132.07400000000001</v>
      </c>
      <c r="J861" s="150">
        <v>237.08101767498741</v>
      </c>
      <c r="K861" s="150">
        <v>11.9</v>
      </c>
      <c r="L861" s="150">
        <v>20.11</v>
      </c>
      <c r="M861" s="150">
        <v>113.9</v>
      </c>
      <c r="N861" s="150">
        <v>166.7</v>
      </c>
      <c r="O861" s="150">
        <v>53</v>
      </c>
      <c r="P861" s="150">
        <v>98.2</v>
      </c>
      <c r="Q861" s="150">
        <v>61.545540000000003</v>
      </c>
      <c r="R861" s="150">
        <v>80.839055999999999</v>
      </c>
      <c r="S861" s="150">
        <v>102.8</v>
      </c>
      <c r="T861" s="150">
        <v>72.064999999999998</v>
      </c>
      <c r="U861" s="150">
        <v>33.164999999999999</v>
      </c>
      <c r="V861" s="150">
        <v>137</v>
      </c>
      <c r="W861" s="150">
        <v>55</v>
      </c>
      <c r="X861" s="150">
        <v>161</v>
      </c>
      <c r="Y861" s="150">
        <v>595</v>
      </c>
      <c r="Z861" s="150">
        <v>48</v>
      </c>
      <c r="AA861" s="150">
        <v>727.51442579746845</v>
      </c>
      <c r="AB861" s="150">
        <v>14.424939999999999</v>
      </c>
      <c r="AC861" s="150">
        <v>49.353408000000002</v>
      </c>
      <c r="AD861" s="150">
        <v>141</v>
      </c>
      <c r="AE861" s="150">
        <v>45.59</v>
      </c>
      <c r="AF861" s="150"/>
      <c r="AG861" s="150">
        <v>1738</v>
      </c>
      <c r="AH861" s="150">
        <v>263.39999999999998</v>
      </c>
      <c r="AI861" s="150">
        <v>70.747200000000007</v>
      </c>
      <c r="AJ861" s="150">
        <v>520.79920981761961</v>
      </c>
      <c r="AK861" s="150">
        <v>23.733246042789261</v>
      </c>
      <c r="AL861" s="150">
        <v>5773.9423828125</v>
      </c>
      <c r="AM861" s="150">
        <v>4690.97216796875</v>
      </c>
      <c r="AN861" s="150">
        <v>1082.970458984375</v>
      </c>
      <c r="AO861" s="5" t="s">
        <v>1816</v>
      </c>
    </row>
    <row r="862" spans="1:41" ht="14.25" x14ac:dyDescent="0.45">
      <c r="A862" s="150">
        <v>2015</v>
      </c>
      <c r="B862" s="5" t="s">
        <v>1477</v>
      </c>
      <c r="C862" s="5" t="s">
        <v>269</v>
      </c>
      <c r="D862" s="5" t="s">
        <v>82</v>
      </c>
      <c r="E862" s="5" t="s">
        <v>103</v>
      </c>
      <c r="F862" s="5" t="s">
        <v>103</v>
      </c>
      <c r="G862" s="5" t="s">
        <v>83</v>
      </c>
      <c r="H862" s="5" t="s">
        <v>105</v>
      </c>
      <c r="I862" s="150">
        <v>138.81399999999999</v>
      </c>
      <c r="J862" s="150">
        <v>284.329078644258</v>
      </c>
      <c r="K862" s="150">
        <v>12.15</v>
      </c>
      <c r="L862" s="150">
        <v>20.11</v>
      </c>
      <c r="M862" s="150">
        <v>120.1</v>
      </c>
      <c r="N862" s="150">
        <v>167.7</v>
      </c>
      <c r="O862" s="150">
        <v>58</v>
      </c>
      <c r="P862" s="150">
        <v>98.2</v>
      </c>
      <c r="Q862" s="150">
        <v>61.545540000000003</v>
      </c>
      <c r="R862" s="150">
        <v>84.966995999999995</v>
      </c>
      <c r="S862" s="150">
        <v>102.8</v>
      </c>
      <c r="T862" s="150">
        <v>73.864999999999995</v>
      </c>
      <c r="U862" s="150">
        <v>33.164999999999999</v>
      </c>
      <c r="V862" s="150">
        <v>138.47</v>
      </c>
      <c r="W862" s="150">
        <v>55</v>
      </c>
      <c r="X862" s="150">
        <v>170</v>
      </c>
      <c r="Y862" s="150">
        <v>595.79999999999995</v>
      </c>
      <c r="Z862" s="150">
        <v>61</v>
      </c>
      <c r="AA862" s="150">
        <v>877.89541870211201</v>
      </c>
      <c r="AB862" s="150">
        <v>14.424939999999999</v>
      </c>
      <c r="AC862" s="150">
        <v>66.832740000000001</v>
      </c>
      <c r="AD862" s="150">
        <v>143</v>
      </c>
      <c r="AE862" s="150">
        <v>70.59</v>
      </c>
      <c r="AF862" s="150">
        <v>0</v>
      </c>
      <c r="AG862" s="150">
        <v>1748</v>
      </c>
      <c r="AH862" s="150">
        <v>263.39999999999998</v>
      </c>
      <c r="AI862" s="150">
        <v>70.747200000000007</v>
      </c>
      <c r="AJ862" s="150">
        <v>545.29920981761961</v>
      </c>
      <c r="AK862" s="150">
        <v>49.333246042789263</v>
      </c>
      <c r="AL862" s="150">
        <v>6125.5380859375</v>
      </c>
      <c r="AM862" s="150">
        <v>4992.71826171875</v>
      </c>
      <c r="AN862" s="150">
        <v>1132.8204345703125</v>
      </c>
      <c r="AO862" s="5" t="s">
        <v>1819</v>
      </c>
    </row>
    <row r="863" spans="1:41" ht="14.25" x14ac:dyDescent="0.45">
      <c r="A863" s="150">
        <v>2015</v>
      </c>
      <c r="B863" s="5" t="s">
        <v>1476</v>
      </c>
      <c r="C863" s="5" t="s">
        <v>269</v>
      </c>
      <c r="D863" s="5" t="s">
        <v>82</v>
      </c>
      <c r="E863" s="5" t="s">
        <v>103</v>
      </c>
      <c r="F863" s="5" t="s">
        <v>103</v>
      </c>
      <c r="G863" s="5" t="s">
        <v>83</v>
      </c>
      <c r="H863" s="5" t="s">
        <v>105</v>
      </c>
      <c r="I863" s="150">
        <v>132.90559999999999</v>
      </c>
      <c r="J863" s="150">
        <v>290</v>
      </c>
      <c r="K863" s="150">
        <v>12.7</v>
      </c>
      <c r="L863" s="150">
        <v>20</v>
      </c>
      <c r="M863" s="150">
        <v>106.2</v>
      </c>
      <c r="N863" s="150">
        <v>171.7320955650743</v>
      </c>
      <c r="O863" s="150">
        <v>59</v>
      </c>
      <c r="P863" s="150">
        <v>98.9</v>
      </c>
      <c r="Q863" s="150">
        <v>65.247583333333324</v>
      </c>
      <c r="R863" s="150">
        <v>97</v>
      </c>
      <c r="S863" s="150">
        <v>107</v>
      </c>
      <c r="T863" s="150">
        <v>74.275749999999988</v>
      </c>
      <c r="U863" s="150">
        <v>32.684004000000002</v>
      </c>
      <c r="V863" s="150">
        <v>138.4</v>
      </c>
      <c r="W863" s="150">
        <v>55</v>
      </c>
      <c r="X863" s="150">
        <v>171</v>
      </c>
      <c r="Y863" s="150">
        <v>601.5</v>
      </c>
      <c r="Z863" s="150">
        <v>62</v>
      </c>
      <c r="AA863" s="150">
        <v>889.19264761904765</v>
      </c>
      <c r="AB863" s="150">
        <v>18</v>
      </c>
      <c r="AC863" s="150">
        <v>69.884999999999991</v>
      </c>
      <c r="AD863" s="150">
        <v>150.41300000000001</v>
      </c>
      <c r="AE863" s="150">
        <v>66</v>
      </c>
      <c r="AF863" s="150">
        <v>0</v>
      </c>
      <c r="AG863" s="150">
        <v>1779.5689672207441</v>
      </c>
      <c r="AH863" s="150">
        <v>255.83557999999999</v>
      </c>
      <c r="AI863" s="150">
        <v>74.191173696000021</v>
      </c>
      <c r="AJ863" s="150">
        <v>562</v>
      </c>
      <c r="AK863" s="150">
        <v>53.410939061194682</v>
      </c>
      <c r="AL863" s="150">
        <v>6214.04248046875</v>
      </c>
      <c r="AM863" s="150">
        <v>5077.01611328125</v>
      </c>
      <c r="AN863" s="150">
        <v>1137.0264892578125</v>
      </c>
      <c r="AO863" s="5" t="s">
        <v>1821</v>
      </c>
    </row>
    <row r="864" spans="1:41" ht="14.25" x14ac:dyDescent="0.45">
      <c r="A864" s="150">
        <v>2015</v>
      </c>
      <c r="B864" s="5" t="s">
        <v>1478</v>
      </c>
      <c r="C864" s="5" t="s">
        <v>269</v>
      </c>
      <c r="D864" s="5" t="s">
        <v>82</v>
      </c>
      <c r="E864" s="5" t="s">
        <v>103</v>
      </c>
      <c r="F864" s="5" t="s">
        <v>103</v>
      </c>
      <c r="G864" s="5" t="s">
        <v>83</v>
      </c>
      <c r="H864" s="5" t="s">
        <v>105</v>
      </c>
      <c r="I864" s="150">
        <v>136.79983999999999</v>
      </c>
      <c r="J864" s="150">
        <v>283.00217865190427</v>
      </c>
      <c r="K864" s="150">
        <v>10.8</v>
      </c>
      <c r="L864" s="150">
        <v>20.350000000000001</v>
      </c>
      <c r="M864" s="150">
        <v>115.3</v>
      </c>
      <c r="N864" s="150">
        <v>168</v>
      </c>
      <c r="O864" s="150">
        <v>58</v>
      </c>
      <c r="P864" s="150">
        <v>90</v>
      </c>
      <c r="Q864" s="150">
        <v>58.4</v>
      </c>
      <c r="R864" s="150">
        <v>84.178658200000001</v>
      </c>
      <c r="S864" s="150">
        <v>103.5</v>
      </c>
      <c r="T864" s="150">
        <v>73</v>
      </c>
      <c r="U864" s="150">
        <v>34</v>
      </c>
      <c r="V864" s="150">
        <v>140</v>
      </c>
      <c r="W864" s="150">
        <v>56.899000000000001</v>
      </c>
      <c r="X864" s="150">
        <v>172.9</v>
      </c>
      <c r="Y864" s="150">
        <v>577</v>
      </c>
      <c r="Z864" s="150">
        <v>63.41</v>
      </c>
      <c r="AA864" s="150">
        <v>860.19799999999998</v>
      </c>
      <c r="AB864" s="150">
        <v>14</v>
      </c>
      <c r="AC864" s="150">
        <v>64.896000000000001</v>
      </c>
      <c r="AD864" s="150">
        <v>135</v>
      </c>
      <c r="AE864" s="150">
        <v>69</v>
      </c>
      <c r="AF864" s="150">
        <v>310.54774747485021</v>
      </c>
      <c r="AG864" s="150">
        <v>1719.3</v>
      </c>
      <c r="AH864" s="150">
        <v>246.41247999999999</v>
      </c>
      <c r="AI864" s="150">
        <v>71</v>
      </c>
      <c r="AJ864" s="150">
        <v>536</v>
      </c>
      <c r="AK864" s="150">
        <v>47.426000000000002</v>
      </c>
      <c r="AL864" s="150">
        <v>6319.31982421875</v>
      </c>
      <c r="AM864" s="150">
        <v>5215.08251953125</v>
      </c>
      <c r="AN864" s="150">
        <v>1104.237548828125</v>
      </c>
      <c r="AO864" s="5" t="s">
        <v>1820</v>
      </c>
    </row>
    <row r="865" spans="1:41" ht="14.25" x14ac:dyDescent="0.45">
      <c r="A865" s="150">
        <v>2015</v>
      </c>
      <c r="B865" s="5" t="s">
        <v>81</v>
      </c>
      <c r="C865" s="5" t="s">
        <v>126</v>
      </c>
      <c r="D865" s="5" t="s">
        <v>82</v>
      </c>
      <c r="E865" s="5" t="s">
        <v>96</v>
      </c>
      <c r="F865" s="5" t="s">
        <v>97</v>
      </c>
      <c r="G865" s="5" t="s">
        <v>83</v>
      </c>
      <c r="H865" s="5" t="s">
        <v>267</v>
      </c>
      <c r="I865" s="150">
        <v>31672</v>
      </c>
      <c r="J865" s="150">
        <v>85007</v>
      </c>
      <c r="K865" s="150">
        <v>4606</v>
      </c>
      <c r="L865" s="150">
        <v>8438.4999999999982</v>
      </c>
      <c r="M865" s="150">
        <v>38856</v>
      </c>
      <c r="N865" s="150">
        <v>18418.916666666661</v>
      </c>
      <c r="O865" s="150">
        <v>25392</v>
      </c>
      <c r="P865" s="150">
        <v>39665</v>
      </c>
      <c r="Q865" s="150">
        <v>17317</v>
      </c>
      <c r="R865" s="150">
        <v>24760.333333333339</v>
      </c>
      <c r="S865" s="150">
        <v>42698</v>
      </c>
      <c r="T865" s="150">
        <v>24674.083333333339</v>
      </c>
      <c r="U865" s="150">
        <v>9214</v>
      </c>
      <c r="V865" s="150">
        <v>38014</v>
      </c>
      <c r="W865" s="150">
        <v>12554</v>
      </c>
      <c r="X865" s="150">
        <v>56485</v>
      </c>
      <c r="Y865" s="150">
        <v>190045</v>
      </c>
      <c r="Z865" s="150">
        <v>14781</v>
      </c>
      <c r="AA865" s="150">
        <v>327385.5</v>
      </c>
      <c r="AB865" s="150">
        <v>6688.5</v>
      </c>
      <c r="AC865" s="150">
        <v>23584</v>
      </c>
      <c r="AD865" s="150">
        <v>35090</v>
      </c>
      <c r="AE865" s="150">
        <v>30771</v>
      </c>
      <c r="AF865" s="150">
        <v>110575.8333333333</v>
      </c>
      <c r="AG865" s="150">
        <v>540539</v>
      </c>
      <c r="AH865" s="150">
        <v>86738</v>
      </c>
      <c r="AI865" s="150">
        <v>24598</v>
      </c>
      <c r="AJ865" s="150">
        <v>165689.90934065939</v>
      </c>
      <c r="AK865" s="150">
        <v>13316</v>
      </c>
      <c r="AL865" s="150">
        <v>2047573.625</v>
      </c>
      <c r="AM865" s="150">
        <v>1675877.875</v>
      </c>
      <c r="AN865" s="150">
        <v>371695.5625</v>
      </c>
      <c r="AO865" s="5" t="s">
        <v>529</v>
      </c>
    </row>
    <row r="866" spans="1:41" ht="14.25" x14ac:dyDescent="0.45">
      <c r="A866" s="150">
        <v>2015</v>
      </c>
      <c r="B866" s="5" t="s">
        <v>81</v>
      </c>
      <c r="C866" s="5" t="s">
        <v>277</v>
      </c>
      <c r="D866" s="5" t="s">
        <v>82</v>
      </c>
      <c r="E866" s="5" t="s">
        <v>106</v>
      </c>
      <c r="F866" s="5" t="s">
        <v>4982</v>
      </c>
      <c r="G866" s="5" t="s">
        <v>83</v>
      </c>
      <c r="H866" s="5" t="s">
        <v>107</v>
      </c>
      <c r="I866" s="150">
        <v>3524</v>
      </c>
      <c r="J866" s="150">
        <v>3890.109052855516</v>
      </c>
      <c r="K866" s="150">
        <v>591.20000000000005</v>
      </c>
      <c r="L866" s="150">
        <v>1803.238822999986</v>
      </c>
      <c r="M866" s="150">
        <v>2380.8809999999999</v>
      </c>
      <c r="N866" s="150">
        <v>2485</v>
      </c>
      <c r="O866" s="150">
        <v>3563.5163810250342</v>
      </c>
      <c r="P866" s="150">
        <v>1524</v>
      </c>
      <c r="Q866" s="150">
        <v>54.283740000000002</v>
      </c>
      <c r="R866" s="150">
        <v>1953.98341</v>
      </c>
      <c r="S866" s="150">
        <v>4001.308</v>
      </c>
      <c r="T866" s="150">
        <v>2846.7550000000001</v>
      </c>
      <c r="U866" s="150">
        <v>31.687999999999999</v>
      </c>
      <c r="V866" s="150">
        <v>2698.7</v>
      </c>
      <c r="W866" s="150">
        <v>1768.15813</v>
      </c>
      <c r="X866" s="150">
        <v>4992.6866900000014</v>
      </c>
      <c r="Y866" s="150">
        <v>5600.8996646604492</v>
      </c>
      <c r="Z866" s="150">
        <v>4525.1908100000001</v>
      </c>
      <c r="AA866" s="150">
        <v>21795.342453000001</v>
      </c>
      <c r="AB866" s="150">
        <v>971</v>
      </c>
      <c r="AC866" s="150">
        <v>4028.4839189689592</v>
      </c>
      <c r="AD866" s="150">
        <v>8448.1706549999999</v>
      </c>
      <c r="AE866" s="150">
        <v>3127.06</v>
      </c>
      <c r="AF866" s="150">
        <v>5691.3836289999308</v>
      </c>
      <c r="AG866" s="150">
        <v>8374.594000000001</v>
      </c>
      <c r="AH866" s="150">
        <v>3228.772794805001</v>
      </c>
      <c r="AI866" s="150">
        <v>1727.5938599999979</v>
      </c>
      <c r="AJ866" s="150">
        <v>1744.815047154214</v>
      </c>
      <c r="AK866" s="150">
        <v>2014.232</v>
      </c>
      <c r="AL866" s="150">
        <v>109387.046875</v>
      </c>
      <c r="AM866" s="150">
        <v>72852.7734375</v>
      </c>
      <c r="AN866" s="150">
        <v>36534.2734375</v>
      </c>
      <c r="AO866" s="5" t="s">
        <v>5071</v>
      </c>
    </row>
    <row r="867" spans="1:41" ht="14.25" x14ac:dyDescent="0.45">
      <c r="A867" s="150">
        <v>2015</v>
      </c>
      <c r="B867" s="5" t="s">
        <v>81</v>
      </c>
      <c r="C867" s="5" t="s">
        <v>277</v>
      </c>
      <c r="D867" s="5" t="s">
        <v>82</v>
      </c>
      <c r="E867" s="5" t="s">
        <v>106</v>
      </c>
      <c r="F867" s="5" t="s">
        <v>4983</v>
      </c>
      <c r="G867" s="5" t="s">
        <v>83</v>
      </c>
      <c r="H867" s="5" t="s">
        <v>107</v>
      </c>
      <c r="I867" s="150">
        <v>4180</v>
      </c>
      <c r="J867" s="150">
        <v>5814.6798517685511</v>
      </c>
      <c r="K867" s="150">
        <v>640.90000000000009</v>
      </c>
      <c r="L867" s="150">
        <v>1944.7182849999861</v>
      </c>
      <c r="M867" s="150">
        <v>3124.9810000000002</v>
      </c>
      <c r="N867" s="150">
        <v>3012</v>
      </c>
      <c r="O867" s="150">
        <v>3954.0351670250338</v>
      </c>
      <c r="P867" s="150">
        <v>2256</v>
      </c>
      <c r="Q867" s="150">
        <v>661.51382000000012</v>
      </c>
      <c r="R867" s="150">
        <v>2494.3450499999999</v>
      </c>
      <c r="S867" s="150">
        <v>4899.8310000000001</v>
      </c>
      <c r="T867" s="150">
        <v>3380.467000000001</v>
      </c>
      <c r="U867" s="150">
        <v>290.88600000000002</v>
      </c>
      <c r="V867" s="150">
        <v>3570.9</v>
      </c>
      <c r="W867" s="150">
        <v>1928.14939</v>
      </c>
      <c r="X867" s="150">
        <v>5894.0504700000001</v>
      </c>
      <c r="Y867" s="150">
        <v>11005.917050911919</v>
      </c>
      <c r="Z867" s="150">
        <v>4627.8957900000014</v>
      </c>
      <c r="AA867" s="150">
        <v>27832.707504999998</v>
      </c>
      <c r="AB867" s="150">
        <v>1055</v>
      </c>
      <c r="AC867" s="150">
        <v>4330.1400389689588</v>
      </c>
      <c r="AD867" s="150">
        <v>8808.497374999999</v>
      </c>
      <c r="AE867" s="150">
        <v>3979.72</v>
      </c>
      <c r="AF867" s="150">
        <v>9083.1209169999347</v>
      </c>
      <c r="AG867" s="150">
        <v>18116.144</v>
      </c>
      <c r="AH867" s="150">
        <v>5297.614156099</v>
      </c>
      <c r="AI867" s="150">
        <v>2116.7104899999981</v>
      </c>
      <c r="AJ867" s="150">
        <v>4683.5934141183134</v>
      </c>
      <c r="AK867" s="150">
        <v>2259.509</v>
      </c>
      <c r="AL867" s="150">
        <v>151244.03125</v>
      </c>
      <c r="AM867" s="150">
        <v>107884.2734375</v>
      </c>
      <c r="AN867" s="150">
        <v>43359.7421875</v>
      </c>
      <c r="AO867" s="5" t="s">
        <v>5072</v>
      </c>
    </row>
    <row r="868" spans="1:41" ht="14.25" x14ac:dyDescent="0.45">
      <c r="A868" s="150">
        <v>2015</v>
      </c>
      <c r="B868" s="5" t="s">
        <v>81</v>
      </c>
      <c r="C868" s="5" t="s">
        <v>277</v>
      </c>
      <c r="D868" s="5" t="s">
        <v>82</v>
      </c>
      <c r="E868" s="5" t="s">
        <v>106</v>
      </c>
      <c r="F868" s="5" t="s">
        <v>4984</v>
      </c>
      <c r="G868" s="5" t="s">
        <v>83</v>
      </c>
      <c r="H868" s="5" t="s">
        <v>107</v>
      </c>
      <c r="I868" s="150">
        <v>656</v>
      </c>
      <c r="J868" s="150">
        <v>1924.5707989130351</v>
      </c>
      <c r="K868" s="150">
        <v>49.7</v>
      </c>
      <c r="L868" s="150">
        <v>141.47946200000001</v>
      </c>
      <c r="M868" s="150">
        <v>744.1</v>
      </c>
      <c r="N868" s="150">
        <v>527</v>
      </c>
      <c r="O868" s="150">
        <v>390.51878600000032</v>
      </c>
      <c r="P868" s="150">
        <v>732</v>
      </c>
      <c r="Q868" s="150">
        <v>607.23008000000004</v>
      </c>
      <c r="R868" s="150">
        <v>540.36164000000008</v>
      </c>
      <c r="S868" s="150">
        <v>898.52300000000002</v>
      </c>
      <c r="T868" s="150">
        <v>533.71199999999999</v>
      </c>
      <c r="U868" s="150">
        <v>259.19799999999998</v>
      </c>
      <c r="V868" s="150">
        <v>872.19999999999993</v>
      </c>
      <c r="W868" s="150">
        <v>159.99126000000001</v>
      </c>
      <c r="X868" s="150">
        <v>901.36377999999991</v>
      </c>
      <c r="Y868" s="150">
        <v>5405.017386251473</v>
      </c>
      <c r="Z868" s="150">
        <v>102.70498000000001</v>
      </c>
      <c r="AA868" s="150">
        <v>6037.3650520000001</v>
      </c>
      <c r="AB868" s="150">
        <v>84</v>
      </c>
      <c r="AC868" s="150">
        <v>301.65611999999999</v>
      </c>
      <c r="AD868" s="150">
        <v>360.32672000000002</v>
      </c>
      <c r="AE868" s="150">
        <v>852.66000000000008</v>
      </c>
      <c r="AF868" s="150">
        <v>3391.737288000003</v>
      </c>
      <c r="AG868" s="150">
        <v>9741.5499999999993</v>
      </c>
      <c r="AH868" s="150">
        <v>2068.8413612939999</v>
      </c>
      <c r="AI868" s="150">
        <v>389.1166300000001</v>
      </c>
      <c r="AJ868" s="150">
        <v>2938.778366964099</v>
      </c>
      <c r="AK868" s="150">
        <v>245.27699999999999</v>
      </c>
      <c r="AL868" s="150">
        <v>41856.9765625</v>
      </c>
      <c r="AM868" s="150">
        <v>35031.5078125</v>
      </c>
      <c r="AN868" s="150">
        <v>6825.47021484375</v>
      </c>
      <c r="AO868" s="5" t="s">
        <v>5073</v>
      </c>
    </row>
    <row r="869" spans="1:41" ht="14.25" x14ac:dyDescent="0.45">
      <c r="A869" s="150">
        <v>2015</v>
      </c>
      <c r="B869" s="5" t="s">
        <v>81</v>
      </c>
      <c r="C869" s="5" t="s">
        <v>270</v>
      </c>
      <c r="D869" s="5" t="s">
        <v>82</v>
      </c>
      <c r="E869" s="5" t="s">
        <v>98</v>
      </c>
      <c r="F869" s="5" t="s">
        <v>99</v>
      </c>
      <c r="G869" s="5" t="s">
        <v>83</v>
      </c>
      <c r="H869" s="5" t="s">
        <v>100</v>
      </c>
      <c r="I869" s="150">
        <v>805.75623686999995</v>
      </c>
      <c r="J869" s="150">
        <v>1347.1152114715001</v>
      </c>
      <c r="K869" s="150">
        <v>58.031429750000392</v>
      </c>
      <c r="L869" s="150">
        <v>115</v>
      </c>
      <c r="M869" s="150">
        <v>566.86640899999998</v>
      </c>
      <c r="N869" s="150">
        <v>666.37615199999993</v>
      </c>
      <c r="O869" s="150">
        <v>299.89999999999998</v>
      </c>
      <c r="P869" s="150">
        <v>431.247387</v>
      </c>
      <c r="Q869" s="150">
        <v>273.26217714131008</v>
      </c>
      <c r="R869" s="150">
        <v>538.57869821999998</v>
      </c>
      <c r="S869" s="150">
        <v>645.62099999999998</v>
      </c>
      <c r="T869" s="150">
        <v>396.9</v>
      </c>
      <c r="U869" s="150">
        <v>144.69999999999999</v>
      </c>
      <c r="V869" s="150">
        <v>626.63728025</v>
      </c>
      <c r="W869" s="150">
        <v>292.12616690097701</v>
      </c>
      <c r="X869" s="150">
        <v>1035</v>
      </c>
      <c r="Y869" s="150">
        <v>3271.03477273</v>
      </c>
      <c r="Z869" s="150">
        <v>425.83760804999997</v>
      </c>
      <c r="AA869" s="150">
        <v>4715.2589009999992</v>
      </c>
      <c r="AB869" s="150">
        <v>83</v>
      </c>
      <c r="AC869" s="150">
        <v>360.83764413536971</v>
      </c>
      <c r="AD869" s="150">
        <v>754.35741701761992</v>
      </c>
      <c r="AE869" s="150">
        <v>357</v>
      </c>
      <c r="AF869" s="150">
        <v>1637</v>
      </c>
      <c r="AG869" s="150">
        <v>8685.1820816399995</v>
      </c>
      <c r="AH869" s="150">
        <v>1266.417725894172</v>
      </c>
      <c r="AI869" s="150">
        <v>377.69666749999999</v>
      </c>
      <c r="AJ869" s="150">
        <v>2441.9447433</v>
      </c>
      <c r="AK869" s="150">
        <v>283.94400000000002</v>
      </c>
      <c r="AL869" s="150">
        <v>32902.6328125</v>
      </c>
      <c r="AM869" s="150">
        <v>26842.76953125</v>
      </c>
      <c r="AN869" s="150">
        <v>6059.86083984375</v>
      </c>
      <c r="AO869" s="5" t="s">
        <v>530</v>
      </c>
    </row>
    <row r="870" spans="1:41" ht="14.25" x14ac:dyDescent="0.45">
      <c r="A870" s="150">
        <v>2015</v>
      </c>
      <c r="B870" s="5" t="s">
        <v>81</v>
      </c>
      <c r="C870" s="5" t="s">
        <v>270</v>
      </c>
      <c r="D870" s="5" t="s">
        <v>82</v>
      </c>
      <c r="E870" s="5" t="s">
        <v>98</v>
      </c>
      <c r="F870" s="5" t="s">
        <v>8</v>
      </c>
      <c r="G870" s="5" t="s">
        <v>83</v>
      </c>
      <c r="H870" s="5" t="s">
        <v>101</v>
      </c>
      <c r="I870" s="150">
        <v>0.70039371328861411</v>
      </c>
      <c r="J870" s="150">
        <v>0.53806866718056146</v>
      </c>
      <c r="K870" s="150">
        <v>0.6121163468880082</v>
      </c>
      <c r="L870" s="150">
        <v>0.65573695710682023</v>
      </c>
      <c r="M870" s="150">
        <v>0.56112151228803209</v>
      </c>
      <c r="N870" s="150">
        <v>0.4528660991923063</v>
      </c>
      <c r="O870" s="150">
        <v>0.61859293246828184</v>
      </c>
      <c r="P870" s="150">
        <v>0.55538305242693242</v>
      </c>
      <c r="Q870" s="150">
        <v>0.51365572960733841</v>
      </c>
      <c r="R870" s="150">
        <v>0.72937690842326164</v>
      </c>
      <c r="S870" s="150">
        <v>0.678396791211895</v>
      </c>
      <c r="T870" s="150">
        <v>0.62408015396807426</v>
      </c>
      <c r="U870" s="150">
        <v>0.48138558140067161</v>
      </c>
      <c r="V870" s="150">
        <v>0.60122655993947016</v>
      </c>
      <c r="W870" s="150">
        <v>0.58504799908070382</v>
      </c>
      <c r="X870" s="150">
        <v>0.72932521562658548</v>
      </c>
      <c r="Y870" s="150">
        <v>0.64330797119896721</v>
      </c>
      <c r="Z870" s="150">
        <v>0.78676859458498549</v>
      </c>
      <c r="AA870" s="150">
        <v>0.6257530987529567</v>
      </c>
      <c r="AB870" s="150">
        <v>0.64019498951005804</v>
      </c>
      <c r="AC870" s="150">
        <v>0.65288457088280272</v>
      </c>
      <c r="AD870" s="150">
        <v>0.64639786440905145</v>
      </c>
      <c r="AE870" s="150">
        <v>0.5906293428628151</v>
      </c>
      <c r="AF870" s="150">
        <v>0.59799086757990871</v>
      </c>
      <c r="AG870" s="150">
        <v>0.57253516298419238</v>
      </c>
      <c r="AH870" s="150">
        <v>0.58669035600609509</v>
      </c>
      <c r="AI870" s="150">
        <v>0.62485826990881554</v>
      </c>
      <c r="AJ870" s="150">
        <v>0.51183382834426949</v>
      </c>
      <c r="AK870" s="150">
        <v>0.79057801536919459</v>
      </c>
      <c r="AL870" s="150">
        <v>0.61748957633972168</v>
      </c>
      <c r="AM870" s="150">
        <v>0.60057628154754639</v>
      </c>
      <c r="AN870" s="150">
        <v>0.64145004749298096</v>
      </c>
      <c r="AO870" s="5" t="s">
        <v>531</v>
      </c>
    </row>
    <row r="871" spans="1:41" ht="14.25" x14ac:dyDescent="0.45">
      <c r="A871" s="150">
        <v>2015</v>
      </c>
      <c r="B871" s="5" t="s">
        <v>81</v>
      </c>
      <c r="C871" s="5" t="s">
        <v>270</v>
      </c>
      <c r="D871" s="5" t="s">
        <v>82</v>
      </c>
      <c r="E871" s="5" t="s">
        <v>98</v>
      </c>
      <c r="F871" s="5" t="s">
        <v>34</v>
      </c>
      <c r="G871" s="5" t="s">
        <v>83</v>
      </c>
      <c r="H871" s="5" t="s">
        <v>101</v>
      </c>
      <c r="I871" s="150">
        <v>3.5797936634096202E-2</v>
      </c>
      <c r="J871" s="150">
        <v>7.3476415104376594E-2</v>
      </c>
      <c r="K871" s="150">
        <v>6.5006665633640701E-2</v>
      </c>
      <c r="L871" s="150">
        <v>8.8766668365999696E-2</v>
      </c>
      <c r="M871" s="150">
        <v>5.2635920627759E-2</v>
      </c>
      <c r="N871" s="150">
        <v>6.4930316397337207E-2</v>
      </c>
      <c r="O871" s="150">
        <v>6.6592197399133093E-2</v>
      </c>
      <c r="P871" s="150">
        <v>6.7090092304721599E-2</v>
      </c>
      <c r="Q871" s="150">
        <v>5.6285504866472498E-2</v>
      </c>
      <c r="R871" s="150">
        <v>4.6441485368510997E-2</v>
      </c>
      <c r="S871" s="150">
        <v>6.47330244834044E-2</v>
      </c>
      <c r="T871" s="150">
        <v>5.1870939783320802E-2</v>
      </c>
      <c r="U871" s="150">
        <v>3.2757429163787002E-2</v>
      </c>
      <c r="V871" s="150">
        <v>5.3837014351493399E-2</v>
      </c>
      <c r="W871" s="150">
        <v>6.74402119674367E-2</v>
      </c>
      <c r="X871" s="150">
        <v>4.0898550724637703E-2</v>
      </c>
      <c r="Y871" s="150">
        <v>4.2291822662142702E-2</v>
      </c>
      <c r="Z871" s="150">
        <v>4.1976747314204102E-2</v>
      </c>
      <c r="AA871" s="150">
        <v>5.1389325212918301E-2</v>
      </c>
      <c r="AB871" s="150">
        <v>7.7746312052584005E-2</v>
      </c>
      <c r="AC871" s="150">
        <v>9.1799288475010093E-2</v>
      </c>
      <c r="AD871" s="150">
        <v>6.8312285602431397E-2</v>
      </c>
      <c r="AE871" s="150">
        <v>0.1016128619061625</v>
      </c>
      <c r="AF871" s="150">
        <v>4.98698987362255E-2</v>
      </c>
      <c r="AG871" s="150">
        <v>3.70778733955099E-2</v>
      </c>
      <c r="AH871" s="150">
        <v>4.6221140305693298E-2</v>
      </c>
      <c r="AI871" s="150">
        <v>5.8543454053642197E-2</v>
      </c>
      <c r="AJ871" s="150">
        <v>4.2089644539937902E-2</v>
      </c>
      <c r="AK871" s="150">
        <v>6.24278026653141E-2</v>
      </c>
      <c r="AL871" s="150">
        <v>5.8617882430553436E-2</v>
      </c>
      <c r="AM871" s="150">
        <v>5.7499431073665619E-2</v>
      </c>
      <c r="AN871" s="150">
        <v>6.0202375054359436E-2</v>
      </c>
      <c r="AO871" s="5" t="s">
        <v>532</v>
      </c>
    </row>
    <row r="872" spans="1:41" ht="14.25" x14ac:dyDescent="0.45">
      <c r="A872" s="150">
        <v>2015</v>
      </c>
      <c r="B872" s="5" t="s">
        <v>81</v>
      </c>
      <c r="C872" s="5" t="s">
        <v>270</v>
      </c>
      <c r="D872" s="5" t="s">
        <v>82</v>
      </c>
      <c r="E872" s="5" t="s">
        <v>98</v>
      </c>
      <c r="F872" s="5" t="s">
        <v>102</v>
      </c>
      <c r="G872" s="5" t="s">
        <v>83</v>
      </c>
      <c r="H872" s="5" t="s">
        <v>100</v>
      </c>
      <c r="I872" s="150">
        <v>776.91182615999992</v>
      </c>
      <c r="J872" s="150">
        <v>1248.1340150000001</v>
      </c>
      <c r="K872" s="150">
        <v>54.259</v>
      </c>
      <c r="L872" s="150">
        <v>104.79183313791</v>
      </c>
      <c r="M872" s="150">
        <v>537.02887368933318</v>
      </c>
      <c r="N872" s="150">
        <v>623.10813761099985</v>
      </c>
      <c r="O872" s="150">
        <v>279.92899999999997</v>
      </c>
      <c r="P872" s="150">
        <v>402.31495999999999</v>
      </c>
      <c r="Q872" s="150">
        <v>257.88147753999999</v>
      </c>
      <c r="R872" s="150">
        <v>513.56630348682415</v>
      </c>
      <c r="S872" s="150">
        <v>603.82799999999997</v>
      </c>
      <c r="T872" s="150">
        <v>376.31242400000002</v>
      </c>
      <c r="U872" s="150">
        <v>139.96</v>
      </c>
      <c r="V872" s="150">
        <v>592.90099999999995</v>
      </c>
      <c r="W872" s="150">
        <v>272.42511628394033</v>
      </c>
      <c r="X872" s="150">
        <v>992.67</v>
      </c>
      <c r="Y872" s="150">
        <v>3132.6967502000002</v>
      </c>
      <c r="Z872" s="150">
        <v>407.96233038000003</v>
      </c>
      <c r="AA872" s="150">
        <v>4472.9449278734028</v>
      </c>
      <c r="AB872" s="150">
        <v>76.547056099635526</v>
      </c>
      <c r="AC872" s="150">
        <v>327.71300514874389</v>
      </c>
      <c r="AD872" s="150">
        <v>702.82553769999981</v>
      </c>
      <c r="AE872" s="150">
        <v>320.72420829949999</v>
      </c>
      <c r="AF872" s="150">
        <v>1555.3629757687991</v>
      </c>
      <c r="AG872" s="150">
        <v>8363.1540000000005</v>
      </c>
      <c r="AH872" s="150">
        <v>1207.8824545</v>
      </c>
      <c r="AI872" s="150">
        <v>355.58499999999998</v>
      </c>
      <c r="AJ872" s="150">
        <v>2339.1641570683332</v>
      </c>
      <c r="AK872" s="150">
        <v>266.21800000000002</v>
      </c>
      <c r="AL872" s="150">
        <v>31304.8046875</v>
      </c>
      <c r="AM872" s="150">
        <v>25579.29296875</v>
      </c>
      <c r="AN872" s="150">
        <v>5725.51025390625</v>
      </c>
      <c r="AO872" s="5" t="s">
        <v>533</v>
      </c>
    </row>
    <row r="873" spans="1:41" ht="14.25" x14ac:dyDescent="0.45">
      <c r="A873" s="150">
        <v>2015</v>
      </c>
      <c r="B873" s="5" t="s">
        <v>81</v>
      </c>
      <c r="C873" s="5" t="s">
        <v>270</v>
      </c>
      <c r="D873" s="5" t="s">
        <v>82</v>
      </c>
      <c r="E873" s="5" t="s">
        <v>103</v>
      </c>
      <c r="F873" s="5" t="s">
        <v>104</v>
      </c>
      <c r="G873" s="5" t="s">
        <v>83</v>
      </c>
      <c r="H873" s="5" t="s">
        <v>105</v>
      </c>
      <c r="I873" s="150">
        <v>131.328</v>
      </c>
      <c r="J873" s="150">
        <v>224.58600000000001</v>
      </c>
      <c r="K873" s="150">
        <v>6.8237399999999999</v>
      </c>
      <c r="L873" s="150">
        <v>20.02</v>
      </c>
      <c r="M873" s="150">
        <v>110.5</v>
      </c>
      <c r="N873" s="150">
        <v>166.86199999999999</v>
      </c>
      <c r="O873" s="150">
        <v>49.14</v>
      </c>
      <c r="P873" s="150">
        <v>88.64</v>
      </c>
      <c r="Q873" s="150">
        <v>58.372</v>
      </c>
      <c r="R873" s="150">
        <v>81.738</v>
      </c>
      <c r="S873" s="150">
        <v>107.64</v>
      </c>
      <c r="T873" s="150">
        <v>69.8</v>
      </c>
      <c r="U873" s="150">
        <v>34.314</v>
      </c>
      <c r="V873" s="150">
        <v>139.91900000000001</v>
      </c>
      <c r="W873" s="150">
        <v>57</v>
      </c>
      <c r="X873" s="150">
        <v>155</v>
      </c>
      <c r="Y873" s="150">
        <v>577.28800000000001</v>
      </c>
      <c r="Z873" s="150">
        <v>54.347999999999999</v>
      </c>
      <c r="AA873" s="150">
        <v>778.13400000000001</v>
      </c>
      <c r="AB873" s="150">
        <v>14.8</v>
      </c>
      <c r="AC873" s="150">
        <v>55.071568900000003</v>
      </c>
      <c r="AD873" s="150">
        <v>85.47</v>
      </c>
      <c r="AE873" s="150">
        <v>44</v>
      </c>
      <c r="AF873" s="150">
        <v>276.5</v>
      </c>
      <c r="AG873" s="150">
        <v>1721.5</v>
      </c>
      <c r="AH873" s="150">
        <v>243.72069531400001</v>
      </c>
      <c r="AI873" s="150">
        <v>68.663460000000001</v>
      </c>
      <c r="AJ873" s="150">
        <v>529.452</v>
      </c>
      <c r="AK873" s="150">
        <v>16</v>
      </c>
      <c r="AL873" s="150">
        <v>5966.63037109375</v>
      </c>
      <c r="AM873" s="150">
        <v>4982.07275390625</v>
      </c>
      <c r="AN873" s="150">
        <v>984.557861328125</v>
      </c>
      <c r="AO873" s="5" t="s">
        <v>534</v>
      </c>
    </row>
    <row r="874" spans="1:41" ht="14.25" x14ac:dyDescent="0.45">
      <c r="A874" s="150">
        <v>2015</v>
      </c>
      <c r="B874" s="5" t="s">
        <v>81</v>
      </c>
      <c r="C874" s="5" t="s">
        <v>270</v>
      </c>
      <c r="D874" s="5" t="s">
        <v>82</v>
      </c>
      <c r="E874" s="5" t="s">
        <v>103</v>
      </c>
      <c r="F874" s="5" t="s">
        <v>103</v>
      </c>
      <c r="G874" s="5" t="s">
        <v>83</v>
      </c>
      <c r="H874" s="5" t="s">
        <v>105</v>
      </c>
      <c r="I874" s="150">
        <v>131.328</v>
      </c>
      <c r="J874" s="150">
        <v>285.67706500000003</v>
      </c>
      <c r="K874" s="150">
        <v>10.82244</v>
      </c>
      <c r="L874" s="150">
        <v>20.02</v>
      </c>
      <c r="M874" s="150">
        <v>115.324</v>
      </c>
      <c r="N874" s="150">
        <v>167.95526000000001</v>
      </c>
      <c r="O874" s="150">
        <v>55.343600000000002</v>
      </c>
      <c r="P874" s="150">
        <v>88.64</v>
      </c>
      <c r="Q874" s="150">
        <v>58.372</v>
      </c>
      <c r="R874" s="150">
        <v>84.293300000000002</v>
      </c>
      <c r="S874" s="150">
        <v>108.64</v>
      </c>
      <c r="T874" s="150">
        <v>72.599999999999994</v>
      </c>
      <c r="U874" s="150">
        <v>34.314</v>
      </c>
      <c r="V874" s="150">
        <v>140.74799999999999</v>
      </c>
      <c r="W874" s="150">
        <v>57</v>
      </c>
      <c r="X874" s="150">
        <v>162</v>
      </c>
      <c r="Y874" s="150">
        <v>581.5104</v>
      </c>
      <c r="Z874" s="150">
        <v>61.7864</v>
      </c>
      <c r="AA874" s="150">
        <v>860.19799999999998</v>
      </c>
      <c r="AB874" s="150">
        <v>14.8</v>
      </c>
      <c r="AC874" s="150">
        <v>63.091568899999999</v>
      </c>
      <c r="AD874" s="150">
        <v>135.22113999999999</v>
      </c>
      <c r="AE874" s="150">
        <v>69</v>
      </c>
      <c r="AF874" s="150">
        <v>312.5</v>
      </c>
      <c r="AG874" s="150">
        <v>1731.7</v>
      </c>
      <c r="AH874" s="150">
        <v>246.413175314</v>
      </c>
      <c r="AI874" s="150">
        <v>69.001339999999999</v>
      </c>
      <c r="AJ874" s="150">
        <v>544.63148000000001</v>
      </c>
      <c r="AK874" s="150">
        <v>41</v>
      </c>
      <c r="AL874" s="150">
        <v>6323.93115234375</v>
      </c>
      <c r="AM874" s="150">
        <v>5235.765625</v>
      </c>
      <c r="AN874" s="150">
        <v>1088.1656494140625</v>
      </c>
      <c r="AO874" s="5" t="s">
        <v>535</v>
      </c>
    </row>
    <row r="875" spans="1:41" ht="14.25" x14ac:dyDescent="0.45">
      <c r="A875" s="150">
        <v>2015</v>
      </c>
      <c r="B875" s="5" t="s">
        <v>1477</v>
      </c>
      <c r="C875" s="5" t="s">
        <v>278</v>
      </c>
      <c r="D875" s="5" t="s">
        <v>108</v>
      </c>
      <c r="E875" s="5" t="s">
        <v>109</v>
      </c>
      <c r="F875" s="5" t="s">
        <v>109</v>
      </c>
      <c r="G875" s="5" t="s">
        <v>87</v>
      </c>
      <c r="H875" s="5" t="s">
        <v>131</v>
      </c>
      <c r="I875" s="150">
        <v>651.77771177543889</v>
      </c>
      <c r="J875" s="150">
        <v>265.8349483816088</v>
      </c>
      <c r="K875" s="150">
        <v>424.98870441676956</v>
      </c>
      <c r="L875" s="150">
        <v>556.69093312925804</v>
      </c>
      <c r="M875" s="150">
        <v>1246.7011901790186</v>
      </c>
      <c r="N875" s="150">
        <v>786.89314802167485</v>
      </c>
      <c r="O875" s="150">
        <v>326.48871823684118</v>
      </c>
      <c r="P875" s="150">
        <v>1255.5937114739777</v>
      </c>
      <c r="Q875" s="150">
        <v>166.14853304297205</v>
      </c>
      <c r="R875" s="150">
        <v>1092.1501056981192</v>
      </c>
      <c r="S875" s="150">
        <v>185.73948724814821</v>
      </c>
      <c r="T875" s="150">
        <v>1328.0897013024048</v>
      </c>
      <c r="U875" s="150">
        <v>415.42645856739227</v>
      </c>
      <c r="V875" s="150">
        <v>1786.2806482517346</v>
      </c>
      <c r="W875" s="150">
        <v>1121.12905618278</v>
      </c>
      <c r="X875" s="150">
        <v>2418.2299977881289</v>
      </c>
      <c r="Y875" s="150">
        <v>4083.8758315048949</v>
      </c>
      <c r="Z875" s="150">
        <v>681.75271333523449</v>
      </c>
      <c r="AA875" s="150">
        <v>9808.7011651894245</v>
      </c>
      <c r="AB875" s="150">
        <v>226.88199063916082</v>
      </c>
      <c r="AC875" s="150">
        <v>334.23590816110521</v>
      </c>
      <c r="AD875" s="150">
        <v>1541.3029794548643</v>
      </c>
      <c r="AE875" s="150">
        <v>681.75271333523449</v>
      </c>
      <c r="AF875" s="150">
        <v>1442.2116328969612</v>
      </c>
      <c r="AG875" s="150">
        <v>15388.132672423864</v>
      </c>
      <c r="AH875" s="150">
        <v>1408.2044990506367</v>
      </c>
      <c r="AI875" s="150">
        <v>353.0505122628893</v>
      </c>
      <c r="AJ875" s="150">
        <v>740.75788975234218</v>
      </c>
      <c r="AK875" s="150">
        <v>366.33140927591336</v>
      </c>
      <c r="AL875" s="150">
        <v>51085.3515625</v>
      </c>
      <c r="AM875" s="150">
        <v>40138.21484375</v>
      </c>
      <c r="AN875" s="150">
        <v>10947.1376953125</v>
      </c>
      <c r="AO875" s="5" t="s">
        <v>1822</v>
      </c>
    </row>
    <row r="876" spans="1:41" ht="14.25" x14ac:dyDescent="0.45">
      <c r="A876" s="150">
        <v>2015</v>
      </c>
      <c r="B876" s="5" t="s">
        <v>1476</v>
      </c>
      <c r="C876" s="5" t="s">
        <v>278</v>
      </c>
      <c r="D876" s="5" t="s">
        <v>108</v>
      </c>
      <c r="E876" s="5" t="s">
        <v>109</v>
      </c>
      <c r="F876" s="5" t="s">
        <v>109</v>
      </c>
      <c r="G876" s="5" t="s">
        <v>87</v>
      </c>
      <c r="H876" s="5" t="s">
        <v>131</v>
      </c>
      <c r="I876" s="150">
        <v>877.49409214121056</v>
      </c>
      <c r="J876" s="150">
        <v>1400.7573874759853</v>
      </c>
      <c r="K876" s="150">
        <v>515.39698100175485</v>
      </c>
      <c r="L876" s="150">
        <v>542.90727737330826</v>
      </c>
      <c r="M876" s="150">
        <v>1319.8292810150053</v>
      </c>
      <c r="N876" s="150">
        <v>763.55108296556273</v>
      </c>
      <c r="O876" s="150">
        <v>331.24642569829558</v>
      </c>
      <c r="P876" s="150">
        <v>1358.6717799828396</v>
      </c>
      <c r="Q876" s="150">
        <v>244.22405962501455</v>
      </c>
      <c r="R876" s="150">
        <v>1346.765997434775</v>
      </c>
      <c r="S876" s="150">
        <v>119.02413940345537</v>
      </c>
      <c r="T876" s="150">
        <v>1291.2996256035253</v>
      </c>
      <c r="U876" s="150">
        <v>364.61702154637925</v>
      </c>
      <c r="V876" s="150">
        <v>1688.79533644148</v>
      </c>
      <c r="W876" s="150">
        <v>858.99496833625813</v>
      </c>
      <c r="X876" s="150">
        <v>2375.9913111104865</v>
      </c>
      <c r="Y876" s="150">
        <v>3742.5231757709125</v>
      </c>
      <c r="Z876" s="150">
        <v>747.83091361038942</v>
      </c>
      <c r="AA876" s="150">
        <v>9692.7560762070625</v>
      </c>
      <c r="AB876" s="150">
        <v>207.73080933621927</v>
      </c>
      <c r="AC876" s="150">
        <v>127.33112603842483</v>
      </c>
      <c r="AD876" s="150">
        <v>960.21040159878135</v>
      </c>
      <c r="AE876" s="150">
        <v>1778.6248756138991</v>
      </c>
      <c r="AF876" s="150">
        <v>1669.6258302063195</v>
      </c>
      <c r="AG876" s="150">
        <v>12660.560167642612</v>
      </c>
      <c r="AH876" s="150">
        <v>1886.9070864361927</v>
      </c>
      <c r="AI876" s="150">
        <v>243.66262500518692</v>
      </c>
      <c r="AJ876" s="150">
        <v>744.42283001971703</v>
      </c>
      <c r="AK876" s="150">
        <v>437.91900346554337</v>
      </c>
      <c r="AL876" s="150">
        <v>50299.66796875</v>
      </c>
      <c r="AM876" s="150">
        <v>39751.45703125</v>
      </c>
      <c r="AN876" s="150">
        <v>10548.212890625</v>
      </c>
      <c r="AO876" s="5" t="s">
        <v>1823</v>
      </c>
    </row>
    <row r="877" spans="1:41" ht="14.25" x14ac:dyDescent="0.45">
      <c r="A877" s="150">
        <v>2015</v>
      </c>
      <c r="B877" s="5" t="s">
        <v>1478</v>
      </c>
      <c r="C877" s="5" t="s">
        <v>278</v>
      </c>
      <c r="D877" s="5" t="s">
        <v>108</v>
      </c>
      <c r="E877" s="5" t="s">
        <v>109</v>
      </c>
      <c r="F877" s="5" t="s">
        <v>109</v>
      </c>
      <c r="G877" s="5" t="s">
        <v>87</v>
      </c>
      <c r="H877" s="5" t="s">
        <v>131</v>
      </c>
      <c r="I877" s="150">
        <v>658.07741482192887</v>
      </c>
      <c r="J877" s="150">
        <v>475.81092557788122</v>
      </c>
      <c r="K877" s="150">
        <v>424.80543327813621</v>
      </c>
      <c r="L877" s="150">
        <v>476.79984828874143</v>
      </c>
      <c r="M877" s="150">
        <v>1296.5415828176449</v>
      </c>
      <c r="N877" s="150">
        <v>1066.4386397919877</v>
      </c>
      <c r="O877" s="150">
        <v>901.60528156687769</v>
      </c>
      <c r="P877" s="150">
        <v>1338.5796204857938</v>
      </c>
      <c r="Q877" s="150">
        <v>97.746181427490313</v>
      </c>
      <c r="R877" s="150">
        <v>712.38583991237351</v>
      </c>
      <c r="S877" s="150">
        <v>204.65886759493543</v>
      </c>
      <c r="T877" s="150">
        <v>232.31547132398074</v>
      </c>
      <c r="U877" s="150">
        <v>393.83003710160546</v>
      </c>
      <c r="V877" s="150">
        <v>2167.1714682079919</v>
      </c>
      <c r="W877" s="150">
        <v>1070.8636963886352</v>
      </c>
      <c r="X877" s="150">
        <v>1976.8940345521601</v>
      </c>
      <c r="Y877" s="150">
        <v>4082.1147104070901</v>
      </c>
      <c r="Z877" s="150">
        <v>1534.3883748874348</v>
      </c>
      <c r="AA877" s="150">
        <v>7986.5551789161655</v>
      </c>
      <c r="AB877" s="150">
        <v>0</v>
      </c>
      <c r="AC877" s="150">
        <v>125.00784885528488</v>
      </c>
      <c r="AD877" s="150">
        <v>1438.012854740756</v>
      </c>
      <c r="AE877" s="150">
        <v>885.01131932945043</v>
      </c>
      <c r="AF877" s="150">
        <v>1458.6851110430323</v>
      </c>
      <c r="AG877" s="150">
        <v>13220.422292781624</v>
      </c>
      <c r="AH877" s="150">
        <v>1303.4092706556416</v>
      </c>
      <c r="AI877" s="150">
        <v>352.89826358261837</v>
      </c>
      <c r="AJ877" s="150">
        <v>686.99003662948599</v>
      </c>
      <c r="AK877" s="150">
        <v>366.17343337256011</v>
      </c>
      <c r="AL877" s="150">
        <v>46934.19140625</v>
      </c>
      <c r="AM877" s="150">
        <v>37366.015625</v>
      </c>
      <c r="AN877" s="150">
        <v>9568.1787109375</v>
      </c>
      <c r="AO877" s="5" t="s">
        <v>1824</v>
      </c>
    </row>
    <row r="878" spans="1:41" ht="14.25" x14ac:dyDescent="0.45">
      <c r="A878" s="150">
        <v>2015</v>
      </c>
      <c r="B878" s="5" t="s">
        <v>1476</v>
      </c>
      <c r="C878" s="5" t="s">
        <v>278</v>
      </c>
      <c r="D878" s="5" t="s">
        <v>108</v>
      </c>
      <c r="E878" s="5" t="s">
        <v>109</v>
      </c>
      <c r="F878" s="5" t="s">
        <v>109</v>
      </c>
      <c r="G878" s="5" t="s">
        <v>88</v>
      </c>
      <c r="H878" s="5" t="s">
        <v>131</v>
      </c>
      <c r="I878" s="150">
        <v>797.42333587559142</v>
      </c>
      <c r="J878" s="150">
        <v>1220.6266312499999</v>
      </c>
      <c r="K878" s="150">
        <v>487</v>
      </c>
      <c r="L878" s="150">
        <v>503.03339999999997</v>
      </c>
      <c r="M878" s="150">
        <v>1204.7930117452911</v>
      </c>
      <c r="N878" s="150">
        <v>707.88</v>
      </c>
      <c r="O878" s="150">
        <v>309.93437499999999</v>
      </c>
      <c r="P878" s="150">
        <v>1234.2</v>
      </c>
      <c r="Q878" s="150">
        <v>222.72</v>
      </c>
      <c r="R878" s="150">
        <v>1223.0552206463649</v>
      </c>
      <c r="S878" s="150">
        <v>108.65</v>
      </c>
      <c r="T878" s="150">
        <v>1208.21875</v>
      </c>
      <c r="U878" s="150">
        <v>315.2</v>
      </c>
      <c r="V878" s="150">
        <v>1542</v>
      </c>
      <c r="W878" s="150">
        <v>777.24</v>
      </c>
      <c r="X878" s="150">
        <v>2244.37</v>
      </c>
      <c r="Y878" s="150">
        <v>3543</v>
      </c>
      <c r="Z878" s="150">
        <v>681.98400000000004</v>
      </c>
      <c r="AA878" s="150">
        <v>8992.4174348828001</v>
      </c>
      <c r="AB878" s="150">
        <v>185</v>
      </c>
      <c r="AC878" s="150">
        <v>119.0225691495</v>
      </c>
      <c r="AD878" s="150">
        <v>870.53251999999998</v>
      </c>
      <c r="AE878" s="150">
        <v>1624.615384615385</v>
      </c>
      <c r="AF878" s="150">
        <v>1547</v>
      </c>
      <c r="AG878" s="150">
        <v>11631.348575195339</v>
      </c>
      <c r="AH878" s="150">
        <v>1756.0530074999999</v>
      </c>
      <c r="AI878" s="150">
        <v>221.34</v>
      </c>
      <c r="AJ878" s="150">
        <v>693.13388767089839</v>
      </c>
      <c r="AK878" s="150">
        <v>393</v>
      </c>
      <c r="AL878" s="150">
        <v>46364.796875</v>
      </c>
      <c r="AM878" s="150">
        <v>36598.66015625</v>
      </c>
      <c r="AN878" s="150">
        <v>9766.1318359375</v>
      </c>
      <c r="AO878" s="5" t="s">
        <v>1826</v>
      </c>
    </row>
    <row r="879" spans="1:41" ht="14.25" x14ac:dyDescent="0.45">
      <c r="A879" s="150">
        <v>2015</v>
      </c>
      <c r="B879" s="5" t="s">
        <v>1478</v>
      </c>
      <c r="C879" s="5" t="s">
        <v>278</v>
      </c>
      <c r="D879" s="5" t="s">
        <v>108</v>
      </c>
      <c r="E879" s="5" t="s">
        <v>109</v>
      </c>
      <c r="F879" s="5" t="s">
        <v>109</v>
      </c>
      <c r="G879" s="5" t="s">
        <v>88</v>
      </c>
      <c r="H879" s="5" t="s">
        <v>131</v>
      </c>
      <c r="I879" s="150">
        <v>594.86463094780447</v>
      </c>
      <c r="J879" s="150">
        <v>430.10606999999999</v>
      </c>
      <c r="K879" s="150">
        <v>384</v>
      </c>
      <c r="L879" s="150">
        <v>431</v>
      </c>
      <c r="M879" s="150">
        <v>1172</v>
      </c>
      <c r="N879" s="150">
        <v>964</v>
      </c>
      <c r="O879" s="150">
        <v>815</v>
      </c>
      <c r="P879" s="150">
        <v>1210</v>
      </c>
      <c r="Q879" s="150">
        <v>88.356999999999999</v>
      </c>
      <c r="R879" s="150">
        <v>643.95636471825401</v>
      </c>
      <c r="S879" s="150">
        <v>185</v>
      </c>
      <c r="T879" s="150">
        <v>210</v>
      </c>
      <c r="U879" s="150">
        <v>356</v>
      </c>
      <c r="V879" s="150">
        <v>1959</v>
      </c>
      <c r="W879" s="150">
        <v>968</v>
      </c>
      <c r="X879" s="150">
        <v>1787</v>
      </c>
      <c r="Y879" s="150">
        <v>3690</v>
      </c>
      <c r="Z879" s="150">
        <v>1387</v>
      </c>
      <c r="AA879" s="150">
        <v>7219.39257</v>
      </c>
      <c r="AB879" s="150"/>
      <c r="AC879" s="150">
        <v>119</v>
      </c>
      <c r="AD879" s="150">
        <v>1299.8820000000001</v>
      </c>
      <c r="AE879" s="150">
        <v>800</v>
      </c>
      <c r="AF879" s="150">
        <v>1318.568546353273</v>
      </c>
      <c r="AG879" s="150">
        <v>11950.51137</v>
      </c>
      <c r="AH879" s="150">
        <v>1178.2080000000001</v>
      </c>
      <c r="AI879" s="150">
        <v>319</v>
      </c>
      <c r="AJ879" s="150">
        <v>621</v>
      </c>
      <c r="AK879" s="150">
        <v>331</v>
      </c>
      <c r="AL879" s="150">
        <v>42431.84765625</v>
      </c>
      <c r="AM879" s="150">
        <v>33782.75390625</v>
      </c>
      <c r="AN879" s="150">
        <v>8649.08984375</v>
      </c>
      <c r="AO879" s="5" t="s">
        <v>1825</v>
      </c>
    </row>
    <row r="880" spans="1:41" ht="14.25" x14ac:dyDescent="0.45">
      <c r="A880" s="150">
        <v>2015</v>
      </c>
      <c r="B880" s="5" t="s">
        <v>1477</v>
      </c>
      <c r="C880" s="5" t="s">
        <v>278</v>
      </c>
      <c r="D880" s="5" t="s">
        <v>108</v>
      </c>
      <c r="E880" s="5" t="s">
        <v>109</v>
      </c>
      <c r="F880" s="5" t="s">
        <v>109</v>
      </c>
      <c r="G880" s="5" t="s">
        <v>88</v>
      </c>
      <c r="H880" s="5" t="s">
        <v>131</v>
      </c>
      <c r="I880" s="150">
        <v>594.86463094780447</v>
      </c>
      <c r="J880" s="150">
        <v>245</v>
      </c>
      <c r="K880" s="150">
        <v>391.3969849246231</v>
      </c>
      <c r="L880" s="150">
        <v>503</v>
      </c>
      <c r="M880" s="150">
        <v>1126.4611319157989</v>
      </c>
      <c r="N880" s="150">
        <v>720.95400000000006</v>
      </c>
      <c r="O880" s="150">
        <v>302</v>
      </c>
      <c r="P880" s="150">
        <v>1234.2</v>
      </c>
      <c r="Q880" s="150">
        <v>150.12407630000001</v>
      </c>
      <c r="R880" s="150">
        <v>1000.536016287849</v>
      </c>
      <c r="S880" s="150">
        <v>167.82555009590169</v>
      </c>
      <c r="T880" s="150">
        <v>1242</v>
      </c>
      <c r="U880" s="150">
        <v>382.86720000000003</v>
      </c>
      <c r="V880" s="150">
        <v>1646</v>
      </c>
      <c r="W880" s="150">
        <v>1013</v>
      </c>
      <c r="X880" s="150">
        <v>2251</v>
      </c>
      <c r="Y880" s="150">
        <v>3690</v>
      </c>
      <c r="Z880" s="150">
        <v>616</v>
      </c>
      <c r="AA880" s="150">
        <v>9043.5947407025706</v>
      </c>
      <c r="AB880" s="150">
        <v>205</v>
      </c>
      <c r="AC880" s="150">
        <v>316.49599999999998</v>
      </c>
      <c r="AD880" s="150">
        <v>1392.649588</v>
      </c>
      <c r="AE880" s="150">
        <v>616</v>
      </c>
      <c r="AF880" s="150">
        <v>1303.1152623043231</v>
      </c>
      <c r="AG880" s="150">
        <v>14322</v>
      </c>
      <c r="AH880" s="150">
        <v>1318.3530165</v>
      </c>
      <c r="AI880" s="150">
        <v>319</v>
      </c>
      <c r="AJ880" s="150">
        <v>692.94112514405469</v>
      </c>
      <c r="AK880" s="150">
        <v>331</v>
      </c>
      <c r="AL880" s="150">
        <v>47137.37890625</v>
      </c>
      <c r="AM880" s="150">
        <v>37077.69140625</v>
      </c>
      <c r="AN880" s="150">
        <v>10059.685546875</v>
      </c>
      <c r="AO880" s="5" t="s">
        <v>1827</v>
      </c>
    </row>
    <row r="881" spans="1:41" ht="14.25" x14ac:dyDescent="0.45">
      <c r="A881" s="150">
        <v>2015</v>
      </c>
      <c r="B881" s="5" t="s">
        <v>1476</v>
      </c>
      <c r="C881" s="5" t="s">
        <v>278</v>
      </c>
      <c r="D881" s="5" t="s">
        <v>108</v>
      </c>
      <c r="E881" s="5" t="s">
        <v>30</v>
      </c>
      <c r="F881" s="5" t="s">
        <v>30</v>
      </c>
      <c r="G881" s="5" t="s">
        <v>87</v>
      </c>
      <c r="H881" s="5" t="s">
        <v>131</v>
      </c>
      <c r="I881" s="150">
        <v>5251.9938880640866</v>
      </c>
      <c r="J881" s="150">
        <v>339.10651037588229</v>
      </c>
      <c r="K881" s="150"/>
      <c r="L881" s="150">
        <v>1337.1183049276574</v>
      </c>
      <c r="M881" s="150">
        <v>4868.2313657247723</v>
      </c>
      <c r="N881" s="150">
        <v>3144.03387103467</v>
      </c>
      <c r="O881" s="150">
        <v>3781.8235991588463</v>
      </c>
      <c r="P881" s="150">
        <v>311.03477938450129</v>
      </c>
      <c r="Q881" s="150">
        <v>2518.9640056573089</v>
      </c>
      <c r="R881" s="150">
        <v>4004.0578518447128</v>
      </c>
      <c r="S881" s="150">
        <v>10064.27699502991</v>
      </c>
      <c r="T881" s="150">
        <v>3649.325028879528</v>
      </c>
      <c r="U881" s="150">
        <v>1439.0341840218775</v>
      </c>
      <c r="V881" s="150">
        <v>2748.7838986760257</v>
      </c>
      <c r="W881" s="150">
        <v>920.7527765172963</v>
      </c>
      <c r="X881" s="150">
        <v>4584.2475618206508</v>
      </c>
      <c r="Y881" s="150">
        <v>19889.382842013256</v>
      </c>
      <c r="Z881" s="150">
        <v>1677.9263586097911</v>
      </c>
      <c r="AA881" s="150">
        <v>26667.976440429899</v>
      </c>
      <c r="AB881" s="150">
        <v>680.45875923107508</v>
      </c>
      <c r="AC881" s="150">
        <v>4409.8460492018803</v>
      </c>
      <c r="AD881" s="150">
        <v>3854.556796226319</v>
      </c>
      <c r="AE881" s="150">
        <v>5164.5347524405506</v>
      </c>
      <c r="AF881" s="150">
        <v>19698.778702602296</v>
      </c>
      <c r="AG881" s="150">
        <v>32647.650749307562</v>
      </c>
      <c r="AH881" s="150">
        <v>7986.4254300362645</v>
      </c>
      <c r="AI881" s="150">
        <v>1861.7171993483869</v>
      </c>
      <c r="AJ881" s="150">
        <v>16121.984611106378</v>
      </c>
      <c r="AK881" s="150">
        <v>1916.7377920914935</v>
      </c>
      <c r="AL881" s="150">
        <v>191540.765625</v>
      </c>
      <c r="AM881" s="150">
        <v>147372.203125</v>
      </c>
      <c r="AN881" s="150">
        <v>44168.5546875</v>
      </c>
      <c r="AO881" s="5" t="s">
        <v>1828</v>
      </c>
    </row>
    <row r="882" spans="1:41" ht="14.25" x14ac:dyDescent="0.45">
      <c r="A882" s="150">
        <v>2015</v>
      </c>
      <c r="B882" s="5" t="s">
        <v>1478</v>
      </c>
      <c r="C882" s="5" t="s">
        <v>278</v>
      </c>
      <c r="D882" s="5" t="s">
        <v>108</v>
      </c>
      <c r="E882" s="5" t="s">
        <v>30</v>
      </c>
      <c r="F882" s="5" t="s">
        <v>30</v>
      </c>
      <c r="G882" s="5" t="s">
        <v>87</v>
      </c>
      <c r="H882" s="5" t="s">
        <v>131</v>
      </c>
      <c r="I882" s="150">
        <v>5760.3174246855606</v>
      </c>
      <c r="J882" s="150">
        <v>3163.3623345282044</v>
      </c>
      <c r="K882" s="150">
        <v>1269.9912432377614</v>
      </c>
      <c r="L882" s="150">
        <v>1705.8593180075159</v>
      </c>
      <c r="M882" s="150">
        <v>4825.524218643829</v>
      </c>
      <c r="N882" s="150">
        <v>4430.5879173930616</v>
      </c>
      <c r="O882" s="150">
        <v>3676.347850820549</v>
      </c>
      <c r="P882" s="150">
        <v>318.60407495860215</v>
      </c>
      <c r="Q882" s="150">
        <v>3221.1126419068987</v>
      </c>
      <c r="R882" s="150">
        <v>3655.0967488306305</v>
      </c>
      <c r="S882" s="150">
        <v>5112.0466332767382</v>
      </c>
      <c r="T882" s="150">
        <v>3871.9245220663461</v>
      </c>
      <c r="U882" s="150">
        <v>1147.1959226808001</v>
      </c>
      <c r="V882" s="150">
        <v>2792.2107124844165</v>
      </c>
      <c r="W882" s="150">
        <v>1034.3569794662953</v>
      </c>
      <c r="X882" s="150">
        <v>5969.4013488771434</v>
      </c>
      <c r="Y882" s="150">
        <v>16231.107596502121</v>
      </c>
      <c r="Z882" s="150">
        <v>4359.4778773928638</v>
      </c>
      <c r="AA882" s="150">
        <v>32852.952528944632</v>
      </c>
      <c r="AB882" s="150">
        <v>0</v>
      </c>
      <c r="AC882" s="150">
        <v>4344.2993137584399</v>
      </c>
      <c r="AD882" s="150">
        <v>1781.0897052071157</v>
      </c>
      <c r="AE882" s="150">
        <v>3363.043013451912</v>
      </c>
      <c r="AF882" s="150">
        <v>23470.857905119679</v>
      </c>
      <c r="AG882" s="150">
        <v>30396.290228001581</v>
      </c>
      <c r="AH882" s="150">
        <v>8251.2415212023552</v>
      </c>
      <c r="AI882" s="150">
        <v>1834.1859593102861</v>
      </c>
      <c r="AJ882" s="150">
        <v>12086.561795277432</v>
      </c>
      <c r="AK882" s="150">
        <v>2021.1446005186326</v>
      </c>
      <c r="AL882" s="150">
        <v>192946.1875</v>
      </c>
      <c r="AM882" s="150">
        <v>153298.9375</v>
      </c>
      <c r="AN882" s="150">
        <v>39647.25390625</v>
      </c>
      <c r="AO882" s="5" t="s">
        <v>1829</v>
      </c>
    </row>
    <row r="883" spans="1:41" ht="14.25" x14ac:dyDescent="0.45">
      <c r="A883" s="150">
        <v>2015</v>
      </c>
      <c r="B883" s="5" t="s">
        <v>1477</v>
      </c>
      <c r="C883" s="5" t="s">
        <v>278</v>
      </c>
      <c r="D883" s="5" t="s">
        <v>108</v>
      </c>
      <c r="E883" s="5" t="s">
        <v>30</v>
      </c>
      <c r="F883" s="5" t="s">
        <v>30</v>
      </c>
      <c r="G883" s="5" t="s">
        <v>87</v>
      </c>
      <c r="H883" s="5" t="s">
        <v>131</v>
      </c>
      <c r="I883" s="150">
        <v>5676.2744681853537</v>
      </c>
      <c r="J883" s="150">
        <v>5339.499645403941</v>
      </c>
      <c r="K883" s="150">
        <v>1270.4082624799119</v>
      </c>
      <c r="L883" s="150">
        <v>1281.6065617568206</v>
      </c>
      <c r="M883" s="150">
        <v>4827.6060642342418</v>
      </c>
      <c r="N883" s="150">
        <v>4609.9288419665245</v>
      </c>
      <c r="O883" s="150">
        <v>3865.84777220775</v>
      </c>
      <c r="P883" s="150">
        <v>306.56737271730515</v>
      </c>
      <c r="Q883" s="150">
        <v>2344.0783227987445</v>
      </c>
      <c r="R883" s="150">
        <v>2992.0920240138089</v>
      </c>
      <c r="S883" s="150">
        <v>3724.1848707354939</v>
      </c>
      <c r="T883" s="150">
        <v>3762.9208203568137</v>
      </c>
      <c r="U883" s="150">
        <v>1484.6936119143134</v>
      </c>
      <c r="V883" s="150">
        <v>2779.0276999752823</v>
      </c>
      <c r="W883" s="150">
        <v>748.66629945252066</v>
      </c>
      <c r="X883" s="150">
        <v>5940.9449502435255</v>
      </c>
      <c r="Y883" s="150">
        <v>16238.110081257404</v>
      </c>
      <c r="Z883" s="150">
        <v>1667.8593165522702</v>
      </c>
      <c r="AA883" s="150">
        <v>27015.618546601432</v>
      </c>
      <c r="AB883" s="150">
        <v>670.68529915771444</v>
      </c>
      <c r="AC883" s="150">
        <v>4814.3251672212173</v>
      </c>
      <c r="AD883" s="150">
        <v>3492.8759144253249</v>
      </c>
      <c r="AE883" s="150">
        <v>3586.1425073937717</v>
      </c>
      <c r="AF883" s="150">
        <v>23211.165372563599</v>
      </c>
      <c r="AG883" s="150">
        <v>34235.939016740493</v>
      </c>
      <c r="AH883" s="150">
        <v>9169.5186240857747</v>
      </c>
      <c r="AI883" s="150">
        <v>1834.9772706328226</v>
      </c>
      <c r="AJ883" s="150">
        <v>14915.833314933296</v>
      </c>
      <c r="AK883" s="150">
        <v>2022.3789948449826</v>
      </c>
      <c r="AL883" s="150">
        <v>193829.78125</v>
      </c>
      <c r="AM883" s="150">
        <v>152498.765625</v>
      </c>
      <c r="AN883" s="150">
        <v>41331.01171875</v>
      </c>
      <c r="AO883" s="5" t="s">
        <v>1830</v>
      </c>
    </row>
    <row r="884" spans="1:41" ht="14.25" x14ac:dyDescent="0.45">
      <c r="A884" s="150">
        <v>2015</v>
      </c>
      <c r="B884" s="5" t="s">
        <v>1476</v>
      </c>
      <c r="C884" s="5" t="s">
        <v>278</v>
      </c>
      <c r="D884" s="5" t="s">
        <v>108</v>
      </c>
      <c r="E884" s="5" t="s">
        <v>30</v>
      </c>
      <c r="F884" s="5" t="s">
        <v>30</v>
      </c>
      <c r="G884" s="5" t="s">
        <v>88</v>
      </c>
      <c r="H884" s="5" t="s">
        <v>131</v>
      </c>
      <c r="I884" s="150">
        <v>4772.7529150638638</v>
      </c>
      <c r="J884" s="150">
        <v>315</v>
      </c>
      <c r="K884" s="150"/>
      <c r="L884" s="150">
        <v>1238.9135220000001</v>
      </c>
      <c r="M884" s="150">
        <v>4443.9165074999992</v>
      </c>
      <c r="N884" s="150">
        <v>2914.8</v>
      </c>
      <c r="O884" s="150">
        <v>3538.5050000000001</v>
      </c>
      <c r="P884" s="150">
        <v>288</v>
      </c>
      <c r="Q884" s="150">
        <v>2190.75</v>
      </c>
      <c r="R884" s="150">
        <v>3636.2544560796432</v>
      </c>
      <c r="S884" s="150">
        <v>9187.0749999999989</v>
      </c>
      <c r="T884" s="150">
        <v>3414.53125</v>
      </c>
      <c r="U884" s="150">
        <v>1244</v>
      </c>
      <c r="V884" s="150">
        <v>2509</v>
      </c>
      <c r="W884" s="150">
        <v>833.12</v>
      </c>
      <c r="X884" s="150">
        <v>4331.2507517160002</v>
      </c>
      <c r="Y884" s="150">
        <v>18180</v>
      </c>
      <c r="Z884" s="150">
        <v>1557.6795360000001</v>
      </c>
      <c r="AA884" s="150">
        <v>24741.113302606409</v>
      </c>
      <c r="AB884" s="150">
        <v>606</v>
      </c>
      <c r="AC884" s="150">
        <v>4122.0966362253739</v>
      </c>
      <c r="AD884" s="150">
        <v>3494.564353515625</v>
      </c>
      <c r="AE884" s="150">
        <v>4717.3424414744868</v>
      </c>
      <c r="AF884" s="150">
        <v>18252</v>
      </c>
      <c r="AG884" s="150">
        <v>29993.633851758739</v>
      </c>
      <c r="AH884" s="150">
        <v>7390.3242349959</v>
      </c>
      <c r="AI884" s="150">
        <v>1691.16</v>
      </c>
      <c r="AJ884" s="150">
        <v>15011.21865132828</v>
      </c>
      <c r="AK884" s="150">
        <v>1776</v>
      </c>
      <c r="AL884" s="150">
        <v>176391</v>
      </c>
      <c r="AM884" s="150">
        <v>135684.546875</v>
      </c>
      <c r="AN884" s="150">
        <v>40706.4453125</v>
      </c>
      <c r="AO884" s="5" t="s">
        <v>1831</v>
      </c>
    </row>
    <row r="885" spans="1:41" ht="14.25" x14ac:dyDescent="0.45">
      <c r="A885" s="150">
        <v>2015</v>
      </c>
      <c r="B885" s="5" t="s">
        <v>1477</v>
      </c>
      <c r="C885" s="5" t="s">
        <v>278</v>
      </c>
      <c r="D885" s="5" t="s">
        <v>108</v>
      </c>
      <c r="E885" s="5" t="s">
        <v>30</v>
      </c>
      <c r="F885" s="5" t="s">
        <v>30</v>
      </c>
      <c r="G885" s="5" t="s">
        <v>88</v>
      </c>
      <c r="H885" s="5" t="s">
        <v>131</v>
      </c>
      <c r="I885" s="150">
        <v>5180.6234789429136</v>
      </c>
      <c r="J885" s="150">
        <v>4906.4887991493088</v>
      </c>
      <c r="K885" s="150">
        <v>1169.9933630950079</v>
      </c>
      <c r="L885" s="150">
        <v>1158</v>
      </c>
      <c r="M885" s="150">
        <v>4362</v>
      </c>
      <c r="N885" s="150">
        <v>4223.6314380000003</v>
      </c>
      <c r="O885" s="150">
        <v>3580</v>
      </c>
      <c r="P885" s="150">
        <v>288</v>
      </c>
      <c r="Q885" s="150">
        <v>2118</v>
      </c>
      <c r="R885" s="150">
        <v>2741.102911087306</v>
      </c>
      <c r="S885" s="150">
        <v>3365</v>
      </c>
      <c r="T885" s="150">
        <v>3461.2</v>
      </c>
      <c r="U885" s="150">
        <v>1368.33</v>
      </c>
      <c r="V885" s="150">
        <v>2561</v>
      </c>
      <c r="W885" s="150">
        <v>676.46</v>
      </c>
      <c r="X885" s="150">
        <v>5529</v>
      </c>
      <c r="Y885" s="150">
        <v>14672</v>
      </c>
      <c r="Z885" s="150">
        <v>1507</v>
      </c>
      <c r="AA885" s="150">
        <v>24908.323914683489</v>
      </c>
      <c r="AB885" s="150">
        <v>606</v>
      </c>
      <c r="AC885" s="150">
        <v>4558.8</v>
      </c>
      <c r="AD885" s="150">
        <v>3156</v>
      </c>
      <c r="AE885" s="150">
        <v>3240.2713496327701</v>
      </c>
      <c r="AF885" s="150">
        <v>20972.527999999998</v>
      </c>
      <c r="AG885" s="150">
        <v>31707</v>
      </c>
      <c r="AH885" s="150">
        <v>8571.6040985758627</v>
      </c>
      <c r="AI885" s="150">
        <v>1658</v>
      </c>
      <c r="AJ885" s="150">
        <v>13952.999303411571</v>
      </c>
      <c r="AK885" s="150">
        <v>1827.3274699999999</v>
      </c>
      <c r="AL885" s="150">
        <v>178026.6875</v>
      </c>
      <c r="AM885" s="150">
        <v>140064.09375</v>
      </c>
      <c r="AN885" s="150">
        <v>37962.5859375</v>
      </c>
      <c r="AO885" s="5" t="s">
        <v>1832</v>
      </c>
    </row>
    <row r="886" spans="1:41" ht="14.25" x14ac:dyDescent="0.45">
      <c r="A886" s="150">
        <v>2015</v>
      </c>
      <c r="B886" s="5" t="s">
        <v>1478</v>
      </c>
      <c r="C886" s="5" t="s">
        <v>278</v>
      </c>
      <c r="D886" s="5" t="s">
        <v>108</v>
      </c>
      <c r="E886" s="5" t="s">
        <v>30</v>
      </c>
      <c r="F886" s="5" t="s">
        <v>30</v>
      </c>
      <c r="G886" s="5" t="s">
        <v>88</v>
      </c>
      <c r="H886" s="5" t="s">
        <v>131</v>
      </c>
      <c r="I886" s="150">
        <v>5207</v>
      </c>
      <c r="J886" s="150">
        <v>2859.5</v>
      </c>
      <c r="K886" s="150">
        <v>1148</v>
      </c>
      <c r="L886" s="150">
        <v>1542</v>
      </c>
      <c r="M886" s="150">
        <v>4362</v>
      </c>
      <c r="N886" s="150">
        <v>4005</v>
      </c>
      <c r="O886" s="150">
        <v>3323.2097899999922</v>
      </c>
      <c r="P886" s="150">
        <v>288</v>
      </c>
      <c r="Q886" s="150">
        <v>2911.703</v>
      </c>
      <c r="R886" s="150">
        <v>3304</v>
      </c>
      <c r="S886" s="150">
        <v>4621</v>
      </c>
      <c r="T886" s="150">
        <v>3500</v>
      </c>
      <c r="U886" s="150">
        <v>1037</v>
      </c>
      <c r="V886" s="150">
        <v>2524</v>
      </c>
      <c r="W886" s="150">
        <v>935</v>
      </c>
      <c r="X886" s="150">
        <v>5396</v>
      </c>
      <c r="Y886" s="150">
        <v>14672</v>
      </c>
      <c r="Z886" s="150">
        <v>3940.7205600000002</v>
      </c>
      <c r="AA886" s="150">
        <v>29697.20437368999</v>
      </c>
      <c r="AB886" s="150"/>
      <c r="AC886" s="150">
        <v>4122</v>
      </c>
      <c r="AD886" s="150">
        <v>1610.0039999999999</v>
      </c>
      <c r="AE886" s="150">
        <v>3040</v>
      </c>
      <c r="AF886" s="150">
        <v>21216.323355414639</v>
      </c>
      <c r="AG886" s="150">
        <v>27476.521092211151</v>
      </c>
      <c r="AH886" s="150">
        <v>7458.6540000000014</v>
      </c>
      <c r="AI886" s="150">
        <v>1658</v>
      </c>
      <c r="AJ886" s="150">
        <v>10925.565837449491</v>
      </c>
      <c r="AK886" s="150">
        <v>1827</v>
      </c>
      <c r="AL886" s="150">
        <v>174607.40625</v>
      </c>
      <c r="AM886" s="150">
        <v>138768.53125</v>
      </c>
      <c r="AN886" s="150">
        <v>35838.8671875</v>
      </c>
      <c r="AO886" s="5" t="s">
        <v>1833</v>
      </c>
    </row>
    <row r="887" spans="1:41" ht="14.25" x14ac:dyDescent="0.45">
      <c r="A887" s="150">
        <v>2015</v>
      </c>
      <c r="B887" s="5" t="s">
        <v>1477</v>
      </c>
      <c r="C887" s="5" t="s">
        <v>278</v>
      </c>
      <c r="D887" s="5" t="s">
        <v>108</v>
      </c>
      <c r="E887" s="5" t="s">
        <v>217</v>
      </c>
      <c r="F887" s="5" t="s">
        <v>284</v>
      </c>
      <c r="G887" s="5" t="s">
        <v>87</v>
      </c>
      <c r="H887" s="5" t="s">
        <v>131</v>
      </c>
      <c r="I887" s="150"/>
      <c r="J887" s="150"/>
      <c r="K887" s="150"/>
      <c r="L887" s="150"/>
      <c r="M887" s="150"/>
      <c r="N887" s="150"/>
      <c r="O887" s="150"/>
      <c r="P887" s="150"/>
      <c r="Q887" s="150">
        <v>0</v>
      </c>
      <c r="R887" s="150"/>
      <c r="S887" s="150"/>
      <c r="T887" s="150"/>
      <c r="U887" s="150"/>
      <c r="V887" s="150">
        <v>0</v>
      </c>
      <c r="W887" s="150"/>
      <c r="X887" s="150"/>
      <c r="Y887" s="150"/>
      <c r="Z887" s="150"/>
      <c r="AA887" s="150">
        <v>0</v>
      </c>
      <c r="AB887" s="150">
        <v>0</v>
      </c>
      <c r="AC887" s="150">
        <v>1272.7526304148046</v>
      </c>
      <c r="AD887" s="150"/>
      <c r="AE887" s="150"/>
      <c r="AF887" s="150"/>
      <c r="AG887" s="150">
        <v>0</v>
      </c>
      <c r="AH887" s="150">
        <v>0</v>
      </c>
      <c r="AI887" s="150">
        <v>0</v>
      </c>
      <c r="AJ887" s="150"/>
      <c r="AK887" s="150"/>
      <c r="AL887" s="150">
        <v>1272.752685546875</v>
      </c>
      <c r="AM887" s="150">
        <v>1272.752685546875</v>
      </c>
      <c r="AN887" s="150">
        <v>0</v>
      </c>
      <c r="AO887" s="5" t="s">
        <v>1836</v>
      </c>
    </row>
    <row r="888" spans="1:41" ht="14.25" x14ac:dyDescent="0.45">
      <c r="A888" s="150">
        <v>2015</v>
      </c>
      <c r="B888" s="5" t="s">
        <v>1478</v>
      </c>
      <c r="C888" s="5" t="s">
        <v>278</v>
      </c>
      <c r="D888" s="5" t="s">
        <v>108</v>
      </c>
      <c r="E888" s="5" t="s">
        <v>217</v>
      </c>
      <c r="F888" s="5" t="s">
        <v>284</v>
      </c>
      <c r="G888" s="5" t="s">
        <v>87</v>
      </c>
      <c r="H888" s="5" t="s">
        <v>131</v>
      </c>
      <c r="I888" s="150"/>
      <c r="J888" s="150"/>
      <c r="K888" s="150"/>
      <c r="L888" s="150"/>
      <c r="M888" s="150"/>
      <c r="N888" s="150">
        <v>0</v>
      </c>
      <c r="O888" s="150"/>
      <c r="P888" s="150"/>
      <c r="Q888" s="150">
        <v>0</v>
      </c>
      <c r="R888" s="150"/>
      <c r="S888" s="150"/>
      <c r="T888" s="150"/>
      <c r="U888" s="150"/>
      <c r="V888" s="150">
        <v>0</v>
      </c>
      <c r="W888" s="150"/>
      <c r="X888" s="150"/>
      <c r="Y888" s="150">
        <v>0</v>
      </c>
      <c r="Z888" s="150"/>
      <c r="AA888" s="150"/>
      <c r="AB888" s="150"/>
      <c r="AC888" s="150">
        <v>1314.241809204234</v>
      </c>
      <c r="AD888" s="150"/>
      <c r="AE888" s="150"/>
      <c r="AF888" s="150"/>
      <c r="AG888" s="150"/>
      <c r="AH888" s="150">
        <v>0</v>
      </c>
      <c r="AI888" s="150"/>
      <c r="AJ888" s="150">
        <v>0</v>
      </c>
      <c r="AK888" s="150"/>
      <c r="AL888" s="150">
        <v>1314.2418212890625</v>
      </c>
      <c r="AM888" s="150">
        <v>1314.2418212890625</v>
      </c>
      <c r="AN888" s="150">
        <v>0</v>
      </c>
      <c r="AO888" s="5" t="s">
        <v>1834</v>
      </c>
    </row>
    <row r="889" spans="1:41" ht="14.25" x14ac:dyDescent="0.45">
      <c r="A889" s="150">
        <v>2015</v>
      </c>
      <c r="B889" s="5" t="s">
        <v>1476</v>
      </c>
      <c r="C889" s="5" t="s">
        <v>278</v>
      </c>
      <c r="D889" s="5" t="s">
        <v>108</v>
      </c>
      <c r="E889" s="5" t="s">
        <v>217</v>
      </c>
      <c r="F889" s="5" t="s">
        <v>284</v>
      </c>
      <c r="G889" s="5" t="s">
        <v>87</v>
      </c>
      <c r="H889" s="5" t="s">
        <v>131</v>
      </c>
      <c r="I889" s="150"/>
      <c r="J889" s="150"/>
      <c r="K889" s="150"/>
      <c r="L889" s="150"/>
      <c r="M889" s="150"/>
      <c r="N889" s="150"/>
      <c r="O889" s="150"/>
      <c r="P889" s="150"/>
      <c r="Q889" s="150">
        <v>0</v>
      </c>
      <c r="R889" s="150"/>
      <c r="S889" s="150">
        <v>0</v>
      </c>
      <c r="T889" s="150">
        <v>0</v>
      </c>
      <c r="U889" s="150"/>
      <c r="V889" s="150"/>
      <c r="W889" s="150"/>
      <c r="X889" s="150"/>
      <c r="Y889" s="150"/>
      <c r="Z889" s="150"/>
      <c r="AA889" s="150">
        <v>0</v>
      </c>
      <c r="AB889" s="150">
        <v>0</v>
      </c>
      <c r="AC889" s="150">
        <v>1334.0753292881916</v>
      </c>
      <c r="AD889" s="150"/>
      <c r="AE889" s="150"/>
      <c r="AF889" s="150"/>
      <c r="AG889" s="150"/>
      <c r="AH889" s="150"/>
      <c r="AI889" s="150">
        <v>0</v>
      </c>
      <c r="AJ889" s="150"/>
      <c r="AK889" s="150"/>
      <c r="AL889" s="150">
        <v>1334.0753173828125</v>
      </c>
      <c r="AM889" s="150">
        <v>1334.0753173828125</v>
      </c>
      <c r="AN889" s="150">
        <v>0</v>
      </c>
      <c r="AO889" s="5" t="s">
        <v>1835</v>
      </c>
    </row>
    <row r="890" spans="1:41" ht="14.25" x14ac:dyDescent="0.45">
      <c r="A890" s="150">
        <v>2015</v>
      </c>
      <c r="B890" s="5" t="s">
        <v>1477</v>
      </c>
      <c r="C890" s="5" t="s">
        <v>278</v>
      </c>
      <c r="D890" s="5" t="s">
        <v>108</v>
      </c>
      <c r="E890" s="5" t="s">
        <v>217</v>
      </c>
      <c r="F890" s="5" t="s">
        <v>218</v>
      </c>
      <c r="G890" s="5" t="s">
        <v>87</v>
      </c>
      <c r="H890" s="5" t="s">
        <v>131</v>
      </c>
      <c r="I890" s="150"/>
      <c r="J890" s="150"/>
      <c r="K890" s="150"/>
      <c r="L890" s="150"/>
      <c r="M890" s="150"/>
      <c r="N890" s="150"/>
      <c r="O890" s="150"/>
      <c r="P890" s="150">
        <v>22.134828355040082</v>
      </c>
      <c r="Q890" s="150">
        <v>138.34267721900051</v>
      </c>
      <c r="R890" s="150"/>
      <c r="S890" s="150"/>
      <c r="T890" s="150"/>
      <c r="U890" s="150"/>
      <c r="V890" s="150">
        <v>0</v>
      </c>
      <c r="W890" s="150"/>
      <c r="X890" s="150"/>
      <c r="Y890" s="150"/>
      <c r="Z890" s="150"/>
      <c r="AA890" s="150">
        <v>182.52379461566051</v>
      </c>
      <c r="AB890" s="150">
        <v>0</v>
      </c>
      <c r="AC890" s="150">
        <v>553.37070887600203</v>
      </c>
      <c r="AD890" s="150">
        <v>138.34267721900051</v>
      </c>
      <c r="AE890" s="150"/>
      <c r="AF890" s="150"/>
      <c r="AG890" s="150">
        <v>0</v>
      </c>
      <c r="AH890" s="150">
        <v>1324.2872919482627</v>
      </c>
      <c r="AI890" s="150">
        <v>0</v>
      </c>
      <c r="AJ890" s="150"/>
      <c r="AK890" s="150"/>
      <c r="AL890" s="150">
        <v>2359.001953125</v>
      </c>
      <c r="AM890" s="150">
        <v>896.37200927734375</v>
      </c>
      <c r="AN890" s="150">
        <v>1462.6300048828125</v>
      </c>
      <c r="AO890" s="5" t="s">
        <v>1838</v>
      </c>
    </row>
    <row r="891" spans="1:41" ht="14.25" x14ac:dyDescent="0.45">
      <c r="A891" s="150">
        <v>2015</v>
      </c>
      <c r="B891" s="5" t="s">
        <v>1478</v>
      </c>
      <c r="C891" s="5" t="s">
        <v>278</v>
      </c>
      <c r="D891" s="5" t="s">
        <v>108</v>
      </c>
      <c r="E891" s="5" t="s">
        <v>217</v>
      </c>
      <c r="F891" s="5" t="s">
        <v>218</v>
      </c>
      <c r="G891" s="5" t="s">
        <v>87</v>
      </c>
      <c r="H891" s="5" t="s">
        <v>131</v>
      </c>
      <c r="I891" s="150"/>
      <c r="J891" s="150"/>
      <c r="K891" s="150"/>
      <c r="L891" s="150"/>
      <c r="M891" s="150"/>
      <c r="N891" s="150">
        <v>0</v>
      </c>
      <c r="O891" s="150">
        <v>0</v>
      </c>
      <c r="P891" s="150"/>
      <c r="Q891" s="150">
        <v>138.28301864522663</v>
      </c>
      <c r="R891" s="150"/>
      <c r="S891" s="150"/>
      <c r="T891" s="150"/>
      <c r="U891" s="150"/>
      <c r="V891" s="150">
        <v>0</v>
      </c>
      <c r="W891" s="150"/>
      <c r="X891" s="150"/>
      <c r="Y891" s="150">
        <v>0</v>
      </c>
      <c r="Z891" s="150"/>
      <c r="AA891" s="150">
        <v>182.4450834797662</v>
      </c>
      <c r="AB891" s="150"/>
      <c r="AC891" s="150">
        <v>382.76739560998732</v>
      </c>
      <c r="AD891" s="150">
        <v>138.28301864522663</v>
      </c>
      <c r="AE891" s="150"/>
      <c r="AF891" s="150"/>
      <c r="AG891" s="150"/>
      <c r="AH891" s="150">
        <v>813.62630631233696</v>
      </c>
      <c r="AI891" s="150"/>
      <c r="AJ891" s="150">
        <v>0</v>
      </c>
      <c r="AK891" s="150"/>
      <c r="AL891" s="150">
        <v>1655.40478515625</v>
      </c>
      <c r="AM891" s="150">
        <v>703.4954833984375</v>
      </c>
      <c r="AN891" s="150">
        <v>951.9093017578125</v>
      </c>
      <c r="AO891" s="5" t="s">
        <v>1839</v>
      </c>
    </row>
    <row r="892" spans="1:41" ht="14.25" x14ac:dyDescent="0.45">
      <c r="A892" s="150">
        <v>2015</v>
      </c>
      <c r="B892" s="5" t="s">
        <v>1476</v>
      </c>
      <c r="C892" s="5" t="s">
        <v>278</v>
      </c>
      <c r="D892" s="5" t="s">
        <v>108</v>
      </c>
      <c r="E892" s="5" t="s">
        <v>217</v>
      </c>
      <c r="F892" s="5" t="s">
        <v>218</v>
      </c>
      <c r="G892" s="5" t="s">
        <v>87</v>
      </c>
      <c r="H892" s="5" t="s">
        <v>131</v>
      </c>
      <c r="I892" s="150"/>
      <c r="J892" s="150"/>
      <c r="K892" s="150"/>
      <c r="L892" s="150"/>
      <c r="M892" s="150"/>
      <c r="N892" s="150"/>
      <c r="O892" s="150">
        <v>0</v>
      </c>
      <c r="P892" s="150">
        <v>22.457384793104787</v>
      </c>
      <c r="Q892" s="150">
        <v>112.28692396552394</v>
      </c>
      <c r="R892" s="150"/>
      <c r="S892" s="150">
        <v>139.23578571724968</v>
      </c>
      <c r="T892" s="150"/>
      <c r="U892" s="150"/>
      <c r="V892" s="150"/>
      <c r="W892" s="150"/>
      <c r="X892" s="150"/>
      <c r="Y892" s="150"/>
      <c r="Z892" s="150"/>
      <c r="AA892" s="150">
        <v>209.52740011966765</v>
      </c>
      <c r="AB892" s="150">
        <v>0</v>
      </c>
      <c r="AC892" s="150">
        <v>388.99435553760094</v>
      </c>
      <c r="AD892" s="150"/>
      <c r="AE892" s="150"/>
      <c r="AF892" s="150"/>
      <c r="AG892" s="150"/>
      <c r="AH892" s="150"/>
      <c r="AI892" s="150">
        <v>0</v>
      </c>
      <c r="AJ892" s="150"/>
      <c r="AK892" s="150"/>
      <c r="AL892" s="150">
        <v>872.50189208984375</v>
      </c>
      <c r="AM892" s="150">
        <v>733.26605224609375</v>
      </c>
      <c r="AN892" s="150">
        <v>139.23577880859375</v>
      </c>
      <c r="AO892" s="5" t="s">
        <v>1837</v>
      </c>
    </row>
    <row r="893" spans="1:41" ht="14.25" x14ac:dyDescent="0.45">
      <c r="A893" s="150">
        <v>2015</v>
      </c>
      <c r="B893" s="5" t="s">
        <v>1478</v>
      </c>
      <c r="C893" s="5" t="s">
        <v>278</v>
      </c>
      <c r="D893" s="5" t="s">
        <v>108</v>
      </c>
      <c r="E893" s="5" t="s">
        <v>217</v>
      </c>
      <c r="F893" s="5" t="s">
        <v>285</v>
      </c>
      <c r="G893" s="5" t="s">
        <v>87</v>
      </c>
      <c r="H893" s="5" t="s">
        <v>131</v>
      </c>
      <c r="I893" s="150">
        <v>97.904377200820463</v>
      </c>
      <c r="J893" s="150"/>
      <c r="K893" s="150">
        <v>92.926188529592295</v>
      </c>
      <c r="L893" s="150"/>
      <c r="M893" s="150">
        <v>283.20362218542414</v>
      </c>
      <c r="N893" s="150">
        <v>152.66445258433021</v>
      </c>
      <c r="O893" s="150">
        <v>165.79568634582452</v>
      </c>
      <c r="P893" s="150"/>
      <c r="Q893" s="150">
        <v>100.99970429017522</v>
      </c>
      <c r="R893" s="150"/>
      <c r="S893" s="150"/>
      <c r="T893" s="150">
        <v>254.44075430721702</v>
      </c>
      <c r="U893" s="150"/>
      <c r="V893" s="150">
        <v>247.80316941224612</v>
      </c>
      <c r="W893" s="150">
        <v>106.20135831953405</v>
      </c>
      <c r="X893" s="150">
        <v>129.43290545193213</v>
      </c>
      <c r="Y893" s="150">
        <v>2234.6535813068626</v>
      </c>
      <c r="Z893" s="150">
        <v>217.93403738487717</v>
      </c>
      <c r="AA893" s="150">
        <v>1128.0144210982751</v>
      </c>
      <c r="AB893" s="150"/>
      <c r="AC893" s="150">
        <v>210.1901883407445</v>
      </c>
      <c r="AD893" s="150">
        <v>338.97371673711865</v>
      </c>
      <c r="AE893" s="150">
        <v>248.90943356140795</v>
      </c>
      <c r="AF893" s="150">
        <v>2131.7710154348138</v>
      </c>
      <c r="AG893" s="150">
        <v>2880.0001735617325</v>
      </c>
      <c r="AH893" s="150">
        <v>511.78323947768547</v>
      </c>
      <c r="AI893" s="150"/>
      <c r="AJ893" s="150">
        <v>1213.1630967269782</v>
      </c>
      <c r="AK893" s="150">
        <v>221.25282983236261</v>
      </c>
      <c r="AL893" s="150">
        <v>12968.0185546875</v>
      </c>
      <c r="AM893" s="150">
        <v>10864.0087890625</v>
      </c>
      <c r="AN893" s="150">
        <v>2104.01025390625</v>
      </c>
      <c r="AO893" s="5" t="s">
        <v>1840</v>
      </c>
    </row>
    <row r="894" spans="1:41" ht="14.25" x14ac:dyDescent="0.45">
      <c r="A894" s="150">
        <v>2015</v>
      </c>
      <c r="B894" s="5" t="s">
        <v>1477</v>
      </c>
      <c r="C894" s="5" t="s">
        <v>278</v>
      </c>
      <c r="D894" s="5" t="s">
        <v>108</v>
      </c>
      <c r="E894" s="5" t="s">
        <v>217</v>
      </c>
      <c r="F894" s="5" t="s">
        <v>285</v>
      </c>
      <c r="G894" s="5" t="s">
        <v>87</v>
      </c>
      <c r="H894" s="5" t="s">
        <v>131</v>
      </c>
      <c r="I894" s="150">
        <v>218.91345243134643</v>
      </c>
      <c r="J894" s="150"/>
      <c r="K894" s="150"/>
      <c r="L894" s="150"/>
      <c r="M894" s="150">
        <v>283.32580294451304</v>
      </c>
      <c r="N894" s="150"/>
      <c r="O894" s="150">
        <v>154.94379848528058</v>
      </c>
      <c r="P894" s="150">
        <v>287.75276861552106</v>
      </c>
      <c r="Q894" s="150">
        <v>147.19660856101655</v>
      </c>
      <c r="R894" s="150"/>
      <c r="S894" s="150">
        <v>573.29205439553812</v>
      </c>
      <c r="T894" s="150"/>
      <c r="U894" s="150"/>
      <c r="V894" s="150">
        <v>262.29771600722495</v>
      </c>
      <c r="W894" s="150"/>
      <c r="X894" s="150">
        <v>119.52807311721644</v>
      </c>
      <c r="Y894" s="150">
        <v>2235.6176638590482</v>
      </c>
      <c r="Z894" s="150"/>
      <c r="AA894" s="150">
        <v>1169.8256785638682</v>
      </c>
      <c r="AB894" s="150">
        <v>42.056173874576153</v>
      </c>
      <c r="AC894" s="150">
        <v>221.34828355040082</v>
      </c>
      <c r="AD894" s="150">
        <v>368.54489211141737</v>
      </c>
      <c r="AE894" s="150">
        <v>263.47320820184774</v>
      </c>
      <c r="AF894" s="150">
        <v>2133.7974534258638</v>
      </c>
      <c r="AG894" s="150">
        <v>3226.1512327470919</v>
      </c>
      <c r="AH894" s="150">
        <v>557.04841060719195</v>
      </c>
      <c r="AI894" s="150">
        <v>0</v>
      </c>
      <c r="AJ894" s="150">
        <v>1627.8435760881725</v>
      </c>
      <c r="AK894" s="150">
        <v>237.67319536105251</v>
      </c>
      <c r="AL894" s="150">
        <v>14130.630859375</v>
      </c>
      <c r="AM894" s="150">
        <v>11794.2177734375</v>
      </c>
      <c r="AN894" s="150">
        <v>2336.412353515625</v>
      </c>
      <c r="AO894" s="5" t="s">
        <v>1842</v>
      </c>
    </row>
    <row r="895" spans="1:41" ht="14.25" x14ac:dyDescent="0.45">
      <c r="A895" s="150">
        <v>2015</v>
      </c>
      <c r="B895" s="5" t="s">
        <v>1476</v>
      </c>
      <c r="C895" s="5" t="s">
        <v>278</v>
      </c>
      <c r="D895" s="5" t="s">
        <v>108</v>
      </c>
      <c r="E895" s="5" t="s">
        <v>217</v>
      </c>
      <c r="F895" s="5" t="s">
        <v>285</v>
      </c>
      <c r="G895" s="5" t="s">
        <v>87</v>
      </c>
      <c r="H895" s="5" t="s">
        <v>131</v>
      </c>
      <c r="I895" s="150">
        <v>200.66122460334989</v>
      </c>
      <c r="J895" s="150"/>
      <c r="K895" s="150"/>
      <c r="L895" s="150"/>
      <c r="M895" s="150">
        <v>287.45452535174127</v>
      </c>
      <c r="N895" s="150"/>
      <c r="O895" s="150">
        <v>213.34515553449546</v>
      </c>
      <c r="P895" s="150">
        <v>291.94600231036225</v>
      </c>
      <c r="Q895" s="150">
        <v>149.48196752910374</v>
      </c>
      <c r="R895" s="150"/>
      <c r="S895" s="150">
        <v>885.94383008798388</v>
      </c>
      <c r="T895" s="150"/>
      <c r="U895" s="150"/>
      <c r="V895" s="150">
        <v>275.10296371553363</v>
      </c>
      <c r="W895" s="150">
        <v>134.40744798673217</v>
      </c>
      <c r="X895" s="150">
        <v>132.38978839168431</v>
      </c>
      <c r="Y895" s="150">
        <v>2987.9550467225918</v>
      </c>
      <c r="Z895" s="150">
        <v>231803.32924364414</v>
      </c>
      <c r="AA895" s="150">
        <v>1182.4954942130287</v>
      </c>
      <c r="AB895" s="150">
        <v>35.931815668967658</v>
      </c>
      <c r="AC895" s="150">
        <v>213.40129899647826</v>
      </c>
      <c r="AD895" s="150">
        <v>399.83913894111521</v>
      </c>
      <c r="AE895" s="150">
        <v>267.31263167511435</v>
      </c>
      <c r="AF895" s="150"/>
      <c r="AG895" s="150">
        <v>4737.3853221054551</v>
      </c>
      <c r="AH895" s="150">
        <v>581.56091011329238</v>
      </c>
      <c r="AI895" s="150">
        <v>0</v>
      </c>
      <c r="AJ895" s="150">
        <v>1635.897421418106</v>
      </c>
      <c r="AK895" s="150"/>
      <c r="AL895" s="150">
        <v>246415.859375</v>
      </c>
      <c r="AM895" s="150">
        <v>243744.96875</v>
      </c>
      <c r="AN895" s="150">
        <v>2670.87255859375</v>
      </c>
      <c r="AO895" s="5" t="s">
        <v>1841</v>
      </c>
    </row>
    <row r="896" spans="1:41" ht="14.25" x14ac:dyDescent="0.45">
      <c r="A896" s="150">
        <v>2015</v>
      </c>
      <c r="B896" s="5" t="s">
        <v>1477</v>
      </c>
      <c r="C896" s="5" t="s">
        <v>278</v>
      </c>
      <c r="D896" s="5" t="s">
        <v>108</v>
      </c>
      <c r="E896" s="5" t="s">
        <v>217</v>
      </c>
      <c r="F896" s="5" t="s">
        <v>286</v>
      </c>
      <c r="G896" s="5" t="s">
        <v>87</v>
      </c>
      <c r="H896" s="5" t="s">
        <v>131</v>
      </c>
      <c r="I896" s="150"/>
      <c r="J896" s="150"/>
      <c r="K896" s="150"/>
      <c r="L896" s="150"/>
      <c r="M896" s="150">
        <v>13.280897013024049</v>
      </c>
      <c r="N896" s="150"/>
      <c r="O896" s="150"/>
      <c r="P896" s="150">
        <v>22.134828355040082</v>
      </c>
      <c r="Q896" s="150">
        <v>0</v>
      </c>
      <c r="R896" s="150"/>
      <c r="S896" s="150"/>
      <c r="T896" s="150"/>
      <c r="U896" s="150"/>
      <c r="V896" s="150">
        <v>0</v>
      </c>
      <c r="W896" s="150"/>
      <c r="X896" s="150">
        <v>113.99436602845641</v>
      </c>
      <c r="Y896" s="150"/>
      <c r="Z896" s="150"/>
      <c r="AA896" s="150">
        <v>535.66284619196995</v>
      </c>
      <c r="AB896" s="150">
        <v>0</v>
      </c>
      <c r="AC896" s="150"/>
      <c r="AD896" s="150"/>
      <c r="AE896" s="150"/>
      <c r="AF896" s="150">
        <v>625.30890102988235</v>
      </c>
      <c r="AG896" s="150">
        <v>0</v>
      </c>
      <c r="AH896" s="150">
        <v>149.41009139652056</v>
      </c>
      <c r="AI896" s="150">
        <v>0</v>
      </c>
      <c r="AJ896" s="150"/>
      <c r="AK896" s="150"/>
      <c r="AL896" s="150">
        <v>1459.7918701171875</v>
      </c>
      <c r="AM896" s="150">
        <v>1183.1065673828125</v>
      </c>
      <c r="AN896" s="150">
        <v>276.68536376953125</v>
      </c>
      <c r="AO896" s="5" t="s">
        <v>1845</v>
      </c>
    </row>
    <row r="897" spans="1:41" ht="14.25" x14ac:dyDescent="0.45">
      <c r="A897" s="150">
        <v>2015</v>
      </c>
      <c r="B897" s="5" t="s">
        <v>1478</v>
      </c>
      <c r="C897" s="5" t="s">
        <v>278</v>
      </c>
      <c r="D897" s="5" t="s">
        <v>108</v>
      </c>
      <c r="E897" s="5" t="s">
        <v>217</v>
      </c>
      <c r="F897" s="5" t="s">
        <v>286</v>
      </c>
      <c r="G897" s="5" t="s">
        <v>87</v>
      </c>
      <c r="H897" s="5" t="s">
        <v>131</v>
      </c>
      <c r="I897" s="150"/>
      <c r="J897" s="150"/>
      <c r="K897" s="150"/>
      <c r="L897" s="150"/>
      <c r="M897" s="150">
        <v>13.275169789941756</v>
      </c>
      <c r="N897" s="150">
        <v>0</v>
      </c>
      <c r="O897" s="150">
        <v>0</v>
      </c>
      <c r="P897" s="150"/>
      <c r="Q897" s="150">
        <v>0</v>
      </c>
      <c r="R897" s="150"/>
      <c r="S897" s="150"/>
      <c r="T897" s="150"/>
      <c r="U897" s="150"/>
      <c r="V897" s="150">
        <v>0</v>
      </c>
      <c r="W897" s="150"/>
      <c r="X897" s="150">
        <v>54.206943308928842</v>
      </c>
      <c r="Y897" s="150">
        <v>0</v>
      </c>
      <c r="Z897" s="150"/>
      <c r="AA897" s="150">
        <v>544.01140131739737</v>
      </c>
      <c r="AB897" s="150"/>
      <c r="AC897" s="150"/>
      <c r="AD897" s="150"/>
      <c r="AE897" s="150"/>
      <c r="AF897" s="150">
        <v>652.69584800546977</v>
      </c>
      <c r="AG897" s="150"/>
      <c r="AH897" s="150">
        <v>11.06264149161813</v>
      </c>
      <c r="AI897" s="150"/>
      <c r="AJ897" s="150">
        <v>0</v>
      </c>
      <c r="AK897" s="150"/>
      <c r="AL897" s="150">
        <v>1275.251953125</v>
      </c>
      <c r="AM897" s="150">
        <v>1196.707275390625</v>
      </c>
      <c r="AN897" s="150">
        <v>78.544754028320313</v>
      </c>
      <c r="AO897" s="5" t="s">
        <v>1844</v>
      </c>
    </row>
    <row r="898" spans="1:41" ht="14.25" x14ac:dyDescent="0.45">
      <c r="A898" s="150">
        <v>2015</v>
      </c>
      <c r="B898" s="5" t="s">
        <v>1476</v>
      </c>
      <c r="C898" s="5" t="s">
        <v>278</v>
      </c>
      <c r="D898" s="5" t="s">
        <v>108</v>
      </c>
      <c r="E898" s="5" t="s">
        <v>217</v>
      </c>
      <c r="F898" s="5" t="s">
        <v>286</v>
      </c>
      <c r="G898" s="5" t="s">
        <v>87</v>
      </c>
      <c r="H898" s="5" t="s">
        <v>131</v>
      </c>
      <c r="I898" s="150"/>
      <c r="J898" s="150"/>
      <c r="K898" s="150"/>
      <c r="L898" s="150"/>
      <c r="M898" s="150"/>
      <c r="N898" s="150"/>
      <c r="O898" s="150"/>
      <c r="P898" s="150">
        <v>22.457384793104787</v>
      </c>
      <c r="Q898" s="150">
        <v>0</v>
      </c>
      <c r="R898" s="150"/>
      <c r="S898" s="150">
        <v>0</v>
      </c>
      <c r="T898" s="150"/>
      <c r="U898" s="150"/>
      <c r="V898" s="150"/>
      <c r="W898" s="150"/>
      <c r="X898" s="150">
        <v>97.325286467814891</v>
      </c>
      <c r="Y898" s="150"/>
      <c r="Z898" s="150"/>
      <c r="AA898" s="150">
        <v>644.52694356210736</v>
      </c>
      <c r="AB898" s="150">
        <v>0</v>
      </c>
      <c r="AC898" s="150"/>
      <c r="AD898" s="150"/>
      <c r="AE898" s="150"/>
      <c r="AF898" s="150"/>
      <c r="AG898" s="150"/>
      <c r="AH898" s="150">
        <v>139.79722033707731</v>
      </c>
      <c r="AI898" s="150">
        <v>0</v>
      </c>
      <c r="AJ898" s="150"/>
      <c r="AK898" s="150"/>
      <c r="AL898" s="150">
        <v>904.10687255859375</v>
      </c>
      <c r="AM898" s="150">
        <v>666.98431396484375</v>
      </c>
      <c r="AN898" s="150">
        <v>237.12251281738281</v>
      </c>
      <c r="AO898" s="5" t="s">
        <v>1843</v>
      </c>
    </row>
    <row r="899" spans="1:41" ht="14.25" x14ac:dyDescent="0.45">
      <c r="A899" s="150">
        <v>2015</v>
      </c>
      <c r="B899" s="5" t="s">
        <v>1477</v>
      </c>
      <c r="C899" s="5" t="s">
        <v>278</v>
      </c>
      <c r="D899" s="5" t="s">
        <v>108</v>
      </c>
      <c r="E899" s="5" t="s">
        <v>287</v>
      </c>
      <c r="F899" s="5" t="s">
        <v>287</v>
      </c>
      <c r="G899" s="5" t="s">
        <v>87</v>
      </c>
      <c r="H899" s="5" t="s">
        <v>131</v>
      </c>
      <c r="I899" s="150">
        <v>5984.9224659320425</v>
      </c>
      <c r="J899" s="150">
        <v>14513.157058524532</v>
      </c>
      <c r="K899" s="150">
        <v>1017.7594077647429</v>
      </c>
      <c r="L899" s="150">
        <v>1965.5727579275592</v>
      </c>
      <c r="M899" s="150">
        <v>4242.1398542434317</v>
      </c>
      <c r="N899" s="150">
        <v>2523.4069549413548</v>
      </c>
      <c r="O899" s="150">
        <v>3395.4826696631485</v>
      </c>
      <c r="P899" s="150">
        <v>4939.3603856331674</v>
      </c>
      <c r="Q899" s="150">
        <v>2123.1403172565101</v>
      </c>
      <c r="R899" s="150">
        <v>3022.9178729373325</v>
      </c>
      <c r="S899" s="150">
        <v>3485.5658184639383</v>
      </c>
      <c r="T899" s="150">
        <v>6419.1002229616233</v>
      </c>
      <c r="U899" s="150">
        <v>885.12751626134275</v>
      </c>
      <c r="V899" s="150">
        <v>4633.9263161276413</v>
      </c>
      <c r="W899" s="150">
        <v>2200.6058991084637</v>
      </c>
      <c r="X899" s="150">
        <v>8731.1045347701765</v>
      </c>
      <c r="Y899" s="150">
        <v>32366.652762157359</v>
      </c>
      <c r="Z899" s="150">
        <v>4668.2353000779531</v>
      </c>
      <c r="AA899" s="150">
        <v>32648.71107647094</v>
      </c>
      <c r="AB899" s="150">
        <v>951.79761926672347</v>
      </c>
      <c r="AC899" s="150">
        <v>3883.5556348917821</v>
      </c>
      <c r="AD899" s="150">
        <v>9843.2817176706467</v>
      </c>
      <c r="AE899" s="150">
        <v>6969.1507075843692</v>
      </c>
      <c r="AF899" s="150">
        <v>8925.0433462945075</v>
      </c>
      <c r="AG899" s="150">
        <v>45096.39254914091</v>
      </c>
      <c r="AH899" s="150">
        <v>8895.4688978251143</v>
      </c>
      <c r="AI899" s="150">
        <v>2327.4772015324647</v>
      </c>
      <c r="AJ899" s="150">
        <v>15639.18455242619</v>
      </c>
      <c r="AK899" s="150">
        <v>5296.864425361091</v>
      </c>
      <c r="AL899" s="150">
        <v>247595.125</v>
      </c>
      <c r="AM899" s="150">
        <v>190788.46875</v>
      </c>
      <c r="AN899" s="150">
        <v>56806.64453125</v>
      </c>
      <c r="AO899" s="5" t="s">
        <v>1846</v>
      </c>
    </row>
    <row r="900" spans="1:41" ht="14.25" x14ac:dyDescent="0.45">
      <c r="A900" s="150">
        <v>2015</v>
      </c>
      <c r="B900" s="5" t="s">
        <v>1478</v>
      </c>
      <c r="C900" s="5" t="s">
        <v>278</v>
      </c>
      <c r="D900" s="5" t="s">
        <v>108</v>
      </c>
      <c r="E900" s="5" t="s">
        <v>287</v>
      </c>
      <c r="F900" s="5" t="s">
        <v>287</v>
      </c>
      <c r="G900" s="5" t="s">
        <v>87</v>
      </c>
      <c r="H900" s="5" t="s">
        <v>131</v>
      </c>
      <c r="I900" s="150">
        <v>5916.3006697173751</v>
      </c>
      <c r="J900" s="150">
        <v>12438.048908470781</v>
      </c>
      <c r="K900" s="150">
        <v>1018.8692813780299</v>
      </c>
      <c r="L900" s="150">
        <v>1803.2105631337554</v>
      </c>
      <c r="M900" s="150">
        <v>4242.8820737708238</v>
      </c>
      <c r="N900" s="150">
        <v>2572.0641468012154</v>
      </c>
      <c r="O900" s="150">
        <v>3969.001413683593</v>
      </c>
      <c r="P900" s="150">
        <v>5193.9101803147123</v>
      </c>
      <c r="Q900" s="150">
        <v>1328.9396346899978</v>
      </c>
      <c r="R900" s="150">
        <v>3059.9601505422884</v>
      </c>
      <c r="S900" s="150">
        <v>4207.871000997834</v>
      </c>
      <c r="T900" s="150">
        <v>6526.9584800546972</v>
      </c>
      <c r="U900" s="150">
        <v>885.45382498911522</v>
      </c>
      <c r="V900" s="150">
        <v>5373.1249724789259</v>
      </c>
      <c r="W900" s="150">
        <v>2199.6569149481284</v>
      </c>
      <c r="X900" s="150">
        <v>9033.7530420553667</v>
      </c>
      <c r="Y900" s="150">
        <v>32352.695042237225</v>
      </c>
      <c r="Z900" s="150">
        <v>5679.7148270251791</v>
      </c>
      <c r="AA900" s="150">
        <v>32145.824741545472</v>
      </c>
      <c r="AB900" s="150">
        <v>0</v>
      </c>
      <c r="AC900" s="150">
        <v>3513.4949377379185</v>
      </c>
      <c r="AD900" s="150">
        <v>11068.132986854571</v>
      </c>
      <c r="AE900" s="150">
        <v>6000.3767450536743</v>
      </c>
      <c r="AF900" s="150">
        <v>8871.1322121285793</v>
      </c>
      <c r="AG900" s="150">
        <v>46061.007083147844</v>
      </c>
      <c r="AH900" s="150">
        <v>8114.345757800178</v>
      </c>
      <c r="AI900" s="150">
        <v>2326.4735056872928</v>
      </c>
      <c r="AJ900" s="150">
        <v>11656.332667720288</v>
      </c>
      <c r="AK900" s="150">
        <v>5294.5802178884378</v>
      </c>
      <c r="AL900" s="150">
        <v>242854.09375</v>
      </c>
      <c r="AM900" s="150">
        <v>184851.578125</v>
      </c>
      <c r="AN900" s="150">
        <v>58002.52734375</v>
      </c>
      <c r="AO900" s="5" t="s">
        <v>1847</v>
      </c>
    </row>
    <row r="901" spans="1:41" ht="14.25" x14ac:dyDescent="0.45">
      <c r="A901" s="150">
        <v>2015</v>
      </c>
      <c r="B901" s="5" t="s">
        <v>1476</v>
      </c>
      <c r="C901" s="5" t="s">
        <v>278</v>
      </c>
      <c r="D901" s="5" t="s">
        <v>108</v>
      </c>
      <c r="E901" s="5" t="s">
        <v>287</v>
      </c>
      <c r="F901" s="5" t="s">
        <v>287</v>
      </c>
      <c r="G901" s="5" t="s">
        <v>87</v>
      </c>
      <c r="H901" s="5" t="s">
        <v>131</v>
      </c>
      <c r="I901" s="150">
        <v>5886.3372563291032</v>
      </c>
      <c r="J901" s="150">
        <v>11553.209559943994</v>
      </c>
      <c r="K901" s="150">
        <v>1088.0602932259269</v>
      </c>
      <c r="L901" s="150">
        <v>1916.1763574716658</v>
      </c>
      <c r="M901" s="150">
        <v>3968.3856858609693</v>
      </c>
      <c r="N901" s="150">
        <v>2423.1518191760065</v>
      </c>
      <c r="O901" s="150">
        <v>3332.6759032967502</v>
      </c>
      <c r="P901" s="150">
        <v>5271.8710801813486</v>
      </c>
      <c r="Q901" s="150">
        <v>1909.1741448931757</v>
      </c>
      <c r="R901" s="150">
        <v>3209.1750919655988</v>
      </c>
      <c r="S901" s="150">
        <v>3242.8463641243311</v>
      </c>
      <c r="T901" s="150">
        <v>5917.5208929831115</v>
      </c>
      <c r="U901" s="150">
        <v>778.51286643627316</v>
      </c>
      <c r="V901" s="150">
        <v>4394.9102040106072</v>
      </c>
      <c r="W901" s="150">
        <v>1944.7309222360986</v>
      </c>
      <c r="X901" s="150">
        <v>6917.9973855159296</v>
      </c>
      <c r="Y901" s="150">
        <v>31688.492812310509</v>
      </c>
      <c r="Z901" s="150">
        <v>3796.4208992743643</v>
      </c>
      <c r="AA901" s="150">
        <v>32524.247782699327</v>
      </c>
      <c r="AB901" s="150">
        <v>916.26129955867532</v>
      </c>
      <c r="AC901" s="150">
        <v>3566.712170310373</v>
      </c>
      <c r="AD901" s="150">
        <v>8330.7375763553409</v>
      </c>
      <c r="AE901" s="150">
        <v>6396.9860583158988</v>
      </c>
      <c r="AF901" s="150">
        <v>10498.028733301146</v>
      </c>
      <c r="AG901" s="150">
        <v>38694.602943092803</v>
      </c>
      <c r="AH901" s="150">
        <v>8451.8901031738696</v>
      </c>
      <c r="AI901" s="150">
        <v>2373.7455726311759</v>
      </c>
      <c r="AJ901" s="150">
        <v>14419.912299090303</v>
      </c>
      <c r="AK901" s="150">
        <v>5882.711946553799</v>
      </c>
      <c r="AL901" s="150">
        <v>231295.5</v>
      </c>
      <c r="AM901" s="150">
        <v>178927.921875</v>
      </c>
      <c r="AN901" s="150">
        <v>52367.56640625</v>
      </c>
      <c r="AO901" s="5" t="s">
        <v>1848</v>
      </c>
    </row>
    <row r="902" spans="1:41" ht="14.25" x14ac:dyDescent="0.45">
      <c r="A902" s="150">
        <v>2015</v>
      </c>
      <c r="B902" s="5" t="s">
        <v>1477</v>
      </c>
      <c r="C902" s="5" t="s">
        <v>278</v>
      </c>
      <c r="D902" s="5" t="s">
        <v>108</v>
      </c>
      <c r="E902" s="5" t="s">
        <v>287</v>
      </c>
      <c r="F902" s="5" t="s">
        <v>287</v>
      </c>
      <c r="G902" s="5" t="s">
        <v>88</v>
      </c>
      <c r="H902" s="5" t="s">
        <v>131</v>
      </c>
      <c r="I902" s="150">
        <v>5462.3204040682413</v>
      </c>
      <c r="J902" s="150">
        <v>13375.68104188556</v>
      </c>
      <c r="K902" s="150">
        <v>937.31423785594632</v>
      </c>
      <c r="L902" s="150">
        <v>1776</v>
      </c>
      <c r="M902" s="150">
        <v>3833</v>
      </c>
      <c r="N902" s="150">
        <v>2311.9534619999999</v>
      </c>
      <c r="O902" s="150">
        <v>3145</v>
      </c>
      <c r="P902" s="150">
        <v>4788.8999999999996</v>
      </c>
      <c r="Q902" s="150">
        <v>1918.3707081</v>
      </c>
      <c r="R902" s="150">
        <v>2769.3429597030758</v>
      </c>
      <c r="S902" s="150">
        <v>3149.3949377477579</v>
      </c>
      <c r="T902" s="150">
        <v>6003</v>
      </c>
      <c r="U902" s="150">
        <v>815.75520000000006</v>
      </c>
      <c r="V902" s="150">
        <v>4270</v>
      </c>
      <c r="W902" s="150">
        <v>1988.365</v>
      </c>
      <c r="X902" s="150">
        <v>8149</v>
      </c>
      <c r="Y902" s="150">
        <v>29245</v>
      </c>
      <c r="Z902" s="150">
        <v>4218</v>
      </c>
      <c r="AA902" s="150">
        <v>30102.019299941468</v>
      </c>
      <c r="AB902" s="150">
        <v>860</v>
      </c>
      <c r="AC902" s="150">
        <v>3677.4319999999998</v>
      </c>
      <c r="AD902" s="150">
        <v>8893.9309217000009</v>
      </c>
      <c r="AE902" s="150">
        <v>6297</v>
      </c>
      <c r="AF902" s="150">
        <v>8064.253495114438</v>
      </c>
      <c r="AG902" s="150">
        <v>41948</v>
      </c>
      <c r="AH902" s="150">
        <v>8327.8872227264292</v>
      </c>
      <c r="AI902" s="150">
        <v>2103</v>
      </c>
      <c r="AJ902" s="150">
        <v>14629.657395504581</v>
      </c>
      <c r="AK902" s="150">
        <v>4786</v>
      </c>
      <c r="AL902" s="150">
        <v>227845.578125</v>
      </c>
      <c r="AM902" s="150">
        <v>175669.6875</v>
      </c>
      <c r="AN902" s="150">
        <v>52175.890625</v>
      </c>
      <c r="AO902" s="5" t="s">
        <v>1849</v>
      </c>
    </row>
    <row r="903" spans="1:41" ht="14.25" x14ac:dyDescent="0.45">
      <c r="A903" s="150">
        <v>2015</v>
      </c>
      <c r="B903" s="5" t="s">
        <v>1478</v>
      </c>
      <c r="C903" s="5" t="s">
        <v>278</v>
      </c>
      <c r="D903" s="5" t="s">
        <v>108</v>
      </c>
      <c r="E903" s="5" t="s">
        <v>287</v>
      </c>
      <c r="F903" s="5" t="s">
        <v>287</v>
      </c>
      <c r="G903" s="5" t="s">
        <v>88</v>
      </c>
      <c r="H903" s="5" t="s">
        <v>131</v>
      </c>
      <c r="I903" s="150">
        <v>5347.9999999999991</v>
      </c>
      <c r="J903" s="150">
        <v>11243.290237593579</v>
      </c>
      <c r="K903" s="150">
        <v>921</v>
      </c>
      <c r="L903" s="150">
        <v>1630</v>
      </c>
      <c r="M903" s="150">
        <v>3835.3245714285708</v>
      </c>
      <c r="N903" s="150">
        <v>2325</v>
      </c>
      <c r="O903" s="150">
        <v>3587.752</v>
      </c>
      <c r="P903" s="150">
        <v>4695</v>
      </c>
      <c r="Q903" s="150">
        <v>1201.2860000000001</v>
      </c>
      <c r="R903" s="150">
        <v>2766.030294718254</v>
      </c>
      <c r="S903" s="150">
        <v>3803.6765488477831</v>
      </c>
      <c r="T903" s="150">
        <v>5900</v>
      </c>
      <c r="U903" s="150">
        <v>800.4</v>
      </c>
      <c r="V903" s="150">
        <v>4857</v>
      </c>
      <c r="W903" s="150">
        <v>1988.365</v>
      </c>
      <c r="X903" s="150">
        <v>8166</v>
      </c>
      <c r="Y903" s="150">
        <v>29245</v>
      </c>
      <c r="Z903" s="150">
        <v>5134.1398266666674</v>
      </c>
      <c r="AA903" s="150">
        <v>29058.00099</v>
      </c>
      <c r="AB903" s="150">
        <v>0</v>
      </c>
      <c r="AC903" s="150">
        <v>3334</v>
      </c>
      <c r="AD903" s="150">
        <v>10004.964</v>
      </c>
      <c r="AE903" s="150">
        <v>5424</v>
      </c>
      <c r="AF903" s="150">
        <v>8019</v>
      </c>
      <c r="AG903" s="150">
        <v>41636.536010000003</v>
      </c>
      <c r="AH903" s="150">
        <v>7334.9080000000013</v>
      </c>
      <c r="AI903" s="150">
        <v>2103</v>
      </c>
      <c r="AJ903" s="150">
        <v>10536.66312566667</v>
      </c>
      <c r="AK903" s="150">
        <v>4786</v>
      </c>
      <c r="AL903" s="150">
        <v>219684.328125</v>
      </c>
      <c r="AM903" s="150">
        <v>167253.34375</v>
      </c>
      <c r="AN903" s="150">
        <v>52430.98828125</v>
      </c>
      <c r="AO903" s="5" t="s">
        <v>1850</v>
      </c>
    </row>
    <row r="904" spans="1:41" ht="14.25" x14ac:dyDescent="0.45">
      <c r="A904" s="150">
        <v>2015</v>
      </c>
      <c r="B904" s="5" t="s">
        <v>1476</v>
      </c>
      <c r="C904" s="5" t="s">
        <v>278</v>
      </c>
      <c r="D904" s="5" t="s">
        <v>108</v>
      </c>
      <c r="E904" s="5" t="s">
        <v>287</v>
      </c>
      <c r="F904" s="5" t="s">
        <v>287</v>
      </c>
      <c r="G904" s="5" t="s">
        <v>88</v>
      </c>
      <c r="H904" s="5" t="s">
        <v>131</v>
      </c>
      <c r="I904" s="150">
        <v>5349.2128700000012</v>
      </c>
      <c r="J904" s="150">
        <v>10067.521607500001</v>
      </c>
      <c r="K904" s="150">
        <v>1028</v>
      </c>
      <c r="L904" s="150">
        <v>1775.4426000000001</v>
      </c>
      <c r="M904" s="150">
        <v>3622.501342414892</v>
      </c>
      <c r="N904" s="150">
        <v>2246.4780000000001</v>
      </c>
      <c r="O904" s="150">
        <v>3118.2549999999992</v>
      </c>
      <c r="P904" s="150">
        <v>4788.8999999999996</v>
      </c>
      <c r="Q904" s="150">
        <v>1741.070336</v>
      </c>
      <c r="R904" s="150">
        <v>2914.387768679092</v>
      </c>
      <c r="S904" s="150">
        <v>2960.2</v>
      </c>
      <c r="T904" s="150">
        <v>5536.7937499999998</v>
      </c>
      <c r="U904" s="150">
        <v>673</v>
      </c>
      <c r="V904" s="150">
        <v>4012</v>
      </c>
      <c r="W904" s="150">
        <v>1759.6408799999999</v>
      </c>
      <c r="X904" s="150">
        <v>6535.5612790610603</v>
      </c>
      <c r="Y904" s="150">
        <v>29884</v>
      </c>
      <c r="Z904" s="150">
        <v>3462.1439999999998</v>
      </c>
      <c r="AA904" s="150">
        <v>30174.246676394509</v>
      </c>
      <c r="AB904" s="150">
        <v>816</v>
      </c>
      <c r="AC904" s="150">
        <v>3333.9785733067488</v>
      </c>
      <c r="AD904" s="150">
        <v>7552.6967461800004</v>
      </c>
      <c r="AE904" s="150">
        <v>5843.0769230769229</v>
      </c>
      <c r="AF904" s="150">
        <v>9727</v>
      </c>
      <c r="AG904" s="150">
        <v>35545.853193367177</v>
      </c>
      <c r="AH904" s="150">
        <v>7865.7646374999986</v>
      </c>
      <c r="AI904" s="150">
        <v>2156.2800000000002</v>
      </c>
      <c r="AJ904" s="150">
        <v>13426.41502743425</v>
      </c>
      <c r="AK904" s="150">
        <v>5252</v>
      </c>
      <c r="AL904" s="150">
        <v>213168.4375</v>
      </c>
      <c r="AM904" s="150">
        <v>164964.734375</v>
      </c>
      <c r="AN904" s="150">
        <v>48203.6953125</v>
      </c>
      <c r="AO904" s="5" t="s">
        <v>1851</v>
      </c>
    </row>
    <row r="905" spans="1:41" ht="14.25" x14ac:dyDescent="0.45">
      <c r="A905" s="150">
        <v>2015</v>
      </c>
      <c r="B905" s="5" t="s">
        <v>1478</v>
      </c>
      <c r="C905" s="5" t="s">
        <v>278</v>
      </c>
      <c r="D905" s="5" t="s">
        <v>108</v>
      </c>
      <c r="E905" s="5" t="s">
        <v>111</v>
      </c>
      <c r="F905" s="5" t="s">
        <v>111</v>
      </c>
      <c r="G905" s="5" t="s">
        <v>87</v>
      </c>
      <c r="H905" s="5" t="s">
        <v>131</v>
      </c>
      <c r="I905" s="150">
        <v>10043.7722102401</v>
      </c>
      <c r="J905" s="150">
        <v>7430.2231578453175</v>
      </c>
      <c r="K905" s="150">
        <v>2073.1390155292379</v>
      </c>
      <c r="L905" s="150">
        <v>2065.3951664851052</v>
      </c>
      <c r="M905" s="150">
        <v>6754.1220792360309</v>
      </c>
      <c r="N905" s="150">
        <v>8357.8256469174976</v>
      </c>
      <c r="O905" s="150">
        <v>5119.9960151371051</v>
      </c>
      <c r="P905" s="150">
        <v>2462.543996034196</v>
      </c>
      <c r="Q905" s="150">
        <v>4689.1793747879337</v>
      </c>
      <c r="R905" s="150">
        <v>6482.7079140882252</v>
      </c>
      <c r="S905" s="150">
        <v>8591.2473823906403</v>
      </c>
      <c r="T905" s="150">
        <v>5973.8264054737911</v>
      </c>
      <c r="U905" s="150">
        <v>1432.058941089967</v>
      </c>
      <c r="V905" s="150">
        <v>5253.6484443694508</v>
      </c>
      <c r="W905" s="150">
        <v>3174.9781080944035</v>
      </c>
      <c r="X905" s="150">
        <v>8827.9879103112689</v>
      </c>
      <c r="Y905" s="150">
        <v>33759.863039971053</v>
      </c>
      <c r="Z905" s="150">
        <v>4990.9268161495329</v>
      </c>
      <c r="AA905" s="150">
        <v>43470.124140511864</v>
      </c>
      <c r="AB905" s="150">
        <v>0</v>
      </c>
      <c r="AC905" s="150">
        <v>7438.5201389640315</v>
      </c>
      <c r="AD905" s="150">
        <v>3386.9305752247628</v>
      </c>
      <c r="AE905" s="150">
        <v>6611.0345553909947</v>
      </c>
      <c r="AF905" s="150">
        <v>30799.500176814039</v>
      </c>
      <c r="AG905" s="150">
        <v>76565.544866378041</v>
      </c>
      <c r="AH905" s="150">
        <v>12874.032878134938</v>
      </c>
      <c r="AI905" s="150">
        <v>3068.7767497748696</v>
      </c>
      <c r="AJ905" s="150">
        <v>16797.118389210525</v>
      </c>
      <c r="AK905" s="150">
        <v>4563.3396152924788</v>
      </c>
      <c r="AL905" s="150">
        <v>333058.375</v>
      </c>
      <c r="AM905" s="150">
        <v>268650</v>
      </c>
      <c r="AN905" s="150">
        <v>64408.375</v>
      </c>
      <c r="AO905" s="5" t="s">
        <v>1852</v>
      </c>
    </row>
    <row r="906" spans="1:41" ht="14.25" x14ac:dyDescent="0.45">
      <c r="A906" s="150">
        <v>2015</v>
      </c>
      <c r="B906" s="5" t="s">
        <v>1477</v>
      </c>
      <c r="C906" s="5" t="s">
        <v>278</v>
      </c>
      <c r="D906" s="5" t="s">
        <v>108</v>
      </c>
      <c r="E906" s="5" t="s">
        <v>111</v>
      </c>
      <c r="F906" s="5" t="s">
        <v>111</v>
      </c>
      <c r="G906" s="5" t="s">
        <v>87</v>
      </c>
      <c r="H906" s="5" t="s">
        <v>131</v>
      </c>
      <c r="I906" s="150">
        <v>10245.504825186526</v>
      </c>
      <c r="J906" s="150">
        <v>10605.46615269707</v>
      </c>
      <c r="K906" s="150">
        <v>2074.0760174693683</v>
      </c>
      <c r="L906" s="150">
        <v>1452.0447400906294</v>
      </c>
      <c r="M906" s="150">
        <v>6756.6563553759852</v>
      </c>
      <c r="N906" s="150">
        <v>7380.0505937531561</v>
      </c>
      <c r="O906" s="150">
        <v>5500.5048462274599</v>
      </c>
      <c r="P906" s="150">
        <v>2320.8367530259525</v>
      </c>
      <c r="Q906" s="150">
        <v>3331.2916674335324</v>
      </c>
      <c r="R906" s="150">
        <v>5739.4613857342956</v>
      </c>
      <c r="S906" s="150">
        <v>6377.0440490870478</v>
      </c>
      <c r="T906" s="150">
        <v>6751.1226482872244</v>
      </c>
      <c r="U906" s="150">
        <v>1769.6795269854545</v>
      </c>
      <c r="V906" s="150">
        <v>5694.1845943340613</v>
      </c>
      <c r="W906" s="150">
        <v>2970.9698640560123</v>
      </c>
      <c r="X906" s="150">
        <v>9012.9582641784564</v>
      </c>
      <c r="Y906" s="150">
        <v>33774.42784553791</v>
      </c>
      <c r="Z906" s="150">
        <v>3909.0106875000783</v>
      </c>
      <c r="AA906" s="150">
        <v>40374.401366643266</v>
      </c>
      <c r="AB906" s="150">
        <v>1538.3705706752855</v>
      </c>
      <c r="AC906" s="150">
        <v>7485.9989496745557</v>
      </c>
      <c r="AD906" s="150">
        <v>5321.2127365516353</v>
      </c>
      <c r="AE906" s="150">
        <v>8039.9434046718306</v>
      </c>
      <c r="AF906" s="150">
        <v>31060.175507260814</v>
      </c>
      <c r="AG906" s="150">
        <v>82199.898579276851</v>
      </c>
      <c r="AH906" s="150">
        <v>15671.937307042768</v>
      </c>
      <c r="AI906" s="150">
        <v>3070.1006928440593</v>
      </c>
      <c r="AJ906" s="150">
        <v>20030.818264712674</v>
      </c>
      <c r="AK906" s="150">
        <v>4565.5556717316413</v>
      </c>
      <c r="AL906" s="150">
        <v>345023.6875</v>
      </c>
      <c r="AM906" s="150">
        <v>275413.1875</v>
      </c>
      <c r="AN906" s="150">
        <v>69610.5078125</v>
      </c>
      <c r="AO906" s="5" t="s">
        <v>1853</v>
      </c>
    </row>
    <row r="907" spans="1:41" ht="14.25" x14ac:dyDescent="0.45">
      <c r="A907" s="150">
        <v>2015</v>
      </c>
      <c r="B907" s="5" t="s">
        <v>1476</v>
      </c>
      <c r="C907" s="5" t="s">
        <v>278</v>
      </c>
      <c r="D907" s="5" t="s">
        <v>108</v>
      </c>
      <c r="E907" s="5" t="s">
        <v>111</v>
      </c>
      <c r="F907" s="5" t="s">
        <v>111</v>
      </c>
      <c r="G907" s="5" t="s">
        <v>87</v>
      </c>
      <c r="H907" s="5" t="s">
        <v>131</v>
      </c>
      <c r="I907" s="150">
        <v>11863.127348118433</v>
      </c>
      <c r="J907" s="150">
        <v>967.91328458281635</v>
      </c>
      <c r="K907" s="150">
        <v>0</v>
      </c>
      <c r="L907" s="150">
        <v>1518.6862609799095</v>
      </c>
      <c r="M907" s="150">
        <v>7278.0333925105178</v>
      </c>
      <c r="N907" s="150">
        <v>7074.0762098280074</v>
      </c>
      <c r="O907" s="150">
        <v>4939.5017852433975</v>
      </c>
      <c r="P907" s="150">
        <v>2365.8854879535893</v>
      </c>
      <c r="Q907" s="150">
        <v>3752.0553834224706</v>
      </c>
      <c r="R907" s="150">
        <v>6508.0532967214476</v>
      </c>
      <c r="S907" s="150">
        <v>12111.267618921411</v>
      </c>
      <c r="T907" s="150">
        <v>6546.3276671900458</v>
      </c>
      <c r="U907" s="150">
        <v>1702.7799990998424</v>
      </c>
      <c r="V907" s="150">
        <v>5989.3845243210462</v>
      </c>
      <c r="W907" s="150">
        <v>2161.5232863363358</v>
      </c>
      <c r="X907" s="150">
        <v>9777.3000596518723</v>
      </c>
      <c r="Y907" s="150">
        <v>38082.110262907445</v>
      </c>
      <c r="Z907" s="150">
        <v>3182.8611037092546</v>
      </c>
      <c r="AA907" s="150">
        <v>43479.670042380982</v>
      </c>
      <c r="AB907" s="150">
        <v>1560.7882431207827</v>
      </c>
      <c r="AC907" s="150">
        <v>7551.0659380583465</v>
      </c>
      <c r="AD907" s="150">
        <v>6090.277176539249</v>
      </c>
      <c r="AE907" s="150">
        <v>8925.7564893208364</v>
      </c>
      <c r="AF907" s="150">
        <v>28580.065681767002</v>
      </c>
      <c r="AG907" s="150">
        <v>80301.528195438659</v>
      </c>
      <c r="AH907" s="150">
        <v>15629.954845422275</v>
      </c>
      <c r="AI907" s="150">
        <v>3114.839270803634</v>
      </c>
      <c r="AJ907" s="150">
        <v>20795.506275809315</v>
      </c>
      <c r="AK907" s="150">
        <v>3732.4173526140157</v>
      </c>
      <c r="AL907" s="150">
        <v>345582.71875</v>
      </c>
      <c r="AM907" s="150">
        <v>272640.53125</v>
      </c>
      <c r="AN907" s="150">
        <v>72942.2265625</v>
      </c>
      <c r="AO907" s="5" t="s">
        <v>1854</v>
      </c>
    </row>
    <row r="908" spans="1:41" ht="14.25" x14ac:dyDescent="0.45">
      <c r="A908" s="150">
        <v>2015</v>
      </c>
      <c r="B908" s="5" t="s">
        <v>1478</v>
      </c>
      <c r="C908" s="5" t="s">
        <v>278</v>
      </c>
      <c r="D908" s="5" t="s">
        <v>108</v>
      </c>
      <c r="E908" s="5" t="s">
        <v>111</v>
      </c>
      <c r="F908" s="5" t="s">
        <v>111</v>
      </c>
      <c r="G908" s="5" t="s">
        <v>88</v>
      </c>
      <c r="H908" s="5" t="s">
        <v>131</v>
      </c>
      <c r="I908" s="150">
        <v>9079</v>
      </c>
      <c r="J908" s="150">
        <v>6716.5</v>
      </c>
      <c r="K908" s="150">
        <v>1874</v>
      </c>
      <c r="L908" s="150">
        <v>1867</v>
      </c>
      <c r="M908" s="150">
        <v>6105.3429999999998</v>
      </c>
      <c r="N908" s="150">
        <v>7555</v>
      </c>
      <c r="O908" s="150">
        <v>4628.185789999965</v>
      </c>
      <c r="P908" s="150">
        <v>2226</v>
      </c>
      <c r="Q908" s="150">
        <v>4238.7520000000004</v>
      </c>
      <c r="R908" s="150">
        <v>5860</v>
      </c>
      <c r="S908" s="150">
        <v>7766</v>
      </c>
      <c r="T908" s="150">
        <v>5400</v>
      </c>
      <c r="U908" s="150">
        <v>1294.5</v>
      </c>
      <c r="V908" s="150">
        <v>4749</v>
      </c>
      <c r="W908" s="150">
        <v>2870</v>
      </c>
      <c r="X908" s="150">
        <v>7980</v>
      </c>
      <c r="Y908" s="150">
        <v>30517</v>
      </c>
      <c r="Z908" s="150">
        <v>4511.5145600000014</v>
      </c>
      <c r="AA908" s="150">
        <v>39294.524886708132</v>
      </c>
      <c r="AB908" s="150">
        <v>0</v>
      </c>
      <c r="AC908" s="150">
        <v>7058</v>
      </c>
      <c r="AD908" s="150">
        <v>3061.5929999999998</v>
      </c>
      <c r="AE908" s="150">
        <v>5976</v>
      </c>
      <c r="AF908" s="150">
        <v>27841</v>
      </c>
      <c r="AG908" s="150">
        <v>69210.906748076144</v>
      </c>
      <c r="AH908" s="150">
        <v>11637.395</v>
      </c>
      <c r="AI908" s="150">
        <v>2774</v>
      </c>
      <c r="AJ908" s="150">
        <v>15183.64163019949</v>
      </c>
      <c r="AK908" s="150">
        <v>4125</v>
      </c>
      <c r="AL908" s="150">
        <v>301399.90625</v>
      </c>
      <c r="AM908" s="150">
        <v>243178.328125</v>
      </c>
      <c r="AN908" s="150">
        <v>58221.515625</v>
      </c>
      <c r="AO908" s="5" t="s">
        <v>1856</v>
      </c>
    </row>
    <row r="909" spans="1:41" ht="14.25" x14ac:dyDescent="0.45">
      <c r="A909" s="150">
        <v>2015</v>
      </c>
      <c r="B909" s="5" t="s">
        <v>1476</v>
      </c>
      <c r="C909" s="5" t="s">
        <v>278</v>
      </c>
      <c r="D909" s="5" t="s">
        <v>108</v>
      </c>
      <c r="E909" s="5" t="s">
        <v>111</v>
      </c>
      <c r="F909" s="5" t="s">
        <v>111</v>
      </c>
      <c r="G909" s="5" t="s">
        <v>88</v>
      </c>
      <c r="H909" s="5" t="s">
        <v>131</v>
      </c>
      <c r="I909" s="150">
        <v>10780.6248139745</v>
      </c>
      <c r="J909" s="150">
        <v>900</v>
      </c>
      <c r="K909" s="150">
        <v>0</v>
      </c>
      <c r="L909" s="150">
        <v>1407.1462019999999</v>
      </c>
      <c r="M909" s="150">
        <v>6643.6802825000004</v>
      </c>
      <c r="N909" s="150">
        <v>6558.2999999999993</v>
      </c>
      <c r="O909" s="150">
        <v>4621.6993749999992</v>
      </c>
      <c r="P909" s="150">
        <v>2226</v>
      </c>
      <c r="Q909" s="150">
        <v>3263.1729999999998</v>
      </c>
      <c r="R909" s="150">
        <v>5910.2387318665951</v>
      </c>
      <c r="S909" s="150">
        <v>11055.65</v>
      </c>
      <c r="T909" s="150">
        <v>6125.1437499999993</v>
      </c>
      <c r="U909" s="150">
        <v>1472</v>
      </c>
      <c r="V909" s="150">
        <v>5467</v>
      </c>
      <c r="W909" s="150">
        <v>1955.8</v>
      </c>
      <c r="X909" s="150">
        <v>9237.707532597</v>
      </c>
      <c r="Y909" s="150">
        <v>34729</v>
      </c>
      <c r="Z909" s="150">
        <v>2954.7647200000001</v>
      </c>
      <c r="AA909" s="150">
        <v>40338.09784111043</v>
      </c>
      <c r="AB909" s="150">
        <v>1390</v>
      </c>
      <c r="AC909" s="150">
        <v>7058.3469708244611</v>
      </c>
      <c r="AD909" s="150">
        <v>5521.4818847656252</v>
      </c>
      <c r="AE909" s="150">
        <v>8152.8834498484048</v>
      </c>
      <c r="AF909" s="150">
        <v>26481</v>
      </c>
      <c r="AG909" s="150">
        <v>73774.448726580129</v>
      </c>
      <c r="AH909" s="150">
        <v>14468.03289403163</v>
      </c>
      <c r="AI909" s="150">
        <v>2829.48</v>
      </c>
      <c r="AJ909" s="150">
        <v>19362.745915052739</v>
      </c>
      <c r="AK909" s="150">
        <v>3458</v>
      </c>
      <c r="AL909" s="150">
        <v>318142.4375</v>
      </c>
      <c r="AM909" s="150">
        <v>250835.78125</v>
      </c>
      <c r="AN909" s="150">
        <v>67306.671875</v>
      </c>
      <c r="AO909" s="5" t="s">
        <v>1855</v>
      </c>
    </row>
    <row r="910" spans="1:41" ht="14.25" x14ac:dyDescent="0.45">
      <c r="A910" s="150">
        <v>2015</v>
      </c>
      <c r="B910" s="5" t="s">
        <v>1477</v>
      </c>
      <c r="C910" s="5" t="s">
        <v>278</v>
      </c>
      <c r="D910" s="5" t="s">
        <v>108</v>
      </c>
      <c r="E910" s="5" t="s">
        <v>111</v>
      </c>
      <c r="F910" s="5" t="s">
        <v>111</v>
      </c>
      <c r="G910" s="5" t="s">
        <v>88</v>
      </c>
      <c r="H910" s="5" t="s">
        <v>131</v>
      </c>
      <c r="I910" s="150">
        <v>9350.8696854739574</v>
      </c>
      <c r="J910" s="150">
        <v>9730.295279414524</v>
      </c>
      <c r="K910" s="150">
        <v>1910.138060859832</v>
      </c>
      <c r="L910" s="150">
        <v>1312</v>
      </c>
      <c r="M910" s="150">
        <v>6105</v>
      </c>
      <c r="N910" s="150">
        <v>6761.6257800000003</v>
      </c>
      <c r="O910" s="150">
        <v>5094</v>
      </c>
      <c r="P910" s="150">
        <v>2226</v>
      </c>
      <c r="Q910" s="150">
        <v>3010</v>
      </c>
      <c r="R910" s="150">
        <v>5258.0115137651428</v>
      </c>
      <c r="S910" s="150">
        <v>5762</v>
      </c>
      <c r="T910" s="150">
        <v>6209.8</v>
      </c>
      <c r="U910" s="150">
        <v>1630.98</v>
      </c>
      <c r="V910" s="150">
        <v>5247</v>
      </c>
      <c r="W910" s="150">
        <v>2684.43</v>
      </c>
      <c r="X910" s="150">
        <v>8388</v>
      </c>
      <c r="Y910" s="150">
        <v>30517</v>
      </c>
      <c r="Z910" s="150">
        <v>3532</v>
      </c>
      <c r="AA910" s="150">
        <v>37225.083903485232</v>
      </c>
      <c r="AB910" s="150">
        <v>1390</v>
      </c>
      <c r="AC910" s="150">
        <v>7088.6720000000014</v>
      </c>
      <c r="AD910" s="150">
        <v>4808</v>
      </c>
      <c r="AE910" s="150">
        <v>7264.518410273683</v>
      </c>
      <c r="AF910" s="150">
        <v>28064.527999999998</v>
      </c>
      <c r="AG910" s="150">
        <v>76129</v>
      </c>
      <c r="AH910" s="150">
        <v>14650.021180044791</v>
      </c>
      <c r="AI910" s="150">
        <v>2774</v>
      </c>
      <c r="AJ910" s="150">
        <v>18737.80615491877</v>
      </c>
      <c r="AK910" s="150">
        <v>4125.2234699999999</v>
      </c>
      <c r="AL910" s="150">
        <v>316986</v>
      </c>
      <c r="AM910" s="150">
        <v>253085.390625</v>
      </c>
      <c r="AN910" s="150">
        <v>63900.609375</v>
      </c>
      <c r="AO910" s="5" t="s">
        <v>1857</v>
      </c>
    </row>
    <row r="911" spans="1:41" ht="14.25" x14ac:dyDescent="0.45">
      <c r="A911" s="150">
        <v>2015</v>
      </c>
      <c r="B911" s="5" t="s">
        <v>1477</v>
      </c>
      <c r="C911" s="5" t="s">
        <v>278</v>
      </c>
      <c r="D911" s="5" t="s">
        <v>108</v>
      </c>
      <c r="E911" s="5" t="s">
        <v>292</v>
      </c>
      <c r="F911" s="5" t="s">
        <v>292</v>
      </c>
      <c r="G911" s="5" t="s">
        <v>87</v>
      </c>
      <c r="H911" s="5" t="s">
        <v>131</v>
      </c>
      <c r="I911" s="150">
        <v>3131.4473703925769</v>
      </c>
      <c r="J911" s="150">
        <v>5932.7222683461296</v>
      </c>
      <c r="K911" s="150">
        <v>215.37187989453997</v>
      </c>
      <c r="L911" s="150">
        <v>227.98873205691282</v>
      </c>
      <c r="M911" s="150">
        <v>150.00647902401082</v>
      </c>
      <c r="N911" s="150">
        <v>659.52934566677425</v>
      </c>
      <c r="O911" s="150">
        <v>925.23582524067535</v>
      </c>
      <c r="P911" s="150">
        <v>845.70981392668739</v>
      </c>
      <c r="Q911" s="150">
        <v>1163.4749013622195</v>
      </c>
      <c r="R911" s="150">
        <v>789.66098812907785</v>
      </c>
      <c r="S911" s="150">
        <v>1646.0087117117093</v>
      </c>
      <c r="T911" s="150">
        <v>1992.1345519536073</v>
      </c>
      <c r="U911" s="150">
        <v>276.68535443800101</v>
      </c>
      <c r="V911" s="150">
        <v>1037.0167084336279</v>
      </c>
      <c r="W911" s="150">
        <v>518.25933739781965</v>
      </c>
      <c r="X911" s="150">
        <v>2839.919968076259</v>
      </c>
      <c r="Y911" s="150">
        <v>16988.480762493262</v>
      </c>
      <c r="Z911" s="150">
        <v>1210.7751110206925</v>
      </c>
      <c r="AA911" s="150">
        <v>9520.224900410818</v>
      </c>
      <c r="AB911" s="150">
        <v>190.35952385334471</v>
      </c>
      <c r="AC911" s="150">
        <v>1196.3874725899163</v>
      </c>
      <c r="AD911" s="150">
        <v>3425.4371513940832</v>
      </c>
      <c r="AE911" s="150">
        <v>2253.3255265430803</v>
      </c>
      <c r="AF911" s="150">
        <v>2965.9553304677443</v>
      </c>
      <c r="AG911" s="150">
        <v>16099.767404038403</v>
      </c>
      <c r="AH911" s="150">
        <v>3125.4592354780289</v>
      </c>
      <c r="AI911" s="150">
        <v>786.89314802167485</v>
      </c>
      <c r="AJ911" s="150">
        <v>9164.7494535710739</v>
      </c>
      <c r="AK911" s="150">
        <v>3863.6342893722463</v>
      </c>
      <c r="AL911" s="150">
        <v>93142.625</v>
      </c>
      <c r="AM911" s="150">
        <v>73463.8984375</v>
      </c>
      <c r="AN911" s="150">
        <v>19678.720703125</v>
      </c>
      <c r="AO911" s="5" t="s">
        <v>1859</v>
      </c>
    </row>
    <row r="912" spans="1:41" ht="14.25" x14ac:dyDescent="0.45">
      <c r="A912" s="150">
        <v>2015</v>
      </c>
      <c r="B912" s="5" t="s">
        <v>1476</v>
      </c>
      <c r="C912" s="5" t="s">
        <v>278</v>
      </c>
      <c r="D912" s="5" t="s">
        <v>108</v>
      </c>
      <c r="E912" s="5" t="s">
        <v>292</v>
      </c>
      <c r="F912" s="5" t="s">
        <v>292</v>
      </c>
      <c r="G912" s="5" t="s">
        <v>87</v>
      </c>
      <c r="H912" s="5" t="s">
        <v>131</v>
      </c>
      <c r="I912" s="150">
        <v>3240.9346584937884</v>
      </c>
      <c r="J912" s="150">
        <v>3857.6584282136819</v>
      </c>
      <c r="K912" s="150">
        <v>207.73080933621927</v>
      </c>
      <c r="L912" s="150">
        <v>222.32810945173739</v>
      </c>
      <c r="M912" s="150">
        <v>125.75479593714699</v>
      </c>
      <c r="N912" s="150">
        <v>587.26061233969017</v>
      </c>
      <c r="O912" s="150">
        <v>938.7186843517801</v>
      </c>
      <c r="P912" s="150">
        <v>903.90973792246768</v>
      </c>
      <c r="Q912" s="150">
        <v>1014.9109766085863</v>
      </c>
      <c r="R912" s="150">
        <v>601.04516285650732</v>
      </c>
      <c r="S912" s="150">
        <v>1266.5965023311101</v>
      </c>
      <c r="T912" s="150">
        <v>1931.3350922070117</v>
      </c>
      <c r="U912" s="150">
        <v>243.84920095804804</v>
      </c>
      <c r="V912" s="150">
        <v>826.4317603862562</v>
      </c>
      <c r="W912" s="150">
        <v>512.58980790261671</v>
      </c>
      <c r="X912" s="150">
        <v>1499.0304349397445</v>
      </c>
      <c r="Y912" s="150">
        <v>17096.807042990673</v>
      </c>
      <c r="Z912" s="150">
        <v>647.89555128107315</v>
      </c>
      <c r="AA912" s="150">
        <v>9516.6743229085987</v>
      </c>
      <c r="AB912" s="150">
        <v>190.88777074139068</v>
      </c>
      <c r="AC912" s="150">
        <v>1182.1836843707879</v>
      </c>
      <c r="AD912" s="150">
        <v>3072.5284462128775</v>
      </c>
      <c r="AE912" s="150">
        <v>1505.7676503776759</v>
      </c>
      <c r="AF912" s="150">
        <v>3452.5746805623899</v>
      </c>
      <c r="AG912" s="150">
        <v>13011.751001279446</v>
      </c>
      <c r="AH912" s="150">
        <v>2218.4123334942287</v>
      </c>
      <c r="AI912" s="150">
        <v>925.24425347591716</v>
      </c>
      <c r="AJ912" s="150">
        <v>7913.4445776596385</v>
      </c>
      <c r="AK912" s="150">
        <v>4355.6097806226735</v>
      </c>
      <c r="AL912" s="150">
        <v>83069.8671875</v>
      </c>
      <c r="AM912" s="150">
        <v>65825.4296875</v>
      </c>
      <c r="AN912" s="150">
        <v>17244.4375</v>
      </c>
      <c r="AO912" s="5" t="s">
        <v>1860</v>
      </c>
    </row>
    <row r="913" spans="1:41" ht="14.25" x14ac:dyDescent="0.45">
      <c r="A913" s="150">
        <v>2015</v>
      </c>
      <c r="B913" s="5" t="s">
        <v>1478</v>
      </c>
      <c r="C913" s="5" t="s">
        <v>278</v>
      </c>
      <c r="D913" s="5" t="s">
        <v>108</v>
      </c>
      <c r="E913" s="5" t="s">
        <v>292</v>
      </c>
      <c r="F913" s="5" t="s">
        <v>292</v>
      </c>
      <c r="G913" s="5" t="s">
        <v>87</v>
      </c>
      <c r="H913" s="5" t="s">
        <v>131</v>
      </c>
      <c r="I913" s="150">
        <v>3057.2255461721479</v>
      </c>
      <c r="J913" s="150">
        <v>6814.7250140717742</v>
      </c>
      <c r="K913" s="150">
        <v>215.72150908655357</v>
      </c>
      <c r="L913" s="150">
        <v>182.53358461169915</v>
      </c>
      <c r="M913" s="150">
        <v>199.12754684912636</v>
      </c>
      <c r="N913" s="150">
        <v>522.15667840437584</v>
      </c>
      <c r="O913" s="150">
        <v>924.7262022843596</v>
      </c>
      <c r="P913" s="150">
        <v>890.54264007525956</v>
      </c>
      <c r="Q913" s="150">
        <v>729.04798705231974</v>
      </c>
      <c r="R913" s="150">
        <v>896.57751013648408</v>
      </c>
      <c r="S913" s="150">
        <v>1840.985247574316</v>
      </c>
      <c r="T913" s="150">
        <v>2931.5999952788047</v>
      </c>
      <c r="U913" s="150">
        <v>265.50339579883513</v>
      </c>
      <c r="V913" s="150">
        <v>1425.974488269577</v>
      </c>
      <c r="W913" s="150">
        <v>567.81773116102954</v>
      </c>
      <c r="X913" s="150">
        <v>2335.3236188805877</v>
      </c>
      <c r="Y913" s="150">
        <v>16981.15468963383</v>
      </c>
      <c r="Z913" s="150">
        <v>1203.5618511032333</v>
      </c>
      <c r="AA913" s="150">
        <v>11611.742959147416</v>
      </c>
      <c r="AB913" s="150">
        <v>0</v>
      </c>
      <c r="AC913" s="150">
        <v>1164.8961490673892</v>
      </c>
      <c r="AD913" s="150">
        <v>3286.835795008602</v>
      </c>
      <c r="AE913" s="150">
        <v>952.49343242832106</v>
      </c>
      <c r="AF913" s="150">
        <v>2765.2374190938476</v>
      </c>
      <c r="AG913" s="150">
        <v>15067.87659623205</v>
      </c>
      <c r="AH913" s="150">
        <v>2509.0247905253786</v>
      </c>
      <c r="AI913" s="150">
        <v>786.55381005404911</v>
      </c>
      <c r="AJ913" s="150">
        <v>6935.3373306633903</v>
      </c>
      <c r="AK913" s="150">
        <v>3861.9681447238895</v>
      </c>
      <c r="AL913" s="150">
        <v>90926.2734375</v>
      </c>
      <c r="AM913" s="150">
        <v>71466.578125</v>
      </c>
      <c r="AN913" s="150">
        <v>19459.68359375</v>
      </c>
      <c r="AO913" s="5" t="s">
        <v>1858</v>
      </c>
    </row>
    <row r="914" spans="1:41" ht="14.25" x14ac:dyDescent="0.45">
      <c r="A914" s="150">
        <v>2015</v>
      </c>
      <c r="B914" s="5" t="s">
        <v>1477</v>
      </c>
      <c r="C914" s="5" t="s">
        <v>278</v>
      </c>
      <c r="D914" s="5" t="s">
        <v>108</v>
      </c>
      <c r="E914" s="5" t="s">
        <v>292</v>
      </c>
      <c r="F914" s="5" t="s">
        <v>292</v>
      </c>
      <c r="G914" s="5" t="s">
        <v>88</v>
      </c>
      <c r="H914" s="5" t="s">
        <v>131</v>
      </c>
      <c r="I914" s="150">
        <v>2858.010101706042</v>
      </c>
      <c r="J914" s="150">
        <v>5467.7421633000004</v>
      </c>
      <c r="K914" s="150">
        <v>198.34857621440531</v>
      </c>
      <c r="L914" s="150">
        <v>206</v>
      </c>
      <c r="M914" s="150">
        <v>135.53886808420131</v>
      </c>
      <c r="N914" s="150">
        <v>604.26288</v>
      </c>
      <c r="O914" s="150">
        <v>857</v>
      </c>
      <c r="P914" s="150">
        <v>821.1</v>
      </c>
      <c r="Q914" s="150">
        <v>1051.2617335</v>
      </c>
      <c r="R914" s="150">
        <v>723.42094292575257</v>
      </c>
      <c r="S914" s="150">
        <v>1487.2568111303331</v>
      </c>
      <c r="T914" s="150">
        <v>1863</v>
      </c>
      <c r="U914" s="150">
        <v>255</v>
      </c>
      <c r="V914" s="150">
        <v>955</v>
      </c>
      <c r="W914" s="150">
        <v>468.27499999999998</v>
      </c>
      <c r="X914" s="150">
        <v>2643</v>
      </c>
      <c r="Y914" s="150">
        <v>15350</v>
      </c>
      <c r="Z914" s="150">
        <v>1094</v>
      </c>
      <c r="AA914" s="150">
        <v>8777.6204402286148</v>
      </c>
      <c r="AB914" s="150">
        <v>172</v>
      </c>
      <c r="AC914" s="150">
        <v>1132.8879999999999</v>
      </c>
      <c r="AD914" s="150">
        <v>3095.0654746</v>
      </c>
      <c r="AE914" s="150">
        <v>2036</v>
      </c>
      <c r="AF914" s="150">
        <v>2679.899100995196</v>
      </c>
      <c r="AG914" s="150">
        <v>14980</v>
      </c>
      <c r="AH914" s="150">
        <v>2926.0371017264288</v>
      </c>
      <c r="AI914" s="150">
        <v>711</v>
      </c>
      <c r="AJ914" s="150">
        <v>8573.1544488093259</v>
      </c>
      <c r="AK914" s="150">
        <v>3491</v>
      </c>
      <c r="AL914" s="150">
        <v>85612.8828125</v>
      </c>
      <c r="AM914" s="150">
        <v>67565.359375</v>
      </c>
      <c r="AN914" s="150">
        <v>18047.5234375</v>
      </c>
      <c r="AO914" s="5" t="s">
        <v>1862</v>
      </c>
    </row>
    <row r="915" spans="1:41" ht="14.25" x14ac:dyDescent="0.45">
      <c r="A915" s="150">
        <v>2015</v>
      </c>
      <c r="B915" s="5" t="s">
        <v>1476</v>
      </c>
      <c r="C915" s="5" t="s">
        <v>278</v>
      </c>
      <c r="D915" s="5" t="s">
        <v>108</v>
      </c>
      <c r="E915" s="5" t="s">
        <v>292</v>
      </c>
      <c r="F915" s="5" t="s">
        <v>292</v>
      </c>
      <c r="G915" s="5" t="s">
        <v>88</v>
      </c>
      <c r="H915" s="5" t="s">
        <v>131</v>
      </c>
      <c r="I915" s="150">
        <v>2945.2015117556421</v>
      </c>
      <c r="J915" s="150">
        <v>3361.58185125</v>
      </c>
      <c r="K915" s="150">
        <v>196</v>
      </c>
      <c r="L915" s="150">
        <v>205.9992</v>
      </c>
      <c r="M915" s="150">
        <v>114.7940127696009</v>
      </c>
      <c r="N915" s="150">
        <v>544.44299999999998</v>
      </c>
      <c r="O915" s="150">
        <v>878.32249999999988</v>
      </c>
      <c r="P915" s="150">
        <v>821.1</v>
      </c>
      <c r="Q915" s="150">
        <v>925.54751999999996</v>
      </c>
      <c r="R915" s="150">
        <v>545.8345589924935</v>
      </c>
      <c r="S915" s="150">
        <v>1156.2</v>
      </c>
      <c r="T915" s="150">
        <v>1807.075</v>
      </c>
      <c r="U915" s="150">
        <v>210.8</v>
      </c>
      <c r="V915" s="150">
        <v>754</v>
      </c>
      <c r="W915" s="150">
        <v>463.80399999999997</v>
      </c>
      <c r="X915" s="150">
        <v>1416.25</v>
      </c>
      <c r="Y915" s="150">
        <v>16096</v>
      </c>
      <c r="Z915" s="150">
        <v>590.84799999999996</v>
      </c>
      <c r="AA915" s="150">
        <v>8829.0582606833541</v>
      </c>
      <c r="AB915" s="150">
        <v>170</v>
      </c>
      <c r="AC915" s="150">
        <v>1105.044333606</v>
      </c>
      <c r="AD915" s="150">
        <v>2785.57275218</v>
      </c>
      <c r="AE915" s="150">
        <v>1375.3846153846159</v>
      </c>
      <c r="AF915" s="150">
        <v>3199</v>
      </c>
      <c r="AG915" s="150">
        <v>11950.82314695131</v>
      </c>
      <c r="AH915" s="150">
        <v>2064.5688799999998</v>
      </c>
      <c r="AI915" s="150">
        <v>840.48</v>
      </c>
      <c r="AJ915" s="150">
        <v>7368.2272813101863</v>
      </c>
      <c r="AK915" s="150">
        <v>3887</v>
      </c>
      <c r="AL915" s="150">
        <v>76608.9609375</v>
      </c>
      <c r="AM915" s="150">
        <v>60828.890625</v>
      </c>
      <c r="AN915" s="150">
        <v>15780.068359375</v>
      </c>
      <c r="AO915" s="5" t="s">
        <v>1863</v>
      </c>
    </row>
    <row r="916" spans="1:41" ht="14.25" x14ac:dyDescent="0.45">
      <c r="A916" s="150">
        <v>2015</v>
      </c>
      <c r="B916" s="5" t="s">
        <v>1478</v>
      </c>
      <c r="C916" s="5" t="s">
        <v>278</v>
      </c>
      <c r="D916" s="5" t="s">
        <v>108</v>
      </c>
      <c r="E916" s="5" t="s">
        <v>292</v>
      </c>
      <c r="F916" s="5" t="s">
        <v>292</v>
      </c>
      <c r="G916" s="5" t="s">
        <v>88</v>
      </c>
      <c r="H916" s="5" t="s">
        <v>131</v>
      </c>
      <c r="I916" s="150">
        <v>2763.558367582034</v>
      </c>
      <c r="J916" s="150">
        <v>6160.1246133078703</v>
      </c>
      <c r="K916" s="150">
        <v>195</v>
      </c>
      <c r="L916" s="150">
        <v>165</v>
      </c>
      <c r="M916" s="150">
        <v>180</v>
      </c>
      <c r="N916" s="150">
        <v>472</v>
      </c>
      <c r="O916" s="150">
        <v>835.9</v>
      </c>
      <c r="P916" s="150">
        <v>805</v>
      </c>
      <c r="Q916" s="150">
        <v>659.01800000000003</v>
      </c>
      <c r="R916" s="150">
        <v>810.45518000000004</v>
      </c>
      <c r="S916" s="150">
        <v>1664.14617066745</v>
      </c>
      <c r="T916" s="150">
        <v>2650</v>
      </c>
      <c r="U916" s="150">
        <v>240</v>
      </c>
      <c r="V916" s="150">
        <v>1289</v>
      </c>
      <c r="W916" s="150">
        <v>513.27499999999998</v>
      </c>
      <c r="X916" s="150">
        <v>2111</v>
      </c>
      <c r="Y916" s="150">
        <v>15350</v>
      </c>
      <c r="Z916" s="150">
        <v>1087.9516000000001</v>
      </c>
      <c r="AA916" s="150">
        <v>10496.35656</v>
      </c>
      <c r="AB916" s="150"/>
      <c r="AC916" s="150">
        <v>1105</v>
      </c>
      <c r="AD916" s="150">
        <v>2971.1129999999998</v>
      </c>
      <c r="AE916" s="150">
        <v>861</v>
      </c>
      <c r="AF916" s="150">
        <v>2499.617673761727</v>
      </c>
      <c r="AG916" s="150">
        <v>13620.5052</v>
      </c>
      <c r="AH916" s="150">
        <v>2268.0160000000001</v>
      </c>
      <c r="AI916" s="150">
        <v>711</v>
      </c>
      <c r="AJ916" s="150">
        <v>6269.151301629101</v>
      </c>
      <c r="AK916" s="150">
        <v>3491</v>
      </c>
      <c r="AL916" s="150">
        <v>82244.1875</v>
      </c>
      <c r="AM916" s="150">
        <v>64653.73828125</v>
      </c>
      <c r="AN916" s="150">
        <v>17590.44921875</v>
      </c>
      <c r="AO916" s="5" t="s">
        <v>1861</v>
      </c>
    </row>
    <row r="917" spans="1:41" ht="14.25" x14ac:dyDescent="0.45">
      <c r="A917" s="150">
        <v>2015</v>
      </c>
      <c r="B917" s="5" t="s">
        <v>1478</v>
      </c>
      <c r="C917" s="5" t="s">
        <v>278</v>
      </c>
      <c r="D917" s="5" t="s">
        <v>108</v>
      </c>
      <c r="E917" s="5" t="s">
        <v>113</v>
      </c>
      <c r="F917" s="5" t="s">
        <v>113</v>
      </c>
      <c r="G917" s="5" t="s">
        <v>87</v>
      </c>
      <c r="H917" s="5" t="s">
        <v>131</v>
      </c>
      <c r="I917" s="150">
        <v>2096.5091414357466</v>
      </c>
      <c r="J917" s="150">
        <v>3038.4203684441295</v>
      </c>
      <c r="K917" s="150">
        <v>271.0347165446442</v>
      </c>
      <c r="L917" s="150">
        <v>370.59848996920738</v>
      </c>
      <c r="M917" s="150">
        <v>1624.0842721014744</v>
      </c>
      <c r="N917" s="150">
        <v>661.54596119876419</v>
      </c>
      <c r="O917" s="150">
        <v>1147.0321955867244</v>
      </c>
      <c r="P917" s="150">
        <v>1637.2709407594834</v>
      </c>
      <c r="Q917" s="150">
        <v>498.20716583917169</v>
      </c>
      <c r="R917" s="150">
        <v>925.52132964156965</v>
      </c>
      <c r="S917" s="150">
        <v>1255.0902835158972</v>
      </c>
      <c r="T917" s="150">
        <v>995.6377342456318</v>
      </c>
      <c r="U917" s="150">
        <v>159.74454313896581</v>
      </c>
      <c r="V917" s="150">
        <v>867.31109294286148</v>
      </c>
      <c r="W917" s="150">
        <v>284.4094501080105</v>
      </c>
      <c r="X917" s="150">
        <v>2876.2867878207139</v>
      </c>
      <c r="Y917" s="150">
        <v>8048.0716851521902</v>
      </c>
      <c r="Z917" s="150">
        <v>1709.3617503037619</v>
      </c>
      <c r="AA917" s="150">
        <v>7005.1432272438497</v>
      </c>
      <c r="AB917" s="150">
        <v>0</v>
      </c>
      <c r="AC917" s="150">
        <v>1427.0807524187389</v>
      </c>
      <c r="AD917" s="150">
        <v>4790.1237658706505</v>
      </c>
      <c r="AE917" s="150">
        <v>1966.9376572097037</v>
      </c>
      <c r="AF917" s="150">
        <v>3397.036000932118</v>
      </c>
      <c r="AG917" s="150">
        <v>13904.022448429398</v>
      </c>
      <c r="AH917" s="150">
        <v>2829.522789707346</v>
      </c>
      <c r="AI917" s="150">
        <v>632.7830933205571</v>
      </c>
      <c r="AJ917" s="150">
        <v>2780.580399698817</v>
      </c>
      <c r="AK917" s="150">
        <v>528.79426329934665</v>
      </c>
      <c r="AL917" s="150">
        <v>67728.1640625</v>
      </c>
      <c r="AM917" s="150">
        <v>50493.36328125</v>
      </c>
      <c r="AN917" s="150">
        <v>17234.798828125</v>
      </c>
      <c r="AO917" s="5" t="s">
        <v>1864</v>
      </c>
    </row>
    <row r="918" spans="1:41" ht="14.25" x14ac:dyDescent="0.45">
      <c r="A918" s="150">
        <v>2015</v>
      </c>
      <c r="B918" s="5" t="s">
        <v>1477</v>
      </c>
      <c r="C918" s="5" t="s">
        <v>278</v>
      </c>
      <c r="D918" s="5" t="s">
        <v>108</v>
      </c>
      <c r="E918" s="5" t="s">
        <v>113</v>
      </c>
      <c r="F918" s="5" t="s">
        <v>113</v>
      </c>
      <c r="G918" s="5" t="s">
        <v>87</v>
      </c>
      <c r="H918" s="5" t="s">
        <v>131</v>
      </c>
      <c r="I918" s="150">
        <v>2076.4394889483242</v>
      </c>
      <c r="J918" s="150">
        <v>3612.642696475782</v>
      </c>
      <c r="K918" s="150">
        <v>270.59827664036499</v>
      </c>
      <c r="L918" s="150">
        <v>305.46063129955314</v>
      </c>
      <c r="M918" s="150">
        <v>1737.5840258706464</v>
      </c>
      <c r="N918" s="150">
        <v>787.87482765922084</v>
      </c>
      <c r="O918" s="150">
        <v>1147.6908502088281</v>
      </c>
      <c r="P918" s="150">
        <v>1592.8399562913683</v>
      </c>
      <c r="Q918" s="150">
        <v>791.90733774006765</v>
      </c>
      <c r="R918" s="150">
        <v>615.1407585239424</v>
      </c>
      <c r="S918" s="150">
        <v>970.91208177531678</v>
      </c>
      <c r="T918" s="150">
        <v>1106.7414177520041</v>
      </c>
      <c r="U918" s="150">
        <v>159.8134607233894</v>
      </c>
      <c r="V918" s="150">
        <v>781.35944093291482</v>
      </c>
      <c r="W918" s="150">
        <v>284.53215108986268</v>
      </c>
      <c r="X918" s="150">
        <v>1702.1683005025823</v>
      </c>
      <c r="Y918" s="150">
        <v>8051.5438141458299</v>
      </c>
      <c r="Z918" s="150">
        <v>1834.9772706328226</v>
      </c>
      <c r="AA918" s="150">
        <v>7810.2932402283413</v>
      </c>
      <c r="AB918" s="150">
        <v>120.63481453496844</v>
      </c>
      <c r="AC918" s="150">
        <v>1396.7076692030291</v>
      </c>
      <c r="AD918" s="150">
        <v>3322.7114986525453</v>
      </c>
      <c r="AE918" s="150">
        <v>1660.1121266280061</v>
      </c>
      <c r="AF918" s="150">
        <v>3248.5998213369976</v>
      </c>
      <c r="AG918" s="150">
        <v>8316.0550129885578</v>
      </c>
      <c r="AH918" s="150">
        <v>3041.019955351208</v>
      </c>
      <c r="AI918" s="150">
        <v>633.05609095414627</v>
      </c>
      <c r="AJ918" s="150">
        <v>4398.8096038549229</v>
      </c>
      <c r="AK918" s="150">
        <v>529.02239768545792</v>
      </c>
      <c r="AL918" s="150">
        <v>62307.25</v>
      </c>
      <c r="AM918" s="150">
        <v>47440.57421875</v>
      </c>
      <c r="AN918" s="150">
        <v>14866.6708984375</v>
      </c>
      <c r="AO918" s="5" t="s">
        <v>1865</v>
      </c>
    </row>
    <row r="919" spans="1:41" ht="14.25" x14ac:dyDescent="0.45">
      <c r="A919" s="150">
        <v>2015</v>
      </c>
      <c r="B919" s="5" t="s">
        <v>1476</v>
      </c>
      <c r="C919" s="5" t="s">
        <v>278</v>
      </c>
      <c r="D919" s="5" t="s">
        <v>108</v>
      </c>
      <c r="E919" s="5" t="s">
        <v>113</v>
      </c>
      <c r="F919" s="5" t="s">
        <v>113</v>
      </c>
      <c r="G919" s="5" t="s">
        <v>87</v>
      </c>
      <c r="H919" s="5" t="s">
        <v>131</v>
      </c>
      <c r="I919" s="150">
        <v>1632.8695615901963</v>
      </c>
      <c r="J919" s="150">
        <v>4751.5384305892167</v>
      </c>
      <c r="K919" s="150">
        <v>273.98009447587839</v>
      </c>
      <c r="L919" s="150">
        <v>297.56034850863841</v>
      </c>
      <c r="M919" s="150">
        <v>1533.1581096524965</v>
      </c>
      <c r="N919" s="150">
        <v>757.93673676728656</v>
      </c>
      <c r="O919" s="150">
        <v>1052.1284775569593</v>
      </c>
      <c r="P919" s="150">
        <v>1661.8464746897541</v>
      </c>
      <c r="Q919" s="150">
        <v>648.57937864802318</v>
      </c>
      <c r="R919" s="150">
        <v>784.90805590380535</v>
      </c>
      <c r="S919" s="150">
        <v>902.78686868281238</v>
      </c>
      <c r="T919" s="150">
        <v>1077.9544700690299</v>
      </c>
      <c r="U919" s="150">
        <v>146.91104611798909</v>
      </c>
      <c r="V919" s="150">
        <v>779.27125232073615</v>
      </c>
      <c r="W919" s="150">
        <v>292.42883608341401</v>
      </c>
      <c r="X919" s="150">
        <v>1435.026888279396</v>
      </c>
      <c r="Y919" s="150">
        <v>7750.0434921004617</v>
      </c>
      <c r="Z919" s="150">
        <v>1446.2555806759483</v>
      </c>
      <c r="AA919" s="150">
        <v>7807.3803834676464</v>
      </c>
      <c r="AB919" s="150">
        <v>97.689623850005816</v>
      </c>
      <c r="AC919" s="150">
        <v>1448.1925301143535</v>
      </c>
      <c r="AD919" s="150">
        <v>2888.7978327763567</v>
      </c>
      <c r="AE919" s="150">
        <v>1347.4430875862872</v>
      </c>
      <c r="AF919" s="150">
        <v>3972.7813063926715</v>
      </c>
      <c r="AG919" s="150">
        <v>7781.5370206803545</v>
      </c>
      <c r="AH919" s="150">
        <v>2920.5267488812947</v>
      </c>
      <c r="AI919" s="150">
        <v>642.28120508279687</v>
      </c>
      <c r="AJ919" s="150">
        <v>4420.5729555096359</v>
      </c>
      <c r="AK919" s="150">
        <v>543.4687119931358</v>
      </c>
      <c r="AL919" s="150">
        <v>61095.85546875</v>
      </c>
      <c r="AM919" s="150">
        <v>47435.62890625</v>
      </c>
      <c r="AN919" s="150">
        <v>13660.2265625</v>
      </c>
      <c r="AO919" s="5" t="s">
        <v>1866</v>
      </c>
    </row>
    <row r="920" spans="1:41" ht="14.25" x14ac:dyDescent="0.45">
      <c r="A920" s="150">
        <v>2015</v>
      </c>
      <c r="B920" s="5" t="s">
        <v>1477</v>
      </c>
      <c r="C920" s="5" t="s">
        <v>278</v>
      </c>
      <c r="D920" s="5" t="s">
        <v>108</v>
      </c>
      <c r="E920" s="5" t="s">
        <v>113</v>
      </c>
      <c r="F920" s="5" t="s">
        <v>113</v>
      </c>
      <c r="G920" s="5" t="s">
        <v>88</v>
      </c>
      <c r="H920" s="5" t="s">
        <v>131</v>
      </c>
      <c r="I920" s="150">
        <v>1895.125267346154</v>
      </c>
      <c r="J920" s="150">
        <v>3329.5</v>
      </c>
      <c r="K920" s="150">
        <v>249.2097989949749</v>
      </c>
      <c r="L920" s="150">
        <v>276</v>
      </c>
      <c r="M920" s="150">
        <v>1570</v>
      </c>
      <c r="N920" s="150">
        <v>721.85341799999992</v>
      </c>
      <c r="O920" s="150">
        <v>1063</v>
      </c>
      <c r="P920" s="150">
        <v>1509.6</v>
      </c>
      <c r="Q920" s="150">
        <v>715.53058830000009</v>
      </c>
      <c r="R920" s="150">
        <v>563.54019541701416</v>
      </c>
      <c r="S920" s="150">
        <v>877.27093809086705</v>
      </c>
      <c r="T920" s="150">
        <v>1035</v>
      </c>
      <c r="U920" s="150">
        <v>147.28800000000001</v>
      </c>
      <c r="V920" s="150">
        <v>720</v>
      </c>
      <c r="W920" s="150">
        <v>257.08999999999997</v>
      </c>
      <c r="X920" s="150">
        <v>1587</v>
      </c>
      <c r="Y920" s="150">
        <v>7275</v>
      </c>
      <c r="Z920" s="150">
        <v>1658</v>
      </c>
      <c r="AA920" s="150">
        <v>7201.0682842848964</v>
      </c>
      <c r="AB920" s="150">
        <v>109</v>
      </c>
      <c r="AC920" s="150">
        <v>1322.576</v>
      </c>
      <c r="AD920" s="150">
        <v>3002.2473591000012</v>
      </c>
      <c r="AE920" s="150">
        <v>1500</v>
      </c>
      <c r="AF920" s="150">
        <v>2935.2834991352388</v>
      </c>
      <c r="AG920" s="150">
        <v>7744</v>
      </c>
      <c r="AH920" s="150">
        <v>2846.9855295000002</v>
      </c>
      <c r="AI920" s="150">
        <v>572</v>
      </c>
      <c r="AJ920" s="150">
        <v>4114.8614390172488</v>
      </c>
      <c r="AK920" s="150">
        <v>478</v>
      </c>
      <c r="AL920" s="150">
        <v>57276.03125</v>
      </c>
      <c r="AM920" s="150">
        <v>43629.23046875</v>
      </c>
      <c r="AN920" s="150">
        <v>13646.8037109375</v>
      </c>
      <c r="AO920" s="5" t="s">
        <v>1869</v>
      </c>
    </row>
    <row r="921" spans="1:41" ht="14.25" x14ac:dyDescent="0.45">
      <c r="A921" s="150">
        <v>2015</v>
      </c>
      <c r="B921" s="5" t="s">
        <v>1476</v>
      </c>
      <c r="C921" s="5" t="s">
        <v>278</v>
      </c>
      <c r="D921" s="5" t="s">
        <v>108</v>
      </c>
      <c r="E921" s="5" t="s">
        <v>113</v>
      </c>
      <c r="F921" s="5" t="s">
        <v>113</v>
      </c>
      <c r="G921" s="5" t="s">
        <v>88</v>
      </c>
      <c r="H921" s="5" t="s">
        <v>131</v>
      </c>
      <c r="I921" s="150">
        <v>1483.871292712282</v>
      </c>
      <c r="J921" s="150">
        <v>4140.5131250000004</v>
      </c>
      <c r="K921" s="150">
        <v>259</v>
      </c>
      <c r="L921" s="150">
        <v>275.70600000000002</v>
      </c>
      <c r="M921" s="150">
        <v>1399.5281078999999</v>
      </c>
      <c r="N921" s="150">
        <v>702.67499999999995</v>
      </c>
      <c r="O921" s="150">
        <v>984.43562499999985</v>
      </c>
      <c r="P921" s="150">
        <v>1509.6</v>
      </c>
      <c r="Q921" s="150">
        <v>591.47161600000004</v>
      </c>
      <c r="R921" s="150">
        <v>712.80823641898576</v>
      </c>
      <c r="S921" s="150">
        <v>824.09999999999991</v>
      </c>
      <c r="T921" s="150">
        <v>1008.6</v>
      </c>
      <c r="U921" s="150">
        <v>127</v>
      </c>
      <c r="V921" s="150">
        <v>711</v>
      </c>
      <c r="W921" s="150">
        <v>264.59688</v>
      </c>
      <c r="X921" s="150">
        <v>1355.69127906106</v>
      </c>
      <c r="Y921" s="150">
        <v>7311</v>
      </c>
      <c r="Z921" s="150">
        <v>1318.912</v>
      </c>
      <c r="AA921" s="150">
        <v>7243.2673358401153</v>
      </c>
      <c r="AB921" s="150">
        <v>87</v>
      </c>
      <c r="AC921" s="150">
        <v>1353.6956824312499</v>
      </c>
      <c r="AD921" s="150">
        <v>2619.0014740000001</v>
      </c>
      <c r="AE921" s="150">
        <v>1230.7692307692309</v>
      </c>
      <c r="AF921" s="150">
        <v>3681</v>
      </c>
      <c r="AG921" s="150">
        <v>7148.9620174359688</v>
      </c>
      <c r="AH921" s="150">
        <v>2717.992749999999</v>
      </c>
      <c r="AI921" s="150">
        <v>583.44000000000005</v>
      </c>
      <c r="AJ921" s="150">
        <v>4116.0061121500958</v>
      </c>
      <c r="AK921" s="150">
        <v>486</v>
      </c>
      <c r="AL921" s="150">
        <v>56247.64453125</v>
      </c>
      <c r="AM921" s="150">
        <v>43658.2578125</v>
      </c>
      <c r="AN921" s="150">
        <v>12589.38671875</v>
      </c>
      <c r="AO921" s="5" t="s">
        <v>1867</v>
      </c>
    </row>
    <row r="922" spans="1:41" ht="14.25" x14ac:dyDescent="0.45">
      <c r="A922" s="150">
        <v>2015</v>
      </c>
      <c r="B922" s="5" t="s">
        <v>1478</v>
      </c>
      <c r="C922" s="5" t="s">
        <v>278</v>
      </c>
      <c r="D922" s="5" t="s">
        <v>108</v>
      </c>
      <c r="E922" s="5" t="s">
        <v>113</v>
      </c>
      <c r="F922" s="5" t="s">
        <v>113</v>
      </c>
      <c r="G922" s="5" t="s">
        <v>88</v>
      </c>
      <c r="H922" s="5" t="s">
        <v>131</v>
      </c>
      <c r="I922" s="150">
        <v>1895.125267346154</v>
      </c>
      <c r="J922" s="150">
        <v>2746.55955428571</v>
      </c>
      <c r="K922" s="150">
        <v>245</v>
      </c>
      <c r="L922" s="150">
        <v>335</v>
      </c>
      <c r="M922" s="150">
        <v>1468.08</v>
      </c>
      <c r="N922" s="150">
        <v>598</v>
      </c>
      <c r="O922" s="150">
        <v>1036.8520000000001</v>
      </c>
      <c r="P922" s="150">
        <v>1480</v>
      </c>
      <c r="Q922" s="150">
        <v>450.351</v>
      </c>
      <c r="R922" s="150">
        <v>836.61874999999998</v>
      </c>
      <c r="S922" s="150">
        <v>1134.5303781803341</v>
      </c>
      <c r="T922" s="150">
        <v>900</v>
      </c>
      <c r="U922" s="150">
        <v>144.4</v>
      </c>
      <c r="V922" s="150">
        <v>784</v>
      </c>
      <c r="W922" s="150">
        <v>257.08999999999997</v>
      </c>
      <c r="X922" s="150">
        <v>2600</v>
      </c>
      <c r="Y922" s="150">
        <v>7275</v>
      </c>
      <c r="Z922" s="150">
        <v>1545.1659999999999</v>
      </c>
      <c r="AA922" s="150">
        <v>6332.2518700000001</v>
      </c>
      <c r="AB922" s="150"/>
      <c r="AC922" s="150">
        <v>1354</v>
      </c>
      <c r="AD922" s="150">
        <v>4330</v>
      </c>
      <c r="AE922" s="150">
        <v>1778</v>
      </c>
      <c r="AF922" s="150">
        <v>3070.727731261979</v>
      </c>
      <c r="AG922" s="150">
        <v>12568.447109999999</v>
      </c>
      <c r="AH922" s="150">
        <v>2557.7280000000001</v>
      </c>
      <c r="AI922" s="150">
        <v>572</v>
      </c>
      <c r="AJ922" s="150">
        <v>2513.4868573708991</v>
      </c>
      <c r="AK922" s="150">
        <v>478</v>
      </c>
      <c r="AL922" s="150">
        <v>61286.41015625</v>
      </c>
      <c r="AM922" s="150">
        <v>45707.13671875</v>
      </c>
      <c r="AN922" s="150">
        <v>15579.279296875</v>
      </c>
      <c r="AO922" s="5" t="s">
        <v>1868</v>
      </c>
    </row>
    <row r="923" spans="1:41" ht="14.25" x14ac:dyDescent="0.45">
      <c r="A923" s="150">
        <v>2015</v>
      </c>
      <c r="B923" s="5" t="s">
        <v>1477</v>
      </c>
      <c r="C923" s="5" t="s">
        <v>278</v>
      </c>
      <c r="D923" s="5" t="s">
        <v>108</v>
      </c>
      <c r="E923" s="5" t="s">
        <v>114</v>
      </c>
      <c r="F923" s="5" t="s">
        <v>114</v>
      </c>
      <c r="G923" s="5" t="s">
        <v>87</v>
      </c>
      <c r="H923" s="5" t="s">
        <v>131</v>
      </c>
      <c r="I923" s="150">
        <v>4569.2303570011727</v>
      </c>
      <c r="J923" s="150">
        <v>5265.9665072931302</v>
      </c>
      <c r="K923" s="150">
        <v>803.66775498945685</v>
      </c>
      <c r="L923" s="150">
        <v>170.43817833380862</v>
      </c>
      <c r="M923" s="150">
        <v>1929.0502911417432</v>
      </c>
      <c r="N923" s="150">
        <v>2770.1217517866316</v>
      </c>
      <c r="O923" s="150">
        <v>1634.6570740197101</v>
      </c>
      <c r="P923" s="150">
        <v>2014.2693803086474</v>
      </c>
      <c r="Q923" s="150">
        <v>987.21334463478763</v>
      </c>
      <c r="R923" s="150">
        <v>2747.3693617204863</v>
      </c>
      <c r="S923" s="150">
        <v>2652.8591783515535</v>
      </c>
      <c r="T923" s="150">
        <v>2988.2018279304111</v>
      </c>
      <c r="U923" s="150">
        <v>284.98591507114105</v>
      </c>
      <c r="V923" s="150">
        <v>2915.1568943587786</v>
      </c>
      <c r="W923" s="150">
        <v>2222.3035646034914</v>
      </c>
      <c r="X923" s="150">
        <v>3072.0133139349318</v>
      </c>
      <c r="Y923" s="150">
        <v>17536.317764280506</v>
      </c>
      <c r="Z923" s="150">
        <v>2241.1513709478081</v>
      </c>
      <c r="AA923" s="150">
        <v>13358.782820041835</v>
      </c>
      <c r="AB923" s="150">
        <v>867.68527151757121</v>
      </c>
      <c r="AC923" s="150">
        <v>2671.6737824533379</v>
      </c>
      <c r="AD923" s="150">
        <v>1828.3368221263106</v>
      </c>
      <c r="AE923" s="150">
        <v>4453.800897278059</v>
      </c>
      <c r="AF923" s="150">
        <v>7849.0101346972124</v>
      </c>
      <c r="AG923" s="150">
        <v>47963.959562536351</v>
      </c>
      <c r="AH923" s="150">
        <v>6502.4186829569926</v>
      </c>
      <c r="AI923" s="150">
        <v>1235.1234222112366</v>
      </c>
      <c r="AJ923" s="150">
        <v>5114.9849497793721</v>
      </c>
      <c r="AK923" s="150">
        <v>2543.1766768866592</v>
      </c>
      <c r="AL923" s="150">
        <v>151193.921875</v>
      </c>
      <c r="AM923" s="150">
        <v>122914.4296875</v>
      </c>
      <c r="AN923" s="150">
        <v>28279.4921875</v>
      </c>
      <c r="AO923" s="5" t="s">
        <v>1870</v>
      </c>
    </row>
    <row r="924" spans="1:41" ht="14.25" x14ac:dyDescent="0.45">
      <c r="A924" s="150">
        <v>2015</v>
      </c>
      <c r="B924" s="5" t="s">
        <v>1476</v>
      </c>
      <c r="C924" s="5" t="s">
        <v>278</v>
      </c>
      <c r="D924" s="5" t="s">
        <v>108</v>
      </c>
      <c r="E924" s="5" t="s">
        <v>114</v>
      </c>
      <c r="F924" s="5" t="s">
        <v>114</v>
      </c>
      <c r="G924" s="5" t="s">
        <v>87</v>
      </c>
      <c r="H924" s="5" t="s">
        <v>131</v>
      </c>
      <c r="I924" s="150">
        <v>6611.1334600543451</v>
      </c>
      <c r="J924" s="150">
        <v>628.80677420693405</v>
      </c>
      <c r="K924" s="150">
        <v>0</v>
      </c>
      <c r="L924" s="150">
        <v>181.56795605225219</v>
      </c>
      <c r="M924" s="150">
        <v>2409.8020267857451</v>
      </c>
      <c r="N924" s="150">
        <v>3930.0423387933379</v>
      </c>
      <c r="O924" s="150">
        <v>1157.6781860845517</v>
      </c>
      <c r="P924" s="150">
        <v>2054.8507085690881</v>
      </c>
      <c r="Q924" s="150">
        <v>1233.0913777651615</v>
      </c>
      <c r="R924" s="150">
        <v>2503.9954448767348</v>
      </c>
      <c r="S924" s="150">
        <v>2046.9906238915014</v>
      </c>
      <c r="T924" s="150">
        <v>2897.0026383105173</v>
      </c>
      <c r="U924" s="150">
        <v>263.74581507796472</v>
      </c>
      <c r="V924" s="150">
        <v>3240.600625645021</v>
      </c>
      <c r="W924" s="150">
        <v>1240.7705098190395</v>
      </c>
      <c r="X924" s="150">
        <v>5193.0524978312205</v>
      </c>
      <c r="Y924" s="150">
        <v>18192.727420894189</v>
      </c>
      <c r="Z924" s="150">
        <v>1504.9347450994633</v>
      </c>
      <c r="AA924" s="150">
        <v>16811.693601951079</v>
      </c>
      <c r="AB924" s="150">
        <v>880.3294838897076</v>
      </c>
      <c r="AC924" s="150">
        <v>3141.2198888564662</v>
      </c>
      <c r="AD924" s="150">
        <v>2235.7203803129296</v>
      </c>
      <c r="AE924" s="150">
        <v>3761.2217368802853</v>
      </c>
      <c r="AF924" s="150">
        <v>8881.2869791647117</v>
      </c>
      <c r="AG924" s="150">
        <v>47653.877446131097</v>
      </c>
      <c r="AH924" s="150">
        <v>7643.5294153860095</v>
      </c>
      <c r="AI924" s="150">
        <v>1253.1220714552471</v>
      </c>
      <c r="AJ924" s="150">
        <v>4673.5216647029329</v>
      </c>
      <c r="AK924" s="150">
        <v>1815.679560522522</v>
      </c>
      <c r="AL924" s="150">
        <v>154041.984375</v>
      </c>
      <c r="AM924" s="150">
        <v>125268.3203125</v>
      </c>
      <c r="AN924" s="150">
        <v>28773.677734375</v>
      </c>
      <c r="AO924" s="5" t="s">
        <v>1871</v>
      </c>
    </row>
    <row r="925" spans="1:41" ht="14.25" x14ac:dyDescent="0.45">
      <c r="A925" s="150">
        <v>2015</v>
      </c>
      <c r="B925" s="5" t="s">
        <v>1478</v>
      </c>
      <c r="C925" s="5" t="s">
        <v>278</v>
      </c>
      <c r="D925" s="5" t="s">
        <v>108</v>
      </c>
      <c r="E925" s="5" t="s">
        <v>114</v>
      </c>
      <c r="F925" s="5" t="s">
        <v>114</v>
      </c>
      <c r="G925" s="5" t="s">
        <v>87</v>
      </c>
      <c r="H925" s="5" t="s">
        <v>131</v>
      </c>
      <c r="I925" s="150">
        <v>4283.4547855545406</v>
      </c>
      <c r="J925" s="150">
        <v>4266.8608233171135</v>
      </c>
      <c r="K925" s="150">
        <v>803.14777229147626</v>
      </c>
      <c r="L925" s="150">
        <v>359.53584847758924</v>
      </c>
      <c r="M925" s="150">
        <v>1928.5978605922028</v>
      </c>
      <c r="N925" s="150">
        <v>3927.2377295244364</v>
      </c>
      <c r="O925" s="150">
        <v>1443.648164316555</v>
      </c>
      <c r="P925" s="150">
        <v>2143.9399210755937</v>
      </c>
      <c r="Q925" s="150">
        <v>1468.0667328810348</v>
      </c>
      <c r="R925" s="150">
        <v>2827.6111652575942</v>
      </c>
      <c r="S925" s="150">
        <v>3479.200749113902</v>
      </c>
      <c r="T925" s="150">
        <v>2101.901883407445</v>
      </c>
      <c r="U925" s="150">
        <v>284.8630184091669</v>
      </c>
      <c r="V925" s="150">
        <v>2461.4377318850343</v>
      </c>
      <c r="W925" s="150">
        <v>2140.6211286281082</v>
      </c>
      <c r="X925" s="150">
        <v>2858.5865614341251</v>
      </c>
      <c r="Y925" s="150">
        <v>17528.75544346893</v>
      </c>
      <c r="Z925" s="150">
        <v>631.44893875666787</v>
      </c>
      <c r="AA925" s="150">
        <v>10617.171611567213</v>
      </c>
      <c r="AB925" s="150">
        <v>0</v>
      </c>
      <c r="AC925" s="150">
        <v>3094.2208252055912</v>
      </c>
      <c r="AD925" s="150">
        <v>1605.8408700176471</v>
      </c>
      <c r="AE925" s="150">
        <v>3247.9915419390832</v>
      </c>
      <c r="AF925" s="150">
        <v>7328.6422716943543</v>
      </c>
      <c r="AG925" s="150">
        <v>46169.254638376464</v>
      </c>
      <c r="AH925" s="150">
        <v>4622.7913569325838</v>
      </c>
      <c r="AI925" s="150">
        <v>1234.5907904645835</v>
      </c>
      <c r="AJ925" s="150">
        <v>4710.5565939330918</v>
      </c>
      <c r="AK925" s="150">
        <v>2542.1950147738467</v>
      </c>
      <c r="AL925" s="150">
        <v>140112.171875</v>
      </c>
      <c r="AM925" s="150">
        <v>115351.046875</v>
      </c>
      <c r="AN925" s="150">
        <v>24761.12109375</v>
      </c>
      <c r="AO925" s="5" t="s">
        <v>1872</v>
      </c>
    </row>
    <row r="926" spans="1:41" ht="14.25" x14ac:dyDescent="0.45">
      <c r="A926" s="150">
        <v>2015</v>
      </c>
      <c r="B926" s="5" t="s">
        <v>1476</v>
      </c>
      <c r="C926" s="5" t="s">
        <v>278</v>
      </c>
      <c r="D926" s="5" t="s">
        <v>108</v>
      </c>
      <c r="E926" s="5" t="s">
        <v>114</v>
      </c>
      <c r="F926" s="5" t="s">
        <v>114</v>
      </c>
      <c r="G926" s="5" t="s">
        <v>88</v>
      </c>
      <c r="H926" s="5" t="s">
        <v>131</v>
      </c>
      <c r="I926" s="150">
        <v>6007.8718989106346</v>
      </c>
      <c r="J926" s="150">
        <v>585</v>
      </c>
      <c r="K926" s="150"/>
      <c r="L926" s="150">
        <v>168.23267999999999</v>
      </c>
      <c r="M926" s="150">
        <v>2199.7637749999999</v>
      </c>
      <c r="N926" s="150">
        <v>3643.5</v>
      </c>
      <c r="O926" s="150">
        <v>1083.194375</v>
      </c>
      <c r="P926" s="150">
        <v>1938</v>
      </c>
      <c r="Q926" s="150">
        <v>1072.423</v>
      </c>
      <c r="R926" s="150">
        <v>2273.9842757869519</v>
      </c>
      <c r="S926" s="150">
        <v>1868.575</v>
      </c>
      <c r="T926" s="150">
        <v>2710.6125000000002</v>
      </c>
      <c r="U926" s="150">
        <v>228</v>
      </c>
      <c r="V926" s="150">
        <v>2958</v>
      </c>
      <c r="W926" s="150">
        <v>1122.68</v>
      </c>
      <c r="X926" s="150">
        <v>4906.4567808810007</v>
      </c>
      <c r="Y926" s="150">
        <v>16549</v>
      </c>
      <c r="Z926" s="150">
        <v>1397.085184</v>
      </c>
      <c r="AA926" s="150">
        <v>15596.984538504021</v>
      </c>
      <c r="AB926" s="150">
        <v>784</v>
      </c>
      <c r="AC926" s="150">
        <v>2936.2503345990872</v>
      </c>
      <c r="AD926" s="150">
        <v>2026.9175312499999</v>
      </c>
      <c r="AE926" s="150">
        <v>3435.541008373918</v>
      </c>
      <c r="AF926" s="150">
        <v>8229</v>
      </c>
      <c r="AG926" s="150">
        <v>43780.814874821401</v>
      </c>
      <c r="AH926" s="150">
        <v>7077.7086590357321</v>
      </c>
      <c r="AI926" s="150">
        <v>1138.32</v>
      </c>
      <c r="AJ926" s="150">
        <v>4351.5272637244534</v>
      </c>
      <c r="AK926" s="150">
        <v>1682</v>
      </c>
      <c r="AL926" s="150">
        <v>141751.4375</v>
      </c>
      <c r="AM926" s="150">
        <v>115151.2109375</v>
      </c>
      <c r="AN926" s="150">
        <v>26600.228515625</v>
      </c>
      <c r="AO926" s="5" t="s">
        <v>1875</v>
      </c>
    </row>
    <row r="927" spans="1:41" ht="14.25" x14ac:dyDescent="0.45">
      <c r="A927" s="150">
        <v>2015</v>
      </c>
      <c r="B927" s="5" t="s">
        <v>1477</v>
      </c>
      <c r="C927" s="5" t="s">
        <v>278</v>
      </c>
      <c r="D927" s="5" t="s">
        <v>108</v>
      </c>
      <c r="E927" s="5" t="s">
        <v>114</v>
      </c>
      <c r="F927" s="5" t="s">
        <v>114</v>
      </c>
      <c r="G927" s="5" t="s">
        <v>88</v>
      </c>
      <c r="H927" s="5" t="s">
        <v>131</v>
      </c>
      <c r="I927" s="150">
        <v>4170.2462065310428</v>
      </c>
      <c r="J927" s="150">
        <v>4823.8064802652161</v>
      </c>
      <c r="K927" s="150">
        <v>740.14469776482417</v>
      </c>
      <c r="L927" s="150">
        <v>154</v>
      </c>
      <c r="M927" s="150">
        <v>1743</v>
      </c>
      <c r="N927" s="150">
        <v>2537.994342</v>
      </c>
      <c r="O927" s="150">
        <v>1514</v>
      </c>
      <c r="P927" s="150">
        <v>1938</v>
      </c>
      <c r="Q927" s="150">
        <v>892</v>
      </c>
      <c r="R927" s="150">
        <v>2516.9086026778368</v>
      </c>
      <c r="S927" s="150">
        <v>2397</v>
      </c>
      <c r="T927" s="150">
        <v>2748.6</v>
      </c>
      <c r="U927" s="150">
        <v>262.64999999999998</v>
      </c>
      <c r="V927" s="150">
        <v>2686</v>
      </c>
      <c r="W927" s="150">
        <v>2007.97</v>
      </c>
      <c r="X927" s="150">
        <v>2859</v>
      </c>
      <c r="Y927" s="150">
        <v>15845</v>
      </c>
      <c r="Z927" s="150">
        <v>2025</v>
      </c>
      <c r="AA927" s="150">
        <v>12316.75998880175</v>
      </c>
      <c r="AB927" s="150">
        <v>784</v>
      </c>
      <c r="AC927" s="150">
        <v>2529.8719999999998</v>
      </c>
      <c r="AD927" s="150">
        <v>1652</v>
      </c>
      <c r="AE927" s="150">
        <v>4024.2470606409129</v>
      </c>
      <c r="AF927" s="150">
        <v>7092</v>
      </c>
      <c r="AG927" s="150">
        <v>44422</v>
      </c>
      <c r="AH927" s="150">
        <v>6078.4170814689278</v>
      </c>
      <c r="AI927" s="150">
        <v>1116</v>
      </c>
      <c r="AJ927" s="150">
        <v>4784.8068515072027</v>
      </c>
      <c r="AK927" s="150">
        <v>2297.8960000000002</v>
      </c>
      <c r="AL927" s="150">
        <v>138959.328125</v>
      </c>
      <c r="AM927" s="150">
        <v>113021.2890625</v>
      </c>
      <c r="AN927" s="150">
        <v>25938.029296875</v>
      </c>
      <c r="AO927" s="5" t="s">
        <v>1873</v>
      </c>
    </row>
    <row r="928" spans="1:41" ht="14.25" x14ac:dyDescent="0.45">
      <c r="A928" s="150">
        <v>2015</v>
      </c>
      <c r="B928" s="5" t="s">
        <v>1478</v>
      </c>
      <c r="C928" s="5" t="s">
        <v>278</v>
      </c>
      <c r="D928" s="5" t="s">
        <v>108</v>
      </c>
      <c r="E928" s="5" t="s">
        <v>114</v>
      </c>
      <c r="F928" s="5" t="s">
        <v>114</v>
      </c>
      <c r="G928" s="5" t="s">
        <v>88</v>
      </c>
      <c r="H928" s="5" t="s">
        <v>131</v>
      </c>
      <c r="I928" s="150">
        <v>3872</v>
      </c>
      <c r="J928" s="150">
        <v>3857</v>
      </c>
      <c r="K928" s="150">
        <v>726</v>
      </c>
      <c r="L928" s="150">
        <v>325</v>
      </c>
      <c r="M928" s="150">
        <v>1743.3430000000001</v>
      </c>
      <c r="N928" s="150">
        <v>3550</v>
      </c>
      <c r="O928" s="150">
        <v>1304.9759999999719</v>
      </c>
      <c r="P928" s="150">
        <v>1938</v>
      </c>
      <c r="Q928" s="150">
        <v>1327.049</v>
      </c>
      <c r="R928" s="150">
        <v>2556</v>
      </c>
      <c r="S928" s="150">
        <v>3145</v>
      </c>
      <c r="T928" s="150">
        <v>1900</v>
      </c>
      <c r="U928" s="150">
        <v>257.5</v>
      </c>
      <c r="V928" s="150">
        <v>2225</v>
      </c>
      <c r="W928" s="150">
        <v>1935</v>
      </c>
      <c r="X928" s="150">
        <v>2584</v>
      </c>
      <c r="Y928" s="150">
        <v>15845</v>
      </c>
      <c r="Z928" s="150">
        <v>570.79399999999998</v>
      </c>
      <c r="AA928" s="150">
        <v>9597.3205130181268</v>
      </c>
      <c r="AB928" s="150"/>
      <c r="AC928" s="150">
        <v>2936</v>
      </c>
      <c r="AD928" s="150">
        <v>1451.5889999999999</v>
      </c>
      <c r="AE928" s="150">
        <v>2936</v>
      </c>
      <c r="AF928" s="150">
        <v>6624.6766445853564</v>
      </c>
      <c r="AG928" s="150">
        <v>41734.385655864993</v>
      </c>
      <c r="AH928" s="150">
        <v>4178.741</v>
      </c>
      <c r="AI928" s="150">
        <v>1116</v>
      </c>
      <c r="AJ928" s="150">
        <v>4258.0757927499999</v>
      </c>
      <c r="AK928" s="150">
        <v>2298</v>
      </c>
      <c r="AL928" s="150">
        <v>126792.453125</v>
      </c>
      <c r="AM928" s="150">
        <v>104409.796875</v>
      </c>
      <c r="AN928" s="150">
        <v>22382.6484375</v>
      </c>
      <c r="AO928" s="5" t="s">
        <v>1874</v>
      </c>
    </row>
    <row r="929" spans="1:41" ht="14.25" x14ac:dyDescent="0.45">
      <c r="A929" s="150">
        <v>2015</v>
      </c>
      <c r="B929" s="5" t="s">
        <v>1477</v>
      </c>
      <c r="C929" s="5" t="s">
        <v>278</v>
      </c>
      <c r="D929" s="5" t="s">
        <v>108</v>
      </c>
      <c r="E929" s="5" t="s">
        <v>115</v>
      </c>
      <c r="F929" s="5" t="s">
        <v>116</v>
      </c>
      <c r="G929" s="5" t="s">
        <v>87</v>
      </c>
      <c r="H929" s="5" t="s">
        <v>131</v>
      </c>
      <c r="I929" s="150">
        <v>16230.427291118574</v>
      </c>
      <c r="J929" s="150">
        <v>25118.623211221609</v>
      </c>
      <c r="K929" s="150">
        <v>3091.8354252341114</v>
      </c>
      <c r="L929" s="150">
        <v>3417.6174980181886</v>
      </c>
      <c r="M929" s="150">
        <v>10998.796209619417</v>
      </c>
      <c r="N929" s="150">
        <v>9903.4575486945105</v>
      </c>
      <c r="O929" s="150">
        <v>8895.9875158906088</v>
      </c>
      <c r="P929" s="150">
        <v>7260.1971386591204</v>
      </c>
      <c r="Q929" s="150">
        <v>5454.4319846900416</v>
      </c>
      <c r="R929" s="150">
        <v>8762.3792586716281</v>
      </c>
      <c r="S929" s="150">
        <v>9862.6098675509857</v>
      </c>
      <c r="T929" s="150">
        <v>13170.222871248849</v>
      </c>
      <c r="U929" s="150">
        <v>2654.8070432467975</v>
      </c>
      <c r="V929" s="150">
        <v>10328.110910461703</v>
      </c>
      <c r="W929" s="150">
        <v>5171.5757631644756</v>
      </c>
      <c r="X929" s="150">
        <v>17744.062798948635</v>
      </c>
      <c r="Y929" s="150">
        <v>66141.080607695272</v>
      </c>
      <c r="Z929" s="150">
        <v>8577.2459875780314</v>
      </c>
      <c r="AA929" s="150">
        <v>73023.112443114209</v>
      </c>
      <c r="AB929" s="150">
        <v>2490.1681899420091</v>
      </c>
      <c r="AC929" s="150">
        <v>11369.554584566338</v>
      </c>
      <c r="AD929" s="150">
        <v>15164.494454222282</v>
      </c>
      <c r="AE929" s="150">
        <v>15009.094112256198</v>
      </c>
      <c r="AF929" s="150">
        <v>39985.218853555321</v>
      </c>
      <c r="AG929" s="150">
        <v>127296.29112841775</v>
      </c>
      <c r="AH929" s="150">
        <v>24567.406204867882</v>
      </c>
      <c r="AI929" s="150">
        <v>5397.5778943765235</v>
      </c>
      <c r="AJ929" s="150">
        <v>35670.002817138862</v>
      </c>
      <c r="AK929" s="150">
        <v>9862.4200970927341</v>
      </c>
      <c r="AL929" s="150">
        <v>592618.8125</v>
      </c>
      <c r="AM929" s="150">
        <v>466201.625</v>
      </c>
      <c r="AN929" s="150">
        <v>126417.1640625</v>
      </c>
      <c r="AO929" s="5" t="s">
        <v>1877</v>
      </c>
    </row>
    <row r="930" spans="1:41" ht="14.25" x14ac:dyDescent="0.45">
      <c r="A930" s="150">
        <v>2015</v>
      </c>
      <c r="B930" s="5" t="s">
        <v>1478</v>
      </c>
      <c r="C930" s="5" t="s">
        <v>278</v>
      </c>
      <c r="D930" s="5" t="s">
        <v>108</v>
      </c>
      <c r="E930" s="5" t="s">
        <v>115</v>
      </c>
      <c r="F930" s="5" t="s">
        <v>116</v>
      </c>
      <c r="G930" s="5" t="s">
        <v>87</v>
      </c>
      <c r="H930" s="5" t="s">
        <v>131</v>
      </c>
      <c r="I930" s="150">
        <v>15960.072879957477</v>
      </c>
      <c r="J930" s="150">
        <v>19868.272066316102</v>
      </c>
      <c r="K930" s="150">
        <v>3092.0082969072678</v>
      </c>
      <c r="L930" s="150">
        <v>3868.6057296188606</v>
      </c>
      <c r="M930" s="150">
        <v>10997.004153006854</v>
      </c>
      <c r="N930" s="150">
        <v>10929.889793718714</v>
      </c>
      <c r="O930" s="150">
        <v>9088.9974288206995</v>
      </c>
      <c r="P930" s="150">
        <v>7656.4541763489087</v>
      </c>
      <c r="Q930" s="150">
        <v>6018.1190094779331</v>
      </c>
      <c r="R930" s="150">
        <v>9542.6680646305122</v>
      </c>
      <c r="S930" s="150">
        <v>12799.118383388472</v>
      </c>
      <c r="T930" s="150">
        <v>12500.784885528488</v>
      </c>
      <c r="U930" s="150">
        <v>2317.5127660790822</v>
      </c>
      <c r="V930" s="150">
        <v>10626.773416848377</v>
      </c>
      <c r="W930" s="150">
        <v>5374.6350230425314</v>
      </c>
      <c r="X930" s="150">
        <v>17861.740952366636</v>
      </c>
      <c r="Y930" s="150">
        <v>66112.55808220827</v>
      </c>
      <c r="Z930" s="150">
        <v>10670.641643174711</v>
      </c>
      <c r="AA930" s="150">
        <v>75615.948882057332</v>
      </c>
      <c r="AB930" s="150">
        <v>0</v>
      </c>
      <c r="AC930" s="150">
        <v>10952.01507670195</v>
      </c>
      <c r="AD930" s="150">
        <v>14455.063562079335</v>
      </c>
      <c r="AE930" s="150">
        <v>12611.41130044467</v>
      </c>
      <c r="AF930" s="150">
        <v>39670.63238894262</v>
      </c>
      <c r="AG930" s="150">
        <v>122626.55194952583</v>
      </c>
      <c r="AH930" s="150">
        <v>20988.378635935114</v>
      </c>
      <c r="AI930" s="150">
        <v>5395.2502554621624</v>
      </c>
      <c r="AJ930" s="150">
        <v>28453.451056930811</v>
      </c>
      <c r="AK930" s="150">
        <v>9857.9198331809166</v>
      </c>
      <c r="AL930" s="150">
        <v>575912.5</v>
      </c>
      <c r="AM930" s="150">
        <v>453501.5625</v>
      </c>
      <c r="AN930" s="150">
        <v>122410.8984375</v>
      </c>
      <c r="AO930" s="5" t="s">
        <v>1876</v>
      </c>
    </row>
    <row r="931" spans="1:41" ht="14.25" x14ac:dyDescent="0.45">
      <c r="A931" s="150">
        <v>2015</v>
      </c>
      <c r="B931" s="5" t="s">
        <v>1476</v>
      </c>
      <c r="C931" s="5" t="s">
        <v>278</v>
      </c>
      <c r="D931" s="5" t="s">
        <v>108</v>
      </c>
      <c r="E931" s="5" t="s">
        <v>115</v>
      </c>
      <c r="F931" s="5" t="s">
        <v>116</v>
      </c>
      <c r="G931" s="5" t="s">
        <v>87</v>
      </c>
      <c r="H931" s="5" t="s">
        <v>131</v>
      </c>
      <c r="I931" s="150">
        <v>17749.464604447534</v>
      </c>
      <c r="J931" s="150">
        <v>12521.122844526812</v>
      </c>
      <c r="K931" s="150">
        <v>1088.0602932259269</v>
      </c>
      <c r="L931" s="150">
        <v>3434.8626184515756</v>
      </c>
      <c r="M931" s="150">
        <v>11246.419078371488</v>
      </c>
      <c r="N931" s="150">
        <v>9497.2280290040144</v>
      </c>
      <c r="O931" s="150">
        <v>8272.1776885401487</v>
      </c>
      <c r="P931" s="150">
        <v>7637.7565681349379</v>
      </c>
      <c r="Q931" s="150">
        <v>5661.2295283156463</v>
      </c>
      <c r="R931" s="150">
        <v>9717.2283886870464</v>
      </c>
      <c r="S931" s="150">
        <v>15354.113983045743</v>
      </c>
      <c r="T931" s="150">
        <v>12463.848560173157</v>
      </c>
      <c r="U931" s="150">
        <v>2481.2928655361161</v>
      </c>
      <c r="V931" s="150">
        <v>10384.294728331653</v>
      </c>
      <c r="W931" s="150">
        <v>4106.2542085724344</v>
      </c>
      <c r="X931" s="150">
        <v>16695.297445167802</v>
      </c>
      <c r="Y931" s="150">
        <v>69770.60307521795</v>
      </c>
      <c r="Z931" s="150">
        <v>6979.2820029836184</v>
      </c>
      <c r="AA931" s="150">
        <v>76003.917825080309</v>
      </c>
      <c r="AB931" s="150">
        <v>2477.0495426794578</v>
      </c>
      <c r="AC931" s="150">
        <v>11117.778108368719</v>
      </c>
      <c r="AD931" s="150">
        <v>14421.014752894589</v>
      </c>
      <c r="AE931" s="150">
        <v>15322.74254763673</v>
      </c>
      <c r="AF931" s="150">
        <v>39078.094415068161</v>
      </c>
      <c r="AG931" s="150">
        <v>118996.13113853143</v>
      </c>
      <c r="AH931" s="150">
        <v>24081.844948596146</v>
      </c>
      <c r="AI931" s="150">
        <v>5488.58484343481</v>
      </c>
      <c r="AJ931" s="150">
        <v>35215.41857489961</v>
      </c>
      <c r="AK931" s="150">
        <v>9615.1292991678147</v>
      </c>
      <c r="AL931" s="150">
        <v>576878.25</v>
      </c>
      <c r="AM931" s="150">
        <v>451568.4375</v>
      </c>
      <c r="AN931" s="150">
        <v>125309.796875</v>
      </c>
      <c r="AO931" s="5" t="s">
        <v>1878</v>
      </c>
    </row>
    <row r="932" spans="1:41" ht="14.25" x14ac:dyDescent="0.45">
      <c r="A932" s="150">
        <v>2015</v>
      </c>
      <c r="B932" s="5" t="s">
        <v>1477</v>
      </c>
      <c r="C932" s="5" t="s">
        <v>278</v>
      </c>
      <c r="D932" s="5" t="s">
        <v>108</v>
      </c>
      <c r="E932" s="5" t="s">
        <v>115</v>
      </c>
      <c r="F932" s="5" t="s">
        <v>116</v>
      </c>
      <c r="G932" s="5" t="s">
        <v>88</v>
      </c>
      <c r="H932" s="5" t="s">
        <v>131</v>
      </c>
      <c r="I932" s="150">
        <v>14813.1900895422</v>
      </c>
      <c r="J932" s="150">
        <v>23105.976321300081</v>
      </c>
      <c r="K932" s="150">
        <v>2847.4522987157789</v>
      </c>
      <c r="L932" s="150">
        <v>3088</v>
      </c>
      <c r="M932" s="150">
        <v>9938</v>
      </c>
      <c r="N932" s="150">
        <v>9073.5792419999998</v>
      </c>
      <c r="O932" s="150">
        <v>8239</v>
      </c>
      <c r="P932" s="150">
        <v>7014.9</v>
      </c>
      <c r="Q932" s="150">
        <v>4928.3707080999993</v>
      </c>
      <c r="R932" s="150">
        <v>8027.3544734682182</v>
      </c>
      <c r="S932" s="150">
        <v>8911.3949377477584</v>
      </c>
      <c r="T932" s="150">
        <v>12212.8</v>
      </c>
      <c r="U932" s="150">
        <v>2446.7352000000001</v>
      </c>
      <c r="V932" s="150">
        <v>9517</v>
      </c>
      <c r="W932" s="150">
        <v>4672.7950000000001</v>
      </c>
      <c r="X932" s="150">
        <v>16537</v>
      </c>
      <c r="Y932" s="150">
        <v>59762</v>
      </c>
      <c r="Z932" s="150">
        <v>7750</v>
      </c>
      <c r="AA932" s="150">
        <v>67327.103203426697</v>
      </c>
      <c r="AB932" s="150">
        <v>2250</v>
      </c>
      <c r="AC932" s="150">
        <v>10766.103999999999</v>
      </c>
      <c r="AD932" s="150">
        <v>13701.930921700001</v>
      </c>
      <c r="AE932" s="150">
        <v>13561.51841027368</v>
      </c>
      <c r="AF932" s="150">
        <v>36128.781495114439</v>
      </c>
      <c r="AG932" s="150">
        <v>118077</v>
      </c>
      <c r="AH932" s="150">
        <v>22977.90840277122</v>
      </c>
      <c r="AI932" s="150">
        <v>4877</v>
      </c>
      <c r="AJ932" s="150">
        <v>33367.463550423352</v>
      </c>
      <c r="AK932" s="150">
        <v>8911.2234700000008</v>
      </c>
      <c r="AL932" s="150">
        <v>544831.625</v>
      </c>
      <c r="AM932" s="150">
        <v>428755.09375</v>
      </c>
      <c r="AN932" s="150">
        <v>116076.5078125</v>
      </c>
      <c r="AO932" s="5" t="s">
        <v>1881</v>
      </c>
    </row>
    <row r="933" spans="1:41" ht="14.25" x14ac:dyDescent="0.45">
      <c r="A933" s="150">
        <v>2015</v>
      </c>
      <c r="B933" s="5" t="s">
        <v>1478</v>
      </c>
      <c r="C933" s="5" t="s">
        <v>278</v>
      </c>
      <c r="D933" s="5" t="s">
        <v>108</v>
      </c>
      <c r="E933" s="5" t="s">
        <v>115</v>
      </c>
      <c r="F933" s="5" t="s">
        <v>116</v>
      </c>
      <c r="G933" s="5" t="s">
        <v>88</v>
      </c>
      <c r="H933" s="5" t="s">
        <v>131</v>
      </c>
      <c r="I933" s="150">
        <v>14427</v>
      </c>
      <c r="J933" s="150">
        <v>17959.790237593581</v>
      </c>
      <c r="K933" s="150">
        <v>2795</v>
      </c>
      <c r="L933" s="150">
        <v>3497</v>
      </c>
      <c r="M933" s="150">
        <v>9940.6675714285702</v>
      </c>
      <c r="N933" s="150">
        <v>9880</v>
      </c>
      <c r="O933" s="150">
        <v>8215.9377899999654</v>
      </c>
      <c r="P933" s="150">
        <v>6921</v>
      </c>
      <c r="Q933" s="150">
        <v>5440.0380000000014</v>
      </c>
      <c r="R933" s="150">
        <v>8626.0302947182536</v>
      </c>
      <c r="S933" s="150">
        <v>11569.676548847779</v>
      </c>
      <c r="T933" s="150">
        <v>11300</v>
      </c>
      <c r="U933" s="150">
        <v>2094.9</v>
      </c>
      <c r="V933" s="150">
        <v>9606</v>
      </c>
      <c r="W933" s="150">
        <v>4858.3649999999998</v>
      </c>
      <c r="X933" s="150">
        <v>16146</v>
      </c>
      <c r="Y933" s="150">
        <v>59762</v>
      </c>
      <c r="Z933" s="150">
        <v>9645.6543866666671</v>
      </c>
      <c r="AA933" s="150">
        <v>68352.525876708125</v>
      </c>
      <c r="AB933" s="150">
        <v>0</v>
      </c>
      <c r="AC933" s="150">
        <v>10392</v>
      </c>
      <c r="AD933" s="150">
        <v>13066.557000000001</v>
      </c>
      <c r="AE933" s="150">
        <v>11400</v>
      </c>
      <c r="AF933" s="150">
        <v>35860</v>
      </c>
      <c r="AG933" s="150">
        <v>110847.4427580761</v>
      </c>
      <c r="AH933" s="150">
        <v>18972.303</v>
      </c>
      <c r="AI933" s="150">
        <v>4877</v>
      </c>
      <c r="AJ933" s="150">
        <v>25720.30475586616</v>
      </c>
      <c r="AK933" s="150">
        <v>8911</v>
      </c>
      <c r="AL933" s="150">
        <v>521084.21875</v>
      </c>
      <c r="AM933" s="150">
        <v>410431.6875</v>
      </c>
      <c r="AN933" s="150">
        <v>110652.5078125</v>
      </c>
      <c r="AO933" s="5" t="s">
        <v>1880</v>
      </c>
    </row>
    <row r="934" spans="1:41" ht="14.25" x14ac:dyDescent="0.45">
      <c r="A934" s="150">
        <v>2015</v>
      </c>
      <c r="B934" s="5" t="s">
        <v>1476</v>
      </c>
      <c r="C934" s="5" t="s">
        <v>278</v>
      </c>
      <c r="D934" s="5" t="s">
        <v>108</v>
      </c>
      <c r="E934" s="5" t="s">
        <v>115</v>
      </c>
      <c r="F934" s="5" t="s">
        <v>116</v>
      </c>
      <c r="G934" s="5" t="s">
        <v>88</v>
      </c>
      <c r="H934" s="5" t="s">
        <v>131</v>
      </c>
      <c r="I934" s="150">
        <v>16129.8376839745</v>
      </c>
      <c r="J934" s="150">
        <v>10967.521607500001</v>
      </c>
      <c r="K934" s="150">
        <v>1028</v>
      </c>
      <c r="L934" s="150">
        <v>3182.5888020000002</v>
      </c>
      <c r="M934" s="150">
        <v>10266.181624914891</v>
      </c>
      <c r="N934" s="150">
        <v>8804.7779999999984</v>
      </c>
      <c r="O934" s="150">
        <v>7739.9543749999984</v>
      </c>
      <c r="P934" s="150">
        <v>7014.9</v>
      </c>
      <c r="Q934" s="150">
        <v>5004.2433360000005</v>
      </c>
      <c r="R934" s="150">
        <v>8824.6265005456862</v>
      </c>
      <c r="S934" s="150">
        <v>14015.85</v>
      </c>
      <c r="T934" s="150">
        <v>11661.9375</v>
      </c>
      <c r="U934" s="150">
        <v>2145</v>
      </c>
      <c r="V934" s="150">
        <v>9479</v>
      </c>
      <c r="W934" s="150">
        <v>3715.4408800000001</v>
      </c>
      <c r="X934" s="150">
        <v>15773.268811658059</v>
      </c>
      <c r="Y934" s="150">
        <v>64613</v>
      </c>
      <c r="Z934" s="150">
        <v>6416.9087199999994</v>
      </c>
      <c r="AA934" s="150">
        <v>70512.344517504942</v>
      </c>
      <c r="AB934" s="150">
        <v>2206</v>
      </c>
      <c r="AC934" s="150">
        <v>10392.32554413121</v>
      </c>
      <c r="AD934" s="150">
        <v>13074.178630945629</v>
      </c>
      <c r="AE934" s="150">
        <v>13995.96037292533</v>
      </c>
      <c r="AF934" s="150">
        <v>36208</v>
      </c>
      <c r="AG934" s="150">
        <v>109320.30191994731</v>
      </c>
      <c r="AH934" s="150">
        <v>22333.797531531629</v>
      </c>
      <c r="AI934" s="150">
        <v>4985.76</v>
      </c>
      <c r="AJ934" s="150">
        <v>32789.160942486989</v>
      </c>
      <c r="AK934" s="150">
        <v>8710</v>
      </c>
      <c r="AL934" s="150">
        <v>531310.875</v>
      </c>
      <c r="AM934" s="150">
        <v>415800.5</v>
      </c>
      <c r="AN934" s="150">
        <v>115510.375</v>
      </c>
      <c r="AO934" s="5" t="s">
        <v>1879</v>
      </c>
    </row>
    <row r="935" spans="1:41" ht="14.25" x14ac:dyDescent="0.45">
      <c r="A935" s="150">
        <v>2015</v>
      </c>
      <c r="B935" s="5" t="s">
        <v>1478</v>
      </c>
      <c r="C935" s="5" t="s">
        <v>278</v>
      </c>
      <c r="D935" s="5" t="s">
        <v>108</v>
      </c>
      <c r="E935" s="5" t="s">
        <v>29</v>
      </c>
      <c r="F935" s="5" t="s">
        <v>29</v>
      </c>
      <c r="G935" s="5" t="s">
        <v>87</v>
      </c>
      <c r="H935" s="5" t="s">
        <v>131</v>
      </c>
      <c r="I935" s="150">
        <v>104.48856728755331</v>
      </c>
      <c r="J935" s="150">
        <v>2109.0926003769969</v>
      </c>
      <c r="K935" s="150">
        <v>107.30762246869587</v>
      </c>
      <c r="L935" s="150">
        <v>773.27864026410737</v>
      </c>
      <c r="M935" s="150">
        <v>1123.1286720025789</v>
      </c>
      <c r="N935" s="150">
        <v>321.92286740608762</v>
      </c>
      <c r="O935" s="150">
        <v>995.6377342456318</v>
      </c>
      <c r="P935" s="150">
        <v>1327.5169789941758</v>
      </c>
      <c r="Q935" s="150">
        <v>3.9383003710160547</v>
      </c>
      <c r="R935" s="150">
        <v>525.47547085186125</v>
      </c>
      <c r="S935" s="150">
        <v>907.1366023126867</v>
      </c>
      <c r="T935" s="150">
        <v>2367.4052792062798</v>
      </c>
      <c r="U935" s="150">
        <v>66.375848949708782</v>
      </c>
      <c r="V935" s="150">
        <v>912.66792305849583</v>
      </c>
      <c r="W935" s="150">
        <v>276.56603729045327</v>
      </c>
      <c r="X935" s="150">
        <v>1845.2486008019043</v>
      </c>
      <c r="Y935" s="150">
        <v>3241.3539570441126</v>
      </c>
      <c r="Z935" s="150">
        <v>1232.4028507307487</v>
      </c>
      <c r="AA935" s="150">
        <v>5542.3833762380427</v>
      </c>
      <c r="AB935" s="150">
        <v>0</v>
      </c>
      <c r="AC935" s="150">
        <v>796.51018739650544</v>
      </c>
      <c r="AD935" s="150">
        <v>1553.1605712345615</v>
      </c>
      <c r="AE935" s="150">
        <v>2195.934336086199</v>
      </c>
      <c r="AF935" s="150">
        <v>1250.1736810595805</v>
      </c>
      <c r="AG935" s="150">
        <v>3868.685745704769</v>
      </c>
      <c r="AH935" s="150">
        <v>1472.38890691181</v>
      </c>
      <c r="AI935" s="150">
        <v>554.23833873006834</v>
      </c>
      <c r="AJ935" s="150">
        <v>1253.4249007285921</v>
      </c>
      <c r="AK935" s="150">
        <v>537.64437649264119</v>
      </c>
      <c r="AL935" s="150">
        <v>37265.4921875</v>
      </c>
      <c r="AM935" s="150">
        <v>25525.626953125</v>
      </c>
      <c r="AN935" s="150">
        <v>11739.8623046875</v>
      </c>
      <c r="AO935" s="5" t="s">
        <v>1884</v>
      </c>
    </row>
    <row r="936" spans="1:41" ht="14.25" x14ac:dyDescent="0.45">
      <c r="A936" s="150">
        <v>2015</v>
      </c>
      <c r="B936" s="5" t="s">
        <v>1477</v>
      </c>
      <c r="C936" s="5" t="s">
        <v>278</v>
      </c>
      <c r="D936" s="5" t="s">
        <v>108</v>
      </c>
      <c r="E936" s="5" t="s">
        <v>29</v>
      </c>
      <c r="F936" s="5" t="s">
        <v>29</v>
      </c>
      <c r="G936" s="5" t="s">
        <v>87</v>
      </c>
      <c r="H936" s="5" t="s">
        <v>131</v>
      </c>
      <c r="I936" s="150">
        <v>125.25789481570312</v>
      </c>
      <c r="J936" s="150">
        <v>4701.9571453210165</v>
      </c>
      <c r="K936" s="150">
        <v>106.80054681306839</v>
      </c>
      <c r="L936" s="150">
        <v>875.43246144183524</v>
      </c>
      <c r="M936" s="150">
        <v>1107.8481591697562</v>
      </c>
      <c r="N936" s="150">
        <v>289.10963359368503</v>
      </c>
      <c r="O936" s="150">
        <v>996.06727597680367</v>
      </c>
      <c r="P936" s="150">
        <v>1245.2169039411347</v>
      </c>
      <c r="Q936" s="150">
        <v>1.6095451112509169</v>
      </c>
      <c r="R936" s="150">
        <v>525.96602058619408</v>
      </c>
      <c r="S936" s="150">
        <v>682.90553772876365</v>
      </c>
      <c r="T936" s="150">
        <v>1992.1345519536073</v>
      </c>
      <c r="U936" s="150">
        <v>33.20224253256012</v>
      </c>
      <c r="V936" s="150">
        <v>1029.2695185093637</v>
      </c>
      <c r="W936" s="150">
        <v>276.68535443800101</v>
      </c>
      <c r="X936" s="150">
        <v>1770.7862684032066</v>
      </c>
      <c r="Y936" s="150">
        <v>3242.752354013372</v>
      </c>
      <c r="Z936" s="150">
        <v>940.73020508920342</v>
      </c>
      <c r="AA936" s="150">
        <v>5509.4917706423621</v>
      </c>
      <c r="AB936" s="150">
        <v>413.92129023924952</v>
      </c>
      <c r="AC936" s="150">
        <v>956.22458493773149</v>
      </c>
      <c r="AD936" s="150">
        <v>1553.8300881691544</v>
      </c>
      <c r="AE936" s="150">
        <v>2373.9603410780487</v>
      </c>
      <c r="AF936" s="150">
        <v>1268.2765615928049</v>
      </c>
      <c r="AG936" s="150">
        <v>5292.4374596900834</v>
      </c>
      <c r="AH936" s="150">
        <v>1320.7852079452418</v>
      </c>
      <c r="AI936" s="150">
        <v>554.47745029375403</v>
      </c>
      <c r="AJ936" s="150">
        <v>1334.867605247847</v>
      </c>
      <c r="AK936" s="150">
        <v>537.87632902747396</v>
      </c>
      <c r="AL936" s="150">
        <v>41059.87890625</v>
      </c>
      <c r="AM936" s="150">
        <v>29745.76171875</v>
      </c>
      <c r="AN936" s="150">
        <v>11314.1181640625</v>
      </c>
      <c r="AO936" s="5" t="s">
        <v>1882</v>
      </c>
    </row>
    <row r="937" spans="1:41" ht="14.25" x14ac:dyDescent="0.45">
      <c r="A937" s="150">
        <v>2015</v>
      </c>
      <c r="B937" s="5" t="s">
        <v>1476</v>
      </c>
      <c r="C937" s="5" t="s">
        <v>278</v>
      </c>
      <c r="D937" s="5" t="s">
        <v>108</v>
      </c>
      <c r="E937" s="5" t="s">
        <v>29</v>
      </c>
      <c r="F937" s="5" t="s">
        <v>29</v>
      </c>
      <c r="G937" s="5" t="s">
        <v>87</v>
      </c>
      <c r="H937" s="5" t="s">
        <v>131</v>
      </c>
      <c r="I937" s="150">
        <v>135.03894410390788</v>
      </c>
      <c r="J937" s="150">
        <v>1543.25531366511</v>
      </c>
      <c r="K937" s="150">
        <v>90.952408412074391</v>
      </c>
      <c r="L937" s="150">
        <v>853.38062213798185</v>
      </c>
      <c r="M937" s="150">
        <v>989.64349925632041</v>
      </c>
      <c r="N937" s="150">
        <v>314.40338710346703</v>
      </c>
      <c r="O937" s="150">
        <v>1010.5823156897154</v>
      </c>
      <c r="P937" s="150">
        <v>1347.4430875862872</v>
      </c>
      <c r="Q937" s="150">
        <v>1.4597300115518113</v>
      </c>
      <c r="R937" s="150">
        <v>476.45587577051117</v>
      </c>
      <c r="S937" s="150">
        <v>954.43885370695341</v>
      </c>
      <c r="T937" s="150">
        <v>1616.9317051035446</v>
      </c>
      <c r="U937" s="150">
        <v>23.135597813856549</v>
      </c>
      <c r="V937" s="150">
        <v>1100.4118548621345</v>
      </c>
      <c r="W937" s="150">
        <v>280.71730991380986</v>
      </c>
      <c r="X937" s="150">
        <v>1607.9487511863028</v>
      </c>
      <c r="Y937" s="150">
        <v>3099.1191014484607</v>
      </c>
      <c r="Z937" s="150">
        <v>954.43885370695341</v>
      </c>
      <c r="AA937" s="150">
        <v>5507.4370001160196</v>
      </c>
      <c r="AB937" s="150">
        <v>419.95309563105951</v>
      </c>
      <c r="AC937" s="150">
        <v>809.00482978680691</v>
      </c>
      <c r="AD937" s="150">
        <v>1409.2008957673254</v>
      </c>
      <c r="AE937" s="150">
        <v>1765.1504447380362</v>
      </c>
      <c r="AF937" s="150">
        <v>1403.0469161397646</v>
      </c>
      <c r="AG937" s="150">
        <v>5240.7547534904043</v>
      </c>
      <c r="AH937" s="150">
        <v>1426.043934362154</v>
      </c>
      <c r="AI937" s="150">
        <v>562.5574890672749</v>
      </c>
      <c r="AJ937" s="150">
        <v>1341.4719359013113</v>
      </c>
      <c r="AK937" s="150">
        <v>545.71445047244629</v>
      </c>
      <c r="AL937" s="150">
        <v>36830.09765625</v>
      </c>
      <c r="AM937" s="150">
        <v>25915.408203125</v>
      </c>
      <c r="AN937" s="150">
        <v>10914.685546875</v>
      </c>
      <c r="AO937" s="5" t="s">
        <v>1883</v>
      </c>
    </row>
    <row r="938" spans="1:41" ht="14.25" x14ac:dyDescent="0.45">
      <c r="A938" s="150">
        <v>2015</v>
      </c>
      <c r="B938" s="5" t="s">
        <v>1476</v>
      </c>
      <c r="C938" s="5" t="s">
        <v>278</v>
      </c>
      <c r="D938" s="5" t="s">
        <v>108</v>
      </c>
      <c r="E938" s="5" t="s">
        <v>29</v>
      </c>
      <c r="F938" s="5" t="s">
        <v>29</v>
      </c>
      <c r="G938" s="5" t="s">
        <v>88</v>
      </c>
      <c r="H938" s="5" t="s">
        <v>131</v>
      </c>
      <c r="I938" s="150">
        <v>122.7167296564851</v>
      </c>
      <c r="J938" s="150">
        <v>1344.8</v>
      </c>
      <c r="K938" s="150">
        <v>86</v>
      </c>
      <c r="L938" s="150">
        <v>790.70399999999995</v>
      </c>
      <c r="M938" s="150">
        <v>903.38620999999989</v>
      </c>
      <c r="N938" s="150">
        <v>291.48</v>
      </c>
      <c r="O938" s="150">
        <v>945.56249999999977</v>
      </c>
      <c r="P938" s="150">
        <v>1224</v>
      </c>
      <c r="Q938" s="150">
        <v>1.3311999999999999</v>
      </c>
      <c r="R938" s="150">
        <v>432.68975262124701</v>
      </c>
      <c r="S938" s="150">
        <v>871.24999999999989</v>
      </c>
      <c r="T938" s="150">
        <v>1512.9</v>
      </c>
      <c r="U938" s="150">
        <v>20</v>
      </c>
      <c r="V938" s="150">
        <v>1005</v>
      </c>
      <c r="W938" s="150">
        <v>254</v>
      </c>
      <c r="X938" s="150">
        <v>1519.25</v>
      </c>
      <c r="Y938" s="150">
        <v>2934</v>
      </c>
      <c r="Z938" s="150">
        <v>870.4</v>
      </c>
      <c r="AA938" s="150">
        <v>5109.5036449882409</v>
      </c>
      <c r="AB938" s="150">
        <v>374</v>
      </c>
      <c r="AC938" s="150">
        <v>756.21598811999991</v>
      </c>
      <c r="AD938" s="150">
        <v>1277.5899999999999</v>
      </c>
      <c r="AE938" s="150">
        <v>1612.3076923076919</v>
      </c>
      <c r="AF938" s="150">
        <v>1300</v>
      </c>
      <c r="AG938" s="150">
        <v>4814.7194537845626</v>
      </c>
      <c r="AH938" s="150">
        <v>1327.15</v>
      </c>
      <c r="AI938" s="150">
        <v>511.02</v>
      </c>
      <c r="AJ938" s="150">
        <v>1249.047746303072</v>
      </c>
      <c r="AK938" s="150">
        <v>486</v>
      </c>
      <c r="AL938" s="150">
        <v>33947.02734375</v>
      </c>
      <c r="AM938" s="150">
        <v>23878.916015625</v>
      </c>
      <c r="AN938" s="150">
        <v>10068.1083984375</v>
      </c>
      <c r="AO938" s="5" t="s">
        <v>1885</v>
      </c>
    </row>
    <row r="939" spans="1:41" ht="14.25" x14ac:dyDescent="0.45">
      <c r="A939" s="150">
        <v>2015</v>
      </c>
      <c r="B939" s="5" t="s">
        <v>1477</v>
      </c>
      <c r="C939" s="5" t="s">
        <v>278</v>
      </c>
      <c r="D939" s="5" t="s">
        <v>108</v>
      </c>
      <c r="E939" s="5" t="s">
        <v>29</v>
      </c>
      <c r="F939" s="5" t="s">
        <v>29</v>
      </c>
      <c r="G939" s="5" t="s">
        <v>88</v>
      </c>
      <c r="H939" s="5" t="s">
        <v>131</v>
      </c>
      <c r="I939" s="150">
        <v>114.3204040682417</v>
      </c>
      <c r="J939" s="150">
        <v>4333.438878585559</v>
      </c>
      <c r="K939" s="150">
        <v>98.358877721943045</v>
      </c>
      <c r="L939" s="150">
        <v>791</v>
      </c>
      <c r="M939" s="150">
        <v>1001</v>
      </c>
      <c r="N939" s="150">
        <v>264.88316400000002</v>
      </c>
      <c r="O939" s="150">
        <v>923</v>
      </c>
      <c r="P939" s="150">
        <v>1224</v>
      </c>
      <c r="Q939" s="150">
        <v>1.45431</v>
      </c>
      <c r="R939" s="150">
        <v>481.84580507246062</v>
      </c>
      <c r="S939" s="150">
        <v>617.04163843065601</v>
      </c>
      <c r="T939" s="150">
        <v>1863</v>
      </c>
      <c r="U939" s="150">
        <v>30.6</v>
      </c>
      <c r="V939" s="150">
        <v>949</v>
      </c>
      <c r="W939" s="150">
        <v>250</v>
      </c>
      <c r="X939" s="150">
        <v>1668</v>
      </c>
      <c r="Y939" s="150">
        <v>2930</v>
      </c>
      <c r="Z939" s="150">
        <v>850</v>
      </c>
      <c r="AA939" s="150">
        <v>5079.7358347253839</v>
      </c>
      <c r="AB939" s="150">
        <v>374</v>
      </c>
      <c r="AC939" s="150">
        <v>905.47199999999998</v>
      </c>
      <c r="AD939" s="150">
        <v>1403.9684999999999</v>
      </c>
      <c r="AE939" s="150">
        <v>2145</v>
      </c>
      <c r="AF939" s="150">
        <v>1145.955632679681</v>
      </c>
      <c r="AG939" s="150">
        <v>4902</v>
      </c>
      <c r="AH939" s="150">
        <v>1236.511575</v>
      </c>
      <c r="AI939" s="150">
        <v>501</v>
      </c>
      <c r="AJ939" s="150">
        <v>1248.7003825339521</v>
      </c>
      <c r="AK939" s="150">
        <v>486</v>
      </c>
      <c r="AL939" s="150">
        <v>37819.2890625</v>
      </c>
      <c r="AM939" s="150">
        <v>27397.408203125</v>
      </c>
      <c r="AN939" s="150">
        <v>10421.880859375</v>
      </c>
      <c r="AO939" s="5" t="s">
        <v>1887</v>
      </c>
    </row>
    <row r="940" spans="1:41" ht="14.25" x14ac:dyDescent="0.45">
      <c r="A940" s="150">
        <v>2015</v>
      </c>
      <c r="B940" s="5" t="s">
        <v>1478</v>
      </c>
      <c r="C940" s="5" t="s">
        <v>278</v>
      </c>
      <c r="D940" s="5" t="s">
        <v>108</v>
      </c>
      <c r="E940" s="5" t="s">
        <v>29</v>
      </c>
      <c r="F940" s="5" t="s">
        <v>29</v>
      </c>
      <c r="G940" s="5" t="s">
        <v>88</v>
      </c>
      <c r="H940" s="5" t="s">
        <v>131</v>
      </c>
      <c r="I940" s="150">
        <v>94.451734124007828</v>
      </c>
      <c r="J940" s="150">
        <v>1906.5</v>
      </c>
      <c r="K940" s="150">
        <v>97</v>
      </c>
      <c r="L940" s="150">
        <v>699</v>
      </c>
      <c r="M940" s="150">
        <v>1015.244571428572</v>
      </c>
      <c r="N940" s="150">
        <v>291</v>
      </c>
      <c r="O940" s="150">
        <v>900</v>
      </c>
      <c r="P940" s="150">
        <v>1200</v>
      </c>
      <c r="Q940" s="150">
        <v>3.56</v>
      </c>
      <c r="R940" s="150">
        <v>475</v>
      </c>
      <c r="S940" s="150">
        <v>820</v>
      </c>
      <c r="T940" s="150">
        <v>2140</v>
      </c>
      <c r="U940" s="150">
        <v>60</v>
      </c>
      <c r="V940" s="150">
        <v>825</v>
      </c>
      <c r="W940" s="150">
        <v>250</v>
      </c>
      <c r="X940" s="150">
        <v>1668</v>
      </c>
      <c r="Y940" s="150">
        <v>2930</v>
      </c>
      <c r="Z940" s="150">
        <v>1114.0222266666669</v>
      </c>
      <c r="AA940" s="150">
        <v>5009.9999900000003</v>
      </c>
      <c r="AB940" s="150"/>
      <c r="AC940" s="150">
        <v>756</v>
      </c>
      <c r="AD940" s="150">
        <v>1403.9690000000001</v>
      </c>
      <c r="AE940" s="150">
        <v>1985</v>
      </c>
      <c r="AF940" s="150">
        <v>1130.0860486230199</v>
      </c>
      <c r="AG940" s="150">
        <v>3497.07233</v>
      </c>
      <c r="AH940" s="150">
        <v>1330.9559999999999</v>
      </c>
      <c r="AI940" s="150">
        <v>501</v>
      </c>
      <c r="AJ940" s="150">
        <v>1133.0249666666671</v>
      </c>
      <c r="AK940" s="150">
        <v>486</v>
      </c>
      <c r="AL940" s="150">
        <v>33721.8828125</v>
      </c>
      <c r="AM940" s="150">
        <v>23109.71875</v>
      </c>
      <c r="AN940" s="150">
        <v>10612.169921875</v>
      </c>
      <c r="AO940" s="5" t="s">
        <v>1886</v>
      </c>
    </row>
    <row r="941" spans="1:41" ht="14.25" x14ac:dyDescent="0.45">
      <c r="A941" s="150">
        <v>2015</v>
      </c>
      <c r="B941" s="5" t="s">
        <v>81</v>
      </c>
      <c r="C941" s="5" t="s">
        <v>279</v>
      </c>
      <c r="D941" s="5" t="s">
        <v>108</v>
      </c>
      <c r="E941" s="5" t="s">
        <v>109</v>
      </c>
      <c r="F941" s="5" t="s">
        <v>109</v>
      </c>
      <c r="G941" s="5" t="s">
        <v>87</v>
      </c>
      <c r="H941" s="5" t="s">
        <v>131</v>
      </c>
      <c r="I941" s="150">
        <v>282.77304077148438</v>
      </c>
      <c r="J941" s="150">
        <v>643.84576416015625</v>
      </c>
      <c r="K941" s="150">
        <v>303.09835815429688</v>
      </c>
      <c r="L941" s="150">
        <v>516.6253662109375</v>
      </c>
      <c r="M941" s="150">
        <v>1728.8995361328125</v>
      </c>
      <c r="N941" s="150">
        <v>1088.56396484375</v>
      </c>
      <c r="O941" s="150">
        <v>678.47027587890625</v>
      </c>
      <c r="P941" s="150">
        <v>2875.180419921875</v>
      </c>
      <c r="Q941" s="150">
        <v>87.582931518554688</v>
      </c>
      <c r="R941" s="150">
        <v>810.97723388671875</v>
      </c>
      <c r="S941" s="150">
        <v>223.58151245117188</v>
      </c>
      <c r="T941" s="150">
        <v>449.14324951171875</v>
      </c>
      <c r="U941" s="150">
        <v>71.440162658691406</v>
      </c>
      <c r="V941" s="150">
        <v>2691.540771484375</v>
      </c>
      <c r="W941" s="150">
        <v>944.74957275390625</v>
      </c>
      <c r="X941" s="150">
        <v>2575.36669921875</v>
      </c>
      <c r="Y941" s="150">
        <v>2075.99755859375</v>
      </c>
      <c r="Z941" s="150">
        <v>116.60245513916016</v>
      </c>
      <c r="AA941" s="150">
        <v>8743.904296875</v>
      </c>
      <c r="AB941" s="150">
        <v>288.92172241210938</v>
      </c>
      <c r="AC941" s="150">
        <v>209.08392333984375</v>
      </c>
      <c r="AD941" s="150">
        <v>1422.5262451171875</v>
      </c>
      <c r="AE941" s="150">
        <v>1036.4378662109375</v>
      </c>
      <c r="AF941" s="150">
        <v>1275.2989501953125</v>
      </c>
      <c r="AG941" s="150">
        <v>14219.9189453125</v>
      </c>
      <c r="AH941" s="150">
        <v>1283.19580078125</v>
      </c>
      <c r="AI941" s="150">
        <v>418.1678466796875</v>
      </c>
      <c r="AJ941" s="150">
        <v>931.59716796875</v>
      </c>
      <c r="AK941" s="150">
        <v>417.06158447265625</v>
      </c>
      <c r="AL941" s="150">
        <v>48410.5546875</v>
      </c>
      <c r="AM941" s="150">
        <v>37677.37109375</v>
      </c>
      <c r="AN941" s="150">
        <v>10733.1826171875</v>
      </c>
      <c r="AO941" s="5" t="s">
        <v>536</v>
      </c>
    </row>
    <row r="942" spans="1:41" ht="14.25" x14ac:dyDescent="0.45">
      <c r="A942" s="150">
        <v>2015</v>
      </c>
      <c r="B942" s="5" t="s">
        <v>81</v>
      </c>
      <c r="C942" s="5" t="s">
        <v>279</v>
      </c>
      <c r="D942" s="5" t="s">
        <v>108</v>
      </c>
      <c r="E942" s="5" t="s">
        <v>109</v>
      </c>
      <c r="F942" s="5" t="s">
        <v>109</v>
      </c>
      <c r="G942" s="5" t="s">
        <v>88</v>
      </c>
      <c r="H942" s="5" t="s">
        <v>131</v>
      </c>
      <c r="I942" s="150">
        <v>255.61078000000001</v>
      </c>
      <c r="J942" s="150">
        <v>582</v>
      </c>
      <c r="K942" s="150">
        <v>273.98370202047693</v>
      </c>
      <c r="L942" s="150">
        <v>467</v>
      </c>
      <c r="M942" s="150">
        <v>1562.827</v>
      </c>
      <c r="N942" s="150">
        <v>984</v>
      </c>
      <c r="O942" s="150">
        <v>613.29859999999985</v>
      </c>
      <c r="P942" s="150">
        <v>2599</v>
      </c>
      <c r="Q942" s="150">
        <v>79.17</v>
      </c>
      <c r="R942" s="150">
        <v>733.07737175184309</v>
      </c>
      <c r="S942" s="150">
        <v>202.10499999999999</v>
      </c>
      <c r="T942" s="150">
        <v>406</v>
      </c>
      <c r="U942" s="150">
        <v>64.577849999999998</v>
      </c>
      <c r="V942" s="150">
        <v>2433</v>
      </c>
      <c r="W942" s="150">
        <v>854</v>
      </c>
      <c r="X942" s="150">
        <v>2327.985291296251</v>
      </c>
      <c r="Y942" s="150">
        <v>1876.5840000000001</v>
      </c>
      <c r="Z942" s="150">
        <v>105.402</v>
      </c>
      <c r="AA942" s="150">
        <v>7903.9927799999996</v>
      </c>
      <c r="AB942" s="150">
        <v>261.1688351984622</v>
      </c>
      <c r="AC942" s="150">
        <v>189</v>
      </c>
      <c r="AD942" s="150">
        <v>1285.883</v>
      </c>
      <c r="AE942" s="150">
        <v>936.88099999999997</v>
      </c>
      <c r="AF942" s="150">
        <v>1152.79784</v>
      </c>
      <c r="AG942" s="150">
        <v>12854</v>
      </c>
      <c r="AH942" s="150">
        <v>1159.9361935096761</v>
      </c>
      <c r="AI942" s="150">
        <v>378</v>
      </c>
      <c r="AJ942" s="150">
        <v>842.11098999999217</v>
      </c>
      <c r="AK942" s="150">
        <v>377</v>
      </c>
      <c r="AL942" s="150">
        <v>43760.390625</v>
      </c>
      <c r="AM942" s="150">
        <v>34058.203125</v>
      </c>
      <c r="AN942" s="150">
        <v>9702.1875</v>
      </c>
      <c r="AO942" s="5" t="s">
        <v>537</v>
      </c>
    </row>
    <row r="943" spans="1:41" ht="14.25" x14ac:dyDescent="0.45">
      <c r="A943" s="150">
        <v>2015</v>
      </c>
      <c r="B943" s="5" t="s">
        <v>81</v>
      </c>
      <c r="C943" s="5" t="s">
        <v>279</v>
      </c>
      <c r="D943" s="5" t="s">
        <v>108</v>
      </c>
      <c r="E943" s="5" t="s">
        <v>30</v>
      </c>
      <c r="F943" s="5" t="s">
        <v>30</v>
      </c>
      <c r="G943" s="5" t="s">
        <v>87</v>
      </c>
      <c r="H943" s="5" t="s">
        <v>131</v>
      </c>
      <c r="I943" s="150">
        <v>4874.3447265625</v>
      </c>
      <c r="J943" s="150">
        <v>8181.9296875</v>
      </c>
      <c r="K943" s="150">
        <v>1814.1265869140625</v>
      </c>
      <c r="L943" s="150">
        <v>1768.9163818359375</v>
      </c>
      <c r="M943" s="150">
        <v>5949.48876953125</v>
      </c>
      <c r="N943" s="150">
        <v>3881.880859375</v>
      </c>
      <c r="O943" s="150">
        <v>3367.018310546875</v>
      </c>
      <c r="P943" s="150">
        <v>4114.1962890625</v>
      </c>
      <c r="Q943" s="150">
        <v>2176.18408203125</v>
      </c>
      <c r="R943" s="150">
        <v>2951.6640625</v>
      </c>
      <c r="S943" s="150">
        <v>6390.88818359375</v>
      </c>
      <c r="T943" s="150">
        <v>4071.052001953125</v>
      </c>
      <c r="U943" s="150">
        <v>1067.544921875</v>
      </c>
      <c r="V943" s="150">
        <v>2824.29248046875</v>
      </c>
      <c r="W943" s="150">
        <v>1152.727294921875</v>
      </c>
      <c r="X943" s="150">
        <v>4400.33642578125</v>
      </c>
      <c r="Y943" s="150">
        <v>13736.341796875</v>
      </c>
      <c r="Z943" s="150">
        <v>1786.6729736328125</v>
      </c>
      <c r="AA943" s="150">
        <v>29721.15625</v>
      </c>
      <c r="AB943" s="150">
        <v>1368.3582763671875</v>
      </c>
      <c r="AC943" s="150">
        <v>5281.30517578125</v>
      </c>
      <c r="AD943" s="150">
        <v>2843.4892578125</v>
      </c>
      <c r="AE943" s="150">
        <v>4132.64404296875</v>
      </c>
      <c r="AF943" s="150">
        <v>22929.537109375</v>
      </c>
      <c r="AG943" s="150">
        <v>34205.6875</v>
      </c>
      <c r="AH943" s="150">
        <v>7529.3876953125</v>
      </c>
      <c r="AI943" s="150">
        <v>2070.926513671875</v>
      </c>
      <c r="AJ943" s="150">
        <v>12389.96484375</v>
      </c>
      <c r="AK943" s="150">
        <v>1912.730712890625</v>
      </c>
      <c r="AL943" s="150">
        <v>198894.796875</v>
      </c>
      <c r="AM943" s="150">
        <v>156024.265625</v>
      </c>
      <c r="AN943" s="150">
        <v>42870.52734375</v>
      </c>
      <c r="AO943" s="5" t="s">
        <v>538</v>
      </c>
    </row>
    <row r="944" spans="1:41" ht="14.25" x14ac:dyDescent="0.45">
      <c r="A944" s="150">
        <v>2015</v>
      </c>
      <c r="B944" s="5" t="s">
        <v>81</v>
      </c>
      <c r="C944" s="5" t="s">
        <v>279</v>
      </c>
      <c r="D944" s="5" t="s">
        <v>108</v>
      </c>
      <c r="E944" s="5" t="s">
        <v>30</v>
      </c>
      <c r="F944" s="5" t="s">
        <v>30</v>
      </c>
      <c r="G944" s="5" t="s">
        <v>88</v>
      </c>
      <c r="H944" s="5" t="s">
        <v>131</v>
      </c>
      <c r="I944" s="150">
        <v>4406.1308099999987</v>
      </c>
      <c r="J944" s="150">
        <v>7396</v>
      </c>
      <c r="K944" s="150">
        <v>1639.86744006041</v>
      </c>
      <c r="L944" s="150">
        <v>1599</v>
      </c>
      <c r="M944" s="150">
        <v>5378</v>
      </c>
      <c r="N944" s="150">
        <v>3509</v>
      </c>
      <c r="O944" s="150">
        <v>3043.59339</v>
      </c>
      <c r="P944" s="150">
        <v>3719</v>
      </c>
      <c r="Q944" s="150">
        <v>1967.1469999999999</v>
      </c>
      <c r="R944" s="150">
        <v>2668.1368260312079</v>
      </c>
      <c r="S944" s="150">
        <v>5777</v>
      </c>
      <c r="T944" s="150">
        <v>3680</v>
      </c>
      <c r="U944" s="150">
        <v>965</v>
      </c>
      <c r="V944" s="150">
        <v>2553</v>
      </c>
      <c r="W944" s="150">
        <v>1042</v>
      </c>
      <c r="X944" s="150">
        <v>3977.654264869107</v>
      </c>
      <c r="Y944" s="150">
        <v>12416.873</v>
      </c>
      <c r="Z944" s="150">
        <v>1615.0509999999999</v>
      </c>
      <c r="AA944" s="150">
        <v>26866.23842843921</v>
      </c>
      <c r="AB944" s="150">
        <v>1236.9181724568041</v>
      </c>
      <c r="AC944" s="150">
        <v>4774</v>
      </c>
      <c r="AD944" s="150">
        <v>2570.3530000000001</v>
      </c>
      <c r="AE944" s="150">
        <v>3735.6757277513989</v>
      </c>
      <c r="AF944" s="150">
        <v>20727</v>
      </c>
      <c r="AG944" s="150">
        <v>30920</v>
      </c>
      <c r="AH944" s="150">
        <v>6806.1392700000006</v>
      </c>
      <c r="AI944" s="150">
        <v>1872</v>
      </c>
      <c r="AJ944" s="150">
        <v>11199.824554313729</v>
      </c>
      <c r="AK944" s="150">
        <v>1729</v>
      </c>
      <c r="AL944" s="150">
        <v>179789.609375</v>
      </c>
      <c r="AM944" s="150">
        <v>141037.078125</v>
      </c>
      <c r="AN944" s="150">
        <v>38752.52734375</v>
      </c>
      <c r="AO944" s="5" t="s">
        <v>539</v>
      </c>
    </row>
    <row r="945" spans="1:41" ht="14.25" x14ac:dyDescent="0.45">
      <c r="A945" s="150">
        <v>2015</v>
      </c>
      <c r="B945" s="5" t="s">
        <v>81</v>
      </c>
      <c r="C945" s="5" t="s">
        <v>279</v>
      </c>
      <c r="D945" s="5" t="s">
        <v>108</v>
      </c>
      <c r="E945" s="5" t="s">
        <v>110</v>
      </c>
      <c r="F945" s="5" t="s">
        <v>110</v>
      </c>
      <c r="G945" s="5" t="s">
        <v>87</v>
      </c>
      <c r="H945" s="5" t="s">
        <v>131</v>
      </c>
      <c r="I945" s="150">
        <v>4713.99951171875</v>
      </c>
      <c r="J945" s="150">
        <v>13667.8935546875</v>
      </c>
      <c r="K945" s="150">
        <v>1494.2076416015625</v>
      </c>
      <c r="L945" s="150">
        <v>1831.973388671875</v>
      </c>
      <c r="M945" s="150">
        <v>4739.57275390625</v>
      </c>
      <c r="N945" s="150">
        <v>2517.857177734375</v>
      </c>
      <c r="O945" s="150">
        <v>3540.30859375</v>
      </c>
      <c r="P945" s="150">
        <v>6200.6103515625</v>
      </c>
      <c r="Q945" s="150">
        <v>1399.6575927734375</v>
      </c>
      <c r="R945" s="150">
        <v>3048.312255859375</v>
      </c>
      <c r="S945" s="150">
        <v>3949.6396484375</v>
      </c>
      <c r="T945" s="150">
        <v>7101.109375</v>
      </c>
      <c r="U945" s="150">
        <v>591.11358642578125</v>
      </c>
      <c r="V945" s="150">
        <v>5988.2080078125</v>
      </c>
      <c r="W945" s="150">
        <v>1949.2374267578125</v>
      </c>
      <c r="X945" s="150">
        <v>10250.24609375</v>
      </c>
      <c r="Y945" s="150">
        <v>25842.482421875</v>
      </c>
      <c r="Z945" s="150">
        <v>3745.950927734375</v>
      </c>
      <c r="AA945" s="150">
        <v>31864.611328125</v>
      </c>
      <c r="AB945" s="150">
        <v>862.18695068359375</v>
      </c>
      <c r="AC945" s="150">
        <v>3587.61474609375</v>
      </c>
      <c r="AD945" s="150">
        <v>11422.2802734375</v>
      </c>
      <c r="AE945" s="150">
        <v>6409.72900390625</v>
      </c>
      <c r="AF945" s="150">
        <v>8882.017578125</v>
      </c>
      <c r="AG945" s="150">
        <v>46608.015625</v>
      </c>
      <c r="AH945" s="150">
        <v>8105.80322265625</v>
      </c>
      <c r="AI945" s="150">
        <v>2653.927734375</v>
      </c>
      <c r="AJ945" s="150">
        <v>11641.9521484375</v>
      </c>
      <c r="AK945" s="150">
        <v>6193.97314453125</v>
      </c>
      <c r="AL945" s="150">
        <v>240804.484375</v>
      </c>
      <c r="AM945" s="150">
        <v>178541.984375</v>
      </c>
      <c r="AN945" s="150">
        <v>62262.49609375</v>
      </c>
      <c r="AO945" s="5" t="s">
        <v>540</v>
      </c>
    </row>
    <row r="946" spans="1:41" ht="14.25" x14ac:dyDescent="0.45">
      <c r="A946" s="150">
        <v>2015</v>
      </c>
      <c r="B946" s="5" t="s">
        <v>81</v>
      </c>
      <c r="C946" s="5" t="s">
        <v>279</v>
      </c>
      <c r="D946" s="5" t="s">
        <v>108</v>
      </c>
      <c r="E946" s="5" t="s">
        <v>110</v>
      </c>
      <c r="F946" s="5" t="s">
        <v>110</v>
      </c>
      <c r="G946" s="5" t="s">
        <v>88</v>
      </c>
      <c r="H946" s="5" t="s">
        <v>131</v>
      </c>
      <c r="I946" s="150">
        <v>4261.1880200000014</v>
      </c>
      <c r="J946" s="150">
        <v>12355</v>
      </c>
      <c r="K946" s="150">
        <v>1350.678894860401</v>
      </c>
      <c r="L946" s="150">
        <v>1656</v>
      </c>
      <c r="M946" s="150">
        <v>4284.3046400000003</v>
      </c>
      <c r="N946" s="150">
        <v>2276</v>
      </c>
      <c r="O946" s="150">
        <v>3200.2380699999999</v>
      </c>
      <c r="P946" s="150">
        <v>5605</v>
      </c>
      <c r="Q946" s="150">
        <v>1265.211</v>
      </c>
      <c r="R946" s="150">
        <v>2755.5012506567559</v>
      </c>
      <c r="S946" s="150">
        <v>3570.25</v>
      </c>
      <c r="T946" s="150">
        <v>6419</v>
      </c>
      <c r="U946" s="150">
        <v>534.33313999999996</v>
      </c>
      <c r="V946" s="150">
        <v>5413</v>
      </c>
      <c r="W946" s="150">
        <v>1762</v>
      </c>
      <c r="X946" s="150">
        <v>9265.6402321718761</v>
      </c>
      <c r="Y946" s="150">
        <v>23360.136999999999</v>
      </c>
      <c r="Z946" s="150">
        <v>3386.127</v>
      </c>
      <c r="AA946" s="150">
        <v>28803.79924</v>
      </c>
      <c r="AB946" s="150">
        <v>779.36807035169738</v>
      </c>
      <c r="AC946" s="150">
        <v>3243</v>
      </c>
      <c r="AD946" s="150">
        <v>10325.093000000001</v>
      </c>
      <c r="AE946" s="150">
        <v>5794.0309999999999</v>
      </c>
      <c r="AF946" s="150">
        <v>8028.8394600000001</v>
      </c>
      <c r="AG946" s="150">
        <v>42131</v>
      </c>
      <c r="AH946" s="150">
        <v>7327.1860300000017</v>
      </c>
      <c r="AI946" s="150">
        <v>2399</v>
      </c>
      <c r="AJ946" s="150">
        <v>10523.663734509801</v>
      </c>
      <c r="AK946" s="150">
        <v>5599</v>
      </c>
      <c r="AL946" s="150">
        <v>217673.578125</v>
      </c>
      <c r="AM946" s="150">
        <v>161391.8125</v>
      </c>
      <c r="AN946" s="150">
        <v>56281.76171875</v>
      </c>
      <c r="AO946" s="5" t="s">
        <v>541</v>
      </c>
    </row>
    <row r="947" spans="1:41" ht="14.25" x14ac:dyDescent="0.45">
      <c r="A947" s="150">
        <v>2015</v>
      </c>
      <c r="B947" s="5" t="s">
        <v>81</v>
      </c>
      <c r="C947" s="5" t="s">
        <v>279</v>
      </c>
      <c r="D947" s="5" t="s">
        <v>108</v>
      </c>
      <c r="E947" s="5" t="s">
        <v>111</v>
      </c>
      <c r="F947" s="5" t="s">
        <v>111</v>
      </c>
      <c r="G947" s="5" t="s">
        <v>87</v>
      </c>
      <c r="H947" s="5" t="s">
        <v>131</v>
      </c>
      <c r="I947" s="150">
        <v>10576.8125</v>
      </c>
      <c r="J947" s="150">
        <v>12448.7900390625</v>
      </c>
      <c r="K947" s="150">
        <v>1932.9617919921875</v>
      </c>
      <c r="L947" s="150">
        <v>2089.73291015625</v>
      </c>
      <c r="M947" s="150">
        <v>7852.04296875</v>
      </c>
      <c r="N947" s="150">
        <v>7572.3779296875</v>
      </c>
      <c r="O947" s="150">
        <v>5148.35107421875</v>
      </c>
      <c r="P947" s="150">
        <v>5557.87109375</v>
      </c>
      <c r="Q947" s="150">
        <v>3203.894775390625</v>
      </c>
      <c r="R947" s="150">
        <v>5779.19287109375</v>
      </c>
      <c r="S947" s="150">
        <v>9502.80859375</v>
      </c>
      <c r="T947" s="150">
        <v>6711.70458984375</v>
      </c>
      <c r="U947" s="150">
        <v>1516.6881103515625</v>
      </c>
      <c r="V947" s="150">
        <v>4873.09375</v>
      </c>
      <c r="W947" s="150">
        <v>3078.733154296875</v>
      </c>
      <c r="X947" s="150">
        <v>7148.7294921875</v>
      </c>
      <c r="Y947" s="150">
        <v>30386.994140625</v>
      </c>
      <c r="Z947" s="150">
        <v>5114.19287109375</v>
      </c>
      <c r="AA947" s="150">
        <v>40607.29296875</v>
      </c>
      <c r="AB947" s="150">
        <v>1981.3505859375</v>
      </c>
      <c r="AC947" s="150">
        <v>7543.615234375</v>
      </c>
      <c r="AD947" s="150">
        <v>4522.9033203125</v>
      </c>
      <c r="AE947" s="150">
        <v>8007.53173828125</v>
      </c>
      <c r="AF947" s="150">
        <v>29995.234375</v>
      </c>
      <c r="AG947" s="150">
        <v>77501.546875</v>
      </c>
      <c r="AH947" s="150">
        <v>11649.5830078125</v>
      </c>
      <c r="AI947" s="150">
        <v>3145.10888671875</v>
      </c>
      <c r="AJ947" s="150">
        <v>16629.513671875</v>
      </c>
      <c r="AK947" s="150">
        <v>4389.65625</v>
      </c>
      <c r="AL947" s="150">
        <v>336468.28125</v>
      </c>
      <c r="AM947" s="150">
        <v>269404.375</v>
      </c>
      <c r="AN947" s="150">
        <v>67063.9375</v>
      </c>
      <c r="AO947" s="5" t="s">
        <v>542</v>
      </c>
    </row>
    <row r="948" spans="1:41" ht="14.25" x14ac:dyDescent="0.45">
      <c r="A948" s="150">
        <v>2015</v>
      </c>
      <c r="B948" s="5" t="s">
        <v>81</v>
      </c>
      <c r="C948" s="5" t="s">
        <v>279</v>
      </c>
      <c r="D948" s="5" t="s">
        <v>108</v>
      </c>
      <c r="E948" s="5" t="s">
        <v>111</v>
      </c>
      <c r="F948" s="5" t="s">
        <v>111</v>
      </c>
      <c r="G948" s="5" t="s">
        <v>88</v>
      </c>
      <c r="H948" s="5" t="s">
        <v>131</v>
      </c>
      <c r="I948" s="150">
        <v>9560.8379400000013</v>
      </c>
      <c r="J948" s="150">
        <v>11253</v>
      </c>
      <c r="K948" s="150">
        <v>1747.2877600604111</v>
      </c>
      <c r="L948" s="150">
        <v>1889</v>
      </c>
      <c r="M948" s="150">
        <v>7097.8010000000004</v>
      </c>
      <c r="N948" s="150">
        <v>6845</v>
      </c>
      <c r="O948" s="150">
        <v>4653.8173500000003</v>
      </c>
      <c r="P948" s="150">
        <v>5024</v>
      </c>
      <c r="Q948" s="150">
        <v>2896.1390000000001</v>
      </c>
      <c r="R948" s="150">
        <v>5224.0622160312087</v>
      </c>
      <c r="S948" s="150">
        <v>8590</v>
      </c>
      <c r="T948" s="150">
        <v>6067</v>
      </c>
      <c r="U948" s="150">
        <v>1371</v>
      </c>
      <c r="V948" s="150">
        <v>4405</v>
      </c>
      <c r="W948" s="150">
        <v>2783</v>
      </c>
      <c r="X948" s="150">
        <v>6462.0458936284813</v>
      </c>
      <c r="Y948" s="150">
        <v>27468.117999999999</v>
      </c>
      <c r="Z948" s="150">
        <v>4622.9400000000014</v>
      </c>
      <c r="AA948" s="150">
        <v>36706.687538504098</v>
      </c>
      <c r="AB948" s="150">
        <v>1791.028433436165</v>
      </c>
      <c r="AC948" s="150">
        <v>6819</v>
      </c>
      <c r="AD948" s="150">
        <v>4088.4479999999999</v>
      </c>
      <c r="AE948" s="150">
        <v>7238.3541867079202</v>
      </c>
      <c r="AF948" s="150">
        <v>27113.98977856159</v>
      </c>
      <c r="AG948" s="150">
        <v>70057</v>
      </c>
      <c r="AH948" s="150">
        <v>10530.561420000009</v>
      </c>
      <c r="AI948" s="150">
        <v>2843</v>
      </c>
      <c r="AJ948" s="150">
        <v>15032.1366254902</v>
      </c>
      <c r="AK948" s="150">
        <v>3968</v>
      </c>
      <c r="AL948" s="150">
        <v>304148.25</v>
      </c>
      <c r="AM948" s="150">
        <v>243526.265625</v>
      </c>
      <c r="AN948" s="150">
        <v>60621.9921875</v>
      </c>
      <c r="AO948" s="5" t="s">
        <v>543</v>
      </c>
    </row>
    <row r="949" spans="1:41" ht="14.25" x14ac:dyDescent="0.45">
      <c r="A949" s="150">
        <v>2015</v>
      </c>
      <c r="B949" s="5" t="s">
        <v>81</v>
      </c>
      <c r="C949" s="5" t="s">
        <v>279</v>
      </c>
      <c r="D949" s="5" t="s">
        <v>108</v>
      </c>
      <c r="E949" s="5" t="s">
        <v>292</v>
      </c>
      <c r="F949" s="5" t="s">
        <v>292</v>
      </c>
      <c r="G949" s="5" t="s">
        <v>87</v>
      </c>
      <c r="H949" s="5" t="s">
        <v>131</v>
      </c>
      <c r="I949" s="150">
        <v>3515.468017578125</v>
      </c>
      <c r="J949" s="150">
        <v>4468.20068359375</v>
      </c>
      <c r="K949" s="150">
        <v>126.55101776123047</v>
      </c>
      <c r="L949" s="150">
        <v>160.40829467773438</v>
      </c>
      <c r="M949" s="150">
        <v>193.75221252441406</v>
      </c>
      <c r="N949" s="150">
        <v>452.4620361328125</v>
      </c>
      <c r="O949" s="150">
        <v>681.37725830078125</v>
      </c>
      <c r="P949" s="150">
        <v>633.88934326171875</v>
      </c>
      <c r="Q949" s="150">
        <v>729.49267578125</v>
      </c>
      <c r="R949" s="150">
        <v>842.992919921875</v>
      </c>
      <c r="S949" s="150">
        <v>1592.074462890625</v>
      </c>
      <c r="T949" s="150">
        <v>2889.56201171875</v>
      </c>
      <c r="U949" s="150">
        <v>310.16317749023438</v>
      </c>
      <c r="V949" s="150">
        <v>1402.742919921875</v>
      </c>
      <c r="W949" s="150">
        <v>503.35018920898438</v>
      </c>
      <c r="X949" s="150">
        <v>2148.24560546875</v>
      </c>
      <c r="Y949" s="150">
        <v>12772.568359375</v>
      </c>
      <c r="Z949" s="150">
        <v>973.64080810546875</v>
      </c>
      <c r="AA949" s="150">
        <v>9828.9970703125</v>
      </c>
      <c r="AB949" s="150">
        <v>159.96397399902344</v>
      </c>
      <c r="AC949" s="150">
        <v>866.204833984375</v>
      </c>
      <c r="AD949" s="150">
        <v>3487.348388671875</v>
      </c>
      <c r="AE949" s="150">
        <v>1170.6973876953125</v>
      </c>
      <c r="AF949" s="150">
        <v>3068.399658203125</v>
      </c>
      <c r="AG949" s="150">
        <v>14800.7080078125</v>
      </c>
      <c r="AH949" s="150">
        <v>2848.007080078125</v>
      </c>
      <c r="AI949" s="150">
        <v>748.94085693359375</v>
      </c>
      <c r="AJ949" s="150">
        <v>6714.8095703125</v>
      </c>
      <c r="AK949" s="150">
        <v>3348.66162109375</v>
      </c>
      <c r="AL949" s="150">
        <v>81439.6796875</v>
      </c>
      <c r="AM949" s="150">
        <v>62711.84375</v>
      </c>
      <c r="AN949" s="150">
        <v>18727.833984375</v>
      </c>
      <c r="AO949" s="5" t="s">
        <v>544</v>
      </c>
    </row>
    <row r="950" spans="1:41" ht="14.25" x14ac:dyDescent="0.45">
      <c r="A950" s="150">
        <v>2015</v>
      </c>
      <c r="B950" s="5" t="s">
        <v>81</v>
      </c>
      <c r="C950" s="5" t="s">
        <v>279</v>
      </c>
      <c r="D950" s="5" t="s">
        <v>108</v>
      </c>
      <c r="E950" s="5" t="s">
        <v>292</v>
      </c>
      <c r="F950" s="5" t="s">
        <v>292</v>
      </c>
      <c r="G950" s="5" t="s">
        <v>88</v>
      </c>
      <c r="H950" s="5" t="s">
        <v>131</v>
      </c>
      <c r="I950" s="150">
        <v>3177.7835100000002</v>
      </c>
      <c r="J950" s="150">
        <v>4039</v>
      </c>
      <c r="K950" s="150">
        <v>114.3949363452428</v>
      </c>
      <c r="L950" s="150">
        <v>145</v>
      </c>
      <c r="M950" s="150">
        <v>175.14099999999999</v>
      </c>
      <c r="N950" s="150">
        <v>409</v>
      </c>
      <c r="O950" s="150">
        <v>615.92633999999998</v>
      </c>
      <c r="P950" s="150">
        <v>573</v>
      </c>
      <c r="Q950" s="150">
        <v>659.42</v>
      </c>
      <c r="R950" s="150">
        <v>762.0177424516354</v>
      </c>
      <c r="S950" s="150">
        <v>1439.145</v>
      </c>
      <c r="T950" s="150">
        <v>2612</v>
      </c>
      <c r="U950" s="150">
        <v>280.36991</v>
      </c>
      <c r="V950" s="150">
        <v>1268</v>
      </c>
      <c r="W950" s="150">
        <v>455</v>
      </c>
      <c r="X950" s="150">
        <v>1941.8921908756249</v>
      </c>
      <c r="Y950" s="150">
        <v>11545.677</v>
      </c>
      <c r="Z950" s="150">
        <v>880.11599999999976</v>
      </c>
      <c r="AA950" s="150">
        <v>8884.8554500000009</v>
      </c>
      <c r="AB950" s="150">
        <v>144.59835509768519</v>
      </c>
      <c r="AC950" s="150">
        <v>783</v>
      </c>
      <c r="AD950" s="150">
        <v>3152.3649999999998</v>
      </c>
      <c r="AE950" s="150">
        <v>1058.2439999999999</v>
      </c>
      <c r="AF950" s="150">
        <v>2773.6591400000002</v>
      </c>
      <c r="AG950" s="150">
        <v>13379</v>
      </c>
      <c r="AH950" s="150">
        <v>2574.436661020557</v>
      </c>
      <c r="AI950" s="150">
        <v>677</v>
      </c>
      <c r="AJ950" s="150">
        <v>6069.8066045098121</v>
      </c>
      <c r="AK950" s="150">
        <v>3027</v>
      </c>
      <c r="AL950" s="150">
        <v>73616.84375</v>
      </c>
      <c r="AM950" s="150">
        <v>56687.9453125</v>
      </c>
      <c r="AN950" s="150">
        <v>16928.8984375</v>
      </c>
      <c r="AO950" s="5" t="s">
        <v>545</v>
      </c>
    </row>
    <row r="951" spans="1:41" ht="14.25" x14ac:dyDescent="0.45">
      <c r="A951" s="150">
        <v>2015</v>
      </c>
      <c r="B951" s="5" t="s">
        <v>81</v>
      </c>
      <c r="C951" s="5" t="s">
        <v>279</v>
      </c>
      <c r="D951" s="5" t="s">
        <v>108</v>
      </c>
      <c r="E951" s="5" t="s">
        <v>113</v>
      </c>
      <c r="F951" s="5" t="s">
        <v>113</v>
      </c>
      <c r="G951" s="5" t="s">
        <v>87</v>
      </c>
      <c r="H951" s="5" t="s">
        <v>131</v>
      </c>
      <c r="I951" s="150">
        <v>725.25177001953125</v>
      </c>
      <c r="J951" s="150">
        <v>4552.27685546875</v>
      </c>
      <c r="K951" s="150">
        <v>908.8031005859375</v>
      </c>
      <c r="L951" s="150">
        <v>336.30429077148438</v>
      </c>
      <c r="M951" s="150">
        <v>1640.50048828125</v>
      </c>
      <c r="N951" s="150">
        <v>641.6331787109375</v>
      </c>
      <c r="O951" s="150">
        <v>1121.8310546875</v>
      </c>
      <c r="P951" s="150">
        <v>1607.40185546875</v>
      </c>
      <c r="Q951" s="150">
        <v>579.55517578125</v>
      </c>
      <c r="R951" s="150">
        <v>907.47412109375</v>
      </c>
      <c r="S951" s="150">
        <v>1151.6209716796875</v>
      </c>
      <c r="T951" s="150">
        <v>1250.0784912109375</v>
      </c>
      <c r="U951" s="150">
        <v>144.6973876953125</v>
      </c>
      <c r="V951" s="150">
        <v>941.4307861328125</v>
      </c>
      <c r="W951" s="150">
        <v>192.48995971679688</v>
      </c>
      <c r="X951" s="150">
        <v>3498.85107421875</v>
      </c>
      <c r="Y951" s="150">
        <v>7760.56591796875</v>
      </c>
      <c r="Z951" s="150">
        <v>1337.47998046875</v>
      </c>
      <c r="AA951" s="150">
        <v>7750.76904296875</v>
      </c>
      <c r="AB951" s="150">
        <v>255.80142211914063</v>
      </c>
      <c r="AC951" s="150">
        <v>1598.5516357421875</v>
      </c>
      <c r="AD951" s="150">
        <v>4807.46533203125</v>
      </c>
      <c r="AE951" s="150">
        <v>1903.9105224609375</v>
      </c>
      <c r="AF951" s="150">
        <v>3237.0712890625</v>
      </c>
      <c r="AG951" s="150">
        <v>13524.0791015625</v>
      </c>
      <c r="AH951" s="150">
        <v>2771.0634765625</v>
      </c>
      <c r="AI951" s="150">
        <v>995.63775634765625</v>
      </c>
      <c r="AJ951" s="150">
        <v>2757.552490234375</v>
      </c>
      <c r="AK951" s="150">
        <v>1761.1724853515625</v>
      </c>
      <c r="AL951" s="150">
        <v>70661.3203125</v>
      </c>
      <c r="AM951" s="150">
        <v>50306.00390625</v>
      </c>
      <c r="AN951" s="150">
        <v>20355.318359375</v>
      </c>
      <c r="AO951" s="5" t="s">
        <v>546</v>
      </c>
    </row>
    <row r="952" spans="1:41" ht="14.25" x14ac:dyDescent="0.45">
      <c r="A952" s="150">
        <v>2015</v>
      </c>
      <c r="B952" s="5" t="s">
        <v>81</v>
      </c>
      <c r="C952" s="5" t="s">
        <v>279</v>
      </c>
      <c r="D952" s="5" t="s">
        <v>108</v>
      </c>
      <c r="E952" s="5" t="s">
        <v>113</v>
      </c>
      <c r="F952" s="5" t="s">
        <v>113</v>
      </c>
      <c r="G952" s="5" t="s">
        <v>88</v>
      </c>
      <c r="H952" s="5" t="s">
        <v>131</v>
      </c>
      <c r="I952" s="150">
        <v>655.58645999999999</v>
      </c>
      <c r="J952" s="150">
        <v>4115</v>
      </c>
      <c r="K952" s="150">
        <v>821.50641868888101</v>
      </c>
      <c r="L952" s="150">
        <v>304</v>
      </c>
      <c r="M952" s="150">
        <v>1482.9193600000001</v>
      </c>
      <c r="N952" s="150">
        <v>580</v>
      </c>
      <c r="O952" s="150">
        <v>1014.07163</v>
      </c>
      <c r="P952" s="150">
        <v>1453</v>
      </c>
      <c r="Q952" s="150">
        <v>523.88499999999999</v>
      </c>
      <c r="R952" s="150">
        <v>820.30507927793633</v>
      </c>
      <c r="S952" s="150">
        <v>1041</v>
      </c>
      <c r="T952" s="150">
        <v>1130</v>
      </c>
      <c r="U952" s="150">
        <v>130.79821999999999</v>
      </c>
      <c r="V952" s="150">
        <v>851</v>
      </c>
      <c r="W952" s="150">
        <v>174</v>
      </c>
      <c r="X952" s="150">
        <v>3162.7627499999999</v>
      </c>
      <c r="Y952" s="150">
        <v>7015.1109999999999</v>
      </c>
      <c r="Z952" s="150">
        <v>1209.0060000000001</v>
      </c>
      <c r="AA952" s="150">
        <v>7006.2551100000001</v>
      </c>
      <c r="AB952" s="150">
        <v>231.2299687244921</v>
      </c>
      <c r="AC952" s="150">
        <v>1445</v>
      </c>
      <c r="AD952" s="150">
        <v>4345.6760000000004</v>
      </c>
      <c r="AE952" s="150">
        <v>1721.027</v>
      </c>
      <c r="AF952" s="150">
        <v>2926.12871</v>
      </c>
      <c r="AG952" s="150">
        <v>12225</v>
      </c>
      <c r="AH952" s="150">
        <v>2504.8841370518908</v>
      </c>
      <c r="AI952" s="150">
        <v>900</v>
      </c>
      <c r="AJ952" s="150">
        <v>2492.670840000002</v>
      </c>
      <c r="AK952" s="150">
        <v>1592</v>
      </c>
      <c r="AL952" s="150">
        <v>63873.82421875</v>
      </c>
      <c r="AM952" s="150">
        <v>45473.7734375</v>
      </c>
      <c r="AN952" s="150">
        <v>18400.048828125</v>
      </c>
      <c r="AO952" s="5" t="s">
        <v>547</v>
      </c>
    </row>
    <row r="953" spans="1:41" ht="14.25" x14ac:dyDescent="0.45">
      <c r="A953" s="150">
        <v>2015</v>
      </c>
      <c r="B953" s="5" t="s">
        <v>81</v>
      </c>
      <c r="C953" s="5" t="s">
        <v>279</v>
      </c>
      <c r="D953" s="5" t="s">
        <v>108</v>
      </c>
      <c r="E953" s="5" t="s">
        <v>114</v>
      </c>
      <c r="F953" s="5" t="s">
        <v>114</v>
      </c>
      <c r="G953" s="5" t="s">
        <v>87</v>
      </c>
      <c r="H953" s="5" t="s">
        <v>131</v>
      </c>
      <c r="I953" s="150">
        <v>5702.4677734375</v>
      </c>
      <c r="J953" s="150">
        <v>4266.86083984375</v>
      </c>
      <c r="K953" s="150">
        <v>118.83525085449219</v>
      </c>
      <c r="L953" s="150">
        <v>320.81658935546875</v>
      </c>
      <c r="M953" s="150">
        <v>1902.55419921875</v>
      </c>
      <c r="N953" s="150">
        <v>3690.497314453125</v>
      </c>
      <c r="O953" s="150">
        <v>1781.3330078125</v>
      </c>
      <c r="P953" s="150">
        <v>1443.6746826171875</v>
      </c>
      <c r="Q953" s="150">
        <v>1027.7105712890625</v>
      </c>
      <c r="R953" s="150">
        <v>2827.528564453125</v>
      </c>
      <c r="S953" s="150">
        <v>3111.921142578125</v>
      </c>
      <c r="T953" s="150">
        <v>2640.652587890625</v>
      </c>
      <c r="U953" s="150">
        <v>449.14324951171875</v>
      </c>
      <c r="V953" s="150">
        <v>2048.80126953125</v>
      </c>
      <c r="W953" s="150">
        <v>1926.005859375</v>
      </c>
      <c r="X953" s="150">
        <v>2748.393310546875</v>
      </c>
      <c r="Y953" s="150">
        <v>16650.65234375</v>
      </c>
      <c r="Z953" s="150">
        <v>3327.519775390625</v>
      </c>
      <c r="AA953" s="150">
        <v>10886.1357421875</v>
      </c>
      <c r="AB953" s="150">
        <v>612.9923095703125</v>
      </c>
      <c r="AC953" s="150">
        <v>2262.310302734375</v>
      </c>
      <c r="AD953" s="150">
        <v>1679.4140625</v>
      </c>
      <c r="AE953" s="150">
        <v>3874.8876953125</v>
      </c>
      <c r="AF953" s="150">
        <v>7065.69775390625</v>
      </c>
      <c r="AG953" s="150">
        <v>43295.859375</v>
      </c>
      <c r="AH953" s="150">
        <v>4120.19482421875</v>
      </c>
      <c r="AI953" s="150">
        <v>1074.1824951171875</v>
      </c>
      <c r="AJ953" s="150">
        <v>4239.54931640625</v>
      </c>
      <c r="AK953" s="150">
        <v>2476.925537109375</v>
      </c>
      <c r="AL953" s="150">
        <v>137573.515625</v>
      </c>
      <c r="AM953" s="150">
        <v>113380.109375</v>
      </c>
      <c r="AN953" s="150">
        <v>24193.404296875</v>
      </c>
      <c r="AO953" s="5" t="s">
        <v>548</v>
      </c>
    </row>
    <row r="954" spans="1:41" ht="14.25" x14ac:dyDescent="0.45">
      <c r="A954" s="150">
        <v>2015</v>
      </c>
      <c r="B954" s="5" t="s">
        <v>81</v>
      </c>
      <c r="C954" s="5" t="s">
        <v>279</v>
      </c>
      <c r="D954" s="5" t="s">
        <v>108</v>
      </c>
      <c r="E954" s="5" t="s">
        <v>114</v>
      </c>
      <c r="F954" s="5" t="s">
        <v>114</v>
      </c>
      <c r="G954" s="5" t="s">
        <v>88</v>
      </c>
      <c r="H954" s="5" t="s">
        <v>131</v>
      </c>
      <c r="I954" s="150">
        <v>5154.7071300000016</v>
      </c>
      <c r="J954" s="150">
        <v>3857</v>
      </c>
      <c r="K954" s="150">
        <v>107.4203200000006</v>
      </c>
      <c r="L954" s="150">
        <v>290</v>
      </c>
      <c r="M954" s="150">
        <v>1719.8009999999999</v>
      </c>
      <c r="N954" s="150">
        <v>3336</v>
      </c>
      <c r="O954" s="150">
        <v>1610.22396</v>
      </c>
      <c r="P954" s="150">
        <v>1305</v>
      </c>
      <c r="Q954" s="150">
        <v>928.99200000000008</v>
      </c>
      <c r="R954" s="150">
        <v>2555.9253900000008</v>
      </c>
      <c r="S954" s="150">
        <v>2813</v>
      </c>
      <c r="T954" s="150">
        <v>2387</v>
      </c>
      <c r="U954" s="150">
        <v>406</v>
      </c>
      <c r="V954" s="150">
        <v>1852</v>
      </c>
      <c r="W954" s="150">
        <v>1741</v>
      </c>
      <c r="X954" s="150">
        <v>2484.3916287593752</v>
      </c>
      <c r="Y954" s="150">
        <v>15051.245000000001</v>
      </c>
      <c r="Z954" s="150">
        <v>3007.8890000000001</v>
      </c>
      <c r="AA954" s="150">
        <v>9840.4491100648829</v>
      </c>
      <c r="AB954" s="150">
        <v>554.11026097936065</v>
      </c>
      <c r="AC954" s="150">
        <v>2045</v>
      </c>
      <c r="AD954" s="150">
        <v>1518.095</v>
      </c>
      <c r="AE954" s="150">
        <v>3502.6784589565209</v>
      </c>
      <c r="AF954" s="150">
        <v>6386.9897785615904</v>
      </c>
      <c r="AG954" s="150">
        <v>39137</v>
      </c>
      <c r="AH954" s="150">
        <v>3724.422150000004</v>
      </c>
      <c r="AI954" s="150">
        <v>971</v>
      </c>
      <c r="AJ954" s="150">
        <v>3832.3120711764709</v>
      </c>
      <c r="AK954" s="150">
        <v>2239</v>
      </c>
      <c r="AL954" s="150">
        <v>124358.65625</v>
      </c>
      <c r="AM954" s="150">
        <v>102489.1875</v>
      </c>
      <c r="AN954" s="150">
        <v>21869.46484375</v>
      </c>
      <c r="AO954" s="5" t="s">
        <v>549</v>
      </c>
    </row>
    <row r="955" spans="1:41" ht="14.25" x14ac:dyDescent="0.45">
      <c r="A955" s="150">
        <v>2015</v>
      </c>
      <c r="B955" s="5" t="s">
        <v>81</v>
      </c>
      <c r="C955" s="5" t="s">
        <v>279</v>
      </c>
      <c r="D955" s="5" t="s">
        <v>108</v>
      </c>
      <c r="E955" s="5" t="s">
        <v>115</v>
      </c>
      <c r="F955" s="5" t="s">
        <v>116</v>
      </c>
      <c r="G955" s="5" t="s">
        <v>87</v>
      </c>
      <c r="H955" s="5" t="s">
        <v>131</v>
      </c>
      <c r="I955" s="150">
        <v>15290.8115234375</v>
      </c>
      <c r="J955" s="150">
        <v>26116.68359375</v>
      </c>
      <c r="K955" s="150">
        <v>3427.16943359375</v>
      </c>
      <c r="L955" s="150">
        <v>3921.706298828125</v>
      </c>
      <c r="M955" s="150">
        <v>12591.615234375</v>
      </c>
      <c r="N955" s="150">
        <v>10090.2353515625</v>
      </c>
      <c r="O955" s="150">
        <v>8688.66015625</v>
      </c>
      <c r="P955" s="150">
        <v>11758.4814453125</v>
      </c>
      <c r="Q955" s="150">
        <v>4603.55224609375</v>
      </c>
      <c r="R955" s="150">
        <v>8827.5048828125</v>
      </c>
      <c r="S955" s="150">
        <v>13452.4482421875</v>
      </c>
      <c r="T955" s="150">
        <v>13812.814453125</v>
      </c>
      <c r="U955" s="150">
        <v>2107.8017578125</v>
      </c>
      <c r="V955" s="150">
        <v>10861.3017578125</v>
      </c>
      <c r="W955" s="150">
        <v>5027.970703125</v>
      </c>
      <c r="X955" s="150">
        <v>17398.974609375</v>
      </c>
      <c r="Y955" s="150">
        <v>56229.4765625</v>
      </c>
      <c r="Z955" s="150">
        <v>8860.1435546875</v>
      </c>
      <c r="AA955" s="150">
        <v>72471.90625</v>
      </c>
      <c r="AB955" s="150">
        <v>2843.53759765625</v>
      </c>
      <c r="AC955" s="150">
        <v>11131.2294921875</v>
      </c>
      <c r="AD955" s="150">
        <v>15945.18359375</v>
      </c>
      <c r="AE955" s="150">
        <v>14417.2607421875</v>
      </c>
      <c r="AF955" s="150">
        <v>38877.25390625</v>
      </c>
      <c r="AG955" s="150">
        <v>124109.5625</v>
      </c>
      <c r="AH955" s="150">
        <v>19755.38671875</v>
      </c>
      <c r="AI955" s="150">
        <v>5799.03662109375</v>
      </c>
      <c r="AJ955" s="150">
        <v>28271.46484375</v>
      </c>
      <c r="AK955" s="150">
        <v>10583.62890625</v>
      </c>
      <c r="AL955" s="150">
        <v>577272.75</v>
      </c>
      <c r="AM955" s="150">
        <v>447946.40625</v>
      </c>
      <c r="AN955" s="150">
        <v>129326.4375</v>
      </c>
      <c r="AO955" s="5" t="s">
        <v>550</v>
      </c>
    </row>
    <row r="956" spans="1:41" ht="14.25" x14ac:dyDescent="0.45">
      <c r="A956" s="150">
        <v>2015</v>
      </c>
      <c r="B956" s="5" t="s">
        <v>81</v>
      </c>
      <c r="C956" s="5" t="s">
        <v>279</v>
      </c>
      <c r="D956" s="5" t="s">
        <v>108</v>
      </c>
      <c r="E956" s="5" t="s">
        <v>115</v>
      </c>
      <c r="F956" s="5" t="s">
        <v>116</v>
      </c>
      <c r="G956" s="5" t="s">
        <v>88</v>
      </c>
      <c r="H956" s="5" t="s">
        <v>131</v>
      </c>
      <c r="I956" s="150">
        <v>13822.025960000001</v>
      </c>
      <c r="J956" s="150">
        <v>23608</v>
      </c>
      <c r="K956" s="150">
        <v>3097.9666549208118</v>
      </c>
      <c r="L956" s="150">
        <v>3545</v>
      </c>
      <c r="M956" s="150">
        <v>11382.10564</v>
      </c>
      <c r="N956" s="150">
        <v>9121</v>
      </c>
      <c r="O956" s="150">
        <v>7854.0554200000006</v>
      </c>
      <c r="P956" s="150">
        <v>10629</v>
      </c>
      <c r="Q956" s="150">
        <v>4161.3500000000004</v>
      </c>
      <c r="R956" s="150">
        <v>7979.563466687965</v>
      </c>
      <c r="S956" s="150">
        <v>12160.25</v>
      </c>
      <c r="T956" s="150">
        <v>12486</v>
      </c>
      <c r="U956" s="150">
        <v>1905.33314</v>
      </c>
      <c r="V956" s="150">
        <v>9818</v>
      </c>
      <c r="W956" s="150">
        <v>4545</v>
      </c>
      <c r="X956" s="150">
        <v>15727.686125800359</v>
      </c>
      <c r="Y956" s="150">
        <v>50828.255000000012</v>
      </c>
      <c r="Z956" s="150">
        <v>8009.0670000000009</v>
      </c>
      <c r="AA956" s="150">
        <v>65510.486778504099</v>
      </c>
      <c r="AB956" s="150">
        <v>2570.396503787862</v>
      </c>
      <c r="AC956" s="150">
        <v>10062</v>
      </c>
      <c r="AD956" s="150">
        <v>14413.540999999999</v>
      </c>
      <c r="AE956" s="150">
        <v>13032.385186707919</v>
      </c>
      <c r="AF956" s="150">
        <v>35142.829238561593</v>
      </c>
      <c r="AG956" s="150">
        <v>112188</v>
      </c>
      <c r="AH956" s="150">
        <v>17857.74745000001</v>
      </c>
      <c r="AI956" s="150">
        <v>5242</v>
      </c>
      <c r="AJ956" s="150">
        <v>25555.800360000001</v>
      </c>
      <c r="AK956" s="150">
        <v>9567</v>
      </c>
      <c r="AL956" s="150">
        <v>521821.875</v>
      </c>
      <c r="AM956" s="150">
        <v>404918.125</v>
      </c>
      <c r="AN956" s="150">
        <v>116903.75</v>
      </c>
      <c r="AO956" s="5" t="s">
        <v>551</v>
      </c>
    </row>
    <row r="957" spans="1:41" ht="14.25" x14ac:dyDescent="0.45">
      <c r="A957" s="150">
        <v>2015</v>
      </c>
      <c r="B957" s="5" t="s">
        <v>81</v>
      </c>
      <c r="C957" s="5" t="s">
        <v>279</v>
      </c>
      <c r="D957" s="5" t="s">
        <v>108</v>
      </c>
      <c r="E957" s="5" t="s">
        <v>29</v>
      </c>
      <c r="F957" s="5" t="s">
        <v>29</v>
      </c>
      <c r="G957" s="5" t="s">
        <v>87</v>
      </c>
      <c r="H957" s="5" t="s">
        <v>131</v>
      </c>
      <c r="I957" s="150">
        <v>190.50672912597656</v>
      </c>
      <c r="J957" s="150">
        <v>4003.570068359375</v>
      </c>
      <c r="K957" s="150">
        <v>155.75517272949219</v>
      </c>
      <c r="L957" s="150">
        <v>818.635498046875</v>
      </c>
      <c r="M957" s="150">
        <v>1176.42041015625</v>
      </c>
      <c r="N957" s="150">
        <v>335.19802856445313</v>
      </c>
      <c r="O957" s="150">
        <v>1058.630126953125</v>
      </c>
      <c r="P957" s="150">
        <v>1084.138916015625</v>
      </c>
      <c r="Q957" s="150">
        <v>3.0267386436462402</v>
      </c>
      <c r="R957" s="150">
        <v>486.86801147460938</v>
      </c>
      <c r="S957" s="150">
        <v>982.362548828125</v>
      </c>
      <c r="T957" s="150">
        <v>2512.325927734375</v>
      </c>
      <c r="U957" s="150">
        <v>64.812873840332031</v>
      </c>
      <c r="V957" s="150">
        <v>952.493408203125</v>
      </c>
      <c r="W957" s="150">
        <v>308.647705078125</v>
      </c>
      <c r="X957" s="150">
        <v>2027.7822265625</v>
      </c>
      <c r="Y957" s="150">
        <v>3233.35009765625</v>
      </c>
      <c r="Z957" s="150">
        <v>1318.2276611328125</v>
      </c>
      <c r="AA957" s="150">
        <v>5540.94091796875</v>
      </c>
      <c r="AB957" s="150">
        <v>157.49983215332031</v>
      </c>
      <c r="AC957" s="150">
        <v>913.774169921875</v>
      </c>
      <c r="AD957" s="150">
        <v>1704.9400634765625</v>
      </c>
      <c r="AE957" s="150">
        <v>2298.68310546875</v>
      </c>
      <c r="AF957" s="150">
        <v>1301.2474365234375</v>
      </c>
      <c r="AG957" s="150">
        <v>4063.30810546875</v>
      </c>
      <c r="AH957" s="150">
        <v>1203.536865234375</v>
      </c>
      <c r="AI957" s="150">
        <v>491.1812744140625</v>
      </c>
      <c r="AJ957" s="150">
        <v>1237.992919921875</v>
      </c>
      <c r="AK957" s="150">
        <v>667.0772705078125</v>
      </c>
      <c r="AL957" s="150">
        <v>40292.9296875</v>
      </c>
      <c r="AM957" s="150">
        <v>27846.7734375</v>
      </c>
      <c r="AN957" s="150">
        <v>12446.16015625</v>
      </c>
      <c r="AO957" s="5" t="s">
        <v>552</v>
      </c>
    </row>
    <row r="958" spans="1:41" ht="14.25" x14ac:dyDescent="0.45">
      <c r="A958" s="150">
        <v>2015</v>
      </c>
      <c r="B958" s="5" t="s">
        <v>81</v>
      </c>
      <c r="C958" s="5" t="s">
        <v>279</v>
      </c>
      <c r="D958" s="5" t="s">
        <v>108</v>
      </c>
      <c r="E958" s="5" t="s">
        <v>29</v>
      </c>
      <c r="F958" s="5" t="s">
        <v>29</v>
      </c>
      <c r="G958" s="5" t="s">
        <v>88</v>
      </c>
      <c r="H958" s="5" t="s">
        <v>131</v>
      </c>
      <c r="I958" s="150">
        <v>172.20726999999999</v>
      </c>
      <c r="J958" s="150">
        <v>3619</v>
      </c>
      <c r="K958" s="150">
        <v>140.79383780580031</v>
      </c>
      <c r="L958" s="150">
        <v>740</v>
      </c>
      <c r="M958" s="150">
        <v>1063.4172799999999</v>
      </c>
      <c r="N958" s="150">
        <v>303</v>
      </c>
      <c r="O958" s="150">
        <v>956.94150000000002</v>
      </c>
      <c r="P958" s="150">
        <v>980</v>
      </c>
      <c r="Q958" s="150">
        <v>2.7360000000000002</v>
      </c>
      <c r="R958" s="150">
        <v>440.10105717534128</v>
      </c>
      <c r="S958" s="150">
        <v>888</v>
      </c>
      <c r="T958" s="150">
        <v>2271</v>
      </c>
      <c r="U958" s="150">
        <v>58.587159999999997</v>
      </c>
      <c r="V958" s="150">
        <v>861</v>
      </c>
      <c r="W958" s="150">
        <v>279</v>
      </c>
      <c r="X958" s="150">
        <v>1833</v>
      </c>
      <c r="Y958" s="150">
        <v>2922.7649999999999</v>
      </c>
      <c r="Z958" s="150">
        <v>1191.6030000000001</v>
      </c>
      <c r="AA958" s="150">
        <v>5008.6959000000006</v>
      </c>
      <c r="AB958" s="150">
        <v>142.37091133105801</v>
      </c>
      <c r="AC958" s="150">
        <v>826</v>
      </c>
      <c r="AD958" s="150">
        <v>1541.1690000000001</v>
      </c>
      <c r="AE958" s="150">
        <v>2077.8789999999999</v>
      </c>
      <c r="AF958" s="150">
        <v>1176.25377</v>
      </c>
      <c r="AG958" s="150">
        <v>3673</v>
      </c>
      <c r="AH958" s="150">
        <v>1087.929038417878</v>
      </c>
      <c r="AI958" s="150">
        <v>444</v>
      </c>
      <c r="AJ958" s="150">
        <v>1119.0753</v>
      </c>
      <c r="AK958" s="150">
        <v>603</v>
      </c>
      <c r="AL958" s="150">
        <v>36422.52734375</v>
      </c>
      <c r="AM958" s="150">
        <v>25171.904296875</v>
      </c>
      <c r="AN958" s="150">
        <v>11250.62109375</v>
      </c>
      <c r="AO958" s="5" t="s">
        <v>553</v>
      </c>
    </row>
    <row r="959" spans="1:41" ht="14.25" x14ac:dyDescent="0.45">
      <c r="A959" s="150">
        <v>2015</v>
      </c>
      <c r="B959" s="5" t="s">
        <v>81</v>
      </c>
      <c r="C959" s="5" t="s">
        <v>3765</v>
      </c>
      <c r="D959" s="5" t="s">
        <v>3768</v>
      </c>
      <c r="E959" s="5" t="s">
        <v>3722</v>
      </c>
      <c r="F959" s="5" t="s">
        <v>19</v>
      </c>
      <c r="G959" s="5" t="s">
        <v>87</v>
      </c>
      <c r="H959" s="5" t="s">
        <v>131</v>
      </c>
      <c r="I959" s="150">
        <v>10766.517578125</v>
      </c>
      <c r="J959" s="150">
        <v>15193.88671875</v>
      </c>
      <c r="K959" s="150">
        <v>1691.5361328125</v>
      </c>
      <c r="L959" s="150">
        <v>181.93513488769531</v>
      </c>
      <c r="M959" s="150">
        <v>10173.513671875</v>
      </c>
      <c r="N959" s="150">
        <v>16332.7080078125</v>
      </c>
      <c r="O959" s="150">
        <v>1381.2860107421875</v>
      </c>
      <c r="P959" s="150">
        <v>8334.4716796875</v>
      </c>
      <c r="Q959" s="150">
        <v>9898.169921875</v>
      </c>
      <c r="R959" s="150">
        <v>7356.6171875</v>
      </c>
      <c r="S959" s="150"/>
      <c r="T959" s="150"/>
      <c r="U959" s="150">
        <v>0</v>
      </c>
      <c r="V959" s="150"/>
      <c r="W959" s="150">
        <v>4561.04443359375</v>
      </c>
      <c r="X959" s="150">
        <v>11039.3173828125</v>
      </c>
      <c r="Y959" s="150">
        <v>20951.328125</v>
      </c>
      <c r="Z959" s="150">
        <v>6531.24072265625</v>
      </c>
      <c r="AA959" s="150">
        <v>0</v>
      </c>
      <c r="AB959" s="150"/>
      <c r="AC959" s="150">
        <v>8853.634765625</v>
      </c>
      <c r="AD959" s="150">
        <v>28932.140625</v>
      </c>
      <c r="AE959" s="150">
        <v>6360.82080078125</v>
      </c>
      <c r="AF959" s="150">
        <v>29374.462890625</v>
      </c>
      <c r="AG959" s="150">
        <v>0</v>
      </c>
      <c r="AH959" s="150">
        <v>0</v>
      </c>
      <c r="AI959" s="150">
        <v>5718.2900390625</v>
      </c>
      <c r="AJ959" s="150">
        <v>274.48291015625</v>
      </c>
      <c r="AK959" s="150">
        <v>2301.824951171875</v>
      </c>
      <c r="AL959" s="150">
        <v>206209.265625</v>
      </c>
      <c r="AM959" s="150">
        <v>140410.28125</v>
      </c>
      <c r="AN959" s="150">
        <v>65798.953125</v>
      </c>
      <c r="AO959" s="5" t="s">
        <v>3807</v>
      </c>
    </row>
    <row r="960" spans="1:41" ht="14.25" x14ac:dyDescent="0.45">
      <c r="A960" s="150">
        <v>2015</v>
      </c>
      <c r="B960" s="5" t="s">
        <v>81</v>
      </c>
      <c r="C960" s="5" t="s">
        <v>3765</v>
      </c>
      <c r="D960" s="5" t="s">
        <v>3768</v>
      </c>
      <c r="E960" s="5" t="s">
        <v>3722</v>
      </c>
      <c r="F960" s="5" t="s">
        <v>19</v>
      </c>
      <c r="G960" s="5" t="s">
        <v>88</v>
      </c>
      <c r="H960" s="5" t="s">
        <v>131</v>
      </c>
      <c r="I960" s="150">
        <v>9350.08984375</v>
      </c>
      <c r="J960" s="150">
        <v>13195</v>
      </c>
      <c r="K960" s="150">
        <v>1469</v>
      </c>
      <c r="L960" s="150">
        <v>158</v>
      </c>
      <c r="M960" s="150">
        <v>8835.1005859375</v>
      </c>
      <c r="N960" s="150">
        <v>14184</v>
      </c>
      <c r="O960" s="150">
        <v>1199.56591796875</v>
      </c>
      <c r="P960" s="150">
        <v>7238</v>
      </c>
      <c r="Q960" s="150">
        <v>8595.98046875</v>
      </c>
      <c r="R960" s="150">
        <v>6388.791015625</v>
      </c>
      <c r="S960" s="150"/>
      <c r="T960" s="150"/>
      <c r="U960" s="150">
        <v>0</v>
      </c>
      <c r="V960" s="150"/>
      <c r="W960" s="150">
        <v>3961</v>
      </c>
      <c r="X960" s="150">
        <v>9587</v>
      </c>
      <c r="Y960" s="150">
        <v>18195</v>
      </c>
      <c r="Z960" s="150">
        <v>5672</v>
      </c>
      <c r="AA960" s="150">
        <v>0</v>
      </c>
      <c r="AB960" s="150"/>
      <c r="AC960" s="150">
        <v>7688.86328125</v>
      </c>
      <c r="AD960" s="150">
        <v>25125.869140625</v>
      </c>
      <c r="AE960" s="150">
        <v>5524</v>
      </c>
      <c r="AF960" s="150">
        <v>25510</v>
      </c>
      <c r="AG960" s="150">
        <v>0</v>
      </c>
      <c r="AH960" s="150">
        <v>0</v>
      </c>
      <c r="AI960" s="150">
        <v>4966</v>
      </c>
      <c r="AJ960" s="150">
        <v>238.372314453125</v>
      </c>
      <c r="AK960" s="150">
        <v>1999</v>
      </c>
      <c r="AL960" s="150">
        <v>179080.640625</v>
      </c>
      <c r="AM960" s="150">
        <v>121938.09375</v>
      </c>
      <c r="AN960" s="150">
        <v>57142.53515625</v>
      </c>
      <c r="AO960" s="5" t="s">
        <v>3808</v>
      </c>
    </row>
    <row r="961" spans="1:41" ht="14.25" x14ac:dyDescent="0.45">
      <c r="A961" s="150">
        <v>2015</v>
      </c>
      <c r="B961" s="5" t="s">
        <v>81</v>
      </c>
      <c r="C961" s="5" t="s">
        <v>3765</v>
      </c>
      <c r="D961" s="5" t="s">
        <v>3768</v>
      </c>
      <c r="E961" s="5" t="s">
        <v>3722</v>
      </c>
      <c r="F961" s="5" t="s">
        <v>3770</v>
      </c>
      <c r="G961" s="5" t="s">
        <v>87</v>
      </c>
      <c r="H961" s="5" t="s">
        <v>131</v>
      </c>
      <c r="I961" s="150"/>
      <c r="J961" s="150">
        <v>0</v>
      </c>
      <c r="K961" s="150"/>
      <c r="L961" s="150"/>
      <c r="M961" s="150"/>
      <c r="N961" s="150"/>
      <c r="O961" s="150">
        <v>0</v>
      </c>
      <c r="P961" s="150"/>
      <c r="Q961" s="150">
        <v>7.9929394721984863</v>
      </c>
      <c r="R961" s="150">
        <v>39.720081329345703</v>
      </c>
      <c r="S961" s="150"/>
      <c r="T961" s="150"/>
      <c r="U961" s="150"/>
      <c r="V961" s="150"/>
      <c r="W961" s="150"/>
      <c r="X961" s="150"/>
      <c r="Y961" s="150">
        <v>64.372673034667969</v>
      </c>
      <c r="Z961" s="150">
        <v>137.32835388183594</v>
      </c>
      <c r="AA961" s="150">
        <v>0</v>
      </c>
      <c r="AB961" s="150"/>
      <c r="AC961" s="150"/>
      <c r="AD961" s="150">
        <v>34.332088470458984</v>
      </c>
      <c r="AE961" s="150">
        <v>0</v>
      </c>
      <c r="AF961" s="150"/>
      <c r="AG961" s="150">
        <v>0</v>
      </c>
      <c r="AH961" s="150">
        <v>0</v>
      </c>
      <c r="AI961" s="150"/>
      <c r="AJ961" s="150">
        <v>0</v>
      </c>
      <c r="AK961" s="150"/>
      <c r="AL961" s="150">
        <v>283.74612426757813</v>
      </c>
      <c r="AM961" s="150">
        <v>249.41404724121094</v>
      </c>
      <c r="AN961" s="150">
        <v>34.332088470458984</v>
      </c>
      <c r="AO961" s="5" t="s">
        <v>3809</v>
      </c>
    </row>
    <row r="962" spans="1:41" ht="14.25" x14ac:dyDescent="0.45">
      <c r="A962" s="150">
        <v>2015</v>
      </c>
      <c r="B962" s="5" t="s">
        <v>81</v>
      </c>
      <c r="C962" s="5" t="s">
        <v>3765</v>
      </c>
      <c r="D962" s="5" t="s">
        <v>3768</v>
      </c>
      <c r="E962" s="5" t="s">
        <v>3722</v>
      </c>
      <c r="F962" s="5" t="s">
        <v>3770</v>
      </c>
      <c r="G962" s="5" t="s">
        <v>88</v>
      </c>
      <c r="H962" s="5" t="s">
        <v>131</v>
      </c>
      <c r="I962" s="150"/>
      <c r="J962" s="150">
        <v>0</v>
      </c>
      <c r="K962" s="150"/>
      <c r="L962" s="150"/>
      <c r="M962" s="150"/>
      <c r="N962" s="150"/>
      <c r="O962" s="150">
        <v>0</v>
      </c>
      <c r="P962" s="150"/>
      <c r="Q962" s="150">
        <v>7.4499998092651367</v>
      </c>
      <c r="R962" s="150">
        <v>37.021999359130859</v>
      </c>
      <c r="S962" s="150"/>
      <c r="T962" s="150"/>
      <c r="U962" s="150"/>
      <c r="V962" s="150"/>
      <c r="W962" s="150"/>
      <c r="X962" s="150"/>
      <c r="Y962" s="150">
        <v>60</v>
      </c>
      <c r="Z962" s="150">
        <v>128</v>
      </c>
      <c r="AA962" s="150">
        <v>0</v>
      </c>
      <c r="AB962" s="150"/>
      <c r="AC962" s="150"/>
      <c r="AD962" s="150">
        <v>32</v>
      </c>
      <c r="AE962" s="150">
        <v>0</v>
      </c>
      <c r="AF962" s="150"/>
      <c r="AG962" s="150">
        <v>0</v>
      </c>
      <c r="AH962" s="150">
        <v>0</v>
      </c>
      <c r="AI962" s="150"/>
      <c r="AJ962" s="150">
        <v>0</v>
      </c>
      <c r="AK962" s="150"/>
      <c r="AL962" s="150">
        <v>264.47198486328125</v>
      </c>
      <c r="AM962" s="150">
        <v>232.47200012207031</v>
      </c>
      <c r="AN962" s="150">
        <v>32</v>
      </c>
      <c r="AO962" s="5" t="s">
        <v>3810</v>
      </c>
    </row>
    <row r="963" spans="1:41" ht="14.25" x14ac:dyDescent="0.45">
      <c r="A963" s="150">
        <v>2015</v>
      </c>
      <c r="B963" s="5" t="s">
        <v>81</v>
      </c>
      <c r="C963" s="5" t="s">
        <v>3765</v>
      </c>
      <c r="D963" s="5" t="s">
        <v>3768</v>
      </c>
      <c r="E963" s="5" t="s">
        <v>3722</v>
      </c>
      <c r="F963" s="5" t="s">
        <v>116</v>
      </c>
      <c r="G963" s="5" t="s">
        <v>87</v>
      </c>
      <c r="H963" s="5" t="s">
        <v>131</v>
      </c>
      <c r="I963" s="150">
        <v>6196.6591796875</v>
      </c>
      <c r="J963" s="150">
        <v>22714.921875</v>
      </c>
      <c r="K963" s="150">
        <v>2189.680419921875</v>
      </c>
      <c r="L963" s="150">
        <v>2268.94775390625</v>
      </c>
      <c r="M963" s="150">
        <v>3519.75390625</v>
      </c>
      <c r="N963" s="150">
        <v>3936.366455078125</v>
      </c>
      <c r="O963" s="150">
        <v>7348.2705078125</v>
      </c>
      <c r="P963" s="150">
        <v>5896.3876953125</v>
      </c>
      <c r="Q963" s="150">
        <v>3379.715576171875</v>
      </c>
      <c r="R963" s="150">
        <v>2885.859619140625</v>
      </c>
      <c r="S963" s="150">
        <v>35.40045166015625</v>
      </c>
      <c r="T963" s="150">
        <v>37.612979888916016</v>
      </c>
      <c r="U963" s="150">
        <v>216.82777404785156</v>
      </c>
      <c r="V963" s="150"/>
      <c r="W963" s="150">
        <v>1213.57177734375</v>
      </c>
      <c r="X963" s="150">
        <v>10773.90625</v>
      </c>
      <c r="Y963" s="150">
        <v>13378.052734375</v>
      </c>
      <c r="Z963" s="150">
        <v>7170.80419921875</v>
      </c>
      <c r="AA963" s="150">
        <v>0</v>
      </c>
      <c r="AB963" s="150"/>
      <c r="AC963" s="150">
        <v>2041.200927734375</v>
      </c>
      <c r="AD963" s="150">
        <v>14799.8955078125</v>
      </c>
      <c r="AE963" s="150">
        <v>7639.8603515625</v>
      </c>
      <c r="AF963" s="150">
        <v>13799.5390625</v>
      </c>
      <c r="AG963" s="150">
        <v>13880.2958984375</v>
      </c>
      <c r="AH963" s="150">
        <v>0</v>
      </c>
      <c r="AI963" s="150">
        <v>2999.08203125</v>
      </c>
      <c r="AJ963" s="150">
        <v>13629.7626953125</v>
      </c>
      <c r="AK963" s="150">
        <v>9139.9541015625</v>
      </c>
      <c r="AL963" s="150">
        <v>171092.34375</v>
      </c>
      <c r="AM963" s="150">
        <v>119035.203125</v>
      </c>
      <c r="AN963" s="150">
        <v>52057.12890625</v>
      </c>
      <c r="AO963" s="5" t="s">
        <v>3811</v>
      </c>
    </row>
    <row r="964" spans="1:41" ht="14.25" x14ac:dyDescent="0.45">
      <c r="A964" s="150">
        <v>2015</v>
      </c>
      <c r="B964" s="5" t="s">
        <v>81</v>
      </c>
      <c r="C964" s="5" t="s">
        <v>3765</v>
      </c>
      <c r="D964" s="5" t="s">
        <v>3768</v>
      </c>
      <c r="E964" s="5" t="s">
        <v>3722</v>
      </c>
      <c r="F964" s="5" t="s">
        <v>116</v>
      </c>
      <c r="G964" s="5" t="s">
        <v>88</v>
      </c>
      <c r="H964" s="5" t="s">
        <v>131</v>
      </c>
      <c r="I964" s="150">
        <v>5601.42822265625</v>
      </c>
      <c r="J964" s="150">
        <v>20533</v>
      </c>
      <c r="K964" s="150">
        <v>1979.346923828125</v>
      </c>
      <c r="L964" s="150">
        <v>2051</v>
      </c>
      <c r="M964" s="150">
        <v>3181.65771484375</v>
      </c>
      <c r="N964" s="150">
        <v>3558.251953125</v>
      </c>
      <c r="O964" s="150">
        <v>6642.41943359375</v>
      </c>
      <c r="P964" s="150">
        <v>5330</v>
      </c>
      <c r="Q964" s="150">
        <v>3055.071044921875</v>
      </c>
      <c r="R964" s="150">
        <v>2608.6533203125</v>
      </c>
      <c r="S964" s="150">
        <v>32</v>
      </c>
      <c r="T964" s="150">
        <v>34</v>
      </c>
      <c r="U964" s="150">
        <v>196</v>
      </c>
      <c r="V964" s="150"/>
      <c r="W964" s="150">
        <v>1097</v>
      </c>
      <c r="X964" s="150">
        <v>9739</v>
      </c>
      <c r="Y964" s="150">
        <v>12093</v>
      </c>
      <c r="Z964" s="150">
        <v>6482</v>
      </c>
      <c r="AA964" s="150">
        <v>0</v>
      </c>
      <c r="AB964" s="150"/>
      <c r="AC964" s="150">
        <v>1845.1297607421875</v>
      </c>
      <c r="AD964" s="150">
        <v>13378.265625</v>
      </c>
      <c r="AE964" s="150">
        <v>6906</v>
      </c>
      <c r="AF964" s="150">
        <v>12474</v>
      </c>
      <c r="AG964" s="150">
        <v>12547</v>
      </c>
      <c r="AH964" s="150">
        <v>0</v>
      </c>
      <c r="AI964" s="150">
        <v>2711</v>
      </c>
      <c r="AJ964" s="150">
        <v>12320.5322265625</v>
      </c>
      <c r="AK964" s="150">
        <v>8262</v>
      </c>
      <c r="AL964" s="150">
        <v>154657.75</v>
      </c>
      <c r="AM964" s="150">
        <v>107601.0625</v>
      </c>
      <c r="AN964" s="150">
        <v>47056.6875</v>
      </c>
      <c r="AO964" s="5" t="s">
        <v>3812</v>
      </c>
    </row>
    <row r="965" spans="1:41" ht="14.25" x14ac:dyDescent="0.45">
      <c r="A965" s="150">
        <v>2015</v>
      </c>
      <c r="B965" s="5" t="s">
        <v>81</v>
      </c>
      <c r="C965" s="5" t="s">
        <v>3765</v>
      </c>
      <c r="D965" s="5" t="s">
        <v>3768</v>
      </c>
      <c r="E965" s="5" t="s">
        <v>3722</v>
      </c>
      <c r="F965" s="5" t="s">
        <v>3771</v>
      </c>
      <c r="G965" s="5" t="s">
        <v>87</v>
      </c>
      <c r="H965" s="5" t="s">
        <v>131</v>
      </c>
      <c r="I965" s="150"/>
      <c r="J965" s="150">
        <v>0</v>
      </c>
      <c r="K965" s="150"/>
      <c r="L965" s="150"/>
      <c r="M965" s="150"/>
      <c r="N965" s="150"/>
      <c r="O965" s="150">
        <v>0</v>
      </c>
      <c r="P965" s="150"/>
      <c r="Q965" s="150"/>
      <c r="R965" s="150">
        <v>-597.59295654296875</v>
      </c>
      <c r="S965" s="150"/>
      <c r="T965" s="150"/>
      <c r="U965" s="150"/>
      <c r="V965" s="150"/>
      <c r="W965" s="150"/>
      <c r="X965" s="150"/>
      <c r="Y965" s="150"/>
      <c r="Z965" s="150">
        <v>10217.015625</v>
      </c>
      <c r="AA965" s="150">
        <v>205.99253845214844</v>
      </c>
      <c r="AB965" s="150"/>
      <c r="AC965" s="150"/>
      <c r="AD965" s="150">
        <v>0</v>
      </c>
      <c r="AE965" s="150">
        <v>79.392959594726563</v>
      </c>
      <c r="AF965" s="150"/>
      <c r="AG965" s="150">
        <v>0</v>
      </c>
      <c r="AH965" s="150">
        <v>0</v>
      </c>
      <c r="AI965" s="150"/>
      <c r="AJ965" s="150">
        <v>0</v>
      </c>
      <c r="AK965" s="150">
        <v>322.93621826171875</v>
      </c>
      <c r="AL965" s="150">
        <v>10227.744140625</v>
      </c>
      <c r="AM965" s="150">
        <v>9904.8076171875</v>
      </c>
      <c r="AN965" s="150">
        <v>322.93621826171875</v>
      </c>
      <c r="AO965" s="5" t="s">
        <v>3813</v>
      </c>
    </row>
    <row r="966" spans="1:41" ht="14.25" x14ac:dyDescent="0.45">
      <c r="A966" s="150">
        <v>2015</v>
      </c>
      <c r="B966" s="5" t="s">
        <v>81</v>
      </c>
      <c r="C966" s="5" t="s">
        <v>3765</v>
      </c>
      <c r="D966" s="5" t="s">
        <v>3768</v>
      </c>
      <c r="E966" s="5" t="s">
        <v>3722</v>
      </c>
      <c r="F966" s="5" t="s">
        <v>3771</v>
      </c>
      <c r="G966" s="5" t="s">
        <v>88</v>
      </c>
      <c r="H966" s="5" t="s">
        <v>131</v>
      </c>
      <c r="I966" s="150"/>
      <c r="J966" s="150">
        <v>0</v>
      </c>
      <c r="K966" s="150"/>
      <c r="L966" s="150"/>
      <c r="M966" s="150"/>
      <c r="N966" s="150"/>
      <c r="O966" s="150">
        <v>0</v>
      </c>
      <c r="P966" s="150"/>
      <c r="Q966" s="150"/>
      <c r="R966" s="150">
        <v>-557</v>
      </c>
      <c r="S966" s="150"/>
      <c r="T966" s="150"/>
      <c r="U966" s="150"/>
      <c r="V966" s="150"/>
      <c r="W966" s="150"/>
      <c r="X966" s="150"/>
      <c r="Y966" s="150"/>
      <c r="Z966" s="150">
        <v>9523</v>
      </c>
      <c r="AA966" s="150">
        <v>192</v>
      </c>
      <c r="AB966" s="150"/>
      <c r="AC966" s="150"/>
      <c r="AD966" s="150">
        <v>0</v>
      </c>
      <c r="AE966" s="150">
        <v>74</v>
      </c>
      <c r="AF966" s="150"/>
      <c r="AG966" s="150">
        <v>0</v>
      </c>
      <c r="AH966" s="150">
        <v>0</v>
      </c>
      <c r="AI966" s="150"/>
      <c r="AJ966" s="150">
        <v>0</v>
      </c>
      <c r="AK966" s="150">
        <v>301</v>
      </c>
      <c r="AL966" s="150">
        <v>9533</v>
      </c>
      <c r="AM966" s="150">
        <v>9232</v>
      </c>
      <c r="AN966" s="150">
        <v>301</v>
      </c>
      <c r="AO966" s="5" t="s">
        <v>3814</v>
      </c>
    </row>
    <row r="967" spans="1:41" ht="14.25" x14ac:dyDescent="0.45">
      <c r="A967" s="150">
        <v>2015</v>
      </c>
      <c r="B967" s="5" t="s">
        <v>81</v>
      </c>
      <c r="C967" s="5" t="s">
        <v>3765</v>
      </c>
      <c r="D967" s="5" t="s">
        <v>3768</v>
      </c>
      <c r="E967" s="5" t="s">
        <v>3722</v>
      </c>
      <c r="F967" s="5" t="s">
        <v>158</v>
      </c>
      <c r="G967" s="5" t="s">
        <v>87</v>
      </c>
      <c r="H967" s="5" t="s">
        <v>131</v>
      </c>
      <c r="I967" s="150"/>
      <c r="J967" s="150">
        <v>98.704757690429688</v>
      </c>
      <c r="K967" s="150">
        <v>1309.9837646484375</v>
      </c>
      <c r="L967" s="150"/>
      <c r="M967" s="150"/>
      <c r="N967" s="150"/>
      <c r="O967" s="150">
        <v>190.87052917480469</v>
      </c>
      <c r="P967" s="150">
        <v>317.81564331054688</v>
      </c>
      <c r="Q967" s="150">
        <v>0</v>
      </c>
      <c r="R967" s="150">
        <v>0</v>
      </c>
      <c r="S967" s="150"/>
      <c r="T967" s="150"/>
      <c r="U967" s="150">
        <v>6.4372668266296387</v>
      </c>
      <c r="V967" s="150">
        <v>67.655708312988281</v>
      </c>
      <c r="W967" s="150">
        <v>-745.65008544921875</v>
      </c>
      <c r="X967" s="150"/>
      <c r="Y967" s="150">
        <v>149.13002014160156</v>
      </c>
      <c r="Z967" s="150">
        <v>0</v>
      </c>
      <c r="AA967" s="150">
        <v>0</v>
      </c>
      <c r="AB967" s="150"/>
      <c r="AC967" s="150">
        <v>62.510990142822266</v>
      </c>
      <c r="AD967" s="150">
        <v>0</v>
      </c>
      <c r="AE967" s="150">
        <v>112.65216827392578</v>
      </c>
      <c r="AF967" s="150"/>
      <c r="AG967" s="150">
        <v>0</v>
      </c>
      <c r="AH967" s="150">
        <v>0</v>
      </c>
      <c r="AI967" s="150">
        <v>0</v>
      </c>
      <c r="AJ967" s="150">
        <v>0</v>
      </c>
      <c r="AK967" s="150"/>
      <c r="AL967" s="150">
        <v>1570.11083984375</v>
      </c>
      <c r="AM967" s="150">
        <v>814.906494140625</v>
      </c>
      <c r="AN967" s="150">
        <v>755.20416259765625</v>
      </c>
      <c r="AO967" s="5" t="s">
        <v>3815</v>
      </c>
    </row>
    <row r="968" spans="1:41" ht="14.25" x14ac:dyDescent="0.45">
      <c r="A968" s="150">
        <v>2015</v>
      </c>
      <c r="B968" s="5" t="s">
        <v>81</v>
      </c>
      <c r="C968" s="5" t="s">
        <v>3765</v>
      </c>
      <c r="D968" s="5" t="s">
        <v>3768</v>
      </c>
      <c r="E968" s="5" t="s">
        <v>3722</v>
      </c>
      <c r="F968" s="5" t="s">
        <v>158</v>
      </c>
      <c r="G968" s="5" t="s">
        <v>88</v>
      </c>
      <c r="H968" s="5" t="s">
        <v>131</v>
      </c>
      <c r="I968" s="150"/>
      <c r="J968" s="150">
        <v>92</v>
      </c>
      <c r="K968" s="150">
        <v>1221</v>
      </c>
      <c r="L968" s="150"/>
      <c r="M968" s="150"/>
      <c r="N968" s="150"/>
      <c r="O968" s="150">
        <v>177.90518188476563</v>
      </c>
      <c r="P968" s="150">
        <v>296.22723388671875</v>
      </c>
      <c r="Q968" s="150">
        <v>0</v>
      </c>
      <c r="R968" s="150">
        <v>0</v>
      </c>
      <c r="S968" s="150"/>
      <c r="T968" s="150"/>
      <c r="U968" s="150">
        <v>6</v>
      </c>
      <c r="V968" s="150">
        <v>63.060028076171875</v>
      </c>
      <c r="W968" s="150">
        <v>-695</v>
      </c>
      <c r="X968" s="150"/>
      <c r="Y968" s="150">
        <v>139</v>
      </c>
      <c r="Z968" s="150">
        <v>0</v>
      </c>
      <c r="AA968" s="150">
        <v>0</v>
      </c>
      <c r="AB968" s="150"/>
      <c r="AC968" s="150">
        <v>58.264778137207031</v>
      </c>
      <c r="AD968" s="150">
        <v>0</v>
      </c>
      <c r="AE968" s="150">
        <v>105</v>
      </c>
      <c r="AF968" s="150"/>
      <c r="AG968" s="150">
        <v>0</v>
      </c>
      <c r="AH968" s="150">
        <v>0</v>
      </c>
      <c r="AI968" s="150">
        <v>0</v>
      </c>
      <c r="AJ968" s="150">
        <v>0</v>
      </c>
      <c r="AK968" s="150"/>
      <c r="AL968" s="150">
        <v>1463.4571533203125</v>
      </c>
      <c r="AM968" s="150">
        <v>759.552001953125</v>
      </c>
      <c r="AN968" s="150">
        <v>703.9051513671875</v>
      </c>
      <c r="AO968" s="5" t="s">
        <v>3816</v>
      </c>
    </row>
    <row r="969" spans="1:41" ht="14.25" x14ac:dyDescent="0.45">
      <c r="A969" s="150">
        <v>2015</v>
      </c>
      <c r="B969" s="5" t="s">
        <v>81</v>
      </c>
      <c r="C969" s="5" t="s">
        <v>3767</v>
      </c>
      <c r="D969" s="5" t="s">
        <v>3768</v>
      </c>
      <c r="E969" s="5" t="s">
        <v>3769</v>
      </c>
      <c r="F969" s="5" t="s">
        <v>3773</v>
      </c>
      <c r="G969" s="5" t="s">
        <v>83</v>
      </c>
      <c r="H969" s="5" t="s">
        <v>3774</v>
      </c>
      <c r="I969" s="150">
        <v>510.6585</v>
      </c>
      <c r="J969" s="150">
        <v>927.81349999999998</v>
      </c>
      <c r="K969" s="150">
        <v>46</v>
      </c>
      <c r="L969" s="150">
        <v>97.69</v>
      </c>
      <c r="M969" s="150">
        <v>364.952</v>
      </c>
      <c r="N969" s="150">
        <v>539.41200000000003</v>
      </c>
      <c r="O969" s="150">
        <v>251.76599999999999</v>
      </c>
      <c r="P969" s="150">
        <v>329</v>
      </c>
      <c r="Q969" s="150">
        <v>153.01</v>
      </c>
      <c r="R969" s="150">
        <v>302.95999999999998</v>
      </c>
      <c r="S969" s="150">
        <v>513.79700000000003</v>
      </c>
      <c r="T969" s="150">
        <v>332.697</v>
      </c>
      <c r="U969" s="150">
        <v>96.5</v>
      </c>
      <c r="V969" s="150">
        <v>432.37299999999999</v>
      </c>
      <c r="W969" s="150">
        <v>188</v>
      </c>
      <c r="X969" s="150">
        <v>535</v>
      </c>
      <c r="Y969" s="150">
        <v>2146.41</v>
      </c>
      <c r="Z969" s="150">
        <v>220.05</v>
      </c>
      <c r="AA969" s="150">
        <v>3133.2957499998902</v>
      </c>
      <c r="AB969" s="150">
        <v>67.923000000000002</v>
      </c>
      <c r="AC969" s="150">
        <v>249.5335</v>
      </c>
      <c r="AD969" s="150">
        <v>455.40350000000001</v>
      </c>
      <c r="AE969" s="150">
        <v>311.6035</v>
      </c>
      <c r="AF969" s="150">
        <v>1105.4000000000001</v>
      </c>
      <c r="AG969" s="150">
        <v>4618.1970000000001</v>
      </c>
      <c r="AH969" s="150">
        <v>856.61450000000002</v>
      </c>
      <c r="AI969" s="150">
        <v>279.52749999999997</v>
      </c>
      <c r="AJ969" s="150">
        <v>1359.336</v>
      </c>
      <c r="AK969" s="150">
        <v>184.13399999999999</v>
      </c>
      <c r="AL969" s="150">
        <v>20609.05859375</v>
      </c>
      <c r="AM969" s="150">
        <v>16533.244140625</v>
      </c>
      <c r="AN969" s="150">
        <v>4075.814697265625</v>
      </c>
      <c r="AO969" s="5" t="s">
        <v>3817</v>
      </c>
    </row>
    <row r="970" spans="1:41" ht="14.25" x14ac:dyDescent="0.45">
      <c r="A970" s="150">
        <v>2015</v>
      </c>
      <c r="B970" s="5" t="s">
        <v>81</v>
      </c>
      <c r="C970" s="5" t="s">
        <v>3832</v>
      </c>
      <c r="D970" s="5" t="s">
        <v>3833</v>
      </c>
      <c r="E970" s="5" t="s">
        <v>1453</v>
      </c>
      <c r="F970" s="5" t="s">
        <v>188</v>
      </c>
      <c r="G970" s="5" t="s">
        <v>87</v>
      </c>
      <c r="H970" s="5" t="s">
        <v>131</v>
      </c>
      <c r="I970" s="150">
        <v>45306.779352429578</v>
      </c>
      <c r="J970" s="150">
        <v>124892</v>
      </c>
      <c r="K970" s="150">
        <v>2220.7173677960518</v>
      </c>
      <c r="L970" s="150">
        <v>4781</v>
      </c>
      <c r="M970" s="150">
        <v>39377.044952622527</v>
      </c>
      <c r="N970" s="150">
        <v>51745.319353933162</v>
      </c>
      <c r="O970" s="150">
        <v>23800.184224746619</v>
      </c>
      <c r="P970" s="150">
        <v>35111.386409999999</v>
      </c>
      <c r="Q970" s="150">
        <v>37120.299814121237</v>
      </c>
      <c r="R970" s="150">
        <v>28192.909341525959</v>
      </c>
      <c r="S970" s="150">
        <v>46619</v>
      </c>
      <c r="T970" s="150">
        <v>45626.062494557693</v>
      </c>
      <c r="U970" s="150">
        <v>15916.812990047771</v>
      </c>
      <c r="V970" s="150">
        <v>51752</v>
      </c>
      <c r="W970" s="150">
        <v>6886</v>
      </c>
      <c r="X970" s="150">
        <v>50187.026875155068</v>
      </c>
      <c r="Y970" s="150">
        <v>316597.228</v>
      </c>
      <c r="Z970" s="150">
        <v>6561.7201696713819</v>
      </c>
      <c r="AA970" s="150">
        <v>316656.26235969999</v>
      </c>
      <c r="AB970" s="150">
        <v>5096.8587738219921</v>
      </c>
      <c r="AC970" s="150">
        <v>19502.63687410067</v>
      </c>
      <c r="AD970" s="150">
        <v>18471.34</v>
      </c>
      <c r="AE970" s="150">
        <v>36543.177814779207</v>
      </c>
      <c r="AF970" s="150">
        <v>133564</v>
      </c>
      <c r="AG970" s="150">
        <v>733786</v>
      </c>
      <c r="AH970" s="150">
        <v>122106.06973</v>
      </c>
      <c r="AI970" s="150">
        <v>18294.172877934579</v>
      </c>
      <c r="AJ970" s="150">
        <v>216307.75474223559</v>
      </c>
      <c r="AK970" s="150">
        <v>6443</v>
      </c>
      <c r="AL970" s="150">
        <v>2559464.75</v>
      </c>
      <c r="AM970" s="150">
        <v>2174337.25</v>
      </c>
      <c r="AN970" s="150">
        <v>385127.5</v>
      </c>
      <c r="AO970" s="5" t="s">
        <v>4952</v>
      </c>
    </row>
    <row r="971" spans="1:41" ht="14.25" x14ac:dyDescent="0.45">
      <c r="A971" s="150">
        <v>2015</v>
      </c>
      <c r="B971" s="5" t="s">
        <v>81</v>
      </c>
      <c r="C971" s="5" t="s">
        <v>3832</v>
      </c>
      <c r="D971" s="5" t="s">
        <v>3833</v>
      </c>
      <c r="E971" s="5" t="s">
        <v>1453</v>
      </c>
      <c r="F971" s="5" t="s">
        <v>191</v>
      </c>
      <c r="G971" s="5" t="s">
        <v>87</v>
      </c>
      <c r="H971" s="5" t="s">
        <v>131</v>
      </c>
      <c r="I971" s="150">
        <v>37827.726334585081</v>
      </c>
      <c r="J971" s="150">
        <v>49274</v>
      </c>
      <c r="K971" s="150">
        <v>6784.0553809497269</v>
      </c>
      <c r="L971" s="150">
        <v>25842</v>
      </c>
      <c r="M971" s="150">
        <v>77795.094407770928</v>
      </c>
      <c r="N971" s="150">
        <v>46183.636220715991</v>
      </c>
      <c r="O971" s="150">
        <v>49638.505838099009</v>
      </c>
      <c r="P971" s="150">
        <v>27198.03988</v>
      </c>
      <c r="Q971" s="150">
        <v>1556.9399129451781</v>
      </c>
      <c r="R971" s="150">
        <v>25740.681398545119</v>
      </c>
      <c r="S971" s="150">
        <v>52309</v>
      </c>
      <c r="T971" s="150">
        <v>48767.153536608334</v>
      </c>
      <c r="U971" s="150">
        <v>521.26918418409878</v>
      </c>
      <c r="V971" s="150">
        <v>24741</v>
      </c>
      <c r="W971" s="150">
        <v>24719</v>
      </c>
      <c r="X971" s="150">
        <v>97765.867143517782</v>
      </c>
      <c r="Y971" s="150">
        <v>112705.06</v>
      </c>
      <c r="Z971" s="150">
        <v>79175.20733563535</v>
      </c>
      <c r="AA971" s="150">
        <v>381953.55912119697</v>
      </c>
      <c r="AB971" s="150">
        <v>16096.50975496206</v>
      </c>
      <c r="AC971" s="150">
        <v>63377.432981490303</v>
      </c>
      <c r="AD971" s="150">
        <v>124836.87</v>
      </c>
      <c r="AE971" s="150">
        <v>43773.436152938571</v>
      </c>
      <c r="AF971" s="150">
        <v>107177</v>
      </c>
      <c r="AG971" s="150">
        <v>284243</v>
      </c>
      <c r="AH971" s="150">
        <v>94293.877360000013</v>
      </c>
      <c r="AI971" s="150">
        <v>30005.601311270359</v>
      </c>
      <c r="AJ971" s="150">
        <v>124850.1075416727</v>
      </c>
      <c r="AK971" s="150">
        <v>33458</v>
      </c>
      <c r="AL971" s="150">
        <v>2092609.5</v>
      </c>
      <c r="AM971" s="150">
        <v>1436140.125</v>
      </c>
      <c r="AN971" s="150">
        <v>656469.5625</v>
      </c>
      <c r="AO971" s="5" t="s">
        <v>4953</v>
      </c>
    </row>
    <row r="972" spans="1:41" ht="14.25" x14ac:dyDescent="0.45">
      <c r="A972" s="150">
        <v>2015</v>
      </c>
      <c r="B972" s="5" t="s">
        <v>81</v>
      </c>
      <c r="C972" s="5" t="s">
        <v>3832</v>
      </c>
      <c r="D972" s="5" t="s">
        <v>3833</v>
      </c>
      <c r="E972" s="5" t="s">
        <v>1453</v>
      </c>
      <c r="F972" s="5" t="s">
        <v>194</v>
      </c>
      <c r="G972" s="5" t="s">
        <v>87</v>
      </c>
      <c r="H972" s="5" t="s">
        <v>131</v>
      </c>
      <c r="I972" s="150">
        <v>21307.862169089371</v>
      </c>
      <c r="J972" s="150">
        <v>51201</v>
      </c>
      <c r="K972" s="150">
        <v>2955.2416195103019</v>
      </c>
      <c r="L972" s="150">
        <v>6911</v>
      </c>
      <c r="M972" s="150">
        <v>37498.994014874363</v>
      </c>
      <c r="N972" s="150">
        <v>37800.926012874603</v>
      </c>
      <c r="O972" s="150">
        <v>15421.9055358439</v>
      </c>
      <c r="P972" s="150">
        <v>22750.83651999991</v>
      </c>
      <c r="Q972" s="150">
        <v>8981.0833593075786</v>
      </c>
      <c r="R972" s="150">
        <v>22538.41906290999</v>
      </c>
      <c r="S972" s="150">
        <v>38580</v>
      </c>
      <c r="T972" s="150">
        <v>23089.92843325606</v>
      </c>
      <c r="U972" s="150">
        <v>3394.3698941181578</v>
      </c>
      <c r="V972" s="150">
        <v>22850</v>
      </c>
      <c r="W972" s="150">
        <v>15807</v>
      </c>
      <c r="X972" s="150">
        <v>28711.155162871379</v>
      </c>
      <c r="Y972" s="150">
        <v>106884.27099999999</v>
      </c>
      <c r="Z972" s="150">
        <v>19427.793368856441</v>
      </c>
      <c r="AA972" s="150">
        <v>243354.86633008</v>
      </c>
      <c r="AB972" s="150">
        <v>5928.8264104933232</v>
      </c>
      <c r="AC972" s="150">
        <v>30244.00041774266</v>
      </c>
      <c r="AD972" s="150">
        <v>52296.639999999999</v>
      </c>
      <c r="AE972" s="150">
        <v>27744.309179489919</v>
      </c>
      <c r="AF972" s="150">
        <v>89949.981700000004</v>
      </c>
      <c r="AG972" s="150">
        <v>256822</v>
      </c>
      <c r="AH972" s="150">
        <v>55152.612880000001</v>
      </c>
      <c r="AI972" s="150">
        <v>23967.783539777749</v>
      </c>
      <c r="AJ972" s="150">
        <v>83586.499057976573</v>
      </c>
      <c r="AK972" s="150">
        <v>14260</v>
      </c>
      <c r="AL972" s="150">
        <v>1369419.25</v>
      </c>
      <c r="AM972" s="150">
        <v>1055749.25</v>
      </c>
      <c r="AN972" s="150">
        <v>313670.09375</v>
      </c>
      <c r="AO972" s="5" t="s">
        <v>4954</v>
      </c>
    </row>
    <row r="973" spans="1:41" ht="14.25" x14ac:dyDescent="0.45">
      <c r="A973" s="150">
        <v>2015</v>
      </c>
      <c r="B973" s="5" t="s">
        <v>81</v>
      </c>
      <c r="C973" s="5" t="s">
        <v>3832</v>
      </c>
      <c r="D973" s="5" t="s">
        <v>3833</v>
      </c>
      <c r="E973" s="5" t="s">
        <v>1453</v>
      </c>
      <c r="F973" s="5" t="s">
        <v>197</v>
      </c>
      <c r="G973" s="5" t="s">
        <v>87</v>
      </c>
      <c r="H973" s="5" t="s">
        <v>131</v>
      </c>
      <c r="I973" s="150">
        <v>5161.1455114975543</v>
      </c>
      <c r="J973" s="150">
        <v>19589</v>
      </c>
      <c r="K973" s="150">
        <v>2355.0941528068061</v>
      </c>
      <c r="L973" s="150">
        <v>3377</v>
      </c>
      <c r="M973" s="150">
        <v>10284.69223764601</v>
      </c>
      <c r="N973" s="150">
        <v>43979.344490185002</v>
      </c>
      <c r="O973" s="150">
        <v>7285.1279481272004</v>
      </c>
      <c r="P973" s="150">
        <v>7920.3263499999312</v>
      </c>
      <c r="Q973" s="150">
        <v>3928.3454150494149</v>
      </c>
      <c r="R973" s="150">
        <v>12396.612270725011</v>
      </c>
      <c r="S973" s="150">
        <v>10757</v>
      </c>
      <c r="T973" s="150">
        <v>16677.2930041689</v>
      </c>
      <c r="U973" s="150">
        <v>2254.395710559982</v>
      </c>
      <c r="V973" s="150">
        <v>6998</v>
      </c>
      <c r="W973" s="150">
        <v>6684</v>
      </c>
      <c r="X973" s="150">
        <v>7644.126236512855</v>
      </c>
      <c r="Y973" s="150">
        <v>100366.413</v>
      </c>
      <c r="Z973" s="150">
        <v>6328.9958760370619</v>
      </c>
      <c r="AA973" s="150">
        <v>111187.288217725</v>
      </c>
      <c r="AB973" s="150">
        <v>2519.1118089716351</v>
      </c>
      <c r="AC973" s="150">
        <v>14785.04280438199</v>
      </c>
      <c r="AD973" s="150">
        <v>7717.2599999999993</v>
      </c>
      <c r="AE973" s="150">
        <v>14137.97671461418</v>
      </c>
      <c r="AF973" s="150">
        <v>47192.058540000013</v>
      </c>
      <c r="AG973" s="150">
        <v>146379</v>
      </c>
      <c r="AH973" s="150">
        <v>21533.104630000002</v>
      </c>
      <c r="AI973" s="150">
        <v>12268.73502715237</v>
      </c>
      <c r="AJ973" s="150">
        <v>32406.252710677931</v>
      </c>
      <c r="AK973" s="150">
        <v>5945</v>
      </c>
      <c r="AL973" s="150">
        <v>690057.75</v>
      </c>
      <c r="AM973" s="150">
        <v>578387.1875</v>
      </c>
      <c r="AN973" s="150">
        <v>111670.5390625</v>
      </c>
      <c r="AO973" s="5" t="s">
        <v>4955</v>
      </c>
    </row>
    <row r="974" spans="1:41" ht="14.25" x14ac:dyDescent="0.45">
      <c r="A974" s="150">
        <v>2015</v>
      </c>
      <c r="B974" s="5" t="s">
        <v>81</v>
      </c>
      <c r="C974" s="5" t="s">
        <v>3832</v>
      </c>
      <c r="D974" s="5" t="s">
        <v>3833</v>
      </c>
      <c r="E974" s="5" t="s">
        <v>1453</v>
      </c>
      <c r="F974" s="5" t="s">
        <v>91</v>
      </c>
      <c r="G974" s="5" t="s">
        <v>87</v>
      </c>
      <c r="H974" s="5" t="s">
        <v>131</v>
      </c>
      <c r="I974" s="150">
        <v>5083.0693642435854</v>
      </c>
      <c r="J974" s="150">
        <v>0</v>
      </c>
      <c r="K974" s="150">
        <v>2540.3159319333972</v>
      </c>
      <c r="L974" s="150">
        <v>2564</v>
      </c>
      <c r="M974" s="150">
        <v>21197.223658012212</v>
      </c>
      <c r="N974" s="150">
        <v>15004.81675505766</v>
      </c>
      <c r="O974" s="150">
        <v>2657.0693369443638</v>
      </c>
      <c r="P974" s="150">
        <v>1974.5367100000001</v>
      </c>
      <c r="Q974" s="150">
        <v>0</v>
      </c>
      <c r="R974" s="150">
        <v>3649.3342199999988</v>
      </c>
      <c r="S974" s="150">
        <v>28416</v>
      </c>
      <c r="T974" s="150">
        <v>16480.212411895602</v>
      </c>
      <c r="U974" s="150">
        <v>270.15853159473153</v>
      </c>
      <c r="V974" s="150">
        <v>2833</v>
      </c>
      <c r="W974" s="150">
        <v>1953</v>
      </c>
      <c r="X974" s="150">
        <v>10709.983514814439</v>
      </c>
      <c r="Y974" s="150">
        <v>35965.637999999999</v>
      </c>
      <c r="Z974" s="150">
        <v>1476.3970500000009</v>
      </c>
      <c r="AA974" s="150">
        <v>28844.549501097001</v>
      </c>
      <c r="AB974" s="150">
        <v>2785.8919340246921</v>
      </c>
      <c r="AC974" s="150">
        <v>1334.155444848511</v>
      </c>
      <c r="AD974" s="150">
        <v>7.1</v>
      </c>
      <c r="AE974" s="150">
        <v>4622.3624393782784</v>
      </c>
      <c r="AF974" s="150">
        <v>38660</v>
      </c>
      <c r="AG974" s="150">
        <v>34547</v>
      </c>
      <c r="AH974" s="150">
        <v>32536.056929999999</v>
      </c>
      <c r="AI974" s="150">
        <v>1943.0170000000001</v>
      </c>
      <c r="AJ974" s="150">
        <v>9281.2982165945068</v>
      </c>
      <c r="AK974" s="150">
        <v>364</v>
      </c>
      <c r="AL974" s="150">
        <v>307700.21875</v>
      </c>
      <c r="AM974" s="150">
        <v>186110.3125</v>
      </c>
      <c r="AN974" s="150">
        <v>121589.8671875</v>
      </c>
      <c r="AO974" s="5" t="s">
        <v>4956</v>
      </c>
    </row>
    <row r="975" spans="1:41" ht="14.25" x14ac:dyDescent="0.45">
      <c r="A975" s="150">
        <v>2015</v>
      </c>
      <c r="B975" s="5" t="s">
        <v>81</v>
      </c>
      <c r="C975" s="5" t="s">
        <v>3832</v>
      </c>
      <c r="D975" s="5" t="s">
        <v>3833</v>
      </c>
      <c r="E975" s="5" t="s">
        <v>1453</v>
      </c>
      <c r="F975" s="5" t="s">
        <v>200</v>
      </c>
      <c r="G975" s="5" t="s">
        <v>87</v>
      </c>
      <c r="H975" s="5" t="s">
        <v>131</v>
      </c>
      <c r="I975" s="150">
        <v>6319.637621941527</v>
      </c>
      <c r="J975" s="150">
        <v>3881</v>
      </c>
      <c r="K975" s="150">
        <v>2067.55579959845</v>
      </c>
      <c r="L975" s="150">
        <v>1335</v>
      </c>
      <c r="M975" s="150">
        <v>4970.7836859593162</v>
      </c>
      <c r="N975" s="150">
        <v>1205.524710159717</v>
      </c>
      <c r="O975" s="150">
        <v>3730.8917695204691</v>
      </c>
      <c r="P975" s="150">
        <v>10847.23211000011</v>
      </c>
      <c r="Q975" s="150">
        <v>3233.615149561143</v>
      </c>
      <c r="R975" s="150">
        <v>7539.9589608151127</v>
      </c>
      <c r="S975" s="150">
        <v>12350</v>
      </c>
      <c r="T975" s="150">
        <v>6316.1960567282731</v>
      </c>
      <c r="U975" s="150">
        <v>3420.0065750942522</v>
      </c>
      <c r="V975" s="150">
        <v>14123</v>
      </c>
      <c r="W975" s="150">
        <v>1270</v>
      </c>
      <c r="X975" s="150">
        <v>5319.8876963433713</v>
      </c>
      <c r="Y975" s="150">
        <v>31256.05</v>
      </c>
      <c r="Z975" s="150">
        <v>1801.8258382555259</v>
      </c>
      <c r="AA975" s="150">
        <v>155935.88483883219</v>
      </c>
      <c r="AB975" s="150">
        <v>3454.19818865258</v>
      </c>
      <c r="AC975" s="150">
        <v>17350.395066503479</v>
      </c>
      <c r="AD975" s="150">
        <v>6262.59</v>
      </c>
      <c r="AE975" s="150">
        <v>4386.0017338512962</v>
      </c>
      <c r="AF975" s="150">
        <v>17074.218309999851</v>
      </c>
      <c r="AG975" s="150">
        <v>494741</v>
      </c>
      <c r="AH975" s="150">
        <v>17379.215039999999</v>
      </c>
      <c r="AI975" s="150">
        <v>4729.5833993247434</v>
      </c>
      <c r="AJ975" s="150">
        <v>9586.9985358336016</v>
      </c>
      <c r="AK975" s="150">
        <v>5774</v>
      </c>
      <c r="AL975" s="150">
        <v>857662.25</v>
      </c>
      <c r="AM975" s="150">
        <v>784037.375</v>
      </c>
      <c r="AN975" s="150">
        <v>73624.8984375</v>
      </c>
      <c r="AO975" s="5" t="s">
        <v>4957</v>
      </c>
    </row>
    <row r="976" spans="1:41" ht="14.25" x14ac:dyDescent="0.45">
      <c r="A976" s="150">
        <v>2015</v>
      </c>
      <c r="B976" s="5" t="s">
        <v>81</v>
      </c>
      <c r="C976" s="5" t="s">
        <v>3832</v>
      </c>
      <c r="D976" s="5" t="s">
        <v>3833</v>
      </c>
      <c r="E976" s="5" t="s">
        <v>1453</v>
      </c>
      <c r="F976" s="5" t="s">
        <v>3521</v>
      </c>
      <c r="G976" s="5" t="s">
        <v>87</v>
      </c>
      <c r="H976" s="5" t="s">
        <v>131</v>
      </c>
      <c r="I976" s="150">
        <v>666.26176506619436</v>
      </c>
      <c r="J976" s="150">
        <v>9095</v>
      </c>
      <c r="K976" s="150">
        <v>0</v>
      </c>
      <c r="L976" s="150">
        <v>374</v>
      </c>
      <c r="M976" s="150">
        <v>239.7468715111012</v>
      </c>
      <c r="N976" s="150">
        <v>767.42817427054752</v>
      </c>
      <c r="O976" s="150">
        <v>1412.0426914088939</v>
      </c>
      <c r="P976" s="150">
        <v>6213.6662300000007</v>
      </c>
      <c r="Q976" s="150">
        <v>6499.912353953745</v>
      </c>
      <c r="R976" s="150">
        <v>645.60345563500016</v>
      </c>
      <c r="S976" s="150">
        <v>793</v>
      </c>
      <c r="T976" s="150">
        <v>7792.781621015456</v>
      </c>
      <c r="U976" s="150">
        <v>5631.728772519421</v>
      </c>
      <c r="V976" s="150">
        <v>9649</v>
      </c>
      <c r="W976" s="150">
        <v>885</v>
      </c>
      <c r="X976" s="150">
        <v>7454.7190644387074</v>
      </c>
      <c r="Y976" s="150">
        <v>36671.94</v>
      </c>
      <c r="Z976" s="150">
        <v>1142.8602436542631</v>
      </c>
      <c r="AA976" s="150">
        <v>28396.627345561999</v>
      </c>
      <c r="AB976" s="150">
        <v>0</v>
      </c>
      <c r="AC976" s="150">
        <v>313.25585548244362</v>
      </c>
      <c r="AD976" s="150">
        <v>1209.06</v>
      </c>
      <c r="AE976" s="150">
        <v>7877.0819584159681</v>
      </c>
      <c r="AF976" s="150">
        <v>18016</v>
      </c>
      <c r="AG976" s="150">
        <v>396451</v>
      </c>
      <c r="AH976" s="150">
        <v>54117.899039999997</v>
      </c>
      <c r="AI976" s="150">
        <v>0</v>
      </c>
      <c r="AJ976" s="150">
        <v>59521.056102890303</v>
      </c>
      <c r="AK976" s="150">
        <v>0</v>
      </c>
      <c r="AL976" s="150">
        <v>661836.6875</v>
      </c>
      <c r="AM976" s="150">
        <v>587932.4375</v>
      </c>
      <c r="AN976" s="150">
        <v>73904.25</v>
      </c>
      <c r="AO976" s="5" t="s">
        <v>4958</v>
      </c>
    </row>
    <row r="977" spans="1:41" ht="14.25" x14ac:dyDescent="0.45">
      <c r="A977" s="150">
        <v>2015</v>
      </c>
      <c r="B977" s="5" t="s">
        <v>81</v>
      </c>
      <c r="C977" s="5" t="s">
        <v>3832</v>
      </c>
      <c r="D977" s="5" t="s">
        <v>3833</v>
      </c>
      <c r="E977" s="5" t="s">
        <v>1453</v>
      </c>
      <c r="F977" s="5" t="s">
        <v>3522</v>
      </c>
      <c r="G977" s="5" t="s">
        <v>87</v>
      </c>
      <c r="H977" s="5" t="s">
        <v>131</v>
      </c>
      <c r="I977" s="150">
        <v>11957.69990792488</v>
      </c>
      <c r="J977" s="150">
        <v>13657</v>
      </c>
      <c r="K977" s="150">
        <v>2580.2539833056162</v>
      </c>
      <c r="L977" s="150">
        <v>2276</v>
      </c>
      <c r="M977" s="150">
        <v>15688.790132374381</v>
      </c>
      <c r="N977" s="150">
        <v>12451.600771801461</v>
      </c>
      <c r="O977" s="150">
        <v>14601.908850633619</v>
      </c>
      <c r="P977" s="150">
        <v>8858.87601</v>
      </c>
      <c r="Q977" s="150">
        <v>59.303612865315067</v>
      </c>
      <c r="R977" s="150">
        <v>5177.0801043399988</v>
      </c>
      <c r="S977" s="150">
        <v>14362</v>
      </c>
      <c r="T977" s="150">
        <v>17585.062596180669</v>
      </c>
      <c r="U977" s="150">
        <v>99.189358812499833</v>
      </c>
      <c r="V977" s="150">
        <v>8386</v>
      </c>
      <c r="W977" s="150">
        <v>4293</v>
      </c>
      <c r="X977" s="150">
        <v>6696.8764252592864</v>
      </c>
      <c r="Y977" s="150">
        <v>54972.300999999999</v>
      </c>
      <c r="Z977" s="150">
        <v>19589.076965658089</v>
      </c>
      <c r="AA977" s="150">
        <v>65877.740892525995</v>
      </c>
      <c r="AB977" s="150">
        <v>0</v>
      </c>
      <c r="AC977" s="150">
        <v>13022.18630228833</v>
      </c>
      <c r="AD977" s="150">
        <v>48715.81</v>
      </c>
      <c r="AE977" s="150">
        <v>43572.249824492093</v>
      </c>
      <c r="AF977" s="150">
        <v>20004</v>
      </c>
      <c r="AG977" s="150">
        <v>80115</v>
      </c>
      <c r="AH977" s="150">
        <v>21805.177240000001</v>
      </c>
      <c r="AI977" s="150">
        <v>0</v>
      </c>
      <c r="AJ977" s="150">
        <v>2683.6835733451189</v>
      </c>
      <c r="AK977" s="150">
        <v>16762</v>
      </c>
      <c r="AL977" s="150">
        <v>525849.875</v>
      </c>
      <c r="AM977" s="150">
        <v>362759</v>
      </c>
      <c r="AN977" s="150">
        <v>163090.875</v>
      </c>
      <c r="AO977" s="5" t="s">
        <v>4959</v>
      </c>
    </row>
    <row r="978" spans="1:41" ht="14.25" x14ac:dyDescent="0.45">
      <c r="A978" s="150">
        <v>2015</v>
      </c>
      <c r="B978" s="5" t="s">
        <v>81</v>
      </c>
      <c r="C978" s="5" t="s">
        <v>3832</v>
      </c>
      <c r="D978" s="5" t="s">
        <v>3833</v>
      </c>
      <c r="E978" s="5" t="s">
        <v>1453</v>
      </c>
      <c r="F978" s="5" t="s">
        <v>308</v>
      </c>
      <c r="G978" s="5" t="s">
        <v>87</v>
      </c>
      <c r="H978" s="5" t="s">
        <v>131</v>
      </c>
      <c r="I978" s="150">
        <v>166321.28238379749</v>
      </c>
      <c r="J978" s="150">
        <v>330597</v>
      </c>
      <c r="K978" s="150">
        <v>28540.138994463479</v>
      </c>
      <c r="L978" s="150">
        <v>54680</v>
      </c>
      <c r="M978" s="150">
        <v>228249.35961722111</v>
      </c>
      <c r="N978" s="150">
        <v>226348.8261833523</v>
      </c>
      <c r="O978" s="150">
        <v>139163.64641784879</v>
      </c>
      <c r="P978" s="150">
        <v>146671.08074</v>
      </c>
      <c r="Q978" s="150">
        <v>74188.000298017898</v>
      </c>
      <c r="R978" s="150">
        <v>113282.8474738212</v>
      </c>
      <c r="S978" s="150">
        <v>231674</v>
      </c>
      <c r="T978" s="150">
        <v>217515.34859064259</v>
      </c>
      <c r="U978" s="150">
        <v>41669.213025596553</v>
      </c>
      <c r="V978" s="150">
        <v>161816</v>
      </c>
      <c r="W978" s="150">
        <v>74256</v>
      </c>
      <c r="X978" s="150">
        <v>242198.56834417209</v>
      </c>
      <c r="Y978" s="150">
        <v>907755.52299999993</v>
      </c>
      <c r="Z978" s="150">
        <v>163641.72638897071</v>
      </c>
      <c r="AA978" s="150">
        <v>1476717.2404502139</v>
      </c>
      <c r="AB978" s="150">
        <v>35881.396870926277</v>
      </c>
      <c r="AC978" s="150">
        <v>177215.0409186703</v>
      </c>
      <c r="AD978" s="150">
        <v>325146.37999999989</v>
      </c>
      <c r="AE978" s="150">
        <v>216721.7039969023</v>
      </c>
      <c r="AF978" s="150">
        <v>538908.55587999988</v>
      </c>
      <c r="AG978" s="150">
        <v>2656416</v>
      </c>
      <c r="AH978" s="150">
        <v>486846.22262999997</v>
      </c>
      <c r="AI978" s="150">
        <v>91208.893155459795</v>
      </c>
      <c r="AJ978" s="150">
        <v>586689.03491861117</v>
      </c>
      <c r="AK978" s="150">
        <v>112420</v>
      </c>
      <c r="AL978" s="150">
        <v>10252739</v>
      </c>
      <c r="AM978" s="150">
        <v>8039639</v>
      </c>
      <c r="AN978" s="150">
        <v>2213100</v>
      </c>
      <c r="AO978" s="5" t="s">
        <v>4960</v>
      </c>
    </row>
    <row r="979" spans="1:41" ht="14.25" x14ac:dyDescent="0.45">
      <c r="A979" s="150">
        <v>2015</v>
      </c>
      <c r="B979" s="5" t="s">
        <v>81</v>
      </c>
      <c r="C979" s="5" t="s">
        <v>3832</v>
      </c>
      <c r="D979" s="5" t="s">
        <v>3833</v>
      </c>
      <c r="E979" s="5" t="s">
        <v>1453</v>
      </c>
      <c r="F979" s="5" t="s">
        <v>206</v>
      </c>
      <c r="G979" s="5" t="s">
        <v>87</v>
      </c>
      <c r="H979" s="5" t="s">
        <v>131</v>
      </c>
      <c r="I979" s="150">
        <v>32691.100357019692</v>
      </c>
      <c r="J979" s="150">
        <v>59008</v>
      </c>
      <c r="K979" s="150">
        <v>7036.9047585631351</v>
      </c>
      <c r="L979" s="150">
        <v>7220</v>
      </c>
      <c r="M979" s="150">
        <v>21196.989656450329</v>
      </c>
      <c r="N979" s="150">
        <v>17210.22969435421</v>
      </c>
      <c r="O979" s="150">
        <v>20616.010222524739</v>
      </c>
      <c r="P979" s="150">
        <v>25796.180519999991</v>
      </c>
      <c r="Q979" s="150">
        <v>12808.5006802143</v>
      </c>
      <c r="R979" s="150">
        <v>7402.2486593249978</v>
      </c>
      <c r="S979" s="150">
        <v>27488</v>
      </c>
      <c r="T979" s="150">
        <v>35180.658436231599</v>
      </c>
      <c r="U979" s="150">
        <v>10161.28200866565</v>
      </c>
      <c r="V979" s="150">
        <v>20484</v>
      </c>
      <c r="W979" s="150">
        <v>11759</v>
      </c>
      <c r="X979" s="150">
        <v>27708.926225259231</v>
      </c>
      <c r="Y979" s="150">
        <v>112336.622</v>
      </c>
      <c r="Z979" s="150">
        <v>28137.84954120258</v>
      </c>
      <c r="AA979" s="150">
        <v>144511.92028251101</v>
      </c>
      <c r="AB979" s="150">
        <v>0</v>
      </c>
      <c r="AC979" s="150">
        <v>17285.935171831869</v>
      </c>
      <c r="AD979" s="150">
        <v>65629.710000000006</v>
      </c>
      <c r="AE979" s="150">
        <v>34065.108178942843</v>
      </c>
      <c r="AF979" s="150">
        <v>67271.297330000001</v>
      </c>
      <c r="AG979" s="150">
        <v>229332</v>
      </c>
      <c r="AH979" s="150">
        <v>67922.20977999999</v>
      </c>
      <c r="AI979" s="150">
        <v>0</v>
      </c>
      <c r="AJ979" s="150">
        <v>48465.384437384913</v>
      </c>
      <c r="AK979" s="150">
        <v>29414</v>
      </c>
      <c r="AL979" s="150">
        <v>1188140.125</v>
      </c>
      <c r="AM979" s="150">
        <v>874187.625</v>
      </c>
      <c r="AN979" s="150">
        <v>313952.40625</v>
      </c>
      <c r="AO979" s="5" t="s">
        <v>4961</v>
      </c>
    </row>
    <row r="980" spans="1:41" ht="14.25" x14ac:dyDescent="0.45">
      <c r="A980" s="150">
        <v>2015</v>
      </c>
      <c r="B980" s="5" t="s">
        <v>81</v>
      </c>
      <c r="C980" s="5" t="s">
        <v>3766</v>
      </c>
      <c r="D980" s="5" t="s">
        <v>7</v>
      </c>
      <c r="E980" s="5" t="s">
        <v>9</v>
      </c>
      <c r="F980" s="5" t="s">
        <v>3772</v>
      </c>
      <c r="G980" s="5" t="s">
        <v>83</v>
      </c>
      <c r="H980" s="5" t="s">
        <v>267</v>
      </c>
      <c r="I980" s="150">
        <v>9.5693779904306222</v>
      </c>
      <c r="J980" s="150">
        <v>13.84427037294507</v>
      </c>
      <c r="K980" s="150">
        <v>14.978935871430799</v>
      </c>
      <c r="L980" s="150">
        <v>11.41553518123072</v>
      </c>
      <c r="M980" s="150">
        <v>8.7360531152029388</v>
      </c>
      <c r="N980" s="150">
        <v>15.1394422310757</v>
      </c>
      <c r="O980" s="150">
        <v>13.707515919940439</v>
      </c>
      <c r="P980" s="150">
        <v>10.904255319148939</v>
      </c>
      <c r="Q980" s="150">
        <v>4.0815473817311929</v>
      </c>
      <c r="R980" s="150">
        <v>8.4591343928138585</v>
      </c>
      <c r="S980" s="150">
        <v>17.77612329894643</v>
      </c>
      <c r="T980" s="150">
        <v>15.796634015359411</v>
      </c>
      <c r="U980" s="150">
        <v>9.2819867576988937</v>
      </c>
      <c r="V980" s="150">
        <v>8.6252765409280574</v>
      </c>
      <c r="W980" s="150">
        <v>15.14405478716564</v>
      </c>
      <c r="X980" s="150">
        <v>14.67581596735123</v>
      </c>
      <c r="Y980" s="150">
        <v>13.54725819850205</v>
      </c>
      <c r="Z980" s="150">
        <v>14.02365198893124</v>
      </c>
      <c r="AA980" s="150">
        <v>16.42312376249722</v>
      </c>
      <c r="AB980" s="150">
        <v>18.009478672985779</v>
      </c>
      <c r="AC980" s="150">
        <v>33.162899746353773</v>
      </c>
      <c r="AD980" s="150">
        <v>15.416931426400071</v>
      </c>
      <c r="AE980" s="150">
        <v>14.423125244992111</v>
      </c>
      <c r="AF980" s="150">
        <v>10.31583756907072</v>
      </c>
      <c r="AG980" s="150">
        <v>15.34542891688209</v>
      </c>
      <c r="AH980" s="150">
        <v>21.481368149280019</v>
      </c>
      <c r="AI980" s="150">
        <v>12.04699467426933</v>
      </c>
      <c r="AJ980" s="150">
        <v>8.7326111350123323</v>
      </c>
      <c r="AK980" s="150">
        <v>13.71979487578939</v>
      </c>
      <c r="AL980" s="150">
        <v>398.784423828125</v>
      </c>
      <c r="AM980" s="150">
        <v>217.29476928710938</v>
      </c>
      <c r="AN980" s="150">
        <v>181.48970031738281</v>
      </c>
      <c r="AO980" s="5" t="s">
        <v>3980</v>
      </c>
    </row>
    <row r="981" spans="1:41" ht="14.25" x14ac:dyDescent="0.45">
      <c r="A981" s="150">
        <v>2015</v>
      </c>
      <c r="B981" s="5" t="s">
        <v>81</v>
      </c>
      <c r="C981" s="5" t="s">
        <v>303</v>
      </c>
      <c r="D981" s="5" t="s">
        <v>7</v>
      </c>
      <c r="E981" s="5" t="s">
        <v>3928</v>
      </c>
      <c r="F981" s="5" t="s">
        <v>117</v>
      </c>
      <c r="G981" s="5" t="s">
        <v>83</v>
      </c>
      <c r="H981" s="5" t="s">
        <v>267</v>
      </c>
      <c r="I981" s="150">
        <v>222</v>
      </c>
      <c r="J981" s="150">
        <v>317</v>
      </c>
      <c r="K981" s="150">
        <v>48</v>
      </c>
      <c r="L981" s="150">
        <v>138</v>
      </c>
      <c r="M981" s="150">
        <v>102</v>
      </c>
      <c r="N981" s="150">
        <v>167</v>
      </c>
      <c r="O981" s="150">
        <v>175</v>
      </c>
      <c r="P981" s="150">
        <v>123</v>
      </c>
      <c r="Q981" s="150">
        <v>2</v>
      </c>
      <c r="R981" s="150">
        <v>84</v>
      </c>
      <c r="S981" s="150">
        <v>596</v>
      </c>
      <c r="T981" s="150">
        <v>223</v>
      </c>
      <c r="U981" s="150">
        <v>18</v>
      </c>
      <c r="V981" s="150">
        <v>162</v>
      </c>
      <c r="W981" s="150">
        <v>165</v>
      </c>
      <c r="X981" s="150">
        <v>396</v>
      </c>
      <c r="Y981" s="150">
        <v>606</v>
      </c>
      <c r="Z981" s="150">
        <v>422</v>
      </c>
      <c r="AA981" s="150">
        <v>1319</v>
      </c>
      <c r="AB981" s="150">
        <v>81</v>
      </c>
      <c r="AC981" s="150">
        <v>338</v>
      </c>
      <c r="AD981" s="150">
        <v>737</v>
      </c>
      <c r="AE981" s="150">
        <v>171</v>
      </c>
      <c r="AF981" s="150">
        <v>565</v>
      </c>
      <c r="AG981" s="150">
        <v>1161</v>
      </c>
      <c r="AH981" s="150">
        <v>482</v>
      </c>
      <c r="AI981" s="150">
        <v>82</v>
      </c>
      <c r="AJ981" s="150">
        <v>183</v>
      </c>
      <c r="AK981" s="150">
        <v>89</v>
      </c>
      <c r="AL981" s="150">
        <v>9174</v>
      </c>
      <c r="AM981" s="150">
        <v>5998</v>
      </c>
      <c r="AN981" s="150">
        <v>3176</v>
      </c>
      <c r="AO981" s="5" t="s">
        <v>3933</v>
      </c>
    </row>
    <row r="982" spans="1:41" ht="14.25" x14ac:dyDescent="0.45">
      <c r="A982" s="150">
        <v>2015</v>
      </c>
      <c r="B982" s="5" t="s">
        <v>81</v>
      </c>
      <c r="C982" s="5" t="s">
        <v>303</v>
      </c>
      <c r="D982" s="5" t="s">
        <v>7</v>
      </c>
      <c r="E982" s="5" t="s">
        <v>3928</v>
      </c>
      <c r="F982" s="5" t="s">
        <v>118</v>
      </c>
      <c r="G982" s="5" t="s">
        <v>83</v>
      </c>
      <c r="H982" s="5" t="s">
        <v>267</v>
      </c>
      <c r="I982" s="150">
        <v>171</v>
      </c>
      <c r="J982" s="150">
        <v>488</v>
      </c>
      <c r="K982" s="150">
        <v>48</v>
      </c>
      <c r="L982" s="150">
        <v>84</v>
      </c>
      <c r="M982" s="150">
        <v>171</v>
      </c>
      <c r="N982" s="150">
        <v>289</v>
      </c>
      <c r="O982" s="150">
        <v>362</v>
      </c>
      <c r="P982" s="150">
        <v>122</v>
      </c>
      <c r="Q982" s="150">
        <v>25</v>
      </c>
      <c r="R982" s="150">
        <v>120</v>
      </c>
      <c r="S982" s="150">
        <v>274</v>
      </c>
      <c r="T982" s="150">
        <v>311</v>
      </c>
      <c r="U982" s="150">
        <v>9</v>
      </c>
      <c r="V982" s="150">
        <v>144</v>
      </c>
      <c r="W982" s="150">
        <v>125</v>
      </c>
      <c r="X982" s="150">
        <v>469</v>
      </c>
      <c r="Y982" s="150">
        <v>883</v>
      </c>
      <c r="Z982" s="150">
        <v>226</v>
      </c>
      <c r="AA982" s="150">
        <v>2760</v>
      </c>
      <c r="AB982" s="150">
        <v>109</v>
      </c>
      <c r="AC982" s="150">
        <v>667</v>
      </c>
      <c r="AD982" s="150">
        <v>620</v>
      </c>
      <c r="AE982" s="150">
        <v>401</v>
      </c>
      <c r="AF982" s="150">
        <v>368</v>
      </c>
      <c r="AG982" s="150">
        <v>1619</v>
      </c>
      <c r="AH982" s="150">
        <v>656</v>
      </c>
      <c r="AI982" s="150">
        <v>163</v>
      </c>
      <c r="AJ982" s="150">
        <v>220</v>
      </c>
      <c r="AK982" s="150">
        <v>221</v>
      </c>
      <c r="AL982" s="150">
        <v>12125</v>
      </c>
      <c r="AM982" s="150">
        <v>8596</v>
      </c>
      <c r="AN982" s="150">
        <v>3529</v>
      </c>
      <c r="AO982" s="5" t="s">
        <v>3934</v>
      </c>
    </row>
    <row r="983" spans="1:41" ht="14.25" x14ac:dyDescent="0.45">
      <c r="A983" s="150">
        <v>2015</v>
      </c>
      <c r="B983" s="5" t="s">
        <v>81</v>
      </c>
      <c r="C983" s="5" t="s">
        <v>303</v>
      </c>
      <c r="D983" s="5" t="s">
        <v>7</v>
      </c>
      <c r="E983" s="5" t="s">
        <v>1</v>
      </c>
      <c r="F983" s="5" t="s">
        <v>117</v>
      </c>
      <c r="G983" s="5" t="s">
        <v>83</v>
      </c>
      <c r="H983" s="5" t="s">
        <v>304</v>
      </c>
      <c r="I983" s="150">
        <v>48.590378061501418</v>
      </c>
      <c r="J983" s="150">
        <v>24.326549355060909</v>
      </c>
      <c r="K983" s="150">
        <v>65.257490230665795</v>
      </c>
      <c r="L983" s="150">
        <v>50.975112000000003</v>
      </c>
      <c r="M983" s="150">
        <v>20.9</v>
      </c>
      <c r="N983" s="150">
        <v>66.718377088305502</v>
      </c>
      <c r="O983" s="150">
        <v>49.227946393378019</v>
      </c>
      <c r="P983" s="150">
        <v>16.18</v>
      </c>
      <c r="Q983" s="150">
        <v>0.996</v>
      </c>
      <c r="R983" s="150">
        <v>25.883783401668321</v>
      </c>
      <c r="S983" s="150">
        <v>89.03</v>
      </c>
      <c r="T983" s="150">
        <v>52.03</v>
      </c>
      <c r="U983" s="150">
        <v>2.548</v>
      </c>
      <c r="V983" s="150">
        <v>57.7</v>
      </c>
      <c r="W983" s="150">
        <v>12.72087631</v>
      </c>
      <c r="X983" s="150">
        <v>69.4040003555872</v>
      </c>
      <c r="Y983" s="150">
        <v>10.6873951</v>
      </c>
      <c r="Z983" s="150">
        <v>133.10599999999999</v>
      </c>
      <c r="AA983" s="150">
        <v>46.002833232537363</v>
      </c>
      <c r="AB983" s="150">
        <v>26.837</v>
      </c>
      <c r="AC983" s="150">
        <v>75.073405575764156</v>
      </c>
      <c r="AD983" s="150">
        <v>82.831999999999994</v>
      </c>
      <c r="AE983" s="150">
        <v>251.80224620127731</v>
      </c>
      <c r="AF983" s="150">
        <v>34.384067999999999</v>
      </c>
      <c r="AG983" s="150">
        <v>19.972910994589981</v>
      </c>
      <c r="AH983" s="150">
        <v>24.644507470612378</v>
      </c>
      <c r="AI983" s="150">
        <v>28.47</v>
      </c>
      <c r="AJ983" s="150">
        <v>3.5468717383660899</v>
      </c>
      <c r="AK983" s="150">
        <v>45.22</v>
      </c>
      <c r="AL983" s="150">
        <v>49.485092163085938</v>
      </c>
      <c r="AM983" s="150">
        <v>51.087879180908203</v>
      </c>
      <c r="AN983" s="150">
        <v>47.214481353759766</v>
      </c>
      <c r="AO983" s="5" t="s">
        <v>554</v>
      </c>
    </row>
    <row r="984" spans="1:41" ht="14.25" x14ac:dyDescent="0.45">
      <c r="A984" s="150">
        <v>2015</v>
      </c>
      <c r="B984" s="5" t="s">
        <v>81</v>
      </c>
      <c r="C984" s="5" t="s">
        <v>303</v>
      </c>
      <c r="D984" s="5" t="s">
        <v>7</v>
      </c>
      <c r="E984" s="5" t="s">
        <v>1</v>
      </c>
      <c r="F984" s="5" t="s">
        <v>118</v>
      </c>
      <c r="G984" s="5" t="s">
        <v>83</v>
      </c>
      <c r="H984" s="5" t="s">
        <v>304</v>
      </c>
      <c r="I984" s="150">
        <v>91.295521915470403</v>
      </c>
      <c r="J984" s="150">
        <v>105.6977293198557</v>
      </c>
      <c r="K984" s="150">
        <v>2681.2980894524499</v>
      </c>
      <c r="L984" s="150">
        <v>90.392286999999996</v>
      </c>
      <c r="M984" s="150">
        <v>99.175600000000003</v>
      </c>
      <c r="N984" s="150">
        <v>131.51546009016201</v>
      </c>
      <c r="O984" s="150">
        <v>206.55624753646049</v>
      </c>
      <c r="P984" s="150">
        <v>123.119</v>
      </c>
      <c r="Q984" s="150">
        <v>40.35</v>
      </c>
      <c r="R984" s="150">
        <v>146.97372301104801</v>
      </c>
      <c r="S984" s="150">
        <v>102.42</v>
      </c>
      <c r="T984" s="150">
        <v>77.88</v>
      </c>
      <c r="U984" s="150">
        <v>17.388999999999999</v>
      </c>
      <c r="V984" s="150">
        <v>122.77</v>
      </c>
      <c r="W984" s="150">
        <v>38.122251540000001</v>
      </c>
      <c r="X984" s="150">
        <v>310.19527069072802</v>
      </c>
      <c r="Y984" s="150">
        <v>115.42677</v>
      </c>
      <c r="Z984" s="150">
        <v>222.92099999999999</v>
      </c>
      <c r="AA984" s="150">
        <v>231.79519167526939</v>
      </c>
      <c r="AB984" s="150">
        <v>41.326000000000001</v>
      </c>
      <c r="AC984" s="150">
        <v>203.94335947222089</v>
      </c>
      <c r="AD984" s="150">
        <v>176.285</v>
      </c>
      <c r="AE984" s="150">
        <v>1585.989649856861</v>
      </c>
      <c r="AF984" s="150">
        <v>85.991110000000006</v>
      </c>
      <c r="AG984" s="150">
        <v>476.2473250625124</v>
      </c>
      <c r="AH984" s="150">
        <v>80.410602286750674</v>
      </c>
      <c r="AI984" s="150">
        <v>172.1</v>
      </c>
      <c r="AJ984" s="150">
        <v>35.209792182876207</v>
      </c>
      <c r="AK984" s="150">
        <v>555.16</v>
      </c>
      <c r="AL984" s="150">
        <v>288.55020141601563</v>
      </c>
      <c r="AM984" s="150">
        <v>225.11923217773438</v>
      </c>
      <c r="AN984" s="150">
        <v>378.41073608398438</v>
      </c>
      <c r="AO984" s="5" t="s">
        <v>555</v>
      </c>
    </row>
    <row r="985" spans="1:41" ht="14.25" x14ac:dyDescent="0.45">
      <c r="A985" s="150">
        <v>2015</v>
      </c>
      <c r="B985" s="5" t="s">
        <v>81</v>
      </c>
      <c r="C985" s="5" t="s">
        <v>303</v>
      </c>
      <c r="D985" s="5" t="s">
        <v>7</v>
      </c>
      <c r="E985" s="5" t="s">
        <v>119</v>
      </c>
      <c r="F985" s="5" t="s">
        <v>117</v>
      </c>
      <c r="G985" s="5" t="s">
        <v>83</v>
      </c>
      <c r="H985" s="5" t="s">
        <v>304</v>
      </c>
      <c r="I985" s="150">
        <v>0.2752659110723627</v>
      </c>
      <c r="J985" s="150">
        <v>0.1216288612453713</v>
      </c>
      <c r="K985" s="150">
        <v>0.29092488059053401</v>
      </c>
      <c r="L985" s="150">
        <v>0.27470099999999997</v>
      </c>
      <c r="M985" s="150">
        <v>0.13055900000000001</v>
      </c>
      <c r="N985" s="150">
        <v>0.27610713338637</v>
      </c>
      <c r="O985" s="150">
        <v>0.34229404808829328</v>
      </c>
      <c r="P985" s="150">
        <v>4.7E-2</v>
      </c>
      <c r="Q985" s="150">
        <v>2.3E-3</v>
      </c>
      <c r="R985" s="150">
        <v>0.2217285047767163</v>
      </c>
      <c r="S985" s="150">
        <v>0.315</v>
      </c>
      <c r="T985" s="150">
        <v>0.23</v>
      </c>
      <c r="U985" s="150">
        <v>0.90300000000000002</v>
      </c>
      <c r="V985" s="150">
        <v>0.22339999999999999</v>
      </c>
      <c r="W985" s="150">
        <v>6.2764851999999996E-2</v>
      </c>
      <c r="X985" s="150">
        <v>0.253586985509823</v>
      </c>
      <c r="Y985" s="150">
        <v>3.695441E-2</v>
      </c>
      <c r="Z985" s="150">
        <v>0.50460000000000005</v>
      </c>
      <c r="AA985" s="150">
        <v>0.19576717960622389</v>
      </c>
      <c r="AB985" s="150">
        <v>0.159</v>
      </c>
      <c r="AC985" s="150">
        <v>0.42354703756285778</v>
      </c>
      <c r="AD985" s="150">
        <v>0.34939999999999999</v>
      </c>
      <c r="AE985" s="150">
        <v>0.96322395948029027</v>
      </c>
      <c r="AF985" s="150">
        <v>0.249441</v>
      </c>
      <c r="AG985" s="150">
        <v>9.9486759961724999E-2</v>
      </c>
      <c r="AH985" s="150">
        <v>0.1571781036709094</v>
      </c>
      <c r="AI985" s="150">
        <v>0.10050000000000001</v>
      </c>
      <c r="AJ985" s="150">
        <v>2.4389357591467601E-2</v>
      </c>
      <c r="AK985" s="150">
        <v>0.191</v>
      </c>
      <c r="AL985" s="150">
        <v>0.25602588057518005</v>
      </c>
      <c r="AM985" s="150">
        <v>0.28485539555549622</v>
      </c>
      <c r="AN985" s="150">
        <v>0.21518401801586151</v>
      </c>
      <c r="AO985" s="5" t="s">
        <v>556</v>
      </c>
    </row>
    <row r="986" spans="1:41" ht="14.25" x14ac:dyDescent="0.45">
      <c r="A986" s="150">
        <v>2015</v>
      </c>
      <c r="B986" s="5" t="s">
        <v>81</v>
      </c>
      <c r="C986" s="5" t="s">
        <v>303</v>
      </c>
      <c r="D986" s="5" t="s">
        <v>7</v>
      </c>
      <c r="E986" s="5" t="s">
        <v>119</v>
      </c>
      <c r="F986" s="5" t="s">
        <v>118</v>
      </c>
      <c r="G986" s="5" t="s">
        <v>83</v>
      </c>
      <c r="H986" s="5" t="s">
        <v>304</v>
      </c>
      <c r="I986" s="150">
        <v>0.87136403265435525</v>
      </c>
      <c r="J986" s="150">
        <v>1.2462660646057639</v>
      </c>
      <c r="K986" s="150">
        <v>2.82153712548849</v>
      </c>
      <c r="L986" s="150">
        <v>2.1262629999999998</v>
      </c>
      <c r="M986" s="150">
        <v>2.4521000000000002</v>
      </c>
      <c r="N986" s="150">
        <v>1.77549721559268</v>
      </c>
      <c r="O986" s="150">
        <v>3.6333858888450949</v>
      </c>
      <c r="P986" s="150">
        <v>2.198</v>
      </c>
      <c r="Q986" s="150">
        <v>0.78990000000000005</v>
      </c>
      <c r="R986" s="150">
        <v>1.759730160974329</v>
      </c>
      <c r="S986" s="150">
        <v>1.159</v>
      </c>
      <c r="T986" s="150">
        <v>1.18</v>
      </c>
      <c r="U986" s="150">
        <v>0.66900000000000004</v>
      </c>
      <c r="V986" s="150">
        <v>1.179</v>
      </c>
      <c r="W986" s="150">
        <v>1.0316622689999999</v>
      </c>
      <c r="X986" s="150">
        <v>3.3335940972530902</v>
      </c>
      <c r="Y986" s="150">
        <v>1.1369937999999999</v>
      </c>
      <c r="Z986" s="150">
        <v>2.7669999999999999</v>
      </c>
      <c r="AA986" s="150">
        <v>2.095991374307443</v>
      </c>
      <c r="AB986" s="150">
        <v>0.70499999999999996</v>
      </c>
      <c r="AC986" s="150">
        <v>3.638754116979523</v>
      </c>
      <c r="AD986" s="150">
        <v>2.6951000000000001</v>
      </c>
      <c r="AE986" s="150">
        <v>5.4216189008085056</v>
      </c>
      <c r="AF986" s="150">
        <v>1.7227330000000001</v>
      </c>
      <c r="AG986" s="150">
        <v>1.77278069491923</v>
      </c>
      <c r="AH986" s="150">
        <v>1.370215366168603</v>
      </c>
      <c r="AI986" s="150">
        <v>2.1004</v>
      </c>
      <c r="AJ986" s="150">
        <v>0.56175467709992521</v>
      </c>
      <c r="AK986" s="150">
        <v>3.1488</v>
      </c>
      <c r="AL986" s="150">
        <v>1.9780499935150146</v>
      </c>
      <c r="AM986" s="150">
        <v>1.8666262626647949</v>
      </c>
      <c r="AN986" s="150">
        <v>2.1358997821807861</v>
      </c>
      <c r="AO986" s="5" t="s">
        <v>557</v>
      </c>
    </row>
    <row r="987" spans="1:41" ht="14.25" x14ac:dyDescent="0.45">
      <c r="A987" s="150">
        <v>2015</v>
      </c>
      <c r="B987" s="5" t="s">
        <v>81</v>
      </c>
      <c r="C987" s="5" t="s">
        <v>3839</v>
      </c>
      <c r="D987" s="5" t="s">
        <v>7</v>
      </c>
      <c r="E987" s="5" t="s">
        <v>1</v>
      </c>
      <c r="F987" s="5" t="s">
        <v>3840</v>
      </c>
      <c r="G987" s="5" t="s">
        <v>83</v>
      </c>
      <c r="H987" s="5" t="s">
        <v>304</v>
      </c>
      <c r="I987" s="150">
        <v>1.724815724839641</v>
      </c>
      <c r="J987" s="150">
        <v>0.61880007771059864</v>
      </c>
      <c r="K987" s="150"/>
      <c r="L987" s="150"/>
      <c r="M987" s="150"/>
      <c r="N987" s="150">
        <v>1.06820472023336</v>
      </c>
      <c r="O987" s="150">
        <v>3.5569176192353171</v>
      </c>
      <c r="P987" s="150">
        <v>0</v>
      </c>
      <c r="Q987" s="150">
        <v>0.1719</v>
      </c>
      <c r="R987" s="150">
        <v>0</v>
      </c>
      <c r="S987" s="150">
        <v>0.02</v>
      </c>
      <c r="T987" s="150">
        <v>3.0000000000000001E-3</v>
      </c>
      <c r="U987" s="150">
        <v>0</v>
      </c>
      <c r="V987" s="150">
        <v>0</v>
      </c>
      <c r="W987" s="150"/>
      <c r="X987" s="150">
        <v>1.2466885945417401</v>
      </c>
      <c r="Y987" s="150">
        <v>0</v>
      </c>
      <c r="Z987" s="150">
        <v>3.9058999999999999</v>
      </c>
      <c r="AA987" s="150">
        <v>0.5639619235538833</v>
      </c>
      <c r="AB987" s="150">
        <v>0</v>
      </c>
      <c r="AC987" s="150">
        <v>0.82971178883643915</v>
      </c>
      <c r="AD987" s="150">
        <v>0.19439999999999999</v>
      </c>
      <c r="AE987" s="150">
        <v>11.176361405606061</v>
      </c>
      <c r="AF987" s="150"/>
      <c r="AG987" s="150">
        <v>1.3215051832986999E-3</v>
      </c>
      <c r="AH987" s="150">
        <v>0</v>
      </c>
      <c r="AI987" s="150">
        <v>0</v>
      </c>
      <c r="AJ987" s="150">
        <v>0</v>
      </c>
      <c r="AK987" s="150">
        <v>1.4</v>
      </c>
      <c r="AL987" s="150">
        <v>0.91317182779312134</v>
      </c>
      <c r="AM987" s="150">
        <v>1.1800575256347656</v>
      </c>
      <c r="AN987" s="150">
        <v>0.5350838303565979</v>
      </c>
      <c r="AO987" s="5" t="s">
        <v>3885</v>
      </c>
    </row>
    <row r="988" spans="1:41" ht="14.25" x14ac:dyDescent="0.45">
      <c r="A988" s="150">
        <v>2015</v>
      </c>
      <c r="B988" s="5" t="s">
        <v>81</v>
      </c>
      <c r="C988" s="5" t="s">
        <v>3839</v>
      </c>
      <c r="D988" s="5" t="s">
        <v>7</v>
      </c>
      <c r="E988" s="5" t="s">
        <v>1</v>
      </c>
      <c r="F988" s="5" t="s">
        <v>3841</v>
      </c>
      <c r="G988" s="5" t="s">
        <v>83</v>
      </c>
      <c r="H988" s="5" t="s">
        <v>304</v>
      </c>
      <c r="I988" s="150">
        <v>17.14176111617553</v>
      </c>
      <c r="J988" s="150">
        <v>17.029806724321649</v>
      </c>
      <c r="K988" s="150">
        <v>2551.9166304851401</v>
      </c>
      <c r="L988" s="150">
        <v>17.088760000000001</v>
      </c>
      <c r="M988" s="150">
        <v>13.088200000000001</v>
      </c>
      <c r="N988" s="150">
        <v>4.3479713603818597</v>
      </c>
      <c r="O988" s="150">
        <v>36.0672053606622</v>
      </c>
      <c r="P988" s="150">
        <v>58.877000000000002</v>
      </c>
      <c r="Q988" s="150">
        <v>0.1174</v>
      </c>
      <c r="R988" s="150">
        <v>8.885580982003999</v>
      </c>
      <c r="S988" s="150">
        <v>51.34</v>
      </c>
      <c r="T988" s="150">
        <v>18.7</v>
      </c>
      <c r="U988" s="150">
        <v>0.94399999999999995</v>
      </c>
      <c r="V988" s="150">
        <v>61.248098410384017</v>
      </c>
      <c r="W988" s="150">
        <v>3.7861199999999999</v>
      </c>
      <c r="X988" s="150">
        <v>180.42426882389501</v>
      </c>
      <c r="Y988" s="150">
        <v>36.892888526401642</v>
      </c>
      <c r="Z988" s="150">
        <v>43.6614</v>
      </c>
      <c r="AA988" s="150">
        <v>37.399446385700386</v>
      </c>
      <c r="AB988" s="150">
        <v>1.0811999999999999</v>
      </c>
      <c r="AC988" s="150">
        <v>30.026555871957509</v>
      </c>
      <c r="AD988" s="150">
        <v>58.199100000000001</v>
      </c>
      <c r="AE988" s="150">
        <v>1212.8632459810619</v>
      </c>
      <c r="AF988" s="150">
        <v>20.278081</v>
      </c>
      <c r="AG988" s="150">
        <v>47.705004506813893</v>
      </c>
      <c r="AH988" s="150">
        <v>23.808372532743039</v>
      </c>
      <c r="AI988" s="150">
        <v>4.09</v>
      </c>
      <c r="AJ988" s="150">
        <v>4.0704293424189446</v>
      </c>
      <c r="AK988" s="150">
        <v>448.09</v>
      </c>
      <c r="AL988" s="150">
        <v>172.72994995117188</v>
      </c>
      <c r="AM988" s="150">
        <v>95.210433959960938</v>
      </c>
      <c r="AN988" s="150">
        <v>282.54928588867188</v>
      </c>
      <c r="AO988" s="5" t="s">
        <v>3886</v>
      </c>
    </row>
    <row r="989" spans="1:41" ht="14.25" x14ac:dyDescent="0.45">
      <c r="A989" s="150">
        <v>2015</v>
      </c>
      <c r="B989" s="5" t="s">
        <v>81</v>
      </c>
      <c r="C989" s="5" t="s">
        <v>3839</v>
      </c>
      <c r="D989" s="5" t="s">
        <v>7</v>
      </c>
      <c r="E989" s="5" t="s">
        <v>1</v>
      </c>
      <c r="F989" s="5" t="s">
        <v>3842</v>
      </c>
      <c r="G989" s="5" t="s">
        <v>83</v>
      </c>
      <c r="H989" s="5" t="s">
        <v>304</v>
      </c>
      <c r="I989" s="150">
        <v>9.3095664580455129</v>
      </c>
      <c r="J989" s="150">
        <v>13.53805758826334</v>
      </c>
      <c r="K989" s="150">
        <v>21.131350413451202</v>
      </c>
      <c r="L989" s="150">
        <v>21.902584999999998</v>
      </c>
      <c r="M989" s="150">
        <v>4.9825999999999997</v>
      </c>
      <c r="N989" s="150">
        <v>11.497586846990201</v>
      </c>
      <c r="O989" s="150">
        <v>21.917303902246751</v>
      </c>
      <c r="P989" s="150">
        <v>4.5579999999999998</v>
      </c>
      <c r="Q989" s="150">
        <v>0.156</v>
      </c>
      <c r="R989" s="150">
        <v>22.531679828724918</v>
      </c>
      <c r="S989" s="150">
        <v>2.17</v>
      </c>
      <c r="T989" s="150">
        <v>0.53800000000000003</v>
      </c>
      <c r="U989" s="150">
        <v>3.1E-2</v>
      </c>
      <c r="V989" s="150">
        <v>29.643760163648359</v>
      </c>
      <c r="W989" s="150">
        <v>5.4654189999999998</v>
      </c>
      <c r="X989" s="150">
        <v>39.003680327140202</v>
      </c>
      <c r="Y989" s="150">
        <v>13.07941803257123</v>
      </c>
      <c r="Z989" s="150">
        <v>15.218299999999999</v>
      </c>
      <c r="AA989" s="150">
        <v>29.97522786000966</v>
      </c>
      <c r="AB989" s="150">
        <v>0.13109999999999999</v>
      </c>
      <c r="AC989" s="150">
        <v>6.3544079912804676</v>
      </c>
      <c r="AD989" s="150">
        <v>14.338200000000001</v>
      </c>
      <c r="AE989" s="150">
        <v>46.111114606600147</v>
      </c>
      <c r="AF989" s="150">
        <v>14.208249</v>
      </c>
      <c r="AG989" s="150">
        <v>46.026478225703457</v>
      </c>
      <c r="AH989" s="150">
        <v>3.1832226526471101E-2</v>
      </c>
      <c r="AI989" s="150">
        <v>17.510000000000002</v>
      </c>
      <c r="AJ989" s="150">
        <v>2.7379421971450428</v>
      </c>
      <c r="AK989" s="150">
        <v>14.31</v>
      </c>
      <c r="AL989" s="150">
        <v>14.772719383239746</v>
      </c>
      <c r="AM989" s="150">
        <v>16.87525749206543</v>
      </c>
      <c r="AN989" s="150">
        <v>11.794124603271484</v>
      </c>
      <c r="AO989" s="5" t="s">
        <v>3887</v>
      </c>
    </row>
    <row r="990" spans="1:41" ht="14.25" x14ac:dyDescent="0.45">
      <c r="A990" s="150">
        <v>2015</v>
      </c>
      <c r="B990" s="5" t="s">
        <v>81</v>
      </c>
      <c r="C990" s="5" t="s">
        <v>3839</v>
      </c>
      <c r="D990" s="5" t="s">
        <v>7</v>
      </c>
      <c r="E990" s="5" t="s">
        <v>1</v>
      </c>
      <c r="F990" s="5" t="s">
        <v>3843</v>
      </c>
      <c r="G990" s="5" t="s">
        <v>83</v>
      </c>
      <c r="H990" s="5" t="s">
        <v>304</v>
      </c>
      <c r="I990" s="150">
        <v>35.540207656235033</v>
      </c>
      <c r="J990" s="150">
        <v>29.270744903185548</v>
      </c>
      <c r="K990" s="150">
        <v>45.246417716304897</v>
      </c>
      <c r="L990" s="150">
        <v>18.330936999999999</v>
      </c>
      <c r="M990" s="150">
        <v>13.0878</v>
      </c>
      <c r="N990" s="150">
        <v>53.845027844073201</v>
      </c>
      <c r="O990" s="150">
        <v>33.036657469452109</v>
      </c>
      <c r="P990" s="150">
        <v>30.824000000000002</v>
      </c>
      <c r="Q990" s="150">
        <v>35.268300000000004</v>
      </c>
      <c r="R990" s="150">
        <v>53.039890125426673</v>
      </c>
      <c r="S990" s="150">
        <v>17.89</v>
      </c>
      <c r="T990" s="150">
        <v>27.942</v>
      </c>
      <c r="U990" s="150">
        <v>1.8140000000000001</v>
      </c>
      <c r="V990" s="150">
        <v>10.43597544992997</v>
      </c>
      <c r="W990" s="150">
        <v>11.135284</v>
      </c>
      <c r="X990" s="150">
        <v>30.114019023913201</v>
      </c>
      <c r="Y990" s="150">
        <v>41.02760398852903</v>
      </c>
      <c r="Z990" s="150">
        <v>81.090299999999999</v>
      </c>
      <c r="AA990" s="150">
        <v>81.785745768095794</v>
      </c>
      <c r="AB990" s="150">
        <v>29.195599999999999</v>
      </c>
      <c r="AC990" s="150">
        <v>86.318594926046146</v>
      </c>
      <c r="AD990" s="150">
        <v>64.753100000000003</v>
      </c>
      <c r="AE990" s="150">
        <v>123.5336458300563</v>
      </c>
      <c r="AF990" s="150">
        <v>17.784344000000001</v>
      </c>
      <c r="AG990" s="150">
        <v>263.65855933724868</v>
      </c>
      <c r="AH990" s="150">
        <v>22.250864692210939</v>
      </c>
      <c r="AI990" s="150">
        <v>43.78</v>
      </c>
      <c r="AJ990" s="150">
        <v>12.19967759459986</v>
      </c>
      <c r="AK990" s="150">
        <v>6.7599999999999989</v>
      </c>
      <c r="AL990" s="150">
        <v>45.550323486328125</v>
      </c>
      <c r="AM990" s="150">
        <v>57.398094177246094</v>
      </c>
      <c r="AN990" s="150">
        <v>28.76597785949707</v>
      </c>
      <c r="AO990" s="5" t="s">
        <v>3888</v>
      </c>
    </row>
    <row r="991" spans="1:41" ht="14.25" x14ac:dyDescent="0.45">
      <c r="A991" s="150">
        <v>2015</v>
      </c>
      <c r="B991" s="5" t="s">
        <v>81</v>
      </c>
      <c r="C991" s="5" t="s">
        <v>3839</v>
      </c>
      <c r="D991" s="5" t="s">
        <v>7</v>
      </c>
      <c r="E991" s="5" t="s">
        <v>1</v>
      </c>
      <c r="F991" s="5" t="s">
        <v>3844</v>
      </c>
      <c r="G991" s="5" t="s">
        <v>83</v>
      </c>
      <c r="H991" s="5" t="s">
        <v>304</v>
      </c>
      <c r="I991" s="150">
        <v>0</v>
      </c>
      <c r="J991" s="150">
        <v>0.97891805652857344</v>
      </c>
      <c r="K991" s="150"/>
      <c r="L991" s="150"/>
      <c r="M991" s="150"/>
      <c r="N991" s="150">
        <v>4.0678865022540402E-2</v>
      </c>
      <c r="O991" s="150">
        <v>0.56921560898699253</v>
      </c>
      <c r="P991" s="150">
        <v>3.6419999999999999</v>
      </c>
      <c r="Q991" s="150">
        <v>4.3578000000000001</v>
      </c>
      <c r="R991" s="150">
        <v>0</v>
      </c>
      <c r="S991" s="150">
        <v>0.16</v>
      </c>
      <c r="T991" s="150">
        <v>8.0190000000000001</v>
      </c>
      <c r="U991" s="150">
        <v>4.6829999999999998</v>
      </c>
      <c r="V991" s="150">
        <v>0.38758327650422258</v>
      </c>
      <c r="W991" s="150">
        <v>0.31062600000000001</v>
      </c>
      <c r="X991" s="150">
        <v>0.90946750822295297</v>
      </c>
      <c r="Y991" s="150">
        <v>1.80044200057881</v>
      </c>
      <c r="Z991" s="150">
        <v>5.9611000000000001</v>
      </c>
      <c r="AA991" s="150">
        <v>0.31863956985568859</v>
      </c>
      <c r="AB991" s="150">
        <v>0</v>
      </c>
      <c r="AC991" s="150">
        <v>0.14798334421946441</v>
      </c>
      <c r="AD991" s="150">
        <v>0.16880000000000001</v>
      </c>
      <c r="AE991" s="150">
        <v>23.105011482681601</v>
      </c>
      <c r="AF991" s="150">
        <v>0.84541100000000002</v>
      </c>
      <c r="AG991" s="150">
        <v>0.39978863320457603</v>
      </c>
      <c r="AH991" s="150">
        <v>0.691569821066224</v>
      </c>
      <c r="AI991" s="150">
        <v>1.65</v>
      </c>
      <c r="AJ991" s="150">
        <v>1.5991977228135602E-2</v>
      </c>
      <c r="AK991" s="150">
        <v>0.03</v>
      </c>
      <c r="AL991" s="150">
        <v>2.0411386489868164</v>
      </c>
      <c r="AM991" s="150">
        <v>2.7461378574371338</v>
      </c>
      <c r="AN991" s="150">
        <v>1.042389988899231</v>
      </c>
      <c r="AO991" s="5" t="s">
        <v>3889</v>
      </c>
    </row>
    <row r="992" spans="1:41" ht="14.25" x14ac:dyDescent="0.45">
      <c r="A992" s="150">
        <v>2015</v>
      </c>
      <c r="B992" s="5" t="s">
        <v>81</v>
      </c>
      <c r="C992" s="5" t="s">
        <v>3839</v>
      </c>
      <c r="D992" s="5" t="s">
        <v>7</v>
      </c>
      <c r="E992" s="5" t="s">
        <v>1</v>
      </c>
      <c r="F992" s="5" t="s">
        <v>3845</v>
      </c>
      <c r="G992" s="5" t="s">
        <v>83</v>
      </c>
      <c r="H992" s="5" t="s">
        <v>304</v>
      </c>
      <c r="I992" s="150">
        <v>8.0016168664806564</v>
      </c>
      <c r="J992" s="150">
        <v>0.52668946962516405</v>
      </c>
      <c r="K992" s="150">
        <v>0.33651758575138901</v>
      </c>
      <c r="L992" s="150">
        <v>3.4598490000000002</v>
      </c>
      <c r="M992" s="150"/>
      <c r="N992" s="150">
        <v>5.3909307875895003</v>
      </c>
      <c r="O992" s="150">
        <v>3.1791486007095</v>
      </c>
      <c r="P992" s="150">
        <v>1.958</v>
      </c>
      <c r="Q992" s="150">
        <v>0</v>
      </c>
      <c r="R992" s="150">
        <v>11.042233039122619</v>
      </c>
      <c r="S992" s="150">
        <v>0.56000000000000005</v>
      </c>
      <c r="T992" s="150">
        <v>2.7280000000000002</v>
      </c>
      <c r="U992" s="150">
        <v>0</v>
      </c>
      <c r="V992" s="150">
        <v>0</v>
      </c>
      <c r="W992" s="150">
        <v>8.2353882000000003E-2</v>
      </c>
      <c r="X992" s="150">
        <v>1.4360920970752999</v>
      </c>
      <c r="Y992" s="150">
        <v>6.1732747507169401E-2</v>
      </c>
      <c r="Z992" s="150">
        <v>10.521699999999999</v>
      </c>
      <c r="AA992" s="150">
        <v>2.525297093614014</v>
      </c>
      <c r="AB992" s="150">
        <v>0</v>
      </c>
      <c r="AC992" s="150">
        <v>7.9543836154964627</v>
      </c>
      <c r="AD992" s="150">
        <v>3.113</v>
      </c>
      <c r="AE992" s="150">
        <v>11.561990750935919</v>
      </c>
      <c r="AF992" s="150">
        <v>1.6374040000000001</v>
      </c>
      <c r="AG992" s="150">
        <v>0.95783769177094658</v>
      </c>
      <c r="AH992" s="150">
        <v>4.2727471868658924</v>
      </c>
      <c r="AI992" s="150">
        <v>3.32</v>
      </c>
      <c r="AJ992" s="150">
        <v>3.8847334855264801E-2</v>
      </c>
      <c r="AK992" s="150">
        <v>0.7</v>
      </c>
      <c r="AL992" s="150">
        <v>2.9436681270599365</v>
      </c>
      <c r="AM992" s="150">
        <v>3.8610894680023193</v>
      </c>
      <c r="AN992" s="150">
        <v>1.6439884901046753</v>
      </c>
      <c r="AO992" s="5" t="s">
        <v>3890</v>
      </c>
    </row>
    <row r="993" spans="1:41" ht="14.25" x14ac:dyDescent="0.45">
      <c r="A993" s="150">
        <v>2015</v>
      </c>
      <c r="B993" s="5" t="s">
        <v>81</v>
      </c>
      <c r="C993" s="5" t="s">
        <v>3839</v>
      </c>
      <c r="D993" s="5" t="s">
        <v>7</v>
      </c>
      <c r="E993" s="5" t="s">
        <v>1</v>
      </c>
      <c r="F993" s="5" t="s">
        <v>3846</v>
      </c>
      <c r="G993" s="5" t="s">
        <v>83</v>
      </c>
      <c r="H993" s="5" t="s">
        <v>304</v>
      </c>
      <c r="I993" s="150">
        <v>11.467195054288551</v>
      </c>
      <c r="J993" s="150">
        <v>6.3167531098957381</v>
      </c>
      <c r="K993" s="150">
        <v>9.2240555800264108</v>
      </c>
      <c r="L993" s="150">
        <v>11.719989</v>
      </c>
      <c r="M993" s="150">
        <v>36.432400000000001</v>
      </c>
      <c r="N993" s="150">
        <v>32.947334924423203</v>
      </c>
      <c r="O993" s="150">
        <v>14.92361056365786</v>
      </c>
      <c r="P993" s="150">
        <v>15.028</v>
      </c>
      <c r="Q993" s="150">
        <v>0.27839999999999998</v>
      </c>
      <c r="R993" s="150">
        <v>21.99818222213246</v>
      </c>
      <c r="S993" s="150">
        <v>17.260000000000002</v>
      </c>
      <c r="T993" s="150">
        <v>6.6239999999999997</v>
      </c>
      <c r="U993" s="150">
        <v>0</v>
      </c>
      <c r="V993" s="150">
        <v>14.191942506423089</v>
      </c>
      <c r="W993" s="150">
        <v>6.3011910000000002</v>
      </c>
      <c r="X993" s="150">
        <v>17.9909503066939</v>
      </c>
      <c r="Y993" s="150">
        <v>7.5844352653318952</v>
      </c>
      <c r="Z993" s="150">
        <v>37.770299999999999</v>
      </c>
      <c r="AA993" s="150">
        <v>11.12173706095205</v>
      </c>
      <c r="AB993" s="150">
        <v>2.4855999999999998</v>
      </c>
      <c r="AC993" s="150">
        <v>16.16798270943081</v>
      </c>
      <c r="AD993" s="150">
        <v>17.867799999999999</v>
      </c>
      <c r="AE993" s="150">
        <v>62.220310189700193</v>
      </c>
      <c r="AF993" s="150">
        <v>8.636552</v>
      </c>
      <c r="AG993" s="150">
        <v>12.245833279350281</v>
      </c>
      <c r="AH993" s="150">
        <v>19.90390380003689</v>
      </c>
      <c r="AI993" s="150">
        <v>11.66</v>
      </c>
      <c r="AJ993" s="150">
        <v>7.2318462708524818</v>
      </c>
      <c r="AK993" s="150">
        <v>6.1999999999999993</v>
      </c>
      <c r="AL993" s="150">
        <v>15.303458213806152</v>
      </c>
      <c r="AM993" s="150">
        <v>16.289810180664063</v>
      </c>
      <c r="AN993" s="150">
        <v>13.906126976013184</v>
      </c>
      <c r="AO993" s="5" t="s">
        <v>3891</v>
      </c>
    </row>
    <row r="994" spans="1:41" ht="14.25" x14ac:dyDescent="0.45">
      <c r="A994" s="150">
        <v>2015</v>
      </c>
      <c r="B994" s="5" t="s">
        <v>81</v>
      </c>
      <c r="C994" s="5" t="s">
        <v>3839</v>
      </c>
      <c r="D994" s="5" t="s">
        <v>7</v>
      </c>
      <c r="E994" s="5" t="s">
        <v>1</v>
      </c>
      <c r="F994" s="5" t="s">
        <v>3847</v>
      </c>
      <c r="G994" s="5" t="s">
        <v>83</v>
      </c>
      <c r="H994" s="5" t="s">
        <v>304</v>
      </c>
      <c r="I994" s="150">
        <v>5.2162320679227134</v>
      </c>
      <c r="J994" s="150">
        <v>33.288535920546799</v>
      </c>
      <c r="K994" s="150">
        <v>53.443117671772498</v>
      </c>
      <c r="L994" s="150">
        <v>17.666989999999998</v>
      </c>
      <c r="M994" s="150">
        <v>28.3887</v>
      </c>
      <c r="N994" s="150">
        <v>22.377724741447899</v>
      </c>
      <c r="O994" s="150">
        <v>85.349901458415459</v>
      </c>
      <c r="P994" s="150">
        <v>4.7290000000000001</v>
      </c>
      <c r="Q994" s="150">
        <v>0</v>
      </c>
      <c r="R994" s="150">
        <v>19.024257235765791</v>
      </c>
      <c r="S994" s="150">
        <v>10.16</v>
      </c>
      <c r="T994" s="150">
        <v>8.1240000000000006</v>
      </c>
      <c r="U994" s="150">
        <v>1.2330000000000001</v>
      </c>
      <c r="V994" s="150">
        <v>1.45569952263547E-2</v>
      </c>
      <c r="W994" s="150">
        <v>10.10873911</v>
      </c>
      <c r="X994" s="150">
        <v>28.422633122944301</v>
      </c>
      <c r="Y994" s="150">
        <v>10.06692099239654</v>
      </c>
      <c r="Z994" s="150">
        <v>26.462900000000001</v>
      </c>
      <c r="AA994" s="150">
        <v>60.067459340529602</v>
      </c>
      <c r="AB994" s="150">
        <v>8.3558000000000003</v>
      </c>
      <c r="AC994" s="150">
        <v>51.958255513939427</v>
      </c>
      <c r="AD994" s="150">
        <v>17.650700000000001</v>
      </c>
      <c r="AE994" s="150">
        <v>89.043602730676056</v>
      </c>
      <c r="AF994" s="150">
        <v>19.309612000000001</v>
      </c>
      <c r="AG994" s="150">
        <v>99.432444988182311</v>
      </c>
      <c r="AH994" s="150">
        <v>4.9164591403800042</v>
      </c>
      <c r="AI994" s="150">
        <v>83.55</v>
      </c>
      <c r="AJ994" s="150">
        <v>7.9986232661660477</v>
      </c>
      <c r="AK994" s="150">
        <v>71.410000000000025</v>
      </c>
      <c r="AL994" s="150">
        <v>30.267932891845703</v>
      </c>
      <c r="AM994" s="150">
        <v>27.522945404052734</v>
      </c>
      <c r="AN994" s="150">
        <v>34.156669616699219</v>
      </c>
      <c r="AO994" s="5" t="s">
        <v>3892</v>
      </c>
    </row>
    <row r="995" spans="1:41" ht="14.25" x14ac:dyDescent="0.45">
      <c r="A995" s="150">
        <v>2015</v>
      </c>
      <c r="B995" s="5" t="s">
        <v>81</v>
      </c>
      <c r="C995" s="5" t="s">
        <v>3839</v>
      </c>
      <c r="D995" s="5" t="s">
        <v>7</v>
      </c>
      <c r="E995" s="5" t="s">
        <v>1</v>
      </c>
      <c r="F995" s="5" t="s">
        <v>3848</v>
      </c>
      <c r="G995" s="5" t="s">
        <v>83</v>
      </c>
      <c r="H995" s="5" t="s">
        <v>304</v>
      </c>
      <c r="I995" s="150">
        <v>2.8941269714827871</v>
      </c>
      <c r="J995" s="150">
        <v>3.8750036794791041</v>
      </c>
      <c r="K995" s="150"/>
      <c r="L995" s="150">
        <v>0.22317699999999999</v>
      </c>
      <c r="M995" s="150">
        <v>3.1959</v>
      </c>
      <c r="N995" s="150"/>
      <c r="O995" s="150">
        <v>7.9562869530942049</v>
      </c>
      <c r="P995" s="150">
        <v>3.5030000000000001</v>
      </c>
      <c r="Q995" s="150">
        <v>0</v>
      </c>
      <c r="R995" s="150">
        <v>10.451899577871581</v>
      </c>
      <c r="S995" s="150">
        <v>2.82</v>
      </c>
      <c r="T995" s="150">
        <v>5.1980000000000004</v>
      </c>
      <c r="U995" s="150">
        <v>8.6880000000000006</v>
      </c>
      <c r="V995" s="150">
        <v>6.4873314798300372</v>
      </c>
      <c r="W995" s="150">
        <v>0.93251799999999996</v>
      </c>
      <c r="X995" s="150">
        <v>10.6374471562045</v>
      </c>
      <c r="Y995" s="150">
        <v>4.9133310531716177</v>
      </c>
      <c r="Z995" s="150">
        <v>0</v>
      </c>
      <c r="AA995" s="150">
        <v>8.0376766729587867</v>
      </c>
      <c r="AB995" s="150">
        <v>7.6200000000000004E-2</v>
      </c>
      <c r="AC995" s="150">
        <v>4.1660103491035247</v>
      </c>
      <c r="AD995" s="150">
        <v>0</v>
      </c>
      <c r="AE995" s="150">
        <v>6.3743668795419524</v>
      </c>
      <c r="AF995" s="150">
        <v>3.2914569999999999</v>
      </c>
      <c r="AG995" s="150">
        <v>5.8200568950550897</v>
      </c>
      <c r="AH995" s="150">
        <v>4.5348528869212332</v>
      </c>
      <c r="AI995" s="150">
        <v>6.53</v>
      </c>
      <c r="AJ995" s="150">
        <v>0.91697928085780611</v>
      </c>
      <c r="AK995" s="150">
        <v>6.26</v>
      </c>
      <c r="AL995" s="150">
        <v>4.0615038871765137</v>
      </c>
      <c r="AM995" s="150">
        <v>4.0966129302978516</v>
      </c>
      <c r="AN995" s="150">
        <v>4.0117669105529785</v>
      </c>
      <c r="AO995" s="5" t="s">
        <v>3893</v>
      </c>
    </row>
    <row r="996" spans="1:41" ht="14.25" x14ac:dyDescent="0.45">
      <c r="A996" s="150">
        <v>2015</v>
      </c>
      <c r="B996" s="5" t="s">
        <v>81</v>
      </c>
      <c r="C996" s="5" t="s">
        <v>3839</v>
      </c>
      <c r="D996" s="5" t="s">
        <v>7</v>
      </c>
      <c r="E996" s="5" t="s">
        <v>119</v>
      </c>
      <c r="F996" s="5" t="s">
        <v>3840</v>
      </c>
      <c r="G996" s="5" t="s">
        <v>83</v>
      </c>
      <c r="H996" s="5" t="s">
        <v>304</v>
      </c>
      <c r="I996" s="150">
        <v>6.0711738131092999E-2</v>
      </c>
      <c r="J996" s="150">
        <v>7.9123518641713003E-3</v>
      </c>
      <c r="K996" s="150"/>
      <c r="L996" s="150"/>
      <c r="M996" s="150"/>
      <c r="N996" s="150">
        <v>2.09493503049589E-2</v>
      </c>
      <c r="O996" s="150">
        <v>4.3673630271974802E-2</v>
      </c>
      <c r="P996" s="150">
        <v>0</v>
      </c>
      <c r="Q996" s="150">
        <v>8.9999999999999998E-4</v>
      </c>
      <c r="R996" s="150">
        <v>0</v>
      </c>
      <c r="S996" s="150">
        <v>0</v>
      </c>
      <c r="T996" s="150">
        <v>0</v>
      </c>
      <c r="U996" s="150">
        <v>0</v>
      </c>
      <c r="V996" s="150">
        <v>0</v>
      </c>
      <c r="W996" s="150"/>
      <c r="X996" s="150">
        <v>4.1461463241176999E-2</v>
      </c>
      <c r="Y996" s="150">
        <v>0</v>
      </c>
      <c r="Z996" s="150">
        <v>3.0499999999999999E-2</v>
      </c>
      <c r="AA996" s="150">
        <v>5.3605136318931003E-3</v>
      </c>
      <c r="AB996" s="150">
        <v>0</v>
      </c>
      <c r="AC996" s="150">
        <v>3.1470875380281002E-3</v>
      </c>
      <c r="AD996" s="150">
        <v>1.4E-3</v>
      </c>
      <c r="AE996" s="150">
        <v>2.6048384559725701E-2</v>
      </c>
      <c r="AF996" s="150"/>
      <c r="AG996" s="150">
        <v>3.1464409126200002E-5</v>
      </c>
      <c r="AH996" s="150">
        <v>0</v>
      </c>
      <c r="AI996" s="150">
        <v>0</v>
      </c>
      <c r="AJ996" s="150">
        <v>0</v>
      </c>
      <c r="AK996" s="150">
        <v>5.62355291220362E-2</v>
      </c>
      <c r="AL996" s="150">
        <v>1.028729323297739E-2</v>
      </c>
      <c r="AM996" s="150">
        <v>9.150640107691288E-3</v>
      </c>
      <c r="AN996" s="150">
        <v>1.1897551827132702E-2</v>
      </c>
      <c r="AO996" s="5" t="s">
        <v>3894</v>
      </c>
    </row>
    <row r="997" spans="1:41" ht="14.25" x14ac:dyDescent="0.45">
      <c r="A997" s="150">
        <v>2015</v>
      </c>
      <c r="B997" s="5" t="s">
        <v>81</v>
      </c>
      <c r="C997" s="5" t="s">
        <v>3839</v>
      </c>
      <c r="D997" s="5" t="s">
        <v>7</v>
      </c>
      <c r="E997" s="5" t="s">
        <v>119</v>
      </c>
      <c r="F997" s="5" t="s">
        <v>3841</v>
      </c>
      <c r="G997" s="5" t="s">
        <v>83</v>
      </c>
      <c r="H997" s="5" t="s">
        <v>304</v>
      </c>
      <c r="I997" s="150">
        <v>0.13372434017595311</v>
      </c>
      <c r="J997" s="150">
        <v>0.18460976916419899</v>
      </c>
      <c r="K997" s="150">
        <v>0.99956578376031302</v>
      </c>
      <c r="L997" s="150">
        <v>0.21932499999999999</v>
      </c>
      <c r="M997" s="150">
        <v>0.25669999999999998</v>
      </c>
      <c r="N997" s="150">
        <v>5.0013259082471499E-2</v>
      </c>
      <c r="O997" s="150">
        <v>0.3524635396137169</v>
      </c>
      <c r="P997" s="150">
        <v>0.82</v>
      </c>
      <c r="Q997" s="150">
        <v>5.8700000000000002E-2</v>
      </c>
      <c r="R997" s="150">
        <v>8.9798226656702507E-2</v>
      </c>
      <c r="S997" s="150">
        <v>0.27700000000000002</v>
      </c>
      <c r="T997" s="150">
        <v>0.1</v>
      </c>
      <c r="U997" s="150">
        <v>2.7E-2</v>
      </c>
      <c r="V997" s="150">
        <v>0.39099302313381962</v>
      </c>
      <c r="W997" s="150">
        <v>4.8292955999999998E-2</v>
      </c>
      <c r="X997" s="150">
        <v>0.75288470086229897</v>
      </c>
      <c r="Y997" s="150">
        <v>0.2152174484990397</v>
      </c>
      <c r="Z997" s="150">
        <v>0.44690000000000002</v>
      </c>
      <c r="AA997" s="150">
        <v>0.18346701527822701</v>
      </c>
      <c r="AB997" s="150">
        <v>6.7999999999999996E-3</v>
      </c>
      <c r="AC997" s="150">
        <v>0.66044600241503171</v>
      </c>
      <c r="AD997" s="150">
        <v>0.51070000000000004</v>
      </c>
      <c r="AE997" s="150">
        <v>1.1125931984773649</v>
      </c>
      <c r="AF997" s="150">
        <v>8.3773E-2</v>
      </c>
      <c r="AG997" s="150">
        <v>0.1487489195677161</v>
      </c>
      <c r="AH997" s="150">
        <v>0.27236672200700979</v>
      </c>
      <c r="AI997" s="150">
        <v>0.1089</v>
      </c>
      <c r="AJ997" s="150">
        <v>4.9045199348325103E-2</v>
      </c>
      <c r="AK997" s="150">
        <v>1.7336220793599499</v>
      </c>
      <c r="AL997" s="150">
        <v>0.35495349764823914</v>
      </c>
      <c r="AM997" s="150">
        <v>0.28672671318054199</v>
      </c>
      <c r="AN997" s="150">
        <v>0.45160797238349915</v>
      </c>
      <c r="AO997" s="5" t="s">
        <v>3895</v>
      </c>
    </row>
    <row r="998" spans="1:41" ht="14.25" x14ac:dyDescent="0.45">
      <c r="A998" s="150">
        <v>2015</v>
      </c>
      <c r="B998" s="5" t="s">
        <v>81</v>
      </c>
      <c r="C998" s="5" t="s">
        <v>3839</v>
      </c>
      <c r="D998" s="5" t="s">
        <v>7</v>
      </c>
      <c r="E998" s="5" t="s">
        <v>119</v>
      </c>
      <c r="F998" s="5" t="s">
        <v>3842</v>
      </c>
      <c r="G998" s="5" t="s">
        <v>83</v>
      </c>
      <c r="H998" s="5" t="s">
        <v>304</v>
      </c>
      <c r="I998" s="150">
        <v>0.1236427042878656</v>
      </c>
      <c r="J998" s="150">
        <v>0.2811475265069675</v>
      </c>
      <c r="K998" s="150">
        <v>0.423795049934868</v>
      </c>
      <c r="L998" s="150">
        <v>0.85868299999999997</v>
      </c>
      <c r="M998" s="150">
        <v>0.2903</v>
      </c>
      <c r="N998" s="150">
        <v>0.199098382391938</v>
      </c>
      <c r="O998" s="150">
        <v>1.0398108001576669</v>
      </c>
      <c r="P998" s="150">
        <v>0.214</v>
      </c>
      <c r="Q998" s="150">
        <v>1.11E-2</v>
      </c>
      <c r="R998" s="150">
        <v>0.39865888388438941</v>
      </c>
      <c r="S998" s="150">
        <v>6.2E-2</v>
      </c>
      <c r="T998" s="150">
        <v>0</v>
      </c>
      <c r="U998" s="150">
        <v>4.4000000000000002E-4</v>
      </c>
      <c r="V998" s="150">
        <v>0.37945234223364632</v>
      </c>
      <c r="W998" s="150">
        <v>0.190134</v>
      </c>
      <c r="X998" s="150">
        <v>1.13295404035914</v>
      </c>
      <c r="Y998" s="150">
        <v>0.13954063511273651</v>
      </c>
      <c r="Z998" s="150">
        <v>0.52149999999999996</v>
      </c>
      <c r="AA998" s="150">
        <v>0.57572221848903737</v>
      </c>
      <c r="AB998" s="150">
        <v>7.7000000000000002E-3</v>
      </c>
      <c r="AC998" s="150">
        <v>0.50609433212009791</v>
      </c>
      <c r="AD998" s="150">
        <v>0.48849999999999999</v>
      </c>
      <c r="AE998" s="150">
        <v>1.2170384119294051</v>
      </c>
      <c r="AF998" s="150">
        <v>0.51794899999999999</v>
      </c>
      <c r="AG998" s="150">
        <v>0.36676395955527802</v>
      </c>
      <c r="AH998" s="150">
        <v>6.5716657443279998E-4</v>
      </c>
      <c r="AI998" s="150">
        <v>0.29730000000000001</v>
      </c>
      <c r="AJ998" s="150">
        <v>3.4691393167103797E-2</v>
      </c>
      <c r="AK998" s="150">
        <v>0.44607436418332508</v>
      </c>
      <c r="AL998" s="150">
        <v>0.36981895565986633</v>
      </c>
      <c r="AM998" s="150">
        <v>0.3732660710811615</v>
      </c>
      <c r="AN998" s="150">
        <v>0.3649354875087738</v>
      </c>
      <c r="AO998" s="5" t="s">
        <v>3896</v>
      </c>
    </row>
    <row r="999" spans="1:41" ht="14.25" x14ac:dyDescent="0.45">
      <c r="A999" s="150">
        <v>2015</v>
      </c>
      <c r="B999" s="5" t="s">
        <v>81</v>
      </c>
      <c r="C999" s="5" t="s">
        <v>3839</v>
      </c>
      <c r="D999" s="5" t="s">
        <v>7</v>
      </c>
      <c r="E999" s="5" t="s">
        <v>119</v>
      </c>
      <c r="F999" s="5" t="s">
        <v>3843</v>
      </c>
      <c r="G999" s="5" t="s">
        <v>83</v>
      </c>
      <c r="H999" s="5" t="s">
        <v>304</v>
      </c>
      <c r="I999" s="150">
        <v>0.30802884996433377</v>
      </c>
      <c r="J999" s="150">
        <v>0.29405219561877072</v>
      </c>
      <c r="K999" s="150">
        <v>0.63221884498480196</v>
      </c>
      <c r="L999" s="150">
        <v>0.30160199999999998</v>
      </c>
      <c r="M999" s="150">
        <v>0.30120000000000002</v>
      </c>
      <c r="N999" s="150">
        <v>0.88570670909573102</v>
      </c>
      <c r="O999" s="150">
        <v>0.77347260543949581</v>
      </c>
      <c r="P999" s="150">
        <v>0.78</v>
      </c>
      <c r="Q999" s="150">
        <v>0.63129999999999997</v>
      </c>
      <c r="R999" s="150">
        <v>0.43864999697037022</v>
      </c>
      <c r="S999" s="150">
        <v>0.34599999999999997</v>
      </c>
      <c r="T999" s="150">
        <v>0.34</v>
      </c>
      <c r="U999" s="150">
        <v>2.1000000000000001E-2</v>
      </c>
      <c r="V999" s="150">
        <v>0.13266537271153539</v>
      </c>
      <c r="W999" s="150">
        <v>0.29127700000000001</v>
      </c>
      <c r="X999" s="150">
        <v>0.52361987732242898</v>
      </c>
      <c r="Y999" s="150">
        <v>0.41602778289352521</v>
      </c>
      <c r="Z999" s="150">
        <v>1.0045999999999999</v>
      </c>
      <c r="AA999" s="150">
        <v>0.6740990977232304</v>
      </c>
      <c r="AB999" s="150">
        <v>0.49759999999999999</v>
      </c>
      <c r="AC999" s="150">
        <v>1.456111534279064</v>
      </c>
      <c r="AD999" s="150">
        <v>1.1000000000000001</v>
      </c>
      <c r="AE999" s="150">
        <v>1.344386069776953</v>
      </c>
      <c r="AF999" s="150">
        <v>0.45410299999999998</v>
      </c>
      <c r="AG999" s="150">
        <v>0.63840545777938862</v>
      </c>
      <c r="AH999" s="150">
        <v>0.38537631433314878</v>
      </c>
      <c r="AI999" s="150">
        <v>0.59730000000000005</v>
      </c>
      <c r="AJ999" s="150">
        <v>0.21459243063841141</v>
      </c>
      <c r="AK999" s="150">
        <v>0.1028865106141069</v>
      </c>
      <c r="AL999" s="150">
        <v>0.54780280590057373</v>
      </c>
      <c r="AM999" s="150">
        <v>0.58796060085296631</v>
      </c>
      <c r="AN999" s="150">
        <v>0.49091264605522156</v>
      </c>
      <c r="AO999" s="5" t="s">
        <v>3897</v>
      </c>
    </row>
    <row r="1000" spans="1:41" ht="14.25" x14ac:dyDescent="0.45">
      <c r="A1000" s="150">
        <v>2015</v>
      </c>
      <c r="B1000" s="5" t="s">
        <v>81</v>
      </c>
      <c r="C1000" s="5" t="s">
        <v>3839</v>
      </c>
      <c r="D1000" s="5" t="s">
        <v>7</v>
      </c>
      <c r="E1000" s="5" t="s">
        <v>119</v>
      </c>
      <c r="F1000" s="5" t="s">
        <v>3844</v>
      </c>
      <c r="G1000" s="5" t="s">
        <v>83</v>
      </c>
      <c r="H1000" s="5" t="s">
        <v>304</v>
      </c>
      <c r="I1000" s="150">
        <v>0</v>
      </c>
      <c r="J1000" s="150">
        <v>6.1744602940050998E-2</v>
      </c>
      <c r="K1000" s="150"/>
      <c r="L1000" s="150"/>
      <c r="M1000" s="150"/>
      <c r="N1000" s="150">
        <v>2.6040837974012201E-2</v>
      </c>
      <c r="O1000" s="150">
        <v>9.1446590461174999E-3</v>
      </c>
      <c r="P1000" s="150">
        <v>4.8000000000000001E-2</v>
      </c>
      <c r="Q1000" s="150">
        <v>8.6300000000000002E-2</v>
      </c>
      <c r="R1000" s="150">
        <v>0</v>
      </c>
      <c r="S1000" s="150">
        <v>5.0999999999999997E-2</v>
      </c>
      <c r="T1000" s="150">
        <v>0.45</v>
      </c>
      <c r="U1000" s="150">
        <v>0.186</v>
      </c>
      <c r="V1000" s="150">
        <v>1.28258930913288E-2</v>
      </c>
      <c r="W1000" s="150">
        <v>7.8275999999999998E-2</v>
      </c>
      <c r="X1000" s="150">
        <v>5.52226864610188E-2</v>
      </c>
      <c r="Y1000" s="150">
        <v>7.1809308321713297E-2</v>
      </c>
      <c r="Z1000" s="150">
        <v>0.2455</v>
      </c>
      <c r="AA1000" s="150">
        <v>4.4307470509539003E-2</v>
      </c>
      <c r="AB1000" s="150">
        <v>0</v>
      </c>
      <c r="AC1000" s="150">
        <v>2.95966688438929E-2</v>
      </c>
      <c r="AD1000" s="150">
        <v>1.1299999999999999E-2</v>
      </c>
      <c r="AE1000" s="150">
        <v>0.41454053543901592</v>
      </c>
      <c r="AF1000" s="150">
        <v>0.17354600000000001</v>
      </c>
      <c r="AG1000" s="150">
        <v>4.9489813860257303E-2</v>
      </c>
      <c r="AH1000" s="150">
        <v>0.1475166021029331</v>
      </c>
      <c r="AI1000" s="150">
        <v>5.6399999999999999E-2</v>
      </c>
      <c r="AJ1000" s="150">
        <v>3.1069631101125002E-3</v>
      </c>
      <c r="AK1000" s="150">
        <v>1.15786287271076E-2</v>
      </c>
      <c r="AL1000" s="150">
        <v>8.0111950635910034E-2</v>
      </c>
      <c r="AM1000" s="150">
        <v>8.5459299385547638E-2</v>
      </c>
      <c r="AN1000" s="150">
        <v>7.2536550462245941E-2</v>
      </c>
      <c r="AO1000" s="5" t="s">
        <v>3898</v>
      </c>
    </row>
    <row r="1001" spans="1:41" ht="14.25" x14ac:dyDescent="0.45">
      <c r="A1001" s="150">
        <v>2015</v>
      </c>
      <c r="B1001" s="5" t="s">
        <v>81</v>
      </c>
      <c r="C1001" s="5" t="s">
        <v>3839</v>
      </c>
      <c r="D1001" s="5" t="s">
        <v>7</v>
      </c>
      <c r="E1001" s="5" t="s">
        <v>119</v>
      </c>
      <c r="F1001" s="5" t="s">
        <v>3845</v>
      </c>
      <c r="G1001" s="5" t="s">
        <v>83</v>
      </c>
      <c r="H1001" s="5" t="s">
        <v>304</v>
      </c>
      <c r="I1001" s="150">
        <v>7.2632162954743604E-2</v>
      </c>
      <c r="J1001" s="150">
        <v>2.1099604971123401E-2</v>
      </c>
      <c r="K1001" s="150">
        <v>4.9934867564047003E-3</v>
      </c>
      <c r="L1001" s="150">
        <v>4.9674000000000003E-2</v>
      </c>
      <c r="M1001" s="150"/>
      <c r="N1001" s="150">
        <v>6.6825775656324596E-2</v>
      </c>
      <c r="O1001" s="150">
        <v>9.8147418210485001E-3</v>
      </c>
      <c r="P1001" s="150">
        <v>1.2E-2</v>
      </c>
      <c r="Q1001" s="150">
        <v>0</v>
      </c>
      <c r="R1001" s="150">
        <v>0.17608208276948559</v>
      </c>
      <c r="S1001" s="150">
        <v>2E-3</v>
      </c>
      <c r="T1001" s="150">
        <v>0.01</v>
      </c>
      <c r="U1001" s="150">
        <v>0</v>
      </c>
      <c r="V1001" s="150">
        <v>0</v>
      </c>
      <c r="W1001" s="150">
        <v>1.439194E-3</v>
      </c>
      <c r="X1001" s="150">
        <v>2.6420126233443E-2</v>
      </c>
      <c r="Y1001" s="150">
        <v>5.5250072351290002E-4</v>
      </c>
      <c r="Z1001" s="150">
        <v>0.10730000000000001</v>
      </c>
      <c r="AA1001" s="150">
        <v>3.0889387099335901E-2</v>
      </c>
      <c r="AB1001" s="150">
        <v>0</v>
      </c>
      <c r="AC1001" s="150">
        <v>0.1205651708738627</v>
      </c>
      <c r="AD1001" s="150">
        <v>0.1047</v>
      </c>
      <c r="AE1001" s="150">
        <v>6.6159121653506195E-2</v>
      </c>
      <c r="AF1001" s="150">
        <v>2.2380000000000001E-2</v>
      </c>
      <c r="AG1001" s="150">
        <v>3.18789989875864E-2</v>
      </c>
      <c r="AH1001" s="150">
        <v>0.1070605054418003</v>
      </c>
      <c r="AI1001" s="150">
        <v>5.9499999999999997E-2</v>
      </c>
      <c r="AJ1001" s="150">
        <v>4.421214562148E-4</v>
      </c>
      <c r="AK1001" s="150">
        <v>3.0263325141152999E-3</v>
      </c>
      <c r="AL1001" s="150">
        <v>3.8187425583600998E-2</v>
      </c>
      <c r="AM1001" s="150">
        <v>4.5792996883392334E-2</v>
      </c>
      <c r="AN1001" s="150">
        <v>2.7412867173552513E-2</v>
      </c>
      <c r="AO1001" s="5" t="s">
        <v>3899</v>
      </c>
    </row>
    <row r="1002" spans="1:41" ht="14.25" x14ac:dyDescent="0.45">
      <c r="A1002" s="150">
        <v>2015</v>
      </c>
      <c r="B1002" s="5" t="s">
        <v>81</v>
      </c>
      <c r="C1002" s="5" t="s">
        <v>3839</v>
      </c>
      <c r="D1002" s="5" t="s">
        <v>7</v>
      </c>
      <c r="E1002" s="5" t="s">
        <v>119</v>
      </c>
      <c r="F1002" s="5" t="s">
        <v>3846</v>
      </c>
      <c r="G1002" s="5" t="s">
        <v>83</v>
      </c>
      <c r="H1002" s="5" t="s">
        <v>304</v>
      </c>
      <c r="I1002" s="150">
        <v>8.4298961718316606E-2</v>
      </c>
      <c r="J1002" s="150">
        <v>7.5732510699925204E-2</v>
      </c>
      <c r="K1002" s="150">
        <v>0.13308727746417701</v>
      </c>
      <c r="L1002" s="150">
        <v>0.26887899999999998</v>
      </c>
      <c r="M1002" s="150">
        <v>0.67410000000000003</v>
      </c>
      <c r="N1002" s="150">
        <v>0.24402015380535699</v>
      </c>
      <c r="O1002" s="150">
        <v>0.2150177374852188</v>
      </c>
      <c r="P1002" s="150">
        <v>0.13</v>
      </c>
      <c r="Q1002" s="150">
        <v>1.6000000000000001E-3</v>
      </c>
      <c r="R1002" s="150">
        <v>0.2918543354002141</v>
      </c>
      <c r="S1002" s="150">
        <v>0.28799999999999998</v>
      </c>
      <c r="T1002" s="150">
        <v>0.09</v>
      </c>
      <c r="U1002" s="150">
        <v>0</v>
      </c>
      <c r="V1002" s="150">
        <v>0.20712899333787971</v>
      </c>
      <c r="W1002" s="150">
        <v>0.15071599999999999</v>
      </c>
      <c r="X1002" s="150">
        <v>0.20448039825762299</v>
      </c>
      <c r="Y1002" s="150">
        <v>9.7008603225551798E-2</v>
      </c>
      <c r="Z1002" s="150">
        <v>0.22459999999999999</v>
      </c>
      <c r="AA1002" s="150">
        <v>0.1142446104693428</v>
      </c>
      <c r="AB1002" s="150">
        <v>4.2599999999999999E-2</v>
      </c>
      <c r="AC1002" s="150">
        <v>0.1436130447582406</v>
      </c>
      <c r="AD1002" s="150">
        <v>0.28179999999999999</v>
      </c>
      <c r="AE1002" s="150">
        <v>0.36379652059017842</v>
      </c>
      <c r="AF1002" s="150">
        <v>0.142646</v>
      </c>
      <c r="AG1002" s="150">
        <v>0.11088057776058551</v>
      </c>
      <c r="AH1002" s="150">
        <v>0.27380787677550272</v>
      </c>
      <c r="AI1002" s="150">
        <v>9.3600000000000003E-2</v>
      </c>
      <c r="AJ1002" s="150">
        <v>0.1344836566472658</v>
      </c>
      <c r="AK1002" s="150">
        <v>0.1098288801255219</v>
      </c>
      <c r="AL1002" s="150">
        <v>0.1790284663438797</v>
      </c>
      <c r="AM1002" s="150">
        <v>0.15498746931552887</v>
      </c>
      <c r="AN1002" s="150">
        <v>0.21308650076389313</v>
      </c>
      <c r="AO1002" s="5" t="s">
        <v>3900</v>
      </c>
    </row>
    <row r="1003" spans="1:41" ht="14.25" x14ac:dyDescent="0.45">
      <c r="A1003" s="150">
        <v>2015</v>
      </c>
      <c r="B1003" s="5" t="s">
        <v>81</v>
      </c>
      <c r="C1003" s="5" t="s">
        <v>3839</v>
      </c>
      <c r="D1003" s="5" t="s">
        <v>7</v>
      </c>
      <c r="E1003" s="5" t="s">
        <v>119</v>
      </c>
      <c r="F1003" s="5" t="s">
        <v>3847</v>
      </c>
      <c r="G1003" s="5" t="s">
        <v>83</v>
      </c>
      <c r="H1003" s="5" t="s">
        <v>304</v>
      </c>
      <c r="I1003" s="150">
        <v>3.6173416818578101E-2</v>
      </c>
      <c r="J1003" s="150">
        <v>0.25387817097509141</v>
      </c>
      <c r="K1003" s="150">
        <v>0.62787668258792895</v>
      </c>
      <c r="L1003" s="150">
        <v>0.38245699999999999</v>
      </c>
      <c r="M1003" s="150">
        <v>0.84179999999999999</v>
      </c>
      <c r="N1003" s="150">
        <v>0.28284274728188802</v>
      </c>
      <c r="O1003" s="150">
        <v>0.85522270398108036</v>
      </c>
      <c r="P1003" s="150">
        <v>4.4999999999999998E-2</v>
      </c>
      <c r="Q1003" s="150">
        <v>0</v>
      </c>
      <c r="R1003" s="150">
        <v>0.24523843186362629</v>
      </c>
      <c r="S1003" s="150">
        <v>0.13700000000000001</v>
      </c>
      <c r="T1003" s="150">
        <v>0.05</v>
      </c>
      <c r="U1003" s="150">
        <v>4.4000000000000002E-4</v>
      </c>
      <c r="V1003" s="150">
        <v>3.9343230341499998E-4</v>
      </c>
      <c r="W1003" s="150">
        <v>0.25849524299999999</v>
      </c>
      <c r="X1003" s="150">
        <v>0.35828962574451101</v>
      </c>
      <c r="Y1003" s="150">
        <v>0.1417401141834829</v>
      </c>
      <c r="Z1003" s="150">
        <v>0.3004</v>
      </c>
      <c r="AA1003" s="150">
        <v>0.33810332504566398</v>
      </c>
      <c r="AB1003" s="150">
        <v>0.14799999999999999</v>
      </c>
      <c r="AC1003" s="150">
        <v>0.59430246236569617</v>
      </c>
      <c r="AD1003" s="150">
        <v>0.19650000000000001</v>
      </c>
      <c r="AE1003" s="150">
        <v>0.64004152641016776</v>
      </c>
      <c r="AF1003" s="150">
        <v>0.24821499999999999</v>
      </c>
      <c r="AG1003" s="150">
        <v>0.35638070454364601</v>
      </c>
      <c r="AH1003" s="150">
        <v>7.0120826415790399E-2</v>
      </c>
      <c r="AI1003" s="150">
        <v>0.79449999999999998</v>
      </c>
      <c r="AJ1003" s="150">
        <v>0.1117598250894842</v>
      </c>
      <c r="AK1003" s="150">
        <v>0.48689931074825799</v>
      </c>
      <c r="AL1003" s="150">
        <v>0.30351966619491577</v>
      </c>
      <c r="AM1003" s="150">
        <v>0.23396271467208862</v>
      </c>
      <c r="AN1003" s="150">
        <v>0.40205872058868408</v>
      </c>
      <c r="AO1003" s="5" t="s">
        <v>3901</v>
      </c>
    </row>
    <row r="1004" spans="1:41" ht="14.25" x14ac:dyDescent="0.45">
      <c r="A1004" s="150">
        <v>2015</v>
      </c>
      <c r="B1004" s="5" t="s">
        <v>81</v>
      </c>
      <c r="C1004" s="5" t="s">
        <v>3839</v>
      </c>
      <c r="D1004" s="5" t="s">
        <v>7</v>
      </c>
      <c r="E1004" s="5" t="s">
        <v>119</v>
      </c>
      <c r="F1004" s="5" t="s">
        <v>3848</v>
      </c>
      <c r="G1004" s="5" t="s">
        <v>83</v>
      </c>
      <c r="H1004" s="5" t="s">
        <v>304</v>
      </c>
      <c r="I1004" s="150">
        <v>5.2151858603471497E-2</v>
      </c>
      <c r="J1004" s="150">
        <v>5.8906988655430002E-2</v>
      </c>
      <c r="K1004" s="150"/>
      <c r="L1004" s="150">
        <v>4.5643000000000003E-2</v>
      </c>
      <c r="M1004" s="150">
        <v>8.7999999999999995E-2</v>
      </c>
      <c r="N1004" s="150"/>
      <c r="O1004" s="150">
        <v>0.33476547102877419</v>
      </c>
      <c r="P1004" s="150">
        <v>0.14899999999999999</v>
      </c>
      <c r="Q1004" s="150">
        <v>0</v>
      </c>
      <c r="R1004" s="150">
        <v>0.11944820342954091</v>
      </c>
      <c r="S1004" s="150">
        <v>4.9000000000000002E-2</v>
      </c>
      <c r="T1004" s="150">
        <v>0.13</v>
      </c>
      <c r="U1004" s="150">
        <v>0.434</v>
      </c>
      <c r="V1004" s="150">
        <v>5.2798615118292001E-2</v>
      </c>
      <c r="W1004" s="150">
        <v>1.3032699999999999E-2</v>
      </c>
      <c r="X1004" s="150">
        <v>0.238036875199829</v>
      </c>
      <c r="Y1004" s="150">
        <v>5.50974769133626E-2</v>
      </c>
      <c r="Z1004" s="150">
        <v>0</v>
      </c>
      <c r="AA1004" s="150">
        <v>0.12979773606113751</v>
      </c>
      <c r="AB1004" s="150">
        <v>2.5000000000000001E-3</v>
      </c>
      <c r="AC1004" s="150">
        <v>0.12475533981132909</v>
      </c>
      <c r="AD1004" s="150">
        <v>0</v>
      </c>
      <c r="AE1004" s="150">
        <v>0.23701513197219001</v>
      </c>
      <c r="AF1004" s="150">
        <v>8.0120999999999998E-2</v>
      </c>
      <c r="AG1004" s="150">
        <v>7.0200798455652802E-2</v>
      </c>
      <c r="AH1004" s="150">
        <v>0.1133093525179856</v>
      </c>
      <c r="AI1004" s="150">
        <v>9.2899999999999996E-2</v>
      </c>
      <c r="AJ1004" s="150">
        <v>1.36330876430081E-2</v>
      </c>
      <c r="AK1004" s="150">
        <v>0.19861838876827559</v>
      </c>
      <c r="AL1004" s="150">
        <v>9.9404558539390564E-2</v>
      </c>
      <c r="AM1004" s="150">
        <v>9.5445252954959869E-2</v>
      </c>
      <c r="AN1004" s="150">
        <v>0.10501355677843094</v>
      </c>
      <c r="AO1004" s="5" t="s">
        <v>3902</v>
      </c>
    </row>
    <row r="1005" spans="1:41" ht="14.25" x14ac:dyDescent="0.45">
      <c r="A1005" s="150">
        <v>2015</v>
      </c>
      <c r="B1005" s="5" t="s">
        <v>1477</v>
      </c>
      <c r="C1005" s="5" t="s">
        <v>306</v>
      </c>
      <c r="D1005" s="5" t="s">
        <v>7</v>
      </c>
      <c r="E1005" s="5" t="s">
        <v>1</v>
      </c>
      <c r="F1005" s="5" t="s">
        <v>117</v>
      </c>
      <c r="G1005" s="5" t="s">
        <v>83</v>
      </c>
      <c r="H1005" s="5" t="s">
        <v>304</v>
      </c>
      <c r="I1005" s="150">
        <v>52</v>
      </c>
      <c r="J1005" s="150">
        <v>14</v>
      </c>
      <c r="K1005" s="150">
        <v>156.6</v>
      </c>
      <c r="L1005" s="150">
        <v>67.099999999999994</v>
      </c>
      <c r="M1005" s="150">
        <v>20</v>
      </c>
      <c r="N1005" s="150">
        <v>73</v>
      </c>
      <c r="O1005" s="150">
        <v>60</v>
      </c>
      <c r="P1005" s="150">
        <v>15</v>
      </c>
      <c r="Q1005" s="150">
        <v>4</v>
      </c>
      <c r="R1005" s="150">
        <v>20</v>
      </c>
      <c r="S1005" s="150">
        <v>70</v>
      </c>
      <c r="T1005" s="150">
        <v>65</v>
      </c>
      <c r="U1005" s="150">
        <v>15</v>
      </c>
      <c r="V1005" s="150">
        <v>40</v>
      </c>
      <c r="W1005" s="150">
        <v>29.128592574318489</v>
      </c>
      <c r="X1005" s="150">
        <v>55</v>
      </c>
      <c r="Y1005" s="150">
        <v>15.5</v>
      </c>
      <c r="Z1005" s="150">
        <v>148</v>
      </c>
      <c r="AA1005" s="150">
        <v>40</v>
      </c>
      <c r="AB1005" s="150">
        <v>24.891999999999999</v>
      </c>
      <c r="AC1005" s="150">
        <v>90.7</v>
      </c>
      <c r="AD1005" s="150">
        <v>57.9</v>
      </c>
      <c r="AE1005" s="150">
        <v>76</v>
      </c>
      <c r="AF1005" s="150">
        <v>47.097201304069173</v>
      </c>
      <c r="AG1005" s="150">
        <v>19.600000000000001</v>
      </c>
      <c r="AH1005" s="150">
        <v>32.759039111765432</v>
      </c>
      <c r="AI1005" s="150">
        <v>55</v>
      </c>
      <c r="AJ1005" s="150">
        <v>1.3</v>
      </c>
      <c r="AK1005" s="150">
        <v>49</v>
      </c>
      <c r="AL1005" s="150">
        <v>48.744029998779297</v>
      </c>
      <c r="AM1005" s="150">
        <v>43.429244995117188</v>
      </c>
      <c r="AN1005" s="150">
        <v>56.273303985595703</v>
      </c>
      <c r="AO1005" s="5" t="s">
        <v>1890</v>
      </c>
    </row>
    <row r="1006" spans="1:41" ht="14.25" x14ac:dyDescent="0.45">
      <c r="A1006" s="150">
        <v>2015</v>
      </c>
      <c r="B1006" s="5" t="s">
        <v>1476</v>
      </c>
      <c r="C1006" s="5" t="s">
        <v>306</v>
      </c>
      <c r="D1006" s="5" t="s">
        <v>7</v>
      </c>
      <c r="E1006" s="5" t="s">
        <v>1</v>
      </c>
      <c r="F1006" s="5" t="s">
        <v>117</v>
      </c>
      <c r="G1006" s="5" t="s">
        <v>83</v>
      </c>
      <c r="H1006" s="5" t="s">
        <v>304</v>
      </c>
      <c r="I1006" s="150">
        <v>52</v>
      </c>
      <c r="J1006" s="150">
        <v>14</v>
      </c>
      <c r="K1006" s="150">
        <v>156.6</v>
      </c>
      <c r="L1006" s="150">
        <v>67.099999999999994</v>
      </c>
      <c r="M1006" s="150">
        <v>20</v>
      </c>
      <c r="N1006" s="150">
        <v>44.156287585764787</v>
      </c>
      <c r="O1006" s="150">
        <v>60</v>
      </c>
      <c r="P1006" s="150">
        <v>0</v>
      </c>
      <c r="Q1006" s="150">
        <v>4</v>
      </c>
      <c r="R1006" s="150">
        <v>45</v>
      </c>
      <c r="S1006" s="150">
        <v>70</v>
      </c>
      <c r="T1006" s="150">
        <v>65</v>
      </c>
      <c r="U1006" s="150">
        <v>15</v>
      </c>
      <c r="V1006" s="150">
        <v>40</v>
      </c>
      <c r="W1006" s="150">
        <v>20.27</v>
      </c>
      <c r="X1006" s="150">
        <v>55</v>
      </c>
      <c r="Y1006" s="150">
        <v>15.5</v>
      </c>
      <c r="Z1006" s="150">
        <v>149</v>
      </c>
      <c r="AA1006" s="150">
        <v>40</v>
      </c>
      <c r="AB1006" s="150">
        <v>29.4</v>
      </c>
      <c r="AC1006" s="150">
        <v>90.69</v>
      </c>
      <c r="AD1006" s="150">
        <v>57.869563500000012</v>
      </c>
      <c r="AE1006" s="150">
        <v>76</v>
      </c>
      <c r="AF1006" s="150">
        <v>15.1929842246237</v>
      </c>
      <c r="AG1006" s="150">
        <v>18.899999999999999</v>
      </c>
      <c r="AH1006" s="150">
        <v>15</v>
      </c>
      <c r="AI1006" s="150">
        <v>38</v>
      </c>
      <c r="AJ1006" s="150">
        <v>1.3</v>
      </c>
      <c r="AK1006" s="150">
        <v>49</v>
      </c>
      <c r="AL1006" s="150">
        <v>45.654445648193359</v>
      </c>
      <c r="AM1006" s="150">
        <v>40.461135864257813</v>
      </c>
      <c r="AN1006" s="150">
        <v>53.011627197265625</v>
      </c>
      <c r="AO1006" s="5" t="s">
        <v>1888</v>
      </c>
    </row>
    <row r="1007" spans="1:41" ht="14.25" x14ac:dyDescent="0.45">
      <c r="A1007" s="150">
        <v>2015</v>
      </c>
      <c r="B1007" s="5" t="s">
        <v>1478</v>
      </c>
      <c r="C1007" s="5" t="s">
        <v>306</v>
      </c>
      <c r="D1007" s="5" t="s">
        <v>7</v>
      </c>
      <c r="E1007" s="5" t="s">
        <v>1</v>
      </c>
      <c r="F1007" s="5" t="s">
        <v>117</v>
      </c>
      <c r="G1007" s="5" t="s">
        <v>83</v>
      </c>
      <c r="H1007" s="5" t="s">
        <v>304</v>
      </c>
      <c r="I1007" s="150">
        <v>49.265999999999998</v>
      </c>
      <c r="J1007" s="150">
        <v>19.63</v>
      </c>
      <c r="K1007" s="150">
        <v>156.6</v>
      </c>
      <c r="L1007" s="150">
        <v>63.735318350241641</v>
      </c>
      <c r="M1007" s="150">
        <v>35</v>
      </c>
      <c r="N1007" s="150">
        <v>66</v>
      </c>
      <c r="O1007" s="150">
        <v>46</v>
      </c>
      <c r="P1007" s="150">
        <v>15</v>
      </c>
      <c r="Q1007" s="150">
        <v>0.995</v>
      </c>
      <c r="R1007" s="150">
        <v>20</v>
      </c>
      <c r="S1007" s="150">
        <v>90</v>
      </c>
      <c r="T1007" s="150">
        <v>80</v>
      </c>
      <c r="U1007" s="150">
        <v>3</v>
      </c>
      <c r="V1007" s="150">
        <v>49</v>
      </c>
      <c r="W1007" s="150">
        <v>13.15</v>
      </c>
      <c r="X1007" s="150">
        <v>65</v>
      </c>
      <c r="Y1007" s="150">
        <v>15.5</v>
      </c>
      <c r="Z1007" s="150">
        <v>134.9</v>
      </c>
      <c r="AA1007" s="150">
        <v>40</v>
      </c>
      <c r="AB1007" s="150">
        <v>27</v>
      </c>
      <c r="AC1007" s="150">
        <v>90.69</v>
      </c>
      <c r="AD1007" s="150">
        <v>72.930000000000007</v>
      </c>
      <c r="AE1007" s="150">
        <v>248.2</v>
      </c>
      <c r="AF1007" s="150">
        <v>33.700000000000003</v>
      </c>
      <c r="AG1007" s="150">
        <v>21</v>
      </c>
      <c r="AH1007" s="150">
        <v>25.228999390349429</v>
      </c>
      <c r="AI1007" s="150">
        <v>55</v>
      </c>
      <c r="AJ1007" s="150">
        <v>2.9</v>
      </c>
      <c r="AK1007" s="150">
        <v>49</v>
      </c>
      <c r="AL1007" s="150">
        <v>54.773284912109375</v>
      </c>
      <c r="AM1007" s="150">
        <v>51.383316040039063</v>
      </c>
      <c r="AN1007" s="150">
        <v>59.575748443603516</v>
      </c>
      <c r="AO1007" s="5" t="s">
        <v>1889</v>
      </c>
    </row>
    <row r="1008" spans="1:41" ht="14.25" x14ac:dyDescent="0.45">
      <c r="A1008" s="150">
        <v>2015</v>
      </c>
      <c r="B1008" s="5" t="s">
        <v>1478</v>
      </c>
      <c r="C1008" s="5" t="s">
        <v>306</v>
      </c>
      <c r="D1008" s="5" t="s">
        <v>7</v>
      </c>
      <c r="E1008" s="5" t="s">
        <v>1</v>
      </c>
      <c r="F1008" s="5" t="s">
        <v>118</v>
      </c>
      <c r="G1008" s="5" t="s">
        <v>83</v>
      </c>
      <c r="H1008" s="5" t="s">
        <v>304</v>
      </c>
      <c r="I1008" s="150">
        <v>114.95399999999999</v>
      </c>
      <c r="J1008" s="150">
        <v>102.61</v>
      </c>
      <c r="K1008" s="150">
        <v>129</v>
      </c>
      <c r="L1008" s="150">
        <v>79.871399785472633</v>
      </c>
      <c r="M1008" s="150">
        <v>70</v>
      </c>
      <c r="N1008" s="150">
        <v>131</v>
      </c>
      <c r="O1008" s="150">
        <v>256</v>
      </c>
      <c r="P1008" s="150">
        <v>68</v>
      </c>
      <c r="Q1008" s="150">
        <v>37.71</v>
      </c>
      <c r="R1008" s="150">
        <v>125</v>
      </c>
      <c r="S1008" s="150">
        <v>95</v>
      </c>
      <c r="T1008" s="150">
        <v>115</v>
      </c>
      <c r="U1008" s="150">
        <v>17.5</v>
      </c>
      <c r="V1008" s="150">
        <v>121</v>
      </c>
      <c r="W1008" s="150">
        <v>36.770000000000003</v>
      </c>
      <c r="X1008" s="150">
        <v>144</v>
      </c>
      <c r="Y1008" s="150">
        <v>117.5</v>
      </c>
      <c r="Z1008" s="150">
        <v>225.9</v>
      </c>
      <c r="AA1008" s="150">
        <v>226</v>
      </c>
      <c r="AB1008" s="150">
        <v>42</v>
      </c>
      <c r="AC1008" s="150">
        <v>217</v>
      </c>
      <c r="AD1008" s="150">
        <v>175.02</v>
      </c>
      <c r="AE1008" s="150">
        <v>1592.3</v>
      </c>
      <c r="AF1008" s="150">
        <v>86.3</v>
      </c>
      <c r="AG1008" s="150">
        <v>482.4</v>
      </c>
      <c r="AH1008" s="150">
        <v>77.993856823074267</v>
      </c>
      <c r="AI1008" s="150">
        <v>115</v>
      </c>
      <c r="AJ1008" s="150">
        <v>36.82</v>
      </c>
      <c r="AK1008" s="150">
        <v>128</v>
      </c>
      <c r="AL1008" s="150">
        <v>178.12580871582031</v>
      </c>
      <c r="AM1008" s="150">
        <v>222.46267700195313</v>
      </c>
      <c r="AN1008" s="150">
        <v>115.31533050537109</v>
      </c>
      <c r="AO1008" s="5" t="s">
        <v>1891</v>
      </c>
    </row>
    <row r="1009" spans="1:41" ht="14.25" x14ac:dyDescent="0.45">
      <c r="A1009" s="150">
        <v>2015</v>
      </c>
      <c r="B1009" s="5" t="s">
        <v>1476</v>
      </c>
      <c r="C1009" s="5" t="s">
        <v>306</v>
      </c>
      <c r="D1009" s="5" t="s">
        <v>7</v>
      </c>
      <c r="E1009" s="5" t="s">
        <v>1</v>
      </c>
      <c r="F1009" s="5" t="s">
        <v>118</v>
      </c>
      <c r="G1009" s="5" t="s">
        <v>83</v>
      </c>
      <c r="H1009" s="5" t="s">
        <v>304</v>
      </c>
      <c r="I1009" s="150">
        <v>112</v>
      </c>
      <c r="J1009" s="150">
        <v>68</v>
      </c>
      <c r="K1009" s="150">
        <v>129</v>
      </c>
      <c r="L1009" s="150">
        <v>130.4</v>
      </c>
      <c r="M1009" s="150">
        <v>70</v>
      </c>
      <c r="N1009" s="150">
        <v>127</v>
      </c>
      <c r="O1009" s="150">
        <v>242</v>
      </c>
      <c r="P1009" s="150">
        <v>83</v>
      </c>
      <c r="Q1009" s="150">
        <v>36</v>
      </c>
      <c r="R1009" s="150">
        <v>95</v>
      </c>
      <c r="S1009" s="150">
        <v>54</v>
      </c>
      <c r="T1009" s="150">
        <v>115</v>
      </c>
      <c r="U1009" s="150">
        <v>30</v>
      </c>
      <c r="V1009" s="150">
        <v>75</v>
      </c>
      <c r="W1009" s="150">
        <v>60.8</v>
      </c>
      <c r="X1009" s="150">
        <v>90</v>
      </c>
      <c r="Y1009" s="150">
        <v>88.3</v>
      </c>
      <c r="Z1009" s="150">
        <v>175.23442499999999</v>
      </c>
      <c r="AA1009" s="150">
        <v>170</v>
      </c>
      <c r="AB1009" s="150">
        <v>58.8</v>
      </c>
      <c r="AC1009" s="150">
        <v>217</v>
      </c>
      <c r="AD1009" s="150">
        <v>161.1910125</v>
      </c>
      <c r="AE1009" s="150">
        <v>242</v>
      </c>
      <c r="AF1009" s="150">
        <v>117.90701577537629</v>
      </c>
      <c r="AG1009" s="150">
        <v>95.1</v>
      </c>
      <c r="AH1009" s="150">
        <v>55</v>
      </c>
      <c r="AI1009" s="150">
        <v>131</v>
      </c>
      <c r="AJ1009" s="150">
        <v>36.344999999999999</v>
      </c>
      <c r="AK1009" s="150">
        <v>128</v>
      </c>
      <c r="AL1009" s="150">
        <v>110.10612487792969</v>
      </c>
      <c r="AM1009" s="150">
        <v>111.66390228271484</v>
      </c>
      <c r="AN1009" s="150">
        <v>107.89925384521484</v>
      </c>
      <c r="AO1009" s="5" t="s">
        <v>1893</v>
      </c>
    </row>
    <row r="1010" spans="1:41" ht="14.25" x14ac:dyDescent="0.45">
      <c r="A1010" s="150">
        <v>2015</v>
      </c>
      <c r="B1010" s="5" t="s">
        <v>1477</v>
      </c>
      <c r="C1010" s="5" t="s">
        <v>306</v>
      </c>
      <c r="D1010" s="5" t="s">
        <v>7</v>
      </c>
      <c r="E1010" s="5" t="s">
        <v>1</v>
      </c>
      <c r="F1010" s="5" t="s">
        <v>118</v>
      </c>
      <c r="G1010" s="5" t="s">
        <v>83</v>
      </c>
      <c r="H1010" s="5" t="s">
        <v>304</v>
      </c>
      <c r="I1010" s="150">
        <v>112</v>
      </c>
      <c r="J1010" s="150">
        <v>69</v>
      </c>
      <c r="K1010" s="150">
        <v>129</v>
      </c>
      <c r="L1010" s="150">
        <v>130.4</v>
      </c>
      <c r="M1010" s="150">
        <v>70</v>
      </c>
      <c r="N1010" s="150">
        <v>127</v>
      </c>
      <c r="O1010" s="150">
        <v>242</v>
      </c>
      <c r="P1010" s="150">
        <v>68</v>
      </c>
      <c r="Q1010" s="150">
        <v>22.7</v>
      </c>
      <c r="R1010" s="150">
        <v>125</v>
      </c>
      <c r="S1010" s="150">
        <v>53.753124999999997</v>
      </c>
      <c r="T1010" s="150">
        <v>115</v>
      </c>
      <c r="U1010" s="150">
        <v>30</v>
      </c>
      <c r="V1010" s="150">
        <v>75</v>
      </c>
      <c r="W1010" s="150">
        <v>87.371407425681511</v>
      </c>
      <c r="X1010" s="150">
        <v>88</v>
      </c>
      <c r="Y1010" s="150">
        <v>105.5</v>
      </c>
      <c r="Z1010" s="150">
        <v>175</v>
      </c>
      <c r="AA1010" s="150">
        <v>227.05792734998099</v>
      </c>
      <c r="AB1010" s="150">
        <v>41.845999999999997</v>
      </c>
      <c r="AC1010" s="150">
        <v>217</v>
      </c>
      <c r="AD1010" s="150">
        <v>137.30000000000001</v>
      </c>
      <c r="AE1010" s="150">
        <v>242</v>
      </c>
      <c r="AF1010" s="150">
        <v>77.502798695930835</v>
      </c>
      <c r="AG1010" s="150">
        <v>122.8</v>
      </c>
      <c r="AH1010" s="150">
        <v>59.343587895053702</v>
      </c>
      <c r="AI1010" s="150">
        <v>115</v>
      </c>
      <c r="AJ1010" s="150">
        <v>49.06</v>
      </c>
      <c r="AK1010" s="150">
        <v>128</v>
      </c>
      <c r="AL1010" s="150">
        <v>111.780517578125</v>
      </c>
      <c r="AM1010" s="150">
        <v>116.17769622802734</v>
      </c>
      <c r="AN1010" s="150">
        <v>105.55117034912109</v>
      </c>
      <c r="AO1010" s="5" t="s">
        <v>1892</v>
      </c>
    </row>
    <row r="1011" spans="1:41" ht="14.25" x14ac:dyDescent="0.45">
      <c r="A1011" s="150">
        <v>2015</v>
      </c>
      <c r="B1011" s="5" t="s">
        <v>1477</v>
      </c>
      <c r="C1011" s="5" t="s">
        <v>306</v>
      </c>
      <c r="D1011" s="5" t="s">
        <v>7</v>
      </c>
      <c r="E1011" s="5" t="s">
        <v>119</v>
      </c>
      <c r="F1011" s="5" t="s">
        <v>117</v>
      </c>
      <c r="G1011" s="5" t="s">
        <v>83</v>
      </c>
      <c r="H1011" s="5" t="s">
        <v>304</v>
      </c>
      <c r="I1011" s="150">
        <v>0.3</v>
      </c>
      <c r="J1011" s="150">
        <v>0.12</v>
      </c>
      <c r="K1011" s="150">
        <v>0.59</v>
      </c>
      <c r="L1011" s="150">
        <v>1.21</v>
      </c>
      <c r="M1011" s="150">
        <v>0.2</v>
      </c>
      <c r="N1011" s="150">
        <v>0.26</v>
      </c>
      <c r="O1011" s="150">
        <v>0.4</v>
      </c>
      <c r="P1011" s="150">
        <v>0.06</v>
      </c>
      <c r="Q1011" s="150">
        <v>0.02</v>
      </c>
      <c r="R1011" s="150">
        <v>0.14000000000000001</v>
      </c>
      <c r="S1011" s="150">
        <v>0.4</v>
      </c>
      <c r="T1011" s="150">
        <v>0.4</v>
      </c>
      <c r="U1011" s="150">
        <v>0.3</v>
      </c>
      <c r="V1011" s="150">
        <v>0.28999999999999998</v>
      </c>
      <c r="W1011" s="150">
        <v>0.154</v>
      </c>
      <c r="X1011" s="150">
        <v>0.24</v>
      </c>
      <c r="Y1011" s="150">
        <v>7.0000000000000007E-2</v>
      </c>
      <c r="Z1011" s="150">
        <v>0.63</v>
      </c>
      <c r="AA1011" s="150">
        <v>0.2</v>
      </c>
      <c r="AB1011" s="150">
        <v>0.14699999999999999</v>
      </c>
      <c r="AC1011" s="150">
        <v>0.7</v>
      </c>
      <c r="AD1011" s="150">
        <v>0.4</v>
      </c>
      <c r="AE1011" s="150">
        <v>0.5</v>
      </c>
      <c r="AF1011" s="150">
        <v>0.89204971972394254</v>
      </c>
      <c r="AG1011" s="150">
        <v>0.11</v>
      </c>
      <c r="AH1011" s="150">
        <v>0.35607651208440688</v>
      </c>
      <c r="AI1011" s="150">
        <v>0.17</v>
      </c>
      <c r="AJ1011" s="150">
        <v>9.4999999999999998E-3</v>
      </c>
      <c r="AK1011" s="150">
        <v>0.22</v>
      </c>
      <c r="AL1011" s="150">
        <v>0.3271939754486084</v>
      </c>
      <c r="AM1011" s="150">
        <v>0.34185585379600525</v>
      </c>
      <c r="AN1011" s="150">
        <v>0.30642303824424744</v>
      </c>
      <c r="AO1011" s="5" t="s">
        <v>1896</v>
      </c>
    </row>
    <row r="1012" spans="1:41" ht="14.25" x14ac:dyDescent="0.45">
      <c r="A1012" s="150">
        <v>2015</v>
      </c>
      <c r="B1012" s="5" t="s">
        <v>1476</v>
      </c>
      <c r="C1012" s="5" t="s">
        <v>306</v>
      </c>
      <c r="D1012" s="5" t="s">
        <v>7</v>
      </c>
      <c r="E1012" s="5" t="s">
        <v>119</v>
      </c>
      <c r="F1012" s="5" t="s">
        <v>117</v>
      </c>
      <c r="G1012" s="5" t="s">
        <v>83</v>
      </c>
      <c r="H1012" s="5" t="s">
        <v>304</v>
      </c>
      <c r="I1012" s="150">
        <v>0.3</v>
      </c>
      <c r="J1012" s="150">
        <v>0.12</v>
      </c>
      <c r="K1012" s="150">
        <v>0.59</v>
      </c>
      <c r="L1012" s="150">
        <v>1.21</v>
      </c>
      <c r="M1012" s="150">
        <v>0.2</v>
      </c>
      <c r="N1012" s="150">
        <v>0.16148117259498021</v>
      </c>
      <c r="O1012" s="150">
        <v>0.2</v>
      </c>
      <c r="P1012" s="150">
        <v>0</v>
      </c>
      <c r="Q1012" s="150">
        <v>0.02</v>
      </c>
      <c r="R1012" s="150">
        <v>0.3</v>
      </c>
      <c r="S1012" s="150">
        <v>0.4</v>
      </c>
      <c r="T1012" s="150">
        <v>0.4</v>
      </c>
      <c r="U1012" s="150">
        <v>0.3</v>
      </c>
      <c r="V1012" s="150">
        <v>0.28999999999999998</v>
      </c>
      <c r="W1012" s="150">
        <v>0.09</v>
      </c>
      <c r="X1012" s="150">
        <v>0.24</v>
      </c>
      <c r="Y1012" s="150">
        <v>7.0000000000000007E-2</v>
      </c>
      <c r="Z1012" s="150">
        <v>0.64</v>
      </c>
      <c r="AA1012" s="150">
        <v>0.2</v>
      </c>
      <c r="AB1012" s="150">
        <v>0.14699999999999999</v>
      </c>
      <c r="AC1012" s="150">
        <v>0.7</v>
      </c>
      <c r="AD1012" s="150">
        <v>0.30845193750000011</v>
      </c>
      <c r="AE1012" s="150">
        <v>0.5</v>
      </c>
      <c r="AF1012" s="150">
        <v>0.19282887947049041</v>
      </c>
      <c r="AG1012" s="150">
        <v>0.113</v>
      </c>
      <c r="AH1012" s="150">
        <v>0.15</v>
      </c>
      <c r="AI1012" s="150">
        <v>0.13</v>
      </c>
      <c r="AJ1012" s="150">
        <v>0.01</v>
      </c>
      <c r="AK1012" s="150">
        <v>0.22</v>
      </c>
      <c r="AL1012" s="150">
        <v>0.28285384178161621</v>
      </c>
      <c r="AM1012" s="150">
        <v>0.3016064465045929</v>
      </c>
      <c r="AN1012" s="150">
        <v>0.25628766417503357</v>
      </c>
      <c r="AO1012" s="5" t="s">
        <v>1894</v>
      </c>
    </row>
    <row r="1013" spans="1:41" ht="14.25" x14ac:dyDescent="0.45">
      <c r="A1013" s="150">
        <v>2015</v>
      </c>
      <c r="B1013" s="5" t="s">
        <v>1478</v>
      </c>
      <c r="C1013" s="5" t="s">
        <v>306</v>
      </c>
      <c r="D1013" s="5" t="s">
        <v>7</v>
      </c>
      <c r="E1013" s="5" t="s">
        <v>119</v>
      </c>
      <c r="F1013" s="5" t="s">
        <v>117</v>
      </c>
      <c r="G1013" s="5" t="s">
        <v>83</v>
      </c>
      <c r="H1013" s="5" t="s">
        <v>304</v>
      </c>
      <c r="I1013" s="150">
        <v>0.3</v>
      </c>
      <c r="J1013" s="150">
        <v>0.105</v>
      </c>
      <c r="K1013" s="150">
        <v>0.59</v>
      </c>
      <c r="L1013" s="150">
        <v>0.32420884785747378</v>
      </c>
      <c r="M1013" s="150">
        <v>0.35</v>
      </c>
      <c r="N1013" s="150">
        <v>0.28000000000000003</v>
      </c>
      <c r="O1013" s="150">
        <v>0.4</v>
      </c>
      <c r="P1013" s="150">
        <v>0.06</v>
      </c>
      <c r="Q1013" s="150">
        <v>2.3E-3</v>
      </c>
      <c r="R1013" s="150">
        <v>0.14000000000000001</v>
      </c>
      <c r="S1013" s="150">
        <v>0.32</v>
      </c>
      <c r="T1013" s="150">
        <v>0.4</v>
      </c>
      <c r="U1013" s="150">
        <v>0.9</v>
      </c>
      <c r="V1013" s="150">
        <v>0.23</v>
      </c>
      <c r="W1013" s="150">
        <v>7.1999999999999995E-2</v>
      </c>
      <c r="X1013" s="150">
        <v>0.24</v>
      </c>
      <c r="Y1013" s="150">
        <v>7.0000000000000007E-2</v>
      </c>
      <c r="Z1013" s="150">
        <v>0.51200000000000001</v>
      </c>
      <c r="AA1013" s="150">
        <v>0.2</v>
      </c>
      <c r="AB1013" s="150">
        <v>0.16</v>
      </c>
      <c r="AC1013" s="150">
        <v>0.7</v>
      </c>
      <c r="AD1013" s="150">
        <v>0.30020000000000002</v>
      </c>
      <c r="AE1013" s="150">
        <v>0.876</v>
      </c>
      <c r="AF1013" s="150">
        <v>0.3</v>
      </c>
      <c r="AG1013" s="150">
        <v>0.11</v>
      </c>
      <c r="AH1013" s="150">
        <v>0.19539012652449311</v>
      </c>
      <c r="AI1013" s="150">
        <v>0.16</v>
      </c>
      <c r="AJ1013" s="150">
        <v>1.9E-2</v>
      </c>
      <c r="AK1013" s="150">
        <v>0.22</v>
      </c>
      <c r="AL1013" s="150">
        <v>0.29434821009635925</v>
      </c>
      <c r="AM1013" s="150">
        <v>0.30167701840400696</v>
      </c>
      <c r="AN1013" s="150">
        <v>0.28396588563919067</v>
      </c>
      <c r="AO1013" s="5" t="s">
        <v>1895</v>
      </c>
    </row>
    <row r="1014" spans="1:41" ht="14.25" x14ac:dyDescent="0.45">
      <c r="A1014" s="150">
        <v>2015</v>
      </c>
      <c r="B1014" s="5" t="s">
        <v>1476</v>
      </c>
      <c r="C1014" s="5" t="s">
        <v>306</v>
      </c>
      <c r="D1014" s="5" t="s">
        <v>7</v>
      </c>
      <c r="E1014" s="5" t="s">
        <v>119</v>
      </c>
      <c r="F1014" s="5" t="s">
        <v>118</v>
      </c>
      <c r="G1014" s="5" t="s">
        <v>83</v>
      </c>
      <c r="H1014" s="5" t="s">
        <v>304</v>
      </c>
      <c r="I1014" s="150">
        <v>1.39</v>
      </c>
      <c r="J1014" s="150">
        <v>1.24</v>
      </c>
      <c r="K1014" s="150">
        <v>1.1200000000000001</v>
      </c>
      <c r="L1014" s="150">
        <v>3.01</v>
      </c>
      <c r="M1014" s="150">
        <v>2.2999999999999998</v>
      </c>
      <c r="N1014" s="150">
        <v>1.46</v>
      </c>
      <c r="O1014" s="150">
        <v>3.8</v>
      </c>
      <c r="P1014" s="150">
        <v>1.66</v>
      </c>
      <c r="Q1014" s="150">
        <v>0.98</v>
      </c>
      <c r="R1014" s="150">
        <v>1.5</v>
      </c>
      <c r="S1014" s="150">
        <v>1.18</v>
      </c>
      <c r="T1014" s="150">
        <v>1.3</v>
      </c>
      <c r="U1014" s="150">
        <v>0.6</v>
      </c>
      <c r="V1014" s="150">
        <v>1.07</v>
      </c>
      <c r="W1014" s="150">
        <v>0.81</v>
      </c>
      <c r="X1014" s="150">
        <v>2.2999999999999998</v>
      </c>
      <c r="Y1014" s="150">
        <v>1.29</v>
      </c>
      <c r="Z1014" s="150">
        <v>2.0691522500000001</v>
      </c>
      <c r="AA1014" s="150">
        <v>2.6</v>
      </c>
      <c r="AB1014" s="150">
        <v>0.83299999999999996</v>
      </c>
      <c r="AC1014" s="150">
        <v>3.45</v>
      </c>
      <c r="AD1014" s="150">
        <v>2.9850187500000009</v>
      </c>
      <c r="AE1014" s="150">
        <v>3.7</v>
      </c>
      <c r="AF1014" s="150">
        <v>2.2371711205295099</v>
      </c>
      <c r="AG1014" s="150">
        <v>1.5469999999999999</v>
      </c>
      <c r="AH1014" s="150">
        <v>1.1499999999999999</v>
      </c>
      <c r="AI1014" s="150">
        <v>2.2799999999999998</v>
      </c>
      <c r="AJ1014" s="150">
        <v>0.56499999999999995</v>
      </c>
      <c r="AK1014" s="150">
        <v>2.11</v>
      </c>
      <c r="AL1014" s="150">
        <v>1.8115980625152588</v>
      </c>
      <c r="AM1014" s="150">
        <v>1.786372184753418</v>
      </c>
      <c r="AN1014" s="150">
        <v>1.8473352193832397</v>
      </c>
      <c r="AO1014" s="5" t="s">
        <v>1899</v>
      </c>
    </row>
    <row r="1015" spans="1:41" ht="14.25" x14ac:dyDescent="0.45">
      <c r="A1015" s="150">
        <v>2015</v>
      </c>
      <c r="B1015" s="5" t="s">
        <v>1477</v>
      </c>
      <c r="C1015" s="5" t="s">
        <v>306</v>
      </c>
      <c r="D1015" s="5" t="s">
        <v>7</v>
      </c>
      <c r="E1015" s="5" t="s">
        <v>119</v>
      </c>
      <c r="F1015" s="5" t="s">
        <v>118</v>
      </c>
      <c r="G1015" s="5" t="s">
        <v>83</v>
      </c>
      <c r="H1015" s="5" t="s">
        <v>304</v>
      </c>
      <c r="I1015" s="150">
        <v>1.39</v>
      </c>
      <c r="J1015" s="150">
        <v>1.25</v>
      </c>
      <c r="K1015" s="150">
        <v>1.1200000000000001</v>
      </c>
      <c r="L1015" s="150">
        <v>3.01</v>
      </c>
      <c r="M1015" s="150">
        <v>2.2999999999999998</v>
      </c>
      <c r="N1015" s="150">
        <v>1.46</v>
      </c>
      <c r="O1015" s="150">
        <v>3.8</v>
      </c>
      <c r="P1015" s="150">
        <v>1.6</v>
      </c>
      <c r="Q1015" s="150">
        <v>0.5</v>
      </c>
      <c r="R1015" s="150">
        <v>1.6</v>
      </c>
      <c r="S1015" s="150">
        <v>1.18404</v>
      </c>
      <c r="T1015" s="150">
        <v>1.3</v>
      </c>
      <c r="U1015" s="150">
        <v>0.6</v>
      </c>
      <c r="V1015" s="150">
        <v>1.07</v>
      </c>
      <c r="W1015" s="150">
        <v>1.3859999999999999</v>
      </c>
      <c r="X1015" s="150">
        <v>1.95</v>
      </c>
      <c r="Y1015" s="150">
        <v>1.63</v>
      </c>
      <c r="Z1015" s="150">
        <v>2.0699999999999998</v>
      </c>
      <c r="AA1015" s="150">
        <v>2.61147105675209</v>
      </c>
      <c r="AB1015" s="150">
        <v>1.1564000000000001</v>
      </c>
      <c r="AC1015" s="150">
        <v>3.45</v>
      </c>
      <c r="AD1015" s="150">
        <v>2.56</v>
      </c>
      <c r="AE1015" s="150">
        <v>3.7</v>
      </c>
      <c r="AF1015" s="150">
        <v>1.4679502802760569</v>
      </c>
      <c r="AG1015" s="150">
        <v>1.39</v>
      </c>
      <c r="AH1015" s="150">
        <v>1.1071849509294811</v>
      </c>
      <c r="AI1015" s="150">
        <v>2.4300000000000002</v>
      </c>
      <c r="AJ1015" s="150">
        <v>0.71</v>
      </c>
      <c r="AK1015" s="150">
        <v>2.11</v>
      </c>
      <c r="AL1015" s="150">
        <v>1.7901051044464111</v>
      </c>
      <c r="AM1015" s="150">
        <v>1.7358484268188477</v>
      </c>
      <c r="AN1015" s="150">
        <v>1.8669687509536743</v>
      </c>
      <c r="AO1015" s="5" t="s">
        <v>1898</v>
      </c>
    </row>
    <row r="1016" spans="1:41" ht="14.25" x14ac:dyDescent="0.45">
      <c r="A1016" s="150">
        <v>2015</v>
      </c>
      <c r="B1016" s="5" t="s">
        <v>1478</v>
      </c>
      <c r="C1016" s="5" t="s">
        <v>306</v>
      </c>
      <c r="D1016" s="5" t="s">
        <v>7</v>
      </c>
      <c r="E1016" s="5" t="s">
        <v>119</v>
      </c>
      <c r="F1016" s="5" t="s">
        <v>118</v>
      </c>
      <c r="G1016" s="5" t="s">
        <v>83</v>
      </c>
      <c r="H1016" s="5" t="s">
        <v>304</v>
      </c>
      <c r="I1016" s="150">
        <v>1.39</v>
      </c>
      <c r="J1016" s="150">
        <v>1.2869999999999999</v>
      </c>
      <c r="K1016" s="150">
        <v>1.1200000000000001</v>
      </c>
      <c r="L1016" s="150">
        <v>2.0127666878568129</v>
      </c>
      <c r="M1016" s="150">
        <v>2.2999999999999998</v>
      </c>
      <c r="N1016" s="150">
        <v>1.74</v>
      </c>
      <c r="O1016" s="150">
        <v>3.8</v>
      </c>
      <c r="P1016" s="150">
        <v>1.6</v>
      </c>
      <c r="Q1016" s="150">
        <v>0.72909999999999997</v>
      </c>
      <c r="R1016" s="150">
        <v>1.6</v>
      </c>
      <c r="S1016" s="150">
        <v>1.03</v>
      </c>
      <c r="T1016" s="150">
        <v>1.3</v>
      </c>
      <c r="U1016" s="150">
        <v>0.7</v>
      </c>
      <c r="V1016" s="150">
        <v>1.1599999999999999</v>
      </c>
      <c r="W1016" s="150">
        <v>0.996</v>
      </c>
      <c r="X1016" s="150">
        <v>2.74</v>
      </c>
      <c r="Y1016" s="150">
        <v>1.73</v>
      </c>
      <c r="Z1016" s="150">
        <v>2.8410000000000002</v>
      </c>
      <c r="AA1016" s="150">
        <v>2.21</v>
      </c>
      <c r="AB1016" s="150">
        <v>0.75</v>
      </c>
      <c r="AC1016" s="150">
        <v>3.45</v>
      </c>
      <c r="AD1016" s="150">
        <v>2.7229999999999999</v>
      </c>
      <c r="AE1016" s="150">
        <v>5.4</v>
      </c>
      <c r="AF1016" s="150">
        <v>1.65</v>
      </c>
      <c r="AG1016" s="150">
        <v>1.8</v>
      </c>
      <c r="AH1016" s="150">
        <v>1.3006525516474861</v>
      </c>
      <c r="AI1016" s="150">
        <v>2.2599999999999998</v>
      </c>
      <c r="AJ1016" s="150">
        <v>0.56200000000000006</v>
      </c>
      <c r="AK1016" s="150">
        <v>2.11</v>
      </c>
      <c r="AL1016" s="150">
        <v>1.8721213340759277</v>
      </c>
      <c r="AM1016" s="150">
        <v>1.8742274045944214</v>
      </c>
      <c r="AN1016" s="150">
        <v>1.8691378831863403</v>
      </c>
      <c r="AO1016" s="5" t="s">
        <v>1897</v>
      </c>
    </row>
    <row r="1017" spans="1:41" ht="14.25" x14ac:dyDescent="0.45">
      <c r="A1017" s="150">
        <v>2015</v>
      </c>
      <c r="B1017" s="5" t="s">
        <v>81</v>
      </c>
      <c r="C1017" s="5" t="s">
        <v>120</v>
      </c>
      <c r="D1017" s="5" t="s">
        <v>121</v>
      </c>
      <c r="E1017" s="5" t="s">
        <v>12</v>
      </c>
      <c r="F1017" s="5" t="s">
        <v>122</v>
      </c>
      <c r="G1017" s="5" t="s">
        <v>83</v>
      </c>
      <c r="H1017" s="5" t="s">
        <v>101</v>
      </c>
      <c r="I1017" s="150">
        <v>4.9794783502082801E-2</v>
      </c>
      <c r="J1017" s="150">
        <v>4.7210671811561598E-2</v>
      </c>
      <c r="K1017" s="150">
        <v>3.5066547303657498E-2</v>
      </c>
      <c r="L1017" s="150">
        <v>4.1915568023185697E-2</v>
      </c>
      <c r="M1017" s="150">
        <v>5.7944717317085302E-2</v>
      </c>
      <c r="N1017" s="150">
        <v>5.7790353208046E-2</v>
      </c>
      <c r="O1017" s="150">
        <v>4.3680992036323502E-2</v>
      </c>
      <c r="P1017" s="150">
        <v>6.6846504121284497E-2</v>
      </c>
      <c r="Q1017" s="150">
        <v>6.8512602954368604E-2</v>
      </c>
      <c r="R1017" s="150">
        <v>4.1551955848197902E-2</v>
      </c>
      <c r="S1017" s="150">
        <v>6.4541485219459502E-2</v>
      </c>
      <c r="T1017" s="150">
        <v>1.39588676981735E-2</v>
      </c>
      <c r="U1017" s="150">
        <v>5.4266598134498599E-2</v>
      </c>
      <c r="V1017" s="150">
        <v>6.6563227086524998E-2</v>
      </c>
      <c r="W1017" s="150">
        <v>3.5487672000389103E-2</v>
      </c>
      <c r="X1017" s="150">
        <v>5.1886501222114599E-2</v>
      </c>
      <c r="Y1017" s="150">
        <v>8.74729179434586E-2</v>
      </c>
      <c r="Z1017" s="150">
        <v>5.8099099307517998E-2</v>
      </c>
      <c r="AA1017" s="150">
        <v>5.6440242438774102E-2</v>
      </c>
      <c r="AB1017" s="150">
        <v>5.3463836818199197E-2</v>
      </c>
      <c r="AC1017" s="150">
        <v>4.2664095073203998E-2</v>
      </c>
      <c r="AD1017" s="150">
        <v>3.16779517226028E-2</v>
      </c>
      <c r="AE1017" s="150">
        <v>2.68228971056747E-2</v>
      </c>
      <c r="AF1017" s="150">
        <v>5.4249318747978198E-2</v>
      </c>
      <c r="AG1017" s="150">
        <v>4.6379514842491198E-2</v>
      </c>
      <c r="AH1017" s="150">
        <v>4.488764634655E-2</v>
      </c>
      <c r="AI1017" s="150">
        <v>4.6269007831077603E-2</v>
      </c>
      <c r="AJ1017" s="150">
        <v>8.2287027745704705E-2</v>
      </c>
      <c r="AK1017" s="150">
        <v>1.26702271990585E-2</v>
      </c>
      <c r="AL1017" s="150">
        <v>4.9669064581394196E-2</v>
      </c>
      <c r="AM1017" s="150">
        <v>5.5815726518630981E-2</v>
      </c>
      <c r="AN1017" s="150">
        <v>4.0961287915706635E-2</v>
      </c>
      <c r="AO1017" s="5" t="s">
        <v>568</v>
      </c>
    </row>
    <row r="1018" spans="1:41" ht="14.25" x14ac:dyDescent="0.45">
      <c r="A1018" s="150">
        <v>2015</v>
      </c>
      <c r="B1018" s="5" t="s">
        <v>81</v>
      </c>
      <c r="C1018" s="5" t="s">
        <v>120</v>
      </c>
      <c r="D1018" s="5" t="s">
        <v>121</v>
      </c>
      <c r="E1018" s="5" t="s">
        <v>12</v>
      </c>
      <c r="F1018" s="5" t="s">
        <v>124</v>
      </c>
      <c r="G1018" s="5" t="s">
        <v>83</v>
      </c>
      <c r="H1018" s="5" t="s">
        <v>101</v>
      </c>
      <c r="I1018" s="150">
        <v>5.76303035020828E-2</v>
      </c>
      <c r="J1018" s="150">
        <v>5.5046191811561597E-2</v>
      </c>
      <c r="K1018" s="150">
        <v>4.2902067303657497E-2</v>
      </c>
      <c r="L1018" s="150">
        <v>4.9751088023185702E-2</v>
      </c>
      <c r="M1018" s="150">
        <v>6.5780237317085294E-2</v>
      </c>
      <c r="N1018" s="150">
        <v>6.5625873208045998E-2</v>
      </c>
      <c r="O1018" s="150">
        <v>5.15165120363235E-2</v>
      </c>
      <c r="P1018" s="150">
        <v>7.4682024121284496E-2</v>
      </c>
      <c r="Q1018" s="150">
        <v>7.6348122954368602E-2</v>
      </c>
      <c r="R1018" s="150">
        <v>4.9387475848197901E-2</v>
      </c>
      <c r="S1018" s="150">
        <v>7.23770052194595E-2</v>
      </c>
      <c r="T1018" s="150">
        <v>2.17943876981735E-2</v>
      </c>
      <c r="U1018" s="150">
        <v>6.2102118134498598E-2</v>
      </c>
      <c r="V1018" s="150">
        <v>7.4398747086524997E-2</v>
      </c>
      <c r="W1018" s="150">
        <v>4.3323192000389102E-2</v>
      </c>
      <c r="X1018" s="150">
        <v>5.9722021222114598E-2</v>
      </c>
      <c r="Y1018" s="150">
        <v>9.5308437943458599E-2</v>
      </c>
      <c r="Z1018" s="150">
        <v>6.5934619307517997E-2</v>
      </c>
      <c r="AA1018" s="150">
        <v>6.4275762438774101E-2</v>
      </c>
      <c r="AB1018" s="150">
        <v>6.1299356818199202E-2</v>
      </c>
      <c r="AC1018" s="150">
        <v>5.0499615073204003E-2</v>
      </c>
      <c r="AD1018" s="150">
        <v>3.9513471722602798E-2</v>
      </c>
      <c r="AE1018" s="150">
        <v>3.4658417105674702E-2</v>
      </c>
      <c r="AF1018" s="150">
        <v>6.2084838747978197E-2</v>
      </c>
      <c r="AG1018" s="150">
        <v>5.4215034842491197E-2</v>
      </c>
      <c r="AH1018" s="150">
        <v>5.2723166346549999E-2</v>
      </c>
      <c r="AI1018" s="150">
        <v>5.4104527831077602E-2</v>
      </c>
      <c r="AJ1018" s="150">
        <v>9.0122547745704704E-2</v>
      </c>
      <c r="AK1018" s="150">
        <v>2.05057471990585E-2</v>
      </c>
      <c r="AL1018" s="150">
        <v>5.7504583150148392E-2</v>
      </c>
      <c r="AM1018" s="150">
        <v>6.3651248812675476E-2</v>
      </c>
      <c r="AN1018" s="150">
        <v>4.8796802759170532E-2</v>
      </c>
      <c r="AO1018" s="5" t="s">
        <v>569</v>
      </c>
    </row>
    <row r="1019" spans="1:41" ht="14.25" x14ac:dyDescent="0.45">
      <c r="A1019" s="150">
        <v>2015</v>
      </c>
      <c r="B1019" s="5" t="s">
        <v>81</v>
      </c>
      <c r="C1019" s="5" t="s">
        <v>128</v>
      </c>
      <c r="D1019" s="5" t="s">
        <v>121</v>
      </c>
      <c r="E1019" s="5" t="s">
        <v>133</v>
      </c>
      <c r="F1019" s="5" t="s">
        <v>116</v>
      </c>
      <c r="G1019" s="5" t="s">
        <v>87</v>
      </c>
      <c r="H1019" s="5" t="s">
        <v>131</v>
      </c>
      <c r="I1019" s="150">
        <v>14829.345703125</v>
      </c>
      <c r="J1019" s="150">
        <v>25328.5</v>
      </c>
      <c r="K1019" s="150">
        <v>3323.739501953125</v>
      </c>
      <c r="L1019" s="150">
        <v>3803.351806640625</v>
      </c>
      <c r="M1019" s="150">
        <v>12211.6083984375</v>
      </c>
      <c r="N1019" s="150">
        <v>9785.71875</v>
      </c>
      <c r="O1019" s="150">
        <v>8426.4423828125</v>
      </c>
      <c r="P1019" s="150">
        <v>11403.6181640625</v>
      </c>
      <c r="Q1019" s="150">
        <v>4464.6201171875</v>
      </c>
      <c r="R1019" s="150">
        <v>8561.0966796875</v>
      </c>
      <c r="S1019" s="150">
        <v>13046.462890625</v>
      </c>
      <c r="T1019" s="150">
        <v>13395.9521484375</v>
      </c>
      <c r="U1019" s="150">
        <v>2044.189697265625</v>
      </c>
      <c r="V1019" s="150">
        <v>10533.5146484375</v>
      </c>
      <c r="W1019" s="150">
        <v>4876.2294921875</v>
      </c>
      <c r="X1019" s="150">
        <v>16873.88671875</v>
      </c>
      <c r="Y1019" s="150">
        <v>54532.5078125</v>
      </c>
      <c r="Z1019" s="150">
        <v>8592.75</v>
      </c>
      <c r="AA1019" s="150">
        <v>70284.75</v>
      </c>
      <c r="AB1019" s="150">
        <v>2757.721435546875</v>
      </c>
      <c r="AC1019" s="150">
        <v>10795.296875</v>
      </c>
      <c r="AD1019" s="150">
        <v>15463.96875</v>
      </c>
      <c r="AE1019" s="150">
        <v>13982.15625</v>
      </c>
      <c r="AF1019" s="150">
        <v>37703.9609375</v>
      </c>
      <c r="AG1019" s="150">
        <v>120364.015625</v>
      </c>
      <c r="AH1019" s="150">
        <v>19159.181640625</v>
      </c>
      <c r="AI1019" s="150">
        <v>5624.025390625</v>
      </c>
      <c r="AJ1019" s="150">
        <v>27418.251953125</v>
      </c>
      <c r="AK1019" s="150">
        <v>10264.2216796875</v>
      </c>
      <c r="AL1019" s="150">
        <v>559851.1875</v>
      </c>
      <c r="AM1019" s="150">
        <v>434427.625</v>
      </c>
      <c r="AN1019" s="150">
        <v>125423.4296875</v>
      </c>
      <c r="AO1019" s="5" t="s">
        <v>558</v>
      </c>
    </row>
    <row r="1020" spans="1:41" ht="14.25" x14ac:dyDescent="0.45">
      <c r="A1020" s="150">
        <v>2015</v>
      </c>
      <c r="B1020" s="5" t="s">
        <v>81</v>
      </c>
      <c r="C1020" s="5" t="s">
        <v>128</v>
      </c>
      <c r="D1020" s="5" t="s">
        <v>121</v>
      </c>
      <c r="E1020" s="5" t="s">
        <v>133</v>
      </c>
      <c r="F1020" s="5" t="s">
        <v>116</v>
      </c>
      <c r="G1020" s="5" t="s">
        <v>88</v>
      </c>
      <c r="H1020" s="5" t="s">
        <v>131</v>
      </c>
      <c r="I1020" s="150">
        <v>13822.0263671875</v>
      </c>
      <c r="J1020" s="150">
        <v>23608</v>
      </c>
      <c r="K1020" s="150">
        <v>3097.966552734375</v>
      </c>
      <c r="L1020" s="150">
        <v>3545</v>
      </c>
      <c r="M1020" s="150">
        <v>11382.10546875</v>
      </c>
      <c r="N1020" s="150">
        <v>9121</v>
      </c>
      <c r="O1020" s="150">
        <v>7854.0556640625</v>
      </c>
      <c r="P1020" s="150">
        <v>10629</v>
      </c>
      <c r="Q1020" s="150">
        <v>4161.35009765625</v>
      </c>
      <c r="R1020" s="150">
        <v>7979.5634765625</v>
      </c>
      <c r="S1020" s="150">
        <v>12160.25</v>
      </c>
      <c r="T1020" s="150">
        <v>12486</v>
      </c>
      <c r="U1020" s="150">
        <v>1905.3331298828125</v>
      </c>
      <c r="V1020" s="150">
        <v>9818</v>
      </c>
      <c r="W1020" s="150">
        <v>4545</v>
      </c>
      <c r="X1020" s="150">
        <v>15727.6865234375</v>
      </c>
      <c r="Y1020" s="150">
        <v>50828.25390625</v>
      </c>
      <c r="Z1020" s="150">
        <v>8009.06689453125</v>
      </c>
      <c r="AA1020" s="150">
        <v>65510.48828125</v>
      </c>
      <c r="AB1020" s="150">
        <v>2570.396484375</v>
      </c>
      <c r="AC1020" s="150">
        <v>10062</v>
      </c>
      <c r="AD1020" s="150">
        <v>14413.541015625</v>
      </c>
      <c r="AE1020" s="150">
        <v>13032.384765625</v>
      </c>
      <c r="AF1020" s="150">
        <v>35142.828125</v>
      </c>
      <c r="AG1020" s="150">
        <v>112188</v>
      </c>
      <c r="AH1020" s="150">
        <v>17857.748046875</v>
      </c>
      <c r="AI1020" s="150">
        <v>5242</v>
      </c>
      <c r="AJ1020" s="150">
        <v>25555.80078125</v>
      </c>
      <c r="AK1020" s="150">
        <v>9567</v>
      </c>
      <c r="AL1020" s="150">
        <v>521821.875</v>
      </c>
      <c r="AM1020" s="150">
        <v>404918.125</v>
      </c>
      <c r="AN1020" s="150">
        <v>116903.75</v>
      </c>
      <c r="AO1020" s="5" t="s">
        <v>559</v>
      </c>
    </row>
    <row r="1021" spans="1:41" ht="14.25" x14ac:dyDescent="0.45">
      <c r="A1021" s="150">
        <v>2015</v>
      </c>
      <c r="B1021" s="5" t="s">
        <v>81</v>
      </c>
      <c r="C1021" s="5" t="s">
        <v>128</v>
      </c>
      <c r="D1021" s="5" t="s">
        <v>121</v>
      </c>
      <c r="E1021" s="5" t="s">
        <v>133</v>
      </c>
      <c r="F1021" s="5" t="s">
        <v>136</v>
      </c>
      <c r="G1021" s="5" t="s">
        <v>87</v>
      </c>
      <c r="H1021" s="5" t="s">
        <v>131</v>
      </c>
      <c r="I1021" s="150">
        <v>15775.744140625</v>
      </c>
      <c r="J1021" s="150">
        <v>36996.046875</v>
      </c>
      <c r="K1021" s="150">
        <v>1838.571044921875</v>
      </c>
      <c r="L1021" s="150">
        <v>3108.126953125</v>
      </c>
      <c r="M1021" s="150">
        <v>13406.466796875</v>
      </c>
      <c r="N1021" s="150">
        <v>9134.4814453125</v>
      </c>
      <c r="O1021" s="150">
        <v>13199.3447265625</v>
      </c>
      <c r="P1021" s="150">
        <v>10725.0126953125</v>
      </c>
      <c r="Q1021" s="150">
        <v>6819.5556640625</v>
      </c>
      <c r="R1021" s="150">
        <v>11796.958984375</v>
      </c>
      <c r="S1021" s="150">
        <v>14556.806640625</v>
      </c>
      <c r="T1021" s="150">
        <v>8653.83203125</v>
      </c>
      <c r="U1021" s="150">
        <v>4120.1689453125</v>
      </c>
      <c r="V1021" s="150">
        <v>14872.232421875</v>
      </c>
      <c r="W1021" s="150">
        <v>5488.8427734375</v>
      </c>
      <c r="X1021" s="150">
        <v>22532.580078125</v>
      </c>
      <c r="Y1021" s="150">
        <v>88026.9453125</v>
      </c>
      <c r="Z1021" s="150">
        <v>8843.2548828125</v>
      </c>
      <c r="AA1021" s="150">
        <v>128665.46875</v>
      </c>
      <c r="AB1021" s="150">
        <v>2658.12353515625</v>
      </c>
      <c r="AC1021" s="150">
        <v>7994.0126953125</v>
      </c>
      <c r="AD1021" s="150">
        <v>17609.14453125</v>
      </c>
      <c r="AE1021" s="150">
        <v>9412.4970703125</v>
      </c>
      <c r="AF1021" s="150">
        <v>44019.2265625</v>
      </c>
      <c r="AG1021" s="150">
        <v>245209.4375</v>
      </c>
      <c r="AH1021" s="150">
        <v>33833.24609375</v>
      </c>
      <c r="AI1021" s="150">
        <v>9064.6435546875</v>
      </c>
      <c r="AJ1021" s="150">
        <v>75624.984375</v>
      </c>
      <c r="AK1021" s="150">
        <v>5179.85400390625</v>
      </c>
      <c r="AL1021" s="150">
        <v>869165.625</v>
      </c>
      <c r="AM1021" s="150">
        <v>721144.125</v>
      </c>
      <c r="AN1021" s="150">
        <v>148021.46875</v>
      </c>
      <c r="AO1021" s="5" t="s">
        <v>560</v>
      </c>
    </row>
    <row r="1022" spans="1:41" ht="14.25" x14ac:dyDescent="0.45">
      <c r="A1022" s="150">
        <v>2015</v>
      </c>
      <c r="B1022" s="5" t="s">
        <v>81</v>
      </c>
      <c r="C1022" s="5" t="s">
        <v>128</v>
      </c>
      <c r="D1022" s="5" t="s">
        <v>121</v>
      </c>
      <c r="E1022" s="5" t="s">
        <v>133</v>
      </c>
      <c r="F1022" s="5" t="s">
        <v>136</v>
      </c>
      <c r="G1022" s="5" t="s">
        <v>88</v>
      </c>
      <c r="H1022" s="5" t="s">
        <v>131</v>
      </c>
      <c r="I1022" s="150">
        <v>14704.138671875</v>
      </c>
      <c r="J1022" s="150">
        <v>34483</v>
      </c>
      <c r="K1022" s="150">
        <v>1713.681640625</v>
      </c>
      <c r="L1022" s="150">
        <v>2897</v>
      </c>
      <c r="M1022" s="150">
        <v>12495.7998046875</v>
      </c>
      <c r="N1022" s="150">
        <v>8514</v>
      </c>
      <c r="O1022" s="150">
        <v>12302.7470703125</v>
      </c>
      <c r="P1022" s="150">
        <v>9996.490234375</v>
      </c>
      <c r="Q1022" s="150">
        <v>6356.32080078125</v>
      </c>
      <c r="R1022" s="150">
        <v>10995.6220703125</v>
      </c>
      <c r="S1022" s="150">
        <v>13568</v>
      </c>
      <c r="T1022" s="150">
        <v>8066</v>
      </c>
      <c r="U1022" s="150">
        <v>3840.296630859375</v>
      </c>
      <c r="V1022" s="150">
        <v>13862</v>
      </c>
      <c r="W1022" s="150">
        <v>5116</v>
      </c>
      <c r="X1022" s="150">
        <v>21002</v>
      </c>
      <c r="Y1022" s="150">
        <v>82047.5</v>
      </c>
      <c r="Z1022" s="150">
        <v>8242.5556640625</v>
      </c>
      <c r="AA1022" s="150">
        <v>119925.5546875</v>
      </c>
      <c r="AB1022" s="150">
        <v>2477.56396484375</v>
      </c>
      <c r="AC1022" s="150">
        <v>7451</v>
      </c>
      <c r="AD1022" s="150">
        <v>16413</v>
      </c>
      <c r="AE1022" s="150">
        <v>8773.130859375</v>
      </c>
      <c r="AF1022" s="150">
        <v>41029.11328125</v>
      </c>
      <c r="AG1022" s="150">
        <v>228553</v>
      </c>
      <c r="AH1022" s="150">
        <v>31535.041015625</v>
      </c>
      <c r="AI1022" s="150">
        <v>8448.9052734375</v>
      </c>
      <c r="AJ1022" s="150">
        <v>70487.9765625</v>
      </c>
      <c r="AK1022" s="150">
        <v>4828</v>
      </c>
      <c r="AL1022" s="150">
        <v>810125.4375</v>
      </c>
      <c r="AM1022" s="150">
        <v>672158.75</v>
      </c>
      <c r="AN1022" s="150">
        <v>137966.734375</v>
      </c>
      <c r="AO1022" s="5" t="s">
        <v>561</v>
      </c>
    </row>
    <row r="1023" spans="1:41" ht="14.25" x14ac:dyDescent="0.45">
      <c r="A1023" s="150">
        <v>2015</v>
      </c>
      <c r="B1023" s="5" t="s">
        <v>81</v>
      </c>
      <c r="C1023" s="5" t="s">
        <v>128</v>
      </c>
      <c r="D1023" s="5" t="s">
        <v>121</v>
      </c>
      <c r="E1023" s="5" t="s">
        <v>139</v>
      </c>
      <c r="F1023" s="5" t="s">
        <v>139</v>
      </c>
      <c r="G1023" s="5" t="s">
        <v>87</v>
      </c>
      <c r="H1023" s="5" t="s">
        <v>131</v>
      </c>
      <c r="I1023" s="150">
        <v>24018.421875</v>
      </c>
      <c r="J1023" s="150">
        <v>37950.37109375</v>
      </c>
      <c r="K1023" s="150">
        <v>3089.83544921875</v>
      </c>
      <c r="L1023" s="150">
        <v>6288.82177734375</v>
      </c>
      <c r="M1023" s="150">
        <v>24235.845703125</v>
      </c>
      <c r="N1023" s="150">
        <v>25338.341796875</v>
      </c>
      <c r="O1023" s="150">
        <v>14374.6494140625</v>
      </c>
      <c r="P1023" s="150">
        <v>18645.66015625</v>
      </c>
      <c r="Q1023" s="150">
        <v>10134.9189453125</v>
      </c>
      <c r="R1023" s="150">
        <v>13859.3857421875</v>
      </c>
      <c r="S1023" s="150">
        <v>29725.95703125</v>
      </c>
      <c r="T1023" s="150">
        <v>15855.845703125</v>
      </c>
      <c r="U1023" s="150">
        <v>5137.8056640625</v>
      </c>
      <c r="V1023" s="150">
        <v>19734.515625</v>
      </c>
      <c r="W1023" s="150">
        <v>7610.0244140625</v>
      </c>
      <c r="X1023" s="150">
        <v>29020.609375</v>
      </c>
      <c r="Y1023" s="150">
        <v>151595.390625</v>
      </c>
      <c r="Z1023" s="150">
        <v>20953.18359375</v>
      </c>
      <c r="AA1023" s="150">
        <v>185970.6875</v>
      </c>
      <c r="AB1023" s="150">
        <v>3695.32568359375</v>
      </c>
      <c r="AC1023" s="150">
        <v>22468.89453125</v>
      </c>
      <c r="AD1023" s="150">
        <v>27675.705078125</v>
      </c>
      <c r="AE1023" s="150">
        <v>18590.435546875</v>
      </c>
      <c r="AF1023" s="150">
        <v>68204.8125</v>
      </c>
      <c r="AG1023" s="150">
        <v>296244.09375</v>
      </c>
      <c r="AH1023" s="150">
        <v>55357.546875</v>
      </c>
      <c r="AI1023" s="150">
        <v>9979.8525390625</v>
      </c>
      <c r="AJ1023" s="150">
        <v>92875.515625</v>
      </c>
      <c r="AK1023" s="150">
        <v>6907.1875</v>
      </c>
      <c r="AL1023" s="150">
        <v>1245539.5</v>
      </c>
      <c r="AM1023" s="150">
        <v>1018011.25</v>
      </c>
      <c r="AN1023" s="150">
        <v>227528.390625</v>
      </c>
      <c r="AO1023" s="5" t="s">
        <v>562</v>
      </c>
    </row>
    <row r="1024" spans="1:41" ht="14.25" x14ac:dyDescent="0.45">
      <c r="A1024" s="150">
        <v>2015</v>
      </c>
      <c r="B1024" s="5" t="s">
        <v>81</v>
      </c>
      <c r="C1024" s="5" t="s">
        <v>128</v>
      </c>
      <c r="D1024" s="5" t="s">
        <v>121</v>
      </c>
      <c r="E1024" s="5" t="s">
        <v>139</v>
      </c>
      <c r="F1024" s="5" t="s">
        <v>139</v>
      </c>
      <c r="G1024" s="5" t="s">
        <v>88</v>
      </c>
      <c r="H1024" s="5" t="s">
        <v>131</v>
      </c>
      <c r="I1024" s="150">
        <v>22386.912109375</v>
      </c>
      <c r="J1024" s="150">
        <v>35372.5</v>
      </c>
      <c r="K1024" s="150">
        <v>2879.950927734375</v>
      </c>
      <c r="L1024" s="150">
        <v>5861.63818359375</v>
      </c>
      <c r="M1024" s="150">
        <v>22589.56640625</v>
      </c>
      <c r="N1024" s="150">
        <v>23617.173828125</v>
      </c>
      <c r="O1024" s="150">
        <v>13398.216796875</v>
      </c>
      <c r="P1024" s="150">
        <v>17379.109375</v>
      </c>
      <c r="Q1024" s="150">
        <v>9446.48046875</v>
      </c>
      <c r="R1024" s="150">
        <v>12917.953125</v>
      </c>
      <c r="S1024" s="150">
        <v>27706.75</v>
      </c>
      <c r="T1024" s="150">
        <v>14778.798828125</v>
      </c>
      <c r="U1024" s="150">
        <v>4788.8076171875</v>
      </c>
      <c r="V1024" s="150">
        <v>18394</v>
      </c>
      <c r="W1024" s="150">
        <v>7093.09521484375</v>
      </c>
      <c r="X1024" s="150">
        <v>27049.314453125</v>
      </c>
      <c r="Y1024" s="150">
        <v>141297.90625</v>
      </c>
      <c r="Z1024" s="150">
        <v>19529.888671875</v>
      </c>
      <c r="AA1024" s="150">
        <v>173338.171875</v>
      </c>
      <c r="AB1024" s="150">
        <v>3444.311767578125</v>
      </c>
      <c r="AC1024" s="150">
        <v>20942.640625</v>
      </c>
      <c r="AD1024" s="150">
        <v>25795.765625</v>
      </c>
      <c r="AE1024" s="150">
        <v>17327.634765625</v>
      </c>
      <c r="AF1024" s="150">
        <v>63571.83203125</v>
      </c>
      <c r="AG1024" s="150">
        <v>276121</v>
      </c>
      <c r="AH1024" s="150">
        <v>51597.25</v>
      </c>
      <c r="AI1024" s="150">
        <v>9301.947265625</v>
      </c>
      <c r="AJ1024" s="150">
        <v>86566.71875</v>
      </c>
      <c r="AK1024" s="150">
        <v>6438</v>
      </c>
      <c r="AL1024" s="150">
        <v>1160933.375</v>
      </c>
      <c r="AM1024" s="150">
        <v>948860.375</v>
      </c>
      <c r="AN1024" s="150">
        <v>212072.96875</v>
      </c>
      <c r="AO1024" s="5" t="s">
        <v>563</v>
      </c>
    </row>
    <row r="1025" spans="1:41" ht="14.25" x14ac:dyDescent="0.45">
      <c r="A1025" s="150">
        <v>2015</v>
      </c>
      <c r="B1025" s="5" t="s">
        <v>81</v>
      </c>
      <c r="C1025" s="5" t="s">
        <v>128</v>
      </c>
      <c r="D1025" s="5" t="s">
        <v>121</v>
      </c>
      <c r="E1025" s="5" t="s">
        <v>142</v>
      </c>
      <c r="F1025" s="5" t="s">
        <v>142</v>
      </c>
      <c r="G1025" s="5" t="s">
        <v>87</v>
      </c>
      <c r="H1025" s="5" t="s">
        <v>131</v>
      </c>
      <c r="I1025" s="150">
        <v>9843.2275390625</v>
      </c>
      <c r="J1025" s="150">
        <v>19229.189453125</v>
      </c>
      <c r="K1025" s="150">
        <v>1286.0611572265625</v>
      </c>
      <c r="L1025" s="150">
        <v>2820.52587890625</v>
      </c>
      <c r="M1025" s="150">
        <v>14700.8798828125</v>
      </c>
      <c r="N1025" s="150">
        <v>15034.7919921875</v>
      </c>
      <c r="O1025" s="150">
        <v>7061.46435546875</v>
      </c>
      <c r="P1025" s="150">
        <v>11206.4921875</v>
      </c>
      <c r="Q1025" s="150">
        <v>5447.87353515625</v>
      </c>
      <c r="R1025" s="150">
        <v>5725.1357421875</v>
      </c>
      <c r="S1025" s="150">
        <v>17083.341796875</v>
      </c>
      <c r="T1025" s="150">
        <v>5051.88330078125</v>
      </c>
      <c r="U1025" s="150">
        <v>2730.927001953125</v>
      </c>
      <c r="V1025" s="150">
        <v>12483.22265625</v>
      </c>
      <c r="W1025" s="150">
        <v>3401.181640625</v>
      </c>
      <c r="X1025" s="150">
        <v>15148.041015625</v>
      </c>
      <c r="Y1025" s="150">
        <v>87243.3984375</v>
      </c>
      <c r="Z1025" s="150">
        <v>10613.4072265625</v>
      </c>
      <c r="AA1025" s="150">
        <v>97343.453125</v>
      </c>
      <c r="AB1025" s="150">
        <v>2235.14453125</v>
      </c>
      <c r="AC1025" s="150">
        <v>9211.4716796875</v>
      </c>
      <c r="AD1025" s="150">
        <v>13140.37890625</v>
      </c>
      <c r="AE1025" s="150">
        <v>7567.41162109375</v>
      </c>
      <c r="AF1025" s="150">
        <v>33878.1953125</v>
      </c>
      <c r="AG1025" s="150">
        <v>149460.59375</v>
      </c>
      <c r="AH1025" s="150">
        <v>25935.783203125</v>
      </c>
      <c r="AI1025" s="150">
        <v>5150.06494140625</v>
      </c>
      <c r="AJ1025" s="150">
        <v>52998.0390625</v>
      </c>
      <c r="AK1025" s="150">
        <v>2438.733154296875</v>
      </c>
      <c r="AL1025" s="150">
        <v>645470.375</v>
      </c>
      <c r="AM1025" s="150">
        <v>532837.3125</v>
      </c>
      <c r="AN1025" s="150">
        <v>112632.953125</v>
      </c>
      <c r="AO1025" s="5" t="s">
        <v>564</v>
      </c>
    </row>
    <row r="1026" spans="1:41" ht="14.25" x14ac:dyDescent="0.45">
      <c r="A1026" s="150">
        <v>2015</v>
      </c>
      <c r="B1026" s="5" t="s">
        <v>81</v>
      </c>
      <c r="C1026" s="5" t="s">
        <v>128</v>
      </c>
      <c r="D1026" s="5" t="s">
        <v>121</v>
      </c>
      <c r="E1026" s="5" t="s">
        <v>142</v>
      </c>
      <c r="F1026" s="5" t="s">
        <v>142</v>
      </c>
      <c r="G1026" s="5" t="s">
        <v>88</v>
      </c>
      <c r="H1026" s="5" t="s">
        <v>131</v>
      </c>
      <c r="I1026" s="150">
        <v>9174.6025390625</v>
      </c>
      <c r="J1026" s="150">
        <v>17923</v>
      </c>
      <c r="K1026" s="150">
        <v>1198.702392578125</v>
      </c>
      <c r="L1026" s="150">
        <v>2628.934814453125</v>
      </c>
      <c r="M1026" s="150">
        <v>13702.287109375</v>
      </c>
      <c r="N1026" s="150">
        <v>14013.517578125</v>
      </c>
      <c r="O1026" s="150">
        <v>6581.79736328125</v>
      </c>
      <c r="P1026" s="150">
        <v>10445.263671875</v>
      </c>
      <c r="Q1026" s="150">
        <v>5077.8134765625</v>
      </c>
      <c r="R1026" s="150">
        <v>5336.2421875</v>
      </c>
      <c r="S1026" s="150">
        <v>15922.9140625</v>
      </c>
      <c r="T1026" s="150">
        <v>4708.7216796875</v>
      </c>
      <c r="U1026" s="150">
        <v>2545.422119140625</v>
      </c>
      <c r="V1026" s="150">
        <v>11635.26953125</v>
      </c>
      <c r="W1026" s="150">
        <v>3170.148193359375</v>
      </c>
      <c r="X1026" s="150">
        <v>14119.0732421875</v>
      </c>
      <c r="Y1026" s="150">
        <v>81317.1796875</v>
      </c>
      <c r="Z1026" s="150">
        <v>9892.4658203125</v>
      </c>
      <c r="AA1026" s="150">
        <v>90731.1640625</v>
      </c>
      <c r="AB1026" s="150">
        <v>2083.31689453125</v>
      </c>
      <c r="AC1026" s="150">
        <v>8585.759765625</v>
      </c>
      <c r="AD1026" s="150">
        <v>12247.787109375</v>
      </c>
      <c r="AE1026" s="150">
        <v>7053.376953125</v>
      </c>
      <c r="AF1026" s="150">
        <v>31576.935546875</v>
      </c>
      <c r="AG1026" s="150">
        <v>139308.125</v>
      </c>
      <c r="AH1026" s="150">
        <v>24174.033203125</v>
      </c>
      <c r="AI1026" s="150">
        <v>4800.234375</v>
      </c>
      <c r="AJ1026" s="150">
        <v>49398.01953125</v>
      </c>
      <c r="AK1026" s="150">
        <v>2273.076416015625</v>
      </c>
      <c r="AL1026" s="150">
        <v>601625.125</v>
      </c>
      <c r="AM1026" s="150">
        <v>496643.09375</v>
      </c>
      <c r="AN1026" s="150">
        <v>104982.09375</v>
      </c>
      <c r="AO1026" s="5" t="s">
        <v>565</v>
      </c>
    </row>
    <row r="1027" spans="1:41" ht="14.25" x14ac:dyDescent="0.45">
      <c r="A1027" s="150">
        <v>2015</v>
      </c>
      <c r="B1027" s="5" t="s">
        <v>81</v>
      </c>
      <c r="C1027" s="5" t="s">
        <v>128</v>
      </c>
      <c r="D1027" s="5" t="s">
        <v>121</v>
      </c>
      <c r="E1027" s="5" t="s">
        <v>145</v>
      </c>
      <c r="F1027" s="5" t="s">
        <v>145</v>
      </c>
      <c r="G1027" s="5" t="s">
        <v>87</v>
      </c>
      <c r="H1027" s="5" t="s">
        <v>131</v>
      </c>
      <c r="I1027" s="150">
        <v>13553.9052734375</v>
      </c>
      <c r="J1027" s="150">
        <v>25431.626953125</v>
      </c>
      <c r="K1027" s="150">
        <v>1731.518798828125</v>
      </c>
      <c r="L1027" s="150">
        <v>3448.02294921875</v>
      </c>
      <c r="M1027" s="150">
        <v>16772.90625</v>
      </c>
      <c r="N1027" s="150">
        <v>17623.70703125</v>
      </c>
      <c r="O1027" s="150">
        <v>8964.52734375</v>
      </c>
      <c r="P1027" s="150">
        <v>12705.380859375</v>
      </c>
      <c r="Q1027" s="150">
        <v>7468.96630859375</v>
      </c>
      <c r="R1027" s="150">
        <v>8592.94140625</v>
      </c>
      <c r="S1027" s="150">
        <v>18148.138671875</v>
      </c>
      <c r="T1027" s="150">
        <v>6175.68798828125</v>
      </c>
      <c r="U1027" s="150">
        <v>3641.5751953125</v>
      </c>
      <c r="V1027" s="150">
        <v>12602.1630859375</v>
      </c>
      <c r="W1027" s="150">
        <v>4142.265625</v>
      </c>
      <c r="X1027" s="150">
        <v>18700.3984375</v>
      </c>
      <c r="Y1027" s="150">
        <v>113866.3359375</v>
      </c>
      <c r="Z1027" s="150">
        <v>13727.1416015625</v>
      </c>
      <c r="AA1027" s="150">
        <v>125116.71875</v>
      </c>
      <c r="AB1027" s="150">
        <v>2377.89013671875</v>
      </c>
      <c r="AC1027" s="150">
        <v>12685.9169921875</v>
      </c>
      <c r="AD1027" s="150">
        <v>15147.919921875</v>
      </c>
      <c r="AE1027" s="150">
        <v>10109.0673828125</v>
      </c>
      <c r="AF1027" s="150">
        <v>44159.74609375</v>
      </c>
      <c r="AG1027" s="150">
        <v>199558.890625</v>
      </c>
      <c r="AH1027" s="150">
        <v>35141.82421875</v>
      </c>
      <c r="AI1027" s="150">
        <v>6413.7158203125</v>
      </c>
      <c r="AJ1027" s="150">
        <v>70430.25</v>
      </c>
      <c r="AK1027" s="150">
        <v>2438.733154296875</v>
      </c>
      <c r="AL1027" s="150">
        <v>830877.875</v>
      </c>
      <c r="AM1027" s="150">
        <v>694722.375</v>
      </c>
      <c r="AN1027" s="150">
        <v>136155.53125</v>
      </c>
      <c r="AO1027" s="5" t="s">
        <v>566</v>
      </c>
    </row>
    <row r="1028" spans="1:41" ht="14.25" x14ac:dyDescent="0.45">
      <c r="A1028" s="150">
        <v>2015</v>
      </c>
      <c r="B1028" s="5" t="s">
        <v>81</v>
      </c>
      <c r="C1028" s="5" t="s">
        <v>128</v>
      </c>
      <c r="D1028" s="5" t="s">
        <v>121</v>
      </c>
      <c r="E1028" s="5" t="s">
        <v>145</v>
      </c>
      <c r="F1028" s="5" t="s">
        <v>145</v>
      </c>
      <c r="G1028" s="5" t="s">
        <v>88</v>
      </c>
      <c r="H1028" s="5" t="s">
        <v>131</v>
      </c>
      <c r="I1028" s="150">
        <v>12633.2236328125</v>
      </c>
      <c r="J1028" s="150">
        <v>23704.123046875</v>
      </c>
      <c r="K1028" s="150">
        <v>1613.9012451171875</v>
      </c>
      <c r="L1028" s="150">
        <v>3213.8076171875</v>
      </c>
      <c r="M1028" s="150">
        <v>15633.5654296875</v>
      </c>
      <c r="N1028" s="150">
        <v>16426.57421875</v>
      </c>
      <c r="O1028" s="150">
        <v>8355.58984375</v>
      </c>
      <c r="P1028" s="150">
        <v>11842.3369140625</v>
      </c>
      <c r="Q1028" s="150">
        <v>6961.61865234375</v>
      </c>
      <c r="R1028" s="150">
        <v>8009.2451171875</v>
      </c>
      <c r="S1028" s="150">
        <v>16915.3828125</v>
      </c>
      <c r="T1028" s="150">
        <v>5756.189453125</v>
      </c>
      <c r="U1028" s="150">
        <v>3394.21240234375</v>
      </c>
      <c r="V1028" s="150">
        <v>11746.130859375</v>
      </c>
      <c r="W1028" s="150">
        <v>3860.89208984375</v>
      </c>
      <c r="X1028" s="150">
        <v>17430.12890625</v>
      </c>
      <c r="Y1028" s="150">
        <v>106131.6875</v>
      </c>
      <c r="Z1028" s="150">
        <v>12794.6923828125</v>
      </c>
      <c r="AA1028" s="150">
        <v>116617.859375</v>
      </c>
      <c r="AB1028" s="150">
        <v>2216.3662109375</v>
      </c>
      <c r="AC1028" s="150">
        <v>11824.1953125</v>
      </c>
      <c r="AD1028" s="150">
        <v>14118.9609375</v>
      </c>
      <c r="AE1028" s="150">
        <v>9422.384765625</v>
      </c>
      <c r="AF1028" s="150">
        <v>41160.08984375</v>
      </c>
      <c r="AG1028" s="150">
        <v>186003.375</v>
      </c>
      <c r="AH1028" s="150">
        <v>32754.73046875</v>
      </c>
      <c r="AI1028" s="150">
        <v>5978.048828125</v>
      </c>
      <c r="AJ1028" s="150">
        <v>65646.1015625</v>
      </c>
      <c r="AK1028" s="150">
        <v>2273.076416015625</v>
      </c>
      <c r="AL1028" s="150">
        <v>774438.5625</v>
      </c>
      <c r="AM1028" s="150">
        <v>647531.625</v>
      </c>
      <c r="AN1028" s="150">
        <v>126906.828125</v>
      </c>
      <c r="AO1028" s="5" t="s">
        <v>567</v>
      </c>
    </row>
    <row r="1029" spans="1:41" ht="14.25" x14ac:dyDescent="0.45">
      <c r="A1029" s="150">
        <v>2015</v>
      </c>
      <c r="B1029" s="5" t="s">
        <v>81</v>
      </c>
      <c r="C1029" s="5" t="s">
        <v>128</v>
      </c>
      <c r="D1029" s="5" t="s">
        <v>121</v>
      </c>
      <c r="E1029" s="5" t="s">
        <v>150</v>
      </c>
      <c r="F1029" s="5" t="s">
        <v>151</v>
      </c>
      <c r="G1029" s="5" t="s">
        <v>87</v>
      </c>
      <c r="H1029" s="5" t="s">
        <v>131</v>
      </c>
      <c r="I1029" s="150">
        <v>3710.67724609375</v>
      </c>
      <c r="J1029" s="150">
        <v>6202.43798828125</v>
      </c>
      <c r="K1029" s="150">
        <v>445.45767211914063</v>
      </c>
      <c r="L1029" s="150">
        <v>627.49713134765625</v>
      </c>
      <c r="M1029" s="150">
        <v>2072.026123046875</v>
      </c>
      <c r="N1029" s="150">
        <v>2588.915283203125</v>
      </c>
      <c r="O1029" s="150">
        <v>1903.062744140625</v>
      </c>
      <c r="P1029" s="150">
        <v>1498.8892822265625</v>
      </c>
      <c r="Q1029" s="150">
        <v>2021.0928955078125</v>
      </c>
      <c r="R1029" s="150">
        <v>2867.8056640625</v>
      </c>
      <c r="S1029" s="150">
        <v>1064.797607421875</v>
      </c>
      <c r="T1029" s="150">
        <v>1123.8048095703125</v>
      </c>
      <c r="U1029" s="150">
        <v>910.6483154296875</v>
      </c>
      <c r="V1029" s="150">
        <v>118.94064331054688</v>
      </c>
      <c r="W1029" s="150">
        <v>741.0838623046875</v>
      </c>
      <c r="X1029" s="150">
        <v>3552.357421875</v>
      </c>
      <c r="Y1029" s="150">
        <v>26622.93359375</v>
      </c>
      <c r="Z1029" s="150">
        <v>3113.734619140625</v>
      </c>
      <c r="AA1029" s="150">
        <v>27773.26171875</v>
      </c>
      <c r="AB1029" s="150">
        <v>142.74562072753906</v>
      </c>
      <c r="AC1029" s="150">
        <v>3472.169677734375</v>
      </c>
      <c r="AD1029" s="150">
        <v>2007.54052734375</v>
      </c>
      <c r="AE1029" s="150">
        <v>2541.656005859375</v>
      </c>
      <c r="AF1029" s="150">
        <v>10281.083984375</v>
      </c>
      <c r="AG1029" s="150">
        <v>49540.4453125</v>
      </c>
      <c r="AH1029" s="150">
        <v>9206.041015625</v>
      </c>
      <c r="AI1029" s="150">
        <v>1263.65087890625</v>
      </c>
      <c r="AJ1029" s="150">
        <v>16832.408203125</v>
      </c>
      <c r="AK1029" s="150">
        <v>0</v>
      </c>
      <c r="AL1029" s="150">
        <v>184247.171875</v>
      </c>
      <c r="AM1029" s="150">
        <v>160724.59375</v>
      </c>
      <c r="AN1029" s="150">
        <v>23522.568359375</v>
      </c>
      <c r="AO1029" s="5" t="s">
        <v>570</v>
      </c>
    </row>
    <row r="1030" spans="1:41" ht="14.25" x14ac:dyDescent="0.45">
      <c r="A1030" s="150">
        <v>2015</v>
      </c>
      <c r="B1030" s="5" t="s">
        <v>81</v>
      </c>
      <c r="C1030" s="5" t="s">
        <v>128</v>
      </c>
      <c r="D1030" s="5" t="s">
        <v>121</v>
      </c>
      <c r="E1030" s="5" t="s">
        <v>150</v>
      </c>
      <c r="F1030" s="5" t="s">
        <v>151</v>
      </c>
      <c r="G1030" s="5" t="s">
        <v>88</v>
      </c>
      <c r="H1030" s="5" t="s">
        <v>131</v>
      </c>
      <c r="I1030" s="150">
        <v>3458.62060546875</v>
      </c>
      <c r="J1030" s="150">
        <v>5781.12255859375</v>
      </c>
      <c r="K1030" s="150">
        <v>415.19888305664063</v>
      </c>
      <c r="L1030" s="150">
        <v>584.87286376953125</v>
      </c>
      <c r="M1030" s="150">
        <v>1931.2786865234375</v>
      </c>
      <c r="N1030" s="150">
        <v>2413.056884765625</v>
      </c>
      <c r="O1030" s="150">
        <v>1773.7926025390625</v>
      </c>
      <c r="P1030" s="150">
        <v>1397.0736083984375</v>
      </c>
      <c r="Q1030" s="150">
        <v>1883.8052978515625</v>
      </c>
      <c r="R1030" s="150">
        <v>2673.0029296875</v>
      </c>
      <c r="S1030" s="150">
        <v>992.4686279296875</v>
      </c>
      <c r="T1030" s="150">
        <v>1047.4676513671875</v>
      </c>
      <c r="U1030" s="150">
        <v>848.79034423828125</v>
      </c>
      <c r="V1030" s="150">
        <v>110.86131286621094</v>
      </c>
      <c r="W1030" s="150">
        <v>690.74395751953125</v>
      </c>
      <c r="X1030" s="150">
        <v>3311.054931640625</v>
      </c>
      <c r="Y1030" s="150">
        <v>24814.505859375</v>
      </c>
      <c r="Z1030" s="150">
        <v>2902.2265625</v>
      </c>
      <c r="AA1030" s="150">
        <v>25886.6953125</v>
      </c>
      <c r="AB1030" s="150">
        <v>133.04928588867188</v>
      </c>
      <c r="AC1030" s="150">
        <v>3236.314208984375</v>
      </c>
      <c r="AD1030" s="150">
        <v>1871.1734619140625</v>
      </c>
      <c r="AE1030" s="150">
        <v>2369.0078125</v>
      </c>
      <c r="AF1030" s="150">
        <v>9582.716796875</v>
      </c>
      <c r="AG1030" s="150">
        <v>46175.2890625</v>
      </c>
      <c r="AH1030" s="150">
        <v>8580.6982421875</v>
      </c>
      <c r="AI1030" s="150">
        <v>1177.8143310546875</v>
      </c>
      <c r="AJ1030" s="150">
        <v>15689.025390625</v>
      </c>
      <c r="AK1030" s="150">
        <v>0</v>
      </c>
      <c r="AL1030" s="150">
        <v>171731.734375</v>
      </c>
      <c r="AM1030" s="150">
        <v>149807</v>
      </c>
      <c r="AN1030" s="150">
        <v>21924.740234375</v>
      </c>
      <c r="AO1030" s="5" t="s">
        <v>571</v>
      </c>
    </row>
    <row r="1031" spans="1:41" ht="14.25" x14ac:dyDescent="0.45">
      <c r="A1031" s="150">
        <v>2015</v>
      </c>
      <c r="B1031" s="5" t="s">
        <v>81</v>
      </c>
      <c r="C1031" s="5" t="s">
        <v>128</v>
      </c>
      <c r="D1031" s="5" t="s">
        <v>121</v>
      </c>
      <c r="E1031" s="5" t="s">
        <v>154</v>
      </c>
      <c r="F1031" s="5" t="s">
        <v>155</v>
      </c>
      <c r="G1031" s="5" t="s">
        <v>87</v>
      </c>
      <c r="H1031" s="5" t="s">
        <v>131</v>
      </c>
      <c r="I1031" s="150">
        <v>0</v>
      </c>
      <c r="J1031" s="150">
        <v>0</v>
      </c>
      <c r="K1031" s="150">
        <v>0</v>
      </c>
      <c r="L1031" s="150">
        <v>0</v>
      </c>
      <c r="M1031" s="150">
        <v>0</v>
      </c>
      <c r="N1031" s="150">
        <v>0</v>
      </c>
      <c r="O1031" s="150">
        <v>0</v>
      </c>
      <c r="P1031" s="150">
        <v>0</v>
      </c>
      <c r="Q1031" s="150">
        <v>0</v>
      </c>
      <c r="R1031" s="150">
        <v>0</v>
      </c>
      <c r="S1031" s="150">
        <v>0</v>
      </c>
      <c r="T1031" s="150">
        <v>0</v>
      </c>
      <c r="U1031" s="150">
        <v>0</v>
      </c>
      <c r="V1031" s="150">
        <v>0</v>
      </c>
      <c r="W1031" s="150">
        <v>0</v>
      </c>
      <c r="X1031" s="150">
        <v>0</v>
      </c>
      <c r="Y1031" s="150">
        <v>0</v>
      </c>
      <c r="Z1031" s="150">
        <v>0</v>
      </c>
      <c r="AA1031" s="150">
        <v>0</v>
      </c>
      <c r="AB1031" s="150">
        <v>0</v>
      </c>
      <c r="AC1031" s="150">
        <v>2.2756478786468506</v>
      </c>
      <c r="AD1031" s="150">
        <v>0</v>
      </c>
      <c r="AE1031" s="150">
        <v>0</v>
      </c>
      <c r="AF1031" s="150">
        <v>0.46838101744651794</v>
      </c>
      <c r="AG1031" s="150">
        <v>557.8541259765625</v>
      </c>
      <c r="AH1031" s="150">
        <v>0</v>
      </c>
      <c r="AI1031" s="150">
        <v>0</v>
      </c>
      <c r="AJ1031" s="150">
        <v>599.8004150390625</v>
      </c>
      <c r="AK1031" s="150">
        <v>0</v>
      </c>
      <c r="AL1031" s="150">
        <v>1160.3985595703125</v>
      </c>
      <c r="AM1031" s="150">
        <v>1160.3985595703125</v>
      </c>
      <c r="AN1031" s="150">
        <v>0</v>
      </c>
      <c r="AO1031" s="5" t="s">
        <v>572</v>
      </c>
    </row>
    <row r="1032" spans="1:41" ht="14.25" x14ac:dyDescent="0.45">
      <c r="A1032" s="150">
        <v>2015</v>
      </c>
      <c r="B1032" s="5" t="s">
        <v>81</v>
      </c>
      <c r="C1032" s="5" t="s">
        <v>128</v>
      </c>
      <c r="D1032" s="5" t="s">
        <v>121</v>
      </c>
      <c r="E1032" s="5" t="s">
        <v>154</v>
      </c>
      <c r="F1032" s="5" t="s">
        <v>155</v>
      </c>
      <c r="G1032" s="5" t="s">
        <v>88</v>
      </c>
      <c r="H1032" s="5" t="s">
        <v>131</v>
      </c>
      <c r="I1032" s="150">
        <v>0</v>
      </c>
      <c r="J1032" s="150">
        <v>0</v>
      </c>
      <c r="K1032" s="150">
        <v>0</v>
      </c>
      <c r="L1032" s="150">
        <v>0</v>
      </c>
      <c r="M1032" s="150">
        <v>0</v>
      </c>
      <c r="N1032" s="150">
        <v>0</v>
      </c>
      <c r="O1032" s="150">
        <v>0</v>
      </c>
      <c r="P1032" s="150">
        <v>0</v>
      </c>
      <c r="Q1032" s="150">
        <v>0</v>
      </c>
      <c r="R1032" s="150">
        <v>0</v>
      </c>
      <c r="S1032" s="150">
        <v>0</v>
      </c>
      <c r="T1032" s="150">
        <v>0</v>
      </c>
      <c r="U1032" s="150">
        <v>0</v>
      </c>
      <c r="V1032" s="150">
        <v>0</v>
      </c>
      <c r="W1032" s="150">
        <v>0</v>
      </c>
      <c r="X1032" s="150">
        <v>0</v>
      </c>
      <c r="Y1032" s="150">
        <v>0</v>
      </c>
      <c r="Z1032" s="150">
        <v>0</v>
      </c>
      <c r="AA1032" s="150">
        <v>0</v>
      </c>
      <c r="AB1032" s="150">
        <v>0</v>
      </c>
      <c r="AC1032" s="150">
        <v>2.1210689544677734</v>
      </c>
      <c r="AD1032" s="150">
        <v>0</v>
      </c>
      <c r="AE1032" s="150">
        <v>0</v>
      </c>
      <c r="AF1032" s="150">
        <v>0.436565101146698</v>
      </c>
      <c r="AG1032" s="150">
        <v>519.96051025390625</v>
      </c>
      <c r="AH1032" s="150">
        <v>0</v>
      </c>
      <c r="AI1032" s="150">
        <v>0</v>
      </c>
      <c r="AJ1032" s="150">
        <v>559.0574951171875</v>
      </c>
      <c r="AK1032" s="150">
        <v>0</v>
      </c>
      <c r="AL1032" s="150">
        <v>1081.57568359375</v>
      </c>
      <c r="AM1032" s="150">
        <v>1081.57568359375</v>
      </c>
      <c r="AN1032" s="150">
        <v>0</v>
      </c>
      <c r="AO1032" s="5" t="s">
        <v>573</v>
      </c>
    </row>
    <row r="1033" spans="1:41" ht="14.25" x14ac:dyDescent="0.45">
      <c r="A1033" s="150">
        <v>2015</v>
      </c>
      <c r="B1033" s="5" t="s">
        <v>81</v>
      </c>
      <c r="C1033" s="5" t="s">
        <v>128</v>
      </c>
      <c r="D1033" s="5" t="s">
        <v>121</v>
      </c>
      <c r="E1033" s="5" t="s">
        <v>158</v>
      </c>
      <c r="F1033" s="5" t="s">
        <v>159</v>
      </c>
      <c r="G1033" s="5" t="s">
        <v>87</v>
      </c>
      <c r="H1033" s="5" t="s">
        <v>131</v>
      </c>
      <c r="I1033" s="150">
        <v>-241.76150512695313</v>
      </c>
      <c r="J1033" s="150">
        <v>0</v>
      </c>
      <c r="K1033" s="150">
        <v>-147.1595458984375</v>
      </c>
      <c r="L1033" s="150">
        <v>38.623600006103516</v>
      </c>
      <c r="M1033" s="150">
        <v>-344.39376831054688</v>
      </c>
      <c r="N1033" s="150">
        <v>2.1457555294036865</v>
      </c>
      <c r="O1033" s="150">
        <v>-8.1867818832397461</v>
      </c>
      <c r="P1033" s="150">
        <v>-398.95477294921875</v>
      </c>
      <c r="Q1033" s="150">
        <v>-58.594146728515625</v>
      </c>
      <c r="R1033" s="150">
        <v>-129.36639404296875</v>
      </c>
      <c r="S1033" s="150">
        <v>52.571014404296875</v>
      </c>
      <c r="T1033" s="150">
        <v>70.8099365234375</v>
      </c>
      <c r="U1033" s="150"/>
      <c r="V1033" s="150">
        <v>-386.23602294921875</v>
      </c>
      <c r="W1033" s="150">
        <v>-213.502685546875</v>
      </c>
      <c r="X1033" s="150">
        <v>0</v>
      </c>
      <c r="Y1033" s="150">
        <v>-601.302978515625</v>
      </c>
      <c r="Z1033" s="150">
        <v>2.8753125667572021</v>
      </c>
      <c r="AA1033" s="150">
        <v>-9449.7685546875</v>
      </c>
      <c r="AB1033" s="150">
        <v>0</v>
      </c>
      <c r="AC1033" s="150">
        <v>-2.1457555294036865</v>
      </c>
      <c r="AD1033" s="150">
        <v>-651.043701171875</v>
      </c>
      <c r="AE1033" s="150">
        <v>10.227808952331543</v>
      </c>
      <c r="AF1033" s="150">
        <v>-3417.50439453125</v>
      </c>
      <c r="AG1033" s="150">
        <v>-9660.1923828125</v>
      </c>
      <c r="AH1033" s="150">
        <v>-469.26458740234375</v>
      </c>
      <c r="AI1033" s="150">
        <v>-137.24024963378906</v>
      </c>
      <c r="AJ1033" s="150">
        <v>0</v>
      </c>
      <c r="AK1033" s="150">
        <v>-101.92339324951172</v>
      </c>
      <c r="AL1033" s="150">
        <v>-26241.287109375</v>
      </c>
      <c r="AM1033" s="150">
        <v>-24291.953125</v>
      </c>
      <c r="AN1033" s="150">
        <v>-1949.333740234375</v>
      </c>
      <c r="AO1033" s="5" t="s">
        <v>574</v>
      </c>
    </row>
    <row r="1034" spans="1:41" ht="14.25" x14ac:dyDescent="0.45">
      <c r="A1034" s="150">
        <v>2015</v>
      </c>
      <c r="B1034" s="5" t="s">
        <v>81</v>
      </c>
      <c r="C1034" s="5" t="s">
        <v>128</v>
      </c>
      <c r="D1034" s="5" t="s">
        <v>121</v>
      </c>
      <c r="E1034" s="5" t="s">
        <v>158</v>
      </c>
      <c r="F1034" s="5" t="s">
        <v>159</v>
      </c>
      <c r="G1034" s="5" t="s">
        <v>88</v>
      </c>
      <c r="H1034" s="5" t="s">
        <v>131</v>
      </c>
      <c r="I1034" s="150">
        <v>-225.33926391601563</v>
      </c>
      <c r="J1034" s="150">
        <v>0</v>
      </c>
      <c r="K1034" s="150">
        <v>-137.16337585449219</v>
      </c>
      <c r="L1034" s="150">
        <v>36</v>
      </c>
      <c r="M1034" s="150">
        <v>-321</v>
      </c>
      <c r="N1034" s="150">
        <v>2</v>
      </c>
      <c r="O1034" s="150">
        <v>-7.6306753158569336</v>
      </c>
      <c r="P1034" s="150">
        <v>-371.85479736328125</v>
      </c>
      <c r="Q1034" s="150">
        <v>-54.613998413085938</v>
      </c>
      <c r="R1034" s="150">
        <v>-120.57887268066406</v>
      </c>
      <c r="S1034" s="150">
        <v>49</v>
      </c>
      <c r="T1034" s="150">
        <v>66</v>
      </c>
      <c r="U1034" s="150"/>
      <c r="V1034" s="150">
        <v>-360</v>
      </c>
      <c r="W1034" s="150">
        <v>-199</v>
      </c>
      <c r="X1034" s="150">
        <v>0</v>
      </c>
      <c r="Y1034" s="150">
        <v>-560.4580078125</v>
      </c>
      <c r="Z1034" s="150">
        <v>2.6800000667572021</v>
      </c>
      <c r="AA1034" s="150">
        <v>-8807.8701171875</v>
      </c>
      <c r="AB1034" s="150">
        <v>0</v>
      </c>
      <c r="AC1034" s="150">
        <v>-2</v>
      </c>
      <c r="AD1034" s="150">
        <v>-606.82000732421875</v>
      </c>
      <c r="AE1034" s="150">
        <v>9.5330600738525391</v>
      </c>
      <c r="AF1034" s="150">
        <v>-3185.362060546875</v>
      </c>
      <c r="AG1034" s="150">
        <v>-9004</v>
      </c>
      <c r="AH1034" s="150">
        <v>-437.38864135742188</v>
      </c>
      <c r="AI1034" s="150">
        <v>-127.91787719726563</v>
      </c>
      <c r="AJ1034" s="150">
        <v>0</v>
      </c>
      <c r="AK1034" s="150">
        <v>-95</v>
      </c>
      <c r="AL1034" s="150">
        <v>-24458.78515625</v>
      </c>
      <c r="AM1034" s="150">
        <v>-22641.86328125</v>
      </c>
      <c r="AN1034" s="150">
        <v>-1816.9205322265625</v>
      </c>
      <c r="AO1034" s="5" t="s">
        <v>575</v>
      </c>
    </row>
    <row r="1035" spans="1:41" ht="14.25" x14ac:dyDescent="0.45">
      <c r="A1035" s="150">
        <v>2015</v>
      </c>
      <c r="B1035" s="5" t="s">
        <v>81</v>
      </c>
      <c r="C1035" s="5" t="s">
        <v>128</v>
      </c>
      <c r="D1035" s="5" t="s">
        <v>121</v>
      </c>
      <c r="E1035" s="5" t="s">
        <v>158</v>
      </c>
      <c r="F1035" s="5" t="s">
        <v>13</v>
      </c>
      <c r="G1035" s="5" t="s">
        <v>87</v>
      </c>
      <c r="H1035" s="5" t="s">
        <v>131</v>
      </c>
      <c r="I1035" s="150">
        <v>54860.72265625</v>
      </c>
      <c r="J1035" s="150">
        <v>97450.03125</v>
      </c>
      <c r="K1035" s="150">
        <v>8158.89794921875</v>
      </c>
      <c r="L1035" s="150">
        <v>13069.4091796875</v>
      </c>
      <c r="M1035" s="150">
        <v>49738.05078125</v>
      </c>
      <c r="N1035" s="150">
        <v>43466.7578125</v>
      </c>
      <c r="O1035" s="150">
        <v>35777.46875</v>
      </c>
      <c r="P1035" s="150">
        <v>40481</v>
      </c>
      <c r="Q1035" s="150">
        <v>21435.0234375</v>
      </c>
      <c r="R1035" s="150">
        <v>34135.734375</v>
      </c>
      <c r="S1035" s="150">
        <v>56764.89453125</v>
      </c>
      <c r="T1035" s="150">
        <v>37043.0390625</v>
      </c>
      <c r="U1035" s="150">
        <v>11228.7392578125</v>
      </c>
      <c r="V1035" s="150">
        <v>45424.57421875</v>
      </c>
      <c r="W1035" s="150">
        <v>18188.599609375</v>
      </c>
      <c r="X1035" s="150">
        <v>67956.078125</v>
      </c>
      <c r="Y1035" s="150">
        <v>259710.03125</v>
      </c>
      <c r="Z1035" s="150">
        <v>37663.7109375</v>
      </c>
      <c r="AA1035" s="150">
        <v>393957.625</v>
      </c>
      <c r="AB1035" s="150">
        <v>9016.3984375</v>
      </c>
      <c r="AC1035" s="150">
        <v>41260.3515625</v>
      </c>
      <c r="AD1035" s="150">
        <v>60844.109375</v>
      </c>
      <c r="AE1035" s="150">
        <v>41424.88671875</v>
      </c>
      <c r="AF1035" s="150">
        <v>152048.296875</v>
      </c>
      <c r="AG1035" s="150">
        <v>671279.25</v>
      </c>
      <c r="AH1035" s="150">
        <v>103937.0234375</v>
      </c>
      <c r="AI1035" s="150">
        <v>24699.79296875</v>
      </c>
      <c r="AJ1035" s="150">
        <v>195198.59375</v>
      </c>
      <c r="AK1035" s="150">
        <v>21844.865234375</v>
      </c>
      <c r="AL1035" s="150">
        <v>2648063.5</v>
      </c>
      <c r="AM1035" s="150">
        <v>2154094.5</v>
      </c>
      <c r="AN1035" s="150">
        <v>493969.1875</v>
      </c>
      <c r="AO1035" s="5" t="s">
        <v>576</v>
      </c>
    </row>
    <row r="1036" spans="1:41" ht="14.25" x14ac:dyDescent="0.45">
      <c r="A1036" s="150">
        <v>2015</v>
      </c>
      <c r="B1036" s="5" t="s">
        <v>81</v>
      </c>
      <c r="C1036" s="5" t="s">
        <v>128</v>
      </c>
      <c r="D1036" s="5" t="s">
        <v>121</v>
      </c>
      <c r="E1036" s="5" t="s">
        <v>158</v>
      </c>
      <c r="F1036" s="5" t="s">
        <v>13</v>
      </c>
      <c r="G1036" s="5" t="s">
        <v>88</v>
      </c>
      <c r="H1036" s="5" t="s">
        <v>131</v>
      </c>
      <c r="I1036" s="150">
        <v>51134.17578125</v>
      </c>
      <c r="J1036" s="150">
        <v>90830.5</v>
      </c>
      <c r="K1036" s="150">
        <v>7604.68505859375</v>
      </c>
      <c r="L1036" s="150">
        <v>12181.6376953125</v>
      </c>
      <c r="M1036" s="150">
        <v>46359.47265625</v>
      </c>
      <c r="N1036" s="150">
        <v>40514.171875</v>
      </c>
      <c r="O1036" s="150">
        <v>33347.19921875</v>
      </c>
      <c r="P1036" s="150">
        <v>37731.23046875</v>
      </c>
      <c r="Q1036" s="150">
        <v>19978.998046875</v>
      </c>
      <c r="R1036" s="150">
        <v>31816.98046875</v>
      </c>
      <c r="S1036" s="150">
        <v>52909</v>
      </c>
      <c r="T1036" s="150">
        <v>34526.80078125</v>
      </c>
      <c r="U1036" s="150">
        <v>10466</v>
      </c>
      <c r="V1036" s="150">
        <v>42339</v>
      </c>
      <c r="W1036" s="150">
        <v>16953.095703125</v>
      </c>
      <c r="X1036" s="150">
        <v>63340</v>
      </c>
      <c r="Y1036" s="150">
        <v>242068.59375</v>
      </c>
      <c r="Z1036" s="150">
        <v>35105.3125</v>
      </c>
      <c r="AA1036" s="150">
        <v>367197.09375</v>
      </c>
      <c r="AB1036" s="150">
        <v>8403.9375</v>
      </c>
      <c r="AC1036" s="150">
        <v>38457.640625</v>
      </c>
      <c r="AD1036" s="150">
        <v>56711.125</v>
      </c>
      <c r="AE1036" s="150">
        <v>38611</v>
      </c>
      <c r="AF1036" s="150">
        <v>141720.046875</v>
      </c>
      <c r="AG1036" s="150">
        <v>625681</v>
      </c>
      <c r="AH1036" s="150">
        <v>96876.8515625</v>
      </c>
      <c r="AI1036" s="150">
        <v>23022</v>
      </c>
      <c r="AJ1036" s="150">
        <v>181939.25</v>
      </c>
      <c r="AK1036" s="150">
        <v>20361</v>
      </c>
      <c r="AL1036" s="150">
        <v>2468187.5</v>
      </c>
      <c r="AM1036" s="150">
        <v>2007772.5</v>
      </c>
      <c r="AN1036" s="150">
        <v>460415.15625</v>
      </c>
      <c r="AO1036" s="5" t="s">
        <v>577</v>
      </c>
    </row>
    <row r="1037" spans="1:41" ht="14.25" x14ac:dyDescent="0.45">
      <c r="A1037" s="150">
        <v>2015</v>
      </c>
      <c r="B1037" s="5" t="s">
        <v>81</v>
      </c>
      <c r="C1037" s="5" t="s">
        <v>128</v>
      </c>
      <c r="D1037" s="5" t="s">
        <v>121</v>
      </c>
      <c r="E1037" s="5" t="s">
        <v>158</v>
      </c>
      <c r="F1037" s="5" t="s">
        <v>164</v>
      </c>
      <c r="G1037" s="5" t="s">
        <v>87</v>
      </c>
      <c r="H1037" s="5" t="s">
        <v>131</v>
      </c>
      <c r="I1037" s="150">
        <v>4.5515661239624023</v>
      </c>
      <c r="J1037" s="150">
        <v>2824.88720703125</v>
      </c>
      <c r="K1037" s="150">
        <v>240.40777587890625</v>
      </c>
      <c r="L1037" s="150">
        <v>92.267494201660156</v>
      </c>
      <c r="M1037" s="150">
        <v>460.26458740234375</v>
      </c>
      <c r="N1037" s="150">
        <v>789.6380615234375</v>
      </c>
      <c r="O1037" s="150">
        <v>231.15101623535156</v>
      </c>
      <c r="P1037" s="150">
        <v>692.24755859375</v>
      </c>
      <c r="Q1037" s="150">
        <v>42.666206359863281</v>
      </c>
      <c r="R1037" s="150">
        <v>211.07553100585938</v>
      </c>
      <c r="S1037" s="150">
        <v>511.76272583007813</v>
      </c>
      <c r="T1037" s="150">
        <v>791.7838134765625</v>
      </c>
      <c r="U1037" s="150">
        <v>73.424819946289063</v>
      </c>
      <c r="V1037" s="150">
        <v>101.92339324951172</v>
      </c>
      <c r="W1037" s="150"/>
      <c r="X1037" s="150">
        <v>470.99337768554688</v>
      </c>
      <c r="Y1037" s="150">
        <v>35046.1171875</v>
      </c>
      <c r="Z1037" s="150">
        <v>722.60467529296875</v>
      </c>
      <c r="AA1037" s="150">
        <v>413.0284423828125</v>
      </c>
      <c r="AB1037" s="150">
        <v>94.772750854492188</v>
      </c>
      <c r="AC1037" s="150"/>
      <c r="AD1037" s="150">
        <v>555.750732421875</v>
      </c>
      <c r="AE1037" s="150">
        <v>549.97760009765625</v>
      </c>
      <c r="AF1037" s="150">
        <v>1297.1978759765625</v>
      </c>
      <c r="AG1037" s="150">
        <v>198.48239135742188</v>
      </c>
      <c r="AH1037" s="150">
        <v>4882.21337890625</v>
      </c>
      <c r="AI1037" s="150">
        <v>105.9681396484375</v>
      </c>
      <c r="AJ1037" s="150">
        <v>720.1611328125</v>
      </c>
      <c r="AK1037" s="150">
        <v>608.32171630859375</v>
      </c>
      <c r="AL1037" s="150">
        <v>52733.63671875</v>
      </c>
      <c r="AM1037" s="150">
        <v>43780.24609375</v>
      </c>
      <c r="AN1037" s="150">
        <v>8953.388671875</v>
      </c>
      <c r="AO1037" s="5" t="s">
        <v>578</v>
      </c>
    </row>
    <row r="1038" spans="1:41" ht="14.25" x14ac:dyDescent="0.45">
      <c r="A1038" s="150">
        <v>2015</v>
      </c>
      <c r="B1038" s="5" t="s">
        <v>81</v>
      </c>
      <c r="C1038" s="5" t="s">
        <v>128</v>
      </c>
      <c r="D1038" s="5" t="s">
        <v>121</v>
      </c>
      <c r="E1038" s="5" t="s">
        <v>158</v>
      </c>
      <c r="F1038" s="5" t="s">
        <v>164</v>
      </c>
      <c r="G1038" s="5" t="s">
        <v>88</v>
      </c>
      <c r="H1038" s="5" t="s">
        <v>131</v>
      </c>
      <c r="I1038" s="150">
        <v>4.2423901557922363</v>
      </c>
      <c r="J1038" s="150">
        <v>2633</v>
      </c>
      <c r="K1038" s="150">
        <v>224.07749938964844</v>
      </c>
      <c r="L1038" s="150">
        <v>86</v>
      </c>
      <c r="M1038" s="150">
        <v>429</v>
      </c>
      <c r="N1038" s="150">
        <v>736</v>
      </c>
      <c r="O1038" s="150">
        <v>215.44952392578125</v>
      </c>
      <c r="P1038" s="150">
        <v>645.2249755859375</v>
      </c>
      <c r="Q1038" s="150">
        <v>39.768001556396484</v>
      </c>
      <c r="R1038" s="150">
        <v>196.73771667480469</v>
      </c>
      <c r="S1038" s="150">
        <v>477</v>
      </c>
      <c r="T1038" s="150">
        <v>738</v>
      </c>
      <c r="U1038" s="150">
        <v>68.437263488769531</v>
      </c>
      <c r="V1038" s="150">
        <v>95</v>
      </c>
      <c r="W1038" s="150"/>
      <c r="X1038" s="150">
        <v>439</v>
      </c>
      <c r="Y1038" s="150">
        <v>32665.525390625</v>
      </c>
      <c r="Z1038" s="150">
        <v>673.52001953125</v>
      </c>
      <c r="AA1038" s="150">
        <v>384.97247314453125</v>
      </c>
      <c r="AB1038" s="150">
        <v>88.3350830078125</v>
      </c>
      <c r="AC1038" s="150"/>
      <c r="AD1038" s="150">
        <v>518</v>
      </c>
      <c r="AE1038" s="150">
        <v>512.6190185546875</v>
      </c>
      <c r="AF1038" s="150">
        <v>1209.08251953125</v>
      </c>
      <c r="AG1038" s="150">
        <v>185</v>
      </c>
      <c r="AH1038" s="150">
        <v>4550.5771484375</v>
      </c>
      <c r="AI1038" s="150">
        <v>98.769996643066406</v>
      </c>
      <c r="AJ1038" s="150">
        <v>671.242431640625</v>
      </c>
      <c r="AK1038" s="150">
        <v>567</v>
      </c>
      <c r="AL1038" s="150">
        <v>49151.58203125</v>
      </c>
      <c r="AM1038" s="150">
        <v>40806.37109375</v>
      </c>
      <c r="AN1038" s="150">
        <v>8345.208984375</v>
      </c>
      <c r="AO1038" s="5" t="s">
        <v>579</v>
      </c>
    </row>
    <row r="1039" spans="1:41" ht="14.25" x14ac:dyDescent="0.45">
      <c r="A1039" s="150">
        <v>2015</v>
      </c>
      <c r="B1039" s="5" t="s">
        <v>81</v>
      </c>
      <c r="C1039" s="5" t="s">
        <v>128</v>
      </c>
      <c r="D1039" s="5" t="s">
        <v>121</v>
      </c>
      <c r="E1039" s="5" t="s">
        <v>158</v>
      </c>
      <c r="F1039" s="5" t="s">
        <v>158</v>
      </c>
      <c r="G1039" s="5" t="s">
        <v>87</v>
      </c>
      <c r="H1039" s="5" t="s">
        <v>131</v>
      </c>
      <c r="I1039" s="150">
        <v>54623.51171875</v>
      </c>
      <c r="J1039" s="150">
        <v>100274.9140625</v>
      </c>
      <c r="K1039" s="150">
        <v>8252.146484375</v>
      </c>
      <c r="L1039" s="150">
        <v>13200.2998046875</v>
      </c>
      <c r="M1039" s="150">
        <v>49853.921875</v>
      </c>
      <c r="N1039" s="150">
        <v>44258.5390625</v>
      </c>
      <c r="O1039" s="150">
        <v>36000.4375</v>
      </c>
      <c r="P1039" s="150">
        <v>40774.2890625</v>
      </c>
      <c r="Q1039" s="150">
        <v>21419.095703125</v>
      </c>
      <c r="R1039" s="150">
        <v>34217.44140625</v>
      </c>
      <c r="S1039" s="150">
        <v>57329.2265625</v>
      </c>
      <c r="T1039" s="150">
        <v>37905.6328125</v>
      </c>
      <c r="U1039" s="150">
        <v>11302.1640625</v>
      </c>
      <c r="V1039" s="150">
        <v>45140.26171875</v>
      </c>
      <c r="W1039" s="150">
        <v>17975.09765625</v>
      </c>
      <c r="X1039" s="150">
        <v>68427.078125</v>
      </c>
      <c r="Y1039" s="150">
        <v>294154.84375</v>
      </c>
      <c r="Z1039" s="150">
        <v>38389.19140625</v>
      </c>
      <c r="AA1039" s="150">
        <v>384920.90625</v>
      </c>
      <c r="AB1039" s="150">
        <v>9111.1708984375</v>
      </c>
      <c r="AC1039" s="150">
        <v>41258.203125</v>
      </c>
      <c r="AD1039" s="150">
        <v>60748.81640625</v>
      </c>
      <c r="AE1039" s="150">
        <v>41985.08984375</v>
      </c>
      <c r="AF1039" s="150">
        <v>149928</v>
      </c>
      <c r="AG1039" s="150">
        <v>661817.5625</v>
      </c>
      <c r="AH1039" s="150">
        <v>108349.9765625</v>
      </c>
      <c r="AI1039" s="150">
        <v>24668.521484375</v>
      </c>
      <c r="AJ1039" s="150">
        <v>195918.75</v>
      </c>
      <c r="AK1039" s="150">
        <v>22351.263671875</v>
      </c>
      <c r="AL1039" s="150">
        <v>2674556.5</v>
      </c>
      <c r="AM1039" s="150">
        <v>2173583</v>
      </c>
      <c r="AN1039" s="150">
        <v>500973.28125</v>
      </c>
      <c r="AO1039" s="5" t="s">
        <v>580</v>
      </c>
    </row>
    <row r="1040" spans="1:41" ht="14.25" x14ac:dyDescent="0.45">
      <c r="A1040" s="150">
        <v>2015</v>
      </c>
      <c r="B1040" s="5" t="s">
        <v>81</v>
      </c>
      <c r="C1040" s="5" t="s">
        <v>128</v>
      </c>
      <c r="D1040" s="5" t="s">
        <v>121</v>
      </c>
      <c r="E1040" s="5" t="s">
        <v>158</v>
      </c>
      <c r="F1040" s="5" t="s">
        <v>158</v>
      </c>
      <c r="G1040" s="5" t="s">
        <v>88</v>
      </c>
      <c r="H1040" s="5" t="s">
        <v>131</v>
      </c>
      <c r="I1040" s="150">
        <v>50913.078125</v>
      </c>
      <c r="J1040" s="150">
        <v>93463.5</v>
      </c>
      <c r="K1040" s="150">
        <v>7691.59912109375</v>
      </c>
      <c r="L1040" s="150">
        <v>12303.6376953125</v>
      </c>
      <c r="M1040" s="150">
        <v>46467.47265625</v>
      </c>
      <c r="N1040" s="150">
        <v>41252.171875</v>
      </c>
      <c r="O1040" s="150">
        <v>33555.01953125</v>
      </c>
      <c r="P1040" s="150">
        <v>38004.59765625</v>
      </c>
      <c r="Q1040" s="150">
        <v>19964.15234375</v>
      </c>
      <c r="R1040" s="150">
        <v>31893.138671875</v>
      </c>
      <c r="S1040" s="150">
        <v>53435</v>
      </c>
      <c r="T1040" s="150">
        <v>35330.80078125</v>
      </c>
      <c r="U1040" s="150">
        <v>10534.4375</v>
      </c>
      <c r="V1040" s="150">
        <v>42074</v>
      </c>
      <c r="W1040" s="150">
        <v>16754.095703125</v>
      </c>
      <c r="X1040" s="150">
        <v>63779</v>
      </c>
      <c r="Y1040" s="150">
        <v>274173.65625</v>
      </c>
      <c r="Z1040" s="150">
        <v>35781.51171875</v>
      </c>
      <c r="AA1040" s="150">
        <v>358774.21875</v>
      </c>
      <c r="AB1040" s="150">
        <v>8492.2724609375</v>
      </c>
      <c r="AC1040" s="150">
        <v>38455.640625</v>
      </c>
      <c r="AD1040" s="150">
        <v>56622.3046875</v>
      </c>
      <c r="AE1040" s="150">
        <v>39133.15234375</v>
      </c>
      <c r="AF1040" s="150">
        <v>139743.78125</v>
      </c>
      <c r="AG1040" s="150">
        <v>616862</v>
      </c>
      <c r="AH1040" s="150">
        <v>100990.0390625</v>
      </c>
      <c r="AI1040" s="150">
        <v>22992.8515625</v>
      </c>
      <c r="AJ1040" s="150">
        <v>182610.5</v>
      </c>
      <c r="AK1040" s="150">
        <v>20833</v>
      </c>
      <c r="AL1040" s="150">
        <v>2492880.25</v>
      </c>
      <c r="AM1040" s="150">
        <v>2025937.125</v>
      </c>
      <c r="AN1040" s="150">
        <v>466943.4375</v>
      </c>
      <c r="AO1040" s="5" t="s">
        <v>581</v>
      </c>
    </row>
    <row r="1041" spans="1:41" ht="14.25" x14ac:dyDescent="0.45">
      <c r="A1041" s="150">
        <v>2016</v>
      </c>
      <c r="B1041" s="5" t="s">
        <v>1477</v>
      </c>
      <c r="C1041" s="5" t="s">
        <v>171</v>
      </c>
      <c r="D1041" s="5" t="s">
        <v>84</v>
      </c>
      <c r="E1041" s="5" t="s">
        <v>85</v>
      </c>
      <c r="F1041" s="5" t="s">
        <v>86</v>
      </c>
      <c r="G1041" s="5" t="s">
        <v>87</v>
      </c>
      <c r="H1041" s="5" t="s">
        <v>131</v>
      </c>
      <c r="I1041" s="150">
        <v>13720.717077564399</v>
      </c>
      <c r="J1041" s="150">
        <v>35568.127729497879</v>
      </c>
      <c r="K1041" s="150">
        <v>1387.2949577595884</v>
      </c>
      <c r="L1041" s="150">
        <v>4132.2418186257828</v>
      </c>
      <c r="M1041" s="150">
        <v>30721.916223368346</v>
      </c>
      <c r="N1041" s="150">
        <v>18882.862958387181</v>
      </c>
      <c r="O1041" s="150">
        <v>13711.691360283659</v>
      </c>
      <c r="P1041" s="150">
        <v>9882.8464431755892</v>
      </c>
      <c r="Q1041" s="150">
        <v>6293.810043899156</v>
      </c>
      <c r="R1041" s="150">
        <v>12536.681020063601</v>
      </c>
      <c r="S1041" s="150">
        <v>26683.029257585204</v>
      </c>
      <c r="T1041" s="150">
        <v>14056.736516444378</v>
      </c>
      <c r="U1041" s="150">
        <v>1055.2927456461828</v>
      </c>
      <c r="V1041" s="150">
        <v>12081.323354369613</v>
      </c>
      <c r="W1041" s="150">
        <v>8999.0385315524763</v>
      </c>
      <c r="X1041" s="150">
        <v>16410.3950558912</v>
      </c>
      <c r="Y1041" s="150">
        <v>129676.52021553724</v>
      </c>
      <c r="Z1041" s="150">
        <v>15448.774362948443</v>
      </c>
      <c r="AA1041" s="150">
        <v>138788.30615368366</v>
      </c>
      <c r="AB1041" s="150">
        <v>9763.2364805063698</v>
      </c>
      <c r="AC1041" s="150">
        <v>19313.754400822934</v>
      </c>
      <c r="AD1041" s="150">
        <v>24371.014080313216</v>
      </c>
      <c r="AE1041" s="150">
        <v>19745.120132133139</v>
      </c>
      <c r="AF1041" s="150">
        <v>57132.287854001035</v>
      </c>
      <c r="AG1041" s="150">
        <v>219596.93459148167</v>
      </c>
      <c r="AH1041" s="150">
        <v>67383.979445085497</v>
      </c>
      <c r="AI1041" s="150">
        <v>11216.931880688639</v>
      </c>
      <c r="AJ1041" s="150">
        <v>44827.949526214048</v>
      </c>
      <c r="AK1041" s="150">
        <v>2913.5612986211045</v>
      </c>
      <c r="AL1041" s="150">
        <v>986302.4375</v>
      </c>
      <c r="AM1041" s="150">
        <v>758683.5</v>
      </c>
      <c r="AN1041" s="150">
        <v>227618.828125</v>
      </c>
      <c r="AO1041" s="5" t="s">
        <v>1900</v>
      </c>
    </row>
    <row r="1042" spans="1:41" ht="14.25" x14ac:dyDescent="0.45">
      <c r="A1042" s="150">
        <v>2016</v>
      </c>
      <c r="B1042" s="5" t="s">
        <v>1476</v>
      </c>
      <c r="C1042" s="5" t="s">
        <v>171</v>
      </c>
      <c r="D1042" s="5" t="s">
        <v>84</v>
      </c>
      <c r="E1042" s="5" t="s">
        <v>85</v>
      </c>
      <c r="F1042" s="5" t="s">
        <v>86</v>
      </c>
      <c r="G1042" s="5" t="s">
        <v>87</v>
      </c>
      <c r="H1042" s="5" t="s">
        <v>131</v>
      </c>
      <c r="I1042" s="150">
        <v>13881.290825538508</v>
      </c>
      <c r="J1042" s="150">
        <v>37274.441325256477</v>
      </c>
      <c r="K1042" s="150">
        <v>1173.4075904812507</v>
      </c>
      <c r="L1042" s="150">
        <v>3572.2398089599315</v>
      </c>
      <c r="M1042" s="150">
        <v>15387.365516413927</v>
      </c>
      <c r="N1042" s="150">
        <v>21002.191023600029</v>
      </c>
      <c r="O1042" s="150">
        <v>11394.610298584828</v>
      </c>
      <c r="P1042" s="150">
        <v>10242.517596499743</v>
      </c>
      <c r="Q1042" s="150">
        <v>2879.7672309707104</v>
      </c>
      <c r="R1042" s="150">
        <v>11306.690713477476</v>
      </c>
      <c r="S1042" s="150">
        <v>25439.960441052273</v>
      </c>
      <c r="T1042" s="150">
        <v>15266.395661725139</v>
      </c>
      <c r="U1042" s="150">
        <v>1130.5811650931396</v>
      </c>
      <c r="V1042" s="150">
        <v>10019.933063872371</v>
      </c>
      <c r="W1042" s="150">
        <v>7381.5805331098891</v>
      </c>
      <c r="X1042" s="150">
        <v>16977.164686743399</v>
      </c>
      <c r="Y1042" s="150">
        <v>103923.99246459152</v>
      </c>
      <c r="Z1042" s="150">
        <v>12436.91076055437</v>
      </c>
      <c r="AA1042" s="150">
        <v>128690.77360287133</v>
      </c>
      <c r="AB1042" s="150">
        <v>2679.4822813566707</v>
      </c>
      <c r="AC1042" s="150">
        <v>16872.780044037714</v>
      </c>
      <c r="AD1042" s="150">
        <v>25838.256982570609</v>
      </c>
      <c r="AE1042" s="150">
        <v>26421.28619221376</v>
      </c>
      <c r="AF1042" s="150">
        <v>46485.46227750893</v>
      </c>
      <c r="AG1042" s="150">
        <v>186172.85995744125</v>
      </c>
      <c r="AH1042" s="150">
        <v>47158.264774155359</v>
      </c>
      <c r="AI1042" s="150">
        <v>6794.8767378692637</v>
      </c>
      <c r="AJ1042" s="150">
        <v>42086.364483415236</v>
      </c>
      <c r="AK1042" s="150">
        <v>2442.3813661666445</v>
      </c>
      <c r="AL1042" s="150">
        <v>852333.8125</v>
      </c>
      <c r="AM1042" s="150">
        <v>674400.0625</v>
      </c>
      <c r="AN1042" s="150">
        <v>177933.734375</v>
      </c>
      <c r="AO1042" s="5" t="s">
        <v>1902</v>
      </c>
    </row>
    <row r="1043" spans="1:41" ht="14.25" x14ac:dyDescent="0.45">
      <c r="A1043" s="150">
        <v>2016</v>
      </c>
      <c r="B1043" s="5" t="s">
        <v>1478</v>
      </c>
      <c r="C1043" s="5" t="s">
        <v>171</v>
      </c>
      <c r="D1043" s="5" t="s">
        <v>84</v>
      </c>
      <c r="E1043" s="5" t="s">
        <v>85</v>
      </c>
      <c r="F1043" s="5" t="s">
        <v>86</v>
      </c>
      <c r="G1043" s="5" t="s">
        <v>87</v>
      </c>
      <c r="H1043" s="5" t="s">
        <v>131</v>
      </c>
      <c r="I1043" s="150">
        <v>22516.199635841494</v>
      </c>
      <c r="J1043" s="150">
        <v>44102.251724885231</v>
      </c>
      <c r="K1043" s="150">
        <v>1318.4539522879468</v>
      </c>
      <c r="L1043" s="150">
        <v>3459.5981009933325</v>
      </c>
      <c r="M1043" s="150">
        <v>19050.123870342253</v>
      </c>
      <c r="N1043" s="150">
        <v>22514.998473913354</v>
      </c>
      <c r="O1043" s="150">
        <v>18448.650041424178</v>
      </c>
      <c r="P1043" s="150">
        <v>11339.916006510723</v>
      </c>
      <c r="Q1043" s="150">
        <v>6354.1857630569593</v>
      </c>
      <c r="R1043" s="150">
        <v>10480.03611868129</v>
      </c>
      <c r="S1043" s="150">
        <v>26864.060152784172</v>
      </c>
      <c r="T1043" s="150">
        <v>13711.921103794646</v>
      </c>
      <c r="U1043" s="150">
        <v>991.43131259381846</v>
      </c>
      <c r="V1043" s="150">
        <v>11915.599561812814</v>
      </c>
      <c r="W1043" s="150">
        <v>11531.002513721833</v>
      </c>
      <c r="X1043" s="150">
        <v>13922.150601591253</v>
      </c>
      <c r="Y1043" s="150">
        <v>127942.11978771929</v>
      </c>
      <c r="Z1043" s="150">
        <v>14988.302557146591</v>
      </c>
      <c r="AA1043" s="150">
        <v>135096.30666552004</v>
      </c>
      <c r="AB1043" s="150">
        <v>9496.322920977027</v>
      </c>
      <c r="AC1043" s="150">
        <v>19466.204390200295</v>
      </c>
      <c r="AD1043" s="150">
        <v>35823.677428757241</v>
      </c>
      <c r="AE1043" s="150">
        <v>18575.484046368114</v>
      </c>
      <c r="AF1043" s="150">
        <v>62218.714619549217</v>
      </c>
      <c r="AG1043" s="150">
        <v>240087.09853562992</v>
      </c>
      <c r="AH1043" s="150">
        <v>47071.56188375919</v>
      </c>
      <c r="AI1043" s="150">
        <v>23132.62349380691</v>
      </c>
      <c r="AJ1043" s="150">
        <v>37301.399010219589</v>
      </c>
      <c r="AK1043" s="150">
        <v>3533.1111456813164</v>
      </c>
      <c r="AL1043" s="150">
        <v>1013253.5625</v>
      </c>
      <c r="AM1043" s="150">
        <v>789349.875</v>
      </c>
      <c r="AN1043" s="150">
        <v>223903.65625</v>
      </c>
      <c r="AO1043" s="5" t="s">
        <v>1901</v>
      </c>
    </row>
    <row r="1044" spans="1:41" ht="14.25" x14ac:dyDescent="0.45">
      <c r="A1044" s="150">
        <v>2016</v>
      </c>
      <c r="B1044" s="5" t="s">
        <v>582</v>
      </c>
      <c r="C1044" s="5" t="s">
        <v>171</v>
      </c>
      <c r="D1044" s="5" t="s">
        <v>84</v>
      </c>
      <c r="E1044" s="5" t="s">
        <v>85</v>
      </c>
      <c r="F1044" s="5" t="s">
        <v>86</v>
      </c>
      <c r="G1044" s="5" t="s">
        <v>87</v>
      </c>
      <c r="H1044" s="5" t="s">
        <v>131</v>
      </c>
      <c r="I1044" s="150">
        <v>15904.30778488841</v>
      </c>
      <c r="J1044" s="150">
        <v>31222.583788285217</v>
      </c>
      <c r="K1044" s="150">
        <v>1354.2755943998843</v>
      </c>
      <c r="L1044" s="150">
        <v>2599.4745053523825</v>
      </c>
      <c r="M1044" s="150">
        <v>16525.642832154354</v>
      </c>
      <c r="N1044" s="150">
        <v>21205.075321052766</v>
      </c>
      <c r="O1044" s="150">
        <v>11641.411065793565</v>
      </c>
      <c r="P1044" s="150">
        <v>8727.9690325935626</v>
      </c>
      <c r="Q1044" s="150">
        <v>7016.0540727946682</v>
      </c>
      <c r="R1044" s="150">
        <v>9259.3858837430816</v>
      </c>
      <c r="S1044" s="150">
        <v>24652.563039699813</v>
      </c>
      <c r="T1044" s="150">
        <v>12856.815790857792</v>
      </c>
      <c r="U1044" s="150">
        <v>725.70415198674766</v>
      </c>
      <c r="V1044" s="150">
        <v>9041.1572658287423</v>
      </c>
      <c r="W1044" s="150">
        <v>11142.908136774977</v>
      </c>
      <c r="X1044" s="150">
        <v>10859.12878518208</v>
      </c>
      <c r="Y1044" s="150">
        <v>124051.01252618321</v>
      </c>
      <c r="Z1044" s="150">
        <v>14404.31857558569</v>
      </c>
      <c r="AA1044" s="150">
        <v>132604.14498180529</v>
      </c>
      <c r="AB1044" s="150">
        <v>0</v>
      </c>
      <c r="AC1044" s="150">
        <v>18874.178172540862</v>
      </c>
      <c r="AD1044" s="150">
        <v>27629.954256749043</v>
      </c>
      <c r="AE1044" s="150">
        <v>17355.493911744605</v>
      </c>
      <c r="AF1044" s="150">
        <v>54624.246394450747</v>
      </c>
      <c r="AG1044" s="150">
        <v>180825.37825242709</v>
      </c>
      <c r="AH1044" s="150">
        <v>44616.800965247574</v>
      </c>
      <c r="AI1044" s="150">
        <v>22428.724168095036</v>
      </c>
      <c r="AJ1044" s="150">
        <v>33295.0296514972</v>
      </c>
      <c r="AK1044" s="150">
        <v>3425.323597377449</v>
      </c>
      <c r="AL1044" s="150">
        <v>868869.0625</v>
      </c>
      <c r="AM1044" s="150">
        <v>681735.5</v>
      </c>
      <c r="AN1044" s="150">
        <v>187133.53125</v>
      </c>
      <c r="AO1044" s="5" t="s">
        <v>583</v>
      </c>
    </row>
    <row r="1045" spans="1:41" ht="14.25" x14ac:dyDescent="0.45">
      <c r="A1045" s="150">
        <v>2016</v>
      </c>
      <c r="B1045" s="5" t="s">
        <v>1478</v>
      </c>
      <c r="C1045" s="5" t="s">
        <v>171</v>
      </c>
      <c r="D1045" s="5" t="s">
        <v>84</v>
      </c>
      <c r="E1045" s="5" t="s">
        <v>85</v>
      </c>
      <c r="F1045" s="5" t="s">
        <v>86</v>
      </c>
      <c r="G1045" s="5" t="s">
        <v>88</v>
      </c>
      <c r="H1045" s="5" t="s">
        <v>131</v>
      </c>
      <c r="I1045" s="150">
        <v>19945.080000000002</v>
      </c>
      <c r="J1045" s="150">
        <v>39028.936565374999</v>
      </c>
      <c r="K1045" s="150">
        <v>1178.3149000000001</v>
      </c>
      <c r="L1045" s="150">
        <v>3100</v>
      </c>
      <c r="M1045" s="150">
        <v>16546.991299610068</v>
      </c>
      <c r="N1045" s="150">
        <v>19944.015998474999</v>
      </c>
      <c r="O1045" s="150">
        <v>16266.70156812381</v>
      </c>
      <c r="P1045" s="150">
        <v>9848.5184016000003</v>
      </c>
      <c r="Q1045" s="150">
        <v>5518.2379984335312</v>
      </c>
      <c r="R1045" s="150">
        <v>9291.1478929649966</v>
      </c>
      <c r="S1045" s="150">
        <v>23477.862087000001</v>
      </c>
      <c r="T1045" s="150">
        <v>11936.5</v>
      </c>
      <c r="U1045" s="150">
        <v>869.61</v>
      </c>
      <c r="V1045" s="150">
        <v>9873</v>
      </c>
      <c r="W1045" s="150">
        <v>10014</v>
      </c>
      <c r="X1045" s="150">
        <v>12090.572</v>
      </c>
      <c r="Y1045" s="150">
        <v>111110.234</v>
      </c>
      <c r="Z1045" s="150">
        <v>13016.4625</v>
      </c>
      <c r="AA1045" s="150">
        <v>120025.6286818935</v>
      </c>
      <c r="AB1045" s="150">
        <v>1602</v>
      </c>
      <c r="AC1045" s="150">
        <v>16905.257850000002</v>
      </c>
      <c r="AD1045" s="150">
        <v>31110.764683701898</v>
      </c>
      <c r="AE1045" s="150">
        <v>16468.55676798903</v>
      </c>
      <c r="AF1045" s="150">
        <v>55751.567000000003</v>
      </c>
      <c r="AG1045" s="150">
        <v>214611.5129861609</v>
      </c>
      <c r="AH1045" s="150">
        <v>41798.668337488387</v>
      </c>
      <c r="AI1045" s="150">
        <v>20089.328000000001</v>
      </c>
      <c r="AJ1045" s="150">
        <v>32956.642547107702</v>
      </c>
      <c r="AK1045" s="150">
        <v>3068.3</v>
      </c>
      <c r="AL1045" s="150">
        <v>887444.375</v>
      </c>
      <c r="AM1045" s="150">
        <v>698264.375</v>
      </c>
      <c r="AN1045" s="150">
        <v>189180</v>
      </c>
      <c r="AO1045" s="5" t="s">
        <v>1905</v>
      </c>
    </row>
    <row r="1046" spans="1:41" ht="14.25" x14ac:dyDescent="0.45">
      <c r="A1046" s="150">
        <v>2016</v>
      </c>
      <c r="B1046" s="5" t="s">
        <v>582</v>
      </c>
      <c r="C1046" s="5" t="s">
        <v>171</v>
      </c>
      <c r="D1046" s="5" t="s">
        <v>84</v>
      </c>
      <c r="E1046" s="5" t="s">
        <v>85</v>
      </c>
      <c r="F1046" s="5" t="s">
        <v>86</v>
      </c>
      <c r="G1046" s="5" t="s">
        <v>88</v>
      </c>
      <c r="H1046" s="5" t="s">
        <v>131</v>
      </c>
      <c r="I1046" s="150">
        <v>14245.199000000001</v>
      </c>
      <c r="J1046" s="150">
        <v>27965.5</v>
      </c>
      <c r="K1046" s="150">
        <v>1178.3149000000001</v>
      </c>
      <c r="L1046" s="150">
        <v>2328.3020000000001</v>
      </c>
      <c r="M1046" s="150">
        <v>14803</v>
      </c>
      <c r="N1046" s="150">
        <v>18993</v>
      </c>
      <c r="O1046" s="150">
        <v>10427</v>
      </c>
      <c r="P1046" s="150">
        <v>10662.344800000001</v>
      </c>
      <c r="Q1046" s="150">
        <v>6345.3445300000003</v>
      </c>
      <c r="R1046" s="150">
        <v>8293.4634009685415</v>
      </c>
      <c r="S1046" s="150">
        <v>22080.851999999999</v>
      </c>
      <c r="T1046" s="150">
        <v>11515.615889999999</v>
      </c>
      <c r="U1046" s="150">
        <v>650</v>
      </c>
      <c r="V1046" s="150">
        <v>8097</v>
      </c>
      <c r="W1046" s="150">
        <v>8109.5</v>
      </c>
      <c r="X1046" s="150">
        <v>9726</v>
      </c>
      <c r="Y1046" s="150">
        <v>111110.234</v>
      </c>
      <c r="Z1046" s="150">
        <v>12901.685967343999</v>
      </c>
      <c r="AA1046" s="150">
        <v>118771.11906030191</v>
      </c>
      <c r="AB1046" s="150">
        <v>0</v>
      </c>
      <c r="AC1046" s="150">
        <v>16905.257850000002</v>
      </c>
      <c r="AD1046" s="150">
        <v>24747.647120000001</v>
      </c>
      <c r="AE1046" s="150">
        <v>15545</v>
      </c>
      <c r="AF1046" s="150">
        <v>48925.943249999997</v>
      </c>
      <c r="AG1046" s="150">
        <v>161962</v>
      </c>
      <c r="AH1046" s="150">
        <v>39962.45653000001</v>
      </c>
      <c r="AI1046" s="150">
        <v>20089</v>
      </c>
      <c r="AJ1046" s="150">
        <v>29821.752037968748</v>
      </c>
      <c r="AK1046" s="150">
        <v>3068</v>
      </c>
      <c r="AL1046" s="150">
        <v>779230.5</v>
      </c>
      <c r="AM1046" s="150">
        <v>613523.125</v>
      </c>
      <c r="AN1046" s="150">
        <v>165707.390625</v>
      </c>
      <c r="AO1046" s="5" t="s">
        <v>586</v>
      </c>
    </row>
    <row r="1047" spans="1:41" ht="14.25" x14ac:dyDescent="0.45">
      <c r="A1047" s="150">
        <v>2016</v>
      </c>
      <c r="B1047" s="5" t="s">
        <v>1476</v>
      </c>
      <c r="C1047" s="5" t="s">
        <v>171</v>
      </c>
      <c r="D1047" s="5" t="s">
        <v>84</v>
      </c>
      <c r="E1047" s="5" t="s">
        <v>85</v>
      </c>
      <c r="F1047" s="5" t="s">
        <v>86</v>
      </c>
      <c r="G1047" s="5" t="s">
        <v>88</v>
      </c>
      <c r="H1047" s="5" t="s">
        <v>131</v>
      </c>
      <c r="I1047" s="150">
        <v>12163.5</v>
      </c>
      <c r="J1047" s="150">
        <v>31490.885999999999</v>
      </c>
      <c r="K1047" s="150">
        <v>1027</v>
      </c>
      <c r="L1047" s="150">
        <v>3133.7472240000002</v>
      </c>
      <c r="M1047" s="150">
        <v>13356</v>
      </c>
      <c r="N1047" s="150">
        <v>18472.64453330078</v>
      </c>
      <c r="O1047" s="150">
        <v>10143.6420153125</v>
      </c>
      <c r="P1047" s="150">
        <v>9268.0149999999994</v>
      </c>
      <c r="Q1047" s="150">
        <v>2501.0226395999998</v>
      </c>
      <c r="R1047" s="150">
        <v>9759.8112282422371</v>
      </c>
      <c r="S1047" s="150">
        <v>22095</v>
      </c>
      <c r="T1047" s="150">
        <v>13196.61875</v>
      </c>
      <c r="U1047" s="150">
        <v>890</v>
      </c>
      <c r="V1047" s="150">
        <v>8702.5443749999995</v>
      </c>
      <c r="W1047" s="150">
        <v>6352.5830400000004</v>
      </c>
      <c r="X1047" s="150">
        <v>15334.1098905</v>
      </c>
      <c r="Y1047" s="150">
        <v>92038</v>
      </c>
      <c r="Z1047" s="150">
        <v>10801.465344</v>
      </c>
      <c r="AA1047" s="150">
        <v>113632.2094666276</v>
      </c>
      <c r="AB1047" s="150">
        <v>1800</v>
      </c>
      <c r="AC1047" s="150">
        <v>15020.38848</v>
      </c>
      <c r="AD1047" s="150">
        <v>22393.954100888019</v>
      </c>
      <c r="AE1047" s="150">
        <v>22975.637206477979</v>
      </c>
      <c r="AF1047" s="150">
        <v>40779.613929528001</v>
      </c>
      <c r="AG1047" s="150">
        <v>162310.33269039949</v>
      </c>
      <c r="AH1047" s="150">
        <v>41563.342297547293</v>
      </c>
      <c r="AI1047" s="150">
        <v>5808.2939999999999</v>
      </c>
      <c r="AJ1047" s="150">
        <v>37191.995735704157</v>
      </c>
      <c r="AK1047" s="150">
        <v>2181</v>
      </c>
      <c r="AL1047" s="150">
        <v>746383.375</v>
      </c>
      <c r="AM1047" s="150">
        <v>591131.8125</v>
      </c>
      <c r="AN1047" s="150">
        <v>155251.546875</v>
      </c>
      <c r="AO1047" s="5" t="s">
        <v>1903</v>
      </c>
    </row>
    <row r="1048" spans="1:41" ht="14.25" x14ac:dyDescent="0.45">
      <c r="A1048" s="150">
        <v>2016</v>
      </c>
      <c r="B1048" s="5" t="s">
        <v>1477</v>
      </c>
      <c r="C1048" s="5" t="s">
        <v>171</v>
      </c>
      <c r="D1048" s="5" t="s">
        <v>84</v>
      </c>
      <c r="E1048" s="5" t="s">
        <v>85</v>
      </c>
      <c r="F1048" s="5" t="s">
        <v>86</v>
      </c>
      <c r="G1048" s="5" t="s">
        <v>88</v>
      </c>
      <c r="H1048" s="5" t="s">
        <v>131</v>
      </c>
      <c r="I1048" s="150">
        <v>11803.044239999999</v>
      </c>
      <c r="J1048" s="150">
        <v>31817.279999999999</v>
      </c>
      <c r="K1048" s="150">
        <v>1219.336139</v>
      </c>
      <c r="L1048" s="150">
        <v>3610.46</v>
      </c>
      <c r="M1048" s="150">
        <v>26924.830241243591</v>
      </c>
      <c r="N1048" s="150">
        <v>16535.708467199998</v>
      </c>
      <c r="O1048" s="150">
        <v>12141</v>
      </c>
      <c r="P1048" s="150">
        <v>8581</v>
      </c>
      <c r="Q1048" s="150">
        <v>5749.4927456736004</v>
      </c>
      <c r="R1048" s="150">
        <v>11020.195571849221</v>
      </c>
      <c r="S1048" s="150">
        <v>24249.21696755118</v>
      </c>
      <c r="T1048" s="150">
        <v>12242.45</v>
      </c>
      <c r="U1048" s="150">
        <v>916.87799999999993</v>
      </c>
      <c r="V1048" s="150">
        <v>10602</v>
      </c>
      <c r="W1048" s="150">
        <v>7741.29</v>
      </c>
      <c r="X1048" s="150">
        <v>14665.107</v>
      </c>
      <c r="Y1048" s="150">
        <v>114064</v>
      </c>
      <c r="Z1048" s="150">
        <v>14123.436</v>
      </c>
      <c r="AA1048" s="150">
        <v>122123.7185958418</v>
      </c>
      <c r="AB1048" s="150">
        <v>1552</v>
      </c>
      <c r="AC1048" s="150">
        <v>17079.599999999999</v>
      </c>
      <c r="AD1048" s="150">
        <v>22261.439256610262</v>
      </c>
      <c r="AE1048" s="150">
        <v>16985.448</v>
      </c>
      <c r="AF1048" s="150">
        <v>49956.789166681643</v>
      </c>
      <c r="AG1048" s="150">
        <v>194205</v>
      </c>
      <c r="AH1048" s="150">
        <v>60786.129493254353</v>
      </c>
      <c r="AI1048" s="150">
        <v>9649.2000000000007</v>
      </c>
      <c r="AJ1048" s="150">
        <v>40551.439265046887</v>
      </c>
      <c r="AK1048" s="150">
        <v>2567.7781799999998</v>
      </c>
      <c r="AL1048" s="150">
        <v>865725.25</v>
      </c>
      <c r="AM1048" s="150">
        <v>669725.4375</v>
      </c>
      <c r="AN1048" s="150">
        <v>195999.78125</v>
      </c>
      <c r="AO1048" s="5" t="s">
        <v>1904</v>
      </c>
    </row>
    <row r="1049" spans="1:41" ht="14.25" x14ac:dyDescent="0.45">
      <c r="A1049" s="150">
        <v>2016</v>
      </c>
      <c r="B1049" s="5" t="s">
        <v>1476</v>
      </c>
      <c r="C1049" s="5" t="s">
        <v>171</v>
      </c>
      <c r="D1049" s="5" t="s">
        <v>84</v>
      </c>
      <c r="E1049" s="5" t="s">
        <v>27</v>
      </c>
      <c r="F1049" s="5" t="s">
        <v>27</v>
      </c>
      <c r="G1049" s="5" t="s">
        <v>87</v>
      </c>
      <c r="H1049" s="5" t="s">
        <v>131</v>
      </c>
      <c r="I1049" s="150">
        <v>0</v>
      </c>
      <c r="J1049" s="150">
        <v>2813.7588200612263</v>
      </c>
      <c r="K1049" s="150">
        <v>96.775883751030989</v>
      </c>
      <c r="L1049" s="150">
        <v>145.1638256265465</v>
      </c>
      <c r="M1049" s="150">
        <v>211.69724570538028</v>
      </c>
      <c r="N1049" s="150">
        <v>0</v>
      </c>
      <c r="O1049" s="150">
        <v>63.509173711614089</v>
      </c>
      <c r="P1049" s="150">
        <v>0</v>
      </c>
      <c r="Q1049" s="150">
        <v>6.9557666446053528</v>
      </c>
      <c r="R1049" s="150">
        <v>23.763354546022068</v>
      </c>
      <c r="S1049" s="150">
        <v>0</v>
      </c>
      <c r="T1049" s="150">
        <v>241.93970937757749</v>
      </c>
      <c r="U1049" s="150">
        <v>0</v>
      </c>
      <c r="V1049" s="150">
        <v>1209.6985468878875</v>
      </c>
      <c r="W1049" s="150">
        <v>0</v>
      </c>
      <c r="X1049" s="150">
        <v>94.356486657255218</v>
      </c>
      <c r="Y1049" s="150">
        <v>7225.5294205613518</v>
      </c>
      <c r="Z1049" s="150">
        <v>72.581912813273249</v>
      </c>
      <c r="AA1049" s="150">
        <v>2762.34916332893</v>
      </c>
      <c r="AB1049" s="150">
        <v>664.12450224145016</v>
      </c>
      <c r="AC1049" s="150">
        <v>63.439349911487717</v>
      </c>
      <c r="AD1049" s="150">
        <v>69.557666446053517</v>
      </c>
      <c r="AE1049" s="150">
        <v>0</v>
      </c>
      <c r="AF1049" s="150">
        <v>1703.2555540181454</v>
      </c>
      <c r="AG1049" s="150">
        <v>23901.551866672493</v>
      </c>
      <c r="AH1049" s="150">
        <v>3145.2162219085071</v>
      </c>
      <c r="AI1049" s="150">
        <v>1013.7273822920497</v>
      </c>
      <c r="AJ1049" s="150">
        <v>1325.0499942541373</v>
      </c>
      <c r="AK1049" s="150">
        <v>0</v>
      </c>
      <c r="AL1049" s="150">
        <v>46854</v>
      </c>
      <c r="AM1049" s="150">
        <v>41253.1015625</v>
      </c>
      <c r="AN1049" s="150">
        <v>5600.904296875</v>
      </c>
      <c r="AO1049" s="5" t="s">
        <v>1907</v>
      </c>
    </row>
    <row r="1050" spans="1:41" ht="14.25" x14ac:dyDescent="0.45">
      <c r="A1050" s="150">
        <v>2016</v>
      </c>
      <c r="B1050" s="5" t="s">
        <v>582</v>
      </c>
      <c r="C1050" s="5" t="s">
        <v>171</v>
      </c>
      <c r="D1050" s="5" t="s">
        <v>84</v>
      </c>
      <c r="E1050" s="5" t="s">
        <v>27</v>
      </c>
      <c r="F1050" s="5" t="s">
        <v>27</v>
      </c>
      <c r="G1050" s="5" t="s">
        <v>87</v>
      </c>
      <c r="H1050" s="5" t="s">
        <v>131</v>
      </c>
      <c r="I1050" s="150">
        <v>552.65162343606164</v>
      </c>
      <c r="J1050" s="150">
        <v>589.21594801693243</v>
      </c>
      <c r="K1050" s="150">
        <v>89.317434090676628</v>
      </c>
      <c r="L1050" s="150">
        <v>70.182290304675291</v>
      </c>
      <c r="M1050" s="150">
        <v>66.988075568007474</v>
      </c>
      <c r="N1050" s="150">
        <v>0</v>
      </c>
      <c r="O1050" s="150">
        <v>62.522203863473642</v>
      </c>
      <c r="P1050" s="150">
        <v>502.41056676005604</v>
      </c>
      <c r="Q1050" s="150">
        <v>6.162634999954415</v>
      </c>
      <c r="R1050" s="150">
        <v>0</v>
      </c>
      <c r="S1050" s="150">
        <v>0</v>
      </c>
      <c r="T1050" s="150">
        <v>43.415887279325077</v>
      </c>
      <c r="U1050" s="150">
        <v>0</v>
      </c>
      <c r="V1050" s="150">
        <v>1525.0951870983035</v>
      </c>
      <c r="W1050" s="150">
        <v>0</v>
      </c>
      <c r="X1050" s="150">
        <v>158.53844551095102</v>
      </c>
      <c r="Y1050" s="150">
        <v>18979.954744268784</v>
      </c>
      <c r="Z1050" s="150">
        <v>1351.9904525073916</v>
      </c>
      <c r="AA1050" s="150">
        <v>3901.0572129322318</v>
      </c>
      <c r="AB1050" s="150">
        <v>0</v>
      </c>
      <c r="AC1050" s="150">
        <v>11.957371488889335</v>
      </c>
      <c r="AD1050" s="150">
        <v>16.7246895334792</v>
      </c>
      <c r="AE1050" s="150">
        <v>0</v>
      </c>
      <c r="AF1050" s="150">
        <v>814.50777396285662</v>
      </c>
      <c r="AG1050" s="150">
        <v>21451.81473272826</v>
      </c>
      <c r="AH1050" s="150">
        <v>3299.8041380112427</v>
      </c>
      <c r="AI1050" s="150">
        <v>108.29738883494541</v>
      </c>
      <c r="AJ1050" s="150">
        <v>1492.1154949231902</v>
      </c>
      <c r="AK1050" s="150">
        <v>0</v>
      </c>
      <c r="AL1050" s="150">
        <v>55094.7265625</v>
      </c>
      <c r="AM1050" s="150">
        <v>51249.1171875</v>
      </c>
      <c r="AN1050" s="150">
        <v>3845.608154296875</v>
      </c>
      <c r="AO1050" s="5" t="s">
        <v>587</v>
      </c>
    </row>
    <row r="1051" spans="1:41" ht="14.25" x14ac:dyDescent="0.45">
      <c r="A1051" s="150">
        <v>2016</v>
      </c>
      <c r="B1051" s="5" t="s">
        <v>1478</v>
      </c>
      <c r="C1051" s="5" t="s">
        <v>171</v>
      </c>
      <c r="D1051" s="5" t="s">
        <v>84</v>
      </c>
      <c r="E1051" s="5" t="s">
        <v>27</v>
      </c>
      <c r="F1051" s="5" t="s">
        <v>27</v>
      </c>
      <c r="G1051" s="5" t="s">
        <v>87</v>
      </c>
      <c r="H1051" s="5" t="s">
        <v>131</v>
      </c>
      <c r="I1051" s="150">
        <v>120.9062576333925</v>
      </c>
      <c r="J1051" s="150">
        <v>628.5724174828224</v>
      </c>
      <c r="K1051" s="150">
        <v>92.119053434965707</v>
      </c>
      <c r="L1051" s="150">
        <v>133.91992649006454</v>
      </c>
      <c r="M1051" s="150">
        <v>208.41935839660991</v>
      </c>
      <c r="N1051" s="150">
        <v>60.815847589596423</v>
      </c>
      <c r="O1051" s="150">
        <v>63.331849236538922</v>
      </c>
      <c r="P1051" s="150">
        <v>0</v>
      </c>
      <c r="Q1051" s="150">
        <v>6.2365957062462289</v>
      </c>
      <c r="R1051" s="150">
        <v>41.127702894208376</v>
      </c>
      <c r="S1051" s="150">
        <v>0</v>
      </c>
      <c r="T1051" s="150">
        <v>213.02531106835821</v>
      </c>
      <c r="U1051" s="150">
        <v>0</v>
      </c>
      <c r="V1051" s="150">
        <v>3097.5031717507218</v>
      </c>
      <c r="W1051" s="150">
        <v>0</v>
      </c>
      <c r="X1051" s="150">
        <v>215.32828740423236</v>
      </c>
      <c r="Y1051" s="150">
        <v>19575.298854930214</v>
      </c>
      <c r="Z1051" s="150">
        <v>1264.1267405246756</v>
      </c>
      <c r="AA1051" s="150">
        <v>2847.962745184193</v>
      </c>
      <c r="AB1051" s="150">
        <v>160.05685534325292</v>
      </c>
      <c r="AC1051" s="150">
        <v>12.332438278606036</v>
      </c>
      <c r="AD1051" s="150">
        <v>59.782962702956873</v>
      </c>
      <c r="AE1051" s="150">
        <v>0</v>
      </c>
      <c r="AF1051" s="150">
        <v>440.88045844752469</v>
      </c>
      <c r="AG1051" s="150">
        <v>23272.585296254376</v>
      </c>
      <c r="AH1051" s="150">
        <v>2182.9347806762994</v>
      </c>
      <c r="AI1051" s="150">
        <v>111.69435228989592</v>
      </c>
      <c r="AJ1051" s="150">
        <v>1293.6969566772998</v>
      </c>
      <c r="AK1051" s="150">
        <v>0</v>
      </c>
      <c r="AL1051" s="150">
        <v>56102.65625</v>
      </c>
      <c r="AM1051" s="150">
        <v>52795.96484375</v>
      </c>
      <c r="AN1051" s="150">
        <v>3306.69287109375</v>
      </c>
      <c r="AO1051" s="5" t="s">
        <v>1908</v>
      </c>
    </row>
    <row r="1052" spans="1:41" ht="14.25" x14ac:dyDescent="0.45">
      <c r="A1052" s="150">
        <v>2016</v>
      </c>
      <c r="B1052" s="5" t="s">
        <v>1477</v>
      </c>
      <c r="C1052" s="5" t="s">
        <v>171</v>
      </c>
      <c r="D1052" s="5" t="s">
        <v>84</v>
      </c>
      <c r="E1052" s="5" t="s">
        <v>27</v>
      </c>
      <c r="F1052" s="5" t="s">
        <v>27</v>
      </c>
      <c r="G1052" s="5" t="s">
        <v>87</v>
      </c>
      <c r="H1052" s="5" t="s">
        <v>131</v>
      </c>
      <c r="I1052" s="150">
        <v>0</v>
      </c>
      <c r="J1052" s="150">
        <v>1382.491952900275</v>
      </c>
      <c r="K1052" s="150">
        <v>94.857774889544515</v>
      </c>
      <c r="L1052" s="150">
        <v>150.58671763715191</v>
      </c>
      <c r="M1052" s="150">
        <v>212.68891713515058</v>
      </c>
      <c r="N1052" s="150">
        <v>0</v>
      </c>
      <c r="O1052" s="150">
        <v>62.843275864323239</v>
      </c>
      <c r="P1052" s="150">
        <v>0</v>
      </c>
      <c r="Q1052" s="150">
        <v>6.9639539004612558</v>
      </c>
      <c r="R1052" s="150">
        <v>23.014903204241321</v>
      </c>
      <c r="S1052" s="150">
        <v>0</v>
      </c>
      <c r="T1052" s="150">
        <v>474.28887444772255</v>
      </c>
      <c r="U1052" s="150">
        <v>0</v>
      </c>
      <c r="V1052" s="150">
        <v>1660.0110605670291</v>
      </c>
      <c r="W1052" s="150">
        <v>0</v>
      </c>
      <c r="X1052" s="150">
        <v>35.57166558357919</v>
      </c>
      <c r="Y1052" s="150">
        <v>6521.4720236561852</v>
      </c>
      <c r="Z1052" s="150">
        <v>71.143331167158379</v>
      </c>
      <c r="AA1052" s="150">
        <v>2886.3830701866245</v>
      </c>
      <c r="AB1052" s="150">
        <v>164.81538387058359</v>
      </c>
      <c r="AC1052" s="150">
        <v>12.450082954252718</v>
      </c>
      <c r="AD1052" s="150">
        <v>69.639539004612573</v>
      </c>
      <c r="AE1052" s="150">
        <v>0</v>
      </c>
      <c r="AF1052" s="150">
        <v>1487.1176644730715</v>
      </c>
      <c r="AG1052" s="150">
        <v>24861.037076363496</v>
      </c>
      <c r="AH1052" s="150">
        <v>3082.8776839101965</v>
      </c>
      <c r="AI1052" s="150">
        <v>0</v>
      </c>
      <c r="AJ1052" s="150">
        <v>1293.0581435287359</v>
      </c>
      <c r="AK1052" s="150">
        <v>0</v>
      </c>
      <c r="AL1052" s="150">
        <v>44553.3125</v>
      </c>
      <c r="AM1052" s="150">
        <v>40355.73046875</v>
      </c>
      <c r="AN1052" s="150">
        <v>4197.5830078125</v>
      </c>
      <c r="AO1052" s="5" t="s">
        <v>1906</v>
      </c>
    </row>
    <row r="1053" spans="1:41" ht="14.25" x14ac:dyDescent="0.45">
      <c r="A1053" s="150">
        <v>2016</v>
      </c>
      <c r="B1053" s="5" t="s">
        <v>1476</v>
      </c>
      <c r="C1053" s="5" t="s">
        <v>171</v>
      </c>
      <c r="D1053" s="5" t="s">
        <v>84</v>
      </c>
      <c r="E1053" s="5" t="s">
        <v>27</v>
      </c>
      <c r="F1053" s="5" t="s">
        <v>27</v>
      </c>
      <c r="G1053" s="5" t="s">
        <v>88</v>
      </c>
      <c r="H1053" s="5" t="s">
        <v>131</v>
      </c>
      <c r="I1053" s="150">
        <v>0</v>
      </c>
      <c r="J1053" s="150">
        <v>2377.172</v>
      </c>
      <c r="K1053" s="150">
        <v>85</v>
      </c>
      <c r="L1053" s="150">
        <v>127.34496</v>
      </c>
      <c r="M1053" s="150">
        <v>183.75</v>
      </c>
      <c r="N1053" s="150">
        <v>0</v>
      </c>
      <c r="O1053" s="150">
        <v>56.536757812499992</v>
      </c>
      <c r="P1053" s="150">
        <v>0</v>
      </c>
      <c r="Q1053" s="150">
        <v>6.0409499999999996</v>
      </c>
      <c r="R1053" s="150">
        <v>20.512266621259378</v>
      </c>
      <c r="S1053" s="150">
        <v>0</v>
      </c>
      <c r="T1053" s="150">
        <v>210.125</v>
      </c>
      <c r="U1053" s="150"/>
      <c r="V1053" s="150">
        <v>1050.625</v>
      </c>
      <c r="W1053" s="150">
        <v>0</v>
      </c>
      <c r="X1053" s="150">
        <v>84.872</v>
      </c>
      <c r="Y1053" s="150">
        <v>6862</v>
      </c>
      <c r="Z1053" s="150">
        <v>63.037439999999997</v>
      </c>
      <c r="AA1053" s="150">
        <v>2439.1070052974001</v>
      </c>
      <c r="AB1053" s="150">
        <v>134</v>
      </c>
      <c r="AC1053" s="150">
        <v>56.474589999999999</v>
      </c>
      <c r="AD1053" s="150">
        <v>60.409499999999987</v>
      </c>
      <c r="AE1053" s="150">
        <v>0</v>
      </c>
      <c r="AF1053" s="150">
        <v>1494.1808639999999</v>
      </c>
      <c r="AG1053" s="150">
        <v>20831.494485667281</v>
      </c>
      <c r="AH1053" s="150">
        <v>2775.5</v>
      </c>
      <c r="AI1053" s="150">
        <v>871.85519999999997</v>
      </c>
      <c r="AJ1053" s="150">
        <v>1170.968077408078</v>
      </c>
      <c r="AK1053" s="150">
        <v>0</v>
      </c>
      <c r="AL1053" s="150">
        <v>40961.0078125</v>
      </c>
      <c r="AM1053" s="150">
        <v>36498.95703125</v>
      </c>
      <c r="AN1053" s="150">
        <v>4462.04833984375</v>
      </c>
      <c r="AO1053" s="5" t="s">
        <v>1910</v>
      </c>
    </row>
    <row r="1054" spans="1:41" ht="14.25" x14ac:dyDescent="0.45">
      <c r="A1054" s="150">
        <v>2016</v>
      </c>
      <c r="B1054" s="5" t="s">
        <v>1477</v>
      </c>
      <c r="C1054" s="5" t="s">
        <v>171</v>
      </c>
      <c r="D1054" s="5" t="s">
        <v>84</v>
      </c>
      <c r="E1054" s="5" t="s">
        <v>27</v>
      </c>
      <c r="F1054" s="5" t="s">
        <v>27</v>
      </c>
      <c r="G1054" s="5" t="s">
        <v>88</v>
      </c>
      <c r="H1054" s="5" t="s">
        <v>131</v>
      </c>
      <c r="I1054" s="150">
        <v>0</v>
      </c>
      <c r="J1054" s="150">
        <v>1219</v>
      </c>
      <c r="K1054" s="150">
        <v>83.535195999999999</v>
      </c>
      <c r="L1054" s="150">
        <v>131.572</v>
      </c>
      <c r="M1054" s="150">
        <v>183.859375</v>
      </c>
      <c r="N1054" s="150">
        <v>0</v>
      </c>
      <c r="O1054" s="150">
        <v>55</v>
      </c>
      <c r="P1054" s="150">
        <v>0</v>
      </c>
      <c r="Q1054" s="150">
        <v>6.3646892693999986</v>
      </c>
      <c r="R1054" s="150">
        <v>20.23093145402785</v>
      </c>
      <c r="S1054" s="150">
        <v>0</v>
      </c>
      <c r="T1054" s="150">
        <v>414.4</v>
      </c>
      <c r="U1054" s="150"/>
      <c r="V1054" s="150">
        <v>1457</v>
      </c>
      <c r="W1054" s="150">
        <v>0</v>
      </c>
      <c r="X1054" s="150">
        <v>30.9</v>
      </c>
      <c r="Y1054" s="150">
        <v>5847</v>
      </c>
      <c r="Z1054" s="150">
        <v>65.040000000000006</v>
      </c>
      <c r="AA1054" s="150">
        <v>2539.8093225011771</v>
      </c>
      <c r="AB1054" s="150">
        <v>139</v>
      </c>
      <c r="AC1054" s="150">
        <v>11</v>
      </c>
      <c r="AD1054" s="150">
        <v>63.646892694000002</v>
      </c>
      <c r="AE1054" s="150">
        <v>0</v>
      </c>
      <c r="AF1054" s="150">
        <v>1302.1223854262021</v>
      </c>
      <c r="AG1054" s="150">
        <v>21982</v>
      </c>
      <c r="AH1054" s="150">
        <v>2791.793526438873</v>
      </c>
      <c r="AI1054" s="150">
        <v>0</v>
      </c>
      <c r="AJ1054" s="150">
        <v>1170.968077408078</v>
      </c>
      <c r="AK1054" s="150">
        <v>0</v>
      </c>
      <c r="AL1054" s="150">
        <v>39514.2421875</v>
      </c>
      <c r="AM1054" s="150">
        <v>35752.109375</v>
      </c>
      <c r="AN1054" s="150">
        <v>3762.135009765625</v>
      </c>
      <c r="AO1054" s="5" t="s">
        <v>1909</v>
      </c>
    </row>
    <row r="1055" spans="1:41" ht="14.25" x14ac:dyDescent="0.45">
      <c r="A1055" s="150">
        <v>2016</v>
      </c>
      <c r="B1055" s="5" t="s">
        <v>1478</v>
      </c>
      <c r="C1055" s="5" t="s">
        <v>171</v>
      </c>
      <c r="D1055" s="5" t="s">
        <v>84</v>
      </c>
      <c r="E1055" s="5" t="s">
        <v>27</v>
      </c>
      <c r="F1055" s="5" t="s">
        <v>27</v>
      </c>
      <c r="G1055" s="5" t="s">
        <v>88</v>
      </c>
      <c r="H1055" s="5" t="s">
        <v>131</v>
      </c>
      <c r="I1055" s="150">
        <v>107.1</v>
      </c>
      <c r="J1055" s="150">
        <v>556.25</v>
      </c>
      <c r="K1055" s="150">
        <v>71.5715</v>
      </c>
      <c r="L1055" s="150">
        <v>120</v>
      </c>
      <c r="M1055" s="150">
        <v>181</v>
      </c>
      <c r="N1055" s="150">
        <v>53.871299999999998</v>
      </c>
      <c r="O1055" s="150">
        <v>55.841500000000003</v>
      </c>
      <c r="P1055" s="150">
        <v>0</v>
      </c>
      <c r="Q1055" s="150">
        <v>5.4161179245283027</v>
      </c>
      <c r="R1055" s="150">
        <v>36.462786550247984</v>
      </c>
      <c r="S1055" s="150">
        <v>0</v>
      </c>
      <c r="T1055" s="150">
        <v>185</v>
      </c>
      <c r="U1055" s="150"/>
      <c r="V1055" s="150">
        <v>2690</v>
      </c>
      <c r="W1055" s="150">
        <v>0</v>
      </c>
      <c r="X1055" s="150">
        <v>187</v>
      </c>
      <c r="Y1055" s="150">
        <v>17000</v>
      </c>
      <c r="Z1055" s="150">
        <v>1097.82</v>
      </c>
      <c r="AA1055" s="150">
        <v>2530.2580610117252</v>
      </c>
      <c r="AB1055" s="150">
        <v>139</v>
      </c>
      <c r="AC1055" s="150">
        <v>10.71</v>
      </c>
      <c r="AD1055" s="150">
        <v>51.917999999999999</v>
      </c>
      <c r="AE1055" s="150">
        <v>0</v>
      </c>
      <c r="AF1055" s="150">
        <v>395.0543910851685</v>
      </c>
      <c r="AG1055" s="150">
        <v>20803.1367449235</v>
      </c>
      <c r="AH1055" s="150">
        <v>1938.405339622645</v>
      </c>
      <c r="AI1055" s="150">
        <v>97</v>
      </c>
      <c r="AJ1055" s="150">
        <v>1143.0148883374691</v>
      </c>
      <c r="AK1055" s="150"/>
      <c r="AL1055" s="150">
        <v>49455.8359375</v>
      </c>
      <c r="AM1055" s="150">
        <v>46549.09765625</v>
      </c>
      <c r="AN1055" s="150">
        <v>2906.736328125</v>
      </c>
      <c r="AO1055" s="5" t="s">
        <v>1911</v>
      </c>
    </row>
    <row r="1056" spans="1:41" ht="14.25" x14ac:dyDescent="0.45">
      <c r="A1056" s="150">
        <v>2016</v>
      </c>
      <c r="B1056" s="5" t="s">
        <v>582</v>
      </c>
      <c r="C1056" s="5" t="s">
        <v>171</v>
      </c>
      <c r="D1056" s="5" t="s">
        <v>84</v>
      </c>
      <c r="E1056" s="5" t="s">
        <v>27</v>
      </c>
      <c r="F1056" s="5" t="s">
        <v>27</v>
      </c>
      <c r="G1056" s="5" t="s">
        <v>88</v>
      </c>
      <c r="H1056" s="5" t="s">
        <v>131</v>
      </c>
      <c r="I1056" s="150">
        <v>495</v>
      </c>
      <c r="J1056" s="150">
        <v>527.75</v>
      </c>
      <c r="K1056" s="150">
        <v>71.5715</v>
      </c>
      <c r="L1056" s="150">
        <v>62.860999999999997</v>
      </c>
      <c r="M1056" s="150">
        <v>60</v>
      </c>
      <c r="N1056" s="150">
        <v>0</v>
      </c>
      <c r="O1056" s="150">
        <v>56</v>
      </c>
      <c r="P1056" s="150">
        <v>0</v>
      </c>
      <c r="Q1056" s="150">
        <v>5.5197599999999998</v>
      </c>
      <c r="R1056" s="150">
        <v>0</v>
      </c>
      <c r="S1056" s="150">
        <v>0</v>
      </c>
      <c r="T1056" s="150">
        <v>38.88682</v>
      </c>
      <c r="U1056" s="150"/>
      <c r="V1056" s="150">
        <v>1366</v>
      </c>
      <c r="W1056" s="150">
        <v>0</v>
      </c>
      <c r="X1056" s="150">
        <v>142</v>
      </c>
      <c r="Y1056" s="150">
        <v>17000</v>
      </c>
      <c r="Z1056" s="150">
        <v>1210.9532400000001</v>
      </c>
      <c r="AA1056" s="150">
        <v>3494.105940367082</v>
      </c>
      <c r="AB1056" s="150"/>
      <c r="AC1056" s="150">
        <v>10.71</v>
      </c>
      <c r="AD1056" s="150">
        <v>14.98</v>
      </c>
      <c r="AE1056" s="150"/>
      <c r="AF1056" s="150">
        <v>729.53978784115452</v>
      </c>
      <c r="AG1056" s="150">
        <v>19214</v>
      </c>
      <c r="AH1056" s="150">
        <v>2955.5745048933882</v>
      </c>
      <c r="AI1056" s="150">
        <v>97</v>
      </c>
      <c r="AJ1056" s="150">
        <v>1336.4606900000001</v>
      </c>
      <c r="AK1056" s="150"/>
      <c r="AL1056" s="150">
        <v>48888.9140625</v>
      </c>
      <c r="AM1056" s="150">
        <v>45452.8984375</v>
      </c>
      <c r="AN1056" s="150">
        <v>3436.012939453125</v>
      </c>
      <c r="AO1056" s="5" t="s">
        <v>590</v>
      </c>
    </row>
    <row r="1057" spans="1:41" ht="14.25" x14ac:dyDescent="0.45">
      <c r="A1057" s="150">
        <v>2016</v>
      </c>
      <c r="B1057" s="5" t="s">
        <v>1478</v>
      </c>
      <c r="C1057" s="5" t="s">
        <v>171</v>
      </c>
      <c r="D1057" s="5" t="s">
        <v>84</v>
      </c>
      <c r="E1057" s="5" t="s">
        <v>109</v>
      </c>
      <c r="F1057" s="5" t="s">
        <v>109</v>
      </c>
      <c r="G1057" s="5" t="s">
        <v>87</v>
      </c>
      <c r="H1057" s="5" t="s">
        <v>131</v>
      </c>
      <c r="I1057" s="150">
        <v>5802.3488782349023</v>
      </c>
      <c r="J1057" s="150">
        <v>21232.55369662078</v>
      </c>
      <c r="K1057" s="150">
        <v>817.55659923532062</v>
      </c>
      <c r="L1057" s="150">
        <v>1785.5990198675267</v>
      </c>
      <c r="M1057" s="150">
        <v>4696.6323649733295</v>
      </c>
      <c r="N1057" s="150">
        <v>9200.376563355012</v>
      </c>
      <c r="O1057" s="150">
        <v>9438.4854249501859</v>
      </c>
      <c r="P1057" s="150">
        <v>9877.060744497694</v>
      </c>
      <c r="Q1057" s="150">
        <v>2759.7139187174203</v>
      </c>
      <c r="R1057" s="150">
        <v>5925.373368557769</v>
      </c>
      <c r="S1057" s="150">
        <v>3813.2245605694943</v>
      </c>
      <c r="T1057" s="150">
        <v>7087.4096736526744</v>
      </c>
      <c r="U1057" s="150">
        <v>761.13367900640412</v>
      </c>
      <c r="V1057" s="150">
        <v>2212.008770607114</v>
      </c>
      <c r="W1057" s="150">
        <v>1351.8471091581218</v>
      </c>
      <c r="X1057" s="150">
        <v>9562.9652986963847</v>
      </c>
      <c r="Y1057" s="150">
        <v>22903.099660268348</v>
      </c>
      <c r="Z1057" s="150">
        <v>5325.3195719272762</v>
      </c>
      <c r="AA1057" s="150">
        <v>50127.217130103345</v>
      </c>
      <c r="AB1057" s="150">
        <v>473.26163702213631</v>
      </c>
      <c r="AC1057" s="150">
        <v>8672.8563087197708</v>
      </c>
      <c r="AD1057" s="150">
        <v>12242.853945879857</v>
      </c>
      <c r="AE1057" s="150">
        <v>8832.1494971100456</v>
      </c>
      <c r="AF1057" s="150">
        <v>18188.322913044241</v>
      </c>
      <c r="AG1057" s="150">
        <v>77110.922952267996</v>
      </c>
      <c r="AH1057" s="150">
        <v>13037.638590503449</v>
      </c>
      <c r="AI1057" s="150">
        <v>1424.3908637381573</v>
      </c>
      <c r="AJ1057" s="150">
        <v>20348.150266332061</v>
      </c>
      <c r="AK1057" s="150">
        <v>2126.1077532790086</v>
      </c>
      <c r="AL1057" s="150">
        <v>337136.59375</v>
      </c>
      <c r="AM1057" s="150">
        <v>271064.21875</v>
      </c>
      <c r="AN1057" s="150">
        <v>66072.375</v>
      </c>
      <c r="AO1057" s="5" t="s">
        <v>1914</v>
      </c>
    </row>
    <row r="1058" spans="1:41" ht="14.25" x14ac:dyDescent="0.45">
      <c r="A1058" s="150">
        <v>2016</v>
      </c>
      <c r="B1058" s="5" t="s">
        <v>1477</v>
      </c>
      <c r="C1058" s="5" t="s">
        <v>171</v>
      </c>
      <c r="D1058" s="5" t="s">
        <v>84</v>
      </c>
      <c r="E1058" s="5" t="s">
        <v>109</v>
      </c>
      <c r="F1058" s="5" t="s">
        <v>109</v>
      </c>
      <c r="G1058" s="5" t="s">
        <v>87</v>
      </c>
      <c r="H1058" s="5" t="s">
        <v>131</v>
      </c>
      <c r="I1058" s="150">
        <v>4393.10069957203</v>
      </c>
      <c r="J1058" s="150">
        <v>19119.081273432956</v>
      </c>
      <c r="K1058" s="150">
        <v>841.86275214470754</v>
      </c>
      <c r="L1058" s="150">
        <v>2416.5018153111464</v>
      </c>
      <c r="M1058" s="150">
        <v>6324.5828546510738</v>
      </c>
      <c r="N1058" s="150">
        <v>3893.3187981227425</v>
      </c>
      <c r="O1058" s="150">
        <v>9279.4618285696924</v>
      </c>
      <c r="P1058" s="150">
        <v>7145.1087732010019</v>
      </c>
      <c r="Q1058" s="150">
        <v>2592.8436934821598</v>
      </c>
      <c r="R1058" s="150">
        <v>5890.7433575811256</v>
      </c>
      <c r="S1058" s="150">
        <v>4778.5477239154297</v>
      </c>
      <c r="T1058" s="150">
        <v>6758.6164608800464</v>
      </c>
      <c r="U1058" s="150">
        <v>841.86275214470754</v>
      </c>
      <c r="V1058" s="150">
        <v>3131.4922935410882</v>
      </c>
      <c r="W1058" s="150">
        <v>1140.6647430467729</v>
      </c>
      <c r="X1058" s="150">
        <v>9781.0223132981591</v>
      </c>
      <c r="Y1058" s="150">
        <v>29583.768543676695</v>
      </c>
      <c r="Z1058" s="150">
        <v>10493.641347155863</v>
      </c>
      <c r="AA1058" s="150">
        <v>50575.307000431261</v>
      </c>
      <c r="AB1058" s="150">
        <v>465.98881914488743</v>
      </c>
      <c r="AC1058" s="150">
        <v>8514.5524463041274</v>
      </c>
      <c r="AD1058" s="150">
        <v>11113.312024722307</v>
      </c>
      <c r="AE1058" s="150">
        <v>3878.9715596707001</v>
      </c>
      <c r="AF1058" s="150">
        <v>18777.75336611029</v>
      </c>
      <c r="AG1058" s="150">
        <v>71298.660773540018</v>
      </c>
      <c r="AH1058" s="150">
        <v>14453.953448794346</v>
      </c>
      <c r="AI1058" s="150">
        <v>747.004977255163</v>
      </c>
      <c r="AJ1058" s="150">
        <v>20830.613446540996</v>
      </c>
      <c r="AK1058" s="150">
        <v>1298.3657938006406</v>
      </c>
      <c r="AL1058" s="150">
        <v>330360.71875</v>
      </c>
      <c r="AM1058" s="150">
        <v>263377.3125</v>
      </c>
      <c r="AN1058" s="150">
        <v>66983.3828125</v>
      </c>
      <c r="AO1058" s="5" t="s">
        <v>1913</v>
      </c>
    </row>
    <row r="1059" spans="1:41" ht="14.25" x14ac:dyDescent="0.45">
      <c r="A1059" s="150">
        <v>2016</v>
      </c>
      <c r="B1059" s="5" t="s">
        <v>582</v>
      </c>
      <c r="C1059" s="5" t="s">
        <v>171</v>
      </c>
      <c r="D1059" s="5" t="s">
        <v>84</v>
      </c>
      <c r="E1059" s="5" t="s">
        <v>109</v>
      </c>
      <c r="F1059" s="5" t="s">
        <v>109</v>
      </c>
      <c r="G1059" s="5" t="s">
        <v>87</v>
      </c>
      <c r="H1059" s="5" t="s">
        <v>131</v>
      </c>
      <c r="I1059" s="150">
        <v>4647.8559764935853</v>
      </c>
      <c r="J1059" s="150">
        <v>12221.974387382963</v>
      </c>
      <c r="K1059" s="150">
        <v>792.69222755475505</v>
      </c>
      <c r="L1059" s="150">
        <v>1305.4625002014036</v>
      </c>
      <c r="M1059" s="150">
        <v>3797.9447677244902</v>
      </c>
      <c r="N1059" s="150">
        <v>10075.006565428324</v>
      </c>
      <c r="O1059" s="150">
        <v>9290.1296133565029</v>
      </c>
      <c r="P1059" s="150">
        <v>6500.6344999120583</v>
      </c>
      <c r="Q1059" s="150">
        <v>2588.6279747912786</v>
      </c>
      <c r="R1059" s="150">
        <v>7393.6256630075304</v>
      </c>
      <c r="S1059" s="150">
        <v>1157.7772394003957</v>
      </c>
      <c r="T1059" s="150">
        <v>7374.1053925290635</v>
      </c>
      <c r="U1059" s="150">
        <v>590.61153292459926</v>
      </c>
      <c r="V1059" s="150">
        <v>2175.9959880341094</v>
      </c>
      <c r="W1059" s="150">
        <v>657.59960849260665</v>
      </c>
      <c r="X1059" s="150">
        <v>7620.2832431670713</v>
      </c>
      <c r="Y1059" s="150">
        <v>22206.547050794477</v>
      </c>
      <c r="Z1059" s="150">
        <v>2913.6835193442698</v>
      </c>
      <c r="AA1059" s="150">
        <v>59068.448293889276</v>
      </c>
      <c r="AB1059" s="150">
        <v>0</v>
      </c>
      <c r="AC1059" s="150">
        <v>8409.0884876369928</v>
      </c>
      <c r="AD1059" s="150">
        <v>10928.301788481529</v>
      </c>
      <c r="AE1059" s="150">
        <v>7915.7575962862165</v>
      </c>
      <c r="AF1059" s="150">
        <v>16445.978573633118</v>
      </c>
      <c r="AG1059" s="150">
        <v>72011.064767681906</v>
      </c>
      <c r="AH1059" s="150">
        <v>13314.232908405691</v>
      </c>
      <c r="AI1059" s="150">
        <v>1381.0708246270874</v>
      </c>
      <c r="AJ1059" s="150">
        <v>21640.953155838335</v>
      </c>
      <c r="AK1059" s="150">
        <v>2060.9997916423631</v>
      </c>
      <c r="AL1059" s="150">
        <v>316486.4375</v>
      </c>
      <c r="AM1059" s="150">
        <v>258111.3125</v>
      </c>
      <c r="AN1059" s="150">
        <v>58375.13671875</v>
      </c>
      <c r="AO1059" s="5" t="s">
        <v>591</v>
      </c>
    </row>
    <row r="1060" spans="1:41" ht="14.25" x14ac:dyDescent="0.45">
      <c r="A1060" s="150">
        <v>2016</v>
      </c>
      <c r="B1060" s="5" t="s">
        <v>1476</v>
      </c>
      <c r="C1060" s="5" t="s">
        <v>171</v>
      </c>
      <c r="D1060" s="5" t="s">
        <v>84</v>
      </c>
      <c r="E1060" s="5" t="s">
        <v>109</v>
      </c>
      <c r="F1060" s="5" t="s">
        <v>109</v>
      </c>
      <c r="G1060" s="5" t="s">
        <v>87</v>
      </c>
      <c r="H1060" s="5" t="s">
        <v>131</v>
      </c>
      <c r="I1060" s="150">
        <v>2822.2267098894413</v>
      </c>
      <c r="J1060" s="150">
        <v>16845.052265413833</v>
      </c>
      <c r="K1060" s="150">
        <v>677.43118625721695</v>
      </c>
      <c r="L1060" s="150">
        <v>2322.621210024744</v>
      </c>
      <c r="M1060" s="150">
        <v>5150.8964126486244</v>
      </c>
      <c r="N1060" s="150">
        <v>1104.5757431633301</v>
      </c>
      <c r="O1060" s="150">
        <v>8875.5340445454913</v>
      </c>
      <c r="P1060" s="150">
        <v>6673.9068831804752</v>
      </c>
      <c r="Q1060" s="150">
        <v>2405.3041057045307</v>
      </c>
      <c r="R1060" s="150">
        <v>6495.2743992451205</v>
      </c>
      <c r="S1060" s="150">
        <v>4935.5700713025808</v>
      </c>
      <c r="T1060" s="150">
        <v>9163.4664926757468</v>
      </c>
      <c r="U1060" s="150">
        <v>902.52081102342561</v>
      </c>
      <c r="V1060" s="150">
        <v>2217.3774364454976</v>
      </c>
      <c r="W1060" s="150">
        <v>1746.8047017061094</v>
      </c>
      <c r="X1060" s="150">
        <v>9405.515207845503</v>
      </c>
      <c r="Y1060" s="150">
        <v>33241.306369932259</v>
      </c>
      <c r="Z1060" s="150">
        <v>8058.2859002389714</v>
      </c>
      <c r="AA1060" s="150">
        <v>48401.980465022658</v>
      </c>
      <c r="AB1060" s="150">
        <v>664.12450224145016</v>
      </c>
      <c r="AC1060" s="150">
        <v>8351.8872860875963</v>
      </c>
      <c r="AD1060" s="150">
        <v>9656.7520851866811</v>
      </c>
      <c r="AE1060" s="150">
        <v>5765.1051237498368</v>
      </c>
      <c r="AF1060" s="150">
        <v>21084.767441590095</v>
      </c>
      <c r="AG1060" s="150">
        <v>67646.547777459593</v>
      </c>
      <c r="AH1060" s="150">
        <v>13832.902883662993</v>
      </c>
      <c r="AI1060" s="150">
        <v>762.11008453936904</v>
      </c>
      <c r="AJ1060" s="150">
        <v>21345.988473747151</v>
      </c>
      <c r="AK1060" s="150">
        <v>1198.8112599658964</v>
      </c>
      <c r="AL1060" s="150">
        <v>321754.6875</v>
      </c>
      <c r="AM1060" s="150">
        <v>255684.734375</v>
      </c>
      <c r="AN1060" s="150">
        <v>66069.921875</v>
      </c>
      <c r="AO1060" s="5" t="s">
        <v>1915</v>
      </c>
    </row>
    <row r="1061" spans="1:41" ht="14.25" x14ac:dyDescent="0.45">
      <c r="A1061" s="150">
        <v>2016</v>
      </c>
      <c r="B1061" s="5" t="s">
        <v>1476</v>
      </c>
      <c r="C1061" s="5" t="s">
        <v>171</v>
      </c>
      <c r="D1061" s="5" t="s">
        <v>84</v>
      </c>
      <c r="E1061" s="5" t="s">
        <v>109</v>
      </c>
      <c r="F1061" s="5" t="s">
        <v>109</v>
      </c>
      <c r="G1061" s="5" t="s">
        <v>88</v>
      </c>
      <c r="H1061" s="5" t="s">
        <v>131</v>
      </c>
      <c r="I1061" s="150">
        <v>2472.98</v>
      </c>
      <c r="J1061" s="150">
        <v>14231.35</v>
      </c>
      <c r="K1061" s="150">
        <v>594</v>
      </c>
      <c r="L1061" s="150">
        <v>2037.51936</v>
      </c>
      <c r="M1061" s="150">
        <v>4470.8999999999996</v>
      </c>
      <c r="N1061" s="150">
        <v>971.53840000000002</v>
      </c>
      <c r="O1061" s="150">
        <v>7901.1249778124984</v>
      </c>
      <c r="P1061" s="150">
        <v>5765.2650000000003</v>
      </c>
      <c r="Q1061" s="150">
        <v>2088.9605099999999</v>
      </c>
      <c r="R1061" s="150">
        <v>5606.649515645051</v>
      </c>
      <c r="S1061" s="150">
        <v>4287</v>
      </c>
      <c r="T1061" s="150">
        <v>7958.4843749999991</v>
      </c>
      <c r="U1061" s="150">
        <v>710</v>
      </c>
      <c r="V1061" s="150">
        <v>1925.795625</v>
      </c>
      <c r="W1061" s="150">
        <v>1496.4460799999999</v>
      </c>
      <c r="X1061" s="150">
        <v>8496.0508905000024</v>
      </c>
      <c r="Y1061" s="150">
        <v>29257</v>
      </c>
      <c r="Z1061" s="150">
        <v>6998.6267135999997</v>
      </c>
      <c r="AA1061" s="150">
        <v>42738.119854563367</v>
      </c>
      <c r="AB1061" s="150">
        <v>549</v>
      </c>
      <c r="AC1061" s="150">
        <v>7434.9678700000022</v>
      </c>
      <c r="AD1061" s="150">
        <v>8422.949781605701</v>
      </c>
      <c r="AE1061" s="150">
        <v>5013.2670611439817</v>
      </c>
      <c r="AF1061" s="150">
        <v>18496.855439999999</v>
      </c>
      <c r="AG1061" s="150">
        <v>58969.006534755637</v>
      </c>
      <c r="AH1061" s="150">
        <v>12206.862499999999</v>
      </c>
      <c r="AI1061" s="150">
        <v>655.452</v>
      </c>
      <c r="AJ1061" s="150">
        <v>18863.794718589848</v>
      </c>
      <c r="AK1061" s="150">
        <v>1065</v>
      </c>
      <c r="AL1061" s="150">
        <v>281684.96875</v>
      </c>
      <c r="AM1061" s="150">
        <v>223581.6875</v>
      </c>
      <c r="AN1061" s="150">
        <v>58103.26953125</v>
      </c>
      <c r="AO1061" s="5" t="s">
        <v>1918</v>
      </c>
    </row>
    <row r="1062" spans="1:41" ht="14.25" x14ac:dyDescent="0.45">
      <c r="A1062" s="150">
        <v>2016</v>
      </c>
      <c r="B1062" s="5" t="s">
        <v>1478</v>
      </c>
      <c r="C1062" s="5" t="s">
        <v>171</v>
      </c>
      <c r="D1062" s="5" t="s">
        <v>84</v>
      </c>
      <c r="E1062" s="5" t="s">
        <v>109</v>
      </c>
      <c r="F1062" s="5" t="s">
        <v>109</v>
      </c>
      <c r="G1062" s="5" t="s">
        <v>88</v>
      </c>
      <c r="H1062" s="5" t="s">
        <v>131</v>
      </c>
      <c r="I1062" s="150">
        <v>5139.78</v>
      </c>
      <c r="J1062" s="150">
        <v>18789.574065375</v>
      </c>
      <c r="K1062" s="150">
        <v>709.38649999999996</v>
      </c>
      <c r="L1062" s="150">
        <v>1600</v>
      </c>
      <c r="M1062" s="150">
        <v>4081.8249999999998</v>
      </c>
      <c r="N1062" s="150">
        <v>8149.7876886000004</v>
      </c>
      <c r="O1062" s="150">
        <v>8322.1821281238099</v>
      </c>
      <c r="P1062" s="150">
        <v>8578.0541135999993</v>
      </c>
      <c r="Q1062" s="150">
        <v>2396.6498272071158</v>
      </c>
      <c r="R1062" s="150">
        <v>5253.2869371284733</v>
      </c>
      <c r="S1062" s="150">
        <v>3311.5620869999998</v>
      </c>
      <c r="T1062" s="150">
        <v>6155</v>
      </c>
      <c r="U1062" s="150">
        <v>667.61</v>
      </c>
      <c r="V1062" s="150">
        <v>1921</v>
      </c>
      <c r="W1062" s="150">
        <v>1174</v>
      </c>
      <c r="X1062" s="150">
        <v>8304.875</v>
      </c>
      <c r="Y1062" s="150">
        <v>19890</v>
      </c>
      <c r="Z1062" s="150">
        <v>4624.728000000001</v>
      </c>
      <c r="AA1062" s="150">
        <v>44535.271900590087</v>
      </c>
      <c r="AB1062" s="150">
        <v>411</v>
      </c>
      <c r="AC1062" s="150">
        <v>7531.8675000000003</v>
      </c>
      <c r="AD1062" s="150">
        <v>10632.201256408331</v>
      </c>
      <c r="AE1062" s="150">
        <v>7830.3615137803899</v>
      </c>
      <c r="AF1062" s="150">
        <v>16297.789334040859</v>
      </c>
      <c r="AG1062" s="150">
        <v>68928.701056752485</v>
      </c>
      <c r="AH1062" s="150">
        <v>11577.17971403274</v>
      </c>
      <c r="AI1062" s="150">
        <v>1237</v>
      </c>
      <c r="AJ1062" s="150">
        <v>17978.006615458398</v>
      </c>
      <c r="AK1062" s="150">
        <v>1846.4</v>
      </c>
      <c r="AL1062" s="150">
        <v>297875.09375</v>
      </c>
      <c r="AM1062" s="150">
        <v>240112.46875</v>
      </c>
      <c r="AN1062" s="150">
        <v>57762.609375</v>
      </c>
      <c r="AO1062" s="5" t="s">
        <v>1916</v>
      </c>
    </row>
    <row r="1063" spans="1:41" ht="14.25" x14ac:dyDescent="0.45">
      <c r="A1063" s="150">
        <v>2016</v>
      </c>
      <c r="B1063" s="5" t="s">
        <v>582</v>
      </c>
      <c r="C1063" s="5" t="s">
        <v>171</v>
      </c>
      <c r="D1063" s="5" t="s">
        <v>84</v>
      </c>
      <c r="E1063" s="5" t="s">
        <v>109</v>
      </c>
      <c r="F1063" s="5" t="s">
        <v>109</v>
      </c>
      <c r="G1063" s="5" t="s">
        <v>88</v>
      </c>
      <c r="H1063" s="5" t="s">
        <v>131</v>
      </c>
      <c r="I1063" s="150">
        <v>4163</v>
      </c>
      <c r="J1063" s="150">
        <v>10947</v>
      </c>
      <c r="K1063" s="150">
        <v>709.38649999999996</v>
      </c>
      <c r="L1063" s="150">
        <v>1169.279</v>
      </c>
      <c r="M1063" s="150">
        <v>3402</v>
      </c>
      <c r="N1063" s="150">
        <v>9024</v>
      </c>
      <c r="O1063" s="150">
        <v>8321</v>
      </c>
      <c r="P1063" s="150">
        <v>9593.0408000000007</v>
      </c>
      <c r="Q1063" s="150">
        <v>2318.586960000001</v>
      </c>
      <c r="R1063" s="150">
        <v>6622.335930968542</v>
      </c>
      <c r="S1063" s="150">
        <v>1037</v>
      </c>
      <c r="T1063" s="150">
        <v>6604.8519800000004</v>
      </c>
      <c r="U1063" s="150">
        <v>529</v>
      </c>
      <c r="V1063" s="150">
        <v>1949</v>
      </c>
      <c r="W1063" s="150">
        <v>589</v>
      </c>
      <c r="X1063" s="150">
        <v>6825</v>
      </c>
      <c r="Y1063" s="150">
        <v>19890</v>
      </c>
      <c r="Z1063" s="150">
        <v>2609.733294744</v>
      </c>
      <c r="AA1063" s="150">
        <v>52906.534000000007</v>
      </c>
      <c r="AB1063" s="150"/>
      <c r="AC1063" s="150">
        <v>7531.8675000000003</v>
      </c>
      <c r="AD1063" s="150">
        <v>9788.280999999999</v>
      </c>
      <c r="AE1063" s="150">
        <v>7090</v>
      </c>
      <c r="AF1063" s="150">
        <v>14730.36366623508</v>
      </c>
      <c r="AG1063" s="150">
        <v>64499</v>
      </c>
      <c r="AH1063" s="150">
        <v>11925.316076490821</v>
      </c>
      <c r="AI1063" s="150">
        <v>1237</v>
      </c>
      <c r="AJ1063" s="150">
        <v>19383.407842968751</v>
      </c>
      <c r="AK1063" s="150">
        <v>1846</v>
      </c>
      <c r="AL1063" s="150">
        <v>287241</v>
      </c>
      <c r="AM1063" s="150">
        <v>234956.140625</v>
      </c>
      <c r="AN1063" s="150">
        <v>52284.8359375</v>
      </c>
      <c r="AO1063" s="5" t="s">
        <v>593</v>
      </c>
    </row>
    <row r="1064" spans="1:41" ht="14.25" x14ac:dyDescent="0.45">
      <c r="A1064" s="150">
        <v>2016</v>
      </c>
      <c r="B1064" s="5" t="s">
        <v>1477</v>
      </c>
      <c r="C1064" s="5" t="s">
        <v>171</v>
      </c>
      <c r="D1064" s="5" t="s">
        <v>84</v>
      </c>
      <c r="E1064" s="5" t="s">
        <v>109</v>
      </c>
      <c r="F1064" s="5" t="s">
        <v>109</v>
      </c>
      <c r="G1064" s="5" t="s">
        <v>88</v>
      </c>
      <c r="H1064" s="5" t="s">
        <v>131</v>
      </c>
      <c r="I1064" s="150">
        <v>3779.1</v>
      </c>
      <c r="J1064" s="150">
        <v>16858.080000000002</v>
      </c>
      <c r="K1064" s="150">
        <v>739.48935300000005</v>
      </c>
      <c r="L1064" s="150">
        <v>2111.3679999999999</v>
      </c>
      <c r="M1064" s="150">
        <v>5834.5048718749986</v>
      </c>
      <c r="N1064" s="150">
        <v>3409.376256</v>
      </c>
      <c r="O1064" s="150">
        <v>8220</v>
      </c>
      <c r="P1064" s="150">
        <v>6206</v>
      </c>
      <c r="Q1064" s="150">
        <v>2369.7233883245999</v>
      </c>
      <c r="R1064" s="150">
        <v>5178.1762461869193</v>
      </c>
      <c r="S1064" s="150">
        <v>4367.3424402918381</v>
      </c>
      <c r="T1064" s="150">
        <v>5905.2</v>
      </c>
      <c r="U1064" s="150">
        <v>731.44200000000001</v>
      </c>
      <c r="V1064" s="150">
        <v>2748</v>
      </c>
      <c r="W1064" s="150">
        <v>981.24</v>
      </c>
      <c r="X1064" s="150">
        <v>8751.4920000000002</v>
      </c>
      <c r="Y1064" s="150">
        <v>26128</v>
      </c>
      <c r="Z1064" s="150">
        <v>9593.4000000000015</v>
      </c>
      <c r="AA1064" s="150">
        <v>44502.629444728933</v>
      </c>
      <c r="AB1064" s="150">
        <v>393</v>
      </c>
      <c r="AC1064" s="150">
        <v>7529.6</v>
      </c>
      <c r="AD1064" s="150">
        <v>10156.98535663182</v>
      </c>
      <c r="AE1064" s="150">
        <v>3336.828</v>
      </c>
      <c r="AF1064" s="150">
        <v>16441.828101536332</v>
      </c>
      <c r="AG1064" s="150">
        <v>63002</v>
      </c>
      <c r="AH1064" s="150">
        <v>13089.21657203456</v>
      </c>
      <c r="AI1064" s="150">
        <v>642.6</v>
      </c>
      <c r="AJ1064" s="150">
        <v>18863.794718589848</v>
      </c>
      <c r="AK1064" s="150">
        <v>1144.2750000000001</v>
      </c>
      <c r="AL1064" s="150">
        <v>293014.65625</v>
      </c>
      <c r="AM1064" s="150">
        <v>232789.34375</v>
      </c>
      <c r="AN1064" s="150">
        <v>60225.33984375</v>
      </c>
      <c r="AO1064" s="5" t="s">
        <v>1917</v>
      </c>
    </row>
    <row r="1065" spans="1:41" ht="14.25" x14ac:dyDescent="0.45">
      <c r="A1065" s="150">
        <v>2016</v>
      </c>
      <c r="B1065" s="5" t="s">
        <v>1476</v>
      </c>
      <c r="C1065" s="5" t="s">
        <v>171</v>
      </c>
      <c r="D1065" s="5" t="s">
        <v>84</v>
      </c>
      <c r="E1065" s="5" t="s">
        <v>484</v>
      </c>
      <c r="F1065" s="5" t="s">
        <v>484</v>
      </c>
      <c r="G1065" s="5" t="s">
        <v>88</v>
      </c>
      <c r="H1065" s="5" t="s">
        <v>131</v>
      </c>
      <c r="I1065" s="150">
        <v>11432.1</v>
      </c>
      <c r="J1065" s="150"/>
      <c r="K1065" s="150">
        <v>770</v>
      </c>
      <c r="L1065" s="150">
        <v>3134</v>
      </c>
      <c r="M1065" s="150">
        <v>13356</v>
      </c>
      <c r="N1065" s="150">
        <v>18491.00410568641</v>
      </c>
      <c r="O1065" s="150">
        <v>10078</v>
      </c>
      <c r="P1065" s="150"/>
      <c r="Q1065" s="150"/>
      <c r="R1065" s="150">
        <v>9052.2362210145511</v>
      </c>
      <c r="S1065" s="150">
        <v>15988</v>
      </c>
      <c r="T1065" s="150">
        <v>13218.1565625</v>
      </c>
      <c r="U1065" s="150">
        <v>890</v>
      </c>
      <c r="V1065" s="150">
        <v>9233</v>
      </c>
      <c r="W1065" s="150">
        <v>6753</v>
      </c>
      <c r="X1065" s="150">
        <v>14601.4723300407</v>
      </c>
      <c r="Y1065" s="150">
        <v>98700</v>
      </c>
      <c r="Z1065" s="150">
        <v>9806.9653440000002</v>
      </c>
      <c r="AA1065" s="150">
        <v>98993.078421427126</v>
      </c>
      <c r="AB1065" s="150">
        <v>1800</v>
      </c>
      <c r="AC1065" s="150">
        <v>14762.670889999999</v>
      </c>
      <c r="AD1065" s="150">
        <v>22669.321795410218</v>
      </c>
      <c r="AE1065" s="150">
        <v>12525.6410162965</v>
      </c>
      <c r="AF1065" s="150">
        <v>27640.22356799999</v>
      </c>
      <c r="AG1065" s="150">
        <v>150683.06122526029</v>
      </c>
      <c r="AH1065" s="150">
        <v>24216.500133711219</v>
      </c>
      <c r="AI1065" s="150">
        <v>5808.2939999999999</v>
      </c>
      <c r="AJ1065" s="150">
        <v>33193.532830279808</v>
      </c>
      <c r="AK1065" s="150">
        <v>2181</v>
      </c>
      <c r="AL1065" s="150">
        <v>629977.3125</v>
      </c>
      <c r="AM1065" s="150">
        <v>498537.53125</v>
      </c>
      <c r="AN1065" s="150">
        <v>131439.75</v>
      </c>
      <c r="AO1065" s="5" t="s">
        <v>5074</v>
      </c>
    </row>
    <row r="1066" spans="1:41" ht="14.25" x14ac:dyDescent="0.45">
      <c r="A1066" s="150">
        <v>2016</v>
      </c>
      <c r="B1066" s="5" t="s">
        <v>1477</v>
      </c>
      <c r="C1066" s="5" t="s">
        <v>171</v>
      </c>
      <c r="D1066" s="5" t="s">
        <v>84</v>
      </c>
      <c r="E1066" s="5" t="s">
        <v>484</v>
      </c>
      <c r="F1066" s="5" t="s">
        <v>484</v>
      </c>
      <c r="G1066" s="5" t="s">
        <v>88</v>
      </c>
      <c r="H1066" s="5" t="s">
        <v>131</v>
      </c>
      <c r="I1066" s="150">
        <v>11041.5</v>
      </c>
      <c r="J1066" s="150"/>
      <c r="K1066" s="150">
        <v>1396.170309854271</v>
      </c>
      <c r="L1066" s="150">
        <v>3134</v>
      </c>
      <c r="M1066" s="150">
        <v>26924.830241243591</v>
      </c>
      <c r="N1066" s="150">
        <v>15985.7084672</v>
      </c>
      <c r="O1066" s="150">
        <v>10277</v>
      </c>
      <c r="P1066" s="150"/>
      <c r="Q1066" s="150">
        <v>6359.401889734936</v>
      </c>
      <c r="R1066" s="150">
        <v>10569.302044877521</v>
      </c>
      <c r="S1066" s="150">
        <v>19534</v>
      </c>
      <c r="T1066" s="150">
        <v>12242.45</v>
      </c>
      <c r="U1066" s="150">
        <v>916.87799999999993</v>
      </c>
      <c r="V1066" s="150">
        <v>10511</v>
      </c>
      <c r="W1066" s="150"/>
      <c r="X1066" s="150">
        <v>13825.59058</v>
      </c>
      <c r="Y1066" s="150">
        <v>107132</v>
      </c>
      <c r="Z1066" s="150">
        <v>13373.308000000001</v>
      </c>
      <c r="AA1066" s="150">
        <v>110581.84823979159</v>
      </c>
      <c r="AB1066" s="150">
        <v>1552</v>
      </c>
      <c r="AC1066" s="150">
        <v>14387.6</v>
      </c>
      <c r="AD1066" s="150">
        <v>20448.295859443857</v>
      </c>
      <c r="AE1066" s="150">
        <v>6620.448000000004</v>
      </c>
      <c r="AF1066" s="150">
        <v>47528.602048681743</v>
      </c>
      <c r="AG1066" s="150">
        <v>165346</v>
      </c>
      <c r="AH1066" s="150">
        <v>57435.713001033691</v>
      </c>
      <c r="AI1066" s="150">
        <v>27286.560000000001</v>
      </c>
      <c r="AJ1066" s="150">
        <v>34580.879075869707</v>
      </c>
      <c r="AK1066" s="150">
        <v>2567.7781799999998</v>
      </c>
      <c r="AL1066" s="150">
        <v>751558.75</v>
      </c>
      <c r="AM1066" s="150">
        <v>558068.4375</v>
      </c>
      <c r="AN1066" s="150">
        <v>193490.40625</v>
      </c>
      <c r="AO1066" s="5" t="s">
        <v>5075</v>
      </c>
    </row>
    <row r="1067" spans="1:41" ht="14.25" x14ac:dyDescent="0.45">
      <c r="A1067" s="150">
        <v>2016</v>
      </c>
      <c r="B1067" s="5" t="s">
        <v>1478</v>
      </c>
      <c r="C1067" s="5" t="s">
        <v>171</v>
      </c>
      <c r="D1067" s="5" t="s">
        <v>84</v>
      </c>
      <c r="E1067" s="5" t="s">
        <v>484</v>
      </c>
      <c r="F1067" s="5" t="s">
        <v>484</v>
      </c>
      <c r="G1067" s="5" t="s">
        <v>88</v>
      </c>
      <c r="H1067" s="5" t="s">
        <v>131</v>
      </c>
      <c r="I1067" s="150">
        <v>16745.080000000002</v>
      </c>
      <c r="J1067" s="150"/>
      <c r="K1067" s="150">
        <v>1428.034330485762</v>
      </c>
      <c r="L1067" s="150">
        <v>3435</v>
      </c>
      <c r="M1067" s="150">
        <v>16546.991299610068</v>
      </c>
      <c r="N1067" s="150">
        <v>19944.015998474999</v>
      </c>
      <c r="O1067" s="150">
        <v>17717.99759768667</v>
      </c>
      <c r="P1067" s="150"/>
      <c r="Q1067" s="150">
        <v>5464.477998433531</v>
      </c>
      <c r="R1067" s="150">
        <v>9290.7051635983971</v>
      </c>
      <c r="S1067" s="150">
        <v>18194.190132345229</v>
      </c>
      <c r="T1067" s="150">
        <v>11936.5</v>
      </c>
      <c r="U1067" s="150">
        <v>869.61</v>
      </c>
      <c r="V1067" s="150">
        <v>10302</v>
      </c>
      <c r="W1067" s="150">
        <v>6079.162980093327</v>
      </c>
      <c r="X1067" s="150">
        <v>9672.4575999999997</v>
      </c>
      <c r="Y1067" s="150">
        <v>112013</v>
      </c>
      <c r="Z1067" s="150">
        <v>11687.349700000001</v>
      </c>
      <c r="AA1067" s="150">
        <v>106260.0750129994</v>
      </c>
      <c r="AB1067" s="150">
        <v>1602</v>
      </c>
      <c r="AC1067" s="150">
        <v>12408.487499999999</v>
      </c>
      <c r="AD1067" s="150">
        <v>17399.76043396227</v>
      </c>
      <c r="AE1067" s="150">
        <v>13064.75763424023</v>
      </c>
      <c r="AF1067" s="150">
        <v>53087.827969000013</v>
      </c>
      <c r="AG1067" s="150">
        <v>174067.46460751479</v>
      </c>
      <c r="AH1067" s="150">
        <v>30822.466052821121</v>
      </c>
      <c r="AI1067" s="150">
        <v>6102</v>
      </c>
      <c r="AJ1067" s="150">
        <v>27257.411162926201</v>
      </c>
      <c r="AK1067" s="150">
        <v>3068.3</v>
      </c>
      <c r="AL1067" s="150">
        <v>716467.0625</v>
      </c>
      <c r="AM1067" s="150">
        <v>575897.25</v>
      </c>
      <c r="AN1067" s="150">
        <v>140569.859375</v>
      </c>
      <c r="AO1067" s="5" t="s">
        <v>1949</v>
      </c>
    </row>
    <row r="1068" spans="1:41" ht="14.25" x14ac:dyDescent="0.45">
      <c r="A1068" s="150">
        <v>2016</v>
      </c>
      <c r="B1068" s="5" t="s">
        <v>582</v>
      </c>
      <c r="C1068" s="5" t="s">
        <v>171</v>
      </c>
      <c r="D1068" s="5" t="s">
        <v>84</v>
      </c>
      <c r="E1068" s="5" t="s">
        <v>484</v>
      </c>
      <c r="F1068" s="5" t="s">
        <v>484</v>
      </c>
      <c r="G1068" s="5" t="s">
        <v>88</v>
      </c>
      <c r="H1068" s="5" t="s">
        <v>131</v>
      </c>
      <c r="I1068" s="150">
        <v>13965</v>
      </c>
      <c r="J1068" s="150">
        <v>21413.5</v>
      </c>
      <c r="K1068" s="150">
        <v>1587</v>
      </c>
      <c r="L1068" s="150"/>
      <c r="M1068" s="150">
        <v>14879</v>
      </c>
      <c r="N1068" s="150">
        <v>17715</v>
      </c>
      <c r="O1068" s="150">
        <v>10516.448380437139</v>
      </c>
      <c r="P1068" s="150"/>
      <c r="Q1068" s="150">
        <v>5812.2179000000024</v>
      </c>
      <c r="R1068" s="150">
        <v>7517.1202861811335</v>
      </c>
      <c r="S1068" s="150">
        <v>14957.189399999999</v>
      </c>
      <c r="T1068" s="150">
        <v>11515.615889999999</v>
      </c>
      <c r="U1068" s="150">
        <v>650</v>
      </c>
      <c r="V1068" s="150">
        <v>8252</v>
      </c>
      <c r="W1068" s="150">
        <v>1100</v>
      </c>
      <c r="X1068" s="150">
        <v>7780.8</v>
      </c>
      <c r="Y1068" s="150">
        <v>112013</v>
      </c>
      <c r="Z1068" s="150">
        <v>12132.891067344</v>
      </c>
      <c r="AA1068" s="150">
        <v>102500</v>
      </c>
      <c r="AB1068" s="150"/>
      <c r="AC1068" s="150">
        <v>12408.487499999999</v>
      </c>
      <c r="AD1068" s="150">
        <v>30963</v>
      </c>
      <c r="AE1068" s="150">
        <v>13750</v>
      </c>
      <c r="AF1068" s="150">
        <v>35604.943249999997</v>
      </c>
      <c r="AG1068" s="150">
        <v>161506</v>
      </c>
      <c r="AH1068" s="150">
        <v>21741</v>
      </c>
      <c r="AI1068" s="150">
        <v>6102</v>
      </c>
      <c r="AJ1068" s="150">
        <v>24022.531619977712</v>
      </c>
      <c r="AK1068" s="150">
        <v>3068</v>
      </c>
      <c r="AL1068" s="150">
        <v>673472.8125</v>
      </c>
      <c r="AM1068" s="150">
        <v>549262.75</v>
      </c>
      <c r="AN1068" s="150">
        <v>124210.0546875</v>
      </c>
      <c r="AO1068" s="5" t="s">
        <v>625</v>
      </c>
    </row>
    <row r="1069" spans="1:41" ht="14.25" x14ac:dyDescent="0.45">
      <c r="A1069" s="150">
        <v>2016</v>
      </c>
      <c r="B1069" s="5" t="s">
        <v>1478</v>
      </c>
      <c r="C1069" s="5" t="s">
        <v>171</v>
      </c>
      <c r="D1069" s="5" t="s">
        <v>84</v>
      </c>
      <c r="E1069" s="5" t="s">
        <v>211</v>
      </c>
      <c r="F1069" s="5" t="s">
        <v>211</v>
      </c>
      <c r="G1069" s="5" t="s">
        <v>88</v>
      </c>
      <c r="H1069" s="5" t="s">
        <v>131</v>
      </c>
      <c r="I1069" s="150">
        <v>16745.080000000002</v>
      </c>
      <c r="J1069" s="150">
        <v>35068.496565374997</v>
      </c>
      <c r="K1069" s="150">
        <v>1005.040193132328</v>
      </c>
      <c r="L1069" s="150">
        <v>2800</v>
      </c>
      <c r="M1069" s="150">
        <v>13434.85821260617</v>
      </c>
      <c r="N1069" s="150">
        <v>19024.383998475001</v>
      </c>
      <c r="O1069" s="150">
        <v>16418.99656812381</v>
      </c>
      <c r="P1069" s="150">
        <v>10466.6514016</v>
      </c>
      <c r="Q1069" s="150">
        <v>5485.3439984335309</v>
      </c>
      <c r="R1069" s="150">
        <v>9290.7051635983971</v>
      </c>
      <c r="S1069" s="150">
        <v>18077.862087000001</v>
      </c>
      <c r="T1069" s="150">
        <v>11835</v>
      </c>
      <c r="U1069" s="150">
        <v>869.61</v>
      </c>
      <c r="V1069" s="150">
        <v>9506</v>
      </c>
      <c r="W1069" s="150">
        <v>9554.1440000000002</v>
      </c>
      <c r="X1069" s="150">
        <v>10640.6474416</v>
      </c>
      <c r="Y1069" s="150">
        <v>105713.234</v>
      </c>
      <c r="Z1069" s="150">
        <v>11687.349700000001</v>
      </c>
      <c r="AA1069" s="150">
        <v>107736.3128216734</v>
      </c>
      <c r="AB1069" s="150">
        <v>1602</v>
      </c>
      <c r="AC1069" s="150">
        <v>17111.019112499998</v>
      </c>
      <c r="AD1069" s="150">
        <v>28364.1240327585</v>
      </c>
      <c r="AE1069" s="150">
        <v>15604.55128215472</v>
      </c>
      <c r="AF1069" s="150">
        <v>53087.827969000013</v>
      </c>
      <c r="AG1069" s="150">
        <v>167432.8109540247</v>
      </c>
      <c r="AH1069" s="150">
        <v>39148.789652926018</v>
      </c>
      <c r="AI1069" s="150">
        <v>18627.328000000001</v>
      </c>
      <c r="AJ1069" s="150">
        <v>27257.411162926201</v>
      </c>
      <c r="AK1069" s="150">
        <v>3068.3</v>
      </c>
      <c r="AL1069" s="150">
        <v>786663.9375</v>
      </c>
      <c r="AM1069" s="150">
        <v>614886.8125</v>
      </c>
      <c r="AN1069" s="150">
        <v>171777.09375</v>
      </c>
      <c r="AO1069" s="5" t="s">
        <v>1951</v>
      </c>
    </row>
    <row r="1070" spans="1:41" ht="14.25" x14ac:dyDescent="0.45">
      <c r="A1070" s="150">
        <v>2016</v>
      </c>
      <c r="B1070" s="5" t="s">
        <v>582</v>
      </c>
      <c r="C1070" s="5" t="s">
        <v>171</v>
      </c>
      <c r="D1070" s="5" t="s">
        <v>84</v>
      </c>
      <c r="E1070" s="5" t="s">
        <v>211</v>
      </c>
      <c r="F1070" s="5" t="s">
        <v>211</v>
      </c>
      <c r="G1070" s="5" t="s">
        <v>88</v>
      </c>
      <c r="H1070" s="5" t="s">
        <v>131</v>
      </c>
      <c r="I1070" s="150">
        <v>11845.199000000001</v>
      </c>
      <c r="J1070" s="150">
        <v>21413.5</v>
      </c>
      <c r="K1070" s="150">
        <v>1005.3149</v>
      </c>
      <c r="L1070" s="150">
        <v>2028.3019999999999</v>
      </c>
      <c r="M1070" s="150">
        <v>10751.79</v>
      </c>
      <c r="N1070" s="150">
        <v>17715</v>
      </c>
      <c r="O1070" s="150">
        <v>10576.235000000001</v>
      </c>
      <c r="P1070" s="150">
        <v>11280.477800000001</v>
      </c>
      <c r="Q1070" s="150">
        <v>6167.6527300000007</v>
      </c>
      <c r="R1070" s="150">
        <v>7917.1202861811335</v>
      </c>
      <c r="S1070" s="150">
        <v>16749.252</v>
      </c>
      <c r="T1070" s="150">
        <v>11515.615889999999</v>
      </c>
      <c r="U1070" s="150">
        <v>650</v>
      </c>
      <c r="V1070" s="150">
        <v>8167</v>
      </c>
      <c r="W1070" s="150">
        <v>7412.384</v>
      </c>
      <c r="X1070" s="150">
        <v>8584.6980000000003</v>
      </c>
      <c r="Y1070" s="150">
        <v>105713.234</v>
      </c>
      <c r="Z1070" s="150">
        <v>11509.877967344</v>
      </c>
      <c r="AA1070" s="150">
        <v>104846.6326729158</v>
      </c>
      <c r="AB1070" s="150">
        <v>0</v>
      </c>
      <c r="AC1070" s="150">
        <v>17111.019112499998</v>
      </c>
      <c r="AD1070" s="150">
        <v>23303.147120000001</v>
      </c>
      <c r="AE1070" s="150">
        <v>14170</v>
      </c>
      <c r="AF1070" s="150">
        <v>45221.943249999997</v>
      </c>
      <c r="AG1070" s="150">
        <v>130674</v>
      </c>
      <c r="AH1070" s="150">
        <v>36298.98254065332</v>
      </c>
      <c r="AI1070" s="150">
        <v>18627</v>
      </c>
      <c r="AJ1070" s="150">
        <v>25143.081050670218</v>
      </c>
      <c r="AK1070" s="150">
        <v>3068</v>
      </c>
      <c r="AL1070" s="150">
        <v>689466.5</v>
      </c>
      <c r="AM1070" s="150">
        <v>541574.0625</v>
      </c>
      <c r="AN1070" s="150">
        <v>147892.421875</v>
      </c>
      <c r="AO1070" s="5" t="s">
        <v>628</v>
      </c>
    </row>
    <row r="1071" spans="1:41" ht="14.25" x14ac:dyDescent="0.45">
      <c r="A1071" s="150">
        <v>2016</v>
      </c>
      <c r="B1071" s="5" t="s">
        <v>1476</v>
      </c>
      <c r="C1071" s="5" t="s">
        <v>171</v>
      </c>
      <c r="D1071" s="5" t="s">
        <v>84</v>
      </c>
      <c r="E1071" s="5" t="s">
        <v>211</v>
      </c>
      <c r="F1071" s="5" t="s">
        <v>211</v>
      </c>
      <c r="G1071" s="5" t="s">
        <v>88</v>
      </c>
      <c r="H1071" s="5" t="s">
        <v>131</v>
      </c>
      <c r="I1071" s="150">
        <v>10115.5</v>
      </c>
      <c r="J1071" s="150">
        <v>27273.885999999999</v>
      </c>
      <c r="K1071" s="150">
        <v>868</v>
      </c>
      <c r="L1071" s="150">
        <v>2868.7472240000002</v>
      </c>
      <c r="M1071" s="150">
        <v>12754.56</v>
      </c>
      <c r="N1071" s="150">
        <v>18491.00410568641</v>
      </c>
      <c r="O1071" s="150">
        <v>10478.412327812501</v>
      </c>
      <c r="P1071" s="150">
        <v>9886.1479999999992</v>
      </c>
      <c r="Q1071" s="150">
        <v>2497.5482055900002</v>
      </c>
      <c r="R1071" s="150">
        <v>9159.9191911239122</v>
      </c>
      <c r="S1071" s="150">
        <v>15791</v>
      </c>
      <c r="T1071" s="150">
        <v>13756.601875</v>
      </c>
      <c r="U1071" s="150">
        <v>890</v>
      </c>
      <c r="V1071" s="150">
        <v>8702.5443749999995</v>
      </c>
      <c r="W1071" s="150">
        <v>6446.5706867200006</v>
      </c>
      <c r="X1071" s="150">
        <v>14456.903297069999</v>
      </c>
      <c r="Y1071" s="150">
        <v>86795</v>
      </c>
      <c r="Z1071" s="150">
        <v>9806.9653440000002</v>
      </c>
      <c r="AA1071" s="150">
        <v>99346.217830489812</v>
      </c>
      <c r="AB1071" s="150">
        <v>1800</v>
      </c>
      <c r="AC1071" s="150">
        <v>15109.66339245</v>
      </c>
      <c r="AD1071" s="150">
        <v>21010.791795410219</v>
      </c>
      <c r="AE1071" s="150">
        <v>23755.033177374669</v>
      </c>
      <c r="AF1071" s="150">
        <v>51207.043417528002</v>
      </c>
      <c r="AG1071" s="150">
        <v>137552.40348168949</v>
      </c>
      <c r="AH1071" s="150">
        <v>38313.687178547363</v>
      </c>
      <c r="AI1071" s="150">
        <v>4226.2939999999999</v>
      </c>
      <c r="AJ1071" s="150">
        <v>33193.532830279808</v>
      </c>
      <c r="AK1071" s="150">
        <v>2181</v>
      </c>
      <c r="AL1071" s="150">
        <v>688735</v>
      </c>
      <c r="AM1071" s="150">
        <v>546651.125</v>
      </c>
      <c r="AN1071" s="150">
        <v>142083.8125</v>
      </c>
      <c r="AO1071" s="5" t="s">
        <v>1952</v>
      </c>
    </row>
    <row r="1072" spans="1:41" ht="14.25" x14ac:dyDescent="0.45">
      <c r="A1072" s="150">
        <v>2016</v>
      </c>
      <c r="B1072" s="5" t="s">
        <v>1477</v>
      </c>
      <c r="C1072" s="5" t="s">
        <v>171</v>
      </c>
      <c r="D1072" s="5" t="s">
        <v>84</v>
      </c>
      <c r="E1072" s="5" t="s">
        <v>211</v>
      </c>
      <c r="F1072" s="5" t="s">
        <v>211</v>
      </c>
      <c r="G1072" s="5" t="s">
        <v>88</v>
      </c>
      <c r="H1072" s="5" t="s">
        <v>131</v>
      </c>
      <c r="I1072" s="150">
        <v>9355.0442399999993</v>
      </c>
      <c r="J1072" s="150">
        <v>27657.8858</v>
      </c>
      <c r="K1072" s="150">
        <v>1042.5019681457291</v>
      </c>
      <c r="L1072" s="150">
        <v>3345.46</v>
      </c>
      <c r="M1072" s="150">
        <v>22564.666043656031</v>
      </c>
      <c r="N1072" s="150">
        <v>15985.7084672</v>
      </c>
      <c r="O1072" s="150">
        <v>11968</v>
      </c>
      <c r="P1072" s="150">
        <v>9199.1329999999998</v>
      </c>
      <c r="Q1072" s="150">
        <v>6128.401889734936</v>
      </c>
      <c r="R1072" s="150">
        <v>10871.66693411682</v>
      </c>
      <c r="S1072" s="150">
        <v>19072.333837077931</v>
      </c>
      <c r="T1072" s="150">
        <v>12780.895312500001</v>
      </c>
      <c r="U1072" s="150">
        <v>916.87799999999993</v>
      </c>
      <c r="V1072" s="150">
        <v>10403</v>
      </c>
      <c r="W1072" s="150">
        <v>7199.0253599999996</v>
      </c>
      <c r="X1072" s="150">
        <v>13825.59058</v>
      </c>
      <c r="Y1072" s="150">
        <v>107132</v>
      </c>
      <c r="Z1072" s="150">
        <v>13373.308000000001</v>
      </c>
      <c r="AA1072" s="150">
        <v>110581.84823979159</v>
      </c>
      <c r="AB1072" s="150">
        <v>1552</v>
      </c>
      <c r="AC1072" s="150">
        <v>17201</v>
      </c>
      <c r="AD1072" s="150">
        <v>21677.150826874669</v>
      </c>
      <c r="AE1072" s="150">
        <v>16794.162049999999</v>
      </c>
      <c r="AF1072" s="150">
        <v>47528.602048681743</v>
      </c>
      <c r="AG1072" s="150">
        <v>163759</v>
      </c>
      <c r="AH1072" s="150">
        <v>57751.280347845801</v>
      </c>
      <c r="AI1072" s="150">
        <v>8329.32</v>
      </c>
      <c r="AJ1072" s="150">
        <v>34580.879075869707</v>
      </c>
      <c r="AK1072" s="150">
        <v>2567.7781799999998</v>
      </c>
      <c r="AL1072" s="150">
        <v>785144.4375</v>
      </c>
      <c r="AM1072" s="150">
        <v>604814</v>
      </c>
      <c r="AN1072" s="150">
        <v>180330.53125</v>
      </c>
      <c r="AO1072" s="5" t="s">
        <v>1950</v>
      </c>
    </row>
    <row r="1073" spans="1:41" ht="14.25" x14ac:dyDescent="0.45">
      <c r="A1073" s="150">
        <v>2016</v>
      </c>
      <c r="B1073" s="5" t="s">
        <v>1478</v>
      </c>
      <c r="C1073" s="5" t="s">
        <v>171</v>
      </c>
      <c r="D1073" s="5" t="s">
        <v>84</v>
      </c>
      <c r="E1073" s="5" t="s">
        <v>24</v>
      </c>
      <c r="F1073" s="5" t="s">
        <v>24</v>
      </c>
      <c r="G1073" s="5" t="s">
        <v>87</v>
      </c>
      <c r="H1073" s="5" t="s">
        <v>131</v>
      </c>
      <c r="I1073" s="150">
        <v>3368.1028912159336</v>
      </c>
      <c r="J1073" s="150">
        <v>6280.2164679287871</v>
      </c>
      <c r="K1073" s="150">
        <v>115.14881679370714</v>
      </c>
      <c r="L1073" s="150">
        <v>334.79981622516135</v>
      </c>
      <c r="M1073" s="150">
        <v>6044.9862040273838</v>
      </c>
      <c r="N1073" s="150">
        <v>4817.7704675525356</v>
      </c>
      <c r="O1073" s="150">
        <v>184.23810686993141</v>
      </c>
      <c r="P1073" s="150">
        <v>127.81518664101492</v>
      </c>
      <c r="Q1073" s="150">
        <v>252.45739418884725</v>
      </c>
      <c r="R1073" s="150">
        <v>411.08127595353449</v>
      </c>
      <c r="S1073" s="150">
        <v>10363.278362616851</v>
      </c>
      <c r="T1073" s="150">
        <v>230.29763358741428</v>
      </c>
      <c r="U1073" s="150">
        <v>0</v>
      </c>
      <c r="V1073" s="150">
        <v>598.77384732727717</v>
      </c>
      <c r="W1073" s="150">
        <v>598.77384732727717</v>
      </c>
      <c r="X1073" s="150">
        <v>898.16077099091569</v>
      </c>
      <c r="Y1073" s="150">
        <v>20164.285052830026</v>
      </c>
      <c r="Z1073" s="150">
        <v>1483.496751398367</v>
      </c>
      <c r="AA1073" s="150">
        <v>21000.717687092732</v>
      </c>
      <c r="AB1073" s="150">
        <v>7808.2412667812805</v>
      </c>
      <c r="AC1073" s="150">
        <v>3748.335799150434</v>
      </c>
      <c r="AD1073" s="150">
        <v>3851.0382781047779</v>
      </c>
      <c r="AE1073" s="150">
        <v>1661.067741775943</v>
      </c>
      <c r="AF1073" s="150">
        <v>15371.697984189717</v>
      </c>
      <c r="AG1073" s="150">
        <v>72251.171176495889</v>
      </c>
      <c r="AH1073" s="150">
        <v>9180.8564427267829</v>
      </c>
      <c r="AI1073" s="150">
        <v>2664.5436206063832</v>
      </c>
      <c r="AJ1073" s="150">
        <v>9071.135914966264</v>
      </c>
      <c r="AK1073" s="150">
        <v>112.84584045783299</v>
      </c>
      <c r="AL1073" s="150">
        <v>202995.34375</v>
      </c>
      <c r="AM1073" s="150">
        <v>160942.921875</v>
      </c>
      <c r="AN1073" s="150">
        <v>42052.41015625</v>
      </c>
      <c r="AO1073" s="5" t="s">
        <v>1954</v>
      </c>
    </row>
    <row r="1074" spans="1:41" ht="14.25" x14ac:dyDescent="0.45">
      <c r="A1074" s="150">
        <v>2016</v>
      </c>
      <c r="B1074" s="5" t="s">
        <v>1476</v>
      </c>
      <c r="C1074" s="5" t="s">
        <v>171</v>
      </c>
      <c r="D1074" s="5" t="s">
        <v>84</v>
      </c>
      <c r="E1074" s="5" t="s">
        <v>24</v>
      </c>
      <c r="F1074" s="5" t="s">
        <v>24</v>
      </c>
      <c r="G1074" s="5" t="s">
        <v>87</v>
      </c>
      <c r="H1074" s="5" t="s">
        <v>131</v>
      </c>
      <c r="I1074" s="150">
        <v>2600.8518758089581</v>
      </c>
      <c r="J1074" s="150">
        <v>6655.7614049771564</v>
      </c>
      <c r="K1074" s="150">
        <v>120.96985468878874</v>
      </c>
      <c r="L1074" s="150">
        <v>302.42463672197186</v>
      </c>
      <c r="M1074" s="150">
        <v>2430.2843806977658</v>
      </c>
      <c r="N1074" s="150">
        <v>3435.5438731616</v>
      </c>
      <c r="O1074" s="150">
        <v>114.92136195434931</v>
      </c>
      <c r="P1074" s="150">
        <v>120.96985468878874</v>
      </c>
      <c r="Q1074" s="150">
        <v>229.54029927197664</v>
      </c>
      <c r="R1074" s="150">
        <v>950.53418184088252</v>
      </c>
      <c r="S1074" s="150">
        <v>8708.6198390459012</v>
      </c>
      <c r="T1074" s="150">
        <v>302.42463672197186</v>
      </c>
      <c r="U1074" s="150">
        <v>0</v>
      </c>
      <c r="V1074" s="150">
        <v>1098.4062805742017</v>
      </c>
      <c r="W1074" s="150">
        <v>489.92791148959441</v>
      </c>
      <c r="X1074" s="150">
        <v>400.80030090592174</v>
      </c>
      <c r="Y1074" s="150">
        <v>17439.014251935783</v>
      </c>
      <c r="Z1074" s="150">
        <v>1754.0628929874367</v>
      </c>
      <c r="AA1074" s="150">
        <v>20369.407932158789</v>
      </c>
      <c r="AB1074" s="150">
        <v>139.11533289210706</v>
      </c>
      <c r="AC1074" s="150">
        <v>3046.8374391949078</v>
      </c>
      <c r="AD1074" s="150">
        <v>3290.0776228983318</v>
      </c>
      <c r="AE1074" s="150">
        <v>1264.1349814978423</v>
      </c>
      <c r="AF1074" s="150">
        <v>8942.0916585952655</v>
      </c>
      <c r="AG1074" s="150">
        <v>28089.565224365517</v>
      </c>
      <c r="AH1074" s="150">
        <v>8415.4695578500705</v>
      </c>
      <c r="AI1074" s="150">
        <v>1986.3250139899112</v>
      </c>
      <c r="AJ1074" s="150">
        <v>8393.4476389788906</v>
      </c>
      <c r="AK1074" s="150">
        <v>107.66317067302198</v>
      </c>
      <c r="AL1074" s="150">
        <v>131199.1875</v>
      </c>
      <c r="AM1074" s="150">
        <v>104692.5859375</v>
      </c>
      <c r="AN1074" s="150">
        <v>26506.59765625</v>
      </c>
      <c r="AO1074" s="5" t="s">
        <v>1953</v>
      </c>
    </row>
    <row r="1075" spans="1:41" ht="14.25" x14ac:dyDescent="0.45">
      <c r="A1075" s="150">
        <v>2016</v>
      </c>
      <c r="B1075" s="5" t="s">
        <v>582</v>
      </c>
      <c r="C1075" s="5" t="s">
        <v>171</v>
      </c>
      <c r="D1075" s="5" t="s">
        <v>84</v>
      </c>
      <c r="E1075" s="5" t="s">
        <v>24</v>
      </c>
      <c r="F1075" s="5" t="s">
        <v>24</v>
      </c>
      <c r="G1075" s="5" t="s">
        <v>87</v>
      </c>
      <c r="H1075" s="5" t="s">
        <v>131</v>
      </c>
      <c r="I1075" s="150">
        <v>3181.9335894803562</v>
      </c>
      <c r="J1075" s="150">
        <v>9386.1458550039806</v>
      </c>
      <c r="K1075" s="150">
        <v>111.6467926133458</v>
      </c>
      <c r="L1075" s="150">
        <v>413.09313266937943</v>
      </c>
      <c r="M1075" s="150">
        <v>6889.2686032057109</v>
      </c>
      <c r="N1075" s="150">
        <v>3687.6935600188112</v>
      </c>
      <c r="O1075" s="150">
        <v>125.04440772694728</v>
      </c>
      <c r="P1075" s="150">
        <v>89.317434090676628</v>
      </c>
      <c r="Q1075" s="150">
        <v>661.29065145640391</v>
      </c>
      <c r="R1075" s="150">
        <v>134.81624859171333</v>
      </c>
      <c r="S1075" s="150">
        <v>9922.3295765295734</v>
      </c>
      <c r="T1075" s="150">
        <v>520.26813629818287</v>
      </c>
      <c r="U1075" s="150">
        <v>1.1164679261334578</v>
      </c>
      <c r="V1075" s="150">
        <v>489.01295164645455</v>
      </c>
      <c r="W1075" s="150">
        <v>2232.9358522669158</v>
      </c>
      <c r="X1075" s="150">
        <v>882.00966164543172</v>
      </c>
      <c r="Y1075" s="150">
        <v>19551.028088486048</v>
      </c>
      <c r="Z1075" s="150">
        <v>5331.7562199221184</v>
      </c>
      <c r="AA1075" s="150">
        <v>26239.517413511392</v>
      </c>
      <c r="AB1075" s="150">
        <v>0</v>
      </c>
      <c r="AC1075" s="150">
        <v>3634.3375578288933</v>
      </c>
      <c r="AD1075" s="150">
        <v>2687.8965321662999</v>
      </c>
      <c r="AE1075" s="150">
        <v>1752.8546440295288</v>
      </c>
      <c r="AF1075" s="150">
        <v>15707.394560028943</v>
      </c>
      <c r="AG1075" s="150">
        <v>46749.861470986281</v>
      </c>
      <c r="AH1075" s="150">
        <v>11473.242369831607</v>
      </c>
      <c r="AI1075" s="150">
        <v>2583.5067810728215</v>
      </c>
      <c r="AJ1075" s="150">
        <v>6390.8153708761347</v>
      </c>
      <c r="AK1075" s="150">
        <v>109.41385676107888</v>
      </c>
      <c r="AL1075" s="150">
        <v>180939.546875</v>
      </c>
      <c r="AM1075" s="150">
        <v>143401.984375</v>
      </c>
      <c r="AN1075" s="150">
        <v>37537.5625</v>
      </c>
      <c r="AO1075" s="5" t="s">
        <v>629</v>
      </c>
    </row>
    <row r="1076" spans="1:41" ht="14.25" x14ac:dyDescent="0.45">
      <c r="A1076" s="150">
        <v>2016</v>
      </c>
      <c r="B1076" s="5" t="s">
        <v>1477</v>
      </c>
      <c r="C1076" s="5" t="s">
        <v>171</v>
      </c>
      <c r="D1076" s="5" t="s">
        <v>84</v>
      </c>
      <c r="E1076" s="5" t="s">
        <v>24</v>
      </c>
      <c r="F1076" s="5" t="s">
        <v>24</v>
      </c>
      <c r="G1076" s="5" t="s">
        <v>87</v>
      </c>
      <c r="H1076" s="5" t="s">
        <v>131</v>
      </c>
      <c r="I1076" s="150">
        <v>3379.3082304400232</v>
      </c>
      <c r="J1076" s="150">
        <v>5740.7332620631487</v>
      </c>
      <c r="K1076" s="150">
        <v>118.57221861193064</v>
      </c>
      <c r="L1076" s="150">
        <v>332.00221211340579</v>
      </c>
      <c r="M1076" s="150">
        <v>11696.93023230853</v>
      </c>
      <c r="N1076" s="150">
        <v>2875.3763013393182</v>
      </c>
      <c r="O1076" s="150">
        <v>125.68655172864648</v>
      </c>
      <c r="P1076" s="150">
        <v>111.4578854952148</v>
      </c>
      <c r="Q1076" s="150">
        <v>236.77443261568274</v>
      </c>
      <c r="R1076" s="150">
        <v>460.29806408482642</v>
      </c>
      <c r="S1076" s="150">
        <v>9440.5172873880911</v>
      </c>
      <c r="T1076" s="150">
        <v>355.71665583579193</v>
      </c>
      <c r="U1076" s="150">
        <v>0</v>
      </c>
      <c r="V1076" s="150">
        <v>1076.6357449963302</v>
      </c>
      <c r="W1076" s="150">
        <v>598.78970399024979</v>
      </c>
      <c r="X1076" s="150">
        <v>405.51698765280281</v>
      </c>
      <c r="Y1076" s="150">
        <v>15888.678767376146</v>
      </c>
      <c r="Z1076" s="150">
        <v>1185.7221861193063</v>
      </c>
      <c r="AA1076" s="150">
        <v>21284.027010638743</v>
      </c>
      <c r="AB1076" s="150">
        <v>7969.2388129078581</v>
      </c>
      <c r="AC1076" s="150">
        <v>2832.0974415459632</v>
      </c>
      <c r="AD1076" s="150">
        <v>3293.9501949181749</v>
      </c>
      <c r="AE1076" s="150">
        <v>1482.152732649133</v>
      </c>
      <c r="AF1076" s="150">
        <v>8924.2562986202738</v>
      </c>
      <c r="AG1076" s="150">
        <v>43747.220056871811</v>
      </c>
      <c r="AH1076" s="150">
        <v>8655.7719586709354</v>
      </c>
      <c r="AI1076" s="150">
        <v>2599.1030319735196</v>
      </c>
      <c r="AJ1076" s="150">
        <v>8190.797229483338</v>
      </c>
      <c r="AK1076" s="150">
        <v>119.69154035562727</v>
      </c>
      <c r="AL1076" s="150">
        <v>163127.03125</v>
      </c>
      <c r="AM1076" s="150">
        <v>117747.5390625</v>
      </c>
      <c r="AN1076" s="150">
        <v>45379.484375</v>
      </c>
      <c r="AO1076" s="5" t="s">
        <v>1955</v>
      </c>
    </row>
    <row r="1077" spans="1:41" ht="14.25" x14ac:dyDescent="0.45">
      <c r="A1077" s="150">
        <v>2016</v>
      </c>
      <c r="B1077" s="5" t="s">
        <v>1477</v>
      </c>
      <c r="C1077" s="5" t="s">
        <v>171</v>
      </c>
      <c r="D1077" s="5" t="s">
        <v>84</v>
      </c>
      <c r="E1077" s="5" t="s">
        <v>24</v>
      </c>
      <c r="F1077" s="5" t="s">
        <v>24</v>
      </c>
      <c r="G1077" s="5" t="s">
        <v>88</v>
      </c>
      <c r="H1077" s="5" t="s">
        <v>131</v>
      </c>
      <c r="I1077" s="150">
        <v>2907</v>
      </c>
      <c r="J1077" s="150">
        <v>5061.84</v>
      </c>
      <c r="K1077" s="150">
        <v>104.18398999999999</v>
      </c>
      <c r="L1077" s="150">
        <v>290.08</v>
      </c>
      <c r="M1077" s="150">
        <v>10111.43556936859</v>
      </c>
      <c r="N1077" s="150">
        <v>2517.9648000000002</v>
      </c>
      <c r="O1077" s="150">
        <v>110</v>
      </c>
      <c r="P1077" s="150">
        <v>97</v>
      </c>
      <c r="Q1077" s="150">
        <v>216.39943515959999</v>
      </c>
      <c r="R1077" s="150">
        <v>404.61862908055701</v>
      </c>
      <c r="S1077" s="150">
        <v>8628.1385507887535</v>
      </c>
      <c r="T1077" s="150">
        <v>310.8</v>
      </c>
      <c r="U1077" s="150"/>
      <c r="V1077" s="150">
        <v>945</v>
      </c>
      <c r="W1077" s="150">
        <v>515.1</v>
      </c>
      <c r="X1077" s="150">
        <v>362.04500000000002</v>
      </c>
      <c r="Y1077" s="150">
        <v>14084</v>
      </c>
      <c r="Z1077" s="150">
        <v>1084</v>
      </c>
      <c r="AA1077" s="150">
        <v>18728.411616720012</v>
      </c>
      <c r="AB1077" s="150">
        <v>136</v>
      </c>
      <c r="AC1077" s="150">
        <v>2504.5</v>
      </c>
      <c r="AD1077" s="150">
        <v>3010.4980244262001</v>
      </c>
      <c r="AE1077" s="150">
        <v>1275</v>
      </c>
      <c r="AF1077" s="150">
        <v>7797.3825855699433</v>
      </c>
      <c r="AG1077" s="150">
        <v>38702</v>
      </c>
      <c r="AH1077" s="150">
        <v>7838.4972088476034</v>
      </c>
      <c r="AI1077" s="150">
        <v>2235.84</v>
      </c>
      <c r="AJ1077" s="150">
        <v>7417.4252196218958</v>
      </c>
      <c r="AK1077" s="150">
        <v>105.48648</v>
      </c>
      <c r="AL1077" s="150">
        <v>137500.65625</v>
      </c>
      <c r="AM1077" s="150">
        <v>104032.6171875</v>
      </c>
      <c r="AN1077" s="150">
        <v>33468.02734375</v>
      </c>
      <c r="AO1077" s="5" t="s">
        <v>1957</v>
      </c>
    </row>
    <row r="1078" spans="1:41" ht="14.25" x14ac:dyDescent="0.45">
      <c r="A1078" s="150">
        <v>2016</v>
      </c>
      <c r="B1078" s="5" t="s">
        <v>1478</v>
      </c>
      <c r="C1078" s="5" t="s">
        <v>171</v>
      </c>
      <c r="D1078" s="5" t="s">
        <v>84</v>
      </c>
      <c r="E1078" s="5" t="s">
        <v>24</v>
      </c>
      <c r="F1078" s="5" t="s">
        <v>24</v>
      </c>
      <c r="G1078" s="5" t="s">
        <v>88</v>
      </c>
      <c r="H1078" s="5" t="s">
        <v>131</v>
      </c>
      <c r="I1078" s="150">
        <v>2983.5</v>
      </c>
      <c r="J1078" s="150">
        <v>5558.5</v>
      </c>
      <c r="K1078" s="150">
        <v>102.09</v>
      </c>
      <c r="L1078" s="150">
        <v>300</v>
      </c>
      <c r="M1078" s="150">
        <v>5249.7162996100706</v>
      </c>
      <c r="N1078" s="150">
        <v>4267.6303706250001</v>
      </c>
      <c r="O1078" s="150">
        <v>162.44800000000001</v>
      </c>
      <c r="P1078" s="150">
        <v>111</v>
      </c>
      <c r="Q1078" s="150">
        <v>219.24445358490561</v>
      </c>
      <c r="R1078" s="150">
        <v>364.62786550247978</v>
      </c>
      <c r="S1078" s="150">
        <v>8999.9000000000015</v>
      </c>
      <c r="T1078" s="150">
        <v>200</v>
      </c>
      <c r="U1078" s="150"/>
      <c r="V1078" s="150">
        <v>520</v>
      </c>
      <c r="W1078" s="150">
        <v>520</v>
      </c>
      <c r="X1078" s="150">
        <v>780</v>
      </c>
      <c r="Y1078" s="150">
        <v>17511.5</v>
      </c>
      <c r="Z1078" s="150">
        <v>1288.33</v>
      </c>
      <c r="AA1078" s="150">
        <v>18657.98114973629</v>
      </c>
      <c r="AB1078" s="150">
        <v>136</v>
      </c>
      <c r="AC1078" s="150">
        <v>3255.21</v>
      </c>
      <c r="AD1078" s="150">
        <v>3344.4010849056649</v>
      </c>
      <c r="AE1078" s="150">
        <v>1472.660864859723</v>
      </c>
      <c r="AF1078" s="150">
        <v>13773.93048553993</v>
      </c>
      <c r="AG1078" s="150">
        <v>64584.616398738872</v>
      </c>
      <c r="AH1078" s="150">
        <v>8152.4291556603794</v>
      </c>
      <c r="AI1078" s="150">
        <v>2314</v>
      </c>
      <c r="AJ1078" s="150">
        <v>8014.5843672456576</v>
      </c>
      <c r="AK1078" s="150">
        <v>98</v>
      </c>
      <c r="AL1078" s="150">
        <v>172942.28125</v>
      </c>
      <c r="AM1078" s="150">
        <v>142883.3125</v>
      </c>
      <c r="AN1078" s="150">
        <v>30058.984375</v>
      </c>
      <c r="AO1078" s="5" t="s">
        <v>1956</v>
      </c>
    </row>
    <row r="1079" spans="1:41" ht="14.25" x14ac:dyDescent="0.45">
      <c r="A1079" s="150">
        <v>2016</v>
      </c>
      <c r="B1079" s="5" t="s">
        <v>582</v>
      </c>
      <c r="C1079" s="5" t="s">
        <v>171</v>
      </c>
      <c r="D1079" s="5" t="s">
        <v>84</v>
      </c>
      <c r="E1079" s="5" t="s">
        <v>24</v>
      </c>
      <c r="F1079" s="5" t="s">
        <v>24</v>
      </c>
      <c r="G1079" s="5" t="s">
        <v>88</v>
      </c>
      <c r="H1079" s="5" t="s">
        <v>131</v>
      </c>
      <c r="I1079" s="150">
        <v>2850.0000000000009</v>
      </c>
      <c r="J1079" s="150">
        <v>8407</v>
      </c>
      <c r="K1079" s="150">
        <v>102.09</v>
      </c>
      <c r="L1079" s="150">
        <v>370</v>
      </c>
      <c r="M1079" s="150">
        <v>6171</v>
      </c>
      <c r="N1079" s="150">
        <v>3303</v>
      </c>
      <c r="O1079" s="150">
        <v>112</v>
      </c>
      <c r="P1079" s="150">
        <v>80</v>
      </c>
      <c r="Q1079" s="150">
        <v>592.30600000000004</v>
      </c>
      <c r="R1079" s="150">
        <v>120.75246</v>
      </c>
      <c r="S1079" s="150">
        <v>8887.25</v>
      </c>
      <c r="T1079" s="150">
        <v>465.99470000000002</v>
      </c>
      <c r="U1079" s="150">
        <v>1</v>
      </c>
      <c r="V1079" s="150">
        <v>438</v>
      </c>
      <c r="W1079" s="150">
        <v>2000</v>
      </c>
      <c r="X1079" s="150">
        <v>790</v>
      </c>
      <c r="Y1079" s="150">
        <v>17511.5</v>
      </c>
      <c r="Z1079" s="150">
        <v>4775.5569999999998</v>
      </c>
      <c r="AA1079" s="150">
        <v>23502.258147606499</v>
      </c>
      <c r="AB1079" s="150"/>
      <c r="AC1079" s="150">
        <v>3255.21</v>
      </c>
      <c r="AD1079" s="150">
        <v>2407.5</v>
      </c>
      <c r="AE1079" s="150">
        <v>1570</v>
      </c>
      <c r="AF1079" s="150">
        <v>14068.82740861769</v>
      </c>
      <c r="AG1079" s="150">
        <v>41873</v>
      </c>
      <c r="AH1079" s="150">
        <v>10276.37435995644</v>
      </c>
      <c r="AI1079" s="150">
        <v>2314</v>
      </c>
      <c r="AJ1079" s="150">
        <v>5724.1370050000014</v>
      </c>
      <c r="AK1079" s="150">
        <v>98</v>
      </c>
      <c r="AL1079" s="150">
        <v>162066.765625</v>
      </c>
      <c r="AM1079" s="150">
        <v>128442.5546875</v>
      </c>
      <c r="AN1079" s="150">
        <v>33624.2109375</v>
      </c>
      <c r="AO1079" s="5" t="s">
        <v>631</v>
      </c>
    </row>
    <row r="1080" spans="1:41" ht="14.25" x14ac:dyDescent="0.45">
      <c r="A1080" s="150">
        <v>2016</v>
      </c>
      <c r="B1080" s="5" t="s">
        <v>1476</v>
      </c>
      <c r="C1080" s="5" t="s">
        <v>171</v>
      </c>
      <c r="D1080" s="5" t="s">
        <v>84</v>
      </c>
      <c r="E1080" s="5" t="s">
        <v>24</v>
      </c>
      <c r="F1080" s="5" t="s">
        <v>24</v>
      </c>
      <c r="G1080" s="5" t="s">
        <v>88</v>
      </c>
      <c r="H1080" s="5" t="s">
        <v>131</v>
      </c>
      <c r="I1080" s="150">
        <v>2279</v>
      </c>
      <c r="J1080" s="150">
        <v>5623.0439999999999</v>
      </c>
      <c r="K1080" s="150">
        <v>106</v>
      </c>
      <c r="L1080" s="150">
        <v>265.30200000000002</v>
      </c>
      <c r="M1080" s="150">
        <v>2109.4499999999998</v>
      </c>
      <c r="N1080" s="150">
        <v>3021.76</v>
      </c>
      <c r="O1080" s="150">
        <v>102.304609375</v>
      </c>
      <c r="P1080" s="150">
        <v>104.5</v>
      </c>
      <c r="Q1080" s="150">
        <v>199.35135</v>
      </c>
      <c r="R1080" s="150">
        <v>820.49066485037497</v>
      </c>
      <c r="S1080" s="150">
        <v>7565</v>
      </c>
      <c r="T1080" s="150">
        <v>262.65625</v>
      </c>
      <c r="U1080" s="150"/>
      <c r="V1080" s="150">
        <v>953.96749999999997</v>
      </c>
      <c r="W1080" s="150">
        <v>419.70960000000008</v>
      </c>
      <c r="X1080" s="150">
        <v>362.04500000000002</v>
      </c>
      <c r="Y1080" s="150">
        <v>15632</v>
      </c>
      <c r="Z1080" s="150">
        <v>1523.4048</v>
      </c>
      <c r="AA1080" s="150">
        <v>17985.83837287801</v>
      </c>
      <c r="AB1080" s="150">
        <v>115</v>
      </c>
      <c r="AC1080" s="150">
        <v>2712.3383800000001</v>
      </c>
      <c r="AD1080" s="150">
        <v>2857.3693499999999</v>
      </c>
      <c r="AE1080" s="150">
        <v>1099.276791584484</v>
      </c>
      <c r="AF1080" s="150">
        <v>7844.4495360000001</v>
      </c>
      <c r="AG1080" s="150">
        <v>24496.984150297791</v>
      </c>
      <c r="AH1080" s="150">
        <v>7426.2416666666659</v>
      </c>
      <c r="AI1080" s="150">
        <v>1708.3368</v>
      </c>
      <c r="AJ1080" s="150">
        <v>7417.4252196218958</v>
      </c>
      <c r="AK1080" s="150">
        <v>101</v>
      </c>
      <c r="AL1080" s="150">
        <v>115114.25</v>
      </c>
      <c r="AM1080" s="150">
        <v>91979.125</v>
      </c>
      <c r="AN1080" s="150">
        <v>23135.11328125</v>
      </c>
      <c r="AO1080" s="5" t="s">
        <v>1958</v>
      </c>
    </row>
    <row r="1081" spans="1:41" ht="14.25" x14ac:dyDescent="0.45">
      <c r="A1081" s="150">
        <v>2016</v>
      </c>
      <c r="B1081" s="5" t="s">
        <v>1476</v>
      </c>
      <c r="C1081" s="5" t="s">
        <v>171</v>
      </c>
      <c r="D1081" s="5" t="s">
        <v>84</v>
      </c>
      <c r="E1081" s="5" t="s">
        <v>214</v>
      </c>
      <c r="F1081" s="5" t="s">
        <v>214</v>
      </c>
      <c r="G1081" s="5" t="s">
        <v>88</v>
      </c>
      <c r="H1081" s="5" t="s">
        <v>131</v>
      </c>
      <c r="I1081" s="150">
        <v>0</v>
      </c>
      <c r="J1081" s="150"/>
      <c r="K1081" s="150">
        <v>0</v>
      </c>
      <c r="L1081" s="150"/>
      <c r="M1081" s="150">
        <v>133.56</v>
      </c>
      <c r="N1081" s="150">
        <v>568.35957238562992</v>
      </c>
      <c r="O1081" s="150">
        <v>140.93</v>
      </c>
      <c r="P1081" s="150">
        <v>618.13300000000004</v>
      </c>
      <c r="Q1081" s="150">
        <v>62.525565989999997</v>
      </c>
      <c r="R1081" s="150">
        <v>78.314887352261891</v>
      </c>
      <c r="S1081" s="150">
        <v>0</v>
      </c>
      <c r="T1081" s="150">
        <v>21.537812500000001</v>
      </c>
      <c r="U1081" s="150"/>
      <c r="V1081" s="150">
        <v>0</v>
      </c>
      <c r="W1081" s="150">
        <v>427.21564672000011</v>
      </c>
      <c r="X1081" s="150">
        <v>153.341098905</v>
      </c>
      <c r="Y1081" s="150">
        <v>880</v>
      </c>
      <c r="Z1081" s="150">
        <v>0</v>
      </c>
      <c r="AA1081" s="150">
        <v>1337.862635219037</v>
      </c>
      <c r="AB1081" s="150">
        <v>0</v>
      </c>
      <c r="AC1081" s="150">
        <v>258.34674057500013</v>
      </c>
      <c r="AD1081" s="150">
        <v>559.84885252220045</v>
      </c>
      <c r="AE1081" s="150">
        <v>1279.083470896685</v>
      </c>
      <c r="AF1081" s="150">
        <v>15843.83512</v>
      </c>
      <c r="AG1081" s="150">
        <v>3104.8680243194149</v>
      </c>
      <c r="AH1081" s="150">
        <v>1067.7915359375741</v>
      </c>
      <c r="AI1081" s="150">
        <v>0</v>
      </c>
      <c r="AJ1081" s="150">
        <v>384.85085062499991</v>
      </c>
      <c r="AK1081" s="150"/>
      <c r="AL1081" s="150">
        <v>26920.404296875</v>
      </c>
      <c r="AM1081" s="150">
        <v>24416.1796875</v>
      </c>
      <c r="AN1081" s="150">
        <v>2504.22509765625</v>
      </c>
      <c r="AO1081" s="5" t="s">
        <v>1959</v>
      </c>
    </row>
    <row r="1082" spans="1:41" ht="14.25" x14ac:dyDescent="0.45">
      <c r="A1082" s="150">
        <v>2016</v>
      </c>
      <c r="B1082" s="5" t="s">
        <v>582</v>
      </c>
      <c r="C1082" s="5" t="s">
        <v>171</v>
      </c>
      <c r="D1082" s="5" t="s">
        <v>84</v>
      </c>
      <c r="E1082" s="5" t="s">
        <v>214</v>
      </c>
      <c r="F1082" s="5" t="s">
        <v>214</v>
      </c>
      <c r="G1082" s="5" t="s">
        <v>88</v>
      </c>
      <c r="H1082" s="5" t="s">
        <v>131</v>
      </c>
      <c r="I1082" s="150">
        <v>0</v>
      </c>
      <c r="J1082" s="150"/>
      <c r="K1082" s="150"/>
      <c r="L1082" s="150">
        <v>0</v>
      </c>
      <c r="M1082" s="150">
        <v>148.79</v>
      </c>
      <c r="N1082" s="150">
        <v>0</v>
      </c>
      <c r="O1082" s="150">
        <v>0</v>
      </c>
      <c r="P1082" s="150">
        <v>618.13300000000004</v>
      </c>
      <c r="Q1082" s="150">
        <v>0</v>
      </c>
      <c r="R1082" s="150">
        <v>101.65688521259101</v>
      </c>
      <c r="S1082" s="150">
        <v>0</v>
      </c>
      <c r="T1082" s="150">
        <v>0</v>
      </c>
      <c r="U1082" s="150"/>
      <c r="V1082" s="150">
        <v>0</v>
      </c>
      <c r="W1082" s="150">
        <v>583.8839999999999</v>
      </c>
      <c r="X1082" s="150"/>
      <c r="Y1082" s="150">
        <v>0</v>
      </c>
      <c r="Z1082" s="150"/>
      <c r="AA1082" s="150">
        <v>1800</v>
      </c>
      <c r="AB1082" s="150"/>
      <c r="AC1082" s="150">
        <v>235.76126249999999</v>
      </c>
      <c r="AD1082" s="150"/>
      <c r="AE1082" s="150">
        <v>83</v>
      </c>
      <c r="AF1082" s="150">
        <v>300</v>
      </c>
      <c r="AG1082" s="150">
        <v>3034</v>
      </c>
      <c r="AH1082" s="150">
        <v>844</v>
      </c>
      <c r="AI1082" s="150"/>
      <c r="AJ1082" s="150">
        <v>200.54523451965071</v>
      </c>
      <c r="AK1082" s="150"/>
      <c r="AL1082" s="150">
        <v>7949.7705078125</v>
      </c>
      <c r="AM1082" s="150">
        <v>6373.09619140625</v>
      </c>
      <c r="AN1082" s="150">
        <v>1576.674072265625</v>
      </c>
      <c r="AO1082" s="5" t="s">
        <v>634</v>
      </c>
    </row>
    <row r="1083" spans="1:41" ht="14.25" x14ac:dyDescent="0.45">
      <c r="A1083" s="150">
        <v>2016</v>
      </c>
      <c r="B1083" s="5" t="s">
        <v>1477</v>
      </c>
      <c r="C1083" s="5" t="s">
        <v>171</v>
      </c>
      <c r="D1083" s="5" t="s">
        <v>84</v>
      </c>
      <c r="E1083" s="5" t="s">
        <v>214</v>
      </c>
      <c r="F1083" s="5" t="s">
        <v>214</v>
      </c>
      <c r="G1083" s="5" t="s">
        <v>88</v>
      </c>
      <c r="H1083" s="5" t="s">
        <v>131</v>
      </c>
      <c r="I1083" s="150">
        <v>0</v>
      </c>
      <c r="J1083" s="150"/>
      <c r="K1083" s="150"/>
      <c r="L1083" s="150">
        <v>0</v>
      </c>
      <c r="M1083" s="150">
        <v>269.24830241243592</v>
      </c>
      <c r="N1083" s="150">
        <v>0</v>
      </c>
      <c r="O1083" s="150">
        <v>142</v>
      </c>
      <c r="P1083" s="150">
        <v>618.13300000000004</v>
      </c>
      <c r="Q1083" s="150">
        <v>416.83822406133601</v>
      </c>
      <c r="R1083" s="150">
        <v>127.6938172373856</v>
      </c>
      <c r="S1083" s="150">
        <v>0</v>
      </c>
      <c r="T1083" s="150">
        <v>0</v>
      </c>
      <c r="U1083" s="150"/>
      <c r="V1083" s="150">
        <v>0</v>
      </c>
      <c r="W1083" s="150">
        <v>426.73536000000001</v>
      </c>
      <c r="X1083" s="150">
        <v>146.65107</v>
      </c>
      <c r="Y1083" s="150">
        <v>0</v>
      </c>
      <c r="Z1083" s="150"/>
      <c r="AA1083" s="150">
        <v>3771.2487201890899</v>
      </c>
      <c r="AB1083" s="150">
        <v>0</v>
      </c>
      <c r="AC1083" s="150">
        <v>290.39999999999998</v>
      </c>
      <c r="AD1083" s="150">
        <v>890.45757026441049</v>
      </c>
      <c r="AE1083" s="150">
        <v>778.71405000000004</v>
      </c>
      <c r="AF1083" s="150">
        <v>359.68888200010781</v>
      </c>
      <c r="AG1083" s="150">
        <v>4100</v>
      </c>
      <c r="AH1083" s="150">
        <v>1092.389754548961</v>
      </c>
      <c r="AI1083" s="150">
        <v>0</v>
      </c>
      <c r="AJ1083" s="150">
        <v>384.85085062499991</v>
      </c>
      <c r="AK1083" s="150"/>
      <c r="AL1083" s="150">
        <v>13815.048828125</v>
      </c>
      <c r="AM1083" s="150">
        <v>10847.5673828125</v>
      </c>
      <c r="AN1083" s="150">
        <v>2967.48193359375</v>
      </c>
      <c r="AO1083" s="5" t="s">
        <v>1961</v>
      </c>
    </row>
    <row r="1084" spans="1:41" ht="14.25" x14ac:dyDescent="0.45">
      <c r="A1084" s="150">
        <v>2016</v>
      </c>
      <c r="B1084" s="5" t="s">
        <v>1478</v>
      </c>
      <c r="C1084" s="5" t="s">
        <v>171</v>
      </c>
      <c r="D1084" s="5" t="s">
        <v>84</v>
      </c>
      <c r="E1084" s="5" t="s">
        <v>214</v>
      </c>
      <c r="F1084" s="5" t="s">
        <v>214</v>
      </c>
      <c r="G1084" s="5" t="s">
        <v>88</v>
      </c>
      <c r="H1084" s="5" t="s">
        <v>131</v>
      </c>
      <c r="I1084" s="150">
        <v>0</v>
      </c>
      <c r="J1084" s="150"/>
      <c r="K1084" s="150"/>
      <c r="L1084" s="150">
        <v>0</v>
      </c>
      <c r="M1084" s="150">
        <v>165.4699129961007</v>
      </c>
      <c r="N1084" s="150">
        <v>0</v>
      </c>
      <c r="O1084" s="150">
        <v>0</v>
      </c>
      <c r="P1084" s="150">
        <v>618.13300000000004</v>
      </c>
      <c r="Q1084" s="150">
        <v>0</v>
      </c>
      <c r="R1084" s="150">
        <v>114.49819897823571</v>
      </c>
      <c r="S1084" s="150">
        <v>0</v>
      </c>
      <c r="T1084" s="150">
        <v>0</v>
      </c>
      <c r="U1084" s="150"/>
      <c r="V1084" s="150">
        <v>0</v>
      </c>
      <c r="W1084" s="150">
        <v>540.14400000000001</v>
      </c>
      <c r="X1084" s="150">
        <v>120.90572</v>
      </c>
      <c r="Y1084" s="150">
        <v>0</v>
      </c>
      <c r="Z1084" s="150">
        <v>0</v>
      </c>
      <c r="AA1084" s="150">
        <v>2118.686803088563</v>
      </c>
      <c r="AB1084" s="150">
        <v>0</v>
      </c>
      <c r="AC1084" s="150">
        <v>235.76126249999999</v>
      </c>
      <c r="AD1084" s="150"/>
      <c r="AE1084" s="150">
        <v>152.52600000000001</v>
      </c>
      <c r="AF1084" s="150">
        <v>390.2609690000001</v>
      </c>
      <c r="AG1084" s="150">
        <v>3037.3919260951839</v>
      </c>
      <c r="AH1084" s="150">
        <v>854.27625384137809</v>
      </c>
      <c r="AI1084" s="150">
        <v>0</v>
      </c>
      <c r="AJ1084" s="150">
        <v>619.51210217086953</v>
      </c>
      <c r="AK1084" s="150"/>
      <c r="AL1084" s="150">
        <v>8967.5654296875</v>
      </c>
      <c r="AM1084" s="150">
        <v>7286.77001953125</v>
      </c>
      <c r="AN1084" s="150">
        <v>1680.7958984375</v>
      </c>
      <c r="AO1084" s="5" t="s">
        <v>1960</v>
      </c>
    </row>
    <row r="1085" spans="1:41" ht="14.25" x14ac:dyDescent="0.45">
      <c r="A1085" s="150">
        <v>2016</v>
      </c>
      <c r="B1085" s="5" t="s">
        <v>1477</v>
      </c>
      <c r="C1085" s="5" t="s">
        <v>171</v>
      </c>
      <c r="D1085" s="5" t="s">
        <v>84</v>
      </c>
      <c r="E1085" s="5" t="s">
        <v>217</v>
      </c>
      <c r="F1085" s="5" t="s">
        <v>218</v>
      </c>
      <c r="G1085" s="5" t="s">
        <v>87</v>
      </c>
      <c r="H1085" s="5" t="s">
        <v>131</v>
      </c>
      <c r="I1085" s="150">
        <v>0</v>
      </c>
      <c r="J1085" s="150"/>
      <c r="K1085" s="150"/>
      <c r="L1085" s="150"/>
      <c r="M1085" s="150"/>
      <c r="N1085" s="150"/>
      <c r="O1085" s="150">
        <v>0</v>
      </c>
      <c r="P1085" s="150"/>
      <c r="Q1085" s="150">
        <v>0</v>
      </c>
      <c r="R1085" s="150"/>
      <c r="S1085" s="150">
        <v>0</v>
      </c>
      <c r="T1085" s="150"/>
      <c r="U1085" s="150"/>
      <c r="V1085" s="150">
        <v>0</v>
      </c>
      <c r="W1085" s="150">
        <v>0</v>
      </c>
      <c r="X1085" s="150">
        <v>0</v>
      </c>
      <c r="Y1085" s="150"/>
      <c r="Z1085" s="150"/>
      <c r="AA1085" s="150">
        <v>1660.0110605670291</v>
      </c>
      <c r="AB1085" s="150"/>
      <c r="AC1085" s="150"/>
      <c r="AD1085" s="150"/>
      <c r="AE1085" s="150"/>
      <c r="AF1085" s="150">
        <v>0</v>
      </c>
      <c r="AG1085" s="150">
        <v>3611.7097789194072</v>
      </c>
      <c r="AH1085" s="150">
        <v>8081.0996829223523</v>
      </c>
      <c r="AI1085" s="150"/>
      <c r="AJ1085" s="150">
        <v>0</v>
      </c>
      <c r="AK1085" s="150"/>
      <c r="AL1085" s="150">
        <v>13352.8203125</v>
      </c>
      <c r="AM1085" s="150">
        <v>5271.720703125</v>
      </c>
      <c r="AN1085" s="150">
        <v>8081.099609375</v>
      </c>
      <c r="AO1085" s="5" t="s">
        <v>1964</v>
      </c>
    </row>
    <row r="1086" spans="1:41" ht="14.25" x14ac:dyDescent="0.45">
      <c r="A1086" s="150">
        <v>2016</v>
      </c>
      <c r="B1086" s="5" t="s">
        <v>1476</v>
      </c>
      <c r="C1086" s="5" t="s">
        <v>171</v>
      </c>
      <c r="D1086" s="5" t="s">
        <v>84</v>
      </c>
      <c r="E1086" s="5" t="s">
        <v>217</v>
      </c>
      <c r="F1086" s="5" t="s">
        <v>218</v>
      </c>
      <c r="G1086" s="5" t="s">
        <v>87</v>
      </c>
      <c r="H1086" s="5" t="s">
        <v>131</v>
      </c>
      <c r="I1086" s="150"/>
      <c r="J1086" s="150"/>
      <c r="K1086" s="150"/>
      <c r="L1086" s="150"/>
      <c r="M1086" s="150"/>
      <c r="N1086" s="150">
        <v>0</v>
      </c>
      <c r="O1086" s="150"/>
      <c r="P1086" s="150"/>
      <c r="Q1086" s="150">
        <v>0</v>
      </c>
      <c r="R1086" s="150">
        <v>0</v>
      </c>
      <c r="S1086" s="150">
        <v>0</v>
      </c>
      <c r="T1086" s="150"/>
      <c r="U1086" s="150"/>
      <c r="V1086" s="150">
        <v>0</v>
      </c>
      <c r="W1086" s="150"/>
      <c r="X1086" s="150"/>
      <c r="Y1086" s="150"/>
      <c r="Z1086" s="150"/>
      <c r="AA1086" s="150">
        <v>2903.2765125309297</v>
      </c>
      <c r="AB1086" s="150"/>
      <c r="AC1086" s="150"/>
      <c r="AD1086" s="150"/>
      <c r="AE1086" s="150"/>
      <c r="AF1086" s="150"/>
      <c r="AG1086" s="150">
        <v>0</v>
      </c>
      <c r="AH1086" s="150">
        <v>544.98603044524566</v>
      </c>
      <c r="AI1086" s="150"/>
      <c r="AJ1086" s="150"/>
      <c r="AK1086" s="150"/>
      <c r="AL1086" s="150">
        <v>3448.2626953125</v>
      </c>
      <c r="AM1086" s="150">
        <v>2903.276611328125</v>
      </c>
      <c r="AN1086" s="150">
        <v>544.98602294921875</v>
      </c>
      <c r="AO1086" s="5" t="s">
        <v>1963</v>
      </c>
    </row>
    <row r="1087" spans="1:41" ht="14.25" x14ac:dyDescent="0.45">
      <c r="A1087" s="150">
        <v>2016</v>
      </c>
      <c r="B1087" s="5" t="s">
        <v>1478</v>
      </c>
      <c r="C1087" s="5" t="s">
        <v>171</v>
      </c>
      <c r="D1087" s="5" t="s">
        <v>84</v>
      </c>
      <c r="E1087" s="5" t="s">
        <v>217</v>
      </c>
      <c r="F1087" s="5" t="s">
        <v>218</v>
      </c>
      <c r="G1087" s="5" t="s">
        <v>87</v>
      </c>
      <c r="H1087" s="5" t="s">
        <v>131</v>
      </c>
      <c r="I1087" s="150">
        <v>0</v>
      </c>
      <c r="J1087" s="150"/>
      <c r="K1087" s="150"/>
      <c r="L1087" s="150"/>
      <c r="M1087" s="150"/>
      <c r="N1087" s="150">
        <v>0</v>
      </c>
      <c r="O1087" s="150"/>
      <c r="P1087" s="150"/>
      <c r="Q1087" s="150">
        <v>0</v>
      </c>
      <c r="R1087" s="150"/>
      <c r="S1087" s="150">
        <v>0</v>
      </c>
      <c r="T1087" s="150"/>
      <c r="U1087" s="150"/>
      <c r="V1087" s="150">
        <v>0</v>
      </c>
      <c r="W1087" s="150">
        <v>0</v>
      </c>
      <c r="X1087" s="150"/>
      <c r="Y1087" s="150">
        <v>0</v>
      </c>
      <c r="Z1087" s="150">
        <v>0</v>
      </c>
      <c r="AA1087" s="150">
        <v>1612.0834351118999</v>
      </c>
      <c r="AB1087" s="150"/>
      <c r="AC1087" s="150"/>
      <c r="AD1087" s="150"/>
      <c r="AE1087" s="150"/>
      <c r="AF1087" s="150">
        <v>0</v>
      </c>
      <c r="AG1087" s="150"/>
      <c r="AH1087" s="150">
        <v>1072.567240372086</v>
      </c>
      <c r="AI1087" s="150">
        <v>0</v>
      </c>
      <c r="AJ1087" s="150">
        <v>0</v>
      </c>
      <c r="AK1087" s="150"/>
      <c r="AL1087" s="150">
        <v>2684.650634765625</v>
      </c>
      <c r="AM1087" s="150">
        <v>1612.08349609375</v>
      </c>
      <c r="AN1087" s="150">
        <v>1072.5672607421875</v>
      </c>
      <c r="AO1087" s="5" t="s">
        <v>1962</v>
      </c>
    </row>
    <row r="1088" spans="1:41" ht="14.25" x14ac:dyDescent="0.45">
      <c r="A1088" s="150">
        <v>2016</v>
      </c>
      <c r="B1088" s="5" t="s">
        <v>582</v>
      </c>
      <c r="C1088" s="5" t="s">
        <v>171</v>
      </c>
      <c r="D1088" s="5" t="s">
        <v>84</v>
      </c>
      <c r="E1088" s="5" t="s">
        <v>217</v>
      </c>
      <c r="F1088" s="5" t="s">
        <v>218</v>
      </c>
      <c r="G1088" s="5" t="s">
        <v>87</v>
      </c>
      <c r="H1088" s="5" t="s">
        <v>131</v>
      </c>
      <c r="I1088" s="150">
        <v>0</v>
      </c>
      <c r="J1088" s="150"/>
      <c r="K1088" s="150"/>
      <c r="L1088" s="150"/>
      <c r="M1088" s="150"/>
      <c r="N1088" s="150">
        <v>0</v>
      </c>
      <c r="O1088" s="150">
        <v>0</v>
      </c>
      <c r="P1088" s="150"/>
      <c r="Q1088" s="150">
        <v>0</v>
      </c>
      <c r="R1088" s="150"/>
      <c r="S1088" s="150">
        <v>0</v>
      </c>
      <c r="T1088" s="150"/>
      <c r="U1088" s="150"/>
      <c r="V1088" s="150">
        <v>0</v>
      </c>
      <c r="W1088" s="150"/>
      <c r="X1088" s="150">
        <v>0</v>
      </c>
      <c r="Y1088" s="150">
        <v>0</v>
      </c>
      <c r="Z1088" s="150"/>
      <c r="AA1088" s="150"/>
      <c r="AB1088" s="150"/>
      <c r="AC1088" s="150">
        <v>0</v>
      </c>
      <c r="AD1088" s="150"/>
      <c r="AE1088" s="150"/>
      <c r="AF1088" s="150">
        <v>0</v>
      </c>
      <c r="AG1088" s="150"/>
      <c r="AH1088" s="150">
        <v>327.37269730189934</v>
      </c>
      <c r="AI1088" s="150"/>
      <c r="AJ1088" s="150"/>
      <c r="AK1088" s="150"/>
      <c r="AL1088" s="150">
        <v>327.37271118164063</v>
      </c>
      <c r="AM1088" s="150">
        <v>0</v>
      </c>
      <c r="AN1088" s="150">
        <v>327.37271118164063</v>
      </c>
      <c r="AO1088" s="5" t="s">
        <v>636</v>
      </c>
    </row>
    <row r="1089" spans="1:41" ht="14.25" x14ac:dyDescent="0.45">
      <c r="A1089" s="150">
        <v>2016</v>
      </c>
      <c r="B1089" s="5" t="s">
        <v>1478</v>
      </c>
      <c r="C1089" s="5" t="s">
        <v>171</v>
      </c>
      <c r="D1089" s="5" t="s">
        <v>84</v>
      </c>
      <c r="E1089" s="5" t="s">
        <v>217</v>
      </c>
      <c r="F1089" s="5" t="s">
        <v>219</v>
      </c>
      <c r="G1089" s="5" t="s">
        <v>87</v>
      </c>
      <c r="H1089" s="5" t="s">
        <v>131</v>
      </c>
      <c r="I1089" s="150">
        <v>287.87204198426787</v>
      </c>
      <c r="J1089" s="150"/>
      <c r="K1089" s="150">
        <v>92.119053434965707</v>
      </c>
      <c r="L1089" s="150">
        <v>0</v>
      </c>
      <c r="M1089" s="150">
        <v>1430.5801126408192</v>
      </c>
      <c r="N1089" s="150">
        <v>5166.3209342103573</v>
      </c>
      <c r="O1089" s="150">
        <v>633.31849236538926</v>
      </c>
      <c r="P1089" s="150"/>
      <c r="Q1089" s="150">
        <v>0</v>
      </c>
      <c r="R1089" s="150"/>
      <c r="S1089" s="150">
        <v>674.77206641112377</v>
      </c>
      <c r="T1089" s="150"/>
      <c r="U1089" s="150"/>
      <c r="V1089" s="150">
        <v>1658.1429618293828</v>
      </c>
      <c r="W1089" s="150">
        <v>0</v>
      </c>
      <c r="X1089" s="150"/>
      <c r="Y1089" s="150">
        <v>19575.298854930214</v>
      </c>
      <c r="Z1089" s="150">
        <v>1064.5277814944639</v>
      </c>
      <c r="AA1089" s="150">
        <v>345.44645038112139</v>
      </c>
      <c r="AB1089" s="150"/>
      <c r="AC1089" s="150"/>
      <c r="AD1089" s="150"/>
      <c r="AE1089" s="150"/>
      <c r="AF1089" s="150">
        <v>1723.4417921130514</v>
      </c>
      <c r="AG1089" s="150">
        <v>2858.9313134897311</v>
      </c>
      <c r="AH1089" s="150">
        <v>287.87204198426787</v>
      </c>
      <c r="AI1089" s="150">
        <v>224.54019274772892</v>
      </c>
      <c r="AJ1089" s="150">
        <v>0</v>
      </c>
      <c r="AK1089" s="150">
        <v>57.57440839685357</v>
      </c>
      <c r="AL1089" s="150">
        <v>36080.75390625</v>
      </c>
      <c r="AM1089" s="150">
        <v>32679.982421875</v>
      </c>
      <c r="AN1089" s="150">
        <v>3400.776611328125</v>
      </c>
      <c r="AO1089" s="5" t="s">
        <v>1965</v>
      </c>
    </row>
    <row r="1090" spans="1:41" ht="14.25" x14ac:dyDescent="0.45">
      <c r="A1090" s="150">
        <v>2016</v>
      </c>
      <c r="B1090" s="5" t="s">
        <v>1476</v>
      </c>
      <c r="C1090" s="5" t="s">
        <v>171</v>
      </c>
      <c r="D1090" s="5" t="s">
        <v>84</v>
      </c>
      <c r="E1090" s="5" t="s">
        <v>217</v>
      </c>
      <c r="F1090" s="5" t="s">
        <v>219</v>
      </c>
      <c r="G1090" s="5" t="s">
        <v>87</v>
      </c>
      <c r="H1090" s="5" t="s">
        <v>131</v>
      </c>
      <c r="I1090" s="150">
        <v>0</v>
      </c>
      <c r="J1090" s="150"/>
      <c r="K1090" s="150">
        <v>96.775883751030989</v>
      </c>
      <c r="L1090" s="150"/>
      <c r="M1090" s="150">
        <v>756.06159180492966</v>
      </c>
      <c r="N1090" s="150">
        <v>2409.7195054006716</v>
      </c>
      <c r="O1090" s="150">
        <v>190.52752113484226</v>
      </c>
      <c r="P1090" s="150"/>
      <c r="Q1090" s="150">
        <v>0</v>
      </c>
      <c r="R1090" s="150">
        <v>361.73106364500256</v>
      </c>
      <c r="S1090" s="150">
        <v>604.84927344394373</v>
      </c>
      <c r="T1090" s="150"/>
      <c r="U1090" s="150"/>
      <c r="V1090" s="150">
        <v>1209.6985468878875</v>
      </c>
      <c r="W1090" s="150"/>
      <c r="X1090" s="150"/>
      <c r="Y1090" s="150"/>
      <c r="Z1090" s="150"/>
      <c r="AA1090" s="150">
        <v>362.90956406636622</v>
      </c>
      <c r="AB1090" s="150"/>
      <c r="AC1090" s="150"/>
      <c r="AD1090" s="150">
        <v>0</v>
      </c>
      <c r="AE1090" s="150"/>
      <c r="AF1090" s="150">
        <v>2177.4573843981975</v>
      </c>
      <c r="AG1090" s="150">
        <v>15533.760405909954</v>
      </c>
      <c r="AH1090" s="150">
        <v>1209.6985468878875</v>
      </c>
      <c r="AI1090" s="150">
        <v>235.89121664313805</v>
      </c>
      <c r="AJ1090" s="150"/>
      <c r="AK1090" s="150"/>
      <c r="AL1090" s="150">
        <v>25149.080078125</v>
      </c>
      <c r="AM1090" s="150">
        <v>22055.27734375</v>
      </c>
      <c r="AN1090" s="150">
        <v>3093.803955078125</v>
      </c>
      <c r="AO1090" s="5" t="s">
        <v>1966</v>
      </c>
    </row>
    <row r="1091" spans="1:41" ht="14.25" x14ac:dyDescent="0.45">
      <c r="A1091" s="150">
        <v>2016</v>
      </c>
      <c r="B1091" s="5" t="s">
        <v>1477</v>
      </c>
      <c r="C1091" s="5" t="s">
        <v>171</v>
      </c>
      <c r="D1091" s="5" t="s">
        <v>84</v>
      </c>
      <c r="E1091" s="5" t="s">
        <v>217</v>
      </c>
      <c r="F1091" s="5" t="s">
        <v>219</v>
      </c>
      <c r="G1091" s="5" t="s">
        <v>87</v>
      </c>
      <c r="H1091" s="5" t="s">
        <v>131</v>
      </c>
      <c r="I1091" s="150">
        <v>0</v>
      </c>
      <c r="J1091" s="150"/>
      <c r="K1091" s="150">
        <v>94.857774889544515</v>
      </c>
      <c r="L1091" s="150"/>
      <c r="M1091" s="150">
        <v>1306.5176338302108</v>
      </c>
      <c r="N1091" s="150">
        <v>2701.07513997978</v>
      </c>
      <c r="O1091" s="150">
        <v>186.15838322073111</v>
      </c>
      <c r="P1091" s="150"/>
      <c r="Q1091" s="150">
        <v>0</v>
      </c>
      <c r="R1091" s="150">
        <v>381.21489299727915</v>
      </c>
      <c r="S1091" s="150">
        <v>237.14443722386127</v>
      </c>
      <c r="T1091" s="150"/>
      <c r="U1091" s="150"/>
      <c r="V1091" s="150">
        <v>1660.0110605670291</v>
      </c>
      <c r="W1091" s="150">
        <v>0</v>
      </c>
      <c r="X1091" s="150">
        <v>0</v>
      </c>
      <c r="Y1091" s="150">
        <v>6521.4720236561852</v>
      </c>
      <c r="Z1091" s="150"/>
      <c r="AA1091" s="150">
        <v>355.71665583579193</v>
      </c>
      <c r="AB1091" s="150"/>
      <c r="AC1091" s="150"/>
      <c r="AD1091" s="150"/>
      <c r="AE1091" s="150"/>
      <c r="AF1091" s="150">
        <v>1905.2187462955728</v>
      </c>
      <c r="AG1091" s="150">
        <v>15921.877515210046</v>
      </c>
      <c r="AH1091" s="150">
        <v>1185.7221861193063</v>
      </c>
      <c r="AI1091" s="150">
        <v>231.21582629326474</v>
      </c>
      <c r="AJ1091" s="150">
        <v>0</v>
      </c>
      <c r="AK1091" s="150">
        <v>0</v>
      </c>
      <c r="AL1091" s="150">
        <v>32688.203125</v>
      </c>
      <c r="AM1091" s="150">
        <v>29446.5859375</v>
      </c>
      <c r="AN1091" s="150">
        <v>3241.6162109375</v>
      </c>
      <c r="AO1091" s="5" t="s">
        <v>1967</v>
      </c>
    </row>
    <row r="1092" spans="1:41" ht="14.25" x14ac:dyDescent="0.45">
      <c r="A1092" s="150">
        <v>2016</v>
      </c>
      <c r="B1092" s="5" t="s">
        <v>582</v>
      </c>
      <c r="C1092" s="5" t="s">
        <v>171</v>
      </c>
      <c r="D1092" s="5" t="s">
        <v>84</v>
      </c>
      <c r="E1092" s="5" t="s">
        <v>217</v>
      </c>
      <c r="F1092" s="5" t="s">
        <v>219</v>
      </c>
      <c r="G1092" s="5" t="s">
        <v>87</v>
      </c>
      <c r="H1092" s="5" t="s">
        <v>131</v>
      </c>
      <c r="I1092" s="150">
        <v>524.73992528272515</v>
      </c>
      <c r="J1092" s="150"/>
      <c r="K1092" s="150">
        <v>78.152754829342058</v>
      </c>
      <c r="L1092" s="150">
        <v>0</v>
      </c>
      <c r="M1092" s="150">
        <v>1386.6531642577547</v>
      </c>
      <c r="N1092" s="150">
        <v>5845.8260612347858</v>
      </c>
      <c r="O1092" s="150">
        <v>614.05735937340182</v>
      </c>
      <c r="P1092" s="150"/>
      <c r="Q1092" s="150">
        <v>0</v>
      </c>
      <c r="R1092" s="150">
        <v>666.1172427831923</v>
      </c>
      <c r="S1092" s="150">
        <v>587.01762267037554</v>
      </c>
      <c r="T1092" s="150"/>
      <c r="U1092" s="150"/>
      <c r="V1092" s="150">
        <v>631.92084619153718</v>
      </c>
      <c r="W1092" s="150"/>
      <c r="X1092" s="150">
        <v>0</v>
      </c>
      <c r="Y1092" s="150">
        <v>18979.954744268784</v>
      </c>
      <c r="Z1092" s="150">
        <v>1351.9904525073916</v>
      </c>
      <c r="AA1092" s="150"/>
      <c r="AB1092" s="150"/>
      <c r="AC1092" s="150">
        <v>0</v>
      </c>
      <c r="AD1092" s="150"/>
      <c r="AE1092" s="150"/>
      <c r="AF1092" s="150">
        <v>1963.5455265176015</v>
      </c>
      <c r="AG1092" s="150">
        <v>9709.9215535826825</v>
      </c>
      <c r="AH1092" s="150">
        <v>284.13550486133437</v>
      </c>
      <c r="AI1092" s="150">
        <v>217.7112455960243</v>
      </c>
      <c r="AJ1092" s="150"/>
      <c r="AK1092" s="150"/>
      <c r="AL1092" s="150">
        <v>42841.7421875</v>
      </c>
      <c r="AM1092" s="150">
        <v>39674.015625</v>
      </c>
      <c r="AN1092" s="150">
        <v>3167.7275390625</v>
      </c>
      <c r="AO1092" s="5" t="s">
        <v>637</v>
      </c>
    </row>
    <row r="1093" spans="1:41" ht="14.25" x14ac:dyDescent="0.45">
      <c r="A1093" s="150">
        <v>2016</v>
      </c>
      <c r="B1093" s="5" t="s">
        <v>1476</v>
      </c>
      <c r="C1093" s="5" t="s">
        <v>171</v>
      </c>
      <c r="D1093" s="5" t="s">
        <v>84</v>
      </c>
      <c r="E1093" s="5" t="s">
        <v>217</v>
      </c>
      <c r="F1093" s="5" t="s">
        <v>220</v>
      </c>
      <c r="G1093" s="5" t="s">
        <v>87</v>
      </c>
      <c r="H1093" s="5" t="s">
        <v>131</v>
      </c>
      <c r="I1093" s="150"/>
      <c r="J1093" s="150"/>
      <c r="K1093" s="150"/>
      <c r="L1093" s="150"/>
      <c r="M1093" s="150"/>
      <c r="N1093" s="150">
        <v>0</v>
      </c>
      <c r="O1093" s="150"/>
      <c r="P1093" s="150"/>
      <c r="Q1093" s="150">
        <v>0</v>
      </c>
      <c r="R1093" s="150">
        <v>0</v>
      </c>
      <c r="S1093" s="150">
        <v>0</v>
      </c>
      <c r="T1093" s="150"/>
      <c r="U1093" s="150"/>
      <c r="V1093" s="150">
        <v>0</v>
      </c>
      <c r="W1093" s="150"/>
      <c r="X1093" s="150"/>
      <c r="Y1093" s="150"/>
      <c r="Z1093" s="150"/>
      <c r="AA1093" s="150">
        <v>0</v>
      </c>
      <c r="AB1093" s="150"/>
      <c r="AC1093" s="150"/>
      <c r="AD1093" s="150"/>
      <c r="AE1093" s="150"/>
      <c r="AF1093" s="150"/>
      <c r="AG1093" s="150">
        <v>2311.4179570643864</v>
      </c>
      <c r="AH1093" s="150"/>
      <c r="AI1093" s="150"/>
      <c r="AJ1093" s="150"/>
      <c r="AK1093" s="150"/>
      <c r="AL1093" s="150">
        <v>2311.41796875</v>
      </c>
      <c r="AM1093" s="150">
        <v>2311.41796875</v>
      </c>
      <c r="AN1093" s="150">
        <v>0</v>
      </c>
      <c r="AO1093" s="5" t="s">
        <v>1969</v>
      </c>
    </row>
    <row r="1094" spans="1:41" ht="14.25" x14ac:dyDescent="0.45">
      <c r="A1094" s="150">
        <v>2016</v>
      </c>
      <c r="B1094" s="5" t="s">
        <v>1478</v>
      </c>
      <c r="C1094" s="5" t="s">
        <v>171</v>
      </c>
      <c r="D1094" s="5" t="s">
        <v>84</v>
      </c>
      <c r="E1094" s="5" t="s">
        <v>217</v>
      </c>
      <c r="F1094" s="5" t="s">
        <v>220</v>
      </c>
      <c r="G1094" s="5" t="s">
        <v>87</v>
      </c>
      <c r="H1094" s="5" t="s">
        <v>131</v>
      </c>
      <c r="I1094" s="150">
        <v>0</v>
      </c>
      <c r="J1094" s="150"/>
      <c r="K1094" s="150"/>
      <c r="L1094" s="150"/>
      <c r="M1094" s="150"/>
      <c r="N1094" s="150">
        <v>0</v>
      </c>
      <c r="O1094" s="150"/>
      <c r="P1094" s="150"/>
      <c r="Q1094" s="150">
        <v>0</v>
      </c>
      <c r="R1094" s="150"/>
      <c r="S1094" s="150">
        <v>0</v>
      </c>
      <c r="T1094" s="150"/>
      <c r="U1094" s="150"/>
      <c r="V1094" s="150">
        <v>0</v>
      </c>
      <c r="W1094" s="150">
        <v>0</v>
      </c>
      <c r="X1094" s="150">
        <v>59.877384732727712</v>
      </c>
      <c r="Y1094" s="150">
        <v>0</v>
      </c>
      <c r="Z1094" s="150">
        <v>0</v>
      </c>
      <c r="AA1094" s="150"/>
      <c r="AB1094" s="150"/>
      <c r="AC1094" s="150"/>
      <c r="AD1094" s="150"/>
      <c r="AE1094" s="150"/>
      <c r="AF1094" s="150">
        <v>561.12058347866775</v>
      </c>
      <c r="AG1094" s="150"/>
      <c r="AH1094" s="150">
        <v>0</v>
      </c>
      <c r="AI1094" s="150">
        <v>0</v>
      </c>
      <c r="AJ1094" s="150">
        <v>0</v>
      </c>
      <c r="AK1094" s="150"/>
      <c r="AL1094" s="150">
        <v>620.99798583984375</v>
      </c>
      <c r="AM1094" s="150">
        <v>561.12060546875</v>
      </c>
      <c r="AN1094" s="150">
        <v>59.877384185791016</v>
      </c>
      <c r="AO1094" s="5" t="s">
        <v>1970</v>
      </c>
    </row>
    <row r="1095" spans="1:41" ht="14.25" x14ac:dyDescent="0.45">
      <c r="A1095" s="150">
        <v>2016</v>
      </c>
      <c r="B1095" s="5" t="s">
        <v>582</v>
      </c>
      <c r="C1095" s="5" t="s">
        <v>171</v>
      </c>
      <c r="D1095" s="5" t="s">
        <v>84</v>
      </c>
      <c r="E1095" s="5" t="s">
        <v>217</v>
      </c>
      <c r="F1095" s="5" t="s">
        <v>220</v>
      </c>
      <c r="G1095" s="5" t="s">
        <v>87</v>
      </c>
      <c r="H1095" s="5" t="s">
        <v>131</v>
      </c>
      <c r="I1095" s="150">
        <v>0</v>
      </c>
      <c r="J1095" s="150"/>
      <c r="K1095" s="150"/>
      <c r="L1095" s="150"/>
      <c r="M1095" s="150"/>
      <c r="N1095" s="150">
        <v>0</v>
      </c>
      <c r="O1095" s="150">
        <v>0</v>
      </c>
      <c r="P1095" s="150"/>
      <c r="Q1095" s="150">
        <v>0</v>
      </c>
      <c r="R1095" s="150"/>
      <c r="S1095" s="150">
        <v>0</v>
      </c>
      <c r="T1095" s="150"/>
      <c r="U1095" s="150"/>
      <c r="V1095" s="150">
        <v>0</v>
      </c>
      <c r="W1095" s="150"/>
      <c r="X1095" s="150">
        <v>58.05633215893981</v>
      </c>
      <c r="Y1095" s="150">
        <v>0</v>
      </c>
      <c r="Z1095" s="150"/>
      <c r="AA1095" s="150"/>
      <c r="AB1095" s="150"/>
      <c r="AC1095" s="150">
        <v>0</v>
      </c>
      <c r="AD1095" s="150"/>
      <c r="AE1095" s="150"/>
      <c r="AF1095" s="150">
        <v>572.09474599772079</v>
      </c>
      <c r="AG1095" s="150">
        <v>0</v>
      </c>
      <c r="AH1095" s="150"/>
      <c r="AI1095" s="150">
        <v>0</v>
      </c>
      <c r="AJ1095" s="150"/>
      <c r="AK1095" s="150"/>
      <c r="AL1095" s="150">
        <v>630.15106201171875</v>
      </c>
      <c r="AM1095" s="150">
        <v>572.0947265625</v>
      </c>
      <c r="AN1095" s="150">
        <v>58.056331634521484</v>
      </c>
      <c r="AO1095" s="5" t="s">
        <v>638</v>
      </c>
    </row>
    <row r="1096" spans="1:41" ht="14.25" x14ac:dyDescent="0.45">
      <c r="A1096" s="150">
        <v>2016</v>
      </c>
      <c r="B1096" s="5" t="s">
        <v>1477</v>
      </c>
      <c r="C1096" s="5" t="s">
        <v>171</v>
      </c>
      <c r="D1096" s="5" t="s">
        <v>84</v>
      </c>
      <c r="E1096" s="5" t="s">
        <v>217</v>
      </c>
      <c r="F1096" s="5" t="s">
        <v>220</v>
      </c>
      <c r="G1096" s="5" t="s">
        <v>87</v>
      </c>
      <c r="H1096" s="5" t="s">
        <v>131</v>
      </c>
      <c r="I1096" s="150">
        <v>0</v>
      </c>
      <c r="J1096" s="150"/>
      <c r="K1096" s="150"/>
      <c r="L1096" s="150"/>
      <c r="M1096" s="150"/>
      <c r="N1096" s="150"/>
      <c r="O1096" s="150">
        <v>0</v>
      </c>
      <c r="P1096" s="150"/>
      <c r="Q1096" s="150">
        <v>0</v>
      </c>
      <c r="R1096" s="150"/>
      <c r="S1096" s="150">
        <v>0</v>
      </c>
      <c r="T1096" s="150"/>
      <c r="U1096" s="150"/>
      <c r="V1096" s="150">
        <v>0</v>
      </c>
      <c r="W1096" s="150">
        <v>0</v>
      </c>
      <c r="X1096" s="150">
        <v>62.896633362698608</v>
      </c>
      <c r="Y1096" s="150"/>
      <c r="Z1096" s="150"/>
      <c r="AA1096" s="150">
        <v>0</v>
      </c>
      <c r="AB1096" s="150"/>
      <c r="AC1096" s="150"/>
      <c r="AD1096" s="150"/>
      <c r="AE1096" s="150"/>
      <c r="AF1096" s="150">
        <v>635.0729154318575</v>
      </c>
      <c r="AG1096" s="150">
        <v>2243.3863761377279</v>
      </c>
      <c r="AH1096" s="150">
        <v>0</v>
      </c>
      <c r="AI1096" s="150"/>
      <c r="AJ1096" s="150">
        <v>0</v>
      </c>
      <c r="AK1096" s="150"/>
      <c r="AL1096" s="150">
        <v>2941.35595703125</v>
      </c>
      <c r="AM1096" s="150">
        <v>2878.459228515625</v>
      </c>
      <c r="AN1096" s="150">
        <v>62.896633148193359</v>
      </c>
      <c r="AO1096" s="5" t="s">
        <v>1968</v>
      </c>
    </row>
    <row r="1097" spans="1:41" ht="14.25" x14ac:dyDescent="0.45">
      <c r="A1097" s="150">
        <v>2016</v>
      </c>
      <c r="B1097" s="5" t="s">
        <v>582</v>
      </c>
      <c r="C1097" s="5" t="s">
        <v>171</v>
      </c>
      <c r="D1097" s="5" t="s">
        <v>84</v>
      </c>
      <c r="E1097" s="5" t="s">
        <v>89</v>
      </c>
      <c r="F1097" s="5" t="s">
        <v>90</v>
      </c>
      <c r="G1097" s="5" t="s">
        <v>87</v>
      </c>
      <c r="H1097" s="5" t="s">
        <v>131</v>
      </c>
      <c r="I1097" s="150">
        <v>11698.350930026372</v>
      </c>
      <c r="J1097" s="150">
        <v>31222.583788285217</v>
      </c>
      <c r="K1097" s="150">
        <v>1354.2755943998843</v>
      </c>
      <c r="L1097" s="150">
        <v>2399.6267465744936</v>
      </c>
      <c r="M1097" s="150">
        <v>15372.331464458492</v>
      </c>
      <c r="N1097" s="150">
        <v>20511.748738923889</v>
      </c>
      <c r="O1097" s="150">
        <v>11607.917028009562</v>
      </c>
      <c r="P1097" s="150">
        <v>8727.9690325935626</v>
      </c>
      <c r="Q1097" s="150">
        <v>7016.0540727946682</v>
      </c>
      <c r="R1097" s="150">
        <v>8730.5116777298845</v>
      </c>
      <c r="S1097" s="150">
        <v>22120.413783229131</v>
      </c>
      <c r="T1097" s="150">
        <v>10729.944391573556</v>
      </c>
      <c r="U1097" s="150">
        <v>697.79245383341117</v>
      </c>
      <c r="V1097" s="150">
        <v>8220.5533401206503</v>
      </c>
      <c r="W1097" s="150">
        <v>9053.9966469792762</v>
      </c>
      <c r="X1097" s="150">
        <v>10418.123954359364</v>
      </c>
      <c r="Y1097" s="150">
        <v>105955.30037941213</v>
      </c>
      <c r="Z1097" s="150">
        <v>14404.31857558569</v>
      </c>
      <c r="AA1097" s="150">
        <v>124889.29251298963</v>
      </c>
      <c r="AB1097" s="150">
        <v>0</v>
      </c>
      <c r="AC1097" s="150">
        <v>13853.678305577934</v>
      </c>
      <c r="AD1097" s="150">
        <v>27629.954256749043</v>
      </c>
      <c r="AE1097" s="150">
        <v>17249.429458761926</v>
      </c>
      <c r="AF1097" s="150">
        <v>44006.636416921567</v>
      </c>
      <c r="AG1097" s="150">
        <v>172518.85688199417</v>
      </c>
      <c r="AH1097" s="150">
        <v>39794.057578660737</v>
      </c>
      <c r="AI1097" s="150">
        <v>22252.322235765951</v>
      </c>
      <c r="AJ1097" s="150">
        <v>31343.603918598641</v>
      </c>
      <c r="AK1097" s="150">
        <v>3425.323597377449</v>
      </c>
      <c r="AL1097" s="150">
        <v>797205</v>
      </c>
      <c r="AM1097" s="150">
        <v>623446.3125</v>
      </c>
      <c r="AN1097" s="150">
        <v>173758.671875</v>
      </c>
      <c r="AO1097" s="5" t="s">
        <v>639</v>
      </c>
    </row>
    <row r="1098" spans="1:41" ht="14.25" x14ac:dyDescent="0.45">
      <c r="A1098" s="150">
        <v>2016</v>
      </c>
      <c r="B1098" s="5" t="s">
        <v>1478</v>
      </c>
      <c r="C1098" s="5" t="s">
        <v>171</v>
      </c>
      <c r="D1098" s="5" t="s">
        <v>84</v>
      </c>
      <c r="E1098" s="5" t="s">
        <v>89</v>
      </c>
      <c r="F1098" s="5" t="s">
        <v>90</v>
      </c>
      <c r="G1098" s="5" t="s">
        <v>87</v>
      </c>
      <c r="H1098" s="5" t="s">
        <v>131</v>
      </c>
      <c r="I1098" s="150">
        <v>15737.388791195954</v>
      </c>
      <c r="J1098" s="150">
        <v>44102.251724885231</v>
      </c>
      <c r="K1098" s="150">
        <v>1318.4539522879468</v>
      </c>
      <c r="L1098" s="150">
        <v>3225.2382296357196</v>
      </c>
      <c r="M1098" s="150">
        <v>17860.40629522967</v>
      </c>
      <c r="N1098" s="150">
        <v>20755.303467577265</v>
      </c>
      <c r="O1098" s="150">
        <v>11850.622839144758</v>
      </c>
      <c r="P1098" s="150">
        <v>11339.916006510723</v>
      </c>
      <c r="Q1098" s="150">
        <v>6293.073983008203</v>
      </c>
      <c r="R1098" s="150">
        <v>9934.5727190649959</v>
      </c>
      <c r="S1098" s="150">
        <v>23711.97644187323</v>
      </c>
      <c r="T1098" s="150">
        <v>11524.09358471421</v>
      </c>
      <c r="U1098" s="150">
        <v>968.40154923507703</v>
      </c>
      <c r="V1098" s="150">
        <v>11368.642682042706</v>
      </c>
      <c r="W1098" s="150">
        <v>8638.4642358639103</v>
      </c>
      <c r="X1098" s="150">
        <v>13792.032438614364</v>
      </c>
      <c r="Y1098" s="150">
        <v>109278.79956179524</v>
      </c>
      <c r="Z1098" s="150">
        <v>14988.302557146591</v>
      </c>
      <c r="AA1098" s="150">
        <v>124539.94647790036</v>
      </c>
      <c r="AB1098" s="150">
        <v>9496.322920977027</v>
      </c>
      <c r="AC1098" s="150">
        <v>14288.22653824505</v>
      </c>
      <c r="AD1098" s="150">
        <v>35823.677428757241</v>
      </c>
      <c r="AE1098" s="150">
        <v>18406.215285681366</v>
      </c>
      <c r="AF1098" s="150">
        <v>49095.045051257643</v>
      </c>
      <c r="AG1098" s="150">
        <v>226551.72570377932</v>
      </c>
      <c r="AH1098" s="150">
        <v>41396.763349886693</v>
      </c>
      <c r="AI1098" s="150">
        <v>22950.310675153771</v>
      </c>
      <c r="AJ1098" s="150">
        <v>34924.551112205467</v>
      </c>
      <c r="AK1098" s="150">
        <v>3533.1111456813164</v>
      </c>
      <c r="AL1098" s="150">
        <v>917693.875</v>
      </c>
      <c r="AM1098" s="150">
        <v>715797.5625</v>
      </c>
      <c r="AN1098" s="150">
        <v>201896.21875</v>
      </c>
      <c r="AO1098" s="5" t="s">
        <v>1972</v>
      </c>
    </row>
    <row r="1099" spans="1:41" ht="14.25" x14ac:dyDescent="0.45">
      <c r="A1099" s="150">
        <v>2016</v>
      </c>
      <c r="B1099" s="5" t="s">
        <v>1477</v>
      </c>
      <c r="C1099" s="5" t="s">
        <v>171</v>
      </c>
      <c r="D1099" s="5" t="s">
        <v>84</v>
      </c>
      <c r="E1099" s="5" t="s">
        <v>89</v>
      </c>
      <c r="F1099" s="5" t="s">
        <v>90</v>
      </c>
      <c r="G1099" s="5" t="s">
        <v>87</v>
      </c>
      <c r="H1099" s="5" t="s">
        <v>131</v>
      </c>
      <c r="I1099" s="150">
        <v>12835.442664741491</v>
      </c>
      <c r="J1099" s="150">
        <v>35568.127729497879</v>
      </c>
      <c r="K1099" s="150">
        <v>1387.2949577595884</v>
      </c>
      <c r="L1099" s="150">
        <v>3458.7516169100168</v>
      </c>
      <c r="M1099" s="150">
        <v>29553.002834959465</v>
      </c>
      <c r="N1099" s="150">
        <v>18195.144090437982</v>
      </c>
      <c r="O1099" s="150">
        <v>12276.967515079299</v>
      </c>
      <c r="P1099" s="150">
        <v>9882.8464431755892</v>
      </c>
      <c r="Q1099" s="150">
        <v>6059.0370510475332</v>
      </c>
      <c r="R1099" s="150">
        <v>11174.286228212515</v>
      </c>
      <c r="S1099" s="150">
        <v>24119.84526539973</v>
      </c>
      <c r="T1099" s="150">
        <v>11465.933539773692</v>
      </c>
      <c r="U1099" s="150">
        <v>1055.2927456461828</v>
      </c>
      <c r="V1099" s="150">
        <v>11572.64853652443</v>
      </c>
      <c r="W1099" s="150">
        <v>6459.2216088849218</v>
      </c>
      <c r="X1099" s="150">
        <v>15746.39063166439</v>
      </c>
      <c r="Y1099" s="150">
        <v>125164.84729735328</v>
      </c>
      <c r="Z1099" s="150">
        <v>15448.774362948443</v>
      </c>
      <c r="AA1099" s="150">
        <v>127919.20413528406</v>
      </c>
      <c r="AB1099" s="150">
        <v>9763.2364805063698</v>
      </c>
      <c r="AC1099" s="150">
        <v>16269.649832398838</v>
      </c>
      <c r="AD1099" s="150">
        <v>23301.492668433602</v>
      </c>
      <c r="AE1099" s="150">
        <v>19448.689585603312</v>
      </c>
      <c r="AF1099" s="150">
        <v>43348.267440364099</v>
      </c>
      <c r="AG1099" s="150">
        <v>204703.07821163707</v>
      </c>
      <c r="AH1099" s="150">
        <v>59771.643010199543</v>
      </c>
      <c r="AI1099" s="150">
        <v>10171.12491253141</v>
      </c>
      <c r="AJ1099" s="150">
        <v>43403.052870496955</v>
      </c>
      <c r="AK1099" s="150">
        <v>2913.5612986211045</v>
      </c>
      <c r="AL1099" s="150">
        <v>912436.875</v>
      </c>
      <c r="AM1099" s="150">
        <v>705507.1875</v>
      </c>
      <c r="AN1099" s="150">
        <v>206929.703125</v>
      </c>
      <c r="AO1099" s="5" t="s">
        <v>1973</v>
      </c>
    </row>
    <row r="1100" spans="1:41" ht="14.25" x14ac:dyDescent="0.45">
      <c r="A1100" s="150">
        <v>2016</v>
      </c>
      <c r="B1100" s="5" t="s">
        <v>1476</v>
      </c>
      <c r="C1100" s="5" t="s">
        <v>171</v>
      </c>
      <c r="D1100" s="5" t="s">
        <v>84</v>
      </c>
      <c r="E1100" s="5" t="s">
        <v>89</v>
      </c>
      <c r="F1100" s="5" t="s">
        <v>90</v>
      </c>
      <c r="G1100" s="5" t="s">
        <v>87</v>
      </c>
      <c r="H1100" s="5" t="s">
        <v>131</v>
      </c>
      <c r="I1100" s="150">
        <v>13046.598828185866</v>
      </c>
      <c r="J1100" s="150">
        <v>37274.441325256477</v>
      </c>
      <c r="K1100" s="150">
        <v>1137.1166340746142</v>
      </c>
      <c r="L1100" s="150">
        <v>3308.5255257383719</v>
      </c>
      <c r="M1100" s="150">
        <v>15286.960537022233</v>
      </c>
      <c r="N1100" s="150">
        <v>20288.468880936176</v>
      </c>
      <c r="O1100" s="150">
        <v>11261.543458427161</v>
      </c>
      <c r="P1100" s="150">
        <v>10242.517596499743</v>
      </c>
      <c r="Q1100" s="150">
        <v>2657.1028582392446</v>
      </c>
      <c r="R1100" s="150">
        <v>10735.712999346393</v>
      </c>
      <c r="S1100" s="150">
        <v>22718.138710554525</v>
      </c>
      <c r="T1100" s="150">
        <v>13778.466449053038</v>
      </c>
      <c r="U1100" s="150">
        <v>1130.5811650931396</v>
      </c>
      <c r="V1100" s="150">
        <v>9666.7010881811075</v>
      </c>
      <c r="W1100" s="150">
        <v>6014.6211751265764</v>
      </c>
      <c r="X1100" s="150">
        <v>16299.733500486182</v>
      </c>
      <c r="Y1100" s="150">
        <v>99664.643880999269</v>
      </c>
      <c r="Z1100" s="150">
        <v>12436.91076055437</v>
      </c>
      <c r="AA1100" s="150">
        <v>122422.24885761876</v>
      </c>
      <c r="AB1100" s="150">
        <v>2679.4822813566707</v>
      </c>
      <c r="AC1100" s="150">
        <v>16583.27937900223</v>
      </c>
      <c r="AD1100" s="150">
        <v>23870.165646773261</v>
      </c>
      <c r="AE1100" s="150">
        <v>26118.861555491785</v>
      </c>
      <c r="AF1100" s="150">
        <v>42485.544434583702</v>
      </c>
      <c r="AG1100" s="150">
        <v>172008.32691452041</v>
      </c>
      <c r="AH1100" s="150">
        <v>41735.186188456959</v>
      </c>
      <c r="AI1100" s="150">
        <v>5727.9226195141464</v>
      </c>
      <c r="AJ1100" s="150">
        <v>40771.202427018281</v>
      </c>
      <c r="AK1100" s="150">
        <v>2442.3813661666445</v>
      </c>
      <c r="AL1100" s="150">
        <v>803793.375</v>
      </c>
      <c r="AM1100" s="150">
        <v>640841.625</v>
      </c>
      <c r="AN1100" s="150">
        <v>162951.703125</v>
      </c>
      <c r="AO1100" s="5" t="s">
        <v>1971</v>
      </c>
    </row>
    <row r="1101" spans="1:41" ht="14.25" x14ac:dyDescent="0.45">
      <c r="A1101" s="150">
        <v>2016</v>
      </c>
      <c r="B1101" s="5" t="s">
        <v>1477</v>
      </c>
      <c r="C1101" s="5" t="s">
        <v>171</v>
      </c>
      <c r="D1101" s="5" t="s">
        <v>84</v>
      </c>
      <c r="E1101" s="5" t="s">
        <v>89</v>
      </c>
      <c r="F1101" s="5" t="s">
        <v>90</v>
      </c>
      <c r="G1101" s="5" t="s">
        <v>88</v>
      </c>
      <c r="H1101" s="5" t="s">
        <v>131</v>
      </c>
      <c r="I1101" s="150">
        <v>11041.5</v>
      </c>
      <c r="J1101" s="150">
        <v>31817.279999999999</v>
      </c>
      <c r="K1101" s="150">
        <v>1219.336139</v>
      </c>
      <c r="L1101" s="150">
        <v>3022.0120000000002</v>
      </c>
      <c r="M1101" s="150">
        <v>25914.360641243591</v>
      </c>
      <c r="N1101" s="150">
        <v>15933.4735872</v>
      </c>
      <c r="O1101" s="150">
        <v>10870</v>
      </c>
      <c r="P1101" s="150">
        <v>8581</v>
      </c>
      <c r="Q1101" s="150">
        <v>5537.6426456735999</v>
      </c>
      <c r="R1101" s="150">
        <v>9822.6013259527426</v>
      </c>
      <c r="S1101" s="150">
        <v>22044.275791080589</v>
      </c>
      <c r="T1101" s="150">
        <v>10018.120000000001</v>
      </c>
      <c r="U1101" s="150">
        <v>916.87799999999993</v>
      </c>
      <c r="V1101" s="150">
        <v>10155</v>
      </c>
      <c r="W1101" s="150">
        <v>5556.45</v>
      </c>
      <c r="X1101" s="150">
        <v>14088.107</v>
      </c>
      <c r="Y1101" s="150">
        <v>110152</v>
      </c>
      <c r="Z1101" s="150">
        <v>14123.436</v>
      </c>
      <c r="AA1101" s="150">
        <v>112559.6912431721</v>
      </c>
      <c r="AB1101" s="150">
        <v>1552</v>
      </c>
      <c r="AC1101" s="150">
        <v>14387.6</v>
      </c>
      <c r="AD1101" s="150">
        <v>21296.344356610261</v>
      </c>
      <c r="AE1101" s="150">
        <v>16730.448</v>
      </c>
      <c r="AF1101" s="150">
        <v>37913.289166681643</v>
      </c>
      <c r="AG1101" s="150">
        <v>180943</v>
      </c>
      <c r="AH1101" s="150">
        <v>54128.026840441853</v>
      </c>
      <c r="AI1101" s="150">
        <v>8749.5600000000013</v>
      </c>
      <c r="AJ1101" s="150">
        <v>39305.158535790637</v>
      </c>
      <c r="AK1101" s="150">
        <v>2567.7781799999998</v>
      </c>
      <c r="AL1101" s="150">
        <v>800946.375</v>
      </c>
      <c r="AM1101" s="150">
        <v>622942</v>
      </c>
      <c r="AN1101" s="150">
        <v>178004.375</v>
      </c>
      <c r="AO1101" s="5" t="s">
        <v>1974</v>
      </c>
    </row>
    <row r="1102" spans="1:41" ht="14.25" x14ac:dyDescent="0.45">
      <c r="A1102" s="150">
        <v>2016</v>
      </c>
      <c r="B1102" s="5" t="s">
        <v>1478</v>
      </c>
      <c r="C1102" s="5" t="s">
        <v>171</v>
      </c>
      <c r="D1102" s="5" t="s">
        <v>84</v>
      </c>
      <c r="E1102" s="5" t="s">
        <v>89</v>
      </c>
      <c r="F1102" s="5" t="s">
        <v>90</v>
      </c>
      <c r="G1102" s="5" t="s">
        <v>88</v>
      </c>
      <c r="H1102" s="5" t="s">
        <v>131</v>
      </c>
      <c r="I1102" s="150">
        <v>13940.34</v>
      </c>
      <c r="J1102" s="150">
        <v>39028.936565374999</v>
      </c>
      <c r="K1102" s="150">
        <v>1178.3149000000001</v>
      </c>
      <c r="L1102" s="150">
        <v>2890</v>
      </c>
      <c r="M1102" s="150">
        <v>15513.791299610069</v>
      </c>
      <c r="N1102" s="150">
        <v>18385.260158475001</v>
      </c>
      <c r="O1102" s="150">
        <v>10449.03256812381</v>
      </c>
      <c r="P1102" s="150">
        <v>9848.5184016000003</v>
      </c>
      <c r="Q1102" s="150">
        <v>5465.1659984335311</v>
      </c>
      <c r="R1102" s="150">
        <v>8807.5537675565884</v>
      </c>
      <c r="S1102" s="150">
        <v>20740.462087</v>
      </c>
      <c r="T1102" s="150">
        <v>10008</v>
      </c>
      <c r="U1102" s="150">
        <v>849.41</v>
      </c>
      <c r="V1102" s="150">
        <v>9873</v>
      </c>
      <c r="W1102" s="150">
        <v>7502</v>
      </c>
      <c r="X1102" s="150">
        <v>11977.572</v>
      </c>
      <c r="Y1102" s="150">
        <v>94902.233999999997</v>
      </c>
      <c r="Z1102" s="150">
        <v>13016.4625</v>
      </c>
      <c r="AA1102" s="150">
        <v>110646.8839968254</v>
      </c>
      <c r="AB1102" s="150">
        <v>1602</v>
      </c>
      <c r="AC1102" s="150">
        <v>12408.487499999999</v>
      </c>
      <c r="AD1102" s="150">
        <v>31110.764683701898</v>
      </c>
      <c r="AE1102" s="150">
        <v>16318.487343824439</v>
      </c>
      <c r="AF1102" s="150">
        <v>43992</v>
      </c>
      <c r="AG1102" s="150">
        <v>202512.37538154639</v>
      </c>
      <c r="AH1102" s="150">
        <v>36759.553162488388</v>
      </c>
      <c r="AI1102" s="150">
        <v>19931</v>
      </c>
      <c r="AJ1102" s="150">
        <v>30856.635647716459</v>
      </c>
      <c r="AK1102" s="150">
        <v>3068.3</v>
      </c>
      <c r="AL1102" s="150">
        <v>803582.5625</v>
      </c>
      <c r="AM1102" s="150">
        <v>633741.75</v>
      </c>
      <c r="AN1102" s="150">
        <v>169840.78125</v>
      </c>
      <c r="AO1102" s="5" t="s">
        <v>1976</v>
      </c>
    </row>
    <row r="1103" spans="1:41" ht="14.25" x14ac:dyDescent="0.45">
      <c r="A1103" s="150">
        <v>2016</v>
      </c>
      <c r="B1103" s="5" t="s">
        <v>582</v>
      </c>
      <c r="C1103" s="5" t="s">
        <v>171</v>
      </c>
      <c r="D1103" s="5" t="s">
        <v>84</v>
      </c>
      <c r="E1103" s="5" t="s">
        <v>89</v>
      </c>
      <c r="F1103" s="5" t="s">
        <v>90</v>
      </c>
      <c r="G1103" s="5" t="s">
        <v>88</v>
      </c>
      <c r="H1103" s="5" t="s">
        <v>131</v>
      </c>
      <c r="I1103" s="150">
        <v>10478</v>
      </c>
      <c r="J1103" s="150">
        <v>27965.5</v>
      </c>
      <c r="K1103" s="150">
        <v>1178.3149000000001</v>
      </c>
      <c r="L1103" s="150">
        <v>2149.3020000000001</v>
      </c>
      <c r="M1103" s="150">
        <v>13770</v>
      </c>
      <c r="N1103" s="150">
        <v>18372</v>
      </c>
      <c r="O1103" s="150">
        <v>10397</v>
      </c>
      <c r="P1103" s="150">
        <v>10662.344800000001</v>
      </c>
      <c r="Q1103" s="150">
        <v>6345.3445300000003</v>
      </c>
      <c r="R1103" s="150">
        <v>7819.7604009685419</v>
      </c>
      <c r="S1103" s="150">
        <v>19812.851999999999</v>
      </c>
      <c r="T1103" s="150">
        <v>9610.6158899999991</v>
      </c>
      <c r="U1103" s="150">
        <v>625</v>
      </c>
      <c r="V1103" s="150">
        <v>7362</v>
      </c>
      <c r="W1103" s="150">
        <v>8109.5</v>
      </c>
      <c r="X1103" s="150">
        <v>9331</v>
      </c>
      <c r="Y1103" s="150">
        <v>94902.233999999997</v>
      </c>
      <c r="Z1103" s="150">
        <v>12901.685967343999</v>
      </c>
      <c r="AA1103" s="150">
        <v>111861.0661261942</v>
      </c>
      <c r="AB1103" s="150">
        <v>0</v>
      </c>
      <c r="AC1103" s="150">
        <v>12408.487499999999</v>
      </c>
      <c r="AD1103" s="150">
        <v>24747.647120000001</v>
      </c>
      <c r="AE1103" s="150">
        <v>15450</v>
      </c>
      <c r="AF1103" s="150">
        <v>39415.943249999997</v>
      </c>
      <c r="AG1103" s="150">
        <v>154522</v>
      </c>
      <c r="AH1103" s="150">
        <v>35642.813060000008</v>
      </c>
      <c r="AI1103" s="150">
        <v>19931</v>
      </c>
      <c r="AJ1103" s="150">
        <v>28073.895527968751</v>
      </c>
      <c r="AK1103" s="150">
        <v>3068</v>
      </c>
      <c r="AL1103" s="150">
        <v>716913.3125</v>
      </c>
      <c r="AM1103" s="150">
        <v>561314.5625</v>
      </c>
      <c r="AN1103" s="150">
        <v>155598.75</v>
      </c>
      <c r="AO1103" s="5" t="s">
        <v>642</v>
      </c>
    </row>
    <row r="1104" spans="1:41" ht="14.25" x14ac:dyDescent="0.45">
      <c r="A1104" s="150">
        <v>2016</v>
      </c>
      <c r="B1104" s="5" t="s">
        <v>1476</v>
      </c>
      <c r="C1104" s="5" t="s">
        <v>171</v>
      </c>
      <c r="D1104" s="5" t="s">
        <v>84</v>
      </c>
      <c r="E1104" s="5" t="s">
        <v>89</v>
      </c>
      <c r="F1104" s="5" t="s">
        <v>90</v>
      </c>
      <c r="G1104" s="5" t="s">
        <v>88</v>
      </c>
      <c r="H1104" s="5" t="s">
        <v>131</v>
      </c>
      <c r="I1104" s="150">
        <v>11432.1</v>
      </c>
      <c r="J1104" s="150">
        <v>31490.885999999999</v>
      </c>
      <c r="K1104" s="150">
        <v>997</v>
      </c>
      <c r="L1104" s="150">
        <v>2902.4038799999998</v>
      </c>
      <c r="M1104" s="150">
        <v>13268.85</v>
      </c>
      <c r="N1104" s="150">
        <v>17844.884533300781</v>
      </c>
      <c r="O1104" s="150">
        <v>10025.184046562499</v>
      </c>
      <c r="P1104" s="150">
        <v>8848.0149999999994</v>
      </c>
      <c r="Q1104" s="150">
        <v>2307.6428999999998</v>
      </c>
      <c r="R1104" s="150">
        <v>9266.9495371720022</v>
      </c>
      <c r="S1104" s="150">
        <v>19731</v>
      </c>
      <c r="T1104" s="150">
        <v>11966.61875</v>
      </c>
      <c r="U1104" s="150">
        <v>890</v>
      </c>
      <c r="V1104" s="150">
        <v>8395.5443749999995</v>
      </c>
      <c r="W1104" s="150">
        <v>5152.5830400000004</v>
      </c>
      <c r="X1104" s="150">
        <v>14722.1098905</v>
      </c>
      <c r="Y1104" s="150">
        <v>88267</v>
      </c>
      <c r="Z1104" s="150">
        <v>10801.465344</v>
      </c>
      <c r="AA1104" s="150">
        <v>108096.7492295699</v>
      </c>
      <c r="AB1104" s="150">
        <v>1800</v>
      </c>
      <c r="AC1104" s="150">
        <v>14762.670889999999</v>
      </c>
      <c r="AD1104" s="150">
        <v>20767.0270116057</v>
      </c>
      <c r="AE1104" s="150">
        <v>22712.652328108488</v>
      </c>
      <c r="AF1104" s="150">
        <v>37270.686168</v>
      </c>
      <c r="AG1104" s="150">
        <v>149958.22949743539</v>
      </c>
      <c r="AH1104" s="150">
        <v>36829.267399547287</v>
      </c>
      <c r="AI1104" s="150">
        <v>4926.2939999999999</v>
      </c>
      <c r="AJ1104" s="150">
        <v>36030.169975929653</v>
      </c>
      <c r="AK1104" s="150">
        <v>2181</v>
      </c>
      <c r="AL1104" s="150">
        <v>703645</v>
      </c>
      <c r="AM1104" s="150">
        <v>561278.0625</v>
      </c>
      <c r="AN1104" s="150">
        <v>142366.9375</v>
      </c>
      <c r="AO1104" s="5" t="s">
        <v>1975</v>
      </c>
    </row>
    <row r="1105" spans="1:41" ht="14.25" x14ac:dyDescent="0.45">
      <c r="A1105" s="150">
        <v>2016</v>
      </c>
      <c r="B1105" s="5" t="s">
        <v>1476</v>
      </c>
      <c r="C1105" s="5" t="s">
        <v>171</v>
      </c>
      <c r="D1105" s="5" t="s">
        <v>84</v>
      </c>
      <c r="E1105" s="5" t="s">
        <v>91</v>
      </c>
      <c r="F1105" s="5" t="s">
        <v>92</v>
      </c>
      <c r="G1105" s="5" t="s">
        <v>87</v>
      </c>
      <c r="H1105" s="5" t="s">
        <v>131</v>
      </c>
      <c r="I1105" s="150">
        <v>834.69199735264226</v>
      </c>
      <c r="J1105" s="150">
        <v>0</v>
      </c>
      <c r="K1105" s="150">
        <v>36.290956406636624</v>
      </c>
      <c r="L1105" s="150">
        <v>263.71428322155947</v>
      </c>
      <c r="M1105" s="150">
        <v>100.40497939169465</v>
      </c>
      <c r="N1105" s="150">
        <v>713.72214266385356</v>
      </c>
      <c r="O1105" s="150">
        <v>133.06684015766763</v>
      </c>
      <c r="P1105" s="150">
        <v>0</v>
      </c>
      <c r="Q1105" s="150">
        <v>222.66437273146587</v>
      </c>
      <c r="R1105" s="150">
        <v>570.97771413108285</v>
      </c>
      <c r="S1105" s="150">
        <v>2721.8217304977466</v>
      </c>
      <c r="T1105" s="150">
        <v>1487.9292126721016</v>
      </c>
      <c r="U1105" s="150">
        <v>0</v>
      </c>
      <c r="V1105" s="150">
        <v>353.23197569126313</v>
      </c>
      <c r="W1105" s="150">
        <v>1366.9593579833127</v>
      </c>
      <c r="X1105" s="150">
        <v>677.43118625721695</v>
      </c>
      <c r="Y1105" s="150">
        <v>4259.3485835922511</v>
      </c>
      <c r="Z1105" s="150">
        <v>0</v>
      </c>
      <c r="AA1105" s="150">
        <v>6268.5247452525618</v>
      </c>
      <c r="AB1105" s="150">
        <v>0</v>
      </c>
      <c r="AC1105" s="150">
        <v>289.50066503548402</v>
      </c>
      <c r="AD1105" s="150">
        <v>1968.0913357973566</v>
      </c>
      <c r="AE1105" s="150">
        <v>302.42463672197186</v>
      </c>
      <c r="AF1105" s="150">
        <v>3999.9178429252224</v>
      </c>
      <c r="AG1105" s="150">
        <v>14164.533042920862</v>
      </c>
      <c r="AH1105" s="150">
        <v>5423.0785856983994</v>
      </c>
      <c r="AI1105" s="150">
        <v>1066.9541183551166</v>
      </c>
      <c r="AJ1105" s="150">
        <v>1315.1620563969436</v>
      </c>
      <c r="AK1105" s="150">
        <v>0</v>
      </c>
      <c r="AL1105" s="150">
        <v>48540.4375</v>
      </c>
      <c r="AM1105" s="150">
        <v>33558.4140625</v>
      </c>
      <c r="AN1105" s="150">
        <v>14982.0283203125</v>
      </c>
      <c r="AO1105" s="5" t="s">
        <v>5077</v>
      </c>
    </row>
    <row r="1106" spans="1:41" ht="14.25" x14ac:dyDescent="0.45">
      <c r="A1106" s="150">
        <v>2016</v>
      </c>
      <c r="B1106" s="5" t="s">
        <v>1477</v>
      </c>
      <c r="C1106" s="5" t="s">
        <v>171</v>
      </c>
      <c r="D1106" s="5" t="s">
        <v>84</v>
      </c>
      <c r="E1106" s="5" t="s">
        <v>91</v>
      </c>
      <c r="F1106" s="5" t="s">
        <v>92</v>
      </c>
      <c r="G1106" s="5" t="s">
        <v>87</v>
      </c>
      <c r="H1106" s="5" t="s">
        <v>131</v>
      </c>
      <c r="I1106" s="150">
        <v>885.27441282290761</v>
      </c>
      <c r="J1106" s="150">
        <v>0</v>
      </c>
      <c r="K1106" s="150">
        <v>0</v>
      </c>
      <c r="L1106" s="150">
        <v>673.49020171576603</v>
      </c>
      <c r="M1106" s="150">
        <v>1168.913388408879</v>
      </c>
      <c r="N1106" s="150">
        <v>687.71886794919772</v>
      </c>
      <c r="O1106" s="150">
        <v>1434.7238452043607</v>
      </c>
      <c r="P1106" s="150">
        <v>0</v>
      </c>
      <c r="Q1106" s="150">
        <v>234.77299285162266</v>
      </c>
      <c r="R1106" s="150">
        <v>1362.394791851083</v>
      </c>
      <c r="S1106" s="150">
        <v>2563.1839921854721</v>
      </c>
      <c r="T1106" s="150">
        <v>2590.8029766706845</v>
      </c>
      <c r="U1106" s="150">
        <v>0</v>
      </c>
      <c r="V1106" s="150">
        <v>508.67481784518247</v>
      </c>
      <c r="W1106" s="150">
        <v>2539.8169226675545</v>
      </c>
      <c r="X1106" s="150">
        <v>664.00442422681158</v>
      </c>
      <c r="Y1106" s="150">
        <v>4511.672918183961</v>
      </c>
      <c r="Z1106" s="150">
        <v>0</v>
      </c>
      <c r="AA1106" s="150">
        <v>10869.102018399506</v>
      </c>
      <c r="AB1106" s="150">
        <v>0</v>
      </c>
      <c r="AC1106" s="150">
        <v>3044.1045684240958</v>
      </c>
      <c r="AD1106" s="150">
        <v>1069.5214118796143</v>
      </c>
      <c r="AE1106" s="150">
        <v>296.43054652982659</v>
      </c>
      <c r="AF1106" s="150">
        <v>13784.020413636938</v>
      </c>
      <c r="AG1106" s="150">
        <v>14893.856379844608</v>
      </c>
      <c r="AH1106" s="150">
        <v>7612.3364348859468</v>
      </c>
      <c r="AI1106" s="150">
        <v>1045.8069681572283</v>
      </c>
      <c r="AJ1106" s="150">
        <v>1424.8966557170954</v>
      </c>
      <c r="AK1106" s="150">
        <v>0</v>
      </c>
      <c r="AL1106" s="150">
        <v>73865.515625</v>
      </c>
      <c r="AM1106" s="150">
        <v>53176.41015625</v>
      </c>
      <c r="AN1106" s="150">
        <v>20689.111328125</v>
      </c>
      <c r="AO1106" s="5" t="s">
        <v>5076</v>
      </c>
    </row>
    <row r="1107" spans="1:41" ht="14.25" x14ac:dyDescent="0.45">
      <c r="A1107" s="150">
        <v>2016</v>
      </c>
      <c r="B1107" s="5" t="s">
        <v>582</v>
      </c>
      <c r="C1107" s="5" t="s">
        <v>171</v>
      </c>
      <c r="D1107" s="5" t="s">
        <v>84</v>
      </c>
      <c r="E1107" s="5" t="s">
        <v>91</v>
      </c>
      <c r="F1107" s="5" t="s">
        <v>92</v>
      </c>
      <c r="G1107" s="5" t="s">
        <v>87</v>
      </c>
      <c r="H1107" s="5" t="s">
        <v>131</v>
      </c>
      <c r="I1107" s="150">
        <v>4205.9568548620364</v>
      </c>
      <c r="J1107" s="150">
        <v>0</v>
      </c>
      <c r="K1107" s="150">
        <v>0</v>
      </c>
      <c r="L1107" s="150">
        <v>199.84775877788897</v>
      </c>
      <c r="M1107" s="150">
        <v>1153.3113676958619</v>
      </c>
      <c r="N1107" s="150">
        <v>693.32658212887736</v>
      </c>
      <c r="O1107" s="150">
        <v>33.494037784003737</v>
      </c>
      <c r="P1107" s="150">
        <v>0</v>
      </c>
      <c r="Q1107" s="150">
        <v>0</v>
      </c>
      <c r="R1107" s="150">
        <v>528.87420601319741</v>
      </c>
      <c r="S1107" s="150">
        <v>2532.1492564706823</v>
      </c>
      <c r="T1107" s="150">
        <v>2126.8713992842372</v>
      </c>
      <c r="U1107" s="150">
        <v>27.911698153336449</v>
      </c>
      <c r="V1107" s="150">
        <v>820.60392570809154</v>
      </c>
      <c r="W1107" s="150">
        <v>2088.9114897956997</v>
      </c>
      <c r="X1107" s="150">
        <v>441.00483082271586</v>
      </c>
      <c r="Y1107" s="150">
        <v>18095.712146771086</v>
      </c>
      <c r="Z1107" s="150">
        <v>0</v>
      </c>
      <c r="AA1107" s="150">
        <v>7714.8524688157104</v>
      </c>
      <c r="AB1107" s="150">
        <v>0</v>
      </c>
      <c r="AC1107" s="150">
        <v>5020.499866962924</v>
      </c>
      <c r="AD1107" s="150">
        <v>0</v>
      </c>
      <c r="AE1107" s="150">
        <v>106.0644529826785</v>
      </c>
      <c r="AF1107" s="150">
        <v>10617.609977529184</v>
      </c>
      <c r="AG1107" s="150">
        <v>8306.5213704329271</v>
      </c>
      <c r="AH1107" s="150">
        <v>4822.7433865868325</v>
      </c>
      <c r="AI1107" s="150">
        <v>176.40193232908635</v>
      </c>
      <c r="AJ1107" s="150">
        <v>1951.4257328985636</v>
      </c>
      <c r="AK1107" s="150">
        <v>0</v>
      </c>
      <c r="AL1107" s="150">
        <v>71664.0859375</v>
      </c>
      <c r="AM1107" s="150">
        <v>58289.19921875</v>
      </c>
      <c r="AN1107" s="150">
        <v>13374.8876953125</v>
      </c>
      <c r="AO1107" s="5" t="s">
        <v>643</v>
      </c>
    </row>
    <row r="1108" spans="1:41" ht="14.25" x14ac:dyDescent="0.45">
      <c r="A1108" s="150">
        <v>2016</v>
      </c>
      <c r="B1108" s="5" t="s">
        <v>1478</v>
      </c>
      <c r="C1108" s="5" t="s">
        <v>171</v>
      </c>
      <c r="D1108" s="5" t="s">
        <v>84</v>
      </c>
      <c r="E1108" s="5" t="s">
        <v>91</v>
      </c>
      <c r="F1108" s="5" t="s">
        <v>92</v>
      </c>
      <c r="G1108" s="5" t="s">
        <v>87</v>
      </c>
      <c r="H1108" s="5" t="s">
        <v>131</v>
      </c>
      <c r="I1108" s="150">
        <v>6778.810844645539</v>
      </c>
      <c r="J1108" s="150">
        <v>0</v>
      </c>
      <c r="K1108" s="150">
        <v>0</v>
      </c>
      <c r="L1108" s="150">
        <v>234.35987135761292</v>
      </c>
      <c r="M1108" s="150">
        <v>1189.7175751125822</v>
      </c>
      <c r="N1108" s="150">
        <v>1759.6950063360889</v>
      </c>
      <c r="O1108" s="150">
        <v>6598.0272022794188</v>
      </c>
      <c r="P1108" s="150">
        <v>0</v>
      </c>
      <c r="Q1108" s="150">
        <v>61.111780048756252</v>
      </c>
      <c r="R1108" s="150">
        <v>545.46339961629451</v>
      </c>
      <c r="S1108" s="150">
        <v>3152.0837109109393</v>
      </c>
      <c r="T1108" s="150">
        <v>2187.8275190804356</v>
      </c>
      <c r="U1108" s="150">
        <v>23.029763358741427</v>
      </c>
      <c r="V1108" s="150">
        <v>546.95687977010891</v>
      </c>
      <c r="W1108" s="150">
        <v>2892.5382778579233</v>
      </c>
      <c r="X1108" s="150">
        <v>130.11816297688907</v>
      </c>
      <c r="Y1108" s="150">
        <v>18663.320225924053</v>
      </c>
      <c r="Z1108" s="150">
        <v>0</v>
      </c>
      <c r="AA1108" s="150">
        <v>10556.360187619728</v>
      </c>
      <c r="AB1108" s="150">
        <v>0</v>
      </c>
      <c r="AC1108" s="150">
        <v>5177.9778519552438</v>
      </c>
      <c r="AD1108" s="150">
        <v>0</v>
      </c>
      <c r="AE1108" s="150">
        <v>169.26876068674949</v>
      </c>
      <c r="AF1108" s="150">
        <v>13123.669568291572</v>
      </c>
      <c r="AG1108" s="150">
        <v>13535.372831850613</v>
      </c>
      <c r="AH1108" s="150">
        <v>5674.798533872513</v>
      </c>
      <c r="AI1108" s="150">
        <v>182.31281865314065</v>
      </c>
      <c r="AJ1108" s="150">
        <v>2376.8478980141276</v>
      </c>
      <c r="AK1108" s="150">
        <v>0</v>
      </c>
      <c r="AL1108" s="150">
        <v>95559.671875</v>
      </c>
      <c r="AM1108" s="150">
        <v>73552.25</v>
      </c>
      <c r="AN1108" s="150">
        <v>22007.421875</v>
      </c>
      <c r="AO1108" s="5" t="s">
        <v>1977</v>
      </c>
    </row>
    <row r="1109" spans="1:41" ht="14.25" x14ac:dyDescent="0.45">
      <c r="A1109" s="150">
        <v>2016</v>
      </c>
      <c r="B1109" s="5" t="s">
        <v>582</v>
      </c>
      <c r="C1109" s="5" t="s">
        <v>171</v>
      </c>
      <c r="D1109" s="5" t="s">
        <v>84</v>
      </c>
      <c r="E1109" s="5" t="s">
        <v>91</v>
      </c>
      <c r="F1109" s="5" t="s">
        <v>92</v>
      </c>
      <c r="G1109" s="5" t="s">
        <v>88</v>
      </c>
      <c r="H1109" s="5" t="s">
        <v>131</v>
      </c>
      <c r="I1109" s="150">
        <v>3767.1990000000001</v>
      </c>
      <c r="J1109" s="150"/>
      <c r="K1109" s="150"/>
      <c r="L1109" s="150">
        <v>179</v>
      </c>
      <c r="M1109" s="150">
        <v>1033</v>
      </c>
      <c r="N1109" s="150">
        <v>621</v>
      </c>
      <c r="O1109" s="150">
        <v>30</v>
      </c>
      <c r="P1109" s="150">
        <v>0</v>
      </c>
      <c r="Q1109" s="150">
        <v>0</v>
      </c>
      <c r="R1109" s="150">
        <v>473.70299999999997</v>
      </c>
      <c r="S1109" s="150">
        <v>2268</v>
      </c>
      <c r="T1109" s="150">
        <v>1905</v>
      </c>
      <c r="U1109" s="150">
        <v>25</v>
      </c>
      <c r="V1109" s="150">
        <v>735</v>
      </c>
      <c r="W1109" s="150"/>
      <c r="X1109" s="150">
        <v>395</v>
      </c>
      <c r="Y1109" s="150">
        <v>16208</v>
      </c>
      <c r="Z1109" s="150"/>
      <c r="AA1109" s="150">
        <v>6910.0529341077636</v>
      </c>
      <c r="AB1109" s="150"/>
      <c r="AC1109" s="150">
        <v>4496.7703499999998</v>
      </c>
      <c r="AD1109" s="150">
        <v>0</v>
      </c>
      <c r="AE1109" s="150">
        <v>95</v>
      </c>
      <c r="AF1109" s="150">
        <v>9510</v>
      </c>
      <c r="AG1109" s="150">
        <v>7440</v>
      </c>
      <c r="AH1109" s="150">
        <v>4319.6434699999991</v>
      </c>
      <c r="AI1109" s="150">
        <v>158</v>
      </c>
      <c r="AJ1109" s="150">
        <v>1747.8565100000001</v>
      </c>
      <c r="AK1109" s="150"/>
      <c r="AL1109" s="150">
        <v>62317.2265625</v>
      </c>
      <c r="AM1109" s="150">
        <v>52208.58203125</v>
      </c>
      <c r="AN1109" s="150">
        <v>10108.6435546875</v>
      </c>
      <c r="AO1109" s="5" t="s">
        <v>646</v>
      </c>
    </row>
    <row r="1110" spans="1:41" ht="14.25" x14ac:dyDescent="0.45">
      <c r="A1110" s="150">
        <v>2016</v>
      </c>
      <c r="B1110" s="5" t="s">
        <v>1477</v>
      </c>
      <c r="C1110" s="5" t="s">
        <v>171</v>
      </c>
      <c r="D1110" s="5" t="s">
        <v>84</v>
      </c>
      <c r="E1110" s="5" t="s">
        <v>91</v>
      </c>
      <c r="F1110" s="5" t="s">
        <v>92</v>
      </c>
      <c r="G1110" s="5" t="s">
        <v>88</v>
      </c>
      <c r="H1110" s="5" t="s">
        <v>131</v>
      </c>
      <c r="I1110" s="150">
        <v>761.54423999999995</v>
      </c>
      <c r="J1110" s="150"/>
      <c r="K1110" s="150">
        <v>0</v>
      </c>
      <c r="L1110" s="150">
        <v>588.44799999999998</v>
      </c>
      <c r="M1110" s="150">
        <v>1010.4696</v>
      </c>
      <c r="N1110" s="150">
        <v>602.23487999999998</v>
      </c>
      <c r="O1110" s="150">
        <v>1271</v>
      </c>
      <c r="P1110" s="150">
        <v>0</v>
      </c>
      <c r="Q1110" s="150">
        <v>211.8501</v>
      </c>
      <c r="R1110" s="150">
        <v>1197.5942458964771</v>
      </c>
      <c r="S1110" s="150">
        <v>2204.9411764705878</v>
      </c>
      <c r="T1110" s="150">
        <v>2224.33</v>
      </c>
      <c r="U1110" s="150">
        <v>0</v>
      </c>
      <c r="V1110" s="150">
        <v>447</v>
      </c>
      <c r="W1110" s="150">
        <v>2184.84</v>
      </c>
      <c r="X1110" s="150">
        <v>577</v>
      </c>
      <c r="Y1110" s="150">
        <v>3912</v>
      </c>
      <c r="Z1110" s="150">
        <v>0</v>
      </c>
      <c r="AA1110" s="150">
        <v>9564.0273526696292</v>
      </c>
      <c r="AB1110" s="150"/>
      <c r="AC1110" s="150">
        <v>2692</v>
      </c>
      <c r="AD1110" s="150">
        <v>965.09489999999994</v>
      </c>
      <c r="AE1110" s="150">
        <v>255</v>
      </c>
      <c r="AF1110" s="150">
        <v>12043.5</v>
      </c>
      <c r="AG1110" s="150">
        <v>13262</v>
      </c>
      <c r="AH1110" s="150">
        <v>6658.1026528125003</v>
      </c>
      <c r="AI1110" s="150">
        <v>899.64</v>
      </c>
      <c r="AJ1110" s="150">
        <v>1246.2807292562591</v>
      </c>
      <c r="AK1110" s="150"/>
      <c r="AL1110" s="150">
        <v>64778.8984375</v>
      </c>
      <c r="AM1110" s="150">
        <v>46783.48046875</v>
      </c>
      <c r="AN1110" s="150">
        <v>17995.419921875</v>
      </c>
      <c r="AO1110" s="5" t="s">
        <v>5078</v>
      </c>
    </row>
    <row r="1111" spans="1:41" ht="14.25" x14ac:dyDescent="0.45">
      <c r="A1111" s="150">
        <v>2016</v>
      </c>
      <c r="B1111" s="5" t="s">
        <v>1476</v>
      </c>
      <c r="C1111" s="5" t="s">
        <v>171</v>
      </c>
      <c r="D1111" s="5" t="s">
        <v>84</v>
      </c>
      <c r="E1111" s="5" t="s">
        <v>91</v>
      </c>
      <c r="F1111" s="5" t="s">
        <v>92</v>
      </c>
      <c r="G1111" s="5" t="s">
        <v>88</v>
      </c>
      <c r="H1111" s="5" t="s">
        <v>131</v>
      </c>
      <c r="I1111" s="150">
        <v>731.40000000000009</v>
      </c>
      <c r="J1111" s="150"/>
      <c r="K1111" s="150">
        <v>30</v>
      </c>
      <c r="L1111" s="150">
        <v>231.343344</v>
      </c>
      <c r="M1111" s="150">
        <v>87.149999999999991</v>
      </c>
      <c r="N1111" s="150">
        <v>627.76</v>
      </c>
      <c r="O1111" s="150">
        <v>118.45796875000001</v>
      </c>
      <c r="P1111" s="150">
        <v>420</v>
      </c>
      <c r="Q1111" s="150">
        <v>193.37973959999999</v>
      </c>
      <c r="R1111" s="150">
        <v>492.86169107023488</v>
      </c>
      <c r="S1111" s="150">
        <v>2364</v>
      </c>
      <c r="T1111" s="150">
        <v>1230</v>
      </c>
      <c r="U1111" s="150"/>
      <c r="V1111" s="150">
        <v>307</v>
      </c>
      <c r="W1111" s="150">
        <v>1200</v>
      </c>
      <c r="X1111" s="150">
        <v>612</v>
      </c>
      <c r="Y1111" s="150">
        <v>3771</v>
      </c>
      <c r="Z1111" s="150">
        <v>0</v>
      </c>
      <c r="AA1111" s="150">
        <v>5535.4602370576913</v>
      </c>
      <c r="AB1111" s="150"/>
      <c r="AC1111" s="150">
        <v>257.71758999999997</v>
      </c>
      <c r="AD1111" s="150">
        <v>1626.9270892823149</v>
      </c>
      <c r="AE1111" s="150">
        <v>262.98487836949369</v>
      </c>
      <c r="AF1111" s="150">
        <v>3508.9277615279998</v>
      </c>
      <c r="AG1111" s="150">
        <v>12352.103192964039</v>
      </c>
      <c r="AH1111" s="150">
        <v>4734.0748979999998</v>
      </c>
      <c r="AI1111" s="150">
        <v>882</v>
      </c>
      <c r="AJ1111" s="150">
        <v>1161.8257597745121</v>
      </c>
      <c r="AK1111" s="150"/>
      <c r="AL1111" s="150">
        <v>42738.37109375</v>
      </c>
      <c r="AM1111" s="150">
        <v>29853.765625</v>
      </c>
      <c r="AN1111" s="150">
        <v>12884.6103515625</v>
      </c>
      <c r="AO1111" s="5" t="s">
        <v>5079</v>
      </c>
    </row>
    <row r="1112" spans="1:41" ht="14.25" x14ac:dyDescent="0.45">
      <c r="A1112" s="150">
        <v>2016</v>
      </c>
      <c r="B1112" s="5" t="s">
        <v>1478</v>
      </c>
      <c r="C1112" s="5" t="s">
        <v>171</v>
      </c>
      <c r="D1112" s="5" t="s">
        <v>84</v>
      </c>
      <c r="E1112" s="5" t="s">
        <v>91</v>
      </c>
      <c r="F1112" s="5" t="s">
        <v>92</v>
      </c>
      <c r="G1112" s="5" t="s">
        <v>88</v>
      </c>
      <c r="H1112" s="5" t="s">
        <v>131</v>
      </c>
      <c r="I1112" s="150">
        <v>6004.74</v>
      </c>
      <c r="J1112" s="150"/>
      <c r="K1112" s="150"/>
      <c r="L1112" s="150">
        <v>210</v>
      </c>
      <c r="M1112" s="150">
        <v>1033.2</v>
      </c>
      <c r="N1112" s="150">
        <v>1558.75584</v>
      </c>
      <c r="O1112" s="150">
        <v>5817.6690000000008</v>
      </c>
      <c r="P1112" s="150">
        <v>0</v>
      </c>
      <c r="Q1112" s="150">
        <v>53.072000000000003</v>
      </c>
      <c r="R1112" s="150">
        <v>483.59412540840822</v>
      </c>
      <c r="S1112" s="150">
        <v>2737.4</v>
      </c>
      <c r="T1112" s="150">
        <v>1928.5</v>
      </c>
      <c r="U1112" s="150">
        <v>20.2</v>
      </c>
      <c r="V1112" s="150"/>
      <c r="W1112" s="150">
        <v>2512</v>
      </c>
      <c r="X1112" s="150">
        <v>113</v>
      </c>
      <c r="Y1112" s="150">
        <v>16208</v>
      </c>
      <c r="Z1112" s="150">
        <v>0</v>
      </c>
      <c r="AA1112" s="150">
        <v>9378.7446850680462</v>
      </c>
      <c r="AB1112" s="150"/>
      <c r="AC1112" s="150">
        <v>4496.7703499999998</v>
      </c>
      <c r="AD1112" s="150"/>
      <c r="AE1112" s="150">
        <v>150.06942416458421</v>
      </c>
      <c r="AF1112" s="150">
        <v>11759.566999999999</v>
      </c>
      <c r="AG1112" s="150">
        <v>12099.13760461454</v>
      </c>
      <c r="AH1112" s="150">
        <v>5039.1151749999999</v>
      </c>
      <c r="AI1112" s="150">
        <v>158.328</v>
      </c>
      <c r="AJ1112" s="150">
        <v>2100.0068993912309</v>
      </c>
      <c r="AK1112" s="150"/>
      <c r="AL1112" s="150">
        <v>83861.875</v>
      </c>
      <c r="AM1112" s="150">
        <v>64522.66015625</v>
      </c>
      <c r="AN1112" s="150">
        <v>19339.212890625</v>
      </c>
      <c r="AO1112" s="5" t="s">
        <v>1978</v>
      </c>
    </row>
    <row r="1113" spans="1:41" ht="14.25" x14ac:dyDescent="0.45">
      <c r="A1113" s="150">
        <v>2016</v>
      </c>
      <c r="B1113" s="5" t="s">
        <v>1478</v>
      </c>
      <c r="C1113" s="5" t="s">
        <v>171</v>
      </c>
      <c r="D1113" s="5" t="s">
        <v>84</v>
      </c>
      <c r="E1113" s="5" t="s">
        <v>93</v>
      </c>
      <c r="F1113" s="5" t="s">
        <v>225</v>
      </c>
      <c r="G1113" s="5" t="s">
        <v>87</v>
      </c>
      <c r="H1113" s="5" t="s">
        <v>131</v>
      </c>
      <c r="I1113" s="150">
        <v>0</v>
      </c>
      <c r="J1113" s="150">
        <v>0</v>
      </c>
      <c r="K1113" s="150">
        <v>40.302085877797495</v>
      </c>
      <c r="L1113" s="150">
        <v>0</v>
      </c>
      <c r="M1113" s="150">
        <v>139.33006832038564</v>
      </c>
      <c r="N1113" s="150">
        <v>0</v>
      </c>
      <c r="O1113" s="150">
        <v>222.23721641185477</v>
      </c>
      <c r="P1113" s="150">
        <v>0</v>
      </c>
      <c r="Q1113" s="150">
        <v>0</v>
      </c>
      <c r="R1113" s="150">
        <v>256.78186144996693</v>
      </c>
      <c r="S1113" s="150">
        <v>0</v>
      </c>
      <c r="T1113" s="150">
        <v>57.57440839685357</v>
      </c>
      <c r="U1113" s="150">
        <v>0</v>
      </c>
      <c r="V1113" s="150">
        <v>0</v>
      </c>
      <c r="W1113" s="150">
        <v>57.57440839685357</v>
      </c>
      <c r="X1113" s="150">
        <v>460.59526717482856</v>
      </c>
      <c r="Y1113" s="150">
        <v>0</v>
      </c>
      <c r="Z1113" s="150">
        <v>0</v>
      </c>
      <c r="AA1113" s="150">
        <v>0</v>
      </c>
      <c r="AB1113" s="150">
        <v>113.99732862577007</v>
      </c>
      <c r="AC1113" s="150">
        <v>0</v>
      </c>
      <c r="AD1113" s="150">
        <v>0</v>
      </c>
      <c r="AE1113" s="150">
        <v>0</v>
      </c>
      <c r="AF1113" s="150">
        <v>0</v>
      </c>
      <c r="AG1113" s="150">
        <v>767.68444856830445</v>
      </c>
      <c r="AH1113" s="150">
        <v>443.32294465577246</v>
      </c>
      <c r="AI1113" s="150">
        <v>0</v>
      </c>
      <c r="AJ1113" s="150">
        <v>0</v>
      </c>
      <c r="AK1113" s="150">
        <v>0</v>
      </c>
      <c r="AL1113" s="150">
        <v>2559.400146484375</v>
      </c>
      <c r="AM1113" s="150">
        <v>1024.46630859375</v>
      </c>
      <c r="AN1113" s="150">
        <v>1534.933837890625</v>
      </c>
      <c r="AO1113" s="5" t="s">
        <v>1981</v>
      </c>
    </row>
    <row r="1114" spans="1:41" ht="14.25" x14ac:dyDescent="0.45">
      <c r="A1114" s="150">
        <v>2016</v>
      </c>
      <c r="B1114" s="5" t="s">
        <v>1476</v>
      </c>
      <c r="C1114" s="5" t="s">
        <v>171</v>
      </c>
      <c r="D1114" s="5" t="s">
        <v>84</v>
      </c>
      <c r="E1114" s="5" t="s">
        <v>93</v>
      </c>
      <c r="F1114" s="5" t="s">
        <v>225</v>
      </c>
      <c r="G1114" s="5" t="s">
        <v>87</v>
      </c>
      <c r="H1114" s="5" t="s">
        <v>131</v>
      </c>
      <c r="I1114" s="150">
        <v>0</v>
      </c>
      <c r="J1114" s="150">
        <v>0</v>
      </c>
      <c r="K1114" s="150">
        <v>42.339449141076059</v>
      </c>
      <c r="L1114" s="150">
        <v>0</v>
      </c>
      <c r="M1114" s="150">
        <v>108.87286921990987</v>
      </c>
      <c r="N1114" s="150">
        <v>0</v>
      </c>
      <c r="O1114" s="150">
        <v>190.52752113484226</v>
      </c>
      <c r="P1114" s="150">
        <v>42.339449141076059</v>
      </c>
      <c r="Q1114" s="150">
        <v>0</v>
      </c>
      <c r="R1114" s="150">
        <v>264.0372727335785</v>
      </c>
      <c r="S1114" s="150">
        <v>0</v>
      </c>
      <c r="T1114" s="150">
        <v>163.3093038298648</v>
      </c>
      <c r="U1114" s="150">
        <v>0</v>
      </c>
      <c r="V1114" s="150">
        <v>0</v>
      </c>
      <c r="W1114" s="150">
        <v>60.484927344394372</v>
      </c>
      <c r="X1114" s="150">
        <v>176.16969129435259</v>
      </c>
      <c r="Y1114" s="150">
        <v>0</v>
      </c>
      <c r="Z1114" s="150">
        <v>0</v>
      </c>
      <c r="AA1114" s="150">
        <v>0</v>
      </c>
      <c r="AB1114" s="150">
        <v>244.35910647135324</v>
      </c>
      <c r="AC1114" s="150">
        <v>0</v>
      </c>
      <c r="AD1114" s="150">
        <v>0</v>
      </c>
      <c r="AE1114" s="150">
        <v>0</v>
      </c>
      <c r="AF1114" s="150">
        <v>0</v>
      </c>
      <c r="AG1114" s="150">
        <v>3419.6260306835425</v>
      </c>
      <c r="AH1114" s="150">
        <v>120.96985468878874</v>
      </c>
      <c r="AI1114" s="150">
        <v>0</v>
      </c>
      <c r="AJ1114" s="150">
        <v>0</v>
      </c>
      <c r="AK1114" s="150">
        <v>0</v>
      </c>
      <c r="AL1114" s="150">
        <v>4833.03564453125</v>
      </c>
      <c r="AM1114" s="150">
        <v>3726.002685546875</v>
      </c>
      <c r="AN1114" s="150">
        <v>1107.03271484375</v>
      </c>
      <c r="AO1114" s="5" t="s">
        <v>1980</v>
      </c>
    </row>
    <row r="1115" spans="1:41" ht="14.25" x14ac:dyDescent="0.45">
      <c r="A1115" s="150">
        <v>2016</v>
      </c>
      <c r="B1115" s="5" t="s">
        <v>1477</v>
      </c>
      <c r="C1115" s="5" t="s">
        <v>171</v>
      </c>
      <c r="D1115" s="5" t="s">
        <v>84</v>
      </c>
      <c r="E1115" s="5" t="s">
        <v>93</v>
      </c>
      <c r="F1115" s="5" t="s">
        <v>225</v>
      </c>
      <c r="G1115" s="5" t="s">
        <v>87</v>
      </c>
      <c r="H1115" s="5" t="s">
        <v>131</v>
      </c>
      <c r="I1115" s="150">
        <v>0</v>
      </c>
      <c r="J1115" s="150">
        <v>0</v>
      </c>
      <c r="K1115" s="150">
        <v>112.6436076813341</v>
      </c>
      <c r="L1115" s="150">
        <v>0</v>
      </c>
      <c r="M1115" s="150">
        <v>128.94728774047456</v>
      </c>
      <c r="N1115" s="150">
        <v>0</v>
      </c>
      <c r="O1115" s="150">
        <v>218.17288224595239</v>
      </c>
      <c r="P1115" s="150">
        <v>41.500276514175724</v>
      </c>
      <c r="Q1115" s="150">
        <v>0</v>
      </c>
      <c r="R1115" s="150">
        <v>229.76545032234253</v>
      </c>
      <c r="S1115" s="150">
        <v>0</v>
      </c>
      <c r="T1115" s="150">
        <v>0</v>
      </c>
      <c r="U1115" s="150">
        <v>0</v>
      </c>
      <c r="V1115" s="150">
        <v>0</v>
      </c>
      <c r="W1115" s="150">
        <v>59.286109305965319</v>
      </c>
      <c r="X1115" s="150">
        <v>447.01726416697852</v>
      </c>
      <c r="Y1115" s="150">
        <v>0</v>
      </c>
      <c r="Z1115" s="150">
        <v>0</v>
      </c>
      <c r="AA1115" s="150">
        <v>0</v>
      </c>
      <c r="AB1115" s="150">
        <v>117.38649642581133</v>
      </c>
      <c r="AC1115" s="150">
        <v>0</v>
      </c>
      <c r="AD1115" s="150">
        <v>0</v>
      </c>
      <c r="AE1115" s="150">
        <v>0</v>
      </c>
      <c r="AF1115" s="150">
        <v>212.24427131535586</v>
      </c>
      <c r="AG1115" s="150">
        <v>2195.9574886929554</v>
      </c>
      <c r="AH1115" s="150">
        <v>750.56214381352095</v>
      </c>
      <c r="AI1115" s="150">
        <v>0</v>
      </c>
      <c r="AJ1115" s="150">
        <v>0</v>
      </c>
      <c r="AK1115" s="150">
        <v>0</v>
      </c>
      <c r="AL1115" s="150">
        <v>4513.4833984375</v>
      </c>
      <c r="AM1115" s="150">
        <v>2679.467529296875</v>
      </c>
      <c r="AN1115" s="150">
        <v>1834.015869140625</v>
      </c>
      <c r="AO1115" s="5" t="s">
        <v>1979</v>
      </c>
    </row>
    <row r="1116" spans="1:41" ht="14.25" x14ac:dyDescent="0.45">
      <c r="A1116" s="150">
        <v>2016</v>
      </c>
      <c r="B1116" s="5" t="s">
        <v>582</v>
      </c>
      <c r="C1116" s="5" t="s">
        <v>171</v>
      </c>
      <c r="D1116" s="5" t="s">
        <v>84</v>
      </c>
      <c r="E1116" s="5" t="s">
        <v>93</v>
      </c>
      <c r="F1116" s="5" t="s">
        <v>225</v>
      </c>
      <c r="G1116" s="5" t="s">
        <v>87</v>
      </c>
      <c r="H1116" s="5" t="s">
        <v>131</v>
      </c>
      <c r="I1116" s="150">
        <v>0</v>
      </c>
      <c r="J1116" s="150">
        <v>0</v>
      </c>
      <c r="K1116" s="150">
        <v>39.076377414671029</v>
      </c>
      <c r="L1116" s="150">
        <v>0</v>
      </c>
      <c r="M1116" s="150">
        <v>50.241056676005606</v>
      </c>
      <c r="N1116" s="150">
        <v>0</v>
      </c>
      <c r="O1116" s="150">
        <v>217.7112455960243</v>
      </c>
      <c r="P1116" s="150">
        <v>39.076377414671029</v>
      </c>
      <c r="Q1116" s="150">
        <v>0</v>
      </c>
      <c r="R1116" s="150">
        <v>112.89280431294851</v>
      </c>
      <c r="S1116" s="150">
        <v>0</v>
      </c>
      <c r="T1116" s="150">
        <v>109.8952554014691</v>
      </c>
      <c r="U1116" s="150">
        <v>0</v>
      </c>
      <c r="V1116" s="150">
        <v>0</v>
      </c>
      <c r="W1116" s="150">
        <v>33.494037784003737</v>
      </c>
      <c r="X1116" s="150">
        <v>0</v>
      </c>
      <c r="Y1116" s="150">
        <v>0</v>
      </c>
      <c r="Z1116" s="150">
        <v>0</v>
      </c>
      <c r="AA1116" s="150">
        <v>0</v>
      </c>
      <c r="AB1116" s="150">
        <v>0</v>
      </c>
      <c r="AC1116" s="150">
        <v>0</v>
      </c>
      <c r="AD1116" s="150">
        <v>0</v>
      </c>
      <c r="AE1116" s="150">
        <v>0</v>
      </c>
      <c r="AF1116" s="150">
        <v>0</v>
      </c>
      <c r="AG1116" s="150">
        <v>857.44736727049565</v>
      </c>
      <c r="AH1116" s="150">
        <v>28.732953036812358</v>
      </c>
      <c r="AI1116" s="150">
        <v>0</v>
      </c>
      <c r="AJ1116" s="150">
        <v>0</v>
      </c>
      <c r="AK1116" s="150">
        <v>0</v>
      </c>
      <c r="AL1116" s="150">
        <v>1488.5673828125</v>
      </c>
      <c r="AM1116" s="150">
        <v>1009.4165649414063</v>
      </c>
      <c r="AN1116" s="150">
        <v>479.15093994140625</v>
      </c>
      <c r="AO1116" s="5" t="s">
        <v>647</v>
      </c>
    </row>
    <row r="1117" spans="1:41" ht="14.25" x14ac:dyDescent="0.45">
      <c r="A1117" s="150">
        <v>2016</v>
      </c>
      <c r="B1117" s="5" t="s">
        <v>1477</v>
      </c>
      <c r="C1117" s="5" t="s">
        <v>171</v>
      </c>
      <c r="D1117" s="5" t="s">
        <v>84</v>
      </c>
      <c r="E1117" s="5" t="s">
        <v>93</v>
      </c>
      <c r="F1117" s="5" t="s">
        <v>225</v>
      </c>
      <c r="G1117" s="5" t="s">
        <v>88</v>
      </c>
      <c r="H1117" s="5" t="s">
        <v>131</v>
      </c>
      <c r="I1117" s="150">
        <v>0</v>
      </c>
      <c r="J1117" s="150"/>
      <c r="K1117" s="150">
        <v>99.144498500000012</v>
      </c>
      <c r="L1117" s="150">
        <v>0</v>
      </c>
      <c r="M1117" s="150">
        <v>111.46875</v>
      </c>
      <c r="N1117" s="150">
        <v>0</v>
      </c>
      <c r="O1117" s="150">
        <v>193</v>
      </c>
      <c r="P1117" s="150">
        <v>36</v>
      </c>
      <c r="Q1117" s="150">
        <v>0</v>
      </c>
      <c r="R1117" s="150">
        <v>201.972132349378</v>
      </c>
      <c r="S1117" s="150">
        <v>0</v>
      </c>
      <c r="T1117" s="150">
        <v>0</v>
      </c>
      <c r="U1117" s="150"/>
      <c r="V1117" s="150">
        <v>0</v>
      </c>
      <c r="W1117" s="150">
        <v>51</v>
      </c>
      <c r="X1117" s="150">
        <v>400</v>
      </c>
      <c r="Y1117" s="150">
        <v>0</v>
      </c>
      <c r="Z1117" s="150">
        <v>0</v>
      </c>
      <c r="AA1117" s="150">
        <v>0</v>
      </c>
      <c r="AB1117" s="150">
        <v>0</v>
      </c>
      <c r="AC1117" s="150"/>
      <c r="AD1117" s="150">
        <v>0</v>
      </c>
      <c r="AE1117" s="150">
        <v>0</v>
      </c>
      <c r="AF1117" s="150">
        <v>184.9605661116764</v>
      </c>
      <c r="AG1117" s="150">
        <v>1940</v>
      </c>
      <c r="AH1117" s="150">
        <v>679.69434701377156</v>
      </c>
      <c r="AI1117" s="150">
        <v>0</v>
      </c>
      <c r="AJ1117" s="150">
        <v>0</v>
      </c>
      <c r="AK1117" s="150">
        <v>0</v>
      </c>
      <c r="AL1117" s="150">
        <v>3897.240234375</v>
      </c>
      <c r="AM1117" s="150">
        <v>2362.9326171875</v>
      </c>
      <c r="AN1117" s="150">
        <v>1534.3076171875</v>
      </c>
      <c r="AO1117" s="5" t="s">
        <v>1983</v>
      </c>
    </row>
    <row r="1118" spans="1:41" ht="14.25" x14ac:dyDescent="0.45">
      <c r="A1118" s="150">
        <v>2016</v>
      </c>
      <c r="B1118" s="5" t="s">
        <v>1478</v>
      </c>
      <c r="C1118" s="5" t="s">
        <v>171</v>
      </c>
      <c r="D1118" s="5" t="s">
        <v>84</v>
      </c>
      <c r="E1118" s="5" t="s">
        <v>93</v>
      </c>
      <c r="F1118" s="5" t="s">
        <v>225</v>
      </c>
      <c r="G1118" s="5" t="s">
        <v>88</v>
      </c>
      <c r="H1118" s="5" t="s">
        <v>131</v>
      </c>
      <c r="I1118" s="150">
        <v>0</v>
      </c>
      <c r="J1118" s="150"/>
      <c r="K1118" s="150">
        <v>35.773499999999999</v>
      </c>
      <c r="L1118" s="150">
        <v>0</v>
      </c>
      <c r="M1118" s="150">
        <v>121</v>
      </c>
      <c r="N1118" s="150">
        <v>0</v>
      </c>
      <c r="O1118" s="150">
        <v>195.9529</v>
      </c>
      <c r="P1118" s="150">
        <v>0</v>
      </c>
      <c r="Q1118" s="150">
        <v>0</v>
      </c>
      <c r="R1118" s="150">
        <v>227.2943515051802</v>
      </c>
      <c r="S1118" s="150">
        <v>0</v>
      </c>
      <c r="T1118" s="150">
        <v>50</v>
      </c>
      <c r="U1118" s="150"/>
      <c r="V1118" s="150">
        <v>0</v>
      </c>
      <c r="W1118" s="150">
        <v>50</v>
      </c>
      <c r="X1118" s="150">
        <v>400</v>
      </c>
      <c r="Y1118" s="150">
        <v>0</v>
      </c>
      <c r="Z1118" s="150">
        <v>0</v>
      </c>
      <c r="AA1118" s="150">
        <v>0</v>
      </c>
      <c r="AB1118" s="150">
        <v>99</v>
      </c>
      <c r="AC1118" s="150">
        <v>0</v>
      </c>
      <c r="AD1118" s="150">
        <v>0</v>
      </c>
      <c r="AE1118" s="150">
        <v>0</v>
      </c>
      <c r="AF1118" s="150">
        <v>0</v>
      </c>
      <c r="AG1118" s="150">
        <v>686.22563231460038</v>
      </c>
      <c r="AH1118" s="150">
        <v>393.66250000000002</v>
      </c>
      <c r="AI1118" s="150">
        <v>0</v>
      </c>
      <c r="AJ1118" s="150">
        <v>0</v>
      </c>
      <c r="AK1118" s="150"/>
      <c r="AL1118" s="150">
        <v>2258.908935546875</v>
      </c>
      <c r="AM1118" s="150">
        <v>913.52001953125</v>
      </c>
      <c r="AN1118" s="150">
        <v>1345.388916015625</v>
      </c>
      <c r="AO1118" s="5" t="s">
        <v>1984</v>
      </c>
    </row>
    <row r="1119" spans="1:41" ht="14.25" x14ac:dyDescent="0.45">
      <c r="A1119" s="150">
        <v>2016</v>
      </c>
      <c r="B1119" s="5" t="s">
        <v>582</v>
      </c>
      <c r="C1119" s="5" t="s">
        <v>171</v>
      </c>
      <c r="D1119" s="5" t="s">
        <v>84</v>
      </c>
      <c r="E1119" s="5" t="s">
        <v>93</v>
      </c>
      <c r="F1119" s="5" t="s">
        <v>225</v>
      </c>
      <c r="G1119" s="5" t="s">
        <v>88</v>
      </c>
      <c r="H1119" s="5" t="s">
        <v>131</v>
      </c>
      <c r="I1119" s="150">
        <v>0</v>
      </c>
      <c r="J1119" s="150"/>
      <c r="K1119" s="150">
        <v>35.773499999999999</v>
      </c>
      <c r="L1119" s="150">
        <v>0</v>
      </c>
      <c r="M1119" s="150">
        <v>45</v>
      </c>
      <c r="N1119" s="150">
        <v>0</v>
      </c>
      <c r="O1119" s="150">
        <v>195</v>
      </c>
      <c r="P1119" s="150">
        <v>0</v>
      </c>
      <c r="Q1119" s="150">
        <v>0</v>
      </c>
      <c r="R1119" s="150">
        <v>101.11602999999999</v>
      </c>
      <c r="S1119" s="150">
        <v>0</v>
      </c>
      <c r="T1119" s="150">
        <v>98.431179999999998</v>
      </c>
      <c r="U1119" s="150"/>
      <c r="V1119" s="150">
        <v>0</v>
      </c>
      <c r="W1119" s="150">
        <v>30</v>
      </c>
      <c r="X1119" s="150">
        <v>0</v>
      </c>
      <c r="Y1119" s="150">
        <v>0</v>
      </c>
      <c r="Z1119" s="150"/>
      <c r="AA1119" s="150">
        <v>0</v>
      </c>
      <c r="AB1119" s="150"/>
      <c r="AC1119" s="150">
        <v>0</v>
      </c>
      <c r="AD1119" s="150">
        <v>0</v>
      </c>
      <c r="AE1119" s="150"/>
      <c r="AF1119" s="150">
        <v>0</v>
      </c>
      <c r="AG1119" s="150">
        <v>768</v>
      </c>
      <c r="AH1119" s="150">
        <v>25.7355830510242</v>
      </c>
      <c r="AI1119" s="150">
        <v>0</v>
      </c>
      <c r="AJ1119" s="150">
        <v>0</v>
      </c>
      <c r="AK1119" s="150"/>
      <c r="AL1119" s="150">
        <v>1299.0562744140625</v>
      </c>
      <c r="AM1119" s="150">
        <v>869.11602783203125</v>
      </c>
      <c r="AN1119" s="150">
        <v>429.94027709960938</v>
      </c>
      <c r="AO1119" s="5" t="s">
        <v>650</v>
      </c>
    </row>
    <row r="1120" spans="1:41" ht="14.25" x14ac:dyDescent="0.45">
      <c r="A1120" s="150">
        <v>2016</v>
      </c>
      <c r="B1120" s="5" t="s">
        <v>1476</v>
      </c>
      <c r="C1120" s="5" t="s">
        <v>171</v>
      </c>
      <c r="D1120" s="5" t="s">
        <v>84</v>
      </c>
      <c r="E1120" s="5" t="s">
        <v>93</v>
      </c>
      <c r="F1120" s="5" t="s">
        <v>225</v>
      </c>
      <c r="G1120" s="5" t="s">
        <v>88</v>
      </c>
      <c r="H1120" s="5" t="s">
        <v>131</v>
      </c>
      <c r="I1120" s="150"/>
      <c r="J1120" s="150">
        <v>0</v>
      </c>
      <c r="K1120" s="150">
        <v>37</v>
      </c>
      <c r="L1120" s="150">
        <v>0</v>
      </c>
      <c r="M1120" s="150">
        <v>94.499999999999986</v>
      </c>
      <c r="N1120" s="150">
        <v>0</v>
      </c>
      <c r="O1120" s="150">
        <v>169.61027343750001</v>
      </c>
      <c r="P1120" s="150">
        <v>36.575000000000003</v>
      </c>
      <c r="Q1120" s="150">
        <v>0</v>
      </c>
      <c r="R1120" s="150">
        <v>227.91407356954861</v>
      </c>
      <c r="S1120" s="150">
        <v>0</v>
      </c>
      <c r="T1120" s="150">
        <v>141.83437499999999</v>
      </c>
      <c r="U1120" s="150"/>
      <c r="V1120" s="150">
        <v>0</v>
      </c>
      <c r="W1120" s="150">
        <v>51.81600000000001</v>
      </c>
      <c r="X1120" s="150">
        <v>159.13499999999999</v>
      </c>
      <c r="Y1120" s="150">
        <v>0</v>
      </c>
      <c r="Z1120" s="150">
        <v>0</v>
      </c>
      <c r="AA1120" s="150">
        <v>0</v>
      </c>
      <c r="AB1120" s="150">
        <v>202</v>
      </c>
      <c r="AC1120" s="150"/>
      <c r="AD1120" s="150">
        <v>0</v>
      </c>
      <c r="AE1120" s="150">
        <v>0</v>
      </c>
      <c r="AF1120" s="150">
        <v>0</v>
      </c>
      <c r="AG1120" s="150">
        <v>2983.9429033757469</v>
      </c>
      <c r="AH1120" s="150">
        <v>106.75</v>
      </c>
      <c r="AI1120" s="150">
        <v>0</v>
      </c>
      <c r="AJ1120" s="150">
        <v>0</v>
      </c>
      <c r="AK1120" s="150"/>
      <c r="AL1120" s="150">
        <v>4211.07763671875</v>
      </c>
      <c r="AM1120" s="150">
        <v>3248.431884765625</v>
      </c>
      <c r="AN1120" s="150">
        <v>962.6456298828125</v>
      </c>
      <c r="AO1120" s="5" t="s">
        <v>1982</v>
      </c>
    </row>
    <row r="1121" spans="1:41" ht="14.25" x14ac:dyDescent="0.45">
      <c r="A1121" s="150">
        <v>2016</v>
      </c>
      <c r="B1121" s="5" t="s">
        <v>1476</v>
      </c>
      <c r="C1121" s="5" t="s">
        <v>171</v>
      </c>
      <c r="D1121" s="5" t="s">
        <v>84</v>
      </c>
      <c r="E1121" s="5" t="s">
        <v>93</v>
      </c>
      <c r="F1121" s="5" t="s">
        <v>228</v>
      </c>
      <c r="G1121" s="5" t="s">
        <v>87</v>
      </c>
      <c r="H1121" s="5" t="s">
        <v>131</v>
      </c>
      <c r="I1121" s="150">
        <v>0</v>
      </c>
      <c r="J1121" s="150">
        <v>568.55831703730712</v>
      </c>
      <c r="K1121" s="150">
        <v>60.484927344394372</v>
      </c>
      <c r="L1121" s="150">
        <v>254.03669484645636</v>
      </c>
      <c r="M1121" s="150">
        <v>1288.3289524356001</v>
      </c>
      <c r="N1121" s="150">
        <v>708.88334847630199</v>
      </c>
      <c r="O1121" s="150">
        <v>69.860091082775497</v>
      </c>
      <c r="P1121" s="150">
        <v>36.290956406636624</v>
      </c>
      <c r="Q1121" s="150">
        <v>0</v>
      </c>
      <c r="R1121" s="150">
        <v>874.62346592997881</v>
      </c>
      <c r="S1121" s="150">
        <v>604.84927344394373</v>
      </c>
      <c r="T1121" s="150">
        <v>254.03669484645636</v>
      </c>
      <c r="U1121" s="150">
        <v>37.386943290117046</v>
      </c>
      <c r="V1121" s="150">
        <v>217.74573843981975</v>
      </c>
      <c r="W1121" s="150">
        <v>0</v>
      </c>
      <c r="X1121" s="150">
        <v>211.40362955322308</v>
      </c>
      <c r="Y1121" s="150">
        <v>526.21886789623102</v>
      </c>
      <c r="Z1121" s="150">
        <v>846.78898282152113</v>
      </c>
      <c r="AA1121" s="150">
        <v>7055.3653512431756</v>
      </c>
      <c r="AB1121" s="150">
        <v>372.5871524414693</v>
      </c>
      <c r="AC1121" s="150">
        <v>0</v>
      </c>
      <c r="AD1121" s="150">
        <v>1257.6026093446476</v>
      </c>
      <c r="AE1121" s="150">
        <v>187.50327476762254</v>
      </c>
      <c r="AF1121" s="150">
        <v>949.61335930699158</v>
      </c>
      <c r="AG1121" s="150">
        <v>1757.2924089483811</v>
      </c>
      <c r="AH1121" s="150">
        <v>1027.6389155812603</v>
      </c>
      <c r="AI1121" s="150">
        <v>472.99213183316397</v>
      </c>
      <c r="AJ1121" s="150">
        <v>699.93575918606791</v>
      </c>
      <c r="AK1121" s="150">
        <v>170.56749511119213</v>
      </c>
      <c r="AL1121" s="150">
        <v>20510.595703125</v>
      </c>
      <c r="AM1121" s="150">
        <v>14720.2421875</v>
      </c>
      <c r="AN1121" s="150">
        <v>5790.3515625</v>
      </c>
      <c r="AO1121" s="5" t="s">
        <v>1987</v>
      </c>
    </row>
    <row r="1122" spans="1:41" ht="14.25" x14ac:dyDescent="0.45">
      <c r="A1122" s="150">
        <v>2016</v>
      </c>
      <c r="B1122" s="5" t="s">
        <v>582</v>
      </c>
      <c r="C1122" s="5" t="s">
        <v>171</v>
      </c>
      <c r="D1122" s="5" t="s">
        <v>84</v>
      </c>
      <c r="E1122" s="5" t="s">
        <v>93</v>
      </c>
      <c r="F1122" s="5" t="s">
        <v>228</v>
      </c>
      <c r="G1122" s="5" t="s">
        <v>87</v>
      </c>
      <c r="H1122" s="5" t="s">
        <v>131</v>
      </c>
      <c r="I1122" s="150">
        <v>502.41056676005604</v>
      </c>
      <c r="J1122" s="150">
        <v>1163.6386960125965</v>
      </c>
      <c r="K1122" s="150">
        <v>189.79954744268784</v>
      </c>
      <c r="L1122" s="150">
        <v>0</v>
      </c>
      <c r="M1122" s="150">
        <v>1351.4844245845509</v>
      </c>
      <c r="N1122" s="150">
        <v>109.41385676107888</v>
      </c>
      <c r="O1122" s="150">
        <v>504.64350261232295</v>
      </c>
      <c r="P1122" s="150">
        <v>33.494037784003737</v>
      </c>
      <c r="Q1122" s="150">
        <v>219.87853313423457</v>
      </c>
      <c r="R1122" s="150">
        <v>253.78266075218639</v>
      </c>
      <c r="S1122" s="150">
        <v>752.25487573812734</v>
      </c>
      <c r="T1122" s="150">
        <v>356.71534304930572</v>
      </c>
      <c r="U1122" s="150">
        <v>44.658717045338314</v>
      </c>
      <c r="V1122" s="150">
        <v>192.03248329495474</v>
      </c>
      <c r="W1122" s="150">
        <v>0</v>
      </c>
      <c r="X1122" s="150">
        <v>756.84244244660988</v>
      </c>
      <c r="Y1122" s="150">
        <v>1501.6493606495007</v>
      </c>
      <c r="Z1122" s="150">
        <v>565.38312319371084</v>
      </c>
      <c r="AA1122" s="150">
        <v>1138.8039834636838</v>
      </c>
      <c r="AB1122" s="150">
        <v>0</v>
      </c>
      <c r="AC1122" s="150">
        <v>1024.5826158126742</v>
      </c>
      <c r="AD1122" s="150">
        <v>738.8943943477492</v>
      </c>
      <c r="AE1122" s="150">
        <v>0</v>
      </c>
      <c r="AF1122" s="150">
        <v>554.76027519398986</v>
      </c>
      <c r="AG1122" s="150">
        <v>1516.1634436892359</v>
      </c>
      <c r="AH1122" s="150">
        <v>875.56053572588326</v>
      </c>
      <c r="AI1122" s="150">
        <v>326.00863443096972</v>
      </c>
      <c r="AJ1122" s="150">
        <v>134.72580352501726</v>
      </c>
      <c r="AK1122" s="150">
        <v>276.88404568109758</v>
      </c>
      <c r="AL1122" s="150">
        <v>15084.4658203125</v>
      </c>
      <c r="AM1122" s="150">
        <v>8955.3779296875</v>
      </c>
      <c r="AN1122" s="150">
        <v>6129.08837890625</v>
      </c>
      <c r="AO1122" s="5" t="s">
        <v>651</v>
      </c>
    </row>
    <row r="1123" spans="1:41" ht="14.25" x14ac:dyDescent="0.45">
      <c r="A1123" s="150">
        <v>2016</v>
      </c>
      <c r="B1123" s="5" t="s">
        <v>1477</v>
      </c>
      <c r="C1123" s="5" t="s">
        <v>171</v>
      </c>
      <c r="D1123" s="5" t="s">
        <v>84</v>
      </c>
      <c r="E1123" s="5" t="s">
        <v>93</v>
      </c>
      <c r="F1123" s="5" t="s">
        <v>228</v>
      </c>
      <c r="G1123" s="5" t="s">
        <v>87</v>
      </c>
      <c r="H1123" s="5" t="s">
        <v>131</v>
      </c>
      <c r="I1123" s="150">
        <v>415.00276514175727</v>
      </c>
      <c r="J1123" s="150">
        <v>1184.2478304598565</v>
      </c>
      <c r="K1123" s="150">
        <v>148.21527326491329</v>
      </c>
      <c r="L1123" s="150">
        <v>23.714443722386129</v>
      </c>
      <c r="M1123" s="150">
        <v>3272.6382911323581</v>
      </c>
      <c r="N1123" s="150">
        <v>723.29053353277686</v>
      </c>
      <c r="O1123" s="150">
        <v>68.771886794919766</v>
      </c>
      <c r="P1123" s="150">
        <v>0</v>
      </c>
      <c r="Q1123" s="150">
        <v>68.47545624838996</v>
      </c>
      <c r="R1123" s="150">
        <v>829.23175722031579</v>
      </c>
      <c r="S1123" s="150">
        <v>355.71665583579193</v>
      </c>
      <c r="T1123" s="150">
        <v>474.28887444772255</v>
      </c>
      <c r="U1123" s="150">
        <v>35.57166558357919</v>
      </c>
      <c r="V1123" s="150">
        <v>320.14499025221272</v>
      </c>
      <c r="W1123" s="150">
        <v>0</v>
      </c>
      <c r="X1123" s="150">
        <v>406.70270983892209</v>
      </c>
      <c r="Y1123" s="150">
        <v>2899.0907450617042</v>
      </c>
      <c r="Z1123" s="150">
        <v>2003.8704945416277</v>
      </c>
      <c r="AA1123" s="150">
        <v>7372.1625687855476</v>
      </c>
      <c r="AB1123" s="150">
        <v>479.03176319219978</v>
      </c>
      <c r="AC1123" s="150">
        <v>1862.7695543934303</v>
      </c>
      <c r="AD1123" s="150">
        <v>1797.5738531407339</v>
      </c>
      <c r="AE1123" s="150">
        <v>183.7869388484925</v>
      </c>
      <c r="AF1123" s="150">
        <v>830.8870643566803</v>
      </c>
      <c r="AG1123" s="150">
        <v>11181.36021510506</v>
      </c>
      <c r="AH1123" s="150">
        <v>5290.0374015287334</v>
      </c>
      <c r="AI1123" s="150">
        <v>277.45899155191768</v>
      </c>
      <c r="AJ1123" s="150">
        <v>4299.823887597312</v>
      </c>
      <c r="AK1123" s="150">
        <v>203.94421601252071</v>
      </c>
      <c r="AL1123" s="150">
        <v>47007.81640625</v>
      </c>
      <c r="AM1123" s="150">
        <v>34233.4296875</v>
      </c>
      <c r="AN1123" s="150">
        <v>12774.3798828125</v>
      </c>
      <c r="AO1123" s="5" t="s">
        <v>1985</v>
      </c>
    </row>
    <row r="1124" spans="1:41" ht="14.25" x14ac:dyDescent="0.45">
      <c r="A1124" s="150">
        <v>2016</v>
      </c>
      <c r="B1124" s="5" t="s">
        <v>1478</v>
      </c>
      <c r="C1124" s="5" t="s">
        <v>171</v>
      </c>
      <c r="D1124" s="5" t="s">
        <v>84</v>
      </c>
      <c r="E1124" s="5" t="s">
        <v>93</v>
      </c>
      <c r="F1124" s="5" t="s">
        <v>228</v>
      </c>
      <c r="G1124" s="5" t="s">
        <v>87</v>
      </c>
      <c r="H1124" s="5" t="s">
        <v>131</v>
      </c>
      <c r="I1124" s="150">
        <v>1258.5765675552191</v>
      </c>
      <c r="J1124" s="150">
        <v>779.55748969339732</v>
      </c>
      <c r="K1124" s="150">
        <v>195.75298854930213</v>
      </c>
      <c r="L1124" s="150">
        <v>0</v>
      </c>
      <c r="M1124" s="150">
        <v>1576.8191099688272</v>
      </c>
      <c r="N1124" s="150">
        <v>96.234472147172795</v>
      </c>
      <c r="O1124" s="150">
        <v>513.56372289993385</v>
      </c>
      <c r="P1124" s="150">
        <v>0</v>
      </c>
      <c r="Q1124" s="150">
        <v>292.35052165689672</v>
      </c>
      <c r="R1124" s="150">
        <v>1471.3302828989445</v>
      </c>
      <c r="S1124" s="150">
        <v>674.77206641112377</v>
      </c>
      <c r="T1124" s="150">
        <v>253.32739694615569</v>
      </c>
      <c r="U1124" s="150">
        <v>34.544645038112144</v>
      </c>
      <c r="V1124" s="150">
        <v>92.119053434965707</v>
      </c>
      <c r="W1124" s="150">
        <v>0</v>
      </c>
      <c r="X1124" s="150">
        <v>1438.0244836465322</v>
      </c>
      <c r="Y1124" s="150">
        <v>1548.7515858753609</v>
      </c>
      <c r="Z1124" s="150">
        <v>1653.7143383354967</v>
      </c>
      <c r="AA1124" s="150">
        <v>7274.0325302646461</v>
      </c>
      <c r="AB1124" s="150">
        <v>390.35448893066717</v>
      </c>
      <c r="AC1124" s="150">
        <v>1056.7206917158503</v>
      </c>
      <c r="AD1124" s="150">
        <v>1634.8422951167822</v>
      </c>
      <c r="AE1124" s="150">
        <v>187.86529459893319</v>
      </c>
      <c r="AF1124" s="150">
        <v>866.73090126615637</v>
      </c>
      <c r="AG1124" s="150">
        <v>8499.4239021356243</v>
      </c>
      <c r="AH1124" s="150">
        <v>2336.9452368282864</v>
      </c>
      <c r="AI1124" s="150">
        <v>336.23454503762486</v>
      </c>
      <c r="AJ1124" s="150">
        <v>918.31181392981443</v>
      </c>
      <c r="AK1124" s="150">
        <v>285.4539168316</v>
      </c>
      <c r="AL1124" s="150">
        <v>35666.3515625</v>
      </c>
      <c r="AM1124" s="150">
        <v>26030.265625</v>
      </c>
      <c r="AN1124" s="150">
        <v>9636.08984375</v>
      </c>
      <c r="AO1124" s="5" t="s">
        <v>1986</v>
      </c>
    </row>
    <row r="1125" spans="1:41" ht="14.25" x14ac:dyDescent="0.45">
      <c r="A1125" s="150">
        <v>2016</v>
      </c>
      <c r="B1125" s="5" t="s">
        <v>1477</v>
      </c>
      <c r="C1125" s="5" t="s">
        <v>171</v>
      </c>
      <c r="D1125" s="5" t="s">
        <v>84</v>
      </c>
      <c r="E1125" s="5" t="s">
        <v>93</v>
      </c>
      <c r="F1125" s="5" t="s">
        <v>228</v>
      </c>
      <c r="G1125" s="5" t="s">
        <v>88</v>
      </c>
      <c r="H1125" s="5" t="s">
        <v>131</v>
      </c>
      <c r="I1125" s="150">
        <v>357</v>
      </c>
      <c r="J1125" s="150">
        <v>1085.5999999999999</v>
      </c>
      <c r="K1125" s="150">
        <v>130.45328749999999</v>
      </c>
      <c r="L1125" s="150">
        <v>20.72</v>
      </c>
      <c r="M1125" s="150">
        <v>2829.0389500000001</v>
      </c>
      <c r="N1125" s="150">
        <v>633.38495999999998</v>
      </c>
      <c r="O1125" s="150">
        <v>61</v>
      </c>
      <c r="P1125" s="150">
        <v>0</v>
      </c>
      <c r="Q1125" s="150">
        <v>62.582982000000001</v>
      </c>
      <c r="R1125" s="150">
        <v>728.92467506600974</v>
      </c>
      <c r="S1125" s="150">
        <v>325.10640000000001</v>
      </c>
      <c r="T1125" s="150">
        <v>414.4</v>
      </c>
      <c r="U1125" s="150">
        <v>30.905999999999999</v>
      </c>
      <c r="V1125" s="150">
        <v>281</v>
      </c>
      <c r="W1125" s="150">
        <v>0</v>
      </c>
      <c r="X1125" s="150">
        <v>363.59</v>
      </c>
      <c r="Y1125" s="150">
        <v>2560</v>
      </c>
      <c r="Z1125" s="150">
        <v>1831.96</v>
      </c>
      <c r="AA1125" s="150">
        <v>6486.9723678032551</v>
      </c>
      <c r="AB1125" s="150">
        <v>404</v>
      </c>
      <c r="AC1125" s="150">
        <v>1647.3</v>
      </c>
      <c r="AD1125" s="150">
        <v>1642.88839035552</v>
      </c>
      <c r="AE1125" s="150">
        <v>158.1</v>
      </c>
      <c r="AF1125" s="150">
        <v>725.97022198833008</v>
      </c>
      <c r="AG1125" s="150">
        <v>9885</v>
      </c>
      <c r="AH1125" s="150">
        <v>4790.554049317785</v>
      </c>
      <c r="AI1125" s="150">
        <v>238.68</v>
      </c>
      <c r="AJ1125" s="150">
        <v>3893.5330931218768</v>
      </c>
      <c r="AK1125" s="150">
        <v>179.74</v>
      </c>
      <c r="AL1125" s="150">
        <v>41768.40234375</v>
      </c>
      <c r="AM1125" s="150">
        <v>30388.953125</v>
      </c>
      <c r="AN1125" s="150">
        <v>11379.4501953125</v>
      </c>
      <c r="AO1125" s="5" t="s">
        <v>1989</v>
      </c>
    </row>
    <row r="1126" spans="1:41" ht="14.25" x14ac:dyDescent="0.45">
      <c r="A1126" s="150">
        <v>2016</v>
      </c>
      <c r="B1126" s="5" t="s">
        <v>1476</v>
      </c>
      <c r="C1126" s="5" t="s">
        <v>171</v>
      </c>
      <c r="D1126" s="5" t="s">
        <v>84</v>
      </c>
      <c r="E1126" s="5" t="s">
        <v>93</v>
      </c>
      <c r="F1126" s="5" t="s">
        <v>228</v>
      </c>
      <c r="G1126" s="5" t="s">
        <v>88</v>
      </c>
      <c r="H1126" s="5" t="s">
        <v>131</v>
      </c>
      <c r="I1126" s="150"/>
      <c r="J1126" s="150">
        <v>480.34</v>
      </c>
      <c r="K1126" s="150">
        <v>53</v>
      </c>
      <c r="L1126" s="150">
        <v>222.85368</v>
      </c>
      <c r="M1126" s="150">
        <v>1118.25</v>
      </c>
      <c r="N1126" s="150">
        <v>623.50400000000002</v>
      </c>
      <c r="O1126" s="150">
        <v>62.190433593749979</v>
      </c>
      <c r="P1126" s="150">
        <v>31.35</v>
      </c>
      <c r="Q1126" s="150">
        <v>0</v>
      </c>
      <c r="R1126" s="150">
        <v>754.96536869912984</v>
      </c>
      <c r="S1126" s="150">
        <v>525</v>
      </c>
      <c r="T1126" s="150">
        <v>220.63124999999999</v>
      </c>
      <c r="U1126" s="150">
        <v>30</v>
      </c>
      <c r="V1126" s="150">
        <v>189.11250000000001</v>
      </c>
      <c r="W1126" s="150">
        <v>0</v>
      </c>
      <c r="X1126" s="150">
        <v>191</v>
      </c>
      <c r="Y1126" s="150">
        <v>481</v>
      </c>
      <c r="Z1126" s="150">
        <v>735.43679999999995</v>
      </c>
      <c r="AA1126" s="150">
        <v>6229.7667802470442</v>
      </c>
      <c r="AB1126" s="150">
        <v>308</v>
      </c>
      <c r="AC1126" s="150"/>
      <c r="AD1126" s="150">
        <v>1092.2037600000001</v>
      </c>
      <c r="AE1126" s="150">
        <v>163.05062458908611</v>
      </c>
      <c r="AF1126" s="150">
        <v>833.04827999999998</v>
      </c>
      <c r="AG1126" s="150">
        <v>1531.6616488787829</v>
      </c>
      <c r="AH1126" s="150">
        <v>906.84124999999995</v>
      </c>
      <c r="AI1126" s="150">
        <v>406.79640000000001</v>
      </c>
      <c r="AJ1126" s="150">
        <v>618.54453326089242</v>
      </c>
      <c r="AK1126" s="150">
        <v>147</v>
      </c>
      <c r="AL1126" s="150">
        <v>17955.548828125</v>
      </c>
      <c r="AM1126" s="150">
        <v>12924.634765625</v>
      </c>
      <c r="AN1126" s="150">
        <v>5030.9130859375</v>
      </c>
      <c r="AO1126" s="5" t="s">
        <v>1990</v>
      </c>
    </row>
    <row r="1127" spans="1:41" ht="14.25" x14ac:dyDescent="0.45">
      <c r="A1127" s="150">
        <v>2016</v>
      </c>
      <c r="B1127" s="5" t="s">
        <v>582</v>
      </c>
      <c r="C1127" s="5" t="s">
        <v>171</v>
      </c>
      <c r="D1127" s="5" t="s">
        <v>84</v>
      </c>
      <c r="E1127" s="5" t="s">
        <v>93</v>
      </c>
      <c r="F1127" s="5" t="s">
        <v>228</v>
      </c>
      <c r="G1127" s="5" t="s">
        <v>88</v>
      </c>
      <c r="H1127" s="5" t="s">
        <v>131</v>
      </c>
      <c r="I1127" s="150">
        <v>450</v>
      </c>
      <c r="J1127" s="150">
        <v>1042.25</v>
      </c>
      <c r="K1127" s="150">
        <v>66.436499999999995</v>
      </c>
      <c r="L1127" s="150">
        <v>0</v>
      </c>
      <c r="M1127" s="150">
        <v>1211</v>
      </c>
      <c r="N1127" s="150">
        <v>98</v>
      </c>
      <c r="O1127" s="150">
        <v>452</v>
      </c>
      <c r="P1127" s="150">
        <v>0</v>
      </c>
      <c r="Q1127" s="150">
        <v>237.07499999999999</v>
      </c>
      <c r="R1127" s="150">
        <v>227.30851000000001</v>
      </c>
      <c r="S1127" s="150">
        <v>673.78099999999995</v>
      </c>
      <c r="T1127" s="150">
        <v>319.50344000000001</v>
      </c>
      <c r="U1127" s="150">
        <v>40</v>
      </c>
      <c r="V1127" s="150">
        <v>171</v>
      </c>
      <c r="W1127" s="150">
        <v>0</v>
      </c>
      <c r="X1127" s="150">
        <v>678</v>
      </c>
      <c r="Y1127" s="150">
        <v>1345</v>
      </c>
      <c r="Z1127" s="150">
        <v>506.40337260000001</v>
      </c>
      <c r="AA1127" s="150">
        <v>1020.006</v>
      </c>
      <c r="AB1127" s="150"/>
      <c r="AC1127" s="150">
        <v>917.7</v>
      </c>
      <c r="AD1127" s="150">
        <v>661.8142600000001</v>
      </c>
      <c r="AE1127" s="150"/>
      <c r="AF1127" s="150">
        <v>496.88868099886298</v>
      </c>
      <c r="AG1127" s="150">
        <v>1358</v>
      </c>
      <c r="AH1127" s="150">
        <v>784.22363529789607</v>
      </c>
      <c r="AI1127" s="150">
        <v>292</v>
      </c>
      <c r="AJ1127" s="150">
        <v>120.67144999999999</v>
      </c>
      <c r="AK1127" s="150">
        <v>248</v>
      </c>
      <c r="AL1127" s="150">
        <v>13417.0625</v>
      </c>
      <c r="AM1127" s="150">
        <v>8030.30322265625</v>
      </c>
      <c r="AN1127" s="150">
        <v>5386.7587890625</v>
      </c>
      <c r="AO1127" s="5" t="s">
        <v>653</v>
      </c>
    </row>
    <row r="1128" spans="1:41" ht="14.25" x14ac:dyDescent="0.45">
      <c r="A1128" s="150">
        <v>2016</v>
      </c>
      <c r="B1128" s="5" t="s">
        <v>1478</v>
      </c>
      <c r="C1128" s="5" t="s">
        <v>171</v>
      </c>
      <c r="D1128" s="5" t="s">
        <v>84</v>
      </c>
      <c r="E1128" s="5" t="s">
        <v>93</v>
      </c>
      <c r="F1128" s="5" t="s">
        <v>228</v>
      </c>
      <c r="G1128" s="5" t="s">
        <v>88</v>
      </c>
      <c r="H1128" s="5" t="s">
        <v>131</v>
      </c>
      <c r="I1128" s="150">
        <v>1114.8599999999999</v>
      </c>
      <c r="J1128" s="150">
        <v>690</v>
      </c>
      <c r="K1128" s="150">
        <v>66.436499999999995</v>
      </c>
      <c r="L1128" s="150">
        <v>0</v>
      </c>
      <c r="M1128" s="150">
        <v>1369.375</v>
      </c>
      <c r="N1128" s="150">
        <v>85.245480000000001</v>
      </c>
      <c r="O1128" s="150">
        <v>452.82380000000012</v>
      </c>
      <c r="P1128" s="150">
        <v>0</v>
      </c>
      <c r="Q1128" s="150">
        <v>253.8892971698113</v>
      </c>
      <c r="R1128" s="150">
        <v>1304.444407903341</v>
      </c>
      <c r="S1128" s="150">
        <v>734</v>
      </c>
      <c r="T1128" s="150">
        <v>220</v>
      </c>
      <c r="U1128" s="150">
        <v>30.3</v>
      </c>
      <c r="V1128" s="150">
        <v>80</v>
      </c>
      <c r="W1128" s="150">
        <v>0</v>
      </c>
      <c r="X1128" s="150">
        <v>1248.8399999999999</v>
      </c>
      <c r="Y1128" s="150">
        <v>1345</v>
      </c>
      <c r="Z1128" s="150">
        <v>1436.154</v>
      </c>
      <c r="AA1128" s="150">
        <v>6462.5773201865632</v>
      </c>
      <c r="AB1128" s="150">
        <v>339</v>
      </c>
      <c r="AC1128" s="150">
        <v>917.7</v>
      </c>
      <c r="AD1128" s="150">
        <v>1419.764736311321</v>
      </c>
      <c r="AE1128" s="150">
        <v>166.55664321395861</v>
      </c>
      <c r="AF1128" s="150">
        <v>776.64101883788805</v>
      </c>
      <c r="AG1128" s="150">
        <v>7597.5520312157269</v>
      </c>
      <c r="AH1128" s="150">
        <v>2075.1637500000002</v>
      </c>
      <c r="AI1128" s="150">
        <v>292</v>
      </c>
      <c r="AJ1128" s="150">
        <v>811.35235732009926</v>
      </c>
      <c r="AK1128" s="150">
        <v>247.9</v>
      </c>
      <c r="AL1128" s="150">
        <v>31537.576171875</v>
      </c>
      <c r="AM1128" s="150">
        <v>23072.271484375</v>
      </c>
      <c r="AN1128" s="150">
        <v>8465.3046875</v>
      </c>
      <c r="AO1128" s="5" t="s">
        <v>1988</v>
      </c>
    </row>
    <row r="1129" spans="1:41" ht="14.25" x14ac:dyDescent="0.45">
      <c r="A1129" s="150">
        <v>2016</v>
      </c>
      <c r="B1129" s="5" t="s">
        <v>1476</v>
      </c>
      <c r="C1129" s="5" t="s">
        <v>171</v>
      </c>
      <c r="D1129" s="5" t="s">
        <v>84</v>
      </c>
      <c r="E1129" s="5" t="s">
        <v>93</v>
      </c>
      <c r="F1129" s="5" t="s">
        <v>231</v>
      </c>
      <c r="G1129" s="5" t="s">
        <v>87</v>
      </c>
      <c r="H1129" s="5" t="s">
        <v>131</v>
      </c>
      <c r="I1129" s="150">
        <v>1112.9226631368565</v>
      </c>
      <c r="J1129" s="150">
        <v>387.10353500412396</v>
      </c>
      <c r="K1129" s="150">
        <v>90.727391016591554</v>
      </c>
      <c r="L1129" s="150">
        <v>48.387941875515494</v>
      </c>
      <c r="M1129" s="150">
        <v>544.36434609954938</v>
      </c>
      <c r="N1129" s="150">
        <v>3615.072839325735</v>
      </c>
      <c r="O1129" s="150">
        <v>88.912843196259729</v>
      </c>
      <c r="P1129" s="150">
        <v>2606.9003685433972</v>
      </c>
      <c r="Q1129" s="150">
        <v>15.302686618131776</v>
      </c>
      <c r="R1129" s="150">
        <v>1467.3871432168628</v>
      </c>
      <c r="S1129" s="150">
        <v>3084.7312945641129</v>
      </c>
      <c r="T1129" s="150">
        <v>3169.4101928462651</v>
      </c>
      <c r="U1129" s="150">
        <v>0</v>
      </c>
      <c r="V1129" s="150">
        <v>151.21231836098593</v>
      </c>
      <c r="W1129" s="150">
        <v>777.83616564891156</v>
      </c>
      <c r="X1129" s="150">
        <v>981.06552152607674</v>
      </c>
      <c r="Y1129" s="150">
        <v>0</v>
      </c>
      <c r="Z1129" s="150">
        <v>302.42463672197186</v>
      </c>
      <c r="AA1129" s="150">
        <v>13504.985183807434</v>
      </c>
      <c r="AB1129" s="150">
        <v>395.57142483233918</v>
      </c>
      <c r="AC1129" s="150">
        <v>2462.8184731032165</v>
      </c>
      <c r="AD1129" s="150">
        <v>831.90969069479991</v>
      </c>
      <c r="AE1129" s="150">
        <v>13032.441870539476</v>
      </c>
      <c r="AF1129" s="150">
        <v>725.81912813273243</v>
      </c>
      <c r="AG1129" s="150">
        <v>1486.2567231826195</v>
      </c>
      <c r="AH1129" s="150">
        <v>725.81912813273243</v>
      </c>
      <c r="AI1129" s="150">
        <v>1256.876790216515</v>
      </c>
      <c r="AJ1129" s="150">
        <v>28.521992203564274</v>
      </c>
      <c r="AK1129" s="150">
        <v>466.94363909872453</v>
      </c>
      <c r="AL1129" s="150">
        <v>53361.73046875</v>
      </c>
      <c r="AM1129" s="150">
        <v>40947.5625</v>
      </c>
      <c r="AN1129" s="150">
        <v>12414.1689453125</v>
      </c>
      <c r="AO1129" s="5" t="s">
        <v>1993</v>
      </c>
    </row>
    <row r="1130" spans="1:41" ht="14.25" x14ac:dyDescent="0.45">
      <c r="A1130" s="150">
        <v>2016</v>
      </c>
      <c r="B1130" s="5" t="s">
        <v>1478</v>
      </c>
      <c r="C1130" s="5" t="s">
        <v>171</v>
      </c>
      <c r="D1130" s="5" t="s">
        <v>84</v>
      </c>
      <c r="E1130" s="5" t="s">
        <v>93</v>
      </c>
      <c r="F1130" s="5" t="s">
        <v>231</v>
      </c>
      <c r="G1130" s="5" t="s">
        <v>87</v>
      </c>
      <c r="H1130" s="5" t="s">
        <v>131</v>
      </c>
      <c r="I1130" s="150">
        <v>990.27982442588143</v>
      </c>
      <c r="J1130" s="150">
        <v>1341.4724154683961</v>
      </c>
      <c r="K1130" s="150">
        <v>11.514881679370713</v>
      </c>
      <c r="L1130" s="150">
        <v>491.03973046356981</v>
      </c>
      <c r="M1130" s="150">
        <v>604.53128816696244</v>
      </c>
      <c r="N1130" s="150">
        <v>2917.1244933796634</v>
      </c>
      <c r="O1130" s="150">
        <v>177.329177862309</v>
      </c>
      <c r="P1130" s="150">
        <v>1143.4277507615118</v>
      </c>
      <c r="Q1130" s="150">
        <v>83.695114377824368</v>
      </c>
      <c r="R1130" s="150">
        <v>791.96961001310513</v>
      </c>
      <c r="S1130" s="150">
        <v>898.16077099091569</v>
      </c>
      <c r="T1130" s="150">
        <v>3682.4591610627544</v>
      </c>
      <c r="U1130" s="150">
        <v>0</v>
      </c>
      <c r="V1130" s="150">
        <v>1111.1860820592738</v>
      </c>
      <c r="W1130" s="150">
        <v>982.21940725032186</v>
      </c>
      <c r="X1130" s="150">
        <v>908.20405079166278</v>
      </c>
      <c r="Y1130" s="150">
        <v>0</v>
      </c>
      <c r="Z1130" s="150">
        <v>465.73090440382788</v>
      </c>
      <c r="AA1130" s="150">
        <v>13923.545650325244</v>
      </c>
      <c r="AB1130" s="150">
        <v>354.65835572461799</v>
      </c>
      <c r="AC1130" s="150">
        <v>374.80939866351673</v>
      </c>
      <c r="AD1130" s="150">
        <v>3113.9765217118943</v>
      </c>
      <c r="AE1130" s="150">
        <v>5158.2713122363739</v>
      </c>
      <c r="AF1130" s="150">
        <v>1180.3572273890543</v>
      </c>
      <c r="AG1130" s="150">
        <v>177.64583710849169</v>
      </c>
      <c r="AH1130" s="150">
        <v>978.76494274651066</v>
      </c>
      <c r="AI1130" s="150">
        <v>17724.857369055338</v>
      </c>
      <c r="AJ1130" s="150">
        <v>2359.1113840610751</v>
      </c>
      <c r="AK1130" s="150">
        <v>759.98219083846709</v>
      </c>
      <c r="AL1130" s="150">
        <v>62706.31640625</v>
      </c>
      <c r="AM1130" s="150">
        <v>32509.666015625</v>
      </c>
      <c r="AN1130" s="150">
        <v>30196.65625</v>
      </c>
      <c r="AO1130" s="5" t="s">
        <v>1991</v>
      </c>
    </row>
    <row r="1131" spans="1:41" ht="14.25" x14ac:dyDescent="0.45">
      <c r="A1131" s="150">
        <v>2016</v>
      </c>
      <c r="B1131" s="5" t="s">
        <v>1477</v>
      </c>
      <c r="C1131" s="5" t="s">
        <v>171</v>
      </c>
      <c r="D1131" s="5" t="s">
        <v>84</v>
      </c>
      <c r="E1131" s="5" t="s">
        <v>93</v>
      </c>
      <c r="F1131" s="5" t="s">
        <v>231</v>
      </c>
      <c r="G1131" s="5" t="s">
        <v>87</v>
      </c>
      <c r="H1131" s="5" t="s">
        <v>131</v>
      </c>
      <c r="I1131" s="150">
        <v>1055.2927456461828</v>
      </c>
      <c r="J1131" s="150">
        <v>313.01704769864051</v>
      </c>
      <c r="K1131" s="150">
        <v>23.714443722386129</v>
      </c>
      <c r="L1131" s="150">
        <v>290.50193559923008</v>
      </c>
      <c r="M1131" s="150">
        <v>546.91435834752997</v>
      </c>
      <c r="N1131" s="150">
        <v>723.29053353277686</v>
      </c>
      <c r="O1131" s="150">
        <v>126.87227391476578</v>
      </c>
      <c r="P1131" s="150">
        <v>1884.3876412907575</v>
      </c>
      <c r="Q1131" s="150">
        <v>113.66925737232732</v>
      </c>
      <c r="R1131" s="150">
        <v>3127.8855254066343</v>
      </c>
      <c r="S1131" s="150">
        <v>1482.152732649133</v>
      </c>
      <c r="T1131" s="150">
        <v>3284.4504555504786</v>
      </c>
      <c r="U1131" s="150">
        <v>0</v>
      </c>
      <c r="V1131" s="150">
        <v>730.40486664949276</v>
      </c>
      <c r="W1131" s="150">
        <v>1380.1806246428728</v>
      </c>
      <c r="X1131" s="150">
        <v>1166.7506311413974</v>
      </c>
      <c r="Y1131" s="150">
        <v>0</v>
      </c>
      <c r="Z1131" s="150">
        <v>889.29163958947981</v>
      </c>
      <c r="AA1131" s="150">
        <v>14111.380673791129</v>
      </c>
      <c r="AB1131" s="150">
        <v>365.20243332474638</v>
      </c>
      <c r="AC1131" s="150">
        <v>530.25496163255377</v>
      </c>
      <c r="AD1131" s="150">
        <v>964.47680125857244</v>
      </c>
      <c r="AE1131" s="150">
        <v>13416.446535939953</v>
      </c>
      <c r="AF1131" s="150">
        <v>633.71491383795671</v>
      </c>
      <c r="AG1131" s="150">
        <v>3954.3834907078867</v>
      </c>
      <c r="AH1131" s="150">
        <v>711.43331167158385</v>
      </c>
      <c r="AI1131" s="150">
        <v>6085.1262591642808</v>
      </c>
      <c r="AJ1131" s="150">
        <v>27.271610280744049</v>
      </c>
      <c r="AK1131" s="150">
        <v>795.61958688605455</v>
      </c>
      <c r="AL1131" s="150">
        <v>58734.08984375</v>
      </c>
      <c r="AM1131" s="150">
        <v>41801.1953125</v>
      </c>
      <c r="AN1131" s="150">
        <v>16932.89453125</v>
      </c>
      <c r="AO1131" s="5" t="s">
        <v>1992</v>
      </c>
    </row>
    <row r="1132" spans="1:41" ht="14.25" x14ac:dyDescent="0.45">
      <c r="A1132" s="150">
        <v>2016</v>
      </c>
      <c r="B1132" s="5" t="s">
        <v>582</v>
      </c>
      <c r="C1132" s="5" t="s">
        <v>171</v>
      </c>
      <c r="D1132" s="5" t="s">
        <v>84</v>
      </c>
      <c r="E1132" s="5" t="s">
        <v>93</v>
      </c>
      <c r="F1132" s="5" t="s">
        <v>231</v>
      </c>
      <c r="G1132" s="5" t="s">
        <v>87</v>
      </c>
      <c r="H1132" s="5" t="s">
        <v>131</v>
      </c>
      <c r="I1132" s="150">
        <v>960.16241647477375</v>
      </c>
      <c r="J1132" s="150">
        <v>1095.813269499989</v>
      </c>
      <c r="K1132" s="150">
        <v>87.084498238409722</v>
      </c>
      <c r="L1132" s="150">
        <v>313.07212057086133</v>
      </c>
      <c r="M1132" s="150">
        <v>586.14566122006545</v>
      </c>
      <c r="N1132" s="150">
        <v>3178.5841857019545</v>
      </c>
      <c r="O1132" s="150">
        <v>175.2854644029529</v>
      </c>
      <c r="P1132" s="150">
        <v>1404.51665107589</v>
      </c>
      <c r="Q1132" s="150">
        <v>67.759778198550919</v>
      </c>
      <c r="R1132" s="150">
        <v>526.71156298155984</v>
      </c>
      <c r="S1132" s="150">
        <v>398.57904962964449</v>
      </c>
      <c r="T1132" s="150">
        <v>2325.544377016211</v>
      </c>
      <c r="U1132" s="150">
        <v>0</v>
      </c>
      <c r="V1132" s="150">
        <v>1055.0621901961176</v>
      </c>
      <c r="W1132" s="150">
        <v>248.41411356469439</v>
      </c>
      <c r="X1132" s="150">
        <v>544.78052455682075</v>
      </c>
      <c r="Y1132" s="150">
        <v>0</v>
      </c>
      <c r="Z1132" s="150">
        <v>279.58424568980985</v>
      </c>
      <c r="AA1132" s="150">
        <v>3716.6210612173481</v>
      </c>
      <c r="AB1132" s="150">
        <v>0</v>
      </c>
      <c r="AC1132" s="150">
        <v>363.41030995644053</v>
      </c>
      <c r="AD1132" s="150">
        <v>1255.695663277023</v>
      </c>
      <c r="AE1132" s="150">
        <v>4186.7547230004675</v>
      </c>
      <c r="AF1132" s="150">
        <v>2007.1119959034952</v>
      </c>
      <c r="AG1132" s="150">
        <v>865.26264275342987</v>
      </c>
      <c r="AH1132" s="150">
        <v>629.39546839136892</v>
      </c>
      <c r="AI1132" s="150">
        <v>17185.790786972317</v>
      </c>
      <c r="AJ1132" s="150">
        <v>1122.3783063701817</v>
      </c>
      <c r="AK1132" s="150">
        <v>736.86883124808219</v>
      </c>
      <c r="AL1132" s="150">
        <v>45316.3828125</v>
      </c>
      <c r="AM1132" s="150">
        <v>21142.802734375</v>
      </c>
      <c r="AN1132" s="150">
        <v>24173.5859375</v>
      </c>
      <c r="AO1132" s="5" t="s">
        <v>656</v>
      </c>
    </row>
    <row r="1133" spans="1:41" ht="14.25" x14ac:dyDescent="0.45">
      <c r="A1133" s="150">
        <v>2016</v>
      </c>
      <c r="B1133" s="5" t="s">
        <v>1477</v>
      </c>
      <c r="C1133" s="5" t="s">
        <v>171</v>
      </c>
      <c r="D1133" s="5" t="s">
        <v>84</v>
      </c>
      <c r="E1133" s="5" t="s">
        <v>93</v>
      </c>
      <c r="F1133" s="5" t="s">
        <v>231</v>
      </c>
      <c r="G1133" s="5" t="s">
        <v>88</v>
      </c>
      <c r="H1133" s="5" t="s">
        <v>131</v>
      </c>
      <c r="I1133" s="150">
        <v>907.80000000000007</v>
      </c>
      <c r="J1133" s="150">
        <v>690</v>
      </c>
      <c r="K1133" s="150">
        <v>20.872526000000001</v>
      </c>
      <c r="L1133" s="150">
        <v>253.82</v>
      </c>
      <c r="M1133" s="150">
        <v>472.78124999999989</v>
      </c>
      <c r="N1133" s="150">
        <v>633.38495999999998</v>
      </c>
      <c r="O1133" s="150">
        <v>110</v>
      </c>
      <c r="P1133" s="150">
        <v>1635</v>
      </c>
      <c r="Q1133" s="150">
        <v>103.88775012000001</v>
      </c>
      <c r="R1133" s="150">
        <v>2749.5243885660088</v>
      </c>
      <c r="S1133" s="150">
        <v>1354.61</v>
      </c>
      <c r="T1133" s="150">
        <v>2869.72</v>
      </c>
      <c r="U1133" s="150"/>
      <c r="V1133" s="150">
        <v>641</v>
      </c>
      <c r="W1133" s="150">
        <v>1187.28</v>
      </c>
      <c r="X1133" s="150">
        <v>1045</v>
      </c>
      <c r="Y1133" s="150">
        <v>0</v>
      </c>
      <c r="Z1133" s="150">
        <v>813</v>
      </c>
      <c r="AA1133" s="150">
        <v>12416.999170640351</v>
      </c>
      <c r="AB1133" s="150">
        <v>310</v>
      </c>
      <c r="AC1133" s="150">
        <v>468.9</v>
      </c>
      <c r="AD1133" s="150">
        <v>881.48130146999995</v>
      </c>
      <c r="AE1133" s="150">
        <v>11541.3</v>
      </c>
      <c r="AF1133" s="150">
        <v>554.88169833502934</v>
      </c>
      <c r="AG1133" s="150">
        <v>3494</v>
      </c>
      <c r="AH1133" s="150">
        <v>644.26004456281669</v>
      </c>
      <c r="AI1133" s="150">
        <v>5234.6400000000003</v>
      </c>
      <c r="AJ1133" s="150">
        <v>25.205345095869831</v>
      </c>
      <c r="AK1133" s="150">
        <v>701.19499999999994</v>
      </c>
      <c r="AL1133" s="150">
        <v>51760.55078125</v>
      </c>
      <c r="AM1133" s="150">
        <v>36928.70703125</v>
      </c>
      <c r="AN1133" s="150">
        <v>14831.83984375</v>
      </c>
      <c r="AO1133" s="5" t="s">
        <v>1994</v>
      </c>
    </row>
    <row r="1134" spans="1:41" ht="14.25" x14ac:dyDescent="0.45">
      <c r="A1134" s="150">
        <v>2016</v>
      </c>
      <c r="B1134" s="5" t="s">
        <v>1478</v>
      </c>
      <c r="C1134" s="5" t="s">
        <v>171</v>
      </c>
      <c r="D1134" s="5" t="s">
        <v>84</v>
      </c>
      <c r="E1134" s="5" t="s">
        <v>93</v>
      </c>
      <c r="F1134" s="5" t="s">
        <v>231</v>
      </c>
      <c r="G1134" s="5" t="s">
        <v>88</v>
      </c>
      <c r="H1134" s="5" t="s">
        <v>131</v>
      </c>
      <c r="I1134" s="150">
        <v>877.2</v>
      </c>
      <c r="J1134" s="150">
        <v>1187.125</v>
      </c>
      <c r="K1134" s="150">
        <v>111.4089</v>
      </c>
      <c r="L1134" s="150">
        <v>439.99999999999989</v>
      </c>
      <c r="M1134" s="150">
        <v>525</v>
      </c>
      <c r="N1134" s="150">
        <v>2584.01872125</v>
      </c>
      <c r="O1134" s="150">
        <v>156.3562</v>
      </c>
      <c r="P1134" s="150">
        <v>993.06021199999998</v>
      </c>
      <c r="Q1134" s="150">
        <v>72.684302547169821</v>
      </c>
      <c r="R1134" s="150">
        <v>702.14032907384956</v>
      </c>
      <c r="S1134" s="150">
        <v>780</v>
      </c>
      <c r="T1134" s="150">
        <v>3198</v>
      </c>
      <c r="U1134" s="150"/>
      <c r="V1134" s="150">
        <v>965</v>
      </c>
      <c r="W1134" s="150">
        <v>853</v>
      </c>
      <c r="X1134" s="150">
        <v>788.72200000000009</v>
      </c>
      <c r="Y1134" s="150">
        <v>0</v>
      </c>
      <c r="Z1134" s="150">
        <v>404.46</v>
      </c>
      <c r="AA1134" s="150">
        <v>12370.303536860931</v>
      </c>
      <c r="AB1134" s="150">
        <v>308</v>
      </c>
      <c r="AC1134" s="150">
        <v>325.5</v>
      </c>
      <c r="AD1134" s="150">
        <v>2704.3061391509432</v>
      </c>
      <c r="AE1134" s="150">
        <v>4573.1935554520987</v>
      </c>
      <c r="AF1134" s="150">
        <v>1057.668347041656</v>
      </c>
      <c r="AG1134" s="150">
        <v>158.79587912087911</v>
      </c>
      <c r="AH1134" s="150">
        <v>869.125</v>
      </c>
      <c r="AI1134" s="150">
        <v>15393</v>
      </c>
      <c r="AJ1134" s="150">
        <v>2084.3362282878411</v>
      </c>
      <c r="AK1134" s="150">
        <v>660</v>
      </c>
      <c r="AL1134" s="150">
        <v>55142.40234375</v>
      </c>
      <c r="AM1134" s="150">
        <v>28795.484375</v>
      </c>
      <c r="AN1134" s="150">
        <v>26346.91796875</v>
      </c>
      <c r="AO1134" s="5" t="s">
        <v>1996</v>
      </c>
    </row>
    <row r="1135" spans="1:41" ht="14.25" x14ac:dyDescent="0.45">
      <c r="A1135" s="150">
        <v>2016</v>
      </c>
      <c r="B1135" s="5" t="s">
        <v>582</v>
      </c>
      <c r="C1135" s="5" t="s">
        <v>171</v>
      </c>
      <c r="D1135" s="5" t="s">
        <v>84</v>
      </c>
      <c r="E1135" s="5" t="s">
        <v>93</v>
      </c>
      <c r="F1135" s="5" t="s">
        <v>231</v>
      </c>
      <c r="G1135" s="5" t="s">
        <v>88</v>
      </c>
      <c r="H1135" s="5" t="s">
        <v>131</v>
      </c>
      <c r="I1135" s="150">
        <v>860</v>
      </c>
      <c r="J1135" s="150">
        <v>981.5</v>
      </c>
      <c r="K1135" s="150">
        <v>111.4089</v>
      </c>
      <c r="L1135" s="150">
        <v>280.41300000000001</v>
      </c>
      <c r="M1135" s="150">
        <v>525</v>
      </c>
      <c r="N1135" s="150">
        <v>2847</v>
      </c>
      <c r="O1135" s="150">
        <v>157</v>
      </c>
      <c r="P1135" s="150">
        <v>847.32100000000003</v>
      </c>
      <c r="Q1135" s="150">
        <v>81.75</v>
      </c>
      <c r="R1135" s="150">
        <v>471.76596000000001</v>
      </c>
      <c r="S1135" s="150">
        <v>357</v>
      </c>
      <c r="T1135" s="150">
        <v>2082.9477700000002</v>
      </c>
      <c r="U1135" s="150"/>
      <c r="V1135" s="150">
        <v>945</v>
      </c>
      <c r="W1135" s="150">
        <v>222.5</v>
      </c>
      <c r="X1135" s="150">
        <v>488</v>
      </c>
      <c r="Y1135" s="150">
        <v>0</v>
      </c>
      <c r="Z1135" s="150">
        <v>250.41852000000009</v>
      </c>
      <c r="AA1135" s="150">
        <v>3328.9098362984041</v>
      </c>
      <c r="AB1135" s="150"/>
      <c r="AC1135" s="150">
        <v>325.5</v>
      </c>
      <c r="AD1135" s="150">
        <v>1124.7037499999999</v>
      </c>
      <c r="AE1135" s="150">
        <v>3750</v>
      </c>
      <c r="AF1135" s="150">
        <v>1797.733682197668</v>
      </c>
      <c r="AG1135" s="150">
        <v>775</v>
      </c>
      <c r="AH1135" s="150">
        <v>563.73806507015911</v>
      </c>
      <c r="AI1135" s="150">
        <v>15393</v>
      </c>
      <c r="AJ1135" s="150">
        <v>1005.29382</v>
      </c>
      <c r="AK1135" s="150">
        <v>660</v>
      </c>
      <c r="AL1135" s="150">
        <v>40232.90625</v>
      </c>
      <c r="AM1135" s="150">
        <v>18547.60546875</v>
      </c>
      <c r="AN1135" s="150">
        <v>21685.298828125</v>
      </c>
      <c r="AO1135" s="5" t="s">
        <v>657</v>
      </c>
    </row>
    <row r="1136" spans="1:41" ht="14.25" x14ac:dyDescent="0.45">
      <c r="A1136" s="150">
        <v>2016</v>
      </c>
      <c r="B1136" s="5" t="s">
        <v>1476</v>
      </c>
      <c r="C1136" s="5" t="s">
        <v>171</v>
      </c>
      <c r="D1136" s="5" t="s">
        <v>84</v>
      </c>
      <c r="E1136" s="5" t="s">
        <v>93</v>
      </c>
      <c r="F1136" s="5" t="s">
        <v>231</v>
      </c>
      <c r="G1136" s="5" t="s">
        <v>88</v>
      </c>
      <c r="H1136" s="5" t="s">
        <v>131</v>
      </c>
      <c r="I1136" s="150">
        <v>975.2</v>
      </c>
      <c r="J1136" s="150">
        <v>327.04000000000002</v>
      </c>
      <c r="K1136" s="150">
        <v>80</v>
      </c>
      <c r="L1136" s="150">
        <v>42.448320000000002</v>
      </c>
      <c r="M1136" s="150">
        <v>472.49999999999989</v>
      </c>
      <c r="N1136" s="150">
        <v>3179.666133300781</v>
      </c>
      <c r="O1136" s="150">
        <v>79.151460937499991</v>
      </c>
      <c r="P1136" s="150">
        <v>2251.9749999999999</v>
      </c>
      <c r="Q1136" s="150">
        <v>13.290089999999999</v>
      </c>
      <c r="R1136" s="150">
        <v>1266.6324638627659</v>
      </c>
      <c r="S1136" s="150">
        <v>2679</v>
      </c>
      <c r="T1136" s="150">
        <v>2752.6374999999998</v>
      </c>
      <c r="U1136" s="150"/>
      <c r="V1136" s="150">
        <v>131.328125</v>
      </c>
      <c r="W1136" s="150">
        <v>666.35376000000008</v>
      </c>
      <c r="X1136" s="150">
        <v>885</v>
      </c>
      <c r="Y1136" s="150">
        <v>0</v>
      </c>
      <c r="Z1136" s="150">
        <v>262.65600000000001</v>
      </c>
      <c r="AA1136" s="150">
        <v>11924.670641044489</v>
      </c>
      <c r="AB1136" s="150">
        <v>327</v>
      </c>
      <c r="AC1136" s="150">
        <v>2192.4360799999999</v>
      </c>
      <c r="AD1136" s="150">
        <v>722.49761999999998</v>
      </c>
      <c r="AE1136" s="150">
        <v>11332.85693034386</v>
      </c>
      <c r="AF1136" s="150">
        <v>636.72479999999996</v>
      </c>
      <c r="AG1136" s="150">
        <v>1296.1695884273929</v>
      </c>
      <c r="AH1136" s="150">
        <v>640.49999999999989</v>
      </c>
      <c r="AI1136" s="150">
        <v>1080.9756</v>
      </c>
      <c r="AJ1136" s="150">
        <v>25.205345095869831</v>
      </c>
      <c r="AK1136" s="150">
        <v>403</v>
      </c>
      <c r="AL1136" s="150">
        <v>46646.91796875</v>
      </c>
      <c r="AM1136" s="150">
        <v>35858.30078125</v>
      </c>
      <c r="AN1136" s="150">
        <v>10788.6162109375</v>
      </c>
      <c r="AO1136" s="5" t="s">
        <v>1995</v>
      </c>
    </row>
    <row r="1137" spans="1:41" ht="14.25" x14ac:dyDescent="0.45">
      <c r="A1137" s="150">
        <v>2016</v>
      </c>
      <c r="B1137" s="5" t="s">
        <v>1478</v>
      </c>
      <c r="C1137" s="5" t="s">
        <v>171</v>
      </c>
      <c r="D1137" s="5" t="s">
        <v>84</v>
      </c>
      <c r="E1137" s="5" t="s">
        <v>93</v>
      </c>
      <c r="F1137" s="5" t="s">
        <v>94</v>
      </c>
      <c r="G1137" s="5" t="s">
        <v>87</v>
      </c>
      <c r="H1137" s="5" t="s">
        <v>131</v>
      </c>
      <c r="I1137" s="150">
        <v>2248.8563919811004</v>
      </c>
      <c r="J1137" s="150">
        <v>2121.0299051617935</v>
      </c>
      <c r="K1137" s="150">
        <v>247.56995610647036</v>
      </c>
      <c r="L1137" s="150">
        <v>491.03973046356981</v>
      </c>
      <c r="M1137" s="150">
        <v>2320.6804664561751</v>
      </c>
      <c r="N1137" s="150">
        <v>3013.3589655268361</v>
      </c>
      <c r="O1137" s="150">
        <v>913.13011717409756</v>
      </c>
      <c r="P1137" s="150">
        <v>1143.4277507615118</v>
      </c>
      <c r="Q1137" s="150">
        <v>376.04563603472104</v>
      </c>
      <c r="R1137" s="150">
        <v>2520.0817543620165</v>
      </c>
      <c r="S1137" s="150">
        <v>1572.9328374020395</v>
      </c>
      <c r="T1137" s="150">
        <v>3993.3609664057635</v>
      </c>
      <c r="U1137" s="150">
        <v>34.544645038112144</v>
      </c>
      <c r="V1137" s="150">
        <v>1203.3051354942395</v>
      </c>
      <c r="W1137" s="150">
        <v>1039.7938156471755</v>
      </c>
      <c r="X1137" s="150">
        <v>2806.8238016130235</v>
      </c>
      <c r="Y1137" s="150">
        <v>1548.7515858753609</v>
      </c>
      <c r="Z1137" s="150">
        <v>2119.4452427393248</v>
      </c>
      <c r="AA1137" s="150">
        <v>21197.578180589888</v>
      </c>
      <c r="AB1137" s="150">
        <v>859.01017328105524</v>
      </c>
      <c r="AC1137" s="150">
        <v>1431.5300903793673</v>
      </c>
      <c r="AD1137" s="150">
        <v>4748.8188168286761</v>
      </c>
      <c r="AE1137" s="150">
        <v>5346.1366068353054</v>
      </c>
      <c r="AF1137" s="150">
        <v>2047.0881286552117</v>
      </c>
      <c r="AG1137" s="150">
        <v>9444.7541878124193</v>
      </c>
      <c r="AH1137" s="150">
        <v>3759.0331242305697</v>
      </c>
      <c r="AI1137" s="150">
        <v>18061.091914092965</v>
      </c>
      <c r="AJ1137" s="150">
        <v>3277.4231979908895</v>
      </c>
      <c r="AK1137" s="150">
        <v>1045.436107670067</v>
      </c>
      <c r="AL1137" s="150">
        <v>100932.0859375</v>
      </c>
      <c r="AM1137" s="150">
        <v>59564.3984375</v>
      </c>
      <c r="AN1137" s="150">
        <v>41367.68359375</v>
      </c>
      <c r="AO1137" s="5" t="s">
        <v>1999</v>
      </c>
    </row>
    <row r="1138" spans="1:41" ht="14.25" x14ac:dyDescent="0.45">
      <c r="A1138" s="150">
        <v>2016</v>
      </c>
      <c r="B1138" s="5" t="s">
        <v>582</v>
      </c>
      <c r="C1138" s="5" t="s">
        <v>171</v>
      </c>
      <c r="D1138" s="5" t="s">
        <v>84</v>
      </c>
      <c r="E1138" s="5" t="s">
        <v>93</v>
      </c>
      <c r="F1138" s="5" t="s">
        <v>94</v>
      </c>
      <c r="G1138" s="5" t="s">
        <v>87</v>
      </c>
      <c r="H1138" s="5" t="s">
        <v>131</v>
      </c>
      <c r="I1138" s="150">
        <v>1462.5729832348297</v>
      </c>
      <c r="J1138" s="150">
        <v>2259.4519655125855</v>
      </c>
      <c r="K1138" s="150">
        <v>315.96042309576859</v>
      </c>
      <c r="L1138" s="150">
        <v>313.07212057086133</v>
      </c>
      <c r="M1138" s="150">
        <v>1987.8711424806218</v>
      </c>
      <c r="N1138" s="150">
        <v>3287.9980424630335</v>
      </c>
      <c r="O1138" s="150">
        <v>897.64021261130017</v>
      </c>
      <c r="P1138" s="150">
        <v>1477.0870662745647</v>
      </c>
      <c r="Q1138" s="150">
        <v>287.63831133278552</v>
      </c>
      <c r="R1138" s="150">
        <v>893.3870280466947</v>
      </c>
      <c r="S1138" s="150">
        <v>1150.8339253677718</v>
      </c>
      <c r="T1138" s="150">
        <v>2792.1549754669859</v>
      </c>
      <c r="U1138" s="150">
        <v>44.658717045338314</v>
      </c>
      <c r="V1138" s="150">
        <v>1247.0946734910724</v>
      </c>
      <c r="W1138" s="150">
        <v>281.90815134869814</v>
      </c>
      <c r="X1138" s="150">
        <v>1301.6229670034304</v>
      </c>
      <c r="Y1138" s="150">
        <v>1501.6493606495007</v>
      </c>
      <c r="Z1138" s="150">
        <v>844.96736888352063</v>
      </c>
      <c r="AA1138" s="150">
        <v>4855.425044681032</v>
      </c>
      <c r="AB1138" s="150">
        <v>0</v>
      </c>
      <c r="AC1138" s="150">
        <v>1387.9929257691149</v>
      </c>
      <c r="AD1138" s="150">
        <v>1994.5900576247723</v>
      </c>
      <c r="AE1138" s="150">
        <v>4186.7547230004675</v>
      </c>
      <c r="AF1138" s="150">
        <v>2561.8722710974848</v>
      </c>
      <c r="AG1138" s="150">
        <v>3238.8734537131613</v>
      </c>
      <c r="AH1138" s="150">
        <v>1533.6889571540642</v>
      </c>
      <c r="AI1138" s="150">
        <v>17511.799421403288</v>
      </c>
      <c r="AJ1138" s="150">
        <v>1257.1041098951989</v>
      </c>
      <c r="AK1138" s="150">
        <v>1013.7528769291798</v>
      </c>
      <c r="AL1138" s="150">
        <v>61889.421875</v>
      </c>
      <c r="AM1138" s="150">
        <v>31107.599609375</v>
      </c>
      <c r="AN1138" s="150">
        <v>30781.8203125</v>
      </c>
      <c r="AO1138" s="5" t="s">
        <v>660</v>
      </c>
    </row>
    <row r="1139" spans="1:41" ht="14.25" x14ac:dyDescent="0.45">
      <c r="A1139" s="150">
        <v>2016</v>
      </c>
      <c r="B1139" s="5" t="s">
        <v>1477</v>
      </c>
      <c r="C1139" s="5" t="s">
        <v>171</v>
      </c>
      <c r="D1139" s="5" t="s">
        <v>84</v>
      </c>
      <c r="E1139" s="5" t="s">
        <v>93</v>
      </c>
      <c r="F1139" s="5" t="s">
        <v>94</v>
      </c>
      <c r="G1139" s="5" t="s">
        <v>87</v>
      </c>
      <c r="H1139" s="5" t="s">
        <v>131</v>
      </c>
      <c r="I1139" s="150">
        <v>1470.29551078794</v>
      </c>
      <c r="J1139" s="150">
        <v>1497.2648781584969</v>
      </c>
      <c r="K1139" s="150">
        <v>284.57332466863352</v>
      </c>
      <c r="L1139" s="150">
        <v>314.21637932161622</v>
      </c>
      <c r="M1139" s="150">
        <v>3948.4999372203629</v>
      </c>
      <c r="N1139" s="150">
        <v>1446.5810670655537</v>
      </c>
      <c r="O1139" s="150">
        <v>413.81704295563793</v>
      </c>
      <c r="P1139" s="150">
        <v>1925.8879178049333</v>
      </c>
      <c r="Q1139" s="150">
        <v>182.14471362071725</v>
      </c>
      <c r="R1139" s="150">
        <v>4186.8827329492924</v>
      </c>
      <c r="S1139" s="150">
        <v>1837.8693884849249</v>
      </c>
      <c r="T1139" s="150">
        <v>3758.7393299982014</v>
      </c>
      <c r="U1139" s="150">
        <v>35.57166558357919</v>
      </c>
      <c r="V1139" s="150">
        <v>1050.5498569017054</v>
      </c>
      <c r="W1139" s="150">
        <v>1439.4667339488381</v>
      </c>
      <c r="X1139" s="150">
        <v>2020.4706051472981</v>
      </c>
      <c r="Y1139" s="150">
        <v>2899.0907450617042</v>
      </c>
      <c r="Z1139" s="150">
        <v>2893.1621341311075</v>
      </c>
      <c r="AA1139" s="150">
        <v>21483.543242576685</v>
      </c>
      <c r="AB1139" s="150">
        <v>961.6206929427575</v>
      </c>
      <c r="AC1139" s="150">
        <v>2393.0245160259842</v>
      </c>
      <c r="AD1139" s="150">
        <v>2762.0506543993065</v>
      </c>
      <c r="AE1139" s="150">
        <v>13600.233474788445</v>
      </c>
      <c r="AF1139" s="150">
        <v>1676.8462495099927</v>
      </c>
      <c r="AG1139" s="150">
        <v>17331.701194505902</v>
      </c>
      <c r="AH1139" s="150">
        <v>6752.0328570138381</v>
      </c>
      <c r="AI1139" s="150">
        <v>6362.5852507161981</v>
      </c>
      <c r="AJ1139" s="150">
        <v>4327.0954978780564</v>
      </c>
      <c r="AK1139" s="150">
        <v>999.56380289857532</v>
      </c>
      <c r="AL1139" s="150">
        <v>110255.375</v>
      </c>
      <c r="AM1139" s="150">
        <v>78714.09375</v>
      </c>
      <c r="AN1139" s="150">
        <v>31541.291015625</v>
      </c>
      <c r="AO1139" s="5" t="s">
        <v>1997</v>
      </c>
    </row>
    <row r="1140" spans="1:41" ht="14.25" x14ac:dyDescent="0.45">
      <c r="A1140" s="150">
        <v>2016</v>
      </c>
      <c r="B1140" s="5" t="s">
        <v>1476</v>
      </c>
      <c r="C1140" s="5" t="s">
        <v>171</v>
      </c>
      <c r="D1140" s="5" t="s">
        <v>84</v>
      </c>
      <c r="E1140" s="5" t="s">
        <v>93</v>
      </c>
      <c r="F1140" s="5" t="s">
        <v>94</v>
      </c>
      <c r="G1140" s="5" t="s">
        <v>87</v>
      </c>
      <c r="H1140" s="5" t="s">
        <v>131</v>
      </c>
      <c r="I1140" s="150">
        <v>1112.9226631368565</v>
      </c>
      <c r="J1140" s="150">
        <v>955.66185204143108</v>
      </c>
      <c r="K1140" s="150">
        <v>193.55176750206198</v>
      </c>
      <c r="L1140" s="150">
        <v>302.42463672197186</v>
      </c>
      <c r="M1140" s="150">
        <v>1941.5661677550593</v>
      </c>
      <c r="N1140" s="150">
        <v>4323.9561878020368</v>
      </c>
      <c r="O1140" s="150">
        <v>349.3004554138775</v>
      </c>
      <c r="P1140" s="150">
        <v>2685.5307740911098</v>
      </c>
      <c r="Q1140" s="150">
        <v>15.302686618131776</v>
      </c>
      <c r="R1140" s="150">
        <v>2606.0478818804199</v>
      </c>
      <c r="S1140" s="150">
        <v>3689.5805680080566</v>
      </c>
      <c r="T1140" s="150">
        <v>3586.7561915225861</v>
      </c>
      <c r="U1140" s="150">
        <v>37.386943290117046</v>
      </c>
      <c r="V1140" s="150">
        <v>368.95805680080565</v>
      </c>
      <c r="W1140" s="150">
        <v>838.32109299330602</v>
      </c>
      <c r="X1140" s="150">
        <v>1368.6388423736521</v>
      </c>
      <c r="Y1140" s="150">
        <v>526.21886789623102</v>
      </c>
      <c r="Z1140" s="150">
        <v>1149.213619543493</v>
      </c>
      <c r="AA1140" s="150">
        <v>20560.350535050617</v>
      </c>
      <c r="AB1140" s="150">
        <v>1012.5176837451618</v>
      </c>
      <c r="AC1140" s="150">
        <v>2462.8184731032165</v>
      </c>
      <c r="AD1140" s="150">
        <v>2089.5123000394478</v>
      </c>
      <c r="AE1140" s="150">
        <v>13219.9451453071</v>
      </c>
      <c r="AF1140" s="150">
        <v>1675.4324874397241</v>
      </c>
      <c r="AG1140" s="150">
        <v>6663.1751628145421</v>
      </c>
      <c r="AH1140" s="150">
        <v>1874.4278984027815</v>
      </c>
      <c r="AI1140" s="150">
        <v>1729.868922049679</v>
      </c>
      <c r="AJ1140" s="150">
        <v>728.45775138963211</v>
      </c>
      <c r="AK1140" s="150">
        <v>637.51113420991669</v>
      </c>
      <c r="AL1140" s="150">
        <v>78705.3515625</v>
      </c>
      <c r="AM1140" s="150">
        <v>59393.8046875</v>
      </c>
      <c r="AN1140" s="150">
        <v>19311.5546875</v>
      </c>
      <c r="AO1140" s="5" t="s">
        <v>1998</v>
      </c>
    </row>
    <row r="1141" spans="1:41" ht="14.25" x14ac:dyDescent="0.45">
      <c r="A1141" s="150">
        <v>2016</v>
      </c>
      <c r="B1141" s="5" t="s">
        <v>1476</v>
      </c>
      <c r="C1141" s="5" t="s">
        <v>171</v>
      </c>
      <c r="D1141" s="5" t="s">
        <v>84</v>
      </c>
      <c r="E1141" s="5" t="s">
        <v>93</v>
      </c>
      <c r="F1141" s="5" t="s">
        <v>94</v>
      </c>
      <c r="G1141" s="5" t="s">
        <v>88</v>
      </c>
      <c r="H1141" s="5" t="s">
        <v>131</v>
      </c>
      <c r="I1141" s="150">
        <v>975.2</v>
      </c>
      <c r="J1141" s="150">
        <v>807.38000000000011</v>
      </c>
      <c r="K1141" s="150">
        <v>170</v>
      </c>
      <c r="L1141" s="150">
        <v>265.30200000000002</v>
      </c>
      <c r="M1141" s="150">
        <v>1685.25</v>
      </c>
      <c r="N1141" s="150">
        <v>3803.1701333007809</v>
      </c>
      <c r="O1141" s="150">
        <v>310.95216796875002</v>
      </c>
      <c r="P1141" s="150">
        <v>2319.9</v>
      </c>
      <c r="Q1141" s="150">
        <v>13.290089999999999</v>
      </c>
      <c r="R1141" s="150">
        <v>2249.5119061314449</v>
      </c>
      <c r="S1141" s="150">
        <v>3204</v>
      </c>
      <c r="T1141" s="150">
        <v>3115.1031250000001</v>
      </c>
      <c r="U1141" s="150">
        <v>30</v>
      </c>
      <c r="V1141" s="150">
        <v>320.44062500000001</v>
      </c>
      <c r="W1141" s="150">
        <v>718.16976000000011</v>
      </c>
      <c r="X1141" s="150">
        <v>1235.135</v>
      </c>
      <c r="Y1141" s="150">
        <v>481</v>
      </c>
      <c r="Z1141" s="150">
        <v>998.0927999999999</v>
      </c>
      <c r="AA1141" s="150">
        <v>18154.437421291539</v>
      </c>
      <c r="AB1141" s="150">
        <v>837</v>
      </c>
      <c r="AC1141" s="150">
        <v>2192.4360799999999</v>
      </c>
      <c r="AD1141" s="150">
        <v>1814.70138</v>
      </c>
      <c r="AE1141" s="150">
        <v>11495.907554932939</v>
      </c>
      <c r="AF1141" s="150">
        <v>1469.7730799999999</v>
      </c>
      <c r="AG1141" s="150">
        <v>5811.7741406819223</v>
      </c>
      <c r="AH1141" s="150">
        <v>1654.0912499999999</v>
      </c>
      <c r="AI1141" s="150">
        <v>1487.7719999999999</v>
      </c>
      <c r="AJ1141" s="150">
        <v>643.74987835676222</v>
      </c>
      <c r="AK1141" s="150">
        <v>550</v>
      </c>
      <c r="AL1141" s="150">
        <v>68813.546875</v>
      </c>
      <c r="AM1141" s="150">
        <v>52031.36328125</v>
      </c>
      <c r="AN1141" s="150">
        <v>16782.17578125</v>
      </c>
      <c r="AO1141" s="5" t="s">
        <v>2000</v>
      </c>
    </row>
    <row r="1142" spans="1:41" ht="14.25" x14ac:dyDescent="0.45">
      <c r="A1142" s="150">
        <v>2016</v>
      </c>
      <c r="B1142" s="5" t="s">
        <v>582</v>
      </c>
      <c r="C1142" s="5" t="s">
        <v>171</v>
      </c>
      <c r="D1142" s="5" t="s">
        <v>84</v>
      </c>
      <c r="E1142" s="5" t="s">
        <v>93</v>
      </c>
      <c r="F1142" s="5" t="s">
        <v>94</v>
      </c>
      <c r="G1142" s="5" t="s">
        <v>88</v>
      </c>
      <c r="H1142" s="5" t="s">
        <v>131</v>
      </c>
      <c r="I1142" s="150">
        <v>1310</v>
      </c>
      <c r="J1142" s="150">
        <v>2023.75</v>
      </c>
      <c r="K1142" s="150">
        <v>213.6189</v>
      </c>
      <c r="L1142" s="150">
        <v>280.41300000000001</v>
      </c>
      <c r="M1142" s="150">
        <v>1781</v>
      </c>
      <c r="N1142" s="150">
        <v>2945</v>
      </c>
      <c r="O1142" s="150">
        <v>804</v>
      </c>
      <c r="P1142" s="150">
        <v>847.32100000000003</v>
      </c>
      <c r="Q1142" s="150">
        <v>318.82499999999999</v>
      </c>
      <c r="R1142" s="150">
        <v>800.19049999999993</v>
      </c>
      <c r="S1142" s="150">
        <v>1030.7809999999999</v>
      </c>
      <c r="T1142" s="150">
        <v>2500.8823900000002</v>
      </c>
      <c r="U1142" s="150">
        <v>40</v>
      </c>
      <c r="V1142" s="150">
        <v>1116</v>
      </c>
      <c r="W1142" s="150">
        <v>252.5</v>
      </c>
      <c r="X1142" s="150">
        <v>1166</v>
      </c>
      <c r="Y1142" s="150">
        <v>1345</v>
      </c>
      <c r="Z1142" s="150">
        <v>756.82189260000007</v>
      </c>
      <c r="AA1142" s="150">
        <v>4348.9158362984044</v>
      </c>
      <c r="AB1142" s="150">
        <v>0</v>
      </c>
      <c r="AC1142" s="150">
        <v>1243.2</v>
      </c>
      <c r="AD1142" s="150">
        <v>1786.51801</v>
      </c>
      <c r="AE1142" s="150">
        <v>3750</v>
      </c>
      <c r="AF1142" s="150">
        <v>2294.6223631965308</v>
      </c>
      <c r="AG1142" s="150">
        <v>2901</v>
      </c>
      <c r="AH1142" s="150">
        <v>1373.697283419079</v>
      </c>
      <c r="AI1142" s="150">
        <v>15685</v>
      </c>
      <c r="AJ1142" s="150">
        <v>1125.9652699999999</v>
      </c>
      <c r="AK1142" s="150">
        <v>908</v>
      </c>
      <c r="AL1142" s="150">
        <v>54949.0234375</v>
      </c>
      <c r="AM1142" s="150">
        <v>27447.025390625</v>
      </c>
      <c r="AN1142" s="150">
        <v>27501.99609375</v>
      </c>
      <c r="AO1142" s="5" t="s">
        <v>661</v>
      </c>
    </row>
    <row r="1143" spans="1:41" ht="14.25" x14ac:dyDescent="0.45">
      <c r="A1143" s="150">
        <v>2016</v>
      </c>
      <c r="B1143" s="5" t="s">
        <v>1478</v>
      </c>
      <c r="C1143" s="5" t="s">
        <v>171</v>
      </c>
      <c r="D1143" s="5" t="s">
        <v>84</v>
      </c>
      <c r="E1143" s="5" t="s">
        <v>93</v>
      </c>
      <c r="F1143" s="5" t="s">
        <v>94</v>
      </c>
      <c r="G1143" s="5" t="s">
        <v>88</v>
      </c>
      <c r="H1143" s="5" t="s">
        <v>131</v>
      </c>
      <c r="I1143" s="150">
        <v>1992.06</v>
      </c>
      <c r="J1143" s="150">
        <v>1877.125</v>
      </c>
      <c r="K1143" s="150">
        <v>213.6189</v>
      </c>
      <c r="L1143" s="150">
        <v>439.99999999999989</v>
      </c>
      <c r="M1143" s="150">
        <v>2015.375</v>
      </c>
      <c r="N1143" s="150">
        <v>2669.26420125</v>
      </c>
      <c r="O1143" s="150">
        <v>805.13290000000006</v>
      </c>
      <c r="P1143" s="150">
        <v>993.06021199999998</v>
      </c>
      <c r="Q1143" s="150">
        <v>326.57359971698122</v>
      </c>
      <c r="R1143" s="150">
        <v>2233.8790884823711</v>
      </c>
      <c r="S1143" s="150">
        <v>1514</v>
      </c>
      <c r="T1143" s="150">
        <v>3468</v>
      </c>
      <c r="U1143" s="150">
        <v>30.3</v>
      </c>
      <c r="V1143" s="150">
        <v>1045</v>
      </c>
      <c r="W1143" s="150">
        <v>903</v>
      </c>
      <c r="X1143" s="150">
        <v>2437.5619999999999</v>
      </c>
      <c r="Y1143" s="150">
        <v>1345</v>
      </c>
      <c r="Z1143" s="150">
        <v>1840.614</v>
      </c>
      <c r="AA1143" s="150">
        <v>18832.88085704749</v>
      </c>
      <c r="AB1143" s="150">
        <v>746</v>
      </c>
      <c r="AC1143" s="150">
        <v>1243.2</v>
      </c>
      <c r="AD1143" s="150">
        <v>4124.0708754622638</v>
      </c>
      <c r="AE1143" s="150">
        <v>4739.7501986660573</v>
      </c>
      <c r="AF1143" s="150">
        <v>1834.309365879544</v>
      </c>
      <c r="AG1143" s="150">
        <v>8442.5735426512056</v>
      </c>
      <c r="AH1143" s="150">
        <v>3337.9512500000001</v>
      </c>
      <c r="AI1143" s="150">
        <v>15685</v>
      </c>
      <c r="AJ1143" s="150">
        <v>2895.6885856079398</v>
      </c>
      <c r="AK1143" s="150">
        <v>907.9</v>
      </c>
      <c r="AL1143" s="150">
        <v>88938.8828125</v>
      </c>
      <c r="AM1143" s="150">
        <v>52781.27734375</v>
      </c>
      <c r="AN1143" s="150">
        <v>36157.609375</v>
      </c>
      <c r="AO1143" s="5" t="s">
        <v>2002</v>
      </c>
    </row>
    <row r="1144" spans="1:41" ht="14.25" x14ac:dyDescent="0.45">
      <c r="A1144" s="150">
        <v>2016</v>
      </c>
      <c r="B1144" s="5" t="s">
        <v>1477</v>
      </c>
      <c r="C1144" s="5" t="s">
        <v>171</v>
      </c>
      <c r="D1144" s="5" t="s">
        <v>84</v>
      </c>
      <c r="E1144" s="5" t="s">
        <v>93</v>
      </c>
      <c r="F1144" s="5" t="s">
        <v>94</v>
      </c>
      <c r="G1144" s="5" t="s">
        <v>88</v>
      </c>
      <c r="H1144" s="5" t="s">
        <v>131</v>
      </c>
      <c r="I1144" s="150">
        <v>1264.8</v>
      </c>
      <c r="J1144" s="150">
        <v>1775.6</v>
      </c>
      <c r="K1144" s="150">
        <v>250.47031200000001</v>
      </c>
      <c r="L1144" s="150">
        <v>274.54000000000002</v>
      </c>
      <c r="M1144" s="150">
        <v>3413.2889500000001</v>
      </c>
      <c r="N1144" s="150">
        <v>1266.76992</v>
      </c>
      <c r="O1144" s="150">
        <v>364</v>
      </c>
      <c r="P1144" s="150">
        <v>1671</v>
      </c>
      <c r="Q1144" s="150">
        <v>166.47073212000001</v>
      </c>
      <c r="R1144" s="150">
        <v>3680.421195981397</v>
      </c>
      <c r="S1144" s="150">
        <v>1679.7164</v>
      </c>
      <c r="T1144" s="150">
        <v>3284.12</v>
      </c>
      <c r="U1144" s="150">
        <v>30.905999999999999</v>
      </c>
      <c r="V1144" s="150">
        <v>922</v>
      </c>
      <c r="W1144" s="150">
        <v>1238.28</v>
      </c>
      <c r="X1144" s="150">
        <v>1808.59</v>
      </c>
      <c r="Y1144" s="150">
        <v>2560</v>
      </c>
      <c r="Z1144" s="150">
        <v>2644.96</v>
      </c>
      <c r="AA1144" s="150">
        <v>18903.971538443609</v>
      </c>
      <c r="AB1144" s="150">
        <v>714</v>
      </c>
      <c r="AC1144" s="150">
        <v>2116.1999999999998</v>
      </c>
      <c r="AD1144" s="150">
        <v>2524.36969182552</v>
      </c>
      <c r="AE1144" s="150">
        <v>11699.4</v>
      </c>
      <c r="AF1144" s="150">
        <v>1465.8124864350359</v>
      </c>
      <c r="AG1144" s="150">
        <v>15319</v>
      </c>
      <c r="AH1144" s="150">
        <v>6114.5084408943731</v>
      </c>
      <c r="AI1144" s="150">
        <v>5473.3200000000006</v>
      </c>
      <c r="AJ1144" s="150">
        <v>3918.738438217747</v>
      </c>
      <c r="AK1144" s="150">
        <v>880.93499999999995</v>
      </c>
      <c r="AL1144" s="150">
        <v>97426.1953125</v>
      </c>
      <c r="AM1144" s="150">
        <v>69680.5859375</v>
      </c>
      <c r="AN1144" s="150">
        <v>27745.599609375</v>
      </c>
      <c r="AO1144" s="5" t="s">
        <v>2001</v>
      </c>
    </row>
    <row r="1145" spans="1:41" ht="14.25" x14ac:dyDescent="0.45">
      <c r="A1145" s="150">
        <v>2016</v>
      </c>
      <c r="B1145" s="5" t="s">
        <v>1478</v>
      </c>
      <c r="C1145" s="5" t="s">
        <v>171</v>
      </c>
      <c r="D1145" s="5" t="s">
        <v>84</v>
      </c>
      <c r="E1145" s="5" t="s">
        <v>25</v>
      </c>
      <c r="F1145" s="5" t="s">
        <v>25</v>
      </c>
      <c r="G1145" s="5" t="s">
        <v>87</v>
      </c>
      <c r="H1145" s="5" t="s">
        <v>131</v>
      </c>
      <c r="I1145" s="150">
        <v>4197.1743721306248</v>
      </c>
      <c r="J1145" s="150">
        <v>13839.879237691059</v>
      </c>
      <c r="K1145" s="150">
        <v>46.059526717482854</v>
      </c>
      <c r="L1145" s="150">
        <v>479.87973658939779</v>
      </c>
      <c r="M1145" s="150">
        <v>4589.6879013761745</v>
      </c>
      <c r="N1145" s="150">
        <v>3662.9816235532817</v>
      </c>
      <c r="O1145" s="150">
        <v>1251.4373409140092</v>
      </c>
      <c r="P1145" s="150">
        <v>191.61232461050119</v>
      </c>
      <c r="Q1145" s="150">
        <v>2898.620438360967</v>
      </c>
      <c r="R1145" s="150">
        <v>1036.9086172974678</v>
      </c>
      <c r="S1145" s="150">
        <v>7962.5406812848487</v>
      </c>
      <c r="T1145" s="150">
        <v>0</v>
      </c>
      <c r="U1145" s="150">
        <v>172.7232251905607</v>
      </c>
      <c r="V1145" s="150">
        <v>4257.0517568633531</v>
      </c>
      <c r="W1145" s="150">
        <v>5648.049463731335</v>
      </c>
      <c r="X1145" s="150">
        <v>308.7542799098066</v>
      </c>
      <c r="Y1145" s="150">
        <v>45087.364407891291</v>
      </c>
      <c r="Z1145" s="150">
        <v>4795.9142505569489</v>
      </c>
      <c r="AA1145" s="150">
        <v>29366.470734930128</v>
      </c>
      <c r="AB1145" s="150">
        <v>195.75298854930213</v>
      </c>
      <c r="AC1145" s="150">
        <v>423.17190171687372</v>
      </c>
      <c r="AD1145" s="150">
        <v>14921.183425240974</v>
      </c>
      <c r="AE1145" s="150">
        <v>2566.861439960071</v>
      </c>
      <c r="AF1145" s="150">
        <v>13047.055566920957</v>
      </c>
      <c r="AG1145" s="150">
        <v>44472.292090948657</v>
      </c>
      <c r="AH1145" s="150">
        <v>13236.30041174958</v>
      </c>
      <c r="AI1145" s="150">
        <v>688.58992442636873</v>
      </c>
      <c r="AJ1145" s="150">
        <v>934.14477623894913</v>
      </c>
      <c r="AK1145" s="150">
        <v>248.72144427440742</v>
      </c>
      <c r="AL1145" s="150">
        <v>220527.1875</v>
      </c>
      <c r="AM1145" s="150">
        <v>171430.09375</v>
      </c>
      <c r="AN1145" s="150">
        <v>49097.078125</v>
      </c>
      <c r="AO1145" s="5" t="s">
        <v>2005</v>
      </c>
    </row>
    <row r="1146" spans="1:41" ht="14.25" x14ac:dyDescent="0.45">
      <c r="A1146" s="150">
        <v>2016</v>
      </c>
      <c r="B1146" s="5" t="s">
        <v>582</v>
      </c>
      <c r="C1146" s="5" t="s">
        <v>171</v>
      </c>
      <c r="D1146" s="5" t="s">
        <v>84</v>
      </c>
      <c r="E1146" s="5" t="s">
        <v>25</v>
      </c>
      <c r="F1146" s="5" t="s">
        <v>25</v>
      </c>
      <c r="G1146" s="5" t="s">
        <v>87</v>
      </c>
      <c r="H1146" s="5" t="s">
        <v>131</v>
      </c>
      <c r="I1146" s="150">
        <v>1853.3367573815401</v>
      </c>
      <c r="J1146" s="150">
        <v>6765.7956323687549</v>
      </c>
      <c r="K1146" s="150">
        <v>44.658717045338314</v>
      </c>
      <c r="L1146" s="150">
        <v>297.81670282817379</v>
      </c>
      <c r="M1146" s="150">
        <v>2630.2588754796602</v>
      </c>
      <c r="N1146" s="150">
        <v>3461.0505710137195</v>
      </c>
      <c r="O1146" s="150">
        <v>1232.5805904513375</v>
      </c>
      <c r="P1146" s="150">
        <v>158.51946555620677</v>
      </c>
      <c r="Q1146" s="150">
        <v>3472.3345002142446</v>
      </c>
      <c r="R1146" s="150">
        <v>308.6827380839469</v>
      </c>
      <c r="S1146" s="150">
        <v>9889.4730419313928</v>
      </c>
      <c r="T1146" s="150">
        <v>0</v>
      </c>
      <c r="U1146" s="150">
        <v>61.405735937340182</v>
      </c>
      <c r="V1146" s="150">
        <v>2783.3545398507104</v>
      </c>
      <c r="W1146" s="150">
        <v>5881.5530348710563</v>
      </c>
      <c r="X1146" s="150">
        <v>455.66963703247882</v>
      </c>
      <c r="Y1146" s="150">
        <v>43716.121135213325</v>
      </c>
      <c r="Z1146" s="150">
        <v>3961.9210149283922</v>
      </c>
      <c r="AA1146" s="150">
        <v>30824.844547975663</v>
      </c>
      <c r="AB1146" s="150">
        <v>0</v>
      </c>
      <c r="AC1146" s="150">
        <v>410.30196285404577</v>
      </c>
      <c r="AD1146" s="150">
        <v>12002.441188942961</v>
      </c>
      <c r="AE1146" s="150">
        <v>3394.0624954457121</v>
      </c>
      <c r="AF1146" s="150">
        <v>8476.8832381991524</v>
      </c>
      <c r="AG1146" s="150">
        <v>29067.242456884574</v>
      </c>
      <c r="AH1146" s="150">
        <v>10173.089205258135</v>
      </c>
      <c r="AI1146" s="150">
        <v>667.64781982780778</v>
      </c>
      <c r="AJ1146" s="150">
        <v>562.61578706578348</v>
      </c>
      <c r="AK1146" s="150">
        <v>241.15707204482692</v>
      </c>
      <c r="AL1146" s="150">
        <v>182794.828125</v>
      </c>
      <c r="AM1146" s="150">
        <v>139576.28125</v>
      </c>
      <c r="AN1146" s="150">
        <v>43218.52734375</v>
      </c>
      <c r="AO1146" s="5" t="s">
        <v>677</v>
      </c>
    </row>
    <row r="1147" spans="1:41" ht="14.25" x14ac:dyDescent="0.45">
      <c r="A1147" s="150">
        <v>2016</v>
      </c>
      <c r="B1147" s="5" t="s">
        <v>1477</v>
      </c>
      <c r="C1147" s="5" t="s">
        <v>171</v>
      </c>
      <c r="D1147" s="5" t="s">
        <v>84</v>
      </c>
      <c r="E1147" s="5" t="s">
        <v>25</v>
      </c>
      <c r="F1147" s="5" t="s">
        <v>25</v>
      </c>
      <c r="G1147" s="5" t="s">
        <v>87</v>
      </c>
      <c r="H1147" s="5" t="s">
        <v>131</v>
      </c>
      <c r="I1147" s="150">
        <v>3592.7382239414983</v>
      </c>
      <c r="J1147" s="150">
        <v>7828.556362942998</v>
      </c>
      <c r="K1147" s="150">
        <v>47.428887444772258</v>
      </c>
      <c r="L1147" s="150">
        <v>245.44449252669642</v>
      </c>
      <c r="M1147" s="150">
        <v>7370.3008936443439</v>
      </c>
      <c r="N1147" s="150">
        <v>9979.8679239103676</v>
      </c>
      <c r="O1147" s="150">
        <v>2395.1588159609992</v>
      </c>
      <c r="P1147" s="150">
        <v>700.39186667444085</v>
      </c>
      <c r="Q1147" s="150">
        <v>3040.3102574285135</v>
      </c>
      <c r="R1147" s="150">
        <v>613.34717039303121</v>
      </c>
      <c r="S1147" s="150">
        <v>8062.910865611284</v>
      </c>
      <c r="T1147" s="150">
        <v>118.57221861193064</v>
      </c>
      <c r="U1147" s="150">
        <v>177.85832791789596</v>
      </c>
      <c r="V1147" s="150">
        <v>4653.959580518278</v>
      </c>
      <c r="W1147" s="150">
        <v>3280.3004278990611</v>
      </c>
      <c r="X1147" s="150">
        <v>3503.8090599825505</v>
      </c>
      <c r="Y1147" s="150">
        <v>70271.837217582564</v>
      </c>
      <c r="Z1147" s="150">
        <v>805.105364375009</v>
      </c>
      <c r="AA1147" s="150">
        <v>31689.94381145079</v>
      </c>
      <c r="AB1147" s="150">
        <v>201.5727716402821</v>
      </c>
      <c r="AC1147" s="150">
        <v>2517.5253455685111</v>
      </c>
      <c r="AD1147" s="150">
        <v>6062.5402553892036</v>
      </c>
      <c r="AE1147" s="150">
        <v>487.33181849503495</v>
      </c>
      <c r="AF1147" s="150">
        <v>12482.293861650471</v>
      </c>
      <c r="AG1147" s="150">
        <v>47464.459110355834</v>
      </c>
      <c r="AH1147" s="150">
        <v>26827.007061810225</v>
      </c>
      <c r="AI1147" s="150">
        <v>462.43165258652948</v>
      </c>
      <c r="AJ1147" s="150">
        <v>8761.4885530658194</v>
      </c>
      <c r="AK1147" s="150">
        <v>495.94016156626111</v>
      </c>
      <c r="AL1147" s="150">
        <v>264140.4375</v>
      </c>
      <c r="AM1147" s="150">
        <v>205312.453125</v>
      </c>
      <c r="AN1147" s="150">
        <v>58827.9765625</v>
      </c>
      <c r="AO1147" s="5" t="s">
        <v>2004</v>
      </c>
    </row>
    <row r="1148" spans="1:41" ht="14.25" x14ac:dyDescent="0.45">
      <c r="A1148" s="150">
        <v>2016</v>
      </c>
      <c r="B1148" s="5" t="s">
        <v>1476</v>
      </c>
      <c r="C1148" s="5" t="s">
        <v>171</v>
      </c>
      <c r="D1148" s="5" t="s">
        <v>84</v>
      </c>
      <c r="E1148" s="5" t="s">
        <v>25</v>
      </c>
      <c r="F1148" s="5" t="s">
        <v>25</v>
      </c>
      <c r="G1148" s="5" t="s">
        <v>87</v>
      </c>
      <c r="H1148" s="5" t="s">
        <v>131</v>
      </c>
      <c r="I1148" s="150">
        <v>6510.5975793506104</v>
      </c>
      <c r="J1148" s="150">
        <v>10004.206982762829</v>
      </c>
      <c r="K1148" s="150">
        <v>48.387941875515494</v>
      </c>
      <c r="L1148" s="150">
        <v>235.89121664313805</v>
      </c>
      <c r="M1148" s="150">
        <v>5552.5163302154033</v>
      </c>
      <c r="N1148" s="150">
        <v>11424.393076809207</v>
      </c>
      <c r="O1148" s="150">
        <v>1858.2784228018284</v>
      </c>
      <c r="P1148" s="150">
        <v>762.11008453936904</v>
      </c>
      <c r="Q1148" s="150">
        <v>0</v>
      </c>
      <c r="R1148" s="150">
        <v>660.09318183394635</v>
      </c>
      <c r="S1148" s="150">
        <v>5384.3682321979868</v>
      </c>
      <c r="T1148" s="150">
        <v>483.87941875515497</v>
      </c>
      <c r="U1148" s="150">
        <v>190.67341077959694</v>
      </c>
      <c r="V1148" s="150">
        <v>4772.260767472716</v>
      </c>
      <c r="W1148" s="150">
        <v>2939.5674689375664</v>
      </c>
      <c r="X1148" s="150">
        <v>5030.4226627038479</v>
      </c>
      <c r="Y1148" s="150">
        <v>41232.574970673639</v>
      </c>
      <c r="Z1148" s="150">
        <v>1402.766434971194</v>
      </c>
      <c r="AA1148" s="150">
        <v>30328.160762057796</v>
      </c>
      <c r="AB1148" s="150">
        <v>199.60026023650141</v>
      </c>
      <c r="AC1148" s="150">
        <v>2658.2968307050232</v>
      </c>
      <c r="AD1148" s="150">
        <v>8764.2659722027438</v>
      </c>
      <c r="AE1148" s="150">
        <v>5869.6763049370184</v>
      </c>
      <c r="AF1148" s="150">
        <v>9079.997292940483</v>
      </c>
      <c r="AG1148" s="150">
        <v>45707.48688320817</v>
      </c>
      <c r="AH1148" s="150">
        <v>14467.169626632605</v>
      </c>
      <c r="AI1148" s="150">
        <v>235.89121664313805</v>
      </c>
      <c r="AJ1148" s="150">
        <v>8978.2585686484636</v>
      </c>
      <c r="AK1148" s="150">
        <v>498.39580131780963</v>
      </c>
      <c r="AL1148" s="150">
        <v>225280.1875</v>
      </c>
      <c r="AM1148" s="150">
        <v>179817.46875</v>
      </c>
      <c r="AN1148" s="150">
        <v>45462.73828125</v>
      </c>
      <c r="AO1148" s="5" t="s">
        <v>2003</v>
      </c>
    </row>
    <row r="1149" spans="1:41" ht="14.25" x14ac:dyDescent="0.45">
      <c r="A1149" s="150">
        <v>2016</v>
      </c>
      <c r="B1149" s="5" t="s">
        <v>1478</v>
      </c>
      <c r="C1149" s="5" t="s">
        <v>171</v>
      </c>
      <c r="D1149" s="5" t="s">
        <v>84</v>
      </c>
      <c r="E1149" s="5" t="s">
        <v>25</v>
      </c>
      <c r="F1149" s="5" t="s">
        <v>25</v>
      </c>
      <c r="G1149" s="5" t="s">
        <v>88</v>
      </c>
      <c r="H1149" s="5" t="s">
        <v>131</v>
      </c>
      <c r="I1149" s="150">
        <v>3717.9</v>
      </c>
      <c r="J1149" s="150">
        <v>12247.487499999999</v>
      </c>
      <c r="K1149" s="150">
        <v>81.647999999999996</v>
      </c>
      <c r="L1149" s="150">
        <v>430</v>
      </c>
      <c r="M1149" s="150">
        <v>3985.875</v>
      </c>
      <c r="N1149" s="150">
        <v>3244.7065980000002</v>
      </c>
      <c r="O1149" s="150">
        <v>1103.42804</v>
      </c>
      <c r="P1149" s="150">
        <v>166.404076</v>
      </c>
      <c r="Q1149" s="150">
        <v>2517.2820000000002</v>
      </c>
      <c r="R1149" s="150">
        <v>919.29708989301594</v>
      </c>
      <c r="S1149" s="150">
        <v>6915</v>
      </c>
      <c r="T1149" s="150">
        <v>0</v>
      </c>
      <c r="U1149" s="150">
        <v>151.5</v>
      </c>
      <c r="V1149" s="150">
        <v>3697</v>
      </c>
      <c r="W1149" s="150">
        <v>4905</v>
      </c>
      <c r="X1149" s="150">
        <v>268.13499999999999</v>
      </c>
      <c r="Y1149" s="150">
        <v>39155.733999999997</v>
      </c>
      <c r="Z1149" s="150">
        <v>4164.9705000000004</v>
      </c>
      <c r="AA1149" s="150">
        <v>26090.49202843985</v>
      </c>
      <c r="AB1149" s="150">
        <v>170</v>
      </c>
      <c r="AC1149" s="150">
        <v>367.5</v>
      </c>
      <c r="AD1149" s="150">
        <v>12958.17346692564</v>
      </c>
      <c r="AE1149" s="150">
        <v>2275.7147665182711</v>
      </c>
      <c r="AF1149" s="150">
        <v>11690.916423454501</v>
      </c>
      <c r="AG1149" s="150">
        <v>39753.347638480278</v>
      </c>
      <c r="AH1149" s="150">
        <v>11753.58770317263</v>
      </c>
      <c r="AI1149" s="150">
        <v>598</v>
      </c>
      <c r="AJ1149" s="150">
        <v>825.34119106699757</v>
      </c>
      <c r="AK1149" s="150">
        <v>216</v>
      </c>
      <c r="AL1149" s="150">
        <v>194370.4375</v>
      </c>
      <c r="AM1149" s="150">
        <v>151415.59375</v>
      </c>
      <c r="AN1149" s="150">
        <v>42954.84765625</v>
      </c>
      <c r="AO1149" s="5" t="s">
        <v>2007</v>
      </c>
    </row>
    <row r="1150" spans="1:41" ht="14.25" x14ac:dyDescent="0.45">
      <c r="A1150" s="150">
        <v>2016</v>
      </c>
      <c r="B1150" s="5" t="s">
        <v>1476</v>
      </c>
      <c r="C1150" s="5" t="s">
        <v>171</v>
      </c>
      <c r="D1150" s="5" t="s">
        <v>84</v>
      </c>
      <c r="E1150" s="5" t="s">
        <v>25</v>
      </c>
      <c r="F1150" s="5" t="s">
        <v>25</v>
      </c>
      <c r="G1150" s="5" t="s">
        <v>88</v>
      </c>
      <c r="H1150" s="5" t="s">
        <v>131</v>
      </c>
      <c r="I1150" s="150">
        <v>5704.92</v>
      </c>
      <c r="J1150" s="150">
        <v>8451.94</v>
      </c>
      <c r="K1150" s="150">
        <v>42</v>
      </c>
      <c r="L1150" s="150">
        <v>206.93556000000001</v>
      </c>
      <c r="M1150" s="150">
        <v>4819.4999999999991</v>
      </c>
      <c r="N1150" s="150">
        <v>10048.415999999999</v>
      </c>
      <c r="O1150" s="150">
        <v>1654.26553359375</v>
      </c>
      <c r="P1150" s="150">
        <v>658.35</v>
      </c>
      <c r="Q1150" s="150">
        <v>0</v>
      </c>
      <c r="R1150" s="150">
        <v>569.78518392387161</v>
      </c>
      <c r="S1150" s="150">
        <v>4675</v>
      </c>
      <c r="T1150" s="150">
        <v>420.24999999999989</v>
      </c>
      <c r="U1150" s="150">
        <v>150</v>
      </c>
      <c r="V1150" s="150">
        <v>4144.7156249999998</v>
      </c>
      <c r="W1150" s="150">
        <v>2518.2575999999999</v>
      </c>
      <c r="X1150" s="150">
        <v>4544.0069999999996</v>
      </c>
      <c r="Y1150" s="150">
        <v>36035</v>
      </c>
      <c r="Z1150" s="150">
        <v>1218.3035904000001</v>
      </c>
      <c r="AA1150" s="150">
        <v>26779.24657553959</v>
      </c>
      <c r="AB1150" s="150">
        <v>165</v>
      </c>
      <c r="AC1150" s="150">
        <v>2366.45397</v>
      </c>
      <c r="AD1150" s="150">
        <v>7611.5969999999988</v>
      </c>
      <c r="AE1150" s="150">
        <v>5104.2009204470751</v>
      </c>
      <c r="AF1150" s="150">
        <v>7965.4272479999991</v>
      </c>
      <c r="AG1150" s="150">
        <v>39848.970186032799</v>
      </c>
      <c r="AH1150" s="150">
        <v>12766.57198288062</v>
      </c>
      <c r="AI1150" s="150">
        <v>202.87799999999999</v>
      </c>
      <c r="AJ1150" s="150">
        <v>7934.2320819530623</v>
      </c>
      <c r="AK1150" s="150">
        <v>465</v>
      </c>
      <c r="AL1150" s="150">
        <v>197071.234375</v>
      </c>
      <c r="AM1150" s="150">
        <v>157186.90625</v>
      </c>
      <c r="AN1150" s="150">
        <v>39884.328125</v>
      </c>
      <c r="AO1150" s="5" t="s">
        <v>2006</v>
      </c>
    </row>
    <row r="1151" spans="1:41" ht="14.25" x14ac:dyDescent="0.45">
      <c r="A1151" s="150">
        <v>2016</v>
      </c>
      <c r="B1151" s="5" t="s">
        <v>1477</v>
      </c>
      <c r="C1151" s="5" t="s">
        <v>171</v>
      </c>
      <c r="D1151" s="5" t="s">
        <v>84</v>
      </c>
      <c r="E1151" s="5" t="s">
        <v>25</v>
      </c>
      <c r="F1151" s="5" t="s">
        <v>25</v>
      </c>
      <c r="G1151" s="5" t="s">
        <v>88</v>
      </c>
      <c r="H1151" s="5" t="s">
        <v>131</v>
      </c>
      <c r="I1151" s="150">
        <v>3090.6</v>
      </c>
      <c r="J1151" s="150">
        <v>6902.76</v>
      </c>
      <c r="K1151" s="150">
        <v>41.657288000000001</v>
      </c>
      <c r="L1151" s="150">
        <v>214.452</v>
      </c>
      <c r="M1151" s="150">
        <v>6371.2718750000004</v>
      </c>
      <c r="N1151" s="150">
        <v>8739.3626112000002</v>
      </c>
      <c r="O1151" s="150">
        <v>2121</v>
      </c>
      <c r="P1151" s="150">
        <v>607</v>
      </c>
      <c r="Q1151" s="150">
        <v>2778.6844007999998</v>
      </c>
      <c r="R1151" s="150">
        <v>539.15432324984226</v>
      </c>
      <c r="S1151" s="150">
        <v>7369.0784000000003</v>
      </c>
      <c r="T1151" s="150">
        <v>103.6</v>
      </c>
      <c r="U1151" s="150">
        <v>154.53</v>
      </c>
      <c r="V1151" s="150">
        <v>4083</v>
      </c>
      <c r="W1151" s="150">
        <v>2821.83</v>
      </c>
      <c r="X1151" s="150">
        <v>3135.08</v>
      </c>
      <c r="Y1151" s="150">
        <v>61533</v>
      </c>
      <c r="Z1151" s="150">
        <v>736.03600000000006</v>
      </c>
      <c r="AA1151" s="150">
        <v>27884.869320778409</v>
      </c>
      <c r="AB1151" s="150">
        <v>170</v>
      </c>
      <c r="AC1151" s="150">
        <v>2226.3000000000002</v>
      </c>
      <c r="AD1151" s="150">
        <v>5540.8443910327214</v>
      </c>
      <c r="AE1151" s="150">
        <v>419.22</v>
      </c>
      <c r="AF1151" s="150">
        <v>10906.14360771413</v>
      </c>
      <c r="AG1151" s="150">
        <v>41938</v>
      </c>
      <c r="AH1151" s="150">
        <v>24294.01109222645</v>
      </c>
      <c r="AI1151" s="150">
        <v>397.8</v>
      </c>
      <c r="AJ1151" s="150">
        <v>7934.2320819530623</v>
      </c>
      <c r="AK1151" s="150">
        <v>437.08170000000001</v>
      </c>
      <c r="AL1151" s="150">
        <v>233490.59375</v>
      </c>
      <c r="AM1151" s="150">
        <v>180687.34375</v>
      </c>
      <c r="AN1151" s="150">
        <v>52803.25390625</v>
      </c>
      <c r="AO1151" s="5" t="s">
        <v>2008</v>
      </c>
    </row>
    <row r="1152" spans="1:41" ht="14.25" x14ac:dyDescent="0.45">
      <c r="A1152" s="150">
        <v>2016</v>
      </c>
      <c r="B1152" s="5" t="s">
        <v>582</v>
      </c>
      <c r="C1152" s="5" t="s">
        <v>171</v>
      </c>
      <c r="D1152" s="5" t="s">
        <v>84</v>
      </c>
      <c r="E1152" s="5" t="s">
        <v>25</v>
      </c>
      <c r="F1152" s="5" t="s">
        <v>25</v>
      </c>
      <c r="G1152" s="5" t="s">
        <v>88</v>
      </c>
      <c r="H1152" s="5" t="s">
        <v>131</v>
      </c>
      <c r="I1152" s="150">
        <v>1660</v>
      </c>
      <c r="J1152" s="150">
        <v>6060</v>
      </c>
      <c r="K1152" s="150">
        <v>81.647999999999996</v>
      </c>
      <c r="L1152" s="150">
        <v>266.74900000000002</v>
      </c>
      <c r="M1152" s="150">
        <v>2356</v>
      </c>
      <c r="N1152" s="150">
        <v>3100</v>
      </c>
      <c r="O1152" s="150">
        <v>1104</v>
      </c>
      <c r="P1152" s="150">
        <v>141.983</v>
      </c>
      <c r="Q1152" s="150">
        <v>3110.1068100000002</v>
      </c>
      <c r="R1152" s="150">
        <v>276.48151000000001</v>
      </c>
      <c r="S1152" s="150">
        <v>8857.8209999999999</v>
      </c>
      <c r="T1152" s="150">
        <v>0</v>
      </c>
      <c r="U1152" s="150">
        <v>55</v>
      </c>
      <c r="V1152" s="150">
        <v>2493</v>
      </c>
      <c r="W1152" s="150">
        <v>5268</v>
      </c>
      <c r="X1152" s="150">
        <v>408</v>
      </c>
      <c r="Y1152" s="150">
        <v>39155.733999999997</v>
      </c>
      <c r="Z1152" s="150">
        <v>3548.6205399999999</v>
      </c>
      <c r="AA1152" s="150">
        <v>27609.25220192218</v>
      </c>
      <c r="AB1152" s="150"/>
      <c r="AC1152" s="150">
        <v>367.5</v>
      </c>
      <c r="AD1152" s="150">
        <v>10750.368109999999</v>
      </c>
      <c r="AE1152" s="150">
        <v>3040</v>
      </c>
      <c r="AF1152" s="150">
        <v>7592.5900241095342</v>
      </c>
      <c r="AG1152" s="150">
        <v>26035</v>
      </c>
      <c r="AH1152" s="150">
        <v>9111.8508352402878</v>
      </c>
      <c r="AI1152" s="150">
        <v>598</v>
      </c>
      <c r="AJ1152" s="150">
        <v>503.92471999999998</v>
      </c>
      <c r="AK1152" s="150">
        <v>216</v>
      </c>
      <c r="AL1152" s="150">
        <v>163767.609375</v>
      </c>
      <c r="AM1152" s="150">
        <v>125015.9453125</v>
      </c>
      <c r="AN1152" s="150">
        <v>38751.6875</v>
      </c>
      <c r="AO1152" s="5" t="s">
        <v>679</v>
      </c>
    </row>
    <row r="1153" spans="1:41" ht="14.25" x14ac:dyDescent="0.45">
      <c r="A1153" s="150">
        <v>2016</v>
      </c>
      <c r="B1153" s="5" t="s">
        <v>1478</v>
      </c>
      <c r="C1153" s="5" t="s">
        <v>171</v>
      </c>
      <c r="D1153" s="5" t="s">
        <v>84</v>
      </c>
      <c r="E1153" s="5" t="s">
        <v>261</v>
      </c>
      <c r="F1153" s="5" t="s">
        <v>261</v>
      </c>
      <c r="G1153" s="5" t="s">
        <v>88</v>
      </c>
      <c r="H1153" s="5" t="s">
        <v>131</v>
      </c>
      <c r="I1153" s="150">
        <v>3200</v>
      </c>
      <c r="J1153" s="150">
        <v>3960.44</v>
      </c>
      <c r="K1153" s="150">
        <v>173.27470686767171</v>
      </c>
      <c r="L1153" s="150">
        <v>300</v>
      </c>
      <c r="M1153" s="150">
        <v>3277.6030000000001</v>
      </c>
      <c r="N1153" s="150">
        <v>919.63200000000006</v>
      </c>
      <c r="O1153" s="150">
        <v>50.765000000000008</v>
      </c>
      <c r="P1153" s="150">
        <v>0</v>
      </c>
      <c r="Q1153" s="150">
        <v>32.893999999999998</v>
      </c>
      <c r="R1153" s="150">
        <v>352.96941091772101</v>
      </c>
      <c r="S1153" s="150">
        <v>5400</v>
      </c>
      <c r="T1153" s="150">
        <v>101.5</v>
      </c>
      <c r="U1153" s="150">
        <v>30</v>
      </c>
      <c r="V1153" s="150">
        <v>420</v>
      </c>
      <c r="W1153" s="150">
        <v>1000</v>
      </c>
      <c r="X1153" s="150">
        <v>1778.0422739999999</v>
      </c>
      <c r="Y1153" s="150">
        <v>5397</v>
      </c>
      <c r="Z1153" s="150">
        <v>1329.1128000000001</v>
      </c>
      <c r="AA1153" s="150">
        <v>14408.002663308651</v>
      </c>
      <c r="AB1153" s="150">
        <v>0</v>
      </c>
      <c r="AC1153" s="150">
        <v>30</v>
      </c>
      <c r="AD1153" s="150">
        <v>2746.6406509433991</v>
      </c>
      <c r="AE1153" s="150">
        <v>1042.053496746651</v>
      </c>
      <c r="AF1153" s="150">
        <v>3054</v>
      </c>
      <c r="AG1153" s="150">
        <v>50216.093958231402</v>
      </c>
      <c r="AH1153" s="150">
        <v>3504.1549384037489</v>
      </c>
      <c r="AI1153" s="150">
        <v>1462</v>
      </c>
      <c r="AJ1153" s="150">
        <v>6318.7434863523576</v>
      </c>
      <c r="AK1153" s="150"/>
      <c r="AL1153" s="150">
        <v>110504.9296875</v>
      </c>
      <c r="AM1153" s="150">
        <v>91010.9375</v>
      </c>
      <c r="AN1153" s="150">
        <v>19493.98046875</v>
      </c>
      <c r="AO1153" s="5" t="s">
        <v>2010</v>
      </c>
    </row>
    <row r="1154" spans="1:41" ht="14.25" x14ac:dyDescent="0.45">
      <c r="A1154" s="150">
        <v>2016</v>
      </c>
      <c r="B1154" s="5" t="s">
        <v>582</v>
      </c>
      <c r="C1154" s="5" t="s">
        <v>171</v>
      </c>
      <c r="D1154" s="5" t="s">
        <v>84</v>
      </c>
      <c r="E1154" s="5" t="s">
        <v>261</v>
      </c>
      <c r="F1154" s="5" t="s">
        <v>261</v>
      </c>
      <c r="G1154" s="5" t="s">
        <v>88</v>
      </c>
      <c r="H1154" s="5" t="s">
        <v>131</v>
      </c>
      <c r="I1154" s="150">
        <v>2400</v>
      </c>
      <c r="J1154" s="150">
        <v>6552</v>
      </c>
      <c r="K1154" s="150">
        <v>173</v>
      </c>
      <c r="L1154" s="150">
        <v>300</v>
      </c>
      <c r="M1154" s="150">
        <v>4200</v>
      </c>
      <c r="N1154" s="150">
        <v>1278</v>
      </c>
      <c r="O1154" s="150">
        <v>50.765000000000008</v>
      </c>
      <c r="P1154" s="150">
        <v>0</v>
      </c>
      <c r="Q1154" s="150">
        <v>177.6918</v>
      </c>
      <c r="R1154" s="150">
        <v>828</v>
      </c>
      <c r="S1154" s="150">
        <v>5331.6</v>
      </c>
      <c r="T1154" s="150">
        <v>0</v>
      </c>
      <c r="U1154" s="150"/>
      <c r="V1154" s="150">
        <v>135</v>
      </c>
      <c r="W1154" s="150">
        <v>1281</v>
      </c>
      <c r="X1154" s="150">
        <v>1365</v>
      </c>
      <c r="Y1154" s="150">
        <v>5397</v>
      </c>
      <c r="Z1154" s="150">
        <v>1391.808</v>
      </c>
      <c r="AA1154" s="150">
        <v>15724.48638738612</v>
      </c>
      <c r="AB1154" s="150"/>
      <c r="AC1154" s="150">
        <v>30</v>
      </c>
      <c r="AD1154" s="150">
        <v>1444.5</v>
      </c>
      <c r="AE1154" s="150">
        <v>1468</v>
      </c>
      <c r="AF1154" s="150">
        <v>4004</v>
      </c>
      <c r="AG1154" s="150">
        <v>34322</v>
      </c>
      <c r="AH1154" s="150">
        <v>4507.4739893466931</v>
      </c>
      <c r="AI1154" s="150">
        <v>1462</v>
      </c>
      <c r="AJ1154" s="150">
        <v>4879.2162218181811</v>
      </c>
      <c r="AK1154" s="150"/>
      <c r="AL1154" s="150">
        <v>98702.546875</v>
      </c>
      <c r="AM1154" s="150">
        <v>78887.203125</v>
      </c>
      <c r="AN1154" s="150">
        <v>19815.33984375</v>
      </c>
      <c r="AO1154" s="5" t="s">
        <v>689</v>
      </c>
    </row>
    <row r="1155" spans="1:41" ht="14.25" x14ac:dyDescent="0.45">
      <c r="A1155" s="150">
        <v>2016</v>
      </c>
      <c r="B1155" s="5" t="s">
        <v>1477</v>
      </c>
      <c r="C1155" s="5" t="s">
        <v>171</v>
      </c>
      <c r="D1155" s="5" t="s">
        <v>84</v>
      </c>
      <c r="E1155" s="5" t="s">
        <v>261</v>
      </c>
      <c r="F1155" s="5" t="s">
        <v>261</v>
      </c>
      <c r="G1155" s="5" t="s">
        <v>88</v>
      </c>
      <c r="H1155" s="5" t="s">
        <v>131</v>
      </c>
      <c r="I1155" s="150">
        <v>2448</v>
      </c>
      <c r="J1155" s="150">
        <v>4159.3941999999997</v>
      </c>
      <c r="K1155" s="150">
        <v>176.83417085427141</v>
      </c>
      <c r="L1155" s="150">
        <v>265</v>
      </c>
      <c r="M1155" s="150">
        <v>4629.4125000000004</v>
      </c>
      <c r="N1155" s="150">
        <v>550</v>
      </c>
      <c r="O1155" s="150">
        <v>525</v>
      </c>
      <c r="P1155" s="150">
        <v>0</v>
      </c>
      <c r="Q1155" s="150">
        <v>37.929079999999999</v>
      </c>
      <c r="R1155" s="150">
        <v>276.22245496978491</v>
      </c>
      <c r="S1155" s="150">
        <v>5176.8831304732512</v>
      </c>
      <c r="T1155" s="150">
        <v>0</v>
      </c>
      <c r="U1155" s="150"/>
      <c r="V1155" s="150">
        <v>325</v>
      </c>
      <c r="W1155" s="150">
        <v>969</v>
      </c>
      <c r="X1155" s="150">
        <v>1127.04856</v>
      </c>
      <c r="Y1155" s="150">
        <v>6932</v>
      </c>
      <c r="Z1155" s="150">
        <v>750.12800000000004</v>
      </c>
      <c r="AA1155" s="150">
        <v>15313.119076239251</v>
      </c>
      <c r="AB1155" s="150">
        <v>0</v>
      </c>
      <c r="AC1155" s="150">
        <v>169</v>
      </c>
      <c r="AD1155" s="150">
        <v>1474.7460000000001</v>
      </c>
      <c r="AE1155" s="150">
        <v>1020</v>
      </c>
      <c r="AF1155" s="150">
        <v>2787.8760000000002</v>
      </c>
      <c r="AG1155" s="150">
        <v>34546</v>
      </c>
      <c r="AH1155" s="150">
        <v>4127.2388999575123</v>
      </c>
      <c r="AI1155" s="150">
        <v>1319.88</v>
      </c>
      <c r="AJ1155" s="150">
        <v>6355.4110398021803</v>
      </c>
      <c r="AK1155" s="150"/>
      <c r="AL1155" s="150">
        <v>95461.1328125</v>
      </c>
      <c r="AM1155" s="150">
        <v>75935.0859375</v>
      </c>
      <c r="AN1155" s="150">
        <v>19526.044921875</v>
      </c>
      <c r="AO1155" s="5" t="s">
        <v>2009</v>
      </c>
    </row>
    <row r="1156" spans="1:41" ht="14.25" x14ac:dyDescent="0.45">
      <c r="A1156" s="150">
        <v>2016</v>
      </c>
      <c r="B1156" s="5" t="s">
        <v>1476</v>
      </c>
      <c r="C1156" s="5" t="s">
        <v>171</v>
      </c>
      <c r="D1156" s="5" t="s">
        <v>84</v>
      </c>
      <c r="E1156" s="5" t="s">
        <v>261</v>
      </c>
      <c r="F1156" s="5" t="s">
        <v>261</v>
      </c>
      <c r="G1156" s="5" t="s">
        <v>88</v>
      </c>
      <c r="H1156" s="5" t="s">
        <v>131</v>
      </c>
      <c r="I1156" s="150">
        <v>2048</v>
      </c>
      <c r="J1156" s="150">
        <v>4217</v>
      </c>
      <c r="K1156" s="150">
        <v>212</v>
      </c>
      <c r="L1156" s="150">
        <v>265</v>
      </c>
      <c r="M1156" s="150">
        <v>734.99999999999989</v>
      </c>
      <c r="N1156" s="150">
        <v>550</v>
      </c>
      <c r="O1156" s="150">
        <v>75.382343749999976</v>
      </c>
      <c r="P1156" s="150">
        <v>0</v>
      </c>
      <c r="Q1156" s="150">
        <v>66</v>
      </c>
      <c r="R1156" s="150">
        <v>678.20692447058798</v>
      </c>
      <c r="S1156" s="150">
        <v>6304</v>
      </c>
      <c r="T1156" s="150">
        <v>0</v>
      </c>
      <c r="U1156" s="150"/>
      <c r="V1156" s="150">
        <v>105</v>
      </c>
      <c r="W1156" s="150">
        <v>953.22799999999995</v>
      </c>
      <c r="X1156" s="150">
        <v>1177.7687912399999</v>
      </c>
      <c r="Y1156" s="150">
        <v>6123</v>
      </c>
      <c r="Z1156" s="150">
        <v>994.5</v>
      </c>
      <c r="AA1156" s="150">
        <v>15623.8542713568</v>
      </c>
      <c r="AB1156" s="150">
        <v>0</v>
      </c>
      <c r="AC1156" s="150">
        <v>169.071828125</v>
      </c>
      <c r="AD1156" s="150">
        <v>1943.011158</v>
      </c>
      <c r="AE1156" s="150">
        <v>1025</v>
      </c>
      <c r="AF1156" s="150">
        <v>5416.405632</v>
      </c>
      <c r="AG1156" s="150">
        <v>27862.797233029421</v>
      </c>
      <c r="AH1156" s="150">
        <v>4317.4466549375011</v>
      </c>
      <c r="AI1156" s="150">
        <v>1582</v>
      </c>
      <c r="AJ1156" s="150">
        <v>4383.3137560493569</v>
      </c>
      <c r="AK1156" s="150"/>
      <c r="AL1156" s="150">
        <v>86826.984375</v>
      </c>
      <c r="AM1156" s="150">
        <v>69527.1484375</v>
      </c>
      <c r="AN1156" s="150">
        <v>17299.8359375</v>
      </c>
      <c r="AO1156" s="5" t="s">
        <v>2011</v>
      </c>
    </row>
    <row r="1157" spans="1:41" ht="14.25" x14ac:dyDescent="0.45">
      <c r="A1157" s="150">
        <v>2016</v>
      </c>
      <c r="B1157" s="5" t="s">
        <v>1476</v>
      </c>
      <c r="C1157" s="5" t="s">
        <v>171</v>
      </c>
      <c r="D1157" s="5" t="s">
        <v>84</v>
      </c>
      <c r="E1157" s="5" t="s">
        <v>264</v>
      </c>
      <c r="F1157" s="5" t="s">
        <v>264</v>
      </c>
      <c r="G1157" s="5" t="s">
        <v>88</v>
      </c>
      <c r="H1157" s="5" t="s">
        <v>131</v>
      </c>
      <c r="I1157" s="150"/>
      <c r="J1157" s="150"/>
      <c r="K1157" s="150">
        <v>53</v>
      </c>
      <c r="L1157" s="150"/>
      <c r="M1157" s="150">
        <v>0</v>
      </c>
      <c r="N1157" s="150">
        <v>0</v>
      </c>
      <c r="O1157" s="150">
        <v>269.22265625</v>
      </c>
      <c r="P1157" s="150">
        <v>0</v>
      </c>
      <c r="Q1157" s="150">
        <v>0</v>
      </c>
      <c r="R1157" s="150">
        <v>0</v>
      </c>
      <c r="S1157" s="150">
        <v>0</v>
      </c>
      <c r="T1157" s="150">
        <v>538.4453125</v>
      </c>
      <c r="U1157" s="150"/>
      <c r="V1157" s="150">
        <v>105</v>
      </c>
      <c r="W1157" s="150">
        <v>620</v>
      </c>
      <c r="X1157" s="150">
        <v>147.22109890499999</v>
      </c>
      <c r="Y1157" s="150">
        <v>0</v>
      </c>
      <c r="Z1157" s="150">
        <v>0</v>
      </c>
      <c r="AA1157" s="150">
        <v>0</v>
      </c>
      <c r="AB1157" s="150">
        <v>0</v>
      </c>
      <c r="AC1157" s="150">
        <v>0</v>
      </c>
      <c r="AD1157" s="150">
        <v>0</v>
      </c>
      <c r="AE1157" s="150">
        <v>525.3125</v>
      </c>
      <c r="AF1157" s="150"/>
      <c r="AG1157" s="150">
        <v>0</v>
      </c>
      <c r="AH1157" s="150">
        <v>0</v>
      </c>
      <c r="AI1157" s="150">
        <v>0</v>
      </c>
      <c r="AJ1157" s="150">
        <v>0</v>
      </c>
      <c r="AK1157" s="150"/>
      <c r="AL1157" s="150">
        <v>2258.20166015625</v>
      </c>
      <c r="AM1157" s="150">
        <v>630.3125</v>
      </c>
      <c r="AN1157" s="150">
        <v>1627.8890380859375</v>
      </c>
      <c r="AO1157" s="5" t="s">
        <v>2012</v>
      </c>
    </row>
    <row r="1158" spans="1:41" ht="14.25" x14ac:dyDescent="0.45">
      <c r="A1158" s="150">
        <v>2016</v>
      </c>
      <c r="B1158" s="5" t="s">
        <v>1478</v>
      </c>
      <c r="C1158" s="5" t="s">
        <v>171</v>
      </c>
      <c r="D1158" s="5" t="s">
        <v>84</v>
      </c>
      <c r="E1158" s="5" t="s">
        <v>264</v>
      </c>
      <c r="F1158" s="5" t="s">
        <v>264</v>
      </c>
      <c r="G1158" s="5" t="s">
        <v>88</v>
      </c>
      <c r="H1158" s="5" t="s">
        <v>131</v>
      </c>
      <c r="I1158" s="150">
        <v>0</v>
      </c>
      <c r="J1158" s="150"/>
      <c r="K1158" s="150"/>
      <c r="L1158" s="150">
        <v>0</v>
      </c>
      <c r="M1158" s="150">
        <v>0</v>
      </c>
      <c r="N1158" s="150">
        <v>0</v>
      </c>
      <c r="O1158" s="150">
        <v>203.06</v>
      </c>
      <c r="P1158" s="150">
        <v>0</v>
      </c>
      <c r="Q1158" s="150">
        <v>0</v>
      </c>
      <c r="R1158" s="150">
        <v>238.0284825728873</v>
      </c>
      <c r="S1158" s="150">
        <v>0</v>
      </c>
      <c r="T1158" s="150">
        <v>0</v>
      </c>
      <c r="U1158" s="150">
        <v>30</v>
      </c>
      <c r="V1158" s="150">
        <v>53</v>
      </c>
      <c r="W1158" s="150">
        <v>0</v>
      </c>
      <c r="X1158" s="150">
        <v>207.21199559999999</v>
      </c>
      <c r="Y1158" s="150">
        <v>0</v>
      </c>
      <c r="Z1158" s="150">
        <v>0</v>
      </c>
      <c r="AA1158" s="150">
        <v>0</v>
      </c>
      <c r="AB1158" s="150">
        <v>0</v>
      </c>
      <c r="AC1158" s="150"/>
      <c r="AD1158" s="150"/>
      <c r="AE1158" s="150">
        <v>25.52201091234425</v>
      </c>
      <c r="AF1158" s="150"/>
      <c r="AG1158" s="150"/>
      <c r="AH1158" s="150">
        <v>0</v>
      </c>
      <c r="AI1158" s="150">
        <v>0</v>
      </c>
      <c r="AJ1158" s="150">
        <v>0</v>
      </c>
      <c r="AK1158" s="150"/>
      <c r="AL1158" s="150">
        <v>756.822509765625</v>
      </c>
      <c r="AM1158" s="150">
        <v>346.55050659179688</v>
      </c>
      <c r="AN1158" s="150">
        <v>410.27200317382813</v>
      </c>
      <c r="AO1158" s="5" t="s">
        <v>2014</v>
      </c>
    </row>
    <row r="1159" spans="1:41" ht="14.25" x14ac:dyDescent="0.45">
      <c r="A1159" s="150">
        <v>2016</v>
      </c>
      <c r="B1159" s="5" t="s">
        <v>1477</v>
      </c>
      <c r="C1159" s="5" t="s">
        <v>171</v>
      </c>
      <c r="D1159" s="5" t="s">
        <v>84</v>
      </c>
      <c r="E1159" s="5" t="s">
        <v>264</v>
      </c>
      <c r="F1159" s="5" t="s">
        <v>264</v>
      </c>
      <c r="G1159" s="5" t="s">
        <v>88</v>
      </c>
      <c r="H1159" s="5" t="s">
        <v>131</v>
      </c>
      <c r="I1159" s="150">
        <v>0</v>
      </c>
      <c r="J1159" s="150"/>
      <c r="K1159" s="150"/>
      <c r="L1159" s="150">
        <v>0</v>
      </c>
      <c r="M1159" s="150">
        <v>0</v>
      </c>
      <c r="N1159" s="150">
        <v>0</v>
      </c>
      <c r="O1159" s="150">
        <v>210</v>
      </c>
      <c r="P1159" s="150">
        <v>0</v>
      </c>
      <c r="Q1159" s="150">
        <v>0</v>
      </c>
      <c r="R1159" s="150"/>
      <c r="S1159" s="150">
        <v>0</v>
      </c>
      <c r="T1159" s="150">
        <v>538.4453125</v>
      </c>
      <c r="U1159" s="150"/>
      <c r="V1159" s="150">
        <v>126</v>
      </c>
      <c r="W1159" s="150"/>
      <c r="X1159" s="150">
        <v>140.88106999999999</v>
      </c>
      <c r="Y1159" s="150">
        <v>0</v>
      </c>
      <c r="Z1159" s="150"/>
      <c r="AA1159" s="150">
        <v>0</v>
      </c>
      <c r="AB1159" s="150">
        <v>0</v>
      </c>
      <c r="AC1159" s="150"/>
      <c r="AD1159" s="150">
        <v>0</v>
      </c>
      <c r="AE1159" s="150">
        <v>50</v>
      </c>
      <c r="AF1159" s="150"/>
      <c r="AG1159" s="150">
        <v>0</v>
      </c>
      <c r="AH1159" s="150">
        <v>0</v>
      </c>
      <c r="AI1159" s="150">
        <v>0</v>
      </c>
      <c r="AJ1159" s="150">
        <v>0</v>
      </c>
      <c r="AK1159" s="150"/>
      <c r="AL1159" s="150">
        <v>1065.326416015625</v>
      </c>
      <c r="AM1159" s="150">
        <v>176</v>
      </c>
      <c r="AN1159" s="150">
        <v>889.32635498046875</v>
      </c>
      <c r="AO1159" s="5" t="s">
        <v>2013</v>
      </c>
    </row>
    <row r="1160" spans="1:41" ht="14.25" x14ac:dyDescent="0.45">
      <c r="A1160" s="150">
        <v>2016</v>
      </c>
      <c r="B1160" s="5" t="s">
        <v>582</v>
      </c>
      <c r="C1160" s="5" t="s">
        <v>171</v>
      </c>
      <c r="D1160" s="5" t="s">
        <v>84</v>
      </c>
      <c r="E1160" s="5" t="s">
        <v>264</v>
      </c>
      <c r="F1160" s="5" t="s">
        <v>264</v>
      </c>
      <c r="G1160" s="5" t="s">
        <v>88</v>
      </c>
      <c r="H1160" s="5" t="s">
        <v>131</v>
      </c>
      <c r="I1160" s="150">
        <v>0</v>
      </c>
      <c r="J1160" s="150"/>
      <c r="K1160" s="150"/>
      <c r="L1160" s="150">
        <v>0</v>
      </c>
      <c r="M1160" s="150">
        <v>0</v>
      </c>
      <c r="N1160" s="150">
        <v>0</v>
      </c>
      <c r="O1160" s="150">
        <v>200</v>
      </c>
      <c r="P1160" s="150">
        <v>0</v>
      </c>
      <c r="Q1160" s="150">
        <v>0</v>
      </c>
      <c r="R1160" s="150">
        <v>350</v>
      </c>
      <c r="S1160" s="150">
        <v>0</v>
      </c>
      <c r="T1160" s="150">
        <v>0</v>
      </c>
      <c r="U1160" s="150"/>
      <c r="V1160" s="150">
        <v>205</v>
      </c>
      <c r="W1160" s="150">
        <v>0</v>
      </c>
      <c r="X1160" s="150">
        <v>223.69800000000001</v>
      </c>
      <c r="Y1160" s="150">
        <v>0</v>
      </c>
      <c r="Z1160" s="150"/>
      <c r="AA1160" s="150">
        <v>0</v>
      </c>
      <c r="AB1160" s="150"/>
      <c r="AC1160" s="150">
        <v>0</v>
      </c>
      <c r="AD1160" s="150"/>
      <c r="AE1160" s="150">
        <v>10</v>
      </c>
      <c r="AF1160" s="150">
        <v>0</v>
      </c>
      <c r="AG1160" s="150"/>
      <c r="AH1160" s="150"/>
      <c r="AI1160" s="150"/>
      <c r="AJ1160" s="150">
        <v>0</v>
      </c>
      <c r="AK1160" s="150"/>
      <c r="AL1160" s="150">
        <v>988.697998046875</v>
      </c>
      <c r="AM1160" s="150">
        <v>565</v>
      </c>
      <c r="AN1160" s="150">
        <v>423.697998046875</v>
      </c>
      <c r="AO1160" s="5" t="s">
        <v>692</v>
      </c>
    </row>
    <row r="1161" spans="1:41" ht="14.25" x14ac:dyDescent="0.45">
      <c r="A1161" s="150">
        <v>2016</v>
      </c>
      <c r="B1161" s="5" t="s">
        <v>1476</v>
      </c>
      <c r="C1161" s="5" t="s">
        <v>4979</v>
      </c>
      <c r="D1161" s="5" t="s">
        <v>84</v>
      </c>
      <c r="E1161" s="5" t="s">
        <v>95</v>
      </c>
      <c r="F1161" s="5" t="s">
        <v>4981</v>
      </c>
      <c r="G1161" s="5" t="s">
        <v>87</v>
      </c>
      <c r="H1161" s="5" t="s">
        <v>131</v>
      </c>
      <c r="I1161" s="150"/>
      <c r="J1161" s="150"/>
      <c r="K1161" s="150"/>
      <c r="L1161" s="150"/>
      <c r="M1161" s="150"/>
      <c r="N1161" s="150"/>
      <c r="O1161" s="150"/>
      <c r="P1161" s="150"/>
      <c r="Q1161" s="150"/>
      <c r="R1161" s="150"/>
      <c r="S1161" s="150"/>
      <c r="T1161" s="150"/>
      <c r="U1161" s="150"/>
      <c r="V1161" s="150"/>
      <c r="W1161" s="150"/>
      <c r="X1161" s="150"/>
      <c r="Y1161" s="150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>
        <v>0</v>
      </c>
      <c r="AM1161" s="150">
        <v>0</v>
      </c>
      <c r="AN1161" s="150">
        <v>0</v>
      </c>
      <c r="AO1161" s="5" t="s">
        <v>5080</v>
      </c>
    </row>
    <row r="1162" spans="1:41" ht="14.25" x14ac:dyDescent="0.45">
      <c r="A1162" s="150">
        <v>2016</v>
      </c>
      <c r="B1162" s="5" t="s">
        <v>582</v>
      </c>
      <c r="C1162" s="5" t="s">
        <v>4979</v>
      </c>
      <c r="D1162" s="5" t="s">
        <v>84</v>
      </c>
      <c r="E1162" s="5" t="s">
        <v>95</v>
      </c>
      <c r="F1162" s="5" t="s">
        <v>236</v>
      </c>
      <c r="G1162" s="5" t="s">
        <v>87</v>
      </c>
      <c r="H1162" s="5" t="s">
        <v>131</v>
      </c>
      <c r="I1162" s="150">
        <v>424.50927827025157</v>
      </c>
      <c r="J1162" s="150"/>
      <c r="K1162" s="150"/>
      <c r="L1162" s="150"/>
      <c r="M1162" s="150">
        <v>0</v>
      </c>
      <c r="N1162" s="150">
        <v>0</v>
      </c>
      <c r="O1162" s="150">
        <v>0</v>
      </c>
      <c r="P1162" s="150">
        <v>0</v>
      </c>
      <c r="Q1162" s="150">
        <v>0</v>
      </c>
      <c r="R1162" s="150"/>
      <c r="S1162" s="150">
        <v>59.52560394973144</v>
      </c>
      <c r="T1162" s="150">
        <v>0</v>
      </c>
      <c r="U1162" s="150"/>
      <c r="V1162" s="150">
        <v>13.397615113601494</v>
      </c>
      <c r="W1162" s="150"/>
      <c r="X1162" s="150"/>
      <c r="Y1162" s="150">
        <v>0</v>
      </c>
      <c r="Z1162" s="150"/>
      <c r="AA1162" s="150"/>
      <c r="AB1162" s="150"/>
      <c r="AC1162" s="150">
        <v>0</v>
      </c>
      <c r="AD1162" s="150"/>
      <c r="AE1162" s="150"/>
      <c r="AF1162" s="150">
        <v>0</v>
      </c>
      <c r="AG1162" s="150"/>
      <c r="AH1162" s="150"/>
      <c r="AI1162" s="150">
        <v>0</v>
      </c>
      <c r="AJ1162" s="150">
        <v>0</v>
      </c>
      <c r="AK1162" s="150"/>
      <c r="AL1162" s="150">
        <v>497.4324951171875</v>
      </c>
      <c r="AM1162" s="150">
        <v>437.90689086914063</v>
      </c>
      <c r="AN1162" s="150">
        <v>59.525604248046875</v>
      </c>
      <c r="AO1162" s="5" t="s">
        <v>5082</v>
      </c>
    </row>
    <row r="1163" spans="1:41" ht="14.25" x14ac:dyDescent="0.45">
      <c r="A1163" s="150">
        <v>2016</v>
      </c>
      <c r="B1163" s="5" t="s">
        <v>1478</v>
      </c>
      <c r="C1163" s="5" t="s">
        <v>4979</v>
      </c>
      <c r="D1163" s="5" t="s">
        <v>84</v>
      </c>
      <c r="E1163" s="5" t="s">
        <v>95</v>
      </c>
      <c r="F1163" s="5" t="s">
        <v>236</v>
      </c>
      <c r="G1163" s="5" t="s">
        <v>87</v>
      </c>
      <c r="H1163" s="5" t="s">
        <v>131</v>
      </c>
      <c r="I1163" s="150">
        <v>963.45985756574078</v>
      </c>
      <c r="J1163" s="150"/>
      <c r="K1163" s="150"/>
      <c r="L1163" s="150">
        <v>93.725781111156962</v>
      </c>
      <c r="M1163" s="150"/>
      <c r="N1163" s="150">
        <v>0</v>
      </c>
      <c r="O1163" s="150">
        <v>0</v>
      </c>
      <c r="P1163" s="150"/>
      <c r="Q1163" s="150"/>
      <c r="R1163" s="150"/>
      <c r="S1163" s="150">
        <v>62.180361068601854</v>
      </c>
      <c r="T1163" s="150"/>
      <c r="U1163" s="150"/>
      <c r="V1163" s="150">
        <v>54.119943893042354</v>
      </c>
      <c r="W1163" s="150"/>
      <c r="X1163" s="150"/>
      <c r="Y1163" s="150">
        <v>0</v>
      </c>
      <c r="Z1163" s="150"/>
      <c r="AA1163" s="150">
        <v>0</v>
      </c>
      <c r="AB1163" s="150"/>
      <c r="AC1163" s="150"/>
      <c r="AD1163" s="150">
        <v>852.10124427343283</v>
      </c>
      <c r="AE1163" s="150"/>
      <c r="AF1163" s="150"/>
      <c r="AG1163" s="150"/>
      <c r="AH1163" s="150">
        <v>0</v>
      </c>
      <c r="AI1163" s="150">
        <v>0</v>
      </c>
      <c r="AJ1163" s="150">
        <v>0</v>
      </c>
      <c r="AK1163" s="150"/>
      <c r="AL1163" s="150">
        <v>2025.5872802734375</v>
      </c>
      <c r="AM1163" s="150">
        <v>1111.3056640625</v>
      </c>
      <c r="AN1163" s="150">
        <v>914.2816162109375</v>
      </c>
      <c r="AO1163" s="5" t="s">
        <v>5081</v>
      </c>
    </row>
    <row r="1164" spans="1:41" ht="14.25" x14ac:dyDescent="0.45">
      <c r="A1164" s="150">
        <v>2016</v>
      </c>
      <c r="B1164" s="5" t="s">
        <v>1476</v>
      </c>
      <c r="C1164" s="5" t="s">
        <v>4979</v>
      </c>
      <c r="D1164" s="5" t="s">
        <v>84</v>
      </c>
      <c r="E1164" s="5" t="s">
        <v>95</v>
      </c>
      <c r="F1164" s="5" t="s">
        <v>236</v>
      </c>
      <c r="G1164" s="5" t="s">
        <v>87</v>
      </c>
      <c r="H1164" s="5" t="s">
        <v>131</v>
      </c>
      <c r="I1164" s="150">
        <v>1236.3193178034348</v>
      </c>
      <c r="J1164" s="150"/>
      <c r="K1164" s="150">
        <v>54.436434609954937</v>
      </c>
      <c r="L1164" s="150"/>
      <c r="M1164" s="150">
        <v>0</v>
      </c>
      <c r="N1164" s="150">
        <v>0</v>
      </c>
      <c r="O1164" s="150"/>
      <c r="P1164" s="150">
        <v>0</v>
      </c>
      <c r="Q1164" s="150"/>
      <c r="R1164" s="150">
        <v>0</v>
      </c>
      <c r="S1164" s="150">
        <v>0</v>
      </c>
      <c r="T1164" s="150"/>
      <c r="U1164" s="150"/>
      <c r="V1164" s="150">
        <v>0</v>
      </c>
      <c r="W1164" s="150"/>
      <c r="X1164" s="150">
        <v>477.89015295686551</v>
      </c>
      <c r="Y1164" s="150"/>
      <c r="Z1164" s="150">
        <v>0</v>
      </c>
      <c r="AA1164" s="150">
        <v>0</v>
      </c>
      <c r="AB1164" s="150">
        <v>0</v>
      </c>
      <c r="AC1164" s="150"/>
      <c r="AD1164" s="150">
        <v>0</v>
      </c>
      <c r="AE1164" s="150"/>
      <c r="AF1164" s="150"/>
      <c r="AG1164" s="150">
        <v>0</v>
      </c>
      <c r="AH1164" s="150">
        <v>0</v>
      </c>
      <c r="AI1164" s="150">
        <v>0</v>
      </c>
      <c r="AJ1164" s="150"/>
      <c r="AK1164" s="150"/>
      <c r="AL1164" s="150">
        <v>1768.6458740234375</v>
      </c>
      <c r="AM1164" s="150">
        <v>1236.3193359375</v>
      </c>
      <c r="AN1164" s="150">
        <v>532.32659912109375</v>
      </c>
      <c r="AO1164" s="5" t="s">
        <v>5083</v>
      </c>
    </row>
    <row r="1165" spans="1:41" ht="14.25" x14ac:dyDescent="0.45">
      <c r="A1165" s="150">
        <v>2016</v>
      </c>
      <c r="B1165" s="5" t="s">
        <v>1477</v>
      </c>
      <c r="C1165" s="5" t="s">
        <v>4979</v>
      </c>
      <c r="D1165" s="5" t="s">
        <v>84</v>
      </c>
      <c r="E1165" s="5" t="s">
        <v>95</v>
      </c>
      <c r="F1165" s="5" t="s">
        <v>236</v>
      </c>
      <c r="G1165" s="5" t="s">
        <v>87</v>
      </c>
      <c r="H1165" s="5" t="s">
        <v>131</v>
      </c>
      <c r="I1165" s="150">
        <v>812.47327225947242</v>
      </c>
      <c r="J1165" s="150"/>
      <c r="K1165" s="150"/>
      <c r="L1165" s="150"/>
      <c r="M1165" s="150">
        <v>0</v>
      </c>
      <c r="N1165" s="150">
        <v>0</v>
      </c>
      <c r="O1165" s="150">
        <v>533.57498375368789</v>
      </c>
      <c r="P1165" s="150">
        <v>0</v>
      </c>
      <c r="Q1165" s="150">
        <v>0</v>
      </c>
      <c r="R1165" s="150"/>
      <c r="S1165" s="150">
        <v>67.971724512024522</v>
      </c>
      <c r="T1165" s="150"/>
      <c r="U1165" s="150"/>
      <c r="V1165" s="150">
        <v>83.000553028351447</v>
      </c>
      <c r="W1165" s="150"/>
      <c r="X1165" s="150"/>
      <c r="Y1165" s="150">
        <v>2211.3718771125064</v>
      </c>
      <c r="Z1165" s="150"/>
      <c r="AA1165" s="150">
        <v>0</v>
      </c>
      <c r="AB1165" s="150"/>
      <c r="AC1165" s="150"/>
      <c r="AD1165" s="150">
        <v>0</v>
      </c>
      <c r="AE1165" s="150"/>
      <c r="AF1165" s="150"/>
      <c r="AG1165" s="150">
        <v>0</v>
      </c>
      <c r="AH1165" s="150">
        <v>0</v>
      </c>
      <c r="AI1165" s="150">
        <v>0</v>
      </c>
      <c r="AJ1165" s="150">
        <v>0</v>
      </c>
      <c r="AK1165" s="150"/>
      <c r="AL1165" s="150">
        <v>3708.392333984375</v>
      </c>
      <c r="AM1165" s="150">
        <v>3106.845703125</v>
      </c>
      <c r="AN1165" s="150">
        <v>601.5467529296875</v>
      </c>
      <c r="AO1165" s="5" t="s">
        <v>5084</v>
      </c>
    </row>
    <row r="1166" spans="1:41" ht="14.25" x14ac:dyDescent="0.45">
      <c r="A1166" s="150">
        <v>2016</v>
      </c>
      <c r="B1166" s="5" t="s">
        <v>582</v>
      </c>
      <c r="C1166" s="5" t="s">
        <v>4979</v>
      </c>
      <c r="D1166" s="5" t="s">
        <v>84</v>
      </c>
      <c r="E1166" s="5" t="s">
        <v>95</v>
      </c>
      <c r="F1166" s="5" t="s">
        <v>188</v>
      </c>
      <c r="G1166" s="5" t="s">
        <v>87</v>
      </c>
      <c r="H1166" s="5" t="s">
        <v>131</v>
      </c>
      <c r="I1166" s="150">
        <v>334.94037784003734</v>
      </c>
      <c r="J1166" s="150">
        <v>803.85690681608969</v>
      </c>
      <c r="K1166" s="150">
        <v>44.658717045338314</v>
      </c>
      <c r="L1166" s="150"/>
      <c r="M1166" s="150">
        <v>323.77569857870282</v>
      </c>
      <c r="N1166" s="150">
        <v>868.61204653183029</v>
      </c>
      <c r="O1166" s="150">
        <v>224.41005315282504</v>
      </c>
      <c r="P1166" s="150">
        <v>158.51946555620677</v>
      </c>
      <c r="Q1166" s="150">
        <v>0</v>
      </c>
      <c r="R1166" s="150"/>
      <c r="S1166" s="150">
        <v>1669.6967634873306</v>
      </c>
      <c r="T1166" s="150">
        <v>0</v>
      </c>
      <c r="U1166" s="150"/>
      <c r="V1166" s="150">
        <v>0</v>
      </c>
      <c r="W1166" s="150">
        <v>344.43035521217178</v>
      </c>
      <c r="X1166" s="150">
        <v>207.81375743085118</v>
      </c>
      <c r="Y1166" s="150">
        <v>2980.3281730134181</v>
      </c>
      <c r="Z1166" s="150">
        <v>11.164679261334578</v>
      </c>
      <c r="AA1166" s="150">
        <v>5928.730694950018</v>
      </c>
      <c r="AB1166" s="150"/>
      <c r="AC1166" s="150">
        <v>0</v>
      </c>
      <c r="AD1166" s="150">
        <v>0</v>
      </c>
      <c r="AE1166" s="150">
        <v>1030.4998958211816</v>
      </c>
      <c r="AF1166" s="150">
        <v>1449.7491647447478</v>
      </c>
      <c r="AG1166" s="150">
        <v>9488.8609042082589</v>
      </c>
      <c r="AH1166" s="150">
        <v>1350.5665934336319</v>
      </c>
      <c r="AI1166" s="150"/>
      <c r="AJ1166" s="150">
        <v>287.85530803890873</v>
      </c>
      <c r="AK1166" s="150"/>
      <c r="AL1166" s="150">
        <v>27508.46875</v>
      </c>
      <c r="AM1166" s="150">
        <v>23343.1171875</v>
      </c>
      <c r="AN1166" s="150">
        <v>4165.35205078125</v>
      </c>
      <c r="AO1166" s="5" t="s">
        <v>5085</v>
      </c>
    </row>
    <row r="1167" spans="1:41" ht="14.25" x14ac:dyDescent="0.45">
      <c r="A1167" s="150">
        <v>2016</v>
      </c>
      <c r="B1167" s="5" t="s">
        <v>1477</v>
      </c>
      <c r="C1167" s="5" t="s">
        <v>4979</v>
      </c>
      <c r="D1167" s="5" t="s">
        <v>84</v>
      </c>
      <c r="E1167" s="5" t="s">
        <v>95</v>
      </c>
      <c r="F1167" s="5" t="s">
        <v>188</v>
      </c>
      <c r="G1167" s="5" t="s">
        <v>87</v>
      </c>
      <c r="H1167" s="5" t="s">
        <v>131</v>
      </c>
      <c r="I1167" s="150">
        <v>355.71665583579193</v>
      </c>
      <c r="J1167" s="150">
        <v>0</v>
      </c>
      <c r="K1167" s="150"/>
      <c r="L1167" s="150"/>
      <c r="M1167" s="150">
        <v>1033.0604546564457</v>
      </c>
      <c r="N1167" s="150">
        <v>949.52632664434054</v>
      </c>
      <c r="O1167" s="150">
        <v>442.27437542250129</v>
      </c>
      <c r="P1167" s="150">
        <v>700.39186667444085</v>
      </c>
      <c r="Q1167" s="150">
        <v>0</v>
      </c>
      <c r="R1167" s="150"/>
      <c r="S1167" s="150">
        <v>1457.993643106952</v>
      </c>
      <c r="T1167" s="150">
        <v>0</v>
      </c>
      <c r="U1167" s="150">
        <v>0</v>
      </c>
      <c r="V1167" s="150">
        <v>0</v>
      </c>
      <c r="W1167" s="150">
        <v>0</v>
      </c>
      <c r="X1167" s="150">
        <v>335.55937867176374</v>
      </c>
      <c r="Y1167" s="150">
        <v>5265.1519385753354</v>
      </c>
      <c r="Z1167" s="150"/>
      <c r="AA1167" s="150">
        <v>1008.1127964781045</v>
      </c>
      <c r="AB1167" s="150"/>
      <c r="AC1167" s="150">
        <v>0</v>
      </c>
      <c r="AD1167" s="150">
        <v>0</v>
      </c>
      <c r="AE1167" s="150">
        <v>40.314554328056417</v>
      </c>
      <c r="AF1167" s="150">
        <v>1728.3924910493943</v>
      </c>
      <c r="AG1167" s="150">
        <v>15825.834018134383</v>
      </c>
      <c r="AH1167" s="150">
        <v>1828.0912691949322</v>
      </c>
      <c r="AI1167" s="150">
        <v>0</v>
      </c>
      <c r="AJ1167" s="150">
        <v>2199.0069824383327</v>
      </c>
      <c r="AK1167" s="150"/>
      <c r="AL1167" s="150">
        <v>33169.4296875</v>
      </c>
      <c r="AM1167" s="150">
        <v>28072.44921875</v>
      </c>
      <c r="AN1167" s="150">
        <v>5096.97900390625</v>
      </c>
      <c r="AO1167" s="5" t="s">
        <v>5086</v>
      </c>
    </row>
    <row r="1168" spans="1:41" ht="14.25" x14ac:dyDescent="0.45">
      <c r="A1168" s="150">
        <v>2016</v>
      </c>
      <c r="B1168" s="5" t="s">
        <v>1478</v>
      </c>
      <c r="C1168" s="5" t="s">
        <v>4979</v>
      </c>
      <c r="D1168" s="5" t="s">
        <v>84</v>
      </c>
      <c r="E1168" s="5" t="s">
        <v>95</v>
      </c>
      <c r="F1168" s="5" t="s">
        <v>188</v>
      </c>
      <c r="G1168" s="5" t="s">
        <v>87</v>
      </c>
      <c r="H1168" s="5" t="s">
        <v>131</v>
      </c>
      <c r="I1168" s="150">
        <v>345.44645038112139</v>
      </c>
      <c r="J1168" s="150"/>
      <c r="K1168" s="150"/>
      <c r="L1168" s="150"/>
      <c r="M1168" s="150">
        <v>1093.9137595402178</v>
      </c>
      <c r="N1168" s="150">
        <v>108.25025117959615</v>
      </c>
      <c r="O1168" s="150">
        <v>227.99465725154013</v>
      </c>
      <c r="P1168" s="150">
        <v>191.61232461050119</v>
      </c>
      <c r="Q1168" s="150">
        <v>1042.1919926491198</v>
      </c>
      <c r="R1168" s="150"/>
      <c r="S1168" s="150">
        <v>1305.9603056658295</v>
      </c>
      <c r="T1168" s="150"/>
      <c r="U1168" s="150">
        <v>0</v>
      </c>
      <c r="V1168" s="150">
        <v>1243.607221372037</v>
      </c>
      <c r="W1168" s="150">
        <v>0</v>
      </c>
      <c r="X1168" s="150"/>
      <c r="Y1168" s="150">
        <v>3073.8121064341581</v>
      </c>
      <c r="Z1168" s="150">
        <v>969.33943634786169</v>
      </c>
      <c r="AA1168" s="150">
        <v>569.72907516937084</v>
      </c>
      <c r="AB1168" s="150"/>
      <c r="AC1168" s="150">
        <v>0</v>
      </c>
      <c r="AD1168" s="150">
        <v>0</v>
      </c>
      <c r="AE1168" s="150">
        <v>779.48552168290121</v>
      </c>
      <c r="AF1168" s="150">
        <v>1252.5013024077412</v>
      </c>
      <c r="AG1168" s="150">
        <v>11742.626798713774</v>
      </c>
      <c r="AH1168" s="150">
        <v>1371.6469482057996</v>
      </c>
      <c r="AI1168" s="150"/>
      <c r="AJ1168" s="150">
        <v>0</v>
      </c>
      <c r="AK1168" s="150"/>
      <c r="AL1168" s="150">
        <v>25318.1171875</v>
      </c>
      <c r="AM1168" s="150">
        <v>21318.6015625</v>
      </c>
      <c r="AN1168" s="150">
        <v>3999.515625</v>
      </c>
      <c r="AO1168" s="5" t="s">
        <v>5088</v>
      </c>
    </row>
    <row r="1169" spans="1:41" ht="14.25" x14ac:dyDescent="0.45">
      <c r="A1169" s="150">
        <v>2016</v>
      </c>
      <c r="B1169" s="5" t="s">
        <v>1476</v>
      </c>
      <c r="C1169" s="5" t="s">
        <v>4979</v>
      </c>
      <c r="D1169" s="5" t="s">
        <v>84</v>
      </c>
      <c r="E1169" s="5" t="s">
        <v>95</v>
      </c>
      <c r="F1169" s="5" t="s">
        <v>188</v>
      </c>
      <c r="G1169" s="5" t="s">
        <v>87</v>
      </c>
      <c r="H1169" s="5" t="s">
        <v>131</v>
      </c>
      <c r="I1169" s="150">
        <v>604.84927344394373</v>
      </c>
      <c r="J1169" s="150">
        <v>1239.9410105600846</v>
      </c>
      <c r="K1169" s="150">
        <v>0</v>
      </c>
      <c r="L1169" s="150"/>
      <c r="M1169" s="150">
        <v>1391.1533289210706</v>
      </c>
      <c r="N1169" s="150">
        <v>33.508649748794483</v>
      </c>
      <c r="O1169" s="150">
        <v>717.65366294123919</v>
      </c>
      <c r="P1169" s="150">
        <v>762.11008453936904</v>
      </c>
      <c r="Q1169" s="150">
        <v>0</v>
      </c>
      <c r="R1169" s="150">
        <v>0</v>
      </c>
      <c r="S1169" s="150">
        <v>1203.6500541534479</v>
      </c>
      <c r="T1169" s="150">
        <v>0</v>
      </c>
      <c r="U1169" s="150">
        <v>0</v>
      </c>
      <c r="V1169" s="150">
        <v>1137.1166340746142</v>
      </c>
      <c r="W1169" s="150">
        <v>0</v>
      </c>
      <c r="X1169" s="150">
        <v>0</v>
      </c>
      <c r="Y1169" s="150">
        <v>4412.9802990470134</v>
      </c>
      <c r="Z1169" s="150">
        <v>8.3469199735264237</v>
      </c>
      <c r="AA1169" s="150">
        <v>964.7920848262271</v>
      </c>
      <c r="AB1169" s="150"/>
      <c r="AC1169" s="150">
        <v>0</v>
      </c>
      <c r="AD1169" s="150">
        <v>0</v>
      </c>
      <c r="AE1169" s="150">
        <v>0</v>
      </c>
      <c r="AF1169" s="150">
        <v>875.82174794683044</v>
      </c>
      <c r="AG1169" s="150">
        <v>11320.248227374346</v>
      </c>
      <c r="AH1169" s="150">
        <v>711.95909770787864</v>
      </c>
      <c r="AI1169" s="150">
        <v>0</v>
      </c>
      <c r="AJ1169" s="150">
        <v>2253.4131230116377</v>
      </c>
      <c r="AK1169" s="150"/>
      <c r="AL1169" s="150">
        <v>27637.544921875</v>
      </c>
      <c r="AM1169" s="150">
        <v>23613.12890625</v>
      </c>
      <c r="AN1169" s="150">
        <v>4024.416015625</v>
      </c>
      <c r="AO1169" s="5" t="s">
        <v>5087</v>
      </c>
    </row>
    <row r="1170" spans="1:41" ht="14.25" x14ac:dyDescent="0.45">
      <c r="A1170" s="150">
        <v>2016</v>
      </c>
      <c r="B1170" s="5" t="s">
        <v>1476</v>
      </c>
      <c r="C1170" s="5" t="s">
        <v>4979</v>
      </c>
      <c r="D1170" s="5" t="s">
        <v>84</v>
      </c>
      <c r="E1170" s="5" t="s">
        <v>95</v>
      </c>
      <c r="F1170" s="5" t="s">
        <v>191</v>
      </c>
      <c r="G1170" s="5" t="s">
        <v>87</v>
      </c>
      <c r="H1170" s="5" t="s">
        <v>131</v>
      </c>
      <c r="I1170" s="150">
        <v>607.26867053771946</v>
      </c>
      <c r="J1170" s="150">
        <v>0</v>
      </c>
      <c r="K1170" s="150">
        <v>48.387941875515494</v>
      </c>
      <c r="L1170" s="150">
        <v>235.89121664313805</v>
      </c>
      <c r="M1170" s="150">
        <v>3387.1559312860845</v>
      </c>
      <c r="N1170" s="150">
        <v>1142.4393076809208</v>
      </c>
      <c r="O1170" s="150">
        <v>165.12385165019663</v>
      </c>
      <c r="P1170" s="150">
        <v>0</v>
      </c>
      <c r="Q1170" s="150">
        <v>0</v>
      </c>
      <c r="R1170" s="150">
        <v>0</v>
      </c>
      <c r="S1170" s="150">
        <v>1203.6500541534479</v>
      </c>
      <c r="T1170" s="150">
        <v>483.87941875515497</v>
      </c>
      <c r="U1170" s="150">
        <v>0</v>
      </c>
      <c r="V1170" s="150">
        <v>0</v>
      </c>
      <c r="W1170" s="150">
        <v>157.26081109542537</v>
      </c>
      <c r="X1170" s="150">
        <v>93.957168690321367</v>
      </c>
      <c r="Y1170" s="150">
        <v>645.97902403813191</v>
      </c>
      <c r="Z1170" s="150">
        <v>1283.1272486839823</v>
      </c>
      <c r="AA1170" s="150">
        <v>3327.1136722368628</v>
      </c>
      <c r="AB1170" s="150"/>
      <c r="AC1170" s="150">
        <v>0</v>
      </c>
      <c r="AD1170" s="150">
        <v>0</v>
      </c>
      <c r="AE1170" s="150">
        <v>131.85714161077973</v>
      </c>
      <c r="AF1170" s="150">
        <v>483.87941875515497</v>
      </c>
      <c r="AG1170" s="150">
        <v>628.2983081806816</v>
      </c>
      <c r="AH1170" s="150">
        <v>3140.9745431576871</v>
      </c>
      <c r="AI1170" s="150">
        <v>0</v>
      </c>
      <c r="AJ1170" s="150">
        <v>0</v>
      </c>
      <c r="AK1170" s="150">
        <v>0</v>
      </c>
      <c r="AL1170" s="150">
        <v>17166.2421875</v>
      </c>
      <c r="AM1170" s="150">
        <v>8485.853515625</v>
      </c>
      <c r="AN1170" s="150">
        <v>8680.3896484375</v>
      </c>
      <c r="AO1170" s="5" t="s">
        <v>5091</v>
      </c>
    </row>
    <row r="1171" spans="1:41" ht="14.25" x14ac:dyDescent="0.45">
      <c r="A1171" s="150">
        <v>2016</v>
      </c>
      <c r="B1171" s="5" t="s">
        <v>1478</v>
      </c>
      <c r="C1171" s="5" t="s">
        <v>4979</v>
      </c>
      <c r="D1171" s="5" t="s">
        <v>84</v>
      </c>
      <c r="E1171" s="5" t="s">
        <v>95</v>
      </c>
      <c r="F1171" s="5" t="s">
        <v>191</v>
      </c>
      <c r="G1171" s="5" t="s">
        <v>87</v>
      </c>
      <c r="H1171" s="5" t="s">
        <v>131</v>
      </c>
      <c r="I1171" s="150">
        <v>2539.0314103012424</v>
      </c>
      <c r="J1171" s="150">
        <v>104.52664919939068</v>
      </c>
      <c r="K1171" s="150">
        <v>46.059526717482854</v>
      </c>
      <c r="L1171" s="150">
        <v>479.87973658939779</v>
      </c>
      <c r="M1171" s="150">
        <v>1036.3393511433642</v>
      </c>
      <c r="N1171" s="150">
        <v>735.06548381892719</v>
      </c>
      <c r="O1171" s="150">
        <v>164.66280801500122</v>
      </c>
      <c r="P1171" s="150"/>
      <c r="Q1171" s="150">
        <v>0</v>
      </c>
      <c r="R1171" s="150"/>
      <c r="S1171" s="150">
        <v>1305.9603056658295</v>
      </c>
      <c r="T1171" s="150"/>
      <c r="U1171" s="150">
        <v>0</v>
      </c>
      <c r="V1171" s="150">
        <v>2372.0656259503671</v>
      </c>
      <c r="W1171" s="150">
        <v>541.19943893042353</v>
      </c>
      <c r="X1171" s="150">
        <v>59.877384732727712</v>
      </c>
      <c r="Y1171" s="150">
        <v>30.357163893379209</v>
      </c>
      <c r="Z1171" s="150">
        <v>1077.8343787631447</v>
      </c>
      <c r="AA1171" s="150">
        <v>363.52596407515955</v>
      </c>
      <c r="AB1171" s="150"/>
      <c r="AC1171" s="150">
        <v>0</v>
      </c>
      <c r="AD1171" s="150">
        <v>0</v>
      </c>
      <c r="AE1171" s="150">
        <v>978.39070909193106</v>
      </c>
      <c r="AF1171" s="150">
        <v>1547.0896087340407</v>
      </c>
      <c r="AG1171" s="150">
        <v>1130.4158339762364</v>
      </c>
      <c r="AH1171" s="150">
        <v>1634.8921127423973</v>
      </c>
      <c r="AI1171" s="150"/>
      <c r="AJ1171" s="150">
        <v>0</v>
      </c>
      <c r="AK1171" s="150"/>
      <c r="AL1171" s="150">
        <v>16147.173828125</v>
      </c>
      <c r="AM1171" s="150">
        <v>11358.1826171875</v>
      </c>
      <c r="AN1171" s="150">
        <v>4788.9912109375</v>
      </c>
      <c r="AO1171" s="5" t="s">
        <v>5092</v>
      </c>
    </row>
    <row r="1172" spans="1:41" ht="14.25" x14ac:dyDescent="0.45">
      <c r="A1172" s="150">
        <v>2016</v>
      </c>
      <c r="B1172" s="5" t="s">
        <v>582</v>
      </c>
      <c r="C1172" s="5" t="s">
        <v>4979</v>
      </c>
      <c r="D1172" s="5" t="s">
        <v>84</v>
      </c>
      <c r="E1172" s="5" t="s">
        <v>95</v>
      </c>
      <c r="F1172" s="5" t="s">
        <v>191</v>
      </c>
      <c r="G1172" s="5" t="s">
        <v>87</v>
      </c>
      <c r="H1172" s="5" t="s">
        <v>131</v>
      </c>
      <c r="I1172" s="150">
        <v>0</v>
      </c>
      <c r="J1172" s="150">
        <v>166.07460401235187</v>
      </c>
      <c r="K1172" s="150"/>
      <c r="L1172" s="150"/>
      <c r="M1172" s="150">
        <v>256.78762301069531</v>
      </c>
      <c r="N1172" s="150">
        <v>595.07740462913307</v>
      </c>
      <c r="O1172" s="150">
        <v>161.88784928935141</v>
      </c>
      <c r="P1172" s="150">
        <v>0</v>
      </c>
      <c r="Q1172" s="150">
        <v>0</v>
      </c>
      <c r="R1172" s="150"/>
      <c r="S1172" s="150">
        <v>1242.9032296027822</v>
      </c>
      <c r="T1172" s="150">
        <v>0</v>
      </c>
      <c r="U1172" s="150"/>
      <c r="V1172" s="150">
        <v>212.12890596535701</v>
      </c>
      <c r="W1172" s="150">
        <v>22.329358522669157</v>
      </c>
      <c r="X1172" s="150">
        <v>139.55849076668224</v>
      </c>
      <c r="Y1172" s="150">
        <v>29.433910620249474</v>
      </c>
      <c r="Z1172" s="150">
        <v>1699.7039156325097</v>
      </c>
      <c r="AA1172" s="150">
        <v>5848.1002092563176</v>
      </c>
      <c r="AB1172" s="150"/>
      <c r="AC1172" s="150">
        <v>0</v>
      </c>
      <c r="AD1172" s="150">
        <v>0</v>
      </c>
      <c r="AE1172" s="150">
        <v>1293.9863263886778</v>
      </c>
      <c r="AF1172" s="150">
        <v>2043.0975893275674</v>
      </c>
      <c r="AG1172" s="150">
        <v>219.9441814482912</v>
      </c>
      <c r="AH1172" s="150">
        <v>1445.9812625434963</v>
      </c>
      <c r="AI1172" s="150"/>
      <c r="AJ1172" s="150">
        <v>0</v>
      </c>
      <c r="AK1172" s="150"/>
      <c r="AL1172" s="150">
        <v>15376.9951171875</v>
      </c>
      <c r="AM1172" s="150">
        <v>12107.546875</v>
      </c>
      <c r="AN1172" s="150">
        <v>3269.44775390625</v>
      </c>
      <c r="AO1172" s="5" t="s">
        <v>5089</v>
      </c>
    </row>
    <row r="1173" spans="1:41" ht="14.25" x14ac:dyDescent="0.45">
      <c r="A1173" s="150">
        <v>2016</v>
      </c>
      <c r="B1173" s="5" t="s">
        <v>1477</v>
      </c>
      <c r="C1173" s="5" t="s">
        <v>4979</v>
      </c>
      <c r="D1173" s="5" t="s">
        <v>84</v>
      </c>
      <c r="E1173" s="5" t="s">
        <v>95</v>
      </c>
      <c r="F1173" s="5" t="s">
        <v>191</v>
      </c>
      <c r="G1173" s="5" t="s">
        <v>87</v>
      </c>
      <c r="H1173" s="5" t="s">
        <v>131</v>
      </c>
      <c r="I1173" s="150">
        <v>1719.2971698729943</v>
      </c>
      <c r="J1173" s="150">
        <v>0</v>
      </c>
      <c r="K1173" s="150">
        <v>47.428887444772258</v>
      </c>
      <c r="L1173" s="150">
        <v>245.44449252669642</v>
      </c>
      <c r="M1173" s="150">
        <v>3531.9699619028838</v>
      </c>
      <c r="N1173" s="150">
        <v>1279.3942388227317</v>
      </c>
      <c r="O1173" s="150">
        <v>423.30282044459238</v>
      </c>
      <c r="P1173" s="150">
        <v>0</v>
      </c>
      <c r="Q1173" s="150">
        <v>0</v>
      </c>
      <c r="R1173" s="150"/>
      <c r="S1173" s="150">
        <v>1457.993643106952</v>
      </c>
      <c r="T1173" s="150">
        <v>118.57221861193064</v>
      </c>
      <c r="U1173" s="150">
        <v>0</v>
      </c>
      <c r="V1173" s="150">
        <v>818.14830842232141</v>
      </c>
      <c r="W1173" s="150">
        <v>606.49689820002527</v>
      </c>
      <c r="X1173" s="150">
        <v>34.385943397459883</v>
      </c>
      <c r="Y1173" s="150">
        <v>1290.5044557066694</v>
      </c>
      <c r="Z1173" s="150">
        <v>508.67481784518247</v>
      </c>
      <c r="AA1173" s="150">
        <v>3476.5064111438701</v>
      </c>
      <c r="AB1173" s="150"/>
      <c r="AC1173" s="150">
        <v>0</v>
      </c>
      <c r="AD1173" s="150">
        <v>0</v>
      </c>
      <c r="AE1173" s="150">
        <v>225.28721536266821</v>
      </c>
      <c r="AF1173" s="150">
        <v>1280.7303820758709</v>
      </c>
      <c r="AG1173" s="150">
        <v>0</v>
      </c>
      <c r="AH1173" s="150">
        <v>3312.5450767863304</v>
      </c>
      <c r="AI1173" s="150">
        <v>0</v>
      </c>
      <c r="AJ1173" s="150">
        <v>0</v>
      </c>
      <c r="AK1173" s="150"/>
      <c r="AL1173" s="150">
        <v>20376.681640625</v>
      </c>
      <c r="AM1173" s="150">
        <v>10843.9873046875</v>
      </c>
      <c r="AN1173" s="150">
        <v>9532.6953125</v>
      </c>
      <c r="AO1173" s="5" t="s">
        <v>5090</v>
      </c>
    </row>
    <row r="1174" spans="1:41" ht="14.25" x14ac:dyDescent="0.45">
      <c r="A1174" s="150">
        <v>2016</v>
      </c>
      <c r="B1174" s="5" t="s">
        <v>1477</v>
      </c>
      <c r="C1174" s="5" t="s">
        <v>4979</v>
      </c>
      <c r="D1174" s="5" t="s">
        <v>84</v>
      </c>
      <c r="E1174" s="5" t="s">
        <v>95</v>
      </c>
      <c r="F1174" s="5" t="s">
        <v>194</v>
      </c>
      <c r="G1174" s="5" t="s">
        <v>87</v>
      </c>
      <c r="H1174" s="5" t="s">
        <v>131</v>
      </c>
      <c r="I1174" s="150">
        <v>94.857774889544515</v>
      </c>
      <c r="J1174" s="150">
        <v>292.14924451873111</v>
      </c>
      <c r="K1174" s="150"/>
      <c r="L1174" s="150"/>
      <c r="M1174" s="150">
        <v>0</v>
      </c>
      <c r="N1174" s="150">
        <v>1487.369910268058</v>
      </c>
      <c r="O1174" s="150">
        <v>283.38760248251424</v>
      </c>
      <c r="P1174" s="150"/>
      <c r="Q1174" s="150">
        <v>0</v>
      </c>
      <c r="R1174" s="150"/>
      <c r="S1174" s="150">
        <v>1369.5091249677989</v>
      </c>
      <c r="T1174" s="150">
        <v>0</v>
      </c>
      <c r="U1174" s="150">
        <v>59.286109305965319</v>
      </c>
      <c r="V1174" s="150">
        <v>234.77299285162266</v>
      </c>
      <c r="W1174" s="150">
        <v>94.857774889544515</v>
      </c>
      <c r="X1174" s="150">
        <v>62.843275864323239</v>
      </c>
      <c r="Y1174" s="150">
        <v>183.71579551732535</v>
      </c>
      <c r="Z1174" s="150"/>
      <c r="AA1174" s="150">
        <v>1309.9614827422924</v>
      </c>
      <c r="AB1174" s="150">
        <v>201.5727716402821</v>
      </c>
      <c r="AC1174" s="150">
        <v>0</v>
      </c>
      <c r="AD1174" s="150">
        <v>0</v>
      </c>
      <c r="AE1174" s="150">
        <v>0</v>
      </c>
      <c r="AF1174" s="150">
        <v>105.8454859053096</v>
      </c>
      <c r="AG1174" s="150">
        <v>977.03508136230846</v>
      </c>
      <c r="AH1174" s="150">
        <v>672.82446374198867</v>
      </c>
      <c r="AI1174" s="150">
        <v>231.21582629326474</v>
      </c>
      <c r="AJ1174" s="150">
        <v>287.82813906260901</v>
      </c>
      <c r="AK1174" s="150">
        <v>495.94016156626111</v>
      </c>
      <c r="AL1174" s="150">
        <v>8444.9736328125</v>
      </c>
      <c r="AM1174" s="150">
        <v>5032.82177734375</v>
      </c>
      <c r="AN1174" s="150">
        <v>3412.151123046875</v>
      </c>
      <c r="AO1174" s="5" t="s">
        <v>5096</v>
      </c>
    </row>
    <row r="1175" spans="1:41" ht="14.25" x14ac:dyDescent="0.45">
      <c r="A1175" s="150">
        <v>2016</v>
      </c>
      <c r="B1175" s="5" t="s">
        <v>582</v>
      </c>
      <c r="C1175" s="5" t="s">
        <v>4979</v>
      </c>
      <c r="D1175" s="5" t="s">
        <v>84</v>
      </c>
      <c r="E1175" s="5" t="s">
        <v>95</v>
      </c>
      <c r="F1175" s="5" t="s">
        <v>194</v>
      </c>
      <c r="G1175" s="5" t="s">
        <v>87</v>
      </c>
      <c r="H1175" s="5" t="s">
        <v>131</v>
      </c>
      <c r="I1175" s="150">
        <v>200.96422670402242</v>
      </c>
      <c r="J1175" s="150">
        <v>372.90028732857496</v>
      </c>
      <c r="K1175" s="150"/>
      <c r="L1175" s="150"/>
      <c r="M1175" s="150">
        <v>167.47018892001867</v>
      </c>
      <c r="N1175" s="150">
        <v>1737.2240930636606</v>
      </c>
      <c r="O1175" s="150">
        <v>284.69932116403174</v>
      </c>
      <c r="P1175" s="150"/>
      <c r="Q1175" s="150">
        <v>0</v>
      </c>
      <c r="R1175" s="150"/>
      <c r="S1175" s="150">
        <v>2292.3847325407633</v>
      </c>
      <c r="T1175" s="150">
        <v>0</v>
      </c>
      <c r="U1175" s="150">
        <v>61.405735937340182</v>
      </c>
      <c r="V1175" s="150">
        <v>55.823396306672898</v>
      </c>
      <c r="W1175" s="150">
        <v>368.43441562404109</v>
      </c>
      <c r="X1175" s="150">
        <v>0</v>
      </c>
      <c r="Y1175" s="150">
        <v>1.1164679261334578</v>
      </c>
      <c r="Z1175" s="150">
        <v>0</v>
      </c>
      <c r="AA1175" s="150">
        <v>2371.4922779800063</v>
      </c>
      <c r="AB1175" s="150"/>
      <c r="AC1175" s="150">
        <v>293.07283061003272</v>
      </c>
      <c r="AD1175" s="150">
        <v>0</v>
      </c>
      <c r="AE1175" s="150"/>
      <c r="AF1175" s="150">
        <v>123.71872746006069</v>
      </c>
      <c r="AG1175" s="150">
        <v>1557.4727569561737</v>
      </c>
      <c r="AH1175" s="150">
        <v>630.62209558376696</v>
      </c>
      <c r="AI1175" s="150">
        <v>217.7112455960243</v>
      </c>
      <c r="AJ1175" s="150">
        <v>28.374429450001717</v>
      </c>
      <c r="AK1175" s="150">
        <v>241.15707204482692</v>
      </c>
      <c r="AL1175" s="150">
        <v>11006.0439453125</v>
      </c>
      <c r="AM1175" s="150">
        <v>6803.5654296875</v>
      </c>
      <c r="AN1175" s="150">
        <v>4202.47900390625</v>
      </c>
      <c r="AO1175" s="5" t="s">
        <v>5095</v>
      </c>
    </row>
    <row r="1176" spans="1:41" ht="14.25" x14ac:dyDescent="0.45">
      <c r="A1176" s="150">
        <v>2016</v>
      </c>
      <c r="B1176" s="5" t="s">
        <v>1476</v>
      </c>
      <c r="C1176" s="5" t="s">
        <v>4979</v>
      </c>
      <c r="D1176" s="5" t="s">
        <v>84</v>
      </c>
      <c r="E1176" s="5" t="s">
        <v>95</v>
      </c>
      <c r="F1176" s="5" t="s">
        <v>194</v>
      </c>
      <c r="G1176" s="5" t="s">
        <v>87</v>
      </c>
      <c r="H1176" s="5" t="s">
        <v>131</v>
      </c>
      <c r="I1176" s="150">
        <v>0</v>
      </c>
      <c r="J1176" s="150">
        <v>1427.4442853277071</v>
      </c>
      <c r="K1176" s="150"/>
      <c r="L1176" s="150"/>
      <c r="M1176" s="150">
        <v>0</v>
      </c>
      <c r="N1176" s="150">
        <v>1413.5327520384965</v>
      </c>
      <c r="O1176" s="150">
        <v>276.89999738263742</v>
      </c>
      <c r="P1176" s="150"/>
      <c r="Q1176" s="150">
        <v>0</v>
      </c>
      <c r="R1176" s="150">
        <v>0</v>
      </c>
      <c r="S1176" s="150">
        <v>1177.0366861219145</v>
      </c>
      <c r="T1176" s="150">
        <v>0</v>
      </c>
      <c r="U1176" s="150">
        <v>63.557803593198997</v>
      </c>
      <c r="V1176" s="150">
        <v>239.5203122838017</v>
      </c>
      <c r="W1176" s="150">
        <v>157.26081109542537</v>
      </c>
      <c r="X1176" s="150">
        <v>176.16969129435259</v>
      </c>
      <c r="Y1176" s="150">
        <v>855.25687264973635</v>
      </c>
      <c r="Z1176" s="150">
        <v>50.807338969291273</v>
      </c>
      <c r="AA1176" s="150">
        <v>1253.6697028271903</v>
      </c>
      <c r="AB1176" s="150">
        <v>199.60026023650141</v>
      </c>
      <c r="AC1176" s="150">
        <v>0</v>
      </c>
      <c r="AD1176" s="150">
        <v>0</v>
      </c>
      <c r="AE1176" s="150"/>
      <c r="AF1176" s="150">
        <v>1226.6343265443179</v>
      </c>
      <c r="AG1176" s="150">
        <v>984.31341490645912</v>
      </c>
      <c r="AH1176" s="150">
        <v>109.81833959414753</v>
      </c>
      <c r="AI1176" s="150">
        <v>235.89121664313805</v>
      </c>
      <c r="AJ1176" s="150">
        <v>294.94936165073796</v>
      </c>
      <c r="AK1176" s="150">
        <v>498.39580131780963</v>
      </c>
      <c r="AL1176" s="150">
        <v>10640.7587890625</v>
      </c>
      <c r="AM1176" s="150">
        <v>7809.68603515625</v>
      </c>
      <c r="AN1176" s="150">
        <v>2831.072509765625</v>
      </c>
      <c r="AO1176" s="5" t="s">
        <v>5093</v>
      </c>
    </row>
    <row r="1177" spans="1:41" ht="14.25" x14ac:dyDescent="0.45">
      <c r="A1177" s="150">
        <v>2016</v>
      </c>
      <c r="B1177" s="5" t="s">
        <v>1478</v>
      </c>
      <c r="C1177" s="5" t="s">
        <v>4979</v>
      </c>
      <c r="D1177" s="5" t="s">
        <v>84</v>
      </c>
      <c r="E1177" s="5" t="s">
        <v>95</v>
      </c>
      <c r="F1177" s="5" t="s">
        <v>194</v>
      </c>
      <c r="G1177" s="5" t="s">
        <v>87</v>
      </c>
      <c r="H1177" s="5" t="s">
        <v>131</v>
      </c>
      <c r="I1177" s="150">
        <v>783.01195419720852</v>
      </c>
      <c r="J1177" s="150">
        <v>226.00356583652044</v>
      </c>
      <c r="K1177" s="150"/>
      <c r="L1177" s="150"/>
      <c r="M1177" s="150">
        <v>345.44645038112139</v>
      </c>
      <c r="N1177" s="150">
        <v>1427.6028248338009</v>
      </c>
      <c r="O1177" s="150">
        <v>288.79323251861751</v>
      </c>
      <c r="P1177" s="150"/>
      <c r="Q1177" s="150">
        <v>0</v>
      </c>
      <c r="R1177" s="150"/>
      <c r="S1177" s="150">
        <v>2109.5263236607148</v>
      </c>
      <c r="T1177" s="150"/>
      <c r="U1177" s="150">
        <v>57.57440839685357</v>
      </c>
      <c r="V1177" s="150">
        <v>253.32739694615569</v>
      </c>
      <c r="W1177" s="150">
        <v>92.119053434965707</v>
      </c>
      <c r="X1177" s="150">
        <v>64.638788307147493</v>
      </c>
      <c r="Y1177" s="150">
        <v>1.1514881679370714</v>
      </c>
      <c r="Z1177" s="150">
        <v>406.16439268923904</v>
      </c>
      <c r="AA1177" s="150">
        <v>3567.8575752816869</v>
      </c>
      <c r="AB1177" s="150">
        <v>195.75298854930213</v>
      </c>
      <c r="AC1177" s="150">
        <v>302.26564408348122</v>
      </c>
      <c r="AD1177" s="150">
        <v>0</v>
      </c>
      <c r="AE1177" s="150"/>
      <c r="AF1177" s="150">
        <v>0</v>
      </c>
      <c r="AG1177" s="150">
        <v>1795.3972722082422</v>
      </c>
      <c r="AH1177" s="150">
        <v>702.77625865535344</v>
      </c>
      <c r="AI1177" s="150">
        <v>224.54019274772892</v>
      </c>
      <c r="AJ1177" s="150">
        <v>0</v>
      </c>
      <c r="AK1177" s="150">
        <v>248.72144427440742</v>
      </c>
      <c r="AL1177" s="150">
        <v>13092.671875</v>
      </c>
      <c r="AM1177" s="150">
        <v>8820.3564453125</v>
      </c>
      <c r="AN1177" s="150">
        <v>4272.31494140625</v>
      </c>
      <c r="AO1177" s="5" t="s">
        <v>5094</v>
      </c>
    </row>
    <row r="1178" spans="1:41" ht="14.25" x14ac:dyDescent="0.45">
      <c r="A1178" s="150">
        <v>2016</v>
      </c>
      <c r="B1178" s="5" t="s">
        <v>1478</v>
      </c>
      <c r="C1178" s="5" t="s">
        <v>4979</v>
      </c>
      <c r="D1178" s="5" t="s">
        <v>84</v>
      </c>
      <c r="E1178" s="5" t="s">
        <v>95</v>
      </c>
      <c r="F1178" s="5" t="s">
        <v>197</v>
      </c>
      <c r="G1178" s="5" t="s">
        <v>87</v>
      </c>
      <c r="H1178" s="5" t="s">
        <v>131</v>
      </c>
      <c r="I1178" s="150">
        <v>0</v>
      </c>
      <c r="J1178" s="150"/>
      <c r="K1178" s="150"/>
      <c r="L1178" s="150"/>
      <c r="M1178" s="150">
        <v>0</v>
      </c>
      <c r="N1178" s="150">
        <v>143.82778110434785</v>
      </c>
      <c r="O1178" s="150">
        <v>0</v>
      </c>
      <c r="P1178" s="150"/>
      <c r="Q1178" s="150">
        <v>0</v>
      </c>
      <c r="R1178" s="150"/>
      <c r="S1178" s="150">
        <v>315.21988597277328</v>
      </c>
      <c r="T1178" s="150"/>
      <c r="U1178" s="150">
        <v>0</v>
      </c>
      <c r="V1178" s="150">
        <v>215.32828740423236</v>
      </c>
      <c r="W1178" s="150">
        <v>0</v>
      </c>
      <c r="X1178" s="150">
        <v>74.846730915909646</v>
      </c>
      <c r="Y1178" s="150">
        <v>150.26080926406721</v>
      </c>
      <c r="Z1178" s="150">
        <v>483.17073966411459</v>
      </c>
      <c r="AA1178" s="150">
        <v>23.493176587944131</v>
      </c>
      <c r="AB1178" s="150"/>
      <c r="AC1178" s="150">
        <v>0</v>
      </c>
      <c r="AD1178" s="150">
        <v>0</v>
      </c>
      <c r="AE1178" s="150"/>
      <c r="AF1178" s="150">
        <v>0</v>
      </c>
      <c r="AG1178" s="150">
        <v>2430.3722259509968</v>
      </c>
      <c r="AH1178" s="150">
        <v>0</v>
      </c>
      <c r="AI1178" s="150"/>
      <c r="AJ1178" s="150">
        <v>0</v>
      </c>
      <c r="AK1178" s="150"/>
      <c r="AL1178" s="150">
        <v>3836.519775390625</v>
      </c>
      <c r="AM1178" s="150">
        <v>3446.452880859375</v>
      </c>
      <c r="AN1178" s="150">
        <v>390.06661987304688</v>
      </c>
      <c r="AO1178" s="5" t="s">
        <v>5097</v>
      </c>
    </row>
    <row r="1179" spans="1:41" ht="14.25" x14ac:dyDescent="0.45">
      <c r="A1179" s="150">
        <v>2016</v>
      </c>
      <c r="B1179" s="5" t="s">
        <v>1477</v>
      </c>
      <c r="C1179" s="5" t="s">
        <v>4979</v>
      </c>
      <c r="D1179" s="5" t="s">
        <v>84</v>
      </c>
      <c r="E1179" s="5" t="s">
        <v>95</v>
      </c>
      <c r="F1179" s="5" t="s">
        <v>197</v>
      </c>
      <c r="G1179" s="5" t="s">
        <v>87</v>
      </c>
      <c r="H1179" s="5" t="s">
        <v>131</v>
      </c>
      <c r="I1179" s="150">
        <v>296.43054652982659</v>
      </c>
      <c r="J1179" s="150">
        <v>0</v>
      </c>
      <c r="K1179" s="150"/>
      <c r="L1179" s="150"/>
      <c r="M1179" s="150">
        <v>0</v>
      </c>
      <c r="N1179" s="150">
        <v>238.68587606581639</v>
      </c>
      <c r="O1179" s="150">
        <v>0</v>
      </c>
      <c r="P1179" s="150"/>
      <c r="Q1179" s="150">
        <v>0</v>
      </c>
      <c r="R1179" s="150"/>
      <c r="S1179" s="150">
        <v>1021.9146661069243</v>
      </c>
      <c r="T1179" s="150">
        <v>0</v>
      </c>
      <c r="U1179" s="150">
        <v>0</v>
      </c>
      <c r="V1179" s="150">
        <v>221.73004880431029</v>
      </c>
      <c r="W1179" s="150">
        <v>0</v>
      </c>
      <c r="X1179" s="150">
        <v>0</v>
      </c>
      <c r="Y1179" s="150">
        <v>0</v>
      </c>
      <c r="Z1179" s="150"/>
      <c r="AA1179" s="150">
        <v>20.520195643594977</v>
      </c>
      <c r="AB1179" s="150"/>
      <c r="AC1179" s="150">
        <v>151.29815094882349</v>
      </c>
      <c r="AD1179" s="150">
        <v>0</v>
      </c>
      <c r="AE1179" s="150">
        <v>5.9286109305965322</v>
      </c>
      <c r="AF1179" s="150">
        <v>0</v>
      </c>
      <c r="AG1179" s="150">
        <v>586.93248212905667</v>
      </c>
      <c r="AH1179" s="150">
        <v>605.30386665652861</v>
      </c>
      <c r="AI1179" s="150">
        <v>0</v>
      </c>
      <c r="AJ1179" s="150">
        <v>0</v>
      </c>
      <c r="AK1179" s="150"/>
      <c r="AL1179" s="150">
        <v>3148.744384765625</v>
      </c>
      <c r="AM1179" s="150">
        <v>1521.52587890625</v>
      </c>
      <c r="AN1179" s="150">
        <v>1627.218505859375</v>
      </c>
      <c r="AO1179" s="5" t="s">
        <v>5098</v>
      </c>
    </row>
    <row r="1180" spans="1:41" ht="14.25" x14ac:dyDescent="0.45">
      <c r="A1180" s="150">
        <v>2016</v>
      </c>
      <c r="B1180" s="5" t="s">
        <v>582</v>
      </c>
      <c r="C1180" s="5" t="s">
        <v>4979</v>
      </c>
      <c r="D1180" s="5" t="s">
        <v>84</v>
      </c>
      <c r="E1180" s="5" t="s">
        <v>95</v>
      </c>
      <c r="F1180" s="5" t="s">
        <v>197</v>
      </c>
      <c r="G1180" s="5" t="s">
        <v>87</v>
      </c>
      <c r="H1180" s="5" t="s">
        <v>131</v>
      </c>
      <c r="I1180" s="150">
        <v>0</v>
      </c>
      <c r="J1180" s="150">
        <v>152.397871917217</v>
      </c>
      <c r="K1180" s="150"/>
      <c r="L1180" s="150"/>
      <c r="M1180" s="150">
        <v>0</v>
      </c>
      <c r="N1180" s="150">
        <v>66.988075568007474</v>
      </c>
      <c r="O1180" s="150">
        <v>0</v>
      </c>
      <c r="P1180" s="150"/>
      <c r="Q1180" s="150">
        <v>0</v>
      </c>
      <c r="R1180" s="150"/>
      <c r="S1180" s="150">
        <v>349.84178593270667</v>
      </c>
      <c r="T1180" s="150">
        <v>0</v>
      </c>
      <c r="U1180" s="150"/>
      <c r="V1180" s="150">
        <v>133.97615113601495</v>
      </c>
      <c r="W1180" s="150">
        <v>0</v>
      </c>
      <c r="X1180" s="150">
        <v>0</v>
      </c>
      <c r="Y1180" s="150">
        <v>145.69092307629887</v>
      </c>
      <c r="Z1180" s="150">
        <v>0</v>
      </c>
      <c r="AA1180" s="150">
        <v>0</v>
      </c>
      <c r="AB1180" s="150"/>
      <c r="AC1180" s="150">
        <v>0</v>
      </c>
      <c r="AD1180" s="150">
        <v>0</v>
      </c>
      <c r="AE1180" s="150"/>
      <c r="AF1180" s="150">
        <v>76.811544742736771</v>
      </c>
      <c r="AG1180" s="150">
        <v>1032.7328316734486</v>
      </c>
      <c r="AH1180" s="150">
        <v>674.90140701912924</v>
      </c>
      <c r="AI1180" s="150"/>
      <c r="AJ1180" s="150">
        <v>0</v>
      </c>
      <c r="AK1180" s="150"/>
      <c r="AL1180" s="150">
        <v>2633.340576171875</v>
      </c>
      <c r="AM1180" s="150">
        <v>1608.597412109375</v>
      </c>
      <c r="AN1180" s="150">
        <v>1024.7431640625</v>
      </c>
      <c r="AO1180" s="5" t="s">
        <v>5099</v>
      </c>
    </row>
    <row r="1181" spans="1:41" ht="14.25" x14ac:dyDescent="0.45">
      <c r="A1181" s="150">
        <v>2016</v>
      </c>
      <c r="B1181" s="5" t="s">
        <v>1476</v>
      </c>
      <c r="C1181" s="5" t="s">
        <v>4979</v>
      </c>
      <c r="D1181" s="5" t="s">
        <v>84</v>
      </c>
      <c r="E1181" s="5" t="s">
        <v>95</v>
      </c>
      <c r="F1181" s="5" t="s">
        <v>197</v>
      </c>
      <c r="G1181" s="5" t="s">
        <v>87</v>
      </c>
      <c r="H1181" s="5" t="s">
        <v>131</v>
      </c>
      <c r="I1181" s="150">
        <v>0</v>
      </c>
      <c r="J1181" s="150">
        <v>108.87286921990987</v>
      </c>
      <c r="K1181" s="150"/>
      <c r="L1181" s="150"/>
      <c r="M1181" s="150">
        <v>0</v>
      </c>
      <c r="N1181" s="150">
        <v>1179.9399626344452</v>
      </c>
      <c r="O1181" s="150">
        <v>0</v>
      </c>
      <c r="P1181" s="150"/>
      <c r="Q1181" s="150">
        <v>0</v>
      </c>
      <c r="R1181" s="150">
        <v>0</v>
      </c>
      <c r="S1181" s="150">
        <v>325.40890911284168</v>
      </c>
      <c r="T1181" s="150">
        <v>0</v>
      </c>
      <c r="U1181" s="150">
        <v>0</v>
      </c>
      <c r="V1181" s="150">
        <v>226.21362826803494</v>
      </c>
      <c r="W1181" s="150">
        <v>36.290956406636624</v>
      </c>
      <c r="X1181" s="150">
        <v>0</v>
      </c>
      <c r="Y1181" s="150">
        <v>64.114022985058028</v>
      </c>
      <c r="Z1181" s="150">
        <v>0</v>
      </c>
      <c r="AA1181" s="150">
        <v>19.638399993721389</v>
      </c>
      <c r="AB1181" s="150"/>
      <c r="AC1181" s="150">
        <v>279.84682304285633</v>
      </c>
      <c r="AD1181" s="150">
        <v>0</v>
      </c>
      <c r="AE1181" s="150"/>
      <c r="AF1181" s="150"/>
      <c r="AG1181" s="150">
        <v>1993.9345957623671</v>
      </c>
      <c r="AH1181" s="150">
        <v>54.857810111069284</v>
      </c>
      <c r="AI1181" s="150">
        <v>0</v>
      </c>
      <c r="AJ1181" s="150">
        <v>0</v>
      </c>
      <c r="AK1181" s="150"/>
      <c r="AL1181" s="150">
        <v>4289.1181640625</v>
      </c>
      <c r="AM1181" s="150">
        <v>3872.560302734375</v>
      </c>
      <c r="AN1181" s="150">
        <v>416.55767822265625</v>
      </c>
      <c r="AO1181" s="5" t="s">
        <v>5100</v>
      </c>
    </row>
    <row r="1182" spans="1:41" ht="14.25" x14ac:dyDescent="0.45">
      <c r="A1182" s="150">
        <v>2016</v>
      </c>
      <c r="B1182" s="5" t="s">
        <v>1476</v>
      </c>
      <c r="C1182" s="5" t="s">
        <v>4979</v>
      </c>
      <c r="D1182" s="5" t="s">
        <v>84</v>
      </c>
      <c r="E1182" s="5" t="s">
        <v>95</v>
      </c>
      <c r="F1182" s="5" t="s">
        <v>200</v>
      </c>
      <c r="G1182" s="5" t="s">
        <v>87</v>
      </c>
      <c r="H1182" s="5" t="s">
        <v>131</v>
      </c>
      <c r="I1182" s="150">
        <v>338.71559312860848</v>
      </c>
      <c r="J1182" s="150"/>
      <c r="K1182" s="150"/>
      <c r="L1182" s="150"/>
      <c r="M1182" s="150">
        <v>405.24901320744226</v>
      </c>
      <c r="N1182" s="150">
        <v>0</v>
      </c>
      <c r="O1182" s="150">
        <v>0</v>
      </c>
      <c r="P1182" s="150">
        <v>0</v>
      </c>
      <c r="Q1182" s="150">
        <v>0</v>
      </c>
      <c r="R1182" s="150">
        <v>0</v>
      </c>
      <c r="S1182" s="150">
        <v>21.774573843981972</v>
      </c>
      <c r="T1182" s="150">
        <v>0</v>
      </c>
      <c r="U1182" s="150">
        <v>127.11560718639797</v>
      </c>
      <c r="V1182" s="150">
        <v>24.193970937757747</v>
      </c>
      <c r="W1182" s="150">
        <v>0</v>
      </c>
      <c r="X1182" s="150">
        <v>0</v>
      </c>
      <c r="Y1182" s="150">
        <v>13168.778381421542</v>
      </c>
      <c r="Z1182" s="150">
        <v>0</v>
      </c>
      <c r="AA1182" s="150">
        <v>4.9095999984303491</v>
      </c>
      <c r="AB1182" s="150"/>
      <c r="AC1182" s="150">
        <v>0</v>
      </c>
      <c r="AD1182" s="150">
        <v>0</v>
      </c>
      <c r="AE1182" s="150"/>
      <c r="AF1182" s="150">
        <v>604.84927344394373</v>
      </c>
      <c r="AG1182" s="150">
        <v>506.80568928669635</v>
      </c>
      <c r="AH1182" s="150">
        <v>621.40343798119522</v>
      </c>
      <c r="AI1182" s="150">
        <v>0</v>
      </c>
      <c r="AJ1182" s="150">
        <v>0</v>
      </c>
      <c r="AK1182" s="150"/>
      <c r="AL1182" s="150">
        <v>15823.794921875</v>
      </c>
      <c r="AM1182" s="150">
        <v>14775.3681640625</v>
      </c>
      <c r="AN1182" s="150">
        <v>1048.427001953125</v>
      </c>
      <c r="AO1182" s="5" t="s">
        <v>5104</v>
      </c>
    </row>
    <row r="1183" spans="1:41" ht="14.25" x14ac:dyDescent="0.45">
      <c r="A1183" s="150">
        <v>2016</v>
      </c>
      <c r="B1183" s="5" t="s">
        <v>1477</v>
      </c>
      <c r="C1183" s="5" t="s">
        <v>4979</v>
      </c>
      <c r="D1183" s="5" t="s">
        <v>84</v>
      </c>
      <c r="E1183" s="5" t="s">
        <v>95</v>
      </c>
      <c r="F1183" s="5" t="s">
        <v>200</v>
      </c>
      <c r="G1183" s="5" t="s">
        <v>87</v>
      </c>
      <c r="H1183" s="5" t="s">
        <v>131</v>
      </c>
      <c r="I1183" s="150">
        <v>474.28887444772255</v>
      </c>
      <c r="J1183" s="150">
        <v>0</v>
      </c>
      <c r="K1183" s="150"/>
      <c r="L1183" s="150"/>
      <c r="M1183" s="150">
        <v>813.25720440457928</v>
      </c>
      <c r="N1183" s="150">
        <v>118.69079083054257</v>
      </c>
      <c r="O1183" s="150">
        <v>311.8449349493776</v>
      </c>
      <c r="P1183" s="150">
        <v>0</v>
      </c>
      <c r="Q1183" s="150">
        <v>0</v>
      </c>
      <c r="R1183" s="150"/>
      <c r="S1183" s="150">
        <v>144.65810670655537</v>
      </c>
      <c r="T1183" s="150">
        <v>0</v>
      </c>
      <c r="U1183" s="150">
        <v>118.57221861193064</v>
      </c>
      <c r="V1183" s="150">
        <v>592.86109305965317</v>
      </c>
      <c r="W1183" s="150">
        <v>0</v>
      </c>
      <c r="X1183" s="150">
        <v>0</v>
      </c>
      <c r="Y1183" s="150">
        <v>1534.5497960537452</v>
      </c>
      <c r="Z1183" s="150"/>
      <c r="AA1183" s="150">
        <v>5.1300489108987462</v>
      </c>
      <c r="AB1183" s="150"/>
      <c r="AC1183" s="150">
        <v>0</v>
      </c>
      <c r="AD1183" s="150">
        <v>0</v>
      </c>
      <c r="AE1183" s="150"/>
      <c r="AF1183" s="150">
        <v>0</v>
      </c>
      <c r="AG1183" s="150">
        <v>6542.8150230063329</v>
      </c>
      <c r="AH1183" s="150">
        <v>8141.5374368723924</v>
      </c>
      <c r="AI1183" s="150">
        <v>231.21582629326474</v>
      </c>
      <c r="AJ1183" s="150">
        <v>0</v>
      </c>
      <c r="AK1183" s="150"/>
      <c r="AL1183" s="150">
        <v>19029.421875</v>
      </c>
      <c r="AM1183" s="150">
        <v>9386.908203125</v>
      </c>
      <c r="AN1183" s="150">
        <v>9642.513671875</v>
      </c>
      <c r="AO1183" s="5" t="s">
        <v>5102</v>
      </c>
    </row>
    <row r="1184" spans="1:41" ht="14.25" x14ac:dyDescent="0.45">
      <c r="A1184" s="150">
        <v>2016</v>
      </c>
      <c r="B1184" s="5" t="s">
        <v>1478</v>
      </c>
      <c r="C1184" s="5" t="s">
        <v>4979</v>
      </c>
      <c r="D1184" s="5" t="s">
        <v>84</v>
      </c>
      <c r="E1184" s="5" t="s">
        <v>95</v>
      </c>
      <c r="F1184" s="5" t="s">
        <v>200</v>
      </c>
      <c r="G1184" s="5" t="s">
        <v>87</v>
      </c>
      <c r="H1184" s="5" t="s">
        <v>131</v>
      </c>
      <c r="I1184" s="150">
        <v>403.02085877797498</v>
      </c>
      <c r="J1184" s="150"/>
      <c r="K1184" s="150"/>
      <c r="L1184" s="150"/>
      <c r="M1184" s="150">
        <v>329.18168000901028</v>
      </c>
      <c r="N1184" s="150">
        <v>0</v>
      </c>
      <c r="O1184" s="150">
        <v>0</v>
      </c>
      <c r="P1184" s="150"/>
      <c r="Q1184" s="150">
        <v>0</v>
      </c>
      <c r="R1184" s="150">
        <v>81.440584143424744</v>
      </c>
      <c r="S1184" s="150">
        <v>310.21091244224698</v>
      </c>
      <c r="T1184" s="150"/>
      <c r="U1184" s="150">
        <v>115.14881679370714</v>
      </c>
      <c r="V1184" s="150">
        <v>0</v>
      </c>
      <c r="W1184" s="150">
        <v>1151.4881679370715</v>
      </c>
      <c r="X1184" s="150">
        <v>23.029763358741427</v>
      </c>
      <c r="Y1184" s="150">
        <v>886.99598547114817</v>
      </c>
      <c r="Z1184" s="150">
        <v>89.997494059950043</v>
      </c>
      <c r="AA1184" s="150">
        <v>2837.6367811086084</v>
      </c>
      <c r="AB1184" s="150"/>
      <c r="AC1184" s="150">
        <v>120.9062576333925</v>
      </c>
      <c r="AD1184" s="150">
        <v>0</v>
      </c>
      <c r="AE1184" s="150"/>
      <c r="AF1184" s="150">
        <v>0</v>
      </c>
      <c r="AG1184" s="150">
        <v>1629.3093607046374</v>
      </c>
      <c r="AH1184" s="150">
        <v>2927.6146789187083</v>
      </c>
      <c r="AI1184" s="150">
        <v>464.04973167863977</v>
      </c>
      <c r="AJ1184" s="150">
        <v>934.14477623894913</v>
      </c>
      <c r="AK1184" s="150"/>
      <c r="AL1184" s="150">
        <v>12304.17578125</v>
      </c>
      <c r="AM1184" s="150">
        <v>7098.6015625</v>
      </c>
      <c r="AN1184" s="150">
        <v>5205.5751953125</v>
      </c>
      <c r="AO1184" s="5" t="s">
        <v>5101</v>
      </c>
    </row>
    <row r="1185" spans="1:41" ht="14.25" x14ac:dyDescent="0.45">
      <c r="A1185" s="150">
        <v>2016</v>
      </c>
      <c r="B1185" s="5" t="s">
        <v>582</v>
      </c>
      <c r="C1185" s="5" t="s">
        <v>4979</v>
      </c>
      <c r="D1185" s="5" t="s">
        <v>84</v>
      </c>
      <c r="E1185" s="5" t="s">
        <v>95</v>
      </c>
      <c r="F1185" s="5" t="s">
        <v>200</v>
      </c>
      <c r="G1185" s="5" t="s">
        <v>87</v>
      </c>
      <c r="H1185" s="5" t="s">
        <v>131</v>
      </c>
      <c r="I1185" s="150">
        <v>502.41056676005604</v>
      </c>
      <c r="J1185" s="150"/>
      <c r="K1185" s="150"/>
      <c r="L1185" s="150"/>
      <c r="M1185" s="150">
        <v>319.17026838340229</v>
      </c>
      <c r="N1185" s="150">
        <v>35.72697363627065</v>
      </c>
      <c r="O1185" s="150">
        <v>0</v>
      </c>
      <c r="P1185" s="150">
        <v>0</v>
      </c>
      <c r="Q1185" s="150">
        <v>0</v>
      </c>
      <c r="R1185" s="150"/>
      <c r="S1185" s="150">
        <v>707.35388515281807</v>
      </c>
      <c r="T1185" s="150">
        <v>0</v>
      </c>
      <c r="U1185" s="150"/>
      <c r="V1185" s="150">
        <v>36.843441562404109</v>
      </c>
      <c r="W1185" s="150">
        <v>0</v>
      </c>
      <c r="X1185" s="150">
        <v>80.385690681608963</v>
      </c>
      <c r="Y1185" s="150">
        <v>860.01975179808835</v>
      </c>
      <c r="Z1185" s="150">
        <v>81.583035544311528</v>
      </c>
      <c r="AA1185" s="150">
        <v>1213.7230485284399</v>
      </c>
      <c r="AB1185" s="150"/>
      <c r="AC1185" s="150">
        <v>117.22913224401307</v>
      </c>
      <c r="AD1185" s="150">
        <v>0</v>
      </c>
      <c r="AE1185" s="150"/>
      <c r="AF1185" s="150">
        <v>270.53105808399454</v>
      </c>
      <c r="AG1185" s="150">
        <v>3655.3159901609411</v>
      </c>
      <c r="AH1185" s="150">
        <v>2042.8010867393634</v>
      </c>
      <c r="AI1185" s="150">
        <v>449.93657423178354</v>
      </c>
      <c r="AJ1185" s="150">
        <v>0</v>
      </c>
      <c r="AK1185" s="150"/>
      <c r="AL1185" s="150">
        <v>10373.0302734375</v>
      </c>
      <c r="AM1185" s="150">
        <v>6773.38330078125</v>
      </c>
      <c r="AN1185" s="150">
        <v>3599.6474609375</v>
      </c>
      <c r="AO1185" s="5" t="s">
        <v>5103</v>
      </c>
    </row>
    <row r="1186" spans="1:41" ht="14.25" x14ac:dyDescent="0.45">
      <c r="A1186" s="150">
        <v>2016</v>
      </c>
      <c r="B1186" s="5" t="s">
        <v>1477</v>
      </c>
      <c r="C1186" s="5" t="s">
        <v>4979</v>
      </c>
      <c r="D1186" s="5" t="s">
        <v>84</v>
      </c>
      <c r="E1186" s="5" t="s">
        <v>95</v>
      </c>
      <c r="F1186" s="5" t="s">
        <v>203</v>
      </c>
      <c r="G1186" s="5" t="s">
        <v>87</v>
      </c>
      <c r="H1186" s="5" t="s">
        <v>131</v>
      </c>
      <c r="I1186" s="150">
        <v>0</v>
      </c>
      <c r="J1186" s="150">
        <v>2911.0585435973571</v>
      </c>
      <c r="K1186" s="150"/>
      <c r="L1186" s="150"/>
      <c r="M1186" s="150">
        <v>1304.2944047312371</v>
      </c>
      <c r="N1186" s="150">
        <v>2590.2101155776249</v>
      </c>
      <c r="O1186" s="150">
        <v>934.34908266201342</v>
      </c>
      <c r="P1186" s="150">
        <v>0</v>
      </c>
      <c r="Q1186" s="150">
        <v>0</v>
      </c>
      <c r="R1186" s="150"/>
      <c r="S1186" s="150">
        <v>1826.0121666237319</v>
      </c>
      <c r="T1186" s="150">
        <v>0</v>
      </c>
      <c r="U1186" s="150">
        <v>0</v>
      </c>
      <c r="V1186" s="150">
        <v>1482.152732649133</v>
      </c>
      <c r="W1186" s="150">
        <v>2578.9457548094915</v>
      </c>
      <c r="X1186" s="150">
        <v>949.76347108156449</v>
      </c>
      <c r="Y1186" s="150">
        <v>47645.993177050703</v>
      </c>
      <c r="Z1186" s="150"/>
      <c r="AA1186" s="150">
        <v>12793.541831647719</v>
      </c>
      <c r="AB1186" s="150"/>
      <c r="AC1186" s="150">
        <v>1805.262028366644</v>
      </c>
      <c r="AD1186" s="150">
        <v>712.14474498325546</v>
      </c>
      <c r="AE1186" s="150">
        <v>0</v>
      </c>
      <c r="AF1186" s="150">
        <v>3916.2829784964551</v>
      </c>
      <c r="AG1186" s="150">
        <v>3925.9261582410236</v>
      </c>
      <c r="AH1186" s="150">
        <v>4399.620811899832</v>
      </c>
      <c r="AI1186" s="150">
        <v>0</v>
      </c>
      <c r="AJ1186" s="150">
        <v>0</v>
      </c>
      <c r="AK1186" s="150"/>
      <c r="AL1186" s="150">
        <v>89775.5625</v>
      </c>
      <c r="AM1186" s="150">
        <v>77070.4296875</v>
      </c>
      <c r="AN1186" s="150">
        <v>12705.130859375</v>
      </c>
      <c r="AO1186" s="5" t="s">
        <v>5106</v>
      </c>
    </row>
    <row r="1187" spans="1:41" ht="14.25" x14ac:dyDescent="0.45">
      <c r="A1187" s="150">
        <v>2016</v>
      </c>
      <c r="B1187" s="5" t="s">
        <v>1478</v>
      </c>
      <c r="C1187" s="5" t="s">
        <v>4979</v>
      </c>
      <c r="D1187" s="5" t="s">
        <v>84</v>
      </c>
      <c r="E1187" s="5" t="s">
        <v>95</v>
      </c>
      <c r="F1187" s="5" t="s">
        <v>203</v>
      </c>
      <c r="G1187" s="5" t="s">
        <v>87</v>
      </c>
      <c r="H1187" s="5" t="s">
        <v>131</v>
      </c>
      <c r="I1187" s="150">
        <v>34.544645038112144</v>
      </c>
      <c r="J1187" s="150">
        <v>1556.0345507844429</v>
      </c>
      <c r="K1187" s="150"/>
      <c r="L1187" s="150"/>
      <c r="M1187" s="150">
        <v>1381.7858015244856</v>
      </c>
      <c r="N1187" s="150">
        <v>0</v>
      </c>
      <c r="O1187" s="150">
        <v>569.98664312885046</v>
      </c>
      <c r="P1187" s="150"/>
      <c r="Q1187" s="150">
        <v>992.45037962244271</v>
      </c>
      <c r="R1187" s="150"/>
      <c r="S1187" s="150">
        <v>1782.5036839665866</v>
      </c>
      <c r="T1187" s="150"/>
      <c r="U1187" s="150">
        <v>0</v>
      </c>
      <c r="V1187" s="150">
        <v>172.7232251905607</v>
      </c>
      <c r="W1187" s="150">
        <v>2585.0909370187251</v>
      </c>
      <c r="X1187" s="150">
        <v>0</v>
      </c>
      <c r="Y1187" s="150">
        <v>31647.671386736693</v>
      </c>
      <c r="Z1187" s="150">
        <v>437.63919905883512</v>
      </c>
      <c r="AA1187" s="150">
        <v>13748.970727443319</v>
      </c>
      <c r="AB1187" s="150"/>
      <c r="AC1187" s="150">
        <v>0</v>
      </c>
      <c r="AD1187" s="150">
        <v>2752.7283414109575</v>
      </c>
      <c r="AE1187" s="150">
        <v>439.40788488478648</v>
      </c>
      <c r="AF1187" s="150">
        <v>5791.5660223333925</v>
      </c>
      <c r="AG1187" s="150">
        <v>9384.2148621786728</v>
      </c>
      <c r="AH1187" s="150">
        <v>921.19053434965713</v>
      </c>
      <c r="AI1187" s="150"/>
      <c r="AJ1187" s="150">
        <v>0</v>
      </c>
      <c r="AK1187" s="150"/>
      <c r="AL1187" s="150">
        <v>74198.5078125</v>
      </c>
      <c r="AM1187" s="150">
        <v>64205.2265625</v>
      </c>
      <c r="AN1187" s="150">
        <v>9993.2861328125</v>
      </c>
      <c r="AO1187" s="5" t="s">
        <v>5107</v>
      </c>
    </row>
    <row r="1188" spans="1:41" ht="14.25" x14ac:dyDescent="0.45">
      <c r="A1188" s="150">
        <v>2016</v>
      </c>
      <c r="B1188" s="5" t="s">
        <v>582</v>
      </c>
      <c r="C1188" s="5" t="s">
        <v>4979</v>
      </c>
      <c r="D1188" s="5" t="s">
        <v>84</v>
      </c>
      <c r="E1188" s="5" t="s">
        <v>95</v>
      </c>
      <c r="F1188" s="5" t="s">
        <v>203</v>
      </c>
      <c r="G1188" s="5" t="s">
        <v>87</v>
      </c>
      <c r="H1188" s="5" t="s">
        <v>131</v>
      </c>
      <c r="I1188" s="150">
        <v>33.494037784003737</v>
      </c>
      <c r="J1188" s="150">
        <v>478.68562332972004</v>
      </c>
      <c r="K1188" s="150"/>
      <c r="L1188" s="150"/>
      <c r="M1188" s="150">
        <v>1172.2913224401309</v>
      </c>
      <c r="N1188" s="150">
        <v>8.9317434090676624</v>
      </c>
      <c r="O1188" s="150">
        <v>561.58336684512926</v>
      </c>
      <c r="P1188" s="150">
        <v>0</v>
      </c>
      <c r="Q1188" s="150">
        <v>186.19335604127679</v>
      </c>
      <c r="R1188" s="150"/>
      <c r="S1188" s="150">
        <v>2572.3421018114868</v>
      </c>
      <c r="T1188" s="150">
        <v>0</v>
      </c>
      <c r="U1188" s="150"/>
      <c r="V1188" s="150">
        <v>0</v>
      </c>
      <c r="W1188" s="150">
        <v>3097.0820270942122</v>
      </c>
      <c r="X1188" s="150">
        <v>0</v>
      </c>
      <c r="Y1188" s="150">
        <v>30685.169873177598</v>
      </c>
      <c r="Z1188" s="150">
        <v>1050.2149330480167</v>
      </c>
      <c r="AA1188" s="150">
        <v>6971.8401282413006</v>
      </c>
      <c r="AB1188" s="150"/>
      <c r="AC1188" s="150">
        <v>0</v>
      </c>
      <c r="AD1188" s="150">
        <v>1874.3598484306331</v>
      </c>
      <c r="AE1188" s="150">
        <v>580.56332158939813</v>
      </c>
      <c r="AF1188" s="150">
        <v>1960.0689067461731</v>
      </c>
      <c r="AG1188" s="150">
        <v>3822.7861790809598</v>
      </c>
      <c r="AH1188" s="150">
        <v>0</v>
      </c>
      <c r="AI1188" s="150"/>
      <c r="AJ1188" s="150">
        <v>246.38604957687298</v>
      </c>
      <c r="AK1188" s="150"/>
      <c r="AL1188" s="150">
        <v>55301.9921875</v>
      </c>
      <c r="AM1188" s="150">
        <v>46024.3359375</v>
      </c>
      <c r="AN1188" s="150">
        <v>9277.658203125</v>
      </c>
      <c r="AO1188" s="5" t="s">
        <v>5105</v>
      </c>
    </row>
    <row r="1189" spans="1:41" ht="14.25" x14ac:dyDescent="0.45">
      <c r="A1189" s="150">
        <v>2016</v>
      </c>
      <c r="B1189" s="5" t="s">
        <v>1476</v>
      </c>
      <c r="C1189" s="5" t="s">
        <v>4979</v>
      </c>
      <c r="D1189" s="5" t="s">
        <v>84</v>
      </c>
      <c r="E1189" s="5" t="s">
        <v>95</v>
      </c>
      <c r="F1189" s="5" t="s">
        <v>203</v>
      </c>
      <c r="G1189" s="5" t="s">
        <v>87</v>
      </c>
      <c r="H1189" s="5" t="s">
        <v>131</v>
      </c>
      <c r="I1189" s="150">
        <v>2419.3970937757749</v>
      </c>
      <c r="J1189" s="150">
        <v>2721.8217304977466</v>
      </c>
      <c r="K1189" s="150">
        <v>0</v>
      </c>
      <c r="L1189" s="150"/>
      <c r="M1189" s="150">
        <v>247.98820211201692</v>
      </c>
      <c r="N1189" s="150">
        <v>3175.4586855807042</v>
      </c>
      <c r="O1189" s="150">
        <v>0</v>
      </c>
      <c r="P1189" s="150">
        <v>0</v>
      </c>
      <c r="Q1189" s="150">
        <v>0</v>
      </c>
      <c r="R1189" s="150">
        <v>0</v>
      </c>
      <c r="S1189" s="150">
        <v>1016.1467793858254</v>
      </c>
      <c r="T1189" s="150">
        <v>0</v>
      </c>
      <c r="U1189" s="150">
        <v>0</v>
      </c>
      <c r="V1189" s="150">
        <v>1814.5478203318312</v>
      </c>
      <c r="W1189" s="150">
        <v>1439.5412707965861</v>
      </c>
      <c r="X1189" s="150">
        <v>940.98870518867409</v>
      </c>
      <c r="Y1189" s="150">
        <v>14695.417947594056</v>
      </c>
      <c r="Z1189" s="150">
        <v>0</v>
      </c>
      <c r="AA1189" s="150">
        <v>12243.776628159319</v>
      </c>
      <c r="AB1189" s="150">
        <v>0</v>
      </c>
      <c r="AC1189" s="150">
        <v>1814.5478203318312</v>
      </c>
      <c r="AD1189" s="150">
        <v>1599.8263282592311</v>
      </c>
      <c r="AE1189" s="150">
        <v>1233.8925178256452</v>
      </c>
      <c r="AF1189" s="150">
        <v>2804.0812316861229</v>
      </c>
      <c r="AG1189" s="150">
        <v>12635.910607855034</v>
      </c>
      <c r="AH1189" s="150">
        <v>4391.193432913612</v>
      </c>
      <c r="AI1189" s="150">
        <v>0</v>
      </c>
      <c r="AJ1189" s="150">
        <v>0</v>
      </c>
      <c r="AK1189" s="150"/>
      <c r="AL1189" s="150">
        <v>65194.53515625</v>
      </c>
      <c r="AM1189" s="150">
        <v>55558.84765625</v>
      </c>
      <c r="AN1189" s="150">
        <v>9635.6845703125</v>
      </c>
      <c r="AO1189" s="5" t="s">
        <v>5108</v>
      </c>
    </row>
    <row r="1190" spans="1:41" ht="14.25" x14ac:dyDescent="0.45">
      <c r="A1190" s="150">
        <v>2016</v>
      </c>
      <c r="B1190" s="5" t="s">
        <v>1476</v>
      </c>
      <c r="C1190" s="5" t="s">
        <v>4979</v>
      </c>
      <c r="D1190" s="5" t="s">
        <v>84</v>
      </c>
      <c r="E1190" s="5" t="s">
        <v>95</v>
      </c>
      <c r="F1190" s="5" t="s">
        <v>237</v>
      </c>
      <c r="G1190" s="5" t="s">
        <v>87</v>
      </c>
      <c r="H1190" s="5" t="s">
        <v>131</v>
      </c>
      <c r="I1190" s="150">
        <v>6510.5975793506104</v>
      </c>
      <c r="J1190" s="150">
        <v>10004.206982762829</v>
      </c>
      <c r="K1190" s="150">
        <v>48.387941875515494</v>
      </c>
      <c r="L1190" s="150">
        <v>235.89121664313805</v>
      </c>
      <c r="M1190" s="150">
        <v>5552.5163302154033</v>
      </c>
      <c r="N1190" s="150">
        <v>11424.393076809207</v>
      </c>
      <c r="O1190" s="150">
        <v>1858.2784228018284</v>
      </c>
      <c r="P1190" s="150">
        <v>762.11008453936904</v>
      </c>
      <c r="Q1190" s="150">
        <v>0</v>
      </c>
      <c r="R1190" s="150">
        <v>660.09318183394635</v>
      </c>
      <c r="S1190" s="150">
        <v>5384.3682321979868</v>
      </c>
      <c r="T1190" s="150">
        <v>483.87941875515497</v>
      </c>
      <c r="U1190" s="150">
        <v>190.67341077959694</v>
      </c>
      <c r="V1190" s="150">
        <v>4772.260767472716</v>
      </c>
      <c r="W1190" s="150">
        <v>2939.5674689375664</v>
      </c>
      <c r="X1190" s="150">
        <v>5030.4226627038479</v>
      </c>
      <c r="Y1190" s="150">
        <v>41232.574970673639</v>
      </c>
      <c r="Z1190" s="150">
        <v>1402.766434971194</v>
      </c>
      <c r="AA1190" s="150">
        <v>30328.160762057796</v>
      </c>
      <c r="AB1190" s="150">
        <v>199.60026023650141</v>
      </c>
      <c r="AC1190" s="150">
        <v>2658.2968307050232</v>
      </c>
      <c r="AD1190" s="150">
        <v>8764.2659722027438</v>
      </c>
      <c r="AE1190" s="150">
        <v>5869.6763049370184</v>
      </c>
      <c r="AF1190" s="150">
        <v>9079.997292940483</v>
      </c>
      <c r="AG1190" s="150">
        <v>45707.48688320817</v>
      </c>
      <c r="AH1190" s="150">
        <v>14467.169626632605</v>
      </c>
      <c r="AI1190" s="150">
        <v>235.89121664313805</v>
      </c>
      <c r="AJ1190" s="150">
        <v>8978.2585686484636</v>
      </c>
      <c r="AK1190" s="150">
        <v>498.39580131780963</v>
      </c>
      <c r="AL1190" s="150">
        <v>225280.1875</v>
      </c>
      <c r="AM1190" s="150">
        <v>179817.46875</v>
      </c>
      <c r="AN1190" s="150">
        <v>45462.73828125</v>
      </c>
      <c r="AO1190" s="5" t="s">
        <v>5112</v>
      </c>
    </row>
    <row r="1191" spans="1:41" ht="14.25" x14ac:dyDescent="0.45">
      <c r="A1191" s="150">
        <v>2016</v>
      </c>
      <c r="B1191" s="5" t="s">
        <v>1478</v>
      </c>
      <c r="C1191" s="5" t="s">
        <v>4979</v>
      </c>
      <c r="D1191" s="5" t="s">
        <v>84</v>
      </c>
      <c r="E1191" s="5" t="s">
        <v>95</v>
      </c>
      <c r="F1191" s="5" t="s">
        <v>237</v>
      </c>
      <c r="G1191" s="5" t="s">
        <v>87</v>
      </c>
      <c r="H1191" s="5" t="s">
        <v>131</v>
      </c>
      <c r="I1191" s="150">
        <v>4197.1743721306248</v>
      </c>
      <c r="J1191" s="150">
        <v>13839.879237691059</v>
      </c>
      <c r="K1191" s="150">
        <v>46.059526717482854</v>
      </c>
      <c r="L1191" s="150">
        <v>479.87973658939779</v>
      </c>
      <c r="M1191" s="150">
        <v>4589.6879013761745</v>
      </c>
      <c r="N1191" s="150">
        <v>3662.9816235532817</v>
      </c>
      <c r="O1191" s="150">
        <v>1251.4373409140092</v>
      </c>
      <c r="P1191" s="150">
        <v>191.61232461050119</v>
      </c>
      <c r="Q1191" s="150">
        <v>2898.620438360967</v>
      </c>
      <c r="R1191" s="150">
        <v>1036.9086172974678</v>
      </c>
      <c r="S1191" s="150">
        <v>7962.5406812848487</v>
      </c>
      <c r="T1191" s="150">
        <v>0</v>
      </c>
      <c r="U1191" s="150">
        <v>172.7232251905607</v>
      </c>
      <c r="V1191" s="150">
        <v>4257.0517568633531</v>
      </c>
      <c r="W1191" s="150">
        <v>5648.049463731335</v>
      </c>
      <c r="X1191" s="150">
        <v>308.7542799098066</v>
      </c>
      <c r="Y1191" s="150">
        <v>45087.364407891291</v>
      </c>
      <c r="Z1191" s="150">
        <v>4795.9142505569489</v>
      </c>
      <c r="AA1191" s="150">
        <v>29366.470734930128</v>
      </c>
      <c r="AB1191" s="150">
        <v>195.75298854930213</v>
      </c>
      <c r="AC1191" s="150">
        <v>423.17190171687372</v>
      </c>
      <c r="AD1191" s="150">
        <v>14921.183425240974</v>
      </c>
      <c r="AE1191" s="150">
        <v>2566.861439960071</v>
      </c>
      <c r="AF1191" s="150">
        <v>13047.055566920957</v>
      </c>
      <c r="AG1191" s="150">
        <v>44472.292090948657</v>
      </c>
      <c r="AH1191" s="150">
        <v>13236.30041174958</v>
      </c>
      <c r="AI1191" s="150">
        <v>688.58992442636873</v>
      </c>
      <c r="AJ1191" s="150">
        <v>934.14477623894913</v>
      </c>
      <c r="AK1191" s="150">
        <v>248.72144427440742</v>
      </c>
      <c r="AL1191" s="150">
        <v>220527.1875</v>
      </c>
      <c r="AM1191" s="150">
        <v>171430.09375</v>
      </c>
      <c r="AN1191" s="150">
        <v>49097.078125</v>
      </c>
      <c r="AO1191" s="5" t="s">
        <v>5110</v>
      </c>
    </row>
    <row r="1192" spans="1:41" ht="14.25" x14ac:dyDescent="0.45">
      <c r="A1192" s="150">
        <v>2016</v>
      </c>
      <c r="B1192" s="5" t="s">
        <v>582</v>
      </c>
      <c r="C1192" s="5" t="s">
        <v>4979</v>
      </c>
      <c r="D1192" s="5" t="s">
        <v>84</v>
      </c>
      <c r="E1192" s="5" t="s">
        <v>95</v>
      </c>
      <c r="F1192" s="5" t="s">
        <v>237</v>
      </c>
      <c r="G1192" s="5" t="s">
        <v>87</v>
      </c>
      <c r="H1192" s="5" t="s">
        <v>131</v>
      </c>
      <c r="I1192" s="150">
        <v>1853.3367573815401</v>
      </c>
      <c r="J1192" s="150">
        <v>6765.7956323687549</v>
      </c>
      <c r="K1192" s="150">
        <v>44.658717045338314</v>
      </c>
      <c r="L1192" s="150">
        <v>297.81670282817379</v>
      </c>
      <c r="M1192" s="150">
        <v>2630.2588754796602</v>
      </c>
      <c r="N1192" s="150">
        <v>3461.0505710137195</v>
      </c>
      <c r="O1192" s="150">
        <v>1232.5805904513375</v>
      </c>
      <c r="P1192" s="150">
        <v>158.51946555620677</v>
      </c>
      <c r="Q1192" s="150">
        <v>3472.3345002142446</v>
      </c>
      <c r="R1192" s="150">
        <v>308.6827380839469</v>
      </c>
      <c r="S1192" s="150">
        <v>9889.4730419313928</v>
      </c>
      <c r="T1192" s="150">
        <v>0</v>
      </c>
      <c r="U1192" s="150">
        <v>61.405735937340182</v>
      </c>
      <c r="V1192" s="150">
        <v>2783.3545398507104</v>
      </c>
      <c r="W1192" s="150">
        <v>5881.5530348710563</v>
      </c>
      <c r="X1192" s="150">
        <v>455.66963703247882</v>
      </c>
      <c r="Y1192" s="150">
        <v>43716.121135213325</v>
      </c>
      <c r="Z1192" s="150">
        <v>3961.9210149283922</v>
      </c>
      <c r="AA1192" s="150">
        <v>30824.844547975663</v>
      </c>
      <c r="AB1192" s="150">
        <v>0</v>
      </c>
      <c r="AC1192" s="150">
        <v>410.30196285404577</v>
      </c>
      <c r="AD1192" s="150">
        <v>12002.441188942961</v>
      </c>
      <c r="AE1192" s="150">
        <v>3394.0624954457121</v>
      </c>
      <c r="AF1192" s="150">
        <v>8476.8832381991524</v>
      </c>
      <c r="AG1192" s="150">
        <v>29067.242456884574</v>
      </c>
      <c r="AH1192" s="150">
        <v>10173.089205258135</v>
      </c>
      <c r="AI1192" s="150">
        <v>667.64781982780778</v>
      </c>
      <c r="AJ1192" s="150">
        <v>562.61578706578348</v>
      </c>
      <c r="AK1192" s="150">
        <v>241.15707204482692</v>
      </c>
      <c r="AL1192" s="150">
        <v>182794.828125</v>
      </c>
      <c r="AM1192" s="150">
        <v>139576.28125</v>
      </c>
      <c r="AN1192" s="150">
        <v>43218.52734375</v>
      </c>
      <c r="AO1192" s="5" t="s">
        <v>5111</v>
      </c>
    </row>
    <row r="1193" spans="1:41" ht="14.25" x14ac:dyDescent="0.45">
      <c r="A1193" s="150">
        <v>2016</v>
      </c>
      <c r="B1193" s="5" t="s">
        <v>1477</v>
      </c>
      <c r="C1193" s="5" t="s">
        <v>4979</v>
      </c>
      <c r="D1193" s="5" t="s">
        <v>84</v>
      </c>
      <c r="E1193" s="5" t="s">
        <v>95</v>
      </c>
      <c r="F1193" s="5" t="s">
        <v>237</v>
      </c>
      <c r="G1193" s="5" t="s">
        <v>87</v>
      </c>
      <c r="H1193" s="5" t="s">
        <v>131</v>
      </c>
      <c r="I1193" s="150">
        <v>3592.7382239414983</v>
      </c>
      <c r="J1193" s="150">
        <v>7828.556362942998</v>
      </c>
      <c r="K1193" s="150">
        <v>47.428887444772258</v>
      </c>
      <c r="L1193" s="150">
        <v>245.44449252669642</v>
      </c>
      <c r="M1193" s="150">
        <v>7370.3008936443439</v>
      </c>
      <c r="N1193" s="150">
        <v>9979.8679239103676</v>
      </c>
      <c r="O1193" s="150">
        <v>2395.1588159609992</v>
      </c>
      <c r="P1193" s="150">
        <v>700.39186667444085</v>
      </c>
      <c r="Q1193" s="150">
        <v>3040.3102574285135</v>
      </c>
      <c r="R1193" s="150">
        <v>613.34717039303121</v>
      </c>
      <c r="S1193" s="150">
        <v>8062.910865611284</v>
      </c>
      <c r="T1193" s="150">
        <v>118.57221861193064</v>
      </c>
      <c r="U1193" s="150">
        <v>177.85832791789596</v>
      </c>
      <c r="V1193" s="150">
        <v>4653.959580518278</v>
      </c>
      <c r="W1193" s="150">
        <v>3280.3004278990611</v>
      </c>
      <c r="X1193" s="150">
        <v>3503.8090599825505</v>
      </c>
      <c r="Y1193" s="150">
        <v>70271.837217582564</v>
      </c>
      <c r="Z1193" s="150">
        <v>805.105364375009</v>
      </c>
      <c r="AA1193" s="150">
        <v>31689.94381145079</v>
      </c>
      <c r="AB1193" s="150">
        <v>201.5727716402821</v>
      </c>
      <c r="AC1193" s="150">
        <v>2517.5253455685111</v>
      </c>
      <c r="AD1193" s="150">
        <v>6062.5402553892036</v>
      </c>
      <c r="AE1193" s="150">
        <v>487.33181849503495</v>
      </c>
      <c r="AF1193" s="150">
        <v>12482.293861650471</v>
      </c>
      <c r="AG1193" s="150">
        <v>47464.459110355834</v>
      </c>
      <c r="AH1193" s="150">
        <v>26827.007061810225</v>
      </c>
      <c r="AI1193" s="150">
        <v>462.43165258652948</v>
      </c>
      <c r="AJ1193" s="150">
        <v>8761.4885530658194</v>
      </c>
      <c r="AK1193" s="150">
        <v>495.94016156626111</v>
      </c>
      <c r="AL1193" s="150">
        <v>264140.4375</v>
      </c>
      <c r="AM1193" s="150">
        <v>205312.453125</v>
      </c>
      <c r="AN1193" s="150">
        <v>58827.9765625</v>
      </c>
      <c r="AO1193" s="5" t="s">
        <v>5109</v>
      </c>
    </row>
    <row r="1194" spans="1:41" ht="14.25" x14ac:dyDescent="0.45">
      <c r="A1194" s="150">
        <v>2016</v>
      </c>
      <c r="B1194" s="5" t="s">
        <v>1476</v>
      </c>
      <c r="C1194" s="5" t="s">
        <v>4979</v>
      </c>
      <c r="D1194" s="5" t="s">
        <v>84</v>
      </c>
      <c r="E1194" s="5" t="s">
        <v>95</v>
      </c>
      <c r="F1194" s="5" t="s">
        <v>238</v>
      </c>
      <c r="G1194" s="5" t="s">
        <v>87</v>
      </c>
      <c r="H1194" s="5" t="s">
        <v>131</v>
      </c>
      <c r="I1194" s="150">
        <v>5274.2782615471751</v>
      </c>
      <c r="J1194" s="150">
        <v>10004.206982762829</v>
      </c>
      <c r="K1194" s="150">
        <v>-6.0484927344394368</v>
      </c>
      <c r="L1194" s="150">
        <v>235.89121664313805</v>
      </c>
      <c r="M1194" s="150">
        <v>5552.5163302154033</v>
      </c>
      <c r="N1194" s="150">
        <v>11424.393076809207</v>
      </c>
      <c r="O1194" s="150">
        <v>1858.2784228018284</v>
      </c>
      <c r="P1194" s="150">
        <v>762.11008453936904</v>
      </c>
      <c r="Q1194" s="150">
        <v>0</v>
      </c>
      <c r="R1194" s="150">
        <v>660.09318183394635</v>
      </c>
      <c r="S1194" s="150">
        <v>5384.3682321979868</v>
      </c>
      <c r="T1194" s="150">
        <v>483.87941875515497</v>
      </c>
      <c r="U1194" s="150">
        <v>190.67341077959694</v>
      </c>
      <c r="V1194" s="150">
        <v>4772.260767472716</v>
      </c>
      <c r="W1194" s="150">
        <v>2939.5674689375664</v>
      </c>
      <c r="X1194" s="150">
        <v>4552.5325097469831</v>
      </c>
      <c r="Y1194" s="150">
        <v>41232.574970673639</v>
      </c>
      <c r="Z1194" s="150">
        <v>1402.766434971194</v>
      </c>
      <c r="AA1194" s="150">
        <v>30328.160762057796</v>
      </c>
      <c r="AB1194" s="150">
        <v>199.60026023650141</v>
      </c>
      <c r="AC1194" s="150">
        <v>2658.2968307050232</v>
      </c>
      <c r="AD1194" s="150">
        <v>8764.2659722027438</v>
      </c>
      <c r="AE1194" s="150">
        <v>5869.6763049370184</v>
      </c>
      <c r="AF1194" s="150">
        <v>9079.997292940483</v>
      </c>
      <c r="AG1194" s="150">
        <v>45707.48688320817</v>
      </c>
      <c r="AH1194" s="150">
        <v>14467.169626632605</v>
      </c>
      <c r="AI1194" s="150">
        <v>235.89121664313805</v>
      </c>
      <c r="AJ1194" s="150">
        <v>8978.2585686484636</v>
      </c>
      <c r="AK1194" s="150">
        <v>498.39580131780963</v>
      </c>
      <c r="AL1194" s="150">
        <v>223511.546875</v>
      </c>
      <c r="AM1194" s="150">
        <v>178581.140625</v>
      </c>
      <c r="AN1194" s="150">
        <v>44930.4140625</v>
      </c>
      <c r="AO1194" s="5" t="s">
        <v>5116</v>
      </c>
    </row>
    <row r="1195" spans="1:41" ht="14.25" x14ac:dyDescent="0.45">
      <c r="A1195" s="150">
        <v>2016</v>
      </c>
      <c r="B1195" s="5" t="s">
        <v>1478</v>
      </c>
      <c r="C1195" s="5" t="s">
        <v>4979</v>
      </c>
      <c r="D1195" s="5" t="s">
        <v>84</v>
      </c>
      <c r="E1195" s="5" t="s">
        <v>95</v>
      </c>
      <c r="F1195" s="5" t="s">
        <v>238</v>
      </c>
      <c r="G1195" s="5" t="s">
        <v>87</v>
      </c>
      <c r="H1195" s="5" t="s">
        <v>131</v>
      </c>
      <c r="I1195" s="150">
        <v>3233.7145145648851</v>
      </c>
      <c r="J1195" s="150">
        <v>13839.879237691059</v>
      </c>
      <c r="K1195" s="150">
        <v>46.059526717482854</v>
      </c>
      <c r="L1195" s="150">
        <v>386.1539554782409</v>
      </c>
      <c r="M1195" s="150">
        <v>4589.6879013761745</v>
      </c>
      <c r="N1195" s="150">
        <v>3662.9816235532817</v>
      </c>
      <c r="O1195" s="150">
        <v>1251.4373409140092</v>
      </c>
      <c r="P1195" s="150">
        <v>191.61232461050119</v>
      </c>
      <c r="Q1195" s="150">
        <v>2898.620438360967</v>
      </c>
      <c r="R1195" s="150">
        <v>1036.9086172974678</v>
      </c>
      <c r="S1195" s="150">
        <v>7900.3603202162467</v>
      </c>
      <c r="T1195" s="150">
        <v>0</v>
      </c>
      <c r="U1195" s="150">
        <v>172.7232251905607</v>
      </c>
      <c r="V1195" s="150">
        <v>4202.9318129703106</v>
      </c>
      <c r="W1195" s="150">
        <v>5648.049463731335</v>
      </c>
      <c r="X1195" s="150">
        <v>308.7542799098066</v>
      </c>
      <c r="Y1195" s="150">
        <v>45087.364407891291</v>
      </c>
      <c r="Z1195" s="150">
        <v>4795.9142505569489</v>
      </c>
      <c r="AA1195" s="150">
        <v>29366.470734930128</v>
      </c>
      <c r="AB1195" s="150">
        <v>195.75298854930213</v>
      </c>
      <c r="AC1195" s="150">
        <v>423.17190171687372</v>
      </c>
      <c r="AD1195" s="150">
        <v>14069.082180967542</v>
      </c>
      <c r="AE1195" s="150">
        <v>2566.861439960071</v>
      </c>
      <c r="AF1195" s="150">
        <v>13047.055566920957</v>
      </c>
      <c r="AG1195" s="150">
        <v>44472.292090948657</v>
      </c>
      <c r="AH1195" s="150">
        <v>13236.30041174958</v>
      </c>
      <c r="AI1195" s="150">
        <v>688.58992442636873</v>
      </c>
      <c r="AJ1195" s="150">
        <v>934.14477623894913</v>
      </c>
      <c r="AK1195" s="150">
        <v>248.72144427440742</v>
      </c>
      <c r="AL1195" s="150">
        <v>218501.59375</v>
      </c>
      <c r="AM1195" s="150">
        <v>170318.796875</v>
      </c>
      <c r="AN1195" s="150">
        <v>48182.796875</v>
      </c>
      <c r="AO1195" s="5" t="s">
        <v>5114</v>
      </c>
    </row>
    <row r="1196" spans="1:41" ht="14.25" x14ac:dyDescent="0.45">
      <c r="A1196" s="150">
        <v>2016</v>
      </c>
      <c r="B1196" s="5" t="s">
        <v>1477</v>
      </c>
      <c r="C1196" s="5" t="s">
        <v>4979</v>
      </c>
      <c r="D1196" s="5" t="s">
        <v>84</v>
      </c>
      <c r="E1196" s="5" t="s">
        <v>95</v>
      </c>
      <c r="F1196" s="5" t="s">
        <v>238</v>
      </c>
      <c r="G1196" s="5" t="s">
        <v>87</v>
      </c>
      <c r="H1196" s="5" t="s">
        <v>131</v>
      </c>
      <c r="I1196" s="150">
        <v>2780.2649516820261</v>
      </c>
      <c r="J1196" s="150">
        <v>7828.556362942998</v>
      </c>
      <c r="K1196" s="150">
        <v>47.428887444772258</v>
      </c>
      <c r="L1196" s="150">
        <v>245.44449252669642</v>
      </c>
      <c r="M1196" s="150">
        <v>7370.3008936443439</v>
      </c>
      <c r="N1196" s="150">
        <v>9979.8679239103676</v>
      </c>
      <c r="O1196" s="150">
        <v>1861.5838322073112</v>
      </c>
      <c r="P1196" s="150">
        <v>700.39186667444085</v>
      </c>
      <c r="Q1196" s="150">
        <v>3040.3102574285135</v>
      </c>
      <c r="R1196" s="150">
        <v>613.34717039303121</v>
      </c>
      <c r="S1196" s="150">
        <v>7994.9391410992603</v>
      </c>
      <c r="T1196" s="150">
        <v>118.57221861193064</v>
      </c>
      <c r="U1196" s="150">
        <v>177.85832791789596</v>
      </c>
      <c r="V1196" s="150">
        <v>4570.9590274899265</v>
      </c>
      <c r="W1196" s="150">
        <v>3280.3004278990611</v>
      </c>
      <c r="X1196" s="150">
        <v>3503.8090599825505</v>
      </c>
      <c r="Y1196" s="150">
        <v>68060.465340470066</v>
      </c>
      <c r="Z1196" s="150">
        <v>805.105364375009</v>
      </c>
      <c r="AA1196" s="150">
        <v>31689.94381145079</v>
      </c>
      <c r="AB1196" s="150">
        <v>201.5727716402821</v>
      </c>
      <c r="AC1196" s="150">
        <v>2517.5253455685111</v>
      </c>
      <c r="AD1196" s="150">
        <v>6062.5402553892036</v>
      </c>
      <c r="AE1196" s="150">
        <v>487.33181849503495</v>
      </c>
      <c r="AF1196" s="150">
        <v>12482.293861650471</v>
      </c>
      <c r="AG1196" s="150">
        <v>47464.459110355834</v>
      </c>
      <c r="AH1196" s="150">
        <v>26827.007061810225</v>
      </c>
      <c r="AI1196" s="150">
        <v>462.43165258652948</v>
      </c>
      <c r="AJ1196" s="150">
        <v>8761.4885530658194</v>
      </c>
      <c r="AK1196" s="150">
        <v>495.94016156626111</v>
      </c>
      <c r="AL1196" s="150">
        <v>260432.03125</v>
      </c>
      <c r="AM1196" s="150">
        <v>202205.609375</v>
      </c>
      <c r="AN1196" s="150">
        <v>58226.4296875</v>
      </c>
      <c r="AO1196" s="5" t="s">
        <v>5115</v>
      </c>
    </row>
    <row r="1197" spans="1:41" ht="14.25" x14ac:dyDescent="0.45">
      <c r="A1197" s="150">
        <v>2016</v>
      </c>
      <c r="B1197" s="5" t="s">
        <v>582</v>
      </c>
      <c r="C1197" s="5" t="s">
        <v>4979</v>
      </c>
      <c r="D1197" s="5" t="s">
        <v>84</v>
      </c>
      <c r="E1197" s="5" t="s">
        <v>95</v>
      </c>
      <c r="F1197" s="5" t="s">
        <v>238</v>
      </c>
      <c r="G1197" s="5" t="s">
        <v>87</v>
      </c>
      <c r="H1197" s="5" t="s">
        <v>131</v>
      </c>
      <c r="I1197" s="150">
        <v>1428.8274791112881</v>
      </c>
      <c r="J1197" s="150">
        <v>6765.7956323687549</v>
      </c>
      <c r="K1197" s="150">
        <v>44.658717045338314</v>
      </c>
      <c r="L1197" s="150">
        <v>297.81670282817379</v>
      </c>
      <c r="M1197" s="150">
        <v>2630.2588754796602</v>
      </c>
      <c r="N1197" s="150">
        <v>3461.0505710137195</v>
      </c>
      <c r="O1197" s="150">
        <v>1232.5805904513375</v>
      </c>
      <c r="P1197" s="150">
        <v>158.51946555620677</v>
      </c>
      <c r="Q1197" s="150">
        <v>3472.3345002142446</v>
      </c>
      <c r="R1197" s="150">
        <v>308.6827380839469</v>
      </c>
      <c r="S1197" s="150">
        <v>9829.9474379816602</v>
      </c>
      <c r="T1197" s="150">
        <v>0</v>
      </c>
      <c r="U1197" s="150">
        <v>61.405735937340182</v>
      </c>
      <c r="V1197" s="150">
        <v>2769.9569247371091</v>
      </c>
      <c r="W1197" s="150">
        <v>5881.5530348710563</v>
      </c>
      <c r="X1197" s="150">
        <v>455.66963703247882</v>
      </c>
      <c r="Y1197" s="150">
        <v>43716.121135213325</v>
      </c>
      <c r="Z1197" s="150">
        <v>3961.9210149283922</v>
      </c>
      <c r="AA1197" s="150">
        <v>30824.844547975663</v>
      </c>
      <c r="AB1197" s="150">
        <v>0</v>
      </c>
      <c r="AC1197" s="150">
        <v>410.30196285404577</v>
      </c>
      <c r="AD1197" s="150">
        <v>12002.441188942961</v>
      </c>
      <c r="AE1197" s="150">
        <v>3394.0624954457121</v>
      </c>
      <c r="AF1197" s="150">
        <v>8476.8832381991524</v>
      </c>
      <c r="AG1197" s="150">
        <v>29067.242456884574</v>
      </c>
      <c r="AH1197" s="150">
        <v>10173.089205258135</v>
      </c>
      <c r="AI1197" s="150">
        <v>667.64781982780778</v>
      </c>
      <c r="AJ1197" s="150">
        <v>562.61578706578348</v>
      </c>
      <c r="AK1197" s="150">
        <v>241.15707204482692</v>
      </c>
      <c r="AL1197" s="150">
        <v>182297.390625</v>
      </c>
      <c r="AM1197" s="150">
        <v>139138.375</v>
      </c>
      <c r="AN1197" s="150">
        <v>43159.00390625</v>
      </c>
      <c r="AO1197" s="5" t="s">
        <v>5113</v>
      </c>
    </row>
    <row r="1198" spans="1:41" ht="14.25" x14ac:dyDescent="0.45">
      <c r="A1198" s="150">
        <v>2016</v>
      </c>
      <c r="B1198" s="5" t="s">
        <v>582</v>
      </c>
      <c r="C1198" s="5" t="s">
        <v>4979</v>
      </c>
      <c r="D1198" s="5" t="s">
        <v>84</v>
      </c>
      <c r="E1198" s="5" t="s">
        <v>95</v>
      </c>
      <c r="F1198" s="5" t="s">
        <v>206</v>
      </c>
      <c r="G1198" s="5" t="s">
        <v>87</v>
      </c>
      <c r="H1198" s="5" t="s">
        <v>131</v>
      </c>
      <c r="I1198" s="150">
        <v>781.52754829342052</v>
      </c>
      <c r="J1198" s="150">
        <v>4791.880338964801</v>
      </c>
      <c r="K1198" s="150"/>
      <c r="L1198" s="150"/>
      <c r="M1198" s="150">
        <v>390.76377414671026</v>
      </c>
      <c r="N1198" s="150">
        <v>148.49023417574989</v>
      </c>
      <c r="O1198" s="150">
        <v>0</v>
      </c>
      <c r="P1198" s="150">
        <v>0</v>
      </c>
      <c r="Q1198" s="150">
        <v>3286.1411441729674</v>
      </c>
      <c r="R1198" s="150">
        <v>308.6827380839469</v>
      </c>
      <c r="S1198" s="150">
        <v>1054.9505434035043</v>
      </c>
      <c r="T1198" s="150">
        <v>0</v>
      </c>
      <c r="U1198" s="150"/>
      <c r="V1198" s="150">
        <v>2344.5826448802618</v>
      </c>
      <c r="W1198" s="150">
        <v>2049.2768784179621</v>
      </c>
      <c r="X1198" s="150">
        <v>27.911698153336449</v>
      </c>
      <c r="Y1198" s="150">
        <v>9014.3620356015399</v>
      </c>
      <c r="Z1198" s="150">
        <v>1119.2544514422189</v>
      </c>
      <c r="AA1198" s="150">
        <v>8490.9581890195823</v>
      </c>
      <c r="AB1198" s="150"/>
      <c r="AC1198" s="150">
        <v>0</v>
      </c>
      <c r="AD1198" s="150">
        <v>10128.081340512328</v>
      </c>
      <c r="AE1198" s="150">
        <v>489.01295164645455</v>
      </c>
      <c r="AF1198" s="150">
        <v>2552.9062470938707</v>
      </c>
      <c r="AG1198" s="150">
        <v>9290.1296133565029</v>
      </c>
      <c r="AH1198" s="150">
        <v>4028.2167599387462</v>
      </c>
      <c r="AI1198" s="150"/>
      <c r="AJ1198" s="150">
        <v>0</v>
      </c>
      <c r="AK1198" s="150"/>
      <c r="AL1198" s="150">
        <v>60297.125</v>
      </c>
      <c r="AM1198" s="150">
        <v>42617.92578125</v>
      </c>
      <c r="AN1198" s="150">
        <v>17679.201171875</v>
      </c>
      <c r="AO1198" s="5" t="s">
        <v>5118</v>
      </c>
    </row>
    <row r="1199" spans="1:41" ht="14.25" x14ac:dyDescent="0.45">
      <c r="A1199" s="150">
        <v>2016</v>
      </c>
      <c r="B1199" s="5" t="s">
        <v>1476</v>
      </c>
      <c r="C1199" s="5" t="s">
        <v>4979</v>
      </c>
      <c r="D1199" s="5" t="s">
        <v>84</v>
      </c>
      <c r="E1199" s="5" t="s">
        <v>95</v>
      </c>
      <c r="F1199" s="5" t="s">
        <v>206</v>
      </c>
      <c r="G1199" s="5" t="s">
        <v>87</v>
      </c>
      <c r="H1199" s="5" t="s">
        <v>131</v>
      </c>
      <c r="I1199" s="150">
        <v>2540.3669484645634</v>
      </c>
      <c r="J1199" s="150">
        <v>4506.1270871573806</v>
      </c>
      <c r="K1199" s="150">
        <v>0</v>
      </c>
      <c r="L1199" s="150"/>
      <c r="M1199" s="150">
        <v>120.96985468878874</v>
      </c>
      <c r="N1199" s="150">
        <v>4479.5137191258473</v>
      </c>
      <c r="O1199" s="150">
        <v>698.600910827755</v>
      </c>
      <c r="P1199" s="150">
        <v>0</v>
      </c>
      <c r="Q1199" s="150">
        <v>0</v>
      </c>
      <c r="R1199" s="150">
        <v>660.09318183394635</v>
      </c>
      <c r="S1199" s="150">
        <v>436.70117542652736</v>
      </c>
      <c r="T1199" s="150">
        <v>0</v>
      </c>
      <c r="U1199" s="150">
        <v>0</v>
      </c>
      <c r="V1199" s="150">
        <v>1330.6684015766762</v>
      </c>
      <c r="W1199" s="150">
        <v>1149.213619543493</v>
      </c>
      <c r="X1199" s="150">
        <v>3819.3070975305013</v>
      </c>
      <c r="Y1199" s="150">
        <v>7390.0484229381045</v>
      </c>
      <c r="Z1199" s="150">
        <v>60.484927344394372</v>
      </c>
      <c r="AA1199" s="150">
        <v>12514.260674016039</v>
      </c>
      <c r="AB1199" s="150">
        <v>0</v>
      </c>
      <c r="AC1199" s="150">
        <v>563.90218733033566</v>
      </c>
      <c r="AD1199" s="150">
        <v>7164.4396439435131</v>
      </c>
      <c r="AE1199" s="150">
        <v>4503.9266455005918</v>
      </c>
      <c r="AF1199" s="150">
        <v>3084.7312945641129</v>
      </c>
      <c r="AG1199" s="150">
        <v>17637.976039842579</v>
      </c>
      <c r="AH1199" s="150">
        <v>5436.9629651670175</v>
      </c>
      <c r="AI1199" s="150">
        <v>0</v>
      </c>
      <c r="AJ1199" s="150">
        <v>6429.8960839860874</v>
      </c>
      <c r="AK1199" s="150"/>
      <c r="AL1199" s="150">
        <v>84528.1875</v>
      </c>
      <c r="AM1199" s="150">
        <v>65701.9921875</v>
      </c>
      <c r="AN1199" s="150">
        <v>18826.1953125</v>
      </c>
      <c r="AO1199" s="5" t="s">
        <v>5120</v>
      </c>
    </row>
    <row r="1200" spans="1:41" ht="14.25" x14ac:dyDescent="0.45">
      <c r="A1200" s="150">
        <v>2016</v>
      </c>
      <c r="B1200" s="5" t="s">
        <v>1477</v>
      </c>
      <c r="C1200" s="5" t="s">
        <v>4979</v>
      </c>
      <c r="D1200" s="5" t="s">
        <v>84</v>
      </c>
      <c r="E1200" s="5" t="s">
        <v>95</v>
      </c>
      <c r="F1200" s="5" t="s">
        <v>206</v>
      </c>
      <c r="G1200" s="5" t="s">
        <v>87</v>
      </c>
      <c r="H1200" s="5" t="s">
        <v>131</v>
      </c>
      <c r="I1200" s="150">
        <v>652.14720236561857</v>
      </c>
      <c r="J1200" s="150">
        <v>4625.3485748269104</v>
      </c>
      <c r="K1200" s="150"/>
      <c r="L1200" s="150"/>
      <c r="M1200" s="150">
        <v>687.71886794919772</v>
      </c>
      <c r="N1200" s="150">
        <v>3315.9906657012521</v>
      </c>
      <c r="O1200" s="150">
        <v>0</v>
      </c>
      <c r="P1200" s="150">
        <v>0</v>
      </c>
      <c r="Q1200" s="150">
        <v>3040.3102574285135</v>
      </c>
      <c r="R1200" s="150">
        <v>613.34717039303121</v>
      </c>
      <c r="S1200" s="150">
        <v>784.8295149923689</v>
      </c>
      <c r="T1200" s="150">
        <v>0</v>
      </c>
      <c r="U1200" s="150">
        <v>0</v>
      </c>
      <c r="V1200" s="150">
        <v>1304.2944047312371</v>
      </c>
      <c r="W1200" s="150">
        <v>0</v>
      </c>
      <c r="X1200" s="150">
        <v>2121.2569909674394</v>
      </c>
      <c r="Y1200" s="150">
        <v>14351.92205467878</v>
      </c>
      <c r="Z1200" s="150">
        <v>296.43054652982659</v>
      </c>
      <c r="AA1200" s="150">
        <v>13076.171044884311</v>
      </c>
      <c r="AB1200" s="150"/>
      <c r="AC1200" s="150">
        <v>560.96516625304389</v>
      </c>
      <c r="AD1200" s="150">
        <v>5350.3955104059469</v>
      </c>
      <c r="AE1200" s="150">
        <v>215.80143787371378</v>
      </c>
      <c r="AF1200" s="150">
        <v>5451.0425241234443</v>
      </c>
      <c r="AG1200" s="150">
        <v>19605.916347482733</v>
      </c>
      <c r="AH1200" s="150">
        <v>7867.0841366582217</v>
      </c>
      <c r="AI1200" s="150">
        <v>0</v>
      </c>
      <c r="AJ1200" s="150">
        <v>6274.6534315648769</v>
      </c>
      <c r="AK1200" s="150"/>
      <c r="AL1200" s="150">
        <v>90195.625</v>
      </c>
      <c r="AM1200" s="150">
        <v>73384.34375</v>
      </c>
      <c r="AN1200" s="150">
        <v>16811.28515625</v>
      </c>
      <c r="AO1200" s="5" t="s">
        <v>5117</v>
      </c>
    </row>
    <row r="1201" spans="1:41" ht="14.25" x14ac:dyDescent="0.45">
      <c r="A1201" s="150">
        <v>2016</v>
      </c>
      <c r="B1201" s="5" t="s">
        <v>1478</v>
      </c>
      <c r="C1201" s="5" t="s">
        <v>4979</v>
      </c>
      <c r="D1201" s="5" t="s">
        <v>84</v>
      </c>
      <c r="E1201" s="5" t="s">
        <v>95</v>
      </c>
      <c r="F1201" s="5" t="s">
        <v>206</v>
      </c>
      <c r="G1201" s="5" t="s">
        <v>87</v>
      </c>
      <c r="H1201" s="5" t="s">
        <v>131</v>
      </c>
      <c r="I1201" s="150">
        <v>92.119053434965707</v>
      </c>
      <c r="J1201" s="150">
        <v>11953.314471870694</v>
      </c>
      <c r="K1201" s="150"/>
      <c r="L1201" s="150"/>
      <c r="M1201" s="150">
        <v>403.02085877797498</v>
      </c>
      <c r="N1201" s="150">
        <v>1248.2352826166098</v>
      </c>
      <c r="O1201" s="150">
        <v>0</v>
      </c>
      <c r="P1201" s="150"/>
      <c r="Q1201" s="150">
        <v>863.97806608940448</v>
      </c>
      <c r="R1201" s="150">
        <v>955.46803315404293</v>
      </c>
      <c r="S1201" s="150">
        <v>833.15926391086794</v>
      </c>
      <c r="T1201" s="150"/>
      <c r="U1201" s="150">
        <v>0</v>
      </c>
      <c r="V1201" s="150">
        <v>0</v>
      </c>
      <c r="W1201" s="150">
        <v>1278.1518664101493</v>
      </c>
      <c r="X1201" s="150">
        <v>86.361612595280349</v>
      </c>
      <c r="Y1201" s="150">
        <v>9297.1154679239135</v>
      </c>
      <c r="Z1201" s="150">
        <v>1331.7686099738032</v>
      </c>
      <c r="AA1201" s="150">
        <v>8255.257435264044</v>
      </c>
      <c r="AB1201" s="150"/>
      <c r="AC1201" s="150">
        <v>0</v>
      </c>
      <c r="AD1201" s="150">
        <v>12168.455083830017</v>
      </c>
      <c r="AE1201" s="150">
        <v>369.57732430045269</v>
      </c>
      <c r="AF1201" s="150">
        <v>4455.8986334457777</v>
      </c>
      <c r="AG1201" s="150">
        <v>16359.955737216087</v>
      </c>
      <c r="AH1201" s="150">
        <v>5678.1798788776605</v>
      </c>
      <c r="AI1201" s="150"/>
      <c r="AJ1201" s="150">
        <v>0</v>
      </c>
      <c r="AK1201" s="150"/>
      <c r="AL1201" s="150">
        <v>75630.015625</v>
      </c>
      <c r="AM1201" s="150">
        <v>55182.69140625</v>
      </c>
      <c r="AN1201" s="150">
        <v>20447.328125</v>
      </c>
      <c r="AO1201" s="5" t="s">
        <v>5119</v>
      </c>
    </row>
    <row r="1202" spans="1:41" ht="14.25" x14ac:dyDescent="0.45">
      <c r="A1202" s="150">
        <v>2016</v>
      </c>
      <c r="B1202" s="5" t="s">
        <v>1476</v>
      </c>
      <c r="C1202" s="5" t="s">
        <v>175</v>
      </c>
      <c r="D1202" s="5" t="s">
        <v>84</v>
      </c>
      <c r="E1202" s="5" t="s">
        <v>109</v>
      </c>
      <c r="F1202" s="5" t="s">
        <v>1479</v>
      </c>
      <c r="G1202" s="5" t="s">
        <v>87</v>
      </c>
      <c r="H1202" s="5" t="s">
        <v>131</v>
      </c>
      <c r="I1202" s="150"/>
      <c r="J1202" s="150"/>
      <c r="K1202" s="150"/>
      <c r="L1202" s="150"/>
      <c r="M1202" s="150"/>
      <c r="N1202" s="150"/>
      <c r="O1202" s="150"/>
      <c r="P1202" s="150"/>
      <c r="Q1202" s="150"/>
      <c r="R1202" s="150"/>
      <c r="S1202" s="150"/>
      <c r="T1202" s="150"/>
      <c r="U1202" s="150"/>
      <c r="V1202" s="150"/>
      <c r="W1202" s="150"/>
      <c r="X1202" s="150"/>
      <c r="Y1202" s="150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>
        <v>0</v>
      </c>
      <c r="AM1202" s="150">
        <v>0</v>
      </c>
      <c r="AN1202" s="150">
        <v>0</v>
      </c>
      <c r="AO1202" s="5" t="s">
        <v>1912</v>
      </c>
    </row>
    <row r="1203" spans="1:41" ht="14.25" x14ac:dyDescent="0.45">
      <c r="A1203" s="150">
        <v>2016</v>
      </c>
      <c r="B1203" s="5" t="s">
        <v>1477</v>
      </c>
      <c r="C1203" s="5" t="s">
        <v>175</v>
      </c>
      <c r="D1203" s="5" t="s">
        <v>84</v>
      </c>
      <c r="E1203" s="5" t="s">
        <v>109</v>
      </c>
      <c r="F1203" s="5" t="s">
        <v>178</v>
      </c>
      <c r="G1203" s="5" t="s">
        <v>87</v>
      </c>
      <c r="H1203" s="5" t="s">
        <v>131</v>
      </c>
      <c r="I1203" s="150">
        <v>4393.10069957203</v>
      </c>
      <c r="J1203" s="150">
        <v>19119.081273432956</v>
      </c>
      <c r="K1203" s="150">
        <v>841.86275214470754</v>
      </c>
      <c r="L1203" s="150">
        <v>2416.5018153111464</v>
      </c>
      <c r="M1203" s="150">
        <v>6324.5828546510738</v>
      </c>
      <c r="N1203" s="150">
        <v>3893.3187981227425</v>
      </c>
      <c r="O1203" s="150">
        <v>9279.4618285696924</v>
      </c>
      <c r="P1203" s="150">
        <v>7145.1087732010019</v>
      </c>
      <c r="Q1203" s="150">
        <v>2592.8436934821598</v>
      </c>
      <c r="R1203" s="150">
        <v>5890.7433575811256</v>
      </c>
      <c r="S1203" s="150">
        <v>4778.5477239154297</v>
      </c>
      <c r="T1203" s="150">
        <v>6758.6164608800464</v>
      </c>
      <c r="U1203" s="150">
        <v>841.86275214470754</v>
      </c>
      <c r="V1203" s="150">
        <v>3131.4922935410882</v>
      </c>
      <c r="W1203" s="150">
        <v>1140.6647430467729</v>
      </c>
      <c r="X1203" s="150">
        <v>9781.0223132981591</v>
      </c>
      <c r="Y1203" s="150">
        <v>29583.768543676695</v>
      </c>
      <c r="Z1203" s="150">
        <v>10493.641347155863</v>
      </c>
      <c r="AA1203" s="150">
        <v>50575.307000431261</v>
      </c>
      <c r="AB1203" s="150">
        <v>465.98881914488743</v>
      </c>
      <c r="AC1203" s="150">
        <v>8514.5524463041274</v>
      </c>
      <c r="AD1203" s="150">
        <v>11113.312024722307</v>
      </c>
      <c r="AE1203" s="150">
        <v>3878.9715596707001</v>
      </c>
      <c r="AF1203" s="150">
        <v>18777.75336611029</v>
      </c>
      <c r="AG1203" s="150">
        <v>71298.660773540018</v>
      </c>
      <c r="AH1203" s="150">
        <v>14453.953448794346</v>
      </c>
      <c r="AI1203" s="150">
        <v>747.004977255163</v>
      </c>
      <c r="AJ1203" s="150">
        <v>20830.613446540996</v>
      </c>
      <c r="AK1203" s="150">
        <v>1298.3657938006406</v>
      </c>
      <c r="AL1203" s="150">
        <v>330360.71875</v>
      </c>
      <c r="AM1203" s="150">
        <v>263377.3125</v>
      </c>
      <c r="AN1203" s="150">
        <v>66983.3828125</v>
      </c>
      <c r="AO1203" s="5" t="s">
        <v>1920</v>
      </c>
    </row>
    <row r="1204" spans="1:41" ht="14.25" x14ac:dyDescent="0.45">
      <c r="A1204" s="150">
        <v>2016</v>
      </c>
      <c r="B1204" s="5" t="s">
        <v>582</v>
      </c>
      <c r="C1204" s="5" t="s">
        <v>175</v>
      </c>
      <c r="D1204" s="5" t="s">
        <v>84</v>
      </c>
      <c r="E1204" s="5" t="s">
        <v>109</v>
      </c>
      <c r="F1204" s="5" t="s">
        <v>178</v>
      </c>
      <c r="G1204" s="5" t="s">
        <v>87</v>
      </c>
      <c r="H1204" s="5" t="s">
        <v>131</v>
      </c>
      <c r="I1204" s="150">
        <v>4647.8559764935853</v>
      </c>
      <c r="J1204" s="150">
        <v>12221.974387382963</v>
      </c>
      <c r="K1204" s="150">
        <v>792.69222755475505</v>
      </c>
      <c r="L1204" s="150">
        <v>1305.4625002014036</v>
      </c>
      <c r="M1204" s="150">
        <v>3797.9447677244902</v>
      </c>
      <c r="N1204" s="150">
        <v>10075.006565428324</v>
      </c>
      <c r="O1204" s="150">
        <v>9290.1296133565029</v>
      </c>
      <c r="P1204" s="150">
        <v>6500.6344999120583</v>
      </c>
      <c r="Q1204" s="150">
        <v>2588.6279747912786</v>
      </c>
      <c r="R1204" s="150">
        <v>7393.6256630075304</v>
      </c>
      <c r="S1204" s="150">
        <v>1157.7772394003957</v>
      </c>
      <c r="T1204" s="150">
        <v>7374.1053925290635</v>
      </c>
      <c r="U1204" s="150">
        <v>590.61153292459926</v>
      </c>
      <c r="V1204" s="150">
        <v>2175.9959880341094</v>
      </c>
      <c r="W1204" s="150">
        <v>657.59960849260665</v>
      </c>
      <c r="X1204" s="150">
        <v>7620.2832431670713</v>
      </c>
      <c r="Y1204" s="150">
        <v>22206.547050794477</v>
      </c>
      <c r="Z1204" s="150">
        <v>2913.6835193442698</v>
      </c>
      <c r="AA1204" s="150">
        <v>59068.448293889276</v>
      </c>
      <c r="AB1204" s="150">
        <v>0</v>
      </c>
      <c r="AC1204" s="150">
        <v>8409.0884876369928</v>
      </c>
      <c r="AD1204" s="150">
        <v>10928.301788481529</v>
      </c>
      <c r="AE1204" s="150">
        <v>7915.7575962862165</v>
      </c>
      <c r="AF1204" s="150">
        <v>16445.978573633118</v>
      </c>
      <c r="AG1204" s="150">
        <v>72011.064767681906</v>
      </c>
      <c r="AH1204" s="150">
        <v>13314.232908405691</v>
      </c>
      <c r="AI1204" s="150">
        <v>1381.0708246270874</v>
      </c>
      <c r="AJ1204" s="150">
        <v>21640.953155838335</v>
      </c>
      <c r="AK1204" s="150">
        <v>2060.9997916423631</v>
      </c>
      <c r="AL1204" s="150">
        <v>316486.4375</v>
      </c>
      <c r="AM1204" s="150">
        <v>258111.3125</v>
      </c>
      <c r="AN1204" s="150">
        <v>58375.13671875</v>
      </c>
      <c r="AO1204" s="5" t="s">
        <v>595</v>
      </c>
    </row>
    <row r="1205" spans="1:41" ht="14.25" x14ac:dyDescent="0.45">
      <c r="A1205" s="150">
        <v>2016</v>
      </c>
      <c r="B1205" s="5" t="s">
        <v>1476</v>
      </c>
      <c r="C1205" s="5" t="s">
        <v>175</v>
      </c>
      <c r="D1205" s="5" t="s">
        <v>84</v>
      </c>
      <c r="E1205" s="5" t="s">
        <v>109</v>
      </c>
      <c r="F1205" s="5" t="s">
        <v>178</v>
      </c>
      <c r="G1205" s="5" t="s">
        <v>87</v>
      </c>
      <c r="H1205" s="5" t="s">
        <v>131</v>
      </c>
      <c r="I1205" s="150">
        <v>2822.2267098894413</v>
      </c>
      <c r="J1205" s="150">
        <v>16845.052265413833</v>
      </c>
      <c r="K1205" s="150">
        <v>677.43118625721695</v>
      </c>
      <c r="L1205" s="150">
        <v>2322.621210024744</v>
      </c>
      <c r="M1205" s="150">
        <v>5150.8964126486244</v>
      </c>
      <c r="N1205" s="150">
        <v>1104.5757431633301</v>
      </c>
      <c r="O1205" s="150">
        <v>8875.5340445454913</v>
      </c>
      <c r="P1205" s="150">
        <v>6673.9068831804752</v>
      </c>
      <c r="Q1205" s="150">
        <v>2405.3041057045307</v>
      </c>
      <c r="R1205" s="150">
        <v>6495.2743992451205</v>
      </c>
      <c r="S1205" s="150">
        <v>4935.5700713025808</v>
      </c>
      <c r="T1205" s="150">
        <v>9163.4664926757468</v>
      </c>
      <c r="U1205" s="150">
        <v>902.52081102342561</v>
      </c>
      <c r="V1205" s="150">
        <v>2217.3774364454976</v>
      </c>
      <c r="W1205" s="150">
        <v>1746.8047017061094</v>
      </c>
      <c r="X1205" s="150">
        <v>9405.515207845503</v>
      </c>
      <c r="Y1205" s="150">
        <v>33241.306369932259</v>
      </c>
      <c r="Z1205" s="150">
        <v>8058.2859002389714</v>
      </c>
      <c r="AA1205" s="150">
        <v>48401.980465022658</v>
      </c>
      <c r="AB1205" s="150">
        <v>664.12450224145016</v>
      </c>
      <c r="AC1205" s="150">
        <v>8351.8872860875963</v>
      </c>
      <c r="AD1205" s="150">
        <v>9656.7520851866811</v>
      </c>
      <c r="AE1205" s="150">
        <v>5765.1051237498368</v>
      </c>
      <c r="AF1205" s="150">
        <v>21084.767441590095</v>
      </c>
      <c r="AG1205" s="150">
        <v>67646.547777459593</v>
      </c>
      <c r="AH1205" s="150">
        <v>13832.902883662993</v>
      </c>
      <c r="AI1205" s="150">
        <v>762.11008453936904</v>
      </c>
      <c r="AJ1205" s="150">
        <v>21345.988473747151</v>
      </c>
      <c r="AK1205" s="150">
        <v>1198.8112599658964</v>
      </c>
      <c r="AL1205" s="150">
        <v>321754.6875</v>
      </c>
      <c r="AM1205" s="150">
        <v>255684.734375</v>
      </c>
      <c r="AN1205" s="150">
        <v>66069.921875</v>
      </c>
      <c r="AO1205" s="5" t="s">
        <v>1919</v>
      </c>
    </row>
    <row r="1206" spans="1:41" ht="14.25" x14ac:dyDescent="0.45">
      <c r="A1206" s="150">
        <v>2016</v>
      </c>
      <c r="B1206" s="5" t="s">
        <v>1478</v>
      </c>
      <c r="C1206" s="5" t="s">
        <v>175</v>
      </c>
      <c r="D1206" s="5" t="s">
        <v>84</v>
      </c>
      <c r="E1206" s="5" t="s">
        <v>109</v>
      </c>
      <c r="F1206" s="5" t="s">
        <v>178</v>
      </c>
      <c r="G1206" s="5" t="s">
        <v>87</v>
      </c>
      <c r="H1206" s="5" t="s">
        <v>131</v>
      </c>
      <c r="I1206" s="150">
        <v>5802.3488782349023</v>
      </c>
      <c r="J1206" s="150">
        <v>21232.55369662078</v>
      </c>
      <c r="K1206" s="150">
        <v>817.55659923532062</v>
      </c>
      <c r="L1206" s="150">
        <v>1785.5990198675267</v>
      </c>
      <c r="M1206" s="150">
        <v>4696.6323649733295</v>
      </c>
      <c r="N1206" s="150">
        <v>9200.376563355012</v>
      </c>
      <c r="O1206" s="150">
        <v>9438.4854249501859</v>
      </c>
      <c r="P1206" s="150">
        <v>9877.060744497694</v>
      </c>
      <c r="Q1206" s="150">
        <v>2759.7139187174203</v>
      </c>
      <c r="R1206" s="150">
        <v>5925.373368557769</v>
      </c>
      <c r="S1206" s="150">
        <v>3813.2245605694943</v>
      </c>
      <c r="T1206" s="150">
        <v>7087.4096736526744</v>
      </c>
      <c r="U1206" s="150">
        <v>761.13367900640412</v>
      </c>
      <c r="V1206" s="150">
        <v>2212.008770607114</v>
      </c>
      <c r="W1206" s="150">
        <v>1351.8471091581218</v>
      </c>
      <c r="X1206" s="150">
        <v>9562.9652986963847</v>
      </c>
      <c r="Y1206" s="150">
        <v>22903.099660268348</v>
      </c>
      <c r="Z1206" s="150">
        <v>5325.3195719272762</v>
      </c>
      <c r="AA1206" s="150">
        <v>50127.217130103345</v>
      </c>
      <c r="AB1206" s="150">
        <v>473.26163702213631</v>
      </c>
      <c r="AC1206" s="150">
        <v>8672.8563087197708</v>
      </c>
      <c r="AD1206" s="150">
        <v>12242.853945879857</v>
      </c>
      <c r="AE1206" s="150">
        <v>8832.1494971100456</v>
      </c>
      <c r="AF1206" s="150">
        <v>18188.322913044241</v>
      </c>
      <c r="AG1206" s="150">
        <v>77110.922952267996</v>
      </c>
      <c r="AH1206" s="150">
        <v>13037.638590503449</v>
      </c>
      <c r="AI1206" s="150">
        <v>1424.3908637381573</v>
      </c>
      <c r="AJ1206" s="150">
        <v>20348.150266332061</v>
      </c>
      <c r="AK1206" s="150">
        <v>2126.1077532790086</v>
      </c>
      <c r="AL1206" s="150">
        <v>337136.59375</v>
      </c>
      <c r="AM1206" s="150">
        <v>271064.21875</v>
      </c>
      <c r="AN1206" s="150">
        <v>66072.375</v>
      </c>
      <c r="AO1206" s="5" t="s">
        <v>1921</v>
      </c>
    </row>
    <row r="1207" spans="1:41" ht="14.25" x14ac:dyDescent="0.45">
      <c r="A1207" s="150">
        <v>2016</v>
      </c>
      <c r="B1207" s="5" t="s">
        <v>1476</v>
      </c>
      <c r="C1207" s="5" t="s">
        <v>175</v>
      </c>
      <c r="D1207" s="5" t="s">
        <v>84</v>
      </c>
      <c r="E1207" s="5" t="s">
        <v>109</v>
      </c>
      <c r="F1207" s="5" t="s">
        <v>182</v>
      </c>
      <c r="G1207" s="5" t="s">
        <v>87</v>
      </c>
      <c r="H1207" s="5" t="s">
        <v>131</v>
      </c>
      <c r="I1207" s="150">
        <v>2286.3045678538761</v>
      </c>
      <c r="J1207" s="150">
        <v>16845.052265413833</v>
      </c>
      <c r="K1207" s="150">
        <v>677.43118625721695</v>
      </c>
      <c r="L1207" s="150">
        <v>2322.621210024744</v>
      </c>
      <c r="M1207" s="150">
        <v>5150.8964126486244</v>
      </c>
      <c r="N1207" s="150">
        <v>1104.5757431633301</v>
      </c>
      <c r="O1207" s="150">
        <v>8875.5340445454913</v>
      </c>
      <c r="P1207" s="150">
        <v>6673.9068831804752</v>
      </c>
      <c r="Q1207" s="150">
        <v>2405.3041057045307</v>
      </c>
      <c r="R1207" s="150">
        <v>6495.2743992451205</v>
      </c>
      <c r="S1207" s="150">
        <v>4935.5700713025808</v>
      </c>
      <c r="T1207" s="150">
        <v>9163.4664926757468</v>
      </c>
      <c r="U1207" s="150">
        <v>902.52081102342561</v>
      </c>
      <c r="V1207" s="150">
        <v>2132.6985381633453</v>
      </c>
      <c r="W1207" s="150">
        <v>1746.8047017061094</v>
      </c>
      <c r="X1207" s="150">
        <v>8511.9912631001807</v>
      </c>
      <c r="Y1207" s="150">
        <v>33241.306369932259</v>
      </c>
      <c r="Z1207" s="150">
        <v>8058.2859002389714</v>
      </c>
      <c r="AA1207" s="150">
        <v>48401.980465022658</v>
      </c>
      <c r="AB1207" s="150">
        <v>664.12450224145016</v>
      </c>
      <c r="AC1207" s="150">
        <v>8351.8872860875963</v>
      </c>
      <c r="AD1207" s="150">
        <v>9656.7520851866811</v>
      </c>
      <c r="AE1207" s="150">
        <v>5765.1051237498368</v>
      </c>
      <c r="AF1207" s="150">
        <v>21084.767441590095</v>
      </c>
      <c r="AG1207" s="150">
        <v>67646.547777459593</v>
      </c>
      <c r="AH1207" s="150">
        <v>13348.418615634393</v>
      </c>
      <c r="AI1207" s="150">
        <v>-251.61729775268057</v>
      </c>
      <c r="AJ1207" s="150">
        <v>21345.988473747151</v>
      </c>
      <c r="AK1207" s="150">
        <v>1198.8112599658964</v>
      </c>
      <c r="AL1207" s="150">
        <v>318742.3125</v>
      </c>
      <c r="AM1207" s="150">
        <v>255064.125</v>
      </c>
      <c r="AN1207" s="150">
        <v>63678.1875</v>
      </c>
      <c r="AO1207" s="5" t="s">
        <v>1922</v>
      </c>
    </row>
    <row r="1208" spans="1:41" ht="14.25" x14ac:dyDescent="0.45">
      <c r="A1208" s="150">
        <v>2016</v>
      </c>
      <c r="B1208" s="5" t="s">
        <v>1477</v>
      </c>
      <c r="C1208" s="5" t="s">
        <v>175</v>
      </c>
      <c r="D1208" s="5" t="s">
        <v>84</v>
      </c>
      <c r="E1208" s="5" t="s">
        <v>109</v>
      </c>
      <c r="F1208" s="5" t="s">
        <v>182</v>
      </c>
      <c r="G1208" s="5" t="s">
        <v>87</v>
      </c>
      <c r="H1208" s="5" t="s">
        <v>131</v>
      </c>
      <c r="I1208" s="150">
        <v>3399.6309062646551</v>
      </c>
      <c r="J1208" s="150">
        <v>19119.081273432956</v>
      </c>
      <c r="K1208" s="150">
        <v>841.86275214470754</v>
      </c>
      <c r="L1208" s="150">
        <v>2416.5018153111464</v>
      </c>
      <c r="M1208" s="150">
        <v>6324.5828546510738</v>
      </c>
      <c r="N1208" s="150">
        <v>3893.3187981227425</v>
      </c>
      <c r="O1208" s="150">
        <v>9279.4618285696924</v>
      </c>
      <c r="P1208" s="150">
        <v>7145.1087732010019</v>
      </c>
      <c r="Q1208" s="150">
        <v>2592.8436934821598</v>
      </c>
      <c r="R1208" s="150">
        <v>5890.7433575811256</v>
      </c>
      <c r="S1208" s="150">
        <v>4778.5477239154297</v>
      </c>
      <c r="T1208" s="150">
        <v>6758.6164608800464</v>
      </c>
      <c r="U1208" s="150">
        <v>841.86275214470754</v>
      </c>
      <c r="V1208" s="150">
        <v>3073.3919064212423</v>
      </c>
      <c r="W1208" s="150">
        <v>1140.6647430467729</v>
      </c>
      <c r="X1208" s="150">
        <v>9781.0223132981591</v>
      </c>
      <c r="Y1208" s="150">
        <v>29583.768543676695</v>
      </c>
      <c r="Z1208" s="150">
        <v>10493.641347155863</v>
      </c>
      <c r="AA1208" s="150">
        <v>50575.307000431261</v>
      </c>
      <c r="AB1208" s="150">
        <v>465.98881914488743</v>
      </c>
      <c r="AC1208" s="150">
        <v>8514.5524463041274</v>
      </c>
      <c r="AD1208" s="150">
        <v>11113.312024722307</v>
      </c>
      <c r="AE1208" s="150">
        <v>3878.9715596707001</v>
      </c>
      <c r="AF1208" s="150">
        <v>18777.75336611029</v>
      </c>
      <c r="AG1208" s="150">
        <v>71298.660773540018</v>
      </c>
      <c r="AH1208" s="150">
        <v>14453.953448794346</v>
      </c>
      <c r="AI1208" s="150">
        <v>747.004977255163</v>
      </c>
      <c r="AJ1208" s="150">
        <v>20830.613446540996</v>
      </c>
      <c r="AK1208" s="150">
        <v>1298.3657938006406</v>
      </c>
      <c r="AL1208" s="150">
        <v>329309.15625</v>
      </c>
      <c r="AM1208" s="150">
        <v>262325.75</v>
      </c>
      <c r="AN1208" s="150">
        <v>66983.3828125</v>
      </c>
      <c r="AO1208" s="5" t="s">
        <v>1924</v>
      </c>
    </row>
    <row r="1209" spans="1:41" ht="14.25" x14ac:dyDescent="0.45">
      <c r="A1209" s="150">
        <v>2016</v>
      </c>
      <c r="B1209" s="5" t="s">
        <v>1478</v>
      </c>
      <c r="C1209" s="5" t="s">
        <v>175</v>
      </c>
      <c r="D1209" s="5" t="s">
        <v>84</v>
      </c>
      <c r="E1209" s="5" t="s">
        <v>109</v>
      </c>
      <c r="F1209" s="5" t="s">
        <v>182</v>
      </c>
      <c r="G1209" s="5" t="s">
        <v>87</v>
      </c>
      <c r="H1209" s="5" t="s">
        <v>131</v>
      </c>
      <c r="I1209" s="150">
        <v>4470.4217939348291</v>
      </c>
      <c r="J1209" s="150">
        <v>21232.55369662078</v>
      </c>
      <c r="K1209" s="150">
        <v>817.55659923532062</v>
      </c>
      <c r="L1209" s="150">
        <v>1757.9153141331467</v>
      </c>
      <c r="M1209" s="150">
        <v>4696.6323649733295</v>
      </c>
      <c r="N1209" s="150">
        <v>8573.2761070964825</v>
      </c>
      <c r="O1209" s="150">
        <v>9438.4854249501859</v>
      </c>
      <c r="P1209" s="150">
        <v>9877.060744497694</v>
      </c>
      <c r="Q1209" s="150">
        <v>2759.7139187174203</v>
      </c>
      <c r="R1209" s="150">
        <v>5925.373368557769</v>
      </c>
      <c r="S1209" s="150">
        <v>3813.2245605694943</v>
      </c>
      <c r="T1209" s="150">
        <v>7087.4096736526744</v>
      </c>
      <c r="U1209" s="150">
        <v>761.13367900640412</v>
      </c>
      <c r="V1209" s="150">
        <v>2102.6173946530921</v>
      </c>
      <c r="W1209" s="150">
        <v>1351.8471091581218</v>
      </c>
      <c r="X1209" s="150">
        <v>9562.9652986963847</v>
      </c>
      <c r="Y1209" s="150">
        <v>22903.099660268348</v>
      </c>
      <c r="Z1209" s="150">
        <v>5325.3195719272762</v>
      </c>
      <c r="AA1209" s="150">
        <v>50127.217130103345</v>
      </c>
      <c r="AB1209" s="150">
        <v>473.26163702213631</v>
      </c>
      <c r="AC1209" s="150">
        <v>8672.8563087197708</v>
      </c>
      <c r="AD1209" s="150">
        <v>12242.853945879857</v>
      </c>
      <c r="AE1209" s="150">
        <v>8832.1494971100456</v>
      </c>
      <c r="AF1209" s="150">
        <v>18188.322913044241</v>
      </c>
      <c r="AG1209" s="150">
        <v>77110.922952267996</v>
      </c>
      <c r="AH1209" s="150">
        <v>12369.775407040421</v>
      </c>
      <c r="AI1209" s="150">
        <v>1424.3908637381573</v>
      </c>
      <c r="AJ1209" s="150">
        <v>20348.150266332061</v>
      </c>
      <c r="AK1209" s="150">
        <v>2126.1077532790086</v>
      </c>
      <c r="AL1209" s="150">
        <v>334372.65625</v>
      </c>
      <c r="AM1209" s="150">
        <v>268968.125</v>
      </c>
      <c r="AN1209" s="150">
        <v>65404.515625</v>
      </c>
      <c r="AO1209" s="5" t="s">
        <v>1923</v>
      </c>
    </row>
    <row r="1210" spans="1:41" ht="14.25" x14ac:dyDescent="0.45">
      <c r="A1210" s="150">
        <v>2016</v>
      </c>
      <c r="B1210" s="5" t="s">
        <v>582</v>
      </c>
      <c r="C1210" s="5" t="s">
        <v>175</v>
      </c>
      <c r="D1210" s="5" t="s">
        <v>84</v>
      </c>
      <c r="E1210" s="5" t="s">
        <v>109</v>
      </c>
      <c r="F1210" s="5" t="s">
        <v>182</v>
      </c>
      <c r="G1210" s="5" t="s">
        <v>87</v>
      </c>
      <c r="H1210" s="5" t="s">
        <v>131</v>
      </c>
      <c r="I1210" s="150">
        <v>3583.2583105664426</v>
      </c>
      <c r="J1210" s="150">
        <v>12221.974387382963</v>
      </c>
      <c r="K1210" s="150">
        <v>792.69222755475505</v>
      </c>
      <c r="L1210" s="150">
        <v>1305.4625002014036</v>
      </c>
      <c r="M1210" s="150">
        <v>3797.9447677244902</v>
      </c>
      <c r="N1210" s="150">
        <v>9508.9573268786608</v>
      </c>
      <c r="O1210" s="150">
        <v>9290.1296133565029</v>
      </c>
      <c r="P1210" s="150">
        <v>6500.6344999120583</v>
      </c>
      <c r="Q1210" s="150">
        <v>2588.6279747912786</v>
      </c>
      <c r="R1210" s="150">
        <v>7393.6256630075304</v>
      </c>
      <c r="S1210" s="150">
        <v>1157.7772394003957</v>
      </c>
      <c r="T1210" s="150">
        <v>7374.1053925290635</v>
      </c>
      <c r="U1210" s="150">
        <v>590.61153292459926</v>
      </c>
      <c r="V1210" s="150">
        <v>2071.0480029775645</v>
      </c>
      <c r="W1210" s="150">
        <v>657.59960849260665</v>
      </c>
      <c r="X1210" s="150">
        <v>6096.2265945336567</v>
      </c>
      <c r="Y1210" s="150">
        <v>22206.547050794477</v>
      </c>
      <c r="Z1210" s="150">
        <v>2902.299867228583</v>
      </c>
      <c r="AA1210" s="150">
        <v>59068.448293889276</v>
      </c>
      <c r="AB1210" s="150">
        <v>0</v>
      </c>
      <c r="AC1210" s="150">
        <v>8409.0884876369928</v>
      </c>
      <c r="AD1210" s="150">
        <v>10928.301788481529</v>
      </c>
      <c r="AE1210" s="150">
        <v>7915.7575962862165</v>
      </c>
      <c r="AF1210" s="150">
        <v>16445.978573633118</v>
      </c>
      <c r="AG1210" s="150">
        <v>72011.064767681906</v>
      </c>
      <c r="AH1210" s="150">
        <v>12878.467538748846</v>
      </c>
      <c r="AI1210" s="150">
        <v>1381.0708246270874</v>
      </c>
      <c r="AJ1210" s="150">
        <v>21640.953155838335</v>
      </c>
      <c r="AK1210" s="150">
        <v>2060.9997916423631</v>
      </c>
      <c r="AL1210" s="150">
        <v>312779.65625</v>
      </c>
      <c r="AM1210" s="150">
        <v>256364.328125</v>
      </c>
      <c r="AN1210" s="150">
        <v>56415.31640625</v>
      </c>
      <c r="AO1210" s="5" t="s">
        <v>598</v>
      </c>
    </row>
    <row r="1211" spans="1:41" ht="14.25" x14ac:dyDescent="0.45">
      <c r="A1211" s="150">
        <v>2016</v>
      </c>
      <c r="B1211" s="5" t="s">
        <v>1478</v>
      </c>
      <c r="C1211" s="5" t="s">
        <v>175</v>
      </c>
      <c r="D1211" s="5" t="s">
        <v>84</v>
      </c>
      <c r="E1211" s="5" t="s">
        <v>109</v>
      </c>
      <c r="F1211" s="5" t="s">
        <v>185</v>
      </c>
      <c r="G1211" s="5" t="s">
        <v>87</v>
      </c>
      <c r="H1211" s="5" t="s">
        <v>131</v>
      </c>
      <c r="I1211" s="150">
        <v>1331.9270843000738</v>
      </c>
      <c r="J1211" s="150"/>
      <c r="K1211" s="150"/>
      <c r="L1211" s="150">
        <v>27.683705734380265</v>
      </c>
      <c r="M1211" s="150"/>
      <c r="N1211" s="150">
        <v>627.10045625852911</v>
      </c>
      <c r="O1211" s="150">
        <v>0</v>
      </c>
      <c r="P1211" s="150"/>
      <c r="Q1211" s="150"/>
      <c r="R1211" s="150"/>
      <c r="S1211" s="150">
        <v>0</v>
      </c>
      <c r="T1211" s="150"/>
      <c r="U1211" s="150"/>
      <c r="V1211" s="150">
        <v>109.39137595402178</v>
      </c>
      <c r="W1211" s="150"/>
      <c r="X1211" s="150"/>
      <c r="Y1211" s="150">
        <v>0</v>
      </c>
      <c r="Z1211" s="150"/>
      <c r="AA1211" s="150">
        <v>0</v>
      </c>
      <c r="AB1211" s="150"/>
      <c r="AC1211" s="150"/>
      <c r="AD1211" s="150">
        <v>0</v>
      </c>
      <c r="AE1211" s="150"/>
      <c r="AF1211" s="150"/>
      <c r="AG1211" s="150"/>
      <c r="AH1211" s="150">
        <v>667.86318346302812</v>
      </c>
      <c r="AI1211" s="150">
        <v>0</v>
      </c>
      <c r="AJ1211" s="150">
        <v>0</v>
      </c>
      <c r="AK1211" s="150"/>
      <c r="AL1211" s="150">
        <v>2763.966064453125</v>
      </c>
      <c r="AM1211" s="150">
        <v>2096.102783203125</v>
      </c>
      <c r="AN1211" s="150">
        <v>667.8631591796875</v>
      </c>
      <c r="AO1211" s="5" t="s">
        <v>1927</v>
      </c>
    </row>
    <row r="1212" spans="1:41" ht="14.25" x14ac:dyDescent="0.45">
      <c r="A1212" s="150">
        <v>2016</v>
      </c>
      <c r="B1212" s="5" t="s">
        <v>582</v>
      </c>
      <c r="C1212" s="5" t="s">
        <v>175</v>
      </c>
      <c r="D1212" s="5" t="s">
        <v>84</v>
      </c>
      <c r="E1212" s="5" t="s">
        <v>109</v>
      </c>
      <c r="F1212" s="5" t="s">
        <v>185</v>
      </c>
      <c r="G1212" s="5" t="s">
        <v>87</v>
      </c>
      <c r="H1212" s="5" t="s">
        <v>131</v>
      </c>
      <c r="I1212" s="150">
        <v>1064.597665927143</v>
      </c>
      <c r="J1212" s="150"/>
      <c r="K1212" s="150"/>
      <c r="L1212" s="150"/>
      <c r="M1212" s="150">
        <v>0</v>
      </c>
      <c r="N1212" s="150">
        <v>566.04923854966319</v>
      </c>
      <c r="O1212" s="150">
        <v>0</v>
      </c>
      <c r="P1212" s="150">
        <v>0</v>
      </c>
      <c r="Q1212" s="150">
        <v>0</v>
      </c>
      <c r="R1212" s="150"/>
      <c r="S1212" s="150">
        <v>0</v>
      </c>
      <c r="T1212" s="150"/>
      <c r="U1212" s="150"/>
      <c r="V1212" s="150">
        <v>104.94798505654504</v>
      </c>
      <c r="W1212" s="150"/>
      <c r="X1212" s="150">
        <v>1524.0566486334142</v>
      </c>
      <c r="Y1212" s="150">
        <v>0</v>
      </c>
      <c r="Z1212" s="150">
        <v>11.383652115687134</v>
      </c>
      <c r="AA1212" s="150"/>
      <c r="AB1212" s="150"/>
      <c r="AC1212" s="150">
        <v>0</v>
      </c>
      <c r="AD1212" s="150">
        <v>0</v>
      </c>
      <c r="AE1212" s="150"/>
      <c r="AF1212" s="150">
        <v>0</v>
      </c>
      <c r="AG1212" s="150"/>
      <c r="AH1212" s="150">
        <v>435.76536965684346</v>
      </c>
      <c r="AI1212" s="150">
        <v>0</v>
      </c>
      <c r="AJ1212" s="150">
        <v>0</v>
      </c>
      <c r="AK1212" s="150"/>
      <c r="AL1212" s="150">
        <v>3706.800537109375</v>
      </c>
      <c r="AM1212" s="150">
        <v>1746.978515625</v>
      </c>
      <c r="AN1212" s="150">
        <v>1959.822021484375</v>
      </c>
      <c r="AO1212" s="5" t="s">
        <v>601</v>
      </c>
    </row>
    <row r="1213" spans="1:41" ht="14.25" x14ac:dyDescent="0.45">
      <c r="A1213" s="150">
        <v>2016</v>
      </c>
      <c r="B1213" s="5" t="s">
        <v>1476</v>
      </c>
      <c r="C1213" s="5" t="s">
        <v>175</v>
      </c>
      <c r="D1213" s="5" t="s">
        <v>84</v>
      </c>
      <c r="E1213" s="5" t="s">
        <v>109</v>
      </c>
      <c r="F1213" s="5" t="s">
        <v>185</v>
      </c>
      <c r="G1213" s="5" t="s">
        <v>87</v>
      </c>
      <c r="H1213" s="5" t="s">
        <v>131</v>
      </c>
      <c r="I1213" s="150">
        <v>535.92214203556568</v>
      </c>
      <c r="J1213" s="150"/>
      <c r="K1213" s="150">
        <v>0</v>
      </c>
      <c r="L1213" s="150"/>
      <c r="M1213" s="150">
        <v>0</v>
      </c>
      <c r="N1213" s="150">
        <v>0</v>
      </c>
      <c r="O1213" s="150">
        <v>0</v>
      </c>
      <c r="P1213" s="150">
        <v>0</v>
      </c>
      <c r="Q1213" s="150"/>
      <c r="R1213" s="150">
        <v>0</v>
      </c>
      <c r="S1213" s="150"/>
      <c r="T1213" s="150"/>
      <c r="U1213" s="150"/>
      <c r="V1213" s="150">
        <v>84.678898282152119</v>
      </c>
      <c r="W1213" s="150"/>
      <c r="X1213" s="150">
        <v>893.52394474532275</v>
      </c>
      <c r="Y1213" s="150"/>
      <c r="Z1213" s="150"/>
      <c r="AA1213" s="150">
        <v>0</v>
      </c>
      <c r="AB1213" s="150">
        <v>0</v>
      </c>
      <c r="AC1213" s="150"/>
      <c r="AD1213" s="150">
        <v>0</v>
      </c>
      <c r="AE1213" s="150"/>
      <c r="AF1213" s="150"/>
      <c r="AG1213" s="150">
        <v>0</v>
      </c>
      <c r="AH1213" s="150">
        <v>484.48426802859888</v>
      </c>
      <c r="AI1213" s="150">
        <v>1013.7273822920497</v>
      </c>
      <c r="AJ1213" s="150"/>
      <c r="AK1213" s="150"/>
      <c r="AL1213" s="150">
        <v>3012.336669921875</v>
      </c>
      <c r="AM1213" s="150">
        <v>620.60101318359375</v>
      </c>
      <c r="AN1213" s="150">
        <v>2391.735595703125</v>
      </c>
      <c r="AO1213" s="5" t="s">
        <v>1925</v>
      </c>
    </row>
    <row r="1214" spans="1:41" ht="14.25" x14ac:dyDescent="0.45">
      <c r="A1214" s="150">
        <v>2016</v>
      </c>
      <c r="B1214" s="5" t="s">
        <v>1477</v>
      </c>
      <c r="C1214" s="5" t="s">
        <v>175</v>
      </c>
      <c r="D1214" s="5" t="s">
        <v>84</v>
      </c>
      <c r="E1214" s="5" t="s">
        <v>109</v>
      </c>
      <c r="F1214" s="5" t="s">
        <v>185</v>
      </c>
      <c r="G1214" s="5" t="s">
        <v>87</v>
      </c>
      <c r="H1214" s="5" t="s">
        <v>131</v>
      </c>
      <c r="I1214" s="150">
        <v>993.46979330737463</v>
      </c>
      <c r="J1214" s="150"/>
      <c r="K1214" s="150"/>
      <c r="L1214" s="150"/>
      <c r="M1214" s="150">
        <v>0</v>
      </c>
      <c r="N1214" s="150">
        <v>0</v>
      </c>
      <c r="O1214" s="150">
        <v>0</v>
      </c>
      <c r="P1214" s="150">
        <v>0</v>
      </c>
      <c r="Q1214" s="150">
        <v>0</v>
      </c>
      <c r="R1214" s="150"/>
      <c r="S1214" s="150">
        <v>0</v>
      </c>
      <c r="T1214" s="150"/>
      <c r="U1214" s="150"/>
      <c r="V1214" s="150">
        <v>58.100387119846012</v>
      </c>
      <c r="W1214" s="150"/>
      <c r="X1214" s="150"/>
      <c r="Y1214" s="150"/>
      <c r="Z1214" s="150"/>
      <c r="AA1214" s="150">
        <v>0</v>
      </c>
      <c r="AB1214" s="150"/>
      <c r="AC1214" s="150"/>
      <c r="AD1214" s="150">
        <v>0</v>
      </c>
      <c r="AE1214" s="150"/>
      <c r="AF1214" s="150"/>
      <c r="AG1214" s="150">
        <v>0</v>
      </c>
      <c r="AH1214" s="150">
        <v>0</v>
      </c>
      <c r="AI1214" s="150">
        <v>0</v>
      </c>
      <c r="AJ1214" s="150">
        <v>0</v>
      </c>
      <c r="AK1214" s="150"/>
      <c r="AL1214" s="150">
        <v>1051.5701904296875</v>
      </c>
      <c r="AM1214" s="150">
        <v>1051.5701904296875</v>
      </c>
      <c r="AN1214" s="150">
        <v>0</v>
      </c>
      <c r="AO1214" s="5" t="s">
        <v>1926</v>
      </c>
    </row>
    <row r="1215" spans="1:41" ht="14.25" x14ac:dyDescent="0.45">
      <c r="A1215" s="150">
        <v>2016</v>
      </c>
      <c r="B1215" s="5" t="s">
        <v>582</v>
      </c>
      <c r="C1215" s="5" t="s">
        <v>175</v>
      </c>
      <c r="D1215" s="5" t="s">
        <v>84</v>
      </c>
      <c r="E1215" s="5" t="s">
        <v>109</v>
      </c>
      <c r="F1215" s="5" t="s">
        <v>188</v>
      </c>
      <c r="G1215" s="5" t="s">
        <v>87</v>
      </c>
      <c r="H1215" s="5" t="s">
        <v>131</v>
      </c>
      <c r="I1215" s="150">
        <v>558.23396306672896</v>
      </c>
      <c r="J1215" s="150">
        <v>165.51637004928514</v>
      </c>
      <c r="K1215" s="150">
        <v>0</v>
      </c>
      <c r="L1215" s="150"/>
      <c r="M1215" s="150">
        <v>775.9452086627532</v>
      </c>
      <c r="N1215" s="150">
        <v>3841.7661338252287</v>
      </c>
      <c r="O1215" s="150">
        <v>248.97234752776112</v>
      </c>
      <c r="P1215" s="150">
        <v>390.76377414671026</v>
      </c>
      <c r="Q1215" s="150">
        <v>90.775954295339616</v>
      </c>
      <c r="R1215" s="150">
        <v>1032.43431127042</v>
      </c>
      <c r="S1215" s="150">
        <v>24.687338782663019</v>
      </c>
      <c r="T1215" s="150">
        <v>0</v>
      </c>
      <c r="U1215" s="150">
        <v>167.47018892001867</v>
      </c>
      <c r="V1215" s="150">
        <v>0</v>
      </c>
      <c r="W1215" s="150">
        <v>0</v>
      </c>
      <c r="X1215" s="150">
        <v>245.62294374936073</v>
      </c>
      <c r="Y1215" s="150">
        <v>167.47018892001867</v>
      </c>
      <c r="Z1215" s="150">
        <v>0</v>
      </c>
      <c r="AA1215" s="150">
        <v>6199.7218315247155</v>
      </c>
      <c r="AB1215" s="150"/>
      <c r="AC1215" s="150">
        <v>0</v>
      </c>
      <c r="AD1215" s="150">
        <v>496.84162474450238</v>
      </c>
      <c r="AE1215" s="150">
        <v>187.56661159042093</v>
      </c>
      <c r="AF1215" s="150">
        <v>3791.677196309653</v>
      </c>
      <c r="AG1215" s="150">
        <v>6236.5898353814955</v>
      </c>
      <c r="AH1215" s="150">
        <v>807.66831674770265</v>
      </c>
      <c r="AI1215" s="150"/>
      <c r="AJ1215" s="150">
        <v>2137.0554289426527</v>
      </c>
      <c r="AK1215" s="150"/>
      <c r="AL1215" s="150">
        <v>27566.779296875</v>
      </c>
      <c r="AM1215" s="150">
        <v>24967.041015625</v>
      </c>
      <c r="AN1215" s="150">
        <v>2599.73779296875</v>
      </c>
      <c r="AO1215" s="5" t="s">
        <v>604</v>
      </c>
    </row>
    <row r="1216" spans="1:41" ht="14.25" x14ac:dyDescent="0.45">
      <c r="A1216" s="150">
        <v>2016</v>
      </c>
      <c r="B1216" s="5" t="s">
        <v>1476</v>
      </c>
      <c r="C1216" s="5" t="s">
        <v>175</v>
      </c>
      <c r="D1216" s="5" t="s">
        <v>84</v>
      </c>
      <c r="E1216" s="5" t="s">
        <v>109</v>
      </c>
      <c r="F1216" s="5" t="s">
        <v>188</v>
      </c>
      <c r="G1216" s="5" t="s">
        <v>87</v>
      </c>
      <c r="H1216" s="5" t="s">
        <v>131</v>
      </c>
      <c r="I1216" s="150"/>
      <c r="J1216" s="150">
        <v>181.45478203318311</v>
      </c>
      <c r="K1216" s="150">
        <v>0</v>
      </c>
      <c r="L1216" s="150">
        <v>181.45478203318311</v>
      </c>
      <c r="M1216" s="150">
        <v>338.71559312860848</v>
      </c>
      <c r="N1216" s="150">
        <v>0</v>
      </c>
      <c r="O1216" s="150">
        <v>444.56421598129862</v>
      </c>
      <c r="P1216" s="150">
        <v>399.20052047300283</v>
      </c>
      <c r="Q1216" s="150">
        <v>340.83256558566228</v>
      </c>
      <c r="R1216" s="150">
        <v>602.25291283165575</v>
      </c>
      <c r="S1216" s="150">
        <v>1452.8479548123528</v>
      </c>
      <c r="T1216" s="150">
        <v>90.727391016591554</v>
      </c>
      <c r="U1216" s="150">
        <v>737.27052168110822</v>
      </c>
      <c r="V1216" s="150">
        <v>1403.2503143899494</v>
      </c>
      <c r="W1216" s="150">
        <v>0</v>
      </c>
      <c r="X1216" s="150">
        <v>375.82867476128553</v>
      </c>
      <c r="Y1216" s="150">
        <v>2706.095649388204</v>
      </c>
      <c r="Z1216" s="150">
        <v>10.887286921990986</v>
      </c>
      <c r="AA1216" s="150">
        <v>5474.0005955581964</v>
      </c>
      <c r="AB1216" s="150">
        <v>0</v>
      </c>
      <c r="AC1216" s="150">
        <v>0</v>
      </c>
      <c r="AD1216" s="150">
        <v>0</v>
      </c>
      <c r="AE1216" s="150">
        <v>210.03753929904985</v>
      </c>
      <c r="AF1216" s="150">
        <v>8123.8636584657652</v>
      </c>
      <c r="AG1216" s="150">
        <v>9942.4195194147433</v>
      </c>
      <c r="AH1216" s="150">
        <v>131.85714161077973</v>
      </c>
      <c r="AI1216" s="150">
        <v>0</v>
      </c>
      <c r="AJ1216" s="150">
        <v>839.37162598149348</v>
      </c>
      <c r="AK1216" s="150">
        <v>60.484927344394372</v>
      </c>
      <c r="AL1216" s="150">
        <v>34047.4140625</v>
      </c>
      <c r="AM1216" s="150">
        <v>31152.392578125</v>
      </c>
      <c r="AN1216" s="150">
        <v>2895.025634765625</v>
      </c>
      <c r="AO1216" s="5" t="s">
        <v>1929</v>
      </c>
    </row>
    <row r="1217" spans="1:41" ht="14.25" x14ac:dyDescent="0.45">
      <c r="A1217" s="150">
        <v>2016</v>
      </c>
      <c r="B1217" s="5" t="s">
        <v>1478</v>
      </c>
      <c r="C1217" s="5" t="s">
        <v>175</v>
      </c>
      <c r="D1217" s="5" t="s">
        <v>84</v>
      </c>
      <c r="E1217" s="5" t="s">
        <v>109</v>
      </c>
      <c r="F1217" s="5" t="s">
        <v>188</v>
      </c>
      <c r="G1217" s="5" t="s">
        <v>87</v>
      </c>
      <c r="H1217" s="5" t="s">
        <v>131</v>
      </c>
      <c r="I1217" s="150">
        <v>1116.9435228989591</v>
      </c>
      <c r="J1217" s="150">
        <v>184.75791507135543</v>
      </c>
      <c r="K1217" s="150">
        <v>0</v>
      </c>
      <c r="L1217" s="150">
        <v>133.91992649006454</v>
      </c>
      <c r="M1217" s="150">
        <v>892.40333015123031</v>
      </c>
      <c r="N1217" s="150">
        <v>3978.831408098562</v>
      </c>
      <c r="O1217" s="150">
        <v>253.32739694615569</v>
      </c>
      <c r="P1217" s="150">
        <v>561.97176961330911</v>
      </c>
      <c r="Q1217" s="150">
        <v>241.77731779201673</v>
      </c>
      <c r="R1217" s="150">
        <v>827.40985973836393</v>
      </c>
      <c r="S1217" s="150">
        <v>1268.5657741855223</v>
      </c>
      <c r="T1217" s="150">
        <v>57.57440839685357</v>
      </c>
      <c r="U1217" s="150">
        <v>611.44021717458486</v>
      </c>
      <c r="V1217" s="150">
        <v>0</v>
      </c>
      <c r="W1217" s="150">
        <v>0</v>
      </c>
      <c r="X1217" s="150">
        <v>253.32739694615569</v>
      </c>
      <c r="Y1217" s="150">
        <v>172.7232251905607</v>
      </c>
      <c r="Z1217" s="150">
        <v>21.162049550347497</v>
      </c>
      <c r="AA1217" s="150">
        <v>5611.6197078721852</v>
      </c>
      <c r="AB1217" s="150"/>
      <c r="AC1217" s="150">
        <v>0</v>
      </c>
      <c r="AD1217" s="150">
        <v>323.18666822861877</v>
      </c>
      <c r="AE1217" s="150">
        <v>209.570846564547</v>
      </c>
      <c r="AF1217" s="150">
        <v>4128.2442927359134</v>
      </c>
      <c r="AG1217" s="150">
        <v>6309.4991860859109</v>
      </c>
      <c r="AH1217" s="150">
        <v>790.88954558612579</v>
      </c>
      <c r="AI1217" s="150"/>
      <c r="AJ1217" s="150">
        <v>1711.3992895964723</v>
      </c>
      <c r="AK1217" s="150"/>
      <c r="AL1217" s="150">
        <v>29660.544921875</v>
      </c>
      <c r="AM1217" s="150">
        <v>25821.271484375</v>
      </c>
      <c r="AN1217" s="150">
        <v>3839.274658203125</v>
      </c>
      <c r="AO1217" s="5" t="s">
        <v>1928</v>
      </c>
    </row>
    <row r="1218" spans="1:41" ht="14.25" x14ac:dyDescent="0.45">
      <c r="A1218" s="150">
        <v>2016</v>
      </c>
      <c r="B1218" s="5" t="s">
        <v>1477</v>
      </c>
      <c r="C1218" s="5" t="s">
        <v>175</v>
      </c>
      <c r="D1218" s="5" t="s">
        <v>84</v>
      </c>
      <c r="E1218" s="5" t="s">
        <v>109</v>
      </c>
      <c r="F1218" s="5" t="s">
        <v>188</v>
      </c>
      <c r="G1218" s="5" t="s">
        <v>87</v>
      </c>
      <c r="H1218" s="5" t="s">
        <v>131</v>
      </c>
      <c r="I1218" s="150">
        <v>699.57608981039084</v>
      </c>
      <c r="J1218" s="150">
        <v>156.50852384932026</v>
      </c>
      <c r="K1218" s="150">
        <v>0</v>
      </c>
      <c r="L1218" s="150">
        <v>118.57221861193064</v>
      </c>
      <c r="M1218" s="150">
        <v>758.26933802329643</v>
      </c>
      <c r="N1218" s="150">
        <v>2428.951898265399</v>
      </c>
      <c r="O1218" s="150">
        <v>486.14609630891562</v>
      </c>
      <c r="P1218" s="150">
        <v>366.87193016280236</v>
      </c>
      <c r="Q1218" s="150">
        <v>340.65169974449026</v>
      </c>
      <c r="R1218" s="150">
        <v>1197.5678146926659</v>
      </c>
      <c r="S1218" s="150">
        <v>1482.0806792169019</v>
      </c>
      <c r="T1218" s="150">
        <v>355.71665583579193</v>
      </c>
      <c r="U1218" s="150">
        <v>687.71886794919772</v>
      </c>
      <c r="V1218" s="150">
        <v>1304.2944047312371</v>
      </c>
      <c r="W1218" s="150">
        <v>0</v>
      </c>
      <c r="X1218" s="150">
        <v>253.74454782953157</v>
      </c>
      <c r="Y1218" s="150">
        <v>2608.5888094624743</v>
      </c>
      <c r="Z1218" s="150"/>
      <c r="AA1218" s="150">
        <v>5719.791999853448</v>
      </c>
      <c r="AB1218" s="150"/>
      <c r="AC1218" s="150">
        <v>0</v>
      </c>
      <c r="AD1218" s="150">
        <v>372.95420294150756</v>
      </c>
      <c r="AE1218" s="150">
        <v>205.87457173152291</v>
      </c>
      <c r="AF1218" s="150">
        <v>6771.2393875739635</v>
      </c>
      <c r="AG1218" s="150">
        <v>5349.9785037703105</v>
      </c>
      <c r="AH1218" s="150">
        <v>91.300608331186595</v>
      </c>
      <c r="AI1218" s="150">
        <v>0</v>
      </c>
      <c r="AJ1218" s="150">
        <v>819.10593647696101</v>
      </c>
      <c r="AK1218" s="150">
        <v>59.286109305965319</v>
      </c>
      <c r="AL1218" s="150">
        <v>32634.791015625</v>
      </c>
      <c r="AM1218" s="150">
        <v>28775.29296875</v>
      </c>
      <c r="AN1218" s="150">
        <v>3859.498046875</v>
      </c>
      <c r="AO1218" s="5" t="s">
        <v>1930</v>
      </c>
    </row>
    <row r="1219" spans="1:41" ht="14.25" x14ac:dyDescent="0.45">
      <c r="A1219" s="150">
        <v>2016</v>
      </c>
      <c r="B1219" s="5" t="s">
        <v>1476</v>
      </c>
      <c r="C1219" s="5" t="s">
        <v>175</v>
      </c>
      <c r="D1219" s="5" t="s">
        <v>84</v>
      </c>
      <c r="E1219" s="5" t="s">
        <v>109</v>
      </c>
      <c r="F1219" s="5" t="s">
        <v>191</v>
      </c>
      <c r="G1219" s="5" t="s">
        <v>87</v>
      </c>
      <c r="H1219" s="5" t="s">
        <v>131</v>
      </c>
      <c r="I1219" s="150">
        <v>1754.0628929874367</v>
      </c>
      <c r="J1219" s="150">
        <v>2419.3970937757749</v>
      </c>
      <c r="K1219" s="150">
        <v>172.98689220496789</v>
      </c>
      <c r="L1219" s="150">
        <v>864.93446102483949</v>
      </c>
      <c r="M1219" s="150">
        <v>3052.0694337981399</v>
      </c>
      <c r="N1219" s="150">
        <v>1011.3079851982739</v>
      </c>
      <c r="O1219" s="150">
        <v>3061.1421728997989</v>
      </c>
      <c r="P1219" s="150">
        <v>1657.2870092364058</v>
      </c>
      <c r="Q1219" s="150">
        <v>144.67994620779132</v>
      </c>
      <c r="R1219" s="150">
        <v>1171.9508220470798</v>
      </c>
      <c r="S1219" s="150">
        <v>1452.8479548123528</v>
      </c>
      <c r="T1219" s="150">
        <v>3145.2162219085071</v>
      </c>
      <c r="U1219" s="150">
        <v>0</v>
      </c>
      <c r="V1219" s="150">
        <v>266.13368031533525</v>
      </c>
      <c r="W1219" s="150">
        <v>1359.7011667019854</v>
      </c>
      <c r="X1219" s="150">
        <v>6162.8092471203427</v>
      </c>
      <c r="Y1219" s="150">
        <v>3595.2240813508015</v>
      </c>
      <c r="Z1219" s="150">
        <v>6391.3213026274625</v>
      </c>
      <c r="AA1219" s="150">
        <v>22919.119891572311</v>
      </c>
      <c r="AB1219" s="150">
        <v>373.79685098835722</v>
      </c>
      <c r="AC1219" s="150">
        <v>6628.4873237932843</v>
      </c>
      <c r="AD1219" s="150">
        <v>1319.6480478145277</v>
      </c>
      <c r="AE1219" s="150">
        <v>1230.2198730372922</v>
      </c>
      <c r="AF1219" s="150">
        <v>5099.0729268999476</v>
      </c>
      <c r="AG1219" s="150">
        <v>20295.199605336689</v>
      </c>
      <c r="AH1219" s="150">
        <v>8368.6945473704054</v>
      </c>
      <c r="AI1219" s="150">
        <v>235.89121664313805</v>
      </c>
      <c r="AJ1219" s="150">
        <v>5036.2297558889622</v>
      </c>
      <c r="AK1219" s="150">
        <v>310.89252655018709</v>
      </c>
      <c r="AL1219" s="150">
        <v>109500.3203125</v>
      </c>
      <c r="AM1219" s="150">
        <v>80484.6328125</v>
      </c>
      <c r="AN1219" s="150">
        <v>29015.697265625</v>
      </c>
      <c r="AO1219" s="5" t="s">
        <v>1931</v>
      </c>
    </row>
    <row r="1220" spans="1:41" ht="14.25" x14ac:dyDescent="0.45">
      <c r="A1220" s="150">
        <v>2016</v>
      </c>
      <c r="B1220" s="5" t="s">
        <v>582</v>
      </c>
      <c r="C1220" s="5" t="s">
        <v>175</v>
      </c>
      <c r="D1220" s="5" t="s">
        <v>84</v>
      </c>
      <c r="E1220" s="5" t="s">
        <v>109</v>
      </c>
      <c r="F1220" s="5" t="s">
        <v>191</v>
      </c>
      <c r="G1220" s="5" t="s">
        <v>87</v>
      </c>
      <c r="H1220" s="5" t="s">
        <v>131</v>
      </c>
      <c r="I1220" s="150">
        <v>1499.416424797234</v>
      </c>
      <c r="J1220" s="150">
        <v>4765.9224596821987</v>
      </c>
      <c r="K1220" s="150">
        <v>429.84015156138128</v>
      </c>
      <c r="L1220" s="150"/>
      <c r="M1220" s="150">
        <v>1700.3806515012564</v>
      </c>
      <c r="N1220" s="150">
        <v>1050.5963184915838</v>
      </c>
      <c r="O1220" s="150">
        <v>3616.2396127462703</v>
      </c>
      <c r="P1220" s="150">
        <v>2076.6303426082318</v>
      </c>
      <c r="Q1220" s="150">
        <v>152.72722995542637</v>
      </c>
      <c r="R1220" s="150">
        <v>810.54758506159214</v>
      </c>
      <c r="S1220" s="150">
        <v>454.18808409449974</v>
      </c>
      <c r="T1220" s="150">
        <v>2045.907210746702</v>
      </c>
      <c r="U1220" s="150"/>
      <c r="V1220" s="150">
        <v>1201.3194885196008</v>
      </c>
      <c r="W1220" s="150">
        <v>184.21720781202055</v>
      </c>
      <c r="X1220" s="150">
        <v>6140.5735937340187</v>
      </c>
      <c r="Y1220" s="150">
        <v>2606.952607521624</v>
      </c>
      <c r="Z1220" s="150">
        <v>1566.4329881608446</v>
      </c>
      <c r="AA1220" s="150">
        <v>20682.349503908787</v>
      </c>
      <c r="AB1220" s="150"/>
      <c r="AC1220" s="150">
        <v>5659.5880464764632</v>
      </c>
      <c r="AD1220" s="150">
        <v>3637.9638456529751</v>
      </c>
      <c r="AE1220" s="150">
        <v>1448.0589001950948</v>
      </c>
      <c r="AF1220" s="150">
        <v>6484.2537238253808</v>
      </c>
      <c r="AG1220" s="150">
        <v>24083.329634624821</v>
      </c>
      <c r="AH1220" s="150">
        <v>7686.1620397834686</v>
      </c>
      <c r="AI1220" s="150">
        <v>217.7112455960243</v>
      </c>
      <c r="AJ1220" s="150">
        <v>7981.4268979099361</v>
      </c>
      <c r="AK1220" s="150">
        <v>420.9084081523136</v>
      </c>
      <c r="AL1220" s="150">
        <v>108603.6484375</v>
      </c>
      <c r="AM1220" s="150">
        <v>82069.5546875</v>
      </c>
      <c r="AN1220" s="150">
        <v>26534.08984375</v>
      </c>
      <c r="AO1220" s="5" t="s">
        <v>608</v>
      </c>
    </row>
    <row r="1221" spans="1:41" ht="14.25" x14ac:dyDescent="0.45">
      <c r="A1221" s="150">
        <v>2016</v>
      </c>
      <c r="B1221" s="5" t="s">
        <v>1478</v>
      </c>
      <c r="C1221" s="5" t="s">
        <v>175</v>
      </c>
      <c r="D1221" s="5" t="s">
        <v>84</v>
      </c>
      <c r="E1221" s="5" t="s">
        <v>109</v>
      </c>
      <c r="F1221" s="5" t="s">
        <v>191</v>
      </c>
      <c r="G1221" s="5" t="s">
        <v>87</v>
      </c>
      <c r="H1221" s="5" t="s">
        <v>131</v>
      </c>
      <c r="I1221" s="150">
        <v>1478.5108076311997</v>
      </c>
      <c r="J1221" s="150">
        <v>4802.5757740260588</v>
      </c>
      <c r="K1221" s="150">
        <v>443.32294465577246</v>
      </c>
      <c r="L1221" s="150">
        <v>613.79966307946233</v>
      </c>
      <c r="M1221" s="150">
        <v>1980.5596488517629</v>
      </c>
      <c r="N1221" s="150">
        <v>2060.8932093730109</v>
      </c>
      <c r="O1221" s="150">
        <v>3673.2472557192577</v>
      </c>
      <c r="P1221" s="150">
        <v>3763.0633328183494</v>
      </c>
      <c r="Q1221" s="150">
        <v>109.21660507704127</v>
      </c>
      <c r="R1221" s="150">
        <v>649.58618320407652</v>
      </c>
      <c r="S1221" s="150">
        <v>1268.5657741855223</v>
      </c>
      <c r="T1221" s="150">
        <v>2965.0820324379588</v>
      </c>
      <c r="U1221" s="150">
        <v>0</v>
      </c>
      <c r="V1221" s="150">
        <v>702.40778244161356</v>
      </c>
      <c r="W1221" s="150">
        <v>978.76494274651066</v>
      </c>
      <c r="X1221" s="150">
        <v>6908.9290076224279</v>
      </c>
      <c r="Y1221" s="150">
        <v>2688.7248721330616</v>
      </c>
      <c r="Z1221" s="150">
        <v>3143.6836047258394</v>
      </c>
      <c r="AA1221" s="150">
        <v>23875.221001269845</v>
      </c>
      <c r="AB1221" s="150">
        <v>215.32828740423236</v>
      </c>
      <c r="AC1221" s="150">
        <v>5837.112306024922</v>
      </c>
      <c r="AD1221" s="150">
        <v>3627.4285415500462</v>
      </c>
      <c r="AE1221" s="150">
        <v>1616.2287925164733</v>
      </c>
      <c r="AF1221" s="150">
        <v>6242.466491200179</v>
      </c>
      <c r="AG1221" s="150">
        <v>21945.430108770815</v>
      </c>
      <c r="AH1221" s="150">
        <v>7526.4871444060727</v>
      </c>
      <c r="AI1221" s="150">
        <v>224.54019274772892</v>
      </c>
      <c r="AJ1221" s="150">
        <v>6668.7587032816336</v>
      </c>
      <c r="AK1221" s="150">
        <v>434.57163457945069</v>
      </c>
      <c r="AL1221" s="150">
        <v>116444.5078125</v>
      </c>
      <c r="AM1221" s="150">
        <v>86197.6796875</v>
      </c>
      <c r="AN1221" s="150">
        <v>30246.828125</v>
      </c>
      <c r="AO1221" s="5" t="s">
        <v>1933</v>
      </c>
    </row>
    <row r="1222" spans="1:41" ht="14.25" x14ac:dyDescent="0.45">
      <c r="A1222" s="150">
        <v>2016</v>
      </c>
      <c r="B1222" s="5" t="s">
        <v>1477</v>
      </c>
      <c r="C1222" s="5" t="s">
        <v>175</v>
      </c>
      <c r="D1222" s="5" t="s">
        <v>84</v>
      </c>
      <c r="E1222" s="5" t="s">
        <v>109</v>
      </c>
      <c r="F1222" s="5" t="s">
        <v>191</v>
      </c>
      <c r="G1222" s="5" t="s">
        <v>87</v>
      </c>
      <c r="H1222" s="5" t="s">
        <v>131</v>
      </c>
      <c r="I1222" s="150">
        <v>1897.1554977908902</v>
      </c>
      <c r="J1222" s="150">
        <v>3391.0180167352719</v>
      </c>
      <c r="K1222" s="150">
        <v>432.78859793354684</v>
      </c>
      <c r="L1222" s="150">
        <v>1248.5654619836296</v>
      </c>
      <c r="M1222" s="150">
        <v>3777.799814140069</v>
      </c>
      <c r="N1222" s="150">
        <v>880.39872319358506</v>
      </c>
      <c r="O1222" s="150">
        <v>3424.3656735125569</v>
      </c>
      <c r="P1222" s="150">
        <v>2190.1142497597593</v>
      </c>
      <c r="Q1222" s="150">
        <v>142.42894899665109</v>
      </c>
      <c r="R1222" s="150">
        <v>826.41368077559775</v>
      </c>
      <c r="S1222" s="150">
        <v>1482.0806792169019</v>
      </c>
      <c r="T1222" s="150">
        <v>3082.8776839101965</v>
      </c>
      <c r="U1222" s="150">
        <v>0</v>
      </c>
      <c r="V1222" s="150">
        <v>972.29219261783123</v>
      </c>
      <c r="W1222" s="150">
        <v>681.79025701860121</v>
      </c>
      <c r="X1222" s="150">
        <v>6700.5160737602009</v>
      </c>
      <c r="Y1222" s="150">
        <v>2638.2318641154566</v>
      </c>
      <c r="Z1222" s="150">
        <v>5134.177065896597</v>
      </c>
      <c r="AA1222" s="150">
        <v>23948.225125490604</v>
      </c>
      <c r="AB1222" s="150">
        <v>221.73004880431029</v>
      </c>
      <c r="AC1222" s="150">
        <v>6799.8795929569987</v>
      </c>
      <c r="AD1222" s="150">
        <v>4186.0145832871212</v>
      </c>
      <c r="AE1222" s="150">
        <v>1205.8367772846343</v>
      </c>
      <c r="AF1222" s="150">
        <v>4091.1686254757233</v>
      </c>
      <c r="AG1222" s="150">
        <v>18864.839981158166</v>
      </c>
      <c r="AH1222" s="150">
        <v>8182.6688064093332</v>
      </c>
      <c r="AI1222" s="150">
        <v>231.21582629326474</v>
      </c>
      <c r="AJ1222" s="150">
        <v>4914.6356188617665</v>
      </c>
      <c r="AK1222" s="150">
        <v>439.90293105026268</v>
      </c>
      <c r="AL1222" s="150">
        <v>111989.1484375</v>
      </c>
      <c r="AM1222" s="150">
        <v>79145.375</v>
      </c>
      <c r="AN1222" s="150">
        <v>32843.75</v>
      </c>
      <c r="AO1222" s="5" t="s">
        <v>1932</v>
      </c>
    </row>
    <row r="1223" spans="1:41" ht="14.25" x14ac:dyDescent="0.45">
      <c r="A1223" s="150">
        <v>2016</v>
      </c>
      <c r="B1223" s="5" t="s">
        <v>1477</v>
      </c>
      <c r="C1223" s="5" t="s">
        <v>175</v>
      </c>
      <c r="D1223" s="5" t="s">
        <v>84</v>
      </c>
      <c r="E1223" s="5" t="s">
        <v>109</v>
      </c>
      <c r="F1223" s="5" t="s">
        <v>194</v>
      </c>
      <c r="G1223" s="5" t="s">
        <v>87</v>
      </c>
      <c r="H1223" s="5" t="s">
        <v>131</v>
      </c>
      <c r="I1223" s="150">
        <v>450.57443072533641</v>
      </c>
      <c r="J1223" s="150">
        <v>386.05435882832336</v>
      </c>
      <c r="K1223" s="150">
        <v>59.286109305965319</v>
      </c>
      <c r="L1223" s="150">
        <v>317.77354587997411</v>
      </c>
      <c r="M1223" s="150">
        <v>1369.0644791480042</v>
      </c>
      <c r="N1223" s="150">
        <v>407.88843202504142</v>
      </c>
      <c r="O1223" s="150">
        <v>461.2459304004102</v>
      </c>
      <c r="P1223" s="150">
        <v>2501.3995238372886</v>
      </c>
      <c r="Q1223" s="150">
        <v>1608.8363225924215</v>
      </c>
      <c r="R1223" s="150">
        <v>347.12686664738033</v>
      </c>
      <c r="S1223" s="150">
        <v>53.473208734912298</v>
      </c>
      <c r="T1223" s="150">
        <v>592.86109305965317</v>
      </c>
      <c r="U1223" s="150"/>
      <c r="V1223" s="150">
        <v>299.98771308818453</v>
      </c>
      <c r="W1223" s="150">
        <v>263.23032531848605</v>
      </c>
      <c r="X1223" s="150">
        <v>586.93248212905667</v>
      </c>
      <c r="Y1223" s="150">
        <v>3432.665728815392</v>
      </c>
      <c r="Z1223" s="150">
        <v>0</v>
      </c>
      <c r="AA1223" s="150">
        <v>6030.0465153027035</v>
      </c>
      <c r="AB1223" s="150">
        <v>244.25877034057712</v>
      </c>
      <c r="AC1223" s="150">
        <v>420.8128038537418</v>
      </c>
      <c r="AD1223" s="150">
        <v>2110.0083923007564</v>
      </c>
      <c r="AE1223" s="150">
        <v>911.73024623960157</v>
      </c>
      <c r="AF1223" s="150">
        <v>1472.0085625160793</v>
      </c>
      <c r="AG1223" s="150">
        <v>4779.646132246924</v>
      </c>
      <c r="AH1223" s="150">
        <v>2105.8426025478884</v>
      </c>
      <c r="AI1223" s="150">
        <v>377.05965518593945</v>
      </c>
      <c r="AJ1223" s="150">
        <v>1788.3812946413655</v>
      </c>
      <c r="AK1223" s="150">
        <v>0</v>
      </c>
      <c r="AL1223" s="150">
        <v>33378.1953125</v>
      </c>
      <c r="AM1223" s="150">
        <v>25154.931640625</v>
      </c>
      <c r="AN1223" s="150">
        <v>8223.263671875</v>
      </c>
      <c r="AO1223" s="5" t="s">
        <v>1936</v>
      </c>
    </row>
    <row r="1224" spans="1:41" ht="14.25" x14ac:dyDescent="0.45">
      <c r="A1224" s="150">
        <v>2016</v>
      </c>
      <c r="B1224" s="5" t="s">
        <v>582</v>
      </c>
      <c r="C1224" s="5" t="s">
        <v>175</v>
      </c>
      <c r="D1224" s="5" t="s">
        <v>84</v>
      </c>
      <c r="E1224" s="5" t="s">
        <v>109</v>
      </c>
      <c r="F1224" s="5" t="s">
        <v>194</v>
      </c>
      <c r="G1224" s="5" t="s">
        <v>87</v>
      </c>
      <c r="H1224" s="5" t="s">
        <v>131</v>
      </c>
      <c r="I1224" s="150">
        <v>424.25781193071401</v>
      </c>
      <c r="J1224" s="150">
        <v>1569.195670180575</v>
      </c>
      <c r="K1224" s="150">
        <v>55.823396306672898</v>
      </c>
      <c r="L1224" s="150"/>
      <c r="M1224" s="150">
        <v>876.4273220147644</v>
      </c>
      <c r="N1224" s="150">
        <v>3381.7813482582437</v>
      </c>
      <c r="O1224" s="150">
        <v>461.10125349311812</v>
      </c>
      <c r="P1224" s="150">
        <v>2143.6184181762392</v>
      </c>
      <c r="Q1224" s="150">
        <v>1540.0454071687034</v>
      </c>
      <c r="R1224" s="150">
        <v>613.94043936380876</v>
      </c>
      <c r="S1224" s="150">
        <v>4.5105304215791699</v>
      </c>
      <c r="T1224" s="150">
        <v>76.599502321146659</v>
      </c>
      <c r="U1224" s="150">
        <v>279.11698153336448</v>
      </c>
      <c r="V1224" s="150">
        <v>167.47018892001867</v>
      </c>
      <c r="W1224" s="150">
        <v>111.6467926133458</v>
      </c>
      <c r="X1224" s="150">
        <v>569.39864232806349</v>
      </c>
      <c r="Y1224" s="150">
        <v>3394.0624954457121</v>
      </c>
      <c r="Z1224" s="150">
        <v>0</v>
      </c>
      <c r="AA1224" s="150">
        <v>8142.9018793901423</v>
      </c>
      <c r="AB1224" s="150"/>
      <c r="AC1224" s="150">
        <v>143.01954133769596</v>
      </c>
      <c r="AD1224" s="150">
        <v>1073.2282398222351</v>
      </c>
      <c r="AE1224" s="150">
        <v>831.76860496942618</v>
      </c>
      <c r="AF1224" s="150">
        <v>700.3845686574299</v>
      </c>
      <c r="AG1224" s="150">
        <v>6823.8519645276947</v>
      </c>
      <c r="AH1224" s="150">
        <v>1556.3506015913842</v>
      </c>
      <c r="AI1224" s="150">
        <v>605.1256159643342</v>
      </c>
      <c r="AJ1224" s="150">
        <v>2324.1542851307408</v>
      </c>
      <c r="AK1224" s="150">
        <v>33.494037784003737</v>
      </c>
      <c r="AL1224" s="150">
        <v>37903.2734375</v>
      </c>
      <c r="AM1224" s="150">
        <v>32479.5703125</v>
      </c>
      <c r="AN1224" s="150">
        <v>5423.7060546875</v>
      </c>
      <c r="AO1224" s="5" t="s">
        <v>610</v>
      </c>
    </row>
    <row r="1225" spans="1:41" ht="14.25" x14ac:dyDescent="0.45">
      <c r="A1225" s="150">
        <v>2016</v>
      </c>
      <c r="B1225" s="5" t="s">
        <v>1478</v>
      </c>
      <c r="C1225" s="5" t="s">
        <v>175</v>
      </c>
      <c r="D1225" s="5" t="s">
        <v>84</v>
      </c>
      <c r="E1225" s="5" t="s">
        <v>109</v>
      </c>
      <c r="F1225" s="5" t="s">
        <v>194</v>
      </c>
      <c r="G1225" s="5" t="s">
        <v>87</v>
      </c>
      <c r="H1225" s="5" t="s">
        <v>131</v>
      </c>
      <c r="I1225" s="150">
        <v>437.56550381608713</v>
      </c>
      <c r="J1225" s="150">
        <v>1053.7416257127763</v>
      </c>
      <c r="K1225" s="150">
        <v>57.57440839685357</v>
      </c>
      <c r="L1225" s="150">
        <v>412.91977334436552</v>
      </c>
      <c r="M1225" s="150">
        <v>1134.2158454180153</v>
      </c>
      <c r="N1225" s="150">
        <v>1176.5021066175118</v>
      </c>
      <c r="O1225" s="150">
        <v>468.65568435038807</v>
      </c>
      <c r="P1225" s="150">
        <v>3180.2493325844084</v>
      </c>
      <c r="Q1225" s="150">
        <v>917.66329183772723</v>
      </c>
      <c r="R1225" s="150">
        <v>492.02197880913519</v>
      </c>
      <c r="S1225" s="150">
        <v>48.48456411544425</v>
      </c>
      <c r="T1225" s="150">
        <v>546.95687977010891</v>
      </c>
      <c r="U1225" s="150"/>
      <c r="V1225" s="150">
        <v>291.32650648807908</v>
      </c>
      <c r="W1225" s="150">
        <v>172.7232251905607</v>
      </c>
      <c r="X1225" s="150">
        <v>587.25896564790639</v>
      </c>
      <c r="Y1225" s="150">
        <v>3500.524030528697</v>
      </c>
      <c r="Z1225" s="150">
        <v>0</v>
      </c>
      <c r="AA1225" s="150">
        <v>5331.3854639509564</v>
      </c>
      <c r="AB1225" s="150">
        <v>237.2065625950367</v>
      </c>
      <c r="AC1225" s="150">
        <v>147.50563431273883</v>
      </c>
      <c r="AD1225" s="150">
        <v>1599.1279204045268</v>
      </c>
      <c r="AE1225" s="150">
        <v>928.09946335727955</v>
      </c>
      <c r="AF1225" s="150">
        <v>180.36018754671463</v>
      </c>
      <c r="AG1225" s="150">
        <v>5232.0762366968265</v>
      </c>
      <c r="AH1225" s="150">
        <v>1524.018454780874</v>
      </c>
      <c r="AI1225" s="150">
        <v>624.10658702189266</v>
      </c>
      <c r="AJ1225" s="150">
        <v>3339.3156870175071</v>
      </c>
      <c r="AK1225" s="150">
        <v>34.544645038112144</v>
      </c>
      <c r="AL1225" s="150">
        <v>33656.12890625</v>
      </c>
      <c r="AM1225" s="150">
        <v>26621.2578125</v>
      </c>
      <c r="AN1225" s="150">
        <v>7034.87353515625</v>
      </c>
      <c r="AO1225" s="5" t="s">
        <v>1935</v>
      </c>
    </row>
    <row r="1226" spans="1:41" ht="14.25" x14ac:dyDescent="0.45">
      <c r="A1226" s="150">
        <v>2016</v>
      </c>
      <c r="B1226" s="5" t="s">
        <v>1476</v>
      </c>
      <c r="C1226" s="5" t="s">
        <v>175</v>
      </c>
      <c r="D1226" s="5" t="s">
        <v>84</v>
      </c>
      <c r="E1226" s="5" t="s">
        <v>109</v>
      </c>
      <c r="F1226" s="5" t="s">
        <v>194</v>
      </c>
      <c r="G1226" s="5" t="s">
        <v>87</v>
      </c>
      <c r="H1226" s="5" t="s">
        <v>131</v>
      </c>
      <c r="I1226" s="150">
        <v>362.90956406636622</v>
      </c>
      <c r="J1226" s="150">
        <v>447.58846234851836</v>
      </c>
      <c r="K1226" s="150">
        <v>133.06684015766763</v>
      </c>
      <c r="L1226" s="150">
        <v>241.93970937757749</v>
      </c>
      <c r="M1226" s="150">
        <v>1227.8440250912058</v>
      </c>
      <c r="N1226" s="150">
        <v>74.396460633605074</v>
      </c>
      <c r="O1226" s="150">
        <v>450.91513335246003</v>
      </c>
      <c r="P1226" s="150">
        <v>2631.0943394811552</v>
      </c>
      <c r="Q1226" s="150">
        <v>1588.6971016278624</v>
      </c>
      <c r="R1226" s="150">
        <v>443.01467401876198</v>
      </c>
      <c r="S1226" s="150">
        <v>53.226736063067044</v>
      </c>
      <c r="T1226" s="150">
        <v>604.84927344394373</v>
      </c>
      <c r="U1226" s="150">
        <v>0</v>
      </c>
      <c r="V1226" s="150">
        <v>306.05373236263551</v>
      </c>
      <c r="W1226" s="150">
        <v>278.23066578421412</v>
      </c>
      <c r="X1226" s="150">
        <v>852.46751920424254</v>
      </c>
      <c r="Y1226" s="150">
        <v>3284.3315548006144</v>
      </c>
      <c r="Z1226" s="150">
        <v>10.887286921990986</v>
      </c>
      <c r="AA1226" s="150">
        <v>5770.9228267140434</v>
      </c>
      <c r="AB1226" s="150">
        <v>290.32765125309299</v>
      </c>
      <c r="AC1226" s="150">
        <v>422.926313879144</v>
      </c>
      <c r="AD1226" s="150">
        <v>430.52717646784834</v>
      </c>
      <c r="AE1226" s="150">
        <v>930.16624546722107</v>
      </c>
      <c r="AF1226" s="150">
        <v>1904.0655128015349</v>
      </c>
      <c r="AG1226" s="150">
        <v>4737.1679982968426</v>
      </c>
      <c r="AH1226" s="150">
        <v>1859.3066665666829</v>
      </c>
      <c r="AI1226" s="150">
        <v>384.68413791034817</v>
      </c>
      <c r="AJ1226" s="150">
        <v>1832.6280500595938</v>
      </c>
      <c r="AK1226" s="150">
        <v>0</v>
      </c>
      <c r="AL1226" s="150">
        <v>31554.236328125</v>
      </c>
      <c r="AM1226" s="150">
        <v>24988.79296875</v>
      </c>
      <c r="AN1226" s="150">
        <v>6565.44580078125</v>
      </c>
      <c r="AO1226" s="5" t="s">
        <v>1934</v>
      </c>
    </row>
    <row r="1227" spans="1:41" ht="14.25" x14ac:dyDescent="0.45">
      <c r="A1227" s="150">
        <v>2016</v>
      </c>
      <c r="B1227" s="5" t="s">
        <v>582</v>
      </c>
      <c r="C1227" s="5" t="s">
        <v>175</v>
      </c>
      <c r="D1227" s="5" t="s">
        <v>84</v>
      </c>
      <c r="E1227" s="5" t="s">
        <v>109</v>
      </c>
      <c r="F1227" s="5" t="s">
        <v>197</v>
      </c>
      <c r="G1227" s="5" t="s">
        <v>87</v>
      </c>
      <c r="H1227" s="5" t="s">
        <v>131</v>
      </c>
      <c r="I1227" s="150">
        <v>535.90460454405979</v>
      </c>
      <c r="J1227" s="150">
        <v>474.21975162518623</v>
      </c>
      <c r="K1227" s="150"/>
      <c r="L1227" s="150"/>
      <c r="M1227" s="150">
        <v>0</v>
      </c>
      <c r="N1227" s="150">
        <v>224.41005315282504</v>
      </c>
      <c r="O1227" s="150">
        <v>504.64350261232295</v>
      </c>
      <c r="P1227" s="150">
        <v>259.57879282602897</v>
      </c>
      <c r="Q1227" s="150">
        <v>152.72722995542637</v>
      </c>
      <c r="R1227" s="150">
        <v>351.95445206503751</v>
      </c>
      <c r="S1227" s="150">
        <v>339.45090826161658</v>
      </c>
      <c r="T1227" s="150">
        <v>505.26547572929252</v>
      </c>
      <c r="U1227" s="150">
        <v>22.329358522669157</v>
      </c>
      <c r="V1227" s="150">
        <v>284.69932116403174</v>
      </c>
      <c r="W1227" s="150">
        <v>156.30550965868412</v>
      </c>
      <c r="X1227" s="150">
        <v>75.919818977075138</v>
      </c>
      <c r="Y1227" s="150">
        <v>3003.2987212990015</v>
      </c>
      <c r="Z1227" s="150">
        <v>0</v>
      </c>
      <c r="AA1227" s="150">
        <v>9050.1057562567003</v>
      </c>
      <c r="AB1227" s="150"/>
      <c r="AC1227" s="150">
        <v>105.50621901961178</v>
      </c>
      <c r="AD1227" s="150">
        <v>1378.2684901324924</v>
      </c>
      <c r="AE1227" s="150">
        <v>188.68307951655439</v>
      </c>
      <c r="AF1227" s="150">
        <v>1782.3970582840382</v>
      </c>
      <c r="AG1227" s="150">
        <v>6299.1120392449693</v>
      </c>
      <c r="AH1227" s="150">
        <v>1546.9828375150382</v>
      </c>
      <c r="AI1227" s="150"/>
      <c r="AJ1227" s="150">
        <v>4086.6166959285565</v>
      </c>
      <c r="AK1227" s="150">
        <v>130.62674735761456</v>
      </c>
      <c r="AL1227" s="150">
        <v>31459.00390625</v>
      </c>
      <c r="AM1227" s="150">
        <v>26821.541015625</v>
      </c>
      <c r="AN1227" s="150">
        <v>4637.46337890625</v>
      </c>
      <c r="AO1227" s="5" t="s">
        <v>614</v>
      </c>
    </row>
    <row r="1228" spans="1:41" ht="14.25" x14ac:dyDescent="0.45">
      <c r="A1228" s="150">
        <v>2016</v>
      </c>
      <c r="B1228" s="5" t="s">
        <v>1477</v>
      </c>
      <c r="C1228" s="5" t="s">
        <v>175</v>
      </c>
      <c r="D1228" s="5" t="s">
        <v>84</v>
      </c>
      <c r="E1228" s="5" t="s">
        <v>109</v>
      </c>
      <c r="F1228" s="5" t="s">
        <v>197</v>
      </c>
      <c r="G1228" s="5" t="s">
        <v>87</v>
      </c>
      <c r="H1228" s="5" t="s">
        <v>131</v>
      </c>
      <c r="I1228" s="150">
        <v>426.85998700295033</v>
      </c>
      <c r="J1228" s="150">
        <v>100.16545526356497</v>
      </c>
      <c r="K1228" s="150">
        <v>47.428887444772258</v>
      </c>
      <c r="L1228" s="150">
        <v>553.73226091771608</v>
      </c>
      <c r="M1228" s="150">
        <v>0</v>
      </c>
      <c r="N1228" s="150">
        <v>176.07974463871699</v>
      </c>
      <c r="O1228" s="150">
        <v>454.13159728369436</v>
      </c>
      <c r="P1228" s="150">
        <v>458.0340461426502</v>
      </c>
      <c r="Q1228" s="150">
        <v>325.55970918734516</v>
      </c>
      <c r="R1228" s="150">
        <v>91.906180128937009</v>
      </c>
      <c r="S1228" s="150">
        <v>587.04819248860019</v>
      </c>
      <c r="T1228" s="150">
        <v>0</v>
      </c>
      <c r="U1228" s="150">
        <v>35.57166558357919</v>
      </c>
      <c r="V1228" s="150">
        <v>317.77354587997411</v>
      </c>
      <c r="W1228" s="150">
        <v>136.35805140372022</v>
      </c>
      <c r="X1228" s="150">
        <v>55.728942747607398</v>
      </c>
      <c r="Y1228" s="150">
        <v>8104.4111421254593</v>
      </c>
      <c r="Z1228" s="150">
        <v>177.85832791789596</v>
      </c>
      <c r="AA1228" s="150">
        <v>3666.4356358445248</v>
      </c>
      <c r="AB1228" s="150"/>
      <c r="AC1228" s="150">
        <v>112.16931880688638</v>
      </c>
      <c r="AD1228" s="150">
        <v>1519.6562620762093</v>
      </c>
      <c r="AE1228" s="150">
        <v>205.87457173152291</v>
      </c>
      <c r="AF1228" s="150">
        <v>1651.6951249749382</v>
      </c>
      <c r="AG1228" s="150">
        <v>4965.8045154676556</v>
      </c>
      <c r="AH1228" s="150">
        <v>1748.9402245259769</v>
      </c>
      <c r="AI1228" s="150">
        <v>138.72949577595884</v>
      </c>
      <c r="AJ1228" s="150">
        <v>6866.8381007985236</v>
      </c>
      <c r="AK1228" s="150">
        <v>128.05799610088511</v>
      </c>
      <c r="AL1228" s="150">
        <v>33052.8515625</v>
      </c>
      <c r="AM1228" s="150">
        <v>28236.76953125</v>
      </c>
      <c r="AN1228" s="150">
        <v>4816.07958984375</v>
      </c>
      <c r="AO1228" s="5" t="s">
        <v>1939</v>
      </c>
    </row>
    <row r="1229" spans="1:41" ht="14.25" x14ac:dyDescent="0.45">
      <c r="A1229" s="150">
        <v>2016</v>
      </c>
      <c r="B1229" s="5" t="s">
        <v>1476</v>
      </c>
      <c r="C1229" s="5" t="s">
        <v>175</v>
      </c>
      <c r="D1229" s="5" t="s">
        <v>84</v>
      </c>
      <c r="E1229" s="5" t="s">
        <v>109</v>
      </c>
      <c r="F1229" s="5" t="s">
        <v>197</v>
      </c>
      <c r="G1229" s="5" t="s">
        <v>87</v>
      </c>
      <c r="H1229" s="5" t="s">
        <v>131</v>
      </c>
      <c r="I1229" s="150">
        <v>584.28439814684964</v>
      </c>
      <c r="J1229" s="150">
        <v>116.13106050123719</v>
      </c>
      <c r="K1229" s="150">
        <v>48.387941875515494</v>
      </c>
      <c r="L1229" s="150">
        <v>429.4429841452</v>
      </c>
      <c r="M1229" s="150">
        <v>0</v>
      </c>
      <c r="N1229" s="150">
        <v>18.871297331451043</v>
      </c>
      <c r="O1229" s="150">
        <v>323.89678592923184</v>
      </c>
      <c r="P1229" s="150">
        <v>510.4927867866885</v>
      </c>
      <c r="Q1229" s="150">
        <v>326.92103229645159</v>
      </c>
      <c r="R1229" s="150">
        <v>225.4614271872027</v>
      </c>
      <c r="S1229" s="150">
        <v>597.59108216261643</v>
      </c>
      <c r="T1229" s="150">
        <v>0</v>
      </c>
      <c r="U1229" s="150">
        <v>38.134682155919386</v>
      </c>
      <c r="V1229" s="150">
        <v>0</v>
      </c>
      <c r="W1229" s="150">
        <v>48.387941875515494</v>
      </c>
      <c r="X1229" s="150">
        <v>58.723230431450851</v>
      </c>
      <c r="Y1229" s="150">
        <v>11522.378659107128</v>
      </c>
      <c r="Z1229" s="150">
        <v>229.84272390869862</v>
      </c>
      <c r="AA1229" s="150">
        <v>3508.8812416086039</v>
      </c>
      <c r="AB1229" s="150"/>
      <c r="AC1229" s="150">
        <v>112.78017133238681</v>
      </c>
      <c r="AD1229" s="150">
        <v>439.88268260484233</v>
      </c>
      <c r="AE1229" s="150">
        <v>210.03753929904985</v>
      </c>
      <c r="AF1229" s="150">
        <v>834.69199735264226</v>
      </c>
      <c r="AG1229" s="150">
        <v>6255.9374015135854</v>
      </c>
      <c r="AH1229" s="150">
        <v>1602.8505746264509</v>
      </c>
      <c r="AI1229" s="150">
        <v>141.53472998588282</v>
      </c>
      <c r="AJ1229" s="150">
        <v>7036.7321311448541</v>
      </c>
      <c r="AK1229" s="150">
        <v>118.55045759501297</v>
      </c>
      <c r="AL1229" s="150">
        <v>35340.82421875</v>
      </c>
      <c r="AM1229" s="150">
        <v>31961.01953125</v>
      </c>
      <c r="AN1229" s="150">
        <v>3379.805419921875</v>
      </c>
      <c r="AO1229" s="5" t="s">
        <v>1937</v>
      </c>
    </row>
    <row r="1230" spans="1:41" ht="14.25" x14ac:dyDescent="0.45">
      <c r="A1230" s="150">
        <v>2016</v>
      </c>
      <c r="B1230" s="5" t="s">
        <v>1478</v>
      </c>
      <c r="C1230" s="5" t="s">
        <v>175</v>
      </c>
      <c r="D1230" s="5" t="s">
        <v>84</v>
      </c>
      <c r="E1230" s="5" t="s">
        <v>109</v>
      </c>
      <c r="F1230" s="5" t="s">
        <v>197</v>
      </c>
      <c r="G1230" s="5" t="s">
        <v>87</v>
      </c>
      <c r="H1230" s="5" t="s">
        <v>131</v>
      </c>
      <c r="I1230" s="150">
        <v>708.16522328129884</v>
      </c>
      <c r="J1230" s="150">
        <v>242.95383327425944</v>
      </c>
      <c r="K1230" s="150"/>
      <c r="L1230" s="150">
        <v>231.01187319536126</v>
      </c>
      <c r="M1230" s="150">
        <v>0</v>
      </c>
      <c r="N1230" s="150">
        <v>181.6752741991989</v>
      </c>
      <c r="O1230" s="150">
        <v>512.98797881596533</v>
      </c>
      <c r="P1230" s="150">
        <v>500.66575838276623</v>
      </c>
      <c r="Q1230" s="150">
        <v>651.16707125029143</v>
      </c>
      <c r="R1230" s="150">
        <v>282.0620940610624</v>
      </c>
      <c r="S1230" s="150">
        <v>767.01318090817665</v>
      </c>
      <c r="T1230" s="150">
        <v>552.7143206097943</v>
      </c>
      <c r="U1230" s="150">
        <v>34.544645038112144</v>
      </c>
      <c r="V1230" s="150">
        <v>331.62859236587656</v>
      </c>
      <c r="W1230" s="150">
        <v>103.63393511433642</v>
      </c>
      <c r="X1230" s="150">
        <v>78.301195419720855</v>
      </c>
      <c r="Y1230" s="150">
        <v>3097.5031717507218</v>
      </c>
      <c r="Z1230" s="150">
        <v>0</v>
      </c>
      <c r="AA1230" s="150">
        <v>3497.5427261963505</v>
      </c>
      <c r="AB1230" s="150">
        <v>20.726787022867285</v>
      </c>
      <c r="AC1230" s="150">
        <v>108.81563187005324</v>
      </c>
      <c r="AD1230" s="150">
        <v>1316.8717365928953</v>
      </c>
      <c r="AE1230" s="150">
        <v>209.570846564547</v>
      </c>
      <c r="AF1230" s="150">
        <v>2122.238206799675</v>
      </c>
      <c r="AG1230" s="150">
        <v>5547.27375959236</v>
      </c>
      <c r="AH1230" s="150">
        <v>1514.8452997618269</v>
      </c>
      <c r="AI1230" s="150"/>
      <c r="AJ1230" s="150">
        <v>4882.3098320531826</v>
      </c>
      <c r="AK1230" s="150">
        <v>134.72411564863734</v>
      </c>
      <c r="AL1230" s="150">
        <v>27630.94921875</v>
      </c>
      <c r="AM1230" s="150">
        <v>22629.12890625</v>
      </c>
      <c r="AN1230" s="150">
        <v>5001.818359375</v>
      </c>
      <c r="AO1230" s="5" t="s">
        <v>1938</v>
      </c>
    </row>
    <row r="1231" spans="1:41" ht="14.25" x14ac:dyDescent="0.45">
      <c r="A1231" s="150">
        <v>2016</v>
      </c>
      <c r="B1231" s="5" t="s">
        <v>582</v>
      </c>
      <c r="C1231" s="5" t="s">
        <v>175</v>
      </c>
      <c r="D1231" s="5" t="s">
        <v>84</v>
      </c>
      <c r="E1231" s="5" t="s">
        <v>109</v>
      </c>
      <c r="F1231" s="5" t="s">
        <v>200</v>
      </c>
      <c r="G1231" s="5" t="s">
        <v>87</v>
      </c>
      <c r="H1231" s="5" t="s">
        <v>131</v>
      </c>
      <c r="I1231" s="150">
        <v>513.57524602139063</v>
      </c>
      <c r="J1231" s="150">
        <v>4381.5783761107559</v>
      </c>
      <c r="K1231" s="150">
        <v>100.48211335201121</v>
      </c>
      <c r="L1231" s="150"/>
      <c r="M1231" s="150">
        <v>445.19158554571635</v>
      </c>
      <c r="N1231" s="150">
        <v>0</v>
      </c>
      <c r="O1231" s="150">
        <v>99.365645425877759</v>
      </c>
      <c r="P1231" s="150">
        <v>396.34611377737752</v>
      </c>
      <c r="Q1231" s="150">
        <v>514.35488673888904</v>
      </c>
      <c r="R1231" s="150">
        <v>1823.9565824630017</v>
      </c>
      <c r="S1231" s="150">
        <v>0</v>
      </c>
      <c r="T1231" s="150">
        <v>132.74204098450483</v>
      </c>
      <c r="U1231" s="150">
        <v>121.69500394854691</v>
      </c>
      <c r="V1231" s="150">
        <v>131.74321528374804</v>
      </c>
      <c r="W1231" s="150">
        <v>0</v>
      </c>
      <c r="X1231" s="150">
        <v>228.87592485735885</v>
      </c>
      <c r="Y1231" s="150">
        <v>6179.6499711486895</v>
      </c>
      <c r="Z1231" s="150">
        <v>0</v>
      </c>
      <c r="AA1231" s="150">
        <v>3150.4838044691019</v>
      </c>
      <c r="AB1231" s="150"/>
      <c r="AC1231" s="150">
        <v>1662.3677097862276</v>
      </c>
      <c r="AD1231" s="150">
        <v>59.731034048139996</v>
      </c>
      <c r="AE1231" s="150"/>
      <c r="AF1231" s="150">
        <v>576.39515311382218</v>
      </c>
      <c r="AG1231" s="150">
        <v>6511.2409452103266</v>
      </c>
      <c r="AH1231" s="150">
        <v>1360.7664007336207</v>
      </c>
      <c r="AI1231" s="150">
        <v>558.23396306672896</v>
      </c>
      <c r="AJ1231" s="150">
        <v>281.89140432980622</v>
      </c>
      <c r="AK1231" s="150">
        <v>117.22913224401307</v>
      </c>
      <c r="AL1231" s="150">
        <v>29347.892578125</v>
      </c>
      <c r="AM1231" s="150">
        <v>26245.275390625</v>
      </c>
      <c r="AN1231" s="150">
        <v>3102.617919921875</v>
      </c>
      <c r="AO1231" s="5" t="s">
        <v>617</v>
      </c>
    </row>
    <row r="1232" spans="1:41" ht="14.25" x14ac:dyDescent="0.45">
      <c r="A1232" s="150">
        <v>2016</v>
      </c>
      <c r="B1232" s="5" t="s">
        <v>1477</v>
      </c>
      <c r="C1232" s="5" t="s">
        <v>175</v>
      </c>
      <c r="D1232" s="5" t="s">
        <v>84</v>
      </c>
      <c r="E1232" s="5" t="s">
        <v>109</v>
      </c>
      <c r="F1232" s="5" t="s">
        <v>200</v>
      </c>
      <c r="G1232" s="5" t="s">
        <v>87</v>
      </c>
      <c r="H1232" s="5" t="s">
        <v>131</v>
      </c>
      <c r="I1232" s="150">
        <v>592.86109305965317</v>
      </c>
      <c r="J1232" s="150">
        <v>4338.4162811031574</v>
      </c>
      <c r="K1232" s="150">
        <v>106.71499675073758</v>
      </c>
      <c r="L1232" s="150"/>
      <c r="M1232" s="150">
        <v>419.44922333970464</v>
      </c>
      <c r="N1232" s="150">
        <v>0</v>
      </c>
      <c r="O1232" s="150">
        <v>99.600663634021743</v>
      </c>
      <c r="P1232" s="150">
        <v>377.98926137985694</v>
      </c>
      <c r="Q1232" s="150">
        <v>0</v>
      </c>
      <c r="R1232" s="150">
        <v>496.2894090184858</v>
      </c>
      <c r="S1232" s="150">
        <v>47.428887444772258</v>
      </c>
      <c r="T1232" s="150">
        <v>118.57221861193064</v>
      </c>
      <c r="U1232" s="150">
        <v>118.57221861193064</v>
      </c>
      <c r="V1232" s="150">
        <v>0</v>
      </c>
      <c r="W1232" s="150">
        <v>0</v>
      </c>
      <c r="X1232" s="150"/>
      <c r="Y1232" s="150">
        <v>6171.6839787509898</v>
      </c>
      <c r="Z1232" s="150"/>
      <c r="AA1232" s="150">
        <v>707.30848598338525</v>
      </c>
      <c r="AB1232" s="150"/>
      <c r="AC1232" s="150">
        <v>602.22829832999571</v>
      </c>
      <c r="AD1232" s="150">
        <v>272.29059750803515</v>
      </c>
      <c r="AE1232" s="150"/>
      <c r="AF1232" s="150">
        <v>0</v>
      </c>
      <c r="AG1232" s="150">
        <v>6861.7742910724264</v>
      </c>
      <c r="AH1232" s="150">
        <v>1035.728329575214</v>
      </c>
      <c r="AI1232" s="150">
        <v>0</v>
      </c>
      <c r="AJ1232" s="150">
        <v>2755.6757816160552</v>
      </c>
      <c r="AK1232" s="150">
        <v>0</v>
      </c>
      <c r="AL1232" s="150">
        <v>25122.583984375</v>
      </c>
      <c r="AM1232" s="150">
        <v>23022.798828125</v>
      </c>
      <c r="AN1232" s="150">
        <v>2099.784912109375</v>
      </c>
      <c r="AO1232" s="5" t="s">
        <v>1940</v>
      </c>
    </row>
    <row r="1233" spans="1:41" ht="14.25" x14ac:dyDescent="0.45">
      <c r="A1233" s="150">
        <v>2016</v>
      </c>
      <c r="B1233" s="5" t="s">
        <v>1476</v>
      </c>
      <c r="C1233" s="5" t="s">
        <v>175</v>
      </c>
      <c r="D1233" s="5" t="s">
        <v>84</v>
      </c>
      <c r="E1233" s="5" t="s">
        <v>109</v>
      </c>
      <c r="F1233" s="5" t="s">
        <v>200</v>
      </c>
      <c r="G1233" s="5" t="s">
        <v>87</v>
      </c>
      <c r="H1233" s="5" t="s">
        <v>131</v>
      </c>
      <c r="I1233" s="150">
        <v>60.484927344394372</v>
      </c>
      <c r="J1233" s="150">
        <v>1704.4652525650333</v>
      </c>
      <c r="K1233" s="150">
        <v>141.53472998588282</v>
      </c>
      <c r="L1233" s="150">
        <v>423.39449141076057</v>
      </c>
      <c r="M1233" s="150">
        <v>532.26736063067051</v>
      </c>
      <c r="N1233" s="150">
        <v>0</v>
      </c>
      <c r="O1233" s="150">
        <v>63.509173711614089</v>
      </c>
      <c r="P1233" s="150">
        <v>411.2975059418817</v>
      </c>
      <c r="Q1233" s="150">
        <v>0</v>
      </c>
      <c r="R1233" s="150">
        <v>561.3432418315864</v>
      </c>
      <c r="S1233" s="150">
        <v>48.387941875515494</v>
      </c>
      <c r="T1233" s="150">
        <v>120.96985468878874</v>
      </c>
      <c r="U1233" s="150">
        <v>127.11560718639797</v>
      </c>
      <c r="V1233" s="150">
        <v>0</v>
      </c>
      <c r="W1233" s="150">
        <v>0</v>
      </c>
      <c r="X1233" s="150">
        <v>0</v>
      </c>
      <c r="Y1233" s="150">
        <v>8919.1073862043941</v>
      </c>
      <c r="Z1233" s="150">
        <v>0</v>
      </c>
      <c r="AA1233" s="150">
        <v>676.91396358742088</v>
      </c>
      <c r="AB1233" s="150"/>
      <c r="AC1233" s="150">
        <v>605.27670832850106</v>
      </c>
      <c r="AD1233" s="150">
        <v>203.10838602247631</v>
      </c>
      <c r="AE1233" s="150"/>
      <c r="AF1233" s="150"/>
      <c r="AG1233" s="150">
        <v>870.14804687008541</v>
      </c>
      <c r="AH1233" s="150">
        <v>896.38662324392453</v>
      </c>
      <c r="AI1233" s="150">
        <v>0</v>
      </c>
      <c r="AJ1233" s="150">
        <v>2823.8545937555295</v>
      </c>
      <c r="AK1233" s="150">
        <v>139.11533289210706</v>
      </c>
      <c r="AL1233" s="150">
        <v>19328.681640625</v>
      </c>
      <c r="AM1233" s="150">
        <v>17183.40234375</v>
      </c>
      <c r="AN1233" s="150">
        <v>2145.279296875</v>
      </c>
      <c r="AO1233" s="5" t="s">
        <v>1941</v>
      </c>
    </row>
    <row r="1234" spans="1:41" ht="14.25" x14ac:dyDescent="0.45">
      <c r="A1234" s="150">
        <v>2016</v>
      </c>
      <c r="B1234" s="5" t="s">
        <v>1478</v>
      </c>
      <c r="C1234" s="5" t="s">
        <v>175</v>
      </c>
      <c r="D1234" s="5" t="s">
        <v>84</v>
      </c>
      <c r="E1234" s="5" t="s">
        <v>109</v>
      </c>
      <c r="F1234" s="5" t="s">
        <v>200</v>
      </c>
      <c r="G1234" s="5" t="s">
        <v>87</v>
      </c>
      <c r="H1234" s="5" t="s">
        <v>131</v>
      </c>
      <c r="I1234" s="150">
        <v>529.68455725105287</v>
      </c>
      <c r="J1234" s="150">
        <v>8975.8728694260535</v>
      </c>
      <c r="K1234" s="150">
        <v>103.63393511433642</v>
      </c>
      <c r="L1234" s="150"/>
      <c r="M1234" s="150">
        <v>689.45354055232144</v>
      </c>
      <c r="N1234" s="150">
        <v>0</v>
      </c>
      <c r="O1234" s="150">
        <v>101.33095877846227</v>
      </c>
      <c r="P1234" s="150">
        <v>434.25091288301155</v>
      </c>
      <c r="Q1234" s="150">
        <v>727.03296062950369</v>
      </c>
      <c r="R1234" s="150">
        <v>1461.7488430886642</v>
      </c>
      <c r="S1234" s="150">
        <v>0</v>
      </c>
      <c r="T1234" s="150">
        <v>0</v>
      </c>
      <c r="U1234" s="150">
        <v>115.14881679370714</v>
      </c>
      <c r="V1234" s="150">
        <v>138.17858015244857</v>
      </c>
      <c r="W1234" s="150">
        <v>0</v>
      </c>
      <c r="X1234" s="150">
        <v>412.83844689780648</v>
      </c>
      <c r="Y1234" s="150">
        <v>6373.4870095316901</v>
      </c>
      <c r="Z1234" s="150">
        <v>0</v>
      </c>
      <c r="AA1234" s="150">
        <v>616.58900269655408</v>
      </c>
      <c r="AB1234" s="150"/>
      <c r="AC1234" s="150">
        <v>1714.5111863703223</v>
      </c>
      <c r="AD1234" s="150">
        <v>235.95590418698416</v>
      </c>
      <c r="AE1234" s="150"/>
      <c r="AF1234" s="150">
        <v>0</v>
      </c>
      <c r="AG1234" s="150">
        <v>9138.1446962791997</v>
      </c>
      <c r="AH1234" s="150">
        <v>1332.4973853855738</v>
      </c>
      <c r="AI1234" s="150">
        <v>575.74408396853573</v>
      </c>
      <c r="AJ1234" s="150">
        <v>1633.3859662187358</v>
      </c>
      <c r="AK1234" s="150">
        <v>120.9062576333925</v>
      </c>
      <c r="AL1234" s="150">
        <v>35430.39453125</v>
      </c>
      <c r="AM1234" s="150">
        <v>31858.037109375</v>
      </c>
      <c r="AN1234" s="150">
        <v>3572.360595703125</v>
      </c>
      <c r="AO1234" s="5" t="s">
        <v>1942</v>
      </c>
    </row>
    <row r="1235" spans="1:41" ht="14.25" x14ac:dyDescent="0.45">
      <c r="A1235" s="150">
        <v>2016</v>
      </c>
      <c r="B1235" s="5" t="s">
        <v>1476</v>
      </c>
      <c r="C1235" s="5" t="s">
        <v>175</v>
      </c>
      <c r="D1235" s="5" t="s">
        <v>84</v>
      </c>
      <c r="E1235" s="5" t="s">
        <v>109</v>
      </c>
      <c r="F1235" s="5" t="s">
        <v>203</v>
      </c>
      <c r="G1235" s="5" t="s">
        <v>87</v>
      </c>
      <c r="H1235" s="5" t="s">
        <v>131</v>
      </c>
      <c r="I1235" s="150"/>
      <c r="J1235" s="150">
        <v>2177.4573843981975</v>
      </c>
      <c r="K1235" s="150">
        <v>96.775883751030989</v>
      </c>
      <c r="L1235" s="150">
        <v>181.45478203318311</v>
      </c>
      <c r="M1235" s="150">
        <v>0</v>
      </c>
      <c r="N1235" s="150">
        <v>0</v>
      </c>
      <c r="O1235" s="150">
        <v>1956.0825503177139</v>
      </c>
      <c r="P1235" s="150">
        <v>60.484927344394372</v>
      </c>
      <c r="Q1235" s="150">
        <v>0</v>
      </c>
      <c r="R1235" s="150">
        <v>268.66320575187081</v>
      </c>
      <c r="S1235" s="150">
        <v>919.37089563479446</v>
      </c>
      <c r="T1235" s="150">
        <v>5201.7037516179162</v>
      </c>
      <c r="U1235" s="150">
        <v>0</v>
      </c>
      <c r="V1235" s="150">
        <v>0</v>
      </c>
      <c r="W1235" s="150">
        <v>60.484927344394372</v>
      </c>
      <c r="X1235" s="150">
        <v>0</v>
      </c>
      <c r="Y1235" s="150">
        <v>3214.1690390811168</v>
      </c>
      <c r="Z1235" s="150">
        <v>0</v>
      </c>
      <c r="AA1235" s="150">
        <v>5978.7391775367851</v>
      </c>
      <c r="AB1235" s="150">
        <v>0</v>
      </c>
      <c r="AC1235" s="150">
        <v>582.41676875428038</v>
      </c>
      <c r="AD1235" s="150">
        <v>4648.5388625012902</v>
      </c>
      <c r="AE1235" s="150">
        <v>451.97724867662743</v>
      </c>
      <c r="AF1235" s="150">
        <v>1913.7431011766378</v>
      </c>
      <c r="AG1235" s="150">
        <v>7583.3012243084368</v>
      </c>
      <c r="AH1235" s="150">
        <v>0</v>
      </c>
      <c r="AI1235" s="150">
        <v>0</v>
      </c>
      <c r="AJ1235" s="150">
        <v>699.47635498457794</v>
      </c>
      <c r="AK1235" s="150">
        <v>133.06684015766763</v>
      </c>
      <c r="AL1235" s="150">
        <v>36127.90625</v>
      </c>
      <c r="AM1235" s="150">
        <v>23111.8828125</v>
      </c>
      <c r="AN1235" s="150">
        <v>13016.0234375</v>
      </c>
      <c r="AO1235" s="5" t="s">
        <v>1943</v>
      </c>
    </row>
    <row r="1236" spans="1:41" ht="14.25" x14ac:dyDescent="0.45">
      <c r="A1236" s="150">
        <v>2016</v>
      </c>
      <c r="B1236" s="5" t="s">
        <v>1478</v>
      </c>
      <c r="C1236" s="5" t="s">
        <v>175</v>
      </c>
      <c r="D1236" s="5" t="s">
        <v>84</v>
      </c>
      <c r="E1236" s="5" t="s">
        <v>109</v>
      </c>
      <c r="F1236" s="5" t="s">
        <v>203</v>
      </c>
      <c r="G1236" s="5" t="s">
        <v>87</v>
      </c>
      <c r="H1236" s="5" t="s">
        <v>131</v>
      </c>
      <c r="I1236" s="150">
        <v>0</v>
      </c>
      <c r="J1236" s="150">
        <v>2709.7251973455068</v>
      </c>
      <c r="K1236" s="150">
        <v>109.39137595402178</v>
      </c>
      <c r="L1236" s="150">
        <v>393.94778375827309</v>
      </c>
      <c r="M1236" s="150">
        <v>0</v>
      </c>
      <c r="N1236" s="150">
        <v>1206.0795310860672</v>
      </c>
      <c r="O1236" s="150">
        <v>2391.7122074061699</v>
      </c>
      <c r="P1236" s="150">
        <v>63.860428365148763</v>
      </c>
      <c r="Q1236" s="150">
        <v>0</v>
      </c>
      <c r="R1236" s="150"/>
      <c r="S1236" s="150">
        <v>460.59526717482856</v>
      </c>
      <c r="T1236" s="150">
        <v>1698.4450477071803</v>
      </c>
      <c r="U1236" s="150">
        <v>0</v>
      </c>
      <c r="V1236" s="150">
        <v>287.87204198426787</v>
      </c>
      <c r="W1236" s="150">
        <v>69.089290076224287</v>
      </c>
      <c r="X1236" s="150">
        <v>345.44645038112139</v>
      </c>
      <c r="Y1236" s="150">
        <v>483.62503053357</v>
      </c>
      <c r="Z1236" s="150">
        <v>1729.8576449285035</v>
      </c>
      <c r="AA1236" s="150">
        <v>3464.2150900373649</v>
      </c>
      <c r="AB1236" s="150"/>
      <c r="AC1236" s="150">
        <v>573.7001924704474</v>
      </c>
      <c r="AD1236" s="150">
        <v>3378.3610207412612</v>
      </c>
      <c r="AE1236" s="150">
        <v>2155.5052462064423</v>
      </c>
      <c r="AF1236" s="150">
        <v>0</v>
      </c>
      <c r="AG1236" s="150">
        <v>2696.650547634024</v>
      </c>
      <c r="AH1236" s="150">
        <v>76.348896723196802</v>
      </c>
      <c r="AI1236" s="150"/>
      <c r="AJ1236" s="150">
        <v>575.74408396853573</v>
      </c>
      <c r="AK1236" s="150">
        <v>538.89646259454935</v>
      </c>
      <c r="AL1236" s="150">
        <v>25409.068359375</v>
      </c>
      <c r="AM1236" s="150">
        <v>16340.7822265625</v>
      </c>
      <c r="AN1236" s="150">
        <v>9068.28515625</v>
      </c>
      <c r="AO1236" s="5" t="s">
        <v>1945</v>
      </c>
    </row>
    <row r="1237" spans="1:41" ht="14.25" x14ac:dyDescent="0.45">
      <c r="A1237" s="150">
        <v>2016</v>
      </c>
      <c r="B1237" s="5" t="s">
        <v>582</v>
      </c>
      <c r="C1237" s="5" t="s">
        <v>175</v>
      </c>
      <c r="D1237" s="5" t="s">
        <v>84</v>
      </c>
      <c r="E1237" s="5" t="s">
        <v>109</v>
      </c>
      <c r="F1237" s="5" t="s">
        <v>203</v>
      </c>
      <c r="G1237" s="5" t="s">
        <v>87</v>
      </c>
      <c r="H1237" s="5" t="s">
        <v>131</v>
      </c>
      <c r="I1237" s="150">
        <v>0</v>
      </c>
      <c r="J1237" s="150">
        <v>521.66963848585817</v>
      </c>
      <c r="K1237" s="150">
        <v>106.0644529826785</v>
      </c>
      <c r="L1237" s="150"/>
      <c r="M1237" s="150">
        <v>0</v>
      </c>
      <c r="N1237" s="150">
        <v>876.4273220147644</v>
      </c>
      <c r="O1237" s="150">
        <v>2354.6308562154627</v>
      </c>
      <c r="P1237" s="150">
        <v>55.823396306672898</v>
      </c>
      <c r="Q1237" s="150">
        <v>0</v>
      </c>
      <c r="R1237" s="150"/>
      <c r="S1237" s="150">
        <v>334.94037784003734</v>
      </c>
      <c r="T1237" s="150">
        <v>1879.3853943418585</v>
      </c>
      <c r="U1237" s="150"/>
      <c r="V1237" s="150">
        <v>390.76377414671026</v>
      </c>
      <c r="W1237" s="150">
        <v>178.63486818135326</v>
      </c>
      <c r="X1237" s="150">
        <v>0</v>
      </c>
      <c r="Y1237" s="150">
        <v>468.91652897605229</v>
      </c>
      <c r="Z1237" s="150">
        <v>719.86925215312726</v>
      </c>
      <c r="AA1237" s="150">
        <v>5237.8411709116235</v>
      </c>
      <c r="AB1237" s="150"/>
      <c r="AC1237" s="150">
        <v>556.2522324978421</v>
      </c>
      <c r="AD1237" s="150">
        <v>2571.8676029428802</v>
      </c>
      <c r="AE1237" s="150">
        <v>1931.4895122108821</v>
      </c>
      <c r="AF1237" s="150">
        <v>323.68248041650361</v>
      </c>
      <c r="AG1237" s="150">
        <v>1652.3725306775177</v>
      </c>
      <c r="AH1237" s="150">
        <v>77.968643341048491</v>
      </c>
      <c r="AI1237" s="150"/>
      <c r="AJ1237" s="150">
        <v>407.25449997610309</v>
      </c>
      <c r="AK1237" s="150">
        <v>522.50698943045825</v>
      </c>
      <c r="AL1237" s="150">
        <v>21168.361328125</v>
      </c>
      <c r="AM1237" s="150">
        <v>13142.361328125</v>
      </c>
      <c r="AN1237" s="150">
        <v>8025.9990234375</v>
      </c>
      <c r="AO1237" s="5" t="s">
        <v>620</v>
      </c>
    </row>
    <row r="1238" spans="1:41" ht="14.25" x14ac:dyDescent="0.45">
      <c r="A1238" s="150">
        <v>2016</v>
      </c>
      <c r="B1238" s="5" t="s">
        <v>1477</v>
      </c>
      <c r="C1238" s="5" t="s">
        <v>175</v>
      </c>
      <c r="D1238" s="5" t="s">
        <v>84</v>
      </c>
      <c r="E1238" s="5" t="s">
        <v>109</v>
      </c>
      <c r="F1238" s="5" t="s">
        <v>203</v>
      </c>
      <c r="G1238" s="5" t="s">
        <v>87</v>
      </c>
      <c r="H1238" s="5" t="s">
        <v>131</v>
      </c>
      <c r="I1238" s="150">
        <v>0</v>
      </c>
      <c r="J1238" s="150">
        <v>2295.4583497900303</v>
      </c>
      <c r="K1238" s="150">
        <v>112.6436076813341</v>
      </c>
      <c r="L1238" s="150">
        <v>177.85832791789596</v>
      </c>
      <c r="M1238" s="150">
        <v>0</v>
      </c>
      <c r="N1238" s="150">
        <v>0</v>
      </c>
      <c r="O1238" s="150">
        <v>2351.2870950745846</v>
      </c>
      <c r="P1238" s="150">
        <v>55.586656085273084</v>
      </c>
      <c r="Q1238" s="150">
        <v>0</v>
      </c>
      <c r="R1238" s="150">
        <v>220.75693133802369</v>
      </c>
      <c r="S1238" s="150">
        <v>723.29053353277686</v>
      </c>
      <c r="T1238" s="150">
        <v>2608.5888094624743</v>
      </c>
      <c r="U1238" s="150">
        <v>0</v>
      </c>
      <c r="V1238" s="150">
        <v>0</v>
      </c>
      <c r="W1238" s="150">
        <v>59.286109305965319</v>
      </c>
      <c r="X1238" s="150">
        <v>22.528721536266822</v>
      </c>
      <c r="Y1238" s="150">
        <v>474.28887444772255</v>
      </c>
      <c r="Z1238" s="150">
        <v>1956.4416070968555</v>
      </c>
      <c r="AA1238" s="150">
        <v>6247.1941535107035</v>
      </c>
      <c r="AB1238" s="150"/>
      <c r="AC1238" s="150">
        <v>579.46243235650502</v>
      </c>
      <c r="AD1238" s="150">
        <v>1660.1189861861317</v>
      </c>
      <c r="AE1238" s="150">
        <v>988.45121457026517</v>
      </c>
      <c r="AF1238" s="150">
        <v>1167.4550668230975</v>
      </c>
      <c r="AG1238" s="150">
        <v>5888.2963762684758</v>
      </c>
      <c r="AH1238" s="150">
        <v>0</v>
      </c>
      <c r="AI1238" s="150">
        <v>0</v>
      </c>
      <c r="AJ1238" s="150">
        <v>682.58828039746743</v>
      </c>
      <c r="AK1238" s="150">
        <v>226.47293754878751</v>
      </c>
      <c r="AL1238" s="150">
        <v>28498.0546875</v>
      </c>
      <c r="AM1238" s="150">
        <v>20733.837890625</v>
      </c>
      <c r="AN1238" s="150">
        <v>7764.21728515625</v>
      </c>
      <c r="AO1238" s="5" t="s">
        <v>1944</v>
      </c>
    </row>
    <row r="1239" spans="1:41" ht="14.25" x14ac:dyDescent="0.45">
      <c r="A1239" s="150">
        <v>2016</v>
      </c>
      <c r="B1239" s="5" t="s">
        <v>582</v>
      </c>
      <c r="C1239" s="5" t="s">
        <v>175</v>
      </c>
      <c r="D1239" s="5" t="s">
        <v>84</v>
      </c>
      <c r="E1239" s="5" t="s">
        <v>109</v>
      </c>
      <c r="F1239" s="5" t="s">
        <v>206</v>
      </c>
      <c r="G1239" s="5" t="s">
        <v>87</v>
      </c>
      <c r="H1239" s="5" t="s">
        <v>131</v>
      </c>
      <c r="I1239" s="150">
        <v>1116.4679261334579</v>
      </c>
      <c r="J1239" s="150">
        <v>343.87212124910502</v>
      </c>
      <c r="K1239" s="150">
        <v>100.48211335201121</v>
      </c>
      <c r="L1239" s="150"/>
      <c r="M1239" s="150">
        <v>0</v>
      </c>
      <c r="N1239" s="150">
        <v>700.02538968567808</v>
      </c>
      <c r="O1239" s="150">
        <v>2005.1763953356904</v>
      </c>
      <c r="P1239" s="150">
        <v>1177.873662070798</v>
      </c>
      <c r="Q1239" s="150">
        <v>137.99726667749425</v>
      </c>
      <c r="R1239" s="150">
        <v>2760.7922927836712</v>
      </c>
      <c r="S1239" s="150">
        <v>0</v>
      </c>
      <c r="T1239" s="150">
        <v>2734.2057684055585</v>
      </c>
      <c r="U1239" s="150"/>
      <c r="V1239" s="150">
        <v>0</v>
      </c>
      <c r="W1239" s="150">
        <v>26.795230227202989</v>
      </c>
      <c r="X1239" s="150">
        <v>359.892319521194</v>
      </c>
      <c r="Y1239" s="150">
        <v>6386.196537483379</v>
      </c>
      <c r="Z1239" s="150">
        <v>627.38127903029806</v>
      </c>
      <c r="AA1239" s="150">
        <v>6605.0443474282074</v>
      </c>
      <c r="AB1239" s="150"/>
      <c r="AC1239" s="150">
        <v>282.35473851915151</v>
      </c>
      <c r="AD1239" s="150">
        <v>1710.400951138304</v>
      </c>
      <c r="AE1239" s="150">
        <v>3328.190887803838</v>
      </c>
      <c r="AF1239" s="150">
        <v>2787.1883930262961</v>
      </c>
      <c r="AG1239" s="150">
        <v>20404.567818015075</v>
      </c>
      <c r="AH1239" s="150">
        <v>278.33406869342537</v>
      </c>
      <c r="AI1239" s="150"/>
      <c r="AJ1239" s="150">
        <v>4422.5539436205345</v>
      </c>
      <c r="AK1239" s="150">
        <v>836.23447667395999</v>
      </c>
      <c r="AL1239" s="150">
        <v>59132.03125</v>
      </c>
      <c r="AM1239" s="150">
        <v>51080.5078125</v>
      </c>
      <c r="AN1239" s="150">
        <v>8051.52099609375</v>
      </c>
      <c r="AO1239" s="5" t="s">
        <v>622</v>
      </c>
    </row>
    <row r="1240" spans="1:41" ht="14.25" x14ac:dyDescent="0.45">
      <c r="A1240" s="150">
        <v>2016</v>
      </c>
      <c r="B1240" s="5" t="s">
        <v>1478</v>
      </c>
      <c r="C1240" s="5" t="s">
        <v>175</v>
      </c>
      <c r="D1240" s="5" t="s">
        <v>84</v>
      </c>
      <c r="E1240" s="5" t="s">
        <v>109</v>
      </c>
      <c r="F1240" s="5" t="s">
        <v>206</v>
      </c>
      <c r="G1240" s="5" t="s">
        <v>87</v>
      </c>
      <c r="H1240" s="5" t="s">
        <v>131</v>
      </c>
      <c r="I1240" s="150">
        <v>1531.479263356305</v>
      </c>
      <c r="J1240" s="150">
        <v>3262.9264817647631</v>
      </c>
      <c r="K1240" s="150">
        <v>103.63393511433642</v>
      </c>
      <c r="L1240" s="150">
        <v>0</v>
      </c>
      <c r="M1240" s="150">
        <v>0</v>
      </c>
      <c r="N1240" s="150">
        <v>596.39503398066256</v>
      </c>
      <c r="O1240" s="150">
        <v>2037.2239429337869</v>
      </c>
      <c r="P1240" s="150">
        <v>1372.9992098506982</v>
      </c>
      <c r="Q1240" s="150">
        <v>112.85667213083975</v>
      </c>
      <c r="R1240" s="150">
        <v>2212.5444096564675</v>
      </c>
      <c r="S1240" s="150">
        <v>0</v>
      </c>
      <c r="T1240" s="150">
        <v>1266.6369847307785</v>
      </c>
      <c r="U1240" s="150">
        <v>0</v>
      </c>
      <c r="V1240" s="150">
        <v>460.59526717482856</v>
      </c>
      <c r="W1240" s="150">
        <v>27.635716030489714</v>
      </c>
      <c r="X1240" s="150">
        <v>976.86383578124651</v>
      </c>
      <c r="Y1240" s="150">
        <v>6586.512320600048</v>
      </c>
      <c r="Z1240" s="150">
        <v>430.61627272258687</v>
      </c>
      <c r="AA1240" s="150">
        <v>7730.6441380800952</v>
      </c>
      <c r="AB1240" s="150"/>
      <c r="AC1240" s="150">
        <v>291.21135767128533</v>
      </c>
      <c r="AD1240" s="150">
        <v>1761.9221541755219</v>
      </c>
      <c r="AE1240" s="150">
        <v>3713.1743019007581</v>
      </c>
      <c r="AF1240" s="150">
        <v>5515.013734761762</v>
      </c>
      <c r="AG1240" s="150">
        <v>26241.84841720885</v>
      </c>
      <c r="AH1240" s="150">
        <v>272.55186385978391</v>
      </c>
      <c r="AI1240" s="150"/>
      <c r="AJ1240" s="150">
        <v>1537.2367041959903</v>
      </c>
      <c r="AK1240" s="150">
        <v>862.46463778486645</v>
      </c>
      <c r="AL1240" s="150">
        <v>68904.984375</v>
      </c>
      <c r="AM1240" s="150">
        <v>61596.0546875</v>
      </c>
      <c r="AN1240" s="150">
        <v>7308.93359375</v>
      </c>
      <c r="AO1240" s="5" t="s">
        <v>1947</v>
      </c>
    </row>
    <row r="1241" spans="1:41" ht="14.25" x14ac:dyDescent="0.45">
      <c r="A1241" s="150">
        <v>2016</v>
      </c>
      <c r="B1241" s="5" t="s">
        <v>1477</v>
      </c>
      <c r="C1241" s="5" t="s">
        <v>175</v>
      </c>
      <c r="D1241" s="5" t="s">
        <v>84</v>
      </c>
      <c r="E1241" s="5" t="s">
        <v>109</v>
      </c>
      <c r="F1241" s="5" t="s">
        <v>206</v>
      </c>
      <c r="G1241" s="5" t="s">
        <v>87</v>
      </c>
      <c r="H1241" s="5" t="s">
        <v>131</v>
      </c>
      <c r="I1241" s="150">
        <v>326.07360118280928</v>
      </c>
      <c r="J1241" s="150">
        <v>8451.4602878632923</v>
      </c>
      <c r="K1241" s="150">
        <v>83.000553028351447</v>
      </c>
      <c r="L1241" s="150"/>
      <c r="M1241" s="150">
        <v>0</v>
      </c>
      <c r="N1241" s="150">
        <v>0</v>
      </c>
      <c r="O1241" s="150">
        <v>2002.6847723555086</v>
      </c>
      <c r="P1241" s="150">
        <v>1195.1131058333713</v>
      </c>
      <c r="Q1241" s="150">
        <v>175.36701296125165</v>
      </c>
      <c r="R1241" s="150">
        <v>2710.6824749800353</v>
      </c>
      <c r="S1241" s="150">
        <v>403.1455432805642</v>
      </c>
      <c r="T1241" s="150">
        <v>0</v>
      </c>
      <c r="U1241" s="150">
        <v>0</v>
      </c>
      <c r="V1241" s="150">
        <v>237.14443722386127</v>
      </c>
      <c r="W1241" s="150">
        <v>0</v>
      </c>
      <c r="X1241" s="150">
        <v>2161.5715452954955</v>
      </c>
      <c r="Y1241" s="150">
        <v>6153.8981459592005</v>
      </c>
      <c r="Z1241" s="150">
        <v>3225.1643462445136</v>
      </c>
      <c r="AA1241" s="150">
        <v>4256.3050844459067</v>
      </c>
      <c r="AB1241" s="150"/>
      <c r="AC1241" s="150">
        <v>0</v>
      </c>
      <c r="AD1241" s="150">
        <v>992.26900042254454</v>
      </c>
      <c r="AE1241" s="150">
        <v>361.20417811315207</v>
      </c>
      <c r="AF1241" s="150">
        <v>3624.1865987464844</v>
      </c>
      <c r="AG1241" s="150">
        <v>24588.320973556056</v>
      </c>
      <c r="AH1241" s="150">
        <v>1289.4728774047458</v>
      </c>
      <c r="AI1241" s="150">
        <v>0</v>
      </c>
      <c r="AJ1241" s="150">
        <v>3003.3884337488566</v>
      </c>
      <c r="AK1241" s="150">
        <v>444.64581979473991</v>
      </c>
      <c r="AL1241" s="150">
        <v>65685.1015625</v>
      </c>
      <c r="AM1241" s="150">
        <v>58308.30859375</v>
      </c>
      <c r="AN1241" s="150">
        <v>7376.7900390625</v>
      </c>
      <c r="AO1241" s="5" t="s">
        <v>1948</v>
      </c>
    </row>
    <row r="1242" spans="1:41" ht="14.25" x14ac:dyDescent="0.45">
      <c r="A1242" s="150">
        <v>2016</v>
      </c>
      <c r="B1242" s="5" t="s">
        <v>1476</v>
      </c>
      <c r="C1242" s="5" t="s">
        <v>175</v>
      </c>
      <c r="D1242" s="5" t="s">
        <v>84</v>
      </c>
      <c r="E1242" s="5" t="s">
        <v>109</v>
      </c>
      <c r="F1242" s="5" t="s">
        <v>206</v>
      </c>
      <c r="G1242" s="5" t="s">
        <v>87</v>
      </c>
      <c r="H1242" s="5" t="s">
        <v>131</v>
      </c>
      <c r="I1242" s="150">
        <v>60.484927344394372</v>
      </c>
      <c r="J1242" s="150">
        <v>9798.5582297918882</v>
      </c>
      <c r="K1242" s="150">
        <v>84.678898282152119</v>
      </c>
      <c r="L1242" s="150"/>
      <c r="M1242" s="150">
        <v>0</v>
      </c>
      <c r="N1242" s="150">
        <v>0</v>
      </c>
      <c r="O1242" s="150">
        <v>2575.4240123533746</v>
      </c>
      <c r="P1242" s="150">
        <v>1004.0497939169466</v>
      </c>
      <c r="Q1242" s="150">
        <v>4.1734599867632118</v>
      </c>
      <c r="R1242" s="150">
        <v>3222.5881155769625</v>
      </c>
      <c r="S1242" s="150">
        <v>411.2975059418817</v>
      </c>
      <c r="T1242" s="150">
        <v>0</v>
      </c>
      <c r="U1242" s="150">
        <v>0</v>
      </c>
      <c r="V1242" s="150">
        <v>241.93970937757749</v>
      </c>
      <c r="W1242" s="150">
        <v>0</v>
      </c>
      <c r="X1242" s="150">
        <v>1955.6865363281813</v>
      </c>
      <c r="Y1242" s="150"/>
      <c r="Z1242" s="150">
        <v>1415.3472998588284</v>
      </c>
      <c r="AA1242" s="150">
        <v>4073.4027684452926</v>
      </c>
      <c r="AB1242" s="150">
        <v>0</v>
      </c>
      <c r="AC1242" s="150">
        <v>0</v>
      </c>
      <c r="AD1242" s="150">
        <v>2615.0469297756981</v>
      </c>
      <c r="AE1242" s="150">
        <v>2732.6666779705965</v>
      </c>
      <c r="AF1242" s="150">
        <v>3209.3302448935651</v>
      </c>
      <c r="AG1242" s="150">
        <v>17962.373981719211</v>
      </c>
      <c r="AH1242" s="150">
        <v>973.80733024474932</v>
      </c>
      <c r="AI1242" s="150">
        <v>0</v>
      </c>
      <c r="AJ1242" s="150">
        <v>3077.6959619321428</v>
      </c>
      <c r="AK1242" s="150">
        <v>436.70117542652736</v>
      </c>
      <c r="AL1242" s="150">
        <v>55855.2578125</v>
      </c>
      <c r="AM1242" s="150">
        <v>46802.609375</v>
      </c>
      <c r="AN1242" s="150">
        <v>9052.642578125</v>
      </c>
      <c r="AO1242" s="5" t="s">
        <v>1946</v>
      </c>
    </row>
    <row r="1243" spans="1:41" ht="14.25" x14ac:dyDescent="0.45">
      <c r="A1243" s="150">
        <v>2016</v>
      </c>
      <c r="B1243" s="5" t="s">
        <v>81</v>
      </c>
      <c r="C1243" s="5" t="s">
        <v>169</v>
      </c>
      <c r="D1243" s="5" t="s">
        <v>84</v>
      </c>
      <c r="E1243" s="5" t="s">
        <v>85</v>
      </c>
      <c r="F1243" s="5" t="s">
        <v>86</v>
      </c>
      <c r="G1243" s="5" t="s">
        <v>87</v>
      </c>
      <c r="H1243" s="5" t="s">
        <v>131</v>
      </c>
      <c r="I1243" s="150">
        <v>23552.01953125</v>
      </c>
      <c r="J1243" s="150">
        <v>32422.228515625</v>
      </c>
      <c r="K1243" s="150">
        <v>1667.481689453125</v>
      </c>
      <c r="L1243" s="150">
        <v>2756.559326171875</v>
      </c>
      <c r="M1243" s="150">
        <v>16285.55078125</v>
      </c>
      <c r="N1243" s="150">
        <v>22051.3828125</v>
      </c>
      <c r="O1243" s="150">
        <v>7018.83740234375</v>
      </c>
      <c r="P1243" s="150">
        <v>15996.529296875</v>
      </c>
      <c r="Q1243" s="150">
        <v>7005.48779296875</v>
      </c>
      <c r="R1243" s="150">
        <v>8181.4189453125</v>
      </c>
      <c r="S1243" s="150">
        <v>27820.869140625</v>
      </c>
      <c r="T1243" s="150">
        <v>12699.822265625</v>
      </c>
      <c r="U1243" s="150">
        <v>537.87744140625</v>
      </c>
      <c r="V1243" s="150">
        <v>8228.3681640625</v>
      </c>
      <c r="W1243" s="150">
        <v>10334.2265625</v>
      </c>
      <c r="X1243" s="150">
        <v>19830.703125</v>
      </c>
      <c r="Y1243" s="150">
        <v>100873.09375</v>
      </c>
      <c r="Z1243" s="150">
        <v>14326.853515625</v>
      </c>
      <c r="AA1243" s="150">
        <v>145113.390625</v>
      </c>
      <c r="AB1243" s="150">
        <v>2022.2396240234375</v>
      </c>
      <c r="AC1243" s="150">
        <v>11593.3671875</v>
      </c>
      <c r="AD1243" s="150">
        <v>27353.498046875</v>
      </c>
      <c r="AE1243" s="150">
        <v>18378.3984375</v>
      </c>
      <c r="AF1243" s="150">
        <v>56786.328125</v>
      </c>
      <c r="AG1243" s="150">
        <v>176299.21875</v>
      </c>
      <c r="AH1243" s="150">
        <v>43578.8828125</v>
      </c>
      <c r="AI1243" s="150">
        <v>18114.09765625</v>
      </c>
      <c r="AJ1243" s="150">
        <v>33418.17578125</v>
      </c>
      <c r="AK1243" s="150">
        <v>3035.67626953125</v>
      </c>
      <c r="AL1243" s="150">
        <v>867282.625</v>
      </c>
      <c r="AM1243" s="150">
        <v>677520.6875</v>
      </c>
      <c r="AN1243" s="150">
        <v>189761.890625</v>
      </c>
      <c r="AO1243" s="5" t="s">
        <v>584</v>
      </c>
    </row>
    <row r="1244" spans="1:41" ht="14.25" x14ac:dyDescent="0.45">
      <c r="A1244" s="150">
        <v>2016</v>
      </c>
      <c r="B1244" s="5" t="s">
        <v>81</v>
      </c>
      <c r="C1244" s="5" t="s">
        <v>169</v>
      </c>
      <c r="D1244" s="5" t="s">
        <v>84</v>
      </c>
      <c r="E1244" s="5" t="s">
        <v>85</v>
      </c>
      <c r="F1244" s="5" t="s">
        <v>86</v>
      </c>
      <c r="G1244" s="5" t="s">
        <v>88</v>
      </c>
      <c r="H1244" s="5" t="s">
        <v>131</v>
      </c>
      <c r="I1244" s="150">
        <v>21095.1145</v>
      </c>
      <c r="J1244" s="150">
        <v>29040</v>
      </c>
      <c r="K1244" s="150">
        <v>1493.5329999999999</v>
      </c>
      <c r="L1244" s="150">
        <v>2469</v>
      </c>
      <c r="M1244" s="150">
        <v>14586.67121</v>
      </c>
      <c r="N1244" s="150">
        <v>19751.02232</v>
      </c>
      <c r="O1244" s="150">
        <v>6286.6448190000001</v>
      </c>
      <c r="P1244" s="150">
        <v>14327.8</v>
      </c>
      <c r="Q1244" s="150">
        <v>6274.6880000000001</v>
      </c>
      <c r="R1244" s="150">
        <v>7327.9478699999981</v>
      </c>
      <c r="S1244" s="150">
        <v>24918.645239999991</v>
      </c>
      <c r="T1244" s="150">
        <v>11375</v>
      </c>
      <c r="U1244" s="150">
        <v>481.76706000000007</v>
      </c>
      <c r="V1244" s="150">
        <v>7370</v>
      </c>
      <c r="W1244" s="150">
        <v>9256.1787200000017</v>
      </c>
      <c r="X1244" s="150">
        <v>17762</v>
      </c>
      <c r="Y1244" s="150">
        <v>90350.19200000001</v>
      </c>
      <c r="Z1244" s="150">
        <v>12832.302</v>
      </c>
      <c r="AA1244" s="150">
        <v>129975.42797263961</v>
      </c>
      <c r="AB1244" s="150">
        <v>1811.2831916050211</v>
      </c>
      <c r="AC1244" s="150">
        <v>10383.968099999969</v>
      </c>
      <c r="AD1244" s="150">
        <v>24500.03</v>
      </c>
      <c r="AE1244" s="150">
        <v>16461.196920000071</v>
      </c>
      <c r="AF1244" s="150">
        <v>50862.482000000004</v>
      </c>
      <c r="AG1244" s="150">
        <v>157908</v>
      </c>
      <c r="AH1244" s="150">
        <v>39032.810599999997</v>
      </c>
      <c r="AI1244" s="150">
        <v>16224.468381159</v>
      </c>
      <c r="AJ1244" s="150">
        <v>29932.051230000008</v>
      </c>
      <c r="AK1244" s="150">
        <v>2719</v>
      </c>
      <c r="AL1244" s="150">
        <v>776809.1875</v>
      </c>
      <c r="AM1244" s="150">
        <v>606842.9375</v>
      </c>
      <c r="AN1244" s="150">
        <v>169966.265625</v>
      </c>
      <c r="AO1244" s="5" t="s">
        <v>585</v>
      </c>
    </row>
    <row r="1245" spans="1:41" ht="14.25" x14ac:dyDescent="0.45">
      <c r="A1245" s="150">
        <v>2016</v>
      </c>
      <c r="B1245" s="5" t="s">
        <v>81</v>
      </c>
      <c r="C1245" s="5" t="s">
        <v>169</v>
      </c>
      <c r="D1245" s="5" t="s">
        <v>84</v>
      </c>
      <c r="E1245" s="5" t="s">
        <v>27</v>
      </c>
      <c r="F1245" s="5" t="s">
        <v>27</v>
      </c>
      <c r="G1245" s="5" t="s">
        <v>87</v>
      </c>
      <c r="H1245" s="5" t="s">
        <v>131</v>
      </c>
      <c r="I1245" s="150">
        <v>120.3594970703125</v>
      </c>
      <c r="J1245" s="150">
        <v>2307.7392578125</v>
      </c>
      <c r="K1245" s="150">
        <v>1.3911190032958984</v>
      </c>
      <c r="L1245" s="150">
        <v>114.99619293212891</v>
      </c>
      <c r="M1245" s="150">
        <v>0.12504440546035767</v>
      </c>
      <c r="N1245" s="150">
        <v>0</v>
      </c>
      <c r="O1245" s="150">
        <v>8.1524467468261719</v>
      </c>
      <c r="P1245" s="150">
        <v>204.31362915039063</v>
      </c>
      <c r="Q1245" s="150">
        <v>0</v>
      </c>
      <c r="R1245" s="150">
        <v>0</v>
      </c>
      <c r="S1245" s="150">
        <v>40.379886627197266</v>
      </c>
      <c r="T1245" s="150">
        <v>45.775184631347656</v>
      </c>
      <c r="U1245" s="150">
        <v>0</v>
      </c>
      <c r="V1245" s="150">
        <v>1138.7972412109375</v>
      </c>
      <c r="W1245" s="150">
        <v>0</v>
      </c>
      <c r="X1245" s="150">
        <v>166.35371398925781</v>
      </c>
      <c r="Y1245" s="150">
        <v>6368.26611328125</v>
      </c>
      <c r="Z1245" s="150">
        <v>1322.205078125</v>
      </c>
      <c r="AA1245" s="150">
        <v>2624.14453125</v>
      </c>
      <c r="AB1245" s="150">
        <v>119.35551452636719</v>
      </c>
      <c r="AC1245" s="150">
        <v>0</v>
      </c>
      <c r="AD1245" s="150">
        <v>23.925907135009766</v>
      </c>
      <c r="AE1245" s="150">
        <v>0</v>
      </c>
      <c r="AF1245" s="150">
        <v>978.02587890625</v>
      </c>
      <c r="AG1245" s="150">
        <v>20613.34765625</v>
      </c>
      <c r="AH1245" s="150">
        <v>3242.5927734375</v>
      </c>
      <c r="AI1245" s="150">
        <v>115.40193939208984</v>
      </c>
      <c r="AJ1245" s="150">
        <v>1546.7845458984375</v>
      </c>
      <c r="AK1245" s="150">
        <v>0</v>
      </c>
      <c r="AL1245" s="150">
        <v>41102.43359375</v>
      </c>
      <c r="AM1245" s="150">
        <v>37338.98046875</v>
      </c>
      <c r="AN1245" s="150">
        <v>3763.453369140625</v>
      </c>
      <c r="AO1245" s="5" t="s">
        <v>588</v>
      </c>
    </row>
    <row r="1246" spans="1:41" ht="14.25" x14ac:dyDescent="0.45">
      <c r="A1246" s="150">
        <v>2016</v>
      </c>
      <c r="B1246" s="5" t="s">
        <v>81</v>
      </c>
      <c r="C1246" s="5" t="s">
        <v>169</v>
      </c>
      <c r="D1246" s="5" t="s">
        <v>84</v>
      </c>
      <c r="E1246" s="5" t="s">
        <v>27</v>
      </c>
      <c r="F1246" s="5" t="s">
        <v>27</v>
      </c>
      <c r="G1246" s="5" t="s">
        <v>88</v>
      </c>
      <c r="H1246" s="5" t="s">
        <v>131</v>
      </c>
      <c r="I1246" s="150">
        <v>107.80381</v>
      </c>
      <c r="J1246" s="150">
        <v>2067</v>
      </c>
      <c r="K1246" s="150">
        <v>1.246</v>
      </c>
      <c r="L1246" s="150">
        <v>103</v>
      </c>
      <c r="M1246" s="150">
        <v>0.1120000000000045</v>
      </c>
      <c r="N1246" s="150">
        <v>0</v>
      </c>
      <c r="O1246" s="150">
        <v>7.3019980000000002</v>
      </c>
      <c r="P1246" s="150">
        <v>183</v>
      </c>
      <c r="Q1246" s="150">
        <v>0</v>
      </c>
      <c r="R1246" s="150">
        <v>0</v>
      </c>
      <c r="S1246" s="150">
        <v>36.167529999999999</v>
      </c>
      <c r="T1246" s="150">
        <v>41</v>
      </c>
      <c r="U1246" s="150">
        <v>0</v>
      </c>
      <c r="V1246" s="150">
        <v>1020</v>
      </c>
      <c r="W1246" s="150">
        <v>0</v>
      </c>
      <c r="X1246" s="150">
        <v>149</v>
      </c>
      <c r="Y1246" s="150">
        <v>5703.9400000000014</v>
      </c>
      <c r="Z1246" s="150">
        <v>1184.2750000000001</v>
      </c>
      <c r="AA1246" s="150">
        <v>2350.3983899999998</v>
      </c>
      <c r="AB1246" s="150">
        <v>106.90456</v>
      </c>
      <c r="AC1246" s="150">
        <v>0</v>
      </c>
      <c r="AD1246" s="150">
        <v>21.43</v>
      </c>
      <c r="AE1246" s="150">
        <v>0</v>
      </c>
      <c r="AF1246" s="150">
        <v>876</v>
      </c>
      <c r="AG1246" s="150">
        <v>18463</v>
      </c>
      <c r="AH1246" s="150">
        <v>2904.3313942776672</v>
      </c>
      <c r="AI1246" s="150">
        <v>103.36341832700001</v>
      </c>
      <c r="AJ1246" s="150">
        <v>1385.42679</v>
      </c>
      <c r="AK1246" s="150">
        <v>0</v>
      </c>
      <c r="AL1246" s="150">
        <v>36814.69921875</v>
      </c>
      <c r="AM1246" s="150">
        <v>33443.84375</v>
      </c>
      <c r="AN1246" s="150">
        <v>3370.85693359375</v>
      </c>
      <c r="AO1246" s="5" t="s">
        <v>589</v>
      </c>
    </row>
    <row r="1247" spans="1:41" ht="14.25" x14ac:dyDescent="0.45">
      <c r="A1247" s="150">
        <v>2016</v>
      </c>
      <c r="B1247" s="5" t="s">
        <v>81</v>
      </c>
      <c r="C1247" s="5" t="s">
        <v>169</v>
      </c>
      <c r="D1247" s="5" t="s">
        <v>84</v>
      </c>
      <c r="E1247" s="5" t="s">
        <v>109</v>
      </c>
      <c r="F1247" s="5" t="s">
        <v>109</v>
      </c>
      <c r="G1247" s="5" t="s">
        <v>87</v>
      </c>
      <c r="H1247" s="5" t="s">
        <v>131</v>
      </c>
      <c r="I1247" s="150">
        <v>4612.36767578125</v>
      </c>
      <c r="J1247" s="150">
        <v>6152.85498046875</v>
      </c>
      <c r="K1247" s="150">
        <v>1034.2423095703125</v>
      </c>
      <c r="L1247" s="150">
        <v>1085.206787109375</v>
      </c>
      <c r="M1247" s="150">
        <v>3536.4521484375</v>
      </c>
      <c r="N1247" s="150">
        <v>9342.1943359375</v>
      </c>
      <c r="O1247" s="150">
        <v>5707.01416015625</v>
      </c>
      <c r="P1247" s="150">
        <v>12996.580078125</v>
      </c>
      <c r="Q1247" s="150">
        <v>2697.222412109375</v>
      </c>
      <c r="R1247" s="150">
        <v>6245.72412109375</v>
      </c>
      <c r="S1247" s="150">
        <v>3373.353271484375</v>
      </c>
      <c r="T1247" s="150">
        <v>7761.68505859375</v>
      </c>
      <c r="U1247" s="150">
        <v>504.6357421875</v>
      </c>
      <c r="V1247" s="150">
        <v>1704.8465576171875</v>
      </c>
      <c r="W1247" s="150">
        <v>1226.998291015625</v>
      </c>
      <c r="X1247" s="150">
        <v>11447.1455078125</v>
      </c>
      <c r="Y1247" s="150">
        <v>19054.1015625</v>
      </c>
      <c r="Z1247" s="150">
        <v>3383.7685546875</v>
      </c>
      <c r="AA1247" s="150">
        <v>58647.578125</v>
      </c>
      <c r="AB1247" s="150">
        <v>734.5604248046875</v>
      </c>
      <c r="AC1247" s="150">
        <v>7202.4775390625</v>
      </c>
      <c r="AD1247" s="150">
        <v>10315.951171875</v>
      </c>
      <c r="AE1247" s="150">
        <v>8289.4775390625</v>
      </c>
      <c r="AF1247" s="150">
        <v>17640.869140625</v>
      </c>
      <c r="AG1247" s="150">
        <v>71485.2109375</v>
      </c>
      <c r="AH1247" s="150">
        <v>11837.0771484375</v>
      </c>
      <c r="AI1247" s="150">
        <v>1237.907958984375</v>
      </c>
      <c r="AJ1247" s="150">
        <v>21928.826171875</v>
      </c>
      <c r="AK1247" s="150">
        <v>1212.484130859375</v>
      </c>
      <c r="AL1247" s="150">
        <v>312398.78125</v>
      </c>
      <c r="AM1247" s="150">
        <v>252973.953125</v>
      </c>
      <c r="AN1247" s="150">
        <v>59424.8671875</v>
      </c>
      <c r="AO1247" s="5" t="s">
        <v>592</v>
      </c>
    </row>
    <row r="1248" spans="1:41" ht="14.25" x14ac:dyDescent="0.45">
      <c r="A1248" s="150">
        <v>2016</v>
      </c>
      <c r="B1248" s="5" t="s">
        <v>81</v>
      </c>
      <c r="C1248" s="5" t="s">
        <v>169</v>
      </c>
      <c r="D1248" s="5" t="s">
        <v>84</v>
      </c>
      <c r="E1248" s="5" t="s">
        <v>109</v>
      </c>
      <c r="F1248" s="5" t="s">
        <v>109</v>
      </c>
      <c r="G1248" s="5" t="s">
        <v>88</v>
      </c>
      <c r="H1248" s="5" t="s">
        <v>131</v>
      </c>
      <c r="I1248" s="150">
        <v>4131.2139300000008</v>
      </c>
      <c r="J1248" s="150">
        <v>5511</v>
      </c>
      <c r="K1248" s="150">
        <v>926.35200000000009</v>
      </c>
      <c r="L1248" s="150">
        <v>972</v>
      </c>
      <c r="M1248" s="150">
        <v>3167.5358900000001</v>
      </c>
      <c r="N1248" s="150">
        <v>8367.6334900000002</v>
      </c>
      <c r="O1248" s="150">
        <v>5111.6689139999999</v>
      </c>
      <c r="P1248" s="150">
        <v>11640.8</v>
      </c>
      <c r="Q1248" s="150">
        <v>2415.8530000000001</v>
      </c>
      <c r="R1248" s="150">
        <v>5594.1813399999983</v>
      </c>
      <c r="S1248" s="150">
        <v>3021.451169999998</v>
      </c>
      <c r="T1248" s="150">
        <v>6952</v>
      </c>
      <c r="U1248" s="150">
        <v>451.99304000000012</v>
      </c>
      <c r="V1248" s="150">
        <v>1527</v>
      </c>
      <c r="W1248" s="150">
        <v>1099</v>
      </c>
      <c r="X1248" s="150">
        <v>10253</v>
      </c>
      <c r="Y1248" s="150">
        <v>17066.412</v>
      </c>
      <c r="Z1248" s="150">
        <v>3030.78</v>
      </c>
      <c r="AA1248" s="150">
        <v>52529.567290000072</v>
      </c>
      <c r="AB1248" s="150">
        <v>657.93242589398881</v>
      </c>
      <c r="AC1248" s="150">
        <v>6451.1281699999681</v>
      </c>
      <c r="AD1248" s="150">
        <v>9239.81</v>
      </c>
      <c r="AE1248" s="150">
        <v>7424.7342800000624</v>
      </c>
      <c r="AF1248" s="150">
        <v>15800.606</v>
      </c>
      <c r="AG1248" s="150">
        <v>64028</v>
      </c>
      <c r="AH1248" s="150">
        <v>10602.254449111049</v>
      </c>
      <c r="AI1248" s="150">
        <v>1108.7716246512921</v>
      </c>
      <c r="AJ1248" s="150">
        <v>19641.251110000001</v>
      </c>
      <c r="AK1248" s="150">
        <v>1086</v>
      </c>
      <c r="AL1248" s="150">
        <v>279809.9375</v>
      </c>
      <c r="AM1248" s="150">
        <v>226584.140625</v>
      </c>
      <c r="AN1248" s="150">
        <v>53225.77734375</v>
      </c>
      <c r="AO1248" s="5" t="s">
        <v>594</v>
      </c>
    </row>
    <row r="1249" spans="1:41" ht="14.25" x14ac:dyDescent="0.45">
      <c r="A1249" s="150">
        <v>2016</v>
      </c>
      <c r="B1249" s="5" t="s">
        <v>81</v>
      </c>
      <c r="C1249" s="5" t="s">
        <v>169</v>
      </c>
      <c r="D1249" s="5" t="s">
        <v>84</v>
      </c>
      <c r="E1249" s="5" t="s">
        <v>19</v>
      </c>
      <c r="F1249" s="5" t="s">
        <v>19</v>
      </c>
      <c r="G1249" s="5" t="s">
        <v>87</v>
      </c>
      <c r="H1249" s="5" t="s">
        <v>131</v>
      </c>
      <c r="I1249" s="150">
        <v>17041.498046875</v>
      </c>
      <c r="J1249" s="150">
        <v>25596.14453125</v>
      </c>
      <c r="K1249" s="150">
        <v>1501.75537109375</v>
      </c>
      <c r="L1249" s="150">
        <v>2443.9482421875</v>
      </c>
      <c r="M1249" s="150">
        <v>11473.2705078125</v>
      </c>
      <c r="N1249" s="150">
        <v>20608.068359375</v>
      </c>
      <c r="O1249" s="150">
        <v>7018.83740234375</v>
      </c>
      <c r="P1249" s="150">
        <v>16168.46484375</v>
      </c>
      <c r="Q1249" s="150">
        <v>6846.3310546875</v>
      </c>
      <c r="R1249" s="150">
        <v>7966.67822265625</v>
      </c>
      <c r="S1249" s="150">
        <v>22242.994140625</v>
      </c>
      <c r="T1249" s="150">
        <v>12626.1357421875</v>
      </c>
      <c r="U1249" s="150">
        <v>508.43905639648438</v>
      </c>
      <c r="V1249" s="150">
        <v>8237.30078125</v>
      </c>
      <c r="W1249" s="150">
        <v>7565.38623046875</v>
      </c>
      <c r="X1249" s="150">
        <v>18091.24609375</v>
      </c>
      <c r="Y1249" s="150">
        <v>92996.9765625</v>
      </c>
      <c r="Z1249" s="150">
        <v>12804.6845703125</v>
      </c>
      <c r="AA1249" s="150">
        <v>125034.171875</v>
      </c>
      <c r="AB1249" s="150">
        <v>2022.2396240234375</v>
      </c>
      <c r="AC1249" s="150">
        <v>11833.408203125</v>
      </c>
      <c r="AD1249" s="150">
        <v>24532.462890625</v>
      </c>
      <c r="AE1249" s="150">
        <v>16761.779296875</v>
      </c>
      <c r="AF1249" s="150">
        <v>52306.26953125</v>
      </c>
      <c r="AG1249" s="150">
        <v>136777.375</v>
      </c>
      <c r="AH1249" s="150">
        <v>39640.4765625</v>
      </c>
      <c r="AI1249" s="150">
        <v>17351.443359375</v>
      </c>
      <c r="AJ1249" s="150">
        <v>28083.81640625</v>
      </c>
      <c r="AK1249" s="150">
        <v>2372.494384765625</v>
      </c>
      <c r="AL1249" s="150">
        <v>748454.125</v>
      </c>
      <c r="AM1249" s="150">
        <v>582015.3125</v>
      </c>
      <c r="AN1249" s="150">
        <v>166438.75</v>
      </c>
      <c r="AO1249" s="5" t="s">
        <v>626</v>
      </c>
    </row>
    <row r="1250" spans="1:41" ht="14.25" x14ac:dyDescent="0.45">
      <c r="A1250" s="150">
        <v>2016</v>
      </c>
      <c r="B1250" s="5" t="s">
        <v>81</v>
      </c>
      <c r="C1250" s="5" t="s">
        <v>169</v>
      </c>
      <c r="D1250" s="5" t="s">
        <v>84</v>
      </c>
      <c r="E1250" s="5" t="s">
        <v>19</v>
      </c>
      <c r="F1250" s="5" t="s">
        <v>19</v>
      </c>
      <c r="G1250" s="5" t="s">
        <v>88</v>
      </c>
      <c r="H1250" s="5" t="s">
        <v>131</v>
      </c>
      <c r="I1250" s="150">
        <v>15263.760490000001</v>
      </c>
      <c r="J1250" s="150">
        <v>22926</v>
      </c>
      <c r="K1250" s="150">
        <v>1345.095</v>
      </c>
      <c r="L1250" s="150">
        <v>2189</v>
      </c>
      <c r="M1250" s="150">
        <v>10276.39928</v>
      </c>
      <c r="N1250" s="150">
        <v>18458.272430000012</v>
      </c>
      <c r="O1250" s="150">
        <v>6286.6448190000001</v>
      </c>
      <c r="P1250" s="150">
        <v>14481.8</v>
      </c>
      <c r="Q1250" s="150">
        <v>6132.134</v>
      </c>
      <c r="R1250" s="150">
        <v>7135.6087299999981</v>
      </c>
      <c r="S1250" s="150">
        <v>19922.645239999991</v>
      </c>
      <c r="T1250" s="150">
        <v>11309</v>
      </c>
      <c r="U1250" s="150">
        <v>455.39960000000008</v>
      </c>
      <c r="V1250" s="150">
        <v>7378</v>
      </c>
      <c r="W1250" s="150">
        <v>6776.1787200000017</v>
      </c>
      <c r="X1250" s="150">
        <v>16204</v>
      </c>
      <c r="Y1250" s="150">
        <v>83295.699000000008</v>
      </c>
      <c r="Z1250" s="150">
        <v>11468.923000000001</v>
      </c>
      <c r="AA1250" s="150">
        <v>111990.83139263959</v>
      </c>
      <c r="AB1250" s="150">
        <v>1811.2831916050211</v>
      </c>
      <c r="AC1250" s="150">
        <v>10598.968099999969</v>
      </c>
      <c r="AD1250" s="150">
        <v>21973.279999999999</v>
      </c>
      <c r="AE1250" s="150">
        <v>15013.221330000069</v>
      </c>
      <c r="AF1250" s="150">
        <v>46849.773999999998</v>
      </c>
      <c r="AG1250" s="150">
        <v>122509</v>
      </c>
      <c r="AH1250" s="150">
        <v>35505.254060000007</v>
      </c>
      <c r="AI1250" s="150">
        <v>15541.372354833</v>
      </c>
      <c r="AJ1250" s="150">
        <v>25154.16367939132</v>
      </c>
      <c r="AK1250" s="150">
        <v>2125</v>
      </c>
      <c r="AL1250" s="150">
        <v>670376.75</v>
      </c>
      <c r="AM1250" s="150">
        <v>521300.5625</v>
      </c>
      <c r="AN1250" s="150">
        <v>149076.15625</v>
      </c>
      <c r="AO1250" s="5" t="s">
        <v>627</v>
      </c>
    </row>
    <row r="1251" spans="1:41" ht="14.25" x14ac:dyDescent="0.45">
      <c r="A1251" s="150">
        <v>2016</v>
      </c>
      <c r="B1251" s="5" t="s">
        <v>81</v>
      </c>
      <c r="C1251" s="5" t="s">
        <v>169</v>
      </c>
      <c r="D1251" s="5" t="s">
        <v>84</v>
      </c>
      <c r="E1251" s="5" t="s">
        <v>24</v>
      </c>
      <c r="F1251" s="5" t="s">
        <v>24</v>
      </c>
      <c r="G1251" s="5" t="s">
        <v>87</v>
      </c>
      <c r="H1251" s="5" t="s">
        <v>131</v>
      </c>
      <c r="I1251" s="150">
        <v>8966.23828125</v>
      </c>
      <c r="J1251" s="150">
        <v>11782.0859375</v>
      </c>
      <c r="K1251" s="150">
        <v>202.87338256835938</v>
      </c>
      <c r="L1251" s="150">
        <v>451.05303955078125</v>
      </c>
      <c r="M1251" s="150">
        <v>6994.482421875</v>
      </c>
      <c r="N1251" s="150">
        <v>3468.65869140625</v>
      </c>
      <c r="O1251" s="150">
        <v>132.24151611328125</v>
      </c>
      <c r="P1251" s="150">
        <v>0</v>
      </c>
      <c r="Q1251" s="150">
        <v>614.97174072265625</v>
      </c>
      <c r="R1251" s="150">
        <v>161.08503723144531</v>
      </c>
      <c r="S1251" s="150">
        <v>9769.3173828125</v>
      </c>
      <c r="T1251" s="150">
        <v>174.16899108886719</v>
      </c>
      <c r="U1251" s="150">
        <v>0.55751943588256836</v>
      </c>
      <c r="V1251" s="150">
        <v>519.1575927734375</v>
      </c>
      <c r="W1251" s="150">
        <v>1671.2349853515625</v>
      </c>
      <c r="X1251" s="150">
        <v>3386.247314453125</v>
      </c>
      <c r="Y1251" s="150">
        <v>22089.712890625</v>
      </c>
      <c r="Z1251" s="150">
        <v>2272.63623046875</v>
      </c>
      <c r="AA1251" s="150">
        <v>36249.3671875</v>
      </c>
      <c r="AB1251" s="150">
        <v>200.50384521484375</v>
      </c>
      <c r="AC1251" s="150">
        <v>1641.7249755859375</v>
      </c>
      <c r="AD1251" s="150">
        <v>2510.5791015625</v>
      </c>
      <c r="AE1251" s="150">
        <v>1728.1087646484375</v>
      </c>
      <c r="AF1251" s="150">
        <v>17430.658203125</v>
      </c>
      <c r="AG1251" s="150">
        <v>46911.75</v>
      </c>
      <c r="AH1251" s="150">
        <v>11874.263671875</v>
      </c>
      <c r="AI1251" s="150">
        <v>1961.302734375</v>
      </c>
      <c r="AJ1251" s="150">
        <v>6648.35009765625</v>
      </c>
      <c r="AK1251" s="150">
        <v>792.69219970703125</v>
      </c>
      <c r="AL1251" s="150">
        <v>200606</v>
      </c>
      <c r="AM1251" s="150">
        <v>160936.125</v>
      </c>
      <c r="AN1251" s="150">
        <v>39669.91015625</v>
      </c>
      <c r="AO1251" s="5" t="s">
        <v>630</v>
      </c>
    </row>
    <row r="1252" spans="1:41" ht="14.25" x14ac:dyDescent="0.45">
      <c r="A1252" s="150">
        <v>2016</v>
      </c>
      <c r="B1252" s="5" t="s">
        <v>81</v>
      </c>
      <c r="C1252" s="5" t="s">
        <v>169</v>
      </c>
      <c r="D1252" s="5" t="s">
        <v>84</v>
      </c>
      <c r="E1252" s="5" t="s">
        <v>24</v>
      </c>
      <c r="F1252" s="5" t="s">
        <v>24</v>
      </c>
      <c r="G1252" s="5" t="s">
        <v>88</v>
      </c>
      <c r="H1252" s="5" t="s">
        <v>131</v>
      </c>
      <c r="I1252" s="150">
        <v>8030.8961800000034</v>
      </c>
      <c r="J1252" s="150">
        <v>10553</v>
      </c>
      <c r="K1252" s="150">
        <v>181.71</v>
      </c>
      <c r="L1252" s="150">
        <v>404</v>
      </c>
      <c r="M1252" s="150">
        <v>6264.83043</v>
      </c>
      <c r="N1252" s="150">
        <v>3106.8144700000012</v>
      </c>
      <c r="O1252" s="150">
        <v>118.44631699999999</v>
      </c>
      <c r="P1252" s="150">
        <v>0</v>
      </c>
      <c r="Q1252" s="150">
        <v>550.81899999999996</v>
      </c>
      <c r="R1252" s="150">
        <v>144.28093999999999</v>
      </c>
      <c r="S1252" s="150">
        <v>8750.2000000000007</v>
      </c>
      <c r="T1252" s="150">
        <v>156</v>
      </c>
      <c r="U1252" s="150">
        <v>0.49936000000000058</v>
      </c>
      <c r="V1252" s="150">
        <v>465</v>
      </c>
      <c r="W1252" s="150">
        <v>1496.894790000001</v>
      </c>
      <c r="X1252" s="150">
        <v>3033</v>
      </c>
      <c r="Y1252" s="150">
        <v>19785.352999999999</v>
      </c>
      <c r="Z1252" s="150">
        <v>2035.559</v>
      </c>
      <c r="AA1252" s="150">
        <v>32467.89694000001</v>
      </c>
      <c r="AB1252" s="150">
        <v>179.58764597487061</v>
      </c>
      <c r="AC1252" s="150">
        <v>1470.4632199999969</v>
      </c>
      <c r="AD1252" s="150">
        <v>2248.6799999999998</v>
      </c>
      <c r="AE1252" s="150">
        <v>1547.8355700000011</v>
      </c>
      <c r="AF1252" s="150">
        <v>15612.323</v>
      </c>
      <c r="AG1252" s="150">
        <v>42018</v>
      </c>
      <c r="AH1252" s="150">
        <v>10635.5622070767</v>
      </c>
      <c r="AI1252" s="150">
        <v>1756.7031426974779</v>
      </c>
      <c r="AJ1252" s="150">
        <v>5954.8060700000024</v>
      </c>
      <c r="AK1252" s="150">
        <v>710</v>
      </c>
      <c r="AL1252" s="150">
        <v>179679.171875</v>
      </c>
      <c r="AM1252" s="150">
        <v>144147.546875</v>
      </c>
      <c r="AN1252" s="150">
        <v>35531.61328125</v>
      </c>
      <c r="AO1252" s="5" t="s">
        <v>632</v>
      </c>
    </row>
    <row r="1253" spans="1:41" ht="14.25" x14ac:dyDescent="0.45">
      <c r="A1253" s="150">
        <v>2016</v>
      </c>
      <c r="B1253" s="5" t="s">
        <v>81</v>
      </c>
      <c r="C1253" s="5" t="s">
        <v>169</v>
      </c>
      <c r="D1253" s="5" t="s">
        <v>84</v>
      </c>
      <c r="E1253" s="5" t="s">
        <v>214</v>
      </c>
      <c r="F1253" s="5" t="s">
        <v>214</v>
      </c>
      <c r="G1253" s="5" t="s">
        <v>87</v>
      </c>
      <c r="H1253" s="5" t="s">
        <v>131</v>
      </c>
      <c r="I1253" s="150">
        <v>0</v>
      </c>
      <c r="J1253" s="150"/>
      <c r="K1253" s="150"/>
      <c r="L1253" s="150"/>
      <c r="M1253" s="150"/>
      <c r="N1253" s="150"/>
      <c r="O1253" s="150"/>
      <c r="P1253" s="150">
        <v>0</v>
      </c>
      <c r="Q1253" s="150">
        <v>0</v>
      </c>
      <c r="R1253" s="150">
        <v>86.804107666015625</v>
      </c>
      <c r="S1253" s="150">
        <v>0</v>
      </c>
      <c r="T1253" s="150"/>
      <c r="U1253" s="150"/>
      <c r="V1253" s="150">
        <v>0</v>
      </c>
      <c r="W1253" s="150"/>
      <c r="X1253" s="150">
        <v>0</v>
      </c>
      <c r="Y1253" s="150">
        <v>0</v>
      </c>
      <c r="Z1253" s="150">
        <v>0</v>
      </c>
      <c r="AA1253" s="150">
        <v>2206.22265625</v>
      </c>
      <c r="AB1253" s="150">
        <v>0</v>
      </c>
      <c r="AC1253" s="150">
        <v>240.04060363769531</v>
      </c>
      <c r="AD1253" s="150">
        <v>0</v>
      </c>
      <c r="AE1253" s="150">
        <v>88.823478698730469</v>
      </c>
      <c r="AF1253" s="150">
        <v>585.9759521484375</v>
      </c>
      <c r="AG1253" s="150">
        <v>3411.926025390625</v>
      </c>
      <c r="AH1253" s="150">
        <v>1063.288330078125</v>
      </c>
      <c r="AI1253" s="150">
        <v>406.48916625976563</v>
      </c>
      <c r="AJ1253" s="150">
        <v>171.36956787109375</v>
      </c>
      <c r="AK1253" s="150"/>
      <c r="AL1253" s="150">
        <v>8260.939453125</v>
      </c>
      <c r="AM1253" s="150">
        <v>6791.16259765625</v>
      </c>
      <c r="AN1253" s="150">
        <v>1469.7774658203125</v>
      </c>
      <c r="AO1253" s="5" t="s">
        <v>633</v>
      </c>
    </row>
    <row r="1254" spans="1:41" ht="14.25" x14ac:dyDescent="0.45">
      <c r="A1254" s="150">
        <v>2016</v>
      </c>
      <c r="B1254" s="5" t="s">
        <v>81</v>
      </c>
      <c r="C1254" s="5" t="s">
        <v>169</v>
      </c>
      <c r="D1254" s="5" t="s">
        <v>84</v>
      </c>
      <c r="E1254" s="5" t="s">
        <v>214</v>
      </c>
      <c r="F1254" s="5" t="s">
        <v>214</v>
      </c>
      <c r="G1254" s="5" t="s">
        <v>88</v>
      </c>
      <c r="H1254" s="5" t="s">
        <v>131</v>
      </c>
      <c r="I1254" s="150">
        <v>0</v>
      </c>
      <c r="J1254" s="150"/>
      <c r="K1254" s="150"/>
      <c r="L1254" s="150"/>
      <c r="M1254" s="150"/>
      <c r="N1254" s="150"/>
      <c r="O1254" s="150"/>
      <c r="P1254" s="150">
        <v>0</v>
      </c>
      <c r="Q1254" s="150">
        <v>0</v>
      </c>
      <c r="R1254" s="150">
        <v>77.748860000000008</v>
      </c>
      <c r="S1254" s="150">
        <v>0</v>
      </c>
      <c r="T1254" s="150"/>
      <c r="U1254" s="150"/>
      <c r="V1254" s="150">
        <v>0</v>
      </c>
      <c r="W1254" s="150"/>
      <c r="X1254" s="150">
        <v>0</v>
      </c>
      <c r="Y1254" s="150">
        <v>0</v>
      </c>
      <c r="Z1254" s="150">
        <v>0</v>
      </c>
      <c r="AA1254" s="150">
        <v>1976.0735199999999</v>
      </c>
      <c r="AB1254" s="150">
        <v>0</v>
      </c>
      <c r="AC1254" s="150">
        <v>215</v>
      </c>
      <c r="AD1254" s="150">
        <v>0</v>
      </c>
      <c r="AE1254" s="150">
        <v>79.557569999999998</v>
      </c>
      <c r="AF1254" s="150">
        <v>524.84799999999996</v>
      </c>
      <c r="AG1254" s="150">
        <v>3056</v>
      </c>
      <c r="AH1254" s="150">
        <v>952.36797000000013</v>
      </c>
      <c r="AI1254" s="150">
        <v>364.08494999999999</v>
      </c>
      <c r="AJ1254" s="150">
        <v>153.4925993913044</v>
      </c>
      <c r="AK1254" s="150"/>
      <c r="AL1254" s="150">
        <v>7399.17333984375</v>
      </c>
      <c r="AM1254" s="150">
        <v>6082.72021484375</v>
      </c>
      <c r="AN1254" s="150">
        <v>1316.452880859375</v>
      </c>
      <c r="AO1254" s="5" t="s">
        <v>635</v>
      </c>
    </row>
    <row r="1255" spans="1:41" ht="14.25" x14ac:dyDescent="0.45">
      <c r="A1255" s="150">
        <v>2016</v>
      </c>
      <c r="B1255" s="5" t="s">
        <v>81</v>
      </c>
      <c r="C1255" s="5" t="s">
        <v>169</v>
      </c>
      <c r="D1255" s="5" t="s">
        <v>84</v>
      </c>
      <c r="E1255" s="5" t="s">
        <v>89</v>
      </c>
      <c r="F1255" s="5" t="s">
        <v>90</v>
      </c>
      <c r="G1255" s="5" t="s">
        <v>87</v>
      </c>
      <c r="H1255" s="5" t="s">
        <v>131</v>
      </c>
      <c r="I1255" s="150">
        <v>20766.03125</v>
      </c>
      <c r="J1255" s="150">
        <v>32422.228515625</v>
      </c>
      <c r="K1255" s="150">
        <v>1642.91943359375</v>
      </c>
      <c r="L1255" s="150">
        <v>2554.478515625</v>
      </c>
      <c r="M1255" s="150">
        <v>15903.833984375</v>
      </c>
      <c r="N1255" s="150">
        <v>21308.75</v>
      </c>
      <c r="O1255" s="150">
        <v>6821.1552734375</v>
      </c>
      <c r="P1255" s="150">
        <v>15116.751953125</v>
      </c>
      <c r="Q1255" s="150">
        <v>7005.48779296875</v>
      </c>
      <c r="R1255" s="150">
        <v>7614.5126953125</v>
      </c>
      <c r="S1255" s="150">
        <v>25183.771484375</v>
      </c>
      <c r="T1255" s="150">
        <v>10398.7822265625</v>
      </c>
      <c r="U1255" s="150">
        <v>522.06121826171875</v>
      </c>
      <c r="V1255" s="150">
        <v>7646.68896484375</v>
      </c>
      <c r="W1255" s="150">
        <v>9183.1484375</v>
      </c>
      <c r="X1255" s="150">
        <v>19567.216796875</v>
      </c>
      <c r="Y1255" s="150">
        <v>95140.03125</v>
      </c>
      <c r="Z1255" s="150">
        <v>14326.853515625</v>
      </c>
      <c r="AA1255" s="150">
        <v>138626.34375</v>
      </c>
      <c r="AB1255" s="150">
        <v>1705.80322265625</v>
      </c>
      <c r="AC1255" s="150">
        <v>10566.654296875</v>
      </c>
      <c r="AD1255" s="150">
        <v>27353.498046875</v>
      </c>
      <c r="AE1255" s="150">
        <v>17629.19921875</v>
      </c>
      <c r="AF1255" s="150">
        <v>47531.4609375</v>
      </c>
      <c r="AG1255" s="150">
        <v>165660.390625</v>
      </c>
      <c r="AH1255" s="150">
        <v>39863.1171875</v>
      </c>
      <c r="AI1255" s="150">
        <v>17937.697265625</v>
      </c>
      <c r="AJ1255" s="150">
        <v>31445.029296875</v>
      </c>
      <c r="AK1255" s="150">
        <v>2892.768310546875</v>
      </c>
      <c r="AL1255" s="150">
        <v>814336.5625</v>
      </c>
      <c r="AM1255" s="150">
        <v>635882.9375</v>
      </c>
      <c r="AN1255" s="150">
        <v>178453.71875</v>
      </c>
      <c r="AO1255" s="5" t="s">
        <v>640</v>
      </c>
    </row>
    <row r="1256" spans="1:41" ht="14.25" x14ac:dyDescent="0.45">
      <c r="A1256" s="150">
        <v>2016</v>
      </c>
      <c r="B1256" s="5" t="s">
        <v>81</v>
      </c>
      <c r="C1256" s="5" t="s">
        <v>169</v>
      </c>
      <c r="D1256" s="5" t="s">
        <v>84</v>
      </c>
      <c r="E1256" s="5" t="s">
        <v>89</v>
      </c>
      <c r="F1256" s="5" t="s">
        <v>90</v>
      </c>
      <c r="G1256" s="5" t="s">
        <v>88</v>
      </c>
      <c r="H1256" s="5" t="s">
        <v>131</v>
      </c>
      <c r="I1256" s="150">
        <v>18599.755440000001</v>
      </c>
      <c r="J1256" s="150">
        <v>29040</v>
      </c>
      <c r="K1256" s="150">
        <v>1471.5329999999999</v>
      </c>
      <c r="L1256" s="150">
        <v>2288</v>
      </c>
      <c r="M1256" s="150">
        <v>14244.774740000001</v>
      </c>
      <c r="N1256" s="150">
        <v>19085.860229999998</v>
      </c>
      <c r="O1256" s="150">
        <v>6109.5844589999997</v>
      </c>
      <c r="P1256" s="150">
        <v>13539.8</v>
      </c>
      <c r="Q1256" s="150">
        <v>6274.6880000000001</v>
      </c>
      <c r="R1256" s="150">
        <v>6820.1803599999994</v>
      </c>
      <c r="S1256" s="150">
        <v>22556.645239999991</v>
      </c>
      <c r="T1256" s="150">
        <v>9314</v>
      </c>
      <c r="U1256" s="150">
        <v>467.60074000000009</v>
      </c>
      <c r="V1256" s="150">
        <v>6849</v>
      </c>
      <c r="W1256" s="150">
        <v>8225.1787200000017</v>
      </c>
      <c r="X1256" s="150">
        <v>17526</v>
      </c>
      <c r="Y1256" s="150">
        <v>85215.19200000001</v>
      </c>
      <c r="Z1256" s="150">
        <v>12832.302</v>
      </c>
      <c r="AA1256" s="150">
        <v>124165.08693000011</v>
      </c>
      <c r="AB1256" s="150">
        <v>1527.856881605021</v>
      </c>
      <c r="AC1256" s="150">
        <v>9464.3599399999675</v>
      </c>
      <c r="AD1256" s="150">
        <v>24500.03</v>
      </c>
      <c r="AE1256" s="150">
        <v>15790.15260000007</v>
      </c>
      <c r="AF1256" s="150">
        <v>42573.065999999999</v>
      </c>
      <c r="AG1256" s="150">
        <v>148379</v>
      </c>
      <c r="AH1256" s="150">
        <v>35704.667200000004</v>
      </c>
      <c r="AI1256" s="150">
        <v>16066.468381159</v>
      </c>
      <c r="AJ1256" s="150">
        <v>28164.739949999999</v>
      </c>
      <c r="AK1256" s="150">
        <v>2591</v>
      </c>
      <c r="AL1256" s="150">
        <v>729386.5</v>
      </c>
      <c r="AM1256" s="150">
        <v>569548.8125</v>
      </c>
      <c r="AN1256" s="150">
        <v>159837.75</v>
      </c>
      <c r="AO1256" s="5" t="s">
        <v>641</v>
      </c>
    </row>
    <row r="1257" spans="1:41" ht="14.25" x14ac:dyDescent="0.45">
      <c r="A1257" s="150">
        <v>2016</v>
      </c>
      <c r="B1257" s="5" t="s">
        <v>81</v>
      </c>
      <c r="C1257" s="5" t="s">
        <v>169</v>
      </c>
      <c r="D1257" s="5" t="s">
        <v>84</v>
      </c>
      <c r="E1257" s="5" t="s">
        <v>91</v>
      </c>
      <c r="F1257" s="5" t="s">
        <v>92</v>
      </c>
      <c r="G1257" s="5" t="s">
        <v>87</v>
      </c>
      <c r="H1257" s="5" t="s">
        <v>131</v>
      </c>
      <c r="I1257" s="150">
        <v>2785.98828125</v>
      </c>
      <c r="J1257" s="150">
        <v>0</v>
      </c>
      <c r="K1257" s="150">
        <v>24.562294006347656</v>
      </c>
      <c r="L1257" s="150">
        <v>202.0806884765625</v>
      </c>
      <c r="M1257" s="150">
        <v>381.7164306640625</v>
      </c>
      <c r="N1257" s="150">
        <v>742.63214111328125</v>
      </c>
      <c r="O1257" s="150">
        <v>197.68222045898438</v>
      </c>
      <c r="P1257" s="150">
        <v>879.7767333984375</v>
      </c>
      <c r="Q1257" s="150">
        <v>0</v>
      </c>
      <c r="R1257" s="150">
        <v>566.9061279296875</v>
      </c>
      <c r="S1257" s="150">
        <v>2637.09716796875</v>
      </c>
      <c r="T1257" s="150">
        <v>2301.040283203125</v>
      </c>
      <c r="U1257" s="150">
        <v>15.816242218017578</v>
      </c>
      <c r="V1257" s="150">
        <v>581.6798095703125</v>
      </c>
      <c r="W1257" s="150">
        <v>1151.0784912109375</v>
      </c>
      <c r="X1257" s="150">
        <v>263.48641967773438</v>
      </c>
      <c r="Y1257" s="150">
        <v>5733.06298828125</v>
      </c>
      <c r="Z1257" s="150">
        <v>0</v>
      </c>
      <c r="AA1257" s="150">
        <v>6487.0595703125</v>
      </c>
      <c r="AB1257" s="150">
        <v>316.43637084960938</v>
      </c>
      <c r="AC1257" s="150">
        <v>1026.7130126953125</v>
      </c>
      <c r="AD1257" s="150">
        <v>0</v>
      </c>
      <c r="AE1257" s="150">
        <v>749.199462890625</v>
      </c>
      <c r="AF1257" s="150">
        <v>9254.8671875</v>
      </c>
      <c r="AG1257" s="150">
        <v>10638.8232421875</v>
      </c>
      <c r="AH1257" s="150">
        <v>3715.765380859375</v>
      </c>
      <c r="AI1257" s="150">
        <v>176.40193176269531</v>
      </c>
      <c r="AJ1257" s="150">
        <v>1973.1463623046875</v>
      </c>
      <c r="AK1257" s="150">
        <v>142.90789794921875</v>
      </c>
      <c r="AL1257" s="150">
        <v>52945.921875</v>
      </c>
      <c r="AM1257" s="150">
        <v>41637.75</v>
      </c>
      <c r="AN1257" s="150">
        <v>11308.17578125</v>
      </c>
      <c r="AO1257" s="5" t="s">
        <v>644</v>
      </c>
    </row>
    <row r="1258" spans="1:41" ht="14.25" x14ac:dyDescent="0.45">
      <c r="A1258" s="150">
        <v>2016</v>
      </c>
      <c r="B1258" s="5" t="s">
        <v>81</v>
      </c>
      <c r="C1258" s="5" t="s">
        <v>169</v>
      </c>
      <c r="D1258" s="5" t="s">
        <v>84</v>
      </c>
      <c r="E1258" s="5" t="s">
        <v>91</v>
      </c>
      <c r="F1258" s="5" t="s">
        <v>92</v>
      </c>
      <c r="G1258" s="5" t="s">
        <v>88</v>
      </c>
      <c r="H1258" s="5" t="s">
        <v>131</v>
      </c>
      <c r="I1258" s="150">
        <v>2495.3590600000002</v>
      </c>
      <c r="J1258" s="150">
        <v>0</v>
      </c>
      <c r="K1258" s="150">
        <v>22</v>
      </c>
      <c r="L1258" s="150">
        <v>181</v>
      </c>
      <c r="M1258" s="150">
        <v>341.89646999999991</v>
      </c>
      <c r="N1258" s="150">
        <v>665.16209000000003</v>
      </c>
      <c r="O1258" s="150">
        <v>177.06036</v>
      </c>
      <c r="P1258" s="150">
        <v>788</v>
      </c>
      <c r="Q1258" s="150">
        <v>0</v>
      </c>
      <c r="R1258" s="150">
        <v>507.76751000000007</v>
      </c>
      <c r="S1258" s="150">
        <v>2362</v>
      </c>
      <c r="T1258" s="150">
        <v>2061</v>
      </c>
      <c r="U1258" s="150">
        <v>14.166320000000001</v>
      </c>
      <c r="V1258" s="150">
        <v>521</v>
      </c>
      <c r="W1258" s="150">
        <v>1031</v>
      </c>
      <c r="X1258" s="150">
        <v>236</v>
      </c>
      <c r="Y1258" s="150">
        <v>5135</v>
      </c>
      <c r="Z1258" s="150">
        <v>0</v>
      </c>
      <c r="AA1258" s="150">
        <v>5810.3410426394857</v>
      </c>
      <c r="AB1258" s="150">
        <v>283.42631</v>
      </c>
      <c r="AC1258" s="150">
        <v>919.60816</v>
      </c>
      <c r="AD1258" s="150">
        <v>0</v>
      </c>
      <c r="AE1258" s="150">
        <v>671.04431999999997</v>
      </c>
      <c r="AF1258" s="150">
        <v>8289.4159999999993</v>
      </c>
      <c r="AG1258" s="150">
        <v>9529</v>
      </c>
      <c r="AH1258" s="150">
        <v>3328.1433999999999</v>
      </c>
      <c r="AI1258" s="150">
        <v>158</v>
      </c>
      <c r="AJ1258" s="150">
        <v>1767.3112799999999</v>
      </c>
      <c r="AK1258" s="150">
        <v>128</v>
      </c>
      <c r="AL1258" s="150">
        <v>47422.70703125</v>
      </c>
      <c r="AM1258" s="150">
        <v>37294.1796875</v>
      </c>
      <c r="AN1258" s="150">
        <v>10128.5263671875</v>
      </c>
      <c r="AO1258" s="5" t="s">
        <v>645</v>
      </c>
    </row>
    <row r="1259" spans="1:41" ht="14.25" x14ac:dyDescent="0.45">
      <c r="A1259" s="150">
        <v>2016</v>
      </c>
      <c r="B1259" s="5" t="s">
        <v>81</v>
      </c>
      <c r="C1259" s="5" t="s">
        <v>169</v>
      </c>
      <c r="D1259" s="5" t="s">
        <v>84</v>
      </c>
      <c r="E1259" s="5" t="s">
        <v>93</v>
      </c>
      <c r="F1259" s="5" t="s">
        <v>225</v>
      </c>
      <c r="G1259" s="5" t="s">
        <v>87</v>
      </c>
      <c r="H1259" s="5" t="s">
        <v>131</v>
      </c>
      <c r="I1259" s="150">
        <v>235.94923400878906</v>
      </c>
      <c r="J1259" s="150">
        <v>0</v>
      </c>
      <c r="K1259" s="150">
        <v>112.05207061767578</v>
      </c>
      <c r="L1259" s="150">
        <v>0</v>
      </c>
      <c r="M1259" s="150">
        <v>95.76361083984375</v>
      </c>
      <c r="N1259" s="150">
        <v>0</v>
      </c>
      <c r="O1259" s="150">
        <v>160.2825927734375</v>
      </c>
      <c r="P1259" s="150">
        <v>0</v>
      </c>
      <c r="Q1259" s="150">
        <v>0</v>
      </c>
      <c r="R1259" s="150">
        <v>120.86861419677734</v>
      </c>
      <c r="S1259" s="150">
        <v>0</v>
      </c>
      <c r="T1259" s="150">
        <v>0</v>
      </c>
      <c r="U1259" s="150">
        <v>0</v>
      </c>
      <c r="V1259" s="150">
        <v>0</v>
      </c>
      <c r="W1259" s="150">
        <v>31.261102676391602</v>
      </c>
      <c r="X1259" s="150">
        <v>0</v>
      </c>
      <c r="Y1259" s="150">
        <v>0</v>
      </c>
      <c r="Z1259" s="150">
        <v>0</v>
      </c>
      <c r="AA1259" s="150">
        <v>0</v>
      </c>
      <c r="AB1259" s="150">
        <v>6.4141787588596344E-2</v>
      </c>
      <c r="AC1259" s="150">
        <v>0</v>
      </c>
      <c r="AD1259" s="150">
        <v>0</v>
      </c>
      <c r="AE1259" s="150">
        <v>3.3959157466888428</v>
      </c>
      <c r="AF1259" s="150">
        <v>0</v>
      </c>
      <c r="AG1259" s="150">
        <v>665.41485595703125</v>
      </c>
      <c r="AH1259" s="150">
        <v>302.67916870117188</v>
      </c>
      <c r="AI1259" s="150">
        <v>0</v>
      </c>
      <c r="AJ1259" s="150">
        <v>0</v>
      </c>
      <c r="AK1259" s="150">
        <v>0</v>
      </c>
      <c r="AL1259" s="150">
        <v>1727.7313232421875</v>
      </c>
      <c r="AM1259" s="150">
        <v>1025.628662109375</v>
      </c>
      <c r="AN1259" s="150">
        <v>702.1026611328125</v>
      </c>
      <c r="AO1259" s="5" t="s">
        <v>648</v>
      </c>
    </row>
    <row r="1260" spans="1:41" ht="14.25" x14ac:dyDescent="0.45">
      <c r="A1260" s="150">
        <v>2016</v>
      </c>
      <c r="B1260" s="5" t="s">
        <v>81</v>
      </c>
      <c r="C1260" s="5" t="s">
        <v>169</v>
      </c>
      <c r="D1260" s="5" t="s">
        <v>84</v>
      </c>
      <c r="E1260" s="5" t="s">
        <v>93</v>
      </c>
      <c r="F1260" s="5" t="s">
        <v>225</v>
      </c>
      <c r="G1260" s="5" t="s">
        <v>88</v>
      </c>
      <c r="H1260" s="5" t="s">
        <v>131</v>
      </c>
      <c r="I1260" s="150">
        <v>211.33544000000001</v>
      </c>
      <c r="J1260" s="150">
        <v>0</v>
      </c>
      <c r="K1260" s="150">
        <v>100.363</v>
      </c>
      <c r="L1260" s="150">
        <v>0</v>
      </c>
      <c r="M1260" s="150">
        <v>85.773720000000012</v>
      </c>
      <c r="N1260" s="150">
        <v>0</v>
      </c>
      <c r="O1260" s="150">
        <v>143.56219899999999</v>
      </c>
      <c r="P1260" s="150">
        <v>0</v>
      </c>
      <c r="Q1260" s="150">
        <v>0</v>
      </c>
      <c r="R1260" s="150">
        <v>108.25982</v>
      </c>
      <c r="S1260" s="150">
        <v>0</v>
      </c>
      <c r="T1260" s="150">
        <v>0</v>
      </c>
      <c r="U1260" s="150">
        <v>0</v>
      </c>
      <c r="V1260" s="150">
        <v>0</v>
      </c>
      <c r="W1260" s="150">
        <v>28</v>
      </c>
      <c r="X1260" s="150">
        <v>0</v>
      </c>
      <c r="Y1260" s="150">
        <v>0</v>
      </c>
      <c r="Z1260" s="150">
        <v>0</v>
      </c>
      <c r="AA1260" s="150">
        <v>0</v>
      </c>
      <c r="AB1260" s="150">
        <v>5.74506286967542E-2</v>
      </c>
      <c r="AC1260" s="150">
        <v>0</v>
      </c>
      <c r="AD1260" s="150">
        <v>0</v>
      </c>
      <c r="AE1260" s="150">
        <v>3.0416599999999998</v>
      </c>
      <c r="AF1260" s="150">
        <v>0</v>
      </c>
      <c r="AG1260" s="150">
        <v>596</v>
      </c>
      <c r="AH1260" s="150">
        <v>271.10421096314178</v>
      </c>
      <c r="AI1260" s="150">
        <v>0</v>
      </c>
      <c r="AJ1260" s="150">
        <v>0</v>
      </c>
      <c r="AK1260" s="150">
        <v>0</v>
      </c>
      <c r="AL1260" s="150">
        <v>1547.49755859375</v>
      </c>
      <c r="AM1260" s="150">
        <v>918.63690185546875</v>
      </c>
      <c r="AN1260" s="150">
        <v>628.860595703125</v>
      </c>
      <c r="AO1260" s="5" t="s">
        <v>649</v>
      </c>
    </row>
    <row r="1261" spans="1:41" ht="14.25" x14ac:dyDescent="0.45">
      <c r="A1261" s="150">
        <v>2016</v>
      </c>
      <c r="B1261" s="5" t="s">
        <v>81</v>
      </c>
      <c r="C1261" s="5" t="s">
        <v>169</v>
      </c>
      <c r="D1261" s="5" t="s">
        <v>84</v>
      </c>
      <c r="E1261" s="5" t="s">
        <v>93</v>
      </c>
      <c r="F1261" s="5" t="s">
        <v>228</v>
      </c>
      <c r="G1261" s="5" t="s">
        <v>87</v>
      </c>
      <c r="H1261" s="5" t="s">
        <v>131</v>
      </c>
      <c r="I1261" s="150">
        <v>2708.321044921875</v>
      </c>
      <c r="J1261" s="150">
        <v>280.23345947265625</v>
      </c>
      <c r="K1261" s="150">
        <v>220.33717346191406</v>
      </c>
      <c r="L1261" s="150">
        <v>0</v>
      </c>
      <c r="M1261" s="150">
        <v>1308.3634033203125</v>
      </c>
      <c r="N1261" s="150">
        <v>330.90988159179688</v>
      </c>
      <c r="O1261" s="150">
        <v>414.58847045898438</v>
      </c>
      <c r="P1261" s="150">
        <v>740.21826171875</v>
      </c>
      <c r="Q1261" s="150">
        <v>248.43756103515625</v>
      </c>
      <c r="R1261" s="150">
        <v>349.24258422851563</v>
      </c>
      <c r="S1261" s="150">
        <v>1350.5372314453125</v>
      </c>
      <c r="T1261" s="150">
        <v>324.89218139648438</v>
      </c>
      <c r="U1261" s="150">
        <v>0</v>
      </c>
      <c r="V1261" s="150">
        <v>193.14895629882813</v>
      </c>
      <c r="W1261" s="150">
        <v>11.164679527282715</v>
      </c>
      <c r="X1261" s="150">
        <v>212.12890625</v>
      </c>
      <c r="Y1261" s="150">
        <v>3343.73876953125</v>
      </c>
      <c r="Z1261" s="150">
        <v>620.9984130859375</v>
      </c>
      <c r="AA1261" s="150">
        <v>7956.1552734375</v>
      </c>
      <c r="AB1261" s="150">
        <v>391.7225341796875</v>
      </c>
      <c r="AC1261" s="150">
        <v>1243.0208740234375</v>
      </c>
      <c r="AD1261" s="150">
        <v>648.6455078125</v>
      </c>
      <c r="AE1261" s="150">
        <v>4151.5810546875</v>
      </c>
      <c r="AF1261" s="150">
        <v>656.69525146484375</v>
      </c>
      <c r="AG1261" s="150">
        <v>1517.2799072265625</v>
      </c>
      <c r="AH1261" s="150">
        <v>1913.0704345703125</v>
      </c>
      <c r="AI1261" s="150">
        <v>809.09674072265625</v>
      </c>
      <c r="AJ1261" s="150">
        <v>111.15158081054688</v>
      </c>
      <c r="AK1261" s="150">
        <v>109.41385650634766</v>
      </c>
      <c r="AL1261" s="150">
        <v>32165.099609375</v>
      </c>
      <c r="AM1261" s="150">
        <v>24451.130859375</v>
      </c>
      <c r="AN1261" s="150">
        <v>7713.9609375</v>
      </c>
      <c r="AO1261" s="5" t="s">
        <v>652</v>
      </c>
    </row>
    <row r="1262" spans="1:41" ht="14.25" x14ac:dyDescent="0.45">
      <c r="A1262" s="150">
        <v>2016</v>
      </c>
      <c r="B1262" s="5" t="s">
        <v>81</v>
      </c>
      <c r="C1262" s="5" t="s">
        <v>169</v>
      </c>
      <c r="D1262" s="5" t="s">
        <v>84</v>
      </c>
      <c r="E1262" s="5" t="s">
        <v>93</v>
      </c>
      <c r="F1262" s="5" t="s">
        <v>228</v>
      </c>
      <c r="G1262" s="5" t="s">
        <v>88</v>
      </c>
      <c r="H1262" s="5" t="s">
        <v>131</v>
      </c>
      <c r="I1262" s="150">
        <v>2425.7938500000009</v>
      </c>
      <c r="J1262" s="150">
        <v>251</v>
      </c>
      <c r="K1262" s="150">
        <v>197.352</v>
      </c>
      <c r="L1262" s="150">
        <v>0</v>
      </c>
      <c r="M1262" s="150">
        <v>1171.8773200000001</v>
      </c>
      <c r="N1262" s="150">
        <v>296.38996999999989</v>
      </c>
      <c r="O1262" s="150">
        <v>371.33935300000002</v>
      </c>
      <c r="P1262" s="150">
        <v>663</v>
      </c>
      <c r="Q1262" s="150">
        <v>222.52099999999999</v>
      </c>
      <c r="R1262" s="150">
        <v>312.81022999999999</v>
      </c>
      <c r="S1262" s="150">
        <v>1209.6516099999999</v>
      </c>
      <c r="T1262" s="150">
        <v>291</v>
      </c>
      <c r="U1262" s="150">
        <v>0</v>
      </c>
      <c r="V1262" s="150">
        <v>173</v>
      </c>
      <c r="W1262" s="150">
        <v>10</v>
      </c>
      <c r="X1262" s="150">
        <v>190</v>
      </c>
      <c r="Y1262" s="150">
        <v>2994.9259999999999</v>
      </c>
      <c r="Z1262" s="150">
        <v>556.21699999999998</v>
      </c>
      <c r="AA1262" s="150">
        <v>7126.1836700000003</v>
      </c>
      <c r="AB1262" s="150">
        <v>350.8587391074642</v>
      </c>
      <c r="AC1262" s="150">
        <v>1113.3511600000011</v>
      </c>
      <c r="AD1262" s="150">
        <v>580.98</v>
      </c>
      <c r="AE1262" s="150">
        <v>3718.4955599999998</v>
      </c>
      <c r="AF1262" s="150">
        <v>588.19000000000005</v>
      </c>
      <c r="AG1262" s="150">
        <v>1359</v>
      </c>
      <c r="AH1262" s="150">
        <v>1713.5023467476601</v>
      </c>
      <c r="AI1262" s="150">
        <v>724.69320736099996</v>
      </c>
      <c r="AJ1262" s="150">
        <v>99.556449999999984</v>
      </c>
      <c r="AK1262" s="150">
        <v>98</v>
      </c>
      <c r="AL1262" s="150">
        <v>28809.69140625</v>
      </c>
      <c r="AM1262" s="150">
        <v>21900.435546875</v>
      </c>
      <c r="AN1262" s="150">
        <v>6909.2548828125</v>
      </c>
      <c r="AO1262" s="5" t="s">
        <v>654</v>
      </c>
    </row>
    <row r="1263" spans="1:41" ht="14.25" x14ac:dyDescent="0.45">
      <c r="A1263" s="150">
        <v>2016</v>
      </c>
      <c r="B1263" s="5" t="s">
        <v>81</v>
      </c>
      <c r="C1263" s="5" t="s">
        <v>169</v>
      </c>
      <c r="D1263" s="5" t="s">
        <v>84</v>
      </c>
      <c r="E1263" s="5" t="s">
        <v>93</v>
      </c>
      <c r="F1263" s="5" t="s">
        <v>231</v>
      </c>
      <c r="G1263" s="5" t="s">
        <v>87</v>
      </c>
      <c r="H1263" s="5" t="s">
        <v>131</v>
      </c>
      <c r="I1263" s="150">
        <v>684.65838623046875</v>
      </c>
      <c r="J1263" s="150">
        <v>1873.4332275390625</v>
      </c>
      <c r="K1263" s="150">
        <v>51.047145843505859</v>
      </c>
      <c r="L1263" s="150">
        <v>490.12942504882813</v>
      </c>
      <c r="M1263" s="150">
        <v>274.47695922851563</v>
      </c>
      <c r="N1263" s="150">
        <v>2762.091064453125</v>
      </c>
      <c r="O1263" s="150">
        <v>26.547161102294922</v>
      </c>
      <c r="P1263" s="150">
        <v>1153.3114013671875</v>
      </c>
      <c r="Q1263" s="150">
        <v>85.404212951660156</v>
      </c>
      <c r="R1263" s="150">
        <v>476.859375</v>
      </c>
      <c r="S1263" s="150">
        <v>331.51995849609375</v>
      </c>
      <c r="T1263" s="150">
        <v>2092.260986328125</v>
      </c>
      <c r="U1263" s="150">
        <v>0</v>
      </c>
      <c r="V1263" s="150">
        <v>1333.062744140625</v>
      </c>
      <c r="W1263" s="150">
        <v>354.23733520507813</v>
      </c>
      <c r="X1263" s="150">
        <v>396.34609985351563</v>
      </c>
      <c r="Y1263" s="150">
        <v>0</v>
      </c>
      <c r="Z1263" s="150">
        <v>238.25314331054688</v>
      </c>
      <c r="AA1263" s="150">
        <v>8913.849609375</v>
      </c>
      <c r="AB1263" s="150">
        <v>6.9642925262451172</v>
      </c>
      <c r="AC1263" s="150">
        <v>378.435791015625</v>
      </c>
      <c r="AD1263" s="150">
        <v>1084.3695068359375</v>
      </c>
      <c r="AE1263" s="150">
        <v>35.473133087158203</v>
      </c>
      <c r="AF1263" s="150">
        <v>2135.11083984375</v>
      </c>
      <c r="AG1263" s="150">
        <v>447.70364379882813</v>
      </c>
      <c r="AH1263" s="150">
        <v>592.5672607421875</v>
      </c>
      <c r="AI1263" s="150">
        <v>12972.4443359375</v>
      </c>
      <c r="AJ1263" s="150">
        <v>966.07281494140625</v>
      </c>
      <c r="AK1263" s="150">
        <v>467.800048828125</v>
      </c>
      <c r="AL1263" s="150">
        <v>40624.4296875</v>
      </c>
      <c r="AM1263" s="150">
        <v>21973.84765625</v>
      </c>
      <c r="AN1263" s="150">
        <v>18650.58203125</v>
      </c>
      <c r="AO1263" s="5" t="s">
        <v>655</v>
      </c>
    </row>
    <row r="1264" spans="1:41" ht="14.25" x14ac:dyDescent="0.45">
      <c r="A1264" s="150">
        <v>2016</v>
      </c>
      <c r="B1264" s="5" t="s">
        <v>81</v>
      </c>
      <c r="C1264" s="5" t="s">
        <v>169</v>
      </c>
      <c r="D1264" s="5" t="s">
        <v>84</v>
      </c>
      <c r="E1264" s="5" t="s">
        <v>93</v>
      </c>
      <c r="F1264" s="5" t="s">
        <v>231</v>
      </c>
      <c r="G1264" s="5" t="s">
        <v>88</v>
      </c>
      <c r="H1264" s="5" t="s">
        <v>131</v>
      </c>
      <c r="I1264" s="150">
        <v>613.23607000000015</v>
      </c>
      <c r="J1264" s="150">
        <v>1678</v>
      </c>
      <c r="K1264" s="150">
        <v>45.722000000000001</v>
      </c>
      <c r="L1264" s="150">
        <v>439</v>
      </c>
      <c r="M1264" s="150">
        <v>245.84401</v>
      </c>
      <c r="N1264" s="150">
        <v>2473.954675</v>
      </c>
      <c r="O1264" s="150">
        <v>23.777809000000001</v>
      </c>
      <c r="P1264" s="150">
        <v>1033</v>
      </c>
      <c r="Q1264" s="150">
        <v>76.495000000000005</v>
      </c>
      <c r="R1264" s="150">
        <v>427.11424999999969</v>
      </c>
      <c r="S1264" s="150">
        <v>296.93637999999999</v>
      </c>
      <c r="T1264" s="150">
        <v>1874</v>
      </c>
      <c r="U1264" s="150">
        <v>0</v>
      </c>
      <c r="V1264" s="150">
        <v>1194</v>
      </c>
      <c r="W1264" s="150">
        <v>317.28393</v>
      </c>
      <c r="X1264" s="150">
        <v>355</v>
      </c>
      <c r="Y1264" s="150">
        <v>0</v>
      </c>
      <c r="Z1264" s="150">
        <v>213.399</v>
      </c>
      <c r="AA1264" s="150">
        <v>7983.9724399999996</v>
      </c>
      <c r="AB1264" s="150">
        <v>6.2377900000000004</v>
      </c>
      <c r="AC1264" s="150">
        <v>338.95803999999998</v>
      </c>
      <c r="AD1264" s="150">
        <v>971.25</v>
      </c>
      <c r="AE1264" s="150">
        <v>31.77264000000001</v>
      </c>
      <c r="AF1264" s="150">
        <v>1912.38</v>
      </c>
      <c r="AG1264" s="150">
        <v>401</v>
      </c>
      <c r="AH1264" s="150">
        <v>530.75173528569496</v>
      </c>
      <c r="AI1264" s="150">
        <v>11619.182308330999</v>
      </c>
      <c r="AJ1264" s="150">
        <v>865.29381999999998</v>
      </c>
      <c r="AK1264" s="150">
        <v>419</v>
      </c>
      <c r="AL1264" s="150">
        <v>36386.56640625</v>
      </c>
      <c r="AM1264" s="150">
        <v>19681.578125</v>
      </c>
      <c r="AN1264" s="150">
        <v>16704.986328125</v>
      </c>
      <c r="AO1264" s="5" t="s">
        <v>658</v>
      </c>
    </row>
    <row r="1265" spans="1:41" ht="14.25" x14ac:dyDescent="0.45">
      <c r="A1265" s="150">
        <v>2016</v>
      </c>
      <c r="B1265" s="5" t="s">
        <v>81</v>
      </c>
      <c r="C1265" s="5" t="s">
        <v>169</v>
      </c>
      <c r="D1265" s="5" t="s">
        <v>84</v>
      </c>
      <c r="E1265" s="5" t="s">
        <v>93</v>
      </c>
      <c r="F1265" s="5" t="s">
        <v>94</v>
      </c>
      <c r="G1265" s="5" t="s">
        <v>87</v>
      </c>
      <c r="H1265" s="5" t="s">
        <v>131</v>
      </c>
      <c r="I1265" s="150">
        <v>3628.9287109375</v>
      </c>
      <c r="J1265" s="150">
        <v>2153.666748046875</v>
      </c>
      <c r="K1265" s="150">
        <v>383.4364013671875</v>
      </c>
      <c r="L1265" s="150">
        <v>490.12942504882813</v>
      </c>
      <c r="M1265" s="150">
        <v>1678.60400390625</v>
      </c>
      <c r="N1265" s="150">
        <v>3093.0009765625</v>
      </c>
      <c r="O1265" s="150">
        <v>601.418212890625</v>
      </c>
      <c r="P1265" s="150">
        <v>1893.5296630859375</v>
      </c>
      <c r="Q1265" s="150">
        <v>333.84176635742188</v>
      </c>
      <c r="R1265" s="150">
        <v>946.9705810546875</v>
      </c>
      <c r="S1265" s="150">
        <v>1682.05712890625</v>
      </c>
      <c r="T1265" s="150">
        <v>2417.153076171875</v>
      </c>
      <c r="U1265" s="150">
        <v>0</v>
      </c>
      <c r="V1265" s="150">
        <v>1526.211669921875</v>
      </c>
      <c r="W1265" s="150">
        <v>396.66311645507813</v>
      </c>
      <c r="X1265" s="150">
        <v>608.47503662109375</v>
      </c>
      <c r="Y1265" s="150">
        <v>3343.73876953125</v>
      </c>
      <c r="Z1265" s="150">
        <v>859.2515869140625</v>
      </c>
      <c r="AA1265" s="150">
        <v>16870.00390625</v>
      </c>
      <c r="AB1265" s="150">
        <v>398.7509765625</v>
      </c>
      <c r="AC1265" s="150">
        <v>1621.4566650390625</v>
      </c>
      <c r="AD1265" s="150">
        <v>1733.0150146484375</v>
      </c>
      <c r="AE1265" s="150">
        <v>4190.4501953125</v>
      </c>
      <c r="AF1265" s="150">
        <v>2791.80615234375</v>
      </c>
      <c r="AG1265" s="150">
        <v>2630.3984375</v>
      </c>
      <c r="AH1265" s="150">
        <v>2808.31689453125</v>
      </c>
      <c r="AI1265" s="150">
        <v>13781.541015625</v>
      </c>
      <c r="AJ1265" s="150">
        <v>1077.224365234375</v>
      </c>
      <c r="AK1265" s="150">
        <v>577.21392822265625</v>
      </c>
      <c r="AL1265" s="150">
        <v>74517.25</v>
      </c>
      <c r="AM1265" s="150">
        <v>47450.60546875</v>
      </c>
      <c r="AN1265" s="150">
        <v>27066.646484375</v>
      </c>
      <c r="AO1265" s="5" t="s">
        <v>659</v>
      </c>
    </row>
    <row r="1266" spans="1:41" ht="14.25" x14ac:dyDescent="0.45">
      <c r="A1266" s="150">
        <v>2016</v>
      </c>
      <c r="B1266" s="5" t="s">
        <v>81</v>
      </c>
      <c r="C1266" s="5" t="s">
        <v>169</v>
      </c>
      <c r="D1266" s="5" t="s">
        <v>84</v>
      </c>
      <c r="E1266" s="5" t="s">
        <v>93</v>
      </c>
      <c r="F1266" s="5" t="s">
        <v>94</v>
      </c>
      <c r="G1266" s="5" t="s">
        <v>88</v>
      </c>
      <c r="H1266" s="5" t="s">
        <v>131</v>
      </c>
      <c r="I1266" s="150">
        <v>3250.3653600000011</v>
      </c>
      <c r="J1266" s="150">
        <v>1929</v>
      </c>
      <c r="K1266" s="150">
        <v>343.43700000000001</v>
      </c>
      <c r="L1266" s="150">
        <v>439</v>
      </c>
      <c r="M1266" s="150">
        <v>1503.49505</v>
      </c>
      <c r="N1266" s="150">
        <v>2770.3446450000001</v>
      </c>
      <c r="O1266" s="150">
        <v>538.67936099999997</v>
      </c>
      <c r="P1266" s="150">
        <v>1696</v>
      </c>
      <c r="Q1266" s="150">
        <v>299.01600000000002</v>
      </c>
      <c r="R1266" s="150">
        <v>848.18429999999967</v>
      </c>
      <c r="S1266" s="150">
        <v>1506.58799</v>
      </c>
      <c r="T1266" s="150">
        <v>2165</v>
      </c>
      <c r="U1266" s="150">
        <v>0</v>
      </c>
      <c r="V1266" s="150">
        <v>1367</v>
      </c>
      <c r="W1266" s="150">
        <v>355.28393</v>
      </c>
      <c r="X1266" s="150">
        <v>545</v>
      </c>
      <c r="Y1266" s="150">
        <v>2994.9259999999999</v>
      </c>
      <c r="Z1266" s="150">
        <v>769.61599999999999</v>
      </c>
      <c r="AA1266" s="150">
        <v>15110.15611</v>
      </c>
      <c r="AB1266" s="150">
        <v>357.15397973616098</v>
      </c>
      <c r="AC1266" s="150">
        <v>1452.3092000000011</v>
      </c>
      <c r="AD1266" s="150">
        <v>1552.23</v>
      </c>
      <c r="AE1266" s="150">
        <v>3753.3098599999998</v>
      </c>
      <c r="AF1266" s="150">
        <v>2500.5700000000002</v>
      </c>
      <c r="AG1266" s="150">
        <v>2356</v>
      </c>
      <c r="AH1266" s="150">
        <v>2515.3582929964959</v>
      </c>
      <c r="AI1266" s="150">
        <v>12343.875515692</v>
      </c>
      <c r="AJ1266" s="150">
        <v>964.85026999999991</v>
      </c>
      <c r="AK1266" s="150">
        <v>517</v>
      </c>
      <c r="AL1266" s="150">
        <v>66743.7421875</v>
      </c>
      <c r="AM1266" s="150">
        <v>42500.6484375</v>
      </c>
      <c r="AN1266" s="150">
        <v>24243.1015625</v>
      </c>
      <c r="AO1266" s="5" t="s">
        <v>662</v>
      </c>
    </row>
    <row r="1267" spans="1:41" ht="14.25" x14ac:dyDescent="0.45">
      <c r="A1267" s="150">
        <v>2016</v>
      </c>
      <c r="B1267" s="5" t="s">
        <v>81</v>
      </c>
      <c r="C1267" s="5" t="s">
        <v>169</v>
      </c>
      <c r="D1267" s="5" t="s">
        <v>84</v>
      </c>
      <c r="E1267" s="5" t="s">
        <v>25</v>
      </c>
      <c r="F1267" s="5" t="s">
        <v>25</v>
      </c>
      <c r="G1267" s="5" t="s">
        <v>87</v>
      </c>
      <c r="H1267" s="5" t="s">
        <v>131</v>
      </c>
      <c r="I1267" s="150">
        <v>3438.136474609375</v>
      </c>
      <c r="J1267" s="150">
        <v>10025.8818359375</v>
      </c>
      <c r="K1267" s="150">
        <v>20.976200103759766</v>
      </c>
      <c r="L1267" s="150">
        <v>413.0931396484375</v>
      </c>
      <c r="M1267" s="150">
        <v>3694.170654296875</v>
      </c>
      <c r="N1267" s="150">
        <v>5404.89697265625</v>
      </c>
      <c r="O1267" s="150">
        <v>372.32852172851563</v>
      </c>
      <c r="P1267" s="150">
        <v>22.32935905456543</v>
      </c>
      <c r="Q1267" s="150">
        <v>3359.451904296875</v>
      </c>
      <c r="R1267" s="150">
        <v>260.73297119140625</v>
      </c>
      <c r="S1267" s="150">
        <v>10318.6630859375</v>
      </c>
      <c r="T1267" s="150">
        <v>0</v>
      </c>
      <c r="U1267" s="150">
        <v>16.867977142333984</v>
      </c>
      <c r="V1267" s="150">
        <v>2757.67578125</v>
      </c>
      <c r="W1267" s="150">
        <v>5888.251953125</v>
      </c>
      <c r="X1267" s="150">
        <v>3958.995361328125</v>
      </c>
      <c r="Y1267" s="150">
        <v>44284.2109375</v>
      </c>
      <c r="Z1267" s="150">
        <v>6488.9921875</v>
      </c>
      <c r="AA1267" s="150">
        <v>24235.24609375</v>
      </c>
      <c r="AB1267" s="150">
        <v>252.63243103027344</v>
      </c>
      <c r="AC1267" s="150">
        <v>100.99496459960938</v>
      </c>
      <c r="AD1267" s="150">
        <v>12770.0263671875</v>
      </c>
      <c r="AE1267" s="150">
        <v>3421.162353515625</v>
      </c>
      <c r="AF1267" s="150">
        <v>8690.1025390625</v>
      </c>
      <c r="AG1267" s="150">
        <v>24019.69140625</v>
      </c>
      <c r="AH1267" s="150">
        <v>10100.865234375</v>
      </c>
      <c r="AI1267" s="150">
        <v>841.54290771484375</v>
      </c>
      <c r="AJ1267" s="150">
        <v>243.84297180175781</v>
      </c>
      <c r="AK1267" s="150">
        <v>310.37808227539063</v>
      </c>
      <c r="AL1267" s="150">
        <v>185712.125</v>
      </c>
      <c r="AM1267" s="150">
        <v>137183.3125</v>
      </c>
      <c r="AN1267" s="150">
        <v>48528.8359375</v>
      </c>
      <c r="AO1267" s="5" t="s">
        <v>678</v>
      </c>
    </row>
    <row r="1268" spans="1:41" ht="14.25" x14ac:dyDescent="0.45">
      <c r="A1268" s="150">
        <v>2016</v>
      </c>
      <c r="B1268" s="5" t="s">
        <v>81</v>
      </c>
      <c r="C1268" s="5" t="s">
        <v>169</v>
      </c>
      <c r="D1268" s="5" t="s">
        <v>84</v>
      </c>
      <c r="E1268" s="5" t="s">
        <v>25</v>
      </c>
      <c r="F1268" s="5" t="s">
        <v>25</v>
      </c>
      <c r="G1268" s="5" t="s">
        <v>88</v>
      </c>
      <c r="H1268" s="5" t="s">
        <v>131</v>
      </c>
      <c r="I1268" s="150">
        <v>3079.4761599999988</v>
      </c>
      <c r="J1268" s="150">
        <v>8980</v>
      </c>
      <c r="K1268" s="150">
        <v>18.788</v>
      </c>
      <c r="L1268" s="150">
        <v>370</v>
      </c>
      <c r="M1268" s="150">
        <v>3308.8013700000001</v>
      </c>
      <c r="N1268" s="150">
        <v>4841.0676249999997</v>
      </c>
      <c r="O1268" s="150">
        <v>333.4878690000001</v>
      </c>
      <c r="P1268" s="150">
        <v>20</v>
      </c>
      <c r="Q1268" s="150">
        <v>3009</v>
      </c>
      <c r="R1268" s="150">
        <v>233.53378000000001</v>
      </c>
      <c r="S1268" s="150">
        <v>9242.2385499999982</v>
      </c>
      <c r="T1268" s="150">
        <v>0</v>
      </c>
      <c r="U1268" s="150">
        <v>15.108339999999989</v>
      </c>
      <c r="V1268" s="150">
        <v>2470</v>
      </c>
      <c r="W1268" s="150">
        <v>5274</v>
      </c>
      <c r="X1268" s="150">
        <v>3546</v>
      </c>
      <c r="Y1268" s="150">
        <v>39664.561000000009</v>
      </c>
      <c r="Z1268" s="150">
        <v>5812.072000000001</v>
      </c>
      <c r="AA1268" s="150">
        <v>21707.068200000009</v>
      </c>
      <c r="AB1268" s="150">
        <v>226.27826999999999</v>
      </c>
      <c r="AC1268" s="150">
        <v>90.459349999999972</v>
      </c>
      <c r="AD1268" s="150">
        <v>11437.88</v>
      </c>
      <c r="AE1268" s="150">
        <v>3064.2728900000029</v>
      </c>
      <c r="AF1268" s="150">
        <v>7783.5669999999991</v>
      </c>
      <c r="AG1268" s="150">
        <v>21514</v>
      </c>
      <c r="AH1268" s="150">
        <v>9047.1608565380957</v>
      </c>
      <c r="AI1268" s="150">
        <v>753.75467979123084</v>
      </c>
      <c r="AJ1268" s="150">
        <v>218.40571</v>
      </c>
      <c r="AK1268" s="150">
        <v>278</v>
      </c>
      <c r="AL1268" s="150">
        <v>166338.984375</v>
      </c>
      <c r="AM1268" s="150">
        <v>122872.6015625</v>
      </c>
      <c r="AN1268" s="150">
        <v>43466.38671875</v>
      </c>
      <c r="AO1268" s="5" t="s">
        <v>680</v>
      </c>
    </row>
    <row r="1269" spans="1:41" ht="14.25" x14ac:dyDescent="0.45">
      <c r="A1269" s="150">
        <v>2016</v>
      </c>
      <c r="B1269" s="5" t="s">
        <v>81</v>
      </c>
      <c r="C1269" s="5" t="s">
        <v>169</v>
      </c>
      <c r="D1269" s="5" t="s">
        <v>84</v>
      </c>
      <c r="E1269" s="5" t="s">
        <v>261</v>
      </c>
      <c r="F1269" s="5" t="s">
        <v>261</v>
      </c>
      <c r="G1269" s="5" t="s">
        <v>87</v>
      </c>
      <c r="H1269" s="5" t="s">
        <v>131</v>
      </c>
      <c r="I1269" s="150">
        <v>6510.51953125</v>
      </c>
      <c r="J1269" s="150">
        <v>6826.0849609375</v>
      </c>
      <c r="K1269" s="150">
        <v>165.72627258300781</v>
      </c>
      <c r="L1269" s="150">
        <v>312.61102294921875</v>
      </c>
      <c r="M1269" s="150">
        <v>4812.2802734375</v>
      </c>
      <c r="N1269" s="150">
        <v>1443.3138427734375</v>
      </c>
      <c r="O1269" s="150">
        <v>0</v>
      </c>
      <c r="P1269" s="150">
        <v>0</v>
      </c>
      <c r="Q1269" s="150">
        <v>159.15696716308594</v>
      </c>
      <c r="R1269" s="150">
        <v>301.54458618164063</v>
      </c>
      <c r="S1269" s="150">
        <v>5577.87353515625</v>
      </c>
      <c r="T1269" s="150">
        <v>73.686882019042969</v>
      </c>
      <c r="U1269" s="150">
        <v>29.438423156738281</v>
      </c>
      <c r="V1269" s="150">
        <v>208.77949523925781</v>
      </c>
      <c r="W1269" s="150">
        <v>2768.840576171875</v>
      </c>
      <c r="X1269" s="150">
        <v>2207.257080078125</v>
      </c>
      <c r="Y1269" s="150">
        <v>7876.115234375</v>
      </c>
      <c r="Z1269" s="150">
        <v>1522.1689453125</v>
      </c>
      <c r="AA1269" s="150">
        <v>22285.447265625</v>
      </c>
      <c r="AB1269" s="150">
        <v>0</v>
      </c>
      <c r="AC1269" s="150">
        <v>0</v>
      </c>
      <c r="AD1269" s="150">
        <v>2821.035400390625</v>
      </c>
      <c r="AE1269" s="150">
        <v>1705.4417724609375</v>
      </c>
      <c r="AF1269" s="150">
        <v>5066.03564453125</v>
      </c>
      <c r="AG1269" s="150">
        <v>42933.7734375</v>
      </c>
      <c r="AH1269" s="150">
        <v>5001.69189453125</v>
      </c>
      <c r="AI1269" s="150">
        <v>1169.1439208984375</v>
      </c>
      <c r="AJ1269" s="150">
        <v>5505.7275390625</v>
      </c>
      <c r="AK1269" s="150">
        <v>663.18194580078125</v>
      </c>
      <c r="AL1269" s="150">
        <v>127946.8828125</v>
      </c>
      <c r="AM1269" s="150">
        <v>102686.15625</v>
      </c>
      <c r="AN1269" s="150">
        <v>25260.716796875</v>
      </c>
      <c r="AO1269" s="5" t="s">
        <v>687</v>
      </c>
    </row>
    <row r="1270" spans="1:41" ht="14.25" x14ac:dyDescent="0.45">
      <c r="A1270" s="150">
        <v>2016</v>
      </c>
      <c r="B1270" s="5" t="s">
        <v>81</v>
      </c>
      <c r="C1270" s="5" t="s">
        <v>169</v>
      </c>
      <c r="D1270" s="5" t="s">
        <v>84</v>
      </c>
      <c r="E1270" s="5" t="s">
        <v>261</v>
      </c>
      <c r="F1270" s="5" t="s">
        <v>261</v>
      </c>
      <c r="G1270" s="5" t="s">
        <v>88</v>
      </c>
      <c r="H1270" s="5" t="s">
        <v>131</v>
      </c>
      <c r="I1270" s="150">
        <v>5831.3540100000009</v>
      </c>
      <c r="J1270" s="150">
        <v>6114</v>
      </c>
      <c r="K1270" s="150">
        <v>148.43799999999999</v>
      </c>
      <c r="L1270" s="150">
        <v>280</v>
      </c>
      <c r="M1270" s="150">
        <v>4310.2719299999999</v>
      </c>
      <c r="N1270" s="150">
        <v>1292.7498900000001</v>
      </c>
      <c r="O1270" s="150">
        <v>0</v>
      </c>
      <c r="P1270" s="150">
        <v>0</v>
      </c>
      <c r="Q1270" s="150">
        <v>142.554</v>
      </c>
      <c r="R1270" s="150">
        <v>270.08800000000002</v>
      </c>
      <c r="S1270" s="150">
        <v>4996</v>
      </c>
      <c r="T1270" s="150">
        <v>66</v>
      </c>
      <c r="U1270" s="150">
        <v>26.367460000000001</v>
      </c>
      <c r="V1270" s="150">
        <v>187</v>
      </c>
      <c r="W1270" s="150">
        <v>2480</v>
      </c>
      <c r="X1270" s="150">
        <v>1977</v>
      </c>
      <c r="Y1270" s="150">
        <v>7054.4930000000004</v>
      </c>
      <c r="Z1270" s="150">
        <v>1363.3789999999999</v>
      </c>
      <c r="AA1270" s="150">
        <v>19960.670099999999</v>
      </c>
      <c r="AB1270" s="150">
        <v>0</v>
      </c>
      <c r="AC1270" s="150">
        <v>0</v>
      </c>
      <c r="AD1270" s="150">
        <v>2526.75</v>
      </c>
      <c r="AE1270" s="150">
        <v>1527.53316</v>
      </c>
      <c r="AF1270" s="150">
        <v>4537.5559999999996</v>
      </c>
      <c r="AG1270" s="150">
        <v>38455</v>
      </c>
      <c r="AH1270" s="150">
        <v>4479.9245099999989</v>
      </c>
      <c r="AI1270" s="150">
        <v>1047.1809763260001</v>
      </c>
      <c r="AJ1270" s="150">
        <v>4931.3801499999927</v>
      </c>
      <c r="AK1270" s="150">
        <v>594</v>
      </c>
      <c r="AL1270" s="150">
        <v>114599.6875</v>
      </c>
      <c r="AM1270" s="150">
        <v>91974.125</v>
      </c>
      <c r="AN1270" s="150">
        <v>22625.56640625</v>
      </c>
      <c r="AO1270" s="5" t="s">
        <v>688</v>
      </c>
    </row>
    <row r="1271" spans="1:41" ht="14.25" x14ac:dyDescent="0.45">
      <c r="A1271" s="150">
        <v>2016</v>
      </c>
      <c r="B1271" s="5" t="s">
        <v>81</v>
      </c>
      <c r="C1271" s="5" t="s">
        <v>169</v>
      </c>
      <c r="D1271" s="5" t="s">
        <v>84</v>
      </c>
      <c r="E1271" s="5" t="s">
        <v>264</v>
      </c>
      <c r="F1271" s="5" t="s">
        <v>264</v>
      </c>
      <c r="G1271" s="5" t="s">
        <v>87</v>
      </c>
      <c r="H1271" s="5" t="s">
        <v>131</v>
      </c>
      <c r="I1271" s="150">
        <v>0</v>
      </c>
      <c r="J1271" s="150"/>
      <c r="K1271" s="150">
        <v>0</v>
      </c>
      <c r="L1271" s="150"/>
      <c r="M1271" s="150"/>
      <c r="N1271" s="150"/>
      <c r="O1271" s="150">
        <v>0</v>
      </c>
      <c r="P1271" s="150">
        <v>171.93606567382813</v>
      </c>
      <c r="Q1271" s="150">
        <v>0</v>
      </c>
      <c r="R1271" s="150">
        <v>0</v>
      </c>
      <c r="S1271" s="150"/>
      <c r="T1271" s="150"/>
      <c r="U1271" s="150"/>
      <c r="V1271" s="150">
        <v>217.71124267578125</v>
      </c>
      <c r="W1271" s="150"/>
      <c r="X1271" s="150">
        <v>467.800048828125</v>
      </c>
      <c r="Y1271" s="150">
        <v>0</v>
      </c>
      <c r="Z1271" s="150">
        <v>0</v>
      </c>
      <c r="AA1271" s="150">
        <v>0</v>
      </c>
      <c r="AB1271" s="150">
        <v>0</v>
      </c>
      <c r="AC1271" s="150"/>
      <c r="AD1271" s="150">
        <v>0</v>
      </c>
      <c r="AE1271" s="150">
        <v>0</v>
      </c>
      <c r="AF1271" s="150"/>
      <c r="AG1271" s="150">
        <v>0</v>
      </c>
      <c r="AH1271" s="150"/>
      <c r="AI1271" s="150"/>
      <c r="AJ1271" s="150">
        <v>0</v>
      </c>
      <c r="AK1271" s="150"/>
      <c r="AL1271" s="150">
        <v>857.4473876953125</v>
      </c>
      <c r="AM1271" s="150">
        <v>389.64730834960938</v>
      </c>
      <c r="AN1271" s="150">
        <v>467.800048828125</v>
      </c>
      <c r="AO1271" s="5" t="s">
        <v>690</v>
      </c>
    </row>
    <row r="1272" spans="1:41" ht="14.25" x14ac:dyDescent="0.45">
      <c r="A1272" s="150">
        <v>2016</v>
      </c>
      <c r="B1272" s="5" t="s">
        <v>81</v>
      </c>
      <c r="C1272" s="5" t="s">
        <v>169</v>
      </c>
      <c r="D1272" s="5" t="s">
        <v>84</v>
      </c>
      <c r="E1272" s="5" t="s">
        <v>264</v>
      </c>
      <c r="F1272" s="5" t="s">
        <v>264</v>
      </c>
      <c r="G1272" s="5" t="s">
        <v>88</v>
      </c>
      <c r="H1272" s="5" t="s">
        <v>131</v>
      </c>
      <c r="I1272" s="150">
        <v>0</v>
      </c>
      <c r="J1272" s="150"/>
      <c r="K1272" s="150">
        <v>0</v>
      </c>
      <c r="L1272" s="150"/>
      <c r="M1272" s="150"/>
      <c r="N1272" s="150"/>
      <c r="O1272" s="150">
        <v>0</v>
      </c>
      <c r="P1272" s="150">
        <v>154</v>
      </c>
      <c r="Q1272" s="150">
        <v>0</v>
      </c>
      <c r="R1272" s="150">
        <v>0</v>
      </c>
      <c r="S1272" s="150"/>
      <c r="T1272" s="150"/>
      <c r="U1272" s="150"/>
      <c r="V1272" s="150">
        <v>195</v>
      </c>
      <c r="W1272" s="150"/>
      <c r="X1272" s="150">
        <v>419</v>
      </c>
      <c r="Y1272" s="150">
        <v>0</v>
      </c>
      <c r="Z1272" s="150">
        <v>0</v>
      </c>
      <c r="AA1272" s="150">
        <v>0</v>
      </c>
      <c r="AB1272" s="150">
        <v>0</v>
      </c>
      <c r="AC1272" s="150"/>
      <c r="AD1272" s="150">
        <v>0</v>
      </c>
      <c r="AE1272" s="150">
        <v>0</v>
      </c>
      <c r="AF1272" s="150"/>
      <c r="AG1272" s="150">
        <v>0</v>
      </c>
      <c r="AH1272" s="150"/>
      <c r="AI1272" s="150"/>
      <c r="AJ1272" s="150">
        <v>0</v>
      </c>
      <c r="AK1272" s="150"/>
      <c r="AL1272" s="150">
        <v>768</v>
      </c>
      <c r="AM1272" s="150">
        <v>349</v>
      </c>
      <c r="AN1272" s="150">
        <v>419</v>
      </c>
      <c r="AO1272" s="5" t="s">
        <v>691</v>
      </c>
    </row>
    <row r="1273" spans="1:41" ht="14.25" x14ac:dyDescent="0.45">
      <c r="A1273" s="150">
        <v>2016</v>
      </c>
      <c r="B1273" s="5" t="s">
        <v>81</v>
      </c>
      <c r="C1273" s="5" t="s">
        <v>179</v>
      </c>
      <c r="D1273" s="5" t="s">
        <v>84</v>
      </c>
      <c r="E1273" s="5" t="s">
        <v>109</v>
      </c>
      <c r="F1273" s="5" t="s">
        <v>178</v>
      </c>
      <c r="G1273" s="5" t="s">
        <v>87</v>
      </c>
      <c r="H1273" s="5" t="s">
        <v>131</v>
      </c>
      <c r="I1273" s="150">
        <v>4612.36767578125</v>
      </c>
      <c r="J1273" s="150">
        <v>6152.85498046875</v>
      </c>
      <c r="K1273" s="150">
        <v>1034.2423095703125</v>
      </c>
      <c r="L1273" s="150">
        <v>1085.206787109375</v>
      </c>
      <c r="M1273" s="150">
        <v>3536.4521484375</v>
      </c>
      <c r="N1273" s="150">
        <v>9342.1943359375</v>
      </c>
      <c r="O1273" s="150">
        <v>5707.01416015625</v>
      </c>
      <c r="P1273" s="150">
        <v>12996.580078125</v>
      </c>
      <c r="Q1273" s="150">
        <v>2697.222412109375</v>
      </c>
      <c r="R1273" s="150">
        <v>6245.72412109375</v>
      </c>
      <c r="S1273" s="150">
        <v>3373.353271484375</v>
      </c>
      <c r="T1273" s="150">
        <v>7761.68505859375</v>
      </c>
      <c r="U1273" s="150">
        <v>504.6357421875</v>
      </c>
      <c r="V1273" s="150">
        <v>1704.8465576171875</v>
      </c>
      <c r="W1273" s="150">
        <v>1226.998291015625</v>
      </c>
      <c r="X1273" s="150">
        <v>11447.1455078125</v>
      </c>
      <c r="Y1273" s="150">
        <v>19054.1015625</v>
      </c>
      <c r="Z1273" s="150">
        <v>3383.7685546875</v>
      </c>
      <c r="AA1273" s="150">
        <v>58647.578125</v>
      </c>
      <c r="AB1273" s="150">
        <v>734.5604248046875</v>
      </c>
      <c r="AC1273" s="150">
        <v>7202.4775390625</v>
      </c>
      <c r="AD1273" s="150">
        <v>10315.951171875</v>
      </c>
      <c r="AE1273" s="150">
        <v>8289.4775390625</v>
      </c>
      <c r="AF1273" s="150">
        <v>17640.869140625</v>
      </c>
      <c r="AG1273" s="150">
        <v>71485.2109375</v>
      </c>
      <c r="AH1273" s="150">
        <v>11837.0771484375</v>
      </c>
      <c r="AI1273" s="150">
        <v>1237.907958984375</v>
      </c>
      <c r="AJ1273" s="150">
        <v>21928.826171875</v>
      </c>
      <c r="AK1273" s="150">
        <v>1212.484130859375</v>
      </c>
      <c r="AL1273" s="150">
        <v>312398.78125</v>
      </c>
      <c r="AM1273" s="150">
        <v>252973.953125</v>
      </c>
      <c r="AN1273" s="150">
        <v>59424.8671875</v>
      </c>
      <c r="AO1273" s="5" t="s">
        <v>596</v>
      </c>
    </row>
    <row r="1274" spans="1:41" ht="14.25" x14ac:dyDescent="0.45">
      <c r="A1274" s="150">
        <v>2016</v>
      </c>
      <c r="B1274" s="5" t="s">
        <v>81</v>
      </c>
      <c r="C1274" s="5" t="s">
        <v>179</v>
      </c>
      <c r="D1274" s="5" t="s">
        <v>84</v>
      </c>
      <c r="E1274" s="5" t="s">
        <v>109</v>
      </c>
      <c r="F1274" s="5" t="s">
        <v>178</v>
      </c>
      <c r="G1274" s="5" t="s">
        <v>88</v>
      </c>
      <c r="H1274" s="5" t="s">
        <v>131</v>
      </c>
      <c r="I1274" s="150">
        <v>4131.2139300000008</v>
      </c>
      <c r="J1274" s="150">
        <v>5511</v>
      </c>
      <c r="K1274" s="150">
        <v>926.35200000000009</v>
      </c>
      <c r="L1274" s="150">
        <v>972</v>
      </c>
      <c r="M1274" s="150">
        <v>3167.5358900000001</v>
      </c>
      <c r="N1274" s="150">
        <v>8367.6334900000002</v>
      </c>
      <c r="O1274" s="150">
        <v>5111.6689139999999</v>
      </c>
      <c r="P1274" s="150">
        <v>11640.8</v>
      </c>
      <c r="Q1274" s="150">
        <v>2415.8530000000001</v>
      </c>
      <c r="R1274" s="150">
        <v>5594.1813399999983</v>
      </c>
      <c r="S1274" s="150">
        <v>3021.451169999998</v>
      </c>
      <c r="T1274" s="150">
        <v>6952</v>
      </c>
      <c r="U1274" s="150">
        <v>451.99304000000012</v>
      </c>
      <c r="V1274" s="150">
        <v>1527</v>
      </c>
      <c r="W1274" s="150">
        <v>1099</v>
      </c>
      <c r="X1274" s="150">
        <v>10253</v>
      </c>
      <c r="Y1274" s="150">
        <v>17066.412</v>
      </c>
      <c r="Z1274" s="150">
        <v>3030.78</v>
      </c>
      <c r="AA1274" s="150">
        <v>52529.567290000072</v>
      </c>
      <c r="AB1274" s="150">
        <v>657.93242589398881</v>
      </c>
      <c r="AC1274" s="150">
        <v>6451.1281699999681</v>
      </c>
      <c r="AD1274" s="150">
        <v>9239.81</v>
      </c>
      <c r="AE1274" s="150">
        <v>7424.7342800000624</v>
      </c>
      <c r="AF1274" s="150">
        <v>15800.606</v>
      </c>
      <c r="AG1274" s="150">
        <v>64028</v>
      </c>
      <c r="AH1274" s="150">
        <v>10602.254449111049</v>
      </c>
      <c r="AI1274" s="150">
        <v>1108.7716246512921</v>
      </c>
      <c r="AJ1274" s="150">
        <v>19641.251110000001</v>
      </c>
      <c r="AK1274" s="150">
        <v>1086</v>
      </c>
      <c r="AL1274" s="150">
        <v>279809.9375</v>
      </c>
      <c r="AM1274" s="150">
        <v>226584.140625</v>
      </c>
      <c r="AN1274" s="150">
        <v>53225.77734375</v>
      </c>
      <c r="AO1274" s="5" t="s">
        <v>597</v>
      </c>
    </row>
    <row r="1275" spans="1:41" ht="14.25" x14ac:dyDescent="0.45">
      <c r="A1275" s="150">
        <v>2016</v>
      </c>
      <c r="B1275" s="5" t="s">
        <v>81</v>
      </c>
      <c r="C1275" s="5" t="s">
        <v>179</v>
      </c>
      <c r="D1275" s="5" t="s">
        <v>84</v>
      </c>
      <c r="E1275" s="5" t="s">
        <v>109</v>
      </c>
      <c r="F1275" s="5" t="s">
        <v>182</v>
      </c>
      <c r="G1275" s="5" t="s">
        <v>87</v>
      </c>
      <c r="H1275" s="5" t="s">
        <v>131</v>
      </c>
      <c r="I1275" s="150">
        <v>3141.56884765625</v>
      </c>
      <c r="J1275" s="150">
        <v>6123.82666015625</v>
      </c>
      <c r="K1275" s="150">
        <v>1010.20361328125</v>
      </c>
      <c r="L1275" s="150">
        <v>1085.206787109375</v>
      </c>
      <c r="M1275" s="150">
        <v>3536.4521484375</v>
      </c>
      <c r="N1275" s="150">
        <v>8787.365234375</v>
      </c>
      <c r="O1275" s="150">
        <v>5707.01416015625</v>
      </c>
      <c r="P1275" s="150">
        <v>12996.580078125</v>
      </c>
      <c r="Q1275" s="150">
        <v>2663.6201171875</v>
      </c>
      <c r="R1275" s="150">
        <v>5984.9306640625</v>
      </c>
      <c r="S1275" s="150">
        <v>3373.353271484375</v>
      </c>
      <c r="T1275" s="150">
        <v>7761.68505859375</v>
      </c>
      <c r="U1275" s="150">
        <v>504.6357421875</v>
      </c>
      <c r="V1275" s="150">
        <v>1561.9385986328125</v>
      </c>
      <c r="W1275" s="150">
        <v>856.56024169921875</v>
      </c>
      <c r="X1275" s="150">
        <v>11447.1455078125</v>
      </c>
      <c r="Y1275" s="150">
        <v>19054.1015625</v>
      </c>
      <c r="Z1275" s="150">
        <v>3383.7685546875</v>
      </c>
      <c r="AA1275" s="150">
        <v>58623.9140625</v>
      </c>
      <c r="AB1275" s="150">
        <v>734.5604248046875</v>
      </c>
      <c r="AC1275" s="150">
        <v>7202.4775390625</v>
      </c>
      <c r="AD1275" s="150">
        <v>10300.9130859375</v>
      </c>
      <c r="AE1275" s="150">
        <v>8289.4775390625</v>
      </c>
      <c r="AF1275" s="150">
        <v>17640.869140625</v>
      </c>
      <c r="AG1275" s="150">
        <v>71485.2109375</v>
      </c>
      <c r="AH1275" s="150">
        <v>11536.1416015625</v>
      </c>
      <c r="AI1275" s="150">
        <v>1117.7139892578125</v>
      </c>
      <c r="AJ1275" s="150">
        <v>21928.826171875</v>
      </c>
      <c r="AK1275" s="150">
        <v>1212.484130859375</v>
      </c>
      <c r="AL1275" s="150">
        <v>309052.5625</v>
      </c>
      <c r="AM1275" s="150">
        <v>250458.328125</v>
      </c>
      <c r="AN1275" s="150">
        <v>58594.2265625</v>
      </c>
      <c r="AO1275" s="5" t="s">
        <v>599</v>
      </c>
    </row>
    <row r="1276" spans="1:41" ht="14.25" x14ac:dyDescent="0.45">
      <c r="A1276" s="150">
        <v>2016</v>
      </c>
      <c r="B1276" s="5" t="s">
        <v>81</v>
      </c>
      <c r="C1276" s="5" t="s">
        <v>179</v>
      </c>
      <c r="D1276" s="5" t="s">
        <v>84</v>
      </c>
      <c r="E1276" s="5" t="s">
        <v>109</v>
      </c>
      <c r="F1276" s="5" t="s">
        <v>182</v>
      </c>
      <c r="G1276" s="5" t="s">
        <v>88</v>
      </c>
      <c r="H1276" s="5" t="s">
        <v>131</v>
      </c>
      <c r="I1276" s="150">
        <v>2813.846069462888</v>
      </c>
      <c r="J1276" s="150">
        <v>5485</v>
      </c>
      <c r="K1276" s="150">
        <v>904.82100000000014</v>
      </c>
      <c r="L1276" s="150">
        <v>972</v>
      </c>
      <c r="M1276" s="150">
        <v>3167.5358900000001</v>
      </c>
      <c r="N1276" s="150">
        <v>7870.6834900000003</v>
      </c>
      <c r="O1276" s="150">
        <v>5111.6689139999999</v>
      </c>
      <c r="P1276" s="150">
        <v>11640.8</v>
      </c>
      <c r="Q1276" s="150">
        <v>2385.7559999999999</v>
      </c>
      <c r="R1276" s="150">
        <v>5360.5933399999994</v>
      </c>
      <c r="S1276" s="150">
        <v>3021.451169999998</v>
      </c>
      <c r="T1276" s="150">
        <v>6952</v>
      </c>
      <c r="U1276" s="150">
        <v>451.99304000000012</v>
      </c>
      <c r="V1276" s="150">
        <v>1399</v>
      </c>
      <c r="W1276" s="150">
        <v>767.20539691935994</v>
      </c>
      <c r="X1276" s="150">
        <v>10253</v>
      </c>
      <c r="Y1276" s="150">
        <v>17066.412</v>
      </c>
      <c r="Z1276" s="150">
        <v>3030.78</v>
      </c>
      <c r="AA1276" s="150">
        <v>52508.371493028782</v>
      </c>
      <c r="AB1276" s="150">
        <v>657.93242589398881</v>
      </c>
      <c r="AC1276" s="150">
        <v>6451.1281699999681</v>
      </c>
      <c r="AD1276" s="150">
        <v>9226.34</v>
      </c>
      <c r="AE1276" s="150">
        <v>7424.7342800000624</v>
      </c>
      <c r="AF1276" s="150">
        <v>15800.606</v>
      </c>
      <c r="AG1276" s="150">
        <v>64028</v>
      </c>
      <c r="AH1276" s="150">
        <v>10332.71184911105</v>
      </c>
      <c r="AI1276" s="150">
        <v>1001.116102471292</v>
      </c>
      <c r="AJ1276" s="150">
        <v>19641.251110000001</v>
      </c>
      <c r="AK1276" s="150">
        <v>1086</v>
      </c>
      <c r="AL1276" s="150">
        <v>276812.75</v>
      </c>
      <c r="AM1276" s="150">
        <v>224330.953125</v>
      </c>
      <c r="AN1276" s="150">
        <v>52481.78125</v>
      </c>
      <c r="AO1276" s="5" t="s">
        <v>600</v>
      </c>
    </row>
    <row r="1277" spans="1:41" ht="14.25" x14ac:dyDescent="0.45">
      <c r="A1277" s="150">
        <v>2016</v>
      </c>
      <c r="B1277" s="5" t="s">
        <v>81</v>
      </c>
      <c r="C1277" s="5" t="s">
        <v>179</v>
      </c>
      <c r="D1277" s="5" t="s">
        <v>84</v>
      </c>
      <c r="E1277" s="5" t="s">
        <v>109</v>
      </c>
      <c r="F1277" s="5" t="s">
        <v>185</v>
      </c>
      <c r="G1277" s="5" t="s">
        <v>87</v>
      </c>
      <c r="H1277" s="5" t="s">
        <v>131</v>
      </c>
      <c r="I1277" s="150">
        <v>1470.7989501953125</v>
      </c>
      <c r="J1277" s="150">
        <v>29.028165817260742</v>
      </c>
      <c r="K1277" s="150">
        <v>24.038671493530273</v>
      </c>
      <c r="L1277" s="150"/>
      <c r="M1277" s="150"/>
      <c r="N1277" s="150">
        <v>554.8287353515625</v>
      </c>
      <c r="O1277" s="150">
        <v>0</v>
      </c>
      <c r="P1277" s="150">
        <v>0</v>
      </c>
      <c r="Q1277" s="150">
        <v>33.602336883544922</v>
      </c>
      <c r="R1277" s="150">
        <v>260.79351806640625</v>
      </c>
      <c r="S1277" s="150"/>
      <c r="T1277" s="150"/>
      <c r="U1277" s="150"/>
      <c r="V1277" s="150">
        <v>142.90789794921875</v>
      </c>
      <c r="W1277" s="150">
        <v>370.43801879882813</v>
      </c>
      <c r="X1277" s="150"/>
      <c r="Y1277" s="150">
        <v>0</v>
      </c>
      <c r="Z1277" s="150">
        <v>0</v>
      </c>
      <c r="AA1277" s="150">
        <v>23.664426803588867</v>
      </c>
      <c r="AB1277" s="150">
        <v>0</v>
      </c>
      <c r="AC1277" s="150">
        <v>0</v>
      </c>
      <c r="AD1277" s="150">
        <v>15.038823127746582</v>
      </c>
      <c r="AE1277" s="150">
        <v>0</v>
      </c>
      <c r="AF1277" s="150"/>
      <c r="AG1277" s="150">
        <v>0</v>
      </c>
      <c r="AH1277" s="150">
        <v>300.9356689453125</v>
      </c>
      <c r="AI1277" s="150">
        <v>120.19393920898438</v>
      </c>
      <c r="AJ1277" s="150">
        <v>0</v>
      </c>
      <c r="AK1277" s="150"/>
      <c r="AL1277" s="150">
        <v>3346.26904296875</v>
      </c>
      <c r="AM1277" s="150">
        <v>2515.623779296875</v>
      </c>
      <c r="AN1277" s="150">
        <v>830.6451416015625</v>
      </c>
      <c r="AO1277" s="5" t="s">
        <v>602</v>
      </c>
    </row>
    <row r="1278" spans="1:41" ht="14.25" x14ac:dyDescent="0.45">
      <c r="A1278" s="150">
        <v>2016</v>
      </c>
      <c r="B1278" s="5" t="s">
        <v>81</v>
      </c>
      <c r="C1278" s="5" t="s">
        <v>179</v>
      </c>
      <c r="D1278" s="5" t="s">
        <v>84</v>
      </c>
      <c r="E1278" s="5" t="s">
        <v>109</v>
      </c>
      <c r="F1278" s="5" t="s">
        <v>185</v>
      </c>
      <c r="G1278" s="5" t="s">
        <v>88</v>
      </c>
      <c r="H1278" s="5" t="s">
        <v>131</v>
      </c>
      <c r="I1278" s="150">
        <v>1317.3678605371131</v>
      </c>
      <c r="J1278" s="150">
        <v>26</v>
      </c>
      <c r="K1278" s="150">
        <v>21.530999999999999</v>
      </c>
      <c r="L1278" s="150"/>
      <c r="M1278" s="150"/>
      <c r="N1278" s="150">
        <v>496.95</v>
      </c>
      <c r="O1278" s="150">
        <v>0</v>
      </c>
      <c r="P1278" s="150">
        <v>0</v>
      </c>
      <c r="Q1278" s="150">
        <v>30.097000000000001</v>
      </c>
      <c r="R1278" s="150">
        <v>233.58799999999999</v>
      </c>
      <c r="S1278" s="150"/>
      <c r="T1278" s="150"/>
      <c r="U1278" s="150"/>
      <c r="V1278" s="150">
        <v>128</v>
      </c>
      <c r="W1278" s="150">
        <v>331.79460308064012</v>
      </c>
      <c r="X1278" s="150"/>
      <c r="Y1278" s="150">
        <v>0</v>
      </c>
      <c r="Z1278" s="150">
        <v>0</v>
      </c>
      <c r="AA1278" s="150">
        <v>21.195796971283048</v>
      </c>
      <c r="AB1278" s="150">
        <v>0</v>
      </c>
      <c r="AC1278" s="150">
        <v>0</v>
      </c>
      <c r="AD1278" s="150">
        <v>13.47</v>
      </c>
      <c r="AE1278" s="150">
        <v>0</v>
      </c>
      <c r="AF1278" s="150"/>
      <c r="AG1278" s="150">
        <v>0</v>
      </c>
      <c r="AH1278" s="150">
        <v>269.54259999999999</v>
      </c>
      <c r="AI1278" s="150">
        <v>107.65552218000001</v>
      </c>
      <c r="AJ1278" s="150">
        <v>0</v>
      </c>
      <c r="AK1278" s="150"/>
      <c r="AL1278" s="150">
        <v>2997.1923828125</v>
      </c>
      <c r="AM1278" s="150">
        <v>2253.19873046875</v>
      </c>
      <c r="AN1278" s="150">
        <v>743.99371337890625</v>
      </c>
      <c r="AO1278" s="5" t="s">
        <v>603</v>
      </c>
    </row>
    <row r="1279" spans="1:41" ht="14.25" x14ac:dyDescent="0.45">
      <c r="A1279" s="150">
        <v>2016</v>
      </c>
      <c r="B1279" s="5" t="s">
        <v>81</v>
      </c>
      <c r="C1279" s="5" t="s">
        <v>179</v>
      </c>
      <c r="D1279" s="5" t="s">
        <v>84</v>
      </c>
      <c r="E1279" s="5" t="s">
        <v>109</v>
      </c>
      <c r="F1279" s="5" t="s">
        <v>188</v>
      </c>
      <c r="G1279" s="5" t="s">
        <v>87</v>
      </c>
      <c r="H1279" s="5" t="s">
        <v>131</v>
      </c>
      <c r="I1279" s="150">
        <v>385.60748291015625</v>
      </c>
      <c r="J1279" s="150">
        <v>380.715576171875</v>
      </c>
      <c r="K1279" s="150"/>
      <c r="L1279" s="150">
        <v>202.0806884765625</v>
      </c>
      <c r="M1279" s="150">
        <v>1027.437744140625</v>
      </c>
      <c r="N1279" s="150">
        <v>3223.127197265625</v>
      </c>
      <c r="O1279" s="150">
        <v>67.952003479003906</v>
      </c>
      <c r="P1279" s="150">
        <v>687.7442626953125</v>
      </c>
      <c r="Q1279" s="150">
        <v>589.33538818359375</v>
      </c>
      <c r="R1279" s="150">
        <v>1623.5877685546875</v>
      </c>
      <c r="S1279" s="150">
        <v>84.006904602050781</v>
      </c>
      <c r="T1279" s="150">
        <v>46.891651153564453</v>
      </c>
      <c r="U1279" s="150">
        <v>130.99554443359375</v>
      </c>
      <c r="V1279" s="150">
        <v>10.048211097717285</v>
      </c>
      <c r="W1279" s="150">
        <v>72.570411682128906</v>
      </c>
      <c r="X1279" s="150">
        <v>269.06875610351563</v>
      </c>
      <c r="Y1279" s="150">
        <v>277.34066772460938</v>
      </c>
      <c r="Z1279" s="150">
        <v>0</v>
      </c>
      <c r="AA1279" s="150">
        <v>3151.574951171875</v>
      </c>
      <c r="AB1279" s="150">
        <v>0</v>
      </c>
      <c r="AC1279" s="150">
        <v>431.140625</v>
      </c>
      <c r="AD1279" s="150">
        <v>500.43719482421875</v>
      </c>
      <c r="AE1279" s="150">
        <v>0</v>
      </c>
      <c r="AF1279" s="150">
        <v>3870.86474609375</v>
      </c>
      <c r="AG1279" s="150">
        <v>6383.96337890625</v>
      </c>
      <c r="AH1279" s="150">
        <v>718.06103515625</v>
      </c>
      <c r="AI1279" s="150">
        <v>248.26045227050781</v>
      </c>
      <c r="AJ1279" s="150">
        <v>2716.815185546875</v>
      </c>
      <c r="AK1279" s="150"/>
      <c r="AL1279" s="150">
        <v>27099.625</v>
      </c>
      <c r="AM1279" s="150">
        <v>24064.94140625</v>
      </c>
      <c r="AN1279" s="150">
        <v>3034.686279296875</v>
      </c>
      <c r="AO1279" s="5" t="s">
        <v>605</v>
      </c>
    </row>
    <row r="1280" spans="1:41" ht="14.25" x14ac:dyDescent="0.45">
      <c r="A1280" s="150">
        <v>2016</v>
      </c>
      <c r="B1280" s="5" t="s">
        <v>81</v>
      </c>
      <c r="C1280" s="5" t="s">
        <v>179</v>
      </c>
      <c r="D1280" s="5" t="s">
        <v>84</v>
      </c>
      <c r="E1280" s="5" t="s">
        <v>109</v>
      </c>
      <c r="F1280" s="5" t="s">
        <v>188</v>
      </c>
      <c r="G1280" s="5" t="s">
        <v>88</v>
      </c>
      <c r="H1280" s="5" t="s">
        <v>131</v>
      </c>
      <c r="I1280" s="150">
        <v>345.38161000000002</v>
      </c>
      <c r="J1280" s="150">
        <v>341</v>
      </c>
      <c r="K1280" s="150"/>
      <c r="L1280" s="150">
        <v>181</v>
      </c>
      <c r="M1280" s="150">
        <v>920.25727000000006</v>
      </c>
      <c r="N1280" s="150">
        <v>2886.896389999999</v>
      </c>
      <c r="O1280" s="150">
        <v>60.863373999999993</v>
      </c>
      <c r="P1280" s="150">
        <v>616</v>
      </c>
      <c r="Q1280" s="150">
        <v>527.85699999999997</v>
      </c>
      <c r="R1280" s="150">
        <v>1454.2180641653699</v>
      </c>
      <c r="S1280" s="150">
        <v>75.243455870303379</v>
      </c>
      <c r="T1280" s="150">
        <v>42</v>
      </c>
      <c r="U1280" s="150">
        <v>117.33032</v>
      </c>
      <c r="V1280" s="150">
        <v>9</v>
      </c>
      <c r="W1280" s="150">
        <v>65</v>
      </c>
      <c r="X1280" s="150">
        <v>241</v>
      </c>
      <c r="Y1280" s="150">
        <v>248.40899999999999</v>
      </c>
      <c r="Z1280" s="150">
        <v>0</v>
      </c>
      <c r="AA1280" s="150">
        <v>2822.8084086065828</v>
      </c>
      <c r="AB1280" s="150">
        <v>0</v>
      </c>
      <c r="AC1280" s="150">
        <v>386.16482000000002</v>
      </c>
      <c r="AD1280" s="150">
        <v>448.23250000000002</v>
      </c>
      <c r="AE1280" s="150">
        <v>0</v>
      </c>
      <c r="AF1280" s="150">
        <v>3467.0630000000001</v>
      </c>
      <c r="AG1280" s="150">
        <v>5718</v>
      </c>
      <c r="AH1280" s="150">
        <v>643.15421425730119</v>
      </c>
      <c r="AI1280" s="150">
        <v>222.36237229100001</v>
      </c>
      <c r="AJ1280" s="150">
        <v>2433.40202</v>
      </c>
      <c r="AK1280" s="150"/>
      <c r="AL1280" s="150">
        <v>24272.646484375</v>
      </c>
      <c r="AM1280" s="150">
        <v>21554.53125</v>
      </c>
      <c r="AN1280" s="150">
        <v>2718.11328125</v>
      </c>
      <c r="AO1280" s="5" t="s">
        <v>606</v>
      </c>
    </row>
    <row r="1281" spans="1:41" ht="14.25" x14ac:dyDescent="0.45">
      <c r="A1281" s="150">
        <v>2016</v>
      </c>
      <c r="B1281" s="5" t="s">
        <v>81</v>
      </c>
      <c r="C1281" s="5" t="s">
        <v>179</v>
      </c>
      <c r="D1281" s="5" t="s">
        <v>84</v>
      </c>
      <c r="E1281" s="5" t="s">
        <v>109</v>
      </c>
      <c r="F1281" s="5" t="s">
        <v>191</v>
      </c>
      <c r="G1281" s="5" t="s">
        <v>87</v>
      </c>
      <c r="H1281" s="5" t="s">
        <v>131</v>
      </c>
      <c r="I1281" s="150">
        <v>2012.9686279296875</v>
      </c>
      <c r="J1281" s="150">
        <v>4249.27685546875</v>
      </c>
      <c r="K1281" s="150">
        <v>393.82736206054688</v>
      </c>
      <c r="L1281" s="150">
        <v>462.21771240234375</v>
      </c>
      <c r="M1281" s="150">
        <v>1574.072265625</v>
      </c>
      <c r="N1281" s="150">
        <v>960.27490234375</v>
      </c>
      <c r="O1281" s="150">
        <v>3566.8134765625</v>
      </c>
      <c r="P1281" s="150">
        <v>4583.54736328125</v>
      </c>
      <c r="Q1281" s="150">
        <v>301.68972778320313</v>
      </c>
      <c r="R1281" s="150">
        <v>230.74058532714844</v>
      </c>
      <c r="S1281" s="150">
        <v>2170.011474609375</v>
      </c>
      <c r="T1281" s="150">
        <v>1750.6217041015625</v>
      </c>
      <c r="U1281" s="150">
        <v>20.253622055053711</v>
      </c>
      <c r="V1281" s="150">
        <v>1093.0220947265625</v>
      </c>
      <c r="W1281" s="150"/>
      <c r="X1281" s="150">
        <v>6305.81103515625</v>
      </c>
      <c r="Y1281" s="150">
        <v>2985.832763671875</v>
      </c>
      <c r="Z1281" s="150">
        <v>1803.5244140625</v>
      </c>
      <c r="AA1281" s="150">
        <v>30252.41796875</v>
      </c>
      <c r="AB1281" s="150">
        <v>333.334716796875</v>
      </c>
      <c r="AC1281" s="150">
        <v>4279.66455078125</v>
      </c>
      <c r="AD1281" s="150">
        <v>3434.685302734375</v>
      </c>
      <c r="AE1281" s="150">
        <v>3603.51611328125</v>
      </c>
      <c r="AF1281" s="150">
        <v>6439.1181640625</v>
      </c>
      <c r="AG1281" s="150">
        <v>25041.259765625</v>
      </c>
      <c r="AH1281" s="150">
        <v>6833.416015625</v>
      </c>
      <c r="AI1281" s="150">
        <v>139.09661865234375</v>
      </c>
      <c r="AJ1281" s="150">
        <v>7848.4384765625</v>
      </c>
      <c r="AK1281" s="150">
        <v>423.141357421875</v>
      </c>
      <c r="AL1281" s="150">
        <v>123092.5859375</v>
      </c>
      <c r="AM1281" s="150">
        <v>96167.7578125</v>
      </c>
      <c r="AN1281" s="150">
        <v>26924.830078125</v>
      </c>
      <c r="AO1281" s="5" t="s">
        <v>607</v>
      </c>
    </row>
    <row r="1282" spans="1:41" ht="14.25" x14ac:dyDescent="0.45">
      <c r="A1282" s="150">
        <v>2016</v>
      </c>
      <c r="B1282" s="5" t="s">
        <v>81</v>
      </c>
      <c r="C1282" s="5" t="s">
        <v>179</v>
      </c>
      <c r="D1282" s="5" t="s">
        <v>84</v>
      </c>
      <c r="E1282" s="5" t="s">
        <v>109</v>
      </c>
      <c r="F1282" s="5" t="s">
        <v>191</v>
      </c>
      <c r="G1282" s="5" t="s">
        <v>88</v>
      </c>
      <c r="H1282" s="5" t="s">
        <v>131</v>
      </c>
      <c r="I1282" s="150">
        <v>1802.979360000001</v>
      </c>
      <c r="J1282" s="150">
        <v>3806</v>
      </c>
      <c r="K1282" s="150">
        <v>352.74400000000003</v>
      </c>
      <c r="L1282" s="150">
        <v>414</v>
      </c>
      <c r="M1282" s="150">
        <v>1409.8679299999999</v>
      </c>
      <c r="N1282" s="150">
        <v>860.10076000000026</v>
      </c>
      <c r="O1282" s="150">
        <v>3194.729934</v>
      </c>
      <c r="P1282" s="150">
        <v>4105.3999999999996</v>
      </c>
      <c r="Q1282" s="150">
        <v>270.21800000000002</v>
      </c>
      <c r="R1282" s="150">
        <v>206.6701411409887</v>
      </c>
      <c r="S1282" s="150">
        <v>1943.63987121988</v>
      </c>
      <c r="T1282" s="150">
        <v>1568</v>
      </c>
      <c r="U1282" s="150">
        <v>18.140799999999999</v>
      </c>
      <c r="V1282" s="150">
        <v>979</v>
      </c>
      <c r="W1282" s="150"/>
      <c r="X1282" s="150">
        <v>5648</v>
      </c>
      <c r="Y1282" s="150">
        <v>2674.3560000000002</v>
      </c>
      <c r="Z1282" s="150">
        <v>1615.384</v>
      </c>
      <c r="AA1282" s="150">
        <v>27096.540471653811</v>
      </c>
      <c r="AB1282" s="150">
        <v>298.56183589398881</v>
      </c>
      <c r="AC1282" s="150">
        <v>3833.2175899999652</v>
      </c>
      <c r="AD1282" s="150">
        <v>3076.3849999999989</v>
      </c>
      <c r="AE1282" s="150">
        <v>3227.6037100000458</v>
      </c>
      <c r="AF1282" s="150">
        <v>5767.4009999999998</v>
      </c>
      <c r="AG1282" s="150">
        <v>22429</v>
      </c>
      <c r="AH1282" s="150">
        <v>6120.5663325474152</v>
      </c>
      <c r="AI1282" s="150">
        <v>124.586309079</v>
      </c>
      <c r="AJ1282" s="150">
        <v>7029.7033100000026</v>
      </c>
      <c r="AK1282" s="150">
        <v>379</v>
      </c>
      <c r="AL1282" s="150">
        <v>110251.796875</v>
      </c>
      <c r="AM1282" s="150">
        <v>86135.71875</v>
      </c>
      <c r="AN1282" s="150">
        <v>24116.080078125</v>
      </c>
      <c r="AO1282" s="5" t="s">
        <v>609</v>
      </c>
    </row>
    <row r="1283" spans="1:41" ht="14.25" x14ac:dyDescent="0.45">
      <c r="A1283" s="150">
        <v>2016</v>
      </c>
      <c r="B1283" s="5" t="s">
        <v>81</v>
      </c>
      <c r="C1283" s="5" t="s">
        <v>179</v>
      </c>
      <c r="D1283" s="5" t="s">
        <v>84</v>
      </c>
      <c r="E1283" s="5" t="s">
        <v>109</v>
      </c>
      <c r="F1283" s="5" t="s">
        <v>194</v>
      </c>
      <c r="G1283" s="5" t="s">
        <v>87</v>
      </c>
      <c r="H1283" s="5" t="s">
        <v>131</v>
      </c>
      <c r="I1283" s="150">
        <v>220.30479431152344</v>
      </c>
      <c r="J1283" s="150">
        <v>621.87261962890625</v>
      </c>
      <c r="K1283" s="150">
        <v>87.642730712890625</v>
      </c>
      <c r="L1283" s="150">
        <v>145.14082336425781</v>
      </c>
      <c r="M1283" s="150">
        <v>835.3997802734375</v>
      </c>
      <c r="N1283" s="150">
        <v>3784.9599609375</v>
      </c>
      <c r="O1283" s="150">
        <v>458.45675659179688</v>
      </c>
      <c r="P1283" s="150">
        <v>2531.03271484375</v>
      </c>
      <c r="Q1283" s="150">
        <v>497.87994384765625</v>
      </c>
      <c r="R1283" s="150">
        <v>1366.413818359375</v>
      </c>
      <c r="S1283" s="150">
        <v>164.55772399902344</v>
      </c>
      <c r="T1283" s="150">
        <v>687.7442626953125</v>
      </c>
      <c r="U1283" s="150">
        <v>188.62464904785156</v>
      </c>
      <c r="V1283" s="150">
        <v>176.40193176269531</v>
      </c>
      <c r="W1283" s="150">
        <v>257.90408325195313</v>
      </c>
      <c r="X1283" s="150">
        <v>436.53897094726563</v>
      </c>
      <c r="Y1283" s="150">
        <v>3776.734130859375</v>
      </c>
      <c r="Z1283" s="150">
        <v>0</v>
      </c>
      <c r="AA1283" s="150">
        <v>8426.1943359375</v>
      </c>
      <c r="AB1283" s="150">
        <v>401.22573852539063</v>
      </c>
      <c r="AC1283" s="150">
        <v>909.16302490234375</v>
      </c>
      <c r="AD1283" s="150">
        <v>1062.7099609375</v>
      </c>
      <c r="AE1283" s="150">
        <v>120.99038696289063</v>
      </c>
      <c r="AF1283" s="150">
        <v>782.67413330078125</v>
      </c>
      <c r="AG1283" s="150">
        <v>6986.8564453125</v>
      </c>
      <c r="AH1283" s="150">
        <v>1383.6802978515625</v>
      </c>
      <c r="AI1283" s="150">
        <v>318.51486206054688</v>
      </c>
      <c r="AJ1283" s="150">
        <v>2813.8427734375</v>
      </c>
      <c r="AK1283" s="150">
        <v>36.843441009521484</v>
      </c>
      <c r="AL1283" s="150">
        <v>39480.3046875</v>
      </c>
      <c r="AM1283" s="150">
        <v>33349.0859375</v>
      </c>
      <c r="AN1283" s="150">
        <v>6131.21826171875</v>
      </c>
      <c r="AO1283" s="5" t="s">
        <v>611</v>
      </c>
    </row>
    <row r="1284" spans="1:41" ht="14.25" x14ac:dyDescent="0.45">
      <c r="A1284" s="150">
        <v>2016</v>
      </c>
      <c r="B1284" s="5" t="s">
        <v>81</v>
      </c>
      <c r="C1284" s="5" t="s">
        <v>179</v>
      </c>
      <c r="D1284" s="5" t="s">
        <v>84</v>
      </c>
      <c r="E1284" s="5" t="s">
        <v>109</v>
      </c>
      <c r="F1284" s="5" t="s">
        <v>194</v>
      </c>
      <c r="G1284" s="5" t="s">
        <v>88</v>
      </c>
      <c r="H1284" s="5" t="s">
        <v>131</v>
      </c>
      <c r="I1284" s="150">
        <v>197.32300000000001</v>
      </c>
      <c r="J1284" s="150">
        <v>557</v>
      </c>
      <c r="K1284" s="150">
        <v>78.5</v>
      </c>
      <c r="L1284" s="150">
        <v>130</v>
      </c>
      <c r="M1284" s="150">
        <v>748.25238999999988</v>
      </c>
      <c r="N1284" s="150">
        <v>3390.11978</v>
      </c>
      <c r="O1284" s="150">
        <v>410.63137499999988</v>
      </c>
      <c r="P1284" s="150">
        <v>2267</v>
      </c>
      <c r="Q1284" s="150">
        <v>445.94200000000001</v>
      </c>
      <c r="R1284" s="150">
        <v>1223.8719781380171</v>
      </c>
      <c r="S1284" s="150">
        <v>147.39135434443969</v>
      </c>
      <c r="T1284" s="150">
        <v>616</v>
      </c>
      <c r="U1284" s="150">
        <v>168.94766999999999</v>
      </c>
      <c r="V1284" s="150">
        <v>158</v>
      </c>
      <c r="W1284" s="150">
        <v>231</v>
      </c>
      <c r="X1284" s="150">
        <v>391</v>
      </c>
      <c r="Y1284" s="150">
        <v>3382.752</v>
      </c>
      <c r="Z1284" s="150">
        <v>0</v>
      </c>
      <c r="AA1284" s="150">
        <v>7547.1892717157498</v>
      </c>
      <c r="AB1284" s="150">
        <v>359.37058999999999</v>
      </c>
      <c r="AC1284" s="150">
        <v>814.32075000000304</v>
      </c>
      <c r="AD1284" s="150">
        <v>951.85</v>
      </c>
      <c r="AE1284" s="150">
        <v>108.36888999999999</v>
      </c>
      <c r="AF1284" s="150">
        <v>701.02700000000004</v>
      </c>
      <c r="AG1284" s="150">
        <v>6258</v>
      </c>
      <c r="AH1284" s="150">
        <v>1239.33727189656</v>
      </c>
      <c r="AI1284" s="150">
        <v>285.2879526942919</v>
      </c>
      <c r="AJ1284" s="150">
        <v>2520.307850000002</v>
      </c>
      <c r="AK1284" s="150">
        <v>33</v>
      </c>
      <c r="AL1284" s="150">
        <v>35361.79296875</v>
      </c>
      <c r="AM1284" s="150">
        <v>29870.169921875</v>
      </c>
      <c r="AN1284" s="150">
        <v>5491.62109375</v>
      </c>
      <c r="AO1284" s="5" t="s">
        <v>612</v>
      </c>
    </row>
    <row r="1285" spans="1:41" ht="14.25" x14ac:dyDescent="0.45">
      <c r="A1285" s="150">
        <v>2016</v>
      </c>
      <c r="B1285" s="5" t="s">
        <v>81</v>
      </c>
      <c r="C1285" s="5" t="s">
        <v>179</v>
      </c>
      <c r="D1285" s="5" t="s">
        <v>84</v>
      </c>
      <c r="E1285" s="5" t="s">
        <v>109</v>
      </c>
      <c r="F1285" s="5" t="s">
        <v>197</v>
      </c>
      <c r="G1285" s="5" t="s">
        <v>87</v>
      </c>
      <c r="H1285" s="5" t="s">
        <v>131</v>
      </c>
      <c r="I1285" s="150">
        <v>526.44451904296875</v>
      </c>
      <c r="J1285" s="150">
        <v>164.12078857421875</v>
      </c>
      <c r="K1285" s="150">
        <v>66.186454772949219</v>
      </c>
      <c r="L1285" s="150">
        <v>45.775184631347656</v>
      </c>
      <c r="M1285" s="150">
        <v>67.334915161132813</v>
      </c>
      <c r="N1285" s="150">
        <v>159.9183349609375</v>
      </c>
      <c r="O1285" s="150">
        <v>420.02627563476563</v>
      </c>
      <c r="P1285" s="150">
        <v>773.7122802734375</v>
      </c>
      <c r="Q1285" s="150">
        <v>197.28323364257813</v>
      </c>
      <c r="R1285" s="150">
        <v>1186.8851318359375</v>
      </c>
      <c r="S1285" s="150">
        <v>457.62612915039063</v>
      </c>
      <c r="T1285" s="150">
        <v>561.5833740234375</v>
      </c>
      <c r="U1285" s="150">
        <v>22.349353790283203</v>
      </c>
      <c r="V1285" s="150">
        <v>251.20527648925781</v>
      </c>
      <c r="W1285" s="150">
        <v>45.775184631347656</v>
      </c>
      <c r="X1285" s="150">
        <v>35.726974487304688</v>
      </c>
      <c r="Y1285" s="150">
        <v>5818.79736328125</v>
      </c>
      <c r="Z1285" s="150">
        <v>0</v>
      </c>
      <c r="AA1285" s="150">
        <v>4164.244140625</v>
      </c>
      <c r="AB1285" s="150">
        <v>0</v>
      </c>
      <c r="AC1285" s="150">
        <v>397.54971313476563</v>
      </c>
      <c r="AD1285" s="150">
        <v>1311.70751953125</v>
      </c>
      <c r="AE1285" s="150">
        <v>1.6155737638473511</v>
      </c>
      <c r="AF1285" s="150">
        <v>1717.36767578125</v>
      </c>
      <c r="AG1285" s="150">
        <v>6562.5986328125</v>
      </c>
      <c r="AH1285" s="150">
        <v>1375.351806640625</v>
      </c>
      <c r="AI1285" s="150">
        <v>505.78924560546875</v>
      </c>
      <c r="AJ1285" s="150">
        <v>2177.881103515625</v>
      </c>
      <c r="AK1285" s="150">
        <v>34.610504150390625</v>
      </c>
      <c r="AL1285" s="150">
        <v>29049.46484375</v>
      </c>
      <c r="AM1285" s="150">
        <v>24167.748046875</v>
      </c>
      <c r="AN1285" s="150">
        <v>4881.7177734375</v>
      </c>
      <c r="AO1285" s="5" t="s">
        <v>613</v>
      </c>
    </row>
    <row r="1286" spans="1:41" ht="14.25" x14ac:dyDescent="0.45">
      <c r="A1286" s="150">
        <v>2016</v>
      </c>
      <c r="B1286" s="5" t="s">
        <v>81</v>
      </c>
      <c r="C1286" s="5" t="s">
        <v>179</v>
      </c>
      <c r="D1286" s="5" t="s">
        <v>84</v>
      </c>
      <c r="E1286" s="5" t="s">
        <v>109</v>
      </c>
      <c r="F1286" s="5" t="s">
        <v>197</v>
      </c>
      <c r="G1286" s="5" t="s">
        <v>88</v>
      </c>
      <c r="H1286" s="5" t="s">
        <v>131</v>
      </c>
      <c r="I1286" s="150">
        <v>471.52674999999999</v>
      </c>
      <c r="J1286" s="150">
        <v>147</v>
      </c>
      <c r="K1286" s="150">
        <v>59.281999999999996</v>
      </c>
      <c r="L1286" s="150">
        <v>41</v>
      </c>
      <c r="M1286" s="150">
        <v>60.310660000000013</v>
      </c>
      <c r="N1286" s="150">
        <v>143.23594</v>
      </c>
      <c r="O1286" s="150">
        <v>376.20988899999998</v>
      </c>
      <c r="P1286" s="150">
        <v>693</v>
      </c>
      <c r="Q1286" s="150">
        <v>176.703</v>
      </c>
      <c r="R1286" s="150">
        <v>1063.071382911334</v>
      </c>
      <c r="S1286" s="150">
        <v>409.8874016528635</v>
      </c>
      <c r="T1286" s="150">
        <v>503</v>
      </c>
      <c r="U1286" s="150">
        <v>20.017910000000001</v>
      </c>
      <c r="V1286" s="150">
        <v>225</v>
      </c>
      <c r="W1286" s="150">
        <v>41</v>
      </c>
      <c r="X1286" s="150">
        <v>32</v>
      </c>
      <c r="Y1286" s="150">
        <v>5211.7910000000002</v>
      </c>
      <c r="Z1286" s="150">
        <v>0</v>
      </c>
      <c r="AA1286" s="150">
        <v>3729.8377685228652</v>
      </c>
      <c r="AB1286" s="150">
        <v>0</v>
      </c>
      <c r="AC1286" s="150">
        <v>356.07803000000013</v>
      </c>
      <c r="AD1286" s="150">
        <v>1174.8724999999999</v>
      </c>
      <c r="AE1286" s="150">
        <v>1.447039999999999</v>
      </c>
      <c r="AF1286" s="150">
        <v>1538.2149999999999</v>
      </c>
      <c r="AG1286" s="150">
        <v>5878</v>
      </c>
      <c r="AH1286" s="150">
        <v>1231.877629344119</v>
      </c>
      <c r="AI1286" s="150">
        <v>453.02621496699999</v>
      </c>
      <c r="AJ1286" s="150">
        <v>1950.6885400000001</v>
      </c>
      <c r="AK1286" s="150">
        <v>31</v>
      </c>
      <c r="AL1286" s="150">
        <v>26019.078125</v>
      </c>
      <c r="AM1286" s="150">
        <v>21646.61328125</v>
      </c>
      <c r="AN1286" s="150">
        <v>4372.46630859375</v>
      </c>
      <c r="AO1286" s="5" t="s">
        <v>615</v>
      </c>
    </row>
    <row r="1287" spans="1:41" ht="14.25" x14ac:dyDescent="0.45">
      <c r="A1287" s="150">
        <v>2016</v>
      </c>
      <c r="B1287" s="5" t="s">
        <v>81</v>
      </c>
      <c r="C1287" s="5" t="s">
        <v>179</v>
      </c>
      <c r="D1287" s="5" t="s">
        <v>84</v>
      </c>
      <c r="E1287" s="5" t="s">
        <v>109</v>
      </c>
      <c r="F1287" s="5" t="s">
        <v>200</v>
      </c>
      <c r="G1287" s="5" t="s">
        <v>87</v>
      </c>
      <c r="H1287" s="5" t="s">
        <v>131</v>
      </c>
      <c r="I1287" s="150">
        <v>95.208206176757813</v>
      </c>
      <c r="J1287" s="150">
        <v>181.98426818847656</v>
      </c>
      <c r="K1287" s="150">
        <v>163.00096130371094</v>
      </c>
      <c r="L1287" s="150">
        <v>2.232935905456543</v>
      </c>
      <c r="M1287" s="150">
        <v>27.015050888061523</v>
      </c>
      <c r="N1287" s="150">
        <v>0</v>
      </c>
      <c r="O1287" s="150">
        <v>125.74729156494141</v>
      </c>
      <c r="P1287" s="150">
        <v>609.59149169921875</v>
      </c>
      <c r="Q1287" s="150">
        <v>0</v>
      </c>
      <c r="R1287" s="150">
        <v>667.152587890625</v>
      </c>
      <c r="S1287" s="150">
        <v>220.03721618652344</v>
      </c>
      <c r="T1287" s="150">
        <v>8.9317436218261719</v>
      </c>
      <c r="U1287" s="150">
        <v>142.41256713867188</v>
      </c>
      <c r="V1287" s="150">
        <v>149.60670471191406</v>
      </c>
      <c r="W1287" s="150">
        <v>689.9771728515625</v>
      </c>
      <c r="X1287" s="150"/>
      <c r="Y1287" s="150">
        <v>3400.856201171875</v>
      </c>
      <c r="Z1287" s="150">
        <v>0</v>
      </c>
      <c r="AA1287" s="150">
        <v>1213.920654296875</v>
      </c>
      <c r="AB1287" s="150">
        <v>0</v>
      </c>
      <c r="AC1287" s="150">
        <v>364.76654052734375</v>
      </c>
      <c r="AD1287" s="150">
        <v>95.949256896972656</v>
      </c>
      <c r="AE1287" s="150">
        <v>0</v>
      </c>
      <c r="AF1287" s="150">
        <v>406.05825805664063</v>
      </c>
      <c r="AG1287" s="150">
        <v>7002.48681640625</v>
      </c>
      <c r="AH1287" s="150">
        <v>1209.7952880859375</v>
      </c>
      <c r="AI1287" s="150">
        <v>26.246793746948242</v>
      </c>
      <c r="AJ1287" s="150">
        <v>281.92266845703125</v>
      </c>
      <c r="AK1287" s="150">
        <v>109.41385650634766</v>
      </c>
      <c r="AL1287" s="150">
        <v>17194.3125</v>
      </c>
      <c r="AM1287" s="150">
        <v>14518.2001953125</v>
      </c>
      <c r="AN1287" s="150">
        <v>2676.11474609375</v>
      </c>
      <c r="AO1287" s="5" t="s">
        <v>616</v>
      </c>
    </row>
    <row r="1288" spans="1:41" ht="14.25" x14ac:dyDescent="0.45">
      <c r="A1288" s="150">
        <v>2016</v>
      </c>
      <c r="B1288" s="5" t="s">
        <v>81</v>
      </c>
      <c r="C1288" s="5" t="s">
        <v>179</v>
      </c>
      <c r="D1288" s="5" t="s">
        <v>84</v>
      </c>
      <c r="E1288" s="5" t="s">
        <v>109</v>
      </c>
      <c r="F1288" s="5" t="s">
        <v>200</v>
      </c>
      <c r="G1288" s="5" t="s">
        <v>88</v>
      </c>
      <c r="H1288" s="5" t="s">
        <v>131</v>
      </c>
      <c r="I1288" s="150">
        <v>85.276260000000008</v>
      </c>
      <c r="J1288" s="150">
        <v>163</v>
      </c>
      <c r="K1288" s="150">
        <v>145.99700000000001</v>
      </c>
      <c r="L1288" s="150">
        <v>2</v>
      </c>
      <c r="M1288" s="150">
        <v>24.19689</v>
      </c>
      <c r="N1288" s="150">
        <v>0</v>
      </c>
      <c r="O1288" s="150">
        <v>112.629561</v>
      </c>
      <c r="P1288" s="150">
        <v>546</v>
      </c>
      <c r="Q1288" s="150">
        <v>0</v>
      </c>
      <c r="R1288" s="150">
        <v>597.5564528482937</v>
      </c>
      <c r="S1288" s="150">
        <v>197.08333435980271</v>
      </c>
      <c r="T1288" s="150">
        <v>8</v>
      </c>
      <c r="U1288" s="150">
        <v>127.55634000000001</v>
      </c>
      <c r="V1288" s="150">
        <v>134</v>
      </c>
      <c r="W1288" s="150">
        <v>618</v>
      </c>
      <c r="X1288" s="150"/>
      <c r="Y1288" s="150">
        <v>3046.085</v>
      </c>
      <c r="Z1288" s="150">
        <v>0</v>
      </c>
      <c r="AA1288" s="150">
        <v>1087.2866098576189</v>
      </c>
      <c r="AB1288" s="150">
        <v>0</v>
      </c>
      <c r="AC1288" s="150">
        <v>326.71475999999979</v>
      </c>
      <c r="AD1288" s="150">
        <v>85.94</v>
      </c>
      <c r="AE1288" s="150">
        <v>0</v>
      </c>
      <c r="AF1288" s="150">
        <v>363.69900000000001</v>
      </c>
      <c r="AG1288" s="150">
        <v>6272</v>
      </c>
      <c r="AH1288" s="150">
        <v>1083.5916515528679</v>
      </c>
      <c r="AI1288" s="150">
        <v>23.508775620000002</v>
      </c>
      <c r="AJ1288" s="150">
        <v>252.51300000000009</v>
      </c>
      <c r="AK1288" s="150">
        <v>98</v>
      </c>
      <c r="AL1288" s="150">
        <v>15400.634765625</v>
      </c>
      <c r="AM1288" s="150">
        <v>13003.6875</v>
      </c>
      <c r="AN1288" s="150">
        <v>2396.947021484375</v>
      </c>
      <c r="AO1288" s="5" t="s">
        <v>618</v>
      </c>
    </row>
    <row r="1289" spans="1:41" ht="14.25" x14ac:dyDescent="0.45">
      <c r="A1289" s="150">
        <v>2016</v>
      </c>
      <c r="B1289" s="5" t="s">
        <v>81</v>
      </c>
      <c r="C1289" s="5" t="s">
        <v>179</v>
      </c>
      <c r="D1289" s="5" t="s">
        <v>84</v>
      </c>
      <c r="E1289" s="5" t="s">
        <v>109</v>
      </c>
      <c r="F1289" s="5" t="s">
        <v>203</v>
      </c>
      <c r="G1289" s="5" t="s">
        <v>87</v>
      </c>
      <c r="H1289" s="5" t="s">
        <v>131</v>
      </c>
      <c r="I1289" s="150">
        <v>27.831624984741211</v>
      </c>
      <c r="J1289" s="150">
        <v>127.27734375</v>
      </c>
      <c r="K1289" s="150">
        <v>71.338951110839844</v>
      </c>
      <c r="L1289" s="150">
        <v>227.75946044921875</v>
      </c>
      <c r="M1289" s="150">
        <v>5.192413330078125</v>
      </c>
      <c r="N1289" s="150">
        <v>615.903564453125</v>
      </c>
      <c r="O1289" s="150">
        <v>582.9189453125</v>
      </c>
      <c r="P1289" s="150">
        <v>446.587158203125</v>
      </c>
      <c r="Q1289" s="150">
        <v>0</v>
      </c>
      <c r="R1289" s="150">
        <v>0</v>
      </c>
      <c r="S1289" s="150">
        <v>277.11376953125</v>
      </c>
      <c r="T1289" s="150">
        <v>1958.2847900390625</v>
      </c>
      <c r="U1289" s="150">
        <v>0</v>
      </c>
      <c r="V1289" s="150">
        <v>1.1164679527282715</v>
      </c>
      <c r="W1289" s="150">
        <v>132.85968017578125</v>
      </c>
      <c r="X1289" s="150">
        <v>3119.411376953125</v>
      </c>
      <c r="Y1289" s="150">
        <v>1204.06494140625</v>
      </c>
      <c r="Z1289" s="150">
        <v>616.80389404296875</v>
      </c>
      <c r="AA1289" s="150">
        <v>5157.78369140625</v>
      </c>
      <c r="AB1289" s="150">
        <v>0</v>
      </c>
      <c r="AC1289" s="150">
        <v>124.25679779052734</v>
      </c>
      <c r="AD1289" s="150">
        <v>2266.474609375</v>
      </c>
      <c r="AE1289" s="150">
        <v>2067.48046875</v>
      </c>
      <c r="AF1289" s="150">
        <v>84.38934326171875</v>
      </c>
      <c r="AG1289" s="150">
        <v>1818.7261962890625</v>
      </c>
      <c r="AH1289" s="150">
        <v>69.318367004394531</v>
      </c>
      <c r="AI1289" s="150">
        <v>0</v>
      </c>
      <c r="AJ1289" s="150">
        <v>0</v>
      </c>
      <c r="AK1289" s="150">
        <v>331.59097290039063</v>
      </c>
      <c r="AL1289" s="150">
        <v>21334.486328125</v>
      </c>
      <c r="AM1289" s="150">
        <v>12519.9814453125</v>
      </c>
      <c r="AN1289" s="150">
        <v>8814.50390625</v>
      </c>
      <c r="AO1289" s="5" t="s">
        <v>619</v>
      </c>
    </row>
    <row r="1290" spans="1:41" ht="14.25" x14ac:dyDescent="0.45">
      <c r="A1290" s="150">
        <v>2016</v>
      </c>
      <c r="B1290" s="5" t="s">
        <v>81</v>
      </c>
      <c r="C1290" s="5" t="s">
        <v>179</v>
      </c>
      <c r="D1290" s="5" t="s">
        <v>84</v>
      </c>
      <c r="E1290" s="5" t="s">
        <v>109</v>
      </c>
      <c r="F1290" s="5" t="s">
        <v>203</v>
      </c>
      <c r="G1290" s="5" t="s">
        <v>88</v>
      </c>
      <c r="H1290" s="5" t="s">
        <v>131</v>
      </c>
      <c r="I1290" s="150">
        <v>24.928280000000001</v>
      </c>
      <c r="J1290" s="150">
        <v>114</v>
      </c>
      <c r="K1290" s="150">
        <v>63.896999999999998</v>
      </c>
      <c r="L1290" s="150">
        <v>204</v>
      </c>
      <c r="M1290" s="150">
        <v>4.6507500000000004</v>
      </c>
      <c r="N1290" s="150">
        <v>551.65359000000024</v>
      </c>
      <c r="O1290" s="150">
        <v>522.10989600000005</v>
      </c>
      <c r="P1290" s="150">
        <v>400</v>
      </c>
      <c r="Q1290" s="150">
        <v>0</v>
      </c>
      <c r="R1290" s="150">
        <v>0</v>
      </c>
      <c r="S1290" s="150">
        <v>248.2057525527089</v>
      </c>
      <c r="T1290" s="150">
        <v>1754</v>
      </c>
      <c r="U1290" s="150">
        <v>0</v>
      </c>
      <c r="V1290" s="150">
        <v>1</v>
      </c>
      <c r="W1290" s="150">
        <v>119</v>
      </c>
      <c r="X1290" s="150">
        <v>2794</v>
      </c>
      <c r="Y1290" s="150">
        <v>1078.4590000000001</v>
      </c>
      <c r="Z1290" s="150">
        <v>552.46</v>
      </c>
      <c r="AA1290" s="150">
        <v>4619.7329671368389</v>
      </c>
      <c r="AB1290" s="150">
        <v>0</v>
      </c>
      <c r="AC1290" s="150">
        <v>111.29455</v>
      </c>
      <c r="AD1290" s="150">
        <v>2030.04</v>
      </c>
      <c r="AE1290" s="150">
        <v>1851.804520000004</v>
      </c>
      <c r="AF1290" s="150">
        <v>75.585999999999999</v>
      </c>
      <c r="AG1290" s="150">
        <v>1629</v>
      </c>
      <c r="AH1290" s="150">
        <v>62.0871965693118</v>
      </c>
      <c r="AI1290" s="150">
        <v>0</v>
      </c>
      <c r="AJ1290" s="150">
        <v>0</v>
      </c>
      <c r="AK1290" s="150">
        <v>297</v>
      </c>
      <c r="AL1290" s="150">
        <v>19108.91015625</v>
      </c>
      <c r="AM1290" s="150">
        <v>11213.9189453125</v>
      </c>
      <c r="AN1290" s="150">
        <v>7894.99072265625</v>
      </c>
      <c r="AO1290" s="5" t="s">
        <v>621</v>
      </c>
    </row>
    <row r="1291" spans="1:41" ht="14.25" x14ac:dyDescent="0.45">
      <c r="A1291" s="150">
        <v>2016</v>
      </c>
      <c r="B1291" s="5" t="s">
        <v>81</v>
      </c>
      <c r="C1291" s="5" t="s">
        <v>179</v>
      </c>
      <c r="D1291" s="5" t="s">
        <v>84</v>
      </c>
      <c r="E1291" s="5" t="s">
        <v>109</v>
      </c>
      <c r="F1291" s="5" t="s">
        <v>206</v>
      </c>
      <c r="G1291" s="5" t="s">
        <v>87</v>
      </c>
      <c r="H1291" s="5" t="s">
        <v>131</v>
      </c>
      <c r="I1291" s="150">
        <v>1344.0025634765625</v>
      </c>
      <c r="J1291" s="150">
        <v>427.60720825195313</v>
      </c>
      <c r="K1291" s="150">
        <v>252.24583435058594</v>
      </c>
      <c r="L1291" s="150"/>
      <c r="M1291" s="150">
        <v>0</v>
      </c>
      <c r="N1291" s="150">
        <v>598.0103759765625</v>
      </c>
      <c r="O1291" s="150">
        <v>485.099609375</v>
      </c>
      <c r="P1291" s="150">
        <v>3364.364501953125</v>
      </c>
      <c r="Q1291" s="150">
        <v>1111.0340576171875</v>
      </c>
      <c r="R1291" s="150">
        <v>1170.944091796875</v>
      </c>
      <c r="S1291" s="150">
        <v>0</v>
      </c>
      <c r="T1291" s="150">
        <v>2747.627685546875</v>
      </c>
      <c r="U1291" s="150">
        <v>0</v>
      </c>
      <c r="V1291" s="150">
        <v>23.445825576782227</v>
      </c>
      <c r="W1291" s="150">
        <v>27.911697387695313</v>
      </c>
      <c r="X1291" s="150">
        <v>1280.5887451171875</v>
      </c>
      <c r="Y1291" s="150">
        <v>1590.4755859375</v>
      </c>
      <c r="Z1291" s="150">
        <v>963.44036865234375</v>
      </c>
      <c r="AA1291" s="150">
        <v>6281.4404296875</v>
      </c>
      <c r="AB1291" s="150">
        <v>0</v>
      </c>
      <c r="AC1291" s="150">
        <v>695.9365234375</v>
      </c>
      <c r="AD1291" s="150">
        <v>1643.9879150390625</v>
      </c>
      <c r="AE1291" s="150">
        <v>2495.875244140625</v>
      </c>
      <c r="AF1291" s="150">
        <v>4340.3974609375</v>
      </c>
      <c r="AG1291" s="150">
        <v>17689.318359375</v>
      </c>
      <c r="AH1291" s="150">
        <v>247.45411682128906</v>
      </c>
      <c r="AI1291" s="150">
        <v>0</v>
      </c>
      <c r="AJ1291" s="150">
        <v>6089.9267578125</v>
      </c>
      <c r="AK1291" s="150">
        <v>276.884033203125</v>
      </c>
      <c r="AL1291" s="150">
        <v>55148.01953125</v>
      </c>
      <c r="AM1291" s="150">
        <v>48186.22265625</v>
      </c>
      <c r="AN1291" s="150">
        <v>6961.7998046875</v>
      </c>
      <c r="AO1291" s="5" t="s">
        <v>623</v>
      </c>
    </row>
    <row r="1292" spans="1:41" ht="14.25" x14ac:dyDescent="0.45">
      <c r="A1292" s="150">
        <v>2016</v>
      </c>
      <c r="B1292" s="5" t="s">
        <v>81</v>
      </c>
      <c r="C1292" s="5" t="s">
        <v>179</v>
      </c>
      <c r="D1292" s="5" t="s">
        <v>84</v>
      </c>
      <c r="E1292" s="5" t="s">
        <v>109</v>
      </c>
      <c r="F1292" s="5" t="s">
        <v>206</v>
      </c>
      <c r="G1292" s="5" t="s">
        <v>88</v>
      </c>
      <c r="H1292" s="5" t="s">
        <v>131</v>
      </c>
      <c r="I1292" s="150">
        <v>1203.7986699999999</v>
      </c>
      <c r="J1292" s="150">
        <v>383</v>
      </c>
      <c r="K1292" s="150">
        <v>225.93199999999999</v>
      </c>
      <c r="L1292" s="150"/>
      <c r="M1292" s="150">
        <v>0</v>
      </c>
      <c r="N1292" s="150">
        <v>535.62702999999999</v>
      </c>
      <c r="O1292" s="150">
        <v>434.49488500000001</v>
      </c>
      <c r="P1292" s="150">
        <v>3013.4</v>
      </c>
      <c r="Q1292" s="150">
        <v>995.13300000000004</v>
      </c>
      <c r="R1292" s="150">
        <v>1048.793320795995</v>
      </c>
      <c r="S1292" s="150">
        <v>0</v>
      </c>
      <c r="T1292" s="150">
        <v>2461</v>
      </c>
      <c r="U1292" s="150">
        <v>0</v>
      </c>
      <c r="V1292" s="150">
        <v>21</v>
      </c>
      <c r="W1292" s="150">
        <v>25</v>
      </c>
      <c r="X1292" s="150">
        <v>1147</v>
      </c>
      <c r="Y1292" s="150">
        <v>1424.56</v>
      </c>
      <c r="Z1292" s="150">
        <v>862.93600000000004</v>
      </c>
      <c r="AA1292" s="150">
        <v>5626.1717925065914</v>
      </c>
      <c r="AB1292" s="150">
        <v>0</v>
      </c>
      <c r="AC1292" s="150">
        <v>623.33767000000012</v>
      </c>
      <c r="AD1292" s="150">
        <v>1472.49</v>
      </c>
      <c r="AE1292" s="150">
        <v>2235.5101200000131</v>
      </c>
      <c r="AF1292" s="150">
        <v>3887.6149999999998</v>
      </c>
      <c r="AG1292" s="150">
        <v>15844</v>
      </c>
      <c r="AH1292" s="150">
        <v>221.6401529434724</v>
      </c>
      <c r="AI1292" s="150">
        <v>0</v>
      </c>
      <c r="AJ1292" s="150">
        <v>5454.6363899999969</v>
      </c>
      <c r="AK1292" s="150">
        <v>248</v>
      </c>
      <c r="AL1292" s="150">
        <v>49395.07421875</v>
      </c>
      <c r="AM1292" s="150">
        <v>43159.51953125</v>
      </c>
      <c r="AN1292" s="150">
        <v>6235.55712890625</v>
      </c>
      <c r="AO1292" s="5" t="s">
        <v>624</v>
      </c>
    </row>
    <row r="1293" spans="1:41" ht="14.25" x14ac:dyDescent="0.45">
      <c r="A1293" s="150">
        <v>2016</v>
      </c>
      <c r="B1293" s="5" t="s">
        <v>81</v>
      </c>
      <c r="C1293" s="5" t="s">
        <v>179</v>
      </c>
      <c r="D1293" s="5" t="s">
        <v>84</v>
      </c>
      <c r="E1293" s="5" t="s">
        <v>25</v>
      </c>
      <c r="F1293" s="5" t="s">
        <v>236</v>
      </c>
      <c r="G1293" s="5" t="s">
        <v>87</v>
      </c>
      <c r="H1293" s="5" t="s">
        <v>131</v>
      </c>
      <c r="I1293" s="150">
        <v>1096.3582763671875</v>
      </c>
      <c r="J1293" s="150">
        <v>24.562294006347656</v>
      </c>
      <c r="K1293" s="150">
        <v>0</v>
      </c>
      <c r="L1293" s="150"/>
      <c r="M1293" s="150"/>
      <c r="N1293" s="150">
        <v>18.140371322631836</v>
      </c>
      <c r="O1293" s="150">
        <v>0</v>
      </c>
      <c r="P1293" s="150">
        <v>0</v>
      </c>
      <c r="Q1293" s="150"/>
      <c r="R1293" s="150">
        <v>0</v>
      </c>
      <c r="S1293" s="150"/>
      <c r="T1293" s="150"/>
      <c r="U1293" s="150">
        <v>29.438423156738281</v>
      </c>
      <c r="V1293" s="150">
        <v>32.377571105957031</v>
      </c>
      <c r="W1293" s="150">
        <v>1777.517333984375</v>
      </c>
      <c r="X1293" s="150"/>
      <c r="Y1293" s="150">
        <v>0</v>
      </c>
      <c r="Z1293" s="150">
        <v>0</v>
      </c>
      <c r="AA1293" s="150">
        <v>0</v>
      </c>
      <c r="AB1293" s="150">
        <v>0</v>
      </c>
      <c r="AC1293" s="150">
        <v>0</v>
      </c>
      <c r="AD1293" s="150">
        <v>825.38238525390625</v>
      </c>
      <c r="AE1293" s="150">
        <v>0</v>
      </c>
      <c r="AF1293" s="150">
        <v>18.602588653564453</v>
      </c>
      <c r="AG1293" s="150">
        <v>3464.39990234375</v>
      </c>
      <c r="AH1293" s="150">
        <v>252.95222473144531</v>
      </c>
      <c r="AI1293" s="150">
        <v>61.943973541259766</v>
      </c>
      <c r="AJ1293" s="150">
        <v>0</v>
      </c>
      <c r="AK1293" s="150"/>
      <c r="AL1293" s="150">
        <v>7601.67529296875</v>
      </c>
      <c r="AM1293" s="150">
        <v>4683.87939453125</v>
      </c>
      <c r="AN1293" s="150">
        <v>2917.7958984375</v>
      </c>
      <c r="AO1293" s="5" t="s">
        <v>663</v>
      </c>
    </row>
    <row r="1294" spans="1:41" ht="14.25" x14ac:dyDescent="0.45">
      <c r="A1294" s="150">
        <v>2016</v>
      </c>
      <c r="B1294" s="5" t="s">
        <v>81</v>
      </c>
      <c r="C1294" s="5" t="s">
        <v>179</v>
      </c>
      <c r="D1294" s="5" t="s">
        <v>84</v>
      </c>
      <c r="E1294" s="5" t="s">
        <v>25</v>
      </c>
      <c r="F1294" s="5" t="s">
        <v>236</v>
      </c>
      <c r="G1294" s="5" t="s">
        <v>88</v>
      </c>
      <c r="H1294" s="5" t="s">
        <v>131</v>
      </c>
      <c r="I1294" s="150">
        <v>981.98810064388067</v>
      </c>
      <c r="J1294" s="150">
        <v>22</v>
      </c>
      <c r="K1294" s="150">
        <v>0</v>
      </c>
      <c r="L1294" s="150"/>
      <c r="M1294" s="150"/>
      <c r="N1294" s="150">
        <v>16.248000000000001</v>
      </c>
      <c r="O1294" s="150">
        <v>0</v>
      </c>
      <c r="P1294" s="150">
        <v>0</v>
      </c>
      <c r="Q1294" s="150"/>
      <c r="R1294" s="150">
        <v>0</v>
      </c>
      <c r="S1294" s="150"/>
      <c r="T1294" s="150"/>
      <c r="U1294" s="150">
        <v>26.367460000000001</v>
      </c>
      <c r="V1294" s="150">
        <v>29</v>
      </c>
      <c r="W1294" s="150">
        <v>1592.0899707176829</v>
      </c>
      <c r="X1294" s="150"/>
      <c r="Y1294" s="150">
        <v>0</v>
      </c>
      <c r="Z1294" s="150">
        <v>0</v>
      </c>
      <c r="AA1294" s="150">
        <v>0</v>
      </c>
      <c r="AB1294" s="150">
        <v>0</v>
      </c>
      <c r="AC1294" s="150">
        <v>0</v>
      </c>
      <c r="AD1294" s="150">
        <v>739.28</v>
      </c>
      <c r="AE1294" s="150">
        <v>0</v>
      </c>
      <c r="AF1294" s="150">
        <v>16.661999999999999</v>
      </c>
      <c r="AG1294" s="150">
        <v>3103</v>
      </c>
      <c r="AH1294" s="150">
        <v>226.56469999999999</v>
      </c>
      <c r="AI1294" s="150">
        <v>55.482091330000003</v>
      </c>
      <c r="AJ1294" s="150">
        <v>0</v>
      </c>
      <c r="AK1294" s="150"/>
      <c r="AL1294" s="150">
        <v>6808.6826171875</v>
      </c>
      <c r="AM1294" s="150">
        <v>4195.265625</v>
      </c>
      <c r="AN1294" s="150">
        <v>2613.416748046875</v>
      </c>
      <c r="AO1294" s="5" t="s">
        <v>664</v>
      </c>
    </row>
    <row r="1295" spans="1:41" ht="14.25" x14ac:dyDescent="0.45">
      <c r="A1295" s="150">
        <v>2016</v>
      </c>
      <c r="B1295" s="5" t="s">
        <v>81</v>
      </c>
      <c r="C1295" s="5" t="s">
        <v>179</v>
      </c>
      <c r="D1295" s="5" t="s">
        <v>84</v>
      </c>
      <c r="E1295" s="5" t="s">
        <v>25</v>
      </c>
      <c r="F1295" s="5" t="s">
        <v>188</v>
      </c>
      <c r="G1295" s="5" t="s">
        <v>87</v>
      </c>
      <c r="H1295" s="5" t="s">
        <v>131</v>
      </c>
      <c r="I1295" s="150">
        <v>1047.5416259765625</v>
      </c>
      <c r="J1295" s="150">
        <v>1015.98583984375</v>
      </c>
      <c r="K1295" s="150"/>
      <c r="L1295" s="150">
        <v>37.959911346435547</v>
      </c>
      <c r="M1295" s="150">
        <v>1556.6217041015625</v>
      </c>
      <c r="N1295" s="150">
        <v>641.0931396484375</v>
      </c>
      <c r="O1295" s="150">
        <v>44.368160247802734</v>
      </c>
      <c r="P1295" s="150">
        <v>22.32935905456543</v>
      </c>
      <c r="Q1295" s="150">
        <v>0</v>
      </c>
      <c r="R1295" s="150">
        <v>11.612963676452637</v>
      </c>
      <c r="S1295" s="150">
        <v>1725.1875</v>
      </c>
      <c r="T1295" s="150"/>
      <c r="U1295" s="150">
        <v>0</v>
      </c>
      <c r="V1295" s="150">
        <v>60.289268493652344</v>
      </c>
      <c r="W1295" s="150">
        <v>292.51458740234375</v>
      </c>
      <c r="X1295" s="150"/>
      <c r="Y1295" s="150">
        <v>2315.82568359375</v>
      </c>
      <c r="Z1295" s="150">
        <v>1701.68017578125</v>
      </c>
      <c r="AA1295" s="150">
        <v>2558.21044921875</v>
      </c>
      <c r="AB1295" s="150">
        <v>0</v>
      </c>
      <c r="AC1295" s="150">
        <v>0</v>
      </c>
      <c r="AD1295" s="150">
        <v>172.82923889160156</v>
      </c>
      <c r="AE1295" s="150">
        <v>1105.7947998046875</v>
      </c>
      <c r="AF1295" s="150">
        <v>3100.33984375</v>
      </c>
      <c r="AG1295" s="150">
        <v>8031.8701171875</v>
      </c>
      <c r="AH1295" s="150">
        <v>1125.026123046875</v>
      </c>
      <c r="AI1295" s="150">
        <v>244.28141784667969</v>
      </c>
      <c r="AJ1295" s="150">
        <v>64.561721801757813</v>
      </c>
      <c r="AK1295" s="150"/>
      <c r="AL1295" s="150">
        <v>26875.923828125</v>
      </c>
      <c r="AM1295" s="150">
        <v>21715.095703125</v>
      </c>
      <c r="AN1295" s="150">
        <v>5160.82861328125</v>
      </c>
      <c r="AO1295" s="5" t="s">
        <v>665</v>
      </c>
    </row>
    <row r="1296" spans="1:41" ht="14.25" x14ac:dyDescent="0.45">
      <c r="A1296" s="150">
        <v>2016</v>
      </c>
      <c r="B1296" s="5" t="s">
        <v>81</v>
      </c>
      <c r="C1296" s="5" t="s">
        <v>179</v>
      </c>
      <c r="D1296" s="5" t="s">
        <v>84</v>
      </c>
      <c r="E1296" s="5" t="s">
        <v>25</v>
      </c>
      <c r="F1296" s="5" t="s">
        <v>188</v>
      </c>
      <c r="G1296" s="5" t="s">
        <v>88</v>
      </c>
      <c r="H1296" s="5" t="s">
        <v>131</v>
      </c>
      <c r="I1296" s="150">
        <v>938.26393999999971</v>
      </c>
      <c r="J1296" s="150">
        <v>910</v>
      </c>
      <c r="K1296" s="150"/>
      <c r="L1296" s="150">
        <v>34</v>
      </c>
      <c r="M1296" s="150">
        <v>1394.23776</v>
      </c>
      <c r="N1296" s="150">
        <v>574.21548000000018</v>
      </c>
      <c r="O1296" s="150">
        <v>39.739755000000002</v>
      </c>
      <c r="P1296" s="150">
        <v>20</v>
      </c>
      <c r="Q1296" s="150">
        <v>0</v>
      </c>
      <c r="R1296" s="150">
        <v>10.40152</v>
      </c>
      <c r="S1296" s="150">
        <v>1545.219033640383</v>
      </c>
      <c r="T1296" s="150"/>
      <c r="U1296" s="150">
        <v>0</v>
      </c>
      <c r="V1296" s="150">
        <v>54</v>
      </c>
      <c r="W1296" s="150">
        <v>262</v>
      </c>
      <c r="X1296" s="150"/>
      <c r="Y1296" s="150">
        <v>2074.2429999999999</v>
      </c>
      <c r="Z1296" s="150">
        <v>1524.164</v>
      </c>
      <c r="AA1296" s="150">
        <v>2291.3425711734299</v>
      </c>
      <c r="AB1296" s="150">
        <v>0</v>
      </c>
      <c r="AC1296" s="150">
        <v>0</v>
      </c>
      <c r="AD1296" s="150">
        <v>154.80000000000001</v>
      </c>
      <c r="AE1296" s="150">
        <v>990.44031999999993</v>
      </c>
      <c r="AF1296" s="150">
        <v>2776.9180000000001</v>
      </c>
      <c r="AG1296" s="150">
        <v>7194</v>
      </c>
      <c r="AH1296" s="150">
        <v>1007.665437201723</v>
      </c>
      <c r="AI1296" s="150">
        <v>218.798420075</v>
      </c>
      <c r="AJ1296" s="150">
        <v>57.826759999999993</v>
      </c>
      <c r="AK1296" s="150"/>
      <c r="AL1296" s="150">
        <v>24072.275390625</v>
      </c>
      <c r="AM1296" s="150">
        <v>19449.814453125</v>
      </c>
      <c r="AN1296" s="150">
        <v>4622.46044921875</v>
      </c>
      <c r="AO1296" s="5" t="s">
        <v>666</v>
      </c>
    </row>
    <row r="1297" spans="1:41" ht="14.25" x14ac:dyDescent="0.45">
      <c r="A1297" s="150">
        <v>2016</v>
      </c>
      <c r="B1297" s="5" t="s">
        <v>81</v>
      </c>
      <c r="C1297" s="5" t="s">
        <v>179</v>
      </c>
      <c r="D1297" s="5" t="s">
        <v>84</v>
      </c>
      <c r="E1297" s="5" t="s">
        <v>25</v>
      </c>
      <c r="F1297" s="5" t="s">
        <v>191</v>
      </c>
      <c r="G1297" s="5" t="s">
        <v>87</v>
      </c>
      <c r="H1297" s="5" t="s">
        <v>131</v>
      </c>
      <c r="I1297" s="150">
        <v>1048.7891845703125</v>
      </c>
      <c r="J1297" s="150">
        <v>453.28598022460938</v>
      </c>
      <c r="K1297" s="150">
        <v>1.2504440546035767</v>
      </c>
      <c r="L1297" s="150">
        <v>292.51458740234375</v>
      </c>
      <c r="M1297" s="150">
        <v>317.6541748046875</v>
      </c>
      <c r="N1297" s="150">
        <v>459.48995971679688</v>
      </c>
      <c r="O1297" s="150">
        <v>92.439605712890625</v>
      </c>
      <c r="P1297" s="150">
        <v>0</v>
      </c>
      <c r="Q1297" s="150">
        <v>0</v>
      </c>
      <c r="R1297" s="150">
        <v>4.3570609092712402</v>
      </c>
      <c r="S1297" s="150">
        <v>1202.90966796875</v>
      </c>
      <c r="T1297" s="150"/>
      <c r="U1297" s="150">
        <v>0</v>
      </c>
      <c r="V1297" s="150">
        <v>74.803352355957031</v>
      </c>
      <c r="W1297" s="150"/>
      <c r="X1297" s="150">
        <v>11.164679527282715</v>
      </c>
      <c r="Y1297" s="150">
        <v>669.0400390625</v>
      </c>
      <c r="Z1297" s="150">
        <v>1532.04296875</v>
      </c>
      <c r="AA1297" s="150">
        <v>6691.06396484375</v>
      </c>
      <c r="AB1297" s="150">
        <v>0</v>
      </c>
      <c r="AC1297" s="150">
        <v>0</v>
      </c>
      <c r="AD1297" s="150">
        <v>0</v>
      </c>
      <c r="AE1297" s="150">
        <v>411.88665771484375</v>
      </c>
      <c r="AF1297" s="150">
        <v>1561.16162109375</v>
      </c>
      <c r="AG1297" s="150">
        <v>333.82391357421875</v>
      </c>
      <c r="AH1297" s="150">
        <v>1340.9400634765625</v>
      </c>
      <c r="AI1297" s="150">
        <v>0</v>
      </c>
      <c r="AJ1297" s="150">
        <v>0</v>
      </c>
      <c r="AK1297" s="150"/>
      <c r="AL1297" s="150">
        <v>16498.619140625</v>
      </c>
      <c r="AM1297" s="150">
        <v>13532.259765625</v>
      </c>
      <c r="AN1297" s="150">
        <v>2966.358642578125</v>
      </c>
      <c r="AO1297" s="5" t="s">
        <v>667</v>
      </c>
    </row>
    <row r="1298" spans="1:41" ht="14.25" x14ac:dyDescent="0.45">
      <c r="A1298" s="150">
        <v>2016</v>
      </c>
      <c r="B1298" s="5" t="s">
        <v>81</v>
      </c>
      <c r="C1298" s="5" t="s">
        <v>179</v>
      </c>
      <c r="D1298" s="5" t="s">
        <v>84</v>
      </c>
      <c r="E1298" s="5" t="s">
        <v>25</v>
      </c>
      <c r="F1298" s="5" t="s">
        <v>191</v>
      </c>
      <c r="G1298" s="5" t="s">
        <v>88</v>
      </c>
      <c r="H1298" s="5" t="s">
        <v>131</v>
      </c>
      <c r="I1298" s="150">
        <v>939.38135</v>
      </c>
      <c r="J1298" s="150">
        <v>406</v>
      </c>
      <c r="K1298" s="150">
        <v>1.1200000000000001</v>
      </c>
      <c r="L1298" s="150">
        <v>262</v>
      </c>
      <c r="M1298" s="150">
        <v>284.51706000000001</v>
      </c>
      <c r="N1298" s="150">
        <v>411.55680000000001</v>
      </c>
      <c r="O1298" s="150">
        <v>82.796471999999994</v>
      </c>
      <c r="P1298" s="150">
        <v>0</v>
      </c>
      <c r="Q1298" s="150">
        <v>0</v>
      </c>
      <c r="R1298" s="150">
        <v>3.9025400000000001</v>
      </c>
      <c r="S1298" s="150">
        <v>1077.4243217111009</v>
      </c>
      <c r="T1298" s="150"/>
      <c r="U1298" s="150">
        <v>0</v>
      </c>
      <c r="V1298" s="150">
        <v>67</v>
      </c>
      <c r="W1298" s="150"/>
      <c r="X1298" s="150">
        <v>10</v>
      </c>
      <c r="Y1298" s="150">
        <v>599.24699999999996</v>
      </c>
      <c r="Z1298" s="150">
        <v>1372.223</v>
      </c>
      <c r="AA1298" s="150">
        <v>5993.0643919233189</v>
      </c>
      <c r="AB1298" s="150">
        <v>0</v>
      </c>
      <c r="AC1298" s="150">
        <v>0</v>
      </c>
      <c r="AD1298" s="150">
        <v>0</v>
      </c>
      <c r="AE1298" s="150">
        <v>368.91936999999979</v>
      </c>
      <c r="AF1298" s="150">
        <v>1398.3040000000001</v>
      </c>
      <c r="AG1298" s="150">
        <v>299</v>
      </c>
      <c r="AH1298" s="150">
        <v>1201.0556198292511</v>
      </c>
      <c r="AI1298" s="150">
        <v>0</v>
      </c>
      <c r="AJ1298" s="150">
        <v>0</v>
      </c>
      <c r="AK1298" s="150"/>
      <c r="AL1298" s="150">
        <v>14777.5107421875</v>
      </c>
      <c r="AM1298" s="150">
        <v>12120.59765625</v>
      </c>
      <c r="AN1298" s="150">
        <v>2656.91357421875</v>
      </c>
      <c r="AO1298" s="5" t="s">
        <v>668</v>
      </c>
    </row>
    <row r="1299" spans="1:41" ht="14.25" x14ac:dyDescent="0.45">
      <c r="A1299" s="150">
        <v>2016</v>
      </c>
      <c r="B1299" s="5" t="s">
        <v>81</v>
      </c>
      <c r="C1299" s="5" t="s">
        <v>179</v>
      </c>
      <c r="D1299" s="5" t="s">
        <v>84</v>
      </c>
      <c r="E1299" s="5" t="s">
        <v>25</v>
      </c>
      <c r="F1299" s="5" t="s">
        <v>194</v>
      </c>
      <c r="G1299" s="5" t="s">
        <v>87</v>
      </c>
      <c r="H1299" s="5" t="s">
        <v>131</v>
      </c>
      <c r="I1299" s="150">
        <v>158.39718627929688</v>
      </c>
      <c r="J1299" s="150">
        <v>187.56660461425781</v>
      </c>
      <c r="K1299" s="150">
        <v>19.72575569152832</v>
      </c>
      <c r="L1299" s="150">
        <v>50.241058349609375</v>
      </c>
      <c r="M1299" s="150">
        <v>47.370773315429688</v>
      </c>
      <c r="N1299" s="150">
        <v>3174.83984375</v>
      </c>
      <c r="O1299" s="150">
        <v>228.00468444824219</v>
      </c>
      <c r="P1299" s="150">
        <v>0</v>
      </c>
      <c r="Q1299" s="150">
        <v>0</v>
      </c>
      <c r="R1299" s="150">
        <v>103.91380310058594</v>
      </c>
      <c r="S1299" s="150">
        <v>2003.08056640625</v>
      </c>
      <c r="T1299" s="150"/>
      <c r="U1299" s="150">
        <v>-0.231477290391922</v>
      </c>
      <c r="V1299" s="150">
        <v>106.064453125</v>
      </c>
      <c r="W1299" s="150">
        <v>329.3580322265625</v>
      </c>
      <c r="X1299" s="150"/>
      <c r="Y1299" s="150">
        <v>0</v>
      </c>
      <c r="Z1299" s="150">
        <v>567.93829345703125</v>
      </c>
      <c r="AA1299" s="150">
        <v>659.51983642578125</v>
      </c>
      <c r="AB1299" s="150">
        <v>252.63243103027344</v>
      </c>
      <c r="AC1299" s="150">
        <v>0</v>
      </c>
      <c r="AD1299" s="150">
        <v>0</v>
      </c>
      <c r="AE1299" s="150">
        <v>86.114921569824219</v>
      </c>
      <c r="AF1299" s="150">
        <v>139.14315795898438</v>
      </c>
      <c r="AG1299" s="150">
        <v>1805.32861328125</v>
      </c>
      <c r="AH1299" s="150">
        <v>576.41778564453125</v>
      </c>
      <c r="AI1299" s="150">
        <v>156.94297790527344</v>
      </c>
      <c r="AJ1299" s="150">
        <v>28.374429702758789</v>
      </c>
      <c r="AK1299" s="150">
        <v>310.37808227539063</v>
      </c>
      <c r="AL1299" s="150">
        <v>10991.12109375</v>
      </c>
      <c r="AM1299" s="150">
        <v>7067.2109375</v>
      </c>
      <c r="AN1299" s="150">
        <v>3923.91064453125</v>
      </c>
      <c r="AO1299" s="5" t="s">
        <v>669</v>
      </c>
    </row>
    <row r="1300" spans="1:41" ht="14.25" x14ac:dyDescent="0.45">
      <c r="A1300" s="150">
        <v>2016</v>
      </c>
      <c r="B1300" s="5" t="s">
        <v>81</v>
      </c>
      <c r="C1300" s="5" t="s">
        <v>179</v>
      </c>
      <c r="D1300" s="5" t="s">
        <v>84</v>
      </c>
      <c r="E1300" s="5" t="s">
        <v>25</v>
      </c>
      <c r="F1300" s="5" t="s">
        <v>194</v>
      </c>
      <c r="G1300" s="5" t="s">
        <v>88</v>
      </c>
      <c r="H1300" s="5" t="s">
        <v>131</v>
      </c>
      <c r="I1300" s="150">
        <v>141.87347</v>
      </c>
      <c r="J1300" s="150">
        <v>168</v>
      </c>
      <c r="K1300" s="150">
        <v>17.667999999999999</v>
      </c>
      <c r="L1300" s="150">
        <v>45</v>
      </c>
      <c r="M1300" s="150">
        <v>42.429139999999997</v>
      </c>
      <c r="N1300" s="150">
        <v>2843.6463549999989</v>
      </c>
      <c r="O1300" s="150">
        <v>204.21964199999999</v>
      </c>
      <c r="P1300" s="150">
        <v>0</v>
      </c>
      <c r="Q1300" s="150">
        <v>0</v>
      </c>
      <c r="R1300" s="150">
        <v>93.073699999999988</v>
      </c>
      <c r="S1300" s="150">
        <v>1794.12283933187</v>
      </c>
      <c r="T1300" s="150"/>
      <c r="U1300" s="150">
        <v>-0.20733000000000901</v>
      </c>
      <c r="V1300" s="150">
        <v>95</v>
      </c>
      <c r="W1300" s="150">
        <v>295</v>
      </c>
      <c r="X1300" s="150"/>
      <c r="Y1300" s="150">
        <v>0</v>
      </c>
      <c r="Z1300" s="150">
        <v>508.69200000000001</v>
      </c>
      <c r="AA1300" s="150">
        <v>590.71991429206332</v>
      </c>
      <c r="AB1300" s="150">
        <v>226.27826999999999</v>
      </c>
      <c r="AC1300" s="150">
        <v>0</v>
      </c>
      <c r="AD1300" s="150">
        <v>0</v>
      </c>
      <c r="AE1300" s="150">
        <v>77.131570000000082</v>
      </c>
      <c r="AF1300" s="150">
        <v>124.628</v>
      </c>
      <c r="AG1300" s="150">
        <v>1617</v>
      </c>
      <c r="AH1300" s="150">
        <v>516.28689646359817</v>
      </c>
      <c r="AI1300" s="150">
        <v>140.57096208623079</v>
      </c>
      <c r="AJ1300" s="150">
        <v>25.414459999999998</v>
      </c>
      <c r="AK1300" s="150">
        <v>278</v>
      </c>
      <c r="AL1300" s="150">
        <v>9844.5478515625</v>
      </c>
      <c r="AM1300" s="150">
        <v>6329.9716796875</v>
      </c>
      <c r="AN1300" s="150">
        <v>3514.575927734375</v>
      </c>
      <c r="AO1300" s="5" t="s">
        <v>670</v>
      </c>
    </row>
    <row r="1301" spans="1:41" ht="14.25" x14ac:dyDescent="0.45">
      <c r="A1301" s="150">
        <v>2016</v>
      </c>
      <c r="B1301" s="5" t="s">
        <v>81</v>
      </c>
      <c r="C1301" s="5" t="s">
        <v>179</v>
      </c>
      <c r="D1301" s="5" t="s">
        <v>84</v>
      </c>
      <c r="E1301" s="5" t="s">
        <v>25</v>
      </c>
      <c r="F1301" s="5" t="s">
        <v>197</v>
      </c>
      <c r="G1301" s="5" t="s">
        <v>87</v>
      </c>
      <c r="H1301" s="5" t="s">
        <v>131</v>
      </c>
      <c r="I1301" s="150">
        <v>741.369140625</v>
      </c>
      <c r="J1301" s="150">
        <v>259.02056884765625</v>
      </c>
      <c r="K1301" s="150"/>
      <c r="L1301" s="150">
        <v>4.4658718109130859</v>
      </c>
      <c r="M1301" s="150">
        <v>0</v>
      </c>
      <c r="N1301" s="150">
        <v>316.35964965820313</v>
      </c>
      <c r="O1301" s="150">
        <v>0</v>
      </c>
      <c r="P1301" s="150">
        <v>0</v>
      </c>
      <c r="Q1301" s="150">
        <v>0</v>
      </c>
      <c r="R1301" s="150">
        <v>50.81573486328125</v>
      </c>
      <c r="S1301" s="150">
        <v>511.60818481445313</v>
      </c>
      <c r="T1301" s="150"/>
      <c r="U1301" s="150">
        <v>0</v>
      </c>
      <c r="V1301" s="150">
        <v>140.67495727539063</v>
      </c>
      <c r="W1301" s="150">
        <v>0</v>
      </c>
      <c r="X1301" s="150">
        <v>54.706928253173828</v>
      </c>
      <c r="Y1301" s="150">
        <v>370.0186767578125</v>
      </c>
      <c r="Z1301" s="150">
        <v>1150.9857177734375</v>
      </c>
      <c r="AA1301" s="150">
        <v>55.316658020019531</v>
      </c>
      <c r="AB1301" s="150">
        <v>0</v>
      </c>
      <c r="AC1301" s="150">
        <v>89.601516723632813</v>
      </c>
      <c r="AD1301" s="150">
        <v>0</v>
      </c>
      <c r="AE1301" s="150">
        <v>0</v>
      </c>
      <c r="AF1301" s="150">
        <v>78.351486206054688</v>
      </c>
      <c r="AG1301" s="150">
        <v>1038.315185546875</v>
      </c>
      <c r="AH1301" s="150">
        <v>0</v>
      </c>
      <c r="AI1301" s="150">
        <v>244.62757873535156</v>
      </c>
      <c r="AJ1301" s="150">
        <v>0</v>
      </c>
      <c r="AK1301" s="150"/>
      <c r="AL1301" s="150">
        <v>5106.23779296875</v>
      </c>
      <c r="AM1301" s="150">
        <v>4295.29541015625</v>
      </c>
      <c r="AN1301" s="150">
        <v>810.94268798828125</v>
      </c>
      <c r="AO1301" s="5" t="s">
        <v>671</v>
      </c>
    </row>
    <row r="1302" spans="1:41" ht="14.25" x14ac:dyDescent="0.45">
      <c r="A1302" s="150">
        <v>2016</v>
      </c>
      <c r="B1302" s="5" t="s">
        <v>81</v>
      </c>
      <c r="C1302" s="5" t="s">
        <v>179</v>
      </c>
      <c r="D1302" s="5" t="s">
        <v>84</v>
      </c>
      <c r="E1302" s="5" t="s">
        <v>25</v>
      </c>
      <c r="F1302" s="5" t="s">
        <v>197</v>
      </c>
      <c r="G1302" s="5" t="s">
        <v>88</v>
      </c>
      <c r="H1302" s="5" t="s">
        <v>131</v>
      </c>
      <c r="I1302" s="150">
        <v>664.03082999999992</v>
      </c>
      <c r="J1302" s="150">
        <v>232</v>
      </c>
      <c r="K1302" s="150"/>
      <c r="L1302" s="150">
        <v>4</v>
      </c>
      <c r="M1302" s="150">
        <v>0</v>
      </c>
      <c r="N1302" s="150">
        <v>283.3575899999999</v>
      </c>
      <c r="O1302" s="150">
        <v>0</v>
      </c>
      <c r="P1302" s="150">
        <v>0</v>
      </c>
      <c r="Q1302" s="150">
        <v>0</v>
      </c>
      <c r="R1302" s="150">
        <v>45.51473</v>
      </c>
      <c r="S1302" s="150">
        <v>458.23814947550528</v>
      </c>
      <c r="T1302" s="150"/>
      <c r="U1302" s="150">
        <v>0</v>
      </c>
      <c r="V1302" s="150">
        <v>126</v>
      </c>
      <c r="W1302" s="150">
        <v>0</v>
      </c>
      <c r="X1302" s="150">
        <v>49</v>
      </c>
      <c r="Y1302" s="150">
        <v>331.41899999999998</v>
      </c>
      <c r="Z1302" s="150">
        <v>1030.9169999999999</v>
      </c>
      <c r="AA1302" s="150">
        <v>49.546125146578362</v>
      </c>
      <c r="AB1302" s="150">
        <v>0</v>
      </c>
      <c r="AC1302" s="150">
        <v>80.254449999999977</v>
      </c>
      <c r="AD1302" s="150">
        <v>0</v>
      </c>
      <c r="AE1302" s="150">
        <v>0</v>
      </c>
      <c r="AF1302" s="150">
        <v>70.177999999999997</v>
      </c>
      <c r="AG1302" s="150">
        <v>930</v>
      </c>
      <c r="AH1302" s="150">
        <v>0</v>
      </c>
      <c r="AI1302" s="150">
        <v>219.10847133999999</v>
      </c>
      <c r="AJ1302" s="150">
        <v>0</v>
      </c>
      <c r="AK1302" s="150"/>
      <c r="AL1302" s="150">
        <v>4573.564453125</v>
      </c>
      <c r="AM1302" s="150">
        <v>3847.2177734375</v>
      </c>
      <c r="AN1302" s="150">
        <v>726.34661865234375</v>
      </c>
      <c r="AO1302" s="5" t="s">
        <v>672</v>
      </c>
    </row>
    <row r="1303" spans="1:41" ht="14.25" x14ac:dyDescent="0.45">
      <c r="A1303" s="150">
        <v>2016</v>
      </c>
      <c r="B1303" s="5" t="s">
        <v>81</v>
      </c>
      <c r="C1303" s="5" t="s">
        <v>179</v>
      </c>
      <c r="D1303" s="5" t="s">
        <v>84</v>
      </c>
      <c r="E1303" s="5" t="s">
        <v>25</v>
      </c>
      <c r="F1303" s="5" t="s">
        <v>200</v>
      </c>
      <c r="G1303" s="5" t="s">
        <v>87</v>
      </c>
      <c r="H1303" s="5" t="s">
        <v>131</v>
      </c>
      <c r="I1303" s="150">
        <v>57.160423278808594</v>
      </c>
      <c r="J1303" s="150">
        <v>194.26542663574219</v>
      </c>
      <c r="K1303" s="150"/>
      <c r="L1303" s="150"/>
      <c r="M1303" s="150">
        <v>1.7230895757675171</v>
      </c>
      <c r="N1303" s="150">
        <v>5.1093258857727051</v>
      </c>
      <c r="O1303" s="150">
        <v>0</v>
      </c>
      <c r="P1303" s="150">
        <v>0</v>
      </c>
      <c r="Q1303" s="150">
        <v>0</v>
      </c>
      <c r="R1303" s="150">
        <v>2.1125359535217285</v>
      </c>
      <c r="S1303" s="150">
        <v>500.88409423828125</v>
      </c>
      <c r="T1303" s="150"/>
      <c r="U1303" s="150">
        <v>0</v>
      </c>
      <c r="V1303" s="150">
        <v>11.164679527282715</v>
      </c>
      <c r="W1303" s="150">
        <v>20.09642219543457</v>
      </c>
      <c r="X1303" s="150">
        <v>0</v>
      </c>
      <c r="Y1303" s="150">
        <v>1113.0380859375</v>
      </c>
      <c r="Z1303" s="150">
        <v>38.057041168212891</v>
      </c>
      <c r="AA1303" s="150">
        <v>3084.50146484375</v>
      </c>
      <c r="AB1303" s="150">
        <v>0</v>
      </c>
      <c r="AC1303" s="150">
        <v>0</v>
      </c>
      <c r="AD1303" s="150">
        <v>0</v>
      </c>
      <c r="AE1303" s="150">
        <v>501.03961181640625</v>
      </c>
      <c r="AF1303" s="150">
        <v>202.36538696289063</v>
      </c>
      <c r="AG1303" s="150">
        <v>1484.90234375</v>
      </c>
      <c r="AH1303" s="150">
        <v>2401.232421875</v>
      </c>
      <c r="AI1303" s="150">
        <v>195.69094848632813</v>
      </c>
      <c r="AJ1303" s="150">
        <v>0</v>
      </c>
      <c r="AK1303" s="150"/>
      <c r="AL1303" s="150">
        <v>9813.34375</v>
      </c>
      <c r="AM1303" s="150">
        <v>6693.71630859375</v>
      </c>
      <c r="AN1303" s="150">
        <v>3119.626953125</v>
      </c>
      <c r="AO1303" s="5" t="s">
        <v>673</v>
      </c>
    </row>
    <row r="1304" spans="1:41" ht="14.25" x14ac:dyDescent="0.45">
      <c r="A1304" s="150">
        <v>2016</v>
      </c>
      <c r="B1304" s="5" t="s">
        <v>81</v>
      </c>
      <c r="C1304" s="5" t="s">
        <v>179</v>
      </c>
      <c r="D1304" s="5" t="s">
        <v>84</v>
      </c>
      <c r="E1304" s="5" t="s">
        <v>25</v>
      </c>
      <c r="F1304" s="5" t="s">
        <v>200</v>
      </c>
      <c r="G1304" s="5" t="s">
        <v>88</v>
      </c>
      <c r="H1304" s="5" t="s">
        <v>131</v>
      </c>
      <c r="I1304" s="150">
        <v>51.197549999999993</v>
      </c>
      <c r="J1304" s="150">
        <v>174</v>
      </c>
      <c r="K1304" s="150"/>
      <c r="L1304" s="150"/>
      <c r="M1304" s="150">
        <v>1.5433399999999999</v>
      </c>
      <c r="N1304" s="150">
        <v>4.5763300000000022</v>
      </c>
      <c r="O1304" s="150">
        <v>0</v>
      </c>
      <c r="P1304" s="150">
        <v>0</v>
      </c>
      <c r="Q1304" s="150">
        <v>0</v>
      </c>
      <c r="R1304" s="150">
        <v>1.8921600000000469</v>
      </c>
      <c r="S1304" s="150">
        <v>448.63275907639093</v>
      </c>
      <c r="T1304" s="150"/>
      <c r="U1304" s="150">
        <v>0</v>
      </c>
      <c r="V1304" s="150">
        <v>10</v>
      </c>
      <c r="W1304" s="150">
        <v>18</v>
      </c>
      <c r="X1304" s="150">
        <v>0</v>
      </c>
      <c r="Y1304" s="150">
        <v>996.928</v>
      </c>
      <c r="Z1304" s="150">
        <v>34.087000000000003</v>
      </c>
      <c r="AA1304" s="150">
        <v>2762.7318463724332</v>
      </c>
      <c r="AB1304" s="150">
        <v>0</v>
      </c>
      <c r="AC1304" s="150">
        <v>0</v>
      </c>
      <c r="AD1304" s="150">
        <v>0</v>
      </c>
      <c r="AE1304" s="150">
        <v>448.77204999999992</v>
      </c>
      <c r="AF1304" s="150">
        <v>181.255</v>
      </c>
      <c r="AG1304" s="150">
        <v>1330</v>
      </c>
      <c r="AH1304" s="150">
        <v>2150.7401224853529</v>
      </c>
      <c r="AI1304" s="150">
        <v>175.27682629</v>
      </c>
      <c r="AJ1304" s="150">
        <v>0</v>
      </c>
      <c r="AK1304" s="150"/>
      <c r="AL1304" s="150">
        <v>8789.6318359375</v>
      </c>
      <c r="AM1304" s="150">
        <v>5995.43994140625</v>
      </c>
      <c r="AN1304" s="150">
        <v>2794.193115234375</v>
      </c>
      <c r="AO1304" s="5" t="s">
        <v>674</v>
      </c>
    </row>
    <row r="1305" spans="1:41" ht="14.25" x14ac:dyDescent="0.45">
      <c r="A1305" s="150">
        <v>2016</v>
      </c>
      <c r="B1305" s="5" t="s">
        <v>81</v>
      </c>
      <c r="C1305" s="5" t="s">
        <v>179</v>
      </c>
      <c r="D1305" s="5" t="s">
        <v>84</v>
      </c>
      <c r="E1305" s="5" t="s">
        <v>25</v>
      </c>
      <c r="F1305" s="5" t="s">
        <v>203</v>
      </c>
      <c r="G1305" s="5" t="s">
        <v>87</v>
      </c>
      <c r="H1305" s="5" t="s">
        <v>131</v>
      </c>
      <c r="I1305" s="150">
        <v>57.883625030517578</v>
      </c>
      <c r="J1305" s="150">
        <v>552.651611328125</v>
      </c>
      <c r="K1305" s="150"/>
      <c r="L1305" s="150">
        <v>27.911697387695313</v>
      </c>
      <c r="M1305" s="150">
        <v>1333.725341796875</v>
      </c>
      <c r="N1305" s="150">
        <v>0</v>
      </c>
      <c r="O1305" s="150">
        <v>7.5160622596740723</v>
      </c>
      <c r="P1305" s="150">
        <v>0</v>
      </c>
      <c r="Q1305" s="150">
        <v>968.808349609375</v>
      </c>
      <c r="R1305" s="150">
        <v>0</v>
      </c>
      <c r="S1305" s="150">
        <v>2924.8642578125</v>
      </c>
      <c r="T1305" s="150"/>
      <c r="U1305" s="150">
        <v>17.099454879760742</v>
      </c>
      <c r="V1305" s="150">
        <v>0</v>
      </c>
      <c r="W1305" s="150">
        <v>3941.1318359375</v>
      </c>
      <c r="X1305" s="150">
        <v>1529.56103515625</v>
      </c>
      <c r="Y1305" s="150">
        <v>28935.54296875</v>
      </c>
      <c r="Z1305" s="150">
        <v>1024.4307861328125</v>
      </c>
      <c r="AA1305" s="150">
        <v>5846.7958984375</v>
      </c>
      <c r="AB1305" s="150">
        <v>0</v>
      </c>
      <c r="AC1305" s="150">
        <v>0</v>
      </c>
      <c r="AD1305" s="150">
        <v>1797.837158203125</v>
      </c>
      <c r="AE1305" s="150">
        <v>941.80584716796875</v>
      </c>
      <c r="AF1305" s="150"/>
      <c r="AG1305" s="150">
        <v>3823.902587890625</v>
      </c>
      <c r="AH1305" s="150">
        <v>0</v>
      </c>
      <c r="AI1305" s="150">
        <v>0</v>
      </c>
      <c r="AJ1305" s="150">
        <v>150.90681457519531</v>
      </c>
      <c r="AK1305" s="150"/>
      <c r="AL1305" s="150">
        <v>53882.37109375</v>
      </c>
      <c r="AM1305" s="150">
        <v>42347.73828125</v>
      </c>
      <c r="AN1305" s="150">
        <v>11534.6357421875</v>
      </c>
      <c r="AO1305" s="5" t="s">
        <v>675</v>
      </c>
    </row>
    <row r="1306" spans="1:41" ht="14.25" x14ac:dyDescent="0.45">
      <c r="A1306" s="150">
        <v>2016</v>
      </c>
      <c r="B1306" s="5" t="s">
        <v>81</v>
      </c>
      <c r="C1306" s="5" t="s">
        <v>179</v>
      </c>
      <c r="D1306" s="5" t="s">
        <v>84</v>
      </c>
      <c r="E1306" s="5" t="s">
        <v>25</v>
      </c>
      <c r="F1306" s="5" t="s">
        <v>203</v>
      </c>
      <c r="G1306" s="5" t="s">
        <v>88</v>
      </c>
      <c r="H1306" s="5" t="s">
        <v>131</v>
      </c>
      <c r="I1306" s="150">
        <v>51.845309999999998</v>
      </c>
      <c r="J1306" s="150">
        <v>495</v>
      </c>
      <c r="K1306" s="150"/>
      <c r="L1306" s="150">
        <v>25</v>
      </c>
      <c r="M1306" s="150">
        <v>1194.5934999999999</v>
      </c>
      <c r="N1306" s="150">
        <v>0</v>
      </c>
      <c r="O1306" s="150">
        <v>6.7320000000000002</v>
      </c>
      <c r="P1306" s="150">
        <v>0</v>
      </c>
      <c r="Q1306" s="150">
        <v>867.74400000000003</v>
      </c>
      <c r="R1306" s="150">
        <v>0</v>
      </c>
      <c r="S1306" s="150">
        <v>2619.7476981182472</v>
      </c>
      <c r="T1306" s="150"/>
      <c r="U1306" s="150">
        <v>15.315670000000001</v>
      </c>
      <c r="V1306" s="150">
        <v>0</v>
      </c>
      <c r="W1306" s="150">
        <v>3530</v>
      </c>
      <c r="X1306" s="150">
        <v>1370</v>
      </c>
      <c r="Y1306" s="150">
        <v>25917.040000000001</v>
      </c>
      <c r="Z1306" s="150">
        <v>917.56399999999996</v>
      </c>
      <c r="AA1306" s="150">
        <v>5236.8686745977302</v>
      </c>
      <c r="AB1306" s="150">
        <v>0</v>
      </c>
      <c r="AC1306" s="150">
        <v>0</v>
      </c>
      <c r="AD1306" s="150">
        <v>1610.29</v>
      </c>
      <c r="AE1306" s="150">
        <v>843.55837000000508</v>
      </c>
      <c r="AF1306" s="150"/>
      <c r="AG1306" s="150">
        <v>3425</v>
      </c>
      <c r="AH1306" s="150">
        <v>0</v>
      </c>
      <c r="AI1306" s="150">
        <v>0</v>
      </c>
      <c r="AJ1306" s="150">
        <v>135.16449</v>
      </c>
      <c r="AK1306" s="150"/>
      <c r="AL1306" s="150">
        <v>48261.4609375</v>
      </c>
      <c r="AM1306" s="150">
        <v>37930.1015625</v>
      </c>
      <c r="AN1306" s="150">
        <v>10331.36328125</v>
      </c>
      <c r="AO1306" s="5" t="s">
        <v>676</v>
      </c>
    </row>
    <row r="1307" spans="1:41" ht="14.25" x14ac:dyDescent="0.45">
      <c r="A1307" s="150">
        <v>2016</v>
      </c>
      <c r="B1307" s="5" t="s">
        <v>81</v>
      </c>
      <c r="C1307" s="5" t="s">
        <v>179</v>
      </c>
      <c r="D1307" s="5" t="s">
        <v>84</v>
      </c>
      <c r="E1307" s="5" t="s">
        <v>25</v>
      </c>
      <c r="F1307" s="5" t="s">
        <v>237</v>
      </c>
      <c r="G1307" s="5" t="s">
        <v>87</v>
      </c>
      <c r="H1307" s="5" t="s">
        <v>131</v>
      </c>
      <c r="I1307" s="150">
        <v>3438.136474609375</v>
      </c>
      <c r="J1307" s="150">
        <v>10025.8818359375</v>
      </c>
      <c r="K1307" s="150">
        <v>20.976200103759766</v>
      </c>
      <c r="L1307" s="150">
        <v>413.0931396484375</v>
      </c>
      <c r="M1307" s="150">
        <v>3694.170654296875</v>
      </c>
      <c r="N1307" s="150">
        <v>5404.89697265625</v>
      </c>
      <c r="O1307" s="150">
        <v>372.32852172851563</v>
      </c>
      <c r="P1307" s="150">
        <v>22.32935905456543</v>
      </c>
      <c r="Q1307" s="150">
        <v>3359.451904296875</v>
      </c>
      <c r="R1307" s="150">
        <v>260.73297119140625</v>
      </c>
      <c r="S1307" s="150">
        <v>10318.6630859375</v>
      </c>
      <c r="T1307" s="150">
        <v>0</v>
      </c>
      <c r="U1307" s="150">
        <v>16.867977142333984</v>
      </c>
      <c r="V1307" s="150">
        <v>2757.67578125</v>
      </c>
      <c r="W1307" s="150">
        <v>5888.251953125</v>
      </c>
      <c r="X1307" s="150">
        <v>3958.995361328125</v>
      </c>
      <c r="Y1307" s="150">
        <v>44284.2109375</v>
      </c>
      <c r="Z1307" s="150">
        <v>6488.9921875</v>
      </c>
      <c r="AA1307" s="150">
        <v>24235.24609375</v>
      </c>
      <c r="AB1307" s="150">
        <v>252.63243103027344</v>
      </c>
      <c r="AC1307" s="150">
        <v>100.99496459960938</v>
      </c>
      <c r="AD1307" s="150">
        <v>12770.0263671875</v>
      </c>
      <c r="AE1307" s="150">
        <v>3421.162353515625</v>
      </c>
      <c r="AF1307" s="150">
        <v>8690.1025390625</v>
      </c>
      <c r="AG1307" s="150">
        <v>24019.69140625</v>
      </c>
      <c r="AH1307" s="150">
        <v>10100.865234375</v>
      </c>
      <c r="AI1307" s="150">
        <v>841.54290771484375</v>
      </c>
      <c r="AJ1307" s="150">
        <v>243.84297180175781</v>
      </c>
      <c r="AK1307" s="150">
        <v>310.37808227539063</v>
      </c>
      <c r="AL1307" s="150">
        <v>185712.125</v>
      </c>
      <c r="AM1307" s="150">
        <v>137183.3125</v>
      </c>
      <c r="AN1307" s="150">
        <v>48528.8359375</v>
      </c>
      <c r="AO1307" s="5" t="s">
        <v>681</v>
      </c>
    </row>
    <row r="1308" spans="1:41" ht="14.25" x14ac:dyDescent="0.45">
      <c r="A1308" s="150">
        <v>2016</v>
      </c>
      <c r="B1308" s="5" t="s">
        <v>81</v>
      </c>
      <c r="C1308" s="5" t="s">
        <v>179</v>
      </c>
      <c r="D1308" s="5" t="s">
        <v>84</v>
      </c>
      <c r="E1308" s="5" t="s">
        <v>25</v>
      </c>
      <c r="F1308" s="5" t="s">
        <v>237</v>
      </c>
      <c r="G1308" s="5" t="s">
        <v>88</v>
      </c>
      <c r="H1308" s="5" t="s">
        <v>131</v>
      </c>
      <c r="I1308" s="150">
        <v>3079.4761599999988</v>
      </c>
      <c r="J1308" s="150">
        <v>8980</v>
      </c>
      <c r="K1308" s="150">
        <v>18.788</v>
      </c>
      <c r="L1308" s="150">
        <v>370</v>
      </c>
      <c r="M1308" s="150">
        <v>3308.8013700000001</v>
      </c>
      <c r="N1308" s="150">
        <v>4841.0676249999997</v>
      </c>
      <c r="O1308" s="150">
        <v>333.4878690000001</v>
      </c>
      <c r="P1308" s="150">
        <v>20</v>
      </c>
      <c r="Q1308" s="150">
        <v>3009</v>
      </c>
      <c r="R1308" s="150">
        <v>233.53378000000001</v>
      </c>
      <c r="S1308" s="150">
        <v>9242.2385499999982</v>
      </c>
      <c r="T1308" s="150">
        <v>0</v>
      </c>
      <c r="U1308" s="150">
        <v>15.108339999999989</v>
      </c>
      <c r="V1308" s="150">
        <v>2470</v>
      </c>
      <c r="W1308" s="150">
        <v>5274</v>
      </c>
      <c r="X1308" s="150">
        <v>3546</v>
      </c>
      <c r="Y1308" s="150">
        <v>39664.561000000009</v>
      </c>
      <c r="Z1308" s="150">
        <v>5812.072000000001</v>
      </c>
      <c r="AA1308" s="150">
        <v>21707.068200000009</v>
      </c>
      <c r="AB1308" s="150">
        <v>226.27826999999999</v>
      </c>
      <c r="AC1308" s="150">
        <v>90.459349999999972</v>
      </c>
      <c r="AD1308" s="150">
        <v>11437.88</v>
      </c>
      <c r="AE1308" s="150">
        <v>3064.2728900000029</v>
      </c>
      <c r="AF1308" s="150">
        <v>7783.5669999999991</v>
      </c>
      <c r="AG1308" s="150">
        <v>21514</v>
      </c>
      <c r="AH1308" s="150">
        <v>9047.1608565380957</v>
      </c>
      <c r="AI1308" s="150">
        <v>753.75467979123084</v>
      </c>
      <c r="AJ1308" s="150">
        <v>218.40571</v>
      </c>
      <c r="AK1308" s="150">
        <v>278</v>
      </c>
      <c r="AL1308" s="150">
        <v>166338.984375</v>
      </c>
      <c r="AM1308" s="150">
        <v>122872.6015625</v>
      </c>
      <c r="AN1308" s="150">
        <v>43466.38671875</v>
      </c>
      <c r="AO1308" s="5" t="s">
        <v>682</v>
      </c>
    </row>
    <row r="1309" spans="1:41" ht="14.25" x14ac:dyDescent="0.45">
      <c r="A1309" s="150">
        <v>2016</v>
      </c>
      <c r="B1309" s="5" t="s">
        <v>81</v>
      </c>
      <c r="C1309" s="5" t="s">
        <v>179</v>
      </c>
      <c r="D1309" s="5" t="s">
        <v>84</v>
      </c>
      <c r="E1309" s="5" t="s">
        <v>25</v>
      </c>
      <c r="F1309" s="5" t="s">
        <v>238</v>
      </c>
      <c r="G1309" s="5" t="s">
        <v>87</v>
      </c>
      <c r="H1309" s="5" t="s">
        <v>131</v>
      </c>
      <c r="I1309" s="150">
        <v>2341.778076171875</v>
      </c>
      <c r="J1309" s="150">
        <v>10001.3193359375</v>
      </c>
      <c r="K1309" s="150">
        <v>20.976200103759766</v>
      </c>
      <c r="L1309" s="150">
        <v>413.0931396484375</v>
      </c>
      <c r="M1309" s="150">
        <v>3694.170654296875</v>
      </c>
      <c r="N1309" s="150">
        <v>5386.75634765625</v>
      </c>
      <c r="O1309" s="150">
        <v>372.32852172851563</v>
      </c>
      <c r="P1309" s="150">
        <v>22.32935905456543</v>
      </c>
      <c r="Q1309" s="150">
        <v>3359.451904296875</v>
      </c>
      <c r="R1309" s="150">
        <v>260.73297119140625</v>
      </c>
      <c r="S1309" s="150">
        <v>10318.6630859375</v>
      </c>
      <c r="T1309" s="150">
        <v>0</v>
      </c>
      <c r="U1309" s="150">
        <v>-12.570446014404297</v>
      </c>
      <c r="V1309" s="150">
        <v>2725.298095703125</v>
      </c>
      <c r="W1309" s="150">
        <v>4110.734375</v>
      </c>
      <c r="X1309" s="150">
        <v>3958.995361328125</v>
      </c>
      <c r="Y1309" s="150">
        <v>44284.2109375</v>
      </c>
      <c r="Z1309" s="150">
        <v>6488.9921875</v>
      </c>
      <c r="AA1309" s="150">
        <v>24235.24609375</v>
      </c>
      <c r="AB1309" s="150">
        <v>252.63243103027344</v>
      </c>
      <c r="AC1309" s="150">
        <v>100.99496459960938</v>
      </c>
      <c r="AD1309" s="150">
        <v>11944.6435546875</v>
      </c>
      <c r="AE1309" s="150">
        <v>3421.162353515625</v>
      </c>
      <c r="AF1309" s="150">
        <v>8671.5</v>
      </c>
      <c r="AG1309" s="150">
        <v>20555.291015625</v>
      </c>
      <c r="AH1309" s="150">
        <v>9847.9130859375</v>
      </c>
      <c r="AI1309" s="150">
        <v>779.59893798828125</v>
      </c>
      <c r="AJ1309" s="150">
        <v>243.84297180175781</v>
      </c>
      <c r="AK1309" s="150">
        <v>310.37808227539063</v>
      </c>
      <c r="AL1309" s="150">
        <v>178110.4375</v>
      </c>
      <c r="AM1309" s="150">
        <v>132499.4375</v>
      </c>
      <c r="AN1309" s="150">
        <v>45611.03515625</v>
      </c>
      <c r="AO1309" s="5" t="s">
        <v>683</v>
      </c>
    </row>
    <row r="1310" spans="1:41" ht="14.25" x14ac:dyDescent="0.45">
      <c r="A1310" s="150">
        <v>2016</v>
      </c>
      <c r="B1310" s="5" t="s">
        <v>81</v>
      </c>
      <c r="C1310" s="5" t="s">
        <v>179</v>
      </c>
      <c r="D1310" s="5" t="s">
        <v>84</v>
      </c>
      <c r="E1310" s="5" t="s">
        <v>25</v>
      </c>
      <c r="F1310" s="5" t="s">
        <v>238</v>
      </c>
      <c r="G1310" s="5" t="s">
        <v>88</v>
      </c>
      <c r="H1310" s="5" t="s">
        <v>131</v>
      </c>
      <c r="I1310" s="150">
        <v>2097.4880593561179</v>
      </c>
      <c r="J1310" s="150">
        <v>8958</v>
      </c>
      <c r="K1310" s="150">
        <v>18.788</v>
      </c>
      <c r="L1310" s="150">
        <v>370</v>
      </c>
      <c r="M1310" s="150">
        <v>3308.8013700000001</v>
      </c>
      <c r="N1310" s="150">
        <v>4824.8196250000001</v>
      </c>
      <c r="O1310" s="150">
        <v>333.4878690000001</v>
      </c>
      <c r="P1310" s="150">
        <v>20</v>
      </c>
      <c r="Q1310" s="150">
        <v>3009</v>
      </c>
      <c r="R1310" s="150">
        <v>233.53378000000001</v>
      </c>
      <c r="S1310" s="150">
        <v>9242.2385499999982</v>
      </c>
      <c r="T1310" s="150">
        <v>0</v>
      </c>
      <c r="U1310" s="150">
        <v>-11.25912000000001</v>
      </c>
      <c r="V1310" s="150">
        <v>2441</v>
      </c>
      <c r="W1310" s="150">
        <v>3681.9100292823168</v>
      </c>
      <c r="X1310" s="150">
        <v>3546</v>
      </c>
      <c r="Y1310" s="150">
        <v>39664.561000000009</v>
      </c>
      <c r="Z1310" s="150">
        <v>5812.072000000001</v>
      </c>
      <c r="AA1310" s="150">
        <v>21707.068200000009</v>
      </c>
      <c r="AB1310" s="150">
        <v>226.27826999999999</v>
      </c>
      <c r="AC1310" s="150">
        <v>90.459349999999972</v>
      </c>
      <c r="AD1310" s="150">
        <v>10698.6</v>
      </c>
      <c r="AE1310" s="150">
        <v>3064.2728900000029</v>
      </c>
      <c r="AF1310" s="150">
        <v>7766.9049999999988</v>
      </c>
      <c r="AG1310" s="150">
        <v>18411</v>
      </c>
      <c r="AH1310" s="150">
        <v>8820.5961565380949</v>
      </c>
      <c r="AI1310" s="150">
        <v>698.27258846123084</v>
      </c>
      <c r="AJ1310" s="150">
        <v>218.40571</v>
      </c>
      <c r="AK1310" s="150">
        <v>278</v>
      </c>
      <c r="AL1310" s="150">
        <v>159530.296875</v>
      </c>
      <c r="AM1310" s="150">
        <v>118677.3359375</v>
      </c>
      <c r="AN1310" s="150">
        <v>40852.97265625</v>
      </c>
      <c r="AO1310" s="5" t="s">
        <v>684</v>
      </c>
    </row>
    <row r="1311" spans="1:41" ht="14.25" x14ac:dyDescent="0.45">
      <c r="A1311" s="150">
        <v>2016</v>
      </c>
      <c r="B1311" s="5" t="s">
        <v>81</v>
      </c>
      <c r="C1311" s="5" t="s">
        <v>179</v>
      </c>
      <c r="D1311" s="5" t="s">
        <v>84</v>
      </c>
      <c r="E1311" s="5" t="s">
        <v>25</v>
      </c>
      <c r="F1311" s="5" t="s">
        <v>206</v>
      </c>
      <c r="G1311" s="5" t="s">
        <v>87</v>
      </c>
      <c r="H1311" s="5" t="s">
        <v>131</v>
      </c>
      <c r="I1311" s="150">
        <v>326.99526977539063</v>
      </c>
      <c r="J1311" s="150">
        <v>7363.10595703125</v>
      </c>
      <c r="K1311" s="150"/>
      <c r="L1311" s="150"/>
      <c r="M1311" s="150">
        <v>437.07550048828125</v>
      </c>
      <c r="N1311" s="150">
        <v>808.004638671875</v>
      </c>
      <c r="O1311" s="150">
        <v>0</v>
      </c>
      <c r="P1311" s="150">
        <v>0</v>
      </c>
      <c r="Q1311" s="150">
        <v>2390.6435546875</v>
      </c>
      <c r="R1311" s="150">
        <v>87.920875549316406</v>
      </c>
      <c r="S1311" s="150">
        <v>1450.1285400390625</v>
      </c>
      <c r="T1311" s="150"/>
      <c r="U1311" s="150">
        <v>0</v>
      </c>
      <c r="V1311" s="150">
        <v>2364.678955078125</v>
      </c>
      <c r="W1311" s="150">
        <v>1305.1510009765625</v>
      </c>
      <c r="X1311" s="150">
        <v>2363.5625</v>
      </c>
      <c r="Y1311" s="150">
        <v>10880.7431640625</v>
      </c>
      <c r="Z1311" s="150">
        <v>473.85690307617188</v>
      </c>
      <c r="AA1311" s="150">
        <v>5339.8369140625</v>
      </c>
      <c r="AB1311" s="150">
        <v>0</v>
      </c>
      <c r="AC1311" s="150">
        <v>11.39344310760498</v>
      </c>
      <c r="AD1311" s="150">
        <v>10799.359375</v>
      </c>
      <c r="AE1311" s="150">
        <v>374.5205078125</v>
      </c>
      <c r="AF1311" s="150">
        <v>3608.741455078125</v>
      </c>
      <c r="AG1311" s="150">
        <v>7501.5478515625</v>
      </c>
      <c r="AH1311" s="150">
        <v>4657.24853515625</v>
      </c>
      <c r="AI1311" s="150">
        <v>0</v>
      </c>
      <c r="AJ1311" s="150">
        <v>0</v>
      </c>
      <c r="AK1311" s="150"/>
      <c r="AL1311" s="150">
        <v>62544.51953125</v>
      </c>
      <c r="AM1311" s="150">
        <v>41531.98828125</v>
      </c>
      <c r="AN1311" s="150">
        <v>21012.525390625</v>
      </c>
      <c r="AO1311" s="5" t="s">
        <v>685</v>
      </c>
    </row>
    <row r="1312" spans="1:41" ht="14.25" x14ac:dyDescent="0.45">
      <c r="A1312" s="150">
        <v>2016</v>
      </c>
      <c r="B1312" s="5" t="s">
        <v>81</v>
      </c>
      <c r="C1312" s="5" t="s">
        <v>179</v>
      </c>
      <c r="D1312" s="5" t="s">
        <v>84</v>
      </c>
      <c r="E1312" s="5" t="s">
        <v>25</v>
      </c>
      <c r="F1312" s="5" t="s">
        <v>206</v>
      </c>
      <c r="G1312" s="5" t="s">
        <v>88</v>
      </c>
      <c r="H1312" s="5" t="s">
        <v>131</v>
      </c>
      <c r="I1312" s="150">
        <v>292.88371000000001</v>
      </c>
      <c r="J1312" s="150">
        <v>6595</v>
      </c>
      <c r="K1312" s="150"/>
      <c r="L1312" s="150"/>
      <c r="M1312" s="150">
        <v>391.48057</v>
      </c>
      <c r="N1312" s="150">
        <v>723.71507000000008</v>
      </c>
      <c r="O1312" s="150">
        <v>0</v>
      </c>
      <c r="P1312" s="150">
        <v>0</v>
      </c>
      <c r="Q1312" s="150">
        <v>2141.2559999999999</v>
      </c>
      <c r="R1312" s="150">
        <v>78.749130000000008</v>
      </c>
      <c r="S1312" s="150">
        <v>1298.853748646502</v>
      </c>
      <c r="T1312" s="150"/>
      <c r="U1312" s="150">
        <v>0</v>
      </c>
      <c r="V1312" s="150">
        <v>2118</v>
      </c>
      <c r="W1312" s="150">
        <v>1169</v>
      </c>
      <c r="X1312" s="150">
        <v>2117</v>
      </c>
      <c r="Y1312" s="150">
        <v>9745.6839999999993</v>
      </c>
      <c r="Z1312" s="150">
        <v>424.42500000000001</v>
      </c>
      <c r="AA1312" s="150">
        <v>4782.7946764944554</v>
      </c>
      <c r="AB1312" s="150">
        <v>0</v>
      </c>
      <c r="AC1312" s="150">
        <v>10.2049</v>
      </c>
      <c r="AD1312" s="150">
        <v>9672.7899999999991</v>
      </c>
      <c r="AE1312" s="150">
        <v>335.45120999999853</v>
      </c>
      <c r="AF1312" s="150">
        <v>3232.2840000000001</v>
      </c>
      <c r="AG1312" s="150">
        <v>6719</v>
      </c>
      <c r="AH1312" s="150">
        <v>4171.412780558172</v>
      </c>
      <c r="AI1312" s="150">
        <v>0</v>
      </c>
      <c r="AJ1312" s="150">
        <v>0</v>
      </c>
      <c r="AK1312" s="150"/>
      <c r="AL1312" s="150">
        <v>56019.98828125</v>
      </c>
      <c r="AM1312" s="150">
        <v>37199.4453125</v>
      </c>
      <c r="AN1312" s="150">
        <v>18820.537109375</v>
      </c>
      <c r="AO1312" s="5" t="s">
        <v>686</v>
      </c>
    </row>
    <row r="1313" spans="1:41" ht="14.25" x14ac:dyDescent="0.45">
      <c r="A1313" s="150">
        <v>2016</v>
      </c>
      <c r="B1313" s="5" t="s">
        <v>582</v>
      </c>
      <c r="C1313" s="5" t="s">
        <v>269</v>
      </c>
      <c r="D1313" s="5" t="s">
        <v>82</v>
      </c>
      <c r="E1313" s="5" t="s">
        <v>98</v>
      </c>
      <c r="F1313" s="5" t="s">
        <v>99</v>
      </c>
      <c r="G1313" s="5" t="s">
        <v>83</v>
      </c>
      <c r="H1313" s="5" t="s">
        <v>100</v>
      </c>
      <c r="I1313" s="150">
        <v>823.96379510994427</v>
      </c>
      <c r="J1313" s="150">
        <v>1352.662028185669</v>
      </c>
      <c r="K1313" s="150">
        <v>57</v>
      </c>
      <c r="L1313" s="150">
        <v>112</v>
      </c>
      <c r="M1313" s="150">
        <v>584</v>
      </c>
      <c r="N1313" s="150">
        <v>698.34595638683527</v>
      </c>
      <c r="O1313" s="150">
        <v>311.7</v>
      </c>
      <c r="P1313" s="150">
        <v>434</v>
      </c>
      <c r="Q1313" s="150">
        <v>272</v>
      </c>
      <c r="R1313" s="150">
        <v>545</v>
      </c>
      <c r="S1313" s="150">
        <v>663.12605932203394</v>
      </c>
      <c r="T1313" s="150">
        <v>396.9</v>
      </c>
      <c r="U1313" s="150">
        <v>144.4</v>
      </c>
      <c r="V1313" s="150">
        <v>645.09999999999991</v>
      </c>
      <c r="W1313" s="150">
        <v>290</v>
      </c>
      <c r="X1313" s="150">
        <v>1044</v>
      </c>
      <c r="Y1313" s="150">
        <v>3274.5050000000001</v>
      </c>
      <c r="Z1313" s="150">
        <v>444.85599445090912</v>
      </c>
      <c r="AA1313" s="150">
        <v>5218.9557795000001</v>
      </c>
      <c r="AB1313" s="150">
        <v>83</v>
      </c>
      <c r="AC1313" s="150">
        <v>373.36799104591358</v>
      </c>
      <c r="AD1313" s="150">
        <v>774.92885699999988</v>
      </c>
      <c r="AE1313" s="150">
        <v>360</v>
      </c>
      <c r="AF1313" s="150">
        <v>1638</v>
      </c>
      <c r="AG1313" s="150">
        <v>8742.0938214457983</v>
      </c>
      <c r="AH1313" s="150">
        <v>1274.23380847</v>
      </c>
      <c r="AI1313" s="150">
        <v>396</v>
      </c>
      <c r="AJ1313" s="150">
        <v>2515.7998908556501</v>
      </c>
      <c r="AK1313" s="150">
        <v>283.92111399999999</v>
      </c>
      <c r="AL1313" s="150">
        <v>33753.859375</v>
      </c>
      <c r="AM1313" s="150">
        <v>27595.052734375</v>
      </c>
      <c r="AN1313" s="150">
        <v>6158.8095703125</v>
      </c>
      <c r="AO1313" s="5" t="s">
        <v>695</v>
      </c>
    </row>
    <row r="1314" spans="1:41" ht="14.25" x14ac:dyDescent="0.45">
      <c r="A1314" s="150">
        <v>2016</v>
      </c>
      <c r="B1314" s="5" t="s">
        <v>1477</v>
      </c>
      <c r="C1314" s="5" t="s">
        <v>269</v>
      </c>
      <c r="D1314" s="5" t="s">
        <v>82</v>
      </c>
      <c r="E1314" s="5" t="s">
        <v>98</v>
      </c>
      <c r="F1314" s="5" t="s">
        <v>99</v>
      </c>
      <c r="G1314" s="5" t="s">
        <v>83</v>
      </c>
      <c r="H1314" s="5" t="s">
        <v>100</v>
      </c>
      <c r="I1314" s="150">
        <v>799.62716184501699</v>
      </c>
      <c r="J1314" s="150">
        <v>1358</v>
      </c>
      <c r="K1314" s="150">
        <v>65.292000000000002</v>
      </c>
      <c r="L1314" s="150">
        <v>116</v>
      </c>
      <c r="M1314" s="150">
        <v>673</v>
      </c>
      <c r="N1314" s="150">
        <v>628</v>
      </c>
      <c r="O1314" s="150">
        <v>303</v>
      </c>
      <c r="P1314" s="150">
        <v>441</v>
      </c>
      <c r="Q1314" s="150">
        <v>275.09261186452488</v>
      </c>
      <c r="R1314" s="150">
        <v>557</v>
      </c>
      <c r="S1314" s="150">
        <v>652.46199999999999</v>
      </c>
      <c r="T1314" s="150">
        <v>385</v>
      </c>
      <c r="U1314" s="150">
        <v>150.04931400000001</v>
      </c>
      <c r="V1314" s="150">
        <v>642.96399999999994</v>
      </c>
      <c r="W1314" s="150">
        <v>249.92449999999999</v>
      </c>
      <c r="X1314" s="150">
        <v>1020</v>
      </c>
      <c r="Y1314" s="150">
        <v>3263</v>
      </c>
      <c r="Z1314" s="150">
        <v>425</v>
      </c>
      <c r="AA1314" s="150">
        <v>4925.0070414119264</v>
      </c>
      <c r="AB1314" s="150">
        <v>81.348299999999995</v>
      </c>
      <c r="AC1314" s="150">
        <v>347.18271780800012</v>
      </c>
      <c r="AD1314" s="150">
        <v>769</v>
      </c>
      <c r="AE1314" s="150">
        <v>373.3184</v>
      </c>
      <c r="AF1314" s="150">
        <v>1831</v>
      </c>
      <c r="AG1314" s="150">
        <v>8661</v>
      </c>
      <c r="AH1314" s="150">
        <v>1307</v>
      </c>
      <c r="AI1314" s="150">
        <v>395.38718296018391</v>
      </c>
      <c r="AJ1314" s="150">
        <v>2433.368679828633</v>
      </c>
      <c r="AK1314" s="150">
        <v>292.10742027135723</v>
      </c>
      <c r="AL1314" s="150">
        <v>33420.12890625</v>
      </c>
      <c r="AM1314" s="150">
        <v>27226.609375</v>
      </c>
      <c r="AN1314" s="150">
        <v>6193.521484375</v>
      </c>
      <c r="AO1314" s="5" t="s">
        <v>2017</v>
      </c>
    </row>
    <row r="1315" spans="1:41" ht="14.25" x14ac:dyDescent="0.45">
      <c r="A1315" s="150">
        <v>2016</v>
      </c>
      <c r="B1315" s="5" t="s">
        <v>1478</v>
      </c>
      <c r="C1315" s="5" t="s">
        <v>269</v>
      </c>
      <c r="D1315" s="5" t="s">
        <v>82</v>
      </c>
      <c r="E1315" s="5" t="s">
        <v>98</v>
      </c>
      <c r="F1315" s="5" t="s">
        <v>99</v>
      </c>
      <c r="G1315" s="5" t="s">
        <v>83</v>
      </c>
      <c r="H1315" s="5" t="s">
        <v>100</v>
      </c>
      <c r="I1315" s="150">
        <v>787.88928925382641</v>
      </c>
      <c r="J1315" s="150">
        <v>1350.50903571751</v>
      </c>
      <c r="K1315" s="150">
        <v>58.7</v>
      </c>
      <c r="L1315" s="150">
        <v>112</v>
      </c>
      <c r="M1315" s="150">
        <v>597</v>
      </c>
      <c r="N1315" s="150">
        <v>596</v>
      </c>
      <c r="O1315" s="150">
        <v>311.13272723018258</v>
      </c>
      <c r="P1315" s="150">
        <v>439</v>
      </c>
      <c r="Q1315" s="150">
        <v>275.73682500000001</v>
      </c>
      <c r="R1315" s="150">
        <v>537.23278974999994</v>
      </c>
      <c r="S1315" s="150">
        <v>650</v>
      </c>
      <c r="T1315" s="150">
        <v>388.87178</v>
      </c>
      <c r="U1315" s="150">
        <v>145.81947</v>
      </c>
      <c r="V1315" s="150">
        <v>633</v>
      </c>
      <c r="W1315" s="150">
        <v>294.92</v>
      </c>
      <c r="X1315" s="150">
        <v>1038.5999999999999</v>
      </c>
      <c r="Y1315" s="150">
        <v>3304.26</v>
      </c>
      <c r="Z1315" s="150">
        <v>457.1</v>
      </c>
      <c r="AA1315" s="150">
        <v>4992.7198136408442</v>
      </c>
      <c r="AB1315" s="150">
        <v>82.17</v>
      </c>
      <c r="AC1315" s="150">
        <v>345.47385600000001</v>
      </c>
      <c r="AD1315" s="150">
        <v>761</v>
      </c>
      <c r="AE1315" s="150">
        <v>373</v>
      </c>
      <c r="AF1315" s="150">
        <v>1708.047412285438</v>
      </c>
      <c r="AG1315" s="150">
        <v>8684.2999999999993</v>
      </c>
      <c r="AH1315" s="150">
        <v>1265.3128639040719</v>
      </c>
      <c r="AI1315" s="150">
        <v>376</v>
      </c>
      <c r="AJ1315" s="150">
        <v>2400.3936068722151</v>
      </c>
      <c r="AK1315" s="150">
        <v>304.04813208710482</v>
      </c>
      <c r="AL1315" s="150">
        <v>33270.23828125</v>
      </c>
      <c r="AM1315" s="150">
        <v>27142.482421875</v>
      </c>
      <c r="AN1315" s="150">
        <v>6127.755859375</v>
      </c>
      <c r="AO1315" s="5" t="s">
        <v>2015</v>
      </c>
    </row>
    <row r="1316" spans="1:41" ht="14.25" x14ac:dyDescent="0.45">
      <c r="A1316" s="150">
        <v>2016</v>
      </c>
      <c r="B1316" s="5" t="s">
        <v>1476</v>
      </c>
      <c r="C1316" s="5" t="s">
        <v>269</v>
      </c>
      <c r="D1316" s="5" t="s">
        <v>82</v>
      </c>
      <c r="E1316" s="5" t="s">
        <v>98</v>
      </c>
      <c r="F1316" s="5" t="s">
        <v>99</v>
      </c>
      <c r="G1316" s="5" t="s">
        <v>83</v>
      </c>
      <c r="H1316" s="5" t="s">
        <v>100</v>
      </c>
      <c r="I1316" s="150">
        <v>796.11371734620025</v>
      </c>
      <c r="J1316" s="150">
        <v>1386</v>
      </c>
      <c r="K1316" s="150">
        <v>67</v>
      </c>
      <c r="L1316" s="150">
        <v>115</v>
      </c>
      <c r="M1316" s="150">
        <v>549</v>
      </c>
      <c r="N1316" s="150">
        <v>595.66685834770249</v>
      </c>
      <c r="O1316" s="150">
        <v>310.60000000000002</v>
      </c>
      <c r="P1316" s="150">
        <v>456</v>
      </c>
      <c r="Q1316" s="150">
        <v>288.2813354999999</v>
      </c>
      <c r="R1316" s="150">
        <v>557</v>
      </c>
      <c r="S1316" s="150">
        <v>624</v>
      </c>
      <c r="T1316" s="150">
        <v>408</v>
      </c>
      <c r="U1316" s="150">
        <v>154.0299995</v>
      </c>
      <c r="V1316" s="150">
        <v>653.18531403255008</v>
      </c>
      <c r="W1316" s="150">
        <v>248.90440000000001</v>
      </c>
      <c r="X1316" s="150">
        <v>1026</v>
      </c>
      <c r="Y1316" s="150">
        <v>3253.24</v>
      </c>
      <c r="Z1316" s="150">
        <v>436.60000000000042</v>
      </c>
      <c r="AA1316" s="150">
        <v>4884.803152713981</v>
      </c>
      <c r="AB1316" s="150">
        <v>89.636187000000007</v>
      </c>
      <c r="AC1316" s="150">
        <v>331.15128168000001</v>
      </c>
      <c r="AD1316" s="150">
        <v>783.14800000000002</v>
      </c>
      <c r="AE1316" s="150">
        <v>374.41308725225161</v>
      </c>
      <c r="AF1316" s="150">
        <v>1932.6824999999999</v>
      </c>
      <c r="AG1316" s="150">
        <v>8772.8318779077654</v>
      </c>
      <c r="AH1316" s="150">
        <v>1379.677181913775</v>
      </c>
      <c r="AI1316" s="150">
        <v>395.6045953468269</v>
      </c>
      <c r="AJ1316" s="150">
        <v>2597.1921814042898</v>
      </c>
      <c r="AK1316" s="150">
        <v>284.20676178226591</v>
      </c>
      <c r="AL1316" s="150">
        <v>33749.96875</v>
      </c>
      <c r="AM1316" s="150">
        <v>27584.189453125</v>
      </c>
      <c r="AN1316" s="150">
        <v>6165.77685546875</v>
      </c>
      <c r="AO1316" s="5" t="s">
        <v>2016</v>
      </c>
    </row>
    <row r="1317" spans="1:41" ht="14.25" x14ac:dyDescent="0.45">
      <c r="A1317" s="150">
        <v>2016</v>
      </c>
      <c r="B1317" s="5" t="s">
        <v>1478</v>
      </c>
      <c r="C1317" s="5" t="s">
        <v>269</v>
      </c>
      <c r="D1317" s="5" t="s">
        <v>82</v>
      </c>
      <c r="E1317" s="5" t="s">
        <v>98</v>
      </c>
      <c r="F1317" s="5" t="s">
        <v>8</v>
      </c>
      <c r="G1317" s="5" t="s">
        <v>83</v>
      </c>
      <c r="H1317" s="5" t="s">
        <v>101</v>
      </c>
      <c r="I1317" s="150">
        <v>0.64323906361574079</v>
      </c>
      <c r="J1317" s="150">
        <v>0.54400000000000004</v>
      </c>
      <c r="K1317" s="150">
        <v>0.62045492981566042</v>
      </c>
      <c r="L1317" s="150">
        <v>0.62827460087734055</v>
      </c>
      <c r="M1317" s="150">
        <v>0.57029861867369747</v>
      </c>
      <c r="N1317" s="150">
        <v>0.39787444257523569</v>
      </c>
      <c r="O1317" s="150">
        <v>0.59195724358862756</v>
      </c>
      <c r="P1317" s="150">
        <v>0.53312931118235696</v>
      </c>
      <c r="Q1317" s="150">
        <v>0.55652062423708115</v>
      </c>
      <c r="R1317" s="150">
        <v>0.72324071348377728</v>
      </c>
      <c r="S1317" s="150">
        <v>0.70000861549065219</v>
      </c>
      <c r="T1317" s="150">
        <v>0.60810624257208989</v>
      </c>
      <c r="U1317" s="150">
        <v>0.48715417673918882</v>
      </c>
      <c r="V1317" s="150">
        <v>0.60216894977168955</v>
      </c>
      <c r="W1317" s="150">
        <v>0.56677890011223342</v>
      </c>
      <c r="X1317" s="150">
        <v>0.66087872818069349</v>
      </c>
      <c r="Y1317" s="150">
        <v>0.627618352973355</v>
      </c>
      <c r="Z1317" s="150">
        <v>0.80200985670289349</v>
      </c>
      <c r="AA1317" s="150">
        <v>0.64307862681394212</v>
      </c>
      <c r="AB1317" s="150">
        <v>0.6706804652010131</v>
      </c>
      <c r="AC1317" s="150">
        <v>0.59931506849315086</v>
      </c>
      <c r="AD1317" s="150">
        <v>0.60749752530574441</v>
      </c>
      <c r="AE1317" s="150">
        <v>0.59820045905871155</v>
      </c>
      <c r="AF1317" s="150">
        <v>0.60491364211089949</v>
      </c>
      <c r="AG1317" s="150">
        <v>0.5725431403341521</v>
      </c>
      <c r="AH1317" s="150">
        <v>0.57700106574906462</v>
      </c>
      <c r="AI1317" s="150">
        <v>0.62188314154192625</v>
      </c>
      <c r="AJ1317" s="150">
        <v>0.50932627329196056</v>
      </c>
      <c r="AK1317" s="150">
        <v>0.70302836631227639</v>
      </c>
      <c r="AL1317" s="150">
        <v>0.60590279102325439</v>
      </c>
      <c r="AM1317" s="150">
        <v>0.5925062894821167</v>
      </c>
      <c r="AN1317" s="150">
        <v>0.62488114833831787</v>
      </c>
      <c r="AO1317" s="5" t="s">
        <v>2020</v>
      </c>
    </row>
    <row r="1318" spans="1:41" ht="14.25" x14ac:dyDescent="0.45">
      <c r="A1318" s="150">
        <v>2016</v>
      </c>
      <c r="B1318" s="5" t="s">
        <v>1476</v>
      </c>
      <c r="C1318" s="5" t="s">
        <v>269</v>
      </c>
      <c r="D1318" s="5" t="s">
        <v>82</v>
      </c>
      <c r="E1318" s="5" t="s">
        <v>98</v>
      </c>
      <c r="F1318" s="5" t="s">
        <v>8</v>
      </c>
      <c r="G1318" s="5" t="s">
        <v>83</v>
      </c>
      <c r="H1318" s="5" t="s">
        <v>101</v>
      </c>
      <c r="I1318" s="150">
        <v>0.66832392980915756</v>
      </c>
      <c r="J1318" s="150">
        <v>0.53816046966731901</v>
      </c>
      <c r="K1318" s="150">
        <v>0.58608443114820064</v>
      </c>
      <c r="L1318" s="150">
        <v>0.65639269406392697</v>
      </c>
      <c r="M1318" s="150">
        <v>0.57814790476671885</v>
      </c>
      <c r="N1318" s="150">
        <v>0.3898130391247831</v>
      </c>
      <c r="O1318" s="150">
        <v>0.58125608204206902</v>
      </c>
      <c r="P1318" s="150">
        <v>0.52316376402560749</v>
      </c>
      <c r="Q1318" s="150">
        <v>0.48170313830900152</v>
      </c>
      <c r="R1318" s="150">
        <v>0.64520015104865291</v>
      </c>
      <c r="S1318" s="150">
        <v>0.64173762803899792</v>
      </c>
      <c r="T1318" s="150">
        <v>0.61453566675619786</v>
      </c>
      <c r="U1318" s="150">
        <v>0.5326532473677309</v>
      </c>
      <c r="V1318" s="150">
        <v>0.60718694112686866</v>
      </c>
      <c r="W1318" s="150">
        <v>0.47834586350568092</v>
      </c>
      <c r="X1318" s="150">
        <v>0.6579959981529937</v>
      </c>
      <c r="Y1318" s="150">
        <v>0.61232387341095507</v>
      </c>
      <c r="Z1318" s="150">
        <v>0.79616905189140486</v>
      </c>
      <c r="AA1318" s="150">
        <v>0.61942971318765938</v>
      </c>
      <c r="AB1318" s="150">
        <v>0.5531049426138468</v>
      </c>
      <c r="AC1318" s="150">
        <v>0.53789235333809404</v>
      </c>
      <c r="AD1318" s="150">
        <v>0.55377236368538318</v>
      </c>
      <c r="AE1318" s="150">
        <v>0.64079790113890234</v>
      </c>
      <c r="AF1318" s="150">
        <v>0</v>
      </c>
      <c r="AG1318" s="150">
        <v>0.5557059301539431</v>
      </c>
      <c r="AH1318" s="150">
        <v>0.60065667999868044</v>
      </c>
      <c r="AI1318" s="150">
        <v>0.60240157219184898</v>
      </c>
      <c r="AJ1318" s="150">
        <v>0.52289792897898302</v>
      </c>
      <c r="AK1318" s="150">
        <v>0.58568952762230553</v>
      </c>
      <c r="AL1318" s="150">
        <v>0.56419110298156738</v>
      </c>
      <c r="AM1318" s="150">
        <v>0.54869496822357178</v>
      </c>
      <c r="AN1318" s="150">
        <v>0.58614403009414673</v>
      </c>
      <c r="AO1318" s="5" t="s">
        <v>2019</v>
      </c>
    </row>
    <row r="1319" spans="1:41" ht="14.25" x14ac:dyDescent="0.45">
      <c r="A1319" s="150">
        <v>2016</v>
      </c>
      <c r="B1319" s="5" t="s">
        <v>1477</v>
      </c>
      <c r="C1319" s="5" t="s">
        <v>269</v>
      </c>
      <c r="D1319" s="5" t="s">
        <v>82</v>
      </c>
      <c r="E1319" s="5" t="s">
        <v>98</v>
      </c>
      <c r="F1319" s="5" t="s">
        <v>8</v>
      </c>
      <c r="G1319" s="5" t="s">
        <v>83</v>
      </c>
      <c r="H1319" s="5" t="s">
        <v>101</v>
      </c>
      <c r="I1319" s="150">
        <v>0.64470808893552167</v>
      </c>
      <c r="J1319" s="150">
        <v>0.54045053357351935</v>
      </c>
      <c r="K1319" s="150">
        <v>0.5777848571731975</v>
      </c>
      <c r="L1319" s="150">
        <v>0.64911809472647508</v>
      </c>
      <c r="M1319" s="150">
        <v>0.60020690639269403</v>
      </c>
      <c r="N1319" s="150">
        <v>0.41777096571617123</v>
      </c>
      <c r="O1319" s="150">
        <v>0.58625493382865101</v>
      </c>
      <c r="P1319" s="150">
        <v>0.50902392066152335</v>
      </c>
      <c r="Q1319" s="150">
        <v>0.47895963793820301</v>
      </c>
      <c r="R1319" s="150">
        <v>0.73712224245352875</v>
      </c>
      <c r="S1319" s="150">
        <v>0.69870509822063442</v>
      </c>
      <c r="T1319" s="150">
        <v>0.58361599713034362</v>
      </c>
      <c r="U1319" s="150">
        <v>0.51390618513906183</v>
      </c>
      <c r="V1319" s="150">
        <v>0.58968198678378059</v>
      </c>
      <c r="W1319" s="150">
        <v>0.48030629737250741</v>
      </c>
      <c r="X1319" s="150">
        <v>0.65784382013776022</v>
      </c>
      <c r="Y1319" s="150">
        <v>0.61793063117930636</v>
      </c>
      <c r="Z1319" s="150">
        <v>0.79534396287147247</v>
      </c>
      <c r="AA1319" s="150">
        <v>0.63027036119555391</v>
      </c>
      <c r="AB1319" s="150">
        <v>0.66095425553863529</v>
      </c>
      <c r="AC1319" s="150">
        <v>0.58482613286566998</v>
      </c>
      <c r="AD1319" s="150">
        <v>0.54525085793698058</v>
      </c>
      <c r="AE1319" s="150">
        <v>0.59871109451759696</v>
      </c>
      <c r="AF1319" s="150">
        <v>0</v>
      </c>
      <c r="AG1319" s="150">
        <v>0.54927701674277019</v>
      </c>
      <c r="AH1319" s="150">
        <v>0.55485650145782495</v>
      </c>
      <c r="AI1319" s="150">
        <v>0.62547369946451081</v>
      </c>
      <c r="AJ1319" s="150">
        <v>0.50438958762692032</v>
      </c>
      <c r="AK1319" s="150">
        <v>0.66349258541533762</v>
      </c>
      <c r="AL1319" s="150">
        <v>0.5722840428352356</v>
      </c>
      <c r="AM1319" s="150">
        <v>0.55067586898803711</v>
      </c>
      <c r="AN1319" s="150">
        <v>0.60289549827575684</v>
      </c>
      <c r="AO1319" s="5" t="s">
        <v>2018</v>
      </c>
    </row>
    <row r="1320" spans="1:41" ht="14.25" x14ac:dyDescent="0.45">
      <c r="A1320" s="150">
        <v>2016</v>
      </c>
      <c r="B1320" s="5" t="s">
        <v>582</v>
      </c>
      <c r="C1320" s="5" t="s">
        <v>269</v>
      </c>
      <c r="D1320" s="5" t="s">
        <v>82</v>
      </c>
      <c r="E1320" s="5" t="s">
        <v>98</v>
      </c>
      <c r="F1320" s="5" t="s">
        <v>8</v>
      </c>
      <c r="G1320" s="5" t="s">
        <v>83</v>
      </c>
      <c r="H1320" s="5" t="s">
        <v>101</v>
      </c>
      <c r="I1320" s="150">
        <v>0.66728325563944535</v>
      </c>
      <c r="J1320" s="150">
        <v>0.54200000000000004</v>
      </c>
      <c r="K1320" s="150">
        <v>0.61385370896872582</v>
      </c>
      <c r="L1320" s="150">
        <v>0.63926940639269403</v>
      </c>
      <c r="M1320" s="150">
        <v>0.58142408200405249</v>
      </c>
      <c r="N1320" s="150">
        <v>0.45101748999961888</v>
      </c>
      <c r="O1320" s="150">
        <v>0.60308799628511722</v>
      </c>
      <c r="P1320" s="150">
        <v>0.52705722335567862</v>
      </c>
      <c r="Q1320" s="150">
        <v>0.5048817611463785</v>
      </c>
      <c r="R1320" s="150">
        <v>0.72533385352520541</v>
      </c>
      <c r="S1320" s="150">
        <v>0.67438148632886263</v>
      </c>
      <c r="T1320" s="150">
        <v>0.62928082191780821</v>
      </c>
      <c r="U1320" s="150">
        <v>0.49501556350871412</v>
      </c>
      <c r="V1320" s="150">
        <v>0.64825310309344641</v>
      </c>
      <c r="W1320" s="150">
        <v>0.58078987422895134</v>
      </c>
      <c r="X1320" s="150">
        <v>0.6892890815024918</v>
      </c>
      <c r="Y1320" s="150">
        <v>0.61178713688914799</v>
      </c>
      <c r="Z1320" s="150">
        <v>0.75052492281389049</v>
      </c>
      <c r="AA1320" s="150">
        <v>0.66078593594290147</v>
      </c>
      <c r="AB1320" s="150">
        <v>0.67677756033920422</v>
      </c>
      <c r="AC1320" s="150">
        <v>0.66622924805671913</v>
      </c>
      <c r="AD1320" s="150">
        <v>0.65470812915970034</v>
      </c>
      <c r="AE1320" s="150">
        <v>0.60702940045729548</v>
      </c>
      <c r="AF1320" s="150">
        <v>0.60211771906349509</v>
      </c>
      <c r="AG1320" s="150">
        <v>0.56928460678274939</v>
      </c>
      <c r="AH1320" s="150">
        <v>0.55721675249347746</v>
      </c>
      <c r="AI1320" s="150">
        <v>0.62095438807767578</v>
      </c>
      <c r="AJ1320" s="150">
        <v>0.51746264569822908</v>
      </c>
      <c r="AK1320" s="150">
        <v>0.68162115821365632</v>
      </c>
      <c r="AL1320" s="150">
        <v>0.61202466487884521</v>
      </c>
      <c r="AM1320" s="150">
        <v>0.59913724660873413</v>
      </c>
      <c r="AN1320" s="150">
        <v>0.63028204441070557</v>
      </c>
      <c r="AO1320" s="5" t="s">
        <v>696</v>
      </c>
    </row>
    <row r="1321" spans="1:41" ht="14.25" x14ac:dyDescent="0.45">
      <c r="A1321" s="150">
        <v>2016</v>
      </c>
      <c r="B1321" s="5" t="s">
        <v>582</v>
      </c>
      <c r="C1321" s="5" t="s">
        <v>269</v>
      </c>
      <c r="D1321" s="5" t="s">
        <v>82</v>
      </c>
      <c r="E1321" s="5" t="s">
        <v>98</v>
      </c>
      <c r="F1321" s="5" t="s">
        <v>34</v>
      </c>
      <c r="G1321" s="5" t="s">
        <v>83</v>
      </c>
      <c r="H1321" s="5" t="s">
        <v>101</v>
      </c>
      <c r="I1321" s="150">
        <v>3.5797936634096097E-2</v>
      </c>
      <c r="J1321" s="150">
        <v>5.8000000000000003E-2</v>
      </c>
      <c r="K1321" s="150">
        <v>6.3157894736842093E-2</v>
      </c>
      <c r="L1321" s="150">
        <v>7.9999999999999905E-2</v>
      </c>
      <c r="M1321" s="150">
        <v>4.63507399879187E-2</v>
      </c>
      <c r="N1321" s="150">
        <v>7.7278944437274899E-2</v>
      </c>
      <c r="O1321" s="150">
        <v>9.4963105550208399E-2</v>
      </c>
      <c r="P1321" s="150">
        <v>6.9124423963133605E-2</v>
      </c>
      <c r="Q1321" s="150">
        <v>5.1470588235294101E-2</v>
      </c>
      <c r="R1321" s="150">
        <v>4.7354113488613701E-2</v>
      </c>
      <c r="S1321" s="150">
        <v>5.6000000000000098E-2</v>
      </c>
      <c r="T1321" s="150">
        <v>1</v>
      </c>
      <c r="U1321" s="150">
        <v>3.7396121883656402E-2</v>
      </c>
      <c r="V1321" s="150">
        <v>6.4486126181987194E-2</v>
      </c>
      <c r="W1321" s="150">
        <v>6.2068965517241399E-2</v>
      </c>
      <c r="X1321" s="150">
        <v>4.0229885057471299E-2</v>
      </c>
      <c r="Y1321" s="150">
        <v>4.1933841114916597E-2</v>
      </c>
      <c r="Z1321" s="150">
        <v>4.9648783145876299E-2</v>
      </c>
      <c r="AA1321" s="150">
        <v>6.0000000000000102E-2</v>
      </c>
      <c r="AB1321" s="150">
        <v>1</v>
      </c>
      <c r="AC1321" s="150">
        <v>9.1799288475009996E-2</v>
      </c>
      <c r="AD1321" s="150">
        <v>6.4430246143227399E-2</v>
      </c>
      <c r="AE1321" s="150">
        <v>9.7222222222222196E-2</v>
      </c>
      <c r="AF1321" s="150">
        <v>5.5000000000000097E-2</v>
      </c>
      <c r="AG1321" s="150">
        <v>3.6844647072639299E-2</v>
      </c>
      <c r="AH1321" s="150">
        <v>4.5580834163778998E-2</v>
      </c>
      <c r="AI1321" s="150">
        <v>6.0606060606060601E-2</v>
      </c>
      <c r="AJ1321" s="150">
        <v>4.7619047619047603E-2</v>
      </c>
      <c r="AK1321" s="150">
        <v>6.23519108902904E-2</v>
      </c>
      <c r="AL1321" s="150">
        <v>0.12402468919754028</v>
      </c>
      <c r="AM1321" s="150">
        <v>5.8880947530269623E-2</v>
      </c>
      <c r="AN1321" s="150">
        <v>0.21631163358688354</v>
      </c>
      <c r="AO1321" s="5" t="s">
        <v>698</v>
      </c>
    </row>
    <row r="1322" spans="1:41" ht="14.25" x14ac:dyDescent="0.45">
      <c r="A1322" s="150">
        <v>2016</v>
      </c>
      <c r="B1322" s="5" t="s">
        <v>1477</v>
      </c>
      <c r="C1322" s="5" t="s">
        <v>269</v>
      </c>
      <c r="D1322" s="5" t="s">
        <v>82</v>
      </c>
      <c r="E1322" s="5" t="s">
        <v>98</v>
      </c>
      <c r="F1322" s="5" t="s">
        <v>34</v>
      </c>
      <c r="G1322" s="5" t="s">
        <v>83</v>
      </c>
      <c r="H1322" s="5" t="s">
        <v>101</v>
      </c>
      <c r="I1322" s="150">
        <v>6.0430869947593599E-2</v>
      </c>
      <c r="J1322" s="150">
        <v>5.9524889543446299E-2</v>
      </c>
      <c r="K1322" s="150">
        <v>0.06</v>
      </c>
      <c r="L1322" s="150">
        <v>7.7586206896551699E-2</v>
      </c>
      <c r="M1322" s="150">
        <v>5.94353640416048E-2</v>
      </c>
      <c r="N1322" s="150">
        <v>6.3694267515923594E-2</v>
      </c>
      <c r="O1322" s="150">
        <v>6.9306930693069299E-2</v>
      </c>
      <c r="P1322" s="150">
        <v>6.8027210884353706E-2</v>
      </c>
      <c r="Q1322" s="150">
        <v>5.3101037133345498E-2</v>
      </c>
      <c r="R1322" s="150">
        <v>4.1292639138240599E-2</v>
      </c>
      <c r="S1322" s="150">
        <v>5.5100000000000003E-2</v>
      </c>
      <c r="T1322" s="150">
        <v>1</v>
      </c>
      <c r="U1322" s="150">
        <v>4.41572428648358E-2</v>
      </c>
      <c r="V1322" s="150">
        <v>7.4598266776988997E-2</v>
      </c>
      <c r="W1322" s="150">
        <v>0.06</v>
      </c>
      <c r="X1322" s="150">
        <v>3.5294117647058802E-2</v>
      </c>
      <c r="Y1322" s="150">
        <v>4.3824701195219098E-2</v>
      </c>
      <c r="Z1322" s="150">
        <v>0.05</v>
      </c>
      <c r="AA1322" s="150">
        <v>6.0000000000000102E-2</v>
      </c>
      <c r="AB1322" s="150">
        <v>1</v>
      </c>
      <c r="AC1322" s="150">
        <v>9.0090090329027706E-2</v>
      </c>
      <c r="AD1322" s="150">
        <v>6.6319895968790593E-2</v>
      </c>
      <c r="AE1322" s="150">
        <v>9.2803354991342499E-2</v>
      </c>
      <c r="AF1322" s="150">
        <v>5.5161114145275802E-2</v>
      </c>
      <c r="AG1322" s="150">
        <v>4.1796559288765703E-2</v>
      </c>
      <c r="AH1322" s="150">
        <v>5.0497322111706197E-2</v>
      </c>
      <c r="AI1322" s="150">
        <v>6.4106205123236004E-2</v>
      </c>
      <c r="AJ1322" s="150">
        <v>5.00000000000001E-2</v>
      </c>
      <c r="AK1322" s="150">
        <v>5.00000000000001E-2</v>
      </c>
      <c r="AL1322" s="150">
        <v>0.12400510162115097</v>
      </c>
      <c r="AM1322" s="150">
        <v>6.0358136892318726E-2</v>
      </c>
      <c r="AN1322" s="150">
        <v>0.2141716480255127</v>
      </c>
      <c r="AO1322" s="5" t="s">
        <v>2023</v>
      </c>
    </row>
    <row r="1323" spans="1:41" ht="14.25" x14ac:dyDescent="0.45">
      <c r="A1323" s="150">
        <v>2016</v>
      </c>
      <c r="B1323" s="5" t="s">
        <v>1478</v>
      </c>
      <c r="C1323" s="5" t="s">
        <v>269</v>
      </c>
      <c r="D1323" s="5" t="s">
        <v>82</v>
      </c>
      <c r="E1323" s="5" t="s">
        <v>98</v>
      </c>
      <c r="F1323" s="5" t="s">
        <v>34</v>
      </c>
      <c r="G1323" s="5" t="s">
        <v>83</v>
      </c>
      <c r="H1323" s="5" t="s">
        <v>101</v>
      </c>
      <c r="I1323" s="150">
        <v>4.8110225513331502E-2</v>
      </c>
      <c r="J1323" s="150">
        <v>5.80000000000001E-2</v>
      </c>
      <c r="K1323" s="150">
        <v>6.4735945485519697E-2</v>
      </c>
      <c r="L1323" s="150">
        <v>7.9999999999999905E-2</v>
      </c>
      <c r="M1323" s="150">
        <v>5.52763819095477E-2</v>
      </c>
      <c r="N1323" s="150">
        <v>8.3892617449664406E-2</v>
      </c>
      <c r="O1323" s="150">
        <v>9.5022624434389205E-2</v>
      </c>
      <c r="P1323" s="150">
        <v>6.8337129840546698E-2</v>
      </c>
      <c r="Q1323" s="150">
        <v>5.4945054945054903E-2</v>
      </c>
      <c r="R1323" s="150">
        <v>4.6805134427684199E-2</v>
      </c>
      <c r="S1323" s="150">
        <v>5.3999999999999999E-2</v>
      </c>
      <c r="T1323" s="150">
        <v>6.4999999999999905E-2</v>
      </c>
      <c r="U1323" s="150">
        <v>3.5108274635753202E-2</v>
      </c>
      <c r="V1323" s="150">
        <v>5.5292259083728298E-2</v>
      </c>
      <c r="W1323" s="150">
        <v>0.06</v>
      </c>
      <c r="X1323" s="150">
        <v>3.5239745811669498E-2</v>
      </c>
      <c r="Y1323" s="150">
        <v>4.0632395755782001E-2</v>
      </c>
      <c r="Z1323" s="150">
        <v>5.3817545394880803E-2</v>
      </c>
      <c r="AA1323" s="150">
        <v>0.06</v>
      </c>
      <c r="AB1323" s="150">
        <v>7.1437264208348603E-2</v>
      </c>
      <c r="AC1323" s="150">
        <v>8.6904761904761901E-2</v>
      </c>
      <c r="AD1323" s="150">
        <v>6.1760840998685902E-2</v>
      </c>
      <c r="AE1323" s="150">
        <v>9.1152815013404803E-2</v>
      </c>
      <c r="AF1323" s="150">
        <v>5.5000000000000097E-2</v>
      </c>
      <c r="AG1323" s="150">
        <v>4.0509885655723499E-2</v>
      </c>
      <c r="AH1323" s="150">
        <v>4.7290393702771702E-2</v>
      </c>
      <c r="AI1323" s="150">
        <v>6.1170212765957403E-2</v>
      </c>
      <c r="AJ1323" s="150">
        <v>4.8000000000000098E-2</v>
      </c>
      <c r="AK1323" s="150">
        <v>0.05</v>
      </c>
      <c r="AL1323" s="150">
        <v>5.9566941112279892E-2</v>
      </c>
      <c r="AM1323" s="150">
        <v>5.9206359088420868E-2</v>
      </c>
      <c r="AN1323" s="150">
        <v>6.0077786445617676E-2</v>
      </c>
      <c r="AO1323" s="5" t="s">
        <v>2022</v>
      </c>
    </row>
    <row r="1324" spans="1:41" ht="14.25" x14ac:dyDescent="0.45">
      <c r="A1324" s="150">
        <v>2016</v>
      </c>
      <c r="B1324" s="5" t="s">
        <v>1476</v>
      </c>
      <c r="C1324" s="5" t="s">
        <v>269</v>
      </c>
      <c r="D1324" s="5" t="s">
        <v>82</v>
      </c>
      <c r="E1324" s="5" t="s">
        <v>98</v>
      </c>
      <c r="F1324" s="5" t="s">
        <v>34</v>
      </c>
      <c r="G1324" s="5" t="s">
        <v>83</v>
      </c>
      <c r="H1324" s="5" t="s">
        <v>101</v>
      </c>
      <c r="I1324" s="150">
        <v>4.4486372398156997E-2</v>
      </c>
      <c r="J1324" s="150">
        <v>5.9884559884559901E-2</v>
      </c>
      <c r="K1324" s="150">
        <v>5.5223880597015003E-2</v>
      </c>
      <c r="L1324" s="150">
        <v>9.5652173913043495E-2</v>
      </c>
      <c r="M1324" s="150">
        <v>6.0109289617486301E-2</v>
      </c>
      <c r="N1324" s="150">
        <v>5.80000000000001E-2</v>
      </c>
      <c r="O1324" s="150">
        <v>6.5099806825500003E-4</v>
      </c>
      <c r="P1324" s="150">
        <v>7.2368421052631596E-2</v>
      </c>
      <c r="Q1324" s="150">
        <v>4.6948356807511603E-2</v>
      </c>
      <c r="R1324" s="150">
        <v>4.1292639138240599E-2</v>
      </c>
      <c r="S1324" s="150">
        <v>5.5929487179487099E-2</v>
      </c>
      <c r="T1324" s="150">
        <v>6.1274509803921601E-2</v>
      </c>
      <c r="U1324" s="150">
        <v>3.6789297658862997E-2</v>
      </c>
      <c r="V1324" s="150">
        <v>5.6148565844096297E-2</v>
      </c>
      <c r="W1324" s="150">
        <v>6.0000000000000102E-2</v>
      </c>
      <c r="X1324" s="150">
        <v>3.3138401559454203E-2</v>
      </c>
      <c r="Y1324" s="150">
        <v>3.6655487759894599E-2</v>
      </c>
      <c r="Z1324" s="150">
        <v>6.7338524965642702E-2</v>
      </c>
      <c r="AA1324" s="150">
        <v>5.9999999999996403E-2</v>
      </c>
      <c r="AB1324" s="150">
        <v>1</v>
      </c>
      <c r="AC1324" s="150">
        <v>8.7515567425781302E-2</v>
      </c>
      <c r="AD1324" s="150">
        <v>6.5310771399531106E-2</v>
      </c>
      <c r="AE1324" s="150">
        <v>8.3999999999999894E-2</v>
      </c>
      <c r="AF1324" s="150">
        <v>5.5E-2</v>
      </c>
      <c r="AG1324" s="150">
        <v>4.0541017634827398E-2</v>
      </c>
      <c r="AH1324" s="150">
        <v>4.9000000000000002E-2</v>
      </c>
      <c r="AI1324" s="150">
        <v>6.4660707733422404E-2</v>
      </c>
      <c r="AJ1324" s="150">
        <v>4.9999999999998601E-2</v>
      </c>
      <c r="AK1324" s="150">
        <v>0.05</v>
      </c>
      <c r="AL1324" s="150">
        <v>8.7859287858009338E-2</v>
      </c>
      <c r="AM1324" s="150">
        <v>5.8389469981193542E-2</v>
      </c>
      <c r="AN1324" s="150">
        <v>0.12960816919803619</v>
      </c>
      <c r="AO1324" s="5" t="s">
        <v>2021</v>
      </c>
    </row>
    <row r="1325" spans="1:41" ht="14.25" x14ac:dyDescent="0.45">
      <c r="A1325" s="150">
        <v>2016</v>
      </c>
      <c r="B1325" s="5" t="s">
        <v>1478</v>
      </c>
      <c r="C1325" s="5" t="s">
        <v>269</v>
      </c>
      <c r="D1325" s="5" t="s">
        <v>82</v>
      </c>
      <c r="E1325" s="5" t="s">
        <v>98</v>
      </c>
      <c r="F1325" s="5" t="s">
        <v>102</v>
      </c>
      <c r="G1325" s="5" t="s">
        <v>83</v>
      </c>
      <c r="H1325" s="5" t="s">
        <v>100</v>
      </c>
      <c r="I1325" s="150">
        <v>749.98375786828638</v>
      </c>
      <c r="J1325" s="150">
        <v>1272.1795116458941</v>
      </c>
      <c r="K1325" s="150">
        <v>54.9</v>
      </c>
      <c r="L1325" s="150">
        <v>103.04</v>
      </c>
      <c r="M1325" s="150">
        <v>564</v>
      </c>
      <c r="N1325" s="150">
        <v>546</v>
      </c>
      <c r="O1325" s="150">
        <v>281.56807894134181</v>
      </c>
      <c r="P1325" s="150">
        <v>409</v>
      </c>
      <c r="Q1325" s="150">
        <v>260.58645000000001</v>
      </c>
      <c r="R1325" s="150">
        <v>512.08753680679138</v>
      </c>
      <c r="S1325" s="150">
        <v>614.9</v>
      </c>
      <c r="T1325" s="150">
        <v>363.59511429999998</v>
      </c>
      <c r="U1325" s="150">
        <v>140.69999999999999</v>
      </c>
      <c r="V1325" s="150">
        <v>598</v>
      </c>
      <c r="W1325" s="150">
        <v>277.22480000000002</v>
      </c>
      <c r="X1325" s="150">
        <v>1002</v>
      </c>
      <c r="Y1325" s="150">
        <v>3170</v>
      </c>
      <c r="Z1325" s="150">
        <v>432.5</v>
      </c>
      <c r="AA1325" s="150">
        <v>4693.1566248223944</v>
      </c>
      <c r="AB1325" s="150">
        <v>76.3</v>
      </c>
      <c r="AC1325" s="150">
        <v>315.45053280000002</v>
      </c>
      <c r="AD1325" s="150">
        <v>714</v>
      </c>
      <c r="AE1325" s="150">
        <v>339</v>
      </c>
      <c r="AF1325" s="150">
        <v>1614.1048046097389</v>
      </c>
      <c r="AG1325" s="150">
        <v>8332.5</v>
      </c>
      <c r="AH1325" s="150">
        <v>1205.4757204128671</v>
      </c>
      <c r="AI1325" s="150">
        <v>353</v>
      </c>
      <c r="AJ1325" s="150">
        <v>2285.1747137423481</v>
      </c>
      <c r="AK1325" s="150">
        <v>288.84572548274951</v>
      </c>
      <c r="AL1325" s="150">
        <v>31569.2734375</v>
      </c>
      <c r="AM1325" s="150">
        <v>25773.462890625</v>
      </c>
      <c r="AN1325" s="150">
        <v>5795.8095703125</v>
      </c>
      <c r="AO1325" s="5" t="s">
        <v>2026</v>
      </c>
    </row>
    <row r="1326" spans="1:41" ht="14.25" x14ac:dyDescent="0.45">
      <c r="A1326" s="150">
        <v>2016</v>
      </c>
      <c r="B1326" s="5" t="s">
        <v>1476</v>
      </c>
      <c r="C1326" s="5" t="s">
        <v>269</v>
      </c>
      <c r="D1326" s="5" t="s">
        <v>82</v>
      </c>
      <c r="E1326" s="5" t="s">
        <v>98</v>
      </c>
      <c r="F1326" s="5" t="s">
        <v>102</v>
      </c>
      <c r="G1326" s="5" t="s">
        <v>83</v>
      </c>
      <c r="H1326" s="5" t="s">
        <v>100</v>
      </c>
      <c r="I1326" s="150">
        <v>760.69750604505612</v>
      </c>
      <c r="J1326" s="150">
        <v>1303</v>
      </c>
      <c r="K1326" s="150">
        <v>63.3</v>
      </c>
      <c r="L1326" s="150">
        <v>104</v>
      </c>
      <c r="M1326" s="150">
        <v>516</v>
      </c>
      <c r="N1326" s="150">
        <v>561.1181805635357</v>
      </c>
      <c r="O1326" s="150">
        <v>310.39780000000002</v>
      </c>
      <c r="P1326" s="150">
        <v>423</v>
      </c>
      <c r="Q1326" s="150">
        <v>274.74700050000001</v>
      </c>
      <c r="R1326" s="150">
        <v>534</v>
      </c>
      <c r="S1326" s="150">
        <v>589.1</v>
      </c>
      <c r="T1326" s="150">
        <v>383</v>
      </c>
      <c r="U1326" s="150">
        <v>148.36334400000001</v>
      </c>
      <c r="V1326" s="150">
        <v>616.50989541919671</v>
      </c>
      <c r="W1326" s="150">
        <v>233.970136</v>
      </c>
      <c r="X1326" s="150">
        <v>992</v>
      </c>
      <c r="Y1326" s="150">
        <v>3133.9909010000001</v>
      </c>
      <c r="Z1326" s="150">
        <v>407.20000000000073</v>
      </c>
      <c r="AA1326" s="150">
        <v>4591.7149635511596</v>
      </c>
      <c r="AB1326" s="150"/>
      <c r="AC1326" s="150">
        <v>302.17038936000012</v>
      </c>
      <c r="AD1326" s="150">
        <v>732</v>
      </c>
      <c r="AE1326" s="150">
        <v>342.96238792306252</v>
      </c>
      <c r="AF1326" s="150">
        <v>1826.3849625</v>
      </c>
      <c r="AG1326" s="150">
        <v>8417.1723460381309</v>
      </c>
      <c r="AH1326" s="150">
        <v>1312.0730000000001</v>
      </c>
      <c r="AI1326" s="150">
        <v>370.02452222910688</v>
      </c>
      <c r="AJ1326" s="150">
        <v>2467.332572334079</v>
      </c>
      <c r="AK1326" s="150">
        <v>269.99642369315262</v>
      </c>
      <c r="AL1326" s="150">
        <v>31986.224609375</v>
      </c>
      <c r="AM1326" s="150">
        <v>26214.36328125</v>
      </c>
      <c r="AN1326" s="150">
        <v>5771.8623046875</v>
      </c>
      <c r="AO1326" s="5" t="s">
        <v>2025</v>
      </c>
    </row>
    <row r="1327" spans="1:41" ht="14.25" x14ac:dyDescent="0.45">
      <c r="A1327" s="150">
        <v>2016</v>
      </c>
      <c r="B1327" s="5" t="s">
        <v>1477</v>
      </c>
      <c r="C1327" s="5" t="s">
        <v>269</v>
      </c>
      <c r="D1327" s="5" t="s">
        <v>82</v>
      </c>
      <c r="E1327" s="5" t="s">
        <v>98</v>
      </c>
      <c r="F1327" s="5" t="s">
        <v>102</v>
      </c>
      <c r="G1327" s="5" t="s">
        <v>83</v>
      </c>
      <c r="H1327" s="5" t="s">
        <v>100</v>
      </c>
      <c r="I1327" s="150">
        <v>751.30499682099742</v>
      </c>
      <c r="J1327" s="150">
        <v>1277.1651999999999</v>
      </c>
      <c r="K1327" s="150">
        <v>61.374479999999998</v>
      </c>
      <c r="L1327" s="150">
        <v>107</v>
      </c>
      <c r="M1327" s="150">
        <v>633</v>
      </c>
      <c r="N1327" s="150">
        <v>588</v>
      </c>
      <c r="O1327" s="150">
        <v>282</v>
      </c>
      <c r="P1327" s="150">
        <v>411</v>
      </c>
      <c r="Q1327" s="150">
        <v>260.48490886679781</v>
      </c>
      <c r="R1327" s="150">
        <v>534</v>
      </c>
      <c r="S1327" s="150">
        <v>616.51134379999996</v>
      </c>
      <c r="T1327" s="150"/>
      <c r="U1327" s="150">
        <v>143.42355000000001</v>
      </c>
      <c r="V1327" s="150">
        <v>595</v>
      </c>
      <c r="W1327" s="150">
        <v>234.92903000000001</v>
      </c>
      <c r="X1327" s="150">
        <v>984</v>
      </c>
      <c r="Y1327" s="150">
        <v>3120</v>
      </c>
      <c r="Z1327" s="150">
        <v>403.75</v>
      </c>
      <c r="AA1327" s="150">
        <v>4629.5066189272102</v>
      </c>
      <c r="AB1327" s="150"/>
      <c r="AC1327" s="150">
        <v>315.90499540000002</v>
      </c>
      <c r="AD1327" s="150">
        <v>718</v>
      </c>
      <c r="AE1327" s="150">
        <v>338.67320000000001</v>
      </c>
      <c r="AF1327" s="150">
        <v>1730</v>
      </c>
      <c r="AG1327" s="150">
        <v>8299</v>
      </c>
      <c r="AH1327" s="150">
        <v>1241</v>
      </c>
      <c r="AI1327" s="150">
        <v>370.04041110623979</v>
      </c>
      <c r="AJ1327" s="150">
        <v>2311.7002458372008</v>
      </c>
      <c r="AK1327" s="150">
        <v>277.50204925778928</v>
      </c>
      <c r="AL1327" s="150">
        <v>31234.2734375</v>
      </c>
      <c r="AM1327" s="150">
        <v>25815.916015625</v>
      </c>
      <c r="AN1327" s="150">
        <v>5418.357421875</v>
      </c>
      <c r="AO1327" s="5" t="s">
        <v>2024</v>
      </c>
    </row>
    <row r="1328" spans="1:41" ht="14.25" x14ac:dyDescent="0.45">
      <c r="A1328" s="150">
        <v>2016</v>
      </c>
      <c r="B1328" s="5" t="s">
        <v>582</v>
      </c>
      <c r="C1328" s="5" t="s">
        <v>269</v>
      </c>
      <c r="D1328" s="5" t="s">
        <v>82</v>
      </c>
      <c r="E1328" s="5" t="s">
        <v>98</v>
      </c>
      <c r="F1328" s="5" t="s">
        <v>102</v>
      </c>
      <c r="G1328" s="5" t="s">
        <v>83</v>
      </c>
      <c r="H1328" s="5" t="s">
        <v>100</v>
      </c>
      <c r="I1328" s="150">
        <v>794.46759138380912</v>
      </c>
      <c r="J1328" s="150">
        <v>1274.2076305508999</v>
      </c>
      <c r="K1328" s="150">
        <v>53.4</v>
      </c>
      <c r="L1328" s="150">
        <v>103.04</v>
      </c>
      <c r="M1328" s="150">
        <v>556.93116784705546</v>
      </c>
      <c r="N1328" s="150">
        <v>644.37851802522141</v>
      </c>
      <c r="O1328" s="150">
        <v>282.10000000000002</v>
      </c>
      <c r="P1328" s="150">
        <v>404</v>
      </c>
      <c r="Q1328" s="150">
        <v>258</v>
      </c>
      <c r="R1328" s="150">
        <v>519.19200814870555</v>
      </c>
      <c r="S1328" s="150">
        <v>625.99099999999999</v>
      </c>
      <c r="T1328" s="150"/>
      <c r="U1328" s="150">
        <v>139</v>
      </c>
      <c r="V1328" s="150">
        <v>603.5</v>
      </c>
      <c r="W1328" s="150">
        <v>272</v>
      </c>
      <c r="X1328" s="150">
        <v>1002</v>
      </c>
      <c r="Y1328" s="150">
        <v>3137.1924276</v>
      </c>
      <c r="Z1328" s="150">
        <v>422.76943565127272</v>
      </c>
      <c r="AA1328" s="150">
        <v>4905.8184327299996</v>
      </c>
      <c r="AB1328" s="150"/>
      <c r="AC1328" s="150">
        <v>339.09307512855491</v>
      </c>
      <c r="AD1328" s="150">
        <v>725</v>
      </c>
      <c r="AE1328" s="150">
        <v>325</v>
      </c>
      <c r="AF1328" s="150">
        <v>1547.91</v>
      </c>
      <c r="AG1328" s="150">
        <v>8419.9944599187274</v>
      </c>
      <c r="AH1328" s="150">
        <v>1216.1531685602481</v>
      </c>
      <c r="AI1328" s="150">
        <v>372</v>
      </c>
      <c r="AJ1328" s="150">
        <v>2395.9998960530002</v>
      </c>
      <c r="AK1328" s="150">
        <v>266.21809000000002</v>
      </c>
      <c r="AL1328" s="150">
        <v>31605.357421875</v>
      </c>
      <c r="AM1328" s="150">
        <v>26233.5625</v>
      </c>
      <c r="AN1328" s="150">
        <v>5371.79345703125</v>
      </c>
      <c r="AO1328" s="5" t="s">
        <v>701</v>
      </c>
    </row>
    <row r="1329" spans="1:41" ht="14.25" x14ac:dyDescent="0.45">
      <c r="A1329" s="150">
        <v>2016</v>
      </c>
      <c r="B1329" s="5" t="s">
        <v>582</v>
      </c>
      <c r="C1329" s="5" t="s">
        <v>269</v>
      </c>
      <c r="D1329" s="5" t="s">
        <v>82</v>
      </c>
      <c r="E1329" s="5" t="s">
        <v>103</v>
      </c>
      <c r="F1329" s="5" t="s">
        <v>104</v>
      </c>
      <c r="G1329" s="5" t="s">
        <v>83</v>
      </c>
      <c r="H1329" s="5" t="s">
        <v>105</v>
      </c>
      <c r="I1329" s="150">
        <v>134.29560000000001</v>
      </c>
      <c r="J1329" s="150">
        <v>226.8660288176321</v>
      </c>
      <c r="K1329" s="150">
        <v>6.6</v>
      </c>
      <c r="L1329" s="150">
        <v>20</v>
      </c>
      <c r="M1329" s="150">
        <v>110.453</v>
      </c>
      <c r="N1329" s="150">
        <v>175.68</v>
      </c>
      <c r="O1329" s="150">
        <v>54</v>
      </c>
      <c r="P1329" s="150">
        <v>94</v>
      </c>
      <c r="Q1329" s="150">
        <v>64</v>
      </c>
      <c r="R1329" s="150">
        <v>81.738</v>
      </c>
      <c r="S1329" s="150">
        <v>110.25</v>
      </c>
      <c r="T1329" s="150">
        <v>69</v>
      </c>
      <c r="U1329" s="150">
        <v>33.299999999999997</v>
      </c>
      <c r="V1329" s="150">
        <v>124.4</v>
      </c>
      <c r="W1329" s="150">
        <v>57</v>
      </c>
      <c r="X1329" s="150">
        <v>167.9</v>
      </c>
      <c r="Y1329" s="150">
        <v>608</v>
      </c>
      <c r="Z1329" s="150">
        <v>49.157999999999987</v>
      </c>
      <c r="AA1329" s="150">
        <v>769.5</v>
      </c>
      <c r="AB1329" s="150">
        <v>14</v>
      </c>
      <c r="AC1329" s="150">
        <v>55.842570864599999</v>
      </c>
      <c r="AD1329" s="150">
        <v>81.44</v>
      </c>
      <c r="AE1329" s="150">
        <v>42.7</v>
      </c>
      <c r="AF1329" s="150">
        <v>275.54774747485021</v>
      </c>
      <c r="AG1329" s="150">
        <v>1746</v>
      </c>
      <c r="AH1329" s="150">
        <v>258.048290038</v>
      </c>
      <c r="AI1329" s="150">
        <v>72.8</v>
      </c>
      <c r="AJ1329" s="150">
        <v>480</v>
      </c>
      <c r="AK1329" s="150">
        <v>23.709</v>
      </c>
      <c r="AL1329" s="150">
        <v>6006.22802734375</v>
      </c>
      <c r="AM1329" s="150">
        <v>4981.02783203125</v>
      </c>
      <c r="AN1329" s="150">
        <v>1025.2003173828125</v>
      </c>
      <c r="AO1329" s="5" t="s">
        <v>702</v>
      </c>
    </row>
    <row r="1330" spans="1:41" ht="14.25" x14ac:dyDescent="0.45">
      <c r="A1330" s="150">
        <v>2016</v>
      </c>
      <c r="B1330" s="5" t="s">
        <v>1476</v>
      </c>
      <c r="C1330" s="5" t="s">
        <v>269</v>
      </c>
      <c r="D1330" s="5" t="s">
        <v>82</v>
      </c>
      <c r="E1330" s="5" t="s">
        <v>103</v>
      </c>
      <c r="F1330" s="5" t="s">
        <v>104</v>
      </c>
      <c r="G1330" s="5" t="s">
        <v>83</v>
      </c>
      <c r="H1330" s="5" t="s">
        <v>105</v>
      </c>
      <c r="I1330" s="150">
        <v>130.4408</v>
      </c>
      <c r="J1330" s="150">
        <v>246</v>
      </c>
      <c r="K1330" s="150">
        <v>12.55</v>
      </c>
      <c r="L1330" s="150">
        <v>20</v>
      </c>
      <c r="M1330" s="150">
        <v>100.4</v>
      </c>
      <c r="N1330" s="150">
        <v>172.7056503666893</v>
      </c>
      <c r="O1330" s="150">
        <v>56</v>
      </c>
      <c r="P1330" s="150">
        <v>99.5</v>
      </c>
      <c r="Q1330" s="150">
        <v>66.226297083333321</v>
      </c>
      <c r="R1330" s="150">
        <v>92.3</v>
      </c>
      <c r="S1330" s="150">
        <v>110</v>
      </c>
      <c r="T1330" s="150">
        <v>73.197486249999983</v>
      </c>
      <c r="U1330" s="150">
        <v>33.010844040000002</v>
      </c>
      <c r="V1330" s="150">
        <v>140</v>
      </c>
      <c r="W1330" s="150">
        <v>59.4</v>
      </c>
      <c r="X1330" s="150">
        <v>173</v>
      </c>
      <c r="Y1330" s="150">
        <v>607</v>
      </c>
      <c r="Z1330" s="150">
        <v>56.599999999999909</v>
      </c>
      <c r="AA1330" s="150">
        <v>758.39535238095243</v>
      </c>
      <c r="AB1330" s="150">
        <v>18.5</v>
      </c>
      <c r="AC1330" s="150">
        <v>53.832824999999993</v>
      </c>
      <c r="AD1330" s="150">
        <v>149.26499999999999</v>
      </c>
      <c r="AE1330" s="150">
        <v>41.7</v>
      </c>
      <c r="AF1330" s="150"/>
      <c r="AG1330" s="150">
        <v>1789.0548918927859</v>
      </c>
      <c r="AH1330" s="150">
        <v>261.8347</v>
      </c>
      <c r="AI1330" s="150">
        <v>75.674997169920019</v>
      </c>
      <c r="AJ1330" s="150">
        <v>565</v>
      </c>
      <c r="AK1330" s="150">
        <v>32.194014639619724</v>
      </c>
      <c r="AL1330" s="150">
        <v>5993.7822265625</v>
      </c>
      <c r="AM1330" s="150">
        <v>4871.7666015625</v>
      </c>
      <c r="AN1330" s="150">
        <v>1122.0162353515625</v>
      </c>
      <c r="AO1330" s="5" t="s">
        <v>2028</v>
      </c>
    </row>
    <row r="1331" spans="1:41" ht="14.25" x14ac:dyDescent="0.45">
      <c r="A1331" s="150">
        <v>2016</v>
      </c>
      <c r="B1331" s="5" t="s">
        <v>1477</v>
      </c>
      <c r="C1331" s="5" t="s">
        <v>269</v>
      </c>
      <c r="D1331" s="5" t="s">
        <v>82</v>
      </c>
      <c r="E1331" s="5" t="s">
        <v>103</v>
      </c>
      <c r="F1331" s="5" t="s">
        <v>104</v>
      </c>
      <c r="G1331" s="5" t="s">
        <v>83</v>
      </c>
      <c r="H1331" s="5" t="s">
        <v>105</v>
      </c>
      <c r="I1331" s="150">
        <v>134.846</v>
      </c>
      <c r="J1331" s="150">
        <v>239.17468953282079</v>
      </c>
      <c r="K1331" s="150">
        <v>12.4</v>
      </c>
      <c r="L1331" s="150">
        <v>20.399999999999999</v>
      </c>
      <c r="M1331" s="150">
        <v>121.5</v>
      </c>
      <c r="N1331" s="150">
        <v>170.6</v>
      </c>
      <c r="O1331" s="150">
        <v>54</v>
      </c>
      <c r="P1331" s="150">
        <v>98.9</v>
      </c>
      <c r="Q1331" s="150">
        <v>62.468723099999991</v>
      </c>
      <c r="R1331" s="150">
        <v>82.132480896000004</v>
      </c>
      <c r="S1331" s="150">
        <v>105.6</v>
      </c>
      <c r="T1331" s="150">
        <v>73.145974999999993</v>
      </c>
      <c r="U1331" s="150">
        <v>33.330824999999997</v>
      </c>
      <c r="V1331" s="150">
        <v>139</v>
      </c>
      <c r="W1331" s="150">
        <v>59.4</v>
      </c>
      <c r="X1331" s="150">
        <v>168</v>
      </c>
      <c r="Y1331" s="150">
        <v>603</v>
      </c>
      <c r="Z1331" s="150">
        <v>48</v>
      </c>
      <c r="AA1331" s="150">
        <v>739.77077833225678</v>
      </c>
      <c r="AB1331" s="150">
        <v>14.049891560000001</v>
      </c>
      <c r="AC1331" s="150">
        <v>50.044355709999998</v>
      </c>
      <c r="AD1331" s="150">
        <v>149</v>
      </c>
      <c r="AE1331" s="150">
        <v>46.18</v>
      </c>
      <c r="AF1331" s="150"/>
      <c r="AG1331" s="150">
        <v>1788</v>
      </c>
      <c r="AH1331" s="150">
        <v>268.89999999999998</v>
      </c>
      <c r="AI1331" s="150">
        <v>72.162144000000012</v>
      </c>
      <c r="AJ1331" s="150">
        <v>526.22868191579585</v>
      </c>
      <c r="AK1331" s="150">
        <v>24.007676806612551</v>
      </c>
      <c r="AL1331" s="150">
        <v>5904.2421875</v>
      </c>
      <c r="AM1331" s="150">
        <v>4782.076171875</v>
      </c>
      <c r="AN1331" s="150">
        <v>1122.1656494140625</v>
      </c>
      <c r="AO1331" s="5" t="s">
        <v>2027</v>
      </c>
    </row>
    <row r="1332" spans="1:41" ht="14.25" x14ac:dyDescent="0.45">
      <c r="A1332" s="150">
        <v>2016</v>
      </c>
      <c r="B1332" s="5" t="s">
        <v>1478</v>
      </c>
      <c r="C1332" s="5" t="s">
        <v>269</v>
      </c>
      <c r="D1332" s="5" t="s">
        <v>82</v>
      </c>
      <c r="E1332" s="5" t="s">
        <v>103</v>
      </c>
      <c r="F1332" s="5" t="s">
        <v>104</v>
      </c>
      <c r="G1332" s="5" t="s">
        <v>83</v>
      </c>
      <c r="H1332" s="5" t="s">
        <v>105</v>
      </c>
      <c r="I1332" s="150">
        <v>133.16252</v>
      </c>
      <c r="J1332" s="150">
        <v>226.58430912597609</v>
      </c>
      <c r="K1332" s="150">
        <v>8.3000000000000007</v>
      </c>
      <c r="L1332" s="150">
        <v>20.350000000000001</v>
      </c>
      <c r="M1332" s="150">
        <v>113.5</v>
      </c>
      <c r="N1332" s="150">
        <v>170</v>
      </c>
      <c r="O1332" s="150">
        <v>55</v>
      </c>
      <c r="P1332" s="150">
        <v>94</v>
      </c>
      <c r="Q1332" s="150">
        <v>58.984000000000002</v>
      </c>
      <c r="R1332" s="150">
        <v>80.79603386814</v>
      </c>
      <c r="S1332" s="150">
        <v>104</v>
      </c>
      <c r="T1332" s="150">
        <v>71</v>
      </c>
      <c r="U1332" s="150">
        <v>34.17</v>
      </c>
      <c r="V1332" s="150">
        <v>117</v>
      </c>
      <c r="W1332" s="150">
        <v>59.4</v>
      </c>
      <c r="X1332" s="150">
        <v>169.4</v>
      </c>
      <c r="Y1332" s="150">
        <v>600</v>
      </c>
      <c r="Z1332" s="150">
        <v>57.624000000000002</v>
      </c>
      <c r="AA1332" s="150">
        <v>750.90437116432474</v>
      </c>
      <c r="AB1332" s="150">
        <v>13.986000000000001</v>
      </c>
      <c r="AC1332" s="150">
        <v>57.578975999999997</v>
      </c>
      <c r="AD1332" s="150">
        <v>84</v>
      </c>
      <c r="AE1332" s="150">
        <v>46.18</v>
      </c>
      <c r="AF1332" s="150">
        <v>287.33126803144029</v>
      </c>
      <c r="AG1332" s="150">
        <v>1721.4</v>
      </c>
      <c r="AH1332" s="150">
        <v>247.64</v>
      </c>
      <c r="AI1332" s="150">
        <v>69.02</v>
      </c>
      <c r="AJ1332" s="150">
        <v>463</v>
      </c>
      <c r="AK1332" s="150">
        <v>23.520256650648729</v>
      </c>
      <c r="AL1332" s="150">
        <v>5937.83154296875</v>
      </c>
      <c r="AM1332" s="150">
        <v>4919.0654296875</v>
      </c>
      <c r="AN1332" s="150">
        <v>1018.7662963867188</v>
      </c>
      <c r="AO1332" s="5" t="s">
        <v>2029</v>
      </c>
    </row>
    <row r="1333" spans="1:41" ht="14.25" x14ac:dyDescent="0.45">
      <c r="A1333" s="150">
        <v>2016</v>
      </c>
      <c r="B1333" s="5" t="s">
        <v>582</v>
      </c>
      <c r="C1333" s="5" t="s">
        <v>269</v>
      </c>
      <c r="D1333" s="5" t="s">
        <v>82</v>
      </c>
      <c r="E1333" s="5" t="s">
        <v>103</v>
      </c>
      <c r="F1333" s="5" t="s">
        <v>103</v>
      </c>
      <c r="G1333" s="5" t="s">
        <v>83</v>
      </c>
      <c r="H1333" s="5" t="s">
        <v>105</v>
      </c>
      <c r="I1333" s="150">
        <v>140.95931999999999</v>
      </c>
      <c r="J1333" s="150">
        <v>284.89570763316749</v>
      </c>
      <c r="K1333" s="150">
        <v>10.6</v>
      </c>
      <c r="L1333" s="150">
        <v>20</v>
      </c>
      <c r="M1333" s="150">
        <v>114.661</v>
      </c>
      <c r="N1333" s="150">
        <v>176.75558000000001</v>
      </c>
      <c r="O1333" s="150">
        <v>59</v>
      </c>
      <c r="P1333" s="150">
        <v>94</v>
      </c>
      <c r="Q1333" s="150">
        <v>64</v>
      </c>
      <c r="R1333" s="150">
        <v>85.773759999999996</v>
      </c>
      <c r="S1333" s="150">
        <v>112.25</v>
      </c>
      <c r="T1333" s="150">
        <v>72</v>
      </c>
      <c r="U1333" s="150">
        <v>33.299999999999997</v>
      </c>
      <c r="V1333" s="150">
        <v>131</v>
      </c>
      <c r="W1333" s="150">
        <v>57</v>
      </c>
      <c r="X1333" s="150">
        <v>172.9</v>
      </c>
      <c r="Y1333" s="150">
        <v>612</v>
      </c>
      <c r="Z1333" s="150">
        <v>67.662839999999989</v>
      </c>
      <c r="AA1333" s="150">
        <v>901.61</v>
      </c>
      <c r="AB1333" s="150">
        <v>14</v>
      </c>
      <c r="AC1333" s="150">
        <v>63.9748508646</v>
      </c>
      <c r="AD1333" s="150">
        <v>137.209</v>
      </c>
      <c r="AE1333" s="150">
        <v>67.7</v>
      </c>
      <c r="AF1333" s="150">
        <v>310.54774747485021</v>
      </c>
      <c r="AG1333" s="150">
        <v>1753</v>
      </c>
      <c r="AH1333" s="150">
        <v>258.048290038</v>
      </c>
      <c r="AI1333" s="150">
        <v>72.8</v>
      </c>
      <c r="AJ1333" s="150">
        <v>555</v>
      </c>
      <c r="AK1333" s="150">
        <v>47.55</v>
      </c>
      <c r="AL1333" s="150">
        <v>6490.19775390625</v>
      </c>
      <c r="AM1333" s="150">
        <v>5362.1796875</v>
      </c>
      <c r="AN1333" s="150">
        <v>1128.018310546875</v>
      </c>
      <c r="AO1333" s="5" t="s">
        <v>704</v>
      </c>
    </row>
    <row r="1334" spans="1:41" ht="14.25" x14ac:dyDescent="0.45">
      <c r="A1334" s="150">
        <v>2016</v>
      </c>
      <c r="B1334" s="5" t="s">
        <v>1478</v>
      </c>
      <c r="C1334" s="5" t="s">
        <v>269</v>
      </c>
      <c r="D1334" s="5" t="s">
        <v>82</v>
      </c>
      <c r="E1334" s="5" t="s">
        <v>103</v>
      </c>
      <c r="F1334" s="5" t="s">
        <v>103</v>
      </c>
      <c r="G1334" s="5" t="s">
        <v>83</v>
      </c>
      <c r="H1334" s="5" t="s">
        <v>105</v>
      </c>
      <c r="I1334" s="150">
        <v>139.82624000000001</v>
      </c>
      <c r="J1334" s="150">
        <v>283.39650393615489</v>
      </c>
      <c r="K1334" s="150">
        <v>10.8</v>
      </c>
      <c r="L1334" s="150">
        <v>20.350000000000001</v>
      </c>
      <c r="M1334" s="150">
        <v>119.5</v>
      </c>
      <c r="N1334" s="150">
        <v>171</v>
      </c>
      <c r="O1334" s="150">
        <v>60</v>
      </c>
      <c r="P1334" s="150">
        <v>94</v>
      </c>
      <c r="Q1334" s="150">
        <v>58.984000000000002</v>
      </c>
      <c r="R1334" s="150">
        <v>84.79603386814</v>
      </c>
      <c r="S1334" s="150">
        <v>106</v>
      </c>
      <c r="T1334" s="150">
        <v>73</v>
      </c>
      <c r="U1334" s="150">
        <v>34.17</v>
      </c>
      <c r="V1334" s="150">
        <v>142</v>
      </c>
      <c r="W1334" s="150">
        <v>59.4</v>
      </c>
      <c r="X1334" s="150">
        <v>179.4</v>
      </c>
      <c r="Y1334" s="150">
        <v>602</v>
      </c>
      <c r="Z1334" s="150">
        <v>65.061999999999998</v>
      </c>
      <c r="AA1334" s="150">
        <v>886.27604843485869</v>
      </c>
      <c r="AB1334" s="150">
        <v>13.986000000000001</v>
      </c>
      <c r="AC1334" s="150">
        <v>65.804543999999993</v>
      </c>
      <c r="AD1334" s="150">
        <v>145</v>
      </c>
      <c r="AE1334" s="150">
        <v>71.180000000000007</v>
      </c>
      <c r="AF1334" s="150">
        <v>322.33126803144029</v>
      </c>
      <c r="AG1334" s="150">
        <v>1731.5</v>
      </c>
      <c r="AH1334" s="150">
        <v>250.33248</v>
      </c>
      <c r="AI1334" s="150">
        <v>69.02</v>
      </c>
      <c r="AJ1334" s="150">
        <v>538</v>
      </c>
      <c r="AK1334" s="150">
        <v>49.370256650648727</v>
      </c>
      <c r="AL1334" s="150">
        <v>6446.4853515625</v>
      </c>
      <c r="AM1334" s="150">
        <v>5310.6767578125</v>
      </c>
      <c r="AN1334" s="150">
        <v>1135.8087158203125</v>
      </c>
      <c r="AO1334" s="5" t="s">
        <v>2032</v>
      </c>
    </row>
    <row r="1335" spans="1:41" ht="14.25" x14ac:dyDescent="0.45">
      <c r="A1335" s="150">
        <v>2016</v>
      </c>
      <c r="B1335" s="5" t="s">
        <v>1476</v>
      </c>
      <c r="C1335" s="5" t="s">
        <v>269</v>
      </c>
      <c r="D1335" s="5" t="s">
        <v>82</v>
      </c>
      <c r="E1335" s="5" t="s">
        <v>103</v>
      </c>
      <c r="F1335" s="5" t="s">
        <v>103</v>
      </c>
      <c r="G1335" s="5" t="s">
        <v>83</v>
      </c>
      <c r="H1335" s="5" t="s">
        <v>105</v>
      </c>
      <c r="I1335" s="150">
        <v>136.5008</v>
      </c>
      <c r="J1335" s="150">
        <v>294</v>
      </c>
      <c r="K1335" s="150">
        <v>13.05</v>
      </c>
      <c r="L1335" s="150">
        <v>20</v>
      </c>
      <c r="M1335" s="150">
        <v>108.4</v>
      </c>
      <c r="N1335" s="150">
        <v>174.18159036668931</v>
      </c>
      <c r="O1335" s="150">
        <v>61</v>
      </c>
      <c r="P1335" s="150">
        <v>99.5</v>
      </c>
      <c r="Q1335" s="150">
        <v>66.226297083333321</v>
      </c>
      <c r="R1335" s="150">
        <v>98.55</v>
      </c>
      <c r="S1335" s="150">
        <v>110</v>
      </c>
      <c r="T1335" s="150">
        <v>75.789486249999982</v>
      </c>
      <c r="U1335" s="150">
        <v>33.010844040000002</v>
      </c>
      <c r="V1335" s="150">
        <v>140.4</v>
      </c>
      <c r="W1335" s="150">
        <v>59.4</v>
      </c>
      <c r="X1335" s="150">
        <v>178</v>
      </c>
      <c r="Y1335" s="150">
        <v>607.5</v>
      </c>
      <c r="Z1335" s="150">
        <v>62.599999999999909</v>
      </c>
      <c r="AA1335" s="150">
        <v>900.22470476190483</v>
      </c>
      <c r="AB1335" s="150">
        <v>18.5</v>
      </c>
      <c r="AC1335" s="150">
        <v>70.279224999999983</v>
      </c>
      <c r="AD1335" s="150">
        <v>163.43899999999999</v>
      </c>
      <c r="AE1335" s="150">
        <v>66.7</v>
      </c>
      <c r="AF1335" s="150">
        <v>0</v>
      </c>
      <c r="AG1335" s="150">
        <v>1802.148891892786</v>
      </c>
      <c r="AH1335" s="150">
        <v>262.20868000000002</v>
      </c>
      <c r="AI1335" s="150">
        <v>75.674997169920019</v>
      </c>
      <c r="AJ1335" s="150">
        <v>567</v>
      </c>
      <c r="AK1335" s="150">
        <v>55.394014639619712</v>
      </c>
      <c r="AL1335" s="150">
        <v>6319.67822265625</v>
      </c>
      <c r="AM1335" s="150">
        <v>5138.822265625</v>
      </c>
      <c r="AN1335" s="150">
        <v>1180.8563232421875</v>
      </c>
      <c r="AO1335" s="5" t="s">
        <v>2031</v>
      </c>
    </row>
    <row r="1336" spans="1:41" ht="14.25" x14ac:dyDescent="0.45">
      <c r="A1336" s="150">
        <v>2016</v>
      </c>
      <c r="B1336" s="5" t="s">
        <v>1477</v>
      </c>
      <c r="C1336" s="5" t="s">
        <v>269</v>
      </c>
      <c r="D1336" s="5" t="s">
        <v>82</v>
      </c>
      <c r="E1336" s="5" t="s">
        <v>103</v>
      </c>
      <c r="F1336" s="5" t="s">
        <v>103</v>
      </c>
      <c r="G1336" s="5" t="s">
        <v>83</v>
      </c>
      <c r="H1336" s="5" t="s">
        <v>105</v>
      </c>
      <c r="I1336" s="150">
        <v>141.58600000000001</v>
      </c>
      <c r="J1336" s="150">
        <v>286.83999999999997</v>
      </c>
      <c r="K1336" s="150">
        <v>12.9</v>
      </c>
      <c r="L1336" s="150">
        <v>20.399999999999999</v>
      </c>
      <c r="M1336" s="150">
        <v>128</v>
      </c>
      <c r="N1336" s="150">
        <v>171.6</v>
      </c>
      <c r="O1336" s="150">
        <v>59</v>
      </c>
      <c r="P1336" s="150">
        <v>98.9</v>
      </c>
      <c r="Q1336" s="150">
        <v>62.468723099999991</v>
      </c>
      <c r="R1336" s="150">
        <v>86.260420895999999</v>
      </c>
      <c r="S1336" s="150">
        <v>105.6</v>
      </c>
      <c r="T1336" s="150">
        <v>75.305974999999989</v>
      </c>
      <c r="U1336" s="150">
        <v>33.330824999999997</v>
      </c>
      <c r="V1336" s="150">
        <v>140.47</v>
      </c>
      <c r="W1336" s="150">
        <v>59.4</v>
      </c>
      <c r="X1336" s="150">
        <v>177</v>
      </c>
      <c r="Y1336" s="150">
        <v>603.79999999999995</v>
      </c>
      <c r="Z1336" s="150">
        <v>61</v>
      </c>
      <c r="AA1336" s="150">
        <v>892.02261489788577</v>
      </c>
      <c r="AB1336" s="150">
        <v>14.049891560000001</v>
      </c>
      <c r="AC1336" s="150">
        <v>67.768398359999992</v>
      </c>
      <c r="AD1336" s="150">
        <v>163</v>
      </c>
      <c r="AE1336" s="150">
        <v>71.180000000000007</v>
      </c>
      <c r="AF1336" s="150">
        <v>0</v>
      </c>
      <c r="AG1336" s="150">
        <v>1800</v>
      </c>
      <c r="AH1336" s="150">
        <v>268.89999999999998</v>
      </c>
      <c r="AI1336" s="150">
        <v>72.162144000000012</v>
      </c>
      <c r="AJ1336" s="150">
        <v>550.72868191579585</v>
      </c>
      <c r="AK1336" s="150">
        <v>50.257676806612551</v>
      </c>
      <c r="AL1336" s="150">
        <v>6273.93115234375</v>
      </c>
      <c r="AM1336" s="150">
        <v>5088.35546875</v>
      </c>
      <c r="AN1336" s="150">
        <v>1185.5755615234375</v>
      </c>
      <c r="AO1336" s="5" t="s">
        <v>2030</v>
      </c>
    </row>
    <row r="1337" spans="1:41" ht="14.25" x14ac:dyDescent="0.45">
      <c r="A1337" s="150">
        <v>2016</v>
      </c>
      <c r="B1337" s="5" t="s">
        <v>81</v>
      </c>
      <c r="C1337" s="5" t="s">
        <v>126</v>
      </c>
      <c r="D1337" s="5" t="s">
        <v>82</v>
      </c>
      <c r="E1337" s="5" t="s">
        <v>96</v>
      </c>
      <c r="F1337" s="5" t="s">
        <v>97</v>
      </c>
      <c r="G1337" s="5" t="s">
        <v>83</v>
      </c>
      <c r="H1337" s="5" t="s">
        <v>267</v>
      </c>
      <c r="I1337" s="150">
        <v>31936</v>
      </c>
      <c r="J1337" s="150">
        <v>85966</v>
      </c>
      <c r="K1337" s="150">
        <v>4605</v>
      </c>
      <c r="L1337" s="150">
        <v>8465.6666666666642</v>
      </c>
      <c r="M1337" s="150">
        <v>39747</v>
      </c>
      <c r="N1337" s="150">
        <v>18774.166666666661</v>
      </c>
      <c r="O1337" s="150">
        <v>25415</v>
      </c>
      <c r="P1337" s="150">
        <v>44206</v>
      </c>
      <c r="Q1337" s="150">
        <v>17372</v>
      </c>
      <c r="R1337" s="150">
        <v>24818</v>
      </c>
      <c r="S1337" s="150">
        <v>36811</v>
      </c>
      <c r="T1337" s="150">
        <v>24870</v>
      </c>
      <c r="U1337" s="150">
        <v>9206.5</v>
      </c>
      <c r="V1337" s="150">
        <v>38535</v>
      </c>
      <c r="W1337" s="150">
        <v>12640.553005464481</v>
      </c>
      <c r="X1337" s="150">
        <v>57247</v>
      </c>
      <c r="Y1337" s="150">
        <v>192857</v>
      </c>
      <c r="Z1337" s="150">
        <v>15440</v>
      </c>
      <c r="AA1337" s="150">
        <v>330577</v>
      </c>
      <c r="AB1337" s="150">
        <v>6681</v>
      </c>
      <c r="AC1337" s="150">
        <v>23652</v>
      </c>
      <c r="AD1337" s="150">
        <v>35474</v>
      </c>
      <c r="AE1337" s="150">
        <v>31025</v>
      </c>
      <c r="AF1337" s="150">
        <v>111045.3333333333</v>
      </c>
      <c r="AG1337" s="150">
        <v>545968</v>
      </c>
      <c r="AH1337" s="150">
        <v>87703.333333333343</v>
      </c>
      <c r="AI1337" s="150">
        <v>25099</v>
      </c>
      <c r="AJ1337" s="150">
        <v>166590.52602739731</v>
      </c>
      <c r="AK1337" s="150">
        <v>13402.166999999999</v>
      </c>
      <c r="AL1337" s="150">
        <v>2066129.25</v>
      </c>
      <c r="AM1337" s="150">
        <v>1696434.125</v>
      </c>
      <c r="AN1337" s="150">
        <v>369695.03125</v>
      </c>
      <c r="AO1337" s="5" t="s">
        <v>693</v>
      </c>
    </row>
    <row r="1338" spans="1:41" ht="14.25" x14ac:dyDescent="0.45">
      <c r="A1338" s="150">
        <v>2016</v>
      </c>
      <c r="B1338" s="5" t="s">
        <v>81</v>
      </c>
      <c r="C1338" s="5" t="s">
        <v>277</v>
      </c>
      <c r="D1338" s="5" t="s">
        <v>82</v>
      </c>
      <c r="E1338" s="5" t="s">
        <v>106</v>
      </c>
      <c r="F1338" s="5" t="s">
        <v>4982</v>
      </c>
      <c r="G1338" s="5" t="s">
        <v>83</v>
      </c>
      <c r="H1338" s="5" t="s">
        <v>107</v>
      </c>
      <c r="I1338" s="150">
        <v>3672.297017812873</v>
      </c>
      <c r="J1338" s="150">
        <v>3889.9460969356592</v>
      </c>
      <c r="K1338" s="150">
        <v>590.5</v>
      </c>
      <c r="L1338" s="150">
        <v>1771.961407000018</v>
      </c>
      <c r="M1338" s="150">
        <v>2361.2633099736331</v>
      </c>
      <c r="N1338" s="150">
        <v>2467.5</v>
      </c>
      <c r="O1338" s="150">
        <v>3557.804110718605</v>
      </c>
      <c r="P1338" s="150">
        <v>1513</v>
      </c>
      <c r="Q1338" s="150">
        <v>54.28425</v>
      </c>
      <c r="R1338" s="150">
        <v>1964.38391</v>
      </c>
      <c r="S1338" s="150">
        <v>4027.8</v>
      </c>
      <c r="T1338" s="150">
        <v>2836.4</v>
      </c>
      <c r="U1338" s="150">
        <v>30.84</v>
      </c>
      <c r="V1338" s="150">
        <v>2687.9</v>
      </c>
      <c r="W1338" s="150">
        <v>1793</v>
      </c>
      <c r="X1338" s="150">
        <v>5011.170259999979</v>
      </c>
      <c r="Y1338" s="150">
        <v>5561.5935667806152</v>
      </c>
      <c r="Z1338" s="150">
        <v>4540.10041</v>
      </c>
      <c r="AA1338" s="150">
        <v>21753.752108000001</v>
      </c>
      <c r="AB1338" s="150">
        <v>956</v>
      </c>
      <c r="AC1338" s="150">
        <v>4061.1513165912588</v>
      </c>
      <c r="AD1338" s="150">
        <v>8474.2045199999993</v>
      </c>
      <c r="AE1338" s="150">
        <v>3154.0309999999999</v>
      </c>
      <c r="AF1338" s="150">
        <v>5514.3916159999862</v>
      </c>
      <c r="AG1338" s="150">
        <v>8344.3919999999998</v>
      </c>
      <c r="AH1338" s="150">
        <v>3198.758761</v>
      </c>
      <c r="AI1338" s="150">
        <v>1734.6820399999981</v>
      </c>
      <c r="AJ1338" s="150">
        <v>1738.076953218301</v>
      </c>
      <c r="AK1338" s="150">
        <v>2025.376</v>
      </c>
      <c r="AL1338" s="150">
        <v>109286.5546875</v>
      </c>
      <c r="AM1338" s="150">
        <v>72719.6015625</v>
      </c>
      <c r="AN1338" s="150">
        <v>36566.9609375</v>
      </c>
      <c r="AO1338" s="5" t="s">
        <v>5121</v>
      </c>
    </row>
    <row r="1339" spans="1:41" ht="14.25" x14ac:dyDescent="0.45">
      <c r="A1339" s="150">
        <v>2016</v>
      </c>
      <c r="B1339" s="5" t="s">
        <v>81</v>
      </c>
      <c r="C1339" s="5" t="s">
        <v>277</v>
      </c>
      <c r="D1339" s="5" t="s">
        <v>82</v>
      </c>
      <c r="E1339" s="5" t="s">
        <v>106</v>
      </c>
      <c r="F1339" s="5" t="s">
        <v>4983</v>
      </c>
      <c r="G1339" s="5" t="s">
        <v>83</v>
      </c>
      <c r="H1339" s="5" t="s">
        <v>107</v>
      </c>
      <c r="I1339" s="150">
        <v>4271.3974644884756</v>
      </c>
      <c r="J1339" s="150">
        <v>5877.5070888003411</v>
      </c>
      <c r="K1339" s="150">
        <v>640.1</v>
      </c>
      <c r="L1339" s="150">
        <v>1901.9759180000169</v>
      </c>
      <c r="M1339" s="150">
        <v>3185.145198816861</v>
      </c>
      <c r="N1339" s="150">
        <v>3024.1</v>
      </c>
      <c r="O1339" s="150">
        <v>3952.563889718605</v>
      </c>
      <c r="P1339" s="150">
        <v>2256</v>
      </c>
      <c r="Q1339" s="150">
        <v>669.92491999999993</v>
      </c>
      <c r="R1339" s="150">
        <v>2513.50479</v>
      </c>
      <c r="S1339" s="150">
        <v>4959.4000000000005</v>
      </c>
      <c r="T1339" s="150">
        <v>3383.2134000000001</v>
      </c>
      <c r="U1339" s="150">
        <v>294.625</v>
      </c>
      <c r="V1339" s="150">
        <v>3569.8</v>
      </c>
      <c r="W1339" s="150">
        <v>1960</v>
      </c>
      <c r="X1339" s="150">
        <v>5938.9158199999893</v>
      </c>
      <c r="Y1339" s="150">
        <v>11193.454792372861</v>
      </c>
      <c r="Z1339" s="150">
        <v>4663.9080400000003</v>
      </c>
      <c r="AA1339" s="150">
        <v>27903.905121</v>
      </c>
      <c r="AB1339" s="150">
        <v>1040</v>
      </c>
      <c r="AC1339" s="150">
        <v>4368.7104365912592</v>
      </c>
      <c r="AD1339" s="150">
        <v>8844.8352999999988</v>
      </c>
      <c r="AE1339" s="150">
        <v>4016.1509999999998</v>
      </c>
      <c r="AF1339" s="150">
        <v>9002.4532099999888</v>
      </c>
      <c r="AG1339" s="150">
        <v>18265.681</v>
      </c>
      <c r="AH1339" s="150">
        <v>5338.2946160000001</v>
      </c>
      <c r="AI1339" s="150">
        <v>2135.9465699999978</v>
      </c>
      <c r="AJ1339" s="150">
        <v>4697.4754011353334</v>
      </c>
      <c r="AK1339" s="150">
        <v>2278.86</v>
      </c>
      <c r="AL1339" s="150">
        <v>152147.84375</v>
      </c>
      <c r="AM1339" s="150">
        <v>108490.5703125</v>
      </c>
      <c r="AN1339" s="150">
        <v>43657.26953125</v>
      </c>
      <c r="AO1339" s="5" t="s">
        <v>5122</v>
      </c>
    </row>
    <row r="1340" spans="1:41" ht="14.25" x14ac:dyDescent="0.45">
      <c r="A1340" s="150">
        <v>2016</v>
      </c>
      <c r="B1340" s="5" t="s">
        <v>81</v>
      </c>
      <c r="C1340" s="5" t="s">
        <v>277</v>
      </c>
      <c r="D1340" s="5" t="s">
        <v>82</v>
      </c>
      <c r="E1340" s="5" t="s">
        <v>106</v>
      </c>
      <c r="F1340" s="5" t="s">
        <v>4984</v>
      </c>
      <c r="G1340" s="5" t="s">
        <v>83</v>
      </c>
      <c r="H1340" s="5" t="s">
        <v>107</v>
      </c>
      <c r="I1340" s="150">
        <v>599.10044667560339</v>
      </c>
      <c r="J1340" s="150">
        <v>1987.5609918646819</v>
      </c>
      <c r="K1340" s="150">
        <v>49.6</v>
      </c>
      <c r="L1340" s="150">
        <v>130.014511</v>
      </c>
      <c r="M1340" s="150">
        <v>823.88188884322767</v>
      </c>
      <c r="N1340" s="150">
        <v>556.6</v>
      </c>
      <c r="O1340" s="150">
        <v>394.75977900000038</v>
      </c>
      <c r="P1340" s="150">
        <v>743</v>
      </c>
      <c r="Q1340" s="150">
        <v>615.64067</v>
      </c>
      <c r="R1340" s="150">
        <v>549.12087999999994</v>
      </c>
      <c r="S1340" s="150">
        <v>931.6</v>
      </c>
      <c r="T1340" s="150">
        <v>546.81340000000012</v>
      </c>
      <c r="U1340" s="150">
        <v>263.78500000000003</v>
      </c>
      <c r="V1340" s="150">
        <v>881.90000000000009</v>
      </c>
      <c r="W1340" s="150">
        <v>167</v>
      </c>
      <c r="X1340" s="150">
        <v>927.74556000001098</v>
      </c>
      <c r="Y1340" s="150">
        <v>5631.8612255922471</v>
      </c>
      <c r="Z1340" s="150">
        <v>123.80763</v>
      </c>
      <c r="AA1340" s="150">
        <v>6150.1530129999992</v>
      </c>
      <c r="AB1340" s="150">
        <v>84</v>
      </c>
      <c r="AC1340" s="150">
        <v>307.55912000000001</v>
      </c>
      <c r="AD1340" s="150">
        <v>370.63078000000002</v>
      </c>
      <c r="AE1340" s="150">
        <v>862.11999999999989</v>
      </c>
      <c r="AF1340" s="150">
        <v>3488.0615940000039</v>
      </c>
      <c r="AG1340" s="150">
        <v>9921.2890000000007</v>
      </c>
      <c r="AH1340" s="150">
        <v>2139.5358550000001</v>
      </c>
      <c r="AI1340" s="150">
        <v>401.26453000000009</v>
      </c>
      <c r="AJ1340" s="150">
        <v>2959.3984479170308</v>
      </c>
      <c r="AK1340" s="150">
        <v>253.48400000000001</v>
      </c>
      <c r="AL1340" s="150">
        <v>42861.2890625</v>
      </c>
      <c r="AM1340" s="150">
        <v>35770.97265625</v>
      </c>
      <c r="AN1340" s="150">
        <v>7090.31591796875</v>
      </c>
      <c r="AO1340" s="5" t="s">
        <v>5123</v>
      </c>
    </row>
    <row r="1341" spans="1:41" ht="14.25" x14ac:dyDescent="0.45">
      <c r="A1341" s="150">
        <v>2016</v>
      </c>
      <c r="B1341" s="5" t="s">
        <v>81</v>
      </c>
      <c r="C1341" s="5" t="s">
        <v>270</v>
      </c>
      <c r="D1341" s="5" t="s">
        <v>82</v>
      </c>
      <c r="E1341" s="5" t="s">
        <v>98</v>
      </c>
      <c r="F1341" s="5" t="s">
        <v>99</v>
      </c>
      <c r="G1341" s="5" t="s">
        <v>83</v>
      </c>
      <c r="H1341" s="5" t="s">
        <v>100</v>
      </c>
      <c r="I1341" s="150">
        <v>825.3027514800001</v>
      </c>
      <c r="J1341" s="150">
        <v>1388.0014840245001</v>
      </c>
      <c r="K1341" s="150">
        <v>56.902999999999999</v>
      </c>
      <c r="L1341" s="150">
        <v>116.45904299999999</v>
      </c>
      <c r="M1341" s="150">
        <v>581.09699999999998</v>
      </c>
      <c r="N1341" s="150">
        <v>676.28809699999999</v>
      </c>
      <c r="O1341" s="150">
        <v>308.5</v>
      </c>
      <c r="P1341" s="150">
        <v>438.83140300000002</v>
      </c>
      <c r="Q1341" s="150">
        <v>280.3955403406901</v>
      </c>
      <c r="R1341" s="150">
        <v>555.84791769000003</v>
      </c>
      <c r="S1341" s="150">
        <v>667.6</v>
      </c>
      <c r="T1341" s="150">
        <v>395.83300000000003</v>
      </c>
      <c r="U1341" s="150">
        <v>145.69999999999999</v>
      </c>
      <c r="V1341" s="150">
        <v>639.35398197000393</v>
      </c>
      <c r="W1341" s="150">
        <v>289</v>
      </c>
      <c r="X1341" s="150">
        <v>1068</v>
      </c>
      <c r="Y1341" s="150">
        <v>3296.051301</v>
      </c>
      <c r="Z1341" s="150">
        <v>452.26284322999987</v>
      </c>
      <c r="AA1341" s="150">
        <v>4809.0860049994662</v>
      </c>
      <c r="AB1341" s="150">
        <v>82.516000000000005</v>
      </c>
      <c r="AC1341" s="150">
        <v>398.1945128038198</v>
      </c>
      <c r="AD1341" s="150">
        <v>761.33112764656005</v>
      </c>
      <c r="AE1341" s="150">
        <v>358.69205972999998</v>
      </c>
      <c r="AF1341" s="150">
        <v>1675.6133089399941</v>
      </c>
      <c r="AG1341" s="150">
        <v>8759.6610166700011</v>
      </c>
      <c r="AH1341" s="150">
        <v>1282.8009616718109</v>
      </c>
      <c r="AI1341" s="150">
        <v>395.11751800000002</v>
      </c>
      <c r="AJ1341" s="150">
        <v>2467.6644447399999</v>
      </c>
      <c r="AK1341" s="150">
        <v>283</v>
      </c>
      <c r="AL1341" s="150">
        <v>33455.10546875</v>
      </c>
      <c r="AM1341" s="150">
        <v>27283.404296875</v>
      </c>
      <c r="AN1341" s="150">
        <v>6171.69873046875</v>
      </c>
      <c r="AO1341" s="5" t="s">
        <v>694</v>
      </c>
    </row>
    <row r="1342" spans="1:41" ht="14.25" x14ac:dyDescent="0.45">
      <c r="A1342" s="150">
        <v>2016</v>
      </c>
      <c r="B1342" s="5" t="s">
        <v>81</v>
      </c>
      <c r="C1342" s="5" t="s">
        <v>270</v>
      </c>
      <c r="D1342" s="5" t="s">
        <v>82</v>
      </c>
      <c r="E1342" s="5" t="s">
        <v>98</v>
      </c>
      <c r="F1342" s="5" t="s">
        <v>8</v>
      </c>
      <c r="G1342" s="5" t="s">
        <v>83</v>
      </c>
      <c r="H1342" s="5" t="s">
        <v>101</v>
      </c>
      <c r="I1342" s="150">
        <v>0.70110148103822412</v>
      </c>
      <c r="J1342" s="150">
        <v>0.54489642343809364</v>
      </c>
      <c r="K1342" s="150">
        <v>0.61119460441360207</v>
      </c>
      <c r="L1342" s="150">
        <v>0.68120574407511103</v>
      </c>
      <c r="M1342" s="150">
        <v>0.57829179900969174</v>
      </c>
      <c r="N1342" s="150">
        <v>0.43671137887248351</v>
      </c>
      <c r="O1342" s="150">
        <v>0.58383446580187248</v>
      </c>
      <c r="P1342" s="150">
        <v>0.46787063620309</v>
      </c>
      <c r="Q1342" s="150">
        <v>0.48493505630643863</v>
      </c>
      <c r="R1342" s="150">
        <v>0.72047063830621061</v>
      </c>
      <c r="S1342" s="150">
        <v>0.67907655678809242</v>
      </c>
      <c r="T1342" s="150">
        <v>0.63547964342128871</v>
      </c>
      <c r="U1342" s="150">
        <v>0.4992022357681794</v>
      </c>
      <c r="V1342" s="150">
        <v>0.5747522398897883</v>
      </c>
      <c r="W1342" s="150">
        <v>0.61396634495679969</v>
      </c>
      <c r="X1342" s="150">
        <v>0.74796201361458947</v>
      </c>
      <c r="Y1342" s="150">
        <v>0.60526134750295069</v>
      </c>
      <c r="Z1342" s="150">
        <v>0.76302115682571481</v>
      </c>
      <c r="AA1342" s="150">
        <v>0.60578306386199565</v>
      </c>
      <c r="AB1342" s="150">
        <v>0.64227701508225465</v>
      </c>
      <c r="AC1342" s="150">
        <v>0.63009794194475388</v>
      </c>
      <c r="AD1342" s="150">
        <v>0.64322030193090862</v>
      </c>
      <c r="AE1342" s="150">
        <v>0.58941387881040608</v>
      </c>
      <c r="AF1342" s="150">
        <v>0.54082396377072284</v>
      </c>
      <c r="AG1342" s="150">
        <v>0.56985579997334757</v>
      </c>
      <c r="AH1342" s="150">
        <v>0.56389180120022209</v>
      </c>
      <c r="AI1342" s="150">
        <v>0.61921539921216739</v>
      </c>
      <c r="AJ1342" s="150">
        <v>0.50596183884781809</v>
      </c>
      <c r="AK1342" s="150">
        <v>0.85015621244893058</v>
      </c>
      <c r="AL1342" s="150">
        <v>0.60999763011932373</v>
      </c>
      <c r="AM1342" s="150">
        <v>0.58360964059829712</v>
      </c>
      <c r="AN1342" s="150">
        <v>0.647380530834198</v>
      </c>
      <c r="AO1342" s="5" t="s">
        <v>697</v>
      </c>
    </row>
    <row r="1343" spans="1:41" ht="14.25" x14ac:dyDescent="0.45">
      <c r="A1343" s="150">
        <v>2016</v>
      </c>
      <c r="B1343" s="5" t="s">
        <v>81</v>
      </c>
      <c r="C1343" s="5" t="s">
        <v>270</v>
      </c>
      <c r="D1343" s="5" t="s">
        <v>82</v>
      </c>
      <c r="E1343" s="5" t="s">
        <v>98</v>
      </c>
      <c r="F1343" s="5" t="s">
        <v>34</v>
      </c>
      <c r="G1343" s="5" t="s">
        <v>83</v>
      </c>
      <c r="H1343" s="5" t="s">
        <v>101</v>
      </c>
      <c r="I1343" s="150">
        <v>1.8004914939824101E-2</v>
      </c>
      <c r="J1343" s="150">
        <v>6.0916296263129902E-2</v>
      </c>
      <c r="K1343" s="150">
        <v>6.1114739117445603E-2</v>
      </c>
      <c r="L1343" s="150">
        <v>8.6738395263990103E-2</v>
      </c>
      <c r="M1343" s="150">
        <v>4.5372960521221001E-2</v>
      </c>
      <c r="N1343" s="150">
        <v>0.1087101714138257</v>
      </c>
      <c r="O1343" s="150">
        <v>9.40427876823339E-2</v>
      </c>
      <c r="P1343" s="150">
        <v>6.7563122869764305E-2</v>
      </c>
      <c r="Q1343" s="150">
        <v>5.29002430019654E-2</v>
      </c>
      <c r="R1343" s="150">
        <v>5.16091915170813E-2</v>
      </c>
      <c r="S1343" s="150">
        <v>5.0847813061713598E-2</v>
      </c>
      <c r="T1343" s="150">
        <v>4.8122667892773002E-2</v>
      </c>
      <c r="U1343" s="150">
        <v>3.6893074884838499E-2</v>
      </c>
      <c r="V1343" s="150">
        <v>5.5624869748089702E-2</v>
      </c>
      <c r="W1343" s="150">
        <v>9.4073464905007398E-2</v>
      </c>
      <c r="X1343" s="150">
        <v>3.6658239700374601E-2</v>
      </c>
      <c r="Y1343" s="150">
        <v>4.3097791237928403E-2</v>
      </c>
      <c r="Z1343" s="150">
        <v>4.4004875571748397E-2</v>
      </c>
      <c r="AA1343" s="150">
        <v>5.7937602001671397E-2</v>
      </c>
      <c r="AB1343" s="150">
        <v>7.4300741674341905E-2</v>
      </c>
      <c r="AC1343" s="150">
        <v>7.39460705933664E-2</v>
      </c>
      <c r="AD1343" s="150">
        <v>6.8649954308480199E-2</v>
      </c>
      <c r="AE1343" s="150">
        <v>9.6352366784241902E-2</v>
      </c>
      <c r="AF1343" s="150">
        <v>5.3583480766717498E-2</v>
      </c>
      <c r="AG1343" s="150">
        <v>3.7748152130629202E-2</v>
      </c>
      <c r="AH1343" s="150">
        <v>4.5016210017922401E-2</v>
      </c>
      <c r="AI1343" s="150">
        <v>5.4724270666227398E-2</v>
      </c>
      <c r="AJ1343" s="150">
        <v>4.6155904386286903E-2</v>
      </c>
      <c r="AK1343" s="150">
        <v>6.4203689045936194E-2</v>
      </c>
      <c r="AL1343" s="150">
        <v>5.9617727994918823E-2</v>
      </c>
      <c r="AM1343" s="150">
        <v>5.8340385556221008E-2</v>
      </c>
      <c r="AN1343" s="150">
        <v>6.1427295207977295E-2</v>
      </c>
      <c r="AO1343" s="5" t="s">
        <v>699</v>
      </c>
    </row>
    <row r="1344" spans="1:41" ht="14.25" x14ac:dyDescent="0.45">
      <c r="A1344" s="150">
        <v>2016</v>
      </c>
      <c r="B1344" s="5" t="s">
        <v>81</v>
      </c>
      <c r="C1344" s="5" t="s">
        <v>270</v>
      </c>
      <c r="D1344" s="5" t="s">
        <v>82</v>
      </c>
      <c r="E1344" s="5" t="s">
        <v>98</v>
      </c>
      <c r="F1344" s="5" t="s">
        <v>102</v>
      </c>
      <c r="G1344" s="5" t="s">
        <v>83</v>
      </c>
      <c r="H1344" s="5" t="s">
        <v>100</v>
      </c>
      <c r="I1344" s="150">
        <v>810.44324563999987</v>
      </c>
      <c r="J1344" s="150">
        <v>1303.44957441</v>
      </c>
      <c r="K1344" s="150">
        <v>53.425387999999991</v>
      </c>
      <c r="L1344" s="150">
        <v>106.35757249620001</v>
      </c>
      <c r="M1344" s="150">
        <v>554.73090876000003</v>
      </c>
      <c r="N1344" s="150">
        <v>602.76870205</v>
      </c>
      <c r="O1344" s="150">
        <v>279.48779999999999</v>
      </c>
      <c r="P1344" s="150">
        <v>409.18258300000002</v>
      </c>
      <c r="Q1344" s="150">
        <v>265.56254812000009</v>
      </c>
      <c r="R1344" s="150">
        <v>527.16105605156599</v>
      </c>
      <c r="S1344" s="150">
        <v>633.654</v>
      </c>
      <c r="T1344" s="150">
        <v>376.78446000000002</v>
      </c>
      <c r="U1344" s="150">
        <v>140.32467898927899</v>
      </c>
      <c r="V1344" s="150">
        <v>603.79</v>
      </c>
      <c r="W1344" s="150">
        <v>261.81276864245291</v>
      </c>
      <c r="X1344" s="150">
        <v>1028.8489999999999</v>
      </c>
      <c r="Y1344" s="150">
        <v>3153.9987701199998</v>
      </c>
      <c r="Z1344" s="150">
        <v>432.36107308793862</v>
      </c>
      <c r="AA1344" s="150">
        <v>4530.4590940499993</v>
      </c>
      <c r="AB1344" s="150">
        <v>76.385000000000005</v>
      </c>
      <c r="AC1344" s="150">
        <v>368.74959325013742</v>
      </c>
      <c r="AD1344" s="150">
        <v>709.06578051999998</v>
      </c>
      <c r="AE1344" s="150">
        <v>324.13123082829992</v>
      </c>
      <c r="AF1344" s="150">
        <v>1585.8281154279521</v>
      </c>
      <c r="AG1344" s="150">
        <v>8429</v>
      </c>
      <c r="AH1344" s="150">
        <v>1225.05412417</v>
      </c>
      <c r="AI1344" s="150">
        <v>373.495</v>
      </c>
      <c r="AJ1344" s="150">
        <v>2353.7671605711412</v>
      </c>
      <c r="AK1344" s="150">
        <v>264.83035600000011</v>
      </c>
      <c r="AL1344" s="150">
        <v>31784.91015625</v>
      </c>
      <c r="AM1344" s="150">
        <v>25947.333984375</v>
      </c>
      <c r="AN1344" s="150">
        <v>5837.57470703125</v>
      </c>
      <c r="AO1344" s="5" t="s">
        <v>700</v>
      </c>
    </row>
    <row r="1345" spans="1:41" ht="14.25" x14ac:dyDescent="0.45">
      <c r="A1345" s="150">
        <v>2016</v>
      </c>
      <c r="B1345" s="5" t="s">
        <v>81</v>
      </c>
      <c r="C1345" s="5" t="s">
        <v>270</v>
      </c>
      <c r="D1345" s="5" t="s">
        <v>82</v>
      </c>
      <c r="E1345" s="5" t="s">
        <v>103</v>
      </c>
      <c r="F1345" s="5" t="s">
        <v>104</v>
      </c>
      <c r="G1345" s="5" t="s">
        <v>83</v>
      </c>
      <c r="H1345" s="5" t="s">
        <v>105</v>
      </c>
      <c r="I1345" s="150">
        <v>127.874</v>
      </c>
      <c r="J1345" s="150">
        <v>247.95599999999999</v>
      </c>
      <c r="K1345" s="150">
        <v>6.6470000000000002</v>
      </c>
      <c r="L1345" s="150">
        <v>19.515999999999998</v>
      </c>
      <c r="M1345" s="150">
        <v>110.502</v>
      </c>
      <c r="N1345" s="150">
        <v>175.68</v>
      </c>
      <c r="O1345" s="150">
        <v>51.26</v>
      </c>
      <c r="P1345" s="150">
        <v>107.07</v>
      </c>
      <c r="Q1345" s="150">
        <v>64.006</v>
      </c>
      <c r="R1345" s="150">
        <v>84.68</v>
      </c>
      <c r="S1345" s="150">
        <v>110.252</v>
      </c>
      <c r="T1345" s="150">
        <v>69.831999999999994</v>
      </c>
      <c r="U1345" s="150">
        <v>33.317999999999998</v>
      </c>
      <c r="V1345" s="150">
        <v>115.09</v>
      </c>
      <c r="W1345" s="150">
        <v>53.734000000000002</v>
      </c>
      <c r="X1345" s="150">
        <v>150</v>
      </c>
      <c r="Y1345" s="150">
        <v>618.48</v>
      </c>
      <c r="Z1345" s="150">
        <v>49.157999999999987</v>
      </c>
      <c r="AA1345" s="150">
        <v>810.92399999999998</v>
      </c>
      <c r="AB1345" s="150">
        <v>14.666</v>
      </c>
      <c r="AC1345" s="150">
        <v>55.816517090612599</v>
      </c>
      <c r="AD1345" s="150">
        <v>81.44</v>
      </c>
      <c r="AE1345" s="150">
        <v>45.356999999999999</v>
      </c>
      <c r="AF1345" s="150">
        <v>271.27</v>
      </c>
      <c r="AG1345" s="150">
        <v>1746.7840000000001</v>
      </c>
      <c r="AH1345" s="150">
        <v>258</v>
      </c>
      <c r="AI1345" s="150">
        <v>72.343999999999994</v>
      </c>
      <c r="AJ1345" s="150">
        <v>504.03399999999999</v>
      </c>
      <c r="AK1345" s="150">
        <v>13</v>
      </c>
      <c r="AL1345" s="150">
        <v>6068.69091796875</v>
      </c>
      <c r="AM1345" s="150">
        <v>5077.013671875</v>
      </c>
      <c r="AN1345" s="150">
        <v>991.67706298828125</v>
      </c>
      <c r="AO1345" s="5" t="s">
        <v>703</v>
      </c>
    </row>
    <row r="1346" spans="1:41" ht="14.25" x14ac:dyDescent="0.45">
      <c r="A1346" s="150">
        <v>2016</v>
      </c>
      <c r="B1346" s="5" t="s">
        <v>81</v>
      </c>
      <c r="C1346" s="5" t="s">
        <v>270</v>
      </c>
      <c r="D1346" s="5" t="s">
        <v>82</v>
      </c>
      <c r="E1346" s="5" t="s">
        <v>103</v>
      </c>
      <c r="F1346" s="5" t="s">
        <v>103</v>
      </c>
      <c r="G1346" s="5" t="s">
        <v>83</v>
      </c>
      <c r="H1346" s="5" t="s">
        <v>105</v>
      </c>
      <c r="I1346" s="150">
        <v>134.37804</v>
      </c>
      <c r="J1346" s="150">
        <v>290.636911</v>
      </c>
      <c r="K1346" s="150">
        <v>10.628</v>
      </c>
      <c r="L1346" s="150">
        <v>19.515999999999998</v>
      </c>
      <c r="M1346" s="150">
        <v>114.709</v>
      </c>
      <c r="N1346" s="150">
        <v>176.755</v>
      </c>
      <c r="O1346" s="150">
        <v>60.32</v>
      </c>
      <c r="P1346" s="150">
        <v>107.07</v>
      </c>
      <c r="Q1346" s="150">
        <v>64.006</v>
      </c>
      <c r="R1346" s="150">
        <v>88.071540000000013</v>
      </c>
      <c r="S1346" s="150">
        <v>112.226</v>
      </c>
      <c r="T1346" s="150">
        <v>71.105999999999995</v>
      </c>
      <c r="U1346" s="150">
        <v>33.317999999999998</v>
      </c>
      <c r="V1346" s="150">
        <v>147.19422</v>
      </c>
      <c r="W1346" s="150">
        <v>53.734000000000002</v>
      </c>
      <c r="X1346" s="150">
        <v>163</v>
      </c>
      <c r="Y1346" s="150">
        <v>621.69040000000007</v>
      </c>
      <c r="Z1346" s="150">
        <v>67.662839999999989</v>
      </c>
      <c r="AA1346" s="150">
        <v>906.23599999999999</v>
      </c>
      <c r="AB1346" s="150">
        <v>14.666</v>
      </c>
      <c r="AC1346" s="150">
        <v>72.141157090612595</v>
      </c>
      <c r="AD1346" s="150">
        <v>137.20892000000001</v>
      </c>
      <c r="AE1346" s="150">
        <v>69.47</v>
      </c>
      <c r="AF1346" s="150">
        <v>353.68265999999988</v>
      </c>
      <c r="AG1346" s="150">
        <v>1754.7619999999999</v>
      </c>
      <c r="AH1346" s="150">
        <v>259.69249000000002</v>
      </c>
      <c r="AI1346" s="150">
        <v>72.841759999999994</v>
      </c>
      <c r="AJ1346" s="150">
        <v>556.75513999999998</v>
      </c>
      <c r="AK1346" s="150">
        <v>38</v>
      </c>
      <c r="AL1346" s="150">
        <v>6571.47802734375</v>
      </c>
      <c r="AM1346" s="150">
        <v>5463.34619140625</v>
      </c>
      <c r="AN1346" s="150">
        <v>1108.1322021484375</v>
      </c>
      <c r="AO1346" s="5" t="s">
        <v>705</v>
      </c>
    </row>
    <row r="1347" spans="1:41" ht="14.25" x14ac:dyDescent="0.45">
      <c r="A1347" s="150">
        <v>2016</v>
      </c>
      <c r="B1347" s="5" t="s">
        <v>582</v>
      </c>
      <c r="C1347" s="5" t="s">
        <v>278</v>
      </c>
      <c r="D1347" s="5" t="s">
        <v>108</v>
      </c>
      <c r="E1347" s="5" t="s">
        <v>109</v>
      </c>
      <c r="F1347" s="5" t="s">
        <v>109</v>
      </c>
      <c r="G1347" s="5" t="s">
        <v>87</v>
      </c>
      <c r="H1347" s="5" t="s">
        <v>131</v>
      </c>
      <c r="I1347" s="150">
        <v>655.89737963978951</v>
      </c>
      <c r="J1347" s="150">
        <v>775.90641992282337</v>
      </c>
      <c r="K1347" s="150">
        <v>437.31710072255538</v>
      </c>
      <c r="L1347" s="150">
        <v>433.49792909408097</v>
      </c>
      <c r="M1347" s="150">
        <v>1042.5899560490554</v>
      </c>
      <c r="N1347" s="150">
        <v>999.51452891755503</v>
      </c>
      <c r="O1347" s="150">
        <v>2258.5934605025059</v>
      </c>
      <c r="P1347" s="150">
        <v>1322.4430495148545</v>
      </c>
      <c r="Q1347" s="150">
        <v>174.01155605392225</v>
      </c>
      <c r="R1347" s="150">
        <v>799.15442000173869</v>
      </c>
      <c r="S1347" s="150">
        <v>186.56872897719938</v>
      </c>
      <c r="T1347" s="150">
        <v>614.57934251312747</v>
      </c>
      <c r="U1347" s="150">
        <v>280.95055657742967</v>
      </c>
      <c r="V1347" s="150">
        <v>2277.235956633463</v>
      </c>
      <c r="W1347" s="150">
        <v>823.09733372293852</v>
      </c>
      <c r="X1347" s="150">
        <v>1706.5551385855592</v>
      </c>
      <c r="Y1347" s="150">
        <v>2924.7391924955082</v>
      </c>
      <c r="Z1347" s="150">
        <v>716.09863120615842</v>
      </c>
      <c r="AA1347" s="150">
        <v>8702.4345718252716</v>
      </c>
      <c r="AB1347" s="150"/>
      <c r="AC1347" s="150">
        <v>331.43385971243657</v>
      </c>
      <c r="AD1347" s="150">
        <v>1588.6876003964344</v>
      </c>
      <c r="AE1347" s="150">
        <v>801.14807149032686</v>
      </c>
      <c r="AF1347" s="150">
        <v>1740.5019486836022</v>
      </c>
      <c r="AG1347" s="150">
        <v>14651.685112945011</v>
      </c>
      <c r="AH1347" s="150">
        <v>2106.462949755201</v>
      </c>
      <c r="AI1347" s="150">
        <v>389.59940462885754</v>
      </c>
      <c r="AJ1347" s="150">
        <v>1267.7666910185028</v>
      </c>
      <c r="AK1347" s="150">
        <v>468.61674866625964</v>
      </c>
      <c r="AL1347" s="150">
        <v>50477.0859375</v>
      </c>
      <c r="AM1347" s="150">
        <v>38854.41796875</v>
      </c>
      <c r="AN1347" s="150">
        <v>11622.66796875</v>
      </c>
      <c r="AO1347" s="5" t="s">
        <v>706</v>
      </c>
    </row>
    <row r="1348" spans="1:41" ht="14.25" x14ac:dyDescent="0.45">
      <c r="A1348" s="150">
        <v>2016</v>
      </c>
      <c r="B1348" s="5" t="s">
        <v>1478</v>
      </c>
      <c r="C1348" s="5" t="s">
        <v>278</v>
      </c>
      <c r="D1348" s="5" t="s">
        <v>108</v>
      </c>
      <c r="E1348" s="5" t="s">
        <v>109</v>
      </c>
      <c r="F1348" s="5" t="s">
        <v>109</v>
      </c>
      <c r="G1348" s="5" t="s">
        <v>87</v>
      </c>
      <c r="H1348" s="5" t="s">
        <v>131</v>
      </c>
      <c r="I1348" s="150">
        <v>648.19343931367837</v>
      </c>
      <c r="J1348" s="150">
        <v>459.76728868501272</v>
      </c>
      <c r="K1348" s="150">
        <v>440.8241381579993</v>
      </c>
      <c r="L1348" s="150">
        <v>440.85920758724944</v>
      </c>
      <c r="M1348" s="150">
        <v>1133.9207528908585</v>
      </c>
      <c r="N1348" s="150">
        <v>854.26160103934865</v>
      </c>
      <c r="O1348" s="150">
        <v>2242.3974303509954</v>
      </c>
      <c r="P1348" s="150">
        <v>1764.1665320340678</v>
      </c>
      <c r="Q1348" s="150">
        <v>113.19253652360574</v>
      </c>
      <c r="R1348" s="150">
        <v>712.38583991237351</v>
      </c>
      <c r="S1348" s="150">
        <v>245.59064111392252</v>
      </c>
      <c r="T1348" s="150">
        <v>237.84679206978981</v>
      </c>
      <c r="U1348" s="150">
        <v>367.6844308982777</v>
      </c>
      <c r="V1348" s="150">
        <v>2046.5886759493542</v>
      </c>
      <c r="W1348" s="150">
        <v>907.11447702970349</v>
      </c>
      <c r="X1348" s="150">
        <v>1956.9812798672474</v>
      </c>
      <c r="Y1348" s="150">
        <v>2948.1939575162319</v>
      </c>
      <c r="Z1348" s="150">
        <v>730.00158674889724</v>
      </c>
      <c r="AA1348" s="150">
        <v>9287.1008680054074</v>
      </c>
      <c r="AB1348" s="150">
        <v>199.12754684912636</v>
      </c>
      <c r="AC1348" s="150">
        <v>334.09177304686756</v>
      </c>
      <c r="AD1348" s="150">
        <v>1261.4094986644122</v>
      </c>
      <c r="AE1348" s="150">
        <v>1227.9532055696125</v>
      </c>
      <c r="AF1348" s="150">
        <v>1874.8393055352242</v>
      </c>
      <c r="AG1348" s="150">
        <v>11286.017936533488</v>
      </c>
      <c r="AH1348" s="150">
        <v>2280.2153688856893</v>
      </c>
      <c r="AI1348" s="150">
        <v>392.72377295244365</v>
      </c>
      <c r="AJ1348" s="150">
        <v>982.03276689781819</v>
      </c>
      <c r="AK1348" s="150">
        <v>472.8172973517589</v>
      </c>
      <c r="AL1348" s="150">
        <v>47848.296875</v>
      </c>
      <c r="AM1348" s="150">
        <v>36077.33203125</v>
      </c>
      <c r="AN1348" s="150">
        <v>11770.96875</v>
      </c>
      <c r="AO1348" s="5" t="s">
        <v>2034</v>
      </c>
    </row>
    <row r="1349" spans="1:41" ht="14.25" x14ac:dyDescent="0.45">
      <c r="A1349" s="150">
        <v>2016</v>
      </c>
      <c r="B1349" s="5" t="s">
        <v>1476</v>
      </c>
      <c r="C1349" s="5" t="s">
        <v>278</v>
      </c>
      <c r="D1349" s="5" t="s">
        <v>108</v>
      </c>
      <c r="E1349" s="5" t="s">
        <v>109</v>
      </c>
      <c r="F1349" s="5" t="s">
        <v>109</v>
      </c>
      <c r="G1349" s="5" t="s">
        <v>87</v>
      </c>
      <c r="H1349" s="5" t="s">
        <v>131</v>
      </c>
      <c r="I1349" s="150">
        <v>878.26897113668656</v>
      </c>
      <c r="J1349" s="150">
        <v>1435.7763221628845</v>
      </c>
      <c r="K1349" s="150">
        <v>498.55394240692624</v>
      </c>
      <c r="L1349" s="150">
        <v>542.90727737330826</v>
      </c>
      <c r="M1349" s="150">
        <v>1320.3572127274117</v>
      </c>
      <c r="N1349" s="150">
        <v>763.55108296556273</v>
      </c>
      <c r="O1349" s="150">
        <v>544.5915812327911</v>
      </c>
      <c r="P1349" s="150">
        <v>1386.7435109742205</v>
      </c>
      <c r="Q1349" s="150">
        <v>244.22405962501455</v>
      </c>
      <c r="R1349" s="150">
        <v>1255.8135890227006</v>
      </c>
      <c r="S1349" s="150">
        <v>119.02413940345537</v>
      </c>
      <c r="T1349" s="150">
        <v>1291.2996256035253</v>
      </c>
      <c r="U1349" s="150">
        <v>371.90936197730684</v>
      </c>
      <c r="V1349" s="150">
        <v>1705.6383750363086</v>
      </c>
      <c r="W1349" s="150">
        <v>858.99496833625813</v>
      </c>
      <c r="X1349" s="150">
        <v>2375.9913111104865</v>
      </c>
      <c r="Y1349" s="150">
        <v>3075.5388474157007</v>
      </c>
      <c r="Z1349" s="150">
        <v>747.83091361038942</v>
      </c>
      <c r="AA1349" s="150">
        <v>11318.929574930275</v>
      </c>
      <c r="AB1349" s="150">
        <v>207.73080933621927</v>
      </c>
      <c r="AC1349" s="150">
        <v>127.33112603842483</v>
      </c>
      <c r="AD1349" s="150">
        <v>752.47959226256205</v>
      </c>
      <c r="AE1349" s="150">
        <v>1601.7729703681989</v>
      </c>
      <c r="AF1349" s="150">
        <v>2732.1471994982921</v>
      </c>
      <c r="AG1349" s="150">
        <v>12660.560167642612</v>
      </c>
      <c r="AH1349" s="150">
        <v>1886.9070864361927</v>
      </c>
      <c r="AI1349" s="150">
        <v>243.66262500518692</v>
      </c>
      <c r="AJ1349" s="150">
        <v>770.47762907040703</v>
      </c>
      <c r="AK1349" s="150">
        <v>378.40693376381563</v>
      </c>
      <c r="AL1349" s="150">
        <v>52097.421875</v>
      </c>
      <c r="AM1349" s="150">
        <v>41619.41796875</v>
      </c>
      <c r="AN1349" s="150">
        <v>10478</v>
      </c>
      <c r="AO1349" s="5" t="s">
        <v>2033</v>
      </c>
    </row>
    <row r="1350" spans="1:41" ht="14.25" x14ac:dyDescent="0.45">
      <c r="A1350" s="150">
        <v>2016</v>
      </c>
      <c r="B1350" s="5" t="s">
        <v>1477</v>
      </c>
      <c r="C1350" s="5" t="s">
        <v>278</v>
      </c>
      <c r="D1350" s="5" t="s">
        <v>108</v>
      </c>
      <c r="E1350" s="5" t="s">
        <v>109</v>
      </c>
      <c r="F1350" s="5" t="s">
        <v>109</v>
      </c>
      <c r="G1350" s="5" t="s">
        <v>87</v>
      </c>
      <c r="H1350" s="5" t="s">
        <v>131</v>
      </c>
      <c r="I1350" s="150">
        <v>645.19409852518197</v>
      </c>
      <c r="J1350" s="150">
        <v>248.76540714655283</v>
      </c>
      <c r="K1350" s="150">
        <v>424.98870441676956</v>
      </c>
      <c r="L1350" s="150">
        <v>567.75834730677809</v>
      </c>
      <c r="M1350" s="150">
        <v>1256.6747997004504</v>
      </c>
      <c r="N1350" s="150">
        <v>786.89314802167485</v>
      </c>
      <c r="O1350" s="150">
        <v>492.49993089964181</v>
      </c>
      <c r="P1350" s="150">
        <v>1281.5357303060846</v>
      </c>
      <c r="Q1350" s="150">
        <v>117.45191066188386</v>
      </c>
      <c r="R1350" s="150">
        <v>1033.7740778211705</v>
      </c>
      <c r="S1350" s="150">
        <v>181.72266877300655</v>
      </c>
      <c r="T1350" s="150">
        <v>1328.0897013024048</v>
      </c>
      <c r="U1350" s="150">
        <v>378.91047285931847</v>
      </c>
      <c r="V1350" s="150">
        <v>1983.2806206115913</v>
      </c>
      <c r="W1350" s="150">
        <v>1038.1234498513797</v>
      </c>
      <c r="X1350" s="150">
        <v>2418.2299977881289</v>
      </c>
      <c r="Y1350" s="150">
        <v>3287.0220107234522</v>
      </c>
      <c r="Z1350" s="150">
        <v>515.74150067243386</v>
      </c>
      <c r="AA1350" s="150">
        <v>11323.152556124569</v>
      </c>
      <c r="AB1350" s="150">
        <v>206.96064511962476</v>
      </c>
      <c r="AC1350" s="150">
        <v>334.23590816110521</v>
      </c>
      <c r="AD1350" s="150">
        <v>1419.561423502144</v>
      </c>
      <c r="AE1350" s="150">
        <v>604.28081409259426</v>
      </c>
      <c r="AF1350" s="150">
        <v>2367.2752922321329</v>
      </c>
      <c r="AG1350" s="150">
        <v>13857.509291672843</v>
      </c>
      <c r="AH1350" s="150">
        <v>1353.1662483458297</v>
      </c>
      <c r="AI1350" s="150">
        <v>353.0505122628893</v>
      </c>
      <c r="AJ1350" s="150">
        <v>762.45347372555261</v>
      </c>
      <c r="AK1350" s="150">
        <v>413.92129023924952</v>
      </c>
      <c r="AL1350" s="150">
        <v>50982.22265625</v>
      </c>
      <c r="AM1350" s="150">
        <v>40095.234375</v>
      </c>
      <c r="AN1350" s="150">
        <v>10886.98828125</v>
      </c>
      <c r="AO1350" s="5" t="s">
        <v>2035</v>
      </c>
    </row>
    <row r="1351" spans="1:41" ht="14.25" x14ac:dyDescent="0.45">
      <c r="A1351" s="150">
        <v>2016</v>
      </c>
      <c r="B1351" s="5" t="s">
        <v>1477</v>
      </c>
      <c r="C1351" s="5" t="s">
        <v>278</v>
      </c>
      <c r="D1351" s="5" t="s">
        <v>108</v>
      </c>
      <c r="E1351" s="5" t="s">
        <v>109</v>
      </c>
      <c r="F1351" s="5" t="s">
        <v>109</v>
      </c>
      <c r="G1351" s="5" t="s">
        <v>88</v>
      </c>
      <c r="H1351" s="5" t="s">
        <v>131</v>
      </c>
      <c r="I1351" s="150">
        <v>594.86463094780447</v>
      </c>
      <c r="J1351" s="150">
        <v>235</v>
      </c>
      <c r="K1351" s="150">
        <v>399.43718592964819</v>
      </c>
      <c r="L1351" s="150">
        <v>522.23400000000004</v>
      </c>
      <c r="M1351" s="150">
        <v>1163.8596414954029</v>
      </c>
      <c r="N1351" s="150">
        <v>738.25689599999998</v>
      </c>
      <c r="O1351" s="150">
        <v>468</v>
      </c>
      <c r="P1351" s="150">
        <v>1290.575</v>
      </c>
      <c r="Q1351" s="150">
        <v>109.8384189705</v>
      </c>
      <c r="R1351" s="150">
        <v>973.57440295899892</v>
      </c>
      <c r="S1351" s="150">
        <v>169.94300490000001</v>
      </c>
      <c r="T1351" s="150">
        <v>1201.47</v>
      </c>
      <c r="U1351" s="150">
        <v>356.19743658239997</v>
      </c>
      <c r="V1351" s="150">
        <v>1864</v>
      </c>
      <c r="W1351" s="150">
        <v>956.76</v>
      </c>
      <c r="X1351" s="150">
        <v>2318.5300000000002</v>
      </c>
      <c r="Y1351" s="150">
        <v>3152.9520000000002</v>
      </c>
      <c r="Z1351" s="150">
        <v>482.31</v>
      </c>
      <c r="AA1351" s="150">
        <v>10674.592037662829</v>
      </c>
      <c r="AB1351" s="150">
        <v>187</v>
      </c>
      <c r="AC1351" s="150">
        <v>324.09190400000011</v>
      </c>
      <c r="AD1351" s="150">
        <v>1393.9194397589999</v>
      </c>
      <c r="AE1351" s="150">
        <v>556.91999999999996</v>
      </c>
      <c r="AF1351" s="150">
        <v>2177.4609758323081</v>
      </c>
      <c r="AG1351" s="150">
        <v>13112</v>
      </c>
      <c r="AH1351" s="150">
        <v>1312.5906282940309</v>
      </c>
      <c r="AI1351" s="150">
        <v>325.38</v>
      </c>
      <c r="AJ1351" s="150">
        <v>738.38172135902028</v>
      </c>
      <c r="AK1351" s="150">
        <v>387.83799999999991</v>
      </c>
      <c r="AL1351" s="150">
        <v>48187.98046875</v>
      </c>
      <c r="AM1351" s="150">
        <v>37903.25</v>
      </c>
      <c r="AN1351" s="150">
        <v>10284.7275390625</v>
      </c>
      <c r="AO1351" s="5" t="s">
        <v>2036</v>
      </c>
    </row>
    <row r="1352" spans="1:41" ht="14.25" x14ac:dyDescent="0.45">
      <c r="A1352" s="150">
        <v>2016</v>
      </c>
      <c r="B1352" s="5" t="s">
        <v>582</v>
      </c>
      <c r="C1352" s="5" t="s">
        <v>278</v>
      </c>
      <c r="D1352" s="5" t="s">
        <v>108</v>
      </c>
      <c r="E1352" s="5" t="s">
        <v>109</v>
      </c>
      <c r="F1352" s="5" t="s">
        <v>109</v>
      </c>
      <c r="G1352" s="5" t="s">
        <v>88</v>
      </c>
      <c r="H1352" s="5" t="s">
        <v>131</v>
      </c>
      <c r="I1352" s="150">
        <v>597.64867965837391</v>
      </c>
      <c r="J1352" s="150">
        <v>707</v>
      </c>
      <c r="K1352" s="150">
        <v>403.66023999999987</v>
      </c>
      <c r="L1352" s="150">
        <v>395</v>
      </c>
      <c r="M1352" s="150">
        <v>950</v>
      </c>
      <c r="N1352" s="150">
        <v>910.75</v>
      </c>
      <c r="O1352" s="150">
        <v>2058.0131000000001</v>
      </c>
      <c r="P1352" s="150">
        <v>1210</v>
      </c>
      <c r="Q1352" s="150">
        <v>158.55799999999999</v>
      </c>
      <c r="R1352" s="150">
        <v>728.18340000000001</v>
      </c>
      <c r="S1352" s="150">
        <v>170</v>
      </c>
      <c r="T1352" s="150">
        <v>560</v>
      </c>
      <c r="U1352" s="150">
        <v>256</v>
      </c>
      <c r="V1352" s="150">
        <v>2075</v>
      </c>
      <c r="W1352" s="150">
        <v>750</v>
      </c>
      <c r="X1352" s="150">
        <v>1555</v>
      </c>
      <c r="Y1352" s="150">
        <v>2665</v>
      </c>
      <c r="Z1352" s="150">
        <v>652.50360000000001</v>
      </c>
      <c r="AA1352" s="150">
        <v>7929.591873840207</v>
      </c>
      <c r="AB1352" s="150"/>
      <c r="AC1352" s="150">
        <v>302</v>
      </c>
      <c r="AD1352" s="150">
        <v>1447.6</v>
      </c>
      <c r="AE1352" s="150">
        <v>730</v>
      </c>
      <c r="AF1352" s="150">
        <v>1585.932073924203</v>
      </c>
      <c r="AG1352" s="150">
        <v>13350.503500000001</v>
      </c>
      <c r="AH1352" s="150">
        <v>1919.3929412583791</v>
      </c>
      <c r="AI1352" s="150">
        <v>355</v>
      </c>
      <c r="AJ1352" s="150">
        <v>1155.17932</v>
      </c>
      <c r="AK1352" s="150">
        <v>427</v>
      </c>
      <c r="AL1352" s="150">
        <v>46004.51953125</v>
      </c>
      <c r="AM1352" s="150">
        <v>35408.8515625</v>
      </c>
      <c r="AN1352" s="150">
        <v>10595.666015625</v>
      </c>
      <c r="AO1352" s="5" t="s">
        <v>709</v>
      </c>
    </row>
    <row r="1353" spans="1:41" ht="14.25" x14ac:dyDescent="0.45">
      <c r="A1353" s="150">
        <v>2016</v>
      </c>
      <c r="B1353" s="5" t="s">
        <v>1478</v>
      </c>
      <c r="C1353" s="5" t="s">
        <v>278</v>
      </c>
      <c r="D1353" s="5" t="s">
        <v>108</v>
      </c>
      <c r="E1353" s="5" t="s">
        <v>109</v>
      </c>
      <c r="F1353" s="5" t="s">
        <v>109</v>
      </c>
      <c r="G1353" s="5" t="s">
        <v>88</v>
      </c>
      <c r="H1353" s="5" t="s">
        <v>131</v>
      </c>
      <c r="I1353" s="150">
        <v>597.64867965837391</v>
      </c>
      <c r="J1353" s="150">
        <v>423.5</v>
      </c>
      <c r="K1353" s="150">
        <v>403.66023999999987</v>
      </c>
      <c r="L1353" s="150">
        <v>407</v>
      </c>
      <c r="M1353" s="150">
        <v>1025</v>
      </c>
      <c r="N1353" s="150">
        <v>772.20399999999995</v>
      </c>
      <c r="O1353" s="150">
        <v>2058.0131000000001</v>
      </c>
      <c r="P1353" s="150">
        <v>1594.706412</v>
      </c>
      <c r="Q1353" s="150">
        <v>102.3196282816981</v>
      </c>
      <c r="R1353" s="150">
        <v>664.15098107808149</v>
      </c>
      <c r="S1353" s="150">
        <v>222</v>
      </c>
      <c r="T1353" s="150">
        <v>218.22499999999999</v>
      </c>
      <c r="U1353" s="150">
        <v>339.01317311999998</v>
      </c>
      <c r="V1353" s="150">
        <v>1850</v>
      </c>
      <c r="W1353" s="150">
        <v>819.98</v>
      </c>
      <c r="X1353" s="150">
        <v>1769</v>
      </c>
      <c r="Y1353" s="150">
        <v>2665</v>
      </c>
      <c r="Z1353" s="150">
        <v>659.88</v>
      </c>
      <c r="AA1353" s="150">
        <v>8588.3812886821306</v>
      </c>
      <c r="AB1353" s="150">
        <v>180</v>
      </c>
      <c r="AC1353" s="150">
        <v>302</v>
      </c>
      <c r="AD1353" s="150">
        <v>1140.2425900000001</v>
      </c>
      <c r="AE1353" s="150">
        <v>1133.177284508085</v>
      </c>
      <c r="AF1353" s="150">
        <v>1730.8464566929131</v>
      </c>
      <c r="AG1353" s="150">
        <v>10500.87697922161</v>
      </c>
      <c r="AH1353" s="150">
        <v>2103.4395679466979</v>
      </c>
      <c r="AI1353" s="150">
        <v>355</v>
      </c>
      <c r="AJ1353" s="150">
        <v>903.14789446882742</v>
      </c>
      <c r="AK1353" s="150">
        <v>427.4</v>
      </c>
      <c r="AL1353" s="150">
        <v>43955.8125</v>
      </c>
      <c r="AM1353" s="150">
        <v>33233.8515625</v>
      </c>
      <c r="AN1353" s="150">
        <v>10721.9609375</v>
      </c>
      <c r="AO1353" s="5" t="s">
        <v>2037</v>
      </c>
    </row>
    <row r="1354" spans="1:41" ht="14.25" x14ac:dyDescent="0.45">
      <c r="A1354" s="150">
        <v>2016</v>
      </c>
      <c r="B1354" s="5" t="s">
        <v>1476</v>
      </c>
      <c r="C1354" s="5" t="s">
        <v>278</v>
      </c>
      <c r="D1354" s="5" t="s">
        <v>108</v>
      </c>
      <c r="E1354" s="5" t="s">
        <v>109</v>
      </c>
      <c r="F1354" s="5" t="s">
        <v>109</v>
      </c>
      <c r="G1354" s="5" t="s">
        <v>88</v>
      </c>
      <c r="H1354" s="5" t="s">
        <v>131</v>
      </c>
      <c r="I1354" s="150">
        <v>814.75516408447584</v>
      </c>
      <c r="J1354" s="150">
        <v>1251.1422970312501</v>
      </c>
      <c r="K1354" s="150">
        <v>484</v>
      </c>
      <c r="L1354" s="150">
        <v>513.09406799999999</v>
      </c>
      <c r="M1354" s="150">
        <v>1234.6718784365739</v>
      </c>
      <c r="N1354" s="150">
        <v>723.52</v>
      </c>
      <c r="O1354" s="150">
        <v>522.29195312499985</v>
      </c>
      <c r="P1354" s="150">
        <v>1290.575</v>
      </c>
      <c r="Q1354" s="150">
        <v>228.50550000000001</v>
      </c>
      <c r="R1354" s="150">
        <v>1167.828467601435</v>
      </c>
      <c r="S1354" s="150">
        <v>111.36624999999999</v>
      </c>
      <c r="T1354" s="150">
        <v>1238.4242187499999</v>
      </c>
      <c r="U1354" s="150">
        <v>315.2</v>
      </c>
      <c r="V1354" s="150">
        <v>1596</v>
      </c>
      <c r="W1354" s="150">
        <v>792.78480000000013</v>
      </c>
      <c r="X1354" s="150">
        <v>2311.7011000000002</v>
      </c>
      <c r="Y1354" s="150">
        <v>3098</v>
      </c>
      <c r="Z1354" s="150">
        <v>699.69960000000003</v>
      </c>
      <c r="AA1354" s="150">
        <v>10767.270224932539</v>
      </c>
      <c r="AB1354" s="150">
        <v>185</v>
      </c>
      <c r="AC1354" s="150">
        <v>121.9386220936627</v>
      </c>
      <c r="AD1354" s="150">
        <v>698.55393600000002</v>
      </c>
      <c r="AE1354" s="150">
        <v>1500.591715976331</v>
      </c>
      <c r="AF1354" s="150">
        <v>2582.114072494669</v>
      </c>
      <c r="AG1354" s="150">
        <v>11895.121737342461</v>
      </c>
      <c r="AH1354" s="150">
        <v>1793.8627612499999</v>
      </c>
      <c r="AI1354" s="150">
        <v>225.76679999999999</v>
      </c>
      <c r="AJ1354" s="150">
        <v>733.53492914851563</v>
      </c>
      <c r="AK1354" s="150">
        <v>340</v>
      </c>
      <c r="AL1354" s="150">
        <v>49237.31640625</v>
      </c>
      <c r="AM1354" s="150">
        <v>39298.890625</v>
      </c>
      <c r="AN1354" s="150">
        <v>9938.4228515625</v>
      </c>
      <c r="AO1354" s="5" t="s">
        <v>2038</v>
      </c>
    </row>
    <row r="1355" spans="1:41" ht="14.25" x14ac:dyDescent="0.45">
      <c r="A1355" s="150">
        <v>2016</v>
      </c>
      <c r="B1355" s="5" t="s">
        <v>1477</v>
      </c>
      <c r="C1355" s="5" t="s">
        <v>278</v>
      </c>
      <c r="D1355" s="5" t="s">
        <v>108</v>
      </c>
      <c r="E1355" s="5" t="s">
        <v>30</v>
      </c>
      <c r="F1355" s="5" t="s">
        <v>30</v>
      </c>
      <c r="G1355" s="5" t="s">
        <v>87</v>
      </c>
      <c r="H1355" s="5" t="s">
        <v>131</v>
      </c>
      <c r="I1355" s="150">
        <v>5982.1873260898146</v>
      </c>
      <c r="J1355" s="150">
        <v>5359.0277939451544</v>
      </c>
      <c r="K1355" s="150">
        <v>1245.0000972303135</v>
      </c>
      <c r="L1355" s="150">
        <v>1317.9132139661754</v>
      </c>
      <c r="M1355" s="150">
        <v>4866.226912748115</v>
      </c>
      <c r="N1355" s="150">
        <v>4609.5780049370969</v>
      </c>
      <c r="O1355" s="150">
        <v>3551.5332095661811</v>
      </c>
      <c r="P1355" s="150">
        <v>306.56737271730515</v>
      </c>
      <c r="Q1355" s="150">
        <v>2344.0783227987445</v>
      </c>
      <c r="R1355" s="150">
        <v>2992.0920240138089</v>
      </c>
      <c r="S1355" s="150">
        <v>3963.6533324000698</v>
      </c>
      <c r="T1355" s="150">
        <v>3762.9208203568137</v>
      </c>
      <c r="U1355" s="150">
        <v>1490.7806897119494</v>
      </c>
      <c r="V1355" s="150">
        <v>2806.6962354190823</v>
      </c>
      <c r="W1355" s="150">
        <v>748.66629945252066</v>
      </c>
      <c r="X1355" s="150">
        <v>5940.9449502435255</v>
      </c>
      <c r="Y1355" s="150">
        <v>16101.980886873907</v>
      </c>
      <c r="Z1355" s="150">
        <v>1667.8593165522702</v>
      </c>
      <c r="AA1355" s="150">
        <v>26599.794354497699</v>
      </c>
      <c r="AB1355" s="150">
        <v>670.68529915771444</v>
      </c>
      <c r="AC1355" s="150">
        <v>4814.3251672212173</v>
      </c>
      <c r="AD1355" s="150">
        <v>3492.8759144253249</v>
      </c>
      <c r="AE1355" s="150">
        <v>3653.4383918706399</v>
      </c>
      <c r="AF1355" s="150">
        <v>22873.086858200062</v>
      </c>
      <c r="AG1355" s="150">
        <v>34235.939016740493</v>
      </c>
      <c r="AH1355" s="150">
        <v>9377.7243533003693</v>
      </c>
      <c r="AI1355" s="150">
        <v>1834.9772706328226</v>
      </c>
      <c r="AJ1355" s="150">
        <v>15449.090530688167</v>
      </c>
      <c r="AK1355" s="150">
        <v>1911.7048530697823</v>
      </c>
      <c r="AL1355" s="150">
        <v>193971.359375</v>
      </c>
      <c r="AM1355" s="150">
        <v>152604.4375</v>
      </c>
      <c r="AN1355" s="150">
        <v>41366.91015625</v>
      </c>
      <c r="AO1355" s="5" t="s">
        <v>2039</v>
      </c>
    </row>
    <row r="1356" spans="1:41" ht="14.25" x14ac:dyDescent="0.45">
      <c r="A1356" s="150">
        <v>2016</v>
      </c>
      <c r="B1356" s="5" t="s">
        <v>1478</v>
      </c>
      <c r="C1356" s="5" t="s">
        <v>278</v>
      </c>
      <c r="D1356" s="5" t="s">
        <v>108</v>
      </c>
      <c r="E1356" s="5" t="s">
        <v>30</v>
      </c>
      <c r="F1356" s="5" t="s">
        <v>30</v>
      </c>
      <c r="G1356" s="5" t="s">
        <v>87</v>
      </c>
      <c r="H1356" s="5" t="s">
        <v>131</v>
      </c>
      <c r="I1356" s="150">
        <v>5936.2134244022891</v>
      </c>
      <c r="J1356" s="150">
        <v>3200.8022850712309</v>
      </c>
      <c r="K1356" s="150">
        <v>1674.3307897564041</v>
      </c>
      <c r="L1356" s="150">
        <v>1960.5778027835913</v>
      </c>
      <c r="M1356" s="150">
        <v>4985.9325202722921</v>
      </c>
      <c r="N1356" s="150">
        <v>4430.448528110267</v>
      </c>
      <c r="O1356" s="150">
        <v>3497.4994644051881</v>
      </c>
      <c r="P1356" s="150">
        <v>325.24165985357303</v>
      </c>
      <c r="Q1356" s="150">
        <v>3340.1311766586218</v>
      </c>
      <c r="R1356" s="150">
        <v>3407.2677447157603</v>
      </c>
      <c r="S1356" s="150">
        <v>5073.3273880560746</v>
      </c>
      <c r="T1356" s="150">
        <v>3871.9245220663461</v>
      </c>
      <c r="U1356" s="150">
        <v>1172.6399981115219</v>
      </c>
      <c r="V1356" s="150">
        <v>2868.5429387765812</v>
      </c>
      <c r="W1356" s="150">
        <v>1034.3569794662953</v>
      </c>
      <c r="X1356" s="150">
        <v>6088.7893758546861</v>
      </c>
      <c r="Y1356" s="150">
        <v>15819.577333013927</v>
      </c>
      <c r="Z1356" s="150">
        <v>1739.9422367293816</v>
      </c>
      <c r="AA1356" s="150">
        <v>35396.989483356214</v>
      </c>
      <c r="AB1356" s="150">
        <v>670.39607439205872</v>
      </c>
      <c r="AC1356" s="150">
        <v>4189.4223328757862</v>
      </c>
      <c r="AD1356" s="150">
        <v>3863.0810464579463</v>
      </c>
      <c r="AE1356" s="150">
        <v>3810.0688478387474</v>
      </c>
      <c r="AF1356" s="150">
        <v>23121.975020660557</v>
      </c>
      <c r="AG1356" s="150">
        <v>29732.227312043349</v>
      </c>
      <c r="AH1356" s="150">
        <v>8803.7065185013162</v>
      </c>
      <c r="AI1356" s="150">
        <v>1834.1859593102861</v>
      </c>
      <c r="AJ1356" s="150">
        <v>12201.586943606535</v>
      </c>
      <c r="AK1356" s="150">
        <v>1806.1474647091616</v>
      </c>
      <c r="AL1356" s="150">
        <v>195857.34375</v>
      </c>
      <c r="AM1356" s="150">
        <v>152653.671875</v>
      </c>
      <c r="AN1356" s="150">
        <v>43203.6796875</v>
      </c>
      <c r="AO1356" s="5" t="s">
        <v>2040</v>
      </c>
    </row>
    <row r="1357" spans="1:41" ht="14.25" x14ac:dyDescent="0.45">
      <c r="A1357" s="150">
        <v>2016</v>
      </c>
      <c r="B1357" s="5" t="s">
        <v>582</v>
      </c>
      <c r="C1357" s="5" t="s">
        <v>278</v>
      </c>
      <c r="D1357" s="5" t="s">
        <v>108</v>
      </c>
      <c r="E1357" s="5" t="s">
        <v>30</v>
      </c>
      <c r="F1357" s="5" t="s">
        <v>30</v>
      </c>
      <c r="G1357" s="5" t="s">
        <v>87</v>
      </c>
      <c r="H1357" s="5" t="s">
        <v>131</v>
      </c>
      <c r="I1357" s="150">
        <v>9778.6782964842587</v>
      </c>
      <c r="J1357" s="150">
        <v>6850.3647427981095</v>
      </c>
      <c r="K1357" s="150">
        <v>1661.0104194528899</v>
      </c>
      <c r="L1357" s="150">
        <v>1938.1198551396126</v>
      </c>
      <c r="M1357" s="150">
        <v>6142.7205284187085</v>
      </c>
      <c r="N1357" s="150">
        <v>3677.7404598154894</v>
      </c>
      <c r="O1357" s="150">
        <v>3443.6098745064442</v>
      </c>
      <c r="P1357" s="150">
        <v>303.99728192167197</v>
      </c>
      <c r="Q1357" s="150">
        <v>2398.9841243853139</v>
      </c>
      <c r="R1357" s="150">
        <v>3731.3745795439881</v>
      </c>
      <c r="S1357" s="150">
        <v>5457.6840541388974</v>
      </c>
      <c r="T1357" s="150">
        <v>4115.4866686146925</v>
      </c>
      <c r="U1357" s="150">
        <v>1207.2094227936432</v>
      </c>
      <c r="V1357" s="150">
        <v>3049.8499872213947</v>
      </c>
      <c r="W1357" s="150">
        <v>1026.1280093745968</v>
      </c>
      <c r="X1357" s="150">
        <v>5148.1994566590729</v>
      </c>
      <c r="Y1357" s="150">
        <v>15693.722496317361</v>
      </c>
      <c r="Z1357" s="150">
        <v>1550.1249415799589</v>
      </c>
      <c r="AA1357" s="150">
        <v>32679.307843409395</v>
      </c>
      <c r="AB1357" s="150"/>
      <c r="AC1357" s="150">
        <v>4156.092803745024</v>
      </c>
      <c r="AD1357" s="150">
        <v>3264.9527571009894</v>
      </c>
      <c r="AE1357" s="150">
        <v>3529.4413670039603</v>
      </c>
      <c r="AF1357" s="150">
        <v>25113.085421145224</v>
      </c>
      <c r="AG1357" s="150">
        <v>32540.7172338124</v>
      </c>
      <c r="AH1357" s="150">
        <v>12385.709094912985</v>
      </c>
      <c r="AI1357" s="150">
        <v>1819.5938390835095</v>
      </c>
      <c r="AJ1357" s="150">
        <v>12853.54501216988</v>
      </c>
      <c r="AK1357" s="150">
        <v>1792.1572612927448</v>
      </c>
      <c r="AL1357" s="150">
        <v>207309.59375</v>
      </c>
      <c r="AM1357" s="150">
        <v>161052.359375</v>
      </c>
      <c r="AN1357" s="150">
        <v>46257.25390625</v>
      </c>
      <c r="AO1357" s="5" t="s">
        <v>711</v>
      </c>
    </row>
    <row r="1358" spans="1:41" ht="14.25" x14ac:dyDescent="0.45">
      <c r="A1358" s="150">
        <v>2016</v>
      </c>
      <c r="B1358" s="5" t="s">
        <v>1476</v>
      </c>
      <c r="C1358" s="5" t="s">
        <v>278</v>
      </c>
      <c r="D1358" s="5" t="s">
        <v>108</v>
      </c>
      <c r="E1358" s="5" t="s">
        <v>30</v>
      </c>
      <c r="F1358" s="5" t="s">
        <v>30</v>
      </c>
      <c r="G1358" s="5" t="s">
        <v>87</v>
      </c>
      <c r="H1358" s="5" t="s">
        <v>131</v>
      </c>
      <c r="I1358" s="150">
        <v>5280.2151124835382</v>
      </c>
      <c r="J1358" s="150">
        <v>339.10651037588229</v>
      </c>
      <c r="K1358" s="150"/>
      <c r="L1358" s="150">
        <v>1337.1183049276574</v>
      </c>
      <c r="M1358" s="150">
        <v>4868.2313657247723</v>
      </c>
      <c r="N1358" s="150">
        <v>3144.03387103467</v>
      </c>
      <c r="O1358" s="150">
        <v>3411.2767500726172</v>
      </c>
      <c r="P1358" s="150">
        <v>311.03477938450129</v>
      </c>
      <c r="Q1358" s="150">
        <v>2645.8101474035138</v>
      </c>
      <c r="R1358" s="150">
        <v>4004.0578518447128</v>
      </c>
      <c r="S1358" s="150">
        <v>10201.267042267849</v>
      </c>
      <c r="T1358" s="150">
        <v>3649.325028879528</v>
      </c>
      <c r="U1358" s="150">
        <v>1467.814867702315</v>
      </c>
      <c r="V1358" s="150">
        <v>2775.7327604277516</v>
      </c>
      <c r="W1358" s="150">
        <v>920.7527765172963</v>
      </c>
      <c r="X1358" s="150">
        <v>4584.2475618206508</v>
      </c>
      <c r="Y1358" s="150">
        <v>20023.004281532227</v>
      </c>
      <c r="Z1358" s="150">
        <v>1677.9301239424328</v>
      </c>
      <c r="AA1358" s="150">
        <v>25734.974453384042</v>
      </c>
      <c r="AB1358" s="150">
        <v>680.45875923107508</v>
      </c>
      <c r="AC1358" s="150">
        <v>4409.8460492018803</v>
      </c>
      <c r="AD1358" s="150">
        <v>3858.4612951452605</v>
      </c>
      <c r="AE1358" s="150">
        <v>5222.9106779031526</v>
      </c>
      <c r="AF1358" s="150">
        <v>19895.543864386123</v>
      </c>
      <c r="AG1358" s="150">
        <v>32647.650749307562</v>
      </c>
      <c r="AH1358" s="150">
        <v>8033.3972960695228</v>
      </c>
      <c r="AI1358" s="150">
        <v>1861.7171993483869</v>
      </c>
      <c r="AJ1358" s="150">
        <v>16897.165781161017</v>
      </c>
      <c r="AK1358" s="150">
        <v>1916.7377920914935</v>
      </c>
      <c r="AL1358" s="150">
        <v>191799.828125</v>
      </c>
      <c r="AM1358" s="150">
        <v>147813.953125</v>
      </c>
      <c r="AN1358" s="150">
        <v>43985.875</v>
      </c>
      <c r="AO1358" s="5" t="s">
        <v>2041</v>
      </c>
    </row>
    <row r="1359" spans="1:41" ht="14.25" x14ac:dyDescent="0.45">
      <c r="A1359" s="150">
        <v>2016</v>
      </c>
      <c r="B1359" s="5" t="s">
        <v>1477</v>
      </c>
      <c r="C1359" s="5" t="s">
        <v>278</v>
      </c>
      <c r="D1359" s="5" t="s">
        <v>108</v>
      </c>
      <c r="E1359" s="5" t="s">
        <v>30</v>
      </c>
      <c r="F1359" s="5" t="s">
        <v>30</v>
      </c>
      <c r="G1359" s="5" t="s">
        <v>88</v>
      </c>
      <c r="H1359" s="5" t="s">
        <v>131</v>
      </c>
      <c r="I1359" s="150">
        <v>5515.536586787548</v>
      </c>
      <c r="J1359" s="150">
        <v>5035.1387110026899</v>
      </c>
      <c r="K1359" s="150">
        <v>1170.1471830934429</v>
      </c>
      <c r="L1359" s="150">
        <v>1212.4380000000001</v>
      </c>
      <c r="M1359" s="150">
        <v>4506.8183999999992</v>
      </c>
      <c r="N1359" s="150">
        <v>4324.6694399999997</v>
      </c>
      <c r="O1359" s="150">
        <v>3371</v>
      </c>
      <c r="P1359" s="150">
        <v>294</v>
      </c>
      <c r="Q1359" s="150">
        <v>2188.4234999999999</v>
      </c>
      <c r="R1359" s="150">
        <v>2817.8537925977498</v>
      </c>
      <c r="S1359" s="150">
        <v>3653</v>
      </c>
      <c r="T1359" s="150">
        <v>3401.1016</v>
      </c>
      <c r="U1359" s="150">
        <v>1401.4187999999999</v>
      </c>
      <c r="V1359" s="150">
        <v>2639</v>
      </c>
      <c r="W1359" s="150">
        <v>689.9892000000001</v>
      </c>
      <c r="X1359" s="150">
        <v>5694.87</v>
      </c>
      <c r="Y1359" s="150">
        <v>14907</v>
      </c>
      <c r="Z1359" s="150">
        <v>1540</v>
      </c>
      <c r="AA1359" s="150">
        <v>25076.227809578399</v>
      </c>
      <c r="AB1359" s="150">
        <v>606</v>
      </c>
      <c r="AC1359" s="150">
        <v>4668.2112000000006</v>
      </c>
      <c r="AD1359" s="150">
        <v>3260.9369999999999</v>
      </c>
      <c r="AE1359" s="150">
        <v>3367.0983121579338</v>
      </c>
      <c r="AF1359" s="150">
        <v>21039.063008000001</v>
      </c>
      <c r="AG1359" s="150">
        <v>32659</v>
      </c>
      <c r="AH1359" s="150">
        <v>9069.3207105735273</v>
      </c>
      <c r="AI1359" s="150">
        <v>1691.16</v>
      </c>
      <c r="AJ1359" s="150">
        <v>14961.340531038049</v>
      </c>
      <c r="AK1359" s="150">
        <v>1767.7843644</v>
      </c>
      <c r="AL1359" s="150">
        <v>182528.546875</v>
      </c>
      <c r="AM1359" s="150">
        <v>143646.421875</v>
      </c>
      <c r="AN1359" s="150">
        <v>38882.12890625</v>
      </c>
      <c r="AO1359" s="5" t="s">
        <v>2042</v>
      </c>
    </row>
    <row r="1360" spans="1:41" ht="14.25" x14ac:dyDescent="0.45">
      <c r="A1360" s="150">
        <v>2016</v>
      </c>
      <c r="B1360" s="5" t="s">
        <v>582</v>
      </c>
      <c r="C1360" s="5" t="s">
        <v>278</v>
      </c>
      <c r="D1360" s="5" t="s">
        <v>108</v>
      </c>
      <c r="E1360" s="5" t="s">
        <v>30</v>
      </c>
      <c r="F1360" s="5" t="s">
        <v>30</v>
      </c>
      <c r="G1360" s="5" t="s">
        <v>88</v>
      </c>
      <c r="H1360" s="5" t="s">
        <v>131</v>
      </c>
      <c r="I1360" s="150">
        <v>8910.2569306000005</v>
      </c>
      <c r="J1360" s="150">
        <v>6242</v>
      </c>
      <c r="K1360" s="150">
        <v>1533.1755000000001</v>
      </c>
      <c r="L1360" s="150">
        <v>1766</v>
      </c>
      <c r="M1360" s="150">
        <v>5597</v>
      </c>
      <c r="N1360" s="150">
        <v>3351.1289999999999</v>
      </c>
      <c r="O1360" s="150">
        <v>3137.7910000000002</v>
      </c>
      <c r="P1360" s="150">
        <v>283</v>
      </c>
      <c r="Q1360" s="150">
        <v>2185.9360000000001</v>
      </c>
      <c r="R1360" s="150">
        <v>3400</v>
      </c>
      <c r="S1360" s="150">
        <v>4973</v>
      </c>
      <c r="T1360" s="150">
        <v>3750</v>
      </c>
      <c r="U1360" s="150">
        <v>1100</v>
      </c>
      <c r="V1360" s="150">
        <v>2779</v>
      </c>
      <c r="W1360" s="150">
        <v>935</v>
      </c>
      <c r="X1360" s="150">
        <v>4691</v>
      </c>
      <c r="Y1360" s="150">
        <v>14300</v>
      </c>
      <c r="Z1360" s="150">
        <v>1412.462</v>
      </c>
      <c r="AA1360" s="150">
        <v>29777.135556615889</v>
      </c>
      <c r="AB1360" s="150"/>
      <c r="AC1360" s="150">
        <v>3787</v>
      </c>
      <c r="AD1360" s="150">
        <v>2975</v>
      </c>
      <c r="AE1360" s="150">
        <v>3216</v>
      </c>
      <c r="AF1360" s="150">
        <v>22882.85151</v>
      </c>
      <c r="AG1360" s="150">
        <v>29650.852852324279</v>
      </c>
      <c r="AH1360" s="150">
        <v>11285.76347</v>
      </c>
      <c r="AI1360" s="150">
        <v>1658</v>
      </c>
      <c r="AJ1360" s="150">
        <v>11712.05198238726</v>
      </c>
      <c r="AK1360" s="150">
        <v>1633</v>
      </c>
      <c r="AL1360" s="150">
        <v>188924.40625</v>
      </c>
      <c r="AM1360" s="150">
        <v>146755.671875</v>
      </c>
      <c r="AN1360" s="150">
        <v>42168.73046875</v>
      </c>
      <c r="AO1360" s="5" t="s">
        <v>713</v>
      </c>
    </row>
    <row r="1361" spans="1:41" ht="14.25" x14ac:dyDescent="0.45">
      <c r="A1361" s="150">
        <v>2016</v>
      </c>
      <c r="B1361" s="5" t="s">
        <v>1476</v>
      </c>
      <c r="C1361" s="5" t="s">
        <v>278</v>
      </c>
      <c r="D1361" s="5" t="s">
        <v>108</v>
      </c>
      <c r="E1361" s="5" t="s">
        <v>30</v>
      </c>
      <c r="F1361" s="5" t="s">
        <v>30</v>
      </c>
      <c r="G1361" s="5" t="s">
        <v>88</v>
      </c>
      <c r="H1361" s="5" t="s">
        <v>131</v>
      </c>
      <c r="I1361" s="150">
        <v>4898.3656166344445</v>
      </c>
      <c r="J1361" s="150">
        <v>315</v>
      </c>
      <c r="K1361" s="150"/>
      <c r="L1361" s="150">
        <v>1263.69179244</v>
      </c>
      <c r="M1361" s="150">
        <v>4552.3047149999993</v>
      </c>
      <c r="N1361" s="150">
        <v>2979.2</v>
      </c>
      <c r="O1361" s="150">
        <v>3271.593718749999</v>
      </c>
      <c r="P1361" s="150">
        <v>294</v>
      </c>
      <c r="Q1361" s="150">
        <v>2242.808</v>
      </c>
      <c r="R1361" s="150">
        <v>3723.5245630255549</v>
      </c>
      <c r="S1361" s="150">
        <v>9544.9281249999985</v>
      </c>
      <c r="T1361" s="150">
        <v>3499.89453125</v>
      </c>
      <c r="U1361" s="150">
        <v>1244</v>
      </c>
      <c r="V1361" s="150">
        <v>2597</v>
      </c>
      <c r="W1361" s="150">
        <v>849.78240000000005</v>
      </c>
      <c r="X1361" s="150">
        <v>4461.1882742674807</v>
      </c>
      <c r="Y1361" s="150">
        <v>18859</v>
      </c>
      <c r="Z1361" s="150">
        <v>1598.179203936</v>
      </c>
      <c r="AA1361" s="150">
        <v>24480.709269986659</v>
      </c>
      <c r="AB1361" s="150">
        <v>606</v>
      </c>
      <c r="AC1361" s="150">
        <v>4223.0880038128953</v>
      </c>
      <c r="AD1361" s="150">
        <v>3581.948736341139</v>
      </c>
      <c r="AE1361" s="150">
        <v>4892.9883582341909</v>
      </c>
      <c r="AF1361" s="150">
        <v>18803</v>
      </c>
      <c r="AG1361" s="150">
        <v>30673.82287663528</v>
      </c>
      <c r="AH1361" s="150">
        <v>7577.7546821962987</v>
      </c>
      <c r="AI1361" s="150">
        <v>1724.9831999999999</v>
      </c>
      <c r="AJ1361" s="150">
        <v>16086.98401671833</v>
      </c>
      <c r="AK1361" s="150">
        <v>1811</v>
      </c>
      <c r="AL1361" s="150">
        <v>180656.734375</v>
      </c>
      <c r="AM1361" s="150">
        <v>139175.359375</v>
      </c>
      <c r="AN1361" s="150">
        <v>41481.37890625</v>
      </c>
      <c r="AO1361" s="5" t="s">
        <v>2043</v>
      </c>
    </row>
    <row r="1362" spans="1:41" ht="14.25" x14ac:dyDescent="0.45">
      <c r="A1362" s="150">
        <v>2016</v>
      </c>
      <c r="B1362" s="5" t="s">
        <v>1478</v>
      </c>
      <c r="C1362" s="5" t="s">
        <v>278</v>
      </c>
      <c r="D1362" s="5" t="s">
        <v>108</v>
      </c>
      <c r="E1362" s="5" t="s">
        <v>30</v>
      </c>
      <c r="F1362" s="5" t="s">
        <v>30</v>
      </c>
      <c r="G1362" s="5" t="s">
        <v>88</v>
      </c>
      <c r="H1362" s="5" t="s">
        <v>131</v>
      </c>
      <c r="I1362" s="150">
        <v>5493</v>
      </c>
      <c r="J1362" s="150">
        <v>2928.3999413614802</v>
      </c>
      <c r="K1362" s="150">
        <v>1533.1755000000001</v>
      </c>
      <c r="L1362" s="150">
        <v>1810</v>
      </c>
      <c r="M1362" s="150">
        <v>4507</v>
      </c>
      <c r="N1362" s="150">
        <v>4004.8739999999998</v>
      </c>
      <c r="O1362" s="150">
        <v>3209.912577300001</v>
      </c>
      <c r="P1362" s="150">
        <v>294</v>
      </c>
      <c r="Q1362" s="150">
        <v>3019.2890000000002</v>
      </c>
      <c r="R1362" s="150">
        <v>3176.5654069247439</v>
      </c>
      <c r="S1362" s="150">
        <v>4586</v>
      </c>
      <c r="T1362" s="150">
        <v>3552.5</v>
      </c>
      <c r="U1362" s="150">
        <v>1081.2</v>
      </c>
      <c r="V1362" s="150">
        <v>2593</v>
      </c>
      <c r="W1362" s="150">
        <v>935</v>
      </c>
      <c r="X1362" s="150">
        <v>5503.92</v>
      </c>
      <c r="Y1362" s="150">
        <v>14300</v>
      </c>
      <c r="Z1362" s="150">
        <v>1572.8090239999999</v>
      </c>
      <c r="AA1362" s="150">
        <v>32733.87965472</v>
      </c>
      <c r="AB1362" s="150">
        <v>606</v>
      </c>
      <c r="AC1362" s="150">
        <v>3787</v>
      </c>
      <c r="AD1362" s="150">
        <v>3492.0059999999999</v>
      </c>
      <c r="AE1362" s="150">
        <v>3516</v>
      </c>
      <c r="AF1362" s="150">
        <v>21346.143329775881</v>
      </c>
      <c r="AG1362" s="150">
        <v>27663.828205638762</v>
      </c>
      <c r="AH1362" s="150">
        <v>8117.2120200000008</v>
      </c>
      <c r="AI1362" s="150">
        <v>1658</v>
      </c>
      <c r="AJ1362" s="150">
        <v>11221.456074329961</v>
      </c>
      <c r="AK1362" s="150">
        <v>1632.6547923275209</v>
      </c>
      <c r="AL1362" s="150">
        <v>179874.828125</v>
      </c>
      <c r="AM1362" s="150">
        <v>140541.4375</v>
      </c>
      <c r="AN1362" s="150">
        <v>39333.3828125</v>
      </c>
      <c r="AO1362" s="5" t="s">
        <v>2044</v>
      </c>
    </row>
    <row r="1363" spans="1:41" ht="14.25" x14ac:dyDescent="0.45">
      <c r="A1363" s="150">
        <v>2016</v>
      </c>
      <c r="B1363" s="5" t="s">
        <v>1476</v>
      </c>
      <c r="C1363" s="5" t="s">
        <v>278</v>
      </c>
      <c r="D1363" s="5" t="s">
        <v>108</v>
      </c>
      <c r="E1363" s="5" t="s">
        <v>217</v>
      </c>
      <c r="F1363" s="5" t="s">
        <v>284</v>
      </c>
      <c r="G1363" s="5" t="s">
        <v>87</v>
      </c>
      <c r="H1363" s="5" t="s">
        <v>131</v>
      </c>
      <c r="I1363" s="150"/>
      <c r="J1363" s="150"/>
      <c r="K1363" s="150"/>
      <c r="L1363" s="150"/>
      <c r="M1363" s="150"/>
      <c r="N1363" s="150"/>
      <c r="O1363" s="150"/>
      <c r="P1363" s="150"/>
      <c r="Q1363" s="150">
        <v>0</v>
      </c>
      <c r="R1363" s="150"/>
      <c r="S1363" s="150">
        <v>0</v>
      </c>
      <c r="T1363" s="150">
        <v>0</v>
      </c>
      <c r="U1363" s="150"/>
      <c r="V1363" s="150"/>
      <c r="W1363" s="150"/>
      <c r="X1363" s="150"/>
      <c r="Y1363" s="150"/>
      <c r="Z1363" s="150"/>
      <c r="AA1363" s="150">
        <v>0</v>
      </c>
      <c r="AB1363" s="150">
        <v>0</v>
      </c>
      <c r="AC1363" s="150">
        <v>1334.0753292881916</v>
      </c>
      <c r="AD1363" s="150"/>
      <c r="AE1363" s="150"/>
      <c r="AF1363" s="150"/>
      <c r="AG1363" s="150"/>
      <c r="AH1363" s="150"/>
      <c r="AI1363" s="150">
        <v>0</v>
      </c>
      <c r="AJ1363" s="150"/>
      <c r="AK1363" s="150"/>
      <c r="AL1363" s="150">
        <v>1334.0753173828125</v>
      </c>
      <c r="AM1363" s="150">
        <v>1334.0753173828125</v>
      </c>
      <c r="AN1363" s="150">
        <v>0</v>
      </c>
      <c r="AO1363" s="5" t="s">
        <v>2046</v>
      </c>
    </row>
    <row r="1364" spans="1:41" ht="14.25" x14ac:dyDescent="0.45">
      <c r="A1364" s="150">
        <v>2016</v>
      </c>
      <c r="B1364" s="5" t="s">
        <v>582</v>
      </c>
      <c r="C1364" s="5" t="s">
        <v>278</v>
      </c>
      <c r="D1364" s="5" t="s">
        <v>108</v>
      </c>
      <c r="E1364" s="5" t="s">
        <v>217</v>
      </c>
      <c r="F1364" s="5" t="s">
        <v>284</v>
      </c>
      <c r="G1364" s="5" t="s">
        <v>87</v>
      </c>
      <c r="H1364" s="5" t="s">
        <v>131</v>
      </c>
      <c r="I1364" s="150">
        <v>0</v>
      </c>
      <c r="J1364" s="150"/>
      <c r="K1364" s="150"/>
      <c r="L1364" s="150">
        <v>0</v>
      </c>
      <c r="M1364" s="150">
        <v>0</v>
      </c>
      <c r="N1364" s="150">
        <v>0</v>
      </c>
      <c r="O1364" s="150"/>
      <c r="P1364" s="150"/>
      <c r="Q1364" s="150">
        <v>0</v>
      </c>
      <c r="R1364" s="150"/>
      <c r="S1364" s="150"/>
      <c r="T1364" s="150"/>
      <c r="U1364" s="150"/>
      <c r="V1364" s="150">
        <v>0</v>
      </c>
      <c r="W1364" s="150"/>
      <c r="X1364" s="150">
        <v>0</v>
      </c>
      <c r="Y1364" s="150"/>
      <c r="Z1364" s="150"/>
      <c r="AA1364" s="150"/>
      <c r="AB1364" s="150"/>
      <c r="AC1364" s="150">
        <v>1302.688713505504</v>
      </c>
      <c r="AD1364" s="150"/>
      <c r="AE1364" s="150"/>
      <c r="AF1364" s="150">
        <v>0</v>
      </c>
      <c r="AG1364" s="150"/>
      <c r="AH1364" s="150">
        <v>0</v>
      </c>
      <c r="AI1364" s="150"/>
      <c r="AJ1364" s="150">
        <v>0</v>
      </c>
      <c r="AK1364" s="150"/>
      <c r="AL1364" s="150">
        <v>1302.688720703125</v>
      </c>
      <c r="AM1364" s="150">
        <v>1302.688720703125</v>
      </c>
      <c r="AN1364" s="150">
        <v>0</v>
      </c>
      <c r="AO1364" s="5" t="s">
        <v>714</v>
      </c>
    </row>
    <row r="1365" spans="1:41" ht="14.25" x14ac:dyDescent="0.45">
      <c r="A1365" s="150">
        <v>2016</v>
      </c>
      <c r="B1365" s="5" t="s">
        <v>1478</v>
      </c>
      <c r="C1365" s="5" t="s">
        <v>278</v>
      </c>
      <c r="D1365" s="5" t="s">
        <v>108</v>
      </c>
      <c r="E1365" s="5" t="s">
        <v>217</v>
      </c>
      <c r="F1365" s="5" t="s">
        <v>284</v>
      </c>
      <c r="G1365" s="5" t="s">
        <v>87</v>
      </c>
      <c r="H1365" s="5" t="s">
        <v>131</v>
      </c>
      <c r="I1365" s="150"/>
      <c r="J1365" s="150"/>
      <c r="K1365" s="150"/>
      <c r="L1365" s="150"/>
      <c r="M1365" s="150"/>
      <c r="N1365" s="150">
        <v>0</v>
      </c>
      <c r="O1365" s="150"/>
      <c r="P1365" s="150"/>
      <c r="Q1365" s="150">
        <v>0</v>
      </c>
      <c r="R1365" s="150"/>
      <c r="S1365" s="150"/>
      <c r="T1365" s="150"/>
      <c r="U1365" s="150"/>
      <c r="V1365" s="150">
        <v>0</v>
      </c>
      <c r="W1365" s="150"/>
      <c r="X1365" s="150"/>
      <c r="Y1365" s="150">
        <v>0</v>
      </c>
      <c r="Z1365" s="150"/>
      <c r="AA1365" s="150"/>
      <c r="AB1365" s="150">
        <v>0</v>
      </c>
      <c r="AC1365" s="150">
        <v>1313.135545055072</v>
      </c>
      <c r="AD1365" s="150"/>
      <c r="AE1365" s="150"/>
      <c r="AF1365" s="150"/>
      <c r="AG1365" s="150"/>
      <c r="AH1365" s="150">
        <v>0</v>
      </c>
      <c r="AI1365" s="150"/>
      <c r="AJ1365" s="150">
        <v>0</v>
      </c>
      <c r="AK1365" s="150"/>
      <c r="AL1365" s="150">
        <v>1313.135498046875</v>
      </c>
      <c r="AM1365" s="150">
        <v>1313.135498046875</v>
      </c>
      <c r="AN1365" s="150">
        <v>0</v>
      </c>
      <c r="AO1365" s="5" t="s">
        <v>2047</v>
      </c>
    </row>
    <row r="1366" spans="1:41" ht="14.25" x14ac:dyDescent="0.45">
      <c r="A1366" s="150">
        <v>2016</v>
      </c>
      <c r="B1366" s="5" t="s">
        <v>1477</v>
      </c>
      <c r="C1366" s="5" t="s">
        <v>278</v>
      </c>
      <c r="D1366" s="5" t="s">
        <v>108</v>
      </c>
      <c r="E1366" s="5" t="s">
        <v>217</v>
      </c>
      <c r="F1366" s="5" t="s">
        <v>284</v>
      </c>
      <c r="G1366" s="5" t="s">
        <v>87</v>
      </c>
      <c r="H1366" s="5" t="s">
        <v>131</v>
      </c>
      <c r="I1366" s="150"/>
      <c r="J1366" s="150"/>
      <c r="K1366" s="150"/>
      <c r="L1366" s="150"/>
      <c r="M1366" s="150"/>
      <c r="N1366" s="150"/>
      <c r="O1366" s="150"/>
      <c r="P1366" s="150"/>
      <c r="Q1366" s="150">
        <v>0</v>
      </c>
      <c r="R1366" s="150"/>
      <c r="S1366" s="150"/>
      <c r="T1366" s="150"/>
      <c r="U1366" s="150"/>
      <c r="V1366" s="150">
        <v>0</v>
      </c>
      <c r="W1366" s="150"/>
      <c r="X1366" s="150"/>
      <c r="Y1366" s="150"/>
      <c r="Z1366" s="150"/>
      <c r="AA1366" s="150">
        <v>0</v>
      </c>
      <c r="AB1366" s="150">
        <v>0</v>
      </c>
      <c r="AC1366" s="150">
        <v>1272.7526304148046</v>
      </c>
      <c r="AD1366" s="150"/>
      <c r="AE1366" s="150"/>
      <c r="AF1366" s="150"/>
      <c r="AG1366" s="150">
        <v>0</v>
      </c>
      <c r="AH1366" s="150">
        <v>0</v>
      </c>
      <c r="AI1366" s="150">
        <v>0</v>
      </c>
      <c r="AJ1366" s="150"/>
      <c r="AK1366" s="150"/>
      <c r="AL1366" s="150">
        <v>1272.752685546875</v>
      </c>
      <c r="AM1366" s="150">
        <v>1272.752685546875</v>
      </c>
      <c r="AN1366" s="150">
        <v>0</v>
      </c>
      <c r="AO1366" s="5" t="s">
        <v>2045</v>
      </c>
    </row>
    <row r="1367" spans="1:41" ht="14.25" x14ac:dyDescent="0.45">
      <c r="A1367" s="150">
        <v>2016</v>
      </c>
      <c r="B1367" s="5" t="s">
        <v>1477</v>
      </c>
      <c r="C1367" s="5" t="s">
        <v>278</v>
      </c>
      <c r="D1367" s="5" t="s">
        <v>108</v>
      </c>
      <c r="E1367" s="5" t="s">
        <v>217</v>
      </c>
      <c r="F1367" s="5" t="s">
        <v>218</v>
      </c>
      <c r="G1367" s="5" t="s">
        <v>87</v>
      </c>
      <c r="H1367" s="5" t="s">
        <v>131</v>
      </c>
      <c r="I1367" s="150"/>
      <c r="J1367" s="150"/>
      <c r="K1367" s="150"/>
      <c r="L1367" s="150"/>
      <c r="M1367" s="150"/>
      <c r="N1367" s="150"/>
      <c r="O1367" s="150"/>
      <c r="P1367" s="150">
        <v>22.134828355040082</v>
      </c>
      <c r="Q1367" s="150">
        <v>138.34267721900051</v>
      </c>
      <c r="R1367" s="150"/>
      <c r="S1367" s="150"/>
      <c r="T1367" s="150"/>
      <c r="U1367" s="150"/>
      <c r="V1367" s="150">
        <v>0</v>
      </c>
      <c r="W1367" s="150"/>
      <c r="X1367" s="150"/>
      <c r="Y1367" s="150"/>
      <c r="Z1367" s="150"/>
      <c r="AA1367" s="150">
        <v>187.32705236870419</v>
      </c>
      <c r="AB1367" s="150">
        <v>0</v>
      </c>
      <c r="AC1367" s="150">
        <v>553.37070887600203</v>
      </c>
      <c r="AD1367" s="150">
        <v>138.34267721900051</v>
      </c>
      <c r="AE1367" s="150"/>
      <c r="AF1367" s="150"/>
      <c r="AG1367" s="150">
        <v>0</v>
      </c>
      <c r="AH1367" s="150">
        <v>1345.6141990683436</v>
      </c>
      <c r="AI1367" s="150">
        <v>0</v>
      </c>
      <c r="AJ1367" s="150"/>
      <c r="AK1367" s="150"/>
      <c r="AL1367" s="150">
        <v>2385.132080078125</v>
      </c>
      <c r="AM1367" s="150">
        <v>901.17529296875</v>
      </c>
      <c r="AN1367" s="150">
        <v>1483.9569091796875</v>
      </c>
      <c r="AO1367" s="5" t="s">
        <v>2050</v>
      </c>
    </row>
    <row r="1368" spans="1:41" ht="14.25" x14ac:dyDescent="0.45">
      <c r="A1368" s="150">
        <v>2016</v>
      </c>
      <c r="B1368" s="5" t="s">
        <v>1478</v>
      </c>
      <c r="C1368" s="5" t="s">
        <v>278</v>
      </c>
      <c r="D1368" s="5" t="s">
        <v>108</v>
      </c>
      <c r="E1368" s="5" t="s">
        <v>217</v>
      </c>
      <c r="F1368" s="5" t="s">
        <v>218</v>
      </c>
      <c r="G1368" s="5" t="s">
        <v>87</v>
      </c>
      <c r="H1368" s="5" t="s">
        <v>131</v>
      </c>
      <c r="I1368" s="150"/>
      <c r="J1368" s="150"/>
      <c r="K1368" s="150"/>
      <c r="L1368" s="150"/>
      <c r="M1368" s="150"/>
      <c r="N1368" s="150">
        <v>0</v>
      </c>
      <c r="O1368" s="150">
        <v>0</v>
      </c>
      <c r="P1368" s="150"/>
      <c r="Q1368" s="150">
        <v>138.28301864522663</v>
      </c>
      <c r="R1368" s="150"/>
      <c r="S1368" s="150"/>
      <c r="T1368" s="150"/>
      <c r="U1368" s="150"/>
      <c r="V1368" s="150">
        <v>0</v>
      </c>
      <c r="W1368" s="150"/>
      <c r="X1368" s="150"/>
      <c r="Y1368" s="150">
        <v>0</v>
      </c>
      <c r="Z1368" s="150"/>
      <c r="AA1368" s="150">
        <v>182.4450834797662</v>
      </c>
      <c r="AB1368" s="150">
        <v>0</v>
      </c>
      <c r="AC1368" s="150">
        <v>382.76739560998732</v>
      </c>
      <c r="AD1368" s="150">
        <v>138.28301864522663</v>
      </c>
      <c r="AE1368" s="150"/>
      <c r="AF1368" s="150"/>
      <c r="AG1368" s="150"/>
      <c r="AH1368" s="150">
        <v>887.53360158953933</v>
      </c>
      <c r="AI1368" s="150"/>
      <c r="AJ1368" s="150">
        <v>0</v>
      </c>
      <c r="AK1368" s="150"/>
      <c r="AL1368" s="150">
        <v>1729.3121337890625</v>
      </c>
      <c r="AM1368" s="150">
        <v>703.4954833984375</v>
      </c>
      <c r="AN1368" s="150">
        <v>1025.816650390625</v>
      </c>
      <c r="AO1368" s="5" t="s">
        <v>2048</v>
      </c>
    </row>
    <row r="1369" spans="1:41" ht="14.25" x14ac:dyDescent="0.45">
      <c r="A1369" s="150">
        <v>2016</v>
      </c>
      <c r="B1369" s="5" t="s">
        <v>582</v>
      </c>
      <c r="C1369" s="5" t="s">
        <v>278</v>
      </c>
      <c r="D1369" s="5" t="s">
        <v>108</v>
      </c>
      <c r="E1369" s="5" t="s">
        <v>217</v>
      </c>
      <c r="F1369" s="5" t="s">
        <v>218</v>
      </c>
      <c r="G1369" s="5" t="s">
        <v>87</v>
      </c>
      <c r="H1369" s="5" t="s">
        <v>131</v>
      </c>
      <c r="I1369" s="150">
        <v>0</v>
      </c>
      <c r="J1369" s="150"/>
      <c r="K1369" s="150"/>
      <c r="L1369" s="150"/>
      <c r="M1369" s="150">
        <v>0</v>
      </c>
      <c r="N1369" s="150">
        <v>0</v>
      </c>
      <c r="O1369" s="150">
        <v>0</v>
      </c>
      <c r="P1369" s="150">
        <v>21.949262232611694</v>
      </c>
      <c r="Q1369" s="150">
        <v>137.1828889538231</v>
      </c>
      <c r="R1369" s="150"/>
      <c r="S1369" s="150"/>
      <c r="T1369" s="150"/>
      <c r="U1369" s="150"/>
      <c r="V1369" s="150">
        <v>54.873155581529232</v>
      </c>
      <c r="W1369" s="150"/>
      <c r="X1369" s="150">
        <v>0</v>
      </c>
      <c r="Y1369" s="150"/>
      <c r="Z1369" s="150"/>
      <c r="AA1369" s="150"/>
      <c r="AB1369" s="150"/>
      <c r="AC1369" s="150">
        <v>379.7222366241823</v>
      </c>
      <c r="AD1369" s="150">
        <v>137.1828889538231</v>
      </c>
      <c r="AE1369" s="150"/>
      <c r="AF1369" s="150"/>
      <c r="AG1369" s="150"/>
      <c r="AH1369" s="150">
        <v>695.79161277379069</v>
      </c>
      <c r="AI1369" s="150"/>
      <c r="AJ1369" s="150">
        <v>0</v>
      </c>
      <c r="AK1369" s="150"/>
      <c r="AL1369" s="150">
        <v>1426.7020263671875</v>
      </c>
      <c r="AM1369" s="150">
        <v>593.7275390625</v>
      </c>
      <c r="AN1369" s="150">
        <v>832.9744873046875</v>
      </c>
      <c r="AO1369" s="5" t="s">
        <v>715</v>
      </c>
    </row>
    <row r="1370" spans="1:41" ht="14.25" x14ac:dyDescent="0.45">
      <c r="A1370" s="150">
        <v>2016</v>
      </c>
      <c r="B1370" s="5" t="s">
        <v>1476</v>
      </c>
      <c r="C1370" s="5" t="s">
        <v>278</v>
      </c>
      <c r="D1370" s="5" t="s">
        <v>108</v>
      </c>
      <c r="E1370" s="5" t="s">
        <v>217</v>
      </c>
      <c r="F1370" s="5" t="s">
        <v>218</v>
      </c>
      <c r="G1370" s="5" t="s">
        <v>87</v>
      </c>
      <c r="H1370" s="5" t="s">
        <v>131</v>
      </c>
      <c r="I1370" s="150"/>
      <c r="J1370" s="150"/>
      <c r="K1370" s="150"/>
      <c r="L1370" s="150"/>
      <c r="M1370" s="150"/>
      <c r="N1370" s="150"/>
      <c r="O1370" s="150">
        <v>0</v>
      </c>
      <c r="P1370" s="150">
        <v>22.457384793104787</v>
      </c>
      <c r="Q1370" s="150">
        <v>112.28692396552394</v>
      </c>
      <c r="R1370" s="150"/>
      <c r="S1370" s="150">
        <v>149.34160887414683</v>
      </c>
      <c r="T1370" s="150"/>
      <c r="U1370" s="150"/>
      <c r="V1370" s="150"/>
      <c r="W1370" s="150"/>
      <c r="X1370" s="150"/>
      <c r="Y1370" s="150"/>
      <c r="Z1370" s="150"/>
      <c r="AA1370" s="150">
        <v>209.52740011966765</v>
      </c>
      <c r="AB1370" s="150">
        <v>0</v>
      </c>
      <c r="AC1370" s="150">
        <v>388.99435553760094</v>
      </c>
      <c r="AD1370" s="150"/>
      <c r="AE1370" s="150"/>
      <c r="AF1370" s="150"/>
      <c r="AG1370" s="150"/>
      <c r="AH1370" s="150"/>
      <c r="AI1370" s="150">
        <v>0</v>
      </c>
      <c r="AJ1370" s="150"/>
      <c r="AK1370" s="150"/>
      <c r="AL1370" s="150">
        <v>882.607666015625</v>
      </c>
      <c r="AM1370" s="150">
        <v>733.26605224609375</v>
      </c>
      <c r="AN1370" s="150">
        <v>149.34161376953125</v>
      </c>
      <c r="AO1370" s="5" t="s">
        <v>2049</v>
      </c>
    </row>
    <row r="1371" spans="1:41" ht="14.25" x14ac:dyDescent="0.45">
      <c r="A1371" s="150">
        <v>2016</v>
      </c>
      <c r="B1371" s="5" t="s">
        <v>1478</v>
      </c>
      <c r="C1371" s="5" t="s">
        <v>278</v>
      </c>
      <c r="D1371" s="5" t="s">
        <v>108</v>
      </c>
      <c r="E1371" s="5" t="s">
        <v>217</v>
      </c>
      <c r="F1371" s="5" t="s">
        <v>285</v>
      </c>
      <c r="G1371" s="5" t="s">
        <v>87</v>
      </c>
      <c r="H1371" s="5" t="s">
        <v>131</v>
      </c>
      <c r="I1371" s="150">
        <v>105.09509417037223</v>
      </c>
      <c r="J1371" s="150"/>
      <c r="K1371" s="150">
        <v>94.032452678754112</v>
      </c>
      <c r="L1371" s="150"/>
      <c r="M1371" s="150">
        <v>283.20362218542414</v>
      </c>
      <c r="N1371" s="150">
        <v>0</v>
      </c>
      <c r="O1371" s="150">
        <v>110.7713355197215</v>
      </c>
      <c r="P1371" s="150"/>
      <c r="Q1371" s="150">
        <v>97.572497956071913</v>
      </c>
      <c r="R1371" s="150"/>
      <c r="S1371" s="150"/>
      <c r="T1371" s="150">
        <v>254.44075430721702</v>
      </c>
      <c r="U1371" s="150"/>
      <c r="V1371" s="150">
        <v>210.1901883407445</v>
      </c>
      <c r="W1371" s="150">
        <v>106.20135831953405</v>
      </c>
      <c r="X1371" s="150">
        <v>132.75169789941756</v>
      </c>
      <c r="Y1371" s="150">
        <v>1548.7698088265383</v>
      </c>
      <c r="Z1371" s="150">
        <v>185.85237705918459</v>
      </c>
      <c r="AA1371" s="150">
        <v>1012.8763917885541</v>
      </c>
      <c r="AB1371" s="150">
        <v>42.038037668148895</v>
      </c>
      <c r="AC1371" s="150">
        <v>234.19612037755581</v>
      </c>
      <c r="AD1371" s="150">
        <v>327.95090075487036</v>
      </c>
      <c r="AE1371" s="150">
        <v>267.03376002725361</v>
      </c>
      <c r="AF1371" s="150">
        <v>1983.5316194471309</v>
      </c>
      <c r="AG1371" s="150">
        <v>2800.8104322312183</v>
      </c>
      <c r="AH1371" s="150">
        <v>511.78323947768547</v>
      </c>
      <c r="AI1371" s="150"/>
      <c r="AJ1371" s="150">
        <v>1273.8212515633275</v>
      </c>
      <c r="AK1371" s="150">
        <v>221.25282983236261</v>
      </c>
      <c r="AL1371" s="150">
        <v>11804.17578125</v>
      </c>
      <c r="AM1371" s="150">
        <v>9719.7490234375</v>
      </c>
      <c r="AN1371" s="150">
        <v>2084.42626953125</v>
      </c>
      <c r="AO1371" s="5" t="s">
        <v>2051</v>
      </c>
    </row>
    <row r="1372" spans="1:41" ht="14.25" x14ac:dyDescent="0.45">
      <c r="A1372" s="150">
        <v>2016</v>
      </c>
      <c r="B1372" s="5" t="s">
        <v>1477</v>
      </c>
      <c r="C1372" s="5" t="s">
        <v>278</v>
      </c>
      <c r="D1372" s="5" t="s">
        <v>108</v>
      </c>
      <c r="E1372" s="5" t="s">
        <v>217</v>
      </c>
      <c r="F1372" s="5" t="s">
        <v>285</v>
      </c>
      <c r="G1372" s="5" t="s">
        <v>87</v>
      </c>
      <c r="H1372" s="5" t="s">
        <v>131</v>
      </c>
      <c r="I1372" s="150">
        <v>201.84307280393949</v>
      </c>
      <c r="J1372" s="150"/>
      <c r="K1372" s="150"/>
      <c r="L1372" s="150"/>
      <c r="M1372" s="150">
        <v>283.32580294451304</v>
      </c>
      <c r="N1372" s="150"/>
      <c r="O1372" s="150">
        <v>210.28086937288077</v>
      </c>
      <c r="P1372" s="150">
        <v>304.35388988180114</v>
      </c>
      <c r="Q1372" s="150">
        <v>147.19771530243429</v>
      </c>
      <c r="R1372" s="150"/>
      <c r="S1372" s="150">
        <v>553.37070887600203</v>
      </c>
      <c r="T1372" s="150"/>
      <c r="U1372" s="150"/>
      <c r="V1372" s="150">
        <v>262.29771600722495</v>
      </c>
      <c r="W1372" s="150"/>
      <c r="X1372" s="150">
        <v>119.52807311721644</v>
      </c>
      <c r="Y1372" s="150">
        <v>2235.6176638590482</v>
      </c>
      <c r="Z1372" s="150"/>
      <c r="AA1372" s="150">
        <v>1228.4829737047246</v>
      </c>
      <c r="AB1372" s="150">
        <v>42.056173874576153</v>
      </c>
      <c r="AC1372" s="150">
        <v>221.34828355040082</v>
      </c>
      <c r="AD1372" s="150">
        <v>368.54489211141737</v>
      </c>
      <c r="AE1372" s="150">
        <v>267.14896472432179</v>
      </c>
      <c r="AF1372" s="150"/>
      <c r="AG1372" s="150">
        <v>3226.1512327470919</v>
      </c>
      <c r="AH1372" s="150">
        <v>557.04841060719195</v>
      </c>
      <c r="AI1372" s="150">
        <v>0</v>
      </c>
      <c r="AJ1372" s="150">
        <v>1627.8435760881725</v>
      </c>
      <c r="AK1372" s="150">
        <v>237.67319536105251</v>
      </c>
      <c r="AL1372" s="150">
        <v>12094.11328125</v>
      </c>
      <c r="AM1372" s="150">
        <v>9722.28515625</v>
      </c>
      <c r="AN1372" s="150">
        <v>2371.828125</v>
      </c>
      <c r="AO1372" s="5" t="s">
        <v>2052</v>
      </c>
    </row>
    <row r="1373" spans="1:41" ht="14.25" x14ac:dyDescent="0.45">
      <c r="A1373" s="150">
        <v>2016</v>
      </c>
      <c r="B1373" s="5" t="s">
        <v>1476</v>
      </c>
      <c r="C1373" s="5" t="s">
        <v>278</v>
      </c>
      <c r="D1373" s="5" t="s">
        <v>108</v>
      </c>
      <c r="E1373" s="5" t="s">
        <v>217</v>
      </c>
      <c r="F1373" s="5" t="s">
        <v>285</v>
      </c>
      <c r="G1373" s="5" t="s">
        <v>87</v>
      </c>
      <c r="H1373" s="5" t="s">
        <v>131</v>
      </c>
      <c r="I1373" s="150">
        <v>204.67444909541689</v>
      </c>
      <c r="J1373" s="150"/>
      <c r="K1373" s="150"/>
      <c r="L1373" s="150"/>
      <c r="M1373" s="150">
        <v>287.45452535174127</v>
      </c>
      <c r="N1373" s="150"/>
      <c r="O1373" s="150">
        <v>213.34515553449546</v>
      </c>
      <c r="P1373" s="150">
        <v>308.7890409051908</v>
      </c>
      <c r="Q1373" s="150">
        <v>149.48196752910374</v>
      </c>
      <c r="R1373" s="150"/>
      <c r="S1373" s="150">
        <v>929.73573043453814</v>
      </c>
      <c r="T1373" s="150"/>
      <c r="U1373" s="150"/>
      <c r="V1373" s="150">
        <v>284.08591763277553</v>
      </c>
      <c r="W1373" s="150">
        <v>137.55148185776682</v>
      </c>
      <c r="X1373" s="150">
        <v>136.36148204343482</v>
      </c>
      <c r="Y1373" s="150">
        <v>3110.3477938450128</v>
      </c>
      <c r="Z1373" s="150">
        <v>237830.21580397891</v>
      </c>
      <c r="AA1373" s="150">
        <v>1259.6064834333615</v>
      </c>
      <c r="AB1373" s="150">
        <v>35.931815668967658</v>
      </c>
      <c r="AC1373" s="150">
        <v>213.40129899647826</v>
      </c>
      <c r="AD1373" s="150">
        <v>399.83913894111521</v>
      </c>
      <c r="AE1373" s="150">
        <v>271.0419526035131</v>
      </c>
      <c r="AF1373" s="150"/>
      <c r="AG1373" s="150">
        <v>5247.1679569089338</v>
      </c>
      <c r="AH1373" s="150">
        <v>603.92846536722482</v>
      </c>
      <c r="AI1373" s="150">
        <v>0</v>
      </c>
      <c r="AJ1373" s="150">
        <v>1881.2820346308215</v>
      </c>
      <c r="AK1373" s="150"/>
      <c r="AL1373" s="150">
        <v>253504.265625</v>
      </c>
      <c r="AM1373" s="150">
        <v>250760.109375</v>
      </c>
      <c r="AN1373" s="150">
        <v>2744.147705078125</v>
      </c>
      <c r="AO1373" s="5" t="s">
        <v>2053</v>
      </c>
    </row>
    <row r="1374" spans="1:41" ht="14.25" x14ac:dyDescent="0.45">
      <c r="A1374" s="150">
        <v>2016</v>
      </c>
      <c r="B1374" s="5" t="s">
        <v>582</v>
      </c>
      <c r="C1374" s="5" t="s">
        <v>278</v>
      </c>
      <c r="D1374" s="5" t="s">
        <v>108</v>
      </c>
      <c r="E1374" s="5" t="s">
        <v>217</v>
      </c>
      <c r="F1374" s="5" t="s">
        <v>285</v>
      </c>
      <c r="G1374" s="5" t="s">
        <v>87</v>
      </c>
      <c r="H1374" s="5" t="s">
        <v>131</v>
      </c>
      <c r="I1374" s="150">
        <v>36.765014239624584</v>
      </c>
      <c r="J1374" s="150"/>
      <c r="K1374" s="150">
        <v>93.284364488599692</v>
      </c>
      <c r="L1374" s="150"/>
      <c r="M1374" s="150">
        <v>261.19622056807913</v>
      </c>
      <c r="N1374" s="150">
        <v>23.046725344242279</v>
      </c>
      <c r="O1374" s="150">
        <v>109.89007883068207</v>
      </c>
      <c r="P1374" s="150">
        <v>274.36577790764619</v>
      </c>
      <c r="Q1374" s="150">
        <v>97.384486673651566</v>
      </c>
      <c r="R1374" s="150"/>
      <c r="S1374" s="150">
        <v>378.62477351255171</v>
      </c>
      <c r="T1374" s="150">
        <v>274.36577790764619</v>
      </c>
      <c r="U1374" s="150"/>
      <c r="V1374" s="150">
        <v>243.63681078198979</v>
      </c>
      <c r="W1374" s="150">
        <v>105.35645871653612</v>
      </c>
      <c r="X1374" s="150">
        <v>109.74631116305846</v>
      </c>
      <c r="Y1374" s="150">
        <v>1536.4483562828186</v>
      </c>
      <c r="Z1374" s="150">
        <v>173.25974992393083</v>
      </c>
      <c r="AA1374" s="150"/>
      <c r="AB1374" s="150"/>
      <c r="AC1374" s="150">
        <v>232.33294073219477</v>
      </c>
      <c r="AD1374" s="150">
        <v>332.53132282406716</v>
      </c>
      <c r="AE1374" s="150">
        <v>185.47126586556882</v>
      </c>
      <c r="AF1374" s="150"/>
      <c r="AG1374" s="150">
        <v>2736.9830921569855</v>
      </c>
      <c r="AH1374" s="150">
        <v>494.95586334539371</v>
      </c>
      <c r="AI1374" s="150"/>
      <c r="AJ1374" s="150">
        <v>1157.7882773819658</v>
      </c>
      <c r="AK1374" s="150">
        <v>219.49262232611693</v>
      </c>
      <c r="AL1374" s="150">
        <v>9076.92578125</v>
      </c>
      <c r="AM1374" s="150">
        <v>6697.482421875</v>
      </c>
      <c r="AN1374" s="150">
        <v>2379.44384765625</v>
      </c>
      <c r="AO1374" s="5" t="s">
        <v>716</v>
      </c>
    </row>
    <row r="1375" spans="1:41" ht="14.25" x14ac:dyDescent="0.45">
      <c r="A1375" s="150">
        <v>2016</v>
      </c>
      <c r="B1375" s="5" t="s">
        <v>582</v>
      </c>
      <c r="C1375" s="5" t="s">
        <v>278</v>
      </c>
      <c r="D1375" s="5" t="s">
        <v>108</v>
      </c>
      <c r="E1375" s="5" t="s">
        <v>217</v>
      </c>
      <c r="F1375" s="5" t="s">
        <v>286</v>
      </c>
      <c r="G1375" s="5" t="s">
        <v>87</v>
      </c>
      <c r="H1375" s="5" t="s">
        <v>131</v>
      </c>
      <c r="I1375" s="150">
        <v>0</v>
      </c>
      <c r="J1375" s="150"/>
      <c r="K1375" s="150"/>
      <c r="L1375" s="150"/>
      <c r="M1375" s="150">
        <v>0</v>
      </c>
      <c r="N1375" s="150">
        <v>0</v>
      </c>
      <c r="O1375" s="150">
        <v>0</v>
      </c>
      <c r="P1375" s="150">
        <v>21.949262232611694</v>
      </c>
      <c r="Q1375" s="150">
        <v>0</v>
      </c>
      <c r="R1375" s="150"/>
      <c r="S1375" s="150"/>
      <c r="T1375" s="150"/>
      <c r="U1375" s="150"/>
      <c r="V1375" s="150">
        <v>0</v>
      </c>
      <c r="W1375" s="150"/>
      <c r="X1375" s="150">
        <v>49.385840023376311</v>
      </c>
      <c r="Y1375" s="150"/>
      <c r="Z1375" s="150"/>
      <c r="AA1375" s="150"/>
      <c r="AB1375" s="150"/>
      <c r="AC1375" s="150">
        <v>0</v>
      </c>
      <c r="AD1375" s="150"/>
      <c r="AE1375" s="150"/>
      <c r="AF1375" s="150"/>
      <c r="AG1375" s="150"/>
      <c r="AH1375" s="150">
        <v>0</v>
      </c>
      <c r="AI1375" s="150"/>
      <c r="AJ1375" s="150">
        <v>0</v>
      </c>
      <c r="AK1375" s="150"/>
      <c r="AL1375" s="150">
        <v>71.335105895996094</v>
      </c>
      <c r="AM1375" s="150">
        <v>21.949262619018555</v>
      </c>
      <c r="AN1375" s="150">
        <v>49.385841369628906</v>
      </c>
      <c r="AO1375" s="5" t="s">
        <v>717</v>
      </c>
    </row>
    <row r="1376" spans="1:41" ht="14.25" x14ac:dyDescent="0.45">
      <c r="A1376" s="150">
        <v>2016</v>
      </c>
      <c r="B1376" s="5" t="s">
        <v>1476</v>
      </c>
      <c r="C1376" s="5" t="s">
        <v>278</v>
      </c>
      <c r="D1376" s="5" t="s">
        <v>108</v>
      </c>
      <c r="E1376" s="5" t="s">
        <v>217</v>
      </c>
      <c r="F1376" s="5" t="s">
        <v>286</v>
      </c>
      <c r="G1376" s="5" t="s">
        <v>87</v>
      </c>
      <c r="H1376" s="5" t="s">
        <v>131</v>
      </c>
      <c r="I1376" s="150"/>
      <c r="J1376" s="150"/>
      <c r="K1376" s="150"/>
      <c r="L1376" s="150"/>
      <c r="M1376" s="150"/>
      <c r="N1376" s="150"/>
      <c r="O1376" s="150"/>
      <c r="P1376" s="150">
        <v>22.457384793104787</v>
      </c>
      <c r="Q1376" s="150">
        <v>0</v>
      </c>
      <c r="R1376" s="150"/>
      <c r="S1376" s="150">
        <v>0</v>
      </c>
      <c r="T1376" s="150"/>
      <c r="U1376" s="150"/>
      <c r="V1376" s="150"/>
      <c r="W1376" s="150"/>
      <c r="X1376" s="150">
        <v>100.24504506184934</v>
      </c>
      <c r="Y1376" s="150"/>
      <c r="Z1376" s="150"/>
      <c r="AA1376" s="150">
        <v>644.52694356210736</v>
      </c>
      <c r="AB1376" s="150">
        <v>0</v>
      </c>
      <c r="AC1376" s="150"/>
      <c r="AD1376" s="150"/>
      <c r="AE1376" s="150"/>
      <c r="AF1376" s="150"/>
      <c r="AG1376" s="150"/>
      <c r="AH1376" s="150">
        <v>139.79722033707731</v>
      </c>
      <c r="AI1376" s="150">
        <v>0</v>
      </c>
      <c r="AJ1376" s="150"/>
      <c r="AK1376" s="150"/>
      <c r="AL1376" s="150">
        <v>907.026611328125</v>
      </c>
      <c r="AM1376" s="150">
        <v>666.98431396484375</v>
      </c>
      <c r="AN1376" s="150">
        <v>240.04226684570313</v>
      </c>
      <c r="AO1376" s="5" t="s">
        <v>2055</v>
      </c>
    </row>
    <row r="1377" spans="1:41" ht="14.25" x14ac:dyDescent="0.45">
      <c r="A1377" s="150">
        <v>2016</v>
      </c>
      <c r="B1377" s="5" t="s">
        <v>1477</v>
      </c>
      <c r="C1377" s="5" t="s">
        <v>278</v>
      </c>
      <c r="D1377" s="5" t="s">
        <v>108</v>
      </c>
      <c r="E1377" s="5" t="s">
        <v>217</v>
      </c>
      <c r="F1377" s="5" t="s">
        <v>286</v>
      </c>
      <c r="G1377" s="5" t="s">
        <v>87</v>
      </c>
      <c r="H1377" s="5" t="s">
        <v>131</v>
      </c>
      <c r="I1377" s="150"/>
      <c r="J1377" s="150"/>
      <c r="K1377" s="150"/>
      <c r="L1377" s="150"/>
      <c r="M1377" s="150">
        <v>13.280897013024049</v>
      </c>
      <c r="N1377" s="150"/>
      <c r="O1377" s="150"/>
      <c r="P1377" s="150">
        <v>22.134828355040082</v>
      </c>
      <c r="Q1377" s="150">
        <v>0</v>
      </c>
      <c r="R1377" s="150"/>
      <c r="S1377" s="150"/>
      <c r="T1377" s="150"/>
      <c r="U1377" s="150"/>
      <c r="V1377" s="150">
        <v>0</v>
      </c>
      <c r="W1377" s="150"/>
      <c r="X1377" s="150">
        <v>113.99436602845641</v>
      </c>
      <c r="Y1377" s="150"/>
      <c r="Z1377" s="150"/>
      <c r="AA1377" s="150">
        <v>535.66284619196995</v>
      </c>
      <c r="AB1377" s="150">
        <v>0</v>
      </c>
      <c r="AC1377" s="150"/>
      <c r="AD1377" s="150"/>
      <c r="AE1377" s="150"/>
      <c r="AF1377" s="150">
        <v>664.04485065120241</v>
      </c>
      <c r="AG1377" s="150">
        <v>0</v>
      </c>
      <c r="AH1377" s="150">
        <v>149.41009139652056</v>
      </c>
      <c r="AI1377" s="150">
        <v>0</v>
      </c>
      <c r="AJ1377" s="150"/>
      <c r="AK1377" s="150"/>
      <c r="AL1377" s="150">
        <v>1498.52783203125</v>
      </c>
      <c r="AM1377" s="150">
        <v>1221.842529296875</v>
      </c>
      <c r="AN1377" s="150">
        <v>276.68536376953125</v>
      </c>
      <c r="AO1377" s="5" t="s">
        <v>2054</v>
      </c>
    </row>
    <row r="1378" spans="1:41" ht="14.25" x14ac:dyDescent="0.45">
      <c r="A1378" s="150">
        <v>2016</v>
      </c>
      <c r="B1378" s="5" t="s">
        <v>1478</v>
      </c>
      <c r="C1378" s="5" t="s">
        <v>278</v>
      </c>
      <c r="D1378" s="5" t="s">
        <v>108</v>
      </c>
      <c r="E1378" s="5" t="s">
        <v>217</v>
      </c>
      <c r="F1378" s="5" t="s">
        <v>286</v>
      </c>
      <c r="G1378" s="5" t="s">
        <v>87</v>
      </c>
      <c r="H1378" s="5" t="s">
        <v>131</v>
      </c>
      <c r="I1378" s="150"/>
      <c r="J1378" s="150"/>
      <c r="K1378" s="150"/>
      <c r="L1378" s="150">
        <v>276.56603729045327</v>
      </c>
      <c r="M1378" s="150">
        <v>13.275169789941756</v>
      </c>
      <c r="N1378" s="150">
        <v>0</v>
      </c>
      <c r="O1378" s="150">
        <v>0</v>
      </c>
      <c r="P1378" s="150"/>
      <c r="Q1378" s="150">
        <v>0</v>
      </c>
      <c r="R1378" s="150"/>
      <c r="S1378" s="150"/>
      <c r="T1378" s="150"/>
      <c r="U1378" s="150"/>
      <c r="V1378" s="150">
        <v>0</v>
      </c>
      <c r="W1378" s="150"/>
      <c r="X1378" s="150">
        <v>55.313207458090652</v>
      </c>
      <c r="Y1378" s="150">
        <v>0</v>
      </c>
      <c r="Z1378" s="150"/>
      <c r="AA1378" s="150">
        <v>544.01140131739737</v>
      </c>
      <c r="AB1378" s="150">
        <v>0</v>
      </c>
      <c r="AC1378" s="150"/>
      <c r="AD1378" s="150"/>
      <c r="AE1378" s="150"/>
      <c r="AF1378" s="150">
        <v>575.25735756414281</v>
      </c>
      <c r="AG1378" s="150"/>
      <c r="AH1378" s="150">
        <v>11.06264149161813</v>
      </c>
      <c r="AI1378" s="150"/>
      <c r="AJ1378" s="150">
        <v>0</v>
      </c>
      <c r="AK1378" s="150"/>
      <c r="AL1378" s="150">
        <v>1475.48583984375</v>
      </c>
      <c r="AM1378" s="150">
        <v>1395.8348388671875</v>
      </c>
      <c r="AN1378" s="150">
        <v>79.651023864746094</v>
      </c>
      <c r="AO1378" s="5" t="s">
        <v>2056</v>
      </c>
    </row>
    <row r="1379" spans="1:41" ht="14.25" x14ac:dyDescent="0.45">
      <c r="A1379" s="150">
        <v>2016</v>
      </c>
      <c r="B1379" s="5" t="s">
        <v>1478</v>
      </c>
      <c r="C1379" s="5" t="s">
        <v>278</v>
      </c>
      <c r="D1379" s="5" t="s">
        <v>108</v>
      </c>
      <c r="E1379" s="5" t="s">
        <v>287</v>
      </c>
      <c r="F1379" s="5" t="s">
        <v>287</v>
      </c>
      <c r="G1379" s="5" t="s">
        <v>87</v>
      </c>
      <c r="H1379" s="5" t="s">
        <v>131</v>
      </c>
      <c r="I1379" s="150">
        <v>5800.2947742327206</v>
      </c>
      <c r="J1379" s="150">
        <v>14658.227825364556</v>
      </c>
      <c r="K1379" s="150">
        <v>1237.8082491160058</v>
      </c>
      <c r="L1379" s="150">
        <v>1571.7118186955756</v>
      </c>
      <c r="M1379" s="150">
        <v>4888.5812751460517</v>
      </c>
      <c r="N1379" s="150">
        <v>2948.6973077041002</v>
      </c>
      <c r="O1379" s="150">
        <v>6387.1941737137431</v>
      </c>
      <c r="P1379" s="150">
        <v>5968.5306393407336</v>
      </c>
      <c r="Q1379" s="150">
        <v>1760.4013379549267</v>
      </c>
      <c r="R1379" s="150">
        <v>3087.4045328851053</v>
      </c>
      <c r="S1379" s="150">
        <v>3911.1563470366741</v>
      </c>
      <c r="T1379" s="150">
        <v>6897.5569700239048</v>
      </c>
      <c r="U1379" s="150">
        <v>829.70890900945562</v>
      </c>
      <c r="V1379" s="150">
        <v>6031.3521412302052</v>
      </c>
      <c r="W1379" s="150">
        <v>2105.552555099679</v>
      </c>
      <c r="X1379" s="150">
        <v>8009.3524399315265</v>
      </c>
      <c r="Y1379" s="150">
        <v>32103.785608675815</v>
      </c>
      <c r="Z1379" s="150">
        <v>4287.4793745291918</v>
      </c>
      <c r="AA1379" s="150">
        <v>32111.18393395044</v>
      </c>
      <c r="AB1379" s="150">
        <v>922.62430040095217</v>
      </c>
      <c r="AC1379" s="150">
        <v>3846.7669690502571</v>
      </c>
      <c r="AD1379" s="150">
        <v>9497.7711951219753</v>
      </c>
      <c r="AE1379" s="150">
        <v>6737.1486683954417</v>
      </c>
      <c r="AF1379" s="150">
        <v>9070.6511163037521</v>
      </c>
      <c r="AG1379" s="150">
        <v>38385.649363322773</v>
      </c>
      <c r="AH1379" s="150">
        <v>8968.0761164953601</v>
      </c>
      <c r="AI1379" s="150">
        <v>2545.5138072213317</v>
      </c>
      <c r="AJ1379" s="150">
        <v>16662.396848902823</v>
      </c>
      <c r="AK1379" s="150">
        <v>5597.7265192040086</v>
      </c>
      <c r="AL1379" s="150">
        <v>246830.3125</v>
      </c>
      <c r="AM1379" s="150">
        <v>185861.390625</v>
      </c>
      <c r="AN1379" s="150">
        <v>60968.9140625</v>
      </c>
      <c r="AO1379" s="5" t="s">
        <v>2057</v>
      </c>
    </row>
    <row r="1380" spans="1:41" ht="14.25" x14ac:dyDescent="0.45">
      <c r="A1380" s="150">
        <v>2016</v>
      </c>
      <c r="B1380" s="5" t="s">
        <v>1476</v>
      </c>
      <c r="C1380" s="5" t="s">
        <v>278</v>
      </c>
      <c r="D1380" s="5" t="s">
        <v>108</v>
      </c>
      <c r="E1380" s="5" t="s">
        <v>287</v>
      </c>
      <c r="F1380" s="5" t="s">
        <v>287</v>
      </c>
      <c r="G1380" s="5" t="s">
        <v>87</v>
      </c>
      <c r="H1380" s="5" t="s">
        <v>131</v>
      </c>
      <c r="I1380" s="150">
        <v>5891.5118099043002</v>
      </c>
      <c r="J1380" s="150">
        <v>11842.039798942589</v>
      </c>
      <c r="K1380" s="150">
        <v>1073.4629931104089</v>
      </c>
      <c r="L1380" s="150">
        <v>1579.3155855750942</v>
      </c>
      <c r="M1380" s="150">
        <v>3939.2595760238892</v>
      </c>
      <c r="N1380" s="150">
        <v>2423.1518191760065</v>
      </c>
      <c r="O1380" s="150">
        <v>4403.8931579278487</v>
      </c>
      <c r="P1380" s="150">
        <v>5299.9428111727293</v>
      </c>
      <c r="Q1380" s="150">
        <v>1657.651435210402</v>
      </c>
      <c r="R1380" s="150">
        <v>3094.5301425967987</v>
      </c>
      <c r="S1380" s="150">
        <v>3323.6929493795083</v>
      </c>
      <c r="T1380" s="150">
        <v>5917.5208929831115</v>
      </c>
      <c r="U1380" s="150">
        <v>794.08312376499839</v>
      </c>
      <c r="V1380" s="150">
        <v>4437.579235117506</v>
      </c>
      <c r="W1380" s="150">
        <v>1954.8423597391941</v>
      </c>
      <c r="X1380" s="150">
        <v>6917.9973855159296</v>
      </c>
      <c r="Y1380" s="150">
        <v>32714.795297355398</v>
      </c>
      <c r="Z1380" s="150">
        <v>3571.8470513433163</v>
      </c>
      <c r="AA1380" s="150">
        <v>33784.366077197948</v>
      </c>
      <c r="AB1380" s="150">
        <v>916.26129955867532</v>
      </c>
      <c r="AC1380" s="150">
        <v>3566.712170310373</v>
      </c>
      <c r="AD1380" s="150">
        <v>8123.006767019122</v>
      </c>
      <c r="AE1380" s="150">
        <v>6244.8372763426132</v>
      </c>
      <c r="AF1380" s="150">
        <v>10259.267596509648</v>
      </c>
      <c r="AG1380" s="150">
        <v>38508.591872651792</v>
      </c>
      <c r="AH1380" s="150">
        <v>8463.1187955704227</v>
      </c>
      <c r="AI1380" s="150">
        <v>2373.7455726311759</v>
      </c>
      <c r="AJ1380" s="150">
        <v>14924.609229558462</v>
      </c>
      <c r="AK1380" s="150">
        <v>5676.1040064572353</v>
      </c>
      <c r="AL1380" s="150">
        <v>233677.75</v>
      </c>
      <c r="AM1380" s="150">
        <v>180594.828125</v>
      </c>
      <c r="AN1380" s="150">
        <v>53082.90625</v>
      </c>
      <c r="AO1380" s="5" t="s">
        <v>2059</v>
      </c>
    </row>
    <row r="1381" spans="1:41" ht="14.25" x14ac:dyDescent="0.45">
      <c r="A1381" s="150">
        <v>2016</v>
      </c>
      <c r="B1381" s="5" t="s">
        <v>1477</v>
      </c>
      <c r="C1381" s="5" t="s">
        <v>278</v>
      </c>
      <c r="D1381" s="5" t="s">
        <v>108</v>
      </c>
      <c r="E1381" s="5" t="s">
        <v>287</v>
      </c>
      <c r="F1381" s="5" t="s">
        <v>287</v>
      </c>
      <c r="G1381" s="5" t="s">
        <v>87</v>
      </c>
      <c r="H1381" s="5" t="s">
        <v>131</v>
      </c>
      <c r="I1381" s="150">
        <v>5924.4687036499008</v>
      </c>
      <c r="J1381" s="150">
        <v>13035.030917564565</v>
      </c>
      <c r="K1381" s="150">
        <v>967.95604396590272</v>
      </c>
      <c r="L1381" s="150">
        <v>1651.25819528599</v>
      </c>
      <c r="M1381" s="150">
        <v>4258.7011328186727</v>
      </c>
      <c r="N1381" s="150">
        <v>2564.3198649313936</v>
      </c>
      <c r="O1381" s="150">
        <v>4639.4600232164012</v>
      </c>
      <c r="P1381" s="150">
        <v>4965.3024044652739</v>
      </c>
      <c r="Q1381" s="150">
        <v>1801.742609541328</v>
      </c>
      <c r="R1381" s="150">
        <v>3031.3640032691505</v>
      </c>
      <c r="S1381" s="150">
        <v>3547.5455266131121</v>
      </c>
      <c r="T1381" s="150">
        <v>6419.1002229616233</v>
      </c>
      <c r="U1381" s="150">
        <v>830.06686511024031</v>
      </c>
      <c r="V1381" s="150">
        <v>5037.886933607122</v>
      </c>
      <c r="W1381" s="150">
        <v>2117.6002927770633</v>
      </c>
      <c r="X1381" s="150">
        <v>8731.1045347701765</v>
      </c>
      <c r="Y1381" s="150">
        <v>34181.708687270642</v>
      </c>
      <c r="Z1381" s="150">
        <v>3985.3758453249666</v>
      </c>
      <c r="AA1381" s="150">
        <v>33796.970691588474</v>
      </c>
      <c r="AB1381" s="150">
        <v>931.87627374718738</v>
      </c>
      <c r="AC1381" s="150">
        <v>3883.5556348917821</v>
      </c>
      <c r="AD1381" s="150">
        <v>9514.5795165983018</v>
      </c>
      <c r="AE1381" s="150">
        <v>6183.3643009804464</v>
      </c>
      <c r="AF1381" s="150">
        <v>8907.5260863297317</v>
      </c>
      <c r="AG1381" s="150">
        <v>43293.510779622891</v>
      </c>
      <c r="AH1381" s="150">
        <v>8840.4306471203072</v>
      </c>
      <c r="AI1381" s="150">
        <v>2327.4772015324647</v>
      </c>
      <c r="AJ1381" s="150">
        <v>15945.69053257925</v>
      </c>
      <c r="AK1381" s="150">
        <v>5159.3673694167037</v>
      </c>
      <c r="AL1381" s="150">
        <v>246474.375</v>
      </c>
      <c r="AM1381" s="150">
        <v>189019.140625</v>
      </c>
      <c r="AN1381" s="150">
        <v>57455.19921875</v>
      </c>
      <c r="AO1381" s="5" t="s">
        <v>2058</v>
      </c>
    </row>
    <row r="1382" spans="1:41" ht="14.25" x14ac:dyDescent="0.45">
      <c r="A1382" s="150">
        <v>2016</v>
      </c>
      <c r="B1382" s="5" t="s">
        <v>582</v>
      </c>
      <c r="C1382" s="5" t="s">
        <v>278</v>
      </c>
      <c r="D1382" s="5" t="s">
        <v>108</v>
      </c>
      <c r="E1382" s="5" t="s">
        <v>287</v>
      </c>
      <c r="F1382" s="5" t="s">
        <v>287</v>
      </c>
      <c r="G1382" s="5" t="s">
        <v>87</v>
      </c>
      <c r="H1382" s="5" t="s">
        <v>131</v>
      </c>
      <c r="I1382" s="150">
        <v>5869.2327210003659</v>
      </c>
      <c r="J1382" s="150">
        <v>16719.850505691957</v>
      </c>
      <c r="K1382" s="150">
        <v>1227.9606942935989</v>
      </c>
      <c r="L1382" s="150">
        <v>1500.2320735990093</v>
      </c>
      <c r="M1382" s="150">
        <v>5052.7201659472121</v>
      </c>
      <c r="N1382" s="150">
        <v>3021.2928995936554</v>
      </c>
      <c r="O1382" s="150">
        <v>6433.3265800485242</v>
      </c>
      <c r="P1382" s="150">
        <v>5136.1273624311361</v>
      </c>
      <c r="Q1382" s="150">
        <v>1344.0948992442145</v>
      </c>
      <c r="R1382" s="150">
        <v>3396.6871411821389</v>
      </c>
      <c r="S1382" s="150">
        <v>4154.8921791009006</v>
      </c>
      <c r="T1382" s="150">
        <v>6557.3420919927439</v>
      </c>
      <c r="U1382" s="150">
        <v>607.99456384334394</v>
      </c>
      <c r="V1382" s="150">
        <v>6054.7039868659358</v>
      </c>
      <c r="W1382" s="150">
        <v>2246.5069895078068</v>
      </c>
      <c r="X1382" s="150">
        <v>6752.6905258629877</v>
      </c>
      <c r="Y1382" s="150">
        <v>31848.379499519568</v>
      </c>
      <c r="Z1382" s="150">
        <v>4368.7401096586564</v>
      </c>
      <c r="AA1382" s="150">
        <v>32725.437404348191</v>
      </c>
      <c r="AB1382" s="150">
        <v>0</v>
      </c>
      <c r="AC1382" s="150">
        <v>3816.1634820854551</v>
      </c>
      <c r="AD1382" s="150">
        <v>10695.335534100755</v>
      </c>
      <c r="AE1382" s="150">
        <v>6540.880145318285</v>
      </c>
      <c r="AF1382" s="150">
        <v>8628.2429115454288</v>
      </c>
      <c r="AG1382" s="150">
        <v>41663.147430786077</v>
      </c>
      <c r="AH1382" s="150">
        <v>8355.6219902389639</v>
      </c>
      <c r="AI1382" s="150">
        <v>2525.2626198619755</v>
      </c>
      <c r="AJ1382" s="150">
        <v>14830.79971971128</v>
      </c>
      <c r="AK1382" s="150">
        <v>5552.0658817391277</v>
      </c>
      <c r="AL1382" s="150">
        <v>247625.71875</v>
      </c>
      <c r="AM1382" s="150">
        <v>188072.015625</v>
      </c>
      <c r="AN1382" s="150">
        <v>59553.72265625</v>
      </c>
      <c r="AO1382" s="5" t="s">
        <v>718</v>
      </c>
    </row>
    <row r="1383" spans="1:41" ht="14.25" x14ac:dyDescent="0.45">
      <c r="A1383" s="150">
        <v>2016</v>
      </c>
      <c r="B1383" s="5" t="s">
        <v>1477</v>
      </c>
      <c r="C1383" s="5" t="s">
        <v>278</v>
      </c>
      <c r="D1383" s="5" t="s">
        <v>108</v>
      </c>
      <c r="E1383" s="5" t="s">
        <v>287</v>
      </c>
      <c r="F1383" s="5" t="s">
        <v>287</v>
      </c>
      <c r="G1383" s="5" t="s">
        <v>88</v>
      </c>
      <c r="H1383" s="5" t="s">
        <v>131</v>
      </c>
      <c r="I1383" s="150">
        <v>5462.3204040682413</v>
      </c>
      <c r="J1383" s="150">
        <v>12313.73887858556</v>
      </c>
      <c r="K1383" s="150">
        <v>909.75979899497474</v>
      </c>
      <c r="L1383" s="150">
        <v>1518.856</v>
      </c>
      <c r="M1383" s="150">
        <v>3944.1631000000002</v>
      </c>
      <c r="N1383" s="150">
        <v>2405.8245120000001</v>
      </c>
      <c r="O1383" s="150">
        <v>4405</v>
      </c>
      <c r="P1383" s="150">
        <v>4932.3999999999996</v>
      </c>
      <c r="Q1383" s="150">
        <v>1684.9496828834999</v>
      </c>
      <c r="R1383" s="150">
        <v>2854.8388501425502</v>
      </c>
      <c r="S1383" s="150">
        <v>3317.5858074440639</v>
      </c>
      <c r="T1383" s="150">
        <v>5877.1050000000014</v>
      </c>
      <c r="U1383" s="150">
        <v>780.31015430399998</v>
      </c>
      <c r="V1383" s="150">
        <v>4736</v>
      </c>
      <c r="W1383" s="150">
        <v>1951.6323</v>
      </c>
      <c r="X1383" s="150">
        <v>8393.4700000000012</v>
      </c>
      <c r="Y1383" s="150">
        <v>32787.516000000018</v>
      </c>
      <c r="Z1383" s="150">
        <v>3727.0349999999989</v>
      </c>
      <c r="AA1383" s="150">
        <v>31861.168738419779</v>
      </c>
      <c r="AB1383" s="150">
        <v>842</v>
      </c>
      <c r="AC1383" s="150">
        <v>3765.690368</v>
      </c>
      <c r="AD1383" s="150">
        <v>9342.714679157476</v>
      </c>
      <c r="AE1383" s="150">
        <v>5698.74</v>
      </c>
      <c r="AF1383" s="150">
        <v>8193.2973777218594</v>
      </c>
      <c r="AG1383" s="150">
        <v>41021</v>
      </c>
      <c r="AH1383" s="150">
        <v>8575.3442577203896</v>
      </c>
      <c r="AI1383" s="150">
        <v>2145.06</v>
      </c>
      <c r="AJ1383" s="150">
        <v>15442.262156893499</v>
      </c>
      <c r="AK1383" s="150">
        <v>4834.2493343679989</v>
      </c>
      <c r="AL1383" s="150">
        <v>233724.03125</v>
      </c>
      <c r="AM1383" s="150">
        <v>179185.953125</v>
      </c>
      <c r="AN1383" s="150">
        <v>54538.08203125</v>
      </c>
      <c r="AO1383" s="5" t="s">
        <v>2060</v>
      </c>
    </row>
    <row r="1384" spans="1:41" ht="14.25" x14ac:dyDescent="0.45">
      <c r="A1384" s="150">
        <v>2016</v>
      </c>
      <c r="B1384" s="5" t="s">
        <v>582</v>
      </c>
      <c r="C1384" s="5" t="s">
        <v>278</v>
      </c>
      <c r="D1384" s="5" t="s">
        <v>108</v>
      </c>
      <c r="E1384" s="5" t="s">
        <v>287</v>
      </c>
      <c r="F1384" s="5" t="s">
        <v>287</v>
      </c>
      <c r="G1384" s="5" t="s">
        <v>88</v>
      </c>
      <c r="H1384" s="5" t="s">
        <v>131</v>
      </c>
      <c r="I1384" s="150">
        <v>5347.9999999999991</v>
      </c>
      <c r="J1384" s="150">
        <v>15235</v>
      </c>
      <c r="K1384" s="150">
        <v>1133.4542091999999</v>
      </c>
      <c r="L1384" s="150">
        <v>1367</v>
      </c>
      <c r="M1384" s="150">
        <v>4604</v>
      </c>
      <c r="N1384" s="150">
        <v>2752.9789999999998</v>
      </c>
      <c r="O1384" s="150">
        <v>5861.9980133000008</v>
      </c>
      <c r="P1384" s="150">
        <v>4695</v>
      </c>
      <c r="Q1384" s="150">
        <v>1224.729</v>
      </c>
      <c r="R1384" s="150">
        <v>3095.0353639999998</v>
      </c>
      <c r="S1384" s="150">
        <v>3785.9059999999999</v>
      </c>
      <c r="T1384" s="150">
        <v>5975</v>
      </c>
      <c r="U1384" s="150">
        <v>554</v>
      </c>
      <c r="V1384" s="150">
        <v>5517</v>
      </c>
      <c r="W1384" s="150">
        <v>2047</v>
      </c>
      <c r="X1384" s="150">
        <v>6153</v>
      </c>
      <c r="Y1384" s="150">
        <v>29020</v>
      </c>
      <c r="Z1384" s="150">
        <v>3980.7626</v>
      </c>
      <c r="AA1384" s="150">
        <v>29819.168460000001</v>
      </c>
      <c r="AB1384" s="150">
        <v>0</v>
      </c>
      <c r="AC1384" s="150">
        <v>3477.259</v>
      </c>
      <c r="AD1384" s="150">
        <v>9745.5079999999998</v>
      </c>
      <c r="AE1384" s="150">
        <v>5960</v>
      </c>
      <c r="AF1384" s="150">
        <v>7861.9889999999996</v>
      </c>
      <c r="AG1384" s="150">
        <v>37963.141530000001</v>
      </c>
      <c r="AH1384" s="150">
        <v>7613.5789000000004</v>
      </c>
      <c r="AI1384" s="150">
        <v>2301</v>
      </c>
      <c r="AJ1384" s="150">
        <v>13513.71136080923</v>
      </c>
      <c r="AK1384" s="150">
        <v>5059</v>
      </c>
      <c r="AL1384" s="150">
        <v>225664.234375</v>
      </c>
      <c r="AM1384" s="150">
        <v>171384.796875</v>
      </c>
      <c r="AN1384" s="150">
        <v>54279.4453125</v>
      </c>
      <c r="AO1384" s="5" t="s">
        <v>719</v>
      </c>
    </row>
    <row r="1385" spans="1:41" ht="14.25" x14ac:dyDescent="0.45">
      <c r="A1385" s="150">
        <v>2016</v>
      </c>
      <c r="B1385" s="5" t="s">
        <v>1476</v>
      </c>
      <c r="C1385" s="5" t="s">
        <v>278</v>
      </c>
      <c r="D1385" s="5" t="s">
        <v>108</v>
      </c>
      <c r="E1385" s="5" t="s">
        <v>287</v>
      </c>
      <c r="F1385" s="5" t="s">
        <v>287</v>
      </c>
      <c r="G1385" s="5" t="s">
        <v>88</v>
      </c>
      <c r="H1385" s="5" t="s">
        <v>131</v>
      </c>
      <c r="I1385" s="150">
        <v>5465.4551500000007</v>
      </c>
      <c r="J1385" s="150">
        <v>10319.209647687499</v>
      </c>
      <c r="K1385" s="150">
        <v>1043</v>
      </c>
      <c r="L1385" s="150">
        <v>1492.589052</v>
      </c>
      <c r="M1385" s="150">
        <v>3683.619079364084</v>
      </c>
      <c r="N1385" s="150">
        <v>2296.1120000000001</v>
      </c>
      <c r="O1385" s="150">
        <v>4223.5650312499993</v>
      </c>
      <c r="P1385" s="150">
        <v>4932.3999999999996</v>
      </c>
      <c r="Q1385" s="150">
        <v>1550.9629583999999</v>
      </c>
      <c r="R1385" s="150">
        <v>2877.7204084785112</v>
      </c>
      <c r="S1385" s="150">
        <v>3109.85</v>
      </c>
      <c r="T1385" s="150">
        <v>5675.2135937499988</v>
      </c>
      <c r="U1385" s="150">
        <v>673</v>
      </c>
      <c r="V1385" s="150">
        <v>4152</v>
      </c>
      <c r="W1385" s="150">
        <v>1804.1657591999999</v>
      </c>
      <c r="X1385" s="150">
        <v>6731.6281174328924</v>
      </c>
      <c r="Y1385" s="150">
        <v>32730</v>
      </c>
      <c r="Z1385" s="150">
        <v>3341.9585999999999</v>
      </c>
      <c r="AA1385" s="150">
        <v>32137.791521993411</v>
      </c>
      <c r="AB1385" s="150">
        <v>816</v>
      </c>
      <c r="AC1385" s="150">
        <v>3415.6610483527652</v>
      </c>
      <c r="AD1385" s="150">
        <v>7540.8800552240009</v>
      </c>
      <c r="AE1385" s="150">
        <v>5850.3616042077583</v>
      </c>
      <c r="AF1385" s="150">
        <v>9695.8901918976535</v>
      </c>
      <c r="AG1385" s="150">
        <v>36180.809496186288</v>
      </c>
      <c r="AH1385" s="150">
        <v>8045.7982062499987</v>
      </c>
      <c r="AI1385" s="150">
        <v>2199.4056</v>
      </c>
      <c r="AJ1385" s="150">
        <v>14209.007193345829</v>
      </c>
      <c r="AK1385" s="150">
        <v>5238</v>
      </c>
      <c r="AL1385" s="150">
        <v>221432.046875</v>
      </c>
      <c r="AM1385" s="150">
        <v>171320.921875</v>
      </c>
      <c r="AN1385" s="150">
        <v>50111.125</v>
      </c>
      <c r="AO1385" s="5" t="s">
        <v>2062</v>
      </c>
    </row>
    <row r="1386" spans="1:41" ht="14.25" x14ac:dyDescent="0.45">
      <c r="A1386" s="150">
        <v>2016</v>
      </c>
      <c r="B1386" s="5" t="s">
        <v>1478</v>
      </c>
      <c r="C1386" s="5" t="s">
        <v>278</v>
      </c>
      <c r="D1386" s="5" t="s">
        <v>108</v>
      </c>
      <c r="E1386" s="5" t="s">
        <v>287</v>
      </c>
      <c r="F1386" s="5" t="s">
        <v>287</v>
      </c>
      <c r="G1386" s="5" t="s">
        <v>88</v>
      </c>
      <c r="H1386" s="5" t="s">
        <v>131</v>
      </c>
      <c r="I1386" s="150">
        <v>5347.9999999999991</v>
      </c>
      <c r="J1386" s="150">
        <v>13501.959875824999</v>
      </c>
      <c r="K1386" s="150">
        <v>1133.4542091999999</v>
      </c>
      <c r="L1386" s="150">
        <v>1451</v>
      </c>
      <c r="M1386" s="150">
        <v>4419</v>
      </c>
      <c r="N1386" s="150">
        <v>2665.4549999999999</v>
      </c>
      <c r="O1386" s="150">
        <v>5861.9980133000008</v>
      </c>
      <c r="P1386" s="150">
        <v>5395.212927999999</v>
      </c>
      <c r="Q1386" s="150">
        <v>1591.302890262453</v>
      </c>
      <c r="R1386" s="150">
        <v>2878.359780077576</v>
      </c>
      <c r="S1386" s="150">
        <v>3535.4633429999999</v>
      </c>
      <c r="T1386" s="150">
        <v>6328.5249999999996</v>
      </c>
      <c r="U1386" s="150">
        <v>765.00995520000004</v>
      </c>
      <c r="V1386" s="150">
        <v>5452</v>
      </c>
      <c r="W1386" s="150">
        <v>1903.3</v>
      </c>
      <c r="X1386" s="150">
        <v>7240</v>
      </c>
      <c r="Y1386" s="150">
        <v>29020</v>
      </c>
      <c r="Z1386" s="150">
        <v>3875.6380000000008</v>
      </c>
      <c r="AA1386" s="150">
        <v>29695.283294042671</v>
      </c>
      <c r="AB1386" s="150">
        <v>834</v>
      </c>
      <c r="AC1386" s="150">
        <v>3477.259</v>
      </c>
      <c r="AD1386" s="150">
        <v>8585.446073000001</v>
      </c>
      <c r="AE1386" s="150">
        <v>6217.1618582470583</v>
      </c>
      <c r="AF1386" s="150">
        <v>8374</v>
      </c>
      <c r="AG1386" s="150">
        <v>35715.252624841763</v>
      </c>
      <c r="AH1386" s="150">
        <v>8272.8177387088635</v>
      </c>
      <c r="AI1386" s="150">
        <v>2301</v>
      </c>
      <c r="AJ1386" s="150">
        <v>15323.93738594716</v>
      </c>
      <c r="AK1386" s="150">
        <v>5060.0270499999997</v>
      </c>
      <c r="AL1386" s="150">
        <v>226221.875</v>
      </c>
      <c r="AM1386" s="150">
        <v>170746.828125</v>
      </c>
      <c r="AN1386" s="150">
        <v>55475.03125</v>
      </c>
      <c r="AO1386" s="5" t="s">
        <v>2061</v>
      </c>
    </row>
    <row r="1387" spans="1:41" ht="14.25" x14ac:dyDescent="0.45">
      <c r="A1387" s="150">
        <v>2016</v>
      </c>
      <c r="B1387" s="5" t="s">
        <v>1478</v>
      </c>
      <c r="C1387" s="5" t="s">
        <v>278</v>
      </c>
      <c r="D1387" s="5" t="s">
        <v>108</v>
      </c>
      <c r="E1387" s="5" t="s">
        <v>111</v>
      </c>
      <c r="F1387" s="5" t="s">
        <v>111</v>
      </c>
      <c r="G1387" s="5" t="s">
        <v>87</v>
      </c>
      <c r="H1387" s="5" t="s">
        <v>131</v>
      </c>
      <c r="I1387" s="150">
        <v>9032.6467779062041</v>
      </c>
      <c r="J1387" s="150">
        <v>7518.1635067952157</v>
      </c>
      <c r="K1387" s="150">
        <v>1881.2021856496631</v>
      </c>
      <c r="L1387" s="150">
        <v>2375.4403986212237</v>
      </c>
      <c r="M1387" s="150">
        <v>6978.3142529127172</v>
      </c>
      <c r="N1387" s="150">
        <v>8358.16527001129</v>
      </c>
      <c r="O1387" s="150">
        <v>4917.9494380874348</v>
      </c>
      <c r="P1387" s="150">
        <v>2563.214033607921</v>
      </c>
      <c r="Q1387" s="150">
        <v>4535.3953828846516</v>
      </c>
      <c r="R1387" s="150">
        <v>5985.9694764119467</v>
      </c>
      <c r="S1387" s="150">
        <v>8525.9777975900943</v>
      </c>
      <c r="T1387" s="150">
        <v>6001.483009202836</v>
      </c>
      <c r="U1387" s="150">
        <v>1457.5030165206888</v>
      </c>
      <c r="V1387" s="150">
        <v>5541.2771231515217</v>
      </c>
      <c r="W1387" s="150">
        <v>3174.9781080944035</v>
      </c>
      <c r="X1387" s="150">
        <v>9004.5476685174945</v>
      </c>
      <c r="Y1387" s="150">
        <v>34981.178660645695</v>
      </c>
      <c r="Z1387" s="150">
        <v>2412.7092033452445</v>
      </c>
      <c r="AA1387" s="150">
        <v>46676.740521903281</v>
      </c>
      <c r="AB1387" s="150">
        <v>1537.7071673349203</v>
      </c>
      <c r="AC1387" s="150">
        <v>7634.3288933656722</v>
      </c>
      <c r="AD1387" s="150">
        <v>5631.4830081383252</v>
      </c>
      <c r="AE1387" s="150">
        <v>7550.784906638336</v>
      </c>
      <c r="AF1387" s="150">
        <v>30347.794641208773</v>
      </c>
      <c r="AG1387" s="150">
        <v>76256.189857573976</v>
      </c>
      <c r="AH1387" s="150">
        <v>13069.896599674033</v>
      </c>
      <c r="AI1387" s="150">
        <v>3117.4523723379893</v>
      </c>
      <c r="AJ1387" s="150">
        <v>16935.696320509294</v>
      </c>
      <c r="AK1387" s="150">
        <v>4522.7151534663408</v>
      </c>
      <c r="AL1387" s="150">
        <v>338526.875</v>
      </c>
      <c r="AM1387" s="150">
        <v>270163.1875</v>
      </c>
      <c r="AN1387" s="150">
        <v>68363.7109375</v>
      </c>
      <c r="AO1387" s="5" t="s">
        <v>2064</v>
      </c>
    </row>
    <row r="1388" spans="1:41" ht="14.25" x14ac:dyDescent="0.45">
      <c r="A1388" s="150">
        <v>2016</v>
      </c>
      <c r="B1388" s="5" t="s">
        <v>582</v>
      </c>
      <c r="C1388" s="5" t="s">
        <v>278</v>
      </c>
      <c r="D1388" s="5" t="s">
        <v>108</v>
      </c>
      <c r="E1388" s="5" t="s">
        <v>111</v>
      </c>
      <c r="F1388" s="5" t="s">
        <v>111</v>
      </c>
      <c r="G1388" s="5" t="s">
        <v>87</v>
      </c>
      <c r="H1388" s="5" t="s">
        <v>131</v>
      </c>
      <c r="I1388" s="150">
        <v>14774.428120691402</v>
      </c>
      <c r="J1388" s="150">
        <v>10958.169169631388</v>
      </c>
      <c r="K1388" s="150">
        <v>1866.2360213278093</v>
      </c>
      <c r="L1388" s="150">
        <v>2212.4856330472589</v>
      </c>
      <c r="M1388" s="150">
        <v>8054.5036503741385</v>
      </c>
      <c r="N1388" s="150">
        <v>7486.6233716183879</v>
      </c>
      <c r="O1388" s="150">
        <v>4863.1920710081449</v>
      </c>
      <c r="P1388" s="150">
        <v>2243.2146001729152</v>
      </c>
      <c r="Q1388" s="150">
        <v>3440.8475598544696</v>
      </c>
      <c r="R1388" s="150">
        <v>6242.3701789547658</v>
      </c>
      <c r="S1388" s="150">
        <v>9172.5966870084267</v>
      </c>
      <c r="T1388" s="150">
        <v>6694.5249809465668</v>
      </c>
      <c r="U1388" s="150">
        <v>1536.4483562828186</v>
      </c>
      <c r="V1388" s="150">
        <v>5225.0218744732138</v>
      </c>
      <c r="W1388" s="150">
        <v>3149.7191303797781</v>
      </c>
      <c r="X1388" s="150">
        <v>8313.2830706016794</v>
      </c>
      <c r="Y1388" s="150">
        <v>34702.881052870718</v>
      </c>
      <c r="Z1388" s="150">
        <v>2344.0154279249473</v>
      </c>
      <c r="AA1388" s="150">
        <v>44353.457952302851</v>
      </c>
      <c r="AB1388" s="150">
        <v>0</v>
      </c>
      <c r="AC1388" s="150">
        <v>7573.5929333626646</v>
      </c>
      <c r="AD1388" s="150">
        <v>4941.8763916725229</v>
      </c>
      <c r="AE1388" s="150">
        <v>8022.4553460195739</v>
      </c>
      <c r="AF1388" s="150">
        <v>32024.614208547981</v>
      </c>
      <c r="AG1388" s="150">
        <v>85094.215577367126</v>
      </c>
      <c r="AH1388" s="150">
        <v>17519.477076273572</v>
      </c>
      <c r="AI1388" s="150">
        <v>3092.6510485749877</v>
      </c>
      <c r="AJ1388" s="150">
        <v>17621.294900631907</v>
      </c>
      <c r="AK1388" s="150">
        <v>4487.5266634574609</v>
      </c>
      <c r="AL1388" s="150">
        <v>358011.6875</v>
      </c>
      <c r="AM1388" s="150">
        <v>285856.125</v>
      </c>
      <c r="AN1388" s="150">
        <v>72155.578125</v>
      </c>
      <c r="AO1388" s="5" t="s">
        <v>722</v>
      </c>
    </row>
    <row r="1389" spans="1:41" ht="14.25" x14ac:dyDescent="0.45">
      <c r="A1389" s="150">
        <v>2016</v>
      </c>
      <c r="B1389" s="5" t="s">
        <v>1477</v>
      </c>
      <c r="C1389" s="5" t="s">
        <v>278</v>
      </c>
      <c r="D1389" s="5" t="s">
        <v>108</v>
      </c>
      <c r="E1389" s="5" t="s">
        <v>111</v>
      </c>
      <c r="F1389" s="5" t="s">
        <v>111</v>
      </c>
      <c r="G1389" s="5" t="s">
        <v>87</v>
      </c>
      <c r="H1389" s="5" t="s">
        <v>131</v>
      </c>
      <c r="I1389" s="150">
        <v>10656.810995282971</v>
      </c>
      <c r="J1389" s="150">
        <v>10664.571596239832</v>
      </c>
      <c r="K1389" s="150">
        <v>2032.594497119981</v>
      </c>
      <c r="L1389" s="150">
        <v>1497.4211382184615</v>
      </c>
      <c r="M1389" s="150">
        <v>6810.709606218993</v>
      </c>
      <c r="N1389" s="150">
        <v>7490.4259153455632</v>
      </c>
      <c r="O1389" s="150">
        <v>7256.903476199891</v>
      </c>
      <c r="P1389" s="150">
        <v>2331.9041672034728</v>
      </c>
      <c r="Q1389" s="150">
        <v>3331.2916674335324</v>
      </c>
      <c r="R1389" s="150">
        <v>5739.4613857342956</v>
      </c>
      <c r="S1389" s="150">
        <v>6786.9289882733183</v>
      </c>
      <c r="T1389" s="150">
        <v>6751.1226482872244</v>
      </c>
      <c r="U1389" s="150">
        <v>1767.4660441499504</v>
      </c>
      <c r="V1389" s="150">
        <v>5750.6284066394128</v>
      </c>
      <c r="W1389" s="150">
        <v>2970.9698640560123</v>
      </c>
      <c r="X1389" s="150">
        <v>9012.9582641784564</v>
      </c>
      <c r="Y1389" s="150">
        <v>33743.439085840851</v>
      </c>
      <c r="Z1389" s="150">
        <v>3909.0106875000783</v>
      </c>
      <c r="AA1389" s="150">
        <v>39802.610326116126</v>
      </c>
      <c r="AB1389" s="150">
        <v>1538.3705706752855</v>
      </c>
      <c r="AC1389" s="150">
        <v>7485.9989496745557</v>
      </c>
      <c r="AD1389" s="150">
        <v>5321.2127365516353</v>
      </c>
      <c r="AE1389" s="150">
        <v>8140.8564537298571</v>
      </c>
      <c r="AF1389" s="150">
        <v>30722.096992897274</v>
      </c>
      <c r="AG1389" s="150">
        <v>82199.898579276851</v>
      </c>
      <c r="AH1389" s="150">
        <v>15893.423933270389</v>
      </c>
      <c r="AI1389" s="150">
        <v>3074.5276585150673</v>
      </c>
      <c r="AJ1389" s="150">
        <v>20684.286964452411</v>
      </c>
      <c r="AK1389" s="150">
        <v>4373.9787323187702</v>
      </c>
      <c r="AL1389" s="150">
        <v>347741.90625</v>
      </c>
      <c r="AM1389" s="150">
        <v>275918.1875</v>
      </c>
      <c r="AN1389" s="150">
        <v>71823.703125</v>
      </c>
      <c r="AO1389" s="5" t="s">
        <v>2063</v>
      </c>
    </row>
    <row r="1390" spans="1:41" ht="14.25" x14ac:dyDescent="0.45">
      <c r="A1390" s="150">
        <v>2016</v>
      </c>
      <c r="B1390" s="5" t="s">
        <v>1476</v>
      </c>
      <c r="C1390" s="5" t="s">
        <v>278</v>
      </c>
      <c r="D1390" s="5" t="s">
        <v>108</v>
      </c>
      <c r="E1390" s="5" t="s">
        <v>111</v>
      </c>
      <c r="F1390" s="5" t="s">
        <v>111</v>
      </c>
      <c r="G1390" s="5" t="s">
        <v>87</v>
      </c>
      <c r="H1390" s="5" t="s">
        <v>131</v>
      </c>
      <c r="I1390" s="150">
        <v>11933.566173242793</v>
      </c>
      <c r="J1390" s="150">
        <v>967.91328458281635</v>
      </c>
      <c r="K1390" s="150">
        <v>0</v>
      </c>
      <c r="L1390" s="150">
        <v>1518.6862609799095</v>
      </c>
      <c r="M1390" s="150">
        <v>7278.0333925105178</v>
      </c>
      <c r="N1390" s="150">
        <v>7074.0762098280074</v>
      </c>
      <c r="O1390" s="150">
        <v>5617.7148059951624</v>
      </c>
      <c r="P1390" s="150">
        <v>2382.7285265484179</v>
      </c>
      <c r="Q1390" s="150">
        <v>3958.3504961911958</v>
      </c>
      <c r="R1390" s="150">
        <v>6508.0532967214476</v>
      </c>
      <c r="S1390" s="150">
        <v>12297.663912704182</v>
      </c>
      <c r="T1390" s="150">
        <v>6546.3276671900458</v>
      </c>
      <c r="U1390" s="150">
        <v>1736.8355990818391</v>
      </c>
      <c r="V1390" s="150">
        <v>6048.8965940227745</v>
      </c>
      <c r="W1390" s="150">
        <v>2161.5232863363358</v>
      </c>
      <c r="X1390" s="150">
        <v>9777.3000596518723</v>
      </c>
      <c r="Y1390" s="150">
        <v>38353.844618904011</v>
      </c>
      <c r="Z1390" s="150">
        <v>3182.8682461745643</v>
      </c>
      <c r="AA1390" s="150">
        <v>42425.175485392137</v>
      </c>
      <c r="AB1390" s="150">
        <v>1560.7882431207827</v>
      </c>
      <c r="AC1390" s="150">
        <v>7551.0659380583465</v>
      </c>
      <c r="AD1390" s="150">
        <v>6102.6981265576669</v>
      </c>
      <c r="AE1390" s="150">
        <v>9059.356849521042</v>
      </c>
      <c r="AF1390" s="150">
        <v>28777.275247551428</v>
      </c>
      <c r="AG1390" s="150">
        <v>80370.485494826687</v>
      </c>
      <c r="AH1390" s="150">
        <v>15755.976705927262</v>
      </c>
      <c r="AI1390" s="150">
        <v>3119.3307477622548</v>
      </c>
      <c r="AJ1390" s="150">
        <v>21742.686623913149</v>
      </c>
      <c r="AK1390" s="150">
        <v>3732.4173526140157</v>
      </c>
      <c r="AL1390" s="150">
        <v>347541.65625</v>
      </c>
      <c r="AM1390" s="150">
        <v>273591.875</v>
      </c>
      <c r="AN1390" s="150">
        <v>73949.7734375</v>
      </c>
      <c r="AO1390" s="5" t="s">
        <v>2065</v>
      </c>
    </row>
    <row r="1391" spans="1:41" ht="14.25" x14ac:dyDescent="0.45">
      <c r="A1391" s="150">
        <v>2016</v>
      </c>
      <c r="B1391" s="5" t="s">
        <v>582</v>
      </c>
      <c r="C1391" s="5" t="s">
        <v>278</v>
      </c>
      <c r="D1391" s="5" t="s">
        <v>108</v>
      </c>
      <c r="E1391" s="5" t="s">
        <v>111</v>
      </c>
      <c r="F1391" s="5" t="s">
        <v>111</v>
      </c>
      <c r="G1391" s="5" t="s">
        <v>88</v>
      </c>
      <c r="H1391" s="5" t="s">
        <v>131</v>
      </c>
      <c r="I1391" s="150">
        <v>13462.345990600001</v>
      </c>
      <c r="J1391" s="150">
        <v>9985</v>
      </c>
      <c r="K1391" s="150">
        <v>1722.6065000000001</v>
      </c>
      <c r="L1391" s="150">
        <v>2016</v>
      </c>
      <c r="M1391" s="150">
        <v>7339</v>
      </c>
      <c r="N1391" s="150">
        <v>6821.7539999999999</v>
      </c>
      <c r="O1391" s="150">
        <v>4431.3034483523816</v>
      </c>
      <c r="P1391" s="150">
        <v>2157</v>
      </c>
      <c r="Q1391" s="150">
        <v>3135.2739999999999</v>
      </c>
      <c r="R1391" s="150">
        <v>5688</v>
      </c>
      <c r="S1391" s="150">
        <v>8358</v>
      </c>
      <c r="T1391" s="150">
        <v>6100</v>
      </c>
      <c r="U1391" s="150">
        <v>1400</v>
      </c>
      <c r="V1391" s="150">
        <v>4761</v>
      </c>
      <c r="W1391" s="150">
        <v>2870</v>
      </c>
      <c r="X1391" s="150">
        <v>7575</v>
      </c>
      <c r="Y1391" s="150">
        <v>31621</v>
      </c>
      <c r="Z1391" s="150">
        <v>2135.8489438813708</v>
      </c>
      <c r="AA1391" s="150">
        <v>40414.531916615888</v>
      </c>
      <c r="AB1391" s="150">
        <v>0</v>
      </c>
      <c r="AC1391" s="150">
        <v>6901</v>
      </c>
      <c r="AD1391" s="150">
        <v>4503</v>
      </c>
      <c r="AE1391" s="150">
        <v>7310</v>
      </c>
      <c r="AF1391" s="150">
        <v>29180.583719999999</v>
      </c>
      <c r="AG1391" s="150">
        <v>77537.198904969264</v>
      </c>
      <c r="AH1391" s="150">
        <v>15963.613619999989</v>
      </c>
      <c r="AI1391" s="150">
        <v>2818</v>
      </c>
      <c r="AJ1391" s="150">
        <v>16056.38924341667</v>
      </c>
      <c r="AK1391" s="150">
        <v>4089</v>
      </c>
      <c r="AL1391" s="150">
        <v>326352.4375</v>
      </c>
      <c r="AM1391" s="150">
        <v>260582.921875</v>
      </c>
      <c r="AN1391" s="150">
        <v>65769.5234375</v>
      </c>
      <c r="AO1391" s="5" t="s">
        <v>725</v>
      </c>
    </row>
    <row r="1392" spans="1:41" ht="14.25" x14ac:dyDescent="0.45">
      <c r="A1392" s="150">
        <v>2016</v>
      </c>
      <c r="B1392" s="5" t="s">
        <v>1478</v>
      </c>
      <c r="C1392" s="5" t="s">
        <v>278</v>
      </c>
      <c r="D1392" s="5" t="s">
        <v>108</v>
      </c>
      <c r="E1392" s="5" t="s">
        <v>111</v>
      </c>
      <c r="F1392" s="5" t="s">
        <v>111</v>
      </c>
      <c r="G1392" s="5" t="s">
        <v>88</v>
      </c>
      <c r="H1392" s="5" t="s">
        <v>131</v>
      </c>
      <c r="I1392" s="150">
        <v>8361</v>
      </c>
      <c r="J1392" s="150">
        <v>6878.3347459885917</v>
      </c>
      <c r="K1392" s="150">
        <v>1722.6065000000001</v>
      </c>
      <c r="L1392" s="150">
        <v>2193</v>
      </c>
      <c r="M1392" s="150">
        <v>6308</v>
      </c>
      <c r="N1392" s="150">
        <v>7555.3069999999998</v>
      </c>
      <c r="O1392" s="150">
        <v>4513.5640238123824</v>
      </c>
      <c r="P1392" s="150">
        <v>2317</v>
      </c>
      <c r="Q1392" s="150">
        <v>4099.74</v>
      </c>
      <c r="R1392" s="150">
        <v>5580.666090936701</v>
      </c>
      <c r="S1392" s="150">
        <v>7707</v>
      </c>
      <c r="T1392" s="150">
        <v>5506.3749999999991</v>
      </c>
      <c r="U1392" s="150">
        <v>1343.85</v>
      </c>
      <c r="V1392" s="150">
        <v>5009</v>
      </c>
      <c r="W1392" s="150">
        <v>2870</v>
      </c>
      <c r="X1392" s="150">
        <v>8139.6</v>
      </c>
      <c r="Y1392" s="150">
        <v>31621</v>
      </c>
      <c r="Z1392" s="150">
        <v>2180.9521759999998</v>
      </c>
      <c r="AA1392" s="150">
        <v>43164.993103071763</v>
      </c>
      <c r="AB1392" s="150">
        <v>1390</v>
      </c>
      <c r="AC1392" s="150">
        <v>6901</v>
      </c>
      <c r="AD1392" s="150">
        <v>5090.5410000000002</v>
      </c>
      <c r="AE1392" s="150">
        <v>6968</v>
      </c>
      <c r="AF1392" s="150">
        <v>28017</v>
      </c>
      <c r="AG1392" s="150">
        <v>70951.231258144195</v>
      </c>
      <c r="AH1392" s="150">
        <v>12050.73358091581</v>
      </c>
      <c r="AI1392" s="150">
        <v>2818</v>
      </c>
      <c r="AJ1392" s="150">
        <v>15575.28321743153</v>
      </c>
      <c r="AK1392" s="150">
        <v>4088.2777923275212</v>
      </c>
      <c r="AL1392" s="150">
        <v>310922.0625</v>
      </c>
      <c r="AM1392" s="150">
        <v>248717.359375</v>
      </c>
      <c r="AN1392" s="150">
        <v>62204.69921875</v>
      </c>
      <c r="AO1392" s="5" t="s">
        <v>2066</v>
      </c>
    </row>
    <row r="1393" spans="1:41" ht="14.25" x14ac:dyDescent="0.45">
      <c r="A1393" s="150">
        <v>2016</v>
      </c>
      <c r="B1393" s="5" t="s">
        <v>1477</v>
      </c>
      <c r="C1393" s="5" t="s">
        <v>278</v>
      </c>
      <c r="D1393" s="5" t="s">
        <v>108</v>
      </c>
      <c r="E1393" s="5" t="s">
        <v>111</v>
      </c>
      <c r="F1393" s="5" t="s">
        <v>111</v>
      </c>
      <c r="G1393" s="5" t="s">
        <v>88</v>
      </c>
      <c r="H1393" s="5" t="s">
        <v>131</v>
      </c>
      <c r="I1393" s="150">
        <v>9825.5082529123356</v>
      </c>
      <c r="J1393" s="150">
        <v>9991.6754846312633</v>
      </c>
      <c r="K1393" s="150">
        <v>1910.389188295936</v>
      </c>
      <c r="L1393" s="150">
        <v>1377.354</v>
      </c>
      <c r="M1393" s="150">
        <v>6307.6859999999988</v>
      </c>
      <c r="N1393" s="150">
        <v>7027.4580480000004</v>
      </c>
      <c r="O1393" s="150">
        <v>6888</v>
      </c>
      <c r="P1393" s="150">
        <v>2317</v>
      </c>
      <c r="Q1393" s="150">
        <v>3110.0825</v>
      </c>
      <c r="R1393" s="150">
        <v>5405.2358361505658</v>
      </c>
      <c r="S1393" s="150">
        <v>6255</v>
      </c>
      <c r="T1393" s="150">
        <v>6101.9763999999996</v>
      </c>
      <c r="U1393" s="150">
        <v>1661.5188000000001</v>
      </c>
      <c r="V1393" s="150">
        <v>5406</v>
      </c>
      <c r="W1393" s="150">
        <v>2738.1185999999998</v>
      </c>
      <c r="X1393" s="150">
        <v>8639.64</v>
      </c>
      <c r="Y1393" s="150">
        <v>31162</v>
      </c>
      <c r="Z1393" s="150">
        <v>3610</v>
      </c>
      <c r="AA1393" s="150">
        <v>37522.821065900433</v>
      </c>
      <c r="AB1393" s="150">
        <v>1390</v>
      </c>
      <c r="AC1393" s="150">
        <v>7258.8001280000008</v>
      </c>
      <c r="AD1393" s="150">
        <v>4967.866</v>
      </c>
      <c r="AE1393" s="150">
        <v>7502.8127163350819</v>
      </c>
      <c r="AF1393" s="150">
        <v>28258.719008</v>
      </c>
      <c r="AG1393" s="150">
        <v>78414</v>
      </c>
      <c r="AH1393" s="150">
        <v>15370.739574916701</v>
      </c>
      <c r="AI1393" s="150">
        <v>2833.56</v>
      </c>
      <c r="AJ1393" s="150">
        <v>20031.254286597741</v>
      </c>
      <c r="AK1393" s="150">
        <v>4053.6950643999999</v>
      </c>
      <c r="AL1393" s="150">
        <v>327338.875</v>
      </c>
      <c r="AM1393" s="150">
        <v>259882.234375</v>
      </c>
      <c r="AN1393" s="150">
        <v>67456.6640625</v>
      </c>
      <c r="AO1393" s="5" t="s">
        <v>2067</v>
      </c>
    </row>
    <row r="1394" spans="1:41" ht="14.25" x14ac:dyDescent="0.45">
      <c r="A1394" s="150">
        <v>2016</v>
      </c>
      <c r="B1394" s="5" t="s">
        <v>1476</v>
      </c>
      <c r="C1394" s="5" t="s">
        <v>278</v>
      </c>
      <c r="D1394" s="5" t="s">
        <v>108</v>
      </c>
      <c r="E1394" s="5" t="s">
        <v>111</v>
      </c>
      <c r="F1394" s="5" t="s">
        <v>111</v>
      </c>
      <c r="G1394" s="5" t="s">
        <v>88</v>
      </c>
      <c r="H1394" s="5" t="s">
        <v>131</v>
      </c>
      <c r="I1394" s="150">
        <v>11070.56606247813</v>
      </c>
      <c r="J1394" s="150">
        <v>900</v>
      </c>
      <c r="K1394" s="150">
        <v>0</v>
      </c>
      <c r="L1394" s="150">
        <v>1435.2891260399999</v>
      </c>
      <c r="M1394" s="150">
        <v>6805.7212649999983</v>
      </c>
      <c r="N1394" s="150">
        <v>6703.2000000000007</v>
      </c>
      <c r="O1394" s="150">
        <v>5387.6837968749987</v>
      </c>
      <c r="P1394" s="150">
        <v>2317</v>
      </c>
      <c r="Q1394" s="150">
        <v>3355.4259999999999</v>
      </c>
      <c r="R1394" s="150">
        <v>6052.0844614313937</v>
      </c>
      <c r="S1394" s="150">
        <v>11506.445</v>
      </c>
      <c r="T1394" s="150">
        <v>6278.272343749999</v>
      </c>
      <c r="U1394" s="150">
        <v>1472</v>
      </c>
      <c r="V1394" s="150">
        <v>5660</v>
      </c>
      <c r="W1394" s="150">
        <v>1994.9159999999999</v>
      </c>
      <c r="X1394" s="150">
        <v>9514.8387585749115</v>
      </c>
      <c r="Y1394" s="150">
        <v>35987</v>
      </c>
      <c r="Z1394" s="150">
        <v>3031.5886027199999</v>
      </c>
      <c r="AA1394" s="150">
        <v>40357.467176326601</v>
      </c>
      <c r="AB1394" s="150">
        <v>1390</v>
      </c>
      <c r="AC1394" s="150">
        <v>7231.276471609659</v>
      </c>
      <c r="AD1394" s="150">
        <v>5665.3547024557392</v>
      </c>
      <c r="AE1394" s="150">
        <v>8487.0927977638275</v>
      </c>
      <c r="AF1394" s="150">
        <v>27197</v>
      </c>
      <c r="AG1394" s="150">
        <v>75511.406793329108</v>
      </c>
      <c r="AH1394" s="150">
        <v>14866.20707400259</v>
      </c>
      <c r="AI1394" s="150">
        <v>2890.2312000000002</v>
      </c>
      <c r="AJ1394" s="150">
        <v>20700.172841375352</v>
      </c>
      <c r="AK1394" s="150">
        <v>3527</v>
      </c>
      <c r="AL1394" s="150">
        <v>327295.25</v>
      </c>
      <c r="AM1394" s="150">
        <v>257468.5625</v>
      </c>
      <c r="AN1394" s="150">
        <v>69826.671875</v>
      </c>
      <c r="AO1394" s="5" t="s">
        <v>2068</v>
      </c>
    </row>
    <row r="1395" spans="1:41" ht="14.25" x14ac:dyDescent="0.45">
      <c r="A1395" s="150">
        <v>2016</v>
      </c>
      <c r="B1395" s="5" t="s">
        <v>1477</v>
      </c>
      <c r="C1395" s="5" t="s">
        <v>278</v>
      </c>
      <c r="D1395" s="5" t="s">
        <v>108</v>
      </c>
      <c r="E1395" s="5" t="s">
        <v>292</v>
      </c>
      <c r="F1395" s="5" t="s">
        <v>292</v>
      </c>
      <c r="G1395" s="5" t="s">
        <v>87</v>
      </c>
      <c r="H1395" s="5" t="s">
        <v>131</v>
      </c>
      <c r="I1395" s="150">
        <v>3099.8165888734588</v>
      </c>
      <c r="J1395" s="150">
        <v>4674.4607867138211</v>
      </c>
      <c r="K1395" s="150">
        <v>181.06289594422785</v>
      </c>
      <c r="L1395" s="150">
        <v>232.41569772792084</v>
      </c>
      <c r="M1395" s="150">
        <v>151.20653085620287</v>
      </c>
      <c r="N1395" s="150">
        <v>659.61788498019439</v>
      </c>
      <c r="O1395" s="150">
        <v>1877.0334445073988</v>
      </c>
      <c r="P1395" s="150">
        <v>845.70981392668739</v>
      </c>
      <c r="Q1395" s="150">
        <v>890.77381602812568</v>
      </c>
      <c r="R1395" s="150">
        <v>856.48314633784435</v>
      </c>
      <c r="S1395" s="150">
        <v>1678.9288859459439</v>
      </c>
      <c r="T1395" s="150">
        <v>1992.1345519536073</v>
      </c>
      <c r="U1395" s="150">
        <v>252.6069819062123</v>
      </c>
      <c r="V1395" s="150">
        <v>1226.2694908692206</v>
      </c>
      <c r="W1395" s="150">
        <v>518.25933739781965</v>
      </c>
      <c r="X1395" s="150">
        <v>2839.919968076259</v>
      </c>
      <c r="Y1395" s="150">
        <v>18128.424422777825</v>
      </c>
      <c r="Z1395" s="150">
        <v>693.92686893050654</v>
      </c>
      <c r="AA1395" s="150">
        <v>9682.3428103322458</v>
      </c>
      <c r="AB1395" s="150">
        <v>190.35952385334471</v>
      </c>
      <c r="AC1395" s="150">
        <v>1196.3874725899163</v>
      </c>
      <c r="AD1395" s="150">
        <v>3218.4765062744586</v>
      </c>
      <c r="AE1395" s="150">
        <v>2254.4322679608322</v>
      </c>
      <c r="AF1395" s="150">
        <v>2402.2716886317949</v>
      </c>
      <c r="AG1395" s="150">
        <v>16150.677509254996</v>
      </c>
      <c r="AH1395" s="150">
        <v>3125.4592354780289</v>
      </c>
      <c r="AI1395" s="150">
        <v>786.89314802167485</v>
      </c>
      <c r="AJ1395" s="150">
        <v>9314.2028207789972</v>
      </c>
      <c r="AK1395" s="150">
        <v>3678.5473524645226</v>
      </c>
      <c r="AL1395" s="150">
        <v>92799.1015625</v>
      </c>
      <c r="AM1395" s="150">
        <v>72560.8203125</v>
      </c>
      <c r="AN1395" s="150">
        <v>20238.28125</v>
      </c>
      <c r="AO1395" s="5" t="s">
        <v>2070</v>
      </c>
    </row>
    <row r="1396" spans="1:41" ht="14.25" x14ac:dyDescent="0.45">
      <c r="A1396" s="150">
        <v>2016</v>
      </c>
      <c r="B1396" s="5" t="s">
        <v>1476</v>
      </c>
      <c r="C1396" s="5" t="s">
        <v>278</v>
      </c>
      <c r="D1396" s="5" t="s">
        <v>108</v>
      </c>
      <c r="E1396" s="5" t="s">
        <v>292</v>
      </c>
      <c r="F1396" s="5" t="s">
        <v>292</v>
      </c>
      <c r="G1396" s="5" t="s">
        <v>87</v>
      </c>
      <c r="H1396" s="5" t="s">
        <v>131</v>
      </c>
      <c r="I1396" s="150">
        <v>3243.7741028418695</v>
      </c>
      <c r="J1396" s="150">
        <v>3954.0998889190237</v>
      </c>
      <c r="K1396" s="150">
        <v>206.60794009656405</v>
      </c>
      <c r="L1396" s="150">
        <v>222.32810945173739</v>
      </c>
      <c r="M1396" s="150">
        <v>125.75479593714699</v>
      </c>
      <c r="N1396" s="150">
        <v>587.26061233969017</v>
      </c>
      <c r="O1396" s="150">
        <v>1673.0751670863067</v>
      </c>
      <c r="P1396" s="150">
        <v>903.90973792246768</v>
      </c>
      <c r="Q1396" s="150">
        <v>763.38826692581279</v>
      </c>
      <c r="R1396" s="150">
        <v>577.35262189978175</v>
      </c>
      <c r="S1396" s="150">
        <v>1328.3543105121482</v>
      </c>
      <c r="T1396" s="150">
        <v>1931.3350922070117</v>
      </c>
      <c r="U1396" s="150">
        <v>248.72618497720902</v>
      </c>
      <c r="V1396" s="150">
        <v>834.29184506384286</v>
      </c>
      <c r="W1396" s="150">
        <v>522.70124540571214</v>
      </c>
      <c r="X1396" s="150">
        <v>1499.0304349397445</v>
      </c>
      <c r="Y1396" s="150">
        <v>17359.558445070001</v>
      </c>
      <c r="Z1396" s="150">
        <v>423.32170335002525</v>
      </c>
      <c r="AA1396" s="150">
        <v>9678.7317707916081</v>
      </c>
      <c r="AB1396" s="150">
        <v>190.88777074139068</v>
      </c>
      <c r="AC1396" s="150">
        <v>1182.1836843707879</v>
      </c>
      <c r="AD1396" s="150">
        <v>3072.5284462128775</v>
      </c>
      <c r="AE1396" s="150">
        <v>1530.4707736500911</v>
      </c>
      <c r="AF1396" s="150">
        <v>2793.0970140154504</v>
      </c>
      <c r="AG1396" s="150">
        <v>12830.560933877845</v>
      </c>
      <c r="AH1396" s="150">
        <v>2228.518156651126</v>
      </c>
      <c r="AI1396" s="150">
        <v>925.24425347591716</v>
      </c>
      <c r="AJ1396" s="150">
        <v>8190.4151378777251</v>
      </c>
      <c r="AK1396" s="150">
        <v>4208.5139102278372</v>
      </c>
      <c r="AL1396" s="150">
        <v>83236.015625</v>
      </c>
      <c r="AM1396" s="150">
        <v>65323.4765625</v>
      </c>
      <c r="AN1396" s="150">
        <v>17912.552734375</v>
      </c>
      <c r="AO1396" s="5" t="s">
        <v>2069</v>
      </c>
    </row>
    <row r="1397" spans="1:41" ht="14.25" x14ac:dyDescent="0.45">
      <c r="A1397" s="150">
        <v>2016</v>
      </c>
      <c r="B1397" s="5" t="s">
        <v>1478</v>
      </c>
      <c r="C1397" s="5" t="s">
        <v>278</v>
      </c>
      <c r="D1397" s="5" t="s">
        <v>108</v>
      </c>
      <c r="E1397" s="5" t="s">
        <v>292</v>
      </c>
      <c r="F1397" s="5" t="s">
        <v>292</v>
      </c>
      <c r="G1397" s="5" t="s">
        <v>87</v>
      </c>
      <c r="H1397" s="5" t="s">
        <v>131</v>
      </c>
      <c r="I1397" s="150">
        <v>3037.4694773031993</v>
      </c>
      <c r="J1397" s="150">
        <v>6067.9876427426925</v>
      </c>
      <c r="K1397" s="150">
        <v>225.07961877714317</v>
      </c>
      <c r="L1397" s="150">
        <v>215.55523909057163</v>
      </c>
      <c r="M1397" s="150">
        <v>1104.0516208634895</v>
      </c>
      <c r="N1397" s="150">
        <v>663.48524225224492</v>
      </c>
      <c r="O1397" s="150">
        <v>1876.1144768276681</v>
      </c>
      <c r="P1397" s="150">
        <v>775.04403429356614</v>
      </c>
      <c r="Q1397" s="150">
        <v>882.46867725559207</v>
      </c>
      <c r="R1397" s="150">
        <v>826.03328709182415</v>
      </c>
      <c r="S1397" s="150">
        <v>1725.1783882929317</v>
      </c>
      <c r="T1397" s="150">
        <v>2986.9132027368955</v>
      </c>
      <c r="U1397" s="150">
        <v>246.96672751412146</v>
      </c>
      <c r="V1397" s="150">
        <v>2236.866109605186</v>
      </c>
      <c r="W1397" s="150">
        <v>621.18944503734122</v>
      </c>
      <c r="X1397" s="150">
        <v>2499.0507129565358</v>
      </c>
      <c r="Y1397" s="150">
        <v>16134.862615525044</v>
      </c>
      <c r="Z1397" s="150">
        <v>699.39612530384625</v>
      </c>
      <c r="AA1397" s="150">
        <v>9833.2466358822003</v>
      </c>
      <c r="AB1397" s="150">
        <v>188.06490535750822</v>
      </c>
      <c r="AC1397" s="150">
        <v>1174.8060633155808</v>
      </c>
      <c r="AD1397" s="150">
        <v>3667.0439303730504</v>
      </c>
      <c r="AE1397" s="150">
        <v>1593.0203747930109</v>
      </c>
      <c r="AF1397" s="150">
        <v>2838.1495963316565</v>
      </c>
      <c r="AG1397" s="150">
        <v>14133.072078459636</v>
      </c>
      <c r="AH1397" s="150">
        <v>2179.7251661028695</v>
      </c>
      <c r="AI1397" s="150">
        <v>896.07396082106857</v>
      </c>
      <c r="AJ1397" s="150">
        <v>9913.8679530432928</v>
      </c>
      <c r="AK1397" s="150">
        <v>3967.4913631199875</v>
      </c>
      <c r="AL1397" s="150">
        <v>93208.265625</v>
      </c>
      <c r="AM1397" s="150">
        <v>71272.296875</v>
      </c>
      <c r="AN1397" s="150">
        <v>21935.9765625</v>
      </c>
      <c r="AO1397" s="5" t="s">
        <v>2071</v>
      </c>
    </row>
    <row r="1398" spans="1:41" ht="14.25" x14ac:dyDescent="0.45">
      <c r="A1398" s="150">
        <v>2016</v>
      </c>
      <c r="B1398" s="5" t="s">
        <v>582</v>
      </c>
      <c r="C1398" s="5" t="s">
        <v>278</v>
      </c>
      <c r="D1398" s="5" t="s">
        <v>108</v>
      </c>
      <c r="E1398" s="5" t="s">
        <v>292</v>
      </c>
      <c r="F1398" s="5" t="s">
        <v>292</v>
      </c>
      <c r="G1398" s="5" t="s">
        <v>87</v>
      </c>
      <c r="H1398" s="5" t="s">
        <v>131</v>
      </c>
      <c r="I1398" s="150">
        <v>3073.5705579008431</v>
      </c>
      <c r="J1398" s="150">
        <v>5966.9069379354887</v>
      </c>
      <c r="K1398" s="150">
        <v>223.28896672186946</v>
      </c>
      <c r="L1398" s="150">
        <v>200.83574942839701</v>
      </c>
      <c r="M1398" s="150">
        <v>932.84364488599704</v>
      </c>
      <c r="N1398" s="150">
        <v>587.01106914896718</v>
      </c>
      <c r="O1398" s="150">
        <v>1889.6649769411247</v>
      </c>
      <c r="P1398" s="150">
        <v>872.48317374631483</v>
      </c>
      <c r="Q1398" s="150">
        <v>641.25867075686688</v>
      </c>
      <c r="R1398" s="150">
        <v>1225.4709675292916</v>
      </c>
      <c r="S1398" s="150">
        <v>1743.8754691596689</v>
      </c>
      <c r="T1398" s="150">
        <v>2666.8353612623209</v>
      </c>
      <c r="U1398" s="150">
        <v>210.71291743307225</v>
      </c>
      <c r="V1398" s="150">
        <v>2084.0824489864804</v>
      </c>
      <c r="W1398" s="150">
        <v>464.22689621973734</v>
      </c>
      <c r="X1398" s="150">
        <v>1298.2988610589816</v>
      </c>
      <c r="Y1398" s="150">
        <v>16006.499483132078</v>
      </c>
      <c r="Z1398" s="150">
        <v>1247.7266634119328</v>
      </c>
      <c r="AA1398" s="150">
        <v>10676.959036864306</v>
      </c>
      <c r="AB1398" s="150"/>
      <c r="AC1398" s="150">
        <v>1165.4597311009925</v>
      </c>
      <c r="AD1398" s="150">
        <v>2933.0711324390077</v>
      </c>
      <c r="AE1398" s="150">
        <v>1920.5604453535232</v>
      </c>
      <c r="AF1398" s="150">
        <v>2681.8827846063596</v>
      </c>
      <c r="AG1398" s="150">
        <v>13328.594088285157</v>
      </c>
      <c r="AH1398" s="150">
        <v>2013.6301007779389</v>
      </c>
      <c r="AI1398" s="150">
        <v>888.94512042077361</v>
      </c>
      <c r="AJ1398" s="150">
        <v>7399.5831279785234</v>
      </c>
      <c r="AK1398" s="150">
        <v>3935.5027183072766</v>
      </c>
      <c r="AL1398" s="150">
        <v>88279.7890625</v>
      </c>
      <c r="AM1398" s="150">
        <v>69289.6015625</v>
      </c>
      <c r="AN1398" s="150">
        <v>18990.18359375</v>
      </c>
      <c r="AO1398" s="5" t="s">
        <v>727</v>
      </c>
    </row>
    <row r="1399" spans="1:41" ht="14.25" x14ac:dyDescent="0.45">
      <c r="A1399" s="150">
        <v>2016</v>
      </c>
      <c r="B1399" s="5" t="s">
        <v>1477</v>
      </c>
      <c r="C1399" s="5" t="s">
        <v>278</v>
      </c>
      <c r="D1399" s="5" t="s">
        <v>108</v>
      </c>
      <c r="E1399" s="5" t="s">
        <v>292</v>
      </c>
      <c r="F1399" s="5" t="s">
        <v>292</v>
      </c>
      <c r="G1399" s="5" t="s">
        <v>88</v>
      </c>
      <c r="H1399" s="5" t="s">
        <v>131</v>
      </c>
      <c r="I1399" s="150">
        <v>2858.010101706042</v>
      </c>
      <c r="J1399" s="150">
        <v>4415.8</v>
      </c>
      <c r="K1399" s="150">
        <v>170.1768844221105</v>
      </c>
      <c r="L1399" s="150">
        <v>213.78</v>
      </c>
      <c r="M1399" s="150">
        <v>140.03875850459681</v>
      </c>
      <c r="N1399" s="150">
        <v>618.84825599999999</v>
      </c>
      <c r="O1399" s="150">
        <v>1782</v>
      </c>
      <c r="P1399" s="150">
        <v>841.22500000000002</v>
      </c>
      <c r="Q1399" s="150">
        <v>833.03189417249985</v>
      </c>
      <c r="R1399" s="150">
        <v>806.60763868037031</v>
      </c>
      <c r="S1399" s="150">
        <v>1570.0970155102921</v>
      </c>
      <c r="T1399" s="150">
        <v>1802.2049999999999</v>
      </c>
      <c r="U1399" s="150">
        <v>237.4649577216</v>
      </c>
      <c r="V1399" s="150">
        <v>1153</v>
      </c>
      <c r="W1399" s="150">
        <v>477.64049999999997</v>
      </c>
      <c r="X1399" s="150">
        <v>2722.29</v>
      </c>
      <c r="Y1399" s="150">
        <v>17389.00800000002</v>
      </c>
      <c r="Z1399" s="150">
        <v>648.94499999999994</v>
      </c>
      <c r="AA1399" s="150">
        <v>9127.7635761597903</v>
      </c>
      <c r="AB1399" s="150">
        <v>172</v>
      </c>
      <c r="AC1399" s="150">
        <v>1160.0773119999999</v>
      </c>
      <c r="AD1399" s="150">
        <v>3160.3401545215502</v>
      </c>
      <c r="AE1399" s="150">
        <v>2077.7399999999998</v>
      </c>
      <c r="AF1399" s="150">
        <v>2209.651269755906</v>
      </c>
      <c r="AG1399" s="150">
        <v>15292</v>
      </c>
      <c r="AH1399" s="150">
        <v>3031.740192026296</v>
      </c>
      <c r="AI1399" s="150">
        <v>725.22</v>
      </c>
      <c r="AJ1399" s="150">
        <v>9020.14004643304</v>
      </c>
      <c r="AK1399" s="150">
        <v>3446.743334368</v>
      </c>
      <c r="AL1399" s="150">
        <v>88103.578125</v>
      </c>
      <c r="AM1399" s="150">
        <v>68903.09375</v>
      </c>
      <c r="AN1399" s="150">
        <v>19200.4921875</v>
      </c>
      <c r="AO1399" s="5" t="s">
        <v>2072</v>
      </c>
    </row>
    <row r="1400" spans="1:41" ht="14.25" x14ac:dyDescent="0.45">
      <c r="A1400" s="150">
        <v>2016</v>
      </c>
      <c r="B1400" s="5" t="s">
        <v>1478</v>
      </c>
      <c r="C1400" s="5" t="s">
        <v>278</v>
      </c>
      <c r="D1400" s="5" t="s">
        <v>108</v>
      </c>
      <c r="E1400" s="5" t="s">
        <v>292</v>
      </c>
      <c r="F1400" s="5" t="s">
        <v>292</v>
      </c>
      <c r="G1400" s="5" t="s">
        <v>88</v>
      </c>
      <c r="H1400" s="5" t="s">
        <v>131</v>
      </c>
      <c r="I1400" s="150">
        <v>2800.6140027196038</v>
      </c>
      <c r="J1400" s="150">
        <v>5589.3336258250001</v>
      </c>
      <c r="K1400" s="150">
        <v>206.10416960000001</v>
      </c>
      <c r="L1400" s="150">
        <v>199</v>
      </c>
      <c r="M1400" s="150">
        <v>998</v>
      </c>
      <c r="N1400" s="150">
        <v>599.75300000000004</v>
      </c>
      <c r="O1400" s="150">
        <v>1721.8482853</v>
      </c>
      <c r="P1400" s="150">
        <v>700.59581600000001</v>
      </c>
      <c r="Q1400" s="150">
        <v>797.70159588396234</v>
      </c>
      <c r="R1400" s="150">
        <v>770.10348506178764</v>
      </c>
      <c r="S1400" s="150">
        <v>1559.4633429999999</v>
      </c>
      <c r="T1400" s="150">
        <v>2740.5</v>
      </c>
      <c r="U1400" s="150">
        <v>227.70878207999999</v>
      </c>
      <c r="V1400" s="150">
        <v>2022</v>
      </c>
      <c r="W1400" s="150">
        <v>561.52</v>
      </c>
      <c r="X1400" s="150">
        <v>2259</v>
      </c>
      <c r="Y1400" s="150">
        <v>14585</v>
      </c>
      <c r="Z1400" s="150">
        <v>632.21440000000007</v>
      </c>
      <c r="AA1400" s="150">
        <v>9093.4375124047619</v>
      </c>
      <c r="AB1400" s="150">
        <v>170</v>
      </c>
      <c r="AC1400" s="150">
        <v>1061.9580000000001</v>
      </c>
      <c r="AD1400" s="150">
        <v>3314.7995740000001</v>
      </c>
      <c r="AE1400" s="150">
        <v>1470.067828551028</v>
      </c>
      <c r="AF1400" s="150">
        <v>2620.1718503937009</v>
      </c>
      <c r="AG1400" s="150">
        <v>13149.86845395363</v>
      </c>
      <c r="AH1400" s="150">
        <v>2010.7399608794649</v>
      </c>
      <c r="AI1400" s="150">
        <v>810</v>
      </c>
      <c r="AJ1400" s="150">
        <v>9117.5053110673616</v>
      </c>
      <c r="AK1400" s="150">
        <v>3586.3870000000002</v>
      </c>
      <c r="AL1400" s="150">
        <v>85375.3984375</v>
      </c>
      <c r="AM1400" s="150">
        <v>65437.02734375</v>
      </c>
      <c r="AN1400" s="150">
        <v>19938.36328125</v>
      </c>
      <c r="AO1400" s="5" t="s">
        <v>2074</v>
      </c>
    </row>
    <row r="1401" spans="1:41" ht="14.25" x14ac:dyDescent="0.45">
      <c r="A1401" s="150">
        <v>2016</v>
      </c>
      <c r="B1401" s="5" t="s">
        <v>582</v>
      </c>
      <c r="C1401" s="5" t="s">
        <v>278</v>
      </c>
      <c r="D1401" s="5" t="s">
        <v>108</v>
      </c>
      <c r="E1401" s="5" t="s">
        <v>292</v>
      </c>
      <c r="F1401" s="5" t="s">
        <v>292</v>
      </c>
      <c r="G1401" s="5" t="s">
        <v>88</v>
      </c>
      <c r="H1401" s="5" t="s">
        <v>131</v>
      </c>
      <c r="I1401" s="150">
        <v>2800.6140027196038</v>
      </c>
      <c r="J1401" s="150">
        <v>5437</v>
      </c>
      <c r="K1401" s="150">
        <v>206.10416960000001</v>
      </c>
      <c r="L1401" s="150">
        <v>183</v>
      </c>
      <c r="M1401" s="150">
        <v>850</v>
      </c>
      <c r="N1401" s="150">
        <v>534.88</v>
      </c>
      <c r="O1401" s="150">
        <v>1721.8482853</v>
      </c>
      <c r="P1401" s="150">
        <v>805</v>
      </c>
      <c r="Q1401" s="150">
        <v>584.30999999999995</v>
      </c>
      <c r="R1401" s="150">
        <v>1116.63978</v>
      </c>
      <c r="S1401" s="150">
        <v>1589.0060000000001</v>
      </c>
      <c r="T1401" s="150">
        <v>2430</v>
      </c>
      <c r="U1401" s="150">
        <v>192</v>
      </c>
      <c r="V1401" s="150">
        <v>1899</v>
      </c>
      <c r="W1401" s="150">
        <v>423</v>
      </c>
      <c r="X1401" s="150">
        <v>1183</v>
      </c>
      <c r="Y1401" s="150">
        <v>14585</v>
      </c>
      <c r="Z1401" s="150">
        <v>1136.9190000000001</v>
      </c>
      <c r="AA1401" s="150">
        <v>9728.7634761597892</v>
      </c>
      <c r="AB1401" s="150"/>
      <c r="AC1401" s="150">
        <v>1061.9580000000001</v>
      </c>
      <c r="AD1401" s="150">
        <v>2672.5920000000001</v>
      </c>
      <c r="AE1401" s="150">
        <v>1750</v>
      </c>
      <c r="AF1401" s="150">
        <v>2443.7110971517591</v>
      </c>
      <c r="AG1401" s="150">
        <v>12144.913070000001</v>
      </c>
      <c r="AH1401" s="150">
        <v>1834.8043587416209</v>
      </c>
      <c r="AI1401" s="150">
        <v>810</v>
      </c>
      <c r="AJ1401" s="150">
        <v>6742.4435951969244</v>
      </c>
      <c r="AK1401" s="150">
        <v>3586</v>
      </c>
      <c r="AL1401" s="150">
        <v>80452.5078125</v>
      </c>
      <c r="AM1401" s="150">
        <v>63146.15234375</v>
      </c>
      <c r="AN1401" s="150">
        <v>17306.35546875</v>
      </c>
      <c r="AO1401" s="5" t="s">
        <v>729</v>
      </c>
    </row>
    <row r="1402" spans="1:41" ht="14.25" x14ac:dyDescent="0.45">
      <c r="A1402" s="150">
        <v>2016</v>
      </c>
      <c r="B1402" s="5" t="s">
        <v>1476</v>
      </c>
      <c r="C1402" s="5" t="s">
        <v>278</v>
      </c>
      <c r="D1402" s="5" t="s">
        <v>108</v>
      </c>
      <c r="E1402" s="5" t="s">
        <v>292</v>
      </c>
      <c r="F1402" s="5" t="s">
        <v>292</v>
      </c>
      <c r="G1402" s="5" t="s">
        <v>88</v>
      </c>
      <c r="H1402" s="5" t="s">
        <v>131</v>
      </c>
      <c r="I1402" s="150">
        <v>3009.1939807384861</v>
      </c>
      <c r="J1402" s="150">
        <v>3445.6213975312489</v>
      </c>
      <c r="K1402" s="150">
        <v>201</v>
      </c>
      <c r="L1402" s="150">
        <v>210.11918399999999</v>
      </c>
      <c r="M1402" s="150">
        <v>117.59386673959121</v>
      </c>
      <c r="N1402" s="150">
        <v>556.47199999999998</v>
      </c>
      <c r="O1402" s="150">
        <v>1604.567031249999</v>
      </c>
      <c r="P1402" s="150">
        <v>841.22500000000002</v>
      </c>
      <c r="Q1402" s="150">
        <v>714.25566299999991</v>
      </c>
      <c r="R1402" s="150">
        <v>536.902000099877</v>
      </c>
      <c r="S1402" s="150">
        <v>1242.889375</v>
      </c>
      <c r="T1402" s="150">
        <v>1852.2518749999999</v>
      </c>
      <c r="U1402" s="150">
        <v>210.8</v>
      </c>
      <c r="V1402" s="150">
        <v>781</v>
      </c>
      <c r="W1402" s="150">
        <v>482.41214159999998</v>
      </c>
      <c r="X1402" s="150">
        <v>1458.7375</v>
      </c>
      <c r="Y1402" s="150">
        <v>17313</v>
      </c>
      <c r="Z1402" s="150">
        <v>396.07619999999997</v>
      </c>
      <c r="AA1402" s="150">
        <v>9207.0119988704937</v>
      </c>
      <c r="AB1402" s="150">
        <v>170</v>
      </c>
      <c r="AC1402" s="150">
        <v>1132.1179197793469</v>
      </c>
      <c r="AD1402" s="150">
        <v>2852.3389360239998</v>
      </c>
      <c r="AE1402" s="150">
        <v>1433.79355687048</v>
      </c>
      <c r="AF1402" s="150">
        <v>2639.7168889935729</v>
      </c>
      <c r="AG1402" s="150">
        <v>12055.26392016864</v>
      </c>
      <c r="AH1402" s="150">
        <v>2118.6288199999999</v>
      </c>
      <c r="AI1402" s="150">
        <v>857.28960000000006</v>
      </c>
      <c r="AJ1402" s="150">
        <v>7797.7028289695536</v>
      </c>
      <c r="AK1402" s="150">
        <v>3926</v>
      </c>
      <c r="AL1402" s="150">
        <v>79163.984375</v>
      </c>
      <c r="AM1402" s="150">
        <v>62280.27734375</v>
      </c>
      <c r="AN1402" s="150">
        <v>16883.7109375</v>
      </c>
      <c r="AO1402" s="5" t="s">
        <v>2073</v>
      </c>
    </row>
    <row r="1403" spans="1:41" ht="14.25" x14ac:dyDescent="0.45">
      <c r="A1403" s="150">
        <v>2016</v>
      </c>
      <c r="B1403" s="5" t="s">
        <v>1476</v>
      </c>
      <c r="C1403" s="5" t="s">
        <v>278</v>
      </c>
      <c r="D1403" s="5" t="s">
        <v>108</v>
      </c>
      <c r="E1403" s="5" t="s">
        <v>113</v>
      </c>
      <c r="F1403" s="5" t="s">
        <v>113</v>
      </c>
      <c r="G1403" s="5" t="s">
        <v>87</v>
      </c>
      <c r="H1403" s="5" t="s">
        <v>131</v>
      </c>
      <c r="I1403" s="150">
        <v>1634.3114816406671</v>
      </c>
      <c r="J1403" s="150">
        <v>4870.3268913539468</v>
      </c>
      <c r="K1403" s="150">
        <v>273.98009447587839</v>
      </c>
      <c r="L1403" s="150">
        <v>297.56034850863841</v>
      </c>
      <c r="M1403" s="150">
        <v>1503.1082107033073</v>
      </c>
      <c r="N1403" s="150">
        <v>757.93673676728656</v>
      </c>
      <c r="O1403" s="150">
        <v>1079.0773393086849</v>
      </c>
      <c r="P1403" s="150">
        <v>1661.8464746897541</v>
      </c>
      <c r="Q1403" s="150">
        <v>648.57937864802318</v>
      </c>
      <c r="R1403" s="150">
        <v>784.90805590380535</v>
      </c>
      <c r="S1403" s="150">
        <v>902.78686868281238</v>
      </c>
      <c r="T1403" s="150">
        <v>1077.9544700690299</v>
      </c>
      <c r="U1403" s="150">
        <v>149.84926704034891</v>
      </c>
      <c r="V1403" s="150">
        <v>787.13133699832281</v>
      </c>
      <c r="W1403" s="150">
        <v>292.42883608341401</v>
      </c>
      <c r="X1403" s="150">
        <v>1435.026888279396</v>
      </c>
      <c r="Y1403" s="150">
        <v>9180.5789034212376</v>
      </c>
      <c r="Z1403" s="150">
        <v>1446.2555806759483</v>
      </c>
      <c r="AA1403" s="150">
        <v>7784.4600333545868</v>
      </c>
      <c r="AB1403" s="150">
        <v>97.689623850005816</v>
      </c>
      <c r="AC1403" s="150">
        <v>1448.1925301143535</v>
      </c>
      <c r="AD1403" s="150">
        <v>2888.7978327763567</v>
      </c>
      <c r="AE1403" s="150">
        <v>1347.4430875862872</v>
      </c>
      <c r="AF1403" s="150">
        <v>3598.9730178130103</v>
      </c>
      <c r="AG1403" s="150">
        <v>7776.7160176409216</v>
      </c>
      <c r="AH1403" s="150">
        <v>2921.64961812095</v>
      </c>
      <c r="AI1403" s="150">
        <v>642.28120508279687</v>
      </c>
      <c r="AJ1403" s="150">
        <v>4575.2930089524725</v>
      </c>
      <c r="AK1403" s="150">
        <v>543.4687119931358</v>
      </c>
      <c r="AL1403" s="150">
        <v>62408.609375</v>
      </c>
      <c r="AM1403" s="150">
        <v>48750.359375</v>
      </c>
      <c r="AN1403" s="150">
        <v>13658.2490234375</v>
      </c>
      <c r="AO1403" s="5" t="s">
        <v>2076</v>
      </c>
    </row>
    <row r="1404" spans="1:41" ht="14.25" x14ac:dyDescent="0.45">
      <c r="A1404" s="150">
        <v>2016</v>
      </c>
      <c r="B1404" s="5" t="s">
        <v>582</v>
      </c>
      <c r="C1404" s="5" t="s">
        <v>278</v>
      </c>
      <c r="D1404" s="5" t="s">
        <v>108</v>
      </c>
      <c r="E1404" s="5" t="s">
        <v>113</v>
      </c>
      <c r="F1404" s="5" t="s">
        <v>113</v>
      </c>
      <c r="G1404" s="5" t="s">
        <v>87</v>
      </c>
      <c r="H1404" s="5" t="s">
        <v>131</v>
      </c>
      <c r="I1404" s="150">
        <v>1591.0332276444406</v>
      </c>
      <c r="J1404" s="150">
        <v>4891.3930885375157</v>
      </c>
      <c r="K1404" s="150">
        <v>314.48244449019052</v>
      </c>
      <c r="L1404" s="150">
        <v>295.21757702862726</v>
      </c>
      <c r="M1404" s="150">
        <v>1927.1452240233068</v>
      </c>
      <c r="N1404" s="150">
        <v>1085.1923765794431</v>
      </c>
      <c r="O1404" s="150">
        <v>1183.1419549110076</v>
      </c>
      <c r="P1404" s="150">
        <v>1624.2454052132653</v>
      </c>
      <c r="Q1404" s="150">
        <v>528.82467243342512</v>
      </c>
      <c r="R1404" s="150">
        <v>908.22807846426906</v>
      </c>
      <c r="S1404" s="150">
        <v>1251.6566788146818</v>
      </c>
      <c r="T1404" s="150">
        <v>850.53391151370317</v>
      </c>
      <c r="U1404" s="150">
        <v>83.407196483924437</v>
      </c>
      <c r="V1404" s="150">
        <v>789.07597726239044</v>
      </c>
      <c r="W1404" s="150">
        <v>636.52860474573913</v>
      </c>
      <c r="X1404" s="150">
        <v>1476.0878851431364</v>
      </c>
      <c r="Y1404" s="150">
        <v>9388.7969199996514</v>
      </c>
      <c r="Z1404" s="150">
        <v>1164.5400570134459</v>
      </c>
      <c r="AA1404" s="150">
        <v>7942.6966327263735</v>
      </c>
      <c r="AB1404" s="150"/>
      <c r="AC1404" s="150">
        <v>1384.998446877798</v>
      </c>
      <c r="AD1404" s="150">
        <v>4648.1030760988015</v>
      </c>
      <c r="AE1404" s="150">
        <v>1503.5244629339011</v>
      </c>
      <c r="AF1404" s="150">
        <v>2931.148378451242</v>
      </c>
      <c r="AG1404" s="150">
        <v>8656.7350952047454</v>
      </c>
      <c r="AH1404" s="150">
        <v>2802.2904042931928</v>
      </c>
      <c r="AI1404" s="150">
        <v>696.88907588542122</v>
      </c>
      <c r="AJ1404" s="150">
        <v>4593.4821017503609</v>
      </c>
      <c r="AK1404" s="150">
        <v>544.34170336877003</v>
      </c>
      <c r="AL1404" s="150">
        <v>65693.734375</v>
      </c>
      <c r="AM1404" s="150">
        <v>49362.5390625</v>
      </c>
      <c r="AN1404" s="150">
        <v>16331.2001953125</v>
      </c>
      <c r="AO1404" s="5" t="s">
        <v>730</v>
      </c>
    </row>
    <row r="1405" spans="1:41" ht="14.25" x14ac:dyDescent="0.45">
      <c r="A1405" s="150">
        <v>2016</v>
      </c>
      <c r="B1405" s="5" t="s">
        <v>1477</v>
      </c>
      <c r="C1405" s="5" t="s">
        <v>278</v>
      </c>
      <c r="D1405" s="5" t="s">
        <v>108</v>
      </c>
      <c r="E1405" s="5" t="s">
        <v>113</v>
      </c>
      <c r="F1405" s="5" t="s">
        <v>113</v>
      </c>
      <c r="G1405" s="5" t="s">
        <v>87</v>
      </c>
      <c r="H1405" s="5" t="s">
        <v>131</v>
      </c>
      <c r="I1405" s="150">
        <v>2055.4653526963207</v>
      </c>
      <c r="J1405" s="150">
        <v>3524.5294599763733</v>
      </c>
      <c r="K1405" s="150">
        <v>270.59827664036499</v>
      </c>
      <c r="L1405" s="150">
        <v>310.99433838831317</v>
      </c>
      <c r="M1405" s="150">
        <v>1734.1088578189049</v>
      </c>
      <c r="N1405" s="150">
        <v>807.92123495896294</v>
      </c>
      <c r="O1405" s="150">
        <v>1175.3593856526284</v>
      </c>
      <c r="P1405" s="150">
        <v>1592.8399562913683</v>
      </c>
      <c r="Q1405" s="150">
        <v>791.90733774006765</v>
      </c>
      <c r="R1405" s="150">
        <v>615.1407585239424</v>
      </c>
      <c r="S1405" s="150">
        <v>990.33032341082321</v>
      </c>
      <c r="T1405" s="150">
        <v>1106.7414177520041</v>
      </c>
      <c r="U1405" s="150">
        <v>159.8134607233894</v>
      </c>
      <c r="V1405" s="150">
        <v>789.10663085717886</v>
      </c>
      <c r="W1405" s="150">
        <v>284.53215108986268</v>
      </c>
      <c r="X1405" s="150">
        <v>1702.1683005025823</v>
      </c>
      <c r="Y1405" s="150">
        <v>9523.5098997559944</v>
      </c>
      <c r="Z1405" s="150">
        <v>1834.9772706328226</v>
      </c>
      <c r="AA1405" s="150">
        <v>7787.364338758297</v>
      </c>
      <c r="AB1405" s="150">
        <v>120.63481453496844</v>
      </c>
      <c r="AC1405" s="150">
        <v>1396.7076692030291</v>
      </c>
      <c r="AD1405" s="150">
        <v>3322.7114986525453</v>
      </c>
      <c r="AE1405" s="150">
        <v>1660.1121266280061</v>
      </c>
      <c r="AF1405" s="150">
        <v>3118.6475647188136</v>
      </c>
      <c r="AG1405" s="150">
        <v>8103.5606607801737</v>
      </c>
      <c r="AH1405" s="150">
        <v>3041.019955351208</v>
      </c>
      <c r="AI1405" s="150">
        <v>633.05609095414627</v>
      </c>
      <c r="AJ1405" s="150">
        <v>4495.0705494460062</v>
      </c>
      <c r="AK1405" s="150">
        <v>529.02239768545792</v>
      </c>
      <c r="AL1405" s="150">
        <v>63477.953125</v>
      </c>
      <c r="AM1405" s="150">
        <v>48567.671875</v>
      </c>
      <c r="AN1405" s="150">
        <v>14910.283203125</v>
      </c>
      <c r="AO1405" s="5" t="s">
        <v>2075</v>
      </c>
    </row>
    <row r="1406" spans="1:41" ht="14.25" x14ac:dyDescent="0.45">
      <c r="A1406" s="150">
        <v>2016</v>
      </c>
      <c r="B1406" s="5" t="s">
        <v>1478</v>
      </c>
      <c r="C1406" s="5" t="s">
        <v>278</v>
      </c>
      <c r="D1406" s="5" t="s">
        <v>108</v>
      </c>
      <c r="E1406" s="5" t="s">
        <v>113</v>
      </c>
      <c r="F1406" s="5" t="s">
        <v>113</v>
      </c>
      <c r="G1406" s="5" t="s">
        <v>87</v>
      </c>
      <c r="H1406" s="5" t="s">
        <v>131</v>
      </c>
      <c r="I1406" s="150">
        <v>1572.3455099875046</v>
      </c>
      <c r="J1406" s="150">
        <v>3425.9312533935927</v>
      </c>
      <c r="K1406" s="150">
        <v>317.00441699891417</v>
      </c>
      <c r="L1406" s="150">
        <v>301.12741943305986</v>
      </c>
      <c r="M1406" s="150">
        <v>1516.6881485008457</v>
      </c>
      <c r="N1406" s="150">
        <v>935.06866581487338</v>
      </c>
      <c r="O1406" s="150">
        <v>1174.6578239195931</v>
      </c>
      <c r="P1406" s="150">
        <v>1956.6225715043536</v>
      </c>
      <c r="Q1406" s="150">
        <v>763.18894895205665</v>
      </c>
      <c r="R1406" s="150">
        <v>897.10421079488106</v>
      </c>
      <c r="S1406" s="150">
        <v>1033.2507153171334</v>
      </c>
      <c r="T1406" s="150">
        <v>995.6377342456318</v>
      </c>
      <c r="U1406" s="150">
        <v>159.74454313896581</v>
      </c>
      <c r="V1406" s="150">
        <v>836.33569676633067</v>
      </c>
      <c r="W1406" s="150">
        <v>252.00697317906105</v>
      </c>
      <c r="X1406" s="150">
        <v>1616.2519219254089</v>
      </c>
      <c r="Y1406" s="150">
        <v>9464.0897960793118</v>
      </c>
      <c r="Z1406" s="150">
        <v>1782.7929094911651</v>
      </c>
      <c r="AA1406" s="150">
        <v>7908.7340415967365</v>
      </c>
      <c r="AB1406" s="150">
        <v>121.68905640779944</v>
      </c>
      <c r="AC1406" s="150">
        <v>1396.1053562422082</v>
      </c>
      <c r="AD1406" s="150">
        <v>3127.7028765548403</v>
      </c>
      <c r="AE1406" s="150">
        <v>1659.3962237427197</v>
      </c>
      <c r="AF1406" s="150">
        <v>3075.6292416994511</v>
      </c>
      <c r="AG1406" s="150">
        <v>9085.8562192189438</v>
      </c>
      <c r="AH1406" s="150">
        <v>3081.1111300313696</v>
      </c>
      <c r="AI1406" s="150">
        <v>702.47773471775133</v>
      </c>
      <c r="AJ1406" s="150">
        <v>3974.7607940503144</v>
      </c>
      <c r="AK1406" s="150">
        <v>548.9725656306241</v>
      </c>
      <c r="AL1406" s="150">
        <v>63682.27734375</v>
      </c>
      <c r="AM1406" s="150">
        <v>49194.83203125</v>
      </c>
      <c r="AN1406" s="150">
        <v>14487.451171875</v>
      </c>
      <c r="AO1406" s="5" t="s">
        <v>2077</v>
      </c>
    </row>
    <row r="1407" spans="1:41" ht="14.25" x14ac:dyDescent="0.45">
      <c r="A1407" s="150">
        <v>2016</v>
      </c>
      <c r="B1407" s="5" t="s">
        <v>1478</v>
      </c>
      <c r="C1407" s="5" t="s">
        <v>278</v>
      </c>
      <c r="D1407" s="5" t="s">
        <v>108</v>
      </c>
      <c r="E1407" s="5" t="s">
        <v>113</v>
      </c>
      <c r="F1407" s="5" t="s">
        <v>113</v>
      </c>
      <c r="G1407" s="5" t="s">
        <v>88</v>
      </c>
      <c r="H1407" s="5" t="s">
        <v>131</v>
      </c>
      <c r="I1407" s="150">
        <v>1449.737317622021</v>
      </c>
      <c r="J1407" s="150">
        <v>3155.6875</v>
      </c>
      <c r="K1407" s="150">
        <v>290.27920199999988</v>
      </c>
      <c r="L1407" s="150">
        <v>278</v>
      </c>
      <c r="M1407" s="150">
        <v>1371</v>
      </c>
      <c r="N1407" s="150">
        <v>845.24900000000002</v>
      </c>
      <c r="O1407" s="150">
        <v>1078.0699072</v>
      </c>
      <c r="P1407" s="150">
        <v>1768.6757480000001</v>
      </c>
      <c r="Q1407" s="150">
        <v>689.87949173830191</v>
      </c>
      <c r="R1407" s="150">
        <v>836.36227497445179</v>
      </c>
      <c r="S1407" s="150">
        <v>934</v>
      </c>
      <c r="T1407" s="150">
        <v>913.49999999999989</v>
      </c>
      <c r="U1407" s="150">
        <v>147.28800000000001</v>
      </c>
      <c r="V1407" s="150">
        <v>756</v>
      </c>
      <c r="W1407" s="150">
        <v>227.8</v>
      </c>
      <c r="X1407" s="150">
        <v>1461</v>
      </c>
      <c r="Y1407" s="150">
        <v>8555</v>
      </c>
      <c r="Z1407" s="150">
        <v>1611.5436</v>
      </c>
      <c r="AA1407" s="150">
        <v>7313.7165650921479</v>
      </c>
      <c r="AB1407" s="150">
        <v>110</v>
      </c>
      <c r="AC1407" s="150">
        <v>1262</v>
      </c>
      <c r="AD1407" s="150">
        <v>2827.2658740000002</v>
      </c>
      <c r="AE1407" s="150">
        <v>1531.3206547406551</v>
      </c>
      <c r="AF1407" s="150">
        <v>2839.412401574803</v>
      </c>
      <c r="AG1407" s="150">
        <v>8453.7751885071721</v>
      </c>
      <c r="AH1407" s="150">
        <v>2842.2451460434149</v>
      </c>
      <c r="AI1407" s="150">
        <v>635</v>
      </c>
      <c r="AJ1407" s="150">
        <v>3655.4756248141662</v>
      </c>
      <c r="AK1407" s="150">
        <v>496.24004000000002</v>
      </c>
      <c r="AL1407" s="150">
        <v>58335.5234375</v>
      </c>
      <c r="AM1407" s="150">
        <v>45149.12109375</v>
      </c>
      <c r="AN1407" s="150">
        <v>13186.400390625</v>
      </c>
      <c r="AO1407" s="5" t="s">
        <v>2079</v>
      </c>
    </row>
    <row r="1408" spans="1:41" ht="14.25" x14ac:dyDescent="0.45">
      <c r="A1408" s="150">
        <v>2016</v>
      </c>
      <c r="B1408" s="5" t="s">
        <v>1477</v>
      </c>
      <c r="C1408" s="5" t="s">
        <v>278</v>
      </c>
      <c r="D1408" s="5" t="s">
        <v>108</v>
      </c>
      <c r="E1408" s="5" t="s">
        <v>113</v>
      </c>
      <c r="F1408" s="5" t="s">
        <v>113</v>
      </c>
      <c r="G1408" s="5" t="s">
        <v>88</v>
      </c>
      <c r="H1408" s="5" t="s">
        <v>131</v>
      </c>
      <c r="I1408" s="150">
        <v>1895.125267346154</v>
      </c>
      <c r="J1408" s="150">
        <v>3329.5</v>
      </c>
      <c r="K1408" s="150">
        <v>254.3291457286432</v>
      </c>
      <c r="L1408" s="150">
        <v>286.05799999999999</v>
      </c>
      <c r="M1408" s="150">
        <v>1606.0315000000001</v>
      </c>
      <c r="N1408" s="150">
        <v>757.98527999999999</v>
      </c>
      <c r="O1408" s="150">
        <v>1116</v>
      </c>
      <c r="P1408" s="150">
        <v>1546.6</v>
      </c>
      <c r="Q1408" s="150">
        <v>740.57415889049992</v>
      </c>
      <c r="R1408" s="150">
        <v>579.31932088869064</v>
      </c>
      <c r="S1408" s="150">
        <v>926.13492934252838</v>
      </c>
      <c r="T1408" s="150">
        <v>1071.2249999999999</v>
      </c>
      <c r="U1408" s="150">
        <v>150.23375999999999</v>
      </c>
      <c r="V1408" s="150">
        <v>742</v>
      </c>
      <c r="W1408" s="150">
        <v>262.23180000000002</v>
      </c>
      <c r="X1408" s="150">
        <v>1634.61</v>
      </c>
      <c r="Y1408" s="150">
        <v>9135.0679999999993</v>
      </c>
      <c r="Z1408" s="150">
        <v>1716.03</v>
      </c>
      <c r="AA1408" s="150">
        <v>7341.3245077163847</v>
      </c>
      <c r="AB1408" s="150">
        <v>109</v>
      </c>
      <c r="AC1408" s="150">
        <v>1354.317824</v>
      </c>
      <c r="AD1408" s="150">
        <v>3262.692317501926</v>
      </c>
      <c r="AE1408" s="150">
        <v>1530</v>
      </c>
      <c r="AF1408" s="150">
        <v>2868.5862568804209</v>
      </c>
      <c r="AG1408" s="150">
        <v>7674</v>
      </c>
      <c r="AH1408" s="150">
        <v>2949.8328817531878</v>
      </c>
      <c r="AI1408" s="150">
        <v>583.44000000000005</v>
      </c>
      <c r="AJ1408" s="150">
        <v>4353.1547095093847</v>
      </c>
      <c r="AK1408" s="150">
        <v>495.68599999999992</v>
      </c>
      <c r="AL1408" s="150">
        <v>60271.08984375</v>
      </c>
      <c r="AM1408" s="150">
        <v>45999.87890625</v>
      </c>
      <c r="AN1408" s="150">
        <v>14271.2138671875</v>
      </c>
      <c r="AO1408" s="5" t="s">
        <v>2078</v>
      </c>
    </row>
    <row r="1409" spans="1:41" ht="14.25" x14ac:dyDescent="0.45">
      <c r="A1409" s="150">
        <v>2016</v>
      </c>
      <c r="B1409" s="5" t="s">
        <v>582</v>
      </c>
      <c r="C1409" s="5" t="s">
        <v>278</v>
      </c>
      <c r="D1409" s="5" t="s">
        <v>108</v>
      </c>
      <c r="E1409" s="5" t="s">
        <v>113</v>
      </c>
      <c r="F1409" s="5" t="s">
        <v>113</v>
      </c>
      <c r="G1409" s="5" t="s">
        <v>88</v>
      </c>
      <c r="H1409" s="5" t="s">
        <v>131</v>
      </c>
      <c r="I1409" s="150">
        <v>1449.737317622021</v>
      </c>
      <c r="J1409" s="150">
        <v>4457</v>
      </c>
      <c r="K1409" s="150">
        <v>290.27920199999988</v>
      </c>
      <c r="L1409" s="150">
        <v>269</v>
      </c>
      <c r="M1409" s="150">
        <v>1756</v>
      </c>
      <c r="N1409" s="150">
        <v>988.81899999999996</v>
      </c>
      <c r="O1409" s="150">
        <v>1078.0699072</v>
      </c>
      <c r="P1409" s="150">
        <v>1480</v>
      </c>
      <c r="Q1409" s="150">
        <v>481.86099999999999</v>
      </c>
      <c r="R1409" s="150">
        <v>827.57048400000008</v>
      </c>
      <c r="S1409" s="150">
        <v>1140.5</v>
      </c>
      <c r="T1409" s="150">
        <v>775</v>
      </c>
      <c r="U1409" s="150">
        <v>76</v>
      </c>
      <c r="V1409" s="150">
        <v>719</v>
      </c>
      <c r="W1409" s="150">
        <v>580</v>
      </c>
      <c r="X1409" s="150">
        <v>1345</v>
      </c>
      <c r="Y1409" s="150">
        <v>8555</v>
      </c>
      <c r="Z1409" s="150">
        <v>1061.1199999999999</v>
      </c>
      <c r="AA1409" s="150">
        <v>7237.3244700000014</v>
      </c>
      <c r="AB1409" s="150"/>
      <c r="AC1409" s="150">
        <v>1262</v>
      </c>
      <c r="AD1409" s="150">
        <v>4235.3159999999998</v>
      </c>
      <c r="AE1409" s="150">
        <v>1370</v>
      </c>
      <c r="AF1409" s="150">
        <v>2670.8400012609181</v>
      </c>
      <c r="AG1409" s="150">
        <v>7887.950859999999</v>
      </c>
      <c r="AH1409" s="150">
        <v>2553.4256</v>
      </c>
      <c r="AI1409" s="150">
        <v>635</v>
      </c>
      <c r="AJ1409" s="150">
        <v>4185.5457856123057</v>
      </c>
      <c r="AK1409" s="150">
        <v>496</v>
      </c>
      <c r="AL1409" s="150">
        <v>59863.359375</v>
      </c>
      <c r="AM1409" s="150">
        <v>44978.76953125</v>
      </c>
      <c r="AN1409" s="150">
        <v>14884.5908203125</v>
      </c>
      <c r="AO1409" s="5" t="s">
        <v>732</v>
      </c>
    </row>
    <row r="1410" spans="1:41" ht="14.25" x14ac:dyDescent="0.45">
      <c r="A1410" s="150">
        <v>2016</v>
      </c>
      <c r="B1410" s="5" t="s">
        <v>1476</v>
      </c>
      <c r="C1410" s="5" t="s">
        <v>278</v>
      </c>
      <c r="D1410" s="5" t="s">
        <v>108</v>
      </c>
      <c r="E1410" s="5" t="s">
        <v>113</v>
      </c>
      <c r="F1410" s="5" t="s">
        <v>113</v>
      </c>
      <c r="G1410" s="5" t="s">
        <v>88</v>
      </c>
      <c r="H1410" s="5" t="s">
        <v>131</v>
      </c>
      <c r="I1410" s="150">
        <v>1516.1229226462681</v>
      </c>
      <c r="J1410" s="150">
        <v>4244.0259531249994</v>
      </c>
      <c r="K1410" s="150">
        <v>266</v>
      </c>
      <c r="L1410" s="150">
        <v>281.22012000000001</v>
      </c>
      <c r="M1410" s="150">
        <v>1405.5631461799201</v>
      </c>
      <c r="N1410" s="150">
        <v>718.2</v>
      </c>
      <c r="O1410" s="150">
        <v>1034.8918906250001</v>
      </c>
      <c r="P1410" s="150">
        <v>1546.6</v>
      </c>
      <c r="Q1410" s="150">
        <v>606.83601540000006</v>
      </c>
      <c r="R1410" s="150">
        <v>729.91563409304149</v>
      </c>
      <c r="S1410" s="150">
        <v>844.70249999999999</v>
      </c>
      <c r="T1410" s="150">
        <v>1033.8150000000001</v>
      </c>
      <c r="U1410" s="150">
        <v>127</v>
      </c>
      <c r="V1410" s="150">
        <v>736</v>
      </c>
      <c r="W1410" s="150">
        <v>269.88881759999998</v>
      </c>
      <c r="X1410" s="150">
        <v>1396.3620174328919</v>
      </c>
      <c r="Y1410" s="150">
        <v>9197</v>
      </c>
      <c r="Z1410" s="150">
        <v>1353.1728000000001</v>
      </c>
      <c r="AA1410" s="150">
        <v>7405.0628356200004</v>
      </c>
      <c r="AB1410" s="150">
        <v>87</v>
      </c>
      <c r="AC1410" s="150">
        <v>1386.8612266508151</v>
      </c>
      <c r="AD1410" s="150">
        <v>2681.7751831999999</v>
      </c>
      <c r="AE1410" s="150">
        <v>1262.3274161735701</v>
      </c>
      <c r="AF1410" s="150">
        <v>3401.3390191897652</v>
      </c>
      <c r="AG1410" s="150">
        <v>7306.5172371608824</v>
      </c>
      <c r="AH1410" s="150">
        <v>2777.5816249999989</v>
      </c>
      <c r="AI1410" s="150">
        <v>595.10880000000009</v>
      </c>
      <c r="AJ1410" s="150">
        <v>4355.9178184120437</v>
      </c>
      <c r="AK1410" s="150">
        <v>486</v>
      </c>
      <c r="AL1410" s="150">
        <v>59052.8046875</v>
      </c>
      <c r="AM1410" s="150">
        <v>46174.1171875</v>
      </c>
      <c r="AN1410" s="150">
        <v>12878.6884765625</v>
      </c>
      <c r="AO1410" s="5" t="s">
        <v>2080</v>
      </c>
    </row>
    <row r="1411" spans="1:41" ht="14.25" x14ac:dyDescent="0.45">
      <c r="A1411" s="150">
        <v>2016</v>
      </c>
      <c r="B1411" s="5" t="s">
        <v>1477</v>
      </c>
      <c r="C1411" s="5" t="s">
        <v>278</v>
      </c>
      <c r="D1411" s="5" t="s">
        <v>108</v>
      </c>
      <c r="E1411" s="5" t="s">
        <v>114</v>
      </c>
      <c r="F1411" s="5" t="s">
        <v>114</v>
      </c>
      <c r="G1411" s="5" t="s">
        <v>87</v>
      </c>
      <c r="H1411" s="5" t="s">
        <v>131</v>
      </c>
      <c r="I1411" s="150">
        <v>4674.6236691931572</v>
      </c>
      <c r="J1411" s="150">
        <v>5305.5438022946764</v>
      </c>
      <c r="K1411" s="150">
        <v>787.59439988966756</v>
      </c>
      <c r="L1411" s="150">
        <v>178.96008725049904</v>
      </c>
      <c r="M1411" s="150">
        <v>1944.4826934708769</v>
      </c>
      <c r="N1411" s="150">
        <v>2880.8479104084668</v>
      </c>
      <c r="O1411" s="150">
        <v>3705.3702666337094</v>
      </c>
      <c r="P1411" s="150">
        <v>2025.3367944861675</v>
      </c>
      <c r="Q1411" s="150">
        <v>987.21334463478763</v>
      </c>
      <c r="R1411" s="150">
        <v>2747.3693617204863</v>
      </c>
      <c r="S1411" s="150">
        <v>2823.2756558732499</v>
      </c>
      <c r="T1411" s="150">
        <v>2988.2018279304111</v>
      </c>
      <c r="U1411" s="150">
        <v>276.68535443800101</v>
      </c>
      <c r="V1411" s="150">
        <v>2943.9321712203309</v>
      </c>
      <c r="W1411" s="150">
        <v>2222.3035646034914</v>
      </c>
      <c r="X1411" s="150">
        <v>3072.0133139349318</v>
      </c>
      <c r="Y1411" s="150">
        <v>17641.458198966946</v>
      </c>
      <c r="Z1411" s="150">
        <v>2241.1513709478081</v>
      </c>
      <c r="AA1411" s="150">
        <v>13202.815971618433</v>
      </c>
      <c r="AB1411" s="150">
        <v>867.68527151757121</v>
      </c>
      <c r="AC1411" s="150">
        <v>2671.6737824533379</v>
      </c>
      <c r="AD1411" s="150">
        <v>1828.3368221263106</v>
      </c>
      <c r="AE1411" s="150">
        <v>4487.4180618592163</v>
      </c>
      <c r="AF1411" s="150">
        <v>7849.0101346972124</v>
      </c>
      <c r="AG1411" s="150">
        <v>47963.959562536351</v>
      </c>
      <c r="AH1411" s="150">
        <v>6515.6995799700171</v>
      </c>
      <c r="AI1411" s="150">
        <v>1239.5503878822446</v>
      </c>
      <c r="AJ1411" s="150">
        <v>5235.1964337642439</v>
      </c>
      <c r="AK1411" s="150">
        <v>2462.2738792489872</v>
      </c>
      <c r="AL1411" s="150">
        <v>153769.984375</v>
      </c>
      <c r="AM1411" s="150">
        <v>123313.1953125</v>
      </c>
      <c r="AN1411" s="150">
        <v>30456.787109375</v>
      </c>
      <c r="AO1411" s="5" t="s">
        <v>2083</v>
      </c>
    </row>
    <row r="1412" spans="1:41" ht="14.25" x14ac:dyDescent="0.45">
      <c r="A1412" s="150">
        <v>2016</v>
      </c>
      <c r="B1412" s="5" t="s">
        <v>582</v>
      </c>
      <c r="C1412" s="5" t="s">
        <v>278</v>
      </c>
      <c r="D1412" s="5" t="s">
        <v>108</v>
      </c>
      <c r="E1412" s="5" t="s">
        <v>114</v>
      </c>
      <c r="F1412" s="5" t="s">
        <v>114</v>
      </c>
      <c r="G1412" s="5" t="s">
        <v>87</v>
      </c>
      <c r="H1412" s="5" t="s">
        <v>131</v>
      </c>
      <c r="I1412" s="150">
        <v>4995.7498242071424</v>
      </c>
      <c r="J1412" s="150">
        <v>4107.8044268332787</v>
      </c>
      <c r="K1412" s="150">
        <v>205.22560187491933</v>
      </c>
      <c r="L1412" s="150">
        <v>274.36577790764619</v>
      </c>
      <c r="M1412" s="150">
        <v>1911.7831219554307</v>
      </c>
      <c r="N1412" s="150">
        <v>3808.882911802898</v>
      </c>
      <c r="O1412" s="150">
        <v>1419.5821965016999</v>
      </c>
      <c r="P1412" s="150">
        <v>1939.2173182512431</v>
      </c>
      <c r="Q1412" s="150">
        <v>1041.863435469156</v>
      </c>
      <c r="R1412" s="150">
        <v>2510.9955994107777</v>
      </c>
      <c r="S1412" s="150">
        <v>3714.9126328695293</v>
      </c>
      <c r="T1412" s="150">
        <v>2579.0383123318738</v>
      </c>
      <c r="U1412" s="150">
        <v>329.23893348917539</v>
      </c>
      <c r="V1412" s="150">
        <v>2175.171887251819</v>
      </c>
      <c r="W1412" s="150">
        <v>2123.5911210051813</v>
      </c>
      <c r="X1412" s="150">
        <v>3165.0836139426065</v>
      </c>
      <c r="Y1412" s="150">
        <v>19009.158556553357</v>
      </c>
      <c r="Z1412" s="150">
        <v>793.8904863449884</v>
      </c>
      <c r="AA1412" s="150">
        <v>11674.150108893456</v>
      </c>
      <c r="AB1412" s="150"/>
      <c r="AC1412" s="150">
        <v>3417.5001296176406</v>
      </c>
      <c r="AD1412" s="150">
        <v>1676.9236345715335</v>
      </c>
      <c r="AE1412" s="150">
        <v>4493.0139790156136</v>
      </c>
      <c r="AF1412" s="150">
        <v>6911.528787402759</v>
      </c>
      <c r="AG1412" s="150">
        <v>52553.49834355474</v>
      </c>
      <c r="AH1412" s="150">
        <v>5133.7679813605937</v>
      </c>
      <c r="AI1412" s="150">
        <v>1273.0572094914783</v>
      </c>
      <c r="AJ1412" s="150">
        <v>4767.749888462029</v>
      </c>
      <c r="AK1412" s="150">
        <v>2695.3694021647161</v>
      </c>
      <c r="AL1412" s="150">
        <v>150702.125</v>
      </c>
      <c r="AM1412" s="150">
        <v>124803.78125</v>
      </c>
      <c r="AN1412" s="150">
        <v>25898.333984375</v>
      </c>
      <c r="AO1412" s="5" t="s">
        <v>735</v>
      </c>
    </row>
    <row r="1413" spans="1:41" ht="14.25" x14ac:dyDescent="0.45">
      <c r="A1413" s="150">
        <v>2016</v>
      </c>
      <c r="B1413" s="5" t="s">
        <v>1478</v>
      </c>
      <c r="C1413" s="5" t="s">
        <v>278</v>
      </c>
      <c r="D1413" s="5" t="s">
        <v>108</v>
      </c>
      <c r="E1413" s="5" t="s">
        <v>114</v>
      </c>
      <c r="F1413" s="5" t="s">
        <v>114</v>
      </c>
      <c r="G1413" s="5" t="s">
        <v>87</v>
      </c>
      <c r="H1413" s="5" t="s">
        <v>131</v>
      </c>
      <c r="I1413" s="150">
        <v>3096.433353503915</v>
      </c>
      <c r="J1413" s="150">
        <v>4317.3612217239861</v>
      </c>
      <c r="K1413" s="150">
        <v>206.87139589325906</v>
      </c>
      <c r="L1413" s="150">
        <v>414.86259583763285</v>
      </c>
      <c r="M1413" s="150">
        <v>1992.3817326404253</v>
      </c>
      <c r="N1413" s="150">
        <v>3927.7167419010234</v>
      </c>
      <c r="O1413" s="150">
        <v>1420.4499736822472</v>
      </c>
      <c r="P1413" s="150">
        <v>2237.9723737543477</v>
      </c>
      <c r="Q1413" s="150">
        <v>1195.2642062260302</v>
      </c>
      <c r="R1413" s="150">
        <v>2578.7017316961865</v>
      </c>
      <c r="S1413" s="150">
        <v>3452.6504095340188</v>
      </c>
      <c r="T1413" s="150">
        <v>2129.5584871364904</v>
      </c>
      <c r="U1413" s="150">
        <v>284.8630184091669</v>
      </c>
      <c r="V1413" s="150">
        <v>2672.7341843749405</v>
      </c>
      <c r="W1413" s="150">
        <v>2140.6211286281082</v>
      </c>
      <c r="X1413" s="150">
        <v>2915.7582926628074</v>
      </c>
      <c r="Y1413" s="150">
        <v>19161.601327631764</v>
      </c>
      <c r="Z1413" s="150">
        <v>672.76696661586311</v>
      </c>
      <c r="AA1413" s="150">
        <v>11279.751038547069</v>
      </c>
      <c r="AB1413" s="150">
        <v>867.31109294286148</v>
      </c>
      <c r="AC1413" s="150">
        <v>3444.906560489886</v>
      </c>
      <c r="AD1413" s="150">
        <v>1768.4019616803789</v>
      </c>
      <c r="AE1413" s="150">
        <v>3740.7160587995891</v>
      </c>
      <c r="AF1413" s="150">
        <v>7225.8196205482145</v>
      </c>
      <c r="AG1413" s="150">
        <v>46523.962545530609</v>
      </c>
      <c r="AH1413" s="150">
        <v>4266.1900811727201</v>
      </c>
      <c r="AI1413" s="150">
        <v>1283.2664130277033</v>
      </c>
      <c r="AJ1413" s="150">
        <v>4734.1093769027566</v>
      </c>
      <c r="AK1413" s="150">
        <v>2716.567688757179</v>
      </c>
      <c r="AL1413" s="150">
        <v>142669.5625</v>
      </c>
      <c r="AM1413" s="150">
        <v>117509.5390625</v>
      </c>
      <c r="AN1413" s="150">
        <v>25160.02734375</v>
      </c>
      <c r="AO1413" s="5" t="s">
        <v>2082</v>
      </c>
    </row>
    <row r="1414" spans="1:41" ht="14.25" x14ac:dyDescent="0.45">
      <c r="A1414" s="150">
        <v>2016</v>
      </c>
      <c r="B1414" s="5" t="s">
        <v>1476</v>
      </c>
      <c r="C1414" s="5" t="s">
        <v>278</v>
      </c>
      <c r="D1414" s="5" t="s">
        <v>108</v>
      </c>
      <c r="E1414" s="5" t="s">
        <v>114</v>
      </c>
      <c r="F1414" s="5" t="s">
        <v>114</v>
      </c>
      <c r="G1414" s="5" t="s">
        <v>87</v>
      </c>
      <c r="H1414" s="5" t="s">
        <v>131</v>
      </c>
      <c r="I1414" s="150">
        <v>6653.3510607592571</v>
      </c>
      <c r="J1414" s="150">
        <v>628.80677420693405</v>
      </c>
      <c r="K1414" s="150">
        <v>0</v>
      </c>
      <c r="L1414" s="150">
        <v>181.56795605225219</v>
      </c>
      <c r="M1414" s="150">
        <v>2409.8020267857451</v>
      </c>
      <c r="N1414" s="150">
        <v>3930.0423387933379</v>
      </c>
      <c r="O1414" s="150">
        <v>2206.4380559225451</v>
      </c>
      <c r="P1414" s="150">
        <v>2071.6937471639167</v>
      </c>
      <c r="Q1414" s="150">
        <v>1312.5403487876818</v>
      </c>
      <c r="R1414" s="150">
        <v>2503.9954448767348</v>
      </c>
      <c r="S1414" s="150">
        <v>2096.3968704363319</v>
      </c>
      <c r="T1414" s="150">
        <v>2897.0026383105173</v>
      </c>
      <c r="U1414" s="150">
        <v>269.02073137952397</v>
      </c>
      <c r="V1414" s="150">
        <v>3273.1638335950229</v>
      </c>
      <c r="W1414" s="150">
        <v>1240.7705098190395</v>
      </c>
      <c r="X1414" s="150">
        <v>5193.0524978312205</v>
      </c>
      <c r="Y1414" s="150">
        <v>18330.840337371781</v>
      </c>
      <c r="Z1414" s="150">
        <v>1504.9381222321313</v>
      </c>
      <c r="AA1414" s="150">
        <v>16690.201032008106</v>
      </c>
      <c r="AB1414" s="150">
        <v>880.3294838897076</v>
      </c>
      <c r="AC1414" s="150">
        <v>3141.2198888564662</v>
      </c>
      <c r="AD1414" s="150">
        <v>2244.236831412406</v>
      </c>
      <c r="AE1414" s="150">
        <v>3836.4461716178889</v>
      </c>
      <c r="AF1414" s="150">
        <v>8881.7313831652991</v>
      </c>
      <c r="AG1414" s="150">
        <v>47722.834745519125</v>
      </c>
      <c r="AH1414" s="150">
        <v>7722.5794098577389</v>
      </c>
      <c r="AI1414" s="150">
        <v>1257.6135484138681</v>
      </c>
      <c r="AJ1414" s="150">
        <v>4845.5208427521347</v>
      </c>
      <c r="AK1414" s="150">
        <v>1815.679560522522</v>
      </c>
      <c r="AL1414" s="150">
        <v>155741.796875</v>
      </c>
      <c r="AM1414" s="150">
        <v>125777.9140625</v>
      </c>
      <c r="AN1414" s="150">
        <v>29963.90234375</v>
      </c>
      <c r="AO1414" s="5" t="s">
        <v>2081</v>
      </c>
    </row>
    <row r="1415" spans="1:41" ht="14.25" x14ac:dyDescent="0.45">
      <c r="A1415" s="150">
        <v>2016</v>
      </c>
      <c r="B1415" s="5" t="s">
        <v>1476</v>
      </c>
      <c r="C1415" s="5" t="s">
        <v>278</v>
      </c>
      <c r="D1415" s="5" t="s">
        <v>108</v>
      </c>
      <c r="E1415" s="5" t="s">
        <v>114</v>
      </c>
      <c r="F1415" s="5" t="s">
        <v>114</v>
      </c>
      <c r="G1415" s="5" t="s">
        <v>88</v>
      </c>
      <c r="H1415" s="5" t="s">
        <v>131</v>
      </c>
      <c r="I1415" s="150">
        <v>6172.2004458436841</v>
      </c>
      <c r="J1415" s="150">
        <v>585</v>
      </c>
      <c r="K1415" s="150"/>
      <c r="L1415" s="150">
        <v>171.59733360000001</v>
      </c>
      <c r="M1415" s="150">
        <v>2253.4165499999999</v>
      </c>
      <c r="N1415" s="150">
        <v>3724</v>
      </c>
      <c r="O1415" s="150">
        <v>2116.0900781249989</v>
      </c>
      <c r="P1415" s="150">
        <v>2023</v>
      </c>
      <c r="Q1415" s="150">
        <v>1112.6179999999999</v>
      </c>
      <c r="R1415" s="150">
        <v>2328.5598984058388</v>
      </c>
      <c r="S1415" s="150">
        <v>1961.516875</v>
      </c>
      <c r="T1415" s="150">
        <v>2778.3778124999999</v>
      </c>
      <c r="U1415" s="150">
        <v>228</v>
      </c>
      <c r="V1415" s="150">
        <v>3063</v>
      </c>
      <c r="W1415" s="150">
        <v>1145.1335999999999</v>
      </c>
      <c r="X1415" s="150">
        <v>5053.6504843074308</v>
      </c>
      <c r="Y1415" s="150">
        <v>17128</v>
      </c>
      <c r="Z1415" s="150">
        <v>1433.4093987839999</v>
      </c>
      <c r="AA1415" s="150">
        <v>15876.757906339941</v>
      </c>
      <c r="AB1415" s="150">
        <v>784</v>
      </c>
      <c r="AC1415" s="150">
        <v>3008.1884677967641</v>
      </c>
      <c r="AD1415" s="150">
        <v>2083.4059661146011</v>
      </c>
      <c r="AE1415" s="150">
        <v>3594.1044395296358</v>
      </c>
      <c r="AF1415" s="150">
        <v>8394</v>
      </c>
      <c r="AG1415" s="150">
        <v>44837.583916693817</v>
      </c>
      <c r="AH1415" s="150">
        <v>7288.4523918062914</v>
      </c>
      <c r="AI1415" s="150">
        <v>1165.248</v>
      </c>
      <c r="AJ1415" s="150">
        <v>4613.1888246570261</v>
      </c>
      <c r="AK1415" s="150">
        <v>1716</v>
      </c>
      <c r="AL1415" s="150">
        <v>146638.5</v>
      </c>
      <c r="AM1415" s="150">
        <v>118293.2109375</v>
      </c>
      <c r="AN1415" s="150">
        <v>28345.29296875</v>
      </c>
      <c r="AO1415" s="5" t="s">
        <v>2086</v>
      </c>
    </row>
    <row r="1416" spans="1:41" ht="14.25" x14ac:dyDescent="0.45">
      <c r="A1416" s="150">
        <v>2016</v>
      </c>
      <c r="B1416" s="5" t="s">
        <v>1478</v>
      </c>
      <c r="C1416" s="5" t="s">
        <v>278</v>
      </c>
      <c r="D1416" s="5" t="s">
        <v>108</v>
      </c>
      <c r="E1416" s="5" t="s">
        <v>114</v>
      </c>
      <c r="F1416" s="5" t="s">
        <v>114</v>
      </c>
      <c r="G1416" s="5" t="s">
        <v>88</v>
      </c>
      <c r="H1416" s="5" t="s">
        <v>131</v>
      </c>
      <c r="I1416" s="150">
        <v>2868</v>
      </c>
      <c r="J1416" s="150">
        <v>3949.934804627113</v>
      </c>
      <c r="K1416" s="150">
        <v>189.43100000000001</v>
      </c>
      <c r="L1416" s="150">
        <v>383</v>
      </c>
      <c r="M1416" s="150">
        <v>1801</v>
      </c>
      <c r="N1416" s="150">
        <v>3550.433</v>
      </c>
      <c r="O1416" s="150">
        <v>1303.651446512381</v>
      </c>
      <c r="P1416" s="150">
        <v>2023</v>
      </c>
      <c r="Q1416" s="150">
        <v>1080.451</v>
      </c>
      <c r="R1416" s="150">
        <v>2404.1006840119571</v>
      </c>
      <c r="S1416" s="150">
        <v>3121</v>
      </c>
      <c r="T1416" s="150">
        <v>1953.875</v>
      </c>
      <c r="U1416" s="150">
        <v>262.64999999999998</v>
      </c>
      <c r="V1416" s="150">
        <v>2416</v>
      </c>
      <c r="W1416" s="150">
        <v>1935</v>
      </c>
      <c r="X1416" s="150">
        <v>2635.68</v>
      </c>
      <c r="Y1416" s="150">
        <v>17321</v>
      </c>
      <c r="Z1416" s="150">
        <v>608.14315199999999</v>
      </c>
      <c r="AA1416" s="150">
        <v>10431.113448351751</v>
      </c>
      <c r="AB1416" s="150">
        <v>784</v>
      </c>
      <c r="AC1416" s="150">
        <v>3114</v>
      </c>
      <c r="AD1416" s="150">
        <v>1598.5350000000001</v>
      </c>
      <c r="AE1416" s="150">
        <v>3452</v>
      </c>
      <c r="AF1416" s="150">
        <v>6670.8566702241196</v>
      </c>
      <c r="AG1416" s="150">
        <v>43287.403052505433</v>
      </c>
      <c r="AH1416" s="150">
        <v>3933.521560915809</v>
      </c>
      <c r="AI1416" s="150">
        <v>1160</v>
      </c>
      <c r="AJ1416" s="150">
        <v>4353.8271431015692</v>
      </c>
      <c r="AK1416" s="150">
        <v>2455.623</v>
      </c>
      <c r="AL1416" s="150">
        <v>131047.2421875</v>
      </c>
      <c r="AM1416" s="150">
        <v>108175.9140625</v>
      </c>
      <c r="AN1416" s="150">
        <v>22871.31640625</v>
      </c>
      <c r="AO1416" s="5" t="s">
        <v>2084</v>
      </c>
    </row>
    <row r="1417" spans="1:41" ht="14.25" x14ac:dyDescent="0.45">
      <c r="A1417" s="150">
        <v>2016</v>
      </c>
      <c r="B1417" s="5" t="s">
        <v>1477</v>
      </c>
      <c r="C1417" s="5" t="s">
        <v>278</v>
      </c>
      <c r="D1417" s="5" t="s">
        <v>108</v>
      </c>
      <c r="E1417" s="5" t="s">
        <v>114</v>
      </c>
      <c r="F1417" s="5" t="s">
        <v>114</v>
      </c>
      <c r="G1417" s="5" t="s">
        <v>88</v>
      </c>
      <c r="H1417" s="5" t="s">
        <v>131</v>
      </c>
      <c r="I1417" s="150">
        <v>4309.9716661247894</v>
      </c>
      <c r="J1417" s="150">
        <v>4956.5367736285734</v>
      </c>
      <c r="K1417" s="150">
        <v>740.24200520249246</v>
      </c>
      <c r="L1417" s="150">
        <v>164.916</v>
      </c>
      <c r="M1417" s="150">
        <v>1800.8676</v>
      </c>
      <c r="N1417" s="150">
        <v>2702.7886079999998</v>
      </c>
      <c r="O1417" s="150">
        <v>3517</v>
      </c>
      <c r="P1417" s="150">
        <v>2023</v>
      </c>
      <c r="Q1417" s="150">
        <v>921.65899999999999</v>
      </c>
      <c r="R1417" s="150">
        <v>2587.382043552816</v>
      </c>
      <c r="S1417" s="150">
        <v>2602</v>
      </c>
      <c r="T1417" s="150">
        <v>2700.8748000000001</v>
      </c>
      <c r="U1417" s="150">
        <v>260.10000000000002</v>
      </c>
      <c r="V1417" s="150">
        <v>2767</v>
      </c>
      <c r="W1417" s="150">
        <v>2048.1293999999998</v>
      </c>
      <c r="X1417" s="150">
        <v>2944.77</v>
      </c>
      <c r="Y1417" s="150">
        <v>16255</v>
      </c>
      <c r="Z1417" s="150">
        <v>2070</v>
      </c>
      <c r="AA1417" s="150">
        <v>12446.593256322039</v>
      </c>
      <c r="AB1417" s="150">
        <v>784</v>
      </c>
      <c r="AC1417" s="150">
        <v>2590.588928000001</v>
      </c>
      <c r="AD1417" s="150">
        <v>1706.9290000000001</v>
      </c>
      <c r="AE1417" s="150">
        <v>4135.7144041771471</v>
      </c>
      <c r="AF1417" s="150">
        <v>7219.6559999999999</v>
      </c>
      <c r="AG1417" s="150">
        <v>45755</v>
      </c>
      <c r="AH1417" s="150">
        <v>6301.4188643431717</v>
      </c>
      <c r="AI1417" s="150">
        <v>1142.4000000000001</v>
      </c>
      <c r="AJ1417" s="150">
        <v>5069.913755559689</v>
      </c>
      <c r="AK1417" s="150">
        <v>2285.9106999999999</v>
      </c>
      <c r="AL1417" s="150">
        <v>144810.34375</v>
      </c>
      <c r="AM1417" s="150">
        <v>116235.8203125</v>
      </c>
      <c r="AN1417" s="150">
        <v>28574.541015625</v>
      </c>
      <c r="AO1417" s="5" t="s">
        <v>2085</v>
      </c>
    </row>
    <row r="1418" spans="1:41" ht="14.25" x14ac:dyDescent="0.45">
      <c r="A1418" s="150">
        <v>2016</v>
      </c>
      <c r="B1418" s="5" t="s">
        <v>582</v>
      </c>
      <c r="C1418" s="5" t="s">
        <v>278</v>
      </c>
      <c r="D1418" s="5" t="s">
        <v>108</v>
      </c>
      <c r="E1418" s="5" t="s">
        <v>114</v>
      </c>
      <c r="F1418" s="5" t="s">
        <v>114</v>
      </c>
      <c r="G1418" s="5" t="s">
        <v>88</v>
      </c>
      <c r="H1418" s="5" t="s">
        <v>131</v>
      </c>
      <c r="I1418" s="150">
        <v>4552.0890599999993</v>
      </c>
      <c r="J1418" s="150">
        <v>3743</v>
      </c>
      <c r="K1418" s="150">
        <v>189.43100000000001</v>
      </c>
      <c r="L1418" s="150">
        <v>250</v>
      </c>
      <c r="M1418" s="150">
        <v>1742</v>
      </c>
      <c r="N1418" s="150">
        <v>3470.625</v>
      </c>
      <c r="O1418" s="150">
        <v>1293.5124483523809</v>
      </c>
      <c r="P1418" s="150">
        <v>1874</v>
      </c>
      <c r="Q1418" s="150">
        <v>949.33799999999997</v>
      </c>
      <c r="R1418" s="150">
        <v>2288</v>
      </c>
      <c r="S1418" s="150">
        <v>3385</v>
      </c>
      <c r="T1418" s="150">
        <v>2350</v>
      </c>
      <c r="U1418" s="150">
        <v>300</v>
      </c>
      <c r="V1418" s="150">
        <v>1982</v>
      </c>
      <c r="W1418" s="150">
        <v>1935</v>
      </c>
      <c r="X1418" s="150">
        <v>2884</v>
      </c>
      <c r="Y1418" s="150">
        <v>17321</v>
      </c>
      <c r="Z1418" s="150">
        <v>723.38694388137083</v>
      </c>
      <c r="AA1418" s="150">
        <v>10637.396360000001</v>
      </c>
      <c r="AB1418" s="150"/>
      <c r="AC1418" s="150">
        <v>3114</v>
      </c>
      <c r="AD1418" s="150">
        <v>1528</v>
      </c>
      <c r="AE1418" s="150">
        <v>4094</v>
      </c>
      <c r="AF1418" s="150">
        <v>6297.7322100000001</v>
      </c>
      <c r="AG1418" s="150">
        <v>47886.346052644993</v>
      </c>
      <c r="AH1418" s="150">
        <v>4677.8501499999966</v>
      </c>
      <c r="AI1418" s="150">
        <v>1160</v>
      </c>
      <c r="AJ1418" s="150">
        <v>4344.3372610294109</v>
      </c>
      <c r="AK1418" s="150">
        <v>2456</v>
      </c>
      <c r="AL1418" s="150">
        <v>137428.046875</v>
      </c>
      <c r="AM1418" s="150">
        <v>113827.2421875</v>
      </c>
      <c r="AN1418" s="150">
        <v>23600.79296875</v>
      </c>
      <c r="AO1418" s="5" t="s">
        <v>737</v>
      </c>
    </row>
    <row r="1419" spans="1:41" ht="14.25" x14ac:dyDescent="0.45">
      <c r="A1419" s="150">
        <v>2016</v>
      </c>
      <c r="B1419" s="5" t="s">
        <v>1478</v>
      </c>
      <c r="C1419" s="5" t="s">
        <v>278</v>
      </c>
      <c r="D1419" s="5" t="s">
        <v>108</v>
      </c>
      <c r="E1419" s="5" t="s">
        <v>115</v>
      </c>
      <c r="F1419" s="5" t="s">
        <v>116</v>
      </c>
      <c r="G1419" s="5" t="s">
        <v>87</v>
      </c>
      <c r="H1419" s="5" t="s">
        <v>131</v>
      </c>
      <c r="I1419" s="150">
        <v>14832.941552138926</v>
      </c>
      <c r="J1419" s="150">
        <v>22176.391332159772</v>
      </c>
      <c r="K1419" s="150">
        <v>3119.0104347656684</v>
      </c>
      <c r="L1419" s="150">
        <v>3947.1522173167996</v>
      </c>
      <c r="M1419" s="150">
        <v>11866.895528058769</v>
      </c>
      <c r="N1419" s="150">
        <v>11306.862577715392</v>
      </c>
      <c r="O1419" s="150">
        <v>11305.143611801175</v>
      </c>
      <c r="P1419" s="150">
        <v>8531.7446729486546</v>
      </c>
      <c r="Q1419" s="150">
        <v>6295.7967208395776</v>
      </c>
      <c r="R1419" s="150">
        <v>9073.3740092970529</v>
      </c>
      <c r="S1419" s="150">
        <v>12437.134144626767</v>
      </c>
      <c r="T1419" s="150">
        <v>12899.03997922674</v>
      </c>
      <c r="U1419" s="150">
        <v>2287.2119255301445</v>
      </c>
      <c r="V1419" s="150">
        <v>11572.629264381727</v>
      </c>
      <c r="W1419" s="150">
        <v>5280.530663194083</v>
      </c>
      <c r="X1419" s="150">
        <v>17013.900108449023</v>
      </c>
      <c r="Y1419" s="150">
        <v>67084.964269321514</v>
      </c>
      <c r="Z1419" s="150">
        <v>6700.1885778744363</v>
      </c>
      <c r="AA1419" s="150">
        <v>78787.924455853718</v>
      </c>
      <c r="AB1419" s="150">
        <v>2460.3314677358721</v>
      </c>
      <c r="AC1419" s="150">
        <v>11481.095862415928</v>
      </c>
      <c r="AD1419" s="150">
        <v>15129.2542032603</v>
      </c>
      <c r="AE1419" s="150">
        <v>14287.933575033774</v>
      </c>
      <c r="AF1419" s="150">
        <v>39418.44575751252</v>
      </c>
      <c r="AG1419" s="150">
        <v>114641.83922089673</v>
      </c>
      <c r="AH1419" s="150">
        <v>22037.972716169395</v>
      </c>
      <c r="AI1419" s="150">
        <v>5662.9661795593211</v>
      </c>
      <c r="AJ1419" s="150">
        <v>33598.093169412117</v>
      </c>
      <c r="AK1419" s="150">
        <v>10120.441672670349</v>
      </c>
      <c r="AL1419" s="150">
        <v>585357.1875</v>
      </c>
      <c r="AM1419" s="150">
        <v>456024.59375</v>
      </c>
      <c r="AN1419" s="150">
        <v>129332.6328125</v>
      </c>
      <c r="AO1419" s="5" t="s">
        <v>2087</v>
      </c>
    </row>
    <row r="1420" spans="1:41" ht="14.25" x14ac:dyDescent="0.45">
      <c r="A1420" s="150">
        <v>2016</v>
      </c>
      <c r="B1420" s="5" t="s">
        <v>1477</v>
      </c>
      <c r="C1420" s="5" t="s">
        <v>278</v>
      </c>
      <c r="D1420" s="5" t="s">
        <v>108</v>
      </c>
      <c r="E1420" s="5" t="s">
        <v>115</v>
      </c>
      <c r="F1420" s="5" t="s">
        <v>116</v>
      </c>
      <c r="G1420" s="5" t="s">
        <v>87</v>
      </c>
      <c r="H1420" s="5" t="s">
        <v>131</v>
      </c>
      <c r="I1420" s="150">
        <v>16581.279698932878</v>
      </c>
      <c r="J1420" s="150">
        <v>23699.602513804395</v>
      </c>
      <c r="K1420" s="150">
        <v>3000.5505410858837</v>
      </c>
      <c r="L1420" s="150">
        <v>3148.6793335044517</v>
      </c>
      <c r="M1420" s="150">
        <v>11069.410739037665</v>
      </c>
      <c r="N1420" s="150">
        <v>10054.745780276957</v>
      </c>
      <c r="O1420" s="150">
        <v>11896.363499416291</v>
      </c>
      <c r="P1420" s="150">
        <v>7297.2065716687466</v>
      </c>
      <c r="Q1420" s="150">
        <v>5133.0342769748595</v>
      </c>
      <c r="R1420" s="150">
        <v>8770.8253890034466</v>
      </c>
      <c r="S1420" s="150">
        <v>10334.474514886431</v>
      </c>
      <c r="T1420" s="150">
        <v>13170.222871248849</v>
      </c>
      <c r="U1420" s="150">
        <v>2597.5329092601905</v>
      </c>
      <c r="V1420" s="150">
        <v>10788.515340246535</v>
      </c>
      <c r="W1420" s="150">
        <v>5088.570156833076</v>
      </c>
      <c r="X1420" s="150">
        <v>17744.062798948635</v>
      </c>
      <c r="Y1420" s="150">
        <v>67925.147773111501</v>
      </c>
      <c r="Z1420" s="150">
        <v>7894.3865328250449</v>
      </c>
      <c r="AA1420" s="150">
        <v>73599.581017704593</v>
      </c>
      <c r="AB1420" s="150">
        <v>2470.2468444224733</v>
      </c>
      <c r="AC1420" s="150">
        <v>11369.554584566338</v>
      </c>
      <c r="AD1420" s="150">
        <v>14835.792253149937</v>
      </c>
      <c r="AE1420" s="150">
        <v>14324.220754710301</v>
      </c>
      <c r="AF1420" s="150">
        <v>39629.623079227014</v>
      </c>
      <c r="AG1420" s="150">
        <v>125493.40935889973</v>
      </c>
      <c r="AH1420" s="150">
        <v>24733.854580390696</v>
      </c>
      <c r="AI1420" s="150">
        <v>5402.004860047532</v>
      </c>
      <c r="AJ1420" s="150">
        <v>36629.977497031643</v>
      </c>
      <c r="AK1420" s="150">
        <v>9533.346101735473</v>
      </c>
      <c r="AL1420" s="150">
        <v>594216.25</v>
      </c>
      <c r="AM1420" s="150">
        <v>464937.3125</v>
      </c>
      <c r="AN1420" s="150">
        <v>129278.8984375</v>
      </c>
      <c r="AO1420" s="5" t="s">
        <v>2089</v>
      </c>
    </row>
    <row r="1421" spans="1:41" ht="14.25" x14ac:dyDescent="0.45">
      <c r="A1421" s="150">
        <v>2016</v>
      </c>
      <c r="B1421" s="5" t="s">
        <v>1476</v>
      </c>
      <c r="C1421" s="5" t="s">
        <v>278</v>
      </c>
      <c r="D1421" s="5" t="s">
        <v>108</v>
      </c>
      <c r="E1421" s="5" t="s">
        <v>115</v>
      </c>
      <c r="F1421" s="5" t="s">
        <v>116</v>
      </c>
      <c r="G1421" s="5" t="s">
        <v>87</v>
      </c>
      <c r="H1421" s="5" t="s">
        <v>131</v>
      </c>
      <c r="I1421" s="150">
        <v>17825.07798314709</v>
      </c>
      <c r="J1421" s="150">
        <v>12809.953083525405</v>
      </c>
      <c r="K1421" s="150">
        <v>1073.4629931104089</v>
      </c>
      <c r="L1421" s="150">
        <v>3098.0018465550038</v>
      </c>
      <c r="M1421" s="150">
        <v>11217.292968534408</v>
      </c>
      <c r="N1421" s="150">
        <v>9497.2280290040144</v>
      </c>
      <c r="O1421" s="150">
        <v>10021.607963923012</v>
      </c>
      <c r="P1421" s="150">
        <v>7682.6713377211472</v>
      </c>
      <c r="Q1421" s="150">
        <v>5616.0019314015981</v>
      </c>
      <c r="R1421" s="150">
        <v>9602.5834393182467</v>
      </c>
      <c r="S1421" s="150">
        <v>15621.35686208369</v>
      </c>
      <c r="T1421" s="150">
        <v>12463.848560173157</v>
      </c>
      <c r="U1421" s="150">
        <v>2530.9187228468377</v>
      </c>
      <c r="V1421" s="150">
        <v>10486.47582914028</v>
      </c>
      <c r="W1421" s="150">
        <v>4116.3656460755301</v>
      </c>
      <c r="X1421" s="150">
        <v>16695.297445167802</v>
      </c>
      <c r="Y1421" s="150">
        <v>71068.639916259403</v>
      </c>
      <c r="Z1421" s="150">
        <v>6754.7152975178806</v>
      </c>
      <c r="AA1421" s="150">
        <v>76209.541562590093</v>
      </c>
      <c r="AB1421" s="150">
        <v>2477.0495426794578</v>
      </c>
      <c r="AC1421" s="150">
        <v>11117.778108368719</v>
      </c>
      <c r="AD1421" s="150">
        <v>14225.704893576793</v>
      </c>
      <c r="AE1421" s="150">
        <v>15304.194125863658</v>
      </c>
      <c r="AF1421" s="150">
        <v>39036.54284406107</v>
      </c>
      <c r="AG1421" s="150">
        <v>118879.0773674785</v>
      </c>
      <c r="AH1421" s="150">
        <v>24219.095501497686</v>
      </c>
      <c r="AI1421" s="150">
        <v>5493.0763203934312</v>
      </c>
      <c r="AJ1421" s="150">
        <v>36667.295853471609</v>
      </c>
      <c r="AK1421" s="150">
        <v>9408.5213590712501</v>
      </c>
      <c r="AL1421" s="150">
        <v>581219.375</v>
      </c>
      <c r="AM1421" s="150">
        <v>454186.65625</v>
      </c>
      <c r="AN1421" s="150">
        <v>127032.6796875</v>
      </c>
      <c r="AO1421" s="5" t="s">
        <v>2088</v>
      </c>
    </row>
    <row r="1422" spans="1:41" ht="14.25" x14ac:dyDescent="0.45">
      <c r="A1422" s="150">
        <v>2016</v>
      </c>
      <c r="B1422" s="5" t="s">
        <v>582</v>
      </c>
      <c r="C1422" s="5" t="s">
        <v>278</v>
      </c>
      <c r="D1422" s="5" t="s">
        <v>108</v>
      </c>
      <c r="E1422" s="5" t="s">
        <v>115</v>
      </c>
      <c r="F1422" s="5" t="s">
        <v>116</v>
      </c>
      <c r="G1422" s="5" t="s">
        <v>87</v>
      </c>
      <c r="H1422" s="5" t="s">
        <v>131</v>
      </c>
      <c r="I1422" s="150">
        <v>20643.660841691766</v>
      </c>
      <c r="J1422" s="150">
        <v>27678.019675323347</v>
      </c>
      <c r="K1422" s="150">
        <v>3094.1967156214077</v>
      </c>
      <c r="L1422" s="150">
        <v>3712.7177066462682</v>
      </c>
      <c r="M1422" s="150">
        <v>13107.223816321351</v>
      </c>
      <c r="N1422" s="150">
        <v>10507.916271212043</v>
      </c>
      <c r="O1422" s="150">
        <v>11296.518651056665</v>
      </c>
      <c r="P1422" s="150">
        <v>7379.3419626040513</v>
      </c>
      <c r="Q1422" s="150">
        <v>4784.9424590986846</v>
      </c>
      <c r="R1422" s="150">
        <v>9639.0573201369043</v>
      </c>
      <c r="S1422" s="150">
        <v>13327.488866109328</v>
      </c>
      <c r="T1422" s="150">
        <v>13251.867072939311</v>
      </c>
      <c r="U1422" s="150">
        <v>2144.4429201261623</v>
      </c>
      <c r="V1422" s="150">
        <v>11279.72586133915</v>
      </c>
      <c r="W1422" s="150">
        <v>5396.2261198875849</v>
      </c>
      <c r="X1422" s="150">
        <v>15065.973596464666</v>
      </c>
      <c r="Y1422" s="150">
        <v>66551.260552390289</v>
      </c>
      <c r="Z1422" s="150">
        <v>6712.7555375836037</v>
      </c>
      <c r="AA1422" s="150">
        <v>77078.895356651046</v>
      </c>
      <c r="AB1422" s="150">
        <v>0</v>
      </c>
      <c r="AC1422" s="150">
        <v>11389.756415448121</v>
      </c>
      <c r="AD1422" s="150">
        <v>15637.211925773279</v>
      </c>
      <c r="AE1422" s="150">
        <v>14563.335491337859</v>
      </c>
      <c r="AF1422" s="150">
        <v>40652.857120093409</v>
      </c>
      <c r="AG1422" s="150">
        <v>126757.36300815325</v>
      </c>
      <c r="AH1422" s="150">
        <v>25875.099066512536</v>
      </c>
      <c r="AI1422" s="150">
        <v>5617.9136684369632</v>
      </c>
      <c r="AJ1422" s="150">
        <v>32452.094620343189</v>
      </c>
      <c r="AK1422" s="150">
        <v>10039.592545196589</v>
      </c>
      <c r="AL1422" s="150">
        <v>605637.5</v>
      </c>
      <c r="AM1422" s="150">
        <v>473928.125</v>
      </c>
      <c r="AN1422" s="150">
        <v>131709.3125</v>
      </c>
      <c r="AO1422" s="5" t="s">
        <v>738</v>
      </c>
    </row>
    <row r="1423" spans="1:41" ht="14.25" x14ac:dyDescent="0.45">
      <c r="A1423" s="150">
        <v>2016</v>
      </c>
      <c r="B1423" s="5" t="s">
        <v>582</v>
      </c>
      <c r="C1423" s="5" t="s">
        <v>278</v>
      </c>
      <c r="D1423" s="5" t="s">
        <v>108</v>
      </c>
      <c r="E1423" s="5" t="s">
        <v>115</v>
      </c>
      <c r="F1423" s="5" t="s">
        <v>116</v>
      </c>
      <c r="G1423" s="5" t="s">
        <v>88</v>
      </c>
      <c r="H1423" s="5" t="s">
        <v>131</v>
      </c>
      <c r="I1423" s="150">
        <v>18810.345990599999</v>
      </c>
      <c r="J1423" s="150">
        <v>25220</v>
      </c>
      <c r="K1423" s="150">
        <v>2856.0607092</v>
      </c>
      <c r="L1423" s="150">
        <v>3383</v>
      </c>
      <c r="M1423" s="150">
        <v>11943</v>
      </c>
      <c r="N1423" s="150">
        <v>9574.7330000000002</v>
      </c>
      <c r="O1423" s="150">
        <v>10293.30146165238</v>
      </c>
      <c r="P1423" s="150">
        <v>6852</v>
      </c>
      <c r="Q1423" s="150">
        <v>4360.0030000000006</v>
      </c>
      <c r="R1423" s="150">
        <v>8783.0353639999994</v>
      </c>
      <c r="S1423" s="150">
        <v>12143.906000000001</v>
      </c>
      <c r="T1423" s="150">
        <v>12075</v>
      </c>
      <c r="U1423" s="150">
        <v>1954</v>
      </c>
      <c r="V1423" s="150">
        <v>10278</v>
      </c>
      <c r="W1423" s="150">
        <v>4917</v>
      </c>
      <c r="X1423" s="150">
        <v>13728</v>
      </c>
      <c r="Y1423" s="150">
        <v>60641</v>
      </c>
      <c r="Z1423" s="150">
        <v>6116.6115438813704</v>
      </c>
      <c r="AA1423" s="150">
        <v>70233.700376615889</v>
      </c>
      <c r="AB1423" s="150">
        <v>0</v>
      </c>
      <c r="AC1423" s="150">
        <v>10378.259</v>
      </c>
      <c r="AD1423" s="150">
        <v>14248.508</v>
      </c>
      <c r="AE1423" s="150">
        <v>13270</v>
      </c>
      <c r="AF1423" s="150">
        <v>37042.572719999996</v>
      </c>
      <c r="AG1423" s="150">
        <v>115500.3404349693</v>
      </c>
      <c r="AH1423" s="150">
        <v>23577.19251999999</v>
      </c>
      <c r="AI1423" s="150">
        <v>5119</v>
      </c>
      <c r="AJ1423" s="150">
        <v>29570.1006042259</v>
      </c>
      <c r="AK1423" s="150">
        <v>9148</v>
      </c>
      <c r="AL1423" s="150">
        <v>552016.625</v>
      </c>
      <c r="AM1423" s="150">
        <v>431967.71875</v>
      </c>
      <c r="AN1423" s="150">
        <v>120048.96875</v>
      </c>
      <c r="AO1423" s="5" t="s">
        <v>740</v>
      </c>
    </row>
    <row r="1424" spans="1:41" ht="14.25" x14ac:dyDescent="0.45">
      <c r="A1424" s="150">
        <v>2016</v>
      </c>
      <c r="B1424" s="5" t="s">
        <v>1476</v>
      </c>
      <c r="C1424" s="5" t="s">
        <v>278</v>
      </c>
      <c r="D1424" s="5" t="s">
        <v>108</v>
      </c>
      <c r="E1424" s="5" t="s">
        <v>115</v>
      </c>
      <c r="F1424" s="5" t="s">
        <v>116</v>
      </c>
      <c r="G1424" s="5" t="s">
        <v>88</v>
      </c>
      <c r="H1424" s="5" t="s">
        <v>131</v>
      </c>
      <c r="I1424" s="150">
        <v>16536.021212478128</v>
      </c>
      <c r="J1424" s="150">
        <v>11219.209647687499</v>
      </c>
      <c r="K1424" s="150">
        <v>1043</v>
      </c>
      <c r="L1424" s="150">
        <v>2927.87817804</v>
      </c>
      <c r="M1424" s="150">
        <v>10489.34034436408</v>
      </c>
      <c r="N1424" s="150">
        <v>8999.3120000000017</v>
      </c>
      <c r="O1424" s="150">
        <v>9611.2488281249971</v>
      </c>
      <c r="P1424" s="150">
        <v>7249.4</v>
      </c>
      <c r="Q1424" s="150">
        <v>4906.3889583999999</v>
      </c>
      <c r="R1424" s="150">
        <v>8929.8048699099054</v>
      </c>
      <c r="S1424" s="150">
        <v>14616.295</v>
      </c>
      <c r="T1424" s="150">
        <v>11953.4859375</v>
      </c>
      <c r="U1424" s="150">
        <v>2145</v>
      </c>
      <c r="V1424" s="150">
        <v>9812</v>
      </c>
      <c r="W1424" s="150">
        <v>3799.0817591999999</v>
      </c>
      <c r="X1424" s="150">
        <v>16246.4668760078</v>
      </c>
      <c r="Y1424" s="150">
        <v>68717</v>
      </c>
      <c r="Z1424" s="150">
        <v>6373.5472027200003</v>
      </c>
      <c r="AA1424" s="150">
        <v>72495.258698320016</v>
      </c>
      <c r="AB1424" s="150">
        <v>2206</v>
      </c>
      <c r="AC1424" s="150">
        <v>10646.93751996243</v>
      </c>
      <c r="AD1424" s="150">
        <v>13206.23475767974</v>
      </c>
      <c r="AE1424" s="150">
        <v>14337.45440197159</v>
      </c>
      <c r="AF1424" s="150">
        <v>36892.890191897663</v>
      </c>
      <c r="AG1424" s="150">
        <v>111692.2162895154</v>
      </c>
      <c r="AH1424" s="150">
        <v>22912.00528025259</v>
      </c>
      <c r="AI1424" s="150">
        <v>5089.6368000000002</v>
      </c>
      <c r="AJ1424" s="150">
        <v>34909.180034721183</v>
      </c>
      <c r="AK1424" s="150">
        <v>8765</v>
      </c>
      <c r="AL1424" s="150">
        <v>548727.3125</v>
      </c>
      <c r="AM1424" s="150">
        <v>428789.5</v>
      </c>
      <c r="AN1424" s="150">
        <v>119937.8046875</v>
      </c>
      <c r="AO1424" s="5" t="s">
        <v>2091</v>
      </c>
    </row>
    <row r="1425" spans="1:41" ht="14.25" x14ac:dyDescent="0.45">
      <c r="A1425" s="150">
        <v>2016</v>
      </c>
      <c r="B1425" s="5" t="s">
        <v>1477</v>
      </c>
      <c r="C1425" s="5" t="s">
        <v>278</v>
      </c>
      <c r="D1425" s="5" t="s">
        <v>108</v>
      </c>
      <c r="E1425" s="5" t="s">
        <v>115</v>
      </c>
      <c r="F1425" s="5" t="s">
        <v>116</v>
      </c>
      <c r="G1425" s="5" t="s">
        <v>88</v>
      </c>
      <c r="H1425" s="5" t="s">
        <v>131</v>
      </c>
      <c r="I1425" s="150">
        <v>15287.82865698058</v>
      </c>
      <c r="J1425" s="150">
        <v>22305.41436321682</v>
      </c>
      <c r="K1425" s="150">
        <v>2820.148987290911</v>
      </c>
      <c r="L1425" s="150">
        <v>2896.21</v>
      </c>
      <c r="M1425" s="150">
        <v>10251.849099999999</v>
      </c>
      <c r="N1425" s="150">
        <v>9433.2825599999996</v>
      </c>
      <c r="O1425" s="150">
        <v>11293</v>
      </c>
      <c r="P1425" s="150">
        <v>7249.4</v>
      </c>
      <c r="Q1425" s="150">
        <v>4795.0321828834994</v>
      </c>
      <c r="R1425" s="150">
        <v>8260.0746862931155</v>
      </c>
      <c r="S1425" s="150">
        <v>9572.5858074440639</v>
      </c>
      <c r="T1425" s="150">
        <v>11979.081399999999</v>
      </c>
      <c r="U1425" s="150">
        <v>2441.828954304</v>
      </c>
      <c r="V1425" s="150">
        <v>10142</v>
      </c>
      <c r="W1425" s="150">
        <v>4689.7509</v>
      </c>
      <c r="X1425" s="150">
        <v>17033.11</v>
      </c>
      <c r="Y1425" s="150">
        <v>63949.516000000018</v>
      </c>
      <c r="Z1425" s="150">
        <v>7337.0349999999999</v>
      </c>
      <c r="AA1425" s="150">
        <v>69383.989804320212</v>
      </c>
      <c r="AB1425" s="150">
        <v>2232</v>
      </c>
      <c r="AC1425" s="150">
        <v>11024.490496</v>
      </c>
      <c r="AD1425" s="150">
        <v>14310.58067915748</v>
      </c>
      <c r="AE1425" s="150">
        <v>13201.55271633508</v>
      </c>
      <c r="AF1425" s="150">
        <v>36452.016385721858</v>
      </c>
      <c r="AG1425" s="150">
        <v>119435</v>
      </c>
      <c r="AH1425" s="150">
        <v>23946.08383263709</v>
      </c>
      <c r="AI1425" s="150">
        <v>4978.62</v>
      </c>
      <c r="AJ1425" s="150">
        <v>35473.516443491237</v>
      </c>
      <c r="AK1425" s="150">
        <v>8887.9443987679988</v>
      </c>
      <c r="AL1425" s="150">
        <v>561063</v>
      </c>
      <c r="AM1425" s="150">
        <v>439068.1875</v>
      </c>
      <c r="AN1425" s="150">
        <v>121994.75</v>
      </c>
      <c r="AO1425" s="5" t="s">
        <v>2092</v>
      </c>
    </row>
    <row r="1426" spans="1:41" ht="14.25" x14ac:dyDescent="0.45">
      <c r="A1426" s="150">
        <v>2016</v>
      </c>
      <c r="B1426" s="5" t="s">
        <v>1478</v>
      </c>
      <c r="C1426" s="5" t="s">
        <v>278</v>
      </c>
      <c r="D1426" s="5" t="s">
        <v>108</v>
      </c>
      <c r="E1426" s="5" t="s">
        <v>115</v>
      </c>
      <c r="F1426" s="5" t="s">
        <v>116</v>
      </c>
      <c r="G1426" s="5" t="s">
        <v>88</v>
      </c>
      <c r="H1426" s="5" t="s">
        <v>131</v>
      </c>
      <c r="I1426" s="150">
        <v>13709</v>
      </c>
      <c r="J1426" s="150">
        <v>20380.294621813591</v>
      </c>
      <c r="K1426" s="150">
        <v>2856.0607092</v>
      </c>
      <c r="L1426" s="150">
        <v>3644</v>
      </c>
      <c r="M1426" s="150">
        <v>10727</v>
      </c>
      <c r="N1426" s="150">
        <v>10220.762000000001</v>
      </c>
      <c r="O1426" s="150">
        <v>10375.56203711238</v>
      </c>
      <c r="P1426" s="150">
        <v>7712.212927999999</v>
      </c>
      <c r="Q1426" s="150">
        <v>5691.0428902624526</v>
      </c>
      <c r="R1426" s="150">
        <v>8459.0258710142771</v>
      </c>
      <c r="S1426" s="150">
        <v>11242.463342999999</v>
      </c>
      <c r="T1426" s="150">
        <v>11834.9</v>
      </c>
      <c r="U1426" s="150">
        <v>2108.8599552000001</v>
      </c>
      <c r="V1426" s="150">
        <v>10461</v>
      </c>
      <c r="W1426" s="150">
        <v>4773.3</v>
      </c>
      <c r="X1426" s="150">
        <v>15379.6</v>
      </c>
      <c r="Y1426" s="150">
        <v>60641</v>
      </c>
      <c r="Z1426" s="150">
        <v>6056.5901760000006</v>
      </c>
      <c r="AA1426" s="150">
        <v>72860.27639711443</v>
      </c>
      <c r="AB1426" s="150">
        <v>2224</v>
      </c>
      <c r="AC1426" s="150">
        <v>10378.259</v>
      </c>
      <c r="AD1426" s="150">
        <v>13675.987073</v>
      </c>
      <c r="AE1426" s="150">
        <v>13185.16185824706</v>
      </c>
      <c r="AF1426" s="150">
        <v>36391</v>
      </c>
      <c r="AG1426" s="150">
        <v>106666.48388298599</v>
      </c>
      <c r="AH1426" s="150">
        <v>20323.551319624679</v>
      </c>
      <c r="AI1426" s="150">
        <v>5119</v>
      </c>
      <c r="AJ1426" s="150">
        <v>30899.22060337869</v>
      </c>
      <c r="AK1426" s="150">
        <v>9148.3048423275213</v>
      </c>
      <c r="AL1426" s="150">
        <v>537143.9375</v>
      </c>
      <c r="AM1426" s="150">
        <v>419464.1875</v>
      </c>
      <c r="AN1426" s="150">
        <v>117679.7265625</v>
      </c>
      <c r="AO1426" s="5" t="s">
        <v>2090</v>
      </c>
    </row>
    <row r="1427" spans="1:41" ht="14.25" x14ac:dyDescent="0.45">
      <c r="A1427" s="150">
        <v>2016</v>
      </c>
      <c r="B1427" s="5" t="s">
        <v>1477</v>
      </c>
      <c r="C1427" s="5" t="s">
        <v>278</v>
      </c>
      <c r="D1427" s="5" t="s">
        <v>108</v>
      </c>
      <c r="E1427" s="5" t="s">
        <v>29</v>
      </c>
      <c r="F1427" s="5" t="s">
        <v>29</v>
      </c>
      <c r="G1427" s="5" t="s">
        <v>87</v>
      </c>
      <c r="H1427" s="5" t="s">
        <v>131</v>
      </c>
      <c r="I1427" s="150">
        <v>123.99266355493836</v>
      </c>
      <c r="J1427" s="150">
        <v>4587.2752637278209</v>
      </c>
      <c r="K1427" s="150">
        <v>91.306166964540338</v>
      </c>
      <c r="L1427" s="150">
        <v>540.08981186297797</v>
      </c>
      <c r="M1427" s="150">
        <v>1116.7109444431142</v>
      </c>
      <c r="N1427" s="150">
        <v>309.88759697056116</v>
      </c>
      <c r="O1427" s="150">
        <v>1094.5672621567321</v>
      </c>
      <c r="P1427" s="150">
        <v>1245.2169039411347</v>
      </c>
      <c r="Q1427" s="150">
        <v>1.6095451112509169</v>
      </c>
      <c r="R1427" s="150">
        <v>525.96602058619408</v>
      </c>
      <c r="S1427" s="150">
        <v>696.56364848333897</v>
      </c>
      <c r="T1427" s="150">
        <v>1992.1345519536073</v>
      </c>
      <c r="U1427" s="150">
        <v>38.735949621320145</v>
      </c>
      <c r="V1427" s="150">
        <v>1039.2301912691319</v>
      </c>
      <c r="W1427" s="150">
        <v>276.68535443800101</v>
      </c>
      <c r="X1427" s="150">
        <v>1770.7862684032066</v>
      </c>
      <c r="Y1427" s="150">
        <v>3242.752354013372</v>
      </c>
      <c r="Z1427" s="150">
        <v>940.73020508920342</v>
      </c>
      <c r="AA1427" s="150">
        <v>5004.11098637336</v>
      </c>
      <c r="AB1427" s="150">
        <v>413.92129023924952</v>
      </c>
      <c r="AC1427" s="150">
        <v>956.22458493773149</v>
      </c>
      <c r="AD1427" s="150">
        <v>1553.8300881691544</v>
      </c>
      <c r="AE1427" s="150">
        <v>1664.5390922990141</v>
      </c>
      <c r="AF1427" s="150">
        <v>1019.331540746991</v>
      </c>
      <c r="AG1427" s="150">
        <v>5181.7633179148834</v>
      </c>
      <c r="AH1427" s="150">
        <v>1320.7852079452418</v>
      </c>
      <c r="AI1427" s="150">
        <v>554.47745029375403</v>
      </c>
      <c r="AJ1427" s="150">
        <v>1373.9636886286878</v>
      </c>
      <c r="AK1427" s="150">
        <v>537.87632902747396</v>
      </c>
      <c r="AL1427" s="150">
        <v>39215.06640625</v>
      </c>
      <c r="AM1427" s="150">
        <v>27795.419921875</v>
      </c>
      <c r="AN1427" s="150">
        <v>11419.64453125</v>
      </c>
      <c r="AO1427" s="5" t="s">
        <v>2093</v>
      </c>
    </row>
    <row r="1428" spans="1:41" ht="14.25" x14ac:dyDescent="0.45">
      <c r="A1428" s="150">
        <v>2016</v>
      </c>
      <c r="B1428" s="5" t="s">
        <v>582</v>
      </c>
      <c r="C1428" s="5" t="s">
        <v>278</v>
      </c>
      <c r="D1428" s="5" t="s">
        <v>108</v>
      </c>
      <c r="E1428" s="5" t="s">
        <v>29</v>
      </c>
      <c r="F1428" s="5" t="s">
        <v>29</v>
      </c>
      <c r="G1428" s="5" t="s">
        <v>87</v>
      </c>
      <c r="H1428" s="5" t="s">
        <v>131</v>
      </c>
      <c r="I1428" s="150">
        <v>548.73155581529238</v>
      </c>
      <c r="J1428" s="150">
        <v>5085.6440592961299</v>
      </c>
      <c r="K1428" s="150">
        <v>252.87218235898351</v>
      </c>
      <c r="L1428" s="150">
        <v>570.68081804790404</v>
      </c>
      <c r="M1428" s="150">
        <v>1150.1413409888528</v>
      </c>
      <c r="N1428" s="150">
        <v>349.57492494769014</v>
      </c>
      <c r="O1428" s="150">
        <v>1101.9261876938856</v>
      </c>
      <c r="P1428" s="150">
        <v>1316.9557339567016</v>
      </c>
      <c r="Q1428" s="150">
        <v>0</v>
      </c>
      <c r="R1428" s="150">
        <v>463.83367518684008</v>
      </c>
      <c r="S1428" s="150">
        <v>972.79130214935026</v>
      </c>
      <c r="T1428" s="150">
        <v>2425.3934767035921</v>
      </c>
      <c r="U1428" s="150">
        <v>32.923893348917538</v>
      </c>
      <c r="V1428" s="150">
        <v>904.30960398360173</v>
      </c>
      <c r="W1428" s="150">
        <v>322.65415481939192</v>
      </c>
      <c r="X1428" s="150">
        <v>2271.7486410753104</v>
      </c>
      <c r="Y1428" s="150">
        <v>3528.3439038923298</v>
      </c>
      <c r="Z1428" s="150">
        <v>1240.3747580271195</v>
      </c>
      <c r="AA1428" s="150">
        <v>5403.3471629322376</v>
      </c>
      <c r="AB1428" s="150"/>
      <c r="AC1428" s="150">
        <v>934.27144439422841</v>
      </c>
      <c r="AD1428" s="150">
        <v>1525.4737251665126</v>
      </c>
      <c r="AE1428" s="150">
        <v>2315.6471655405335</v>
      </c>
      <c r="AF1428" s="150">
        <v>1274.7097998042254</v>
      </c>
      <c r="AG1428" s="150">
        <v>5026.1331343511602</v>
      </c>
      <c r="AH1428" s="150">
        <v>1433.2385354126318</v>
      </c>
      <c r="AI1428" s="150">
        <v>549.82901892692291</v>
      </c>
      <c r="AJ1428" s="150">
        <v>1569.9677989638935</v>
      </c>
      <c r="AK1428" s="150">
        <v>603.60471139682159</v>
      </c>
      <c r="AL1428" s="150">
        <v>43175.125</v>
      </c>
      <c r="AM1428" s="150">
        <v>30565.447265625</v>
      </c>
      <c r="AN1428" s="150">
        <v>12609.6728515625</v>
      </c>
      <c r="AO1428" s="5" t="s">
        <v>742</v>
      </c>
    </row>
    <row r="1429" spans="1:41" ht="14.25" x14ac:dyDescent="0.45">
      <c r="A1429" s="150">
        <v>2016</v>
      </c>
      <c r="B1429" s="5" t="s">
        <v>1478</v>
      </c>
      <c r="C1429" s="5" t="s">
        <v>278</v>
      </c>
      <c r="D1429" s="5" t="s">
        <v>108</v>
      </c>
      <c r="E1429" s="5" t="s">
        <v>29</v>
      </c>
      <c r="F1429" s="5" t="s">
        <v>29</v>
      </c>
      <c r="G1429" s="5" t="s">
        <v>87</v>
      </c>
      <c r="H1429" s="5" t="s">
        <v>131</v>
      </c>
      <c r="I1429" s="150">
        <v>542.28634762833963</v>
      </c>
      <c r="J1429" s="150">
        <v>4704.5416405432597</v>
      </c>
      <c r="K1429" s="150">
        <v>254.90007518194901</v>
      </c>
      <c r="L1429" s="150">
        <v>614.16995258469399</v>
      </c>
      <c r="M1429" s="150">
        <v>1133.9207528908585</v>
      </c>
      <c r="N1429" s="150">
        <v>495.88179859763358</v>
      </c>
      <c r="O1429" s="150">
        <v>1094.0244426154868</v>
      </c>
      <c r="P1429" s="150">
        <v>1472.6975015087471</v>
      </c>
      <c r="Q1429" s="150">
        <v>1.5511752236720771</v>
      </c>
      <c r="R1429" s="150">
        <v>651.88119508602699</v>
      </c>
      <c r="S1429" s="150">
        <v>907.1366023126867</v>
      </c>
      <c r="T1429" s="150">
        <v>2677.1592409715877</v>
      </c>
      <c r="U1429" s="150">
        <v>55.313207458090652</v>
      </c>
      <c r="V1429" s="150">
        <v>911.56165890933403</v>
      </c>
      <c r="W1429" s="150">
        <v>325.24165985357303</v>
      </c>
      <c r="X1429" s="150">
        <v>1937.0685251823347</v>
      </c>
      <c r="Y1429" s="150">
        <v>3556.6392395552293</v>
      </c>
      <c r="Z1429" s="150">
        <v>1075.2887529852824</v>
      </c>
      <c r="AA1429" s="150">
        <v>5082.1023884660917</v>
      </c>
      <c r="AB1429" s="150">
        <v>413.74279178651813</v>
      </c>
      <c r="AC1429" s="150">
        <v>941.76377644560068</v>
      </c>
      <c r="AD1429" s="150">
        <v>1441.6148895296719</v>
      </c>
      <c r="AE1429" s="150">
        <v>2256.7788642900987</v>
      </c>
      <c r="AF1429" s="150">
        <v>1282.0329727374196</v>
      </c>
      <c r="AG1429" s="150">
        <v>3880.7031291106987</v>
      </c>
      <c r="AH1429" s="150">
        <v>1427.0244514754331</v>
      </c>
      <c r="AI1429" s="150">
        <v>554.23833873006834</v>
      </c>
      <c r="AJ1429" s="150">
        <v>1791.735334911393</v>
      </c>
      <c r="AK1429" s="150">
        <v>608.44529310163864</v>
      </c>
      <c r="AL1429" s="150">
        <v>42091.44140625</v>
      </c>
      <c r="AM1429" s="150">
        <v>29316.9296875</v>
      </c>
      <c r="AN1429" s="150">
        <v>12774.517578125</v>
      </c>
      <c r="AO1429" s="5" t="s">
        <v>2094</v>
      </c>
    </row>
    <row r="1430" spans="1:41" ht="14.25" x14ac:dyDescent="0.45">
      <c r="A1430" s="150">
        <v>2016</v>
      </c>
      <c r="B1430" s="5" t="s">
        <v>1476</v>
      </c>
      <c r="C1430" s="5" t="s">
        <v>278</v>
      </c>
      <c r="D1430" s="5" t="s">
        <v>108</v>
      </c>
      <c r="E1430" s="5" t="s">
        <v>29</v>
      </c>
      <c r="F1430" s="5" t="s">
        <v>29</v>
      </c>
      <c r="G1430" s="5" t="s">
        <v>87</v>
      </c>
      <c r="H1430" s="5" t="s">
        <v>131</v>
      </c>
      <c r="I1430" s="150">
        <v>135.15725428507781</v>
      </c>
      <c r="J1430" s="150">
        <v>1581.8366965067376</v>
      </c>
      <c r="K1430" s="150">
        <v>94.321016131040111</v>
      </c>
      <c r="L1430" s="150">
        <v>516.51985024141015</v>
      </c>
      <c r="M1430" s="150">
        <v>990.03935665602285</v>
      </c>
      <c r="N1430" s="150">
        <v>314.40338710346703</v>
      </c>
      <c r="O1430" s="150">
        <v>1107.1490703000659</v>
      </c>
      <c r="P1430" s="150">
        <v>1347.4430875862872</v>
      </c>
      <c r="Q1430" s="150">
        <v>1.4597300115518113</v>
      </c>
      <c r="R1430" s="150">
        <v>476.45587577051117</v>
      </c>
      <c r="S1430" s="150">
        <v>973.52763078109251</v>
      </c>
      <c r="T1430" s="150">
        <v>1616.9317051035446</v>
      </c>
      <c r="U1430" s="150">
        <v>23.598309770133682</v>
      </c>
      <c r="V1430" s="150">
        <v>1110.5176780190318</v>
      </c>
      <c r="W1430" s="150">
        <v>280.71730991380986</v>
      </c>
      <c r="X1430" s="150">
        <v>1607.9487511863028</v>
      </c>
      <c r="Y1430" s="150">
        <v>3099.1191014484607</v>
      </c>
      <c r="Z1430" s="150">
        <v>954.43885370695341</v>
      </c>
      <c r="AA1430" s="150">
        <v>5002.2446981214862</v>
      </c>
      <c r="AB1430" s="150">
        <v>419.95309563105951</v>
      </c>
      <c r="AC1430" s="150">
        <v>809.00482978680691</v>
      </c>
      <c r="AD1430" s="150">
        <v>1409.2008957673254</v>
      </c>
      <c r="AE1430" s="150">
        <v>1765.1504447380362</v>
      </c>
      <c r="AF1430" s="150">
        <v>1135.0503651828963</v>
      </c>
      <c r="AG1430" s="150">
        <v>5240.7547534904043</v>
      </c>
      <c r="AH1430" s="150">
        <v>1426.043934362154</v>
      </c>
      <c r="AI1430" s="150">
        <v>562.5574890672749</v>
      </c>
      <c r="AJ1430" s="150">
        <v>1388.4234536578576</v>
      </c>
      <c r="AK1430" s="150">
        <v>545.71445047244629</v>
      </c>
      <c r="AL1430" s="150">
        <v>35935.68359375</v>
      </c>
      <c r="AM1430" s="150">
        <v>24901.578125</v>
      </c>
      <c r="AN1430" s="150">
        <v>11034.10546875</v>
      </c>
      <c r="AO1430" s="5" t="s">
        <v>2095</v>
      </c>
    </row>
    <row r="1431" spans="1:41" ht="14.25" x14ac:dyDescent="0.45">
      <c r="A1431" s="150">
        <v>2016</v>
      </c>
      <c r="B1431" s="5" t="s">
        <v>1476</v>
      </c>
      <c r="C1431" s="5" t="s">
        <v>278</v>
      </c>
      <c r="D1431" s="5" t="s">
        <v>108</v>
      </c>
      <c r="E1431" s="5" t="s">
        <v>29</v>
      </c>
      <c r="F1431" s="5" t="s">
        <v>29</v>
      </c>
      <c r="G1431" s="5" t="s">
        <v>88</v>
      </c>
      <c r="H1431" s="5" t="s">
        <v>131</v>
      </c>
      <c r="I1431" s="150">
        <v>125.3830825307703</v>
      </c>
      <c r="J1431" s="150">
        <v>1378.42</v>
      </c>
      <c r="K1431" s="150">
        <v>92</v>
      </c>
      <c r="L1431" s="150">
        <v>488.15568000000002</v>
      </c>
      <c r="M1431" s="150">
        <v>925.79018800799975</v>
      </c>
      <c r="N1431" s="150">
        <v>297.92</v>
      </c>
      <c r="O1431" s="150">
        <v>1061.81415625</v>
      </c>
      <c r="P1431" s="150">
        <v>1254</v>
      </c>
      <c r="Q1431" s="150">
        <v>1.36578</v>
      </c>
      <c r="R1431" s="150">
        <v>443.07430668415691</v>
      </c>
      <c r="S1431" s="150">
        <v>910.89187499999991</v>
      </c>
      <c r="T1431" s="150">
        <v>1550.7225000000001</v>
      </c>
      <c r="U1431" s="150">
        <v>20</v>
      </c>
      <c r="V1431" s="150">
        <v>1039</v>
      </c>
      <c r="W1431" s="150">
        <v>259.08</v>
      </c>
      <c r="X1431" s="150">
        <v>1564.8275000000001</v>
      </c>
      <c r="Y1431" s="150">
        <v>3122</v>
      </c>
      <c r="Z1431" s="150">
        <v>893.01</v>
      </c>
      <c r="AA1431" s="150">
        <v>4758.4464625703758</v>
      </c>
      <c r="AB1431" s="150">
        <v>374</v>
      </c>
      <c r="AC1431" s="150">
        <v>774.74327982893988</v>
      </c>
      <c r="AD1431" s="150">
        <v>1308.212</v>
      </c>
      <c r="AE1431" s="150">
        <v>1653.648915187377</v>
      </c>
      <c r="AF1431" s="150">
        <v>1072.7202112196451</v>
      </c>
      <c r="AG1431" s="150">
        <v>4923.9066015143071</v>
      </c>
      <c r="AH1431" s="150">
        <v>1355.7249999999999</v>
      </c>
      <c r="AI1431" s="150">
        <v>521.24040000000002</v>
      </c>
      <c r="AJ1431" s="150">
        <v>1321.8516168157121</v>
      </c>
      <c r="AK1431" s="150">
        <v>486</v>
      </c>
      <c r="AL1431" s="150">
        <v>33977.94921875</v>
      </c>
      <c r="AM1431" s="150">
        <v>23567.64453125</v>
      </c>
      <c r="AN1431" s="150">
        <v>10410.3037109375</v>
      </c>
      <c r="AO1431" s="5" t="s">
        <v>2098</v>
      </c>
    </row>
    <row r="1432" spans="1:41" ht="14.25" x14ac:dyDescent="0.45">
      <c r="A1432" s="150">
        <v>2016</v>
      </c>
      <c r="B1432" s="5" t="s">
        <v>1477</v>
      </c>
      <c r="C1432" s="5" t="s">
        <v>278</v>
      </c>
      <c r="D1432" s="5" t="s">
        <v>108</v>
      </c>
      <c r="E1432" s="5" t="s">
        <v>29</v>
      </c>
      <c r="F1432" s="5" t="s">
        <v>29</v>
      </c>
      <c r="G1432" s="5" t="s">
        <v>88</v>
      </c>
      <c r="H1432" s="5" t="s">
        <v>131</v>
      </c>
      <c r="I1432" s="150">
        <v>114.3204040682417</v>
      </c>
      <c r="J1432" s="150">
        <v>4333.438878585559</v>
      </c>
      <c r="K1432" s="150">
        <v>85.816582914572862</v>
      </c>
      <c r="L1432" s="150">
        <v>496.78399999999999</v>
      </c>
      <c r="M1432" s="150">
        <v>1034.2331999999999</v>
      </c>
      <c r="N1432" s="150">
        <v>290.73408000000001</v>
      </c>
      <c r="O1432" s="150">
        <v>1039</v>
      </c>
      <c r="P1432" s="150">
        <v>1254</v>
      </c>
      <c r="Q1432" s="150">
        <v>1.5052108500000001</v>
      </c>
      <c r="R1432" s="150">
        <v>495.33748761448948</v>
      </c>
      <c r="S1432" s="150">
        <v>651.41085769124356</v>
      </c>
      <c r="T1432" s="150">
        <v>1802.2049999999999</v>
      </c>
      <c r="U1432" s="150">
        <v>36.414000000000001</v>
      </c>
      <c r="V1432" s="150">
        <v>977</v>
      </c>
      <c r="W1432" s="150">
        <v>255</v>
      </c>
      <c r="X1432" s="150">
        <v>1718.04</v>
      </c>
      <c r="Y1432" s="150">
        <v>3110.4879999999998</v>
      </c>
      <c r="Z1432" s="150">
        <v>879.74999999999989</v>
      </c>
      <c r="AA1432" s="150">
        <v>4717.488616880777</v>
      </c>
      <c r="AB1432" s="150">
        <v>374</v>
      </c>
      <c r="AC1432" s="150">
        <v>927.20332799999994</v>
      </c>
      <c r="AD1432" s="150">
        <v>1525.7627673750001</v>
      </c>
      <c r="AE1432" s="150">
        <v>1534.08</v>
      </c>
      <c r="AF1432" s="150">
        <v>937.59887525322335</v>
      </c>
      <c r="AG1432" s="150">
        <v>4943</v>
      </c>
      <c r="AH1432" s="150">
        <v>1281.1805556468751</v>
      </c>
      <c r="AI1432" s="150">
        <v>511.02</v>
      </c>
      <c r="AJ1432" s="150">
        <v>1330.585679592057</v>
      </c>
      <c r="AK1432" s="150">
        <v>503.98200000000003</v>
      </c>
      <c r="AL1432" s="150">
        <v>37161.37890625</v>
      </c>
      <c r="AM1432" s="150">
        <v>26379.73046875</v>
      </c>
      <c r="AN1432" s="150">
        <v>10781.6513671875</v>
      </c>
      <c r="AO1432" s="5" t="s">
        <v>2097</v>
      </c>
    </row>
    <row r="1433" spans="1:41" ht="14.25" x14ac:dyDescent="0.45">
      <c r="A1433" s="150">
        <v>2016</v>
      </c>
      <c r="B1433" s="5" t="s">
        <v>1478</v>
      </c>
      <c r="C1433" s="5" t="s">
        <v>278</v>
      </c>
      <c r="D1433" s="5" t="s">
        <v>108</v>
      </c>
      <c r="E1433" s="5" t="s">
        <v>29</v>
      </c>
      <c r="F1433" s="5" t="s">
        <v>29</v>
      </c>
      <c r="G1433" s="5" t="s">
        <v>88</v>
      </c>
      <c r="H1433" s="5" t="s">
        <v>131</v>
      </c>
      <c r="I1433" s="150">
        <v>500</v>
      </c>
      <c r="J1433" s="150">
        <v>4333.4387499999993</v>
      </c>
      <c r="K1433" s="150">
        <v>233.41059759999999</v>
      </c>
      <c r="L1433" s="150">
        <v>567</v>
      </c>
      <c r="M1433" s="150">
        <v>1025</v>
      </c>
      <c r="N1433" s="150">
        <v>448.24900000000002</v>
      </c>
      <c r="O1433" s="150">
        <v>1004.0667208</v>
      </c>
      <c r="P1433" s="150">
        <v>1331.234952</v>
      </c>
      <c r="Q1433" s="150">
        <v>1.4021743584905659</v>
      </c>
      <c r="R1433" s="150">
        <v>607.74303896325546</v>
      </c>
      <c r="S1433" s="150">
        <v>820</v>
      </c>
      <c r="T1433" s="150">
        <v>2456.3000000000002</v>
      </c>
      <c r="U1433" s="150">
        <v>51</v>
      </c>
      <c r="V1433" s="150">
        <v>824</v>
      </c>
      <c r="W1433" s="150">
        <v>294</v>
      </c>
      <c r="X1433" s="150">
        <v>1751</v>
      </c>
      <c r="Y1433" s="150">
        <v>3215</v>
      </c>
      <c r="Z1433" s="150">
        <v>972.00000000000011</v>
      </c>
      <c r="AA1433" s="150">
        <v>4699.747927863632</v>
      </c>
      <c r="AB1433" s="150">
        <v>374</v>
      </c>
      <c r="AC1433" s="150">
        <v>851.30100000000004</v>
      </c>
      <c r="AD1433" s="150">
        <v>1303.1380349999999</v>
      </c>
      <c r="AE1433" s="150">
        <v>2082.59609044729</v>
      </c>
      <c r="AF1433" s="150">
        <v>1183.5692913385831</v>
      </c>
      <c r="AG1433" s="150">
        <v>3610.7320031593408</v>
      </c>
      <c r="AH1433" s="150">
        <v>1316.3930638392851</v>
      </c>
      <c r="AI1433" s="150">
        <v>501</v>
      </c>
      <c r="AJ1433" s="150">
        <v>1647.8085555968009</v>
      </c>
      <c r="AK1433" s="150">
        <v>550.00000999999997</v>
      </c>
      <c r="AL1433" s="150">
        <v>38555.1328125</v>
      </c>
      <c r="AM1433" s="150">
        <v>26926.822265625</v>
      </c>
      <c r="AN1433" s="150">
        <v>11628.3076171875</v>
      </c>
      <c r="AO1433" s="5" t="s">
        <v>2096</v>
      </c>
    </row>
    <row r="1434" spans="1:41" ht="14.25" x14ac:dyDescent="0.45">
      <c r="A1434" s="150">
        <v>2016</v>
      </c>
      <c r="B1434" s="5" t="s">
        <v>582</v>
      </c>
      <c r="C1434" s="5" t="s">
        <v>278</v>
      </c>
      <c r="D1434" s="5" t="s">
        <v>108</v>
      </c>
      <c r="E1434" s="5" t="s">
        <v>29</v>
      </c>
      <c r="F1434" s="5" t="s">
        <v>29</v>
      </c>
      <c r="G1434" s="5" t="s">
        <v>88</v>
      </c>
      <c r="H1434" s="5" t="s">
        <v>131</v>
      </c>
      <c r="I1434" s="150">
        <v>500</v>
      </c>
      <c r="J1434" s="150">
        <v>4634</v>
      </c>
      <c r="K1434" s="150">
        <v>233.41059759999999</v>
      </c>
      <c r="L1434" s="150">
        <v>520</v>
      </c>
      <c r="M1434" s="150">
        <v>1048</v>
      </c>
      <c r="N1434" s="150">
        <v>318.52999999999997</v>
      </c>
      <c r="O1434" s="150">
        <v>1004.0667208</v>
      </c>
      <c r="P1434" s="150">
        <v>1200</v>
      </c>
      <c r="Q1434" s="150">
        <v>0</v>
      </c>
      <c r="R1434" s="150">
        <v>422.64170000000001</v>
      </c>
      <c r="S1434" s="150">
        <v>886.4</v>
      </c>
      <c r="T1434" s="150">
        <v>2210</v>
      </c>
      <c r="U1434" s="150">
        <v>30</v>
      </c>
      <c r="V1434" s="150">
        <v>824</v>
      </c>
      <c r="W1434" s="150">
        <v>294</v>
      </c>
      <c r="X1434" s="150">
        <v>2070</v>
      </c>
      <c r="Y1434" s="150">
        <v>3215</v>
      </c>
      <c r="Z1434" s="150">
        <v>1130.22</v>
      </c>
      <c r="AA1434" s="150">
        <v>4923.4886400000014</v>
      </c>
      <c r="AB1434" s="150"/>
      <c r="AC1434" s="150">
        <v>851.30100000000004</v>
      </c>
      <c r="AD1434" s="150">
        <v>1390</v>
      </c>
      <c r="AE1434" s="150">
        <v>2110</v>
      </c>
      <c r="AF1434" s="150">
        <v>1161.50582766312</v>
      </c>
      <c r="AG1434" s="150">
        <v>4579.7740999999996</v>
      </c>
      <c r="AH1434" s="150">
        <v>1305.9559999999999</v>
      </c>
      <c r="AI1434" s="150">
        <v>501</v>
      </c>
      <c r="AJ1434" s="150">
        <v>1430.5426600000001</v>
      </c>
      <c r="AK1434" s="150">
        <v>550</v>
      </c>
      <c r="AL1434" s="150">
        <v>39343.83984375</v>
      </c>
      <c r="AM1434" s="150">
        <v>27851.00390625</v>
      </c>
      <c r="AN1434" s="150">
        <v>11492.8330078125</v>
      </c>
      <c r="AO1434" s="5" t="s">
        <v>744</v>
      </c>
    </row>
    <row r="1435" spans="1:41" ht="14.25" x14ac:dyDescent="0.45">
      <c r="A1435" s="150">
        <v>2016</v>
      </c>
      <c r="B1435" s="5" t="s">
        <v>81</v>
      </c>
      <c r="C1435" s="5" t="s">
        <v>279</v>
      </c>
      <c r="D1435" s="5" t="s">
        <v>108</v>
      </c>
      <c r="E1435" s="5" t="s">
        <v>109</v>
      </c>
      <c r="F1435" s="5" t="s">
        <v>109</v>
      </c>
      <c r="G1435" s="5" t="s">
        <v>87</v>
      </c>
      <c r="H1435" s="5" t="s">
        <v>131</v>
      </c>
      <c r="I1435" s="150">
        <v>208.03550720214844</v>
      </c>
      <c r="J1435" s="150">
        <v>981.13201904296875</v>
      </c>
      <c r="K1435" s="150">
        <v>197.54336547851563</v>
      </c>
      <c r="L1435" s="150">
        <v>496.05331420898438</v>
      </c>
      <c r="M1435" s="150">
        <v>1247.9251708984375</v>
      </c>
      <c r="N1435" s="150">
        <v>1021.7381591796875</v>
      </c>
      <c r="O1435" s="150">
        <v>1983.6866455078125</v>
      </c>
      <c r="P1435" s="150">
        <v>1327.930419921875</v>
      </c>
      <c r="Q1435" s="150">
        <v>48.879909515380859</v>
      </c>
      <c r="R1435" s="150">
        <v>1005.3843383789063</v>
      </c>
      <c r="S1435" s="150">
        <v>189.034912109375</v>
      </c>
      <c r="T1435" s="150">
        <v>561.901123046875</v>
      </c>
      <c r="U1435" s="150">
        <v>87.709251403808594</v>
      </c>
      <c r="V1435" s="150">
        <v>2368.325439453125</v>
      </c>
      <c r="W1435" s="150">
        <v>653.32861328125</v>
      </c>
      <c r="X1435" s="150">
        <v>2738.17041015625</v>
      </c>
      <c r="Y1435" s="150">
        <v>2803.3466796875</v>
      </c>
      <c r="Z1435" s="150">
        <v>684.57666015625</v>
      </c>
      <c r="AA1435" s="150">
        <v>7340.0771484375</v>
      </c>
      <c r="AB1435" s="150">
        <v>449.25155639648438</v>
      </c>
      <c r="AC1435" s="150">
        <v>290.82772827148438</v>
      </c>
      <c r="AD1435" s="150">
        <v>1852.232421875</v>
      </c>
      <c r="AE1435" s="150">
        <v>894.43878173828125</v>
      </c>
      <c r="AF1435" s="150">
        <v>2051.176025390625</v>
      </c>
      <c r="AG1435" s="150">
        <v>14569.919921875</v>
      </c>
      <c r="AH1435" s="150">
        <v>1753.876220703125</v>
      </c>
      <c r="AI1435" s="150">
        <v>505.93048095703125</v>
      </c>
      <c r="AJ1435" s="150">
        <v>1267.7667236328125</v>
      </c>
      <c r="AK1435" s="150">
        <v>273.268310546875</v>
      </c>
      <c r="AL1435" s="150">
        <v>49853.46484375</v>
      </c>
      <c r="AM1435" s="150">
        <v>37447.31640625</v>
      </c>
      <c r="AN1435" s="150">
        <v>12406.1494140625</v>
      </c>
      <c r="AO1435" s="5" t="s">
        <v>707</v>
      </c>
    </row>
    <row r="1436" spans="1:41" ht="14.25" x14ac:dyDescent="0.45">
      <c r="A1436" s="150">
        <v>2016</v>
      </c>
      <c r="B1436" s="5" t="s">
        <v>81</v>
      </c>
      <c r="C1436" s="5" t="s">
        <v>279</v>
      </c>
      <c r="D1436" s="5" t="s">
        <v>108</v>
      </c>
      <c r="E1436" s="5" t="s">
        <v>109</v>
      </c>
      <c r="F1436" s="5" t="s">
        <v>109</v>
      </c>
      <c r="G1436" s="5" t="s">
        <v>88</v>
      </c>
      <c r="H1436" s="5" t="s">
        <v>131</v>
      </c>
      <c r="I1436" s="150">
        <v>189.56037000000001</v>
      </c>
      <c r="J1436" s="150">
        <v>894</v>
      </c>
      <c r="K1436" s="150">
        <v>180</v>
      </c>
      <c r="L1436" s="150">
        <v>452</v>
      </c>
      <c r="M1436" s="150">
        <v>1137.0998400000001</v>
      </c>
      <c r="N1436" s="150">
        <v>931</v>
      </c>
      <c r="O1436" s="150">
        <v>1807.52009</v>
      </c>
      <c r="P1436" s="150">
        <v>1210</v>
      </c>
      <c r="Q1436" s="150">
        <v>44.538999999999987</v>
      </c>
      <c r="R1436" s="150">
        <v>916.09850285309255</v>
      </c>
      <c r="S1436" s="150">
        <v>172.24717000000001</v>
      </c>
      <c r="T1436" s="150">
        <v>512</v>
      </c>
      <c r="U1436" s="150">
        <v>79.92</v>
      </c>
      <c r="V1436" s="150">
        <v>2158</v>
      </c>
      <c r="W1436" s="150">
        <v>595.30802865552437</v>
      </c>
      <c r="X1436" s="150">
        <v>2495</v>
      </c>
      <c r="Y1436" s="150">
        <v>2554.3879999999999</v>
      </c>
      <c r="Z1436" s="150">
        <v>623.78099999999995</v>
      </c>
      <c r="AA1436" s="150">
        <v>6688.2219799999993</v>
      </c>
      <c r="AB1436" s="150">
        <v>409.35459494523809</v>
      </c>
      <c r="AC1436" s="150">
        <v>265</v>
      </c>
      <c r="AD1436" s="150">
        <v>1687.74</v>
      </c>
      <c r="AE1436" s="150">
        <v>815.00579000000005</v>
      </c>
      <c r="AF1436" s="150">
        <v>1869.0160000000001</v>
      </c>
      <c r="AG1436" s="150">
        <v>13276</v>
      </c>
      <c r="AH1436" s="150">
        <v>1598.1186</v>
      </c>
      <c r="AI1436" s="150">
        <v>461</v>
      </c>
      <c r="AJ1436" s="150">
        <v>1155.17932</v>
      </c>
      <c r="AK1436" s="150">
        <v>249</v>
      </c>
      <c r="AL1436" s="150">
        <v>45426.09765625</v>
      </c>
      <c r="AM1436" s="150">
        <v>34121.7109375</v>
      </c>
      <c r="AN1436" s="150">
        <v>11304.3876953125</v>
      </c>
      <c r="AO1436" s="5" t="s">
        <v>708</v>
      </c>
    </row>
    <row r="1437" spans="1:41" ht="14.25" x14ac:dyDescent="0.45">
      <c r="A1437" s="150">
        <v>2016</v>
      </c>
      <c r="B1437" s="5" t="s">
        <v>81</v>
      </c>
      <c r="C1437" s="5" t="s">
        <v>279</v>
      </c>
      <c r="D1437" s="5" t="s">
        <v>108</v>
      </c>
      <c r="E1437" s="5" t="s">
        <v>30</v>
      </c>
      <c r="F1437" s="5" t="s">
        <v>30</v>
      </c>
      <c r="G1437" s="5" t="s">
        <v>87</v>
      </c>
      <c r="H1437" s="5" t="s">
        <v>131</v>
      </c>
      <c r="I1437" s="150">
        <v>5755.75244140625</v>
      </c>
      <c r="J1437" s="150">
        <v>6617.70263671875</v>
      </c>
      <c r="K1437" s="150">
        <v>1983.1158447265625</v>
      </c>
      <c r="L1437" s="150">
        <v>1872.2720947265625</v>
      </c>
      <c r="M1437" s="150">
        <v>5851.99853515625</v>
      </c>
      <c r="N1437" s="150">
        <v>4125.36376953125</v>
      </c>
      <c r="O1437" s="150">
        <v>3537.671875</v>
      </c>
      <c r="P1437" s="150">
        <v>4586.29833984375</v>
      </c>
      <c r="Q1437" s="150">
        <v>2323.542236328125</v>
      </c>
      <c r="R1437" s="150">
        <v>3509.79052734375</v>
      </c>
      <c r="S1437" s="150">
        <v>6079.94580078125</v>
      </c>
      <c r="T1437" s="150">
        <v>3815.879150390625</v>
      </c>
      <c r="U1437" s="150">
        <v>1084.2935791015625</v>
      </c>
      <c r="V1437" s="150">
        <v>3324.2158203125</v>
      </c>
      <c r="W1437" s="150">
        <v>1505.3148193359375</v>
      </c>
      <c r="X1437" s="150">
        <v>4847.49462890625</v>
      </c>
      <c r="Y1437" s="150">
        <v>14813.4453125</v>
      </c>
      <c r="Z1437" s="150">
        <v>1687.002685546875</v>
      </c>
      <c r="AA1437" s="150">
        <v>32169.935546875</v>
      </c>
      <c r="AB1437" s="150">
        <v>1379.1383056640625</v>
      </c>
      <c r="AC1437" s="150">
        <v>6309.3154296875</v>
      </c>
      <c r="AD1437" s="150">
        <v>3179.383544921875</v>
      </c>
      <c r="AE1437" s="150">
        <v>4800.662109375</v>
      </c>
      <c r="AF1437" s="150">
        <v>20969.228515625</v>
      </c>
      <c r="AG1437" s="150">
        <v>31531.212890625</v>
      </c>
      <c r="AH1437" s="150">
        <v>11979.080078125</v>
      </c>
      <c r="AI1437" s="150">
        <v>2031.4041748046875</v>
      </c>
      <c r="AJ1437" s="150">
        <v>12557.10546875</v>
      </c>
      <c r="AK1437" s="150">
        <v>1536.4483642578125</v>
      </c>
      <c r="AL1437" s="150">
        <v>205764.03125</v>
      </c>
      <c r="AM1437" s="150">
        <v>158037.140625</v>
      </c>
      <c r="AN1437" s="150">
        <v>47726.875</v>
      </c>
      <c r="AO1437" s="5" t="s">
        <v>710</v>
      </c>
    </row>
    <row r="1438" spans="1:41" ht="14.25" x14ac:dyDescent="0.45">
      <c r="A1438" s="150">
        <v>2016</v>
      </c>
      <c r="B1438" s="5" t="s">
        <v>81</v>
      </c>
      <c r="C1438" s="5" t="s">
        <v>279</v>
      </c>
      <c r="D1438" s="5" t="s">
        <v>108</v>
      </c>
      <c r="E1438" s="5" t="s">
        <v>30</v>
      </c>
      <c r="F1438" s="5" t="s">
        <v>30</v>
      </c>
      <c r="G1438" s="5" t="s">
        <v>88</v>
      </c>
      <c r="H1438" s="5" t="s">
        <v>131</v>
      </c>
      <c r="I1438" s="150">
        <v>5244.5977399999992</v>
      </c>
      <c r="J1438" s="150">
        <v>6030</v>
      </c>
      <c r="K1438" s="150">
        <v>1807</v>
      </c>
      <c r="L1438" s="150">
        <v>1706</v>
      </c>
      <c r="M1438" s="150">
        <v>5332.2961674999988</v>
      </c>
      <c r="N1438" s="150">
        <v>3759</v>
      </c>
      <c r="O1438" s="150">
        <v>3223.4996000000001</v>
      </c>
      <c r="P1438" s="150">
        <v>4179</v>
      </c>
      <c r="Q1438" s="150">
        <v>2117.194</v>
      </c>
      <c r="R1438" s="150">
        <v>3198.094262095437</v>
      </c>
      <c r="S1438" s="150">
        <v>5540</v>
      </c>
      <c r="T1438" s="150">
        <v>3477</v>
      </c>
      <c r="U1438" s="150">
        <v>988</v>
      </c>
      <c r="V1438" s="150">
        <v>3029</v>
      </c>
      <c r="W1438" s="150">
        <v>1371.631408</v>
      </c>
      <c r="X1438" s="150">
        <v>4417</v>
      </c>
      <c r="Y1438" s="150">
        <v>13497.897999999999</v>
      </c>
      <c r="Z1438" s="150">
        <v>1537.184</v>
      </c>
      <c r="AA1438" s="150">
        <v>29313</v>
      </c>
      <c r="AB1438" s="150">
        <v>1256.660336997476</v>
      </c>
      <c r="AC1438" s="150">
        <v>5749</v>
      </c>
      <c r="AD1438" s="150">
        <v>2897.03</v>
      </c>
      <c r="AE1438" s="150">
        <v>4374.3265074606288</v>
      </c>
      <c r="AF1438" s="150">
        <v>19107</v>
      </c>
      <c r="AG1438" s="150">
        <v>28731</v>
      </c>
      <c r="AH1438" s="150">
        <v>10915.24642999999</v>
      </c>
      <c r="AI1438" s="150">
        <v>1851</v>
      </c>
      <c r="AJ1438" s="150">
        <v>11441.93823738318</v>
      </c>
      <c r="AK1438" s="150">
        <v>1400</v>
      </c>
      <c r="AL1438" s="150">
        <v>187490.609375</v>
      </c>
      <c r="AM1438" s="150">
        <v>144002.234375</v>
      </c>
      <c r="AN1438" s="150">
        <v>43488.36328125</v>
      </c>
      <c r="AO1438" s="5" t="s">
        <v>712</v>
      </c>
    </row>
    <row r="1439" spans="1:41" ht="14.25" x14ac:dyDescent="0.45">
      <c r="A1439" s="150">
        <v>2016</v>
      </c>
      <c r="B1439" s="5" t="s">
        <v>81</v>
      </c>
      <c r="C1439" s="5" t="s">
        <v>279</v>
      </c>
      <c r="D1439" s="5" t="s">
        <v>108</v>
      </c>
      <c r="E1439" s="5" t="s">
        <v>110</v>
      </c>
      <c r="F1439" s="5" t="s">
        <v>110</v>
      </c>
      <c r="G1439" s="5" t="s">
        <v>87</v>
      </c>
      <c r="H1439" s="5" t="s">
        <v>131</v>
      </c>
      <c r="I1439" s="150">
        <v>7293.48828125</v>
      </c>
      <c r="J1439" s="150">
        <v>16900.931640625</v>
      </c>
      <c r="K1439" s="150">
        <v>1342.1973876953125</v>
      </c>
      <c r="L1439" s="150">
        <v>1440.9691162109375</v>
      </c>
      <c r="M1439" s="150">
        <v>4687.01171875</v>
      </c>
      <c r="N1439" s="150">
        <v>3163.986083984375</v>
      </c>
      <c r="O1439" s="150">
        <v>5289.66650390625</v>
      </c>
      <c r="P1439" s="150">
        <v>5367.69189453125</v>
      </c>
      <c r="Q1439" s="150">
        <v>1367.841796875</v>
      </c>
      <c r="R1439" s="150">
        <v>3884.566162109375</v>
      </c>
      <c r="S1439" s="150">
        <v>3791.22265625</v>
      </c>
      <c r="T1439" s="150">
        <v>6976.5732421875</v>
      </c>
      <c r="U1439" s="150">
        <v>449.03253173828125</v>
      </c>
      <c r="V1439" s="150">
        <v>5939.47021484375</v>
      </c>
      <c r="W1439" s="150">
        <v>2030.2666015625</v>
      </c>
      <c r="X1439" s="150">
        <v>9705.9638671875</v>
      </c>
      <c r="Y1439" s="150">
        <v>28428.955078125</v>
      </c>
      <c r="Z1439" s="150">
        <v>4922.61572265625</v>
      </c>
      <c r="AA1439" s="150">
        <v>32120.38671875</v>
      </c>
      <c r="AB1439" s="150">
        <v>1507.2841796875</v>
      </c>
      <c r="AC1439" s="150">
        <v>3474.568115234375</v>
      </c>
      <c r="AD1439" s="150">
        <v>11809.3720703125</v>
      </c>
      <c r="AE1439" s="150">
        <v>6799.89501953125</v>
      </c>
      <c r="AF1439" s="150">
        <v>8962.1953125</v>
      </c>
      <c r="AG1439" s="150">
        <v>38688.8671875</v>
      </c>
      <c r="AH1439" s="150">
        <v>7229.89794921875</v>
      </c>
      <c r="AI1439" s="150">
        <v>3058.629638671875</v>
      </c>
      <c r="AJ1439" s="150">
        <v>14914.1298828125</v>
      </c>
      <c r="AK1439" s="150">
        <v>4918.82958984375</v>
      </c>
      <c r="AL1439" s="150">
        <v>246466.46875</v>
      </c>
      <c r="AM1439" s="150">
        <v>184119.59375</v>
      </c>
      <c r="AN1439" s="150">
        <v>62346.9140625</v>
      </c>
      <c r="AO1439" s="5" t="s">
        <v>720</v>
      </c>
    </row>
    <row r="1440" spans="1:41" ht="14.25" x14ac:dyDescent="0.45">
      <c r="A1440" s="150">
        <v>2016</v>
      </c>
      <c r="B1440" s="5" t="s">
        <v>81</v>
      </c>
      <c r="C1440" s="5" t="s">
        <v>279</v>
      </c>
      <c r="D1440" s="5" t="s">
        <v>108</v>
      </c>
      <c r="E1440" s="5" t="s">
        <v>110</v>
      </c>
      <c r="F1440" s="5" t="s">
        <v>110</v>
      </c>
      <c r="G1440" s="5" t="s">
        <v>88</v>
      </c>
      <c r="H1440" s="5" t="s">
        <v>131</v>
      </c>
      <c r="I1440" s="150">
        <v>6645.7707700000001</v>
      </c>
      <c r="J1440" s="150">
        <v>15400</v>
      </c>
      <c r="K1440" s="150">
        <v>1223</v>
      </c>
      <c r="L1440" s="150">
        <v>1313</v>
      </c>
      <c r="M1440" s="150">
        <v>4270.7691699999996</v>
      </c>
      <c r="N1440" s="150">
        <v>2883</v>
      </c>
      <c r="O1440" s="150">
        <v>4819.9038700000001</v>
      </c>
      <c r="P1440" s="150">
        <v>4891</v>
      </c>
      <c r="Q1440" s="150">
        <v>1246.367</v>
      </c>
      <c r="R1440" s="150">
        <v>3539.5870130284538</v>
      </c>
      <c r="S1440" s="150">
        <v>3454.5330600000002</v>
      </c>
      <c r="T1440" s="150">
        <v>6357</v>
      </c>
      <c r="U1440" s="150">
        <v>409.15499999999997</v>
      </c>
      <c r="V1440" s="150">
        <v>5412</v>
      </c>
      <c r="W1440" s="150">
        <v>1849.96344</v>
      </c>
      <c r="X1440" s="150">
        <v>8844</v>
      </c>
      <c r="Y1440" s="150">
        <v>25904.246999999999</v>
      </c>
      <c r="Z1440" s="150">
        <v>4485.45</v>
      </c>
      <c r="AA1440" s="150">
        <v>29267.850299999998</v>
      </c>
      <c r="AB1440" s="150">
        <v>1373.4258413298489</v>
      </c>
      <c r="AC1440" s="150">
        <v>3166</v>
      </c>
      <c r="AD1440" s="150">
        <v>10760.61</v>
      </c>
      <c r="AE1440" s="150">
        <v>6196.0124299999998</v>
      </c>
      <c r="AF1440" s="150">
        <v>8166.2839999999997</v>
      </c>
      <c r="AG1440" s="150">
        <v>35253</v>
      </c>
      <c r="AH1440" s="150">
        <v>6587.8276199999991</v>
      </c>
      <c r="AI1440" s="150">
        <v>2787</v>
      </c>
      <c r="AJ1440" s="150">
        <v>13589.64122420561</v>
      </c>
      <c r="AK1440" s="150">
        <v>4482</v>
      </c>
      <c r="AL1440" s="150">
        <v>224578.390625</v>
      </c>
      <c r="AM1440" s="150">
        <v>167768.375</v>
      </c>
      <c r="AN1440" s="150">
        <v>56810.03515625</v>
      </c>
      <c r="AO1440" s="5" t="s">
        <v>721</v>
      </c>
    </row>
    <row r="1441" spans="1:41" ht="14.25" x14ac:dyDescent="0.45">
      <c r="A1441" s="150">
        <v>2016</v>
      </c>
      <c r="B1441" s="5" t="s">
        <v>81</v>
      </c>
      <c r="C1441" s="5" t="s">
        <v>279</v>
      </c>
      <c r="D1441" s="5" t="s">
        <v>108</v>
      </c>
      <c r="E1441" s="5" t="s">
        <v>111</v>
      </c>
      <c r="F1441" s="5" t="s">
        <v>111</v>
      </c>
      <c r="G1441" s="5" t="s">
        <v>87</v>
      </c>
      <c r="H1441" s="5" t="s">
        <v>131</v>
      </c>
      <c r="I1441" s="150">
        <v>8912.8681640625</v>
      </c>
      <c r="J1441" s="150">
        <v>10725.5068359375</v>
      </c>
      <c r="K1441" s="150">
        <v>2024.8194580078125</v>
      </c>
      <c r="L1441" s="150">
        <v>2138.95556640625</v>
      </c>
      <c r="M1441" s="150">
        <v>8006.29833984375</v>
      </c>
      <c r="N1441" s="150">
        <v>7971.97216796875</v>
      </c>
      <c r="O1441" s="150">
        <v>5079.5390625</v>
      </c>
      <c r="P1441" s="150">
        <v>6229.20068359375</v>
      </c>
      <c r="Q1441" s="150">
        <v>3344.3740234375</v>
      </c>
      <c r="R1441" s="150">
        <v>5997.58935546875</v>
      </c>
      <c r="S1441" s="150">
        <v>11176.564453125</v>
      </c>
      <c r="T1441" s="150">
        <v>7456.16455078125</v>
      </c>
      <c r="U1441" s="150">
        <v>1499.6910400390625</v>
      </c>
      <c r="V1441" s="150">
        <v>5462.07373046875</v>
      </c>
      <c r="W1441" s="150">
        <v>2855.065185546875</v>
      </c>
      <c r="X1441" s="150">
        <v>7491.283203125</v>
      </c>
      <c r="Y1441" s="150">
        <v>32676.82421875</v>
      </c>
      <c r="Z1441" s="150">
        <v>2330.885498046875</v>
      </c>
      <c r="AA1441" s="150">
        <v>44004.7734375</v>
      </c>
      <c r="AB1441" s="150">
        <v>1878.8748779296875</v>
      </c>
      <c r="AC1441" s="150">
        <v>8833.48046875</v>
      </c>
      <c r="AD1441" s="150">
        <v>4854.33154296875</v>
      </c>
      <c r="AE1441" s="150">
        <v>9053.08203125</v>
      </c>
      <c r="AF1441" s="150">
        <v>30069.392578125</v>
      </c>
      <c r="AG1441" s="150">
        <v>80795.234375</v>
      </c>
      <c r="AH1441" s="150">
        <v>16161.154296875</v>
      </c>
      <c r="AI1441" s="150">
        <v>3236.418701171875</v>
      </c>
      <c r="AJ1441" s="150">
        <v>17595.197265625</v>
      </c>
      <c r="AK1441" s="150">
        <v>3876.23974609375</v>
      </c>
      <c r="AL1441" s="150">
        <v>351737.8125</v>
      </c>
      <c r="AM1441" s="150">
        <v>277641.09375</v>
      </c>
      <c r="AN1441" s="150">
        <v>74096.7578125</v>
      </c>
      <c r="AO1441" s="5" t="s">
        <v>723</v>
      </c>
    </row>
    <row r="1442" spans="1:41" ht="14.25" x14ac:dyDescent="0.45">
      <c r="A1442" s="150">
        <v>2016</v>
      </c>
      <c r="B1442" s="5" t="s">
        <v>81</v>
      </c>
      <c r="C1442" s="5" t="s">
        <v>279</v>
      </c>
      <c r="D1442" s="5" t="s">
        <v>108</v>
      </c>
      <c r="E1442" s="5" t="s">
        <v>111</v>
      </c>
      <c r="F1442" s="5" t="s">
        <v>111</v>
      </c>
      <c r="G1442" s="5" t="s">
        <v>88</v>
      </c>
      <c r="H1442" s="5" t="s">
        <v>131</v>
      </c>
      <c r="I1442" s="150">
        <v>8121.337569999997</v>
      </c>
      <c r="J1442" s="150">
        <v>9773</v>
      </c>
      <c r="K1442" s="150">
        <v>1845</v>
      </c>
      <c r="L1442" s="150">
        <v>1949</v>
      </c>
      <c r="M1442" s="150">
        <v>7295.2779974999994</v>
      </c>
      <c r="N1442" s="150">
        <v>7264</v>
      </c>
      <c r="O1442" s="150">
        <v>4628.4372300000005</v>
      </c>
      <c r="P1442" s="150">
        <v>5676</v>
      </c>
      <c r="Q1442" s="150">
        <v>3047.3679999999999</v>
      </c>
      <c r="R1442" s="150">
        <v>5464.9573720954359</v>
      </c>
      <c r="S1442" s="150">
        <v>10184</v>
      </c>
      <c r="T1442" s="150">
        <v>6794</v>
      </c>
      <c r="U1442" s="150">
        <v>1366.5070000000001</v>
      </c>
      <c r="V1442" s="150">
        <v>4977</v>
      </c>
      <c r="W1442" s="150">
        <v>2601.513528</v>
      </c>
      <c r="X1442" s="150">
        <v>6826</v>
      </c>
      <c r="Y1442" s="150">
        <v>29774.873</v>
      </c>
      <c r="Z1442" s="150">
        <v>2123.8850000000002</v>
      </c>
      <c r="AA1442" s="150">
        <v>40096.811955419682</v>
      </c>
      <c r="AB1442" s="150">
        <v>1712.016475667627</v>
      </c>
      <c r="AC1442" s="150">
        <v>8049</v>
      </c>
      <c r="AD1442" s="150">
        <v>4423.2299999999996</v>
      </c>
      <c r="AE1442" s="150">
        <v>8249.0994518084553</v>
      </c>
      <c r="AF1442" s="150">
        <v>27399</v>
      </c>
      <c r="AG1442" s="150">
        <v>73620</v>
      </c>
      <c r="AH1442" s="150">
        <v>14725.92033999999</v>
      </c>
      <c r="AI1442" s="150">
        <v>2949</v>
      </c>
      <c r="AJ1442" s="150">
        <v>16032.609305794391</v>
      </c>
      <c r="AK1442" s="150">
        <v>3532</v>
      </c>
      <c r="AL1442" s="150">
        <v>320500.8125</v>
      </c>
      <c r="AM1442" s="150">
        <v>252984.4375</v>
      </c>
      <c r="AN1442" s="150">
        <v>67516.390625</v>
      </c>
      <c r="AO1442" s="5" t="s">
        <v>724</v>
      </c>
    </row>
    <row r="1443" spans="1:41" ht="14.25" x14ac:dyDescent="0.45">
      <c r="A1443" s="150">
        <v>2016</v>
      </c>
      <c r="B1443" s="5" t="s">
        <v>81</v>
      </c>
      <c r="C1443" s="5" t="s">
        <v>279</v>
      </c>
      <c r="D1443" s="5" t="s">
        <v>108</v>
      </c>
      <c r="E1443" s="5" t="s">
        <v>292</v>
      </c>
      <c r="F1443" s="5" t="s">
        <v>292</v>
      </c>
      <c r="G1443" s="5" t="s">
        <v>87</v>
      </c>
      <c r="H1443" s="5" t="s">
        <v>131</v>
      </c>
      <c r="I1443" s="150">
        <v>4622.2685546875</v>
      </c>
      <c r="J1443" s="150">
        <v>5601.45166015625</v>
      </c>
      <c r="K1443" s="150">
        <v>425.815673828125</v>
      </c>
      <c r="L1443" s="150">
        <v>117.42855072021484</v>
      </c>
      <c r="M1443" s="150">
        <v>460.04556274414063</v>
      </c>
      <c r="N1443" s="150">
        <v>679.32965087890625</v>
      </c>
      <c r="O1443" s="150">
        <v>1156.050537109375</v>
      </c>
      <c r="P1443" s="150">
        <v>610.18951416015625</v>
      </c>
      <c r="Q1443" s="150">
        <v>703.63079833984375</v>
      </c>
      <c r="R1443" s="150">
        <v>1441.5394287109375</v>
      </c>
      <c r="S1443" s="150">
        <v>1496.17431640625</v>
      </c>
      <c r="T1443" s="150">
        <v>2863.28125</v>
      </c>
      <c r="U1443" s="150">
        <v>230.37287902832031</v>
      </c>
      <c r="V1443" s="150">
        <v>1932.632568359375</v>
      </c>
      <c r="W1443" s="150">
        <v>410.22216796875</v>
      </c>
      <c r="X1443" s="150">
        <v>2449.53759765625</v>
      </c>
      <c r="Y1443" s="150">
        <v>12497.71484375</v>
      </c>
      <c r="Z1443" s="150">
        <v>701.54229736328125</v>
      </c>
      <c r="AA1443" s="150">
        <v>10778.744140625</v>
      </c>
      <c r="AB1443" s="150">
        <v>248.73196411132813</v>
      </c>
      <c r="AC1443" s="150">
        <v>996.49652099609375</v>
      </c>
      <c r="AD1443" s="150">
        <v>3038.83154296875</v>
      </c>
      <c r="AE1443" s="150">
        <v>2116.314453125</v>
      </c>
      <c r="AF1443" s="150">
        <v>2805.357177734375</v>
      </c>
      <c r="AG1443" s="150">
        <v>12147.8193359375</v>
      </c>
      <c r="AH1443" s="150">
        <v>1583.84619140625</v>
      </c>
      <c r="AI1443" s="150">
        <v>1041.4925537109375</v>
      </c>
      <c r="AJ1443" s="150">
        <v>7557.27197265625</v>
      </c>
      <c r="AK1443" s="150">
        <v>3523.9541015625</v>
      </c>
      <c r="AL1443" s="150">
        <v>84238.0859375</v>
      </c>
      <c r="AM1443" s="150">
        <v>65540.1015625</v>
      </c>
      <c r="AN1443" s="150">
        <v>18697.984375</v>
      </c>
      <c r="AO1443" s="5" t="s">
        <v>726</v>
      </c>
    </row>
    <row r="1444" spans="1:41" ht="14.25" x14ac:dyDescent="0.45">
      <c r="A1444" s="150">
        <v>2016</v>
      </c>
      <c r="B1444" s="5" t="s">
        <v>81</v>
      </c>
      <c r="C1444" s="5" t="s">
        <v>279</v>
      </c>
      <c r="D1444" s="5" t="s">
        <v>108</v>
      </c>
      <c r="E1444" s="5" t="s">
        <v>292</v>
      </c>
      <c r="F1444" s="5" t="s">
        <v>292</v>
      </c>
      <c r="G1444" s="5" t="s">
        <v>88</v>
      </c>
      <c r="H1444" s="5" t="s">
        <v>131</v>
      </c>
      <c r="I1444" s="150">
        <v>4211.7758800000001</v>
      </c>
      <c r="J1444" s="150">
        <v>5104</v>
      </c>
      <c r="K1444" s="150">
        <v>388</v>
      </c>
      <c r="L1444" s="150">
        <v>107</v>
      </c>
      <c r="M1444" s="150">
        <v>419.19000999999997</v>
      </c>
      <c r="N1444" s="150">
        <v>619</v>
      </c>
      <c r="O1444" s="150">
        <v>1053.38438</v>
      </c>
      <c r="P1444" s="150">
        <v>556</v>
      </c>
      <c r="Q1444" s="150">
        <v>641.14299999999992</v>
      </c>
      <c r="R1444" s="150">
        <v>1313.519713205565</v>
      </c>
      <c r="S1444" s="150">
        <v>1363.30261</v>
      </c>
      <c r="T1444" s="150">
        <v>2609</v>
      </c>
      <c r="U1444" s="150">
        <v>209.91399999999999</v>
      </c>
      <c r="V1444" s="150">
        <v>1761</v>
      </c>
      <c r="W1444" s="150">
        <v>373.7913050031791</v>
      </c>
      <c r="X1444" s="150">
        <v>2232</v>
      </c>
      <c r="Y1444" s="150">
        <v>11387.822</v>
      </c>
      <c r="Z1444" s="150">
        <v>639.24</v>
      </c>
      <c r="AA1444" s="150">
        <v>9821.5089499999995</v>
      </c>
      <c r="AB1444" s="150">
        <v>226.64266598187581</v>
      </c>
      <c r="AC1444" s="150">
        <v>908</v>
      </c>
      <c r="AD1444" s="150">
        <v>2768.96</v>
      </c>
      <c r="AE1444" s="150">
        <v>1928.3694599999999</v>
      </c>
      <c r="AF1444" s="150">
        <v>2556.2199999999998</v>
      </c>
      <c r="AG1444" s="150">
        <v>11069</v>
      </c>
      <c r="AH1444" s="150">
        <v>1443.18859</v>
      </c>
      <c r="AI1444" s="150">
        <v>949</v>
      </c>
      <c r="AJ1444" s="150">
        <v>6886.1284942056091</v>
      </c>
      <c r="AK1444" s="150">
        <v>3211</v>
      </c>
      <c r="AL1444" s="150">
        <v>76757.1015625</v>
      </c>
      <c r="AM1444" s="150">
        <v>59719.640625</v>
      </c>
      <c r="AN1444" s="150">
        <v>17037.458984375</v>
      </c>
      <c r="AO1444" s="5" t="s">
        <v>728</v>
      </c>
    </row>
    <row r="1445" spans="1:41" ht="14.25" x14ac:dyDescent="0.45">
      <c r="A1445" s="150">
        <v>2016</v>
      </c>
      <c r="B1445" s="5" t="s">
        <v>81</v>
      </c>
      <c r="C1445" s="5" t="s">
        <v>279</v>
      </c>
      <c r="D1445" s="5" t="s">
        <v>108</v>
      </c>
      <c r="E1445" s="5" t="s">
        <v>113</v>
      </c>
      <c r="F1445" s="5" t="s">
        <v>113</v>
      </c>
      <c r="G1445" s="5" t="s">
        <v>87</v>
      </c>
      <c r="H1445" s="5" t="s">
        <v>131</v>
      </c>
      <c r="I1445" s="150">
        <v>1677.0684814453125</v>
      </c>
      <c r="J1445" s="150">
        <v>4559.95947265625</v>
      </c>
      <c r="K1445" s="150">
        <v>424.71823120117188</v>
      </c>
      <c r="L1445" s="150">
        <v>297.41250610351563</v>
      </c>
      <c r="M1445" s="150">
        <v>1873.771240234375</v>
      </c>
      <c r="N1445" s="150">
        <v>982.2294921875</v>
      </c>
      <c r="O1445" s="150">
        <v>1099.1451416015625</v>
      </c>
      <c r="P1445" s="150">
        <v>2032.501708984375</v>
      </c>
      <c r="Q1445" s="150">
        <v>615.11383056640625</v>
      </c>
      <c r="R1445" s="150">
        <v>865.5804443359375</v>
      </c>
      <c r="S1445" s="150">
        <v>1237.4488525390625</v>
      </c>
      <c r="T1445" s="150">
        <v>958.08526611328125</v>
      </c>
      <c r="U1445" s="150">
        <v>92.090324401855469</v>
      </c>
      <c r="V1445" s="150">
        <v>673.84234619140625</v>
      </c>
      <c r="W1445" s="150">
        <v>597.44830322265625</v>
      </c>
      <c r="X1445" s="150">
        <v>2191.6337890625</v>
      </c>
      <c r="Y1445" s="150">
        <v>9785.234375</v>
      </c>
      <c r="Z1445" s="150">
        <v>2164.239013671875</v>
      </c>
      <c r="AA1445" s="150">
        <v>7387.9873046875</v>
      </c>
      <c r="AB1445" s="150">
        <v>397.75198364257813</v>
      </c>
      <c r="AC1445" s="150">
        <v>1219.281494140625</v>
      </c>
      <c r="AD1445" s="150">
        <v>5217.9873046875</v>
      </c>
      <c r="AE1445" s="150">
        <v>1476.7879638671875</v>
      </c>
      <c r="AF1445" s="150">
        <v>2934.22998046875</v>
      </c>
      <c r="AG1445" s="150">
        <v>7616.39404296875</v>
      </c>
      <c r="AH1445" s="150">
        <v>2455.35791015625</v>
      </c>
      <c r="AI1445" s="150">
        <v>896.62738037109375</v>
      </c>
      <c r="AJ1445" s="150">
        <v>4507.701171875</v>
      </c>
      <c r="AK1445" s="150">
        <v>543.2442626953125</v>
      </c>
      <c r="AL1445" s="150">
        <v>66780.8828125</v>
      </c>
      <c r="AM1445" s="150">
        <v>48887.65625</v>
      </c>
      <c r="AN1445" s="150">
        <v>17893.21875</v>
      </c>
      <c r="AO1445" s="5" t="s">
        <v>731</v>
      </c>
    </row>
    <row r="1446" spans="1:41" ht="14.25" x14ac:dyDescent="0.45">
      <c r="A1446" s="150">
        <v>2016</v>
      </c>
      <c r="B1446" s="5" t="s">
        <v>81</v>
      </c>
      <c r="C1446" s="5" t="s">
        <v>279</v>
      </c>
      <c r="D1446" s="5" t="s">
        <v>108</v>
      </c>
      <c r="E1446" s="5" t="s">
        <v>113</v>
      </c>
      <c r="F1446" s="5" t="s">
        <v>113</v>
      </c>
      <c r="G1446" s="5" t="s">
        <v>88</v>
      </c>
      <c r="H1446" s="5" t="s">
        <v>131</v>
      </c>
      <c r="I1446" s="150">
        <v>1528.1319599999999</v>
      </c>
      <c r="J1446" s="150">
        <v>4155</v>
      </c>
      <c r="K1446" s="150">
        <v>387</v>
      </c>
      <c r="L1446" s="150">
        <v>271</v>
      </c>
      <c r="M1446" s="150">
        <v>1707.366</v>
      </c>
      <c r="N1446" s="150">
        <v>895</v>
      </c>
      <c r="O1446" s="150">
        <v>1001.53265</v>
      </c>
      <c r="P1446" s="150">
        <v>1852</v>
      </c>
      <c r="Q1446" s="150">
        <v>560.48699999999997</v>
      </c>
      <c r="R1446" s="150">
        <v>788.71031016636846</v>
      </c>
      <c r="S1446" s="150">
        <v>1127.5539000000001</v>
      </c>
      <c r="T1446" s="150">
        <v>873</v>
      </c>
      <c r="U1446" s="150">
        <v>83.912000000000006</v>
      </c>
      <c r="V1446" s="150">
        <v>614</v>
      </c>
      <c r="W1446" s="150">
        <v>544.39034401788535</v>
      </c>
      <c r="X1446" s="150">
        <v>1997</v>
      </c>
      <c r="Y1446" s="150">
        <v>8916.2309999999998</v>
      </c>
      <c r="Z1446" s="150">
        <v>1972.038</v>
      </c>
      <c r="AA1446" s="150">
        <v>6731.8777099999998</v>
      </c>
      <c r="AB1446" s="150">
        <v>362.42858040273518</v>
      </c>
      <c r="AC1446" s="150">
        <v>1111</v>
      </c>
      <c r="AD1446" s="150">
        <v>4754.59</v>
      </c>
      <c r="AE1446" s="150">
        <v>1345.6379199999999</v>
      </c>
      <c r="AF1446" s="150">
        <v>2673.6480000000001</v>
      </c>
      <c r="AG1446" s="150">
        <v>6940</v>
      </c>
      <c r="AH1446" s="150">
        <v>2237.3032600000001</v>
      </c>
      <c r="AI1446" s="150">
        <v>817</v>
      </c>
      <c r="AJ1446" s="150">
        <v>4107.3827700000002</v>
      </c>
      <c r="AK1446" s="150">
        <v>495</v>
      </c>
      <c r="AL1446" s="150">
        <v>60850.22265625</v>
      </c>
      <c r="AM1446" s="150">
        <v>44546.0546875</v>
      </c>
      <c r="AN1446" s="150">
        <v>16304.1650390625</v>
      </c>
      <c r="AO1446" s="5" t="s">
        <v>733</v>
      </c>
    </row>
    <row r="1447" spans="1:41" ht="14.25" x14ac:dyDescent="0.45">
      <c r="A1447" s="150">
        <v>2016</v>
      </c>
      <c r="B1447" s="5" t="s">
        <v>81</v>
      </c>
      <c r="C1447" s="5" t="s">
        <v>279</v>
      </c>
      <c r="D1447" s="5" t="s">
        <v>108</v>
      </c>
      <c r="E1447" s="5" t="s">
        <v>114</v>
      </c>
      <c r="F1447" s="5" t="s">
        <v>114</v>
      </c>
      <c r="G1447" s="5" t="s">
        <v>87</v>
      </c>
      <c r="H1447" s="5" t="s">
        <v>131</v>
      </c>
      <c r="I1447" s="150">
        <v>3157.115966796875</v>
      </c>
      <c r="J1447" s="150">
        <v>4107.80419921875</v>
      </c>
      <c r="K1447" s="150">
        <v>41.703598022460938</v>
      </c>
      <c r="L1447" s="150">
        <v>266.68353271484375</v>
      </c>
      <c r="M1447" s="150">
        <v>2154.300048828125</v>
      </c>
      <c r="N1447" s="150">
        <v>3846.608154296875</v>
      </c>
      <c r="O1447" s="150">
        <v>1541.8671875</v>
      </c>
      <c r="P1447" s="150">
        <v>1642.9022216796875</v>
      </c>
      <c r="Q1447" s="150">
        <v>1020.8316650390625</v>
      </c>
      <c r="R1447" s="150">
        <v>2487.798583984375</v>
      </c>
      <c r="S1447" s="150">
        <v>5096.61865234375</v>
      </c>
      <c r="T1447" s="150">
        <v>3640.28515625</v>
      </c>
      <c r="U1447" s="150">
        <v>415.3974609375</v>
      </c>
      <c r="V1447" s="150">
        <v>2137.858154296875</v>
      </c>
      <c r="W1447" s="150">
        <v>1349.750244140625</v>
      </c>
      <c r="X1447" s="150">
        <v>2643.78857421875</v>
      </c>
      <c r="Y1447" s="150">
        <v>17863.37890625</v>
      </c>
      <c r="Z1447" s="150">
        <v>643.8826904296875</v>
      </c>
      <c r="AA1447" s="150">
        <v>11834.8359375</v>
      </c>
      <c r="AB1447" s="150">
        <v>499.736572265625</v>
      </c>
      <c r="AC1447" s="150">
        <v>2524.1650390625</v>
      </c>
      <c r="AD1447" s="150">
        <v>1674.9482421875</v>
      </c>
      <c r="AE1447" s="150">
        <v>4252.42041015625</v>
      </c>
      <c r="AF1447" s="150">
        <v>9100.1640625</v>
      </c>
      <c r="AG1447" s="150">
        <v>49264.0234375</v>
      </c>
      <c r="AH1447" s="150">
        <v>4182.07421875</v>
      </c>
      <c r="AI1447" s="150">
        <v>1205.0145263671875</v>
      </c>
      <c r="AJ1447" s="150">
        <v>5038.09228515625</v>
      </c>
      <c r="AK1447" s="150">
        <v>2339.791259765625</v>
      </c>
      <c r="AL1447" s="150">
        <v>145973.859375</v>
      </c>
      <c r="AM1447" s="150">
        <v>119603.9609375</v>
      </c>
      <c r="AN1447" s="150">
        <v>26369.875</v>
      </c>
      <c r="AO1447" s="5" t="s">
        <v>734</v>
      </c>
    </row>
    <row r="1448" spans="1:41" ht="14.25" x14ac:dyDescent="0.45">
      <c r="A1448" s="150">
        <v>2016</v>
      </c>
      <c r="B1448" s="5" t="s">
        <v>81</v>
      </c>
      <c r="C1448" s="5" t="s">
        <v>279</v>
      </c>
      <c r="D1448" s="5" t="s">
        <v>108</v>
      </c>
      <c r="E1448" s="5" t="s">
        <v>114</v>
      </c>
      <c r="F1448" s="5" t="s">
        <v>114</v>
      </c>
      <c r="G1448" s="5" t="s">
        <v>88</v>
      </c>
      <c r="H1448" s="5" t="s">
        <v>131</v>
      </c>
      <c r="I1448" s="150">
        <v>2876.7398299999982</v>
      </c>
      <c r="J1448" s="150">
        <v>3743</v>
      </c>
      <c r="K1448" s="150">
        <v>38</v>
      </c>
      <c r="L1448" s="150">
        <v>243</v>
      </c>
      <c r="M1448" s="150">
        <v>1962.9818299999999</v>
      </c>
      <c r="N1448" s="150">
        <v>3505</v>
      </c>
      <c r="O1448" s="150">
        <v>1404.9376299999999</v>
      </c>
      <c r="P1448" s="150">
        <v>1497</v>
      </c>
      <c r="Q1448" s="150">
        <v>930.17399999999998</v>
      </c>
      <c r="R1448" s="150">
        <v>2266.8631099999998</v>
      </c>
      <c r="S1448" s="150">
        <v>4644</v>
      </c>
      <c r="T1448" s="150">
        <v>3317</v>
      </c>
      <c r="U1448" s="150">
        <v>378.50700000000001</v>
      </c>
      <c r="V1448" s="150">
        <v>1948</v>
      </c>
      <c r="W1448" s="150">
        <v>1229.88212</v>
      </c>
      <c r="X1448" s="150">
        <v>2409</v>
      </c>
      <c r="Y1448" s="150">
        <v>16276.975</v>
      </c>
      <c r="Z1448" s="150">
        <v>586.70100000000002</v>
      </c>
      <c r="AA1448" s="150">
        <v>10783.811955419669</v>
      </c>
      <c r="AB1448" s="150">
        <v>455.35613867015093</v>
      </c>
      <c r="AC1448" s="150">
        <v>2300</v>
      </c>
      <c r="AD1448" s="150">
        <v>1526.2</v>
      </c>
      <c r="AE1448" s="150">
        <v>3874.772944347827</v>
      </c>
      <c r="AF1448" s="150">
        <v>8292</v>
      </c>
      <c r="AG1448" s="150">
        <v>44889</v>
      </c>
      <c r="AH1448" s="150">
        <v>3810.67391</v>
      </c>
      <c r="AI1448" s="150">
        <v>1098</v>
      </c>
      <c r="AJ1448" s="150">
        <v>4590.671068411214</v>
      </c>
      <c r="AK1448" s="150">
        <v>2132</v>
      </c>
      <c r="AL1448" s="150">
        <v>133010.25</v>
      </c>
      <c r="AM1448" s="150">
        <v>108982.21875</v>
      </c>
      <c r="AN1448" s="150">
        <v>24028.03125</v>
      </c>
      <c r="AO1448" s="5" t="s">
        <v>736</v>
      </c>
    </row>
    <row r="1449" spans="1:41" ht="14.25" x14ac:dyDescent="0.45">
      <c r="A1449" s="150">
        <v>2016</v>
      </c>
      <c r="B1449" s="5" t="s">
        <v>81</v>
      </c>
      <c r="C1449" s="5" t="s">
        <v>279</v>
      </c>
      <c r="D1449" s="5" t="s">
        <v>108</v>
      </c>
      <c r="E1449" s="5" t="s">
        <v>115</v>
      </c>
      <c r="F1449" s="5" t="s">
        <v>116</v>
      </c>
      <c r="G1449" s="5" t="s">
        <v>87</v>
      </c>
      <c r="H1449" s="5" t="s">
        <v>131</v>
      </c>
      <c r="I1449" s="150">
        <v>16206.3564453125</v>
      </c>
      <c r="J1449" s="150">
        <v>27626.439453125</v>
      </c>
      <c r="K1449" s="150">
        <v>3367.016845703125</v>
      </c>
      <c r="L1449" s="150">
        <v>3579.924560546875</v>
      </c>
      <c r="M1449" s="150">
        <v>12693.310546875</v>
      </c>
      <c r="N1449" s="150">
        <v>11135.9580078125</v>
      </c>
      <c r="O1449" s="150">
        <v>10369.2060546875</v>
      </c>
      <c r="P1449" s="150">
        <v>11596.892578125</v>
      </c>
      <c r="Q1449" s="150">
        <v>4712.2158203125</v>
      </c>
      <c r="R1449" s="150">
        <v>9882.1552734375</v>
      </c>
      <c r="S1449" s="150">
        <v>14967.787109375</v>
      </c>
      <c r="T1449" s="150">
        <v>14432.7373046875</v>
      </c>
      <c r="U1449" s="150">
        <v>1948.7235107421875</v>
      </c>
      <c r="V1449" s="150">
        <v>11401.5439453125</v>
      </c>
      <c r="W1449" s="150">
        <v>4885.33154296875</v>
      </c>
      <c r="X1449" s="150">
        <v>17197.24609375</v>
      </c>
      <c r="Y1449" s="150">
        <v>61105.78125</v>
      </c>
      <c r="Z1449" s="150">
        <v>7253.50146484375</v>
      </c>
      <c r="AA1449" s="150">
        <v>76125.15625</v>
      </c>
      <c r="AB1449" s="150">
        <v>3386.1591796875</v>
      </c>
      <c r="AC1449" s="150">
        <v>12308.048828125</v>
      </c>
      <c r="AD1449" s="150">
        <v>16663.705078125</v>
      </c>
      <c r="AE1449" s="150">
        <v>15852.9775390625</v>
      </c>
      <c r="AF1449" s="150">
        <v>39031.5859375</v>
      </c>
      <c r="AG1449" s="150">
        <v>119484.1015625</v>
      </c>
      <c r="AH1449" s="150">
        <v>23391.052734375</v>
      </c>
      <c r="AI1449" s="150">
        <v>6295.04833984375</v>
      </c>
      <c r="AJ1449" s="150">
        <v>32509.328125</v>
      </c>
      <c r="AK1449" s="150">
        <v>8795.0693359375</v>
      </c>
      <c r="AL1449" s="150">
        <v>598204.375</v>
      </c>
      <c r="AM1449" s="150">
        <v>461760.6875</v>
      </c>
      <c r="AN1449" s="150">
        <v>136443.671875</v>
      </c>
      <c r="AO1449" s="5" t="s">
        <v>739</v>
      </c>
    </row>
    <row r="1450" spans="1:41" ht="14.25" x14ac:dyDescent="0.45">
      <c r="A1450" s="150">
        <v>2016</v>
      </c>
      <c r="B1450" s="5" t="s">
        <v>81</v>
      </c>
      <c r="C1450" s="5" t="s">
        <v>279</v>
      </c>
      <c r="D1450" s="5" t="s">
        <v>108</v>
      </c>
      <c r="E1450" s="5" t="s">
        <v>115</v>
      </c>
      <c r="F1450" s="5" t="s">
        <v>116</v>
      </c>
      <c r="G1450" s="5" t="s">
        <v>88</v>
      </c>
      <c r="H1450" s="5" t="s">
        <v>131</v>
      </c>
      <c r="I1450" s="150">
        <v>14767.108340000001</v>
      </c>
      <c r="J1450" s="150">
        <v>25173</v>
      </c>
      <c r="K1450" s="150">
        <v>3068</v>
      </c>
      <c r="L1450" s="150">
        <v>3262</v>
      </c>
      <c r="M1450" s="150">
        <v>11566.047167500001</v>
      </c>
      <c r="N1450" s="150">
        <v>10147</v>
      </c>
      <c r="O1450" s="150">
        <v>9448.3410999999996</v>
      </c>
      <c r="P1450" s="150">
        <v>10567</v>
      </c>
      <c r="Q1450" s="150">
        <v>4293.7349999999997</v>
      </c>
      <c r="R1450" s="150">
        <v>9004.5443851238888</v>
      </c>
      <c r="S1450" s="150">
        <v>13638.53306</v>
      </c>
      <c r="T1450" s="150">
        <v>13151</v>
      </c>
      <c r="U1450" s="150">
        <v>1775.662</v>
      </c>
      <c r="V1450" s="150">
        <v>10389</v>
      </c>
      <c r="W1450" s="150">
        <v>4451.476967999999</v>
      </c>
      <c r="X1450" s="150">
        <v>15670</v>
      </c>
      <c r="Y1450" s="150">
        <v>55679.12</v>
      </c>
      <c r="Z1450" s="150">
        <v>6609.335</v>
      </c>
      <c r="AA1450" s="150">
        <v>69364.66225541968</v>
      </c>
      <c r="AB1450" s="150">
        <v>3085.4423169974762</v>
      </c>
      <c r="AC1450" s="150">
        <v>11215</v>
      </c>
      <c r="AD1450" s="150">
        <v>15183.84</v>
      </c>
      <c r="AE1450" s="150">
        <v>14445.111881808451</v>
      </c>
      <c r="AF1450" s="150">
        <v>35565.284</v>
      </c>
      <c r="AG1450" s="150">
        <v>108873</v>
      </c>
      <c r="AH1450" s="150">
        <v>21313.74795999999</v>
      </c>
      <c r="AI1450" s="150">
        <v>5736</v>
      </c>
      <c r="AJ1450" s="150">
        <v>29622.250530000001</v>
      </c>
      <c r="AK1450" s="150">
        <v>8014</v>
      </c>
      <c r="AL1450" s="150">
        <v>545079.25</v>
      </c>
      <c r="AM1450" s="150">
        <v>420752.8125</v>
      </c>
      <c r="AN1450" s="150">
        <v>124326.4375</v>
      </c>
      <c r="AO1450" s="5" t="s">
        <v>741</v>
      </c>
    </row>
    <row r="1451" spans="1:41" ht="14.25" x14ac:dyDescent="0.45">
      <c r="A1451" s="150">
        <v>2016</v>
      </c>
      <c r="B1451" s="5" t="s">
        <v>81</v>
      </c>
      <c r="C1451" s="5" t="s">
        <v>279</v>
      </c>
      <c r="D1451" s="5" t="s">
        <v>108</v>
      </c>
      <c r="E1451" s="5" t="s">
        <v>29</v>
      </c>
      <c r="F1451" s="5" t="s">
        <v>29</v>
      </c>
      <c r="G1451" s="5" t="s">
        <v>87</v>
      </c>
      <c r="H1451" s="5" t="s">
        <v>131</v>
      </c>
      <c r="I1451" s="150">
        <v>786.11566162109375</v>
      </c>
      <c r="J1451" s="150">
        <v>5758.38916015625</v>
      </c>
      <c r="K1451" s="150">
        <v>294.1201171875</v>
      </c>
      <c r="L1451" s="150">
        <v>530.07470703125</v>
      </c>
      <c r="M1451" s="150">
        <v>1105.269775390625</v>
      </c>
      <c r="N1451" s="150">
        <v>480.6888427734375</v>
      </c>
      <c r="O1451" s="150">
        <v>1050.784423828125</v>
      </c>
      <c r="P1451" s="150">
        <v>1397.070556640625</v>
      </c>
      <c r="Q1451" s="150">
        <v>0.21729770302772522</v>
      </c>
      <c r="R1451" s="150">
        <v>572.06195068359375</v>
      </c>
      <c r="S1451" s="150">
        <v>868.5645751953125</v>
      </c>
      <c r="T1451" s="150">
        <v>2593.305419921875</v>
      </c>
      <c r="U1451" s="150">
        <v>38.860073089599609</v>
      </c>
      <c r="V1451" s="150">
        <v>964.67010498046875</v>
      </c>
      <c r="W1451" s="150">
        <v>369.26754760742188</v>
      </c>
      <c r="X1451" s="150">
        <v>2326.621826171875</v>
      </c>
      <c r="Y1451" s="150">
        <v>3342.65966796875</v>
      </c>
      <c r="Z1451" s="150">
        <v>1372.258056640625</v>
      </c>
      <c r="AA1451" s="150">
        <v>6613.578125</v>
      </c>
      <c r="AB1451" s="150">
        <v>411.54867553710938</v>
      </c>
      <c r="AC1451" s="150">
        <v>967.96246337890625</v>
      </c>
      <c r="AD1451" s="150">
        <v>1700.321533203125</v>
      </c>
      <c r="AE1451" s="150">
        <v>2312.35400390625</v>
      </c>
      <c r="AF1451" s="150">
        <v>1171.43212890625</v>
      </c>
      <c r="AG1451" s="150">
        <v>4354.7333984375</v>
      </c>
      <c r="AH1451" s="150">
        <v>1436.8175048828125</v>
      </c>
      <c r="AI1451" s="150">
        <v>614.579345703125</v>
      </c>
      <c r="AJ1451" s="150">
        <v>1581.39013671875</v>
      </c>
      <c r="AK1451" s="150">
        <v>578.363037109375</v>
      </c>
      <c r="AL1451" s="150">
        <v>45594.08203125</v>
      </c>
      <c r="AM1451" s="150">
        <v>32244.515625</v>
      </c>
      <c r="AN1451" s="150">
        <v>13349.5634765625</v>
      </c>
      <c r="AO1451" s="5" t="s">
        <v>743</v>
      </c>
    </row>
    <row r="1452" spans="1:41" ht="14.25" x14ac:dyDescent="0.45">
      <c r="A1452" s="150">
        <v>2016</v>
      </c>
      <c r="B1452" s="5" t="s">
        <v>81</v>
      </c>
      <c r="C1452" s="5" t="s">
        <v>279</v>
      </c>
      <c r="D1452" s="5" t="s">
        <v>108</v>
      </c>
      <c r="E1452" s="5" t="s">
        <v>29</v>
      </c>
      <c r="F1452" s="5" t="s">
        <v>29</v>
      </c>
      <c r="G1452" s="5" t="s">
        <v>88</v>
      </c>
      <c r="H1452" s="5" t="s">
        <v>131</v>
      </c>
      <c r="I1452" s="150">
        <v>716.30256000000008</v>
      </c>
      <c r="J1452" s="150">
        <v>5247</v>
      </c>
      <c r="K1452" s="150">
        <v>268</v>
      </c>
      <c r="L1452" s="150">
        <v>483</v>
      </c>
      <c r="M1452" s="150">
        <v>1007.11332</v>
      </c>
      <c r="N1452" s="150">
        <v>438</v>
      </c>
      <c r="O1452" s="150">
        <v>957.46675000000027</v>
      </c>
      <c r="P1452" s="150">
        <v>1273</v>
      </c>
      <c r="Q1452" s="150">
        <v>0.19800000000000001</v>
      </c>
      <c r="R1452" s="150">
        <v>521.25848680342801</v>
      </c>
      <c r="S1452" s="150">
        <v>791.42938000000004</v>
      </c>
      <c r="T1452" s="150">
        <v>2363</v>
      </c>
      <c r="U1452" s="150">
        <v>35.408999999999999</v>
      </c>
      <c r="V1452" s="150">
        <v>879</v>
      </c>
      <c r="W1452" s="150">
        <v>336.47376232341122</v>
      </c>
      <c r="X1452" s="150">
        <v>2120</v>
      </c>
      <c r="Y1452" s="150">
        <v>3045.806</v>
      </c>
      <c r="Z1452" s="150">
        <v>1250.3910000000001</v>
      </c>
      <c r="AA1452" s="150">
        <v>6026.2416600000006</v>
      </c>
      <c r="AB1452" s="150">
        <v>375</v>
      </c>
      <c r="AC1452" s="150">
        <v>882</v>
      </c>
      <c r="AD1452" s="150">
        <v>1549.32</v>
      </c>
      <c r="AE1452" s="150">
        <v>2106.99926</v>
      </c>
      <c r="AF1452" s="150">
        <v>1067.4000000000001</v>
      </c>
      <c r="AG1452" s="150">
        <v>3968</v>
      </c>
      <c r="AH1452" s="150">
        <v>1309.2171699999999</v>
      </c>
      <c r="AI1452" s="150">
        <v>560</v>
      </c>
      <c r="AJ1452" s="150">
        <v>1440.95064</v>
      </c>
      <c r="AK1452" s="150">
        <v>527</v>
      </c>
      <c r="AL1452" s="150">
        <v>41544.98046875</v>
      </c>
      <c r="AM1452" s="150">
        <v>29380.958984375</v>
      </c>
      <c r="AN1452" s="150">
        <v>12164.0205078125</v>
      </c>
      <c r="AO1452" s="5" t="s">
        <v>745</v>
      </c>
    </row>
    <row r="1453" spans="1:41" ht="14.25" x14ac:dyDescent="0.45">
      <c r="A1453" s="150">
        <v>2016</v>
      </c>
      <c r="B1453" s="5" t="s">
        <v>81</v>
      </c>
      <c r="C1453" s="5" t="s">
        <v>3765</v>
      </c>
      <c r="D1453" s="5" t="s">
        <v>3768</v>
      </c>
      <c r="E1453" s="5" t="s">
        <v>3722</v>
      </c>
      <c r="F1453" s="5" t="s">
        <v>19</v>
      </c>
      <c r="G1453" s="5" t="s">
        <v>87</v>
      </c>
      <c r="H1453" s="5" t="s">
        <v>131</v>
      </c>
      <c r="I1453" s="150">
        <v>13695.4189453125</v>
      </c>
      <c r="J1453" s="150">
        <v>17084.19140625</v>
      </c>
      <c r="K1453" s="150">
        <v>1477.0870361328125</v>
      </c>
      <c r="L1453" s="150">
        <v>299.21340942382813</v>
      </c>
      <c r="M1453" s="150">
        <v>5929.9814453125</v>
      </c>
      <c r="N1453" s="150">
        <v>20608.068359375</v>
      </c>
      <c r="O1453" s="150">
        <v>1029.083984375</v>
      </c>
      <c r="P1453" s="150">
        <v>13766.8388671875</v>
      </c>
      <c r="Q1453" s="150">
        <v>7005.48779296875</v>
      </c>
      <c r="R1453" s="150">
        <v>6415.9765625</v>
      </c>
      <c r="S1453" s="150"/>
      <c r="T1453" s="150">
        <v>472.26593017578125</v>
      </c>
      <c r="U1453" s="150"/>
      <c r="V1453" s="150"/>
      <c r="W1453" s="150">
        <v>521.830322265625</v>
      </c>
      <c r="X1453" s="150">
        <v>14702.7666015625</v>
      </c>
      <c r="Y1453" s="150">
        <v>26241.462890625</v>
      </c>
      <c r="Z1453" s="150">
        <v>14326.5166015625</v>
      </c>
      <c r="AA1453" s="150">
        <v>0</v>
      </c>
      <c r="AB1453" s="150"/>
      <c r="AC1453" s="150">
        <v>9645.166015625</v>
      </c>
      <c r="AD1453" s="150">
        <v>27353.46484375</v>
      </c>
      <c r="AE1453" s="150">
        <v>5481.857421875</v>
      </c>
      <c r="AF1453" s="150">
        <v>28946.6640625</v>
      </c>
      <c r="AG1453" s="150">
        <v>0</v>
      </c>
      <c r="AH1453" s="150"/>
      <c r="AI1453" s="150">
        <v>6513.47412109375</v>
      </c>
      <c r="AJ1453" s="150">
        <v>2758.07470703125</v>
      </c>
      <c r="AK1453" s="150">
        <v>2136.919677734375</v>
      </c>
      <c r="AL1453" s="150">
        <v>226411.8125</v>
      </c>
      <c r="AM1453" s="150">
        <v>166274.921875</v>
      </c>
      <c r="AN1453" s="150">
        <v>60136.87109375</v>
      </c>
      <c r="AO1453" s="5" t="s">
        <v>3818</v>
      </c>
    </row>
    <row r="1454" spans="1:41" ht="14.25" x14ac:dyDescent="0.45">
      <c r="A1454" s="150">
        <v>2016</v>
      </c>
      <c r="B1454" s="5" t="s">
        <v>81</v>
      </c>
      <c r="C1454" s="5" t="s">
        <v>3765</v>
      </c>
      <c r="D1454" s="5" t="s">
        <v>3768</v>
      </c>
      <c r="E1454" s="5" t="s">
        <v>3722</v>
      </c>
      <c r="F1454" s="5" t="s">
        <v>19</v>
      </c>
      <c r="G1454" s="5" t="s">
        <v>88</v>
      </c>
      <c r="H1454" s="5" t="s">
        <v>131</v>
      </c>
      <c r="I1454" s="150">
        <v>12266.7373046875</v>
      </c>
      <c r="J1454" s="150">
        <v>15302</v>
      </c>
      <c r="K1454" s="150">
        <v>1323</v>
      </c>
      <c r="L1454" s="150">
        <v>268</v>
      </c>
      <c r="M1454" s="150">
        <v>5311.37646484375</v>
      </c>
      <c r="N1454" s="150">
        <v>18458.271484375</v>
      </c>
      <c r="O1454" s="150">
        <v>921.73175048828125</v>
      </c>
      <c r="P1454" s="150">
        <v>12330.70703125</v>
      </c>
      <c r="Q1454" s="150">
        <v>6274.68798828125</v>
      </c>
      <c r="R1454" s="150">
        <v>5746.67333984375</v>
      </c>
      <c r="S1454" s="150"/>
      <c r="T1454" s="150">
        <v>423</v>
      </c>
      <c r="U1454" s="150"/>
      <c r="V1454" s="150"/>
      <c r="W1454" s="150">
        <v>467.3939208984375</v>
      </c>
      <c r="X1454" s="150">
        <v>13169</v>
      </c>
      <c r="Y1454" s="150">
        <v>23504</v>
      </c>
      <c r="Z1454" s="150">
        <v>12832</v>
      </c>
      <c r="AA1454" s="150">
        <v>0</v>
      </c>
      <c r="AB1454" s="150"/>
      <c r="AC1454" s="150">
        <v>8639</v>
      </c>
      <c r="AD1454" s="150">
        <v>24500</v>
      </c>
      <c r="AE1454" s="150">
        <v>4910</v>
      </c>
      <c r="AF1454" s="150">
        <v>25927</v>
      </c>
      <c r="AG1454" s="150">
        <v>0</v>
      </c>
      <c r="AH1454" s="150"/>
      <c r="AI1454" s="150">
        <v>5834</v>
      </c>
      <c r="AJ1454" s="150">
        <v>2470.357421875</v>
      </c>
      <c r="AK1454" s="150">
        <v>1914</v>
      </c>
      <c r="AL1454" s="150">
        <v>202792.921875</v>
      </c>
      <c r="AM1454" s="150">
        <v>148929.4375</v>
      </c>
      <c r="AN1454" s="150">
        <v>53863.5</v>
      </c>
      <c r="AO1454" s="5" t="s">
        <v>3819</v>
      </c>
    </row>
    <row r="1455" spans="1:41" ht="14.25" x14ac:dyDescent="0.45">
      <c r="A1455" s="150">
        <v>2016</v>
      </c>
      <c r="B1455" s="5" t="s">
        <v>81</v>
      </c>
      <c r="C1455" s="5" t="s">
        <v>3765</v>
      </c>
      <c r="D1455" s="5" t="s">
        <v>3768</v>
      </c>
      <c r="E1455" s="5" t="s">
        <v>3722</v>
      </c>
      <c r="F1455" s="5" t="s">
        <v>3770</v>
      </c>
      <c r="G1455" s="5" t="s">
        <v>87</v>
      </c>
      <c r="H1455" s="5" t="s">
        <v>131</v>
      </c>
      <c r="I1455" s="150"/>
      <c r="J1455" s="150">
        <v>0</v>
      </c>
      <c r="K1455" s="150"/>
      <c r="L1455" s="150"/>
      <c r="M1455" s="150"/>
      <c r="N1455" s="150"/>
      <c r="O1455" s="150">
        <v>0</v>
      </c>
      <c r="P1455" s="150">
        <v>0</v>
      </c>
      <c r="Q1455" s="150"/>
      <c r="R1455" s="150">
        <v>0</v>
      </c>
      <c r="S1455" s="150"/>
      <c r="T1455" s="150"/>
      <c r="U1455" s="150"/>
      <c r="V1455" s="150"/>
      <c r="W1455" s="150"/>
      <c r="X1455" s="150"/>
      <c r="Y1455" s="150">
        <v>65.227935791015625</v>
      </c>
      <c r="Z1455" s="150">
        <v>0</v>
      </c>
      <c r="AA1455" s="150">
        <v>0</v>
      </c>
      <c r="AB1455" s="150"/>
      <c r="AC1455" s="150"/>
      <c r="AD1455" s="150">
        <v>0</v>
      </c>
      <c r="AE1455" s="150">
        <v>0</v>
      </c>
      <c r="AF1455" s="150"/>
      <c r="AG1455" s="150">
        <v>2528.919189453125</v>
      </c>
      <c r="AH1455" s="150"/>
      <c r="AI1455" s="150"/>
      <c r="AJ1455" s="150">
        <v>0</v>
      </c>
      <c r="AK1455" s="150"/>
      <c r="AL1455" s="150">
        <v>2594.147216796875</v>
      </c>
      <c r="AM1455" s="150">
        <v>2594.147216796875</v>
      </c>
      <c r="AN1455" s="150">
        <v>0</v>
      </c>
      <c r="AO1455" s="5" t="s">
        <v>3820</v>
      </c>
    </row>
    <row r="1456" spans="1:41" ht="14.25" x14ac:dyDescent="0.45">
      <c r="A1456" s="150">
        <v>2016</v>
      </c>
      <c r="B1456" s="5" t="s">
        <v>81</v>
      </c>
      <c r="C1456" s="5" t="s">
        <v>3765</v>
      </c>
      <c r="D1456" s="5" t="s">
        <v>3768</v>
      </c>
      <c r="E1456" s="5" t="s">
        <v>3722</v>
      </c>
      <c r="F1456" s="5" t="s">
        <v>3770</v>
      </c>
      <c r="G1456" s="5" t="s">
        <v>88</v>
      </c>
      <c r="H1456" s="5" t="s">
        <v>131</v>
      </c>
      <c r="I1456" s="150"/>
      <c r="J1456" s="150">
        <v>0</v>
      </c>
      <c r="K1456" s="150"/>
      <c r="L1456" s="150"/>
      <c r="M1456" s="150"/>
      <c r="N1456" s="150"/>
      <c r="O1456" s="150">
        <v>0</v>
      </c>
      <c r="P1456" s="150">
        <v>0</v>
      </c>
      <c r="Q1456" s="150"/>
      <c r="R1456" s="150">
        <v>0</v>
      </c>
      <c r="S1456" s="150"/>
      <c r="T1456" s="150"/>
      <c r="U1456" s="150"/>
      <c r="V1456" s="150"/>
      <c r="W1456" s="150"/>
      <c r="X1456" s="150"/>
      <c r="Y1456" s="150">
        <v>61</v>
      </c>
      <c r="Z1456" s="150">
        <v>0</v>
      </c>
      <c r="AA1456" s="150">
        <v>0</v>
      </c>
      <c r="AB1456" s="150"/>
      <c r="AC1456" s="150"/>
      <c r="AD1456" s="150">
        <v>0</v>
      </c>
      <c r="AE1456" s="150">
        <v>0</v>
      </c>
      <c r="AF1456" s="150"/>
      <c r="AG1456" s="150">
        <v>2365</v>
      </c>
      <c r="AH1456" s="150"/>
      <c r="AI1456" s="150"/>
      <c r="AJ1456" s="150">
        <v>0</v>
      </c>
      <c r="AK1456" s="150"/>
      <c r="AL1456" s="150">
        <v>2426</v>
      </c>
      <c r="AM1456" s="150">
        <v>2426</v>
      </c>
      <c r="AN1456" s="150">
        <v>0</v>
      </c>
      <c r="AO1456" s="5" t="s">
        <v>3821</v>
      </c>
    </row>
    <row r="1457" spans="1:41" ht="14.25" x14ac:dyDescent="0.45">
      <c r="A1457" s="150">
        <v>2016</v>
      </c>
      <c r="B1457" s="5" t="s">
        <v>81</v>
      </c>
      <c r="C1457" s="5" t="s">
        <v>3765</v>
      </c>
      <c r="D1457" s="5" t="s">
        <v>3768</v>
      </c>
      <c r="E1457" s="5" t="s">
        <v>3722</v>
      </c>
      <c r="F1457" s="5" t="s">
        <v>116</v>
      </c>
      <c r="G1457" s="5" t="s">
        <v>87</v>
      </c>
      <c r="H1457" s="5" t="s">
        <v>131</v>
      </c>
      <c r="I1457" s="150">
        <v>7085.23828125</v>
      </c>
      <c r="J1457" s="150">
        <v>26263.390625</v>
      </c>
      <c r="K1457" s="150">
        <v>2070.912841796875</v>
      </c>
      <c r="L1457" s="150">
        <v>2307.96484375</v>
      </c>
      <c r="M1457" s="150">
        <v>3128.213134765625</v>
      </c>
      <c r="N1457" s="150">
        <v>3146.052734375</v>
      </c>
      <c r="O1457" s="150">
        <v>6247.24853515625</v>
      </c>
      <c r="P1457" s="150">
        <v>7404.23681640625</v>
      </c>
      <c r="Q1457" s="150">
        <v>3470.179443359375</v>
      </c>
      <c r="R1457" s="150">
        <v>3377.612548828125</v>
      </c>
      <c r="S1457" s="150">
        <v>47.190914154052734</v>
      </c>
      <c r="T1457" s="150">
        <v>54.873153686523438</v>
      </c>
      <c r="U1457" s="150">
        <v>221.68754577636719</v>
      </c>
      <c r="V1457" s="150"/>
      <c r="W1457" s="150">
        <v>112.04995727539063</v>
      </c>
      <c r="X1457" s="150">
        <v>10158.1181640625</v>
      </c>
      <c r="Y1457" s="150">
        <v>15254.7373046875</v>
      </c>
      <c r="Z1457" s="150">
        <v>6584.2783203125</v>
      </c>
      <c r="AA1457" s="150">
        <v>0</v>
      </c>
      <c r="AB1457" s="150"/>
      <c r="AC1457" s="150">
        <v>1625.3428955078125</v>
      </c>
      <c r="AD1457" s="150">
        <v>15500.1083984375</v>
      </c>
      <c r="AE1457" s="150">
        <v>7497.8681640625</v>
      </c>
      <c r="AF1457" s="150">
        <v>15098.515625</v>
      </c>
      <c r="AG1457" s="150">
        <v>15742.0107421875</v>
      </c>
      <c r="AH1457" s="150"/>
      <c r="AI1457" s="150">
        <v>3483.347900390625</v>
      </c>
      <c r="AJ1457" s="150">
        <v>13262.1796875</v>
      </c>
      <c r="AK1457" s="150">
        <v>7693.21630859375</v>
      </c>
      <c r="AL1457" s="150">
        <v>176836.59375</v>
      </c>
      <c r="AM1457" s="150">
        <v>128341.296875</v>
      </c>
      <c r="AN1457" s="150">
        <v>48495.27734375</v>
      </c>
      <c r="AO1457" s="5" t="s">
        <v>3822</v>
      </c>
    </row>
    <row r="1458" spans="1:41" ht="14.25" x14ac:dyDescent="0.45">
      <c r="A1458" s="150">
        <v>2016</v>
      </c>
      <c r="B1458" s="5" t="s">
        <v>81</v>
      </c>
      <c r="C1458" s="5" t="s">
        <v>3765</v>
      </c>
      <c r="D1458" s="5" t="s">
        <v>3768</v>
      </c>
      <c r="E1458" s="5" t="s">
        <v>3722</v>
      </c>
      <c r="F1458" s="5" t="s">
        <v>116</v>
      </c>
      <c r="G1458" s="5" t="s">
        <v>88</v>
      </c>
      <c r="H1458" s="5" t="s">
        <v>131</v>
      </c>
      <c r="I1458" s="150">
        <v>6456.01513671875</v>
      </c>
      <c r="J1458" s="150">
        <v>23931</v>
      </c>
      <c r="K1458" s="150">
        <v>1887</v>
      </c>
      <c r="L1458" s="150">
        <v>2103</v>
      </c>
      <c r="M1458" s="150">
        <v>2850.40380859375</v>
      </c>
      <c r="N1458" s="150">
        <v>2866.6591796875</v>
      </c>
      <c r="O1458" s="150">
        <v>5692.4453125</v>
      </c>
      <c r="P1458" s="150">
        <v>6746.68408203125</v>
      </c>
      <c r="Q1458" s="150">
        <v>3162.0009765625</v>
      </c>
      <c r="R1458" s="150">
        <v>3077.65478515625</v>
      </c>
      <c r="S1458" s="150">
        <v>43</v>
      </c>
      <c r="T1458" s="150">
        <v>50</v>
      </c>
      <c r="U1458" s="150">
        <v>202</v>
      </c>
      <c r="V1458" s="150"/>
      <c r="W1458" s="150">
        <v>102.09906768798828</v>
      </c>
      <c r="X1458" s="150">
        <v>9256</v>
      </c>
      <c r="Y1458" s="150">
        <v>13900</v>
      </c>
      <c r="Z1458" s="150">
        <v>5999.5439453125</v>
      </c>
      <c r="AA1458" s="150">
        <v>0</v>
      </c>
      <c r="AB1458" s="150"/>
      <c r="AC1458" s="150">
        <v>1481</v>
      </c>
      <c r="AD1458" s="150">
        <v>14123.580078125</v>
      </c>
      <c r="AE1458" s="150">
        <v>6832</v>
      </c>
      <c r="AF1458" s="150">
        <v>13757.65234375</v>
      </c>
      <c r="AG1458" s="150">
        <v>14344</v>
      </c>
      <c r="AH1458" s="150"/>
      <c r="AI1458" s="150">
        <v>3174</v>
      </c>
      <c r="AJ1458" s="150">
        <v>12084.396484375</v>
      </c>
      <c r="AK1458" s="150">
        <v>7010</v>
      </c>
      <c r="AL1458" s="150">
        <v>161132.125</v>
      </c>
      <c r="AM1458" s="150">
        <v>116943.6171875</v>
      </c>
      <c r="AN1458" s="150">
        <v>44188.53125</v>
      </c>
      <c r="AO1458" s="5" t="s">
        <v>3823</v>
      </c>
    </row>
    <row r="1459" spans="1:41" ht="14.25" x14ac:dyDescent="0.45">
      <c r="A1459" s="150">
        <v>2016</v>
      </c>
      <c r="B1459" s="5" t="s">
        <v>81</v>
      </c>
      <c r="C1459" s="5" t="s">
        <v>3765</v>
      </c>
      <c r="D1459" s="5" t="s">
        <v>3768</v>
      </c>
      <c r="E1459" s="5" t="s">
        <v>3722</v>
      </c>
      <c r="F1459" s="5" t="s">
        <v>3771</v>
      </c>
      <c r="G1459" s="5" t="s">
        <v>87</v>
      </c>
      <c r="H1459" s="5" t="s">
        <v>131</v>
      </c>
      <c r="I1459" s="150"/>
      <c r="J1459" s="150">
        <v>0</v>
      </c>
      <c r="K1459" s="150"/>
      <c r="L1459" s="150"/>
      <c r="M1459" s="150"/>
      <c r="N1459" s="150"/>
      <c r="O1459" s="150">
        <v>0</v>
      </c>
      <c r="P1459" s="150">
        <v>0</v>
      </c>
      <c r="Q1459" s="150"/>
      <c r="R1459" s="150">
        <v>-75.921043395996094</v>
      </c>
      <c r="S1459" s="150"/>
      <c r="T1459" s="150"/>
      <c r="U1459" s="150"/>
      <c r="V1459" s="150"/>
      <c r="W1459" s="150"/>
      <c r="X1459" s="150"/>
      <c r="Y1459" s="150"/>
      <c r="Z1459" s="150">
        <v>116.02018737792969</v>
      </c>
      <c r="AA1459" s="150">
        <v>108.06166076660156</v>
      </c>
      <c r="AB1459" s="150"/>
      <c r="AC1459" s="150"/>
      <c r="AD1459" s="150">
        <v>0</v>
      </c>
      <c r="AE1459" s="150">
        <v>78.059661865234375</v>
      </c>
      <c r="AF1459" s="150"/>
      <c r="AG1459" s="150">
        <v>0</v>
      </c>
      <c r="AH1459" s="150"/>
      <c r="AI1459" s="150"/>
      <c r="AJ1459" s="150">
        <v>0</v>
      </c>
      <c r="AK1459" s="150">
        <v>782.73529052734375</v>
      </c>
      <c r="AL1459" s="150">
        <v>1008.9557495117188</v>
      </c>
      <c r="AM1459" s="150">
        <v>226.220458984375</v>
      </c>
      <c r="AN1459" s="150">
        <v>782.73529052734375</v>
      </c>
      <c r="AO1459" s="5" t="s">
        <v>3824</v>
      </c>
    </row>
    <row r="1460" spans="1:41" ht="14.25" x14ac:dyDescent="0.45">
      <c r="A1460" s="150">
        <v>2016</v>
      </c>
      <c r="B1460" s="5" t="s">
        <v>81</v>
      </c>
      <c r="C1460" s="5" t="s">
        <v>3765</v>
      </c>
      <c r="D1460" s="5" t="s">
        <v>3768</v>
      </c>
      <c r="E1460" s="5" t="s">
        <v>3722</v>
      </c>
      <c r="F1460" s="5" t="s">
        <v>3771</v>
      </c>
      <c r="G1460" s="5" t="s">
        <v>88</v>
      </c>
      <c r="H1460" s="5" t="s">
        <v>131</v>
      </c>
      <c r="I1460" s="150"/>
      <c r="J1460" s="150">
        <v>0</v>
      </c>
      <c r="K1460" s="150"/>
      <c r="L1460" s="150"/>
      <c r="M1460" s="150"/>
      <c r="N1460" s="150"/>
      <c r="O1460" s="150">
        <v>0</v>
      </c>
      <c r="P1460" s="150">
        <v>0</v>
      </c>
      <c r="Q1460" s="150"/>
      <c r="R1460" s="150">
        <v>-71</v>
      </c>
      <c r="S1460" s="150"/>
      <c r="T1460" s="150"/>
      <c r="U1460" s="150"/>
      <c r="V1460" s="150"/>
      <c r="W1460" s="150"/>
      <c r="X1460" s="150"/>
      <c r="Y1460" s="150"/>
      <c r="Z1460" s="150">
        <v>108.5</v>
      </c>
      <c r="AA1460" s="150">
        <v>101.05732727050781</v>
      </c>
      <c r="AB1460" s="150"/>
      <c r="AC1460" s="150"/>
      <c r="AD1460" s="150">
        <v>0</v>
      </c>
      <c r="AE1460" s="150">
        <v>73</v>
      </c>
      <c r="AF1460" s="150"/>
      <c r="AG1460" s="150">
        <v>0</v>
      </c>
      <c r="AH1460" s="150"/>
      <c r="AI1460" s="150"/>
      <c r="AJ1460" s="150">
        <v>0</v>
      </c>
      <c r="AK1460" s="150">
        <v>732</v>
      </c>
      <c r="AL1460" s="150">
        <v>943.55731201171875</v>
      </c>
      <c r="AM1460" s="150">
        <v>211.55732727050781</v>
      </c>
      <c r="AN1460" s="150">
        <v>732</v>
      </c>
      <c r="AO1460" s="5" t="s">
        <v>3825</v>
      </c>
    </row>
    <row r="1461" spans="1:41" ht="14.25" x14ac:dyDescent="0.45">
      <c r="A1461" s="150">
        <v>2016</v>
      </c>
      <c r="B1461" s="5" t="s">
        <v>81</v>
      </c>
      <c r="C1461" s="5" t="s">
        <v>3765</v>
      </c>
      <c r="D1461" s="5" t="s">
        <v>3768</v>
      </c>
      <c r="E1461" s="5" t="s">
        <v>3722</v>
      </c>
      <c r="F1461" s="5" t="s">
        <v>158</v>
      </c>
      <c r="G1461" s="5" t="s">
        <v>87</v>
      </c>
      <c r="H1461" s="5" t="s">
        <v>131</v>
      </c>
      <c r="I1461" s="150"/>
      <c r="J1461" s="150">
        <v>245.94140625</v>
      </c>
      <c r="K1461" s="150">
        <v>1333.43017578125</v>
      </c>
      <c r="L1461" s="150"/>
      <c r="M1461" s="150"/>
      <c r="N1461" s="150"/>
      <c r="O1461" s="150">
        <v>418.48977661132813</v>
      </c>
      <c r="P1461" s="150">
        <v>450.17971801757813</v>
      </c>
      <c r="Q1461" s="150">
        <v>0</v>
      </c>
      <c r="R1461" s="150">
        <v>0</v>
      </c>
      <c r="S1461" s="150"/>
      <c r="T1461" s="150">
        <v>93.030014038085938</v>
      </c>
      <c r="U1461" s="150">
        <v>6.4158625602722168</v>
      </c>
      <c r="V1461" s="150">
        <v>65.997154235839844</v>
      </c>
      <c r="W1461" s="150"/>
      <c r="X1461" s="150"/>
      <c r="Y1461" s="150">
        <v>96.237945556640625</v>
      </c>
      <c r="Z1461" s="150">
        <v>0</v>
      </c>
      <c r="AA1461" s="150">
        <v>0</v>
      </c>
      <c r="AB1461" s="150"/>
      <c r="AC1461" s="150">
        <v>148.6341552734375</v>
      </c>
      <c r="AD1461" s="150">
        <v>0</v>
      </c>
      <c r="AE1461" s="150">
        <v>78.059661865234375</v>
      </c>
      <c r="AF1461" s="150"/>
      <c r="AG1461" s="150">
        <v>0</v>
      </c>
      <c r="AH1461" s="150"/>
      <c r="AI1461" s="150">
        <v>0</v>
      </c>
      <c r="AJ1461" s="150">
        <v>4.0743508338928223</v>
      </c>
      <c r="AK1461" s="150"/>
      <c r="AL1461" s="150">
        <v>2940.489990234375</v>
      </c>
      <c r="AM1461" s="150">
        <v>1095.5401611328125</v>
      </c>
      <c r="AN1461" s="150">
        <v>1844.949951171875</v>
      </c>
      <c r="AO1461" s="5" t="s">
        <v>3826</v>
      </c>
    </row>
    <row r="1462" spans="1:41" ht="14.25" x14ac:dyDescent="0.45">
      <c r="A1462" s="150">
        <v>2016</v>
      </c>
      <c r="B1462" s="5" t="s">
        <v>81</v>
      </c>
      <c r="C1462" s="5" t="s">
        <v>3765</v>
      </c>
      <c r="D1462" s="5" t="s">
        <v>3768</v>
      </c>
      <c r="E1462" s="5" t="s">
        <v>3722</v>
      </c>
      <c r="F1462" s="5" t="s">
        <v>158</v>
      </c>
      <c r="G1462" s="5" t="s">
        <v>88</v>
      </c>
      <c r="H1462" s="5" t="s">
        <v>131</v>
      </c>
      <c r="I1462" s="150"/>
      <c r="J1462" s="150">
        <v>230</v>
      </c>
      <c r="K1462" s="150">
        <v>1247</v>
      </c>
      <c r="L1462" s="150"/>
      <c r="M1462" s="150"/>
      <c r="N1462" s="150"/>
      <c r="O1462" s="150">
        <v>391.3641357421875</v>
      </c>
      <c r="P1462" s="150">
        <v>421</v>
      </c>
      <c r="Q1462" s="150">
        <v>0</v>
      </c>
      <c r="R1462" s="150">
        <v>0</v>
      </c>
      <c r="S1462" s="150"/>
      <c r="T1462" s="150">
        <v>87</v>
      </c>
      <c r="U1462" s="150">
        <v>6</v>
      </c>
      <c r="V1462" s="150">
        <v>61.7193603515625</v>
      </c>
      <c r="W1462" s="150"/>
      <c r="X1462" s="150"/>
      <c r="Y1462" s="150">
        <v>90</v>
      </c>
      <c r="Z1462" s="150">
        <v>0</v>
      </c>
      <c r="AA1462" s="150">
        <v>0</v>
      </c>
      <c r="AB1462" s="150"/>
      <c r="AC1462" s="150">
        <v>139</v>
      </c>
      <c r="AD1462" s="150">
        <v>0</v>
      </c>
      <c r="AE1462" s="150">
        <v>73</v>
      </c>
      <c r="AF1462" s="150"/>
      <c r="AG1462" s="150">
        <v>0</v>
      </c>
      <c r="AH1462" s="150"/>
      <c r="AI1462" s="150">
        <v>0</v>
      </c>
      <c r="AJ1462" s="150">
        <v>3.8102600574493408</v>
      </c>
      <c r="AK1462" s="150"/>
      <c r="AL1462" s="150">
        <v>2749.893798828125</v>
      </c>
      <c r="AM1462" s="150">
        <v>1024.5296630859375</v>
      </c>
      <c r="AN1462" s="150">
        <v>1725.3641357421875</v>
      </c>
      <c r="AO1462" s="5" t="s">
        <v>3827</v>
      </c>
    </row>
    <row r="1463" spans="1:41" ht="14.25" x14ac:dyDescent="0.45">
      <c r="A1463" s="150">
        <v>2016</v>
      </c>
      <c r="B1463" s="5" t="s">
        <v>81</v>
      </c>
      <c r="C1463" s="5" t="s">
        <v>3767</v>
      </c>
      <c r="D1463" s="5" t="s">
        <v>3768</v>
      </c>
      <c r="E1463" s="5" t="s">
        <v>3769</v>
      </c>
      <c r="F1463" s="5" t="s">
        <v>3773</v>
      </c>
      <c r="G1463" s="5" t="s">
        <v>83</v>
      </c>
      <c r="H1463" s="5" t="s">
        <v>3774</v>
      </c>
      <c r="I1463" s="150">
        <v>525.07849999999996</v>
      </c>
      <c r="J1463" s="150">
        <v>947.49950000000001</v>
      </c>
      <c r="K1463" s="150">
        <v>46.4</v>
      </c>
      <c r="L1463" s="150">
        <v>99.125</v>
      </c>
      <c r="M1463" s="150">
        <v>369.74799999999999</v>
      </c>
      <c r="N1463" s="150">
        <v>561.25100000000009</v>
      </c>
      <c r="O1463" s="150">
        <v>261.38600000000002</v>
      </c>
      <c r="P1463" s="150">
        <v>328.93900000000002</v>
      </c>
      <c r="Q1463" s="150">
        <v>153.06</v>
      </c>
      <c r="R1463" s="150">
        <v>308.01</v>
      </c>
      <c r="S1463" s="150">
        <v>526.27499999999998</v>
      </c>
      <c r="T1463" s="150">
        <v>332.69600000000003</v>
      </c>
      <c r="U1463" s="150">
        <v>96.5</v>
      </c>
      <c r="V1463" s="150">
        <v>439.3</v>
      </c>
      <c r="W1463" s="150">
        <v>196.80799999999999</v>
      </c>
      <c r="X1463" s="150">
        <v>541</v>
      </c>
      <c r="Y1463" s="150">
        <v>2232.9749999999999</v>
      </c>
      <c r="Z1463" s="150">
        <v>224.7405</v>
      </c>
      <c r="AA1463" s="150">
        <v>3214.06124999957</v>
      </c>
      <c r="AB1463" s="150">
        <v>75.856999999999999</v>
      </c>
      <c r="AC1463" s="150">
        <v>251.5095</v>
      </c>
      <c r="AD1463" s="150">
        <v>465.00349999999997</v>
      </c>
      <c r="AE1463" s="150">
        <v>315.82650000000001</v>
      </c>
      <c r="AF1463" s="150">
        <v>1124.8119999999999</v>
      </c>
      <c r="AG1463" s="150">
        <v>4687.2664999999997</v>
      </c>
      <c r="AH1463" s="150">
        <v>899.4325</v>
      </c>
      <c r="AI1463" s="150">
        <v>283.3075</v>
      </c>
      <c r="AJ1463" s="150">
        <v>1366.4875</v>
      </c>
      <c r="AK1463" s="150">
        <v>180.7</v>
      </c>
      <c r="AL1463" s="150">
        <v>21055.052734375</v>
      </c>
      <c r="AM1463" s="150">
        <v>16876.44140625</v>
      </c>
      <c r="AN1463" s="150">
        <v>4178.61376953125</v>
      </c>
      <c r="AO1463" s="5" t="s">
        <v>3828</v>
      </c>
    </row>
    <row r="1464" spans="1:41" ht="14.25" x14ac:dyDescent="0.45">
      <c r="A1464" s="150">
        <v>2016</v>
      </c>
      <c r="B1464" s="5" t="s">
        <v>81</v>
      </c>
      <c r="C1464" s="5" t="s">
        <v>3832</v>
      </c>
      <c r="D1464" s="5" t="s">
        <v>3833</v>
      </c>
      <c r="E1464" s="5" t="s">
        <v>1453</v>
      </c>
      <c r="F1464" s="5" t="s">
        <v>188</v>
      </c>
      <c r="G1464" s="5" t="s">
        <v>87</v>
      </c>
      <c r="H1464" s="5" t="s">
        <v>131</v>
      </c>
      <c r="I1464" s="150">
        <v>46406.053284274902</v>
      </c>
      <c r="J1464" s="150">
        <v>125626</v>
      </c>
      <c r="K1464" s="150">
        <v>2148.2307300000002</v>
      </c>
      <c r="L1464" s="150">
        <v>4925.4921999999997</v>
      </c>
      <c r="M1464" s="150">
        <v>38360.034388577878</v>
      </c>
      <c r="N1464" s="150">
        <v>54204.659544756432</v>
      </c>
      <c r="O1464" s="150">
        <v>23059.73825013742</v>
      </c>
      <c r="P1464" s="150">
        <v>36298.090080000002</v>
      </c>
      <c r="Q1464" s="150">
        <v>38232.343814121239</v>
      </c>
      <c r="R1464" s="150">
        <v>29003.18887152577</v>
      </c>
      <c r="S1464" s="150">
        <v>49424</v>
      </c>
      <c r="T1464" s="150">
        <v>44725.587188993479</v>
      </c>
      <c r="U1464" s="150">
        <v>15518.01653250126</v>
      </c>
      <c r="V1464" s="150">
        <v>51852</v>
      </c>
      <c r="W1464" s="150">
        <v>7238</v>
      </c>
      <c r="X1464" s="150">
        <v>49367.048648498792</v>
      </c>
      <c r="Y1464" s="150">
        <v>327738.11900000012</v>
      </c>
      <c r="Z1464" s="150">
        <v>6432</v>
      </c>
      <c r="AA1464" s="150">
        <v>312838.46428559988</v>
      </c>
      <c r="AB1464" s="150">
        <v>5175.5731318951184</v>
      </c>
      <c r="AC1464" s="150">
        <v>18998.676164100671</v>
      </c>
      <c r="AD1464" s="150">
        <v>18760.89</v>
      </c>
      <c r="AE1464" s="150">
        <v>36392.37780371416</v>
      </c>
      <c r="AF1464" s="150">
        <v>134742.42801</v>
      </c>
      <c r="AG1464" s="150">
        <v>735901</v>
      </c>
      <c r="AH1464" s="150">
        <v>132490.04759</v>
      </c>
      <c r="AI1464" s="150">
        <v>18473.356348615082</v>
      </c>
      <c r="AJ1464" s="150">
        <v>213108.0179061268</v>
      </c>
      <c r="AK1464" s="150">
        <v>6233</v>
      </c>
      <c r="AL1464" s="150">
        <v>2583672.25</v>
      </c>
      <c r="AM1464" s="150">
        <v>2188217</v>
      </c>
      <c r="AN1464" s="150">
        <v>395455.5</v>
      </c>
      <c r="AO1464" s="5" t="s">
        <v>4962</v>
      </c>
    </row>
    <row r="1465" spans="1:41" ht="14.25" x14ac:dyDescent="0.45">
      <c r="A1465" s="150">
        <v>2016</v>
      </c>
      <c r="B1465" s="5" t="s">
        <v>81</v>
      </c>
      <c r="C1465" s="5" t="s">
        <v>3832</v>
      </c>
      <c r="D1465" s="5" t="s">
        <v>3833</v>
      </c>
      <c r="E1465" s="5" t="s">
        <v>1453</v>
      </c>
      <c r="F1465" s="5" t="s">
        <v>191</v>
      </c>
      <c r="G1465" s="5" t="s">
        <v>87</v>
      </c>
      <c r="H1465" s="5" t="s">
        <v>131</v>
      </c>
      <c r="I1465" s="150">
        <v>36127.95496067738</v>
      </c>
      <c r="J1465" s="150">
        <v>52400</v>
      </c>
      <c r="K1465" s="150">
        <v>6834.0069800000001</v>
      </c>
      <c r="L1465" s="150">
        <v>25712.041649999999</v>
      </c>
      <c r="M1465" s="150">
        <v>80861.274674857108</v>
      </c>
      <c r="N1465" s="150">
        <v>46625.618515246191</v>
      </c>
      <c r="O1465" s="150">
        <v>52220.456519977888</v>
      </c>
      <c r="P1465" s="150">
        <v>28941.540649999999</v>
      </c>
      <c r="Q1465" s="150">
        <v>1618.866912945178</v>
      </c>
      <c r="R1465" s="150">
        <v>24932.79122854512</v>
      </c>
      <c r="S1465" s="150">
        <v>57923</v>
      </c>
      <c r="T1465" s="150">
        <v>48387.814773621132</v>
      </c>
      <c r="U1465" s="150">
        <v>516.65257499024153</v>
      </c>
      <c r="V1465" s="150">
        <v>24449</v>
      </c>
      <c r="W1465" s="150">
        <v>24729</v>
      </c>
      <c r="X1465" s="150">
        <v>101588.0632074348</v>
      </c>
      <c r="Y1465" s="150">
        <v>115620.599</v>
      </c>
      <c r="Z1465" s="150">
        <v>81005</v>
      </c>
      <c r="AA1465" s="150">
        <v>391395.39565690001</v>
      </c>
      <c r="AB1465" s="150">
        <v>16072.4109302586</v>
      </c>
      <c r="AC1465" s="150">
        <v>65861.423151490293</v>
      </c>
      <c r="AD1465" s="150">
        <v>124506.25</v>
      </c>
      <c r="AE1465" s="150">
        <v>45093.264095940533</v>
      </c>
      <c r="AF1465" s="150">
        <v>111306.448</v>
      </c>
      <c r="AG1465" s="150">
        <v>294367</v>
      </c>
      <c r="AH1465" s="150">
        <v>98147.05687</v>
      </c>
      <c r="AI1465" s="150">
        <v>29307.403073665999</v>
      </c>
      <c r="AJ1465" s="150">
        <v>130513.3837849812</v>
      </c>
      <c r="AK1465" s="150">
        <v>32768</v>
      </c>
      <c r="AL1465" s="150">
        <v>2149831.75</v>
      </c>
      <c r="AM1465" s="150">
        <v>1476487</v>
      </c>
      <c r="AN1465" s="150">
        <v>673344.6875</v>
      </c>
      <c r="AO1465" s="5" t="s">
        <v>4963</v>
      </c>
    </row>
    <row r="1466" spans="1:41" ht="14.25" x14ac:dyDescent="0.45">
      <c r="A1466" s="150">
        <v>2016</v>
      </c>
      <c r="B1466" s="5" t="s">
        <v>81</v>
      </c>
      <c r="C1466" s="5" t="s">
        <v>3832</v>
      </c>
      <c r="D1466" s="5" t="s">
        <v>3833</v>
      </c>
      <c r="E1466" s="5" t="s">
        <v>1453</v>
      </c>
      <c r="F1466" s="5" t="s">
        <v>194</v>
      </c>
      <c r="G1466" s="5" t="s">
        <v>87</v>
      </c>
      <c r="H1466" s="5" t="s">
        <v>131</v>
      </c>
      <c r="I1466" s="150">
        <v>20544.355058885511</v>
      </c>
      <c r="J1466" s="150">
        <v>51795</v>
      </c>
      <c r="K1466" s="150">
        <v>2928.3436999999999</v>
      </c>
      <c r="L1466" s="150">
        <v>6906.8340000000007</v>
      </c>
      <c r="M1466" s="150">
        <v>37806.105874168912</v>
      </c>
      <c r="N1466" s="150">
        <v>54143.080199254902</v>
      </c>
      <c r="O1466" s="150">
        <v>16106.79536295051</v>
      </c>
      <c r="P1466" s="150">
        <v>25203.920559999999</v>
      </c>
      <c r="Q1466" s="150">
        <v>9167.9663593075784</v>
      </c>
      <c r="R1466" s="150">
        <v>23689.539832909992</v>
      </c>
      <c r="S1466" s="150">
        <v>40309</v>
      </c>
      <c r="T1466" s="150">
        <v>22936.089991540041</v>
      </c>
      <c r="U1466" s="150">
        <v>3558.5127109549849</v>
      </c>
      <c r="V1466" s="150">
        <v>22373</v>
      </c>
      <c r="W1466" s="150">
        <v>15900</v>
      </c>
      <c r="X1466" s="150">
        <v>28685.198315305559</v>
      </c>
      <c r="Y1466" s="150">
        <v>110012.727</v>
      </c>
      <c r="Z1466" s="150">
        <v>19691</v>
      </c>
      <c r="AA1466" s="150">
        <v>251601.4864466</v>
      </c>
      <c r="AB1466" s="150">
        <v>6321.3726895787886</v>
      </c>
      <c r="AC1466" s="150">
        <v>30289.298477742661</v>
      </c>
      <c r="AD1466" s="150">
        <v>52274.079999999987</v>
      </c>
      <c r="AE1466" s="150">
        <v>27674.88938817419</v>
      </c>
      <c r="AF1466" s="150">
        <v>89811.688699999984</v>
      </c>
      <c r="AG1466" s="150">
        <v>256184</v>
      </c>
      <c r="AH1466" s="150">
        <v>57949.722609999997</v>
      </c>
      <c r="AI1466" s="150">
        <v>24606.726863212989</v>
      </c>
      <c r="AJ1466" s="150">
        <v>87332.186850624421</v>
      </c>
      <c r="AK1466" s="150">
        <v>14013</v>
      </c>
      <c r="AL1466" s="150">
        <v>1409815.875</v>
      </c>
      <c r="AM1466" s="150">
        <v>1089979.5</v>
      </c>
      <c r="AN1466" s="150">
        <v>319836.4375</v>
      </c>
      <c r="AO1466" s="5" t="s">
        <v>4964</v>
      </c>
    </row>
    <row r="1467" spans="1:41" ht="14.25" x14ac:dyDescent="0.45">
      <c r="A1467" s="150">
        <v>2016</v>
      </c>
      <c r="B1467" s="5" t="s">
        <v>81</v>
      </c>
      <c r="C1467" s="5" t="s">
        <v>3832</v>
      </c>
      <c r="D1467" s="5" t="s">
        <v>3833</v>
      </c>
      <c r="E1467" s="5" t="s">
        <v>1453</v>
      </c>
      <c r="F1467" s="5" t="s">
        <v>197</v>
      </c>
      <c r="G1467" s="5" t="s">
        <v>87</v>
      </c>
      <c r="H1467" s="5" t="s">
        <v>131</v>
      </c>
      <c r="I1467" s="150">
        <v>6674.9916391375382</v>
      </c>
      <c r="J1467" s="150">
        <v>20091</v>
      </c>
      <c r="K1467" s="150">
        <v>2385.8047299999998</v>
      </c>
      <c r="L1467" s="150">
        <v>3311.6135300000001</v>
      </c>
      <c r="M1467" s="150">
        <v>10023.720892334281</v>
      </c>
      <c r="N1467" s="150">
        <v>34382.340309957537</v>
      </c>
      <c r="O1467" s="150">
        <v>7080.8172119629762</v>
      </c>
      <c r="P1467" s="150">
        <v>9742.3997499999987</v>
      </c>
      <c r="Q1467" s="150">
        <v>4036.158415049415</v>
      </c>
      <c r="R1467" s="150">
        <v>13358.31340072501</v>
      </c>
      <c r="S1467" s="150">
        <v>11179</v>
      </c>
      <c r="T1467" s="150">
        <v>16766.60503436939</v>
      </c>
      <c r="U1467" s="150">
        <v>2174.7530523267801</v>
      </c>
      <c r="V1467" s="150">
        <v>7018</v>
      </c>
      <c r="W1467" s="150">
        <v>6645</v>
      </c>
      <c r="X1467" s="150">
        <v>7467.4803120123597</v>
      </c>
      <c r="Y1467" s="150">
        <v>103188.89</v>
      </c>
      <c r="Z1467" s="150">
        <v>6889</v>
      </c>
      <c r="AA1467" s="150">
        <v>124374.906281</v>
      </c>
      <c r="AB1467" s="150">
        <v>2769.6358466830939</v>
      </c>
      <c r="AC1467" s="150">
        <v>15185.55558438198</v>
      </c>
      <c r="AD1467" s="150">
        <v>8075.18</v>
      </c>
      <c r="AE1467" s="150">
        <v>14924.61117258525</v>
      </c>
      <c r="AF1467" s="150">
        <v>48698.428999999996</v>
      </c>
      <c r="AG1467" s="150">
        <v>151794</v>
      </c>
      <c r="AH1467" s="150">
        <v>23995.137269999999</v>
      </c>
      <c r="AI1467" s="150">
        <v>12835.77261455904</v>
      </c>
      <c r="AJ1467" s="150">
        <v>31562.936637710049</v>
      </c>
      <c r="AK1467" s="150">
        <v>5911</v>
      </c>
      <c r="AL1467" s="150">
        <v>712543.0625</v>
      </c>
      <c r="AM1467" s="150">
        <v>597407.9375</v>
      </c>
      <c r="AN1467" s="150">
        <v>115135.15625</v>
      </c>
      <c r="AO1467" s="5" t="s">
        <v>4965</v>
      </c>
    </row>
    <row r="1468" spans="1:41" ht="14.25" x14ac:dyDescent="0.45">
      <c r="A1468" s="150">
        <v>2016</v>
      </c>
      <c r="B1468" s="5" t="s">
        <v>81</v>
      </c>
      <c r="C1468" s="5" t="s">
        <v>3832</v>
      </c>
      <c r="D1468" s="5" t="s">
        <v>3833</v>
      </c>
      <c r="E1468" s="5" t="s">
        <v>1453</v>
      </c>
      <c r="F1468" s="5" t="s">
        <v>91</v>
      </c>
      <c r="G1468" s="5" t="s">
        <v>87</v>
      </c>
      <c r="H1468" s="5" t="s">
        <v>131</v>
      </c>
      <c r="I1468" s="150">
        <v>5064.4506742435851</v>
      </c>
      <c r="J1468" s="150">
        <v>0</v>
      </c>
      <c r="K1468" s="150">
        <v>2394</v>
      </c>
      <c r="L1468" s="150">
        <v>2383.4331400000001</v>
      </c>
      <c r="M1468" s="150">
        <v>20664.888035223328</v>
      </c>
      <c r="N1468" s="150">
        <v>14970.92377633256</v>
      </c>
      <c r="O1468" s="150">
        <v>2651.304244152665</v>
      </c>
      <c r="P1468" s="150">
        <v>2423.5634300000002</v>
      </c>
      <c r="Q1468" s="150">
        <v>0</v>
      </c>
      <c r="R1468" s="150">
        <v>3690.30312</v>
      </c>
      <c r="S1468" s="150">
        <v>29049</v>
      </c>
      <c r="T1468" s="150">
        <v>17308.697401508802</v>
      </c>
      <c r="U1468" s="150">
        <v>259.40602319671228</v>
      </c>
      <c r="V1468" s="150">
        <v>3133</v>
      </c>
      <c r="W1468" s="150">
        <v>2520</v>
      </c>
      <c r="X1468" s="150">
        <v>10514.682290515329</v>
      </c>
      <c r="Y1468" s="150">
        <v>34964.757999999987</v>
      </c>
      <c r="Z1468" s="150">
        <v>1351.5</v>
      </c>
      <c r="AA1468" s="150">
        <v>31665.496736116402</v>
      </c>
      <c r="AB1468" s="150">
        <v>2797.2128705566329</v>
      </c>
      <c r="AC1468" s="150">
        <v>1626</v>
      </c>
      <c r="AD1468" s="150">
        <v>7.1</v>
      </c>
      <c r="AE1468" s="150">
        <v>4203.1922871549041</v>
      </c>
      <c r="AF1468" s="150">
        <v>37786.02334</v>
      </c>
      <c r="AG1468" s="150">
        <v>34366</v>
      </c>
      <c r="AH1468" s="150">
        <v>32601.408049999998</v>
      </c>
      <c r="AI1468" s="150">
        <v>1924.37</v>
      </c>
      <c r="AJ1468" s="150">
        <v>9163.7139234438346</v>
      </c>
      <c r="AK1468" s="150">
        <v>384</v>
      </c>
      <c r="AL1468" s="150">
        <v>309868.4375</v>
      </c>
      <c r="AM1468" s="150">
        <v>187051.765625</v>
      </c>
      <c r="AN1468" s="150">
        <v>122816.65625</v>
      </c>
      <c r="AO1468" s="5" t="s">
        <v>4966</v>
      </c>
    </row>
    <row r="1469" spans="1:41" ht="14.25" x14ac:dyDescent="0.45">
      <c r="A1469" s="150">
        <v>2016</v>
      </c>
      <c r="B1469" s="5" t="s">
        <v>81</v>
      </c>
      <c r="C1469" s="5" t="s">
        <v>3832</v>
      </c>
      <c r="D1469" s="5" t="s">
        <v>3833</v>
      </c>
      <c r="E1469" s="5" t="s">
        <v>1453</v>
      </c>
      <c r="F1469" s="5" t="s">
        <v>200</v>
      </c>
      <c r="G1469" s="5" t="s">
        <v>87</v>
      </c>
      <c r="H1469" s="5" t="s">
        <v>131</v>
      </c>
      <c r="I1469" s="150">
        <v>4672.6570045505596</v>
      </c>
      <c r="J1469" s="150">
        <v>4236</v>
      </c>
      <c r="K1469" s="150">
        <v>2163.588479999999</v>
      </c>
      <c r="L1469" s="150">
        <v>1219.54233</v>
      </c>
      <c r="M1469" s="150">
        <v>4994.8916735538924</v>
      </c>
      <c r="N1469" s="150">
        <v>1230.329839143754</v>
      </c>
      <c r="O1469" s="150">
        <v>3709.598688852871</v>
      </c>
      <c r="P1469" s="150">
        <v>12525.29891</v>
      </c>
      <c r="Q1469" s="150">
        <v>3273.4911495611418</v>
      </c>
      <c r="R1469" s="150">
        <v>7772.6759908151625</v>
      </c>
      <c r="S1469" s="150">
        <v>12600</v>
      </c>
      <c r="T1469" s="150">
        <v>6485.1287209337188</v>
      </c>
      <c r="U1469" s="150">
        <v>3470.1468023640759</v>
      </c>
      <c r="V1469" s="150">
        <v>14194</v>
      </c>
      <c r="W1469" s="150">
        <v>1444</v>
      </c>
      <c r="X1469" s="150">
        <v>5293.8070711416149</v>
      </c>
      <c r="Y1469" s="150">
        <v>32004.358</v>
      </c>
      <c r="Z1469" s="150">
        <v>2147.9699999999998</v>
      </c>
      <c r="AA1469" s="150">
        <v>166743.85806610409</v>
      </c>
      <c r="AB1469" s="150">
        <v>3426.9557091000261</v>
      </c>
      <c r="AC1469" s="150">
        <v>17169.30486650348</v>
      </c>
      <c r="AD1469" s="150">
        <v>6397.43</v>
      </c>
      <c r="AE1469" s="150">
        <v>5360.6826354910754</v>
      </c>
      <c r="AF1469" s="150">
        <v>16578.222000000002</v>
      </c>
      <c r="AG1469" s="150">
        <v>506371</v>
      </c>
      <c r="AH1469" s="150">
        <v>17103.768540000001</v>
      </c>
      <c r="AI1469" s="150">
        <v>4598.7354314997283</v>
      </c>
      <c r="AJ1469" s="150">
        <v>9708.20642271625</v>
      </c>
      <c r="AK1469" s="150">
        <v>5826</v>
      </c>
      <c r="AL1469" s="150">
        <v>882721.6875</v>
      </c>
      <c r="AM1469" s="150">
        <v>808677.6875</v>
      </c>
      <c r="AN1469" s="150">
        <v>74043.90625</v>
      </c>
      <c r="AO1469" s="5" t="s">
        <v>4967</v>
      </c>
    </row>
    <row r="1470" spans="1:41" ht="14.25" x14ac:dyDescent="0.45">
      <c r="A1470" s="150">
        <v>2016</v>
      </c>
      <c r="B1470" s="5" t="s">
        <v>81</v>
      </c>
      <c r="C1470" s="5" t="s">
        <v>3832</v>
      </c>
      <c r="D1470" s="5" t="s">
        <v>3833</v>
      </c>
      <c r="E1470" s="5" t="s">
        <v>1453</v>
      </c>
      <c r="F1470" s="5" t="s">
        <v>3521</v>
      </c>
      <c r="G1470" s="5" t="s">
        <v>87</v>
      </c>
      <c r="H1470" s="5" t="s">
        <v>131</v>
      </c>
      <c r="I1470" s="150">
        <v>671.65321606277757</v>
      </c>
      <c r="J1470" s="150">
        <v>9082</v>
      </c>
      <c r="K1470" s="150">
        <v>0</v>
      </c>
      <c r="L1470" s="150">
        <v>367.27928000000003</v>
      </c>
      <c r="M1470" s="150">
        <v>233.48170096103411</v>
      </c>
      <c r="N1470" s="150">
        <v>875.18297321327782</v>
      </c>
      <c r="O1470" s="150">
        <v>1392.297494675702</v>
      </c>
      <c r="P1470" s="150">
        <v>10030.92837</v>
      </c>
      <c r="Q1470" s="150">
        <v>7074.9183539537453</v>
      </c>
      <c r="R1470" s="150">
        <v>726.04286563500011</v>
      </c>
      <c r="S1470" s="150">
        <v>768</v>
      </c>
      <c r="T1470" s="150">
        <v>8142.5732407531832</v>
      </c>
      <c r="U1470" s="150">
        <v>5526.3722609205161</v>
      </c>
      <c r="V1470" s="150">
        <v>9516</v>
      </c>
      <c r="W1470" s="150">
        <v>875</v>
      </c>
      <c r="X1470" s="150">
        <v>9894.2782427096427</v>
      </c>
      <c r="Y1470" s="150">
        <v>84004.063999999998</v>
      </c>
      <c r="Z1470" s="150">
        <v>1205</v>
      </c>
      <c r="AA1470" s="150">
        <v>27863.826421000002</v>
      </c>
      <c r="AB1470" s="150">
        <v>0</v>
      </c>
      <c r="AC1470" s="150">
        <v>303.36478548244361</v>
      </c>
      <c r="AD1470" s="150">
        <v>1847.33</v>
      </c>
      <c r="AE1470" s="150">
        <v>7954.1526255087792</v>
      </c>
      <c r="AF1470" s="150">
        <v>21662.705000000002</v>
      </c>
      <c r="AG1470" s="150">
        <v>384396</v>
      </c>
      <c r="AH1470" s="150">
        <v>56709.206120000003</v>
      </c>
      <c r="AI1470" s="150">
        <v>0</v>
      </c>
      <c r="AJ1470" s="150">
        <v>56565.216792085332</v>
      </c>
      <c r="AK1470" s="150">
        <v>0</v>
      </c>
      <c r="AL1470" s="150">
        <v>707686.8125</v>
      </c>
      <c r="AM1470" s="150">
        <v>627824.6875</v>
      </c>
      <c r="AN1470" s="150">
        <v>79862.1640625</v>
      </c>
      <c r="AO1470" s="5" t="s">
        <v>4968</v>
      </c>
    </row>
    <row r="1471" spans="1:41" ht="14.25" x14ac:dyDescent="0.45">
      <c r="A1471" s="150">
        <v>2016</v>
      </c>
      <c r="B1471" s="5" t="s">
        <v>81</v>
      </c>
      <c r="C1471" s="5" t="s">
        <v>3832</v>
      </c>
      <c r="D1471" s="5" t="s">
        <v>3833</v>
      </c>
      <c r="E1471" s="5" t="s">
        <v>1453</v>
      </c>
      <c r="F1471" s="5" t="s">
        <v>3522</v>
      </c>
      <c r="G1471" s="5" t="s">
        <v>87</v>
      </c>
      <c r="H1471" s="5" t="s">
        <v>131</v>
      </c>
      <c r="I1471" s="150">
        <v>11980.90354054676</v>
      </c>
      <c r="J1471" s="150">
        <v>13414</v>
      </c>
      <c r="K1471" s="150">
        <v>2520.7612899999999</v>
      </c>
      <c r="L1471" s="150">
        <v>2383.1436399999998</v>
      </c>
      <c r="M1471" s="150">
        <v>16932.110553624621</v>
      </c>
      <c r="N1471" s="150">
        <v>12829.60656898076</v>
      </c>
      <c r="O1471" s="150">
        <v>14108.42853463034</v>
      </c>
      <c r="P1471" s="150">
        <v>6798.1839900000014</v>
      </c>
      <c r="Q1471" s="150">
        <v>57.609612865315057</v>
      </c>
      <c r="R1471" s="150">
        <v>4998.1931843399989</v>
      </c>
      <c r="S1471" s="150">
        <v>18190</v>
      </c>
      <c r="T1471" s="150">
        <v>18884.7660196285</v>
      </c>
      <c r="U1471" s="150">
        <v>97.801027421056489</v>
      </c>
      <c r="V1471" s="150">
        <v>8170</v>
      </c>
      <c r="W1471" s="150">
        <v>8629</v>
      </c>
      <c r="X1471" s="150">
        <v>7777.9225366105584</v>
      </c>
      <c r="Y1471" s="150">
        <v>58318.525000000001</v>
      </c>
      <c r="Z1471" s="150">
        <v>21003</v>
      </c>
      <c r="AA1471" s="150">
        <v>68432.113277200013</v>
      </c>
      <c r="AB1471" s="150">
        <v>0</v>
      </c>
      <c r="AC1471" s="150">
        <v>12412.03265228833</v>
      </c>
      <c r="AD1471" s="150">
        <v>50387.669999999991</v>
      </c>
      <c r="AE1471" s="150">
        <v>45686.4296614298</v>
      </c>
      <c r="AF1471" s="150">
        <v>19870.670999999998</v>
      </c>
      <c r="AG1471" s="150">
        <v>78166</v>
      </c>
      <c r="AH1471" s="150">
        <v>21470.50302</v>
      </c>
      <c r="AI1471" s="150">
        <v>0</v>
      </c>
      <c r="AJ1471" s="150">
        <v>2552.7570152713761</v>
      </c>
      <c r="AK1471" s="150">
        <v>16685</v>
      </c>
      <c r="AL1471" s="150">
        <v>542757.125</v>
      </c>
      <c r="AM1471" s="150">
        <v>367170.9375</v>
      </c>
      <c r="AN1471" s="150">
        <v>175586.15625</v>
      </c>
      <c r="AO1471" s="5" t="s">
        <v>4969</v>
      </c>
    </row>
    <row r="1472" spans="1:41" ht="14.25" x14ac:dyDescent="0.45">
      <c r="A1472" s="150">
        <v>2016</v>
      </c>
      <c r="B1472" s="5" t="s">
        <v>81</v>
      </c>
      <c r="C1472" s="5" t="s">
        <v>3832</v>
      </c>
      <c r="D1472" s="5" t="s">
        <v>3833</v>
      </c>
      <c r="E1472" s="5" t="s">
        <v>1453</v>
      </c>
      <c r="F1472" s="5" t="s">
        <v>308</v>
      </c>
      <c r="G1472" s="5" t="s">
        <v>87</v>
      </c>
      <c r="H1472" s="5" t="s">
        <v>131</v>
      </c>
      <c r="I1472" s="150">
        <v>166972.41129323101</v>
      </c>
      <c r="J1472" s="150">
        <v>340665</v>
      </c>
      <c r="K1472" s="150">
        <v>28465.986669999998</v>
      </c>
      <c r="L1472" s="150">
        <v>54427.335150000014</v>
      </c>
      <c r="M1472" s="150">
        <v>231077.0958305278</v>
      </c>
      <c r="N1472" s="150">
        <v>237257.7282766084</v>
      </c>
      <c r="O1472" s="150">
        <v>140585.88471452979</v>
      </c>
      <c r="P1472" s="150">
        <v>158038.50657999999</v>
      </c>
      <c r="Q1472" s="150">
        <v>77667.045298017911</v>
      </c>
      <c r="R1472" s="150">
        <v>114856.7929838211</v>
      </c>
      <c r="S1472" s="150">
        <v>247342</v>
      </c>
      <c r="T1472" s="150">
        <v>221243.903458924</v>
      </c>
      <c r="U1472" s="150">
        <v>41099.746327699082</v>
      </c>
      <c r="V1472" s="150">
        <v>163098</v>
      </c>
      <c r="W1472" s="150">
        <v>81660</v>
      </c>
      <c r="X1472" s="150">
        <v>253531.18000660709</v>
      </c>
      <c r="Y1472" s="150">
        <v>986594.79500000016</v>
      </c>
      <c r="Z1472" s="150">
        <v>168273.10399999999</v>
      </c>
      <c r="AA1472" s="150">
        <v>1528013.0106753621</v>
      </c>
      <c r="AB1472" s="150">
        <v>36563.161178072267</v>
      </c>
      <c r="AC1472" s="150">
        <v>179553.73212382171</v>
      </c>
      <c r="AD1472" s="150">
        <v>339945.66</v>
      </c>
      <c r="AE1472" s="150">
        <v>224551.15012445781</v>
      </c>
      <c r="AF1472" s="150">
        <v>547997.99904999998</v>
      </c>
      <c r="AG1472" s="150">
        <v>2682398</v>
      </c>
      <c r="AH1472" s="150">
        <v>508016.4908100001</v>
      </c>
      <c r="AI1472" s="150">
        <v>91746.364331552832</v>
      </c>
      <c r="AJ1472" s="150">
        <v>591580.07737749163</v>
      </c>
      <c r="AK1472" s="150">
        <v>110500</v>
      </c>
      <c r="AL1472" s="150">
        <v>10553720</v>
      </c>
      <c r="AM1472" s="150">
        <v>8263044</v>
      </c>
      <c r="AN1472" s="150">
        <v>2290677.5</v>
      </c>
      <c r="AO1472" s="5" t="s">
        <v>4970</v>
      </c>
    </row>
    <row r="1473" spans="1:41" ht="14.25" x14ac:dyDescent="0.45">
      <c r="A1473" s="150">
        <v>2016</v>
      </c>
      <c r="B1473" s="5" t="s">
        <v>81</v>
      </c>
      <c r="C1473" s="5" t="s">
        <v>3832</v>
      </c>
      <c r="D1473" s="5" t="s">
        <v>3833</v>
      </c>
      <c r="E1473" s="5" t="s">
        <v>1453</v>
      </c>
      <c r="F1473" s="5" t="s">
        <v>206</v>
      </c>
      <c r="G1473" s="5" t="s">
        <v>87</v>
      </c>
      <c r="H1473" s="5" t="s">
        <v>131</v>
      </c>
      <c r="I1473" s="150">
        <v>34829.391914851964</v>
      </c>
      <c r="J1473" s="150">
        <v>64021</v>
      </c>
      <c r="K1473" s="150">
        <v>7091.2507599999999</v>
      </c>
      <c r="L1473" s="150">
        <v>7217.9553800000003</v>
      </c>
      <c r="M1473" s="150">
        <v>21200.58803722672</v>
      </c>
      <c r="N1473" s="150">
        <v>17996.272811536979</v>
      </c>
      <c r="O1473" s="150">
        <v>20256.448407189419</v>
      </c>
      <c r="P1473" s="150">
        <v>26074.580839999999</v>
      </c>
      <c r="Q1473" s="150">
        <v>14205.6906802143</v>
      </c>
      <c r="R1473" s="150">
        <v>6685.7444893249994</v>
      </c>
      <c r="S1473" s="150">
        <v>27900</v>
      </c>
      <c r="T1473" s="150">
        <v>37606.641087575787</v>
      </c>
      <c r="U1473" s="150">
        <v>9978.0853430234529</v>
      </c>
      <c r="V1473" s="150">
        <v>22393</v>
      </c>
      <c r="W1473" s="150">
        <v>13680</v>
      </c>
      <c r="X1473" s="150">
        <v>32942.699382378392</v>
      </c>
      <c r="Y1473" s="150">
        <v>120742.755</v>
      </c>
      <c r="Z1473" s="150">
        <v>28548.633999999998</v>
      </c>
      <c r="AA1473" s="150">
        <v>153097.45996360001</v>
      </c>
      <c r="AB1473" s="150">
        <v>0</v>
      </c>
      <c r="AC1473" s="150">
        <v>17708.076441831869</v>
      </c>
      <c r="AD1473" s="150">
        <v>77689.73000000001</v>
      </c>
      <c r="AE1473" s="150">
        <v>37261.550454459139</v>
      </c>
      <c r="AF1473" s="150">
        <v>67541.384000000005</v>
      </c>
      <c r="AG1473" s="150">
        <v>240853</v>
      </c>
      <c r="AH1473" s="150">
        <v>67549.640740000003</v>
      </c>
      <c r="AI1473" s="150">
        <v>0</v>
      </c>
      <c r="AJ1473" s="150">
        <v>51073.658044532553</v>
      </c>
      <c r="AK1473" s="150">
        <v>28680</v>
      </c>
      <c r="AL1473" s="150">
        <v>1254825.25</v>
      </c>
      <c r="AM1473" s="150">
        <v>920228.25</v>
      </c>
      <c r="AN1473" s="150">
        <v>334597</v>
      </c>
      <c r="AO1473" s="5" t="s">
        <v>4971</v>
      </c>
    </row>
    <row r="1474" spans="1:41" ht="14.25" x14ac:dyDescent="0.45">
      <c r="A1474" s="150">
        <v>2016</v>
      </c>
      <c r="B1474" s="5" t="s">
        <v>81</v>
      </c>
      <c r="C1474" s="5" t="s">
        <v>3766</v>
      </c>
      <c r="D1474" s="5" t="s">
        <v>7</v>
      </c>
      <c r="E1474" s="5" t="s">
        <v>9</v>
      </c>
      <c r="F1474" s="5" t="s">
        <v>3772</v>
      </c>
      <c r="G1474" s="5" t="s">
        <v>83</v>
      </c>
      <c r="H1474" s="5" t="s">
        <v>267</v>
      </c>
      <c r="I1474" s="150">
        <v>9.8328475280465941</v>
      </c>
      <c r="J1474" s="150">
        <v>14.581011763184829</v>
      </c>
      <c r="K1474" s="150">
        <v>11.8731448211217</v>
      </c>
      <c r="L1474" s="150">
        <v>10.094765037924009</v>
      </c>
      <c r="M1474" s="150">
        <v>11.428050442887489</v>
      </c>
      <c r="N1474" s="150">
        <v>14.053768063225419</v>
      </c>
      <c r="O1474" s="150">
        <v>12.624716865374319</v>
      </c>
      <c r="P1474" s="150">
        <v>10.19503546099291</v>
      </c>
      <c r="Q1474" s="150">
        <v>6.269359258945018</v>
      </c>
      <c r="R1474" s="150">
        <v>9.3892798986868051</v>
      </c>
      <c r="S1474" s="150">
        <v>15.20345203048756</v>
      </c>
      <c r="T1474" s="150">
        <v>15.42911836421551</v>
      </c>
      <c r="U1474" s="150">
        <v>5.4306321595248193</v>
      </c>
      <c r="V1474" s="150">
        <v>7.9836405400862791</v>
      </c>
      <c r="W1474" s="150">
        <v>18.928571428571431</v>
      </c>
      <c r="X1474" s="150">
        <v>11.365710854611869</v>
      </c>
      <c r="Y1474" s="150">
        <v>15.607335111500991</v>
      </c>
      <c r="Z1474" s="150">
        <v>10.69918179604587</v>
      </c>
      <c r="AA1474" s="150">
        <v>17.700031513807701</v>
      </c>
      <c r="AB1474" s="150">
        <v>9.4230769230769234</v>
      </c>
      <c r="AC1474" s="150">
        <v>27.994531057871189</v>
      </c>
      <c r="AD1474" s="150">
        <v>15.489265243864971</v>
      </c>
      <c r="AE1474" s="150">
        <v>15.21357140207129</v>
      </c>
      <c r="AF1474" s="150">
        <v>10.94146203288072</v>
      </c>
      <c r="AG1474" s="150">
        <v>13.17224361905806</v>
      </c>
      <c r="AH1474" s="150">
        <v>16.76565390972419</v>
      </c>
      <c r="AI1474" s="150">
        <v>11.985318527888101</v>
      </c>
      <c r="AJ1474" s="150">
        <v>7.5785388873767889</v>
      </c>
      <c r="AK1474" s="150">
        <v>10.048884091168389</v>
      </c>
      <c r="AL1474" s="150">
        <v>367.30221557617188</v>
      </c>
      <c r="AM1474" s="150">
        <v>206.73725891113281</v>
      </c>
      <c r="AN1474" s="150">
        <v>160.56497192382813</v>
      </c>
      <c r="AO1474" s="5" t="s">
        <v>3981</v>
      </c>
    </row>
    <row r="1475" spans="1:41" ht="14.25" x14ac:dyDescent="0.45">
      <c r="A1475" s="150">
        <v>2016</v>
      </c>
      <c r="B1475" s="5" t="s">
        <v>81</v>
      </c>
      <c r="C1475" s="5" t="s">
        <v>303</v>
      </c>
      <c r="D1475" s="5" t="s">
        <v>7</v>
      </c>
      <c r="E1475" s="5" t="s">
        <v>3928</v>
      </c>
      <c r="F1475" s="5" t="s">
        <v>117</v>
      </c>
      <c r="G1475" s="5" t="s">
        <v>83</v>
      </c>
      <c r="H1475" s="5" t="s">
        <v>267</v>
      </c>
      <c r="I1475" s="150">
        <v>225</v>
      </c>
      <c r="J1475" s="150">
        <v>293</v>
      </c>
      <c r="K1475" s="150">
        <v>38</v>
      </c>
      <c r="L1475" s="150">
        <v>126</v>
      </c>
      <c r="M1475" s="150">
        <v>164</v>
      </c>
      <c r="N1475" s="150">
        <v>170</v>
      </c>
      <c r="O1475" s="150">
        <v>227</v>
      </c>
      <c r="P1475" s="150">
        <v>146</v>
      </c>
      <c r="Q1475" s="150">
        <v>18</v>
      </c>
      <c r="R1475" s="150">
        <v>143</v>
      </c>
      <c r="S1475" s="150">
        <v>571</v>
      </c>
      <c r="T1475" s="150">
        <v>240</v>
      </c>
      <c r="U1475" s="150">
        <v>11</v>
      </c>
      <c r="V1475" s="150">
        <v>155</v>
      </c>
      <c r="W1475" s="150">
        <v>211</v>
      </c>
      <c r="X1475" s="150">
        <v>406</v>
      </c>
      <c r="Y1475" s="150">
        <v>571</v>
      </c>
      <c r="Z1475" s="150">
        <v>250</v>
      </c>
      <c r="AA1475" s="150">
        <v>1544</v>
      </c>
      <c r="AB1475" s="150">
        <v>60</v>
      </c>
      <c r="AC1475" s="150">
        <v>224</v>
      </c>
      <c r="AD1475" s="150">
        <v>637</v>
      </c>
      <c r="AE1475" s="150">
        <v>254</v>
      </c>
      <c r="AF1475" s="150">
        <v>524</v>
      </c>
      <c r="AG1475" s="150">
        <v>1035</v>
      </c>
      <c r="AH1475" s="150">
        <v>409</v>
      </c>
      <c r="AI1475" s="150">
        <v>87</v>
      </c>
      <c r="AJ1475" s="150">
        <v>164</v>
      </c>
      <c r="AK1475" s="150">
        <v>113</v>
      </c>
      <c r="AL1475" s="150">
        <v>9016</v>
      </c>
      <c r="AM1475" s="150">
        <v>5853</v>
      </c>
      <c r="AN1475" s="150">
        <v>3163</v>
      </c>
      <c r="AO1475" s="5" t="s">
        <v>3935</v>
      </c>
    </row>
    <row r="1476" spans="1:41" ht="14.25" x14ac:dyDescent="0.45">
      <c r="A1476" s="150">
        <v>2016</v>
      </c>
      <c r="B1476" s="5" t="s">
        <v>81</v>
      </c>
      <c r="C1476" s="5" t="s">
        <v>303</v>
      </c>
      <c r="D1476" s="5" t="s">
        <v>7</v>
      </c>
      <c r="E1476" s="5" t="s">
        <v>3928</v>
      </c>
      <c r="F1476" s="5" t="s">
        <v>118</v>
      </c>
      <c r="G1476" s="5" t="s">
        <v>83</v>
      </c>
      <c r="H1476" s="5" t="s">
        <v>267</v>
      </c>
      <c r="I1476" s="150">
        <v>191</v>
      </c>
      <c r="J1476" s="150">
        <v>563</v>
      </c>
      <c r="K1476" s="150">
        <v>38</v>
      </c>
      <c r="L1476" s="150">
        <v>63</v>
      </c>
      <c r="M1476" s="150">
        <v>200</v>
      </c>
      <c r="N1476" s="150">
        <v>253</v>
      </c>
      <c r="O1476" s="150">
        <v>270</v>
      </c>
      <c r="P1476" s="150">
        <v>84</v>
      </c>
      <c r="Q1476" s="150">
        <v>20</v>
      </c>
      <c r="R1476" s="150">
        <v>91</v>
      </c>
      <c r="S1476" s="150">
        <v>182</v>
      </c>
      <c r="T1476" s="150">
        <v>282</v>
      </c>
      <c r="U1476" s="150">
        <v>5</v>
      </c>
      <c r="V1476" s="150">
        <v>127</v>
      </c>
      <c r="W1476" s="150">
        <v>160</v>
      </c>
      <c r="X1476" s="150">
        <v>269</v>
      </c>
      <c r="Y1476" s="150">
        <v>1161</v>
      </c>
      <c r="Z1476" s="150">
        <v>248</v>
      </c>
      <c r="AA1476" s="150">
        <v>2830</v>
      </c>
      <c r="AB1476" s="150">
        <v>38</v>
      </c>
      <c r="AC1476" s="150">
        <v>626</v>
      </c>
      <c r="AD1476" s="150">
        <v>733</v>
      </c>
      <c r="AE1476" s="150">
        <v>356</v>
      </c>
      <c r="AF1476" s="150">
        <v>455</v>
      </c>
      <c r="AG1476" s="150">
        <v>1369</v>
      </c>
      <c r="AH1476" s="150">
        <v>484</v>
      </c>
      <c r="AI1476" s="150">
        <v>165</v>
      </c>
      <c r="AJ1476" s="150">
        <v>191</v>
      </c>
      <c r="AK1476" s="150">
        <v>114</v>
      </c>
      <c r="AL1476" s="150">
        <v>11568</v>
      </c>
      <c r="AM1476" s="150">
        <v>8633</v>
      </c>
      <c r="AN1476" s="150">
        <v>2935</v>
      </c>
      <c r="AO1476" s="5" t="s">
        <v>3936</v>
      </c>
    </row>
    <row r="1477" spans="1:41" ht="14.25" x14ac:dyDescent="0.45">
      <c r="A1477" s="150">
        <v>2016</v>
      </c>
      <c r="B1477" s="5" t="s">
        <v>81</v>
      </c>
      <c r="C1477" s="5" t="s">
        <v>303</v>
      </c>
      <c r="D1477" s="5" t="s">
        <v>7</v>
      </c>
      <c r="E1477" s="5" t="s">
        <v>1</v>
      </c>
      <c r="F1477" s="5" t="s">
        <v>117</v>
      </c>
      <c r="G1477" s="5" t="s">
        <v>83</v>
      </c>
      <c r="H1477" s="5" t="s">
        <v>304</v>
      </c>
      <c r="I1477" s="150">
        <v>57.51</v>
      </c>
      <c r="J1477" s="150">
        <v>36.25294203193625</v>
      </c>
      <c r="K1477" s="150">
        <v>181.72</v>
      </c>
      <c r="L1477" s="150">
        <v>69.195129000000037</v>
      </c>
      <c r="M1477" s="150">
        <v>38.130000000000003</v>
      </c>
      <c r="N1477" s="150">
        <v>78.316119262701704</v>
      </c>
      <c r="O1477" s="150">
        <v>77.419965746008629</v>
      </c>
      <c r="P1477" s="150">
        <v>19.353000000000002</v>
      </c>
      <c r="Q1477" s="150">
        <v>16.547000000000001</v>
      </c>
      <c r="R1477" s="150">
        <v>44.484491827727282</v>
      </c>
      <c r="S1477" s="150">
        <v>90.29</v>
      </c>
      <c r="T1477" s="150">
        <v>63.118433990412584</v>
      </c>
      <c r="U1477" s="150">
        <v>0.56463687302549992</v>
      </c>
      <c r="V1477" s="150">
        <v>102.83</v>
      </c>
      <c r="W1477" s="150">
        <v>35.546600671894851</v>
      </c>
      <c r="X1477" s="150">
        <v>66.522074121090299</v>
      </c>
      <c r="Y1477" s="150">
        <v>16.536294999999999</v>
      </c>
      <c r="Z1477" s="150">
        <v>80.867999999999995</v>
      </c>
      <c r="AA1477" s="150">
        <v>48.127930880861868</v>
      </c>
      <c r="AB1477" s="150">
        <v>18.93</v>
      </c>
      <c r="AC1477" s="150">
        <v>66.349050000000005</v>
      </c>
      <c r="AD1477" s="150">
        <v>77.466999999999999</v>
      </c>
      <c r="AE1477" s="150">
        <v>183.26848443252021</v>
      </c>
      <c r="AF1477" s="150">
        <v>42.912961000000003</v>
      </c>
      <c r="AG1477" s="150">
        <v>19.817775724815021</v>
      </c>
      <c r="AH1477" s="150">
        <v>39.389677800000001</v>
      </c>
      <c r="AI1477" s="150">
        <v>43.51</v>
      </c>
      <c r="AJ1477" s="150">
        <v>4.6399999999999997</v>
      </c>
      <c r="AK1477" s="150">
        <v>76.67</v>
      </c>
      <c r="AL1477" s="150">
        <v>58.492679595947266</v>
      </c>
      <c r="AM1477" s="150">
        <v>52.210224151611328</v>
      </c>
      <c r="AN1477" s="150">
        <v>67.392807006835938</v>
      </c>
      <c r="AO1477" s="5" t="s">
        <v>746</v>
      </c>
    </row>
    <row r="1478" spans="1:41" ht="14.25" x14ac:dyDescent="0.45">
      <c r="A1478" s="150">
        <v>2016</v>
      </c>
      <c r="B1478" s="5" t="s">
        <v>81</v>
      </c>
      <c r="C1478" s="5" t="s">
        <v>303</v>
      </c>
      <c r="D1478" s="5" t="s">
        <v>7</v>
      </c>
      <c r="E1478" s="5" t="s">
        <v>1</v>
      </c>
      <c r="F1478" s="5" t="s">
        <v>118</v>
      </c>
      <c r="G1478" s="5" t="s">
        <v>83</v>
      </c>
      <c r="H1478" s="5" t="s">
        <v>304</v>
      </c>
      <c r="I1478" s="150">
        <v>357.22000000000008</v>
      </c>
      <c r="J1478" s="150">
        <v>202.91237602163989</v>
      </c>
      <c r="K1478" s="150">
        <v>124.41</v>
      </c>
      <c r="L1478" s="150">
        <v>38.072720999999987</v>
      </c>
      <c r="M1478" s="150">
        <v>103.47</v>
      </c>
      <c r="N1478" s="150">
        <v>167.11675630515401</v>
      </c>
      <c r="O1478" s="150">
        <v>251.63773451188069</v>
      </c>
      <c r="P1478" s="150">
        <v>80.709000000000003</v>
      </c>
      <c r="Q1478" s="150">
        <v>21.247</v>
      </c>
      <c r="R1478" s="150">
        <v>109.1619339365969</v>
      </c>
      <c r="S1478" s="150">
        <v>107.26</v>
      </c>
      <c r="T1478" s="150">
        <v>61.064603840536947</v>
      </c>
      <c r="U1478" s="150">
        <v>10.391469254374449</v>
      </c>
      <c r="V1478" s="150">
        <v>84.28</v>
      </c>
      <c r="W1478" s="150">
        <v>151.19999999999999</v>
      </c>
      <c r="X1478" s="150">
        <v>67.276508339504204</v>
      </c>
      <c r="Y1478" s="150">
        <v>96.534895000000006</v>
      </c>
      <c r="Z1478" s="150">
        <v>283.03500000000003</v>
      </c>
      <c r="AA1478" s="150">
        <v>171.9012478556497</v>
      </c>
      <c r="AB1478" s="150">
        <v>36.450000000000003</v>
      </c>
      <c r="AC1478" s="150">
        <v>171.70765000000009</v>
      </c>
      <c r="AD1478" s="150">
        <v>259.74400000000003</v>
      </c>
      <c r="AE1478" s="150">
        <v>424.3923067323891</v>
      </c>
      <c r="AF1478" s="150">
        <v>61.209660000000049</v>
      </c>
      <c r="AG1478" s="150">
        <v>114.9170144788866</v>
      </c>
      <c r="AH1478" s="150">
        <v>63.929203899999997</v>
      </c>
      <c r="AI1478" s="150">
        <v>146.57</v>
      </c>
      <c r="AJ1478" s="150">
        <v>27.77</v>
      </c>
      <c r="AK1478" s="150">
        <v>63.37</v>
      </c>
      <c r="AL1478" s="150">
        <v>133.067626953125</v>
      </c>
      <c r="AM1478" s="150">
        <v>142.50465393066406</v>
      </c>
      <c r="AN1478" s="150">
        <v>119.69849395751953</v>
      </c>
      <c r="AO1478" s="5" t="s">
        <v>748</v>
      </c>
    </row>
    <row r="1479" spans="1:41" ht="14.25" x14ac:dyDescent="0.45">
      <c r="A1479" s="150">
        <v>2016</v>
      </c>
      <c r="B1479" s="5" t="s">
        <v>81</v>
      </c>
      <c r="C1479" s="5" t="s">
        <v>303</v>
      </c>
      <c r="D1479" s="5" t="s">
        <v>7</v>
      </c>
      <c r="E1479" s="5" t="s">
        <v>119</v>
      </c>
      <c r="F1479" s="5" t="s">
        <v>117</v>
      </c>
      <c r="G1479" s="5" t="s">
        <v>83</v>
      </c>
      <c r="H1479" s="5" t="s">
        <v>304</v>
      </c>
      <c r="I1479" s="150">
        <v>0.2086215570368507</v>
      </c>
      <c r="J1479" s="150">
        <v>0.23027835141502559</v>
      </c>
      <c r="K1479" s="150">
        <v>0.65</v>
      </c>
      <c r="L1479" s="150">
        <v>0.30308400000000019</v>
      </c>
      <c r="M1479" s="150">
        <v>0.20899999999999999</v>
      </c>
      <c r="N1479" s="150">
        <v>0.26787112944493802</v>
      </c>
      <c r="O1479" s="150">
        <v>0.64905407799673176</v>
      </c>
      <c r="P1479" s="150">
        <v>5.8999999999999997E-2</v>
      </c>
      <c r="Q1479" s="150">
        <v>9.1800000000000007E-2</v>
      </c>
      <c r="R1479" s="150">
        <v>0.3722767488260546</v>
      </c>
      <c r="S1479" s="150">
        <v>0.38</v>
      </c>
      <c r="T1479" s="150">
        <v>0.22554956247531191</v>
      </c>
      <c r="U1479" s="150">
        <v>1.5207611047243E-3</v>
      </c>
      <c r="V1479" s="150">
        <v>0.39</v>
      </c>
      <c r="W1479" s="150">
        <v>0.1385376011194164</v>
      </c>
      <c r="X1479" s="150">
        <v>0.26656440636129602</v>
      </c>
      <c r="Y1479" s="150">
        <v>6.0677200000000001E-2</v>
      </c>
      <c r="Z1479" s="150">
        <v>0.33360000000000001</v>
      </c>
      <c r="AA1479" s="150">
        <v>0.23091553426828151</v>
      </c>
      <c r="AB1479" s="150">
        <v>0.1</v>
      </c>
      <c r="AC1479" s="150">
        <v>0.39046999999999998</v>
      </c>
      <c r="AD1479" s="150">
        <v>0.30969999999999998</v>
      </c>
      <c r="AE1479" s="150">
        <v>0.67214700193423571</v>
      </c>
      <c r="AF1479" s="150">
        <v>0.22894900000000001</v>
      </c>
      <c r="AG1479" s="150">
        <v>0.1055754436324247</v>
      </c>
      <c r="AH1479" s="150">
        <v>0.2233821</v>
      </c>
      <c r="AI1479" s="150">
        <v>0.16</v>
      </c>
      <c r="AJ1479" s="150">
        <v>0.04</v>
      </c>
      <c r="AK1479" s="150">
        <v>0.28999999999999998</v>
      </c>
      <c r="AL1479" s="150">
        <v>0.26167497038841248</v>
      </c>
      <c r="AM1479" s="150">
        <v>0.23451687395572662</v>
      </c>
      <c r="AN1479" s="150">
        <v>0.30014896392822266</v>
      </c>
      <c r="AO1479" s="5" t="s">
        <v>751</v>
      </c>
    </row>
    <row r="1480" spans="1:41" ht="14.25" x14ac:dyDescent="0.45">
      <c r="A1480" s="150">
        <v>2016</v>
      </c>
      <c r="B1480" s="5" t="s">
        <v>81</v>
      </c>
      <c r="C1480" s="5" t="s">
        <v>303</v>
      </c>
      <c r="D1480" s="5" t="s">
        <v>7</v>
      </c>
      <c r="E1480" s="5" t="s">
        <v>119</v>
      </c>
      <c r="F1480" s="5" t="s">
        <v>118</v>
      </c>
      <c r="G1480" s="5" t="s">
        <v>83</v>
      </c>
      <c r="H1480" s="5" t="s">
        <v>304</v>
      </c>
      <c r="I1480" s="150">
        <v>2.6220915608099609</v>
      </c>
      <c r="J1480" s="150">
        <v>2.017230447049243</v>
      </c>
      <c r="K1480" s="150">
        <v>1.284</v>
      </c>
      <c r="L1480" s="150">
        <v>1.258445</v>
      </c>
      <c r="M1480" s="150">
        <v>3.2850000000000001</v>
      </c>
      <c r="N1480" s="150">
        <v>1.0936765704140801</v>
      </c>
      <c r="O1480" s="150">
        <v>3.3464574679607071</v>
      </c>
      <c r="P1480" s="150">
        <v>1.0960000000000001</v>
      </c>
      <c r="Q1480" s="150">
        <v>0.58169999999999999</v>
      </c>
      <c r="R1480" s="150">
        <v>1.388218222858179</v>
      </c>
      <c r="S1480" s="150">
        <v>0.8</v>
      </c>
      <c r="T1480" s="150">
        <v>0.830143220031902</v>
      </c>
      <c r="U1480" s="150">
        <v>0.21616532845724221</v>
      </c>
      <c r="V1480" s="150">
        <v>1.2</v>
      </c>
      <c r="W1480" s="150">
        <v>1.3</v>
      </c>
      <c r="X1480" s="150">
        <v>1.8909693571705599</v>
      </c>
      <c r="Y1480" s="150">
        <v>1.1272059000000001</v>
      </c>
      <c r="Z1480" s="150">
        <v>3.0270999999999999</v>
      </c>
      <c r="AA1480" s="150">
        <v>1.956010329166592</v>
      </c>
      <c r="AB1480" s="150">
        <v>0.6</v>
      </c>
      <c r="AC1480" s="150">
        <v>3.2480400000000018</v>
      </c>
      <c r="AD1480" s="150">
        <v>3.6598000000000002</v>
      </c>
      <c r="AE1480" s="150">
        <v>5.6112185686653842</v>
      </c>
      <c r="AF1480" s="150">
        <v>1.822438</v>
      </c>
      <c r="AG1480" s="150">
        <v>1.077163905248433</v>
      </c>
      <c r="AH1480" s="150">
        <v>1.0771259</v>
      </c>
      <c r="AI1480" s="150">
        <v>2.0886</v>
      </c>
      <c r="AJ1480" s="150">
        <v>0.51</v>
      </c>
      <c r="AK1480" s="150">
        <v>1.1499999999999999</v>
      </c>
      <c r="AL1480" s="150">
        <v>1.76430344581604</v>
      </c>
      <c r="AM1480" s="150">
        <v>1.756041407585144</v>
      </c>
      <c r="AN1480" s="150">
        <v>1.7760080099105835</v>
      </c>
      <c r="AO1480" s="5" t="s">
        <v>753</v>
      </c>
    </row>
    <row r="1481" spans="1:41" ht="14.25" x14ac:dyDescent="0.45">
      <c r="A1481" s="150">
        <v>2016</v>
      </c>
      <c r="B1481" s="5" t="s">
        <v>81</v>
      </c>
      <c r="C1481" s="5" t="s">
        <v>3839</v>
      </c>
      <c r="D1481" s="5" t="s">
        <v>7</v>
      </c>
      <c r="E1481" s="5" t="s">
        <v>1</v>
      </c>
      <c r="F1481" s="5" t="s">
        <v>3840</v>
      </c>
      <c r="G1481" s="5" t="s">
        <v>83</v>
      </c>
      <c r="H1481" s="5" t="s">
        <v>304</v>
      </c>
      <c r="I1481" s="150">
        <v>0</v>
      </c>
      <c r="J1481" s="150">
        <v>1.844297722579332</v>
      </c>
      <c r="K1481" s="150">
        <v>14.065</v>
      </c>
      <c r="L1481" s="150">
        <v>0</v>
      </c>
      <c r="M1481" s="150">
        <v>0</v>
      </c>
      <c r="N1481" s="150">
        <v>1.05263432718918</v>
      </c>
      <c r="O1481" s="150">
        <v>4.183475402090675</v>
      </c>
      <c r="P1481" s="150">
        <v>1.506</v>
      </c>
      <c r="Q1481" s="150"/>
      <c r="R1481" s="150">
        <v>0</v>
      </c>
      <c r="S1481" s="150">
        <v>12.05</v>
      </c>
      <c r="T1481" s="150">
        <v>2.5910005989351439</v>
      </c>
      <c r="U1481" s="150">
        <v>0</v>
      </c>
      <c r="V1481" s="150">
        <v>0</v>
      </c>
      <c r="W1481" s="150">
        <v>0</v>
      </c>
      <c r="X1481" s="150"/>
      <c r="Y1481" s="150">
        <v>0</v>
      </c>
      <c r="Z1481" s="150">
        <v>2.3099999999999999E-2</v>
      </c>
      <c r="AA1481" s="150">
        <v>5.2734947719177274</v>
      </c>
      <c r="AB1481" s="150">
        <v>0</v>
      </c>
      <c r="AC1481" s="150">
        <v>0</v>
      </c>
      <c r="AD1481" s="150">
        <v>6.0299999999999999E-2</v>
      </c>
      <c r="AE1481" s="150">
        <v>1.8950209022274911</v>
      </c>
      <c r="AF1481" s="150">
        <v>6.3241000000000006E-2</v>
      </c>
      <c r="AG1481" s="150"/>
      <c r="AH1481" s="150">
        <v>0</v>
      </c>
      <c r="AI1481" s="150">
        <v>0</v>
      </c>
      <c r="AJ1481" s="150">
        <v>0</v>
      </c>
      <c r="AK1481" s="150">
        <v>5.7</v>
      </c>
      <c r="AL1481" s="150">
        <v>1.734743595123291</v>
      </c>
      <c r="AM1481" s="150">
        <v>0.685752272605896</v>
      </c>
      <c r="AN1481" s="150">
        <v>3.2208144664764404</v>
      </c>
      <c r="AO1481" s="5" t="s">
        <v>3903</v>
      </c>
    </row>
    <row r="1482" spans="1:41" ht="14.25" x14ac:dyDescent="0.45">
      <c r="A1482" s="150">
        <v>2016</v>
      </c>
      <c r="B1482" s="5" t="s">
        <v>81</v>
      </c>
      <c r="C1482" s="5" t="s">
        <v>3839</v>
      </c>
      <c r="D1482" s="5" t="s">
        <v>7</v>
      </c>
      <c r="E1482" s="5" t="s">
        <v>1</v>
      </c>
      <c r="F1482" s="5" t="s">
        <v>3841</v>
      </c>
      <c r="G1482" s="5" t="s">
        <v>83</v>
      </c>
      <c r="H1482" s="5" t="s">
        <v>304</v>
      </c>
      <c r="I1482" s="150">
        <v>273.99364022623041</v>
      </c>
      <c r="J1482" s="150">
        <v>86.071062505453597</v>
      </c>
      <c r="K1482" s="150">
        <v>25.184000000000001</v>
      </c>
      <c r="L1482" s="150">
        <v>0.61366399999999999</v>
      </c>
      <c r="M1482" s="150">
        <v>1.8056000000000001</v>
      </c>
      <c r="N1482" s="150">
        <v>19.4203435851914</v>
      </c>
      <c r="O1482" s="150">
        <v>134.00803197039201</v>
      </c>
      <c r="P1482" s="150">
        <v>0.58399999999999996</v>
      </c>
      <c r="Q1482" s="150">
        <v>1.6129</v>
      </c>
      <c r="R1482" s="150">
        <v>15.816159132590339</v>
      </c>
      <c r="S1482" s="150">
        <v>59.88</v>
      </c>
      <c r="T1482" s="150">
        <v>5.8163190656245138</v>
      </c>
      <c r="U1482" s="150">
        <v>5.4747399770075401E-2</v>
      </c>
      <c r="V1482" s="150">
        <v>5.0599999999999996</v>
      </c>
      <c r="W1482" s="150">
        <v>84.328412606953052</v>
      </c>
      <c r="X1482" s="150">
        <v>10.648577169999999</v>
      </c>
      <c r="Y1482" s="150">
        <v>33.338337053716103</v>
      </c>
      <c r="Z1482" s="150">
        <v>104.57389999999999</v>
      </c>
      <c r="AA1482" s="150">
        <v>3.0762935144364412</v>
      </c>
      <c r="AB1482" s="150">
        <v>0</v>
      </c>
      <c r="AC1482" s="150">
        <v>32.745109999999997</v>
      </c>
      <c r="AD1482" s="150">
        <v>108.2728</v>
      </c>
      <c r="AE1482" s="150">
        <v>37.20243963311912</v>
      </c>
      <c r="AF1482" s="150">
        <v>0.49590899999999999</v>
      </c>
      <c r="AG1482" s="150">
        <v>5.9793842211480843</v>
      </c>
      <c r="AH1482" s="150">
        <v>4.3916174000000003</v>
      </c>
      <c r="AI1482" s="150">
        <v>0.18</v>
      </c>
      <c r="AJ1482" s="150">
        <v>5.2724973436573901</v>
      </c>
      <c r="AK1482" s="150">
        <v>0.09</v>
      </c>
      <c r="AL1482" s="150">
        <v>36.569507598876953</v>
      </c>
      <c r="AM1482" s="150">
        <v>36.818267822265625</v>
      </c>
      <c r="AN1482" s="150">
        <v>36.217113494873047</v>
      </c>
      <c r="AO1482" s="5" t="s">
        <v>3904</v>
      </c>
    </row>
    <row r="1483" spans="1:41" ht="14.25" x14ac:dyDescent="0.45">
      <c r="A1483" s="150">
        <v>2016</v>
      </c>
      <c r="B1483" s="5" t="s">
        <v>81</v>
      </c>
      <c r="C1483" s="5" t="s">
        <v>3839</v>
      </c>
      <c r="D1483" s="5" t="s">
        <v>7</v>
      </c>
      <c r="E1483" s="5" t="s">
        <v>1</v>
      </c>
      <c r="F1483" s="5" t="s">
        <v>3842</v>
      </c>
      <c r="G1483" s="5" t="s">
        <v>83</v>
      </c>
      <c r="H1483" s="5" t="s">
        <v>304</v>
      </c>
      <c r="I1483" s="150">
        <v>6.3324404175694324</v>
      </c>
      <c r="J1483" s="150">
        <v>23.262057531776261</v>
      </c>
      <c r="K1483" s="150">
        <v>21.794</v>
      </c>
      <c r="L1483" s="150">
        <v>10.68749</v>
      </c>
      <c r="M1483" s="150">
        <v>14.078099999999999</v>
      </c>
      <c r="N1483" s="150">
        <v>19.677719179155101</v>
      </c>
      <c r="O1483" s="150">
        <v>11.00541370553379</v>
      </c>
      <c r="P1483" s="150">
        <v>3.3260000000000001</v>
      </c>
      <c r="Q1483" s="150">
        <v>2.1535000000000002</v>
      </c>
      <c r="R1483" s="150">
        <v>16.940043128640241</v>
      </c>
      <c r="S1483" s="150">
        <v>3.91</v>
      </c>
      <c r="T1483" s="150">
        <v>15.318601302586661</v>
      </c>
      <c r="U1483" s="150">
        <v>6.7935657321831071</v>
      </c>
      <c r="V1483" s="150">
        <v>31.24</v>
      </c>
      <c r="W1483" s="150">
        <v>4.9652492388970959</v>
      </c>
      <c r="X1483" s="150">
        <v>6.9332663349999999</v>
      </c>
      <c r="Y1483" s="150">
        <v>9.4402936898678558</v>
      </c>
      <c r="Z1483" s="150">
        <v>12.2691</v>
      </c>
      <c r="AA1483" s="150">
        <v>37.520070715683843</v>
      </c>
      <c r="AB1483" s="150">
        <v>0</v>
      </c>
      <c r="AC1483" s="150">
        <v>16.58991</v>
      </c>
      <c r="AD1483" s="150">
        <v>12.7729</v>
      </c>
      <c r="AE1483" s="150">
        <v>99.14073126598862</v>
      </c>
      <c r="AF1483" s="150">
        <v>10.808686</v>
      </c>
      <c r="AG1483" s="150">
        <v>11.203212153539621</v>
      </c>
      <c r="AH1483" s="150">
        <v>2.8498983999999998</v>
      </c>
      <c r="AI1483" s="150">
        <v>10.27</v>
      </c>
      <c r="AJ1483" s="150">
        <v>2.283946362690485</v>
      </c>
      <c r="AK1483" s="150">
        <v>3.4</v>
      </c>
      <c r="AL1483" s="150">
        <v>14.722970962524414</v>
      </c>
      <c r="AM1483" s="150">
        <v>18.804042816162109</v>
      </c>
      <c r="AN1483" s="150">
        <v>8.9414529800415039</v>
      </c>
      <c r="AO1483" s="5" t="s">
        <v>3905</v>
      </c>
    </row>
    <row r="1484" spans="1:41" ht="14.25" x14ac:dyDescent="0.45">
      <c r="A1484" s="150">
        <v>2016</v>
      </c>
      <c r="B1484" s="5" t="s">
        <v>81</v>
      </c>
      <c r="C1484" s="5" t="s">
        <v>3839</v>
      </c>
      <c r="D1484" s="5" t="s">
        <v>7</v>
      </c>
      <c r="E1484" s="5" t="s">
        <v>1</v>
      </c>
      <c r="F1484" s="5" t="s">
        <v>3843</v>
      </c>
      <c r="G1484" s="5" t="s">
        <v>83</v>
      </c>
      <c r="H1484" s="5" t="s">
        <v>304</v>
      </c>
      <c r="I1484" s="150">
        <v>42.40724781226259</v>
      </c>
      <c r="J1484" s="150">
        <v>36.567371513335857</v>
      </c>
      <c r="K1484" s="150">
        <v>14.704000000000001</v>
      </c>
      <c r="L1484" s="150">
        <v>11.179048999999999</v>
      </c>
      <c r="M1484" s="150">
        <v>28.809200000000001</v>
      </c>
      <c r="N1484" s="150">
        <v>102.16912954937099</v>
      </c>
      <c r="O1484" s="150">
        <v>37.770931354213822</v>
      </c>
      <c r="P1484" s="150">
        <v>27.952000000000002</v>
      </c>
      <c r="Q1484" s="150">
        <v>15.783155000000001</v>
      </c>
      <c r="R1484" s="150">
        <v>48.863661097563437</v>
      </c>
      <c r="S1484" s="150">
        <v>11</v>
      </c>
      <c r="T1484" s="150">
        <v>19.141626109835592</v>
      </c>
      <c r="U1484" s="150">
        <v>0</v>
      </c>
      <c r="V1484" s="150">
        <v>26.44</v>
      </c>
      <c r="W1484" s="150">
        <v>30.886690306310712</v>
      </c>
      <c r="X1484" s="150">
        <v>13.02383723</v>
      </c>
      <c r="Y1484" s="150">
        <v>25.904592274566841</v>
      </c>
      <c r="Z1484" s="150">
        <v>92.754900000000006</v>
      </c>
      <c r="AA1484" s="150">
        <v>70.30201251433769</v>
      </c>
      <c r="AB1484" s="150">
        <v>25.76</v>
      </c>
      <c r="AC1484" s="150">
        <v>83.506829999999994</v>
      </c>
      <c r="AD1484" s="150">
        <v>71.990099999999998</v>
      </c>
      <c r="AE1484" s="150">
        <v>139.37012541336489</v>
      </c>
      <c r="AF1484" s="150">
        <v>15.282159999999999</v>
      </c>
      <c r="AG1484" s="150">
        <v>48.305896952266792</v>
      </c>
      <c r="AH1484" s="150">
        <v>17.186810399999999</v>
      </c>
      <c r="AI1484" s="150">
        <v>52.08</v>
      </c>
      <c r="AJ1484" s="150">
        <v>11.84164945139692</v>
      </c>
      <c r="AK1484" s="150">
        <v>20.95</v>
      </c>
      <c r="AL1484" s="150">
        <v>39.376995086669922</v>
      </c>
      <c r="AM1484" s="150">
        <v>46.978225708007813</v>
      </c>
      <c r="AN1484" s="150">
        <v>28.608598709106445</v>
      </c>
      <c r="AO1484" s="5" t="s">
        <v>3906</v>
      </c>
    </row>
    <row r="1485" spans="1:41" ht="14.25" x14ac:dyDescent="0.45">
      <c r="A1485" s="150">
        <v>2016</v>
      </c>
      <c r="B1485" s="5" t="s">
        <v>81</v>
      </c>
      <c r="C1485" s="5" t="s">
        <v>3839</v>
      </c>
      <c r="D1485" s="5" t="s">
        <v>7</v>
      </c>
      <c r="E1485" s="5" t="s">
        <v>1</v>
      </c>
      <c r="F1485" s="5" t="s">
        <v>3844</v>
      </c>
      <c r="G1485" s="5" t="s">
        <v>83</v>
      </c>
      <c r="H1485" s="5" t="s">
        <v>304</v>
      </c>
      <c r="I1485" s="150">
        <v>9.3076822645544333</v>
      </c>
      <c r="J1485" s="150">
        <v>0.88006747913091532</v>
      </c>
      <c r="K1485" s="150">
        <v>8.6999999999999994E-2</v>
      </c>
      <c r="L1485" s="150">
        <v>0.33841700000000002</v>
      </c>
      <c r="M1485" s="150">
        <v>0</v>
      </c>
      <c r="N1485" s="150">
        <v>2.4353819643882799</v>
      </c>
      <c r="O1485" s="150">
        <v>2.3134830797094321</v>
      </c>
      <c r="P1485" s="150">
        <v>0.73199999999999998</v>
      </c>
      <c r="Q1485" s="150"/>
      <c r="R1485" s="150">
        <v>0.47175477135774602</v>
      </c>
      <c r="S1485" s="150">
        <v>1.92</v>
      </c>
      <c r="T1485" s="150">
        <v>0.63898996583407519</v>
      </c>
      <c r="U1485" s="150">
        <v>2.3680422916421501E-2</v>
      </c>
      <c r="V1485" s="150">
        <v>0</v>
      </c>
      <c r="W1485" s="150">
        <v>0.15561002609314459</v>
      </c>
      <c r="X1485" s="150">
        <v>0.16590853</v>
      </c>
      <c r="Y1485" s="150">
        <v>5.5450503353529701</v>
      </c>
      <c r="Z1485" s="150">
        <v>0</v>
      </c>
      <c r="AA1485" s="150">
        <v>9.7476226689324594</v>
      </c>
      <c r="AB1485" s="150">
        <v>0</v>
      </c>
      <c r="AC1485" s="150">
        <v>0.84574000000000005</v>
      </c>
      <c r="AD1485" s="150">
        <v>0.4798</v>
      </c>
      <c r="AE1485" s="150">
        <v>1.6962625569351719</v>
      </c>
      <c r="AF1485" s="150">
        <v>1.9618599999999999</v>
      </c>
      <c r="AG1485" s="150">
        <v>0.94160604010976034</v>
      </c>
      <c r="AH1485" s="150">
        <v>0.21554419999999999</v>
      </c>
      <c r="AI1485" s="150">
        <v>4</v>
      </c>
      <c r="AJ1485" s="150">
        <v>0.17790281456972759</v>
      </c>
      <c r="AK1485" s="150">
        <v>0</v>
      </c>
      <c r="AL1485" s="150">
        <v>1.5545297861099243</v>
      </c>
      <c r="AM1485" s="150">
        <v>2.0650017261505127</v>
      </c>
      <c r="AN1485" s="150">
        <v>0.83136129379272461</v>
      </c>
      <c r="AO1485" s="5" t="s">
        <v>3907</v>
      </c>
    </row>
    <row r="1486" spans="1:41" ht="14.25" x14ac:dyDescent="0.45">
      <c r="A1486" s="150">
        <v>2016</v>
      </c>
      <c r="B1486" s="5" t="s">
        <v>81</v>
      </c>
      <c r="C1486" s="5" t="s">
        <v>3839</v>
      </c>
      <c r="D1486" s="5" t="s">
        <v>7</v>
      </c>
      <c r="E1486" s="5" t="s">
        <v>1</v>
      </c>
      <c r="F1486" s="5" t="s">
        <v>3845</v>
      </c>
      <c r="G1486" s="5" t="s">
        <v>83</v>
      </c>
      <c r="H1486" s="5" t="s">
        <v>304</v>
      </c>
      <c r="I1486" s="150">
        <v>0.2211328399786151</v>
      </c>
      <c r="J1486" s="150">
        <v>5.7316890142811436</v>
      </c>
      <c r="K1486" s="150">
        <v>1.0680000000000001</v>
      </c>
      <c r="L1486" s="150">
        <v>7.9209000000000002E-2</v>
      </c>
      <c r="M1486" s="150">
        <v>4.4006999999999996</v>
      </c>
      <c r="N1486" s="150">
        <v>2.03378413659861</v>
      </c>
      <c r="O1486" s="150">
        <v>3.2587357521113449</v>
      </c>
      <c r="P1486" s="150">
        <v>6.6000000000000003E-2</v>
      </c>
      <c r="Q1486" s="150"/>
      <c r="R1486" s="150">
        <v>0</v>
      </c>
      <c r="S1486" s="150">
        <v>1.46</v>
      </c>
      <c r="T1486" s="150">
        <v>1.089605770293679</v>
      </c>
      <c r="U1486" s="150">
        <v>0</v>
      </c>
      <c r="V1486" s="150">
        <v>0.23</v>
      </c>
      <c r="W1486" s="150">
        <v>0.1294486606146123</v>
      </c>
      <c r="X1486" s="150">
        <v>0.33506118000000001</v>
      </c>
      <c r="Y1486" s="150">
        <v>1.347219305545833</v>
      </c>
      <c r="Z1486" s="150">
        <v>6.7765000000000004</v>
      </c>
      <c r="AA1486" s="150">
        <v>1.113833957235961</v>
      </c>
      <c r="AB1486" s="150">
        <v>0</v>
      </c>
      <c r="AC1486" s="150">
        <v>4.46767</v>
      </c>
      <c r="AD1486" s="150">
        <v>4.8512000000000004</v>
      </c>
      <c r="AE1486" s="150">
        <v>2.6898982966244458</v>
      </c>
      <c r="AF1486" s="150">
        <v>0.701654</v>
      </c>
      <c r="AG1486" s="150">
        <v>0.39708882546700319</v>
      </c>
      <c r="AH1486" s="150">
        <v>2.2053196000000002</v>
      </c>
      <c r="AI1486" s="150">
        <v>1.08</v>
      </c>
      <c r="AJ1486" s="150">
        <v>0.51816820086460202</v>
      </c>
      <c r="AK1486" s="150">
        <v>2.14</v>
      </c>
      <c r="AL1486" s="150">
        <v>1.6686868667602539</v>
      </c>
      <c r="AM1486" s="150">
        <v>1.5514028072357178</v>
      </c>
      <c r="AN1486" s="150">
        <v>1.8348392248153687</v>
      </c>
      <c r="AO1486" s="5" t="s">
        <v>3908</v>
      </c>
    </row>
    <row r="1487" spans="1:41" ht="14.25" x14ac:dyDescent="0.45">
      <c r="A1487" s="150">
        <v>2016</v>
      </c>
      <c r="B1487" s="5" t="s">
        <v>81</v>
      </c>
      <c r="C1487" s="5" t="s">
        <v>3839</v>
      </c>
      <c r="D1487" s="5" t="s">
        <v>7</v>
      </c>
      <c r="E1487" s="5" t="s">
        <v>1</v>
      </c>
      <c r="F1487" s="5" t="s">
        <v>3846</v>
      </c>
      <c r="G1487" s="5" t="s">
        <v>83</v>
      </c>
      <c r="H1487" s="5" t="s">
        <v>304</v>
      </c>
      <c r="I1487" s="150">
        <v>7.5386195447255133</v>
      </c>
      <c r="J1487" s="150">
        <v>8.5066286611791391</v>
      </c>
      <c r="K1487" s="150">
        <v>38.274000000000001</v>
      </c>
      <c r="L1487" s="150">
        <v>2.7827570000000001</v>
      </c>
      <c r="M1487" s="150">
        <v>22.531600000000001</v>
      </c>
      <c r="N1487" s="150">
        <v>11.535324526134399</v>
      </c>
      <c r="O1487" s="150">
        <v>12.22863554934346</v>
      </c>
      <c r="P1487" s="150">
        <v>7.5419999999999998</v>
      </c>
      <c r="Q1487" s="150">
        <v>1.6969000000000001</v>
      </c>
      <c r="R1487" s="150">
        <v>11.6592031278341</v>
      </c>
      <c r="S1487" s="150">
        <v>12.78</v>
      </c>
      <c r="T1487" s="150">
        <v>6.3254166494973632</v>
      </c>
      <c r="U1487" s="150">
        <v>0</v>
      </c>
      <c r="V1487" s="150">
        <v>15.6</v>
      </c>
      <c r="W1487" s="150">
        <v>4.4708626950821762</v>
      </c>
      <c r="X1487" s="150">
        <v>14.96762932</v>
      </c>
      <c r="Y1487" s="150">
        <v>5.6743848405420607</v>
      </c>
      <c r="Z1487" s="150">
        <v>12.9373</v>
      </c>
      <c r="AA1487" s="150">
        <v>26.009676084673391</v>
      </c>
      <c r="AB1487" s="150">
        <v>0.15</v>
      </c>
      <c r="AC1487" s="150">
        <v>16.553750000000001</v>
      </c>
      <c r="AD1487" s="150">
        <v>27.497499999999999</v>
      </c>
      <c r="AE1487" s="150">
        <v>76.369532663630153</v>
      </c>
      <c r="AF1487" s="150">
        <v>6.2480290000000007</v>
      </c>
      <c r="AG1487" s="150">
        <v>17.960174355195551</v>
      </c>
      <c r="AH1487" s="150">
        <v>27.098283599999998</v>
      </c>
      <c r="AI1487" s="150">
        <v>45.15</v>
      </c>
      <c r="AJ1487" s="150">
        <v>2.7709456686698668</v>
      </c>
      <c r="AK1487" s="150">
        <v>14.89</v>
      </c>
      <c r="AL1487" s="150">
        <v>15.784454345703125</v>
      </c>
      <c r="AM1487" s="150">
        <v>13.610896110534668</v>
      </c>
      <c r="AN1487" s="150">
        <v>18.86366081237793</v>
      </c>
      <c r="AO1487" s="5" t="s">
        <v>3909</v>
      </c>
    </row>
    <row r="1488" spans="1:41" ht="14.25" x14ac:dyDescent="0.45">
      <c r="A1488" s="150">
        <v>2016</v>
      </c>
      <c r="B1488" s="5" t="s">
        <v>81</v>
      </c>
      <c r="C1488" s="5" t="s">
        <v>3839</v>
      </c>
      <c r="D1488" s="5" t="s">
        <v>7</v>
      </c>
      <c r="E1488" s="5" t="s">
        <v>1</v>
      </c>
      <c r="F1488" s="5" t="s">
        <v>3847</v>
      </c>
      <c r="G1488" s="5" t="s">
        <v>83</v>
      </c>
      <c r="H1488" s="5" t="s">
        <v>304</v>
      </c>
      <c r="I1488" s="150">
        <v>9.3177337572807346</v>
      </c>
      <c r="J1488" s="150">
        <v>36.476553910590148</v>
      </c>
      <c r="K1488" s="150">
        <v>9.23</v>
      </c>
      <c r="L1488" s="150">
        <v>8.7596819999999997</v>
      </c>
      <c r="M1488" s="150">
        <v>25.591799999999999</v>
      </c>
      <c r="N1488" s="150">
        <v>8.7924390371259999</v>
      </c>
      <c r="O1488" s="150">
        <v>37.173691359725971</v>
      </c>
      <c r="P1488" s="150">
        <v>18.713999999999999</v>
      </c>
      <c r="Q1488" s="150"/>
      <c r="R1488" s="150">
        <v>9.1839013281202764</v>
      </c>
      <c r="S1488" s="150">
        <v>2.89</v>
      </c>
      <c r="T1488" s="150">
        <v>2.7877523154872681</v>
      </c>
      <c r="U1488" s="150">
        <v>0</v>
      </c>
      <c r="V1488" s="150">
        <v>0.91</v>
      </c>
      <c r="W1488" s="150">
        <v>25.318762434373379</v>
      </c>
      <c r="X1488" s="150">
        <v>14.786945940000001</v>
      </c>
      <c r="Y1488" s="150">
        <v>6.5144654185884328</v>
      </c>
      <c r="Z1488" s="150">
        <v>53.700400000000002</v>
      </c>
      <c r="AA1488" s="150">
        <v>13.2679401234904</v>
      </c>
      <c r="AB1488" s="150">
        <v>10.54</v>
      </c>
      <c r="AC1488" s="150">
        <v>14.0487</v>
      </c>
      <c r="AD1488" s="150">
        <v>33.818899999999999</v>
      </c>
      <c r="AE1488" s="150">
        <v>57.690678230486057</v>
      </c>
      <c r="AF1488" s="150">
        <v>21.822374</v>
      </c>
      <c r="AG1488" s="150">
        <v>24.469481425269421</v>
      </c>
      <c r="AH1488" s="150">
        <v>5.3890155999999996</v>
      </c>
      <c r="AI1488" s="150">
        <v>25.24</v>
      </c>
      <c r="AJ1488" s="150">
        <v>2.9613782625983571</v>
      </c>
      <c r="AK1488" s="150">
        <v>4.49</v>
      </c>
      <c r="AL1488" s="150">
        <v>16.685745239257813</v>
      </c>
      <c r="AM1488" s="150">
        <v>16.860572814941406</v>
      </c>
      <c r="AN1488" s="150">
        <v>16.438074111938477</v>
      </c>
      <c r="AO1488" s="5" t="s">
        <v>3910</v>
      </c>
    </row>
    <row r="1489" spans="1:41" ht="14.25" x14ac:dyDescent="0.45">
      <c r="A1489" s="150">
        <v>2016</v>
      </c>
      <c r="B1489" s="5" t="s">
        <v>81</v>
      </c>
      <c r="C1489" s="5" t="s">
        <v>3839</v>
      </c>
      <c r="D1489" s="5" t="s">
        <v>7</v>
      </c>
      <c r="E1489" s="5" t="s">
        <v>1</v>
      </c>
      <c r="F1489" s="5" t="s">
        <v>3848</v>
      </c>
      <c r="G1489" s="5" t="s">
        <v>83</v>
      </c>
      <c r="H1489" s="5" t="s">
        <v>304</v>
      </c>
      <c r="I1489" s="150">
        <v>8.1015031373983533</v>
      </c>
      <c r="J1489" s="150">
        <v>3.5133009511067161</v>
      </c>
      <c r="K1489" s="150"/>
      <c r="L1489" s="150">
        <v>3.6324529999999999</v>
      </c>
      <c r="M1489" s="150">
        <v>6.2545000000000002</v>
      </c>
      <c r="N1489" s="150">
        <v>0</v>
      </c>
      <c r="O1489" s="150">
        <v>9.6953363387601641</v>
      </c>
      <c r="P1489" s="150">
        <v>20.286000000000001</v>
      </c>
      <c r="Q1489" s="150"/>
      <c r="R1489" s="150">
        <v>6.2272113504907392</v>
      </c>
      <c r="S1489" s="150">
        <v>1.37</v>
      </c>
      <c r="T1489" s="150">
        <v>7.3552920624426621</v>
      </c>
      <c r="U1489" s="150">
        <v>3.5194756995048482</v>
      </c>
      <c r="V1489" s="150">
        <v>4.79</v>
      </c>
      <c r="W1489" s="150">
        <v>0.95005586630378147</v>
      </c>
      <c r="X1489" s="150">
        <v>6.4152826259999998</v>
      </c>
      <c r="Y1489" s="150">
        <v>8.7705521981369561</v>
      </c>
      <c r="Z1489" s="150">
        <v>0</v>
      </c>
      <c r="AA1489" s="150">
        <v>5.5788888082552672</v>
      </c>
      <c r="AB1489" s="150">
        <v>0</v>
      </c>
      <c r="AC1489" s="150">
        <v>2.9499399999999998</v>
      </c>
      <c r="AD1489" s="150">
        <v>0</v>
      </c>
      <c r="AE1489" s="150">
        <v>8.337617770013102</v>
      </c>
      <c r="AF1489" s="150">
        <v>3.8257470000000011</v>
      </c>
      <c r="AG1489" s="150">
        <v>5.6601705058903544</v>
      </c>
      <c r="AH1489" s="150">
        <v>4.5927147000000001</v>
      </c>
      <c r="AI1489" s="150">
        <v>8.57</v>
      </c>
      <c r="AJ1489" s="150">
        <v>1.954899853848926</v>
      </c>
      <c r="AK1489" s="150">
        <v>11.56</v>
      </c>
      <c r="AL1489" s="150">
        <v>4.9624462127685547</v>
      </c>
      <c r="AM1489" s="150">
        <v>5.1263389587402344</v>
      </c>
      <c r="AN1489" s="150">
        <v>4.7302651405334473</v>
      </c>
      <c r="AO1489" s="5" t="s">
        <v>3911</v>
      </c>
    </row>
    <row r="1490" spans="1:41" ht="14.25" x14ac:dyDescent="0.45">
      <c r="A1490" s="150">
        <v>2016</v>
      </c>
      <c r="B1490" s="5" t="s">
        <v>81</v>
      </c>
      <c r="C1490" s="5" t="s">
        <v>3839</v>
      </c>
      <c r="D1490" s="5" t="s">
        <v>7</v>
      </c>
      <c r="E1490" s="5" t="s">
        <v>119</v>
      </c>
      <c r="F1490" s="5" t="s">
        <v>3840</v>
      </c>
      <c r="G1490" s="5" t="s">
        <v>83</v>
      </c>
      <c r="H1490" s="5" t="s">
        <v>304</v>
      </c>
      <c r="I1490" s="150">
        <v>0</v>
      </c>
      <c r="J1490" s="150">
        <v>1.52875134521974E-2</v>
      </c>
      <c r="K1490" s="150">
        <v>0.193</v>
      </c>
      <c r="L1490" s="150">
        <v>0</v>
      </c>
      <c r="M1490" s="150">
        <v>0</v>
      </c>
      <c r="N1490" s="150">
        <v>1.23753328807895E-2</v>
      </c>
      <c r="O1490" s="150">
        <v>2.5355828100084701E-2</v>
      </c>
      <c r="P1490" s="150">
        <v>7.0000000000000001E-3</v>
      </c>
      <c r="Q1490" s="150"/>
      <c r="R1490" s="150">
        <v>0</v>
      </c>
      <c r="S1490" s="150">
        <v>0.04</v>
      </c>
      <c r="T1490" s="150">
        <v>6.4442732135802996E-3</v>
      </c>
      <c r="U1490" s="150">
        <v>0</v>
      </c>
      <c r="V1490" s="150">
        <v>0</v>
      </c>
      <c r="W1490" s="150">
        <v>0</v>
      </c>
      <c r="X1490" s="150"/>
      <c r="Y1490" s="150">
        <v>0</v>
      </c>
      <c r="Z1490" s="150">
        <v>0</v>
      </c>
      <c r="AA1490" s="150">
        <v>7.5110216077939997E-3</v>
      </c>
      <c r="AB1490" s="150">
        <v>0</v>
      </c>
      <c r="AC1490" s="150">
        <v>0</v>
      </c>
      <c r="AD1490" s="150">
        <v>4.0000000000000002E-4</v>
      </c>
      <c r="AE1490" s="150">
        <v>1.60978349036002E-2</v>
      </c>
      <c r="AF1490" s="150">
        <v>8.2410000000000001E-3</v>
      </c>
      <c r="AG1490" s="150"/>
      <c r="AH1490" s="150">
        <v>0</v>
      </c>
      <c r="AI1490" s="150">
        <v>0</v>
      </c>
      <c r="AJ1490" s="150">
        <v>0</v>
      </c>
      <c r="AK1490" s="150">
        <v>0.04</v>
      </c>
      <c r="AL1490" s="150">
        <v>1.2817682698369026E-2</v>
      </c>
      <c r="AM1490" s="150">
        <v>3.9125122129917145E-3</v>
      </c>
      <c r="AN1490" s="150">
        <v>2.5433341041207314E-2</v>
      </c>
      <c r="AO1490" s="5" t="s">
        <v>3912</v>
      </c>
    </row>
    <row r="1491" spans="1:41" ht="14.25" x14ac:dyDescent="0.45">
      <c r="A1491" s="150">
        <v>2016</v>
      </c>
      <c r="B1491" s="5" t="s">
        <v>81</v>
      </c>
      <c r="C1491" s="5" t="s">
        <v>3839</v>
      </c>
      <c r="D1491" s="5" t="s">
        <v>7</v>
      </c>
      <c r="E1491" s="5" t="s">
        <v>119</v>
      </c>
      <c r="F1491" s="5" t="s">
        <v>3841</v>
      </c>
      <c r="G1491" s="5" t="s">
        <v>83</v>
      </c>
      <c r="H1491" s="5" t="s">
        <v>304</v>
      </c>
      <c r="I1491" s="150">
        <v>0.82719154823292662</v>
      </c>
      <c r="J1491" s="150">
        <v>0.42275675518454969</v>
      </c>
      <c r="K1491" s="150">
        <v>0.24</v>
      </c>
      <c r="L1491" s="150">
        <v>1.5592E-2</v>
      </c>
      <c r="M1491" s="150">
        <v>7.1199999999999999E-2</v>
      </c>
      <c r="N1491" s="150">
        <v>5.3365359511252701E-2</v>
      </c>
      <c r="O1491" s="150">
        <v>1.1999921255192241</v>
      </c>
      <c r="P1491" s="150">
        <v>3.0000000000000001E-3</v>
      </c>
      <c r="Q1491" s="150">
        <v>0.14899999999999999</v>
      </c>
      <c r="R1491" s="150">
        <v>0.14675829823253189</v>
      </c>
      <c r="S1491" s="150">
        <v>0.27</v>
      </c>
      <c r="T1491" s="150">
        <v>7.0202301320440794E-2</v>
      </c>
      <c r="U1491" s="150">
        <v>8.6900634555680005E-4</v>
      </c>
      <c r="V1491" s="150">
        <v>6.2E-2</v>
      </c>
      <c r="W1491" s="150">
        <v>0.2925417141106868</v>
      </c>
      <c r="X1491" s="150">
        <v>0.19824394400000001</v>
      </c>
      <c r="Y1491" s="150">
        <v>6.0687609699439697E-2</v>
      </c>
      <c r="Z1491" s="150">
        <v>0.76590000000000003</v>
      </c>
      <c r="AA1491" s="150">
        <v>2.4171943129108499E-2</v>
      </c>
      <c r="AB1491" s="150">
        <v>0</v>
      </c>
      <c r="AC1491" s="150">
        <v>0.38424999999999998</v>
      </c>
      <c r="AD1491" s="150">
        <v>0.91290000000000004</v>
      </c>
      <c r="AE1491" s="150">
        <v>0.28982342297373181</v>
      </c>
      <c r="AF1491" s="150">
        <v>3.5349999999999999E-3</v>
      </c>
      <c r="AG1491" s="150">
        <v>3.9563525450322899E-2</v>
      </c>
      <c r="AH1491" s="150">
        <v>0.11778569999999999</v>
      </c>
      <c r="AI1491" s="150">
        <v>4.0000000000000001E-3</v>
      </c>
      <c r="AJ1491" s="150">
        <v>6.6347386992119298E-2</v>
      </c>
      <c r="AK1491" s="150">
        <v>0</v>
      </c>
      <c r="AL1491" s="150">
        <v>0.2307475358247757</v>
      </c>
      <c r="AM1491" s="150">
        <v>0.1949889212846756</v>
      </c>
      <c r="AN1491" s="150">
        <v>0.28140547871589661</v>
      </c>
      <c r="AO1491" s="5" t="s">
        <v>3913</v>
      </c>
    </row>
    <row r="1492" spans="1:41" ht="14.25" x14ac:dyDescent="0.45">
      <c r="A1492" s="150">
        <v>2016</v>
      </c>
      <c r="B1492" s="5" t="s">
        <v>81</v>
      </c>
      <c r="C1492" s="5" t="s">
        <v>3839</v>
      </c>
      <c r="D1492" s="5" t="s">
        <v>7</v>
      </c>
      <c r="E1492" s="5" t="s">
        <v>119</v>
      </c>
      <c r="F1492" s="5" t="s">
        <v>3842</v>
      </c>
      <c r="G1492" s="5" t="s">
        <v>83</v>
      </c>
      <c r="H1492" s="5" t="s">
        <v>304</v>
      </c>
      <c r="I1492" s="150">
        <v>6.6343856118727201E-2</v>
      </c>
      <c r="J1492" s="150">
        <v>0.52354498123963777</v>
      </c>
      <c r="K1492" s="150">
        <v>0.23400000000000001</v>
      </c>
      <c r="L1492" s="150">
        <v>0.56342999999999999</v>
      </c>
      <c r="M1492" s="150">
        <v>0.71920000000000006</v>
      </c>
      <c r="N1492" s="150">
        <v>0.15085374131899101</v>
      </c>
      <c r="O1492" s="150">
        <v>0.53125184558143201</v>
      </c>
      <c r="P1492" s="150">
        <v>7.0000000000000007E-2</v>
      </c>
      <c r="Q1492" s="150">
        <v>8.1799999999999998E-2</v>
      </c>
      <c r="R1492" s="150">
        <v>0.31657228077954008</v>
      </c>
      <c r="S1492" s="150">
        <v>0.04</v>
      </c>
      <c r="T1492" s="150">
        <v>0.31931373773290589</v>
      </c>
      <c r="U1492" s="150">
        <v>6.2677082673280801E-2</v>
      </c>
      <c r="V1492" s="150">
        <v>0.438</v>
      </c>
      <c r="W1492" s="150">
        <v>0.102565458134419</v>
      </c>
      <c r="X1492" s="150">
        <v>0.57581367500000002</v>
      </c>
      <c r="Y1492" s="150">
        <v>0.1197315102161452</v>
      </c>
      <c r="Z1492" s="150">
        <v>0.37719999999999998</v>
      </c>
      <c r="AA1492" s="150">
        <v>0.64939494548159626</v>
      </c>
      <c r="AB1492" s="150">
        <v>0</v>
      </c>
      <c r="AC1492" s="150">
        <v>1.01458</v>
      </c>
      <c r="AD1492" s="150">
        <v>0.71989999999999998</v>
      </c>
      <c r="AE1492" s="150">
        <v>1.4536095339115229</v>
      </c>
      <c r="AF1492" s="150">
        <v>0.37535399999999991</v>
      </c>
      <c r="AG1492" s="150">
        <v>0.1353489028563678</v>
      </c>
      <c r="AH1492" s="150">
        <v>5.5377700000000002E-2</v>
      </c>
      <c r="AI1492" s="150">
        <v>0.38019999999999998</v>
      </c>
      <c r="AJ1492" s="150">
        <v>4.5126387090352098E-2</v>
      </c>
      <c r="AK1492" s="150">
        <v>0.32</v>
      </c>
      <c r="AL1492" s="150">
        <v>0.36004102230072021</v>
      </c>
      <c r="AM1492" s="150">
        <v>0.37903332710266113</v>
      </c>
      <c r="AN1492" s="150">
        <v>0.33313515782356262</v>
      </c>
      <c r="AO1492" s="5" t="s">
        <v>3914</v>
      </c>
    </row>
    <row r="1493" spans="1:41" ht="14.25" x14ac:dyDescent="0.45">
      <c r="A1493" s="150">
        <v>2016</v>
      </c>
      <c r="B1493" s="5" t="s">
        <v>81</v>
      </c>
      <c r="C1493" s="5" t="s">
        <v>3839</v>
      </c>
      <c r="D1493" s="5" t="s">
        <v>7</v>
      </c>
      <c r="E1493" s="5" t="s">
        <v>119</v>
      </c>
      <c r="F1493" s="5" t="s">
        <v>3843</v>
      </c>
      <c r="G1493" s="5" t="s">
        <v>83</v>
      </c>
      <c r="H1493" s="5" t="s">
        <v>304</v>
      </c>
      <c r="I1493" s="150">
        <v>1.3733492642434919</v>
      </c>
      <c r="J1493" s="150">
        <v>0.54582472877461408</v>
      </c>
      <c r="K1493" s="150">
        <v>0.20599999999999999</v>
      </c>
      <c r="L1493" s="150">
        <v>0.29577100000000001</v>
      </c>
      <c r="M1493" s="150">
        <v>0.59789999999999999</v>
      </c>
      <c r="N1493" s="150">
        <v>0.49960837554174697</v>
      </c>
      <c r="O1493" s="150">
        <v>0.64791227828415043</v>
      </c>
      <c r="P1493" s="150">
        <v>0.318</v>
      </c>
      <c r="Q1493" s="150">
        <v>0.33829999999999999</v>
      </c>
      <c r="R1493" s="150">
        <v>0.39944376146234312</v>
      </c>
      <c r="S1493" s="150">
        <v>0.16</v>
      </c>
      <c r="T1493" s="150">
        <v>0.13903519458299571</v>
      </c>
      <c r="U1493" s="150">
        <v>0</v>
      </c>
      <c r="V1493" s="150">
        <v>0.42899999999999999</v>
      </c>
      <c r="W1493" s="150">
        <v>0.47159477736564809</v>
      </c>
      <c r="X1493" s="150">
        <v>0.36330618100000001</v>
      </c>
      <c r="Y1493" s="150">
        <v>0.380707935693119</v>
      </c>
      <c r="Z1493" s="150">
        <v>1.0899000000000001</v>
      </c>
      <c r="AA1493" s="150">
        <v>0.69927187842063054</v>
      </c>
      <c r="AB1493" s="150">
        <v>0.42</v>
      </c>
      <c r="AC1493" s="150">
        <v>1.1867099999999999</v>
      </c>
      <c r="AD1493" s="150">
        <v>1.0839000000000001</v>
      </c>
      <c r="AE1493" s="150">
        <v>1.359237536656891</v>
      </c>
      <c r="AF1493" s="150">
        <v>0.40275</v>
      </c>
      <c r="AG1493" s="150">
        <v>0.4332961233830625</v>
      </c>
      <c r="AH1493" s="150">
        <v>0.25591609999999998</v>
      </c>
      <c r="AI1493" s="150">
        <v>0.52080000000000004</v>
      </c>
      <c r="AJ1493" s="150">
        <v>0.23445224419195071</v>
      </c>
      <c r="AK1493" s="150">
        <v>0.34</v>
      </c>
      <c r="AL1493" s="150">
        <v>0.52386164665222168</v>
      </c>
      <c r="AM1493" s="150">
        <v>0.58738952875137329</v>
      </c>
      <c r="AN1493" s="150">
        <v>0.43386375904083252</v>
      </c>
      <c r="AO1493" s="5" t="s">
        <v>3915</v>
      </c>
    </row>
    <row r="1494" spans="1:41" ht="14.25" x14ac:dyDescent="0.45">
      <c r="A1494" s="150">
        <v>2016</v>
      </c>
      <c r="B1494" s="5" t="s">
        <v>81</v>
      </c>
      <c r="C1494" s="5" t="s">
        <v>3839</v>
      </c>
      <c r="D1494" s="5" t="s">
        <v>7</v>
      </c>
      <c r="E1494" s="5" t="s">
        <v>119</v>
      </c>
      <c r="F1494" s="5" t="s">
        <v>3844</v>
      </c>
      <c r="G1494" s="5" t="s">
        <v>83</v>
      </c>
      <c r="H1494" s="5" t="s">
        <v>304</v>
      </c>
      <c r="I1494" s="150">
        <v>7.9769840271663894E-2</v>
      </c>
      <c r="J1494" s="150">
        <v>8.1766091736714994E-2</v>
      </c>
      <c r="K1494" s="150">
        <v>5.0000000000000001E-3</v>
      </c>
      <c r="L1494" s="150">
        <v>9.8156999999999994E-2</v>
      </c>
      <c r="M1494" s="150">
        <v>0</v>
      </c>
      <c r="N1494" s="150">
        <v>0.115189807320767</v>
      </c>
      <c r="O1494" s="150">
        <v>9.9494064610114799E-2</v>
      </c>
      <c r="P1494" s="150">
        <v>2.1000000000000001E-2</v>
      </c>
      <c r="Q1494" s="150"/>
      <c r="R1494" s="150">
        <v>8.5773594792317498E-2</v>
      </c>
      <c r="S1494" s="150">
        <v>0.04</v>
      </c>
      <c r="T1494" s="150">
        <v>9.7872399431251002E-3</v>
      </c>
      <c r="U1494" s="150">
        <v>1.1840211458210801E-2</v>
      </c>
      <c r="V1494" s="150">
        <v>0</v>
      </c>
      <c r="W1494" s="150">
        <v>1.8976832450383E-3</v>
      </c>
      <c r="X1494" s="150">
        <v>1.2429915999999999E-2</v>
      </c>
      <c r="Y1494" s="150">
        <v>0.25508603547197012</v>
      </c>
      <c r="Z1494" s="150">
        <v>0</v>
      </c>
      <c r="AA1494" s="150">
        <v>8.6588411739448506E-2</v>
      </c>
      <c r="AB1494" s="150">
        <v>0</v>
      </c>
      <c r="AC1494" s="150">
        <v>0.12129</v>
      </c>
      <c r="AD1494" s="150">
        <v>8.7999999999999995E-2</v>
      </c>
      <c r="AE1494" s="150">
        <v>0.43835402757846142</v>
      </c>
      <c r="AF1494" s="150">
        <v>0.183529</v>
      </c>
      <c r="AG1494" s="150">
        <v>2.75371962027521E-2</v>
      </c>
      <c r="AH1494" s="150">
        <v>1.7344999999999999E-3</v>
      </c>
      <c r="AI1494" s="150">
        <v>0.104</v>
      </c>
      <c r="AJ1494" s="150">
        <v>4.57176045559382E-2</v>
      </c>
      <c r="AK1494" s="150">
        <v>0</v>
      </c>
      <c r="AL1494" s="150">
        <v>6.9446295499801636E-2</v>
      </c>
      <c r="AM1494" s="150">
        <v>9.7152881324291229E-2</v>
      </c>
      <c r="AN1494" s="150">
        <v>3.0195286497473717E-2</v>
      </c>
      <c r="AO1494" s="5" t="s">
        <v>3916</v>
      </c>
    </row>
    <row r="1495" spans="1:41" ht="14.25" x14ac:dyDescent="0.45">
      <c r="A1495" s="150">
        <v>2016</v>
      </c>
      <c r="B1495" s="5" t="s">
        <v>81</v>
      </c>
      <c r="C1495" s="5" t="s">
        <v>3839</v>
      </c>
      <c r="D1495" s="5" t="s">
        <v>7</v>
      </c>
      <c r="E1495" s="5" t="s">
        <v>119</v>
      </c>
      <c r="F1495" s="5" t="s">
        <v>3845</v>
      </c>
      <c r="G1495" s="5" t="s">
        <v>83</v>
      </c>
      <c r="H1495" s="5" t="s">
        <v>304</v>
      </c>
      <c r="I1495" s="150">
        <v>8.1750723179473996E-3</v>
      </c>
      <c r="J1495" s="150">
        <v>5.2773334108955502E-2</v>
      </c>
      <c r="K1495" s="150">
        <v>5.0000000000000001E-3</v>
      </c>
      <c r="L1495" s="150">
        <v>1.6773E-2</v>
      </c>
      <c r="M1495" s="150">
        <v>0.27350000000000002</v>
      </c>
      <c r="N1495" s="150">
        <v>3.2060988982298602E-2</v>
      </c>
      <c r="O1495" s="150">
        <v>2.46471248302065E-2</v>
      </c>
      <c r="P1495" s="150">
        <v>1.0999999999999999E-2</v>
      </c>
      <c r="Q1495" s="150"/>
      <c r="R1495" s="150">
        <v>0</v>
      </c>
      <c r="S1495" s="150">
        <v>0.03</v>
      </c>
      <c r="T1495" s="150">
        <v>7.5720210259568998E-3</v>
      </c>
      <c r="U1495" s="150">
        <v>0</v>
      </c>
      <c r="V1495" s="150">
        <v>4.0000000000000001E-3</v>
      </c>
      <c r="W1495" s="150">
        <v>2.3666149648389999E-4</v>
      </c>
      <c r="X1495" s="150">
        <v>4.3654572000000003E-2</v>
      </c>
      <c r="Y1495" s="150">
        <v>1.88015441532953E-2</v>
      </c>
      <c r="Z1495" s="150">
        <v>4.5900000000000003E-2</v>
      </c>
      <c r="AA1495" s="150">
        <v>2.1568485156358699E-2</v>
      </c>
      <c r="AB1495" s="150">
        <v>0</v>
      </c>
      <c r="AC1495" s="150">
        <v>6.2129999999999998E-2</v>
      </c>
      <c r="AD1495" s="150">
        <v>8.3000000000000004E-2</v>
      </c>
      <c r="AE1495" s="150">
        <v>0.23631996006738629</v>
      </c>
      <c r="AF1495" s="150">
        <v>4.516E-3</v>
      </c>
      <c r="AG1495" s="150">
        <v>3.8346411806001999E-3</v>
      </c>
      <c r="AH1495" s="150">
        <v>7.8770099999999996E-2</v>
      </c>
      <c r="AI1495" s="150">
        <v>2.1999999999999999E-2</v>
      </c>
      <c r="AJ1495" s="150">
        <v>9.1567780721172002E-3</v>
      </c>
      <c r="AK1495" s="150">
        <v>0.1</v>
      </c>
      <c r="AL1495" s="150">
        <v>4.1220355778932571E-2</v>
      </c>
      <c r="AM1495" s="150">
        <v>3.100057877600193E-2</v>
      </c>
      <c r="AN1495" s="150">
        <v>5.5698376148939133E-2</v>
      </c>
      <c r="AO1495" s="5" t="s">
        <v>3917</v>
      </c>
    </row>
    <row r="1496" spans="1:41" ht="14.25" x14ac:dyDescent="0.45">
      <c r="A1496" s="150">
        <v>2016</v>
      </c>
      <c r="B1496" s="5" t="s">
        <v>81</v>
      </c>
      <c r="C1496" s="5" t="s">
        <v>3839</v>
      </c>
      <c r="D1496" s="5" t="s">
        <v>7</v>
      </c>
      <c r="E1496" s="5" t="s">
        <v>119</v>
      </c>
      <c r="F1496" s="5" t="s">
        <v>3846</v>
      </c>
      <c r="G1496" s="5" t="s">
        <v>83</v>
      </c>
      <c r="H1496" s="5" t="s">
        <v>304</v>
      </c>
      <c r="I1496" s="150">
        <v>0.1235064771726827</v>
      </c>
      <c r="J1496" s="150">
        <v>0.10088130071842009</v>
      </c>
      <c r="K1496" s="150">
        <v>0.313</v>
      </c>
      <c r="L1496" s="150">
        <v>5.2326999999999999E-2</v>
      </c>
      <c r="M1496" s="150">
        <v>0.28749999999999998</v>
      </c>
      <c r="N1496" s="150">
        <v>0.163176857605347</v>
      </c>
      <c r="O1496" s="150">
        <v>0.1752859420831939</v>
      </c>
      <c r="P1496" s="150">
        <v>0.108</v>
      </c>
      <c r="Q1496" s="150">
        <v>1.2500000000000001E-2</v>
      </c>
      <c r="R1496" s="150">
        <v>0.15107116225639369</v>
      </c>
      <c r="S1496" s="150">
        <v>0.15</v>
      </c>
      <c r="T1496" s="150">
        <v>9.9886234810495203E-2</v>
      </c>
      <c r="U1496" s="150">
        <v>0</v>
      </c>
      <c r="V1496" s="150">
        <v>0.17199999999999999</v>
      </c>
      <c r="W1496" s="150">
        <v>7.7045469248227902E-2</v>
      </c>
      <c r="X1496" s="150">
        <v>0.30678091600000001</v>
      </c>
      <c r="Y1496" s="150">
        <v>0.10276552773694431</v>
      </c>
      <c r="Z1496" s="150">
        <v>0.42020000000000002</v>
      </c>
      <c r="AA1496" s="150">
        <v>0.24876479374928209</v>
      </c>
      <c r="AB1496" s="150">
        <v>0.02</v>
      </c>
      <c r="AC1496" s="150">
        <v>0.1862</v>
      </c>
      <c r="AD1496" s="150">
        <v>0.3543</v>
      </c>
      <c r="AE1496" s="150">
        <v>0.70549697385661692</v>
      </c>
      <c r="AF1496" s="150">
        <v>0.18773100000000001</v>
      </c>
      <c r="AG1496" s="150">
        <v>0.17760694194697851</v>
      </c>
      <c r="AH1496" s="150">
        <v>0.36211969999999999</v>
      </c>
      <c r="AI1496" s="150">
        <v>0.53349999999999997</v>
      </c>
      <c r="AJ1496" s="150">
        <v>4.1097348771087998E-2</v>
      </c>
      <c r="AK1496" s="150">
        <v>0.24</v>
      </c>
      <c r="AL1496" s="150">
        <v>0.20250838994979858</v>
      </c>
      <c r="AM1496" s="150">
        <v>0.17372502386569977</v>
      </c>
      <c r="AN1496" s="150">
        <v>0.24328483641147614</v>
      </c>
      <c r="AO1496" s="5" t="s">
        <v>3918</v>
      </c>
    </row>
    <row r="1497" spans="1:41" ht="14.25" x14ac:dyDescent="0.45">
      <c r="A1497" s="150">
        <v>2016</v>
      </c>
      <c r="B1497" s="5" t="s">
        <v>81</v>
      </c>
      <c r="C1497" s="5" t="s">
        <v>3839</v>
      </c>
      <c r="D1497" s="5" t="s">
        <v>7</v>
      </c>
      <c r="E1497" s="5" t="s">
        <v>119</v>
      </c>
      <c r="F1497" s="5" t="s">
        <v>3847</v>
      </c>
      <c r="G1497" s="5" t="s">
        <v>83</v>
      </c>
      <c r="H1497" s="5" t="s">
        <v>304</v>
      </c>
      <c r="I1497" s="150">
        <v>9.5302477675764094E-2</v>
      </c>
      <c r="J1497" s="150">
        <v>0.2440301329222537</v>
      </c>
      <c r="K1497" s="150">
        <v>8.7999999999999995E-2</v>
      </c>
      <c r="L1497" s="150">
        <v>0.15390999999999999</v>
      </c>
      <c r="M1497" s="150">
        <v>1.0843</v>
      </c>
      <c r="N1497" s="150">
        <v>6.7046107252884998E-2</v>
      </c>
      <c r="O1497" s="150">
        <v>0.51125066440931544</v>
      </c>
      <c r="P1497" s="150">
        <v>0.26700000000000002</v>
      </c>
      <c r="Q1497" s="150"/>
      <c r="R1497" s="150">
        <v>0.162518390132812</v>
      </c>
      <c r="S1497" s="150">
        <v>0.06</v>
      </c>
      <c r="T1497" s="150">
        <v>4.61168301846843E-2</v>
      </c>
      <c r="U1497" s="150">
        <v>0</v>
      </c>
      <c r="V1497" s="150">
        <v>8.9999999999999993E-3</v>
      </c>
      <c r="W1497" s="150">
        <v>0.33739438870256222</v>
      </c>
      <c r="X1497" s="150">
        <v>0.229662541</v>
      </c>
      <c r="Y1497" s="150">
        <v>7.9774339988540693E-2</v>
      </c>
      <c r="Z1497" s="150">
        <v>0.32850000000000001</v>
      </c>
      <c r="AA1497" s="150">
        <v>0.1231033460936037</v>
      </c>
      <c r="AB1497" s="150">
        <v>0.159</v>
      </c>
      <c r="AC1497" s="150">
        <v>0.20816000000000001</v>
      </c>
      <c r="AD1497" s="150">
        <v>0.41670000000000001</v>
      </c>
      <c r="AE1497" s="150">
        <v>0.84797529169526409</v>
      </c>
      <c r="AF1497" s="150">
        <v>0.46521299999999999</v>
      </c>
      <c r="AG1497" s="150">
        <v>0.19541272800259571</v>
      </c>
      <c r="AH1497" s="150">
        <v>9.4335500000000003E-2</v>
      </c>
      <c r="AI1497" s="150">
        <v>0.29899999999999999</v>
      </c>
      <c r="AJ1497" s="150">
        <v>3.4910139838910198E-2</v>
      </c>
      <c r="AK1497" s="150">
        <v>0.04</v>
      </c>
      <c r="AL1497" s="150">
        <v>0.22922813892364502</v>
      </c>
      <c r="AM1497" s="150">
        <v>0.19305035471916199</v>
      </c>
      <c r="AN1497" s="150">
        <v>0.28047999739646912</v>
      </c>
      <c r="AO1497" s="5" t="s">
        <v>3919</v>
      </c>
    </row>
    <row r="1498" spans="1:41" ht="14.25" x14ac:dyDescent="0.45">
      <c r="A1498" s="150">
        <v>2016</v>
      </c>
      <c r="B1498" s="5" t="s">
        <v>81</v>
      </c>
      <c r="C1498" s="5" t="s">
        <v>3839</v>
      </c>
      <c r="D1498" s="5" t="s">
        <v>7</v>
      </c>
      <c r="E1498" s="5" t="s">
        <v>119</v>
      </c>
      <c r="F1498" s="5" t="s">
        <v>3848</v>
      </c>
      <c r="G1498" s="5" t="s">
        <v>83</v>
      </c>
      <c r="H1498" s="5" t="s">
        <v>304</v>
      </c>
      <c r="I1498" s="150">
        <v>4.84530247767576E-2</v>
      </c>
      <c r="J1498" s="150">
        <v>2.8387772316104801E-2</v>
      </c>
      <c r="K1498" s="150"/>
      <c r="L1498" s="150">
        <v>6.2484999999999999E-2</v>
      </c>
      <c r="M1498" s="150">
        <v>0.2516000000000001</v>
      </c>
      <c r="N1498" s="150">
        <v>0</v>
      </c>
      <c r="O1498" s="150">
        <v>0.13126759454298481</v>
      </c>
      <c r="P1498" s="150">
        <v>0.29199999999999998</v>
      </c>
      <c r="Q1498" s="150"/>
      <c r="R1498" s="150">
        <v>0.12608073520224111</v>
      </c>
      <c r="S1498" s="150">
        <v>0.01</v>
      </c>
      <c r="T1498" s="150">
        <v>0.13178538721771779</v>
      </c>
      <c r="U1498" s="150">
        <v>0.1407790279801939</v>
      </c>
      <c r="V1498" s="150">
        <v>8.8999999999999996E-2</v>
      </c>
      <c r="W1498" s="150">
        <v>1.9726682990388999E-2</v>
      </c>
      <c r="X1498" s="150">
        <v>0.16107761200000001</v>
      </c>
      <c r="Y1498" s="150">
        <v>0.10965147661603319</v>
      </c>
      <c r="Z1498" s="150">
        <v>0</v>
      </c>
      <c r="AA1498" s="150">
        <v>9.5620384985213802E-2</v>
      </c>
      <c r="AB1498" s="150">
        <v>0</v>
      </c>
      <c r="AC1498" s="150">
        <v>8.4720000000000004E-2</v>
      </c>
      <c r="AD1498" s="150">
        <v>0</v>
      </c>
      <c r="AE1498" s="150">
        <v>0.26430398702190061</v>
      </c>
      <c r="AF1498" s="150">
        <v>0.19156899999999999</v>
      </c>
      <c r="AG1498" s="150">
        <v>6.4563846225756297E-2</v>
      </c>
      <c r="AH1498" s="150">
        <v>0.11108659999999999</v>
      </c>
      <c r="AI1498" s="150">
        <v>0.22539999999999999</v>
      </c>
      <c r="AJ1498" s="150">
        <v>2.9140096459509102E-2</v>
      </c>
      <c r="AK1498" s="150">
        <v>7.0000000000000007E-2</v>
      </c>
      <c r="AL1498" s="150">
        <v>9.4437859952449799E-2</v>
      </c>
      <c r="AM1498" s="150">
        <v>9.5691435039043427E-2</v>
      </c>
      <c r="AN1498" s="150">
        <v>9.266199916601181E-2</v>
      </c>
      <c r="AO1498" s="5" t="s">
        <v>3920</v>
      </c>
    </row>
    <row r="1499" spans="1:41" ht="14.25" x14ac:dyDescent="0.45">
      <c r="A1499" s="150">
        <v>2016</v>
      </c>
      <c r="B1499" s="5" t="s">
        <v>1478</v>
      </c>
      <c r="C1499" s="5" t="s">
        <v>306</v>
      </c>
      <c r="D1499" s="5" t="s">
        <v>7</v>
      </c>
      <c r="E1499" s="5" t="s">
        <v>1</v>
      </c>
      <c r="F1499" s="5" t="s">
        <v>117</v>
      </c>
      <c r="G1499" s="5" t="s">
        <v>83</v>
      </c>
      <c r="H1499" s="5" t="s">
        <v>304</v>
      </c>
      <c r="I1499" s="150">
        <v>48.999000000000002</v>
      </c>
      <c r="J1499" s="150">
        <v>7.0549999999999997</v>
      </c>
      <c r="K1499" s="150">
        <v>158</v>
      </c>
      <c r="L1499" s="150">
        <v>69.747220891618767</v>
      </c>
      <c r="M1499" s="150">
        <v>25</v>
      </c>
      <c r="N1499" s="150">
        <v>87.8</v>
      </c>
      <c r="O1499" s="150">
        <v>40</v>
      </c>
      <c r="P1499" s="150">
        <v>15</v>
      </c>
      <c r="Q1499" s="150">
        <v>2.0299999999999998</v>
      </c>
      <c r="R1499" s="150">
        <v>20</v>
      </c>
      <c r="S1499" s="150">
        <v>70</v>
      </c>
      <c r="T1499" s="150">
        <v>70</v>
      </c>
      <c r="U1499" s="150">
        <v>15</v>
      </c>
      <c r="V1499" s="150">
        <v>40</v>
      </c>
      <c r="W1499" s="150">
        <v>29.128592574318489</v>
      </c>
      <c r="X1499" s="150">
        <v>55</v>
      </c>
      <c r="Y1499" s="150">
        <v>15.5</v>
      </c>
      <c r="Z1499" s="150">
        <v>74</v>
      </c>
      <c r="AA1499" s="150">
        <v>40</v>
      </c>
      <c r="AB1499" s="150">
        <v>26.46</v>
      </c>
      <c r="AC1499" s="150">
        <v>58.9</v>
      </c>
      <c r="AD1499" s="150">
        <v>35.73854</v>
      </c>
      <c r="AE1499" s="150">
        <v>140</v>
      </c>
      <c r="AF1499" s="150">
        <v>32.4</v>
      </c>
      <c r="AG1499" s="150">
        <v>20.6</v>
      </c>
      <c r="AH1499" s="150">
        <v>30.508285104635139</v>
      </c>
      <c r="AI1499" s="150">
        <v>35</v>
      </c>
      <c r="AJ1499" s="150">
        <v>1.75</v>
      </c>
      <c r="AK1499" s="150">
        <v>49</v>
      </c>
      <c r="AL1499" s="150">
        <v>45.262645721435547</v>
      </c>
      <c r="AM1499" s="150">
        <v>40.516544342041016</v>
      </c>
      <c r="AN1499" s="150">
        <v>51.986282348632813</v>
      </c>
      <c r="AO1499" s="5" t="s">
        <v>2099</v>
      </c>
    </row>
    <row r="1500" spans="1:41" ht="14.25" x14ac:dyDescent="0.45">
      <c r="A1500" s="150">
        <v>2016</v>
      </c>
      <c r="B1500" s="5" t="s">
        <v>582</v>
      </c>
      <c r="C1500" s="5" t="s">
        <v>306</v>
      </c>
      <c r="D1500" s="5" t="s">
        <v>7</v>
      </c>
      <c r="E1500" s="5" t="s">
        <v>1</v>
      </c>
      <c r="F1500" s="5" t="s">
        <v>117</v>
      </c>
      <c r="G1500" s="5" t="s">
        <v>83</v>
      </c>
      <c r="H1500" s="5" t="s">
        <v>304</v>
      </c>
      <c r="I1500" s="150">
        <v>46.246499999999997</v>
      </c>
      <c r="J1500" s="150">
        <v>18.50114120990272</v>
      </c>
      <c r="K1500" s="150">
        <v>159</v>
      </c>
      <c r="L1500" s="150">
        <v>54.489784619200002</v>
      </c>
      <c r="M1500" s="150">
        <v>25</v>
      </c>
      <c r="N1500" s="150">
        <v>74</v>
      </c>
      <c r="O1500" s="150">
        <v>40</v>
      </c>
      <c r="P1500" s="150">
        <v>15</v>
      </c>
      <c r="Q1500" s="150">
        <v>2.0265</v>
      </c>
      <c r="R1500" s="150">
        <v>20</v>
      </c>
      <c r="S1500" s="150">
        <v>85</v>
      </c>
      <c r="T1500" s="150">
        <v>65</v>
      </c>
      <c r="U1500" s="150">
        <v>0.6</v>
      </c>
      <c r="V1500" s="150">
        <v>100</v>
      </c>
      <c r="W1500" s="150">
        <v>25.3</v>
      </c>
      <c r="X1500" s="150">
        <v>55</v>
      </c>
      <c r="Y1500" s="150">
        <v>15.5</v>
      </c>
      <c r="Z1500" s="150">
        <v>80.672619643756079</v>
      </c>
      <c r="AA1500" s="150">
        <v>23.5</v>
      </c>
      <c r="AB1500" s="150">
        <v>26.46</v>
      </c>
      <c r="AC1500" s="150">
        <v>39.5</v>
      </c>
      <c r="AD1500" s="150">
        <v>81.180000000000007</v>
      </c>
      <c r="AE1500" s="150">
        <v>190</v>
      </c>
      <c r="AF1500" s="150">
        <v>25.801834757481821</v>
      </c>
      <c r="AG1500" s="150">
        <v>10.199999999999999</v>
      </c>
      <c r="AH1500" s="150">
        <v>36.843290109478637</v>
      </c>
      <c r="AI1500" s="150">
        <v>46</v>
      </c>
      <c r="AJ1500" s="150">
        <v>2.9</v>
      </c>
      <c r="AK1500" s="150">
        <v>49</v>
      </c>
      <c r="AL1500" s="150">
        <v>48.714542388916016</v>
      </c>
      <c r="AM1500" s="150">
        <v>42.290496826171875</v>
      </c>
      <c r="AN1500" s="150">
        <v>57.815273284912109</v>
      </c>
      <c r="AO1500" s="5" t="s">
        <v>747</v>
      </c>
    </row>
    <row r="1501" spans="1:41" ht="14.25" x14ac:dyDescent="0.45">
      <c r="A1501" s="150">
        <v>2016</v>
      </c>
      <c r="B1501" s="5" t="s">
        <v>1476</v>
      </c>
      <c r="C1501" s="5" t="s">
        <v>306</v>
      </c>
      <c r="D1501" s="5" t="s">
        <v>7</v>
      </c>
      <c r="E1501" s="5" t="s">
        <v>1</v>
      </c>
      <c r="F1501" s="5" t="s">
        <v>117</v>
      </c>
      <c r="G1501" s="5" t="s">
        <v>83</v>
      </c>
      <c r="H1501" s="5" t="s">
        <v>304</v>
      </c>
      <c r="I1501" s="150">
        <v>52</v>
      </c>
      <c r="J1501" s="150">
        <v>13</v>
      </c>
      <c r="K1501" s="150">
        <v>154.9</v>
      </c>
      <c r="L1501" s="150">
        <v>67.099999999999994</v>
      </c>
      <c r="M1501" s="150">
        <v>20</v>
      </c>
      <c r="N1501" s="150">
        <v>53.665888071626597</v>
      </c>
      <c r="O1501" s="150">
        <v>60</v>
      </c>
      <c r="P1501" s="150">
        <v>0</v>
      </c>
      <c r="Q1501" s="150">
        <v>4</v>
      </c>
      <c r="R1501" s="150">
        <v>45</v>
      </c>
      <c r="S1501" s="150">
        <v>70</v>
      </c>
      <c r="T1501" s="150">
        <v>65</v>
      </c>
      <c r="U1501" s="150">
        <v>15</v>
      </c>
      <c r="V1501" s="150">
        <v>40</v>
      </c>
      <c r="W1501" s="150">
        <v>20.27</v>
      </c>
      <c r="X1501" s="150">
        <v>55</v>
      </c>
      <c r="Y1501" s="150">
        <v>15.5</v>
      </c>
      <c r="Z1501" s="150">
        <v>149</v>
      </c>
      <c r="AA1501" s="150">
        <v>40</v>
      </c>
      <c r="AB1501" s="150">
        <v>28.812000000000001</v>
      </c>
      <c r="AC1501" s="150">
        <v>90.69</v>
      </c>
      <c r="AD1501" s="150">
        <v>63.511845941250023</v>
      </c>
      <c r="AE1501" s="150">
        <v>76</v>
      </c>
      <c r="AF1501" s="150">
        <v>15.1929842246237</v>
      </c>
      <c r="AG1501" s="150">
        <v>18.899999999999999</v>
      </c>
      <c r="AH1501" s="150">
        <v>15</v>
      </c>
      <c r="AI1501" s="150">
        <v>38</v>
      </c>
      <c r="AJ1501" s="150">
        <v>1.3</v>
      </c>
      <c r="AK1501" s="150">
        <v>49</v>
      </c>
      <c r="AL1501" s="150">
        <v>46.063545227050781</v>
      </c>
      <c r="AM1501" s="150">
        <v>40.961700439453125</v>
      </c>
      <c r="AN1501" s="150">
        <v>53.291152954101563</v>
      </c>
      <c r="AO1501" s="5" t="s">
        <v>2101</v>
      </c>
    </row>
    <row r="1502" spans="1:41" ht="14.25" x14ac:dyDescent="0.45">
      <c r="A1502" s="150">
        <v>2016</v>
      </c>
      <c r="B1502" s="5" t="s">
        <v>1477</v>
      </c>
      <c r="C1502" s="5" t="s">
        <v>306</v>
      </c>
      <c r="D1502" s="5" t="s">
        <v>7</v>
      </c>
      <c r="E1502" s="5" t="s">
        <v>1</v>
      </c>
      <c r="F1502" s="5" t="s">
        <v>117</v>
      </c>
      <c r="G1502" s="5" t="s">
        <v>83</v>
      </c>
      <c r="H1502" s="5" t="s">
        <v>304</v>
      </c>
      <c r="I1502" s="150">
        <v>49.780487804878049</v>
      </c>
      <c r="J1502" s="150">
        <v>14</v>
      </c>
      <c r="K1502" s="150">
        <v>159.4</v>
      </c>
      <c r="L1502" s="150">
        <v>67.099999999999994</v>
      </c>
      <c r="M1502" s="150">
        <v>20</v>
      </c>
      <c r="N1502" s="150">
        <v>73</v>
      </c>
      <c r="O1502" s="150">
        <v>68.400000000000006</v>
      </c>
      <c r="P1502" s="150">
        <v>15</v>
      </c>
      <c r="Q1502" s="150">
        <v>4</v>
      </c>
      <c r="R1502" s="150">
        <v>20</v>
      </c>
      <c r="S1502" s="150">
        <v>70</v>
      </c>
      <c r="T1502" s="150">
        <v>65</v>
      </c>
      <c r="U1502" s="150">
        <v>15</v>
      </c>
      <c r="V1502" s="150">
        <v>40</v>
      </c>
      <c r="W1502" s="150">
        <v>29.128592574318489</v>
      </c>
      <c r="X1502" s="150">
        <v>55</v>
      </c>
      <c r="Y1502" s="150">
        <v>15.5</v>
      </c>
      <c r="Z1502" s="150">
        <v>148</v>
      </c>
      <c r="AA1502" s="150">
        <v>40</v>
      </c>
      <c r="AB1502" s="150">
        <v>24.394159999999999</v>
      </c>
      <c r="AC1502" s="150">
        <v>90.7</v>
      </c>
      <c r="AD1502" s="150">
        <v>57.9</v>
      </c>
      <c r="AE1502" s="150">
        <v>76</v>
      </c>
      <c r="AF1502" s="150">
        <v>46.114434663695341</v>
      </c>
      <c r="AG1502" s="150">
        <v>19.600000000000001</v>
      </c>
      <c r="AH1502" s="150">
        <v>32.759039111765432</v>
      </c>
      <c r="AI1502" s="150">
        <v>55</v>
      </c>
      <c r="AJ1502" s="150">
        <v>1.3</v>
      </c>
      <c r="AK1502" s="150">
        <v>49</v>
      </c>
      <c r="AL1502" s="150">
        <v>49.002643585205078</v>
      </c>
      <c r="AM1502" s="150">
        <v>43.240875244140625</v>
      </c>
      <c r="AN1502" s="150">
        <v>57.165149688720703</v>
      </c>
      <c r="AO1502" s="5" t="s">
        <v>2100</v>
      </c>
    </row>
    <row r="1503" spans="1:41" ht="14.25" x14ac:dyDescent="0.45">
      <c r="A1503" s="150">
        <v>2016</v>
      </c>
      <c r="B1503" s="5" t="s">
        <v>1476</v>
      </c>
      <c r="C1503" s="5" t="s">
        <v>306</v>
      </c>
      <c r="D1503" s="5" t="s">
        <v>7</v>
      </c>
      <c r="E1503" s="5" t="s">
        <v>1</v>
      </c>
      <c r="F1503" s="5" t="s">
        <v>118</v>
      </c>
      <c r="G1503" s="5" t="s">
        <v>83</v>
      </c>
      <c r="H1503" s="5" t="s">
        <v>304</v>
      </c>
      <c r="I1503" s="150">
        <v>112</v>
      </c>
      <c r="J1503" s="150">
        <v>68</v>
      </c>
      <c r="K1503" s="150">
        <v>128</v>
      </c>
      <c r="L1503" s="150">
        <v>130.4</v>
      </c>
      <c r="M1503" s="150">
        <v>70</v>
      </c>
      <c r="N1503" s="150">
        <v>127</v>
      </c>
      <c r="O1503" s="150">
        <v>242</v>
      </c>
      <c r="P1503" s="150">
        <v>83</v>
      </c>
      <c r="Q1503" s="150">
        <v>36</v>
      </c>
      <c r="R1503" s="150">
        <v>95</v>
      </c>
      <c r="S1503" s="150">
        <v>53</v>
      </c>
      <c r="T1503" s="150">
        <v>115</v>
      </c>
      <c r="U1503" s="150">
        <v>30</v>
      </c>
      <c r="V1503" s="150">
        <v>75</v>
      </c>
      <c r="W1503" s="150">
        <v>60.8</v>
      </c>
      <c r="X1503" s="150">
        <v>90</v>
      </c>
      <c r="Y1503" s="150">
        <v>79.2</v>
      </c>
      <c r="Z1503" s="150">
        <v>168.35825287500001</v>
      </c>
      <c r="AA1503" s="150">
        <v>170</v>
      </c>
      <c r="AB1503" s="150">
        <v>57.624000000000002</v>
      </c>
      <c r="AC1503" s="150">
        <v>217</v>
      </c>
      <c r="AD1503" s="150">
        <v>154.78803496875</v>
      </c>
      <c r="AE1503" s="150">
        <v>234</v>
      </c>
      <c r="AF1503" s="150">
        <v>117.90701577537629</v>
      </c>
      <c r="AG1503" s="150">
        <v>88.26</v>
      </c>
      <c r="AH1503" s="150">
        <v>55</v>
      </c>
      <c r="AI1503" s="150">
        <v>130</v>
      </c>
      <c r="AJ1503" s="150">
        <v>36.344999999999999</v>
      </c>
      <c r="AK1503" s="150">
        <v>128</v>
      </c>
      <c r="AL1503" s="150">
        <v>108.67870330810547</v>
      </c>
      <c r="AM1503" s="150">
        <v>109.85118865966797</v>
      </c>
      <c r="AN1503" s="150">
        <v>107.01766967773438</v>
      </c>
      <c r="AO1503" s="5" t="s">
        <v>2103</v>
      </c>
    </row>
    <row r="1504" spans="1:41" ht="14.25" x14ac:dyDescent="0.45">
      <c r="A1504" s="150">
        <v>2016</v>
      </c>
      <c r="B1504" s="5" t="s">
        <v>1478</v>
      </c>
      <c r="C1504" s="5" t="s">
        <v>306</v>
      </c>
      <c r="D1504" s="5" t="s">
        <v>7</v>
      </c>
      <c r="E1504" s="5" t="s">
        <v>1</v>
      </c>
      <c r="F1504" s="5" t="s">
        <v>118</v>
      </c>
      <c r="G1504" s="5" t="s">
        <v>83</v>
      </c>
      <c r="H1504" s="5" t="s">
        <v>304</v>
      </c>
      <c r="I1504" s="150">
        <v>114.331</v>
      </c>
      <c r="J1504" s="150">
        <v>76.31</v>
      </c>
      <c r="K1504" s="150">
        <v>130</v>
      </c>
      <c r="L1504" s="150">
        <v>84.226389554190618</v>
      </c>
      <c r="M1504" s="150">
        <v>70</v>
      </c>
      <c r="N1504" s="150">
        <v>119.9</v>
      </c>
      <c r="O1504" s="150">
        <v>232</v>
      </c>
      <c r="P1504" s="150">
        <v>68</v>
      </c>
      <c r="Q1504" s="150">
        <v>22.19</v>
      </c>
      <c r="R1504" s="150">
        <v>125</v>
      </c>
      <c r="S1504" s="150">
        <v>53.1</v>
      </c>
      <c r="T1504" s="150">
        <v>115</v>
      </c>
      <c r="U1504" s="150">
        <v>30</v>
      </c>
      <c r="V1504" s="150">
        <v>75</v>
      </c>
      <c r="W1504" s="150">
        <v>87.371407425681511</v>
      </c>
      <c r="X1504" s="150">
        <v>90</v>
      </c>
      <c r="Y1504" s="150">
        <v>105.5</v>
      </c>
      <c r="Z1504" s="150">
        <v>174</v>
      </c>
      <c r="AA1504" s="150">
        <v>226</v>
      </c>
      <c r="AB1504" s="150">
        <v>41.16</v>
      </c>
      <c r="AC1504" s="150">
        <v>149.9</v>
      </c>
      <c r="AD1504" s="150">
        <v>120.2490031</v>
      </c>
      <c r="AE1504" s="150">
        <v>284</v>
      </c>
      <c r="AF1504" s="150">
        <v>82.9</v>
      </c>
      <c r="AG1504" s="150">
        <v>137.80000000000001</v>
      </c>
      <c r="AH1504" s="150">
        <v>65.27690130047057</v>
      </c>
      <c r="AI1504" s="150">
        <v>134</v>
      </c>
      <c r="AJ1504" s="150">
        <v>33.67</v>
      </c>
      <c r="AK1504" s="150">
        <v>128</v>
      </c>
      <c r="AL1504" s="150">
        <v>109.47877502441406</v>
      </c>
      <c r="AM1504" s="150">
        <v>112.27809143066406</v>
      </c>
      <c r="AN1504" s="150">
        <v>105.51309967041016</v>
      </c>
      <c r="AO1504" s="5" t="s">
        <v>2104</v>
      </c>
    </row>
    <row r="1505" spans="1:41" ht="14.25" x14ac:dyDescent="0.45">
      <c r="A1505" s="150">
        <v>2016</v>
      </c>
      <c r="B1505" s="5" t="s">
        <v>1477</v>
      </c>
      <c r="C1505" s="5" t="s">
        <v>306</v>
      </c>
      <c r="D1505" s="5" t="s">
        <v>7</v>
      </c>
      <c r="E1505" s="5" t="s">
        <v>1</v>
      </c>
      <c r="F1505" s="5" t="s">
        <v>118</v>
      </c>
      <c r="G1505" s="5" t="s">
        <v>83</v>
      </c>
      <c r="H1505" s="5" t="s">
        <v>304</v>
      </c>
      <c r="I1505" s="150">
        <v>107.21951219512199</v>
      </c>
      <c r="J1505" s="150">
        <v>68</v>
      </c>
      <c r="K1505" s="150">
        <v>127.7</v>
      </c>
      <c r="L1505" s="150">
        <v>130.4</v>
      </c>
      <c r="M1505" s="150">
        <v>70</v>
      </c>
      <c r="N1505" s="150">
        <v>127</v>
      </c>
      <c r="O1505" s="150">
        <v>326.89999999999998</v>
      </c>
      <c r="P1505" s="150">
        <v>68</v>
      </c>
      <c r="Q1505" s="150">
        <v>19.3</v>
      </c>
      <c r="R1505" s="150">
        <v>125</v>
      </c>
      <c r="S1505" s="150">
        <v>53.134359375000003</v>
      </c>
      <c r="T1505" s="150">
        <v>115</v>
      </c>
      <c r="U1505" s="150">
        <v>30</v>
      </c>
      <c r="V1505" s="150">
        <v>75</v>
      </c>
      <c r="W1505" s="150">
        <v>87.371407425681511</v>
      </c>
      <c r="X1505" s="150">
        <v>86</v>
      </c>
      <c r="Y1505" s="150">
        <v>101.5</v>
      </c>
      <c r="Z1505" s="150">
        <v>174</v>
      </c>
      <c r="AA1505" s="150">
        <v>227.05792734998099</v>
      </c>
      <c r="AB1505" s="150">
        <v>41.009079999999997</v>
      </c>
      <c r="AC1505" s="150">
        <v>217</v>
      </c>
      <c r="AD1505" s="150">
        <v>131.04</v>
      </c>
      <c r="AE1505" s="150">
        <v>234</v>
      </c>
      <c r="AF1505" s="150">
        <v>75.885565336304666</v>
      </c>
      <c r="AG1505" s="150">
        <v>122.8</v>
      </c>
      <c r="AH1505" s="150">
        <v>49.451437725832221</v>
      </c>
      <c r="AI1505" s="150">
        <v>114</v>
      </c>
      <c r="AJ1505" s="150">
        <v>49.06</v>
      </c>
      <c r="AK1505" s="150">
        <v>128</v>
      </c>
      <c r="AL1505" s="150">
        <v>113.13204956054688</v>
      </c>
      <c r="AM1505" s="150">
        <v>114.77783203125</v>
      </c>
      <c r="AN1505" s="150">
        <v>110.80051422119141</v>
      </c>
      <c r="AO1505" s="5" t="s">
        <v>2102</v>
      </c>
    </row>
    <row r="1506" spans="1:41" ht="14.25" x14ac:dyDescent="0.45">
      <c r="A1506" s="150">
        <v>2016</v>
      </c>
      <c r="B1506" s="5" t="s">
        <v>582</v>
      </c>
      <c r="C1506" s="5" t="s">
        <v>306</v>
      </c>
      <c r="D1506" s="5" t="s">
        <v>7</v>
      </c>
      <c r="E1506" s="5" t="s">
        <v>1</v>
      </c>
      <c r="F1506" s="5" t="s">
        <v>118</v>
      </c>
      <c r="G1506" s="5" t="s">
        <v>83</v>
      </c>
      <c r="H1506" s="5" t="s">
        <v>304</v>
      </c>
      <c r="I1506" s="150">
        <v>107.9085</v>
      </c>
      <c r="J1506" s="150">
        <v>111.3267427679978</v>
      </c>
      <c r="K1506" s="150">
        <v>129.5</v>
      </c>
      <c r="L1506" s="150">
        <v>27.181515380800001</v>
      </c>
      <c r="M1506" s="150">
        <v>70</v>
      </c>
      <c r="N1506" s="150">
        <v>174</v>
      </c>
      <c r="O1506" s="150">
        <v>232</v>
      </c>
      <c r="P1506" s="150">
        <v>68</v>
      </c>
      <c r="Q1506" s="150">
        <v>20.534013850000001</v>
      </c>
      <c r="R1506" s="150">
        <v>105</v>
      </c>
      <c r="S1506" s="150">
        <v>98</v>
      </c>
      <c r="T1506" s="150">
        <v>65</v>
      </c>
      <c r="U1506" s="150">
        <v>10.4</v>
      </c>
      <c r="V1506" s="150">
        <v>83</v>
      </c>
      <c r="W1506" s="150">
        <v>79.400000000000006</v>
      </c>
      <c r="X1506" s="150">
        <v>60</v>
      </c>
      <c r="Y1506" s="150">
        <v>105.5</v>
      </c>
      <c r="Z1506" s="150">
        <v>186.2691508538546</v>
      </c>
      <c r="AA1506" s="150">
        <v>144.12</v>
      </c>
      <c r="AB1506" s="150">
        <v>41.16</v>
      </c>
      <c r="AC1506" s="150">
        <v>169.3</v>
      </c>
      <c r="AD1506" s="150">
        <v>187.79</v>
      </c>
      <c r="AE1506" s="150">
        <v>360</v>
      </c>
      <c r="AF1506" s="150">
        <v>75.998782621259082</v>
      </c>
      <c r="AG1506" s="150">
        <v>85.8</v>
      </c>
      <c r="AH1506" s="150">
        <v>63.32379864476993</v>
      </c>
      <c r="AI1506" s="150">
        <v>144.97</v>
      </c>
      <c r="AJ1506" s="150">
        <v>27.38</v>
      </c>
      <c r="AK1506" s="150">
        <v>128</v>
      </c>
      <c r="AL1506" s="150">
        <v>108.99525451660156</v>
      </c>
      <c r="AM1506" s="150">
        <v>109.51287841796875</v>
      </c>
      <c r="AN1506" s="150">
        <v>108.26198577880859</v>
      </c>
      <c r="AO1506" s="5" t="s">
        <v>749</v>
      </c>
    </row>
    <row r="1507" spans="1:41" ht="14.25" x14ac:dyDescent="0.45">
      <c r="A1507" s="150">
        <v>2016</v>
      </c>
      <c r="B1507" s="5" t="s">
        <v>1477</v>
      </c>
      <c r="C1507" s="5" t="s">
        <v>306</v>
      </c>
      <c r="D1507" s="5" t="s">
        <v>7</v>
      </c>
      <c r="E1507" s="5" t="s">
        <v>119</v>
      </c>
      <c r="F1507" s="5" t="s">
        <v>117</v>
      </c>
      <c r="G1507" s="5" t="s">
        <v>83</v>
      </c>
      <c r="H1507" s="5" t="s">
        <v>304</v>
      </c>
      <c r="I1507" s="150">
        <v>0.28799999999999998</v>
      </c>
      <c r="J1507" s="150">
        <v>0.12</v>
      </c>
      <c r="K1507" s="150">
        <v>0.59</v>
      </c>
      <c r="L1507" s="150">
        <v>1.21</v>
      </c>
      <c r="M1507" s="150">
        <v>0.2</v>
      </c>
      <c r="N1507" s="150">
        <v>0.26</v>
      </c>
      <c r="O1507" s="150">
        <v>0.41</v>
      </c>
      <c r="P1507" s="150">
        <v>0.06</v>
      </c>
      <c r="Q1507" s="150">
        <v>0.02</v>
      </c>
      <c r="R1507" s="150">
        <v>0.14000000000000001</v>
      </c>
      <c r="S1507" s="150">
        <v>0.4</v>
      </c>
      <c r="T1507" s="150">
        <v>0.4</v>
      </c>
      <c r="U1507" s="150">
        <v>0.3</v>
      </c>
      <c r="V1507" s="150">
        <v>0.28999999999999998</v>
      </c>
      <c r="W1507" s="150">
        <v>0.154</v>
      </c>
      <c r="X1507" s="150">
        <v>0.24</v>
      </c>
      <c r="Y1507" s="150">
        <v>7.0000000000000007E-2</v>
      </c>
      <c r="Z1507" s="150">
        <v>0.63</v>
      </c>
      <c r="AA1507" s="150">
        <v>0.2</v>
      </c>
      <c r="AB1507" s="150">
        <v>0.14405999999999999</v>
      </c>
      <c r="AC1507" s="150">
        <v>0.7</v>
      </c>
      <c r="AD1507" s="150">
        <v>0.4</v>
      </c>
      <c r="AE1507" s="150">
        <v>0.5</v>
      </c>
      <c r="AF1507" s="150">
        <v>0.88071010464270605</v>
      </c>
      <c r="AG1507" s="150">
        <v>0.11</v>
      </c>
      <c r="AH1507" s="150">
        <v>0.35607651208440688</v>
      </c>
      <c r="AI1507" s="150">
        <v>0.17</v>
      </c>
      <c r="AJ1507" s="150">
        <v>9.4999999999999998E-3</v>
      </c>
      <c r="AK1507" s="150">
        <v>0.22</v>
      </c>
      <c r="AL1507" s="150">
        <v>0.32663258910179138</v>
      </c>
      <c r="AM1507" s="150">
        <v>0.34048295021057129</v>
      </c>
      <c r="AN1507" s="150">
        <v>0.30701136589050293</v>
      </c>
      <c r="AO1507" s="5" t="s">
        <v>2106</v>
      </c>
    </row>
    <row r="1508" spans="1:41" ht="14.25" x14ac:dyDescent="0.45">
      <c r="A1508" s="150">
        <v>2016</v>
      </c>
      <c r="B1508" s="5" t="s">
        <v>1478</v>
      </c>
      <c r="C1508" s="5" t="s">
        <v>306</v>
      </c>
      <c r="D1508" s="5" t="s">
        <v>7</v>
      </c>
      <c r="E1508" s="5" t="s">
        <v>119</v>
      </c>
      <c r="F1508" s="5" t="s">
        <v>117</v>
      </c>
      <c r="G1508" s="5" t="s">
        <v>83</v>
      </c>
      <c r="H1508" s="5" t="s">
        <v>304</v>
      </c>
      <c r="I1508" s="150">
        <v>0.47370000000000001</v>
      </c>
      <c r="J1508" s="150">
        <v>4.7E-2</v>
      </c>
      <c r="K1508" s="150">
        <v>0.6</v>
      </c>
      <c r="L1508" s="150">
        <v>0.3839136362690424</v>
      </c>
      <c r="M1508" s="150">
        <v>0.25</v>
      </c>
      <c r="N1508" s="150">
        <v>0.31927272727272732</v>
      </c>
      <c r="O1508" s="150">
        <v>0.54</v>
      </c>
      <c r="P1508" s="150">
        <v>0.06</v>
      </c>
      <c r="Q1508" s="150">
        <v>0.01</v>
      </c>
      <c r="R1508" s="150">
        <v>0.14000000000000001</v>
      </c>
      <c r="S1508" s="150">
        <v>0.4</v>
      </c>
      <c r="T1508" s="150">
        <v>0.4</v>
      </c>
      <c r="U1508" s="150">
        <v>0.3</v>
      </c>
      <c r="V1508" s="150">
        <v>0.28999999999999998</v>
      </c>
      <c r="W1508" s="150">
        <v>0.154</v>
      </c>
      <c r="X1508" s="150">
        <v>0.24</v>
      </c>
      <c r="Y1508" s="150">
        <v>7.0000000000000007E-2</v>
      </c>
      <c r="Z1508" s="150">
        <v>0.315</v>
      </c>
      <c r="AA1508" s="150">
        <v>0.2</v>
      </c>
      <c r="AB1508" s="150">
        <v>0.15679999999999999</v>
      </c>
      <c r="AC1508" s="150">
        <v>0.45</v>
      </c>
      <c r="AD1508" s="150">
        <v>0.17799999999999999</v>
      </c>
      <c r="AE1508" s="150">
        <v>0.5</v>
      </c>
      <c r="AF1508" s="150">
        <v>0.32</v>
      </c>
      <c r="AG1508" s="150">
        <v>0.12</v>
      </c>
      <c r="AH1508" s="150">
        <v>0.27487495224027703</v>
      </c>
      <c r="AI1508" s="150">
        <v>0.14000000000000001</v>
      </c>
      <c r="AJ1508" s="150">
        <v>1.2999999999999999E-2</v>
      </c>
      <c r="AK1508" s="150">
        <v>0.22</v>
      </c>
      <c r="AL1508" s="150">
        <v>0.26088139414787292</v>
      </c>
      <c r="AM1508" s="150">
        <v>0.23599329590797424</v>
      </c>
      <c r="AN1508" s="150">
        <v>0.29613959789276123</v>
      </c>
      <c r="AO1508" s="5" t="s">
        <v>2107</v>
      </c>
    </row>
    <row r="1509" spans="1:41" ht="14.25" x14ac:dyDescent="0.45">
      <c r="A1509" s="150">
        <v>2016</v>
      </c>
      <c r="B1509" s="5" t="s">
        <v>582</v>
      </c>
      <c r="C1509" s="5" t="s">
        <v>306</v>
      </c>
      <c r="D1509" s="5" t="s">
        <v>7</v>
      </c>
      <c r="E1509" s="5" t="s">
        <v>119</v>
      </c>
      <c r="F1509" s="5" t="s">
        <v>117</v>
      </c>
      <c r="G1509" s="5" t="s">
        <v>83</v>
      </c>
      <c r="H1509" s="5" t="s">
        <v>304</v>
      </c>
      <c r="I1509" s="150">
        <v>0.4521</v>
      </c>
      <c r="J1509" s="150">
        <v>0.11742544031819049</v>
      </c>
      <c r="K1509" s="150">
        <v>0.6</v>
      </c>
      <c r="L1509" s="150">
        <v>0.31262255357520002</v>
      </c>
      <c r="M1509" s="150">
        <v>0.25</v>
      </c>
      <c r="N1509" s="150">
        <v>0.26</v>
      </c>
      <c r="O1509" s="150">
        <v>0.54</v>
      </c>
      <c r="P1509" s="150">
        <v>0.06</v>
      </c>
      <c r="Q1509" s="150">
        <v>8.6999999999999994E-3</v>
      </c>
      <c r="R1509" s="150">
        <v>0.18</v>
      </c>
      <c r="S1509" s="150">
        <v>0.37</v>
      </c>
      <c r="T1509" s="150">
        <v>0.2</v>
      </c>
      <c r="U1509" s="150">
        <v>1E-3</v>
      </c>
      <c r="V1509" s="150">
        <v>0.38</v>
      </c>
      <c r="W1509" s="150">
        <v>0.1</v>
      </c>
      <c r="X1509" s="150">
        <v>0.24</v>
      </c>
      <c r="Y1509" s="150">
        <v>7.0000000000000007E-2</v>
      </c>
      <c r="Z1509" s="150">
        <v>0.32893533228415323</v>
      </c>
      <c r="AA1509" s="150">
        <v>0.10100000000000001</v>
      </c>
      <c r="AB1509" s="150">
        <v>0.15679999999999999</v>
      </c>
      <c r="AC1509" s="150">
        <v>0.25</v>
      </c>
      <c r="AD1509" s="150">
        <v>0.32600000000000001</v>
      </c>
      <c r="AE1509" s="150">
        <v>1.33</v>
      </c>
      <c r="AF1509" s="150">
        <v>0.19827367761521139</v>
      </c>
      <c r="AG1509" s="150">
        <v>0.06</v>
      </c>
      <c r="AH1509" s="150">
        <v>0.2367345332596312</v>
      </c>
      <c r="AI1509" s="150">
        <v>0.17</v>
      </c>
      <c r="AJ1509" s="150">
        <v>0.02</v>
      </c>
      <c r="AK1509" s="150">
        <v>0.22</v>
      </c>
      <c r="AL1509" s="150">
        <v>0.25998586416244507</v>
      </c>
      <c r="AM1509" s="150">
        <v>0.24294452369213104</v>
      </c>
      <c r="AN1509" s="150">
        <v>0.28412789106369019</v>
      </c>
      <c r="AO1509" s="5" t="s">
        <v>750</v>
      </c>
    </row>
    <row r="1510" spans="1:41" ht="14.25" x14ac:dyDescent="0.45">
      <c r="A1510" s="150">
        <v>2016</v>
      </c>
      <c r="B1510" s="5" t="s">
        <v>1476</v>
      </c>
      <c r="C1510" s="5" t="s">
        <v>306</v>
      </c>
      <c r="D1510" s="5" t="s">
        <v>7</v>
      </c>
      <c r="E1510" s="5" t="s">
        <v>119</v>
      </c>
      <c r="F1510" s="5" t="s">
        <v>117</v>
      </c>
      <c r="G1510" s="5" t="s">
        <v>83</v>
      </c>
      <c r="H1510" s="5" t="s">
        <v>304</v>
      </c>
      <c r="I1510" s="150">
        <v>0.3</v>
      </c>
      <c r="J1510" s="150">
        <v>0.11</v>
      </c>
      <c r="K1510" s="150">
        <v>0.74</v>
      </c>
      <c r="L1510" s="150">
        <v>1.21</v>
      </c>
      <c r="M1510" s="150">
        <v>0.2</v>
      </c>
      <c r="N1510" s="150">
        <v>0.19625813237413101</v>
      </c>
      <c r="O1510" s="150">
        <v>0.2</v>
      </c>
      <c r="P1510" s="150">
        <v>0</v>
      </c>
      <c r="Q1510" s="150">
        <v>0.02</v>
      </c>
      <c r="R1510" s="150">
        <v>0.3</v>
      </c>
      <c r="S1510" s="150">
        <v>0.4</v>
      </c>
      <c r="T1510" s="150">
        <v>0.4</v>
      </c>
      <c r="U1510" s="150">
        <v>0.3</v>
      </c>
      <c r="V1510" s="150">
        <v>0.28999999999999998</v>
      </c>
      <c r="W1510" s="150">
        <v>0.09</v>
      </c>
      <c r="X1510" s="150">
        <v>0.24</v>
      </c>
      <c r="Y1510" s="150">
        <v>7.0000000000000007E-2</v>
      </c>
      <c r="Z1510" s="150">
        <v>0.64</v>
      </c>
      <c r="AA1510" s="150">
        <v>0.2</v>
      </c>
      <c r="AB1510" s="150">
        <v>0.14405999999999999</v>
      </c>
      <c r="AC1510" s="150">
        <v>0.7</v>
      </c>
      <c r="AD1510" s="150">
        <v>0.33852600140625011</v>
      </c>
      <c r="AE1510" s="150">
        <v>0.5</v>
      </c>
      <c r="AF1510" s="150">
        <v>0.19282887947049041</v>
      </c>
      <c r="AG1510" s="150">
        <v>7.6999999999999999E-2</v>
      </c>
      <c r="AH1510" s="150">
        <v>0.15</v>
      </c>
      <c r="AI1510" s="150">
        <v>0.13</v>
      </c>
      <c r="AJ1510" s="150">
        <v>0.01</v>
      </c>
      <c r="AK1510" s="150">
        <v>0.22</v>
      </c>
      <c r="AL1510" s="150">
        <v>0.2885749340057373</v>
      </c>
      <c r="AM1510" s="150">
        <v>0.30094629526138306</v>
      </c>
      <c r="AN1510" s="150">
        <v>0.27104884386062622</v>
      </c>
      <c r="AO1510" s="5" t="s">
        <v>2105</v>
      </c>
    </row>
    <row r="1511" spans="1:41" ht="14.25" x14ac:dyDescent="0.45">
      <c r="A1511" s="150">
        <v>2016</v>
      </c>
      <c r="B1511" s="5" t="s">
        <v>1476</v>
      </c>
      <c r="C1511" s="5" t="s">
        <v>306</v>
      </c>
      <c r="D1511" s="5" t="s">
        <v>7</v>
      </c>
      <c r="E1511" s="5" t="s">
        <v>119</v>
      </c>
      <c r="F1511" s="5" t="s">
        <v>118</v>
      </c>
      <c r="G1511" s="5" t="s">
        <v>83</v>
      </c>
      <c r="H1511" s="5" t="s">
        <v>304</v>
      </c>
      <c r="I1511" s="150">
        <v>1.39</v>
      </c>
      <c r="J1511" s="150">
        <v>1.24</v>
      </c>
      <c r="K1511" s="150">
        <v>1.44</v>
      </c>
      <c r="L1511" s="150">
        <v>3.01</v>
      </c>
      <c r="M1511" s="150">
        <v>2.2999999999999998</v>
      </c>
      <c r="N1511" s="150">
        <v>1.46</v>
      </c>
      <c r="O1511" s="150">
        <v>3.8</v>
      </c>
      <c r="P1511" s="150">
        <v>1.66</v>
      </c>
      <c r="Q1511" s="150">
        <v>0.98</v>
      </c>
      <c r="R1511" s="150">
        <v>1.5</v>
      </c>
      <c r="S1511" s="150">
        <v>1.18</v>
      </c>
      <c r="T1511" s="150">
        <v>1.3</v>
      </c>
      <c r="U1511" s="150">
        <v>0.6</v>
      </c>
      <c r="V1511" s="150">
        <v>1.07</v>
      </c>
      <c r="W1511" s="150">
        <v>0.81</v>
      </c>
      <c r="X1511" s="150">
        <v>2.2999999999999998</v>
      </c>
      <c r="Y1511" s="150">
        <v>1.1399999999999999</v>
      </c>
      <c r="Z1511" s="150">
        <v>2.0198825319264619</v>
      </c>
      <c r="AA1511" s="150">
        <v>2.6</v>
      </c>
      <c r="AB1511" s="150">
        <v>0.81633999999999995</v>
      </c>
      <c r="AC1511" s="150">
        <v>3.45</v>
      </c>
      <c r="AD1511" s="150">
        <v>2.9075562031250008</v>
      </c>
      <c r="AE1511" s="150">
        <v>3.6</v>
      </c>
      <c r="AF1511" s="150">
        <v>2.2371711205295099</v>
      </c>
      <c r="AG1511" s="150">
        <v>1.1579999999999999</v>
      </c>
      <c r="AH1511" s="150">
        <v>1.1499999999999999</v>
      </c>
      <c r="AI1511" s="150">
        <v>2.27</v>
      </c>
      <c r="AJ1511" s="150">
        <v>0.56499999999999995</v>
      </c>
      <c r="AK1511" s="150">
        <v>2.11</v>
      </c>
      <c r="AL1511" s="150">
        <v>1.7953085899353027</v>
      </c>
      <c r="AM1511" s="150">
        <v>1.7458857297897339</v>
      </c>
      <c r="AN1511" s="150">
        <v>1.865324854850769</v>
      </c>
      <c r="AO1511" s="5" t="s">
        <v>2108</v>
      </c>
    </row>
    <row r="1512" spans="1:41" ht="14.25" x14ac:dyDescent="0.45">
      <c r="A1512" s="150">
        <v>2016</v>
      </c>
      <c r="B1512" s="5" t="s">
        <v>1477</v>
      </c>
      <c r="C1512" s="5" t="s">
        <v>306</v>
      </c>
      <c r="D1512" s="5" t="s">
        <v>7</v>
      </c>
      <c r="E1512" s="5" t="s">
        <v>119</v>
      </c>
      <c r="F1512" s="5" t="s">
        <v>118</v>
      </c>
      <c r="G1512" s="5" t="s">
        <v>83</v>
      </c>
      <c r="H1512" s="5" t="s">
        <v>304</v>
      </c>
      <c r="I1512" s="150">
        <v>1.3344</v>
      </c>
      <c r="J1512" s="150">
        <v>1.24</v>
      </c>
      <c r="K1512" s="150">
        <v>1.1100000000000001</v>
      </c>
      <c r="L1512" s="150">
        <v>3.01</v>
      </c>
      <c r="M1512" s="150">
        <v>2.2999999999999998</v>
      </c>
      <c r="N1512" s="150">
        <v>1.46</v>
      </c>
      <c r="O1512" s="150">
        <v>5.7</v>
      </c>
      <c r="P1512" s="150">
        <v>1.6</v>
      </c>
      <c r="Q1512" s="150">
        <v>0.49</v>
      </c>
      <c r="R1512" s="150">
        <v>1.6</v>
      </c>
      <c r="S1512" s="150">
        <v>1.1761197999999999</v>
      </c>
      <c r="T1512" s="150">
        <v>1.3</v>
      </c>
      <c r="U1512" s="150">
        <v>0.6</v>
      </c>
      <c r="V1512" s="150">
        <v>1.07</v>
      </c>
      <c r="W1512" s="150">
        <v>1.3859999999999999</v>
      </c>
      <c r="X1512" s="150">
        <v>1.9</v>
      </c>
      <c r="Y1512" s="150">
        <v>1.43</v>
      </c>
      <c r="Z1512" s="150">
        <v>2.06</v>
      </c>
      <c r="AA1512" s="150">
        <v>2.61147105675209</v>
      </c>
      <c r="AB1512" s="150">
        <v>1.1332720000000001</v>
      </c>
      <c r="AC1512" s="150">
        <v>3.45</v>
      </c>
      <c r="AD1512" s="150">
        <v>2.48</v>
      </c>
      <c r="AE1512" s="150">
        <v>3.6</v>
      </c>
      <c r="AF1512" s="150">
        <v>1.4492898953572939</v>
      </c>
      <c r="AG1512" s="150">
        <v>1.39</v>
      </c>
      <c r="AH1512" s="150">
        <v>1.0620700056849159</v>
      </c>
      <c r="AI1512" s="150">
        <v>2.41</v>
      </c>
      <c r="AJ1512" s="150">
        <v>0.71</v>
      </c>
      <c r="AK1512" s="150">
        <v>2.11</v>
      </c>
      <c r="AL1512" s="150">
        <v>1.8335384130477905</v>
      </c>
      <c r="AM1512" s="150">
        <v>1.7120683193206787</v>
      </c>
      <c r="AN1512" s="150">
        <v>2.0056216716766357</v>
      </c>
      <c r="AO1512" s="5" t="s">
        <v>2109</v>
      </c>
    </row>
    <row r="1513" spans="1:41" ht="14.25" x14ac:dyDescent="0.45">
      <c r="A1513" s="150">
        <v>2016</v>
      </c>
      <c r="B1513" s="5" t="s">
        <v>1478</v>
      </c>
      <c r="C1513" s="5" t="s">
        <v>306</v>
      </c>
      <c r="D1513" s="5" t="s">
        <v>7</v>
      </c>
      <c r="E1513" s="5" t="s">
        <v>119</v>
      </c>
      <c r="F1513" s="5" t="s">
        <v>118</v>
      </c>
      <c r="G1513" s="5" t="s">
        <v>83</v>
      </c>
      <c r="H1513" s="5" t="s">
        <v>304</v>
      </c>
      <c r="I1513" s="150">
        <v>1.1052999999999999</v>
      </c>
      <c r="J1513" s="150">
        <v>1.4</v>
      </c>
      <c r="K1513" s="150">
        <v>1.1399999999999999</v>
      </c>
      <c r="L1513" s="150">
        <v>3.3280431818654792</v>
      </c>
      <c r="M1513" s="150">
        <v>2.2999999999999998</v>
      </c>
      <c r="N1513" s="150">
        <v>1.44</v>
      </c>
      <c r="O1513" s="150">
        <v>3</v>
      </c>
      <c r="P1513" s="150">
        <v>1.6</v>
      </c>
      <c r="Q1513" s="150">
        <v>0.59</v>
      </c>
      <c r="R1513" s="150">
        <v>1.6</v>
      </c>
      <c r="S1513" s="150">
        <v>1.18</v>
      </c>
      <c r="T1513" s="150">
        <v>1.27</v>
      </c>
      <c r="U1513" s="150">
        <v>0.6</v>
      </c>
      <c r="V1513" s="150">
        <v>1.07</v>
      </c>
      <c r="W1513" s="150">
        <v>1.3859999999999999</v>
      </c>
      <c r="X1513" s="150">
        <v>2</v>
      </c>
      <c r="Y1513" s="150">
        <v>1.63</v>
      </c>
      <c r="Z1513" s="150">
        <v>2.4</v>
      </c>
      <c r="AA1513" s="150">
        <v>2.21</v>
      </c>
      <c r="AB1513" s="150">
        <v>0.73499999999999999</v>
      </c>
      <c r="AC1513" s="150">
        <v>2.62</v>
      </c>
      <c r="AD1513" s="150">
        <v>2.49897875</v>
      </c>
      <c r="AE1513" s="150">
        <v>3.6</v>
      </c>
      <c r="AF1513" s="150">
        <v>1.78</v>
      </c>
      <c r="AG1513" s="150">
        <v>1.38</v>
      </c>
      <c r="AH1513" s="150">
        <v>1.2677926368851611</v>
      </c>
      <c r="AI1513" s="150">
        <v>2.2799999999999998</v>
      </c>
      <c r="AJ1513" s="150">
        <v>0.53400000000000003</v>
      </c>
      <c r="AK1513" s="150">
        <v>2.11</v>
      </c>
      <c r="AL1513" s="150">
        <v>1.7260383367538452</v>
      </c>
      <c r="AM1513" s="150">
        <v>1.6992555856704712</v>
      </c>
      <c r="AN1513" s="150">
        <v>1.7639809846878052</v>
      </c>
      <c r="AO1513" s="5" t="s">
        <v>2110</v>
      </c>
    </row>
    <row r="1514" spans="1:41" ht="14.25" x14ac:dyDescent="0.45">
      <c r="A1514" s="150">
        <v>2016</v>
      </c>
      <c r="B1514" s="5" t="s">
        <v>582</v>
      </c>
      <c r="C1514" s="5" t="s">
        <v>306</v>
      </c>
      <c r="D1514" s="5" t="s">
        <v>7</v>
      </c>
      <c r="E1514" s="5" t="s">
        <v>119</v>
      </c>
      <c r="F1514" s="5" t="s">
        <v>118</v>
      </c>
      <c r="G1514" s="5" t="s">
        <v>83</v>
      </c>
      <c r="H1514" s="5" t="s">
        <v>304</v>
      </c>
      <c r="I1514" s="150">
        <v>1.0548999999999999</v>
      </c>
      <c r="J1514" s="150">
        <v>1.636745830400042</v>
      </c>
      <c r="K1514" s="150">
        <v>1.1200000000000001</v>
      </c>
      <c r="L1514" s="150">
        <v>1.2782774464247999</v>
      </c>
      <c r="M1514" s="150">
        <v>2.2999999999999998</v>
      </c>
      <c r="N1514" s="150">
        <v>1.0900000000000001</v>
      </c>
      <c r="O1514" s="150">
        <v>3</v>
      </c>
      <c r="P1514" s="150">
        <v>1.6</v>
      </c>
      <c r="Q1514" s="150">
        <v>0.56386099999999995</v>
      </c>
      <c r="R1514" s="150">
        <v>1.25</v>
      </c>
      <c r="S1514" s="150">
        <v>0.91300000000000003</v>
      </c>
      <c r="T1514" s="150">
        <v>0.85</v>
      </c>
      <c r="U1514" s="150">
        <v>0.22</v>
      </c>
      <c r="V1514" s="150">
        <v>1.19</v>
      </c>
      <c r="W1514" s="150">
        <v>0.66</v>
      </c>
      <c r="X1514" s="150">
        <v>1.5</v>
      </c>
      <c r="Y1514" s="150">
        <v>1.63</v>
      </c>
      <c r="Z1514" s="150">
        <v>2.690613780580756</v>
      </c>
      <c r="AA1514" s="150">
        <v>1.887</v>
      </c>
      <c r="AB1514" s="150">
        <v>0.73499999999999999</v>
      </c>
      <c r="AC1514" s="150">
        <v>2.82</v>
      </c>
      <c r="AD1514" s="150">
        <v>3.226</v>
      </c>
      <c r="AE1514" s="150">
        <v>4.95</v>
      </c>
      <c r="AF1514" s="150">
        <v>1.939563161192394</v>
      </c>
      <c r="AG1514" s="150">
        <v>1.23</v>
      </c>
      <c r="AH1514" s="150">
        <v>1.147542003646437</v>
      </c>
      <c r="AI1514" s="150">
        <v>2.1</v>
      </c>
      <c r="AJ1514" s="150">
        <v>0.55000000000000004</v>
      </c>
      <c r="AK1514" s="150">
        <v>2.11</v>
      </c>
      <c r="AL1514" s="150">
        <v>1.629051685333252</v>
      </c>
      <c r="AM1514" s="150">
        <v>1.6224093437194824</v>
      </c>
      <c r="AN1514" s="150">
        <v>1.6384619474411011</v>
      </c>
      <c r="AO1514" s="5" t="s">
        <v>752</v>
      </c>
    </row>
    <row r="1515" spans="1:41" ht="14.25" x14ac:dyDescent="0.45">
      <c r="A1515" s="150">
        <v>2016</v>
      </c>
      <c r="B1515" s="5" t="s">
        <v>81</v>
      </c>
      <c r="C1515" s="5" t="s">
        <v>120</v>
      </c>
      <c r="D1515" s="5" t="s">
        <v>121</v>
      </c>
      <c r="E1515" s="5" t="s">
        <v>12</v>
      </c>
      <c r="F1515" s="5" t="s">
        <v>122</v>
      </c>
      <c r="G1515" s="5" t="s">
        <v>83</v>
      </c>
      <c r="H1515" s="5" t="s">
        <v>101</v>
      </c>
      <c r="I1515" s="150">
        <v>4.9188501930885302E-2</v>
      </c>
      <c r="J1515" s="150">
        <v>4.9853123522453302E-2</v>
      </c>
      <c r="K1515" s="150">
        <v>3.2394797897987403E-2</v>
      </c>
      <c r="L1515" s="150">
        <v>6.3107819653205902E-2</v>
      </c>
      <c r="M1515" s="150">
        <v>6.8989176846198999E-2</v>
      </c>
      <c r="N1515" s="150">
        <v>5.7126797533683799E-2</v>
      </c>
      <c r="O1515" s="150">
        <v>6.3400597668342606E-2</v>
      </c>
      <c r="P1515" s="150">
        <v>7.8814674711875907E-2</v>
      </c>
      <c r="Q1515" s="150">
        <v>6.7486907339744606E-2</v>
      </c>
      <c r="R1515" s="150">
        <v>6.31577974988973E-2</v>
      </c>
      <c r="S1515" s="150">
        <v>7.2236425972633397E-2</v>
      </c>
      <c r="T1515" s="150">
        <v>1.7351956463508601E-2</v>
      </c>
      <c r="U1515" s="150">
        <v>6.3104028797798195E-2</v>
      </c>
      <c r="V1515" s="150">
        <v>7.8321857548408494E-2</v>
      </c>
      <c r="W1515" s="150">
        <v>4.7611714697532698E-2</v>
      </c>
      <c r="X1515" s="150">
        <v>6.6668523646049499E-2</v>
      </c>
      <c r="Y1515" s="150">
        <v>6.2972600556068403E-2</v>
      </c>
      <c r="Z1515" s="150">
        <v>5.9339059687309299E-2</v>
      </c>
      <c r="AA1515" s="150">
        <v>6.3583500481300403E-2</v>
      </c>
      <c r="AB1515" s="150">
        <v>6.5058971739463803E-2</v>
      </c>
      <c r="AC1515" s="150">
        <v>4.8300869560890199E-2</v>
      </c>
      <c r="AD1515" s="150">
        <v>4.0158064461402902E-2</v>
      </c>
      <c r="AE1515" s="150">
        <v>3.8776935434989897E-2</v>
      </c>
      <c r="AF1515" s="150">
        <v>6.4796747065238997E-2</v>
      </c>
      <c r="AG1515" s="150">
        <v>4.9961848354988098E-2</v>
      </c>
      <c r="AH1515" s="150">
        <v>4.6326006746940603E-2</v>
      </c>
      <c r="AI1515" s="150">
        <v>5.3493656016044597E-2</v>
      </c>
      <c r="AJ1515" s="150">
        <v>5.5302001333885201E-2</v>
      </c>
      <c r="AK1515" s="150">
        <v>3.1524182654075597E-2</v>
      </c>
      <c r="AL1515" s="150">
        <v>5.5807210505008698E-2</v>
      </c>
      <c r="AM1515" s="150">
        <v>5.9599708765745163E-2</v>
      </c>
      <c r="AN1515" s="150">
        <v>5.0434503704309464E-2</v>
      </c>
      <c r="AO1515" s="5" t="s">
        <v>768</v>
      </c>
    </row>
    <row r="1516" spans="1:41" ht="14.25" x14ac:dyDescent="0.45">
      <c r="A1516" s="150">
        <v>2016</v>
      </c>
      <c r="B1516" s="5" t="s">
        <v>81</v>
      </c>
      <c r="C1516" s="5" t="s">
        <v>120</v>
      </c>
      <c r="D1516" s="5" t="s">
        <v>121</v>
      </c>
      <c r="E1516" s="5" t="s">
        <v>12</v>
      </c>
      <c r="F1516" s="5" t="s">
        <v>124</v>
      </c>
      <c r="G1516" s="5" t="s">
        <v>83</v>
      </c>
      <c r="H1516" s="5" t="s">
        <v>101</v>
      </c>
      <c r="I1516" s="150">
        <v>5.56688219308853E-2</v>
      </c>
      <c r="J1516" s="150">
        <v>5.63334435224533E-2</v>
      </c>
      <c r="K1516" s="150">
        <v>3.88751178979874E-2</v>
      </c>
      <c r="L1516" s="150">
        <v>6.9588139653205899E-2</v>
      </c>
      <c r="M1516" s="150">
        <v>7.5469496846198997E-2</v>
      </c>
      <c r="N1516" s="150">
        <v>6.3607117533683796E-2</v>
      </c>
      <c r="O1516" s="150">
        <v>6.9880917668342604E-2</v>
      </c>
      <c r="P1516" s="150">
        <v>8.5294994711875904E-2</v>
      </c>
      <c r="Q1516" s="150">
        <v>7.3967227339744604E-2</v>
      </c>
      <c r="R1516" s="150">
        <v>6.5142992138862599E-2</v>
      </c>
      <c r="S1516" s="150">
        <v>7.8716745972633395E-2</v>
      </c>
      <c r="T1516" s="150">
        <v>2.3832276463508599E-2</v>
      </c>
      <c r="U1516" s="150">
        <v>6.9584348797798207E-2</v>
      </c>
      <c r="V1516" s="150">
        <v>8.4802177548408506E-2</v>
      </c>
      <c r="W1516" s="150">
        <v>5.4092034697532702E-2</v>
      </c>
      <c r="X1516" s="150">
        <v>7.3148843646049497E-2</v>
      </c>
      <c r="Y1516" s="150">
        <v>6.9452920556068401E-2</v>
      </c>
      <c r="Z1516" s="150">
        <v>6.5819379687309304E-2</v>
      </c>
      <c r="AA1516" s="150">
        <v>7.0063820481300401E-2</v>
      </c>
      <c r="AB1516" s="150">
        <v>7.1539291739463801E-2</v>
      </c>
      <c r="AC1516" s="150">
        <v>5.4781189560890203E-2</v>
      </c>
      <c r="AD1516" s="150">
        <v>4.66383844614029E-2</v>
      </c>
      <c r="AE1516" s="150">
        <v>4.5257255434989901E-2</v>
      </c>
      <c r="AF1516" s="150">
        <v>7.1277067065238994E-2</v>
      </c>
      <c r="AG1516" s="150">
        <v>5.6442168354988102E-2</v>
      </c>
      <c r="AH1516" s="150">
        <v>5.28063267469406E-2</v>
      </c>
      <c r="AI1516" s="150">
        <v>5.9973976016044601E-2</v>
      </c>
      <c r="AJ1516" s="150">
        <v>6.1782321333885198E-2</v>
      </c>
      <c r="AK1516" s="150">
        <v>3.8004502654075602E-2</v>
      </c>
      <c r="AL1516" s="150">
        <v>6.2132526189088821E-2</v>
      </c>
      <c r="AM1516" s="150">
        <v>6.581561267375946E-2</v>
      </c>
      <c r="AN1516" s="150">
        <v>5.6914824992418289E-2</v>
      </c>
      <c r="AO1516" s="5" t="s">
        <v>769</v>
      </c>
    </row>
    <row r="1517" spans="1:41" ht="14.25" x14ac:dyDescent="0.45">
      <c r="A1517" s="150">
        <v>2016</v>
      </c>
      <c r="B1517" s="5" t="s">
        <v>81</v>
      </c>
      <c r="C1517" s="5" t="s">
        <v>128</v>
      </c>
      <c r="D1517" s="5" t="s">
        <v>121</v>
      </c>
      <c r="E1517" s="5" t="s">
        <v>133</v>
      </c>
      <c r="F1517" s="5" t="s">
        <v>116</v>
      </c>
      <c r="G1517" s="5" t="s">
        <v>87</v>
      </c>
      <c r="H1517" s="5" t="s">
        <v>131</v>
      </c>
      <c r="I1517" s="150">
        <v>15790.6240234375</v>
      </c>
      <c r="J1517" s="150">
        <v>26917.751953125</v>
      </c>
      <c r="K1517" s="150">
        <v>3280.64453125</v>
      </c>
      <c r="L1517" s="150">
        <v>3488.0908203125</v>
      </c>
      <c r="M1517" s="150">
        <v>12367.6953125</v>
      </c>
      <c r="N1517" s="150">
        <v>10850.29296875</v>
      </c>
      <c r="O1517" s="150">
        <v>10103.2099609375</v>
      </c>
      <c r="P1517" s="150">
        <v>11299.4033203125</v>
      </c>
      <c r="Q1517" s="150">
        <v>4591.33544921875</v>
      </c>
      <c r="R1517" s="150">
        <v>9628.6533203125</v>
      </c>
      <c r="S1517" s="150">
        <v>14583.826171875</v>
      </c>
      <c r="T1517" s="150">
        <v>14062.501953125</v>
      </c>
      <c r="U1517" s="150">
        <v>1898.73388671875</v>
      </c>
      <c r="V1517" s="150">
        <v>11109.06640625</v>
      </c>
      <c r="W1517" s="150">
        <v>4760.01123046875</v>
      </c>
      <c r="X1517" s="150">
        <v>16756.095703125</v>
      </c>
      <c r="Y1517" s="150">
        <v>59538.265625</v>
      </c>
      <c r="Z1517" s="150">
        <v>7067.43115234375</v>
      </c>
      <c r="AA1517" s="150">
        <v>74172.359375</v>
      </c>
      <c r="AB1517" s="150">
        <v>3299.2958984375</v>
      </c>
      <c r="AC1517" s="150">
        <v>11992.31640625</v>
      </c>
      <c r="AD1517" s="150">
        <v>16236.2392578125</v>
      </c>
      <c r="AE1517" s="150">
        <v>15446.3095703125</v>
      </c>
      <c r="AF1517" s="150">
        <v>38030.33203125</v>
      </c>
      <c r="AG1517" s="150">
        <v>116419.0390625</v>
      </c>
      <c r="AH1517" s="150">
        <v>22791.013671875</v>
      </c>
      <c r="AI1517" s="150">
        <v>6133.56494140625</v>
      </c>
      <c r="AJ1517" s="150">
        <v>31675.3828125</v>
      </c>
      <c r="AK1517" s="150">
        <v>8569.4541015625</v>
      </c>
      <c r="AL1517" s="150">
        <v>582858.9375</v>
      </c>
      <c r="AM1517" s="150">
        <v>449915.375</v>
      </c>
      <c r="AN1517" s="150">
        <v>132943.5625</v>
      </c>
      <c r="AO1517" s="5" t="s">
        <v>758</v>
      </c>
    </row>
    <row r="1518" spans="1:41" ht="14.25" x14ac:dyDescent="0.45">
      <c r="A1518" s="150">
        <v>2016</v>
      </c>
      <c r="B1518" s="5" t="s">
        <v>81</v>
      </c>
      <c r="C1518" s="5" t="s">
        <v>128</v>
      </c>
      <c r="D1518" s="5" t="s">
        <v>121</v>
      </c>
      <c r="E1518" s="5" t="s">
        <v>133</v>
      </c>
      <c r="F1518" s="5" t="s">
        <v>116</v>
      </c>
      <c r="G1518" s="5" t="s">
        <v>88</v>
      </c>
      <c r="H1518" s="5" t="s">
        <v>131</v>
      </c>
      <c r="I1518" s="150">
        <v>14767.1083984375</v>
      </c>
      <c r="J1518" s="150">
        <v>25173</v>
      </c>
      <c r="K1518" s="150">
        <v>3068</v>
      </c>
      <c r="L1518" s="150">
        <v>3262</v>
      </c>
      <c r="M1518" s="150">
        <v>11566.046875</v>
      </c>
      <c r="N1518" s="150">
        <v>10147</v>
      </c>
      <c r="O1518" s="150">
        <v>9448.3408203125</v>
      </c>
      <c r="P1518" s="150">
        <v>10567</v>
      </c>
      <c r="Q1518" s="150">
        <v>4293.73486328125</v>
      </c>
      <c r="R1518" s="150">
        <v>9004.5439453125</v>
      </c>
      <c r="S1518" s="150">
        <v>13638.533203125</v>
      </c>
      <c r="T1518" s="150">
        <v>13151</v>
      </c>
      <c r="U1518" s="150">
        <v>1775.6619873046875</v>
      </c>
      <c r="V1518" s="150">
        <v>10389</v>
      </c>
      <c r="W1518" s="150">
        <v>4451.47705078125</v>
      </c>
      <c r="X1518" s="150">
        <v>15670</v>
      </c>
      <c r="Y1518" s="150">
        <v>55679.12109375</v>
      </c>
      <c r="Z1518" s="150">
        <v>6609.3349609375</v>
      </c>
      <c r="AA1518" s="150">
        <v>69364.6640625</v>
      </c>
      <c r="AB1518" s="150">
        <v>3085.4423828125</v>
      </c>
      <c r="AC1518" s="150">
        <v>11215</v>
      </c>
      <c r="AD1518" s="150">
        <v>15183.83984375</v>
      </c>
      <c r="AE1518" s="150">
        <v>14445.1123046875</v>
      </c>
      <c r="AF1518" s="150">
        <v>35565.28515625</v>
      </c>
      <c r="AG1518" s="150">
        <v>108873</v>
      </c>
      <c r="AH1518" s="150">
        <v>21313.748046875</v>
      </c>
      <c r="AI1518" s="150">
        <v>5736</v>
      </c>
      <c r="AJ1518" s="150">
        <v>29622.25</v>
      </c>
      <c r="AK1518" s="150">
        <v>8014</v>
      </c>
      <c r="AL1518" s="150">
        <v>545079.25</v>
      </c>
      <c r="AM1518" s="150">
        <v>420752.8125</v>
      </c>
      <c r="AN1518" s="150">
        <v>124326.4375</v>
      </c>
      <c r="AO1518" s="5" t="s">
        <v>759</v>
      </c>
    </row>
    <row r="1519" spans="1:41" ht="14.25" x14ac:dyDescent="0.45">
      <c r="A1519" s="150">
        <v>2016</v>
      </c>
      <c r="B1519" s="5" t="s">
        <v>81</v>
      </c>
      <c r="C1519" s="5" t="s">
        <v>128</v>
      </c>
      <c r="D1519" s="5" t="s">
        <v>121</v>
      </c>
      <c r="E1519" s="5" t="s">
        <v>133</v>
      </c>
      <c r="F1519" s="5" t="s">
        <v>136</v>
      </c>
      <c r="G1519" s="5" t="s">
        <v>87</v>
      </c>
      <c r="H1519" s="5" t="s">
        <v>131</v>
      </c>
      <c r="I1519" s="150">
        <v>17100.974609375</v>
      </c>
      <c r="J1519" s="150">
        <v>36786.41796875</v>
      </c>
      <c r="K1519" s="150">
        <v>1828.5208740234375</v>
      </c>
      <c r="L1519" s="150">
        <v>3059.297119140625</v>
      </c>
      <c r="M1519" s="150">
        <v>12653.818359375</v>
      </c>
      <c r="N1519" s="150">
        <v>8178.08642578125</v>
      </c>
      <c r="O1519" s="150">
        <v>7092.41796875</v>
      </c>
      <c r="P1519" s="150">
        <v>10482.81640625</v>
      </c>
      <c r="Q1519" s="150">
        <v>6609.408203125</v>
      </c>
      <c r="R1519" s="150">
        <v>9787.6748046875</v>
      </c>
      <c r="S1519" s="150">
        <v>14596.087890625</v>
      </c>
      <c r="T1519" s="150">
        <v>8400.5029296875</v>
      </c>
      <c r="U1519" s="150">
        <v>3726.01220703125</v>
      </c>
      <c r="V1519" s="150">
        <v>13166.419921875</v>
      </c>
      <c r="W1519" s="150">
        <v>5116.28173828125</v>
      </c>
      <c r="X1519" s="150">
        <v>21433.259765625</v>
      </c>
      <c r="Y1519" s="150">
        <v>81280.0859375</v>
      </c>
      <c r="Z1519" s="150">
        <v>9733.7548828125</v>
      </c>
      <c r="AA1519" s="150">
        <v>121167.7890625</v>
      </c>
      <c r="AB1519" s="150">
        <v>2629.436279296875</v>
      </c>
      <c r="AC1519" s="150">
        <v>8012.34326171875</v>
      </c>
      <c r="AD1519" s="150">
        <v>17099.857421875</v>
      </c>
      <c r="AE1519" s="150">
        <v>8555.859375</v>
      </c>
      <c r="AF1519" s="150">
        <v>43290.984375</v>
      </c>
      <c r="AG1519" s="150">
        <v>236208.546875</v>
      </c>
      <c r="AH1519" s="150">
        <v>31363.79296875</v>
      </c>
      <c r="AI1519" s="150">
        <v>9033.3857421875</v>
      </c>
      <c r="AJ1519" s="150">
        <v>72089.4609375</v>
      </c>
      <c r="AK1519" s="150">
        <v>5726.15771484375</v>
      </c>
      <c r="AL1519" s="150">
        <v>826209.5</v>
      </c>
      <c r="AM1519" s="150">
        <v>689235.9375</v>
      </c>
      <c r="AN1519" s="150">
        <v>136973.53125</v>
      </c>
      <c r="AO1519" s="5" t="s">
        <v>760</v>
      </c>
    </row>
    <row r="1520" spans="1:41" ht="14.25" x14ac:dyDescent="0.45">
      <c r="A1520" s="150">
        <v>2016</v>
      </c>
      <c r="B1520" s="5" t="s">
        <v>81</v>
      </c>
      <c r="C1520" s="5" t="s">
        <v>128</v>
      </c>
      <c r="D1520" s="5" t="s">
        <v>121</v>
      </c>
      <c r="E1520" s="5" t="s">
        <v>133</v>
      </c>
      <c r="F1520" s="5" t="s">
        <v>136</v>
      </c>
      <c r="G1520" s="5" t="s">
        <v>88</v>
      </c>
      <c r="H1520" s="5" t="s">
        <v>131</v>
      </c>
      <c r="I1520" s="150">
        <v>15992.525390625</v>
      </c>
      <c r="J1520" s="150">
        <v>34402</v>
      </c>
      <c r="K1520" s="150">
        <v>1710</v>
      </c>
      <c r="L1520" s="150">
        <v>2861</v>
      </c>
      <c r="M1520" s="150">
        <v>11833.6240234375</v>
      </c>
      <c r="N1520" s="150">
        <v>7648</v>
      </c>
      <c r="O1520" s="150">
        <v>6632.7021484375</v>
      </c>
      <c r="P1520" s="150">
        <v>9803.341796875</v>
      </c>
      <c r="Q1520" s="150">
        <v>6181</v>
      </c>
      <c r="R1520" s="150">
        <v>9153.2578125</v>
      </c>
      <c r="S1520" s="150">
        <v>13650</v>
      </c>
      <c r="T1520" s="150">
        <v>7856</v>
      </c>
      <c r="U1520" s="150">
        <v>3484.5</v>
      </c>
      <c r="V1520" s="150">
        <v>12313</v>
      </c>
      <c r="W1520" s="150">
        <v>4784.6552734375</v>
      </c>
      <c r="X1520" s="150">
        <v>20044</v>
      </c>
      <c r="Y1520" s="150">
        <v>76011.6796875</v>
      </c>
      <c r="Z1520" s="150">
        <v>9102.8330078125</v>
      </c>
      <c r="AA1520" s="150">
        <v>113313.9453125</v>
      </c>
      <c r="AB1520" s="150">
        <v>2459.001708984375</v>
      </c>
      <c r="AC1520" s="150">
        <v>7493</v>
      </c>
      <c r="AD1520" s="150">
        <v>15991.48046875</v>
      </c>
      <c r="AE1520" s="150">
        <v>8001.28662109375</v>
      </c>
      <c r="AF1520" s="150">
        <v>40484.953125</v>
      </c>
      <c r="AG1520" s="150">
        <v>220898</v>
      </c>
      <c r="AH1520" s="150">
        <v>29330.857421875</v>
      </c>
      <c r="AI1520" s="150">
        <v>8447.8603515625</v>
      </c>
      <c r="AJ1520" s="150">
        <v>67416.7734375</v>
      </c>
      <c r="AK1520" s="150">
        <v>5355</v>
      </c>
      <c r="AL1520" s="150">
        <v>772656.25</v>
      </c>
      <c r="AM1520" s="150">
        <v>644561.0625</v>
      </c>
      <c r="AN1520" s="150">
        <v>128095.1875</v>
      </c>
      <c r="AO1520" s="5" t="s">
        <v>761</v>
      </c>
    </row>
    <row r="1521" spans="1:41" ht="14.25" x14ac:dyDescent="0.45">
      <c r="A1521" s="150">
        <v>2016</v>
      </c>
      <c r="B1521" s="5" t="s">
        <v>81</v>
      </c>
      <c r="C1521" s="5" t="s">
        <v>128</v>
      </c>
      <c r="D1521" s="5" t="s">
        <v>121</v>
      </c>
      <c r="E1521" s="5" t="s">
        <v>139</v>
      </c>
      <c r="F1521" s="5" t="s">
        <v>139</v>
      </c>
      <c r="G1521" s="5" t="s">
        <v>87</v>
      </c>
      <c r="H1521" s="5" t="s">
        <v>131</v>
      </c>
      <c r="I1521" s="150">
        <v>22759.521484375</v>
      </c>
      <c r="J1521" s="150">
        <v>37590.92578125</v>
      </c>
      <c r="K1521" s="150">
        <v>2838.179931640625</v>
      </c>
      <c r="L1521" s="150">
        <v>7392.96142578125</v>
      </c>
      <c r="M1521" s="150">
        <v>27010.919921875</v>
      </c>
      <c r="N1521" s="150">
        <v>24809.947265625</v>
      </c>
      <c r="O1521" s="150">
        <v>18424.43359375</v>
      </c>
      <c r="P1521" s="150">
        <v>20444.748046875</v>
      </c>
      <c r="Q1521" s="150">
        <v>10266.671875</v>
      </c>
      <c r="R1521" s="150">
        <v>13811.2099609375</v>
      </c>
      <c r="S1521" s="150">
        <v>31889.4765625</v>
      </c>
      <c r="T1521" s="150">
        <v>15761.9140625</v>
      </c>
      <c r="U1521" s="150">
        <v>5228.1025390625</v>
      </c>
      <c r="V1521" s="150">
        <v>21700.5859375</v>
      </c>
      <c r="W1521" s="150">
        <v>8792.859375</v>
      </c>
      <c r="X1521" s="150">
        <v>32286.546875</v>
      </c>
      <c r="Y1521" s="150">
        <v>124733.5234375</v>
      </c>
      <c r="Z1521" s="150">
        <v>20901.939453125</v>
      </c>
      <c r="AA1521" s="150">
        <v>193892.390625</v>
      </c>
      <c r="AB1521" s="150">
        <v>4222.19287109375</v>
      </c>
      <c r="AC1521" s="150">
        <v>22323.41796875</v>
      </c>
      <c r="AD1521" s="150">
        <v>29826.416015625</v>
      </c>
      <c r="AE1521" s="150">
        <v>21346.056640625</v>
      </c>
      <c r="AF1521" s="150">
        <v>74797.7109375</v>
      </c>
      <c r="AG1521" s="150">
        <v>301494.21875</v>
      </c>
      <c r="AH1521" s="150">
        <v>54933.5234375</v>
      </c>
      <c r="AI1521" s="150">
        <v>10377.5439453125</v>
      </c>
      <c r="AJ1521" s="150">
        <v>72342.3359375</v>
      </c>
      <c r="AK1521" s="150">
        <v>8287.15625</v>
      </c>
      <c r="AL1521" s="150">
        <v>1240487.375</v>
      </c>
      <c r="AM1521" s="150">
        <v>995836.3125</v>
      </c>
      <c r="AN1521" s="150">
        <v>244651.171875</v>
      </c>
      <c r="AO1521" s="5" t="s">
        <v>762</v>
      </c>
    </row>
    <row r="1522" spans="1:41" ht="14.25" x14ac:dyDescent="0.45">
      <c r="A1522" s="150">
        <v>2016</v>
      </c>
      <c r="B1522" s="5" t="s">
        <v>81</v>
      </c>
      <c r="C1522" s="5" t="s">
        <v>128</v>
      </c>
      <c r="D1522" s="5" t="s">
        <v>121</v>
      </c>
      <c r="E1522" s="5" t="s">
        <v>139</v>
      </c>
      <c r="F1522" s="5" t="s">
        <v>139</v>
      </c>
      <c r="G1522" s="5" t="s">
        <v>88</v>
      </c>
      <c r="H1522" s="5" t="s">
        <v>131</v>
      </c>
      <c r="I1522" s="150">
        <v>21284.296875</v>
      </c>
      <c r="J1522" s="150">
        <v>35154.359375</v>
      </c>
      <c r="K1522" s="150">
        <v>2654.215087890625</v>
      </c>
      <c r="L1522" s="150">
        <v>6913.76513671875</v>
      </c>
      <c r="M1522" s="150">
        <v>25260.12890625</v>
      </c>
      <c r="N1522" s="150">
        <v>23201.818359375</v>
      </c>
      <c r="O1522" s="150">
        <v>17230.201171875</v>
      </c>
      <c r="P1522" s="150">
        <v>19119.5625</v>
      </c>
      <c r="Q1522" s="150">
        <v>9601.2080078125</v>
      </c>
      <c r="R1522" s="150">
        <v>12915.99609375</v>
      </c>
      <c r="S1522" s="150">
        <v>29822.466796875</v>
      </c>
      <c r="T1522" s="150">
        <v>14740.259765625</v>
      </c>
      <c r="U1522" s="150">
        <v>4889.22802734375</v>
      </c>
      <c r="V1522" s="150">
        <v>20294</v>
      </c>
      <c r="W1522" s="150">
        <v>8222.9248046875</v>
      </c>
      <c r="X1522" s="150">
        <v>30193.80078125</v>
      </c>
      <c r="Y1522" s="150">
        <v>116648.5546875</v>
      </c>
      <c r="Z1522" s="150">
        <v>19547.119140625</v>
      </c>
      <c r="AA1522" s="150">
        <v>181324.6875</v>
      </c>
      <c r="AB1522" s="150">
        <v>3948.519287109375</v>
      </c>
      <c r="AC1522" s="150">
        <v>20876.4609375</v>
      </c>
      <c r="AD1522" s="150">
        <v>27893.130859375</v>
      </c>
      <c r="AE1522" s="150">
        <v>19962.44921875</v>
      </c>
      <c r="AF1522" s="150">
        <v>69949.4765625</v>
      </c>
      <c r="AG1522" s="150">
        <v>281952</v>
      </c>
      <c r="AH1522" s="150">
        <v>51372.84765625</v>
      </c>
      <c r="AI1522" s="150">
        <v>9704.8935546875</v>
      </c>
      <c r="AJ1522" s="150">
        <v>67653.2578125</v>
      </c>
      <c r="AK1522" s="150">
        <v>7750</v>
      </c>
      <c r="AL1522" s="150">
        <v>1160081.625</v>
      </c>
      <c r="AM1522" s="150">
        <v>931288.25</v>
      </c>
      <c r="AN1522" s="150">
        <v>228793.375</v>
      </c>
      <c r="AO1522" s="5" t="s">
        <v>763</v>
      </c>
    </row>
    <row r="1523" spans="1:41" ht="14.25" x14ac:dyDescent="0.45">
      <c r="A1523" s="150">
        <v>2016</v>
      </c>
      <c r="B1523" s="5" t="s">
        <v>81</v>
      </c>
      <c r="C1523" s="5" t="s">
        <v>128</v>
      </c>
      <c r="D1523" s="5" t="s">
        <v>121</v>
      </c>
      <c r="E1523" s="5" t="s">
        <v>142</v>
      </c>
      <c r="F1523" s="5" t="s">
        <v>142</v>
      </c>
      <c r="G1523" s="5" t="s">
        <v>87</v>
      </c>
      <c r="H1523" s="5" t="s">
        <v>131</v>
      </c>
      <c r="I1523" s="150">
        <v>9809.841796875</v>
      </c>
      <c r="J1523" s="150">
        <v>19266.857421875</v>
      </c>
      <c r="K1523" s="150">
        <v>1161.4073486328125</v>
      </c>
      <c r="L1523" s="150">
        <v>3857.2353515625</v>
      </c>
      <c r="M1523" s="150">
        <v>17457.123046875</v>
      </c>
      <c r="N1523" s="150">
        <v>14961.828125</v>
      </c>
      <c r="O1523" s="150">
        <v>10023.2138671875</v>
      </c>
      <c r="P1523" s="150">
        <v>13266.0810546875</v>
      </c>
      <c r="Q1523" s="150">
        <v>5752.00830078125</v>
      </c>
      <c r="R1523" s="150">
        <v>7730.7080078125</v>
      </c>
      <c r="S1523" s="150">
        <v>19440.923828125</v>
      </c>
      <c r="T1523" s="150">
        <v>5559.39501953125</v>
      </c>
      <c r="U1523" s="150">
        <v>2980.358642578125</v>
      </c>
      <c r="V1523" s="150">
        <v>14459.3857421875</v>
      </c>
      <c r="W1523" s="150">
        <v>4368.18359375</v>
      </c>
      <c r="X1523" s="150">
        <v>18772.73046875</v>
      </c>
      <c r="Y1523" s="150">
        <v>67213.546875</v>
      </c>
      <c r="Z1523" s="150">
        <v>11132.580078125</v>
      </c>
      <c r="AA1523" s="150">
        <v>108064.71875</v>
      </c>
      <c r="AB1523" s="150">
        <v>2661.371826171875</v>
      </c>
      <c r="AC1523" s="150">
        <v>9955.23046875</v>
      </c>
      <c r="AD1523" s="150">
        <v>15918.6826171875</v>
      </c>
      <c r="AE1523" s="150">
        <v>10345.009765625</v>
      </c>
      <c r="AF1523" s="150">
        <v>39388.2109375</v>
      </c>
      <c r="AG1523" s="150">
        <v>156293.28125</v>
      </c>
      <c r="AH1523" s="150">
        <v>26534.216796875</v>
      </c>
      <c r="AI1523" s="150">
        <v>5669.03369140625</v>
      </c>
      <c r="AJ1523" s="150">
        <v>37073.37890625</v>
      </c>
      <c r="AK1523" s="150">
        <v>4373.08544921875</v>
      </c>
      <c r="AL1523" s="150">
        <v>663489.5625</v>
      </c>
      <c r="AM1523" s="150">
        <v>531550.25</v>
      </c>
      <c r="AN1523" s="150">
        <v>131939.375</v>
      </c>
      <c r="AO1523" s="5" t="s">
        <v>764</v>
      </c>
    </row>
    <row r="1524" spans="1:41" ht="14.25" x14ac:dyDescent="0.45">
      <c r="A1524" s="150">
        <v>2016</v>
      </c>
      <c r="B1524" s="5" t="s">
        <v>81</v>
      </c>
      <c r="C1524" s="5" t="s">
        <v>128</v>
      </c>
      <c r="D1524" s="5" t="s">
        <v>121</v>
      </c>
      <c r="E1524" s="5" t="s">
        <v>142</v>
      </c>
      <c r="F1524" s="5" t="s">
        <v>142</v>
      </c>
      <c r="G1524" s="5" t="s">
        <v>88</v>
      </c>
      <c r="H1524" s="5" t="s">
        <v>131</v>
      </c>
      <c r="I1524" s="150">
        <v>9173.98828125</v>
      </c>
      <c r="J1524" s="150">
        <v>18018.01953125</v>
      </c>
      <c r="K1524" s="150">
        <v>1086.1273193359375</v>
      </c>
      <c r="L1524" s="150">
        <v>3607.217529296875</v>
      </c>
      <c r="M1524" s="150">
        <v>16325.5888671875</v>
      </c>
      <c r="N1524" s="150">
        <v>13992.0341796875</v>
      </c>
      <c r="O1524" s="150">
        <v>9373.5302734375</v>
      </c>
      <c r="P1524" s="150">
        <v>12406.201171875</v>
      </c>
      <c r="Q1524" s="150">
        <v>5379.17529296875</v>
      </c>
      <c r="R1524" s="150">
        <v>7229.61962890625</v>
      </c>
      <c r="S1524" s="150">
        <v>18180.8046875</v>
      </c>
      <c r="T1524" s="150">
        <v>5199.046875</v>
      </c>
      <c r="U1524" s="150">
        <v>2787.177978515625</v>
      </c>
      <c r="V1524" s="150">
        <v>13522.158203125</v>
      </c>
      <c r="W1524" s="150">
        <v>4085.047119140625</v>
      </c>
      <c r="X1524" s="150">
        <v>17555.921875</v>
      </c>
      <c r="Y1524" s="150">
        <v>62856.90625</v>
      </c>
      <c r="Z1524" s="150">
        <v>10410.9892578125</v>
      </c>
      <c r="AA1524" s="150">
        <v>101060.1875</v>
      </c>
      <c r="AB1524" s="150">
        <v>2488.8671875</v>
      </c>
      <c r="AC1524" s="150">
        <v>9309.953125</v>
      </c>
      <c r="AD1524" s="150">
        <v>14886.8671875</v>
      </c>
      <c r="AE1524" s="150">
        <v>9674.4677734375</v>
      </c>
      <c r="AF1524" s="150">
        <v>36835.1484375</v>
      </c>
      <c r="AG1524" s="150">
        <v>146162.671875</v>
      </c>
      <c r="AH1524" s="150">
        <v>24814.32421875</v>
      </c>
      <c r="AI1524" s="150">
        <v>5301.57861328125</v>
      </c>
      <c r="AJ1524" s="150">
        <v>34670.359375</v>
      </c>
      <c r="AK1524" s="150">
        <v>4089.631103515625</v>
      </c>
      <c r="AL1524" s="150">
        <v>620483.625</v>
      </c>
      <c r="AM1524" s="150">
        <v>497096.3125</v>
      </c>
      <c r="AN1524" s="150">
        <v>123387.3359375</v>
      </c>
      <c r="AO1524" s="5" t="s">
        <v>765</v>
      </c>
    </row>
    <row r="1525" spans="1:41" ht="14.25" x14ac:dyDescent="0.45">
      <c r="A1525" s="150">
        <v>2016</v>
      </c>
      <c r="B1525" s="5" t="s">
        <v>81</v>
      </c>
      <c r="C1525" s="5" t="s">
        <v>128</v>
      </c>
      <c r="D1525" s="5" t="s">
        <v>121</v>
      </c>
      <c r="E1525" s="5" t="s">
        <v>145</v>
      </c>
      <c r="F1525" s="5" t="s">
        <v>145</v>
      </c>
      <c r="G1525" s="5" t="s">
        <v>87</v>
      </c>
      <c r="H1525" s="5" t="s">
        <v>131</v>
      </c>
      <c r="I1525" s="150">
        <v>13185.98828125</v>
      </c>
      <c r="J1525" s="150">
        <v>26493.40234375</v>
      </c>
      <c r="K1525" s="150">
        <v>1566.56396484375</v>
      </c>
      <c r="L1525" s="150">
        <v>4804.81298828125</v>
      </c>
      <c r="M1525" s="150">
        <v>20289.279296875</v>
      </c>
      <c r="N1525" s="150">
        <v>18081.8984375</v>
      </c>
      <c r="O1525" s="150">
        <v>13236.0615234375</v>
      </c>
      <c r="P1525" s="150">
        <v>15338.2021484375</v>
      </c>
      <c r="Q1525" s="150">
        <v>7749.56884765625</v>
      </c>
      <c r="R1525" s="150">
        <v>8610.7822265625</v>
      </c>
      <c r="S1525" s="150">
        <v>21054.69140625</v>
      </c>
      <c r="T1525" s="150">
        <v>6973.3486328125</v>
      </c>
      <c r="U1525" s="150">
        <v>3998.423583984375</v>
      </c>
      <c r="V1525" s="150">
        <v>15296.220703125</v>
      </c>
      <c r="W1525" s="150">
        <v>5558.03857421875</v>
      </c>
      <c r="X1525" s="150">
        <v>23712.5546875</v>
      </c>
      <c r="Y1525" s="150">
        <v>90813.1328125</v>
      </c>
      <c r="Z1525" s="150">
        <v>14131.609375</v>
      </c>
      <c r="AA1525" s="150">
        <v>139227.625</v>
      </c>
      <c r="AB1525" s="150">
        <v>3014.7919921875</v>
      </c>
      <c r="AC1525" s="150">
        <v>13682.93359375</v>
      </c>
      <c r="AD1525" s="150">
        <v>18776.478515625</v>
      </c>
      <c r="AE1525" s="150">
        <v>13693.4091796875</v>
      </c>
      <c r="AF1525" s="150">
        <v>51623.15234375</v>
      </c>
      <c r="AG1525" s="150">
        <v>212293.984375</v>
      </c>
      <c r="AH1525" s="150">
        <v>36174.765625</v>
      </c>
      <c r="AI1525" s="150">
        <v>7281.1162109375</v>
      </c>
      <c r="AJ1525" s="150">
        <v>49469.1171875</v>
      </c>
      <c r="AK1525" s="150">
        <v>4373.08544921875</v>
      </c>
      <c r="AL1525" s="150">
        <v>860505</v>
      </c>
      <c r="AM1525" s="150">
        <v>698494.3125</v>
      </c>
      <c r="AN1525" s="150">
        <v>162010.75</v>
      </c>
      <c r="AO1525" s="5" t="s">
        <v>766</v>
      </c>
    </row>
    <row r="1526" spans="1:41" ht="14.25" x14ac:dyDescent="0.45">
      <c r="A1526" s="150">
        <v>2016</v>
      </c>
      <c r="B1526" s="5" t="s">
        <v>81</v>
      </c>
      <c r="C1526" s="5" t="s">
        <v>128</v>
      </c>
      <c r="D1526" s="5" t="s">
        <v>121</v>
      </c>
      <c r="E1526" s="5" t="s">
        <v>145</v>
      </c>
      <c r="F1526" s="5" t="s">
        <v>145</v>
      </c>
      <c r="G1526" s="5" t="s">
        <v>88</v>
      </c>
      <c r="H1526" s="5" t="s">
        <v>131</v>
      </c>
      <c r="I1526" s="150">
        <v>12331.2998046875</v>
      </c>
      <c r="J1526" s="150">
        <v>24776.15625</v>
      </c>
      <c r="K1526" s="150">
        <v>1465.0225830078125</v>
      </c>
      <c r="L1526" s="150">
        <v>4493.375</v>
      </c>
      <c r="M1526" s="150">
        <v>18974.169921875</v>
      </c>
      <c r="N1526" s="150">
        <v>16909.8671875</v>
      </c>
      <c r="O1526" s="150">
        <v>12378.1279296875</v>
      </c>
      <c r="P1526" s="150">
        <v>14344.01171875</v>
      </c>
      <c r="Q1526" s="150">
        <v>7247.2578125</v>
      </c>
      <c r="R1526" s="150">
        <v>8052.6494140625</v>
      </c>
      <c r="S1526" s="150">
        <v>19689.970703125</v>
      </c>
      <c r="T1526" s="150">
        <v>6521.3505859375</v>
      </c>
      <c r="U1526" s="150">
        <v>3739.254150390625</v>
      </c>
      <c r="V1526" s="150">
        <v>14304.751953125</v>
      </c>
      <c r="W1526" s="150">
        <v>5197.7783203125</v>
      </c>
      <c r="X1526" s="150">
        <v>22175.556640625</v>
      </c>
      <c r="Y1526" s="150">
        <v>84926.8125</v>
      </c>
      <c r="Z1526" s="150">
        <v>13215.6279296875</v>
      </c>
      <c r="AA1526" s="150">
        <v>130203.1875</v>
      </c>
      <c r="AB1526" s="150">
        <v>2819.37939453125</v>
      </c>
      <c r="AC1526" s="150">
        <v>12796.0341796875</v>
      </c>
      <c r="AD1526" s="150">
        <v>17559.42578125</v>
      </c>
      <c r="AE1526" s="150">
        <v>12805.8310546875</v>
      </c>
      <c r="AF1526" s="150">
        <v>48277.046875</v>
      </c>
      <c r="AG1526" s="150">
        <v>198533.53125</v>
      </c>
      <c r="AH1526" s="150">
        <v>33829.9921875</v>
      </c>
      <c r="AI1526" s="150">
        <v>6809.16943359375</v>
      </c>
      <c r="AJ1526" s="150">
        <v>46262.6328125</v>
      </c>
      <c r="AK1526" s="150">
        <v>4089.631103515625</v>
      </c>
      <c r="AL1526" s="150">
        <v>804728.9375</v>
      </c>
      <c r="AM1526" s="150">
        <v>653219.375</v>
      </c>
      <c r="AN1526" s="150">
        <v>151509.578125</v>
      </c>
      <c r="AO1526" s="5" t="s">
        <v>767</v>
      </c>
    </row>
    <row r="1527" spans="1:41" ht="14.25" x14ac:dyDescent="0.45">
      <c r="A1527" s="150">
        <v>2016</v>
      </c>
      <c r="B1527" s="5" t="s">
        <v>81</v>
      </c>
      <c r="C1527" s="5" t="s">
        <v>128</v>
      </c>
      <c r="D1527" s="5" t="s">
        <v>121</v>
      </c>
      <c r="E1527" s="5" t="s">
        <v>150</v>
      </c>
      <c r="F1527" s="5" t="s">
        <v>151</v>
      </c>
      <c r="G1527" s="5" t="s">
        <v>87</v>
      </c>
      <c r="H1527" s="5" t="s">
        <v>131</v>
      </c>
      <c r="I1527" s="150">
        <v>3376.14599609375</v>
      </c>
      <c r="J1527" s="150">
        <v>7226.546875</v>
      </c>
      <c r="K1527" s="150">
        <v>405.1566162109375</v>
      </c>
      <c r="L1527" s="150">
        <v>947.5775146484375</v>
      </c>
      <c r="M1527" s="150">
        <v>2832.156494140625</v>
      </c>
      <c r="N1527" s="150">
        <v>3120.06982421875</v>
      </c>
      <c r="O1527" s="150">
        <v>3212.84814453125</v>
      </c>
      <c r="P1527" s="150">
        <v>2072.120849609375</v>
      </c>
      <c r="Q1527" s="150">
        <v>1997.5601806640625</v>
      </c>
      <c r="R1527" s="150">
        <v>880.0745849609375</v>
      </c>
      <c r="S1527" s="150">
        <v>1613.76806640625</v>
      </c>
      <c r="T1527" s="150">
        <v>1413.9532470703125</v>
      </c>
      <c r="U1527" s="150">
        <v>1018.06494140625</v>
      </c>
      <c r="V1527" s="150">
        <v>836.83544921875</v>
      </c>
      <c r="W1527" s="150">
        <v>1189.8551025390625</v>
      </c>
      <c r="X1527" s="150">
        <v>4939.82373046875</v>
      </c>
      <c r="Y1527" s="150">
        <v>23599.580078125</v>
      </c>
      <c r="Z1527" s="150">
        <v>2999.029052734375</v>
      </c>
      <c r="AA1527" s="150">
        <v>31162.919921875</v>
      </c>
      <c r="AB1527" s="150">
        <v>353.42022705078125</v>
      </c>
      <c r="AC1527" s="150">
        <v>3725.459228515625</v>
      </c>
      <c r="AD1527" s="150">
        <v>2857.794921875</v>
      </c>
      <c r="AE1527" s="150">
        <v>3348.39990234375</v>
      </c>
      <c r="AF1527" s="150">
        <v>12234.9384765625</v>
      </c>
      <c r="AG1527" s="150">
        <v>55497.2578125</v>
      </c>
      <c r="AH1527" s="150">
        <v>9640.546875</v>
      </c>
      <c r="AI1527" s="150">
        <v>1612.0828857421875</v>
      </c>
      <c r="AJ1527" s="150">
        <v>11753.0380859375</v>
      </c>
      <c r="AK1527" s="150">
        <v>0</v>
      </c>
      <c r="AL1527" s="150">
        <v>195867</v>
      </c>
      <c r="AM1527" s="150">
        <v>165795.609375</v>
      </c>
      <c r="AN1527" s="150">
        <v>30071.40625</v>
      </c>
      <c r="AO1527" s="5" t="s">
        <v>770</v>
      </c>
    </row>
    <row r="1528" spans="1:41" ht="14.25" x14ac:dyDescent="0.45">
      <c r="A1528" s="150">
        <v>2016</v>
      </c>
      <c r="B1528" s="5" t="s">
        <v>81</v>
      </c>
      <c r="C1528" s="5" t="s">
        <v>128</v>
      </c>
      <c r="D1528" s="5" t="s">
        <v>121</v>
      </c>
      <c r="E1528" s="5" t="s">
        <v>150</v>
      </c>
      <c r="F1528" s="5" t="s">
        <v>151</v>
      </c>
      <c r="G1528" s="5" t="s">
        <v>88</v>
      </c>
      <c r="H1528" s="5" t="s">
        <v>131</v>
      </c>
      <c r="I1528" s="150">
        <v>3157.311279296875</v>
      </c>
      <c r="J1528" s="150">
        <v>6758.13720703125</v>
      </c>
      <c r="K1528" s="150">
        <v>378.89520263671875</v>
      </c>
      <c r="L1528" s="150">
        <v>886.15753173828125</v>
      </c>
      <c r="M1528" s="150">
        <v>2648.58203125</v>
      </c>
      <c r="N1528" s="150">
        <v>2917.83349609375</v>
      </c>
      <c r="O1528" s="150">
        <v>3004.59814453125</v>
      </c>
      <c r="P1528" s="150">
        <v>1937.8104248046875</v>
      </c>
      <c r="Q1528" s="150">
        <v>1868.08251953125</v>
      </c>
      <c r="R1528" s="150">
        <v>823.02996826171875</v>
      </c>
      <c r="S1528" s="150">
        <v>1509.1669921875</v>
      </c>
      <c r="T1528" s="150">
        <v>1322.3037109375</v>
      </c>
      <c r="U1528" s="150">
        <v>952.07611083984375</v>
      </c>
      <c r="V1528" s="150">
        <v>782.593505859375</v>
      </c>
      <c r="W1528" s="150">
        <v>1112.731201171875</v>
      </c>
      <c r="X1528" s="150">
        <v>4619.634765625</v>
      </c>
      <c r="Y1528" s="150">
        <v>22069.904296875</v>
      </c>
      <c r="Z1528" s="150">
        <v>2804.63818359375</v>
      </c>
      <c r="AA1528" s="150">
        <v>29143.00390625</v>
      </c>
      <c r="AB1528" s="150">
        <v>330.51226806640625</v>
      </c>
      <c r="AC1528" s="150">
        <v>3483.982666015625</v>
      </c>
      <c r="AD1528" s="150">
        <v>2672.55859375</v>
      </c>
      <c r="AE1528" s="150">
        <v>3131.363525390625</v>
      </c>
      <c r="AF1528" s="150">
        <v>11441.8955078125</v>
      </c>
      <c r="AG1528" s="150">
        <v>51900.04296875</v>
      </c>
      <c r="AH1528" s="150">
        <v>9015.6669921875</v>
      </c>
      <c r="AI1528" s="150">
        <v>1507.591064453125</v>
      </c>
      <c r="AJ1528" s="150">
        <v>10991.23046875</v>
      </c>
      <c r="AK1528" s="150">
        <v>0</v>
      </c>
      <c r="AL1528" s="150">
        <v>183171.359375</v>
      </c>
      <c r="AM1528" s="150">
        <v>155049.109375</v>
      </c>
      <c r="AN1528" s="150">
        <v>28122.244140625</v>
      </c>
      <c r="AO1528" s="5" t="s">
        <v>771</v>
      </c>
    </row>
    <row r="1529" spans="1:41" ht="14.25" x14ac:dyDescent="0.45">
      <c r="A1529" s="150">
        <v>2016</v>
      </c>
      <c r="B1529" s="5" t="s">
        <v>81</v>
      </c>
      <c r="C1529" s="5" t="s">
        <v>128</v>
      </c>
      <c r="D1529" s="5" t="s">
        <v>121</v>
      </c>
      <c r="E1529" s="5" t="s">
        <v>154</v>
      </c>
      <c r="F1529" s="5" t="s">
        <v>155</v>
      </c>
      <c r="G1529" s="5" t="s">
        <v>87</v>
      </c>
      <c r="H1529" s="5" t="s">
        <v>131</v>
      </c>
      <c r="I1529" s="150">
        <v>0</v>
      </c>
      <c r="J1529" s="150">
        <v>0</v>
      </c>
      <c r="K1529" s="150">
        <v>0</v>
      </c>
      <c r="L1529" s="150">
        <v>0</v>
      </c>
      <c r="M1529" s="150">
        <v>0</v>
      </c>
      <c r="N1529" s="150">
        <v>0</v>
      </c>
      <c r="O1529" s="150">
        <v>0</v>
      </c>
      <c r="P1529" s="150">
        <v>0</v>
      </c>
      <c r="Q1529" s="150">
        <v>0</v>
      </c>
      <c r="R1529" s="150">
        <v>0</v>
      </c>
      <c r="S1529" s="150">
        <v>0</v>
      </c>
      <c r="T1529" s="150">
        <v>0</v>
      </c>
      <c r="U1529" s="150">
        <v>0</v>
      </c>
      <c r="V1529" s="150">
        <v>0</v>
      </c>
      <c r="W1529" s="150">
        <v>0</v>
      </c>
      <c r="X1529" s="150">
        <v>0</v>
      </c>
      <c r="Y1529" s="150">
        <v>0</v>
      </c>
      <c r="Z1529" s="150">
        <v>0</v>
      </c>
      <c r="AA1529" s="150">
        <v>0</v>
      </c>
      <c r="AB1529" s="150">
        <v>0</v>
      </c>
      <c r="AC1529" s="150">
        <v>2.243887186050415</v>
      </c>
      <c r="AD1529" s="150">
        <v>0</v>
      </c>
      <c r="AE1529" s="150">
        <v>0</v>
      </c>
      <c r="AF1529" s="150">
        <v>0</v>
      </c>
      <c r="AG1529" s="150">
        <v>503.45681762695313</v>
      </c>
      <c r="AH1529" s="150">
        <v>0</v>
      </c>
      <c r="AI1529" s="150">
        <v>0</v>
      </c>
      <c r="AJ1529" s="150">
        <v>642.701171875</v>
      </c>
      <c r="AK1529" s="150">
        <v>0</v>
      </c>
      <c r="AL1529" s="150">
        <v>1148.40185546875</v>
      </c>
      <c r="AM1529" s="150">
        <v>1148.40185546875</v>
      </c>
      <c r="AN1529" s="150">
        <v>0</v>
      </c>
      <c r="AO1529" s="5" t="s">
        <v>772</v>
      </c>
    </row>
    <row r="1530" spans="1:41" ht="14.25" x14ac:dyDescent="0.45">
      <c r="A1530" s="150">
        <v>2016</v>
      </c>
      <c r="B1530" s="5" t="s">
        <v>81</v>
      </c>
      <c r="C1530" s="5" t="s">
        <v>128</v>
      </c>
      <c r="D1530" s="5" t="s">
        <v>121</v>
      </c>
      <c r="E1530" s="5" t="s">
        <v>154</v>
      </c>
      <c r="F1530" s="5" t="s">
        <v>155</v>
      </c>
      <c r="G1530" s="5" t="s">
        <v>88</v>
      </c>
      <c r="H1530" s="5" t="s">
        <v>131</v>
      </c>
      <c r="I1530" s="150">
        <v>0</v>
      </c>
      <c r="J1530" s="150">
        <v>0</v>
      </c>
      <c r="K1530" s="150">
        <v>0</v>
      </c>
      <c r="L1530" s="150">
        <v>0</v>
      </c>
      <c r="M1530" s="150">
        <v>0</v>
      </c>
      <c r="N1530" s="150">
        <v>0</v>
      </c>
      <c r="O1530" s="150">
        <v>0</v>
      </c>
      <c r="P1530" s="150">
        <v>0</v>
      </c>
      <c r="Q1530" s="150">
        <v>0</v>
      </c>
      <c r="R1530" s="150">
        <v>0</v>
      </c>
      <c r="S1530" s="150">
        <v>0</v>
      </c>
      <c r="T1530" s="150">
        <v>0</v>
      </c>
      <c r="U1530" s="150">
        <v>0</v>
      </c>
      <c r="V1530" s="150">
        <v>0</v>
      </c>
      <c r="W1530" s="150">
        <v>0</v>
      </c>
      <c r="X1530" s="150">
        <v>0</v>
      </c>
      <c r="Y1530" s="150">
        <v>0</v>
      </c>
      <c r="Z1530" s="150">
        <v>0</v>
      </c>
      <c r="AA1530" s="150">
        <v>0</v>
      </c>
      <c r="AB1530" s="150">
        <v>0</v>
      </c>
      <c r="AC1530" s="150">
        <v>2.0984430313110352</v>
      </c>
      <c r="AD1530" s="150">
        <v>0</v>
      </c>
      <c r="AE1530" s="150">
        <v>0</v>
      </c>
      <c r="AF1530" s="150">
        <v>0</v>
      </c>
      <c r="AG1530" s="150">
        <v>470.82379150390625</v>
      </c>
      <c r="AH1530" s="150">
        <v>0</v>
      </c>
      <c r="AI1530" s="150">
        <v>0</v>
      </c>
      <c r="AJ1530" s="150">
        <v>601.0426025390625</v>
      </c>
      <c r="AK1530" s="150">
        <v>0</v>
      </c>
      <c r="AL1530" s="150">
        <v>1073.96484375</v>
      </c>
      <c r="AM1530" s="150">
        <v>1073.96484375</v>
      </c>
      <c r="AN1530" s="150">
        <v>0</v>
      </c>
      <c r="AO1530" s="5" t="s">
        <v>773</v>
      </c>
    </row>
    <row r="1531" spans="1:41" ht="14.25" x14ac:dyDescent="0.45">
      <c r="A1531" s="150">
        <v>2016</v>
      </c>
      <c r="B1531" s="5" t="s">
        <v>81</v>
      </c>
      <c r="C1531" s="5" t="s">
        <v>128</v>
      </c>
      <c r="D1531" s="5" t="s">
        <v>121</v>
      </c>
      <c r="E1531" s="5" t="s">
        <v>158</v>
      </c>
      <c r="F1531" s="5" t="s">
        <v>159</v>
      </c>
      <c r="G1531" s="5" t="s">
        <v>87</v>
      </c>
      <c r="H1531" s="5" t="s">
        <v>131</v>
      </c>
      <c r="I1531" s="150">
        <v>-87.587028503417969</v>
      </c>
      <c r="J1531" s="150">
        <v>0</v>
      </c>
      <c r="K1531" s="150">
        <v>-245.94140625</v>
      </c>
      <c r="L1531" s="150">
        <v>10.69310474395752</v>
      </c>
      <c r="M1531" s="150">
        <v>-224.45413208007813</v>
      </c>
      <c r="N1531" s="150">
        <v>-677.94281005859375</v>
      </c>
      <c r="O1531" s="150">
        <v>-94.739509582519531</v>
      </c>
      <c r="P1531" s="150">
        <v>-991.2615966796875</v>
      </c>
      <c r="Q1531" s="150">
        <v>-31.010004043579102</v>
      </c>
      <c r="R1531" s="150">
        <v>42.119518280029297</v>
      </c>
      <c r="S1531" s="150">
        <v>7.485173225402832</v>
      </c>
      <c r="T1531" s="150">
        <v>186.06002807617188</v>
      </c>
      <c r="U1531" s="150"/>
      <c r="V1531" s="150">
        <v>-236.31761169433594</v>
      </c>
      <c r="W1531" s="150">
        <v>-215.64035034179688</v>
      </c>
      <c r="X1531" s="150"/>
      <c r="Y1531" s="150">
        <v>-2902.586669921875</v>
      </c>
      <c r="Z1531" s="150">
        <v>-65.933685302734375</v>
      </c>
      <c r="AA1531" s="150">
        <v>-11728.2451171875</v>
      </c>
      <c r="AB1531" s="150">
        <v>0</v>
      </c>
      <c r="AC1531" s="150">
        <v>9.6237945556640625</v>
      </c>
      <c r="AD1531" s="150">
        <v>-395.96563720703125</v>
      </c>
      <c r="AE1531" s="150">
        <v>6.4030308723449707</v>
      </c>
      <c r="AF1531" s="150">
        <v>-1678.8173828125</v>
      </c>
      <c r="AG1531" s="150">
        <v>-7972.77880859375</v>
      </c>
      <c r="AH1531" s="150">
        <v>-233.17501831054688</v>
      </c>
      <c r="AI1531" s="150">
        <v>-177.52345275878906</v>
      </c>
      <c r="AJ1531" s="150">
        <v>0</v>
      </c>
      <c r="AK1531" s="150">
        <v>-457.66488647460938</v>
      </c>
      <c r="AL1531" s="150">
        <v>-28155.201171875</v>
      </c>
      <c r="AM1531" s="150">
        <v>-26303.642578125</v>
      </c>
      <c r="AN1531" s="150">
        <v>-1851.5592041015625</v>
      </c>
      <c r="AO1531" s="5" t="s">
        <v>774</v>
      </c>
    </row>
    <row r="1532" spans="1:41" ht="14.25" x14ac:dyDescent="0.45">
      <c r="A1532" s="150">
        <v>2016</v>
      </c>
      <c r="B1532" s="5" t="s">
        <v>81</v>
      </c>
      <c r="C1532" s="5" t="s">
        <v>128</v>
      </c>
      <c r="D1532" s="5" t="s">
        <v>121</v>
      </c>
      <c r="E1532" s="5" t="s">
        <v>158</v>
      </c>
      <c r="F1532" s="5" t="s">
        <v>159</v>
      </c>
      <c r="G1532" s="5" t="s">
        <v>88</v>
      </c>
      <c r="H1532" s="5" t="s">
        <v>131</v>
      </c>
      <c r="I1532" s="150">
        <v>-81.909820556640625</v>
      </c>
      <c r="J1532" s="150">
        <v>0</v>
      </c>
      <c r="K1532" s="150">
        <v>-230</v>
      </c>
      <c r="L1532" s="150">
        <v>10</v>
      </c>
      <c r="M1532" s="150">
        <v>-209.90548706054688</v>
      </c>
      <c r="N1532" s="150">
        <v>-634</v>
      </c>
      <c r="O1532" s="150">
        <v>-88.59869384765625</v>
      </c>
      <c r="P1532" s="150">
        <v>-927.01007080078125</v>
      </c>
      <c r="Q1532" s="150">
        <v>-29</v>
      </c>
      <c r="R1532" s="150">
        <v>39.389419555664063</v>
      </c>
      <c r="S1532" s="150">
        <v>7</v>
      </c>
      <c r="T1532" s="150">
        <v>174</v>
      </c>
      <c r="U1532" s="150"/>
      <c r="V1532" s="150">
        <v>-221</v>
      </c>
      <c r="W1532" s="150">
        <v>-201.66299438476563</v>
      </c>
      <c r="X1532" s="150"/>
      <c r="Y1532" s="150">
        <v>-2714.447021484375</v>
      </c>
      <c r="Z1532" s="150">
        <v>-61.659999847412109</v>
      </c>
      <c r="AA1532" s="150">
        <v>-10968.044921875</v>
      </c>
      <c r="AB1532" s="150">
        <v>0</v>
      </c>
      <c r="AC1532" s="150">
        <v>9</v>
      </c>
      <c r="AD1532" s="150">
        <v>-370.29998779296875</v>
      </c>
      <c r="AE1532" s="150">
        <v>5.9879999160766602</v>
      </c>
      <c r="AF1532" s="150">
        <v>-1570</v>
      </c>
      <c r="AG1532" s="150">
        <v>-7456</v>
      </c>
      <c r="AH1532" s="150">
        <v>-218.06109619140625</v>
      </c>
      <c r="AI1532" s="150">
        <v>-166.01675415039063</v>
      </c>
      <c r="AJ1532" s="150">
        <v>0</v>
      </c>
      <c r="AK1532" s="150">
        <v>-428</v>
      </c>
      <c r="AL1532" s="150">
        <v>-26330.240234375</v>
      </c>
      <c r="AM1532" s="150">
        <v>-24598.6953125</v>
      </c>
      <c r="AN1532" s="150">
        <v>-1731.544921875</v>
      </c>
      <c r="AO1532" s="5" t="s">
        <v>775</v>
      </c>
    </row>
    <row r="1533" spans="1:41" ht="14.25" x14ac:dyDescent="0.45">
      <c r="A1533" s="150">
        <v>2016</v>
      </c>
      <c r="B1533" s="5" t="s">
        <v>81</v>
      </c>
      <c r="C1533" s="5" t="s">
        <v>128</v>
      </c>
      <c r="D1533" s="5" t="s">
        <v>121</v>
      </c>
      <c r="E1533" s="5" t="s">
        <v>158</v>
      </c>
      <c r="F1533" s="5" t="s">
        <v>13</v>
      </c>
      <c r="G1533" s="5" t="s">
        <v>87</v>
      </c>
      <c r="H1533" s="5" t="s">
        <v>131</v>
      </c>
      <c r="I1533" s="150">
        <v>55716.46875</v>
      </c>
      <c r="J1533" s="150">
        <v>97593.140625</v>
      </c>
      <c r="K1533" s="150">
        <v>8027.54345703125</v>
      </c>
      <c r="L1533" s="150">
        <v>13781.021484375</v>
      </c>
      <c r="M1533" s="150">
        <v>51888.2890625</v>
      </c>
      <c r="N1533" s="150">
        <v>43697.17578125</v>
      </c>
      <c r="O1533" s="150">
        <v>35203.94921875</v>
      </c>
      <c r="P1533" s="150">
        <v>42637.59375</v>
      </c>
      <c r="Q1533" s="150">
        <v>21450.306640625</v>
      </c>
      <c r="R1533" s="150">
        <v>32800.75390625</v>
      </c>
      <c r="S1533" s="150">
        <v>60541.15234375</v>
      </c>
      <c r="T1533" s="150">
        <v>37293.546875</v>
      </c>
      <c r="U1533" s="150">
        <v>10842.1552734375</v>
      </c>
      <c r="V1533" s="150">
        <v>46118.29296875</v>
      </c>
      <c r="W1533" s="150">
        <v>18884.79296875</v>
      </c>
      <c r="X1533" s="150">
        <v>70162.5859375</v>
      </c>
      <c r="Y1533" s="150">
        <v>264474.625</v>
      </c>
      <c r="Z1533" s="150">
        <v>37162.17578125</v>
      </c>
      <c r="AA1533" s="150">
        <v>399862.3125</v>
      </c>
      <c r="AB1533" s="150">
        <v>9751.4306640625</v>
      </c>
      <c r="AC1533" s="150">
        <v>42318.453125</v>
      </c>
      <c r="AD1533" s="150">
        <v>62997.7109375</v>
      </c>
      <c r="AE1533" s="150">
        <v>44660.26953125</v>
      </c>
      <c r="AF1533" s="150">
        <v>156269.5</v>
      </c>
      <c r="AG1533" s="150">
        <v>660753.6875</v>
      </c>
      <c r="AH1533" s="150">
        <v>106373.9375</v>
      </c>
      <c r="AI1533" s="150">
        <v>25616.40234375</v>
      </c>
      <c r="AJ1533" s="150">
        <v>175352.625</v>
      </c>
      <c r="AK1533" s="150">
        <v>22254.490234375</v>
      </c>
      <c r="AL1533" s="150">
        <v>2654486.5</v>
      </c>
      <c r="AM1533" s="150">
        <v>2145490.5</v>
      </c>
      <c r="AN1533" s="150">
        <v>508995.875</v>
      </c>
      <c r="AO1533" s="5" t="s">
        <v>776</v>
      </c>
    </row>
    <row r="1534" spans="1:41" ht="14.25" x14ac:dyDescent="0.45">
      <c r="A1534" s="150">
        <v>2016</v>
      </c>
      <c r="B1534" s="5" t="s">
        <v>81</v>
      </c>
      <c r="C1534" s="5" t="s">
        <v>128</v>
      </c>
      <c r="D1534" s="5" t="s">
        <v>121</v>
      </c>
      <c r="E1534" s="5" t="s">
        <v>158</v>
      </c>
      <c r="F1534" s="5" t="s">
        <v>13</v>
      </c>
      <c r="G1534" s="5" t="s">
        <v>88</v>
      </c>
      <c r="H1534" s="5" t="s">
        <v>131</v>
      </c>
      <c r="I1534" s="150">
        <v>52105.04296875</v>
      </c>
      <c r="J1534" s="150">
        <v>91267.359375</v>
      </c>
      <c r="K1534" s="150">
        <v>7507.21484375</v>
      </c>
      <c r="L1534" s="150">
        <v>12887.7646484375</v>
      </c>
      <c r="M1534" s="150">
        <v>48525</v>
      </c>
      <c r="N1534" s="150">
        <v>40864.81640625</v>
      </c>
      <c r="O1534" s="150">
        <v>32922.1015625</v>
      </c>
      <c r="P1534" s="150">
        <v>39873.9140625</v>
      </c>
      <c r="Q1534" s="150">
        <v>20059.943359375</v>
      </c>
      <c r="R1534" s="150">
        <v>30674.677734375</v>
      </c>
      <c r="S1534" s="150">
        <v>56617</v>
      </c>
      <c r="T1534" s="150">
        <v>34876.2578125</v>
      </c>
      <c r="U1534" s="150">
        <v>10139.3896484375</v>
      </c>
      <c r="V1534" s="150">
        <v>43129</v>
      </c>
      <c r="W1534" s="150">
        <v>17660.720703125</v>
      </c>
      <c r="X1534" s="150">
        <v>65614.796875</v>
      </c>
      <c r="Y1534" s="150">
        <v>247331.9375</v>
      </c>
      <c r="Z1534" s="150">
        <v>34753.40234375</v>
      </c>
      <c r="AA1534" s="150">
        <v>373944.0625</v>
      </c>
      <c r="AB1534" s="150">
        <v>9119.36328125</v>
      </c>
      <c r="AC1534" s="150">
        <v>39575.4609375</v>
      </c>
      <c r="AD1534" s="150">
        <v>58914.33203125</v>
      </c>
      <c r="AE1534" s="150">
        <v>41765.484375</v>
      </c>
      <c r="AF1534" s="150">
        <v>146140.4375</v>
      </c>
      <c r="AG1534" s="150">
        <v>617925</v>
      </c>
      <c r="AH1534" s="150">
        <v>99479</v>
      </c>
      <c r="AI1534" s="150">
        <v>23956</v>
      </c>
      <c r="AJ1534" s="150">
        <v>163986.640625</v>
      </c>
      <c r="AK1534" s="150">
        <v>20812</v>
      </c>
      <c r="AL1534" s="150">
        <v>2482428.25</v>
      </c>
      <c r="AM1534" s="150">
        <v>2006424.375</v>
      </c>
      <c r="AN1534" s="150">
        <v>476003.78125</v>
      </c>
      <c r="AO1534" s="5" t="s">
        <v>777</v>
      </c>
    </row>
    <row r="1535" spans="1:41" ht="14.25" x14ac:dyDescent="0.45">
      <c r="A1535" s="150">
        <v>2016</v>
      </c>
      <c r="B1535" s="5" t="s">
        <v>81</v>
      </c>
      <c r="C1535" s="5" t="s">
        <v>128</v>
      </c>
      <c r="D1535" s="5" t="s">
        <v>121</v>
      </c>
      <c r="E1535" s="5" t="s">
        <v>158</v>
      </c>
      <c r="F1535" s="5" t="s">
        <v>164</v>
      </c>
      <c r="G1535" s="5" t="s">
        <v>87</v>
      </c>
      <c r="H1535" s="5" t="s">
        <v>131</v>
      </c>
      <c r="I1535" s="150">
        <v>22.238962173461914</v>
      </c>
      <c r="J1535" s="150">
        <v>3701.952880859375</v>
      </c>
      <c r="K1535" s="150">
        <v>165.74311828613281</v>
      </c>
      <c r="L1535" s="150">
        <v>148.6341552734375</v>
      </c>
      <c r="M1535" s="150">
        <v>368.59750366210938</v>
      </c>
      <c r="N1535" s="150">
        <v>819.091796875</v>
      </c>
      <c r="O1535" s="150">
        <v>510.85635375976563</v>
      </c>
      <c r="P1535" s="150">
        <v>580.63555908203125</v>
      </c>
      <c r="Q1535" s="150">
        <v>48.118972778320313</v>
      </c>
      <c r="R1535" s="150">
        <v>384.66500854492188</v>
      </c>
      <c r="S1535" s="150">
        <v>520.75421142578125</v>
      </c>
      <c r="T1535" s="150">
        <v>745.30938720703125</v>
      </c>
      <c r="U1535" s="150">
        <v>10.69310474395752</v>
      </c>
      <c r="V1535" s="150">
        <v>94.099319458007813</v>
      </c>
      <c r="W1535" s="150"/>
      <c r="X1535" s="150">
        <v>313.30795288085938</v>
      </c>
      <c r="Y1535" s="150">
        <v>3979.836669921875</v>
      </c>
      <c r="Z1535" s="150">
        <v>606.88287353515625</v>
      </c>
      <c r="AA1535" s="150">
        <v>1098.4775390625</v>
      </c>
      <c r="AB1535" s="150">
        <v>399.49453735351563</v>
      </c>
      <c r="AC1535" s="150">
        <v>0</v>
      </c>
      <c r="AD1535" s="150">
        <v>560.76776123046875</v>
      </c>
      <c r="AE1535" s="150">
        <v>681.550537109375</v>
      </c>
      <c r="AF1535" s="150">
        <v>1528.3365478515625</v>
      </c>
      <c r="AG1535" s="150">
        <v>1340.915283203125</v>
      </c>
      <c r="AH1535" s="150">
        <v>2947.569580078125</v>
      </c>
      <c r="AI1535" s="150">
        <v>105.61579132080078</v>
      </c>
      <c r="AJ1535" s="150">
        <v>754.55438232421875</v>
      </c>
      <c r="AK1535" s="150">
        <v>785.94317626953125</v>
      </c>
      <c r="AL1535" s="150">
        <v>23224.64453125</v>
      </c>
      <c r="AM1535" s="150">
        <v>15800.6845703125</v>
      </c>
      <c r="AN1535" s="150">
        <v>7423.95947265625</v>
      </c>
      <c r="AO1535" s="5" t="s">
        <v>778</v>
      </c>
    </row>
    <row r="1536" spans="1:41" ht="14.25" x14ac:dyDescent="0.45">
      <c r="A1536" s="150">
        <v>2016</v>
      </c>
      <c r="B1536" s="5" t="s">
        <v>81</v>
      </c>
      <c r="C1536" s="5" t="s">
        <v>128</v>
      </c>
      <c r="D1536" s="5" t="s">
        <v>121</v>
      </c>
      <c r="E1536" s="5" t="s">
        <v>158</v>
      </c>
      <c r="F1536" s="5" t="s">
        <v>164</v>
      </c>
      <c r="G1536" s="5" t="s">
        <v>88</v>
      </c>
      <c r="H1536" s="5" t="s">
        <v>131</v>
      </c>
      <c r="I1536" s="150">
        <v>20.797479629516602</v>
      </c>
      <c r="J1536" s="150">
        <v>3462</v>
      </c>
      <c r="K1536" s="150">
        <v>155</v>
      </c>
      <c r="L1536" s="150">
        <v>139</v>
      </c>
      <c r="M1536" s="150">
        <v>344.70578002929688</v>
      </c>
      <c r="N1536" s="150">
        <v>766</v>
      </c>
      <c r="O1536" s="150">
        <v>477.74371337890625</v>
      </c>
      <c r="P1536" s="150">
        <v>543</v>
      </c>
      <c r="Q1536" s="150">
        <v>45</v>
      </c>
      <c r="R1536" s="150">
        <v>359.73184204101563</v>
      </c>
      <c r="S1536" s="150">
        <v>487</v>
      </c>
      <c r="T1536" s="150">
        <v>697</v>
      </c>
      <c r="U1536" s="150">
        <v>10</v>
      </c>
      <c r="V1536" s="150">
        <v>88</v>
      </c>
      <c r="W1536" s="150"/>
      <c r="X1536" s="150">
        <v>293</v>
      </c>
      <c r="Y1536" s="150">
        <v>3721.8720703125</v>
      </c>
      <c r="Z1536" s="150">
        <v>567.5460205078125</v>
      </c>
      <c r="AA1536" s="150">
        <v>1027.2764892578125</v>
      </c>
      <c r="AB1536" s="150">
        <v>373.60012817382813</v>
      </c>
      <c r="AC1536" s="150">
        <v>0</v>
      </c>
      <c r="AD1536" s="150">
        <v>524.41998291015625</v>
      </c>
      <c r="AE1536" s="150">
        <v>637.37384033203125</v>
      </c>
      <c r="AF1536" s="150">
        <v>1429.27294921875</v>
      </c>
      <c r="AG1536" s="150">
        <v>1254</v>
      </c>
      <c r="AH1536" s="150">
        <v>2756.514404296875</v>
      </c>
      <c r="AI1536" s="150">
        <v>98.769996643066406</v>
      </c>
      <c r="AJ1536" s="150">
        <v>705.645751953125</v>
      </c>
      <c r="AK1536" s="150">
        <v>735</v>
      </c>
      <c r="AL1536" s="150">
        <v>21719.26953125</v>
      </c>
      <c r="AM1536" s="150">
        <v>14776.5166015625</v>
      </c>
      <c r="AN1536" s="150">
        <v>6942.75390625</v>
      </c>
      <c r="AO1536" s="5" t="s">
        <v>779</v>
      </c>
    </row>
    <row r="1537" spans="1:41" ht="14.25" x14ac:dyDescent="0.45">
      <c r="A1537" s="150">
        <v>2016</v>
      </c>
      <c r="B1537" s="5" t="s">
        <v>81</v>
      </c>
      <c r="C1537" s="5" t="s">
        <v>128</v>
      </c>
      <c r="D1537" s="5" t="s">
        <v>121</v>
      </c>
      <c r="E1537" s="5" t="s">
        <v>158</v>
      </c>
      <c r="F1537" s="5" t="s">
        <v>158</v>
      </c>
      <c r="G1537" s="5" t="s">
        <v>87</v>
      </c>
      <c r="H1537" s="5" t="s">
        <v>131</v>
      </c>
      <c r="I1537" s="150">
        <v>55651.1171875</v>
      </c>
      <c r="J1537" s="150">
        <v>101295.09375</v>
      </c>
      <c r="K1537" s="150">
        <v>7947.34521484375</v>
      </c>
      <c r="L1537" s="150">
        <v>13940.3486328125</v>
      </c>
      <c r="M1537" s="150">
        <v>52032.43359375</v>
      </c>
      <c r="N1537" s="150">
        <v>43838.32421875</v>
      </c>
      <c r="O1537" s="150">
        <v>35620.0625</v>
      </c>
      <c r="P1537" s="150">
        <v>42226.96875</v>
      </c>
      <c r="Q1537" s="150">
        <v>21467.416015625</v>
      </c>
      <c r="R1537" s="150">
        <v>33227.5390625</v>
      </c>
      <c r="S1537" s="150">
        <v>61069.390625</v>
      </c>
      <c r="T1537" s="150">
        <v>38224.91796875</v>
      </c>
      <c r="U1537" s="150">
        <v>10852.8486328125</v>
      </c>
      <c r="V1537" s="150">
        <v>45976.07421875</v>
      </c>
      <c r="W1537" s="150">
        <v>18669.15234375</v>
      </c>
      <c r="X1537" s="150">
        <v>70475.8984375</v>
      </c>
      <c r="Y1537" s="150">
        <v>265551.875</v>
      </c>
      <c r="Z1537" s="150">
        <v>37703.125</v>
      </c>
      <c r="AA1537" s="150">
        <v>389232.53125</v>
      </c>
      <c r="AB1537" s="150">
        <v>10150.9248046875</v>
      </c>
      <c r="AC1537" s="150">
        <v>42328.078125</v>
      </c>
      <c r="AD1537" s="150">
        <v>63162.51171875</v>
      </c>
      <c r="AE1537" s="150">
        <v>45348.22265625</v>
      </c>
      <c r="AF1537" s="150">
        <v>156119.03125</v>
      </c>
      <c r="AG1537" s="150">
        <v>654121.8125</v>
      </c>
      <c r="AH1537" s="150">
        <v>109088.328125</v>
      </c>
      <c r="AI1537" s="150">
        <v>25544.494140625</v>
      </c>
      <c r="AJ1537" s="150">
        <v>176107.1875</v>
      </c>
      <c r="AK1537" s="150">
        <v>22582.767578125</v>
      </c>
      <c r="AL1537" s="150">
        <v>2649555.75</v>
      </c>
      <c r="AM1537" s="150">
        <v>2134987.75</v>
      </c>
      <c r="AN1537" s="150">
        <v>514568.28125</v>
      </c>
      <c r="AO1537" s="5" t="s">
        <v>780</v>
      </c>
    </row>
    <row r="1538" spans="1:41" ht="14.25" x14ac:dyDescent="0.45">
      <c r="A1538" s="150">
        <v>2016</v>
      </c>
      <c r="B1538" s="5" t="s">
        <v>81</v>
      </c>
      <c r="C1538" s="5" t="s">
        <v>128</v>
      </c>
      <c r="D1538" s="5" t="s">
        <v>121</v>
      </c>
      <c r="E1538" s="5" t="s">
        <v>158</v>
      </c>
      <c r="F1538" s="5" t="s">
        <v>158</v>
      </c>
      <c r="G1538" s="5" t="s">
        <v>88</v>
      </c>
      <c r="H1538" s="5" t="s">
        <v>131</v>
      </c>
      <c r="I1538" s="150">
        <v>52043.9296875</v>
      </c>
      <c r="J1538" s="150">
        <v>94729.359375</v>
      </c>
      <c r="K1538" s="150">
        <v>7432.21484375</v>
      </c>
      <c r="L1538" s="150">
        <v>13036.7646484375</v>
      </c>
      <c r="M1538" s="150">
        <v>48659.80078125</v>
      </c>
      <c r="N1538" s="150">
        <v>40996.81640625</v>
      </c>
      <c r="O1538" s="150">
        <v>33311.24609375</v>
      </c>
      <c r="P1538" s="150">
        <v>39489.90625</v>
      </c>
      <c r="Q1538" s="150">
        <v>20075.943359375</v>
      </c>
      <c r="R1538" s="150">
        <v>31073.798828125</v>
      </c>
      <c r="S1538" s="150">
        <v>57111</v>
      </c>
      <c r="T1538" s="150">
        <v>35747.2578125</v>
      </c>
      <c r="U1538" s="150">
        <v>10149.3896484375</v>
      </c>
      <c r="V1538" s="150">
        <v>42996</v>
      </c>
      <c r="W1538" s="150">
        <v>17459.056640625</v>
      </c>
      <c r="X1538" s="150">
        <v>65907.796875</v>
      </c>
      <c r="Y1538" s="150">
        <v>248339.359375</v>
      </c>
      <c r="Z1538" s="150">
        <v>35259.2890625</v>
      </c>
      <c r="AA1538" s="150">
        <v>364003.28125</v>
      </c>
      <c r="AB1538" s="150">
        <v>9492.962890625</v>
      </c>
      <c r="AC1538" s="150">
        <v>39584.4609375</v>
      </c>
      <c r="AD1538" s="150">
        <v>59068.44921875</v>
      </c>
      <c r="AE1538" s="150">
        <v>42408.84765625</v>
      </c>
      <c r="AF1538" s="150">
        <v>145999.71875</v>
      </c>
      <c r="AG1538" s="150">
        <v>611723</v>
      </c>
      <c r="AH1538" s="150">
        <v>102017.453125</v>
      </c>
      <c r="AI1538" s="150">
        <v>23888.75390625</v>
      </c>
      <c r="AJ1538" s="150">
        <v>164692.28125</v>
      </c>
      <c r="AK1538" s="150">
        <v>21119</v>
      </c>
      <c r="AL1538" s="150">
        <v>2477817.5</v>
      </c>
      <c r="AM1538" s="150">
        <v>1996602.125</v>
      </c>
      <c r="AN1538" s="150">
        <v>481215</v>
      </c>
      <c r="AO1538" s="5" t="s">
        <v>781</v>
      </c>
    </row>
    <row r="1539" spans="1:41" ht="14.25" x14ac:dyDescent="0.45">
      <c r="A1539" s="150">
        <v>2016</v>
      </c>
      <c r="B1539" s="5" t="s">
        <v>81</v>
      </c>
      <c r="C1539" s="5" t="s">
        <v>1450</v>
      </c>
      <c r="D1539" s="5" t="s">
        <v>121</v>
      </c>
      <c r="E1539" s="5" t="s">
        <v>1451</v>
      </c>
      <c r="F1539" s="5" t="s">
        <v>1451</v>
      </c>
      <c r="G1539" s="5" t="s">
        <v>87</v>
      </c>
      <c r="H1539" s="5" t="s">
        <v>131</v>
      </c>
      <c r="I1539" s="150">
        <v>0</v>
      </c>
      <c r="J1539" s="150">
        <v>0</v>
      </c>
      <c r="K1539" s="150">
        <v>0</v>
      </c>
      <c r="L1539" s="150"/>
      <c r="M1539" s="150"/>
      <c r="N1539" s="150">
        <v>0.52396214008331299</v>
      </c>
      <c r="O1539" s="150">
        <v>0</v>
      </c>
      <c r="P1539" s="150">
        <v>0</v>
      </c>
      <c r="Q1539" s="150"/>
      <c r="R1539" s="150">
        <v>1.717868261039257E-2</v>
      </c>
      <c r="S1539" s="150">
        <v>0</v>
      </c>
      <c r="T1539" s="150">
        <v>0</v>
      </c>
      <c r="U1539" s="150">
        <v>0</v>
      </c>
      <c r="V1539" s="150">
        <v>0.26531091332435608</v>
      </c>
      <c r="W1539" s="150"/>
      <c r="X1539" s="150">
        <v>0</v>
      </c>
      <c r="Y1539" s="150">
        <v>0</v>
      </c>
      <c r="Z1539" s="150">
        <v>0.33793368935585022</v>
      </c>
      <c r="AA1539" s="150">
        <v>151.04461669921875</v>
      </c>
      <c r="AB1539" s="150">
        <v>0</v>
      </c>
      <c r="AC1539" s="150">
        <v>0</v>
      </c>
      <c r="AD1539" s="150">
        <v>0</v>
      </c>
      <c r="AE1539" s="150">
        <v>-0.27529886364936829</v>
      </c>
      <c r="AF1539" s="150"/>
      <c r="AG1539" s="150">
        <v>-36.356555938720703</v>
      </c>
      <c r="AH1539" s="150">
        <v>0</v>
      </c>
      <c r="AI1539" s="150">
        <v>0</v>
      </c>
      <c r="AJ1539" s="150">
        <v>0</v>
      </c>
      <c r="AK1539" s="150"/>
      <c r="AL1539" s="150">
        <v>115.55714416503906</v>
      </c>
      <c r="AM1539" s="150">
        <v>115.55714416503906</v>
      </c>
      <c r="AN1539" s="150">
        <v>0</v>
      </c>
      <c r="AO1539" s="5" t="s">
        <v>1455</v>
      </c>
    </row>
    <row r="1540" spans="1:41" ht="14.25" x14ac:dyDescent="0.45">
      <c r="A1540" s="150">
        <v>2016</v>
      </c>
      <c r="B1540" s="5" t="s">
        <v>81</v>
      </c>
      <c r="C1540" s="5" t="s">
        <v>1450</v>
      </c>
      <c r="D1540" s="5" t="s">
        <v>121</v>
      </c>
      <c r="E1540" s="5" t="s">
        <v>1451</v>
      </c>
      <c r="F1540" s="5" t="s">
        <v>1451</v>
      </c>
      <c r="G1540" s="5" t="s">
        <v>88</v>
      </c>
      <c r="H1540" s="5" t="s">
        <v>131</v>
      </c>
      <c r="I1540" s="150">
        <v>0</v>
      </c>
      <c r="J1540" s="150">
        <v>0</v>
      </c>
      <c r="K1540" s="150">
        <v>0</v>
      </c>
      <c r="L1540" s="150"/>
      <c r="M1540" s="150"/>
      <c r="N1540" s="150">
        <v>0.49000000953674316</v>
      </c>
      <c r="O1540" s="150">
        <v>0</v>
      </c>
      <c r="P1540" s="150">
        <v>0</v>
      </c>
      <c r="Q1540" s="150"/>
      <c r="R1540" s="150">
        <v>1.6065197065472603E-2</v>
      </c>
      <c r="S1540" s="150">
        <v>0</v>
      </c>
      <c r="T1540" s="150">
        <v>0</v>
      </c>
      <c r="U1540" s="150">
        <v>0</v>
      </c>
      <c r="V1540" s="150">
        <v>0.24811400473117828</v>
      </c>
      <c r="W1540" s="150"/>
      <c r="X1540" s="150">
        <v>0</v>
      </c>
      <c r="Y1540" s="150">
        <v>0</v>
      </c>
      <c r="Z1540" s="150">
        <v>0.31602954864501953</v>
      </c>
      <c r="AA1540" s="150">
        <v>141.25422668457031</v>
      </c>
      <c r="AB1540" s="150">
        <v>0</v>
      </c>
      <c r="AC1540" s="150">
        <v>0</v>
      </c>
      <c r="AD1540" s="150">
        <v>0</v>
      </c>
      <c r="AE1540" s="150">
        <v>-0.25745457410812378</v>
      </c>
      <c r="AF1540" s="150"/>
      <c r="AG1540" s="150">
        <v>-34</v>
      </c>
      <c r="AH1540" s="150">
        <v>0</v>
      </c>
      <c r="AI1540" s="150">
        <v>0</v>
      </c>
      <c r="AJ1540" s="150">
        <v>0</v>
      </c>
      <c r="AK1540" s="150"/>
      <c r="AL1540" s="150">
        <v>108.06697082519531</v>
      </c>
      <c r="AM1540" s="150">
        <v>108.06697082519531</v>
      </c>
      <c r="AN1540" s="150">
        <v>0</v>
      </c>
      <c r="AO1540" s="5" t="s">
        <v>1456</v>
      </c>
    </row>
    <row r="1541" spans="1:41" ht="14.25" x14ac:dyDescent="0.45">
      <c r="A1541" s="150">
        <v>2016</v>
      </c>
      <c r="B1541" s="5" t="s">
        <v>81</v>
      </c>
      <c r="C1541" s="5" t="s">
        <v>1450</v>
      </c>
      <c r="D1541" s="5" t="s">
        <v>121</v>
      </c>
      <c r="E1541" s="5" t="s">
        <v>37</v>
      </c>
      <c r="F1541" s="5" t="s">
        <v>37</v>
      </c>
      <c r="G1541" s="5" t="s">
        <v>87</v>
      </c>
      <c r="H1541" s="5" t="s">
        <v>131</v>
      </c>
      <c r="I1541" s="150">
        <v>93.030014038085938</v>
      </c>
      <c r="J1541" s="150">
        <v>0</v>
      </c>
      <c r="K1541" s="150">
        <v>245.94140625</v>
      </c>
      <c r="L1541" s="150">
        <v>27.802072525024414</v>
      </c>
      <c r="M1541" s="150">
        <v>263.61264038085938</v>
      </c>
      <c r="N1541" s="150">
        <v>691.8438720703125</v>
      </c>
      <c r="O1541" s="150">
        <v>94.739509582519531</v>
      </c>
      <c r="P1541" s="150">
        <v>1069.28564453125</v>
      </c>
      <c r="Q1541" s="150">
        <v>38.505867004394531</v>
      </c>
      <c r="R1541" s="150">
        <v>54.655063629150391</v>
      </c>
      <c r="S1541" s="150">
        <v>156.11932373046875</v>
      </c>
      <c r="T1541" s="150">
        <v>407.40728759765625</v>
      </c>
      <c r="U1541" s="150">
        <v>0</v>
      </c>
      <c r="V1541" s="150">
        <v>541.07110595703125</v>
      </c>
      <c r="W1541" s="150">
        <v>156.11932373046875</v>
      </c>
      <c r="X1541" s="150">
        <v>0</v>
      </c>
      <c r="Y1541" s="150">
        <v>3266.957275390625</v>
      </c>
      <c r="Z1541" s="150">
        <v>69.29132080078125</v>
      </c>
      <c r="AA1541" s="150">
        <v>11902.7607421875</v>
      </c>
      <c r="AB1541" s="150">
        <v>0</v>
      </c>
      <c r="AC1541" s="150">
        <v>458.73419189453125</v>
      </c>
      <c r="AD1541" s="150">
        <v>420.08929443359375</v>
      </c>
      <c r="AE1541" s="150">
        <v>33.119544982910156</v>
      </c>
      <c r="AF1541" s="150">
        <v>3010.10888671875</v>
      </c>
      <c r="AG1541" s="150">
        <v>11911.048828125</v>
      </c>
      <c r="AH1541" s="150">
        <v>286.12808227539063</v>
      </c>
      <c r="AI1541" s="150">
        <v>201.03036499023438</v>
      </c>
      <c r="AJ1541" s="150">
        <v>0</v>
      </c>
      <c r="AK1541" s="150">
        <v>454.45693969726563</v>
      </c>
      <c r="AL1541" s="150">
        <v>35853.859375</v>
      </c>
      <c r="AM1541" s="150">
        <v>33168.21484375</v>
      </c>
      <c r="AN1541" s="150">
        <v>2685.644287109375</v>
      </c>
      <c r="AO1541" s="5" t="s">
        <v>1457</v>
      </c>
    </row>
    <row r="1542" spans="1:41" ht="14.25" x14ac:dyDescent="0.45">
      <c r="A1542" s="150">
        <v>2016</v>
      </c>
      <c r="B1542" s="5" t="s">
        <v>81</v>
      </c>
      <c r="C1542" s="5" t="s">
        <v>1450</v>
      </c>
      <c r="D1542" s="5" t="s">
        <v>121</v>
      </c>
      <c r="E1542" s="5" t="s">
        <v>37</v>
      </c>
      <c r="F1542" s="5" t="s">
        <v>37</v>
      </c>
      <c r="G1542" s="5" t="s">
        <v>88</v>
      </c>
      <c r="H1542" s="5" t="s">
        <v>131</v>
      </c>
      <c r="I1542" s="150">
        <v>87</v>
      </c>
      <c r="J1542" s="150">
        <v>0</v>
      </c>
      <c r="K1542" s="150">
        <v>230</v>
      </c>
      <c r="L1542" s="150">
        <v>26</v>
      </c>
      <c r="M1542" s="150">
        <v>246.52581787109375</v>
      </c>
      <c r="N1542" s="150">
        <v>647</v>
      </c>
      <c r="O1542" s="150">
        <v>88.59869384765625</v>
      </c>
      <c r="P1542" s="150">
        <v>999.97674560546875</v>
      </c>
      <c r="Q1542" s="150">
        <v>36.009998321533203</v>
      </c>
      <c r="R1542" s="150">
        <v>51.112438201904297</v>
      </c>
      <c r="S1542" s="150">
        <v>146</v>
      </c>
      <c r="T1542" s="150">
        <v>381</v>
      </c>
      <c r="U1542" s="150">
        <v>0</v>
      </c>
      <c r="V1542" s="150">
        <v>506</v>
      </c>
      <c r="W1542" s="150">
        <v>146</v>
      </c>
      <c r="X1542" s="150">
        <v>0</v>
      </c>
      <c r="Y1542" s="150">
        <v>3055.199951171875</v>
      </c>
      <c r="Z1542" s="150">
        <v>64.800003051757813</v>
      </c>
      <c r="AA1542" s="150">
        <v>11131.2490234375</v>
      </c>
      <c r="AB1542" s="150">
        <v>0</v>
      </c>
      <c r="AC1542" s="150">
        <v>429</v>
      </c>
      <c r="AD1542" s="150">
        <v>392.8599853515625</v>
      </c>
      <c r="AE1542" s="150">
        <v>30.972806930541992</v>
      </c>
      <c r="AF1542" s="150">
        <v>2815</v>
      </c>
      <c r="AG1542" s="150">
        <v>11139</v>
      </c>
      <c r="AH1542" s="150">
        <v>267.58184814453125</v>
      </c>
      <c r="AI1542" s="150">
        <v>188</v>
      </c>
      <c r="AJ1542" s="150">
        <v>0</v>
      </c>
      <c r="AK1542" s="150">
        <v>425</v>
      </c>
      <c r="AL1542" s="150">
        <v>33529.88671875</v>
      </c>
      <c r="AM1542" s="150">
        <v>31018.3203125</v>
      </c>
      <c r="AN1542" s="150">
        <v>2511.56640625</v>
      </c>
      <c r="AO1542" s="5" t="s">
        <v>1458</v>
      </c>
    </row>
    <row r="1543" spans="1:41" ht="14.25" x14ac:dyDescent="0.45">
      <c r="A1543" s="150">
        <v>2016</v>
      </c>
      <c r="B1543" s="5" t="s">
        <v>81</v>
      </c>
      <c r="C1543" s="5" t="s">
        <v>1450</v>
      </c>
      <c r="D1543" s="5" t="s">
        <v>121</v>
      </c>
      <c r="E1543" s="5" t="s">
        <v>129</v>
      </c>
      <c r="F1543" s="5" t="s">
        <v>130</v>
      </c>
      <c r="G1543" s="5" t="s">
        <v>87</v>
      </c>
      <c r="H1543" s="5" t="s">
        <v>131</v>
      </c>
      <c r="I1543" s="150">
        <v>10603.2822265625</v>
      </c>
      <c r="J1543" s="150">
        <v>13069.1123046875</v>
      </c>
      <c r="K1543" s="150">
        <v>1397.5887451171875</v>
      </c>
      <c r="L1543" s="150">
        <v>2930.97998046875</v>
      </c>
      <c r="M1543" s="150">
        <v>8151.09375</v>
      </c>
      <c r="N1543" s="150">
        <v>8143.86865234375</v>
      </c>
      <c r="O1543" s="150">
        <v>6059.7197265625</v>
      </c>
      <c r="P1543" s="150">
        <v>6020.92919921875</v>
      </c>
      <c r="Q1543" s="150">
        <v>2982.248046875</v>
      </c>
      <c r="R1543" s="150">
        <v>5909.44384765625</v>
      </c>
      <c r="S1543" s="150">
        <v>12287.4462890625</v>
      </c>
      <c r="T1543" s="150">
        <v>10153.1025390625</v>
      </c>
      <c r="U1543" s="150">
        <v>1491.120361328125</v>
      </c>
      <c r="V1543" s="150">
        <v>7417.806640625</v>
      </c>
      <c r="W1543" s="150">
        <v>3698.744873046875</v>
      </c>
      <c r="X1543" s="150">
        <v>10093.103515625</v>
      </c>
      <c r="Y1543" s="150">
        <v>39592</v>
      </c>
      <c r="Z1543" s="150">
        <v>7796.3427734375</v>
      </c>
      <c r="AA1543" s="150">
        <v>63834.4296875</v>
      </c>
      <c r="AB1543" s="150">
        <v>1432.8759765625</v>
      </c>
      <c r="AC1543" s="150">
        <v>9744.6259765625</v>
      </c>
      <c r="AD1543" s="150">
        <v>13081.12109375</v>
      </c>
      <c r="AE1543" s="150">
        <v>9008.7197265625</v>
      </c>
      <c r="AF1543" s="150">
        <v>26521.0390625</v>
      </c>
      <c r="AG1543" s="150">
        <v>101044.4921875</v>
      </c>
      <c r="AH1543" s="150">
        <v>21800.650390625</v>
      </c>
      <c r="AI1543" s="150">
        <v>3667.73486328125</v>
      </c>
      <c r="AJ1543" s="150">
        <v>26549.544921875</v>
      </c>
      <c r="AK1543" s="150">
        <v>4619.42138671875</v>
      </c>
      <c r="AL1543" s="150">
        <v>439102.5625</v>
      </c>
      <c r="AM1543" s="150">
        <v>342659.96875</v>
      </c>
      <c r="AN1543" s="150">
        <v>96442.6015625</v>
      </c>
      <c r="AO1543" s="5" t="s">
        <v>754</v>
      </c>
    </row>
    <row r="1544" spans="1:41" ht="14.25" x14ac:dyDescent="0.45">
      <c r="A1544" s="150">
        <v>2016</v>
      </c>
      <c r="B1544" s="5" t="s">
        <v>81</v>
      </c>
      <c r="C1544" s="5" t="s">
        <v>1450</v>
      </c>
      <c r="D1544" s="5" t="s">
        <v>121</v>
      </c>
      <c r="E1544" s="5" t="s">
        <v>129</v>
      </c>
      <c r="F1544" s="5" t="s">
        <v>130</v>
      </c>
      <c r="G1544" s="5" t="s">
        <v>88</v>
      </c>
      <c r="H1544" s="5" t="s">
        <v>131</v>
      </c>
      <c r="I1544" s="150">
        <v>9916</v>
      </c>
      <c r="J1544" s="150">
        <v>12222</v>
      </c>
      <c r="K1544" s="150">
        <v>1307</v>
      </c>
      <c r="L1544" s="150">
        <v>2741</v>
      </c>
      <c r="M1544" s="150">
        <v>7622.7568359375</v>
      </c>
      <c r="N1544" s="150">
        <v>7616</v>
      </c>
      <c r="O1544" s="150">
        <v>5666.94140625</v>
      </c>
      <c r="P1544" s="150">
        <v>5630.6650390625</v>
      </c>
      <c r="Q1544" s="150">
        <v>2788.945068359375</v>
      </c>
      <c r="R1544" s="150">
        <v>5526.40625</v>
      </c>
      <c r="S1544" s="150">
        <v>11491</v>
      </c>
      <c r="T1544" s="150">
        <v>9495</v>
      </c>
      <c r="U1544" s="150">
        <v>1394.4691162109375</v>
      </c>
      <c r="V1544" s="150">
        <v>6937</v>
      </c>
      <c r="W1544" s="150">
        <v>3459</v>
      </c>
      <c r="X1544" s="150">
        <v>9438.8896484375</v>
      </c>
      <c r="Y1544" s="150">
        <v>37025.73046875</v>
      </c>
      <c r="Z1544" s="150">
        <v>7291</v>
      </c>
      <c r="AA1544" s="150">
        <v>59696.81640625</v>
      </c>
      <c r="AB1544" s="150">
        <v>1340</v>
      </c>
      <c r="AC1544" s="150">
        <v>9113</v>
      </c>
      <c r="AD1544" s="150">
        <v>12233.23046875</v>
      </c>
      <c r="AE1544" s="150">
        <v>8424.79296875</v>
      </c>
      <c r="AF1544" s="150">
        <v>24802</v>
      </c>
      <c r="AG1544" s="150">
        <v>94495</v>
      </c>
      <c r="AH1544" s="150">
        <v>20387.578125</v>
      </c>
      <c r="AI1544" s="150">
        <v>3430</v>
      </c>
      <c r="AJ1544" s="150">
        <v>24828.658203125</v>
      </c>
      <c r="AK1544" s="150">
        <v>4320</v>
      </c>
      <c r="AL1544" s="150">
        <v>410640.90625</v>
      </c>
      <c r="AM1544" s="150">
        <v>320449.46875</v>
      </c>
      <c r="AN1544" s="150">
        <v>90191.3984375</v>
      </c>
      <c r="AO1544" s="5" t="s">
        <v>755</v>
      </c>
    </row>
    <row r="1545" spans="1:41" ht="14.25" x14ac:dyDescent="0.45">
      <c r="A1545" s="150">
        <v>2016</v>
      </c>
      <c r="B1545" s="5" t="s">
        <v>81</v>
      </c>
      <c r="C1545" s="5" t="s">
        <v>1450</v>
      </c>
      <c r="D1545" s="5" t="s">
        <v>121</v>
      </c>
      <c r="E1545" s="5" t="s">
        <v>129</v>
      </c>
      <c r="F1545" s="5" t="s">
        <v>132</v>
      </c>
      <c r="G1545" s="5" t="s">
        <v>87</v>
      </c>
      <c r="H1545" s="5" t="s">
        <v>131</v>
      </c>
      <c r="I1545" s="150">
        <v>1029.7459716796875</v>
      </c>
      <c r="J1545" s="150">
        <v>2069.11572265625</v>
      </c>
      <c r="K1545" s="150">
        <v>125.97283172607422</v>
      </c>
      <c r="L1545" s="150">
        <v>343.2486572265625</v>
      </c>
      <c r="M1545" s="150">
        <v>1429.4530029296875</v>
      </c>
      <c r="N1545" s="150">
        <v>1415.76708984375</v>
      </c>
      <c r="O1545" s="150">
        <v>871.3466796875</v>
      </c>
      <c r="P1545" s="150">
        <v>914.70196533203125</v>
      </c>
      <c r="Q1545" s="150">
        <v>465.144287109375</v>
      </c>
      <c r="R1545" s="150">
        <v>709.01641845703125</v>
      </c>
      <c r="S1545" s="150">
        <v>1453.19287109375</v>
      </c>
      <c r="T1545" s="150">
        <v>1364.440185546875</v>
      </c>
      <c r="U1545" s="150">
        <v>261.44146728515625</v>
      </c>
      <c r="V1545" s="150">
        <v>1013.4410400390625</v>
      </c>
      <c r="W1545" s="150">
        <v>463.92388916015625</v>
      </c>
      <c r="X1545" s="150">
        <v>1519.23193359375</v>
      </c>
      <c r="Y1545" s="150">
        <v>5671.62255859375</v>
      </c>
      <c r="Z1545" s="150">
        <v>1026.011474609375</v>
      </c>
      <c r="AA1545" s="150">
        <v>9169.681640625</v>
      </c>
      <c r="AB1545" s="150">
        <v>224.55519104003906</v>
      </c>
      <c r="AC1545" s="150">
        <v>1104.59765625</v>
      </c>
      <c r="AD1545" s="150">
        <v>2031.4547119140625</v>
      </c>
      <c r="AE1545" s="150">
        <v>1355.7537841796875</v>
      </c>
      <c r="AF1545" s="150">
        <v>3345.87255859375</v>
      </c>
      <c r="AG1545" s="150">
        <v>11844.751953125</v>
      </c>
      <c r="AH1545" s="150">
        <v>3041.118896484375</v>
      </c>
      <c r="AI1545" s="150">
        <v>571.01177978515625</v>
      </c>
      <c r="AJ1545" s="150">
        <v>3676.322998046875</v>
      </c>
      <c r="AK1545" s="150">
        <v>705.74493408203125</v>
      </c>
      <c r="AL1545" s="150">
        <v>59217.68359375</v>
      </c>
      <c r="AM1545" s="150">
        <v>45416.23828125</v>
      </c>
      <c r="AN1545" s="150">
        <v>13801.447265625</v>
      </c>
      <c r="AO1545" s="5" t="s">
        <v>756</v>
      </c>
    </row>
    <row r="1546" spans="1:41" ht="14.25" x14ac:dyDescent="0.45">
      <c r="A1546" s="150">
        <v>2016</v>
      </c>
      <c r="B1546" s="5" t="s">
        <v>81</v>
      </c>
      <c r="C1546" s="5" t="s">
        <v>1450</v>
      </c>
      <c r="D1546" s="5" t="s">
        <v>121</v>
      </c>
      <c r="E1546" s="5" t="s">
        <v>129</v>
      </c>
      <c r="F1546" s="5" t="s">
        <v>132</v>
      </c>
      <c r="G1546" s="5" t="s">
        <v>88</v>
      </c>
      <c r="H1546" s="5" t="s">
        <v>131</v>
      </c>
      <c r="I1546" s="150">
        <v>963</v>
      </c>
      <c r="J1546" s="150">
        <v>1935</v>
      </c>
      <c r="K1546" s="150">
        <v>117.80753326416016</v>
      </c>
      <c r="L1546" s="150">
        <v>321</v>
      </c>
      <c r="M1546" s="150">
        <v>1336.798828125</v>
      </c>
      <c r="N1546" s="150">
        <v>1324</v>
      </c>
      <c r="O1546" s="150">
        <v>814.8677978515625</v>
      </c>
      <c r="P1546" s="150">
        <v>855.41290283203125</v>
      </c>
      <c r="Q1546" s="150">
        <v>434.99459838867188</v>
      </c>
      <c r="R1546" s="150">
        <v>663.0594482421875</v>
      </c>
      <c r="S1546" s="150">
        <v>1359</v>
      </c>
      <c r="T1546" s="150">
        <v>1276</v>
      </c>
      <c r="U1546" s="150">
        <v>244.49539184570313</v>
      </c>
      <c r="V1546" s="150">
        <v>947.75189208984375</v>
      </c>
      <c r="W1546" s="150">
        <v>433.85330200195313</v>
      </c>
      <c r="X1546" s="150">
        <v>1420.758544921875</v>
      </c>
      <c r="Y1546" s="150">
        <v>5304</v>
      </c>
      <c r="Z1546" s="150">
        <v>959.507568359375</v>
      </c>
      <c r="AA1546" s="150">
        <v>8575.322265625</v>
      </c>
      <c r="AB1546" s="150">
        <v>210</v>
      </c>
      <c r="AC1546" s="150">
        <v>1033</v>
      </c>
      <c r="AD1546" s="150">
        <v>1899.780029296875</v>
      </c>
      <c r="AE1546" s="150">
        <v>1267.876708984375</v>
      </c>
      <c r="AF1546" s="150">
        <v>3129</v>
      </c>
      <c r="AG1546" s="150">
        <v>11077</v>
      </c>
      <c r="AH1546" s="150">
        <v>2844</v>
      </c>
      <c r="AI1546" s="150">
        <v>534</v>
      </c>
      <c r="AJ1546" s="150">
        <v>3438.031494140625</v>
      </c>
      <c r="AK1546" s="150">
        <v>660</v>
      </c>
      <c r="AL1546" s="150">
        <v>55379.31640625</v>
      </c>
      <c r="AM1546" s="150">
        <v>42472.453125</v>
      </c>
      <c r="AN1546" s="150">
        <v>12906.8662109375</v>
      </c>
      <c r="AO1546" s="5" t="s">
        <v>757</v>
      </c>
    </row>
    <row r="1547" spans="1:41" ht="14.25" x14ac:dyDescent="0.45">
      <c r="A1547" s="150">
        <v>2016</v>
      </c>
      <c r="B1547" s="5" t="s">
        <v>81</v>
      </c>
      <c r="C1547" s="5" t="s">
        <v>1450</v>
      </c>
      <c r="D1547" s="5" t="s">
        <v>121</v>
      </c>
      <c r="E1547" s="5" t="s">
        <v>484</v>
      </c>
      <c r="F1547" s="5" t="s">
        <v>484</v>
      </c>
      <c r="G1547" s="5" t="s">
        <v>87</v>
      </c>
      <c r="H1547" s="5" t="s">
        <v>131</v>
      </c>
      <c r="I1547" s="150">
        <v>12678.814453125</v>
      </c>
      <c r="J1547" s="150">
        <v>21863.12109375</v>
      </c>
      <c r="K1547" s="150">
        <v>1438.2225341796875</v>
      </c>
      <c r="L1547" s="150">
        <v>2344.997802734375</v>
      </c>
      <c r="M1547" s="150">
        <v>10009.396484375</v>
      </c>
      <c r="N1547" s="150">
        <v>19085.052734375</v>
      </c>
      <c r="O1547" s="150">
        <v>6803.91064453125</v>
      </c>
      <c r="P1547" s="150">
        <v>18331.44140625</v>
      </c>
      <c r="Q1547" s="150">
        <v>6275.810546875</v>
      </c>
      <c r="R1547" s="150">
        <v>6938.044921875</v>
      </c>
      <c r="S1547" s="150">
        <v>27744.330078125</v>
      </c>
      <c r="T1547" s="150">
        <v>13183.5283203125</v>
      </c>
      <c r="U1547" s="150">
        <v>620.74090576171875</v>
      </c>
      <c r="V1547" s="150">
        <v>8316.02734375</v>
      </c>
      <c r="W1547" s="150">
        <v>11307.9580078125</v>
      </c>
      <c r="X1547" s="150">
        <v>20691.953125</v>
      </c>
      <c r="Y1547" s="150">
        <v>121491.1953125</v>
      </c>
      <c r="Z1547" s="150">
        <v>11791.34375</v>
      </c>
      <c r="AA1547" s="150">
        <v>121267.46875</v>
      </c>
      <c r="AB1547" s="150">
        <v>1936.521240234375</v>
      </c>
      <c r="AC1547" s="150">
        <v>11599.8798828125</v>
      </c>
      <c r="AD1547" s="150">
        <v>27295.228515625</v>
      </c>
      <c r="AE1547" s="150">
        <v>16058.193359375</v>
      </c>
      <c r="AF1547" s="150">
        <v>35904.23828125</v>
      </c>
      <c r="AG1547" s="150">
        <v>124247.4609375</v>
      </c>
      <c r="AH1547" s="150">
        <v>41682.93359375</v>
      </c>
      <c r="AI1547" s="150">
        <v>3873.04248046875</v>
      </c>
      <c r="AJ1547" s="150">
        <v>28103.26171875</v>
      </c>
      <c r="AK1547" s="150">
        <v>2315.05712890625</v>
      </c>
      <c r="AL1547" s="150">
        <v>735199.1875</v>
      </c>
      <c r="AM1547" s="150">
        <v>566917.0625</v>
      </c>
      <c r="AN1547" s="150">
        <v>168282.09375</v>
      </c>
      <c r="AO1547" s="5" t="s">
        <v>1459</v>
      </c>
    </row>
    <row r="1548" spans="1:41" ht="14.25" x14ac:dyDescent="0.45">
      <c r="A1548" s="150">
        <v>2016</v>
      </c>
      <c r="B1548" s="5" t="s">
        <v>81</v>
      </c>
      <c r="C1548" s="5" t="s">
        <v>1450</v>
      </c>
      <c r="D1548" s="5" t="s">
        <v>121</v>
      </c>
      <c r="E1548" s="5" t="s">
        <v>484</v>
      </c>
      <c r="F1548" s="5" t="s">
        <v>484</v>
      </c>
      <c r="G1548" s="5" t="s">
        <v>88</v>
      </c>
      <c r="H1548" s="5" t="s">
        <v>131</v>
      </c>
      <c r="I1548" s="150">
        <v>11857</v>
      </c>
      <c r="J1548" s="150">
        <v>20446</v>
      </c>
      <c r="K1548" s="150">
        <v>1345</v>
      </c>
      <c r="L1548" s="150">
        <v>2193</v>
      </c>
      <c r="M1548" s="150">
        <v>9360.6083984375</v>
      </c>
      <c r="N1548" s="150">
        <v>17848</v>
      </c>
      <c r="O1548" s="150">
        <v>6362.8955078125</v>
      </c>
      <c r="P1548" s="150">
        <v>17143.236328125</v>
      </c>
      <c r="Q1548" s="150">
        <v>5869.02587890625</v>
      </c>
      <c r="R1548" s="150">
        <v>6488.33544921875</v>
      </c>
      <c r="S1548" s="150">
        <v>25946</v>
      </c>
      <c r="T1548" s="150">
        <v>12329</v>
      </c>
      <c r="U1548" s="150">
        <v>580.50579833984375</v>
      </c>
      <c r="V1548" s="150">
        <v>7777</v>
      </c>
      <c r="W1548" s="150">
        <v>10575</v>
      </c>
      <c r="X1548" s="150">
        <v>19350.744140625</v>
      </c>
      <c r="Y1548" s="150">
        <v>113616.390625</v>
      </c>
      <c r="Z1548" s="150">
        <v>11027.0537109375</v>
      </c>
      <c r="AA1548" s="150">
        <v>113407.1640625</v>
      </c>
      <c r="AB1548" s="150">
        <v>1811</v>
      </c>
      <c r="AC1548" s="150">
        <v>10848</v>
      </c>
      <c r="AD1548" s="150">
        <v>25526.009765625</v>
      </c>
      <c r="AE1548" s="150">
        <v>15017.3349609375</v>
      </c>
      <c r="AF1548" s="150">
        <v>33577</v>
      </c>
      <c r="AG1548" s="150">
        <v>116194</v>
      </c>
      <c r="AH1548" s="150">
        <v>38981.1328125</v>
      </c>
      <c r="AI1548" s="150">
        <v>3622</v>
      </c>
      <c r="AJ1548" s="150">
        <v>26281.66796875</v>
      </c>
      <c r="AK1548" s="150">
        <v>2165</v>
      </c>
      <c r="AL1548" s="150">
        <v>687545.125</v>
      </c>
      <c r="AM1548" s="150">
        <v>530170.75</v>
      </c>
      <c r="AN1548" s="150">
        <v>157374.375</v>
      </c>
      <c r="AO1548" s="5" t="s">
        <v>1460</v>
      </c>
    </row>
    <row r="1549" spans="1:41" ht="14.25" x14ac:dyDescent="0.45">
      <c r="A1549" s="150">
        <v>2016</v>
      </c>
      <c r="B1549" s="5" t="s">
        <v>81</v>
      </c>
      <c r="C1549" s="5" t="s">
        <v>1450</v>
      </c>
      <c r="D1549" s="5" t="s">
        <v>121</v>
      </c>
      <c r="E1549" s="5" t="s">
        <v>1452</v>
      </c>
      <c r="F1549" s="5" t="s">
        <v>1452</v>
      </c>
      <c r="G1549" s="5" t="s">
        <v>87</v>
      </c>
      <c r="H1549" s="5" t="s">
        <v>131</v>
      </c>
      <c r="I1549" s="150">
        <v>-2316.12646484375</v>
      </c>
      <c r="J1549" s="150">
        <v>0</v>
      </c>
      <c r="K1549" s="150">
        <v>0</v>
      </c>
      <c r="L1549" s="150"/>
      <c r="M1549" s="150"/>
      <c r="N1549" s="150"/>
      <c r="O1549" s="150">
        <v>0</v>
      </c>
      <c r="P1549" s="150">
        <v>0</v>
      </c>
      <c r="Q1549" s="150"/>
      <c r="R1549" s="150">
        <v>0</v>
      </c>
      <c r="S1549" s="150">
        <v>0</v>
      </c>
      <c r="T1549" s="150">
        <v>0</v>
      </c>
      <c r="U1549" s="150">
        <v>0</v>
      </c>
      <c r="V1549" s="150">
        <v>0</v>
      </c>
      <c r="W1549" s="150"/>
      <c r="X1549" s="150">
        <v>0</v>
      </c>
      <c r="Y1549" s="150">
        <v>0</v>
      </c>
      <c r="Z1549" s="150">
        <v>0</v>
      </c>
      <c r="AA1549" s="150">
        <v>0</v>
      </c>
      <c r="AB1549" s="150">
        <v>0</v>
      </c>
      <c r="AC1549" s="150">
        <v>0</v>
      </c>
      <c r="AD1549" s="150">
        <v>0</v>
      </c>
      <c r="AE1549" s="150">
        <v>0</v>
      </c>
      <c r="AF1549" s="150"/>
      <c r="AG1549" s="150">
        <v>0</v>
      </c>
      <c r="AH1549" s="150">
        <v>0</v>
      </c>
      <c r="AI1549" s="150">
        <v>-0.32079315185546875</v>
      </c>
      <c r="AJ1549" s="150">
        <v>0</v>
      </c>
      <c r="AK1549" s="150"/>
      <c r="AL1549" s="150">
        <v>-2316.447265625</v>
      </c>
      <c r="AM1549" s="150">
        <v>-2316.12646484375</v>
      </c>
      <c r="AN1549" s="150">
        <v>-0.32079315185546875</v>
      </c>
      <c r="AO1549" s="5" t="s">
        <v>1461</v>
      </c>
    </row>
    <row r="1550" spans="1:41" ht="14.25" x14ac:dyDescent="0.45">
      <c r="A1550" s="150">
        <v>2016</v>
      </c>
      <c r="B1550" s="5" t="s">
        <v>81</v>
      </c>
      <c r="C1550" s="5" t="s">
        <v>1450</v>
      </c>
      <c r="D1550" s="5" t="s">
        <v>121</v>
      </c>
      <c r="E1550" s="5" t="s">
        <v>1452</v>
      </c>
      <c r="F1550" s="5" t="s">
        <v>1452</v>
      </c>
      <c r="G1550" s="5" t="s">
        <v>88</v>
      </c>
      <c r="H1550" s="5" t="s">
        <v>131</v>
      </c>
      <c r="I1550" s="150">
        <v>-2166</v>
      </c>
      <c r="J1550" s="150">
        <v>0</v>
      </c>
      <c r="K1550" s="150">
        <v>0</v>
      </c>
      <c r="L1550" s="150"/>
      <c r="M1550" s="150"/>
      <c r="N1550" s="150"/>
      <c r="O1550" s="150">
        <v>0</v>
      </c>
      <c r="P1550" s="150">
        <v>0</v>
      </c>
      <c r="Q1550" s="150"/>
      <c r="R1550" s="150">
        <v>0</v>
      </c>
      <c r="S1550" s="150">
        <v>0</v>
      </c>
      <c r="T1550" s="150">
        <v>0</v>
      </c>
      <c r="U1550" s="150">
        <v>0</v>
      </c>
      <c r="V1550" s="150">
        <v>0</v>
      </c>
      <c r="W1550" s="150"/>
      <c r="X1550" s="150">
        <v>0</v>
      </c>
      <c r="Y1550" s="150">
        <v>0</v>
      </c>
      <c r="Z1550" s="150">
        <v>0</v>
      </c>
      <c r="AA1550" s="150">
        <v>0</v>
      </c>
      <c r="AB1550" s="150">
        <v>0</v>
      </c>
      <c r="AC1550" s="150">
        <v>0</v>
      </c>
      <c r="AD1550" s="150">
        <v>0</v>
      </c>
      <c r="AE1550" s="150">
        <v>0</v>
      </c>
      <c r="AF1550" s="150"/>
      <c r="AG1550" s="150">
        <v>0</v>
      </c>
      <c r="AH1550" s="150">
        <v>0</v>
      </c>
      <c r="AI1550" s="150">
        <v>-0.30000001192092896</v>
      </c>
      <c r="AJ1550" s="150">
        <v>0</v>
      </c>
      <c r="AK1550" s="150"/>
      <c r="AL1550" s="150">
        <v>-2166.300048828125</v>
      </c>
      <c r="AM1550" s="150">
        <v>-2166</v>
      </c>
      <c r="AN1550" s="150">
        <v>-0.30000001192092896</v>
      </c>
      <c r="AO1550" s="5" t="s">
        <v>1462</v>
      </c>
    </row>
    <row r="1551" spans="1:41" ht="14.25" x14ac:dyDescent="0.45">
      <c r="A1551" s="150">
        <v>2016</v>
      </c>
      <c r="B1551" s="5" t="s">
        <v>81</v>
      </c>
      <c r="C1551" s="5" t="s">
        <v>1450</v>
      </c>
      <c r="D1551" s="5" t="s">
        <v>121</v>
      </c>
      <c r="E1551" s="5" t="s">
        <v>1453</v>
      </c>
      <c r="F1551" s="5" t="s">
        <v>1453</v>
      </c>
      <c r="G1551" s="5" t="s">
        <v>87</v>
      </c>
      <c r="H1551" s="5" t="s">
        <v>131</v>
      </c>
      <c r="I1551" s="150">
        <v>178544.90625</v>
      </c>
      <c r="J1551" s="150">
        <v>364661.59375</v>
      </c>
      <c r="K1551" s="150">
        <v>30438.78515625</v>
      </c>
      <c r="L1551" s="150">
        <v>58199.359375</v>
      </c>
      <c r="M1551" s="150">
        <v>247093.515625</v>
      </c>
      <c r="N1551" s="150">
        <v>253702.984375</v>
      </c>
      <c r="O1551" s="150">
        <v>150329.953125</v>
      </c>
      <c r="P1551" s="150">
        <v>168992.859375</v>
      </c>
      <c r="Q1551" s="150">
        <v>83049.8671875</v>
      </c>
      <c r="R1551" s="150">
        <v>122817.578125</v>
      </c>
      <c r="S1551" s="150">
        <v>264485.375</v>
      </c>
      <c r="T1551" s="150">
        <v>236578.53125</v>
      </c>
      <c r="U1551" s="150">
        <v>43948.16015625</v>
      </c>
      <c r="V1551" s="150">
        <v>174402.390625</v>
      </c>
      <c r="W1551" s="150">
        <v>87319.734375</v>
      </c>
      <c r="X1551" s="150">
        <v>271103.5625</v>
      </c>
      <c r="Y1551" s="150">
        <v>1054976.375</v>
      </c>
      <c r="Z1551" s="150">
        <v>179936.203125</v>
      </c>
      <c r="AA1551" s="150">
        <v>1633920.375</v>
      </c>
      <c r="AB1551" s="150">
        <v>39097.19921875</v>
      </c>
      <c r="AC1551" s="150">
        <v>191998.96875</v>
      </c>
      <c r="AD1551" s="150">
        <v>363507.46875</v>
      </c>
      <c r="AE1551" s="150">
        <v>240114.609375</v>
      </c>
      <c r="AF1551" s="150">
        <v>585980</v>
      </c>
      <c r="AG1551" s="150">
        <v>2868316.25</v>
      </c>
      <c r="AH1551" s="150">
        <v>543227</v>
      </c>
      <c r="AI1551" s="150">
        <v>98105.46875</v>
      </c>
      <c r="AJ1551" s="150">
        <v>632582.75</v>
      </c>
      <c r="AK1551" s="150">
        <v>118158.8046875</v>
      </c>
      <c r="AL1551" s="150">
        <v>11285591</v>
      </c>
      <c r="AM1551" s="150">
        <v>8836145</v>
      </c>
      <c r="AN1551" s="150">
        <v>2449445.5</v>
      </c>
      <c r="AO1551" s="5" t="s">
        <v>1463</v>
      </c>
    </row>
    <row r="1552" spans="1:41" ht="14.25" x14ac:dyDescent="0.45">
      <c r="A1552" s="150">
        <v>2016</v>
      </c>
      <c r="B1552" s="5" t="s">
        <v>81</v>
      </c>
      <c r="C1552" s="5" t="s">
        <v>1450</v>
      </c>
      <c r="D1552" s="5" t="s">
        <v>121</v>
      </c>
      <c r="E1552" s="5" t="s">
        <v>1453</v>
      </c>
      <c r="F1552" s="5" t="s">
        <v>1453</v>
      </c>
      <c r="G1552" s="5" t="s">
        <v>88</v>
      </c>
      <c r="H1552" s="5" t="s">
        <v>131</v>
      </c>
      <c r="I1552" s="150">
        <v>166972</v>
      </c>
      <c r="J1552" s="150">
        <v>341025</v>
      </c>
      <c r="K1552" s="150">
        <v>28465.806640625</v>
      </c>
      <c r="L1552" s="150">
        <v>54427</v>
      </c>
      <c r="M1552" s="150">
        <v>231077.4375</v>
      </c>
      <c r="N1552" s="150">
        <v>237258.484375</v>
      </c>
      <c r="O1552" s="150">
        <v>140585.875</v>
      </c>
      <c r="P1552" s="150">
        <v>158039.09375</v>
      </c>
      <c r="Q1552" s="150">
        <v>77666.75</v>
      </c>
      <c r="R1552" s="150">
        <v>114856.796875</v>
      </c>
      <c r="S1552" s="150">
        <v>247342</v>
      </c>
      <c r="T1552" s="150">
        <v>221244</v>
      </c>
      <c r="U1552" s="150">
        <v>41099.53125</v>
      </c>
      <c r="V1552" s="150">
        <v>163098</v>
      </c>
      <c r="W1552" s="150">
        <v>81659.8515625</v>
      </c>
      <c r="X1552" s="150">
        <v>253531.1875</v>
      </c>
      <c r="Y1552" s="150">
        <v>986595</v>
      </c>
      <c r="Z1552" s="150">
        <v>168273.109375</v>
      </c>
      <c r="AA1552" s="150">
        <v>1528013.125</v>
      </c>
      <c r="AB1552" s="150">
        <v>36563</v>
      </c>
      <c r="AC1552" s="150">
        <v>179554</v>
      </c>
      <c r="AD1552" s="150">
        <v>339945.6875</v>
      </c>
      <c r="AE1552" s="150">
        <v>224550.890625</v>
      </c>
      <c r="AF1552" s="150">
        <v>547998</v>
      </c>
      <c r="AG1552" s="150">
        <v>2682398</v>
      </c>
      <c r="AH1552" s="150">
        <v>508016.1875</v>
      </c>
      <c r="AI1552" s="150">
        <v>91746.4765625</v>
      </c>
      <c r="AJ1552" s="150">
        <v>591580.0625</v>
      </c>
      <c r="AK1552" s="150">
        <v>110500</v>
      </c>
      <c r="AL1552" s="150">
        <v>10554082</v>
      </c>
      <c r="AM1552" s="150">
        <v>8263404.5</v>
      </c>
      <c r="AN1552" s="150">
        <v>2290677.75</v>
      </c>
      <c r="AO1552" s="5" t="s">
        <v>1464</v>
      </c>
    </row>
    <row r="1553" spans="1:41" ht="14.25" x14ac:dyDescent="0.45">
      <c r="A1553" s="150">
        <v>2016</v>
      </c>
      <c r="B1553" s="5" t="s">
        <v>81</v>
      </c>
      <c r="C1553" s="5" t="s">
        <v>1450</v>
      </c>
      <c r="D1553" s="5" t="s">
        <v>121</v>
      </c>
      <c r="E1553" s="5" t="s">
        <v>1454</v>
      </c>
      <c r="F1553" s="5" t="s">
        <v>1454</v>
      </c>
      <c r="G1553" s="5" t="s">
        <v>87</v>
      </c>
      <c r="H1553" s="5" t="s">
        <v>131</v>
      </c>
      <c r="I1553" s="150">
        <v>177848.78125</v>
      </c>
      <c r="J1553" s="150">
        <v>353798.46875</v>
      </c>
      <c r="K1553" s="150">
        <v>30518.12109375</v>
      </c>
      <c r="L1553" s="150">
        <v>58469.89453125</v>
      </c>
      <c r="M1553" s="150">
        <v>244069.375</v>
      </c>
      <c r="N1553" s="150">
        <v>242037.359375</v>
      </c>
      <c r="O1553" s="150">
        <v>148809.15625</v>
      </c>
      <c r="P1553" s="150">
        <v>156836.921875</v>
      </c>
      <c r="Q1553" s="150">
        <v>79329.6640625</v>
      </c>
      <c r="R1553" s="150">
        <v>121134.5859375</v>
      </c>
      <c r="S1553" s="150">
        <v>247731.4375</v>
      </c>
      <c r="T1553" s="150">
        <v>232591.0625</v>
      </c>
      <c r="U1553" s="150">
        <v>44557.09765625</v>
      </c>
      <c r="V1553" s="150">
        <v>173031.546875</v>
      </c>
      <c r="W1553" s="150">
        <v>79402.71875</v>
      </c>
      <c r="X1553" s="150">
        <v>258985.453125</v>
      </c>
      <c r="Y1553" s="150">
        <v>970672.5</v>
      </c>
      <c r="Z1553" s="150">
        <v>174984.140625</v>
      </c>
      <c r="AA1553" s="150">
        <v>1579069.5</v>
      </c>
      <c r="AB1553" s="150">
        <v>38369</v>
      </c>
      <c r="AC1553" s="150">
        <v>189497.859375</v>
      </c>
      <c r="AD1553" s="150">
        <v>347682.03125</v>
      </c>
      <c r="AE1553" s="150">
        <v>231742.78125</v>
      </c>
      <c r="AF1553" s="150">
        <v>576261.0625</v>
      </c>
      <c r="AG1553" s="150">
        <v>2845216</v>
      </c>
      <c r="AH1553" s="150">
        <v>520589.75</v>
      </c>
      <c r="AI1553" s="150">
        <v>97530.4921875</v>
      </c>
      <c r="AJ1553" s="150">
        <v>627352.75</v>
      </c>
      <c r="AK1553" s="150">
        <v>120211.8828125</v>
      </c>
      <c r="AL1553" s="150">
        <v>10968332</v>
      </c>
      <c r="AM1553" s="150">
        <v>8601841</v>
      </c>
      <c r="AN1553" s="150">
        <v>2366490.5</v>
      </c>
      <c r="AO1553" s="5" t="s">
        <v>1465</v>
      </c>
    </row>
    <row r="1554" spans="1:41" ht="14.25" x14ac:dyDescent="0.45">
      <c r="A1554" s="150">
        <v>2016</v>
      </c>
      <c r="B1554" s="5" t="s">
        <v>81</v>
      </c>
      <c r="C1554" s="5" t="s">
        <v>1450</v>
      </c>
      <c r="D1554" s="5" t="s">
        <v>121</v>
      </c>
      <c r="E1554" s="5" t="s">
        <v>1454</v>
      </c>
      <c r="F1554" s="5" t="s">
        <v>1454</v>
      </c>
      <c r="G1554" s="5" t="s">
        <v>88</v>
      </c>
      <c r="H1554" s="5" t="s">
        <v>131</v>
      </c>
      <c r="I1554" s="150">
        <v>166321</v>
      </c>
      <c r="J1554" s="150">
        <v>330866</v>
      </c>
      <c r="K1554" s="150">
        <v>28540</v>
      </c>
      <c r="L1554" s="150">
        <v>54680</v>
      </c>
      <c r="M1554" s="150">
        <v>228249.3125</v>
      </c>
      <c r="N1554" s="150">
        <v>226349</v>
      </c>
      <c r="O1554" s="150">
        <v>139163.65625</v>
      </c>
      <c r="P1554" s="150">
        <v>146671.078125</v>
      </c>
      <c r="Q1554" s="150">
        <v>74187.6796875</v>
      </c>
      <c r="R1554" s="150">
        <v>113282.8984375</v>
      </c>
      <c r="S1554" s="150">
        <v>231674</v>
      </c>
      <c r="T1554" s="150">
        <v>217515</v>
      </c>
      <c r="U1554" s="150">
        <v>41669</v>
      </c>
      <c r="V1554" s="150">
        <v>161816</v>
      </c>
      <c r="W1554" s="150">
        <v>74256</v>
      </c>
      <c r="X1554" s="150">
        <v>242198.5625</v>
      </c>
      <c r="Y1554" s="150">
        <v>907755.5625</v>
      </c>
      <c r="Z1554" s="150">
        <v>163642.03125</v>
      </c>
      <c r="AA1554" s="150">
        <v>1476717.5</v>
      </c>
      <c r="AB1554" s="150">
        <v>35882</v>
      </c>
      <c r="AC1554" s="150">
        <v>177215</v>
      </c>
      <c r="AD1554" s="150">
        <v>325146</v>
      </c>
      <c r="AE1554" s="150">
        <v>216721.703125</v>
      </c>
      <c r="AF1554" s="150">
        <v>538909</v>
      </c>
      <c r="AG1554" s="150">
        <v>2660795</v>
      </c>
      <c r="AH1554" s="150">
        <v>486846.21875</v>
      </c>
      <c r="AI1554" s="150">
        <v>91208.7734375</v>
      </c>
      <c r="AJ1554" s="150">
        <v>586689.0625</v>
      </c>
      <c r="AK1554" s="150">
        <v>112420</v>
      </c>
      <c r="AL1554" s="150">
        <v>10257386</v>
      </c>
      <c r="AM1554" s="150">
        <v>8044287.5</v>
      </c>
      <c r="AN1554" s="150">
        <v>2213099.5</v>
      </c>
      <c r="AO1554" s="5" t="s">
        <v>1466</v>
      </c>
    </row>
    <row r="1555" spans="1:41" ht="14.25" x14ac:dyDescent="0.45">
      <c r="A1555" s="150">
        <v>2017</v>
      </c>
      <c r="B1555" s="5" t="s">
        <v>1478</v>
      </c>
      <c r="C1555" s="5" t="s">
        <v>171</v>
      </c>
      <c r="D1555" s="5" t="s">
        <v>84</v>
      </c>
      <c r="E1555" s="5" t="s">
        <v>85</v>
      </c>
      <c r="F1555" s="5" t="s">
        <v>86</v>
      </c>
      <c r="G1555" s="5" t="s">
        <v>87</v>
      </c>
      <c r="H1555" s="5" t="s">
        <v>131</v>
      </c>
      <c r="I1555" s="150">
        <v>20902.964712561658</v>
      </c>
      <c r="J1555" s="150">
        <v>41901.599664362126</v>
      </c>
      <c r="K1555" s="150">
        <v>1272.3944255704639</v>
      </c>
      <c r="L1555" s="150">
        <v>3547.4518047695906</v>
      </c>
      <c r="M1555" s="150">
        <v>22608.007961557323</v>
      </c>
      <c r="N1555" s="150">
        <v>23332.860377282163</v>
      </c>
      <c r="O1555" s="150">
        <v>18008.924016808429</v>
      </c>
      <c r="P1555" s="150">
        <v>13397.081837169237</v>
      </c>
      <c r="Q1555" s="150">
        <v>5154.1927093589384</v>
      </c>
      <c r="R1555" s="150">
        <v>9010.0611489297662</v>
      </c>
      <c r="S1555" s="150">
        <v>24329.816773472765</v>
      </c>
      <c r="T1555" s="150">
        <v>12965.756770971424</v>
      </c>
      <c r="U1555" s="150">
        <v>1123.8524519065816</v>
      </c>
      <c r="V1555" s="150">
        <v>10092.79379196843</v>
      </c>
      <c r="W1555" s="150">
        <v>12501.707039292784</v>
      </c>
      <c r="X1555" s="150">
        <v>20926.339922370778</v>
      </c>
      <c r="Y1555" s="150">
        <v>87304.718298501699</v>
      </c>
      <c r="Z1555" s="150">
        <v>13283.496113055644</v>
      </c>
      <c r="AA1555" s="150">
        <v>149764.5170936574</v>
      </c>
      <c r="AB1555" s="150">
        <v>9467.5357167786005</v>
      </c>
      <c r="AC1555" s="150">
        <v>20225.265402019293</v>
      </c>
      <c r="AD1555" s="150">
        <v>23292.785893091634</v>
      </c>
      <c r="AE1555" s="150">
        <v>21991.743525765774</v>
      </c>
      <c r="AF1555" s="150">
        <v>50277.119749534242</v>
      </c>
      <c r="AG1555" s="150">
        <v>223827.96303129889</v>
      </c>
      <c r="AH1555" s="150">
        <v>42899.84462005127</v>
      </c>
      <c r="AI1555" s="150">
        <v>5656.4875690259787</v>
      </c>
      <c r="AJ1555" s="150">
        <v>37515.833469930847</v>
      </c>
      <c r="AK1555" s="150">
        <v>3507.4329595363192</v>
      </c>
      <c r="AL1555" s="150">
        <v>930090.5625</v>
      </c>
      <c r="AM1555" s="150">
        <v>732653.5</v>
      </c>
      <c r="AN1555" s="150">
        <v>197437.046875</v>
      </c>
      <c r="AO1555" s="5" t="s">
        <v>2113</v>
      </c>
    </row>
    <row r="1556" spans="1:41" ht="14.25" x14ac:dyDescent="0.45">
      <c r="A1556" s="150">
        <v>2017</v>
      </c>
      <c r="B1556" s="5" t="s">
        <v>582</v>
      </c>
      <c r="C1556" s="5" t="s">
        <v>171</v>
      </c>
      <c r="D1556" s="5" t="s">
        <v>84</v>
      </c>
      <c r="E1556" s="5" t="s">
        <v>85</v>
      </c>
      <c r="F1556" s="5" t="s">
        <v>86</v>
      </c>
      <c r="G1556" s="5" t="s">
        <v>87</v>
      </c>
      <c r="H1556" s="5" t="s">
        <v>131</v>
      </c>
      <c r="I1556" s="150">
        <v>31537.092803077012</v>
      </c>
      <c r="J1556" s="150">
        <v>23872.59631356713</v>
      </c>
      <c r="K1556" s="150">
        <v>1302.0572730266965</v>
      </c>
      <c r="L1556" s="150">
        <v>2018.9919984413416</v>
      </c>
      <c r="M1556" s="150">
        <v>22933.367670707357</v>
      </c>
      <c r="N1556" s="150">
        <v>26142.191390188636</v>
      </c>
      <c r="O1556" s="150">
        <v>13326.161166328953</v>
      </c>
      <c r="P1556" s="150">
        <v>8156.9347647537134</v>
      </c>
      <c r="Q1556" s="150">
        <v>3660.0451112760334</v>
      </c>
      <c r="R1556" s="150">
        <v>11202.528263579394</v>
      </c>
      <c r="S1556" s="150">
        <v>24250.020445867183</v>
      </c>
      <c r="T1556" s="150">
        <v>13376.40222300496</v>
      </c>
      <c r="U1556" s="150">
        <v>1174.5242582923977</v>
      </c>
      <c r="V1556" s="150">
        <v>8599.0359670798935</v>
      </c>
      <c r="W1556" s="150">
        <v>11531.997209032486</v>
      </c>
      <c r="X1556" s="150">
        <v>12933.222859855192</v>
      </c>
      <c r="Y1556" s="150">
        <v>77543.163341673178</v>
      </c>
      <c r="Z1556" s="150">
        <v>16452.054563461526</v>
      </c>
      <c r="AA1556" s="150">
        <v>160333.84847940315</v>
      </c>
      <c r="AB1556" s="150">
        <v>1652.3725306775177</v>
      </c>
      <c r="AC1556" s="150">
        <v>16501.46545954559</v>
      </c>
      <c r="AD1556" s="150">
        <v>27937.475348746899</v>
      </c>
      <c r="AE1556" s="150">
        <v>16481.406640091987</v>
      </c>
      <c r="AF1556" s="150">
        <v>45483.022364712844</v>
      </c>
      <c r="AG1556" s="150">
        <v>210553.56972158269</v>
      </c>
      <c r="AH1556" s="150">
        <v>37070.810255561199</v>
      </c>
      <c r="AI1556" s="150">
        <v>6902.0047193570363</v>
      </c>
      <c r="AJ1556" s="150">
        <v>40006.862421962192</v>
      </c>
      <c r="AK1556" s="150">
        <v>3913.6191178992494</v>
      </c>
      <c r="AL1556" s="150">
        <v>876848.875</v>
      </c>
      <c r="AM1556" s="150">
        <v>699719.375</v>
      </c>
      <c r="AN1556" s="150">
        <v>177129.515625</v>
      </c>
      <c r="AO1556" s="5" t="s">
        <v>782</v>
      </c>
    </row>
    <row r="1557" spans="1:41" ht="14.25" x14ac:dyDescent="0.45">
      <c r="A1557" s="150">
        <v>2017</v>
      </c>
      <c r="B1557" s="5" t="s">
        <v>4024</v>
      </c>
      <c r="C1557" s="5" t="s">
        <v>171</v>
      </c>
      <c r="D1557" s="5" t="s">
        <v>84</v>
      </c>
      <c r="E1557" s="5" t="s">
        <v>85</v>
      </c>
      <c r="F1557" s="5" t="s">
        <v>86</v>
      </c>
      <c r="G1557" s="5" t="s">
        <v>87</v>
      </c>
      <c r="H1557" s="5" t="s">
        <v>131</v>
      </c>
      <c r="I1557" s="150">
        <v>25767.295298087356</v>
      </c>
      <c r="J1557" s="150">
        <v>48761.780745931275</v>
      </c>
      <c r="K1557" s="150">
        <v>1261.9073369843136</v>
      </c>
      <c r="L1557" s="150">
        <v>1692.0636788781433</v>
      </c>
      <c r="M1557" s="150">
        <v>20873.876349589751</v>
      </c>
      <c r="N1557" s="150">
        <v>22742.190447684698</v>
      </c>
      <c r="O1557" s="150">
        <v>12913.345313995855</v>
      </c>
      <c r="P1557" s="150">
        <v>13022.072306067399</v>
      </c>
      <c r="Q1557" s="150">
        <v>4166.6954602937003</v>
      </c>
      <c r="R1557" s="150">
        <v>11896.921872319786</v>
      </c>
      <c r="S1557" s="150">
        <v>19191.313759732009</v>
      </c>
      <c r="T1557" s="150">
        <v>8702.3177889218241</v>
      </c>
      <c r="U1557" s="150">
        <v>923.92735406773295</v>
      </c>
      <c r="V1557" s="150">
        <v>6221.9042309643237</v>
      </c>
      <c r="W1557" s="150">
        <v>10549.432821445507</v>
      </c>
      <c r="X1557" s="150">
        <v>11101.192716731859</v>
      </c>
      <c r="Y1557" s="150">
        <v>75141.042680820057</v>
      </c>
      <c r="Z1557" s="150">
        <v>15067.372669907865</v>
      </c>
      <c r="AA1557" s="150">
        <v>160839.09135811895</v>
      </c>
      <c r="AB1557" s="150">
        <v>0</v>
      </c>
      <c r="AC1557" s="150">
        <v>15990.285499810489</v>
      </c>
      <c r="AD1557" s="150">
        <v>22881.942657437718</v>
      </c>
      <c r="AE1557" s="150">
        <v>18328.165462835437</v>
      </c>
      <c r="AF1557" s="150">
        <v>51425.05219249244</v>
      </c>
      <c r="AG1557" s="150">
        <v>224600.89761026873</v>
      </c>
      <c r="AH1557" s="150">
        <v>34059.731291036085</v>
      </c>
      <c r="AI1557" s="150">
        <v>6688.1954365886713</v>
      </c>
      <c r="AJ1557" s="150">
        <v>39752.928625455257</v>
      </c>
      <c r="AK1557" s="150">
        <v>3793.0788095567582</v>
      </c>
      <c r="AL1557" s="150">
        <v>888356</v>
      </c>
      <c r="AM1557" s="150">
        <v>736339.6875</v>
      </c>
      <c r="AN1557" s="150">
        <v>152016.34375</v>
      </c>
      <c r="AO1557" s="5" t="s">
        <v>4027</v>
      </c>
    </row>
    <row r="1558" spans="1:41" ht="14.25" x14ac:dyDescent="0.45">
      <c r="A1558" s="150">
        <v>2017</v>
      </c>
      <c r="B1558" s="5" t="s">
        <v>1477</v>
      </c>
      <c r="C1558" s="5" t="s">
        <v>171</v>
      </c>
      <c r="D1558" s="5" t="s">
        <v>84</v>
      </c>
      <c r="E1558" s="5" t="s">
        <v>85</v>
      </c>
      <c r="F1558" s="5" t="s">
        <v>86</v>
      </c>
      <c r="G1558" s="5" t="s">
        <v>87</v>
      </c>
      <c r="H1558" s="5" t="s">
        <v>131</v>
      </c>
      <c r="I1558" s="150">
        <v>13341.285978006221</v>
      </c>
      <c r="J1558" s="150">
        <v>24197.163499018789</v>
      </c>
      <c r="K1558" s="150">
        <v>1339.8660703148162</v>
      </c>
      <c r="L1558" s="150">
        <v>3646.0957223168671</v>
      </c>
      <c r="M1558" s="150">
        <v>24870.760673134992</v>
      </c>
      <c r="N1558" s="150">
        <v>26639.510083379148</v>
      </c>
      <c r="O1558" s="150">
        <v>18528.094880300283</v>
      </c>
      <c r="P1558" s="150">
        <v>10093.51607542778</v>
      </c>
      <c r="Q1558" s="150">
        <v>3866.0912967073223</v>
      </c>
      <c r="R1558" s="150">
        <v>11253.051719109913</v>
      </c>
      <c r="S1558" s="150">
        <v>25470.855747688143</v>
      </c>
      <c r="T1558" s="150">
        <v>13487.58986710711</v>
      </c>
      <c r="U1558" s="150">
        <v>1252.1226285419875</v>
      </c>
      <c r="V1558" s="150">
        <v>16855.04087568594</v>
      </c>
      <c r="W1558" s="150">
        <v>7826.952150573542</v>
      </c>
      <c r="X1558" s="150">
        <v>16217.122339553755</v>
      </c>
      <c r="Y1558" s="150">
        <v>86082.233656755328</v>
      </c>
      <c r="Z1558" s="150">
        <v>13207.759431182954</v>
      </c>
      <c r="AA1558" s="150">
        <v>140157.69230479459</v>
      </c>
      <c r="AB1558" s="150">
        <v>9679.0502052918982</v>
      </c>
      <c r="AC1558" s="150">
        <v>13152.386205091181</v>
      </c>
      <c r="AD1558" s="150">
        <v>25438.505244418968</v>
      </c>
      <c r="AE1558" s="150">
        <v>22554.092433883219</v>
      </c>
      <c r="AF1558" s="150">
        <v>45771.571546090818</v>
      </c>
      <c r="AG1558" s="150">
        <v>226474.12327097365</v>
      </c>
      <c r="AH1558" s="150">
        <v>58205.575439996013</v>
      </c>
      <c r="AI1558" s="150">
        <v>5485.1508329879116</v>
      </c>
      <c r="AJ1558" s="150">
        <v>45962.657699090239</v>
      </c>
      <c r="AK1558" s="150">
        <v>2499.0804758644504</v>
      </c>
      <c r="AL1558" s="150">
        <v>913554.9375</v>
      </c>
      <c r="AM1558" s="150">
        <v>704506.375</v>
      </c>
      <c r="AN1558" s="150">
        <v>209048.609375</v>
      </c>
      <c r="AO1558" s="5" t="s">
        <v>2112</v>
      </c>
    </row>
    <row r="1559" spans="1:41" ht="14.25" x14ac:dyDescent="0.45">
      <c r="A1559" s="150">
        <v>2017</v>
      </c>
      <c r="B1559" s="5" t="s">
        <v>1476</v>
      </c>
      <c r="C1559" s="5" t="s">
        <v>171</v>
      </c>
      <c r="D1559" s="5" t="s">
        <v>84</v>
      </c>
      <c r="E1559" s="5" t="s">
        <v>85</v>
      </c>
      <c r="F1559" s="5" t="s">
        <v>86</v>
      </c>
      <c r="G1559" s="5" t="s">
        <v>87</v>
      </c>
      <c r="H1559" s="5" t="s">
        <v>131</v>
      </c>
      <c r="I1559" s="150">
        <v>15893.019509013066</v>
      </c>
      <c r="J1559" s="150">
        <v>26766.999746988284</v>
      </c>
      <c r="K1559" s="150">
        <v>1161.310605012372</v>
      </c>
      <c r="L1559" s="150">
        <v>3384.7365341923091</v>
      </c>
      <c r="M1559" s="150">
        <v>14182.505763713592</v>
      </c>
      <c r="N1559" s="150">
        <v>19987.968790136045</v>
      </c>
      <c r="O1559" s="150">
        <v>15143.000361449842</v>
      </c>
      <c r="P1559" s="150">
        <v>10535.869494120056</v>
      </c>
      <c r="Q1559" s="150">
        <v>2808.8534924535961</v>
      </c>
      <c r="R1559" s="150">
        <v>11452.791185656215</v>
      </c>
      <c r="S1559" s="150">
        <v>22343.132161019279</v>
      </c>
      <c r="T1559" s="150">
        <v>13959.92123108622</v>
      </c>
      <c r="U1559" s="150">
        <v>1347.6004070704162</v>
      </c>
      <c r="V1559" s="150">
        <v>13026.033952888771</v>
      </c>
      <c r="W1559" s="150">
        <v>7079.155896387917</v>
      </c>
      <c r="X1559" s="150">
        <v>14836.216873966212</v>
      </c>
      <c r="Y1559" s="150">
        <v>81484.084419821214</v>
      </c>
      <c r="Z1559" s="150">
        <v>12788.933037698745</v>
      </c>
      <c r="AA1559" s="150">
        <v>128303.68147628027</v>
      </c>
      <c r="AB1559" s="150">
        <v>2344.3957838687256</v>
      </c>
      <c r="AC1559" s="150">
        <v>12030.347736494341</v>
      </c>
      <c r="AD1559" s="150">
        <v>23754.708066266383</v>
      </c>
      <c r="AE1559" s="150">
        <v>26470.553769093447</v>
      </c>
      <c r="AF1559" s="150">
        <v>42621.016760301871</v>
      </c>
      <c r="AG1559" s="150">
        <v>180962.82938583347</v>
      </c>
      <c r="AH1559" s="150">
        <v>58994.276229445997</v>
      </c>
      <c r="AI1559" s="150">
        <v>6370.2725479116152</v>
      </c>
      <c r="AJ1559" s="150">
        <v>43608.730342121897</v>
      </c>
      <c r="AK1559" s="150">
        <v>2214.9580393517217</v>
      </c>
      <c r="AL1559" s="150">
        <v>815857.875</v>
      </c>
      <c r="AM1559" s="150">
        <v>633474.0625</v>
      </c>
      <c r="AN1559" s="150">
        <v>182383.84375</v>
      </c>
      <c r="AO1559" s="5" t="s">
        <v>2111</v>
      </c>
    </row>
    <row r="1560" spans="1:41" ht="14.25" x14ac:dyDescent="0.45">
      <c r="A1560" s="150">
        <v>2017</v>
      </c>
      <c r="B1560" s="5" t="s">
        <v>1476</v>
      </c>
      <c r="C1560" s="5" t="s">
        <v>171</v>
      </c>
      <c r="D1560" s="5" t="s">
        <v>84</v>
      </c>
      <c r="E1560" s="5" t="s">
        <v>85</v>
      </c>
      <c r="F1560" s="5" t="s">
        <v>86</v>
      </c>
      <c r="G1560" s="5" t="s">
        <v>88</v>
      </c>
      <c r="H1560" s="5" t="s">
        <v>131</v>
      </c>
      <c r="I1560" s="150">
        <v>14189.04</v>
      </c>
      <c r="J1560" s="150">
        <v>22613.794000000002</v>
      </c>
      <c r="K1560" s="150">
        <v>1041</v>
      </c>
      <c r="L1560" s="150">
        <v>3028.6451836800002</v>
      </c>
      <c r="M1560" s="150">
        <v>12603.3</v>
      </c>
      <c r="N1560" s="150">
        <v>17977.131657812501</v>
      </c>
      <c r="O1560" s="150">
        <v>13817.524245779299</v>
      </c>
      <c r="P1560" s="150">
        <v>9739.1649999999991</v>
      </c>
      <c r="Q1560" s="150">
        <v>2503.0567099999998</v>
      </c>
      <c r="R1560" s="150">
        <v>10123.18571624586</v>
      </c>
      <c r="S1560" s="150">
        <v>19889</v>
      </c>
      <c r="T1560" s="150">
        <v>12365.420859375001</v>
      </c>
      <c r="U1560" s="150">
        <v>1051</v>
      </c>
      <c r="V1560" s="150">
        <v>11595.892750000001</v>
      </c>
      <c r="W1560" s="150">
        <v>6224.1707398400004</v>
      </c>
      <c r="X1560" s="150">
        <v>13802.761017215</v>
      </c>
      <c r="Y1560" s="150">
        <v>74841</v>
      </c>
      <c r="Z1560" s="150">
        <v>11395.984048128001</v>
      </c>
      <c r="AA1560" s="150">
        <v>115782.57285035119</v>
      </c>
      <c r="AB1560" s="150">
        <v>1522</v>
      </c>
      <c r="AC1560" s="150">
        <v>10977.324420000001</v>
      </c>
      <c r="AD1560" s="150">
        <v>21679.035511699411</v>
      </c>
      <c r="AE1560" s="150">
        <v>23608.697135576669</v>
      </c>
      <c r="AF1560" s="150">
        <v>38136.835456918561</v>
      </c>
      <c r="AG1560" s="150">
        <v>161720.6860826578</v>
      </c>
      <c r="AH1560" s="150">
        <v>53102.802879184157</v>
      </c>
      <c r="AI1560" s="150">
        <v>5534.3358719999997</v>
      </c>
      <c r="AJ1560" s="150">
        <v>39404.838348509358</v>
      </c>
      <c r="AK1560" s="150">
        <v>2062</v>
      </c>
      <c r="AL1560" s="150">
        <v>732332.125</v>
      </c>
      <c r="AM1560" s="150">
        <v>568688.8125</v>
      </c>
      <c r="AN1560" s="150">
        <v>163643.34375</v>
      </c>
      <c r="AO1560" s="5" t="s">
        <v>2115</v>
      </c>
    </row>
    <row r="1561" spans="1:41" ht="14.25" x14ac:dyDescent="0.45">
      <c r="A1561" s="150">
        <v>2017</v>
      </c>
      <c r="B1561" s="5" t="s">
        <v>582</v>
      </c>
      <c r="C1561" s="5" t="s">
        <v>171</v>
      </c>
      <c r="D1561" s="5" t="s">
        <v>84</v>
      </c>
      <c r="E1561" s="5" t="s">
        <v>85</v>
      </c>
      <c r="F1561" s="5" t="s">
        <v>86</v>
      </c>
      <c r="G1561" s="5" t="s">
        <v>88</v>
      </c>
      <c r="H1561" s="5" t="s">
        <v>131</v>
      </c>
      <c r="I1561" s="150">
        <v>28670.907999999999</v>
      </c>
      <c r="J1561" s="150">
        <v>21831.277249999999</v>
      </c>
      <c r="K1561" s="150">
        <v>1166.229</v>
      </c>
      <c r="L1561" s="150">
        <v>1835.5</v>
      </c>
      <c r="M1561" s="150">
        <v>20541</v>
      </c>
      <c r="N1561" s="150">
        <v>23414.249</v>
      </c>
      <c r="O1561" s="150">
        <v>11936</v>
      </c>
      <c r="P1561" s="150">
        <v>10899.433000000001</v>
      </c>
      <c r="Q1561" s="150">
        <v>3278.2357877054919</v>
      </c>
      <c r="R1561" s="150">
        <v>10033.90066240048</v>
      </c>
      <c r="S1561" s="150">
        <v>21720.301925600001</v>
      </c>
      <c r="T1561" s="150">
        <v>12100.81</v>
      </c>
      <c r="U1561" s="150">
        <v>1052</v>
      </c>
      <c r="V1561" s="150">
        <v>7702</v>
      </c>
      <c r="W1561" s="150">
        <v>8643</v>
      </c>
      <c r="X1561" s="150">
        <v>11815.4627773801</v>
      </c>
      <c r="Y1561" s="150">
        <v>69454</v>
      </c>
      <c r="Z1561" s="150">
        <v>14735.805819732001</v>
      </c>
      <c r="AA1561" s="150">
        <v>147355.35437170771</v>
      </c>
      <c r="AB1561" s="150">
        <v>1480</v>
      </c>
      <c r="AC1561" s="150">
        <v>14780.062260000001</v>
      </c>
      <c r="AD1561" s="150">
        <v>25023.088164744451</v>
      </c>
      <c r="AE1561" s="150">
        <v>14762.095940516851</v>
      </c>
      <c r="AF1561" s="150">
        <v>41349.39</v>
      </c>
      <c r="AG1561" s="150">
        <v>192173</v>
      </c>
      <c r="AH1561" s="150">
        <v>33950.73212500001</v>
      </c>
      <c r="AI1561" s="150">
        <v>6182</v>
      </c>
      <c r="AJ1561" s="150">
        <v>36299.252925070847</v>
      </c>
      <c r="AK1561" s="150">
        <v>3505.3574100000001</v>
      </c>
      <c r="AL1561" s="150">
        <v>797690.5</v>
      </c>
      <c r="AM1561" s="150">
        <v>639626.4375</v>
      </c>
      <c r="AN1561" s="150">
        <v>158063.96875</v>
      </c>
      <c r="AO1561" s="5" t="s">
        <v>783</v>
      </c>
    </row>
    <row r="1562" spans="1:41" ht="14.25" x14ac:dyDescent="0.45">
      <c r="A1562" s="150">
        <v>2017</v>
      </c>
      <c r="B1562" s="5" t="s">
        <v>1477</v>
      </c>
      <c r="C1562" s="5" t="s">
        <v>171</v>
      </c>
      <c r="D1562" s="5" t="s">
        <v>84</v>
      </c>
      <c r="E1562" s="5" t="s">
        <v>85</v>
      </c>
      <c r="F1562" s="5" t="s">
        <v>86</v>
      </c>
      <c r="G1562" s="5" t="s">
        <v>88</v>
      </c>
      <c r="H1562" s="5" t="s">
        <v>131</v>
      </c>
      <c r="I1562" s="150">
        <v>11476.64424</v>
      </c>
      <c r="J1562" s="150">
        <v>22281.48</v>
      </c>
      <c r="K1562" s="150">
        <v>1201.8021896929999</v>
      </c>
      <c r="L1562" s="150">
        <v>3314.5425000000009</v>
      </c>
      <c r="M1562" s="150">
        <v>22027.1893476</v>
      </c>
      <c r="N1562" s="150">
        <v>23888.075107074041</v>
      </c>
      <c r="O1562" s="150">
        <v>16821</v>
      </c>
      <c r="P1562" s="150">
        <v>9072.4500000000007</v>
      </c>
      <c r="Q1562" s="150">
        <v>3702.3207886576629</v>
      </c>
      <c r="R1562" s="150">
        <v>10168.810531351541</v>
      </c>
      <c r="S1562" s="150">
        <v>24468.08358728953</v>
      </c>
      <c r="T1562" s="150">
        <v>12146.813899999999</v>
      </c>
      <c r="U1562" s="150">
        <v>1109.6490240000001</v>
      </c>
      <c r="V1562" s="150">
        <v>15086</v>
      </c>
      <c r="W1562" s="150">
        <v>6867.6804000000002</v>
      </c>
      <c r="X1562" s="150">
        <v>14935.562749999999</v>
      </c>
      <c r="Y1562" s="150">
        <v>78798</v>
      </c>
      <c r="Z1562" s="150">
        <v>12820.989</v>
      </c>
      <c r="AA1562" s="150">
        <v>126114.6443624392</v>
      </c>
      <c r="AB1562" s="150">
        <v>1479</v>
      </c>
      <c r="AC1562" s="150">
        <v>11910.2</v>
      </c>
      <c r="AD1562" s="150">
        <v>27050.891296122889</v>
      </c>
      <c r="AE1562" s="150">
        <v>19789.861438799999</v>
      </c>
      <c r="AF1562" s="150">
        <v>41607.629817010711</v>
      </c>
      <c r="AG1562" s="150">
        <v>205925</v>
      </c>
      <c r="AH1562" s="150">
        <v>54356.865638567782</v>
      </c>
      <c r="AI1562" s="150">
        <v>4812.8904000000002</v>
      </c>
      <c r="AJ1562" s="150">
        <v>43055.587596617523</v>
      </c>
      <c r="AK1562" s="150">
        <v>2301.6001459732161</v>
      </c>
      <c r="AL1562" s="150">
        <v>828591.3125</v>
      </c>
      <c r="AM1562" s="150">
        <v>640121.8125</v>
      </c>
      <c r="AN1562" s="150">
        <v>188469.375</v>
      </c>
      <c r="AO1562" s="5" t="s">
        <v>2114</v>
      </c>
    </row>
    <row r="1563" spans="1:41" ht="14.25" x14ac:dyDescent="0.45">
      <c r="A1563" s="150">
        <v>2017</v>
      </c>
      <c r="B1563" s="5" t="s">
        <v>1478</v>
      </c>
      <c r="C1563" s="5" t="s">
        <v>171</v>
      </c>
      <c r="D1563" s="5" t="s">
        <v>84</v>
      </c>
      <c r="E1563" s="5" t="s">
        <v>85</v>
      </c>
      <c r="F1563" s="5" t="s">
        <v>86</v>
      </c>
      <c r="G1563" s="5" t="s">
        <v>88</v>
      </c>
      <c r="H1563" s="5" t="s">
        <v>131</v>
      </c>
      <c r="I1563" s="150">
        <v>18923.43147299999</v>
      </c>
      <c r="J1563" s="150">
        <v>38558.425355125</v>
      </c>
      <c r="K1563" s="150">
        <v>1219.336139</v>
      </c>
      <c r="L1563" s="150">
        <v>3265.291188020934</v>
      </c>
      <c r="M1563" s="150">
        <v>20127.46902996326</v>
      </c>
      <c r="N1563" s="150">
        <v>21081.856168800001</v>
      </c>
      <c r="O1563" s="150">
        <v>16118.278842646931</v>
      </c>
      <c r="P1563" s="150">
        <v>11634.8339216</v>
      </c>
      <c r="Q1563" s="150">
        <v>3217.3811898869658</v>
      </c>
      <c r="R1563" s="150">
        <v>8164.3997171612164</v>
      </c>
      <c r="S1563" s="150">
        <v>21635.516696422401</v>
      </c>
      <c r="T1563" s="150">
        <v>11597.288500000001</v>
      </c>
      <c r="U1563" s="150">
        <v>1005.4752</v>
      </c>
      <c r="V1563" s="150">
        <v>8559</v>
      </c>
      <c r="W1563" s="150">
        <v>11063.282999999999</v>
      </c>
      <c r="X1563" s="150">
        <v>18535.776155339809</v>
      </c>
      <c r="Y1563" s="150">
        <v>78583.664810000017</v>
      </c>
      <c r="Z1563" s="150">
        <v>11789.728636</v>
      </c>
      <c r="AA1563" s="150">
        <v>135918.39761782551</v>
      </c>
      <c r="AB1563" s="150">
        <v>1577</v>
      </c>
      <c r="AC1563" s="150">
        <v>17786.76282</v>
      </c>
      <c r="AD1563" s="150">
        <v>20673.3068045775</v>
      </c>
      <c r="AE1563" s="150">
        <v>19926.13455040105</v>
      </c>
      <c r="AF1563" s="150">
        <v>46151.054501228457</v>
      </c>
      <c r="AG1563" s="150">
        <v>205951.7958345504</v>
      </c>
      <c r="AH1563" s="150">
        <v>38951.382153275961</v>
      </c>
      <c r="AI1563" s="150">
        <v>5010.57456</v>
      </c>
      <c r="AJ1563" s="150">
        <v>33972.009362785997</v>
      </c>
      <c r="AK1563" s="150">
        <v>3152.61</v>
      </c>
      <c r="AL1563" s="150">
        <v>834151.4375</v>
      </c>
      <c r="AM1563" s="150">
        <v>664489.625</v>
      </c>
      <c r="AN1563" s="150">
        <v>169661.8125</v>
      </c>
      <c r="AO1563" s="5" t="s">
        <v>2116</v>
      </c>
    </row>
    <row r="1564" spans="1:41" ht="14.25" x14ac:dyDescent="0.45">
      <c r="A1564" s="150">
        <v>2017</v>
      </c>
      <c r="B1564" s="5" t="s">
        <v>4024</v>
      </c>
      <c r="C1564" s="5" t="s">
        <v>171</v>
      </c>
      <c r="D1564" s="5" t="s">
        <v>84</v>
      </c>
      <c r="E1564" s="5" t="s">
        <v>85</v>
      </c>
      <c r="F1564" s="5" t="s">
        <v>86</v>
      </c>
      <c r="G1564" s="5" t="s">
        <v>88</v>
      </c>
      <c r="H1564" s="5" t="s">
        <v>131</v>
      </c>
      <c r="I1564" s="150">
        <v>23817.1</v>
      </c>
      <c r="J1564" s="150">
        <v>45081.75</v>
      </c>
      <c r="K1564" s="150">
        <v>1166.229</v>
      </c>
      <c r="L1564" s="150">
        <v>1564</v>
      </c>
      <c r="M1564" s="150">
        <v>19294.039000000001</v>
      </c>
      <c r="N1564" s="150">
        <v>21020.94992297297</v>
      </c>
      <c r="O1564" s="150">
        <v>11936</v>
      </c>
      <c r="P1564" s="150">
        <v>12036.587</v>
      </c>
      <c r="Q1564" s="150">
        <v>3851.3395099999998</v>
      </c>
      <c r="R1564" s="150">
        <v>10996.50447</v>
      </c>
      <c r="S1564" s="150">
        <v>17738.821</v>
      </c>
      <c r="T1564" s="150">
        <v>8043.6836933333343</v>
      </c>
      <c r="U1564" s="150">
        <v>854</v>
      </c>
      <c r="V1564" s="150">
        <v>5751</v>
      </c>
      <c r="W1564" s="150">
        <v>9751</v>
      </c>
      <c r="X1564" s="150">
        <v>10261</v>
      </c>
      <c r="Y1564" s="150">
        <v>69454</v>
      </c>
      <c r="Z1564" s="150">
        <v>13928</v>
      </c>
      <c r="AA1564" s="150">
        <v>148666</v>
      </c>
      <c r="AB1564" s="150">
        <v>0</v>
      </c>
      <c r="AC1564" s="150">
        <v>14780.062260000001</v>
      </c>
      <c r="AD1564" s="150">
        <v>21150.125</v>
      </c>
      <c r="AE1564" s="150">
        <v>16941</v>
      </c>
      <c r="AF1564" s="150">
        <v>47532.95199999999</v>
      </c>
      <c r="AG1564" s="150">
        <v>207602</v>
      </c>
      <c r="AH1564" s="150">
        <v>31482</v>
      </c>
      <c r="AI1564" s="150">
        <v>6182</v>
      </c>
      <c r="AJ1564" s="150">
        <v>36744.231996891402</v>
      </c>
      <c r="AK1564" s="150">
        <v>3505</v>
      </c>
      <c r="AL1564" s="150">
        <v>821131.375</v>
      </c>
      <c r="AM1564" s="150">
        <v>680621.5</v>
      </c>
      <c r="AN1564" s="150">
        <v>140509.90625</v>
      </c>
      <c r="AO1564" s="5" t="s">
        <v>4028</v>
      </c>
    </row>
    <row r="1565" spans="1:41" ht="14.25" x14ac:dyDescent="0.45">
      <c r="A1565" s="150">
        <v>2017</v>
      </c>
      <c r="B1565" s="5" t="s">
        <v>582</v>
      </c>
      <c r="C1565" s="5" t="s">
        <v>171</v>
      </c>
      <c r="D1565" s="5" t="s">
        <v>84</v>
      </c>
      <c r="E1565" s="5" t="s">
        <v>27</v>
      </c>
      <c r="F1565" s="5" t="s">
        <v>27</v>
      </c>
      <c r="G1565" s="5" t="s">
        <v>87</v>
      </c>
      <c r="H1565" s="5" t="s">
        <v>131</v>
      </c>
      <c r="I1565" s="150">
        <v>480.08120823738687</v>
      </c>
      <c r="J1565" s="150">
        <v>1940.7003726014832</v>
      </c>
      <c r="K1565" s="150">
        <v>89.317434090676628</v>
      </c>
      <c r="L1565" s="150">
        <v>120.9965240144634</v>
      </c>
      <c r="M1565" s="150">
        <v>200.96422670402242</v>
      </c>
      <c r="N1565" s="150">
        <v>0</v>
      </c>
      <c r="O1565" s="150">
        <v>62.522203863473642</v>
      </c>
      <c r="P1565" s="150">
        <v>209.89597011309007</v>
      </c>
      <c r="Q1565" s="150">
        <v>6.2461878046936938</v>
      </c>
      <c r="R1565" s="150">
        <v>50.172952132511462</v>
      </c>
      <c r="S1565" s="150">
        <v>0</v>
      </c>
      <c r="T1565" s="150">
        <v>474.49886860671961</v>
      </c>
      <c r="U1565" s="150">
        <v>33.494037784003737</v>
      </c>
      <c r="V1565" s="150">
        <v>1339.7615113601494</v>
      </c>
      <c r="W1565" s="150">
        <v>0</v>
      </c>
      <c r="X1565" s="150">
        <v>276.92782873702436</v>
      </c>
      <c r="Y1565" s="150">
        <v>10604.212362415583</v>
      </c>
      <c r="Z1565" s="150">
        <v>133.2706327241327</v>
      </c>
      <c r="AA1565" s="150">
        <v>3180.5072947704789</v>
      </c>
      <c r="AB1565" s="150">
        <v>0</v>
      </c>
      <c r="AC1565" s="150">
        <v>12.136732061222673</v>
      </c>
      <c r="AD1565" s="150">
        <v>60.065518404209023</v>
      </c>
      <c r="AE1565" s="150">
        <v>0</v>
      </c>
      <c r="AF1565" s="150">
        <v>1520.2117916062496</v>
      </c>
      <c r="AG1565" s="150">
        <v>20388.937267049208</v>
      </c>
      <c r="AH1565" s="150">
        <v>3249.0768540900954</v>
      </c>
      <c r="AI1565" s="150">
        <v>108.29738883494541</v>
      </c>
      <c r="AJ1565" s="150">
        <v>1346.4603189169502</v>
      </c>
      <c r="AK1565" s="150">
        <v>0</v>
      </c>
      <c r="AL1565" s="150">
        <v>45888.75390625</v>
      </c>
      <c r="AM1565" s="150">
        <v>41367.08203125</v>
      </c>
      <c r="AN1565" s="150">
        <v>4521.67041015625</v>
      </c>
      <c r="AO1565" s="5" t="s">
        <v>784</v>
      </c>
    </row>
    <row r="1566" spans="1:41" ht="14.25" x14ac:dyDescent="0.45">
      <c r="A1566" s="150">
        <v>2017</v>
      </c>
      <c r="B1566" s="5" t="s">
        <v>1476</v>
      </c>
      <c r="C1566" s="5" t="s">
        <v>171</v>
      </c>
      <c r="D1566" s="5" t="s">
        <v>84</v>
      </c>
      <c r="E1566" s="5" t="s">
        <v>27</v>
      </c>
      <c r="F1566" s="5" t="s">
        <v>27</v>
      </c>
      <c r="G1566" s="5" t="s">
        <v>87</v>
      </c>
      <c r="H1566" s="5" t="s">
        <v>131</v>
      </c>
      <c r="I1566" s="150">
        <v>0</v>
      </c>
      <c r="J1566" s="150">
        <v>3055.6985294388037</v>
      </c>
      <c r="K1566" s="150">
        <v>96.775883751030989</v>
      </c>
      <c r="L1566" s="150">
        <v>145.1638256265465</v>
      </c>
      <c r="M1566" s="150">
        <v>211.69724570538028</v>
      </c>
      <c r="N1566" s="150">
        <v>0</v>
      </c>
      <c r="O1566" s="150">
        <v>63.509173711614089</v>
      </c>
      <c r="P1566" s="150">
        <v>0</v>
      </c>
      <c r="Q1566" s="150">
        <v>6.9557666446053528</v>
      </c>
      <c r="R1566" s="150">
        <v>23.763354546022068</v>
      </c>
      <c r="S1566" s="150">
        <v>0</v>
      </c>
      <c r="T1566" s="150">
        <v>241.93970937757749</v>
      </c>
      <c r="U1566" s="150">
        <v>0</v>
      </c>
      <c r="V1566" s="150">
        <v>1088.7286921990988</v>
      </c>
      <c r="W1566" s="150">
        <v>0</v>
      </c>
      <c r="X1566" s="150">
        <v>94.356486657255218</v>
      </c>
      <c r="Y1566" s="150">
        <v>4360.9632615308337</v>
      </c>
      <c r="Z1566" s="150">
        <v>72.581912813273249</v>
      </c>
      <c r="AA1566" s="150">
        <v>2706.8923513430218</v>
      </c>
      <c r="AB1566" s="150">
        <v>664.12450224145016</v>
      </c>
      <c r="AC1566" s="150">
        <v>63.439349911487717</v>
      </c>
      <c r="AD1566" s="150">
        <v>69.557666446053517</v>
      </c>
      <c r="AE1566" s="150">
        <v>0</v>
      </c>
      <c r="AF1566" s="150">
        <v>1703.2555540181454</v>
      </c>
      <c r="AG1566" s="150">
        <v>21814.305007920484</v>
      </c>
      <c r="AH1566" s="150">
        <v>3145.2162219085071</v>
      </c>
      <c r="AI1566" s="150">
        <v>1013.7273822920497</v>
      </c>
      <c r="AJ1566" s="150">
        <v>1377.4243933656605</v>
      </c>
      <c r="AK1566" s="150">
        <v>0</v>
      </c>
      <c r="AL1566" s="150">
        <v>42020.07421875</v>
      </c>
      <c r="AM1566" s="150">
        <v>36419.17578125</v>
      </c>
      <c r="AN1566" s="150">
        <v>5600.904296875</v>
      </c>
      <c r="AO1566" s="5" t="s">
        <v>2118</v>
      </c>
    </row>
    <row r="1567" spans="1:41" ht="14.25" x14ac:dyDescent="0.45">
      <c r="A1567" s="150">
        <v>2017</v>
      </c>
      <c r="B1567" s="5" t="s">
        <v>1477</v>
      </c>
      <c r="C1567" s="5" t="s">
        <v>171</v>
      </c>
      <c r="D1567" s="5" t="s">
        <v>84</v>
      </c>
      <c r="E1567" s="5" t="s">
        <v>27</v>
      </c>
      <c r="F1567" s="5" t="s">
        <v>27</v>
      </c>
      <c r="G1567" s="5" t="s">
        <v>87</v>
      </c>
      <c r="H1567" s="5" t="s">
        <v>131</v>
      </c>
      <c r="I1567" s="150">
        <v>0</v>
      </c>
      <c r="J1567" s="150">
        <v>1351.4682433337753</v>
      </c>
      <c r="K1567" s="150">
        <v>94.857774889544515</v>
      </c>
      <c r="L1567" s="150">
        <v>154.14388419550983</v>
      </c>
      <c r="M1567" s="150">
        <v>212.68891713515058</v>
      </c>
      <c r="N1567" s="150">
        <v>0</v>
      </c>
      <c r="O1567" s="150">
        <v>62.843275864323239</v>
      </c>
      <c r="P1567" s="150">
        <v>0</v>
      </c>
      <c r="Q1567" s="150">
        <v>6.9639539004612558</v>
      </c>
      <c r="R1567" s="150">
        <v>23.014903204241321</v>
      </c>
      <c r="S1567" s="150">
        <v>0</v>
      </c>
      <c r="T1567" s="150">
        <v>237.14443722386127</v>
      </c>
      <c r="U1567" s="150">
        <v>0</v>
      </c>
      <c r="V1567" s="150">
        <v>1067.1499675073758</v>
      </c>
      <c r="W1567" s="150">
        <v>0</v>
      </c>
      <c r="X1567" s="150">
        <v>35.57166558357919</v>
      </c>
      <c r="Y1567" s="150">
        <v>3912.883214193711</v>
      </c>
      <c r="Z1567" s="150">
        <v>71.143331167158379</v>
      </c>
      <c r="AA1567" s="150">
        <v>2828.4361584176045</v>
      </c>
      <c r="AB1567" s="150">
        <v>164.81538387058359</v>
      </c>
      <c r="AC1567" s="150">
        <v>12.450082954252718</v>
      </c>
      <c r="AD1567" s="150">
        <v>69.639539004612573</v>
      </c>
      <c r="AE1567" s="150">
        <v>0</v>
      </c>
      <c r="AF1567" s="150">
        <v>1479.7495458603221</v>
      </c>
      <c r="AG1567" s="150">
        <v>24779.222245521265</v>
      </c>
      <c r="AH1567" s="150">
        <v>3082.8776839101965</v>
      </c>
      <c r="AI1567" s="150">
        <v>0</v>
      </c>
      <c r="AJ1567" s="150">
        <v>1326.3614832919041</v>
      </c>
      <c r="AK1567" s="150">
        <v>0</v>
      </c>
      <c r="AL1567" s="150">
        <v>40973.4296875</v>
      </c>
      <c r="AM1567" s="150">
        <v>37012.98828125</v>
      </c>
      <c r="AN1567" s="150">
        <v>3960.4384765625</v>
      </c>
      <c r="AO1567" s="5" t="s">
        <v>2119</v>
      </c>
    </row>
    <row r="1568" spans="1:41" ht="14.25" x14ac:dyDescent="0.45">
      <c r="A1568" s="150">
        <v>2017</v>
      </c>
      <c r="B1568" s="5" t="s">
        <v>1478</v>
      </c>
      <c r="C1568" s="5" t="s">
        <v>171</v>
      </c>
      <c r="D1568" s="5" t="s">
        <v>84</v>
      </c>
      <c r="E1568" s="5" t="s">
        <v>27</v>
      </c>
      <c r="F1568" s="5" t="s">
        <v>27</v>
      </c>
      <c r="G1568" s="5" t="s">
        <v>87</v>
      </c>
      <c r="H1568" s="5" t="s">
        <v>131</v>
      </c>
      <c r="I1568" s="150">
        <v>0</v>
      </c>
      <c r="J1568" s="150">
        <v>332.0326628352405</v>
      </c>
      <c r="K1568" s="150">
        <v>92.119053434965707</v>
      </c>
      <c r="L1568" s="150">
        <v>149.69346183181929</v>
      </c>
      <c r="M1568" s="150">
        <v>206.54819012371217</v>
      </c>
      <c r="N1568" s="150">
        <v>0</v>
      </c>
      <c r="O1568" s="150">
        <v>63.331849236538922</v>
      </c>
      <c r="P1568" s="150">
        <v>0</v>
      </c>
      <c r="Q1568" s="150">
        <v>6.2365957062462289</v>
      </c>
      <c r="R1568" s="150">
        <v>51.746726778924049</v>
      </c>
      <c r="S1568" s="150">
        <v>0</v>
      </c>
      <c r="T1568" s="150">
        <v>230.29763358741428</v>
      </c>
      <c r="U1568" s="150">
        <v>0</v>
      </c>
      <c r="V1568" s="150">
        <v>898.16077099091569</v>
      </c>
      <c r="W1568" s="150">
        <v>0</v>
      </c>
      <c r="X1568" s="150">
        <v>59.251332913266772</v>
      </c>
      <c r="Y1568" s="150">
        <v>12839.093072498346</v>
      </c>
      <c r="Z1568" s="150">
        <v>332.6649317170199</v>
      </c>
      <c r="AA1568" s="150">
        <v>2790.7871583325245</v>
      </c>
      <c r="AB1568" s="150">
        <v>160.05685534325292</v>
      </c>
      <c r="AC1568" s="150">
        <v>12.332438278606036</v>
      </c>
      <c r="AD1568" s="150">
        <v>59.782962702956873</v>
      </c>
      <c r="AE1568" s="150">
        <v>0</v>
      </c>
      <c r="AF1568" s="150">
        <v>1287.0836992270431</v>
      </c>
      <c r="AG1568" s="150">
        <v>19652.015634488303</v>
      </c>
      <c r="AH1568" s="150">
        <v>3046.5509066291029</v>
      </c>
      <c r="AI1568" s="150">
        <v>111.69435228989592</v>
      </c>
      <c r="AJ1568" s="150">
        <v>1203.3051354942395</v>
      </c>
      <c r="AK1568" s="150">
        <v>0</v>
      </c>
      <c r="AL1568" s="150">
        <v>43584.7890625</v>
      </c>
      <c r="AM1568" s="150">
        <v>39555.15234375</v>
      </c>
      <c r="AN1568" s="150">
        <v>4029.633056640625</v>
      </c>
      <c r="AO1568" s="5" t="s">
        <v>2117</v>
      </c>
    </row>
    <row r="1569" spans="1:41" ht="14.25" x14ac:dyDescent="0.45">
      <c r="A1569" s="150">
        <v>2017</v>
      </c>
      <c r="B1569" s="5" t="s">
        <v>4024</v>
      </c>
      <c r="C1569" s="5" t="s">
        <v>171</v>
      </c>
      <c r="D1569" s="5" t="s">
        <v>84</v>
      </c>
      <c r="E1569" s="5" t="s">
        <v>27</v>
      </c>
      <c r="F1569" s="5" t="s">
        <v>27</v>
      </c>
      <c r="G1569" s="5" t="s">
        <v>87</v>
      </c>
      <c r="H1569" s="5" t="s">
        <v>131</v>
      </c>
      <c r="I1569" s="150">
        <v>465.20932347672738</v>
      </c>
      <c r="J1569" s="150">
        <v>1508.955125393408</v>
      </c>
      <c r="K1569" s="150">
        <v>86.55057180962369</v>
      </c>
      <c r="L1569" s="150">
        <v>46.520932347672733</v>
      </c>
      <c r="M1569" s="150">
        <v>232.60466173836369</v>
      </c>
      <c r="N1569" s="150">
        <v>40.887993939051427</v>
      </c>
      <c r="O1569" s="150">
        <v>60.585400266736585</v>
      </c>
      <c r="P1569" s="150">
        <v>0</v>
      </c>
      <c r="Q1569" s="150">
        <v>7.4552282416085092</v>
      </c>
      <c r="R1569" s="150">
        <v>9.8320043128940622</v>
      </c>
      <c r="S1569" s="150">
        <v>0</v>
      </c>
      <c r="T1569" s="150">
        <v>166.01462802609555</v>
      </c>
      <c r="U1569" s="150">
        <v>126.58021127157465</v>
      </c>
      <c r="V1569" s="150">
        <v>1622.8232214304442</v>
      </c>
      <c r="W1569" s="150">
        <v>0</v>
      </c>
      <c r="X1569" s="150">
        <v>166.6098507335256</v>
      </c>
      <c r="Y1569" s="150">
        <v>10275.716638097572</v>
      </c>
      <c r="Z1569" s="150">
        <v>34.620228723849479</v>
      </c>
      <c r="AA1569" s="150">
        <v>2905.9354485081153</v>
      </c>
      <c r="AB1569" s="150">
        <v>0</v>
      </c>
      <c r="AC1569" s="150">
        <v>11.760762168028572</v>
      </c>
      <c r="AD1569" s="150">
        <v>159.03667570018354</v>
      </c>
      <c r="AE1569" s="150">
        <v>0</v>
      </c>
      <c r="AF1569" s="150">
        <v>2823.1809757997457</v>
      </c>
      <c r="AG1569" s="150">
        <v>20150.054999428015</v>
      </c>
      <c r="AH1569" s="150">
        <v>3733.6651267769435</v>
      </c>
      <c r="AI1569" s="150">
        <v>104.94256831916873</v>
      </c>
      <c r="AJ1569" s="150">
        <v>3537.2984687484732</v>
      </c>
      <c r="AK1569" s="150">
        <v>0</v>
      </c>
      <c r="AL1569" s="150">
        <v>48276.83984375</v>
      </c>
      <c r="AM1569" s="150">
        <v>43566.83203125</v>
      </c>
      <c r="AN1569" s="150">
        <v>4710.00927734375</v>
      </c>
      <c r="AO1569" s="5" t="s">
        <v>4029</v>
      </c>
    </row>
    <row r="1570" spans="1:41" ht="14.25" x14ac:dyDescent="0.45">
      <c r="A1570" s="150">
        <v>2017</v>
      </c>
      <c r="B1570" s="5" t="s">
        <v>4024</v>
      </c>
      <c r="C1570" s="5" t="s">
        <v>171</v>
      </c>
      <c r="D1570" s="5" t="s">
        <v>84</v>
      </c>
      <c r="E1570" s="5" t="s">
        <v>27</v>
      </c>
      <c r="F1570" s="5" t="s">
        <v>27</v>
      </c>
      <c r="G1570" s="5" t="s">
        <v>88</v>
      </c>
      <c r="H1570" s="5" t="s">
        <v>131</v>
      </c>
      <c r="I1570" s="150">
        <v>430</v>
      </c>
      <c r="J1570" s="150">
        <v>1394.75</v>
      </c>
      <c r="K1570" s="150">
        <v>80</v>
      </c>
      <c r="L1570" s="150">
        <v>43</v>
      </c>
      <c r="M1570" s="150">
        <v>215</v>
      </c>
      <c r="N1570" s="150">
        <v>37.793390000000002</v>
      </c>
      <c r="O1570" s="150">
        <v>56</v>
      </c>
      <c r="P1570" s="150">
        <v>0</v>
      </c>
      <c r="Q1570" s="150">
        <v>6.8909800000000008</v>
      </c>
      <c r="R1570" s="150">
        <v>9.0878700000000006</v>
      </c>
      <c r="S1570" s="150">
        <v>0</v>
      </c>
      <c r="T1570" s="150">
        <v>153.4498266666667</v>
      </c>
      <c r="U1570" s="150">
        <v>117</v>
      </c>
      <c r="V1570" s="150">
        <v>1500</v>
      </c>
      <c r="W1570" s="150">
        <v>0</v>
      </c>
      <c r="X1570" s="150">
        <v>154</v>
      </c>
      <c r="Y1570" s="150">
        <v>9498</v>
      </c>
      <c r="Z1570" s="150">
        <v>32</v>
      </c>
      <c r="AA1570" s="150">
        <v>2686</v>
      </c>
      <c r="AB1570" s="150"/>
      <c r="AC1570" s="150">
        <v>10.870649999999999</v>
      </c>
      <c r="AD1570" s="150">
        <v>147</v>
      </c>
      <c r="AE1570" s="150">
        <v>0</v>
      </c>
      <c r="AF1570" s="150">
        <v>2609.508791701207</v>
      </c>
      <c r="AG1570" s="150">
        <v>18625</v>
      </c>
      <c r="AH1570" s="150">
        <v>3451</v>
      </c>
      <c r="AI1570" s="150">
        <v>97</v>
      </c>
      <c r="AJ1570" s="150">
        <v>3269.5783700000052</v>
      </c>
      <c r="AK1570" s="150"/>
      <c r="AL1570" s="150">
        <v>44622.9296875</v>
      </c>
      <c r="AM1570" s="150">
        <v>40269.48046875</v>
      </c>
      <c r="AN1570" s="150">
        <v>4353.44970703125</v>
      </c>
      <c r="AO1570" s="5" t="s">
        <v>4030</v>
      </c>
    </row>
    <row r="1571" spans="1:41" ht="14.25" x14ac:dyDescent="0.45">
      <c r="A1571" s="150">
        <v>2017</v>
      </c>
      <c r="B1571" s="5" t="s">
        <v>1477</v>
      </c>
      <c r="C1571" s="5" t="s">
        <v>171</v>
      </c>
      <c r="D1571" s="5" t="s">
        <v>84</v>
      </c>
      <c r="E1571" s="5" t="s">
        <v>27</v>
      </c>
      <c r="F1571" s="5" t="s">
        <v>27</v>
      </c>
      <c r="G1571" s="5" t="s">
        <v>88</v>
      </c>
      <c r="H1571" s="5" t="s">
        <v>131</v>
      </c>
      <c r="I1571" s="150">
        <v>0</v>
      </c>
      <c r="J1571" s="150">
        <v>1219</v>
      </c>
      <c r="K1571" s="150">
        <v>85.24367379600001</v>
      </c>
      <c r="L1571" s="150">
        <v>140.12700000000001</v>
      </c>
      <c r="M1571" s="150">
        <v>188.34375</v>
      </c>
      <c r="N1571" s="150">
        <v>0</v>
      </c>
      <c r="O1571" s="150">
        <v>57</v>
      </c>
      <c r="P1571" s="150">
        <v>0</v>
      </c>
      <c r="Q1571" s="150">
        <v>6.7573142210507466</v>
      </c>
      <c r="R1571" s="150">
        <v>20.797397534740629</v>
      </c>
      <c r="S1571" s="150">
        <v>0</v>
      </c>
      <c r="T1571" s="150">
        <v>214.6592</v>
      </c>
      <c r="U1571" s="150"/>
      <c r="V1571" s="150">
        <v>955</v>
      </c>
      <c r="W1571" s="150">
        <v>0</v>
      </c>
      <c r="X1571" s="150">
        <v>31.827000000000002</v>
      </c>
      <c r="Y1571" s="150">
        <v>3677</v>
      </c>
      <c r="Z1571" s="150">
        <v>69.06</v>
      </c>
      <c r="AA1571" s="150">
        <v>2545.0420476743061</v>
      </c>
      <c r="AB1571" s="150">
        <v>139</v>
      </c>
      <c r="AC1571" s="150">
        <v>11.3</v>
      </c>
      <c r="AD1571" s="150">
        <v>67.57314221050747</v>
      </c>
      <c r="AE1571" s="150">
        <v>0</v>
      </c>
      <c r="AF1571" s="150">
        <v>1345.1334364617071</v>
      </c>
      <c r="AG1571" s="150">
        <v>22512</v>
      </c>
      <c r="AH1571" s="150">
        <v>2892.9322958200951</v>
      </c>
      <c r="AI1571" s="150">
        <v>0</v>
      </c>
      <c r="AJ1571" s="150">
        <v>1244.640353710111</v>
      </c>
      <c r="AK1571" s="150">
        <v>0</v>
      </c>
      <c r="AL1571" s="150">
        <v>37422.4375</v>
      </c>
      <c r="AM1571" s="150">
        <v>33745.859375</v>
      </c>
      <c r="AN1571" s="150">
        <v>3676.5791015625</v>
      </c>
      <c r="AO1571" s="5" t="s">
        <v>2121</v>
      </c>
    </row>
    <row r="1572" spans="1:41" ht="14.25" x14ac:dyDescent="0.45">
      <c r="A1572" s="150">
        <v>2017</v>
      </c>
      <c r="B1572" s="5" t="s">
        <v>1478</v>
      </c>
      <c r="C1572" s="5" t="s">
        <v>171</v>
      </c>
      <c r="D1572" s="5" t="s">
        <v>84</v>
      </c>
      <c r="E1572" s="5" t="s">
        <v>27</v>
      </c>
      <c r="F1572" s="5" t="s">
        <v>27</v>
      </c>
      <c r="G1572" s="5" t="s">
        <v>88</v>
      </c>
      <c r="H1572" s="5" t="s">
        <v>131</v>
      </c>
      <c r="I1572" s="150">
        <v>0</v>
      </c>
      <c r="J1572" s="150">
        <v>300</v>
      </c>
      <c r="K1572" s="150">
        <v>83.535195999999999</v>
      </c>
      <c r="L1572" s="150">
        <v>137.78700000000001</v>
      </c>
      <c r="M1572" s="150">
        <v>183.859375</v>
      </c>
      <c r="N1572" s="150">
        <v>0</v>
      </c>
      <c r="O1572" s="150">
        <v>56.683031404999987</v>
      </c>
      <c r="P1572" s="150">
        <v>0</v>
      </c>
      <c r="Q1572" s="150">
        <v>5.5352355464521317</v>
      </c>
      <c r="R1572" s="150">
        <v>46.886334370515883</v>
      </c>
      <c r="S1572" s="150">
        <v>0</v>
      </c>
      <c r="T1572" s="150">
        <v>206.04499999999999</v>
      </c>
      <c r="U1572" s="150"/>
      <c r="V1572" s="150">
        <v>797</v>
      </c>
      <c r="W1572" s="150">
        <v>0</v>
      </c>
      <c r="X1572" s="150">
        <v>52.485436893203882</v>
      </c>
      <c r="Y1572" s="150">
        <v>11573.031000000001</v>
      </c>
      <c r="Z1572" s="150">
        <v>295.25580000000008</v>
      </c>
      <c r="AA1572" s="150">
        <v>2532.7716205017282</v>
      </c>
      <c r="AB1572" s="150">
        <v>139</v>
      </c>
      <c r="AC1572" s="150">
        <v>10.87172</v>
      </c>
      <c r="AD1572" s="150">
        <v>53.059841588609572</v>
      </c>
      <c r="AE1572" s="150">
        <v>0</v>
      </c>
      <c r="AF1572" s="150">
        <v>1181.457296014263</v>
      </c>
      <c r="AG1572" s="150">
        <v>18082.494505503619</v>
      </c>
      <c r="AH1572" s="150">
        <v>2766.1491472641542</v>
      </c>
      <c r="AI1572" s="150">
        <v>98.94</v>
      </c>
      <c r="AJ1572" s="150">
        <v>1089.645792848173</v>
      </c>
      <c r="AK1572" s="150"/>
      <c r="AL1572" s="150">
        <v>39692.4921875</v>
      </c>
      <c r="AM1572" s="150">
        <v>36052.734375</v>
      </c>
      <c r="AN1572" s="150">
        <v>3639.7568359375</v>
      </c>
      <c r="AO1572" s="5" t="s">
        <v>2120</v>
      </c>
    </row>
    <row r="1573" spans="1:41" ht="14.25" x14ac:dyDescent="0.45">
      <c r="A1573" s="150">
        <v>2017</v>
      </c>
      <c r="B1573" s="5" t="s">
        <v>1476</v>
      </c>
      <c r="C1573" s="5" t="s">
        <v>171</v>
      </c>
      <c r="D1573" s="5" t="s">
        <v>84</v>
      </c>
      <c r="E1573" s="5" t="s">
        <v>27</v>
      </c>
      <c r="F1573" s="5" t="s">
        <v>27</v>
      </c>
      <c r="G1573" s="5" t="s">
        <v>88</v>
      </c>
      <c r="H1573" s="5" t="s">
        <v>131</v>
      </c>
      <c r="I1573" s="150">
        <v>0</v>
      </c>
      <c r="J1573" s="150">
        <v>2581.5720000000001</v>
      </c>
      <c r="K1573" s="150">
        <v>87</v>
      </c>
      <c r="L1573" s="150">
        <v>129.8918592</v>
      </c>
      <c r="M1573" s="150">
        <v>188.12499999999989</v>
      </c>
      <c r="N1573" s="150">
        <v>0</v>
      </c>
      <c r="O1573" s="150">
        <v>57.950176757812478</v>
      </c>
      <c r="P1573" s="150">
        <v>0</v>
      </c>
      <c r="Q1573" s="150">
        <v>6.1985000000000001</v>
      </c>
      <c r="R1573" s="150">
        <v>21.0045610201696</v>
      </c>
      <c r="S1573" s="150">
        <v>0</v>
      </c>
      <c r="T1573" s="150">
        <v>215.37812500000001</v>
      </c>
      <c r="U1573" s="150"/>
      <c r="V1573" s="150">
        <v>969.20156249999991</v>
      </c>
      <c r="W1573" s="150">
        <v>0</v>
      </c>
      <c r="X1573" s="150">
        <v>87.41816</v>
      </c>
      <c r="Y1573" s="150">
        <v>4460</v>
      </c>
      <c r="Z1573" s="150">
        <v>64.676413440000005</v>
      </c>
      <c r="AA1573" s="150">
        <v>2442.7226610062189</v>
      </c>
      <c r="AB1573" s="150">
        <v>134</v>
      </c>
      <c r="AC1573" s="150">
        <v>57.886450000000004</v>
      </c>
      <c r="AD1573" s="150">
        <v>61.984999999999992</v>
      </c>
      <c r="AE1573" s="150">
        <v>0</v>
      </c>
      <c r="AF1573" s="150">
        <v>1524.0644812800001</v>
      </c>
      <c r="AG1573" s="150">
        <v>19489.18448018191</v>
      </c>
      <c r="AH1573" s="150">
        <v>2834</v>
      </c>
      <c r="AI1573" s="150">
        <v>889.29230399999994</v>
      </c>
      <c r="AJ1573" s="150">
        <v>1244.640353710111</v>
      </c>
      <c r="AK1573" s="150">
        <v>0</v>
      </c>
      <c r="AL1573" s="150">
        <v>37546.19140625</v>
      </c>
      <c r="AM1573" s="150">
        <v>32991.04296875</v>
      </c>
      <c r="AN1573" s="150">
        <v>4555.14892578125</v>
      </c>
      <c r="AO1573" s="5" t="s">
        <v>2122</v>
      </c>
    </row>
    <row r="1574" spans="1:41" ht="14.25" x14ac:dyDescent="0.45">
      <c r="A1574" s="150">
        <v>2017</v>
      </c>
      <c r="B1574" s="5" t="s">
        <v>582</v>
      </c>
      <c r="C1574" s="5" t="s">
        <v>171</v>
      </c>
      <c r="D1574" s="5" t="s">
        <v>84</v>
      </c>
      <c r="E1574" s="5" t="s">
        <v>27</v>
      </c>
      <c r="F1574" s="5" t="s">
        <v>27</v>
      </c>
      <c r="G1574" s="5" t="s">
        <v>88</v>
      </c>
      <c r="H1574" s="5" t="s">
        <v>131</v>
      </c>
      <c r="I1574" s="150">
        <v>436.44999999999987</v>
      </c>
      <c r="J1574" s="150">
        <v>1774.75325</v>
      </c>
      <c r="K1574" s="150">
        <v>80</v>
      </c>
      <c r="L1574" s="150">
        <v>110</v>
      </c>
      <c r="M1574" s="150">
        <v>180</v>
      </c>
      <c r="N1574" s="150">
        <v>0</v>
      </c>
      <c r="O1574" s="150">
        <v>56</v>
      </c>
      <c r="P1574" s="150">
        <v>0</v>
      </c>
      <c r="Q1574" s="150">
        <v>5.5945967264150953</v>
      </c>
      <c r="R1574" s="150">
        <v>44.939</v>
      </c>
      <c r="S1574" s="150">
        <v>0</v>
      </c>
      <c r="T1574" s="150">
        <v>429.25</v>
      </c>
      <c r="U1574" s="150">
        <v>30</v>
      </c>
      <c r="V1574" s="150">
        <v>1200</v>
      </c>
      <c r="W1574" s="150">
        <v>0</v>
      </c>
      <c r="X1574" s="150">
        <v>253</v>
      </c>
      <c r="Y1574" s="150">
        <v>9498</v>
      </c>
      <c r="Z1574" s="150">
        <v>119.36808000000001</v>
      </c>
      <c r="AA1574" s="150">
        <v>2908.6620217496361</v>
      </c>
      <c r="AB1574" s="150">
        <v>0</v>
      </c>
      <c r="AC1574" s="150">
        <v>10.870649999999999</v>
      </c>
      <c r="AD1574" s="150">
        <v>53.799591549600002</v>
      </c>
      <c r="AE1574" s="150"/>
      <c r="AF1574" s="150">
        <v>1382.0504220162411</v>
      </c>
      <c r="AG1574" s="150">
        <v>18609</v>
      </c>
      <c r="AH1574" s="150">
        <v>2975.6171275000002</v>
      </c>
      <c r="AI1574" s="150">
        <v>97</v>
      </c>
      <c r="AJ1574" s="150">
        <v>1221.6780000000001</v>
      </c>
      <c r="AK1574" s="150"/>
      <c r="AL1574" s="150">
        <v>41476.03125</v>
      </c>
      <c r="AM1574" s="150">
        <v>37351.3671875</v>
      </c>
      <c r="AN1574" s="150">
        <v>4124.6669921875</v>
      </c>
      <c r="AO1574" s="5" t="s">
        <v>785</v>
      </c>
    </row>
    <row r="1575" spans="1:41" ht="14.25" x14ac:dyDescent="0.45">
      <c r="A1575" s="150">
        <v>2017</v>
      </c>
      <c r="B1575" s="5" t="s">
        <v>582</v>
      </c>
      <c r="C1575" s="5" t="s">
        <v>171</v>
      </c>
      <c r="D1575" s="5" t="s">
        <v>84</v>
      </c>
      <c r="E1575" s="5" t="s">
        <v>109</v>
      </c>
      <c r="F1575" s="5" t="s">
        <v>109</v>
      </c>
      <c r="G1575" s="5" t="s">
        <v>87</v>
      </c>
      <c r="H1575" s="5" t="s">
        <v>131</v>
      </c>
      <c r="I1575" s="150">
        <v>7916.8740642123503</v>
      </c>
      <c r="J1575" s="150">
        <v>9177.6454697985573</v>
      </c>
      <c r="K1575" s="150">
        <v>769.6929882764058</v>
      </c>
      <c r="L1575" s="150">
        <v>882.17465690545134</v>
      </c>
      <c r="M1575" s="150">
        <v>6551.4337905511311</v>
      </c>
      <c r="N1575" s="150">
        <v>7893.5052740504516</v>
      </c>
      <c r="O1575" s="150">
        <v>8561.0760575913555</v>
      </c>
      <c r="P1575" s="150">
        <v>5783.5718096735836</v>
      </c>
      <c r="Q1575" s="150">
        <v>3020.8918009498784</v>
      </c>
      <c r="R1575" s="150">
        <v>5098.5737474565867</v>
      </c>
      <c r="S1575" s="150">
        <v>6287.9613908593565</v>
      </c>
      <c r="T1575" s="150">
        <v>6665.3135190167432</v>
      </c>
      <c r="U1575" s="150">
        <v>597.31034048139998</v>
      </c>
      <c r="V1575" s="150">
        <v>3674.29594490521</v>
      </c>
      <c r="W1575" s="150">
        <v>1293.9863263886778</v>
      </c>
      <c r="X1575" s="150">
        <v>8439.6364809196893</v>
      </c>
      <c r="Y1575" s="150">
        <v>18030.957007055345</v>
      </c>
      <c r="Z1575" s="150">
        <v>6400.6254005263127</v>
      </c>
      <c r="AA1575" s="150">
        <v>66319.924221144975</v>
      </c>
      <c r="AB1575" s="150">
        <v>702.25832553794498</v>
      </c>
      <c r="AC1575" s="150">
        <v>8885.1567082194015</v>
      </c>
      <c r="AD1575" s="150">
        <v>10197.349350606544</v>
      </c>
      <c r="AE1575" s="150">
        <v>6002.1315708934699</v>
      </c>
      <c r="AF1575" s="150">
        <v>16243.726752456434</v>
      </c>
      <c r="AG1575" s="150">
        <v>80953.972856010892</v>
      </c>
      <c r="AH1575" s="150">
        <v>14600.05107004723</v>
      </c>
      <c r="AI1575" s="150">
        <v>822.83686156035844</v>
      </c>
      <c r="AJ1575" s="150">
        <v>25382.898300644167</v>
      </c>
      <c r="AK1575" s="150">
        <v>1728.6913864560722</v>
      </c>
      <c r="AL1575" s="150">
        <v>338884.53125</v>
      </c>
      <c r="AM1575" s="150">
        <v>272264.25</v>
      </c>
      <c r="AN1575" s="150">
        <v>66620.28125</v>
      </c>
      <c r="AO1575" s="5" t="s">
        <v>786</v>
      </c>
    </row>
    <row r="1576" spans="1:41" ht="14.25" x14ac:dyDescent="0.45">
      <c r="A1576" s="150">
        <v>2017</v>
      </c>
      <c r="B1576" s="5" t="s">
        <v>1477</v>
      </c>
      <c r="C1576" s="5" t="s">
        <v>171</v>
      </c>
      <c r="D1576" s="5" t="s">
        <v>84</v>
      </c>
      <c r="E1576" s="5" t="s">
        <v>109</v>
      </c>
      <c r="F1576" s="5" t="s">
        <v>109</v>
      </c>
      <c r="G1576" s="5" t="s">
        <v>87</v>
      </c>
      <c r="H1576" s="5" t="s">
        <v>131</v>
      </c>
      <c r="I1576" s="150">
        <v>4843.6751302973671</v>
      </c>
      <c r="J1576" s="150">
        <v>9988.1914242840885</v>
      </c>
      <c r="K1576" s="150">
        <v>770.71942097754913</v>
      </c>
      <c r="L1576" s="150">
        <v>1604.2821178194215</v>
      </c>
      <c r="M1576" s="150">
        <v>4851.2044661792243</v>
      </c>
      <c r="N1576" s="150">
        <v>3521.5948927743402</v>
      </c>
      <c r="O1576" s="150">
        <v>15861.405683717961</v>
      </c>
      <c r="P1576" s="150">
        <v>8126.2132531060715</v>
      </c>
      <c r="Q1576" s="150">
        <v>2498.3475638593818</v>
      </c>
      <c r="R1576" s="150">
        <v>4003.7699796848378</v>
      </c>
      <c r="S1576" s="150">
        <v>4468.0275990739774</v>
      </c>
      <c r="T1576" s="150">
        <v>7114.3331167158385</v>
      </c>
      <c r="U1576" s="150">
        <v>628.43275864323243</v>
      </c>
      <c r="V1576" s="150">
        <v>1793.9976675985106</v>
      </c>
      <c r="W1576" s="150">
        <v>1683.7255042894151</v>
      </c>
      <c r="X1576" s="150">
        <v>9842.679866976363</v>
      </c>
      <c r="Y1576" s="150">
        <v>28338.760248251423</v>
      </c>
      <c r="Z1576" s="150">
        <v>10209.068022487229</v>
      </c>
      <c r="AA1576" s="150">
        <v>51046.780494975872</v>
      </c>
      <c r="AB1576" s="150">
        <v>465.98881914488743</v>
      </c>
      <c r="AC1576" s="150">
        <v>8731.0653174895124</v>
      </c>
      <c r="AD1576" s="150">
        <v>11154.125120982835</v>
      </c>
      <c r="AE1576" s="150">
        <v>6658.8936678608534</v>
      </c>
      <c r="AF1576" s="150">
        <v>17440.906840676907</v>
      </c>
      <c r="AG1576" s="150">
        <v>75345.530594765209</v>
      </c>
      <c r="AH1576" s="150">
        <v>16410.3950558912</v>
      </c>
      <c r="AI1576" s="150">
        <v>747.004977255163</v>
      </c>
      <c r="AJ1576" s="150">
        <v>20770.651611283251</v>
      </c>
      <c r="AK1576" s="150">
        <v>1004.214764973407</v>
      </c>
      <c r="AL1576" s="150">
        <v>329923.96875</v>
      </c>
      <c r="AM1576" s="150">
        <v>255550.171875</v>
      </c>
      <c r="AN1576" s="150">
        <v>74373.828125</v>
      </c>
      <c r="AO1576" s="5" t="s">
        <v>2124</v>
      </c>
    </row>
    <row r="1577" spans="1:41" ht="14.25" x14ac:dyDescent="0.45">
      <c r="A1577" s="150">
        <v>2017</v>
      </c>
      <c r="B1577" s="5" t="s">
        <v>1476</v>
      </c>
      <c r="C1577" s="5" t="s">
        <v>171</v>
      </c>
      <c r="D1577" s="5" t="s">
        <v>84</v>
      </c>
      <c r="E1577" s="5" t="s">
        <v>109</v>
      </c>
      <c r="F1577" s="5" t="s">
        <v>109</v>
      </c>
      <c r="G1577" s="5" t="s">
        <v>87</v>
      </c>
      <c r="H1577" s="5" t="s">
        <v>131</v>
      </c>
      <c r="I1577" s="150">
        <v>2695.2083624662132</v>
      </c>
      <c r="J1577" s="150">
        <v>9004.9959830334337</v>
      </c>
      <c r="K1577" s="150">
        <v>616.9462589128226</v>
      </c>
      <c r="L1577" s="150">
        <v>1512.1231836098593</v>
      </c>
      <c r="M1577" s="150">
        <v>4629.5163389399449</v>
      </c>
      <c r="N1577" s="150">
        <v>1104.5757431633301</v>
      </c>
      <c r="O1577" s="150">
        <v>12452.751763025866</v>
      </c>
      <c r="P1577" s="150">
        <v>7523.7201123692157</v>
      </c>
      <c r="Q1577" s="150">
        <v>2309.3145260089768</v>
      </c>
      <c r="R1577" s="150">
        <v>3421.5848228808059</v>
      </c>
      <c r="S1577" s="150">
        <v>4801.2935325980252</v>
      </c>
      <c r="T1577" s="150">
        <v>8558.6172192318027</v>
      </c>
      <c r="U1577" s="150">
        <v>687.18697244966745</v>
      </c>
      <c r="V1577" s="150">
        <v>1830.2739014413737</v>
      </c>
      <c r="W1577" s="150">
        <v>1202.4403556065602</v>
      </c>
      <c r="X1577" s="150">
        <v>11039.430401034711</v>
      </c>
      <c r="Y1577" s="150">
        <v>32828.799165443488</v>
      </c>
      <c r="Z1577" s="150">
        <v>8766.6853692965196</v>
      </c>
      <c r="AA1577" s="150">
        <v>48853.193759141257</v>
      </c>
      <c r="AB1577" s="150">
        <v>664.12450224145016</v>
      </c>
      <c r="AC1577" s="150">
        <v>8775.8136940464083</v>
      </c>
      <c r="AD1577" s="150">
        <v>9699.2518193852229</v>
      </c>
      <c r="AE1577" s="150">
        <v>7197.3204601464749</v>
      </c>
      <c r="AF1577" s="150">
        <v>19682.058467299878</v>
      </c>
      <c r="AG1577" s="150">
        <v>70527.06271806173</v>
      </c>
      <c r="AH1577" s="150">
        <v>13972.0182165551</v>
      </c>
      <c r="AI1577" s="150">
        <v>762.11008453936904</v>
      </c>
      <c r="AJ1577" s="150">
        <v>21570.290268437224</v>
      </c>
      <c r="AK1577" s="150">
        <v>1019.7758750264891</v>
      </c>
      <c r="AL1577" s="150">
        <v>317708.53125</v>
      </c>
      <c r="AM1577" s="150">
        <v>248290.21875</v>
      </c>
      <c r="AN1577" s="150">
        <v>69418.2734375</v>
      </c>
      <c r="AO1577" s="5" t="s">
        <v>2125</v>
      </c>
    </row>
    <row r="1578" spans="1:41" ht="14.25" x14ac:dyDescent="0.45">
      <c r="A1578" s="150">
        <v>2017</v>
      </c>
      <c r="B1578" s="5" t="s">
        <v>4024</v>
      </c>
      <c r="C1578" s="5" t="s">
        <v>171</v>
      </c>
      <c r="D1578" s="5" t="s">
        <v>84</v>
      </c>
      <c r="E1578" s="5" t="s">
        <v>109</v>
      </c>
      <c r="F1578" s="5" t="s">
        <v>109</v>
      </c>
      <c r="G1578" s="5" t="s">
        <v>87</v>
      </c>
      <c r="H1578" s="5" t="s">
        <v>131</v>
      </c>
      <c r="I1578" s="150">
        <v>7725.7204161565351</v>
      </c>
      <c r="J1578" s="150">
        <v>31604.752707894808</v>
      </c>
      <c r="K1578" s="150">
        <v>745.84955256943215</v>
      </c>
      <c r="L1578" s="150">
        <v>778.95514628661329</v>
      </c>
      <c r="M1578" s="150">
        <v>5761.0224360780767</v>
      </c>
      <c r="N1578" s="150">
        <v>5994.4926035345361</v>
      </c>
      <c r="O1578" s="150">
        <v>8295.8723079524316</v>
      </c>
      <c r="P1578" s="150">
        <v>9219.7996620201648</v>
      </c>
      <c r="Q1578" s="150">
        <v>3490.2626254114562</v>
      </c>
      <c r="R1578" s="150">
        <v>5304.0494813911837</v>
      </c>
      <c r="S1578" s="150">
        <v>5528.2241174352903</v>
      </c>
      <c r="T1578" s="150">
        <v>4511.6886035875496</v>
      </c>
      <c r="U1578" s="150">
        <v>429.50721260525756</v>
      </c>
      <c r="V1578" s="150">
        <v>1820.8076544449584</v>
      </c>
      <c r="W1578" s="150">
        <v>1983.0899765880029</v>
      </c>
      <c r="X1578" s="150">
        <v>7701.9190089088888</v>
      </c>
      <c r="Y1578" s="150">
        <v>17472.396684067782</v>
      </c>
      <c r="Z1578" s="150">
        <v>6036.9023837212526</v>
      </c>
      <c r="AA1578" s="150">
        <v>66663.414172067409</v>
      </c>
      <c r="AB1578" s="150">
        <v>0</v>
      </c>
      <c r="AC1578" s="150">
        <v>8609.9136360521188</v>
      </c>
      <c r="AD1578" s="150">
        <v>10597.497599617835</v>
      </c>
      <c r="AE1578" s="150">
        <v>6452.3451284074463</v>
      </c>
      <c r="AF1578" s="150">
        <v>19019.409807858316</v>
      </c>
      <c r="AG1578" s="150">
        <v>90385.844022937643</v>
      </c>
      <c r="AH1578" s="150">
        <v>13629.956729880649</v>
      </c>
      <c r="AI1578" s="150">
        <v>797.34714279615832</v>
      </c>
      <c r="AJ1578" s="150">
        <v>24585.760581947088</v>
      </c>
      <c r="AK1578" s="150">
        <v>1675.8354466638389</v>
      </c>
      <c r="AL1578" s="150">
        <v>366822.65625</v>
      </c>
      <c r="AM1578" s="150">
        <v>305594.34375</v>
      </c>
      <c r="AN1578" s="150">
        <v>61228.3046875</v>
      </c>
      <c r="AO1578" s="5" t="s">
        <v>4031</v>
      </c>
    </row>
    <row r="1579" spans="1:41" ht="14.25" x14ac:dyDescent="0.45">
      <c r="A1579" s="150">
        <v>2017</v>
      </c>
      <c r="B1579" s="5" t="s">
        <v>1478</v>
      </c>
      <c r="C1579" s="5" t="s">
        <v>171</v>
      </c>
      <c r="D1579" s="5" t="s">
        <v>84</v>
      </c>
      <c r="E1579" s="5" t="s">
        <v>109</v>
      </c>
      <c r="F1579" s="5" t="s">
        <v>109</v>
      </c>
      <c r="G1579" s="5" t="s">
        <v>87</v>
      </c>
      <c r="H1579" s="5" t="s">
        <v>131</v>
      </c>
      <c r="I1579" s="150">
        <v>7142.6811057136538</v>
      </c>
      <c r="J1579" s="150">
        <v>19586.343368071648</v>
      </c>
      <c r="K1579" s="150">
        <v>731.19498664004027</v>
      </c>
      <c r="L1579" s="150">
        <v>1557.9634912188576</v>
      </c>
      <c r="M1579" s="150">
        <v>6604.5618976324622</v>
      </c>
      <c r="N1579" s="150">
        <v>3270.6868770596407</v>
      </c>
      <c r="O1579" s="150">
        <v>15247.655390095331</v>
      </c>
      <c r="P1579" s="150">
        <v>10434.155390581655</v>
      </c>
      <c r="Q1579" s="150">
        <v>2261.6760218995132</v>
      </c>
      <c r="R1579" s="150">
        <v>4796.7241623750324</v>
      </c>
      <c r="S1579" s="150">
        <v>4512.2448080085896</v>
      </c>
      <c r="T1579" s="150">
        <v>6943.4736526605402</v>
      </c>
      <c r="U1579" s="150">
        <v>598.77384732727717</v>
      </c>
      <c r="V1579" s="150">
        <v>2466.4876557212069</v>
      </c>
      <c r="W1579" s="150">
        <v>1721.4748110659216</v>
      </c>
      <c r="X1579" s="150">
        <v>11079.347490118842</v>
      </c>
      <c r="Y1579" s="150">
        <v>21440.70968698827</v>
      </c>
      <c r="Z1579" s="150">
        <v>6001.2753681750401</v>
      </c>
      <c r="AA1579" s="150">
        <v>50367.302459921484</v>
      </c>
      <c r="AB1579" s="150">
        <v>528.53306908311572</v>
      </c>
      <c r="AC1579" s="150">
        <v>9133.9236860434521</v>
      </c>
      <c r="AD1579" s="150">
        <v>11832.282266818866</v>
      </c>
      <c r="AE1579" s="150">
        <v>6449.005748942408</v>
      </c>
      <c r="AF1579" s="150">
        <v>17030.27498505421</v>
      </c>
      <c r="AG1579" s="150">
        <v>79949.536561011075</v>
      </c>
      <c r="AH1579" s="150">
        <v>14332.281911460854</v>
      </c>
      <c r="AI1579" s="150">
        <v>848.64677976962162</v>
      </c>
      <c r="AJ1579" s="150">
        <v>19779.645776352008</v>
      </c>
      <c r="AK1579" s="150">
        <v>901.6152354947269</v>
      </c>
      <c r="AL1579" s="150">
        <v>337550.5</v>
      </c>
      <c r="AM1579" s="150">
        <v>262267.15625</v>
      </c>
      <c r="AN1579" s="150">
        <v>75283.3125</v>
      </c>
      <c r="AO1579" s="5" t="s">
        <v>2126</v>
      </c>
    </row>
    <row r="1580" spans="1:41" ht="14.25" x14ac:dyDescent="0.45">
      <c r="A1580" s="150">
        <v>2017</v>
      </c>
      <c r="B1580" s="5" t="s">
        <v>1476</v>
      </c>
      <c r="C1580" s="5" t="s">
        <v>171</v>
      </c>
      <c r="D1580" s="5" t="s">
        <v>84</v>
      </c>
      <c r="E1580" s="5" t="s">
        <v>109</v>
      </c>
      <c r="F1580" s="5" t="s">
        <v>109</v>
      </c>
      <c r="G1580" s="5" t="s">
        <v>88</v>
      </c>
      <c r="H1580" s="5" t="s">
        <v>131</v>
      </c>
      <c r="I1580" s="150">
        <v>2406.2399999999998</v>
      </c>
      <c r="J1580" s="150">
        <v>7607.768</v>
      </c>
      <c r="K1580" s="150">
        <v>556</v>
      </c>
      <c r="L1580" s="150">
        <v>1353.0401999999999</v>
      </c>
      <c r="M1580" s="150">
        <v>4114.0249999999987</v>
      </c>
      <c r="N1580" s="150">
        <v>993.45280000000014</v>
      </c>
      <c r="O1580" s="150">
        <v>11362.75475831836</v>
      </c>
      <c r="P1580" s="150">
        <v>6654.8649999999998</v>
      </c>
      <c r="Q1580" s="150">
        <v>2057.902</v>
      </c>
      <c r="R1580" s="150">
        <v>3024.3578219859028</v>
      </c>
      <c r="S1580" s="150">
        <v>4274</v>
      </c>
      <c r="T1580" s="150">
        <v>7619.0011718749993</v>
      </c>
      <c r="U1580" s="150">
        <v>530</v>
      </c>
      <c r="V1580" s="150">
        <v>1629.335515625</v>
      </c>
      <c r="W1580" s="150">
        <v>1051.73422368</v>
      </c>
      <c r="X1580" s="150">
        <v>10271.134247215001</v>
      </c>
      <c r="Y1580" s="150">
        <v>29726</v>
      </c>
      <c r="Z1580" s="150">
        <v>7811.8328033280013</v>
      </c>
      <c r="AA1580" s="150">
        <v>44085.537202384148</v>
      </c>
      <c r="AB1580" s="150">
        <v>549</v>
      </c>
      <c r="AC1580" s="150">
        <v>8007.6615600000014</v>
      </c>
      <c r="AD1580" s="150">
        <v>9282.9901689910002</v>
      </c>
      <c r="AE1580" s="150">
        <v>6419.1841399888744</v>
      </c>
      <c r="AF1580" s="150">
        <v>17611.171243199999</v>
      </c>
      <c r="AG1580" s="150">
        <v>63056.700107808079</v>
      </c>
      <c r="AH1580" s="150">
        <v>12589.5</v>
      </c>
      <c r="AI1580" s="150">
        <v>668.56104000000005</v>
      </c>
      <c r="AJ1580" s="150">
        <v>19490.909148006071</v>
      </c>
      <c r="AK1580" s="150">
        <v>939</v>
      </c>
      <c r="AL1580" s="150">
        <v>285743.65625</v>
      </c>
      <c r="AM1580" s="150">
        <v>222465.953125</v>
      </c>
      <c r="AN1580" s="150">
        <v>63277.69921875</v>
      </c>
      <c r="AO1580" s="5" t="s">
        <v>2129</v>
      </c>
    </row>
    <row r="1581" spans="1:41" ht="14.25" x14ac:dyDescent="0.45">
      <c r="A1581" s="150">
        <v>2017</v>
      </c>
      <c r="B1581" s="5" t="s">
        <v>1478</v>
      </c>
      <c r="C1581" s="5" t="s">
        <v>171</v>
      </c>
      <c r="D1581" s="5" t="s">
        <v>84</v>
      </c>
      <c r="E1581" s="5" t="s">
        <v>109</v>
      </c>
      <c r="F1581" s="5" t="s">
        <v>109</v>
      </c>
      <c r="G1581" s="5" t="s">
        <v>88</v>
      </c>
      <c r="H1581" s="5" t="s">
        <v>131</v>
      </c>
      <c r="I1581" s="150">
        <v>6466.2615229999983</v>
      </c>
      <c r="J1581" s="150">
        <v>18322.287855125</v>
      </c>
      <c r="K1581" s="150">
        <v>739.48935300000005</v>
      </c>
      <c r="L1581" s="150">
        <v>1434.0446999999999</v>
      </c>
      <c r="M1581" s="150">
        <v>5882.2187499999991</v>
      </c>
      <c r="N1581" s="150">
        <v>2955.1520559599999</v>
      </c>
      <c r="O1581" s="150">
        <v>13646.898673388931</v>
      </c>
      <c r="P1581" s="150">
        <v>9061.4525455999992</v>
      </c>
      <c r="Q1581" s="150">
        <v>2859.9156782970872</v>
      </c>
      <c r="R1581" s="150">
        <v>4346.1843281621514</v>
      </c>
      <c r="S1581" s="150">
        <v>4012.6670964223999</v>
      </c>
      <c r="T1581" s="150">
        <v>6212.2567499999986</v>
      </c>
      <c r="U1581" s="150">
        <v>535.70400000000006</v>
      </c>
      <c r="V1581" s="150">
        <v>2188</v>
      </c>
      <c r="W1581" s="150">
        <v>1523.405</v>
      </c>
      <c r="X1581" s="150">
        <v>9814.1993592233011</v>
      </c>
      <c r="Y1581" s="150">
        <v>19326.442800000001</v>
      </c>
      <c r="Z1581" s="150">
        <v>5326.4146320000009</v>
      </c>
      <c r="AA1581" s="150">
        <v>45710.714230151993</v>
      </c>
      <c r="AB1581" s="150">
        <v>459</v>
      </c>
      <c r="AC1581" s="150">
        <v>8052.0549300000021</v>
      </c>
      <c r="AD1581" s="150">
        <v>10501.6378299711</v>
      </c>
      <c r="AE1581" s="150">
        <v>5843.2727773120787</v>
      </c>
      <c r="AF1581" s="150">
        <v>15632.6606003206</v>
      </c>
      <c r="AG1581" s="150">
        <v>73564.314341625824</v>
      </c>
      <c r="AH1581" s="150">
        <v>13013.151791250681</v>
      </c>
      <c r="AI1581" s="150">
        <v>751.74</v>
      </c>
      <c r="AJ1581" s="150">
        <v>17911.110317810359</v>
      </c>
      <c r="AK1581" s="150">
        <v>810.40499999999997</v>
      </c>
      <c r="AL1581" s="150">
        <v>306903.09375</v>
      </c>
      <c r="AM1581" s="150">
        <v>239535.96875</v>
      </c>
      <c r="AN1581" s="150">
        <v>67367.0703125</v>
      </c>
      <c r="AO1581" s="5" t="s">
        <v>2128</v>
      </c>
    </row>
    <row r="1582" spans="1:41" ht="14.25" x14ac:dyDescent="0.45">
      <c r="A1582" s="150">
        <v>2017</v>
      </c>
      <c r="B1582" s="5" t="s">
        <v>582</v>
      </c>
      <c r="C1582" s="5" t="s">
        <v>171</v>
      </c>
      <c r="D1582" s="5" t="s">
        <v>84</v>
      </c>
      <c r="E1582" s="5" t="s">
        <v>109</v>
      </c>
      <c r="F1582" s="5" t="s">
        <v>109</v>
      </c>
      <c r="G1582" s="5" t="s">
        <v>88</v>
      </c>
      <c r="H1582" s="5" t="s">
        <v>131</v>
      </c>
      <c r="I1582" s="150">
        <v>7197.3649999999989</v>
      </c>
      <c r="J1582" s="150">
        <v>8392.8752499999991</v>
      </c>
      <c r="K1582" s="150">
        <v>689.4</v>
      </c>
      <c r="L1582" s="150">
        <v>801.99999999999977</v>
      </c>
      <c r="M1582" s="150">
        <v>5868</v>
      </c>
      <c r="N1582" s="150">
        <v>7070</v>
      </c>
      <c r="O1582" s="150">
        <v>7668</v>
      </c>
      <c r="P1582" s="150">
        <v>8466.0020000000004</v>
      </c>
      <c r="Q1582" s="150">
        <v>2705.7578012221138</v>
      </c>
      <c r="R1582" s="150">
        <v>4566.6997036931671</v>
      </c>
      <c r="S1582" s="150">
        <v>5632.0125672000004</v>
      </c>
      <c r="T1582" s="150">
        <v>6029.7</v>
      </c>
      <c r="U1582" s="150">
        <v>535</v>
      </c>
      <c r="V1582" s="150">
        <v>3291</v>
      </c>
      <c r="W1582" s="150">
        <v>1159</v>
      </c>
      <c r="X1582" s="150">
        <v>7709.9627773801012</v>
      </c>
      <c r="Y1582" s="150">
        <v>16150</v>
      </c>
      <c r="Z1582" s="150">
        <v>5732.9236700000001</v>
      </c>
      <c r="AA1582" s="150">
        <v>60963.68624565022</v>
      </c>
      <c r="AB1582" s="150">
        <v>629</v>
      </c>
      <c r="AC1582" s="150">
        <v>7958.2731399999993</v>
      </c>
      <c r="AD1582" s="150">
        <v>9133.5802058568024</v>
      </c>
      <c r="AE1582" s="150">
        <v>5376</v>
      </c>
      <c r="AF1582" s="150">
        <v>14767.448547171651</v>
      </c>
      <c r="AG1582" s="150">
        <v>73887</v>
      </c>
      <c r="AH1582" s="150">
        <v>13371.2325</v>
      </c>
      <c r="AI1582" s="150">
        <v>737</v>
      </c>
      <c r="AJ1582" s="150">
        <v>23030.555</v>
      </c>
      <c r="AK1582" s="150">
        <v>1548.3574100000001</v>
      </c>
      <c r="AL1582" s="150">
        <v>311067.8125</v>
      </c>
      <c r="AM1582" s="150">
        <v>250892.59375</v>
      </c>
      <c r="AN1582" s="150">
        <v>60175.24609375</v>
      </c>
      <c r="AO1582" s="5" t="s">
        <v>787</v>
      </c>
    </row>
    <row r="1583" spans="1:41" ht="14.25" x14ac:dyDescent="0.45">
      <c r="A1583" s="150">
        <v>2017</v>
      </c>
      <c r="B1583" s="5" t="s">
        <v>1477</v>
      </c>
      <c r="C1583" s="5" t="s">
        <v>171</v>
      </c>
      <c r="D1583" s="5" t="s">
        <v>84</v>
      </c>
      <c r="E1583" s="5" t="s">
        <v>109</v>
      </c>
      <c r="F1583" s="5" t="s">
        <v>109</v>
      </c>
      <c r="G1583" s="5" t="s">
        <v>88</v>
      </c>
      <c r="H1583" s="5" t="s">
        <v>131</v>
      </c>
      <c r="I1583" s="150">
        <v>4166.7</v>
      </c>
      <c r="J1583" s="150">
        <v>9009.56</v>
      </c>
      <c r="K1583" s="150">
        <v>690.87657138500015</v>
      </c>
      <c r="L1583" s="150">
        <v>1458.3987</v>
      </c>
      <c r="M1583" s="150">
        <v>4299.1462499999998</v>
      </c>
      <c r="N1583" s="150">
        <v>3157.8705100799998</v>
      </c>
      <c r="O1583" s="150">
        <v>14403</v>
      </c>
      <c r="P1583" s="150">
        <v>7255</v>
      </c>
      <c r="Q1583" s="150">
        <v>2424.2147153323781</v>
      </c>
      <c r="R1583" s="150">
        <v>3618.00330708412</v>
      </c>
      <c r="S1583" s="150">
        <v>4335.448922668782</v>
      </c>
      <c r="T1583" s="150">
        <v>6439.7759999999998</v>
      </c>
      <c r="U1583" s="150">
        <v>556.92611999999997</v>
      </c>
      <c r="V1583" s="150">
        <v>1606</v>
      </c>
      <c r="W1583" s="150">
        <v>1477.3679999999999</v>
      </c>
      <c r="X1583" s="150">
        <v>9069.6849999999995</v>
      </c>
      <c r="Y1583" s="150">
        <v>25909</v>
      </c>
      <c r="Z1583" s="150">
        <v>9910.11</v>
      </c>
      <c r="AA1583" s="150">
        <v>45932.167276067157</v>
      </c>
      <c r="AB1583" s="150">
        <v>393</v>
      </c>
      <c r="AC1583" s="150">
        <v>7906.5</v>
      </c>
      <c r="AD1583" s="150">
        <v>11819.805543578839</v>
      </c>
      <c r="AE1583" s="150">
        <v>5842.7792387999989</v>
      </c>
      <c r="AF1583" s="150">
        <v>15854.26873029952</v>
      </c>
      <c r="AG1583" s="150">
        <v>68496</v>
      </c>
      <c r="AH1583" s="150">
        <v>15399.301143903889</v>
      </c>
      <c r="AI1583" s="150">
        <v>655.452</v>
      </c>
      <c r="AJ1583" s="150">
        <v>19490.909148006071</v>
      </c>
      <c r="AK1583" s="150">
        <v>924.86051248579997</v>
      </c>
      <c r="AL1583" s="150">
        <v>302502.15625</v>
      </c>
      <c r="AM1583" s="150">
        <v>232594.40625</v>
      </c>
      <c r="AN1583" s="150">
        <v>69907.71875</v>
      </c>
      <c r="AO1583" s="5" t="s">
        <v>2127</v>
      </c>
    </row>
    <row r="1584" spans="1:41" ht="14.25" x14ac:dyDescent="0.45">
      <c r="A1584" s="150">
        <v>2017</v>
      </c>
      <c r="B1584" s="5" t="s">
        <v>4024</v>
      </c>
      <c r="C1584" s="5" t="s">
        <v>171</v>
      </c>
      <c r="D1584" s="5" t="s">
        <v>84</v>
      </c>
      <c r="E1584" s="5" t="s">
        <v>109</v>
      </c>
      <c r="F1584" s="5" t="s">
        <v>109</v>
      </c>
      <c r="G1584" s="5" t="s">
        <v>88</v>
      </c>
      <c r="H1584" s="5" t="s">
        <v>131</v>
      </c>
      <c r="I1584" s="150">
        <v>7141</v>
      </c>
      <c r="J1584" s="150">
        <v>29212.75</v>
      </c>
      <c r="K1584" s="150">
        <v>689.4</v>
      </c>
      <c r="L1584" s="150">
        <v>720</v>
      </c>
      <c r="M1584" s="150">
        <v>5325</v>
      </c>
      <c r="N1584" s="150">
        <v>5540.7999999999993</v>
      </c>
      <c r="O1584" s="150">
        <v>7668</v>
      </c>
      <c r="P1584" s="150">
        <v>8521.9140000000007</v>
      </c>
      <c r="Q1584" s="150">
        <v>3226.1024299999999</v>
      </c>
      <c r="R1584" s="150">
        <v>4902.6130000000003</v>
      </c>
      <c r="S1584" s="150">
        <v>5109.8210000000008</v>
      </c>
      <c r="T1584" s="150">
        <v>4170.2218800000001</v>
      </c>
      <c r="U1584" s="150">
        <v>397</v>
      </c>
      <c r="V1584" s="150">
        <v>1683</v>
      </c>
      <c r="W1584" s="150">
        <v>1833</v>
      </c>
      <c r="X1584" s="150">
        <v>7119</v>
      </c>
      <c r="Y1584" s="150">
        <v>16150</v>
      </c>
      <c r="Z1584" s="150">
        <v>5582</v>
      </c>
      <c r="AA1584" s="150">
        <v>61618</v>
      </c>
      <c r="AB1584" s="150"/>
      <c r="AC1584" s="150">
        <v>7958.2731399999993</v>
      </c>
      <c r="AD1584" s="150">
        <v>9795.4269999999997</v>
      </c>
      <c r="AE1584" s="150">
        <v>5964</v>
      </c>
      <c r="AF1584" s="150">
        <v>17579.927582401961</v>
      </c>
      <c r="AG1584" s="150">
        <v>83545</v>
      </c>
      <c r="AH1584" s="150">
        <v>12598</v>
      </c>
      <c r="AI1584" s="150">
        <v>737</v>
      </c>
      <c r="AJ1584" s="150">
        <v>22724.98962666668</v>
      </c>
      <c r="AK1584" s="150">
        <v>1548</v>
      </c>
      <c r="AL1584" s="150">
        <v>339060.25</v>
      </c>
      <c r="AM1584" s="150">
        <v>282467.375</v>
      </c>
      <c r="AN1584" s="150">
        <v>56592.87109375</v>
      </c>
      <c r="AO1584" s="5" t="s">
        <v>4032</v>
      </c>
    </row>
    <row r="1585" spans="1:41" ht="14.25" x14ac:dyDescent="0.45">
      <c r="A1585" s="150">
        <v>2017</v>
      </c>
      <c r="B1585" s="5" t="s">
        <v>4024</v>
      </c>
      <c r="C1585" s="5" t="s">
        <v>171</v>
      </c>
      <c r="D1585" s="5" t="s">
        <v>84</v>
      </c>
      <c r="E1585" s="5" t="s">
        <v>484</v>
      </c>
      <c r="F1585" s="5" t="s">
        <v>484</v>
      </c>
      <c r="G1585" s="5" t="s">
        <v>88</v>
      </c>
      <c r="H1585" s="5" t="s">
        <v>131</v>
      </c>
      <c r="I1585" s="150">
        <v>19469.865000000002</v>
      </c>
      <c r="J1585" s="150">
        <v>45081.75</v>
      </c>
      <c r="K1585" s="150">
        <v>1609</v>
      </c>
      <c r="L1585" s="150"/>
      <c r="M1585" s="150">
        <v>19444.039000000001</v>
      </c>
      <c r="N1585" s="150">
        <v>20161.418772972978</v>
      </c>
      <c r="O1585" s="150">
        <v>12025.36778014286</v>
      </c>
      <c r="P1585" s="150"/>
      <c r="Q1585" s="150">
        <v>3770.1625100000001</v>
      </c>
      <c r="R1585" s="150">
        <v>9674.07176893</v>
      </c>
      <c r="S1585" s="150">
        <v>10832</v>
      </c>
      <c r="T1585" s="150">
        <v>8043.6836933333343</v>
      </c>
      <c r="U1585" s="150">
        <v>761</v>
      </c>
      <c r="V1585" s="150">
        <v>6322</v>
      </c>
      <c r="W1585" s="150">
        <v>9527</v>
      </c>
      <c r="X1585" s="150"/>
      <c r="Y1585" s="150">
        <v>79652</v>
      </c>
      <c r="Z1585" s="150">
        <v>13756.807847328</v>
      </c>
      <c r="AA1585" s="150">
        <v>110926</v>
      </c>
      <c r="AB1585" s="150"/>
      <c r="AC1585" s="150">
        <v>11451.92661</v>
      </c>
      <c r="AD1585" s="150">
        <v>8770</v>
      </c>
      <c r="AE1585" s="150">
        <v>14864</v>
      </c>
      <c r="AF1585" s="150">
        <v>39337.95199999999</v>
      </c>
      <c r="AG1585" s="150">
        <v>247345</v>
      </c>
      <c r="AH1585" s="150">
        <v>32617</v>
      </c>
      <c r="AI1585" s="150">
        <v>23313</v>
      </c>
      <c r="AJ1585" s="150">
        <v>25667</v>
      </c>
      <c r="AK1585" s="150">
        <v>3505</v>
      </c>
      <c r="AL1585" s="150">
        <v>777927.0625</v>
      </c>
      <c r="AM1585" s="150">
        <v>648241</v>
      </c>
      <c r="AN1585" s="150">
        <v>129686.09375</v>
      </c>
      <c r="AO1585" s="5" t="s">
        <v>4033</v>
      </c>
    </row>
    <row r="1586" spans="1:41" ht="14.25" x14ac:dyDescent="0.45">
      <c r="A1586" s="150">
        <v>2017</v>
      </c>
      <c r="B1586" s="5" t="s">
        <v>1477</v>
      </c>
      <c r="C1586" s="5" t="s">
        <v>171</v>
      </c>
      <c r="D1586" s="5" t="s">
        <v>84</v>
      </c>
      <c r="E1586" s="5" t="s">
        <v>484</v>
      </c>
      <c r="F1586" s="5" t="s">
        <v>484</v>
      </c>
      <c r="G1586" s="5" t="s">
        <v>88</v>
      </c>
      <c r="H1586" s="5" t="s">
        <v>131</v>
      </c>
      <c r="I1586" s="150">
        <v>10766.1</v>
      </c>
      <c r="J1586" s="150"/>
      <c r="K1586" s="150">
        <v>1382.3382030933351</v>
      </c>
      <c r="L1586" s="150">
        <v>3029</v>
      </c>
      <c r="M1586" s="150">
        <v>22027.1893476</v>
      </c>
      <c r="N1586" s="150">
        <v>23338.075107074041</v>
      </c>
      <c r="O1586" s="150">
        <v>16792</v>
      </c>
      <c r="P1586" s="150"/>
      <c r="Q1586" s="150">
        <v>3930.4701967483029</v>
      </c>
      <c r="R1586" s="150">
        <v>10114.18326945375</v>
      </c>
      <c r="S1586" s="150">
        <v>19308</v>
      </c>
      <c r="T1586" s="150">
        <v>12146.813899999999</v>
      </c>
      <c r="U1586" s="150">
        <v>1109.6490240000001</v>
      </c>
      <c r="V1586" s="150">
        <v>10945</v>
      </c>
      <c r="W1586" s="150"/>
      <c r="X1586" s="150">
        <v>14047.338985</v>
      </c>
      <c r="Y1586" s="150">
        <v>73664</v>
      </c>
      <c r="Z1586" s="150">
        <v>12024.496999999999</v>
      </c>
      <c r="AA1586" s="150">
        <v>114619.6778506463</v>
      </c>
      <c r="AB1586" s="150">
        <v>1479</v>
      </c>
      <c r="AC1586" s="150">
        <v>10461.5</v>
      </c>
      <c r="AD1586" s="150">
        <v>23625.755161172401</v>
      </c>
      <c r="AE1586" s="150">
        <v>11101.361438800001</v>
      </c>
      <c r="AF1586" s="150">
        <v>39006.698561293182</v>
      </c>
      <c r="AG1586" s="150">
        <v>180012</v>
      </c>
      <c r="AH1586" s="150">
        <v>57947.203341640488</v>
      </c>
      <c r="AI1586" s="150">
        <v>3895.2575999999999</v>
      </c>
      <c r="AJ1586" s="150">
        <v>36481.723617010757</v>
      </c>
      <c r="AK1586" s="150">
        <v>2301.6001459732161</v>
      </c>
      <c r="AL1586" s="150">
        <v>715556.4375</v>
      </c>
      <c r="AM1586" s="150">
        <v>540603.9375</v>
      </c>
      <c r="AN1586" s="150">
        <v>174952.484375</v>
      </c>
      <c r="AO1586" s="5" t="s">
        <v>5124</v>
      </c>
    </row>
    <row r="1587" spans="1:41" ht="14.25" x14ac:dyDescent="0.45">
      <c r="A1587" s="150">
        <v>2017</v>
      </c>
      <c r="B1587" s="5" t="s">
        <v>582</v>
      </c>
      <c r="C1587" s="5" t="s">
        <v>171</v>
      </c>
      <c r="D1587" s="5" t="s">
        <v>84</v>
      </c>
      <c r="E1587" s="5" t="s">
        <v>484</v>
      </c>
      <c r="F1587" s="5" t="s">
        <v>484</v>
      </c>
      <c r="G1587" s="5" t="s">
        <v>88</v>
      </c>
      <c r="H1587" s="5" t="s">
        <v>131</v>
      </c>
      <c r="I1587" s="150">
        <v>24070.907999999999</v>
      </c>
      <c r="J1587" s="150">
        <v>17236.277249999999</v>
      </c>
      <c r="K1587" s="150">
        <v>1689</v>
      </c>
      <c r="L1587" s="150"/>
      <c r="M1587" s="150">
        <v>19608</v>
      </c>
      <c r="N1587" s="150">
        <v>22643.460999999999</v>
      </c>
      <c r="O1587" s="150">
        <v>11633.0705</v>
      </c>
      <c r="P1587" s="150"/>
      <c r="Q1587" s="150">
        <v>3303.5842368952899</v>
      </c>
      <c r="R1587" s="150">
        <v>9899.0041510116862</v>
      </c>
      <c r="S1587" s="150">
        <v>12955.87836576</v>
      </c>
      <c r="T1587" s="150">
        <v>12100.81</v>
      </c>
      <c r="U1587" s="150">
        <v>1040</v>
      </c>
      <c r="V1587" s="150">
        <v>7819</v>
      </c>
      <c r="W1587" s="150">
        <v>6500</v>
      </c>
      <c r="X1587" s="150">
        <v>9452.3702219040806</v>
      </c>
      <c r="Y1587" s="150">
        <v>79652</v>
      </c>
      <c r="Z1587" s="150">
        <v>15197.989099732</v>
      </c>
      <c r="AA1587" s="150">
        <v>124098.19038364421</v>
      </c>
      <c r="AB1587" s="150"/>
      <c r="AC1587" s="150">
        <v>11451.92661</v>
      </c>
      <c r="AD1587" s="150">
        <v>23572.844430559999</v>
      </c>
      <c r="AE1587" s="150">
        <v>8031.0040739999968</v>
      </c>
      <c r="AF1587" s="150">
        <v>39563.75499999999</v>
      </c>
      <c r="AG1587" s="150">
        <v>158795</v>
      </c>
      <c r="AH1587" s="150">
        <v>45444.982102383081</v>
      </c>
      <c r="AI1587" s="150">
        <v>23313</v>
      </c>
      <c r="AJ1587" s="150">
        <v>31341.623299400751</v>
      </c>
      <c r="AK1587" s="150">
        <v>3505.3574100000001</v>
      </c>
      <c r="AL1587" s="150">
        <v>723919.125</v>
      </c>
      <c r="AM1587" s="150">
        <v>554143.6875</v>
      </c>
      <c r="AN1587" s="150">
        <v>169775.3125</v>
      </c>
      <c r="AO1587" s="5" t="s">
        <v>798</v>
      </c>
    </row>
    <row r="1588" spans="1:41" ht="14.25" x14ac:dyDescent="0.45">
      <c r="A1588" s="150">
        <v>2017</v>
      </c>
      <c r="B1588" s="5" t="s">
        <v>1476</v>
      </c>
      <c r="C1588" s="5" t="s">
        <v>171</v>
      </c>
      <c r="D1588" s="5" t="s">
        <v>84</v>
      </c>
      <c r="E1588" s="5" t="s">
        <v>484</v>
      </c>
      <c r="F1588" s="5" t="s">
        <v>484</v>
      </c>
      <c r="G1588" s="5" t="s">
        <v>88</v>
      </c>
      <c r="H1588" s="5" t="s">
        <v>131</v>
      </c>
      <c r="I1588" s="150">
        <v>13497.84</v>
      </c>
      <c r="J1588" s="150"/>
      <c r="K1588" s="150">
        <v>760</v>
      </c>
      <c r="L1588" s="150">
        <v>3029</v>
      </c>
      <c r="M1588" s="150">
        <v>12603.3</v>
      </c>
      <c r="N1588" s="150">
        <v>17979.25814911383</v>
      </c>
      <c r="O1588" s="150">
        <v>13238</v>
      </c>
      <c r="P1588" s="150"/>
      <c r="Q1588" s="150"/>
      <c r="R1588" s="150">
        <v>9398.6289088447029</v>
      </c>
      <c r="S1588" s="150">
        <v>14826</v>
      </c>
      <c r="T1588" s="150">
        <v>12387.4971171875</v>
      </c>
      <c r="U1588" s="150">
        <v>1051</v>
      </c>
      <c r="V1588" s="150">
        <v>8259</v>
      </c>
      <c r="W1588" s="150">
        <v>6200</v>
      </c>
      <c r="X1588" s="150">
        <v>13113.10810974392</v>
      </c>
      <c r="Y1588" s="150">
        <v>69900</v>
      </c>
      <c r="Z1588" s="150">
        <v>10401.484048128001</v>
      </c>
      <c r="AA1588" s="150">
        <v>101040.1333963397</v>
      </c>
      <c r="AB1588" s="150">
        <v>1522</v>
      </c>
      <c r="AC1588" s="150">
        <v>10713.163920000001</v>
      </c>
      <c r="AD1588" s="150">
        <v>22090.325859491899</v>
      </c>
      <c r="AE1588" s="150">
        <v>54973.620868617552</v>
      </c>
      <c r="AF1588" s="150">
        <v>29264.63587776</v>
      </c>
      <c r="AG1588" s="150">
        <v>154987.59952135981</v>
      </c>
      <c r="AH1588" s="150">
        <v>30144.00517588346</v>
      </c>
      <c r="AI1588" s="150">
        <v>5534.3358719999997</v>
      </c>
      <c r="AJ1588" s="150">
        <v>35329.794510248168</v>
      </c>
      <c r="AK1588" s="150">
        <v>2062</v>
      </c>
      <c r="AL1588" s="150">
        <v>654305.6875</v>
      </c>
      <c r="AM1588" s="150">
        <v>519825.125</v>
      </c>
      <c r="AN1588" s="150">
        <v>134480.578125</v>
      </c>
      <c r="AO1588" s="5" t="s">
        <v>5125</v>
      </c>
    </row>
    <row r="1589" spans="1:41" ht="14.25" x14ac:dyDescent="0.45">
      <c r="A1589" s="150">
        <v>2017</v>
      </c>
      <c r="B1589" s="5" t="s">
        <v>1478</v>
      </c>
      <c r="C1589" s="5" t="s">
        <v>171</v>
      </c>
      <c r="D1589" s="5" t="s">
        <v>84</v>
      </c>
      <c r="E1589" s="5" t="s">
        <v>484</v>
      </c>
      <c r="F1589" s="5" t="s">
        <v>484</v>
      </c>
      <c r="G1589" s="5" t="s">
        <v>88</v>
      </c>
      <c r="H1589" s="5" t="s">
        <v>131</v>
      </c>
      <c r="I1589" s="150">
        <v>16523.43147299999</v>
      </c>
      <c r="J1589" s="150"/>
      <c r="K1589" s="150">
        <v>1396.170309854271</v>
      </c>
      <c r="L1589" s="150">
        <v>3496.5</v>
      </c>
      <c r="M1589" s="150">
        <v>20127.46902996326</v>
      </c>
      <c r="N1589" s="150">
        <v>21081.856168800001</v>
      </c>
      <c r="O1589" s="150">
        <v>16316.707220245</v>
      </c>
      <c r="P1589" s="150"/>
      <c r="Q1589" s="150">
        <v>3217.3811898869658</v>
      </c>
      <c r="R1589" s="150">
        <v>8235.8773966328336</v>
      </c>
      <c r="S1589" s="150">
        <v>17013.623044066801</v>
      </c>
      <c r="T1589" s="150">
        <v>11597.288500000001</v>
      </c>
      <c r="U1589" s="150">
        <v>1005.4752</v>
      </c>
      <c r="V1589" s="150">
        <v>8857</v>
      </c>
      <c r="W1589" s="150">
        <v>6714.6118694834922</v>
      </c>
      <c r="X1589" s="150">
        <v>14828.620924271851</v>
      </c>
      <c r="Y1589" s="150">
        <v>89495</v>
      </c>
      <c r="Z1589" s="150">
        <v>11016.368154399999</v>
      </c>
      <c r="AA1589" s="150">
        <v>109250.57581622541</v>
      </c>
      <c r="AB1589" s="150">
        <v>1577</v>
      </c>
      <c r="AC1589" s="150">
        <v>13222.09123</v>
      </c>
      <c r="AD1589" s="150">
        <v>8032.6215098898074</v>
      </c>
      <c r="AE1589" s="150">
        <v>9499.8518051429328</v>
      </c>
      <c r="AF1589" s="150">
        <v>42129.876804937878</v>
      </c>
      <c r="AG1589" s="150">
        <v>159600.22415375261</v>
      </c>
      <c r="AH1589" s="150">
        <v>33150.638537830433</v>
      </c>
      <c r="AI1589" s="150">
        <v>19882.080000000002</v>
      </c>
      <c r="AJ1589" s="150">
        <v>28408.341185439869</v>
      </c>
      <c r="AK1589" s="150">
        <v>3152.61</v>
      </c>
      <c r="AL1589" s="150">
        <v>678829.25</v>
      </c>
      <c r="AM1589" s="150">
        <v>525039.8125</v>
      </c>
      <c r="AN1589" s="150">
        <v>153789.4375</v>
      </c>
      <c r="AO1589" s="5" t="s">
        <v>2160</v>
      </c>
    </row>
    <row r="1590" spans="1:41" ht="14.25" x14ac:dyDescent="0.45">
      <c r="A1590" s="150">
        <v>2017</v>
      </c>
      <c r="B1590" s="5" t="s">
        <v>4024</v>
      </c>
      <c r="C1590" s="5" t="s">
        <v>171</v>
      </c>
      <c r="D1590" s="5" t="s">
        <v>84</v>
      </c>
      <c r="E1590" s="5" t="s">
        <v>211</v>
      </c>
      <c r="F1590" s="5" t="s">
        <v>211</v>
      </c>
      <c r="G1590" s="5" t="s">
        <v>88</v>
      </c>
      <c r="H1590" s="5" t="s">
        <v>131</v>
      </c>
      <c r="I1590" s="150">
        <v>20946.766</v>
      </c>
      <c r="J1590" s="150">
        <v>45081.75</v>
      </c>
      <c r="K1590" s="150">
        <v>1069.229</v>
      </c>
      <c r="L1590" s="150">
        <v>1259</v>
      </c>
      <c r="M1590" s="150">
        <v>13479.638999999999</v>
      </c>
      <c r="N1590" s="150">
        <v>20161.418772972978</v>
      </c>
      <c r="O1590" s="150">
        <v>12085.235000000001</v>
      </c>
      <c r="P1590" s="150">
        <v>12786.587</v>
      </c>
      <c r="Q1590" s="150">
        <v>3737.4425099999999</v>
      </c>
      <c r="R1590" s="150">
        <v>10674.07176893</v>
      </c>
      <c r="S1590" s="150">
        <v>12406.821</v>
      </c>
      <c r="T1590" s="150">
        <v>8043.6836933333343</v>
      </c>
      <c r="U1590" s="150">
        <v>761</v>
      </c>
      <c r="V1590" s="150">
        <v>5808</v>
      </c>
      <c r="W1590" s="150">
        <v>8350.7572</v>
      </c>
      <c r="X1590" s="150">
        <v>9570</v>
      </c>
      <c r="Y1590" s="150">
        <v>65152</v>
      </c>
      <c r="Z1590" s="150">
        <v>13361</v>
      </c>
      <c r="AA1590" s="150">
        <v>125471</v>
      </c>
      <c r="AB1590" s="150">
        <v>0</v>
      </c>
      <c r="AC1590" s="150">
        <v>14951.841159150001</v>
      </c>
      <c r="AD1590" s="150">
        <v>20019.125</v>
      </c>
      <c r="AE1590" s="150">
        <v>16276.87708</v>
      </c>
      <c r="AF1590" s="150">
        <v>41599.95199999999</v>
      </c>
      <c r="AG1590" s="150">
        <v>160619</v>
      </c>
      <c r="AH1590" s="150">
        <v>25258</v>
      </c>
      <c r="AI1590" s="150">
        <v>4720</v>
      </c>
      <c r="AJ1590" s="150">
        <v>29722.48724552527</v>
      </c>
      <c r="AK1590" s="150">
        <v>3505</v>
      </c>
      <c r="AL1590" s="150">
        <v>706877.6875</v>
      </c>
      <c r="AM1590" s="150">
        <v>588370.1875</v>
      </c>
      <c r="AN1590" s="150">
        <v>118507.4921875</v>
      </c>
      <c r="AO1590" s="5" t="s">
        <v>4034</v>
      </c>
    </row>
    <row r="1591" spans="1:41" ht="14.25" x14ac:dyDescent="0.45">
      <c r="A1591" s="150">
        <v>2017</v>
      </c>
      <c r="B1591" s="5" t="s">
        <v>1478</v>
      </c>
      <c r="C1591" s="5" t="s">
        <v>171</v>
      </c>
      <c r="D1591" s="5" t="s">
        <v>84</v>
      </c>
      <c r="E1591" s="5" t="s">
        <v>211</v>
      </c>
      <c r="F1591" s="5" t="s">
        <v>211</v>
      </c>
      <c r="G1591" s="5" t="s">
        <v>88</v>
      </c>
      <c r="H1591" s="5" t="s">
        <v>131</v>
      </c>
      <c r="I1591" s="150">
        <v>16523.43147299999</v>
      </c>
      <c r="J1591" s="150">
        <v>34596.985355124998</v>
      </c>
      <c r="K1591" s="150">
        <v>1042.5019681457291</v>
      </c>
      <c r="L1591" s="150">
        <v>3000.291188020934</v>
      </c>
      <c r="M1591" s="150">
        <v>17274.24372026289</v>
      </c>
      <c r="N1591" s="150">
        <v>20509.6361688</v>
      </c>
      <c r="O1591" s="150">
        <v>16272.86892829693</v>
      </c>
      <c r="P1591" s="150">
        <v>12252.9669216</v>
      </c>
      <c r="Q1591" s="150">
        <v>3183.7641898869661</v>
      </c>
      <c r="R1591" s="150">
        <v>8235.8773966328336</v>
      </c>
      <c r="S1591" s="150">
        <v>16658.876696422401</v>
      </c>
      <c r="T1591" s="150">
        <v>11494.266</v>
      </c>
      <c r="U1591" s="150">
        <v>1005.4752</v>
      </c>
      <c r="V1591" s="150">
        <v>8354</v>
      </c>
      <c r="W1591" s="150">
        <v>10552.829216</v>
      </c>
      <c r="X1591" s="150">
        <v>15917.21924541748</v>
      </c>
      <c r="Y1591" s="150">
        <v>74294.896730000022</v>
      </c>
      <c r="Z1591" s="150">
        <v>11016.368154399999</v>
      </c>
      <c r="AA1591" s="150">
        <v>123867.4116742872</v>
      </c>
      <c r="AB1591" s="150">
        <v>1577</v>
      </c>
      <c r="AC1591" s="150">
        <v>18002.982553369999</v>
      </c>
      <c r="AD1591" s="150">
        <v>18622.53375738152</v>
      </c>
      <c r="AE1591" s="150">
        <v>18953.75885168574</v>
      </c>
      <c r="AF1591" s="150">
        <v>42129.876804937878</v>
      </c>
      <c r="AG1591" s="150">
        <v>170333.3285432937</v>
      </c>
      <c r="AH1591" s="150">
        <v>35463.307053893623</v>
      </c>
      <c r="AI1591" s="150">
        <v>3519.3345599999998</v>
      </c>
      <c r="AJ1591" s="150">
        <v>28408.341185439869</v>
      </c>
      <c r="AK1591" s="150">
        <v>3152.61</v>
      </c>
      <c r="AL1591" s="150">
        <v>746216.9375</v>
      </c>
      <c r="AM1591" s="150">
        <v>594669.375</v>
      </c>
      <c r="AN1591" s="150">
        <v>151547.578125</v>
      </c>
      <c r="AO1591" s="5" t="s">
        <v>2161</v>
      </c>
    </row>
    <row r="1592" spans="1:41" ht="14.25" x14ac:dyDescent="0.45">
      <c r="A1592" s="150">
        <v>2017</v>
      </c>
      <c r="B1592" s="5" t="s">
        <v>1477</v>
      </c>
      <c r="C1592" s="5" t="s">
        <v>171</v>
      </c>
      <c r="D1592" s="5" t="s">
        <v>84</v>
      </c>
      <c r="E1592" s="5" t="s">
        <v>211</v>
      </c>
      <c r="F1592" s="5" t="s">
        <v>211</v>
      </c>
      <c r="G1592" s="5" t="s">
        <v>88</v>
      </c>
      <c r="H1592" s="5" t="s">
        <v>131</v>
      </c>
      <c r="I1592" s="150">
        <v>8979.6842399999987</v>
      </c>
      <c r="J1592" s="150">
        <v>18215.424599999998</v>
      </c>
      <c r="K1592" s="150">
        <v>1021.266176292665</v>
      </c>
      <c r="L1592" s="150">
        <v>3041.5425000000009</v>
      </c>
      <c r="M1592" s="150">
        <v>18405.379991075999</v>
      </c>
      <c r="N1592" s="150">
        <v>23338.075107074041</v>
      </c>
      <c r="O1592" s="150">
        <v>17233</v>
      </c>
      <c r="P1592" s="150">
        <v>9690.5830000000005</v>
      </c>
      <c r="Q1592" s="150">
        <v>3930.4701967483029</v>
      </c>
      <c r="R1592" s="150">
        <v>10008.28691846065</v>
      </c>
      <c r="S1592" s="150">
        <v>19379.95611888892</v>
      </c>
      <c r="T1592" s="150">
        <v>12698.7203453125</v>
      </c>
      <c r="U1592" s="150">
        <v>1109.6490240000001</v>
      </c>
      <c r="V1592" s="150">
        <v>14984</v>
      </c>
      <c r="W1592" s="150">
        <v>6268.7462572800014</v>
      </c>
      <c r="X1592" s="150">
        <v>14047.338985</v>
      </c>
      <c r="Y1592" s="150">
        <v>73664</v>
      </c>
      <c r="Z1592" s="150">
        <v>12024.496999999999</v>
      </c>
      <c r="AA1592" s="150">
        <v>114619.6778506463</v>
      </c>
      <c r="AB1592" s="150">
        <v>1479</v>
      </c>
      <c r="AC1592" s="150">
        <v>11951.6</v>
      </c>
      <c r="AD1592" s="150">
        <v>26622.827447967811</v>
      </c>
      <c r="AE1592" s="150">
        <v>20105.401269800001</v>
      </c>
      <c r="AF1592" s="150">
        <v>39006.698561293182</v>
      </c>
      <c r="AG1592" s="150">
        <v>171233</v>
      </c>
      <c r="AH1592" s="150">
        <v>51471.582292075043</v>
      </c>
      <c r="AI1592" s="150">
        <v>3518.8904000000002</v>
      </c>
      <c r="AJ1592" s="150">
        <v>36481.723617010757</v>
      </c>
      <c r="AK1592" s="150">
        <v>2301.6001459732161</v>
      </c>
      <c r="AL1592" s="150">
        <v>746832.625</v>
      </c>
      <c r="AM1592" s="150">
        <v>572384.375</v>
      </c>
      <c r="AN1592" s="150">
        <v>174448.3125</v>
      </c>
      <c r="AO1592" s="5" t="s">
        <v>2163</v>
      </c>
    </row>
    <row r="1593" spans="1:41" ht="14.25" x14ac:dyDescent="0.45">
      <c r="A1593" s="150">
        <v>2017</v>
      </c>
      <c r="B1593" s="5" t="s">
        <v>582</v>
      </c>
      <c r="C1593" s="5" t="s">
        <v>171</v>
      </c>
      <c r="D1593" s="5" t="s">
        <v>84</v>
      </c>
      <c r="E1593" s="5" t="s">
        <v>211</v>
      </c>
      <c r="F1593" s="5" t="s">
        <v>211</v>
      </c>
      <c r="G1593" s="5" t="s">
        <v>88</v>
      </c>
      <c r="H1593" s="5" t="s">
        <v>131</v>
      </c>
      <c r="I1593" s="150">
        <v>24070.907999999999</v>
      </c>
      <c r="J1593" s="150">
        <v>17236.277249999999</v>
      </c>
      <c r="K1593" s="150">
        <v>1069.229</v>
      </c>
      <c r="L1593" s="150">
        <v>1570.5</v>
      </c>
      <c r="M1593" s="150">
        <v>15737.08</v>
      </c>
      <c r="N1593" s="150">
        <v>22643.249</v>
      </c>
      <c r="O1593" s="150">
        <v>12086</v>
      </c>
      <c r="P1593" s="150">
        <v>11517.566000000001</v>
      </c>
      <c r="Q1593" s="150">
        <v>3199.2930368952898</v>
      </c>
      <c r="R1593" s="150">
        <v>9899.0041510116862</v>
      </c>
      <c r="S1593" s="150">
        <v>17125.840112000002</v>
      </c>
      <c r="T1593" s="150">
        <v>12100.81</v>
      </c>
      <c r="U1593" s="150">
        <v>1040</v>
      </c>
      <c r="V1593" s="150">
        <v>7714</v>
      </c>
      <c r="W1593" s="150">
        <v>7817.2960000000003</v>
      </c>
      <c r="X1593" s="150">
        <v>10545.225865783819</v>
      </c>
      <c r="Y1593" s="150">
        <v>65152</v>
      </c>
      <c r="Z1593" s="150">
        <v>13962.738819732</v>
      </c>
      <c r="AA1593" s="150">
        <v>133678.7485711308</v>
      </c>
      <c r="AB1593" s="150">
        <v>1480</v>
      </c>
      <c r="AC1593" s="150">
        <v>14951.841159150001</v>
      </c>
      <c r="AD1593" s="150">
        <v>22950.321518904449</v>
      </c>
      <c r="AE1593" s="150">
        <v>14066.88382144662</v>
      </c>
      <c r="AF1593" s="150">
        <v>37681.754999999997</v>
      </c>
      <c r="AG1593" s="150">
        <v>160500</v>
      </c>
      <c r="AH1593" s="150">
        <v>29633.21401588721</v>
      </c>
      <c r="AI1593" s="150">
        <v>4720</v>
      </c>
      <c r="AJ1593" s="150">
        <v>31341.623299400751</v>
      </c>
      <c r="AK1593" s="150">
        <v>3505.3574100000001</v>
      </c>
      <c r="AL1593" s="150">
        <v>708996.6875</v>
      </c>
      <c r="AM1593" s="150">
        <v>570226.375</v>
      </c>
      <c r="AN1593" s="150">
        <v>138770.359375</v>
      </c>
      <c r="AO1593" s="5" t="s">
        <v>799</v>
      </c>
    </row>
    <row r="1594" spans="1:41" ht="14.25" x14ac:dyDescent="0.45">
      <c r="A1594" s="150">
        <v>2017</v>
      </c>
      <c r="B1594" s="5" t="s">
        <v>1476</v>
      </c>
      <c r="C1594" s="5" t="s">
        <v>171</v>
      </c>
      <c r="D1594" s="5" t="s">
        <v>84</v>
      </c>
      <c r="E1594" s="5" t="s">
        <v>211</v>
      </c>
      <c r="F1594" s="5" t="s">
        <v>211</v>
      </c>
      <c r="G1594" s="5" t="s">
        <v>88</v>
      </c>
      <c r="H1594" s="5" t="s">
        <v>131</v>
      </c>
      <c r="I1594" s="150">
        <v>12100.08</v>
      </c>
      <c r="J1594" s="150">
        <v>18396.794000000002</v>
      </c>
      <c r="K1594" s="150">
        <v>877</v>
      </c>
      <c r="L1594" s="150">
        <v>2755.6451836800002</v>
      </c>
      <c r="M1594" s="150">
        <v>11976.833000000001</v>
      </c>
      <c r="N1594" s="150">
        <v>17979.25814911383</v>
      </c>
      <c r="O1594" s="150">
        <v>14207.300566091801</v>
      </c>
      <c r="P1594" s="150">
        <v>10357.298000000001</v>
      </c>
      <c r="Q1594" s="150">
        <v>2499.6331277499999</v>
      </c>
      <c r="R1594" s="150">
        <v>9508.896270236688</v>
      </c>
      <c r="S1594" s="150">
        <v>14505</v>
      </c>
      <c r="T1594" s="150">
        <v>12939.4035625</v>
      </c>
      <c r="U1594" s="150">
        <v>1051</v>
      </c>
      <c r="V1594" s="150">
        <v>11595.892750000001</v>
      </c>
      <c r="W1594" s="150">
        <v>6287.7093501491208</v>
      </c>
      <c r="X1594" s="150">
        <v>12983.275356182099</v>
      </c>
      <c r="Y1594" s="150">
        <v>70251</v>
      </c>
      <c r="Z1594" s="150">
        <v>10401.484048128001</v>
      </c>
      <c r="AA1594" s="150">
        <v>101515.0529306177</v>
      </c>
      <c r="AB1594" s="150">
        <v>1522</v>
      </c>
      <c r="AC1594" s="150">
        <v>10991.506164771879</v>
      </c>
      <c r="AD1594" s="150">
        <v>20227.325859491899</v>
      </c>
      <c r="AE1594" s="150">
        <v>25231.815390368909</v>
      </c>
      <c r="AF1594" s="150">
        <v>48801.346232278564</v>
      </c>
      <c r="AG1594" s="150">
        <v>138533.76944446939</v>
      </c>
      <c r="AH1594" s="150">
        <v>50117.072234658037</v>
      </c>
      <c r="AI1594" s="150">
        <v>3952.3358720000001</v>
      </c>
      <c r="AJ1594" s="150">
        <v>35329.794510248168</v>
      </c>
      <c r="AK1594" s="150">
        <v>2062</v>
      </c>
      <c r="AL1594" s="150">
        <v>678957.5</v>
      </c>
      <c r="AM1594" s="150">
        <v>527300.25</v>
      </c>
      <c r="AN1594" s="150">
        <v>151657.25</v>
      </c>
      <c r="AO1594" s="5" t="s">
        <v>2162</v>
      </c>
    </row>
    <row r="1595" spans="1:41" ht="14.25" x14ac:dyDescent="0.45">
      <c r="A1595" s="150">
        <v>2017</v>
      </c>
      <c r="B1595" s="5" t="s">
        <v>1478</v>
      </c>
      <c r="C1595" s="5" t="s">
        <v>171</v>
      </c>
      <c r="D1595" s="5" t="s">
        <v>84</v>
      </c>
      <c r="E1595" s="5" t="s">
        <v>24</v>
      </c>
      <c r="F1595" s="5" t="s">
        <v>24</v>
      </c>
      <c r="G1595" s="5" t="s">
        <v>87</v>
      </c>
      <c r="H1595" s="5" t="s">
        <v>131</v>
      </c>
      <c r="I1595" s="150">
        <v>3368.1028912159336</v>
      </c>
      <c r="J1595" s="150">
        <v>6205.439706441276</v>
      </c>
      <c r="K1595" s="150">
        <v>115.14881679370714</v>
      </c>
      <c r="L1595" s="150">
        <v>334.79981622516135</v>
      </c>
      <c r="M1595" s="150">
        <v>5399.3879557790551</v>
      </c>
      <c r="N1595" s="150">
        <v>4166.4918184077733</v>
      </c>
      <c r="O1595" s="150">
        <v>184.23810686993141</v>
      </c>
      <c r="P1595" s="150">
        <v>127.81518664101492</v>
      </c>
      <c r="Q1595" s="150">
        <v>252.45739418884725</v>
      </c>
      <c r="R1595" s="150">
        <v>517.01818740374506</v>
      </c>
      <c r="S1595" s="150">
        <v>9327.5147555574531</v>
      </c>
      <c r="T1595" s="150">
        <v>230.29763358741428</v>
      </c>
      <c r="U1595" s="150">
        <v>0</v>
      </c>
      <c r="V1595" s="150">
        <v>359.26430839636629</v>
      </c>
      <c r="W1595" s="150">
        <v>581.50152480822101</v>
      </c>
      <c r="X1595" s="150">
        <v>898.16077099091569</v>
      </c>
      <c r="Y1595" s="150">
        <v>17947.670329551162</v>
      </c>
      <c r="Z1595" s="150">
        <v>1481.1454125594396</v>
      </c>
      <c r="AA1595" s="150">
        <v>20570.787231531787</v>
      </c>
      <c r="AB1595" s="150">
        <v>7808.2412667812805</v>
      </c>
      <c r="AC1595" s="150">
        <v>3757.0410497000385</v>
      </c>
      <c r="AD1595" s="150">
        <v>3851.0382781047779</v>
      </c>
      <c r="AE1595" s="150">
        <v>1949.0319028136455</v>
      </c>
      <c r="AF1595" s="150">
        <v>7941.4318937100043</v>
      </c>
      <c r="AG1595" s="150">
        <v>57345.771308129035</v>
      </c>
      <c r="AH1595" s="150">
        <v>9225.8346588471231</v>
      </c>
      <c r="AI1595" s="150">
        <v>2664.5436206063832</v>
      </c>
      <c r="AJ1595" s="150">
        <v>8723.0986162072841</v>
      </c>
      <c r="AK1595" s="150">
        <v>112.84584045783299</v>
      </c>
      <c r="AL1595" s="150">
        <v>175446.109375</v>
      </c>
      <c r="AM1595" s="150">
        <v>135047.375</v>
      </c>
      <c r="AN1595" s="150">
        <v>40398.7578125</v>
      </c>
      <c r="AO1595" s="5" t="s">
        <v>2166</v>
      </c>
    </row>
    <row r="1596" spans="1:41" ht="14.25" x14ac:dyDescent="0.45">
      <c r="A1596" s="150">
        <v>2017</v>
      </c>
      <c r="B1596" s="5" t="s">
        <v>4024</v>
      </c>
      <c r="C1596" s="5" t="s">
        <v>171</v>
      </c>
      <c r="D1596" s="5" t="s">
        <v>84</v>
      </c>
      <c r="E1596" s="5" t="s">
        <v>24</v>
      </c>
      <c r="F1596" s="5" t="s">
        <v>24</v>
      </c>
      <c r="G1596" s="5" t="s">
        <v>87</v>
      </c>
      <c r="H1596" s="5" t="s">
        <v>131</v>
      </c>
      <c r="I1596" s="150">
        <v>3083.3641207178439</v>
      </c>
      <c r="J1596" s="150">
        <v>6815.8575300078655</v>
      </c>
      <c r="K1596" s="150">
        <v>108.18821476202962</v>
      </c>
      <c r="L1596" s="150">
        <v>540.94107381014805</v>
      </c>
      <c r="M1596" s="150">
        <v>9304.1864695345466</v>
      </c>
      <c r="N1596" s="150">
        <v>2755.8313684326299</v>
      </c>
      <c r="O1596" s="150">
        <v>121.17080053347317</v>
      </c>
      <c r="P1596" s="150">
        <v>102.38932645078484</v>
      </c>
      <c r="Q1596" s="150">
        <v>243.46827313547814</v>
      </c>
      <c r="R1596" s="150">
        <v>285.61688697175816</v>
      </c>
      <c r="S1596" s="150">
        <v>7964.8163707806207</v>
      </c>
      <c r="T1596" s="150">
        <v>718.41335308297334</v>
      </c>
      <c r="U1596" s="150">
        <v>0</v>
      </c>
      <c r="V1596" s="150">
        <v>895.7984182296052</v>
      </c>
      <c r="W1596" s="150">
        <v>1299.3404592919758</v>
      </c>
      <c r="X1596" s="150">
        <v>2003.6457373927885</v>
      </c>
      <c r="Y1596" s="150">
        <v>14823.949186693299</v>
      </c>
      <c r="Z1596" s="150">
        <v>4595.8353630910178</v>
      </c>
      <c r="AA1596" s="150">
        <v>40146.48273389395</v>
      </c>
      <c r="AB1596" s="150">
        <v>0</v>
      </c>
      <c r="AC1596" s="150">
        <v>1381.9276315855427</v>
      </c>
      <c r="AD1596" s="150">
        <v>2039.3478482642583</v>
      </c>
      <c r="AE1596" s="150">
        <v>1591.4486391494556</v>
      </c>
      <c r="AF1596" s="150">
        <v>12045.572163412249</v>
      </c>
      <c r="AG1596" s="150">
        <v>60900.22797169409</v>
      </c>
      <c r="AH1596" s="150">
        <v>11539.483891992491</v>
      </c>
      <c r="AI1596" s="150">
        <v>2503.4752895933652</v>
      </c>
      <c r="AJ1596" s="150">
        <v>8452.7452193573736</v>
      </c>
      <c r="AK1596" s="150">
        <v>106.02445046678902</v>
      </c>
      <c r="AL1596" s="150">
        <v>196369.5625</v>
      </c>
      <c r="AM1596" s="150">
        <v>158661.453125</v>
      </c>
      <c r="AN1596" s="150">
        <v>37708.09375</v>
      </c>
      <c r="AO1596" s="5" t="s">
        <v>4035</v>
      </c>
    </row>
    <row r="1597" spans="1:41" ht="14.25" x14ac:dyDescent="0.45">
      <c r="A1597" s="150">
        <v>2017</v>
      </c>
      <c r="B1597" s="5" t="s">
        <v>1476</v>
      </c>
      <c r="C1597" s="5" t="s">
        <v>171</v>
      </c>
      <c r="D1597" s="5" t="s">
        <v>84</v>
      </c>
      <c r="E1597" s="5" t="s">
        <v>24</v>
      </c>
      <c r="F1597" s="5" t="s">
        <v>24</v>
      </c>
      <c r="G1597" s="5" t="s">
        <v>87</v>
      </c>
      <c r="H1597" s="5" t="s">
        <v>131</v>
      </c>
      <c r="I1597" s="150">
        <v>2600.8518758089581</v>
      </c>
      <c r="J1597" s="150">
        <v>6655.7614049771564</v>
      </c>
      <c r="K1597" s="150">
        <v>120.96985468878874</v>
      </c>
      <c r="L1597" s="150">
        <v>302.42463672197186</v>
      </c>
      <c r="M1597" s="150">
        <v>2430.2843806977658</v>
      </c>
      <c r="N1597" s="150">
        <v>3100.4573756736554</v>
      </c>
      <c r="O1597" s="150">
        <v>114.92136195434931</v>
      </c>
      <c r="P1597" s="150">
        <v>120.96985468878874</v>
      </c>
      <c r="Q1597" s="150">
        <v>229.54029927197664</v>
      </c>
      <c r="R1597" s="150">
        <v>950.53418184088252</v>
      </c>
      <c r="S1597" s="150">
        <v>8165.4651914932401</v>
      </c>
      <c r="T1597" s="150">
        <v>302.42463672197186</v>
      </c>
      <c r="U1597" s="150">
        <v>0</v>
      </c>
      <c r="V1597" s="150">
        <v>1098.4062805742017</v>
      </c>
      <c r="W1597" s="150">
        <v>489.92791148959441</v>
      </c>
      <c r="X1597" s="150">
        <v>400.8003009059218</v>
      </c>
      <c r="Y1597" s="150">
        <v>15987.37599567032</v>
      </c>
      <c r="Z1597" s="150">
        <v>1754.0628929874367</v>
      </c>
      <c r="AA1597" s="150">
        <v>19952.401763023816</v>
      </c>
      <c r="AB1597" s="150">
        <v>139.11533289210706</v>
      </c>
      <c r="AC1597" s="150">
        <v>1007.3118186305428</v>
      </c>
      <c r="AD1597" s="150">
        <v>3290.0776228983318</v>
      </c>
      <c r="AE1597" s="150">
        <v>1264.1349814978423</v>
      </c>
      <c r="AF1597" s="150">
        <v>8942.0916585952618</v>
      </c>
      <c r="AG1597" s="150">
        <v>28011.247879563354</v>
      </c>
      <c r="AH1597" s="150">
        <v>8717.8941945720417</v>
      </c>
      <c r="AI1597" s="150">
        <v>1986.3250139899112</v>
      </c>
      <c r="AJ1597" s="150">
        <v>9042.4214652999217</v>
      </c>
      <c r="AK1597" s="150">
        <v>107.66317067302198</v>
      </c>
      <c r="AL1597" s="150">
        <v>127285.8671875</v>
      </c>
      <c r="AM1597" s="150">
        <v>101020</v>
      </c>
      <c r="AN1597" s="150">
        <v>26265.869140625</v>
      </c>
      <c r="AO1597" s="5" t="s">
        <v>2165</v>
      </c>
    </row>
    <row r="1598" spans="1:41" ht="14.25" x14ac:dyDescent="0.45">
      <c r="A1598" s="150">
        <v>2017</v>
      </c>
      <c r="B1598" s="5" t="s">
        <v>582</v>
      </c>
      <c r="C1598" s="5" t="s">
        <v>171</v>
      </c>
      <c r="D1598" s="5" t="s">
        <v>84</v>
      </c>
      <c r="E1598" s="5" t="s">
        <v>24</v>
      </c>
      <c r="F1598" s="5" t="s">
        <v>24</v>
      </c>
      <c r="G1598" s="5" t="s">
        <v>87</v>
      </c>
      <c r="H1598" s="5" t="s">
        <v>131</v>
      </c>
      <c r="I1598" s="150">
        <v>3181.9335894803562</v>
      </c>
      <c r="J1598" s="150">
        <v>9482.1620966514547</v>
      </c>
      <c r="K1598" s="150">
        <v>111.6467926133458</v>
      </c>
      <c r="L1598" s="150">
        <v>329.9905200394457</v>
      </c>
      <c r="M1598" s="150">
        <v>7033.7479346407845</v>
      </c>
      <c r="N1598" s="150">
        <v>3447.7646026927314</v>
      </c>
      <c r="O1598" s="150">
        <v>125.04440772694728</v>
      </c>
      <c r="P1598" s="150">
        <v>106.0644529826785</v>
      </c>
      <c r="Q1598" s="150">
        <v>301.23328377534574</v>
      </c>
      <c r="R1598" s="150">
        <v>501.7295213251146</v>
      </c>
      <c r="S1598" s="150">
        <v>8552.1443141822874</v>
      </c>
      <c r="T1598" s="150">
        <v>558.23396306672896</v>
      </c>
      <c r="U1598" s="150">
        <v>0</v>
      </c>
      <c r="V1598" s="150">
        <v>580.56332158939813</v>
      </c>
      <c r="W1598" s="150">
        <v>563.81630269739628</v>
      </c>
      <c r="X1598" s="150">
        <v>878.94484773055558</v>
      </c>
      <c r="Y1598" s="150">
        <v>15297.84352388064</v>
      </c>
      <c r="Z1598" s="150">
        <v>5082.9220911236125</v>
      </c>
      <c r="AA1598" s="150">
        <v>23464.390011125222</v>
      </c>
      <c r="AB1598" s="150">
        <v>128.39381150534766</v>
      </c>
      <c r="AC1598" s="150">
        <v>1426.1053112823245</v>
      </c>
      <c r="AD1598" s="150">
        <v>3856.9624640659817</v>
      </c>
      <c r="AE1598" s="150">
        <v>1651.9036141485415</v>
      </c>
      <c r="AF1598" s="150">
        <v>8096.1348706699546</v>
      </c>
      <c r="AG1598" s="150">
        <v>44146.258267243058</v>
      </c>
      <c r="AH1598" s="150">
        <v>11200.406234970849</v>
      </c>
      <c r="AI1598" s="150">
        <v>2583.5067810728215</v>
      </c>
      <c r="AJ1598" s="150">
        <v>6962.2939873682435</v>
      </c>
      <c r="AK1598" s="150">
        <v>109.41385676107888</v>
      </c>
      <c r="AL1598" s="150">
        <v>159761.53125</v>
      </c>
      <c r="AM1598" s="150">
        <v>124059.2890625</v>
      </c>
      <c r="AN1598" s="150">
        <v>35702.26171875</v>
      </c>
      <c r="AO1598" s="5" t="s">
        <v>800</v>
      </c>
    </row>
    <row r="1599" spans="1:41" ht="14.25" x14ac:dyDescent="0.45">
      <c r="A1599" s="150">
        <v>2017</v>
      </c>
      <c r="B1599" s="5" t="s">
        <v>1477</v>
      </c>
      <c r="C1599" s="5" t="s">
        <v>171</v>
      </c>
      <c r="D1599" s="5" t="s">
        <v>84</v>
      </c>
      <c r="E1599" s="5" t="s">
        <v>24</v>
      </c>
      <c r="F1599" s="5" t="s">
        <v>24</v>
      </c>
      <c r="G1599" s="5" t="s">
        <v>87</v>
      </c>
      <c r="H1599" s="5" t="s">
        <v>131</v>
      </c>
      <c r="I1599" s="150">
        <v>3379.3082304400232</v>
      </c>
      <c r="J1599" s="150">
        <v>5611.9088269983795</v>
      </c>
      <c r="K1599" s="150">
        <v>118.57221861193064</v>
      </c>
      <c r="L1599" s="150">
        <v>337.93082304400235</v>
      </c>
      <c r="M1599" s="150">
        <v>10241.796892027367</v>
      </c>
      <c r="N1599" s="150">
        <v>3203.5842024571425</v>
      </c>
      <c r="O1599" s="150">
        <v>125.68655172864648</v>
      </c>
      <c r="P1599" s="150">
        <v>111.4578854952148</v>
      </c>
      <c r="Q1599" s="150">
        <v>236.77443261568274</v>
      </c>
      <c r="R1599" s="150">
        <v>460.29806408482642</v>
      </c>
      <c r="S1599" s="150">
        <v>8739.5386068037405</v>
      </c>
      <c r="T1599" s="150">
        <v>355.71665583579193</v>
      </c>
      <c r="U1599" s="150">
        <v>0</v>
      </c>
      <c r="V1599" s="150">
        <v>1076.6357449963302</v>
      </c>
      <c r="W1599" s="150">
        <v>598.78970399024979</v>
      </c>
      <c r="X1599" s="150">
        <v>405.51698765280281</v>
      </c>
      <c r="Y1599" s="150">
        <v>14584.383413169129</v>
      </c>
      <c r="Z1599" s="150">
        <v>1185.7221861193063</v>
      </c>
      <c r="AA1599" s="150">
        <v>20848.296595840613</v>
      </c>
      <c r="AB1599" s="150">
        <v>7971.6102572800974</v>
      </c>
      <c r="AC1599" s="150">
        <v>951.06776548629568</v>
      </c>
      <c r="AD1599" s="150">
        <v>3293.9501949181749</v>
      </c>
      <c r="AE1599" s="150">
        <v>1778.5832791789596</v>
      </c>
      <c r="AF1599" s="150">
        <v>6741.8986766292373</v>
      </c>
      <c r="AG1599" s="150">
        <v>49358.057441588368</v>
      </c>
      <c r="AH1599" s="150">
        <v>8952.202505200763</v>
      </c>
      <c r="AI1599" s="150">
        <v>2599.1030319735196</v>
      </c>
      <c r="AJ1599" s="150">
        <v>8707.2071650773159</v>
      </c>
      <c r="AK1599" s="150">
        <v>127.09926857007646</v>
      </c>
      <c r="AL1599" s="150">
        <v>162102.703125</v>
      </c>
      <c r="AM1599" s="150">
        <v>118573.1171875</v>
      </c>
      <c r="AN1599" s="150">
        <v>43529.578125</v>
      </c>
      <c r="AO1599" s="5" t="s">
        <v>2164</v>
      </c>
    </row>
    <row r="1600" spans="1:41" ht="14.25" x14ac:dyDescent="0.45">
      <c r="A1600" s="150">
        <v>2017</v>
      </c>
      <c r="B1600" s="5" t="s">
        <v>582</v>
      </c>
      <c r="C1600" s="5" t="s">
        <v>171</v>
      </c>
      <c r="D1600" s="5" t="s">
        <v>84</v>
      </c>
      <c r="E1600" s="5" t="s">
        <v>24</v>
      </c>
      <c r="F1600" s="5" t="s">
        <v>24</v>
      </c>
      <c r="G1600" s="5" t="s">
        <v>88</v>
      </c>
      <c r="H1600" s="5" t="s">
        <v>131</v>
      </c>
      <c r="I1600" s="150">
        <v>2892.7500000000009</v>
      </c>
      <c r="J1600" s="150">
        <v>8671.3529999999992</v>
      </c>
      <c r="K1600" s="150">
        <v>100</v>
      </c>
      <c r="L1600" s="150">
        <v>299.99999999999989</v>
      </c>
      <c r="M1600" s="150">
        <v>6300</v>
      </c>
      <c r="N1600" s="150">
        <v>3088</v>
      </c>
      <c r="O1600" s="150">
        <v>112</v>
      </c>
      <c r="P1600" s="150">
        <v>95</v>
      </c>
      <c r="Q1600" s="150">
        <v>269.8091693673407</v>
      </c>
      <c r="R1600" s="150">
        <v>449.39</v>
      </c>
      <c r="S1600" s="150">
        <v>7660</v>
      </c>
      <c r="T1600" s="150">
        <v>505</v>
      </c>
      <c r="U1600" s="150">
        <v>0</v>
      </c>
      <c r="V1600" s="150">
        <v>520</v>
      </c>
      <c r="W1600" s="150">
        <v>505</v>
      </c>
      <c r="X1600" s="150">
        <v>803</v>
      </c>
      <c r="Y1600" s="150">
        <v>13702</v>
      </c>
      <c r="Z1600" s="150">
        <v>4552.6808000000001</v>
      </c>
      <c r="AA1600" s="150">
        <v>21421.19128765224</v>
      </c>
      <c r="AB1600" s="150">
        <v>115</v>
      </c>
      <c r="AC1600" s="150">
        <v>1277.3365699999999</v>
      </c>
      <c r="AD1600" s="150">
        <v>3454.6110764</v>
      </c>
      <c r="AE1600" s="150">
        <v>1479.58</v>
      </c>
      <c r="AF1600" s="150">
        <v>7360.3340511438109</v>
      </c>
      <c r="AG1600" s="150">
        <v>40292</v>
      </c>
      <c r="AH1600" s="150">
        <v>10257.719999999999</v>
      </c>
      <c r="AI1600" s="150">
        <v>2314</v>
      </c>
      <c r="AJ1600" s="150">
        <v>6317.0679999999993</v>
      </c>
      <c r="AK1600" s="150">
        <v>98</v>
      </c>
      <c r="AL1600" s="150">
        <v>144912.8125</v>
      </c>
      <c r="AM1600" s="150">
        <v>112688.4921875</v>
      </c>
      <c r="AN1600" s="150">
        <v>32224.33203125</v>
      </c>
      <c r="AO1600" s="5" t="s">
        <v>801</v>
      </c>
    </row>
    <row r="1601" spans="1:41" ht="14.25" x14ac:dyDescent="0.45">
      <c r="A1601" s="150">
        <v>2017</v>
      </c>
      <c r="B1601" s="5" t="s">
        <v>1477</v>
      </c>
      <c r="C1601" s="5" t="s">
        <v>171</v>
      </c>
      <c r="D1601" s="5" t="s">
        <v>84</v>
      </c>
      <c r="E1601" s="5" t="s">
        <v>24</v>
      </c>
      <c r="F1601" s="5" t="s">
        <v>24</v>
      </c>
      <c r="G1601" s="5" t="s">
        <v>88</v>
      </c>
      <c r="H1601" s="5" t="s">
        <v>131</v>
      </c>
      <c r="I1601" s="150">
        <v>2907</v>
      </c>
      <c r="J1601" s="150">
        <v>5061.84</v>
      </c>
      <c r="K1601" s="150">
        <v>106.31987449</v>
      </c>
      <c r="L1601" s="150">
        <v>307.20150000000001</v>
      </c>
      <c r="M1601" s="150">
        <v>9069.4826009999979</v>
      </c>
      <c r="N1601" s="150">
        <v>2872.7052337151999</v>
      </c>
      <c r="O1601" s="150">
        <v>113</v>
      </c>
      <c r="P1601" s="150">
        <v>100</v>
      </c>
      <c r="Q1601" s="150">
        <v>229.74868351572539</v>
      </c>
      <c r="R1601" s="150">
        <v>415.94795069481262</v>
      </c>
      <c r="S1601" s="150">
        <v>8480.2124473343483</v>
      </c>
      <c r="T1601" s="150">
        <v>321.98880000000003</v>
      </c>
      <c r="U1601" s="150"/>
      <c r="V1601" s="150">
        <v>964</v>
      </c>
      <c r="W1601" s="150">
        <v>525.40200000000004</v>
      </c>
      <c r="X1601" s="150">
        <v>372.90634999999997</v>
      </c>
      <c r="Y1601" s="150">
        <v>13364</v>
      </c>
      <c r="Z1601" s="150">
        <v>1151</v>
      </c>
      <c r="AA1601" s="150">
        <v>18759.40925903176</v>
      </c>
      <c r="AB1601" s="150">
        <v>136</v>
      </c>
      <c r="AC1601" s="150">
        <v>861.3</v>
      </c>
      <c r="AD1601" s="150">
        <v>3196.209626557003</v>
      </c>
      <c r="AE1601" s="150">
        <v>1560.6</v>
      </c>
      <c r="AF1601" s="150">
        <v>6128.5731497882443</v>
      </c>
      <c r="AG1601" s="150">
        <v>44875</v>
      </c>
      <c r="AH1601" s="150">
        <v>8400.6303205545046</v>
      </c>
      <c r="AI1601" s="150">
        <v>2280.5567999999998</v>
      </c>
      <c r="AJ1601" s="150">
        <v>8170.7298819261423</v>
      </c>
      <c r="AK1601" s="150">
        <v>117.05573226600001</v>
      </c>
      <c r="AL1601" s="150">
        <v>140848.828125</v>
      </c>
      <c r="AM1601" s="150">
        <v>107729.0546875</v>
      </c>
      <c r="AN1601" s="150">
        <v>33119.765625</v>
      </c>
      <c r="AO1601" s="5" t="s">
        <v>2167</v>
      </c>
    </row>
    <row r="1602" spans="1:41" ht="14.25" x14ac:dyDescent="0.45">
      <c r="A1602" s="150">
        <v>2017</v>
      </c>
      <c r="B1602" s="5" t="s">
        <v>4024</v>
      </c>
      <c r="C1602" s="5" t="s">
        <v>171</v>
      </c>
      <c r="D1602" s="5" t="s">
        <v>84</v>
      </c>
      <c r="E1602" s="5" t="s">
        <v>24</v>
      </c>
      <c r="F1602" s="5" t="s">
        <v>24</v>
      </c>
      <c r="G1602" s="5" t="s">
        <v>88</v>
      </c>
      <c r="H1602" s="5" t="s">
        <v>131</v>
      </c>
      <c r="I1602" s="150">
        <v>2850</v>
      </c>
      <c r="J1602" s="150">
        <v>6310.5</v>
      </c>
      <c r="K1602" s="150">
        <v>100</v>
      </c>
      <c r="L1602" s="150">
        <v>500</v>
      </c>
      <c r="M1602" s="150">
        <v>8600</v>
      </c>
      <c r="N1602" s="150">
        <v>2547.2565329729732</v>
      </c>
      <c r="O1602" s="150">
        <v>112</v>
      </c>
      <c r="P1602" s="150">
        <v>94.64</v>
      </c>
      <c r="Q1602" s="150">
        <v>225.04140000000001</v>
      </c>
      <c r="R1602" s="150">
        <v>264</v>
      </c>
      <c r="S1602" s="150">
        <v>7362</v>
      </c>
      <c r="T1602" s="150">
        <v>664.04030666666665</v>
      </c>
      <c r="U1602" s="150">
        <v>0</v>
      </c>
      <c r="V1602" s="150">
        <v>828</v>
      </c>
      <c r="W1602" s="150">
        <v>1201</v>
      </c>
      <c r="X1602" s="150">
        <v>1852</v>
      </c>
      <c r="Y1602" s="150">
        <v>13702</v>
      </c>
      <c r="Z1602" s="150">
        <v>4248</v>
      </c>
      <c r="AA1602" s="150">
        <v>37108</v>
      </c>
      <c r="AB1602" s="150"/>
      <c r="AC1602" s="150">
        <v>1277.3365699999999</v>
      </c>
      <c r="AD1602" s="150">
        <v>1885</v>
      </c>
      <c r="AE1602" s="150">
        <v>1471</v>
      </c>
      <c r="AF1602" s="150">
        <v>11133.904177925149</v>
      </c>
      <c r="AG1602" s="150">
        <v>56291</v>
      </c>
      <c r="AH1602" s="150">
        <v>10666</v>
      </c>
      <c r="AI1602" s="150">
        <v>2314</v>
      </c>
      <c r="AJ1602" s="150">
        <v>7813</v>
      </c>
      <c r="AK1602" s="150">
        <v>98</v>
      </c>
      <c r="AL1602" s="150">
        <v>181517.71875</v>
      </c>
      <c r="AM1602" s="150">
        <v>146663.6875</v>
      </c>
      <c r="AN1602" s="150">
        <v>34854.0390625</v>
      </c>
      <c r="AO1602" s="5" t="s">
        <v>4036</v>
      </c>
    </row>
    <row r="1603" spans="1:41" ht="14.25" x14ac:dyDescent="0.45">
      <c r="A1603" s="150">
        <v>2017</v>
      </c>
      <c r="B1603" s="5" t="s">
        <v>1476</v>
      </c>
      <c r="C1603" s="5" t="s">
        <v>171</v>
      </c>
      <c r="D1603" s="5" t="s">
        <v>84</v>
      </c>
      <c r="E1603" s="5" t="s">
        <v>24</v>
      </c>
      <c r="F1603" s="5" t="s">
        <v>24</v>
      </c>
      <c r="G1603" s="5" t="s">
        <v>88</v>
      </c>
      <c r="H1603" s="5" t="s">
        <v>131</v>
      </c>
      <c r="I1603" s="150">
        <v>2322</v>
      </c>
      <c r="J1603" s="150">
        <v>5623.0439999999999</v>
      </c>
      <c r="K1603" s="150">
        <v>109</v>
      </c>
      <c r="L1603" s="150">
        <v>270.60804000000002</v>
      </c>
      <c r="M1603" s="150">
        <v>2159.6749999999988</v>
      </c>
      <c r="N1603" s="150">
        <v>2788.5439999999999</v>
      </c>
      <c r="O1603" s="150">
        <v>104.86222460937501</v>
      </c>
      <c r="P1603" s="150">
        <v>107</v>
      </c>
      <c r="Q1603" s="150">
        <v>204.5505</v>
      </c>
      <c r="R1603" s="150">
        <v>840.18244080678403</v>
      </c>
      <c r="S1603" s="150">
        <v>7269</v>
      </c>
      <c r="T1603" s="150">
        <v>269.22265624999989</v>
      </c>
      <c r="U1603" s="150"/>
      <c r="V1603" s="150">
        <v>977.81668749999994</v>
      </c>
      <c r="W1603" s="150">
        <v>428.52350159999997</v>
      </c>
      <c r="X1603" s="150">
        <v>372.90634999999997</v>
      </c>
      <c r="Y1603" s="150">
        <v>14629</v>
      </c>
      <c r="Z1603" s="150">
        <v>1563.0133248</v>
      </c>
      <c r="AA1603" s="150">
        <v>18005.216906338112</v>
      </c>
      <c r="AB1603" s="150">
        <v>115</v>
      </c>
      <c r="AC1603" s="150">
        <v>919.14128000000005</v>
      </c>
      <c r="AD1603" s="150">
        <v>2931.8905</v>
      </c>
      <c r="AE1603" s="150">
        <v>1127.463375984086</v>
      </c>
      <c r="AF1603" s="150">
        <v>8001.3385267199992</v>
      </c>
      <c r="AG1603" s="150">
        <v>25033.930216809971</v>
      </c>
      <c r="AH1603" s="150">
        <v>7855.2666666666673</v>
      </c>
      <c r="AI1603" s="150">
        <v>1742.5035359999999</v>
      </c>
      <c r="AJ1603" s="150">
        <v>8170.7298819261423</v>
      </c>
      <c r="AK1603" s="150">
        <v>108</v>
      </c>
      <c r="AL1603" s="150">
        <v>114049.421875</v>
      </c>
      <c r="AM1603" s="150">
        <v>90583.578125</v>
      </c>
      <c r="AN1603" s="150">
        <v>23465.8515625</v>
      </c>
      <c r="AO1603" s="5" t="s">
        <v>2169</v>
      </c>
    </row>
    <row r="1604" spans="1:41" ht="14.25" x14ac:dyDescent="0.45">
      <c r="A1604" s="150">
        <v>2017</v>
      </c>
      <c r="B1604" s="5" t="s">
        <v>1478</v>
      </c>
      <c r="C1604" s="5" t="s">
        <v>171</v>
      </c>
      <c r="D1604" s="5" t="s">
        <v>84</v>
      </c>
      <c r="E1604" s="5" t="s">
        <v>24</v>
      </c>
      <c r="F1604" s="5" t="s">
        <v>24</v>
      </c>
      <c r="G1604" s="5" t="s">
        <v>88</v>
      </c>
      <c r="H1604" s="5" t="s">
        <v>131</v>
      </c>
      <c r="I1604" s="150">
        <v>3049.139924999999</v>
      </c>
      <c r="J1604" s="150">
        <v>5502</v>
      </c>
      <c r="K1604" s="150">
        <v>104.18398999999999</v>
      </c>
      <c r="L1604" s="150">
        <v>308.17018802093429</v>
      </c>
      <c r="M1604" s="150">
        <v>4806.278352463265</v>
      </c>
      <c r="N1604" s="150">
        <v>3764.5355015999999</v>
      </c>
      <c r="O1604" s="150">
        <v>164.89609136000001</v>
      </c>
      <c r="P1604" s="150">
        <v>111</v>
      </c>
      <c r="Q1604" s="150">
        <v>224.0663349203823</v>
      </c>
      <c r="R1604" s="150">
        <v>468.86334370515868</v>
      </c>
      <c r="S1604" s="150">
        <v>8294.8096000000005</v>
      </c>
      <c r="T1604" s="150">
        <v>203</v>
      </c>
      <c r="U1604" s="150"/>
      <c r="V1604" s="150">
        <v>319</v>
      </c>
      <c r="W1604" s="150">
        <v>514.59499999999991</v>
      </c>
      <c r="X1604" s="150">
        <v>795.20388349514565</v>
      </c>
      <c r="Y1604" s="150">
        <v>16139.33171</v>
      </c>
      <c r="Z1604" s="150">
        <v>1314.5863360000001</v>
      </c>
      <c r="AA1604" s="150">
        <v>18668.964401618159</v>
      </c>
      <c r="AB1604" s="150">
        <v>136</v>
      </c>
      <c r="AC1604" s="150">
        <v>3312.0378300000002</v>
      </c>
      <c r="AD1604" s="150">
        <v>3417.9550786599748</v>
      </c>
      <c r="AE1604" s="150">
        <v>1765.9660268858361</v>
      </c>
      <c r="AF1604" s="150">
        <v>7289.7066890511296</v>
      </c>
      <c r="AG1604" s="150">
        <v>52765.813638643078</v>
      </c>
      <c r="AH1604" s="150">
        <v>8376.6972739040921</v>
      </c>
      <c r="AI1604" s="150">
        <v>2360.2800000000002</v>
      </c>
      <c r="AJ1604" s="150">
        <v>7899.1499557141924</v>
      </c>
      <c r="AK1604" s="150">
        <v>101.43</v>
      </c>
      <c r="AL1604" s="150">
        <v>152177.6875</v>
      </c>
      <c r="AM1604" s="150">
        <v>122902.328125</v>
      </c>
      <c r="AN1604" s="150">
        <v>29275.328125</v>
      </c>
      <c r="AO1604" s="5" t="s">
        <v>2168</v>
      </c>
    </row>
    <row r="1605" spans="1:41" ht="14.25" x14ac:dyDescent="0.45">
      <c r="A1605" s="150">
        <v>2017</v>
      </c>
      <c r="B1605" s="5" t="s">
        <v>582</v>
      </c>
      <c r="C1605" s="5" t="s">
        <v>171</v>
      </c>
      <c r="D1605" s="5" t="s">
        <v>84</v>
      </c>
      <c r="E1605" s="5" t="s">
        <v>214</v>
      </c>
      <c r="F1605" s="5" t="s">
        <v>214</v>
      </c>
      <c r="G1605" s="5" t="s">
        <v>88</v>
      </c>
      <c r="H1605" s="5" t="s">
        <v>131</v>
      </c>
      <c r="I1605" s="150">
        <v>0</v>
      </c>
      <c r="J1605" s="150"/>
      <c r="K1605" s="150"/>
      <c r="L1605" s="150">
        <v>0</v>
      </c>
      <c r="M1605" s="150">
        <v>196.08</v>
      </c>
      <c r="N1605" s="150">
        <v>0</v>
      </c>
      <c r="O1605" s="150">
        <v>0</v>
      </c>
      <c r="P1605" s="150">
        <v>618.13300000000004</v>
      </c>
      <c r="Q1605" s="150">
        <v>1</v>
      </c>
      <c r="R1605" s="150">
        <v>114.6334886112063</v>
      </c>
      <c r="S1605" s="150">
        <v>0</v>
      </c>
      <c r="T1605" s="150">
        <v>0</v>
      </c>
      <c r="U1605" s="150"/>
      <c r="V1605" s="150">
        <v>0</v>
      </c>
      <c r="W1605" s="150">
        <v>622.29599999999994</v>
      </c>
      <c r="X1605" s="150"/>
      <c r="Y1605" s="150">
        <v>0</v>
      </c>
      <c r="Z1605" s="150"/>
      <c r="AA1605" s="150">
        <v>2446.4843944271779</v>
      </c>
      <c r="AB1605" s="150"/>
      <c r="AC1605" s="150">
        <v>171.77889915</v>
      </c>
      <c r="AD1605" s="150"/>
      <c r="AE1605" s="150">
        <v>330.90456</v>
      </c>
      <c r="AF1605" s="150">
        <v>300</v>
      </c>
      <c r="AG1605" s="150">
        <v>4117</v>
      </c>
      <c r="AH1605" s="150">
        <v>166.22139088719999</v>
      </c>
      <c r="AI1605" s="150"/>
      <c r="AJ1605" s="150">
        <v>244.10511432990529</v>
      </c>
      <c r="AK1605" s="150"/>
      <c r="AL1605" s="150">
        <v>9328.6376953125</v>
      </c>
      <c r="AM1605" s="150">
        <v>8344.0400390625</v>
      </c>
      <c r="AN1605" s="150">
        <v>984.59735107421875</v>
      </c>
      <c r="AO1605" s="5" t="s">
        <v>802</v>
      </c>
    </row>
    <row r="1606" spans="1:41" ht="14.25" x14ac:dyDescent="0.45">
      <c r="A1606" s="150">
        <v>2017</v>
      </c>
      <c r="B1606" s="5" t="s">
        <v>1478</v>
      </c>
      <c r="C1606" s="5" t="s">
        <v>171</v>
      </c>
      <c r="D1606" s="5" t="s">
        <v>84</v>
      </c>
      <c r="E1606" s="5" t="s">
        <v>214</v>
      </c>
      <c r="F1606" s="5" t="s">
        <v>214</v>
      </c>
      <c r="G1606" s="5" t="s">
        <v>88</v>
      </c>
      <c r="H1606" s="5" t="s">
        <v>131</v>
      </c>
      <c r="I1606" s="150">
        <v>0</v>
      </c>
      <c r="J1606" s="150"/>
      <c r="K1606" s="150"/>
      <c r="L1606" s="150">
        <v>0</v>
      </c>
      <c r="M1606" s="150">
        <v>201.2746902996326</v>
      </c>
      <c r="N1606" s="150">
        <v>0</v>
      </c>
      <c r="O1606" s="150">
        <v>0</v>
      </c>
      <c r="P1606" s="150">
        <v>618.13300000000004</v>
      </c>
      <c r="Q1606" s="150">
        <v>0</v>
      </c>
      <c r="R1606" s="150">
        <v>96.778500773494628</v>
      </c>
      <c r="S1606" s="150">
        <v>0</v>
      </c>
      <c r="T1606" s="150">
        <v>0</v>
      </c>
      <c r="U1606" s="150"/>
      <c r="V1606" s="150">
        <v>0</v>
      </c>
      <c r="W1606" s="150">
        <v>457.59621600000003</v>
      </c>
      <c r="X1606" s="150">
        <v>185.35776155339809</v>
      </c>
      <c r="Y1606" s="150">
        <v>0</v>
      </c>
      <c r="Z1606" s="150">
        <v>0</v>
      </c>
      <c r="AA1606" s="150">
        <v>2366.1945515032448</v>
      </c>
      <c r="AB1606" s="150">
        <v>0</v>
      </c>
      <c r="AC1606" s="150">
        <v>251.21973337</v>
      </c>
      <c r="AD1606" s="150"/>
      <c r="AE1606" s="150">
        <v>327.42921651368403</v>
      </c>
      <c r="AF1606" s="150">
        <v>323.05738150859918</v>
      </c>
      <c r="AG1606" s="150">
        <v>2854.6128240669468</v>
      </c>
      <c r="AH1606" s="150">
        <v>557.74738762250968</v>
      </c>
      <c r="AI1606" s="150">
        <v>0</v>
      </c>
      <c r="AJ1606" s="150">
        <v>638.60088916190909</v>
      </c>
      <c r="AK1606" s="150"/>
      <c r="AL1606" s="150">
        <v>8878.001953125</v>
      </c>
      <c r="AM1606" s="150">
        <v>7476.0263671875</v>
      </c>
      <c r="AN1606" s="150">
        <v>1401.97607421875</v>
      </c>
      <c r="AO1606" s="5" t="s">
        <v>2172</v>
      </c>
    </row>
    <row r="1607" spans="1:41" ht="14.25" x14ac:dyDescent="0.45">
      <c r="A1607" s="150">
        <v>2017</v>
      </c>
      <c r="B1607" s="5" t="s">
        <v>4024</v>
      </c>
      <c r="C1607" s="5" t="s">
        <v>171</v>
      </c>
      <c r="D1607" s="5" t="s">
        <v>84</v>
      </c>
      <c r="E1607" s="5" t="s">
        <v>214</v>
      </c>
      <c r="F1607" s="5" t="s">
        <v>214</v>
      </c>
      <c r="G1607" s="5" t="s">
        <v>88</v>
      </c>
      <c r="H1607" s="5" t="s">
        <v>131</v>
      </c>
      <c r="I1607" s="150">
        <v>0</v>
      </c>
      <c r="J1607" s="150"/>
      <c r="K1607" s="150"/>
      <c r="L1607" s="150"/>
      <c r="M1607" s="150">
        <v>185.6</v>
      </c>
      <c r="N1607" s="150">
        <v>0</v>
      </c>
      <c r="O1607" s="150"/>
      <c r="P1607" s="150"/>
      <c r="Q1607" s="150">
        <v>0</v>
      </c>
      <c r="R1607" s="150">
        <v>119.39729893000001</v>
      </c>
      <c r="S1607" s="150">
        <v>0</v>
      </c>
      <c r="T1607" s="150"/>
      <c r="U1607" s="150"/>
      <c r="V1607" s="150">
        <v>0</v>
      </c>
      <c r="W1607" s="150">
        <v>557.75720000000001</v>
      </c>
      <c r="X1607" s="150">
        <v>210</v>
      </c>
      <c r="Y1607" s="150"/>
      <c r="Z1607" s="150"/>
      <c r="AA1607" s="150">
        <v>1138</v>
      </c>
      <c r="AB1607" s="150"/>
      <c r="AC1607" s="150">
        <v>171.77889915</v>
      </c>
      <c r="AD1607" s="150"/>
      <c r="AE1607" s="150">
        <v>354.87707999999998</v>
      </c>
      <c r="AF1607" s="150">
        <v>300</v>
      </c>
      <c r="AG1607" s="150">
        <v>3787</v>
      </c>
      <c r="AH1607" s="150">
        <v>773</v>
      </c>
      <c r="AI1607" s="150"/>
      <c r="AJ1607" s="150">
        <v>173.22217128983311</v>
      </c>
      <c r="AK1607" s="150"/>
      <c r="AL1607" s="150">
        <v>7770.63232421875</v>
      </c>
      <c r="AM1607" s="150">
        <v>6044.275390625</v>
      </c>
      <c r="AN1607" s="150">
        <v>1726.357177734375</v>
      </c>
      <c r="AO1607" s="5" t="s">
        <v>4037</v>
      </c>
    </row>
    <row r="1608" spans="1:41" ht="14.25" x14ac:dyDescent="0.45">
      <c r="A1608" s="150">
        <v>2017</v>
      </c>
      <c r="B1608" s="5" t="s">
        <v>1476</v>
      </c>
      <c r="C1608" s="5" t="s">
        <v>171</v>
      </c>
      <c r="D1608" s="5" t="s">
        <v>84</v>
      </c>
      <c r="E1608" s="5" t="s">
        <v>214</v>
      </c>
      <c r="F1608" s="5" t="s">
        <v>214</v>
      </c>
      <c r="G1608" s="5" t="s">
        <v>88</v>
      </c>
      <c r="H1608" s="5" t="s">
        <v>131</v>
      </c>
      <c r="I1608" s="150">
        <v>0</v>
      </c>
      <c r="J1608" s="150"/>
      <c r="K1608" s="150">
        <v>0</v>
      </c>
      <c r="L1608" s="150"/>
      <c r="M1608" s="150">
        <v>126.033</v>
      </c>
      <c r="N1608" s="150">
        <v>552.12649130132809</v>
      </c>
      <c r="O1608" s="150">
        <v>191.09</v>
      </c>
      <c r="P1608" s="150">
        <v>618.13300000000004</v>
      </c>
      <c r="Q1608" s="150">
        <v>62.576417749999997</v>
      </c>
      <c r="R1608" s="150">
        <v>80.194444648716185</v>
      </c>
      <c r="S1608" s="150">
        <v>0</v>
      </c>
      <c r="T1608" s="150">
        <v>22.0762578125</v>
      </c>
      <c r="U1608" s="150"/>
      <c r="V1608" s="150">
        <v>0</v>
      </c>
      <c r="W1608" s="150">
        <v>416.78361030911998</v>
      </c>
      <c r="X1608" s="150">
        <v>138.02761017214999</v>
      </c>
      <c r="Y1608" s="150">
        <v>66</v>
      </c>
      <c r="Z1608" s="150">
        <v>0</v>
      </c>
      <c r="AA1608" s="150">
        <v>1700.0591455930669</v>
      </c>
      <c r="AB1608" s="150">
        <v>0</v>
      </c>
      <c r="AC1608" s="150">
        <v>187.48036859999999</v>
      </c>
      <c r="AD1608" s="150">
        <v>541.9758877924852</v>
      </c>
      <c r="AE1608" s="150">
        <v>2135.297942292239</v>
      </c>
      <c r="AF1608" s="150">
        <v>16189.24452</v>
      </c>
      <c r="AG1608" s="150">
        <v>3036.220117539594</v>
      </c>
      <c r="AH1608" s="150">
        <v>1331.7160104113759</v>
      </c>
      <c r="AI1608" s="150">
        <v>0</v>
      </c>
      <c r="AJ1608" s="150">
        <v>393.50999476406241</v>
      </c>
      <c r="AK1608" s="150"/>
      <c r="AL1608" s="150">
        <v>27788.546875</v>
      </c>
      <c r="AM1608" s="150">
        <v>25020.84375</v>
      </c>
      <c r="AN1608" s="150">
        <v>2767.702392578125</v>
      </c>
      <c r="AO1608" s="5" t="s">
        <v>2170</v>
      </c>
    </row>
    <row r="1609" spans="1:41" ht="14.25" x14ac:dyDescent="0.45">
      <c r="A1609" s="150">
        <v>2017</v>
      </c>
      <c r="B1609" s="5" t="s">
        <v>1477</v>
      </c>
      <c r="C1609" s="5" t="s">
        <v>171</v>
      </c>
      <c r="D1609" s="5" t="s">
        <v>84</v>
      </c>
      <c r="E1609" s="5" t="s">
        <v>214</v>
      </c>
      <c r="F1609" s="5" t="s">
        <v>214</v>
      </c>
      <c r="G1609" s="5" t="s">
        <v>88</v>
      </c>
      <c r="H1609" s="5" t="s">
        <v>131</v>
      </c>
      <c r="I1609" s="150">
        <v>0</v>
      </c>
      <c r="J1609" s="150"/>
      <c r="K1609" s="150"/>
      <c r="L1609" s="150">
        <v>0</v>
      </c>
      <c r="M1609" s="150">
        <v>220.271893476</v>
      </c>
      <c r="N1609" s="150">
        <v>0</v>
      </c>
      <c r="O1609" s="150">
        <v>251</v>
      </c>
      <c r="P1609" s="150">
        <v>618.13300000000004</v>
      </c>
      <c r="Q1609" s="150">
        <v>268.41825717768052</v>
      </c>
      <c r="R1609" s="150">
        <v>123.4330708180495</v>
      </c>
      <c r="S1609" s="150">
        <v>0</v>
      </c>
      <c r="T1609" s="150">
        <v>0</v>
      </c>
      <c r="U1609" s="150"/>
      <c r="V1609" s="150">
        <v>0</v>
      </c>
      <c r="W1609" s="150">
        <v>389.44585727999998</v>
      </c>
      <c r="X1609" s="150">
        <v>149.3556275</v>
      </c>
      <c r="Y1609" s="150">
        <v>0</v>
      </c>
      <c r="Z1609" s="150"/>
      <c r="AA1609" s="150">
        <v>3844.2384290354998</v>
      </c>
      <c r="AB1609" s="150">
        <v>0</v>
      </c>
      <c r="AC1609" s="150">
        <v>214.4</v>
      </c>
      <c r="AD1609" s="150">
        <v>1082.0356518449159</v>
      </c>
      <c r="AE1609" s="150">
        <v>1566.039831</v>
      </c>
      <c r="AF1609" s="150">
        <v>299.57493468247708</v>
      </c>
      <c r="AG1609" s="150">
        <v>4350</v>
      </c>
      <c r="AH1609" s="150">
        <v>1252.390441513784</v>
      </c>
      <c r="AI1609" s="150">
        <v>0</v>
      </c>
      <c r="AJ1609" s="150">
        <v>393.50999476406241</v>
      </c>
      <c r="AK1609" s="150"/>
      <c r="AL1609" s="150">
        <v>15022.2470703125</v>
      </c>
      <c r="AM1609" s="150">
        <v>11677.7470703125</v>
      </c>
      <c r="AN1609" s="150">
        <v>3344.49951171875</v>
      </c>
      <c r="AO1609" s="5" t="s">
        <v>2171</v>
      </c>
    </row>
    <row r="1610" spans="1:41" ht="14.25" x14ac:dyDescent="0.45">
      <c r="A1610" s="150">
        <v>2017</v>
      </c>
      <c r="B1610" s="5" t="s">
        <v>4024</v>
      </c>
      <c r="C1610" s="5" t="s">
        <v>171</v>
      </c>
      <c r="D1610" s="5" t="s">
        <v>84</v>
      </c>
      <c r="E1610" s="5" t="s">
        <v>217</v>
      </c>
      <c r="F1610" s="5" t="s">
        <v>218</v>
      </c>
      <c r="G1610" s="5" t="s">
        <v>87</v>
      </c>
      <c r="H1610" s="5" t="s">
        <v>131</v>
      </c>
      <c r="I1610" s="150">
        <v>0</v>
      </c>
      <c r="J1610" s="150"/>
      <c r="K1610" s="150"/>
      <c r="L1610" s="150"/>
      <c r="M1610" s="150">
        <v>0</v>
      </c>
      <c r="N1610" s="150">
        <v>0</v>
      </c>
      <c r="O1610" s="150"/>
      <c r="P1610" s="150"/>
      <c r="Q1610" s="150">
        <v>0</v>
      </c>
      <c r="R1610" s="150"/>
      <c r="S1610" s="150">
        <v>0</v>
      </c>
      <c r="T1610" s="150"/>
      <c r="U1610" s="150"/>
      <c r="V1610" s="150">
        <v>0</v>
      </c>
      <c r="W1610" s="150"/>
      <c r="X1610" s="150">
        <v>0</v>
      </c>
      <c r="Y1610" s="150">
        <v>0</v>
      </c>
      <c r="Z1610" s="150"/>
      <c r="AA1610" s="150"/>
      <c r="AB1610" s="150"/>
      <c r="AC1610" s="150">
        <v>0</v>
      </c>
      <c r="AD1610" s="150"/>
      <c r="AE1610" s="150"/>
      <c r="AF1610" s="150">
        <v>0</v>
      </c>
      <c r="AG1610" s="150"/>
      <c r="AH1610" s="150">
        <v>233.68654388598398</v>
      </c>
      <c r="AI1610" s="150"/>
      <c r="AJ1610" s="150"/>
      <c r="AK1610" s="150"/>
      <c r="AL1610" s="150">
        <v>233.68653869628906</v>
      </c>
      <c r="AM1610" s="150">
        <v>0</v>
      </c>
      <c r="AN1610" s="150">
        <v>233.68653869628906</v>
      </c>
      <c r="AO1610" s="5" t="s">
        <v>4038</v>
      </c>
    </row>
    <row r="1611" spans="1:41" ht="14.25" x14ac:dyDescent="0.45">
      <c r="A1611" s="150">
        <v>2017</v>
      </c>
      <c r="B1611" s="5" t="s">
        <v>1477</v>
      </c>
      <c r="C1611" s="5" t="s">
        <v>171</v>
      </c>
      <c r="D1611" s="5" t="s">
        <v>84</v>
      </c>
      <c r="E1611" s="5" t="s">
        <v>217</v>
      </c>
      <c r="F1611" s="5" t="s">
        <v>218</v>
      </c>
      <c r="G1611" s="5" t="s">
        <v>87</v>
      </c>
      <c r="H1611" s="5" t="s">
        <v>131</v>
      </c>
      <c r="I1611" s="150">
        <v>0</v>
      </c>
      <c r="J1611" s="150"/>
      <c r="K1611" s="150"/>
      <c r="L1611" s="150"/>
      <c r="M1611" s="150"/>
      <c r="N1611" s="150"/>
      <c r="O1611" s="150">
        <v>0</v>
      </c>
      <c r="P1611" s="150"/>
      <c r="Q1611" s="150">
        <v>0</v>
      </c>
      <c r="R1611" s="150"/>
      <c r="S1611" s="150">
        <v>0</v>
      </c>
      <c r="T1611" s="150"/>
      <c r="U1611" s="150"/>
      <c r="V1611" s="150">
        <v>0</v>
      </c>
      <c r="W1611" s="150">
        <v>0</v>
      </c>
      <c r="X1611" s="150">
        <v>0</v>
      </c>
      <c r="Y1611" s="150"/>
      <c r="Z1611" s="150"/>
      <c r="AA1611" s="150">
        <v>3320.0221211340581</v>
      </c>
      <c r="AB1611" s="150"/>
      <c r="AC1611" s="150"/>
      <c r="AD1611" s="150"/>
      <c r="AE1611" s="150"/>
      <c r="AF1611" s="150">
        <v>0</v>
      </c>
      <c r="AG1611" s="150">
        <v>3250.0645121530188</v>
      </c>
      <c r="AH1611" s="150">
        <v>399.98361745091267</v>
      </c>
      <c r="AI1611" s="150"/>
      <c r="AJ1611" s="150">
        <v>0</v>
      </c>
      <c r="AK1611" s="150"/>
      <c r="AL1611" s="150">
        <v>6970.0703125</v>
      </c>
      <c r="AM1611" s="150">
        <v>6570.0869140625</v>
      </c>
      <c r="AN1611" s="150">
        <v>399.98361206054688</v>
      </c>
      <c r="AO1611" s="5" t="s">
        <v>2173</v>
      </c>
    </row>
    <row r="1612" spans="1:41" ht="14.25" x14ac:dyDescent="0.45">
      <c r="A1612" s="150">
        <v>2017</v>
      </c>
      <c r="B1612" s="5" t="s">
        <v>582</v>
      </c>
      <c r="C1612" s="5" t="s">
        <v>171</v>
      </c>
      <c r="D1612" s="5" t="s">
        <v>84</v>
      </c>
      <c r="E1612" s="5" t="s">
        <v>217</v>
      </c>
      <c r="F1612" s="5" t="s">
        <v>218</v>
      </c>
      <c r="G1612" s="5" t="s">
        <v>87</v>
      </c>
      <c r="H1612" s="5" t="s">
        <v>131</v>
      </c>
      <c r="I1612" s="150">
        <v>0</v>
      </c>
      <c r="J1612" s="150"/>
      <c r="K1612" s="150"/>
      <c r="L1612" s="150"/>
      <c r="M1612" s="150"/>
      <c r="N1612" s="150">
        <v>0</v>
      </c>
      <c r="O1612" s="150">
        <v>0</v>
      </c>
      <c r="P1612" s="150"/>
      <c r="Q1612" s="150">
        <v>0</v>
      </c>
      <c r="R1612" s="150"/>
      <c r="S1612" s="150">
        <v>0</v>
      </c>
      <c r="T1612" s="150"/>
      <c r="U1612" s="150"/>
      <c r="V1612" s="150">
        <v>0</v>
      </c>
      <c r="W1612" s="150"/>
      <c r="X1612" s="150">
        <v>0</v>
      </c>
      <c r="Y1612" s="150">
        <v>0</v>
      </c>
      <c r="Z1612" s="150"/>
      <c r="AA1612" s="150"/>
      <c r="AB1612" s="150">
        <v>0</v>
      </c>
      <c r="AC1612" s="150">
        <v>0</v>
      </c>
      <c r="AD1612" s="150"/>
      <c r="AE1612" s="150"/>
      <c r="AF1612" s="150">
        <v>0</v>
      </c>
      <c r="AG1612" s="150"/>
      <c r="AH1612" s="150">
        <v>270.1852381242968</v>
      </c>
      <c r="AI1612" s="150"/>
      <c r="AJ1612" s="150"/>
      <c r="AK1612" s="150"/>
      <c r="AL1612" s="150">
        <v>270.18524169921875</v>
      </c>
      <c r="AM1612" s="150">
        <v>0</v>
      </c>
      <c r="AN1612" s="150">
        <v>270.18524169921875</v>
      </c>
      <c r="AO1612" s="5" t="s">
        <v>803</v>
      </c>
    </row>
    <row r="1613" spans="1:41" ht="14.25" x14ac:dyDescent="0.45">
      <c r="A1613" s="150">
        <v>2017</v>
      </c>
      <c r="B1613" s="5" t="s">
        <v>1478</v>
      </c>
      <c r="C1613" s="5" t="s">
        <v>171</v>
      </c>
      <c r="D1613" s="5" t="s">
        <v>84</v>
      </c>
      <c r="E1613" s="5" t="s">
        <v>217</v>
      </c>
      <c r="F1613" s="5" t="s">
        <v>218</v>
      </c>
      <c r="G1613" s="5" t="s">
        <v>87</v>
      </c>
      <c r="H1613" s="5" t="s">
        <v>131</v>
      </c>
      <c r="I1613" s="150">
        <v>0</v>
      </c>
      <c r="J1613" s="150"/>
      <c r="K1613" s="150"/>
      <c r="L1613" s="150"/>
      <c r="M1613" s="150"/>
      <c r="N1613" s="150">
        <v>0</v>
      </c>
      <c r="O1613" s="150"/>
      <c r="P1613" s="150"/>
      <c r="Q1613" s="150">
        <v>0</v>
      </c>
      <c r="R1613" s="150"/>
      <c r="S1613" s="150">
        <v>0</v>
      </c>
      <c r="T1613" s="150"/>
      <c r="U1613" s="150"/>
      <c r="V1613" s="150">
        <v>0</v>
      </c>
      <c r="W1613" s="150">
        <v>0</v>
      </c>
      <c r="X1613" s="150"/>
      <c r="Y1613" s="150">
        <v>0</v>
      </c>
      <c r="Z1613" s="150">
        <v>0</v>
      </c>
      <c r="AA1613" s="150">
        <v>3224.1668702237998</v>
      </c>
      <c r="AB1613" s="150"/>
      <c r="AC1613" s="150"/>
      <c r="AD1613" s="150"/>
      <c r="AE1613" s="150"/>
      <c r="AF1613" s="150">
        <v>0</v>
      </c>
      <c r="AG1613" s="150"/>
      <c r="AH1613" s="150">
        <v>399.14758933700836</v>
      </c>
      <c r="AI1613" s="150">
        <v>0</v>
      </c>
      <c r="AJ1613" s="150">
        <v>0</v>
      </c>
      <c r="AK1613" s="150"/>
      <c r="AL1613" s="150">
        <v>3623.314697265625</v>
      </c>
      <c r="AM1613" s="150">
        <v>3224.1669921875</v>
      </c>
      <c r="AN1613" s="150">
        <v>399.1475830078125</v>
      </c>
      <c r="AO1613" s="5" t="s">
        <v>2175</v>
      </c>
    </row>
    <row r="1614" spans="1:41" ht="14.25" x14ac:dyDescent="0.45">
      <c r="A1614" s="150">
        <v>2017</v>
      </c>
      <c r="B1614" s="5" t="s">
        <v>1476</v>
      </c>
      <c r="C1614" s="5" t="s">
        <v>171</v>
      </c>
      <c r="D1614" s="5" t="s">
        <v>84</v>
      </c>
      <c r="E1614" s="5" t="s">
        <v>217</v>
      </c>
      <c r="F1614" s="5" t="s">
        <v>218</v>
      </c>
      <c r="G1614" s="5" t="s">
        <v>87</v>
      </c>
      <c r="H1614" s="5" t="s">
        <v>131</v>
      </c>
      <c r="I1614" s="150"/>
      <c r="J1614" s="150"/>
      <c r="K1614" s="150"/>
      <c r="L1614" s="150"/>
      <c r="M1614" s="150"/>
      <c r="N1614" s="150">
        <v>0</v>
      </c>
      <c r="O1614" s="150"/>
      <c r="P1614" s="150"/>
      <c r="Q1614" s="150">
        <v>0</v>
      </c>
      <c r="R1614" s="150">
        <v>0</v>
      </c>
      <c r="S1614" s="150">
        <v>0</v>
      </c>
      <c r="T1614" s="150"/>
      <c r="U1614" s="150"/>
      <c r="V1614" s="150">
        <v>0</v>
      </c>
      <c r="W1614" s="150"/>
      <c r="X1614" s="150"/>
      <c r="Y1614" s="150"/>
      <c r="Z1614" s="150"/>
      <c r="AA1614" s="150">
        <v>2903.2765125309297</v>
      </c>
      <c r="AB1614" s="150"/>
      <c r="AC1614" s="150"/>
      <c r="AD1614" s="150"/>
      <c r="AE1614" s="150"/>
      <c r="AF1614" s="150"/>
      <c r="AG1614" s="150">
        <v>0</v>
      </c>
      <c r="AH1614" s="150">
        <v>544.98603044524566</v>
      </c>
      <c r="AI1614" s="150"/>
      <c r="AJ1614" s="150"/>
      <c r="AK1614" s="150"/>
      <c r="AL1614" s="150">
        <v>3448.2626953125</v>
      </c>
      <c r="AM1614" s="150">
        <v>2903.276611328125</v>
      </c>
      <c r="AN1614" s="150">
        <v>544.98602294921875</v>
      </c>
      <c r="AO1614" s="5" t="s">
        <v>2174</v>
      </c>
    </row>
    <row r="1615" spans="1:41" ht="14.25" x14ac:dyDescent="0.45">
      <c r="A1615" s="150">
        <v>2017</v>
      </c>
      <c r="B1615" s="5" t="s">
        <v>1476</v>
      </c>
      <c r="C1615" s="5" t="s">
        <v>171</v>
      </c>
      <c r="D1615" s="5" t="s">
        <v>84</v>
      </c>
      <c r="E1615" s="5" t="s">
        <v>217</v>
      </c>
      <c r="F1615" s="5" t="s">
        <v>219</v>
      </c>
      <c r="G1615" s="5" t="s">
        <v>87</v>
      </c>
      <c r="H1615" s="5" t="s">
        <v>131</v>
      </c>
      <c r="I1615" s="150">
        <v>0</v>
      </c>
      <c r="J1615" s="150"/>
      <c r="K1615" s="150">
        <v>96.775883751030989</v>
      </c>
      <c r="L1615" s="150"/>
      <c r="M1615" s="150">
        <v>756.06159180492966</v>
      </c>
      <c r="N1615" s="150">
        <v>2409.7195054006716</v>
      </c>
      <c r="O1615" s="150">
        <v>190.52752113484226</v>
      </c>
      <c r="P1615" s="150"/>
      <c r="Q1615" s="150">
        <v>0</v>
      </c>
      <c r="R1615" s="150">
        <v>361.73106364500256</v>
      </c>
      <c r="S1615" s="150">
        <v>544.36434609954938</v>
      </c>
      <c r="T1615" s="150"/>
      <c r="U1615" s="150"/>
      <c r="V1615" s="150">
        <v>1088.7286921990988</v>
      </c>
      <c r="W1615" s="150"/>
      <c r="X1615" s="150"/>
      <c r="Y1615" s="150"/>
      <c r="Z1615" s="150"/>
      <c r="AA1615" s="150">
        <v>362.90956406636622</v>
      </c>
      <c r="AB1615" s="150"/>
      <c r="AC1615" s="150"/>
      <c r="AD1615" s="150">
        <v>0</v>
      </c>
      <c r="AE1615" s="150"/>
      <c r="AF1615" s="150">
        <v>2177.4573843981975</v>
      </c>
      <c r="AG1615" s="150">
        <v>15533.760405909954</v>
      </c>
      <c r="AH1615" s="150">
        <v>1209.6985468878875</v>
      </c>
      <c r="AI1615" s="150">
        <v>235.89121664313805</v>
      </c>
      <c r="AJ1615" s="150"/>
      <c r="AK1615" s="150"/>
      <c r="AL1615" s="150">
        <v>24967.625</v>
      </c>
      <c r="AM1615" s="150">
        <v>21934.306640625</v>
      </c>
      <c r="AN1615" s="150">
        <v>3033.319091796875</v>
      </c>
      <c r="AO1615" s="5" t="s">
        <v>2176</v>
      </c>
    </row>
    <row r="1616" spans="1:41" ht="14.25" x14ac:dyDescent="0.45">
      <c r="A1616" s="150">
        <v>2017</v>
      </c>
      <c r="B1616" s="5" t="s">
        <v>1478</v>
      </c>
      <c r="C1616" s="5" t="s">
        <v>171</v>
      </c>
      <c r="D1616" s="5" t="s">
        <v>84</v>
      </c>
      <c r="E1616" s="5" t="s">
        <v>217</v>
      </c>
      <c r="F1616" s="5" t="s">
        <v>219</v>
      </c>
      <c r="G1616" s="5" t="s">
        <v>87</v>
      </c>
      <c r="H1616" s="5" t="s">
        <v>131</v>
      </c>
      <c r="I1616" s="150">
        <v>2302.9763358741429</v>
      </c>
      <c r="J1616" s="150"/>
      <c r="K1616" s="150">
        <v>92.119053434965707</v>
      </c>
      <c r="L1616" s="150">
        <v>345.44645038112139</v>
      </c>
      <c r="M1616" s="150">
        <v>1162.85911359545</v>
      </c>
      <c r="N1616" s="150">
        <v>4874.7353428844917</v>
      </c>
      <c r="O1616" s="150">
        <v>633.31849236538926</v>
      </c>
      <c r="P1616" s="150"/>
      <c r="Q1616" s="150">
        <v>0</v>
      </c>
      <c r="R1616" s="150"/>
      <c r="S1616" s="150">
        <v>518.16967557168209</v>
      </c>
      <c r="T1616" s="150"/>
      <c r="U1616" s="150"/>
      <c r="V1616" s="150">
        <v>1496.9346183181929</v>
      </c>
      <c r="W1616" s="150">
        <v>0</v>
      </c>
      <c r="X1616" s="150"/>
      <c r="Y1616" s="150">
        <v>12839.093072498346</v>
      </c>
      <c r="Z1616" s="150">
        <v>199.59895903021194</v>
      </c>
      <c r="AA1616" s="150">
        <v>345.44645038112139</v>
      </c>
      <c r="AB1616" s="150"/>
      <c r="AC1616" s="150"/>
      <c r="AD1616" s="150"/>
      <c r="AE1616" s="150"/>
      <c r="AF1616" s="150">
        <v>1847.212713051978</v>
      </c>
      <c r="AG1616" s="150">
        <v>7444.5439153247471</v>
      </c>
      <c r="AH1616" s="150">
        <v>1151.4881679370715</v>
      </c>
      <c r="AI1616" s="150">
        <v>224.54019274772892</v>
      </c>
      <c r="AJ1616" s="150">
        <v>0</v>
      </c>
      <c r="AK1616" s="150">
        <v>0</v>
      </c>
      <c r="AL1616" s="150">
        <v>35478.484375</v>
      </c>
      <c r="AM1616" s="150">
        <v>31695.98828125</v>
      </c>
      <c r="AN1616" s="150">
        <v>3782.494873046875</v>
      </c>
      <c r="AO1616" s="5" t="s">
        <v>2178</v>
      </c>
    </row>
    <row r="1617" spans="1:41" ht="14.25" x14ac:dyDescent="0.45">
      <c r="A1617" s="150">
        <v>2017</v>
      </c>
      <c r="B1617" s="5" t="s">
        <v>582</v>
      </c>
      <c r="C1617" s="5" t="s">
        <v>171</v>
      </c>
      <c r="D1617" s="5" t="s">
        <v>84</v>
      </c>
      <c r="E1617" s="5" t="s">
        <v>217</v>
      </c>
      <c r="F1617" s="5" t="s">
        <v>219</v>
      </c>
      <c r="G1617" s="5" t="s">
        <v>87</v>
      </c>
      <c r="H1617" s="5" t="s">
        <v>131</v>
      </c>
      <c r="I1617" s="150">
        <v>480.08120823738687</v>
      </c>
      <c r="J1617" s="150"/>
      <c r="K1617" s="150">
        <v>89.317434090676628</v>
      </c>
      <c r="L1617" s="150">
        <v>55.823396306672898</v>
      </c>
      <c r="M1617" s="150">
        <v>1981.7305688868878</v>
      </c>
      <c r="N1617" s="150">
        <v>6985.7398138170456</v>
      </c>
      <c r="O1617" s="150">
        <v>614.05735937340182</v>
      </c>
      <c r="P1617" s="150"/>
      <c r="Q1617" s="150">
        <v>0</v>
      </c>
      <c r="R1617" s="150">
        <v>197.65437967694098</v>
      </c>
      <c r="S1617" s="150">
        <v>958.69046873365687</v>
      </c>
      <c r="T1617" s="150"/>
      <c r="U1617" s="150">
        <v>0</v>
      </c>
      <c r="V1617" s="150">
        <v>1339.7615113601494</v>
      </c>
      <c r="W1617" s="150"/>
      <c r="X1617" s="150">
        <v>0</v>
      </c>
      <c r="Y1617" s="150">
        <v>10604.212362415583</v>
      </c>
      <c r="Z1617" s="150">
        <v>66.635316362066348</v>
      </c>
      <c r="AA1617" s="150"/>
      <c r="AB1617" s="150">
        <v>0</v>
      </c>
      <c r="AC1617" s="150">
        <v>0</v>
      </c>
      <c r="AD1617" s="150"/>
      <c r="AE1617" s="150"/>
      <c r="AF1617" s="150">
        <v>1777.2570661491354</v>
      </c>
      <c r="AG1617" s="150">
        <v>3948.9470547340406</v>
      </c>
      <c r="AH1617" s="150">
        <v>558.23396306672896</v>
      </c>
      <c r="AI1617" s="150">
        <v>217.7112455960243</v>
      </c>
      <c r="AJ1617" s="150"/>
      <c r="AK1617" s="150"/>
      <c r="AL1617" s="150">
        <v>29875.853515625</v>
      </c>
      <c r="AM1617" s="150">
        <v>25456.11328125</v>
      </c>
      <c r="AN1617" s="150">
        <v>4419.7412109375</v>
      </c>
      <c r="AO1617" s="5" t="s">
        <v>804</v>
      </c>
    </row>
    <row r="1618" spans="1:41" ht="14.25" x14ac:dyDescent="0.45">
      <c r="A1618" s="150">
        <v>2017</v>
      </c>
      <c r="B1618" s="5" t="s">
        <v>4024</v>
      </c>
      <c r="C1618" s="5" t="s">
        <v>171</v>
      </c>
      <c r="D1618" s="5" t="s">
        <v>84</v>
      </c>
      <c r="E1618" s="5" t="s">
        <v>217</v>
      </c>
      <c r="F1618" s="5" t="s">
        <v>219</v>
      </c>
      <c r="G1618" s="5" t="s">
        <v>87</v>
      </c>
      <c r="H1618" s="5" t="s">
        <v>131</v>
      </c>
      <c r="I1618" s="150">
        <v>465.20932347672738</v>
      </c>
      <c r="J1618" s="150"/>
      <c r="K1618" s="150">
        <v>87.632453957243996</v>
      </c>
      <c r="L1618" s="150"/>
      <c r="M1618" s="150">
        <v>324.56464428608888</v>
      </c>
      <c r="N1618" s="150">
        <v>4133.8716860571512</v>
      </c>
      <c r="O1618" s="150">
        <v>595.03518119116291</v>
      </c>
      <c r="P1618" s="150"/>
      <c r="Q1618" s="150">
        <v>0</v>
      </c>
      <c r="R1618" s="150">
        <v>129.31505787725811</v>
      </c>
      <c r="S1618" s="150">
        <v>768.13632481041031</v>
      </c>
      <c r="T1618" s="150"/>
      <c r="U1618" s="150">
        <v>15.146350066684146</v>
      </c>
      <c r="V1618" s="150">
        <v>1622.8232214304442</v>
      </c>
      <c r="W1618" s="150"/>
      <c r="X1618" s="150">
        <v>0</v>
      </c>
      <c r="Y1618" s="150">
        <v>0</v>
      </c>
      <c r="Z1618" s="150">
        <v>2.1637642952405924</v>
      </c>
      <c r="AA1618" s="150"/>
      <c r="AB1618" s="150"/>
      <c r="AC1618" s="150">
        <v>0</v>
      </c>
      <c r="AD1618" s="150"/>
      <c r="AE1618" s="150"/>
      <c r="AF1618" s="150">
        <v>2936.9349358775735</v>
      </c>
      <c r="AG1618" s="150">
        <v>2346.6023781884223</v>
      </c>
      <c r="AH1618" s="150">
        <v>9.5562451578929277</v>
      </c>
      <c r="AI1618" s="150">
        <v>210.96701878595775</v>
      </c>
      <c r="AJ1618" s="150"/>
      <c r="AK1618" s="150"/>
      <c r="AL1618" s="150">
        <v>13647.958984375</v>
      </c>
      <c r="AM1618" s="150">
        <v>11652.06640625</v>
      </c>
      <c r="AN1618" s="150">
        <v>1995.8919677734375</v>
      </c>
      <c r="AO1618" s="5" t="s">
        <v>4039</v>
      </c>
    </row>
    <row r="1619" spans="1:41" ht="14.25" x14ac:dyDescent="0.45">
      <c r="A1619" s="150">
        <v>2017</v>
      </c>
      <c r="B1619" s="5" t="s">
        <v>1477</v>
      </c>
      <c r="C1619" s="5" t="s">
        <v>171</v>
      </c>
      <c r="D1619" s="5" t="s">
        <v>84</v>
      </c>
      <c r="E1619" s="5" t="s">
        <v>217</v>
      </c>
      <c r="F1619" s="5" t="s">
        <v>219</v>
      </c>
      <c r="G1619" s="5" t="s">
        <v>87</v>
      </c>
      <c r="H1619" s="5" t="s">
        <v>131</v>
      </c>
      <c r="I1619" s="150">
        <v>0</v>
      </c>
      <c r="J1619" s="150"/>
      <c r="K1619" s="150">
        <v>94.857774889544515</v>
      </c>
      <c r="L1619" s="150"/>
      <c r="M1619" s="150">
        <v>1184.9811097529819</v>
      </c>
      <c r="N1619" s="150">
        <v>2363.1443169357776</v>
      </c>
      <c r="O1619" s="150">
        <v>436.34576449190479</v>
      </c>
      <c r="P1619" s="150"/>
      <c r="Q1619" s="150">
        <v>0</v>
      </c>
      <c r="R1619" s="150">
        <v>243.66312748279702</v>
      </c>
      <c r="S1619" s="150">
        <v>533.57498375368789</v>
      </c>
      <c r="T1619" s="150"/>
      <c r="U1619" s="150"/>
      <c r="V1619" s="150">
        <v>1067.1499675073758</v>
      </c>
      <c r="W1619" s="150">
        <v>0</v>
      </c>
      <c r="X1619" s="150">
        <v>0</v>
      </c>
      <c r="Y1619" s="150">
        <v>3912.883214193711</v>
      </c>
      <c r="Z1619" s="150"/>
      <c r="AA1619" s="150">
        <v>355.71665583579193</v>
      </c>
      <c r="AB1619" s="150"/>
      <c r="AC1619" s="150"/>
      <c r="AD1619" s="150"/>
      <c r="AE1619" s="150"/>
      <c r="AF1619" s="150">
        <v>1891.7252716964344</v>
      </c>
      <c r="AG1619" s="150">
        <v>15921.877515210046</v>
      </c>
      <c r="AH1619" s="150">
        <v>1185.7221861193063</v>
      </c>
      <c r="AI1619" s="150">
        <v>231.21582629326474</v>
      </c>
      <c r="AJ1619" s="150">
        <v>0</v>
      </c>
      <c r="AK1619" s="150">
        <v>0</v>
      </c>
      <c r="AL1619" s="150">
        <v>29422.859375</v>
      </c>
      <c r="AM1619" s="150">
        <v>25756.16015625</v>
      </c>
      <c r="AN1619" s="150">
        <v>3666.69775390625</v>
      </c>
      <c r="AO1619" s="5" t="s">
        <v>2177</v>
      </c>
    </row>
    <row r="1620" spans="1:41" ht="14.25" x14ac:dyDescent="0.45">
      <c r="A1620" s="150">
        <v>2017</v>
      </c>
      <c r="B1620" s="5" t="s">
        <v>1478</v>
      </c>
      <c r="C1620" s="5" t="s">
        <v>171</v>
      </c>
      <c r="D1620" s="5" t="s">
        <v>84</v>
      </c>
      <c r="E1620" s="5" t="s">
        <v>217</v>
      </c>
      <c r="F1620" s="5" t="s">
        <v>220</v>
      </c>
      <c r="G1620" s="5" t="s">
        <v>87</v>
      </c>
      <c r="H1620" s="5" t="s">
        <v>131</v>
      </c>
      <c r="I1620" s="150">
        <v>0</v>
      </c>
      <c r="J1620" s="150"/>
      <c r="K1620" s="150"/>
      <c r="L1620" s="150"/>
      <c r="M1620" s="150"/>
      <c r="N1620" s="150">
        <v>0</v>
      </c>
      <c r="O1620" s="150"/>
      <c r="P1620" s="150"/>
      <c r="Q1620" s="150">
        <v>0</v>
      </c>
      <c r="R1620" s="150"/>
      <c r="S1620" s="150">
        <v>0</v>
      </c>
      <c r="T1620" s="150"/>
      <c r="U1620" s="150"/>
      <c r="V1620" s="150">
        <v>0</v>
      </c>
      <c r="W1620" s="150">
        <v>0</v>
      </c>
      <c r="X1620" s="150">
        <v>59.877384732727712</v>
      </c>
      <c r="Y1620" s="150">
        <v>0</v>
      </c>
      <c r="Z1620" s="150">
        <v>0</v>
      </c>
      <c r="AA1620" s="150"/>
      <c r="AB1620" s="150"/>
      <c r="AC1620" s="150"/>
      <c r="AD1620" s="150"/>
      <c r="AE1620" s="150"/>
      <c r="AF1620" s="150">
        <v>513.1146425144384</v>
      </c>
      <c r="AG1620" s="150"/>
      <c r="AH1620" s="150">
        <v>0</v>
      </c>
      <c r="AI1620" s="150">
        <v>0</v>
      </c>
      <c r="AJ1620" s="150">
        <v>0</v>
      </c>
      <c r="AK1620" s="150"/>
      <c r="AL1620" s="150">
        <v>572.99200439453125</v>
      </c>
      <c r="AM1620" s="150">
        <v>513.1146240234375</v>
      </c>
      <c r="AN1620" s="150">
        <v>59.877384185791016</v>
      </c>
      <c r="AO1620" s="5" t="s">
        <v>2180</v>
      </c>
    </row>
    <row r="1621" spans="1:41" ht="14.25" x14ac:dyDescent="0.45">
      <c r="A1621" s="150">
        <v>2017</v>
      </c>
      <c r="B1621" s="5" t="s">
        <v>582</v>
      </c>
      <c r="C1621" s="5" t="s">
        <v>171</v>
      </c>
      <c r="D1621" s="5" t="s">
        <v>84</v>
      </c>
      <c r="E1621" s="5" t="s">
        <v>217</v>
      </c>
      <c r="F1621" s="5" t="s">
        <v>220</v>
      </c>
      <c r="G1621" s="5" t="s">
        <v>87</v>
      </c>
      <c r="H1621" s="5" t="s">
        <v>131</v>
      </c>
      <c r="I1621" s="150">
        <v>0</v>
      </c>
      <c r="J1621" s="150"/>
      <c r="K1621" s="150"/>
      <c r="L1621" s="150"/>
      <c r="M1621" s="150"/>
      <c r="N1621" s="150">
        <v>0</v>
      </c>
      <c r="O1621" s="150">
        <v>0</v>
      </c>
      <c r="P1621" s="150"/>
      <c r="Q1621" s="150">
        <v>0</v>
      </c>
      <c r="R1621" s="150"/>
      <c r="S1621" s="150">
        <v>0</v>
      </c>
      <c r="T1621" s="150"/>
      <c r="U1621" s="150"/>
      <c r="V1621" s="150">
        <v>0</v>
      </c>
      <c r="W1621" s="150"/>
      <c r="X1621" s="150">
        <v>89.317434090676628</v>
      </c>
      <c r="Y1621" s="150">
        <v>0</v>
      </c>
      <c r="Z1621" s="150"/>
      <c r="AA1621" s="150"/>
      <c r="AB1621" s="150">
        <v>0</v>
      </c>
      <c r="AC1621" s="150">
        <v>0</v>
      </c>
      <c r="AD1621" s="150"/>
      <c r="AE1621" s="150"/>
      <c r="AF1621" s="150">
        <v>0</v>
      </c>
      <c r="AG1621" s="150">
        <v>6123.8265748420163</v>
      </c>
      <c r="AH1621" s="150"/>
      <c r="AI1621" s="150">
        <v>114.99619639174617</v>
      </c>
      <c r="AJ1621" s="150"/>
      <c r="AK1621" s="150"/>
      <c r="AL1621" s="150">
        <v>6328.14013671875</v>
      </c>
      <c r="AM1621" s="150">
        <v>6123.82666015625</v>
      </c>
      <c r="AN1621" s="150">
        <v>204.31362915039063</v>
      </c>
      <c r="AO1621" s="5" t="s">
        <v>805</v>
      </c>
    </row>
    <row r="1622" spans="1:41" ht="14.25" x14ac:dyDescent="0.45">
      <c r="A1622" s="150">
        <v>2017</v>
      </c>
      <c r="B1622" s="5" t="s">
        <v>4024</v>
      </c>
      <c r="C1622" s="5" t="s">
        <v>171</v>
      </c>
      <c r="D1622" s="5" t="s">
        <v>84</v>
      </c>
      <c r="E1622" s="5" t="s">
        <v>217</v>
      </c>
      <c r="F1622" s="5" t="s">
        <v>220</v>
      </c>
      <c r="G1622" s="5" t="s">
        <v>87</v>
      </c>
      <c r="H1622" s="5" t="s">
        <v>131</v>
      </c>
      <c r="I1622" s="150">
        <v>0</v>
      </c>
      <c r="J1622" s="150"/>
      <c r="K1622" s="150"/>
      <c r="L1622" s="150"/>
      <c r="M1622" s="150">
        <v>0</v>
      </c>
      <c r="N1622" s="150">
        <v>0</v>
      </c>
      <c r="O1622" s="150"/>
      <c r="P1622" s="150"/>
      <c r="Q1622" s="150">
        <v>0</v>
      </c>
      <c r="R1622" s="150"/>
      <c r="S1622" s="150">
        <v>0</v>
      </c>
      <c r="T1622" s="150"/>
      <c r="U1622" s="150"/>
      <c r="V1622" s="150">
        <v>0</v>
      </c>
      <c r="W1622" s="150">
        <v>108188.21476202962</v>
      </c>
      <c r="X1622" s="150">
        <v>54.094107381014808</v>
      </c>
      <c r="Y1622" s="150">
        <v>0</v>
      </c>
      <c r="Z1622" s="150"/>
      <c r="AA1622" s="150"/>
      <c r="AB1622" s="150"/>
      <c r="AC1622" s="150">
        <v>0</v>
      </c>
      <c r="AD1622" s="150"/>
      <c r="AE1622" s="150"/>
      <c r="AF1622" s="150">
        <v>0</v>
      </c>
      <c r="AG1622" s="150">
        <v>9076.9912185342855</v>
      </c>
      <c r="AH1622" s="150"/>
      <c r="AI1622" s="150">
        <v>111.4338612048905</v>
      </c>
      <c r="AJ1622" s="150"/>
      <c r="AK1622" s="150"/>
      <c r="AL1622" s="150">
        <v>117430.734375</v>
      </c>
      <c r="AM1622" s="150">
        <v>9076.9912109375</v>
      </c>
      <c r="AN1622" s="150">
        <v>108353.7421875</v>
      </c>
      <c r="AO1622" s="5" t="s">
        <v>4040</v>
      </c>
    </row>
    <row r="1623" spans="1:41" ht="14.25" x14ac:dyDescent="0.45">
      <c r="A1623" s="150">
        <v>2017</v>
      </c>
      <c r="B1623" s="5" t="s">
        <v>1476</v>
      </c>
      <c r="C1623" s="5" t="s">
        <v>171</v>
      </c>
      <c r="D1623" s="5" t="s">
        <v>84</v>
      </c>
      <c r="E1623" s="5" t="s">
        <v>217</v>
      </c>
      <c r="F1623" s="5" t="s">
        <v>220</v>
      </c>
      <c r="G1623" s="5" t="s">
        <v>87</v>
      </c>
      <c r="H1623" s="5" t="s">
        <v>131</v>
      </c>
      <c r="I1623" s="150"/>
      <c r="J1623" s="150"/>
      <c r="K1623" s="150"/>
      <c r="L1623" s="150"/>
      <c r="M1623" s="150"/>
      <c r="N1623" s="150">
        <v>0</v>
      </c>
      <c r="O1623" s="150"/>
      <c r="P1623" s="150"/>
      <c r="Q1623" s="150">
        <v>0</v>
      </c>
      <c r="R1623" s="150">
        <v>0</v>
      </c>
      <c r="S1623" s="150">
        <v>0</v>
      </c>
      <c r="T1623" s="150"/>
      <c r="U1623" s="150"/>
      <c r="V1623" s="150">
        <v>0</v>
      </c>
      <c r="W1623" s="150"/>
      <c r="X1623" s="150"/>
      <c r="Y1623" s="150"/>
      <c r="Z1623" s="150"/>
      <c r="AA1623" s="150">
        <v>0</v>
      </c>
      <c r="AB1623" s="150"/>
      <c r="AC1623" s="150"/>
      <c r="AD1623" s="150"/>
      <c r="AE1623" s="150"/>
      <c r="AF1623" s="150"/>
      <c r="AG1623" s="150">
        <v>2311.4179570643864</v>
      </c>
      <c r="AH1623" s="150"/>
      <c r="AI1623" s="150"/>
      <c r="AJ1623" s="150"/>
      <c r="AK1623" s="150"/>
      <c r="AL1623" s="150">
        <v>2311.41796875</v>
      </c>
      <c r="AM1623" s="150">
        <v>2311.41796875</v>
      </c>
      <c r="AN1623" s="150">
        <v>0</v>
      </c>
      <c r="AO1623" s="5" t="s">
        <v>2181</v>
      </c>
    </row>
    <row r="1624" spans="1:41" ht="14.25" x14ac:dyDescent="0.45">
      <c r="A1624" s="150">
        <v>2017</v>
      </c>
      <c r="B1624" s="5" t="s">
        <v>1477</v>
      </c>
      <c r="C1624" s="5" t="s">
        <v>171</v>
      </c>
      <c r="D1624" s="5" t="s">
        <v>84</v>
      </c>
      <c r="E1624" s="5" t="s">
        <v>217</v>
      </c>
      <c r="F1624" s="5" t="s">
        <v>220</v>
      </c>
      <c r="G1624" s="5" t="s">
        <v>87</v>
      </c>
      <c r="H1624" s="5" t="s">
        <v>131</v>
      </c>
      <c r="I1624" s="150">
        <v>0</v>
      </c>
      <c r="J1624" s="150"/>
      <c r="K1624" s="150"/>
      <c r="L1624" s="150"/>
      <c r="M1624" s="150"/>
      <c r="N1624" s="150"/>
      <c r="O1624" s="150">
        <v>0</v>
      </c>
      <c r="P1624" s="150"/>
      <c r="Q1624" s="150">
        <v>0</v>
      </c>
      <c r="R1624" s="150"/>
      <c r="S1624" s="150">
        <v>0</v>
      </c>
      <c r="T1624" s="150"/>
      <c r="U1624" s="150"/>
      <c r="V1624" s="150">
        <v>0</v>
      </c>
      <c r="W1624" s="150">
        <v>0</v>
      </c>
      <c r="X1624" s="150">
        <v>64.783532363579567</v>
      </c>
      <c r="Y1624" s="150"/>
      <c r="Z1624" s="150"/>
      <c r="AA1624" s="150">
        <v>0</v>
      </c>
      <c r="AB1624" s="150"/>
      <c r="AC1624" s="150"/>
      <c r="AD1624" s="150"/>
      <c r="AE1624" s="150"/>
      <c r="AF1624" s="150">
        <v>525.4792421378985</v>
      </c>
      <c r="AG1624" s="150">
        <v>2243.3863761377279</v>
      </c>
      <c r="AH1624" s="150">
        <v>0</v>
      </c>
      <c r="AI1624" s="150"/>
      <c r="AJ1624" s="150">
        <v>0</v>
      </c>
      <c r="AK1624" s="150"/>
      <c r="AL1624" s="150">
        <v>2833.649169921875</v>
      </c>
      <c r="AM1624" s="150">
        <v>2768.86572265625</v>
      </c>
      <c r="AN1624" s="150">
        <v>64.783531188964844</v>
      </c>
      <c r="AO1624" s="5" t="s">
        <v>2179</v>
      </c>
    </row>
    <row r="1625" spans="1:41" ht="14.25" x14ac:dyDescent="0.45">
      <c r="A1625" s="150">
        <v>2017</v>
      </c>
      <c r="B1625" s="5" t="s">
        <v>1477</v>
      </c>
      <c r="C1625" s="5" t="s">
        <v>171</v>
      </c>
      <c r="D1625" s="5" t="s">
        <v>84</v>
      </c>
      <c r="E1625" s="5" t="s">
        <v>89</v>
      </c>
      <c r="F1625" s="5" t="s">
        <v>90</v>
      </c>
      <c r="G1625" s="5" t="s">
        <v>87</v>
      </c>
      <c r="H1625" s="5" t="s">
        <v>131</v>
      </c>
      <c r="I1625" s="150">
        <v>12515.297674489279</v>
      </c>
      <c r="J1625" s="150">
        <v>24197.163499018789</v>
      </c>
      <c r="K1625" s="150">
        <v>1339.8660703148162</v>
      </c>
      <c r="L1625" s="150">
        <v>3328.3221764368932</v>
      </c>
      <c r="M1625" s="150">
        <v>23692.495977618844</v>
      </c>
      <c r="N1625" s="150">
        <v>25892.505106123983</v>
      </c>
      <c r="O1625" s="150">
        <v>18516.237658439088</v>
      </c>
      <c r="P1625" s="150">
        <v>10093.51607542778</v>
      </c>
      <c r="Q1625" s="150">
        <v>2865.3417716226277</v>
      </c>
      <c r="R1625" s="150">
        <v>10507.23246404087</v>
      </c>
      <c r="S1625" s="150">
        <v>22811.9159134441</v>
      </c>
      <c r="T1625" s="150">
        <v>11501.505205357273</v>
      </c>
      <c r="U1625" s="150">
        <v>1162.0077423969203</v>
      </c>
      <c r="V1625" s="150">
        <v>16346.366057840758</v>
      </c>
      <c r="W1625" s="150">
        <v>5779.2099351454999</v>
      </c>
      <c r="X1625" s="150">
        <v>16086.69289908063</v>
      </c>
      <c r="Y1625" s="150">
        <v>83706.046395772239</v>
      </c>
      <c r="Z1625" s="150">
        <v>13207.759431182954</v>
      </c>
      <c r="AA1625" s="150">
        <v>127514.46463379267</v>
      </c>
      <c r="AB1625" s="150">
        <v>9679.0502052918982</v>
      </c>
      <c r="AC1625" s="150">
        <v>11552.491259360402</v>
      </c>
      <c r="AD1625" s="150">
        <v>24961.844925599005</v>
      </c>
      <c r="AE1625" s="150">
        <v>22198.375778047426</v>
      </c>
      <c r="AF1625" s="150">
        <v>35544.717690811784</v>
      </c>
      <c r="AG1625" s="150">
        <v>214634.68724257237</v>
      </c>
      <c r="AH1625" s="150">
        <v>52699.08160765795</v>
      </c>
      <c r="AI1625" s="150">
        <v>4439.3438648306828</v>
      </c>
      <c r="AJ1625" s="150">
        <v>44391.704820252562</v>
      </c>
      <c r="AK1625" s="150">
        <v>2499.0804758644504</v>
      </c>
      <c r="AL1625" s="150">
        <v>853664.25</v>
      </c>
      <c r="AM1625" s="150">
        <v>659658</v>
      </c>
      <c r="AN1625" s="150">
        <v>194006.328125</v>
      </c>
      <c r="AO1625" s="5" t="s">
        <v>2183</v>
      </c>
    </row>
    <row r="1626" spans="1:41" ht="14.25" x14ac:dyDescent="0.45">
      <c r="A1626" s="150">
        <v>2017</v>
      </c>
      <c r="B1626" s="5" t="s">
        <v>1478</v>
      </c>
      <c r="C1626" s="5" t="s">
        <v>171</v>
      </c>
      <c r="D1626" s="5" t="s">
        <v>84</v>
      </c>
      <c r="E1626" s="5" t="s">
        <v>89</v>
      </c>
      <c r="F1626" s="5" t="s">
        <v>90</v>
      </c>
      <c r="G1626" s="5" t="s">
        <v>87</v>
      </c>
      <c r="H1626" s="5" t="s">
        <v>131</v>
      </c>
      <c r="I1626" s="150">
        <v>16348.82900837054</v>
      </c>
      <c r="J1626" s="150">
        <v>41901.599664362126</v>
      </c>
      <c r="K1626" s="150">
        <v>1272.3944255704639</v>
      </c>
      <c r="L1626" s="150">
        <v>3238.8529757624556</v>
      </c>
      <c r="M1626" s="150">
        <v>21408.772645843841</v>
      </c>
      <c r="N1626" s="150">
        <v>22607.422831481806</v>
      </c>
      <c r="O1626" s="150">
        <v>17571.358512992341</v>
      </c>
      <c r="P1626" s="150">
        <v>13397.081837169237</v>
      </c>
      <c r="Q1626" s="150">
        <v>5154.1927093589384</v>
      </c>
      <c r="R1626" s="150">
        <v>8215.5343130531874</v>
      </c>
      <c r="S1626" s="150">
        <v>20990.501086455261</v>
      </c>
      <c r="T1626" s="150">
        <v>11238.524519065817</v>
      </c>
      <c r="U1626" s="150">
        <v>1013.3095877846227</v>
      </c>
      <c r="V1626" s="150">
        <v>9649.4708473126575</v>
      </c>
      <c r="W1626" s="150">
        <v>7181.8317034235142</v>
      </c>
      <c r="X1626" s="150">
        <v>20796.221759393888</v>
      </c>
      <c r="Y1626" s="150">
        <v>70674.926177154528</v>
      </c>
      <c r="Z1626" s="150">
        <v>13283.496113055644</v>
      </c>
      <c r="AA1626" s="150">
        <v>136161.25985092725</v>
      </c>
      <c r="AB1626" s="150">
        <v>9467.5357167786005</v>
      </c>
      <c r="AC1626" s="150">
        <v>14998.602618808789</v>
      </c>
      <c r="AD1626" s="150">
        <v>23292.785893091634</v>
      </c>
      <c r="AE1626" s="150">
        <v>21703.87148378151</v>
      </c>
      <c r="AF1626" s="150">
        <v>37725.898719020159</v>
      </c>
      <c r="AG1626" s="150">
        <v>211154.34596523264</v>
      </c>
      <c r="AH1626" s="150">
        <v>40257.294423452484</v>
      </c>
      <c r="AI1626" s="150">
        <v>5589.3235671665443</v>
      </c>
      <c r="AJ1626" s="150">
        <v>35616.062549990551</v>
      </c>
      <c r="AK1626" s="150">
        <v>3507.4329595363192</v>
      </c>
      <c r="AL1626" s="150">
        <v>845418.75</v>
      </c>
      <c r="AM1626" s="150">
        <v>662844.75</v>
      </c>
      <c r="AN1626" s="150">
        <v>182573.984375</v>
      </c>
      <c r="AO1626" s="5" t="s">
        <v>2182</v>
      </c>
    </row>
    <row r="1627" spans="1:41" ht="14.25" x14ac:dyDescent="0.45">
      <c r="A1627" s="150">
        <v>2017</v>
      </c>
      <c r="B1627" s="5" t="s">
        <v>1476</v>
      </c>
      <c r="C1627" s="5" t="s">
        <v>171</v>
      </c>
      <c r="D1627" s="5" t="s">
        <v>84</v>
      </c>
      <c r="E1627" s="5" t="s">
        <v>89</v>
      </c>
      <c r="F1627" s="5" t="s">
        <v>90</v>
      </c>
      <c r="G1627" s="5" t="s">
        <v>87</v>
      </c>
      <c r="H1627" s="5" t="s">
        <v>131</v>
      </c>
      <c r="I1627" s="150">
        <v>15118.812439004816</v>
      </c>
      <c r="J1627" s="150">
        <v>26766.999746988284</v>
      </c>
      <c r="K1627" s="150">
        <v>1076.6317067302198</v>
      </c>
      <c r="L1627" s="150">
        <v>3121.0222509707496</v>
      </c>
      <c r="M1627" s="150">
        <v>14082.100784321898</v>
      </c>
      <c r="N1627" s="150">
        <v>19274.246647472191</v>
      </c>
      <c r="O1627" s="150">
        <v>15130.903375980963</v>
      </c>
      <c r="P1627" s="150">
        <v>10535.869494120056</v>
      </c>
      <c r="Q1627" s="150">
        <v>2561.1132785436907</v>
      </c>
      <c r="R1627" s="150">
        <v>10793.505477602317</v>
      </c>
      <c r="S1627" s="150">
        <v>19379.370721143958</v>
      </c>
      <c r="T1627" s="150">
        <v>12986.113900841472</v>
      </c>
      <c r="U1627" s="150">
        <v>1255.5432843460267</v>
      </c>
      <c r="V1627" s="150">
        <v>12600.220064384235</v>
      </c>
      <c r="W1627" s="150">
        <v>5772.6814657489986</v>
      </c>
      <c r="X1627" s="150">
        <v>14703.150033808544</v>
      </c>
      <c r="Y1627" s="150">
        <v>78637.663738994015</v>
      </c>
      <c r="Z1627" s="150">
        <v>12788.933037698745</v>
      </c>
      <c r="AA1627" s="150">
        <v>122034.90185754132</v>
      </c>
      <c r="AB1627" s="150">
        <v>2344.3957838687256</v>
      </c>
      <c r="AC1627" s="150">
        <v>11740.847071458857</v>
      </c>
      <c r="AD1627" s="150">
        <v>21750.813246943791</v>
      </c>
      <c r="AE1627" s="150">
        <v>26168.129132371476</v>
      </c>
      <c r="AF1627" s="150">
        <v>38621.098917376643</v>
      </c>
      <c r="AG1627" s="150">
        <v>167020.0883202093</v>
      </c>
      <c r="AH1627" s="150">
        <v>53915.961729610644</v>
      </c>
      <c r="AI1627" s="150">
        <v>5303.3184295564988</v>
      </c>
      <c r="AJ1627" s="150">
        <v>42344.720583618189</v>
      </c>
      <c r="AK1627" s="150">
        <v>2214.9580393517217</v>
      </c>
      <c r="AL1627" s="150">
        <v>770044.125</v>
      </c>
      <c r="AM1627" s="150">
        <v>601383.75</v>
      </c>
      <c r="AN1627" s="150">
        <v>168660.390625</v>
      </c>
      <c r="AO1627" s="5" t="s">
        <v>2184</v>
      </c>
    </row>
    <row r="1628" spans="1:41" ht="14.25" x14ac:dyDescent="0.45">
      <c r="A1628" s="150">
        <v>2017</v>
      </c>
      <c r="B1628" s="5" t="s">
        <v>582</v>
      </c>
      <c r="C1628" s="5" t="s">
        <v>171</v>
      </c>
      <c r="D1628" s="5" t="s">
        <v>84</v>
      </c>
      <c r="E1628" s="5" t="s">
        <v>89</v>
      </c>
      <c r="F1628" s="5" t="s">
        <v>90</v>
      </c>
      <c r="G1628" s="5" t="s">
        <v>87</v>
      </c>
      <c r="H1628" s="5" t="s">
        <v>131</v>
      </c>
      <c r="I1628" s="150">
        <v>20680.335395770042</v>
      </c>
      <c r="J1628" s="150">
        <v>23872.59631356713</v>
      </c>
      <c r="K1628" s="150">
        <v>1302.0572730266965</v>
      </c>
      <c r="L1628" s="150">
        <v>1883.1459010251026</v>
      </c>
      <c r="M1628" s="150">
        <v>20105.35441381131</v>
      </c>
      <c r="N1628" s="150">
        <v>24089.845341441734</v>
      </c>
      <c r="O1628" s="150">
        <v>10766.100211704934</v>
      </c>
      <c r="P1628" s="150">
        <v>8156.9347647537134</v>
      </c>
      <c r="Q1628" s="150">
        <v>3660.0451112760334</v>
      </c>
      <c r="R1628" s="150">
        <v>9844.9702534766784</v>
      </c>
      <c r="S1628" s="150">
        <v>20251.062326849918</v>
      </c>
      <c r="T1628" s="150">
        <v>11187.008619857248</v>
      </c>
      <c r="U1628" s="150">
        <v>1065.1104015313188</v>
      </c>
      <c r="V1628" s="150">
        <v>8095.5089323937036</v>
      </c>
      <c r="W1628" s="150">
        <v>9649.632285571477</v>
      </c>
      <c r="X1628" s="150">
        <v>12006.860962555906</v>
      </c>
      <c r="Y1628" s="150">
        <v>60467.902879388079</v>
      </c>
      <c r="Z1628" s="150">
        <v>16452.054563461526</v>
      </c>
      <c r="AA1628" s="150">
        <v>149962.14236384016</v>
      </c>
      <c r="AB1628" s="150">
        <v>1652.3725306775177</v>
      </c>
      <c r="AC1628" s="150">
        <v>12785.708752499262</v>
      </c>
      <c r="AD1628" s="150">
        <v>27937.475348746899</v>
      </c>
      <c r="AE1628" s="150">
        <v>16196.707318927954</v>
      </c>
      <c r="AF1628" s="150">
        <v>36741.336995661906</v>
      </c>
      <c r="AG1628" s="150">
        <v>198111.65115275144</v>
      </c>
      <c r="AH1628" s="150">
        <v>32823.766264549522</v>
      </c>
      <c r="AI1628" s="150">
        <v>6793.7073305220911</v>
      </c>
      <c r="AJ1628" s="150">
        <v>38317.179224900276</v>
      </c>
      <c r="AK1628" s="150">
        <v>3913.6191178992494</v>
      </c>
      <c r="AL1628" s="150">
        <v>788772.1875</v>
      </c>
      <c r="AM1628" s="150">
        <v>630383.1875</v>
      </c>
      <c r="AN1628" s="150">
        <v>158389.015625</v>
      </c>
      <c r="AO1628" s="5" t="s">
        <v>806</v>
      </c>
    </row>
    <row r="1629" spans="1:41" ht="14.25" x14ac:dyDescent="0.45">
      <c r="A1629" s="150">
        <v>2017</v>
      </c>
      <c r="B1629" s="5" t="s">
        <v>4024</v>
      </c>
      <c r="C1629" s="5" t="s">
        <v>171</v>
      </c>
      <c r="D1629" s="5" t="s">
        <v>84</v>
      </c>
      <c r="E1629" s="5" t="s">
        <v>89</v>
      </c>
      <c r="F1629" s="5" t="s">
        <v>90</v>
      </c>
      <c r="G1629" s="5" t="s">
        <v>87</v>
      </c>
      <c r="H1629" s="5" t="s">
        <v>131</v>
      </c>
      <c r="I1629" s="150">
        <v>20093.797127751761</v>
      </c>
      <c r="J1629" s="150">
        <v>48761.780745931275</v>
      </c>
      <c r="K1629" s="150">
        <v>1261.9073369843136</v>
      </c>
      <c r="L1629" s="150">
        <v>1495.1611280112493</v>
      </c>
      <c r="M1629" s="150">
        <v>18296.833073958205</v>
      </c>
      <c r="N1629" s="150">
        <v>21308.372037443518</v>
      </c>
      <c r="O1629" s="150">
        <v>10432.589549502516</v>
      </c>
      <c r="P1629" s="150">
        <v>11942.353922742344</v>
      </c>
      <c r="Q1629" s="150">
        <v>4166.6954602937003</v>
      </c>
      <c r="R1629" s="150">
        <v>9936.4466297269919</v>
      </c>
      <c r="S1629" s="150">
        <v>16737.605048929177</v>
      </c>
      <c r="T1629" s="150">
        <v>7696.9781396912795</v>
      </c>
      <c r="U1629" s="150">
        <v>870.91512883433847</v>
      </c>
      <c r="V1629" s="150">
        <v>5888.6845294972718</v>
      </c>
      <c r="W1629" s="150">
        <v>9395.0645699346514</v>
      </c>
      <c r="X1629" s="150">
        <v>11054.671784384187</v>
      </c>
      <c r="Y1629" s="150">
        <v>58594.73711511524</v>
      </c>
      <c r="Z1629" s="150">
        <v>15067.372669907865</v>
      </c>
      <c r="AA1629" s="150">
        <v>155023.97481465986</v>
      </c>
      <c r="AB1629" s="150">
        <v>0</v>
      </c>
      <c r="AC1629" s="150">
        <v>12389.634955216818</v>
      </c>
      <c r="AD1629" s="150">
        <v>22881.942657437718</v>
      </c>
      <c r="AE1629" s="150">
        <v>18052.285515192263</v>
      </c>
      <c r="AF1629" s="150">
        <v>43812.706534113633</v>
      </c>
      <c r="AG1629" s="150">
        <v>211387.87094138205</v>
      </c>
      <c r="AH1629" s="150">
        <v>31650.379748285686</v>
      </c>
      <c r="AI1629" s="150">
        <v>6583.252868269502</v>
      </c>
      <c r="AJ1629" s="150">
        <v>38509.32605257981</v>
      </c>
      <c r="AK1629" s="150">
        <v>3793.0788095567582</v>
      </c>
      <c r="AL1629" s="150">
        <v>817086.375</v>
      </c>
      <c r="AM1629" s="150">
        <v>677302.125</v>
      </c>
      <c r="AN1629" s="150">
        <v>139784.3125</v>
      </c>
      <c r="AO1629" s="5" t="s">
        <v>4041</v>
      </c>
    </row>
    <row r="1630" spans="1:41" ht="14.25" x14ac:dyDescent="0.45">
      <c r="A1630" s="150">
        <v>2017</v>
      </c>
      <c r="B1630" s="5" t="s">
        <v>1477</v>
      </c>
      <c r="C1630" s="5" t="s">
        <v>171</v>
      </c>
      <c r="D1630" s="5" t="s">
        <v>84</v>
      </c>
      <c r="E1630" s="5" t="s">
        <v>89</v>
      </c>
      <c r="F1630" s="5" t="s">
        <v>90</v>
      </c>
      <c r="G1630" s="5" t="s">
        <v>88</v>
      </c>
      <c r="H1630" s="5" t="s">
        <v>131</v>
      </c>
      <c r="I1630" s="150">
        <v>10766.1</v>
      </c>
      <c r="J1630" s="150">
        <v>22281.48</v>
      </c>
      <c r="K1630" s="150">
        <v>1201.8021896929999</v>
      </c>
      <c r="L1630" s="150">
        <v>3025.665300000001</v>
      </c>
      <c r="M1630" s="150">
        <v>20983.793226000002</v>
      </c>
      <c r="N1630" s="150">
        <v>23218.22378675405</v>
      </c>
      <c r="O1630" s="150">
        <v>16810</v>
      </c>
      <c r="P1630" s="150">
        <v>9072.4500000000007</v>
      </c>
      <c r="Q1630" s="150">
        <v>2780.3191948576632</v>
      </c>
      <c r="R1630" s="150">
        <v>9494.8516013884255</v>
      </c>
      <c r="S1630" s="150">
        <v>22135.023587289528</v>
      </c>
      <c r="T1630" s="150">
        <v>10410.9712</v>
      </c>
      <c r="U1630" s="150">
        <v>1029.78792</v>
      </c>
      <c r="V1630" s="150">
        <v>14630</v>
      </c>
      <c r="W1630" s="150">
        <v>5070.9096</v>
      </c>
      <c r="X1630" s="150">
        <v>14822.562749999999</v>
      </c>
      <c r="Y1630" s="150">
        <v>76673</v>
      </c>
      <c r="Z1630" s="150">
        <v>12820.989</v>
      </c>
      <c r="AA1630" s="150">
        <v>114738.2001937218</v>
      </c>
      <c r="AB1630" s="150">
        <v>1479</v>
      </c>
      <c r="AC1630" s="150">
        <v>10461.5</v>
      </c>
      <c r="AD1630" s="150">
        <v>25217.812298022891</v>
      </c>
      <c r="AE1630" s="150">
        <v>19477.7414388</v>
      </c>
      <c r="AF1630" s="150">
        <v>32311.13561701071</v>
      </c>
      <c r="AG1630" s="150">
        <v>195088</v>
      </c>
      <c r="AH1630" s="150">
        <v>49452.132317324009</v>
      </c>
      <c r="AI1630" s="150">
        <v>3895.2575999999999</v>
      </c>
      <c r="AJ1630" s="150">
        <v>41656.311548092963</v>
      </c>
      <c r="AK1630" s="150">
        <v>2301.6001459732161</v>
      </c>
      <c r="AL1630" s="150">
        <v>773306.625</v>
      </c>
      <c r="AM1630" s="150">
        <v>599525.75</v>
      </c>
      <c r="AN1630" s="150">
        <v>173780.84375</v>
      </c>
      <c r="AO1630" s="5" t="s">
        <v>2187</v>
      </c>
    </row>
    <row r="1631" spans="1:41" ht="14.25" x14ac:dyDescent="0.45">
      <c r="A1631" s="150">
        <v>2017</v>
      </c>
      <c r="B1631" s="5" t="s">
        <v>4024</v>
      </c>
      <c r="C1631" s="5" t="s">
        <v>171</v>
      </c>
      <c r="D1631" s="5" t="s">
        <v>84</v>
      </c>
      <c r="E1631" s="5" t="s">
        <v>89</v>
      </c>
      <c r="F1631" s="5" t="s">
        <v>90</v>
      </c>
      <c r="G1631" s="5" t="s">
        <v>88</v>
      </c>
      <c r="H1631" s="5" t="s">
        <v>131</v>
      </c>
      <c r="I1631" s="150">
        <v>18573</v>
      </c>
      <c r="J1631" s="150">
        <v>45081.75</v>
      </c>
      <c r="K1631" s="150">
        <v>1166.229</v>
      </c>
      <c r="L1631" s="150">
        <v>1382</v>
      </c>
      <c r="M1631" s="150">
        <v>16912.039000000001</v>
      </c>
      <c r="N1631" s="150">
        <v>19695.649922972971</v>
      </c>
      <c r="O1631" s="150">
        <v>9643</v>
      </c>
      <c r="P1631" s="150">
        <v>11038.587</v>
      </c>
      <c r="Q1631" s="150">
        <v>3851.3395099999998</v>
      </c>
      <c r="R1631" s="150">
        <v>9184.4076100000002</v>
      </c>
      <c r="S1631" s="150">
        <v>15470.821</v>
      </c>
      <c r="T1631" s="150">
        <v>7114.4330800000007</v>
      </c>
      <c r="U1631" s="150">
        <v>805</v>
      </c>
      <c r="V1631" s="150">
        <v>5443</v>
      </c>
      <c r="W1631" s="150">
        <v>8684</v>
      </c>
      <c r="X1631" s="150">
        <v>10218</v>
      </c>
      <c r="Y1631" s="150">
        <v>54160</v>
      </c>
      <c r="Z1631" s="150">
        <v>13928</v>
      </c>
      <c r="AA1631" s="150">
        <v>143291</v>
      </c>
      <c r="AB1631" s="150">
        <v>0</v>
      </c>
      <c r="AC1631" s="150">
        <v>11451.92661</v>
      </c>
      <c r="AD1631" s="150">
        <v>21150.125</v>
      </c>
      <c r="AE1631" s="150">
        <v>16686</v>
      </c>
      <c r="AF1631" s="150">
        <v>40496.745999999992</v>
      </c>
      <c r="AG1631" s="150">
        <v>195389</v>
      </c>
      <c r="AH1631" s="150">
        <v>29255</v>
      </c>
      <c r="AI1631" s="150">
        <v>6085</v>
      </c>
      <c r="AJ1631" s="150">
        <v>35594.751366666693</v>
      </c>
      <c r="AK1631" s="150">
        <v>3505</v>
      </c>
      <c r="AL1631" s="150">
        <v>755255.8125</v>
      </c>
      <c r="AM1631" s="150">
        <v>626052.125</v>
      </c>
      <c r="AN1631" s="150">
        <v>129203.6484375</v>
      </c>
      <c r="AO1631" s="5" t="s">
        <v>4042</v>
      </c>
    </row>
    <row r="1632" spans="1:41" ht="14.25" x14ac:dyDescent="0.45">
      <c r="A1632" s="150">
        <v>2017</v>
      </c>
      <c r="B1632" s="5" t="s">
        <v>582</v>
      </c>
      <c r="C1632" s="5" t="s">
        <v>171</v>
      </c>
      <c r="D1632" s="5" t="s">
        <v>84</v>
      </c>
      <c r="E1632" s="5" t="s">
        <v>89</v>
      </c>
      <c r="F1632" s="5" t="s">
        <v>90</v>
      </c>
      <c r="G1632" s="5" t="s">
        <v>88</v>
      </c>
      <c r="H1632" s="5" t="s">
        <v>131</v>
      </c>
      <c r="I1632" s="150">
        <v>18800.845000000001</v>
      </c>
      <c r="J1632" s="150">
        <v>21831.277249999999</v>
      </c>
      <c r="K1632" s="150">
        <v>1166.229</v>
      </c>
      <c r="L1632" s="150">
        <v>1712</v>
      </c>
      <c r="M1632" s="150">
        <v>18008</v>
      </c>
      <c r="N1632" s="150">
        <v>21576</v>
      </c>
      <c r="O1632" s="150">
        <v>9643</v>
      </c>
      <c r="P1632" s="150">
        <v>10899.433000000001</v>
      </c>
      <c r="Q1632" s="150">
        <v>3278.2357877054919</v>
      </c>
      <c r="R1632" s="150">
        <v>8817.9606624004809</v>
      </c>
      <c r="S1632" s="150">
        <v>18138.507925599999</v>
      </c>
      <c r="T1632" s="150">
        <v>10120.200000000001</v>
      </c>
      <c r="U1632" s="150">
        <v>954</v>
      </c>
      <c r="V1632" s="150">
        <v>7251</v>
      </c>
      <c r="W1632" s="150">
        <v>8643</v>
      </c>
      <c r="X1632" s="150">
        <v>10968.9627773801</v>
      </c>
      <c r="Y1632" s="150">
        <v>54160</v>
      </c>
      <c r="Z1632" s="150">
        <v>14735.805819732001</v>
      </c>
      <c r="AA1632" s="150">
        <v>137884.09882357559</v>
      </c>
      <c r="AB1632" s="150">
        <v>1480</v>
      </c>
      <c r="AC1632" s="150">
        <v>11451.92661</v>
      </c>
      <c r="AD1632" s="150">
        <v>25023.088164744451</v>
      </c>
      <c r="AE1632" s="150">
        <v>14507.095940516851</v>
      </c>
      <c r="AF1632" s="150">
        <v>33402.175000000003</v>
      </c>
      <c r="AG1632" s="150">
        <v>180817</v>
      </c>
      <c r="AH1632" s="150">
        <v>30061.142125000009</v>
      </c>
      <c r="AI1632" s="150">
        <v>6085</v>
      </c>
      <c r="AJ1632" s="150">
        <v>34766.160000000003</v>
      </c>
      <c r="AK1632" s="150">
        <v>3505.3574100000001</v>
      </c>
      <c r="AL1632" s="150">
        <v>719687.5625</v>
      </c>
      <c r="AM1632" s="150">
        <v>576845.0625</v>
      </c>
      <c r="AN1632" s="150">
        <v>142842.484375</v>
      </c>
      <c r="AO1632" s="5" t="s">
        <v>807</v>
      </c>
    </row>
    <row r="1633" spans="1:41" ht="14.25" x14ac:dyDescent="0.45">
      <c r="A1633" s="150">
        <v>2017</v>
      </c>
      <c r="B1633" s="5" t="s">
        <v>1476</v>
      </c>
      <c r="C1633" s="5" t="s">
        <v>171</v>
      </c>
      <c r="D1633" s="5" t="s">
        <v>84</v>
      </c>
      <c r="E1633" s="5" t="s">
        <v>89</v>
      </c>
      <c r="F1633" s="5" t="s">
        <v>90</v>
      </c>
      <c r="G1633" s="5" t="s">
        <v>88</v>
      </c>
      <c r="H1633" s="5" t="s">
        <v>131</v>
      </c>
      <c r="I1633" s="150">
        <v>13497.84</v>
      </c>
      <c r="J1633" s="150">
        <v>22613.794000000002</v>
      </c>
      <c r="K1633" s="150">
        <v>971</v>
      </c>
      <c r="L1633" s="150">
        <v>2792.6749728</v>
      </c>
      <c r="M1633" s="150">
        <v>12514.075000000001</v>
      </c>
      <c r="N1633" s="150">
        <v>17335.211657812499</v>
      </c>
      <c r="O1633" s="150">
        <v>13806.486116873049</v>
      </c>
      <c r="P1633" s="150">
        <v>9319.1649999999991</v>
      </c>
      <c r="Q1633" s="150">
        <v>2282.2876999999999</v>
      </c>
      <c r="R1633" s="150">
        <v>9540.4394184651828</v>
      </c>
      <c r="S1633" s="150">
        <v>17251</v>
      </c>
      <c r="T1633" s="150">
        <v>11560.420859375001</v>
      </c>
      <c r="U1633" s="150">
        <v>980</v>
      </c>
      <c r="V1633" s="150">
        <v>11216.892750000001</v>
      </c>
      <c r="W1633" s="150">
        <v>5049.1707398400004</v>
      </c>
      <c r="X1633" s="150">
        <v>13678.761017215</v>
      </c>
      <c r="Y1633" s="150">
        <v>72240</v>
      </c>
      <c r="Z1633" s="150">
        <v>11395.984048128001</v>
      </c>
      <c r="AA1633" s="150">
        <v>110125.3324880782</v>
      </c>
      <c r="AB1633" s="150">
        <v>1522</v>
      </c>
      <c r="AC1633" s="150">
        <v>10713.163920000001</v>
      </c>
      <c r="AD1633" s="150">
        <v>20022.511392961002</v>
      </c>
      <c r="AE1633" s="150">
        <v>23338.9690551977</v>
      </c>
      <c r="AF1633" s="150">
        <v>34557.729140160001</v>
      </c>
      <c r="AG1633" s="150">
        <v>149260.63132253691</v>
      </c>
      <c r="AH1633" s="150">
        <v>48581.027427424167</v>
      </c>
      <c r="AI1633" s="150">
        <v>4652.3358719999997</v>
      </c>
      <c r="AJ1633" s="150">
        <v>38262.679431842458</v>
      </c>
      <c r="AK1633" s="150">
        <v>2062</v>
      </c>
      <c r="AL1633" s="150">
        <v>691143.5</v>
      </c>
      <c r="AM1633" s="150">
        <v>539472.75</v>
      </c>
      <c r="AN1633" s="150">
        <v>151670.78125</v>
      </c>
      <c r="AO1633" s="5" t="s">
        <v>2186</v>
      </c>
    </row>
    <row r="1634" spans="1:41" ht="14.25" x14ac:dyDescent="0.45">
      <c r="A1634" s="150">
        <v>2017</v>
      </c>
      <c r="B1634" s="5" t="s">
        <v>1478</v>
      </c>
      <c r="C1634" s="5" t="s">
        <v>171</v>
      </c>
      <c r="D1634" s="5" t="s">
        <v>84</v>
      </c>
      <c r="E1634" s="5" t="s">
        <v>89</v>
      </c>
      <c r="F1634" s="5" t="s">
        <v>90</v>
      </c>
      <c r="G1634" s="5" t="s">
        <v>88</v>
      </c>
      <c r="H1634" s="5" t="s">
        <v>131</v>
      </c>
      <c r="I1634" s="150">
        <v>14800.577317999991</v>
      </c>
      <c r="J1634" s="150">
        <v>38558.425355125</v>
      </c>
      <c r="K1634" s="150">
        <v>1219.336139</v>
      </c>
      <c r="L1634" s="150">
        <v>2981.2379880209351</v>
      </c>
      <c r="M1634" s="150">
        <v>19059.966789963259</v>
      </c>
      <c r="N1634" s="150">
        <v>20426.4041688</v>
      </c>
      <c r="O1634" s="150">
        <v>15726.650625666931</v>
      </c>
      <c r="P1634" s="150">
        <v>11634.8339216</v>
      </c>
      <c r="Q1634" s="150">
        <v>3217.3811898869658</v>
      </c>
      <c r="R1634" s="150">
        <v>7444.5000594995872</v>
      </c>
      <c r="S1634" s="150">
        <v>18666.516696422401</v>
      </c>
      <c r="T1634" s="150">
        <v>10051.950999999999</v>
      </c>
      <c r="U1634" s="150">
        <v>906.57600000000002</v>
      </c>
      <c r="V1634" s="150">
        <v>8559</v>
      </c>
      <c r="W1634" s="150">
        <v>6355.5029999999997</v>
      </c>
      <c r="X1634" s="150">
        <v>18420.776155339809</v>
      </c>
      <c r="Y1634" s="150">
        <v>63660.664810000009</v>
      </c>
      <c r="Z1634" s="150">
        <v>11789.728636</v>
      </c>
      <c r="AA1634" s="150">
        <v>123572.7969195058</v>
      </c>
      <c r="AB1634" s="150">
        <v>1577</v>
      </c>
      <c r="AC1634" s="150">
        <v>13222.09123</v>
      </c>
      <c r="AD1634" s="150">
        <v>20673.3068045775</v>
      </c>
      <c r="AE1634" s="150">
        <v>19665.301341103361</v>
      </c>
      <c r="AF1634" s="150">
        <v>34629.867752228463</v>
      </c>
      <c r="AG1634" s="150">
        <v>194290.3655149136</v>
      </c>
      <c r="AH1634" s="150">
        <v>36552.049860150961</v>
      </c>
      <c r="AI1634" s="150">
        <v>4951.08</v>
      </c>
      <c r="AJ1634" s="150">
        <v>32251.683130289701</v>
      </c>
      <c r="AK1634" s="150">
        <v>3152.61</v>
      </c>
      <c r="AL1634" s="150">
        <v>758018.25</v>
      </c>
      <c r="AM1634" s="150">
        <v>601611.5</v>
      </c>
      <c r="AN1634" s="150">
        <v>156406.734375</v>
      </c>
      <c r="AO1634" s="5" t="s">
        <v>2185</v>
      </c>
    </row>
    <row r="1635" spans="1:41" ht="14.25" x14ac:dyDescent="0.45">
      <c r="A1635" s="150">
        <v>2017</v>
      </c>
      <c r="B1635" s="5" t="s">
        <v>1477</v>
      </c>
      <c r="C1635" s="5" t="s">
        <v>171</v>
      </c>
      <c r="D1635" s="5" t="s">
        <v>84</v>
      </c>
      <c r="E1635" s="5" t="s">
        <v>91</v>
      </c>
      <c r="F1635" s="5" t="s">
        <v>92</v>
      </c>
      <c r="G1635" s="5" t="s">
        <v>87</v>
      </c>
      <c r="H1635" s="5" t="s">
        <v>131</v>
      </c>
      <c r="I1635" s="150">
        <v>825.98830351694221</v>
      </c>
      <c r="J1635" s="150">
        <v>0</v>
      </c>
      <c r="K1635" s="150">
        <v>0</v>
      </c>
      <c r="L1635" s="150">
        <v>317.77354587997411</v>
      </c>
      <c r="M1635" s="150">
        <v>1178.2646955161501</v>
      </c>
      <c r="N1635" s="150">
        <v>747.004977255163</v>
      </c>
      <c r="O1635" s="150">
        <v>11.857221861193064</v>
      </c>
      <c r="P1635" s="150">
        <v>0</v>
      </c>
      <c r="Q1635" s="150">
        <v>1000.7495250846946</v>
      </c>
      <c r="R1635" s="150">
        <v>745.81925506904372</v>
      </c>
      <c r="S1635" s="150">
        <v>2658.9398342440495</v>
      </c>
      <c r="T1635" s="150">
        <v>1986.0846617498382</v>
      </c>
      <c r="U1635" s="150">
        <v>90.114886145067288</v>
      </c>
      <c r="V1635" s="150">
        <v>508.67481784518247</v>
      </c>
      <c r="W1635" s="150">
        <v>2047.7422154280421</v>
      </c>
      <c r="X1635" s="150">
        <v>130.42944047312372</v>
      </c>
      <c r="Y1635" s="150">
        <v>2376.1872609830903</v>
      </c>
      <c r="Z1635" s="150">
        <v>0</v>
      </c>
      <c r="AA1635" s="150">
        <v>12643.227671001956</v>
      </c>
      <c r="AB1635" s="150">
        <v>0</v>
      </c>
      <c r="AC1635" s="150">
        <v>1599.8949457307801</v>
      </c>
      <c r="AD1635" s="150">
        <v>476.66031881996116</v>
      </c>
      <c r="AE1635" s="150">
        <v>355.71665583579193</v>
      </c>
      <c r="AF1635" s="150">
        <v>10226.853855279018</v>
      </c>
      <c r="AG1635" s="150">
        <v>11839.436028401275</v>
      </c>
      <c r="AH1635" s="150">
        <v>5506.4938323380593</v>
      </c>
      <c r="AI1635" s="150">
        <v>1045.8069681572283</v>
      </c>
      <c r="AJ1635" s="150">
        <v>1570.9528788376581</v>
      </c>
      <c r="AK1635" s="150">
        <v>0</v>
      </c>
      <c r="AL1635" s="150">
        <v>59890.67578125</v>
      </c>
      <c r="AM1635" s="150">
        <v>44848.39453125</v>
      </c>
      <c r="AN1635" s="150">
        <v>15042.279296875</v>
      </c>
      <c r="AO1635" s="5" t="s">
        <v>5127</v>
      </c>
    </row>
    <row r="1636" spans="1:41" ht="14.25" x14ac:dyDescent="0.45">
      <c r="A1636" s="150">
        <v>2017</v>
      </c>
      <c r="B1636" s="5" t="s">
        <v>582</v>
      </c>
      <c r="C1636" s="5" t="s">
        <v>171</v>
      </c>
      <c r="D1636" s="5" t="s">
        <v>84</v>
      </c>
      <c r="E1636" s="5" t="s">
        <v>91</v>
      </c>
      <c r="F1636" s="5" t="s">
        <v>92</v>
      </c>
      <c r="G1636" s="5" t="s">
        <v>87</v>
      </c>
      <c r="H1636" s="5" t="s">
        <v>131</v>
      </c>
      <c r="I1636" s="150">
        <v>10856.757407306972</v>
      </c>
      <c r="J1636" s="150">
        <v>0</v>
      </c>
      <c r="K1636" s="150">
        <v>0</v>
      </c>
      <c r="L1636" s="150">
        <v>135.84609741623854</v>
      </c>
      <c r="M1636" s="150">
        <v>2828.0132568960489</v>
      </c>
      <c r="N1636" s="150">
        <v>2052.3460487469029</v>
      </c>
      <c r="O1636" s="150">
        <v>2560.0609546240189</v>
      </c>
      <c r="P1636" s="150">
        <v>0</v>
      </c>
      <c r="Q1636" s="150">
        <v>0</v>
      </c>
      <c r="R1636" s="150">
        <v>1357.5580101027169</v>
      </c>
      <c r="S1636" s="150">
        <v>3998.9581190172626</v>
      </c>
      <c r="T1636" s="150">
        <v>2189.393603147711</v>
      </c>
      <c r="U1636" s="150">
        <v>109.41385676107888</v>
      </c>
      <c r="V1636" s="150">
        <v>503.5270346861895</v>
      </c>
      <c r="W1636" s="150">
        <v>1882.36492346101</v>
      </c>
      <c r="X1636" s="150">
        <v>926.3618972992823</v>
      </c>
      <c r="Y1636" s="150">
        <v>17075.260462285107</v>
      </c>
      <c r="Z1636" s="150">
        <v>0</v>
      </c>
      <c r="AA1636" s="150">
        <v>10371.70611556298</v>
      </c>
      <c r="AB1636" s="150">
        <v>0</v>
      </c>
      <c r="AC1636" s="150">
        <v>3715.7567070463278</v>
      </c>
      <c r="AD1636" s="150">
        <v>0</v>
      </c>
      <c r="AE1636" s="150">
        <v>284.69932116403174</v>
      </c>
      <c r="AF1636" s="150">
        <v>8741.6853690509433</v>
      </c>
      <c r="AG1636" s="150">
        <v>12441.918568831255</v>
      </c>
      <c r="AH1636" s="150">
        <v>4247.0439910116738</v>
      </c>
      <c r="AI1636" s="150">
        <v>108.29738883494541</v>
      </c>
      <c r="AJ1636" s="150">
        <v>1689.6831970619237</v>
      </c>
      <c r="AK1636" s="150">
        <v>0</v>
      </c>
      <c r="AL1636" s="150">
        <v>88076.65625</v>
      </c>
      <c r="AM1636" s="150">
        <v>69336.15625</v>
      </c>
      <c r="AN1636" s="150">
        <v>18740.494140625</v>
      </c>
      <c r="AO1636" s="5" t="s">
        <v>808</v>
      </c>
    </row>
    <row r="1637" spans="1:41" ht="14.25" x14ac:dyDescent="0.45">
      <c r="A1637" s="150">
        <v>2017</v>
      </c>
      <c r="B1637" s="5" t="s">
        <v>4024</v>
      </c>
      <c r="C1637" s="5" t="s">
        <v>171</v>
      </c>
      <c r="D1637" s="5" t="s">
        <v>84</v>
      </c>
      <c r="E1637" s="5" t="s">
        <v>91</v>
      </c>
      <c r="F1637" s="5" t="s">
        <v>92</v>
      </c>
      <c r="G1637" s="5" t="s">
        <v>87</v>
      </c>
      <c r="H1637" s="5" t="s">
        <v>131</v>
      </c>
      <c r="I1637" s="150">
        <v>5673.4981703355952</v>
      </c>
      <c r="J1637" s="150">
        <v>0</v>
      </c>
      <c r="K1637" s="150">
        <v>0</v>
      </c>
      <c r="L1637" s="150">
        <v>196.9025508668939</v>
      </c>
      <c r="M1637" s="150">
        <v>2577.0432756315454</v>
      </c>
      <c r="N1637" s="150">
        <v>1433.8184102411785</v>
      </c>
      <c r="O1637" s="150">
        <v>2480.755764493339</v>
      </c>
      <c r="P1637" s="150">
        <v>1079.7183833250556</v>
      </c>
      <c r="Q1637" s="150">
        <v>0</v>
      </c>
      <c r="R1637" s="150">
        <v>1960.4752425927952</v>
      </c>
      <c r="S1637" s="150">
        <v>2453.7087108028318</v>
      </c>
      <c r="T1637" s="150">
        <v>1005.3396492305442</v>
      </c>
      <c r="U1637" s="150">
        <v>53.01222523339451</v>
      </c>
      <c r="V1637" s="150">
        <v>333.21970146705121</v>
      </c>
      <c r="W1637" s="150">
        <v>1154.368251510856</v>
      </c>
      <c r="X1637" s="150">
        <v>46.520932347672733</v>
      </c>
      <c r="Y1637" s="150">
        <v>16546.30556570481</v>
      </c>
      <c r="Z1637" s="150">
        <v>0</v>
      </c>
      <c r="AA1637" s="150">
        <v>5815.1165434590921</v>
      </c>
      <c r="AB1637" s="150">
        <v>0</v>
      </c>
      <c r="AC1637" s="150">
        <v>3600.6505445936705</v>
      </c>
      <c r="AD1637" s="150">
        <v>0</v>
      </c>
      <c r="AE1637" s="150">
        <v>275.87994764317551</v>
      </c>
      <c r="AF1637" s="150">
        <v>7612.3456583788138</v>
      </c>
      <c r="AG1637" s="150">
        <v>13213.026668886678</v>
      </c>
      <c r="AH1637" s="150">
        <v>2409.3515427503994</v>
      </c>
      <c r="AI1637" s="150">
        <v>104.94256831916873</v>
      </c>
      <c r="AJ1637" s="150">
        <v>1243.6025728754507</v>
      </c>
      <c r="AK1637" s="150">
        <v>0</v>
      </c>
      <c r="AL1637" s="150">
        <v>71269.6015625</v>
      </c>
      <c r="AM1637" s="150">
        <v>59037.5703125</v>
      </c>
      <c r="AN1637" s="150">
        <v>12232.029296875</v>
      </c>
      <c r="AO1637" s="5" t="s">
        <v>4043</v>
      </c>
    </row>
    <row r="1638" spans="1:41" ht="14.25" x14ac:dyDescent="0.45">
      <c r="A1638" s="150">
        <v>2017</v>
      </c>
      <c r="B1638" s="5" t="s">
        <v>1476</v>
      </c>
      <c r="C1638" s="5" t="s">
        <v>171</v>
      </c>
      <c r="D1638" s="5" t="s">
        <v>84</v>
      </c>
      <c r="E1638" s="5" t="s">
        <v>91</v>
      </c>
      <c r="F1638" s="5" t="s">
        <v>92</v>
      </c>
      <c r="G1638" s="5" t="s">
        <v>87</v>
      </c>
      <c r="H1638" s="5" t="s">
        <v>131</v>
      </c>
      <c r="I1638" s="150">
        <v>774.20707000824791</v>
      </c>
      <c r="J1638" s="150">
        <v>0</v>
      </c>
      <c r="K1638" s="150">
        <v>84.678898282152119</v>
      </c>
      <c r="L1638" s="150">
        <v>263.71428322155947</v>
      </c>
      <c r="M1638" s="150">
        <v>100.40497939169465</v>
      </c>
      <c r="N1638" s="150">
        <v>713.72214266385356</v>
      </c>
      <c r="O1638" s="150">
        <v>12.096985468878874</v>
      </c>
      <c r="P1638" s="150">
        <v>0</v>
      </c>
      <c r="Q1638" s="150">
        <v>247.7402139099049</v>
      </c>
      <c r="R1638" s="150">
        <v>659.28570805389859</v>
      </c>
      <c r="S1638" s="150">
        <v>2963.761439875324</v>
      </c>
      <c r="T1638" s="150">
        <v>973.80733024474932</v>
      </c>
      <c r="U1638" s="150">
        <v>92.05712272438943</v>
      </c>
      <c r="V1638" s="150">
        <v>425.81388850453635</v>
      </c>
      <c r="W1638" s="150">
        <v>1306.4744306389184</v>
      </c>
      <c r="X1638" s="150">
        <v>133.06684015766763</v>
      </c>
      <c r="Y1638" s="150">
        <v>2846.4206808271992</v>
      </c>
      <c r="Z1638" s="150">
        <v>0</v>
      </c>
      <c r="AA1638" s="150">
        <v>6268.7796187389167</v>
      </c>
      <c r="AB1638" s="150">
        <v>0</v>
      </c>
      <c r="AC1638" s="150">
        <v>289.50066503548402</v>
      </c>
      <c r="AD1638" s="150">
        <v>2003.8948193225867</v>
      </c>
      <c r="AE1638" s="150">
        <v>302.42463672197186</v>
      </c>
      <c r="AF1638" s="150">
        <v>3999.9178429252224</v>
      </c>
      <c r="AG1638" s="150">
        <v>13942.741065624183</v>
      </c>
      <c r="AH1638" s="150">
        <v>5078.3144998353509</v>
      </c>
      <c r="AI1638" s="150">
        <v>1066.9541183551166</v>
      </c>
      <c r="AJ1638" s="150">
        <v>1264.0097585037061</v>
      </c>
      <c r="AK1638" s="150">
        <v>0</v>
      </c>
      <c r="AL1638" s="150">
        <v>45813.78515625</v>
      </c>
      <c r="AM1638" s="150">
        <v>32090.333984375</v>
      </c>
      <c r="AN1638" s="150">
        <v>13723.455078125</v>
      </c>
      <c r="AO1638" s="5" t="s">
        <v>5126</v>
      </c>
    </row>
    <row r="1639" spans="1:41" ht="14.25" x14ac:dyDescent="0.45">
      <c r="A1639" s="150">
        <v>2017</v>
      </c>
      <c r="B1639" s="5" t="s">
        <v>1478</v>
      </c>
      <c r="C1639" s="5" t="s">
        <v>171</v>
      </c>
      <c r="D1639" s="5" t="s">
        <v>84</v>
      </c>
      <c r="E1639" s="5" t="s">
        <v>91</v>
      </c>
      <c r="F1639" s="5" t="s">
        <v>92</v>
      </c>
      <c r="G1639" s="5" t="s">
        <v>87</v>
      </c>
      <c r="H1639" s="5" t="s">
        <v>131</v>
      </c>
      <c r="I1639" s="150">
        <v>4554.1357041911169</v>
      </c>
      <c r="J1639" s="150">
        <v>0</v>
      </c>
      <c r="K1639" s="150">
        <v>0</v>
      </c>
      <c r="L1639" s="150">
        <v>308.59882900713512</v>
      </c>
      <c r="M1639" s="150">
        <v>1199.2353157134828</v>
      </c>
      <c r="N1639" s="150">
        <v>725.437545800355</v>
      </c>
      <c r="O1639" s="150">
        <v>437.56550381608713</v>
      </c>
      <c r="P1639" s="150">
        <v>0</v>
      </c>
      <c r="Q1639" s="150">
        <v>0</v>
      </c>
      <c r="R1639" s="150">
        <v>794.5268358765793</v>
      </c>
      <c r="S1639" s="150">
        <v>3339.3156870175071</v>
      </c>
      <c r="T1639" s="150">
        <v>1727.232251905607</v>
      </c>
      <c r="U1639" s="150">
        <v>110.54286412195886</v>
      </c>
      <c r="V1639" s="150">
        <v>443.32294465577246</v>
      </c>
      <c r="W1639" s="150">
        <v>5319.8753358692693</v>
      </c>
      <c r="X1639" s="150">
        <v>130.11816297688907</v>
      </c>
      <c r="Y1639" s="150">
        <v>16629.792121347185</v>
      </c>
      <c r="Z1639" s="150">
        <v>0</v>
      </c>
      <c r="AA1639" s="150">
        <v>13603.257242730117</v>
      </c>
      <c r="AB1639" s="150">
        <v>0</v>
      </c>
      <c r="AC1639" s="150">
        <v>5226.6627832105032</v>
      </c>
      <c r="AD1639" s="150">
        <v>0</v>
      </c>
      <c r="AE1639" s="150">
        <v>287.87204198426787</v>
      </c>
      <c r="AF1639" s="150">
        <v>12551.221030514078</v>
      </c>
      <c r="AG1639" s="150">
        <v>12673.617066066156</v>
      </c>
      <c r="AH1639" s="150">
        <v>2642.5501965987851</v>
      </c>
      <c r="AI1639" s="150">
        <v>67.164001859433498</v>
      </c>
      <c r="AJ1639" s="150">
        <v>1899.7709199402982</v>
      </c>
      <c r="AK1639" s="150">
        <v>0</v>
      </c>
      <c r="AL1639" s="150">
        <v>84671.8125</v>
      </c>
      <c r="AM1639" s="150">
        <v>69808.7578125</v>
      </c>
      <c r="AN1639" s="150">
        <v>14863.056640625</v>
      </c>
      <c r="AO1639" s="5" t="s">
        <v>2188</v>
      </c>
    </row>
    <row r="1640" spans="1:41" ht="14.25" x14ac:dyDescent="0.45">
      <c r="A1640" s="150">
        <v>2017</v>
      </c>
      <c r="B1640" s="5" t="s">
        <v>1476</v>
      </c>
      <c r="C1640" s="5" t="s">
        <v>171</v>
      </c>
      <c r="D1640" s="5" t="s">
        <v>84</v>
      </c>
      <c r="E1640" s="5" t="s">
        <v>91</v>
      </c>
      <c r="F1640" s="5" t="s">
        <v>92</v>
      </c>
      <c r="G1640" s="5" t="s">
        <v>88</v>
      </c>
      <c r="H1640" s="5" t="s">
        <v>131</v>
      </c>
      <c r="I1640" s="150">
        <v>691.2</v>
      </c>
      <c r="J1640" s="150"/>
      <c r="K1640" s="150">
        <v>70</v>
      </c>
      <c r="L1640" s="150">
        <v>235.97021088</v>
      </c>
      <c r="M1640" s="150">
        <v>89.22499999999998</v>
      </c>
      <c r="N1640" s="150">
        <v>641.92000000000007</v>
      </c>
      <c r="O1640" s="150">
        <v>11.03812890625</v>
      </c>
      <c r="P1640" s="150">
        <v>420</v>
      </c>
      <c r="Q1640" s="150">
        <v>220.76901000000001</v>
      </c>
      <c r="R1640" s="150">
        <v>582.74629778067094</v>
      </c>
      <c r="S1640" s="150">
        <v>2638</v>
      </c>
      <c r="T1640" s="150">
        <v>805</v>
      </c>
      <c r="U1640" s="150">
        <v>71</v>
      </c>
      <c r="V1640" s="150">
        <v>379</v>
      </c>
      <c r="W1640" s="150">
        <v>1175</v>
      </c>
      <c r="X1640" s="150">
        <v>124</v>
      </c>
      <c r="Y1640" s="150">
        <v>2601</v>
      </c>
      <c r="Z1640" s="150">
        <v>0</v>
      </c>
      <c r="AA1640" s="150">
        <v>5657.2403622729616</v>
      </c>
      <c r="AB1640" s="150"/>
      <c r="AC1640" s="150">
        <v>264.16050000000001</v>
      </c>
      <c r="AD1640" s="150">
        <v>1656.5241187384049</v>
      </c>
      <c r="AE1640" s="150">
        <v>269.728080378968</v>
      </c>
      <c r="AF1640" s="150">
        <v>3579.1063167585598</v>
      </c>
      <c r="AG1640" s="150">
        <v>12460.054760120831</v>
      </c>
      <c r="AH1640" s="150">
        <v>4521.7754517599997</v>
      </c>
      <c r="AI1640" s="150">
        <v>882</v>
      </c>
      <c r="AJ1640" s="150">
        <v>1142.1589166668989</v>
      </c>
      <c r="AK1640" s="150"/>
      <c r="AL1640" s="150">
        <v>41188.62109375</v>
      </c>
      <c r="AM1640" s="150">
        <v>29216.0546875</v>
      </c>
      <c r="AN1640" s="150">
        <v>11972.5625</v>
      </c>
      <c r="AO1640" s="5" t="s">
        <v>5129</v>
      </c>
    </row>
    <row r="1641" spans="1:41" ht="14.25" x14ac:dyDescent="0.45">
      <c r="A1641" s="150">
        <v>2017</v>
      </c>
      <c r="B1641" s="5" t="s">
        <v>4024</v>
      </c>
      <c r="C1641" s="5" t="s">
        <v>171</v>
      </c>
      <c r="D1641" s="5" t="s">
        <v>84</v>
      </c>
      <c r="E1641" s="5" t="s">
        <v>91</v>
      </c>
      <c r="F1641" s="5" t="s">
        <v>92</v>
      </c>
      <c r="G1641" s="5" t="s">
        <v>88</v>
      </c>
      <c r="H1641" s="5" t="s">
        <v>131</v>
      </c>
      <c r="I1641" s="150">
        <v>5244.1</v>
      </c>
      <c r="J1641" s="150"/>
      <c r="K1641" s="150"/>
      <c r="L1641" s="150">
        <v>182</v>
      </c>
      <c r="M1641" s="150">
        <v>2382</v>
      </c>
      <c r="N1641" s="150">
        <v>1325.3</v>
      </c>
      <c r="O1641" s="150">
        <v>2293</v>
      </c>
      <c r="P1641" s="150">
        <v>998</v>
      </c>
      <c r="Q1641" s="150">
        <v>0</v>
      </c>
      <c r="R1641" s="150">
        <v>1812.0968600000001</v>
      </c>
      <c r="S1641" s="150">
        <v>2268</v>
      </c>
      <c r="T1641" s="150">
        <v>929.25061333333338</v>
      </c>
      <c r="U1641" s="150">
        <v>49</v>
      </c>
      <c r="V1641" s="150">
        <v>308</v>
      </c>
      <c r="W1641" s="150">
        <v>1067</v>
      </c>
      <c r="X1641" s="150">
        <v>43</v>
      </c>
      <c r="Y1641" s="150">
        <v>15294</v>
      </c>
      <c r="Z1641" s="150">
        <v>0</v>
      </c>
      <c r="AA1641" s="150">
        <v>5375</v>
      </c>
      <c r="AB1641" s="150"/>
      <c r="AC1641" s="150">
        <v>3328.1356500000002</v>
      </c>
      <c r="AD1641" s="150">
        <v>0</v>
      </c>
      <c r="AE1641" s="150">
        <v>255</v>
      </c>
      <c r="AF1641" s="150">
        <v>7036.2060000000001</v>
      </c>
      <c r="AG1641" s="150">
        <v>12213</v>
      </c>
      <c r="AH1641" s="150">
        <v>2227</v>
      </c>
      <c r="AI1641" s="150">
        <v>97</v>
      </c>
      <c r="AJ1641" s="150">
        <v>1149.4806302247191</v>
      </c>
      <c r="AK1641" s="150"/>
      <c r="AL1641" s="150">
        <v>65875.5703125</v>
      </c>
      <c r="AM1641" s="150">
        <v>54569.3203125</v>
      </c>
      <c r="AN1641" s="150">
        <v>11306.25</v>
      </c>
      <c r="AO1641" s="5" t="s">
        <v>4044</v>
      </c>
    </row>
    <row r="1642" spans="1:41" ht="14.25" x14ac:dyDescent="0.45">
      <c r="A1642" s="150">
        <v>2017</v>
      </c>
      <c r="B1642" s="5" t="s">
        <v>1477</v>
      </c>
      <c r="C1642" s="5" t="s">
        <v>171</v>
      </c>
      <c r="D1642" s="5" t="s">
        <v>84</v>
      </c>
      <c r="E1642" s="5" t="s">
        <v>91</v>
      </c>
      <c r="F1642" s="5" t="s">
        <v>92</v>
      </c>
      <c r="G1642" s="5" t="s">
        <v>88</v>
      </c>
      <c r="H1642" s="5" t="s">
        <v>131</v>
      </c>
      <c r="I1642" s="150">
        <v>710.54423999999995</v>
      </c>
      <c r="J1642" s="150"/>
      <c r="K1642" s="150">
        <v>0</v>
      </c>
      <c r="L1642" s="150">
        <v>288.87720000000002</v>
      </c>
      <c r="M1642" s="150">
        <v>1043.3961216</v>
      </c>
      <c r="N1642" s="150">
        <v>669.85132032000001</v>
      </c>
      <c r="O1642" s="150">
        <v>11</v>
      </c>
      <c r="P1642" s="150">
        <v>0</v>
      </c>
      <c r="Q1642" s="150">
        <v>922.00159379999991</v>
      </c>
      <c r="R1642" s="150">
        <v>673.95892996310977</v>
      </c>
      <c r="S1642" s="150">
        <v>2333.06</v>
      </c>
      <c r="T1642" s="150">
        <v>1735.8426999999999</v>
      </c>
      <c r="U1642" s="150">
        <v>79.861104000000012</v>
      </c>
      <c r="V1642" s="150">
        <v>456</v>
      </c>
      <c r="W1642" s="150">
        <v>1796.7708</v>
      </c>
      <c r="X1642" s="150">
        <v>113</v>
      </c>
      <c r="Y1642" s="150">
        <v>2125</v>
      </c>
      <c r="Z1642" s="150">
        <v>0</v>
      </c>
      <c r="AA1642" s="150">
        <v>11376.44416871736</v>
      </c>
      <c r="AB1642" s="150"/>
      <c r="AC1642" s="150">
        <v>1448.7</v>
      </c>
      <c r="AD1642" s="150">
        <v>1833.0789981</v>
      </c>
      <c r="AE1642" s="150">
        <v>312.12</v>
      </c>
      <c r="AF1642" s="150">
        <v>9296.494200000001</v>
      </c>
      <c r="AG1642" s="150">
        <v>10837</v>
      </c>
      <c r="AH1642" s="150">
        <v>4904.7333212437734</v>
      </c>
      <c r="AI1642" s="150">
        <v>917.63279999999997</v>
      </c>
      <c r="AJ1642" s="150">
        <v>1399.2760485245669</v>
      </c>
      <c r="AK1642" s="150"/>
      <c r="AL1642" s="150">
        <v>55284.64453125</v>
      </c>
      <c r="AM1642" s="150">
        <v>40596.12890625</v>
      </c>
      <c r="AN1642" s="150">
        <v>14688.5146484375</v>
      </c>
      <c r="AO1642" s="5" t="s">
        <v>5128</v>
      </c>
    </row>
    <row r="1643" spans="1:41" ht="14.25" x14ac:dyDescent="0.45">
      <c r="A1643" s="150">
        <v>2017</v>
      </c>
      <c r="B1643" s="5" t="s">
        <v>582</v>
      </c>
      <c r="C1643" s="5" t="s">
        <v>171</v>
      </c>
      <c r="D1643" s="5" t="s">
        <v>84</v>
      </c>
      <c r="E1643" s="5" t="s">
        <v>91</v>
      </c>
      <c r="F1643" s="5" t="s">
        <v>92</v>
      </c>
      <c r="G1643" s="5" t="s">
        <v>88</v>
      </c>
      <c r="H1643" s="5" t="s">
        <v>131</v>
      </c>
      <c r="I1643" s="150">
        <v>9870.0630000000001</v>
      </c>
      <c r="J1643" s="150"/>
      <c r="K1643" s="150"/>
      <c r="L1643" s="150">
        <v>123.5</v>
      </c>
      <c r="M1643" s="150">
        <v>2533</v>
      </c>
      <c r="N1643" s="150">
        <v>1838.249</v>
      </c>
      <c r="O1643" s="150">
        <v>2293</v>
      </c>
      <c r="P1643" s="150">
        <v>0</v>
      </c>
      <c r="Q1643" s="150">
        <v>0</v>
      </c>
      <c r="R1643" s="150">
        <v>1215.94</v>
      </c>
      <c r="S1643" s="150">
        <v>3581.7939999999999</v>
      </c>
      <c r="T1643" s="150">
        <v>1980.61</v>
      </c>
      <c r="U1643" s="150">
        <v>98</v>
      </c>
      <c r="V1643" s="150">
        <v>451</v>
      </c>
      <c r="W1643" s="150"/>
      <c r="X1643" s="150">
        <v>846.5</v>
      </c>
      <c r="Y1643" s="150">
        <v>15294</v>
      </c>
      <c r="Z1643" s="150"/>
      <c r="AA1643" s="150">
        <v>9471.2555481320596</v>
      </c>
      <c r="AB1643" s="150">
        <v>0</v>
      </c>
      <c r="AC1643" s="150">
        <v>3328.1356500000002</v>
      </c>
      <c r="AD1643" s="150">
        <v>0</v>
      </c>
      <c r="AE1643" s="150">
        <v>255</v>
      </c>
      <c r="AF1643" s="150">
        <v>7947.2149999999983</v>
      </c>
      <c r="AG1643" s="150">
        <v>11356</v>
      </c>
      <c r="AH1643" s="150">
        <v>3889.59</v>
      </c>
      <c r="AI1643" s="150">
        <v>97</v>
      </c>
      <c r="AJ1643" s="150">
        <v>1533.09292507085</v>
      </c>
      <c r="AK1643" s="150"/>
      <c r="AL1643" s="150">
        <v>78002.953125</v>
      </c>
      <c r="AM1643" s="150">
        <v>62781.453125</v>
      </c>
      <c r="AN1643" s="150">
        <v>15221.494140625</v>
      </c>
      <c r="AO1643" s="5" t="s">
        <v>809</v>
      </c>
    </row>
    <row r="1644" spans="1:41" ht="14.25" x14ac:dyDescent="0.45">
      <c r="A1644" s="150">
        <v>2017</v>
      </c>
      <c r="B1644" s="5" t="s">
        <v>1478</v>
      </c>
      <c r="C1644" s="5" t="s">
        <v>171</v>
      </c>
      <c r="D1644" s="5" t="s">
        <v>84</v>
      </c>
      <c r="E1644" s="5" t="s">
        <v>91</v>
      </c>
      <c r="F1644" s="5" t="s">
        <v>92</v>
      </c>
      <c r="G1644" s="5" t="s">
        <v>88</v>
      </c>
      <c r="H1644" s="5" t="s">
        <v>131</v>
      </c>
      <c r="I1644" s="150">
        <v>4122.8541549999991</v>
      </c>
      <c r="J1644" s="150"/>
      <c r="K1644" s="150">
        <v>0</v>
      </c>
      <c r="L1644" s="150">
        <v>284.0532</v>
      </c>
      <c r="M1644" s="150">
        <v>1067.50224</v>
      </c>
      <c r="N1644" s="150">
        <v>655.452</v>
      </c>
      <c r="O1644" s="150">
        <v>391.62821697999999</v>
      </c>
      <c r="P1644" s="150">
        <v>0</v>
      </c>
      <c r="Q1644" s="150">
        <v>0</v>
      </c>
      <c r="R1644" s="150">
        <v>719.89965766162913</v>
      </c>
      <c r="S1644" s="150">
        <v>2969</v>
      </c>
      <c r="T1644" s="150">
        <v>1545.3375000000001</v>
      </c>
      <c r="U1644" s="150">
        <v>98.899200000000008</v>
      </c>
      <c r="V1644" s="150"/>
      <c r="W1644" s="150">
        <v>4707.78</v>
      </c>
      <c r="X1644" s="150">
        <v>115</v>
      </c>
      <c r="Y1644" s="150">
        <v>14923</v>
      </c>
      <c r="Z1644" s="150">
        <v>0</v>
      </c>
      <c r="AA1644" s="150">
        <v>12345.600698319609</v>
      </c>
      <c r="AB1644" s="150"/>
      <c r="AC1644" s="150">
        <v>4564.6715899999999</v>
      </c>
      <c r="AD1644" s="150"/>
      <c r="AE1644" s="150">
        <v>260.83320929769172</v>
      </c>
      <c r="AF1644" s="150">
        <v>11521.186749</v>
      </c>
      <c r="AG1644" s="150">
        <v>11661.430319636789</v>
      </c>
      <c r="AH1644" s="150">
        <v>2399.332293125</v>
      </c>
      <c r="AI1644" s="150">
        <v>59.494560000000007</v>
      </c>
      <c r="AJ1644" s="150">
        <v>1720.326232496295</v>
      </c>
      <c r="AK1644" s="150"/>
      <c r="AL1644" s="150">
        <v>76133.2890625</v>
      </c>
      <c r="AM1644" s="150">
        <v>62878.20703125</v>
      </c>
      <c r="AN1644" s="150">
        <v>13255.07421875</v>
      </c>
      <c r="AO1644" s="5" t="s">
        <v>2189</v>
      </c>
    </row>
    <row r="1645" spans="1:41" ht="14.25" x14ac:dyDescent="0.45">
      <c r="A1645" s="150">
        <v>2017</v>
      </c>
      <c r="B1645" s="5" t="s">
        <v>582</v>
      </c>
      <c r="C1645" s="5" t="s">
        <v>171</v>
      </c>
      <c r="D1645" s="5" t="s">
        <v>84</v>
      </c>
      <c r="E1645" s="5" t="s">
        <v>93</v>
      </c>
      <c r="F1645" s="5" t="s">
        <v>225</v>
      </c>
      <c r="G1645" s="5" t="s">
        <v>87</v>
      </c>
      <c r="H1645" s="5" t="s">
        <v>131</v>
      </c>
      <c r="I1645" s="150">
        <v>0</v>
      </c>
      <c r="J1645" s="150">
        <v>0</v>
      </c>
      <c r="K1645" s="150">
        <v>132.66876719451267</v>
      </c>
      <c r="L1645" s="150">
        <v>60.498262007231723</v>
      </c>
      <c r="M1645" s="150">
        <v>66.988075568007474</v>
      </c>
      <c r="N1645" s="150">
        <v>41.404213040659286</v>
      </c>
      <c r="O1645" s="150">
        <v>0</v>
      </c>
      <c r="P1645" s="150">
        <v>39.076377414671029</v>
      </c>
      <c r="Q1645" s="150">
        <v>0</v>
      </c>
      <c r="R1645" s="150">
        <v>110.76123258369526</v>
      </c>
      <c r="S1645" s="150">
        <v>0</v>
      </c>
      <c r="T1645" s="150">
        <v>374.01675525470841</v>
      </c>
      <c r="U1645" s="150">
        <v>0</v>
      </c>
      <c r="V1645" s="150">
        <v>0</v>
      </c>
      <c r="W1645" s="150">
        <v>55.823396306672898</v>
      </c>
      <c r="X1645" s="150">
        <v>0</v>
      </c>
      <c r="Y1645" s="150">
        <v>0</v>
      </c>
      <c r="Z1645" s="150">
        <v>0</v>
      </c>
      <c r="AA1645" s="150">
        <v>0</v>
      </c>
      <c r="AB1645" s="150">
        <v>0</v>
      </c>
      <c r="AC1645" s="150">
        <v>0</v>
      </c>
      <c r="AD1645" s="150">
        <v>0</v>
      </c>
      <c r="AE1645" s="150">
        <v>0</v>
      </c>
      <c r="AF1645" s="150">
        <v>67.138691111947921</v>
      </c>
      <c r="AG1645" s="150">
        <v>89.317434090676628</v>
      </c>
      <c r="AH1645" s="150">
        <v>78.152754829342058</v>
      </c>
      <c r="AI1645" s="150">
        <v>0</v>
      </c>
      <c r="AJ1645" s="150">
        <v>0</v>
      </c>
      <c r="AK1645" s="150">
        <v>0</v>
      </c>
      <c r="AL1645" s="150">
        <v>1115.845947265625</v>
      </c>
      <c r="AM1645" s="150">
        <v>408.19622802734375</v>
      </c>
      <c r="AN1645" s="150">
        <v>707.6497802734375</v>
      </c>
      <c r="AO1645" s="5" t="s">
        <v>810</v>
      </c>
    </row>
    <row r="1646" spans="1:41" ht="14.25" x14ac:dyDescent="0.45">
      <c r="A1646" s="150">
        <v>2017</v>
      </c>
      <c r="B1646" s="5" t="s">
        <v>1478</v>
      </c>
      <c r="C1646" s="5" t="s">
        <v>171</v>
      </c>
      <c r="D1646" s="5" t="s">
        <v>84</v>
      </c>
      <c r="E1646" s="5" t="s">
        <v>93</v>
      </c>
      <c r="F1646" s="5" t="s">
        <v>225</v>
      </c>
      <c r="G1646" s="5" t="s">
        <v>87</v>
      </c>
      <c r="H1646" s="5" t="s">
        <v>131</v>
      </c>
      <c r="I1646" s="150">
        <v>0</v>
      </c>
      <c r="J1646" s="150">
        <v>0</v>
      </c>
      <c r="K1646" s="150">
        <v>109.39137595402178</v>
      </c>
      <c r="L1646" s="150">
        <v>0</v>
      </c>
      <c r="M1646" s="150">
        <v>125.51221030514078</v>
      </c>
      <c r="N1646" s="150">
        <v>0</v>
      </c>
      <c r="O1646" s="150">
        <v>189.99554770961677</v>
      </c>
      <c r="P1646" s="150">
        <v>0</v>
      </c>
      <c r="Q1646" s="150">
        <v>0</v>
      </c>
      <c r="R1646" s="150">
        <v>113.99732862577007</v>
      </c>
      <c r="S1646" s="150">
        <v>0</v>
      </c>
      <c r="T1646" s="150">
        <v>57.57440839685357</v>
      </c>
      <c r="U1646" s="150">
        <v>0</v>
      </c>
      <c r="V1646" s="150">
        <v>0</v>
      </c>
      <c r="W1646" s="150">
        <v>57.57440839685357</v>
      </c>
      <c r="X1646" s="150">
        <v>533.54148363880324</v>
      </c>
      <c r="Y1646" s="150">
        <v>0</v>
      </c>
      <c r="Z1646" s="150">
        <v>0</v>
      </c>
      <c r="AA1646" s="150">
        <v>0</v>
      </c>
      <c r="AB1646" s="150">
        <v>113.99732862577007</v>
      </c>
      <c r="AC1646" s="150">
        <v>0</v>
      </c>
      <c r="AD1646" s="150">
        <v>0</v>
      </c>
      <c r="AE1646" s="150">
        <v>0</v>
      </c>
      <c r="AF1646" s="150">
        <v>205.24585700577535</v>
      </c>
      <c r="AG1646" s="150">
        <v>51.980787941295432</v>
      </c>
      <c r="AH1646" s="150">
        <v>287.87204198426787</v>
      </c>
      <c r="AI1646" s="150">
        <v>0</v>
      </c>
      <c r="AJ1646" s="150">
        <v>0</v>
      </c>
      <c r="AK1646" s="150">
        <v>0</v>
      </c>
      <c r="AL1646" s="150">
        <v>1846.682861328125</v>
      </c>
      <c r="AM1646" s="150">
        <v>371.22396850585938</v>
      </c>
      <c r="AN1646" s="150">
        <v>1475.4588623046875</v>
      </c>
      <c r="AO1646" s="5" t="s">
        <v>2192</v>
      </c>
    </row>
    <row r="1647" spans="1:41" ht="14.25" x14ac:dyDescent="0.45">
      <c r="A1647" s="150">
        <v>2017</v>
      </c>
      <c r="B1647" s="5" t="s">
        <v>1476</v>
      </c>
      <c r="C1647" s="5" t="s">
        <v>171</v>
      </c>
      <c r="D1647" s="5" t="s">
        <v>84</v>
      </c>
      <c r="E1647" s="5" t="s">
        <v>93</v>
      </c>
      <c r="F1647" s="5" t="s">
        <v>225</v>
      </c>
      <c r="G1647" s="5" t="s">
        <v>87</v>
      </c>
      <c r="H1647" s="5" t="s">
        <v>131</v>
      </c>
      <c r="I1647" s="150">
        <v>0</v>
      </c>
      <c r="J1647" s="150">
        <v>0</v>
      </c>
      <c r="K1647" s="150">
        <v>42.339449141076059</v>
      </c>
      <c r="L1647" s="150">
        <v>0</v>
      </c>
      <c r="M1647" s="150">
        <v>108.87286921990987</v>
      </c>
      <c r="N1647" s="150">
        <v>0</v>
      </c>
      <c r="O1647" s="150">
        <v>190.52752113484226</v>
      </c>
      <c r="P1647" s="150">
        <v>42.339449141076059</v>
      </c>
      <c r="Q1647" s="150">
        <v>0</v>
      </c>
      <c r="R1647" s="150">
        <v>0</v>
      </c>
      <c r="S1647" s="150">
        <v>0</v>
      </c>
      <c r="T1647" s="150">
        <v>0</v>
      </c>
      <c r="U1647" s="150">
        <v>0</v>
      </c>
      <c r="V1647" s="150">
        <v>0</v>
      </c>
      <c r="W1647" s="150">
        <v>60.484927344394372</v>
      </c>
      <c r="X1647" s="150">
        <v>176.16969129435259</v>
      </c>
      <c r="Y1647" s="150">
        <v>0</v>
      </c>
      <c r="Z1647" s="150">
        <v>0</v>
      </c>
      <c r="AA1647" s="150">
        <v>0</v>
      </c>
      <c r="AB1647" s="150">
        <v>244.35910647135324</v>
      </c>
      <c r="AC1647" s="150">
        <v>0</v>
      </c>
      <c r="AD1647" s="150">
        <v>0</v>
      </c>
      <c r="AE1647" s="150">
        <v>0</v>
      </c>
      <c r="AF1647" s="150">
        <v>0</v>
      </c>
      <c r="AG1647" s="150">
        <v>2896.7031938723967</v>
      </c>
      <c r="AH1647" s="150">
        <v>120.96985468878874</v>
      </c>
      <c r="AI1647" s="150">
        <v>0</v>
      </c>
      <c r="AJ1647" s="150">
        <v>0</v>
      </c>
      <c r="AK1647" s="150">
        <v>0</v>
      </c>
      <c r="AL1647" s="150">
        <v>3882.76611328125</v>
      </c>
      <c r="AM1647" s="150">
        <v>2939.042724609375</v>
      </c>
      <c r="AN1647" s="150">
        <v>943.72344970703125</v>
      </c>
      <c r="AO1647" s="5" t="s">
        <v>2190</v>
      </c>
    </row>
    <row r="1648" spans="1:41" ht="14.25" x14ac:dyDescent="0.45">
      <c r="A1648" s="150">
        <v>2017</v>
      </c>
      <c r="B1648" s="5" t="s">
        <v>1477</v>
      </c>
      <c r="C1648" s="5" t="s">
        <v>171</v>
      </c>
      <c r="D1648" s="5" t="s">
        <v>84</v>
      </c>
      <c r="E1648" s="5" t="s">
        <v>93</v>
      </c>
      <c r="F1648" s="5" t="s">
        <v>225</v>
      </c>
      <c r="G1648" s="5" t="s">
        <v>87</v>
      </c>
      <c r="H1648" s="5" t="s">
        <v>131</v>
      </c>
      <c r="I1648" s="150">
        <v>0</v>
      </c>
      <c r="J1648" s="150">
        <v>0</v>
      </c>
      <c r="K1648" s="150">
        <v>41.500276514175724</v>
      </c>
      <c r="L1648" s="150">
        <v>0</v>
      </c>
      <c r="M1648" s="150">
        <v>128.94728774047456</v>
      </c>
      <c r="N1648" s="150">
        <v>0</v>
      </c>
      <c r="O1648" s="150">
        <v>187.34410540685042</v>
      </c>
      <c r="P1648" s="150">
        <v>41.500276514175724</v>
      </c>
      <c r="Q1648" s="150">
        <v>0</v>
      </c>
      <c r="R1648" s="150">
        <v>0</v>
      </c>
      <c r="S1648" s="150">
        <v>0</v>
      </c>
      <c r="T1648" s="150">
        <v>0</v>
      </c>
      <c r="U1648" s="150">
        <v>0</v>
      </c>
      <c r="V1648" s="150">
        <v>0</v>
      </c>
      <c r="W1648" s="150">
        <v>59.286109305965319</v>
      </c>
      <c r="X1648" s="150">
        <v>433.97432011966617</v>
      </c>
      <c r="Y1648" s="150">
        <v>0</v>
      </c>
      <c r="Z1648" s="150">
        <v>0</v>
      </c>
      <c r="AA1648" s="150">
        <v>0</v>
      </c>
      <c r="AB1648" s="150">
        <v>117.38649642581133</v>
      </c>
      <c r="AC1648" s="150">
        <v>0</v>
      </c>
      <c r="AD1648" s="150">
        <v>0</v>
      </c>
      <c r="AE1648" s="150">
        <v>0</v>
      </c>
      <c r="AF1648" s="150">
        <v>0</v>
      </c>
      <c r="AG1648" s="150">
        <v>1339.8660703148162</v>
      </c>
      <c r="AH1648" s="150">
        <v>118.57221861193064</v>
      </c>
      <c r="AI1648" s="150">
        <v>0</v>
      </c>
      <c r="AJ1648" s="150">
        <v>0</v>
      </c>
      <c r="AK1648" s="150">
        <v>0</v>
      </c>
      <c r="AL1648" s="150">
        <v>2468.377197265625</v>
      </c>
      <c r="AM1648" s="150">
        <v>1381.3663330078125</v>
      </c>
      <c r="AN1648" s="150">
        <v>1087.0107421875</v>
      </c>
      <c r="AO1648" s="5" t="s">
        <v>2191</v>
      </c>
    </row>
    <row r="1649" spans="1:41" ht="14.25" x14ac:dyDescent="0.45">
      <c r="A1649" s="150">
        <v>2017</v>
      </c>
      <c r="B1649" s="5" t="s">
        <v>4024</v>
      </c>
      <c r="C1649" s="5" t="s">
        <v>171</v>
      </c>
      <c r="D1649" s="5" t="s">
        <v>84</v>
      </c>
      <c r="E1649" s="5" t="s">
        <v>93</v>
      </c>
      <c r="F1649" s="5" t="s">
        <v>225</v>
      </c>
      <c r="G1649" s="5" t="s">
        <v>87</v>
      </c>
      <c r="H1649" s="5" t="s">
        <v>131</v>
      </c>
      <c r="I1649" s="150">
        <v>0</v>
      </c>
      <c r="J1649" s="150">
        <v>0</v>
      </c>
      <c r="K1649" s="150">
        <v>128.74397556681524</v>
      </c>
      <c r="L1649" s="150">
        <v>0</v>
      </c>
      <c r="M1649" s="150">
        <v>0</v>
      </c>
      <c r="N1649" s="150">
        <v>28.128935838127699</v>
      </c>
      <c r="O1649" s="150">
        <v>0</v>
      </c>
      <c r="P1649" s="150">
        <v>0</v>
      </c>
      <c r="Q1649" s="150">
        <v>0</v>
      </c>
      <c r="R1649" s="150">
        <v>0</v>
      </c>
      <c r="S1649" s="150">
        <v>0</v>
      </c>
      <c r="T1649" s="150">
        <v>0</v>
      </c>
      <c r="U1649" s="150">
        <v>0</v>
      </c>
      <c r="V1649" s="150">
        <v>113.5976255001311</v>
      </c>
      <c r="W1649" s="150">
        <v>83.304925366762802</v>
      </c>
      <c r="X1649" s="150">
        <v>63.831046709597473</v>
      </c>
      <c r="Y1649" s="150">
        <v>0</v>
      </c>
      <c r="Z1649" s="150">
        <v>0</v>
      </c>
      <c r="AA1649" s="150">
        <v>0</v>
      </c>
      <c r="AB1649" s="150">
        <v>0</v>
      </c>
      <c r="AC1649" s="150">
        <v>0</v>
      </c>
      <c r="AD1649" s="150">
        <v>0</v>
      </c>
      <c r="AE1649" s="150">
        <v>0</v>
      </c>
      <c r="AF1649" s="150">
        <v>28.097238131484335</v>
      </c>
      <c r="AG1649" s="150">
        <v>931.50052910107502</v>
      </c>
      <c r="AH1649" s="150">
        <v>11.533387483696877</v>
      </c>
      <c r="AI1649" s="150">
        <v>0</v>
      </c>
      <c r="AJ1649" s="150">
        <v>0</v>
      </c>
      <c r="AK1649" s="150">
        <v>0</v>
      </c>
      <c r="AL1649" s="150">
        <v>1388.7376708984375</v>
      </c>
      <c r="AM1649" s="150">
        <v>1101.3243408203125</v>
      </c>
      <c r="AN1649" s="150">
        <v>287.413330078125</v>
      </c>
      <c r="AO1649" s="5" t="s">
        <v>4045</v>
      </c>
    </row>
    <row r="1650" spans="1:41" ht="14.25" x14ac:dyDescent="0.45">
      <c r="A1650" s="150">
        <v>2017</v>
      </c>
      <c r="B1650" s="5" t="s">
        <v>1478</v>
      </c>
      <c r="C1650" s="5" t="s">
        <v>171</v>
      </c>
      <c r="D1650" s="5" t="s">
        <v>84</v>
      </c>
      <c r="E1650" s="5" t="s">
        <v>93</v>
      </c>
      <c r="F1650" s="5" t="s">
        <v>225</v>
      </c>
      <c r="G1650" s="5" t="s">
        <v>88</v>
      </c>
      <c r="H1650" s="5" t="s">
        <v>131</v>
      </c>
      <c r="I1650" s="150">
        <v>0</v>
      </c>
      <c r="J1650" s="150"/>
      <c r="K1650" s="150">
        <v>99.144498500000012</v>
      </c>
      <c r="L1650" s="150">
        <v>0</v>
      </c>
      <c r="M1650" s="150">
        <v>111.46875</v>
      </c>
      <c r="N1650" s="150">
        <v>0</v>
      </c>
      <c r="O1650" s="150">
        <v>170.049094215</v>
      </c>
      <c r="P1650" s="150">
        <v>0</v>
      </c>
      <c r="Q1650" s="150">
        <v>0</v>
      </c>
      <c r="R1650" s="150">
        <v>103.5057329792737</v>
      </c>
      <c r="S1650" s="150">
        <v>0</v>
      </c>
      <c r="T1650" s="150">
        <v>51.51124999999999</v>
      </c>
      <c r="U1650" s="150"/>
      <c r="V1650" s="150">
        <v>0</v>
      </c>
      <c r="W1650" s="150">
        <v>50.95</v>
      </c>
      <c r="X1650" s="150">
        <v>472.61650485436888</v>
      </c>
      <c r="Y1650" s="150">
        <v>0</v>
      </c>
      <c r="Z1650" s="150">
        <v>0</v>
      </c>
      <c r="AA1650" s="150">
        <v>0</v>
      </c>
      <c r="AB1650" s="150">
        <v>99</v>
      </c>
      <c r="AC1650" s="150">
        <v>0</v>
      </c>
      <c r="AD1650" s="150">
        <v>0</v>
      </c>
      <c r="AE1650" s="150">
        <v>0</v>
      </c>
      <c r="AF1650" s="150">
        <v>188.40205604484001</v>
      </c>
      <c r="AG1650" s="150">
        <v>47.829308190182353</v>
      </c>
      <c r="AH1650" s="150">
        <v>261.37656249999998</v>
      </c>
      <c r="AI1650" s="150">
        <v>0</v>
      </c>
      <c r="AJ1650" s="150">
        <v>0</v>
      </c>
      <c r="AK1650" s="150"/>
      <c r="AL1650" s="150">
        <v>1655.8538818359375</v>
      </c>
      <c r="AM1650" s="150">
        <v>339.73709106445313</v>
      </c>
      <c r="AN1650" s="150">
        <v>1316.11669921875</v>
      </c>
      <c r="AO1650" s="5" t="s">
        <v>2195</v>
      </c>
    </row>
    <row r="1651" spans="1:41" ht="14.25" x14ac:dyDescent="0.45">
      <c r="A1651" s="150">
        <v>2017</v>
      </c>
      <c r="B1651" s="5" t="s">
        <v>1477</v>
      </c>
      <c r="C1651" s="5" t="s">
        <v>171</v>
      </c>
      <c r="D1651" s="5" t="s">
        <v>84</v>
      </c>
      <c r="E1651" s="5" t="s">
        <v>93</v>
      </c>
      <c r="F1651" s="5" t="s">
        <v>225</v>
      </c>
      <c r="G1651" s="5" t="s">
        <v>88</v>
      </c>
      <c r="H1651" s="5" t="s">
        <v>131</v>
      </c>
      <c r="I1651" s="150">
        <v>0</v>
      </c>
      <c r="J1651" s="150"/>
      <c r="K1651" s="150">
        <v>37.266696722500001</v>
      </c>
      <c r="L1651" s="150">
        <v>0</v>
      </c>
      <c r="M1651" s="150">
        <v>114.1875</v>
      </c>
      <c r="N1651" s="150">
        <v>0</v>
      </c>
      <c r="O1651" s="150">
        <v>170</v>
      </c>
      <c r="P1651" s="150">
        <v>37.450000000000003</v>
      </c>
      <c r="Q1651" s="150">
        <v>0</v>
      </c>
      <c r="R1651" s="150">
        <v>0</v>
      </c>
      <c r="S1651" s="150">
        <v>0</v>
      </c>
      <c r="T1651" s="150">
        <v>0</v>
      </c>
      <c r="U1651" s="150"/>
      <c r="V1651" s="150">
        <v>0</v>
      </c>
      <c r="W1651" s="150">
        <v>52.02</v>
      </c>
      <c r="X1651" s="150">
        <v>400</v>
      </c>
      <c r="Y1651" s="150">
        <v>0</v>
      </c>
      <c r="Z1651" s="150">
        <v>0</v>
      </c>
      <c r="AA1651" s="150">
        <v>0</v>
      </c>
      <c r="AB1651" s="150">
        <v>0</v>
      </c>
      <c r="AC1651" s="150"/>
      <c r="AD1651" s="150">
        <v>0</v>
      </c>
      <c r="AE1651" s="150">
        <v>0</v>
      </c>
      <c r="AF1651" s="150">
        <v>0</v>
      </c>
      <c r="AG1651" s="150">
        <v>1212</v>
      </c>
      <c r="AH1651" s="150">
        <v>111.2666267623113</v>
      </c>
      <c r="AI1651" s="150">
        <v>0</v>
      </c>
      <c r="AJ1651" s="150">
        <v>0</v>
      </c>
      <c r="AK1651" s="150">
        <v>0</v>
      </c>
      <c r="AL1651" s="150">
        <v>2134.19091796875</v>
      </c>
      <c r="AM1651" s="150">
        <v>1249.449951171875</v>
      </c>
      <c r="AN1651" s="150">
        <v>884.74078369140625</v>
      </c>
      <c r="AO1651" s="5" t="s">
        <v>2194</v>
      </c>
    </row>
    <row r="1652" spans="1:41" ht="14.25" x14ac:dyDescent="0.45">
      <c r="A1652" s="150">
        <v>2017</v>
      </c>
      <c r="B1652" s="5" t="s">
        <v>1476</v>
      </c>
      <c r="C1652" s="5" t="s">
        <v>171</v>
      </c>
      <c r="D1652" s="5" t="s">
        <v>84</v>
      </c>
      <c r="E1652" s="5" t="s">
        <v>93</v>
      </c>
      <c r="F1652" s="5" t="s">
        <v>225</v>
      </c>
      <c r="G1652" s="5" t="s">
        <v>88</v>
      </c>
      <c r="H1652" s="5" t="s">
        <v>131</v>
      </c>
      <c r="I1652" s="150"/>
      <c r="J1652" s="150">
        <v>0</v>
      </c>
      <c r="K1652" s="150">
        <v>38</v>
      </c>
      <c r="L1652" s="150">
        <v>0</v>
      </c>
      <c r="M1652" s="150">
        <v>96.749999999999972</v>
      </c>
      <c r="N1652" s="150">
        <v>0</v>
      </c>
      <c r="O1652" s="150">
        <v>173.8505302734375</v>
      </c>
      <c r="P1652" s="150">
        <v>37.450000000000003</v>
      </c>
      <c r="Q1652" s="150">
        <v>0</v>
      </c>
      <c r="R1652" s="150">
        <v>0</v>
      </c>
      <c r="S1652" s="150">
        <v>0</v>
      </c>
      <c r="T1652" s="150">
        <v>0</v>
      </c>
      <c r="U1652" s="150"/>
      <c r="V1652" s="150">
        <v>0</v>
      </c>
      <c r="W1652" s="150">
        <v>52.904136000000001</v>
      </c>
      <c r="X1652" s="150">
        <v>163.90905000000001</v>
      </c>
      <c r="Y1652" s="150">
        <v>0</v>
      </c>
      <c r="Z1652" s="150">
        <v>0</v>
      </c>
      <c r="AA1652" s="150">
        <v>0</v>
      </c>
      <c r="AB1652" s="150">
        <v>202</v>
      </c>
      <c r="AC1652" s="150"/>
      <c r="AD1652" s="150">
        <v>0</v>
      </c>
      <c r="AE1652" s="150">
        <v>0</v>
      </c>
      <c r="AF1652" s="150">
        <v>0</v>
      </c>
      <c r="AG1652" s="150">
        <v>2585.3968765369341</v>
      </c>
      <c r="AH1652" s="150">
        <v>109</v>
      </c>
      <c r="AI1652" s="150">
        <v>0</v>
      </c>
      <c r="AJ1652" s="150">
        <v>0</v>
      </c>
      <c r="AK1652" s="150"/>
      <c r="AL1652" s="150">
        <v>3459.260498046875</v>
      </c>
      <c r="AM1652" s="150">
        <v>2622.846923828125</v>
      </c>
      <c r="AN1652" s="150">
        <v>836.4136962890625</v>
      </c>
      <c r="AO1652" s="5" t="s">
        <v>2193</v>
      </c>
    </row>
    <row r="1653" spans="1:41" ht="14.25" x14ac:dyDescent="0.45">
      <c r="A1653" s="150">
        <v>2017</v>
      </c>
      <c r="B1653" s="5" t="s">
        <v>4024</v>
      </c>
      <c r="C1653" s="5" t="s">
        <v>171</v>
      </c>
      <c r="D1653" s="5" t="s">
        <v>84</v>
      </c>
      <c r="E1653" s="5" t="s">
        <v>93</v>
      </c>
      <c r="F1653" s="5" t="s">
        <v>225</v>
      </c>
      <c r="G1653" s="5" t="s">
        <v>88</v>
      </c>
      <c r="H1653" s="5" t="s">
        <v>131</v>
      </c>
      <c r="I1653" s="150">
        <v>0</v>
      </c>
      <c r="J1653" s="150">
        <v>0</v>
      </c>
      <c r="K1653" s="150">
        <v>118.82899999999999</v>
      </c>
      <c r="L1653" s="150">
        <v>0</v>
      </c>
      <c r="M1653" s="150">
        <v>0</v>
      </c>
      <c r="N1653" s="150">
        <v>26</v>
      </c>
      <c r="O1653" s="150">
        <v>0</v>
      </c>
      <c r="P1653" s="150">
        <v>0</v>
      </c>
      <c r="Q1653" s="150">
        <v>0</v>
      </c>
      <c r="R1653" s="150">
        <v>0</v>
      </c>
      <c r="S1653" s="150">
        <v>0</v>
      </c>
      <c r="T1653" s="150">
        <v>0</v>
      </c>
      <c r="U1653" s="150"/>
      <c r="V1653" s="150">
        <v>105</v>
      </c>
      <c r="W1653" s="150">
        <v>77</v>
      </c>
      <c r="X1653" s="150">
        <v>59</v>
      </c>
      <c r="Y1653" s="150">
        <v>0</v>
      </c>
      <c r="Z1653" s="150">
        <v>0</v>
      </c>
      <c r="AA1653" s="150">
        <v>0</v>
      </c>
      <c r="AB1653" s="150"/>
      <c r="AC1653" s="150">
        <v>0</v>
      </c>
      <c r="AD1653" s="150">
        <v>0</v>
      </c>
      <c r="AE1653" s="150">
        <v>0</v>
      </c>
      <c r="AF1653" s="150">
        <v>25.970701331274309</v>
      </c>
      <c r="AG1653" s="150">
        <v>861</v>
      </c>
      <c r="AH1653" s="150">
        <v>11</v>
      </c>
      <c r="AI1653" s="150">
        <v>0</v>
      </c>
      <c r="AJ1653" s="150">
        <v>0</v>
      </c>
      <c r="AK1653" s="150"/>
      <c r="AL1653" s="150">
        <v>1283.7996826171875</v>
      </c>
      <c r="AM1653" s="150">
        <v>1017.970703125</v>
      </c>
      <c r="AN1653" s="150">
        <v>265.82901000976563</v>
      </c>
      <c r="AO1653" s="5" t="s">
        <v>4046</v>
      </c>
    </row>
    <row r="1654" spans="1:41" ht="14.25" x14ac:dyDescent="0.45">
      <c r="A1654" s="150">
        <v>2017</v>
      </c>
      <c r="B1654" s="5" t="s">
        <v>582</v>
      </c>
      <c r="C1654" s="5" t="s">
        <v>171</v>
      </c>
      <c r="D1654" s="5" t="s">
        <v>84</v>
      </c>
      <c r="E1654" s="5" t="s">
        <v>93</v>
      </c>
      <c r="F1654" s="5" t="s">
        <v>225</v>
      </c>
      <c r="G1654" s="5" t="s">
        <v>88</v>
      </c>
      <c r="H1654" s="5" t="s">
        <v>131</v>
      </c>
      <c r="I1654" s="150">
        <v>0</v>
      </c>
      <c r="J1654" s="150"/>
      <c r="K1654" s="150">
        <v>118.82899999999999</v>
      </c>
      <c r="L1654" s="150">
        <v>55</v>
      </c>
      <c r="M1654" s="150">
        <v>60</v>
      </c>
      <c r="N1654" s="150">
        <v>37</v>
      </c>
      <c r="O1654" s="150">
        <v>0</v>
      </c>
      <c r="P1654" s="150">
        <v>0</v>
      </c>
      <c r="Q1654" s="150">
        <v>0</v>
      </c>
      <c r="R1654" s="150">
        <v>99.206820000000008</v>
      </c>
      <c r="S1654" s="150">
        <v>0</v>
      </c>
      <c r="T1654" s="150">
        <v>338.35</v>
      </c>
      <c r="U1654" s="150">
        <v>0</v>
      </c>
      <c r="V1654" s="150">
        <v>0</v>
      </c>
      <c r="W1654" s="150">
        <v>50</v>
      </c>
      <c r="X1654" s="150">
        <v>0</v>
      </c>
      <c r="Y1654" s="150">
        <v>0</v>
      </c>
      <c r="Z1654" s="150"/>
      <c r="AA1654" s="150">
        <v>0</v>
      </c>
      <c r="AB1654" s="150">
        <v>0</v>
      </c>
      <c r="AC1654" s="150"/>
      <c r="AD1654" s="150">
        <v>0</v>
      </c>
      <c r="AE1654" s="150"/>
      <c r="AF1654" s="150">
        <v>61.036927155291409</v>
      </c>
      <c r="AG1654" s="150">
        <v>82</v>
      </c>
      <c r="AH1654" s="150">
        <v>71.575000000000003</v>
      </c>
      <c r="AI1654" s="150">
        <v>0</v>
      </c>
      <c r="AJ1654" s="150">
        <v>0</v>
      </c>
      <c r="AK1654" s="150"/>
      <c r="AL1654" s="150">
        <v>972.99774169921875</v>
      </c>
      <c r="AM1654" s="150">
        <v>334.24374389648438</v>
      </c>
      <c r="AN1654" s="150">
        <v>638.7540283203125</v>
      </c>
      <c r="AO1654" s="5" t="s">
        <v>811</v>
      </c>
    </row>
    <row r="1655" spans="1:41" ht="14.25" x14ac:dyDescent="0.45">
      <c r="A1655" s="150">
        <v>2017</v>
      </c>
      <c r="B1655" s="5" t="s">
        <v>4024</v>
      </c>
      <c r="C1655" s="5" t="s">
        <v>171</v>
      </c>
      <c r="D1655" s="5" t="s">
        <v>84</v>
      </c>
      <c r="E1655" s="5" t="s">
        <v>93</v>
      </c>
      <c r="F1655" s="5" t="s">
        <v>228</v>
      </c>
      <c r="G1655" s="5" t="s">
        <v>87</v>
      </c>
      <c r="H1655" s="5" t="s">
        <v>131</v>
      </c>
      <c r="I1655" s="150">
        <v>789.77396776281626</v>
      </c>
      <c r="J1655" s="150">
        <v>592.06000528520713</v>
      </c>
      <c r="K1655" s="150">
        <v>175.26490791448799</v>
      </c>
      <c r="L1655" s="150">
        <v>128.74397556681524</v>
      </c>
      <c r="M1655" s="150">
        <v>805.46125890331052</v>
      </c>
      <c r="N1655" s="150">
        <v>72.486103890559846</v>
      </c>
      <c r="O1655" s="150">
        <v>651.29305286741828</v>
      </c>
      <c r="P1655" s="150">
        <v>82.223043219142511</v>
      </c>
      <c r="Q1655" s="150">
        <v>190.80289931861066</v>
      </c>
      <c r="R1655" s="150">
        <v>1169.5452729364254</v>
      </c>
      <c r="S1655" s="150">
        <v>1020.2148652059393</v>
      </c>
      <c r="T1655" s="150">
        <v>894.69295105116669</v>
      </c>
      <c r="U1655" s="150">
        <v>90.878100400104884</v>
      </c>
      <c r="V1655" s="150">
        <v>67.076693152458361</v>
      </c>
      <c r="W1655" s="150">
        <v>0</v>
      </c>
      <c r="X1655" s="150">
        <v>397.05074817664871</v>
      </c>
      <c r="Y1655" s="150">
        <v>1384.809148953979</v>
      </c>
      <c r="Z1655" s="150">
        <v>1874.9017618259734</v>
      </c>
      <c r="AA1655" s="150">
        <v>2665.7576117364097</v>
      </c>
      <c r="AB1655" s="150">
        <v>0</v>
      </c>
      <c r="AC1655" s="150">
        <v>796.31935475591911</v>
      </c>
      <c r="AD1655" s="150">
        <v>1927.9139870593679</v>
      </c>
      <c r="AE1655" s="150">
        <v>0</v>
      </c>
      <c r="AF1655" s="150">
        <v>1180.1903413390974</v>
      </c>
      <c r="AG1655" s="150">
        <v>618.83658843880937</v>
      </c>
      <c r="AH1655" s="150">
        <v>603.42072344403971</v>
      </c>
      <c r="AI1655" s="150">
        <v>315.90958710512649</v>
      </c>
      <c r="AJ1655" s="150">
        <v>567.15730692421198</v>
      </c>
      <c r="AK1655" s="150">
        <v>349.44793368135566</v>
      </c>
      <c r="AL1655" s="150">
        <v>19412.23046875</v>
      </c>
      <c r="AM1655" s="150">
        <v>12271.5625</v>
      </c>
      <c r="AN1655" s="150">
        <v>7140.669921875</v>
      </c>
      <c r="AO1655" s="5" t="s">
        <v>4047</v>
      </c>
    </row>
    <row r="1656" spans="1:41" ht="14.25" x14ac:dyDescent="0.45">
      <c r="A1656" s="150">
        <v>2017</v>
      </c>
      <c r="B1656" s="5" t="s">
        <v>1476</v>
      </c>
      <c r="C1656" s="5" t="s">
        <v>171</v>
      </c>
      <c r="D1656" s="5" t="s">
        <v>84</v>
      </c>
      <c r="E1656" s="5" t="s">
        <v>93</v>
      </c>
      <c r="F1656" s="5" t="s">
        <v>228</v>
      </c>
      <c r="G1656" s="5" t="s">
        <v>87</v>
      </c>
      <c r="H1656" s="5" t="s">
        <v>131</v>
      </c>
      <c r="I1656" s="150">
        <v>0</v>
      </c>
      <c r="J1656" s="150">
        <v>145.1638256265465</v>
      </c>
      <c r="K1656" s="150">
        <v>60.484927344394372</v>
      </c>
      <c r="L1656" s="150">
        <v>858.8859682904</v>
      </c>
      <c r="M1656" s="150">
        <v>1288.3289524356001</v>
      </c>
      <c r="N1656" s="150">
        <v>708.88334847630199</v>
      </c>
      <c r="O1656" s="150">
        <v>514.42430706407413</v>
      </c>
      <c r="P1656" s="150">
        <v>423.39449141076057</v>
      </c>
      <c r="Q1656" s="150">
        <v>0</v>
      </c>
      <c r="R1656" s="150">
        <v>0</v>
      </c>
      <c r="S1656" s="150">
        <v>544.36434609954938</v>
      </c>
      <c r="T1656" s="150">
        <v>495.97640422403384</v>
      </c>
      <c r="U1656" s="150">
        <v>373.86943290117046</v>
      </c>
      <c r="V1656" s="150">
        <v>217.74573843981975</v>
      </c>
      <c r="W1656" s="150">
        <v>0</v>
      </c>
      <c r="X1656" s="150">
        <v>93.957168690321367</v>
      </c>
      <c r="Y1656" s="150">
        <v>526.21886789623102</v>
      </c>
      <c r="Z1656" s="150">
        <v>120.96985468878874</v>
      </c>
      <c r="AA1656" s="150">
        <v>6338.986048344058</v>
      </c>
      <c r="AB1656" s="150">
        <v>348.39318150371156</v>
      </c>
      <c r="AC1656" s="150">
        <v>0</v>
      </c>
      <c r="AD1656" s="150">
        <v>695.57666446053531</v>
      </c>
      <c r="AE1656" s="150">
        <v>127.01834742322818</v>
      </c>
      <c r="AF1656" s="150">
        <v>1022.1952721202648</v>
      </c>
      <c r="AG1656" s="150">
        <v>1636.9105143959857</v>
      </c>
      <c r="AH1656" s="150">
        <v>1383.2902883662991</v>
      </c>
      <c r="AI1656" s="150">
        <v>472.99213183316397</v>
      </c>
      <c r="AJ1656" s="150">
        <v>738.91579827514431</v>
      </c>
      <c r="AK1656" s="150">
        <v>174.19659075185578</v>
      </c>
      <c r="AL1656" s="150">
        <v>19311.14453125</v>
      </c>
      <c r="AM1656" s="150">
        <v>13239.1572265625</v>
      </c>
      <c r="AN1656" s="150">
        <v>6071.9853515625</v>
      </c>
      <c r="AO1656" s="5" t="s">
        <v>2198</v>
      </c>
    </row>
    <row r="1657" spans="1:41" ht="14.25" x14ac:dyDescent="0.45">
      <c r="A1657" s="150">
        <v>2017</v>
      </c>
      <c r="B1657" s="5" t="s">
        <v>1477</v>
      </c>
      <c r="C1657" s="5" t="s">
        <v>171</v>
      </c>
      <c r="D1657" s="5" t="s">
        <v>84</v>
      </c>
      <c r="E1657" s="5" t="s">
        <v>93</v>
      </c>
      <c r="F1657" s="5" t="s">
        <v>228</v>
      </c>
      <c r="G1657" s="5" t="s">
        <v>87</v>
      </c>
      <c r="H1657" s="5" t="s">
        <v>131</v>
      </c>
      <c r="I1657" s="150">
        <v>237.14443722386127</v>
      </c>
      <c r="J1657" s="150">
        <v>626.23808174312569</v>
      </c>
      <c r="K1657" s="150">
        <v>231.21582629326474</v>
      </c>
      <c r="L1657" s="150">
        <v>23.714443722386129</v>
      </c>
      <c r="M1657" s="150">
        <v>1590.7945279523144</v>
      </c>
      <c r="N1657" s="150">
        <v>723.29053353277686</v>
      </c>
      <c r="O1657" s="150">
        <v>505.11765128682453</v>
      </c>
      <c r="P1657" s="150">
        <v>355.75459894574772</v>
      </c>
      <c r="Q1657" s="150">
        <v>0</v>
      </c>
      <c r="R1657" s="150">
        <v>0</v>
      </c>
      <c r="S1657" s="150">
        <v>533.57498375368789</v>
      </c>
      <c r="T1657" s="150">
        <v>474.28887444772255</v>
      </c>
      <c r="U1657" s="150">
        <v>355.71665583579193</v>
      </c>
      <c r="V1657" s="150">
        <v>213.42999350147517</v>
      </c>
      <c r="W1657" s="150">
        <v>0</v>
      </c>
      <c r="X1657" s="150">
        <v>173.11543917341874</v>
      </c>
      <c r="Y1657" s="150">
        <v>3314.0935102034614</v>
      </c>
      <c r="Z1657" s="150">
        <v>1126.4360768133411</v>
      </c>
      <c r="AA1657" s="150">
        <v>6623.6166864727347</v>
      </c>
      <c r="AB1657" s="150">
        <v>475.47459663384188</v>
      </c>
      <c r="AC1657" s="150">
        <v>819.45260282705271</v>
      </c>
      <c r="AD1657" s="150">
        <v>1305.6899997442993</v>
      </c>
      <c r="AE1657" s="150">
        <v>222.32290989736995</v>
      </c>
      <c r="AF1657" s="150">
        <v>888.05991921304849</v>
      </c>
      <c r="AG1657" s="150">
        <v>11333.132654928331</v>
      </c>
      <c r="AH1657" s="150">
        <v>2980.9055759039366</v>
      </c>
      <c r="AI1657" s="150">
        <v>277.45899155191768</v>
      </c>
      <c r="AJ1657" s="150">
        <v>4328.2812200641756</v>
      </c>
      <c r="AK1657" s="150">
        <v>154.94386420459202</v>
      </c>
      <c r="AL1657" s="150">
        <v>39893.26953125</v>
      </c>
      <c r="AM1657" s="150">
        <v>31190.68359375</v>
      </c>
      <c r="AN1657" s="150">
        <v>8702.5810546875</v>
      </c>
      <c r="AO1657" s="5" t="s">
        <v>2196</v>
      </c>
    </row>
    <row r="1658" spans="1:41" ht="14.25" x14ac:dyDescent="0.45">
      <c r="A1658" s="150">
        <v>2017</v>
      </c>
      <c r="B1658" s="5" t="s">
        <v>582</v>
      </c>
      <c r="C1658" s="5" t="s">
        <v>171</v>
      </c>
      <c r="D1658" s="5" t="s">
        <v>84</v>
      </c>
      <c r="E1658" s="5" t="s">
        <v>93</v>
      </c>
      <c r="F1658" s="5" t="s">
        <v>228</v>
      </c>
      <c r="G1658" s="5" t="s">
        <v>87</v>
      </c>
      <c r="H1658" s="5" t="s">
        <v>131</v>
      </c>
      <c r="I1658" s="150">
        <v>815.02158607742422</v>
      </c>
      <c r="J1658" s="150">
        <v>796.32074831468879</v>
      </c>
      <c r="K1658" s="150">
        <v>180.86780403362019</v>
      </c>
      <c r="L1658" s="150">
        <v>313.4909940374734</v>
      </c>
      <c r="M1658" s="150">
        <v>614.05735937340182</v>
      </c>
      <c r="N1658" s="150">
        <v>19.940117160743558</v>
      </c>
      <c r="O1658" s="150">
        <v>672.1136915323417</v>
      </c>
      <c r="P1658" s="150">
        <v>0</v>
      </c>
      <c r="Q1658" s="150">
        <v>172.85558360851604</v>
      </c>
      <c r="R1658" s="150">
        <v>1637.8328895553093</v>
      </c>
      <c r="S1658" s="150">
        <v>894.08868794542434</v>
      </c>
      <c r="T1658" s="150">
        <v>1490.4846813881663</v>
      </c>
      <c r="U1658" s="150">
        <v>94.899773721343919</v>
      </c>
      <c r="V1658" s="150">
        <v>368.43441562404109</v>
      </c>
      <c r="W1658" s="150">
        <v>0</v>
      </c>
      <c r="X1658" s="150">
        <v>1033.2801198725338</v>
      </c>
      <c r="Y1658" s="150">
        <v>1429.078945450826</v>
      </c>
      <c r="Z1658" s="150">
        <v>1654.9593887960914</v>
      </c>
      <c r="AA1658" s="150">
        <v>1630.9430453033121</v>
      </c>
      <c r="AB1658" s="150">
        <v>144.02436247121608</v>
      </c>
      <c r="AC1658" s="150">
        <v>821.77621703053171</v>
      </c>
      <c r="AD1658" s="150">
        <v>1792.3196260354723</v>
      </c>
      <c r="AE1658" s="150">
        <v>0</v>
      </c>
      <c r="AF1658" s="150">
        <v>1108.7475275058828</v>
      </c>
      <c r="AG1658" s="150">
        <v>1596.5491343708447</v>
      </c>
      <c r="AH1658" s="150">
        <v>1280.0327102478616</v>
      </c>
      <c r="AI1658" s="150">
        <v>326.00863443096972</v>
      </c>
      <c r="AJ1658" s="150">
        <v>1388.8861001100215</v>
      </c>
      <c r="AK1658" s="150">
        <v>360.61914014110693</v>
      </c>
      <c r="AL1658" s="150">
        <v>22637.634765625</v>
      </c>
      <c r="AM1658" s="150">
        <v>13849.7353515625</v>
      </c>
      <c r="AN1658" s="150">
        <v>8787.896484375</v>
      </c>
      <c r="AO1658" s="5" t="s">
        <v>812</v>
      </c>
    </row>
    <row r="1659" spans="1:41" ht="14.25" x14ac:dyDescent="0.45">
      <c r="A1659" s="150">
        <v>2017</v>
      </c>
      <c r="B1659" s="5" t="s">
        <v>1478</v>
      </c>
      <c r="C1659" s="5" t="s">
        <v>171</v>
      </c>
      <c r="D1659" s="5" t="s">
        <v>84</v>
      </c>
      <c r="E1659" s="5" t="s">
        <v>93</v>
      </c>
      <c r="F1659" s="5" t="s">
        <v>228</v>
      </c>
      <c r="G1659" s="5" t="s">
        <v>87</v>
      </c>
      <c r="H1659" s="5" t="s">
        <v>131</v>
      </c>
      <c r="I1659" s="150">
        <v>518.16967557168209</v>
      </c>
      <c r="J1659" s="150">
        <v>493.98842404500363</v>
      </c>
      <c r="K1659" s="150">
        <v>143.93602099213393</v>
      </c>
      <c r="L1659" s="150">
        <v>23.029763358741427</v>
      </c>
      <c r="M1659" s="150">
        <v>1151.0563598740951</v>
      </c>
      <c r="N1659" s="150">
        <v>666.25105396838956</v>
      </c>
      <c r="O1659" s="150">
        <v>513.56372289993385</v>
      </c>
      <c r="P1659" s="150">
        <v>408.77829961766031</v>
      </c>
      <c r="Q1659" s="150">
        <v>0</v>
      </c>
      <c r="R1659" s="150">
        <v>315.58937223098428</v>
      </c>
      <c r="S1659" s="150">
        <v>518.16967557168209</v>
      </c>
      <c r="T1659" s="150">
        <v>1024.8244694639934</v>
      </c>
      <c r="U1659" s="150">
        <v>241.812515266785</v>
      </c>
      <c r="V1659" s="150">
        <v>317.81073435063172</v>
      </c>
      <c r="W1659" s="150">
        <v>0</v>
      </c>
      <c r="X1659" s="150">
        <v>1256.7151813420003</v>
      </c>
      <c r="Y1659" s="150">
        <v>1548.7515858753609</v>
      </c>
      <c r="Z1659" s="150">
        <v>1459.1053532810402</v>
      </c>
      <c r="AA1659" s="150">
        <v>6535.4504591918403</v>
      </c>
      <c r="AB1659" s="150">
        <v>386.90002442685596</v>
      </c>
      <c r="AC1659" s="150">
        <v>598.48597528529285</v>
      </c>
      <c r="AD1659" s="150">
        <v>1131.4575945593499</v>
      </c>
      <c r="AE1659" s="150">
        <v>172.14172366575249</v>
      </c>
      <c r="AF1659" s="150">
        <v>867.16374584940081</v>
      </c>
      <c r="AG1659" s="150">
        <v>12445.750639046923</v>
      </c>
      <c r="AH1659" s="150">
        <v>4104.2814956170423</v>
      </c>
      <c r="AI1659" s="150">
        <v>336.23454503762486</v>
      </c>
      <c r="AJ1659" s="150">
        <v>1137.094565837858</v>
      </c>
      <c r="AK1659" s="150">
        <v>142.78453282419684</v>
      </c>
      <c r="AL1659" s="150">
        <v>38459.30078125</v>
      </c>
      <c r="AM1659" s="150">
        <v>27749.373046875</v>
      </c>
      <c r="AN1659" s="150">
        <v>10709.9228515625</v>
      </c>
      <c r="AO1659" s="5" t="s">
        <v>2197</v>
      </c>
    </row>
    <row r="1660" spans="1:41" ht="14.25" x14ac:dyDescent="0.45">
      <c r="A1660" s="150">
        <v>2017</v>
      </c>
      <c r="B1660" s="5" t="s">
        <v>1477</v>
      </c>
      <c r="C1660" s="5" t="s">
        <v>171</v>
      </c>
      <c r="D1660" s="5" t="s">
        <v>84</v>
      </c>
      <c r="E1660" s="5" t="s">
        <v>93</v>
      </c>
      <c r="F1660" s="5" t="s">
        <v>228</v>
      </c>
      <c r="G1660" s="5" t="s">
        <v>88</v>
      </c>
      <c r="H1660" s="5" t="s">
        <v>131</v>
      </c>
      <c r="I1660" s="150">
        <v>204</v>
      </c>
      <c r="J1660" s="150">
        <v>606.28</v>
      </c>
      <c r="K1660" s="150">
        <v>207.62873888249999</v>
      </c>
      <c r="L1660" s="150">
        <v>21.558</v>
      </c>
      <c r="M1660" s="150">
        <v>1408.70625</v>
      </c>
      <c r="N1660" s="150">
        <v>648.58619904</v>
      </c>
      <c r="O1660" s="150">
        <v>458</v>
      </c>
      <c r="P1660" s="150">
        <v>335</v>
      </c>
      <c r="Q1660" s="150">
        <v>0</v>
      </c>
      <c r="R1660" s="150">
        <v>0</v>
      </c>
      <c r="S1660" s="150">
        <v>517.74234540480006</v>
      </c>
      <c r="T1660" s="150">
        <v>429.3184</v>
      </c>
      <c r="U1660" s="150">
        <v>315.24119999999999</v>
      </c>
      <c r="V1660" s="150">
        <v>191</v>
      </c>
      <c r="W1660" s="150">
        <v>0</v>
      </c>
      <c r="X1660" s="150">
        <v>159.13499999999999</v>
      </c>
      <c r="Y1660" s="150">
        <v>3041</v>
      </c>
      <c r="Z1660" s="150">
        <v>1093.45</v>
      </c>
      <c r="AA1660" s="150">
        <v>5959.9658718057444</v>
      </c>
      <c r="AB1660" s="150">
        <v>401</v>
      </c>
      <c r="AC1660" s="150">
        <v>742</v>
      </c>
      <c r="AD1660" s="150">
        <v>1266.9465837462701</v>
      </c>
      <c r="AE1660" s="150">
        <v>195.07499999999999</v>
      </c>
      <c r="AF1660" s="150">
        <v>807.27113196743062</v>
      </c>
      <c r="AG1660" s="150">
        <v>10296</v>
      </c>
      <c r="AH1660" s="150">
        <v>2797.2429968045071</v>
      </c>
      <c r="AI1660" s="150">
        <v>243.45359999999999</v>
      </c>
      <c r="AJ1660" s="150">
        <v>4061.3162555446802</v>
      </c>
      <c r="AK1660" s="150">
        <v>142.700014631416</v>
      </c>
      <c r="AL1660" s="150">
        <v>36549.61328125</v>
      </c>
      <c r="AM1660" s="150">
        <v>28517.744140625</v>
      </c>
      <c r="AN1660" s="150">
        <v>8031.87451171875</v>
      </c>
      <c r="AO1660" s="5" t="s">
        <v>2199</v>
      </c>
    </row>
    <row r="1661" spans="1:41" ht="14.25" x14ac:dyDescent="0.45">
      <c r="A1661" s="150">
        <v>2017</v>
      </c>
      <c r="B1661" s="5" t="s">
        <v>582</v>
      </c>
      <c r="C1661" s="5" t="s">
        <v>171</v>
      </c>
      <c r="D1661" s="5" t="s">
        <v>84</v>
      </c>
      <c r="E1661" s="5" t="s">
        <v>93</v>
      </c>
      <c r="F1661" s="5" t="s">
        <v>228</v>
      </c>
      <c r="G1661" s="5" t="s">
        <v>88</v>
      </c>
      <c r="H1661" s="5" t="s">
        <v>131</v>
      </c>
      <c r="I1661" s="150">
        <v>740.94999999999993</v>
      </c>
      <c r="J1661" s="150">
        <v>728.22824999999989</v>
      </c>
      <c r="K1661" s="150">
        <v>162</v>
      </c>
      <c r="L1661" s="150">
        <v>285</v>
      </c>
      <c r="M1661" s="150">
        <v>550</v>
      </c>
      <c r="N1661" s="150">
        <v>18</v>
      </c>
      <c r="O1661" s="150">
        <v>602</v>
      </c>
      <c r="P1661" s="150">
        <v>0</v>
      </c>
      <c r="Q1661" s="150">
        <v>154.8236</v>
      </c>
      <c r="R1661" s="150">
        <v>1466.9771080907251</v>
      </c>
      <c r="S1661" s="150">
        <v>800.81896400000005</v>
      </c>
      <c r="T1661" s="150">
        <v>1348.35</v>
      </c>
      <c r="U1661" s="150">
        <v>85</v>
      </c>
      <c r="V1661" s="150">
        <v>330</v>
      </c>
      <c r="W1661" s="150">
        <v>0</v>
      </c>
      <c r="X1661" s="150">
        <v>944</v>
      </c>
      <c r="Y1661" s="150">
        <v>1280</v>
      </c>
      <c r="Z1661" s="150">
        <v>1482.3170017320001</v>
      </c>
      <c r="AA1661" s="150">
        <v>1495.125566736147</v>
      </c>
      <c r="AB1661" s="150">
        <v>129</v>
      </c>
      <c r="AC1661" s="150">
        <v>736.05</v>
      </c>
      <c r="AD1661" s="150">
        <v>1605.3480660591999</v>
      </c>
      <c r="AE1661" s="150"/>
      <c r="AF1661" s="150">
        <v>1007.9812541645269</v>
      </c>
      <c r="AG1661" s="150">
        <v>1457</v>
      </c>
      <c r="AH1661" s="150">
        <v>1172.2982950000001</v>
      </c>
      <c r="AI1661" s="150">
        <v>292</v>
      </c>
      <c r="AJ1661" s="150">
        <v>1260.172</v>
      </c>
      <c r="AK1661" s="150">
        <v>323</v>
      </c>
      <c r="AL1661" s="150">
        <v>20456.44140625</v>
      </c>
      <c r="AM1661" s="150">
        <v>12527.625</v>
      </c>
      <c r="AN1661" s="150">
        <v>7928.8154296875</v>
      </c>
      <c r="AO1661" s="5" t="s">
        <v>813</v>
      </c>
    </row>
    <row r="1662" spans="1:41" ht="14.25" x14ac:dyDescent="0.45">
      <c r="A1662" s="150">
        <v>2017</v>
      </c>
      <c r="B1662" s="5" t="s">
        <v>4024</v>
      </c>
      <c r="C1662" s="5" t="s">
        <v>171</v>
      </c>
      <c r="D1662" s="5" t="s">
        <v>84</v>
      </c>
      <c r="E1662" s="5" t="s">
        <v>93</v>
      </c>
      <c r="F1662" s="5" t="s">
        <v>228</v>
      </c>
      <c r="G1662" s="5" t="s">
        <v>88</v>
      </c>
      <c r="H1662" s="5" t="s">
        <v>131</v>
      </c>
      <c r="I1662" s="150">
        <v>730</v>
      </c>
      <c r="J1662" s="150">
        <v>547.25</v>
      </c>
      <c r="K1662" s="150">
        <v>162</v>
      </c>
      <c r="L1662" s="150">
        <v>119</v>
      </c>
      <c r="M1662" s="150">
        <v>744.5</v>
      </c>
      <c r="N1662" s="150">
        <v>67</v>
      </c>
      <c r="O1662" s="150">
        <v>602</v>
      </c>
      <c r="P1662" s="150">
        <v>76.447000000000003</v>
      </c>
      <c r="Q1662" s="150">
        <v>176.36199999999999</v>
      </c>
      <c r="R1662" s="150">
        <v>1081.02835</v>
      </c>
      <c r="S1662" s="150">
        <v>943</v>
      </c>
      <c r="T1662" s="150">
        <v>826.9781999999999</v>
      </c>
      <c r="U1662" s="150">
        <v>84</v>
      </c>
      <c r="V1662" s="150">
        <v>62</v>
      </c>
      <c r="W1662" s="150">
        <v>0</v>
      </c>
      <c r="X1662" s="150">
        <v>367</v>
      </c>
      <c r="Y1662" s="150">
        <v>1280</v>
      </c>
      <c r="Z1662" s="150">
        <v>1733</v>
      </c>
      <c r="AA1662" s="150">
        <v>2464</v>
      </c>
      <c r="AB1662" s="150"/>
      <c r="AC1662" s="150">
        <v>736.05</v>
      </c>
      <c r="AD1662" s="150">
        <v>1782</v>
      </c>
      <c r="AE1662" s="150">
        <v>0</v>
      </c>
      <c r="AF1662" s="150">
        <v>1090.867747411342</v>
      </c>
      <c r="AG1662" s="150">
        <v>572</v>
      </c>
      <c r="AH1662" s="150">
        <v>558</v>
      </c>
      <c r="AI1662" s="150">
        <v>292</v>
      </c>
      <c r="AJ1662" s="150">
        <v>524.23206000000005</v>
      </c>
      <c r="AK1662" s="150">
        <v>323</v>
      </c>
      <c r="AL1662" s="150">
        <v>17943.716796875</v>
      </c>
      <c r="AM1662" s="150">
        <v>11343.23828125</v>
      </c>
      <c r="AN1662" s="150">
        <v>6600.478515625</v>
      </c>
      <c r="AO1662" s="5" t="s">
        <v>4048</v>
      </c>
    </row>
    <row r="1663" spans="1:41" ht="14.25" x14ac:dyDescent="0.45">
      <c r="A1663" s="150">
        <v>2017</v>
      </c>
      <c r="B1663" s="5" t="s">
        <v>1478</v>
      </c>
      <c r="C1663" s="5" t="s">
        <v>171</v>
      </c>
      <c r="D1663" s="5" t="s">
        <v>84</v>
      </c>
      <c r="E1663" s="5" t="s">
        <v>93</v>
      </c>
      <c r="F1663" s="5" t="s">
        <v>228</v>
      </c>
      <c r="G1663" s="5" t="s">
        <v>88</v>
      </c>
      <c r="H1663" s="5" t="s">
        <v>131</v>
      </c>
      <c r="I1663" s="150">
        <v>469.0984499999999</v>
      </c>
      <c r="J1663" s="150">
        <v>466.875</v>
      </c>
      <c r="K1663" s="150">
        <v>130.45328749999999</v>
      </c>
      <c r="L1663" s="150">
        <v>21.198</v>
      </c>
      <c r="M1663" s="150">
        <v>1024.6156249999999</v>
      </c>
      <c r="N1663" s="150">
        <v>601.97544000000005</v>
      </c>
      <c r="O1663" s="150">
        <v>459.64785466599989</v>
      </c>
      <c r="P1663" s="150">
        <v>354.93785600000001</v>
      </c>
      <c r="Q1663" s="150">
        <v>0</v>
      </c>
      <c r="R1663" s="150">
        <v>285.9471458633347</v>
      </c>
      <c r="S1663" s="150">
        <v>460.8</v>
      </c>
      <c r="T1663" s="150">
        <v>916.9002499999998</v>
      </c>
      <c r="U1663" s="150">
        <v>216.34200000000001</v>
      </c>
      <c r="V1663" s="150">
        <v>282</v>
      </c>
      <c r="W1663" s="150">
        <v>0</v>
      </c>
      <c r="X1663" s="150">
        <v>1113.211165048544</v>
      </c>
      <c r="Y1663" s="150">
        <v>1396.0292999999999</v>
      </c>
      <c r="Z1663" s="150">
        <v>1295.0247449999999</v>
      </c>
      <c r="AA1663" s="150">
        <v>5931.231051000771</v>
      </c>
      <c r="AB1663" s="150">
        <v>336</v>
      </c>
      <c r="AC1663" s="150">
        <v>527.59825000000001</v>
      </c>
      <c r="AD1663" s="150">
        <v>1004.2152147902671</v>
      </c>
      <c r="AE1663" s="150">
        <v>155.97304249583371</v>
      </c>
      <c r="AF1663" s="150">
        <v>795.99868678944893</v>
      </c>
      <c r="AG1663" s="150">
        <v>11451.762594391699</v>
      </c>
      <c r="AH1663" s="150">
        <v>3726.527180139874</v>
      </c>
      <c r="AI1663" s="150">
        <v>297.83999999999997</v>
      </c>
      <c r="AJ1663" s="150">
        <v>1029.6892061603539</v>
      </c>
      <c r="AK1663" s="150">
        <v>128.34</v>
      </c>
      <c r="AL1663" s="150">
        <v>34880.2265625</v>
      </c>
      <c r="AM1663" s="150">
        <v>25281.681640625</v>
      </c>
      <c r="AN1663" s="150">
        <v>9598.5498046875</v>
      </c>
      <c r="AO1663" s="5" t="s">
        <v>2200</v>
      </c>
    </row>
    <row r="1664" spans="1:41" ht="14.25" x14ac:dyDescent="0.45">
      <c r="A1664" s="150">
        <v>2017</v>
      </c>
      <c r="B1664" s="5" t="s">
        <v>1476</v>
      </c>
      <c r="C1664" s="5" t="s">
        <v>171</v>
      </c>
      <c r="D1664" s="5" t="s">
        <v>84</v>
      </c>
      <c r="E1664" s="5" t="s">
        <v>93</v>
      </c>
      <c r="F1664" s="5" t="s">
        <v>228</v>
      </c>
      <c r="G1664" s="5" t="s">
        <v>88</v>
      </c>
      <c r="H1664" s="5" t="s">
        <v>131</v>
      </c>
      <c r="I1664" s="150"/>
      <c r="J1664" s="150">
        <v>122.64</v>
      </c>
      <c r="K1664" s="150">
        <v>55</v>
      </c>
      <c r="L1664" s="150">
        <v>768.52683360000003</v>
      </c>
      <c r="M1664" s="150">
        <v>1144.875</v>
      </c>
      <c r="N1664" s="150">
        <v>637.5680000000001</v>
      </c>
      <c r="O1664" s="150">
        <v>469.39643173828108</v>
      </c>
      <c r="P1664" s="150">
        <v>374.5</v>
      </c>
      <c r="Q1664" s="150">
        <v>0</v>
      </c>
      <c r="R1664" s="150">
        <v>0</v>
      </c>
      <c r="S1664" s="150">
        <v>485</v>
      </c>
      <c r="T1664" s="150">
        <v>441.52515625000001</v>
      </c>
      <c r="U1664" s="150">
        <v>300</v>
      </c>
      <c r="V1664" s="150">
        <v>193.84031250000001</v>
      </c>
      <c r="W1664" s="150">
        <v>0</v>
      </c>
      <c r="X1664" s="150">
        <v>87</v>
      </c>
      <c r="Y1664" s="150">
        <v>500</v>
      </c>
      <c r="Z1664" s="150">
        <v>107.7940224</v>
      </c>
      <c r="AA1664" s="150">
        <v>5720.354878689478</v>
      </c>
      <c r="AB1664" s="150">
        <v>287</v>
      </c>
      <c r="AC1664" s="150"/>
      <c r="AD1664" s="150">
        <v>619.85</v>
      </c>
      <c r="AE1664" s="150">
        <v>113.28579375916659</v>
      </c>
      <c r="AF1664" s="150">
        <v>914.65517520000003</v>
      </c>
      <c r="AG1664" s="150">
        <v>1462.5983709346301</v>
      </c>
      <c r="AH1664" s="150">
        <v>1246.415</v>
      </c>
      <c r="AI1664" s="150">
        <v>414.93232799999998</v>
      </c>
      <c r="AJ1664" s="150">
        <v>667.68413929418386</v>
      </c>
      <c r="AK1664" s="150">
        <v>156</v>
      </c>
      <c r="AL1664" s="150">
        <v>17290.44140625</v>
      </c>
      <c r="AM1664" s="150">
        <v>11883.4482421875</v>
      </c>
      <c r="AN1664" s="150">
        <v>5406.99365234375</v>
      </c>
      <c r="AO1664" s="5" t="s">
        <v>2201</v>
      </c>
    </row>
    <row r="1665" spans="1:41" ht="14.25" x14ac:dyDescent="0.45">
      <c r="A1665" s="150">
        <v>2017</v>
      </c>
      <c r="B1665" s="5" t="s">
        <v>4024</v>
      </c>
      <c r="C1665" s="5" t="s">
        <v>171</v>
      </c>
      <c r="D1665" s="5" t="s">
        <v>84</v>
      </c>
      <c r="E1665" s="5" t="s">
        <v>93</v>
      </c>
      <c r="F1665" s="5" t="s">
        <v>231</v>
      </c>
      <c r="G1665" s="5" t="s">
        <v>87</v>
      </c>
      <c r="H1665" s="5" t="s">
        <v>131</v>
      </c>
      <c r="I1665" s="150">
        <v>908.78100400104881</v>
      </c>
      <c r="J1665" s="150">
        <v>2457.2248277825979</v>
      </c>
      <c r="K1665" s="150">
        <v>17.31011436192474</v>
      </c>
      <c r="L1665" s="150">
        <v>0</v>
      </c>
      <c r="M1665" s="150">
        <v>8.1563095109094128</v>
      </c>
      <c r="N1665" s="150">
        <v>4260.2355208992021</v>
      </c>
      <c r="O1665" s="150">
        <v>109.27009690964991</v>
      </c>
      <c r="P1665" s="150">
        <v>2317.3915602026746</v>
      </c>
      <c r="Q1665" s="150">
        <v>30.000159200651765</v>
      </c>
      <c r="R1665" s="150">
        <v>412.73794194774973</v>
      </c>
      <c r="S1665" s="150">
        <v>923.92735406773295</v>
      </c>
      <c r="T1665" s="150">
        <v>1406.168603943494</v>
      </c>
      <c r="U1665" s="150">
        <v>81.14116107152222</v>
      </c>
      <c r="V1665" s="150">
        <v>519.30343085774211</v>
      </c>
      <c r="W1665" s="150">
        <v>513.89402011964069</v>
      </c>
      <c r="X1665" s="150">
        <v>326.72840858132946</v>
      </c>
      <c r="Y1665" s="150">
        <v>0</v>
      </c>
      <c r="Z1665" s="150">
        <v>266.14300831459286</v>
      </c>
      <c r="AA1665" s="150">
        <v>3122.3118780321747</v>
      </c>
      <c r="AB1665" s="150">
        <v>0</v>
      </c>
      <c r="AC1665" s="150">
        <v>410.57021796384879</v>
      </c>
      <c r="AD1665" s="150">
        <v>3301.9043145371438</v>
      </c>
      <c r="AE1665" s="150">
        <v>4865.2240178484717</v>
      </c>
      <c r="AF1665" s="150">
        <v>830.91768373705588</v>
      </c>
      <c r="AG1665" s="150">
        <v>1634.7239250542675</v>
      </c>
      <c r="AH1665" s="150">
        <v>1079.3844475990745</v>
      </c>
      <c r="AI1665" s="150">
        <v>2394.2051926837153</v>
      </c>
      <c r="AJ1665" s="150">
        <v>799.09030376886847</v>
      </c>
      <c r="AK1665" s="150">
        <v>1416.1837312349676</v>
      </c>
      <c r="AL1665" s="150">
        <v>34412.93359375</v>
      </c>
      <c r="AM1665" s="150">
        <v>22915.796875</v>
      </c>
      <c r="AN1665" s="150">
        <v>11497.1328125</v>
      </c>
      <c r="AO1665" s="5" t="s">
        <v>4049</v>
      </c>
    </row>
    <row r="1666" spans="1:41" ht="14.25" x14ac:dyDescent="0.45">
      <c r="A1666" s="150">
        <v>2017</v>
      </c>
      <c r="B1666" s="5" t="s">
        <v>582</v>
      </c>
      <c r="C1666" s="5" t="s">
        <v>171</v>
      </c>
      <c r="D1666" s="5" t="s">
        <v>84</v>
      </c>
      <c r="E1666" s="5" t="s">
        <v>93</v>
      </c>
      <c r="F1666" s="5" t="s">
        <v>231</v>
      </c>
      <c r="G1666" s="5" t="s">
        <v>87</v>
      </c>
      <c r="H1666" s="5" t="s">
        <v>131</v>
      </c>
      <c r="I1666" s="150">
        <v>937.83305795210458</v>
      </c>
      <c r="J1666" s="150">
        <v>1246.2573225464723</v>
      </c>
      <c r="K1666" s="150">
        <v>17.863486818135325</v>
      </c>
      <c r="L1666" s="150">
        <v>164.99526001972285</v>
      </c>
      <c r="M1666" s="150">
        <v>1507.2317002801681</v>
      </c>
      <c r="N1666" s="150">
        <v>5698.398704524714</v>
      </c>
      <c r="O1666" s="150">
        <v>112.76326053947925</v>
      </c>
      <c r="P1666" s="150">
        <v>1790.7252360839759</v>
      </c>
      <c r="Q1666" s="150">
        <v>106.53808144130403</v>
      </c>
      <c r="R1666" s="150">
        <v>523.67122494733792</v>
      </c>
      <c r="S1666" s="150">
        <v>1439.612046844916</v>
      </c>
      <c r="T1666" s="150">
        <v>1624.4608325241813</v>
      </c>
      <c r="U1666" s="150">
        <v>133.97615113601495</v>
      </c>
      <c r="V1666" s="150">
        <v>126.16087565308074</v>
      </c>
      <c r="W1666" s="150">
        <v>1573.1033079220422</v>
      </c>
      <c r="X1666" s="150">
        <v>953.37604280611936</v>
      </c>
      <c r="Y1666" s="150">
        <v>0</v>
      </c>
      <c r="Z1666" s="150">
        <v>466.44721453446442</v>
      </c>
      <c r="AA1666" s="150">
        <v>4212.3193944046416</v>
      </c>
      <c r="AB1666" s="150">
        <v>525.85639320885866</v>
      </c>
      <c r="AC1666" s="150">
        <v>423.69539121292422</v>
      </c>
      <c r="AD1666" s="150">
        <v>3224.6999677740096</v>
      </c>
      <c r="AE1666" s="150">
        <v>4551.9806889217816</v>
      </c>
      <c r="AF1666" s="150">
        <v>479.56207937105648</v>
      </c>
      <c r="AG1666" s="150">
        <v>0</v>
      </c>
      <c r="AH1666" s="150">
        <v>1395.5849076668223</v>
      </c>
      <c r="AI1666" s="150">
        <v>2470.7435205333422</v>
      </c>
      <c r="AJ1666" s="150">
        <v>1820.9591875236699</v>
      </c>
      <c r="AK1666" s="150">
        <v>1461.4565153086965</v>
      </c>
      <c r="AL1666" s="150">
        <v>38990.2734375</v>
      </c>
      <c r="AM1666" s="150">
        <v>22683.521484375</v>
      </c>
      <c r="AN1666" s="150">
        <v>16306.7509765625</v>
      </c>
      <c r="AO1666" s="5" t="s">
        <v>814</v>
      </c>
    </row>
    <row r="1667" spans="1:41" ht="14.25" x14ac:dyDescent="0.45">
      <c r="A1667" s="150">
        <v>2017</v>
      </c>
      <c r="B1667" s="5" t="s">
        <v>1478</v>
      </c>
      <c r="C1667" s="5" t="s">
        <v>171</v>
      </c>
      <c r="D1667" s="5" t="s">
        <v>84</v>
      </c>
      <c r="E1667" s="5" t="s">
        <v>93</v>
      </c>
      <c r="F1667" s="5" t="s">
        <v>231</v>
      </c>
      <c r="G1667" s="5" t="s">
        <v>87</v>
      </c>
      <c r="H1667" s="5" t="s">
        <v>131</v>
      </c>
      <c r="I1667" s="150">
        <v>909.67565267028635</v>
      </c>
      <c r="J1667" s="150">
        <v>1592.0966182949787</v>
      </c>
      <c r="K1667" s="150">
        <v>23.029763358741427</v>
      </c>
      <c r="L1667" s="150">
        <v>911.97862900616053</v>
      </c>
      <c r="M1667" s="150">
        <v>531.12391746097398</v>
      </c>
      <c r="N1667" s="150">
        <v>3098.6730837293462</v>
      </c>
      <c r="O1667" s="150">
        <v>120.9062576333925</v>
      </c>
      <c r="P1667" s="150">
        <v>2426.3329603289053</v>
      </c>
      <c r="Q1667" s="150">
        <v>144.06536081428789</v>
      </c>
      <c r="R1667" s="150">
        <v>290.85837808255366</v>
      </c>
      <c r="S1667" s="150">
        <v>748.46730915909643</v>
      </c>
      <c r="T1667" s="150">
        <v>2752.0567213696004</v>
      </c>
      <c r="U1667" s="150">
        <v>0</v>
      </c>
      <c r="V1667" s="150">
        <v>95.573517938776916</v>
      </c>
      <c r="W1667" s="150">
        <v>906.22118816647514</v>
      </c>
      <c r="X1667" s="150">
        <v>1051.4182563949519</v>
      </c>
      <c r="Y1667" s="150">
        <v>0</v>
      </c>
      <c r="Z1667" s="150">
        <v>465.73090440382788</v>
      </c>
      <c r="AA1667" s="150">
        <v>14137.829360766567</v>
      </c>
      <c r="AB1667" s="150">
        <v>274.05418396902297</v>
      </c>
      <c r="AC1667" s="150">
        <v>211.58595085843686</v>
      </c>
      <c r="AD1667" s="150">
        <v>835.77618100316943</v>
      </c>
      <c r="AE1667" s="150">
        <v>6661.4793820295081</v>
      </c>
      <c r="AF1667" s="150">
        <v>697.83591381963629</v>
      </c>
      <c r="AG1667" s="150">
        <v>287.3682659107954</v>
      </c>
      <c r="AH1667" s="150">
        <v>978.76494274651066</v>
      </c>
      <c r="AI1667" s="150">
        <v>1403.6640767152901</v>
      </c>
      <c r="AJ1667" s="150">
        <v>1591.9323921730011</v>
      </c>
      <c r="AK1667" s="150">
        <v>2101.4659064851553</v>
      </c>
      <c r="AL1667" s="150">
        <v>45249.96484375</v>
      </c>
      <c r="AM1667" s="150">
        <v>33523.015625</v>
      </c>
      <c r="AN1667" s="150">
        <v>11726.94921875</v>
      </c>
      <c r="AO1667" s="5" t="s">
        <v>2203</v>
      </c>
    </row>
    <row r="1668" spans="1:41" ht="14.25" x14ac:dyDescent="0.45">
      <c r="A1668" s="150">
        <v>2017</v>
      </c>
      <c r="B1668" s="5" t="s">
        <v>1476</v>
      </c>
      <c r="C1668" s="5" t="s">
        <v>171</v>
      </c>
      <c r="D1668" s="5" t="s">
        <v>84</v>
      </c>
      <c r="E1668" s="5" t="s">
        <v>93</v>
      </c>
      <c r="F1668" s="5" t="s">
        <v>231</v>
      </c>
      <c r="G1668" s="5" t="s">
        <v>87</v>
      </c>
      <c r="H1668" s="5" t="s">
        <v>131</v>
      </c>
      <c r="I1668" s="150">
        <v>592.75228797506486</v>
      </c>
      <c r="J1668" s="150">
        <v>362.90956406636622</v>
      </c>
      <c r="K1668" s="150">
        <v>90.727391016591554</v>
      </c>
      <c r="L1668" s="150">
        <v>48.387941875515494</v>
      </c>
      <c r="M1668" s="150">
        <v>544.36434609954938</v>
      </c>
      <c r="N1668" s="150">
        <v>3726.233164031552</v>
      </c>
      <c r="O1668" s="150">
        <v>120.66743005206676</v>
      </c>
      <c r="P1668" s="150">
        <v>2425.4455865102141</v>
      </c>
      <c r="Q1668" s="150">
        <v>15.302686618131776</v>
      </c>
      <c r="R1668" s="150">
        <v>1908.9894818637727</v>
      </c>
      <c r="S1668" s="150">
        <v>2116.9724570538028</v>
      </c>
      <c r="T1668" s="150">
        <v>2631.0943394811552</v>
      </c>
      <c r="U1668" s="150">
        <v>0</v>
      </c>
      <c r="V1668" s="150">
        <v>84.678898282152119</v>
      </c>
      <c r="W1668" s="150">
        <v>1518.1716763442987</v>
      </c>
      <c r="X1668" s="150">
        <v>176.61598784563157</v>
      </c>
      <c r="Y1668" s="150">
        <v>0</v>
      </c>
      <c r="Z1668" s="150">
        <v>181.45478203318311</v>
      </c>
      <c r="AA1668" s="150">
        <v>13712.827238361535</v>
      </c>
      <c r="AB1668" s="150">
        <v>84.678898282152119</v>
      </c>
      <c r="AC1668" s="150">
        <v>1024.9855869824873</v>
      </c>
      <c r="AD1668" s="150">
        <v>831.90969069479991</v>
      </c>
      <c r="AE1668" s="150">
        <v>10180.433776284774</v>
      </c>
      <c r="AF1668" s="150">
        <v>822.59501188376339</v>
      </c>
      <c r="AG1668" s="150">
        <v>1486.2567231826195</v>
      </c>
      <c r="AH1668" s="150">
        <v>725.81912813273243</v>
      </c>
      <c r="AI1668" s="150">
        <v>596.38138361572851</v>
      </c>
      <c r="AJ1668" s="150">
        <v>30.125573600904051</v>
      </c>
      <c r="AK1668" s="150">
        <v>414.9266015825454</v>
      </c>
      <c r="AL1668" s="150">
        <v>46455.71484375</v>
      </c>
      <c r="AM1668" s="150">
        <v>36603.37890625</v>
      </c>
      <c r="AN1668" s="150">
        <v>9852.330078125</v>
      </c>
      <c r="AO1668" s="5" t="s">
        <v>2204</v>
      </c>
    </row>
    <row r="1669" spans="1:41" ht="14.25" x14ac:dyDescent="0.45">
      <c r="A1669" s="150">
        <v>2017</v>
      </c>
      <c r="B1669" s="5" t="s">
        <v>1477</v>
      </c>
      <c r="C1669" s="5" t="s">
        <v>171</v>
      </c>
      <c r="D1669" s="5" t="s">
        <v>84</v>
      </c>
      <c r="E1669" s="5" t="s">
        <v>93</v>
      </c>
      <c r="F1669" s="5" t="s">
        <v>231</v>
      </c>
      <c r="G1669" s="5" t="s">
        <v>87</v>
      </c>
      <c r="H1669" s="5" t="s">
        <v>131</v>
      </c>
      <c r="I1669" s="150">
        <v>818.14830842232141</v>
      </c>
      <c r="J1669" s="150">
        <v>0</v>
      </c>
      <c r="K1669" s="150">
        <v>35.57166558357919</v>
      </c>
      <c r="L1669" s="150">
        <v>939.09197140649064</v>
      </c>
      <c r="M1669" s="150">
        <v>546.91435834752997</v>
      </c>
      <c r="N1669" s="150">
        <v>3195.1738749909978</v>
      </c>
      <c r="O1669" s="150">
        <v>119.75794079804994</v>
      </c>
      <c r="P1669" s="150">
        <v>1458.5900613665701</v>
      </c>
      <c r="Q1669" s="150">
        <v>123.25582124710191</v>
      </c>
      <c r="R1669" s="150">
        <v>2184.3323163600749</v>
      </c>
      <c r="S1669" s="150">
        <v>1837.8693884849249</v>
      </c>
      <c r="T1669" s="150">
        <v>2578.9457548094915</v>
      </c>
      <c r="U1669" s="150">
        <v>0</v>
      </c>
      <c r="V1669" s="150">
        <v>507.48909565906314</v>
      </c>
      <c r="W1669" s="150">
        <v>1354.094736548248</v>
      </c>
      <c r="X1669" s="150">
        <v>762.41936567471407</v>
      </c>
      <c r="Y1669" s="150">
        <v>0</v>
      </c>
      <c r="Z1669" s="150">
        <v>403.1455432805642</v>
      </c>
      <c r="AA1669" s="150">
        <v>14328.555169869247</v>
      </c>
      <c r="AB1669" s="150">
        <v>282.2018802963949</v>
      </c>
      <c r="AC1669" s="150">
        <v>173.58972804786646</v>
      </c>
      <c r="AD1669" s="150">
        <v>964.47680125857244</v>
      </c>
      <c r="AE1669" s="150">
        <v>11295.189544972513</v>
      </c>
      <c r="AF1669" s="150">
        <v>714.65176930754183</v>
      </c>
      <c r="AG1669" s="150">
        <v>3605.7811679888109</v>
      </c>
      <c r="AH1669" s="150">
        <v>711.43331167158385</v>
      </c>
      <c r="AI1669" s="150">
        <v>584.56103775681811</v>
      </c>
      <c r="AJ1669" s="150">
        <v>29.008779486386771</v>
      </c>
      <c r="AK1669" s="150">
        <v>688.90459013531699</v>
      </c>
      <c r="AL1669" s="150">
        <v>50243.15625</v>
      </c>
      <c r="AM1669" s="150">
        <v>39776.00390625</v>
      </c>
      <c r="AN1669" s="150">
        <v>10467.1513671875</v>
      </c>
      <c r="AO1669" s="5" t="s">
        <v>2202</v>
      </c>
    </row>
    <row r="1670" spans="1:41" ht="14.25" x14ac:dyDescent="0.45">
      <c r="A1670" s="150">
        <v>2017</v>
      </c>
      <c r="B1670" s="5" t="s">
        <v>582</v>
      </c>
      <c r="C1670" s="5" t="s">
        <v>171</v>
      </c>
      <c r="D1670" s="5" t="s">
        <v>84</v>
      </c>
      <c r="E1670" s="5" t="s">
        <v>93</v>
      </c>
      <c r="F1670" s="5" t="s">
        <v>231</v>
      </c>
      <c r="G1670" s="5" t="s">
        <v>88</v>
      </c>
      <c r="H1670" s="5" t="s">
        <v>131</v>
      </c>
      <c r="I1670" s="150">
        <v>852.59999999999991</v>
      </c>
      <c r="J1670" s="150">
        <v>1139.6912500000001</v>
      </c>
      <c r="K1670" s="150">
        <v>16</v>
      </c>
      <c r="L1670" s="150">
        <v>150</v>
      </c>
      <c r="M1670" s="150">
        <v>1350</v>
      </c>
      <c r="N1670" s="150">
        <v>5103</v>
      </c>
      <c r="O1670" s="150">
        <v>101</v>
      </c>
      <c r="P1670" s="150">
        <v>2134.5729999999999</v>
      </c>
      <c r="Q1670" s="150">
        <v>95.424220389622647</v>
      </c>
      <c r="R1670" s="150">
        <v>469.0427845615875</v>
      </c>
      <c r="S1670" s="150">
        <v>1289.4343071999999</v>
      </c>
      <c r="T1670" s="150">
        <v>1469.55</v>
      </c>
      <c r="U1670" s="150">
        <v>120</v>
      </c>
      <c r="V1670" s="150">
        <v>113</v>
      </c>
      <c r="W1670" s="150">
        <v>1409</v>
      </c>
      <c r="X1670" s="150">
        <v>871</v>
      </c>
      <c r="Y1670" s="150">
        <v>0</v>
      </c>
      <c r="Z1670" s="150">
        <v>417.78827999999999</v>
      </c>
      <c r="AA1670" s="150">
        <v>3889.9165850673771</v>
      </c>
      <c r="AB1670" s="150">
        <v>471</v>
      </c>
      <c r="AC1670" s="150">
        <v>379.49624999999997</v>
      </c>
      <c r="AD1670" s="150">
        <v>2888.3050666235999</v>
      </c>
      <c r="AE1670" s="150">
        <v>4077.1262499999998</v>
      </c>
      <c r="AF1670" s="150">
        <v>435.97805110922428</v>
      </c>
      <c r="AG1670" s="150">
        <v>0</v>
      </c>
      <c r="AH1670" s="150">
        <v>1278.125</v>
      </c>
      <c r="AI1670" s="150">
        <v>2213</v>
      </c>
      <c r="AJ1670" s="150">
        <v>1652.203</v>
      </c>
      <c r="AK1670" s="150">
        <v>1309</v>
      </c>
      <c r="AL1670" s="150">
        <v>35695.25390625</v>
      </c>
      <c r="AM1670" s="150">
        <v>21029.83984375</v>
      </c>
      <c r="AN1670" s="150">
        <v>14665.4140625</v>
      </c>
      <c r="AO1670" s="5" t="s">
        <v>815</v>
      </c>
    </row>
    <row r="1671" spans="1:41" ht="14.25" x14ac:dyDescent="0.45">
      <c r="A1671" s="150">
        <v>2017</v>
      </c>
      <c r="B1671" s="5" t="s">
        <v>1478</v>
      </c>
      <c r="C1671" s="5" t="s">
        <v>171</v>
      </c>
      <c r="D1671" s="5" t="s">
        <v>84</v>
      </c>
      <c r="E1671" s="5" t="s">
        <v>93</v>
      </c>
      <c r="F1671" s="5" t="s">
        <v>231</v>
      </c>
      <c r="G1671" s="5" t="s">
        <v>88</v>
      </c>
      <c r="H1671" s="5" t="s">
        <v>131</v>
      </c>
      <c r="I1671" s="150">
        <v>823.52838999999983</v>
      </c>
      <c r="J1671" s="150">
        <v>1385.75</v>
      </c>
      <c r="K1671" s="150">
        <v>20.872526000000001</v>
      </c>
      <c r="L1671" s="150">
        <v>839.44080000000008</v>
      </c>
      <c r="M1671" s="150">
        <v>472.78124999999989</v>
      </c>
      <c r="N1671" s="150">
        <v>2799.7330464000001</v>
      </c>
      <c r="O1671" s="150">
        <v>108.21305995500001</v>
      </c>
      <c r="P1671" s="150">
        <v>2107.4435199999998</v>
      </c>
      <c r="Q1671" s="150">
        <v>127.8639411230442</v>
      </c>
      <c r="R1671" s="150">
        <v>263.5390490978624</v>
      </c>
      <c r="S1671" s="150">
        <v>665.6</v>
      </c>
      <c r="T1671" s="150">
        <v>2462.2377499999989</v>
      </c>
      <c r="U1671" s="150"/>
      <c r="V1671" s="150">
        <v>84</v>
      </c>
      <c r="W1671" s="150">
        <v>801.95299999999997</v>
      </c>
      <c r="X1671" s="150">
        <v>931.3570485436893</v>
      </c>
      <c r="Y1671" s="150">
        <v>0</v>
      </c>
      <c r="Z1671" s="150">
        <v>413.35811999999999</v>
      </c>
      <c r="AA1671" s="150">
        <v>12830.750232432851</v>
      </c>
      <c r="AB1671" s="150">
        <v>238</v>
      </c>
      <c r="AC1671" s="150">
        <v>186.52463</v>
      </c>
      <c r="AD1671" s="150">
        <v>741.78578247959399</v>
      </c>
      <c r="AE1671" s="150">
        <v>6035.7894914300732</v>
      </c>
      <c r="AF1671" s="150">
        <v>640.5669905524561</v>
      </c>
      <c r="AG1671" s="150">
        <v>264.41741071428572</v>
      </c>
      <c r="AH1671" s="150">
        <v>888.6803124999999</v>
      </c>
      <c r="AI1671" s="150">
        <v>1243.3800000000001</v>
      </c>
      <c r="AJ1671" s="150">
        <v>1441.564888624496</v>
      </c>
      <c r="AK1671" s="150">
        <v>1888.875</v>
      </c>
      <c r="AL1671" s="150">
        <v>40708.0078125</v>
      </c>
      <c r="AM1671" s="150">
        <v>30244.26953125</v>
      </c>
      <c r="AN1671" s="150">
        <v>10463.7353515625</v>
      </c>
      <c r="AO1671" s="5" t="s">
        <v>2205</v>
      </c>
    </row>
    <row r="1672" spans="1:41" ht="14.25" x14ac:dyDescent="0.45">
      <c r="A1672" s="150">
        <v>2017</v>
      </c>
      <c r="B1672" s="5" t="s">
        <v>1476</v>
      </c>
      <c r="C1672" s="5" t="s">
        <v>171</v>
      </c>
      <c r="D1672" s="5" t="s">
        <v>84</v>
      </c>
      <c r="E1672" s="5" t="s">
        <v>93</v>
      </c>
      <c r="F1672" s="5" t="s">
        <v>231</v>
      </c>
      <c r="G1672" s="5" t="s">
        <v>88</v>
      </c>
      <c r="H1672" s="5" t="s">
        <v>131</v>
      </c>
      <c r="I1672" s="150">
        <v>529.20000000000005</v>
      </c>
      <c r="J1672" s="150">
        <v>306.60000000000002</v>
      </c>
      <c r="K1672" s="150">
        <v>82</v>
      </c>
      <c r="L1672" s="150">
        <v>43.297286399999997</v>
      </c>
      <c r="M1672" s="150">
        <v>483.74999999999989</v>
      </c>
      <c r="N1672" s="150">
        <v>3351.3652578124979</v>
      </c>
      <c r="O1672" s="150">
        <v>110.1053358398437</v>
      </c>
      <c r="P1672" s="150">
        <v>2145.35</v>
      </c>
      <c r="Q1672" s="150">
        <v>13.636699999999999</v>
      </c>
      <c r="R1672" s="150">
        <v>1687.366401953625</v>
      </c>
      <c r="S1672" s="150">
        <v>1885</v>
      </c>
      <c r="T1672" s="150">
        <v>2342.2371093749998</v>
      </c>
      <c r="U1672" s="150"/>
      <c r="V1672" s="150">
        <v>75.38234374999999</v>
      </c>
      <c r="W1672" s="150">
        <v>1327.8938135999999</v>
      </c>
      <c r="X1672" s="150">
        <v>164</v>
      </c>
      <c r="Y1672" s="150">
        <v>0</v>
      </c>
      <c r="Z1672" s="150">
        <v>161.6910336</v>
      </c>
      <c r="AA1672" s="150">
        <v>12374.57183141757</v>
      </c>
      <c r="AB1672" s="150">
        <v>70</v>
      </c>
      <c r="AC1672" s="150">
        <v>935.26802999999995</v>
      </c>
      <c r="AD1672" s="150">
        <v>741.34059999999999</v>
      </c>
      <c r="AE1672" s="150">
        <v>9079.7789811910534</v>
      </c>
      <c r="AF1672" s="150">
        <v>736.05386880000003</v>
      </c>
      <c r="AG1672" s="150">
        <v>1328.30475378698</v>
      </c>
      <c r="AH1672" s="150">
        <v>654</v>
      </c>
      <c r="AI1672" s="150">
        <v>523.17554399999995</v>
      </c>
      <c r="AJ1672" s="150">
        <v>27.221461129152068</v>
      </c>
      <c r="AK1672" s="150">
        <v>366</v>
      </c>
      <c r="AL1672" s="150">
        <v>41544.58984375</v>
      </c>
      <c r="AM1672" s="150">
        <v>32795.08984375</v>
      </c>
      <c r="AN1672" s="150">
        <v>8749.5029296875</v>
      </c>
      <c r="AO1672" s="5" t="s">
        <v>2207</v>
      </c>
    </row>
    <row r="1673" spans="1:41" ht="14.25" x14ac:dyDescent="0.45">
      <c r="A1673" s="150">
        <v>2017</v>
      </c>
      <c r="B1673" s="5" t="s">
        <v>1477</v>
      </c>
      <c r="C1673" s="5" t="s">
        <v>171</v>
      </c>
      <c r="D1673" s="5" t="s">
        <v>84</v>
      </c>
      <c r="E1673" s="5" t="s">
        <v>93</v>
      </c>
      <c r="F1673" s="5" t="s">
        <v>231</v>
      </c>
      <c r="G1673" s="5" t="s">
        <v>88</v>
      </c>
      <c r="H1673" s="5" t="s">
        <v>131</v>
      </c>
      <c r="I1673" s="150">
        <v>703.80000000000007</v>
      </c>
      <c r="J1673" s="150">
        <v>414</v>
      </c>
      <c r="K1673" s="150">
        <v>31.942882905000008</v>
      </c>
      <c r="L1673" s="150">
        <v>853.69680000000005</v>
      </c>
      <c r="M1673" s="150">
        <v>484.31249999999989</v>
      </c>
      <c r="N1673" s="150">
        <v>2865.1635584532478</v>
      </c>
      <c r="O1673" s="150">
        <v>107</v>
      </c>
      <c r="P1673" s="150">
        <v>1345</v>
      </c>
      <c r="Q1673" s="150">
        <v>119.59848178850881</v>
      </c>
      <c r="R1673" s="150">
        <v>1973.8700236179791</v>
      </c>
      <c r="S1673" s="150">
        <v>1783.3347452831999</v>
      </c>
      <c r="T1673" s="150">
        <v>2334.4187999999999</v>
      </c>
      <c r="U1673" s="150"/>
      <c r="V1673" s="150">
        <v>454</v>
      </c>
      <c r="W1673" s="150">
        <v>1188.1368</v>
      </c>
      <c r="X1673" s="150">
        <v>703</v>
      </c>
      <c r="Y1673" s="150">
        <v>0</v>
      </c>
      <c r="Z1673" s="150">
        <v>391.34</v>
      </c>
      <c r="AA1673" s="150">
        <v>12892.91090456854</v>
      </c>
      <c r="AB1673" s="150">
        <v>240</v>
      </c>
      <c r="AC1673" s="150">
        <v>157.19999999999999</v>
      </c>
      <c r="AD1673" s="150">
        <v>935.85811999508132</v>
      </c>
      <c r="AE1673" s="150">
        <v>9910.8503999999994</v>
      </c>
      <c r="AF1673" s="150">
        <v>649.63830738207423</v>
      </c>
      <c r="AG1673" s="150">
        <v>3274</v>
      </c>
      <c r="AH1673" s="150">
        <v>667.59976057386802</v>
      </c>
      <c r="AI1673" s="150">
        <v>512.91719999999998</v>
      </c>
      <c r="AJ1673" s="150">
        <v>27.221461129152068</v>
      </c>
      <c r="AK1673" s="150">
        <v>634.46652499999993</v>
      </c>
      <c r="AL1673" s="150">
        <v>45655.27734375</v>
      </c>
      <c r="AM1673" s="150">
        <v>36032.2890625</v>
      </c>
      <c r="AN1673" s="150">
        <v>9622.9873046875</v>
      </c>
      <c r="AO1673" s="5" t="s">
        <v>2206</v>
      </c>
    </row>
    <row r="1674" spans="1:41" ht="14.25" x14ac:dyDescent="0.45">
      <c r="A1674" s="150">
        <v>2017</v>
      </c>
      <c r="B1674" s="5" t="s">
        <v>4024</v>
      </c>
      <c r="C1674" s="5" t="s">
        <v>171</v>
      </c>
      <c r="D1674" s="5" t="s">
        <v>84</v>
      </c>
      <c r="E1674" s="5" t="s">
        <v>93</v>
      </c>
      <c r="F1674" s="5" t="s">
        <v>231</v>
      </c>
      <c r="G1674" s="5" t="s">
        <v>88</v>
      </c>
      <c r="H1674" s="5" t="s">
        <v>131</v>
      </c>
      <c r="I1674" s="150">
        <v>840</v>
      </c>
      <c r="J1674" s="150">
        <v>2271.25</v>
      </c>
      <c r="K1674" s="150">
        <v>16</v>
      </c>
      <c r="L1674" s="150">
        <v>0</v>
      </c>
      <c r="M1674" s="150">
        <v>7.5389999999999997</v>
      </c>
      <c r="N1674" s="150">
        <v>3937.8</v>
      </c>
      <c r="O1674" s="150">
        <v>101</v>
      </c>
      <c r="P1674" s="150">
        <v>2141.7280000000001</v>
      </c>
      <c r="Q1674" s="150">
        <v>27.729600000000001</v>
      </c>
      <c r="R1674" s="150">
        <v>381.49991</v>
      </c>
      <c r="S1674" s="150">
        <v>854</v>
      </c>
      <c r="T1674" s="150">
        <v>1299.7428666666669</v>
      </c>
      <c r="U1674" s="150">
        <v>75</v>
      </c>
      <c r="V1674" s="150">
        <v>480</v>
      </c>
      <c r="W1674" s="150">
        <v>475</v>
      </c>
      <c r="X1674" s="150">
        <v>302</v>
      </c>
      <c r="Y1674" s="150">
        <v>0</v>
      </c>
      <c r="Z1674" s="150">
        <v>245</v>
      </c>
      <c r="AA1674" s="150">
        <v>2886</v>
      </c>
      <c r="AB1674" s="150"/>
      <c r="AC1674" s="150">
        <v>379.49624999999997</v>
      </c>
      <c r="AD1674" s="150">
        <v>3052</v>
      </c>
      <c r="AE1674" s="150">
        <v>4497</v>
      </c>
      <c r="AF1674" s="150">
        <v>768.02975773723529</v>
      </c>
      <c r="AG1674" s="150">
        <v>1511</v>
      </c>
      <c r="AH1674" s="150">
        <v>998</v>
      </c>
      <c r="AI1674" s="150">
        <v>2213</v>
      </c>
      <c r="AJ1674" s="150">
        <v>738.61122999999998</v>
      </c>
      <c r="AK1674" s="150">
        <v>1309</v>
      </c>
      <c r="AL1674" s="150">
        <v>31807.42578125</v>
      </c>
      <c r="AM1674" s="150">
        <v>21180.14453125</v>
      </c>
      <c r="AN1674" s="150">
        <v>10627.2822265625</v>
      </c>
      <c r="AO1674" s="5" t="s">
        <v>4050</v>
      </c>
    </row>
    <row r="1675" spans="1:41" ht="14.25" x14ac:dyDescent="0.45">
      <c r="A1675" s="150">
        <v>2017</v>
      </c>
      <c r="B1675" s="5" t="s">
        <v>1477</v>
      </c>
      <c r="C1675" s="5" t="s">
        <v>171</v>
      </c>
      <c r="D1675" s="5" t="s">
        <v>84</v>
      </c>
      <c r="E1675" s="5" t="s">
        <v>93</v>
      </c>
      <c r="F1675" s="5" t="s">
        <v>94</v>
      </c>
      <c r="G1675" s="5" t="s">
        <v>87</v>
      </c>
      <c r="H1675" s="5" t="s">
        <v>131</v>
      </c>
      <c r="I1675" s="150">
        <v>1055.2927456461828</v>
      </c>
      <c r="J1675" s="150">
        <v>626.23808174312569</v>
      </c>
      <c r="K1675" s="150">
        <v>308.28776839101965</v>
      </c>
      <c r="L1675" s="150">
        <v>962.80641512887678</v>
      </c>
      <c r="M1675" s="150">
        <v>2266.656174040319</v>
      </c>
      <c r="N1675" s="150">
        <v>3918.4644085237746</v>
      </c>
      <c r="O1675" s="150">
        <v>812.2196974917249</v>
      </c>
      <c r="P1675" s="150">
        <v>1855.8449368264937</v>
      </c>
      <c r="Q1675" s="150">
        <v>123.25582124710191</v>
      </c>
      <c r="R1675" s="150">
        <v>2184.3323163600749</v>
      </c>
      <c r="S1675" s="150">
        <v>2371.4443722386127</v>
      </c>
      <c r="T1675" s="150">
        <v>3053.2346292572142</v>
      </c>
      <c r="U1675" s="150">
        <v>355.71665583579193</v>
      </c>
      <c r="V1675" s="150">
        <v>720.91908916053831</v>
      </c>
      <c r="W1675" s="150">
        <v>1413.3808458542132</v>
      </c>
      <c r="X1675" s="150">
        <v>1369.5091249677989</v>
      </c>
      <c r="Y1675" s="150">
        <v>3314.0935102034614</v>
      </c>
      <c r="Z1675" s="150">
        <v>1529.5816200939053</v>
      </c>
      <c r="AA1675" s="150">
        <v>20952.171856341982</v>
      </c>
      <c r="AB1675" s="150">
        <v>875.06297335604813</v>
      </c>
      <c r="AC1675" s="150">
        <v>993.04233087491912</v>
      </c>
      <c r="AD1675" s="150">
        <v>2270.166801002872</v>
      </c>
      <c r="AE1675" s="150">
        <v>11517.512454869882</v>
      </c>
      <c r="AF1675" s="150">
        <v>1602.7116885205903</v>
      </c>
      <c r="AG1675" s="150">
        <v>16278.779893231958</v>
      </c>
      <c r="AH1675" s="150">
        <v>3810.911106187451</v>
      </c>
      <c r="AI1675" s="150">
        <v>862.02002930873573</v>
      </c>
      <c r="AJ1675" s="150">
        <v>4357.2899995505622</v>
      </c>
      <c r="AK1675" s="150">
        <v>843.84845433990904</v>
      </c>
      <c r="AL1675" s="150">
        <v>92604.8125</v>
      </c>
      <c r="AM1675" s="150">
        <v>72348.046875</v>
      </c>
      <c r="AN1675" s="150">
        <v>20256.740234375</v>
      </c>
      <c r="AO1675" s="5" t="s">
        <v>2209</v>
      </c>
    </row>
    <row r="1676" spans="1:41" ht="14.25" x14ac:dyDescent="0.45">
      <c r="A1676" s="150">
        <v>2017</v>
      </c>
      <c r="B1676" s="5" t="s">
        <v>1476</v>
      </c>
      <c r="C1676" s="5" t="s">
        <v>171</v>
      </c>
      <c r="D1676" s="5" t="s">
        <v>84</v>
      </c>
      <c r="E1676" s="5" t="s">
        <v>93</v>
      </c>
      <c r="F1676" s="5" t="s">
        <v>94</v>
      </c>
      <c r="G1676" s="5" t="s">
        <v>87</v>
      </c>
      <c r="H1676" s="5" t="s">
        <v>131</v>
      </c>
      <c r="I1676" s="150">
        <v>592.75228797506486</v>
      </c>
      <c r="J1676" s="150">
        <v>508.07338969291271</v>
      </c>
      <c r="K1676" s="150">
        <v>193.55176750206198</v>
      </c>
      <c r="L1676" s="150">
        <v>907.27391016591559</v>
      </c>
      <c r="M1676" s="150">
        <v>1941.5661677550593</v>
      </c>
      <c r="N1676" s="150">
        <v>4435.1165125078542</v>
      </c>
      <c r="O1676" s="150">
        <v>825.61925825098319</v>
      </c>
      <c r="P1676" s="150">
        <v>2891.179527062051</v>
      </c>
      <c r="Q1676" s="150">
        <v>15.302686618131776</v>
      </c>
      <c r="R1676" s="150">
        <v>1908.9894818637727</v>
      </c>
      <c r="S1676" s="150">
        <v>2661.3368031533523</v>
      </c>
      <c r="T1676" s="150">
        <v>3127.0707437051888</v>
      </c>
      <c r="U1676" s="150">
        <v>373.86943290117046</v>
      </c>
      <c r="V1676" s="150">
        <v>302.42463672197186</v>
      </c>
      <c r="W1676" s="150">
        <v>1578.6566036886932</v>
      </c>
      <c r="X1676" s="150">
        <v>446.74284783030544</v>
      </c>
      <c r="Y1676" s="150">
        <v>526.21886789623102</v>
      </c>
      <c r="Z1676" s="150">
        <v>302.42463672197186</v>
      </c>
      <c r="AA1676" s="150">
        <v>20051.81328670559</v>
      </c>
      <c r="AB1676" s="150">
        <v>677.43118625721695</v>
      </c>
      <c r="AC1676" s="150">
        <v>1024.9855869824873</v>
      </c>
      <c r="AD1676" s="150">
        <v>1527.4863551553356</v>
      </c>
      <c r="AE1676" s="150">
        <v>10307.452123708003</v>
      </c>
      <c r="AF1676" s="150">
        <v>1844.7902840040283</v>
      </c>
      <c r="AG1676" s="150">
        <v>6019.8704314510005</v>
      </c>
      <c r="AH1676" s="150">
        <v>2230.0792711878203</v>
      </c>
      <c r="AI1676" s="150">
        <v>1069.3735154488925</v>
      </c>
      <c r="AJ1676" s="150">
        <v>769.04137187604829</v>
      </c>
      <c r="AK1676" s="150">
        <v>589.12319233440121</v>
      </c>
      <c r="AL1676" s="150">
        <v>69649.6171875</v>
      </c>
      <c r="AM1676" s="150">
        <v>52781.578125</v>
      </c>
      <c r="AN1676" s="150">
        <v>16868.037109375</v>
      </c>
      <c r="AO1676" s="5" t="s">
        <v>2210</v>
      </c>
    </row>
    <row r="1677" spans="1:41" ht="14.25" x14ac:dyDescent="0.45">
      <c r="A1677" s="150">
        <v>2017</v>
      </c>
      <c r="B1677" s="5" t="s">
        <v>582</v>
      </c>
      <c r="C1677" s="5" t="s">
        <v>171</v>
      </c>
      <c r="D1677" s="5" t="s">
        <v>84</v>
      </c>
      <c r="E1677" s="5" t="s">
        <v>93</v>
      </c>
      <c r="F1677" s="5" t="s">
        <v>94</v>
      </c>
      <c r="G1677" s="5" t="s">
        <v>87</v>
      </c>
      <c r="H1677" s="5" t="s">
        <v>131</v>
      </c>
      <c r="I1677" s="150">
        <v>1752.8546440295288</v>
      </c>
      <c r="J1677" s="150">
        <v>2042.5780708611612</v>
      </c>
      <c r="K1677" s="150">
        <v>331.40005804626816</v>
      </c>
      <c r="L1677" s="150">
        <v>538.98451606442791</v>
      </c>
      <c r="M1677" s="150">
        <v>2188.2771352215773</v>
      </c>
      <c r="N1677" s="150">
        <v>5759.7430347261161</v>
      </c>
      <c r="O1677" s="150">
        <v>784.87695207182094</v>
      </c>
      <c r="P1677" s="150">
        <v>1829.8016134986469</v>
      </c>
      <c r="Q1677" s="150">
        <v>279.39366504982002</v>
      </c>
      <c r="R1677" s="150">
        <v>2272.2653470863429</v>
      </c>
      <c r="S1677" s="150">
        <v>2333.7007347903404</v>
      </c>
      <c r="T1677" s="150">
        <v>3488.9622691670561</v>
      </c>
      <c r="U1677" s="150">
        <v>228.87592485735885</v>
      </c>
      <c r="V1677" s="150">
        <v>494.59529127712187</v>
      </c>
      <c r="W1677" s="150">
        <v>1628.9267042287152</v>
      </c>
      <c r="X1677" s="150">
        <v>1986.6561626786527</v>
      </c>
      <c r="Y1677" s="150">
        <v>1429.078945450826</v>
      </c>
      <c r="Z1677" s="150">
        <v>2121.4066033305558</v>
      </c>
      <c r="AA1677" s="150">
        <v>5843.2624397079535</v>
      </c>
      <c r="AB1677" s="150">
        <v>669.88075568007469</v>
      </c>
      <c r="AC1677" s="150">
        <v>1245.4716082434561</v>
      </c>
      <c r="AD1677" s="150">
        <v>5017.0195938094812</v>
      </c>
      <c r="AE1677" s="150">
        <v>4551.9806889217816</v>
      </c>
      <c r="AF1677" s="150">
        <v>1655.4482979888871</v>
      </c>
      <c r="AG1677" s="150">
        <v>1685.8665684615214</v>
      </c>
      <c r="AH1677" s="150">
        <v>2753.7703727440262</v>
      </c>
      <c r="AI1677" s="150">
        <v>2796.752154964312</v>
      </c>
      <c r="AJ1677" s="150">
        <v>3209.8452876336914</v>
      </c>
      <c r="AK1677" s="150">
        <v>1822.0756554498032</v>
      </c>
      <c r="AL1677" s="150">
        <v>62743.74609375</v>
      </c>
      <c r="AM1677" s="150">
        <v>36941.44921875</v>
      </c>
      <c r="AN1677" s="150">
        <v>25802.298828125</v>
      </c>
      <c r="AO1677" s="5" t="s">
        <v>816</v>
      </c>
    </row>
    <row r="1678" spans="1:41" ht="14.25" x14ac:dyDescent="0.45">
      <c r="A1678" s="150">
        <v>2017</v>
      </c>
      <c r="B1678" s="5" t="s">
        <v>1478</v>
      </c>
      <c r="C1678" s="5" t="s">
        <v>171</v>
      </c>
      <c r="D1678" s="5" t="s">
        <v>84</v>
      </c>
      <c r="E1678" s="5" t="s">
        <v>93</v>
      </c>
      <c r="F1678" s="5" t="s">
        <v>94</v>
      </c>
      <c r="G1678" s="5" t="s">
        <v>87</v>
      </c>
      <c r="H1678" s="5" t="s">
        <v>131</v>
      </c>
      <c r="I1678" s="150">
        <v>1427.8453282419684</v>
      </c>
      <c r="J1678" s="150">
        <v>2086.0850423399825</v>
      </c>
      <c r="K1678" s="150">
        <v>276.35716030489715</v>
      </c>
      <c r="L1678" s="150">
        <v>935.00839236490197</v>
      </c>
      <c r="M1678" s="150">
        <v>1807.6924876402099</v>
      </c>
      <c r="N1678" s="150">
        <v>3764.9241376977357</v>
      </c>
      <c r="O1678" s="150">
        <v>824.46552824294315</v>
      </c>
      <c r="P1678" s="150">
        <v>2835.111259946566</v>
      </c>
      <c r="Q1678" s="150">
        <v>144.06536081428789</v>
      </c>
      <c r="R1678" s="150">
        <v>720.4450789393079</v>
      </c>
      <c r="S1678" s="150">
        <v>1266.6369847307785</v>
      </c>
      <c r="T1678" s="150">
        <v>3834.4555992304477</v>
      </c>
      <c r="U1678" s="150">
        <v>241.812515266785</v>
      </c>
      <c r="V1678" s="150">
        <v>413.38425228940861</v>
      </c>
      <c r="W1678" s="150">
        <v>963.79559656332879</v>
      </c>
      <c r="X1678" s="150">
        <v>2841.6749213757557</v>
      </c>
      <c r="Y1678" s="150">
        <v>1548.7515858753609</v>
      </c>
      <c r="Z1678" s="150">
        <v>1924.8362576848681</v>
      </c>
      <c r="AA1678" s="150">
        <v>20673.279819958407</v>
      </c>
      <c r="AB1678" s="150">
        <v>774.95153702164907</v>
      </c>
      <c r="AC1678" s="150">
        <v>810.07192614372968</v>
      </c>
      <c r="AD1678" s="150">
        <v>1967.2337755625194</v>
      </c>
      <c r="AE1678" s="150">
        <v>6833.6211056952598</v>
      </c>
      <c r="AF1678" s="150">
        <v>1770.2455166748123</v>
      </c>
      <c r="AG1678" s="150">
        <v>12785.099692899015</v>
      </c>
      <c r="AH1678" s="150">
        <v>5370.9184803478211</v>
      </c>
      <c r="AI1678" s="150">
        <v>1739.8986217529148</v>
      </c>
      <c r="AJ1678" s="150">
        <v>2729.0269580108593</v>
      </c>
      <c r="AK1678" s="150">
        <v>2244.2504393093523</v>
      </c>
      <c r="AL1678" s="150">
        <v>85555.9453125</v>
      </c>
      <c r="AM1678" s="150">
        <v>61643.6171875</v>
      </c>
      <c r="AN1678" s="150">
        <v>23912.330078125</v>
      </c>
      <c r="AO1678" s="5" t="s">
        <v>2208</v>
      </c>
    </row>
    <row r="1679" spans="1:41" ht="14.25" x14ac:dyDescent="0.45">
      <c r="A1679" s="150">
        <v>2017</v>
      </c>
      <c r="B1679" s="5" t="s">
        <v>4024</v>
      </c>
      <c r="C1679" s="5" t="s">
        <v>171</v>
      </c>
      <c r="D1679" s="5" t="s">
        <v>84</v>
      </c>
      <c r="E1679" s="5" t="s">
        <v>93</v>
      </c>
      <c r="F1679" s="5" t="s">
        <v>94</v>
      </c>
      <c r="G1679" s="5" t="s">
        <v>87</v>
      </c>
      <c r="H1679" s="5" t="s">
        <v>131</v>
      </c>
      <c r="I1679" s="150">
        <v>1698.5549717638651</v>
      </c>
      <c r="J1679" s="150">
        <v>3049.2848330678048</v>
      </c>
      <c r="K1679" s="150">
        <v>321.31899784322798</v>
      </c>
      <c r="L1679" s="150">
        <v>128.74397556681524</v>
      </c>
      <c r="M1679" s="150">
        <v>813.61756841421993</v>
      </c>
      <c r="N1679" s="150">
        <v>4360.8505606278904</v>
      </c>
      <c r="O1679" s="150">
        <v>760.56314977706825</v>
      </c>
      <c r="P1679" s="150">
        <v>2399.6146034218168</v>
      </c>
      <c r="Q1679" s="150">
        <v>220.80305851926244</v>
      </c>
      <c r="R1679" s="150">
        <v>1582.2832148841749</v>
      </c>
      <c r="S1679" s="150">
        <v>1944.1422192736723</v>
      </c>
      <c r="T1679" s="150">
        <v>2300.8615549946608</v>
      </c>
      <c r="U1679" s="150">
        <v>172.01926147162709</v>
      </c>
      <c r="V1679" s="150">
        <v>699.97774951033159</v>
      </c>
      <c r="W1679" s="150">
        <v>597.19894548640355</v>
      </c>
      <c r="X1679" s="150">
        <v>787.61020346757562</v>
      </c>
      <c r="Y1679" s="150">
        <v>1384.809148953979</v>
      </c>
      <c r="Z1679" s="150">
        <v>2141.044770140566</v>
      </c>
      <c r="AA1679" s="150">
        <v>5788.0694897685844</v>
      </c>
      <c r="AB1679" s="150">
        <v>0</v>
      </c>
      <c r="AC1679" s="150">
        <v>1206.889572719768</v>
      </c>
      <c r="AD1679" s="150">
        <v>5229.8183015965114</v>
      </c>
      <c r="AE1679" s="150">
        <v>4865.2240178484717</v>
      </c>
      <c r="AF1679" s="150">
        <v>2039.2052632076372</v>
      </c>
      <c r="AG1679" s="150">
        <v>3185.0610425941518</v>
      </c>
      <c r="AH1679" s="150">
        <v>1694.3385585268109</v>
      </c>
      <c r="AI1679" s="150">
        <v>2710.114779788842</v>
      </c>
      <c r="AJ1679" s="150">
        <v>1366.2476106930806</v>
      </c>
      <c r="AK1679" s="150">
        <v>1765.6316649163234</v>
      </c>
      <c r="AL1679" s="150">
        <v>55213.8984375</v>
      </c>
      <c r="AM1679" s="150">
        <v>36288.68359375</v>
      </c>
      <c r="AN1679" s="150">
        <v>18925.21484375</v>
      </c>
      <c r="AO1679" s="5" t="s">
        <v>4051</v>
      </c>
    </row>
    <row r="1680" spans="1:41" ht="14.25" x14ac:dyDescent="0.45">
      <c r="A1680" s="150">
        <v>2017</v>
      </c>
      <c r="B1680" s="5" t="s">
        <v>582</v>
      </c>
      <c r="C1680" s="5" t="s">
        <v>171</v>
      </c>
      <c r="D1680" s="5" t="s">
        <v>84</v>
      </c>
      <c r="E1680" s="5" t="s">
        <v>93</v>
      </c>
      <c r="F1680" s="5" t="s">
        <v>94</v>
      </c>
      <c r="G1680" s="5" t="s">
        <v>88</v>
      </c>
      <c r="H1680" s="5" t="s">
        <v>131</v>
      </c>
      <c r="I1680" s="150">
        <v>1593.55</v>
      </c>
      <c r="J1680" s="150">
        <v>1867.9195</v>
      </c>
      <c r="K1680" s="150">
        <v>296.82900000000001</v>
      </c>
      <c r="L1680" s="150">
        <v>490</v>
      </c>
      <c r="M1680" s="150">
        <v>1960</v>
      </c>
      <c r="N1680" s="150">
        <v>5158</v>
      </c>
      <c r="O1680" s="150">
        <v>703</v>
      </c>
      <c r="P1680" s="150">
        <v>2134.5729999999999</v>
      </c>
      <c r="Q1680" s="150">
        <v>250.2478203896226</v>
      </c>
      <c r="R1680" s="150">
        <v>2035.2267126523129</v>
      </c>
      <c r="S1680" s="150">
        <v>2090.2532712000002</v>
      </c>
      <c r="T1680" s="150">
        <v>3156.25</v>
      </c>
      <c r="U1680" s="150">
        <v>205</v>
      </c>
      <c r="V1680" s="150">
        <v>443</v>
      </c>
      <c r="W1680" s="150">
        <v>1459</v>
      </c>
      <c r="X1680" s="150">
        <v>1815</v>
      </c>
      <c r="Y1680" s="150">
        <v>1280</v>
      </c>
      <c r="Z1680" s="150">
        <v>1900.1052817320001</v>
      </c>
      <c r="AA1680" s="150">
        <v>5385.0421518035237</v>
      </c>
      <c r="AB1680" s="150">
        <v>600</v>
      </c>
      <c r="AC1680" s="150">
        <v>1115.5462500000001</v>
      </c>
      <c r="AD1680" s="150">
        <v>4493.6531326828008</v>
      </c>
      <c r="AE1680" s="150">
        <v>4077.1262499999998</v>
      </c>
      <c r="AF1680" s="150">
        <v>1504.996232429042</v>
      </c>
      <c r="AG1680" s="150">
        <v>1539</v>
      </c>
      <c r="AH1680" s="150">
        <v>2521.9982949999999</v>
      </c>
      <c r="AI1680" s="150">
        <v>2505</v>
      </c>
      <c r="AJ1680" s="150">
        <v>2912.375</v>
      </c>
      <c r="AK1680" s="150">
        <v>1632</v>
      </c>
      <c r="AL1680" s="150">
        <v>57124.6953125</v>
      </c>
      <c r="AM1680" s="150">
        <v>33891.7109375</v>
      </c>
      <c r="AN1680" s="150">
        <v>23232.982421875</v>
      </c>
      <c r="AO1680" s="5" t="s">
        <v>817</v>
      </c>
    </row>
    <row r="1681" spans="1:41" ht="14.25" x14ac:dyDescent="0.45">
      <c r="A1681" s="150">
        <v>2017</v>
      </c>
      <c r="B1681" s="5" t="s">
        <v>1476</v>
      </c>
      <c r="C1681" s="5" t="s">
        <v>171</v>
      </c>
      <c r="D1681" s="5" t="s">
        <v>84</v>
      </c>
      <c r="E1681" s="5" t="s">
        <v>93</v>
      </c>
      <c r="F1681" s="5" t="s">
        <v>94</v>
      </c>
      <c r="G1681" s="5" t="s">
        <v>88</v>
      </c>
      <c r="H1681" s="5" t="s">
        <v>131</v>
      </c>
      <c r="I1681" s="150">
        <v>529.20000000000005</v>
      </c>
      <c r="J1681" s="150">
        <v>429.24</v>
      </c>
      <c r="K1681" s="150">
        <v>175</v>
      </c>
      <c r="L1681" s="150">
        <v>811.82411999999999</v>
      </c>
      <c r="M1681" s="150">
        <v>1725.375</v>
      </c>
      <c r="N1681" s="150">
        <v>3988.9332578124981</v>
      </c>
      <c r="O1681" s="150">
        <v>753.3522978515623</v>
      </c>
      <c r="P1681" s="150">
        <v>2557.3000000000002</v>
      </c>
      <c r="Q1681" s="150">
        <v>13.636699999999999</v>
      </c>
      <c r="R1681" s="150">
        <v>1687.366401953625</v>
      </c>
      <c r="S1681" s="150">
        <v>2370</v>
      </c>
      <c r="T1681" s="150">
        <v>2783.7622656250001</v>
      </c>
      <c r="U1681" s="150">
        <v>300</v>
      </c>
      <c r="V1681" s="150">
        <v>269.22265625</v>
      </c>
      <c r="W1681" s="150">
        <v>1380.7979496</v>
      </c>
      <c r="X1681" s="150">
        <v>414.90904999999998</v>
      </c>
      <c r="Y1681" s="150">
        <v>500</v>
      </c>
      <c r="Z1681" s="150">
        <v>269.48505599999999</v>
      </c>
      <c r="AA1681" s="150">
        <v>18094.926710107051</v>
      </c>
      <c r="AB1681" s="150">
        <v>559</v>
      </c>
      <c r="AC1681" s="150">
        <v>935.26802999999995</v>
      </c>
      <c r="AD1681" s="150">
        <v>1361.1905999999999</v>
      </c>
      <c r="AE1681" s="150">
        <v>9193.0647749502205</v>
      </c>
      <c r="AF1681" s="150">
        <v>1650.7090439999999</v>
      </c>
      <c r="AG1681" s="150">
        <v>5376.3000012585444</v>
      </c>
      <c r="AH1681" s="150">
        <v>2009.415</v>
      </c>
      <c r="AI1681" s="150">
        <v>938.10787200000004</v>
      </c>
      <c r="AJ1681" s="150">
        <v>694.90560042333595</v>
      </c>
      <c r="AK1681" s="150">
        <v>522</v>
      </c>
      <c r="AL1681" s="150">
        <v>62294.30078125</v>
      </c>
      <c r="AM1681" s="150">
        <v>47301.38671875</v>
      </c>
      <c r="AN1681" s="150">
        <v>14992.91015625</v>
      </c>
      <c r="AO1681" s="5" t="s">
        <v>2211</v>
      </c>
    </row>
    <row r="1682" spans="1:41" ht="14.25" x14ac:dyDescent="0.45">
      <c r="A1682" s="150">
        <v>2017</v>
      </c>
      <c r="B1682" s="5" t="s">
        <v>1478</v>
      </c>
      <c r="C1682" s="5" t="s">
        <v>171</v>
      </c>
      <c r="D1682" s="5" t="s">
        <v>84</v>
      </c>
      <c r="E1682" s="5" t="s">
        <v>93</v>
      </c>
      <c r="F1682" s="5" t="s">
        <v>94</v>
      </c>
      <c r="G1682" s="5" t="s">
        <v>88</v>
      </c>
      <c r="H1682" s="5" t="s">
        <v>131</v>
      </c>
      <c r="I1682" s="150">
        <v>1292.6268399999999</v>
      </c>
      <c r="J1682" s="150">
        <v>1852.625</v>
      </c>
      <c r="K1682" s="150">
        <v>250.47031200000001</v>
      </c>
      <c r="L1682" s="150">
        <v>860.63880000000006</v>
      </c>
      <c r="M1682" s="150">
        <v>1608.8656249999999</v>
      </c>
      <c r="N1682" s="150">
        <v>3401.7084863999999</v>
      </c>
      <c r="O1682" s="150">
        <v>737.91000883599986</v>
      </c>
      <c r="P1682" s="150">
        <v>2462.3813759999998</v>
      </c>
      <c r="Q1682" s="150">
        <v>127.8639411230442</v>
      </c>
      <c r="R1682" s="150">
        <v>652.99192794047076</v>
      </c>
      <c r="S1682" s="150">
        <v>1126.4000000000001</v>
      </c>
      <c r="T1682" s="150">
        <v>3430.649249999999</v>
      </c>
      <c r="U1682" s="150">
        <v>216.34200000000001</v>
      </c>
      <c r="V1682" s="150">
        <v>366</v>
      </c>
      <c r="W1682" s="150">
        <v>852.90300000000002</v>
      </c>
      <c r="X1682" s="150">
        <v>2517.1847184466019</v>
      </c>
      <c r="Y1682" s="150">
        <v>1396.0292999999999</v>
      </c>
      <c r="Z1682" s="150">
        <v>1708.382865</v>
      </c>
      <c r="AA1682" s="150">
        <v>18761.981283433619</v>
      </c>
      <c r="AB1682" s="150">
        <v>673</v>
      </c>
      <c r="AC1682" s="150">
        <v>714.12288000000001</v>
      </c>
      <c r="AD1682" s="150">
        <v>1746.000997269861</v>
      </c>
      <c r="AE1682" s="150">
        <v>6191.7625339259066</v>
      </c>
      <c r="AF1682" s="150">
        <v>1624.9677333867451</v>
      </c>
      <c r="AG1682" s="150">
        <v>11764.00931329617</v>
      </c>
      <c r="AH1682" s="150">
        <v>4876.5840551398742</v>
      </c>
      <c r="AI1682" s="150">
        <v>1541.22</v>
      </c>
      <c r="AJ1682" s="150">
        <v>2471.2540947848511</v>
      </c>
      <c r="AK1682" s="150">
        <v>2017.2149999999999</v>
      </c>
      <c r="AL1682" s="150">
        <v>77244.1015625</v>
      </c>
      <c r="AM1682" s="150">
        <v>55865.68359375</v>
      </c>
      <c r="AN1682" s="150">
        <v>21378.404296875</v>
      </c>
      <c r="AO1682" s="5" t="s">
        <v>2212</v>
      </c>
    </row>
    <row r="1683" spans="1:41" ht="14.25" x14ac:dyDescent="0.45">
      <c r="A1683" s="150">
        <v>2017</v>
      </c>
      <c r="B1683" s="5" t="s">
        <v>4024</v>
      </c>
      <c r="C1683" s="5" t="s">
        <v>171</v>
      </c>
      <c r="D1683" s="5" t="s">
        <v>84</v>
      </c>
      <c r="E1683" s="5" t="s">
        <v>93</v>
      </c>
      <c r="F1683" s="5" t="s">
        <v>94</v>
      </c>
      <c r="G1683" s="5" t="s">
        <v>88</v>
      </c>
      <c r="H1683" s="5" t="s">
        <v>131</v>
      </c>
      <c r="I1683" s="150">
        <v>1570</v>
      </c>
      <c r="J1683" s="150">
        <v>2818.5</v>
      </c>
      <c r="K1683" s="150">
        <v>296.82900000000001</v>
      </c>
      <c r="L1683" s="150">
        <v>119</v>
      </c>
      <c r="M1683" s="150">
        <v>752.03899999999999</v>
      </c>
      <c r="N1683" s="150">
        <v>4030.8</v>
      </c>
      <c r="O1683" s="150">
        <v>703</v>
      </c>
      <c r="P1683" s="150">
        <v>2218.1750000000002</v>
      </c>
      <c r="Q1683" s="150">
        <v>204.0916</v>
      </c>
      <c r="R1683" s="150">
        <v>1462.52826</v>
      </c>
      <c r="S1683" s="150">
        <v>1797</v>
      </c>
      <c r="T1683" s="150">
        <v>2126.721066666667</v>
      </c>
      <c r="U1683" s="150">
        <v>159</v>
      </c>
      <c r="V1683" s="150">
        <v>647</v>
      </c>
      <c r="W1683" s="150">
        <v>552</v>
      </c>
      <c r="X1683" s="150">
        <v>728</v>
      </c>
      <c r="Y1683" s="150">
        <v>1280</v>
      </c>
      <c r="Z1683" s="150">
        <v>1978</v>
      </c>
      <c r="AA1683" s="150">
        <v>5350</v>
      </c>
      <c r="AB1683" s="150">
        <v>0</v>
      </c>
      <c r="AC1683" s="150">
        <v>1115.5462500000001</v>
      </c>
      <c r="AD1683" s="150">
        <v>4834</v>
      </c>
      <c r="AE1683" s="150">
        <v>4497</v>
      </c>
      <c r="AF1683" s="150">
        <v>1884.8682064798511</v>
      </c>
      <c r="AG1683" s="150">
        <v>2944</v>
      </c>
      <c r="AH1683" s="150">
        <v>1567</v>
      </c>
      <c r="AI1683" s="150">
        <v>2505</v>
      </c>
      <c r="AJ1683" s="150">
        <v>1262.84329</v>
      </c>
      <c r="AK1683" s="150">
        <v>1632</v>
      </c>
      <c r="AL1683" s="150">
        <v>51034.94140625</v>
      </c>
      <c r="AM1683" s="150">
        <v>33541.3515625</v>
      </c>
      <c r="AN1683" s="150">
        <v>17493.58984375</v>
      </c>
      <c r="AO1683" s="5" t="s">
        <v>4052</v>
      </c>
    </row>
    <row r="1684" spans="1:41" ht="14.25" x14ac:dyDescent="0.45">
      <c r="A1684" s="150">
        <v>2017</v>
      </c>
      <c r="B1684" s="5" t="s">
        <v>1477</v>
      </c>
      <c r="C1684" s="5" t="s">
        <v>171</v>
      </c>
      <c r="D1684" s="5" t="s">
        <v>84</v>
      </c>
      <c r="E1684" s="5" t="s">
        <v>93</v>
      </c>
      <c r="F1684" s="5" t="s">
        <v>94</v>
      </c>
      <c r="G1684" s="5" t="s">
        <v>88</v>
      </c>
      <c r="H1684" s="5" t="s">
        <v>131</v>
      </c>
      <c r="I1684" s="150">
        <v>907.80000000000007</v>
      </c>
      <c r="J1684" s="150">
        <v>1020.28</v>
      </c>
      <c r="K1684" s="150">
        <v>276.83831851000002</v>
      </c>
      <c r="L1684" s="150">
        <v>875.25480000000005</v>
      </c>
      <c r="M1684" s="150">
        <v>2007.20625</v>
      </c>
      <c r="N1684" s="150">
        <v>3513.7497574932481</v>
      </c>
      <c r="O1684" s="150">
        <v>735</v>
      </c>
      <c r="P1684" s="150">
        <v>1717.45</v>
      </c>
      <c r="Q1684" s="150">
        <v>119.59848178850881</v>
      </c>
      <c r="R1684" s="150">
        <v>1973.8700236179791</v>
      </c>
      <c r="S1684" s="150">
        <v>2301.0770906880002</v>
      </c>
      <c r="T1684" s="150">
        <v>2763.7372</v>
      </c>
      <c r="U1684" s="150">
        <v>315.24119999999999</v>
      </c>
      <c r="V1684" s="150">
        <v>645</v>
      </c>
      <c r="W1684" s="150">
        <v>1240.1568</v>
      </c>
      <c r="X1684" s="150">
        <v>1262.135</v>
      </c>
      <c r="Y1684" s="150">
        <v>3041</v>
      </c>
      <c r="Z1684" s="150">
        <v>1484.79</v>
      </c>
      <c r="AA1684" s="150">
        <v>18852.876776374291</v>
      </c>
      <c r="AB1684" s="150">
        <v>641</v>
      </c>
      <c r="AC1684" s="150">
        <v>899.2</v>
      </c>
      <c r="AD1684" s="150">
        <v>2202.8047037413512</v>
      </c>
      <c r="AE1684" s="150">
        <v>10105.9254</v>
      </c>
      <c r="AF1684" s="150">
        <v>1456.909439349505</v>
      </c>
      <c r="AG1684" s="150">
        <v>14782</v>
      </c>
      <c r="AH1684" s="150">
        <v>3576.109384140686</v>
      </c>
      <c r="AI1684" s="150">
        <v>756.37080000000003</v>
      </c>
      <c r="AJ1684" s="150">
        <v>4088.5377166738322</v>
      </c>
      <c r="AK1684" s="150">
        <v>777.16653963141584</v>
      </c>
      <c r="AL1684" s="150">
        <v>84339.078125</v>
      </c>
      <c r="AM1684" s="150">
        <v>65799.484375</v>
      </c>
      <c r="AN1684" s="150">
        <v>18539.6015625</v>
      </c>
      <c r="AO1684" s="5" t="s">
        <v>2213</v>
      </c>
    </row>
    <row r="1685" spans="1:41" ht="14.25" x14ac:dyDescent="0.45">
      <c r="A1685" s="150">
        <v>2017</v>
      </c>
      <c r="B1685" s="5" t="s">
        <v>1476</v>
      </c>
      <c r="C1685" s="5" t="s">
        <v>171</v>
      </c>
      <c r="D1685" s="5" t="s">
        <v>84</v>
      </c>
      <c r="E1685" s="5" t="s">
        <v>25</v>
      </c>
      <c r="F1685" s="5" t="s">
        <v>25</v>
      </c>
      <c r="G1685" s="5" t="s">
        <v>87</v>
      </c>
      <c r="H1685" s="5" t="s">
        <v>131</v>
      </c>
      <c r="I1685" s="150">
        <v>9229.9999127545816</v>
      </c>
      <c r="J1685" s="150">
        <v>7542.470439845978</v>
      </c>
      <c r="K1685" s="150">
        <v>48.387941875515494</v>
      </c>
      <c r="L1685" s="150">
        <v>254.03669484645636</v>
      </c>
      <c r="M1685" s="150">
        <v>4869.036651223747</v>
      </c>
      <c r="N1685" s="150">
        <v>10634.097016127353</v>
      </c>
      <c r="O1685" s="150">
        <v>1674.1018190381476</v>
      </c>
      <c r="P1685" s="150">
        <v>0</v>
      </c>
      <c r="Q1685" s="150">
        <v>0</v>
      </c>
      <c r="R1685" s="150">
        <v>4488.633636470835</v>
      </c>
      <c r="S1685" s="150">
        <v>3751.2751938993388</v>
      </c>
      <c r="T1685" s="150">
        <v>756.06159180492966</v>
      </c>
      <c r="U1685" s="150">
        <v>194.48687899518887</v>
      </c>
      <c r="V1685" s="150">
        <v>8280.3865534475899</v>
      </c>
      <c r="W1685" s="150">
        <v>2501.6565949641513</v>
      </c>
      <c r="X1685" s="150">
        <v>2721.8199973803439</v>
      </c>
      <c r="Y1685" s="150">
        <v>24934.306448453135</v>
      </c>
      <c r="Z1685" s="150">
        <v>1893.1782258795438</v>
      </c>
      <c r="AA1685" s="150">
        <v>30470.600697327678</v>
      </c>
      <c r="AB1685" s="150">
        <v>199.60026023650141</v>
      </c>
      <c r="AC1685" s="150">
        <v>869.29662188793179</v>
      </c>
      <c r="AD1685" s="150">
        <v>7164.4397830588459</v>
      </c>
      <c r="AE1685" s="150">
        <v>7399.2215670191563</v>
      </c>
      <c r="AF1685" s="150">
        <v>6448.9029534593274</v>
      </c>
      <c r="AG1685" s="150">
        <v>40647.602283212756</v>
      </c>
      <c r="AH1685" s="150">
        <v>25850.75382538719</v>
      </c>
      <c r="AI1685" s="150">
        <v>471.7824332862761</v>
      </c>
      <c r="AJ1685" s="150">
        <v>9585.5430846393338</v>
      </c>
      <c r="AK1685" s="150">
        <v>498.39580131780963</v>
      </c>
      <c r="AL1685" s="150">
        <v>213380.078125</v>
      </c>
      <c r="AM1685" s="150">
        <v>162872.765625</v>
      </c>
      <c r="AN1685" s="150">
        <v>50507.30859375</v>
      </c>
      <c r="AO1685" s="5" t="s">
        <v>2215</v>
      </c>
    </row>
    <row r="1686" spans="1:41" ht="14.25" x14ac:dyDescent="0.45">
      <c r="A1686" s="150">
        <v>2017</v>
      </c>
      <c r="B1686" s="5" t="s">
        <v>1477</v>
      </c>
      <c r="C1686" s="5" t="s">
        <v>171</v>
      </c>
      <c r="D1686" s="5" t="s">
        <v>84</v>
      </c>
      <c r="E1686" s="5" t="s">
        <v>25</v>
      </c>
      <c r="F1686" s="5" t="s">
        <v>25</v>
      </c>
      <c r="G1686" s="5" t="s">
        <v>87</v>
      </c>
      <c r="H1686" s="5" t="s">
        <v>131</v>
      </c>
      <c r="I1686" s="150">
        <v>3237.0215681057066</v>
      </c>
      <c r="J1686" s="150">
        <v>6619.3569226594227</v>
      </c>
      <c r="K1686" s="150">
        <v>47.428887444772258</v>
      </c>
      <c r="L1686" s="150">
        <v>269.15893624908256</v>
      </c>
      <c r="M1686" s="150">
        <v>6120.1495282367796</v>
      </c>
      <c r="N1686" s="150">
        <v>15248.861602368728</v>
      </c>
      <c r="O1686" s="150">
        <v>1654.0824496364326</v>
      </c>
      <c r="P1686" s="150">
        <v>0</v>
      </c>
      <c r="Q1686" s="150">
        <v>0</v>
      </c>
      <c r="R1686" s="150">
        <v>3835.817200706887</v>
      </c>
      <c r="S1686" s="150">
        <v>7232.9053353277695</v>
      </c>
      <c r="T1686" s="150">
        <v>741.07636632456649</v>
      </c>
      <c r="U1686" s="150">
        <v>177.85832791789596</v>
      </c>
      <c r="V1686" s="150">
        <v>11687.663588578003</v>
      </c>
      <c r="W1686" s="150">
        <v>2083.3138810116216</v>
      </c>
      <c r="X1686" s="150">
        <v>4433.415253900087</v>
      </c>
      <c r="Y1686" s="150">
        <v>33555.926009954514</v>
      </c>
      <c r="Z1686" s="150">
        <v>212.24427131535586</v>
      </c>
      <c r="AA1686" s="150">
        <v>31838.779528216586</v>
      </c>
      <c r="AB1686" s="150">
        <v>201.5727716402821</v>
      </c>
      <c r="AC1686" s="150">
        <v>864.86576255542218</v>
      </c>
      <c r="AD1686" s="150">
        <v>8173.9632696905128</v>
      </c>
      <c r="AE1686" s="150">
        <v>2243.3863761377279</v>
      </c>
      <c r="AF1686" s="150">
        <v>8279.4509391247266</v>
      </c>
      <c r="AG1686" s="150">
        <v>48873.097067465569</v>
      </c>
      <c r="AH1686" s="150">
        <v>20442.695256468342</v>
      </c>
      <c r="AI1686" s="150">
        <v>231.21582629326474</v>
      </c>
      <c r="AJ1686" s="150">
        <v>9230.1945610495368</v>
      </c>
      <c r="AK1686" s="150">
        <v>523.91798798105776</v>
      </c>
      <c r="AL1686" s="150">
        <v>228059.421875</v>
      </c>
      <c r="AM1686" s="150">
        <v>176173.671875</v>
      </c>
      <c r="AN1686" s="150">
        <v>51885.734375</v>
      </c>
      <c r="AO1686" s="5" t="s">
        <v>2216</v>
      </c>
    </row>
    <row r="1687" spans="1:41" ht="14.25" x14ac:dyDescent="0.45">
      <c r="A1687" s="150">
        <v>2017</v>
      </c>
      <c r="B1687" s="5" t="s">
        <v>1478</v>
      </c>
      <c r="C1687" s="5" t="s">
        <v>171</v>
      </c>
      <c r="D1687" s="5" t="s">
        <v>84</v>
      </c>
      <c r="E1687" s="5" t="s">
        <v>25</v>
      </c>
      <c r="F1687" s="5" t="s">
        <v>25</v>
      </c>
      <c r="G1687" s="5" t="s">
        <v>87</v>
      </c>
      <c r="H1687" s="5" t="s">
        <v>131</v>
      </c>
      <c r="I1687" s="150">
        <v>4410.1996831989836</v>
      </c>
      <c r="J1687" s="150">
        <v>13691.698884673977</v>
      </c>
      <c r="K1687" s="150">
        <v>57.57440839685357</v>
      </c>
      <c r="L1687" s="150">
        <v>261.38781412171522</v>
      </c>
      <c r="M1687" s="150">
        <v>7390.5821146684066</v>
      </c>
      <c r="N1687" s="150">
        <v>11405.319998316654</v>
      </c>
      <c r="O1687" s="150">
        <v>1251.6676385475967</v>
      </c>
      <c r="P1687" s="150">
        <v>0</v>
      </c>
      <c r="Q1687" s="150">
        <v>2489.7573367500436</v>
      </c>
      <c r="R1687" s="150">
        <v>2129.6001575561763</v>
      </c>
      <c r="S1687" s="150">
        <v>5884.1045381584345</v>
      </c>
      <c r="T1687" s="150">
        <v>0</v>
      </c>
      <c r="U1687" s="150">
        <v>172.7232251905607</v>
      </c>
      <c r="V1687" s="150">
        <v>5512.1738599147602</v>
      </c>
      <c r="W1687" s="150">
        <v>3915.0597709860426</v>
      </c>
      <c r="X1687" s="150">
        <v>5917.7872439951107</v>
      </c>
      <c r="Y1687" s="150">
        <v>16898.701502241391</v>
      </c>
      <c r="Z1687" s="150">
        <v>3543.5741429192763</v>
      </c>
      <c r="AA1687" s="150">
        <v>41759.103181183062</v>
      </c>
      <c r="AB1687" s="150">
        <v>195.75298854930213</v>
      </c>
      <c r="AC1687" s="150">
        <v>1285.2335186429623</v>
      </c>
      <c r="AD1687" s="150">
        <v>5582.4486099025089</v>
      </c>
      <c r="AE1687" s="150">
        <v>6472.2127263301945</v>
      </c>
      <c r="AF1687" s="150">
        <v>9696.8626243540893</v>
      </c>
      <c r="AG1687" s="150">
        <v>41421.922768705277</v>
      </c>
      <c r="AH1687" s="150">
        <v>8281.7084661675854</v>
      </c>
      <c r="AI1687" s="150">
        <v>224.54019274772892</v>
      </c>
      <c r="AJ1687" s="150">
        <v>3180.9860639261597</v>
      </c>
      <c r="AK1687" s="150">
        <v>248.72144427440742</v>
      </c>
      <c r="AL1687" s="150">
        <v>203281.40625</v>
      </c>
      <c r="AM1687" s="150">
        <v>164331.453125</v>
      </c>
      <c r="AN1687" s="150">
        <v>38949.94921875</v>
      </c>
      <c r="AO1687" s="5" t="s">
        <v>2214</v>
      </c>
    </row>
    <row r="1688" spans="1:41" ht="14.25" x14ac:dyDescent="0.45">
      <c r="A1688" s="150">
        <v>2017</v>
      </c>
      <c r="B1688" s="5" t="s">
        <v>582</v>
      </c>
      <c r="C1688" s="5" t="s">
        <v>171</v>
      </c>
      <c r="D1688" s="5" t="s">
        <v>84</v>
      </c>
      <c r="E1688" s="5" t="s">
        <v>25</v>
      </c>
      <c r="F1688" s="5" t="s">
        <v>25</v>
      </c>
      <c r="G1688" s="5" t="s">
        <v>87</v>
      </c>
      <c r="H1688" s="5" t="s">
        <v>131</v>
      </c>
      <c r="I1688" s="150">
        <v>7348.5918898104201</v>
      </c>
      <c r="J1688" s="150">
        <v>1229.5103036544706</v>
      </c>
      <c r="K1688" s="150">
        <v>0</v>
      </c>
      <c r="L1688" s="150">
        <v>10.999684001314856</v>
      </c>
      <c r="M1688" s="150">
        <v>4130.9313266937943</v>
      </c>
      <c r="N1688" s="150">
        <v>6988.8324299724363</v>
      </c>
      <c r="O1688" s="150">
        <v>1232.5805904513375</v>
      </c>
      <c r="P1688" s="150">
        <v>227.60091848571446</v>
      </c>
      <c r="Q1688" s="150">
        <v>52.280173696295755</v>
      </c>
      <c r="R1688" s="150">
        <v>1922.2286854761207</v>
      </c>
      <c r="S1688" s="150">
        <v>3077.2558870179359</v>
      </c>
      <c r="T1688" s="150">
        <v>0</v>
      </c>
      <c r="U1688" s="150">
        <v>205.43009840855626</v>
      </c>
      <c r="V1688" s="150">
        <v>2006.2928632618239</v>
      </c>
      <c r="W1688" s="150">
        <v>6162.902952256688</v>
      </c>
      <c r="X1688" s="150">
        <v>424.69564248998199</v>
      </c>
      <c r="Y1688" s="150">
        <v>15105.811040585686</v>
      </c>
      <c r="Z1688" s="150">
        <v>2713.8298357569138</v>
      </c>
      <c r="AA1688" s="150">
        <v>51154.058397091518</v>
      </c>
      <c r="AB1688" s="150">
        <v>151.83963795415028</v>
      </c>
      <c r="AC1688" s="150">
        <v>1216.8383926928559</v>
      </c>
      <c r="AD1688" s="150">
        <v>8806.0784218606914</v>
      </c>
      <c r="AE1688" s="150">
        <v>3990.6914449641577</v>
      </c>
      <c r="AF1688" s="150">
        <v>9225.815282940388</v>
      </c>
      <c r="AG1688" s="150">
        <v>50936.616193986752</v>
      </c>
      <c r="AH1688" s="150">
        <v>1020.4617326973157</v>
      </c>
      <c r="AI1688" s="150">
        <v>482.31414408965384</v>
      </c>
      <c r="AJ1688" s="150">
        <v>1415.6813303372246</v>
      </c>
      <c r="AK1688" s="150">
        <v>253.43821923229495</v>
      </c>
      <c r="AL1688" s="150">
        <v>181493.609375</v>
      </c>
      <c r="AM1688" s="150">
        <v>155751.109375</v>
      </c>
      <c r="AN1688" s="150">
        <v>25742.498046875</v>
      </c>
      <c r="AO1688" s="5" t="s">
        <v>818</v>
      </c>
    </row>
    <row r="1689" spans="1:41" ht="14.25" x14ac:dyDescent="0.45">
      <c r="A1689" s="150">
        <v>2017</v>
      </c>
      <c r="B1689" s="5" t="s">
        <v>4024</v>
      </c>
      <c r="C1689" s="5" t="s">
        <v>171</v>
      </c>
      <c r="D1689" s="5" t="s">
        <v>84</v>
      </c>
      <c r="E1689" s="5" t="s">
        <v>25</v>
      </c>
      <c r="F1689" s="5" t="s">
        <v>25</v>
      </c>
      <c r="G1689" s="5" t="s">
        <v>87</v>
      </c>
      <c r="H1689" s="5" t="s">
        <v>131</v>
      </c>
      <c r="I1689" s="150">
        <v>7120.9482956367892</v>
      </c>
      <c r="J1689" s="150">
        <v>5782.930549567388</v>
      </c>
      <c r="K1689" s="150">
        <v>0</v>
      </c>
      <c r="L1689" s="150">
        <v>0</v>
      </c>
      <c r="M1689" s="150">
        <v>2185.4019381929984</v>
      </c>
      <c r="N1689" s="150">
        <v>8156.3095109094129</v>
      </c>
      <c r="O1689" s="150">
        <v>1194.3978909728071</v>
      </c>
      <c r="P1689" s="150">
        <v>220.55033084957833</v>
      </c>
      <c r="Q1689" s="150">
        <v>204.70627498589386</v>
      </c>
      <c r="R1689" s="150">
        <v>2754.6650421669815</v>
      </c>
      <c r="S1689" s="150">
        <v>1300.422341439596</v>
      </c>
      <c r="T1689" s="150">
        <v>0</v>
      </c>
      <c r="U1689" s="150">
        <v>142.80844348587908</v>
      </c>
      <c r="V1689" s="150">
        <v>849.27748588193253</v>
      </c>
      <c r="W1689" s="150">
        <v>5515.43518856827</v>
      </c>
      <c r="X1689" s="150">
        <v>394.88698388140813</v>
      </c>
      <c r="Y1689" s="150">
        <v>14637.865457302607</v>
      </c>
      <c r="Z1689" s="150">
        <v>2258.9699242311785</v>
      </c>
      <c r="AA1689" s="150">
        <v>39520.072970421796</v>
      </c>
      <c r="AB1689" s="150">
        <v>0</v>
      </c>
      <c r="AC1689" s="150">
        <v>1179.1433526913609</v>
      </c>
      <c r="AD1689" s="150">
        <v>4856.2422322589282</v>
      </c>
      <c r="AE1689" s="150">
        <v>5143.2677297868877</v>
      </c>
      <c r="AF1689" s="150">
        <v>7885.3383238356937</v>
      </c>
      <c r="AG1689" s="150">
        <v>36766.682904728143</v>
      </c>
      <c r="AH1689" s="150">
        <v>1052.9354411087834</v>
      </c>
      <c r="AI1689" s="150">
        <v>467.37308777196796</v>
      </c>
      <c r="AJ1689" s="150">
        <v>567.27417183379782</v>
      </c>
      <c r="AK1689" s="150">
        <v>245.58724750980724</v>
      </c>
      <c r="AL1689" s="150">
        <v>150403.5</v>
      </c>
      <c r="AM1689" s="150">
        <v>133190.8125</v>
      </c>
      <c r="AN1689" s="150">
        <v>17212.681640625</v>
      </c>
      <c r="AO1689" s="5" t="s">
        <v>4053</v>
      </c>
    </row>
    <row r="1690" spans="1:41" ht="14.25" x14ac:dyDescent="0.45">
      <c r="A1690" s="150">
        <v>2017</v>
      </c>
      <c r="B1690" s="5" t="s">
        <v>1478</v>
      </c>
      <c r="C1690" s="5" t="s">
        <v>171</v>
      </c>
      <c r="D1690" s="5" t="s">
        <v>84</v>
      </c>
      <c r="E1690" s="5" t="s">
        <v>25</v>
      </c>
      <c r="F1690" s="5" t="s">
        <v>25</v>
      </c>
      <c r="G1690" s="5" t="s">
        <v>88</v>
      </c>
      <c r="H1690" s="5" t="s">
        <v>131</v>
      </c>
      <c r="I1690" s="150">
        <v>3992.5490299999992</v>
      </c>
      <c r="J1690" s="150">
        <v>12581.512500000001</v>
      </c>
      <c r="K1690" s="150">
        <v>41.657288000000001</v>
      </c>
      <c r="L1690" s="150">
        <v>240.59729999999999</v>
      </c>
      <c r="M1690" s="150">
        <v>6578.7446874999996</v>
      </c>
      <c r="N1690" s="150">
        <v>10305.00812484</v>
      </c>
      <c r="O1690" s="150">
        <v>1120.262820677</v>
      </c>
      <c r="P1690" s="150">
        <v>0</v>
      </c>
      <c r="Q1690" s="150">
        <v>0</v>
      </c>
      <c r="R1690" s="150">
        <v>1929.5741253212909</v>
      </c>
      <c r="S1690" s="150">
        <v>5232.6400000000003</v>
      </c>
      <c r="T1690" s="150">
        <v>0</v>
      </c>
      <c r="U1690" s="150">
        <v>154.53</v>
      </c>
      <c r="V1690" s="150">
        <v>4889</v>
      </c>
      <c r="W1690" s="150">
        <v>3464.6</v>
      </c>
      <c r="X1690" s="150">
        <v>5241.7027572815541</v>
      </c>
      <c r="Y1690" s="150">
        <v>15225.83</v>
      </c>
      <c r="Z1690" s="150">
        <v>3145.089003</v>
      </c>
      <c r="AA1690" s="150">
        <v>37898.365383800337</v>
      </c>
      <c r="AB1690" s="150">
        <v>170</v>
      </c>
      <c r="AC1690" s="150">
        <v>1133.00387</v>
      </c>
      <c r="AD1690" s="150">
        <v>4954.6530570879613</v>
      </c>
      <c r="AE1690" s="150">
        <v>5864.3000029795394</v>
      </c>
      <c r="AF1690" s="150">
        <v>8901.0754334557241</v>
      </c>
      <c r="AG1690" s="150">
        <v>38113.733715844908</v>
      </c>
      <c r="AH1690" s="150">
        <v>7519.4675925921574</v>
      </c>
      <c r="AI1690" s="150">
        <v>198.9</v>
      </c>
      <c r="AJ1690" s="150">
        <v>2880.522969132131</v>
      </c>
      <c r="AK1690" s="150">
        <v>223.56</v>
      </c>
      <c r="AL1690" s="150">
        <v>182000.875</v>
      </c>
      <c r="AM1690" s="150">
        <v>147254.671875</v>
      </c>
      <c r="AN1690" s="150">
        <v>34746.18359375</v>
      </c>
      <c r="AO1690" s="5" t="s">
        <v>2219</v>
      </c>
    </row>
    <row r="1691" spans="1:41" ht="14.25" x14ac:dyDescent="0.45">
      <c r="A1691" s="150">
        <v>2017</v>
      </c>
      <c r="B1691" s="5" t="s">
        <v>4024</v>
      </c>
      <c r="C1691" s="5" t="s">
        <v>171</v>
      </c>
      <c r="D1691" s="5" t="s">
        <v>84</v>
      </c>
      <c r="E1691" s="5" t="s">
        <v>25</v>
      </c>
      <c r="F1691" s="5" t="s">
        <v>25</v>
      </c>
      <c r="G1691" s="5" t="s">
        <v>88</v>
      </c>
      <c r="H1691" s="5" t="s">
        <v>131</v>
      </c>
      <c r="I1691" s="150">
        <v>6582</v>
      </c>
      <c r="J1691" s="150">
        <v>5345.25</v>
      </c>
      <c r="K1691" s="150">
        <v>0</v>
      </c>
      <c r="L1691" s="150">
        <v>0</v>
      </c>
      <c r="M1691" s="150">
        <v>2020</v>
      </c>
      <c r="N1691" s="150">
        <v>7539</v>
      </c>
      <c r="O1691" s="150">
        <v>1104</v>
      </c>
      <c r="P1691" s="150">
        <v>203.858</v>
      </c>
      <c r="Q1691" s="150">
        <v>189.2131</v>
      </c>
      <c r="R1691" s="150">
        <v>2546.17848</v>
      </c>
      <c r="S1691" s="150">
        <v>1202</v>
      </c>
      <c r="T1691" s="150">
        <v>0</v>
      </c>
      <c r="U1691" s="150">
        <v>132</v>
      </c>
      <c r="V1691" s="150">
        <v>785</v>
      </c>
      <c r="W1691" s="150">
        <v>5098</v>
      </c>
      <c r="X1691" s="150">
        <v>365</v>
      </c>
      <c r="Y1691" s="150">
        <v>13530</v>
      </c>
      <c r="Z1691" s="150">
        <v>2088</v>
      </c>
      <c r="AA1691" s="150">
        <v>36529</v>
      </c>
      <c r="AB1691" s="150"/>
      <c r="AC1691" s="150">
        <v>1089.9000000000001</v>
      </c>
      <c r="AD1691" s="150">
        <v>4488.6980000000003</v>
      </c>
      <c r="AE1691" s="150">
        <v>4754</v>
      </c>
      <c r="AF1691" s="150">
        <v>7288.5372414918329</v>
      </c>
      <c r="AG1691" s="150">
        <v>33984</v>
      </c>
      <c r="AH1691" s="150">
        <v>973</v>
      </c>
      <c r="AI1691" s="150">
        <v>432</v>
      </c>
      <c r="AJ1691" s="150">
        <v>524.34007999999994</v>
      </c>
      <c r="AK1691" s="150">
        <v>227</v>
      </c>
      <c r="AL1691" s="150">
        <v>139019.96875</v>
      </c>
      <c r="AM1691" s="150">
        <v>123110.28125</v>
      </c>
      <c r="AN1691" s="150">
        <v>15909.6982421875</v>
      </c>
      <c r="AO1691" s="5" t="s">
        <v>4054</v>
      </c>
    </row>
    <row r="1692" spans="1:41" ht="14.25" x14ac:dyDescent="0.45">
      <c r="A1692" s="150">
        <v>2017</v>
      </c>
      <c r="B1692" s="5" t="s">
        <v>1477</v>
      </c>
      <c r="C1692" s="5" t="s">
        <v>171</v>
      </c>
      <c r="D1692" s="5" t="s">
        <v>84</v>
      </c>
      <c r="E1692" s="5" t="s">
        <v>25</v>
      </c>
      <c r="F1692" s="5" t="s">
        <v>25</v>
      </c>
      <c r="G1692" s="5" t="s">
        <v>88</v>
      </c>
      <c r="H1692" s="5" t="s">
        <v>131</v>
      </c>
      <c r="I1692" s="150">
        <v>2784.6</v>
      </c>
      <c r="J1692" s="150">
        <v>5970.8</v>
      </c>
      <c r="K1692" s="150">
        <v>42.523751511999997</v>
      </c>
      <c r="L1692" s="150">
        <v>244.6833</v>
      </c>
      <c r="M1692" s="150">
        <v>5419.6143749999992</v>
      </c>
      <c r="N1692" s="150">
        <v>13673.898285465601</v>
      </c>
      <c r="O1692" s="150">
        <v>1502</v>
      </c>
      <c r="P1692" s="150">
        <v>0</v>
      </c>
      <c r="Q1692" s="150">
        <v>0</v>
      </c>
      <c r="R1692" s="150">
        <v>3466.2329224567729</v>
      </c>
      <c r="S1692" s="150">
        <v>7018.2851265984</v>
      </c>
      <c r="T1692" s="150">
        <v>670.81000000000006</v>
      </c>
      <c r="U1692" s="150">
        <v>157.6206</v>
      </c>
      <c r="V1692" s="150">
        <v>10460</v>
      </c>
      <c r="W1692" s="150">
        <v>1827.9828</v>
      </c>
      <c r="X1692" s="150">
        <v>4086.0093999999999</v>
      </c>
      <c r="Y1692" s="150">
        <v>30682</v>
      </c>
      <c r="Z1692" s="150">
        <v>206.029</v>
      </c>
      <c r="AA1692" s="150">
        <v>28648.70483457427</v>
      </c>
      <c r="AB1692" s="150">
        <v>170</v>
      </c>
      <c r="AC1692" s="150">
        <v>783.2</v>
      </c>
      <c r="AD1692" s="150">
        <v>7931.4192819351856</v>
      </c>
      <c r="AE1692" s="150">
        <v>1968.4367999999999</v>
      </c>
      <c r="AF1692" s="150">
        <v>7526.2508611117364</v>
      </c>
      <c r="AG1692" s="150">
        <v>44423</v>
      </c>
      <c r="AH1692" s="150">
        <v>19183.159172904841</v>
      </c>
      <c r="AI1692" s="150">
        <v>202.87799999999999</v>
      </c>
      <c r="AJ1692" s="150">
        <v>8661.4944477768076</v>
      </c>
      <c r="AK1692" s="150">
        <v>482.51736158999978</v>
      </c>
      <c r="AL1692" s="150">
        <v>208194.15625</v>
      </c>
      <c r="AM1692" s="150">
        <v>159656.96875</v>
      </c>
      <c r="AN1692" s="150">
        <v>48537.19921875</v>
      </c>
      <c r="AO1692" s="5" t="s">
        <v>2217</v>
      </c>
    </row>
    <row r="1693" spans="1:41" ht="14.25" x14ac:dyDescent="0.45">
      <c r="A1693" s="150">
        <v>2017</v>
      </c>
      <c r="B1693" s="5" t="s">
        <v>1476</v>
      </c>
      <c r="C1693" s="5" t="s">
        <v>171</v>
      </c>
      <c r="D1693" s="5" t="s">
        <v>84</v>
      </c>
      <c r="E1693" s="5" t="s">
        <v>25</v>
      </c>
      <c r="F1693" s="5" t="s">
        <v>25</v>
      </c>
      <c r="G1693" s="5" t="s">
        <v>88</v>
      </c>
      <c r="H1693" s="5" t="s">
        <v>131</v>
      </c>
      <c r="I1693" s="150">
        <v>8240.4</v>
      </c>
      <c r="J1693" s="150">
        <v>6372.17</v>
      </c>
      <c r="K1693" s="150">
        <v>44</v>
      </c>
      <c r="L1693" s="150">
        <v>227.3107536</v>
      </c>
      <c r="M1693" s="150">
        <v>4326.8749999999991</v>
      </c>
      <c r="N1693" s="150">
        <v>9564.2816000000021</v>
      </c>
      <c r="O1693" s="150">
        <v>1527.5666593359369</v>
      </c>
      <c r="P1693" s="150">
        <v>0</v>
      </c>
      <c r="Q1693" s="150">
        <v>0</v>
      </c>
      <c r="R1693" s="150">
        <v>3967.5281926987032</v>
      </c>
      <c r="S1693" s="150">
        <v>3338</v>
      </c>
      <c r="T1693" s="150">
        <v>673.05664062499989</v>
      </c>
      <c r="U1693" s="150">
        <v>150</v>
      </c>
      <c r="V1693" s="150">
        <v>7371.316328124999</v>
      </c>
      <c r="W1693" s="150">
        <v>2188.1150649599999</v>
      </c>
      <c r="X1693" s="150">
        <v>2532.3932100000002</v>
      </c>
      <c r="Y1693" s="150">
        <v>22925</v>
      </c>
      <c r="Z1693" s="150">
        <v>1686.9764505600001</v>
      </c>
      <c r="AA1693" s="150">
        <v>27496.929008242689</v>
      </c>
      <c r="AB1693" s="150">
        <v>165</v>
      </c>
      <c r="AC1693" s="150">
        <v>793.20660000000009</v>
      </c>
      <c r="AD1693" s="150">
        <v>6384.4551239700004</v>
      </c>
      <c r="AE1693" s="150">
        <v>6599.2567642745171</v>
      </c>
      <c r="AF1693" s="150">
        <v>5770.4458449599997</v>
      </c>
      <c r="AG1693" s="150">
        <v>36304.516516478412</v>
      </c>
      <c r="AH1693" s="150">
        <v>23292.8457607575</v>
      </c>
      <c r="AI1693" s="150">
        <v>413.87112000000002</v>
      </c>
      <c r="AJ1693" s="150">
        <v>8661.4944477768076</v>
      </c>
      <c r="AK1693" s="150">
        <v>493</v>
      </c>
      <c r="AL1693" s="150">
        <v>191510.015625</v>
      </c>
      <c r="AM1693" s="150">
        <v>146130.828125</v>
      </c>
      <c r="AN1693" s="150">
        <v>45379.1796875</v>
      </c>
      <c r="AO1693" s="5" t="s">
        <v>2218</v>
      </c>
    </row>
    <row r="1694" spans="1:41" ht="14.25" x14ac:dyDescent="0.45">
      <c r="A1694" s="150">
        <v>2017</v>
      </c>
      <c r="B1694" s="5" t="s">
        <v>582</v>
      </c>
      <c r="C1694" s="5" t="s">
        <v>171</v>
      </c>
      <c r="D1694" s="5" t="s">
        <v>84</v>
      </c>
      <c r="E1694" s="5" t="s">
        <v>25</v>
      </c>
      <c r="F1694" s="5" t="s">
        <v>25</v>
      </c>
      <c r="G1694" s="5" t="s">
        <v>88</v>
      </c>
      <c r="H1694" s="5" t="s">
        <v>131</v>
      </c>
      <c r="I1694" s="150">
        <v>6680.73</v>
      </c>
      <c r="J1694" s="150">
        <v>1124.37625</v>
      </c>
      <c r="K1694" s="150">
        <v>0</v>
      </c>
      <c r="L1694" s="150">
        <v>10</v>
      </c>
      <c r="M1694" s="150">
        <v>3700</v>
      </c>
      <c r="N1694" s="150">
        <v>6260</v>
      </c>
      <c r="O1694" s="150">
        <v>1104</v>
      </c>
      <c r="P1694" s="150">
        <v>203.858</v>
      </c>
      <c r="Q1694" s="150">
        <v>46.8264</v>
      </c>
      <c r="R1694" s="150">
        <v>1721.7052460550001</v>
      </c>
      <c r="S1694" s="150">
        <v>2756.2420871999989</v>
      </c>
      <c r="T1694" s="150">
        <v>0</v>
      </c>
      <c r="U1694" s="150">
        <v>184</v>
      </c>
      <c r="V1694" s="150">
        <v>1797</v>
      </c>
      <c r="W1694" s="150">
        <v>5520</v>
      </c>
      <c r="X1694" s="150">
        <v>388</v>
      </c>
      <c r="Y1694" s="150">
        <v>13530</v>
      </c>
      <c r="Z1694" s="150">
        <v>2430.7279880000001</v>
      </c>
      <c r="AA1694" s="150">
        <v>47205.517116719988</v>
      </c>
      <c r="AB1694" s="150">
        <v>136</v>
      </c>
      <c r="AC1694" s="150">
        <v>1089.9000000000001</v>
      </c>
      <c r="AD1694" s="150">
        <v>7887.4441582552454</v>
      </c>
      <c r="AE1694" s="150">
        <v>3574.3896905168481</v>
      </c>
      <c r="AF1694" s="150">
        <v>8387.3457472392583</v>
      </c>
      <c r="AG1694" s="150">
        <v>46490</v>
      </c>
      <c r="AH1694" s="150">
        <v>934.57420249999996</v>
      </c>
      <c r="AI1694" s="150">
        <v>432</v>
      </c>
      <c r="AJ1694" s="150">
        <v>1284.4839999999999</v>
      </c>
      <c r="AK1694" s="150">
        <v>227</v>
      </c>
      <c r="AL1694" s="150">
        <v>165106.125</v>
      </c>
      <c r="AM1694" s="150">
        <v>142020.859375</v>
      </c>
      <c r="AN1694" s="150">
        <v>23085.259765625</v>
      </c>
      <c r="AO1694" s="5" t="s">
        <v>819</v>
      </c>
    </row>
    <row r="1695" spans="1:41" ht="14.25" x14ac:dyDescent="0.45">
      <c r="A1695" s="150">
        <v>2017</v>
      </c>
      <c r="B1695" s="5" t="s">
        <v>1476</v>
      </c>
      <c r="C1695" s="5" t="s">
        <v>171</v>
      </c>
      <c r="D1695" s="5" t="s">
        <v>84</v>
      </c>
      <c r="E1695" s="5" t="s">
        <v>261</v>
      </c>
      <c r="F1695" s="5" t="s">
        <v>261</v>
      </c>
      <c r="G1695" s="5" t="s">
        <v>88</v>
      </c>
      <c r="H1695" s="5" t="s">
        <v>131</v>
      </c>
      <c r="I1695" s="150">
        <v>2088.96</v>
      </c>
      <c r="J1695" s="150">
        <v>4217</v>
      </c>
      <c r="K1695" s="150">
        <v>219</v>
      </c>
      <c r="L1695" s="150">
        <v>273</v>
      </c>
      <c r="M1695" s="150">
        <v>752.49999999999977</v>
      </c>
      <c r="N1695" s="150">
        <v>550</v>
      </c>
      <c r="O1695" s="150">
        <v>77.266902343749962</v>
      </c>
      <c r="P1695" s="150">
        <v>0</v>
      </c>
      <c r="Q1695" s="150">
        <v>66</v>
      </c>
      <c r="R1695" s="150">
        <v>694.48389065788217</v>
      </c>
      <c r="S1695" s="150">
        <v>5384</v>
      </c>
      <c r="T1695" s="150">
        <v>0</v>
      </c>
      <c r="U1695" s="150"/>
      <c r="V1695" s="150">
        <v>108</v>
      </c>
      <c r="W1695" s="150">
        <v>973.245</v>
      </c>
      <c r="X1695" s="150">
        <v>1094.3008813772001</v>
      </c>
      <c r="Y1695" s="150">
        <v>4656</v>
      </c>
      <c r="Z1695" s="150">
        <v>994.5</v>
      </c>
      <c r="AA1695" s="150">
        <v>15967.579065326599</v>
      </c>
      <c r="AB1695" s="150">
        <v>0</v>
      </c>
      <c r="AC1695" s="150">
        <v>173.29862382812499</v>
      </c>
      <c r="AD1695" s="150">
        <v>1993.6855399999999</v>
      </c>
      <c r="AE1695" s="150">
        <v>1050.625</v>
      </c>
      <c r="AF1695" s="150">
        <v>5524.7337446399997</v>
      </c>
      <c r="AG1695" s="150">
        <v>26223.13675572793</v>
      </c>
      <c r="AH1695" s="150">
        <v>4317.4466549375011</v>
      </c>
      <c r="AI1695" s="150">
        <v>1582</v>
      </c>
      <c r="AJ1695" s="150">
        <v>4468.5538330252502</v>
      </c>
      <c r="AK1695" s="150"/>
      <c r="AL1695" s="150">
        <v>83449.3125</v>
      </c>
      <c r="AM1695" s="150">
        <v>67055.8671875</v>
      </c>
      <c r="AN1695" s="150">
        <v>16393.4453125</v>
      </c>
      <c r="AO1695" s="5" t="s">
        <v>2220</v>
      </c>
    </row>
    <row r="1696" spans="1:41" ht="14.25" x14ac:dyDescent="0.45">
      <c r="A1696" s="150">
        <v>2017</v>
      </c>
      <c r="B1696" s="5" t="s">
        <v>1478</v>
      </c>
      <c r="C1696" s="5" t="s">
        <v>171</v>
      </c>
      <c r="D1696" s="5" t="s">
        <v>84</v>
      </c>
      <c r="E1696" s="5" t="s">
        <v>261</v>
      </c>
      <c r="F1696" s="5" t="s">
        <v>261</v>
      </c>
      <c r="G1696" s="5" t="s">
        <v>88</v>
      </c>
      <c r="H1696" s="5" t="s">
        <v>131</v>
      </c>
      <c r="I1696" s="150">
        <v>2400</v>
      </c>
      <c r="J1696" s="150">
        <v>3961.44</v>
      </c>
      <c r="K1696" s="150">
        <v>176.83417085427141</v>
      </c>
      <c r="L1696" s="150">
        <v>265</v>
      </c>
      <c r="M1696" s="150">
        <v>3054.5</v>
      </c>
      <c r="N1696" s="150">
        <v>572.22</v>
      </c>
      <c r="O1696" s="150">
        <v>51.530028549999997</v>
      </c>
      <c r="P1696" s="150">
        <v>0</v>
      </c>
      <c r="Q1696" s="150">
        <v>33.616999999999997</v>
      </c>
      <c r="R1696" s="150">
        <v>448.08015358831869</v>
      </c>
      <c r="S1696" s="150">
        <v>4976.6400000000003</v>
      </c>
      <c r="T1696" s="150">
        <v>103.02249999999999</v>
      </c>
      <c r="U1696" s="150"/>
      <c r="V1696" s="150">
        <v>259</v>
      </c>
      <c r="W1696" s="150">
        <v>968.05</v>
      </c>
      <c r="X1696" s="150">
        <v>3122.5940989631072</v>
      </c>
      <c r="Y1696" s="150">
        <v>4288.7680800000007</v>
      </c>
      <c r="Z1696" s="150">
        <v>773.36048160000007</v>
      </c>
      <c r="AA1696" s="150">
        <v>14417.180495041521</v>
      </c>
      <c r="AB1696" s="150">
        <v>0</v>
      </c>
      <c r="AC1696" s="150">
        <v>35</v>
      </c>
      <c r="AD1696" s="150">
        <v>2050.7730471959849</v>
      </c>
      <c r="AE1696" s="150">
        <v>1325.88823615877</v>
      </c>
      <c r="AF1696" s="150">
        <v>4344.2350777991833</v>
      </c>
      <c r="AG1696" s="150">
        <v>38473.080115323683</v>
      </c>
      <c r="AH1696" s="150">
        <v>4045.8224870048498</v>
      </c>
      <c r="AI1696" s="150">
        <v>1491.24</v>
      </c>
      <c r="AJ1696" s="150">
        <v>6202.2690665080327</v>
      </c>
      <c r="AK1696" s="150"/>
      <c r="AL1696" s="150">
        <v>97840.140625</v>
      </c>
      <c r="AM1696" s="150">
        <v>77799.1328125</v>
      </c>
      <c r="AN1696" s="150">
        <v>20041.005859375</v>
      </c>
      <c r="AO1696" s="5" t="s">
        <v>2221</v>
      </c>
    </row>
    <row r="1697" spans="1:41" ht="14.25" x14ac:dyDescent="0.45">
      <c r="A1697" s="150">
        <v>2017</v>
      </c>
      <c r="B1697" s="5" t="s">
        <v>4024</v>
      </c>
      <c r="C1697" s="5" t="s">
        <v>171</v>
      </c>
      <c r="D1697" s="5" t="s">
        <v>84</v>
      </c>
      <c r="E1697" s="5" t="s">
        <v>261</v>
      </c>
      <c r="F1697" s="5" t="s">
        <v>261</v>
      </c>
      <c r="G1697" s="5" t="s">
        <v>88</v>
      </c>
      <c r="H1697" s="5" t="s">
        <v>131</v>
      </c>
      <c r="I1697" s="150">
        <v>2870.3339999999998</v>
      </c>
      <c r="J1697" s="150"/>
      <c r="K1697" s="150">
        <v>115</v>
      </c>
      <c r="L1697" s="150">
        <v>305</v>
      </c>
      <c r="M1697" s="150">
        <v>6000</v>
      </c>
      <c r="N1697" s="150">
        <v>859.53115000000003</v>
      </c>
      <c r="O1697" s="150">
        <v>50.765000000000008</v>
      </c>
      <c r="P1697" s="150"/>
      <c r="Q1697" s="150">
        <v>113.89700000000001</v>
      </c>
      <c r="R1697" s="150">
        <v>441.83</v>
      </c>
      <c r="S1697" s="150">
        <v>5332</v>
      </c>
      <c r="T1697" s="150"/>
      <c r="U1697" s="150">
        <v>93</v>
      </c>
      <c r="V1697" s="150">
        <v>105</v>
      </c>
      <c r="W1697" s="150">
        <v>1958</v>
      </c>
      <c r="X1697" s="150">
        <v>1176</v>
      </c>
      <c r="Y1697" s="150">
        <v>4302</v>
      </c>
      <c r="Z1697" s="150">
        <v>567</v>
      </c>
      <c r="AA1697" s="150">
        <v>24333</v>
      </c>
      <c r="AB1697" s="150"/>
      <c r="AC1697" s="150">
        <v>0</v>
      </c>
      <c r="AD1697" s="150">
        <v>1131</v>
      </c>
      <c r="AE1697" s="150">
        <v>1045</v>
      </c>
      <c r="AF1697" s="150">
        <v>6233</v>
      </c>
      <c r="AG1697" s="150">
        <v>50770</v>
      </c>
      <c r="AH1697" s="150">
        <v>6997</v>
      </c>
      <c r="AI1697" s="150">
        <v>1462</v>
      </c>
      <c r="AJ1697" s="150">
        <v>7194.966922655959</v>
      </c>
      <c r="AK1697" s="150"/>
      <c r="AL1697" s="150">
        <v>123455.328125</v>
      </c>
      <c r="AM1697" s="150">
        <v>99233.5625</v>
      </c>
      <c r="AN1697" s="150">
        <v>24221.765625</v>
      </c>
      <c r="AO1697" s="5" t="s">
        <v>4055</v>
      </c>
    </row>
    <row r="1698" spans="1:41" ht="14.25" x14ac:dyDescent="0.45">
      <c r="A1698" s="150">
        <v>2017</v>
      </c>
      <c r="B1698" s="5" t="s">
        <v>582</v>
      </c>
      <c r="C1698" s="5" t="s">
        <v>171</v>
      </c>
      <c r="D1698" s="5" t="s">
        <v>84</v>
      </c>
      <c r="E1698" s="5" t="s">
        <v>261</v>
      </c>
      <c r="F1698" s="5" t="s">
        <v>261</v>
      </c>
      <c r="G1698" s="5" t="s">
        <v>88</v>
      </c>
      <c r="H1698" s="5" t="s">
        <v>131</v>
      </c>
      <c r="I1698" s="150">
        <v>4600</v>
      </c>
      <c r="J1698" s="150">
        <v>4595</v>
      </c>
      <c r="K1698" s="150">
        <v>115</v>
      </c>
      <c r="L1698" s="150">
        <v>265</v>
      </c>
      <c r="M1698" s="150">
        <v>5000</v>
      </c>
      <c r="N1698" s="150">
        <v>771</v>
      </c>
      <c r="O1698" s="150">
        <v>50</v>
      </c>
      <c r="P1698" s="150">
        <v>0</v>
      </c>
      <c r="Q1698" s="150">
        <v>80.942750810202213</v>
      </c>
      <c r="R1698" s="150">
        <v>654.75</v>
      </c>
      <c r="S1698" s="150">
        <v>4594.4618135999999</v>
      </c>
      <c r="T1698" s="150">
        <v>0</v>
      </c>
      <c r="U1698" s="150">
        <v>12</v>
      </c>
      <c r="V1698" s="150">
        <v>193</v>
      </c>
      <c r="W1698" s="150">
        <v>1448</v>
      </c>
      <c r="X1698" s="150">
        <v>1541.99255547602</v>
      </c>
      <c r="Y1698" s="150">
        <v>4302</v>
      </c>
      <c r="Z1698" s="150">
        <v>773.06700000000001</v>
      </c>
      <c r="AA1698" s="150">
        <v>16123.090195004021</v>
      </c>
      <c r="AB1698" s="150"/>
      <c r="AC1698" s="150">
        <v>0</v>
      </c>
      <c r="AD1698" s="150">
        <v>2072.7666458399999</v>
      </c>
      <c r="AE1698" s="150">
        <v>1052.2</v>
      </c>
      <c r="AF1698" s="150">
        <v>3967.6350000000002</v>
      </c>
      <c r="AG1698" s="150">
        <v>35790</v>
      </c>
      <c r="AH1698" s="150">
        <v>4483.7394999999997</v>
      </c>
      <c r="AI1698" s="150">
        <v>1462</v>
      </c>
      <c r="AJ1698" s="150">
        <v>5201.734739999999</v>
      </c>
      <c r="AK1698" s="150"/>
      <c r="AL1698" s="150">
        <v>99149.3828125</v>
      </c>
      <c r="AM1698" s="150">
        <v>78381.421875</v>
      </c>
      <c r="AN1698" s="150">
        <v>20767.9609375</v>
      </c>
      <c r="AO1698" s="5" t="s">
        <v>820</v>
      </c>
    </row>
    <row r="1699" spans="1:41" ht="14.25" x14ac:dyDescent="0.45">
      <c r="A1699" s="150">
        <v>2017</v>
      </c>
      <c r="B1699" s="5" t="s">
        <v>1477</v>
      </c>
      <c r="C1699" s="5" t="s">
        <v>171</v>
      </c>
      <c r="D1699" s="5" t="s">
        <v>84</v>
      </c>
      <c r="E1699" s="5" t="s">
        <v>261</v>
      </c>
      <c r="F1699" s="5" t="s">
        <v>261</v>
      </c>
      <c r="G1699" s="5" t="s">
        <v>88</v>
      </c>
      <c r="H1699" s="5" t="s">
        <v>131</v>
      </c>
      <c r="I1699" s="150">
        <v>2496.96</v>
      </c>
      <c r="J1699" s="150">
        <v>4066.0554000000002</v>
      </c>
      <c r="K1699" s="150">
        <v>180.53601340033501</v>
      </c>
      <c r="L1699" s="150">
        <v>273</v>
      </c>
      <c r="M1699" s="150">
        <v>3842.0812499999988</v>
      </c>
      <c r="N1699" s="150">
        <v>550</v>
      </c>
      <c r="O1699" s="150">
        <v>54</v>
      </c>
      <c r="P1699" s="150">
        <v>0</v>
      </c>
      <c r="Q1699" s="150">
        <v>40.268849087040003</v>
      </c>
      <c r="R1699" s="150">
        <v>283.95668370893878</v>
      </c>
      <c r="S1699" s="150">
        <v>5088.1274684006084</v>
      </c>
      <c r="T1699" s="150">
        <v>0</v>
      </c>
      <c r="U1699" s="150"/>
      <c r="V1699" s="150">
        <v>236</v>
      </c>
      <c r="W1699" s="150">
        <v>988.38</v>
      </c>
      <c r="X1699" s="150">
        <v>1185.80502</v>
      </c>
      <c r="Y1699" s="150">
        <v>5134</v>
      </c>
      <c r="Z1699" s="150">
        <v>796.49199999999996</v>
      </c>
      <c r="AA1699" s="150">
        <v>15339.204940828369</v>
      </c>
      <c r="AB1699" s="150">
        <v>0</v>
      </c>
      <c r="AC1699" s="150">
        <v>173</v>
      </c>
      <c r="AD1699" s="150">
        <v>1510.0995</v>
      </c>
      <c r="AE1699" s="150">
        <v>1300.5</v>
      </c>
      <c r="AF1699" s="150">
        <v>2900.5061903999999</v>
      </c>
      <c r="AG1699" s="150">
        <v>39042</v>
      </c>
      <c r="AH1699" s="150">
        <v>4137.6737880065348</v>
      </c>
      <c r="AI1699" s="150">
        <v>1294</v>
      </c>
      <c r="AJ1699" s="150">
        <v>6967.3739743708284</v>
      </c>
      <c r="AK1699" s="150"/>
      <c r="AL1699" s="150">
        <v>97880.015625</v>
      </c>
      <c r="AM1699" s="150">
        <v>79599.3203125</v>
      </c>
      <c r="AN1699" s="150">
        <v>18280.703125</v>
      </c>
      <c r="AO1699" s="5" t="s">
        <v>2222</v>
      </c>
    </row>
    <row r="1700" spans="1:41" ht="14.25" x14ac:dyDescent="0.45">
      <c r="A1700" s="150">
        <v>2017</v>
      </c>
      <c r="B1700" s="5" t="s">
        <v>1478</v>
      </c>
      <c r="C1700" s="5" t="s">
        <v>171</v>
      </c>
      <c r="D1700" s="5" t="s">
        <v>84</v>
      </c>
      <c r="E1700" s="5" t="s">
        <v>264</v>
      </c>
      <c r="F1700" s="5" t="s">
        <v>264</v>
      </c>
      <c r="G1700" s="5" t="s">
        <v>88</v>
      </c>
      <c r="H1700" s="5" t="s">
        <v>131</v>
      </c>
      <c r="I1700" s="150">
        <v>0</v>
      </c>
      <c r="J1700" s="150"/>
      <c r="K1700" s="150"/>
      <c r="L1700" s="150">
        <v>0</v>
      </c>
      <c r="M1700" s="150">
        <v>0</v>
      </c>
      <c r="N1700" s="150">
        <v>0</v>
      </c>
      <c r="O1700" s="150">
        <v>206.12011419999999</v>
      </c>
      <c r="P1700" s="150">
        <v>0</v>
      </c>
      <c r="Q1700" s="150">
        <v>0</v>
      </c>
      <c r="R1700" s="150">
        <v>422.77933228644258</v>
      </c>
      <c r="S1700" s="150">
        <v>0</v>
      </c>
      <c r="T1700" s="150">
        <v>0</v>
      </c>
      <c r="U1700" s="150"/>
      <c r="V1700" s="150">
        <v>54</v>
      </c>
      <c r="W1700" s="150">
        <v>0</v>
      </c>
      <c r="X1700" s="150">
        <v>318.67942748737869</v>
      </c>
      <c r="Y1700" s="150">
        <v>0</v>
      </c>
      <c r="Z1700" s="150">
        <v>0</v>
      </c>
      <c r="AA1700" s="150">
        <v>0</v>
      </c>
      <c r="AB1700" s="150">
        <v>0</v>
      </c>
      <c r="AC1700" s="150"/>
      <c r="AD1700" s="150"/>
      <c r="AE1700" s="150">
        <v>26.083320929769169</v>
      </c>
      <c r="AF1700" s="150"/>
      <c r="AG1700" s="150"/>
      <c r="AH1700" s="150">
        <v>0</v>
      </c>
      <c r="AI1700" s="150">
        <v>0</v>
      </c>
      <c r="AJ1700" s="150">
        <v>0</v>
      </c>
      <c r="AK1700" s="150"/>
      <c r="AL1700" s="150">
        <v>1027.6622314453125</v>
      </c>
      <c r="AM1700" s="150">
        <v>502.86264038085938</v>
      </c>
      <c r="AN1700" s="150">
        <v>524.799560546875</v>
      </c>
      <c r="AO1700" s="5" t="s">
        <v>2223</v>
      </c>
    </row>
    <row r="1701" spans="1:41" ht="14.25" x14ac:dyDescent="0.45">
      <c r="A1701" s="150">
        <v>2017</v>
      </c>
      <c r="B1701" s="5" t="s">
        <v>582</v>
      </c>
      <c r="C1701" s="5" t="s">
        <v>171</v>
      </c>
      <c r="D1701" s="5" t="s">
        <v>84</v>
      </c>
      <c r="E1701" s="5" t="s">
        <v>264</v>
      </c>
      <c r="F1701" s="5" t="s">
        <v>264</v>
      </c>
      <c r="G1701" s="5" t="s">
        <v>88</v>
      </c>
      <c r="H1701" s="5" t="s">
        <v>131</v>
      </c>
      <c r="I1701" s="150">
        <v>0</v>
      </c>
      <c r="J1701" s="150"/>
      <c r="K1701" s="150">
        <v>18</v>
      </c>
      <c r="L1701" s="150">
        <v>0</v>
      </c>
      <c r="M1701" s="150">
        <v>0</v>
      </c>
      <c r="N1701" s="150">
        <v>0</v>
      </c>
      <c r="O1701" s="150">
        <v>200</v>
      </c>
      <c r="P1701" s="150">
        <v>0</v>
      </c>
      <c r="Q1701" s="150">
        <v>1</v>
      </c>
      <c r="R1701" s="150">
        <v>405.22</v>
      </c>
      <c r="S1701" s="150">
        <v>0</v>
      </c>
      <c r="T1701" s="150">
        <v>0</v>
      </c>
      <c r="U1701" s="150"/>
      <c r="V1701" s="150">
        <v>205</v>
      </c>
      <c r="W1701" s="150">
        <v>0</v>
      </c>
      <c r="X1701" s="150">
        <v>271.75564387974231</v>
      </c>
      <c r="Y1701" s="150">
        <v>0</v>
      </c>
      <c r="Z1701" s="150"/>
      <c r="AA1701" s="150">
        <v>0</v>
      </c>
      <c r="AB1701" s="150"/>
      <c r="AC1701" s="150">
        <v>0</v>
      </c>
      <c r="AD1701" s="150"/>
      <c r="AE1701" s="150">
        <v>26.083320929769169</v>
      </c>
      <c r="AF1701" s="150">
        <v>0</v>
      </c>
      <c r="AG1701" s="150"/>
      <c r="AH1701" s="150"/>
      <c r="AI1701" s="150"/>
      <c r="AJ1701" s="150">
        <v>0</v>
      </c>
      <c r="AK1701" s="150"/>
      <c r="AL1701" s="150">
        <v>1127.0589599609375</v>
      </c>
      <c r="AM1701" s="150">
        <v>637.30328369140625</v>
      </c>
      <c r="AN1701" s="150">
        <v>489.75564575195313</v>
      </c>
      <c r="AO1701" s="5" t="s">
        <v>821</v>
      </c>
    </row>
    <row r="1702" spans="1:41" ht="14.25" x14ac:dyDescent="0.45">
      <c r="A1702" s="150">
        <v>2017</v>
      </c>
      <c r="B1702" s="5" t="s">
        <v>1477</v>
      </c>
      <c r="C1702" s="5" t="s">
        <v>171</v>
      </c>
      <c r="D1702" s="5" t="s">
        <v>84</v>
      </c>
      <c r="E1702" s="5" t="s">
        <v>264</v>
      </c>
      <c r="F1702" s="5" t="s">
        <v>264</v>
      </c>
      <c r="G1702" s="5" t="s">
        <v>88</v>
      </c>
      <c r="H1702" s="5" t="s">
        <v>131</v>
      </c>
      <c r="I1702" s="150">
        <v>0</v>
      </c>
      <c r="J1702" s="150"/>
      <c r="K1702" s="150"/>
      <c r="L1702" s="150">
        <v>0</v>
      </c>
      <c r="M1702" s="150">
        <v>0</v>
      </c>
      <c r="N1702" s="150">
        <v>0</v>
      </c>
      <c r="O1702" s="150">
        <v>215</v>
      </c>
      <c r="P1702" s="150">
        <v>0</v>
      </c>
      <c r="Q1702" s="150">
        <v>0</v>
      </c>
      <c r="R1702" s="150"/>
      <c r="S1702" s="150">
        <v>0</v>
      </c>
      <c r="T1702" s="150">
        <v>551.90644531249995</v>
      </c>
      <c r="U1702" s="150"/>
      <c r="V1702" s="150">
        <v>134</v>
      </c>
      <c r="W1702" s="150"/>
      <c r="X1702" s="150">
        <v>148.2256275</v>
      </c>
      <c r="Y1702" s="150">
        <v>0</v>
      </c>
      <c r="Z1702" s="150"/>
      <c r="AA1702" s="150">
        <v>0</v>
      </c>
      <c r="AB1702" s="150">
        <v>0</v>
      </c>
      <c r="AC1702" s="150"/>
      <c r="AD1702" s="150">
        <v>0</v>
      </c>
      <c r="AE1702" s="150">
        <v>50</v>
      </c>
      <c r="AF1702" s="150"/>
      <c r="AG1702" s="150">
        <v>0</v>
      </c>
      <c r="AH1702" s="150">
        <v>0</v>
      </c>
      <c r="AI1702" s="150">
        <v>0</v>
      </c>
      <c r="AJ1702" s="150">
        <v>0</v>
      </c>
      <c r="AK1702" s="150"/>
      <c r="AL1702" s="150">
        <v>1099.132080078125</v>
      </c>
      <c r="AM1702" s="150">
        <v>184</v>
      </c>
      <c r="AN1702" s="150">
        <v>915.132080078125</v>
      </c>
      <c r="AO1702" s="5" t="s">
        <v>2224</v>
      </c>
    </row>
    <row r="1703" spans="1:41" ht="14.25" x14ac:dyDescent="0.45">
      <c r="A1703" s="150">
        <v>2017</v>
      </c>
      <c r="B1703" s="5" t="s">
        <v>1476</v>
      </c>
      <c r="C1703" s="5" t="s">
        <v>171</v>
      </c>
      <c r="D1703" s="5" t="s">
        <v>84</v>
      </c>
      <c r="E1703" s="5" t="s">
        <v>264</v>
      </c>
      <c r="F1703" s="5" t="s">
        <v>264</v>
      </c>
      <c r="G1703" s="5" t="s">
        <v>88</v>
      </c>
      <c r="H1703" s="5" t="s">
        <v>131</v>
      </c>
      <c r="I1703" s="150"/>
      <c r="J1703" s="150"/>
      <c r="K1703" s="150">
        <v>55</v>
      </c>
      <c r="L1703" s="150"/>
      <c r="M1703" s="150">
        <v>0</v>
      </c>
      <c r="N1703" s="150">
        <v>0</v>
      </c>
      <c r="O1703" s="150">
        <v>275.95322265624998</v>
      </c>
      <c r="P1703" s="150">
        <v>0</v>
      </c>
      <c r="Q1703" s="150">
        <v>0</v>
      </c>
      <c r="R1703" s="150">
        <v>0</v>
      </c>
      <c r="S1703" s="150">
        <v>0</v>
      </c>
      <c r="T1703" s="150">
        <v>551.90644531249995</v>
      </c>
      <c r="U1703" s="150"/>
      <c r="V1703" s="150">
        <v>108</v>
      </c>
      <c r="W1703" s="150">
        <v>620</v>
      </c>
      <c r="X1703" s="150">
        <v>136.78761017215001</v>
      </c>
      <c r="Y1703" s="150">
        <v>0</v>
      </c>
      <c r="Z1703" s="150">
        <v>0</v>
      </c>
      <c r="AA1703" s="150">
        <v>0</v>
      </c>
      <c r="AB1703" s="150">
        <v>0</v>
      </c>
      <c r="AC1703" s="150">
        <v>0</v>
      </c>
      <c r="AD1703" s="150">
        <v>0</v>
      </c>
      <c r="AE1703" s="150">
        <v>538.4453125</v>
      </c>
      <c r="AF1703" s="150"/>
      <c r="AG1703" s="150">
        <v>0</v>
      </c>
      <c r="AH1703" s="150">
        <v>0</v>
      </c>
      <c r="AI1703" s="150">
        <v>0</v>
      </c>
      <c r="AJ1703" s="150">
        <v>0</v>
      </c>
      <c r="AK1703" s="150"/>
      <c r="AL1703" s="150">
        <v>2286.092529296875</v>
      </c>
      <c r="AM1703" s="150">
        <v>646.4453125</v>
      </c>
      <c r="AN1703" s="150">
        <v>1639.647216796875</v>
      </c>
      <c r="AO1703" s="5" t="s">
        <v>2225</v>
      </c>
    </row>
    <row r="1704" spans="1:41" ht="14.25" x14ac:dyDescent="0.45">
      <c r="A1704" s="150">
        <v>2017</v>
      </c>
      <c r="B1704" s="5" t="s">
        <v>4024</v>
      </c>
      <c r="C1704" s="5" t="s">
        <v>171</v>
      </c>
      <c r="D1704" s="5" t="s">
        <v>84</v>
      </c>
      <c r="E1704" s="5" t="s">
        <v>264</v>
      </c>
      <c r="F1704" s="5" t="s">
        <v>264</v>
      </c>
      <c r="G1704" s="5" t="s">
        <v>88</v>
      </c>
      <c r="H1704" s="5" t="s">
        <v>131</v>
      </c>
      <c r="I1704" s="150"/>
      <c r="J1704" s="150"/>
      <c r="K1704" s="150">
        <v>18</v>
      </c>
      <c r="L1704" s="150"/>
      <c r="M1704" s="150"/>
      <c r="N1704" s="150">
        <v>0</v>
      </c>
      <c r="O1704" s="150">
        <v>200</v>
      </c>
      <c r="P1704" s="150">
        <v>750</v>
      </c>
      <c r="Q1704" s="150">
        <v>0</v>
      </c>
      <c r="R1704" s="150">
        <v>0</v>
      </c>
      <c r="S1704" s="150">
        <v>0</v>
      </c>
      <c r="T1704" s="150"/>
      <c r="U1704" s="150"/>
      <c r="V1704" s="150">
        <v>162</v>
      </c>
      <c r="W1704" s="150"/>
      <c r="X1704" s="150">
        <v>275</v>
      </c>
      <c r="Y1704" s="150"/>
      <c r="Z1704" s="150"/>
      <c r="AA1704" s="150">
        <v>0</v>
      </c>
      <c r="AB1704" s="150"/>
      <c r="AC1704" s="150">
        <v>0</v>
      </c>
      <c r="AD1704" s="150"/>
      <c r="AE1704" s="150">
        <v>26</v>
      </c>
      <c r="AF1704" s="150">
        <v>0</v>
      </c>
      <c r="AG1704" s="150"/>
      <c r="AH1704" s="150"/>
      <c r="AI1704" s="150"/>
      <c r="AJ1704" s="150"/>
      <c r="AK1704" s="150"/>
      <c r="AL1704" s="150">
        <v>1431</v>
      </c>
      <c r="AM1704" s="150">
        <v>938</v>
      </c>
      <c r="AN1704" s="150">
        <v>493</v>
      </c>
      <c r="AO1704" s="5" t="s">
        <v>4056</v>
      </c>
    </row>
    <row r="1705" spans="1:41" ht="14.25" x14ac:dyDescent="0.45">
      <c r="A1705" s="150">
        <v>2017</v>
      </c>
      <c r="B1705" s="5" t="s">
        <v>1476</v>
      </c>
      <c r="C1705" s="5" t="s">
        <v>4979</v>
      </c>
      <c r="D1705" s="5" t="s">
        <v>84</v>
      </c>
      <c r="E1705" s="5" t="s">
        <v>95</v>
      </c>
      <c r="F1705" s="5" t="s">
        <v>4981</v>
      </c>
      <c r="G1705" s="5" t="s">
        <v>87</v>
      </c>
      <c r="H1705" s="5" t="s">
        <v>131</v>
      </c>
      <c r="I1705" s="150"/>
      <c r="J1705" s="150"/>
      <c r="K1705" s="150"/>
      <c r="L1705" s="150"/>
      <c r="M1705" s="150"/>
      <c r="N1705" s="150"/>
      <c r="O1705" s="150"/>
      <c r="P1705" s="150"/>
      <c r="Q1705" s="150"/>
      <c r="R1705" s="150"/>
      <c r="S1705" s="150"/>
      <c r="T1705" s="150"/>
      <c r="U1705" s="150"/>
      <c r="V1705" s="150"/>
      <c r="W1705" s="150"/>
      <c r="X1705" s="150"/>
      <c r="Y1705" s="150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>
        <v>0</v>
      </c>
      <c r="AM1705" s="150">
        <v>0</v>
      </c>
      <c r="AN1705" s="150">
        <v>0</v>
      </c>
      <c r="AO1705" s="5" t="s">
        <v>5130</v>
      </c>
    </row>
    <row r="1706" spans="1:41" ht="14.25" x14ac:dyDescent="0.45">
      <c r="A1706" s="150">
        <v>2017</v>
      </c>
      <c r="B1706" s="5" t="s">
        <v>1477</v>
      </c>
      <c r="C1706" s="5" t="s">
        <v>4979</v>
      </c>
      <c r="D1706" s="5" t="s">
        <v>84</v>
      </c>
      <c r="E1706" s="5" t="s">
        <v>95</v>
      </c>
      <c r="F1706" s="5" t="s">
        <v>236</v>
      </c>
      <c r="G1706" s="5" t="s">
        <v>87</v>
      </c>
      <c r="H1706" s="5" t="s">
        <v>131</v>
      </c>
      <c r="I1706" s="150">
        <v>765.77104449997398</v>
      </c>
      <c r="J1706" s="150"/>
      <c r="K1706" s="150"/>
      <c r="L1706" s="150"/>
      <c r="M1706" s="150">
        <v>0</v>
      </c>
      <c r="N1706" s="150">
        <v>0</v>
      </c>
      <c r="O1706" s="150">
        <v>0</v>
      </c>
      <c r="P1706" s="150">
        <v>0</v>
      </c>
      <c r="Q1706" s="150">
        <v>0</v>
      </c>
      <c r="R1706" s="150"/>
      <c r="S1706" s="150">
        <v>62.924678007534162</v>
      </c>
      <c r="T1706" s="150"/>
      <c r="U1706" s="150"/>
      <c r="V1706" s="150">
        <v>83.000553028351447</v>
      </c>
      <c r="W1706" s="150"/>
      <c r="X1706" s="150"/>
      <c r="Y1706" s="150">
        <v>1604.2821178194215</v>
      </c>
      <c r="Z1706" s="150"/>
      <c r="AA1706" s="150">
        <v>0</v>
      </c>
      <c r="AB1706" s="150"/>
      <c r="AC1706" s="150"/>
      <c r="AD1706" s="150">
        <v>0</v>
      </c>
      <c r="AE1706" s="150"/>
      <c r="AF1706" s="150"/>
      <c r="AG1706" s="150">
        <v>0</v>
      </c>
      <c r="AH1706" s="150">
        <v>0</v>
      </c>
      <c r="AI1706" s="150">
        <v>0</v>
      </c>
      <c r="AJ1706" s="150">
        <v>0</v>
      </c>
      <c r="AK1706" s="150"/>
      <c r="AL1706" s="150">
        <v>2515.978515625</v>
      </c>
      <c r="AM1706" s="150">
        <v>2453.0537109375</v>
      </c>
      <c r="AN1706" s="150">
        <v>62.924678802490234</v>
      </c>
      <c r="AO1706" s="5" t="s">
        <v>5135</v>
      </c>
    </row>
    <row r="1707" spans="1:41" ht="14.25" x14ac:dyDescent="0.45">
      <c r="A1707" s="150">
        <v>2017</v>
      </c>
      <c r="B1707" s="5" t="s">
        <v>582</v>
      </c>
      <c r="C1707" s="5" t="s">
        <v>4979</v>
      </c>
      <c r="D1707" s="5" t="s">
        <v>84</v>
      </c>
      <c r="E1707" s="5" t="s">
        <v>95</v>
      </c>
      <c r="F1707" s="5" t="s">
        <v>236</v>
      </c>
      <c r="G1707" s="5" t="s">
        <v>87</v>
      </c>
      <c r="H1707" s="5" t="s">
        <v>131</v>
      </c>
      <c r="I1707" s="150">
        <v>1797.9789043060525</v>
      </c>
      <c r="J1707" s="150"/>
      <c r="K1707" s="150"/>
      <c r="L1707" s="150"/>
      <c r="M1707" s="150">
        <v>0</v>
      </c>
      <c r="N1707" s="150">
        <v>0</v>
      </c>
      <c r="O1707" s="150">
        <v>0</v>
      </c>
      <c r="P1707" s="150">
        <v>0</v>
      </c>
      <c r="Q1707" s="150">
        <v>0</v>
      </c>
      <c r="R1707" s="150"/>
      <c r="S1707" s="150">
        <v>51.295692527293582</v>
      </c>
      <c r="T1707" s="150">
        <v>0</v>
      </c>
      <c r="U1707" s="150"/>
      <c r="V1707" s="150">
        <v>8.9317434090676624</v>
      </c>
      <c r="W1707" s="150"/>
      <c r="X1707" s="150"/>
      <c r="Y1707" s="150">
        <v>0</v>
      </c>
      <c r="Z1707" s="150"/>
      <c r="AA1707" s="150"/>
      <c r="AB1707" s="150">
        <v>0</v>
      </c>
      <c r="AC1707" s="150"/>
      <c r="AD1707" s="150">
        <v>0</v>
      </c>
      <c r="AE1707" s="150"/>
      <c r="AF1707" s="150">
        <v>0</v>
      </c>
      <c r="AG1707" s="150"/>
      <c r="AH1707" s="150"/>
      <c r="AI1707" s="150">
        <v>0</v>
      </c>
      <c r="AJ1707" s="150">
        <v>0</v>
      </c>
      <c r="AK1707" s="150"/>
      <c r="AL1707" s="150">
        <v>1858.206298828125</v>
      </c>
      <c r="AM1707" s="150">
        <v>1806.91064453125</v>
      </c>
      <c r="AN1707" s="150">
        <v>51.295692443847656</v>
      </c>
      <c r="AO1707" s="5" t="s">
        <v>5133</v>
      </c>
    </row>
    <row r="1708" spans="1:41" ht="14.25" x14ac:dyDescent="0.45">
      <c r="A1708" s="150">
        <v>2017</v>
      </c>
      <c r="B1708" s="5" t="s">
        <v>4024</v>
      </c>
      <c r="C1708" s="5" t="s">
        <v>4979</v>
      </c>
      <c r="D1708" s="5" t="s">
        <v>84</v>
      </c>
      <c r="E1708" s="5" t="s">
        <v>95</v>
      </c>
      <c r="F1708" s="5" t="s">
        <v>236</v>
      </c>
      <c r="G1708" s="5" t="s">
        <v>87</v>
      </c>
      <c r="H1708" s="5" t="s">
        <v>131</v>
      </c>
      <c r="I1708" s="150">
        <v>1100.4953429821965</v>
      </c>
      <c r="J1708" s="150"/>
      <c r="K1708" s="150"/>
      <c r="L1708" s="150"/>
      <c r="M1708" s="150"/>
      <c r="N1708" s="150">
        <v>0</v>
      </c>
      <c r="O1708" s="150">
        <v>0</v>
      </c>
      <c r="P1708" s="150"/>
      <c r="Q1708" s="150">
        <v>0</v>
      </c>
      <c r="R1708" s="150"/>
      <c r="S1708" s="150">
        <v>49.766578790533622</v>
      </c>
      <c r="T1708" s="150">
        <v>0</v>
      </c>
      <c r="U1708" s="150">
        <v>47.602814495293032</v>
      </c>
      <c r="V1708" s="150">
        <v>42.193403757191554</v>
      </c>
      <c r="W1708" s="150"/>
      <c r="X1708" s="150">
        <v>0</v>
      </c>
      <c r="Y1708" s="150"/>
      <c r="Z1708" s="150"/>
      <c r="AA1708" s="150">
        <v>0</v>
      </c>
      <c r="AB1708" s="150"/>
      <c r="AC1708" s="150"/>
      <c r="AD1708" s="150">
        <v>0</v>
      </c>
      <c r="AE1708" s="150"/>
      <c r="AF1708" s="150">
        <v>0</v>
      </c>
      <c r="AG1708" s="150"/>
      <c r="AH1708" s="150"/>
      <c r="AI1708" s="150">
        <v>0</v>
      </c>
      <c r="AJ1708" s="150">
        <v>2.2719525099982942E-4</v>
      </c>
      <c r="AK1708" s="150"/>
      <c r="AL1708" s="150">
        <v>1240.058349609375</v>
      </c>
      <c r="AM1708" s="150">
        <v>1190.291748046875</v>
      </c>
      <c r="AN1708" s="150">
        <v>49.766578674316406</v>
      </c>
      <c r="AO1708" s="5" t="s">
        <v>5131</v>
      </c>
    </row>
    <row r="1709" spans="1:41" ht="14.25" x14ac:dyDescent="0.45">
      <c r="A1709" s="150">
        <v>2017</v>
      </c>
      <c r="B1709" s="5" t="s">
        <v>1476</v>
      </c>
      <c r="C1709" s="5" t="s">
        <v>4979</v>
      </c>
      <c r="D1709" s="5" t="s">
        <v>84</v>
      </c>
      <c r="E1709" s="5" t="s">
        <v>95</v>
      </c>
      <c r="F1709" s="5" t="s">
        <v>236</v>
      </c>
      <c r="G1709" s="5" t="s">
        <v>87</v>
      </c>
      <c r="H1709" s="5" t="s">
        <v>131</v>
      </c>
      <c r="I1709" s="150">
        <v>1542.7348870017449</v>
      </c>
      <c r="J1709" s="150"/>
      <c r="K1709" s="150">
        <v>54.436434609954937</v>
      </c>
      <c r="L1709" s="150"/>
      <c r="M1709" s="150">
        <v>0</v>
      </c>
      <c r="N1709" s="150">
        <v>0</v>
      </c>
      <c r="O1709" s="150"/>
      <c r="P1709" s="150">
        <v>0</v>
      </c>
      <c r="Q1709" s="150"/>
      <c r="R1709" s="150">
        <v>0</v>
      </c>
      <c r="S1709" s="150">
        <v>0</v>
      </c>
      <c r="T1709" s="150"/>
      <c r="U1709" s="150"/>
      <c r="V1709" s="150">
        <v>0</v>
      </c>
      <c r="W1709" s="150"/>
      <c r="X1709" s="150">
        <v>258.57289975113264</v>
      </c>
      <c r="Y1709" s="150"/>
      <c r="Z1709" s="150">
        <v>0</v>
      </c>
      <c r="AA1709" s="150">
        <v>0</v>
      </c>
      <c r="AB1709" s="150">
        <v>0</v>
      </c>
      <c r="AC1709" s="150"/>
      <c r="AD1709" s="150">
        <v>0</v>
      </c>
      <c r="AE1709" s="150"/>
      <c r="AF1709" s="150"/>
      <c r="AG1709" s="150">
        <v>0</v>
      </c>
      <c r="AH1709" s="150">
        <v>0</v>
      </c>
      <c r="AI1709" s="150">
        <v>0</v>
      </c>
      <c r="AJ1709" s="150"/>
      <c r="AK1709" s="150"/>
      <c r="AL1709" s="150">
        <v>1855.744140625</v>
      </c>
      <c r="AM1709" s="150">
        <v>1542.73486328125</v>
      </c>
      <c r="AN1709" s="150">
        <v>313.00933837890625</v>
      </c>
      <c r="AO1709" s="5" t="s">
        <v>5134</v>
      </c>
    </row>
    <row r="1710" spans="1:41" ht="14.25" x14ac:dyDescent="0.45">
      <c r="A1710" s="150">
        <v>2017</v>
      </c>
      <c r="B1710" s="5" t="s">
        <v>1478</v>
      </c>
      <c r="C1710" s="5" t="s">
        <v>4979</v>
      </c>
      <c r="D1710" s="5" t="s">
        <v>84</v>
      </c>
      <c r="E1710" s="5" t="s">
        <v>95</v>
      </c>
      <c r="F1710" s="5" t="s">
        <v>236</v>
      </c>
      <c r="G1710" s="5" t="s">
        <v>87</v>
      </c>
      <c r="H1710" s="5" t="s">
        <v>131</v>
      </c>
      <c r="I1710" s="150">
        <v>715.13962004745918</v>
      </c>
      <c r="J1710" s="150"/>
      <c r="K1710" s="150"/>
      <c r="L1710" s="150">
        <v>82.791106648188645</v>
      </c>
      <c r="M1710" s="150"/>
      <c r="N1710" s="150">
        <v>0</v>
      </c>
      <c r="O1710" s="150">
        <v>0</v>
      </c>
      <c r="P1710" s="150"/>
      <c r="Q1710" s="150"/>
      <c r="R1710" s="150"/>
      <c r="S1710" s="150">
        <v>55.962324961741672</v>
      </c>
      <c r="T1710" s="150"/>
      <c r="U1710" s="150"/>
      <c r="V1710" s="150">
        <v>70.240778244161348</v>
      </c>
      <c r="W1710" s="150"/>
      <c r="X1710" s="150"/>
      <c r="Y1710" s="150">
        <v>0</v>
      </c>
      <c r="Z1710" s="150"/>
      <c r="AA1710" s="150">
        <v>0</v>
      </c>
      <c r="AB1710" s="150"/>
      <c r="AC1710" s="150"/>
      <c r="AD1710" s="150">
        <v>0</v>
      </c>
      <c r="AE1710" s="150"/>
      <c r="AF1710" s="150"/>
      <c r="AG1710" s="150"/>
      <c r="AH1710" s="150">
        <v>0</v>
      </c>
      <c r="AI1710" s="150">
        <v>0</v>
      </c>
      <c r="AJ1710" s="150">
        <v>0</v>
      </c>
      <c r="AK1710" s="150"/>
      <c r="AL1710" s="150">
        <v>924.13385009765625</v>
      </c>
      <c r="AM1710" s="150">
        <v>868.1715087890625</v>
      </c>
      <c r="AN1710" s="150">
        <v>55.962326049804688</v>
      </c>
      <c r="AO1710" s="5" t="s">
        <v>5132</v>
      </c>
    </row>
    <row r="1711" spans="1:41" ht="14.25" x14ac:dyDescent="0.45">
      <c r="A1711" s="150">
        <v>2017</v>
      </c>
      <c r="B1711" s="5" t="s">
        <v>4024</v>
      </c>
      <c r="C1711" s="5" t="s">
        <v>4979</v>
      </c>
      <c r="D1711" s="5" t="s">
        <v>84</v>
      </c>
      <c r="E1711" s="5" t="s">
        <v>95</v>
      </c>
      <c r="F1711" s="5" t="s">
        <v>188</v>
      </c>
      <c r="G1711" s="5" t="s">
        <v>87</v>
      </c>
      <c r="H1711" s="5" t="s">
        <v>131</v>
      </c>
      <c r="I1711" s="150">
        <v>324.56464428608888</v>
      </c>
      <c r="J1711" s="150">
        <v>256.94701005982034</v>
      </c>
      <c r="K1711" s="150"/>
      <c r="L1711" s="150"/>
      <c r="M1711" s="150">
        <v>276.76342854124948</v>
      </c>
      <c r="N1711" s="150">
        <v>1205.2167124490099</v>
      </c>
      <c r="O1711" s="150">
        <v>217.45831167167952</v>
      </c>
      <c r="P1711" s="150">
        <v>220.55033084957833</v>
      </c>
      <c r="Q1711" s="150">
        <v>0</v>
      </c>
      <c r="R1711" s="150">
        <v>795.37647282662499</v>
      </c>
      <c r="S1711" s="150">
        <v>379.74063381472394</v>
      </c>
      <c r="T1711" s="150">
        <v>0</v>
      </c>
      <c r="U1711" s="150">
        <v>19.473878657165333</v>
      </c>
      <c r="V1711" s="150">
        <v>162.28232214304444</v>
      </c>
      <c r="W1711" s="150"/>
      <c r="X1711" s="150">
        <v>0</v>
      </c>
      <c r="Y1711" s="150">
        <v>2971.9302595129534</v>
      </c>
      <c r="Z1711" s="150">
        <v>23.801407247646516</v>
      </c>
      <c r="AA1711" s="150">
        <v>4488.7290304766084</v>
      </c>
      <c r="AB1711" s="150"/>
      <c r="AC1711" s="150">
        <v>0</v>
      </c>
      <c r="AD1711" s="150">
        <v>0</v>
      </c>
      <c r="AE1711" s="150">
        <v>16.228232214304441</v>
      </c>
      <c r="AF1711" s="150">
        <v>841.42838650995839</v>
      </c>
      <c r="AG1711" s="150">
        <v>6991.122437922354</v>
      </c>
      <c r="AH1711" s="150">
        <v>36.611998180252584</v>
      </c>
      <c r="AI1711" s="150"/>
      <c r="AJ1711" s="150">
        <v>0</v>
      </c>
      <c r="AK1711" s="150"/>
      <c r="AL1711" s="150">
        <v>19228.224609375</v>
      </c>
      <c r="AM1711" s="150">
        <v>18317.65234375</v>
      </c>
      <c r="AN1711" s="150">
        <v>910.57440185546875</v>
      </c>
      <c r="AO1711" s="5" t="s">
        <v>5140</v>
      </c>
    </row>
    <row r="1712" spans="1:41" ht="14.25" x14ac:dyDescent="0.45">
      <c r="A1712" s="150">
        <v>2017</v>
      </c>
      <c r="B1712" s="5" t="s">
        <v>582</v>
      </c>
      <c r="C1712" s="5" t="s">
        <v>4979</v>
      </c>
      <c r="D1712" s="5" t="s">
        <v>84</v>
      </c>
      <c r="E1712" s="5" t="s">
        <v>95</v>
      </c>
      <c r="F1712" s="5" t="s">
        <v>188</v>
      </c>
      <c r="G1712" s="5" t="s">
        <v>87</v>
      </c>
      <c r="H1712" s="5" t="s">
        <v>131</v>
      </c>
      <c r="I1712" s="150">
        <v>334.94037784003734</v>
      </c>
      <c r="J1712" s="150">
        <v>251.20528338002802</v>
      </c>
      <c r="K1712" s="150"/>
      <c r="L1712" s="150">
        <v>0</v>
      </c>
      <c r="M1712" s="150">
        <v>558.23396306672896</v>
      </c>
      <c r="N1712" s="150">
        <v>649.97078315333681</v>
      </c>
      <c r="O1712" s="150">
        <v>224.41005315282504</v>
      </c>
      <c r="P1712" s="150">
        <v>227.60091848571446</v>
      </c>
      <c r="Q1712" s="150">
        <v>0</v>
      </c>
      <c r="R1712" s="150">
        <v>450.66337685423343</v>
      </c>
      <c r="S1712" s="150">
        <v>663.82619337978497</v>
      </c>
      <c r="T1712" s="150">
        <v>0</v>
      </c>
      <c r="U1712" s="150">
        <v>0</v>
      </c>
      <c r="V1712" s="150">
        <v>1149.9619639174616</v>
      </c>
      <c r="W1712" s="150">
        <v>0</v>
      </c>
      <c r="X1712" s="150">
        <v>65.674583890203408</v>
      </c>
      <c r="Y1712" s="150">
        <v>3066.937393088609</v>
      </c>
      <c r="Z1712" s="150">
        <v>279.11698153336448</v>
      </c>
      <c r="AA1712" s="150">
        <v>6035.4621378615157</v>
      </c>
      <c r="AB1712" s="150"/>
      <c r="AC1712" s="150">
        <v>0</v>
      </c>
      <c r="AD1712" s="150">
        <v>0</v>
      </c>
      <c r="AE1712" s="150">
        <v>16.747018892001869</v>
      </c>
      <c r="AF1712" s="150">
        <v>656.0409245796053</v>
      </c>
      <c r="AG1712" s="150">
        <v>13520.426585476174</v>
      </c>
      <c r="AH1712" s="150">
        <v>0</v>
      </c>
      <c r="AI1712" s="150"/>
      <c r="AJ1712" s="150">
        <v>0</v>
      </c>
      <c r="AK1712" s="150"/>
      <c r="AL1712" s="150">
        <v>28151.21875</v>
      </c>
      <c r="AM1712" s="150">
        <v>26639.07421875</v>
      </c>
      <c r="AN1712" s="150">
        <v>1512.144775390625</v>
      </c>
      <c r="AO1712" s="5" t="s">
        <v>5139</v>
      </c>
    </row>
    <row r="1713" spans="1:41" ht="14.25" x14ac:dyDescent="0.45">
      <c r="A1713" s="150">
        <v>2017</v>
      </c>
      <c r="B1713" s="5" t="s">
        <v>1477</v>
      </c>
      <c r="C1713" s="5" t="s">
        <v>4979</v>
      </c>
      <c r="D1713" s="5" t="s">
        <v>84</v>
      </c>
      <c r="E1713" s="5" t="s">
        <v>95</v>
      </c>
      <c r="F1713" s="5" t="s">
        <v>188</v>
      </c>
      <c r="G1713" s="5" t="s">
        <v>87</v>
      </c>
      <c r="H1713" s="5" t="s">
        <v>131</v>
      </c>
      <c r="I1713" s="150">
        <v>355.71665583579193</v>
      </c>
      <c r="J1713" s="150">
        <v>0</v>
      </c>
      <c r="K1713" s="150"/>
      <c r="L1713" s="150"/>
      <c r="M1713" s="150">
        <v>303.84131019307216</v>
      </c>
      <c r="N1713" s="150">
        <v>1599.3020846377203</v>
      </c>
      <c r="O1713" s="150">
        <v>572.70381589562498</v>
      </c>
      <c r="P1713" s="150">
        <v>0</v>
      </c>
      <c r="Q1713" s="150">
        <v>0</v>
      </c>
      <c r="R1713" s="150"/>
      <c r="S1713" s="150">
        <v>1459.3275805663363</v>
      </c>
      <c r="T1713" s="150">
        <v>622.50414771263581</v>
      </c>
      <c r="U1713" s="150">
        <v>0</v>
      </c>
      <c r="V1713" s="150">
        <v>0</v>
      </c>
      <c r="W1713" s="150">
        <v>0</v>
      </c>
      <c r="X1713" s="150">
        <v>0</v>
      </c>
      <c r="Y1713" s="150">
        <v>6655.1384856974146</v>
      </c>
      <c r="Z1713" s="150"/>
      <c r="AA1713" s="150">
        <v>497.42964298231669</v>
      </c>
      <c r="AB1713" s="150"/>
      <c r="AC1713" s="150">
        <v>0</v>
      </c>
      <c r="AD1713" s="150">
        <v>0</v>
      </c>
      <c r="AE1713" s="150">
        <v>0</v>
      </c>
      <c r="AF1713" s="150">
        <v>1320.003856250401</v>
      </c>
      <c r="AG1713" s="150">
        <v>9725.2933705505511</v>
      </c>
      <c r="AH1713" s="150">
        <v>2170.9584800101657</v>
      </c>
      <c r="AI1713" s="150">
        <v>0</v>
      </c>
      <c r="AJ1713" s="150">
        <v>2316.6454154539583</v>
      </c>
      <c r="AK1713" s="150"/>
      <c r="AL1713" s="150">
        <v>27598.865234375</v>
      </c>
      <c r="AM1713" s="150">
        <v>22469.529296875</v>
      </c>
      <c r="AN1713" s="150">
        <v>5129.33544921875</v>
      </c>
      <c r="AO1713" s="5" t="s">
        <v>5138</v>
      </c>
    </row>
    <row r="1714" spans="1:41" ht="14.25" x14ac:dyDescent="0.45">
      <c r="A1714" s="150">
        <v>2017</v>
      </c>
      <c r="B1714" s="5" t="s">
        <v>1478</v>
      </c>
      <c r="C1714" s="5" t="s">
        <v>4979</v>
      </c>
      <c r="D1714" s="5" t="s">
        <v>84</v>
      </c>
      <c r="E1714" s="5" t="s">
        <v>95</v>
      </c>
      <c r="F1714" s="5" t="s">
        <v>188</v>
      </c>
      <c r="G1714" s="5" t="s">
        <v>87</v>
      </c>
      <c r="H1714" s="5" t="s">
        <v>131</v>
      </c>
      <c r="I1714" s="150">
        <v>345.44645038112139</v>
      </c>
      <c r="J1714" s="150">
        <v>455.9915236270636</v>
      </c>
      <c r="K1714" s="150"/>
      <c r="L1714" s="150"/>
      <c r="M1714" s="150">
        <v>1816.47258492073</v>
      </c>
      <c r="N1714" s="150">
        <v>1457.6221213719205</v>
      </c>
      <c r="O1714" s="150">
        <v>227.99465725154013</v>
      </c>
      <c r="P1714" s="150">
        <v>0</v>
      </c>
      <c r="Q1714" s="150">
        <v>0</v>
      </c>
      <c r="R1714" s="150"/>
      <c r="S1714" s="150">
        <v>1099.9590724218874</v>
      </c>
      <c r="T1714" s="150"/>
      <c r="U1714" s="150">
        <v>0</v>
      </c>
      <c r="V1714" s="150">
        <v>0</v>
      </c>
      <c r="W1714" s="150">
        <v>0</v>
      </c>
      <c r="X1714" s="150"/>
      <c r="Y1714" s="150">
        <v>3938.4108225734017</v>
      </c>
      <c r="Z1714" s="150">
        <v>834.43137046439642</v>
      </c>
      <c r="AA1714" s="150">
        <v>962.23071081805381</v>
      </c>
      <c r="AB1714" s="150"/>
      <c r="AC1714" s="150">
        <v>0</v>
      </c>
      <c r="AD1714" s="150">
        <v>0</v>
      </c>
      <c r="AE1714" s="150">
        <v>733.71386700740265</v>
      </c>
      <c r="AF1714" s="150">
        <v>1544.4750706353273</v>
      </c>
      <c r="AG1714" s="150">
        <v>9424.3755928171486</v>
      </c>
      <c r="AH1714" s="150">
        <v>2731.8524492606748</v>
      </c>
      <c r="AI1714" s="150"/>
      <c r="AJ1714" s="150">
        <v>978.76494274651066</v>
      </c>
      <c r="AK1714" s="150"/>
      <c r="AL1714" s="150">
        <v>26551.740234375</v>
      </c>
      <c r="AM1714" s="150">
        <v>20675.4609375</v>
      </c>
      <c r="AN1714" s="150">
        <v>5876.27880859375</v>
      </c>
      <c r="AO1714" s="5" t="s">
        <v>5137</v>
      </c>
    </row>
    <row r="1715" spans="1:41" ht="14.25" x14ac:dyDescent="0.45">
      <c r="A1715" s="150">
        <v>2017</v>
      </c>
      <c r="B1715" s="5" t="s">
        <v>1476</v>
      </c>
      <c r="C1715" s="5" t="s">
        <v>4979</v>
      </c>
      <c r="D1715" s="5" t="s">
        <v>84</v>
      </c>
      <c r="E1715" s="5" t="s">
        <v>95</v>
      </c>
      <c r="F1715" s="5" t="s">
        <v>188</v>
      </c>
      <c r="G1715" s="5" t="s">
        <v>87</v>
      </c>
      <c r="H1715" s="5" t="s">
        <v>131</v>
      </c>
      <c r="I1715" s="150">
        <v>604.84927344394373</v>
      </c>
      <c r="J1715" s="150">
        <v>0</v>
      </c>
      <c r="K1715" s="150">
        <v>0</v>
      </c>
      <c r="L1715" s="150"/>
      <c r="M1715" s="150">
        <v>1512.1231836098593</v>
      </c>
      <c r="N1715" s="150">
        <v>669.68911555713453</v>
      </c>
      <c r="O1715" s="150">
        <v>533.47705917755832</v>
      </c>
      <c r="P1715" s="150">
        <v>0</v>
      </c>
      <c r="Q1715" s="150">
        <v>0</v>
      </c>
      <c r="R1715" s="150">
        <v>0</v>
      </c>
      <c r="S1715" s="150">
        <v>870.98295375927898</v>
      </c>
      <c r="T1715" s="150">
        <v>635.09173711614085</v>
      </c>
      <c r="U1715" s="150">
        <v>0</v>
      </c>
      <c r="V1715" s="150">
        <v>1016.1467793858254</v>
      </c>
      <c r="W1715" s="150">
        <v>0</v>
      </c>
      <c r="X1715" s="150">
        <v>0</v>
      </c>
      <c r="Y1715" s="150">
        <v>4345.2371804212917</v>
      </c>
      <c r="Z1715" s="150">
        <v>8.3469199735264237</v>
      </c>
      <c r="AA1715" s="150">
        <v>476.05405266542385</v>
      </c>
      <c r="AB1715" s="150"/>
      <c r="AC1715" s="150">
        <v>0</v>
      </c>
      <c r="AD1715" s="150">
        <v>0</v>
      </c>
      <c r="AE1715" s="150">
        <v>0</v>
      </c>
      <c r="AF1715" s="150">
        <v>982.27522007296454</v>
      </c>
      <c r="AG1715" s="150">
        <v>10110.783325036269</v>
      </c>
      <c r="AH1715" s="150">
        <v>872.41752867372679</v>
      </c>
      <c r="AI1715" s="150">
        <v>0</v>
      </c>
      <c r="AJ1715" s="150">
        <v>2405.8327584311596</v>
      </c>
      <c r="AK1715" s="150"/>
      <c r="AL1715" s="150">
        <v>25043.306640625</v>
      </c>
      <c r="AM1715" s="150">
        <v>20619.21484375</v>
      </c>
      <c r="AN1715" s="150">
        <v>4424.0927734375</v>
      </c>
      <c r="AO1715" s="5" t="s">
        <v>5136</v>
      </c>
    </row>
    <row r="1716" spans="1:41" ht="14.25" x14ac:dyDescent="0.45">
      <c r="A1716" s="150">
        <v>2017</v>
      </c>
      <c r="B1716" s="5" t="s">
        <v>1476</v>
      </c>
      <c r="C1716" s="5" t="s">
        <v>4979</v>
      </c>
      <c r="D1716" s="5" t="s">
        <v>84</v>
      </c>
      <c r="E1716" s="5" t="s">
        <v>95</v>
      </c>
      <c r="F1716" s="5" t="s">
        <v>191</v>
      </c>
      <c r="G1716" s="5" t="s">
        <v>87</v>
      </c>
      <c r="H1716" s="5" t="s">
        <v>131</v>
      </c>
      <c r="I1716" s="150">
        <v>0</v>
      </c>
      <c r="J1716" s="150">
        <v>0</v>
      </c>
      <c r="K1716" s="150">
        <v>48.387941875515494</v>
      </c>
      <c r="L1716" s="150">
        <v>254.03669484645636</v>
      </c>
      <c r="M1716" s="150">
        <v>2758.1126869043833</v>
      </c>
      <c r="N1716" s="150">
        <v>1242.8442870726155</v>
      </c>
      <c r="O1716" s="150">
        <v>165.12385165019663</v>
      </c>
      <c r="P1716" s="150">
        <v>0</v>
      </c>
      <c r="Q1716" s="150">
        <v>0</v>
      </c>
      <c r="R1716" s="150">
        <v>0</v>
      </c>
      <c r="S1716" s="150">
        <v>1143.1651268090536</v>
      </c>
      <c r="T1716" s="150">
        <v>120.96985468878874</v>
      </c>
      <c r="U1716" s="150">
        <v>0</v>
      </c>
      <c r="V1716" s="150">
        <v>0</v>
      </c>
      <c r="W1716" s="150">
        <v>157.26081109542537</v>
      </c>
      <c r="X1716" s="150">
        <v>924.89050042782537</v>
      </c>
      <c r="Y1716" s="150">
        <v>978.64612443230089</v>
      </c>
      <c r="Z1716" s="150">
        <v>1773.5390395923316</v>
      </c>
      <c r="AA1716" s="150">
        <v>1100.1762839988166</v>
      </c>
      <c r="AB1716" s="150"/>
      <c r="AC1716" s="150">
        <v>267.43744502122911</v>
      </c>
      <c r="AD1716" s="150">
        <v>0</v>
      </c>
      <c r="AE1716" s="150">
        <v>743.96460633605079</v>
      </c>
      <c r="AF1716" s="150"/>
      <c r="AG1716" s="150">
        <v>625.37760982630823</v>
      </c>
      <c r="AH1716" s="150">
        <v>2934.116091639858</v>
      </c>
      <c r="AI1716" s="150">
        <v>0</v>
      </c>
      <c r="AJ1716" s="150">
        <v>0</v>
      </c>
      <c r="AK1716" s="150">
        <v>0</v>
      </c>
      <c r="AL1716" s="150">
        <v>15238.0498046875</v>
      </c>
      <c r="AM1716" s="150">
        <v>6986.02197265625</v>
      </c>
      <c r="AN1716" s="150">
        <v>8252.0263671875</v>
      </c>
      <c r="AO1716" s="5" t="s">
        <v>5145</v>
      </c>
    </row>
    <row r="1717" spans="1:41" ht="14.25" x14ac:dyDescent="0.45">
      <c r="A1717" s="150">
        <v>2017</v>
      </c>
      <c r="B1717" s="5" t="s">
        <v>4024</v>
      </c>
      <c r="C1717" s="5" t="s">
        <v>4979</v>
      </c>
      <c r="D1717" s="5" t="s">
        <v>84</v>
      </c>
      <c r="E1717" s="5" t="s">
        <v>95</v>
      </c>
      <c r="F1717" s="5" t="s">
        <v>191</v>
      </c>
      <c r="G1717" s="5" t="s">
        <v>87</v>
      </c>
      <c r="H1717" s="5" t="s">
        <v>131</v>
      </c>
      <c r="I1717" s="150">
        <v>218.54019381929982</v>
      </c>
      <c r="J1717" s="150">
        <v>714.04221742939546</v>
      </c>
      <c r="K1717" s="150"/>
      <c r="L1717" s="150"/>
      <c r="M1717" s="150">
        <v>586.82953863451553</v>
      </c>
      <c r="N1717" s="150">
        <v>233.68654388598398</v>
      </c>
      <c r="O1717" s="150">
        <v>156.87291140494295</v>
      </c>
      <c r="P1717" s="150">
        <v>0</v>
      </c>
      <c r="Q1717" s="150">
        <v>0</v>
      </c>
      <c r="R1717" s="150">
        <v>0</v>
      </c>
      <c r="S1717" s="150">
        <v>379.74063381472394</v>
      </c>
      <c r="T1717" s="150">
        <v>0</v>
      </c>
      <c r="U1717" s="150"/>
      <c r="V1717" s="150">
        <v>207.72137234309687</v>
      </c>
      <c r="W1717" s="150">
        <v>1352.3526845253703</v>
      </c>
      <c r="X1717" s="150">
        <v>239.09595462408546</v>
      </c>
      <c r="Y1717" s="150">
        <v>260.73359757649138</v>
      </c>
      <c r="Z1717" s="150">
        <v>490.09261287199416</v>
      </c>
      <c r="AA1717" s="150">
        <v>4727.824985100694</v>
      </c>
      <c r="AB1717" s="150"/>
      <c r="AC1717" s="150">
        <v>940.5883391410855</v>
      </c>
      <c r="AD1717" s="150">
        <v>0</v>
      </c>
      <c r="AE1717" s="150">
        <v>1984.1718587356231</v>
      </c>
      <c r="AF1717" s="150">
        <v>2278.307047470395</v>
      </c>
      <c r="AG1717" s="150">
        <v>180.67431865258945</v>
      </c>
      <c r="AH1717" s="150">
        <v>64.690640464362161</v>
      </c>
      <c r="AI1717" s="150"/>
      <c r="AJ1717" s="150">
        <v>0</v>
      </c>
      <c r="AK1717" s="150"/>
      <c r="AL1717" s="150">
        <v>15015.96484375</v>
      </c>
      <c r="AM1717" s="150">
        <v>12236.3828125</v>
      </c>
      <c r="AN1717" s="150">
        <v>2779.58251953125</v>
      </c>
      <c r="AO1717" s="5" t="s">
        <v>5143</v>
      </c>
    </row>
    <row r="1718" spans="1:41" ht="14.25" x14ac:dyDescent="0.45">
      <c r="A1718" s="150">
        <v>2017</v>
      </c>
      <c r="B1718" s="5" t="s">
        <v>1477</v>
      </c>
      <c r="C1718" s="5" t="s">
        <v>4979</v>
      </c>
      <c r="D1718" s="5" t="s">
        <v>84</v>
      </c>
      <c r="E1718" s="5" t="s">
        <v>95</v>
      </c>
      <c r="F1718" s="5" t="s">
        <v>191</v>
      </c>
      <c r="G1718" s="5" t="s">
        <v>87</v>
      </c>
      <c r="H1718" s="5" t="s">
        <v>131</v>
      </c>
      <c r="I1718" s="150">
        <v>0</v>
      </c>
      <c r="J1718" s="150">
        <v>0</v>
      </c>
      <c r="K1718" s="150">
        <v>47.428887444772258</v>
      </c>
      <c r="L1718" s="150">
        <v>269.15893624908256</v>
      </c>
      <c r="M1718" s="150">
        <v>5252.9419643637721</v>
      </c>
      <c r="N1718" s="150">
        <v>2617.7188702955928</v>
      </c>
      <c r="O1718" s="150">
        <v>112.6436076813341</v>
      </c>
      <c r="P1718" s="150">
        <v>0</v>
      </c>
      <c r="Q1718" s="150">
        <v>0</v>
      </c>
      <c r="R1718" s="150"/>
      <c r="S1718" s="150">
        <v>1459.3275805663363</v>
      </c>
      <c r="T1718" s="150">
        <v>118.57221861193064</v>
      </c>
      <c r="U1718" s="150">
        <v>0</v>
      </c>
      <c r="V1718" s="150">
        <v>1863.9552765795497</v>
      </c>
      <c r="W1718" s="150">
        <v>660.44725766845363</v>
      </c>
      <c r="X1718" s="150">
        <v>449.38870853921713</v>
      </c>
      <c r="Y1718" s="150">
        <v>1308.6815768198785</v>
      </c>
      <c r="Z1718" s="150">
        <v>152.95816200939052</v>
      </c>
      <c r="AA1718" s="150">
        <v>1149.5759632819761</v>
      </c>
      <c r="AB1718" s="150"/>
      <c r="AC1718" s="150">
        <v>266.07605856517239</v>
      </c>
      <c r="AD1718" s="150">
        <v>0</v>
      </c>
      <c r="AE1718" s="150">
        <v>97.229219261783129</v>
      </c>
      <c r="AF1718" s="150">
        <v>2312.1086654067531</v>
      </c>
      <c r="AG1718" s="150">
        <v>0</v>
      </c>
      <c r="AH1718" s="150">
        <v>2015.727716402821</v>
      </c>
      <c r="AI1718" s="150">
        <v>0</v>
      </c>
      <c r="AJ1718" s="150">
        <v>0</v>
      </c>
      <c r="AK1718" s="150"/>
      <c r="AL1718" s="150">
        <v>20153.94140625</v>
      </c>
      <c r="AM1718" s="150">
        <v>10037.462890625</v>
      </c>
      <c r="AN1718" s="150">
        <v>10116.478515625</v>
      </c>
      <c r="AO1718" s="5" t="s">
        <v>5141</v>
      </c>
    </row>
    <row r="1719" spans="1:41" ht="14.25" x14ac:dyDescent="0.45">
      <c r="A1719" s="150">
        <v>2017</v>
      </c>
      <c r="B1719" s="5" t="s">
        <v>1478</v>
      </c>
      <c r="C1719" s="5" t="s">
        <v>4979</v>
      </c>
      <c r="D1719" s="5" t="s">
        <v>84</v>
      </c>
      <c r="E1719" s="5" t="s">
        <v>95</v>
      </c>
      <c r="F1719" s="5" t="s">
        <v>191</v>
      </c>
      <c r="G1719" s="5" t="s">
        <v>87</v>
      </c>
      <c r="H1719" s="5" t="s">
        <v>131</v>
      </c>
      <c r="I1719" s="150">
        <v>0</v>
      </c>
      <c r="J1719" s="150">
        <v>55.338777139206755</v>
      </c>
      <c r="K1719" s="150">
        <v>57.57440839685357</v>
      </c>
      <c r="L1719" s="150">
        <v>261.38781412171522</v>
      </c>
      <c r="M1719" s="150">
        <v>4693.0771452548242</v>
      </c>
      <c r="N1719" s="150">
        <v>718.3653357705191</v>
      </c>
      <c r="O1719" s="150">
        <v>164.66280801500122</v>
      </c>
      <c r="P1719" s="150"/>
      <c r="Q1719" s="150">
        <v>0</v>
      </c>
      <c r="R1719" s="150"/>
      <c r="S1719" s="150">
        <v>1099.9590724218874</v>
      </c>
      <c r="T1719" s="150"/>
      <c r="U1719" s="150">
        <v>0</v>
      </c>
      <c r="V1719" s="150">
        <v>2053.1034034317981</v>
      </c>
      <c r="W1719" s="150">
        <v>138.17858015244857</v>
      </c>
      <c r="X1719" s="150">
        <v>282.84126843502827</v>
      </c>
      <c r="Y1719" s="150">
        <v>6.2596048297227131</v>
      </c>
      <c r="Z1719" s="150">
        <v>279.43854264229674</v>
      </c>
      <c r="AA1719" s="150">
        <v>1678.5982526059963</v>
      </c>
      <c r="AB1719" s="150"/>
      <c r="AC1719" s="150">
        <v>0</v>
      </c>
      <c r="AD1719" s="150">
        <v>0</v>
      </c>
      <c r="AE1719" s="150">
        <v>452.53484999926906</v>
      </c>
      <c r="AF1719" s="150">
        <v>1015.966992178588</v>
      </c>
      <c r="AG1719" s="150">
        <v>146.82493784389982</v>
      </c>
      <c r="AH1719" s="150">
        <v>424.37661905483793</v>
      </c>
      <c r="AI1719" s="150"/>
      <c r="AJ1719" s="150">
        <v>0</v>
      </c>
      <c r="AK1719" s="150"/>
      <c r="AL1719" s="150">
        <v>13528.48828125</v>
      </c>
      <c r="AM1719" s="150">
        <v>6667.81787109375</v>
      </c>
      <c r="AN1719" s="150">
        <v>6860.66943359375</v>
      </c>
      <c r="AO1719" s="5" t="s">
        <v>5142</v>
      </c>
    </row>
    <row r="1720" spans="1:41" ht="14.25" x14ac:dyDescent="0.45">
      <c r="A1720" s="150">
        <v>2017</v>
      </c>
      <c r="B1720" s="5" t="s">
        <v>582</v>
      </c>
      <c r="C1720" s="5" t="s">
        <v>4979</v>
      </c>
      <c r="D1720" s="5" t="s">
        <v>84</v>
      </c>
      <c r="E1720" s="5" t="s">
        <v>95</v>
      </c>
      <c r="F1720" s="5" t="s">
        <v>191</v>
      </c>
      <c r="G1720" s="5" t="s">
        <v>87</v>
      </c>
      <c r="H1720" s="5" t="s">
        <v>131</v>
      </c>
      <c r="I1720" s="150">
        <v>225.5265210789585</v>
      </c>
      <c r="J1720" s="150">
        <v>0</v>
      </c>
      <c r="K1720" s="150"/>
      <c r="L1720" s="150">
        <v>0</v>
      </c>
      <c r="M1720" s="150">
        <v>1674.7018892001868</v>
      </c>
      <c r="N1720" s="150">
        <v>255.57178943913598</v>
      </c>
      <c r="O1720" s="150">
        <v>161.88784928935141</v>
      </c>
      <c r="P1720" s="150">
        <v>0</v>
      </c>
      <c r="Q1720" s="150">
        <v>0</v>
      </c>
      <c r="R1720" s="150"/>
      <c r="S1720" s="150">
        <v>663.82619337978497</v>
      </c>
      <c r="T1720" s="150">
        <v>0</v>
      </c>
      <c r="U1720" s="150">
        <v>0</v>
      </c>
      <c r="V1720" s="150">
        <v>301.44634005603365</v>
      </c>
      <c r="W1720" s="150">
        <v>1216.950039485469</v>
      </c>
      <c r="X1720" s="150">
        <v>197.02375167061018</v>
      </c>
      <c r="Y1720" s="150">
        <v>269.06877019816335</v>
      </c>
      <c r="Z1720" s="150">
        <v>485.45173916509015</v>
      </c>
      <c r="AA1720" s="150">
        <v>5547.8188307326327</v>
      </c>
      <c r="AB1720" s="150"/>
      <c r="AC1720" s="150">
        <v>970.65721498042831</v>
      </c>
      <c r="AD1720" s="150">
        <v>502.47964486358188</v>
      </c>
      <c r="AE1720" s="150">
        <v>1129.3452671934813</v>
      </c>
      <c r="AF1720" s="150">
        <v>1918.2483174842262</v>
      </c>
      <c r="AG1720" s="150">
        <v>861.91323897502946</v>
      </c>
      <c r="AH1720" s="150">
        <v>0</v>
      </c>
      <c r="AI1720" s="150"/>
      <c r="AJ1720" s="150">
        <v>0</v>
      </c>
      <c r="AK1720" s="150"/>
      <c r="AL1720" s="150">
        <v>16381.9169921875</v>
      </c>
      <c r="AM1720" s="150">
        <v>11965.0478515625</v>
      </c>
      <c r="AN1720" s="150">
        <v>4416.869140625</v>
      </c>
      <c r="AO1720" s="5" t="s">
        <v>5144</v>
      </c>
    </row>
    <row r="1721" spans="1:41" ht="14.25" x14ac:dyDescent="0.45">
      <c r="A1721" s="150">
        <v>2017</v>
      </c>
      <c r="B1721" s="5" t="s">
        <v>1476</v>
      </c>
      <c r="C1721" s="5" t="s">
        <v>4979</v>
      </c>
      <c r="D1721" s="5" t="s">
        <v>84</v>
      </c>
      <c r="E1721" s="5" t="s">
        <v>95</v>
      </c>
      <c r="F1721" s="5" t="s">
        <v>194</v>
      </c>
      <c r="G1721" s="5" t="s">
        <v>87</v>
      </c>
      <c r="H1721" s="5" t="s">
        <v>131</v>
      </c>
      <c r="I1721" s="150">
        <v>0</v>
      </c>
      <c r="J1721" s="150">
        <v>1427.4442853277071</v>
      </c>
      <c r="K1721" s="150"/>
      <c r="L1721" s="150"/>
      <c r="M1721" s="150">
        <v>0</v>
      </c>
      <c r="N1721" s="150">
        <v>1501.9617158160008</v>
      </c>
      <c r="O1721" s="150">
        <v>276.89999738263742</v>
      </c>
      <c r="P1721" s="150"/>
      <c r="Q1721" s="150">
        <v>0</v>
      </c>
      <c r="R1721" s="150">
        <v>0</v>
      </c>
      <c r="S1721" s="150">
        <v>580.65530250618599</v>
      </c>
      <c r="T1721" s="150">
        <v>0</v>
      </c>
      <c r="U1721" s="150">
        <v>64.828959665062982</v>
      </c>
      <c r="V1721" s="150">
        <v>239.5203122838017</v>
      </c>
      <c r="W1721" s="150">
        <v>157.26081109542537</v>
      </c>
      <c r="X1721" s="150">
        <v>176.16969129435259</v>
      </c>
      <c r="Y1721" s="150">
        <v>506.86369114602485</v>
      </c>
      <c r="Z1721" s="150">
        <v>50.807338969291273</v>
      </c>
      <c r="AA1721" s="150">
        <v>945.51034942543845</v>
      </c>
      <c r="AB1721" s="150">
        <v>199.60026023650141</v>
      </c>
      <c r="AC1721" s="150">
        <v>0</v>
      </c>
      <c r="AD1721" s="150">
        <v>0</v>
      </c>
      <c r="AE1721" s="150"/>
      <c r="AF1721" s="150">
        <v>932.67757965056114</v>
      </c>
      <c r="AG1721" s="150">
        <v>870.08133327920484</v>
      </c>
      <c r="AH1721" s="150">
        <v>109.81833959414753</v>
      </c>
      <c r="AI1721" s="150">
        <v>235.89121664313805</v>
      </c>
      <c r="AJ1721" s="150">
        <v>314.89957571088485</v>
      </c>
      <c r="AK1721" s="150">
        <v>498.39580131780963</v>
      </c>
      <c r="AL1721" s="150">
        <v>9089.2861328125</v>
      </c>
      <c r="AM1721" s="150">
        <v>6854.59521484375</v>
      </c>
      <c r="AN1721" s="150">
        <v>2234.69140625</v>
      </c>
      <c r="AO1721" s="5" t="s">
        <v>5146</v>
      </c>
    </row>
    <row r="1722" spans="1:41" ht="14.25" x14ac:dyDescent="0.45">
      <c r="A1722" s="150">
        <v>2017</v>
      </c>
      <c r="B1722" s="5" t="s">
        <v>1477</v>
      </c>
      <c r="C1722" s="5" t="s">
        <v>4979</v>
      </c>
      <c r="D1722" s="5" t="s">
        <v>84</v>
      </c>
      <c r="E1722" s="5" t="s">
        <v>95</v>
      </c>
      <c r="F1722" s="5" t="s">
        <v>194</v>
      </c>
      <c r="G1722" s="5" t="s">
        <v>87</v>
      </c>
      <c r="H1722" s="5" t="s">
        <v>131</v>
      </c>
      <c r="I1722" s="150">
        <v>94.857774889544515</v>
      </c>
      <c r="J1722" s="150">
        <v>285.58088418253283</v>
      </c>
      <c r="K1722" s="150"/>
      <c r="L1722" s="150"/>
      <c r="M1722" s="150">
        <v>0</v>
      </c>
      <c r="N1722" s="150">
        <v>1487.369910268058</v>
      </c>
      <c r="O1722" s="150">
        <v>283.38760248251424</v>
      </c>
      <c r="P1722" s="150"/>
      <c r="Q1722" s="150">
        <v>0</v>
      </c>
      <c r="R1722" s="150"/>
      <c r="S1722" s="150">
        <v>592.86109305965317</v>
      </c>
      <c r="T1722" s="150">
        <v>0</v>
      </c>
      <c r="U1722" s="150">
        <v>59.286109305965319</v>
      </c>
      <c r="V1722" s="150">
        <v>234.77299285162266</v>
      </c>
      <c r="W1722" s="150">
        <v>94.857774889544515</v>
      </c>
      <c r="X1722" s="150">
        <v>62.843275864323239</v>
      </c>
      <c r="Y1722" s="150">
        <v>658.0402416306315</v>
      </c>
      <c r="Z1722" s="150"/>
      <c r="AA1722" s="150">
        <v>987.96528023957615</v>
      </c>
      <c r="AB1722" s="150">
        <v>201.5727716402821</v>
      </c>
      <c r="AC1722" s="150">
        <v>0</v>
      </c>
      <c r="AD1722" s="150">
        <v>0</v>
      </c>
      <c r="AE1722" s="150">
        <v>0</v>
      </c>
      <c r="AF1722" s="150">
        <v>210.19169685515936</v>
      </c>
      <c r="AG1722" s="150">
        <v>1013.792469132007</v>
      </c>
      <c r="AH1722" s="150">
        <v>343.85943397459886</v>
      </c>
      <c r="AI1722" s="150">
        <v>231.21582629326474</v>
      </c>
      <c r="AJ1722" s="150">
        <v>303.22583971910439</v>
      </c>
      <c r="AK1722" s="150">
        <v>523.91798798105776</v>
      </c>
      <c r="AL1722" s="150">
        <v>7669.59912109375</v>
      </c>
      <c r="AM1722" s="150">
        <v>5335.08349609375</v>
      </c>
      <c r="AN1722" s="150">
        <v>2334.515869140625</v>
      </c>
      <c r="AO1722" s="5" t="s">
        <v>5148</v>
      </c>
    </row>
    <row r="1723" spans="1:41" ht="14.25" x14ac:dyDescent="0.45">
      <c r="A1723" s="150">
        <v>2017</v>
      </c>
      <c r="B1723" s="5" t="s">
        <v>1478</v>
      </c>
      <c r="C1723" s="5" t="s">
        <v>4979</v>
      </c>
      <c r="D1723" s="5" t="s">
        <v>84</v>
      </c>
      <c r="E1723" s="5" t="s">
        <v>95</v>
      </c>
      <c r="F1723" s="5" t="s">
        <v>194</v>
      </c>
      <c r="G1723" s="5" t="s">
        <v>87</v>
      </c>
      <c r="H1723" s="5" t="s">
        <v>131</v>
      </c>
      <c r="I1723" s="150">
        <v>92.119053434965707</v>
      </c>
      <c r="J1723" s="150">
        <v>221.35510855682702</v>
      </c>
      <c r="K1723" s="150"/>
      <c r="L1723" s="150"/>
      <c r="M1723" s="150">
        <v>0</v>
      </c>
      <c r="N1723" s="150">
        <v>1900.0771893955189</v>
      </c>
      <c r="O1723" s="150">
        <v>289.0235301522049</v>
      </c>
      <c r="P1723" s="150"/>
      <c r="Q1723" s="150">
        <v>0</v>
      </c>
      <c r="R1723" s="150"/>
      <c r="S1723" s="150">
        <v>370.20344599176843</v>
      </c>
      <c r="T1723" s="150"/>
      <c r="U1723" s="150">
        <v>57.57440839685357</v>
      </c>
      <c r="V1723" s="150">
        <v>151.99643816769341</v>
      </c>
      <c r="W1723" s="150">
        <v>92.119053434965707</v>
      </c>
      <c r="X1723" s="150">
        <v>64.638732409663604</v>
      </c>
      <c r="Y1723" s="150">
        <v>7.8838134352429909</v>
      </c>
      <c r="Z1723" s="150">
        <v>257.76552021742719</v>
      </c>
      <c r="AA1723" s="150">
        <v>3835.1369256811281</v>
      </c>
      <c r="AB1723" s="150">
        <v>195.75298854930213</v>
      </c>
      <c r="AC1723" s="150">
        <v>819.74442675440105</v>
      </c>
      <c r="AD1723" s="150">
        <v>0</v>
      </c>
      <c r="AE1723" s="150"/>
      <c r="AF1723" s="150">
        <v>410.4917140115507</v>
      </c>
      <c r="AG1723" s="150">
        <v>3792.3642855582711</v>
      </c>
      <c r="AH1723" s="150">
        <v>575.74408396853573</v>
      </c>
      <c r="AI1723" s="150">
        <v>224.54019274772892</v>
      </c>
      <c r="AJ1723" s="150">
        <v>0</v>
      </c>
      <c r="AK1723" s="150">
        <v>248.72144427440742</v>
      </c>
      <c r="AL1723" s="150">
        <v>13607.2529296875</v>
      </c>
      <c r="AM1723" s="150">
        <v>11546.5087890625</v>
      </c>
      <c r="AN1723" s="150">
        <v>2060.74365234375</v>
      </c>
      <c r="AO1723" s="5" t="s">
        <v>5150</v>
      </c>
    </row>
    <row r="1724" spans="1:41" ht="14.25" x14ac:dyDescent="0.45">
      <c r="A1724" s="150">
        <v>2017</v>
      </c>
      <c r="B1724" s="5" t="s">
        <v>4024</v>
      </c>
      <c r="C1724" s="5" t="s">
        <v>4979</v>
      </c>
      <c r="D1724" s="5" t="s">
        <v>84</v>
      </c>
      <c r="E1724" s="5" t="s">
        <v>95</v>
      </c>
      <c r="F1724" s="5" t="s">
        <v>194</v>
      </c>
      <c r="G1724" s="5" t="s">
        <v>87</v>
      </c>
      <c r="H1724" s="5" t="s">
        <v>131</v>
      </c>
      <c r="I1724" s="150">
        <v>194.73878657165332</v>
      </c>
      <c r="J1724" s="150">
        <v>388.12522045878126</v>
      </c>
      <c r="K1724" s="150"/>
      <c r="L1724" s="150"/>
      <c r="M1724" s="150">
        <v>1098.6906057471194</v>
      </c>
      <c r="N1724" s="150">
        <v>1539.5182960636814</v>
      </c>
      <c r="O1724" s="150">
        <v>275.87994764317551</v>
      </c>
      <c r="P1724" s="150">
        <v>0</v>
      </c>
      <c r="Q1724" s="150">
        <v>0</v>
      </c>
      <c r="R1724" s="150">
        <v>0</v>
      </c>
      <c r="S1724" s="150">
        <v>119.00703623823257</v>
      </c>
      <c r="T1724" s="150">
        <v>0</v>
      </c>
      <c r="U1724" s="150">
        <v>123.33456482871377</v>
      </c>
      <c r="V1724" s="150">
        <v>112.5157433525108</v>
      </c>
      <c r="W1724" s="150">
        <v>40.029639461950957</v>
      </c>
      <c r="X1724" s="150">
        <v>22.719525100026221</v>
      </c>
      <c r="Y1724" s="150">
        <v>5.4094107381014807</v>
      </c>
      <c r="Z1724" s="150">
        <v>0</v>
      </c>
      <c r="AA1724" s="150">
        <v>831.96737152000776</v>
      </c>
      <c r="AB1724" s="150"/>
      <c r="AC1724" s="150">
        <v>0</v>
      </c>
      <c r="AD1724" s="150">
        <v>0</v>
      </c>
      <c r="AE1724" s="150"/>
      <c r="AF1724" s="150">
        <v>425.61805860994332</v>
      </c>
      <c r="AG1724" s="150">
        <v>1490.8335994207682</v>
      </c>
      <c r="AH1724" s="150">
        <v>16.255761440158974</v>
      </c>
      <c r="AI1724" s="150">
        <v>467.37308777196796</v>
      </c>
      <c r="AJ1724" s="150">
        <v>54.078418340203363</v>
      </c>
      <c r="AK1724" s="150">
        <v>245.58724750980724</v>
      </c>
      <c r="AL1724" s="150">
        <v>7451.68212890625</v>
      </c>
      <c r="AM1724" s="150">
        <v>5166.1396484375</v>
      </c>
      <c r="AN1724" s="150">
        <v>2285.542724609375</v>
      </c>
      <c r="AO1724" s="5" t="s">
        <v>5147</v>
      </c>
    </row>
    <row r="1725" spans="1:41" ht="14.25" x14ac:dyDescent="0.45">
      <c r="A1725" s="150">
        <v>2017</v>
      </c>
      <c r="B1725" s="5" t="s">
        <v>582</v>
      </c>
      <c r="C1725" s="5" t="s">
        <v>4979</v>
      </c>
      <c r="D1725" s="5" t="s">
        <v>84</v>
      </c>
      <c r="E1725" s="5" t="s">
        <v>95</v>
      </c>
      <c r="F1725" s="5" t="s">
        <v>194</v>
      </c>
      <c r="G1725" s="5" t="s">
        <v>87</v>
      </c>
      <c r="H1725" s="5" t="s">
        <v>131</v>
      </c>
      <c r="I1725" s="150">
        <v>200.96422670402242</v>
      </c>
      <c r="J1725" s="150">
        <v>711.19006894701272</v>
      </c>
      <c r="K1725" s="150"/>
      <c r="L1725" s="150">
        <v>0</v>
      </c>
      <c r="M1725" s="150"/>
      <c r="N1725" s="150">
        <v>1268.7641994693968</v>
      </c>
      <c r="O1725" s="150">
        <v>284.69932116403174</v>
      </c>
      <c r="P1725" s="150"/>
      <c r="Q1725" s="150">
        <v>0</v>
      </c>
      <c r="R1725" s="150"/>
      <c r="S1725" s="150">
        <v>231.90677684594817</v>
      </c>
      <c r="T1725" s="150">
        <v>0</v>
      </c>
      <c r="U1725" s="150">
        <v>93.783305795210467</v>
      </c>
      <c r="V1725" s="150">
        <v>178.63486818135326</v>
      </c>
      <c r="W1725" s="150">
        <v>89.317434090676628</v>
      </c>
      <c r="X1725" s="150">
        <v>0</v>
      </c>
      <c r="Y1725" s="150">
        <v>5.5823396306672892</v>
      </c>
      <c r="Z1725" s="150">
        <v>0</v>
      </c>
      <c r="AA1725" s="150">
        <v>2414.5337419219059</v>
      </c>
      <c r="AB1725" s="150">
        <v>151.83963795415028</v>
      </c>
      <c r="AC1725" s="150">
        <v>0</v>
      </c>
      <c r="AD1725" s="150">
        <v>0</v>
      </c>
      <c r="AE1725" s="150"/>
      <c r="AF1725" s="150">
        <v>105.50365746163244</v>
      </c>
      <c r="AG1725" s="150">
        <v>3513.5245635419919</v>
      </c>
      <c r="AH1725" s="150">
        <v>11.164679261334578</v>
      </c>
      <c r="AI1725" s="150">
        <v>482.31414408965384</v>
      </c>
      <c r="AJ1725" s="150">
        <v>0</v>
      </c>
      <c r="AK1725" s="150">
        <v>253.43821923229495</v>
      </c>
      <c r="AL1725" s="150">
        <v>9997.162109375</v>
      </c>
      <c r="AM1725" s="150">
        <v>8492.48046875</v>
      </c>
      <c r="AN1725" s="150">
        <v>1504.68017578125</v>
      </c>
      <c r="AO1725" s="5" t="s">
        <v>5149</v>
      </c>
    </row>
    <row r="1726" spans="1:41" ht="14.25" x14ac:dyDescent="0.45">
      <c r="A1726" s="150">
        <v>2017</v>
      </c>
      <c r="B1726" s="5" t="s">
        <v>582</v>
      </c>
      <c r="C1726" s="5" t="s">
        <v>4979</v>
      </c>
      <c r="D1726" s="5" t="s">
        <v>84</v>
      </c>
      <c r="E1726" s="5" t="s">
        <v>95</v>
      </c>
      <c r="F1726" s="5" t="s">
        <v>197</v>
      </c>
      <c r="G1726" s="5" t="s">
        <v>87</v>
      </c>
      <c r="H1726" s="5" t="s">
        <v>131</v>
      </c>
      <c r="I1726" s="150">
        <v>0</v>
      </c>
      <c r="J1726" s="150">
        <v>216.03654370682409</v>
      </c>
      <c r="K1726" s="150"/>
      <c r="L1726" s="150">
        <v>0</v>
      </c>
      <c r="M1726" s="150"/>
      <c r="N1726" s="150">
        <v>97.120428426423373</v>
      </c>
      <c r="O1726" s="150">
        <v>0</v>
      </c>
      <c r="P1726" s="150"/>
      <c r="Q1726" s="150">
        <v>0</v>
      </c>
      <c r="R1726" s="150"/>
      <c r="S1726" s="150">
        <v>697.94581564140651</v>
      </c>
      <c r="T1726" s="150">
        <v>0</v>
      </c>
      <c r="U1726" s="150">
        <v>0</v>
      </c>
      <c r="V1726" s="150">
        <v>208.77950218695662</v>
      </c>
      <c r="W1726" s="150">
        <v>0</v>
      </c>
      <c r="X1726" s="150">
        <v>0</v>
      </c>
      <c r="Y1726" s="150">
        <v>197.61482292562204</v>
      </c>
      <c r="Z1726" s="150">
        <v>0</v>
      </c>
      <c r="AA1726" s="150">
        <v>2.4422074410973131</v>
      </c>
      <c r="AB1726" s="150"/>
      <c r="AC1726" s="150">
        <v>246.18117771242746</v>
      </c>
      <c r="AD1726" s="150">
        <v>0</v>
      </c>
      <c r="AE1726" s="150"/>
      <c r="AF1726" s="150">
        <v>62.343070318237359</v>
      </c>
      <c r="AG1726" s="150">
        <v>2734.2299511008382</v>
      </c>
      <c r="AH1726" s="150">
        <v>0</v>
      </c>
      <c r="AI1726" s="150"/>
      <c r="AJ1726" s="150">
        <v>0</v>
      </c>
      <c r="AK1726" s="150"/>
      <c r="AL1726" s="150">
        <v>4462.693359375</v>
      </c>
      <c r="AM1726" s="150">
        <v>3764.74755859375</v>
      </c>
      <c r="AN1726" s="150">
        <v>697.94580078125</v>
      </c>
      <c r="AO1726" s="5" t="s">
        <v>5152</v>
      </c>
    </row>
    <row r="1727" spans="1:41" ht="14.25" x14ac:dyDescent="0.45">
      <c r="A1727" s="150">
        <v>2017</v>
      </c>
      <c r="B1727" s="5" t="s">
        <v>4024</v>
      </c>
      <c r="C1727" s="5" t="s">
        <v>4979</v>
      </c>
      <c r="D1727" s="5" t="s">
        <v>84</v>
      </c>
      <c r="E1727" s="5" t="s">
        <v>95</v>
      </c>
      <c r="F1727" s="5" t="s">
        <v>197</v>
      </c>
      <c r="G1727" s="5" t="s">
        <v>87</v>
      </c>
      <c r="H1727" s="5" t="s">
        <v>131</v>
      </c>
      <c r="I1727" s="150">
        <v>0</v>
      </c>
      <c r="J1727" s="150">
        <v>209.3441955645273</v>
      </c>
      <c r="K1727" s="150"/>
      <c r="L1727" s="150"/>
      <c r="M1727" s="150">
        <v>0</v>
      </c>
      <c r="N1727" s="150">
        <v>34.620228723849479</v>
      </c>
      <c r="O1727" s="150">
        <v>0</v>
      </c>
      <c r="P1727" s="150">
        <v>0</v>
      </c>
      <c r="Q1727" s="150">
        <v>0</v>
      </c>
      <c r="R1727" s="150">
        <v>0</v>
      </c>
      <c r="S1727" s="150">
        <v>262.89736187173196</v>
      </c>
      <c r="T1727" s="150">
        <v>0</v>
      </c>
      <c r="U1727" s="150"/>
      <c r="V1727" s="150">
        <v>129.82585771443553</v>
      </c>
      <c r="W1727" s="150"/>
      <c r="X1727" s="150">
        <v>0</v>
      </c>
      <c r="Y1727" s="150">
        <v>191.49314012879242</v>
      </c>
      <c r="Z1727" s="150">
        <v>0</v>
      </c>
      <c r="AA1727" s="150">
        <v>4760.2814495293032</v>
      </c>
      <c r="AB1727" s="150"/>
      <c r="AC1727" s="150">
        <v>238.55501355027531</v>
      </c>
      <c r="AD1727" s="150">
        <v>0</v>
      </c>
      <c r="AE1727" s="150"/>
      <c r="AF1727" s="150">
        <v>49.521417496503339</v>
      </c>
      <c r="AG1727" s="150">
        <v>192.57502227641271</v>
      </c>
      <c r="AH1727" s="150">
        <v>0</v>
      </c>
      <c r="AI1727" s="150"/>
      <c r="AJ1727" s="150">
        <v>0</v>
      </c>
      <c r="AK1727" s="150"/>
      <c r="AL1727" s="150">
        <v>6069.1142578125</v>
      </c>
      <c r="AM1727" s="150">
        <v>5806.216796875</v>
      </c>
      <c r="AN1727" s="150">
        <v>262.89736938476563</v>
      </c>
      <c r="AO1727" s="5" t="s">
        <v>5151</v>
      </c>
    </row>
    <row r="1728" spans="1:41" ht="14.25" x14ac:dyDescent="0.45">
      <c r="A1728" s="150">
        <v>2017</v>
      </c>
      <c r="B1728" s="5" t="s">
        <v>1477</v>
      </c>
      <c r="C1728" s="5" t="s">
        <v>4979</v>
      </c>
      <c r="D1728" s="5" t="s">
        <v>84</v>
      </c>
      <c r="E1728" s="5" t="s">
        <v>95</v>
      </c>
      <c r="F1728" s="5" t="s">
        <v>197</v>
      </c>
      <c r="G1728" s="5" t="s">
        <v>87</v>
      </c>
      <c r="H1728" s="5" t="s">
        <v>131</v>
      </c>
      <c r="I1728" s="150">
        <v>296.43054652982659</v>
      </c>
      <c r="J1728" s="150">
        <v>91.793855630099856</v>
      </c>
      <c r="K1728" s="150"/>
      <c r="L1728" s="150"/>
      <c r="M1728" s="150">
        <v>0</v>
      </c>
      <c r="N1728" s="150">
        <v>985.45370888375555</v>
      </c>
      <c r="O1728" s="150">
        <v>0</v>
      </c>
      <c r="P1728" s="150"/>
      <c r="Q1728" s="150">
        <v>0</v>
      </c>
      <c r="R1728" s="150"/>
      <c r="S1728" s="150">
        <v>490.2961239603332</v>
      </c>
      <c r="T1728" s="150">
        <v>0</v>
      </c>
      <c r="U1728" s="150">
        <v>0</v>
      </c>
      <c r="V1728" s="150">
        <v>221.73004880431029</v>
      </c>
      <c r="W1728" s="150">
        <v>0</v>
      </c>
      <c r="X1728" s="150">
        <v>0</v>
      </c>
      <c r="Y1728" s="150">
        <v>359.43982350020656</v>
      </c>
      <c r="Z1728" s="150"/>
      <c r="AA1728" s="150">
        <v>20.749663892149304</v>
      </c>
      <c r="AB1728" s="150"/>
      <c r="AC1728" s="150">
        <v>248.17165355477084</v>
      </c>
      <c r="AD1728" s="150">
        <v>0</v>
      </c>
      <c r="AE1728" s="150">
        <v>0</v>
      </c>
      <c r="AF1728" s="150">
        <v>0</v>
      </c>
      <c r="AG1728" s="150">
        <v>608.27548147920425</v>
      </c>
      <c r="AH1728" s="150">
        <v>458.85970816020586</v>
      </c>
      <c r="AI1728" s="150">
        <v>0</v>
      </c>
      <c r="AJ1728" s="150">
        <v>0</v>
      </c>
      <c r="AK1728" s="150"/>
      <c r="AL1728" s="150">
        <v>3781.20068359375</v>
      </c>
      <c r="AM1728" s="150">
        <v>2832.044677734375</v>
      </c>
      <c r="AN1728" s="150">
        <v>949.15582275390625</v>
      </c>
      <c r="AO1728" s="5" t="s">
        <v>5154</v>
      </c>
    </row>
    <row r="1729" spans="1:41" ht="14.25" x14ac:dyDescent="0.45">
      <c r="A1729" s="150">
        <v>2017</v>
      </c>
      <c r="B1729" s="5" t="s">
        <v>1478</v>
      </c>
      <c r="C1729" s="5" t="s">
        <v>4979</v>
      </c>
      <c r="D1729" s="5" t="s">
        <v>84</v>
      </c>
      <c r="E1729" s="5" t="s">
        <v>95</v>
      </c>
      <c r="F1729" s="5" t="s">
        <v>197</v>
      </c>
      <c r="G1729" s="5" t="s">
        <v>87</v>
      </c>
      <c r="H1729" s="5" t="s">
        <v>131</v>
      </c>
      <c r="I1729" s="150">
        <v>0</v>
      </c>
      <c r="J1729" s="150">
        <v>121.74530970625483</v>
      </c>
      <c r="K1729" s="150"/>
      <c r="L1729" s="150"/>
      <c r="M1729" s="150">
        <v>0</v>
      </c>
      <c r="N1729" s="150">
        <v>622.64189407227673</v>
      </c>
      <c r="O1729" s="150">
        <v>0</v>
      </c>
      <c r="P1729" s="150"/>
      <c r="Q1729" s="150">
        <v>0</v>
      </c>
      <c r="R1729" s="150"/>
      <c r="S1729" s="150">
        <v>918.31181392981443</v>
      </c>
      <c r="T1729" s="150"/>
      <c r="U1729" s="150">
        <v>0</v>
      </c>
      <c r="V1729" s="150">
        <v>128.96667480895201</v>
      </c>
      <c r="W1729" s="150">
        <v>0</v>
      </c>
      <c r="X1729" s="150">
        <v>0</v>
      </c>
      <c r="Y1729" s="150">
        <v>400.30820598171221</v>
      </c>
      <c r="Z1729" s="150">
        <v>334.77186719230281</v>
      </c>
      <c r="AA1729" s="150">
        <v>30.367312606725793</v>
      </c>
      <c r="AB1729" s="150"/>
      <c r="AC1729" s="150">
        <v>0</v>
      </c>
      <c r="AD1729" s="150">
        <v>0</v>
      </c>
      <c r="AE1729" s="150"/>
      <c r="AF1729" s="150">
        <v>230.90158913149725</v>
      </c>
      <c r="AG1729" s="150">
        <v>2134.1564563970337</v>
      </c>
      <c r="AH1729" s="150">
        <v>0</v>
      </c>
      <c r="AI1729" s="150"/>
      <c r="AJ1729" s="150">
        <v>0</v>
      </c>
      <c r="AK1729" s="150"/>
      <c r="AL1729" s="150">
        <v>4922.17138671875</v>
      </c>
      <c r="AM1729" s="150">
        <v>4003.859375</v>
      </c>
      <c r="AN1729" s="150">
        <v>918.31182861328125</v>
      </c>
      <c r="AO1729" s="5" t="s">
        <v>5153</v>
      </c>
    </row>
    <row r="1730" spans="1:41" ht="14.25" x14ac:dyDescent="0.45">
      <c r="A1730" s="150">
        <v>2017</v>
      </c>
      <c r="B1730" s="5" t="s">
        <v>1476</v>
      </c>
      <c r="C1730" s="5" t="s">
        <v>4979</v>
      </c>
      <c r="D1730" s="5" t="s">
        <v>84</v>
      </c>
      <c r="E1730" s="5" t="s">
        <v>95</v>
      </c>
      <c r="F1730" s="5" t="s">
        <v>197</v>
      </c>
      <c r="G1730" s="5" t="s">
        <v>87</v>
      </c>
      <c r="H1730" s="5" t="s">
        <v>131</v>
      </c>
      <c r="I1730" s="150">
        <v>0</v>
      </c>
      <c r="J1730" s="150">
        <v>0</v>
      </c>
      <c r="K1730" s="150"/>
      <c r="L1730" s="150"/>
      <c r="M1730" s="150">
        <v>0</v>
      </c>
      <c r="N1730" s="150">
        <v>602.67181605954545</v>
      </c>
      <c r="O1730" s="150">
        <v>0</v>
      </c>
      <c r="P1730" s="150"/>
      <c r="Q1730" s="150">
        <v>0</v>
      </c>
      <c r="R1730" s="150">
        <v>0</v>
      </c>
      <c r="S1730" s="150">
        <v>188.71297331451044</v>
      </c>
      <c r="T1730" s="150">
        <v>0</v>
      </c>
      <c r="U1730" s="150">
        <v>0</v>
      </c>
      <c r="V1730" s="150">
        <v>226.21362826803494</v>
      </c>
      <c r="W1730" s="150">
        <v>36.290956406636624</v>
      </c>
      <c r="X1730" s="150">
        <v>0</v>
      </c>
      <c r="Y1730" s="150">
        <v>137.90563434521917</v>
      </c>
      <c r="Z1730" s="150">
        <v>0</v>
      </c>
      <c r="AA1730" s="150">
        <v>19.858007512540301</v>
      </c>
      <c r="AB1730" s="150"/>
      <c r="AC1730" s="150">
        <v>249.41628753757448</v>
      </c>
      <c r="AD1730" s="150">
        <v>0</v>
      </c>
      <c r="AE1730" s="150"/>
      <c r="AF1730" s="150"/>
      <c r="AG1730" s="150">
        <v>2559.0294397945831</v>
      </c>
      <c r="AH1730" s="150">
        <v>42.173637718364631</v>
      </c>
      <c r="AI1730" s="150">
        <v>0</v>
      </c>
      <c r="AJ1730" s="150">
        <v>0</v>
      </c>
      <c r="AK1730" s="150"/>
      <c r="AL1730" s="150">
        <v>4062.2724609375</v>
      </c>
      <c r="AM1730" s="150">
        <v>3795.094970703125</v>
      </c>
      <c r="AN1730" s="150">
        <v>267.17755126953125</v>
      </c>
      <c r="AO1730" s="5" t="s">
        <v>5155</v>
      </c>
    </row>
    <row r="1731" spans="1:41" ht="14.25" x14ac:dyDescent="0.45">
      <c r="A1731" s="150">
        <v>2017</v>
      </c>
      <c r="B1731" s="5" t="s">
        <v>4024</v>
      </c>
      <c r="C1731" s="5" t="s">
        <v>4979</v>
      </c>
      <c r="D1731" s="5" t="s">
        <v>84</v>
      </c>
      <c r="E1731" s="5" t="s">
        <v>95</v>
      </c>
      <c r="F1731" s="5" t="s">
        <v>200</v>
      </c>
      <c r="G1731" s="5" t="s">
        <v>87</v>
      </c>
      <c r="H1731" s="5" t="s">
        <v>131</v>
      </c>
      <c r="I1731" s="150">
        <v>162.28232214304444</v>
      </c>
      <c r="J1731" s="150">
        <v>0</v>
      </c>
      <c r="K1731" s="150"/>
      <c r="L1731" s="150"/>
      <c r="M1731" s="150">
        <v>0</v>
      </c>
      <c r="N1731" s="150">
        <v>0</v>
      </c>
      <c r="O1731" s="150">
        <v>0</v>
      </c>
      <c r="P1731" s="150">
        <v>0</v>
      </c>
      <c r="Q1731" s="150">
        <v>0</v>
      </c>
      <c r="R1731" s="150">
        <v>0</v>
      </c>
      <c r="S1731" s="150">
        <v>81.14116107152222</v>
      </c>
      <c r="T1731" s="150">
        <v>0</v>
      </c>
      <c r="U1731" s="150"/>
      <c r="V1731" s="150">
        <v>103.86068617154844</v>
      </c>
      <c r="W1731" s="150"/>
      <c r="X1731" s="150">
        <v>119.00703623823257</v>
      </c>
      <c r="Y1731" s="150">
        <v>192.57502227641271</v>
      </c>
      <c r="Z1731" s="150">
        <v>0</v>
      </c>
      <c r="AA1731" s="150">
        <v>5557.6285923254618</v>
      </c>
      <c r="AB1731" s="150"/>
      <c r="AC1731" s="150">
        <v>0</v>
      </c>
      <c r="AD1731" s="150">
        <v>554.24822422587772</v>
      </c>
      <c r="AE1731" s="150"/>
      <c r="AF1731" s="150">
        <v>0.66438858963820679</v>
      </c>
      <c r="AG1731" s="150">
        <v>4851.1595499294081</v>
      </c>
      <c r="AH1731" s="150">
        <v>486.43380398957135</v>
      </c>
      <c r="AI1731" s="150"/>
      <c r="AJ1731" s="150">
        <v>0</v>
      </c>
      <c r="AK1731" s="150"/>
      <c r="AL1731" s="150">
        <v>12109</v>
      </c>
      <c r="AM1731" s="150">
        <v>10868.1708984375</v>
      </c>
      <c r="AN1731" s="150">
        <v>1240.8302001953125</v>
      </c>
      <c r="AO1731" s="5" t="s">
        <v>5160</v>
      </c>
    </row>
    <row r="1732" spans="1:41" ht="14.25" x14ac:dyDescent="0.45">
      <c r="A1732" s="150">
        <v>2017</v>
      </c>
      <c r="B1732" s="5" t="s">
        <v>582</v>
      </c>
      <c r="C1732" s="5" t="s">
        <v>4979</v>
      </c>
      <c r="D1732" s="5" t="s">
        <v>84</v>
      </c>
      <c r="E1732" s="5" t="s">
        <v>95</v>
      </c>
      <c r="F1732" s="5" t="s">
        <v>200</v>
      </c>
      <c r="G1732" s="5" t="s">
        <v>87</v>
      </c>
      <c r="H1732" s="5" t="s">
        <v>131</v>
      </c>
      <c r="I1732" s="150">
        <v>167.47018892001867</v>
      </c>
      <c r="J1732" s="150"/>
      <c r="K1732" s="150"/>
      <c r="L1732" s="150">
        <v>10.999684001314856</v>
      </c>
      <c r="M1732" s="150">
        <v>1674.7018892001868</v>
      </c>
      <c r="N1732" s="150">
        <v>197.06217130218599</v>
      </c>
      <c r="O1732" s="150">
        <v>0</v>
      </c>
      <c r="P1732" s="150">
        <v>0</v>
      </c>
      <c r="Q1732" s="150">
        <v>0</v>
      </c>
      <c r="R1732" s="150"/>
      <c r="S1732" s="150">
        <v>80.590476979952584</v>
      </c>
      <c r="T1732" s="150">
        <v>0</v>
      </c>
      <c r="U1732" s="150">
        <v>111.6467926133458</v>
      </c>
      <c r="V1732" s="150">
        <v>0</v>
      </c>
      <c r="W1732" s="150">
        <v>0</v>
      </c>
      <c r="X1732" s="150">
        <v>79.904077066414132</v>
      </c>
      <c r="Y1732" s="150">
        <v>198.73129085175552</v>
      </c>
      <c r="Z1732" s="150">
        <v>131.31114844855477</v>
      </c>
      <c r="AA1732" s="150">
        <v>11481.148753821939</v>
      </c>
      <c r="AB1732" s="150"/>
      <c r="AC1732" s="150">
        <v>0</v>
      </c>
      <c r="AD1732" s="150">
        <v>610.04632129471747</v>
      </c>
      <c r="AE1732" s="150"/>
      <c r="AF1732" s="150">
        <v>695.36501508803201</v>
      </c>
      <c r="AG1732" s="150">
        <v>5970.8704689617325</v>
      </c>
      <c r="AH1732" s="150">
        <v>949.0077854247744</v>
      </c>
      <c r="AI1732" s="150"/>
      <c r="AJ1732" s="150">
        <v>0</v>
      </c>
      <c r="AK1732" s="150"/>
      <c r="AL1732" s="150">
        <v>22358.85546875</v>
      </c>
      <c r="AM1732" s="150">
        <v>18964.60546875</v>
      </c>
      <c r="AN1732" s="150">
        <v>3394.25048828125</v>
      </c>
      <c r="AO1732" s="5" t="s">
        <v>5159</v>
      </c>
    </row>
    <row r="1733" spans="1:41" ht="14.25" x14ac:dyDescent="0.45">
      <c r="A1733" s="150">
        <v>2017</v>
      </c>
      <c r="B1733" s="5" t="s">
        <v>1477</v>
      </c>
      <c r="C1733" s="5" t="s">
        <v>4979</v>
      </c>
      <c r="D1733" s="5" t="s">
        <v>84</v>
      </c>
      <c r="E1733" s="5" t="s">
        <v>95</v>
      </c>
      <c r="F1733" s="5" t="s">
        <v>200</v>
      </c>
      <c r="G1733" s="5" t="s">
        <v>87</v>
      </c>
      <c r="H1733" s="5" t="s">
        <v>131</v>
      </c>
      <c r="I1733" s="150">
        <v>355.71665583579193</v>
      </c>
      <c r="J1733" s="150">
        <v>0</v>
      </c>
      <c r="K1733" s="150"/>
      <c r="L1733" s="150"/>
      <c r="M1733" s="150">
        <v>42.537783427030121</v>
      </c>
      <c r="N1733" s="150">
        <v>118.69079083054257</v>
      </c>
      <c r="O1733" s="150">
        <v>311.8449349493776</v>
      </c>
      <c r="P1733" s="150">
        <v>0</v>
      </c>
      <c r="Q1733" s="150">
        <v>0</v>
      </c>
      <c r="R1733" s="150"/>
      <c r="S1733" s="150">
        <v>29.643054652982659</v>
      </c>
      <c r="T1733" s="150">
        <v>0</v>
      </c>
      <c r="U1733" s="150">
        <v>118.57221861193064</v>
      </c>
      <c r="V1733" s="150">
        <v>0</v>
      </c>
      <c r="W1733" s="150">
        <v>0</v>
      </c>
      <c r="X1733" s="150">
        <v>0</v>
      </c>
      <c r="Y1733" s="150">
        <v>0</v>
      </c>
      <c r="Z1733" s="150"/>
      <c r="AA1733" s="150">
        <v>5.1874159730373233</v>
      </c>
      <c r="AB1733" s="150"/>
      <c r="AC1733" s="150">
        <v>0</v>
      </c>
      <c r="AD1733" s="150">
        <v>0</v>
      </c>
      <c r="AE1733" s="150"/>
      <c r="AF1733" s="150">
        <v>913.28292283566748</v>
      </c>
      <c r="AG1733" s="150">
        <v>6323.4564185742611</v>
      </c>
      <c r="AH1733" s="150">
        <v>695.96881071141331</v>
      </c>
      <c r="AI1733" s="150">
        <v>0</v>
      </c>
      <c r="AJ1733" s="150">
        <v>0</v>
      </c>
      <c r="AK1733" s="150"/>
      <c r="AL1733" s="150">
        <v>8914.900390625</v>
      </c>
      <c r="AM1733" s="150">
        <v>7834.90625</v>
      </c>
      <c r="AN1733" s="150">
        <v>1079.99462890625</v>
      </c>
      <c r="AO1733" s="5" t="s">
        <v>5158</v>
      </c>
    </row>
    <row r="1734" spans="1:41" ht="14.25" x14ac:dyDescent="0.45">
      <c r="A1734" s="150">
        <v>2017</v>
      </c>
      <c r="B1734" s="5" t="s">
        <v>1476</v>
      </c>
      <c r="C1734" s="5" t="s">
        <v>4979</v>
      </c>
      <c r="D1734" s="5" t="s">
        <v>84</v>
      </c>
      <c r="E1734" s="5" t="s">
        <v>95</v>
      </c>
      <c r="F1734" s="5" t="s">
        <v>200</v>
      </c>
      <c r="G1734" s="5" t="s">
        <v>87</v>
      </c>
      <c r="H1734" s="5" t="s">
        <v>131</v>
      </c>
      <c r="I1734" s="150">
        <v>278.23066578421412</v>
      </c>
      <c r="J1734" s="150"/>
      <c r="K1734" s="150"/>
      <c r="L1734" s="150"/>
      <c r="M1734" s="150">
        <v>42.339449141076059</v>
      </c>
      <c r="N1734" s="150">
        <v>0</v>
      </c>
      <c r="O1734" s="150">
        <v>0</v>
      </c>
      <c r="P1734" s="150">
        <v>0</v>
      </c>
      <c r="Q1734" s="150">
        <v>0</v>
      </c>
      <c r="R1734" s="150">
        <v>0</v>
      </c>
      <c r="S1734" s="150">
        <v>0</v>
      </c>
      <c r="T1734" s="150">
        <v>0</v>
      </c>
      <c r="U1734" s="150">
        <v>129.65791933012591</v>
      </c>
      <c r="V1734" s="150">
        <v>24.193970937757747</v>
      </c>
      <c r="W1734" s="150">
        <v>0</v>
      </c>
      <c r="X1734" s="150">
        <v>0</v>
      </c>
      <c r="Y1734" s="150">
        <v>1602.8505746264509</v>
      </c>
      <c r="Z1734" s="150">
        <v>0</v>
      </c>
      <c r="AA1734" s="150">
        <v>4.9645018781350734</v>
      </c>
      <c r="AB1734" s="150"/>
      <c r="AC1734" s="150">
        <v>0</v>
      </c>
      <c r="AD1734" s="150">
        <v>0</v>
      </c>
      <c r="AE1734" s="150"/>
      <c r="AF1734" s="150">
        <v>725.81912813273243</v>
      </c>
      <c r="AG1734" s="150">
        <v>335.04782452599829</v>
      </c>
      <c r="AH1734" s="150">
        <v>566.55264780430423</v>
      </c>
      <c r="AI1734" s="150">
        <v>235.89121664313805</v>
      </c>
      <c r="AJ1734" s="150">
        <v>0</v>
      </c>
      <c r="AK1734" s="150"/>
      <c r="AL1734" s="150">
        <v>3945.5478515625</v>
      </c>
      <c r="AM1734" s="150">
        <v>3100.7646484375</v>
      </c>
      <c r="AN1734" s="150">
        <v>844.7833251953125</v>
      </c>
      <c r="AO1734" s="5" t="s">
        <v>5156</v>
      </c>
    </row>
    <row r="1735" spans="1:41" ht="14.25" x14ac:dyDescent="0.45">
      <c r="A1735" s="150">
        <v>2017</v>
      </c>
      <c r="B1735" s="5" t="s">
        <v>1478</v>
      </c>
      <c r="C1735" s="5" t="s">
        <v>4979</v>
      </c>
      <c r="D1735" s="5" t="s">
        <v>84</v>
      </c>
      <c r="E1735" s="5" t="s">
        <v>95</v>
      </c>
      <c r="F1735" s="5" t="s">
        <v>200</v>
      </c>
      <c r="G1735" s="5" t="s">
        <v>87</v>
      </c>
      <c r="H1735" s="5" t="s">
        <v>131</v>
      </c>
      <c r="I1735" s="150">
        <v>287.87204198426787</v>
      </c>
      <c r="J1735" s="150"/>
      <c r="K1735" s="150"/>
      <c r="L1735" s="150"/>
      <c r="M1735" s="150">
        <v>41.309638024742434</v>
      </c>
      <c r="N1735" s="150">
        <v>0</v>
      </c>
      <c r="O1735" s="150">
        <v>0</v>
      </c>
      <c r="P1735" s="150"/>
      <c r="Q1735" s="150">
        <v>0</v>
      </c>
      <c r="R1735" s="150">
        <v>460.16037809799104</v>
      </c>
      <c r="S1735" s="150">
        <v>92.694797518934251</v>
      </c>
      <c r="T1735" s="150"/>
      <c r="U1735" s="150">
        <v>115.14881679370714</v>
      </c>
      <c r="V1735" s="150">
        <v>345.44645038112139</v>
      </c>
      <c r="W1735" s="150">
        <v>0</v>
      </c>
      <c r="X1735" s="150">
        <v>0</v>
      </c>
      <c r="Y1735" s="150">
        <v>1120.4983165668427</v>
      </c>
      <c r="Z1735" s="150">
        <v>72.009751942154679</v>
      </c>
      <c r="AA1735" s="150">
        <v>994.88009083091231</v>
      </c>
      <c r="AB1735" s="150"/>
      <c r="AC1735" s="150">
        <v>120.9062576333925</v>
      </c>
      <c r="AD1735" s="150">
        <v>0</v>
      </c>
      <c r="AE1735" s="150"/>
      <c r="AF1735" s="150">
        <v>1195.5792305080067</v>
      </c>
      <c r="AG1735" s="150">
        <v>866.88847702496105</v>
      </c>
      <c r="AH1735" s="150">
        <v>1558.7447976669953</v>
      </c>
      <c r="AI1735" s="150">
        <v>0</v>
      </c>
      <c r="AJ1735" s="150">
        <v>762.86091125830978</v>
      </c>
      <c r="AK1735" s="150"/>
      <c r="AL1735" s="150">
        <v>8035</v>
      </c>
      <c r="AM1735" s="150">
        <v>6342.2509765625</v>
      </c>
      <c r="AN1735" s="150">
        <v>1692.749267578125</v>
      </c>
      <c r="AO1735" s="5" t="s">
        <v>5157</v>
      </c>
    </row>
    <row r="1736" spans="1:41" ht="14.25" x14ac:dyDescent="0.45">
      <c r="A1736" s="150">
        <v>2017</v>
      </c>
      <c r="B1736" s="5" t="s">
        <v>1476</v>
      </c>
      <c r="C1736" s="5" t="s">
        <v>4979</v>
      </c>
      <c r="D1736" s="5" t="s">
        <v>84</v>
      </c>
      <c r="E1736" s="5" t="s">
        <v>95</v>
      </c>
      <c r="F1736" s="5" t="s">
        <v>203</v>
      </c>
      <c r="G1736" s="5" t="s">
        <v>87</v>
      </c>
      <c r="H1736" s="5" t="s">
        <v>131</v>
      </c>
      <c r="I1736" s="150">
        <v>3750.0654953524509</v>
      </c>
      <c r="J1736" s="150">
        <v>0</v>
      </c>
      <c r="K1736" s="150">
        <v>0</v>
      </c>
      <c r="L1736" s="150"/>
      <c r="M1736" s="150">
        <v>520.17037516179153</v>
      </c>
      <c r="N1736" s="150">
        <v>5492.031402871009</v>
      </c>
      <c r="O1736" s="150">
        <v>0</v>
      </c>
      <c r="P1736" s="150">
        <v>0</v>
      </c>
      <c r="Q1736" s="150">
        <v>0</v>
      </c>
      <c r="R1736" s="150">
        <v>528.07454546715701</v>
      </c>
      <c r="S1736" s="150">
        <v>604.84927344394373</v>
      </c>
      <c r="T1736" s="150">
        <v>0</v>
      </c>
      <c r="U1736" s="150">
        <v>0</v>
      </c>
      <c r="V1736" s="150">
        <v>1935.5176750206199</v>
      </c>
      <c r="W1736" s="150">
        <v>2150.8440163666637</v>
      </c>
      <c r="X1736" s="150">
        <v>0</v>
      </c>
      <c r="Y1736" s="150">
        <v>5975.9108216261639</v>
      </c>
      <c r="Z1736" s="150">
        <v>0</v>
      </c>
      <c r="AA1736" s="150">
        <v>9111.3174756710905</v>
      </c>
      <c r="AB1736" s="150">
        <v>0</v>
      </c>
      <c r="AC1736" s="150">
        <v>352.44288932912815</v>
      </c>
      <c r="AD1736" s="150">
        <v>2295.4029927197662</v>
      </c>
      <c r="AE1736" s="150">
        <v>2679.4822813566707</v>
      </c>
      <c r="AF1736" s="150">
        <v>1400.8309172961735</v>
      </c>
      <c r="AG1736" s="150">
        <v>4418.752382906986</v>
      </c>
      <c r="AH1736" s="150">
        <v>11371.808543854797</v>
      </c>
      <c r="AI1736" s="150">
        <v>0</v>
      </c>
      <c r="AJ1736" s="150">
        <v>0</v>
      </c>
      <c r="AK1736" s="150"/>
      <c r="AL1736" s="150">
        <v>52587.50390625</v>
      </c>
      <c r="AM1736" s="150">
        <v>35644.42578125</v>
      </c>
      <c r="AN1736" s="150">
        <v>16943.07421875</v>
      </c>
      <c r="AO1736" s="5" t="s">
        <v>5165</v>
      </c>
    </row>
    <row r="1737" spans="1:41" ht="14.25" x14ac:dyDescent="0.45">
      <c r="A1737" s="150">
        <v>2017</v>
      </c>
      <c r="B1737" s="5" t="s">
        <v>4024</v>
      </c>
      <c r="C1737" s="5" t="s">
        <v>4979</v>
      </c>
      <c r="D1737" s="5" t="s">
        <v>84</v>
      </c>
      <c r="E1737" s="5" t="s">
        <v>95</v>
      </c>
      <c r="F1737" s="5" t="s">
        <v>203</v>
      </c>
      <c r="G1737" s="5" t="s">
        <v>87</v>
      </c>
      <c r="H1737" s="5" t="s">
        <v>131</v>
      </c>
      <c r="I1737" s="150">
        <v>4597.9991273862588</v>
      </c>
      <c r="J1737" s="150">
        <v>801.40420084973437</v>
      </c>
      <c r="K1737" s="150"/>
      <c r="L1737" s="150"/>
      <c r="M1737" s="150">
        <v>223.11836527011437</v>
      </c>
      <c r="N1737" s="150">
        <v>23.801407247646516</v>
      </c>
      <c r="O1737" s="150">
        <v>544.18672025300896</v>
      </c>
      <c r="P1737" s="150">
        <v>0</v>
      </c>
      <c r="Q1737" s="150">
        <v>0</v>
      </c>
      <c r="R1737" s="150">
        <v>0</v>
      </c>
      <c r="S1737" s="150">
        <v>0</v>
      </c>
      <c r="T1737" s="150">
        <v>0</v>
      </c>
      <c r="U1737" s="150"/>
      <c r="V1737" s="150">
        <v>0</v>
      </c>
      <c r="W1737" s="150">
        <v>3069.2996527987802</v>
      </c>
      <c r="X1737" s="150">
        <v>0</v>
      </c>
      <c r="Y1737" s="150">
        <v>2449.3811822123507</v>
      </c>
      <c r="Z1737" s="150">
        <v>72.486103890559846</v>
      </c>
      <c r="AA1737" s="150">
        <v>9498.9252561062003</v>
      </c>
      <c r="AB1737" s="150"/>
      <c r="AC1737" s="150">
        <v>0</v>
      </c>
      <c r="AD1737" s="150">
        <v>1476.5073160219802</v>
      </c>
      <c r="AE1737" s="150">
        <v>266.14300831459286</v>
      </c>
      <c r="AF1737" s="150">
        <v>0</v>
      </c>
      <c r="AG1737" s="150">
        <v>886.06147890102261</v>
      </c>
      <c r="AH1737" s="150">
        <v>0</v>
      </c>
      <c r="AI1737" s="150"/>
      <c r="AJ1737" s="150">
        <v>428.43525784007846</v>
      </c>
      <c r="AK1737" s="150"/>
      <c r="AL1737" s="150">
        <v>24337.748046875</v>
      </c>
      <c r="AM1737" s="150">
        <v>19024.63671875</v>
      </c>
      <c r="AN1737" s="150">
        <v>5313.11181640625</v>
      </c>
      <c r="AO1737" s="5" t="s">
        <v>5162</v>
      </c>
    </row>
    <row r="1738" spans="1:41" ht="14.25" x14ac:dyDescent="0.45">
      <c r="A1738" s="150">
        <v>2017</v>
      </c>
      <c r="B1738" s="5" t="s">
        <v>1478</v>
      </c>
      <c r="C1738" s="5" t="s">
        <v>4979</v>
      </c>
      <c r="D1738" s="5" t="s">
        <v>84</v>
      </c>
      <c r="E1738" s="5" t="s">
        <v>95</v>
      </c>
      <c r="F1738" s="5" t="s">
        <v>203</v>
      </c>
      <c r="G1738" s="5" t="s">
        <v>87</v>
      </c>
      <c r="H1738" s="5" t="s">
        <v>131</v>
      </c>
      <c r="I1738" s="150">
        <v>3684.7621373986285</v>
      </c>
      <c r="J1738" s="150">
        <v>1737.6376021710921</v>
      </c>
      <c r="K1738" s="150"/>
      <c r="L1738" s="150"/>
      <c r="M1738" s="150">
        <v>839.72274646810934</v>
      </c>
      <c r="N1738" s="150">
        <v>3133.0854227769623</v>
      </c>
      <c r="O1738" s="150">
        <v>569.98664312885035</v>
      </c>
      <c r="P1738" s="150"/>
      <c r="Q1738" s="150">
        <v>0</v>
      </c>
      <c r="R1738" s="150"/>
      <c r="S1738" s="150">
        <v>575.74408396853573</v>
      </c>
      <c r="T1738" s="150"/>
      <c r="U1738" s="150">
        <v>0</v>
      </c>
      <c r="V1738" s="150">
        <v>2072.6787022867284</v>
      </c>
      <c r="W1738" s="150">
        <v>1727.232251905607</v>
      </c>
      <c r="X1738" s="150">
        <v>979.32391758531492</v>
      </c>
      <c r="Y1738" s="150">
        <v>993.85793572916566</v>
      </c>
      <c r="Z1738" s="150">
        <v>679.96712042958882</v>
      </c>
      <c r="AA1738" s="150">
        <v>15543.111092851719</v>
      </c>
      <c r="AB1738" s="150"/>
      <c r="AC1738" s="150">
        <v>344.58283425516862</v>
      </c>
      <c r="AD1738" s="150">
        <v>1341.9943814158614</v>
      </c>
      <c r="AE1738" s="150">
        <v>11.514881679370713</v>
      </c>
      <c r="AF1738" s="150">
        <v>670.12772312385653</v>
      </c>
      <c r="AG1738" s="150">
        <v>8681.2546938393607</v>
      </c>
      <c r="AH1738" s="150">
        <v>2302.9763358741429</v>
      </c>
      <c r="AI1738" s="150"/>
      <c r="AJ1738" s="150">
        <v>1439.3602099213392</v>
      </c>
      <c r="AK1738" s="150"/>
      <c r="AL1738" s="150">
        <v>47328.92578125</v>
      </c>
      <c r="AM1738" s="150">
        <v>38991.9375</v>
      </c>
      <c r="AN1738" s="150">
        <v>8336.98046875</v>
      </c>
      <c r="AO1738" s="5" t="s">
        <v>5161</v>
      </c>
    </row>
    <row r="1739" spans="1:41" ht="14.25" x14ac:dyDescent="0.45">
      <c r="A1739" s="150">
        <v>2017</v>
      </c>
      <c r="B1739" s="5" t="s">
        <v>582</v>
      </c>
      <c r="C1739" s="5" t="s">
        <v>4979</v>
      </c>
      <c r="D1739" s="5" t="s">
        <v>84</v>
      </c>
      <c r="E1739" s="5" t="s">
        <v>95</v>
      </c>
      <c r="F1739" s="5" t="s">
        <v>203</v>
      </c>
      <c r="G1739" s="5" t="s">
        <v>87</v>
      </c>
      <c r="H1739" s="5" t="s">
        <v>131</v>
      </c>
      <c r="I1739" s="150">
        <v>4744.9886860671959</v>
      </c>
      <c r="J1739" s="150">
        <v>0</v>
      </c>
      <c r="K1739" s="150"/>
      <c r="L1739" s="150">
        <v>0</v>
      </c>
      <c r="M1739" s="150">
        <v>223.29358522669159</v>
      </c>
      <c r="N1739" s="150">
        <v>0</v>
      </c>
      <c r="O1739" s="150">
        <v>561.58336684512926</v>
      </c>
      <c r="P1739" s="150">
        <v>0</v>
      </c>
      <c r="Q1739" s="150">
        <v>0</v>
      </c>
      <c r="R1739" s="150"/>
      <c r="S1739" s="150">
        <v>339.98648239165448</v>
      </c>
      <c r="T1739" s="150">
        <v>0</v>
      </c>
      <c r="U1739" s="150">
        <v>0</v>
      </c>
      <c r="V1739" s="150">
        <v>167.47018892001867</v>
      </c>
      <c r="W1739" s="150">
        <v>2846.9932116403174</v>
      </c>
      <c r="X1739" s="150">
        <v>0</v>
      </c>
      <c r="Y1739" s="150">
        <v>2527.6833847661487</v>
      </c>
      <c r="Z1739" s="150">
        <v>0</v>
      </c>
      <c r="AA1739" s="150">
        <v>13631.13676527244</v>
      </c>
      <c r="AB1739" s="150"/>
      <c r="AC1739" s="150">
        <v>0</v>
      </c>
      <c r="AD1739" s="150">
        <v>2059.4058528100036</v>
      </c>
      <c r="AE1739" s="150">
        <v>357.78117973203251</v>
      </c>
      <c r="AF1739" s="150">
        <v>2301.8979809810717</v>
      </c>
      <c r="AG1739" s="150">
        <v>3181.9335894803548</v>
      </c>
      <c r="AH1739" s="150">
        <v>0</v>
      </c>
      <c r="AI1739" s="150"/>
      <c r="AJ1739" s="150">
        <v>321.54276272643585</v>
      </c>
      <c r="AK1739" s="150"/>
      <c r="AL1739" s="150">
        <v>33265.69921875</v>
      </c>
      <c r="AM1739" s="150">
        <v>27234.435546875</v>
      </c>
      <c r="AN1739" s="150">
        <v>6031.2626953125</v>
      </c>
      <c r="AO1739" s="5" t="s">
        <v>5164</v>
      </c>
    </row>
    <row r="1740" spans="1:41" ht="14.25" x14ac:dyDescent="0.45">
      <c r="A1740" s="150">
        <v>2017</v>
      </c>
      <c r="B1740" s="5" t="s">
        <v>1477</v>
      </c>
      <c r="C1740" s="5" t="s">
        <v>4979</v>
      </c>
      <c r="D1740" s="5" t="s">
        <v>84</v>
      </c>
      <c r="E1740" s="5" t="s">
        <v>95</v>
      </c>
      <c r="F1740" s="5" t="s">
        <v>203</v>
      </c>
      <c r="G1740" s="5" t="s">
        <v>87</v>
      </c>
      <c r="H1740" s="5" t="s">
        <v>131</v>
      </c>
      <c r="I1740" s="150">
        <v>0</v>
      </c>
      <c r="J1740" s="150">
        <v>0</v>
      </c>
      <c r="K1740" s="150"/>
      <c r="L1740" s="150"/>
      <c r="M1740" s="150">
        <v>520.82847025290516</v>
      </c>
      <c r="N1740" s="150">
        <v>5820.2359227852276</v>
      </c>
      <c r="O1740" s="150">
        <v>373.5024886275815</v>
      </c>
      <c r="P1740" s="150">
        <v>0</v>
      </c>
      <c r="Q1740" s="150">
        <v>0</v>
      </c>
      <c r="R1740" s="150"/>
      <c r="S1740" s="150">
        <v>592.86109305965317</v>
      </c>
      <c r="T1740" s="150">
        <v>0</v>
      </c>
      <c r="U1740" s="150">
        <v>0</v>
      </c>
      <c r="V1740" s="150">
        <v>3320.0221211340581</v>
      </c>
      <c r="W1740" s="150">
        <v>415.00276514175727</v>
      </c>
      <c r="X1740" s="150">
        <v>0</v>
      </c>
      <c r="Y1740" s="150">
        <v>8174.297607775331</v>
      </c>
      <c r="Z1740" s="150"/>
      <c r="AA1740" s="150">
        <v>9520.4302403175298</v>
      </c>
      <c r="AB1740" s="150"/>
      <c r="AC1740" s="150">
        <v>350.61805043547889</v>
      </c>
      <c r="AD1740" s="150">
        <v>1506.4600374645788</v>
      </c>
      <c r="AE1740" s="150">
        <v>996.00663634021737</v>
      </c>
      <c r="AF1740" s="150">
        <v>686.27589023209543</v>
      </c>
      <c r="AG1740" s="150">
        <v>4263.8569812850255</v>
      </c>
      <c r="AH1740" s="150">
        <v>1824.6628534792151</v>
      </c>
      <c r="AI1740" s="150">
        <v>0</v>
      </c>
      <c r="AJ1740" s="150">
        <v>0</v>
      </c>
      <c r="AK1740" s="150"/>
      <c r="AL1740" s="150">
        <v>38365.05859375</v>
      </c>
      <c r="AM1740" s="150">
        <v>33131.73828125</v>
      </c>
      <c r="AN1740" s="150">
        <v>5233.31787109375</v>
      </c>
      <c r="AO1740" s="5" t="s">
        <v>5163</v>
      </c>
    </row>
    <row r="1741" spans="1:41" ht="14.25" x14ac:dyDescent="0.45">
      <c r="A1741" s="150">
        <v>2017</v>
      </c>
      <c r="B1741" s="5" t="s">
        <v>1476</v>
      </c>
      <c r="C1741" s="5" t="s">
        <v>4979</v>
      </c>
      <c r="D1741" s="5" t="s">
        <v>84</v>
      </c>
      <c r="E1741" s="5" t="s">
        <v>95</v>
      </c>
      <c r="F1741" s="5" t="s">
        <v>237</v>
      </c>
      <c r="G1741" s="5" t="s">
        <v>87</v>
      </c>
      <c r="H1741" s="5" t="s">
        <v>131</v>
      </c>
      <c r="I1741" s="150">
        <v>9229.9999127545816</v>
      </c>
      <c r="J1741" s="150">
        <v>7542.470439845978</v>
      </c>
      <c r="K1741" s="150">
        <v>48.387941875515494</v>
      </c>
      <c r="L1741" s="150">
        <v>254.03669484645636</v>
      </c>
      <c r="M1741" s="150">
        <v>4869.036651223747</v>
      </c>
      <c r="N1741" s="150">
        <v>10634.097016127353</v>
      </c>
      <c r="O1741" s="150">
        <v>1674.1018190381476</v>
      </c>
      <c r="P1741" s="150">
        <v>0</v>
      </c>
      <c r="Q1741" s="150">
        <v>0</v>
      </c>
      <c r="R1741" s="150">
        <v>4488.633636470835</v>
      </c>
      <c r="S1741" s="150">
        <v>3751.2751938993388</v>
      </c>
      <c r="T1741" s="150">
        <v>756.06159180492966</v>
      </c>
      <c r="U1741" s="150">
        <v>194.48687899518887</v>
      </c>
      <c r="V1741" s="150">
        <v>8280.3865534475899</v>
      </c>
      <c r="W1741" s="150">
        <v>2501.6565949641513</v>
      </c>
      <c r="X1741" s="150">
        <v>2721.8199973803439</v>
      </c>
      <c r="Y1741" s="150">
        <v>24934.306448453135</v>
      </c>
      <c r="Z1741" s="150">
        <v>1893.1782258795438</v>
      </c>
      <c r="AA1741" s="150">
        <v>30470.600697327678</v>
      </c>
      <c r="AB1741" s="150">
        <v>199.60026023650141</v>
      </c>
      <c r="AC1741" s="150">
        <v>869.29662188793179</v>
      </c>
      <c r="AD1741" s="150">
        <v>7164.4397830588459</v>
      </c>
      <c r="AE1741" s="150">
        <v>7399.2215670191563</v>
      </c>
      <c r="AF1741" s="150">
        <v>6448.9029534593274</v>
      </c>
      <c r="AG1741" s="150">
        <v>40647.602283212756</v>
      </c>
      <c r="AH1741" s="150">
        <v>25850.75382538719</v>
      </c>
      <c r="AI1741" s="150">
        <v>471.7824332862761</v>
      </c>
      <c r="AJ1741" s="150">
        <v>9585.5430846393338</v>
      </c>
      <c r="AK1741" s="150">
        <v>498.39580131780963</v>
      </c>
      <c r="AL1741" s="150">
        <v>213380.078125</v>
      </c>
      <c r="AM1741" s="150">
        <v>162872.765625</v>
      </c>
      <c r="AN1741" s="150">
        <v>50507.30859375</v>
      </c>
      <c r="AO1741" s="5" t="s">
        <v>5170</v>
      </c>
    </row>
    <row r="1742" spans="1:41" ht="14.25" x14ac:dyDescent="0.45">
      <c r="A1742" s="150">
        <v>2017</v>
      </c>
      <c r="B1742" s="5" t="s">
        <v>1477</v>
      </c>
      <c r="C1742" s="5" t="s">
        <v>4979</v>
      </c>
      <c r="D1742" s="5" t="s">
        <v>84</v>
      </c>
      <c r="E1742" s="5" t="s">
        <v>95</v>
      </c>
      <c r="F1742" s="5" t="s">
        <v>237</v>
      </c>
      <c r="G1742" s="5" t="s">
        <v>87</v>
      </c>
      <c r="H1742" s="5" t="s">
        <v>131</v>
      </c>
      <c r="I1742" s="150">
        <v>3237.0215681057066</v>
      </c>
      <c r="J1742" s="150">
        <v>6619.3569226594227</v>
      </c>
      <c r="K1742" s="150">
        <v>47.428887444772258</v>
      </c>
      <c r="L1742" s="150">
        <v>269.15893624908256</v>
      </c>
      <c r="M1742" s="150">
        <v>6120.1495282367796</v>
      </c>
      <c r="N1742" s="150">
        <v>15248.861602368728</v>
      </c>
      <c r="O1742" s="150">
        <v>1654.0824496364326</v>
      </c>
      <c r="P1742" s="150">
        <v>0</v>
      </c>
      <c r="Q1742" s="150">
        <v>0</v>
      </c>
      <c r="R1742" s="150">
        <v>3835.817200706887</v>
      </c>
      <c r="S1742" s="150">
        <v>7232.9053353277695</v>
      </c>
      <c r="T1742" s="150">
        <v>741.07636632456649</v>
      </c>
      <c r="U1742" s="150">
        <v>177.85832791789596</v>
      </c>
      <c r="V1742" s="150">
        <v>11687.663588578003</v>
      </c>
      <c r="W1742" s="150">
        <v>2083.3138810116216</v>
      </c>
      <c r="X1742" s="150">
        <v>4433.415253900087</v>
      </c>
      <c r="Y1742" s="150">
        <v>33555.926009954514</v>
      </c>
      <c r="Z1742" s="150">
        <v>212.24427131535586</v>
      </c>
      <c r="AA1742" s="150">
        <v>31838.779528216586</v>
      </c>
      <c r="AB1742" s="150">
        <v>201.5727716402821</v>
      </c>
      <c r="AC1742" s="150">
        <v>864.86576255542218</v>
      </c>
      <c r="AD1742" s="150">
        <v>8173.9632696905128</v>
      </c>
      <c r="AE1742" s="150">
        <v>2243.3863761377279</v>
      </c>
      <c r="AF1742" s="150">
        <v>8279.4509391247266</v>
      </c>
      <c r="AG1742" s="150">
        <v>48873.097067465569</v>
      </c>
      <c r="AH1742" s="150">
        <v>20442.695256468342</v>
      </c>
      <c r="AI1742" s="150">
        <v>231.21582629326474</v>
      </c>
      <c r="AJ1742" s="150">
        <v>9230.1945610495368</v>
      </c>
      <c r="AK1742" s="150">
        <v>523.91798798105776</v>
      </c>
      <c r="AL1742" s="150">
        <v>228059.421875</v>
      </c>
      <c r="AM1742" s="150">
        <v>176173.671875</v>
      </c>
      <c r="AN1742" s="150">
        <v>51885.734375</v>
      </c>
      <c r="AO1742" s="5" t="s">
        <v>5166</v>
      </c>
    </row>
    <row r="1743" spans="1:41" ht="14.25" x14ac:dyDescent="0.45">
      <c r="A1743" s="150">
        <v>2017</v>
      </c>
      <c r="B1743" s="5" t="s">
        <v>582</v>
      </c>
      <c r="C1743" s="5" t="s">
        <v>4979</v>
      </c>
      <c r="D1743" s="5" t="s">
        <v>84</v>
      </c>
      <c r="E1743" s="5" t="s">
        <v>95</v>
      </c>
      <c r="F1743" s="5" t="s">
        <v>237</v>
      </c>
      <c r="G1743" s="5" t="s">
        <v>87</v>
      </c>
      <c r="H1743" s="5" t="s">
        <v>131</v>
      </c>
      <c r="I1743" s="150">
        <v>7348.5918898104201</v>
      </c>
      <c r="J1743" s="150">
        <v>1229.5103036544706</v>
      </c>
      <c r="K1743" s="150">
        <v>0</v>
      </c>
      <c r="L1743" s="150">
        <v>10.999684001314856</v>
      </c>
      <c r="M1743" s="150">
        <v>4130.9313266937943</v>
      </c>
      <c r="N1743" s="150">
        <v>6988.8324299724363</v>
      </c>
      <c r="O1743" s="150">
        <v>1232.5805904513375</v>
      </c>
      <c r="P1743" s="150">
        <v>227.60091848571446</v>
      </c>
      <c r="Q1743" s="150">
        <v>52.280173696295755</v>
      </c>
      <c r="R1743" s="150">
        <v>1922.2286854761207</v>
      </c>
      <c r="S1743" s="150">
        <v>3077.2558870179359</v>
      </c>
      <c r="T1743" s="150">
        <v>0</v>
      </c>
      <c r="U1743" s="150">
        <v>205.43009840855626</v>
      </c>
      <c r="V1743" s="150">
        <v>2006.2928632618239</v>
      </c>
      <c r="W1743" s="150">
        <v>6162.902952256688</v>
      </c>
      <c r="X1743" s="150">
        <v>424.69564248998199</v>
      </c>
      <c r="Y1743" s="150">
        <v>15105.811040585686</v>
      </c>
      <c r="Z1743" s="150">
        <v>2713.8298357569138</v>
      </c>
      <c r="AA1743" s="150">
        <v>51154.058397091518</v>
      </c>
      <c r="AB1743" s="150">
        <v>151.83963795415028</v>
      </c>
      <c r="AC1743" s="150">
        <v>1216.8383926928559</v>
      </c>
      <c r="AD1743" s="150">
        <v>8806.0784218606914</v>
      </c>
      <c r="AE1743" s="150">
        <v>3990.6914449641577</v>
      </c>
      <c r="AF1743" s="150">
        <v>9225.815282940388</v>
      </c>
      <c r="AG1743" s="150">
        <v>50936.616193986752</v>
      </c>
      <c r="AH1743" s="150">
        <v>1020.4617326973157</v>
      </c>
      <c r="AI1743" s="150">
        <v>482.31414408965384</v>
      </c>
      <c r="AJ1743" s="150">
        <v>1415.6813303372246</v>
      </c>
      <c r="AK1743" s="150">
        <v>253.43821923229495</v>
      </c>
      <c r="AL1743" s="150">
        <v>181493.609375</v>
      </c>
      <c r="AM1743" s="150">
        <v>155751.109375</v>
      </c>
      <c r="AN1743" s="150">
        <v>25742.498046875</v>
      </c>
      <c r="AO1743" s="5" t="s">
        <v>5168</v>
      </c>
    </row>
    <row r="1744" spans="1:41" ht="14.25" x14ac:dyDescent="0.45">
      <c r="A1744" s="150">
        <v>2017</v>
      </c>
      <c r="B1744" s="5" t="s">
        <v>4024</v>
      </c>
      <c r="C1744" s="5" t="s">
        <v>4979</v>
      </c>
      <c r="D1744" s="5" t="s">
        <v>84</v>
      </c>
      <c r="E1744" s="5" t="s">
        <v>95</v>
      </c>
      <c r="F1744" s="5" t="s">
        <v>237</v>
      </c>
      <c r="G1744" s="5" t="s">
        <v>87</v>
      </c>
      <c r="H1744" s="5" t="s">
        <v>131</v>
      </c>
      <c r="I1744" s="150">
        <v>7120.9482956367892</v>
      </c>
      <c r="J1744" s="150">
        <v>5782.930549567388</v>
      </c>
      <c r="K1744" s="150">
        <v>0</v>
      </c>
      <c r="L1744" s="150">
        <v>0</v>
      </c>
      <c r="M1744" s="150">
        <v>2185.4019381929984</v>
      </c>
      <c r="N1744" s="150">
        <v>8156.3095109094129</v>
      </c>
      <c r="O1744" s="150">
        <v>1194.3978909728071</v>
      </c>
      <c r="P1744" s="150">
        <v>220.55033084957833</v>
      </c>
      <c r="Q1744" s="150">
        <v>204.70627498589386</v>
      </c>
      <c r="R1744" s="150">
        <v>2754.6650421669815</v>
      </c>
      <c r="S1744" s="150">
        <v>1300.422341439596</v>
      </c>
      <c r="T1744" s="150">
        <v>0</v>
      </c>
      <c r="U1744" s="150">
        <v>142.80844348587908</v>
      </c>
      <c r="V1744" s="150">
        <v>849.27748588193253</v>
      </c>
      <c r="W1744" s="150">
        <v>5515.43518856827</v>
      </c>
      <c r="X1744" s="150">
        <v>394.88698388140813</v>
      </c>
      <c r="Y1744" s="150">
        <v>14637.865457302607</v>
      </c>
      <c r="Z1744" s="150">
        <v>2258.9699242311785</v>
      </c>
      <c r="AA1744" s="150">
        <v>39520.072970421796</v>
      </c>
      <c r="AB1744" s="150">
        <v>0</v>
      </c>
      <c r="AC1744" s="150">
        <v>1179.1433526913609</v>
      </c>
      <c r="AD1744" s="150">
        <v>4856.2422322589282</v>
      </c>
      <c r="AE1744" s="150">
        <v>5143.2677297868877</v>
      </c>
      <c r="AF1744" s="150">
        <v>7885.3383238356937</v>
      </c>
      <c r="AG1744" s="150">
        <v>36766.682904728143</v>
      </c>
      <c r="AH1744" s="150">
        <v>1052.9354411087834</v>
      </c>
      <c r="AI1744" s="150">
        <v>467.37308777196796</v>
      </c>
      <c r="AJ1744" s="150">
        <v>567.27417183379782</v>
      </c>
      <c r="AK1744" s="150">
        <v>245.58724750980724</v>
      </c>
      <c r="AL1744" s="150">
        <v>150403.5</v>
      </c>
      <c r="AM1744" s="150">
        <v>133190.8125</v>
      </c>
      <c r="AN1744" s="150">
        <v>17212.681640625</v>
      </c>
      <c r="AO1744" s="5" t="s">
        <v>5167</v>
      </c>
    </row>
    <row r="1745" spans="1:41" ht="14.25" x14ac:dyDescent="0.45">
      <c r="A1745" s="150">
        <v>2017</v>
      </c>
      <c r="B1745" s="5" t="s">
        <v>1478</v>
      </c>
      <c r="C1745" s="5" t="s">
        <v>4979</v>
      </c>
      <c r="D1745" s="5" t="s">
        <v>84</v>
      </c>
      <c r="E1745" s="5" t="s">
        <v>95</v>
      </c>
      <c r="F1745" s="5" t="s">
        <v>237</v>
      </c>
      <c r="G1745" s="5" t="s">
        <v>87</v>
      </c>
      <c r="H1745" s="5" t="s">
        <v>131</v>
      </c>
      <c r="I1745" s="150">
        <v>4410.1996831989836</v>
      </c>
      <c r="J1745" s="150">
        <v>13691.698884673977</v>
      </c>
      <c r="K1745" s="150">
        <v>57.57440839685357</v>
      </c>
      <c r="L1745" s="150">
        <v>261.38781412171522</v>
      </c>
      <c r="M1745" s="150">
        <v>7390.5821146684066</v>
      </c>
      <c r="N1745" s="150">
        <v>11405.319998316654</v>
      </c>
      <c r="O1745" s="150">
        <v>1251.6676385475967</v>
      </c>
      <c r="P1745" s="150">
        <v>0</v>
      </c>
      <c r="Q1745" s="150">
        <v>2489.7573367500436</v>
      </c>
      <c r="R1745" s="150">
        <v>2129.6001575561763</v>
      </c>
      <c r="S1745" s="150">
        <v>5884.1045381584345</v>
      </c>
      <c r="T1745" s="150">
        <v>0</v>
      </c>
      <c r="U1745" s="150">
        <v>172.7232251905607</v>
      </c>
      <c r="V1745" s="150">
        <v>5512.1738599147602</v>
      </c>
      <c r="W1745" s="150">
        <v>3915.0597709860426</v>
      </c>
      <c r="X1745" s="150">
        <v>5917.7872439951107</v>
      </c>
      <c r="Y1745" s="150">
        <v>16898.701502241391</v>
      </c>
      <c r="Z1745" s="150">
        <v>3543.5741429192763</v>
      </c>
      <c r="AA1745" s="150">
        <v>41759.103181183062</v>
      </c>
      <c r="AB1745" s="150">
        <v>195.75298854930213</v>
      </c>
      <c r="AC1745" s="150">
        <v>1285.2335186429623</v>
      </c>
      <c r="AD1745" s="150">
        <v>5582.4486099025089</v>
      </c>
      <c r="AE1745" s="150">
        <v>6472.2127263301945</v>
      </c>
      <c r="AF1745" s="150">
        <v>9696.8626243540893</v>
      </c>
      <c r="AG1745" s="150">
        <v>41421.922768705277</v>
      </c>
      <c r="AH1745" s="150">
        <v>8281.7084661675854</v>
      </c>
      <c r="AI1745" s="150">
        <v>224.54019274772892</v>
      </c>
      <c r="AJ1745" s="150">
        <v>3180.9860639261597</v>
      </c>
      <c r="AK1745" s="150">
        <v>248.72144427440742</v>
      </c>
      <c r="AL1745" s="150">
        <v>203281.40625</v>
      </c>
      <c r="AM1745" s="150">
        <v>164331.453125</v>
      </c>
      <c r="AN1745" s="150">
        <v>38949.94921875</v>
      </c>
      <c r="AO1745" s="5" t="s">
        <v>5169</v>
      </c>
    </row>
    <row r="1746" spans="1:41" ht="14.25" x14ac:dyDescent="0.45">
      <c r="A1746" s="150">
        <v>2017</v>
      </c>
      <c r="B1746" s="5" t="s">
        <v>582</v>
      </c>
      <c r="C1746" s="5" t="s">
        <v>4979</v>
      </c>
      <c r="D1746" s="5" t="s">
        <v>84</v>
      </c>
      <c r="E1746" s="5" t="s">
        <v>95</v>
      </c>
      <c r="F1746" s="5" t="s">
        <v>238</v>
      </c>
      <c r="G1746" s="5" t="s">
        <v>87</v>
      </c>
      <c r="H1746" s="5" t="s">
        <v>131</v>
      </c>
      <c r="I1746" s="150">
        <v>5550.6129855043664</v>
      </c>
      <c r="J1746" s="150">
        <v>1229.5103036544706</v>
      </c>
      <c r="K1746" s="150">
        <v>0</v>
      </c>
      <c r="L1746" s="150">
        <v>10.999684001314856</v>
      </c>
      <c r="M1746" s="150">
        <v>4130.9313266937943</v>
      </c>
      <c r="N1746" s="150">
        <v>6988.8324299724363</v>
      </c>
      <c r="O1746" s="150">
        <v>1232.5805904513375</v>
      </c>
      <c r="P1746" s="150">
        <v>227.60091848571446</v>
      </c>
      <c r="Q1746" s="150">
        <v>52.280173696295755</v>
      </c>
      <c r="R1746" s="150">
        <v>1922.2286854761207</v>
      </c>
      <c r="S1746" s="150">
        <v>3025.9601944906426</v>
      </c>
      <c r="T1746" s="150">
        <v>0</v>
      </c>
      <c r="U1746" s="150">
        <v>205.43009840855626</v>
      </c>
      <c r="V1746" s="150">
        <v>1997.3611198527562</v>
      </c>
      <c r="W1746" s="150">
        <v>6162.902952256688</v>
      </c>
      <c r="X1746" s="150">
        <v>424.69564248998199</v>
      </c>
      <c r="Y1746" s="150">
        <v>15105.811040585686</v>
      </c>
      <c r="Z1746" s="150">
        <v>2713.8298357569138</v>
      </c>
      <c r="AA1746" s="150">
        <v>51154.058397091518</v>
      </c>
      <c r="AB1746" s="150">
        <v>151.83963795415028</v>
      </c>
      <c r="AC1746" s="150">
        <v>1216.8383926928559</v>
      </c>
      <c r="AD1746" s="150">
        <v>8806.0784218606914</v>
      </c>
      <c r="AE1746" s="150">
        <v>3990.6914449641577</v>
      </c>
      <c r="AF1746" s="150">
        <v>9225.815282940388</v>
      </c>
      <c r="AG1746" s="150">
        <v>50936.616193986752</v>
      </c>
      <c r="AH1746" s="150">
        <v>1020.4617326973157</v>
      </c>
      <c r="AI1746" s="150">
        <v>482.31414408965384</v>
      </c>
      <c r="AJ1746" s="150">
        <v>1415.6813303372246</v>
      </c>
      <c r="AK1746" s="150">
        <v>253.43821923229495</v>
      </c>
      <c r="AL1746" s="150">
        <v>179635.40625</v>
      </c>
      <c r="AM1746" s="150">
        <v>153944.203125</v>
      </c>
      <c r="AN1746" s="150">
        <v>25691.201171875</v>
      </c>
      <c r="AO1746" s="5" t="s">
        <v>5172</v>
      </c>
    </row>
    <row r="1747" spans="1:41" ht="14.25" x14ac:dyDescent="0.45">
      <c r="A1747" s="150">
        <v>2017</v>
      </c>
      <c r="B1747" s="5" t="s">
        <v>1476</v>
      </c>
      <c r="C1747" s="5" t="s">
        <v>4979</v>
      </c>
      <c r="D1747" s="5" t="s">
        <v>84</v>
      </c>
      <c r="E1747" s="5" t="s">
        <v>95</v>
      </c>
      <c r="F1747" s="5" t="s">
        <v>238</v>
      </c>
      <c r="G1747" s="5" t="s">
        <v>87</v>
      </c>
      <c r="H1747" s="5" t="s">
        <v>131</v>
      </c>
      <c r="I1747" s="150">
        <v>7687.2650257528358</v>
      </c>
      <c r="J1747" s="150">
        <v>7542.470439845978</v>
      </c>
      <c r="K1747" s="150">
        <v>-6.0484927344394368</v>
      </c>
      <c r="L1747" s="150">
        <v>254.03669484645636</v>
      </c>
      <c r="M1747" s="150">
        <v>4869.036651223747</v>
      </c>
      <c r="N1747" s="150">
        <v>10634.097016127353</v>
      </c>
      <c r="O1747" s="150">
        <v>1674.1018190381476</v>
      </c>
      <c r="P1747" s="150">
        <v>0</v>
      </c>
      <c r="Q1747" s="150">
        <v>0</v>
      </c>
      <c r="R1747" s="150">
        <v>4488.633636470835</v>
      </c>
      <c r="S1747" s="150">
        <v>3751.2751938993388</v>
      </c>
      <c r="T1747" s="150">
        <v>756.06159180492966</v>
      </c>
      <c r="U1747" s="150">
        <v>194.48687899518887</v>
      </c>
      <c r="V1747" s="150">
        <v>8280.3865534475899</v>
      </c>
      <c r="W1747" s="150">
        <v>2501.6565949641513</v>
      </c>
      <c r="X1747" s="150">
        <v>2463.2470976292102</v>
      </c>
      <c r="Y1747" s="150">
        <v>24934.306448453135</v>
      </c>
      <c r="Z1747" s="150">
        <v>1893.1782258795438</v>
      </c>
      <c r="AA1747" s="150">
        <v>30470.600697327678</v>
      </c>
      <c r="AB1747" s="150">
        <v>199.60026023650141</v>
      </c>
      <c r="AC1747" s="150">
        <v>869.29662188793179</v>
      </c>
      <c r="AD1747" s="150">
        <v>7164.4397830588459</v>
      </c>
      <c r="AE1747" s="150">
        <v>7399.2215670191563</v>
      </c>
      <c r="AF1747" s="150">
        <v>6448.9029534593274</v>
      </c>
      <c r="AG1747" s="150">
        <v>40647.602283212756</v>
      </c>
      <c r="AH1747" s="150">
        <v>25850.75382538719</v>
      </c>
      <c r="AI1747" s="150">
        <v>471.7824332862761</v>
      </c>
      <c r="AJ1747" s="150">
        <v>9585.5430846393338</v>
      </c>
      <c r="AK1747" s="150">
        <v>498.39580131780963</v>
      </c>
      <c r="AL1747" s="150">
        <v>211524.328125</v>
      </c>
      <c r="AM1747" s="150">
        <v>161330.03125</v>
      </c>
      <c r="AN1747" s="150">
        <v>50194.30078125</v>
      </c>
      <c r="AO1747" s="5" t="s">
        <v>5175</v>
      </c>
    </row>
    <row r="1748" spans="1:41" ht="14.25" x14ac:dyDescent="0.45">
      <c r="A1748" s="150">
        <v>2017</v>
      </c>
      <c r="B1748" s="5" t="s">
        <v>1477</v>
      </c>
      <c r="C1748" s="5" t="s">
        <v>4979</v>
      </c>
      <c r="D1748" s="5" t="s">
        <v>84</v>
      </c>
      <c r="E1748" s="5" t="s">
        <v>95</v>
      </c>
      <c r="F1748" s="5" t="s">
        <v>238</v>
      </c>
      <c r="G1748" s="5" t="s">
        <v>87</v>
      </c>
      <c r="H1748" s="5" t="s">
        <v>131</v>
      </c>
      <c r="I1748" s="150">
        <v>2471.2505236057327</v>
      </c>
      <c r="J1748" s="150">
        <v>6619.3569226594227</v>
      </c>
      <c r="K1748" s="150">
        <v>47.428887444772258</v>
      </c>
      <c r="L1748" s="150">
        <v>269.15893624908256</v>
      </c>
      <c r="M1748" s="150">
        <v>6120.1495282367796</v>
      </c>
      <c r="N1748" s="150">
        <v>15248.861602368728</v>
      </c>
      <c r="O1748" s="150">
        <v>1654.0824496364326</v>
      </c>
      <c r="P1748" s="150">
        <v>0</v>
      </c>
      <c r="Q1748" s="150">
        <v>0</v>
      </c>
      <c r="R1748" s="150">
        <v>3835.817200706887</v>
      </c>
      <c r="S1748" s="150">
        <v>7169.980657320235</v>
      </c>
      <c r="T1748" s="150">
        <v>741.07636632456649</v>
      </c>
      <c r="U1748" s="150">
        <v>177.85832791789596</v>
      </c>
      <c r="V1748" s="150">
        <v>11604.663035549653</v>
      </c>
      <c r="W1748" s="150">
        <v>2083.3138810116216</v>
      </c>
      <c r="X1748" s="150">
        <v>4433.415253900087</v>
      </c>
      <c r="Y1748" s="150">
        <v>31951.643892135089</v>
      </c>
      <c r="Z1748" s="150">
        <v>212.24427131535586</v>
      </c>
      <c r="AA1748" s="150">
        <v>31838.779528216586</v>
      </c>
      <c r="AB1748" s="150">
        <v>201.5727716402821</v>
      </c>
      <c r="AC1748" s="150">
        <v>864.86576255542218</v>
      </c>
      <c r="AD1748" s="150">
        <v>8173.9632696905128</v>
      </c>
      <c r="AE1748" s="150">
        <v>2243.3863761377279</v>
      </c>
      <c r="AF1748" s="150">
        <v>8279.4509391247266</v>
      </c>
      <c r="AG1748" s="150">
        <v>48873.097067465569</v>
      </c>
      <c r="AH1748" s="150">
        <v>20442.695256468342</v>
      </c>
      <c r="AI1748" s="150">
        <v>231.21582629326474</v>
      </c>
      <c r="AJ1748" s="150">
        <v>9230.1945610495368</v>
      </c>
      <c r="AK1748" s="150">
        <v>523.91798798105776</v>
      </c>
      <c r="AL1748" s="150">
        <v>225543.4375</v>
      </c>
      <c r="AM1748" s="150">
        <v>173720.625</v>
      </c>
      <c r="AN1748" s="150">
        <v>51822.80859375</v>
      </c>
      <c r="AO1748" s="5" t="s">
        <v>5171</v>
      </c>
    </row>
    <row r="1749" spans="1:41" ht="14.25" x14ac:dyDescent="0.45">
      <c r="A1749" s="150">
        <v>2017</v>
      </c>
      <c r="B1749" s="5" t="s">
        <v>1478</v>
      </c>
      <c r="C1749" s="5" t="s">
        <v>4979</v>
      </c>
      <c r="D1749" s="5" t="s">
        <v>84</v>
      </c>
      <c r="E1749" s="5" t="s">
        <v>95</v>
      </c>
      <c r="F1749" s="5" t="s">
        <v>238</v>
      </c>
      <c r="G1749" s="5" t="s">
        <v>87</v>
      </c>
      <c r="H1749" s="5" t="s">
        <v>131</v>
      </c>
      <c r="I1749" s="150">
        <v>3695.0600631515244</v>
      </c>
      <c r="J1749" s="150">
        <v>13691.698884673977</v>
      </c>
      <c r="K1749" s="150">
        <v>57.57440839685357</v>
      </c>
      <c r="L1749" s="150">
        <v>178.59670747352661</v>
      </c>
      <c r="M1749" s="150">
        <v>7390.5821146684066</v>
      </c>
      <c r="N1749" s="150">
        <v>11405.319998316654</v>
      </c>
      <c r="O1749" s="150">
        <v>1251.6676385475967</v>
      </c>
      <c r="P1749" s="150">
        <v>0</v>
      </c>
      <c r="Q1749" s="150">
        <v>2489.7573367500436</v>
      </c>
      <c r="R1749" s="150">
        <v>2129.6001575561763</v>
      </c>
      <c r="S1749" s="150">
        <v>5828.1422131966929</v>
      </c>
      <c r="T1749" s="150">
        <v>0</v>
      </c>
      <c r="U1749" s="150">
        <v>172.7232251905607</v>
      </c>
      <c r="V1749" s="150">
        <v>5441.9330816705997</v>
      </c>
      <c r="W1749" s="150">
        <v>3915.0597709860426</v>
      </c>
      <c r="X1749" s="150">
        <v>5917.7872439951107</v>
      </c>
      <c r="Y1749" s="150">
        <v>16898.701502241391</v>
      </c>
      <c r="Z1749" s="150">
        <v>3543.5741429192763</v>
      </c>
      <c r="AA1749" s="150">
        <v>41759.103181183062</v>
      </c>
      <c r="AB1749" s="150">
        <v>195.75298854930213</v>
      </c>
      <c r="AC1749" s="150">
        <v>1285.2335186429623</v>
      </c>
      <c r="AD1749" s="150">
        <v>5582.4486099025089</v>
      </c>
      <c r="AE1749" s="150">
        <v>6472.2127263301945</v>
      </c>
      <c r="AF1749" s="150">
        <v>9696.8626243540893</v>
      </c>
      <c r="AG1749" s="150">
        <v>41421.922768705277</v>
      </c>
      <c r="AH1749" s="150">
        <v>8281.7084661675854</v>
      </c>
      <c r="AI1749" s="150">
        <v>224.54019274772892</v>
      </c>
      <c r="AJ1749" s="150">
        <v>3180.9860639261597</v>
      </c>
      <c r="AK1749" s="150">
        <v>248.72144427440742</v>
      </c>
      <c r="AL1749" s="150">
        <v>202357.265625</v>
      </c>
      <c r="AM1749" s="150">
        <v>163463.28125</v>
      </c>
      <c r="AN1749" s="150">
        <v>38893.98828125</v>
      </c>
      <c r="AO1749" s="5" t="s">
        <v>5173</v>
      </c>
    </row>
    <row r="1750" spans="1:41" ht="14.25" x14ac:dyDescent="0.45">
      <c r="A1750" s="150">
        <v>2017</v>
      </c>
      <c r="B1750" s="5" t="s">
        <v>4024</v>
      </c>
      <c r="C1750" s="5" t="s">
        <v>4979</v>
      </c>
      <c r="D1750" s="5" t="s">
        <v>84</v>
      </c>
      <c r="E1750" s="5" t="s">
        <v>95</v>
      </c>
      <c r="F1750" s="5" t="s">
        <v>238</v>
      </c>
      <c r="G1750" s="5" t="s">
        <v>87</v>
      </c>
      <c r="H1750" s="5" t="s">
        <v>131</v>
      </c>
      <c r="I1750" s="150">
        <v>6020.452952654593</v>
      </c>
      <c r="J1750" s="150">
        <v>5782.930549567388</v>
      </c>
      <c r="K1750" s="150">
        <v>0</v>
      </c>
      <c r="L1750" s="150">
        <v>0</v>
      </c>
      <c r="M1750" s="150">
        <v>2185.4019381929984</v>
      </c>
      <c r="N1750" s="150">
        <v>8156.3095109094129</v>
      </c>
      <c r="O1750" s="150">
        <v>1194.3978909728071</v>
      </c>
      <c r="P1750" s="150">
        <v>220.55033084957833</v>
      </c>
      <c r="Q1750" s="150">
        <v>204.70627498589386</v>
      </c>
      <c r="R1750" s="150">
        <v>2754.6650421669815</v>
      </c>
      <c r="S1750" s="150">
        <v>1250.6557626490624</v>
      </c>
      <c r="T1750" s="150">
        <v>0</v>
      </c>
      <c r="U1750" s="150">
        <v>95.205628990586064</v>
      </c>
      <c r="V1750" s="150">
        <v>807.08408212474092</v>
      </c>
      <c r="W1750" s="150">
        <v>5515.43518856827</v>
      </c>
      <c r="X1750" s="150">
        <v>394.88698388140813</v>
      </c>
      <c r="Y1750" s="150">
        <v>14637.865457302607</v>
      </c>
      <c r="Z1750" s="150">
        <v>2258.9699242311785</v>
      </c>
      <c r="AA1750" s="150">
        <v>39520.072970421796</v>
      </c>
      <c r="AB1750" s="150">
        <v>0</v>
      </c>
      <c r="AC1750" s="150">
        <v>1179.1433526913609</v>
      </c>
      <c r="AD1750" s="150">
        <v>4856.2422322589282</v>
      </c>
      <c r="AE1750" s="150">
        <v>5143.2677297868877</v>
      </c>
      <c r="AF1750" s="150">
        <v>7885.3383238356937</v>
      </c>
      <c r="AG1750" s="150">
        <v>36766.682904728143</v>
      </c>
      <c r="AH1750" s="150">
        <v>1052.9354411087834</v>
      </c>
      <c r="AI1750" s="150">
        <v>467.37308777196796</v>
      </c>
      <c r="AJ1750" s="150">
        <v>567.27394463854682</v>
      </c>
      <c r="AK1750" s="150">
        <v>245.58724750980724</v>
      </c>
      <c r="AL1750" s="150">
        <v>149163.453125</v>
      </c>
      <c r="AM1750" s="150">
        <v>132000.515625</v>
      </c>
      <c r="AN1750" s="150">
        <v>17162.916015625</v>
      </c>
      <c r="AO1750" s="5" t="s">
        <v>5174</v>
      </c>
    </row>
    <row r="1751" spans="1:41" ht="14.25" x14ac:dyDescent="0.45">
      <c r="A1751" s="150">
        <v>2017</v>
      </c>
      <c r="B1751" s="5" t="s">
        <v>582</v>
      </c>
      <c r="C1751" s="5" t="s">
        <v>4979</v>
      </c>
      <c r="D1751" s="5" t="s">
        <v>84</v>
      </c>
      <c r="E1751" s="5" t="s">
        <v>95</v>
      </c>
      <c r="F1751" s="5" t="s">
        <v>206</v>
      </c>
      <c r="G1751" s="5" t="s">
        <v>87</v>
      </c>
      <c r="H1751" s="5" t="s">
        <v>131</v>
      </c>
      <c r="I1751" s="150">
        <v>1674.7018892001868</v>
      </c>
      <c r="J1751" s="150">
        <v>51.078407620605695</v>
      </c>
      <c r="K1751" s="150"/>
      <c r="L1751" s="150">
        <v>0</v>
      </c>
      <c r="M1751" s="150">
        <v>0</v>
      </c>
      <c r="N1751" s="150">
        <v>4520.3430581819575</v>
      </c>
      <c r="O1751" s="150">
        <v>0</v>
      </c>
      <c r="P1751" s="150">
        <v>0</v>
      </c>
      <c r="Q1751" s="150">
        <v>52.280173696295755</v>
      </c>
      <c r="R1751" s="150">
        <v>1471.5653086218874</v>
      </c>
      <c r="S1751" s="150">
        <v>399.17394839940545</v>
      </c>
      <c r="T1751" s="150">
        <v>0</v>
      </c>
      <c r="U1751" s="150">
        <v>0</v>
      </c>
      <c r="V1751" s="150">
        <v>0</v>
      </c>
      <c r="W1751" s="150">
        <v>2009.6422670402242</v>
      </c>
      <c r="X1751" s="150">
        <v>82.093229862754256</v>
      </c>
      <c r="Y1751" s="150">
        <v>8840.1930391247188</v>
      </c>
      <c r="Z1751" s="150">
        <v>1817.9499666099034</v>
      </c>
      <c r="AA1751" s="150">
        <v>12041.515960039984</v>
      </c>
      <c r="AB1751" s="150"/>
      <c r="AC1751" s="150">
        <v>0</v>
      </c>
      <c r="AD1751" s="150">
        <v>5634.1466028923878</v>
      </c>
      <c r="AE1751" s="150">
        <v>2486.8179791466409</v>
      </c>
      <c r="AF1751" s="150">
        <v>3486.416317027581</v>
      </c>
      <c r="AG1751" s="150">
        <v>21153.717796450626</v>
      </c>
      <c r="AH1751" s="150">
        <v>60.28926801120673</v>
      </c>
      <c r="AI1751" s="150"/>
      <c r="AJ1751" s="150">
        <v>1094.1385676107886</v>
      </c>
      <c r="AK1751" s="150">
        <v>0</v>
      </c>
      <c r="AL1751" s="150">
        <v>66876.0625</v>
      </c>
      <c r="AM1751" s="150">
        <v>58690.71875</v>
      </c>
      <c r="AN1751" s="150">
        <v>8185.34521484375</v>
      </c>
      <c r="AO1751" s="5" t="s">
        <v>5180</v>
      </c>
    </row>
    <row r="1752" spans="1:41" ht="14.25" x14ac:dyDescent="0.45">
      <c r="A1752" s="150">
        <v>2017</v>
      </c>
      <c r="B1752" s="5" t="s">
        <v>1477</v>
      </c>
      <c r="C1752" s="5" t="s">
        <v>4979</v>
      </c>
      <c r="D1752" s="5" t="s">
        <v>84</v>
      </c>
      <c r="E1752" s="5" t="s">
        <v>95</v>
      </c>
      <c r="F1752" s="5" t="s">
        <v>206</v>
      </c>
      <c r="G1752" s="5" t="s">
        <v>87</v>
      </c>
      <c r="H1752" s="5" t="s">
        <v>131</v>
      </c>
      <c r="I1752" s="150">
        <v>2134.2999350147516</v>
      </c>
      <c r="J1752" s="150">
        <v>6241.9821828467902</v>
      </c>
      <c r="K1752" s="150"/>
      <c r="L1752" s="150"/>
      <c r="M1752" s="150">
        <v>0</v>
      </c>
      <c r="N1752" s="150">
        <v>2620.0903146678311</v>
      </c>
      <c r="O1752" s="150">
        <v>0</v>
      </c>
      <c r="P1752" s="150">
        <v>0</v>
      </c>
      <c r="Q1752" s="150">
        <v>0</v>
      </c>
      <c r="R1752" s="150">
        <v>3835.817200706887</v>
      </c>
      <c r="S1752" s="150">
        <v>2608.5888094624743</v>
      </c>
      <c r="T1752" s="150">
        <v>0</v>
      </c>
      <c r="U1752" s="150">
        <v>0</v>
      </c>
      <c r="V1752" s="150">
        <v>6047.183149208463</v>
      </c>
      <c r="W1752" s="150">
        <v>913.00608331186595</v>
      </c>
      <c r="X1752" s="150">
        <v>3921.1832694965465</v>
      </c>
      <c r="Y1752" s="150">
        <v>16400.32827453105</v>
      </c>
      <c r="Z1752" s="150">
        <v>59.286109305965319</v>
      </c>
      <c r="AA1752" s="150">
        <v>19657.441321530005</v>
      </c>
      <c r="AB1752" s="150"/>
      <c r="AC1752" s="150">
        <v>0</v>
      </c>
      <c r="AD1752" s="150">
        <v>6667.503232225934</v>
      </c>
      <c r="AE1752" s="150">
        <v>1150.1505205357273</v>
      </c>
      <c r="AF1752" s="150">
        <v>2837.5879075446519</v>
      </c>
      <c r="AG1752" s="150">
        <v>26938.422346444524</v>
      </c>
      <c r="AH1752" s="150">
        <v>12932.65825372992</v>
      </c>
      <c r="AI1752" s="150">
        <v>0</v>
      </c>
      <c r="AJ1752" s="150">
        <v>6610.3233058764754</v>
      </c>
      <c r="AK1752" s="150"/>
      <c r="AL1752" s="150">
        <v>121575.84375</v>
      </c>
      <c r="AM1752" s="150">
        <v>94532.9140625</v>
      </c>
      <c r="AN1752" s="150">
        <v>27042.939453125</v>
      </c>
      <c r="AO1752" s="5" t="s">
        <v>5176</v>
      </c>
    </row>
    <row r="1753" spans="1:41" ht="14.25" x14ac:dyDescent="0.45">
      <c r="A1753" s="150">
        <v>2017</v>
      </c>
      <c r="B1753" s="5" t="s">
        <v>4024</v>
      </c>
      <c r="C1753" s="5" t="s">
        <v>4979</v>
      </c>
      <c r="D1753" s="5" t="s">
        <v>84</v>
      </c>
      <c r="E1753" s="5" t="s">
        <v>95</v>
      </c>
      <c r="F1753" s="5" t="s">
        <v>206</v>
      </c>
      <c r="G1753" s="5" t="s">
        <v>87</v>
      </c>
      <c r="H1753" s="5" t="s">
        <v>131</v>
      </c>
      <c r="I1753" s="150">
        <v>1622.8232214304442</v>
      </c>
      <c r="J1753" s="150">
        <v>3413.0677052051292</v>
      </c>
      <c r="K1753" s="150"/>
      <c r="L1753" s="150"/>
      <c r="M1753" s="150">
        <v>0</v>
      </c>
      <c r="N1753" s="150">
        <v>5119.4663225392414</v>
      </c>
      <c r="O1753" s="150">
        <v>0</v>
      </c>
      <c r="P1753" s="150">
        <v>0</v>
      </c>
      <c r="Q1753" s="150">
        <v>204.70627498589386</v>
      </c>
      <c r="R1753" s="150">
        <v>1959.2885693403564</v>
      </c>
      <c r="S1753" s="150">
        <v>77.895514628661331</v>
      </c>
      <c r="T1753" s="150">
        <v>0</v>
      </c>
      <c r="U1753" s="150"/>
      <c r="V1753" s="150">
        <v>133.07150415729643</v>
      </c>
      <c r="W1753" s="150">
        <v>1053.7532117821684</v>
      </c>
      <c r="X1753" s="150">
        <v>14.06446791906385</v>
      </c>
      <c r="Y1753" s="150">
        <v>8566.342844857505</v>
      </c>
      <c r="Z1753" s="150">
        <v>1672.5898002209778</v>
      </c>
      <c r="AA1753" s="150">
        <v>9654.7162853635236</v>
      </c>
      <c r="AB1753" s="150"/>
      <c r="AC1753" s="150">
        <v>0</v>
      </c>
      <c r="AD1753" s="150">
        <v>2825.4866920110703</v>
      </c>
      <c r="AE1753" s="150">
        <v>2876.7246305223675</v>
      </c>
      <c r="AF1753" s="150">
        <v>4289.7990251592573</v>
      </c>
      <c r="AG1753" s="150">
        <v>22174.256497625589</v>
      </c>
      <c r="AH1753" s="150">
        <v>448.94323703443837</v>
      </c>
      <c r="AI1753" s="150"/>
      <c r="AJ1753" s="150">
        <v>84.760495653516074</v>
      </c>
      <c r="AK1753" s="150"/>
      <c r="AL1753" s="150">
        <v>66191.7578125</v>
      </c>
      <c r="AM1753" s="150">
        <v>61771.6171875</v>
      </c>
      <c r="AN1753" s="150">
        <v>4420.14306640625</v>
      </c>
      <c r="AO1753" s="5" t="s">
        <v>5178</v>
      </c>
    </row>
    <row r="1754" spans="1:41" ht="14.25" x14ac:dyDescent="0.45">
      <c r="A1754" s="150">
        <v>2017</v>
      </c>
      <c r="B1754" s="5" t="s">
        <v>1476</v>
      </c>
      <c r="C1754" s="5" t="s">
        <v>4979</v>
      </c>
      <c r="D1754" s="5" t="s">
        <v>84</v>
      </c>
      <c r="E1754" s="5" t="s">
        <v>95</v>
      </c>
      <c r="F1754" s="5" t="s">
        <v>206</v>
      </c>
      <c r="G1754" s="5" t="s">
        <v>87</v>
      </c>
      <c r="H1754" s="5" t="s">
        <v>131</v>
      </c>
      <c r="I1754" s="150">
        <v>4596.854478173972</v>
      </c>
      <c r="J1754" s="150">
        <v>6115.0261545182711</v>
      </c>
      <c r="K1754" s="150">
        <v>0</v>
      </c>
      <c r="L1754" s="150"/>
      <c r="M1754" s="150">
        <v>36.290956406636624</v>
      </c>
      <c r="N1754" s="150">
        <v>1124.8986787510464</v>
      </c>
      <c r="O1754" s="150">
        <v>698.600910827755</v>
      </c>
      <c r="P1754" s="150">
        <v>0</v>
      </c>
      <c r="Q1754" s="150">
        <v>0</v>
      </c>
      <c r="R1754" s="150">
        <v>3960.5590910036781</v>
      </c>
      <c r="S1754" s="150">
        <v>362.90956406636622</v>
      </c>
      <c r="T1754" s="150">
        <v>0</v>
      </c>
      <c r="U1754" s="150">
        <v>0</v>
      </c>
      <c r="V1754" s="150">
        <v>4838.7941875515498</v>
      </c>
      <c r="W1754" s="150">
        <v>0</v>
      </c>
      <c r="X1754" s="150">
        <v>1620.7598056581649</v>
      </c>
      <c r="Y1754" s="150">
        <v>11386.892421855684</v>
      </c>
      <c r="Z1754" s="150">
        <v>60.484927344394372</v>
      </c>
      <c r="AA1754" s="150">
        <v>18812.72002617623</v>
      </c>
      <c r="AB1754" s="150">
        <v>0</v>
      </c>
      <c r="AC1754" s="150">
        <v>0</v>
      </c>
      <c r="AD1754" s="150">
        <v>4869.0367903390797</v>
      </c>
      <c r="AE1754" s="150">
        <v>3975.7746793264337</v>
      </c>
      <c r="AF1754" s="150">
        <v>2407.3001083068957</v>
      </c>
      <c r="AG1754" s="150">
        <v>21728.530367843407</v>
      </c>
      <c r="AH1754" s="150">
        <v>9953.867036101994</v>
      </c>
      <c r="AI1754" s="150">
        <v>0</v>
      </c>
      <c r="AJ1754" s="150">
        <v>6864.8107504972877</v>
      </c>
      <c r="AK1754" s="150"/>
      <c r="AL1754" s="150">
        <v>103414.109375</v>
      </c>
      <c r="AM1754" s="150">
        <v>85872.6484375</v>
      </c>
      <c r="AN1754" s="150">
        <v>17541.46484375</v>
      </c>
      <c r="AO1754" s="5" t="s">
        <v>5177</v>
      </c>
    </row>
    <row r="1755" spans="1:41" ht="14.25" x14ac:dyDescent="0.45">
      <c r="A1755" s="150">
        <v>2017</v>
      </c>
      <c r="B1755" s="5" t="s">
        <v>1478</v>
      </c>
      <c r="C1755" s="5" t="s">
        <v>4979</v>
      </c>
      <c r="D1755" s="5" t="s">
        <v>84</v>
      </c>
      <c r="E1755" s="5" t="s">
        <v>95</v>
      </c>
      <c r="F1755" s="5" t="s">
        <v>206</v>
      </c>
      <c r="G1755" s="5" t="s">
        <v>87</v>
      </c>
      <c r="H1755" s="5" t="s">
        <v>131</v>
      </c>
      <c r="I1755" s="150">
        <v>0</v>
      </c>
      <c r="J1755" s="150">
        <v>11099.630563473533</v>
      </c>
      <c r="K1755" s="150"/>
      <c r="L1755" s="150"/>
      <c r="M1755" s="150">
        <v>0</v>
      </c>
      <c r="N1755" s="150">
        <v>3573.5280349294567</v>
      </c>
      <c r="O1755" s="150">
        <v>0</v>
      </c>
      <c r="P1755" s="150"/>
      <c r="Q1755" s="150">
        <v>2489.7573367500436</v>
      </c>
      <c r="R1755" s="150">
        <v>1669.4397794581855</v>
      </c>
      <c r="S1755" s="150">
        <v>1727.232251905607</v>
      </c>
      <c r="T1755" s="150"/>
      <c r="U1755" s="150">
        <v>0</v>
      </c>
      <c r="V1755" s="150">
        <v>759.98219083846709</v>
      </c>
      <c r="W1755" s="150">
        <v>1957.5298854930213</v>
      </c>
      <c r="X1755" s="150">
        <v>4590.9833255651038</v>
      </c>
      <c r="Y1755" s="150">
        <v>10431.482803125304</v>
      </c>
      <c r="Z1755" s="150">
        <v>1085.1899700311099</v>
      </c>
      <c r="AA1755" s="150">
        <v>18714.77879578853</v>
      </c>
      <c r="AB1755" s="150"/>
      <c r="AC1755" s="150">
        <v>0</v>
      </c>
      <c r="AD1755" s="150">
        <v>4240.4542284866475</v>
      </c>
      <c r="AE1755" s="150">
        <v>5274.4491276441522</v>
      </c>
      <c r="AF1755" s="150">
        <v>4629.3203047652632</v>
      </c>
      <c r="AG1755" s="150">
        <v>16376.058325224602</v>
      </c>
      <c r="AH1755" s="150">
        <v>688.0141803424001</v>
      </c>
      <c r="AI1755" s="150"/>
      <c r="AJ1755" s="150">
        <v>0</v>
      </c>
      <c r="AK1755" s="150"/>
      <c r="AL1755" s="150">
        <v>89307.828125</v>
      </c>
      <c r="AM1755" s="150">
        <v>76103.6171875</v>
      </c>
      <c r="AN1755" s="150">
        <v>13204.2138671875</v>
      </c>
      <c r="AO1755" s="5" t="s">
        <v>5179</v>
      </c>
    </row>
    <row r="1756" spans="1:41" ht="14.25" x14ac:dyDescent="0.45">
      <c r="A1756" s="150">
        <v>2017</v>
      </c>
      <c r="B1756" s="5" t="s">
        <v>1476</v>
      </c>
      <c r="C1756" s="5" t="s">
        <v>175</v>
      </c>
      <c r="D1756" s="5" t="s">
        <v>84</v>
      </c>
      <c r="E1756" s="5" t="s">
        <v>109</v>
      </c>
      <c r="F1756" s="5" t="s">
        <v>1479</v>
      </c>
      <c r="G1756" s="5" t="s">
        <v>87</v>
      </c>
      <c r="H1756" s="5" t="s">
        <v>131</v>
      </c>
      <c r="I1756" s="150"/>
      <c r="J1756" s="150"/>
      <c r="K1756" s="150"/>
      <c r="L1756" s="150"/>
      <c r="M1756" s="150"/>
      <c r="N1756" s="150"/>
      <c r="O1756" s="150"/>
      <c r="P1756" s="150"/>
      <c r="Q1756" s="150"/>
      <c r="R1756" s="150"/>
      <c r="S1756" s="150"/>
      <c r="T1756" s="150"/>
      <c r="U1756" s="150"/>
      <c r="V1756" s="150"/>
      <c r="W1756" s="150"/>
      <c r="X1756" s="150"/>
      <c r="Y1756" s="150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>
        <v>0</v>
      </c>
      <c r="AM1756" s="150">
        <v>0</v>
      </c>
      <c r="AN1756" s="150">
        <v>0</v>
      </c>
      <c r="AO1756" s="5" t="s">
        <v>2123</v>
      </c>
    </row>
    <row r="1757" spans="1:41" ht="14.25" x14ac:dyDescent="0.45">
      <c r="A1757" s="150">
        <v>2017</v>
      </c>
      <c r="B1757" s="5" t="s">
        <v>1476</v>
      </c>
      <c r="C1757" s="5" t="s">
        <v>175</v>
      </c>
      <c r="D1757" s="5" t="s">
        <v>84</v>
      </c>
      <c r="E1757" s="5" t="s">
        <v>109</v>
      </c>
      <c r="F1757" s="5" t="s">
        <v>178</v>
      </c>
      <c r="G1757" s="5" t="s">
        <v>87</v>
      </c>
      <c r="H1757" s="5" t="s">
        <v>131</v>
      </c>
      <c r="I1757" s="150">
        <v>2695.2083624662132</v>
      </c>
      <c r="J1757" s="150">
        <v>9004.9959830334337</v>
      </c>
      <c r="K1757" s="150">
        <v>616.9462589128226</v>
      </c>
      <c r="L1757" s="150">
        <v>1512.1231836098593</v>
      </c>
      <c r="M1757" s="150">
        <v>4629.5163389399449</v>
      </c>
      <c r="N1757" s="150">
        <v>1104.5757431633301</v>
      </c>
      <c r="O1757" s="150">
        <v>12452.751763025866</v>
      </c>
      <c r="P1757" s="150">
        <v>7523.7201123692157</v>
      </c>
      <c r="Q1757" s="150">
        <v>2309.3145260089768</v>
      </c>
      <c r="R1757" s="150">
        <v>3421.5848228808059</v>
      </c>
      <c r="S1757" s="150">
        <v>4801.2935325980252</v>
      </c>
      <c r="T1757" s="150">
        <v>8558.6172192318027</v>
      </c>
      <c r="U1757" s="150">
        <v>687.18697244966745</v>
      </c>
      <c r="V1757" s="150">
        <v>1830.2739014413737</v>
      </c>
      <c r="W1757" s="150">
        <v>1202.4403556065602</v>
      </c>
      <c r="X1757" s="150">
        <v>11039.430401034711</v>
      </c>
      <c r="Y1757" s="150">
        <v>32828.799165443488</v>
      </c>
      <c r="Z1757" s="150">
        <v>8766.6853692965196</v>
      </c>
      <c r="AA1757" s="150">
        <v>48853.193759141257</v>
      </c>
      <c r="AB1757" s="150">
        <v>664.12450224145016</v>
      </c>
      <c r="AC1757" s="150">
        <v>8775.8136940464083</v>
      </c>
      <c r="AD1757" s="150">
        <v>9699.2518193852229</v>
      </c>
      <c r="AE1757" s="150">
        <v>7197.3204601464749</v>
      </c>
      <c r="AF1757" s="150">
        <v>19682.058467299878</v>
      </c>
      <c r="AG1757" s="150">
        <v>70527.06271806173</v>
      </c>
      <c r="AH1757" s="150">
        <v>13972.0182165551</v>
      </c>
      <c r="AI1757" s="150">
        <v>762.11008453936904</v>
      </c>
      <c r="AJ1757" s="150">
        <v>21570.290268437224</v>
      </c>
      <c r="AK1757" s="150">
        <v>1019.7758750264891</v>
      </c>
      <c r="AL1757" s="150">
        <v>317708.53125</v>
      </c>
      <c r="AM1757" s="150">
        <v>248290.21875</v>
      </c>
      <c r="AN1757" s="150">
        <v>69418.2734375</v>
      </c>
      <c r="AO1757" s="5" t="s">
        <v>2131</v>
      </c>
    </row>
    <row r="1758" spans="1:41" ht="14.25" x14ac:dyDescent="0.45">
      <c r="A1758" s="150">
        <v>2017</v>
      </c>
      <c r="B1758" s="5" t="s">
        <v>1478</v>
      </c>
      <c r="C1758" s="5" t="s">
        <v>175</v>
      </c>
      <c r="D1758" s="5" t="s">
        <v>84</v>
      </c>
      <c r="E1758" s="5" t="s">
        <v>109</v>
      </c>
      <c r="F1758" s="5" t="s">
        <v>178</v>
      </c>
      <c r="G1758" s="5" t="s">
        <v>87</v>
      </c>
      <c r="H1758" s="5" t="s">
        <v>131</v>
      </c>
      <c r="I1758" s="150">
        <v>7142.6811057136538</v>
      </c>
      <c r="J1758" s="150">
        <v>19586.343368071648</v>
      </c>
      <c r="K1758" s="150">
        <v>731.19498664004027</v>
      </c>
      <c r="L1758" s="150">
        <v>1557.9634912188576</v>
      </c>
      <c r="M1758" s="150">
        <v>6604.5618976324622</v>
      </c>
      <c r="N1758" s="150">
        <v>3270.6868770596407</v>
      </c>
      <c r="O1758" s="150">
        <v>15247.655390095331</v>
      </c>
      <c r="P1758" s="150">
        <v>10434.155390581655</v>
      </c>
      <c r="Q1758" s="150">
        <v>2261.6760218995132</v>
      </c>
      <c r="R1758" s="150">
        <v>4796.7241623750324</v>
      </c>
      <c r="S1758" s="150">
        <v>4512.2448080085896</v>
      </c>
      <c r="T1758" s="150">
        <v>6943.4736526605402</v>
      </c>
      <c r="U1758" s="150">
        <v>598.77384732727717</v>
      </c>
      <c r="V1758" s="150">
        <v>2466.4876557212069</v>
      </c>
      <c r="W1758" s="150">
        <v>1721.4748110659216</v>
      </c>
      <c r="X1758" s="150">
        <v>11079.347490118842</v>
      </c>
      <c r="Y1758" s="150">
        <v>21440.70968698827</v>
      </c>
      <c r="Z1758" s="150">
        <v>6001.2753681750401</v>
      </c>
      <c r="AA1758" s="150">
        <v>50367.302459921484</v>
      </c>
      <c r="AB1758" s="150">
        <v>528.53306908311572</v>
      </c>
      <c r="AC1758" s="150">
        <v>9133.9236860434521</v>
      </c>
      <c r="AD1758" s="150">
        <v>11832.282266818866</v>
      </c>
      <c r="AE1758" s="150">
        <v>6449.005748942408</v>
      </c>
      <c r="AF1758" s="150">
        <v>17030.27498505421</v>
      </c>
      <c r="AG1758" s="150">
        <v>79949.536561011075</v>
      </c>
      <c r="AH1758" s="150">
        <v>14332.281911460854</v>
      </c>
      <c r="AI1758" s="150">
        <v>848.64677976962162</v>
      </c>
      <c r="AJ1758" s="150">
        <v>19779.645776352008</v>
      </c>
      <c r="AK1758" s="150">
        <v>901.6152354947269</v>
      </c>
      <c r="AL1758" s="150">
        <v>337550.5</v>
      </c>
      <c r="AM1758" s="150">
        <v>262267.15625</v>
      </c>
      <c r="AN1758" s="150">
        <v>75283.3125</v>
      </c>
      <c r="AO1758" s="5" t="s">
        <v>2132</v>
      </c>
    </row>
    <row r="1759" spans="1:41" ht="14.25" x14ac:dyDescent="0.45">
      <c r="A1759" s="150">
        <v>2017</v>
      </c>
      <c r="B1759" s="5" t="s">
        <v>582</v>
      </c>
      <c r="C1759" s="5" t="s">
        <v>175</v>
      </c>
      <c r="D1759" s="5" t="s">
        <v>84</v>
      </c>
      <c r="E1759" s="5" t="s">
        <v>109</v>
      </c>
      <c r="F1759" s="5" t="s">
        <v>178</v>
      </c>
      <c r="G1759" s="5" t="s">
        <v>87</v>
      </c>
      <c r="H1759" s="5" t="s">
        <v>131</v>
      </c>
      <c r="I1759" s="150">
        <v>7916.8740642123503</v>
      </c>
      <c r="J1759" s="150">
        <v>9177.6454697985573</v>
      </c>
      <c r="K1759" s="150">
        <v>769.6929882764058</v>
      </c>
      <c r="L1759" s="150">
        <v>882.17465690545134</v>
      </c>
      <c r="M1759" s="150">
        <v>6551.4337905511311</v>
      </c>
      <c r="N1759" s="150">
        <v>7893.5052740504516</v>
      </c>
      <c r="O1759" s="150">
        <v>8561.0760575913555</v>
      </c>
      <c r="P1759" s="150">
        <v>5783.5718096735836</v>
      </c>
      <c r="Q1759" s="150">
        <v>3020.8918009498784</v>
      </c>
      <c r="R1759" s="150">
        <v>5098.5737474565867</v>
      </c>
      <c r="S1759" s="150">
        <v>6287.9613908593565</v>
      </c>
      <c r="T1759" s="150">
        <v>6665.3135190167432</v>
      </c>
      <c r="U1759" s="150">
        <v>597.31034048139998</v>
      </c>
      <c r="V1759" s="150">
        <v>3674.29594490521</v>
      </c>
      <c r="W1759" s="150">
        <v>1293.9863263886778</v>
      </c>
      <c r="X1759" s="150">
        <v>8439.6364809196893</v>
      </c>
      <c r="Y1759" s="150">
        <v>18030.957007055345</v>
      </c>
      <c r="Z1759" s="150">
        <v>6400.6254005263127</v>
      </c>
      <c r="AA1759" s="150">
        <v>66319.924221144975</v>
      </c>
      <c r="AB1759" s="150">
        <v>702.25832553794498</v>
      </c>
      <c r="AC1759" s="150">
        <v>8885.1567082194015</v>
      </c>
      <c r="AD1759" s="150">
        <v>10197.349350606544</v>
      </c>
      <c r="AE1759" s="150">
        <v>6002.5182595596862</v>
      </c>
      <c r="AF1759" s="150">
        <v>16243.726752456434</v>
      </c>
      <c r="AG1759" s="150">
        <v>80953.972856010892</v>
      </c>
      <c r="AH1759" s="150">
        <v>14600.05107004723</v>
      </c>
      <c r="AI1759" s="150">
        <v>822.83686156035844</v>
      </c>
      <c r="AJ1759" s="150">
        <v>25382.898300644167</v>
      </c>
      <c r="AK1759" s="150">
        <v>1728.6913864560722</v>
      </c>
      <c r="AL1759" s="150">
        <v>338884.9375</v>
      </c>
      <c r="AM1759" s="150">
        <v>272264.625</v>
      </c>
      <c r="AN1759" s="150">
        <v>66620.28125</v>
      </c>
      <c r="AO1759" s="5" t="s">
        <v>788</v>
      </c>
    </row>
    <row r="1760" spans="1:41" ht="14.25" x14ac:dyDescent="0.45">
      <c r="A1760" s="150">
        <v>2017</v>
      </c>
      <c r="B1760" s="5" t="s">
        <v>1477</v>
      </c>
      <c r="C1760" s="5" t="s">
        <v>175</v>
      </c>
      <c r="D1760" s="5" t="s">
        <v>84</v>
      </c>
      <c r="E1760" s="5" t="s">
        <v>109</v>
      </c>
      <c r="F1760" s="5" t="s">
        <v>178</v>
      </c>
      <c r="G1760" s="5" t="s">
        <v>87</v>
      </c>
      <c r="H1760" s="5" t="s">
        <v>131</v>
      </c>
      <c r="I1760" s="150">
        <v>4843.6751302973671</v>
      </c>
      <c r="J1760" s="150">
        <v>9988.1914242840885</v>
      </c>
      <c r="K1760" s="150">
        <v>770.71942097754913</v>
      </c>
      <c r="L1760" s="150">
        <v>1604.2821178194215</v>
      </c>
      <c r="M1760" s="150">
        <v>4851.2044661792243</v>
      </c>
      <c r="N1760" s="150">
        <v>3521.5948927743402</v>
      </c>
      <c r="O1760" s="150">
        <v>15861.405683717961</v>
      </c>
      <c r="P1760" s="150">
        <v>8126.2132531060715</v>
      </c>
      <c r="Q1760" s="150">
        <v>2498.3475638593818</v>
      </c>
      <c r="R1760" s="150">
        <v>4003.7699796848378</v>
      </c>
      <c r="S1760" s="150">
        <v>4468.0275990739774</v>
      </c>
      <c r="T1760" s="150">
        <v>7114.3331167158385</v>
      </c>
      <c r="U1760" s="150">
        <v>628.43275864323243</v>
      </c>
      <c r="V1760" s="150">
        <v>1793.9976675985106</v>
      </c>
      <c r="W1760" s="150">
        <v>1683.7255042894151</v>
      </c>
      <c r="X1760" s="150">
        <v>9842.679866976363</v>
      </c>
      <c r="Y1760" s="150">
        <v>28338.760248251423</v>
      </c>
      <c r="Z1760" s="150">
        <v>10209.068022487229</v>
      </c>
      <c r="AA1760" s="150">
        <v>51046.780494975872</v>
      </c>
      <c r="AB1760" s="150">
        <v>465.98881914488743</v>
      </c>
      <c r="AC1760" s="150">
        <v>8731.0653174895124</v>
      </c>
      <c r="AD1760" s="150">
        <v>11154.125120982835</v>
      </c>
      <c r="AE1760" s="150">
        <v>6658.8936678608534</v>
      </c>
      <c r="AF1760" s="150">
        <v>17440.906840676907</v>
      </c>
      <c r="AG1760" s="150">
        <v>75345.530594765209</v>
      </c>
      <c r="AH1760" s="150">
        <v>16410.3950558912</v>
      </c>
      <c r="AI1760" s="150">
        <v>747.004977255163</v>
      </c>
      <c r="AJ1760" s="150">
        <v>20770.651611283251</v>
      </c>
      <c r="AK1760" s="150">
        <v>1004.214764973407</v>
      </c>
      <c r="AL1760" s="150">
        <v>329923.96875</v>
      </c>
      <c r="AM1760" s="150">
        <v>255550.171875</v>
      </c>
      <c r="AN1760" s="150">
        <v>74373.828125</v>
      </c>
      <c r="AO1760" s="5" t="s">
        <v>2130</v>
      </c>
    </row>
    <row r="1761" spans="1:41" ht="14.25" x14ac:dyDescent="0.45">
      <c r="A1761" s="150">
        <v>2017</v>
      </c>
      <c r="B1761" s="5" t="s">
        <v>4024</v>
      </c>
      <c r="C1761" s="5" t="s">
        <v>175</v>
      </c>
      <c r="D1761" s="5" t="s">
        <v>84</v>
      </c>
      <c r="E1761" s="5" t="s">
        <v>109</v>
      </c>
      <c r="F1761" s="5" t="s">
        <v>178</v>
      </c>
      <c r="G1761" s="5" t="s">
        <v>87</v>
      </c>
      <c r="H1761" s="5" t="s">
        <v>131</v>
      </c>
      <c r="I1761" s="150">
        <v>7725.7204161565351</v>
      </c>
      <c r="J1761" s="150">
        <v>31604.752707894808</v>
      </c>
      <c r="K1761" s="150">
        <v>745.84955256943215</v>
      </c>
      <c r="L1761" s="150">
        <v>778.95514628661329</v>
      </c>
      <c r="M1761" s="150">
        <v>5761.0224360780767</v>
      </c>
      <c r="N1761" s="150">
        <v>5994.4926035345361</v>
      </c>
      <c r="O1761" s="150">
        <v>8295.8723079524316</v>
      </c>
      <c r="P1761" s="150">
        <v>9219.7996620201648</v>
      </c>
      <c r="Q1761" s="150">
        <v>3490.2626254114562</v>
      </c>
      <c r="R1761" s="150">
        <v>5304.0494813911837</v>
      </c>
      <c r="S1761" s="150">
        <v>5528.2241174352903</v>
      </c>
      <c r="T1761" s="150">
        <v>4511.6886035875496</v>
      </c>
      <c r="U1761" s="150">
        <v>429.50721260525756</v>
      </c>
      <c r="V1761" s="150">
        <v>1820.8076544449584</v>
      </c>
      <c r="W1761" s="150">
        <v>1983.0899765880029</v>
      </c>
      <c r="X1761" s="150">
        <v>7701.9190089088888</v>
      </c>
      <c r="Y1761" s="150">
        <v>17472.396684067782</v>
      </c>
      <c r="Z1761" s="150">
        <v>6036.9023837212526</v>
      </c>
      <c r="AA1761" s="150">
        <v>66663.414172067409</v>
      </c>
      <c r="AB1761" s="150">
        <v>0</v>
      </c>
      <c r="AC1761" s="150">
        <v>8609.9136360521188</v>
      </c>
      <c r="AD1761" s="150">
        <v>10597.497599617835</v>
      </c>
      <c r="AE1761" s="150">
        <v>6452.3451284074463</v>
      </c>
      <c r="AF1761" s="150">
        <v>19019.409807858316</v>
      </c>
      <c r="AG1761" s="150">
        <v>90385.844022937643</v>
      </c>
      <c r="AH1761" s="150">
        <v>13629.956729880649</v>
      </c>
      <c r="AI1761" s="150">
        <v>797.34714279615832</v>
      </c>
      <c r="AJ1761" s="150">
        <v>24585.760581947088</v>
      </c>
      <c r="AK1761" s="150">
        <v>1675.8354466638389</v>
      </c>
      <c r="AL1761" s="150">
        <v>366822.65625</v>
      </c>
      <c r="AM1761" s="150">
        <v>305594.34375</v>
      </c>
      <c r="AN1761" s="150">
        <v>61228.3046875</v>
      </c>
      <c r="AO1761" s="5" t="s">
        <v>4057</v>
      </c>
    </row>
    <row r="1762" spans="1:41" ht="14.25" x14ac:dyDescent="0.45">
      <c r="A1762" s="150">
        <v>2017</v>
      </c>
      <c r="B1762" s="5" t="s">
        <v>4024</v>
      </c>
      <c r="C1762" s="5" t="s">
        <v>175</v>
      </c>
      <c r="D1762" s="5" t="s">
        <v>84</v>
      </c>
      <c r="E1762" s="5" t="s">
        <v>109</v>
      </c>
      <c r="F1762" s="5" t="s">
        <v>182</v>
      </c>
      <c r="G1762" s="5" t="s">
        <v>87</v>
      </c>
      <c r="H1762" s="5" t="s">
        <v>131</v>
      </c>
      <c r="I1762" s="150">
        <v>6531.7615519456776</v>
      </c>
      <c r="J1762" s="150">
        <v>31604.752707894808</v>
      </c>
      <c r="K1762" s="150">
        <v>745.84955256943215</v>
      </c>
      <c r="L1762" s="150">
        <v>778.95514628661329</v>
      </c>
      <c r="M1762" s="150">
        <v>5761.0224360780767</v>
      </c>
      <c r="N1762" s="150">
        <v>5656.9453734770041</v>
      </c>
      <c r="O1762" s="150">
        <v>8295.8723079524316</v>
      </c>
      <c r="P1762" s="150">
        <v>9219.7996620201648</v>
      </c>
      <c r="Q1762" s="150">
        <v>3490.2626254114562</v>
      </c>
      <c r="R1762" s="150">
        <v>5304.0494813911837</v>
      </c>
      <c r="S1762" s="150">
        <v>5528.2241174352903</v>
      </c>
      <c r="T1762" s="150">
        <v>4511.6886035875496</v>
      </c>
      <c r="U1762" s="150">
        <v>429.50721260525756</v>
      </c>
      <c r="V1762" s="150">
        <v>1765.6316649163234</v>
      </c>
      <c r="W1762" s="150">
        <v>1983.0899765880029</v>
      </c>
      <c r="X1762" s="150">
        <v>7701.9190089088888</v>
      </c>
      <c r="Y1762" s="150">
        <v>17472.396684067782</v>
      </c>
      <c r="Z1762" s="150">
        <v>6026.0835622450495</v>
      </c>
      <c r="AA1762" s="150">
        <v>66663.414172067409</v>
      </c>
      <c r="AB1762" s="150">
        <v>0</v>
      </c>
      <c r="AC1762" s="150">
        <v>8609.9136360521188</v>
      </c>
      <c r="AD1762" s="150">
        <v>10597.497599617835</v>
      </c>
      <c r="AE1762" s="150">
        <v>6452.3451284074463</v>
      </c>
      <c r="AF1762" s="150">
        <v>19019.409807858316</v>
      </c>
      <c r="AG1762" s="150">
        <v>90385.844022937643</v>
      </c>
      <c r="AH1762" s="150">
        <v>13327.029728546966</v>
      </c>
      <c r="AI1762" s="150">
        <v>797.34714279615832</v>
      </c>
      <c r="AJ1762" s="150">
        <v>24242.795361826025</v>
      </c>
      <c r="AK1762" s="150">
        <v>1675.8354466638389</v>
      </c>
      <c r="AL1762" s="150">
        <v>364579.25</v>
      </c>
      <c r="AM1762" s="150">
        <v>303653.875</v>
      </c>
      <c r="AN1762" s="150">
        <v>60925.37890625</v>
      </c>
      <c r="AO1762" s="5" t="s">
        <v>4058</v>
      </c>
    </row>
    <row r="1763" spans="1:41" ht="14.25" x14ac:dyDescent="0.45">
      <c r="A1763" s="150">
        <v>2017</v>
      </c>
      <c r="B1763" s="5" t="s">
        <v>1476</v>
      </c>
      <c r="C1763" s="5" t="s">
        <v>175</v>
      </c>
      <c r="D1763" s="5" t="s">
        <v>84</v>
      </c>
      <c r="E1763" s="5" t="s">
        <v>109</v>
      </c>
      <c r="F1763" s="5" t="s">
        <v>182</v>
      </c>
      <c r="G1763" s="5" t="s">
        <v>87</v>
      </c>
      <c r="H1763" s="5" t="s">
        <v>131</v>
      </c>
      <c r="I1763" s="150">
        <v>2244.7216877296614</v>
      </c>
      <c r="J1763" s="150">
        <v>9004.9959830334337</v>
      </c>
      <c r="K1763" s="150">
        <v>616.9462589128226</v>
      </c>
      <c r="L1763" s="150">
        <v>1512.1231836098593</v>
      </c>
      <c r="M1763" s="150">
        <v>4629.5163389399449</v>
      </c>
      <c r="N1763" s="150">
        <v>1104.5757431633301</v>
      </c>
      <c r="O1763" s="150">
        <v>12452.751763025866</v>
      </c>
      <c r="P1763" s="150">
        <v>7523.7201123692157</v>
      </c>
      <c r="Q1763" s="150">
        <v>2309.3145260089768</v>
      </c>
      <c r="R1763" s="150">
        <v>3421.5848228808059</v>
      </c>
      <c r="S1763" s="150">
        <v>4801.2935325980252</v>
      </c>
      <c r="T1763" s="150">
        <v>8558.6172192318027</v>
      </c>
      <c r="U1763" s="150">
        <v>687.18697244966745</v>
      </c>
      <c r="V1763" s="150">
        <v>1745.5950031592215</v>
      </c>
      <c r="W1763" s="150">
        <v>1202.4403556065602</v>
      </c>
      <c r="X1763" s="150">
        <v>9990.6845129364156</v>
      </c>
      <c r="Y1763" s="150">
        <v>32828.799165443488</v>
      </c>
      <c r="Z1763" s="150">
        <v>8766.6853692965196</v>
      </c>
      <c r="AA1763" s="150">
        <v>48853.193759141257</v>
      </c>
      <c r="AB1763" s="150">
        <v>664.12450224145016</v>
      </c>
      <c r="AC1763" s="150">
        <v>8775.8136940464083</v>
      </c>
      <c r="AD1763" s="150">
        <v>9699.2518193852229</v>
      </c>
      <c r="AE1763" s="150">
        <v>7197.3204601464749</v>
      </c>
      <c r="AF1763" s="150">
        <v>19682.058467299878</v>
      </c>
      <c r="AG1763" s="150">
        <v>70527.06271806173</v>
      </c>
      <c r="AH1763" s="150">
        <v>13487.533948526501</v>
      </c>
      <c r="AI1763" s="150">
        <v>-251.61729775268057</v>
      </c>
      <c r="AJ1763" s="150">
        <v>21570.290268437224</v>
      </c>
      <c r="AK1763" s="150">
        <v>1019.7758750264891</v>
      </c>
      <c r="AL1763" s="150">
        <v>314626.375</v>
      </c>
      <c r="AM1763" s="150">
        <v>247755.0625</v>
      </c>
      <c r="AN1763" s="150">
        <v>66871.3125</v>
      </c>
      <c r="AO1763" s="5" t="s">
        <v>2133</v>
      </c>
    </row>
    <row r="1764" spans="1:41" ht="14.25" x14ac:dyDescent="0.45">
      <c r="A1764" s="150">
        <v>2017</v>
      </c>
      <c r="B1764" s="5" t="s">
        <v>1478</v>
      </c>
      <c r="C1764" s="5" t="s">
        <v>175</v>
      </c>
      <c r="D1764" s="5" t="s">
        <v>84</v>
      </c>
      <c r="E1764" s="5" t="s">
        <v>109</v>
      </c>
      <c r="F1764" s="5" t="s">
        <v>182</v>
      </c>
      <c r="G1764" s="5" t="s">
        <v>87</v>
      </c>
      <c r="H1764" s="5" t="s">
        <v>131</v>
      </c>
      <c r="I1764" s="150">
        <v>5984.4536740806534</v>
      </c>
      <c r="J1764" s="150">
        <v>19586.343368071648</v>
      </c>
      <c r="K1764" s="150">
        <v>731.19498664004027</v>
      </c>
      <c r="L1764" s="150">
        <v>1532.73191585941</v>
      </c>
      <c r="M1764" s="150">
        <v>6604.5618976324622</v>
      </c>
      <c r="N1764" s="150">
        <v>3270.6868770596407</v>
      </c>
      <c r="O1764" s="150">
        <v>15247.655390095331</v>
      </c>
      <c r="P1764" s="150">
        <v>10434.155390581655</v>
      </c>
      <c r="Q1764" s="150">
        <v>2261.6760218995132</v>
      </c>
      <c r="R1764" s="150">
        <v>4796.7241623750324</v>
      </c>
      <c r="S1764" s="150">
        <v>4512.2448080085896</v>
      </c>
      <c r="T1764" s="150">
        <v>6943.4736526605402</v>
      </c>
      <c r="U1764" s="150">
        <v>598.77384732727717</v>
      </c>
      <c r="V1764" s="150">
        <v>2344.4299099198774</v>
      </c>
      <c r="W1764" s="150">
        <v>1721.4748110659216</v>
      </c>
      <c r="X1764" s="150">
        <v>11079.347490118842</v>
      </c>
      <c r="Y1764" s="150">
        <v>21440.70968698827</v>
      </c>
      <c r="Z1764" s="150">
        <v>6001.2753681750401</v>
      </c>
      <c r="AA1764" s="150">
        <v>50367.302459921484</v>
      </c>
      <c r="AB1764" s="150">
        <v>528.53306908311572</v>
      </c>
      <c r="AC1764" s="150">
        <v>9133.9236860434521</v>
      </c>
      <c r="AD1764" s="150">
        <v>11832.282266818866</v>
      </c>
      <c r="AE1764" s="150">
        <v>6449.005748942408</v>
      </c>
      <c r="AF1764" s="150">
        <v>17030.27498505421</v>
      </c>
      <c r="AG1764" s="150">
        <v>79949.536561011075</v>
      </c>
      <c r="AH1764" s="150">
        <v>13664.418727997827</v>
      </c>
      <c r="AI1764" s="150">
        <v>848.64677976962162</v>
      </c>
      <c r="AJ1764" s="150">
        <v>19779.645776352008</v>
      </c>
      <c r="AK1764" s="150">
        <v>901.6152354947269</v>
      </c>
      <c r="AL1764" s="150">
        <v>335577.125</v>
      </c>
      <c r="AM1764" s="150">
        <v>260961.640625</v>
      </c>
      <c r="AN1764" s="150">
        <v>74615.453125</v>
      </c>
      <c r="AO1764" s="5" t="s">
        <v>2135</v>
      </c>
    </row>
    <row r="1765" spans="1:41" ht="14.25" x14ac:dyDescent="0.45">
      <c r="A1765" s="150">
        <v>2017</v>
      </c>
      <c r="B1765" s="5" t="s">
        <v>582</v>
      </c>
      <c r="C1765" s="5" t="s">
        <v>175</v>
      </c>
      <c r="D1765" s="5" t="s">
        <v>84</v>
      </c>
      <c r="E1765" s="5" t="s">
        <v>109</v>
      </c>
      <c r="F1765" s="5" t="s">
        <v>182</v>
      </c>
      <c r="G1765" s="5" t="s">
        <v>87</v>
      </c>
      <c r="H1765" s="5" t="s">
        <v>131</v>
      </c>
      <c r="I1765" s="150">
        <v>5979.8536433016507</v>
      </c>
      <c r="J1765" s="150">
        <v>9177.6454697985573</v>
      </c>
      <c r="K1765" s="150">
        <v>769.6929882764058</v>
      </c>
      <c r="L1765" s="150">
        <v>882.17465690545134</v>
      </c>
      <c r="M1765" s="150">
        <v>6551.4337905511311</v>
      </c>
      <c r="N1765" s="150">
        <v>7893.5052740504516</v>
      </c>
      <c r="O1765" s="150">
        <v>8561.0760575913555</v>
      </c>
      <c r="P1765" s="150">
        <v>5783.5718096735836</v>
      </c>
      <c r="Q1765" s="150">
        <v>3020.8918009498784</v>
      </c>
      <c r="R1765" s="150">
        <v>5098.5737474565867</v>
      </c>
      <c r="S1765" s="150">
        <v>6287.9613908593565</v>
      </c>
      <c r="T1765" s="150">
        <v>6665.3135190167432</v>
      </c>
      <c r="U1765" s="150">
        <v>597.31034048139998</v>
      </c>
      <c r="V1765" s="150">
        <v>3496.77754464999</v>
      </c>
      <c r="W1765" s="150">
        <v>1293.9863263886778</v>
      </c>
      <c r="X1765" s="150">
        <v>6785.0310143899051</v>
      </c>
      <c r="Y1765" s="150">
        <v>18030.957007055345</v>
      </c>
      <c r="Z1765" s="150">
        <v>6400.6254005263127</v>
      </c>
      <c r="AA1765" s="150">
        <v>66319.924221144975</v>
      </c>
      <c r="AB1765" s="150">
        <v>702.25832553794498</v>
      </c>
      <c r="AC1765" s="150">
        <v>8885.1567082194015</v>
      </c>
      <c r="AD1765" s="150">
        <v>10197.349350606544</v>
      </c>
      <c r="AE1765" s="150">
        <v>6002.5182595596862</v>
      </c>
      <c r="AF1765" s="150">
        <v>16243.726752456434</v>
      </c>
      <c r="AG1765" s="150">
        <v>80953.972856010892</v>
      </c>
      <c r="AH1765" s="150">
        <v>14399.421783721045</v>
      </c>
      <c r="AI1765" s="150">
        <v>822.83686156035844</v>
      </c>
      <c r="AJ1765" s="150">
        <v>25382.898300644167</v>
      </c>
      <c r="AK1765" s="150">
        <v>1728.6913864560722</v>
      </c>
      <c r="AL1765" s="150">
        <v>334915.15625</v>
      </c>
      <c r="AM1765" s="150">
        <v>270150.09375</v>
      </c>
      <c r="AN1765" s="150">
        <v>64765.05078125</v>
      </c>
      <c r="AO1765" s="5" t="s">
        <v>789</v>
      </c>
    </row>
    <row r="1766" spans="1:41" ht="14.25" x14ac:dyDescent="0.45">
      <c r="A1766" s="150">
        <v>2017</v>
      </c>
      <c r="B1766" s="5" t="s">
        <v>1477</v>
      </c>
      <c r="C1766" s="5" t="s">
        <v>175</v>
      </c>
      <c r="D1766" s="5" t="s">
        <v>84</v>
      </c>
      <c r="E1766" s="5" t="s">
        <v>109</v>
      </c>
      <c r="F1766" s="5" t="s">
        <v>182</v>
      </c>
      <c r="G1766" s="5" t="s">
        <v>87</v>
      </c>
      <c r="H1766" s="5" t="s">
        <v>131</v>
      </c>
      <c r="I1766" s="150">
        <v>3697.8235856884312</v>
      </c>
      <c r="J1766" s="150">
        <v>9988.1914242840885</v>
      </c>
      <c r="K1766" s="150">
        <v>770.71942097754913</v>
      </c>
      <c r="L1766" s="150">
        <v>1604.2821178194215</v>
      </c>
      <c r="M1766" s="150">
        <v>4851.2044661792243</v>
      </c>
      <c r="N1766" s="150">
        <v>3521.5948927743402</v>
      </c>
      <c r="O1766" s="150">
        <v>15861.405683717961</v>
      </c>
      <c r="P1766" s="150">
        <v>8126.2132531060715</v>
      </c>
      <c r="Q1766" s="150">
        <v>2498.3475638593818</v>
      </c>
      <c r="R1766" s="150">
        <v>4003.7699796848378</v>
      </c>
      <c r="S1766" s="150">
        <v>4468.0275990739774</v>
      </c>
      <c r="T1766" s="150">
        <v>7114.3331167158385</v>
      </c>
      <c r="U1766" s="150">
        <v>628.43275864323243</v>
      </c>
      <c r="V1766" s="150">
        <v>1760.7974463871701</v>
      </c>
      <c r="W1766" s="150">
        <v>1683.7255042894151</v>
      </c>
      <c r="X1766" s="150">
        <v>9842.679866976363</v>
      </c>
      <c r="Y1766" s="150">
        <v>28338.760248251423</v>
      </c>
      <c r="Z1766" s="150">
        <v>10209.068022487229</v>
      </c>
      <c r="AA1766" s="150">
        <v>51046.780494975872</v>
      </c>
      <c r="AB1766" s="150">
        <v>465.98881914488743</v>
      </c>
      <c r="AC1766" s="150">
        <v>8731.0653174895124</v>
      </c>
      <c r="AD1766" s="150">
        <v>11154.125120982835</v>
      </c>
      <c r="AE1766" s="150">
        <v>6658.8936678608534</v>
      </c>
      <c r="AF1766" s="150">
        <v>17440.906840676907</v>
      </c>
      <c r="AG1766" s="150">
        <v>75345.530594765209</v>
      </c>
      <c r="AH1766" s="150">
        <v>16410.3950558912</v>
      </c>
      <c r="AI1766" s="150">
        <v>747.004977255163</v>
      </c>
      <c r="AJ1766" s="150">
        <v>20770.651611283251</v>
      </c>
      <c r="AK1766" s="150">
        <v>1004.214764973407</v>
      </c>
      <c r="AL1766" s="150">
        <v>328744.9375</v>
      </c>
      <c r="AM1766" s="150">
        <v>254371.109375</v>
      </c>
      <c r="AN1766" s="150">
        <v>74373.828125</v>
      </c>
      <c r="AO1766" s="5" t="s">
        <v>2134</v>
      </c>
    </row>
    <row r="1767" spans="1:41" ht="14.25" x14ac:dyDescent="0.45">
      <c r="A1767" s="150">
        <v>2017</v>
      </c>
      <c r="B1767" s="5" t="s">
        <v>1476</v>
      </c>
      <c r="C1767" s="5" t="s">
        <v>175</v>
      </c>
      <c r="D1767" s="5" t="s">
        <v>84</v>
      </c>
      <c r="E1767" s="5" t="s">
        <v>109</v>
      </c>
      <c r="F1767" s="5" t="s">
        <v>185</v>
      </c>
      <c r="G1767" s="5" t="s">
        <v>87</v>
      </c>
      <c r="H1767" s="5" t="s">
        <v>131</v>
      </c>
      <c r="I1767" s="150">
        <v>450.48667473655144</v>
      </c>
      <c r="J1767" s="150"/>
      <c r="K1767" s="150">
        <v>0</v>
      </c>
      <c r="L1767" s="150"/>
      <c r="M1767" s="150">
        <v>0</v>
      </c>
      <c r="N1767" s="150">
        <v>0</v>
      </c>
      <c r="O1767" s="150">
        <v>0</v>
      </c>
      <c r="P1767" s="150">
        <v>0</v>
      </c>
      <c r="Q1767" s="150"/>
      <c r="R1767" s="150">
        <v>0</v>
      </c>
      <c r="S1767" s="150"/>
      <c r="T1767" s="150"/>
      <c r="U1767" s="150"/>
      <c r="V1767" s="150">
        <v>84.678898282152119</v>
      </c>
      <c r="W1767" s="150"/>
      <c r="X1767" s="150">
        <v>1048.7458880982977</v>
      </c>
      <c r="Y1767" s="150"/>
      <c r="Z1767" s="150"/>
      <c r="AA1767" s="150">
        <v>0</v>
      </c>
      <c r="AB1767" s="150">
        <v>0</v>
      </c>
      <c r="AC1767" s="150"/>
      <c r="AD1767" s="150">
        <v>0</v>
      </c>
      <c r="AE1767" s="150"/>
      <c r="AF1767" s="150"/>
      <c r="AG1767" s="150">
        <v>0</v>
      </c>
      <c r="AH1767" s="150">
        <v>484.48426802859888</v>
      </c>
      <c r="AI1767" s="150">
        <v>1013.7273822920497</v>
      </c>
      <c r="AJ1767" s="150"/>
      <c r="AK1767" s="150"/>
      <c r="AL1767" s="150">
        <v>3082.123046875</v>
      </c>
      <c r="AM1767" s="150">
        <v>535.16558837890625</v>
      </c>
      <c r="AN1767" s="150">
        <v>2546.95751953125</v>
      </c>
      <c r="AO1767" s="5" t="s">
        <v>2136</v>
      </c>
    </row>
    <row r="1768" spans="1:41" ht="14.25" x14ac:dyDescent="0.45">
      <c r="A1768" s="150">
        <v>2017</v>
      </c>
      <c r="B1768" s="5" t="s">
        <v>4024</v>
      </c>
      <c r="C1768" s="5" t="s">
        <v>175</v>
      </c>
      <c r="D1768" s="5" t="s">
        <v>84</v>
      </c>
      <c r="E1768" s="5" t="s">
        <v>109</v>
      </c>
      <c r="F1768" s="5" t="s">
        <v>185</v>
      </c>
      <c r="G1768" s="5" t="s">
        <v>87</v>
      </c>
      <c r="H1768" s="5" t="s">
        <v>131</v>
      </c>
      <c r="I1768" s="150">
        <v>1193.9588642108574</v>
      </c>
      <c r="J1768" s="150"/>
      <c r="K1768" s="150"/>
      <c r="L1768" s="150"/>
      <c r="M1768" s="150"/>
      <c r="N1768" s="150">
        <v>337.54723005753243</v>
      </c>
      <c r="O1768" s="150">
        <v>0</v>
      </c>
      <c r="P1768" s="150"/>
      <c r="Q1768" s="150">
        <v>0</v>
      </c>
      <c r="R1768" s="150"/>
      <c r="S1768" s="150">
        <v>0</v>
      </c>
      <c r="T1768" s="150"/>
      <c r="U1768" s="150"/>
      <c r="V1768" s="150">
        <v>55.175989528635107</v>
      </c>
      <c r="W1768" s="150"/>
      <c r="X1768" s="150">
        <v>0</v>
      </c>
      <c r="Y1768" s="150">
        <v>0</v>
      </c>
      <c r="Z1768" s="150">
        <v>10.818821476202961</v>
      </c>
      <c r="AA1768" s="150">
        <v>0</v>
      </c>
      <c r="AB1768" s="150"/>
      <c r="AC1768" s="150"/>
      <c r="AD1768" s="150">
        <v>0</v>
      </c>
      <c r="AE1768" s="150"/>
      <c r="AF1768" s="150">
        <v>0</v>
      </c>
      <c r="AG1768" s="150"/>
      <c r="AH1768" s="150">
        <v>302.92700133368294</v>
      </c>
      <c r="AI1768" s="150">
        <v>0</v>
      </c>
      <c r="AJ1768" s="150">
        <v>342.96522012106436</v>
      </c>
      <c r="AK1768" s="150"/>
      <c r="AL1768" s="150">
        <v>2243.393310546875</v>
      </c>
      <c r="AM1768" s="150">
        <v>1940.4661865234375</v>
      </c>
      <c r="AN1768" s="150">
        <v>302.927001953125</v>
      </c>
      <c r="AO1768" s="5" t="s">
        <v>4059</v>
      </c>
    </row>
    <row r="1769" spans="1:41" ht="14.25" x14ac:dyDescent="0.45">
      <c r="A1769" s="150">
        <v>2017</v>
      </c>
      <c r="B1769" s="5" t="s">
        <v>1478</v>
      </c>
      <c r="C1769" s="5" t="s">
        <v>175</v>
      </c>
      <c r="D1769" s="5" t="s">
        <v>84</v>
      </c>
      <c r="E1769" s="5" t="s">
        <v>109</v>
      </c>
      <c r="F1769" s="5" t="s">
        <v>185</v>
      </c>
      <c r="G1769" s="5" t="s">
        <v>87</v>
      </c>
      <c r="H1769" s="5" t="s">
        <v>131</v>
      </c>
      <c r="I1769" s="150">
        <v>1158.2274316329999</v>
      </c>
      <c r="J1769" s="150"/>
      <c r="K1769" s="150"/>
      <c r="L1769" s="150">
        <v>25.231575359447973</v>
      </c>
      <c r="M1769" s="150"/>
      <c r="N1769" s="150">
        <v>0</v>
      </c>
      <c r="O1769" s="150">
        <v>0</v>
      </c>
      <c r="P1769" s="150"/>
      <c r="Q1769" s="150"/>
      <c r="R1769" s="150"/>
      <c r="S1769" s="150">
        <v>0</v>
      </c>
      <c r="T1769" s="150"/>
      <c r="U1769" s="150"/>
      <c r="V1769" s="150">
        <v>122.05774580132956</v>
      </c>
      <c r="W1769" s="150"/>
      <c r="X1769" s="150"/>
      <c r="Y1769" s="150">
        <v>0</v>
      </c>
      <c r="Z1769" s="150"/>
      <c r="AA1769" s="150">
        <v>0</v>
      </c>
      <c r="AB1769" s="150"/>
      <c r="AC1769" s="150"/>
      <c r="AD1769" s="150">
        <v>0</v>
      </c>
      <c r="AE1769" s="150"/>
      <c r="AF1769" s="150"/>
      <c r="AG1769" s="150"/>
      <c r="AH1769" s="150">
        <v>667.86318346302812</v>
      </c>
      <c r="AI1769" s="150">
        <v>0</v>
      </c>
      <c r="AJ1769" s="150">
        <v>0</v>
      </c>
      <c r="AK1769" s="150"/>
      <c r="AL1769" s="150">
        <v>1973.3798828125</v>
      </c>
      <c r="AM1769" s="150">
        <v>1305.5167236328125</v>
      </c>
      <c r="AN1769" s="150">
        <v>667.8631591796875</v>
      </c>
      <c r="AO1769" s="5" t="s">
        <v>2138</v>
      </c>
    </row>
    <row r="1770" spans="1:41" ht="14.25" x14ac:dyDescent="0.45">
      <c r="A1770" s="150">
        <v>2017</v>
      </c>
      <c r="B1770" s="5" t="s">
        <v>582</v>
      </c>
      <c r="C1770" s="5" t="s">
        <v>175</v>
      </c>
      <c r="D1770" s="5" t="s">
        <v>84</v>
      </c>
      <c r="E1770" s="5" t="s">
        <v>109</v>
      </c>
      <c r="F1770" s="5" t="s">
        <v>185</v>
      </c>
      <c r="G1770" s="5" t="s">
        <v>87</v>
      </c>
      <c r="H1770" s="5" t="s">
        <v>131</v>
      </c>
      <c r="I1770" s="150">
        <v>1937.0204209106994</v>
      </c>
      <c r="J1770" s="150"/>
      <c r="K1770" s="150"/>
      <c r="L1770" s="150"/>
      <c r="M1770" s="150">
        <v>0</v>
      </c>
      <c r="N1770" s="150">
        <v>0</v>
      </c>
      <c r="O1770" s="150">
        <v>0</v>
      </c>
      <c r="P1770" s="150">
        <v>0</v>
      </c>
      <c r="Q1770" s="150">
        <v>0</v>
      </c>
      <c r="R1770" s="150"/>
      <c r="S1770" s="150">
        <v>0</v>
      </c>
      <c r="T1770" s="150"/>
      <c r="U1770" s="150"/>
      <c r="V1770" s="150">
        <v>177.5184002552198</v>
      </c>
      <c r="W1770" s="150"/>
      <c r="X1770" s="150">
        <v>1654.6054665297845</v>
      </c>
      <c r="Y1770" s="150">
        <v>0</v>
      </c>
      <c r="Z1770" s="150">
        <v>0</v>
      </c>
      <c r="AA1770" s="150"/>
      <c r="AB1770" s="150"/>
      <c r="AC1770" s="150"/>
      <c r="AD1770" s="150">
        <v>0</v>
      </c>
      <c r="AE1770" s="150"/>
      <c r="AF1770" s="150">
        <v>0</v>
      </c>
      <c r="AG1770" s="150"/>
      <c r="AH1770" s="150">
        <v>200.62928632618238</v>
      </c>
      <c r="AI1770" s="150">
        <v>0</v>
      </c>
      <c r="AJ1770" s="150">
        <v>0</v>
      </c>
      <c r="AK1770" s="150"/>
      <c r="AL1770" s="150">
        <v>3969.773681640625</v>
      </c>
      <c r="AM1770" s="150">
        <v>2114.538818359375</v>
      </c>
      <c r="AN1770" s="150">
        <v>1855.2347412109375</v>
      </c>
      <c r="AO1770" s="5" t="s">
        <v>790</v>
      </c>
    </row>
    <row r="1771" spans="1:41" ht="14.25" x14ac:dyDescent="0.45">
      <c r="A1771" s="150">
        <v>2017</v>
      </c>
      <c r="B1771" s="5" t="s">
        <v>1477</v>
      </c>
      <c r="C1771" s="5" t="s">
        <v>175</v>
      </c>
      <c r="D1771" s="5" t="s">
        <v>84</v>
      </c>
      <c r="E1771" s="5" t="s">
        <v>109</v>
      </c>
      <c r="F1771" s="5" t="s">
        <v>185</v>
      </c>
      <c r="G1771" s="5" t="s">
        <v>87</v>
      </c>
      <c r="H1771" s="5" t="s">
        <v>131</v>
      </c>
      <c r="I1771" s="150">
        <v>1145.8515446089355</v>
      </c>
      <c r="J1771" s="150"/>
      <c r="K1771" s="150"/>
      <c r="L1771" s="150"/>
      <c r="M1771" s="150">
        <v>0</v>
      </c>
      <c r="N1771" s="150">
        <v>0</v>
      </c>
      <c r="O1771" s="150">
        <v>0</v>
      </c>
      <c r="P1771" s="150">
        <v>0</v>
      </c>
      <c r="Q1771" s="150">
        <v>0</v>
      </c>
      <c r="R1771" s="150"/>
      <c r="S1771" s="150">
        <v>0</v>
      </c>
      <c r="T1771" s="150"/>
      <c r="U1771" s="150"/>
      <c r="V1771" s="150">
        <v>33.200221211340576</v>
      </c>
      <c r="W1771" s="150"/>
      <c r="X1771" s="150"/>
      <c r="Y1771" s="150"/>
      <c r="Z1771" s="150"/>
      <c r="AA1771" s="150">
        <v>0</v>
      </c>
      <c r="AB1771" s="150"/>
      <c r="AC1771" s="150"/>
      <c r="AD1771" s="150">
        <v>0</v>
      </c>
      <c r="AE1771" s="150"/>
      <c r="AF1771" s="150"/>
      <c r="AG1771" s="150">
        <v>0</v>
      </c>
      <c r="AH1771" s="150">
        <v>0</v>
      </c>
      <c r="AI1771" s="150">
        <v>0</v>
      </c>
      <c r="AJ1771" s="150">
        <v>0</v>
      </c>
      <c r="AK1771" s="150"/>
      <c r="AL1771" s="150">
        <v>1179.0517578125</v>
      </c>
      <c r="AM1771" s="150">
        <v>1179.0517578125</v>
      </c>
      <c r="AN1771" s="150">
        <v>0</v>
      </c>
      <c r="AO1771" s="5" t="s">
        <v>2137</v>
      </c>
    </row>
    <row r="1772" spans="1:41" ht="14.25" x14ac:dyDescent="0.45">
      <c r="A1772" s="150">
        <v>2017</v>
      </c>
      <c r="B1772" s="5" t="s">
        <v>1476</v>
      </c>
      <c r="C1772" s="5" t="s">
        <v>175</v>
      </c>
      <c r="D1772" s="5" t="s">
        <v>84</v>
      </c>
      <c r="E1772" s="5" t="s">
        <v>109</v>
      </c>
      <c r="F1772" s="5" t="s">
        <v>188</v>
      </c>
      <c r="G1772" s="5" t="s">
        <v>87</v>
      </c>
      <c r="H1772" s="5" t="s">
        <v>131</v>
      </c>
      <c r="I1772" s="150"/>
      <c r="J1772" s="150">
        <v>181.45478203318311</v>
      </c>
      <c r="K1772" s="150">
        <v>0</v>
      </c>
      <c r="L1772" s="150">
        <v>181.45478203318311</v>
      </c>
      <c r="M1772" s="150">
        <v>338.71559312860848</v>
      </c>
      <c r="N1772" s="150">
        <v>0</v>
      </c>
      <c r="O1772" s="150">
        <v>254.03669484645636</v>
      </c>
      <c r="P1772" s="150">
        <v>387.10353500412396</v>
      </c>
      <c r="Q1772" s="150">
        <v>328.31218562537259</v>
      </c>
      <c r="R1772" s="150">
        <v>555.05625033052866</v>
      </c>
      <c r="S1772" s="150">
        <v>1547.2044414696079</v>
      </c>
      <c r="T1772" s="150">
        <v>695.57666446053531</v>
      </c>
      <c r="U1772" s="150">
        <v>453.80271765544069</v>
      </c>
      <c r="V1772" s="150">
        <v>1403.2503143899494</v>
      </c>
      <c r="W1772" s="150">
        <v>0</v>
      </c>
      <c r="X1772" s="150">
        <v>375.82867476128553</v>
      </c>
      <c r="Y1772" s="150">
        <v>2706.095649388204</v>
      </c>
      <c r="Z1772" s="150">
        <v>10.887286921990986</v>
      </c>
      <c r="AA1772" s="150">
        <v>5658.111423802543</v>
      </c>
      <c r="AB1772" s="150">
        <v>0</v>
      </c>
      <c r="AC1772" s="150">
        <v>0</v>
      </c>
      <c r="AD1772" s="150">
        <v>0</v>
      </c>
      <c r="AE1772" s="150">
        <v>209.70729159574969</v>
      </c>
      <c r="AF1772" s="150">
        <v>9499.0005786260408</v>
      </c>
      <c r="AG1772" s="150">
        <v>9919.5446893943954</v>
      </c>
      <c r="AH1772" s="150">
        <v>131.85714161077973</v>
      </c>
      <c r="AI1772" s="150">
        <v>0</v>
      </c>
      <c r="AJ1772" s="150">
        <v>848.1916701950056</v>
      </c>
      <c r="AK1772" s="150">
        <v>60.484927344394372</v>
      </c>
      <c r="AL1772" s="150">
        <v>35745.67578125</v>
      </c>
      <c r="AM1772" s="150">
        <v>32341.97265625</v>
      </c>
      <c r="AN1772" s="150">
        <v>3403.7041015625</v>
      </c>
      <c r="AO1772" s="5" t="s">
        <v>2141</v>
      </c>
    </row>
    <row r="1773" spans="1:41" ht="14.25" x14ac:dyDescent="0.45">
      <c r="A1773" s="150">
        <v>2017</v>
      </c>
      <c r="B1773" s="5" t="s">
        <v>1478</v>
      </c>
      <c r="C1773" s="5" t="s">
        <v>175</v>
      </c>
      <c r="D1773" s="5" t="s">
        <v>84</v>
      </c>
      <c r="E1773" s="5" t="s">
        <v>109</v>
      </c>
      <c r="F1773" s="5" t="s">
        <v>188</v>
      </c>
      <c r="G1773" s="5" t="s">
        <v>87</v>
      </c>
      <c r="H1773" s="5" t="s">
        <v>131</v>
      </c>
      <c r="I1773" s="150">
        <v>541.19943893042353</v>
      </c>
      <c r="J1773" s="150">
        <v>227.99576181353177</v>
      </c>
      <c r="K1773" s="150">
        <v>0</v>
      </c>
      <c r="L1773" s="150"/>
      <c r="M1773" s="150">
        <v>1389.846218700045</v>
      </c>
      <c r="N1773" s="150">
        <v>1733.4639907216658</v>
      </c>
      <c r="O1773" s="150">
        <v>253.32739694615569</v>
      </c>
      <c r="P1773" s="150">
        <v>408.70674153695205</v>
      </c>
      <c r="Q1773" s="150">
        <v>239.51771669115672</v>
      </c>
      <c r="R1773" s="150">
        <v>1062.0856893521452</v>
      </c>
      <c r="S1773" s="150">
        <v>1335.9165032443459</v>
      </c>
      <c r="T1773" s="150">
        <v>690.89290076224279</v>
      </c>
      <c r="U1773" s="150">
        <v>449.08038549545785</v>
      </c>
      <c r="V1773" s="150">
        <v>1312.6965114482614</v>
      </c>
      <c r="W1773" s="150">
        <v>0</v>
      </c>
      <c r="X1773" s="150">
        <v>253.32739694615569</v>
      </c>
      <c r="Y1773" s="150">
        <v>172.7232251905607</v>
      </c>
      <c r="Z1773" s="150">
        <v>0</v>
      </c>
      <c r="AA1773" s="150">
        <v>6640.2458605147194</v>
      </c>
      <c r="AB1773" s="150"/>
      <c r="AC1773" s="150">
        <v>0</v>
      </c>
      <c r="AD1773" s="150">
        <v>323.18666822861877</v>
      </c>
      <c r="AE1773" s="150">
        <v>199.61623135273101</v>
      </c>
      <c r="AF1773" s="150">
        <v>6773.1132811905863</v>
      </c>
      <c r="AG1773" s="150">
        <v>5818.4463919942</v>
      </c>
      <c r="AH1773" s="150">
        <v>790.88954558612579</v>
      </c>
      <c r="AI1773" s="150"/>
      <c r="AJ1773" s="150">
        <v>1784.8066603024606</v>
      </c>
      <c r="AK1773" s="150"/>
      <c r="AL1773" s="150">
        <v>32401.0859375</v>
      </c>
      <c r="AM1773" s="150">
        <v>27363.697265625</v>
      </c>
      <c r="AN1773" s="150">
        <v>5037.38671875</v>
      </c>
      <c r="AO1773" s="5" t="s">
        <v>2139</v>
      </c>
    </row>
    <row r="1774" spans="1:41" ht="14.25" x14ac:dyDescent="0.45">
      <c r="A1774" s="150">
        <v>2017</v>
      </c>
      <c r="B1774" s="5" t="s">
        <v>1477</v>
      </c>
      <c r="C1774" s="5" t="s">
        <v>175</v>
      </c>
      <c r="D1774" s="5" t="s">
        <v>84</v>
      </c>
      <c r="E1774" s="5" t="s">
        <v>109</v>
      </c>
      <c r="F1774" s="5" t="s">
        <v>188</v>
      </c>
      <c r="G1774" s="5" t="s">
        <v>87</v>
      </c>
      <c r="H1774" s="5" t="s">
        <v>131</v>
      </c>
      <c r="I1774" s="150">
        <v>675.8616460880047</v>
      </c>
      <c r="J1774" s="150">
        <v>152.98975938349983</v>
      </c>
      <c r="K1774" s="150">
        <v>0</v>
      </c>
      <c r="L1774" s="150"/>
      <c r="M1774" s="150">
        <v>340.30226741624097</v>
      </c>
      <c r="N1774" s="150">
        <v>2112.9569356646039</v>
      </c>
      <c r="O1774" s="150">
        <v>298.8019909020652</v>
      </c>
      <c r="P1774" s="150">
        <v>355.75459894574772</v>
      </c>
      <c r="Q1774" s="150">
        <v>328.32611761978012</v>
      </c>
      <c r="R1774" s="150">
        <v>1388.3391464812059</v>
      </c>
      <c r="S1774" s="150">
        <v>1460.5853138715977</v>
      </c>
      <c r="T1774" s="150">
        <v>355.71665583579193</v>
      </c>
      <c r="U1774" s="150">
        <v>415.00276514175727</v>
      </c>
      <c r="V1774" s="150">
        <v>711.43331167158385</v>
      </c>
      <c r="W1774" s="150">
        <v>0</v>
      </c>
      <c r="X1774" s="150">
        <v>253.74454782953157</v>
      </c>
      <c r="Y1774" s="150">
        <v>2608.5888094624743</v>
      </c>
      <c r="Z1774" s="150"/>
      <c r="AA1774" s="150">
        <v>5912.1696995074981</v>
      </c>
      <c r="AB1774" s="150"/>
      <c r="AC1774" s="150">
        <v>0</v>
      </c>
      <c r="AD1774" s="150">
        <v>372.95420294150756</v>
      </c>
      <c r="AE1774" s="150">
        <v>205.55086957471235</v>
      </c>
      <c r="AF1774" s="150">
        <v>7706.8387390919142</v>
      </c>
      <c r="AG1774" s="150">
        <v>5335.7498375368787</v>
      </c>
      <c r="AH1774" s="150">
        <v>91.300608331186595</v>
      </c>
      <c r="AI1774" s="150">
        <v>0</v>
      </c>
      <c r="AJ1774" s="150">
        <v>816.74810408053543</v>
      </c>
      <c r="AK1774" s="150">
        <v>59.286109305965319</v>
      </c>
      <c r="AL1774" s="150">
        <v>31959.001953125</v>
      </c>
      <c r="AM1774" s="150">
        <v>28726.310546875</v>
      </c>
      <c r="AN1774" s="150">
        <v>3232.69140625</v>
      </c>
      <c r="AO1774" s="5" t="s">
        <v>2140</v>
      </c>
    </row>
    <row r="1775" spans="1:41" ht="14.25" x14ac:dyDescent="0.45">
      <c r="A1775" s="150">
        <v>2017</v>
      </c>
      <c r="B1775" s="5" t="s">
        <v>582</v>
      </c>
      <c r="C1775" s="5" t="s">
        <v>175</v>
      </c>
      <c r="D1775" s="5" t="s">
        <v>84</v>
      </c>
      <c r="E1775" s="5" t="s">
        <v>109</v>
      </c>
      <c r="F1775" s="5" t="s">
        <v>188</v>
      </c>
      <c r="G1775" s="5" t="s">
        <v>87</v>
      </c>
      <c r="H1775" s="5" t="s">
        <v>131</v>
      </c>
      <c r="I1775" s="150">
        <v>334.94037784003734</v>
      </c>
      <c r="J1775" s="150">
        <v>397.46258170351103</v>
      </c>
      <c r="K1775" s="150">
        <v>0</v>
      </c>
      <c r="L1775" s="150">
        <v>38.498894004602001</v>
      </c>
      <c r="M1775" s="150">
        <v>2037.5539651935605</v>
      </c>
      <c r="N1775" s="150">
        <v>5206.5153138401711</v>
      </c>
      <c r="O1775" s="150">
        <v>248.97234752776112</v>
      </c>
      <c r="P1775" s="150">
        <v>376.84811791538283</v>
      </c>
      <c r="Q1775" s="150">
        <v>90.621051151480756</v>
      </c>
      <c r="R1775" s="150">
        <v>1699.3063209283246</v>
      </c>
      <c r="S1775" s="150">
        <v>417.67435044455783</v>
      </c>
      <c r="T1775" s="150">
        <v>334.94037784003734</v>
      </c>
      <c r="U1775" s="150">
        <v>485.6635478680542</v>
      </c>
      <c r="V1775" s="150">
        <v>669.88075568007469</v>
      </c>
      <c r="W1775" s="150">
        <v>0</v>
      </c>
      <c r="X1775" s="150">
        <v>228.56823684621972</v>
      </c>
      <c r="Y1775" s="150">
        <v>334.94037784003734</v>
      </c>
      <c r="Z1775" s="150">
        <v>0</v>
      </c>
      <c r="AA1775" s="150">
        <v>6575.9257474467204</v>
      </c>
      <c r="AB1775" s="150">
        <v>0</v>
      </c>
      <c r="AC1775" s="150">
        <v>0</v>
      </c>
      <c r="AD1775" s="150">
        <v>340.85171533636105</v>
      </c>
      <c r="AE1775" s="150">
        <v>156.30550965868412</v>
      </c>
      <c r="AF1775" s="150">
        <v>4894.410582061003</v>
      </c>
      <c r="AG1775" s="150">
        <v>3400.7613030025127</v>
      </c>
      <c r="AH1775" s="150">
        <v>855.01665521613006</v>
      </c>
      <c r="AI1775" s="150"/>
      <c r="AJ1775" s="150">
        <v>1244.8617376388056</v>
      </c>
      <c r="AK1775" s="150"/>
      <c r="AL1775" s="150">
        <v>30370.51953125</v>
      </c>
      <c r="AM1775" s="150">
        <v>25906.94140625</v>
      </c>
      <c r="AN1775" s="150">
        <v>4463.57763671875</v>
      </c>
      <c r="AO1775" s="5" t="s">
        <v>791</v>
      </c>
    </row>
    <row r="1776" spans="1:41" ht="14.25" x14ac:dyDescent="0.45">
      <c r="A1776" s="150">
        <v>2017</v>
      </c>
      <c r="B1776" s="5" t="s">
        <v>4024</v>
      </c>
      <c r="C1776" s="5" t="s">
        <v>175</v>
      </c>
      <c r="D1776" s="5" t="s">
        <v>84</v>
      </c>
      <c r="E1776" s="5" t="s">
        <v>109</v>
      </c>
      <c r="F1776" s="5" t="s">
        <v>188</v>
      </c>
      <c r="G1776" s="5" t="s">
        <v>87</v>
      </c>
      <c r="H1776" s="5" t="s">
        <v>131</v>
      </c>
      <c r="I1776" s="150">
        <v>324.56464428608888</v>
      </c>
      <c r="J1776" s="150">
        <v>394.07557227069287</v>
      </c>
      <c r="K1776" s="150">
        <v>0</v>
      </c>
      <c r="L1776" s="150">
        <v>5.4094107381014807</v>
      </c>
      <c r="M1776" s="150">
        <v>1791.7290296255103</v>
      </c>
      <c r="N1776" s="150">
        <v>1529.7813567350988</v>
      </c>
      <c r="O1776" s="150">
        <v>241.25971891932605</v>
      </c>
      <c r="P1776" s="150"/>
      <c r="Q1776" s="150">
        <v>45.851658413511878</v>
      </c>
      <c r="R1776" s="150">
        <v>1767.789435584466</v>
      </c>
      <c r="S1776" s="150">
        <v>391.41885486618196</v>
      </c>
      <c r="T1776" s="150">
        <v>194.73878657165332</v>
      </c>
      <c r="U1776" s="150">
        <v>271.55241905269435</v>
      </c>
      <c r="V1776" s="150">
        <v>0</v>
      </c>
      <c r="W1776" s="150">
        <v>43.275285904811845</v>
      </c>
      <c r="X1776" s="150">
        <v>227.1952510002622</v>
      </c>
      <c r="Y1776" s="150">
        <v>324.56464428608888</v>
      </c>
      <c r="Z1776" s="150">
        <v>17.31011436192474</v>
      </c>
      <c r="AA1776" s="150">
        <v>6587.580396859983</v>
      </c>
      <c r="AB1776" s="150"/>
      <c r="AC1776" s="150">
        <v>0</v>
      </c>
      <c r="AD1776" s="150">
        <v>560.14448193040835</v>
      </c>
      <c r="AE1776" s="150"/>
      <c r="AF1776" s="150">
        <v>4766.2842175308342</v>
      </c>
      <c r="AG1776" s="150">
        <v>3873.1380884806604</v>
      </c>
      <c r="AH1776" s="150">
        <v>826.82076279563421</v>
      </c>
      <c r="AI1776" s="150"/>
      <c r="AJ1776" s="150">
        <v>4747.2470028209627</v>
      </c>
      <c r="AK1776" s="150"/>
      <c r="AL1776" s="150">
        <v>28931.73046875</v>
      </c>
      <c r="AM1776" s="150">
        <v>24655.1484375</v>
      </c>
      <c r="AN1776" s="150">
        <v>4276.58251953125</v>
      </c>
      <c r="AO1776" s="5" t="s">
        <v>4060</v>
      </c>
    </row>
    <row r="1777" spans="1:41" ht="14.25" x14ac:dyDescent="0.45">
      <c r="A1777" s="150">
        <v>2017</v>
      </c>
      <c r="B1777" s="5" t="s">
        <v>582</v>
      </c>
      <c r="C1777" s="5" t="s">
        <v>175</v>
      </c>
      <c r="D1777" s="5" t="s">
        <v>84</v>
      </c>
      <c r="E1777" s="5" t="s">
        <v>109</v>
      </c>
      <c r="F1777" s="5" t="s">
        <v>191</v>
      </c>
      <c r="G1777" s="5" t="s">
        <v>87</v>
      </c>
      <c r="H1777" s="5" t="s">
        <v>131</v>
      </c>
      <c r="I1777" s="150">
        <v>4511.6468895053031</v>
      </c>
      <c r="J1777" s="150">
        <v>5500.8374720595466</v>
      </c>
      <c r="K1777" s="150">
        <v>384.06496658990949</v>
      </c>
      <c r="L1777" s="150">
        <v>596.1828728712652</v>
      </c>
      <c r="M1777" s="150">
        <v>2031.9716255628935</v>
      </c>
      <c r="N1777" s="150">
        <v>1474.52142298031</v>
      </c>
      <c r="O1777" s="150">
        <v>3764.72984692202</v>
      </c>
      <c r="P1777" s="150">
        <v>2172.1106796511649</v>
      </c>
      <c r="Q1777" s="150">
        <v>130.44835033814385</v>
      </c>
      <c r="R1777" s="150">
        <v>1724.2381750407142</v>
      </c>
      <c r="S1777" s="150">
        <v>3748.9039368271601</v>
      </c>
      <c r="T1777" s="150">
        <v>2936.3106457309941</v>
      </c>
      <c r="U1777" s="150">
        <v>0</v>
      </c>
      <c r="V1777" s="150">
        <v>1607.7138136321794</v>
      </c>
      <c r="W1777" s="150">
        <v>893.17434090676636</v>
      </c>
      <c r="X1777" s="150">
        <v>6233.6791867150832</v>
      </c>
      <c r="Y1777" s="150">
        <v>2830.2461927483159</v>
      </c>
      <c r="Z1777" s="150">
        <v>4541.551380638326</v>
      </c>
      <c r="AA1777" s="150">
        <v>22956.263078468579</v>
      </c>
      <c r="AB1777" s="150">
        <v>438.77189497044895</v>
      </c>
      <c r="AC1777" s="150">
        <v>6141.4041007302312</v>
      </c>
      <c r="AD1777" s="150">
        <v>3814.347100701772</v>
      </c>
      <c r="AE1777" s="150">
        <v>933.36718624757077</v>
      </c>
      <c r="AF1777" s="150">
        <v>5687.6062613407312</v>
      </c>
      <c r="AG1777" s="150">
        <v>23515.04746022289</v>
      </c>
      <c r="AH1777" s="150">
        <v>8090.0338049968886</v>
      </c>
      <c r="AI1777" s="150">
        <v>217.7112455960243</v>
      </c>
      <c r="AJ1777" s="150">
        <v>9473.2303532423903</v>
      </c>
      <c r="AK1777" s="150">
        <v>406.95255907564541</v>
      </c>
      <c r="AL1777" s="150">
        <v>126757.0625</v>
      </c>
      <c r="AM1777" s="150">
        <v>93796.40625</v>
      </c>
      <c r="AN1777" s="150">
        <v>32960.65234375</v>
      </c>
      <c r="AO1777" s="5" t="s">
        <v>792</v>
      </c>
    </row>
    <row r="1778" spans="1:41" ht="14.25" x14ac:dyDescent="0.45">
      <c r="A1778" s="150">
        <v>2017</v>
      </c>
      <c r="B1778" s="5" t="s">
        <v>4024</v>
      </c>
      <c r="C1778" s="5" t="s">
        <v>175</v>
      </c>
      <c r="D1778" s="5" t="s">
        <v>84</v>
      </c>
      <c r="E1778" s="5" t="s">
        <v>109</v>
      </c>
      <c r="F1778" s="5" t="s">
        <v>191</v>
      </c>
      <c r="G1778" s="5" t="s">
        <v>87</v>
      </c>
      <c r="H1778" s="5" t="s">
        <v>131</v>
      </c>
      <c r="I1778" s="150">
        <v>4371.8857585336173</v>
      </c>
      <c r="J1778" s="150">
        <v>16564.427091677451</v>
      </c>
      <c r="K1778" s="150">
        <v>372.16745878138187</v>
      </c>
      <c r="L1778" s="150">
        <v>353.77546227183683</v>
      </c>
      <c r="M1778" s="150">
        <v>1786.8201829690017</v>
      </c>
      <c r="N1778" s="150">
        <v>1899.7850512212401</v>
      </c>
      <c r="O1778" s="150">
        <v>3648.1066017756389</v>
      </c>
      <c r="P1778" s="150">
        <v>3803.8976310329613</v>
      </c>
      <c r="Q1778" s="150">
        <v>490.56864101694708</v>
      </c>
      <c r="R1778" s="150">
        <v>1793.7260562574775</v>
      </c>
      <c r="S1778" s="150">
        <v>3512.9193732179847</v>
      </c>
      <c r="T1778" s="150">
        <v>1438.903256334994</v>
      </c>
      <c r="U1778" s="150"/>
      <c r="V1778" s="150">
        <v>827.63984292952659</v>
      </c>
      <c r="W1778" s="150">
        <v>1278.7846984871901</v>
      </c>
      <c r="X1778" s="150">
        <v>6627.6100363219348</v>
      </c>
      <c r="Y1778" s="150">
        <v>2742.5712442174508</v>
      </c>
      <c r="Z1778" s="150">
        <v>4054.89428928087</v>
      </c>
      <c r="AA1778" s="150">
        <v>25252.211207605334</v>
      </c>
      <c r="AB1778" s="150"/>
      <c r="AC1778" s="150">
        <v>5951.1565915847796</v>
      </c>
      <c r="AD1778" s="150">
        <v>4923.3751832830631</v>
      </c>
      <c r="AE1778" s="150">
        <v>2446.1355357694897</v>
      </c>
      <c r="AF1778" s="150">
        <v>8498.9783533132522</v>
      </c>
      <c r="AG1778" s="150">
        <v>36993.878155728409</v>
      </c>
      <c r="AH1778" s="150">
        <v>7868.4259725515494</v>
      </c>
      <c r="AI1778" s="150">
        <v>210.96701878595775</v>
      </c>
      <c r="AJ1778" s="150">
        <v>8920.5507940466359</v>
      </c>
      <c r="AK1778" s="150">
        <v>394.88698388140813</v>
      </c>
      <c r="AL1778" s="150">
        <v>157029.046875</v>
      </c>
      <c r="AM1778" s="150">
        <v>124966.078125</v>
      </c>
      <c r="AN1778" s="150">
        <v>32062.966796875</v>
      </c>
      <c r="AO1778" s="5" t="s">
        <v>4061</v>
      </c>
    </row>
    <row r="1779" spans="1:41" ht="14.25" x14ac:dyDescent="0.45">
      <c r="A1779" s="150">
        <v>2017</v>
      </c>
      <c r="B1779" s="5" t="s">
        <v>1477</v>
      </c>
      <c r="C1779" s="5" t="s">
        <v>175</v>
      </c>
      <c r="D1779" s="5" t="s">
        <v>84</v>
      </c>
      <c r="E1779" s="5" t="s">
        <v>109</v>
      </c>
      <c r="F1779" s="5" t="s">
        <v>191</v>
      </c>
      <c r="G1779" s="5" t="s">
        <v>87</v>
      </c>
      <c r="H1779" s="5" t="s">
        <v>131</v>
      </c>
      <c r="I1779" s="150">
        <v>2845.7332466863354</v>
      </c>
      <c r="J1779" s="150">
        <v>3314.7781199758274</v>
      </c>
      <c r="K1779" s="150">
        <v>432.78859793354684</v>
      </c>
      <c r="L1779" s="150">
        <v>1189.2793526776643</v>
      </c>
      <c r="M1779" s="150">
        <v>1938.5075590318011</v>
      </c>
      <c r="N1779" s="150">
        <v>880.39872319358506</v>
      </c>
      <c r="O1779" s="150">
        <v>3872.5686598656548</v>
      </c>
      <c r="P1779" s="150">
        <v>1923.2983005504486</v>
      </c>
      <c r="Q1779" s="150">
        <v>142.42894899665109</v>
      </c>
      <c r="R1779" s="150">
        <v>670.87065398406685</v>
      </c>
      <c r="S1779" s="150">
        <v>1460.5853138715977</v>
      </c>
      <c r="T1779" s="150">
        <v>2608.5888094624743</v>
      </c>
      <c r="U1779" s="150">
        <v>0</v>
      </c>
      <c r="V1779" s="150">
        <v>687.71886794919772</v>
      </c>
      <c r="W1779" s="150">
        <v>1274.6513500782544</v>
      </c>
      <c r="X1779" s="150">
        <v>6700.5160737602009</v>
      </c>
      <c r="Y1779" s="150">
        <v>2638.2318641154566</v>
      </c>
      <c r="Z1779" s="150">
        <v>6213.184255265166</v>
      </c>
      <c r="AA1779" s="150">
        <v>21868.654429689428</v>
      </c>
      <c r="AB1779" s="150">
        <v>221.73004880431029</v>
      </c>
      <c r="AC1779" s="150">
        <v>6272.9446534455783</v>
      </c>
      <c r="AD1779" s="150">
        <v>3881.2545507181853</v>
      </c>
      <c r="AE1779" s="150">
        <v>1673.486793212275</v>
      </c>
      <c r="AF1779" s="150">
        <v>4614.9921002529318</v>
      </c>
      <c r="AG1779" s="150">
        <v>18812.668204968915</v>
      </c>
      <c r="AH1779" s="150">
        <v>9249.8187739167097</v>
      </c>
      <c r="AI1779" s="150">
        <v>231.21582629326474</v>
      </c>
      <c r="AJ1779" s="150">
        <v>4900.4886244832132</v>
      </c>
      <c r="AK1779" s="150">
        <v>361.20672978729664</v>
      </c>
      <c r="AL1779" s="150">
        <v>110882.6015625</v>
      </c>
      <c r="AM1779" s="150">
        <v>78649.1640625</v>
      </c>
      <c r="AN1779" s="150">
        <v>32233.43359375</v>
      </c>
      <c r="AO1779" s="5" t="s">
        <v>2144</v>
      </c>
    </row>
    <row r="1780" spans="1:41" ht="14.25" x14ac:dyDescent="0.45">
      <c r="A1780" s="150">
        <v>2017</v>
      </c>
      <c r="B1780" s="5" t="s">
        <v>1478</v>
      </c>
      <c r="C1780" s="5" t="s">
        <v>175</v>
      </c>
      <c r="D1780" s="5" t="s">
        <v>84</v>
      </c>
      <c r="E1780" s="5" t="s">
        <v>109</v>
      </c>
      <c r="F1780" s="5" t="s">
        <v>191</v>
      </c>
      <c r="G1780" s="5" t="s">
        <v>87</v>
      </c>
      <c r="H1780" s="5" t="s">
        <v>131</v>
      </c>
      <c r="I1780" s="150">
        <v>2340.9754454160661</v>
      </c>
      <c r="J1780" s="150">
        <v>4703.7960568325734</v>
      </c>
      <c r="K1780" s="150">
        <v>443.32294465577246</v>
      </c>
      <c r="L1780" s="150">
        <v>1154.9426324408826</v>
      </c>
      <c r="M1780" s="150">
        <v>3019.0580403100089</v>
      </c>
      <c r="N1780" s="150">
        <v>490.60304883126861</v>
      </c>
      <c r="O1780" s="150">
        <v>4129.2365702223378</v>
      </c>
      <c r="P1780" s="150">
        <v>3135.547032728804</v>
      </c>
      <c r="Q1780" s="150">
        <v>108.19588914174183</v>
      </c>
      <c r="R1780" s="150">
        <v>514.03084780296297</v>
      </c>
      <c r="S1780" s="150">
        <v>1335.9165032443459</v>
      </c>
      <c r="T1780" s="150">
        <v>3725.0642232764258</v>
      </c>
      <c r="U1780" s="150">
        <v>0</v>
      </c>
      <c r="V1780" s="150">
        <v>739.25540381559983</v>
      </c>
      <c r="W1780" s="150">
        <v>1410.5730057229125</v>
      </c>
      <c r="X1780" s="150">
        <v>6908.9290076224279</v>
      </c>
      <c r="Y1780" s="150">
        <v>2688.7248721330616</v>
      </c>
      <c r="Z1780" s="150">
        <v>4075.1454135334943</v>
      </c>
      <c r="AA1780" s="150">
        <v>20430.02769711267</v>
      </c>
      <c r="AB1780" s="150">
        <v>215.32828740423236</v>
      </c>
      <c r="AC1780" s="150">
        <v>5358.5653383119561</v>
      </c>
      <c r="AD1780" s="150">
        <v>3627.4285415500462</v>
      </c>
      <c r="AE1780" s="150">
        <v>1924.0199677226174</v>
      </c>
      <c r="AF1780" s="150">
        <v>6147.1134173229721</v>
      </c>
      <c r="AG1780" s="150">
        <v>23314.608623482425</v>
      </c>
      <c r="AH1780" s="150">
        <v>6851.3696315445677</v>
      </c>
      <c r="AI1780" s="150">
        <v>224.54019274772892</v>
      </c>
      <c r="AJ1780" s="150">
        <v>6146.0258679770832</v>
      </c>
      <c r="AK1780" s="150">
        <v>419.14169312909399</v>
      </c>
      <c r="AL1780" s="150">
        <v>115581.484375</v>
      </c>
      <c r="AM1780" s="150">
        <v>83271.578125</v>
      </c>
      <c r="AN1780" s="150">
        <v>32309.908203125</v>
      </c>
      <c r="AO1780" s="5" t="s">
        <v>2143</v>
      </c>
    </row>
    <row r="1781" spans="1:41" ht="14.25" x14ac:dyDescent="0.45">
      <c r="A1781" s="150">
        <v>2017</v>
      </c>
      <c r="B1781" s="5" t="s">
        <v>1476</v>
      </c>
      <c r="C1781" s="5" t="s">
        <v>175</v>
      </c>
      <c r="D1781" s="5" t="s">
        <v>84</v>
      </c>
      <c r="E1781" s="5" t="s">
        <v>109</v>
      </c>
      <c r="F1781" s="5" t="s">
        <v>191</v>
      </c>
      <c r="G1781" s="5" t="s">
        <v>87</v>
      </c>
      <c r="H1781" s="5" t="s">
        <v>131</v>
      </c>
      <c r="I1781" s="150">
        <v>1693.5779656430423</v>
      </c>
      <c r="J1781" s="150">
        <v>2419.3970937757749</v>
      </c>
      <c r="K1781" s="150">
        <v>172.98689220496789</v>
      </c>
      <c r="L1781" s="150">
        <v>375.00654953524509</v>
      </c>
      <c r="M1781" s="150">
        <v>1929.4691822861805</v>
      </c>
      <c r="N1781" s="150">
        <v>1011.3079851982739</v>
      </c>
      <c r="O1781" s="150">
        <v>3518.4082236234203</v>
      </c>
      <c r="P1781" s="150">
        <v>1802.4508348629522</v>
      </c>
      <c r="Q1781" s="150">
        <v>144.67994620779132</v>
      </c>
      <c r="R1781" s="150">
        <v>973.92286749689583</v>
      </c>
      <c r="S1781" s="150">
        <v>1547.2044414696079</v>
      </c>
      <c r="T1781" s="150">
        <v>3629.0956406636624</v>
      </c>
      <c r="U1781" s="150">
        <v>0</v>
      </c>
      <c r="V1781" s="150">
        <v>24.193970937757747</v>
      </c>
      <c r="W1781" s="150">
        <v>815.33682060243609</v>
      </c>
      <c r="X1781" s="150">
        <v>6162.8092471203436</v>
      </c>
      <c r="Y1781" s="150">
        <v>3595.2240813508015</v>
      </c>
      <c r="Z1781" s="150">
        <v>6430.5155355466322</v>
      </c>
      <c r="AA1781" s="150">
        <v>20928.912690399146</v>
      </c>
      <c r="AB1781" s="150">
        <v>373.79685098835722</v>
      </c>
      <c r="AC1781" s="150">
        <v>6305.0838529314733</v>
      </c>
      <c r="AD1781" s="150">
        <v>1319.6480478145277</v>
      </c>
      <c r="AE1781" s="150">
        <v>1228.2855650608199</v>
      </c>
      <c r="AF1781" s="150">
        <v>5357.5703851380531</v>
      </c>
      <c r="AG1781" s="150">
        <v>20248.505816134308</v>
      </c>
      <c r="AH1781" s="150">
        <v>8247.7246926816169</v>
      </c>
      <c r="AI1781" s="150">
        <v>235.89121664313805</v>
      </c>
      <c r="AJ1781" s="150">
        <v>5089.1500211700341</v>
      </c>
      <c r="AK1781" s="150">
        <v>310.89252655018709</v>
      </c>
      <c r="AL1781" s="150">
        <v>105891.046875</v>
      </c>
      <c r="AM1781" s="150">
        <v>77627.78125</v>
      </c>
      <c r="AN1781" s="150">
        <v>28263.263671875</v>
      </c>
      <c r="AO1781" s="5" t="s">
        <v>2142</v>
      </c>
    </row>
    <row r="1782" spans="1:41" ht="14.25" x14ac:dyDescent="0.45">
      <c r="A1782" s="150">
        <v>2017</v>
      </c>
      <c r="B1782" s="5" t="s">
        <v>1478</v>
      </c>
      <c r="C1782" s="5" t="s">
        <v>175</v>
      </c>
      <c r="D1782" s="5" t="s">
        <v>84</v>
      </c>
      <c r="E1782" s="5" t="s">
        <v>109</v>
      </c>
      <c r="F1782" s="5" t="s">
        <v>194</v>
      </c>
      <c r="G1782" s="5" t="s">
        <v>87</v>
      </c>
      <c r="H1782" s="5" t="s">
        <v>131</v>
      </c>
      <c r="I1782" s="150">
        <v>437.56550381608713</v>
      </c>
      <c r="J1782" s="150">
        <v>796.87839080457718</v>
      </c>
      <c r="K1782" s="150">
        <v>57.57440839685357</v>
      </c>
      <c r="L1782" s="150">
        <v>230.29763358741428</v>
      </c>
      <c r="M1782" s="150">
        <v>1788.3186992146686</v>
      </c>
      <c r="N1782" s="150">
        <v>915.79235781836815</v>
      </c>
      <c r="O1782" s="150">
        <v>468.65568435038807</v>
      </c>
      <c r="P1782" s="150">
        <v>3122.7749470557742</v>
      </c>
      <c r="Q1782" s="150">
        <v>1076.1097824058338</v>
      </c>
      <c r="R1782" s="150">
        <v>488.69573619500494</v>
      </c>
      <c r="S1782" s="150">
        <v>50.832333967460727</v>
      </c>
      <c r="T1782" s="150">
        <v>1007.5521469449375</v>
      </c>
      <c r="U1782" s="150"/>
      <c r="V1782" s="150">
        <v>175.02620152643485</v>
      </c>
      <c r="W1782" s="150">
        <v>207.26787022867285</v>
      </c>
      <c r="X1782" s="150">
        <v>1027.649528299311</v>
      </c>
      <c r="Y1782" s="150">
        <v>3316.2859236587656</v>
      </c>
      <c r="Z1782" s="150">
        <v>0</v>
      </c>
      <c r="AA1782" s="150">
        <v>4552.4654098914643</v>
      </c>
      <c r="AB1782" s="150">
        <v>237.2065625950367</v>
      </c>
      <c r="AC1782" s="150">
        <v>142.66938400740315</v>
      </c>
      <c r="AD1782" s="150">
        <v>1538.7811418400759</v>
      </c>
      <c r="AE1782" s="150">
        <v>884.01473884780876</v>
      </c>
      <c r="AF1782" s="150">
        <v>1513.6881954175933</v>
      </c>
      <c r="AG1782" s="150">
        <v>7965.6436747941525</v>
      </c>
      <c r="AH1782" s="150">
        <v>1293.7208211934599</v>
      </c>
      <c r="AI1782" s="150">
        <v>624.10658702189266</v>
      </c>
      <c r="AJ1782" s="150">
        <v>2677.2099904536908</v>
      </c>
      <c r="AK1782" s="150">
        <v>0</v>
      </c>
      <c r="AL1782" s="150">
        <v>36596.78515625</v>
      </c>
      <c r="AM1782" s="150">
        <v>28295.119140625</v>
      </c>
      <c r="AN1782" s="150">
        <v>8301.666015625</v>
      </c>
      <c r="AO1782" s="5" t="s">
        <v>2145</v>
      </c>
    </row>
    <row r="1783" spans="1:41" ht="14.25" x14ac:dyDescent="0.45">
      <c r="A1783" s="150">
        <v>2017</v>
      </c>
      <c r="B1783" s="5" t="s">
        <v>4024</v>
      </c>
      <c r="C1783" s="5" t="s">
        <v>175</v>
      </c>
      <c r="D1783" s="5" t="s">
        <v>84</v>
      </c>
      <c r="E1783" s="5" t="s">
        <v>109</v>
      </c>
      <c r="F1783" s="5" t="s">
        <v>194</v>
      </c>
      <c r="G1783" s="5" t="s">
        <v>87</v>
      </c>
      <c r="H1783" s="5" t="s">
        <v>131</v>
      </c>
      <c r="I1783" s="150">
        <v>454.39050200052441</v>
      </c>
      <c r="J1783" s="150">
        <v>1662.0414492816799</v>
      </c>
      <c r="K1783" s="150">
        <v>54.094107381014808</v>
      </c>
      <c r="L1783" s="150">
        <v>152.54538281446176</v>
      </c>
      <c r="M1783" s="150">
        <v>294.53079939049479</v>
      </c>
      <c r="N1783" s="150">
        <v>1274.4571698967088</v>
      </c>
      <c r="O1783" s="150">
        <v>446.81732696718234</v>
      </c>
      <c r="P1783" s="150">
        <v>2178.9106453072764</v>
      </c>
      <c r="Q1783" s="150">
        <v>2242.066143166257</v>
      </c>
      <c r="R1783" s="150">
        <v>554.6639590787438</v>
      </c>
      <c r="S1783" s="150">
        <v>74.527312576118007</v>
      </c>
      <c r="T1783" s="150">
        <v>162.28232214304444</v>
      </c>
      <c r="U1783" s="150">
        <v>60.585400266736585</v>
      </c>
      <c r="V1783" s="150">
        <v>267.22489046221318</v>
      </c>
      <c r="W1783" s="150">
        <v>284.5350048241379</v>
      </c>
      <c r="X1783" s="150">
        <v>476.02814495293029</v>
      </c>
      <c r="Y1783" s="150">
        <v>3353.8346576229183</v>
      </c>
      <c r="Z1783" s="150">
        <v>17.31011436192474</v>
      </c>
      <c r="AA1783" s="150">
        <v>6118.0435447927748</v>
      </c>
      <c r="AB1783" s="150"/>
      <c r="AC1783" s="150">
        <v>392.02540560095247</v>
      </c>
      <c r="AD1783" s="150">
        <v>1161.5627677925311</v>
      </c>
      <c r="AE1783" s="150">
        <v>279.12559408603641</v>
      </c>
      <c r="AF1783" s="150">
        <v>1745.4241098055907</v>
      </c>
      <c r="AG1783" s="150">
        <v>15275.094042250961</v>
      </c>
      <c r="AH1783" s="150">
        <v>1593.2567427765109</v>
      </c>
      <c r="AI1783" s="150">
        <v>555.00554172921193</v>
      </c>
      <c r="AJ1783" s="150">
        <v>5372.0052050570584</v>
      </c>
      <c r="AK1783" s="150">
        <v>32.456464428608882</v>
      </c>
      <c r="AL1783" s="150">
        <v>46534.84375</v>
      </c>
      <c r="AM1783" s="150">
        <v>41399.74609375</v>
      </c>
      <c r="AN1783" s="150">
        <v>5135.0966796875</v>
      </c>
      <c r="AO1783" s="5" t="s">
        <v>4062</v>
      </c>
    </row>
    <row r="1784" spans="1:41" ht="14.25" x14ac:dyDescent="0.45">
      <c r="A1784" s="150">
        <v>2017</v>
      </c>
      <c r="B1784" s="5" t="s">
        <v>582</v>
      </c>
      <c r="C1784" s="5" t="s">
        <v>175</v>
      </c>
      <c r="D1784" s="5" t="s">
        <v>84</v>
      </c>
      <c r="E1784" s="5" t="s">
        <v>109</v>
      </c>
      <c r="F1784" s="5" t="s">
        <v>194</v>
      </c>
      <c r="G1784" s="5" t="s">
        <v>87</v>
      </c>
      <c r="H1784" s="5" t="s">
        <v>131</v>
      </c>
      <c r="I1784" s="150">
        <v>468.91652897605229</v>
      </c>
      <c r="J1784" s="150">
        <v>1108.0944166874569</v>
      </c>
      <c r="K1784" s="150">
        <v>55.823396306672898</v>
      </c>
      <c r="L1784" s="150">
        <v>32.99905200394457</v>
      </c>
      <c r="M1784" s="150">
        <v>334.94037784003734</v>
      </c>
      <c r="N1784" s="150">
        <v>737.24954681089378</v>
      </c>
      <c r="O1784" s="150">
        <v>461.10125349311812</v>
      </c>
      <c r="P1784" s="150">
        <v>2525.4057901968363</v>
      </c>
      <c r="Q1784" s="150">
        <v>2044.3972468961438</v>
      </c>
      <c r="R1784" s="150">
        <v>533.17660754466249</v>
      </c>
      <c r="S1784" s="150">
        <v>76.909803502301003</v>
      </c>
      <c r="T1784" s="150">
        <v>502.41056676005604</v>
      </c>
      <c r="U1784" s="150">
        <v>0</v>
      </c>
      <c r="V1784" s="150">
        <v>282.46638531176484</v>
      </c>
      <c r="W1784" s="150">
        <v>178.63486818135326</v>
      </c>
      <c r="X1784" s="150">
        <v>529.86273087078212</v>
      </c>
      <c r="Y1784" s="150">
        <v>3461.0505710137195</v>
      </c>
      <c r="Z1784" s="150">
        <v>0</v>
      </c>
      <c r="AA1784" s="150">
        <v>8415.6851383785506</v>
      </c>
      <c r="AB1784" s="150">
        <v>235.57473241415963</v>
      </c>
      <c r="AC1784" s="150">
        <v>404.55773537408913</v>
      </c>
      <c r="AD1784" s="150">
        <v>1638.4272992108272</v>
      </c>
      <c r="AE1784" s="150">
        <v>979.81336844264877</v>
      </c>
      <c r="AF1784" s="150">
        <v>1062.7095678862613</v>
      </c>
      <c r="AG1784" s="150">
        <v>6599.44191137487</v>
      </c>
      <c r="AH1784" s="150">
        <v>1460.8381413913382</v>
      </c>
      <c r="AI1784" s="150">
        <v>572.7480461064639</v>
      </c>
      <c r="AJ1784" s="150">
        <v>3768.0792507004203</v>
      </c>
      <c r="AK1784" s="150">
        <v>33.494037784003737</v>
      </c>
      <c r="AL1784" s="150">
        <v>38504.8046875</v>
      </c>
      <c r="AM1784" s="150">
        <v>32424.04296875</v>
      </c>
      <c r="AN1784" s="150">
        <v>6080.76513671875</v>
      </c>
      <c r="AO1784" s="5" t="s">
        <v>793</v>
      </c>
    </row>
    <row r="1785" spans="1:41" ht="14.25" x14ac:dyDescent="0.45">
      <c r="A1785" s="150">
        <v>2017</v>
      </c>
      <c r="B1785" s="5" t="s">
        <v>1477</v>
      </c>
      <c r="C1785" s="5" t="s">
        <v>175</v>
      </c>
      <c r="D1785" s="5" t="s">
        <v>84</v>
      </c>
      <c r="E1785" s="5" t="s">
        <v>109</v>
      </c>
      <c r="F1785" s="5" t="s">
        <v>194</v>
      </c>
      <c r="G1785" s="5" t="s">
        <v>87</v>
      </c>
      <c r="H1785" s="5" t="s">
        <v>131</v>
      </c>
      <c r="I1785" s="150">
        <v>450.57443072533641</v>
      </c>
      <c r="J1785" s="150">
        <v>377.37473981263287</v>
      </c>
      <c r="K1785" s="150">
        <v>59.286109305965319</v>
      </c>
      <c r="L1785" s="150">
        <v>237.14443722386127</v>
      </c>
      <c r="M1785" s="150">
        <v>2271.517635003408</v>
      </c>
      <c r="N1785" s="150">
        <v>352.15948927743398</v>
      </c>
      <c r="O1785" s="150">
        <v>461.2459304004102</v>
      </c>
      <c r="P1785" s="150">
        <v>2568.1035111396168</v>
      </c>
      <c r="Q1785" s="150">
        <v>1526.6657750943536</v>
      </c>
      <c r="R1785" s="150">
        <v>483.64487226607974</v>
      </c>
      <c r="S1785" s="150">
        <v>56.066563063211085</v>
      </c>
      <c r="T1785" s="150">
        <v>711.43331167158385</v>
      </c>
      <c r="U1785" s="150"/>
      <c r="V1785" s="150">
        <v>299.98771308818453</v>
      </c>
      <c r="W1785" s="150">
        <v>213.42999350147517</v>
      </c>
      <c r="X1785" s="150">
        <v>586.93248212905667</v>
      </c>
      <c r="Y1785" s="150">
        <v>3254.8074008974959</v>
      </c>
      <c r="Z1785" s="150">
        <v>711.43331167158385</v>
      </c>
      <c r="AA1785" s="150">
        <v>6156.7683997968179</v>
      </c>
      <c r="AB1785" s="150">
        <v>244.25877034057712</v>
      </c>
      <c r="AC1785" s="150">
        <v>420.8128038537418</v>
      </c>
      <c r="AD1785" s="150">
        <v>2137.8642079026017</v>
      </c>
      <c r="AE1785" s="150">
        <v>910.29670811658332</v>
      </c>
      <c r="AF1785" s="150">
        <v>1780.5382279015123</v>
      </c>
      <c r="AG1785" s="150">
        <v>4822.3321309472194</v>
      </c>
      <c r="AH1785" s="150">
        <v>2224.414821159819</v>
      </c>
      <c r="AI1785" s="150">
        <v>377.05965518593945</v>
      </c>
      <c r="AJ1785" s="150">
        <v>1783.2333605758354</v>
      </c>
      <c r="AK1785" s="150">
        <v>0</v>
      </c>
      <c r="AL1785" s="150">
        <v>35479.38671875</v>
      </c>
      <c r="AM1785" s="150">
        <v>26135.876953125</v>
      </c>
      <c r="AN1785" s="150">
        <v>9343.509765625</v>
      </c>
      <c r="AO1785" s="5" t="s">
        <v>2147</v>
      </c>
    </row>
    <row r="1786" spans="1:41" ht="14.25" x14ac:dyDescent="0.45">
      <c r="A1786" s="150">
        <v>2017</v>
      </c>
      <c r="B1786" s="5" t="s">
        <v>1476</v>
      </c>
      <c r="C1786" s="5" t="s">
        <v>175</v>
      </c>
      <c r="D1786" s="5" t="s">
        <v>84</v>
      </c>
      <c r="E1786" s="5" t="s">
        <v>109</v>
      </c>
      <c r="F1786" s="5" t="s">
        <v>194</v>
      </c>
      <c r="G1786" s="5" t="s">
        <v>87</v>
      </c>
      <c r="H1786" s="5" t="s">
        <v>131</v>
      </c>
      <c r="I1786" s="150">
        <v>387.10353500412396</v>
      </c>
      <c r="J1786" s="150">
        <v>447.58846234851836</v>
      </c>
      <c r="K1786" s="150">
        <v>133.06684015766763</v>
      </c>
      <c r="L1786" s="150">
        <v>241.93970937757749</v>
      </c>
      <c r="M1786" s="150">
        <v>2071.0039122720632</v>
      </c>
      <c r="N1786" s="150">
        <v>74.396460633605074</v>
      </c>
      <c r="O1786" s="150">
        <v>450.91513335246003</v>
      </c>
      <c r="P1786" s="150">
        <v>2612.9488612778368</v>
      </c>
      <c r="Q1786" s="150">
        <v>1505.2279018925983</v>
      </c>
      <c r="R1786" s="150">
        <v>712.03697046155048</v>
      </c>
      <c r="S1786" s="150">
        <v>60.484927344394372</v>
      </c>
      <c r="T1786" s="150">
        <v>725.81912813273243</v>
      </c>
      <c r="U1786" s="150">
        <v>0</v>
      </c>
      <c r="V1786" s="150">
        <v>306.05373236263551</v>
      </c>
      <c r="W1786" s="150">
        <v>278.23066578421412</v>
      </c>
      <c r="X1786" s="150">
        <v>852.46751920424276</v>
      </c>
      <c r="Y1786" s="150">
        <v>3284.3315548006144</v>
      </c>
      <c r="Z1786" s="150">
        <v>10.887286921990986</v>
      </c>
      <c r="AA1786" s="150">
        <v>5892.1992072552966</v>
      </c>
      <c r="AB1786" s="150">
        <v>290.32765125309299</v>
      </c>
      <c r="AC1786" s="150">
        <v>422.926313879144</v>
      </c>
      <c r="AD1786" s="150">
        <v>430.52717646784834</v>
      </c>
      <c r="AE1786" s="150">
        <v>928.70371992403454</v>
      </c>
      <c r="AF1786" s="150">
        <v>1692.3682670961546</v>
      </c>
      <c r="AG1786" s="150">
        <v>4726.2690503569293</v>
      </c>
      <c r="AH1786" s="150">
        <v>1980.2765212554716</v>
      </c>
      <c r="AI1786" s="150">
        <v>384.68413791034817</v>
      </c>
      <c r="AJ1786" s="150">
        <v>1851.8851465924292</v>
      </c>
      <c r="AK1786" s="150">
        <v>0</v>
      </c>
      <c r="AL1786" s="150">
        <v>32754.671875</v>
      </c>
      <c r="AM1786" s="150">
        <v>25096.869140625</v>
      </c>
      <c r="AN1786" s="150">
        <v>7657.80322265625</v>
      </c>
      <c r="AO1786" s="5" t="s">
        <v>2146</v>
      </c>
    </row>
    <row r="1787" spans="1:41" ht="14.25" x14ac:dyDescent="0.45">
      <c r="A1787" s="150">
        <v>2017</v>
      </c>
      <c r="B1787" s="5" t="s">
        <v>1478</v>
      </c>
      <c r="C1787" s="5" t="s">
        <v>175</v>
      </c>
      <c r="D1787" s="5" t="s">
        <v>84</v>
      </c>
      <c r="E1787" s="5" t="s">
        <v>109</v>
      </c>
      <c r="F1787" s="5" t="s">
        <v>197</v>
      </c>
      <c r="G1787" s="5" t="s">
        <v>87</v>
      </c>
      <c r="H1787" s="5" t="s">
        <v>131</v>
      </c>
      <c r="I1787" s="150">
        <v>483.62503053357</v>
      </c>
      <c r="J1787" s="150">
        <v>177.0840868454616</v>
      </c>
      <c r="K1787" s="150"/>
      <c r="L1787" s="150"/>
      <c r="M1787" s="150">
        <v>0</v>
      </c>
      <c r="N1787" s="150">
        <v>130.82747968833829</v>
      </c>
      <c r="O1787" s="150">
        <v>576.31982805250436</v>
      </c>
      <c r="P1787" s="150">
        <v>538.98201540185551</v>
      </c>
      <c r="Q1787" s="150">
        <v>480.35122761437913</v>
      </c>
      <c r="R1787" s="150">
        <v>152.17528562334232</v>
      </c>
      <c r="S1787" s="150">
        <v>845.35916984404003</v>
      </c>
      <c r="T1787" s="150">
        <v>483.62503053357</v>
      </c>
      <c r="U1787" s="150">
        <v>34.544645038112144</v>
      </c>
      <c r="V1787" s="150">
        <v>66.786313740350138</v>
      </c>
      <c r="W1787" s="150">
        <v>46.059526717482854</v>
      </c>
      <c r="X1787" s="150">
        <v>78.301195419720855</v>
      </c>
      <c r="Y1787" s="150">
        <v>5020.488412205631</v>
      </c>
      <c r="Z1787" s="150">
        <v>0</v>
      </c>
      <c r="AA1787" s="150">
        <v>4053.8086518273494</v>
      </c>
      <c r="AB1787" s="150">
        <v>75.998219083846706</v>
      </c>
      <c r="AC1787" s="150">
        <v>771.38192370104412</v>
      </c>
      <c r="AD1787" s="150">
        <v>1316.8717365928953</v>
      </c>
      <c r="AE1787" s="150">
        <v>199.61623135273101</v>
      </c>
      <c r="AF1787" s="150">
        <v>790.19654947223512</v>
      </c>
      <c r="AG1787" s="150">
        <v>5572.9724852006229</v>
      </c>
      <c r="AH1787" s="150">
        <v>2272.0890927429964</v>
      </c>
      <c r="AI1787" s="150"/>
      <c r="AJ1787" s="150">
        <v>4726.8589293816776</v>
      </c>
      <c r="AK1787" s="150">
        <v>93.270541602902782</v>
      </c>
      <c r="AL1787" s="150">
        <v>28987.595703125</v>
      </c>
      <c r="AM1787" s="150">
        <v>23199.69921875</v>
      </c>
      <c r="AN1787" s="150">
        <v>5787.89404296875</v>
      </c>
      <c r="AO1787" s="5" t="s">
        <v>2148</v>
      </c>
    </row>
    <row r="1788" spans="1:41" ht="14.25" x14ac:dyDescent="0.45">
      <c r="A1788" s="150">
        <v>2017</v>
      </c>
      <c r="B1788" s="5" t="s">
        <v>4024</v>
      </c>
      <c r="C1788" s="5" t="s">
        <v>175</v>
      </c>
      <c r="D1788" s="5" t="s">
        <v>84</v>
      </c>
      <c r="E1788" s="5" t="s">
        <v>109</v>
      </c>
      <c r="F1788" s="5" t="s">
        <v>197</v>
      </c>
      <c r="G1788" s="5" t="s">
        <v>87</v>
      </c>
      <c r="H1788" s="5" t="s">
        <v>131</v>
      </c>
      <c r="I1788" s="150">
        <v>432.75285904811847</v>
      </c>
      <c r="J1788" s="150">
        <v>830.34454829857737</v>
      </c>
      <c r="K1788" s="150">
        <v>102.77880402392813</v>
      </c>
      <c r="L1788" s="150">
        <v>2.1637642952405924</v>
      </c>
      <c r="M1788" s="150">
        <v>601.82460008791088</v>
      </c>
      <c r="N1788" s="150">
        <v>93.474617554393589</v>
      </c>
      <c r="O1788" s="150">
        <v>549.5961309911105</v>
      </c>
      <c r="P1788" s="150">
        <v>503.07519864343772</v>
      </c>
      <c r="Q1788" s="150">
        <v>0</v>
      </c>
      <c r="R1788" s="150">
        <v>126.81370307667406</v>
      </c>
      <c r="S1788" s="150">
        <v>904.73273083051129</v>
      </c>
      <c r="T1788" s="150">
        <v>281.52940639219099</v>
      </c>
      <c r="U1788" s="150">
        <v>21.637642952405923</v>
      </c>
      <c r="V1788" s="150">
        <v>283.45312267651758</v>
      </c>
      <c r="W1788" s="150">
        <v>230.44089744312308</v>
      </c>
      <c r="X1788" s="150">
        <v>33.538346576229181</v>
      </c>
      <c r="Y1788" s="150">
        <v>3683.8087126471087</v>
      </c>
      <c r="Z1788" s="150">
        <v>17.31011436192474</v>
      </c>
      <c r="AA1788" s="150">
        <v>8581.4891949241901</v>
      </c>
      <c r="AB1788" s="150"/>
      <c r="AC1788" s="150">
        <v>236.8652542803716</v>
      </c>
      <c r="AD1788" s="150">
        <v>1827.8398884044905</v>
      </c>
      <c r="AE1788" s="150">
        <v>643.71987783407621</v>
      </c>
      <c r="AF1788" s="150">
        <v>1643.1468504746433</v>
      </c>
      <c r="AG1788" s="150">
        <v>13021.533528757886</v>
      </c>
      <c r="AH1788" s="150">
        <v>1583.6668385067937</v>
      </c>
      <c r="AI1788" s="150">
        <v>31.374582280988591</v>
      </c>
      <c r="AJ1788" s="150">
        <v>3366.3624431314138</v>
      </c>
      <c r="AK1788" s="150">
        <v>87.632453957243996</v>
      </c>
      <c r="AL1788" s="150">
        <v>39722.91015625</v>
      </c>
      <c r="AM1788" s="150">
        <v>33487.94921875</v>
      </c>
      <c r="AN1788" s="150">
        <v>6234.95458984375</v>
      </c>
      <c r="AO1788" s="5" t="s">
        <v>4063</v>
      </c>
    </row>
    <row r="1789" spans="1:41" ht="14.25" x14ac:dyDescent="0.45">
      <c r="A1789" s="150">
        <v>2017</v>
      </c>
      <c r="B1789" s="5" t="s">
        <v>582</v>
      </c>
      <c r="C1789" s="5" t="s">
        <v>175</v>
      </c>
      <c r="D1789" s="5" t="s">
        <v>84</v>
      </c>
      <c r="E1789" s="5" t="s">
        <v>109</v>
      </c>
      <c r="F1789" s="5" t="s">
        <v>197</v>
      </c>
      <c r="G1789" s="5" t="s">
        <v>87</v>
      </c>
      <c r="H1789" s="5" t="s">
        <v>131</v>
      </c>
      <c r="I1789" s="150">
        <v>446.58717045338318</v>
      </c>
      <c r="J1789" s="150">
        <v>1031.8954807288485</v>
      </c>
      <c r="K1789" s="150">
        <v>106.0644529826785</v>
      </c>
      <c r="L1789" s="150">
        <v>27.499210003287139</v>
      </c>
      <c r="M1789" s="150">
        <v>684.39483871980974</v>
      </c>
      <c r="N1789" s="150">
        <v>92.210202487288413</v>
      </c>
      <c r="O1789" s="150">
        <v>567.16570647579658</v>
      </c>
      <c r="P1789" s="150">
        <v>240.76407533482794</v>
      </c>
      <c r="Q1789" s="150">
        <v>130.44835033814385</v>
      </c>
      <c r="R1789" s="150">
        <v>121.90101947227159</v>
      </c>
      <c r="S1789" s="150">
        <v>906.20194059684297</v>
      </c>
      <c r="T1789" s="150">
        <v>323.77569857870282</v>
      </c>
      <c r="U1789" s="150">
        <v>0</v>
      </c>
      <c r="V1789" s="150">
        <v>165.23725306775177</v>
      </c>
      <c r="W1789" s="150">
        <v>128.39381150534766</v>
      </c>
      <c r="X1789" s="150">
        <v>169.16023995140941</v>
      </c>
      <c r="Y1789" s="150">
        <v>3801.5732884844242</v>
      </c>
      <c r="Z1789" s="150">
        <v>0</v>
      </c>
      <c r="AA1789" s="150">
        <v>9240.7571687270301</v>
      </c>
      <c r="AB1789" s="150">
        <v>27.911698153336449</v>
      </c>
      <c r="AC1789" s="150">
        <v>244.43739995263741</v>
      </c>
      <c r="AD1789" s="150">
        <v>1385.0662720127109</v>
      </c>
      <c r="AE1789" s="150">
        <v>738.10610100382337</v>
      </c>
      <c r="AF1789" s="150">
        <v>1798.3577976414615</v>
      </c>
      <c r="AG1789" s="150">
        <v>7484.8009767987014</v>
      </c>
      <c r="AH1789" s="150">
        <v>1880.1153831866072</v>
      </c>
      <c r="AI1789" s="150">
        <v>32.377569857870277</v>
      </c>
      <c r="AJ1789" s="150">
        <v>5154.7324149581755</v>
      </c>
      <c r="AK1789" s="150">
        <v>90.433902016810094</v>
      </c>
      <c r="AL1789" s="150">
        <v>37020.3671875</v>
      </c>
      <c r="AM1789" s="150">
        <v>30719.30859375</v>
      </c>
      <c r="AN1789" s="150">
        <v>6301.06103515625</v>
      </c>
      <c r="AO1789" s="5" t="s">
        <v>794</v>
      </c>
    </row>
    <row r="1790" spans="1:41" ht="14.25" x14ac:dyDescent="0.45">
      <c r="A1790" s="150">
        <v>2017</v>
      </c>
      <c r="B1790" s="5" t="s">
        <v>1477</v>
      </c>
      <c r="C1790" s="5" t="s">
        <v>175</v>
      </c>
      <c r="D1790" s="5" t="s">
        <v>84</v>
      </c>
      <c r="E1790" s="5" t="s">
        <v>109</v>
      </c>
      <c r="F1790" s="5" t="s">
        <v>197</v>
      </c>
      <c r="G1790" s="5" t="s">
        <v>87</v>
      </c>
      <c r="H1790" s="5" t="s">
        <v>131</v>
      </c>
      <c r="I1790" s="150">
        <v>426.85998700295033</v>
      </c>
      <c r="J1790" s="150">
        <v>97.913446005439852</v>
      </c>
      <c r="K1790" s="150">
        <v>47.428887444772258</v>
      </c>
      <c r="L1790" s="150"/>
      <c r="M1790" s="150">
        <v>0</v>
      </c>
      <c r="N1790" s="150">
        <v>176.07974463871699</v>
      </c>
      <c r="O1790" s="150">
        <v>516.97487314801765</v>
      </c>
      <c r="P1790" s="150">
        <v>469.15137735970484</v>
      </c>
      <c r="Q1790" s="150">
        <v>325.55970918734516</v>
      </c>
      <c r="R1790" s="150">
        <v>153.53477191004362</v>
      </c>
      <c r="S1790" s="150">
        <v>696.35654356763666</v>
      </c>
      <c r="T1790" s="150">
        <v>711.43331167158385</v>
      </c>
      <c r="U1790" s="150">
        <v>35.57166558357919</v>
      </c>
      <c r="V1790" s="150">
        <v>0</v>
      </c>
      <c r="W1790" s="150">
        <v>136.35805140372022</v>
      </c>
      <c r="X1790" s="150">
        <v>21.342999350147515</v>
      </c>
      <c r="Y1790" s="150">
        <v>8080.6966984030732</v>
      </c>
      <c r="Z1790" s="150">
        <v>177.85832791789596</v>
      </c>
      <c r="AA1790" s="150">
        <v>3587.1705778821265</v>
      </c>
      <c r="AB1790" s="150"/>
      <c r="AC1790" s="150">
        <v>112.16931880688638</v>
      </c>
      <c r="AD1790" s="150">
        <v>1418.0695845532307</v>
      </c>
      <c r="AE1790" s="150">
        <v>205.55086957471235</v>
      </c>
      <c r="AF1790" s="150">
        <v>813.16655977282892</v>
      </c>
      <c r="AG1790" s="150">
        <v>4971.7331263982514</v>
      </c>
      <c r="AH1790" s="150">
        <v>1612.5821731222568</v>
      </c>
      <c r="AI1790" s="150">
        <v>138.72949577595884</v>
      </c>
      <c r="AJ1790" s="150">
        <v>6847.071605875155</v>
      </c>
      <c r="AK1790" s="150">
        <v>58.100387119846012</v>
      </c>
      <c r="AL1790" s="150">
        <v>31837.462890625</v>
      </c>
      <c r="AM1790" s="150">
        <v>26480.087890625</v>
      </c>
      <c r="AN1790" s="150">
        <v>5357.37646484375</v>
      </c>
      <c r="AO1790" s="5" t="s">
        <v>2149</v>
      </c>
    </row>
    <row r="1791" spans="1:41" ht="14.25" x14ac:dyDescent="0.45">
      <c r="A1791" s="150">
        <v>2017</v>
      </c>
      <c r="B1791" s="5" t="s">
        <v>1476</v>
      </c>
      <c r="C1791" s="5" t="s">
        <v>175</v>
      </c>
      <c r="D1791" s="5" t="s">
        <v>84</v>
      </c>
      <c r="E1791" s="5" t="s">
        <v>109</v>
      </c>
      <c r="F1791" s="5" t="s">
        <v>197</v>
      </c>
      <c r="G1791" s="5" t="s">
        <v>87</v>
      </c>
      <c r="H1791" s="5" t="s">
        <v>131</v>
      </c>
      <c r="I1791" s="150">
        <v>493.55700713025806</v>
      </c>
      <c r="J1791" s="150">
        <v>116.13106050123719</v>
      </c>
      <c r="K1791" s="150">
        <v>48.387941875515494</v>
      </c>
      <c r="L1791" s="150">
        <v>108.87286921990987</v>
      </c>
      <c r="M1791" s="150">
        <v>0</v>
      </c>
      <c r="N1791" s="150">
        <v>18.871297331451043</v>
      </c>
      <c r="O1791" s="150">
        <v>387.40595964084594</v>
      </c>
      <c r="P1791" s="150">
        <v>655.65661241323494</v>
      </c>
      <c r="Q1791" s="150">
        <v>326.92103229645159</v>
      </c>
      <c r="R1791" s="150">
        <v>298.0716771889368</v>
      </c>
      <c r="S1791" s="150">
        <v>714.93184121074148</v>
      </c>
      <c r="T1791" s="150">
        <v>725.81912813273243</v>
      </c>
      <c r="U1791" s="150">
        <v>38.897375799037782</v>
      </c>
      <c r="V1791" s="150">
        <v>0</v>
      </c>
      <c r="W1791" s="150">
        <v>48.387941875515494</v>
      </c>
      <c r="X1791" s="150">
        <v>58.723230431450851</v>
      </c>
      <c r="Y1791" s="150">
        <v>13970.808518008211</v>
      </c>
      <c r="Z1791" s="150">
        <v>229.84272390869862</v>
      </c>
      <c r="AA1791" s="150">
        <v>3433.022368680316</v>
      </c>
      <c r="AB1791" s="150"/>
      <c r="AC1791" s="150">
        <v>112.78017133238681</v>
      </c>
      <c r="AD1791" s="150">
        <v>439.88268260484233</v>
      </c>
      <c r="AE1791" s="150">
        <v>688.74791616335312</v>
      </c>
      <c r="AF1791" s="150">
        <v>592.75228797506486</v>
      </c>
      <c r="AG1791" s="150">
        <v>6241.5441741509576</v>
      </c>
      <c r="AH1791" s="150">
        <v>1620.996052829769</v>
      </c>
      <c r="AI1791" s="150">
        <v>141.53472998588282</v>
      </c>
      <c r="AJ1791" s="150">
        <v>7110.6735018014642</v>
      </c>
      <c r="AK1791" s="150">
        <v>45.968544781739723</v>
      </c>
      <c r="AL1791" s="150">
        <v>38669.1875</v>
      </c>
      <c r="AM1791" s="150">
        <v>34437.1484375</v>
      </c>
      <c r="AN1791" s="150">
        <v>4232.0380859375</v>
      </c>
      <c r="AO1791" s="5" t="s">
        <v>2150</v>
      </c>
    </row>
    <row r="1792" spans="1:41" ht="14.25" x14ac:dyDescent="0.45">
      <c r="A1792" s="150">
        <v>2017</v>
      </c>
      <c r="B1792" s="5" t="s">
        <v>1476</v>
      </c>
      <c r="C1792" s="5" t="s">
        <v>175</v>
      </c>
      <c r="D1792" s="5" t="s">
        <v>84</v>
      </c>
      <c r="E1792" s="5" t="s">
        <v>109</v>
      </c>
      <c r="F1792" s="5" t="s">
        <v>200</v>
      </c>
      <c r="G1792" s="5" t="s">
        <v>87</v>
      </c>
      <c r="H1792" s="5" t="s">
        <v>131</v>
      </c>
      <c r="I1792" s="150">
        <v>60.484927344394372</v>
      </c>
      <c r="J1792" s="150">
        <v>4279.9134588893457</v>
      </c>
      <c r="K1792" s="150">
        <v>141.53472998588282</v>
      </c>
      <c r="L1792" s="150">
        <v>423.39449141076057</v>
      </c>
      <c r="M1792" s="150">
        <v>290.32765125309299</v>
      </c>
      <c r="N1792" s="150">
        <v>0</v>
      </c>
      <c r="O1792" s="150">
        <v>101.61467793858255</v>
      </c>
      <c r="P1792" s="150">
        <v>432.46723051241975</v>
      </c>
      <c r="Q1792" s="150">
        <v>0</v>
      </c>
      <c r="R1792" s="150">
        <v>790.72562251888451</v>
      </c>
      <c r="S1792" s="150">
        <v>48.387941875515494</v>
      </c>
      <c r="T1792" s="150">
        <v>120.96985468878874</v>
      </c>
      <c r="U1792" s="150">
        <v>194.48687899518887</v>
      </c>
      <c r="V1792" s="150">
        <v>0</v>
      </c>
      <c r="W1792" s="150">
        <v>0</v>
      </c>
      <c r="X1792" s="150">
        <v>58.722854250929082</v>
      </c>
      <c r="Y1792" s="150">
        <v>8812.6539140782588</v>
      </c>
      <c r="Z1792" s="150">
        <v>0</v>
      </c>
      <c r="AA1792" s="150">
        <v>979.73167367130873</v>
      </c>
      <c r="AB1792" s="150"/>
      <c r="AC1792" s="150">
        <v>268.67808765694639</v>
      </c>
      <c r="AD1792" s="150">
        <v>222.58453262737129</v>
      </c>
      <c r="AE1792" s="150"/>
      <c r="AF1792" s="150"/>
      <c r="AG1792" s="150">
        <v>3223.1707132990373</v>
      </c>
      <c r="AH1792" s="150">
        <v>866.14415957172741</v>
      </c>
      <c r="AI1792" s="150">
        <v>0</v>
      </c>
      <c r="AJ1792" s="150">
        <v>2853.5274128007641</v>
      </c>
      <c r="AK1792" s="150">
        <v>120.96985468878874</v>
      </c>
      <c r="AL1792" s="150">
        <v>24290.490234375</v>
      </c>
      <c r="AM1792" s="150">
        <v>22319.234375</v>
      </c>
      <c r="AN1792" s="150">
        <v>1971.2562255859375</v>
      </c>
      <c r="AO1792" s="5" t="s">
        <v>2153</v>
      </c>
    </row>
    <row r="1793" spans="1:41" ht="14.25" x14ac:dyDescent="0.45">
      <c r="A1793" s="150">
        <v>2017</v>
      </c>
      <c r="B1793" s="5" t="s">
        <v>4024</v>
      </c>
      <c r="C1793" s="5" t="s">
        <v>175</v>
      </c>
      <c r="D1793" s="5" t="s">
        <v>84</v>
      </c>
      <c r="E1793" s="5" t="s">
        <v>109</v>
      </c>
      <c r="F1793" s="5" t="s">
        <v>200</v>
      </c>
      <c r="G1793" s="5" t="s">
        <v>87</v>
      </c>
      <c r="H1793" s="5" t="s">
        <v>131</v>
      </c>
      <c r="I1793" s="150">
        <v>930.41864695345475</v>
      </c>
      <c r="J1793" s="150">
        <v>8598.5288387492092</v>
      </c>
      <c r="K1793" s="150">
        <v>44.789920911480259</v>
      </c>
      <c r="L1793" s="150"/>
      <c r="M1793" s="150">
        <v>991.58702461466555</v>
      </c>
      <c r="N1793" s="150">
        <v>77.895514628661331</v>
      </c>
      <c r="O1793" s="150">
        <v>133.07150415729643</v>
      </c>
      <c r="P1793" s="150">
        <v>1160.8595443965778</v>
      </c>
      <c r="Q1793" s="150">
        <v>699.98366740567917</v>
      </c>
      <c r="R1793" s="150">
        <v>40.281999291704871</v>
      </c>
      <c r="S1793" s="150">
        <v>9.8503205776532727</v>
      </c>
      <c r="T1793" s="150">
        <v>10.818821476202961</v>
      </c>
      <c r="U1793" s="150">
        <v>75.731750333420734</v>
      </c>
      <c r="V1793" s="150">
        <v>63.831046709597473</v>
      </c>
      <c r="W1793" s="150">
        <v>0</v>
      </c>
      <c r="X1793" s="150">
        <v>81.14116107152222</v>
      </c>
      <c r="Y1793" s="150">
        <v>4019.1921784094002</v>
      </c>
      <c r="Z1793" s="150"/>
      <c r="AA1793" s="150">
        <v>1027.7880402392814</v>
      </c>
      <c r="AB1793" s="150"/>
      <c r="AC1793" s="150">
        <v>470.36801884593933</v>
      </c>
      <c r="AD1793" s="150">
        <v>202.83126503585311</v>
      </c>
      <c r="AE1793" s="150"/>
      <c r="AF1793" s="150">
        <v>136.59961151407072</v>
      </c>
      <c r="AG1793" s="150">
        <v>2428.825421407565</v>
      </c>
      <c r="AH1793" s="150">
        <v>1393.0346035756418</v>
      </c>
      <c r="AI1793" s="150"/>
      <c r="AJ1793" s="150">
        <v>1096.0737500133584</v>
      </c>
      <c r="AK1793" s="150">
        <v>123.33456482871377</v>
      </c>
      <c r="AL1793" s="150">
        <v>23816.8359375</v>
      </c>
      <c r="AM1793" s="150">
        <v>20826.376953125</v>
      </c>
      <c r="AN1793" s="150">
        <v>2990.459228515625</v>
      </c>
      <c r="AO1793" s="5" t="s">
        <v>4064</v>
      </c>
    </row>
    <row r="1794" spans="1:41" ht="14.25" x14ac:dyDescent="0.45">
      <c r="A1794" s="150">
        <v>2017</v>
      </c>
      <c r="B1794" s="5" t="s">
        <v>1478</v>
      </c>
      <c r="C1794" s="5" t="s">
        <v>175</v>
      </c>
      <c r="D1794" s="5" t="s">
        <v>84</v>
      </c>
      <c r="E1794" s="5" t="s">
        <v>109</v>
      </c>
      <c r="F1794" s="5" t="s">
        <v>200</v>
      </c>
      <c r="G1794" s="5" t="s">
        <v>87</v>
      </c>
      <c r="H1794" s="5" t="s">
        <v>131</v>
      </c>
      <c r="I1794" s="150">
        <v>863.61612595280349</v>
      </c>
      <c r="J1794" s="150">
        <v>7094.8739394634204</v>
      </c>
      <c r="K1794" s="150">
        <v>92.119053434965707</v>
      </c>
      <c r="L1794" s="150"/>
      <c r="M1794" s="150">
        <v>407.33893940773902</v>
      </c>
      <c r="N1794" s="150">
        <v>0</v>
      </c>
      <c r="O1794" s="150">
        <v>139.33006832038564</v>
      </c>
      <c r="P1794" s="150">
        <v>456.60206281081361</v>
      </c>
      <c r="Q1794" s="150">
        <v>169.04720480588659</v>
      </c>
      <c r="R1794" s="150">
        <v>1907.8790393136812</v>
      </c>
      <c r="S1794" s="150">
        <v>46.059526717482854</v>
      </c>
      <c r="T1794" s="150">
        <v>0</v>
      </c>
      <c r="U1794" s="150">
        <v>115.14881679370714</v>
      </c>
      <c r="V1794" s="150">
        <v>0</v>
      </c>
      <c r="W1794" s="150">
        <v>0</v>
      </c>
      <c r="X1794" s="150">
        <v>648.84234158866514</v>
      </c>
      <c r="Y1794" s="150">
        <v>6759.2355457906087</v>
      </c>
      <c r="Z1794" s="150">
        <v>0</v>
      </c>
      <c r="AA1794" s="150">
        <v>1483.9609720396966</v>
      </c>
      <c r="AB1794" s="150"/>
      <c r="AC1794" s="150">
        <v>1230.8861558367523</v>
      </c>
      <c r="AD1794" s="150">
        <v>235.95590418698416</v>
      </c>
      <c r="AE1794" s="150"/>
      <c r="AF1794" s="150">
        <v>0</v>
      </c>
      <c r="AG1794" s="150">
        <v>10639.278254215395</v>
      </c>
      <c r="AH1794" s="150">
        <v>1767.7599128657866</v>
      </c>
      <c r="AI1794" s="150">
        <v>0</v>
      </c>
      <c r="AJ1794" s="150">
        <v>1825.1087461802581</v>
      </c>
      <c r="AK1794" s="150">
        <v>127.23944255704639</v>
      </c>
      <c r="AL1794" s="150">
        <v>36010.28125</v>
      </c>
      <c r="AM1794" s="150">
        <v>32545.63671875</v>
      </c>
      <c r="AN1794" s="150">
        <v>3464.645263671875</v>
      </c>
      <c r="AO1794" s="5" t="s">
        <v>2151</v>
      </c>
    </row>
    <row r="1795" spans="1:41" ht="14.25" x14ac:dyDescent="0.45">
      <c r="A1795" s="150">
        <v>2017</v>
      </c>
      <c r="B1795" s="5" t="s">
        <v>1477</v>
      </c>
      <c r="C1795" s="5" t="s">
        <v>175</v>
      </c>
      <c r="D1795" s="5" t="s">
        <v>84</v>
      </c>
      <c r="E1795" s="5" t="s">
        <v>109</v>
      </c>
      <c r="F1795" s="5" t="s">
        <v>200</v>
      </c>
      <c r="G1795" s="5" t="s">
        <v>87</v>
      </c>
      <c r="H1795" s="5" t="s">
        <v>131</v>
      </c>
      <c r="I1795" s="150">
        <v>177.85832791789596</v>
      </c>
      <c r="J1795" s="150">
        <v>4423.443909641589</v>
      </c>
      <c r="K1795" s="150">
        <v>94.857774889544515</v>
      </c>
      <c r="L1795" s="150"/>
      <c r="M1795" s="150">
        <v>300.87700472777402</v>
      </c>
      <c r="N1795" s="150">
        <v>0</v>
      </c>
      <c r="O1795" s="150">
        <v>137.54377358983953</v>
      </c>
      <c r="P1795" s="150">
        <v>397.44459100970255</v>
      </c>
      <c r="Q1795" s="150">
        <v>0</v>
      </c>
      <c r="R1795" s="150">
        <v>569.99724168925093</v>
      </c>
      <c r="S1795" s="150">
        <v>47.428887444772258</v>
      </c>
      <c r="T1795" s="150">
        <v>118.57221861193064</v>
      </c>
      <c r="U1795" s="150">
        <v>177.85832791789596</v>
      </c>
      <c r="V1795" s="150">
        <v>0</v>
      </c>
      <c r="W1795" s="150">
        <v>0</v>
      </c>
      <c r="X1795" s="150">
        <v>59.286109305965319</v>
      </c>
      <c r="Y1795" s="150">
        <v>7363.3347758008931</v>
      </c>
      <c r="Z1795" s="150"/>
      <c r="AA1795" s="150">
        <v>1023.7231968179465</v>
      </c>
      <c r="AB1795" s="150"/>
      <c r="AC1795" s="150">
        <v>267.26178075129167</v>
      </c>
      <c r="AD1795" s="150">
        <v>272.29059750803515</v>
      </c>
      <c r="AE1795" s="150"/>
      <c r="AF1795" s="150">
        <v>0</v>
      </c>
      <c r="AG1795" s="150">
        <v>6599.7296879400592</v>
      </c>
      <c r="AH1795" s="150">
        <v>1003.1209694569333</v>
      </c>
      <c r="AI1795" s="150">
        <v>0</v>
      </c>
      <c r="AJ1795" s="150">
        <v>2747.7434479061017</v>
      </c>
      <c r="AK1795" s="150">
        <v>0</v>
      </c>
      <c r="AL1795" s="150">
        <v>25782.375</v>
      </c>
      <c r="AM1795" s="150">
        <v>23748.396484375</v>
      </c>
      <c r="AN1795" s="150">
        <v>2033.9774169921875</v>
      </c>
      <c r="AO1795" s="5" t="s">
        <v>2152</v>
      </c>
    </row>
    <row r="1796" spans="1:41" ht="14.25" x14ac:dyDescent="0.45">
      <c r="A1796" s="150">
        <v>2017</v>
      </c>
      <c r="B1796" s="5" t="s">
        <v>582</v>
      </c>
      <c r="C1796" s="5" t="s">
        <v>175</v>
      </c>
      <c r="D1796" s="5" t="s">
        <v>84</v>
      </c>
      <c r="E1796" s="5" t="s">
        <v>109</v>
      </c>
      <c r="F1796" s="5" t="s">
        <v>200</v>
      </c>
      <c r="G1796" s="5" t="s">
        <v>87</v>
      </c>
      <c r="H1796" s="5" t="s">
        <v>131</v>
      </c>
      <c r="I1796" s="150">
        <v>960.16241647477375</v>
      </c>
      <c r="J1796" s="150">
        <v>586.70389518313209</v>
      </c>
      <c r="K1796" s="150">
        <v>46.221772141925157</v>
      </c>
      <c r="L1796" s="150">
        <v>21.999368002629716</v>
      </c>
      <c r="M1796" s="150">
        <v>1127.6326053947926</v>
      </c>
      <c r="N1796" s="150">
        <v>0</v>
      </c>
      <c r="O1796" s="150">
        <v>137.32555491441531</v>
      </c>
      <c r="P1796" s="150">
        <v>363.76311382109867</v>
      </c>
      <c r="Q1796" s="150">
        <v>620.78423604770035</v>
      </c>
      <c r="R1796" s="150">
        <v>38.721491840061375</v>
      </c>
      <c r="S1796" s="150">
        <v>10.165217173859908</v>
      </c>
      <c r="T1796" s="150">
        <v>0</v>
      </c>
      <c r="U1796" s="150">
        <v>111.6467926133458</v>
      </c>
      <c r="V1796" s="150">
        <v>0</v>
      </c>
      <c r="W1796" s="150">
        <v>0</v>
      </c>
      <c r="X1796" s="150">
        <v>289.16519286856561</v>
      </c>
      <c r="Y1796" s="150">
        <v>4147.6783455857958</v>
      </c>
      <c r="Z1796" s="150">
        <v>0</v>
      </c>
      <c r="AA1796" s="150">
        <v>1003.0638130043781</v>
      </c>
      <c r="AB1796" s="150">
        <v>0</v>
      </c>
      <c r="AC1796" s="150">
        <v>485.40481759085202</v>
      </c>
      <c r="AD1796" s="150">
        <v>236.31879799765966</v>
      </c>
      <c r="AE1796" s="150"/>
      <c r="AF1796" s="150">
        <v>342.40732467093437</v>
      </c>
      <c r="AG1796" s="150">
        <v>6371.682454443644</v>
      </c>
      <c r="AH1796" s="150">
        <v>1203.0197864312806</v>
      </c>
      <c r="AI1796" s="150"/>
      <c r="AJ1796" s="150">
        <v>4368.7389949602211</v>
      </c>
      <c r="AK1796" s="150">
        <v>127.2773435792142</v>
      </c>
      <c r="AL1796" s="150">
        <v>22599.880859375</v>
      </c>
      <c r="AM1796" s="150">
        <v>19422.7578125</v>
      </c>
      <c r="AN1796" s="150">
        <v>3177.126220703125</v>
      </c>
      <c r="AO1796" s="5" t="s">
        <v>795</v>
      </c>
    </row>
    <row r="1797" spans="1:41" ht="14.25" x14ac:dyDescent="0.45">
      <c r="A1797" s="150">
        <v>2017</v>
      </c>
      <c r="B1797" s="5" t="s">
        <v>4024</v>
      </c>
      <c r="C1797" s="5" t="s">
        <v>175</v>
      </c>
      <c r="D1797" s="5" t="s">
        <v>84</v>
      </c>
      <c r="E1797" s="5" t="s">
        <v>109</v>
      </c>
      <c r="F1797" s="5" t="s">
        <v>203</v>
      </c>
      <c r="G1797" s="5" t="s">
        <v>87</v>
      </c>
      <c r="H1797" s="5" t="s">
        <v>131</v>
      </c>
      <c r="I1797" s="150">
        <v>0</v>
      </c>
      <c r="J1797" s="150">
        <v>1315.0277504324699</v>
      </c>
      <c r="K1797" s="150">
        <v>172.01926147162709</v>
      </c>
      <c r="L1797" s="150">
        <v>31.374582280988591</v>
      </c>
      <c r="M1797" s="150">
        <v>49.088466565082463</v>
      </c>
      <c r="N1797" s="150">
        <v>599.36270978164407</v>
      </c>
      <c r="O1797" s="150">
        <v>2158.3548845024907</v>
      </c>
      <c r="P1797" s="150">
        <v>364.5942837480398</v>
      </c>
      <c r="Q1797" s="150">
        <v>0</v>
      </c>
      <c r="R1797" s="150">
        <v>0</v>
      </c>
      <c r="S1797" s="150">
        <v>489.30954657354664</v>
      </c>
      <c r="T1797" s="150">
        <v>1741.8302576686769</v>
      </c>
      <c r="U1797" s="150"/>
      <c r="V1797" s="150">
        <v>108.18821476202962</v>
      </c>
      <c r="W1797" s="150">
        <v>104.94256831916873</v>
      </c>
      <c r="X1797" s="150">
        <v>38.947757314330666</v>
      </c>
      <c r="Y1797" s="150">
        <v>887.14336104864287</v>
      </c>
      <c r="Z1797" s="150">
        <v>1805.6613043782743</v>
      </c>
      <c r="AA1797" s="150">
        <v>10544.023410707407</v>
      </c>
      <c r="AB1797" s="150"/>
      <c r="AC1797" s="150">
        <v>1405.5167843746476</v>
      </c>
      <c r="AD1797" s="150">
        <v>698.11691221642468</v>
      </c>
      <c r="AE1797" s="150">
        <v>1769.9591935068045</v>
      </c>
      <c r="AF1797" s="150">
        <v>0</v>
      </c>
      <c r="AG1797" s="150">
        <v>262.89736187173196</v>
      </c>
      <c r="AH1797" s="150">
        <v>79.817533787850948</v>
      </c>
      <c r="AI1797" s="150"/>
      <c r="AJ1797" s="150">
        <v>15.298161805954251</v>
      </c>
      <c r="AK1797" s="150">
        <v>615.59094199594847</v>
      </c>
      <c r="AL1797" s="150">
        <v>25257.06640625</v>
      </c>
      <c r="AM1797" s="150">
        <v>19109.046875</v>
      </c>
      <c r="AN1797" s="150">
        <v>6148.017578125</v>
      </c>
      <c r="AO1797" s="5" t="s">
        <v>4065</v>
      </c>
    </row>
    <row r="1798" spans="1:41" ht="14.25" x14ac:dyDescent="0.45">
      <c r="A1798" s="150">
        <v>2017</v>
      </c>
      <c r="B1798" s="5" t="s">
        <v>1478</v>
      </c>
      <c r="C1798" s="5" t="s">
        <v>175</v>
      </c>
      <c r="D1798" s="5" t="s">
        <v>84</v>
      </c>
      <c r="E1798" s="5" t="s">
        <v>109</v>
      </c>
      <c r="F1798" s="5" t="s">
        <v>203</v>
      </c>
      <c r="G1798" s="5" t="s">
        <v>87</v>
      </c>
      <c r="H1798" s="5" t="s">
        <v>131</v>
      </c>
      <c r="I1798" s="150">
        <v>0</v>
      </c>
      <c r="J1798" s="150">
        <v>775.14353269538242</v>
      </c>
      <c r="K1798" s="150">
        <v>109.39137595402178</v>
      </c>
      <c r="L1798" s="150">
        <v>172.7232251905607</v>
      </c>
      <c r="M1798" s="150">
        <v>0</v>
      </c>
      <c r="N1798" s="150">
        <v>0</v>
      </c>
      <c r="O1798" s="150">
        <v>2217.7800293048144</v>
      </c>
      <c r="P1798" s="150">
        <v>510.88342692119011</v>
      </c>
      <c r="Q1798" s="150">
        <v>0</v>
      </c>
      <c r="R1798" s="150"/>
      <c r="S1798" s="150">
        <v>702.40778244161356</v>
      </c>
      <c r="T1798" s="150">
        <v>921.19053434965713</v>
      </c>
      <c r="U1798" s="150">
        <v>0</v>
      </c>
      <c r="V1798" s="150">
        <v>172.7232251905607</v>
      </c>
      <c r="W1798" s="150">
        <v>57.57440839685357</v>
      </c>
      <c r="X1798" s="150">
        <v>0</v>
      </c>
      <c r="Y1798" s="150">
        <v>483.62503053357</v>
      </c>
      <c r="Z1798" s="150">
        <v>1746.4908915143544</v>
      </c>
      <c r="AA1798" s="150">
        <v>5093.1259254798242</v>
      </c>
      <c r="AB1798" s="150"/>
      <c r="AC1798" s="150">
        <v>808.25833227922874</v>
      </c>
      <c r="AD1798" s="150">
        <v>701.50253348966953</v>
      </c>
      <c r="AE1798" s="150">
        <v>1708.6990498426599</v>
      </c>
      <c r="AF1798" s="150">
        <v>0</v>
      </c>
      <c r="AG1798" s="150">
        <v>9592.5397064584886</v>
      </c>
      <c r="AH1798" s="150">
        <v>76.348896723196802</v>
      </c>
      <c r="AI1798" s="150"/>
      <c r="AJ1798" s="150">
        <v>575.74408396853573</v>
      </c>
      <c r="AK1798" s="150">
        <v>145.66325324403954</v>
      </c>
      <c r="AL1798" s="150">
        <v>26571.81640625</v>
      </c>
      <c r="AM1798" s="150">
        <v>21639.95703125</v>
      </c>
      <c r="AN1798" s="150">
        <v>4931.85888671875</v>
      </c>
      <c r="AO1798" s="5" t="s">
        <v>2154</v>
      </c>
    </row>
    <row r="1799" spans="1:41" ht="14.25" x14ac:dyDescent="0.45">
      <c r="A1799" s="150">
        <v>2017</v>
      </c>
      <c r="B1799" s="5" t="s">
        <v>1476</v>
      </c>
      <c r="C1799" s="5" t="s">
        <v>175</v>
      </c>
      <c r="D1799" s="5" t="s">
        <v>84</v>
      </c>
      <c r="E1799" s="5" t="s">
        <v>109</v>
      </c>
      <c r="F1799" s="5" t="s">
        <v>203</v>
      </c>
      <c r="G1799" s="5" t="s">
        <v>87</v>
      </c>
      <c r="H1799" s="5" t="s">
        <v>131</v>
      </c>
      <c r="I1799" s="150"/>
      <c r="J1799" s="150">
        <v>471.7824332862761</v>
      </c>
      <c r="K1799" s="150">
        <v>96.775883751030989</v>
      </c>
      <c r="L1799" s="150">
        <v>181.45478203318311</v>
      </c>
      <c r="M1799" s="150">
        <v>0</v>
      </c>
      <c r="N1799" s="150">
        <v>0</v>
      </c>
      <c r="O1799" s="150">
        <v>914.53210144724289</v>
      </c>
      <c r="P1799" s="150">
        <v>483.87941875515497</v>
      </c>
      <c r="Q1799" s="150">
        <v>0</v>
      </c>
      <c r="R1799" s="150">
        <v>37.630592109989607</v>
      </c>
      <c r="S1799" s="150">
        <v>737.9161136016113</v>
      </c>
      <c r="T1799" s="150">
        <v>2419.3970937757749</v>
      </c>
      <c r="U1799" s="150">
        <v>0</v>
      </c>
      <c r="V1799" s="150">
        <v>96.775883751030989</v>
      </c>
      <c r="W1799" s="150">
        <v>60.484927344394372</v>
      </c>
      <c r="X1799" s="150">
        <v>0</v>
      </c>
      <c r="Y1799" s="150">
        <v>459.68544781739723</v>
      </c>
      <c r="Z1799" s="150">
        <v>124.84089003882998</v>
      </c>
      <c r="AA1799" s="150">
        <v>5882.7091127917583</v>
      </c>
      <c r="AB1799" s="150">
        <v>0</v>
      </c>
      <c r="AC1799" s="150">
        <v>1666.3452682464585</v>
      </c>
      <c r="AD1799" s="150">
        <v>5872.4060036196024</v>
      </c>
      <c r="AE1799" s="150">
        <v>2057.5218219669978</v>
      </c>
      <c r="AF1799" s="150">
        <v>0</v>
      </c>
      <c r="AG1799" s="150">
        <v>7602.9325345558645</v>
      </c>
      <c r="AH1799" s="150">
        <v>0</v>
      </c>
      <c r="AI1799" s="150">
        <v>0</v>
      </c>
      <c r="AJ1799" s="150">
        <v>706.82639182917137</v>
      </c>
      <c r="AK1799" s="150">
        <v>133.06684015766763</v>
      </c>
      <c r="AL1799" s="150">
        <v>30006.9609375</v>
      </c>
      <c r="AM1799" s="150">
        <v>19772.384765625</v>
      </c>
      <c r="AN1799" s="150">
        <v>10234.578125</v>
      </c>
      <c r="AO1799" s="5" t="s">
        <v>2155</v>
      </c>
    </row>
    <row r="1800" spans="1:41" ht="14.25" x14ac:dyDescent="0.45">
      <c r="A1800" s="150">
        <v>2017</v>
      </c>
      <c r="B1800" s="5" t="s">
        <v>1477</v>
      </c>
      <c r="C1800" s="5" t="s">
        <v>175</v>
      </c>
      <c r="D1800" s="5" t="s">
        <v>84</v>
      </c>
      <c r="E1800" s="5" t="s">
        <v>109</v>
      </c>
      <c r="F1800" s="5" t="s">
        <v>203</v>
      </c>
      <c r="G1800" s="5" t="s">
        <v>87</v>
      </c>
      <c r="H1800" s="5" t="s">
        <v>131</v>
      </c>
      <c r="I1800" s="150">
        <v>0</v>
      </c>
      <c r="J1800" s="150">
        <v>397.77337439709936</v>
      </c>
      <c r="K1800" s="150">
        <v>112.6436076813341</v>
      </c>
      <c r="L1800" s="150">
        <v>177.85832791789596</v>
      </c>
      <c r="M1800" s="150">
        <v>0</v>
      </c>
      <c r="N1800" s="150">
        <v>0</v>
      </c>
      <c r="O1800" s="150">
        <v>2179.3573780872853</v>
      </c>
      <c r="P1800" s="150">
        <v>444.69324868218467</v>
      </c>
      <c r="Q1800" s="150">
        <v>0</v>
      </c>
      <c r="R1800" s="150">
        <v>503.9009745225365</v>
      </c>
      <c r="S1800" s="150">
        <v>604.7183149208463</v>
      </c>
      <c r="T1800" s="150">
        <v>2371.4443722386127</v>
      </c>
      <c r="U1800" s="150">
        <v>0</v>
      </c>
      <c r="V1800" s="150">
        <v>94.857774889544515</v>
      </c>
      <c r="W1800" s="150">
        <v>59.286109305965319</v>
      </c>
      <c r="X1800" s="150"/>
      <c r="Y1800" s="150">
        <v>474.28887444772255</v>
      </c>
      <c r="Z1800" s="150">
        <v>889.29163958947981</v>
      </c>
      <c r="AA1800" s="150">
        <v>6146.8521848745086</v>
      </c>
      <c r="AB1800" s="150"/>
      <c r="AC1800" s="150">
        <v>1657.8767606320143</v>
      </c>
      <c r="AD1800" s="150">
        <v>747.75201958266712</v>
      </c>
      <c r="AE1800" s="150">
        <v>2562.1737144868339</v>
      </c>
      <c r="AF1800" s="150">
        <v>0</v>
      </c>
      <c r="AG1800" s="150">
        <v>7781.8947075010083</v>
      </c>
      <c r="AH1800" s="150">
        <v>0</v>
      </c>
      <c r="AI1800" s="150">
        <v>0</v>
      </c>
      <c r="AJ1800" s="150">
        <v>680.62342006711276</v>
      </c>
      <c r="AK1800" s="150">
        <v>173.46204948286513</v>
      </c>
      <c r="AL1800" s="150">
        <v>28060.75</v>
      </c>
      <c r="AM1800" s="150">
        <v>21812.0859375</v>
      </c>
      <c r="AN1800" s="150">
        <v>6248.66357421875</v>
      </c>
      <c r="AO1800" s="5" t="s">
        <v>2156</v>
      </c>
    </row>
    <row r="1801" spans="1:41" ht="14.25" x14ac:dyDescent="0.45">
      <c r="A1801" s="150">
        <v>2017</v>
      </c>
      <c r="B1801" s="5" t="s">
        <v>582</v>
      </c>
      <c r="C1801" s="5" t="s">
        <v>175</v>
      </c>
      <c r="D1801" s="5" t="s">
        <v>84</v>
      </c>
      <c r="E1801" s="5" t="s">
        <v>109</v>
      </c>
      <c r="F1801" s="5" t="s">
        <v>203</v>
      </c>
      <c r="G1801" s="5" t="s">
        <v>87</v>
      </c>
      <c r="H1801" s="5" t="s">
        <v>131</v>
      </c>
      <c r="I1801" s="150">
        <v>0</v>
      </c>
      <c r="J1801" s="150">
        <v>251.20528338002802</v>
      </c>
      <c r="K1801" s="150">
        <v>177.5184002552198</v>
      </c>
      <c r="L1801" s="150">
        <v>164.99526001972285</v>
      </c>
      <c r="M1801" s="150">
        <v>55.823396306672898</v>
      </c>
      <c r="N1801" s="150">
        <v>295.03446475624918</v>
      </c>
      <c r="O1801" s="150">
        <v>2227.3535126362485</v>
      </c>
      <c r="P1801" s="150">
        <v>52.340016377136507</v>
      </c>
      <c r="Q1801" s="150">
        <v>0</v>
      </c>
      <c r="R1801" s="150"/>
      <c r="S1801" s="150">
        <v>931.03734097931545</v>
      </c>
      <c r="T1801" s="150">
        <v>2009.6422670402242</v>
      </c>
      <c r="U1801" s="150">
        <v>0</v>
      </c>
      <c r="V1801" s="150">
        <v>279.11698153336448</v>
      </c>
      <c r="W1801" s="150">
        <v>66.988075568007474</v>
      </c>
      <c r="X1801" s="150">
        <v>0</v>
      </c>
      <c r="Y1801" s="150">
        <v>915.50369942943541</v>
      </c>
      <c r="Z1801" s="150">
        <v>1636.1149481017999</v>
      </c>
      <c r="AA1801" s="150">
        <v>7479.9555059992836</v>
      </c>
      <c r="AB1801" s="150"/>
      <c r="AC1801" s="150">
        <v>1450.4485658148324</v>
      </c>
      <c r="AD1801" s="150">
        <v>938.58759093241486</v>
      </c>
      <c r="AE1801" s="150">
        <v>1738.6311217675702</v>
      </c>
      <c r="AF1801" s="150">
        <v>62.343070318237359</v>
      </c>
      <c r="AG1801" s="150">
        <v>8965.2374468516664</v>
      </c>
      <c r="AH1801" s="150">
        <v>83.42768699287555</v>
      </c>
      <c r="AI1801" s="150"/>
      <c r="AJ1801" s="150">
        <v>334.94037784003734</v>
      </c>
      <c r="AK1801" s="150">
        <v>635.11105280835022</v>
      </c>
      <c r="AL1801" s="150">
        <v>30751.357421875</v>
      </c>
      <c r="AM1801" s="150">
        <v>23625.865234375</v>
      </c>
      <c r="AN1801" s="150">
        <v>7125.4892578125</v>
      </c>
      <c r="AO1801" s="5" t="s">
        <v>796</v>
      </c>
    </row>
    <row r="1802" spans="1:41" ht="14.25" x14ac:dyDescent="0.45">
      <c r="A1802" s="150">
        <v>2017</v>
      </c>
      <c r="B1802" s="5" t="s">
        <v>582</v>
      </c>
      <c r="C1802" s="5" t="s">
        <v>175</v>
      </c>
      <c r="D1802" s="5" t="s">
        <v>84</v>
      </c>
      <c r="E1802" s="5" t="s">
        <v>109</v>
      </c>
      <c r="F1802" s="5" t="s">
        <v>206</v>
      </c>
      <c r="G1802" s="5" t="s">
        <v>87</v>
      </c>
      <c r="H1802" s="5" t="s">
        <v>131</v>
      </c>
      <c r="I1802" s="150">
        <v>1194.6206809628</v>
      </c>
      <c r="J1802" s="150">
        <v>301.44634005603365</v>
      </c>
      <c r="K1802" s="150"/>
      <c r="L1802" s="150">
        <v>0</v>
      </c>
      <c r="M1802" s="150">
        <v>279.11698153336448</v>
      </c>
      <c r="N1802" s="150">
        <v>87.974323175538075</v>
      </c>
      <c r="O1802" s="150">
        <v>1154.4278356219954</v>
      </c>
      <c r="P1802" s="150">
        <v>52.340016377136507</v>
      </c>
      <c r="Q1802" s="150">
        <v>4.1925661782665014</v>
      </c>
      <c r="R1802" s="150">
        <v>981.23013263055236</v>
      </c>
      <c r="S1802" s="150">
        <v>197.06880133531851</v>
      </c>
      <c r="T1802" s="150">
        <v>558.23396306672896</v>
      </c>
      <c r="U1802" s="150">
        <v>0</v>
      </c>
      <c r="V1802" s="150">
        <v>669.88075568007469</v>
      </c>
      <c r="W1802" s="150">
        <v>26.795230227202989</v>
      </c>
      <c r="X1802" s="150">
        <v>989.20089366762943</v>
      </c>
      <c r="Y1802" s="150">
        <v>2539.9645319536166</v>
      </c>
      <c r="Z1802" s="150">
        <v>222.95907178618648</v>
      </c>
      <c r="AA1802" s="150">
        <v>10648.273769120442</v>
      </c>
      <c r="AB1802" s="150"/>
      <c r="AC1802" s="150">
        <v>158.90408875675971</v>
      </c>
      <c r="AD1802" s="150">
        <v>1843.7505744147979</v>
      </c>
      <c r="AE1802" s="150">
        <v>1456.2949724393889</v>
      </c>
      <c r="AF1802" s="150">
        <v>2395.8921485377982</v>
      </c>
      <c r="AG1802" s="150">
        <v>24617.001303316614</v>
      </c>
      <c r="AH1802" s="150">
        <v>1027.5996118321086</v>
      </c>
      <c r="AI1802" s="150"/>
      <c r="AJ1802" s="150">
        <v>1038.3151713041159</v>
      </c>
      <c r="AK1802" s="150">
        <v>435.4224911920486</v>
      </c>
      <c r="AL1802" s="150">
        <v>52880.91015625</v>
      </c>
      <c r="AM1802" s="150">
        <v>46369.29296875</v>
      </c>
      <c r="AN1802" s="150">
        <v>6511.6162109375</v>
      </c>
      <c r="AO1802" s="5" t="s">
        <v>797</v>
      </c>
    </row>
    <row r="1803" spans="1:41" ht="14.25" x14ac:dyDescent="0.45">
      <c r="A1803" s="150">
        <v>2017</v>
      </c>
      <c r="B1803" s="5" t="s">
        <v>4024</v>
      </c>
      <c r="C1803" s="5" t="s">
        <v>175</v>
      </c>
      <c r="D1803" s="5" t="s">
        <v>84</v>
      </c>
      <c r="E1803" s="5" t="s">
        <v>109</v>
      </c>
      <c r="F1803" s="5" t="s">
        <v>206</v>
      </c>
      <c r="G1803" s="5" t="s">
        <v>87</v>
      </c>
      <c r="H1803" s="5" t="s">
        <v>131</v>
      </c>
      <c r="I1803" s="150">
        <v>1211.7080053347318</v>
      </c>
      <c r="J1803" s="150">
        <v>2240.3074571847283</v>
      </c>
      <c r="K1803" s="150"/>
      <c r="L1803" s="150">
        <v>233.68654388598398</v>
      </c>
      <c r="M1803" s="150">
        <v>245.44233282541222</v>
      </c>
      <c r="N1803" s="150">
        <v>519.73618371679026</v>
      </c>
      <c r="O1803" s="150">
        <v>1118.6661406393862</v>
      </c>
      <c r="P1803" s="150">
        <v>1208.4623588918707</v>
      </c>
      <c r="Q1803" s="150">
        <v>11.792515409061229</v>
      </c>
      <c r="R1803" s="150">
        <v>1020.7743281021167</v>
      </c>
      <c r="S1803" s="150">
        <v>145.4659787932936</v>
      </c>
      <c r="T1803" s="150">
        <v>681.58575300078655</v>
      </c>
      <c r="U1803" s="150"/>
      <c r="V1803" s="150">
        <v>270.47053690507403</v>
      </c>
      <c r="W1803" s="150">
        <v>41.111521609571255</v>
      </c>
      <c r="X1803" s="150">
        <v>217.45831167167952</v>
      </c>
      <c r="Y1803" s="150">
        <v>2461.2818858361738</v>
      </c>
      <c r="Z1803" s="150">
        <v>124.41644697633406</v>
      </c>
      <c r="AA1803" s="150">
        <v>8552.2783769384405</v>
      </c>
      <c r="AB1803" s="150"/>
      <c r="AC1803" s="150">
        <v>153.9815813654277</v>
      </c>
      <c r="AD1803" s="150">
        <v>1223.6271009550646</v>
      </c>
      <c r="AE1803" s="150">
        <v>1313.4049272110396</v>
      </c>
      <c r="AF1803" s="150">
        <v>2228.976665219921</v>
      </c>
      <c r="AG1803" s="150">
        <v>18530.477424440433</v>
      </c>
      <c r="AH1803" s="150">
        <v>284.93427588666759</v>
      </c>
      <c r="AI1803" s="150"/>
      <c r="AJ1803" s="150">
        <v>1068.2232250717038</v>
      </c>
      <c r="AK1803" s="150">
        <v>421.9340375719155</v>
      </c>
      <c r="AL1803" s="150">
        <v>45530.203125</v>
      </c>
      <c r="AM1803" s="150">
        <v>41149.9765625</v>
      </c>
      <c r="AN1803" s="150">
        <v>4380.2255859375</v>
      </c>
      <c r="AO1803" s="5" t="s">
        <v>4066</v>
      </c>
    </row>
    <row r="1804" spans="1:41" ht="14.25" x14ac:dyDescent="0.45">
      <c r="A1804" s="150">
        <v>2017</v>
      </c>
      <c r="B1804" s="5" t="s">
        <v>1477</v>
      </c>
      <c r="C1804" s="5" t="s">
        <v>175</v>
      </c>
      <c r="D1804" s="5" t="s">
        <v>84</v>
      </c>
      <c r="E1804" s="5" t="s">
        <v>109</v>
      </c>
      <c r="F1804" s="5" t="s">
        <v>206</v>
      </c>
      <c r="G1804" s="5" t="s">
        <v>87</v>
      </c>
      <c r="H1804" s="5" t="s">
        <v>131</v>
      </c>
      <c r="I1804" s="150">
        <v>266.78749187684394</v>
      </c>
      <c r="J1804" s="150">
        <v>1223.9180750679977</v>
      </c>
      <c r="K1804" s="150">
        <v>23.714443722386129</v>
      </c>
      <c r="L1804" s="150"/>
      <c r="M1804" s="150">
        <v>0</v>
      </c>
      <c r="N1804" s="150">
        <v>0</v>
      </c>
      <c r="O1804" s="150">
        <v>8394.9130777246901</v>
      </c>
      <c r="P1804" s="150">
        <v>1967.7676254186672</v>
      </c>
      <c r="Q1804" s="150">
        <v>175.36701296125165</v>
      </c>
      <c r="R1804" s="150">
        <v>233.48231883165548</v>
      </c>
      <c r="S1804" s="150">
        <v>142.28666233431676</v>
      </c>
      <c r="T1804" s="150">
        <v>237.14443722386127</v>
      </c>
      <c r="U1804" s="150">
        <v>0</v>
      </c>
      <c r="V1804" s="150">
        <v>0</v>
      </c>
      <c r="W1804" s="150">
        <v>0</v>
      </c>
      <c r="X1804" s="150">
        <v>2220.857654601461</v>
      </c>
      <c r="Y1804" s="150">
        <v>3918.8118251243077</v>
      </c>
      <c r="Z1804" s="150">
        <v>2217.3004880431031</v>
      </c>
      <c r="AA1804" s="150">
        <v>6351.4420064075548</v>
      </c>
      <c r="AB1804" s="150"/>
      <c r="AC1804" s="150">
        <v>0</v>
      </c>
      <c r="AD1804" s="150">
        <v>2323.939957776608</v>
      </c>
      <c r="AE1804" s="150">
        <v>1101.8347128957378</v>
      </c>
      <c r="AF1804" s="150">
        <v>2525.371213657721</v>
      </c>
      <c r="AG1804" s="150">
        <v>27021.422899472873</v>
      </c>
      <c r="AH1804" s="150">
        <v>2229.1577099042961</v>
      </c>
      <c r="AI1804" s="150">
        <v>0</v>
      </c>
      <c r="AJ1804" s="150">
        <v>2994.7430482952964</v>
      </c>
      <c r="AK1804" s="150">
        <v>352.15948927743398</v>
      </c>
      <c r="AL1804" s="150">
        <v>65922.4140625</v>
      </c>
      <c r="AM1804" s="150">
        <v>49998.24609375</v>
      </c>
      <c r="AN1804" s="150">
        <v>15924.173828125</v>
      </c>
      <c r="AO1804" s="5" t="s">
        <v>2158</v>
      </c>
    </row>
    <row r="1805" spans="1:41" ht="14.25" x14ac:dyDescent="0.45">
      <c r="A1805" s="150">
        <v>2017</v>
      </c>
      <c r="B1805" s="5" t="s">
        <v>1476</v>
      </c>
      <c r="C1805" s="5" t="s">
        <v>175</v>
      </c>
      <c r="D1805" s="5" t="s">
        <v>84</v>
      </c>
      <c r="E1805" s="5" t="s">
        <v>109</v>
      </c>
      <c r="F1805" s="5" t="s">
        <v>206</v>
      </c>
      <c r="G1805" s="5" t="s">
        <v>87</v>
      </c>
      <c r="H1805" s="5" t="s">
        <v>131</v>
      </c>
      <c r="I1805" s="150">
        <v>60.484927344394372</v>
      </c>
      <c r="J1805" s="150">
        <v>1088.7286921990988</v>
      </c>
      <c r="K1805" s="150">
        <v>24.193970937757747</v>
      </c>
      <c r="L1805" s="150"/>
      <c r="M1805" s="150">
        <v>0</v>
      </c>
      <c r="N1805" s="150">
        <v>0</v>
      </c>
      <c r="O1805" s="150">
        <v>6825.838972176859</v>
      </c>
      <c r="P1805" s="150">
        <v>1149.213619543493</v>
      </c>
      <c r="Q1805" s="150">
        <v>4.1734599867632118</v>
      </c>
      <c r="R1805" s="150">
        <v>54.140842774020278</v>
      </c>
      <c r="S1805" s="150">
        <v>145.1638256265465</v>
      </c>
      <c r="T1805" s="150">
        <v>241.93970937757749</v>
      </c>
      <c r="U1805" s="150">
        <v>0</v>
      </c>
      <c r="V1805" s="150">
        <v>0</v>
      </c>
      <c r="W1805" s="150">
        <v>0</v>
      </c>
      <c r="X1805" s="150">
        <v>3530.8788752664614</v>
      </c>
      <c r="Y1805" s="150"/>
      <c r="Z1805" s="150">
        <v>1959.7116459583776</v>
      </c>
      <c r="AA1805" s="150">
        <v>6078.5072825408915</v>
      </c>
      <c r="AB1805" s="150">
        <v>0</v>
      </c>
      <c r="AC1805" s="150">
        <v>0</v>
      </c>
      <c r="AD1805" s="150">
        <v>1414.2033762510302</v>
      </c>
      <c r="AE1805" s="150">
        <v>2084.3541454355181</v>
      </c>
      <c r="AF1805" s="150">
        <v>2540.3669484645634</v>
      </c>
      <c r="AG1805" s="150">
        <v>18565.095740170236</v>
      </c>
      <c r="AH1805" s="150">
        <v>1125.0196486057353</v>
      </c>
      <c r="AI1805" s="150">
        <v>0</v>
      </c>
      <c r="AJ1805" s="150">
        <v>3110.0361240483544</v>
      </c>
      <c r="AK1805" s="150">
        <v>348.39318150371156</v>
      </c>
      <c r="AL1805" s="150">
        <v>50350.4453125</v>
      </c>
      <c r="AM1805" s="150">
        <v>36694.8125</v>
      </c>
      <c r="AN1805" s="150">
        <v>13655.6318359375</v>
      </c>
      <c r="AO1805" s="5" t="s">
        <v>2159</v>
      </c>
    </row>
    <row r="1806" spans="1:41" ht="14.25" x14ac:dyDescent="0.45">
      <c r="A1806" s="150">
        <v>2017</v>
      </c>
      <c r="B1806" s="5" t="s">
        <v>1478</v>
      </c>
      <c r="C1806" s="5" t="s">
        <v>175</v>
      </c>
      <c r="D1806" s="5" t="s">
        <v>84</v>
      </c>
      <c r="E1806" s="5" t="s">
        <v>109</v>
      </c>
      <c r="F1806" s="5" t="s">
        <v>206</v>
      </c>
      <c r="G1806" s="5" t="s">
        <v>87</v>
      </c>
      <c r="H1806" s="5" t="s">
        <v>131</v>
      </c>
      <c r="I1806" s="150">
        <v>2475.6995610647036</v>
      </c>
      <c r="J1806" s="150">
        <v>5810.5715996167091</v>
      </c>
      <c r="K1806" s="150">
        <v>28.787204198426785</v>
      </c>
      <c r="L1806" s="150"/>
      <c r="M1806" s="150">
        <v>0</v>
      </c>
      <c r="N1806" s="150">
        <v>0</v>
      </c>
      <c r="O1806" s="150">
        <v>7463.0058128987421</v>
      </c>
      <c r="P1806" s="150">
        <v>2260.6591641262662</v>
      </c>
      <c r="Q1806" s="150">
        <v>188.45420124051549</v>
      </c>
      <c r="R1806" s="150">
        <v>671.85756408789575</v>
      </c>
      <c r="S1806" s="150">
        <v>195.75298854930213</v>
      </c>
      <c r="T1806" s="150">
        <v>115.14881679370714</v>
      </c>
      <c r="U1806" s="150">
        <v>0</v>
      </c>
      <c r="V1806" s="150">
        <v>0</v>
      </c>
      <c r="W1806" s="150">
        <v>0</v>
      </c>
      <c r="X1806" s="150">
        <v>2162.2980202425606</v>
      </c>
      <c r="Y1806" s="150">
        <v>2999.6266774760711</v>
      </c>
      <c r="Z1806" s="150">
        <v>179.63906312719075</v>
      </c>
      <c r="AA1806" s="150">
        <v>8113.6679430557588</v>
      </c>
      <c r="AB1806" s="150"/>
      <c r="AC1806" s="150">
        <v>822.16255190706897</v>
      </c>
      <c r="AD1806" s="150">
        <v>4088.5557409305725</v>
      </c>
      <c r="AE1806" s="150">
        <v>1533.0395298238598</v>
      </c>
      <c r="AF1806" s="150">
        <v>1806.1635416508229</v>
      </c>
      <c r="AG1806" s="150">
        <v>17046.047424865796</v>
      </c>
      <c r="AH1806" s="150">
        <v>1280.1040108047209</v>
      </c>
      <c r="AI1806" s="150"/>
      <c r="AJ1806" s="150">
        <v>2043.8914980883017</v>
      </c>
      <c r="AK1806" s="150">
        <v>116.3003049616442</v>
      </c>
      <c r="AL1806" s="150">
        <v>61401.43359375</v>
      </c>
      <c r="AM1806" s="150">
        <v>45951.48046875</v>
      </c>
      <c r="AN1806" s="150">
        <v>15449.9541015625</v>
      </c>
      <c r="AO1806" s="5" t="s">
        <v>2157</v>
      </c>
    </row>
    <row r="1807" spans="1:41" ht="14.25" x14ac:dyDescent="0.45">
      <c r="A1807" s="150">
        <v>2017</v>
      </c>
      <c r="B1807" s="5" t="s">
        <v>81</v>
      </c>
      <c r="C1807" s="5" t="s">
        <v>169</v>
      </c>
      <c r="D1807" s="5" t="s">
        <v>84</v>
      </c>
      <c r="E1807" s="5" t="s">
        <v>85</v>
      </c>
      <c r="F1807" s="5" t="s">
        <v>86</v>
      </c>
      <c r="G1807" s="5" t="s">
        <v>87</v>
      </c>
      <c r="H1807" s="5" t="s">
        <v>131</v>
      </c>
      <c r="I1807" s="150">
        <v>25822.73828125</v>
      </c>
      <c r="J1807" s="150">
        <v>32605.763671875</v>
      </c>
      <c r="K1807" s="150">
        <v>1669.1463623046875</v>
      </c>
      <c r="L1807" s="150">
        <v>2086.95068359375</v>
      </c>
      <c r="M1807" s="150">
        <v>20293.89453125</v>
      </c>
      <c r="N1807" s="150">
        <v>22338.537109375</v>
      </c>
      <c r="O1807" s="150">
        <v>8301.216796875</v>
      </c>
      <c r="P1807" s="150">
        <v>12019.6796875</v>
      </c>
      <c r="Q1807" s="150">
        <v>4071.220947265625</v>
      </c>
      <c r="R1807" s="150">
        <v>11090.3681640625</v>
      </c>
      <c r="S1807" s="150">
        <v>16100.0390625</v>
      </c>
      <c r="T1807" s="150">
        <v>8296.8115234375</v>
      </c>
      <c r="U1807" s="150">
        <v>875.39398193359375</v>
      </c>
      <c r="V1807" s="150">
        <v>6329.0107421875</v>
      </c>
      <c r="W1807" s="150">
        <v>10250.927734375</v>
      </c>
      <c r="X1807" s="150">
        <v>13634.74609375</v>
      </c>
      <c r="Y1807" s="150">
        <v>74220.0234375</v>
      </c>
      <c r="Z1807" s="150">
        <v>16165.6396484375</v>
      </c>
      <c r="AA1807" s="150">
        <v>166134.296875</v>
      </c>
      <c r="AB1807" s="150">
        <v>2022.817138671875</v>
      </c>
      <c r="AC1807" s="150">
        <v>11254.7734375</v>
      </c>
      <c r="AD1807" s="150">
        <v>25597.61328125</v>
      </c>
      <c r="AE1807" s="150">
        <v>16161.7802734375</v>
      </c>
      <c r="AF1807" s="150">
        <v>49973.3046875</v>
      </c>
      <c r="AG1807" s="150">
        <v>218469.875</v>
      </c>
      <c r="AH1807" s="150">
        <v>32658.990234375</v>
      </c>
      <c r="AI1807" s="150">
        <v>8800.064453125</v>
      </c>
      <c r="AJ1807" s="150">
        <v>39423.83984375</v>
      </c>
      <c r="AK1807" s="150">
        <v>1980.92626953125</v>
      </c>
      <c r="AL1807" s="150">
        <v>858650.375</v>
      </c>
      <c r="AM1807" s="150">
        <v>709043.1875</v>
      </c>
      <c r="AN1807" s="150">
        <v>149607.1875</v>
      </c>
      <c r="AO1807" s="5" t="s">
        <v>4067</v>
      </c>
    </row>
    <row r="1808" spans="1:41" ht="14.25" x14ac:dyDescent="0.45">
      <c r="A1808" s="150">
        <v>2017</v>
      </c>
      <c r="B1808" s="5" t="s">
        <v>81</v>
      </c>
      <c r="C1808" s="5" t="s">
        <v>169</v>
      </c>
      <c r="D1808" s="5" t="s">
        <v>84</v>
      </c>
      <c r="E1808" s="5" t="s">
        <v>85</v>
      </c>
      <c r="F1808" s="5" t="s">
        <v>86</v>
      </c>
      <c r="G1808" s="5" t="s">
        <v>88</v>
      </c>
      <c r="H1808" s="5" t="s">
        <v>131</v>
      </c>
      <c r="I1808" s="150">
        <v>23868.3462</v>
      </c>
      <c r="J1808" s="150">
        <v>30138</v>
      </c>
      <c r="K1808" s="150">
        <v>1542.8171926474729</v>
      </c>
      <c r="L1808" s="150">
        <v>1929</v>
      </c>
      <c r="M1808" s="150">
        <v>18757.953218999999</v>
      </c>
      <c r="N1808" s="150">
        <v>20647.846409999998</v>
      </c>
      <c r="O1808" s="150">
        <v>7672.9402179999997</v>
      </c>
      <c r="P1808" s="150">
        <v>11109.971310000001</v>
      </c>
      <c r="Q1808" s="150">
        <v>3763.0909999999999</v>
      </c>
      <c r="R1808" s="150">
        <v>10250.9946</v>
      </c>
      <c r="S1808" s="150">
        <v>14881.509</v>
      </c>
      <c r="T1808" s="150">
        <v>7668.8677000000007</v>
      </c>
      <c r="U1808" s="150">
        <v>809.13988999999992</v>
      </c>
      <c r="V1808" s="150">
        <v>5850</v>
      </c>
      <c r="W1808" s="150">
        <v>9475.0876100000005</v>
      </c>
      <c r="X1808" s="150">
        <v>12602.802</v>
      </c>
      <c r="Y1808" s="150">
        <v>68602.685569999987</v>
      </c>
      <c r="Z1808" s="150">
        <v>14942.145</v>
      </c>
      <c r="AA1808" s="150">
        <v>153560.4430933432</v>
      </c>
      <c r="AB1808" s="150">
        <v>1869.7204506286971</v>
      </c>
      <c r="AC1808" s="150">
        <v>10402.95726200002</v>
      </c>
      <c r="AD1808" s="150">
        <v>23660.26</v>
      </c>
      <c r="AE1808" s="150">
        <v>14938.57778</v>
      </c>
      <c r="AF1808" s="150">
        <v>46191.079349999993</v>
      </c>
      <c r="AG1808" s="150">
        <v>201935</v>
      </c>
      <c r="AH1808" s="150">
        <v>30187.198513290419</v>
      </c>
      <c r="AI1808" s="150">
        <v>8134.0321791079878</v>
      </c>
      <c r="AJ1808" s="150">
        <v>36440.051080000012</v>
      </c>
      <c r="AK1808" s="150">
        <v>1831</v>
      </c>
      <c r="AL1808" s="150">
        <v>793663.5625</v>
      </c>
      <c r="AM1808" s="150">
        <v>655379.3125</v>
      </c>
      <c r="AN1808" s="150">
        <v>138284.1875</v>
      </c>
      <c r="AO1808" s="5" t="s">
        <v>4068</v>
      </c>
    </row>
    <row r="1809" spans="1:41" ht="14.25" x14ac:dyDescent="0.45">
      <c r="A1809" s="150">
        <v>2017</v>
      </c>
      <c r="B1809" s="5" t="s">
        <v>81</v>
      </c>
      <c r="C1809" s="5" t="s">
        <v>169</v>
      </c>
      <c r="D1809" s="5" t="s">
        <v>84</v>
      </c>
      <c r="E1809" s="5" t="s">
        <v>27</v>
      </c>
      <c r="F1809" s="5" t="s">
        <v>27</v>
      </c>
      <c r="G1809" s="5" t="s">
        <v>87</v>
      </c>
      <c r="H1809" s="5" t="s">
        <v>131</v>
      </c>
      <c r="I1809" s="150">
        <v>64.064353942871094</v>
      </c>
      <c r="J1809" s="150">
        <v>2251.396728515625</v>
      </c>
      <c r="K1809" s="150">
        <v>93.769096374511719</v>
      </c>
      <c r="L1809" s="150">
        <v>31.374582290649414</v>
      </c>
      <c r="M1809" s="150">
        <v>217.45831298828125</v>
      </c>
      <c r="N1809" s="150">
        <v>44.896453857421875</v>
      </c>
      <c r="O1809" s="150">
        <v>26.942241668701172</v>
      </c>
      <c r="P1809" s="150">
        <v>26.209568023681641</v>
      </c>
      <c r="Q1809" s="150">
        <v>7.4541678428649902</v>
      </c>
      <c r="R1809" s="150">
        <v>16.480625152587891</v>
      </c>
      <c r="S1809" s="150">
        <v>177.316162109375</v>
      </c>
      <c r="T1809" s="150">
        <v>528.4027099609375</v>
      </c>
      <c r="U1809" s="150">
        <v>52.952266693115234</v>
      </c>
      <c r="V1809" s="150">
        <v>1197.6435546875</v>
      </c>
      <c r="W1809" s="150">
        <v>0</v>
      </c>
      <c r="X1809" s="150">
        <v>148.21784973144531</v>
      </c>
      <c r="Y1809" s="150">
        <v>12265.25390625</v>
      </c>
      <c r="Z1809" s="150">
        <v>35.639362335205078</v>
      </c>
      <c r="AA1809" s="150">
        <v>2722.18212890625</v>
      </c>
      <c r="AB1809" s="150">
        <v>0</v>
      </c>
      <c r="AC1809" s="150">
        <v>0</v>
      </c>
      <c r="AD1809" s="150">
        <v>164.75982666015625</v>
      </c>
      <c r="AE1809" s="150">
        <v>0</v>
      </c>
      <c r="AF1809" s="150">
        <v>2942.62109375</v>
      </c>
      <c r="AG1809" s="150">
        <v>19406.802734375</v>
      </c>
      <c r="AH1809" s="150">
        <v>3744.330078125</v>
      </c>
      <c r="AI1809" s="150">
        <v>225.93484497070313</v>
      </c>
      <c r="AJ1809" s="150">
        <v>3502.43310546875</v>
      </c>
      <c r="AK1809" s="150">
        <v>0</v>
      </c>
      <c r="AL1809" s="150">
        <v>49894.53125</v>
      </c>
      <c r="AM1809" s="150">
        <v>44567.40625</v>
      </c>
      <c r="AN1809" s="150">
        <v>5327.13134765625</v>
      </c>
      <c r="AO1809" s="5" t="s">
        <v>4069</v>
      </c>
    </row>
    <row r="1810" spans="1:41" ht="14.25" x14ac:dyDescent="0.45">
      <c r="A1810" s="150">
        <v>2017</v>
      </c>
      <c r="B1810" s="5" t="s">
        <v>81</v>
      </c>
      <c r="C1810" s="5" t="s">
        <v>169</v>
      </c>
      <c r="D1810" s="5" t="s">
        <v>84</v>
      </c>
      <c r="E1810" s="5" t="s">
        <v>27</v>
      </c>
      <c r="F1810" s="5" t="s">
        <v>27</v>
      </c>
      <c r="G1810" s="5" t="s">
        <v>88</v>
      </c>
      <c r="H1810" s="5" t="s">
        <v>131</v>
      </c>
      <c r="I1810" s="150">
        <v>59.215649999999997</v>
      </c>
      <c r="J1810" s="150">
        <v>2081</v>
      </c>
      <c r="K1810" s="150">
        <v>86.67219085597992</v>
      </c>
      <c r="L1810" s="150">
        <v>29</v>
      </c>
      <c r="M1810" s="150">
        <v>201</v>
      </c>
      <c r="N1810" s="150">
        <v>41.498470000000012</v>
      </c>
      <c r="O1810" s="150">
        <v>24.903120000000001</v>
      </c>
      <c r="P1810" s="150">
        <v>24.225899999999999</v>
      </c>
      <c r="Q1810" s="150">
        <v>6.89</v>
      </c>
      <c r="R1810" s="150">
        <v>15.23329</v>
      </c>
      <c r="S1810" s="150">
        <v>163.89599999999999</v>
      </c>
      <c r="T1810" s="150">
        <v>488.41057999999998</v>
      </c>
      <c r="U1810" s="150">
        <v>48.944580000000002</v>
      </c>
      <c r="V1810" s="150">
        <v>1107</v>
      </c>
      <c r="W1810" s="150">
        <v>0</v>
      </c>
      <c r="X1810" s="150">
        <v>137</v>
      </c>
      <c r="Y1810" s="150">
        <v>11336.959000000001</v>
      </c>
      <c r="Z1810" s="150">
        <v>32.942</v>
      </c>
      <c r="AA1810" s="150">
        <v>2516.1540199999999</v>
      </c>
      <c r="AB1810" s="150">
        <v>0</v>
      </c>
      <c r="AC1810" s="150">
        <v>0</v>
      </c>
      <c r="AD1810" s="150">
        <v>152.29</v>
      </c>
      <c r="AE1810" s="150">
        <v>0</v>
      </c>
      <c r="AF1810" s="150">
        <v>2719.9090000000001</v>
      </c>
      <c r="AG1810" s="150">
        <v>17938</v>
      </c>
      <c r="AH1810" s="150">
        <v>3460.940805496055</v>
      </c>
      <c r="AI1810" s="150">
        <v>208.83498674500009</v>
      </c>
      <c r="AJ1810" s="150">
        <v>3237.3517900000052</v>
      </c>
      <c r="AK1810" s="150">
        <v>0</v>
      </c>
      <c r="AL1810" s="150">
        <v>46118.26953125</v>
      </c>
      <c r="AM1810" s="150">
        <v>41194.3203125</v>
      </c>
      <c r="AN1810" s="150">
        <v>4923.94775390625</v>
      </c>
      <c r="AO1810" s="5" t="s">
        <v>4070</v>
      </c>
    </row>
    <row r="1811" spans="1:41" ht="14.25" x14ac:dyDescent="0.45">
      <c r="A1811" s="150">
        <v>2017</v>
      </c>
      <c r="B1811" s="5" t="s">
        <v>81</v>
      </c>
      <c r="C1811" s="5" t="s">
        <v>169</v>
      </c>
      <c r="D1811" s="5" t="s">
        <v>84</v>
      </c>
      <c r="E1811" s="5" t="s">
        <v>109</v>
      </c>
      <c r="F1811" s="5" t="s">
        <v>109</v>
      </c>
      <c r="G1811" s="5" t="s">
        <v>87</v>
      </c>
      <c r="H1811" s="5" t="s">
        <v>131</v>
      </c>
      <c r="I1811" s="150">
        <v>9962.9189453125</v>
      </c>
      <c r="J1811" s="150">
        <v>19612.359375</v>
      </c>
      <c r="K1811" s="150">
        <v>793.18756103515625</v>
      </c>
      <c r="L1811" s="150">
        <v>426.26156616210938</v>
      </c>
      <c r="M1811" s="150">
        <v>6211.08544921875</v>
      </c>
      <c r="N1811" s="150">
        <v>6017.982421875</v>
      </c>
      <c r="O1811" s="150">
        <v>6701.84033203125</v>
      </c>
      <c r="P1811" s="150">
        <v>9876.9296875</v>
      </c>
      <c r="Q1811" s="150">
        <v>3518.136962890625</v>
      </c>
      <c r="R1811" s="150">
        <v>5500.8017578125</v>
      </c>
      <c r="S1811" s="150">
        <v>4157.9521484375</v>
      </c>
      <c r="T1811" s="150">
        <v>3991.16650390625</v>
      </c>
      <c r="U1811" s="150">
        <v>567.92279052734375</v>
      </c>
      <c r="V1811" s="150">
        <v>2308.736572265625</v>
      </c>
      <c r="W1811" s="150">
        <v>1982.5308837890625</v>
      </c>
      <c r="X1811" s="150">
        <v>8308.3017578125</v>
      </c>
      <c r="Y1811" s="150">
        <v>16990.58984375</v>
      </c>
      <c r="Z1811" s="150">
        <v>7103.6943359375</v>
      </c>
      <c r="AA1811" s="150">
        <v>71363.203125</v>
      </c>
      <c r="AB1811" s="150">
        <v>1423.7569580078125</v>
      </c>
      <c r="AC1811" s="150">
        <v>9001.7978515625</v>
      </c>
      <c r="AD1811" s="150">
        <v>11039.287109375</v>
      </c>
      <c r="AE1811" s="150">
        <v>7071.31591796875</v>
      </c>
      <c r="AF1811" s="150">
        <v>18829.533203125</v>
      </c>
      <c r="AG1811" s="150">
        <v>88929.6328125</v>
      </c>
      <c r="AH1811" s="150">
        <v>13219.291015625</v>
      </c>
      <c r="AI1811" s="150">
        <v>1101.4981689453125</v>
      </c>
      <c r="AJ1811" s="150">
        <v>24736.25</v>
      </c>
      <c r="AK1811" s="150">
        <v>1176.005859375</v>
      </c>
      <c r="AL1811" s="150">
        <v>361923.9375</v>
      </c>
      <c r="AM1811" s="150">
        <v>301818.0625</v>
      </c>
      <c r="AN1811" s="150">
        <v>60105.90625</v>
      </c>
      <c r="AO1811" s="5" t="s">
        <v>4071</v>
      </c>
    </row>
    <row r="1812" spans="1:41" ht="14.25" x14ac:dyDescent="0.45">
      <c r="A1812" s="150">
        <v>2017</v>
      </c>
      <c r="B1812" s="5" t="s">
        <v>81</v>
      </c>
      <c r="C1812" s="5" t="s">
        <v>169</v>
      </c>
      <c r="D1812" s="5" t="s">
        <v>84</v>
      </c>
      <c r="E1812" s="5" t="s">
        <v>109</v>
      </c>
      <c r="F1812" s="5" t="s">
        <v>109</v>
      </c>
      <c r="G1812" s="5" t="s">
        <v>88</v>
      </c>
      <c r="H1812" s="5" t="s">
        <v>131</v>
      </c>
      <c r="I1812" s="150">
        <v>9208.8763299999991</v>
      </c>
      <c r="J1812" s="150">
        <v>18128</v>
      </c>
      <c r="K1812" s="150">
        <v>733.15522844816473</v>
      </c>
      <c r="L1812" s="150">
        <v>394</v>
      </c>
      <c r="M1812" s="150">
        <v>5741</v>
      </c>
      <c r="N1812" s="150">
        <v>5562.5120700000016</v>
      </c>
      <c r="O1812" s="150">
        <v>6194.6121159999993</v>
      </c>
      <c r="P1812" s="150">
        <v>9129.3949300000022</v>
      </c>
      <c r="Q1812" s="150">
        <v>3251.8670000000002</v>
      </c>
      <c r="R1812" s="150">
        <v>5084.4742100000012</v>
      </c>
      <c r="S1812" s="150">
        <v>3843.2579999999998</v>
      </c>
      <c r="T1812" s="150">
        <v>3689.0954299999999</v>
      </c>
      <c r="U1812" s="150">
        <v>524.93963000000008</v>
      </c>
      <c r="V1812" s="150">
        <v>2134</v>
      </c>
      <c r="W1812" s="150">
        <v>1832.4831799999999</v>
      </c>
      <c r="X1812" s="150">
        <v>7679.4889999999987</v>
      </c>
      <c r="Y1812" s="150">
        <v>15704.65857</v>
      </c>
      <c r="Z1812" s="150">
        <v>6566.0520000000006</v>
      </c>
      <c r="AA1812" s="150">
        <v>65962.08463000007</v>
      </c>
      <c r="AB1812" s="150">
        <v>1316</v>
      </c>
      <c r="AC1812" s="150">
        <v>8320.4972200000193</v>
      </c>
      <c r="AD1812" s="150">
        <v>10203.780000000001</v>
      </c>
      <c r="AE1812" s="150">
        <v>6536.1239799999967</v>
      </c>
      <c r="AF1812" s="150">
        <v>17404.422129999992</v>
      </c>
      <c r="AG1812" s="150">
        <v>82199</v>
      </c>
      <c r="AH1812" s="150">
        <v>12218.78983830652</v>
      </c>
      <c r="AI1812" s="150">
        <v>1018.1313800919399</v>
      </c>
      <c r="AJ1812" s="150">
        <v>22864.089459999999</v>
      </c>
      <c r="AK1812" s="150">
        <v>1087</v>
      </c>
      <c r="AL1812" s="150">
        <v>334531.78125</v>
      </c>
      <c r="AM1812" s="150">
        <v>278975</v>
      </c>
      <c r="AN1812" s="150">
        <v>55556.79296875</v>
      </c>
      <c r="AO1812" s="5" t="s">
        <v>4072</v>
      </c>
    </row>
    <row r="1813" spans="1:41" ht="14.25" x14ac:dyDescent="0.45">
      <c r="A1813" s="150">
        <v>2017</v>
      </c>
      <c r="B1813" s="5" t="s">
        <v>81</v>
      </c>
      <c r="C1813" s="5" t="s">
        <v>169</v>
      </c>
      <c r="D1813" s="5" t="s">
        <v>84</v>
      </c>
      <c r="E1813" s="5" t="s">
        <v>19</v>
      </c>
      <c r="F1813" s="5" t="s">
        <v>19</v>
      </c>
      <c r="G1813" s="5" t="s">
        <v>87</v>
      </c>
      <c r="H1813" s="5" t="s">
        <v>131</v>
      </c>
      <c r="I1813" s="150">
        <v>22562.9140625</v>
      </c>
      <c r="J1813" s="150">
        <v>28820.2578125</v>
      </c>
      <c r="K1813" s="150">
        <v>1456.9400634765625</v>
      </c>
      <c r="L1813" s="150">
        <v>1679.0810546875</v>
      </c>
      <c r="M1813" s="150">
        <v>13566.751953125</v>
      </c>
      <c r="N1813" s="150">
        <v>21558.48046875</v>
      </c>
      <c r="O1813" s="150">
        <v>8301.216796875</v>
      </c>
      <c r="P1813" s="150">
        <v>12707.119140625</v>
      </c>
      <c r="Q1813" s="150">
        <v>4018.811279296875</v>
      </c>
      <c r="R1813" s="150">
        <v>11153.8388671875</v>
      </c>
      <c r="S1813" s="150">
        <v>11367.88671875</v>
      </c>
      <c r="T1813" s="150">
        <v>7976.9501953125</v>
      </c>
      <c r="U1813" s="150">
        <v>769.98468017578125</v>
      </c>
      <c r="V1813" s="150">
        <v>6385.2685546875</v>
      </c>
      <c r="W1813" s="150">
        <v>8049.2978515625</v>
      </c>
      <c r="X1813" s="150">
        <v>10797.494140625</v>
      </c>
      <c r="Y1813" s="150">
        <v>63557.30859375</v>
      </c>
      <c r="Z1813" s="150">
        <v>15374.7607421875</v>
      </c>
      <c r="AA1813" s="150">
        <v>140742.03125</v>
      </c>
      <c r="AB1813" s="150">
        <v>2022.817138671875</v>
      </c>
      <c r="AC1813" s="150">
        <v>11438.716796875</v>
      </c>
      <c r="AD1813" s="150">
        <v>22659.587890625</v>
      </c>
      <c r="AE1813" s="150">
        <v>15177.2041015625</v>
      </c>
      <c r="AF1813" s="150">
        <v>43857.31640625</v>
      </c>
      <c r="AG1813" s="150">
        <v>158163.59375</v>
      </c>
      <c r="AH1813" s="150">
        <v>26258.46484375</v>
      </c>
      <c r="AI1813" s="150">
        <v>6422.04248046875</v>
      </c>
      <c r="AJ1813" s="150">
        <v>31689.2734375</v>
      </c>
      <c r="AK1813" s="150">
        <v>1980.92626953125</v>
      </c>
      <c r="AL1813" s="150">
        <v>710516.3125</v>
      </c>
      <c r="AM1813" s="150">
        <v>589656</v>
      </c>
      <c r="AN1813" s="150">
        <v>120860.375</v>
      </c>
      <c r="AO1813" s="5" t="s">
        <v>4073</v>
      </c>
    </row>
    <row r="1814" spans="1:41" ht="14.25" x14ac:dyDescent="0.45">
      <c r="A1814" s="150">
        <v>2017</v>
      </c>
      <c r="B1814" s="5" t="s">
        <v>81</v>
      </c>
      <c r="C1814" s="5" t="s">
        <v>169</v>
      </c>
      <c r="D1814" s="5" t="s">
        <v>84</v>
      </c>
      <c r="E1814" s="5" t="s">
        <v>19</v>
      </c>
      <c r="F1814" s="5" t="s">
        <v>19</v>
      </c>
      <c r="G1814" s="5" t="s">
        <v>88</v>
      </c>
      <c r="H1814" s="5" t="s">
        <v>131</v>
      </c>
      <c r="I1814" s="150">
        <v>20855.24163</v>
      </c>
      <c r="J1814" s="150">
        <v>26639</v>
      </c>
      <c r="K1814" s="150">
        <v>1346.6716381218189</v>
      </c>
      <c r="L1814" s="150">
        <v>1552</v>
      </c>
      <c r="M1814" s="150">
        <v>12539.953219000001</v>
      </c>
      <c r="N1814" s="150">
        <v>19926.829269999998</v>
      </c>
      <c r="O1814" s="150">
        <v>7672.9402179999997</v>
      </c>
      <c r="P1814" s="150">
        <v>11745.381869999999</v>
      </c>
      <c r="Q1814" s="150">
        <v>3714.6480000000001</v>
      </c>
      <c r="R1814" s="150">
        <v>10309.661539999999</v>
      </c>
      <c r="S1814" s="150">
        <v>10507.509</v>
      </c>
      <c r="T1814" s="150">
        <v>7373.2155300000004</v>
      </c>
      <c r="U1814" s="150">
        <v>711.70845999999995</v>
      </c>
      <c r="V1814" s="150">
        <v>5902</v>
      </c>
      <c r="W1814" s="150">
        <v>7440.0876100000014</v>
      </c>
      <c r="X1814" s="150">
        <v>9980.2866850399987</v>
      </c>
      <c r="Y1814" s="150">
        <v>58746.980569999992</v>
      </c>
      <c r="Z1814" s="150">
        <v>14211.123</v>
      </c>
      <c r="AA1814" s="150">
        <v>130089.9886433432</v>
      </c>
      <c r="AB1814" s="150">
        <v>1869.7204506286971</v>
      </c>
      <c r="AC1814" s="150">
        <v>10572.979052000021</v>
      </c>
      <c r="AD1814" s="150">
        <v>20944.599999999999</v>
      </c>
      <c r="AE1814" s="150">
        <v>14028.51850349396</v>
      </c>
      <c r="AF1814" s="150">
        <v>40537.978349999983</v>
      </c>
      <c r="AG1814" s="150">
        <v>146193</v>
      </c>
      <c r="AH1814" s="150">
        <v>24271.094703290419</v>
      </c>
      <c r="AI1814" s="150">
        <v>5935.9910118239877</v>
      </c>
      <c r="AJ1814" s="150">
        <v>29290.874191957519</v>
      </c>
      <c r="AK1814" s="150">
        <v>1831</v>
      </c>
      <c r="AL1814" s="150">
        <v>656741</v>
      </c>
      <c r="AM1814" s="150">
        <v>545027.875</v>
      </c>
      <c r="AN1814" s="150">
        <v>111713.0625</v>
      </c>
      <c r="AO1814" s="5" t="s">
        <v>4074</v>
      </c>
    </row>
    <row r="1815" spans="1:41" ht="14.25" x14ac:dyDescent="0.45">
      <c r="A1815" s="150">
        <v>2017</v>
      </c>
      <c r="B1815" s="5" t="s">
        <v>81</v>
      </c>
      <c r="C1815" s="5" t="s">
        <v>169</v>
      </c>
      <c r="D1815" s="5" t="s">
        <v>84</v>
      </c>
      <c r="E1815" s="5" t="s">
        <v>24</v>
      </c>
      <c r="F1815" s="5" t="s">
        <v>24</v>
      </c>
      <c r="G1815" s="5" t="s">
        <v>87</v>
      </c>
      <c r="H1815" s="5" t="s">
        <v>131</v>
      </c>
      <c r="I1815" s="150">
        <v>4761.49658203125</v>
      </c>
      <c r="J1815" s="150">
        <v>8142.2451171875</v>
      </c>
      <c r="K1815" s="150">
        <v>230.55642700195313</v>
      </c>
      <c r="L1815" s="150">
        <v>689.158935546875</v>
      </c>
      <c r="M1815" s="150">
        <v>9404.8017578125</v>
      </c>
      <c r="N1815" s="150">
        <v>2411.9423828125</v>
      </c>
      <c r="O1815" s="150">
        <v>113.16344451904297</v>
      </c>
      <c r="P1815" s="150">
        <v>0</v>
      </c>
      <c r="Q1815" s="150">
        <v>175.58839416503906</v>
      </c>
      <c r="R1815" s="150">
        <v>80.324264526367188</v>
      </c>
      <c r="S1815" s="150">
        <v>7979.1318359375</v>
      </c>
      <c r="T1815" s="150">
        <v>219.08607482910156</v>
      </c>
      <c r="U1815" s="150">
        <v>0</v>
      </c>
      <c r="V1815" s="150">
        <v>904.4534912109375</v>
      </c>
      <c r="W1815" s="150">
        <v>1300.04150390625</v>
      </c>
      <c r="X1815" s="150">
        <v>3735.739013671875</v>
      </c>
      <c r="Y1815" s="150">
        <v>22379.84765625</v>
      </c>
      <c r="Z1815" s="150">
        <v>5572.53564453125</v>
      </c>
      <c r="AA1815" s="150">
        <v>41666.4140625</v>
      </c>
      <c r="AB1815" s="150">
        <v>0</v>
      </c>
      <c r="AC1815" s="150">
        <v>945.64251708984375</v>
      </c>
      <c r="AD1815" s="150">
        <v>2757.11181640625</v>
      </c>
      <c r="AE1815" s="150">
        <v>1363.22998046875</v>
      </c>
      <c r="AF1815" s="150">
        <v>12617.7158203125</v>
      </c>
      <c r="AG1815" s="150">
        <v>60437.18359375</v>
      </c>
      <c r="AH1815" s="150">
        <v>11470.0458984375</v>
      </c>
      <c r="AI1815" s="150">
        <v>3147.283203125</v>
      </c>
      <c r="AJ1815" s="150">
        <v>8219.1943359375</v>
      </c>
      <c r="AK1815" s="150">
        <v>104.94256591796875</v>
      </c>
      <c r="AL1815" s="150">
        <v>210828.859375</v>
      </c>
      <c r="AM1815" s="150">
        <v>170366.96875</v>
      </c>
      <c r="AN1815" s="150">
        <v>40461.90234375</v>
      </c>
      <c r="AO1815" s="5" t="s">
        <v>4075</v>
      </c>
    </row>
    <row r="1816" spans="1:41" ht="14.25" x14ac:dyDescent="0.45">
      <c r="A1816" s="150">
        <v>2017</v>
      </c>
      <c r="B1816" s="5" t="s">
        <v>81</v>
      </c>
      <c r="C1816" s="5" t="s">
        <v>169</v>
      </c>
      <c r="D1816" s="5" t="s">
        <v>84</v>
      </c>
      <c r="E1816" s="5" t="s">
        <v>24</v>
      </c>
      <c r="F1816" s="5" t="s">
        <v>24</v>
      </c>
      <c r="G1816" s="5" t="s">
        <v>88</v>
      </c>
      <c r="H1816" s="5" t="s">
        <v>131</v>
      </c>
      <c r="I1816" s="150">
        <v>4401.1231799999996</v>
      </c>
      <c r="J1816" s="150">
        <v>7526</v>
      </c>
      <c r="K1816" s="150">
        <v>213.10679266745981</v>
      </c>
      <c r="L1816" s="150">
        <v>637</v>
      </c>
      <c r="M1816" s="150">
        <v>8693</v>
      </c>
      <c r="N1816" s="150">
        <v>2229.3948500000001</v>
      </c>
      <c r="O1816" s="150">
        <v>104.598681</v>
      </c>
      <c r="P1816" s="150">
        <v>0</v>
      </c>
      <c r="Q1816" s="150">
        <v>162.29900000000001</v>
      </c>
      <c r="R1816" s="150">
        <v>74.244930000000011</v>
      </c>
      <c r="S1816" s="150">
        <v>7375.232</v>
      </c>
      <c r="T1816" s="150">
        <v>202.50457</v>
      </c>
      <c r="U1816" s="150">
        <v>0</v>
      </c>
      <c r="V1816" s="150">
        <v>836</v>
      </c>
      <c r="W1816" s="150">
        <v>1201.6479999999999</v>
      </c>
      <c r="X1816" s="150">
        <v>3453</v>
      </c>
      <c r="Y1816" s="150">
        <v>20686.030999999999</v>
      </c>
      <c r="Z1816" s="150">
        <v>5150.7790000000014</v>
      </c>
      <c r="AA1816" s="150">
        <v>38512.897270000023</v>
      </c>
      <c r="AB1816" s="150">
        <v>0</v>
      </c>
      <c r="AC1816" s="150">
        <v>874.07167000000015</v>
      </c>
      <c r="AD1816" s="150">
        <v>2548.44</v>
      </c>
      <c r="AE1816" s="150">
        <v>1260.0540900000001</v>
      </c>
      <c r="AF1816" s="150">
        <v>11662.745000000001</v>
      </c>
      <c r="AG1816" s="150">
        <v>55863</v>
      </c>
      <c r="AH1816" s="150">
        <v>10601.93673028038</v>
      </c>
      <c r="AI1816" s="150">
        <v>2909.0813916061788</v>
      </c>
      <c r="AJ1816" s="150">
        <v>7597.1255699999992</v>
      </c>
      <c r="AK1816" s="150">
        <v>97</v>
      </c>
      <c r="AL1816" s="150">
        <v>194872.296875</v>
      </c>
      <c r="AM1816" s="150">
        <v>157472.75</v>
      </c>
      <c r="AN1816" s="150">
        <v>37399.546875</v>
      </c>
      <c r="AO1816" s="5" t="s">
        <v>4076</v>
      </c>
    </row>
    <row r="1817" spans="1:41" ht="14.25" x14ac:dyDescent="0.45">
      <c r="A1817" s="150">
        <v>2017</v>
      </c>
      <c r="B1817" s="5" t="s">
        <v>81</v>
      </c>
      <c r="C1817" s="5" t="s">
        <v>169</v>
      </c>
      <c r="D1817" s="5" t="s">
        <v>84</v>
      </c>
      <c r="E1817" s="5" t="s">
        <v>214</v>
      </c>
      <c r="F1817" s="5" t="s">
        <v>214</v>
      </c>
      <c r="G1817" s="5" t="s">
        <v>87</v>
      </c>
      <c r="H1817" s="5" t="s">
        <v>131</v>
      </c>
      <c r="I1817" s="150">
        <v>0</v>
      </c>
      <c r="J1817" s="150">
        <v>0</v>
      </c>
      <c r="K1817" s="150">
        <v>0</v>
      </c>
      <c r="L1817" s="150"/>
      <c r="M1817" s="150"/>
      <c r="N1817" s="150"/>
      <c r="O1817" s="150">
        <v>0</v>
      </c>
      <c r="P1817" s="150">
        <v>240.94224548339844</v>
      </c>
      <c r="Q1817" s="150">
        <v>0</v>
      </c>
      <c r="R1817" s="150">
        <v>98.964614868164063</v>
      </c>
      <c r="S1817" s="150"/>
      <c r="T1817" s="150">
        <v>0</v>
      </c>
      <c r="U1817" s="150">
        <v>0</v>
      </c>
      <c r="V1817" s="150">
        <v>0</v>
      </c>
      <c r="W1817" s="150"/>
      <c r="X1817" s="150">
        <v>21.637643814086914</v>
      </c>
      <c r="Y1817" s="150">
        <v>0</v>
      </c>
      <c r="Z1817" s="150">
        <v>0</v>
      </c>
      <c r="AA1817" s="150">
        <v>2248.583740234375</v>
      </c>
      <c r="AB1817" s="150">
        <v>0</v>
      </c>
      <c r="AC1817" s="150">
        <v>183.94354248046875</v>
      </c>
      <c r="AD1817" s="150">
        <v>0</v>
      </c>
      <c r="AE1817" s="150">
        <v>115.47419738769531</v>
      </c>
      <c r="AF1817" s="150">
        <v>764.02301025390625</v>
      </c>
      <c r="AG1817" s="150">
        <v>3363.571533203125</v>
      </c>
      <c r="AH1817" s="150">
        <v>800.58990478515625</v>
      </c>
      <c r="AI1817" s="150">
        <v>207.67019653320313</v>
      </c>
      <c r="AJ1817" s="150">
        <v>181.80314636230469</v>
      </c>
      <c r="AK1817" s="150"/>
      <c r="AL1817" s="150">
        <v>8227.2041015625</v>
      </c>
      <c r="AM1817" s="150">
        <v>7197.30615234375</v>
      </c>
      <c r="AN1817" s="150">
        <v>1029.897705078125</v>
      </c>
      <c r="AO1817" s="5" t="s">
        <v>4077</v>
      </c>
    </row>
    <row r="1818" spans="1:41" ht="14.25" x14ac:dyDescent="0.45">
      <c r="A1818" s="150">
        <v>2017</v>
      </c>
      <c r="B1818" s="5" t="s">
        <v>81</v>
      </c>
      <c r="C1818" s="5" t="s">
        <v>169</v>
      </c>
      <c r="D1818" s="5" t="s">
        <v>84</v>
      </c>
      <c r="E1818" s="5" t="s">
        <v>214</v>
      </c>
      <c r="F1818" s="5" t="s">
        <v>214</v>
      </c>
      <c r="G1818" s="5" t="s">
        <v>88</v>
      </c>
      <c r="H1818" s="5" t="s">
        <v>131</v>
      </c>
      <c r="I1818" s="150">
        <v>0</v>
      </c>
      <c r="J1818" s="150">
        <v>0</v>
      </c>
      <c r="K1818" s="150">
        <v>0</v>
      </c>
      <c r="L1818" s="150"/>
      <c r="M1818" s="150"/>
      <c r="N1818" s="150"/>
      <c r="O1818" s="150">
        <v>0</v>
      </c>
      <c r="P1818" s="150">
        <v>222.70656</v>
      </c>
      <c r="Q1818" s="150">
        <v>0</v>
      </c>
      <c r="R1818" s="150">
        <v>91.474490000000003</v>
      </c>
      <c r="S1818" s="150"/>
      <c r="T1818" s="150">
        <v>0</v>
      </c>
      <c r="U1818" s="150">
        <v>0</v>
      </c>
      <c r="V1818" s="150">
        <v>0</v>
      </c>
      <c r="W1818" s="150"/>
      <c r="X1818" s="150">
        <v>20</v>
      </c>
      <c r="Y1818" s="150">
        <v>0</v>
      </c>
      <c r="Z1818" s="150">
        <v>0</v>
      </c>
      <c r="AA1818" s="150">
        <v>2078.4</v>
      </c>
      <c r="AB1818" s="150">
        <v>0</v>
      </c>
      <c r="AC1818" s="150">
        <v>170.02179000000001</v>
      </c>
      <c r="AD1818" s="150">
        <v>0</v>
      </c>
      <c r="AE1818" s="150">
        <v>106.7345434939636</v>
      </c>
      <c r="AF1818" s="150">
        <v>706.19799999999998</v>
      </c>
      <c r="AG1818" s="150">
        <v>3109</v>
      </c>
      <c r="AH1818" s="150">
        <v>739.99733999999989</v>
      </c>
      <c r="AI1818" s="150">
        <v>191.95269999999999</v>
      </c>
      <c r="AJ1818" s="150">
        <v>168.0433919575114</v>
      </c>
      <c r="AK1818" s="150"/>
      <c r="AL1818" s="150">
        <v>7604.52880859375</v>
      </c>
      <c r="AM1818" s="150">
        <v>6652.57861328125</v>
      </c>
      <c r="AN1818" s="150">
        <v>951.95001220703125</v>
      </c>
      <c r="AO1818" s="5" t="s">
        <v>4078</v>
      </c>
    </row>
    <row r="1819" spans="1:41" ht="14.25" x14ac:dyDescent="0.45">
      <c r="A1819" s="150">
        <v>2017</v>
      </c>
      <c r="B1819" s="5" t="s">
        <v>81</v>
      </c>
      <c r="C1819" s="5" t="s">
        <v>169</v>
      </c>
      <c r="D1819" s="5" t="s">
        <v>84</v>
      </c>
      <c r="E1819" s="5" t="s">
        <v>89</v>
      </c>
      <c r="F1819" s="5" t="s">
        <v>90</v>
      </c>
      <c r="G1819" s="5" t="s">
        <v>87</v>
      </c>
      <c r="H1819" s="5" t="s">
        <v>131</v>
      </c>
      <c r="I1819" s="150">
        <v>21566.091796875</v>
      </c>
      <c r="J1819" s="150">
        <v>32605.763671875</v>
      </c>
      <c r="K1819" s="150">
        <v>1495.6805419921875</v>
      </c>
      <c r="L1819" s="150">
        <v>1853.26416015625</v>
      </c>
      <c r="M1819" s="150">
        <v>19903.38671875</v>
      </c>
      <c r="N1819" s="150">
        <v>20982.576171875</v>
      </c>
      <c r="O1819" s="150">
        <v>7730.95654296875</v>
      </c>
      <c r="P1819" s="150">
        <v>11245.1923828125</v>
      </c>
      <c r="Q1819" s="150">
        <v>4071.220947265625</v>
      </c>
      <c r="R1819" s="150">
        <v>9755.3251953125</v>
      </c>
      <c r="S1819" s="150">
        <v>15398.9794921875</v>
      </c>
      <c r="T1819" s="150">
        <v>7261.44970703125</v>
      </c>
      <c r="U1819" s="150">
        <v>839.69317626953125</v>
      </c>
      <c r="V1819" s="150">
        <v>6138.59912109375</v>
      </c>
      <c r="W1819" s="150">
        <v>9431.943359375</v>
      </c>
      <c r="X1819" s="150">
        <v>13432.4345703125</v>
      </c>
      <c r="Y1819" s="150">
        <v>66723.6171875</v>
      </c>
      <c r="Z1819" s="150">
        <v>16165.6396484375</v>
      </c>
      <c r="AA1819" s="150">
        <v>161868.234375</v>
      </c>
      <c r="AB1819" s="150">
        <v>1810.051025390625</v>
      </c>
      <c r="AC1819" s="150">
        <v>10924.11328125</v>
      </c>
      <c r="AD1819" s="150">
        <v>25597.61328125</v>
      </c>
      <c r="AE1819" s="150">
        <v>15649.6171875</v>
      </c>
      <c r="AF1819" s="150">
        <v>43977.23828125</v>
      </c>
      <c r="AG1819" s="150">
        <v>204965.8125</v>
      </c>
      <c r="AH1819" s="150">
        <v>31044.767578125</v>
      </c>
      <c r="AI1819" s="150">
        <v>8658.337890625</v>
      </c>
      <c r="AJ1819" s="150">
        <v>38405.28125</v>
      </c>
      <c r="AK1819" s="150">
        <v>1974.4349365234375</v>
      </c>
      <c r="AL1819" s="150">
        <v>811477.3125</v>
      </c>
      <c r="AM1819" s="150">
        <v>667737.25</v>
      </c>
      <c r="AN1819" s="150">
        <v>143740.046875</v>
      </c>
      <c r="AO1819" s="5" t="s">
        <v>4079</v>
      </c>
    </row>
    <row r="1820" spans="1:41" ht="14.25" x14ac:dyDescent="0.45">
      <c r="A1820" s="150">
        <v>2017</v>
      </c>
      <c r="B1820" s="5" t="s">
        <v>81</v>
      </c>
      <c r="C1820" s="5" t="s">
        <v>169</v>
      </c>
      <c r="D1820" s="5" t="s">
        <v>84</v>
      </c>
      <c r="E1820" s="5" t="s">
        <v>89</v>
      </c>
      <c r="F1820" s="5" t="s">
        <v>90</v>
      </c>
      <c r="G1820" s="5" t="s">
        <v>88</v>
      </c>
      <c r="H1820" s="5" t="s">
        <v>131</v>
      </c>
      <c r="I1820" s="150">
        <v>19933.863939999999</v>
      </c>
      <c r="J1820" s="150">
        <v>30138</v>
      </c>
      <c r="K1820" s="150">
        <v>1382.4800926474729</v>
      </c>
      <c r="L1820" s="150">
        <v>1713</v>
      </c>
      <c r="M1820" s="150">
        <v>18397</v>
      </c>
      <c r="N1820" s="150">
        <v>19394.511640000001</v>
      </c>
      <c r="O1820" s="150">
        <v>7145.8399980000004</v>
      </c>
      <c r="P1820" s="150">
        <v>10394.101479999999</v>
      </c>
      <c r="Q1820" s="150">
        <v>3763.0909999999999</v>
      </c>
      <c r="R1820" s="150">
        <v>9016.9946000000018</v>
      </c>
      <c r="S1820" s="150">
        <v>14233.509</v>
      </c>
      <c r="T1820" s="150">
        <v>6711.8677000000007</v>
      </c>
      <c r="U1820" s="150">
        <v>776.14108999999996</v>
      </c>
      <c r="V1820" s="150">
        <v>5674</v>
      </c>
      <c r="W1820" s="150">
        <v>8718.0876100000005</v>
      </c>
      <c r="X1820" s="150">
        <v>12415.802</v>
      </c>
      <c r="Y1820" s="150">
        <v>61673.64856999999</v>
      </c>
      <c r="Z1820" s="150">
        <v>14942.145</v>
      </c>
      <c r="AA1820" s="150">
        <v>149617.2553800001</v>
      </c>
      <c r="AB1820" s="150">
        <v>1673.0574506286971</v>
      </c>
      <c r="AC1820" s="150">
        <v>10097.32281000002</v>
      </c>
      <c r="AD1820" s="150">
        <v>23660.26</v>
      </c>
      <c r="AE1820" s="150">
        <v>14465.17742</v>
      </c>
      <c r="AF1820" s="150">
        <v>40648.826339999992</v>
      </c>
      <c r="AG1820" s="150">
        <v>189453</v>
      </c>
      <c r="AH1820" s="150">
        <v>28695.146983290419</v>
      </c>
      <c r="AI1820" s="150">
        <v>8003.0321791079878</v>
      </c>
      <c r="AJ1820" s="150">
        <v>35498.580440000012</v>
      </c>
      <c r="AK1820" s="150">
        <v>1825</v>
      </c>
      <c r="AL1820" s="150">
        <v>750060.75</v>
      </c>
      <c r="AM1820" s="150">
        <v>617199.625</v>
      </c>
      <c r="AN1820" s="150">
        <v>132861.078125</v>
      </c>
      <c r="AO1820" s="5" t="s">
        <v>4080</v>
      </c>
    </row>
    <row r="1821" spans="1:41" ht="14.25" x14ac:dyDescent="0.45">
      <c r="A1821" s="150">
        <v>2017</v>
      </c>
      <c r="B1821" s="5" t="s">
        <v>81</v>
      </c>
      <c r="C1821" s="5" t="s">
        <v>169</v>
      </c>
      <c r="D1821" s="5" t="s">
        <v>84</v>
      </c>
      <c r="E1821" s="5" t="s">
        <v>91</v>
      </c>
      <c r="F1821" s="5" t="s">
        <v>92</v>
      </c>
      <c r="G1821" s="5" t="s">
        <v>87</v>
      </c>
      <c r="H1821" s="5" t="s">
        <v>131</v>
      </c>
      <c r="I1821" s="150">
        <v>4256.64599609375</v>
      </c>
      <c r="J1821" s="150">
        <v>0</v>
      </c>
      <c r="K1821" s="150">
        <v>173.46585083007813</v>
      </c>
      <c r="L1821" s="150">
        <v>233.68653869628906</v>
      </c>
      <c r="M1821" s="150">
        <v>390.50885009765625</v>
      </c>
      <c r="N1821" s="150">
        <v>1355.9605712890625</v>
      </c>
      <c r="O1821" s="150">
        <v>570.26031494140625</v>
      </c>
      <c r="P1821" s="150">
        <v>774.48681640625</v>
      </c>
      <c r="Q1821" s="150">
        <v>0</v>
      </c>
      <c r="R1821" s="150">
        <v>1335.0426025390625</v>
      </c>
      <c r="S1821" s="150">
        <v>701.05963134765625</v>
      </c>
      <c r="T1821" s="150">
        <v>1035.3612060546875</v>
      </c>
      <c r="U1821" s="150">
        <v>35.700813293457031</v>
      </c>
      <c r="V1821" s="150">
        <v>190.4112548828125</v>
      </c>
      <c r="W1821" s="150">
        <v>818.98480224609375</v>
      </c>
      <c r="X1821" s="150">
        <v>202.31196594238281</v>
      </c>
      <c r="Y1821" s="150">
        <v>7496.4013671875</v>
      </c>
      <c r="Z1821" s="150">
        <v>0</v>
      </c>
      <c r="AA1821" s="150">
        <v>4266.064453125</v>
      </c>
      <c r="AB1821" s="150">
        <v>212.76618957519531</v>
      </c>
      <c r="AC1821" s="150">
        <v>330.66046142578125</v>
      </c>
      <c r="AD1821" s="150">
        <v>0</v>
      </c>
      <c r="AE1821" s="150">
        <v>512.16339111328125</v>
      </c>
      <c r="AF1821" s="150">
        <v>5996.064453125</v>
      </c>
      <c r="AG1821" s="150">
        <v>13504.052734375</v>
      </c>
      <c r="AH1821" s="150">
        <v>1614.223876953125</v>
      </c>
      <c r="AI1821" s="150">
        <v>141.7265625</v>
      </c>
      <c r="AJ1821" s="150">
        <v>1018.560302734375</v>
      </c>
      <c r="AK1821" s="150">
        <v>6.4912929534912109</v>
      </c>
      <c r="AL1821" s="150">
        <v>47173.0625</v>
      </c>
      <c r="AM1821" s="150">
        <v>41305.90234375</v>
      </c>
      <c r="AN1821" s="150">
        <v>5867.16015625</v>
      </c>
      <c r="AO1821" s="5" t="s">
        <v>4081</v>
      </c>
    </row>
    <row r="1822" spans="1:41" ht="14.25" x14ac:dyDescent="0.45">
      <c r="A1822" s="150">
        <v>2017</v>
      </c>
      <c r="B1822" s="5" t="s">
        <v>81</v>
      </c>
      <c r="C1822" s="5" t="s">
        <v>169</v>
      </c>
      <c r="D1822" s="5" t="s">
        <v>84</v>
      </c>
      <c r="E1822" s="5" t="s">
        <v>91</v>
      </c>
      <c r="F1822" s="5" t="s">
        <v>92</v>
      </c>
      <c r="G1822" s="5" t="s">
        <v>88</v>
      </c>
      <c r="H1822" s="5" t="s">
        <v>131</v>
      </c>
      <c r="I1822" s="150">
        <v>3934.4822600000002</v>
      </c>
      <c r="J1822" s="150">
        <v>0</v>
      </c>
      <c r="K1822" s="150">
        <v>160.33709999999999</v>
      </c>
      <c r="L1822" s="150">
        <v>216</v>
      </c>
      <c r="M1822" s="150">
        <v>360.9532190000001</v>
      </c>
      <c r="N1822" s="150">
        <v>1253.3347699999999</v>
      </c>
      <c r="O1822" s="150">
        <v>527.10022000000004</v>
      </c>
      <c r="P1822" s="150">
        <v>715.86982999999998</v>
      </c>
      <c r="Q1822" s="150">
        <v>0</v>
      </c>
      <c r="R1822" s="150">
        <v>1234</v>
      </c>
      <c r="S1822" s="150">
        <v>648</v>
      </c>
      <c r="T1822" s="150">
        <v>957</v>
      </c>
      <c r="U1822" s="150">
        <v>32.998800000000003</v>
      </c>
      <c r="V1822" s="150">
        <v>176</v>
      </c>
      <c r="W1822" s="150">
        <v>757</v>
      </c>
      <c r="X1822" s="150">
        <v>187</v>
      </c>
      <c r="Y1822" s="150">
        <v>6929.0370000000003</v>
      </c>
      <c r="Z1822" s="150">
        <v>0</v>
      </c>
      <c r="AA1822" s="150">
        <v>3943.187713343169</v>
      </c>
      <c r="AB1822" s="150">
        <v>196.66300000000001</v>
      </c>
      <c r="AC1822" s="150">
        <v>305.63445200000001</v>
      </c>
      <c r="AD1822" s="150">
        <v>0</v>
      </c>
      <c r="AE1822" s="150">
        <v>473.40035999999998</v>
      </c>
      <c r="AF1822" s="150">
        <v>5542.2530100000004</v>
      </c>
      <c r="AG1822" s="150">
        <v>12482</v>
      </c>
      <c r="AH1822" s="150">
        <v>1492.05153</v>
      </c>
      <c r="AI1822" s="150">
        <v>131</v>
      </c>
      <c r="AJ1822" s="150">
        <v>941.47064</v>
      </c>
      <c r="AK1822" s="150">
        <v>6</v>
      </c>
      <c r="AL1822" s="150">
        <v>43602.76953125</v>
      </c>
      <c r="AM1822" s="150">
        <v>38179.66796875</v>
      </c>
      <c r="AN1822" s="150">
        <v>5423.10546875</v>
      </c>
      <c r="AO1822" s="5" t="s">
        <v>4082</v>
      </c>
    </row>
    <row r="1823" spans="1:41" ht="14.25" x14ac:dyDescent="0.45">
      <c r="A1823" s="150">
        <v>2017</v>
      </c>
      <c r="B1823" s="5" t="s">
        <v>81</v>
      </c>
      <c r="C1823" s="5" t="s">
        <v>169</v>
      </c>
      <c r="D1823" s="5" t="s">
        <v>84</v>
      </c>
      <c r="E1823" s="5" t="s">
        <v>93</v>
      </c>
      <c r="F1823" s="5" t="s">
        <v>225</v>
      </c>
      <c r="G1823" s="5" t="s">
        <v>87</v>
      </c>
      <c r="H1823" s="5" t="s">
        <v>131</v>
      </c>
      <c r="I1823" s="150">
        <v>0</v>
      </c>
      <c r="J1823" s="150">
        <v>0</v>
      </c>
      <c r="K1823" s="150">
        <v>229.59054565429688</v>
      </c>
      <c r="L1823" s="150">
        <v>59.503517150878906</v>
      </c>
      <c r="M1823" s="150">
        <v>933.664306640625</v>
      </c>
      <c r="N1823" s="150">
        <v>77.387680053710938</v>
      </c>
      <c r="O1823" s="150">
        <v>0</v>
      </c>
      <c r="P1823" s="150">
        <v>0</v>
      </c>
      <c r="Q1823" s="150">
        <v>0</v>
      </c>
      <c r="R1823" s="150">
        <v>0</v>
      </c>
      <c r="S1823" s="150">
        <v>0</v>
      </c>
      <c r="T1823" s="150">
        <v>0</v>
      </c>
      <c r="U1823" s="150">
        <v>0</v>
      </c>
      <c r="V1823" s="150">
        <v>2.1637642383575439</v>
      </c>
      <c r="W1823" s="150">
        <v>83.503990173339844</v>
      </c>
      <c r="X1823" s="150">
        <v>0</v>
      </c>
      <c r="Y1823" s="150">
        <v>0</v>
      </c>
      <c r="Z1823" s="150">
        <v>0</v>
      </c>
      <c r="AA1823" s="150">
        <v>0</v>
      </c>
      <c r="AB1823" s="150">
        <v>6.2154810875654221E-2</v>
      </c>
      <c r="AC1823" s="150">
        <v>0</v>
      </c>
      <c r="AD1823" s="150">
        <v>0</v>
      </c>
      <c r="AE1823" s="150">
        <v>0</v>
      </c>
      <c r="AF1823" s="150">
        <v>0</v>
      </c>
      <c r="AG1823" s="150">
        <v>881.73394775390625</v>
      </c>
      <c r="AH1823" s="150">
        <v>55.361934661865234</v>
      </c>
      <c r="AI1823" s="150">
        <v>0</v>
      </c>
      <c r="AJ1823" s="150">
        <v>0</v>
      </c>
      <c r="AK1823" s="150">
        <v>0</v>
      </c>
      <c r="AL1823" s="150">
        <v>2322.9716796875</v>
      </c>
      <c r="AM1823" s="150">
        <v>1020.7889404296875</v>
      </c>
      <c r="AN1823" s="150">
        <v>1302.1829833984375</v>
      </c>
      <c r="AO1823" s="5" t="s">
        <v>4083</v>
      </c>
    </row>
    <row r="1824" spans="1:41" ht="14.25" x14ac:dyDescent="0.45">
      <c r="A1824" s="150">
        <v>2017</v>
      </c>
      <c r="B1824" s="5" t="s">
        <v>81</v>
      </c>
      <c r="C1824" s="5" t="s">
        <v>169</v>
      </c>
      <c r="D1824" s="5" t="s">
        <v>84</v>
      </c>
      <c r="E1824" s="5" t="s">
        <v>93</v>
      </c>
      <c r="F1824" s="5" t="s">
        <v>225</v>
      </c>
      <c r="G1824" s="5" t="s">
        <v>88</v>
      </c>
      <c r="H1824" s="5" t="s">
        <v>131</v>
      </c>
      <c r="I1824" s="150">
        <v>0</v>
      </c>
      <c r="J1824" s="150">
        <v>0</v>
      </c>
      <c r="K1824" s="150">
        <v>212.214</v>
      </c>
      <c r="L1824" s="150">
        <v>55</v>
      </c>
      <c r="M1824" s="150">
        <v>863</v>
      </c>
      <c r="N1824" s="150">
        <v>71.530599999999993</v>
      </c>
      <c r="O1824" s="150">
        <v>0</v>
      </c>
      <c r="P1824" s="150">
        <v>0</v>
      </c>
      <c r="Q1824" s="150">
        <v>0</v>
      </c>
      <c r="R1824" s="150">
        <v>0</v>
      </c>
      <c r="S1824" s="150">
        <v>0</v>
      </c>
      <c r="T1824" s="150">
        <v>0</v>
      </c>
      <c r="U1824" s="150">
        <v>0</v>
      </c>
      <c r="V1824" s="150">
        <v>2</v>
      </c>
      <c r="W1824" s="150">
        <v>77.183999999999997</v>
      </c>
      <c r="X1824" s="150">
        <v>0</v>
      </c>
      <c r="Y1824" s="150">
        <v>0</v>
      </c>
      <c r="Z1824" s="150">
        <v>0</v>
      </c>
      <c r="AA1824" s="150">
        <v>0</v>
      </c>
      <c r="AB1824" s="150">
        <v>5.74506286967542E-2</v>
      </c>
      <c r="AC1824" s="150">
        <v>0</v>
      </c>
      <c r="AD1824" s="150">
        <v>0</v>
      </c>
      <c r="AE1824" s="150">
        <v>0</v>
      </c>
      <c r="AF1824" s="150">
        <v>0</v>
      </c>
      <c r="AG1824" s="150">
        <v>815</v>
      </c>
      <c r="AH1824" s="150">
        <v>51.171870944644311</v>
      </c>
      <c r="AI1824" s="150">
        <v>0</v>
      </c>
      <c r="AJ1824" s="150">
        <v>0</v>
      </c>
      <c r="AK1824" s="150">
        <v>0</v>
      </c>
      <c r="AL1824" s="150">
        <v>2147.157958984375</v>
      </c>
      <c r="AM1824" s="150">
        <v>943.5306396484375</v>
      </c>
      <c r="AN1824" s="150">
        <v>1203.6273193359375</v>
      </c>
      <c r="AO1824" s="5" t="s">
        <v>4084</v>
      </c>
    </row>
    <row r="1825" spans="1:41" ht="14.25" x14ac:dyDescent="0.45">
      <c r="A1825" s="150">
        <v>2017</v>
      </c>
      <c r="B1825" s="5" t="s">
        <v>81</v>
      </c>
      <c r="C1825" s="5" t="s">
        <v>169</v>
      </c>
      <c r="D1825" s="5" t="s">
        <v>84</v>
      </c>
      <c r="E1825" s="5" t="s">
        <v>93</v>
      </c>
      <c r="F1825" s="5" t="s">
        <v>228</v>
      </c>
      <c r="G1825" s="5" t="s">
        <v>87</v>
      </c>
      <c r="H1825" s="5" t="s">
        <v>131</v>
      </c>
      <c r="I1825" s="150">
        <v>1412.47119140625</v>
      </c>
      <c r="J1825" s="150">
        <v>890.38897705078125</v>
      </c>
      <c r="K1825" s="150">
        <v>138.68742370605469</v>
      </c>
      <c r="L1825" s="150">
        <v>300.76324462890625</v>
      </c>
      <c r="M1825" s="150">
        <v>0</v>
      </c>
      <c r="N1825" s="150">
        <v>15.115018844604492</v>
      </c>
      <c r="O1825" s="150">
        <v>412.96505737304688</v>
      </c>
      <c r="P1825" s="150">
        <v>384.83090209960938</v>
      </c>
      <c r="Q1825" s="150">
        <v>172.67704772949219</v>
      </c>
      <c r="R1825" s="150">
        <v>1312.8829345703125</v>
      </c>
      <c r="S1825" s="150">
        <v>1247.7109375</v>
      </c>
      <c r="T1825" s="150">
        <v>594.80682373046875</v>
      </c>
      <c r="U1825" s="150">
        <v>37.8076171875</v>
      </c>
      <c r="V1825" s="150">
        <v>195.82066345214844</v>
      </c>
      <c r="W1825" s="150">
        <v>35.298332214355469</v>
      </c>
      <c r="X1825" s="150">
        <v>472.46875</v>
      </c>
      <c r="Y1825" s="150">
        <v>3763.621337890625</v>
      </c>
      <c r="Z1825" s="150">
        <v>965.3017578125</v>
      </c>
      <c r="AA1825" s="150">
        <v>3356.227783203125</v>
      </c>
      <c r="AB1825" s="150">
        <v>17.310113906860352</v>
      </c>
      <c r="AC1825" s="150">
        <v>671.63690185546875</v>
      </c>
      <c r="AD1825" s="150">
        <v>1939.262939453125</v>
      </c>
      <c r="AE1825" s="150">
        <v>4487.74853515625</v>
      </c>
      <c r="AF1825" s="150">
        <v>797.00958251953125</v>
      </c>
      <c r="AG1825" s="150">
        <v>419.770263671875</v>
      </c>
      <c r="AH1825" s="150">
        <v>327.83694458007813</v>
      </c>
      <c r="AI1825" s="150">
        <v>382.64520263671875</v>
      </c>
      <c r="AJ1825" s="150">
        <v>532.9102783203125</v>
      </c>
      <c r="AK1825" s="150">
        <v>175.26490783691406</v>
      </c>
      <c r="AL1825" s="150">
        <v>25461.2421875</v>
      </c>
      <c r="AM1825" s="150">
        <v>19716.982421875</v>
      </c>
      <c r="AN1825" s="150">
        <v>5744.25732421875</v>
      </c>
      <c r="AO1825" s="5" t="s">
        <v>4085</v>
      </c>
    </row>
    <row r="1826" spans="1:41" ht="14.25" x14ac:dyDescent="0.45">
      <c r="A1826" s="150">
        <v>2017</v>
      </c>
      <c r="B1826" s="5" t="s">
        <v>81</v>
      </c>
      <c r="C1826" s="5" t="s">
        <v>169</v>
      </c>
      <c r="D1826" s="5" t="s">
        <v>84</v>
      </c>
      <c r="E1826" s="5" t="s">
        <v>93</v>
      </c>
      <c r="F1826" s="5" t="s">
        <v>228</v>
      </c>
      <c r="G1826" s="5" t="s">
        <v>88</v>
      </c>
      <c r="H1826" s="5" t="s">
        <v>131</v>
      </c>
      <c r="I1826" s="150">
        <v>1305.56846</v>
      </c>
      <c r="J1826" s="150">
        <v>823</v>
      </c>
      <c r="K1826" s="150">
        <v>128.19088067586901</v>
      </c>
      <c r="L1826" s="150">
        <v>278</v>
      </c>
      <c r="M1826" s="150">
        <v>0</v>
      </c>
      <c r="N1826" s="150">
        <v>13.971040000000009</v>
      </c>
      <c r="O1826" s="150">
        <v>381.70982299999997</v>
      </c>
      <c r="P1826" s="150">
        <v>355.70499999999998</v>
      </c>
      <c r="Q1826" s="150">
        <v>159.608</v>
      </c>
      <c r="R1826" s="150">
        <v>1213.517520000001</v>
      </c>
      <c r="S1826" s="150">
        <v>1153.278</v>
      </c>
      <c r="T1826" s="150">
        <v>549.78895</v>
      </c>
      <c r="U1826" s="150">
        <v>34.946150000000003</v>
      </c>
      <c r="V1826" s="150">
        <v>181</v>
      </c>
      <c r="W1826" s="150">
        <v>32.626779999999997</v>
      </c>
      <c r="X1826" s="150">
        <v>436.71</v>
      </c>
      <c r="Y1826" s="150">
        <v>3478.7719999999999</v>
      </c>
      <c r="Z1826" s="150">
        <v>892.24300000000005</v>
      </c>
      <c r="AA1826" s="150">
        <v>3102.2119500000008</v>
      </c>
      <c r="AB1826" s="150">
        <v>16</v>
      </c>
      <c r="AC1826" s="150">
        <v>620.80410999999992</v>
      </c>
      <c r="AD1826" s="150">
        <v>1792.49</v>
      </c>
      <c r="AE1826" s="150">
        <v>4148.0938600000027</v>
      </c>
      <c r="AF1826" s="150">
        <v>736.68799999999999</v>
      </c>
      <c r="AG1826" s="150">
        <v>388</v>
      </c>
      <c r="AH1826" s="150">
        <v>303.02462994787322</v>
      </c>
      <c r="AI1826" s="150">
        <v>353.68474844500003</v>
      </c>
      <c r="AJ1826" s="150">
        <v>492.57704000000001</v>
      </c>
      <c r="AK1826" s="150">
        <v>162</v>
      </c>
      <c r="AL1826" s="150">
        <v>23534.208984375</v>
      </c>
      <c r="AM1826" s="150">
        <v>18224.705078125</v>
      </c>
      <c r="AN1826" s="150">
        <v>5309.50341796875</v>
      </c>
      <c r="AO1826" s="5" t="s">
        <v>4086</v>
      </c>
    </row>
    <row r="1827" spans="1:41" ht="14.25" x14ac:dyDescent="0.45">
      <c r="A1827" s="150">
        <v>2017</v>
      </c>
      <c r="B1827" s="5" t="s">
        <v>81</v>
      </c>
      <c r="C1827" s="5" t="s">
        <v>169</v>
      </c>
      <c r="D1827" s="5" t="s">
        <v>84</v>
      </c>
      <c r="E1827" s="5" t="s">
        <v>93</v>
      </c>
      <c r="F1827" s="5" t="s">
        <v>231</v>
      </c>
      <c r="G1827" s="5" t="s">
        <v>87</v>
      </c>
      <c r="H1827" s="5" t="s">
        <v>131</v>
      </c>
      <c r="I1827" s="150">
        <v>507.19876098632813</v>
      </c>
      <c r="J1827" s="150">
        <v>1417.265625</v>
      </c>
      <c r="K1827" s="150">
        <v>9.8894844055175781</v>
      </c>
      <c r="L1827" s="150">
        <v>202.31196594238281</v>
      </c>
      <c r="M1827" s="150">
        <v>9.7369394302368164</v>
      </c>
      <c r="N1827" s="150">
        <v>7193.59423828125</v>
      </c>
      <c r="O1827" s="150">
        <v>31.637128829956055</v>
      </c>
      <c r="P1827" s="150">
        <v>860.90509033203125</v>
      </c>
      <c r="Q1827" s="150">
        <v>25.2294921875</v>
      </c>
      <c r="R1827" s="150">
        <v>226.0457763671875</v>
      </c>
      <c r="S1827" s="150">
        <v>500.52304077148438</v>
      </c>
      <c r="T1827" s="150">
        <v>1927.98779296875</v>
      </c>
      <c r="U1827" s="150">
        <v>0</v>
      </c>
      <c r="V1827" s="150">
        <v>450.06298828125</v>
      </c>
      <c r="W1827" s="150">
        <v>514.2847900390625</v>
      </c>
      <c r="X1827" s="150">
        <v>200.80056762695313</v>
      </c>
      <c r="Y1827" s="150">
        <v>0</v>
      </c>
      <c r="Z1827" s="150">
        <v>282.791015625</v>
      </c>
      <c r="AA1827" s="150">
        <v>5660.4208984375</v>
      </c>
      <c r="AB1827" s="150">
        <v>43.275287628173828</v>
      </c>
      <c r="AC1827" s="150">
        <v>210.16949462890625</v>
      </c>
      <c r="AD1827" s="150">
        <v>3471.175537109375</v>
      </c>
      <c r="AE1827" s="150">
        <v>97.595222473144531</v>
      </c>
      <c r="AF1827" s="150">
        <v>1127.85888671875</v>
      </c>
      <c r="AG1827" s="150">
        <v>1486.506103515625</v>
      </c>
      <c r="AH1827" s="150">
        <v>271.32183837890625</v>
      </c>
      <c r="AI1827" s="150">
        <v>3242.9580078125</v>
      </c>
      <c r="AJ1827" s="150">
        <v>1247.9149169921875</v>
      </c>
      <c r="AK1827" s="150">
        <v>229.3590087890625</v>
      </c>
      <c r="AL1827" s="150">
        <v>31448.82421875</v>
      </c>
      <c r="AM1827" s="150">
        <v>20995.873046875</v>
      </c>
      <c r="AN1827" s="150">
        <v>10452.94921875</v>
      </c>
      <c r="AO1827" s="5" t="s">
        <v>4087</v>
      </c>
    </row>
    <row r="1828" spans="1:41" ht="14.25" x14ac:dyDescent="0.45">
      <c r="A1828" s="150">
        <v>2017</v>
      </c>
      <c r="B1828" s="5" t="s">
        <v>81</v>
      </c>
      <c r="C1828" s="5" t="s">
        <v>169</v>
      </c>
      <c r="D1828" s="5" t="s">
        <v>84</v>
      </c>
      <c r="E1828" s="5" t="s">
        <v>93</v>
      </c>
      <c r="F1828" s="5" t="s">
        <v>231</v>
      </c>
      <c r="G1828" s="5" t="s">
        <v>88</v>
      </c>
      <c r="H1828" s="5" t="s">
        <v>131</v>
      </c>
      <c r="I1828" s="150">
        <v>468.8114700000001</v>
      </c>
      <c r="J1828" s="150">
        <v>1310</v>
      </c>
      <c r="K1828" s="150">
        <v>9.141</v>
      </c>
      <c r="L1828" s="150">
        <v>187</v>
      </c>
      <c r="M1828" s="150">
        <v>9</v>
      </c>
      <c r="N1828" s="150">
        <v>6649.1479299999992</v>
      </c>
      <c r="O1828" s="150">
        <v>29.242674999999998</v>
      </c>
      <c r="P1828" s="150">
        <v>795.74756000000002</v>
      </c>
      <c r="Q1828" s="150">
        <v>23.32</v>
      </c>
      <c r="R1828" s="150">
        <v>208.93752000000009</v>
      </c>
      <c r="S1828" s="150">
        <v>462.64100000000002</v>
      </c>
      <c r="T1828" s="150">
        <v>1782.06817</v>
      </c>
      <c r="U1828" s="150">
        <v>0</v>
      </c>
      <c r="V1828" s="150">
        <v>416</v>
      </c>
      <c r="W1828" s="150">
        <v>475.36119000000008</v>
      </c>
      <c r="X1828" s="150">
        <v>185.60300000000001</v>
      </c>
      <c r="Y1828" s="150">
        <v>0</v>
      </c>
      <c r="Z1828" s="150">
        <v>261.38799999999998</v>
      </c>
      <c r="AA1828" s="150">
        <v>5232.0125499999967</v>
      </c>
      <c r="AB1828" s="150">
        <v>40</v>
      </c>
      <c r="AC1828" s="150">
        <v>194.26283000000001</v>
      </c>
      <c r="AD1828" s="150">
        <v>3208.46</v>
      </c>
      <c r="AE1828" s="150">
        <v>90.208740000000091</v>
      </c>
      <c r="AF1828" s="150">
        <v>1042.4970000000001</v>
      </c>
      <c r="AG1828" s="150">
        <v>1374</v>
      </c>
      <c r="AH1828" s="150">
        <v>250.78686984091081</v>
      </c>
      <c r="AI1828" s="150">
        <v>2997.514963635987</v>
      </c>
      <c r="AJ1828" s="150">
        <v>1153.4666400000001</v>
      </c>
      <c r="AK1828" s="150">
        <v>212</v>
      </c>
      <c r="AL1828" s="150">
        <v>29068.62109375</v>
      </c>
      <c r="AM1828" s="150">
        <v>19406.80078125</v>
      </c>
      <c r="AN1828" s="150">
        <v>9661.8193359375</v>
      </c>
      <c r="AO1828" s="5" t="s">
        <v>4088</v>
      </c>
    </row>
    <row r="1829" spans="1:41" ht="14.25" x14ac:dyDescent="0.45">
      <c r="A1829" s="150">
        <v>2017</v>
      </c>
      <c r="B1829" s="5" t="s">
        <v>81</v>
      </c>
      <c r="C1829" s="5" t="s">
        <v>169</v>
      </c>
      <c r="D1829" s="5" t="s">
        <v>84</v>
      </c>
      <c r="E1829" s="5" t="s">
        <v>93</v>
      </c>
      <c r="F1829" s="5" t="s">
        <v>94</v>
      </c>
      <c r="G1829" s="5" t="s">
        <v>87</v>
      </c>
      <c r="H1829" s="5" t="s">
        <v>131</v>
      </c>
      <c r="I1829" s="150">
        <v>1919.669921875</v>
      </c>
      <c r="J1829" s="150">
        <v>2307.654541015625</v>
      </c>
      <c r="K1829" s="150">
        <v>378.16744995117188</v>
      </c>
      <c r="L1829" s="150">
        <v>562.5787353515625</v>
      </c>
      <c r="M1829" s="150">
        <v>943.4012451171875</v>
      </c>
      <c r="N1829" s="150">
        <v>7286.09716796875</v>
      </c>
      <c r="O1829" s="150">
        <v>444.6021728515625</v>
      </c>
      <c r="P1829" s="150">
        <v>1245.7359619140625</v>
      </c>
      <c r="Q1829" s="150">
        <v>197.90653991699219</v>
      </c>
      <c r="R1829" s="150">
        <v>1538.9287109375</v>
      </c>
      <c r="S1829" s="150">
        <v>1748.23388671875</v>
      </c>
      <c r="T1829" s="150">
        <v>2522.794677734375</v>
      </c>
      <c r="U1829" s="150">
        <v>37.8076171875</v>
      </c>
      <c r="V1829" s="150">
        <v>648.04742431640625</v>
      </c>
      <c r="W1829" s="150">
        <v>633.08709716796875</v>
      </c>
      <c r="X1829" s="150">
        <v>673.26934814453125</v>
      </c>
      <c r="Y1829" s="150">
        <v>3763.621337890625</v>
      </c>
      <c r="Z1829" s="150">
        <v>1248.0927734375</v>
      </c>
      <c r="AA1829" s="150">
        <v>9016.6484375</v>
      </c>
      <c r="AB1829" s="150">
        <v>60.647556304931641</v>
      </c>
      <c r="AC1829" s="150">
        <v>881.806396484375</v>
      </c>
      <c r="AD1829" s="150">
        <v>5410.4384765625</v>
      </c>
      <c r="AE1829" s="150">
        <v>4585.34375</v>
      </c>
      <c r="AF1829" s="150">
        <v>1924.8685302734375</v>
      </c>
      <c r="AG1829" s="150">
        <v>2788.01025390625</v>
      </c>
      <c r="AH1829" s="150">
        <v>654.52069091796875</v>
      </c>
      <c r="AI1829" s="150">
        <v>3625.60302734375</v>
      </c>
      <c r="AJ1829" s="150">
        <v>1780.8253173828125</v>
      </c>
      <c r="AK1829" s="150">
        <v>404.62393188476563</v>
      </c>
      <c r="AL1829" s="150">
        <v>59233.02734375</v>
      </c>
      <c r="AM1829" s="150">
        <v>41733.640625</v>
      </c>
      <c r="AN1829" s="150">
        <v>17499.388671875</v>
      </c>
      <c r="AO1829" s="5" t="s">
        <v>4089</v>
      </c>
    </row>
    <row r="1830" spans="1:41" ht="14.25" x14ac:dyDescent="0.45">
      <c r="A1830" s="150">
        <v>2017</v>
      </c>
      <c r="B1830" s="5" t="s">
        <v>81</v>
      </c>
      <c r="C1830" s="5" t="s">
        <v>169</v>
      </c>
      <c r="D1830" s="5" t="s">
        <v>84</v>
      </c>
      <c r="E1830" s="5" t="s">
        <v>93</v>
      </c>
      <c r="F1830" s="5" t="s">
        <v>94</v>
      </c>
      <c r="G1830" s="5" t="s">
        <v>88</v>
      </c>
      <c r="H1830" s="5" t="s">
        <v>131</v>
      </c>
      <c r="I1830" s="150">
        <v>1774.3799300000001</v>
      </c>
      <c r="J1830" s="150">
        <v>2133</v>
      </c>
      <c r="K1830" s="150">
        <v>349.54588067586889</v>
      </c>
      <c r="L1830" s="150">
        <v>520</v>
      </c>
      <c r="M1830" s="150">
        <v>872</v>
      </c>
      <c r="N1830" s="150">
        <v>6734.6495699999996</v>
      </c>
      <c r="O1830" s="150">
        <v>410.95249799999999</v>
      </c>
      <c r="P1830" s="150">
        <v>1151.4525599999999</v>
      </c>
      <c r="Q1830" s="150">
        <v>182.928</v>
      </c>
      <c r="R1830" s="150">
        <v>1422.455040000001</v>
      </c>
      <c r="S1830" s="150">
        <v>1615.9190000000001</v>
      </c>
      <c r="T1830" s="150">
        <v>2331.8571200000001</v>
      </c>
      <c r="U1830" s="150">
        <v>34.946150000000003</v>
      </c>
      <c r="V1830" s="150">
        <v>599</v>
      </c>
      <c r="W1830" s="150">
        <v>585.1719700000001</v>
      </c>
      <c r="X1830" s="150">
        <v>622.3130000000001</v>
      </c>
      <c r="Y1830" s="150">
        <v>3478.7719999999999</v>
      </c>
      <c r="Z1830" s="150">
        <v>1153.6310000000001</v>
      </c>
      <c r="AA1830" s="150">
        <v>8334.2244999999984</v>
      </c>
      <c r="AB1830" s="150">
        <v>56.057450628696763</v>
      </c>
      <c r="AC1830" s="150">
        <v>815.06693999999993</v>
      </c>
      <c r="AD1830" s="150">
        <v>5000.95</v>
      </c>
      <c r="AE1830" s="150">
        <v>4238.3026000000027</v>
      </c>
      <c r="AF1830" s="150">
        <v>1779.1849999999999</v>
      </c>
      <c r="AG1830" s="150">
        <v>2577</v>
      </c>
      <c r="AH1830" s="150">
        <v>604.98337073342827</v>
      </c>
      <c r="AI1830" s="150">
        <v>3351.199712080987</v>
      </c>
      <c r="AJ1830" s="150">
        <v>1646.04368</v>
      </c>
      <c r="AK1830" s="150">
        <v>374</v>
      </c>
      <c r="AL1830" s="150">
        <v>54749.98046875</v>
      </c>
      <c r="AM1830" s="150">
        <v>38575.03515625</v>
      </c>
      <c r="AN1830" s="150">
        <v>16174.9501953125</v>
      </c>
      <c r="AO1830" s="5" t="s">
        <v>4090</v>
      </c>
    </row>
    <row r="1831" spans="1:41" ht="14.25" x14ac:dyDescent="0.45">
      <c r="A1831" s="150">
        <v>2017</v>
      </c>
      <c r="B1831" s="5" t="s">
        <v>81</v>
      </c>
      <c r="C1831" s="5" t="s">
        <v>169</v>
      </c>
      <c r="D1831" s="5" t="s">
        <v>84</v>
      </c>
      <c r="E1831" s="5" t="s">
        <v>25</v>
      </c>
      <c r="F1831" s="5" t="s">
        <v>25</v>
      </c>
      <c r="G1831" s="5" t="s">
        <v>87</v>
      </c>
      <c r="H1831" s="5" t="s">
        <v>131</v>
      </c>
      <c r="I1831" s="150">
        <v>4857.94189453125</v>
      </c>
      <c r="J1831" s="150">
        <v>292.10818481445313</v>
      </c>
      <c r="K1831" s="150">
        <v>0</v>
      </c>
      <c r="L1831" s="150">
        <v>143.89031982421875</v>
      </c>
      <c r="M1831" s="150">
        <v>3126.639404296875</v>
      </c>
      <c r="N1831" s="150">
        <v>5221.6572265625</v>
      </c>
      <c r="O1831" s="150">
        <v>444.40859985351563</v>
      </c>
      <c r="P1831" s="150">
        <v>96.317901611328125</v>
      </c>
      <c r="Q1831" s="150">
        <v>172.13502502441406</v>
      </c>
      <c r="R1831" s="150">
        <v>2618.7900390625</v>
      </c>
      <c r="S1831" s="150">
        <v>1336.34521484375</v>
      </c>
      <c r="T1831" s="150">
        <v>0</v>
      </c>
      <c r="U1831" s="150">
        <v>181.010498046875</v>
      </c>
      <c r="V1831" s="150">
        <v>1079.7183837890625</v>
      </c>
      <c r="W1831" s="150">
        <v>5516.28369140625</v>
      </c>
      <c r="X1831" s="150">
        <v>566.90625</v>
      </c>
      <c r="Y1831" s="150">
        <v>11324.306640625</v>
      </c>
      <c r="Z1831" s="150">
        <v>2205.677490234375</v>
      </c>
      <c r="AA1831" s="150">
        <v>37099.7890625</v>
      </c>
      <c r="AB1831" s="150">
        <v>325.64651489257813</v>
      </c>
      <c r="AC1831" s="150">
        <v>94.866981506347656</v>
      </c>
      <c r="AD1831" s="150">
        <v>6226.015625</v>
      </c>
      <c r="AE1831" s="150">
        <v>2629.7275390625</v>
      </c>
      <c r="AF1831" s="150">
        <v>7662.5009765625</v>
      </c>
      <c r="AG1831" s="150">
        <v>33404.19140625</v>
      </c>
      <c r="AH1831" s="150">
        <v>1956.579833984375</v>
      </c>
      <c r="AI1831" s="150">
        <v>558.01824951171875</v>
      </c>
      <c r="AJ1831" s="150">
        <v>166.57733154296875</v>
      </c>
      <c r="AK1831" s="150">
        <v>288.86251831054688</v>
      </c>
      <c r="AL1831" s="150">
        <v>129596.90625</v>
      </c>
      <c r="AM1831" s="150">
        <v>109251.203125</v>
      </c>
      <c r="AN1831" s="150">
        <v>20345.70703125</v>
      </c>
      <c r="AO1831" s="5" t="s">
        <v>4091</v>
      </c>
    </row>
    <row r="1832" spans="1:41" ht="14.25" x14ac:dyDescent="0.45">
      <c r="A1832" s="150">
        <v>2017</v>
      </c>
      <c r="B1832" s="5" t="s">
        <v>81</v>
      </c>
      <c r="C1832" s="5" t="s">
        <v>169</v>
      </c>
      <c r="D1832" s="5" t="s">
        <v>84</v>
      </c>
      <c r="E1832" s="5" t="s">
        <v>25</v>
      </c>
      <c r="F1832" s="5" t="s">
        <v>25</v>
      </c>
      <c r="G1832" s="5" t="s">
        <v>88</v>
      </c>
      <c r="H1832" s="5" t="s">
        <v>131</v>
      </c>
      <c r="I1832" s="150">
        <v>4490.2688500000004</v>
      </c>
      <c r="J1832" s="150">
        <v>270</v>
      </c>
      <c r="K1832" s="150">
        <v>0</v>
      </c>
      <c r="L1832" s="150">
        <v>133</v>
      </c>
      <c r="M1832" s="150">
        <v>2890</v>
      </c>
      <c r="N1832" s="150">
        <v>4826.4566799999993</v>
      </c>
      <c r="O1832" s="150">
        <v>410.77358299999997</v>
      </c>
      <c r="P1832" s="150">
        <v>89.028090000000006</v>
      </c>
      <c r="Q1832" s="150">
        <v>159.107</v>
      </c>
      <c r="R1832" s="150">
        <v>2420.5871300000008</v>
      </c>
      <c r="S1832" s="150">
        <v>1235.204</v>
      </c>
      <c r="T1832" s="150">
        <v>0</v>
      </c>
      <c r="U1832" s="150">
        <v>167.31073000000001</v>
      </c>
      <c r="V1832" s="150">
        <v>998</v>
      </c>
      <c r="W1832" s="150">
        <v>5098.7844600000008</v>
      </c>
      <c r="X1832" s="150">
        <v>524</v>
      </c>
      <c r="Y1832" s="150">
        <v>10467.227999999999</v>
      </c>
      <c r="Z1832" s="150">
        <v>2038.741</v>
      </c>
      <c r="AA1832" s="150">
        <v>34291.894960000012</v>
      </c>
      <c r="AB1832" s="150">
        <v>301</v>
      </c>
      <c r="AC1832" s="150">
        <v>87.686980000000005</v>
      </c>
      <c r="AD1832" s="150">
        <v>5754.8</v>
      </c>
      <c r="AE1832" s="150">
        <v>2430.6967500000028</v>
      </c>
      <c r="AF1832" s="150">
        <v>7082.5652099999998</v>
      </c>
      <c r="AG1832" s="150">
        <v>30876</v>
      </c>
      <c r="AH1832" s="150">
        <v>1808.4962384740379</v>
      </c>
      <c r="AI1832" s="150">
        <v>515.78470858388232</v>
      </c>
      <c r="AJ1832" s="150">
        <v>153.96994000000001</v>
      </c>
      <c r="AK1832" s="150">
        <v>267</v>
      </c>
      <c r="AL1832" s="150">
        <v>119788.3828125</v>
      </c>
      <c r="AM1832" s="150">
        <v>100982.5390625</v>
      </c>
      <c r="AN1832" s="150">
        <v>18805.84375</v>
      </c>
      <c r="AO1832" s="5" t="s">
        <v>4092</v>
      </c>
    </row>
    <row r="1833" spans="1:41" ht="14.25" x14ac:dyDescent="0.45">
      <c r="A1833" s="150">
        <v>2017</v>
      </c>
      <c r="B1833" s="5" t="s">
        <v>81</v>
      </c>
      <c r="C1833" s="5" t="s">
        <v>169</v>
      </c>
      <c r="D1833" s="5" t="s">
        <v>84</v>
      </c>
      <c r="E1833" s="5" t="s">
        <v>261</v>
      </c>
      <c r="F1833" s="5" t="s">
        <v>261</v>
      </c>
      <c r="G1833" s="5" t="s">
        <v>87</v>
      </c>
      <c r="H1833" s="5" t="s">
        <v>131</v>
      </c>
      <c r="I1833" s="150">
        <v>3259.823974609375</v>
      </c>
      <c r="J1833" s="150">
        <v>3785.505615234375</v>
      </c>
      <c r="K1833" s="150">
        <v>212.20637512207031</v>
      </c>
      <c r="L1833" s="150">
        <v>407.86956787109375</v>
      </c>
      <c r="M1833" s="150">
        <v>6727.14306640625</v>
      </c>
      <c r="N1833" s="150">
        <v>780.0555419921875</v>
      </c>
      <c r="O1833" s="150">
        <v>0</v>
      </c>
      <c r="P1833" s="150">
        <v>0</v>
      </c>
      <c r="Q1833" s="150">
        <v>52.409618377685547</v>
      </c>
      <c r="R1833" s="150">
        <v>35.493904113769531</v>
      </c>
      <c r="S1833" s="150">
        <v>4732.15234375</v>
      </c>
      <c r="T1833" s="150">
        <v>319.86080932617188</v>
      </c>
      <c r="U1833" s="150">
        <v>105.40932464599609</v>
      </c>
      <c r="V1833" s="150">
        <v>113.59762573242188</v>
      </c>
      <c r="W1833" s="150">
        <v>2201.630126953125</v>
      </c>
      <c r="X1833" s="150">
        <v>2858.89013671875</v>
      </c>
      <c r="Y1833" s="150">
        <v>10662.7109375</v>
      </c>
      <c r="Z1833" s="150">
        <v>790.879638671875</v>
      </c>
      <c r="AA1833" s="150">
        <v>27640.849609375</v>
      </c>
      <c r="AB1833" s="150">
        <v>0</v>
      </c>
      <c r="AC1833" s="150">
        <v>0</v>
      </c>
      <c r="AD1833" s="150">
        <v>2938.024169921875</v>
      </c>
      <c r="AE1833" s="150">
        <v>1100.051025390625</v>
      </c>
      <c r="AF1833" s="150">
        <v>6880.01220703125</v>
      </c>
      <c r="AG1833" s="150">
        <v>63669.84765625</v>
      </c>
      <c r="AH1833" s="150">
        <v>7201.1171875</v>
      </c>
      <c r="AI1833" s="150">
        <v>2585.691650390625</v>
      </c>
      <c r="AJ1833" s="150">
        <v>7916.3701171875</v>
      </c>
      <c r="AK1833" s="150">
        <v>0</v>
      </c>
      <c r="AL1833" s="150">
        <v>156977.625</v>
      </c>
      <c r="AM1833" s="150">
        <v>127200.8828125</v>
      </c>
      <c r="AN1833" s="150">
        <v>29776.71484375</v>
      </c>
      <c r="AO1833" s="5" t="s">
        <v>4093</v>
      </c>
    </row>
    <row r="1834" spans="1:41" ht="14.25" x14ac:dyDescent="0.45">
      <c r="A1834" s="150">
        <v>2017</v>
      </c>
      <c r="B1834" s="5" t="s">
        <v>81</v>
      </c>
      <c r="C1834" s="5" t="s">
        <v>169</v>
      </c>
      <c r="D1834" s="5" t="s">
        <v>84</v>
      </c>
      <c r="E1834" s="5" t="s">
        <v>261</v>
      </c>
      <c r="F1834" s="5" t="s">
        <v>261</v>
      </c>
      <c r="G1834" s="5" t="s">
        <v>88</v>
      </c>
      <c r="H1834" s="5" t="s">
        <v>131</v>
      </c>
      <c r="I1834" s="150">
        <v>3013.10457</v>
      </c>
      <c r="J1834" s="150">
        <v>3499</v>
      </c>
      <c r="K1834" s="150">
        <v>196.14555452565449</v>
      </c>
      <c r="L1834" s="150">
        <v>377</v>
      </c>
      <c r="M1834" s="150">
        <v>6218</v>
      </c>
      <c r="N1834" s="150">
        <v>721.01714000000015</v>
      </c>
      <c r="O1834" s="150">
        <v>0</v>
      </c>
      <c r="P1834" s="150">
        <v>0</v>
      </c>
      <c r="Q1834" s="150">
        <v>48.442999999999998</v>
      </c>
      <c r="R1834" s="150">
        <v>32.807549999999999</v>
      </c>
      <c r="S1834" s="150">
        <v>4374</v>
      </c>
      <c r="T1834" s="150">
        <v>295.65217000000001</v>
      </c>
      <c r="U1834" s="150">
        <v>97.431429999999992</v>
      </c>
      <c r="V1834" s="150">
        <v>105</v>
      </c>
      <c r="W1834" s="150">
        <v>2035</v>
      </c>
      <c r="X1834" s="150">
        <v>2642.5153149600001</v>
      </c>
      <c r="Y1834" s="150">
        <v>9855.7049999999999</v>
      </c>
      <c r="Z1834" s="150">
        <v>731.02200000000005</v>
      </c>
      <c r="AA1834" s="150">
        <v>25548.854449999999</v>
      </c>
      <c r="AB1834" s="150">
        <v>0</v>
      </c>
      <c r="AC1834" s="150">
        <v>0</v>
      </c>
      <c r="AD1834" s="150">
        <v>2715.66</v>
      </c>
      <c r="AE1834" s="150">
        <v>1016.79382</v>
      </c>
      <c r="AF1834" s="150">
        <v>6359.299</v>
      </c>
      <c r="AG1834" s="150">
        <v>58851</v>
      </c>
      <c r="AH1834" s="150">
        <v>6656.1011500000004</v>
      </c>
      <c r="AI1834" s="150">
        <v>2389.993867283999</v>
      </c>
      <c r="AJ1834" s="150">
        <v>7317.2202799999941</v>
      </c>
      <c r="AK1834" s="150">
        <v>0</v>
      </c>
      <c r="AL1834" s="150">
        <v>145096.765625</v>
      </c>
      <c r="AM1834" s="150">
        <v>117573.6953125</v>
      </c>
      <c r="AN1834" s="150">
        <v>27523.068359375</v>
      </c>
      <c r="AO1834" s="5" t="s">
        <v>4094</v>
      </c>
    </row>
    <row r="1835" spans="1:41" ht="14.25" x14ac:dyDescent="0.45">
      <c r="A1835" s="150">
        <v>2017</v>
      </c>
      <c r="B1835" s="5" t="s">
        <v>81</v>
      </c>
      <c r="C1835" s="5" t="s">
        <v>169</v>
      </c>
      <c r="D1835" s="5" t="s">
        <v>84</v>
      </c>
      <c r="E1835" s="5" t="s">
        <v>264</v>
      </c>
      <c r="F1835" s="5" t="s">
        <v>264</v>
      </c>
      <c r="G1835" s="5" t="s">
        <v>87</v>
      </c>
      <c r="H1835" s="5" t="s">
        <v>131</v>
      </c>
      <c r="I1835" s="150">
        <v>0</v>
      </c>
      <c r="J1835" s="150">
        <v>0</v>
      </c>
      <c r="K1835" s="150">
        <v>0</v>
      </c>
      <c r="L1835" s="150"/>
      <c r="M1835" s="150"/>
      <c r="N1835" s="150"/>
      <c r="O1835" s="150">
        <v>0</v>
      </c>
      <c r="P1835" s="150">
        <v>446.49710083007813</v>
      </c>
      <c r="Q1835" s="150">
        <v>0</v>
      </c>
      <c r="R1835" s="150">
        <v>0</v>
      </c>
      <c r="S1835" s="150"/>
      <c r="T1835" s="150">
        <v>0</v>
      </c>
      <c r="U1835" s="150">
        <v>0</v>
      </c>
      <c r="V1835" s="150">
        <v>169.85549926757813</v>
      </c>
      <c r="W1835" s="150"/>
      <c r="X1835" s="150"/>
      <c r="Y1835" s="150">
        <v>0</v>
      </c>
      <c r="Z1835" s="150">
        <v>0</v>
      </c>
      <c r="AA1835" s="150">
        <v>0</v>
      </c>
      <c r="AB1835" s="150">
        <v>0</v>
      </c>
      <c r="AC1835" s="150"/>
      <c r="AD1835" s="150">
        <v>0</v>
      </c>
      <c r="AE1835" s="150">
        <v>0</v>
      </c>
      <c r="AF1835" s="150"/>
      <c r="AG1835" s="150">
        <v>0</v>
      </c>
      <c r="AH1835" s="150"/>
      <c r="AI1835" s="150"/>
      <c r="AJ1835" s="150">
        <v>0</v>
      </c>
      <c r="AK1835" s="150"/>
      <c r="AL1835" s="150">
        <v>616.35260009765625</v>
      </c>
      <c r="AM1835" s="150">
        <v>616.35260009765625</v>
      </c>
      <c r="AN1835" s="150">
        <v>0</v>
      </c>
      <c r="AO1835" s="5" t="s">
        <v>4095</v>
      </c>
    </row>
    <row r="1836" spans="1:41" ht="14.25" x14ac:dyDescent="0.45">
      <c r="A1836" s="150">
        <v>2017</v>
      </c>
      <c r="B1836" s="5" t="s">
        <v>81</v>
      </c>
      <c r="C1836" s="5" t="s">
        <v>169</v>
      </c>
      <c r="D1836" s="5" t="s">
        <v>84</v>
      </c>
      <c r="E1836" s="5" t="s">
        <v>264</v>
      </c>
      <c r="F1836" s="5" t="s">
        <v>264</v>
      </c>
      <c r="G1836" s="5" t="s">
        <v>88</v>
      </c>
      <c r="H1836" s="5" t="s">
        <v>131</v>
      </c>
      <c r="I1836" s="150">
        <v>0</v>
      </c>
      <c r="J1836" s="150">
        <v>0</v>
      </c>
      <c r="K1836" s="150">
        <v>0</v>
      </c>
      <c r="L1836" s="150"/>
      <c r="M1836" s="150"/>
      <c r="N1836" s="150"/>
      <c r="O1836" s="150">
        <v>0</v>
      </c>
      <c r="P1836" s="150">
        <v>412.70400000000001</v>
      </c>
      <c r="Q1836" s="150">
        <v>0</v>
      </c>
      <c r="R1836" s="150">
        <v>0</v>
      </c>
      <c r="S1836" s="150"/>
      <c r="T1836" s="150">
        <v>0</v>
      </c>
      <c r="U1836" s="150">
        <v>0</v>
      </c>
      <c r="V1836" s="150">
        <v>157</v>
      </c>
      <c r="W1836" s="150"/>
      <c r="X1836" s="150"/>
      <c r="Y1836" s="150">
        <v>0</v>
      </c>
      <c r="Z1836" s="150">
        <v>0</v>
      </c>
      <c r="AA1836" s="150">
        <v>0</v>
      </c>
      <c r="AB1836" s="150">
        <v>0</v>
      </c>
      <c r="AC1836" s="150"/>
      <c r="AD1836" s="150">
        <v>0</v>
      </c>
      <c r="AE1836" s="150">
        <v>0</v>
      </c>
      <c r="AF1836" s="150"/>
      <c r="AG1836" s="150">
        <v>0</v>
      </c>
      <c r="AH1836" s="150"/>
      <c r="AI1836" s="150"/>
      <c r="AJ1836" s="150">
        <v>0</v>
      </c>
      <c r="AK1836" s="150"/>
      <c r="AL1836" s="150">
        <v>569.7039794921875</v>
      </c>
      <c r="AM1836" s="150">
        <v>569.7039794921875</v>
      </c>
      <c r="AN1836" s="150">
        <v>0</v>
      </c>
      <c r="AO1836" s="5" t="s">
        <v>4096</v>
      </c>
    </row>
    <row r="1837" spans="1:41" ht="14.25" x14ac:dyDescent="0.45">
      <c r="A1837" s="150">
        <v>2017</v>
      </c>
      <c r="B1837" s="5" t="s">
        <v>81</v>
      </c>
      <c r="C1837" s="5" t="s">
        <v>179</v>
      </c>
      <c r="D1837" s="5" t="s">
        <v>84</v>
      </c>
      <c r="E1837" s="5" t="s">
        <v>109</v>
      </c>
      <c r="F1837" s="5" t="s">
        <v>178</v>
      </c>
      <c r="G1837" s="5" t="s">
        <v>87</v>
      </c>
      <c r="H1837" s="5" t="s">
        <v>131</v>
      </c>
      <c r="I1837" s="150">
        <v>9962.9189453125</v>
      </c>
      <c r="J1837" s="150">
        <v>19612.359375</v>
      </c>
      <c r="K1837" s="150">
        <v>793.18756103515625</v>
      </c>
      <c r="L1837" s="150">
        <v>426.26156616210938</v>
      </c>
      <c r="M1837" s="150">
        <v>6211.08544921875</v>
      </c>
      <c r="N1837" s="150">
        <v>6017.982421875</v>
      </c>
      <c r="O1837" s="150">
        <v>6701.84033203125</v>
      </c>
      <c r="P1837" s="150">
        <v>9876.9296875</v>
      </c>
      <c r="Q1837" s="150">
        <v>3518.136962890625</v>
      </c>
      <c r="R1837" s="150">
        <v>5500.8017578125</v>
      </c>
      <c r="S1837" s="150">
        <v>4157.9521484375</v>
      </c>
      <c r="T1837" s="150">
        <v>3991.16650390625</v>
      </c>
      <c r="U1837" s="150">
        <v>567.92279052734375</v>
      </c>
      <c r="V1837" s="150">
        <v>2308.736572265625</v>
      </c>
      <c r="W1837" s="150">
        <v>1982.5308837890625</v>
      </c>
      <c r="X1837" s="150">
        <v>8308.3017578125</v>
      </c>
      <c r="Y1837" s="150">
        <v>16990.58984375</v>
      </c>
      <c r="Z1837" s="150">
        <v>7103.6943359375</v>
      </c>
      <c r="AA1837" s="150">
        <v>71363.203125</v>
      </c>
      <c r="AB1837" s="150">
        <v>1423.7569580078125</v>
      </c>
      <c r="AC1837" s="150">
        <v>9001.7978515625</v>
      </c>
      <c r="AD1837" s="150">
        <v>11039.287109375</v>
      </c>
      <c r="AE1837" s="150">
        <v>7071.31591796875</v>
      </c>
      <c r="AF1837" s="150">
        <v>18829.533203125</v>
      </c>
      <c r="AG1837" s="150">
        <v>88929.6328125</v>
      </c>
      <c r="AH1837" s="150">
        <v>13219.291015625</v>
      </c>
      <c r="AI1837" s="150">
        <v>1101.4981689453125</v>
      </c>
      <c r="AJ1837" s="150">
        <v>24736.25</v>
      </c>
      <c r="AK1837" s="150">
        <v>1176.005859375</v>
      </c>
      <c r="AL1837" s="150">
        <v>361923.9375</v>
      </c>
      <c r="AM1837" s="150">
        <v>301818.0625</v>
      </c>
      <c r="AN1837" s="150">
        <v>60105.90625</v>
      </c>
      <c r="AO1837" s="5" t="s">
        <v>4097</v>
      </c>
    </row>
    <row r="1838" spans="1:41" ht="14.25" x14ac:dyDescent="0.45">
      <c r="A1838" s="150">
        <v>2017</v>
      </c>
      <c r="B1838" s="5" t="s">
        <v>81</v>
      </c>
      <c r="C1838" s="5" t="s">
        <v>179</v>
      </c>
      <c r="D1838" s="5" t="s">
        <v>84</v>
      </c>
      <c r="E1838" s="5" t="s">
        <v>109</v>
      </c>
      <c r="F1838" s="5" t="s">
        <v>178</v>
      </c>
      <c r="G1838" s="5" t="s">
        <v>88</v>
      </c>
      <c r="H1838" s="5" t="s">
        <v>131</v>
      </c>
      <c r="I1838" s="150">
        <v>9208.8763299999991</v>
      </c>
      <c r="J1838" s="150">
        <v>18128</v>
      </c>
      <c r="K1838" s="150">
        <v>733.15522844816473</v>
      </c>
      <c r="L1838" s="150">
        <v>394</v>
      </c>
      <c r="M1838" s="150">
        <v>5741</v>
      </c>
      <c r="N1838" s="150">
        <v>5562.5120700000016</v>
      </c>
      <c r="O1838" s="150">
        <v>6194.6121159999993</v>
      </c>
      <c r="P1838" s="150">
        <v>9129.3949300000022</v>
      </c>
      <c r="Q1838" s="150">
        <v>3251.8670000000002</v>
      </c>
      <c r="R1838" s="150">
        <v>5084.4742100000012</v>
      </c>
      <c r="S1838" s="150">
        <v>3843.2579999999998</v>
      </c>
      <c r="T1838" s="150">
        <v>3689.0954299999999</v>
      </c>
      <c r="U1838" s="150">
        <v>524.93963000000008</v>
      </c>
      <c r="V1838" s="150">
        <v>2134</v>
      </c>
      <c r="W1838" s="150">
        <v>1832.4831799999999</v>
      </c>
      <c r="X1838" s="150">
        <v>7679.4889999999987</v>
      </c>
      <c r="Y1838" s="150">
        <v>15704.65857</v>
      </c>
      <c r="Z1838" s="150">
        <v>6566.0520000000006</v>
      </c>
      <c r="AA1838" s="150">
        <v>65962.08463000007</v>
      </c>
      <c r="AB1838" s="150">
        <v>1316</v>
      </c>
      <c r="AC1838" s="150">
        <v>8320.4972200000193</v>
      </c>
      <c r="AD1838" s="150">
        <v>10203.780000000001</v>
      </c>
      <c r="AE1838" s="150">
        <v>6536.1239799999967</v>
      </c>
      <c r="AF1838" s="150">
        <v>17404.422129999992</v>
      </c>
      <c r="AG1838" s="150">
        <v>82199</v>
      </c>
      <c r="AH1838" s="150">
        <v>12218.78983830652</v>
      </c>
      <c r="AI1838" s="150">
        <v>1018.1313800919399</v>
      </c>
      <c r="AJ1838" s="150">
        <v>22864.089459999999</v>
      </c>
      <c r="AK1838" s="150">
        <v>1087</v>
      </c>
      <c r="AL1838" s="150">
        <v>334531.78125</v>
      </c>
      <c r="AM1838" s="150">
        <v>278975</v>
      </c>
      <c r="AN1838" s="150">
        <v>55556.79296875</v>
      </c>
      <c r="AO1838" s="5" t="s">
        <v>4098</v>
      </c>
    </row>
    <row r="1839" spans="1:41" ht="14.25" x14ac:dyDescent="0.45">
      <c r="A1839" s="150">
        <v>2017</v>
      </c>
      <c r="B1839" s="5" t="s">
        <v>81</v>
      </c>
      <c r="C1839" s="5" t="s">
        <v>179</v>
      </c>
      <c r="D1839" s="5" t="s">
        <v>84</v>
      </c>
      <c r="E1839" s="5" t="s">
        <v>109</v>
      </c>
      <c r="F1839" s="5" t="s">
        <v>182</v>
      </c>
      <c r="G1839" s="5" t="s">
        <v>87</v>
      </c>
      <c r="H1839" s="5" t="s">
        <v>131</v>
      </c>
      <c r="I1839" s="150">
        <v>8456.9736328125</v>
      </c>
      <c r="J1839" s="150">
        <v>19584.23046875</v>
      </c>
      <c r="K1839" s="150">
        <v>764.7989501953125</v>
      </c>
      <c r="L1839" s="150">
        <v>426.26156616210938</v>
      </c>
      <c r="M1839" s="150">
        <v>6211.08544921875</v>
      </c>
      <c r="N1839" s="150">
        <v>5676.90673828125</v>
      </c>
      <c r="O1839" s="150">
        <v>6701.84033203125</v>
      </c>
      <c r="P1839" s="150">
        <v>9876.9296875</v>
      </c>
      <c r="Q1839" s="150">
        <v>3518.136962890625</v>
      </c>
      <c r="R1839" s="150">
        <v>5468.60888671875</v>
      </c>
      <c r="S1839" s="150">
        <v>4157.9521484375</v>
      </c>
      <c r="T1839" s="150">
        <v>3991.16650390625</v>
      </c>
      <c r="U1839" s="150">
        <v>501.6517333984375</v>
      </c>
      <c r="V1839" s="150">
        <v>2225.431640625</v>
      </c>
      <c r="W1839" s="150">
        <v>1518.4034423828125</v>
      </c>
      <c r="X1839" s="150">
        <v>8308.3017578125</v>
      </c>
      <c r="Y1839" s="150">
        <v>16990.58984375</v>
      </c>
      <c r="Z1839" s="150">
        <v>7103.6943359375</v>
      </c>
      <c r="AA1839" s="150">
        <v>71354.5703125</v>
      </c>
      <c r="AB1839" s="150">
        <v>1423.7569580078125</v>
      </c>
      <c r="AC1839" s="150">
        <v>9001.7978515625</v>
      </c>
      <c r="AD1839" s="150">
        <v>10978.69140625</v>
      </c>
      <c r="AE1839" s="150">
        <v>7071.31591796875</v>
      </c>
      <c r="AF1839" s="150">
        <v>18537.03515625</v>
      </c>
      <c r="AG1839" s="150">
        <v>88923.140625</v>
      </c>
      <c r="AH1839" s="150">
        <v>12782.458984375</v>
      </c>
      <c r="AI1839" s="150">
        <v>764.37493896484375</v>
      </c>
      <c r="AJ1839" s="150">
        <v>24723.98828125</v>
      </c>
      <c r="AK1839" s="150">
        <v>1176.005859375</v>
      </c>
      <c r="AL1839" s="150">
        <v>358220.09375</v>
      </c>
      <c r="AM1839" s="150">
        <v>299441.25</v>
      </c>
      <c r="AN1839" s="150">
        <v>58778.8359375</v>
      </c>
      <c r="AO1839" s="5" t="s">
        <v>4099</v>
      </c>
    </row>
    <row r="1840" spans="1:41" ht="14.25" x14ac:dyDescent="0.45">
      <c r="A1840" s="150">
        <v>2017</v>
      </c>
      <c r="B1840" s="5" t="s">
        <v>81</v>
      </c>
      <c r="C1840" s="5" t="s">
        <v>179</v>
      </c>
      <c r="D1840" s="5" t="s">
        <v>84</v>
      </c>
      <c r="E1840" s="5" t="s">
        <v>109</v>
      </c>
      <c r="F1840" s="5" t="s">
        <v>182</v>
      </c>
      <c r="G1840" s="5" t="s">
        <v>88</v>
      </c>
      <c r="H1840" s="5" t="s">
        <v>131</v>
      </c>
      <c r="I1840" s="150">
        <v>7816.9079972168547</v>
      </c>
      <c r="J1840" s="150">
        <v>18102</v>
      </c>
      <c r="K1840" s="150">
        <v>706.91522844816473</v>
      </c>
      <c r="L1840" s="150">
        <v>394</v>
      </c>
      <c r="M1840" s="150">
        <v>5741</v>
      </c>
      <c r="N1840" s="150">
        <v>5247.2503900000011</v>
      </c>
      <c r="O1840" s="150">
        <v>6194.6121159999993</v>
      </c>
      <c r="P1840" s="150">
        <v>9129.3949300000022</v>
      </c>
      <c r="Q1840" s="150">
        <v>3251.8670000000002</v>
      </c>
      <c r="R1840" s="150">
        <v>5054.7176200000013</v>
      </c>
      <c r="S1840" s="150">
        <v>3843.2579999999998</v>
      </c>
      <c r="T1840" s="150">
        <v>3689.0954299999999</v>
      </c>
      <c r="U1840" s="150">
        <v>463.68426000000011</v>
      </c>
      <c r="V1840" s="150">
        <v>2057</v>
      </c>
      <c r="W1840" s="150">
        <v>1403.4831799999999</v>
      </c>
      <c r="X1840" s="150">
        <v>7679.4889999999987</v>
      </c>
      <c r="Y1840" s="150">
        <v>15704.65857</v>
      </c>
      <c r="Z1840" s="150">
        <v>6566.0520000000006</v>
      </c>
      <c r="AA1840" s="150">
        <v>65954.106850000069</v>
      </c>
      <c r="AB1840" s="150">
        <v>1316</v>
      </c>
      <c r="AC1840" s="150">
        <v>8320.4972200000193</v>
      </c>
      <c r="AD1840" s="150">
        <v>10147.77</v>
      </c>
      <c r="AE1840" s="150">
        <v>6536.1239799999967</v>
      </c>
      <c r="AF1840" s="150">
        <v>17134.061129999991</v>
      </c>
      <c r="AG1840" s="150">
        <v>82193</v>
      </c>
      <c r="AH1840" s="150">
        <v>11815.01968830652</v>
      </c>
      <c r="AI1840" s="150">
        <v>706.52330567193962</v>
      </c>
      <c r="AJ1840" s="150">
        <v>22852.75503</v>
      </c>
      <c r="AK1840" s="150">
        <v>1087</v>
      </c>
      <c r="AL1840" s="150">
        <v>331108.25</v>
      </c>
      <c r="AM1840" s="150">
        <v>276778.09375</v>
      </c>
      <c r="AN1840" s="150">
        <v>54330.1640625</v>
      </c>
      <c r="AO1840" s="5" t="s">
        <v>4100</v>
      </c>
    </row>
    <row r="1841" spans="1:41" ht="14.25" x14ac:dyDescent="0.45">
      <c r="A1841" s="150">
        <v>2017</v>
      </c>
      <c r="B1841" s="5" t="s">
        <v>81</v>
      </c>
      <c r="C1841" s="5" t="s">
        <v>179</v>
      </c>
      <c r="D1841" s="5" t="s">
        <v>84</v>
      </c>
      <c r="E1841" s="5" t="s">
        <v>109</v>
      </c>
      <c r="F1841" s="5" t="s">
        <v>185</v>
      </c>
      <c r="G1841" s="5" t="s">
        <v>87</v>
      </c>
      <c r="H1841" s="5" t="s">
        <v>131</v>
      </c>
      <c r="I1841" s="150">
        <v>1505.9456787109375</v>
      </c>
      <c r="J1841" s="150">
        <v>28.128936767578125</v>
      </c>
      <c r="K1841" s="150">
        <v>28.388587951660156</v>
      </c>
      <c r="L1841" s="150"/>
      <c r="M1841" s="150"/>
      <c r="N1841" s="150">
        <v>341.07598876953125</v>
      </c>
      <c r="O1841" s="150">
        <v>0</v>
      </c>
      <c r="P1841" s="150">
        <v>0</v>
      </c>
      <c r="Q1841" s="150">
        <v>0</v>
      </c>
      <c r="R1841" s="150">
        <v>32.193122863769531</v>
      </c>
      <c r="S1841" s="150"/>
      <c r="T1841" s="150"/>
      <c r="U1841" s="150">
        <v>66.271087646484375</v>
      </c>
      <c r="V1841" s="150">
        <v>83.304924011230469</v>
      </c>
      <c r="W1841" s="150">
        <v>464.12744140625</v>
      </c>
      <c r="X1841" s="150"/>
      <c r="Y1841" s="150">
        <v>0</v>
      </c>
      <c r="Z1841" s="150">
        <v>0</v>
      </c>
      <c r="AA1841" s="150">
        <v>8.6310176849365234</v>
      </c>
      <c r="AB1841" s="150">
        <v>0</v>
      </c>
      <c r="AC1841" s="150"/>
      <c r="AD1841" s="150">
        <v>60.596218109130859</v>
      </c>
      <c r="AE1841" s="150"/>
      <c r="AF1841" s="150">
        <v>292.49874877929688</v>
      </c>
      <c r="AG1841" s="150">
        <v>6.4912929534912109</v>
      </c>
      <c r="AH1841" s="150">
        <v>436.83172607421875</v>
      </c>
      <c r="AI1841" s="150">
        <v>337.12319946289063</v>
      </c>
      <c r="AJ1841" s="150">
        <v>12.262517929077148</v>
      </c>
      <c r="AK1841" s="150"/>
      <c r="AL1841" s="150">
        <v>3703.870361328125</v>
      </c>
      <c r="AM1841" s="150">
        <v>2376.80322265625</v>
      </c>
      <c r="AN1841" s="150">
        <v>1327.067138671875</v>
      </c>
      <c r="AO1841" s="5" t="s">
        <v>4101</v>
      </c>
    </row>
    <row r="1842" spans="1:41" ht="14.25" x14ac:dyDescent="0.45">
      <c r="A1842" s="150">
        <v>2017</v>
      </c>
      <c r="B1842" s="5" t="s">
        <v>81</v>
      </c>
      <c r="C1842" s="5" t="s">
        <v>179</v>
      </c>
      <c r="D1842" s="5" t="s">
        <v>84</v>
      </c>
      <c r="E1842" s="5" t="s">
        <v>109</v>
      </c>
      <c r="F1842" s="5" t="s">
        <v>185</v>
      </c>
      <c r="G1842" s="5" t="s">
        <v>88</v>
      </c>
      <c r="H1842" s="5" t="s">
        <v>131</v>
      </c>
      <c r="I1842" s="150">
        <v>1391.968332783144</v>
      </c>
      <c r="J1842" s="150">
        <v>26</v>
      </c>
      <c r="K1842" s="150">
        <v>26.24</v>
      </c>
      <c r="L1842" s="150"/>
      <c r="M1842" s="150"/>
      <c r="N1842" s="150">
        <v>315.26168000000013</v>
      </c>
      <c r="O1842" s="150">
        <v>0</v>
      </c>
      <c r="P1842" s="150">
        <v>0</v>
      </c>
      <c r="Q1842" s="150">
        <v>0</v>
      </c>
      <c r="R1842" s="150">
        <v>29.756589999999999</v>
      </c>
      <c r="S1842" s="150"/>
      <c r="T1842" s="150"/>
      <c r="U1842" s="150">
        <v>61.255369999999992</v>
      </c>
      <c r="V1842" s="150">
        <v>77</v>
      </c>
      <c r="W1842" s="150">
        <v>429</v>
      </c>
      <c r="X1842" s="150"/>
      <c r="Y1842" s="150">
        <v>0</v>
      </c>
      <c r="Z1842" s="150">
        <v>0</v>
      </c>
      <c r="AA1842" s="150">
        <v>7.977780000000001</v>
      </c>
      <c r="AB1842" s="150">
        <v>0</v>
      </c>
      <c r="AC1842" s="150"/>
      <c r="AD1842" s="150">
        <v>56.01</v>
      </c>
      <c r="AE1842" s="150"/>
      <c r="AF1842" s="150">
        <v>270.36099999999999</v>
      </c>
      <c r="AG1842" s="150">
        <v>6</v>
      </c>
      <c r="AH1842" s="150">
        <v>403.77015</v>
      </c>
      <c r="AI1842" s="150">
        <v>311.60807441999998</v>
      </c>
      <c r="AJ1842" s="150">
        <v>11.33443000000001</v>
      </c>
      <c r="AK1842" s="150"/>
      <c r="AL1842" s="150">
        <v>3423.543701171875</v>
      </c>
      <c r="AM1842" s="150">
        <v>2196.915283203125</v>
      </c>
      <c r="AN1842" s="150">
        <v>1226.628173828125</v>
      </c>
      <c r="AO1842" s="5" t="s">
        <v>4102</v>
      </c>
    </row>
    <row r="1843" spans="1:41" ht="14.25" x14ac:dyDescent="0.45">
      <c r="A1843" s="150">
        <v>2017</v>
      </c>
      <c r="B1843" s="5" t="s">
        <v>81</v>
      </c>
      <c r="C1843" s="5" t="s">
        <v>179</v>
      </c>
      <c r="D1843" s="5" t="s">
        <v>84</v>
      </c>
      <c r="E1843" s="5" t="s">
        <v>109</v>
      </c>
      <c r="F1843" s="5" t="s">
        <v>188</v>
      </c>
      <c r="G1843" s="5" t="s">
        <v>87</v>
      </c>
      <c r="H1843" s="5" t="s">
        <v>131</v>
      </c>
      <c r="I1843" s="150">
        <v>1152.2730712890625</v>
      </c>
      <c r="J1843" s="150">
        <v>955.30194091796875</v>
      </c>
      <c r="K1843" s="150">
        <v>4.4478411674499512</v>
      </c>
      <c r="L1843" s="150">
        <v>6.4912929534912109</v>
      </c>
      <c r="M1843" s="150">
        <v>2931.900634765625</v>
      </c>
      <c r="N1843" s="150">
        <v>3707.05810546875</v>
      </c>
      <c r="O1843" s="150">
        <v>162.17518615722656</v>
      </c>
      <c r="P1843" s="150">
        <v>501.78103637695313</v>
      </c>
      <c r="Q1843" s="150">
        <v>898.95428466796875</v>
      </c>
      <c r="R1843" s="150">
        <v>1780.284423828125</v>
      </c>
      <c r="S1843" s="150"/>
      <c r="T1843" s="150">
        <v>155.54617309570313</v>
      </c>
      <c r="U1843" s="150">
        <v>127.629638671875</v>
      </c>
      <c r="V1843" s="150">
        <v>0</v>
      </c>
      <c r="W1843" s="150">
        <v>146.81124877929688</v>
      </c>
      <c r="X1843" s="150">
        <v>219.19256591796875</v>
      </c>
      <c r="Y1843" s="150">
        <v>303.2113037109375</v>
      </c>
      <c r="Z1843" s="150">
        <v>0</v>
      </c>
      <c r="AA1843" s="150">
        <v>4078.192138671875</v>
      </c>
      <c r="AB1843" s="150">
        <v>0</v>
      </c>
      <c r="AC1843" s="150">
        <v>47.129146575927734</v>
      </c>
      <c r="AD1843" s="150">
        <v>518.93829345703125</v>
      </c>
      <c r="AE1843" s="150">
        <v>0</v>
      </c>
      <c r="AF1843" s="150">
        <v>4437.72119140625</v>
      </c>
      <c r="AG1843" s="150">
        <v>5157.33203125</v>
      </c>
      <c r="AH1843" s="150">
        <v>1330.2847900390625</v>
      </c>
      <c r="AI1843" s="150">
        <v>435.91812133789063</v>
      </c>
      <c r="AJ1843" s="150">
        <v>502.09820556640625</v>
      </c>
      <c r="AK1843" s="150"/>
      <c r="AL1843" s="150">
        <v>29560.669921875</v>
      </c>
      <c r="AM1843" s="150">
        <v>23655.45703125</v>
      </c>
      <c r="AN1843" s="150">
        <v>5905.21484375</v>
      </c>
      <c r="AO1843" s="5" t="s">
        <v>4103</v>
      </c>
    </row>
    <row r="1844" spans="1:41" ht="14.25" x14ac:dyDescent="0.45">
      <c r="A1844" s="150">
        <v>2017</v>
      </c>
      <c r="B1844" s="5" t="s">
        <v>81</v>
      </c>
      <c r="C1844" s="5" t="s">
        <v>179</v>
      </c>
      <c r="D1844" s="5" t="s">
        <v>84</v>
      </c>
      <c r="E1844" s="5" t="s">
        <v>109</v>
      </c>
      <c r="F1844" s="5" t="s">
        <v>188</v>
      </c>
      <c r="G1844" s="5" t="s">
        <v>88</v>
      </c>
      <c r="H1844" s="5" t="s">
        <v>131</v>
      </c>
      <c r="I1844" s="150">
        <v>1065.0633800000001</v>
      </c>
      <c r="J1844" s="150">
        <v>883</v>
      </c>
      <c r="K1844" s="150">
        <v>4.1112066517066959</v>
      </c>
      <c r="L1844" s="150">
        <v>6</v>
      </c>
      <c r="M1844" s="150">
        <v>2710</v>
      </c>
      <c r="N1844" s="150">
        <v>3426.4898700000008</v>
      </c>
      <c r="O1844" s="150">
        <v>149.900971</v>
      </c>
      <c r="P1844" s="150">
        <v>463.80378999999999</v>
      </c>
      <c r="Q1844" s="150">
        <v>830.91700000000003</v>
      </c>
      <c r="R1844" s="150">
        <v>1645.5437999999999</v>
      </c>
      <c r="S1844" s="150"/>
      <c r="T1844" s="150">
        <v>143.77368000000001</v>
      </c>
      <c r="U1844" s="150">
        <v>117.97</v>
      </c>
      <c r="V1844" s="150">
        <v>0</v>
      </c>
      <c r="W1844" s="150">
        <v>135.69986</v>
      </c>
      <c r="X1844" s="150">
        <v>202.60300000000001</v>
      </c>
      <c r="Y1844" s="150">
        <v>280.26278000000002</v>
      </c>
      <c r="Z1844" s="150">
        <v>0</v>
      </c>
      <c r="AA1844" s="150">
        <v>3769.5345600000069</v>
      </c>
      <c r="AB1844" s="150">
        <v>0</v>
      </c>
      <c r="AC1844" s="150">
        <v>43.562179999999998</v>
      </c>
      <c r="AD1844" s="150">
        <v>479.66250000000002</v>
      </c>
      <c r="AE1844" s="150">
        <v>0</v>
      </c>
      <c r="AF1844" s="150">
        <v>4101.8526000000002</v>
      </c>
      <c r="AG1844" s="150">
        <v>4767</v>
      </c>
      <c r="AH1844" s="150">
        <v>1229.6023507973259</v>
      </c>
      <c r="AI1844" s="150">
        <v>402.92570265100011</v>
      </c>
      <c r="AJ1844" s="150">
        <v>464.09694654639702</v>
      </c>
      <c r="AK1844" s="150"/>
      <c r="AL1844" s="150">
        <v>27323.375</v>
      </c>
      <c r="AM1844" s="150">
        <v>21865.09765625</v>
      </c>
      <c r="AN1844" s="150">
        <v>5458.27978515625</v>
      </c>
      <c r="AO1844" s="5" t="s">
        <v>4104</v>
      </c>
    </row>
    <row r="1845" spans="1:41" ht="14.25" x14ac:dyDescent="0.45">
      <c r="A1845" s="150">
        <v>2017</v>
      </c>
      <c r="B1845" s="5" t="s">
        <v>81</v>
      </c>
      <c r="C1845" s="5" t="s">
        <v>179</v>
      </c>
      <c r="D1845" s="5" t="s">
        <v>84</v>
      </c>
      <c r="E1845" s="5" t="s">
        <v>109</v>
      </c>
      <c r="F1845" s="5" t="s">
        <v>191</v>
      </c>
      <c r="G1845" s="5" t="s">
        <v>87</v>
      </c>
      <c r="H1845" s="5" t="s">
        <v>131</v>
      </c>
      <c r="I1845" s="150">
        <v>5267.73046875</v>
      </c>
      <c r="J1845" s="150">
        <v>5527.3359375</v>
      </c>
      <c r="K1845" s="150">
        <v>389.21664428710938</v>
      </c>
      <c r="L1845" s="150">
        <v>282.37124633789063</v>
      </c>
      <c r="M1845" s="150">
        <v>1811.0706787109375</v>
      </c>
      <c r="N1845" s="150">
        <v>1119.7628173828125</v>
      </c>
      <c r="O1845" s="150">
        <v>2531.51708984375</v>
      </c>
      <c r="P1845" s="150">
        <v>5026.5458984375</v>
      </c>
      <c r="Q1845" s="150">
        <v>322.60751342773438</v>
      </c>
      <c r="R1845" s="150">
        <v>387.74594116210938</v>
      </c>
      <c r="S1845" s="150">
        <v>3144.951416015625</v>
      </c>
      <c r="T1845" s="150">
        <v>1098.9541015625</v>
      </c>
      <c r="U1845" s="150">
        <v>19.899599075317383</v>
      </c>
      <c r="V1845" s="150">
        <v>1198.7254638671875</v>
      </c>
      <c r="W1845" s="150">
        <v>1174.756103515625</v>
      </c>
      <c r="X1845" s="150">
        <v>7218.98193359375</v>
      </c>
      <c r="Y1845" s="150">
        <v>2850.38037109375</v>
      </c>
      <c r="Z1845" s="150">
        <v>4353.16162109375</v>
      </c>
      <c r="AA1845" s="150">
        <v>35525.11328125</v>
      </c>
      <c r="AB1845" s="150">
        <v>1201.9710693359375</v>
      </c>
      <c r="AC1845" s="150">
        <v>5986.7431640625</v>
      </c>
      <c r="AD1845" s="150">
        <v>5072.1337890625</v>
      </c>
      <c r="AE1845" s="150">
        <v>4306.8642578125</v>
      </c>
      <c r="AF1845" s="150">
        <v>6114.5361328125</v>
      </c>
      <c r="AG1845" s="150">
        <v>32848.10546875</v>
      </c>
      <c r="AH1845" s="150">
        <v>778.6048583984375</v>
      </c>
      <c r="AI1845" s="150">
        <v>45.099170684814453</v>
      </c>
      <c r="AJ1845" s="150">
        <v>10924.759765625</v>
      </c>
      <c r="AK1845" s="150">
        <v>371.0855712890625</v>
      </c>
      <c r="AL1845" s="150">
        <v>146900.734375</v>
      </c>
      <c r="AM1845" s="150">
        <v>122062.3984375</v>
      </c>
      <c r="AN1845" s="150">
        <v>24838.341796875</v>
      </c>
      <c r="AO1845" s="5" t="s">
        <v>4105</v>
      </c>
    </row>
    <row r="1846" spans="1:41" ht="14.25" x14ac:dyDescent="0.45">
      <c r="A1846" s="150">
        <v>2017</v>
      </c>
      <c r="B1846" s="5" t="s">
        <v>81</v>
      </c>
      <c r="C1846" s="5" t="s">
        <v>179</v>
      </c>
      <c r="D1846" s="5" t="s">
        <v>84</v>
      </c>
      <c r="E1846" s="5" t="s">
        <v>109</v>
      </c>
      <c r="F1846" s="5" t="s">
        <v>191</v>
      </c>
      <c r="G1846" s="5" t="s">
        <v>88</v>
      </c>
      <c r="H1846" s="5" t="s">
        <v>131</v>
      </c>
      <c r="I1846" s="150">
        <v>4869.0426999999991</v>
      </c>
      <c r="J1846" s="150">
        <v>5109</v>
      </c>
      <c r="K1846" s="150">
        <v>359.75882905586241</v>
      </c>
      <c r="L1846" s="150">
        <v>261</v>
      </c>
      <c r="M1846" s="150">
        <v>1674</v>
      </c>
      <c r="N1846" s="150">
        <v>1035.0137199999999</v>
      </c>
      <c r="O1846" s="150">
        <v>2339.9193620000001</v>
      </c>
      <c r="P1846" s="150">
        <v>4646.1122800000012</v>
      </c>
      <c r="Q1846" s="150">
        <v>298.19099999999997</v>
      </c>
      <c r="R1846" s="150">
        <v>358.39944000000008</v>
      </c>
      <c r="S1846" s="150">
        <v>2906.9259999999999</v>
      </c>
      <c r="T1846" s="150">
        <v>1015.7798299999999</v>
      </c>
      <c r="U1846" s="150">
        <v>18.3935</v>
      </c>
      <c r="V1846" s="150">
        <v>1108</v>
      </c>
      <c r="W1846" s="150">
        <v>1085.8447900000001</v>
      </c>
      <c r="X1846" s="150">
        <v>6672.6139999999996</v>
      </c>
      <c r="Y1846" s="150">
        <v>2634.6495</v>
      </c>
      <c r="Z1846" s="150">
        <v>4023.6930000000002</v>
      </c>
      <c r="AA1846" s="150">
        <v>32836.39936000001</v>
      </c>
      <c r="AB1846" s="150">
        <v>1111</v>
      </c>
      <c r="AC1846" s="150">
        <v>5533.6370400000196</v>
      </c>
      <c r="AD1846" s="150">
        <v>4688.25</v>
      </c>
      <c r="AE1846" s="150">
        <v>3980.8994699999948</v>
      </c>
      <c r="AF1846" s="150">
        <v>5651.7579899999901</v>
      </c>
      <c r="AG1846" s="150">
        <v>30362</v>
      </c>
      <c r="AH1846" s="150">
        <v>719.67623204532924</v>
      </c>
      <c r="AI1846" s="150">
        <v>41.685845780000001</v>
      </c>
      <c r="AJ1846" s="150">
        <v>10097.92021025175</v>
      </c>
      <c r="AK1846" s="150">
        <v>343</v>
      </c>
      <c r="AL1846" s="150">
        <v>135782.5625</v>
      </c>
      <c r="AM1846" s="150">
        <v>112824.109375</v>
      </c>
      <c r="AN1846" s="150">
        <v>22958.455078125</v>
      </c>
      <c r="AO1846" s="5" t="s">
        <v>4106</v>
      </c>
    </row>
    <row r="1847" spans="1:41" ht="14.25" x14ac:dyDescent="0.45">
      <c r="A1847" s="150">
        <v>2017</v>
      </c>
      <c r="B1847" s="5" t="s">
        <v>81</v>
      </c>
      <c r="C1847" s="5" t="s">
        <v>179</v>
      </c>
      <c r="D1847" s="5" t="s">
        <v>84</v>
      </c>
      <c r="E1847" s="5" t="s">
        <v>109</v>
      </c>
      <c r="F1847" s="5" t="s">
        <v>194</v>
      </c>
      <c r="G1847" s="5" t="s">
        <v>87</v>
      </c>
      <c r="H1847" s="5" t="s">
        <v>131</v>
      </c>
      <c r="I1847" s="150">
        <v>542.4169921875</v>
      </c>
      <c r="J1847" s="150">
        <v>430.58908081054688</v>
      </c>
      <c r="K1847" s="150">
        <v>85.253105163574219</v>
      </c>
      <c r="L1847" s="150">
        <v>60.585399627685547</v>
      </c>
      <c r="M1847" s="150">
        <v>577.72503662109375</v>
      </c>
      <c r="N1847" s="150">
        <v>607.3104248046875</v>
      </c>
      <c r="O1847" s="150">
        <v>660.2264404296875</v>
      </c>
      <c r="P1847" s="150">
        <v>1582.9515380859375</v>
      </c>
      <c r="Q1847" s="150">
        <v>381.11785888671875</v>
      </c>
      <c r="R1847" s="150">
        <v>920.11224365234375</v>
      </c>
      <c r="S1847" s="150">
        <v>194.93460083007813</v>
      </c>
      <c r="T1847" s="150">
        <v>514.29388427734375</v>
      </c>
      <c r="U1847" s="150">
        <v>260.9715576171875</v>
      </c>
      <c r="V1847" s="150">
        <v>244.50537109375</v>
      </c>
      <c r="W1847" s="150">
        <v>514.7255859375</v>
      </c>
      <c r="X1847" s="150">
        <v>514.01300048828125</v>
      </c>
      <c r="Y1847" s="150">
        <v>2435.384521484375</v>
      </c>
      <c r="Z1847" s="150">
        <v>527.6436767578125</v>
      </c>
      <c r="AA1847" s="150">
        <v>10208.8671875</v>
      </c>
      <c r="AB1847" s="150">
        <v>204.47572326660156</v>
      </c>
      <c r="AC1847" s="150">
        <v>732.3555908203125</v>
      </c>
      <c r="AD1847" s="150">
        <v>1263.0433349609375</v>
      </c>
      <c r="AE1847" s="150">
        <v>325.09780883789063</v>
      </c>
      <c r="AF1847" s="150">
        <v>1701.3857421875</v>
      </c>
      <c r="AG1847" s="150">
        <v>13870.810546875</v>
      </c>
      <c r="AH1847" s="150">
        <v>1712.091796875</v>
      </c>
      <c r="AI1847" s="150">
        <v>441.83193969726563</v>
      </c>
      <c r="AJ1847" s="150">
        <v>6819.41162109375</v>
      </c>
      <c r="AK1847" s="150">
        <v>21.637643814086914</v>
      </c>
      <c r="AL1847" s="150">
        <v>48355.76953125</v>
      </c>
      <c r="AM1847" s="150">
        <v>41651.51953125</v>
      </c>
      <c r="AN1847" s="150">
        <v>6704.25244140625</v>
      </c>
      <c r="AO1847" s="5" t="s">
        <v>4107</v>
      </c>
    </row>
    <row r="1848" spans="1:41" ht="14.25" x14ac:dyDescent="0.45">
      <c r="A1848" s="150">
        <v>2017</v>
      </c>
      <c r="B1848" s="5" t="s">
        <v>81</v>
      </c>
      <c r="C1848" s="5" t="s">
        <v>179</v>
      </c>
      <c r="D1848" s="5" t="s">
        <v>84</v>
      </c>
      <c r="E1848" s="5" t="s">
        <v>109</v>
      </c>
      <c r="F1848" s="5" t="s">
        <v>194</v>
      </c>
      <c r="G1848" s="5" t="s">
        <v>88</v>
      </c>
      <c r="H1848" s="5" t="s">
        <v>131</v>
      </c>
      <c r="I1848" s="150">
        <v>501.36421000000001</v>
      </c>
      <c r="J1848" s="150">
        <v>398</v>
      </c>
      <c r="K1848" s="150">
        <v>78.800730849720225</v>
      </c>
      <c r="L1848" s="150">
        <v>56</v>
      </c>
      <c r="M1848" s="150">
        <v>534</v>
      </c>
      <c r="N1848" s="150">
        <v>561.34618999999998</v>
      </c>
      <c r="O1848" s="150">
        <v>610.25727399999994</v>
      </c>
      <c r="P1848" s="150">
        <v>1463.1460300000001</v>
      </c>
      <c r="Q1848" s="150">
        <v>352.27300000000002</v>
      </c>
      <c r="R1848" s="150">
        <v>850.47361999999987</v>
      </c>
      <c r="S1848" s="150">
        <v>180.18100000000001</v>
      </c>
      <c r="T1848" s="150">
        <v>475.36957999999998</v>
      </c>
      <c r="U1848" s="150">
        <v>241.21995999999999</v>
      </c>
      <c r="V1848" s="150">
        <v>226</v>
      </c>
      <c r="W1848" s="150">
        <v>475.76862</v>
      </c>
      <c r="X1848" s="150">
        <v>475.11</v>
      </c>
      <c r="Y1848" s="150">
        <v>2251.06277</v>
      </c>
      <c r="Z1848" s="150">
        <v>487.709</v>
      </c>
      <c r="AA1848" s="150">
        <v>9436.2097400000475</v>
      </c>
      <c r="AB1848" s="150">
        <v>189</v>
      </c>
      <c r="AC1848" s="150">
        <v>676.92730000000154</v>
      </c>
      <c r="AD1848" s="150">
        <v>1167.45</v>
      </c>
      <c r="AE1848" s="150">
        <v>300.49281000000042</v>
      </c>
      <c r="AF1848" s="150">
        <v>1572.61654</v>
      </c>
      <c r="AG1848" s="150">
        <v>12821</v>
      </c>
      <c r="AH1848" s="150">
        <v>1582.512278009566</v>
      </c>
      <c r="AI1848" s="150">
        <v>408.3919428109395</v>
      </c>
      <c r="AJ1848" s="150">
        <v>6303.2852290447454</v>
      </c>
      <c r="AK1848" s="150">
        <v>20</v>
      </c>
      <c r="AL1848" s="150">
        <v>44695.96484375</v>
      </c>
      <c r="AM1848" s="150">
        <v>38499.12890625</v>
      </c>
      <c r="AN1848" s="150">
        <v>6196.841796875</v>
      </c>
      <c r="AO1848" s="5" t="s">
        <v>4108</v>
      </c>
    </row>
    <row r="1849" spans="1:41" ht="14.25" x14ac:dyDescent="0.45">
      <c r="A1849" s="150">
        <v>2017</v>
      </c>
      <c r="B1849" s="5" t="s">
        <v>81</v>
      </c>
      <c r="C1849" s="5" t="s">
        <v>179</v>
      </c>
      <c r="D1849" s="5" t="s">
        <v>84</v>
      </c>
      <c r="E1849" s="5" t="s">
        <v>109</v>
      </c>
      <c r="F1849" s="5" t="s">
        <v>197</v>
      </c>
      <c r="G1849" s="5" t="s">
        <v>87</v>
      </c>
      <c r="H1849" s="5" t="s">
        <v>131</v>
      </c>
      <c r="I1849" s="150">
        <v>328.7388916015625</v>
      </c>
      <c r="J1849" s="150">
        <v>926.09112548828125</v>
      </c>
      <c r="K1849" s="150">
        <v>211.73141479492188</v>
      </c>
      <c r="L1849" s="150">
        <v>17.310113906860352</v>
      </c>
      <c r="M1849" s="150">
        <v>618.83660888671875</v>
      </c>
      <c r="N1849" s="150">
        <v>0</v>
      </c>
      <c r="O1849" s="150">
        <v>780.5389404296875</v>
      </c>
      <c r="P1849" s="150">
        <v>712.5882568359375</v>
      </c>
      <c r="Q1849" s="150">
        <v>343.65121459960938</v>
      </c>
      <c r="R1849" s="150">
        <v>1267.2193603515625</v>
      </c>
      <c r="S1849" s="150">
        <v>246.33915710449219</v>
      </c>
      <c r="T1849" s="150">
        <v>529.50115966796875</v>
      </c>
      <c r="U1849" s="150"/>
      <c r="V1849" s="150">
        <v>190.4112548828125</v>
      </c>
      <c r="W1849" s="150">
        <v>0.65581530332565308</v>
      </c>
      <c r="X1849" s="150">
        <v>28.180866241455078</v>
      </c>
      <c r="Y1849" s="150">
        <v>5008.26171875</v>
      </c>
      <c r="Z1849" s="150">
        <v>0</v>
      </c>
      <c r="AA1849" s="150">
        <v>6579.21484375</v>
      </c>
      <c r="AB1849" s="150">
        <v>17.310113906860352</v>
      </c>
      <c r="AC1849" s="150">
        <v>856.11553955078125</v>
      </c>
      <c r="AD1849" s="150">
        <v>1863.6907958984375</v>
      </c>
      <c r="AE1849" s="150">
        <v>849.237548828125</v>
      </c>
      <c r="AF1849" s="150">
        <v>1641.705078125</v>
      </c>
      <c r="AG1849" s="150">
        <v>12003.482421875</v>
      </c>
      <c r="AH1849" s="150">
        <v>0</v>
      </c>
      <c r="AI1849" s="150">
        <v>176.30989074707031</v>
      </c>
      <c r="AJ1849" s="150">
        <v>3980.44091796875</v>
      </c>
      <c r="AK1849" s="150">
        <v>85.46868896484375</v>
      </c>
      <c r="AL1849" s="150">
        <v>39263.03125</v>
      </c>
      <c r="AM1849" s="150">
        <v>34704.46875</v>
      </c>
      <c r="AN1849" s="150">
        <v>4558.5634765625</v>
      </c>
      <c r="AO1849" s="5" t="s">
        <v>4109</v>
      </c>
    </row>
    <row r="1850" spans="1:41" ht="14.25" x14ac:dyDescent="0.45">
      <c r="A1850" s="150">
        <v>2017</v>
      </c>
      <c r="B1850" s="5" t="s">
        <v>81</v>
      </c>
      <c r="C1850" s="5" t="s">
        <v>179</v>
      </c>
      <c r="D1850" s="5" t="s">
        <v>84</v>
      </c>
      <c r="E1850" s="5" t="s">
        <v>109</v>
      </c>
      <c r="F1850" s="5" t="s">
        <v>197</v>
      </c>
      <c r="G1850" s="5" t="s">
        <v>88</v>
      </c>
      <c r="H1850" s="5" t="s">
        <v>131</v>
      </c>
      <c r="I1850" s="150">
        <v>303.85833000000002</v>
      </c>
      <c r="J1850" s="150">
        <v>856</v>
      </c>
      <c r="K1850" s="150">
        <v>195.70654187270449</v>
      </c>
      <c r="L1850" s="150">
        <v>16</v>
      </c>
      <c r="M1850" s="150">
        <v>572</v>
      </c>
      <c r="N1850" s="150">
        <v>0</v>
      </c>
      <c r="O1850" s="150">
        <v>721.46390799999995</v>
      </c>
      <c r="P1850" s="150">
        <v>658.65606000000002</v>
      </c>
      <c r="Q1850" s="150">
        <v>317.642</v>
      </c>
      <c r="R1850" s="150">
        <v>1171.3099800000009</v>
      </c>
      <c r="S1850" s="150">
        <v>227.69499999999999</v>
      </c>
      <c r="T1850" s="150">
        <v>489.42590999999999</v>
      </c>
      <c r="U1850" s="150"/>
      <c r="V1850" s="150">
        <v>176</v>
      </c>
      <c r="W1850" s="150">
        <v>0.60617999999999994</v>
      </c>
      <c r="X1850" s="150">
        <v>26.047999999999998</v>
      </c>
      <c r="Y1850" s="150">
        <v>4629.2120999999997</v>
      </c>
      <c r="Z1850" s="150">
        <v>0</v>
      </c>
      <c r="AA1850" s="150">
        <v>6081.267630000003</v>
      </c>
      <c r="AB1850" s="150">
        <v>16</v>
      </c>
      <c r="AC1850" s="150">
        <v>791.3205099999999</v>
      </c>
      <c r="AD1850" s="150">
        <v>1722.6375</v>
      </c>
      <c r="AE1850" s="150">
        <v>784.96310000000165</v>
      </c>
      <c r="AF1850" s="150">
        <v>1517.452760000001</v>
      </c>
      <c r="AG1850" s="150">
        <v>11095</v>
      </c>
      <c r="AH1850" s="150">
        <v>0</v>
      </c>
      <c r="AI1850" s="150">
        <v>162.96589635000001</v>
      </c>
      <c r="AJ1850" s="150">
        <v>3679.1815169150691</v>
      </c>
      <c r="AK1850" s="150">
        <v>79</v>
      </c>
      <c r="AL1850" s="150">
        <v>36291.41015625</v>
      </c>
      <c r="AM1850" s="150">
        <v>32077.86328125</v>
      </c>
      <c r="AN1850" s="150">
        <v>4213.548828125</v>
      </c>
      <c r="AO1850" s="5" t="s">
        <v>4110</v>
      </c>
    </row>
    <row r="1851" spans="1:41" ht="14.25" x14ac:dyDescent="0.45">
      <c r="A1851" s="150">
        <v>2017</v>
      </c>
      <c r="B1851" s="5" t="s">
        <v>81</v>
      </c>
      <c r="C1851" s="5" t="s">
        <v>179</v>
      </c>
      <c r="D1851" s="5" t="s">
        <v>84</v>
      </c>
      <c r="E1851" s="5" t="s">
        <v>109</v>
      </c>
      <c r="F1851" s="5" t="s">
        <v>200</v>
      </c>
      <c r="G1851" s="5" t="s">
        <v>87</v>
      </c>
      <c r="H1851" s="5" t="s">
        <v>131</v>
      </c>
      <c r="I1851" s="150">
        <v>1454.4571533203125</v>
      </c>
      <c r="J1851" s="150">
        <v>8011.33740234375</v>
      </c>
      <c r="K1851" s="150">
        <v>51.733638763427734</v>
      </c>
      <c r="L1851" s="150"/>
      <c r="M1851" s="150"/>
      <c r="N1851" s="150">
        <v>0.40908128023147583</v>
      </c>
      <c r="O1851" s="150">
        <v>250.48930358886719</v>
      </c>
      <c r="P1851" s="150">
        <v>479.41390991210938</v>
      </c>
      <c r="Q1851" s="150">
        <v>0</v>
      </c>
      <c r="R1851" s="150">
        <v>746.8326416015625</v>
      </c>
      <c r="S1851" s="150">
        <v>70.736701965332031</v>
      </c>
      <c r="T1851" s="150">
        <v>3.1136460304260254</v>
      </c>
      <c r="U1851" s="150">
        <v>124.32142639160156</v>
      </c>
      <c r="V1851" s="150">
        <v>124.41645050048828</v>
      </c>
      <c r="W1851" s="150">
        <v>0</v>
      </c>
      <c r="X1851" s="150">
        <v>0</v>
      </c>
      <c r="Y1851" s="150">
        <v>4195.14013671875</v>
      </c>
      <c r="Z1851" s="150">
        <v>0</v>
      </c>
      <c r="AA1851" s="150">
        <v>1350.59814453125</v>
      </c>
      <c r="AB1851" s="150">
        <v>0</v>
      </c>
      <c r="AC1851" s="150">
        <v>453.26400756835938</v>
      </c>
      <c r="AD1851" s="150">
        <v>249.73085021972656</v>
      </c>
      <c r="AE1851" s="150">
        <v>0</v>
      </c>
      <c r="AF1851" s="150">
        <v>439.0782470703125</v>
      </c>
      <c r="AG1851" s="150">
        <v>4011.618896484375</v>
      </c>
      <c r="AH1851" s="150">
        <v>1095.5074462890625</v>
      </c>
      <c r="AI1851" s="150">
        <v>2.3390212059020996</v>
      </c>
      <c r="AJ1851" s="150">
        <v>833.2822265625</v>
      </c>
      <c r="AK1851" s="150">
        <v>99.533157348632813</v>
      </c>
      <c r="AL1851" s="150">
        <v>24047.353515625</v>
      </c>
      <c r="AM1851" s="150">
        <v>22224.16796875</v>
      </c>
      <c r="AN1851" s="150">
        <v>1823.1837158203125</v>
      </c>
      <c r="AO1851" s="5" t="s">
        <v>4111</v>
      </c>
    </row>
    <row r="1852" spans="1:41" ht="14.25" x14ac:dyDescent="0.45">
      <c r="A1852" s="150">
        <v>2017</v>
      </c>
      <c r="B1852" s="5" t="s">
        <v>81</v>
      </c>
      <c r="C1852" s="5" t="s">
        <v>179</v>
      </c>
      <c r="D1852" s="5" t="s">
        <v>84</v>
      </c>
      <c r="E1852" s="5" t="s">
        <v>109</v>
      </c>
      <c r="F1852" s="5" t="s">
        <v>200</v>
      </c>
      <c r="G1852" s="5" t="s">
        <v>88</v>
      </c>
      <c r="H1852" s="5" t="s">
        <v>131</v>
      </c>
      <c r="I1852" s="150">
        <v>1344.3767499999999</v>
      </c>
      <c r="J1852" s="150">
        <v>7405</v>
      </c>
      <c r="K1852" s="150">
        <v>47.818182633876617</v>
      </c>
      <c r="L1852" s="150"/>
      <c r="M1852" s="150"/>
      <c r="N1852" s="150">
        <v>0.37812000000000001</v>
      </c>
      <c r="O1852" s="150">
        <v>231.531047</v>
      </c>
      <c r="P1852" s="150">
        <v>443.12951999999967</v>
      </c>
      <c r="Q1852" s="150">
        <v>0</v>
      </c>
      <c r="R1852" s="150">
        <v>690.30865999999992</v>
      </c>
      <c r="S1852" s="150">
        <v>65.382999999999996</v>
      </c>
      <c r="T1852" s="150">
        <v>2.87799</v>
      </c>
      <c r="U1852" s="150">
        <v>114.91217</v>
      </c>
      <c r="V1852" s="150">
        <v>115</v>
      </c>
      <c r="W1852" s="150">
        <v>0</v>
      </c>
      <c r="X1852" s="150">
        <v>0</v>
      </c>
      <c r="Y1852" s="150">
        <v>3877.6314200000002</v>
      </c>
      <c r="Z1852" s="150">
        <v>0</v>
      </c>
      <c r="AA1852" s="150">
        <v>1248.3782300000009</v>
      </c>
      <c r="AB1852" s="150">
        <v>0</v>
      </c>
      <c r="AC1852" s="150">
        <v>418.95875999999998</v>
      </c>
      <c r="AD1852" s="150">
        <v>230.83</v>
      </c>
      <c r="AE1852" s="150">
        <v>0</v>
      </c>
      <c r="AF1852" s="150">
        <v>405.84663999999998</v>
      </c>
      <c r="AG1852" s="150">
        <v>3708</v>
      </c>
      <c r="AH1852" s="150">
        <v>1012.594014038228</v>
      </c>
      <c r="AI1852" s="150">
        <v>2.1619925000000002</v>
      </c>
      <c r="AJ1852" s="150">
        <v>770.21531413771561</v>
      </c>
      <c r="AK1852" s="150">
        <v>92</v>
      </c>
      <c r="AL1852" s="150">
        <v>22227.33203125</v>
      </c>
      <c r="AM1852" s="150">
        <v>20542.13671875</v>
      </c>
      <c r="AN1852" s="150">
        <v>1685.1962890625</v>
      </c>
      <c r="AO1852" s="5" t="s">
        <v>4112</v>
      </c>
    </row>
    <row r="1853" spans="1:41" ht="14.25" x14ac:dyDescent="0.45">
      <c r="A1853" s="150">
        <v>2017</v>
      </c>
      <c r="B1853" s="5" t="s">
        <v>81</v>
      </c>
      <c r="C1853" s="5" t="s">
        <v>179</v>
      </c>
      <c r="D1853" s="5" t="s">
        <v>84</v>
      </c>
      <c r="E1853" s="5" t="s">
        <v>109</v>
      </c>
      <c r="F1853" s="5" t="s">
        <v>203</v>
      </c>
      <c r="G1853" s="5" t="s">
        <v>87</v>
      </c>
      <c r="H1853" s="5" t="s">
        <v>131</v>
      </c>
      <c r="I1853" s="150">
        <v>286.2464599609375</v>
      </c>
      <c r="J1853" s="150">
        <v>2836.695068359375</v>
      </c>
      <c r="K1853" s="150">
        <v>50.804901123046875</v>
      </c>
      <c r="L1853" s="150">
        <v>57.339752197265625</v>
      </c>
      <c r="M1853" s="150">
        <v>3.2456464767456055</v>
      </c>
      <c r="N1853" s="150">
        <v>532.2373046875</v>
      </c>
      <c r="O1853" s="150">
        <v>1835.9063720703125</v>
      </c>
      <c r="P1853" s="150">
        <v>367.32687377929688</v>
      </c>
      <c r="Q1853" s="150">
        <v>0</v>
      </c>
      <c r="R1853" s="150">
        <v>0</v>
      </c>
      <c r="S1853" s="150">
        <v>500.99041748046875</v>
      </c>
      <c r="T1853" s="150">
        <v>1177.814208984375</v>
      </c>
      <c r="U1853" s="150"/>
      <c r="V1853" s="150">
        <v>56.25787353515625</v>
      </c>
      <c r="W1853" s="150">
        <v>104.64056396484375</v>
      </c>
      <c r="X1853" s="150">
        <v>8.2753162384033203</v>
      </c>
      <c r="Y1853" s="150">
        <v>812.55841064453125</v>
      </c>
      <c r="Z1853" s="150">
        <v>2132.43310546875</v>
      </c>
      <c r="AA1853" s="150">
        <v>6803.67529296875</v>
      </c>
      <c r="AB1853" s="150">
        <v>0</v>
      </c>
      <c r="AC1853" s="150">
        <v>209.66072082519531</v>
      </c>
      <c r="AD1853" s="150">
        <v>815.98797607421875</v>
      </c>
      <c r="AE1853" s="150">
        <v>1378.882080078125</v>
      </c>
      <c r="AF1853" s="150">
        <v>2813.20361328125</v>
      </c>
      <c r="AG1853" s="150">
        <v>5540.318359375</v>
      </c>
      <c r="AH1853" s="150">
        <v>935.7642822265625</v>
      </c>
      <c r="AI1853" s="150">
        <v>0</v>
      </c>
      <c r="AJ1853" s="150">
        <v>303.5325927734375</v>
      </c>
      <c r="AK1853" s="150">
        <v>430.58908081054688</v>
      </c>
      <c r="AL1853" s="150">
        <v>29994.38671875</v>
      </c>
      <c r="AM1853" s="150">
        <v>24130.369140625</v>
      </c>
      <c r="AN1853" s="150">
        <v>5864.0185546875</v>
      </c>
      <c r="AO1853" s="5" t="s">
        <v>4113</v>
      </c>
    </row>
    <row r="1854" spans="1:41" ht="14.25" x14ac:dyDescent="0.45">
      <c r="A1854" s="150">
        <v>2017</v>
      </c>
      <c r="B1854" s="5" t="s">
        <v>81</v>
      </c>
      <c r="C1854" s="5" t="s">
        <v>179</v>
      </c>
      <c r="D1854" s="5" t="s">
        <v>84</v>
      </c>
      <c r="E1854" s="5" t="s">
        <v>109</v>
      </c>
      <c r="F1854" s="5" t="s">
        <v>203</v>
      </c>
      <c r="G1854" s="5" t="s">
        <v>88</v>
      </c>
      <c r="H1854" s="5" t="s">
        <v>131</v>
      </c>
      <c r="I1854" s="150">
        <v>264.58191999999991</v>
      </c>
      <c r="J1854" s="150">
        <v>2622</v>
      </c>
      <c r="K1854" s="150">
        <v>46.959737384294321</v>
      </c>
      <c r="L1854" s="150">
        <v>53</v>
      </c>
      <c r="M1854" s="150">
        <v>3</v>
      </c>
      <c r="N1854" s="150">
        <v>491.9549999999993</v>
      </c>
      <c r="O1854" s="150">
        <v>1696.9559750000001</v>
      </c>
      <c r="P1854" s="150">
        <v>339.52578000000011</v>
      </c>
      <c r="Q1854" s="150">
        <v>0</v>
      </c>
      <c r="R1854" s="150">
        <v>0</v>
      </c>
      <c r="S1854" s="150">
        <v>463.07299999999998</v>
      </c>
      <c r="T1854" s="150">
        <v>1088.67145</v>
      </c>
      <c r="U1854" s="150"/>
      <c r="V1854" s="150">
        <v>52</v>
      </c>
      <c r="W1854" s="150">
        <v>96.720850000000013</v>
      </c>
      <c r="X1854" s="150">
        <v>7.649</v>
      </c>
      <c r="Y1854" s="150">
        <v>751.06</v>
      </c>
      <c r="Z1854" s="150">
        <v>1971.04</v>
      </c>
      <c r="AA1854" s="150">
        <v>6288.739860000006</v>
      </c>
      <c r="AB1854" s="150">
        <v>0</v>
      </c>
      <c r="AC1854" s="150">
        <v>193.7925700000001</v>
      </c>
      <c r="AD1854" s="150">
        <v>754.23</v>
      </c>
      <c r="AE1854" s="150">
        <v>1274.5215599999999</v>
      </c>
      <c r="AF1854" s="150">
        <v>2600.2866400000012</v>
      </c>
      <c r="AG1854" s="150">
        <v>5121</v>
      </c>
      <c r="AH1854" s="150">
        <v>864.94106539671463</v>
      </c>
      <c r="AI1854" s="150">
        <v>0</v>
      </c>
      <c r="AJ1854" s="150">
        <v>280.55974995183311</v>
      </c>
      <c r="AK1854" s="150">
        <v>398</v>
      </c>
      <c r="AL1854" s="150">
        <v>27724.265625</v>
      </c>
      <c r="AM1854" s="150">
        <v>22304.064453125</v>
      </c>
      <c r="AN1854" s="150">
        <v>5420.201171875</v>
      </c>
      <c r="AO1854" s="5" t="s">
        <v>4114</v>
      </c>
    </row>
    <row r="1855" spans="1:41" ht="14.25" x14ac:dyDescent="0.45">
      <c r="A1855" s="150">
        <v>2017</v>
      </c>
      <c r="B1855" s="5" t="s">
        <v>81</v>
      </c>
      <c r="C1855" s="5" t="s">
        <v>179</v>
      </c>
      <c r="D1855" s="5" t="s">
        <v>84</v>
      </c>
      <c r="E1855" s="5" t="s">
        <v>109</v>
      </c>
      <c r="F1855" s="5" t="s">
        <v>206</v>
      </c>
      <c r="G1855" s="5" t="s">
        <v>87</v>
      </c>
      <c r="H1855" s="5" t="s">
        <v>131</v>
      </c>
      <c r="I1855" s="150">
        <v>931.055908203125</v>
      </c>
      <c r="J1855" s="150">
        <v>925.00921630859375</v>
      </c>
      <c r="K1855" s="150">
        <v>0</v>
      </c>
      <c r="L1855" s="150">
        <v>2.1637642383575439</v>
      </c>
      <c r="M1855" s="150">
        <v>268.3067626953125</v>
      </c>
      <c r="N1855" s="150">
        <v>51.204582214355469</v>
      </c>
      <c r="O1855" s="150">
        <v>480.98703002929688</v>
      </c>
      <c r="P1855" s="150">
        <v>1206.32177734375</v>
      </c>
      <c r="Q1855" s="150">
        <v>1571.8060302734375</v>
      </c>
      <c r="R1855" s="150">
        <v>398.60726928710938</v>
      </c>
      <c r="S1855" s="150"/>
      <c r="T1855" s="150">
        <v>511.94338989257813</v>
      </c>
      <c r="U1855" s="150">
        <v>35.1005859375</v>
      </c>
      <c r="V1855" s="150">
        <v>494.42013549804688</v>
      </c>
      <c r="W1855" s="150">
        <v>40.941535949707031</v>
      </c>
      <c r="X1855" s="150">
        <v>319.65829467773438</v>
      </c>
      <c r="Y1855" s="150">
        <v>1385.653076171875</v>
      </c>
      <c r="Z1855" s="150">
        <v>90.456169128417969</v>
      </c>
      <c r="AA1855" s="150">
        <v>6817.5400390625</v>
      </c>
      <c r="AB1855" s="150">
        <v>0</v>
      </c>
      <c r="AC1855" s="150">
        <v>716.529296875</v>
      </c>
      <c r="AD1855" s="150">
        <v>1255.76220703125</v>
      </c>
      <c r="AE1855" s="150">
        <v>211.23428344726563</v>
      </c>
      <c r="AF1855" s="150">
        <v>1681.9036865234375</v>
      </c>
      <c r="AG1855" s="150">
        <v>15497.9619140625</v>
      </c>
      <c r="AH1855" s="150">
        <v>7367.03759765625</v>
      </c>
      <c r="AI1855" s="150">
        <v>0</v>
      </c>
      <c r="AJ1855" s="150">
        <v>1372.72509765625</v>
      </c>
      <c r="AK1855" s="150">
        <v>167.69172668457031</v>
      </c>
      <c r="AL1855" s="150">
        <v>43802.0234375</v>
      </c>
      <c r="AM1855" s="150">
        <v>33389.6953125</v>
      </c>
      <c r="AN1855" s="150">
        <v>10412.328125</v>
      </c>
      <c r="AO1855" s="5" t="s">
        <v>4115</v>
      </c>
    </row>
    <row r="1856" spans="1:41" ht="14.25" x14ac:dyDescent="0.45">
      <c r="A1856" s="150">
        <v>2017</v>
      </c>
      <c r="B1856" s="5" t="s">
        <v>81</v>
      </c>
      <c r="C1856" s="5" t="s">
        <v>179</v>
      </c>
      <c r="D1856" s="5" t="s">
        <v>84</v>
      </c>
      <c r="E1856" s="5" t="s">
        <v>109</v>
      </c>
      <c r="F1856" s="5" t="s">
        <v>206</v>
      </c>
      <c r="G1856" s="5" t="s">
        <v>88</v>
      </c>
      <c r="H1856" s="5" t="s">
        <v>131</v>
      </c>
      <c r="I1856" s="150">
        <v>860.58904000000007</v>
      </c>
      <c r="J1856" s="150">
        <v>855</v>
      </c>
      <c r="K1856" s="150">
        <v>0</v>
      </c>
      <c r="L1856" s="150">
        <v>2</v>
      </c>
      <c r="M1856" s="150">
        <v>248</v>
      </c>
      <c r="N1856" s="150">
        <v>47.329170000000794</v>
      </c>
      <c r="O1856" s="150">
        <v>444.58357899999999</v>
      </c>
      <c r="P1856" s="150">
        <v>1115.0214699999999</v>
      </c>
      <c r="Q1856" s="150">
        <v>1452.8440000000001</v>
      </c>
      <c r="R1856" s="150">
        <v>368.43871000000001</v>
      </c>
      <c r="S1856" s="150"/>
      <c r="T1856" s="150">
        <v>473.19698999999991</v>
      </c>
      <c r="U1856" s="150">
        <v>32.444000000000003</v>
      </c>
      <c r="V1856" s="150">
        <v>457</v>
      </c>
      <c r="W1856" s="150">
        <v>37.842879999999987</v>
      </c>
      <c r="X1856" s="150">
        <v>295.46499999999997</v>
      </c>
      <c r="Y1856" s="150">
        <v>1280.78</v>
      </c>
      <c r="Z1856" s="150">
        <v>83.61</v>
      </c>
      <c r="AA1856" s="150">
        <v>6301.5552500000022</v>
      </c>
      <c r="AB1856" s="150">
        <v>0</v>
      </c>
      <c r="AC1856" s="150">
        <v>662.29885999999954</v>
      </c>
      <c r="AD1856" s="150">
        <v>1160.72</v>
      </c>
      <c r="AE1856" s="150">
        <v>195.24704000000011</v>
      </c>
      <c r="AF1856" s="150">
        <v>1554.60896</v>
      </c>
      <c r="AG1856" s="150">
        <v>14325</v>
      </c>
      <c r="AH1856" s="150">
        <v>6809.4638980193549</v>
      </c>
      <c r="AI1856" s="150">
        <v>0</v>
      </c>
      <c r="AJ1856" s="150">
        <v>1268.830493152489</v>
      </c>
      <c r="AK1856" s="150">
        <v>155</v>
      </c>
      <c r="AL1856" s="150">
        <v>40486.87109375</v>
      </c>
      <c r="AM1856" s="150">
        <v>30862.595703125</v>
      </c>
      <c r="AN1856" s="150">
        <v>9624.2724609375</v>
      </c>
      <c r="AO1856" s="5" t="s">
        <v>4116</v>
      </c>
    </row>
    <row r="1857" spans="1:41" ht="14.25" x14ac:dyDescent="0.45">
      <c r="A1857" s="150">
        <v>2017</v>
      </c>
      <c r="B1857" s="5" t="s">
        <v>81</v>
      </c>
      <c r="C1857" s="5" t="s">
        <v>179</v>
      </c>
      <c r="D1857" s="5" t="s">
        <v>84</v>
      </c>
      <c r="E1857" s="5" t="s">
        <v>25</v>
      </c>
      <c r="F1857" s="5" t="s">
        <v>236</v>
      </c>
      <c r="G1857" s="5" t="s">
        <v>87</v>
      </c>
      <c r="H1857" s="5" t="s">
        <v>131</v>
      </c>
      <c r="I1857" s="150">
        <v>734.302490234375</v>
      </c>
      <c r="J1857" s="150">
        <v>29.210817337036133</v>
      </c>
      <c r="K1857" s="150">
        <v>0</v>
      </c>
      <c r="L1857" s="150"/>
      <c r="M1857" s="150"/>
      <c r="N1857" s="150">
        <v>10.360103607177734</v>
      </c>
      <c r="O1857" s="150">
        <v>0</v>
      </c>
      <c r="P1857" s="150">
        <v>0</v>
      </c>
      <c r="Q1857" s="150"/>
      <c r="R1857" s="150">
        <v>0</v>
      </c>
      <c r="S1857" s="150"/>
      <c r="T1857" s="150"/>
      <c r="U1857" s="150">
        <v>39.138233184814453</v>
      </c>
      <c r="V1857" s="150">
        <v>15.146349906921387</v>
      </c>
      <c r="W1857" s="150">
        <v>1291.767333984375</v>
      </c>
      <c r="X1857" s="150"/>
      <c r="Y1857" s="150">
        <v>6.1667280197143555</v>
      </c>
      <c r="Z1857" s="150">
        <v>0</v>
      </c>
      <c r="AA1857" s="150">
        <v>0</v>
      </c>
      <c r="AB1857" s="150">
        <v>0</v>
      </c>
      <c r="AC1857" s="150"/>
      <c r="AD1857" s="150"/>
      <c r="AE1857" s="150"/>
      <c r="AF1857" s="150"/>
      <c r="AG1857" s="150">
        <v>1386.972900390625</v>
      </c>
      <c r="AH1857" s="150">
        <v>119.33552551269531</v>
      </c>
      <c r="AI1857" s="150">
        <v>47.587844848632813</v>
      </c>
      <c r="AJ1857" s="150">
        <v>0</v>
      </c>
      <c r="AK1857" s="150"/>
      <c r="AL1857" s="150">
        <v>3679.98828125</v>
      </c>
      <c r="AM1857" s="150">
        <v>2221.297607421875</v>
      </c>
      <c r="AN1857" s="150">
        <v>1458.6907958984375</v>
      </c>
      <c r="AO1857" s="5" t="s">
        <v>4117</v>
      </c>
    </row>
    <row r="1858" spans="1:41" ht="14.25" x14ac:dyDescent="0.45">
      <c r="A1858" s="150">
        <v>2017</v>
      </c>
      <c r="B1858" s="5" t="s">
        <v>81</v>
      </c>
      <c r="C1858" s="5" t="s">
        <v>179</v>
      </c>
      <c r="D1858" s="5" t="s">
        <v>84</v>
      </c>
      <c r="E1858" s="5" t="s">
        <v>25</v>
      </c>
      <c r="F1858" s="5" t="s">
        <v>236</v>
      </c>
      <c r="G1858" s="5" t="s">
        <v>88</v>
      </c>
      <c r="H1858" s="5" t="s">
        <v>131</v>
      </c>
      <c r="I1858" s="150">
        <v>678.72689575825632</v>
      </c>
      <c r="J1858" s="150">
        <v>27</v>
      </c>
      <c r="K1858" s="150">
        <v>0</v>
      </c>
      <c r="L1858" s="150"/>
      <c r="M1858" s="150"/>
      <c r="N1858" s="150">
        <v>9.5760000000000005</v>
      </c>
      <c r="O1858" s="150">
        <v>0</v>
      </c>
      <c r="P1858" s="150">
        <v>0</v>
      </c>
      <c r="Q1858" s="150"/>
      <c r="R1858" s="150">
        <v>0</v>
      </c>
      <c r="S1858" s="150"/>
      <c r="T1858" s="150"/>
      <c r="U1858" s="150">
        <v>36.17606</v>
      </c>
      <c r="V1858" s="150">
        <v>14</v>
      </c>
      <c r="W1858" s="150">
        <v>1194</v>
      </c>
      <c r="X1858" s="150"/>
      <c r="Y1858" s="150">
        <v>5.7</v>
      </c>
      <c r="Z1858" s="150">
        <v>0</v>
      </c>
      <c r="AA1858" s="150">
        <v>0</v>
      </c>
      <c r="AB1858" s="150">
        <v>0</v>
      </c>
      <c r="AC1858" s="150"/>
      <c r="AD1858" s="150"/>
      <c r="AE1858" s="150"/>
      <c r="AF1858" s="150"/>
      <c r="AG1858" s="150">
        <v>1282</v>
      </c>
      <c r="AH1858" s="150">
        <v>110.30363</v>
      </c>
      <c r="AI1858" s="150">
        <v>43.986162810000003</v>
      </c>
      <c r="AJ1858" s="150">
        <v>0</v>
      </c>
      <c r="AK1858" s="150"/>
      <c r="AL1858" s="150">
        <v>3401.46875</v>
      </c>
      <c r="AM1858" s="150">
        <v>2053.178955078125</v>
      </c>
      <c r="AN1858" s="150">
        <v>1348.289794921875</v>
      </c>
      <c r="AO1858" s="5" t="s">
        <v>4118</v>
      </c>
    </row>
    <row r="1859" spans="1:41" ht="14.25" x14ac:dyDescent="0.45">
      <c r="A1859" s="150">
        <v>2017</v>
      </c>
      <c r="B1859" s="5" t="s">
        <v>81</v>
      </c>
      <c r="C1859" s="5" t="s">
        <v>179</v>
      </c>
      <c r="D1859" s="5" t="s">
        <v>84</v>
      </c>
      <c r="E1859" s="5" t="s">
        <v>25</v>
      </c>
      <c r="F1859" s="5" t="s">
        <v>188</v>
      </c>
      <c r="G1859" s="5" t="s">
        <v>87</v>
      </c>
      <c r="H1859" s="5" t="s">
        <v>131</v>
      </c>
      <c r="I1859" s="150">
        <v>711.48394775390625</v>
      </c>
      <c r="J1859" s="150">
        <v>114.67950439453125</v>
      </c>
      <c r="K1859" s="150">
        <v>0</v>
      </c>
      <c r="L1859" s="150"/>
      <c r="M1859" s="150">
        <v>1132.7305908203125</v>
      </c>
      <c r="N1859" s="150">
        <v>234.59449768066406</v>
      </c>
      <c r="O1859" s="150">
        <v>119.65305328369141</v>
      </c>
      <c r="P1859" s="150">
        <v>96.317901611328125</v>
      </c>
      <c r="Q1859" s="150">
        <v>0</v>
      </c>
      <c r="R1859" s="150">
        <v>811.74609375</v>
      </c>
      <c r="S1859" s="150">
        <v>438.82870483398438</v>
      </c>
      <c r="T1859" s="150"/>
      <c r="U1859" s="150">
        <v>33.181324005126953</v>
      </c>
      <c r="V1859" s="150">
        <v>395.9688720703125</v>
      </c>
      <c r="W1859" s="150">
        <v>0</v>
      </c>
      <c r="X1859" s="150">
        <v>195.82066345214844</v>
      </c>
      <c r="Y1859" s="150">
        <v>2568.685791015625</v>
      </c>
      <c r="Z1859" s="150">
        <v>140.84049987792969</v>
      </c>
      <c r="AA1859" s="150">
        <v>4157.13720703125</v>
      </c>
      <c r="AB1859" s="150">
        <v>40.029640197753906</v>
      </c>
      <c r="AC1859" s="150">
        <v>0</v>
      </c>
      <c r="AD1859" s="150">
        <v>62.532787322998047</v>
      </c>
      <c r="AE1859" s="150">
        <v>18.579832077026367</v>
      </c>
      <c r="AF1859" s="150">
        <v>388.928466796875</v>
      </c>
      <c r="AG1859" s="150">
        <v>5910.322265625</v>
      </c>
      <c r="AH1859" s="150">
        <v>21.406570434570313</v>
      </c>
      <c r="AI1859" s="150">
        <v>122.49988555908203</v>
      </c>
      <c r="AJ1859" s="150">
        <v>0</v>
      </c>
      <c r="AK1859" s="150"/>
      <c r="AL1859" s="150">
        <v>17715.96875</v>
      </c>
      <c r="AM1859" s="150">
        <v>15582.466796875</v>
      </c>
      <c r="AN1859" s="150">
        <v>2133.502197265625</v>
      </c>
      <c r="AO1859" s="5" t="s">
        <v>4119</v>
      </c>
    </row>
    <row r="1860" spans="1:41" ht="14.25" x14ac:dyDescent="0.45">
      <c r="A1860" s="150">
        <v>2017</v>
      </c>
      <c r="B1860" s="5" t="s">
        <v>81</v>
      </c>
      <c r="C1860" s="5" t="s">
        <v>179</v>
      </c>
      <c r="D1860" s="5" t="s">
        <v>84</v>
      </c>
      <c r="E1860" s="5" t="s">
        <v>25</v>
      </c>
      <c r="F1860" s="5" t="s">
        <v>188</v>
      </c>
      <c r="G1860" s="5" t="s">
        <v>88</v>
      </c>
      <c r="H1860" s="5" t="s">
        <v>131</v>
      </c>
      <c r="I1860" s="150">
        <v>657.63536999999985</v>
      </c>
      <c r="J1860" s="150">
        <v>106</v>
      </c>
      <c r="K1860" s="150">
        <v>0</v>
      </c>
      <c r="L1860" s="150"/>
      <c r="M1860" s="150">
        <v>1047</v>
      </c>
      <c r="N1860" s="150">
        <v>216.8392400000001</v>
      </c>
      <c r="O1860" s="150">
        <v>110.59712399999999</v>
      </c>
      <c r="P1860" s="150">
        <v>89.028090000000006</v>
      </c>
      <c r="Q1860" s="150">
        <v>0</v>
      </c>
      <c r="R1860" s="150">
        <v>750.30914000000007</v>
      </c>
      <c r="S1860" s="150">
        <v>405.61599999999999</v>
      </c>
      <c r="T1860" s="150"/>
      <c r="U1860" s="150">
        <v>30.67</v>
      </c>
      <c r="V1860" s="150">
        <v>366</v>
      </c>
      <c r="W1860" s="150">
        <v>0</v>
      </c>
      <c r="X1860" s="150">
        <v>181</v>
      </c>
      <c r="Y1860" s="150">
        <v>2374.2750000000001</v>
      </c>
      <c r="Z1860" s="150">
        <v>130.18100000000001</v>
      </c>
      <c r="AA1860" s="150">
        <v>3842.504460000001</v>
      </c>
      <c r="AB1860" s="150">
        <v>37</v>
      </c>
      <c r="AC1860" s="150">
        <v>0</v>
      </c>
      <c r="AD1860" s="150">
        <v>57.8</v>
      </c>
      <c r="AE1860" s="150">
        <v>17.17362000000001</v>
      </c>
      <c r="AF1860" s="150">
        <v>359.49245000000002</v>
      </c>
      <c r="AG1860" s="150">
        <v>5463</v>
      </c>
      <c r="AH1860" s="150">
        <v>19.786416090804771</v>
      </c>
      <c r="AI1860" s="150">
        <v>113.22849103999999</v>
      </c>
      <c r="AJ1860" s="150">
        <v>0</v>
      </c>
      <c r="AK1860" s="150"/>
      <c r="AL1860" s="150">
        <v>16375.1357421875</v>
      </c>
      <c r="AM1860" s="150">
        <v>14403.1083984375</v>
      </c>
      <c r="AN1860" s="150">
        <v>1972.028076171875</v>
      </c>
      <c r="AO1860" s="5" t="s">
        <v>4120</v>
      </c>
    </row>
    <row r="1861" spans="1:41" ht="14.25" x14ac:dyDescent="0.45">
      <c r="A1861" s="150">
        <v>2017</v>
      </c>
      <c r="B1861" s="5" t="s">
        <v>81</v>
      </c>
      <c r="C1861" s="5" t="s">
        <v>179</v>
      </c>
      <c r="D1861" s="5" t="s">
        <v>84</v>
      </c>
      <c r="E1861" s="5" t="s">
        <v>25</v>
      </c>
      <c r="F1861" s="5" t="s">
        <v>191</v>
      </c>
      <c r="G1861" s="5" t="s">
        <v>87</v>
      </c>
      <c r="H1861" s="5" t="s">
        <v>131</v>
      </c>
      <c r="I1861" s="150">
        <v>126.09487152099609</v>
      </c>
      <c r="J1861" s="150">
        <v>88.714332580566406</v>
      </c>
      <c r="K1861" s="150">
        <v>0</v>
      </c>
      <c r="L1861" s="150">
        <v>24.883289337158203</v>
      </c>
      <c r="M1861" s="150">
        <v>1648.7884521484375</v>
      </c>
      <c r="N1861" s="150">
        <v>349.86941528320313</v>
      </c>
      <c r="O1861" s="150">
        <v>166.353759765625</v>
      </c>
      <c r="P1861" s="150">
        <v>0</v>
      </c>
      <c r="Q1861" s="150">
        <v>0</v>
      </c>
      <c r="R1861" s="150">
        <v>0</v>
      </c>
      <c r="S1861" s="150">
        <v>661.03973388671875</v>
      </c>
      <c r="T1861" s="150"/>
      <c r="U1861" s="150"/>
      <c r="V1861" s="150">
        <v>197.98443603515625</v>
      </c>
      <c r="W1861" s="150">
        <v>1353.515625</v>
      </c>
      <c r="X1861" s="150">
        <v>247.75100708007813</v>
      </c>
      <c r="Y1861" s="150">
        <v>0</v>
      </c>
      <c r="Z1861" s="150">
        <v>100.32184600830078</v>
      </c>
      <c r="AA1861" s="150">
        <v>3826.99755859375</v>
      </c>
      <c r="AB1861" s="150">
        <v>16.228231430053711</v>
      </c>
      <c r="AC1861" s="150">
        <v>10.421510696411133</v>
      </c>
      <c r="AD1861" s="150">
        <v>2.7263429164886475</v>
      </c>
      <c r="AE1861" s="150">
        <v>715.3065185546875</v>
      </c>
      <c r="AF1861" s="150">
        <v>1478.84375</v>
      </c>
      <c r="AG1861" s="150">
        <v>558.25115966796875</v>
      </c>
      <c r="AH1861" s="150">
        <v>0</v>
      </c>
      <c r="AI1861" s="150">
        <v>13.58289623260498</v>
      </c>
      <c r="AJ1861" s="150">
        <v>0</v>
      </c>
      <c r="AK1861" s="150"/>
      <c r="AL1861" s="150">
        <v>11587.67578125</v>
      </c>
      <c r="AM1861" s="150">
        <v>7477.6884765625</v>
      </c>
      <c r="AN1861" s="150">
        <v>4109.986328125</v>
      </c>
      <c r="AO1861" s="5" t="s">
        <v>4121</v>
      </c>
    </row>
    <row r="1862" spans="1:41" ht="14.25" x14ac:dyDescent="0.45">
      <c r="A1862" s="150">
        <v>2017</v>
      </c>
      <c r="B1862" s="5" t="s">
        <v>81</v>
      </c>
      <c r="C1862" s="5" t="s">
        <v>179</v>
      </c>
      <c r="D1862" s="5" t="s">
        <v>84</v>
      </c>
      <c r="E1862" s="5" t="s">
        <v>25</v>
      </c>
      <c r="F1862" s="5" t="s">
        <v>191</v>
      </c>
      <c r="G1862" s="5" t="s">
        <v>88</v>
      </c>
      <c r="H1862" s="5" t="s">
        <v>131</v>
      </c>
      <c r="I1862" s="150">
        <v>116.55139</v>
      </c>
      <c r="J1862" s="150">
        <v>82</v>
      </c>
      <c r="K1862" s="150">
        <v>0</v>
      </c>
      <c r="L1862" s="150">
        <v>23</v>
      </c>
      <c r="M1862" s="150">
        <v>1524</v>
      </c>
      <c r="N1862" s="150">
        <v>323.38958000000002</v>
      </c>
      <c r="O1862" s="150">
        <v>153.76329100000001</v>
      </c>
      <c r="P1862" s="150">
        <v>0</v>
      </c>
      <c r="Q1862" s="150">
        <v>0</v>
      </c>
      <c r="R1862" s="150">
        <v>0</v>
      </c>
      <c r="S1862" s="150">
        <v>611.00900000000001</v>
      </c>
      <c r="T1862" s="150"/>
      <c r="U1862" s="150"/>
      <c r="V1862" s="150">
        <v>183</v>
      </c>
      <c r="W1862" s="150">
        <v>1251.07491</v>
      </c>
      <c r="X1862" s="150">
        <v>229</v>
      </c>
      <c r="Y1862" s="150">
        <v>0</v>
      </c>
      <c r="Z1862" s="150">
        <v>92.728999999999999</v>
      </c>
      <c r="AA1862" s="150">
        <v>3537.3515699999989</v>
      </c>
      <c r="AB1862" s="150">
        <v>15</v>
      </c>
      <c r="AC1862" s="150">
        <v>9.6327600000000011</v>
      </c>
      <c r="AD1862" s="150">
        <v>2.52</v>
      </c>
      <c r="AE1862" s="150">
        <v>661.16863000000092</v>
      </c>
      <c r="AF1862" s="150">
        <v>1366.9176399999999</v>
      </c>
      <c r="AG1862" s="150">
        <v>516</v>
      </c>
      <c r="AH1862" s="150">
        <v>0</v>
      </c>
      <c r="AI1862" s="150">
        <v>12.554876309999999</v>
      </c>
      <c r="AJ1862" s="150">
        <v>0</v>
      </c>
      <c r="AK1862" s="150"/>
      <c r="AL1862" s="150">
        <v>10710.6630859375</v>
      </c>
      <c r="AM1862" s="150">
        <v>6911.740234375</v>
      </c>
      <c r="AN1862" s="150">
        <v>3798.922119140625</v>
      </c>
      <c r="AO1862" s="5" t="s">
        <v>4122</v>
      </c>
    </row>
    <row r="1863" spans="1:41" ht="14.25" x14ac:dyDescent="0.45">
      <c r="A1863" s="150">
        <v>2017</v>
      </c>
      <c r="B1863" s="5" t="s">
        <v>81</v>
      </c>
      <c r="C1863" s="5" t="s">
        <v>179</v>
      </c>
      <c r="D1863" s="5" t="s">
        <v>84</v>
      </c>
      <c r="E1863" s="5" t="s">
        <v>25</v>
      </c>
      <c r="F1863" s="5" t="s">
        <v>194</v>
      </c>
      <c r="G1863" s="5" t="s">
        <v>87</v>
      </c>
      <c r="H1863" s="5" t="s">
        <v>131</v>
      </c>
      <c r="I1863" s="150">
        <v>219.89088439941406</v>
      </c>
      <c r="J1863" s="150">
        <v>0</v>
      </c>
      <c r="K1863" s="150">
        <v>0</v>
      </c>
      <c r="L1863" s="150">
        <v>14.064468383789063</v>
      </c>
      <c r="M1863" s="150">
        <v>85.46868896484375</v>
      </c>
      <c r="N1863" s="150">
        <v>1257.309814453125</v>
      </c>
      <c r="O1863" s="150">
        <v>158.40179443359375</v>
      </c>
      <c r="P1863" s="150">
        <v>0</v>
      </c>
      <c r="Q1863" s="150">
        <v>0</v>
      </c>
      <c r="R1863" s="150">
        <v>0</v>
      </c>
      <c r="S1863" s="150">
        <v>41.774715423583984</v>
      </c>
      <c r="T1863" s="150"/>
      <c r="U1863" s="150">
        <v>147.82916259765625</v>
      </c>
      <c r="V1863" s="150">
        <v>151.4635009765625</v>
      </c>
      <c r="W1863" s="150">
        <v>40.098880767822266</v>
      </c>
      <c r="X1863" s="150">
        <v>0</v>
      </c>
      <c r="Y1863" s="150">
        <v>582.20404052734375</v>
      </c>
      <c r="Z1863" s="150">
        <v>0</v>
      </c>
      <c r="AA1863" s="150">
        <v>1904.5843505859375</v>
      </c>
      <c r="AB1863" s="150">
        <v>204.47572326660156</v>
      </c>
      <c r="AC1863" s="150">
        <v>1.7027310132980347</v>
      </c>
      <c r="AD1863" s="150"/>
      <c r="AE1863" s="150">
        <v>4.7959834337234497E-2</v>
      </c>
      <c r="AF1863" s="150">
        <v>434.76931762695313</v>
      </c>
      <c r="AG1863" s="150">
        <v>2705.787353515625</v>
      </c>
      <c r="AH1863" s="150">
        <v>0</v>
      </c>
      <c r="AI1863" s="150">
        <v>182.21078491210938</v>
      </c>
      <c r="AJ1863" s="150">
        <v>38.169387817382813</v>
      </c>
      <c r="AK1863" s="150">
        <v>267.22488403320313</v>
      </c>
      <c r="AL1863" s="150">
        <v>8437.478515625</v>
      </c>
      <c r="AM1863" s="150">
        <v>7457.82275390625</v>
      </c>
      <c r="AN1863" s="150">
        <v>979.6553955078125</v>
      </c>
      <c r="AO1863" s="5" t="s">
        <v>4123</v>
      </c>
    </row>
    <row r="1864" spans="1:41" ht="14.25" x14ac:dyDescent="0.45">
      <c r="A1864" s="150">
        <v>2017</v>
      </c>
      <c r="B1864" s="5" t="s">
        <v>81</v>
      </c>
      <c r="C1864" s="5" t="s">
        <v>179</v>
      </c>
      <c r="D1864" s="5" t="s">
        <v>84</v>
      </c>
      <c r="E1864" s="5" t="s">
        <v>25</v>
      </c>
      <c r="F1864" s="5" t="s">
        <v>194</v>
      </c>
      <c r="G1864" s="5" t="s">
        <v>88</v>
      </c>
      <c r="H1864" s="5" t="s">
        <v>131</v>
      </c>
      <c r="I1864" s="150">
        <v>203.24845999999999</v>
      </c>
      <c r="J1864" s="150">
        <v>0</v>
      </c>
      <c r="K1864" s="150">
        <v>0</v>
      </c>
      <c r="L1864" s="150">
        <v>13</v>
      </c>
      <c r="M1864" s="150">
        <v>79</v>
      </c>
      <c r="N1864" s="150">
        <v>1162.1504299999999</v>
      </c>
      <c r="O1864" s="150">
        <v>146.41316800000001</v>
      </c>
      <c r="P1864" s="150">
        <v>0</v>
      </c>
      <c r="Q1864" s="150">
        <v>0</v>
      </c>
      <c r="R1864" s="150">
        <v>0</v>
      </c>
      <c r="S1864" s="150">
        <v>38.613</v>
      </c>
      <c r="T1864" s="150"/>
      <c r="U1864" s="150">
        <v>136.64072999999999</v>
      </c>
      <c r="V1864" s="150">
        <v>140</v>
      </c>
      <c r="W1864" s="150">
        <v>37.064</v>
      </c>
      <c r="X1864" s="150">
        <v>0</v>
      </c>
      <c r="Y1864" s="150">
        <v>538.14</v>
      </c>
      <c r="Z1864" s="150">
        <v>0</v>
      </c>
      <c r="AA1864" s="150">
        <v>1760.4361200000001</v>
      </c>
      <c r="AB1864" s="150">
        <v>189</v>
      </c>
      <c r="AC1864" s="150">
        <v>1.57386</v>
      </c>
      <c r="AD1864" s="150"/>
      <c r="AE1864" s="150">
        <v>4.4330000000000001E-2</v>
      </c>
      <c r="AF1864" s="150">
        <v>401.86385000000001</v>
      </c>
      <c r="AG1864" s="150">
        <v>2501</v>
      </c>
      <c r="AH1864" s="150">
        <v>0</v>
      </c>
      <c r="AI1864" s="150">
        <v>168.42017323388231</v>
      </c>
      <c r="AJ1864" s="150">
        <v>35.280540000000002</v>
      </c>
      <c r="AK1864" s="150">
        <v>247</v>
      </c>
      <c r="AL1864" s="150">
        <v>7798.88916015625</v>
      </c>
      <c r="AM1864" s="150">
        <v>6893.37890625</v>
      </c>
      <c r="AN1864" s="150">
        <v>905.51031494140625</v>
      </c>
      <c r="AO1864" s="5" t="s">
        <v>4124</v>
      </c>
    </row>
    <row r="1865" spans="1:41" ht="14.25" x14ac:dyDescent="0.45">
      <c r="A1865" s="150">
        <v>2017</v>
      </c>
      <c r="B1865" s="5" t="s">
        <v>81</v>
      </c>
      <c r="C1865" s="5" t="s">
        <v>179</v>
      </c>
      <c r="D1865" s="5" t="s">
        <v>84</v>
      </c>
      <c r="E1865" s="5" t="s">
        <v>25</v>
      </c>
      <c r="F1865" s="5" t="s">
        <v>197</v>
      </c>
      <c r="G1865" s="5" t="s">
        <v>87</v>
      </c>
      <c r="H1865" s="5" t="s">
        <v>131</v>
      </c>
      <c r="I1865" s="150">
        <v>166.70669555664063</v>
      </c>
      <c r="J1865" s="150">
        <v>3.2456464767456055</v>
      </c>
      <c r="K1865" s="150">
        <v>0</v>
      </c>
      <c r="L1865" s="150">
        <v>1.081882119178772</v>
      </c>
      <c r="M1865" s="150"/>
      <c r="N1865" s="150">
        <v>0</v>
      </c>
      <c r="O1865" s="150">
        <v>0</v>
      </c>
      <c r="P1865" s="150">
        <v>0</v>
      </c>
      <c r="Q1865" s="150">
        <v>0</v>
      </c>
      <c r="R1865" s="150">
        <v>43.062652587890625</v>
      </c>
      <c r="S1865" s="150">
        <v>80.089569091796875</v>
      </c>
      <c r="T1865" s="150"/>
      <c r="U1865" s="150"/>
      <c r="V1865" s="150">
        <v>190.4112548828125</v>
      </c>
      <c r="W1865" s="150">
        <v>0</v>
      </c>
      <c r="X1865" s="150">
        <v>28.128936767578125</v>
      </c>
      <c r="Y1865" s="150">
        <v>120.07810211181641</v>
      </c>
      <c r="Z1865" s="150">
        <v>1042.381591796875</v>
      </c>
      <c r="AA1865" s="150">
        <v>81.404304504394531</v>
      </c>
      <c r="AB1865" s="150">
        <v>64.912925720214844</v>
      </c>
      <c r="AC1865" s="150">
        <v>54.3597412109375</v>
      </c>
      <c r="AD1865" s="150"/>
      <c r="AE1865" s="150">
        <v>94.055191040039063</v>
      </c>
      <c r="AF1865" s="150">
        <v>51.317695617675781</v>
      </c>
      <c r="AG1865" s="150">
        <v>1066.73583984375</v>
      </c>
      <c r="AH1865" s="150">
        <v>169.11190795898438</v>
      </c>
      <c r="AI1865" s="150">
        <v>201.82461547851563</v>
      </c>
      <c r="AJ1865" s="150">
        <v>0</v>
      </c>
      <c r="AK1865" s="150"/>
      <c r="AL1865" s="150">
        <v>3458.90869140625</v>
      </c>
      <c r="AM1865" s="150">
        <v>2914.840576171875</v>
      </c>
      <c r="AN1865" s="150">
        <v>544.0679931640625</v>
      </c>
      <c r="AO1865" s="5" t="s">
        <v>4125</v>
      </c>
    </row>
    <row r="1866" spans="1:41" ht="14.25" x14ac:dyDescent="0.45">
      <c r="A1866" s="150">
        <v>2017</v>
      </c>
      <c r="B1866" s="5" t="s">
        <v>81</v>
      </c>
      <c r="C1866" s="5" t="s">
        <v>179</v>
      </c>
      <c r="D1866" s="5" t="s">
        <v>84</v>
      </c>
      <c r="E1866" s="5" t="s">
        <v>25</v>
      </c>
      <c r="F1866" s="5" t="s">
        <v>197</v>
      </c>
      <c r="G1866" s="5" t="s">
        <v>88</v>
      </c>
      <c r="H1866" s="5" t="s">
        <v>131</v>
      </c>
      <c r="I1866" s="150">
        <v>154.08951999999999</v>
      </c>
      <c r="J1866" s="150">
        <v>3</v>
      </c>
      <c r="K1866" s="150">
        <v>0</v>
      </c>
      <c r="L1866" s="150">
        <v>1</v>
      </c>
      <c r="M1866" s="150"/>
      <c r="N1866" s="150">
        <v>0</v>
      </c>
      <c r="O1866" s="150">
        <v>0</v>
      </c>
      <c r="P1866" s="150">
        <v>0</v>
      </c>
      <c r="Q1866" s="150">
        <v>0</v>
      </c>
      <c r="R1866" s="150">
        <v>39.803460000000008</v>
      </c>
      <c r="S1866" s="150">
        <v>74.028000000000006</v>
      </c>
      <c r="T1866" s="150"/>
      <c r="U1866" s="150"/>
      <c r="V1866" s="150">
        <v>176</v>
      </c>
      <c r="W1866" s="150">
        <v>0</v>
      </c>
      <c r="X1866" s="150">
        <v>26</v>
      </c>
      <c r="Y1866" s="150">
        <v>110.99</v>
      </c>
      <c r="Z1866" s="150">
        <v>963.48900000000003</v>
      </c>
      <c r="AA1866" s="150">
        <v>75.243230000000011</v>
      </c>
      <c r="AB1866" s="150">
        <v>60</v>
      </c>
      <c r="AC1866" s="150">
        <v>50.245530000000002</v>
      </c>
      <c r="AD1866" s="150"/>
      <c r="AE1866" s="150">
        <v>86.936630000000008</v>
      </c>
      <c r="AF1866" s="150">
        <v>47.433720000000001</v>
      </c>
      <c r="AG1866" s="150">
        <v>986</v>
      </c>
      <c r="AH1866" s="150">
        <v>156.31268711735771</v>
      </c>
      <c r="AI1866" s="150">
        <v>186.54953197000009</v>
      </c>
      <c r="AJ1866" s="150">
        <v>0</v>
      </c>
      <c r="AK1866" s="150"/>
      <c r="AL1866" s="150">
        <v>3197.12158203125</v>
      </c>
      <c r="AM1866" s="150">
        <v>2694.23095703125</v>
      </c>
      <c r="AN1866" s="150">
        <v>502.89022827148438</v>
      </c>
      <c r="AO1866" s="5" t="s">
        <v>4126</v>
      </c>
    </row>
    <row r="1867" spans="1:41" ht="14.25" x14ac:dyDescent="0.45">
      <c r="A1867" s="150">
        <v>2017</v>
      </c>
      <c r="B1867" s="5" t="s">
        <v>81</v>
      </c>
      <c r="C1867" s="5" t="s">
        <v>179</v>
      </c>
      <c r="D1867" s="5" t="s">
        <v>84</v>
      </c>
      <c r="E1867" s="5" t="s">
        <v>25</v>
      </c>
      <c r="F1867" s="5" t="s">
        <v>200</v>
      </c>
      <c r="G1867" s="5" t="s">
        <v>87</v>
      </c>
      <c r="H1867" s="5" t="s">
        <v>131</v>
      </c>
      <c r="I1867" s="150">
        <v>22.200222015380859</v>
      </c>
      <c r="J1867" s="150">
        <v>56.25787353515625</v>
      </c>
      <c r="K1867" s="150">
        <v>0</v>
      </c>
      <c r="L1867" s="150"/>
      <c r="M1867" s="150"/>
      <c r="N1867" s="150">
        <v>11.137814521789551</v>
      </c>
      <c r="O1867" s="150">
        <v>0</v>
      </c>
      <c r="P1867" s="150">
        <v>0</v>
      </c>
      <c r="Q1867" s="150">
        <v>0</v>
      </c>
      <c r="R1867" s="150">
        <v>0</v>
      </c>
      <c r="S1867" s="150">
        <v>5.2406373023986816</v>
      </c>
      <c r="T1867" s="150"/>
      <c r="U1867" s="150"/>
      <c r="V1867" s="150">
        <v>0</v>
      </c>
      <c r="W1867" s="150">
        <v>0</v>
      </c>
      <c r="X1867" s="150">
        <v>94.123748779296875</v>
      </c>
      <c r="Y1867" s="150">
        <v>347.87921142578125</v>
      </c>
      <c r="Z1867" s="150">
        <v>42.248580932617188</v>
      </c>
      <c r="AA1867" s="150">
        <v>10137.994140625</v>
      </c>
      <c r="AB1867" s="150">
        <v>0</v>
      </c>
      <c r="AC1867" s="150">
        <v>14.27463436126709</v>
      </c>
      <c r="AD1867" s="150">
        <v>466.99441528320313</v>
      </c>
      <c r="AE1867" s="150">
        <v>0</v>
      </c>
      <c r="AF1867" s="150">
        <v>245.69966125488281</v>
      </c>
      <c r="AG1867" s="150">
        <v>8070.8408203125</v>
      </c>
      <c r="AH1867" s="150">
        <v>1650.4658203125</v>
      </c>
      <c r="AI1867" s="150">
        <v>37.900100708007813</v>
      </c>
      <c r="AJ1867" s="150">
        <v>0</v>
      </c>
      <c r="AK1867" s="150">
        <v>21.637643814086914</v>
      </c>
      <c r="AL1867" s="150">
        <v>21224.892578125</v>
      </c>
      <c r="AM1867" s="150">
        <v>18948.53125</v>
      </c>
      <c r="AN1867" s="150">
        <v>2276.362548828125</v>
      </c>
      <c r="AO1867" s="5" t="s">
        <v>4127</v>
      </c>
    </row>
    <row r="1868" spans="1:41" ht="14.25" x14ac:dyDescent="0.45">
      <c r="A1868" s="150">
        <v>2017</v>
      </c>
      <c r="B1868" s="5" t="s">
        <v>81</v>
      </c>
      <c r="C1868" s="5" t="s">
        <v>179</v>
      </c>
      <c r="D1868" s="5" t="s">
        <v>84</v>
      </c>
      <c r="E1868" s="5" t="s">
        <v>25</v>
      </c>
      <c r="F1868" s="5" t="s">
        <v>200</v>
      </c>
      <c r="G1868" s="5" t="s">
        <v>88</v>
      </c>
      <c r="H1868" s="5" t="s">
        <v>131</v>
      </c>
      <c r="I1868" s="150">
        <v>20.52</v>
      </c>
      <c r="J1868" s="150">
        <v>52</v>
      </c>
      <c r="K1868" s="150">
        <v>0</v>
      </c>
      <c r="L1868" s="150"/>
      <c r="M1868" s="150"/>
      <c r="N1868" s="150">
        <v>10.29485</v>
      </c>
      <c r="O1868" s="150">
        <v>0</v>
      </c>
      <c r="P1868" s="150">
        <v>0</v>
      </c>
      <c r="Q1868" s="150">
        <v>0</v>
      </c>
      <c r="R1868" s="150">
        <v>0</v>
      </c>
      <c r="S1868" s="150">
        <v>4.8440000000000003</v>
      </c>
      <c r="T1868" s="150"/>
      <c r="U1868" s="150"/>
      <c r="V1868" s="150">
        <v>0</v>
      </c>
      <c r="W1868" s="150">
        <v>0</v>
      </c>
      <c r="X1868" s="150">
        <v>87</v>
      </c>
      <c r="Y1868" s="150">
        <v>321.55</v>
      </c>
      <c r="Z1868" s="150">
        <v>39.051000000000002</v>
      </c>
      <c r="AA1868" s="150">
        <v>9370.701010000008</v>
      </c>
      <c r="AB1868" s="150">
        <v>0</v>
      </c>
      <c r="AC1868" s="150">
        <v>13.19426</v>
      </c>
      <c r="AD1868" s="150">
        <v>431.65</v>
      </c>
      <c r="AE1868" s="150">
        <v>0</v>
      </c>
      <c r="AF1868" s="150">
        <v>227.10391000000001</v>
      </c>
      <c r="AG1868" s="150">
        <v>7460</v>
      </c>
      <c r="AH1868" s="150">
        <v>1525.5504883755291</v>
      </c>
      <c r="AI1868" s="150">
        <v>35.031636030000001</v>
      </c>
      <c r="AJ1868" s="150">
        <v>0</v>
      </c>
      <c r="AK1868" s="150">
        <v>20</v>
      </c>
      <c r="AL1868" s="150">
        <v>19618.4921875</v>
      </c>
      <c r="AM1868" s="150">
        <v>17514.4140625</v>
      </c>
      <c r="AN1868" s="150">
        <v>2104.076171875</v>
      </c>
      <c r="AO1868" s="5" t="s">
        <v>4128</v>
      </c>
    </row>
    <row r="1869" spans="1:41" ht="14.25" x14ac:dyDescent="0.45">
      <c r="A1869" s="150">
        <v>2017</v>
      </c>
      <c r="B1869" s="5" t="s">
        <v>81</v>
      </c>
      <c r="C1869" s="5" t="s">
        <v>179</v>
      </c>
      <c r="D1869" s="5" t="s">
        <v>84</v>
      </c>
      <c r="E1869" s="5" t="s">
        <v>25</v>
      </c>
      <c r="F1869" s="5" t="s">
        <v>203</v>
      </c>
      <c r="G1869" s="5" t="s">
        <v>87</v>
      </c>
      <c r="H1869" s="5" t="s">
        <v>131</v>
      </c>
      <c r="I1869" s="150">
        <v>3588.93115234375</v>
      </c>
      <c r="J1869" s="150">
        <v>4.3275284767150879</v>
      </c>
      <c r="K1869" s="150">
        <v>0</v>
      </c>
      <c r="L1869" s="150">
        <v>103.86068725585938</v>
      </c>
      <c r="M1869" s="150">
        <v>223.94960021972656</v>
      </c>
      <c r="N1869" s="150">
        <v>0</v>
      </c>
      <c r="O1869" s="150">
        <v>0</v>
      </c>
      <c r="P1869" s="150">
        <v>0</v>
      </c>
      <c r="Q1869" s="150">
        <v>0</v>
      </c>
      <c r="R1869" s="150">
        <v>0</v>
      </c>
      <c r="S1869" s="150">
        <v>109.37179565429688</v>
      </c>
      <c r="T1869" s="150"/>
      <c r="U1869" s="150"/>
      <c r="V1869" s="150">
        <v>1.081882119178772</v>
      </c>
      <c r="W1869" s="150">
        <v>3069.72314453125</v>
      </c>
      <c r="X1869" s="150">
        <v>0</v>
      </c>
      <c r="Y1869" s="150">
        <v>6812.35546875</v>
      </c>
      <c r="Z1869" s="150">
        <v>75.262214660644531</v>
      </c>
      <c r="AA1869" s="150">
        <v>12324.537109375</v>
      </c>
      <c r="AB1869" s="150">
        <v>0</v>
      </c>
      <c r="AC1869" s="150">
        <v>0</v>
      </c>
      <c r="AD1869" s="150">
        <v>343.50839233398438</v>
      </c>
      <c r="AE1869" s="150">
        <v>931.56781005859375</v>
      </c>
      <c r="AF1869" s="150">
        <v>1235.9805908203125</v>
      </c>
      <c r="AG1869" s="150">
        <v>2029.6109619140625</v>
      </c>
      <c r="AH1869" s="150">
        <v>115.59548187255859</v>
      </c>
      <c r="AI1869" s="150">
        <v>0</v>
      </c>
      <c r="AJ1869" s="150">
        <v>69.511726379394531</v>
      </c>
      <c r="AK1869" s="150"/>
      <c r="AL1869" s="150">
        <v>31039.177734375</v>
      </c>
      <c r="AM1869" s="150">
        <v>27177.02734375</v>
      </c>
      <c r="AN1869" s="150">
        <v>3862.148193359375</v>
      </c>
      <c r="AO1869" s="5" t="s">
        <v>4129</v>
      </c>
    </row>
    <row r="1870" spans="1:41" ht="14.25" x14ac:dyDescent="0.45">
      <c r="A1870" s="150">
        <v>2017</v>
      </c>
      <c r="B1870" s="5" t="s">
        <v>81</v>
      </c>
      <c r="C1870" s="5" t="s">
        <v>179</v>
      </c>
      <c r="D1870" s="5" t="s">
        <v>84</v>
      </c>
      <c r="E1870" s="5" t="s">
        <v>25</v>
      </c>
      <c r="F1870" s="5" t="s">
        <v>203</v>
      </c>
      <c r="G1870" s="5" t="s">
        <v>88</v>
      </c>
      <c r="H1870" s="5" t="s">
        <v>131</v>
      </c>
      <c r="I1870" s="150">
        <v>3317.3033300000002</v>
      </c>
      <c r="J1870" s="150">
        <v>4</v>
      </c>
      <c r="K1870" s="150">
        <v>0</v>
      </c>
      <c r="L1870" s="150">
        <v>96</v>
      </c>
      <c r="M1870" s="150">
        <v>207</v>
      </c>
      <c r="N1870" s="150">
        <v>0</v>
      </c>
      <c r="O1870" s="150">
        <v>0</v>
      </c>
      <c r="P1870" s="150">
        <v>0</v>
      </c>
      <c r="Q1870" s="150">
        <v>0</v>
      </c>
      <c r="R1870" s="150">
        <v>0</v>
      </c>
      <c r="S1870" s="150">
        <v>101.09399999999999</v>
      </c>
      <c r="T1870" s="150"/>
      <c r="U1870" s="150"/>
      <c r="V1870" s="150">
        <v>1</v>
      </c>
      <c r="W1870" s="150">
        <v>2837.39138</v>
      </c>
      <c r="X1870" s="150">
        <v>0</v>
      </c>
      <c r="Y1870" s="150">
        <v>6296.7629999999999</v>
      </c>
      <c r="Z1870" s="150">
        <v>69.566000000000003</v>
      </c>
      <c r="AA1870" s="150">
        <v>11391.755929999999</v>
      </c>
      <c r="AB1870" s="150">
        <v>0</v>
      </c>
      <c r="AC1870" s="150">
        <v>0</v>
      </c>
      <c r="AD1870" s="150">
        <v>317.5100000000001</v>
      </c>
      <c r="AE1870" s="150">
        <v>861.06218999999953</v>
      </c>
      <c r="AF1870" s="150">
        <v>1142.4355</v>
      </c>
      <c r="AG1870" s="150">
        <v>1876</v>
      </c>
      <c r="AH1870" s="150">
        <v>106.8466468903458</v>
      </c>
      <c r="AI1870" s="150">
        <v>0</v>
      </c>
      <c r="AJ1870" s="150">
        <v>64.250739999999993</v>
      </c>
      <c r="AK1870" s="150"/>
      <c r="AL1870" s="150">
        <v>28689.978515625</v>
      </c>
      <c r="AM1870" s="150">
        <v>25120.13671875</v>
      </c>
      <c r="AN1870" s="150">
        <v>3569.842041015625</v>
      </c>
      <c r="AO1870" s="5" t="s">
        <v>4130</v>
      </c>
    </row>
    <row r="1871" spans="1:41" ht="14.25" x14ac:dyDescent="0.45">
      <c r="A1871" s="150">
        <v>2017</v>
      </c>
      <c r="B1871" s="5" t="s">
        <v>81</v>
      </c>
      <c r="C1871" s="5" t="s">
        <v>179</v>
      </c>
      <c r="D1871" s="5" t="s">
        <v>84</v>
      </c>
      <c r="E1871" s="5" t="s">
        <v>25</v>
      </c>
      <c r="F1871" s="5" t="s">
        <v>237</v>
      </c>
      <c r="G1871" s="5" t="s">
        <v>87</v>
      </c>
      <c r="H1871" s="5" t="s">
        <v>131</v>
      </c>
      <c r="I1871" s="150">
        <v>4857.94189453125</v>
      </c>
      <c r="J1871" s="150">
        <v>292.10818481445313</v>
      </c>
      <c r="K1871" s="150">
        <v>0</v>
      </c>
      <c r="L1871" s="150">
        <v>143.89031982421875</v>
      </c>
      <c r="M1871" s="150">
        <v>3126.639404296875</v>
      </c>
      <c r="N1871" s="150">
        <v>5221.6572265625</v>
      </c>
      <c r="O1871" s="150">
        <v>444.40859985351563</v>
      </c>
      <c r="P1871" s="150">
        <v>96.317901611328125</v>
      </c>
      <c r="Q1871" s="150">
        <v>172.13502502441406</v>
      </c>
      <c r="R1871" s="150">
        <v>2618.7900390625</v>
      </c>
      <c r="S1871" s="150">
        <v>1336.34521484375</v>
      </c>
      <c r="T1871" s="150">
        <v>0</v>
      </c>
      <c r="U1871" s="150">
        <v>181.010498046875</v>
      </c>
      <c r="V1871" s="150">
        <v>1079.7183837890625</v>
      </c>
      <c r="W1871" s="150">
        <v>5516.28369140625</v>
      </c>
      <c r="X1871" s="150">
        <v>566.90625</v>
      </c>
      <c r="Y1871" s="150">
        <v>11324.306640625</v>
      </c>
      <c r="Z1871" s="150">
        <v>2205.677490234375</v>
      </c>
      <c r="AA1871" s="150">
        <v>37099.7890625</v>
      </c>
      <c r="AB1871" s="150">
        <v>325.64651489257813</v>
      </c>
      <c r="AC1871" s="150">
        <v>94.866981506347656</v>
      </c>
      <c r="AD1871" s="150">
        <v>6226.015625</v>
      </c>
      <c r="AE1871" s="150">
        <v>2629.7275390625</v>
      </c>
      <c r="AF1871" s="150">
        <v>7662.5009765625</v>
      </c>
      <c r="AG1871" s="150">
        <v>33404.19140625</v>
      </c>
      <c r="AH1871" s="150">
        <v>1956.579833984375</v>
      </c>
      <c r="AI1871" s="150">
        <v>558.01824951171875</v>
      </c>
      <c r="AJ1871" s="150">
        <v>166.57733154296875</v>
      </c>
      <c r="AK1871" s="150">
        <v>288.86251831054688</v>
      </c>
      <c r="AL1871" s="150">
        <v>129596.90625</v>
      </c>
      <c r="AM1871" s="150">
        <v>109251.203125</v>
      </c>
      <c r="AN1871" s="150">
        <v>20345.70703125</v>
      </c>
      <c r="AO1871" s="5" t="s">
        <v>4131</v>
      </c>
    </row>
    <row r="1872" spans="1:41" ht="14.25" x14ac:dyDescent="0.45">
      <c r="A1872" s="150">
        <v>2017</v>
      </c>
      <c r="B1872" s="5" t="s">
        <v>81</v>
      </c>
      <c r="C1872" s="5" t="s">
        <v>179</v>
      </c>
      <c r="D1872" s="5" t="s">
        <v>84</v>
      </c>
      <c r="E1872" s="5" t="s">
        <v>25</v>
      </c>
      <c r="F1872" s="5" t="s">
        <v>237</v>
      </c>
      <c r="G1872" s="5" t="s">
        <v>88</v>
      </c>
      <c r="H1872" s="5" t="s">
        <v>131</v>
      </c>
      <c r="I1872" s="150">
        <v>4490.2688500000004</v>
      </c>
      <c r="J1872" s="150">
        <v>270</v>
      </c>
      <c r="K1872" s="150">
        <v>0</v>
      </c>
      <c r="L1872" s="150">
        <v>133</v>
      </c>
      <c r="M1872" s="150">
        <v>2890</v>
      </c>
      <c r="N1872" s="150">
        <v>4826.4566799999993</v>
      </c>
      <c r="O1872" s="150">
        <v>410.77358299999997</v>
      </c>
      <c r="P1872" s="150">
        <v>89.028090000000006</v>
      </c>
      <c r="Q1872" s="150">
        <v>159.107</v>
      </c>
      <c r="R1872" s="150">
        <v>2420.5871300000008</v>
      </c>
      <c r="S1872" s="150">
        <v>1235.204</v>
      </c>
      <c r="T1872" s="150">
        <v>0</v>
      </c>
      <c r="U1872" s="150">
        <v>167.31073000000001</v>
      </c>
      <c r="V1872" s="150">
        <v>998</v>
      </c>
      <c r="W1872" s="150">
        <v>5098.7844600000008</v>
      </c>
      <c r="X1872" s="150">
        <v>524</v>
      </c>
      <c r="Y1872" s="150">
        <v>10467.227999999999</v>
      </c>
      <c r="Z1872" s="150">
        <v>2038.741</v>
      </c>
      <c r="AA1872" s="150">
        <v>34291.894960000012</v>
      </c>
      <c r="AB1872" s="150">
        <v>301</v>
      </c>
      <c r="AC1872" s="150">
        <v>87.686980000000005</v>
      </c>
      <c r="AD1872" s="150">
        <v>5754.8</v>
      </c>
      <c r="AE1872" s="150">
        <v>2430.6967500000028</v>
      </c>
      <c r="AF1872" s="150">
        <v>7082.5652099999998</v>
      </c>
      <c r="AG1872" s="150">
        <v>30876</v>
      </c>
      <c r="AH1872" s="150">
        <v>1808.4962384740379</v>
      </c>
      <c r="AI1872" s="150">
        <v>515.78470858388232</v>
      </c>
      <c r="AJ1872" s="150">
        <v>153.96994000000001</v>
      </c>
      <c r="AK1872" s="150">
        <v>267</v>
      </c>
      <c r="AL1872" s="150">
        <v>119788.3828125</v>
      </c>
      <c r="AM1872" s="150">
        <v>100982.5390625</v>
      </c>
      <c r="AN1872" s="150">
        <v>18805.84375</v>
      </c>
      <c r="AO1872" s="5" t="s">
        <v>4132</v>
      </c>
    </row>
    <row r="1873" spans="1:41" ht="14.25" x14ac:dyDescent="0.45">
      <c r="A1873" s="150">
        <v>2017</v>
      </c>
      <c r="B1873" s="5" t="s">
        <v>81</v>
      </c>
      <c r="C1873" s="5" t="s">
        <v>179</v>
      </c>
      <c r="D1873" s="5" t="s">
        <v>84</v>
      </c>
      <c r="E1873" s="5" t="s">
        <v>25</v>
      </c>
      <c r="F1873" s="5" t="s">
        <v>238</v>
      </c>
      <c r="G1873" s="5" t="s">
        <v>87</v>
      </c>
      <c r="H1873" s="5" t="s">
        <v>131</v>
      </c>
      <c r="I1873" s="150">
        <v>4123.63916015625</v>
      </c>
      <c r="J1873" s="150">
        <v>262.89736938476563</v>
      </c>
      <c r="K1873" s="150">
        <v>0</v>
      </c>
      <c r="L1873" s="150">
        <v>143.89031982421875</v>
      </c>
      <c r="M1873" s="150">
        <v>3126.639404296875</v>
      </c>
      <c r="N1873" s="150">
        <v>5211.29736328125</v>
      </c>
      <c r="O1873" s="150">
        <v>444.40859985351563</v>
      </c>
      <c r="P1873" s="150">
        <v>96.317901611328125</v>
      </c>
      <c r="Q1873" s="150">
        <v>172.13502502441406</v>
      </c>
      <c r="R1873" s="150">
        <v>2618.7900390625</v>
      </c>
      <c r="S1873" s="150">
        <v>1336.34521484375</v>
      </c>
      <c r="T1873" s="150">
        <v>0</v>
      </c>
      <c r="U1873" s="150">
        <v>141.87225341796875</v>
      </c>
      <c r="V1873" s="150">
        <v>1064.572021484375</v>
      </c>
      <c r="W1873" s="150">
        <v>4224.5166015625</v>
      </c>
      <c r="X1873" s="150">
        <v>566.90625</v>
      </c>
      <c r="Y1873" s="150">
        <v>11318.140625</v>
      </c>
      <c r="Z1873" s="150">
        <v>2205.677490234375</v>
      </c>
      <c r="AA1873" s="150">
        <v>37099.7890625</v>
      </c>
      <c r="AB1873" s="150">
        <v>325.64651489257813</v>
      </c>
      <c r="AC1873" s="150">
        <v>94.866981506347656</v>
      </c>
      <c r="AD1873" s="150">
        <v>6226.015625</v>
      </c>
      <c r="AE1873" s="150">
        <v>2629.7275390625</v>
      </c>
      <c r="AF1873" s="150">
        <v>7662.5009765625</v>
      </c>
      <c r="AG1873" s="150">
        <v>32017.220703125</v>
      </c>
      <c r="AH1873" s="150">
        <v>1837.2442626953125</v>
      </c>
      <c r="AI1873" s="150">
        <v>510.430419921875</v>
      </c>
      <c r="AJ1873" s="150">
        <v>166.57733154296875</v>
      </c>
      <c r="AK1873" s="150">
        <v>288.86251831054688</v>
      </c>
      <c r="AL1873" s="150">
        <v>125916.9140625</v>
      </c>
      <c r="AM1873" s="150">
        <v>107029.9140625</v>
      </c>
      <c r="AN1873" s="150">
        <v>18887.015625</v>
      </c>
      <c r="AO1873" s="5" t="s">
        <v>4133</v>
      </c>
    </row>
    <row r="1874" spans="1:41" ht="14.25" x14ac:dyDescent="0.45">
      <c r="A1874" s="150">
        <v>2017</v>
      </c>
      <c r="B1874" s="5" t="s">
        <v>81</v>
      </c>
      <c r="C1874" s="5" t="s">
        <v>179</v>
      </c>
      <c r="D1874" s="5" t="s">
        <v>84</v>
      </c>
      <c r="E1874" s="5" t="s">
        <v>25</v>
      </c>
      <c r="F1874" s="5" t="s">
        <v>238</v>
      </c>
      <c r="G1874" s="5" t="s">
        <v>88</v>
      </c>
      <c r="H1874" s="5" t="s">
        <v>131</v>
      </c>
      <c r="I1874" s="150">
        <v>3811.541954241744</v>
      </c>
      <c r="J1874" s="150">
        <v>243</v>
      </c>
      <c r="K1874" s="150">
        <v>0</v>
      </c>
      <c r="L1874" s="150">
        <v>133</v>
      </c>
      <c r="M1874" s="150">
        <v>2890</v>
      </c>
      <c r="N1874" s="150">
        <v>4816.8806799999993</v>
      </c>
      <c r="O1874" s="150">
        <v>410.77358299999997</v>
      </c>
      <c r="P1874" s="150">
        <v>89.028090000000006</v>
      </c>
      <c r="Q1874" s="150">
        <v>159.107</v>
      </c>
      <c r="R1874" s="150">
        <v>2420.5871300000008</v>
      </c>
      <c r="S1874" s="150">
        <v>1235.204</v>
      </c>
      <c r="T1874" s="150">
        <v>0</v>
      </c>
      <c r="U1874" s="150">
        <v>131.13467</v>
      </c>
      <c r="V1874" s="150">
        <v>984</v>
      </c>
      <c r="W1874" s="150">
        <v>3904.7844600000012</v>
      </c>
      <c r="X1874" s="150">
        <v>524</v>
      </c>
      <c r="Y1874" s="150">
        <v>10461.528</v>
      </c>
      <c r="Z1874" s="150">
        <v>2038.741</v>
      </c>
      <c r="AA1874" s="150">
        <v>34291.894960000012</v>
      </c>
      <c r="AB1874" s="150">
        <v>301</v>
      </c>
      <c r="AC1874" s="150">
        <v>87.686980000000005</v>
      </c>
      <c r="AD1874" s="150">
        <v>5754.8</v>
      </c>
      <c r="AE1874" s="150">
        <v>2430.6967500000028</v>
      </c>
      <c r="AF1874" s="150">
        <v>7082.5652099999998</v>
      </c>
      <c r="AG1874" s="150">
        <v>29594</v>
      </c>
      <c r="AH1874" s="150">
        <v>1698.192608474038</v>
      </c>
      <c r="AI1874" s="150">
        <v>471.79854577388232</v>
      </c>
      <c r="AJ1874" s="150">
        <v>153.96994000000001</v>
      </c>
      <c r="AK1874" s="150">
        <v>267</v>
      </c>
      <c r="AL1874" s="150">
        <v>116386.9140625</v>
      </c>
      <c r="AM1874" s="150">
        <v>98929.359375</v>
      </c>
      <c r="AN1874" s="150">
        <v>17457.552734375</v>
      </c>
      <c r="AO1874" s="5" t="s">
        <v>4134</v>
      </c>
    </row>
    <row r="1875" spans="1:41" ht="14.25" x14ac:dyDescent="0.45">
      <c r="A1875" s="150">
        <v>2017</v>
      </c>
      <c r="B1875" s="5" t="s">
        <v>81</v>
      </c>
      <c r="C1875" s="5" t="s">
        <v>179</v>
      </c>
      <c r="D1875" s="5" t="s">
        <v>84</v>
      </c>
      <c r="E1875" s="5" t="s">
        <v>25</v>
      </c>
      <c r="F1875" s="5" t="s">
        <v>206</v>
      </c>
      <c r="G1875" s="5" t="s">
        <v>87</v>
      </c>
      <c r="H1875" s="5" t="s">
        <v>131</v>
      </c>
      <c r="I1875" s="150">
        <v>22.633817672729492</v>
      </c>
      <c r="J1875" s="150">
        <v>24.883289337158203</v>
      </c>
      <c r="K1875" s="150">
        <v>0</v>
      </c>
      <c r="L1875" s="150"/>
      <c r="M1875" s="150">
        <v>35.702110290527344</v>
      </c>
      <c r="N1875" s="150">
        <v>3368.745849609375</v>
      </c>
      <c r="O1875" s="150">
        <v>0</v>
      </c>
      <c r="P1875" s="150">
        <v>0</v>
      </c>
      <c r="Q1875" s="150">
        <v>172.13502502441406</v>
      </c>
      <c r="R1875" s="150">
        <v>1763.9813232421875</v>
      </c>
      <c r="S1875" s="150"/>
      <c r="T1875" s="150"/>
      <c r="U1875" s="150"/>
      <c r="V1875" s="150">
        <v>142.80844116210938</v>
      </c>
      <c r="W1875" s="150">
        <v>1052.9462890625</v>
      </c>
      <c r="X1875" s="150">
        <v>1.081882119178772</v>
      </c>
      <c r="Y1875" s="150">
        <v>893.10455322265625</v>
      </c>
      <c r="Z1875" s="150">
        <v>804.622802734375</v>
      </c>
      <c r="AA1875" s="150">
        <v>4667.13427734375</v>
      </c>
      <c r="AB1875" s="150">
        <v>0</v>
      </c>
      <c r="AC1875" s="150">
        <v>14.108360290527344</v>
      </c>
      <c r="AD1875" s="150">
        <v>5350.25341796875</v>
      </c>
      <c r="AE1875" s="150">
        <v>870.17010498046875</v>
      </c>
      <c r="AF1875" s="150">
        <v>3826.96142578125</v>
      </c>
      <c r="AG1875" s="150">
        <v>13062.6455078125</v>
      </c>
      <c r="AH1875" s="150">
        <v>0</v>
      </c>
      <c r="AI1875" s="150">
        <v>0</v>
      </c>
      <c r="AJ1875" s="150">
        <v>58.896213531494141</v>
      </c>
      <c r="AK1875" s="150"/>
      <c r="AL1875" s="150">
        <v>36132.8125</v>
      </c>
      <c r="AM1875" s="150">
        <v>29692.830078125</v>
      </c>
      <c r="AN1875" s="150">
        <v>6439.98388671875</v>
      </c>
      <c r="AO1875" s="5" t="s">
        <v>4135</v>
      </c>
    </row>
    <row r="1876" spans="1:41" ht="14.25" x14ac:dyDescent="0.45">
      <c r="A1876" s="150">
        <v>2017</v>
      </c>
      <c r="B1876" s="5" t="s">
        <v>81</v>
      </c>
      <c r="C1876" s="5" t="s">
        <v>179</v>
      </c>
      <c r="D1876" s="5" t="s">
        <v>84</v>
      </c>
      <c r="E1876" s="5" t="s">
        <v>25</v>
      </c>
      <c r="F1876" s="5" t="s">
        <v>206</v>
      </c>
      <c r="G1876" s="5" t="s">
        <v>88</v>
      </c>
      <c r="H1876" s="5" t="s">
        <v>131</v>
      </c>
      <c r="I1876" s="150">
        <v>20.920780000000001</v>
      </c>
      <c r="J1876" s="150">
        <v>23</v>
      </c>
      <c r="K1876" s="150">
        <v>0</v>
      </c>
      <c r="L1876" s="150"/>
      <c r="M1876" s="150">
        <v>33</v>
      </c>
      <c r="N1876" s="150">
        <v>3113.7825799999991</v>
      </c>
      <c r="O1876" s="150">
        <v>0</v>
      </c>
      <c r="P1876" s="150">
        <v>0</v>
      </c>
      <c r="Q1876" s="150">
        <v>159.107</v>
      </c>
      <c r="R1876" s="150">
        <v>1630.47453</v>
      </c>
      <c r="S1876" s="150"/>
      <c r="T1876" s="150"/>
      <c r="U1876" s="150"/>
      <c r="V1876" s="150">
        <v>132</v>
      </c>
      <c r="W1876" s="150">
        <v>973.25417000000004</v>
      </c>
      <c r="X1876" s="150">
        <v>1</v>
      </c>
      <c r="Y1876" s="150">
        <v>825.51</v>
      </c>
      <c r="Z1876" s="150">
        <v>743.72500000000002</v>
      </c>
      <c r="AA1876" s="150">
        <v>4313.9026399999984</v>
      </c>
      <c r="AB1876" s="150">
        <v>0</v>
      </c>
      <c r="AC1876" s="150">
        <v>13.040570000000001</v>
      </c>
      <c r="AD1876" s="150">
        <v>4945.32</v>
      </c>
      <c r="AE1876" s="150">
        <v>804.31135000000188</v>
      </c>
      <c r="AF1876" s="150">
        <v>3537.3181400000012</v>
      </c>
      <c r="AG1876" s="150">
        <v>12074</v>
      </c>
      <c r="AH1876" s="150">
        <v>0</v>
      </c>
      <c r="AI1876" s="150">
        <v>0</v>
      </c>
      <c r="AJ1876" s="150">
        <v>54.438659999999999</v>
      </c>
      <c r="AK1876" s="150"/>
      <c r="AL1876" s="150">
        <v>33398.1015625</v>
      </c>
      <c r="AM1876" s="150">
        <v>27445.533203125</v>
      </c>
      <c r="AN1876" s="150">
        <v>5952.57421875</v>
      </c>
      <c r="AO1876" s="5" t="s">
        <v>4136</v>
      </c>
    </row>
    <row r="1877" spans="1:41" ht="14.25" x14ac:dyDescent="0.45">
      <c r="A1877" s="150">
        <v>2017</v>
      </c>
      <c r="B1877" s="5" t="s">
        <v>1476</v>
      </c>
      <c r="C1877" s="5" t="s">
        <v>269</v>
      </c>
      <c r="D1877" s="5" t="s">
        <v>82</v>
      </c>
      <c r="E1877" s="5" t="s">
        <v>98</v>
      </c>
      <c r="F1877" s="5" t="s">
        <v>99</v>
      </c>
      <c r="G1877" s="5" t="s">
        <v>83</v>
      </c>
      <c r="H1877" s="5" t="s">
        <v>100</v>
      </c>
      <c r="I1877" s="150">
        <v>818.05614668275041</v>
      </c>
      <c r="J1877" s="150">
        <v>1400</v>
      </c>
      <c r="K1877" s="150">
        <v>68</v>
      </c>
      <c r="L1877" s="150">
        <v>116</v>
      </c>
      <c r="M1877" s="150">
        <v>556.21</v>
      </c>
      <c r="N1877" s="150">
        <v>613.53686409813361</v>
      </c>
      <c r="O1877" s="150">
        <v>313</v>
      </c>
      <c r="P1877" s="150">
        <v>458</v>
      </c>
      <c r="Q1877" s="150">
        <v>289.72274217749992</v>
      </c>
      <c r="R1877" s="150">
        <v>557</v>
      </c>
      <c r="S1877" s="150">
        <v>643.4</v>
      </c>
      <c r="T1877" s="150">
        <v>414</v>
      </c>
      <c r="U1877" s="150">
        <v>155.570299495</v>
      </c>
      <c r="V1877" s="150">
        <v>660.08597451585933</v>
      </c>
      <c r="W1877" s="150">
        <v>251.39344399999999</v>
      </c>
      <c r="X1877" s="150">
        <v>1028</v>
      </c>
      <c r="Y1877" s="150">
        <v>3300.21</v>
      </c>
      <c r="Z1877" s="150">
        <v>441.29999999999927</v>
      </c>
      <c r="AA1877" s="150">
        <v>4911.5582908567612</v>
      </c>
      <c r="AB1877" s="150">
        <v>90.532548870000014</v>
      </c>
      <c r="AC1877" s="150">
        <v>335.72116936718402</v>
      </c>
      <c r="AD1877" s="150">
        <v>788.19600000000003</v>
      </c>
      <c r="AE1877" s="150">
        <v>377.1825444343184</v>
      </c>
      <c r="AF1877" s="150">
        <v>2029.3166249999999</v>
      </c>
      <c r="AG1877" s="150">
        <v>8770.8407296778387</v>
      </c>
      <c r="AH1877" s="150">
        <v>1413.672975814932</v>
      </c>
      <c r="AI1877" s="150">
        <v>402.2598341792883</v>
      </c>
      <c r="AJ1877" s="150">
        <v>2615.2175237301899</v>
      </c>
      <c r="AK1877" s="150">
        <v>287.71913919555698</v>
      </c>
      <c r="AL1877" s="150">
        <v>34105.69921875</v>
      </c>
      <c r="AM1877" s="150">
        <v>27849.31640625</v>
      </c>
      <c r="AN1877" s="150">
        <v>6256.3837890625</v>
      </c>
      <c r="AO1877" s="5" t="s">
        <v>2227</v>
      </c>
    </row>
    <row r="1878" spans="1:41" ht="14.25" x14ac:dyDescent="0.45">
      <c r="A1878" s="150">
        <v>2017</v>
      </c>
      <c r="B1878" s="5" t="s">
        <v>1478</v>
      </c>
      <c r="C1878" s="5" t="s">
        <v>269</v>
      </c>
      <c r="D1878" s="5" t="s">
        <v>82</v>
      </c>
      <c r="E1878" s="5" t="s">
        <v>98</v>
      </c>
      <c r="F1878" s="5" t="s">
        <v>99</v>
      </c>
      <c r="G1878" s="5" t="s">
        <v>83</v>
      </c>
      <c r="H1878" s="5" t="s">
        <v>100</v>
      </c>
      <c r="I1878" s="150">
        <v>805.79574029573951</v>
      </c>
      <c r="J1878" s="150">
        <v>1362.327027859687</v>
      </c>
      <c r="K1878" s="150">
        <v>58.7</v>
      </c>
      <c r="L1878" s="150">
        <v>112</v>
      </c>
      <c r="M1878" s="150">
        <v>615</v>
      </c>
      <c r="N1878" s="150">
        <v>614</v>
      </c>
      <c r="O1878" s="150">
        <v>312.06612541187297</v>
      </c>
      <c r="P1878" s="150">
        <v>441</v>
      </c>
      <c r="Q1878" s="150">
        <v>277.11550912500002</v>
      </c>
      <c r="R1878" s="150">
        <v>537.23278974999994</v>
      </c>
      <c r="S1878" s="150">
        <v>670</v>
      </c>
      <c r="T1878" s="150">
        <v>392.61764779999999</v>
      </c>
      <c r="U1878" s="150">
        <v>146.54856735000001</v>
      </c>
      <c r="V1878" s="150">
        <v>640</v>
      </c>
      <c r="W1878" s="150">
        <v>297.86919999999998</v>
      </c>
      <c r="X1878" s="150">
        <v>1064.0999999999999</v>
      </c>
      <c r="Y1878" s="150">
        <v>3334.26</v>
      </c>
      <c r="Z1878" s="150">
        <v>459.9</v>
      </c>
      <c r="AA1878" s="150">
        <v>5021.1279640935209</v>
      </c>
      <c r="AB1878" s="150">
        <v>81.348299999999995</v>
      </c>
      <c r="AC1878" s="150">
        <v>350.31048998400001</v>
      </c>
      <c r="AD1878" s="150">
        <v>763</v>
      </c>
      <c r="AE1878" s="150">
        <v>377.16</v>
      </c>
      <c r="AF1878" s="150">
        <v>1800.894095916502</v>
      </c>
      <c r="AG1878" s="150">
        <v>8714.7999999999993</v>
      </c>
      <c r="AH1878" s="150">
        <v>1270.7553592734589</v>
      </c>
      <c r="AI1878" s="150">
        <v>381.64</v>
      </c>
      <c r="AJ1878" s="150">
        <v>2359.2385330701791</v>
      </c>
      <c r="AK1878" s="150">
        <v>290.29899201866039</v>
      </c>
      <c r="AL1878" s="150">
        <v>33551.109375</v>
      </c>
      <c r="AM1878" s="150">
        <v>27353.7109375</v>
      </c>
      <c r="AN1878" s="150">
        <v>6197.3955078125</v>
      </c>
      <c r="AO1878" s="5" t="s">
        <v>2228</v>
      </c>
    </row>
    <row r="1879" spans="1:41" ht="14.25" x14ac:dyDescent="0.45">
      <c r="A1879" s="150">
        <v>2017</v>
      </c>
      <c r="B1879" s="5" t="s">
        <v>1477</v>
      </c>
      <c r="C1879" s="5" t="s">
        <v>269</v>
      </c>
      <c r="D1879" s="5" t="s">
        <v>82</v>
      </c>
      <c r="E1879" s="5" t="s">
        <v>98</v>
      </c>
      <c r="F1879" s="5" t="s">
        <v>99</v>
      </c>
      <c r="G1879" s="5" t="s">
        <v>83</v>
      </c>
      <c r="H1879" s="5" t="s">
        <v>100</v>
      </c>
      <c r="I1879" s="150">
        <v>816.06492412668922</v>
      </c>
      <c r="J1879" s="150">
        <v>1372.288722055918</v>
      </c>
      <c r="K1879" s="150">
        <v>68.081999999999994</v>
      </c>
      <c r="L1879" s="150">
        <v>117</v>
      </c>
      <c r="M1879" s="150">
        <v>717</v>
      </c>
      <c r="N1879" s="150">
        <v>640</v>
      </c>
      <c r="O1879" s="150">
        <v>304</v>
      </c>
      <c r="P1879" s="150">
        <v>443</v>
      </c>
      <c r="Q1879" s="150">
        <v>276.46807492384761</v>
      </c>
      <c r="R1879" s="150">
        <v>557</v>
      </c>
      <c r="S1879" s="150">
        <v>677.07505600000002</v>
      </c>
      <c r="T1879" s="150">
        <v>386</v>
      </c>
      <c r="U1879" s="150">
        <v>150.79956057000001</v>
      </c>
      <c r="V1879" s="150">
        <v>654.75415199999998</v>
      </c>
      <c r="W1879" s="150">
        <v>252.423745</v>
      </c>
      <c r="X1879" s="150">
        <v>1030</v>
      </c>
      <c r="Y1879" s="150">
        <v>3311</v>
      </c>
      <c r="Z1879" s="150">
        <v>427</v>
      </c>
      <c r="AA1879" s="150">
        <v>4960.4237745233268</v>
      </c>
      <c r="AB1879" s="150">
        <v>80.53481699999999</v>
      </c>
      <c r="AC1879" s="150">
        <v>352.04327581699999</v>
      </c>
      <c r="AD1879" s="150">
        <v>773</v>
      </c>
      <c r="AE1879" s="150">
        <v>376.97521599999999</v>
      </c>
      <c r="AF1879" s="150">
        <v>1926</v>
      </c>
      <c r="AG1879" s="150">
        <v>8694</v>
      </c>
      <c r="AH1879" s="150">
        <v>1322.131692307692</v>
      </c>
      <c r="AI1879" s="150">
        <v>402.06922635221088</v>
      </c>
      <c r="AJ1879" s="150">
        <v>2421.2623679886892</v>
      </c>
      <c r="AK1879" s="150">
        <v>299.386184396766</v>
      </c>
      <c r="AL1879" s="150">
        <v>33807.78125</v>
      </c>
      <c r="AM1879" s="150">
        <v>27496.080078125</v>
      </c>
      <c r="AN1879" s="150">
        <v>6311.70361328125</v>
      </c>
      <c r="AO1879" s="5" t="s">
        <v>2226</v>
      </c>
    </row>
    <row r="1880" spans="1:41" ht="14.25" x14ac:dyDescent="0.45">
      <c r="A1880" s="150">
        <v>2017</v>
      </c>
      <c r="B1880" s="5" t="s">
        <v>582</v>
      </c>
      <c r="C1880" s="5" t="s">
        <v>269</v>
      </c>
      <c r="D1880" s="5" t="s">
        <v>82</v>
      </c>
      <c r="E1880" s="5" t="s">
        <v>98</v>
      </c>
      <c r="F1880" s="5" t="s">
        <v>99</v>
      </c>
      <c r="G1880" s="5" t="s">
        <v>83</v>
      </c>
      <c r="H1880" s="5" t="s">
        <v>100</v>
      </c>
      <c r="I1880" s="150">
        <v>842.17135334988882</v>
      </c>
      <c r="J1880" s="150">
        <v>1360.7171188416389</v>
      </c>
      <c r="K1880" s="150">
        <v>57</v>
      </c>
      <c r="L1880" s="150">
        <v>112</v>
      </c>
      <c r="M1880" s="150">
        <v>593.42987473903997</v>
      </c>
      <c r="N1880" s="150">
        <v>710.81246190263766</v>
      </c>
      <c r="O1880" s="150">
        <v>312.7</v>
      </c>
      <c r="P1880" s="150">
        <v>439</v>
      </c>
      <c r="Q1880" s="150">
        <v>272.68</v>
      </c>
      <c r="R1880" s="150">
        <v>549</v>
      </c>
      <c r="S1880" s="150">
        <v>680.91548148148149</v>
      </c>
      <c r="T1880" s="150">
        <v>398</v>
      </c>
      <c r="U1880" s="150">
        <v>142.958</v>
      </c>
      <c r="V1880" s="150">
        <v>648.20000000000005</v>
      </c>
      <c r="W1880" s="150">
        <v>292</v>
      </c>
      <c r="X1880" s="150">
        <v>1069</v>
      </c>
      <c r="Y1880" s="150">
        <v>3321.525833333334</v>
      </c>
      <c r="Z1880" s="150">
        <v>450.87553568336102</v>
      </c>
      <c r="AA1880" s="150">
        <v>5273.9583363757647</v>
      </c>
      <c r="AB1880" s="150">
        <v>82.17</v>
      </c>
      <c r="AC1880" s="150">
        <v>378.5951429205565</v>
      </c>
      <c r="AD1880" s="150">
        <v>774.90999999999985</v>
      </c>
      <c r="AE1880" s="150">
        <v>364</v>
      </c>
      <c r="AF1880" s="150">
        <v>1708.047412285438</v>
      </c>
      <c r="AG1880" s="150">
        <v>8714.7832503684658</v>
      </c>
      <c r="AH1880" s="150">
        <v>1258.116980972271</v>
      </c>
      <c r="AI1880" s="150">
        <v>401.93999999999988</v>
      </c>
      <c r="AJ1880" s="150">
        <v>2490.9893265991459</v>
      </c>
      <c r="AK1880" s="150">
        <v>268.83691555046988</v>
      </c>
      <c r="AL1880" s="150">
        <v>33969.33203125</v>
      </c>
      <c r="AM1880" s="150">
        <v>27780.314453125</v>
      </c>
      <c r="AN1880" s="150">
        <v>6189.01953125</v>
      </c>
      <c r="AO1880" s="5" t="s">
        <v>822</v>
      </c>
    </row>
    <row r="1881" spans="1:41" ht="14.25" x14ac:dyDescent="0.45">
      <c r="A1881" s="150">
        <v>2017</v>
      </c>
      <c r="B1881" s="5" t="s">
        <v>4024</v>
      </c>
      <c r="C1881" s="5" t="s">
        <v>269</v>
      </c>
      <c r="D1881" s="5" t="s">
        <v>82</v>
      </c>
      <c r="E1881" s="5" t="s">
        <v>98</v>
      </c>
      <c r="F1881" s="5" t="s">
        <v>99</v>
      </c>
      <c r="G1881" s="5" t="s">
        <v>83</v>
      </c>
      <c r="H1881" s="5" t="s">
        <v>100</v>
      </c>
      <c r="I1881" s="150">
        <v>843.13490432658512</v>
      </c>
      <c r="J1881" s="150">
        <v>1348.3548666220281</v>
      </c>
      <c r="K1881" s="150">
        <v>54.3</v>
      </c>
      <c r="L1881" s="150">
        <v>112</v>
      </c>
      <c r="M1881" s="150">
        <v>596</v>
      </c>
      <c r="N1881" s="150">
        <v>590.50848999999994</v>
      </c>
      <c r="O1881" s="150">
        <v>311.7</v>
      </c>
      <c r="P1881" s="150">
        <v>445</v>
      </c>
      <c r="Q1881" s="150">
        <v>271.47684757964072</v>
      </c>
      <c r="R1881" s="150">
        <v>562</v>
      </c>
      <c r="S1881" s="150">
        <v>645.24632587064673</v>
      </c>
      <c r="T1881" s="150">
        <v>394.7</v>
      </c>
      <c r="U1881" s="150">
        <v>145.03700000000001</v>
      </c>
      <c r="V1881" s="150">
        <v>647.16687425518637</v>
      </c>
      <c r="W1881" s="150">
        <v>242</v>
      </c>
      <c r="X1881" s="150">
        <v>1094</v>
      </c>
      <c r="Y1881" s="150">
        <v>3236</v>
      </c>
      <c r="Z1881" s="150">
        <v>444</v>
      </c>
      <c r="AA1881" s="150">
        <v>5045.7272110000004</v>
      </c>
      <c r="AB1881" s="150">
        <v>82</v>
      </c>
      <c r="AC1881" s="150">
        <v>378.5951429205565</v>
      </c>
      <c r="AD1881" s="150">
        <v>759.43382299999996</v>
      </c>
      <c r="AE1881" s="150">
        <v>358</v>
      </c>
      <c r="AF1881" s="150">
        <v>1664</v>
      </c>
      <c r="AG1881" s="150">
        <v>8638</v>
      </c>
      <c r="AH1881" s="150">
        <v>1258</v>
      </c>
      <c r="AI1881" s="150">
        <v>402</v>
      </c>
      <c r="AJ1881" s="150">
        <v>2414.2304060079032</v>
      </c>
      <c r="AK1881" s="150">
        <v>256.04722800000002</v>
      </c>
      <c r="AL1881" s="150">
        <v>33238.65625</v>
      </c>
      <c r="AM1881" s="150">
        <v>27143.232421875</v>
      </c>
      <c r="AN1881" s="150">
        <v>6095.42724609375</v>
      </c>
      <c r="AO1881" s="5" t="s">
        <v>4137</v>
      </c>
    </row>
    <row r="1882" spans="1:41" ht="14.25" x14ac:dyDescent="0.45">
      <c r="A1882" s="150">
        <v>2017</v>
      </c>
      <c r="B1882" s="5" t="s">
        <v>4024</v>
      </c>
      <c r="C1882" s="5" t="s">
        <v>269</v>
      </c>
      <c r="D1882" s="5" t="s">
        <v>82</v>
      </c>
      <c r="E1882" s="5" t="s">
        <v>98</v>
      </c>
      <c r="F1882" s="5" t="s">
        <v>8</v>
      </c>
      <c r="G1882" s="5" t="s">
        <v>83</v>
      </c>
      <c r="H1882" s="5" t="s">
        <v>101</v>
      </c>
      <c r="I1882" s="150">
        <v>0.6693876421265903</v>
      </c>
      <c r="J1882" s="150">
        <v>0.54200000000000004</v>
      </c>
      <c r="K1882" s="150">
        <v>0.59034572733202861</v>
      </c>
      <c r="L1882" s="150">
        <v>0.60709345336438192</v>
      </c>
      <c r="M1882" s="150">
        <v>0.58753479862146196</v>
      </c>
      <c r="N1882" s="150">
        <v>0.4124099586864049</v>
      </c>
      <c r="O1882" s="150">
        <v>0.60308799628511722</v>
      </c>
      <c r="P1882" s="150">
        <v>0.49</v>
      </c>
      <c r="Q1882" s="150">
        <v>0.49150713243942862</v>
      </c>
      <c r="R1882" s="150">
        <v>0.72903694479036951</v>
      </c>
      <c r="S1882" s="150">
        <v>0.68198300444352822</v>
      </c>
      <c r="T1882" s="150">
        <v>0.63460672712071509</v>
      </c>
      <c r="U1882" s="150">
        <v>0.48696279881815741</v>
      </c>
      <c r="V1882" s="150">
        <v>0.67850300580305345</v>
      </c>
      <c r="W1882" s="150">
        <v>0.50228310502283102</v>
      </c>
      <c r="X1882" s="150">
        <v>0.74027351677424547</v>
      </c>
      <c r="Y1882" s="150">
        <v>0.623997284956189</v>
      </c>
      <c r="Z1882" s="150">
        <v>0.80452272233094146</v>
      </c>
      <c r="AA1882" s="150">
        <v>0.63887001014153988</v>
      </c>
      <c r="AB1882" s="150">
        <v>0.6686236138290933</v>
      </c>
      <c r="AC1882" s="150">
        <v>0.66622924805671924</v>
      </c>
      <c r="AD1882" s="150">
        <v>0.64410055863438986</v>
      </c>
      <c r="AE1882" s="150">
        <v>0.60099382218640873</v>
      </c>
      <c r="AF1882" s="150">
        <v>0.59360730593607303</v>
      </c>
      <c r="AG1882" s="150">
        <v>0.5807261833690992</v>
      </c>
      <c r="AH1882" s="150">
        <v>0.52586072699869302</v>
      </c>
      <c r="AI1882" s="150">
        <v>0.62068899186895388</v>
      </c>
      <c r="AJ1882" s="150">
        <v>0.48435338894798668</v>
      </c>
      <c r="AK1882" s="150">
        <v>0.67255135325195803</v>
      </c>
      <c r="AL1882" s="150">
        <v>0.60593599081039429</v>
      </c>
      <c r="AM1882" s="150">
        <v>0.59412944316864014</v>
      </c>
      <c r="AN1882" s="150">
        <v>0.62266165018081665</v>
      </c>
      <c r="AO1882" s="5" t="s">
        <v>4138</v>
      </c>
    </row>
    <row r="1883" spans="1:41" ht="14.25" x14ac:dyDescent="0.45">
      <c r="A1883" s="150">
        <v>2017</v>
      </c>
      <c r="B1883" s="5" t="s">
        <v>1478</v>
      </c>
      <c r="C1883" s="5" t="s">
        <v>269</v>
      </c>
      <c r="D1883" s="5" t="s">
        <v>82</v>
      </c>
      <c r="E1883" s="5" t="s">
        <v>98</v>
      </c>
      <c r="F1883" s="5" t="s">
        <v>8</v>
      </c>
      <c r="G1883" s="5" t="s">
        <v>83</v>
      </c>
      <c r="H1883" s="5" t="s">
        <v>101</v>
      </c>
      <c r="I1883" s="150">
        <v>0.64392100210575987</v>
      </c>
      <c r="J1883" s="150">
        <v>0.54800000000000004</v>
      </c>
      <c r="K1883" s="150">
        <v>0.62045492981566042</v>
      </c>
      <c r="L1883" s="150">
        <v>0.62064990911912044</v>
      </c>
      <c r="M1883" s="150">
        <v>0.57031258693789433</v>
      </c>
      <c r="N1883" s="150">
        <v>0.40282370230409908</v>
      </c>
      <c r="O1883" s="150">
        <v>0.57458043418005789</v>
      </c>
      <c r="P1883" s="150">
        <v>0.51265240074770524</v>
      </c>
      <c r="Q1883" s="150">
        <v>0.55376557164184803</v>
      </c>
      <c r="R1883" s="150">
        <v>0.71797310601527509</v>
      </c>
      <c r="S1883" s="150">
        <v>0.70168824096183657</v>
      </c>
      <c r="T1883" s="150">
        <v>0.6139639203728029</v>
      </c>
      <c r="U1883" s="150">
        <v>0.48715417673918882</v>
      </c>
      <c r="V1883" s="150">
        <v>0.59884721910322625</v>
      </c>
      <c r="W1883" s="150">
        <v>0.56296909492273739</v>
      </c>
      <c r="X1883" s="150">
        <v>0.65307850935336564</v>
      </c>
      <c r="Y1883" s="150">
        <v>0.62705648710252537</v>
      </c>
      <c r="Z1883" s="150">
        <v>0.79470800157427868</v>
      </c>
      <c r="AA1883" s="150">
        <v>0.63769316097182194</v>
      </c>
      <c r="AB1883" s="150">
        <v>0.66463829884785075</v>
      </c>
      <c r="AC1883" s="150">
        <v>0.59931506849315075</v>
      </c>
      <c r="AD1883" s="150">
        <v>0.60069280428279015</v>
      </c>
      <c r="AE1883" s="150">
        <v>0.59981602842780635</v>
      </c>
      <c r="AF1883" s="150">
        <v>0.62199669472603536</v>
      </c>
      <c r="AG1883" s="150">
        <v>0.57161582547023781</v>
      </c>
      <c r="AH1883" s="150">
        <v>0.57176295457494064</v>
      </c>
      <c r="AI1883" s="150">
        <v>0.62188314154192637</v>
      </c>
      <c r="AJ1883" s="150">
        <v>0.49873975415824862</v>
      </c>
      <c r="AK1883" s="150">
        <v>0.68202063951692482</v>
      </c>
      <c r="AL1883" s="150">
        <v>0.60257840156555176</v>
      </c>
      <c r="AM1883" s="150">
        <v>0.59039580821990967</v>
      </c>
      <c r="AN1883" s="150">
        <v>0.61983710527420044</v>
      </c>
      <c r="AO1883" s="5" t="s">
        <v>2229</v>
      </c>
    </row>
    <row r="1884" spans="1:41" ht="14.25" x14ac:dyDescent="0.45">
      <c r="A1884" s="150">
        <v>2017</v>
      </c>
      <c r="B1884" s="5" t="s">
        <v>582</v>
      </c>
      <c r="C1884" s="5" t="s">
        <v>269</v>
      </c>
      <c r="D1884" s="5" t="s">
        <v>82</v>
      </c>
      <c r="E1884" s="5" t="s">
        <v>98</v>
      </c>
      <c r="F1884" s="5" t="s">
        <v>8</v>
      </c>
      <c r="G1884" s="5" t="s">
        <v>83</v>
      </c>
      <c r="H1884" s="5" t="s">
        <v>101</v>
      </c>
      <c r="I1884" s="150">
        <v>0.66796595345664111</v>
      </c>
      <c r="J1884" s="150">
        <v>0.54400000000000004</v>
      </c>
      <c r="K1884" s="150">
        <v>0.61385370896872582</v>
      </c>
      <c r="L1884" s="150">
        <v>0.63926940639269403</v>
      </c>
      <c r="M1884" s="150">
        <v>0.56063439942511695</v>
      </c>
      <c r="N1884" s="150">
        <v>0.45228378543281222</v>
      </c>
      <c r="O1884" s="150">
        <v>0.59493911719939119</v>
      </c>
      <c r="P1884" s="150">
        <v>0.51032744654930295</v>
      </c>
      <c r="Q1884" s="150">
        <v>0.49994465186610482</v>
      </c>
      <c r="R1884" s="150">
        <v>0.72563543076170889</v>
      </c>
      <c r="S1884" s="150">
        <v>0.68035079032551138</v>
      </c>
      <c r="T1884" s="150">
        <v>0.63102486047691531</v>
      </c>
      <c r="U1884" s="150">
        <v>0.49007226404486681</v>
      </c>
      <c r="V1884" s="150">
        <v>0.64009890821759807</v>
      </c>
      <c r="W1884" s="150">
        <v>0.56497175141242939</v>
      </c>
      <c r="X1884" s="150">
        <v>0.67272306212965616</v>
      </c>
      <c r="Y1884" s="150">
        <v>0.62569243511109107</v>
      </c>
      <c r="Z1884" s="150">
        <v>0.75641952280165925</v>
      </c>
      <c r="AA1884" s="150">
        <v>0.65905975890125112</v>
      </c>
      <c r="AB1884" s="150">
        <v>0.6706804652010131</v>
      </c>
      <c r="AC1884" s="150">
        <v>0.66622924805671924</v>
      </c>
      <c r="AD1884" s="150">
        <v>0.65071921621624729</v>
      </c>
      <c r="AE1884" s="150">
        <v>0.60749285695212152</v>
      </c>
      <c r="AF1884" s="150">
        <v>0.60491364211089949</v>
      </c>
      <c r="AG1884" s="150">
        <v>0.56269132951923506</v>
      </c>
      <c r="AH1884" s="150">
        <v>0.55840069956586869</v>
      </c>
      <c r="AI1884" s="150">
        <v>0.62059635172091365</v>
      </c>
      <c r="AJ1884" s="150">
        <v>0.51328431799431817</v>
      </c>
      <c r="AK1884" s="150">
        <v>0.66824197352989068</v>
      </c>
      <c r="AL1884" s="150">
        <v>0.6087074875831604</v>
      </c>
      <c r="AM1884" s="150">
        <v>0.59796363115310669</v>
      </c>
      <c r="AN1884" s="150">
        <v>0.6239280104637146</v>
      </c>
      <c r="AO1884" s="5" t="s">
        <v>823</v>
      </c>
    </row>
    <row r="1885" spans="1:41" ht="14.25" x14ac:dyDescent="0.45">
      <c r="A1885" s="150">
        <v>2017</v>
      </c>
      <c r="B1885" s="5" t="s">
        <v>1477</v>
      </c>
      <c r="C1885" s="5" t="s">
        <v>269</v>
      </c>
      <c r="D1885" s="5" t="s">
        <v>82</v>
      </c>
      <c r="E1885" s="5" t="s">
        <v>98</v>
      </c>
      <c r="F1885" s="5" t="s">
        <v>8</v>
      </c>
      <c r="G1885" s="5" t="s">
        <v>83</v>
      </c>
      <c r="H1885" s="5" t="s">
        <v>101</v>
      </c>
      <c r="I1885" s="150">
        <v>0.6453268704297247</v>
      </c>
      <c r="J1885" s="150">
        <v>0.54012762472785902</v>
      </c>
      <c r="K1885" s="150">
        <v>0.59783983140147523</v>
      </c>
      <c r="L1885" s="150">
        <v>0.64772863159852778</v>
      </c>
      <c r="M1885" s="150">
        <v>0.59962868182046269</v>
      </c>
      <c r="N1885" s="150">
        <v>0.41964021097411608</v>
      </c>
      <c r="O1885" s="150">
        <v>0.56890485814806491</v>
      </c>
      <c r="P1885" s="150">
        <v>0.50824900759505287</v>
      </c>
      <c r="Q1885" s="150">
        <v>0.47424082377132398</v>
      </c>
      <c r="R1885" s="150">
        <v>0.7260611869297251</v>
      </c>
      <c r="S1885" s="150">
        <v>0.70650523820256617</v>
      </c>
      <c r="T1885" s="150">
        <v>0.57348646489789801</v>
      </c>
      <c r="U1885" s="150">
        <v>0.51390618513906183</v>
      </c>
      <c r="V1885" s="150">
        <v>0.58636247475903547</v>
      </c>
      <c r="W1885" s="150">
        <v>0.47707774841997042</v>
      </c>
      <c r="X1885" s="150">
        <v>0.64961275511491201</v>
      </c>
      <c r="Y1885" s="150">
        <v>0.61982295265608456</v>
      </c>
      <c r="Z1885" s="150">
        <v>0.78619826189424069</v>
      </c>
      <c r="AA1885" s="150">
        <v>0.6245710875608973</v>
      </c>
      <c r="AB1885" s="150">
        <v>0.6718118203113439</v>
      </c>
      <c r="AC1885" s="150">
        <v>0.58482613277351059</v>
      </c>
      <c r="AD1885" s="150">
        <v>0.54470376007666721</v>
      </c>
      <c r="AE1885" s="150">
        <v>0.59952215737839232</v>
      </c>
      <c r="AF1885" s="150">
        <v>0</v>
      </c>
      <c r="AG1885" s="150">
        <v>0.53909057763425183</v>
      </c>
      <c r="AH1885" s="150">
        <v>0.54962955345080278</v>
      </c>
      <c r="AI1885" s="150">
        <v>0.62357274998574608</v>
      </c>
      <c r="AJ1885" s="150">
        <v>0.49693208831621988</v>
      </c>
      <c r="AK1885" s="150">
        <v>0.66996640392815199</v>
      </c>
      <c r="AL1885" s="150">
        <v>0.57052910327911377</v>
      </c>
      <c r="AM1885" s="150">
        <v>0.54780036211013794</v>
      </c>
      <c r="AN1885" s="150">
        <v>0.60272836685180664</v>
      </c>
      <c r="AO1885" s="5" t="s">
        <v>2231</v>
      </c>
    </row>
    <row r="1886" spans="1:41" ht="14.25" x14ac:dyDescent="0.45">
      <c r="A1886" s="150">
        <v>2017</v>
      </c>
      <c r="B1886" s="5" t="s">
        <v>1476</v>
      </c>
      <c r="C1886" s="5" t="s">
        <v>269</v>
      </c>
      <c r="D1886" s="5" t="s">
        <v>82</v>
      </c>
      <c r="E1886" s="5" t="s">
        <v>98</v>
      </c>
      <c r="F1886" s="5" t="s">
        <v>8</v>
      </c>
      <c r="G1886" s="5" t="s">
        <v>83</v>
      </c>
      <c r="H1886" s="5" t="s">
        <v>101</v>
      </c>
      <c r="I1886" s="150">
        <v>0.66905531539189333</v>
      </c>
      <c r="J1886" s="150">
        <v>0.53810556093661122</v>
      </c>
      <c r="K1886" s="150">
        <v>0.57929530430041576</v>
      </c>
      <c r="L1886" s="150">
        <v>0.63057186344857574</v>
      </c>
      <c r="M1886" s="150">
        <v>0.57408944156820008</v>
      </c>
      <c r="N1886" s="150">
        <v>0.39452510462075741</v>
      </c>
      <c r="O1886" s="150">
        <v>0.55829052511415522</v>
      </c>
      <c r="P1886" s="150">
        <v>0.52178747527775504</v>
      </c>
      <c r="Q1886" s="150">
        <v>0.47695729458181929</v>
      </c>
      <c r="R1886" s="150">
        <v>0.63520953931912838</v>
      </c>
      <c r="S1886" s="150">
        <v>0.64997777508384846</v>
      </c>
      <c r="T1886" s="150">
        <v>0.61055172007953795</v>
      </c>
      <c r="U1886" s="150">
        <v>0.5326532473677309</v>
      </c>
      <c r="V1886" s="150">
        <v>0.60098674900923066</v>
      </c>
      <c r="W1886" s="150">
        <v>0.47513049230397048</v>
      </c>
      <c r="X1886" s="150">
        <v>0.64835137112439778</v>
      </c>
      <c r="Y1886" s="150">
        <v>0.61709467873851442</v>
      </c>
      <c r="Z1886" s="150">
        <v>0.79709987861973108</v>
      </c>
      <c r="AA1886" s="150">
        <v>0.61528231518102716</v>
      </c>
      <c r="AB1886" s="150">
        <v>0.54393504488103828</v>
      </c>
      <c r="AC1886" s="150">
        <v>0.54071367197854525</v>
      </c>
      <c r="AD1886" s="150">
        <v>0.553828947691272</v>
      </c>
      <c r="AE1886" s="150">
        <v>0.63883335439331457</v>
      </c>
      <c r="AF1886" s="150">
        <v>0</v>
      </c>
      <c r="AG1886" s="150">
        <v>0.54772998119263971</v>
      </c>
      <c r="AH1886" s="150">
        <v>0.59657417230850229</v>
      </c>
      <c r="AI1886" s="150">
        <v>0.60052524268183327</v>
      </c>
      <c r="AJ1886" s="150">
        <v>0.52101363562165592</v>
      </c>
      <c r="AK1886" s="150">
        <v>0.58781558184856764</v>
      </c>
      <c r="AL1886" s="150">
        <v>0.5605512261390686</v>
      </c>
      <c r="AM1886" s="150">
        <v>0.54574239253997803</v>
      </c>
      <c r="AN1886" s="150">
        <v>0.58153045177459717</v>
      </c>
      <c r="AO1886" s="5" t="s">
        <v>2230</v>
      </c>
    </row>
    <row r="1887" spans="1:41" ht="14.25" x14ac:dyDescent="0.45">
      <c r="A1887" s="150">
        <v>2017</v>
      </c>
      <c r="B1887" s="5" t="s">
        <v>582</v>
      </c>
      <c r="C1887" s="5" t="s">
        <v>269</v>
      </c>
      <c r="D1887" s="5" t="s">
        <v>82</v>
      </c>
      <c r="E1887" s="5" t="s">
        <v>98</v>
      </c>
      <c r="F1887" s="5" t="s">
        <v>34</v>
      </c>
      <c r="G1887" s="5" t="s">
        <v>83</v>
      </c>
      <c r="H1887" s="5" t="s">
        <v>101</v>
      </c>
      <c r="I1887" s="150">
        <v>3.5797936634096403E-2</v>
      </c>
      <c r="J1887" s="150">
        <v>5.7999999999999899E-2</v>
      </c>
      <c r="K1887" s="150">
        <v>6.3157894736842093E-2</v>
      </c>
      <c r="L1887" s="150">
        <v>7.9999999999999905E-2</v>
      </c>
      <c r="M1887" s="150">
        <v>4.1761554615263402E-2</v>
      </c>
      <c r="N1887" s="150">
        <v>7.9863915096656996E-2</v>
      </c>
      <c r="O1887" s="150">
        <v>9.5299008634474006E-2</v>
      </c>
      <c r="P1887" s="150">
        <v>6.8337129840546698E-2</v>
      </c>
      <c r="Q1887" s="150">
        <v>5.1470588235294198E-2</v>
      </c>
      <c r="R1887" s="150">
        <v>4.70178053661E-2</v>
      </c>
      <c r="S1887" s="150">
        <v>5.5000000000000097E-2</v>
      </c>
      <c r="T1887" s="150">
        <v>1</v>
      </c>
      <c r="U1887" s="150">
        <v>3.8179045593810801E-2</v>
      </c>
      <c r="V1887" s="150">
        <v>6.4331996297439104E-2</v>
      </c>
      <c r="W1887" s="150">
        <v>6.1643835616438401E-2</v>
      </c>
      <c r="X1887" s="150">
        <v>4.0224508886810097E-2</v>
      </c>
      <c r="Y1887" s="150">
        <v>4.0994225545438398E-2</v>
      </c>
      <c r="Z1887" s="150">
        <v>4.9865900700153398E-2</v>
      </c>
      <c r="AA1887" s="150">
        <v>6.0000000000000102E-2</v>
      </c>
      <c r="AB1887" s="150">
        <v>1</v>
      </c>
      <c r="AC1887" s="150">
        <v>9.1799288475010093E-2</v>
      </c>
      <c r="AD1887" s="150">
        <v>6.4407479578273405E-2</v>
      </c>
      <c r="AE1887" s="150">
        <v>9.3406593406593394E-2</v>
      </c>
      <c r="AF1887" s="150">
        <v>5.5000000000000097E-2</v>
      </c>
      <c r="AG1887" s="150">
        <v>4.0539154160416001E-2</v>
      </c>
      <c r="AH1887" s="150">
        <v>4.6164737292447203E-2</v>
      </c>
      <c r="AI1887" s="150">
        <v>6.0606060606060497E-2</v>
      </c>
      <c r="AJ1887" s="150">
        <v>4.7619047619047498E-2</v>
      </c>
      <c r="AK1887" s="150">
        <v>0.05</v>
      </c>
      <c r="AL1887" s="150">
        <v>0.12346510589122772</v>
      </c>
      <c r="AM1887" s="150">
        <v>5.8954272419214249E-2</v>
      </c>
      <c r="AN1887" s="150">
        <v>0.21485543251037598</v>
      </c>
      <c r="AO1887" s="5" t="s">
        <v>824</v>
      </c>
    </row>
    <row r="1888" spans="1:41" ht="14.25" x14ac:dyDescent="0.45">
      <c r="A1888" s="150">
        <v>2017</v>
      </c>
      <c r="B1888" s="5" t="s">
        <v>1477</v>
      </c>
      <c r="C1888" s="5" t="s">
        <v>269</v>
      </c>
      <c r="D1888" s="5" t="s">
        <v>82</v>
      </c>
      <c r="E1888" s="5" t="s">
        <v>98</v>
      </c>
      <c r="F1888" s="5" t="s">
        <v>34</v>
      </c>
      <c r="G1888" s="5" t="s">
        <v>83</v>
      </c>
      <c r="H1888" s="5" t="s">
        <v>101</v>
      </c>
      <c r="I1888" s="150">
        <v>6.0430869947593502E-2</v>
      </c>
      <c r="J1888" s="150">
        <v>6.0010600344030801E-2</v>
      </c>
      <c r="K1888" s="150">
        <v>6.0000000000000102E-2</v>
      </c>
      <c r="L1888" s="150">
        <v>7.69230769230769E-2</v>
      </c>
      <c r="M1888" s="150">
        <v>5.9972105997210597E-2</v>
      </c>
      <c r="N1888" s="150">
        <v>6.25E-2</v>
      </c>
      <c r="O1888" s="150">
        <v>7.2368421052631596E-2</v>
      </c>
      <c r="P1888" s="150">
        <v>6.7720090293453702E-2</v>
      </c>
      <c r="Q1888" s="150">
        <v>5.3101037133345498E-2</v>
      </c>
      <c r="R1888" s="150">
        <v>4.1292639138240599E-2</v>
      </c>
      <c r="S1888" s="150">
        <v>5.48999999999999E-2</v>
      </c>
      <c r="T1888" s="150">
        <v>1</v>
      </c>
      <c r="U1888" s="150">
        <v>4.41572428648358E-2</v>
      </c>
      <c r="V1888" s="150">
        <v>8.6680094851845996E-2</v>
      </c>
      <c r="W1888" s="150">
        <v>0.06</v>
      </c>
      <c r="X1888" s="150">
        <v>3.4951456310679599E-2</v>
      </c>
      <c r="Y1888" s="150">
        <v>4.5605557233464197E-2</v>
      </c>
      <c r="Z1888" s="150">
        <v>5.00000000000001E-2</v>
      </c>
      <c r="AA1888" s="150">
        <v>0.06</v>
      </c>
      <c r="AB1888" s="150">
        <v>1</v>
      </c>
      <c r="AC1888" s="150">
        <v>9.0090090041902895E-2</v>
      </c>
      <c r="AD1888" s="150">
        <v>6.5976714100905595E-2</v>
      </c>
      <c r="AE1888" s="150">
        <v>9.2619574226863705E-2</v>
      </c>
      <c r="AF1888" s="150">
        <v>5.5036344755970898E-2</v>
      </c>
      <c r="AG1888" s="150">
        <v>4.1752933057280901E-2</v>
      </c>
      <c r="AH1888" s="150">
        <v>5.0018990311217801E-2</v>
      </c>
      <c r="AI1888" s="150">
        <v>6.4198239128042595E-2</v>
      </c>
      <c r="AJ1888" s="150">
        <v>5.00000000000001E-2</v>
      </c>
      <c r="AK1888" s="150">
        <v>0.05</v>
      </c>
      <c r="AL1888" s="150">
        <v>0.1244933009147644</v>
      </c>
      <c r="AM1888" s="150">
        <v>6.1054125428199768E-2</v>
      </c>
      <c r="AN1888" s="150">
        <v>0.21436548233032227</v>
      </c>
      <c r="AO1888" s="5" t="s">
        <v>2232</v>
      </c>
    </row>
    <row r="1889" spans="1:41" ht="14.25" x14ac:dyDescent="0.45">
      <c r="A1889" s="150">
        <v>2017</v>
      </c>
      <c r="B1889" s="5" t="s">
        <v>4024</v>
      </c>
      <c r="C1889" s="5" t="s">
        <v>269</v>
      </c>
      <c r="D1889" s="5" t="s">
        <v>82</v>
      </c>
      <c r="E1889" s="5" t="s">
        <v>98</v>
      </c>
      <c r="F1889" s="5" t="s">
        <v>34</v>
      </c>
      <c r="G1889" s="5" t="s">
        <v>83</v>
      </c>
      <c r="H1889" s="5" t="s">
        <v>101</v>
      </c>
      <c r="I1889" s="150">
        <v>1.8004914939824101E-2</v>
      </c>
      <c r="J1889" s="150">
        <v>5.9999999999999901E-2</v>
      </c>
      <c r="K1889" s="150">
        <v>6.4456721915285495E-2</v>
      </c>
      <c r="L1889" s="150">
        <v>7.9999999999999905E-2</v>
      </c>
      <c r="M1889" s="150">
        <v>4.5302013422818803E-2</v>
      </c>
      <c r="N1889" s="150">
        <v>7.1394243637725494E-2</v>
      </c>
      <c r="O1889" s="150">
        <v>9.4963105550208399E-2</v>
      </c>
      <c r="P1889" s="150">
        <v>6.9000000000000006E-2</v>
      </c>
      <c r="Q1889" s="150">
        <v>5.2900243001965198E-2</v>
      </c>
      <c r="R1889" s="150">
        <v>4.8042704626334497E-2</v>
      </c>
      <c r="S1889" s="150">
        <v>5.4587915233405698E-2</v>
      </c>
      <c r="T1889" s="150">
        <v>5.0671395996959703E-2</v>
      </c>
      <c r="U1889" s="150">
        <v>3.8865944552079798E-2</v>
      </c>
      <c r="V1889" s="150">
        <v>6.7495534757488901E-2</v>
      </c>
      <c r="W1889" s="150">
        <v>9.9173553719008295E-2</v>
      </c>
      <c r="X1889" s="150">
        <v>4.0219378427787902E-2</v>
      </c>
      <c r="Y1889" s="150">
        <v>4.41903584672435E-2</v>
      </c>
      <c r="Z1889" s="150">
        <v>4.9549549549549599E-2</v>
      </c>
      <c r="AA1889" s="150">
        <v>5.80000000000001E-2</v>
      </c>
      <c r="AB1889" s="150">
        <v>1</v>
      </c>
      <c r="AC1889" s="150">
        <v>9.1799288475010093E-2</v>
      </c>
      <c r="AD1889" s="150">
        <v>6.8649953980256098E-2</v>
      </c>
      <c r="AE1889" s="150">
        <v>9.2178770949720698E-2</v>
      </c>
      <c r="AF1889" s="150">
        <v>4.7475961538461502E-2</v>
      </c>
      <c r="AG1889" s="150">
        <v>3.8087520259319302E-2</v>
      </c>
      <c r="AH1889" s="150">
        <v>4.61049284578696E-2</v>
      </c>
      <c r="AI1889" s="150">
        <v>5.9701492537313397E-2</v>
      </c>
      <c r="AJ1889" s="150">
        <v>5.7287209161033997E-2</v>
      </c>
      <c r="AK1889" s="150">
        <v>8.7729038019501701E-2</v>
      </c>
      <c r="AL1889" s="150">
        <v>9.295971691608429E-2</v>
      </c>
      <c r="AM1889" s="150">
        <v>5.7898368686437607E-2</v>
      </c>
      <c r="AN1889" s="150">
        <v>0.1426299661397934</v>
      </c>
      <c r="AO1889" s="5" t="s">
        <v>4139</v>
      </c>
    </row>
    <row r="1890" spans="1:41" ht="14.25" x14ac:dyDescent="0.45">
      <c r="A1890" s="150">
        <v>2017</v>
      </c>
      <c r="B1890" s="5" t="s">
        <v>1478</v>
      </c>
      <c r="C1890" s="5" t="s">
        <v>269</v>
      </c>
      <c r="D1890" s="5" t="s">
        <v>82</v>
      </c>
      <c r="E1890" s="5" t="s">
        <v>98</v>
      </c>
      <c r="F1890" s="5" t="s">
        <v>34</v>
      </c>
      <c r="G1890" s="5" t="s">
        <v>83</v>
      </c>
      <c r="H1890" s="5" t="s">
        <v>101</v>
      </c>
      <c r="I1890" s="150">
        <v>4.8110225513331398E-2</v>
      </c>
      <c r="J1890" s="150">
        <v>5.7000000000000002E-2</v>
      </c>
      <c r="K1890" s="150">
        <v>6.4735945485519697E-2</v>
      </c>
      <c r="L1890" s="150">
        <v>7.9999999999999905E-2</v>
      </c>
      <c r="M1890" s="150">
        <v>5.5284552845528502E-2</v>
      </c>
      <c r="N1890" s="150">
        <v>8.30618892508143E-2</v>
      </c>
      <c r="O1890" s="150">
        <v>9.5022624434388997E-2</v>
      </c>
      <c r="P1890" s="150">
        <v>6.8027210884353706E-2</v>
      </c>
      <c r="Q1890" s="150">
        <v>5.4945054945055097E-2</v>
      </c>
      <c r="R1890" s="150">
        <v>4.6805134427684199E-2</v>
      </c>
      <c r="S1890" s="150">
        <v>5.2999999999999999E-2</v>
      </c>
      <c r="T1890" s="150">
        <v>6.4999999999999905E-2</v>
      </c>
      <c r="U1890" s="150">
        <v>3.5108274635753202E-2</v>
      </c>
      <c r="V1890" s="150">
        <v>5.6250000000000001E-2</v>
      </c>
      <c r="W1890" s="150">
        <v>6.0000000000000102E-2</v>
      </c>
      <c r="X1890" s="150">
        <v>3.58049055539892E-2</v>
      </c>
      <c r="Y1890" s="150">
        <v>4.0866639074337401E-2</v>
      </c>
      <c r="Z1890" s="150">
        <v>5.3598608393128903E-2</v>
      </c>
      <c r="AA1890" s="150">
        <v>6.0000000000000102E-2</v>
      </c>
      <c r="AB1890" s="150">
        <v>7.0662816555478097E-2</v>
      </c>
      <c r="AC1890" s="150">
        <v>8.6904761904761804E-2</v>
      </c>
      <c r="AD1890" s="150">
        <v>5.89777195281782E-2</v>
      </c>
      <c r="AE1890" s="150">
        <v>9.2188991409481405E-2</v>
      </c>
      <c r="AF1890" s="150">
        <v>5.5E-2</v>
      </c>
      <c r="AG1890" s="150">
        <v>4.0551705145270102E-2</v>
      </c>
      <c r="AH1890" s="150">
        <v>4.7860017384452197E-2</v>
      </c>
      <c r="AI1890" s="150">
        <v>6.11702127659575E-2</v>
      </c>
      <c r="AJ1890" s="150">
        <v>4.8000000000000001E-2</v>
      </c>
      <c r="AK1890" s="150">
        <v>5.00000000000001E-2</v>
      </c>
      <c r="AL1890" s="150">
        <v>5.9446103870868683E-2</v>
      </c>
      <c r="AM1890" s="150">
        <v>5.9201087802648544E-2</v>
      </c>
      <c r="AN1890" s="150">
        <v>5.9793233871459961E-2</v>
      </c>
      <c r="AO1890" s="5" t="s">
        <v>2234</v>
      </c>
    </row>
    <row r="1891" spans="1:41" ht="14.25" x14ac:dyDescent="0.45">
      <c r="A1891" s="150">
        <v>2017</v>
      </c>
      <c r="B1891" s="5" t="s">
        <v>1476</v>
      </c>
      <c r="C1891" s="5" t="s">
        <v>269</v>
      </c>
      <c r="D1891" s="5" t="s">
        <v>82</v>
      </c>
      <c r="E1891" s="5" t="s">
        <v>98</v>
      </c>
      <c r="F1891" s="5" t="s">
        <v>34</v>
      </c>
      <c r="G1891" s="5" t="s">
        <v>83</v>
      </c>
      <c r="H1891" s="5" t="s">
        <v>101</v>
      </c>
      <c r="I1891" s="150">
        <v>4.4486372398156997E-2</v>
      </c>
      <c r="J1891" s="150">
        <v>0.06</v>
      </c>
      <c r="K1891" s="150">
        <v>5.4411764705882402E-2</v>
      </c>
      <c r="L1891" s="150">
        <v>9.4827586206896505E-2</v>
      </c>
      <c r="M1891" s="150">
        <v>5.9707664371370602E-2</v>
      </c>
      <c r="N1891" s="150">
        <v>5.80000000000001E-2</v>
      </c>
      <c r="O1891" s="150">
        <v>6.5079872204479999E-4</v>
      </c>
      <c r="P1891" s="150">
        <v>7.2052401746724906E-2</v>
      </c>
      <c r="Q1891" s="150">
        <v>4.6948356807511499E-2</v>
      </c>
      <c r="R1891" s="150">
        <v>4.1292639138240599E-2</v>
      </c>
      <c r="S1891" s="150">
        <v>5.6108175318619898E-2</v>
      </c>
      <c r="T1891" s="150">
        <v>6.2801932367149801E-2</v>
      </c>
      <c r="U1891" s="150">
        <v>3.67892976588629E-2</v>
      </c>
      <c r="V1891" s="150">
        <v>5.6022131424319097E-2</v>
      </c>
      <c r="W1891" s="150">
        <v>6.0000000000000102E-2</v>
      </c>
      <c r="X1891" s="150">
        <v>3.2101167315175101E-2</v>
      </c>
      <c r="Y1891" s="150">
        <v>3.7618832437935797E-2</v>
      </c>
      <c r="Z1891" s="150">
        <v>6.6621346023112801E-2</v>
      </c>
      <c r="AA1891" s="150">
        <v>5.9999999999996403E-2</v>
      </c>
      <c r="AB1891" s="150">
        <v>1</v>
      </c>
      <c r="AC1891" s="150">
        <v>8.7515567425781302E-2</v>
      </c>
      <c r="AD1891" s="150">
        <v>6.6222107191612298E-2</v>
      </c>
      <c r="AE1891" s="150">
        <v>8.3999999999999894E-2</v>
      </c>
      <c r="AF1891" s="150">
        <v>5.5E-2</v>
      </c>
      <c r="AG1891" s="150">
        <v>4.05478250443599E-2</v>
      </c>
      <c r="AH1891" s="150">
        <v>4.9000000000000099E-2</v>
      </c>
      <c r="AI1891" s="150">
        <v>6.4681824447667194E-2</v>
      </c>
      <c r="AJ1891" s="150">
        <v>4.9999999999998601E-2</v>
      </c>
      <c r="AK1891" s="150">
        <v>0.05</v>
      </c>
      <c r="AL1891" s="150">
        <v>8.7841659784317017E-2</v>
      </c>
      <c r="AM1891" s="150">
        <v>5.8336611837148666E-2</v>
      </c>
      <c r="AN1891" s="150">
        <v>0.12964044511318207</v>
      </c>
      <c r="AO1891" s="5" t="s">
        <v>2233</v>
      </c>
    </row>
    <row r="1892" spans="1:41" ht="14.25" x14ac:dyDescent="0.45">
      <c r="A1892" s="150">
        <v>2017</v>
      </c>
      <c r="B1892" s="5" t="s">
        <v>582</v>
      </c>
      <c r="C1892" s="5" t="s">
        <v>269</v>
      </c>
      <c r="D1892" s="5" t="s">
        <v>82</v>
      </c>
      <c r="E1892" s="5" t="s">
        <v>98</v>
      </c>
      <c r="F1892" s="5" t="s">
        <v>102</v>
      </c>
      <c r="G1892" s="5" t="s">
        <v>83</v>
      </c>
      <c r="H1892" s="5" t="s">
        <v>100</v>
      </c>
      <c r="I1892" s="150">
        <v>812.02335660761833</v>
      </c>
      <c r="J1892" s="150">
        <v>1281.795525948824</v>
      </c>
      <c r="K1892" s="150">
        <v>53.4</v>
      </c>
      <c r="L1892" s="150">
        <v>103.04</v>
      </c>
      <c r="M1892" s="150">
        <v>568.64732061479663</v>
      </c>
      <c r="N1892" s="150">
        <v>654.04419579559965</v>
      </c>
      <c r="O1892" s="150">
        <v>282.89999999999998</v>
      </c>
      <c r="P1892" s="150">
        <v>409</v>
      </c>
      <c r="Q1892" s="150">
        <v>258.64499999999998</v>
      </c>
      <c r="R1892" s="150">
        <v>523.18722485401111</v>
      </c>
      <c r="S1892" s="150">
        <v>643.46512999999993</v>
      </c>
      <c r="T1892" s="150"/>
      <c r="U1892" s="150">
        <v>137.5</v>
      </c>
      <c r="V1892" s="150">
        <v>606.5</v>
      </c>
      <c r="W1892" s="150">
        <v>274</v>
      </c>
      <c r="X1892" s="150">
        <v>1026</v>
      </c>
      <c r="Y1892" s="150">
        <v>3185.3624541666668</v>
      </c>
      <c r="Z1892" s="150">
        <v>428.39222099284598</v>
      </c>
      <c r="AA1892" s="150">
        <v>4957.5208361932182</v>
      </c>
      <c r="AB1892" s="150"/>
      <c r="AC1892" s="150">
        <v>343.84037818035472</v>
      </c>
      <c r="AD1892" s="150">
        <v>725</v>
      </c>
      <c r="AE1892" s="150">
        <v>330</v>
      </c>
      <c r="AF1892" s="150">
        <v>1614.1048046097389</v>
      </c>
      <c r="AG1892" s="150">
        <v>8361.4933087071677</v>
      </c>
      <c r="AH1892" s="150">
        <v>1200.0363410625191</v>
      </c>
      <c r="AI1892" s="150">
        <v>377.58</v>
      </c>
      <c r="AJ1892" s="150">
        <v>2372.370787237282</v>
      </c>
      <c r="AK1892" s="150">
        <v>255.39506977294641</v>
      </c>
      <c r="AL1892" s="150">
        <v>31785.24609375</v>
      </c>
      <c r="AM1892" s="150">
        <v>26378.8203125</v>
      </c>
      <c r="AN1892" s="150">
        <v>5406.423828125</v>
      </c>
      <c r="AO1892" s="5" t="s">
        <v>825</v>
      </c>
    </row>
    <row r="1893" spans="1:41" ht="14.25" x14ac:dyDescent="0.45">
      <c r="A1893" s="150">
        <v>2017</v>
      </c>
      <c r="B1893" s="5" t="s">
        <v>1476</v>
      </c>
      <c r="C1893" s="5" t="s">
        <v>269</v>
      </c>
      <c r="D1893" s="5" t="s">
        <v>82</v>
      </c>
      <c r="E1893" s="5" t="s">
        <v>98</v>
      </c>
      <c r="F1893" s="5" t="s">
        <v>102</v>
      </c>
      <c r="G1893" s="5" t="s">
        <v>83</v>
      </c>
      <c r="H1893" s="5" t="s">
        <v>100</v>
      </c>
      <c r="I1893" s="150">
        <v>781.66379629882022</v>
      </c>
      <c r="J1893" s="150">
        <v>1316</v>
      </c>
      <c r="K1893" s="150">
        <v>64.3</v>
      </c>
      <c r="L1893" s="150">
        <v>105</v>
      </c>
      <c r="M1893" s="150">
        <v>523</v>
      </c>
      <c r="N1893" s="150">
        <v>577.95172598044178</v>
      </c>
      <c r="O1893" s="150">
        <v>312.79629999999997</v>
      </c>
      <c r="P1893" s="150">
        <v>425</v>
      </c>
      <c r="Q1893" s="150">
        <v>276.12073550249988</v>
      </c>
      <c r="R1893" s="150">
        <v>534</v>
      </c>
      <c r="S1893" s="150">
        <v>607.29999999999995</v>
      </c>
      <c r="T1893" s="150">
        <v>388</v>
      </c>
      <c r="U1893" s="150">
        <v>149.84697743999999</v>
      </c>
      <c r="V1893" s="150">
        <v>623.1065513001821</v>
      </c>
      <c r="W1893" s="150">
        <v>236.30983735999999</v>
      </c>
      <c r="X1893" s="150">
        <v>995</v>
      </c>
      <c r="Y1893" s="150">
        <v>3176.059953</v>
      </c>
      <c r="Z1893" s="150">
        <v>411.89999999999958</v>
      </c>
      <c r="AA1893" s="150">
        <v>4616.8647934053733</v>
      </c>
      <c r="AB1893" s="150"/>
      <c r="AC1893" s="150">
        <v>306.34034073316809</v>
      </c>
      <c r="AD1893" s="150">
        <v>736</v>
      </c>
      <c r="AE1893" s="150">
        <v>345.49921070183569</v>
      </c>
      <c r="AF1893" s="150">
        <v>1917.7042106250001</v>
      </c>
      <c r="AG1893" s="150">
        <v>8415.2022142789156</v>
      </c>
      <c r="AH1893" s="150">
        <v>1344.403</v>
      </c>
      <c r="AI1893" s="150">
        <v>376.24093420255582</v>
      </c>
      <c r="AJ1893" s="150">
        <v>2484.4566475436841</v>
      </c>
      <c r="AK1893" s="150">
        <v>273.33318223577908</v>
      </c>
      <c r="AL1893" s="150">
        <v>32319.404296875</v>
      </c>
      <c r="AM1893" s="150">
        <v>26462.71875</v>
      </c>
      <c r="AN1893" s="150">
        <v>5856.68310546875</v>
      </c>
      <c r="AO1893" s="5" t="s">
        <v>2237</v>
      </c>
    </row>
    <row r="1894" spans="1:41" ht="14.25" x14ac:dyDescent="0.45">
      <c r="A1894" s="150">
        <v>2017</v>
      </c>
      <c r="B1894" s="5" t="s">
        <v>1478</v>
      </c>
      <c r="C1894" s="5" t="s">
        <v>269</v>
      </c>
      <c r="D1894" s="5" t="s">
        <v>82</v>
      </c>
      <c r="E1894" s="5" t="s">
        <v>98</v>
      </c>
      <c r="F1894" s="5" t="s">
        <v>102</v>
      </c>
      <c r="G1894" s="5" t="s">
        <v>83</v>
      </c>
      <c r="H1894" s="5" t="s">
        <v>100</v>
      </c>
      <c r="I1894" s="150">
        <v>767.02872551242967</v>
      </c>
      <c r="J1894" s="150">
        <v>1284.674387271685</v>
      </c>
      <c r="K1894" s="150">
        <v>54.9</v>
      </c>
      <c r="L1894" s="150">
        <v>103.04</v>
      </c>
      <c r="M1894" s="150">
        <v>581</v>
      </c>
      <c r="N1894" s="150">
        <v>563</v>
      </c>
      <c r="O1894" s="150">
        <v>282.41278317816568</v>
      </c>
      <c r="P1894" s="150">
        <v>411</v>
      </c>
      <c r="Q1894" s="150">
        <v>261.88938224999993</v>
      </c>
      <c r="R1894" s="150">
        <v>512.08753680679138</v>
      </c>
      <c r="S1894" s="150">
        <v>634.49</v>
      </c>
      <c r="T1894" s="150">
        <v>367.09750069299997</v>
      </c>
      <c r="U1894" s="150">
        <v>141.40350000000001</v>
      </c>
      <c r="V1894" s="150">
        <v>604</v>
      </c>
      <c r="W1894" s="150">
        <v>279.99704800000001</v>
      </c>
      <c r="X1894" s="150">
        <v>1026</v>
      </c>
      <c r="Y1894" s="150">
        <v>3198</v>
      </c>
      <c r="Z1894" s="150">
        <v>435.25</v>
      </c>
      <c r="AA1894" s="150">
        <v>4719.8602862479092</v>
      </c>
      <c r="AB1894" s="150">
        <v>75.599999999999994</v>
      </c>
      <c r="AC1894" s="150">
        <v>319.8668402592001</v>
      </c>
      <c r="AD1894" s="150">
        <v>718</v>
      </c>
      <c r="AE1894" s="150">
        <v>342.39</v>
      </c>
      <c r="AF1894" s="150">
        <v>1701.8449206410939</v>
      </c>
      <c r="AG1894" s="150">
        <v>8361.4</v>
      </c>
      <c r="AH1894" s="150">
        <v>1209.9369856872461</v>
      </c>
      <c r="AI1894" s="150">
        <v>358.29500000000002</v>
      </c>
      <c r="AJ1894" s="150">
        <v>2245.995083482811</v>
      </c>
      <c r="AK1894" s="150">
        <v>275.78404241772739</v>
      </c>
      <c r="AL1894" s="150">
        <v>31836.244140625</v>
      </c>
      <c r="AM1894" s="150">
        <v>25972.73046875</v>
      </c>
      <c r="AN1894" s="150">
        <v>5863.513671875</v>
      </c>
      <c r="AO1894" s="5" t="s">
        <v>2236</v>
      </c>
    </row>
    <row r="1895" spans="1:41" ht="14.25" x14ac:dyDescent="0.45">
      <c r="A1895" s="150">
        <v>2017</v>
      </c>
      <c r="B1895" s="5" t="s">
        <v>1477</v>
      </c>
      <c r="C1895" s="5" t="s">
        <v>269</v>
      </c>
      <c r="D1895" s="5" t="s">
        <v>82</v>
      </c>
      <c r="E1895" s="5" t="s">
        <v>98</v>
      </c>
      <c r="F1895" s="5" t="s">
        <v>102</v>
      </c>
      <c r="G1895" s="5" t="s">
        <v>83</v>
      </c>
      <c r="H1895" s="5" t="s">
        <v>100</v>
      </c>
      <c r="I1895" s="150">
        <v>766.74941082799648</v>
      </c>
      <c r="J1895" s="150">
        <v>1289.936852</v>
      </c>
      <c r="K1895" s="150">
        <v>63.99707999999999</v>
      </c>
      <c r="L1895" s="150">
        <v>108</v>
      </c>
      <c r="M1895" s="150">
        <v>674</v>
      </c>
      <c r="N1895" s="150">
        <v>600</v>
      </c>
      <c r="O1895" s="150">
        <v>282</v>
      </c>
      <c r="P1895" s="150">
        <v>413</v>
      </c>
      <c r="Q1895" s="150">
        <v>261.78733341113178</v>
      </c>
      <c r="R1895" s="150">
        <v>534</v>
      </c>
      <c r="S1895" s="150">
        <v>639.9036354256001</v>
      </c>
      <c r="T1895" s="150"/>
      <c r="U1895" s="150">
        <v>144.14066775000001</v>
      </c>
      <c r="V1895" s="150">
        <v>598</v>
      </c>
      <c r="W1895" s="150">
        <v>237.27832029999999</v>
      </c>
      <c r="X1895" s="150">
        <v>994</v>
      </c>
      <c r="Y1895" s="150">
        <v>3160</v>
      </c>
      <c r="Z1895" s="150">
        <v>405.65</v>
      </c>
      <c r="AA1895" s="150">
        <v>4662.798348051927</v>
      </c>
      <c r="AB1895" s="150"/>
      <c r="AC1895" s="150">
        <v>320.3276654</v>
      </c>
      <c r="AD1895" s="150">
        <v>722</v>
      </c>
      <c r="AE1895" s="150">
        <v>342.059932</v>
      </c>
      <c r="AF1895" s="150">
        <v>1820</v>
      </c>
      <c r="AG1895" s="150">
        <v>8331</v>
      </c>
      <c r="AH1895" s="150">
        <v>1256</v>
      </c>
      <c r="AI1895" s="150">
        <v>376.25709001282462</v>
      </c>
      <c r="AJ1895" s="150">
        <v>2300.199249589255</v>
      </c>
      <c r="AK1895" s="150">
        <v>284.4168751769277</v>
      </c>
      <c r="AL1895" s="150">
        <v>31587.50390625</v>
      </c>
      <c r="AM1895" s="150">
        <v>26057.650390625</v>
      </c>
      <c r="AN1895" s="150">
        <v>5529.853515625</v>
      </c>
      <c r="AO1895" s="5" t="s">
        <v>2235</v>
      </c>
    </row>
    <row r="1896" spans="1:41" ht="14.25" x14ac:dyDescent="0.45">
      <c r="A1896" s="150">
        <v>2017</v>
      </c>
      <c r="B1896" s="5" t="s">
        <v>4024</v>
      </c>
      <c r="C1896" s="5" t="s">
        <v>269</v>
      </c>
      <c r="D1896" s="5" t="s">
        <v>82</v>
      </c>
      <c r="E1896" s="5" t="s">
        <v>98</v>
      </c>
      <c r="F1896" s="5" t="s">
        <v>102</v>
      </c>
      <c r="G1896" s="5" t="s">
        <v>83</v>
      </c>
      <c r="H1896" s="5" t="s">
        <v>100</v>
      </c>
      <c r="I1896" s="150">
        <v>827.95433209138821</v>
      </c>
      <c r="J1896" s="150">
        <v>1267.4535746247061</v>
      </c>
      <c r="K1896" s="150">
        <v>50.8</v>
      </c>
      <c r="L1896" s="150">
        <v>103.04</v>
      </c>
      <c r="M1896" s="150">
        <v>569</v>
      </c>
      <c r="N1896" s="150">
        <v>548.34958299479456</v>
      </c>
      <c r="O1896" s="150">
        <v>282.10000000000002</v>
      </c>
      <c r="P1896" s="150">
        <v>414</v>
      </c>
      <c r="Q1896" s="150">
        <v>257.11565637327033</v>
      </c>
      <c r="R1896" s="150">
        <v>535</v>
      </c>
      <c r="S1896" s="150">
        <v>610.02367412935337</v>
      </c>
      <c r="T1896" s="150">
        <v>374.7</v>
      </c>
      <c r="U1896" s="150">
        <v>139.4</v>
      </c>
      <c r="V1896" s="150">
        <v>603.48599999999999</v>
      </c>
      <c r="W1896" s="150">
        <v>218</v>
      </c>
      <c r="X1896" s="150">
        <v>1050</v>
      </c>
      <c r="Y1896" s="150">
        <v>3093</v>
      </c>
      <c r="Z1896" s="150">
        <v>422</v>
      </c>
      <c r="AA1896" s="150">
        <v>4753.0750327619999</v>
      </c>
      <c r="AB1896" s="150"/>
      <c r="AC1896" s="150">
        <v>343.84037818035472</v>
      </c>
      <c r="AD1896" s="150">
        <v>707.29872599999999</v>
      </c>
      <c r="AE1896" s="150">
        <v>325</v>
      </c>
      <c r="AF1896" s="150">
        <v>1585</v>
      </c>
      <c r="AG1896" s="150">
        <v>8309</v>
      </c>
      <c r="AH1896" s="150">
        <v>1200</v>
      </c>
      <c r="AI1896" s="150">
        <v>378</v>
      </c>
      <c r="AJ1896" s="150">
        <v>2275.9258837759999</v>
      </c>
      <c r="AK1896" s="150">
        <v>233.584451</v>
      </c>
      <c r="AL1896" s="150">
        <v>31476.146484375</v>
      </c>
      <c r="AM1896" s="150">
        <v>25802.640625</v>
      </c>
      <c r="AN1896" s="150">
        <v>5673.5068359375</v>
      </c>
      <c r="AO1896" s="5" t="s">
        <v>4140</v>
      </c>
    </row>
    <row r="1897" spans="1:41" ht="14.25" x14ac:dyDescent="0.45">
      <c r="A1897" s="150">
        <v>2017</v>
      </c>
      <c r="B1897" s="5" t="s">
        <v>1476</v>
      </c>
      <c r="C1897" s="5" t="s">
        <v>269</v>
      </c>
      <c r="D1897" s="5" t="s">
        <v>82</v>
      </c>
      <c r="E1897" s="5" t="s">
        <v>103</v>
      </c>
      <c r="F1897" s="5" t="s">
        <v>104</v>
      </c>
      <c r="G1897" s="5" t="s">
        <v>83</v>
      </c>
      <c r="H1897" s="5" t="s">
        <v>105</v>
      </c>
      <c r="I1897" s="150">
        <v>134.036</v>
      </c>
      <c r="J1897" s="150">
        <v>249</v>
      </c>
      <c r="K1897" s="150">
        <v>12.9</v>
      </c>
      <c r="L1897" s="150">
        <v>21</v>
      </c>
      <c r="M1897" s="150">
        <v>101.6</v>
      </c>
      <c r="N1897" s="150">
        <v>175.79287639768279</v>
      </c>
      <c r="O1897" s="150">
        <v>58</v>
      </c>
      <c r="P1897" s="150">
        <v>100.2</v>
      </c>
      <c r="Q1897" s="150">
        <v>67.219691539583309</v>
      </c>
      <c r="R1897" s="150">
        <v>93.8</v>
      </c>
      <c r="S1897" s="150">
        <v>112</v>
      </c>
      <c r="T1897" s="150">
        <v>74.29544854374997</v>
      </c>
      <c r="U1897" s="150">
        <v>33.340952480400013</v>
      </c>
      <c r="V1897" s="150">
        <v>143</v>
      </c>
      <c r="W1897" s="150">
        <v>60.4</v>
      </c>
      <c r="X1897" s="150">
        <v>176</v>
      </c>
      <c r="Y1897" s="150">
        <v>611</v>
      </c>
      <c r="Z1897" s="150">
        <v>57.200000000000053</v>
      </c>
      <c r="AA1897" s="150">
        <v>765.68238095238098</v>
      </c>
      <c r="AB1897" s="150">
        <v>19</v>
      </c>
      <c r="AC1897" s="150">
        <v>54.101989124999982</v>
      </c>
      <c r="AD1897" s="150">
        <v>150.26499999999999</v>
      </c>
      <c r="AE1897" s="150">
        <v>42.4</v>
      </c>
      <c r="AF1897" s="150"/>
      <c r="AG1897" s="150">
        <v>1814.882485856798</v>
      </c>
      <c r="AH1897" s="150">
        <v>270.13420000000002</v>
      </c>
      <c r="AI1897" s="150">
        <v>77.188497113318419</v>
      </c>
      <c r="AJ1897" s="150">
        <v>571</v>
      </c>
      <c r="AK1897" s="150">
        <v>32.675773979672279</v>
      </c>
      <c r="AL1897" s="150">
        <v>6078.115234375</v>
      </c>
      <c r="AM1897" s="150">
        <v>4933.65625</v>
      </c>
      <c r="AN1897" s="150">
        <v>1144.4588623046875</v>
      </c>
      <c r="AO1897" s="5" t="s">
        <v>2238</v>
      </c>
    </row>
    <row r="1898" spans="1:41" ht="14.25" x14ac:dyDescent="0.45">
      <c r="A1898" s="150">
        <v>2017</v>
      </c>
      <c r="B1898" s="5" t="s">
        <v>1477</v>
      </c>
      <c r="C1898" s="5" t="s">
        <v>269</v>
      </c>
      <c r="D1898" s="5" t="s">
        <v>82</v>
      </c>
      <c r="E1898" s="5" t="s">
        <v>103</v>
      </c>
      <c r="F1898" s="5" t="s">
        <v>104</v>
      </c>
      <c r="G1898" s="5" t="s">
        <v>83</v>
      </c>
      <c r="H1898" s="5" t="s">
        <v>105</v>
      </c>
      <c r="I1898" s="150">
        <v>137.61799999999999</v>
      </c>
      <c r="J1898" s="150">
        <v>241.8357507336008</v>
      </c>
      <c r="K1898" s="150">
        <v>12.5</v>
      </c>
      <c r="L1898" s="150">
        <v>20.62</v>
      </c>
      <c r="M1898" s="150">
        <v>129</v>
      </c>
      <c r="N1898" s="150">
        <v>173.1</v>
      </c>
      <c r="O1898" s="150">
        <v>56</v>
      </c>
      <c r="P1898" s="150">
        <v>99.5</v>
      </c>
      <c r="Q1898" s="150">
        <v>63.405753946499992</v>
      </c>
      <c r="R1898" s="150">
        <v>83.446600590336004</v>
      </c>
      <c r="S1898" s="150">
        <v>108.4</v>
      </c>
      <c r="T1898" s="150">
        <v>74.243164624999991</v>
      </c>
      <c r="U1898" s="150">
        <v>33.497479124999991</v>
      </c>
      <c r="V1898" s="150">
        <v>142</v>
      </c>
      <c r="W1898" s="150">
        <v>60.4</v>
      </c>
      <c r="X1898" s="150">
        <v>172</v>
      </c>
      <c r="Y1898" s="150">
        <v>610</v>
      </c>
      <c r="Z1898" s="150">
        <v>49</v>
      </c>
      <c r="AA1898" s="150">
        <v>752.48264750252133</v>
      </c>
      <c r="AB1898" s="150">
        <v>13.68459437944</v>
      </c>
      <c r="AC1898" s="150">
        <v>50.744976690000001</v>
      </c>
      <c r="AD1898" s="150">
        <v>150</v>
      </c>
      <c r="AE1898" s="150">
        <v>46.78</v>
      </c>
      <c r="AF1898" s="150"/>
      <c r="AG1898" s="150">
        <v>1827</v>
      </c>
      <c r="AH1898" s="150">
        <v>274.60000000000002</v>
      </c>
      <c r="AI1898" s="150">
        <v>73.605386880000012</v>
      </c>
      <c r="AJ1898" s="150">
        <v>531.71244873495368</v>
      </c>
      <c r="AK1898" s="150">
        <v>24.76226698494137</v>
      </c>
      <c r="AL1898" s="150">
        <v>6011.93896484375</v>
      </c>
      <c r="AM1898" s="150">
        <v>4862.74365234375</v>
      </c>
      <c r="AN1898" s="150">
        <v>1149.1953125</v>
      </c>
      <c r="AO1898" s="5" t="s">
        <v>2239</v>
      </c>
    </row>
    <row r="1899" spans="1:41" ht="14.25" x14ac:dyDescent="0.45">
      <c r="A1899" s="150">
        <v>2017</v>
      </c>
      <c r="B1899" s="5" t="s">
        <v>582</v>
      </c>
      <c r="C1899" s="5" t="s">
        <v>269</v>
      </c>
      <c r="D1899" s="5" t="s">
        <v>82</v>
      </c>
      <c r="E1899" s="5" t="s">
        <v>103</v>
      </c>
      <c r="F1899" s="5" t="s">
        <v>104</v>
      </c>
      <c r="G1899" s="5" t="s">
        <v>83</v>
      </c>
      <c r="H1899" s="5" t="s">
        <v>105</v>
      </c>
      <c r="I1899" s="150">
        <v>137.26320000000001</v>
      </c>
      <c r="J1899" s="150">
        <v>227.37798091336751</v>
      </c>
      <c r="K1899" s="150">
        <v>6.6</v>
      </c>
      <c r="L1899" s="150">
        <v>20</v>
      </c>
      <c r="M1899" s="150">
        <v>116.625</v>
      </c>
      <c r="N1899" s="150">
        <v>178.33163669999999</v>
      </c>
      <c r="O1899" s="150">
        <v>55</v>
      </c>
      <c r="P1899" s="150">
        <v>98.2</v>
      </c>
      <c r="Q1899" s="150">
        <v>64.793599999999998</v>
      </c>
      <c r="R1899" s="150">
        <v>82.367382599999999</v>
      </c>
      <c r="S1899" s="150">
        <v>112.25</v>
      </c>
      <c r="T1899" s="150">
        <v>69</v>
      </c>
      <c r="U1899" s="150">
        <v>33.299999999999997</v>
      </c>
      <c r="V1899" s="150">
        <v>125.6</v>
      </c>
      <c r="W1899" s="150">
        <v>59</v>
      </c>
      <c r="X1899" s="150">
        <v>176.4</v>
      </c>
      <c r="Y1899" s="150">
        <v>605</v>
      </c>
      <c r="Z1899" s="150">
        <v>61.043999999999997</v>
      </c>
      <c r="AA1899" s="150">
        <v>781.00704166653281</v>
      </c>
      <c r="AB1899" s="150">
        <v>13.986000000000001</v>
      </c>
      <c r="AC1899" s="150">
        <v>56.624366856704398</v>
      </c>
      <c r="AD1899" s="150">
        <v>82.172959999999989</v>
      </c>
      <c r="AE1899" s="150">
        <v>43.400000000000013</v>
      </c>
      <c r="AF1899" s="150">
        <v>287.33126803144029</v>
      </c>
      <c r="AG1899" s="150">
        <v>1761</v>
      </c>
      <c r="AH1899" s="150">
        <v>251.2</v>
      </c>
      <c r="AI1899" s="150">
        <v>73.934629999999999</v>
      </c>
      <c r="AJ1899" s="150">
        <v>479</v>
      </c>
      <c r="AK1899" s="150">
        <v>22.084198994420099</v>
      </c>
      <c r="AL1899" s="150">
        <v>6079.89306640625</v>
      </c>
      <c r="AM1899" s="150">
        <v>5041.64013671875</v>
      </c>
      <c r="AN1899" s="150">
        <v>1038.2528076171875</v>
      </c>
      <c r="AO1899" s="5" t="s">
        <v>826</v>
      </c>
    </row>
    <row r="1900" spans="1:41" ht="14.25" x14ac:dyDescent="0.45">
      <c r="A1900" s="150">
        <v>2017</v>
      </c>
      <c r="B1900" s="5" t="s">
        <v>1478</v>
      </c>
      <c r="C1900" s="5" t="s">
        <v>269</v>
      </c>
      <c r="D1900" s="5" t="s">
        <v>82</v>
      </c>
      <c r="E1900" s="5" t="s">
        <v>103</v>
      </c>
      <c r="F1900" s="5" t="s">
        <v>104</v>
      </c>
      <c r="G1900" s="5" t="s">
        <v>83</v>
      </c>
      <c r="H1900" s="5" t="s">
        <v>105</v>
      </c>
      <c r="I1900" s="150">
        <v>136.18892</v>
      </c>
      <c r="J1900" s="150">
        <v>226.89872303320331</v>
      </c>
      <c r="K1900" s="150">
        <v>8.3000000000000007</v>
      </c>
      <c r="L1900" s="150">
        <v>20.6</v>
      </c>
      <c r="M1900" s="150">
        <v>116.1</v>
      </c>
      <c r="N1900" s="150">
        <v>173</v>
      </c>
      <c r="O1900" s="150">
        <v>57</v>
      </c>
      <c r="P1900" s="150">
        <v>98.2</v>
      </c>
      <c r="Q1900" s="150">
        <v>59.573839999999997</v>
      </c>
      <c r="R1900" s="150">
        <v>81.418163328924678</v>
      </c>
      <c r="S1900" s="150">
        <v>105</v>
      </c>
      <c r="T1900" s="150">
        <v>71</v>
      </c>
      <c r="U1900" s="150">
        <v>34.340849999999989</v>
      </c>
      <c r="V1900" s="150">
        <v>119</v>
      </c>
      <c r="W1900" s="150">
        <v>60.4</v>
      </c>
      <c r="X1900" s="150">
        <v>176</v>
      </c>
      <c r="Y1900" s="150">
        <v>606</v>
      </c>
      <c r="Z1900" s="150">
        <v>58.624000000000002</v>
      </c>
      <c r="AA1900" s="150">
        <v>762.69132268958265</v>
      </c>
      <c r="AB1900" s="150">
        <v>13.972014</v>
      </c>
      <c r="AC1900" s="150">
        <v>58.385081663999998</v>
      </c>
      <c r="AD1900" s="150">
        <v>86</v>
      </c>
      <c r="AE1900" s="150">
        <v>46.78</v>
      </c>
      <c r="AF1900" s="150">
        <v>295.51866600229732</v>
      </c>
      <c r="AG1900" s="150">
        <v>1730.3</v>
      </c>
      <c r="AH1900" s="150">
        <v>251.02</v>
      </c>
      <c r="AI1900" s="150">
        <v>70.055299999999988</v>
      </c>
      <c r="AJ1900" s="150">
        <v>465</v>
      </c>
      <c r="AK1900" s="150">
        <v>22.0896649161559</v>
      </c>
      <c r="AL1900" s="150">
        <v>6009.45654296875</v>
      </c>
      <c r="AM1900" s="150">
        <v>4972.51953125</v>
      </c>
      <c r="AN1900" s="150">
        <v>1036.93701171875</v>
      </c>
      <c r="AO1900" s="5" t="s">
        <v>2240</v>
      </c>
    </row>
    <row r="1901" spans="1:41" ht="14.25" x14ac:dyDescent="0.45">
      <c r="A1901" s="150">
        <v>2017</v>
      </c>
      <c r="B1901" s="5" t="s">
        <v>4024</v>
      </c>
      <c r="C1901" s="5" t="s">
        <v>269</v>
      </c>
      <c r="D1901" s="5" t="s">
        <v>82</v>
      </c>
      <c r="E1901" s="5" t="s">
        <v>103</v>
      </c>
      <c r="F1901" s="5" t="s">
        <v>104</v>
      </c>
      <c r="G1901" s="5" t="s">
        <v>83</v>
      </c>
      <c r="H1901" s="5" t="s">
        <v>105</v>
      </c>
      <c r="I1901" s="150">
        <v>137.2815196554445</v>
      </c>
      <c r="J1901" s="150">
        <v>229.05235733352779</v>
      </c>
      <c r="K1901" s="150">
        <v>6.5</v>
      </c>
      <c r="L1901" s="150">
        <v>21.06</v>
      </c>
      <c r="M1901" s="150">
        <v>111.6</v>
      </c>
      <c r="N1901" s="150">
        <v>161.89599999999999</v>
      </c>
      <c r="O1901" s="150">
        <v>54</v>
      </c>
      <c r="P1901" s="150">
        <v>103</v>
      </c>
      <c r="Q1901" s="150">
        <v>61.12</v>
      </c>
      <c r="R1901" s="150">
        <v>88</v>
      </c>
      <c r="S1901" s="150">
        <v>106.006</v>
      </c>
      <c r="T1901" s="150">
        <v>70</v>
      </c>
      <c r="U1901" s="150">
        <v>34</v>
      </c>
      <c r="V1901" s="150">
        <v>127.44</v>
      </c>
      <c r="W1901" s="150">
        <v>55</v>
      </c>
      <c r="X1901" s="150">
        <v>164.7022997838024</v>
      </c>
      <c r="Y1901" s="150">
        <v>587</v>
      </c>
      <c r="Z1901" s="150">
        <v>56</v>
      </c>
      <c r="AA1901" s="150">
        <v>760.33885714285748</v>
      </c>
      <c r="AB1901" s="150">
        <v>14</v>
      </c>
      <c r="AC1901" s="150">
        <v>56.624366856704398</v>
      </c>
      <c r="AD1901" s="150">
        <v>79.608000000000004</v>
      </c>
      <c r="AE1901" s="150">
        <v>43</v>
      </c>
      <c r="AF1901" s="150">
        <v>285</v>
      </c>
      <c r="AG1901" s="150">
        <v>1684</v>
      </c>
      <c r="AH1901" s="150">
        <v>273.08999999999997</v>
      </c>
      <c r="AI1901" s="150">
        <v>73.934629999999999</v>
      </c>
      <c r="AJ1901" s="150">
        <v>523</v>
      </c>
      <c r="AK1901" s="150">
        <v>18.460080000000001</v>
      </c>
      <c r="AL1901" s="150">
        <v>5984.7138671875</v>
      </c>
      <c r="AM1901" s="150">
        <v>4957.81298828125</v>
      </c>
      <c r="AN1901" s="150">
        <v>1026.9010009765625</v>
      </c>
      <c r="AO1901" s="5" t="s">
        <v>4141</v>
      </c>
    </row>
    <row r="1902" spans="1:41" ht="14.25" x14ac:dyDescent="0.45">
      <c r="A1902" s="150">
        <v>2017</v>
      </c>
      <c r="B1902" s="5" t="s">
        <v>4024</v>
      </c>
      <c r="C1902" s="5" t="s">
        <v>269</v>
      </c>
      <c r="D1902" s="5" t="s">
        <v>82</v>
      </c>
      <c r="E1902" s="5" t="s">
        <v>103</v>
      </c>
      <c r="F1902" s="5" t="s">
        <v>103</v>
      </c>
      <c r="G1902" s="5" t="s">
        <v>83</v>
      </c>
      <c r="H1902" s="5" t="s">
        <v>105</v>
      </c>
      <c r="I1902" s="150">
        <v>143.7855596554445</v>
      </c>
      <c r="J1902" s="150">
        <v>283.98853953352778</v>
      </c>
      <c r="K1902" s="150">
        <v>10.5</v>
      </c>
      <c r="L1902" s="150">
        <v>21.06</v>
      </c>
      <c r="M1902" s="150">
        <v>115.8</v>
      </c>
      <c r="N1902" s="150">
        <v>163.47399999999999</v>
      </c>
      <c r="O1902" s="150">
        <v>59</v>
      </c>
      <c r="P1902" s="150">
        <v>103</v>
      </c>
      <c r="Q1902" s="150">
        <v>61.12</v>
      </c>
      <c r="R1902" s="150">
        <v>88</v>
      </c>
      <c r="S1902" s="150">
        <v>108.006</v>
      </c>
      <c r="T1902" s="150">
        <v>71</v>
      </c>
      <c r="U1902" s="150">
        <v>34</v>
      </c>
      <c r="V1902" s="150">
        <v>127.88308000000001</v>
      </c>
      <c r="W1902" s="150">
        <v>55</v>
      </c>
      <c r="X1902" s="150">
        <v>168.7022997838024</v>
      </c>
      <c r="Y1902" s="150">
        <v>592</v>
      </c>
      <c r="Z1902" s="150">
        <v>63</v>
      </c>
      <c r="AA1902" s="150"/>
      <c r="AB1902" s="150">
        <v>14</v>
      </c>
      <c r="AC1902" s="150">
        <v>64.870498776704395</v>
      </c>
      <c r="AD1902" s="150">
        <v>136.624</v>
      </c>
      <c r="AE1902" s="150">
        <v>68</v>
      </c>
      <c r="AF1902" s="150">
        <v>320</v>
      </c>
      <c r="AG1902" s="150">
        <v>1698</v>
      </c>
      <c r="AH1902" s="150">
        <v>273.08999999999997</v>
      </c>
      <c r="AI1902" s="150">
        <v>73.934629999999999</v>
      </c>
      <c r="AJ1902" s="150">
        <v>569</v>
      </c>
      <c r="AK1902" s="150">
        <v>43.460080000000012</v>
      </c>
      <c r="AL1902" s="150">
        <v>5530.29833984375</v>
      </c>
      <c r="AM1902" s="150">
        <v>4401.181640625</v>
      </c>
      <c r="AN1902" s="150">
        <v>1129.1170654296875</v>
      </c>
      <c r="AO1902" s="5" t="s">
        <v>4142</v>
      </c>
    </row>
    <row r="1903" spans="1:41" ht="14.25" x14ac:dyDescent="0.45">
      <c r="A1903" s="150">
        <v>2017</v>
      </c>
      <c r="B1903" s="5" t="s">
        <v>1477</v>
      </c>
      <c r="C1903" s="5" t="s">
        <v>269</v>
      </c>
      <c r="D1903" s="5" t="s">
        <v>82</v>
      </c>
      <c r="E1903" s="5" t="s">
        <v>103</v>
      </c>
      <c r="F1903" s="5" t="s">
        <v>103</v>
      </c>
      <c r="G1903" s="5" t="s">
        <v>83</v>
      </c>
      <c r="H1903" s="5" t="s">
        <v>105</v>
      </c>
      <c r="I1903" s="150">
        <v>144.358</v>
      </c>
      <c r="J1903" s="150">
        <v>290.03138616348861</v>
      </c>
      <c r="K1903" s="150">
        <v>13</v>
      </c>
      <c r="L1903" s="150">
        <v>20.62</v>
      </c>
      <c r="M1903" s="150">
        <v>136.5</v>
      </c>
      <c r="N1903" s="150">
        <v>174.1</v>
      </c>
      <c r="O1903" s="150">
        <v>61</v>
      </c>
      <c r="P1903" s="150">
        <v>99.5</v>
      </c>
      <c r="Q1903" s="150">
        <v>63.405753946499992</v>
      </c>
      <c r="R1903" s="150">
        <v>87.574540590335999</v>
      </c>
      <c r="S1903" s="150">
        <v>108.4</v>
      </c>
      <c r="T1903" s="150">
        <v>76.83516462499999</v>
      </c>
      <c r="U1903" s="150">
        <v>33.497479124999991</v>
      </c>
      <c r="V1903" s="150">
        <v>143.47</v>
      </c>
      <c r="W1903" s="150">
        <v>60.4</v>
      </c>
      <c r="X1903" s="150">
        <v>181</v>
      </c>
      <c r="Y1903" s="150">
        <v>610.79999999999995</v>
      </c>
      <c r="Z1903" s="150">
        <v>62</v>
      </c>
      <c r="AA1903" s="150">
        <v>906.63566250018982</v>
      </c>
      <c r="AB1903" s="150">
        <v>13.68459437944</v>
      </c>
      <c r="AC1903" s="150">
        <v>68.717155939999998</v>
      </c>
      <c r="AD1903" s="150">
        <v>164</v>
      </c>
      <c r="AE1903" s="150">
        <v>71.78</v>
      </c>
      <c r="AF1903" s="150">
        <v>0</v>
      </c>
      <c r="AG1903" s="150">
        <v>1841</v>
      </c>
      <c r="AH1903" s="150">
        <v>274.60000000000002</v>
      </c>
      <c r="AI1903" s="150">
        <v>73.605386880000012</v>
      </c>
      <c r="AJ1903" s="150">
        <v>556.21244873495368</v>
      </c>
      <c r="AK1903" s="150">
        <v>51.012266984941377</v>
      </c>
      <c r="AL1903" s="150">
        <v>6387.73974609375</v>
      </c>
      <c r="AM1903" s="150">
        <v>5173.70263671875</v>
      </c>
      <c r="AN1903" s="150">
        <v>1214.0372314453125</v>
      </c>
      <c r="AO1903" s="5" t="s">
        <v>2241</v>
      </c>
    </row>
    <row r="1904" spans="1:41" ht="14.25" x14ac:dyDescent="0.45">
      <c r="A1904" s="150">
        <v>2017</v>
      </c>
      <c r="B1904" s="5" t="s">
        <v>1476</v>
      </c>
      <c r="C1904" s="5" t="s">
        <v>269</v>
      </c>
      <c r="D1904" s="5" t="s">
        <v>82</v>
      </c>
      <c r="E1904" s="5" t="s">
        <v>103</v>
      </c>
      <c r="F1904" s="5" t="s">
        <v>103</v>
      </c>
      <c r="G1904" s="5" t="s">
        <v>83</v>
      </c>
      <c r="H1904" s="5" t="s">
        <v>105</v>
      </c>
      <c r="I1904" s="150">
        <v>140.096</v>
      </c>
      <c r="J1904" s="150">
        <v>297</v>
      </c>
      <c r="K1904" s="150">
        <v>13.4</v>
      </c>
      <c r="L1904" s="150">
        <v>21</v>
      </c>
      <c r="M1904" s="150">
        <v>110.6</v>
      </c>
      <c r="N1904" s="150">
        <v>177.2688163976828</v>
      </c>
      <c r="O1904" s="150">
        <v>64</v>
      </c>
      <c r="P1904" s="150">
        <v>100.2</v>
      </c>
      <c r="Q1904" s="150">
        <v>67.219691539583309</v>
      </c>
      <c r="R1904" s="150">
        <v>100.1</v>
      </c>
      <c r="S1904" s="150">
        <v>112</v>
      </c>
      <c r="T1904" s="150">
        <v>77.405848543749968</v>
      </c>
      <c r="U1904" s="150">
        <v>33.340952480400013</v>
      </c>
      <c r="V1904" s="150">
        <v>143.4</v>
      </c>
      <c r="W1904" s="150">
        <v>60.4</v>
      </c>
      <c r="X1904" s="150">
        <v>181</v>
      </c>
      <c r="Y1904" s="150">
        <v>611.5</v>
      </c>
      <c r="Z1904" s="150">
        <v>63.200000000000053</v>
      </c>
      <c r="AA1904" s="150">
        <v>911.2567619047619</v>
      </c>
      <c r="AB1904" s="150">
        <v>19</v>
      </c>
      <c r="AC1904" s="150">
        <v>70.87731712499999</v>
      </c>
      <c r="AD1904" s="150">
        <v>164.46299999999999</v>
      </c>
      <c r="AE1904" s="150">
        <v>67.400000000000006</v>
      </c>
      <c r="AF1904" s="150">
        <v>0</v>
      </c>
      <c r="AG1904" s="150">
        <v>1827.976485856798</v>
      </c>
      <c r="AH1904" s="150">
        <v>270.50817999999998</v>
      </c>
      <c r="AI1904" s="150">
        <v>77.188497113318419</v>
      </c>
      <c r="AJ1904" s="150">
        <v>573</v>
      </c>
      <c r="AK1904" s="150">
        <v>55.875773979672282</v>
      </c>
      <c r="AL1904" s="150">
        <v>6410.67724609375</v>
      </c>
      <c r="AM1904" s="150">
        <v>5204.83544921875</v>
      </c>
      <c r="AN1904" s="150">
        <v>1205.84130859375</v>
      </c>
      <c r="AO1904" s="5" t="s">
        <v>2242</v>
      </c>
    </row>
    <row r="1905" spans="1:41" ht="14.25" x14ac:dyDescent="0.45">
      <c r="A1905" s="150">
        <v>2017</v>
      </c>
      <c r="B1905" s="5" t="s">
        <v>1478</v>
      </c>
      <c r="C1905" s="5" t="s">
        <v>269</v>
      </c>
      <c r="D1905" s="5" t="s">
        <v>82</v>
      </c>
      <c r="E1905" s="5" t="s">
        <v>103</v>
      </c>
      <c r="F1905" s="5" t="s">
        <v>103</v>
      </c>
      <c r="G1905" s="5" t="s">
        <v>83</v>
      </c>
      <c r="H1905" s="5" t="s">
        <v>105</v>
      </c>
      <c r="I1905" s="150">
        <v>142.85264000000001</v>
      </c>
      <c r="J1905" s="150">
        <v>283.7897518289185</v>
      </c>
      <c r="K1905" s="150">
        <v>10.8</v>
      </c>
      <c r="L1905" s="150">
        <v>20.6</v>
      </c>
      <c r="M1905" s="150">
        <v>123.1</v>
      </c>
      <c r="N1905" s="150">
        <v>174</v>
      </c>
      <c r="O1905" s="150">
        <v>62</v>
      </c>
      <c r="P1905" s="150">
        <v>98.2</v>
      </c>
      <c r="Q1905" s="150">
        <v>59.573839999999997</v>
      </c>
      <c r="R1905" s="150">
        <v>85.418163328924678</v>
      </c>
      <c r="S1905" s="150">
        <v>109</v>
      </c>
      <c r="T1905" s="150">
        <v>73</v>
      </c>
      <c r="U1905" s="150">
        <v>34.340849999999989</v>
      </c>
      <c r="V1905" s="150">
        <v>144</v>
      </c>
      <c r="W1905" s="150">
        <v>60.4</v>
      </c>
      <c r="X1905" s="150">
        <v>186</v>
      </c>
      <c r="Y1905" s="150">
        <v>608</v>
      </c>
      <c r="Z1905" s="150">
        <v>66.061999999999998</v>
      </c>
      <c r="AA1905" s="150">
        <v>898.84627723065046</v>
      </c>
      <c r="AB1905" s="150">
        <v>13.972014</v>
      </c>
      <c r="AC1905" s="150">
        <v>66.725807615999997</v>
      </c>
      <c r="AD1905" s="150">
        <v>147</v>
      </c>
      <c r="AE1905" s="150">
        <v>71.78</v>
      </c>
      <c r="AF1905" s="150">
        <v>330.51866600229732</v>
      </c>
      <c r="AG1905" s="150">
        <v>1740.4</v>
      </c>
      <c r="AH1905" s="150">
        <v>253.71248</v>
      </c>
      <c r="AI1905" s="150">
        <v>70.055299999999988</v>
      </c>
      <c r="AJ1905" s="150">
        <v>540</v>
      </c>
      <c r="AK1905" s="150">
        <v>48.589664916155897</v>
      </c>
      <c r="AL1905" s="150">
        <v>6522.7373046875</v>
      </c>
      <c r="AM1905" s="150">
        <v>5365.10791015625</v>
      </c>
      <c r="AN1905" s="150">
        <v>1157.6295166015625</v>
      </c>
      <c r="AO1905" s="5" t="s">
        <v>2243</v>
      </c>
    </row>
    <row r="1906" spans="1:41" ht="14.25" x14ac:dyDescent="0.45">
      <c r="A1906" s="150">
        <v>2017</v>
      </c>
      <c r="B1906" s="5" t="s">
        <v>582</v>
      </c>
      <c r="C1906" s="5" t="s">
        <v>269</v>
      </c>
      <c r="D1906" s="5" t="s">
        <v>82</v>
      </c>
      <c r="E1906" s="5" t="s">
        <v>103</v>
      </c>
      <c r="F1906" s="5" t="s">
        <v>103</v>
      </c>
      <c r="G1906" s="5" t="s">
        <v>83</v>
      </c>
      <c r="H1906" s="5" t="s">
        <v>105</v>
      </c>
      <c r="I1906" s="150">
        <v>143.92692</v>
      </c>
      <c r="J1906" s="150">
        <v>285.53861109186948</v>
      </c>
      <c r="K1906" s="150">
        <v>10.6</v>
      </c>
      <c r="L1906" s="150">
        <v>20</v>
      </c>
      <c r="M1906" s="150">
        <v>120.833</v>
      </c>
      <c r="N1906" s="150">
        <v>179.40721669999999</v>
      </c>
      <c r="O1906" s="150">
        <v>60</v>
      </c>
      <c r="P1906" s="150">
        <v>98.2</v>
      </c>
      <c r="Q1906" s="150">
        <v>64.793599999999998</v>
      </c>
      <c r="R1906" s="150">
        <v>86.367382599999999</v>
      </c>
      <c r="S1906" s="150">
        <v>114.25</v>
      </c>
      <c r="T1906" s="150">
        <v>72</v>
      </c>
      <c r="U1906" s="150">
        <v>33.299999999999997</v>
      </c>
      <c r="V1906" s="150">
        <v>132.6</v>
      </c>
      <c r="W1906" s="150">
        <v>59</v>
      </c>
      <c r="X1906" s="150">
        <v>181.4</v>
      </c>
      <c r="Y1906" s="150">
        <v>607</v>
      </c>
      <c r="Z1906" s="150">
        <v>68.043999999999997</v>
      </c>
      <c r="AA1906" s="150">
        <v>913.49840476190684</v>
      </c>
      <c r="AB1906" s="150">
        <v>13.986000000000001</v>
      </c>
      <c r="AC1906" s="150">
        <v>64.870498776704395</v>
      </c>
      <c r="AD1906" s="150">
        <v>137.94195999999999</v>
      </c>
      <c r="AE1906" s="150">
        <v>68.400000000000006</v>
      </c>
      <c r="AF1906" s="150">
        <v>322.33126803144029</v>
      </c>
      <c r="AG1906" s="150">
        <v>1768</v>
      </c>
      <c r="AH1906" s="150">
        <v>254.2</v>
      </c>
      <c r="AI1906" s="150">
        <v>73.934629999999999</v>
      </c>
      <c r="AJ1906" s="150">
        <v>554</v>
      </c>
      <c r="AK1906" s="150">
        <v>45.9251989944201</v>
      </c>
      <c r="AL1906" s="150">
        <v>6554.34912109375</v>
      </c>
      <c r="AM1906" s="150">
        <v>5410.27783203125</v>
      </c>
      <c r="AN1906" s="150">
        <v>1144.0706787109375</v>
      </c>
      <c r="AO1906" s="5" t="s">
        <v>827</v>
      </c>
    </row>
    <row r="1907" spans="1:41" ht="14.25" x14ac:dyDescent="0.45">
      <c r="A1907" s="150">
        <v>2017</v>
      </c>
      <c r="B1907" s="5" t="s">
        <v>4024</v>
      </c>
      <c r="C1907" s="5" t="s">
        <v>269</v>
      </c>
      <c r="D1907" s="5" t="s">
        <v>82</v>
      </c>
      <c r="E1907" s="5" t="s">
        <v>103</v>
      </c>
      <c r="F1907" s="5" t="s">
        <v>4026</v>
      </c>
      <c r="G1907" s="5" t="s">
        <v>83</v>
      </c>
      <c r="H1907" s="5" t="s">
        <v>105</v>
      </c>
      <c r="I1907" s="150"/>
      <c r="J1907" s="150"/>
      <c r="K1907" s="150"/>
      <c r="L1907" s="150"/>
      <c r="M1907" s="150"/>
      <c r="N1907" s="150"/>
      <c r="O1907" s="150"/>
      <c r="P1907" s="150"/>
      <c r="Q1907" s="150"/>
      <c r="R1907" s="150"/>
      <c r="S1907" s="150"/>
      <c r="T1907" s="150"/>
      <c r="U1907" s="150"/>
      <c r="V1907" s="150"/>
      <c r="W1907" s="150"/>
      <c r="X1907" s="150"/>
      <c r="Y1907" s="150"/>
      <c r="Z1907" s="150"/>
      <c r="AA1907" s="150">
        <v>901.58600000000001</v>
      </c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>
        <v>901.58599853515625</v>
      </c>
      <c r="AM1907" s="150">
        <v>901.58599853515625</v>
      </c>
      <c r="AN1907" s="150">
        <v>0</v>
      </c>
      <c r="AO1907" s="5" t="s">
        <v>4143</v>
      </c>
    </row>
    <row r="1908" spans="1:41" ht="14.25" x14ac:dyDescent="0.45">
      <c r="A1908" s="150">
        <v>2017</v>
      </c>
      <c r="B1908" s="5" t="s">
        <v>81</v>
      </c>
      <c r="C1908" s="5" t="s">
        <v>126</v>
      </c>
      <c r="D1908" s="5" t="s">
        <v>82</v>
      </c>
      <c r="E1908" s="5" t="s">
        <v>96</v>
      </c>
      <c r="F1908" s="5" t="s">
        <v>97</v>
      </c>
      <c r="G1908" s="5" t="s">
        <v>83</v>
      </c>
      <c r="H1908" s="5" t="s">
        <v>267</v>
      </c>
      <c r="I1908" s="150">
        <v>32829</v>
      </c>
      <c r="J1908" s="150">
        <v>87102.035616438356</v>
      </c>
      <c r="K1908" s="150">
        <v>4579.041666666667</v>
      </c>
      <c r="L1908" s="150">
        <v>8496</v>
      </c>
      <c r="M1908" s="150">
        <v>40794</v>
      </c>
      <c r="N1908" s="150">
        <v>18986.166666666672</v>
      </c>
      <c r="O1908" s="150">
        <v>25407</v>
      </c>
      <c r="P1908" s="150">
        <v>44565.416666666657</v>
      </c>
      <c r="Q1908" s="150">
        <v>17364</v>
      </c>
      <c r="R1908" s="150">
        <v>24913</v>
      </c>
      <c r="S1908" s="150">
        <v>37442</v>
      </c>
      <c r="T1908" s="150">
        <v>25132.666666666661</v>
      </c>
      <c r="U1908" s="150">
        <v>9202.5</v>
      </c>
      <c r="V1908" s="150">
        <v>39028</v>
      </c>
      <c r="W1908" s="150">
        <v>12710</v>
      </c>
      <c r="X1908" s="150">
        <v>57952</v>
      </c>
      <c r="Y1908" s="150">
        <v>196421</v>
      </c>
      <c r="Z1908" s="150">
        <v>15623</v>
      </c>
      <c r="AA1908" s="150">
        <v>334042</v>
      </c>
      <c r="AB1908" s="150">
        <v>6690</v>
      </c>
      <c r="AC1908" s="150">
        <v>23691</v>
      </c>
      <c r="AD1908" s="150">
        <v>35507</v>
      </c>
      <c r="AE1908" s="150">
        <v>31365</v>
      </c>
      <c r="AF1908" s="150">
        <v>111842</v>
      </c>
      <c r="AG1908" s="150">
        <v>551728</v>
      </c>
      <c r="AH1908" s="150">
        <v>89079.666666666701</v>
      </c>
      <c r="AI1908" s="150">
        <v>25614</v>
      </c>
      <c r="AJ1908" s="150">
        <v>166344</v>
      </c>
      <c r="AK1908" s="150">
        <v>13448</v>
      </c>
      <c r="AL1908" s="150">
        <v>2087897.375</v>
      </c>
      <c r="AM1908" s="150">
        <v>1713542.125</v>
      </c>
      <c r="AN1908" s="150">
        <v>374355.375</v>
      </c>
      <c r="AO1908" s="5" t="s">
        <v>4144</v>
      </c>
    </row>
    <row r="1909" spans="1:41" ht="14.25" x14ac:dyDescent="0.45">
      <c r="A1909" s="150">
        <v>2017</v>
      </c>
      <c r="B1909" s="5" t="s">
        <v>81</v>
      </c>
      <c r="C1909" s="5" t="s">
        <v>277</v>
      </c>
      <c r="D1909" s="5" t="s">
        <v>82</v>
      </c>
      <c r="E1909" s="5" t="s">
        <v>106</v>
      </c>
      <c r="F1909" s="5" t="s">
        <v>4982</v>
      </c>
      <c r="G1909" s="5" t="s">
        <v>83</v>
      </c>
      <c r="H1909" s="5" t="s">
        <v>107</v>
      </c>
      <c r="I1909" s="150">
        <v>3527.0949999999998</v>
      </c>
      <c r="J1909" s="150">
        <v>3934</v>
      </c>
      <c r="K1909" s="150">
        <v>590.1</v>
      </c>
      <c r="L1909" s="150">
        <v>1690.7912189999979</v>
      </c>
      <c r="M1909" s="150">
        <v>2365.8723469899978</v>
      </c>
      <c r="N1909" s="150">
        <v>2509</v>
      </c>
      <c r="O1909" s="150">
        <v>3553.1389756052608</v>
      </c>
      <c r="P1909" s="150">
        <v>1505</v>
      </c>
      <c r="Q1909" s="150">
        <v>54.290710000000068</v>
      </c>
      <c r="R1909" s="150">
        <v>1962.8916099999999</v>
      </c>
      <c r="S1909" s="150">
        <v>4029</v>
      </c>
      <c r="T1909" s="150">
        <v>2849.6999182921209</v>
      </c>
      <c r="U1909" s="150">
        <v>30.288</v>
      </c>
      <c r="V1909" s="150">
        <v>2684</v>
      </c>
      <c r="W1909" s="150">
        <v>1713.6</v>
      </c>
      <c r="X1909" s="150">
        <v>5012.1880000000001</v>
      </c>
      <c r="Y1909" s="150">
        <v>5537.5695453138223</v>
      </c>
      <c r="Z1909" s="150">
        <v>4546.2388799999981</v>
      </c>
      <c r="AA1909" s="150">
        <v>21737.014986999999</v>
      </c>
      <c r="AB1909" s="150">
        <v>958</v>
      </c>
      <c r="AC1909" s="150">
        <v>4037.2649299999998</v>
      </c>
      <c r="AD1909" s="150">
        <v>8501.8224900001296</v>
      </c>
      <c r="AE1909" s="150">
        <v>3157.703600000003</v>
      </c>
      <c r="AF1909" s="150">
        <v>5569.1466489999566</v>
      </c>
      <c r="AG1909" s="150">
        <v>8354.4740000000002</v>
      </c>
      <c r="AH1909" s="150">
        <v>3180.5990019999999</v>
      </c>
      <c r="AI1909" s="150">
        <v>1769.0441099999971</v>
      </c>
      <c r="AJ1909" s="150">
        <v>1734.6284909295521</v>
      </c>
      <c r="AK1909" s="150">
        <v>2028.626</v>
      </c>
      <c r="AL1909" s="150">
        <v>109123.09375</v>
      </c>
      <c r="AM1909" s="150">
        <v>72571.3984375</v>
      </c>
      <c r="AN1909" s="150">
        <v>36551.69140625</v>
      </c>
      <c r="AO1909" s="5" t="s">
        <v>5181</v>
      </c>
    </row>
    <row r="1910" spans="1:41" ht="14.25" x14ac:dyDescent="0.45">
      <c r="A1910" s="150">
        <v>2017</v>
      </c>
      <c r="B1910" s="5" t="s">
        <v>81</v>
      </c>
      <c r="C1910" s="5" t="s">
        <v>277</v>
      </c>
      <c r="D1910" s="5" t="s">
        <v>82</v>
      </c>
      <c r="E1910" s="5" t="s">
        <v>106</v>
      </c>
      <c r="F1910" s="5" t="s">
        <v>4983</v>
      </c>
      <c r="G1910" s="5" t="s">
        <v>83</v>
      </c>
      <c r="H1910" s="5" t="s">
        <v>107</v>
      </c>
      <c r="I1910" s="150">
        <v>4191.0950000000003</v>
      </c>
      <c r="J1910" s="150">
        <v>6135</v>
      </c>
      <c r="K1910" s="150">
        <v>641.90000000000009</v>
      </c>
      <c r="L1910" s="150">
        <v>1797.594087999998</v>
      </c>
      <c r="M1910" s="150">
        <v>3239.3993599369992</v>
      </c>
      <c r="N1910" s="150">
        <v>3080.25</v>
      </c>
      <c r="O1910" s="150">
        <v>3951.7057826052619</v>
      </c>
      <c r="P1910" s="150">
        <v>2248</v>
      </c>
      <c r="Q1910" s="150">
        <v>664.57083000000205</v>
      </c>
      <c r="R1910" s="150">
        <v>2519.59184</v>
      </c>
      <c r="S1910" s="150">
        <v>4987.2000000000007</v>
      </c>
      <c r="T1910" s="150">
        <v>3395.9438339459498</v>
      </c>
      <c r="U1910" s="150">
        <v>294.79700000000003</v>
      </c>
      <c r="V1910" s="150">
        <v>3581</v>
      </c>
      <c r="W1910" s="150">
        <v>1879.48</v>
      </c>
      <c r="X1910" s="150">
        <v>5981.1995200000092</v>
      </c>
      <c r="Y1910" s="150">
        <v>11240.72154531382</v>
      </c>
      <c r="Z1910" s="150">
        <v>4690.8397499999974</v>
      </c>
      <c r="AA1910" s="150">
        <v>28034.445577999999</v>
      </c>
      <c r="AB1910" s="150">
        <v>1047</v>
      </c>
      <c r="AC1910" s="150">
        <v>4346.5890500000014</v>
      </c>
      <c r="AD1910" s="150">
        <v>8882.7531100001288</v>
      </c>
      <c r="AE1910" s="150">
        <v>4030.006200000003</v>
      </c>
      <c r="AF1910" s="150">
        <v>9181.8665469999578</v>
      </c>
      <c r="AG1910" s="150">
        <v>18455.371760096899</v>
      </c>
      <c r="AH1910" s="150">
        <v>5366.9447929999997</v>
      </c>
      <c r="AI1910" s="150">
        <v>2187.1608499999979</v>
      </c>
      <c r="AJ1910" s="150">
        <v>4700.9699995854571</v>
      </c>
      <c r="AK1910" s="150">
        <v>2291.0050000000001</v>
      </c>
      <c r="AL1910" s="150">
        <v>153044.375</v>
      </c>
      <c r="AM1910" s="150">
        <v>109192.7109375</v>
      </c>
      <c r="AN1910" s="150">
        <v>43851.69140625</v>
      </c>
      <c r="AO1910" s="5" t="s">
        <v>5182</v>
      </c>
    </row>
    <row r="1911" spans="1:41" ht="14.25" x14ac:dyDescent="0.45">
      <c r="A1911" s="150">
        <v>2017</v>
      </c>
      <c r="B1911" s="5" t="s">
        <v>81</v>
      </c>
      <c r="C1911" s="5" t="s">
        <v>277</v>
      </c>
      <c r="D1911" s="5" t="s">
        <v>82</v>
      </c>
      <c r="E1911" s="5" t="s">
        <v>106</v>
      </c>
      <c r="F1911" s="5" t="s">
        <v>4984</v>
      </c>
      <c r="G1911" s="5" t="s">
        <v>83</v>
      </c>
      <c r="H1911" s="5" t="s">
        <v>107</v>
      </c>
      <c r="I1911" s="150">
        <v>664</v>
      </c>
      <c r="J1911" s="150">
        <v>2201</v>
      </c>
      <c r="K1911" s="150">
        <v>51.8</v>
      </c>
      <c r="L1911" s="150">
        <v>106.802869</v>
      </c>
      <c r="M1911" s="150">
        <v>873.527012947</v>
      </c>
      <c r="N1911" s="150">
        <v>571.25</v>
      </c>
      <c r="O1911" s="150">
        <v>398.56680700000049</v>
      </c>
      <c r="P1911" s="150">
        <v>743</v>
      </c>
      <c r="Q1911" s="150">
        <v>610.28012000000194</v>
      </c>
      <c r="R1911" s="150">
        <v>556.70023000000003</v>
      </c>
      <c r="S1911" s="150">
        <v>958.2</v>
      </c>
      <c r="T1911" s="150">
        <v>546.24391565382882</v>
      </c>
      <c r="U1911" s="150">
        <v>264.50900000000001</v>
      </c>
      <c r="V1911" s="150">
        <v>897</v>
      </c>
      <c r="W1911" s="150">
        <v>165.88</v>
      </c>
      <c r="X1911" s="150">
        <v>969.01152000000911</v>
      </c>
      <c r="Y1911" s="150">
        <v>5703.152</v>
      </c>
      <c r="Z1911" s="150">
        <v>144.60086999999999</v>
      </c>
      <c r="AA1911" s="150">
        <v>6297.4305909999994</v>
      </c>
      <c r="AB1911" s="150">
        <v>89</v>
      </c>
      <c r="AC1911" s="150">
        <v>309.32411999999999</v>
      </c>
      <c r="AD1911" s="150">
        <v>380.93061999999998</v>
      </c>
      <c r="AE1911" s="150">
        <v>872.30259999999998</v>
      </c>
      <c r="AF1911" s="150">
        <v>3612.719898000003</v>
      </c>
      <c r="AG1911" s="150">
        <v>10100.897760096899</v>
      </c>
      <c r="AH1911" s="150">
        <v>2186.3457910000002</v>
      </c>
      <c r="AI1911" s="150">
        <v>418.11674000000022</v>
      </c>
      <c r="AJ1911" s="150">
        <v>2966.3415086559048</v>
      </c>
      <c r="AK1911" s="150">
        <v>262.37900000000002</v>
      </c>
      <c r="AL1911" s="150">
        <v>43921.3125</v>
      </c>
      <c r="AM1911" s="150">
        <v>36621.30859375</v>
      </c>
      <c r="AN1911" s="150">
        <v>7300.0009765625</v>
      </c>
      <c r="AO1911" s="5" t="s">
        <v>5183</v>
      </c>
    </row>
    <row r="1912" spans="1:41" ht="14.25" x14ac:dyDescent="0.45">
      <c r="A1912" s="150">
        <v>2017</v>
      </c>
      <c r="B1912" s="5" t="s">
        <v>81</v>
      </c>
      <c r="C1912" s="5" t="s">
        <v>270</v>
      </c>
      <c r="D1912" s="5" t="s">
        <v>82</v>
      </c>
      <c r="E1912" s="5" t="s">
        <v>98</v>
      </c>
      <c r="F1912" s="5" t="s">
        <v>99</v>
      </c>
      <c r="G1912" s="5" t="s">
        <v>83</v>
      </c>
      <c r="H1912" s="5" t="s">
        <v>100</v>
      </c>
      <c r="I1912" s="150">
        <v>777.25232168999992</v>
      </c>
      <c r="J1912" s="150">
        <v>1364.104063967</v>
      </c>
      <c r="K1912" s="150">
        <v>53.749000000000002</v>
      </c>
      <c r="L1912" s="150">
        <v>115.3</v>
      </c>
      <c r="M1912" s="150">
        <v>577.65</v>
      </c>
      <c r="N1912" s="150">
        <v>591.48592099999996</v>
      </c>
      <c r="O1912" s="150">
        <v>301.7</v>
      </c>
      <c r="P1912" s="150">
        <v>433</v>
      </c>
      <c r="Q1912" s="150">
        <v>268.60281600402999</v>
      </c>
      <c r="R1912" s="150">
        <v>557.73098240418301</v>
      </c>
      <c r="S1912" s="150">
        <v>635</v>
      </c>
      <c r="T1912" s="150">
        <v>395</v>
      </c>
      <c r="U1912" s="150">
        <v>145.02004246999999</v>
      </c>
      <c r="V1912" s="150">
        <v>651</v>
      </c>
      <c r="W1912" s="150">
        <v>242</v>
      </c>
      <c r="X1912" s="150">
        <v>1094</v>
      </c>
      <c r="Y1912" s="150">
        <v>3226.3429639999999</v>
      </c>
      <c r="Z1912" s="150">
        <v>440.41622579000011</v>
      </c>
      <c r="AA1912" s="150">
        <v>4802.2487599990072</v>
      </c>
      <c r="AB1912" s="150">
        <v>81.885000000000005</v>
      </c>
      <c r="AC1912" s="150">
        <v>408.45910741436262</v>
      </c>
      <c r="AD1912" s="150">
        <v>764.74486046670995</v>
      </c>
      <c r="AE1912" s="150">
        <v>350.9833201928999</v>
      </c>
      <c r="AF1912" s="150">
        <v>1657</v>
      </c>
      <c r="AG1912" s="150">
        <v>8624.0874226799988</v>
      </c>
      <c r="AH1912" s="150">
        <v>1276.4865415448451</v>
      </c>
      <c r="AI1912" s="150">
        <v>395</v>
      </c>
      <c r="AJ1912" s="150">
        <v>2414.71922602</v>
      </c>
      <c r="AK1912" s="150">
        <v>249.3</v>
      </c>
      <c r="AL1912" s="150">
        <v>32894.265625</v>
      </c>
      <c r="AM1912" s="150">
        <v>26827.751953125</v>
      </c>
      <c r="AN1912" s="150">
        <v>6066.51513671875</v>
      </c>
      <c r="AO1912" s="5" t="s">
        <v>4145</v>
      </c>
    </row>
    <row r="1913" spans="1:41" ht="14.25" x14ac:dyDescent="0.45">
      <c r="A1913" s="150">
        <v>2017</v>
      </c>
      <c r="B1913" s="5" t="s">
        <v>81</v>
      </c>
      <c r="C1913" s="5" t="s">
        <v>270</v>
      </c>
      <c r="D1913" s="5" t="s">
        <v>82</v>
      </c>
      <c r="E1913" s="5" t="s">
        <v>98</v>
      </c>
      <c r="F1913" s="5" t="s">
        <v>8</v>
      </c>
      <c r="G1913" s="5" t="s">
        <v>83</v>
      </c>
      <c r="H1913" s="5" t="s">
        <v>101</v>
      </c>
      <c r="I1913" s="150">
        <v>0.66237478479756784</v>
      </c>
      <c r="J1913" s="150">
        <v>0.53440812028404527</v>
      </c>
      <c r="K1913" s="150">
        <v>0.59265242863008838</v>
      </c>
      <c r="L1913" s="150">
        <v>0.73122780314561131</v>
      </c>
      <c r="M1913" s="150">
        <v>0.57438073970574277</v>
      </c>
      <c r="N1913" s="150">
        <v>0.41297637207840709</v>
      </c>
      <c r="O1913" s="150">
        <v>0.58660306699493114</v>
      </c>
      <c r="P1913" s="150">
        <v>0.47989537615817712</v>
      </c>
      <c r="Q1913" s="150">
        <v>0.48630371627019392</v>
      </c>
      <c r="R1913" s="150">
        <v>0.72033942440855248</v>
      </c>
      <c r="S1913" s="150">
        <v>0.64721950424005215</v>
      </c>
      <c r="T1913" s="150">
        <v>0.63508907325229924</v>
      </c>
      <c r="U1913" s="150">
        <v>0.49899925755731428</v>
      </c>
      <c r="V1913" s="150">
        <v>0.61929223744292228</v>
      </c>
      <c r="W1913" s="150">
        <v>0.52743705779742456</v>
      </c>
      <c r="X1913" s="150">
        <v>0.73462261616975566</v>
      </c>
      <c r="Y1913" s="150">
        <v>0.61406719040078317</v>
      </c>
      <c r="Z1913" s="150">
        <v>0.79919045619112716</v>
      </c>
      <c r="AA1913" s="150">
        <v>0.60697802313405935</v>
      </c>
      <c r="AB1913" s="150">
        <v>0.63296334911470931</v>
      </c>
      <c r="AC1913" s="150">
        <v>0.5769831396695918</v>
      </c>
      <c r="AD1913" s="150">
        <v>0.64673817120502997</v>
      </c>
      <c r="AE1913" s="150">
        <v>0.58318866242825129</v>
      </c>
      <c r="AF1913" s="150">
        <v>0.58561997257446596</v>
      </c>
      <c r="AG1913" s="150">
        <v>0.57993429800229712</v>
      </c>
      <c r="AH1913" s="150">
        <v>0.53359184092044409</v>
      </c>
      <c r="AI1913" s="150">
        <v>0.6150438415706857</v>
      </c>
      <c r="AJ1913" s="150">
        <v>0.47819827196519349</v>
      </c>
      <c r="AK1913" s="150">
        <v>0.79052511415525117</v>
      </c>
      <c r="AL1913" s="150">
        <v>0.60299474000930786</v>
      </c>
      <c r="AM1913" s="150">
        <v>0.58646917343139648</v>
      </c>
      <c r="AN1913" s="150">
        <v>0.62640553712844849</v>
      </c>
      <c r="AO1913" s="5" t="s">
        <v>4146</v>
      </c>
    </row>
    <row r="1914" spans="1:41" ht="14.25" x14ac:dyDescent="0.45">
      <c r="A1914" s="150">
        <v>2017</v>
      </c>
      <c r="B1914" s="5" t="s">
        <v>81</v>
      </c>
      <c r="C1914" s="5" t="s">
        <v>270</v>
      </c>
      <c r="D1914" s="5" t="s">
        <v>82</v>
      </c>
      <c r="E1914" s="5" t="s">
        <v>98</v>
      </c>
      <c r="F1914" s="5" t="s">
        <v>34</v>
      </c>
      <c r="G1914" s="5" t="s">
        <v>83</v>
      </c>
      <c r="H1914" s="5" t="s">
        <v>101</v>
      </c>
      <c r="I1914" s="150">
        <v>1.6970961529351399E-2</v>
      </c>
      <c r="J1914" s="150">
        <v>5.8598186273663699E-2</v>
      </c>
      <c r="K1914" s="150">
        <v>7.1108299689296495E-2</v>
      </c>
      <c r="L1914" s="150">
        <v>8.7710320901994807E-2</v>
      </c>
      <c r="M1914" s="150">
        <v>4.1998762243573101E-2</v>
      </c>
      <c r="N1914" s="150">
        <v>4.7761289477928001E-2</v>
      </c>
      <c r="O1914" s="150">
        <v>9.3718644348690594E-2</v>
      </c>
      <c r="P1914" s="150">
        <v>6.7418889145496402E-2</v>
      </c>
      <c r="Q1914" s="150">
        <v>5.6037559377278397E-2</v>
      </c>
      <c r="R1914" s="150">
        <v>4.53332448209866E-2</v>
      </c>
      <c r="S1914" s="150">
        <v>6.2903937007874E-2</v>
      </c>
      <c r="T1914" s="150">
        <v>5.0676430379746902E-2</v>
      </c>
      <c r="U1914" s="150">
        <v>3.7328162357404299E-2</v>
      </c>
      <c r="V1914" s="150">
        <v>5.6242703533026198E-2</v>
      </c>
      <c r="W1914" s="150">
        <v>4.6796929068175799E-2</v>
      </c>
      <c r="X1914" s="150">
        <v>3.4663107861060201E-2</v>
      </c>
      <c r="Y1914" s="150">
        <v>4.1450098607681798E-2</v>
      </c>
      <c r="Z1914" s="150">
        <v>4.0231853806514201E-2</v>
      </c>
      <c r="AA1914" s="150">
        <v>5.6511509420237402E-2</v>
      </c>
      <c r="AB1914" s="150">
        <v>7.2675093118397802E-2</v>
      </c>
      <c r="AC1914" s="150">
        <v>6.8229859264934301E-2</v>
      </c>
      <c r="AD1914" s="150">
        <v>6.3529706361230204E-2</v>
      </c>
      <c r="AE1914" s="150">
        <v>8.3202956781108797E-2</v>
      </c>
      <c r="AF1914" s="150">
        <v>4.47471333735667E-2</v>
      </c>
      <c r="AG1914" s="150">
        <v>3.7304053972591102E-2</v>
      </c>
      <c r="AH1914" s="150">
        <v>4.5314292130993701E-2</v>
      </c>
      <c r="AI1914" s="150">
        <v>4.8174683544303799E-2</v>
      </c>
      <c r="AJ1914" s="150">
        <v>3.7187936295378303E-2</v>
      </c>
      <c r="AK1914" s="150">
        <v>8.0273188929001302E-2</v>
      </c>
      <c r="AL1914" s="150">
        <v>5.4968960583209991E-2</v>
      </c>
      <c r="AM1914" s="150">
        <v>5.1898039877414703E-2</v>
      </c>
      <c r="AN1914" s="150">
        <v>5.9319425374269485E-2</v>
      </c>
      <c r="AO1914" s="5" t="s">
        <v>4147</v>
      </c>
    </row>
    <row r="1915" spans="1:41" ht="14.25" x14ac:dyDescent="0.45">
      <c r="A1915" s="150">
        <v>2017</v>
      </c>
      <c r="B1915" s="5" t="s">
        <v>81</v>
      </c>
      <c r="C1915" s="5" t="s">
        <v>270</v>
      </c>
      <c r="D1915" s="5" t="s">
        <v>82</v>
      </c>
      <c r="E1915" s="5" t="s">
        <v>98</v>
      </c>
      <c r="F1915" s="5" t="s">
        <v>102</v>
      </c>
      <c r="G1915" s="5" t="s">
        <v>83</v>
      </c>
      <c r="H1915" s="5" t="s">
        <v>100</v>
      </c>
      <c r="I1915" s="150">
        <v>764.06160243999989</v>
      </c>
      <c r="J1915" s="150">
        <v>1284.17003993</v>
      </c>
      <c r="K1915" s="150">
        <v>49.927</v>
      </c>
      <c r="L1915" s="150">
        <v>105.187</v>
      </c>
      <c r="M1915" s="150">
        <v>553.38941498999998</v>
      </c>
      <c r="N1915" s="150">
        <v>563.23579070500011</v>
      </c>
      <c r="O1915" s="150">
        <v>273.42508500000002</v>
      </c>
      <c r="P1915" s="150">
        <v>403.80762099999998</v>
      </c>
      <c r="Q1915" s="150">
        <v>253.5509697533</v>
      </c>
      <c r="R1915" s="150">
        <v>532.44722723460484</v>
      </c>
      <c r="S1915" s="150">
        <v>595.05600000000004</v>
      </c>
      <c r="T1915" s="150">
        <v>374.98280999999997</v>
      </c>
      <c r="U1915" s="150">
        <v>139.6067107796022</v>
      </c>
      <c r="V1915" s="150">
        <v>614.38599999999997</v>
      </c>
      <c r="W1915" s="150">
        <v>230.67514316550151</v>
      </c>
      <c r="X1915" s="150">
        <v>1056.0785599999999</v>
      </c>
      <c r="Y1915" s="150">
        <v>3092.6107299999999</v>
      </c>
      <c r="Z1915" s="150">
        <v>422.69746457999997</v>
      </c>
      <c r="AA1915" s="150">
        <v>4530.86643396</v>
      </c>
      <c r="AB1915" s="150">
        <v>75.933999999999997</v>
      </c>
      <c r="AC1915" s="150">
        <v>380.59</v>
      </c>
      <c r="AD1915" s="150">
        <v>716.16084403999992</v>
      </c>
      <c r="AE1915" s="150">
        <v>321.78047017199998</v>
      </c>
      <c r="AF1915" s="150">
        <v>1582.854</v>
      </c>
      <c r="AG1915" s="150">
        <v>8302.3739999999998</v>
      </c>
      <c r="AH1915" s="150">
        <v>1218.6434575000001</v>
      </c>
      <c r="AI1915" s="150">
        <v>375.971</v>
      </c>
      <c r="AJ1915" s="150">
        <v>2324.920801271543</v>
      </c>
      <c r="AK1915" s="150">
        <v>229.28789399999999</v>
      </c>
      <c r="AL1915" s="150">
        <v>31368.673828125</v>
      </c>
      <c r="AM1915" s="150">
        <v>25619.14453125</v>
      </c>
      <c r="AN1915" s="150">
        <v>5749.53173828125</v>
      </c>
      <c r="AO1915" s="5" t="s">
        <v>4148</v>
      </c>
    </row>
    <row r="1916" spans="1:41" ht="14.25" x14ac:dyDescent="0.45">
      <c r="A1916" s="150">
        <v>2017</v>
      </c>
      <c r="B1916" s="5" t="s">
        <v>81</v>
      </c>
      <c r="C1916" s="5" t="s">
        <v>270</v>
      </c>
      <c r="D1916" s="5" t="s">
        <v>82</v>
      </c>
      <c r="E1916" s="5" t="s">
        <v>103</v>
      </c>
      <c r="F1916" s="5" t="s">
        <v>104</v>
      </c>
      <c r="G1916" s="5" t="s">
        <v>83</v>
      </c>
      <c r="H1916" s="5" t="s">
        <v>105</v>
      </c>
      <c r="I1916" s="150">
        <v>129.10400000000001</v>
      </c>
      <c r="J1916" s="150">
        <v>229.43199999999999</v>
      </c>
      <c r="K1916" s="150">
        <v>6.3579999999999997</v>
      </c>
      <c r="L1916" s="150">
        <v>18</v>
      </c>
      <c r="M1916" s="150">
        <v>110.578</v>
      </c>
      <c r="N1916" s="150">
        <v>161.89599999999999</v>
      </c>
      <c r="O1916" s="150">
        <v>58.238</v>
      </c>
      <c r="P1916" s="150">
        <v>103</v>
      </c>
      <c r="Q1916" s="150">
        <v>61.12</v>
      </c>
      <c r="R1916" s="150">
        <v>88.385999999999996</v>
      </c>
      <c r="S1916" s="150">
        <v>112</v>
      </c>
      <c r="T1916" s="150">
        <v>70</v>
      </c>
      <c r="U1916" s="150">
        <v>33.176000000000002</v>
      </c>
      <c r="V1916" s="150">
        <v>106</v>
      </c>
      <c r="W1916" s="150">
        <v>52.377000000000002</v>
      </c>
      <c r="X1916" s="150">
        <v>156</v>
      </c>
      <c r="Y1916" s="150">
        <v>598.89400000000001</v>
      </c>
      <c r="Z1916" s="150">
        <v>56.33</v>
      </c>
      <c r="AA1916" s="150">
        <v>792.60199999999998</v>
      </c>
      <c r="AB1916" s="150">
        <v>14.768000000000001</v>
      </c>
      <c r="AC1916" s="150">
        <v>63.490487035385343</v>
      </c>
      <c r="AD1916" s="150">
        <v>133.726</v>
      </c>
      <c r="AE1916" s="150">
        <v>44.182000000000002</v>
      </c>
      <c r="AF1916" s="150">
        <v>245</v>
      </c>
      <c r="AG1916" s="150">
        <v>1684.4939999999999</v>
      </c>
      <c r="AH1916" s="150">
        <v>273.088211914</v>
      </c>
      <c r="AI1916" s="150">
        <v>73.313999999999993</v>
      </c>
      <c r="AJ1916" s="150">
        <v>521.976</v>
      </c>
      <c r="AK1916" s="150">
        <v>14</v>
      </c>
      <c r="AL1916" s="150">
        <v>6011.5302734375</v>
      </c>
      <c r="AM1916" s="150">
        <v>4937.08251953125</v>
      </c>
      <c r="AN1916" s="150">
        <v>1074.447265625</v>
      </c>
      <c r="AO1916" s="5" t="s">
        <v>4149</v>
      </c>
    </row>
    <row r="1917" spans="1:41" ht="14.25" x14ac:dyDescent="0.45">
      <c r="A1917" s="150">
        <v>2017</v>
      </c>
      <c r="B1917" s="5" t="s">
        <v>81</v>
      </c>
      <c r="C1917" s="5" t="s">
        <v>270</v>
      </c>
      <c r="D1917" s="5" t="s">
        <v>82</v>
      </c>
      <c r="E1917" s="5" t="s">
        <v>103</v>
      </c>
      <c r="F1917" s="5" t="s">
        <v>103</v>
      </c>
      <c r="G1917" s="5" t="s">
        <v>83</v>
      </c>
      <c r="H1917" s="5" t="s">
        <v>105</v>
      </c>
      <c r="I1917" s="150">
        <v>133.95352</v>
      </c>
      <c r="J1917" s="150">
        <v>291.35751800000003</v>
      </c>
      <c r="K1917" s="150">
        <v>10.353</v>
      </c>
      <c r="L1917" s="150">
        <v>18</v>
      </c>
      <c r="M1917" s="150">
        <v>114.80500000000001</v>
      </c>
      <c r="N1917" s="150">
        <v>163.47399999999999</v>
      </c>
      <c r="O1917" s="150">
        <v>58.711999999999989</v>
      </c>
      <c r="P1917" s="150">
        <v>103</v>
      </c>
      <c r="Q1917" s="150">
        <v>61.12</v>
      </c>
      <c r="R1917" s="150">
        <v>88.385999999999996</v>
      </c>
      <c r="S1917" s="150">
        <v>112</v>
      </c>
      <c r="T1917" s="150">
        <v>71</v>
      </c>
      <c r="U1917" s="150">
        <v>33.176000000000002</v>
      </c>
      <c r="V1917" s="150">
        <v>138</v>
      </c>
      <c r="W1917" s="150">
        <v>52.377000000000002</v>
      </c>
      <c r="X1917" s="150">
        <v>170</v>
      </c>
      <c r="Y1917" s="150">
        <v>599.79399999999998</v>
      </c>
      <c r="Z1917" s="150">
        <v>62.908439999999999</v>
      </c>
      <c r="AA1917" s="150">
        <v>903.16599999999994</v>
      </c>
      <c r="AB1917" s="150">
        <v>14.768000000000001</v>
      </c>
      <c r="AC1917" s="150">
        <v>80.813023435385333</v>
      </c>
      <c r="AD1917" s="150">
        <v>136.74052</v>
      </c>
      <c r="AE1917" s="150">
        <v>68.702619999999996</v>
      </c>
      <c r="AF1917" s="150">
        <v>323</v>
      </c>
      <c r="AG1917" s="150">
        <v>1697.58</v>
      </c>
      <c r="AH1917" s="150">
        <v>273.088211914</v>
      </c>
      <c r="AI1917" s="150">
        <v>73.313999999999993</v>
      </c>
      <c r="AJ1917" s="150">
        <v>576.44056</v>
      </c>
      <c r="AK1917" s="150">
        <v>36</v>
      </c>
      <c r="AL1917" s="150">
        <v>6466.029296875</v>
      </c>
      <c r="AM1917" s="150">
        <v>5342.87158203125</v>
      </c>
      <c r="AN1917" s="150">
        <v>1123.15771484375</v>
      </c>
      <c r="AO1917" s="5" t="s">
        <v>4150</v>
      </c>
    </row>
    <row r="1918" spans="1:41" ht="14.25" x14ac:dyDescent="0.45">
      <c r="A1918" s="150">
        <v>2017</v>
      </c>
      <c r="B1918" s="5" t="s">
        <v>582</v>
      </c>
      <c r="C1918" s="5" t="s">
        <v>278</v>
      </c>
      <c r="D1918" s="5" t="s">
        <v>108</v>
      </c>
      <c r="E1918" s="5" t="s">
        <v>109</v>
      </c>
      <c r="F1918" s="5" t="s">
        <v>109</v>
      </c>
      <c r="G1918" s="5" t="s">
        <v>87</v>
      </c>
      <c r="H1918" s="5" t="s">
        <v>131</v>
      </c>
      <c r="I1918" s="150">
        <v>389.538947049863</v>
      </c>
      <c r="J1918" s="150">
        <v>455.99592288250795</v>
      </c>
      <c r="K1918" s="150">
        <v>376.42984728929054</v>
      </c>
      <c r="L1918" s="150">
        <v>503.09222779368946</v>
      </c>
      <c r="M1918" s="150">
        <v>658.47786697835079</v>
      </c>
      <c r="N1918" s="150">
        <v>1026.7041775082027</v>
      </c>
      <c r="O1918" s="150">
        <v>2122.4760984837644</v>
      </c>
      <c r="P1918" s="150">
        <v>1245.067510292452</v>
      </c>
      <c r="Q1918" s="150">
        <v>113.86410588180605</v>
      </c>
      <c r="R1918" s="150">
        <v>567.65586052405581</v>
      </c>
      <c r="S1918" s="150">
        <v>190.21513315136266</v>
      </c>
      <c r="T1918" s="150">
        <v>658.47786697835079</v>
      </c>
      <c r="U1918" s="150">
        <v>361.06536372646235</v>
      </c>
      <c r="V1918" s="150">
        <v>2586.720554113288</v>
      </c>
      <c r="W1918" s="150">
        <v>845.04659595555017</v>
      </c>
      <c r="X1918" s="150">
        <v>1466.5119815220464</v>
      </c>
      <c r="Y1918" s="150">
        <v>3939.8925707537992</v>
      </c>
      <c r="Z1918" s="150">
        <v>545.01106806981568</v>
      </c>
      <c r="AA1918" s="150">
        <v>9766.9739698962203</v>
      </c>
      <c r="AB1918" s="150">
        <v>196.44589698187465</v>
      </c>
      <c r="AC1918" s="150">
        <v>208.5179912098111</v>
      </c>
      <c r="AD1918" s="150">
        <v>1358.2245973847444</v>
      </c>
      <c r="AE1918" s="150">
        <v>1030.5178618211189</v>
      </c>
      <c r="AF1918" s="150">
        <v>1649.6194197743694</v>
      </c>
      <c r="AG1918" s="150">
        <v>14570.744558951996</v>
      </c>
      <c r="AH1918" s="150">
        <v>1520.9235251761156</v>
      </c>
      <c r="AI1918" s="150">
        <v>442.27763398712563</v>
      </c>
      <c r="AJ1918" s="150">
        <v>1269.7648201565864</v>
      </c>
      <c r="AK1918" s="150">
        <v>339.11610149385069</v>
      </c>
      <c r="AL1918" s="150">
        <v>50405.37109375</v>
      </c>
      <c r="AM1918" s="150">
        <v>40230.74609375</v>
      </c>
      <c r="AN1918" s="150">
        <v>10174.623046875</v>
      </c>
      <c r="AO1918" s="5" t="s">
        <v>828</v>
      </c>
    </row>
    <row r="1919" spans="1:41" ht="14.25" x14ac:dyDescent="0.45">
      <c r="A1919" s="150">
        <v>2017</v>
      </c>
      <c r="B1919" s="5" t="s">
        <v>1476</v>
      </c>
      <c r="C1919" s="5" t="s">
        <v>278</v>
      </c>
      <c r="D1919" s="5" t="s">
        <v>108</v>
      </c>
      <c r="E1919" s="5" t="s">
        <v>109</v>
      </c>
      <c r="F1919" s="5" t="s">
        <v>109</v>
      </c>
      <c r="G1919" s="5" t="s">
        <v>87</v>
      </c>
      <c r="H1919" s="5" t="s">
        <v>131</v>
      </c>
      <c r="I1919" s="150">
        <v>866.68056823961138</v>
      </c>
      <c r="J1919" s="150">
        <v>1471.6707302169573</v>
      </c>
      <c r="K1919" s="150">
        <v>498.55394240692624</v>
      </c>
      <c r="L1919" s="150">
        <v>542.90727737330826</v>
      </c>
      <c r="M1919" s="150">
        <v>1320.8853556125023</v>
      </c>
      <c r="N1919" s="150">
        <v>763.55108296556273</v>
      </c>
      <c r="O1919" s="150">
        <v>443.53334966381954</v>
      </c>
      <c r="P1919" s="150">
        <v>1358.6717799828396</v>
      </c>
      <c r="Q1919" s="150">
        <v>244.22405962501455</v>
      </c>
      <c r="R1919" s="150">
        <v>1058.4693201532925</v>
      </c>
      <c r="S1919" s="150">
        <v>192.01063998104593</v>
      </c>
      <c r="T1919" s="150">
        <v>1291.2996256035253</v>
      </c>
      <c r="U1919" s="150">
        <v>379.347549216853</v>
      </c>
      <c r="V1919" s="150">
        <v>1722.4814136311372</v>
      </c>
      <c r="W1919" s="150">
        <v>814.08019875004857</v>
      </c>
      <c r="X1919" s="150">
        <v>2375.9913111104865</v>
      </c>
      <c r="Y1919" s="150">
        <v>3075.5388474157007</v>
      </c>
      <c r="Z1919" s="150">
        <v>747.83091361038942</v>
      </c>
      <c r="AA1919" s="150">
        <v>11798.31831459219</v>
      </c>
      <c r="AB1919" s="150">
        <v>207.73080933621927</v>
      </c>
      <c r="AC1919" s="150">
        <v>127.33112603842483</v>
      </c>
      <c r="AD1919" s="150">
        <v>752.47959226256205</v>
      </c>
      <c r="AE1919" s="150">
        <v>1621.7600428340622</v>
      </c>
      <c r="AF1919" s="150">
        <v>2678.5756857826382</v>
      </c>
      <c r="AG1919" s="150">
        <v>12329.565130580055</v>
      </c>
      <c r="AH1919" s="150">
        <v>1886.9070864361927</v>
      </c>
      <c r="AI1919" s="150">
        <v>243.66262500518692</v>
      </c>
      <c r="AJ1919" s="150">
        <v>783.96098757913921</v>
      </c>
      <c r="AK1919" s="150">
        <v>364.93250288795281</v>
      </c>
      <c r="AL1919" s="150">
        <v>51962.953125</v>
      </c>
      <c r="AM1919" s="150">
        <v>41570.88671875</v>
      </c>
      <c r="AN1919" s="150">
        <v>10392.0673828125</v>
      </c>
      <c r="AO1919" s="5" t="s">
        <v>2244</v>
      </c>
    </row>
    <row r="1920" spans="1:41" ht="14.25" x14ac:dyDescent="0.45">
      <c r="A1920" s="150">
        <v>2017</v>
      </c>
      <c r="B1920" s="5" t="s">
        <v>1477</v>
      </c>
      <c r="C1920" s="5" t="s">
        <v>278</v>
      </c>
      <c r="D1920" s="5" t="s">
        <v>108</v>
      </c>
      <c r="E1920" s="5" t="s">
        <v>109</v>
      </c>
      <c r="F1920" s="5" t="s">
        <v>109</v>
      </c>
      <c r="G1920" s="5" t="s">
        <v>87</v>
      </c>
      <c r="H1920" s="5" t="s">
        <v>131</v>
      </c>
      <c r="I1920" s="150">
        <v>632.02687202466791</v>
      </c>
      <c r="J1920" s="150">
        <v>232.82467755651666</v>
      </c>
      <c r="K1920" s="150">
        <v>424.98870441676956</v>
      </c>
      <c r="L1920" s="150">
        <v>578.82576148429814</v>
      </c>
      <c r="M1920" s="150">
        <v>1266.728198098054</v>
      </c>
      <c r="N1920" s="150">
        <v>788.07348774370746</v>
      </c>
      <c r="O1920" s="150">
        <v>492.49993089964181</v>
      </c>
      <c r="P1920" s="150">
        <v>1255.5937114739777</v>
      </c>
      <c r="Q1920" s="150">
        <v>117.45191066188386</v>
      </c>
      <c r="R1920" s="150">
        <v>829.42548355697124</v>
      </c>
      <c r="S1920" s="150">
        <v>184.25038073071468</v>
      </c>
      <c r="T1920" s="150">
        <v>1328.0897013024048</v>
      </c>
      <c r="U1920" s="150">
        <v>378.91047285931847</v>
      </c>
      <c r="V1920" s="150">
        <v>1999.8817418778713</v>
      </c>
      <c r="W1920" s="150">
        <v>805.70775212345893</v>
      </c>
      <c r="X1920" s="150">
        <v>2418.2299977881289</v>
      </c>
      <c r="Y1920" s="150">
        <v>2722.5838876699299</v>
      </c>
      <c r="Z1920" s="150">
        <v>515.74150067243386</v>
      </c>
      <c r="AA1920" s="150">
        <v>11802.72015100588</v>
      </c>
      <c r="AB1920" s="150">
        <v>206.96064511962476</v>
      </c>
      <c r="AC1920" s="150">
        <v>334.23590816110521</v>
      </c>
      <c r="AD1920" s="150">
        <v>1419.561423502144</v>
      </c>
      <c r="AE1920" s="150">
        <v>614.2414868523623</v>
      </c>
      <c r="AF1920" s="150">
        <v>2361.6865588200799</v>
      </c>
      <c r="AG1920" s="150">
        <v>11698.256785638683</v>
      </c>
      <c r="AH1920" s="150">
        <v>1376.496357432042</v>
      </c>
      <c r="AI1920" s="150">
        <v>353.0505122628893</v>
      </c>
      <c r="AJ1920" s="150">
        <v>766.01401182140353</v>
      </c>
      <c r="AK1920" s="150">
        <v>296.6066999575371</v>
      </c>
      <c r="AL1920" s="150">
        <v>48201.66796875</v>
      </c>
      <c r="AM1920" s="150">
        <v>37628.5</v>
      </c>
      <c r="AN1920" s="150">
        <v>10573.169921875</v>
      </c>
      <c r="AO1920" s="5" t="s">
        <v>2246</v>
      </c>
    </row>
    <row r="1921" spans="1:41" ht="14.25" x14ac:dyDescent="0.45">
      <c r="A1921" s="150">
        <v>2017</v>
      </c>
      <c r="B1921" s="5" t="s">
        <v>1478</v>
      </c>
      <c r="C1921" s="5" t="s">
        <v>278</v>
      </c>
      <c r="D1921" s="5" t="s">
        <v>108</v>
      </c>
      <c r="E1921" s="5" t="s">
        <v>109</v>
      </c>
      <c r="F1921" s="5" t="s">
        <v>109</v>
      </c>
      <c r="G1921" s="5" t="s">
        <v>87</v>
      </c>
      <c r="H1921" s="5" t="s">
        <v>131</v>
      </c>
      <c r="I1921" s="150">
        <v>634.23954746594984</v>
      </c>
      <c r="J1921" s="150">
        <v>394.22128750771793</v>
      </c>
      <c r="K1921" s="150">
        <v>486.20309355661686</v>
      </c>
      <c r="L1921" s="150">
        <v>440.85920758724944</v>
      </c>
      <c r="M1921" s="150">
        <v>1142.9921189139855</v>
      </c>
      <c r="N1921" s="150">
        <v>854.26160103934865</v>
      </c>
      <c r="O1921" s="150">
        <v>2242.3974303509954</v>
      </c>
      <c r="P1921" s="150">
        <v>1733.2038224947996</v>
      </c>
      <c r="Q1921" s="150">
        <v>113.19253652360574</v>
      </c>
      <c r="R1921" s="150">
        <v>756.18388690188272</v>
      </c>
      <c r="S1921" s="150">
        <v>181.6928238583362</v>
      </c>
      <c r="T1921" s="150">
        <v>237.84679206978981</v>
      </c>
      <c r="U1921" s="150">
        <v>367.6844308982777</v>
      </c>
      <c r="V1921" s="150">
        <v>2067.6076947834285</v>
      </c>
      <c r="W1921" s="150">
        <v>907.11447702970349</v>
      </c>
      <c r="X1921" s="150">
        <v>1956.9812798672474</v>
      </c>
      <c r="Y1921" s="150">
        <v>2699.2845239548242</v>
      </c>
      <c r="Z1921" s="150">
        <v>532.86531536826215</v>
      </c>
      <c r="AA1921" s="150">
        <v>9774.1427473749827</v>
      </c>
      <c r="AB1921" s="150">
        <v>206.87139589325906</v>
      </c>
      <c r="AC1921" s="150">
        <v>334.09177304686756</v>
      </c>
      <c r="AD1921" s="150">
        <v>1261.4094986644122</v>
      </c>
      <c r="AE1921" s="150">
        <v>1233.4845263154216</v>
      </c>
      <c r="AF1921" s="150">
        <v>2420.234735152354</v>
      </c>
      <c r="AG1921" s="150">
        <v>12409.183581069216</v>
      </c>
      <c r="AH1921" s="150">
        <v>2346.8036036785716</v>
      </c>
      <c r="AI1921" s="150">
        <v>304.22264101949861</v>
      </c>
      <c r="AJ1921" s="150">
        <v>991.31679358911299</v>
      </c>
      <c r="AK1921" s="150">
        <v>375.02354656585464</v>
      </c>
      <c r="AL1921" s="150">
        <v>49405.6171875</v>
      </c>
      <c r="AM1921" s="150">
        <v>37756.05859375</v>
      </c>
      <c r="AN1921" s="150">
        <v>11649.55859375</v>
      </c>
      <c r="AO1921" s="5" t="s">
        <v>2245</v>
      </c>
    </row>
    <row r="1922" spans="1:41" ht="14.25" x14ac:dyDescent="0.45">
      <c r="A1922" s="150">
        <v>2017</v>
      </c>
      <c r="B1922" s="5" t="s">
        <v>4024</v>
      </c>
      <c r="C1922" s="5" t="s">
        <v>278</v>
      </c>
      <c r="D1922" s="5" t="s">
        <v>108</v>
      </c>
      <c r="E1922" s="5" t="s">
        <v>109</v>
      </c>
      <c r="F1922" s="5" t="s">
        <v>109</v>
      </c>
      <c r="G1922" s="5" t="s">
        <v>87</v>
      </c>
      <c r="H1922" s="5" t="s">
        <v>131</v>
      </c>
      <c r="I1922" s="150">
        <v>385.45004198886249</v>
      </c>
      <c r="J1922" s="150">
        <v>420.46867946561679</v>
      </c>
      <c r="K1922" s="150">
        <v>366.97393653105996</v>
      </c>
      <c r="L1922" s="150">
        <v>461.12468409588001</v>
      </c>
      <c r="M1922" s="150">
        <v>867.6847303985121</v>
      </c>
      <c r="N1922" s="150">
        <v>837.72767435516016</v>
      </c>
      <c r="O1922" s="150">
        <v>2069.1595383909198</v>
      </c>
      <c r="P1922" s="150">
        <v>489.4087327099582</v>
      </c>
      <c r="Q1922" s="150">
        <v>118.35711874270703</v>
      </c>
      <c r="R1922" s="150">
        <v>693.83377017778378</v>
      </c>
      <c r="S1922" s="150">
        <v>172.25307224927303</v>
      </c>
      <c r="T1922" s="150">
        <v>444.00636635682184</v>
      </c>
      <c r="U1922" s="150">
        <v>299.57056043351832</v>
      </c>
      <c r="V1922" s="150">
        <v>2253.1985724035344</v>
      </c>
      <c r="W1922" s="150">
        <v>537.08721906295079</v>
      </c>
      <c r="X1922" s="150">
        <v>1582.3744960041915</v>
      </c>
      <c r="Y1922" s="150">
        <v>3840.9225427011816</v>
      </c>
      <c r="Z1922" s="150">
        <v>240.7263432055058</v>
      </c>
      <c r="AA1922" s="150">
        <v>11784.891868482873</v>
      </c>
      <c r="AB1922" s="150"/>
      <c r="AC1922" s="150">
        <v>203.28002315131602</v>
      </c>
      <c r="AD1922" s="150">
        <v>1548.7797974412897</v>
      </c>
      <c r="AE1922" s="150">
        <v>610.9099643126392</v>
      </c>
      <c r="AF1922" s="150">
        <v>1613.2474429391473</v>
      </c>
      <c r="AG1922" s="150">
        <v>11659.71417001601</v>
      </c>
      <c r="AH1922" s="150">
        <v>1735.3694607970242</v>
      </c>
      <c r="AI1922" s="150">
        <v>431.16762805252819</v>
      </c>
      <c r="AJ1922" s="150">
        <v>881.59336356149686</v>
      </c>
      <c r="AK1922" s="150">
        <v>456.84510466111544</v>
      </c>
      <c r="AL1922" s="150">
        <v>47006.12890625</v>
      </c>
      <c r="AM1922" s="150">
        <v>36794.42578125</v>
      </c>
      <c r="AN1922" s="150">
        <v>10211.701171875</v>
      </c>
      <c r="AO1922" s="5" t="s">
        <v>4151</v>
      </c>
    </row>
    <row r="1923" spans="1:41" ht="14.25" x14ac:dyDescent="0.45">
      <c r="A1923" s="150">
        <v>2017</v>
      </c>
      <c r="B1923" s="5" t="s">
        <v>582</v>
      </c>
      <c r="C1923" s="5" t="s">
        <v>278</v>
      </c>
      <c r="D1923" s="5" t="s">
        <v>108</v>
      </c>
      <c r="E1923" s="5" t="s">
        <v>109</v>
      </c>
      <c r="F1923" s="5" t="s">
        <v>109</v>
      </c>
      <c r="G1923" s="5" t="s">
        <v>88</v>
      </c>
      <c r="H1923" s="5" t="s">
        <v>131</v>
      </c>
      <c r="I1923" s="150">
        <v>360.26908518880572</v>
      </c>
      <c r="J1923" s="150">
        <v>424.22550000000001</v>
      </c>
      <c r="K1923" s="150">
        <v>343.359668</v>
      </c>
      <c r="L1923" s="150">
        <v>465.29</v>
      </c>
      <c r="M1923" s="150">
        <v>600</v>
      </c>
      <c r="N1923" s="150">
        <v>935.52499999999998</v>
      </c>
      <c r="O1923" s="150">
        <v>1933.9839999999999</v>
      </c>
      <c r="P1923" s="150">
        <v>1234.2</v>
      </c>
      <c r="Q1923" s="150">
        <v>103.75210307764191</v>
      </c>
      <c r="R1923" s="150">
        <v>517.24368182238595</v>
      </c>
      <c r="S1923" s="150">
        <v>173.32257561599999</v>
      </c>
      <c r="T1923" s="150">
        <v>565.6</v>
      </c>
      <c r="U1923" s="150">
        <v>329</v>
      </c>
      <c r="V1923" s="150">
        <v>2357</v>
      </c>
      <c r="W1923" s="150">
        <v>770</v>
      </c>
      <c r="X1923" s="150">
        <v>1363</v>
      </c>
      <c r="Y1923" s="150">
        <v>3590</v>
      </c>
      <c r="Z1923" s="150">
        <v>496.60991999999999</v>
      </c>
      <c r="AA1923" s="150">
        <v>9067.6959769017394</v>
      </c>
      <c r="AB1923" s="150">
        <v>179</v>
      </c>
      <c r="AC1923" s="150">
        <v>190</v>
      </c>
      <c r="AD1923" s="150">
        <v>1237.60387296</v>
      </c>
      <c r="AE1923" s="150">
        <v>939</v>
      </c>
      <c r="AF1923" s="150">
        <v>1525.6674172704129</v>
      </c>
      <c r="AG1923" s="150">
        <v>13529.00935641644</v>
      </c>
      <c r="AH1923" s="150">
        <v>1414.2638973406119</v>
      </c>
      <c r="AI1923" s="150">
        <v>403</v>
      </c>
      <c r="AJ1923" s="150">
        <v>1172.0409999999999</v>
      </c>
      <c r="AK1923" s="150">
        <v>309</v>
      </c>
      <c r="AL1923" s="150">
        <v>46528.66015625</v>
      </c>
      <c r="AM1923" s="150">
        <v>37236.52734375</v>
      </c>
      <c r="AN1923" s="150">
        <v>9292.134765625</v>
      </c>
      <c r="AO1923" s="5" t="s">
        <v>829</v>
      </c>
    </row>
    <row r="1924" spans="1:41" ht="14.25" x14ac:dyDescent="0.45">
      <c r="A1924" s="150">
        <v>2017</v>
      </c>
      <c r="B1924" s="5" t="s">
        <v>1478</v>
      </c>
      <c r="C1924" s="5" t="s">
        <v>278</v>
      </c>
      <c r="D1924" s="5" t="s">
        <v>108</v>
      </c>
      <c r="E1924" s="5" t="s">
        <v>109</v>
      </c>
      <c r="F1924" s="5" t="s">
        <v>109</v>
      </c>
      <c r="G1924" s="5" t="s">
        <v>88</v>
      </c>
      <c r="H1924" s="5" t="s">
        <v>131</v>
      </c>
      <c r="I1924" s="150">
        <v>597.64867965837391</v>
      </c>
      <c r="J1924" s="150">
        <v>370.75</v>
      </c>
      <c r="K1924" s="150">
        <v>452.78212949999988</v>
      </c>
      <c r="L1924" s="150">
        <v>407</v>
      </c>
      <c r="M1924" s="150">
        <v>1059.03</v>
      </c>
      <c r="N1924" s="150">
        <v>787.64807999999994</v>
      </c>
      <c r="O1924" s="150">
        <v>2089.0273574170001</v>
      </c>
      <c r="P1924" s="150">
        <v>1566.7178799999999</v>
      </c>
      <c r="Q1924" s="150">
        <v>105.0635047790918</v>
      </c>
      <c r="R1924" s="150">
        <v>723.88885382592366</v>
      </c>
      <c r="S1924" s="150">
        <v>168.18176</v>
      </c>
      <c r="T1924" s="150">
        <v>221.49837500000001</v>
      </c>
      <c r="U1924" s="150">
        <v>345.79343658239998</v>
      </c>
      <c r="V1924" s="150">
        <v>1914</v>
      </c>
      <c r="W1924" s="150">
        <v>835.55962</v>
      </c>
      <c r="X1924" s="150">
        <v>1804.38</v>
      </c>
      <c r="Y1924" s="150">
        <v>2543.6268</v>
      </c>
      <c r="Z1924" s="150">
        <v>494.68536</v>
      </c>
      <c r="AA1924" s="150">
        <v>9233.1232781758281</v>
      </c>
      <c r="AB1924" s="150">
        <v>187</v>
      </c>
      <c r="AC1924" s="150">
        <v>306.56020000000001</v>
      </c>
      <c r="AD1924" s="150">
        <v>1170.8201526492139</v>
      </c>
      <c r="AE1924" s="150">
        <v>1163.316113467705</v>
      </c>
      <c r="AF1924" s="150">
        <v>2289.1012813155771</v>
      </c>
      <c r="AG1924" s="150">
        <v>11884.887954523811</v>
      </c>
      <c r="AH1924" s="150">
        <v>2209.245230893182</v>
      </c>
      <c r="AI1924" s="150">
        <v>280.5</v>
      </c>
      <c r="AJ1924" s="150">
        <v>934.35733360656593</v>
      </c>
      <c r="AK1924" s="150">
        <v>348.15300000000002</v>
      </c>
      <c r="AL1924" s="150">
        <v>46494.34375</v>
      </c>
      <c r="AM1924" s="150">
        <v>35668.16796875</v>
      </c>
      <c r="AN1924" s="150">
        <v>10826.177734375</v>
      </c>
      <c r="AO1924" s="5" t="s">
        <v>2248</v>
      </c>
    </row>
    <row r="1925" spans="1:41" ht="14.25" x14ac:dyDescent="0.45">
      <c r="A1925" s="150">
        <v>2017</v>
      </c>
      <c r="B1925" s="5" t="s">
        <v>4024</v>
      </c>
      <c r="C1925" s="5" t="s">
        <v>278</v>
      </c>
      <c r="D1925" s="5" t="s">
        <v>108</v>
      </c>
      <c r="E1925" s="5" t="s">
        <v>109</v>
      </c>
      <c r="F1925" s="5" t="s">
        <v>109</v>
      </c>
      <c r="G1925" s="5" t="s">
        <v>88</v>
      </c>
      <c r="H1925" s="5" t="s">
        <v>131</v>
      </c>
      <c r="I1925" s="150">
        <v>360.26908518880572</v>
      </c>
      <c r="J1925" s="150">
        <v>393</v>
      </c>
      <c r="K1925" s="150">
        <v>343.359668</v>
      </c>
      <c r="L1925" s="150">
        <v>431</v>
      </c>
      <c r="M1925" s="150">
        <v>811</v>
      </c>
      <c r="N1925" s="150">
        <v>783</v>
      </c>
      <c r="O1925" s="150">
        <v>1933.9839999999999</v>
      </c>
      <c r="P1925" s="150">
        <v>457.43628799999999</v>
      </c>
      <c r="Q1925" s="150">
        <v>110.625</v>
      </c>
      <c r="R1925" s="150">
        <v>648.50649999999996</v>
      </c>
      <c r="S1925" s="150">
        <v>161</v>
      </c>
      <c r="T1925" s="150">
        <v>415</v>
      </c>
      <c r="U1925" s="150">
        <v>280</v>
      </c>
      <c r="V1925" s="150">
        <v>2106</v>
      </c>
      <c r="W1925" s="150">
        <v>502</v>
      </c>
      <c r="X1925" s="150">
        <v>1479</v>
      </c>
      <c r="Y1925" s="150">
        <v>3590</v>
      </c>
      <c r="Z1925" s="150">
        <v>225</v>
      </c>
      <c r="AA1925" s="150">
        <v>11015</v>
      </c>
      <c r="AB1925" s="150"/>
      <c r="AC1925" s="150">
        <v>190</v>
      </c>
      <c r="AD1925" s="150">
        <v>1447.6</v>
      </c>
      <c r="AE1925" s="150">
        <v>571</v>
      </c>
      <c r="AF1925" s="150">
        <v>1507.8560569145311</v>
      </c>
      <c r="AG1925" s="150">
        <v>10898</v>
      </c>
      <c r="AH1925" s="150">
        <v>1622</v>
      </c>
      <c r="AI1925" s="150">
        <v>403</v>
      </c>
      <c r="AJ1925" s="150">
        <v>824</v>
      </c>
      <c r="AK1925" s="150">
        <v>427</v>
      </c>
      <c r="AL1925" s="150">
        <v>43935.6328125</v>
      </c>
      <c r="AM1925" s="150">
        <v>34390.69140625</v>
      </c>
      <c r="AN1925" s="150">
        <v>9544.943359375</v>
      </c>
      <c r="AO1925" s="5" t="s">
        <v>4152</v>
      </c>
    </row>
    <row r="1926" spans="1:41" ht="14.25" x14ac:dyDescent="0.45">
      <c r="A1926" s="150">
        <v>2017</v>
      </c>
      <c r="B1926" s="5" t="s">
        <v>1476</v>
      </c>
      <c r="C1926" s="5" t="s">
        <v>278</v>
      </c>
      <c r="D1926" s="5" t="s">
        <v>108</v>
      </c>
      <c r="E1926" s="5" t="s">
        <v>109</v>
      </c>
      <c r="F1926" s="5" t="s">
        <v>109</v>
      </c>
      <c r="G1926" s="5" t="s">
        <v>88</v>
      </c>
      <c r="H1926" s="5" t="s">
        <v>131</v>
      </c>
      <c r="I1926" s="150">
        <v>821.111285222589</v>
      </c>
      <c r="J1926" s="150">
        <v>1282.4208544570311</v>
      </c>
      <c r="K1926" s="150">
        <v>497</v>
      </c>
      <c r="L1926" s="150">
        <v>523.35594935999995</v>
      </c>
      <c r="M1926" s="150">
        <v>1264.574455454328</v>
      </c>
      <c r="N1926" s="150">
        <v>739.84</v>
      </c>
      <c r="O1926" s="150">
        <v>436.0060917968749</v>
      </c>
      <c r="P1926" s="150">
        <v>1294.7</v>
      </c>
      <c r="Q1926" s="150">
        <v>234.465</v>
      </c>
      <c r="R1926" s="150">
        <v>1007.934035530378</v>
      </c>
      <c r="S1926" s="150">
        <v>184.148296875</v>
      </c>
      <c r="T1926" s="150">
        <v>1269.3848242187501</v>
      </c>
      <c r="U1926" s="150">
        <v>315.2</v>
      </c>
      <c r="V1926" s="150">
        <v>1652</v>
      </c>
      <c r="W1926" s="150">
        <v>767.10997199999997</v>
      </c>
      <c r="X1926" s="150">
        <v>2381.0521330000001</v>
      </c>
      <c r="Y1926" s="150">
        <v>3237</v>
      </c>
      <c r="Z1926" s="150">
        <v>717.8814000000001</v>
      </c>
      <c r="AA1926" s="150">
        <v>11470.207109812351</v>
      </c>
      <c r="AB1926" s="150">
        <v>185</v>
      </c>
      <c r="AC1926" s="150">
        <v>124.92611833495749</v>
      </c>
      <c r="AD1926" s="150">
        <v>716.71472999999992</v>
      </c>
      <c r="AE1926" s="150">
        <v>1558.2730659653739</v>
      </c>
      <c r="AF1926" s="150">
        <v>2582.114072494669</v>
      </c>
      <c r="AG1926" s="150">
        <v>11869.381667432681</v>
      </c>
      <c r="AH1926" s="150">
        <v>1831.672515</v>
      </c>
      <c r="AI1926" s="150">
        <v>230.28213600000001</v>
      </c>
      <c r="AJ1926" s="150">
        <v>763.16515569280853</v>
      </c>
      <c r="AK1926" s="150">
        <v>325</v>
      </c>
      <c r="AL1926" s="150">
        <v>50281.91796875</v>
      </c>
      <c r="AM1926" s="150">
        <v>40193.9765625</v>
      </c>
      <c r="AN1926" s="150">
        <v>10087.9453125</v>
      </c>
      <c r="AO1926" s="5" t="s">
        <v>2249</v>
      </c>
    </row>
    <row r="1927" spans="1:41" ht="14.25" x14ac:dyDescent="0.45">
      <c r="A1927" s="150">
        <v>2017</v>
      </c>
      <c r="B1927" s="5" t="s">
        <v>1477</v>
      </c>
      <c r="C1927" s="5" t="s">
        <v>278</v>
      </c>
      <c r="D1927" s="5" t="s">
        <v>108</v>
      </c>
      <c r="E1927" s="5" t="s">
        <v>109</v>
      </c>
      <c r="F1927" s="5" t="s">
        <v>109</v>
      </c>
      <c r="G1927" s="5" t="s">
        <v>88</v>
      </c>
      <c r="H1927" s="5" t="s">
        <v>131</v>
      </c>
      <c r="I1927" s="150">
        <v>594.86463094780447</v>
      </c>
      <c r="J1927" s="150">
        <v>225</v>
      </c>
      <c r="K1927" s="150">
        <v>407.7989949748744</v>
      </c>
      <c r="L1927" s="150">
        <v>553.90929999999992</v>
      </c>
      <c r="M1927" s="150">
        <v>1201.784433715839</v>
      </c>
      <c r="N1927" s="150">
        <v>757.10902409625601</v>
      </c>
      <c r="O1927" s="150">
        <v>479</v>
      </c>
      <c r="P1927" s="150">
        <v>1294.7</v>
      </c>
      <c r="Q1927" s="150">
        <v>113.792602053438</v>
      </c>
      <c r="R1927" s="150">
        <v>802.99713982114349</v>
      </c>
      <c r="S1927" s="150">
        <v>178.50991213792801</v>
      </c>
      <c r="T1927" s="150">
        <v>1330.46145</v>
      </c>
      <c r="U1927" s="150">
        <v>363.32138531404797</v>
      </c>
      <c r="V1927" s="150">
        <v>1917</v>
      </c>
      <c r="W1927" s="150">
        <v>757.41120000000012</v>
      </c>
      <c r="X1927" s="150">
        <v>2388.0859000000009</v>
      </c>
      <c r="Y1927" s="150">
        <v>2722.9740000000002</v>
      </c>
      <c r="Z1927" s="150">
        <v>499.55200000000002</v>
      </c>
      <c r="AA1927" s="150">
        <v>11378.04047447447</v>
      </c>
      <c r="AB1927" s="150">
        <v>187</v>
      </c>
      <c r="AC1927" s="150">
        <v>331.87010969599999</v>
      </c>
      <c r="AD1927" s="150">
        <v>1444.1005395903239</v>
      </c>
      <c r="AE1927" s="150">
        <v>577.42200000000003</v>
      </c>
      <c r="AF1927" s="150">
        <v>2260.0821042745488</v>
      </c>
      <c r="AG1927" s="150">
        <v>11399</v>
      </c>
      <c r="AH1927" s="150">
        <v>1383.4560327182519</v>
      </c>
      <c r="AI1927" s="150">
        <v>331.88759999999996</v>
      </c>
      <c r="AJ1927" s="150">
        <v>768.06174891765693</v>
      </c>
      <c r="AK1927" s="150">
        <v>290.42221999999998</v>
      </c>
      <c r="AL1927" s="150">
        <v>46939.61328125</v>
      </c>
      <c r="AM1927" s="150">
        <v>36559.6953125</v>
      </c>
      <c r="AN1927" s="150">
        <v>10379.91796875</v>
      </c>
      <c r="AO1927" s="5" t="s">
        <v>2247</v>
      </c>
    </row>
    <row r="1928" spans="1:41" ht="14.25" x14ac:dyDescent="0.45">
      <c r="A1928" s="150">
        <v>2017</v>
      </c>
      <c r="B1928" s="5" t="s">
        <v>1476</v>
      </c>
      <c r="C1928" s="5" t="s">
        <v>278</v>
      </c>
      <c r="D1928" s="5" t="s">
        <v>108</v>
      </c>
      <c r="E1928" s="5" t="s">
        <v>30</v>
      </c>
      <c r="F1928" s="5" t="s">
        <v>30</v>
      </c>
      <c r="G1928" s="5" t="s">
        <v>87</v>
      </c>
      <c r="H1928" s="5" t="s">
        <v>131</v>
      </c>
      <c r="I1928" s="150">
        <v>5296.779795419061</v>
      </c>
      <c r="J1928" s="150">
        <v>339.10651037588229</v>
      </c>
      <c r="K1928" s="150"/>
      <c r="L1928" s="150">
        <v>1337.1183049276574</v>
      </c>
      <c r="M1928" s="150">
        <v>4868.2313657247723</v>
      </c>
      <c r="N1928" s="150">
        <v>3144.03387103467</v>
      </c>
      <c r="O1928" s="150">
        <v>3461.8058658571031</v>
      </c>
      <c r="P1928" s="150">
        <v>311.03477938450129</v>
      </c>
      <c r="Q1928" s="150">
        <v>2788.0679596133991</v>
      </c>
      <c r="R1928" s="150">
        <v>4004.0578518447128</v>
      </c>
      <c r="S1928" s="150">
        <v>10385.417597571308</v>
      </c>
      <c r="T1928" s="150">
        <v>3649.325028879528</v>
      </c>
      <c r="U1928" s="150">
        <v>1497.1711650563611</v>
      </c>
      <c r="V1928" s="150">
        <v>2803.8044914191328</v>
      </c>
      <c r="W1928" s="150">
        <v>920.7527765172963</v>
      </c>
      <c r="X1928" s="150">
        <v>4584.2475618206508</v>
      </c>
      <c r="Y1928" s="150">
        <v>20549.629954930537</v>
      </c>
      <c r="Z1928" s="150">
        <v>1677.9408279530662</v>
      </c>
      <c r="AA1928" s="150">
        <v>25734.51285570634</v>
      </c>
      <c r="AB1928" s="150">
        <v>680.45875923107508</v>
      </c>
      <c r="AC1928" s="150">
        <v>4409.8460492018803</v>
      </c>
      <c r="AD1928" s="150">
        <v>3878.6340934742798</v>
      </c>
      <c r="AE1928" s="150">
        <v>5282.4541218750046</v>
      </c>
      <c r="AF1928" s="150">
        <v>20094.654284257082</v>
      </c>
      <c r="AG1928" s="150">
        <v>32647.650749307562</v>
      </c>
      <c r="AH1928" s="150">
        <v>8111.6837394582863</v>
      </c>
      <c r="AI1928" s="150">
        <v>1861.7171993483869</v>
      </c>
      <c r="AJ1928" s="150">
        <v>17320.135175806452</v>
      </c>
      <c r="AK1928" s="150">
        <v>1916.7377920914935</v>
      </c>
      <c r="AL1928" s="150">
        <v>193557.015625</v>
      </c>
      <c r="AM1928" s="150">
        <v>149238</v>
      </c>
      <c r="AN1928" s="150">
        <v>44319.015625</v>
      </c>
      <c r="AO1928" s="5" t="s">
        <v>2251</v>
      </c>
    </row>
    <row r="1929" spans="1:41" ht="14.25" x14ac:dyDescent="0.45">
      <c r="A1929" s="150">
        <v>2017</v>
      </c>
      <c r="B1929" s="5" t="s">
        <v>1478</v>
      </c>
      <c r="C1929" s="5" t="s">
        <v>278</v>
      </c>
      <c r="D1929" s="5" t="s">
        <v>108</v>
      </c>
      <c r="E1929" s="5" t="s">
        <v>30</v>
      </c>
      <c r="F1929" s="5" t="s">
        <v>30</v>
      </c>
      <c r="G1929" s="5" t="s">
        <v>87</v>
      </c>
      <c r="H1929" s="5" t="s">
        <v>131</v>
      </c>
      <c r="I1929" s="150">
        <v>6031.3521412302052</v>
      </c>
      <c r="J1929" s="150">
        <v>3221.8302408898426</v>
      </c>
      <c r="K1929" s="150">
        <v>1640.8441739612761</v>
      </c>
      <c r="L1929" s="150">
        <v>1960.5778027835913</v>
      </c>
      <c r="M1929" s="150">
        <v>5025.8199804344695</v>
      </c>
      <c r="N1929" s="150">
        <v>4430.448528110267</v>
      </c>
      <c r="O1929" s="150">
        <v>3497.4994644051881</v>
      </c>
      <c r="P1929" s="150">
        <v>331.87924474854395</v>
      </c>
      <c r="Q1929" s="150">
        <v>3606.5262213616807</v>
      </c>
      <c r="R1929" s="150">
        <v>3407.2677447157603</v>
      </c>
      <c r="S1929" s="150">
        <v>5105.6683290417277</v>
      </c>
      <c r="T1929" s="150">
        <v>3871.9245220663461</v>
      </c>
      <c r="U1929" s="150">
        <v>1166.5555452911319</v>
      </c>
      <c r="V1929" s="150">
        <v>2868.5429387765812</v>
      </c>
      <c r="W1929" s="150">
        <v>1034.3569794662953</v>
      </c>
      <c r="X1929" s="150">
        <v>6088.7893758546861</v>
      </c>
      <c r="Y1929" s="150">
        <v>15781.964351942426</v>
      </c>
      <c r="Z1929" s="150">
        <v>1777.5121354498583</v>
      </c>
      <c r="AA1929" s="150">
        <v>32744.009161077996</v>
      </c>
      <c r="AB1929" s="150">
        <v>670.39607439205872</v>
      </c>
      <c r="AC1929" s="150">
        <v>4189.4223328757862</v>
      </c>
      <c r="AD1929" s="150">
        <v>3863.6961293248801</v>
      </c>
      <c r="AE1929" s="150">
        <v>3795.9369367334048</v>
      </c>
      <c r="AF1929" s="150">
        <v>23692.859282598551</v>
      </c>
      <c r="AG1929" s="150">
        <v>29681.869139147846</v>
      </c>
      <c r="AH1929" s="150">
        <v>8969.6417158189906</v>
      </c>
      <c r="AI1929" s="150">
        <v>1834.1859593102861</v>
      </c>
      <c r="AJ1929" s="150">
        <v>12319.916834644924</v>
      </c>
      <c r="AK1929" s="150">
        <v>1806.1474647091616</v>
      </c>
      <c r="AL1929" s="150">
        <v>194417.4375</v>
      </c>
      <c r="AM1929" s="150">
        <v>151008.46875</v>
      </c>
      <c r="AN1929" s="150">
        <v>43408.97265625</v>
      </c>
      <c r="AO1929" s="5" t="s">
        <v>2250</v>
      </c>
    </row>
    <row r="1930" spans="1:41" ht="14.25" x14ac:dyDescent="0.45">
      <c r="A1930" s="150">
        <v>2017</v>
      </c>
      <c r="B1930" s="5" t="s">
        <v>4024</v>
      </c>
      <c r="C1930" s="5" t="s">
        <v>278</v>
      </c>
      <c r="D1930" s="5" t="s">
        <v>108</v>
      </c>
      <c r="E1930" s="5" t="s">
        <v>30</v>
      </c>
      <c r="F1930" s="5" t="s">
        <v>30</v>
      </c>
      <c r="G1930" s="5" t="s">
        <v>87</v>
      </c>
      <c r="H1930" s="5" t="s">
        <v>131</v>
      </c>
      <c r="I1930" s="150">
        <v>10633.001396560723</v>
      </c>
      <c r="J1930" s="150"/>
      <c r="K1930" s="150">
        <v>1751.0691559461682</v>
      </c>
      <c r="L1930" s="150">
        <v>2068.1067618499678</v>
      </c>
      <c r="M1930" s="150">
        <v>6540.2672711789201</v>
      </c>
      <c r="N1930" s="150">
        <v>4562.0316774590083</v>
      </c>
      <c r="O1930" s="150">
        <v>3357.1064585473214</v>
      </c>
      <c r="P1930" s="150">
        <v>4904.7852485874282</v>
      </c>
      <c r="Q1930" s="150">
        <v>2500.6427854267617</v>
      </c>
      <c r="R1930" s="150">
        <v>3847.3419118533284</v>
      </c>
      <c r="S1930" s="150">
        <v>5320.5871322710236</v>
      </c>
      <c r="T1930" s="150">
        <v>4375.8699720467503</v>
      </c>
      <c r="U1930" s="150">
        <v>1176.8843445602506</v>
      </c>
      <c r="V1930" s="150">
        <v>3159.3995177149272</v>
      </c>
      <c r="W1930" s="150">
        <v>2915.4634899333482</v>
      </c>
      <c r="X1930" s="150">
        <v>6236.4171313106372</v>
      </c>
      <c r="Y1930" s="150">
        <v>17272.382598709715</v>
      </c>
      <c r="Z1930" s="150">
        <v>1596.2831291671764</v>
      </c>
      <c r="AA1930" s="150">
        <v>35524.78888798051</v>
      </c>
      <c r="AB1930" s="150"/>
      <c r="AC1930" s="150">
        <v>5963.0675540739212</v>
      </c>
      <c r="AD1930" s="150">
        <v>4027.7850292458825</v>
      </c>
      <c r="AE1930" s="150">
        <v>4149.0522620042293</v>
      </c>
      <c r="AF1930" s="150">
        <v>20346.832464644565</v>
      </c>
      <c r="AG1930" s="150">
        <v>40629.257258795922</v>
      </c>
      <c r="AH1930" s="150">
        <v>11853.365139439105</v>
      </c>
      <c r="AI1930" s="150">
        <v>2103.4132921867754</v>
      </c>
      <c r="AJ1930" s="150">
        <v>12324.118877263207</v>
      </c>
      <c r="AK1930" s="150">
        <v>1747.1383042426266</v>
      </c>
      <c r="AL1930" s="150">
        <v>220886.4375</v>
      </c>
      <c r="AM1930" s="150">
        <v>170657.984375</v>
      </c>
      <c r="AN1930" s="150">
        <v>50228.48046875</v>
      </c>
      <c r="AO1930" s="5" t="s">
        <v>4153</v>
      </c>
    </row>
    <row r="1931" spans="1:41" ht="14.25" x14ac:dyDescent="0.45">
      <c r="A1931" s="150">
        <v>2017</v>
      </c>
      <c r="B1931" s="5" t="s">
        <v>1477</v>
      </c>
      <c r="C1931" s="5" t="s">
        <v>278</v>
      </c>
      <c r="D1931" s="5" t="s">
        <v>108</v>
      </c>
      <c r="E1931" s="5" t="s">
        <v>30</v>
      </c>
      <c r="F1931" s="5" t="s">
        <v>30</v>
      </c>
      <c r="G1931" s="5" t="s">
        <v>87</v>
      </c>
      <c r="H1931" s="5" t="s">
        <v>131</v>
      </c>
      <c r="I1931" s="150">
        <v>6018.9260067778587</v>
      </c>
      <c r="J1931" s="150">
        <v>5365.5456666618711</v>
      </c>
      <c r="K1931" s="150">
        <v>1220.1000952857071</v>
      </c>
      <c r="L1931" s="150">
        <v>1317.9132139661754</v>
      </c>
      <c r="M1931" s="150">
        <v>4905.1567280501013</v>
      </c>
      <c r="N1931" s="150">
        <v>4586.5301149124116</v>
      </c>
      <c r="O1931" s="150">
        <v>3551.5332095661811</v>
      </c>
      <c r="P1931" s="150">
        <v>306.56737271730515</v>
      </c>
      <c r="Q1931" s="150">
        <v>2344.0783227987445</v>
      </c>
      <c r="R1931" s="150">
        <v>2992.0920240138089</v>
      </c>
      <c r="S1931" s="150">
        <v>3969.972098279969</v>
      </c>
      <c r="T1931" s="150">
        <v>3762.9208203568137</v>
      </c>
      <c r="U1931" s="150">
        <v>1508.4885523959815</v>
      </c>
      <c r="V1931" s="150">
        <v>2834.3647708628823</v>
      </c>
      <c r="W1931" s="150">
        <v>748.66629945252066</v>
      </c>
      <c r="X1931" s="150">
        <v>5940.9449502435236</v>
      </c>
      <c r="Y1931" s="150">
        <v>16386.413431236171</v>
      </c>
      <c r="Z1931" s="150">
        <v>1667.8593165522702</v>
      </c>
      <c r="AA1931" s="150">
        <v>24472.121796448937</v>
      </c>
      <c r="AB1931" s="150">
        <v>670.68529915771444</v>
      </c>
      <c r="AC1931" s="150">
        <v>4814.3251672212173</v>
      </c>
      <c r="AD1931" s="150">
        <v>3492.8759144253249</v>
      </c>
      <c r="AE1931" s="150">
        <v>3722.0801940370434</v>
      </c>
      <c r="AF1931" s="150">
        <v>22866.909647381362</v>
      </c>
      <c r="AG1931" s="150">
        <v>34235.939016740493</v>
      </c>
      <c r="AH1931" s="150">
        <v>9574.8626683374459</v>
      </c>
      <c r="AI1931" s="150">
        <v>1834.9772706328226</v>
      </c>
      <c r="AJ1931" s="150">
        <v>15652.846295714216</v>
      </c>
      <c r="AK1931" s="150">
        <v>1911.7048530697823</v>
      </c>
      <c r="AL1931" s="150">
        <v>192677.40625</v>
      </c>
      <c r="AM1931" s="150">
        <v>151093</v>
      </c>
      <c r="AN1931" s="150">
        <v>41584.39453125</v>
      </c>
      <c r="AO1931" s="5" t="s">
        <v>2252</v>
      </c>
    </row>
    <row r="1932" spans="1:41" ht="14.25" x14ac:dyDescent="0.45">
      <c r="A1932" s="150">
        <v>2017</v>
      </c>
      <c r="B1932" s="5" t="s">
        <v>582</v>
      </c>
      <c r="C1932" s="5" t="s">
        <v>278</v>
      </c>
      <c r="D1932" s="5" t="s">
        <v>108</v>
      </c>
      <c r="E1932" s="5" t="s">
        <v>30</v>
      </c>
      <c r="F1932" s="5" t="s">
        <v>30</v>
      </c>
      <c r="G1932" s="5" t="s">
        <v>87</v>
      </c>
      <c r="H1932" s="5" t="s">
        <v>131</v>
      </c>
      <c r="I1932" s="150">
        <v>11479.203597460433</v>
      </c>
      <c r="J1932" s="150">
        <v>3183.950496090019</v>
      </c>
      <c r="K1932" s="150">
        <v>1796.1894002518989</v>
      </c>
      <c r="L1932" s="150">
        <v>2295.4819566421002</v>
      </c>
      <c r="M1932" s="150">
        <v>6205.2102426144211</v>
      </c>
      <c r="N1932" s="150">
        <v>4142.5929100088561</v>
      </c>
      <c r="O1932" s="150">
        <v>3835.5677602860892</v>
      </c>
      <c r="P1932" s="150">
        <v>303.99728192167197</v>
      </c>
      <c r="Q1932" s="150">
        <v>2654.6787623747887</v>
      </c>
      <c r="R1932" s="150">
        <v>3946.4773494235824</v>
      </c>
      <c r="S1932" s="150">
        <v>4910.0499614352357</v>
      </c>
      <c r="T1932" s="150">
        <v>4170.3598241962218</v>
      </c>
      <c r="U1932" s="150">
        <v>1262.0825783751725</v>
      </c>
      <c r="V1932" s="150">
        <v>3080.5789543470514</v>
      </c>
      <c r="W1932" s="150">
        <v>1026.1280093745968</v>
      </c>
      <c r="X1932" s="150">
        <v>6271.6788997006652</v>
      </c>
      <c r="Y1932" s="150">
        <v>17717.44447416416</v>
      </c>
      <c r="Z1932" s="150">
        <v>1523.5378002375965</v>
      </c>
      <c r="AA1932" s="150">
        <v>30851.335876832884</v>
      </c>
      <c r="AB1932" s="150">
        <v>665.06264564813432</v>
      </c>
      <c r="AC1932" s="150">
        <v>6116.7194323779568</v>
      </c>
      <c r="AD1932" s="150">
        <v>3336.4283346352663</v>
      </c>
      <c r="AE1932" s="150">
        <v>3707.2303910881151</v>
      </c>
      <c r="AF1932" s="150">
        <v>24867.689055162882</v>
      </c>
      <c r="AG1932" s="150">
        <v>31350.154897561013</v>
      </c>
      <c r="AH1932" s="150">
        <v>14510.656164516478</v>
      </c>
      <c r="AI1932" s="150">
        <v>2157.6124774657296</v>
      </c>
      <c r="AJ1932" s="150">
        <v>12872.669339204826</v>
      </c>
      <c r="AK1932" s="150">
        <v>1901.9521184979676</v>
      </c>
      <c r="AL1932" s="150">
        <v>212142.71875</v>
      </c>
      <c r="AM1932" s="150">
        <v>161355.8125</v>
      </c>
      <c r="AN1932" s="150">
        <v>50786.8984375</v>
      </c>
      <c r="AO1932" s="5" t="s">
        <v>830</v>
      </c>
    </row>
    <row r="1933" spans="1:41" ht="14.25" x14ac:dyDescent="0.45">
      <c r="A1933" s="150">
        <v>2017</v>
      </c>
      <c r="B1933" s="5" t="s">
        <v>1478</v>
      </c>
      <c r="C1933" s="5" t="s">
        <v>278</v>
      </c>
      <c r="D1933" s="5" t="s">
        <v>108</v>
      </c>
      <c r="E1933" s="5" t="s">
        <v>30</v>
      </c>
      <c r="F1933" s="5" t="s">
        <v>30</v>
      </c>
      <c r="G1933" s="5" t="s">
        <v>88</v>
      </c>
      <c r="H1933" s="5" t="s">
        <v>131</v>
      </c>
      <c r="I1933" s="150">
        <v>5923</v>
      </c>
      <c r="J1933" s="150">
        <v>2999.1290847060081</v>
      </c>
      <c r="K1933" s="150">
        <v>1528.0546938299999</v>
      </c>
      <c r="L1933" s="150">
        <v>1810</v>
      </c>
      <c r="M1933" s="150">
        <v>4656.6324000000004</v>
      </c>
      <c r="N1933" s="150">
        <v>4084.9714800000002</v>
      </c>
      <c r="O1933" s="150">
        <v>3258.2859598399109</v>
      </c>
      <c r="P1933" s="150">
        <v>300</v>
      </c>
      <c r="Q1933" s="150">
        <v>3347.5200444415518</v>
      </c>
      <c r="R1933" s="150">
        <v>3261.7504619221882</v>
      </c>
      <c r="S1933" s="150">
        <v>4726</v>
      </c>
      <c r="T1933" s="150">
        <v>3605.787499999999</v>
      </c>
      <c r="U1933" s="150">
        <v>1097.1017999999999</v>
      </c>
      <c r="V1933" s="150">
        <v>2656</v>
      </c>
      <c r="W1933" s="150">
        <v>952.76499999999987</v>
      </c>
      <c r="X1933" s="150">
        <v>5613.9984000000004</v>
      </c>
      <c r="Y1933" s="150">
        <v>14655</v>
      </c>
      <c r="Z1933" s="150">
        <v>1650.15287216</v>
      </c>
      <c r="AA1933" s="150">
        <v>30931.55901443609</v>
      </c>
      <c r="AB1933" s="150">
        <v>606</v>
      </c>
      <c r="AC1933" s="150">
        <v>3877.8879999999999</v>
      </c>
      <c r="AD1933" s="150">
        <v>3586.2210461519812</v>
      </c>
      <c r="AE1933" s="150">
        <v>3580</v>
      </c>
      <c r="AF1933" s="150">
        <v>22409.12988896999</v>
      </c>
      <c r="AG1933" s="150">
        <v>28427.791940943691</v>
      </c>
      <c r="AH1933" s="150">
        <v>8435.6120988000002</v>
      </c>
      <c r="AI1933" s="150">
        <v>1691.16</v>
      </c>
      <c r="AJ1933" s="150">
        <v>11612.03433485331</v>
      </c>
      <c r="AK1933" s="150">
        <v>1668.3302719357091</v>
      </c>
      <c r="AL1933" s="150">
        <v>182951.875</v>
      </c>
      <c r="AM1933" s="150">
        <v>142623.03125</v>
      </c>
      <c r="AN1933" s="150">
        <v>40328.84765625</v>
      </c>
      <c r="AO1933" s="5" t="s">
        <v>2255</v>
      </c>
    </row>
    <row r="1934" spans="1:41" ht="14.25" x14ac:dyDescent="0.45">
      <c r="A1934" s="150">
        <v>2017</v>
      </c>
      <c r="B1934" s="5" t="s">
        <v>1477</v>
      </c>
      <c r="C1934" s="5" t="s">
        <v>278</v>
      </c>
      <c r="D1934" s="5" t="s">
        <v>108</v>
      </c>
      <c r="E1934" s="5" t="s">
        <v>30</v>
      </c>
      <c r="F1934" s="5" t="s">
        <v>30</v>
      </c>
      <c r="G1934" s="5" t="s">
        <v>88</v>
      </c>
      <c r="H1934" s="5" t="s">
        <v>131</v>
      </c>
      <c r="I1934" s="150">
        <v>5665.0220998582936</v>
      </c>
      <c r="J1934" s="150">
        <v>5161.9273067601434</v>
      </c>
      <c r="K1934" s="150">
        <v>1170.7501574873079</v>
      </c>
      <c r="L1934" s="150">
        <v>1261.1815755</v>
      </c>
      <c r="M1934" s="150">
        <v>4653.6747263999987</v>
      </c>
      <c r="N1934" s="150">
        <v>4406.3191990271998</v>
      </c>
      <c r="O1934" s="150">
        <v>3456</v>
      </c>
      <c r="P1934" s="150">
        <v>300</v>
      </c>
      <c r="Q1934" s="150">
        <v>2262.5563460624999</v>
      </c>
      <c r="R1934" s="150">
        <v>2896.7536987904869</v>
      </c>
      <c r="S1934" s="150">
        <v>3732</v>
      </c>
      <c r="T1934" s="150">
        <v>3586.9246287999999</v>
      </c>
      <c r="U1934" s="150">
        <v>1446.426504</v>
      </c>
      <c r="V1934" s="150">
        <v>2718</v>
      </c>
      <c r="W1934" s="150">
        <v>703.78898400000014</v>
      </c>
      <c r="X1934" s="150">
        <v>5865.7160999999996</v>
      </c>
      <c r="Y1934" s="150">
        <v>15586</v>
      </c>
      <c r="Z1934" s="150">
        <v>1577</v>
      </c>
      <c r="AA1934" s="150">
        <v>23591.57793574682</v>
      </c>
      <c r="AB1934" s="150">
        <v>606</v>
      </c>
      <c r="AC1934" s="150">
        <v>4780.2482688000009</v>
      </c>
      <c r="AD1934" s="150">
        <v>3371.401240875</v>
      </c>
      <c r="AE1934" s="150">
        <v>3498.9674839691152</v>
      </c>
      <c r="AF1934" s="150">
        <v>21883.129698604029</v>
      </c>
      <c r="AG1934" s="150">
        <v>33573</v>
      </c>
      <c r="AH1934" s="150">
        <v>9580.1339214109667</v>
      </c>
      <c r="AI1934" s="150">
        <v>1724.9831999999999</v>
      </c>
      <c r="AJ1934" s="150">
        <v>15694.690065576169</v>
      </c>
      <c r="AK1934" s="150">
        <v>1810.4816553129999</v>
      </c>
      <c r="AL1934" s="150">
        <v>186564.671875</v>
      </c>
      <c r="AM1934" s="150">
        <v>146302.8125</v>
      </c>
      <c r="AN1934" s="150">
        <v>40261.85546875</v>
      </c>
      <c r="AO1934" s="5" t="s">
        <v>2253</v>
      </c>
    </row>
    <row r="1935" spans="1:41" ht="14.25" x14ac:dyDescent="0.45">
      <c r="A1935" s="150">
        <v>2017</v>
      </c>
      <c r="B1935" s="5" t="s">
        <v>1476</v>
      </c>
      <c r="C1935" s="5" t="s">
        <v>278</v>
      </c>
      <c r="D1935" s="5" t="s">
        <v>108</v>
      </c>
      <c r="E1935" s="5" t="s">
        <v>30</v>
      </c>
      <c r="F1935" s="5" t="s">
        <v>30</v>
      </c>
      <c r="G1935" s="5" t="s">
        <v>88</v>
      </c>
      <c r="H1935" s="5" t="s">
        <v>131</v>
      </c>
      <c r="I1935" s="150">
        <v>5018.2798885080701</v>
      </c>
      <c r="J1935" s="150">
        <v>315</v>
      </c>
      <c r="K1935" s="150"/>
      <c r="L1935" s="150">
        <v>1288.9656282888</v>
      </c>
      <c r="M1935" s="150">
        <v>4660.6929224999994</v>
      </c>
      <c r="N1935" s="150">
        <v>3046.4</v>
      </c>
      <c r="O1935" s="150">
        <v>3403.0551417968741</v>
      </c>
      <c r="P1935" s="150">
        <v>300</v>
      </c>
      <c r="Q1935" s="150">
        <v>2303.326</v>
      </c>
      <c r="R1935" s="150">
        <v>3812.8891525381682</v>
      </c>
      <c r="S1935" s="150">
        <v>9249</v>
      </c>
      <c r="T1935" s="150">
        <v>3587.3918945312489</v>
      </c>
      <c r="U1935" s="150">
        <v>1244</v>
      </c>
      <c r="V1935" s="150">
        <v>2689</v>
      </c>
      <c r="W1935" s="150">
        <v>867.62783039999999</v>
      </c>
      <c r="X1935" s="150">
        <v>4595.0239224955048</v>
      </c>
      <c r="Y1935" s="150">
        <v>19871</v>
      </c>
      <c r="Z1935" s="150">
        <v>1639.731863238336</v>
      </c>
      <c r="AA1935" s="150">
        <v>25018.836113279009</v>
      </c>
      <c r="AB1935" s="150">
        <v>606</v>
      </c>
      <c r="AC1935" s="150">
        <v>4326.5536599063107</v>
      </c>
      <c r="AD1935" s="150">
        <v>3694.2851549165111</v>
      </c>
      <c r="AE1935" s="150">
        <v>5075.6620972920564</v>
      </c>
      <c r="AF1935" s="150">
        <v>19371</v>
      </c>
      <c r="AG1935" s="150">
        <v>31434.3008103502</v>
      </c>
      <c r="AH1935" s="150">
        <v>7797.5806881893432</v>
      </c>
      <c r="AI1935" s="150">
        <v>1759.4828640000001</v>
      </c>
      <c r="AJ1935" s="150">
        <v>16860.690605131011</v>
      </c>
      <c r="AK1935" s="150">
        <v>1848</v>
      </c>
      <c r="AL1935" s="150">
        <v>185683.78125</v>
      </c>
      <c r="AM1935" s="150">
        <v>143615.640625</v>
      </c>
      <c r="AN1935" s="150">
        <v>42068.140625</v>
      </c>
      <c r="AO1935" s="5" t="s">
        <v>2254</v>
      </c>
    </row>
    <row r="1936" spans="1:41" ht="14.25" x14ac:dyDescent="0.45">
      <c r="A1936" s="150">
        <v>2017</v>
      </c>
      <c r="B1936" s="5" t="s">
        <v>4024</v>
      </c>
      <c r="C1936" s="5" t="s">
        <v>278</v>
      </c>
      <c r="D1936" s="5" t="s">
        <v>108</v>
      </c>
      <c r="E1936" s="5" t="s">
        <v>30</v>
      </c>
      <c r="F1936" s="5" t="s">
        <v>30</v>
      </c>
      <c r="G1936" s="5" t="s">
        <v>88</v>
      </c>
      <c r="H1936" s="5" t="s">
        <v>131</v>
      </c>
      <c r="I1936" s="150">
        <v>9938.3610549999994</v>
      </c>
      <c r="J1936" s="150">
        <v>3255.5</v>
      </c>
      <c r="K1936" s="150">
        <v>1994.6489999999999</v>
      </c>
      <c r="L1936" s="150">
        <v>1933</v>
      </c>
      <c r="M1936" s="150">
        <v>6113</v>
      </c>
      <c r="N1936" s="150">
        <v>4264</v>
      </c>
      <c r="O1936" s="150">
        <v>3137.7910000000002</v>
      </c>
      <c r="P1936" s="150">
        <v>4833.4251499999991</v>
      </c>
      <c r="Q1936" s="150">
        <v>2337.279</v>
      </c>
      <c r="R1936" s="150">
        <v>3596</v>
      </c>
      <c r="S1936" s="150">
        <v>4973</v>
      </c>
      <c r="T1936" s="150">
        <v>4090</v>
      </c>
      <c r="U1936" s="150">
        <v>1100</v>
      </c>
      <c r="V1936" s="150">
        <v>2953</v>
      </c>
      <c r="W1936" s="150">
        <v>935</v>
      </c>
      <c r="X1936" s="150">
        <v>5829</v>
      </c>
      <c r="Y1936" s="150">
        <v>16144</v>
      </c>
      <c r="Z1936" s="150">
        <v>1492</v>
      </c>
      <c r="AA1936" s="150">
        <v>33204</v>
      </c>
      <c r="AB1936" s="150"/>
      <c r="AC1936" s="150">
        <v>5573.5079999999998</v>
      </c>
      <c r="AD1936" s="150">
        <v>3764.6550000000002</v>
      </c>
      <c r="AE1936" s="150">
        <v>3878</v>
      </c>
      <c r="AF1936" s="150">
        <v>19017.599999999999</v>
      </c>
      <c r="AG1936" s="150">
        <v>37975</v>
      </c>
      <c r="AH1936" s="150">
        <v>11079</v>
      </c>
      <c r="AI1936" s="150">
        <v>1966</v>
      </c>
      <c r="AJ1936" s="150">
        <v>11519</v>
      </c>
      <c r="AK1936" s="150">
        <v>1633</v>
      </c>
      <c r="AL1936" s="150">
        <v>208528.765625</v>
      </c>
      <c r="AM1936" s="150">
        <v>163013.671875</v>
      </c>
      <c r="AN1936" s="150">
        <v>45515.09375</v>
      </c>
      <c r="AO1936" s="5" t="s">
        <v>4154</v>
      </c>
    </row>
    <row r="1937" spans="1:41" ht="14.25" x14ac:dyDescent="0.45">
      <c r="A1937" s="150">
        <v>2017</v>
      </c>
      <c r="B1937" s="5" t="s">
        <v>582</v>
      </c>
      <c r="C1937" s="5" t="s">
        <v>278</v>
      </c>
      <c r="D1937" s="5" t="s">
        <v>108</v>
      </c>
      <c r="E1937" s="5" t="s">
        <v>30</v>
      </c>
      <c r="F1937" s="5" t="s">
        <v>30</v>
      </c>
      <c r="G1937" s="5" t="s">
        <v>88</v>
      </c>
      <c r="H1937" s="5" t="s">
        <v>131</v>
      </c>
      <c r="I1937" s="150">
        <v>10681.631324829021</v>
      </c>
      <c r="J1937" s="150">
        <v>2962.1163773586231</v>
      </c>
      <c r="K1937" s="150">
        <v>1994.6489999999999</v>
      </c>
      <c r="L1937" s="150">
        <v>2123</v>
      </c>
      <c r="M1937" s="150">
        <v>5654.1401500000002</v>
      </c>
      <c r="N1937" s="150">
        <v>3774.6990000000001</v>
      </c>
      <c r="O1937" s="150">
        <v>3494.9400300000002</v>
      </c>
      <c r="P1937" s="150">
        <v>288</v>
      </c>
      <c r="Q1937" s="150">
        <v>2418.9229999999998</v>
      </c>
      <c r="R1937" s="150">
        <v>3596</v>
      </c>
      <c r="S1937" s="150">
        <v>4474</v>
      </c>
      <c r="T1937" s="150">
        <v>3787.5</v>
      </c>
      <c r="U1937" s="150">
        <v>1150</v>
      </c>
      <c r="V1937" s="150">
        <v>2807</v>
      </c>
      <c r="W1937" s="150">
        <v>935</v>
      </c>
      <c r="X1937" s="150">
        <v>5829</v>
      </c>
      <c r="Y1937" s="150">
        <v>16144</v>
      </c>
      <c r="Z1937" s="150">
        <v>1388.2360000000001</v>
      </c>
      <c r="AA1937" s="150">
        <v>28642.49818568672</v>
      </c>
      <c r="AB1937" s="150">
        <v>606</v>
      </c>
      <c r="AC1937" s="150">
        <v>5573.5079999999998</v>
      </c>
      <c r="AD1937" s="150">
        <v>3040.1280000000002</v>
      </c>
      <c r="AE1937" s="150">
        <v>3378</v>
      </c>
      <c r="AF1937" s="150">
        <v>22999.13694</v>
      </c>
      <c r="AG1937" s="150">
        <v>29108.775959813669</v>
      </c>
      <c r="AH1937" s="150">
        <v>13486.438980000001</v>
      </c>
      <c r="AI1937" s="150">
        <v>1966</v>
      </c>
      <c r="AJ1937" s="150">
        <v>11881.96113602392</v>
      </c>
      <c r="AK1937" s="150">
        <v>1733.044234782609</v>
      </c>
      <c r="AL1937" s="150">
        <v>195918.328125</v>
      </c>
      <c r="AM1937" s="150">
        <v>148917.5</v>
      </c>
      <c r="AN1937" s="150">
        <v>47000.83984375</v>
      </c>
      <c r="AO1937" s="5" t="s">
        <v>831</v>
      </c>
    </row>
    <row r="1938" spans="1:41" ht="14.25" x14ac:dyDescent="0.45">
      <c r="A1938" s="150">
        <v>2017</v>
      </c>
      <c r="B1938" s="5" t="s">
        <v>582</v>
      </c>
      <c r="C1938" s="5" t="s">
        <v>278</v>
      </c>
      <c r="D1938" s="5" t="s">
        <v>108</v>
      </c>
      <c r="E1938" s="5" t="s">
        <v>217</v>
      </c>
      <c r="F1938" s="5" t="s">
        <v>284</v>
      </c>
      <c r="G1938" s="5" t="s">
        <v>87</v>
      </c>
      <c r="H1938" s="5" t="s">
        <v>131</v>
      </c>
      <c r="I1938" s="150">
        <v>0</v>
      </c>
      <c r="J1938" s="150"/>
      <c r="K1938" s="150"/>
      <c r="L1938" s="150">
        <v>0</v>
      </c>
      <c r="M1938" s="150">
        <v>0</v>
      </c>
      <c r="N1938" s="150">
        <v>0</v>
      </c>
      <c r="O1938" s="150"/>
      <c r="P1938" s="150"/>
      <c r="Q1938" s="150">
        <v>0</v>
      </c>
      <c r="R1938" s="150"/>
      <c r="S1938" s="150"/>
      <c r="T1938" s="150"/>
      <c r="U1938" s="150"/>
      <c r="V1938" s="150">
        <v>0</v>
      </c>
      <c r="W1938" s="150"/>
      <c r="X1938" s="150">
        <v>0</v>
      </c>
      <c r="Y1938" s="150"/>
      <c r="Z1938" s="150"/>
      <c r="AA1938" s="150"/>
      <c r="AB1938" s="150"/>
      <c r="AC1938" s="150">
        <v>1788.1537158615165</v>
      </c>
      <c r="AD1938" s="150"/>
      <c r="AE1938" s="150"/>
      <c r="AF1938" s="150">
        <v>0</v>
      </c>
      <c r="AG1938" s="150"/>
      <c r="AH1938" s="150">
        <v>0</v>
      </c>
      <c r="AI1938" s="150"/>
      <c r="AJ1938" s="150">
        <v>0</v>
      </c>
      <c r="AK1938" s="150"/>
      <c r="AL1938" s="150">
        <v>1788.1536865234375</v>
      </c>
      <c r="AM1938" s="150">
        <v>1788.1536865234375</v>
      </c>
      <c r="AN1938" s="150">
        <v>0</v>
      </c>
      <c r="AO1938" s="5" t="s">
        <v>832</v>
      </c>
    </row>
    <row r="1939" spans="1:41" ht="14.25" x14ac:dyDescent="0.45">
      <c r="A1939" s="150">
        <v>2017</v>
      </c>
      <c r="B1939" s="5" t="s">
        <v>1477</v>
      </c>
      <c r="C1939" s="5" t="s">
        <v>278</v>
      </c>
      <c r="D1939" s="5" t="s">
        <v>108</v>
      </c>
      <c r="E1939" s="5" t="s">
        <v>217</v>
      </c>
      <c r="F1939" s="5" t="s">
        <v>284</v>
      </c>
      <c r="G1939" s="5" t="s">
        <v>87</v>
      </c>
      <c r="H1939" s="5" t="s">
        <v>131</v>
      </c>
      <c r="I1939" s="150"/>
      <c r="J1939" s="150"/>
      <c r="K1939" s="150"/>
      <c r="L1939" s="150"/>
      <c r="M1939" s="150"/>
      <c r="N1939" s="150"/>
      <c r="O1939" s="150"/>
      <c r="P1939" s="150"/>
      <c r="Q1939" s="150">
        <v>0</v>
      </c>
      <c r="R1939" s="150"/>
      <c r="S1939" s="150"/>
      <c r="T1939" s="150"/>
      <c r="U1939" s="150"/>
      <c r="V1939" s="150">
        <v>0</v>
      </c>
      <c r="W1939" s="150"/>
      <c r="X1939" s="150"/>
      <c r="Y1939" s="150"/>
      <c r="Z1939" s="150"/>
      <c r="AA1939" s="150">
        <v>0</v>
      </c>
      <c r="AB1939" s="150">
        <v>0</v>
      </c>
      <c r="AC1939" s="150">
        <v>1272.7526304148046</v>
      </c>
      <c r="AD1939" s="150"/>
      <c r="AE1939" s="150"/>
      <c r="AF1939" s="150"/>
      <c r="AG1939" s="150">
        <v>0</v>
      </c>
      <c r="AH1939" s="150">
        <v>0</v>
      </c>
      <c r="AI1939" s="150">
        <v>0</v>
      </c>
      <c r="AJ1939" s="150"/>
      <c r="AK1939" s="150"/>
      <c r="AL1939" s="150">
        <v>1272.752685546875</v>
      </c>
      <c r="AM1939" s="150">
        <v>1272.752685546875</v>
      </c>
      <c r="AN1939" s="150">
        <v>0</v>
      </c>
      <c r="AO1939" s="5" t="s">
        <v>2256</v>
      </c>
    </row>
    <row r="1940" spans="1:41" ht="14.25" x14ac:dyDescent="0.45">
      <c r="A1940" s="150">
        <v>2017</v>
      </c>
      <c r="B1940" s="5" t="s">
        <v>1476</v>
      </c>
      <c r="C1940" s="5" t="s">
        <v>278</v>
      </c>
      <c r="D1940" s="5" t="s">
        <v>108</v>
      </c>
      <c r="E1940" s="5" t="s">
        <v>217</v>
      </c>
      <c r="F1940" s="5" t="s">
        <v>284</v>
      </c>
      <c r="G1940" s="5" t="s">
        <v>87</v>
      </c>
      <c r="H1940" s="5" t="s">
        <v>131</v>
      </c>
      <c r="I1940" s="150"/>
      <c r="J1940" s="150"/>
      <c r="K1940" s="150"/>
      <c r="L1940" s="150"/>
      <c r="M1940" s="150"/>
      <c r="N1940" s="150"/>
      <c r="O1940" s="150"/>
      <c r="P1940" s="150"/>
      <c r="Q1940" s="150">
        <v>0</v>
      </c>
      <c r="R1940" s="150"/>
      <c r="S1940" s="150">
        <v>0</v>
      </c>
      <c r="T1940" s="150">
        <v>0</v>
      </c>
      <c r="U1940" s="150"/>
      <c r="V1940" s="150"/>
      <c r="W1940" s="150"/>
      <c r="X1940" s="150"/>
      <c r="Y1940" s="150"/>
      <c r="Z1940" s="150"/>
      <c r="AA1940" s="150">
        <v>0</v>
      </c>
      <c r="AB1940" s="150">
        <v>0</v>
      </c>
      <c r="AC1940" s="150">
        <v>1334.0753292881916</v>
      </c>
      <c r="AD1940" s="150"/>
      <c r="AE1940" s="150"/>
      <c r="AF1940" s="150"/>
      <c r="AG1940" s="150"/>
      <c r="AH1940" s="150"/>
      <c r="AI1940" s="150">
        <v>0</v>
      </c>
      <c r="AJ1940" s="150"/>
      <c r="AK1940" s="150"/>
      <c r="AL1940" s="150">
        <v>1334.0753173828125</v>
      </c>
      <c r="AM1940" s="150">
        <v>1334.0753173828125</v>
      </c>
      <c r="AN1940" s="150">
        <v>0</v>
      </c>
      <c r="AO1940" s="5" t="s">
        <v>2258</v>
      </c>
    </row>
    <row r="1941" spans="1:41" ht="14.25" x14ac:dyDescent="0.45">
      <c r="A1941" s="150">
        <v>2017</v>
      </c>
      <c r="B1941" s="5" t="s">
        <v>1478</v>
      </c>
      <c r="C1941" s="5" t="s">
        <v>278</v>
      </c>
      <c r="D1941" s="5" t="s">
        <v>108</v>
      </c>
      <c r="E1941" s="5" t="s">
        <v>217</v>
      </c>
      <c r="F1941" s="5" t="s">
        <v>284</v>
      </c>
      <c r="G1941" s="5" t="s">
        <v>87</v>
      </c>
      <c r="H1941" s="5" t="s">
        <v>131</v>
      </c>
      <c r="I1941" s="150"/>
      <c r="J1941" s="150"/>
      <c r="K1941" s="150"/>
      <c r="L1941" s="150"/>
      <c r="M1941" s="150"/>
      <c r="N1941" s="150">
        <v>0</v>
      </c>
      <c r="O1941" s="150"/>
      <c r="P1941" s="150"/>
      <c r="Q1941" s="150">
        <v>0</v>
      </c>
      <c r="R1941" s="150"/>
      <c r="S1941" s="150"/>
      <c r="T1941" s="150"/>
      <c r="U1941" s="150"/>
      <c r="V1941" s="150">
        <v>0</v>
      </c>
      <c r="W1941" s="150"/>
      <c r="X1941" s="150"/>
      <c r="Y1941" s="150">
        <v>0</v>
      </c>
      <c r="Z1941" s="150"/>
      <c r="AA1941" s="150"/>
      <c r="AB1941" s="150">
        <v>0</v>
      </c>
      <c r="AC1941" s="150">
        <v>1284.372677176865</v>
      </c>
      <c r="AD1941" s="150"/>
      <c r="AE1941" s="150"/>
      <c r="AF1941" s="150"/>
      <c r="AG1941" s="150"/>
      <c r="AH1941" s="150">
        <v>0</v>
      </c>
      <c r="AI1941" s="150"/>
      <c r="AJ1941" s="150">
        <v>0</v>
      </c>
      <c r="AK1941" s="150"/>
      <c r="AL1941" s="150">
        <v>1284.3726806640625</v>
      </c>
      <c r="AM1941" s="150">
        <v>1284.3726806640625</v>
      </c>
      <c r="AN1941" s="150">
        <v>0</v>
      </c>
      <c r="AO1941" s="5" t="s">
        <v>2257</v>
      </c>
    </row>
    <row r="1942" spans="1:41" ht="14.25" x14ac:dyDescent="0.45">
      <c r="A1942" s="150">
        <v>2017</v>
      </c>
      <c r="B1942" s="5" t="s">
        <v>4024</v>
      </c>
      <c r="C1942" s="5" t="s">
        <v>278</v>
      </c>
      <c r="D1942" s="5" t="s">
        <v>108</v>
      </c>
      <c r="E1942" s="5" t="s">
        <v>217</v>
      </c>
      <c r="F1942" s="5" t="s">
        <v>284</v>
      </c>
      <c r="G1942" s="5" t="s">
        <v>87</v>
      </c>
      <c r="H1942" s="5" t="s">
        <v>131</v>
      </c>
      <c r="I1942" s="150"/>
      <c r="J1942" s="150"/>
      <c r="K1942" s="150"/>
      <c r="L1942" s="150"/>
      <c r="M1942" s="150"/>
      <c r="N1942" s="150">
        <v>0</v>
      </c>
      <c r="O1942" s="150"/>
      <c r="P1942" s="150"/>
      <c r="Q1942" s="150">
        <v>0</v>
      </c>
      <c r="R1942" s="150"/>
      <c r="S1942" s="150"/>
      <c r="T1942" s="150"/>
      <c r="U1942" s="150"/>
      <c r="V1942" s="150">
        <v>0</v>
      </c>
      <c r="W1942" s="150"/>
      <c r="X1942" s="150">
        <v>0</v>
      </c>
      <c r="Y1942" s="150">
        <v>0</v>
      </c>
      <c r="Z1942" s="150"/>
      <c r="AA1942" s="150"/>
      <c r="AB1942" s="150"/>
      <c r="AC1942" s="150">
        <v>1743.2353277981215</v>
      </c>
      <c r="AD1942" s="150"/>
      <c r="AE1942" s="150"/>
      <c r="AF1942" s="150">
        <v>0</v>
      </c>
      <c r="AG1942" s="150"/>
      <c r="AH1942" s="150"/>
      <c r="AI1942" s="150"/>
      <c r="AJ1942" s="150"/>
      <c r="AK1942" s="150"/>
      <c r="AL1942" s="150">
        <v>1743.2353515625</v>
      </c>
      <c r="AM1942" s="150">
        <v>1743.2353515625</v>
      </c>
      <c r="AN1942" s="150">
        <v>0</v>
      </c>
      <c r="AO1942" s="5" t="s">
        <v>4155</v>
      </c>
    </row>
    <row r="1943" spans="1:41" ht="14.25" x14ac:dyDescent="0.45">
      <c r="A1943" s="150">
        <v>2017</v>
      </c>
      <c r="B1943" s="5" t="s">
        <v>4024</v>
      </c>
      <c r="C1943" s="5" t="s">
        <v>278</v>
      </c>
      <c r="D1943" s="5" t="s">
        <v>108</v>
      </c>
      <c r="E1943" s="5" t="s">
        <v>217</v>
      </c>
      <c r="F1943" s="5" t="s">
        <v>218</v>
      </c>
      <c r="G1943" s="5" t="s">
        <v>87</v>
      </c>
      <c r="H1943" s="5" t="s">
        <v>131</v>
      </c>
      <c r="I1943" s="150"/>
      <c r="J1943" s="150"/>
      <c r="K1943" s="150"/>
      <c r="L1943" s="150"/>
      <c r="M1943" s="150"/>
      <c r="N1943" s="150">
        <v>0</v>
      </c>
      <c r="O1943" s="150"/>
      <c r="P1943" s="150"/>
      <c r="Q1943" s="150">
        <v>133.73685733639212</v>
      </c>
      <c r="R1943" s="150"/>
      <c r="S1943" s="150"/>
      <c r="T1943" s="150"/>
      <c r="U1943" s="150"/>
      <c r="V1943" s="150">
        <v>52.424848075865711</v>
      </c>
      <c r="W1943" s="150"/>
      <c r="X1943" s="150">
        <v>0</v>
      </c>
      <c r="Y1943" s="150">
        <v>0</v>
      </c>
      <c r="Z1943" s="150"/>
      <c r="AA1943" s="150"/>
      <c r="AB1943" s="150"/>
      <c r="AC1943" s="150">
        <v>674.03376097541627</v>
      </c>
      <c r="AD1943" s="150">
        <v>133.73685733639212</v>
      </c>
      <c r="AE1943" s="150"/>
      <c r="AF1943" s="150">
        <v>0</v>
      </c>
      <c r="AG1943" s="150"/>
      <c r="AH1943" s="150">
        <v>487.87205556315843</v>
      </c>
      <c r="AI1943" s="150"/>
      <c r="AJ1943" s="150"/>
      <c r="AK1943" s="150"/>
      <c r="AL1943" s="150">
        <v>1481.804443359375</v>
      </c>
      <c r="AM1943" s="150">
        <v>860.19549560546875</v>
      </c>
      <c r="AN1943" s="150">
        <v>621.60894775390625</v>
      </c>
      <c r="AO1943" s="5" t="s">
        <v>4156</v>
      </c>
    </row>
    <row r="1944" spans="1:41" ht="14.25" x14ac:dyDescent="0.45">
      <c r="A1944" s="150">
        <v>2017</v>
      </c>
      <c r="B1944" s="5" t="s">
        <v>1477</v>
      </c>
      <c r="C1944" s="5" t="s">
        <v>278</v>
      </c>
      <c r="D1944" s="5" t="s">
        <v>108</v>
      </c>
      <c r="E1944" s="5" t="s">
        <v>217</v>
      </c>
      <c r="F1944" s="5" t="s">
        <v>218</v>
      </c>
      <c r="G1944" s="5" t="s">
        <v>87</v>
      </c>
      <c r="H1944" s="5" t="s">
        <v>131</v>
      </c>
      <c r="I1944" s="150"/>
      <c r="J1944" s="150"/>
      <c r="K1944" s="150"/>
      <c r="L1944" s="150"/>
      <c r="M1944" s="150"/>
      <c r="N1944" s="150"/>
      <c r="O1944" s="150"/>
      <c r="P1944" s="150">
        <v>22.134828355040082</v>
      </c>
      <c r="Q1944" s="150">
        <v>138.34267721900051</v>
      </c>
      <c r="R1944" s="150"/>
      <c r="S1944" s="150"/>
      <c r="T1944" s="150"/>
      <c r="U1944" s="150"/>
      <c r="V1944" s="150">
        <v>0</v>
      </c>
      <c r="W1944" s="150"/>
      <c r="X1944" s="150"/>
      <c r="Y1944" s="150"/>
      <c r="Z1944" s="150"/>
      <c r="AA1944" s="150">
        <v>187.32705236870419</v>
      </c>
      <c r="AB1944" s="150">
        <v>0</v>
      </c>
      <c r="AC1944" s="150">
        <v>553.37070887600203</v>
      </c>
      <c r="AD1944" s="150">
        <v>138.34267721900051</v>
      </c>
      <c r="AE1944" s="150"/>
      <c r="AF1944" s="150"/>
      <c r="AG1944" s="150">
        <v>0</v>
      </c>
      <c r="AH1944" s="150">
        <v>1381.1184637498282</v>
      </c>
      <c r="AI1944" s="150">
        <v>0</v>
      </c>
      <c r="AJ1944" s="150"/>
      <c r="AK1944" s="150"/>
      <c r="AL1944" s="150">
        <v>2420.636474609375</v>
      </c>
      <c r="AM1944" s="150">
        <v>901.17529296875</v>
      </c>
      <c r="AN1944" s="150">
        <v>1519.461181640625</v>
      </c>
      <c r="AO1944" s="5" t="s">
        <v>2261</v>
      </c>
    </row>
    <row r="1945" spans="1:41" ht="14.25" x14ac:dyDescent="0.45">
      <c r="A1945" s="150">
        <v>2017</v>
      </c>
      <c r="B1945" s="5" t="s">
        <v>1476</v>
      </c>
      <c r="C1945" s="5" t="s">
        <v>278</v>
      </c>
      <c r="D1945" s="5" t="s">
        <v>108</v>
      </c>
      <c r="E1945" s="5" t="s">
        <v>217</v>
      </c>
      <c r="F1945" s="5" t="s">
        <v>218</v>
      </c>
      <c r="G1945" s="5" t="s">
        <v>87</v>
      </c>
      <c r="H1945" s="5" t="s">
        <v>131</v>
      </c>
      <c r="I1945" s="150"/>
      <c r="J1945" s="150"/>
      <c r="K1945" s="150"/>
      <c r="L1945" s="150"/>
      <c r="M1945" s="150"/>
      <c r="N1945" s="150"/>
      <c r="O1945" s="150">
        <v>0</v>
      </c>
      <c r="P1945" s="150">
        <v>22.457384793104787</v>
      </c>
      <c r="Q1945" s="150">
        <v>112.28692396552394</v>
      </c>
      <c r="R1945" s="150"/>
      <c r="S1945" s="150">
        <v>160.57030127069922</v>
      </c>
      <c r="T1945" s="150"/>
      <c r="U1945" s="150"/>
      <c r="V1945" s="150"/>
      <c r="W1945" s="150"/>
      <c r="X1945" s="150"/>
      <c r="Y1945" s="150"/>
      <c r="Z1945" s="150"/>
      <c r="AA1945" s="150">
        <v>209.52740011966765</v>
      </c>
      <c r="AB1945" s="150">
        <v>0</v>
      </c>
      <c r="AC1945" s="150">
        <v>388.99435553760094</v>
      </c>
      <c r="AD1945" s="150"/>
      <c r="AE1945" s="150"/>
      <c r="AF1945" s="150"/>
      <c r="AG1945" s="150"/>
      <c r="AH1945" s="150"/>
      <c r="AI1945" s="150">
        <v>0</v>
      </c>
      <c r="AJ1945" s="150"/>
      <c r="AK1945" s="150"/>
      <c r="AL1945" s="150">
        <v>893.83636474609375</v>
      </c>
      <c r="AM1945" s="150">
        <v>733.26605224609375</v>
      </c>
      <c r="AN1945" s="150">
        <v>160.57029724121094</v>
      </c>
      <c r="AO1945" s="5" t="s">
        <v>2260</v>
      </c>
    </row>
    <row r="1946" spans="1:41" ht="14.25" x14ac:dyDescent="0.45">
      <c r="A1946" s="150">
        <v>2017</v>
      </c>
      <c r="B1946" s="5" t="s">
        <v>582</v>
      </c>
      <c r="C1946" s="5" t="s">
        <v>278</v>
      </c>
      <c r="D1946" s="5" t="s">
        <v>108</v>
      </c>
      <c r="E1946" s="5" t="s">
        <v>217</v>
      </c>
      <c r="F1946" s="5" t="s">
        <v>218</v>
      </c>
      <c r="G1946" s="5" t="s">
        <v>87</v>
      </c>
      <c r="H1946" s="5" t="s">
        <v>131</v>
      </c>
      <c r="I1946" s="150">
        <v>0</v>
      </c>
      <c r="J1946" s="150"/>
      <c r="K1946" s="150"/>
      <c r="L1946" s="150"/>
      <c r="M1946" s="150">
        <v>0</v>
      </c>
      <c r="N1946" s="150">
        <v>0</v>
      </c>
      <c r="O1946" s="150">
        <v>0</v>
      </c>
      <c r="P1946" s="150">
        <v>21.949262232611694</v>
      </c>
      <c r="Q1946" s="150">
        <v>137.1828889538231</v>
      </c>
      <c r="R1946" s="150"/>
      <c r="S1946" s="150"/>
      <c r="T1946" s="150"/>
      <c r="U1946" s="150"/>
      <c r="V1946" s="150">
        <v>61.457934251312743</v>
      </c>
      <c r="W1946" s="150"/>
      <c r="X1946" s="150">
        <v>0</v>
      </c>
      <c r="Y1946" s="150"/>
      <c r="Z1946" s="150"/>
      <c r="AA1946" s="150"/>
      <c r="AB1946" s="150"/>
      <c r="AC1946" s="150">
        <v>691.40176032726833</v>
      </c>
      <c r="AD1946" s="150">
        <v>137.1828889538231</v>
      </c>
      <c r="AE1946" s="150"/>
      <c r="AF1946" s="150"/>
      <c r="AG1946" s="150"/>
      <c r="AH1946" s="150">
        <v>884.17069056082107</v>
      </c>
      <c r="AI1946" s="150"/>
      <c r="AJ1946" s="150">
        <v>0</v>
      </c>
      <c r="AK1946" s="150"/>
      <c r="AL1946" s="150">
        <v>1933.3453369140625</v>
      </c>
      <c r="AM1946" s="150">
        <v>911.9918212890625</v>
      </c>
      <c r="AN1946" s="150">
        <v>1021.3535766601563</v>
      </c>
      <c r="AO1946" s="5" t="s">
        <v>833</v>
      </c>
    </row>
    <row r="1947" spans="1:41" ht="14.25" x14ac:dyDescent="0.45">
      <c r="A1947" s="150">
        <v>2017</v>
      </c>
      <c r="B1947" s="5" t="s">
        <v>1478</v>
      </c>
      <c r="C1947" s="5" t="s">
        <v>278</v>
      </c>
      <c r="D1947" s="5" t="s">
        <v>108</v>
      </c>
      <c r="E1947" s="5" t="s">
        <v>217</v>
      </c>
      <c r="F1947" s="5" t="s">
        <v>218</v>
      </c>
      <c r="G1947" s="5" t="s">
        <v>87</v>
      </c>
      <c r="H1947" s="5" t="s">
        <v>131</v>
      </c>
      <c r="I1947" s="150"/>
      <c r="J1947" s="150"/>
      <c r="K1947" s="150"/>
      <c r="L1947" s="150"/>
      <c r="M1947" s="150"/>
      <c r="N1947" s="150">
        <v>0</v>
      </c>
      <c r="O1947" s="150">
        <v>0</v>
      </c>
      <c r="P1947" s="150"/>
      <c r="Q1947" s="150">
        <v>138.28301864522663</v>
      </c>
      <c r="R1947" s="150"/>
      <c r="S1947" s="150"/>
      <c r="T1947" s="150"/>
      <c r="U1947" s="150"/>
      <c r="V1947" s="150">
        <v>0</v>
      </c>
      <c r="W1947" s="150"/>
      <c r="X1947" s="150"/>
      <c r="Y1947" s="150">
        <v>0</v>
      </c>
      <c r="Z1947" s="150"/>
      <c r="AA1947" s="150">
        <v>187.24626988712848</v>
      </c>
      <c r="AB1947" s="150">
        <v>0</v>
      </c>
      <c r="AC1947" s="150">
        <v>382.76739560998732</v>
      </c>
      <c r="AD1947" s="150">
        <v>138.28301864522663</v>
      </c>
      <c r="AE1947" s="150"/>
      <c r="AF1947" s="150"/>
      <c r="AG1947" s="150"/>
      <c r="AH1947" s="150">
        <v>876.47096009792131</v>
      </c>
      <c r="AI1947" s="150"/>
      <c r="AJ1947" s="150">
        <v>0</v>
      </c>
      <c r="AK1947" s="150"/>
      <c r="AL1947" s="150">
        <v>1723.0506591796875</v>
      </c>
      <c r="AM1947" s="150">
        <v>708.29669189453125</v>
      </c>
      <c r="AN1947" s="150">
        <v>1014.7539672851563</v>
      </c>
      <c r="AO1947" s="5" t="s">
        <v>2259</v>
      </c>
    </row>
    <row r="1948" spans="1:41" ht="14.25" x14ac:dyDescent="0.45">
      <c r="A1948" s="150">
        <v>2017</v>
      </c>
      <c r="B1948" s="5" t="s">
        <v>1477</v>
      </c>
      <c r="C1948" s="5" t="s">
        <v>278</v>
      </c>
      <c r="D1948" s="5" t="s">
        <v>108</v>
      </c>
      <c r="E1948" s="5" t="s">
        <v>217</v>
      </c>
      <c r="F1948" s="5" t="s">
        <v>285</v>
      </c>
      <c r="G1948" s="5" t="s">
        <v>87</v>
      </c>
      <c r="H1948" s="5" t="s">
        <v>131</v>
      </c>
      <c r="I1948" s="150">
        <v>205.87993426001827</v>
      </c>
      <c r="J1948" s="150"/>
      <c r="K1948" s="150"/>
      <c r="L1948" s="150"/>
      <c r="M1948" s="150">
        <v>283.32580294451304</v>
      </c>
      <c r="N1948" s="150"/>
      <c r="O1948" s="150">
        <v>210.28086937288077</v>
      </c>
      <c r="P1948" s="150">
        <v>320.95501114808116</v>
      </c>
      <c r="Q1948" s="150">
        <v>147.19882204385206</v>
      </c>
      <c r="R1948" s="150"/>
      <c r="S1948" s="150">
        <v>553.37070887600203</v>
      </c>
      <c r="T1948" s="150"/>
      <c r="U1948" s="150"/>
      <c r="V1948" s="150">
        <v>262.29771600722495</v>
      </c>
      <c r="W1948" s="150"/>
      <c r="X1948" s="150">
        <v>119.52807311721644</v>
      </c>
      <c r="Y1948" s="150">
        <v>2235.6176638590482</v>
      </c>
      <c r="Z1948" s="150"/>
      <c r="AA1948" s="150">
        <v>1289.3537516810848</v>
      </c>
      <c r="AB1948" s="150">
        <v>42.056173874576153</v>
      </c>
      <c r="AC1948" s="150">
        <v>221.34828355040082</v>
      </c>
      <c r="AD1948" s="150">
        <v>368.54489211141737</v>
      </c>
      <c r="AE1948" s="150">
        <v>270.89823637724533</v>
      </c>
      <c r="AF1948" s="150"/>
      <c r="AG1948" s="150">
        <v>3226.1512327470919</v>
      </c>
      <c r="AH1948" s="150">
        <v>557.04841060719195</v>
      </c>
      <c r="AI1948" s="150">
        <v>0</v>
      </c>
      <c r="AJ1948" s="150">
        <v>1848.2959348229833</v>
      </c>
      <c r="AK1948" s="150">
        <v>237.67319536105251</v>
      </c>
      <c r="AL1948" s="150">
        <v>12399.82421875</v>
      </c>
      <c r="AM1948" s="150">
        <v>10027.9970703125</v>
      </c>
      <c r="AN1948" s="150">
        <v>2371.828125</v>
      </c>
      <c r="AO1948" s="5" t="s">
        <v>2263</v>
      </c>
    </row>
    <row r="1949" spans="1:41" ht="14.25" x14ac:dyDescent="0.45">
      <c r="A1949" s="150">
        <v>2017</v>
      </c>
      <c r="B1949" s="5" t="s">
        <v>1476</v>
      </c>
      <c r="C1949" s="5" t="s">
        <v>278</v>
      </c>
      <c r="D1949" s="5" t="s">
        <v>108</v>
      </c>
      <c r="E1949" s="5" t="s">
        <v>217</v>
      </c>
      <c r="F1949" s="5" t="s">
        <v>285</v>
      </c>
      <c r="G1949" s="5" t="s">
        <v>87</v>
      </c>
      <c r="H1949" s="5" t="s">
        <v>131</v>
      </c>
      <c r="I1949" s="150">
        <v>208.76793807732523</v>
      </c>
      <c r="J1949" s="150"/>
      <c r="K1949" s="150"/>
      <c r="L1949" s="150"/>
      <c r="M1949" s="150">
        <v>287.45452535174127</v>
      </c>
      <c r="N1949" s="150"/>
      <c r="O1949" s="150">
        <v>213.34515553449546</v>
      </c>
      <c r="P1949" s="150">
        <v>325.63207950001942</v>
      </c>
      <c r="Q1949" s="150">
        <v>149.48196752910374</v>
      </c>
      <c r="R1949" s="150"/>
      <c r="S1949" s="150">
        <v>974.6505000207477</v>
      </c>
      <c r="T1949" s="150"/>
      <c r="U1949" s="150"/>
      <c r="V1949" s="150">
        <v>295.31461002932792</v>
      </c>
      <c r="W1949" s="150">
        <v>141.14466342466358</v>
      </c>
      <c r="X1949" s="150">
        <v>140.45232650473787</v>
      </c>
      <c r="Y1949" s="150">
        <v>3204.6688099760531</v>
      </c>
      <c r="Z1949" s="150">
        <v>244013.80141488236</v>
      </c>
      <c r="AA1949" s="150">
        <v>1322.7373615533204</v>
      </c>
      <c r="AB1949" s="150">
        <v>35.931815668967658</v>
      </c>
      <c r="AC1949" s="150">
        <v>213.40129899647826</v>
      </c>
      <c r="AD1949" s="150">
        <v>399.83913894111521</v>
      </c>
      <c r="AE1949" s="150">
        <v>274.84585995047979</v>
      </c>
      <c r="AF1949" s="150"/>
      <c r="AG1949" s="150">
        <v>5509.9193589882598</v>
      </c>
      <c r="AH1949" s="150">
        <v>626.29602062115714</v>
      </c>
      <c r="AI1949" s="150">
        <v>0</v>
      </c>
      <c r="AJ1949" s="150">
        <v>2163.474339825445</v>
      </c>
      <c r="AK1949" s="150"/>
      <c r="AL1949" s="150">
        <v>260501.171875</v>
      </c>
      <c r="AM1949" s="150">
        <v>257682.046875</v>
      </c>
      <c r="AN1949" s="150">
        <v>2819.1142578125</v>
      </c>
      <c r="AO1949" s="5" t="s">
        <v>2262</v>
      </c>
    </row>
    <row r="1950" spans="1:41" ht="14.25" x14ac:dyDescent="0.45">
      <c r="A1950" s="150">
        <v>2017</v>
      </c>
      <c r="B1950" s="5" t="s">
        <v>1478</v>
      </c>
      <c r="C1950" s="5" t="s">
        <v>278</v>
      </c>
      <c r="D1950" s="5" t="s">
        <v>108</v>
      </c>
      <c r="E1950" s="5" t="s">
        <v>217</v>
      </c>
      <c r="F1950" s="5" t="s">
        <v>285</v>
      </c>
      <c r="G1950" s="5" t="s">
        <v>87</v>
      </c>
      <c r="H1950" s="5" t="s">
        <v>131</v>
      </c>
      <c r="I1950" s="150">
        <v>107.1969960537797</v>
      </c>
      <c r="J1950" s="150"/>
      <c r="K1950" s="150">
        <v>92.151803625179028</v>
      </c>
      <c r="L1950" s="150"/>
      <c r="M1950" s="150">
        <v>283.20362218542414</v>
      </c>
      <c r="N1950" s="150">
        <v>0</v>
      </c>
      <c r="O1950" s="150">
        <v>110.7713355197215</v>
      </c>
      <c r="P1950" s="150"/>
      <c r="Q1950" s="150">
        <v>99.785026254395547</v>
      </c>
      <c r="R1950" s="150"/>
      <c r="S1950" s="150"/>
      <c r="T1950" s="150">
        <v>254.44075430721702</v>
      </c>
      <c r="U1950" s="150"/>
      <c r="V1950" s="150">
        <v>210.1901883407445</v>
      </c>
      <c r="W1950" s="150">
        <v>106.20135831953405</v>
      </c>
      <c r="X1950" s="150">
        <v>132.75169789941756</v>
      </c>
      <c r="Y1950" s="150">
        <v>1474.6501108326968</v>
      </c>
      <c r="Z1950" s="150">
        <v>185.85237705918459</v>
      </c>
      <c r="AA1950" s="150">
        <v>1012.8763917885541</v>
      </c>
      <c r="AB1950" s="150">
        <v>42.038037668148895</v>
      </c>
      <c r="AC1950" s="150">
        <v>234.19612037755581</v>
      </c>
      <c r="AD1950" s="150">
        <v>327.95090075487036</v>
      </c>
      <c r="AE1950" s="150">
        <v>270.78141485300563</v>
      </c>
      <c r="AF1950" s="150"/>
      <c r="AG1950" s="150">
        <v>2800.8104322312183</v>
      </c>
      <c r="AH1950" s="150">
        <v>511.78323947768547</v>
      </c>
      <c r="AI1950" s="150"/>
      <c r="AJ1950" s="150">
        <v>1337.5123141414938</v>
      </c>
      <c r="AK1950" s="150">
        <v>221.25282983236261</v>
      </c>
      <c r="AL1950" s="150">
        <v>9816.3974609375</v>
      </c>
      <c r="AM1950" s="150">
        <v>7733.85107421875</v>
      </c>
      <c r="AN1950" s="150">
        <v>2082.545654296875</v>
      </c>
      <c r="AO1950" s="5" t="s">
        <v>2264</v>
      </c>
    </row>
    <row r="1951" spans="1:41" ht="14.25" x14ac:dyDescent="0.45">
      <c r="A1951" s="150">
        <v>2017</v>
      </c>
      <c r="B1951" s="5" t="s">
        <v>582</v>
      </c>
      <c r="C1951" s="5" t="s">
        <v>278</v>
      </c>
      <c r="D1951" s="5" t="s">
        <v>108</v>
      </c>
      <c r="E1951" s="5" t="s">
        <v>217</v>
      </c>
      <c r="F1951" s="5" t="s">
        <v>285</v>
      </c>
      <c r="G1951" s="5" t="s">
        <v>87</v>
      </c>
      <c r="H1951" s="5" t="s">
        <v>131</v>
      </c>
      <c r="I1951" s="150">
        <v>37.313745795439871</v>
      </c>
      <c r="J1951" s="150"/>
      <c r="K1951" s="150">
        <v>91.418677198827694</v>
      </c>
      <c r="L1951" s="150"/>
      <c r="M1951" s="150">
        <v>261.19622056807913</v>
      </c>
      <c r="N1951" s="150">
        <v>23.046725344242279</v>
      </c>
      <c r="O1951" s="150">
        <v>141.3356893682332</v>
      </c>
      <c r="P1951" s="150">
        <v>285.34040902395202</v>
      </c>
      <c r="Q1951" s="150">
        <v>96.576753823491458</v>
      </c>
      <c r="R1951" s="150"/>
      <c r="S1951" s="150">
        <v>388.50194151722695</v>
      </c>
      <c r="T1951" s="150">
        <v>274.36577790764619</v>
      </c>
      <c r="U1951" s="150"/>
      <c r="V1951" s="150">
        <v>286.43787213558261</v>
      </c>
      <c r="W1951" s="150">
        <v>92.186901376969118</v>
      </c>
      <c r="X1951" s="150">
        <v>109.74631116305846</v>
      </c>
      <c r="Y1951" s="150">
        <v>1273.0572094914783</v>
      </c>
      <c r="Z1951" s="150">
        <v>184.51647295845021</v>
      </c>
      <c r="AA1951" s="150"/>
      <c r="AB1951" s="150"/>
      <c r="AC1951" s="150">
        <v>171.27009320106905</v>
      </c>
      <c r="AD1951" s="150">
        <v>332.53132282406716</v>
      </c>
      <c r="AE1951" s="150">
        <v>221.68754854937811</v>
      </c>
      <c r="AF1951" s="150"/>
      <c r="AG1951" s="150">
        <v>2739.4296308650055</v>
      </c>
      <c r="AH1951" s="150">
        <v>573.97320738279575</v>
      </c>
      <c r="AI1951" s="150"/>
      <c r="AJ1951" s="150">
        <v>1215.6776912510641</v>
      </c>
      <c r="AK1951" s="150">
        <v>219.49262232611693</v>
      </c>
      <c r="AL1951" s="150">
        <v>9019.1015625</v>
      </c>
      <c r="AM1951" s="150">
        <v>6534.35400390625</v>
      </c>
      <c r="AN1951" s="150">
        <v>2484.748779296875</v>
      </c>
      <c r="AO1951" s="5" t="s">
        <v>834</v>
      </c>
    </row>
    <row r="1952" spans="1:41" ht="14.25" x14ac:dyDescent="0.45">
      <c r="A1952" s="150">
        <v>2017</v>
      </c>
      <c r="B1952" s="5" t="s">
        <v>4024</v>
      </c>
      <c r="C1952" s="5" t="s">
        <v>278</v>
      </c>
      <c r="D1952" s="5" t="s">
        <v>108</v>
      </c>
      <c r="E1952" s="5" t="s">
        <v>217</v>
      </c>
      <c r="F1952" s="5" t="s">
        <v>285</v>
      </c>
      <c r="G1952" s="5" t="s">
        <v>87</v>
      </c>
      <c r="H1952" s="5" t="s">
        <v>131</v>
      </c>
      <c r="I1952" s="150">
        <v>42.795794347645476</v>
      </c>
      <c r="J1952" s="150"/>
      <c r="K1952" s="150">
        <v>90.941062988746637</v>
      </c>
      <c r="L1952" s="150"/>
      <c r="M1952" s="150">
        <v>254.63497636849058</v>
      </c>
      <c r="N1952" s="150">
        <v>0</v>
      </c>
      <c r="O1952" s="150">
        <v>107.12964209560224</v>
      </c>
      <c r="P1952" s="150"/>
      <c r="Q1952" s="150">
        <v>99.551576811492907</v>
      </c>
      <c r="R1952" s="150"/>
      <c r="S1952" s="150">
        <v>369.11372624844222</v>
      </c>
      <c r="T1952" s="150">
        <v>267.47371467278424</v>
      </c>
      <c r="U1952" s="150"/>
      <c r="V1952" s="150">
        <v>304.92003472697405</v>
      </c>
      <c r="W1952" s="150">
        <v>89.871168130055509</v>
      </c>
      <c r="X1952" s="150">
        <v>106.98948586911369</v>
      </c>
      <c r="Y1952" s="150">
        <v>1241.0780360817189</v>
      </c>
      <c r="Z1952" s="150">
        <v>143.36591106461236</v>
      </c>
      <c r="AA1952" s="150"/>
      <c r="AB1952" s="150"/>
      <c r="AC1952" s="150">
        <v>166.96779164733883</v>
      </c>
      <c r="AD1952" s="150">
        <v>324.17814218341448</v>
      </c>
      <c r="AE1952" s="150">
        <v>269.00580411042995</v>
      </c>
      <c r="AF1952" s="150">
        <v>1711.8317739058191</v>
      </c>
      <c r="AG1952" s="150">
        <v>2802.0546349120877</v>
      </c>
      <c r="AH1952" s="150">
        <v>482.52258126970275</v>
      </c>
      <c r="AI1952" s="150"/>
      <c r="AJ1952" s="150">
        <v>1053.0189862596906</v>
      </c>
      <c r="AK1952" s="150">
        <v>171.1831773905819</v>
      </c>
      <c r="AL1952" s="150">
        <v>10098.6279296875</v>
      </c>
      <c r="AM1952" s="150">
        <v>7834.59033203125</v>
      </c>
      <c r="AN1952" s="150">
        <v>2264.03759765625</v>
      </c>
      <c r="AO1952" s="5" t="s">
        <v>4157</v>
      </c>
    </row>
    <row r="1953" spans="1:41" ht="14.25" x14ac:dyDescent="0.45">
      <c r="A1953" s="150">
        <v>2017</v>
      </c>
      <c r="B1953" s="5" t="s">
        <v>582</v>
      </c>
      <c r="C1953" s="5" t="s">
        <v>278</v>
      </c>
      <c r="D1953" s="5" t="s">
        <v>108</v>
      </c>
      <c r="E1953" s="5" t="s">
        <v>217</v>
      </c>
      <c r="F1953" s="5" t="s">
        <v>286</v>
      </c>
      <c r="G1953" s="5" t="s">
        <v>87</v>
      </c>
      <c r="H1953" s="5" t="s">
        <v>131</v>
      </c>
      <c r="I1953" s="150">
        <v>0</v>
      </c>
      <c r="J1953" s="150"/>
      <c r="K1953" s="150"/>
      <c r="L1953" s="150"/>
      <c r="M1953" s="150">
        <v>0</v>
      </c>
      <c r="N1953" s="150">
        <v>0</v>
      </c>
      <c r="O1953" s="150">
        <v>0</v>
      </c>
      <c r="P1953" s="150">
        <v>21.949262232611694</v>
      </c>
      <c r="Q1953" s="150">
        <v>0</v>
      </c>
      <c r="R1953" s="150"/>
      <c r="S1953" s="150"/>
      <c r="T1953" s="150"/>
      <c r="U1953" s="150"/>
      <c r="V1953" s="150">
        <v>0</v>
      </c>
      <c r="W1953" s="150"/>
      <c r="X1953" s="150">
        <v>49.385840023376311</v>
      </c>
      <c r="Y1953" s="150"/>
      <c r="Z1953" s="150"/>
      <c r="AA1953" s="150"/>
      <c r="AB1953" s="150"/>
      <c r="AC1953" s="150">
        <v>0</v>
      </c>
      <c r="AD1953" s="150"/>
      <c r="AE1953" s="150"/>
      <c r="AF1953" s="150"/>
      <c r="AG1953" s="150"/>
      <c r="AH1953" s="150">
        <v>11.020724566994332</v>
      </c>
      <c r="AI1953" s="150"/>
      <c r="AJ1953" s="150">
        <v>0</v>
      </c>
      <c r="AK1953" s="150"/>
      <c r="AL1953" s="150">
        <v>82.355827331542969</v>
      </c>
      <c r="AM1953" s="150">
        <v>21.949262619018555</v>
      </c>
      <c r="AN1953" s="150">
        <v>60.406566619873047</v>
      </c>
      <c r="AO1953" s="5" t="s">
        <v>835</v>
      </c>
    </row>
    <row r="1954" spans="1:41" ht="14.25" x14ac:dyDescent="0.45">
      <c r="A1954" s="150">
        <v>2017</v>
      </c>
      <c r="B1954" s="5" t="s">
        <v>1478</v>
      </c>
      <c r="C1954" s="5" t="s">
        <v>278</v>
      </c>
      <c r="D1954" s="5" t="s">
        <v>108</v>
      </c>
      <c r="E1954" s="5" t="s">
        <v>217</v>
      </c>
      <c r="F1954" s="5" t="s">
        <v>286</v>
      </c>
      <c r="G1954" s="5" t="s">
        <v>87</v>
      </c>
      <c r="H1954" s="5" t="s">
        <v>131</v>
      </c>
      <c r="I1954" s="150"/>
      <c r="J1954" s="150"/>
      <c r="K1954" s="150"/>
      <c r="L1954" s="150"/>
      <c r="M1954" s="150">
        <v>13.275169789941756</v>
      </c>
      <c r="N1954" s="150">
        <v>0</v>
      </c>
      <c r="O1954" s="150">
        <v>0</v>
      </c>
      <c r="P1954" s="150"/>
      <c r="Q1954" s="150">
        <v>0</v>
      </c>
      <c r="R1954" s="150"/>
      <c r="S1954" s="150"/>
      <c r="T1954" s="150"/>
      <c r="U1954" s="150"/>
      <c r="V1954" s="150">
        <v>0</v>
      </c>
      <c r="W1954" s="150"/>
      <c r="X1954" s="150">
        <v>55.313207458090652</v>
      </c>
      <c r="Y1954" s="150">
        <v>0</v>
      </c>
      <c r="Z1954" s="150"/>
      <c r="AA1954" s="150">
        <v>544.01140131739737</v>
      </c>
      <c r="AB1954" s="150">
        <v>0</v>
      </c>
      <c r="AC1954" s="150"/>
      <c r="AD1954" s="150"/>
      <c r="AE1954" s="150"/>
      <c r="AF1954" s="150">
        <v>663.75848949708791</v>
      </c>
      <c r="AG1954" s="150"/>
      <c r="AH1954" s="150">
        <v>11.06264149161813</v>
      </c>
      <c r="AI1954" s="150"/>
      <c r="AJ1954" s="150">
        <v>0</v>
      </c>
      <c r="AK1954" s="150"/>
      <c r="AL1954" s="150">
        <v>1287.4208984375</v>
      </c>
      <c r="AM1954" s="150">
        <v>1207.7698974609375</v>
      </c>
      <c r="AN1954" s="150">
        <v>79.651023864746094</v>
      </c>
      <c r="AO1954" s="5" t="s">
        <v>2265</v>
      </c>
    </row>
    <row r="1955" spans="1:41" ht="14.25" x14ac:dyDescent="0.45">
      <c r="A1955" s="150">
        <v>2017</v>
      </c>
      <c r="B1955" s="5" t="s">
        <v>1477</v>
      </c>
      <c r="C1955" s="5" t="s">
        <v>278</v>
      </c>
      <c r="D1955" s="5" t="s">
        <v>108</v>
      </c>
      <c r="E1955" s="5" t="s">
        <v>217</v>
      </c>
      <c r="F1955" s="5" t="s">
        <v>286</v>
      </c>
      <c r="G1955" s="5" t="s">
        <v>87</v>
      </c>
      <c r="H1955" s="5" t="s">
        <v>131</v>
      </c>
      <c r="I1955" s="150"/>
      <c r="J1955" s="150"/>
      <c r="K1955" s="150"/>
      <c r="L1955" s="150"/>
      <c r="M1955" s="150">
        <v>13.280897013024049</v>
      </c>
      <c r="N1955" s="150"/>
      <c r="O1955" s="150"/>
      <c r="P1955" s="150">
        <v>22.134828355040082</v>
      </c>
      <c r="Q1955" s="150">
        <v>0</v>
      </c>
      <c r="R1955" s="150"/>
      <c r="S1955" s="150"/>
      <c r="T1955" s="150"/>
      <c r="U1955" s="150"/>
      <c r="V1955" s="150">
        <v>0</v>
      </c>
      <c r="W1955" s="150"/>
      <c r="X1955" s="150">
        <v>113.99436602845641</v>
      </c>
      <c r="Y1955" s="150"/>
      <c r="Z1955" s="150"/>
      <c r="AA1955" s="150">
        <v>535.66284619196995</v>
      </c>
      <c r="AB1955" s="150">
        <v>0</v>
      </c>
      <c r="AC1955" s="150"/>
      <c r="AD1955" s="150"/>
      <c r="AE1955" s="150"/>
      <c r="AF1955" s="150">
        <v>774.71899242640279</v>
      </c>
      <c r="AG1955" s="150">
        <v>0</v>
      </c>
      <c r="AH1955" s="150">
        <v>149.41009139652056</v>
      </c>
      <c r="AI1955" s="150">
        <v>0</v>
      </c>
      <c r="AJ1955" s="150"/>
      <c r="AK1955" s="150"/>
      <c r="AL1955" s="150">
        <v>1609.201904296875</v>
      </c>
      <c r="AM1955" s="150">
        <v>1332.5166015625</v>
      </c>
      <c r="AN1955" s="150">
        <v>276.68536376953125</v>
      </c>
      <c r="AO1955" s="5" t="s">
        <v>2267</v>
      </c>
    </row>
    <row r="1956" spans="1:41" ht="14.25" x14ac:dyDescent="0.45">
      <c r="A1956" s="150">
        <v>2017</v>
      </c>
      <c r="B1956" s="5" t="s">
        <v>4024</v>
      </c>
      <c r="C1956" s="5" t="s">
        <v>278</v>
      </c>
      <c r="D1956" s="5" t="s">
        <v>108</v>
      </c>
      <c r="E1956" s="5" t="s">
        <v>217</v>
      </c>
      <c r="F1956" s="5" t="s">
        <v>286</v>
      </c>
      <c r="G1956" s="5" t="s">
        <v>87</v>
      </c>
      <c r="H1956" s="5" t="s">
        <v>131</v>
      </c>
      <c r="I1956" s="150"/>
      <c r="J1956" s="150"/>
      <c r="K1956" s="150"/>
      <c r="L1956" s="150"/>
      <c r="M1956" s="150"/>
      <c r="N1956" s="150">
        <v>0</v>
      </c>
      <c r="O1956" s="150"/>
      <c r="P1956" s="150"/>
      <c r="Q1956" s="150">
        <v>0</v>
      </c>
      <c r="R1956" s="150"/>
      <c r="S1956" s="150"/>
      <c r="T1956" s="150"/>
      <c r="U1956" s="150"/>
      <c r="V1956" s="150">
        <v>0</v>
      </c>
      <c r="W1956" s="150"/>
      <c r="X1956" s="150">
        <v>53.494742934556847</v>
      </c>
      <c r="Y1956" s="150">
        <v>0</v>
      </c>
      <c r="Z1956" s="150"/>
      <c r="AA1956" s="150"/>
      <c r="AB1956" s="150"/>
      <c r="AC1956" s="150">
        <v>0</v>
      </c>
      <c r="AD1956" s="150"/>
      <c r="AE1956" s="150"/>
      <c r="AF1956" s="150">
        <v>0</v>
      </c>
      <c r="AG1956" s="150">
        <v>0</v>
      </c>
      <c r="AH1956" s="150">
        <v>1065.6152792563723</v>
      </c>
      <c r="AI1956" s="150"/>
      <c r="AJ1956" s="150"/>
      <c r="AK1956" s="150"/>
      <c r="AL1956" s="150">
        <v>1119.1099853515625</v>
      </c>
      <c r="AM1956" s="150">
        <v>0</v>
      </c>
      <c r="AN1956" s="150">
        <v>1119.1099853515625</v>
      </c>
      <c r="AO1956" s="5" t="s">
        <v>4158</v>
      </c>
    </row>
    <row r="1957" spans="1:41" ht="14.25" x14ac:dyDescent="0.45">
      <c r="A1957" s="150">
        <v>2017</v>
      </c>
      <c r="B1957" s="5" t="s">
        <v>1476</v>
      </c>
      <c r="C1957" s="5" t="s">
        <v>278</v>
      </c>
      <c r="D1957" s="5" t="s">
        <v>108</v>
      </c>
      <c r="E1957" s="5" t="s">
        <v>217</v>
      </c>
      <c r="F1957" s="5" t="s">
        <v>286</v>
      </c>
      <c r="G1957" s="5" t="s">
        <v>87</v>
      </c>
      <c r="H1957" s="5" t="s">
        <v>131</v>
      </c>
      <c r="I1957" s="150"/>
      <c r="J1957" s="150"/>
      <c r="K1957" s="150"/>
      <c r="L1957" s="150"/>
      <c r="M1957" s="150"/>
      <c r="N1957" s="150"/>
      <c r="O1957" s="150"/>
      <c r="P1957" s="150">
        <v>22.457384793104787</v>
      </c>
      <c r="Q1957" s="150">
        <v>0</v>
      </c>
      <c r="R1957" s="150"/>
      <c r="S1957" s="150">
        <v>0</v>
      </c>
      <c r="T1957" s="150"/>
      <c r="U1957" s="150"/>
      <c r="V1957" s="150"/>
      <c r="W1957" s="150"/>
      <c r="X1957" s="150">
        <v>103.25239641370483</v>
      </c>
      <c r="Y1957" s="150"/>
      <c r="Z1957" s="150"/>
      <c r="AA1957" s="150">
        <v>644.52694356210736</v>
      </c>
      <c r="AB1957" s="150">
        <v>0</v>
      </c>
      <c r="AC1957" s="150"/>
      <c r="AD1957" s="150"/>
      <c r="AE1957" s="150"/>
      <c r="AF1957" s="150"/>
      <c r="AG1957" s="150"/>
      <c r="AH1957" s="150">
        <v>139.79722033707731</v>
      </c>
      <c r="AI1957" s="150">
        <v>0</v>
      </c>
      <c r="AJ1957" s="150"/>
      <c r="AK1957" s="150"/>
      <c r="AL1957" s="150">
        <v>910.033935546875</v>
      </c>
      <c r="AM1957" s="150">
        <v>666.98431396484375</v>
      </c>
      <c r="AN1957" s="150">
        <v>243.04962158203125</v>
      </c>
      <c r="AO1957" s="5" t="s">
        <v>2266</v>
      </c>
    </row>
    <row r="1958" spans="1:41" ht="14.25" x14ac:dyDescent="0.45">
      <c r="A1958" s="150">
        <v>2017</v>
      </c>
      <c r="B1958" s="5" t="s">
        <v>1476</v>
      </c>
      <c r="C1958" s="5" t="s">
        <v>278</v>
      </c>
      <c r="D1958" s="5" t="s">
        <v>108</v>
      </c>
      <c r="E1958" s="5" t="s">
        <v>287</v>
      </c>
      <c r="F1958" s="5" t="s">
        <v>287</v>
      </c>
      <c r="G1958" s="5" t="s">
        <v>87</v>
      </c>
      <c r="H1958" s="5" t="s">
        <v>131</v>
      </c>
      <c r="I1958" s="150">
        <v>5813.7674666295852</v>
      </c>
      <c r="J1958" s="150">
        <v>12138.090793916159</v>
      </c>
      <c r="K1958" s="150">
        <v>1043.1455236397173</v>
      </c>
      <c r="L1958" s="150">
        <v>1579.3155855750942</v>
      </c>
      <c r="M1958" s="150">
        <v>3910.7228137218572</v>
      </c>
      <c r="N1958" s="150">
        <v>2423.1518191760065</v>
      </c>
      <c r="O1958" s="150">
        <v>4302.8349263588771</v>
      </c>
      <c r="P1958" s="150">
        <v>5271.8710801813486</v>
      </c>
      <c r="Q1958" s="150">
        <v>1696.9518585983355</v>
      </c>
      <c r="R1958" s="150">
        <v>2927.2675406577541</v>
      </c>
      <c r="S1958" s="150">
        <v>3451.7000427002058</v>
      </c>
      <c r="T1958" s="150">
        <v>5917.5208929831115</v>
      </c>
      <c r="U1958" s="150">
        <v>809.96478624029851</v>
      </c>
      <c r="V1958" s="150">
        <v>4482.4940047037153</v>
      </c>
      <c r="W1958" s="150">
        <v>1882.9731140550605</v>
      </c>
      <c r="X1958" s="150">
        <v>6917.9973855159296</v>
      </c>
      <c r="Y1958" s="150">
        <v>29931.202452250061</v>
      </c>
      <c r="Z1958" s="150">
        <v>3571.8470513433163</v>
      </c>
      <c r="AA1958" s="150">
        <v>35263.673980759668</v>
      </c>
      <c r="AB1958" s="150">
        <v>916.26129955867532</v>
      </c>
      <c r="AC1958" s="150">
        <v>3566.712170310373</v>
      </c>
      <c r="AD1958" s="150">
        <v>8123.006767019122</v>
      </c>
      <c r="AE1958" s="150">
        <v>5503.9681520180875</v>
      </c>
      <c r="AF1958" s="150">
        <v>10058.105486774164</v>
      </c>
      <c r="AG1958" s="150">
        <v>38315.386071828019</v>
      </c>
      <c r="AH1958" s="150">
        <v>8508.0335651566311</v>
      </c>
      <c r="AI1958" s="150">
        <v>2373.7455726311759</v>
      </c>
      <c r="AJ1958" s="150">
        <v>15144.330686300576</v>
      </c>
      <c r="AK1958" s="150">
        <v>5728.8788607210308</v>
      </c>
      <c r="AL1958" s="150">
        <v>231574.921875</v>
      </c>
      <c r="AM1958" s="150">
        <v>178498.09375</v>
      </c>
      <c r="AN1958" s="150">
        <v>53076.82421875</v>
      </c>
      <c r="AO1958" s="5" t="s">
        <v>2269</v>
      </c>
    </row>
    <row r="1959" spans="1:41" ht="14.25" x14ac:dyDescent="0.45">
      <c r="A1959" s="150">
        <v>2017</v>
      </c>
      <c r="B1959" s="5" t="s">
        <v>1477</v>
      </c>
      <c r="C1959" s="5" t="s">
        <v>278</v>
      </c>
      <c r="D1959" s="5" t="s">
        <v>108</v>
      </c>
      <c r="E1959" s="5" t="s">
        <v>287</v>
      </c>
      <c r="F1959" s="5" t="s">
        <v>287</v>
      </c>
      <c r="G1959" s="5" t="s">
        <v>87</v>
      </c>
      <c r="H1959" s="5" t="s">
        <v>131</v>
      </c>
      <c r="I1959" s="150">
        <v>5803.5611790856165</v>
      </c>
      <c r="J1959" s="150">
        <v>12553.290020203236</v>
      </c>
      <c r="K1959" s="150">
        <v>974.04312176353881</v>
      </c>
      <c r="L1959" s="150">
        <v>1684.4604378185502</v>
      </c>
      <c r="M1959" s="150">
        <v>4275.429653303032</v>
      </c>
      <c r="N1959" s="150">
        <v>2574.055315812649</v>
      </c>
      <c r="O1959" s="150">
        <v>4617.3251948613606</v>
      </c>
      <c r="P1959" s="150">
        <v>4939.3603856331674</v>
      </c>
      <c r="Q1959" s="150">
        <v>1813.9167651365999</v>
      </c>
      <c r="R1959" s="150">
        <v>2953.8987306407485</v>
      </c>
      <c r="S1959" s="150">
        <v>3626.0416223362208</v>
      </c>
      <c r="T1959" s="150">
        <v>6419.1002229616233</v>
      </c>
      <c r="U1959" s="150">
        <v>830.06686511024031</v>
      </c>
      <c r="V1959" s="150">
        <v>5082.1565903172022</v>
      </c>
      <c r="W1959" s="150">
        <v>1885.1845950491424</v>
      </c>
      <c r="X1959" s="150">
        <v>8731.1045347701765</v>
      </c>
      <c r="Y1959" s="150">
        <v>30070.16432032195</v>
      </c>
      <c r="Z1959" s="150">
        <v>3764.0275617745656</v>
      </c>
      <c r="AA1959" s="150">
        <v>35276.830510365849</v>
      </c>
      <c r="AB1959" s="150">
        <v>931.87627374718738</v>
      </c>
      <c r="AC1959" s="150">
        <v>3883.5556348917821</v>
      </c>
      <c r="AD1959" s="150">
        <v>9441.5345830266706</v>
      </c>
      <c r="AE1959" s="150">
        <v>5644.3812305352203</v>
      </c>
      <c r="AF1959" s="150">
        <v>8889.4559847497276</v>
      </c>
      <c r="AG1959" s="150">
        <v>40532.190942331647</v>
      </c>
      <c r="AH1959" s="150">
        <v>8784.7394189790284</v>
      </c>
      <c r="AI1959" s="150">
        <v>2327.4772015324647</v>
      </c>
      <c r="AJ1959" s="150">
        <v>15938.972687085899</v>
      </c>
      <c r="AK1959" s="150">
        <v>5020.5800351931257</v>
      </c>
      <c r="AL1959" s="150">
        <v>239268.765625</v>
      </c>
      <c r="AM1959" s="150">
        <v>182234.34375</v>
      </c>
      <c r="AN1959" s="150">
        <v>57034.43359375</v>
      </c>
      <c r="AO1959" s="5" t="s">
        <v>2270</v>
      </c>
    </row>
    <row r="1960" spans="1:41" ht="14.25" x14ac:dyDescent="0.45">
      <c r="A1960" s="150">
        <v>2017</v>
      </c>
      <c r="B1960" s="5" t="s">
        <v>1478</v>
      </c>
      <c r="C1960" s="5" t="s">
        <v>278</v>
      </c>
      <c r="D1960" s="5" t="s">
        <v>108</v>
      </c>
      <c r="E1960" s="5" t="s">
        <v>287</v>
      </c>
      <c r="F1960" s="5" t="s">
        <v>287</v>
      </c>
      <c r="G1960" s="5" t="s">
        <v>87</v>
      </c>
      <c r="H1960" s="5" t="s">
        <v>131</v>
      </c>
      <c r="I1960" s="150">
        <v>5675.4297554656587</v>
      </c>
      <c r="J1960" s="150">
        <v>13707.177796600687</v>
      </c>
      <c r="K1960" s="150">
        <v>1129.4173727924506</v>
      </c>
      <c r="L1960" s="150">
        <v>1571.7118186955756</v>
      </c>
      <c r="M1960" s="150">
        <v>4912.523043862212</v>
      </c>
      <c r="N1960" s="150">
        <v>2950.2139958526013</v>
      </c>
      <c r="O1960" s="150">
        <v>6365.0688907305066</v>
      </c>
      <c r="P1960" s="150">
        <v>6092.594888242339</v>
      </c>
      <c r="Q1960" s="150">
        <v>1707.0710568019376</v>
      </c>
      <c r="R1960" s="150">
        <v>3246.7367033730811</v>
      </c>
      <c r="S1960" s="150">
        <v>3932.9116810729365</v>
      </c>
      <c r="T1960" s="150">
        <v>6897.5569700239048</v>
      </c>
      <c r="U1960" s="150">
        <v>829.70890900945562</v>
      </c>
      <c r="V1960" s="150">
        <v>6092.1966694341045</v>
      </c>
      <c r="W1960" s="150">
        <v>2119.9339890387823</v>
      </c>
      <c r="X1960" s="150">
        <v>8009.3524399315265</v>
      </c>
      <c r="Y1960" s="150">
        <v>29769.568253944391</v>
      </c>
      <c r="Z1960" s="150">
        <v>4343.5882326925321</v>
      </c>
      <c r="AA1960" s="150">
        <v>33614.108057752499</v>
      </c>
      <c r="AB1960" s="150">
        <v>932.58067774340839</v>
      </c>
      <c r="AC1960" s="150">
        <v>3846.7669690502571</v>
      </c>
      <c r="AD1960" s="150">
        <v>9497.7711951219753</v>
      </c>
      <c r="AE1960" s="150">
        <v>6201.7168202011244</v>
      </c>
      <c r="AF1960" s="150">
        <v>9089.4872736981215</v>
      </c>
      <c r="AG1960" s="150">
        <v>40924.82940826728</v>
      </c>
      <c r="AH1960" s="150">
        <v>8997.8043245418303</v>
      </c>
      <c r="AI1960" s="150">
        <v>2457.0126752883871</v>
      </c>
      <c r="AJ1960" s="150">
        <v>16819.921263872009</v>
      </c>
      <c r="AK1960" s="150">
        <v>5343.0766699099586</v>
      </c>
      <c r="AL1960" s="150">
        <v>247077.8125</v>
      </c>
      <c r="AM1960" s="150">
        <v>186482.828125</v>
      </c>
      <c r="AN1960" s="150">
        <v>60595.01171875</v>
      </c>
      <c r="AO1960" s="5" t="s">
        <v>2268</v>
      </c>
    </row>
    <row r="1961" spans="1:41" ht="14.25" x14ac:dyDescent="0.45">
      <c r="A1961" s="150">
        <v>2017</v>
      </c>
      <c r="B1961" s="5" t="s">
        <v>582</v>
      </c>
      <c r="C1961" s="5" t="s">
        <v>278</v>
      </c>
      <c r="D1961" s="5" t="s">
        <v>108</v>
      </c>
      <c r="E1961" s="5" t="s">
        <v>287</v>
      </c>
      <c r="F1961" s="5" t="s">
        <v>287</v>
      </c>
      <c r="G1961" s="5" t="s">
        <v>87</v>
      </c>
      <c r="H1961" s="5" t="s">
        <v>131</v>
      </c>
      <c r="I1961" s="150">
        <v>5782.4314389169031</v>
      </c>
      <c r="J1961" s="150">
        <v>15959.651609473787</v>
      </c>
      <c r="K1961" s="150">
        <v>1211.2746237024828</v>
      </c>
      <c r="L1961" s="150">
        <v>1538.4919082837855</v>
      </c>
      <c r="M1961" s="150">
        <v>4411.8017087549506</v>
      </c>
      <c r="N1961" s="150">
        <v>3157.7898741027093</v>
      </c>
      <c r="O1961" s="150">
        <v>6219.3066479384024</v>
      </c>
      <c r="P1961" s="150">
        <v>4897.9515280926198</v>
      </c>
      <c r="Q1961" s="150">
        <v>1756.0496603290042</v>
      </c>
      <c r="R1961" s="150">
        <v>3234.2232935445177</v>
      </c>
      <c r="S1961" s="150">
        <v>4809.1630383612537</v>
      </c>
      <c r="T1961" s="150">
        <v>6584.7786697835081</v>
      </c>
      <c r="U1961" s="150">
        <v>779.37119406514614</v>
      </c>
      <c r="V1961" s="150">
        <v>6575.9989648904639</v>
      </c>
      <c r="W1961" s="150">
        <v>2112.6164898888755</v>
      </c>
      <c r="X1961" s="150">
        <v>6320.0963899196613</v>
      </c>
      <c r="Y1961" s="150">
        <v>32457.471526474543</v>
      </c>
      <c r="Z1961" s="150">
        <v>4342.883117470431</v>
      </c>
      <c r="AA1961" s="150">
        <v>35533.430363517189</v>
      </c>
      <c r="AB1961" s="150">
        <v>986.6193373558956</v>
      </c>
      <c r="AC1961" s="150">
        <v>3919.6275083361893</v>
      </c>
      <c r="AD1961" s="150">
        <v>9735.2919620480006</v>
      </c>
      <c r="AE1961" s="150">
        <v>6296.1458714246646</v>
      </c>
      <c r="AF1961" s="150">
        <v>8826.198404177796</v>
      </c>
      <c r="AG1961" s="150">
        <v>42319.747699981883</v>
      </c>
      <c r="AH1961" s="150">
        <v>8677.0049398655738</v>
      </c>
      <c r="AI1961" s="150">
        <v>3311.046207789474</v>
      </c>
      <c r="AJ1961" s="150">
        <v>15580.903621344683</v>
      </c>
      <c r="AK1961" s="150">
        <v>5069.6628453630892</v>
      </c>
      <c r="AL1961" s="150">
        <v>252407.03125</v>
      </c>
      <c r="AM1961" s="150">
        <v>192958.375</v>
      </c>
      <c r="AN1961" s="150">
        <v>59448.6640625</v>
      </c>
      <c r="AO1961" s="5" t="s">
        <v>836</v>
      </c>
    </row>
    <row r="1962" spans="1:41" ht="14.25" x14ac:dyDescent="0.45">
      <c r="A1962" s="150">
        <v>2017</v>
      </c>
      <c r="B1962" s="5" t="s">
        <v>4024</v>
      </c>
      <c r="C1962" s="5" t="s">
        <v>278</v>
      </c>
      <c r="D1962" s="5" t="s">
        <v>108</v>
      </c>
      <c r="E1962" s="5" t="s">
        <v>287</v>
      </c>
      <c r="F1962" s="5" t="s">
        <v>287</v>
      </c>
      <c r="G1962" s="5" t="s">
        <v>87</v>
      </c>
      <c r="H1962" s="5" t="s">
        <v>131</v>
      </c>
      <c r="I1962" s="150">
        <v>5721.7345218190339</v>
      </c>
      <c r="J1962" s="150">
        <v>15545.57229678222</v>
      </c>
      <c r="K1962" s="150">
        <v>1180.8474276979171</v>
      </c>
      <c r="L1962" s="150">
        <v>1490.3635381567537</v>
      </c>
      <c r="M1962" s="150">
        <v>5554.8941063243828</v>
      </c>
      <c r="N1962" s="150">
        <v>3039.5712935415199</v>
      </c>
      <c r="O1962" s="150">
        <v>6061.5565735796426</v>
      </c>
      <c r="P1962" s="150">
        <v>5278.4065959403961</v>
      </c>
      <c r="Q1962" s="150">
        <v>1398.1161335455452</v>
      </c>
      <c r="R1962" s="150">
        <v>3269.939342683122</v>
      </c>
      <c r="S1962" s="150">
        <v>6388.3422012447791</v>
      </c>
      <c r="T1962" s="150">
        <v>8008.1630173031599</v>
      </c>
      <c r="U1962" s="150">
        <v>763.90492910547175</v>
      </c>
      <c r="V1962" s="150">
        <v>5943.2659400292659</v>
      </c>
      <c r="W1962" s="150">
        <v>2334.5105816640607</v>
      </c>
      <c r="X1962" s="150">
        <v>6656.8858107762544</v>
      </c>
      <c r="Y1962" s="150">
        <v>31642.140445790374</v>
      </c>
      <c r="Z1962" s="150">
        <v>4402.6173435140281</v>
      </c>
      <c r="AA1962" s="150">
        <v>34414.238024659113</v>
      </c>
      <c r="AB1962" s="150">
        <v>0</v>
      </c>
      <c r="AC1962" s="150">
        <v>3821.1665382743522</v>
      </c>
      <c r="AD1962" s="150">
        <v>10426.668904533344</v>
      </c>
      <c r="AE1962" s="150">
        <v>6564.8748529288159</v>
      </c>
      <c r="AF1962" s="150">
        <v>8819.1433201910422</v>
      </c>
      <c r="AG1962" s="150">
        <v>39549.733346376568</v>
      </c>
      <c r="AH1962" s="150">
        <v>7154.3869200676327</v>
      </c>
      <c r="AI1962" s="150">
        <v>3227.8727886711599</v>
      </c>
      <c r="AJ1962" s="150">
        <v>15133.662776186133</v>
      </c>
      <c r="AK1962" s="150">
        <v>5412.5980901184621</v>
      </c>
      <c r="AL1962" s="150">
        <v>249205.171875</v>
      </c>
      <c r="AM1962" s="150">
        <v>186798.4375</v>
      </c>
      <c r="AN1962" s="150">
        <v>62406.72265625</v>
      </c>
      <c r="AO1962" s="5" t="s">
        <v>4159</v>
      </c>
    </row>
    <row r="1963" spans="1:41" ht="14.25" x14ac:dyDescent="0.45">
      <c r="A1963" s="150">
        <v>2017</v>
      </c>
      <c r="B1963" s="5" t="s">
        <v>1477</v>
      </c>
      <c r="C1963" s="5" t="s">
        <v>278</v>
      </c>
      <c r="D1963" s="5" t="s">
        <v>108</v>
      </c>
      <c r="E1963" s="5" t="s">
        <v>287</v>
      </c>
      <c r="F1963" s="5" t="s">
        <v>287</v>
      </c>
      <c r="G1963" s="5" t="s">
        <v>88</v>
      </c>
      <c r="H1963" s="5" t="s">
        <v>131</v>
      </c>
      <c r="I1963" s="150">
        <v>5462.3204040682413</v>
      </c>
      <c r="J1963" s="150">
        <v>12131.40412858556</v>
      </c>
      <c r="K1963" s="150">
        <v>934.64556113902847</v>
      </c>
      <c r="L1963" s="150">
        <v>1611.9502</v>
      </c>
      <c r="M1963" s="150">
        <v>4056.2330675999988</v>
      </c>
      <c r="N1963" s="150">
        <v>2472.9172322549762</v>
      </c>
      <c r="O1963" s="150">
        <v>4492</v>
      </c>
      <c r="P1963" s="150">
        <v>5023.6499999999996</v>
      </c>
      <c r="Q1963" s="150">
        <v>1757.402731467306</v>
      </c>
      <c r="R1963" s="150">
        <v>2859.7773748808409</v>
      </c>
      <c r="S1963" s="150">
        <v>3513.069383328585</v>
      </c>
      <c r="T1963" s="150">
        <v>6430.5636749999994</v>
      </c>
      <c r="U1963" s="150">
        <v>795.91635739008007</v>
      </c>
      <c r="V1963" s="150">
        <v>4872</v>
      </c>
      <c r="W1963" s="150">
        <v>1772.1809459999999</v>
      </c>
      <c r="X1963" s="150">
        <v>8645.2741000000005</v>
      </c>
      <c r="Y1963" s="150">
        <v>30074.472999999991</v>
      </c>
      <c r="Z1963" s="150">
        <v>3645.8719999999998</v>
      </c>
      <c r="AA1963" s="150">
        <v>34007.516930231621</v>
      </c>
      <c r="AB1963" s="150">
        <v>842</v>
      </c>
      <c r="AC1963" s="150">
        <v>3856.066936832</v>
      </c>
      <c r="AD1963" s="150">
        <v>9604.7447896071462</v>
      </c>
      <c r="AE1963" s="150">
        <v>5306.0400000000009</v>
      </c>
      <c r="AF1963" s="150">
        <v>8507.0139019238595</v>
      </c>
      <c r="AG1963" s="150">
        <v>39548</v>
      </c>
      <c r="AH1963" s="150">
        <v>8829.1557616013342</v>
      </c>
      <c r="AI1963" s="150">
        <v>2187.9612000000002</v>
      </c>
      <c r="AJ1963" s="150">
        <v>15981.581340640299</v>
      </c>
      <c r="AK1963" s="150">
        <v>4915.8970438537262</v>
      </c>
      <c r="AL1963" s="150">
        <v>234137.640625</v>
      </c>
      <c r="AM1963" s="150">
        <v>177913.90625</v>
      </c>
      <c r="AN1963" s="150">
        <v>56223.7265625</v>
      </c>
      <c r="AO1963" s="5" t="s">
        <v>2271</v>
      </c>
    </row>
    <row r="1964" spans="1:41" ht="14.25" x14ac:dyDescent="0.45">
      <c r="A1964" s="150">
        <v>2017</v>
      </c>
      <c r="B1964" s="5" t="s">
        <v>1478</v>
      </c>
      <c r="C1964" s="5" t="s">
        <v>278</v>
      </c>
      <c r="D1964" s="5" t="s">
        <v>108</v>
      </c>
      <c r="E1964" s="5" t="s">
        <v>287</v>
      </c>
      <c r="F1964" s="5" t="s">
        <v>287</v>
      </c>
      <c r="G1964" s="5" t="s">
        <v>88</v>
      </c>
      <c r="H1964" s="5" t="s">
        <v>131</v>
      </c>
      <c r="I1964" s="150">
        <v>5347.9999999999991</v>
      </c>
      <c r="J1964" s="150">
        <v>12891.07496</v>
      </c>
      <c r="K1964" s="150">
        <v>1051.7827013532001</v>
      </c>
      <c r="L1964" s="150">
        <v>1451</v>
      </c>
      <c r="M1964" s="150">
        <v>4551.65805</v>
      </c>
      <c r="N1964" s="150">
        <v>2720.1625199999999</v>
      </c>
      <c r="O1964" s="150">
        <v>5929.7263119404306</v>
      </c>
      <c r="P1964" s="150">
        <v>5507.3599672</v>
      </c>
      <c r="Q1964" s="150">
        <v>1584.476093944204</v>
      </c>
      <c r="R1964" s="150">
        <v>3108.0753657797181</v>
      </c>
      <c r="S1964" s="150">
        <v>3640.4520244736</v>
      </c>
      <c r="T1964" s="150">
        <v>6423.4528749999981</v>
      </c>
      <c r="U1964" s="150">
        <v>780.31015430399998</v>
      </c>
      <c r="V1964" s="150">
        <v>5642</v>
      </c>
      <c r="W1964" s="150">
        <v>1952.7097000000001</v>
      </c>
      <c r="X1964" s="150">
        <v>7384.8</v>
      </c>
      <c r="Y1964" s="150">
        <v>28052.867699999999</v>
      </c>
      <c r="Z1964" s="150">
        <v>4032.3688680999999</v>
      </c>
      <c r="AA1964" s="150">
        <v>31753.496097292609</v>
      </c>
      <c r="AB1964" s="150">
        <v>843</v>
      </c>
      <c r="AC1964" s="150">
        <v>3529.7656200000001</v>
      </c>
      <c r="AD1964" s="150">
        <v>8815.6795491663361</v>
      </c>
      <c r="AE1964" s="150">
        <v>5848.9238852914386</v>
      </c>
      <c r="AF1964" s="150">
        <v>8596.9995647608994</v>
      </c>
      <c r="AG1964" s="150">
        <v>39195.73023460331</v>
      </c>
      <c r="AH1964" s="150">
        <v>8470.3961854094305</v>
      </c>
      <c r="AI1964" s="150">
        <v>2265.42</v>
      </c>
      <c r="AJ1964" s="150">
        <v>15853.475786165111</v>
      </c>
      <c r="AK1964" s="150">
        <v>4960.2436670799998</v>
      </c>
      <c r="AL1964" s="150">
        <v>232185.390625</v>
      </c>
      <c r="AM1964" s="150">
        <v>175896.078125</v>
      </c>
      <c r="AN1964" s="150">
        <v>56289.3203125</v>
      </c>
      <c r="AO1964" s="5" t="s">
        <v>2272</v>
      </c>
    </row>
    <row r="1965" spans="1:41" ht="14.25" x14ac:dyDescent="0.45">
      <c r="A1965" s="150">
        <v>2017</v>
      </c>
      <c r="B1965" s="5" t="s">
        <v>1476</v>
      </c>
      <c r="C1965" s="5" t="s">
        <v>278</v>
      </c>
      <c r="D1965" s="5" t="s">
        <v>108</v>
      </c>
      <c r="E1965" s="5" t="s">
        <v>287</v>
      </c>
      <c r="F1965" s="5" t="s">
        <v>287</v>
      </c>
      <c r="G1965" s="5" t="s">
        <v>88</v>
      </c>
      <c r="H1965" s="5" t="s">
        <v>131</v>
      </c>
      <c r="I1965" s="150">
        <v>5508.0848140000007</v>
      </c>
      <c r="J1965" s="150">
        <v>10577.18988887968</v>
      </c>
      <c r="K1965" s="150">
        <v>1040</v>
      </c>
      <c r="L1965" s="150">
        <v>1522.4408330399999</v>
      </c>
      <c r="M1965" s="150">
        <v>3744.0040890618579</v>
      </c>
      <c r="N1965" s="150">
        <v>2347.9040000000009</v>
      </c>
      <c r="O1965" s="150">
        <v>4229.8109968749977</v>
      </c>
      <c r="P1965" s="150">
        <v>5023.6499999999996</v>
      </c>
      <c r="Q1965" s="150">
        <v>1629.1425919999999</v>
      </c>
      <c r="R1965" s="150">
        <v>2787.508838617025</v>
      </c>
      <c r="S1965" s="150">
        <v>3310.3617812500001</v>
      </c>
      <c r="T1965" s="150">
        <v>5817.0939335937483</v>
      </c>
      <c r="U1965" s="150">
        <v>673</v>
      </c>
      <c r="V1965" s="150">
        <v>4299</v>
      </c>
      <c r="W1965" s="150">
        <v>1774.3306556496</v>
      </c>
      <c r="X1965" s="150">
        <v>6933.5769609558774</v>
      </c>
      <c r="Y1965" s="150">
        <v>31212</v>
      </c>
      <c r="Z1965" s="150">
        <v>3428.7999</v>
      </c>
      <c r="AA1965" s="150">
        <v>34282.991289695106</v>
      </c>
      <c r="AB1965" s="150">
        <v>816</v>
      </c>
      <c r="AC1965" s="150">
        <v>3499.344744037408</v>
      </c>
      <c r="AD1965" s="150">
        <v>7736.9255746949984</v>
      </c>
      <c r="AE1965" s="150">
        <v>5288.5045263743486</v>
      </c>
      <c r="AF1965" s="150">
        <v>9695.8901918976535</v>
      </c>
      <c r="AG1965" s="150">
        <v>36890.115978735317</v>
      </c>
      <c r="AH1965" s="150">
        <v>8258.9817750000002</v>
      </c>
      <c r="AI1965" s="150">
        <v>2243.3937120000001</v>
      </c>
      <c r="AJ1965" s="150">
        <v>14742.602845281561</v>
      </c>
      <c r="AK1965" s="150">
        <v>5135</v>
      </c>
      <c r="AL1965" s="150">
        <v>224447.640625</v>
      </c>
      <c r="AM1965" s="150">
        <v>173408.171875</v>
      </c>
      <c r="AN1965" s="150">
        <v>51039.4765625</v>
      </c>
      <c r="AO1965" s="5" t="s">
        <v>2273</v>
      </c>
    </row>
    <row r="1966" spans="1:41" ht="14.25" x14ac:dyDescent="0.45">
      <c r="A1966" s="150">
        <v>2017</v>
      </c>
      <c r="B1966" s="5" t="s">
        <v>582</v>
      </c>
      <c r="C1966" s="5" t="s">
        <v>278</v>
      </c>
      <c r="D1966" s="5" t="s">
        <v>108</v>
      </c>
      <c r="E1966" s="5" t="s">
        <v>287</v>
      </c>
      <c r="F1966" s="5" t="s">
        <v>287</v>
      </c>
      <c r="G1966" s="5" t="s">
        <v>88</v>
      </c>
      <c r="H1966" s="5" t="s">
        <v>131</v>
      </c>
      <c r="I1966" s="150">
        <v>5347.940945167973</v>
      </c>
      <c r="J1966" s="150">
        <v>14847.70113964222</v>
      </c>
      <c r="K1966" s="150">
        <v>1104.063848</v>
      </c>
      <c r="L1966" s="150">
        <v>1422.89</v>
      </c>
      <c r="M1966" s="150">
        <v>4020</v>
      </c>
      <c r="N1966" s="150">
        <v>2877.3539999999998</v>
      </c>
      <c r="O1966" s="150">
        <v>5666.9846868000004</v>
      </c>
      <c r="P1966" s="150">
        <v>4788.8999999999996</v>
      </c>
      <c r="Q1966" s="150">
        <v>1600.0990299527309</v>
      </c>
      <c r="R1966" s="150">
        <v>2946.9995476560348</v>
      </c>
      <c r="S1966" s="150">
        <v>4382.0726067192481</v>
      </c>
      <c r="T1966" s="150">
        <v>6034.75</v>
      </c>
      <c r="U1966" s="150">
        <v>710.15707571908717</v>
      </c>
      <c r="V1966" s="150">
        <v>5992</v>
      </c>
      <c r="W1966" s="150">
        <v>1925</v>
      </c>
      <c r="X1966" s="150">
        <v>5874</v>
      </c>
      <c r="Y1966" s="150">
        <v>29575</v>
      </c>
      <c r="Z1966" s="150">
        <v>3957.2019063291141</v>
      </c>
      <c r="AA1966" s="150">
        <v>32989.372608741243</v>
      </c>
      <c r="AB1966" s="150">
        <v>899</v>
      </c>
      <c r="AC1966" s="150">
        <v>3571.5346300000001</v>
      </c>
      <c r="AD1966" s="150">
        <v>8870.723634240001</v>
      </c>
      <c r="AE1966" s="150">
        <v>5737</v>
      </c>
      <c r="AF1966" s="150">
        <v>8162.9999999999982</v>
      </c>
      <c r="AG1966" s="150">
        <v>39294.097860117748</v>
      </c>
      <c r="AH1966" s="150">
        <v>8068.5022095881113</v>
      </c>
      <c r="AI1966" s="150">
        <v>3017</v>
      </c>
      <c r="AJ1966" s="150">
        <v>14381.76390728202</v>
      </c>
      <c r="AK1966" s="150">
        <v>4619.43804</v>
      </c>
      <c r="AL1966" s="150">
        <v>232684.53125</v>
      </c>
      <c r="AM1966" s="150">
        <v>178203.015625</v>
      </c>
      <c r="AN1966" s="150">
        <v>54481.53515625</v>
      </c>
      <c r="AO1966" s="5" t="s">
        <v>837</v>
      </c>
    </row>
    <row r="1967" spans="1:41" ht="14.25" x14ac:dyDescent="0.45">
      <c r="A1967" s="150">
        <v>2017</v>
      </c>
      <c r="B1967" s="5" t="s">
        <v>4024</v>
      </c>
      <c r="C1967" s="5" t="s">
        <v>278</v>
      </c>
      <c r="D1967" s="5" t="s">
        <v>108</v>
      </c>
      <c r="E1967" s="5" t="s">
        <v>287</v>
      </c>
      <c r="F1967" s="5" t="s">
        <v>287</v>
      </c>
      <c r="G1967" s="5" t="s">
        <v>88</v>
      </c>
      <c r="H1967" s="5" t="s">
        <v>131</v>
      </c>
      <c r="I1967" s="150">
        <v>5347.940945167973</v>
      </c>
      <c r="J1967" s="150">
        <v>14530</v>
      </c>
      <c r="K1967" s="150">
        <v>1104.063848</v>
      </c>
      <c r="L1967" s="150">
        <v>1393</v>
      </c>
      <c r="M1967" s="150">
        <v>5192</v>
      </c>
      <c r="N1967" s="150">
        <v>2841</v>
      </c>
      <c r="O1967" s="150">
        <v>5665.5628581999999</v>
      </c>
      <c r="P1967" s="150">
        <v>4933.5750639999997</v>
      </c>
      <c r="Q1967" s="150">
        <v>1306.779</v>
      </c>
      <c r="R1967" s="150">
        <v>3056.3184000000001</v>
      </c>
      <c r="S1967" s="150">
        <v>5971</v>
      </c>
      <c r="T1967" s="150">
        <v>7485</v>
      </c>
      <c r="U1967" s="150">
        <v>714</v>
      </c>
      <c r="V1967" s="150">
        <v>5555</v>
      </c>
      <c r="W1967" s="150">
        <v>2182</v>
      </c>
      <c r="X1967" s="150">
        <v>6222</v>
      </c>
      <c r="Y1967" s="150">
        <v>29575</v>
      </c>
      <c r="Z1967" s="150">
        <v>4115</v>
      </c>
      <c r="AA1967" s="150">
        <v>32166</v>
      </c>
      <c r="AB1967" s="150">
        <v>0</v>
      </c>
      <c r="AC1967" s="150">
        <v>3571.5346300000001</v>
      </c>
      <c r="AD1967" s="150">
        <v>9745.5079999999998</v>
      </c>
      <c r="AE1967" s="150">
        <v>6136</v>
      </c>
      <c r="AF1967" s="150">
        <v>8243</v>
      </c>
      <c r="AG1967" s="150">
        <v>36966</v>
      </c>
      <c r="AH1967" s="150">
        <v>6687</v>
      </c>
      <c r="AI1967" s="150">
        <v>3017</v>
      </c>
      <c r="AJ1967" s="150">
        <v>14145</v>
      </c>
      <c r="AK1967" s="150">
        <v>5059</v>
      </c>
      <c r="AL1967" s="150">
        <v>232925.296875</v>
      </c>
      <c r="AM1967" s="150">
        <v>174595.140625</v>
      </c>
      <c r="AN1967" s="150">
        <v>58330.1328125</v>
      </c>
      <c r="AO1967" s="5" t="s">
        <v>4160</v>
      </c>
    </row>
    <row r="1968" spans="1:41" ht="14.25" x14ac:dyDescent="0.45">
      <c r="A1968" s="150">
        <v>2017</v>
      </c>
      <c r="B1968" s="5" t="s">
        <v>1478</v>
      </c>
      <c r="C1968" s="5" t="s">
        <v>278</v>
      </c>
      <c r="D1968" s="5" t="s">
        <v>108</v>
      </c>
      <c r="E1968" s="5" t="s">
        <v>111</v>
      </c>
      <c r="F1968" s="5" t="s">
        <v>111</v>
      </c>
      <c r="G1968" s="5" t="s">
        <v>87</v>
      </c>
      <c r="H1968" s="5" t="s">
        <v>131</v>
      </c>
      <c r="I1968" s="150">
        <v>9389.9700980854705</v>
      </c>
      <c r="J1968" s="150">
        <v>7567.5547518575377</v>
      </c>
      <c r="K1968" s="150">
        <v>1843.5781419366699</v>
      </c>
      <c r="L1968" s="150">
        <v>2375.4403986212237</v>
      </c>
      <c r="M1968" s="150">
        <v>7034.1407669360187</v>
      </c>
      <c r="N1968" s="150">
        <v>8358.16527001129</v>
      </c>
      <c r="O1968" s="150">
        <v>4418.3279925524284</v>
      </c>
      <c r="P1968" s="150">
        <v>2641.7587881984095</v>
      </c>
      <c r="Q1968" s="150">
        <v>4876.7606725177729</v>
      </c>
      <c r="R1968" s="150">
        <v>5985.9694764119467</v>
      </c>
      <c r="S1968" s="150">
        <v>8581.1095085862125</v>
      </c>
      <c r="T1968" s="150">
        <v>6001.483009202836</v>
      </c>
      <c r="U1968" s="150">
        <v>1451.4185637002988</v>
      </c>
      <c r="V1968" s="150">
        <v>5547.9147080464927</v>
      </c>
      <c r="W1968" s="150">
        <v>3174.9781080944035</v>
      </c>
      <c r="X1968" s="150">
        <v>9004.5476685174945</v>
      </c>
      <c r="Y1968" s="150">
        <v>34834.045528807168</v>
      </c>
      <c r="Z1968" s="150">
        <v>2464.2599267810174</v>
      </c>
      <c r="AA1968" s="150">
        <v>43698.633579411893</v>
      </c>
      <c r="AB1968" s="150">
        <v>1537.7071673349203</v>
      </c>
      <c r="AC1968" s="150">
        <v>7634.3288933656722</v>
      </c>
      <c r="AD1968" s="150">
        <v>5671.0020823388331</v>
      </c>
      <c r="AE1968" s="150">
        <v>8526.0136615288557</v>
      </c>
      <c r="AF1968" s="150">
        <v>31097.085232938567</v>
      </c>
      <c r="AG1968" s="150">
        <v>75849.029017231122</v>
      </c>
      <c r="AH1968" s="150">
        <v>13178.579710758018</v>
      </c>
      <c r="AI1968" s="150">
        <v>3117.4523723379893</v>
      </c>
      <c r="AJ1968" s="150">
        <v>17077.696758432186</v>
      </c>
      <c r="AK1968" s="150">
        <v>4363.6343688168718</v>
      </c>
      <c r="AL1968" s="150">
        <v>337302.5625</v>
      </c>
      <c r="AM1968" s="150">
        <v>269376.03125</v>
      </c>
      <c r="AN1968" s="150">
        <v>67926.5390625</v>
      </c>
      <c r="AO1968" s="5" t="s">
        <v>2276</v>
      </c>
    </row>
    <row r="1969" spans="1:41" ht="14.25" x14ac:dyDescent="0.45">
      <c r="A1969" s="150">
        <v>2017</v>
      </c>
      <c r="B1969" s="5" t="s">
        <v>582</v>
      </c>
      <c r="C1969" s="5" t="s">
        <v>278</v>
      </c>
      <c r="D1969" s="5" t="s">
        <v>108</v>
      </c>
      <c r="E1969" s="5" t="s">
        <v>111</v>
      </c>
      <c r="F1969" s="5" t="s">
        <v>111</v>
      </c>
      <c r="G1969" s="5" t="s">
        <v>87</v>
      </c>
      <c r="H1969" s="5" t="s">
        <v>131</v>
      </c>
      <c r="I1969" s="150">
        <v>18305.90696803325</v>
      </c>
      <c r="J1969" s="150">
        <v>7004.6910913980419</v>
      </c>
      <c r="K1969" s="150">
        <v>1967.1763479701672</v>
      </c>
      <c r="L1969" s="150">
        <v>2571.1992901059416</v>
      </c>
      <c r="M1969" s="150">
        <v>8620.2162309664291</v>
      </c>
      <c r="N1969" s="150">
        <v>8159.7765153254632</v>
      </c>
      <c r="O1969" s="150">
        <v>5492.3856048859416</v>
      </c>
      <c r="P1969" s="150">
        <v>2301.3801450893361</v>
      </c>
      <c r="Q1969" s="150">
        <v>3401.640690191467</v>
      </c>
      <c r="R1969" s="150">
        <v>6108.4796793358346</v>
      </c>
      <c r="S1969" s="150">
        <v>8251.8251363503659</v>
      </c>
      <c r="T1969" s="150">
        <v>6804.2712921096254</v>
      </c>
      <c r="U1969" s="150">
        <v>1536.4483562828186</v>
      </c>
      <c r="V1969" s="150">
        <v>5310.6239971803989</v>
      </c>
      <c r="W1969" s="150">
        <v>3149.7191303797781</v>
      </c>
      <c r="X1969" s="150">
        <v>9416.663875481252</v>
      </c>
      <c r="Y1969" s="150">
        <v>37552.992753775347</v>
      </c>
      <c r="Z1969" s="150">
        <v>2411.8112732340519</v>
      </c>
      <c r="AA1969" s="150">
        <v>45395.062668890379</v>
      </c>
      <c r="AB1969" s="150">
        <v>1525.4737251665126</v>
      </c>
      <c r="AC1969" s="150">
        <v>8447.5730467932426</v>
      </c>
      <c r="AD1969" s="150">
        <v>5151.4885536046304</v>
      </c>
      <c r="AE1969" s="150">
        <v>8654.5940983187902</v>
      </c>
      <c r="AF1969" s="150">
        <v>32318.544525356334</v>
      </c>
      <c r="AG1969" s="150">
        <v>77089.345437213051</v>
      </c>
      <c r="AH1969" s="150">
        <v>18242.518281073179</v>
      </c>
      <c r="AI1969" s="150">
        <v>3430.6696869572079</v>
      </c>
      <c r="AJ1969" s="150">
        <v>17647.163499852508</v>
      </c>
      <c r="AK1969" s="150">
        <v>4408.0146212219661</v>
      </c>
      <c r="AL1969" s="150">
        <v>360677.65625</v>
      </c>
      <c r="AM1969" s="150">
        <v>284217.25</v>
      </c>
      <c r="AN1969" s="150">
        <v>76460.421875</v>
      </c>
      <c r="AO1969" s="5" t="s">
        <v>838</v>
      </c>
    </row>
    <row r="1970" spans="1:41" ht="14.25" x14ac:dyDescent="0.45">
      <c r="A1970" s="150">
        <v>2017</v>
      </c>
      <c r="B1970" s="5" t="s">
        <v>4024</v>
      </c>
      <c r="C1970" s="5" t="s">
        <v>278</v>
      </c>
      <c r="D1970" s="5" t="s">
        <v>108</v>
      </c>
      <c r="E1970" s="5" t="s">
        <v>111</v>
      </c>
      <c r="F1970" s="5" t="s">
        <v>111</v>
      </c>
      <c r="G1970" s="5" t="s">
        <v>87</v>
      </c>
      <c r="H1970" s="5" t="s">
        <v>131</v>
      </c>
      <c r="I1970" s="150">
        <v>8984.9967034269357</v>
      </c>
      <c r="J1970" s="150">
        <v>0</v>
      </c>
      <c r="K1970" s="150">
        <v>1917.7609147199648</v>
      </c>
      <c r="L1970" s="150">
        <v>2318.4621587836937</v>
      </c>
      <c r="M1970" s="150">
        <v>9168.9989389830444</v>
      </c>
      <c r="N1970" s="150">
        <v>7938.6198514882362</v>
      </c>
      <c r="O1970" s="150">
        <v>4814.4263523049849</v>
      </c>
      <c r="P1970" s="150">
        <v>6542.9736558155673</v>
      </c>
      <c r="Q1970" s="150">
        <v>3419.6225549303617</v>
      </c>
      <c r="R1970" s="150">
        <v>6017.5682656493627</v>
      </c>
      <c r="S1970" s="150">
        <v>8942.1812289405225</v>
      </c>
      <c r="T1970" s="150">
        <v>8741.0409955065879</v>
      </c>
      <c r="U1970" s="150">
        <v>1497.8528021675918</v>
      </c>
      <c r="V1970" s="150">
        <v>5324.8667117057885</v>
      </c>
      <c r="W1970" s="150">
        <v>4413.3162921009398</v>
      </c>
      <c r="X1970" s="150">
        <v>9414.0048616233144</v>
      </c>
      <c r="Y1970" s="150">
        <v>36609.662274693321</v>
      </c>
      <c r="Z1970" s="150">
        <v>2236.0802546644763</v>
      </c>
      <c r="AA1970" s="150">
        <v>48517.592051925676</v>
      </c>
      <c r="AB1970" s="150">
        <v>0</v>
      </c>
      <c r="AC1970" s="150">
        <v>8235.3701690742437</v>
      </c>
      <c r="AD1970" s="150">
        <v>5709.492843510393</v>
      </c>
      <c r="AE1970" s="150">
        <v>8573.0675026920799</v>
      </c>
      <c r="AF1970" s="150">
        <v>29066.903520920809</v>
      </c>
      <c r="AG1970" s="150">
        <v>72512.124047791804</v>
      </c>
      <c r="AH1970" s="150">
        <v>15991.718452856423</v>
      </c>
      <c r="AI1970" s="150">
        <v>3344.4913282684943</v>
      </c>
      <c r="AJ1970" s="150">
        <v>17315.178393057358</v>
      </c>
      <c r="AK1970" s="150">
        <v>4374.8000771880588</v>
      </c>
      <c r="AL1970" s="150">
        <v>341943.1875</v>
      </c>
      <c r="AM1970" s="150">
        <v>265110.9375</v>
      </c>
      <c r="AN1970" s="150">
        <v>76832.2265625</v>
      </c>
      <c r="AO1970" s="5" t="s">
        <v>4161</v>
      </c>
    </row>
    <row r="1971" spans="1:41" ht="14.25" x14ac:dyDescent="0.45">
      <c r="A1971" s="150">
        <v>2017</v>
      </c>
      <c r="B1971" s="5" t="s">
        <v>1476</v>
      </c>
      <c r="C1971" s="5" t="s">
        <v>278</v>
      </c>
      <c r="D1971" s="5" t="s">
        <v>108</v>
      </c>
      <c r="E1971" s="5" t="s">
        <v>111</v>
      </c>
      <c r="F1971" s="5" t="s">
        <v>111</v>
      </c>
      <c r="G1971" s="5" t="s">
        <v>87</v>
      </c>
      <c r="H1971" s="5" t="s">
        <v>131</v>
      </c>
      <c r="I1971" s="150">
        <v>11968.707909493767</v>
      </c>
      <c r="J1971" s="150">
        <v>967.91328458281635</v>
      </c>
      <c r="K1971" s="150">
        <v>0</v>
      </c>
      <c r="L1971" s="150">
        <v>1518.6862609799095</v>
      </c>
      <c r="M1971" s="150">
        <v>7278.0333925105178</v>
      </c>
      <c r="N1971" s="150">
        <v>7074.0762098280074</v>
      </c>
      <c r="O1971" s="150">
        <v>5497.5677973520515</v>
      </c>
      <c r="P1971" s="150">
        <v>2399.5715651432465</v>
      </c>
      <c r="Q1971" s="150">
        <v>4208.1835710804853</v>
      </c>
      <c r="R1971" s="150">
        <v>6508.0532967214476</v>
      </c>
      <c r="S1971" s="150">
        <v>12533.466453031782</v>
      </c>
      <c r="T1971" s="150">
        <v>6546.3276671900458</v>
      </c>
      <c r="U1971" s="150">
        <v>1771.5723110634758</v>
      </c>
      <c r="V1971" s="150">
        <v>6109.5315329641571</v>
      </c>
      <c r="W1971" s="150">
        <v>2161.5232863363358</v>
      </c>
      <c r="X1971" s="150">
        <v>9777.3000596518723</v>
      </c>
      <c r="Y1971" s="150">
        <v>38759.200414419553</v>
      </c>
      <c r="Z1971" s="150">
        <v>3182.8885506288816</v>
      </c>
      <c r="AA1971" s="150">
        <v>42094.107995497026</v>
      </c>
      <c r="AB1971" s="150">
        <v>1560.7882431207827</v>
      </c>
      <c r="AC1971" s="150">
        <v>7551.0659380583465</v>
      </c>
      <c r="AD1971" s="150">
        <v>6136.5189347547202</v>
      </c>
      <c r="AE1971" s="150">
        <v>9195.629216925252</v>
      </c>
      <c r="AF1971" s="150">
        <v>28976.5101503357</v>
      </c>
      <c r="AG1971" s="150">
        <v>80370.485494826687</v>
      </c>
      <c r="AH1971" s="150">
        <v>15834.263149316024</v>
      </c>
      <c r="AI1971" s="150">
        <v>3124.9450939605313</v>
      </c>
      <c r="AJ1971" s="150">
        <v>22222.895248361554</v>
      </c>
      <c r="AK1971" s="150">
        <v>3732.4173526140157</v>
      </c>
      <c r="AL1971" s="150">
        <v>349062.1875</v>
      </c>
      <c r="AM1971" s="150">
        <v>274879.09375</v>
      </c>
      <c r="AN1971" s="150">
        <v>74183.1484375</v>
      </c>
      <c r="AO1971" s="5" t="s">
        <v>2275</v>
      </c>
    </row>
    <row r="1972" spans="1:41" ht="14.25" x14ac:dyDescent="0.45">
      <c r="A1972" s="150">
        <v>2017</v>
      </c>
      <c r="B1972" s="5" t="s">
        <v>1477</v>
      </c>
      <c r="C1972" s="5" t="s">
        <v>278</v>
      </c>
      <c r="D1972" s="5" t="s">
        <v>108</v>
      </c>
      <c r="E1972" s="5" t="s">
        <v>111</v>
      </c>
      <c r="F1972" s="5" t="s">
        <v>111</v>
      </c>
      <c r="G1972" s="5" t="s">
        <v>87</v>
      </c>
      <c r="H1972" s="5" t="s">
        <v>131</v>
      </c>
      <c r="I1972" s="150">
        <v>10740.518524667854</v>
      </c>
      <c r="J1972" s="150">
        <v>10684.299106867054</v>
      </c>
      <c r="K1972" s="150">
        <v>1991.9426071775815</v>
      </c>
      <c r="L1972" s="150">
        <v>1496.8733012166745</v>
      </c>
      <c r="M1972" s="150">
        <v>6865.1952830687442</v>
      </c>
      <c r="N1972" s="150">
        <v>7578.0521670960788</v>
      </c>
      <c r="O1972" s="150">
        <v>6944.8023963938258</v>
      </c>
      <c r="P1972" s="150">
        <v>2348.5052884697525</v>
      </c>
      <c r="Q1972" s="150">
        <v>3331.2916674335324</v>
      </c>
      <c r="R1972" s="150">
        <v>5739.4613857342956</v>
      </c>
      <c r="S1972" s="150">
        <v>6798.5240300394626</v>
      </c>
      <c r="T1972" s="150">
        <v>6751.1226482872244</v>
      </c>
      <c r="U1972" s="150">
        <v>1790.7076139227427</v>
      </c>
      <c r="V1972" s="150">
        <v>5808.1789603625175</v>
      </c>
      <c r="W1972" s="150">
        <v>2970.9698640560123</v>
      </c>
      <c r="X1972" s="150">
        <v>9012.9582641784546</v>
      </c>
      <c r="Y1972" s="150">
        <v>34075.461511166453</v>
      </c>
      <c r="Z1972" s="150">
        <v>3909.0106875000783</v>
      </c>
      <c r="AA1972" s="150">
        <v>37355.262404192239</v>
      </c>
      <c r="AB1972" s="150">
        <v>1538.3705706752855</v>
      </c>
      <c r="AC1972" s="150">
        <v>7485.9989496745557</v>
      </c>
      <c r="AD1972" s="150">
        <v>5321.2127365516353</v>
      </c>
      <c r="AE1972" s="150">
        <v>8321.1904904454495</v>
      </c>
      <c r="AF1972" s="150">
        <v>30715.919782078574</v>
      </c>
      <c r="AG1972" s="150">
        <v>82199.898579276851</v>
      </c>
      <c r="AH1972" s="150">
        <v>16110.483593827001</v>
      </c>
      <c r="AI1972" s="150">
        <v>3080.0613656038272</v>
      </c>
      <c r="AJ1972" s="150">
        <v>20882.242584685249</v>
      </c>
      <c r="AK1972" s="150">
        <v>4396.7776055244613</v>
      </c>
      <c r="AL1972" s="150">
        <v>346245.3125</v>
      </c>
      <c r="AM1972" s="150">
        <v>274462.875</v>
      </c>
      <c r="AN1972" s="150">
        <v>71782.421875</v>
      </c>
      <c r="AO1972" s="5" t="s">
        <v>2274</v>
      </c>
    </row>
    <row r="1973" spans="1:41" ht="14.25" x14ac:dyDescent="0.45">
      <c r="A1973" s="150">
        <v>2017</v>
      </c>
      <c r="B1973" s="5" t="s">
        <v>4024</v>
      </c>
      <c r="C1973" s="5" t="s">
        <v>278</v>
      </c>
      <c r="D1973" s="5" t="s">
        <v>108</v>
      </c>
      <c r="E1973" s="5" t="s">
        <v>111</v>
      </c>
      <c r="F1973" s="5" t="s">
        <v>111</v>
      </c>
      <c r="G1973" s="5" t="s">
        <v>88</v>
      </c>
      <c r="H1973" s="5" t="s">
        <v>131</v>
      </c>
      <c r="I1973" s="150">
        <v>8398.0183944605469</v>
      </c>
      <c r="J1973" s="150">
        <v>7122.5</v>
      </c>
      <c r="K1973" s="150">
        <v>2150.451</v>
      </c>
      <c r="L1973" s="150">
        <v>2167</v>
      </c>
      <c r="M1973" s="150">
        <v>8570</v>
      </c>
      <c r="N1973" s="150">
        <v>7420</v>
      </c>
      <c r="O1973" s="150">
        <v>4499.9060545021648</v>
      </c>
      <c r="P1973" s="150">
        <v>6364.5928099999992</v>
      </c>
      <c r="Q1973" s="150">
        <v>3196.223</v>
      </c>
      <c r="R1973" s="150">
        <v>5624.4482500000004</v>
      </c>
      <c r="S1973" s="150">
        <v>8358</v>
      </c>
      <c r="T1973" s="150">
        <v>8170</v>
      </c>
      <c r="U1973" s="150">
        <v>1400</v>
      </c>
      <c r="V1973" s="150">
        <v>4977</v>
      </c>
      <c r="W1973" s="150">
        <v>2870</v>
      </c>
      <c r="X1973" s="150">
        <v>8799</v>
      </c>
      <c r="Y1973" s="150">
        <v>34218</v>
      </c>
      <c r="Z1973" s="150">
        <v>2090</v>
      </c>
      <c r="AA1973" s="150">
        <v>45348</v>
      </c>
      <c r="AB1973" s="150">
        <v>0</v>
      </c>
      <c r="AC1973" s="150">
        <v>7697.3639999999996</v>
      </c>
      <c r="AD1973" s="150">
        <v>5336.4989999999998</v>
      </c>
      <c r="AE1973" s="150">
        <v>8013</v>
      </c>
      <c r="AF1973" s="150">
        <v>27168</v>
      </c>
      <c r="AG1973" s="150">
        <v>67775</v>
      </c>
      <c r="AH1973" s="150">
        <v>14947</v>
      </c>
      <c r="AI1973" s="150">
        <v>3126</v>
      </c>
      <c r="AJ1973" s="150">
        <v>16184</v>
      </c>
      <c r="AK1973" s="150">
        <v>4089</v>
      </c>
      <c r="AL1973" s="150">
        <v>326079</v>
      </c>
      <c r="AM1973" s="150">
        <v>255163.140625</v>
      </c>
      <c r="AN1973" s="150">
        <v>70915.859375</v>
      </c>
      <c r="AO1973" s="5" t="s">
        <v>4162</v>
      </c>
    </row>
    <row r="1974" spans="1:41" ht="14.25" x14ac:dyDescent="0.45">
      <c r="A1974" s="150">
        <v>2017</v>
      </c>
      <c r="B1974" s="5" t="s">
        <v>1476</v>
      </c>
      <c r="C1974" s="5" t="s">
        <v>278</v>
      </c>
      <c r="D1974" s="5" t="s">
        <v>108</v>
      </c>
      <c r="E1974" s="5" t="s">
        <v>111</v>
      </c>
      <c r="F1974" s="5" t="s">
        <v>111</v>
      </c>
      <c r="G1974" s="5" t="s">
        <v>88</v>
      </c>
      <c r="H1974" s="5" t="s">
        <v>131</v>
      </c>
      <c r="I1974" s="150">
        <v>11339.40403669134</v>
      </c>
      <c r="J1974" s="150">
        <v>900</v>
      </c>
      <c r="K1974" s="150">
        <v>0</v>
      </c>
      <c r="L1974" s="150">
        <v>1463.9949085608</v>
      </c>
      <c r="M1974" s="150">
        <v>6967.762247499998</v>
      </c>
      <c r="N1974" s="150">
        <v>6854.4000000000005</v>
      </c>
      <c r="O1974" s="150">
        <v>5404.2679124999986</v>
      </c>
      <c r="P1974" s="150">
        <v>2388</v>
      </c>
      <c r="Q1974" s="150">
        <v>3476.5360000000001</v>
      </c>
      <c r="R1974" s="150">
        <v>6197.3344885057477</v>
      </c>
      <c r="S1974" s="150">
        <v>11309.091765625</v>
      </c>
      <c r="T1974" s="150">
        <v>6435.2291523437489</v>
      </c>
      <c r="U1974" s="150">
        <v>1472</v>
      </c>
      <c r="V1974" s="150">
        <v>5859</v>
      </c>
      <c r="W1974" s="150">
        <v>2036.8092360000001</v>
      </c>
      <c r="X1974" s="150">
        <v>9800.2839213321586</v>
      </c>
      <c r="Y1974" s="150">
        <v>37276</v>
      </c>
      <c r="Z1974" s="150">
        <v>3110.4099063907202</v>
      </c>
      <c r="AA1974" s="150">
        <v>40923.470950431627</v>
      </c>
      <c r="AB1974" s="150">
        <v>1390</v>
      </c>
      <c r="AC1974" s="150">
        <v>7408.442745164095</v>
      </c>
      <c r="AD1974" s="150">
        <v>5844.8542082560289</v>
      </c>
      <c r="AE1974" s="150">
        <v>8835.6482801845978</v>
      </c>
      <c r="AF1974" s="150">
        <v>27933</v>
      </c>
      <c r="AG1974" s="150">
        <v>77383.516404219466</v>
      </c>
      <c r="AH1974" s="150">
        <v>15224.072233616531</v>
      </c>
      <c r="AI1974" s="150">
        <v>2953.341864</v>
      </c>
      <c r="AJ1974" s="150">
        <v>21633.397045090551</v>
      </c>
      <c r="AK1974" s="150">
        <v>3598</v>
      </c>
      <c r="AL1974" s="150">
        <v>335418.28125</v>
      </c>
      <c r="AM1974" s="150">
        <v>264454.5625</v>
      </c>
      <c r="AN1974" s="150">
        <v>70963.7109375</v>
      </c>
      <c r="AO1974" s="5" t="s">
        <v>2278</v>
      </c>
    </row>
    <row r="1975" spans="1:41" ht="14.25" x14ac:dyDescent="0.45">
      <c r="A1975" s="150">
        <v>2017</v>
      </c>
      <c r="B1975" s="5" t="s">
        <v>1478</v>
      </c>
      <c r="C1975" s="5" t="s">
        <v>278</v>
      </c>
      <c r="D1975" s="5" t="s">
        <v>108</v>
      </c>
      <c r="E1975" s="5" t="s">
        <v>111</v>
      </c>
      <c r="F1975" s="5" t="s">
        <v>111</v>
      </c>
      <c r="G1975" s="5" t="s">
        <v>88</v>
      </c>
      <c r="H1975" s="5" t="s">
        <v>131</v>
      </c>
      <c r="I1975" s="150">
        <v>9114</v>
      </c>
      <c r="J1975" s="150">
        <v>7044.465989658298</v>
      </c>
      <c r="K1975" s="150">
        <v>1716.85299429</v>
      </c>
      <c r="L1975" s="150">
        <v>2193</v>
      </c>
      <c r="M1975" s="150">
        <v>6517.4255999999996</v>
      </c>
      <c r="N1975" s="150">
        <v>7706.4131399999997</v>
      </c>
      <c r="O1975" s="150">
        <v>4116.1338866851147</v>
      </c>
      <c r="P1975" s="150">
        <v>2388</v>
      </c>
      <c r="Q1975" s="150">
        <v>4526.5313770639441</v>
      </c>
      <c r="R1975" s="150">
        <v>5730.321233198998</v>
      </c>
      <c r="S1975" s="150">
        <v>7943</v>
      </c>
      <c r="T1975" s="150">
        <v>5588.9706249999981</v>
      </c>
      <c r="U1975" s="150">
        <v>1365.0047999999999</v>
      </c>
      <c r="V1975" s="150">
        <v>5137</v>
      </c>
      <c r="W1975" s="150">
        <v>2924.53</v>
      </c>
      <c r="X1975" s="150">
        <v>8302.3919999999998</v>
      </c>
      <c r="Y1975" s="150">
        <v>32295</v>
      </c>
      <c r="Z1975" s="150">
        <v>2287.694983808</v>
      </c>
      <c r="AA1975" s="150">
        <v>41279.821806869368</v>
      </c>
      <c r="AB1975" s="150">
        <v>1390</v>
      </c>
      <c r="AC1975" s="150">
        <v>7066.6239999999998</v>
      </c>
      <c r="AD1975" s="150">
        <v>5263.7335700643944</v>
      </c>
      <c r="AE1975" s="150">
        <v>8041</v>
      </c>
      <c r="AF1975" s="150">
        <v>29412.179165099991</v>
      </c>
      <c r="AG1975" s="150">
        <v>72644.360963797153</v>
      </c>
      <c r="AH1975" s="150">
        <v>12393.9606480614</v>
      </c>
      <c r="AI1975" s="150">
        <v>2874.36</v>
      </c>
      <c r="AJ1975" s="150">
        <v>16096.439917635469</v>
      </c>
      <c r="AK1975" s="150">
        <v>4038.9587469357089</v>
      </c>
      <c r="AL1975" s="150">
        <v>317398.21875</v>
      </c>
      <c r="AM1975" s="150">
        <v>254327.84375</v>
      </c>
      <c r="AN1975" s="150">
        <v>63070.31640625</v>
      </c>
      <c r="AO1975" s="5" t="s">
        <v>2277</v>
      </c>
    </row>
    <row r="1976" spans="1:41" ht="14.25" x14ac:dyDescent="0.45">
      <c r="A1976" s="150">
        <v>2017</v>
      </c>
      <c r="B1976" s="5" t="s">
        <v>1477</v>
      </c>
      <c r="C1976" s="5" t="s">
        <v>278</v>
      </c>
      <c r="D1976" s="5" t="s">
        <v>108</v>
      </c>
      <c r="E1976" s="5" t="s">
        <v>111</v>
      </c>
      <c r="F1976" s="5" t="s">
        <v>111</v>
      </c>
      <c r="G1976" s="5" t="s">
        <v>88</v>
      </c>
      <c r="H1976" s="5" t="s">
        <v>131</v>
      </c>
      <c r="I1976" s="150">
        <v>10108.991992535461</v>
      </c>
      <c r="J1976" s="150">
        <v>10254.718186850219</v>
      </c>
      <c r="K1976" s="150">
        <v>1911.3736078454599</v>
      </c>
      <c r="L1976" s="150">
        <v>1432.4380455</v>
      </c>
      <c r="M1976" s="150">
        <v>6513.2242559999986</v>
      </c>
      <c r="N1976" s="150">
        <v>7280.3003400191992</v>
      </c>
      <c r="O1976" s="150">
        <v>6758</v>
      </c>
      <c r="P1976" s="150">
        <v>2388</v>
      </c>
      <c r="Q1976" s="150">
        <v>3215.4365446874999</v>
      </c>
      <c r="R1976" s="150">
        <v>5556.5824395627824</v>
      </c>
      <c r="S1976" s="150">
        <v>6391</v>
      </c>
      <c r="T1976" s="150">
        <v>6435.3647752000006</v>
      </c>
      <c r="U1976" s="150">
        <v>1717.0345440000001</v>
      </c>
      <c r="V1976" s="150">
        <v>5569</v>
      </c>
      <c r="W1976" s="150">
        <v>2792.8809719999999</v>
      </c>
      <c r="X1976" s="150">
        <v>8898.8292000000001</v>
      </c>
      <c r="Y1976" s="150">
        <v>32266</v>
      </c>
      <c r="Z1976" s="150">
        <v>3696</v>
      </c>
      <c r="AA1976" s="150">
        <v>36011.163709010812</v>
      </c>
      <c r="AB1976" s="150">
        <v>1390</v>
      </c>
      <c r="AC1976" s="150">
        <v>7433.0113310720017</v>
      </c>
      <c r="AD1976" s="150">
        <v>5136.1524607500014</v>
      </c>
      <c r="AE1976" s="150">
        <v>7822.3932414530518</v>
      </c>
      <c r="AF1976" s="150">
        <v>29394.459801004032</v>
      </c>
      <c r="AG1976" s="150">
        <v>80609</v>
      </c>
      <c r="AH1976" s="150">
        <v>16119.352904970299</v>
      </c>
      <c r="AI1976" s="150">
        <v>2895.4332000000004</v>
      </c>
      <c r="AJ1976" s="150">
        <v>20938.065770859019</v>
      </c>
      <c r="AK1976" s="150">
        <v>4185.3604678129996</v>
      </c>
      <c r="AL1976" s="150">
        <v>335119.5625</v>
      </c>
      <c r="AM1976" s="150">
        <v>265692.59375</v>
      </c>
      <c r="AN1976" s="150">
        <v>69426.96875</v>
      </c>
      <c r="AO1976" s="5" t="s">
        <v>2279</v>
      </c>
    </row>
    <row r="1977" spans="1:41" ht="14.25" x14ac:dyDescent="0.45">
      <c r="A1977" s="150">
        <v>2017</v>
      </c>
      <c r="B1977" s="5" t="s">
        <v>582</v>
      </c>
      <c r="C1977" s="5" t="s">
        <v>278</v>
      </c>
      <c r="D1977" s="5" t="s">
        <v>108</v>
      </c>
      <c r="E1977" s="5" t="s">
        <v>111</v>
      </c>
      <c r="F1977" s="5" t="s">
        <v>111</v>
      </c>
      <c r="G1977" s="5" t="s">
        <v>88</v>
      </c>
      <c r="H1977" s="5" t="s">
        <v>131</v>
      </c>
      <c r="I1977" s="150">
        <v>17077.862149969558</v>
      </c>
      <c r="J1977" s="150">
        <v>6516.6560301889713</v>
      </c>
      <c r="K1977" s="150">
        <v>2150.451</v>
      </c>
      <c r="L1977" s="150">
        <v>2378</v>
      </c>
      <c r="M1977" s="150">
        <v>7854.67515</v>
      </c>
      <c r="N1977" s="150">
        <v>7435.1260000000002</v>
      </c>
      <c r="O1977" s="150">
        <v>5004.6197878354978</v>
      </c>
      <c r="P1977" s="150">
        <v>2226</v>
      </c>
      <c r="Q1977" s="150">
        <v>3099.549</v>
      </c>
      <c r="R1977" s="150">
        <v>5566</v>
      </c>
      <c r="S1977" s="150">
        <v>7519</v>
      </c>
      <c r="T1977" s="150">
        <v>6161</v>
      </c>
      <c r="U1977" s="150">
        <v>1400</v>
      </c>
      <c r="V1977" s="150">
        <v>4839</v>
      </c>
      <c r="W1977" s="150">
        <v>2870</v>
      </c>
      <c r="X1977" s="150">
        <v>8752</v>
      </c>
      <c r="Y1977" s="150">
        <v>34218</v>
      </c>
      <c r="Z1977" s="150">
        <v>2197.6239999999998</v>
      </c>
      <c r="AA1977" s="150">
        <v>42144.949746218423</v>
      </c>
      <c r="AB1977" s="150">
        <v>1390</v>
      </c>
      <c r="AC1977" s="150">
        <v>7697.3639999999996</v>
      </c>
      <c r="AD1977" s="150">
        <v>4693.9970000000003</v>
      </c>
      <c r="AE1977" s="150">
        <v>7886</v>
      </c>
      <c r="AF1977" s="150">
        <v>29890.13694</v>
      </c>
      <c r="AG1977" s="150">
        <v>71577.843635952697</v>
      </c>
      <c r="AH1977" s="150">
        <v>16954.892104800001</v>
      </c>
      <c r="AI1977" s="150">
        <v>3126</v>
      </c>
      <c r="AJ1977" s="150">
        <v>16289</v>
      </c>
      <c r="AK1977" s="150">
        <v>4016.5492347826089</v>
      </c>
      <c r="AL1977" s="150">
        <v>332932.3125</v>
      </c>
      <c r="AM1977" s="150">
        <v>262439.125</v>
      </c>
      <c r="AN1977" s="150">
        <v>70493.1796875</v>
      </c>
      <c r="AO1977" s="5" t="s">
        <v>839</v>
      </c>
    </row>
    <row r="1978" spans="1:41" ht="14.25" x14ac:dyDescent="0.45">
      <c r="A1978" s="150">
        <v>2017</v>
      </c>
      <c r="B1978" s="5" t="s">
        <v>4024</v>
      </c>
      <c r="C1978" s="5" t="s">
        <v>278</v>
      </c>
      <c r="D1978" s="5" t="s">
        <v>108</v>
      </c>
      <c r="E1978" s="5" t="s">
        <v>4025</v>
      </c>
      <c r="F1978" s="5" t="s">
        <v>4025</v>
      </c>
      <c r="G1978" s="5" t="s">
        <v>87</v>
      </c>
      <c r="H1978" s="5" t="s">
        <v>131</v>
      </c>
      <c r="I1978" s="150"/>
      <c r="J1978" s="150"/>
      <c r="K1978" s="150"/>
      <c r="L1978" s="150"/>
      <c r="M1978" s="150"/>
      <c r="N1978" s="150"/>
      <c r="O1978" s="150">
        <v>1620.5475385035047</v>
      </c>
      <c r="P1978" s="150"/>
      <c r="Q1978" s="150"/>
      <c r="R1978" s="150"/>
      <c r="S1978" s="150"/>
      <c r="T1978" s="150"/>
      <c r="U1978" s="150"/>
      <c r="V1978" s="150"/>
      <c r="W1978" s="150"/>
      <c r="X1978" s="150"/>
      <c r="Y1978" s="150"/>
      <c r="Z1978" s="150"/>
      <c r="AA1978" s="150"/>
      <c r="AB1978" s="150"/>
      <c r="AC1978" s="150"/>
      <c r="AD1978" s="150"/>
      <c r="AE1978" s="150"/>
      <c r="AF1978" s="150"/>
      <c r="AG1978" s="150"/>
      <c r="AH1978" s="150"/>
      <c r="AI1978" s="150"/>
      <c r="AJ1978" s="150"/>
      <c r="AK1978" s="150"/>
      <c r="AL1978" s="150">
        <v>1620.5474853515625</v>
      </c>
      <c r="AM1978" s="150">
        <v>0</v>
      </c>
      <c r="AN1978" s="150">
        <v>1620.5474853515625</v>
      </c>
      <c r="AO1978" s="5" t="s">
        <v>4163</v>
      </c>
    </row>
    <row r="1979" spans="1:41" ht="14.25" x14ac:dyDescent="0.45">
      <c r="A1979" s="150">
        <v>2017</v>
      </c>
      <c r="B1979" s="5" t="s">
        <v>4024</v>
      </c>
      <c r="C1979" s="5" t="s">
        <v>278</v>
      </c>
      <c r="D1979" s="5" t="s">
        <v>108</v>
      </c>
      <c r="E1979" s="5" t="s">
        <v>4025</v>
      </c>
      <c r="F1979" s="5" t="s">
        <v>4025</v>
      </c>
      <c r="G1979" s="5" t="s">
        <v>88</v>
      </c>
      <c r="H1979" s="5" t="s">
        <v>131</v>
      </c>
      <c r="I1979" s="150"/>
      <c r="J1979" s="150"/>
      <c r="K1979" s="150"/>
      <c r="L1979" s="150"/>
      <c r="M1979" s="150"/>
      <c r="N1979" s="150"/>
      <c r="O1979" s="150">
        <v>1514.6792465999999</v>
      </c>
      <c r="P1979" s="150"/>
      <c r="Q1979" s="150"/>
      <c r="R1979" s="150"/>
      <c r="S1979" s="150"/>
      <c r="T1979" s="150"/>
      <c r="U1979" s="150"/>
      <c r="V1979" s="150"/>
      <c r="W1979" s="150"/>
      <c r="X1979" s="150"/>
      <c r="Y1979" s="150"/>
      <c r="Z1979" s="150"/>
      <c r="AA1979" s="150"/>
      <c r="AB1979" s="150"/>
      <c r="AC1979" s="150"/>
      <c r="AD1979" s="150"/>
      <c r="AE1979" s="150"/>
      <c r="AF1979" s="150"/>
      <c r="AG1979" s="150"/>
      <c r="AH1979" s="150"/>
      <c r="AI1979" s="150"/>
      <c r="AJ1979" s="150"/>
      <c r="AK1979" s="150"/>
      <c r="AL1979" s="150">
        <v>1514.67919921875</v>
      </c>
      <c r="AM1979" s="150">
        <v>0</v>
      </c>
      <c r="AN1979" s="150">
        <v>1514.67919921875</v>
      </c>
      <c r="AO1979" s="5" t="s">
        <v>4164</v>
      </c>
    </row>
    <row r="1980" spans="1:41" ht="14.25" x14ac:dyDescent="0.45">
      <c r="A1980" s="150">
        <v>2017</v>
      </c>
      <c r="B1980" s="5" t="s">
        <v>1476</v>
      </c>
      <c r="C1980" s="5" t="s">
        <v>278</v>
      </c>
      <c r="D1980" s="5" t="s">
        <v>108</v>
      </c>
      <c r="E1980" s="5" t="s">
        <v>292</v>
      </c>
      <c r="F1980" s="5" t="s">
        <v>292</v>
      </c>
      <c r="G1980" s="5" t="s">
        <v>87</v>
      </c>
      <c r="H1980" s="5" t="s">
        <v>131</v>
      </c>
      <c r="I1980" s="150">
        <v>3200.9659142051205</v>
      </c>
      <c r="J1980" s="150">
        <v>4052.9523861419984</v>
      </c>
      <c r="K1980" s="150">
        <v>207.73080933621927</v>
      </c>
      <c r="L1980" s="150">
        <v>222.32810945173739</v>
      </c>
      <c r="M1980" s="150">
        <v>125.75479593714699</v>
      </c>
      <c r="N1980" s="150">
        <v>587.26061233969017</v>
      </c>
      <c r="O1980" s="150">
        <v>1673.0751670863067</v>
      </c>
      <c r="P1980" s="150">
        <v>903.90973792246768</v>
      </c>
      <c r="Q1980" s="150">
        <v>802.68869031374618</v>
      </c>
      <c r="R1980" s="150">
        <v>607.43428883014565</v>
      </c>
      <c r="S1980" s="150">
        <v>1364.2861261811158</v>
      </c>
      <c r="T1980" s="150">
        <v>1931.3350922070117</v>
      </c>
      <c r="U1980" s="150">
        <v>253.70070867675318</v>
      </c>
      <c r="V1980" s="150">
        <v>843.2747989810847</v>
      </c>
      <c r="W1980" s="150">
        <v>495.74676930778816</v>
      </c>
      <c r="X1980" s="150">
        <v>1499.0304349397445</v>
      </c>
      <c r="Y1980" s="150">
        <v>16006.501011285436</v>
      </c>
      <c r="Z1980" s="150">
        <v>423.32170335002525</v>
      </c>
      <c r="AA1980" s="150">
        <v>10462.565370949942</v>
      </c>
      <c r="AB1980" s="150">
        <v>190.88777074139068</v>
      </c>
      <c r="AC1980" s="150">
        <v>1182.1836843707879</v>
      </c>
      <c r="AD1980" s="150">
        <v>3072.5284462128775</v>
      </c>
      <c r="AE1980" s="150">
        <v>1555.6230446183688</v>
      </c>
      <c r="AF1980" s="150">
        <v>2738.3304058975004</v>
      </c>
      <c r="AG1980" s="150">
        <v>12948.463532578971</v>
      </c>
      <c r="AH1980" s="150">
        <v>2268.9414492787146</v>
      </c>
      <c r="AI1980" s="150">
        <v>925.24425347591716</v>
      </c>
      <c r="AJ1980" s="150">
        <v>8326.6028955825714</v>
      </c>
      <c r="AK1980" s="150">
        <v>4274.7631953674963</v>
      </c>
      <c r="AL1980" s="150">
        <v>83147.4296875</v>
      </c>
      <c r="AM1980" s="150">
        <v>65118.109375</v>
      </c>
      <c r="AN1980" s="150">
        <v>18029.32421875</v>
      </c>
      <c r="AO1980" s="5" t="s">
        <v>2282</v>
      </c>
    </row>
    <row r="1981" spans="1:41" ht="14.25" x14ac:dyDescent="0.45">
      <c r="A1981" s="150">
        <v>2017</v>
      </c>
      <c r="B1981" s="5" t="s">
        <v>4024</v>
      </c>
      <c r="C1981" s="5" t="s">
        <v>278</v>
      </c>
      <c r="D1981" s="5" t="s">
        <v>108</v>
      </c>
      <c r="E1981" s="5" t="s">
        <v>292</v>
      </c>
      <c r="F1981" s="5" t="s">
        <v>292</v>
      </c>
      <c r="G1981" s="5" t="s">
        <v>87</v>
      </c>
      <c r="H1981" s="5" t="s">
        <v>131</v>
      </c>
      <c r="I1981" s="150">
        <v>3296.7388510837386</v>
      </c>
      <c r="J1981" s="150">
        <v>6864.4454133623349</v>
      </c>
      <c r="K1981" s="150">
        <v>246.62035118624092</v>
      </c>
      <c r="L1981" s="150">
        <v>116.61853959733392</v>
      </c>
      <c r="M1981" s="150">
        <v>1932.2301147961932</v>
      </c>
      <c r="N1981" s="150">
        <v>892.2923121484082</v>
      </c>
      <c r="O1981" s="150"/>
      <c r="P1981" s="150">
        <v>857.4502788042912</v>
      </c>
      <c r="Q1981" s="150">
        <v>583.28313927151669</v>
      </c>
      <c r="R1981" s="150">
        <v>945.01983347979763</v>
      </c>
      <c r="S1981" s="150">
        <v>2692.9253593255917</v>
      </c>
      <c r="T1981" s="150">
        <v>2856.6192727053358</v>
      </c>
      <c r="U1981" s="150">
        <v>267.47371467278424</v>
      </c>
      <c r="V1981" s="150">
        <v>1705.4124047536723</v>
      </c>
      <c r="W1981" s="150">
        <v>840.93735893123358</v>
      </c>
      <c r="X1981" s="150">
        <v>1571.6755474172801</v>
      </c>
      <c r="Y1981" s="150">
        <v>14780.597472818057</v>
      </c>
      <c r="Z1981" s="150">
        <v>1579.1648114281181</v>
      </c>
      <c r="AA1981" s="150">
        <v>9150.8107263852944</v>
      </c>
      <c r="AB1981" s="150"/>
      <c r="AC1981" s="150">
        <v>1143.302880596751</v>
      </c>
      <c r="AD1981" s="150">
        <v>2859.3924401790632</v>
      </c>
      <c r="AE1981" s="150">
        <v>2153.6983505452586</v>
      </c>
      <c r="AF1981" s="150">
        <v>2514.8439094512219</v>
      </c>
      <c r="AG1981" s="150">
        <v>12883.673888358671</v>
      </c>
      <c r="AH1981" s="150">
        <v>1567.3959679825157</v>
      </c>
      <c r="AI1981" s="150">
        <v>1044.2173820825496</v>
      </c>
      <c r="AJ1981" s="150">
        <v>9039.5416610814154</v>
      </c>
      <c r="AK1981" s="150">
        <v>3836.6429632664172</v>
      </c>
      <c r="AL1981" s="150">
        <v>88223.0234375</v>
      </c>
      <c r="AM1981" s="150">
        <v>68774.3671875</v>
      </c>
      <c r="AN1981" s="150">
        <v>19448.65625</v>
      </c>
      <c r="AO1981" s="5" t="s">
        <v>4165</v>
      </c>
    </row>
    <row r="1982" spans="1:41" ht="14.25" x14ac:dyDescent="0.45">
      <c r="A1982" s="150">
        <v>2017</v>
      </c>
      <c r="B1982" s="5" t="s">
        <v>1478</v>
      </c>
      <c r="C1982" s="5" t="s">
        <v>278</v>
      </c>
      <c r="D1982" s="5" t="s">
        <v>108</v>
      </c>
      <c r="E1982" s="5" t="s">
        <v>292</v>
      </c>
      <c r="F1982" s="5" t="s">
        <v>292</v>
      </c>
      <c r="G1982" s="5" t="s">
        <v>87</v>
      </c>
      <c r="H1982" s="5" t="s">
        <v>131</v>
      </c>
      <c r="I1982" s="150">
        <v>2972.0807862020611</v>
      </c>
      <c r="J1982" s="150">
        <v>5316.097943929959</v>
      </c>
      <c r="K1982" s="150">
        <v>243.87947172799903</v>
      </c>
      <c r="L1982" s="150">
        <v>215.55523909057163</v>
      </c>
      <c r="M1982" s="150">
        <v>1112.8840338303974</v>
      </c>
      <c r="N1982" s="150">
        <v>663.48524225224492</v>
      </c>
      <c r="O1982" s="150">
        <v>1853.9891938444318</v>
      </c>
      <c r="P1982" s="150">
        <v>825.49583828911591</v>
      </c>
      <c r="Q1982" s="150">
        <v>829.13839610260277</v>
      </c>
      <c r="R1982" s="150">
        <v>941.56741059029082</v>
      </c>
      <c r="S1982" s="150">
        <v>1772.0237932321838</v>
      </c>
      <c r="T1982" s="150">
        <v>2986.9132027368955</v>
      </c>
      <c r="U1982" s="150">
        <v>246.96672751412146</v>
      </c>
      <c r="V1982" s="150">
        <v>2258.9913925884225</v>
      </c>
      <c r="W1982" s="150">
        <v>635.57087897644487</v>
      </c>
      <c r="X1982" s="150">
        <v>2499.0507129565358</v>
      </c>
      <c r="Y1982" s="150">
        <v>15581.730540944138</v>
      </c>
      <c r="Z1982" s="150">
        <v>943.17462064419942</v>
      </c>
      <c r="AA1982" s="150">
        <v>10629.593646459391</v>
      </c>
      <c r="AB1982" s="150">
        <v>190.27743365583186</v>
      </c>
      <c r="AC1982" s="150">
        <v>1174.8060633155808</v>
      </c>
      <c r="AD1982" s="150">
        <v>3667.0439303730504</v>
      </c>
      <c r="AE1982" s="150">
        <v>1584.5386475613873</v>
      </c>
      <c r="AF1982" s="150">
        <v>2474.662802659529</v>
      </c>
      <c r="AG1982" s="150">
        <v>15361.951856970007</v>
      </c>
      <c r="AH1982" s="150">
        <v>2243.378824930433</v>
      </c>
      <c r="AI1982" s="150">
        <v>896.07396082106857</v>
      </c>
      <c r="AJ1982" s="150">
        <v>10007.59253922057</v>
      </c>
      <c r="AK1982" s="150">
        <v>3810.6352756744832</v>
      </c>
      <c r="AL1982" s="150">
        <v>93939.1484375</v>
      </c>
      <c r="AM1982" s="150">
        <v>72027.4296875</v>
      </c>
      <c r="AN1982" s="150">
        <v>21911.720703125</v>
      </c>
      <c r="AO1982" s="5" t="s">
        <v>2281</v>
      </c>
    </row>
    <row r="1983" spans="1:41" ht="14.25" x14ac:dyDescent="0.45">
      <c r="A1983" s="150">
        <v>2017</v>
      </c>
      <c r="B1983" s="5" t="s">
        <v>1477</v>
      </c>
      <c r="C1983" s="5" t="s">
        <v>278</v>
      </c>
      <c r="D1983" s="5" t="s">
        <v>108</v>
      </c>
      <c r="E1983" s="5" t="s">
        <v>292</v>
      </c>
      <c r="F1983" s="5" t="s">
        <v>292</v>
      </c>
      <c r="G1983" s="5" t="s">
        <v>87</v>
      </c>
      <c r="H1983" s="5" t="s">
        <v>131</v>
      </c>
      <c r="I1983" s="150">
        <v>3036.5550258352259</v>
      </c>
      <c r="J1983" s="150">
        <v>4391.037460237927</v>
      </c>
      <c r="K1983" s="150">
        <v>208.17806067915197</v>
      </c>
      <c r="L1983" s="150">
        <v>236.84266339892886</v>
      </c>
      <c r="M1983" s="150">
        <v>152.4161831030525</v>
      </c>
      <c r="N1983" s="150">
        <v>662.91597440509531</v>
      </c>
      <c r="O1983" s="150">
        <v>1854.8986161523587</v>
      </c>
      <c r="P1983" s="150">
        <v>845.70981392668739</v>
      </c>
      <c r="Q1983" s="150">
        <v>902.94797162339773</v>
      </c>
      <c r="R1983" s="150">
        <v>983.36646797364097</v>
      </c>
      <c r="S1983" s="150">
        <v>1721.1593902734605</v>
      </c>
      <c r="T1983" s="150">
        <v>1992.1345519536073</v>
      </c>
      <c r="U1983" s="150">
        <v>252.6069819062123</v>
      </c>
      <c r="V1983" s="150">
        <v>1235.1234222112366</v>
      </c>
      <c r="W1983" s="150">
        <v>518.25933739781965</v>
      </c>
      <c r="X1983" s="150">
        <v>2839.9199680762599</v>
      </c>
      <c r="Y1983" s="150">
        <v>16053.284264492819</v>
      </c>
      <c r="Z1983" s="150">
        <v>472.57858538010572</v>
      </c>
      <c r="AA1983" s="150">
        <v>10466.468851090287</v>
      </c>
      <c r="AB1983" s="150">
        <v>190.35952385334471</v>
      </c>
      <c r="AC1983" s="150">
        <v>1196.3874725899163</v>
      </c>
      <c r="AD1983" s="150">
        <v>3145.4315727028261</v>
      </c>
      <c r="AE1983" s="150">
        <v>2082.8873482092717</v>
      </c>
      <c r="AF1983" s="150">
        <v>2399.559383724451</v>
      </c>
      <c r="AG1983" s="150">
        <v>15659.284319773105</v>
      </c>
      <c r="AH1983" s="150">
        <v>3125.4592354780289</v>
      </c>
      <c r="AI1983" s="150">
        <v>786.89314802167485</v>
      </c>
      <c r="AJ1983" s="150">
        <v>9309.8048931202502</v>
      </c>
      <c r="AK1983" s="150">
        <v>3657.074608522656</v>
      </c>
      <c r="AL1983" s="150">
        <v>90379.5390625</v>
      </c>
      <c r="AM1983" s="150">
        <v>70187.359375</v>
      </c>
      <c r="AN1983" s="150">
        <v>20192.18359375</v>
      </c>
      <c r="AO1983" s="5" t="s">
        <v>2280</v>
      </c>
    </row>
    <row r="1984" spans="1:41" ht="14.25" x14ac:dyDescent="0.45">
      <c r="A1984" s="150">
        <v>2017</v>
      </c>
      <c r="B1984" s="5" t="s">
        <v>582</v>
      </c>
      <c r="C1984" s="5" t="s">
        <v>278</v>
      </c>
      <c r="D1984" s="5" t="s">
        <v>108</v>
      </c>
      <c r="E1984" s="5" t="s">
        <v>292</v>
      </c>
      <c r="F1984" s="5" t="s">
        <v>292</v>
      </c>
      <c r="G1984" s="5" t="s">
        <v>87</v>
      </c>
      <c r="H1984" s="5" t="s">
        <v>131</v>
      </c>
      <c r="I1984" s="150">
        <v>3331.7110931502807</v>
      </c>
      <c r="J1984" s="150">
        <v>7030.1388862048616</v>
      </c>
      <c r="K1984" s="150">
        <v>252.97508050032999</v>
      </c>
      <c r="L1984" s="150">
        <v>202.84145787379077</v>
      </c>
      <c r="M1984" s="150">
        <v>1119.4123738631963</v>
      </c>
      <c r="N1984" s="150">
        <v>602.98464473875026</v>
      </c>
      <c r="O1984" s="150">
        <v>1663.8650035354669</v>
      </c>
      <c r="P1984" s="150">
        <v>838.61985197384149</v>
      </c>
      <c r="Q1984" s="150">
        <v>872.90824036340894</v>
      </c>
      <c r="R1984" s="150">
        <v>1088.5000901579301</v>
      </c>
      <c r="S1984" s="150">
        <v>2356.5963111764536</v>
      </c>
      <c r="T1984" s="150">
        <v>2633.9114679134032</v>
      </c>
      <c r="U1984" s="150">
        <v>252.41651567503447</v>
      </c>
      <c r="V1984" s="150">
        <v>1834.9583226463376</v>
      </c>
      <c r="W1984" s="150">
        <v>638.72353096900031</v>
      </c>
      <c r="X1984" s="150">
        <v>1605.3087868165026</v>
      </c>
      <c r="Y1984" s="150">
        <v>15161.452887176527</v>
      </c>
      <c r="Z1984" s="150">
        <v>1533.1392266068124</v>
      </c>
      <c r="AA1984" s="150">
        <v>11513.346869018744</v>
      </c>
      <c r="AB1984" s="150">
        <v>266.68353612623207</v>
      </c>
      <c r="AC1984" s="150">
        <v>1172.7626567071338</v>
      </c>
      <c r="AD1984" s="150">
        <v>3780.6393690349632</v>
      </c>
      <c r="AE1984" s="150">
        <v>1937.0223920279821</v>
      </c>
      <c r="AF1984" s="150">
        <v>2911.2455868097709</v>
      </c>
      <c r="AG1984" s="150">
        <v>12871.396391237251</v>
      </c>
      <c r="AH1984" s="150">
        <v>2967.6738096224708</v>
      </c>
      <c r="AI1984" s="150">
        <v>1071.1239969514506</v>
      </c>
      <c r="AJ1984" s="150">
        <v>8191.6844907359527</v>
      </c>
      <c r="AK1984" s="150">
        <v>3527.4637384768021</v>
      </c>
      <c r="AL1984" s="150">
        <v>93231.5078125</v>
      </c>
      <c r="AM1984" s="150">
        <v>71347.125</v>
      </c>
      <c r="AN1984" s="150">
        <v>21884.375</v>
      </c>
      <c r="AO1984" s="5" t="s">
        <v>840</v>
      </c>
    </row>
    <row r="1985" spans="1:41" ht="14.25" x14ac:dyDescent="0.45">
      <c r="A1985" s="150">
        <v>2017</v>
      </c>
      <c r="B1985" s="5" t="s">
        <v>1477</v>
      </c>
      <c r="C1985" s="5" t="s">
        <v>278</v>
      </c>
      <c r="D1985" s="5" t="s">
        <v>108</v>
      </c>
      <c r="E1985" s="5" t="s">
        <v>292</v>
      </c>
      <c r="F1985" s="5" t="s">
        <v>292</v>
      </c>
      <c r="G1985" s="5" t="s">
        <v>88</v>
      </c>
      <c r="H1985" s="5" t="s">
        <v>131</v>
      </c>
      <c r="I1985" s="150">
        <v>2858.010101706042</v>
      </c>
      <c r="J1985" s="150">
        <v>4243.4652500000002</v>
      </c>
      <c r="K1985" s="150">
        <v>199.75778894472359</v>
      </c>
      <c r="L1985" s="150">
        <v>226.6474</v>
      </c>
      <c r="M1985" s="150">
        <v>144.60197268416121</v>
      </c>
      <c r="N1985" s="150">
        <v>636.86911721471984</v>
      </c>
      <c r="O1985" s="150">
        <v>1805</v>
      </c>
      <c r="P1985" s="150">
        <v>861.35</v>
      </c>
      <c r="Q1985" s="150">
        <v>874.81590236270995</v>
      </c>
      <c r="R1985" s="150">
        <v>952.03303591842837</v>
      </c>
      <c r="S1985" s="150">
        <v>1667.5352871163291</v>
      </c>
      <c r="T1985" s="150">
        <v>1995.6921749999999</v>
      </c>
      <c r="U1985" s="150">
        <v>242.21425687603201</v>
      </c>
      <c r="V1985" s="150">
        <v>1184</v>
      </c>
      <c r="W1985" s="150">
        <v>487.19331</v>
      </c>
      <c r="X1985" s="150">
        <v>2803.9587000000001</v>
      </c>
      <c r="Y1985" s="150">
        <v>16055.584500000001</v>
      </c>
      <c r="Z1985" s="150">
        <v>457.74400000000003</v>
      </c>
      <c r="AA1985" s="150">
        <v>10089.86951218888</v>
      </c>
      <c r="AB1985" s="150">
        <v>172</v>
      </c>
      <c r="AC1985" s="150">
        <v>1187.9191674880001</v>
      </c>
      <c r="AD1985" s="150">
        <v>3199.8047820843258</v>
      </c>
      <c r="AE1985" s="150">
        <v>1958.0328</v>
      </c>
      <c r="AF1985" s="150">
        <v>2296.3255649001858</v>
      </c>
      <c r="AG1985" s="150">
        <v>15272</v>
      </c>
      <c r="AH1985" s="150">
        <v>3141.2618064632461</v>
      </c>
      <c r="AI1985" s="150">
        <v>739.72440000000006</v>
      </c>
      <c r="AJ1985" s="150">
        <v>9334.6922092062759</v>
      </c>
      <c r="AK1985" s="150">
        <v>3580.8217638537262</v>
      </c>
      <c r="AL1985" s="150">
        <v>88668.9296875</v>
      </c>
      <c r="AM1985" s="150">
        <v>68731.5703125</v>
      </c>
      <c r="AN1985" s="150">
        <v>19937.3515625</v>
      </c>
      <c r="AO1985" s="5" t="s">
        <v>2285</v>
      </c>
    </row>
    <row r="1986" spans="1:41" ht="14.25" x14ac:dyDescent="0.45">
      <c r="A1986" s="150">
        <v>2017</v>
      </c>
      <c r="B1986" s="5" t="s">
        <v>1476</v>
      </c>
      <c r="C1986" s="5" t="s">
        <v>278</v>
      </c>
      <c r="D1986" s="5" t="s">
        <v>108</v>
      </c>
      <c r="E1986" s="5" t="s">
        <v>292</v>
      </c>
      <c r="F1986" s="5" t="s">
        <v>292</v>
      </c>
      <c r="G1986" s="5" t="s">
        <v>88</v>
      </c>
      <c r="H1986" s="5" t="s">
        <v>131</v>
      </c>
      <c r="I1986" s="150">
        <v>3032.662011916721</v>
      </c>
      <c r="J1986" s="150">
        <v>3531.7619324695302</v>
      </c>
      <c r="K1986" s="150">
        <v>207</v>
      </c>
      <c r="L1986" s="150">
        <v>214.32156767999999</v>
      </c>
      <c r="M1986" s="150">
        <v>120.3937207095814</v>
      </c>
      <c r="N1986" s="150">
        <v>569.024</v>
      </c>
      <c r="O1986" s="150">
        <v>1644.681207031249</v>
      </c>
      <c r="P1986" s="150">
        <v>861.35</v>
      </c>
      <c r="Q1986" s="150">
        <v>770.61369000000002</v>
      </c>
      <c r="R1986" s="150">
        <v>578.43310373079555</v>
      </c>
      <c r="S1986" s="150">
        <v>1308.422109375</v>
      </c>
      <c r="T1986" s="150">
        <v>1898.558171875</v>
      </c>
      <c r="U1986" s="150">
        <v>210.8</v>
      </c>
      <c r="V1986" s="150">
        <v>809</v>
      </c>
      <c r="W1986" s="150">
        <v>467.14352087999998</v>
      </c>
      <c r="X1986" s="150">
        <v>1502.4996249999999</v>
      </c>
      <c r="Y1986" s="150">
        <v>16621</v>
      </c>
      <c r="Z1986" s="150">
        <v>406.36829999999998</v>
      </c>
      <c r="AA1986" s="150">
        <v>10171.601452413821</v>
      </c>
      <c r="AB1986" s="150">
        <v>170</v>
      </c>
      <c r="AC1986" s="150">
        <v>1159.854808813941</v>
      </c>
      <c r="AD1986" s="150">
        <v>2926.493181195</v>
      </c>
      <c r="AE1986" s="150">
        <v>1494.725130228089</v>
      </c>
      <c r="AF1986" s="150">
        <v>2639.7168889935729</v>
      </c>
      <c r="AG1986" s="150">
        <v>12467.7821415776</v>
      </c>
      <c r="AH1986" s="150">
        <v>2202.52376</v>
      </c>
      <c r="AI1986" s="150">
        <v>874.43539200000009</v>
      </c>
      <c r="AJ1986" s="150">
        <v>8105.7263000067114</v>
      </c>
      <c r="AK1986" s="150">
        <v>3838</v>
      </c>
      <c r="AL1986" s="150">
        <v>80804.8984375</v>
      </c>
      <c r="AM1986" s="150">
        <v>63644.7421875</v>
      </c>
      <c r="AN1986" s="150">
        <v>17160.150390625</v>
      </c>
      <c r="AO1986" s="5" t="s">
        <v>2284</v>
      </c>
    </row>
    <row r="1987" spans="1:41" ht="14.25" x14ac:dyDescent="0.45">
      <c r="A1987" s="150">
        <v>2017</v>
      </c>
      <c r="B1987" s="5" t="s">
        <v>1478</v>
      </c>
      <c r="C1987" s="5" t="s">
        <v>278</v>
      </c>
      <c r="D1987" s="5" t="s">
        <v>108</v>
      </c>
      <c r="E1987" s="5" t="s">
        <v>292</v>
      </c>
      <c r="F1987" s="5" t="s">
        <v>292</v>
      </c>
      <c r="G1987" s="5" t="s">
        <v>88</v>
      </c>
      <c r="H1987" s="5" t="s">
        <v>131</v>
      </c>
      <c r="I1987" s="150">
        <v>2800.6140027196038</v>
      </c>
      <c r="J1987" s="150">
        <v>4999.5862100000004</v>
      </c>
      <c r="K1987" s="150">
        <v>227.11551615720001</v>
      </c>
      <c r="L1987" s="150">
        <v>199</v>
      </c>
      <c r="M1987" s="150">
        <v>1031.1335999999999</v>
      </c>
      <c r="N1987" s="150">
        <v>611.74806000000001</v>
      </c>
      <c r="O1987" s="150">
        <v>1727.184527539471</v>
      </c>
      <c r="P1987" s="150">
        <v>746.2013831999999</v>
      </c>
      <c r="Q1987" s="150">
        <v>769.59301838145007</v>
      </c>
      <c r="R1987" s="150">
        <v>901.35503474499058</v>
      </c>
      <c r="S1987" s="150">
        <v>1640.2523444736</v>
      </c>
      <c r="T1987" s="150">
        <v>2781.6074999999992</v>
      </c>
      <c r="U1987" s="150">
        <v>232.2629577216</v>
      </c>
      <c r="V1987" s="150">
        <v>2092</v>
      </c>
      <c r="W1987" s="150">
        <v>585.43587999999988</v>
      </c>
      <c r="X1987" s="150">
        <v>2304.1799999999998</v>
      </c>
      <c r="Y1987" s="150">
        <v>14683.18995</v>
      </c>
      <c r="Z1987" s="150">
        <v>875.59588379999991</v>
      </c>
      <c r="AA1987" s="150">
        <v>10041.2231610831</v>
      </c>
      <c r="AB1987" s="150">
        <v>172</v>
      </c>
      <c r="AC1987" s="150">
        <v>1077.9935700000001</v>
      </c>
      <c r="AD1987" s="150">
        <v>3403.6916155115991</v>
      </c>
      <c r="AE1987" s="150">
        <v>1494.4000526919631</v>
      </c>
      <c r="AF1987" s="150">
        <v>2340.5803206255218</v>
      </c>
      <c r="AG1987" s="150">
        <v>14712.899957528571</v>
      </c>
      <c r="AH1987" s="150">
        <v>2111.8827166856208</v>
      </c>
      <c r="AI1987" s="150">
        <v>826.2</v>
      </c>
      <c r="AJ1987" s="150">
        <v>9432.5724543740725</v>
      </c>
      <c r="AK1987" s="150">
        <v>3537.6021460000002</v>
      </c>
      <c r="AL1987" s="150">
        <v>88359.1015625</v>
      </c>
      <c r="AM1987" s="150">
        <v>68010.8125</v>
      </c>
      <c r="AN1987" s="150">
        <v>20348.28515625</v>
      </c>
      <c r="AO1987" s="5" t="s">
        <v>2283</v>
      </c>
    </row>
    <row r="1988" spans="1:41" ht="14.25" x14ac:dyDescent="0.45">
      <c r="A1988" s="150">
        <v>2017</v>
      </c>
      <c r="B1988" s="5" t="s">
        <v>4024</v>
      </c>
      <c r="C1988" s="5" t="s">
        <v>278</v>
      </c>
      <c r="D1988" s="5" t="s">
        <v>108</v>
      </c>
      <c r="E1988" s="5" t="s">
        <v>292</v>
      </c>
      <c r="F1988" s="5" t="s">
        <v>292</v>
      </c>
      <c r="G1988" s="5" t="s">
        <v>88</v>
      </c>
      <c r="H1988" s="5" t="s">
        <v>131</v>
      </c>
      <c r="I1988" s="150">
        <v>3081.3671308943631</v>
      </c>
      <c r="J1988" s="150">
        <v>6416</v>
      </c>
      <c r="K1988" s="150">
        <v>230.50896</v>
      </c>
      <c r="L1988" s="150">
        <v>109</v>
      </c>
      <c r="M1988" s="150">
        <v>1806</v>
      </c>
      <c r="N1988" s="150">
        <v>834</v>
      </c>
      <c r="O1988" s="150"/>
      <c r="P1988" s="150">
        <v>801.43415200000004</v>
      </c>
      <c r="Q1988" s="150">
        <v>545.178</v>
      </c>
      <c r="R1988" s="150">
        <v>883.28290000000004</v>
      </c>
      <c r="S1988" s="150">
        <v>2517</v>
      </c>
      <c r="T1988" s="150">
        <v>2670</v>
      </c>
      <c r="U1988" s="150">
        <v>250</v>
      </c>
      <c r="V1988" s="150">
        <v>1594</v>
      </c>
      <c r="W1988" s="150">
        <v>786</v>
      </c>
      <c r="X1988" s="150">
        <v>1469</v>
      </c>
      <c r="Y1988" s="150">
        <v>13815</v>
      </c>
      <c r="Z1988" s="150">
        <v>1476</v>
      </c>
      <c r="AA1988" s="150">
        <v>8553</v>
      </c>
      <c r="AB1988" s="150"/>
      <c r="AC1988" s="150">
        <v>1068.6123700000001</v>
      </c>
      <c r="AD1988" s="150">
        <v>2672.5920000000001</v>
      </c>
      <c r="AE1988" s="150">
        <v>2013</v>
      </c>
      <c r="AF1988" s="150">
        <v>2350.552382808693</v>
      </c>
      <c r="AG1988" s="150">
        <v>12042</v>
      </c>
      <c r="AH1988" s="150">
        <v>1465</v>
      </c>
      <c r="AI1988" s="150">
        <v>976</v>
      </c>
      <c r="AJ1988" s="150">
        <v>8449</v>
      </c>
      <c r="AK1988" s="150">
        <v>3586</v>
      </c>
      <c r="AL1988" s="150">
        <v>82459.53125</v>
      </c>
      <c r="AM1988" s="150">
        <v>64281.42578125</v>
      </c>
      <c r="AN1988" s="150">
        <v>18178.1015625</v>
      </c>
      <c r="AO1988" s="5" t="s">
        <v>4166</v>
      </c>
    </row>
    <row r="1989" spans="1:41" ht="14.25" x14ac:dyDescent="0.45">
      <c r="A1989" s="150">
        <v>2017</v>
      </c>
      <c r="B1989" s="5" t="s">
        <v>582</v>
      </c>
      <c r="C1989" s="5" t="s">
        <v>278</v>
      </c>
      <c r="D1989" s="5" t="s">
        <v>108</v>
      </c>
      <c r="E1989" s="5" t="s">
        <v>292</v>
      </c>
      <c r="F1989" s="5" t="s">
        <v>292</v>
      </c>
      <c r="G1989" s="5" t="s">
        <v>88</v>
      </c>
      <c r="H1989" s="5" t="s">
        <v>131</v>
      </c>
      <c r="I1989" s="150">
        <v>3081.3671308943631</v>
      </c>
      <c r="J1989" s="150">
        <v>6540.330810892222</v>
      </c>
      <c r="K1989" s="150">
        <v>230.50896</v>
      </c>
      <c r="L1989" s="150">
        <v>187.6</v>
      </c>
      <c r="M1989" s="150">
        <v>1020</v>
      </c>
      <c r="N1989" s="150">
        <v>549.43499999999995</v>
      </c>
      <c r="O1989" s="150">
        <v>1516.1010752</v>
      </c>
      <c r="P1989" s="150">
        <v>821.1</v>
      </c>
      <c r="Q1989" s="150">
        <v>795.3873174529416</v>
      </c>
      <c r="R1989" s="150">
        <v>991.83296333364899</v>
      </c>
      <c r="S1989" s="150">
        <v>2147.3125485512478</v>
      </c>
      <c r="T1989" s="150">
        <v>2454.3000000000002</v>
      </c>
      <c r="U1989" s="150">
        <v>230</v>
      </c>
      <c r="V1989" s="150">
        <v>1672</v>
      </c>
      <c r="W1989" s="150">
        <v>582</v>
      </c>
      <c r="X1989" s="150">
        <v>1492</v>
      </c>
      <c r="Y1989" s="150">
        <v>13815</v>
      </c>
      <c r="Z1989" s="150">
        <v>1396.9847463291139</v>
      </c>
      <c r="AA1989" s="150">
        <v>10689.035253565309</v>
      </c>
      <c r="AB1989" s="150">
        <v>243</v>
      </c>
      <c r="AC1989" s="150">
        <v>1068.6123700000001</v>
      </c>
      <c r="AD1989" s="150">
        <v>3444.8896996799999</v>
      </c>
      <c r="AE1989" s="150">
        <v>1765</v>
      </c>
      <c r="AF1989" s="150">
        <v>2692.4953005678481</v>
      </c>
      <c r="AG1989" s="150">
        <v>11951.15606499374</v>
      </c>
      <c r="AH1989" s="150">
        <v>2759.5561897475</v>
      </c>
      <c r="AI1989" s="150">
        <v>976</v>
      </c>
      <c r="AJ1989" s="150">
        <v>7561.2349072820189</v>
      </c>
      <c r="AK1989" s="150">
        <v>3214.1979999999999</v>
      </c>
      <c r="AL1989" s="150">
        <v>85888.4375</v>
      </c>
      <c r="AM1989" s="150">
        <v>65808.578125</v>
      </c>
      <c r="AN1989" s="150">
        <v>20079.865234375</v>
      </c>
      <c r="AO1989" s="5" t="s">
        <v>841</v>
      </c>
    </row>
    <row r="1990" spans="1:41" ht="14.25" x14ac:dyDescent="0.45">
      <c r="A1990" s="150">
        <v>2017</v>
      </c>
      <c r="B1990" s="5" t="s">
        <v>1476</v>
      </c>
      <c r="C1990" s="5" t="s">
        <v>278</v>
      </c>
      <c r="D1990" s="5" t="s">
        <v>108</v>
      </c>
      <c r="E1990" s="5" t="s">
        <v>113</v>
      </c>
      <c r="F1990" s="5" t="s">
        <v>113</v>
      </c>
      <c r="G1990" s="5" t="s">
        <v>87</v>
      </c>
      <c r="H1990" s="5" t="s">
        <v>131</v>
      </c>
      <c r="I1990" s="150">
        <v>1612.7474044263072</v>
      </c>
      <c r="J1990" s="150">
        <v>4992.0850636377954</v>
      </c>
      <c r="K1990" s="150">
        <v>273.98009447587839</v>
      </c>
      <c r="L1990" s="150">
        <v>297.56034850863841</v>
      </c>
      <c r="M1990" s="150">
        <v>1473.6472897735223</v>
      </c>
      <c r="N1990" s="150">
        <v>757.93673676728656</v>
      </c>
      <c r="O1990" s="150">
        <v>1079.0773393086849</v>
      </c>
      <c r="P1990" s="150">
        <v>1661.8464746897541</v>
      </c>
      <c r="Q1990" s="150">
        <v>648.57937864802318</v>
      </c>
      <c r="R1990" s="150">
        <v>784.90805590380535</v>
      </c>
      <c r="S1990" s="150">
        <v>902.78686868281238</v>
      </c>
      <c r="T1990" s="150">
        <v>1077.9544700690299</v>
      </c>
      <c r="U1990" s="150">
        <v>152.84625238115586</v>
      </c>
      <c r="V1990" s="150">
        <v>794.99142167590946</v>
      </c>
      <c r="W1990" s="150">
        <v>292.42883608341401</v>
      </c>
      <c r="X1990" s="150">
        <v>1435.026888279396</v>
      </c>
      <c r="Y1990" s="150">
        <v>7750.0434921004617</v>
      </c>
      <c r="Z1990" s="150">
        <v>1446.2555806759483</v>
      </c>
      <c r="AA1990" s="150">
        <v>7508.5101224350155</v>
      </c>
      <c r="AB1990" s="150">
        <v>97.689623850005816</v>
      </c>
      <c r="AC1990" s="150">
        <v>1448.1925301143535</v>
      </c>
      <c r="AD1990" s="150">
        <v>2888.7978327763567</v>
      </c>
      <c r="AE1990" s="150">
        <v>1122.8692396552394</v>
      </c>
      <c r="AF1990" s="150">
        <v>3528.4049194245204</v>
      </c>
      <c r="AG1990" s="150">
        <v>7796.6026551785944</v>
      </c>
      <c r="AH1990" s="150">
        <v>2926.1410950795707</v>
      </c>
      <c r="AI1990" s="150">
        <v>642.28120508279687</v>
      </c>
      <c r="AJ1990" s="150">
        <v>4621.0459390419974</v>
      </c>
      <c r="AK1990" s="150">
        <v>543.4687119931358</v>
      </c>
      <c r="AL1990" s="150">
        <v>60558.7109375</v>
      </c>
      <c r="AM1990" s="150">
        <v>46925.42578125</v>
      </c>
      <c r="AN1990" s="150">
        <v>13633.279296875</v>
      </c>
      <c r="AO1990" s="5" t="s">
        <v>2288</v>
      </c>
    </row>
    <row r="1991" spans="1:41" ht="14.25" x14ac:dyDescent="0.45">
      <c r="A1991" s="150">
        <v>2017</v>
      </c>
      <c r="B1991" s="5" t="s">
        <v>1477</v>
      </c>
      <c r="C1991" s="5" t="s">
        <v>278</v>
      </c>
      <c r="D1991" s="5" t="s">
        <v>108</v>
      </c>
      <c r="E1991" s="5" t="s">
        <v>113</v>
      </c>
      <c r="F1991" s="5" t="s">
        <v>113</v>
      </c>
      <c r="G1991" s="5" t="s">
        <v>87</v>
      </c>
      <c r="H1991" s="5" t="s">
        <v>131</v>
      </c>
      <c r="I1991" s="150">
        <v>2013.5170801923143</v>
      </c>
      <c r="J1991" s="150">
        <v>3445.2878396640995</v>
      </c>
      <c r="K1991" s="150">
        <v>270.59827664036499</v>
      </c>
      <c r="L1991" s="150">
        <v>317.63478689482514</v>
      </c>
      <c r="M1991" s="150">
        <v>1730.6406401032673</v>
      </c>
      <c r="N1991" s="150">
        <v>803.88162878416813</v>
      </c>
      <c r="O1991" s="150">
        <v>1175.3593856526284</v>
      </c>
      <c r="P1991" s="150">
        <v>1592.8399562913683</v>
      </c>
      <c r="Q1991" s="150">
        <v>791.90733774006765</v>
      </c>
      <c r="R1991" s="150">
        <v>615.1407585239424</v>
      </c>
      <c r="S1991" s="150">
        <v>1010.1369298790396</v>
      </c>
      <c r="T1991" s="150">
        <v>1106.7414177520041</v>
      </c>
      <c r="U1991" s="150">
        <v>159.8134607233894</v>
      </c>
      <c r="V1991" s="150">
        <v>796.85382078144289</v>
      </c>
      <c r="W1991" s="150">
        <v>284.53215108986268</v>
      </c>
      <c r="X1991" s="150">
        <v>1702.1683005025823</v>
      </c>
      <c r="Y1991" s="150">
        <v>8051.5438141458299</v>
      </c>
      <c r="Z1991" s="150">
        <v>1834.9772706328226</v>
      </c>
      <c r="AA1991" s="150">
        <v>7511.3114736435709</v>
      </c>
      <c r="AB1991" s="150">
        <v>120.63481453496844</v>
      </c>
      <c r="AC1991" s="150">
        <v>1396.7076692030291</v>
      </c>
      <c r="AD1991" s="150">
        <v>3322.7114986525453</v>
      </c>
      <c r="AE1991" s="150">
        <v>1660.1121266280061</v>
      </c>
      <c r="AF1991" s="150">
        <v>3111.2849694589581</v>
      </c>
      <c r="AG1991" s="150">
        <v>8103.5606607801737</v>
      </c>
      <c r="AH1991" s="150">
        <v>3041.019955351208</v>
      </c>
      <c r="AI1991" s="150">
        <v>633.05609095414627</v>
      </c>
      <c r="AJ1991" s="150">
        <v>4482.7738986600552</v>
      </c>
      <c r="AK1991" s="150">
        <v>529.02239768545792</v>
      </c>
      <c r="AL1991" s="150">
        <v>61615.76953125</v>
      </c>
      <c r="AM1991" s="150">
        <v>46689.14453125</v>
      </c>
      <c r="AN1991" s="150">
        <v>14926.62109375</v>
      </c>
      <c r="AO1991" s="5" t="s">
        <v>2287</v>
      </c>
    </row>
    <row r="1992" spans="1:41" ht="14.25" x14ac:dyDescent="0.45">
      <c r="A1992" s="150">
        <v>2017</v>
      </c>
      <c r="B1992" s="5" t="s">
        <v>582</v>
      </c>
      <c r="C1992" s="5" t="s">
        <v>278</v>
      </c>
      <c r="D1992" s="5" t="s">
        <v>108</v>
      </c>
      <c r="E1992" s="5" t="s">
        <v>113</v>
      </c>
      <c r="F1992" s="5" t="s">
        <v>113</v>
      </c>
      <c r="G1992" s="5" t="s">
        <v>87</v>
      </c>
      <c r="H1992" s="5" t="s">
        <v>131</v>
      </c>
      <c r="I1992" s="150">
        <v>1494.9267515098036</v>
      </c>
      <c r="J1992" s="150">
        <v>3511.9532923201282</v>
      </c>
      <c r="K1992" s="150">
        <v>290.95735692485073</v>
      </c>
      <c r="L1992" s="150">
        <v>278.96106679871019</v>
      </c>
      <c r="M1992" s="150">
        <v>1426.70204511976</v>
      </c>
      <c r="N1992" s="150">
        <v>1171.0919117898804</v>
      </c>
      <c r="O1992" s="150">
        <v>1248.8243963897426</v>
      </c>
      <c r="P1992" s="150">
        <v>1579.4864696685236</v>
      </c>
      <c r="Q1992" s="150">
        <v>767.71693576438838</v>
      </c>
      <c r="R1992" s="150">
        <v>906.41122663676992</v>
      </c>
      <c r="S1992" s="150">
        <v>1094.8670434914861</v>
      </c>
      <c r="T1992" s="150">
        <v>877.97048930446772</v>
      </c>
      <c r="U1992" s="150">
        <v>131.69557339567015</v>
      </c>
      <c r="V1992" s="150">
        <v>1098.5605747422153</v>
      </c>
      <c r="W1992" s="150">
        <v>299.60742947514962</v>
      </c>
      <c r="X1992" s="150">
        <v>1203.981590112377</v>
      </c>
      <c r="Y1992" s="150">
        <v>9635.7261201165329</v>
      </c>
      <c r="Z1992" s="150">
        <v>1079.4726622327714</v>
      </c>
      <c r="AA1992" s="150">
        <v>7942.6966327263735</v>
      </c>
      <c r="AB1992" s="150">
        <v>95.47929071186087</v>
      </c>
      <c r="AC1992" s="150">
        <v>1373.6451909879795</v>
      </c>
      <c r="AD1992" s="150">
        <v>3146.2603804748655</v>
      </c>
      <c r="AE1992" s="150">
        <v>1316.9557339567016</v>
      </c>
      <c r="AF1992" s="150">
        <v>3068.5167939333605</v>
      </c>
      <c r="AG1992" s="150">
        <v>10110.275904056591</v>
      </c>
      <c r="AH1992" s="150">
        <v>2743.6577790764618</v>
      </c>
      <c r="AI1992" s="150">
        <v>696.88907588542122</v>
      </c>
      <c r="AJ1992" s="150">
        <v>4555.5693763785566</v>
      </c>
      <c r="AK1992" s="150">
        <v>544.60513841408579</v>
      </c>
      <c r="AL1992" s="150">
        <v>63693.46875</v>
      </c>
      <c r="AM1992" s="150">
        <v>50023.6640625</v>
      </c>
      <c r="AN1992" s="150">
        <v>13669.802734375</v>
      </c>
      <c r="AO1992" s="5" t="s">
        <v>842</v>
      </c>
    </row>
    <row r="1993" spans="1:41" ht="14.25" x14ac:dyDescent="0.45">
      <c r="A1993" s="150">
        <v>2017</v>
      </c>
      <c r="B1993" s="5" t="s">
        <v>1478</v>
      </c>
      <c r="C1993" s="5" t="s">
        <v>278</v>
      </c>
      <c r="D1993" s="5" t="s">
        <v>108</v>
      </c>
      <c r="E1993" s="5" t="s">
        <v>113</v>
      </c>
      <c r="F1993" s="5" t="s">
        <v>113</v>
      </c>
      <c r="G1993" s="5" t="s">
        <v>87</v>
      </c>
      <c r="H1993" s="5" t="s">
        <v>131</v>
      </c>
      <c r="I1993" s="150">
        <v>1538.4970662006338</v>
      </c>
      <c r="J1993" s="150">
        <v>3389.080268842481</v>
      </c>
      <c r="K1993" s="150">
        <v>317.00441699891417</v>
      </c>
      <c r="L1993" s="150">
        <v>301.12741943305986</v>
      </c>
      <c r="M1993" s="150">
        <v>1513.654772203844</v>
      </c>
      <c r="N1993" s="150">
        <v>936.58535396337425</v>
      </c>
      <c r="O1993" s="150">
        <v>1174.6578239195931</v>
      </c>
      <c r="P1993" s="150">
        <v>2061.43888268408</v>
      </c>
      <c r="Q1993" s="150">
        <v>763.18894895205665</v>
      </c>
      <c r="R1993" s="150">
        <v>897.10421079488106</v>
      </c>
      <c r="S1993" s="150">
        <v>1053.915729623476</v>
      </c>
      <c r="T1993" s="150">
        <v>995.6377342456318</v>
      </c>
      <c r="U1993" s="150">
        <v>159.74454313896581</v>
      </c>
      <c r="V1993" s="150">
        <v>845.1858099596252</v>
      </c>
      <c r="W1993" s="150">
        <v>252.00697317906105</v>
      </c>
      <c r="X1993" s="150">
        <v>1616.2519219254089</v>
      </c>
      <c r="Y1993" s="150">
        <v>7931.9139494902001</v>
      </c>
      <c r="Z1993" s="150">
        <v>1792.2595436947875</v>
      </c>
      <c r="AA1993" s="150">
        <v>7628.3787639134962</v>
      </c>
      <c r="AB1993" s="150">
        <v>121.68905640779944</v>
      </c>
      <c r="AC1993" s="150">
        <v>1396.1053562422082</v>
      </c>
      <c r="AD1993" s="150">
        <v>3127.7028765548403</v>
      </c>
      <c r="AE1993" s="150">
        <v>1659.3962237427197</v>
      </c>
      <c r="AF1993" s="150">
        <v>3188.5776214619664</v>
      </c>
      <c r="AG1993" s="150">
        <v>9325.2266789189034</v>
      </c>
      <c r="AH1993" s="150">
        <v>2980.5974444573926</v>
      </c>
      <c r="AI1993" s="150">
        <v>702.47773471775133</v>
      </c>
      <c r="AJ1993" s="150">
        <v>4012.3377329747109</v>
      </c>
      <c r="AK1993" s="150">
        <v>548.9725656306241</v>
      </c>
      <c r="AL1993" s="150">
        <v>62230.7109375</v>
      </c>
      <c r="AM1993" s="150">
        <v>47826.14453125</v>
      </c>
      <c r="AN1993" s="150">
        <v>14404.5693359375</v>
      </c>
      <c r="AO1993" s="5" t="s">
        <v>2286</v>
      </c>
    </row>
    <row r="1994" spans="1:41" ht="14.25" x14ac:dyDescent="0.45">
      <c r="A1994" s="150">
        <v>2017</v>
      </c>
      <c r="B1994" s="5" t="s">
        <v>4024</v>
      </c>
      <c r="C1994" s="5" t="s">
        <v>278</v>
      </c>
      <c r="D1994" s="5" t="s">
        <v>108</v>
      </c>
      <c r="E1994" s="5" t="s">
        <v>113</v>
      </c>
      <c r="F1994" s="5" t="s">
        <v>113</v>
      </c>
      <c r="G1994" s="5" t="s">
        <v>87</v>
      </c>
      <c r="H1994" s="5" t="s">
        <v>131</v>
      </c>
      <c r="I1994" s="150">
        <v>1479.2348326237284</v>
      </c>
      <c r="J1994" s="150">
        <v>3423.6635478116382</v>
      </c>
      <c r="K1994" s="150">
        <v>283.64851353385984</v>
      </c>
      <c r="L1994" s="150">
        <v>359.48467252022203</v>
      </c>
      <c r="M1994" s="150">
        <v>1712.9016687645103</v>
      </c>
      <c r="N1994" s="150">
        <v>672.96386611672517</v>
      </c>
      <c r="O1994" s="150">
        <v>1217.4539507941056</v>
      </c>
      <c r="P1994" s="150">
        <v>2229.2577576887334</v>
      </c>
      <c r="Q1994" s="150">
        <v>692.76548016138076</v>
      </c>
      <c r="R1994" s="150">
        <v>930.04783181675975</v>
      </c>
      <c r="S1994" s="150">
        <v>2384.7956400225444</v>
      </c>
      <c r="T1994" s="150">
        <v>2375.1665862943241</v>
      </c>
      <c r="U1994" s="150">
        <v>160.48422880367053</v>
      </c>
      <c r="V1994" s="150">
        <v>955.41610881118527</v>
      </c>
      <c r="W1994" s="150">
        <v>424.74825890038136</v>
      </c>
      <c r="X1994" s="150">
        <v>1386.5837368637135</v>
      </c>
      <c r="Y1994" s="150">
        <v>9393.6768593081815</v>
      </c>
      <c r="Z1994" s="150">
        <v>1320.250255624863</v>
      </c>
      <c r="AA1994" s="150">
        <v>7269.9355648062756</v>
      </c>
      <c r="AB1994" s="150"/>
      <c r="AC1994" s="150">
        <v>1339.139249355055</v>
      </c>
      <c r="AD1994" s="150">
        <v>4531.3428133323114</v>
      </c>
      <c r="AE1994" s="150">
        <v>1885.1547410137832</v>
      </c>
      <c r="AF1994" s="150">
        <v>3472.3066965765329</v>
      </c>
      <c r="AG1994" s="150">
        <v>9284.5475837216854</v>
      </c>
      <c r="AH1994" s="150">
        <v>2429.7312240875722</v>
      </c>
      <c r="AI1994" s="150">
        <v>679.383235268872</v>
      </c>
      <c r="AJ1994" s="150">
        <v>3767.099797451493</v>
      </c>
      <c r="AK1994" s="150">
        <v>530.66784991080397</v>
      </c>
      <c r="AL1994" s="150">
        <v>66591.8515625</v>
      </c>
      <c r="AM1994" s="150">
        <v>48635.4296875</v>
      </c>
      <c r="AN1994" s="150">
        <v>17956.423828125</v>
      </c>
      <c r="AO1994" s="5" t="s">
        <v>4167</v>
      </c>
    </row>
    <row r="1995" spans="1:41" ht="14.25" x14ac:dyDescent="0.45">
      <c r="A1995" s="150">
        <v>2017</v>
      </c>
      <c r="B1995" s="5" t="s">
        <v>582</v>
      </c>
      <c r="C1995" s="5" t="s">
        <v>278</v>
      </c>
      <c r="D1995" s="5" t="s">
        <v>108</v>
      </c>
      <c r="E1995" s="5" t="s">
        <v>113</v>
      </c>
      <c r="F1995" s="5" t="s">
        <v>113</v>
      </c>
      <c r="G1995" s="5" t="s">
        <v>88</v>
      </c>
      <c r="H1995" s="5" t="s">
        <v>131</v>
      </c>
      <c r="I1995" s="150">
        <v>1382.598318523897</v>
      </c>
      <c r="J1995" s="150">
        <v>3267.266365</v>
      </c>
      <c r="K1995" s="150">
        <v>265.11811999999998</v>
      </c>
      <c r="L1995" s="150">
        <v>258</v>
      </c>
      <c r="M1995" s="150">
        <v>1300</v>
      </c>
      <c r="N1995" s="150">
        <v>1067.0899999999999</v>
      </c>
      <c r="O1995" s="150">
        <v>1137.9192459000001</v>
      </c>
      <c r="P1995" s="150">
        <v>1509.6</v>
      </c>
      <c r="Q1995" s="150">
        <v>699.53780462263808</v>
      </c>
      <c r="R1995" s="150">
        <v>825.91498250000006</v>
      </c>
      <c r="S1995" s="150">
        <v>997.63448255199989</v>
      </c>
      <c r="T1995" s="150">
        <v>782.75</v>
      </c>
      <c r="U1995" s="150">
        <v>120</v>
      </c>
      <c r="V1995" s="150">
        <v>1001</v>
      </c>
      <c r="W1995" s="150">
        <v>273</v>
      </c>
      <c r="X1995" s="150">
        <v>1119</v>
      </c>
      <c r="Y1995" s="150">
        <v>8780</v>
      </c>
      <c r="Z1995" s="150">
        <v>983.60724000000016</v>
      </c>
      <c r="AA1995" s="150">
        <v>7374.0299220935894</v>
      </c>
      <c r="AB1995" s="150">
        <v>87</v>
      </c>
      <c r="AC1995" s="150">
        <v>1251.655</v>
      </c>
      <c r="AD1995" s="150">
        <v>2866.848413520001</v>
      </c>
      <c r="AE1995" s="150">
        <v>1200</v>
      </c>
      <c r="AF1995" s="150">
        <v>2837.949187389856</v>
      </c>
      <c r="AG1995" s="150">
        <v>9387.4418529900704</v>
      </c>
      <c r="AH1995" s="150">
        <v>2551.25</v>
      </c>
      <c r="AI1995" s="150">
        <v>635</v>
      </c>
      <c r="AJ1995" s="150">
        <v>4204.9629999999997</v>
      </c>
      <c r="AK1995" s="150">
        <v>496.24004000000002</v>
      </c>
      <c r="AL1995" s="150">
        <v>58662.4140625</v>
      </c>
      <c r="AM1995" s="150">
        <v>46150.65625</v>
      </c>
      <c r="AN1995" s="150">
        <v>12511.7607421875</v>
      </c>
      <c r="AO1995" s="5" t="s">
        <v>843</v>
      </c>
    </row>
    <row r="1996" spans="1:41" ht="14.25" x14ac:dyDescent="0.45">
      <c r="A1996" s="150">
        <v>2017</v>
      </c>
      <c r="B1996" s="5" t="s">
        <v>1476</v>
      </c>
      <c r="C1996" s="5" t="s">
        <v>278</v>
      </c>
      <c r="D1996" s="5" t="s">
        <v>108</v>
      </c>
      <c r="E1996" s="5" t="s">
        <v>113</v>
      </c>
      <c r="F1996" s="5" t="s">
        <v>113</v>
      </c>
      <c r="G1996" s="5" t="s">
        <v>88</v>
      </c>
      <c r="H1996" s="5" t="s">
        <v>131</v>
      </c>
      <c r="I1996" s="150">
        <v>1527.9505996974949</v>
      </c>
      <c r="J1996" s="150">
        <v>4350.126601953124</v>
      </c>
      <c r="K1996" s="150">
        <v>273</v>
      </c>
      <c r="L1996" s="150">
        <v>286.84452240000002</v>
      </c>
      <c r="M1996" s="150">
        <v>1410.8239682413359</v>
      </c>
      <c r="N1996" s="150">
        <v>734.40000000000009</v>
      </c>
      <c r="O1996" s="150">
        <v>1060.764187890625</v>
      </c>
      <c r="P1996" s="150">
        <v>1583.6</v>
      </c>
      <c r="Q1996" s="150">
        <v>622.66250200000013</v>
      </c>
      <c r="R1996" s="150">
        <v>747.43360931127449</v>
      </c>
      <c r="S1996" s="150">
        <v>865.82006249999995</v>
      </c>
      <c r="T1996" s="150">
        <v>1059.6603749999999</v>
      </c>
      <c r="U1996" s="150">
        <v>127</v>
      </c>
      <c r="V1996" s="150">
        <v>762</v>
      </c>
      <c r="W1996" s="150">
        <v>275.5564827696</v>
      </c>
      <c r="X1996" s="150">
        <v>1438.2528779558791</v>
      </c>
      <c r="Y1996" s="150">
        <v>8092</v>
      </c>
      <c r="Z1996" s="150">
        <v>1388.3352</v>
      </c>
      <c r="AA1996" s="150">
        <v>7299.6984734624011</v>
      </c>
      <c r="AB1996" s="150">
        <v>87</v>
      </c>
      <c r="AC1996" s="150">
        <v>1420.83932670376</v>
      </c>
      <c r="AD1996" s="150">
        <v>2751.4951635000002</v>
      </c>
      <c r="AE1996" s="150">
        <v>1078.912321515872</v>
      </c>
      <c r="AF1996" s="150">
        <v>3401.3390191897652</v>
      </c>
      <c r="AG1996" s="150">
        <v>7506.9700664650072</v>
      </c>
      <c r="AH1996" s="150">
        <v>2840.4854999999998</v>
      </c>
      <c r="AI1996" s="150">
        <v>607.01097600000014</v>
      </c>
      <c r="AJ1996" s="150">
        <v>4498.4652290195772</v>
      </c>
      <c r="AK1996" s="150">
        <v>486</v>
      </c>
      <c r="AL1996" s="150">
        <v>58584.44921875</v>
      </c>
      <c r="AM1996" s="150">
        <v>45428.578125</v>
      </c>
      <c r="AN1996" s="150">
        <v>13155.869140625</v>
      </c>
      <c r="AO1996" s="5" t="s">
        <v>2290</v>
      </c>
    </row>
    <row r="1997" spans="1:41" ht="14.25" x14ac:dyDescent="0.45">
      <c r="A1997" s="150">
        <v>2017</v>
      </c>
      <c r="B1997" s="5" t="s">
        <v>1478</v>
      </c>
      <c r="C1997" s="5" t="s">
        <v>278</v>
      </c>
      <c r="D1997" s="5" t="s">
        <v>108</v>
      </c>
      <c r="E1997" s="5" t="s">
        <v>113</v>
      </c>
      <c r="F1997" s="5" t="s">
        <v>113</v>
      </c>
      <c r="G1997" s="5" t="s">
        <v>88</v>
      </c>
      <c r="H1997" s="5" t="s">
        <v>131</v>
      </c>
      <c r="I1997" s="150">
        <v>1449.737317622021</v>
      </c>
      <c r="J1997" s="150">
        <v>3187.3</v>
      </c>
      <c r="K1997" s="150">
        <v>295.21394843399992</v>
      </c>
      <c r="L1997" s="150">
        <v>278</v>
      </c>
      <c r="M1997" s="150">
        <v>1402.4644499999999</v>
      </c>
      <c r="N1997" s="150">
        <v>863.55240000000003</v>
      </c>
      <c r="O1997" s="150">
        <v>1094.3164207015041</v>
      </c>
      <c r="P1997" s="150">
        <v>1863.4237439999999</v>
      </c>
      <c r="Q1997" s="150">
        <v>708.37979471245944</v>
      </c>
      <c r="R1997" s="150">
        <v>858.79076526656866</v>
      </c>
      <c r="S1997" s="150">
        <v>975.54431999999997</v>
      </c>
      <c r="T1997" s="150">
        <v>927.20249999999976</v>
      </c>
      <c r="U1997" s="150">
        <v>150.23375999999999</v>
      </c>
      <c r="V1997" s="150">
        <v>783</v>
      </c>
      <c r="W1997" s="150">
        <v>232.12819999999999</v>
      </c>
      <c r="X1997" s="150">
        <v>1490.22</v>
      </c>
      <c r="Y1997" s="150">
        <v>7474.5099000000009</v>
      </c>
      <c r="Z1997" s="150">
        <v>1663.8436243000001</v>
      </c>
      <c r="AA1997" s="150">
        <v>7206.1318685721126</v>
      </c>
      <c r="AB1997" s="150">
        <v>110</v>
      </c>
      <c r="AC1997" s="150">
        <v>1281.0562</v>
      </c>
      <c r="AD1997" s="150">
        <v>2903.0838623354648</v>
      </c>
      <c r="AE1997" s="150">
        <v>1564.9992557861499</v>
      </c>
      <c r="AF1997" s="150">
        <v>3015.8137195743079</v>
      </c>
      <c r="AG1997" s="150">
        <v>8931.2301252890265</v>
      </c>
      <c r="AH1997" s="150">
        <v>2805.8891161826382</v>
      </c>
      <c r="AI1997" s="150">
        <v>647.70000000000005</v>
      </c>
      <c r="AJ1997" s="150">
        <v>3781.7952948602569</v>
      </c>
      <c r="AK1997" s="150">
        <v>509.63852107999998</v>
      </c>
      <c r="AL1997" s="150">
        <v>58455.1953125</v>
      </c>
      <c r="AM1997" s="150">
        <v>45061.80078125</v>
      </c>
      <c r="AN1997" s="150">
        <v>13393.4013671875</v>
      </c>
      <c r="AO1997" s="5" t="s">
        <v>2291</v>
      </c>
    </row>
    <row r="1998" spans="1:41" ht="14.25" x14ac:dyDescent="0.45">
      <c r="A1998" s="150">
        <v>2017</v>
      </c>
      <c r="B1998" s="5" t="s">
        <v>1477</v>
      </c>
      <c r="C1998" s="5" t="s">
        <v>278</v>
      </c>
      <c r="D1998" s="5" t="s">
        <v>108</v>
      </c>
      <c r="E1998" s="5" t="s">
        <v>113</v>
      </c>
      <c r="F1998" s="5" t="s">
        <v>113</v>
      </c>
      <c r="G1998" s="5" t="s">
        <v>88</v>
      </c>
      <c r="H1998" s="5" t="s">
        <v>131</v>
      </c>
      <c r="I1998" s="150">
        <v>1895.125267346154</v>
      </c>
      <c r="J1998" s="150">
        <v>3329.5</v>
      </c>
      <c r="K1998" s="150">
        <v>259.6532663316583</v>
      </c>
      <c r="L1998" s="150">
        <v>303.96170000000001</v>
      </c>
      <c r="M1998" s="150">
        <v>1641.9125939999999</v>
      </c>
      <c r="N1998" s="150">
        <v>772.29604208640001</v>
      </c>
      <c r="O1998" s="150">
        <v>1143</v>
      </c>
      <c r="P1998" s="150">
        <v>1583.6</v>
      </c>
      <c r="Q1998" s="150">
        <v>767.23482861055811</v>
      </c>
      <c r="R1998" s="150">
        <v>595.54026187357397</v>
      </c>
      <c r="S1998" s="150">
        <v>978.66530253483666</v>
      </c>
      <c r="T1998" s="150">
        <v>1108.717875</v>
      </c>
      <c r="U1998" s="150">
        <v>153.2384352</v>
      </c>
      <c r="V1998" s="150">
        <v>764</v>
      </c>
      <c r="W1998" s="150">
        <v>267.47643599999998</v>
      </c>
      <c r="X1998" s="150">
        <v>1683.6483000000001</v>
      </c>
      <c r="Y1998" s="150">
        <v>8052.6974999999984</v>
      </c>
      <c r="Z1998" s="150">
        <v>1777.376</v>
      </c>
      <c r="AA1998" s="150">
        <v>7241.0431553117332</v>
      </c>
      <c r="AB1998" s="150">
        <v>109</v>
      </c>
      <c r="AC1998" s="150">
        <v>1386.821451776</v>
      </c>
      <c r="AD1998" s="150">
        <v>3380.1492409319949</v>
      </c>
      <c r="AE1998" s="150">
        <v>1560.6</v>
      </c>
      <c r="AF1998" s="150">
        <v>2977.4312998951509</v>
      </c>
      <c r="AG1998" s="150">
        <v>7904</v>
      </c>
      <c r="AH1998" s="150">
        <v>3056.3955946065212</v>
      </c>
      <c r="AI1998" s="150">
        <v>595.10880000000009</v>
      </c>
      <c r="AJ1998" s="150">
        <v>4494.7574162781939</v>
      </c>
      <c r="AK1998" s="150">
        <v>517.99186999999984</v>
      </c>
      <c r="AL1998" s="150">
        <v>60300.94140625</v>
      </c>
      <c r="AM1998" s="150">
        <v>45559.22265625</v>
      </c>
      <c r="AN1998" s="150">
        <v>14741.7197265625</v>
      </c>
      <c r="AO1998" s="5" t="s">
        <v>2289</v>
      </c>
    </row>
    <row r="1999" spans="1:41" ht="14.25" x14ac:dyDescent="0.45">
      <c r="A1999" s="150">
        <v>2017</v>
      </c>
      <c r="B1999" s="5" t="s">
        <v>4024</v>
      </c>
      <c r="C1999" s="5" t="s">
        <v>278</v>
      </c>
      <c r="D1999" s="5" t="s">
        <v>108</v>
      </c>
      <c r="E1999" s="5" t="s">
        <v>113</v>
      </c>
      <c r="F1999" s="5" t="s">
        <v>113</v>
      </c>
      <c r="G1999" s="5" t="s">
        <v>88</v>
      </c>
      <c r="H1999" s="5" t="s">
        <v>131</v>
      </c>
      <c r="I1999" s="150">
        <v>1382.598318523897</v>
      </c>
      <c r="J1999" s="150">
        <v>3200</v>
      </c>
      <c r="K1999" s="150">
        <v>265.11811999999998</v>
      </c>
      <c r="L1999" s="150">
        <v>336</v>
      </c>
      <c r="M1999" s="150">
        <v>1601</v>
      </c>
      <c r="N1999" s="150">
        <v>629</v>
      </c>
      <c r="O1999" s="150">
        <v>1137.9192459000001</v>
      </c>
      <c r="P1999" s="150">
        <v>2083.623208</v>
      </c>
      <c r="Q1999" s="150">
        <v>647.50800000000004</v>
      </c>
      <c r="R1999" s="150">
        <v>869.28899999999999</v>
      </c>
      <c r="S1999" s="150">
        <v>2229</v>
      </c>
      <c r="T1999" s="150">
        <v>2220</v>
      </c>
      <c r="U1999" s="150">
        <v>150</v>
      </c>
      <c r="V1999" s="150">
        <v>893</v>
      </c>
      <c r="W1999" s="150">
        <v>397</v>
      </c>
      <c r="X1999" s="150">
        <v>1296</v>
      </c>
      <c r="Y1999" s="150">
        <v>8780</v>
      </c>
      <c r="Z1999" s="150">
        <v>1234</v>
      </c>
      <c r="AA1999" s="150">
        <v>6795</v>
      </c>
      <c r="AB1999" s="150"/>
      <c r="AC1999" s="150">
        <v>1251.655</v>
      </c>
      <c r="AD1999" s="150">
        <v>4235.3159999999998</v>
      </c>
      <c r="AE1999" s="150">
        <v>1762</v>
      </c>
      <c r="AF1999" s="150">
        <v>3245.4653542539709</v>
      </c>
      <c r="AG1999" s="150">
        <v>8678</v>
      </c>
      <c r="AH1999" s="150">
        <v>2271</v>
      </c>
      <c r="AI1999" s="150">
        <v>635</v>
      </c>
      <c r="AJ1999" s="150">
        <v>3521</v>
      </c>
      <c r="AK1999" s="150">
        <v>496</v>
      </c>
      <c r="AL1999" s="150">
        <v>62241.4921875</v>
      </c>
      <c r="AM1999" s="150">
        <v>45458.140625</v>
      </c>
      <c r="AN1999" s="150">
        <v>16783.353515625</v>
      </c>
      <c r="AO1999" s="5" t="s">
        <v>4168</v>
      </c>
    </row>
    <row r="2000" spans="1:41" ht="14.25" x14ac:dyDescent="0.45">
      <c r="A2000" s="150">
        <v>2017</v>
      </c>
      <c r="B2000" s="5" t="s">
        <v>1476</v>
      </c>
      <c r="C2000" s="5" t="s">
        <v>278</v>
      </c>
      <c r="D2000" s="5" t="s">
        <v>108</v>
      </c>
      <c r="E2000" s="5" t="s">
        <v>114</v>
      </c>
      <c r="F2000" s="5" t="s">
        <v>114</v>
      </c>
      <c r="G2000" s="5" t="s">
        <v>87</v>
      </c>
      <c r="H2000" s="5" t="s">
        <v>131</v>
      </c>
      <c r="I2000" s="150">
        <v>6671.9281140747044</v>
      </c>
      <c r="J2000" s="150">
        <v>628.80677420693405</v>
      </c>
      <c r="K2000" s="150">
        <v>0</v>
      </c>
      <c r="L2000" s="150">
        <v>181.56795605225219</v>
      </c>
      <c r="M2000" s="150">
        <v>2409.8020267857451</v>
      </c>
      <c r="N2000" s="150">
        <v>3930.0423387933379</v>
      </c>
      <c r="O2000" s="150">
        <v>2035.7619314949488</v>
      </c>
      <c r="P2000" s="150">
        <v>2088.5367857587453</v>
      </c>
      <c r="Q2000" s="150">
        <v>1420.1156114670853</v>
      </c>
      <c r="R2000" s="150">
        <v>2503.9954448767348</v>
      </c>
      <c r="S2000" s="150">
        <v>2148.0488554604731</v>
      </c>
      <c r="T2000" s="150">
        <v>2897.0026383105173</v>
      </c>
      <c r="U2000" s="150">
        <v>274.40114600711445</v>
      </c>
      <c r="V2000" s="150">
        <v>3305.7270415450248</v>
      </c>
      <c r="W2000" s="150">
        <v>1240.7705098190395</v>
      </c>
      <c r="X2000" s="150">
        <v>5193.0524978312205</v>
      </c>
      <c r="Y2000" s="150">
        <v>18209.570459489016</v>
      </c>
      <c r="Z2000" s="150">
        <v>1504.9477226758154</v>
      </c>
      <c r="AA2000" s="150">
        <v>16359.595139790683</v>
      </c>
      <c r="AB2000" s="150">
        <v>880.3294838897076</v>
      </c>
      <c r="AC2000" s="150">
        <v>3141.2198888564662</v>
      </c>
      <c r="AD2000" s="150">
        <v>2257.8848412804414</v>
      </c>
      <c r="AE2000" s="150">
        <v>3913.1750950502465</v>
      </c>
      <c r="AF2000" s="150">
        <v>8881.8558660786275</v>
      </c>
      <c r="AG2000" s="150">
        <v>47722.834745519125</v>
      </c>
      <c r="AH2000" s="150">
        <v>7722.5794098577389</v>
      </c>
      <c r="AI2000" s="150">
        <v>1263.2278946121442</v>
      </c>
      <c r="AJ2000" s="150">
        <v>4902.7600725551001</v>
      </c>
      <c r="AK2000" s="150">
        <v>1815.679560522522</v>
      </c>
      <c r="AL2000" s="150">
        <v>155505.21875</v>
      </c>
      <c r="AM2000" s="150">
        <v>125641.078125</v>
      </c>
      <c r="AN2000" s="150">
        <v>29864.140625</v>
      </c>
      <c r="AO2000" s="5" t="s">
        <v>2292</v>
      </c>
    </row>
    <row r="2001" spans="1:41" ht="14.25" x14ac:dyDescent="0.45">
      <c r="A2001" s="150">
        <v>2017</v>
      </c>
      <c r="B2001" s="5" t="s">
        <v>582</v>
      </c>
      <c r="C2001" s="5" t="s">
        <v>278</v>
      </c>
      <c r="D2001" s="5" t="s">
        <v>108</v>
      </c>
      <c r="E2001" s="5" t="s">
        <v>114</v>
      </c>
      <c r="F2001" s="5" t="s">
        <v>114</v>
      </c>
      <c r="G2001" s="5" t="s">
        <v>87</v>
      </c>
      <c r="H2001" s="5" t="s">
        <v>131</v>
      </c>
      <c r="I2001" s="150">
        <v>6826.7033705728209</v>
      </c>
      <c r="J2001" s="150">
        <v>3820.7405953080233</v>
      </c>
      <c r="K2001" s="150">
        <v>170.98694771826834</v>
      </c>
      <c r="L2001" s="150">
        <v>275.7173334638415</v>
      </c>
      <c r="M2001" s="150">
        <v>2415.0059883520084</v>
      </c>
      <c r="N2001" s="150">
        <v>4017.1836053166062</v>
      </c>
      <c r="O2001" s="150">
        <v>1656.8178445998533</v>
      </c>
      <c r="P2001" s="150">
        <v>1997.382863167664</v>
      </c>
      <c r="Q2001" s="150">
        <v>746.96192781667833</v>
      </c>
      <c r="R2001" s="150">
        <v>2162.0023299122518</v>
      </c>
      <c r="S2001" s="150">
        <v>3341.7751749151303</v>
      </c>
      <c r="T2001" s="150">
        <v>2633.9114679134032</v>
      </c>
      <c r="U2001" s="150">
        <v>274.36577790764619</v>
      </c>
      <c r="V2001" s="150">
        <v>2230.0450428333479</v>
      </c>
      <c r="W2001" s="150">
        <v>2123.5911210051813</v>
      </c>
      <c r="X2001" s="150">
        <v>3144.9849757805878</v>
      </c>
      <c r="Y2001" s="150">
        <v>19835.548279611186</v>
      </c>
      <c r="Z2001" s="150">
        <v>888.27347299645567</v>
      </c>
      <c r="AA2001" s="150">
        <v>14543.726792057496</v>
      </c>
      <c r="AB2001" s="150">
        <v>860.41107951837841</v>
      </c>
      <c r="AC2001" s="150">
        <v>2330.8536144152872</v>
      </c>
      <c r="AD2001" s="150">
        <v>1815.0602189693634</v>
      </c>
      <c r="AE2001" s="150">
        <v>4947.3637072306756</v>
      </c>
      <c r="AF2001" s="150">
        <v>7450.8554701934572</v>
      </c>
      <c r="AG2001" s="150">
        <v>45739.190539652038</v>
      </c>
      <c r="AH2001" s="150">
        <v>3731.8621165566965</v>
      </c>
      <c r="AI2001" s="150">
        <v>1273.0572094914783</v>
      </c>
      <c r="AJ2001" s="150">
        <v>4774.4941606476914</v>
      </c>
      <c r="AK2001" s="150">
        <v>2506.0625027239985</v>
      </c>
      <c r="AL2001" s="150">
        <v>148534.953125</v>
      </c>
      <c r="AM2001" s="150">
        <v>122861.40625</v>
      </c>
      <c r="AN2001" s="150">
        <v>25673.525390625</v>
      </c>
      <c r="AO2001" s="5" t="s">
        <v>844</v>
      </c>
    </row>
    <row r="2002" spans="1:41" ht="14.25" x14ac:dyDescent="0.45">
      <c r="A2002" s="150">
        <v>2017</v>
      </c>
      <c r="B2002" s="5" t="s">
        <v>1478</v>
      </c>
      <c r="C2002" s="5" t="s">
        <v>278</v>
      </c>
      <c r="D2002" s="5" t="s">
        <v>108</v>
      </c>
      <c r="E2002" s="5" t="s">
        <v>114</v>
      </c>
      <c r="F2002" s="5" t="s">
        <v>114</v>
      </c>
      <c r="G2002" s="5" t="s">
        <v>87</v>
      </c>
      <c r="H2002" s="5" t="s">
        <v>131</v>
      </c>
      <c r="I2002" s="150">
        <v>3358.6179568552648</v>
      </c>
      <c r="J2002" s="150">
        <v>4345.7245109676951</v>
      </c>
      <c r="K2002" s="150">
        <v>202.73396797539385</v>
      </c>
      <c r="L2002" s="150">
        <v>414.86259583763285</v>
      </c>
      <c r="M2002" s="150">
        <v>2008.3207865015486</v>
      </c>
      <c r="N2002" s="150">
        <v>3927.7167419010234</v>
      </c>
      <c r="O2002" s="150">
        <v>920.82852814723992</v>
      </c>
      <c r="P2002" s="150">
        <v>2309.8795434498657</v>
      </c>
      <c r="Q2002" s="150">
        <v>1270.2344511560923</v>
      </c>
      <c r="R2002" s="150">
        <v>2578.7017316961865</v>
      </c>
      <c r="S2002" s="150">
        <v>3475.4411795444853</v>
      </c>
      <c r="T2002" s="150">
        <v>2129.5584871364904</v>
      </c>
      <c r="U2002" s="150">
        <v>284.8630184091669</v>
      </c>
      <c r="V2002" s="150">
        <v>2679.3717692699115</v>
      </c>
      <c r="W2002" s="150">
        <v>2140.6211286281082</v>
      </c>
      <c r="X2002" s="150">
        <v>2915.7582926628074</v>
      </c>
      <c r="Y2002" s="150">
        <v>19052.081176864744</v>
      </c>
      <c r="Z2002" s="150">
        <v>686.74779133115908</v>
      </c>
      <c r="AA2002" s="150">
        <v>10954.624418333904</v>
      </c>
      <c r="AB2002" s="150">
        <v>867.31109294286148</v>
      </c>
      <c r="AC2002" s="150">
        <v>3444.906560489886</v>
      </c>
      <c r="AD2002" s="150">
        <v>1807.3059530139524</v>
      </c>
      <c r="AE2002" s="150">
        <v>4730.0767247954509</v>
      </c>
      <c r="AF2002" s="150">
        <v>7404.2259503400155</v>
      </c>
      <c r="AG2002" s="150">
        <v>46167.159878083294</v>
      </c>
      <c r="AH2002" s="150">
        <v>4208.9379949390222</v>
      </c>
      <c r="AI2002" s="150">
        <v>1283.2664130277033</v>
      </c>
      <c r="AJ2002" s="150">
        <v>4757.7799237872696</v>
      </c>
      <c r="AK2002" s="150">
        <v>2557.48690410771</v>
      </c>
      <c r="AL2002" s="150">
        <v>142885.140625</v>
      </c>
      <c r="AM2002" s="150">
        <v>118367.5703125</v>
      </c>
      <c r="AN2002" s="150">
        <v>24517.568359375</v>
      </c>
      <c r="AO2002" s="5" t="s">
        <v>2293</v>
      </c>
    </row>
    <row r="2003" spans="1:41" ht="14.25" x14ac:dyDescent="0.45">
      <c r="A2003" s="150">
        <v>2017</v>
      </c>
      <c r="B2003" s="5" t="s">
        <v>4024</v>
      </c>
      <c r="C2003" s="5" t="s">
        <v>278</v>
      </c>
      <c r="D2003" s="5" t="s">
        <v>108</v>
      </c>
      <c r="E2003" s="5" t="s">
        <v>114</v>
      </c>
      <c r="F2003" s="5" t="s">
        <v>114</v>
      </c>
      <c r="G2003" s="5" t="s">
        <v>87</v>
      </c>
      <c r="H2003" s="5" t="s">
        <v>131</v>
      </c>
      <c r="I2003" s="150">
        <v>-1648.0046931337879</v>
      </c>
      <c r="J2003" s="150"/>
      <c r="K2003" s="150">
        <v>166.69175877379652</v>
      </c>
      <c r="L2003" s="150">
        <v>250.35539693372604</v>
      </c>
      <c r="M2003" s="150">
        <v>2628.7316678041234</v>
      </c>
      <c r="N2003" s="150">
        <v>3376.588174029228</v>
      </c>
      <c r="O2003" s="150">
        <v>1457.3198937576642</v>
      </c>
      <c r="P2003" s="150">
        <v>1638.1884072281389</v>
      </c>
      <c r="Q2003" s="150">
        <v>918.97976950359987</v>
      </c>
      <c r="R2003" s="150">
        <v>2170.2263537960339</v>
      </c>
      <c r="S2003" s="150">
        <v>3621.5940966694984</v>
      </c>
      <c r="T2003" s="150">
        <v>4365.1710234598386</v>
      </c>
      <c r="U2003" s="150">
        <v>320.96845760734107</v>
      </c>
      <c r="V2003" s="150">
        <v>2165.4671939908612</v>
      </c>
      <c r="W2003" s="150">
        <v>1497.8528021675918</v>
      </c>
      <c r="X2003" s="150">
        <v>3177.5877303126767</v>
      </c>
      <c r="Y2003" s="150">
        <v>19337.279675983609</v>
      </c>
      <c r="Z2003" s="150">
        <v>639.79712549729993</v>
      </c>
      <c r="AA2003" s="150">
        <v>12992.803163945167</v>
      </c>
      <c r="AB2003" s="150"/>
      <c r="AC2003" s="150">
        <v>2272.3026150003234</v>
      </c>
      <c r="AD2003" s="150">
        <v>1681.7078142645114</v>
      </c>
      <c r="AE2003" s="150">
        <v>4424.0152406878515</v>
      </c>
      <c r="AF2003" s="150">
        <v>8720.0710562762415</v>
      </c>
      <c r="AG2003" s="150">
        <v>31882.866788995882</v>
      </c>
      <c r="AH2003" s="150">
        <v>4138.3533134173176</v>
      </c>
      <c r="AI2003" s="150">
        <v>1241.0780360817189</v>
      </c>
      <c r="AJ2003" s="150">
        <v>4991.0595157941534</v>
      </c>
      <c r="AK2003" s="150">
        <v>2627.6617729454324</v>
      </c>
      <c r="AL2003" s="150">
        <v>121056.71875</v>
      </c>
      <c r="AM2003" s="150">
        <v>94452.9609375</v>
      </c>
      <c r="AN2003" s="150">
        <v>26603.75</v>
      </c>
      <c r="AO2003" s="5" t="s">
        <v>4169</v>
      </c>
    </row>
    <row r="2004" spans="1:41" ht="14.25" x14ac:dyDescent="0.45">
      <c r="A2004" s="150">
        <v>2017</v>
      </c>
      <c r="B2004" s="5" t="s">
        <v>1477</v>
      </c>
      <c r="C2004" s="5" t="s">
        <v>278</v>
      </c>
      <c r="D2004" s="5" t="s">
        <v>108</v>
      </c>
      <c r="E2004" s="5" t="s">
        <v>114</v>
      </c>
      <c r="F2004" s="5" t="s">
        <v>114</v>
      </c>
      <c r="G2004" s="5" t="s">
        <v>87</v>
      </c>
      <c r="H2004" s="5" t="s">
        <v>131</v>
      </c>
      <c r="I2004" s="150">
        <v>4721.5925178899952</v>
      </c>
      <c r="J2004" s="150">
        <v>5318.7534402051833</v>
      </c>
      <c r="K2004" s="150">
        <v>771.84251189187421</v>
      </c>
      <c r="L2004" s="150">
        <v>178.96008725049904</v>
      </c>
      <c r="M2004" s="150">
        <v>1960.038555018644</v>
      </c>
      <c r="N2004" s="150">
        <v>2991.5220521836668</v>
      </c>
      <c r="O2004" s="150">
        <v>3393.2691868276443</v>
      </c>
      <c r="P2004" s="150">
        <v>2041.9379157524475</v>
      </c>
      <c r="Q2004" s="150">
        <v>987.21334463478763</v>
      </c>
      <c r="R2004" s="150">
        <v>2747.3693617204863</v>
      </c>
      <c r="S2004" s="150">
        <v>2828.5519317594949</v>
      </c>
      <c r="T2004" s="150">
        <v>2988.2018279304111</v>
      </c>
      <c r="U2004" s="150">
        <v>282.21906152676104</v>
      </c>
      <c r="V2004" s="150">
        <v>2973.8141894996347</v>
      </c>
      <c r="W2004" s="150">
        <v>2222.3035646034914</v>
      </c>
      <c r="X2004" s="150">
        <v>3072.0133139349318</v>
      </c>
      <c r="Y2004" s="150">
        <v>17689.048079930282</v>
      </c>
      <c r="Z2004" s="150">
        <v>2241.1513709478081</v>
      </c>
      <c r="AA2004" s="150">
        <v>12883.140607743306</v>
      </c>
      <c r="AB2004" s="150">
        <v>867.68527151757121</v>
      </c>
      <c r="AC2004" s="150">
        <v>2671.6737824533379</v>
      </c>
      <c r="AD2004" s="150">
        <v>1828.3368221263106</v>
      </c>
      <c r="AE2004" s="150">
        <v>4599.1102964084057</v>
      </c>
      <c r="AF2004" s="150">
        <v>7849.0101346972124</v>
      </c>
      <c r="AG2004" s="150">
        <v>47963.959562536351</v>
      </c>
      <c r="AH2004" s="150">
        <v>6535.620925489553</v>
      </c>
      <c r="AI2004" s="150">
        <v>1245.0840949710046</v>
      </c>
      <c r="AJ2004" s="150">
        <v>5229.3962889710374</v>
      </c>
      <c r="AK2004" s="150">
        <v>2485.0727524546792</v>
      </c>
      <c r="AL2004" s="150">
        <v>153567.875</v>
      </c>
      <c r="AM2004" s="150">
        <v>123369.875</v>
      </c>
      <c r="AN2004" s="150">
        <v>30198.01953125</v>
      </c>
      <c r="AO2004" s="5" t="s">
        <v>2294</v>
      </c>
    </row>
    <row r="2005" spans="1:41" ht="14.25" x14ac:dyDescent="0.45">
      <c r="A2005" s="150">
        <v>2017</v>
      </c>
      <c r="B2005" s="5" t="s">
        <v>1478</v>
      </c>
      <c r="C2005" s="5" t="s">
        <v>278</v>
      </c>
      <c r="D2005" s="5" t="s">
        <v>108</v>
      </c>
      <c r="E2005" s="5" t="s">
        <v>114</v>
      </c>
      <c r="F2005" s="5" t="s">
        <v>114</v>
      </c>
      <c r="G2005" s="5" t="s">
        <v>88</v>
      </c>
      <c r="H2005" s="5" t="s">
        <v>131</v>
      </c>
      <c r="I2005" s="150">
        <v>3191</v>
      </c>
      <c r="J2005" s="150">
        <v>4045.3369049522898</v>
      </c>
      <c r="K2005" s="150">
        <v>188.79830046000001</v>
      </c>
      <c r="L2005" s="150">
        <v>383</v>
      </c>
      <c r="M2005" s="150">
        <v>1860.7932000000001</v>
      </c>
      <c r="N2005" s="150">
        <v>3621.44166</v>
      </c>
      <c r="O2005" s="150">
        <v>857.84792684520414</v>
      </c>
      <c r="P2005" s="150">
        <v>2088</v>
      </c>
      <c r="Q2005" s="150">
        <v>1179.011332622392</v>
      </c>
      <c r="R2005" s="150">
        <v>2468.5707712768099</v>
      </c>
      <c r="S2005" s="150">
        <v>3217</v>
      </c>
      <c r="T2005" s="150">
        <v>1983.183125</v>
      </c>
      <c r="U2005" s="150">
        <v>267.90300000000002</v>
      </c>
      <c r="V2005" s="150">
        <v>2481</v>
      </c>
      <c r="W2005" s="150">
        <v>1971.7650000000001</v>
      </c>
      <c r="X2005" s="150">
        <v>2688.3935999999999</v>
      </c>
      <c r="Y2005" s="150">
        <v>17640</v>
      </c>
      <c r="Z2005" s="150">
        <v>637.54211164799995</v>
      </c>
      <c r="AA2005" s="150">
        <v>10348.262792433279</v>
      </c>
      <c r="AB2005" s="150">
        <v>784</v>
      </c>
      <c r="AC2005" s="150">
        <v>3188.7359999999999</v>
      </c>
      <c r="AD2005" s="150">
        <v>1677.5125239124129</v>
      </c>
      <c r="AE2005" s="150">
        <v>4461</v>
      </c>
      <c r="AF2005" s="150">
        <v>7003.0492761299984</v>
      </c>
      <c r="AG2005" s="150">
        <v>44216.569022853473</v>
      </c>
      <c r="AH2005" s="150">
        <v>3958.3485492613981</v>
      </c>
      <c r="AI2005" s="150">
        <v>1183.2</v>
      </c>
      <c r="AJ2005" s="150">
        <v>4484.4055827821549</v>
      </c>
      <c r="AK2005" s="150">
        <v>2370.628475</v>
      </c>
      <c r="AL2005" s="150">
        <v>134446.296875</v>
      </c>
      <c r="AM2005" s="150">
        <v>111704.828125</v>
      </c>
      <c r="AN2005" s="150">
        <v>22741.470703125</v>
      </c>
      <c r="AO2005" s="5" t="s">
        <v>2295</v>
      </c>
    </row>
    <row r="2006" spans="1:41" ht="14.25" x14ac:dyDescent="0.45">
      <c r="A2006" s="150">
        <v>2017</v>
      </c>
      <c r="B2006" s="5" t="s">
        <v>1476</v>
      </c>
      <c r="C2006" s="5" t="s">
        <v>278</v>
      </c>
      <c r="D2006" s="5" t="s">
        <v>108</v>
      </c>
      <c r="E2006" s="5" t="s">
        <v>114</v>
      </c>
      <c r="F2006" s="5" t="s">
        <v>114</v>
      </c>
      <c r="G2006" s="5" t="s">
        <v>88</v>
      </c>
      <c r="H2006" s="5" t="s">
        <v>131</v>
      </c>
      <c r="I2006" s="150">
        <v>6321.1241481832676</v>
      </c>
      <c r="J2006" s="150">
        <v>585</v>
      </c>
      <c r="K2006" s="150"/>
      <c r="L2006" s="150">
        <v>175.02928027199999</v>
      </c>
      <c r="M2006" s="150">
        <v>2307.0693249999999</v>
      </c>
      <c r="N2006" s="150">
        <v>3808.0000000000009</v>
      </c>
      <c r="O2006" s="150">
        <v>2001.2127707031241</v>
      </c>
      <c r="P2006" s="150">
        <v>2088</v>
      </c>
      <c r="Q2006" s="150">
        <v>1173.21</v>
      </c>
      <c r="R2006" s="150">
        <v>2384.4453359675799</v>
      </c>
      <c r="S2006" s="150">
        <v>2060.0917656249999</v>
      </c>
      <c r="T2006" s="150">
        <v>2847.8372578125</v>
      </c>
      <c r="U2006" s="150">
        <v>228</v>
      </c>
      <c r="V2006" s="150">
        <v>3170</v>
      </c>
      <c r="W2006" s="150">
        <v>1169.1814056000001</v>
      </c>
      <c r="X2006" s="150">
        <v>5205.2599988366537</v>
      </c>
      <c r="Y2006" s="150">
        <v>17405</v>
      </c>
      <c r="Z2006" s="150">
        <v>1470.6780431523839</v>
      </c>
      <c r="AA2006" s="150">
        <v>15904.63483715262</v>
      </c>
      <c r="AB2006" s="150">
        <v>784</v>
      </c>
      <c r="AC2006" s="150">
        <v>3081.8890852577852</v>
      </c>
      <c r="AD2006" s="150">
        <v>2150.5690533395168</v>
      </c>
      <c r="AE2006" s="150">
        <v>3759.9861828925418</v>
      </c>
      <c r="AF2006" s="150">
        <v>8562</v>
      </c>
      <c r="AG2006" s="150">
        <v>45949.215593869259</v>
      </c>
      <c r="AH2006" s="150">
        <v>7426.4915454271841</v>
      </c>
      <c r="AI2006" s="150">
        <v>1193.8589999999999</v>
      </c>
      <c r="AJ2006" s="150">
        <v>4772.7064399595401</v>
      </c>
      <c r="AK2006" s="150">
        <v>1750</v>
      </c>
      <c r="AL2006" s="150">
        <v>149734.484375</v>
      </c>
      <c r="AM2006" s="150">
        <v>120838.921875</v>
      </c>
      <c r="AN2006" s="150">
        <v>28895.572265625</v>
      </c>
      <c r="AO2006" s="5" t="s">
        <v>2296</v>
      </c>
    </row>
    <row r="2007" spans="1:41" ht="14.25" x14ac:dyDescent="0.45">
      <c r="A2007" s="150">
        <v>2017</v>
      </c>
      <c r="B2007" s="5" t="s">
        <v>1477</v>
      </c>
      <c r="C2007" s="5" t="s">
        <v>278</v>
      </c>
      <c r="D2007" s="5" t="s">
        <v>108</v>
      </c>
      <c r="E2007" s="5" t="s">
        <v>114</v>
      </c>
      <c r="F2007" s="5" t="s">
        <v>114</v>
      </c>
      <c r="G2007" s="5" t="s">
        <v>88</v>
      </c>
      <c r="H2007" s="5" t="s">
        <v>131</v>
      </c>
      <c r="I2007" s="150">
        <v>4443.9698926771634</v>
      </c>
      <c r="J2007" s="150">
        <v>5092.7908800900732</v>
      </c>
      <c r="K2007" s="150">
        <v>740.62345035815235</v>
      </c>
      <c r="L2007" s="150">
        <v>171.25647000000001</v>
      </c>
      <c r="M2007" s="150">
        <v>1859.5495295999999</v>
      </c>
      <c r="N2007" s="150">
        <v>2873.9811409919998</v>
      </c>
      <c r="O2007" s="150">
        <v>3302</v>
      </c>
      <c r="P2007" s="150">
        <v>2088</v>
      </c>
      <c r="Q2007" s="150">
        <v>952.88019862500005</v>
      </c>
      <c r="R2007" s="150">
        <v>2659.8287407722951</v>
      </c>
      <c r="S2007" s="150">
        <v>2659</v>
      </c>
      <c r="T2007" s="150">
        <v>2848.4401463999998</v>
      </c>
      <c r="U2007" s="150">
        <v>270.60804000000002</v>
      </c>
      <c r="V2007" s="150">
        <v>2851</v>
      </c>
      <c r="W2007" s="150">
        <v>2089.0919880000001</v>
      </c>
      <c r="X2007" s="150">
        <v>3033.1131</v>
      </c>
      <c r="Y2007" s="150">
        <v>16680</v>
      </c>
      <c r="Z2007" s="150">
        <v>2119</v>
      </c>
      <c r="AA2007" s="150">
        <v>12419.585773263991</v>
      </c>
      <c r="AB2007" s="150">
        <v>784</v>
      </c>
      <c r="AC2007" s="150">
        <v>2652.7630622720012</v>
      </c>
      <c r="AD2007" s="150">
        <v>1764.7512198750001</v>
      </c>
      <c r="AE2007" s="150">
        <v>4323.4257574839376</v>
      </c>
      <c r="AF2007" s="150">
        <v>7511.3301024000002</v>
      </c>
      <c r="AG2007" s="150">
        <v>47036</v>
      </c>
      <c r="AH2007" s="150">
        <v>6539.2189835593344</v>
      </c>
      <c r="AI2007" s="150">
        <v>1170.45</v>
      </c>
      <c r="AJ2007" s="150">
        <v>5243.3757052828532</v>
      </c>
      <c r="AK2007" s="150">
        <v>2374.8788125000001</v>
      </c>
      <c r="AL2007" s="150">
        <v>148554.90625</v>
      </c>
      <c r="AM2007" s="150">
        <v>119389.7890625</v>
      </c>
      <c r="AN2007" s="150">
        <v>29165.1171875</v>
      </c>
      <c r="AO2007" s="5" t="s">
        <v>2297</v>
      </c>
    </row>
    <row r="2008" spans="1:41" ht="14.25" x14ac:dyDescent="0.45">
      <c r="A2008" s="150">
        <v>2017</v>
      </c>
      <c r="B2008" s="5" t="s">
        <v>4024</v>
      </c>
      <c r="C2008" s="5" t="s">
        <v>278</v>
      </c>
      <c r="D2008" s="5" t="s">
        <v>108</v>
      </c>
      <c r="E2008" s="5" t="s">
        <v>114</v>
      </c>
      <c r="F2008" s="5" t="s">
        <v>114</v>
      </c>
      <c r="G2008" s="5" t="s">
        <v>88</v>
      </c>
      <c r="H2008" s="5" t="s">
        <v>131</v>
      </c>
      <c r="I2008" s="150">
        <v>-1540.3426605394529</v>
      </c>
      <c r="J2008" s="150">
        <v>3867</v>
      </c>
      <c r="K2008" s="150">
        <v>155.80199999999999</v>
      </c>
      <c r="L2008" s="150">
        <v>234</v>
      </c>
      <c r="M2008" s="150">
        <v>2457</v>
      </c>
      <c r="N2008" s="150">
        <v>3156</v>
      </c>
      <c r="O2008" s="150">
        <v>1362.1150545021651</v>
      </c>
      <c r="P2008" s="150">
        <v>1531.1676600000001</v>
      </c>
      <c r="Q2008" s="150">
        <v>858.94399999999996</v>
      </c>
      <c r="R2008" s="150">
        <v>2028.4482499999999</v>
      </c>
      <c r="S2008" s="150">
        <v>3385</v>
      </c>
      <c r="T2008" s="150">
        <v>4080</v>
      </c>
      <c r="U2008" s="150">
        <v>300</v>
      </c>
      <c r="V2008" s="150">
        <v>2024</v>
      </c>
      <c r="W2008" s="150">
        <v>1935</v>
      </c>
      <c r="X2008" s="150">
        <v>2970</v>
      </c>
      <c r="Y2008" s="150">
        <v>18074</v>
      </c>
      <c r="Z2008" s="150">
        <v>598</v>
      </c>
      <c r="AA2008" s="150">
        <v>12144</v>
      </c>
      <c r="AB2008" s="150"/>
      <c r="AC2008" s="150">
        <v>2123.8560000000002</v>
      </c>
      <c r="AD2008" s="150">
        <v>1571.8440000000001</v>
      </c>
      <c r="AE2008" s="150">
        <v>4135</v>
      </c>
      <c r="AF2008" s="150">
        <v>8150.4</v>
      </c>
      <c r="AG2008" s="150">
        <v>29800</v>
      </c>
      <c r="AH2008" s="150">
        <v>3868</v>
      </c>
      <c r="AI2008" s="150">
        <v>1160</v>
      </c>
      <c r="AJ2008" s="150">
        <v>4665</v>
      </c>
      <c r="AK2008" s="150">
        <v>2456</v>
      </c>
      <c r="AL2008" s="150">
        <v>117550.2265625</v>
      </c>
      <c r="AM2008" s="150">
        <v>92149.46875</v>
      </c>
      <c r="AN2008" s="150">
        <v>25400.76171875</v>
      </c>
      <c r="AO2008" s="5" t="s">
        <v>4170</v>
      </c>
    </row>
    <row r="2009" spans="1:41" ht="14.25" x14ac:dyDescent="0.45">
      <c r="A2009" s="150">
        <v>2017</v>
      </c>
      <c r="B2009" s="5" t="s">
        <v>582</v>
      </c>
      <c r="C2009" s="5" t="s">
        <v>278</v>
      </c>
      <c r="D2009" s="5" t="s">
        <v>108</v>
      </c>
      <c r="E2009" s="5" t="s">
        <v>114</v>
      </c>
      <c r="F2009" s="5" t="s">
        <v>114</v>
      </c>
      <c r="G2009" s="5" t="s">
        <v>88</v>
      </c>
      <c r="H2009" s="5" t="s">
        <v>131</v>
      </c>
      <c r="I2009" s="150">
        <v>6396.2308251405366</v>
      </c>
      <c r="J2009" s="150">
        <v>3554.5396528303481</v>
      </c>
      <c r="K2009" s="150">
        <v>155.80199999999999</v>
      </c>
      <c r="L2009" s="150">
        <v>255</v>
      </c>
      <c r="M2009" s="150">
        <v>2200.5349999999999</v>
      </c>
      <c r="N2009" s="150">
        <v>3660.4270000000001</v>
      </c>
      <c r="O2009" s="150">
        <v>1509.6797578354981</v>
      </c>
      <c r="P2009" s="150">
        <v>1938</v>
      </c>
      <c r="Q2009" s="150">
        <v>680.62599999999998</v>
      </c>
      <c r="R2009" s="150">
        <v>1970</v>
      </c>
      <c r="S2009" s="150">
        <v>3045</v>
      </c>
      <c r="T2009" s="150">
        <v>2373.5</v>
      </c>
      <c r="U2009" s="150">
        <v>250</v>
      </c>
      <c r="V2009" s="150">
        <v>2032</v>
      </c>
      <c r="W2009" s="150">
        <v>1935</v>
      </c>
      <c r="X2009" s="150">
        <v>2923</v>
      </c>
      <c r="Y2009" s="150">
        <v>18074</v>
      </c>
      <c r="Z2009" s="150">
        <v>809.38800000000003</v>
      </c>
      <c r="AA2009" s="150">
        <v>13502.45156053171</v>
      </c>
      <c r="AB2009" s="150">
        <v>784</v>
      </c>
      <c r="AC2009" s="150">
        <v>2123.8560000000002</v>
      </c>
      <c r="AD2009" s="150">
        <v>1653.8689999999999</v>
      </c>
      <c r="AE2009" s="150">
        <v>4508</v>
      </c>
      <c r="AF2009" s="150">
        <v>6891</v>
      </c>
      <c r="AG2009" s="150">
        <v>42469.067676139028</v>
      </c>
      <c r="AH2009" s="150">
        <v>3468.4531247999989</v>
      </c>
      <c r="AI2009" s="150">
        <v>1160</v>
      </c>
      <c r="AJ2009" s="150">
        <v>4407.038863976084</v>
      </c>
      <c r="AK2009" s="150">
        <v>2283.5050000000001</v>
      </c>
      <c r="AL2009" s="150">
        <v>137013.96875</v>
      </c>
      <c r="AM2009" s="150">
        <v>113521.625</v>
      </c>
      <c r="AN2009" s="150">
        <v>23492.34375</v>
      </c>
      <c r="AO2009" s="5" t="s">
        <v>845</v>
      </c>
    </row>
    <row r="2010" spans="1:41" ht="14.25" x14ac:dyDescent="0.45">
      <c r="A2010" s="150">
        <v>2017</v>
      </c>
      <c r="B2010" s="5" t="s">
        <v>1476</v>
      </c>
      <c r="C2010" s="5" t="s">
        <v>278</v>
      </c>
      <c r="D2010" s="5" t="s">
        <v>108</v>
      </c>
      <c r="E2010" s="5" t="s">
        <v>115</v>
      </c>
      <c r="F2010" s="5" t="s">
        <v>116</v>
      </c>
      <c r="G2010" s="5" t="s">
        <v>87</v>
      </c>
      <c r="H2010" s="5" t="s">
        <v>131</v>
      </c>
      <c r="I2010" s="150">
        <v>17782.475376123351</v>
      </c>
      <c r="J2010" s="150">
        <v>13106.004078498974</v>
      </c>
      <c r="K2010" s="150">
        <v>1043.1455236397173</v>
      </c>
      <c r="L2010" s="150">
        <v>3098.0018465550038</v>
      </c>
      <c r="M2010" s="150">
        <v>11188.756206232374</v>
      </c>
      <c r="N2010" s="150">
        <v>9497.2280290040144</v>
      </c>
      <c r="O2010" s="150">
        <v>9800.4027237109294</v>
      </c>
      <c r="P2010" s="150">
        <v>7671.4426453245951</v>
      </c>
      <c r="Q2010" s="150">
        <v>5905.1354296788213</v>
      </c>
      <c r="R2010" s="150">
        <v>9435.3208373792022</v>
      </c>
      <c r="S2010" s="150">
        <v>15985.166495731988</v>
      </c>
      <c r="T2010" s="150">
        <v>12463.848560173157</v>
      </c>
      <c r="U2010" s="150">
        <v>2581.5370973037752</v>
      </c>
      <c r="V2010" s="150">
        <v>10592.025537667872</v>
      </c>
      <c r="W2010" s="150">
        <v>4044.496400391396</v>
      </c>
      <c r="X2010" s="150">
        <v>16695.297445167802</v>
      </c>
      <c r="Y2010" s="150">
        <v>68690.40286666961</v>
      </c>
      <c r="Z2010" s="150">
        <v>6754.7356019721992</v>
      </c>
      <c r="AA2010" s="150">
        <v>77357.781976256694</v>
      </c>
      <c r="AB2010" s="150">
        <v>2477.0495426794578</v>
      </c>
      <c r="AC2010" s="150">
        <v>11117.778108368719</v>
      </c>
      <c r="AD2010" s="150">
        <v>14259.525701773846</v>
      </c>
      <c r="AE2010" s="150">
        <v>14699.597368943338</v>
      </c>
      <c r="AF2010" s="150">
        <v>39034.61563710987</v>
      </c>
      <c r="AG2010" s="150">
        <v>118685.87156665474</v>
      </c>
      <c r="AH2010" s="150">
        <v>24342.296714472654</v>
      </c>
      <c r="AI2010" s="150">
        <v>5498.6906665917068</v>
      </c>
      <c r="AJ2010" s="150">
        <v>37367.225934662136</v>
      </c>
      <c r="AK2010" s="150">
        <v>9461.2962133350466</v>
      </c>
      <c r="AL2010" s="150">
        <v>580637.25</v>
      </c>
      <c r="AM2010" s="150">
        <v>453377.1875</v>
      </c>
      <c r="AN2010" s="150">
        <v>127259.96875</v>
      </c>
      <c r="AO2010" s="5" t="s">
        <v>2298</v>
      </c>
    </row>
    <row r="2011" spans="1:41" ht="14.25" x14ac:dyDescent="0.45">
      <c r="A2011" s="150">
        <v>2017</v>
      </c>
      <c r="B2011" s="5" t="s">
        <v>582</v>
      </c>
      <c r="C2011" s="5" t="s">
        <v>278</v>
      </c>
      <c r="D2011" s="5" t="s">
        <v>108</v>
      </c>
      <c r="E2011" s="5" t="s">
        <v>115</v>
      </c>
      <c r="F2011" s="5" t="s">
        <v>116</v>
      </c>
      <c r="G2011" s="5" t="s">
        <v>87</v>
      </c>
      <c r="H2011" s="5" t="s">
        <v>131</v>
      </c>
      <c r="I2011" s="150">
        <v>24088.338406950159</v>
      </c>
      <c r="J2011" s="150">
        <v>22964.342700871828</v>
      </c>
      <c r="K2011" s="150">
        <v>3178.4509716726502</v>
      </c>
      <c r="L2011" s="150">
        <v>4109.6911983897271</v>
      </c>
      <c r="M2011" s="150">
        <v>13032.01793972138</v>
      </c>
      <c r="N2011" s="150">
        <v>11317.566389428172</v>
      </c>
      <c r="O2011" s="150">
        <v>11711.692252824347</v>
      </c>
      <c r="P2011" s="150">
        <v>7199.3316731819559</v>
      </c>
      <c r="Q2011" s="150">
        <v>5157.6903505204718</v>
      </c>
      <c r="R2011" s="150">
        <v>9342.7029728803518</v>
      </c>
      <c r="S2011" s="150">
        <v>13060.988174711621</v>
      </c>
      <c r="T2011" s="150">
        <v>13389.049961893134</v>
      </c>
      <c r="U2011" s="150">
        <v>2315.8195503479647</v>
      </c>
      <c r="V2011" s="150">
        <v>11886.622962070864</v>
      </c>
      <c r="W2011" s="150">
        <v>5262.3356202686537</v>
      </c>
      <c r="X2011" s="150">
        <v>15736.760265400913</v>
      </c>
      <c r="Y2011" s="150">
        <v>70010.464280249886</v>
      </c>
      <c r="Z2011" s="150">
        <v>6754.6943907044824</v>
      </c>
      <c r="AA2011" s="150">
        <v>80928.493032407569</v>
      </c>
      <c r="AB2011" s="150">
        <v>2512.0930625224082</v>
      </c>
      <c r="AC2011" s="150">
        <v>12367.200555129433</v>
      </c>
      <c r="AD2011" s="150">
        <v>14886.780515652628</v>
      </c>
      <c r="AE2011" s="150">
        <v>14950.739969743456</v>
      </c>
      <c r="AF2011" s="150">
        <v>41144.742929534135</v>
      </c>
      <c r="AG2011" s="150">
        <v>119409.09313719494</v>
      </c>
      <c r="AH2011" s="150">
        <v>26919.52322093875</v>
      </c>
      <c r="AI2011" s="150">
        <v>6741.7158947466814</v>
      </c>
      <c r="AJ2011" s="150">
        <v>33228.067121197193</v>
      </c>
      <c r="AK2011" s="150">
        <v>9477.6774665850553</v>
      </c>
      <c r="AL2011" s="150">
        <v>613084.625</v>
      </c>
      <c r="AM2011" s="150">
        <v>477175.59375</v>
      </c>
      <c r="AN2011" s="150">
        <v>135909.09375</v>
      </c>
      <c r="AO2011" s="5" t="s">
        <v>846</v>
      </c>
    </row>
    <row r="2012" spans="1:41" ht="14.25" x14ac:dyDescent="0.45">
      <c r="A2012" s="150">
        <v>2017</v>
      </c>
      <c r="B2012" s="5" t="s">
        <v>4024</v>
      </c>
      <c r="C2012" s="5" t="s">
        <v>278</v>
      </c>
      <c r="D2012" s="5" t="s">
        <v>108</v>
      </c>
      <c r="E2012" s="5" t="s">
        <v>115</v>
      </c>
      <c r="F2012" s="5" t="s">
        <v>116</v>
      </c>
      <c r="G2012" s="5" t="s">
        <v>87</v>
      </c>
      <c r="H2012" s="5" t="s">
        <v>131</v>
      </c>
      <c r="I2012" s="150">
        <v>14706.731225245969</v>
      </c>
      <c r="J2012" s="150">
        <v>15545.57229678222</v>
      </c>
      <c r="K2012" s="150">
        <v>3098.6083424178819</v>
      </c>
      <c r="L2012" s="150">
        <v>3808.8256969404474</v>
      </c>
      <c r="M2012" s="150">
        <v>14723.893045307426</v>
      </c>
      <c r="N2012" s="150">
        <v>10978.191145029756</v>
      </c>
      <c r="O2012" s="150">
        <v>10875.982925884633</v>
      </c>
      <c r="P2012" s="150">
        <v>11821.380251755963</v>
      </c>
      <c r="Q2012" s="150">
        <v>4817.7386884759071</v>
      </c>
      <c r="R2012" s="150">
        <v>9287.5076083324839</v>
      </c>
      <c r="S2012" s="150">
        <v>15330.523430185302</v>
      </c>
      <c r="T2012" s="150">
        <v>16749.204012809747</v>
      </c>
      <c r="U2012" s="150">
        <v>2261.7577312730637</v>
      </c>
      <c r="V2012" s="150">
        <v>11268.132651735054</v>
      </c>
      <c r="W2012" s="150">
        <v>6747.8268737650005</v>
      </c>
      <c r="X2012" s="150">
        <v>16070.890672399568</v>
      </c>
      <c r="Y2012" s="150">
        <v>68251.802720483698</v>
      </c>
      <c r="Z2012" s="150">
        <v>6638.6975981785044</v>
      </c>
      <c r="AA2012" s="150">
        <v>82931.830076584782</v>
      </c>
      <c r="AB2012" s="150">
        <v>0</v>
      </c>
      <c r="AC2012" s="150">
        <v>12056.536707348596</v>
      </c>
      <c r="AD2012" s="150">
        <v>16136.161748043738</v>
      </c>
      <c r="AE2012" s="150">
        <v>15137.942355620897</v>
      </c>
      <c r="AF2012" s="150">
        <v>37886.046841111849</v>
      </c>
      <c r="AG2012" s="150">
        <v>112061.85739416837</v>
      </c>
      <c r="AH2012" s="150">
        <v>23146.105372924056</v>
      </c>
      <c r="AI2012" s="150">
        <v>6572.3641169396542</v>
      </c>
      <c r="AJ2012" s="150">
        <v>32448.841169243493</v>
      </c>
      <c r="AK2012" s="150">
        <v>9787.3981673065209</v>
      </c>
      <c r="AL2012" s="150">
        <v>591148.25</v>
      </c>
      <c r="AM2012" s="150">
        <v>451909.375</v>
      </c>
      <c r="AN2012" s="150">
        <v>139238.953125</v>
      </c>
      <c r="AO2012" s="5" t="s">
        <v>4171</v>
      </c>
    </row>
    <row r="2013" spans="1:41" ht="14.25" x14ac:dyDescent="0.45">
      <c r="A2013" s="150">
        <v>2017</v>
      </c>
      <c r="B2013" s="5" t="s">
        <v>1478</v>
      </c>
      <c r="C2013" s="5" t="s">
        <v>278</v>
      </c>
      <c r="D2013" s="5" t="s">
        <v>108</v>
      </c>
      <c r="E2013" s="5" t="s">
        <v>115</v>
      </c>
      <c r="F2013" s="5" t="s">
        <v>116</v>
      </c>
      <c r="G2013" s="5" t="s">
        <v>87</v>
      </c>
      <c r="H2013" s="5" t="s">
        <v>131</v>
      </c>
      <c r="I2013" s="150">
        <v>15065.399853551129</v>
      </c>
      <c r="J2013" s="150">
        <v>21274.732548458222</v>
      </c>
      <c r="K2013" s="150">
        <v>2972.9955147291203</v>
      </c>
      <c r="L2013" s="150">
        <v>3947.1522173167996</v>
      </c>
      <c r="M2013" s="150">
        <v>11946.663810798231</v>
      </c>
      <c r="N2013" s="150">
        <v>11308.379265863892</v>
      </c>
      <c r="O2013" s="150">
        <v>10783.396883282934</v>
      </c>
      <c r="P2013" s="150">
        <v>8734.353676440749</v>
      </c>
      <c r="Q2013" s="150">
        <v>6583.8317293197106</v>
      </c>
      <c r="R2013" s="150">
        <v>9232.7061797850274</v>
      </c>
      <c r="S2013" s="150">
        <v>12514.02118965915</v>
      </c>
      <c r="T2013" s="150">
        <v>12899.03997922674</v>
      </c>
      <c r="U2013" s="150">
        <v>2281.1274727097543</v>
      </c>
      <c r="V2013" s="150">
        <v>11640.111377480598</v>
      </c>
      <c r="W2013" s="150">
        <v>5294.9120971331859</v>
      </c>
      <c r="X2013" s="150">
        <v>17013.900108449023</v>
      </c>
      <c r="Y2013" s="150">
        <v>64603.613782751563</v>
      </c>
      <c r="Z2013" s="150">
        <v>6807.8481594735485</v>
      </c>
      <c r="AA2013" s="150">
        <v>77312.741637164392</v>
      </c>
      <c r="AB2013" s="150">
        <v>2470.2878450783287</v>
      </c>
      <c r="AC2013" s="150">
        <v>11481.095862415928</v>
      </c>
      <c r="AD2013" s="150">
        <v>15168.773277460807</v>
      </c>
      <c r="AE2013" s="150">
        <v>14727.730481729983</v>
      </c>
      <c r="AF2013" s="150">
        <v>40186.572506636679</v>
      </c>
      <c r="AG2013" s="150">
        <v>116773.85842549842</v>
      </c>
      <c r="AH2013" s="150">
        <v>22176.384035299849</v>
      </c>
      <c r="AI2013" s="150">
        <v>5574.465047626376</v>
      </c>
      <c r="AJ2013" s="150">
        <v>33897.618022304203</v>
      </c>
      <c r="AK2013" s="150">
        <v>9706.7110387268294</v>
      </c>
      <c r="AL2013" s="150">
        <v>584380.3125</v>
      </c>
      <c r="AM2013" s="150">
        <v>455858.84375</v>
      </c>
      <c r="AN2013" s="150">
        <v>128521.5546875</v>
      </c>
      <c r="AO2013" s="5" t="s">
        <v>2299</v>
      </c>
    </row>
    <row r="2014" spans="1:41" ht="14.25" x14ac:dyDescent="0.45">
      <c r="A2014" s="150">
        <v>2017</v>
      </c>
      <c r="B2014" s="5" t="s">
        <v>1477</v>
      </c>
      <c r="C2014" s="5" t="s">
        <v>278</v>
      </c>
      <c r="D2014" s="5" t="s">
        <v>108</v>
      </c>
      <c r="E2014" s="5" t="s">
        <v>115</v>
      </c>
      <c r="F2014" s="5" t="s">
        <v>116</v>
      </c>
      <c r="G2014" s="5" t="s">
        <v>87</v>
      </c>
      <c r="H2014" s="5" t="s">
        <v>131</v>
      </c>
      <c r="I2014" s="150">
        <v>16544.079703753472</v>
      </c>
      <c r="J2014" s="150">
        <v>23237.589127070289</v>
      </c>
      <c r="K2014" s="150">
        <v>2965.9857289411202</v>
      </c>
      <c r="L2014" s="150">
        <v>3181.3337390352244</v>
      </c>
      <c r="M2014" s="150">
        <v>11140.624936371776</v>
      </c>
      <c r="N2014" s="150">
        <v>10152.107482908727</v>
      </c>
      <c r="O2014" s="150">
        <v>11562.127591255186</v>
      </c>
      <c r="P2014" s="150">
        <v>7287.8656741029199</v>
      </c>
      <c r="Q2014" s="150">
        <v>5145.2084325701317</v>
      </c>
      <c r="R2014" s="150">
        <v>8693.3601163750427</v>
      </c>
      <c r="S2014" s="150">
        <v>10424.565652375682</v>
      </c>
      <c r="T2014" s="150">
        <v>13170.222871248849</v>
      </c>
      <c r="U2014" s="150">
        <v>2620.774479032983</v>
      </c>
      <c r="V2014" s="150">
        <v>10890.33555067972</v>
      </c>
      <c r="W2014" s="150">
        <v>4856.1544591051552</v>
      </c>
      <c r="X2014" s="150">
        <v>17744.062798948635</v>
      </c>
      <c r="Y2014" s="150">
        <v>64145.625831488403</v>
      </c>
      <c r="Z2014" s="150">
        <v>7673.0382492746439</v>
      </c>
      <c r="AA2014" s="150">
        <v>72632.092914558089</v>
      </c>
      <c r="AB2014" s="150">
        <v>2470.2468444224733</v>
      </c>
      <c r="AC2014" s="150">
        <v>11369.554584566338</v>
      </c>
      <c r="AD2014" s="150">
        <v>14762.747319578306</v>
      </c>
      <c r="AE2014" s="150">
        <v>13965.571720980666</v>
      </c>
      <c r="AF2014" s="150">
        <v>39605.3757668283</v>
      </c>
      <c r="AG2014" s="150">
        <v>122732.08952160849</v>
      </c>
      <c r="AH2014" s="150">
        <v>24895.223012806026</v>
      </c>
      <c r="AI2014" s="150">
        <v>5407.5385671362919</v>
      </c>
      <c r="AJ2014" s="150">
        <v>36821.215271771151</v>
      </c>
      <c r="AK2014" s="150">
        <v>9417.357640717586</v>
      </c>
      <c r="AL2014" s="150">
        <v>585514.0625</v>
      </c>
      <c r="AM2014" s="150">
        <v>456697.21875</v>
      </c>
      <c r="AN2014" s="150">
        <v>128816.875</v>
      </c>
      <c r="AO2014" s="5" t="s">
        <v>2300</v>
      </c>
    </row>
    <row r="2015" spans="1:41" ht="14.25" x14ac:dyDescent="0.45">
      <c r="A2015" s="150">
        <v>2017</v>
      </c>
      <c r="B2015" s="5" t="s">
        <v>582</v>
      </c>
      <c r="C2015" s="5" t="s">
        <v>278</v>
      </c>
      <c r="D2015" s="5" t="s">
        <v>108</v>
      </c>
      <c r="E2015" s="5" t="s">
        <v>115</v>
      </c>
      <c r="F2015" s="5" t="s">
        <v>116</v>
      </c>
      <c r="G2015" s="5" t="s">
        <v>88</v>
      </c>
      <c r="H2015" s="5" t="s">
        <v>131</v>
      </c>
      <c r="I2015" s="150">
        <v>22425.803095137529</v>
      </c>
      <c r="J2015" s="150">
        <v>21364.35716983119</v>
      </c>
      <c r="K2015" s="150">
        <v>3254.5148479999998</v>
      </c>
      <c r="L2015" s="150">
        <v>3800.889999999999</v>
      </c>
      <c r="M2015" s="150">
        <v>11874.675149999999</v>
      </c>
      <c r="N2015" s="150">
        <v>10312.48</v>
      </c>
      <c r="O2015" s="150">
        <v>10671.6044746355</v>
      </c>
      <c r="P2015" s="150">
        <v>7014.9</v>
      </c>
      <c r="Q2015" s="150">
        <v>4699.6480299527311</v>
      </c>
      <c r="R2015" s="150">
        <v>8512.9995476560343</v>
      </c>
      <c r="S2015" s="150">
        <v>11901.07260671925</v>
      </c>
      <c r="T2015" s="150">
        <v>12195.75</v>
      </c>
      <c r="U2015" s="150">
        <v>2110.1570757190871</v>
      </c>
      <c r="V2015" s="150">
        <v>10831</v>
      </c>
      <c r="W2015" s="150">
        <v>4795</v>
      </c>
      <c r="X2015" s="150">
        <v>14626</v>
      </c>
      <c r="Y2015" s="150">
        <v>63793</v>
      </c>
      <c r="Z2015" s="150">
        <v>6154.8259063291134</v>
      </c>
      <c r="AA2015" s="150">
        <v>75134.322354959659</v>
      </c>
      <c r="AB2015" s="150">
        <v>2289</v>
      </c>
      <c r="AC2015" s="150">
        <v>11268.89863</v>
      </c>
      <c r="AD2015" s="150">
        <v>13564.72063424</v>
      </c>
      <c r="AE2015" s="150">
        <v>13623</v>
      </c>
      <c r="AF2015" s="150">
        <v>38053.136939999997</v>
      </c>
      <c r="AG2015" s="150">
        <v>110871.9414960705</v>
      </c>
      <c r="AH2015" s="150">
        <v>25023.394314388112</v>
      </c>
      <c r="AI2015" s="150">
        <v>6143</v>
      </c>
      <c r="AJ2015" s="150">
        <v>30670.76390728202</v>
      </c>
      <c r="AK2015" s="150">
        <v>8635.9872747826084</v>
      </c>
      <c r="AL2015" s="150">
        <v>565616.875</v>
      </c>
      <c r="AM2015" s="150">
        <v>440642.125</v>
      </c>
      <c r="AN2015" s="150">
        <v>124974.7109375</v>
      </c>
      <c r="AO2015" s="5" t="s">
        <v>847</v>
      </c>
    </row>
    <row r="2016" spans="1:41" ht="14.25" x14ac:dyDescent="0.45">
      <c r="A2016" s="150">
        <v>2017</v>
      </c>
      <c r="B2016" s="5" t="s">
        <v>4024</v>
      </c>
      <c r="C2016" s="5" t="s">
        <v>278</v>
      </c>
      <c r="D2016" s="5" t="s">
        <v>108</v>
      </c>
      <c r="E2016" s="5" t="s">
        <v>115</v>
      </c>
      <c r="F2016" s="5" t="s">
        <v>116</v>
      </c>
      <c r="G2016" s="5" t="s">
        <v>88</v>
      </c>
      <c r="H2016" s="5" t="s">
        <v>131</v>
      </c>
      <c r="I2016" s="150">
        <v>13745.95933962852</v>
      </c>
      <c r="J2016" s="150">
        <v>21652.5</v>
      </c>
      <c r="K2016" s="150">
        <v>3254.5148479999998</v>
      </c>
      <c r="L2016" s="150">
        <v>3560</v>
      </c>
      <c r="M2016" s="150">
        <v>13762</v>
      </c>
      <c r="N2016" s="150">
        <v>10261</v>
      </c>
      <c r="O2016" s="150">
        <v>10165.46891270217</v>
      </c>
      <c r="P2016" s="150">
        <v>11298.167874000001</v>
      </c>
      <c r="Q2016" s="150">
        <v>4503.0020000000004</v>
      </c>
      <c r="R2016" s="150">
        <v>8680.7666499999996</v>
      </c>
      <c r="S2016" s="150">
        <v>14329</v>
      </c>
      <c r="T2016" s="150">
        <v>15655</v>
      </c>
      <c r="U2016" s="150">
        <v>2114</v>
      </c>
      <c r="V2016" s="150">
        <v>10532</v>
      </c>
      <c r="W2016" s="150">
        <v>5052</v>
      </c>
      <c r="X2016" s="150">
        <v>15021</v>
      </c>
      <c r="Y2016" s="150">
        <v>63793</v>
      </c>
      <c r="Z2016" s="150">
        <v>6205</v>
      </c>
      <c r="AA2016" s="150">
        <v>77514</v>
      </c>
      <c r="AB2016" s="150">
        <v>0</v>
      </c>
      <c r="AC2016" s="150">
        <v>11268.89863</v>
      </c>
      <c r="AD2016" s="150">
        <v>15082.007</v>
      </c>
      <c r="AE2016" s="150">
        <v>14149</v>
      </c>
      <c r="AF2016" s="150">
        <v>35411</v>
      </c>
      <c r="AG2016" s="150">
        <v>104741</v>
      </c>
      <c r="AH2016" s="150">
        <v>21634</v>
      </c>
      <c r="AI2016" s="150">
        <v>6143</v>
      </c>
      <c r="AJ2016" s="150">
        <v>30329</v>
      </c>
      <c r="AK2016" s="150">
        <v>9148</v>
      </c>
      <c r="AL2016" s="150">
        <v>559004.25</v>
      </c>
      <c r="AM2016" s="150">
        <v>429758.3125</v>
      </c>
      <c r="AN2016" s="150">
        <v>129245.9921875</v>
      </c>
      <c r="AO2016" s="5" t="s">
        <v>4172</v>
      </c>
    </row>
    <row r="2017" spans="1:41" ht="14.25" x14ac:dyDescent="0.45">
      <c r="A2017" s="150">
        <v>2017</v>
      </c>
      <c r="B2017" s="5" t="s">
        <v>1477</v>
      </c>
      <c r="C2017" s="5" t="s">
        <v>278</v>
      </c>
      <c r="D2017" s="5" t="s">
        <v>108</v>
      </c>
      <c r="E2017" s="5" t="s">
        <v>115</v>
      </c>
      <c r="F2017" s="5" t="s">
        <v>116</v>
      </c>
      <c r="G2017" s="5" t="s">
        <v>88</v>
      </c>
      <c r="H2017" s="5" t="s">
        <v>131</v>
      </c>
      <c r="I2017" s="150">
        <v>15571.3123966037</v>
      </c>
      <c r="J2017" s="150">
        <v>22386.122315435779</v>
      </c>
      <c r="K2017" s="150">
        <v>2846.0191689844892</v>
      </c>
      <c r="L2017" s="150">
        <v>3044.3882454999998</v>
      </c>
      <c r="M2017" s="150">
        <v>10569.4573236</v>
      </c>
      <c r="N2017" s="150">
        <v>9753.217572274174</v>
      </c>
      <c r="O2017" s="150">
        <v>11250</v>
      </c>
      <c r="P2017" s="150">
        <v>7411.65</v>
      </c>
      <c r="Q2017" s="150">
        <v>4972.8392761548057</v>
      </c>
      <c r="R2017" s="150">
        <v>8416.3598144436237</v>
      </c>
      <c r="S2017" s="150">
        <v>9904.0693833285841</v>
      </c>
      <c r="T2017" s="150">
        <v>12865.928450199999</v>
      </c>
      <c r="U2017" s="150">
        <v>2512.9509013900802</v>
      </c>
      <c r="V2017" s="150">
        <v>10441</v>
      </c>
      <c r="W2017" s="150">
        <v>4565.0619180000003</v>
      </c>
      <c r="X2017" s="150">
        <v>17544.103299999999</v>
      </c>
      <c r="Y2017" s="150">
        <v>62340.472999999998</v>
      </c>
      <c r="Z2017" s="150">
        <v>7341.8720000000003</v>
      </c>
      <c r="AA2017" s="150">
        <v>70018.680639242433</v>
      </c>
      <c r="AB2017" s="150">
        <v>2232</v>
      </c>
      <c r="AC2017" s="150">
        <v>11289.078267904</v>
      </c>
      <c r="AD2017" s="150">
        <v>14740.897250357149</v>
      </c>
      <c r="AE2017" s="150">
        <v>13128.433241453051</v>
      </c>
      <c r="AF2017" s="150">
        <v>37901.473702927891</v>
      </c>
      <c r="AG2017" s="150">
        <v>120157</v>
      </c>
      <c r="AH2017" s="150">
        <v>24948.50866657163</v>
      </c>
      <c r="AI2017" s="150">
        <v>5083.3944000000001</v>
      </c>
      <c r="AJ2017" s="150">
        <v>36919.647111499333</v>
      </c>
      <c r="AK2017" s="150">
        <v>9101.2575116667249</v>
      </c>
      <c r="AL2017" s="150">
        <v>569257.1875</v>
      </c>
      <c r="AM2017" s="150">
        <v>443606.53125</v>
      </c>
      <c r="AN2017" s="150">
        <v>125650.6953125</v>
      </c>
      <c r="AO2017" s="5" t="s">
        <v>2303</v>
      </c>
    </row>
    <row r="2018" spans="1:41" ht="14.25" x14ac:dyDescent="0.45">
      <c r="A2018" s="150">
        <v>2017</v>
      </c>
      <c r="B2018" s="5" t="s">
        <v>1478</v>
      </c>
      <c r="C2018" s="5" t="s">
        <v>278</v>
      </c>
      <c r="D2018" s="5" t="s">
        <v>108</v>
      </c>
      <c r="E2018" s="5" t="s">
        <v>115</v>
      </c>
      <c r="F2018" s="5" t="s">
        <v>116</v>
      </c>
      <c r="G2018" s="5" t="s">
        <v>88</v>
      </c>
      <c r="H2018" s="5" t="s">
        <v>131</v>
      </c>
      <c r="I2018" s="150">
        <v>14462</v>
      </c>
      <c r="J2018" s="150">
        <v>19935.540949658302</v>
      </c>
      <c r="K2018" s="150">
        <v>2768.6356956431991</v>
      </c>
      <c r="L2018" s="150">
        <v>3644</v>
      </c>
      <c r="M2018" s="150">
        <v>11069.08365</v>
      </c>
      <c r="N2018" s="150">
        <v>10426.57566</v>
      </c>
      <c r="O2018" s="150">
        <v>10045.860198625551</v>
      </c>
      <c r="P2018" s="150">
        <v>7895.3599672</v>
      </c>
      <c r="Q2018" s="150">
        <v>6111.0074710081481</v>
      </c>
      <c r="R2018" s="150">
        <v>8838.3965989787157</v>
      </c>
      <c r="S2018" s="150">
        <v>11583.4520244736</v>
      </c>
      <c r="T2018" s="150">
        <v>12012.423500000001</v>
      </c>
      <c r="U2018" s="150">
        <v>2145.3149543039999</v>
      </c>
      <c r="V2018" s="150">
        <v>10779</v>
      </c>
      <c r="W2018" s="150">
        <v>4877.2397000000001</v>
      </c>
      <c r="X2018" s="150">
        <v>15687.191999999999</v>
      </c>
      <c r="Y2018" s="150">
        <v>60347.867700000003</v>
      </c>
      <c r="Z2018" s="150">
        <v>6320.0638519080003</v>
      </c>
      <c r="AA2018" s="150">
        <v>73033.317904161973</v>
      </c>
      <c r="AB2018" s="150">
        <v>2233</v>
      </c>
      <c r="AC2018" s="150">
        <v>10596.38962</v>
      </c>
      <c r="AD2018" s="150">
        <v>14079.41311923073</v>
      </c>
      <c r="AE2018" s="150">
        <v>13889.92388529144</v>
      </c>
      <c r="AF2018" s="150">
        <v>38009.178729860891</v>
      </c>
      <c r="AG2018" s="150">
        <v>111840.09119840051</v>
      </c>
      <c r="AH2018" s="150">
        <v>20864.356833470829</v>
      </c>
      <c r="AI2018" s="150">
        <v>5139.78</v>
      </c>
      <c r="AJ2018" s="150">
        <v>31949.915703800569</v>
      </c>
      <c r="AK2018" s="150">
        <v>8999.2024140157082</v>
      </c>
      <c r="AL2018" s="150">
        <v>549583.5625</v>
      </c>
      <c r="AM2018" s="150">
        <v>430223.9375</v>
      </c>
      <c r="AN2018" s="150">
        <v>119359.640625</v>
      </c>
      <c r="AO2018" s="5" t="s">
        <v>2302</v>
      </c>
    </row>
    <row r="2019" spans="1:41" ht="14.25" x14ac:dyDescent="0.45">
      <c r="A2019" s="150">
        <v>2017</v>
      </c>
      <c r="B2019" s="5" t="s">
        <v>1476</v>
      </c>
      <c r="C2019" s="5" t="s">
        <v>278</v>
      </c>
      <c r="D2019" s="5" t="s">
        <v>108</v>
      </c>
      <c r="E2019" s="5" t="s">
        <v>115</v>
      </c>
      <c r="F2019" s="5" t="s">
        <v>116</v>
      </c>
      <c r="G2019" s="5" t="s">
        <v>88</v>
      </c>
      <c r="H2019" s="5" t="s">
        <v>131</v>
      </c>
      <c r="I2019" s="150">
        <v>16847.488850691341</v>
      </c>
      <c r="J2019" s="150">
        <v>11477.18988887968</v>
      </c>
      <c r="K2019" s="150">
        <v>1040</v>
      </c>
      <c r="L2019" s="150">
        <v>2986.4357416008011</v>
      </c>
      <c r="M2019" s="150">
        <v>10711.766336561859</v>
      </c>
      <c r="N2019" s="150">
        <v>9202.3040000000001</v>
      </c>
      <c r="O2019" s="150">
        <v>9634.0789093749954</v>
      </c>
      <c r="P2019" s="150">
        <v>7411.65</v>
      </c>
      <c r="Q2019" s="150">
        <v>5105.6785920000002</v>
      </c>
      <c r="R2019" s="150">
        <v>8984.8433271227732</v>
      </c>
      <c r="S2019" s="150">
        <v>14619.453546875</v>
      </c>
      <c r="T2019" s="150">
        <v>12252.3230859375</v>
      </c>
      <c r="U2019" s="150">
        <v>2145</v>
      </c>
      <c r="V2019" s="150">
        <v>10158</v>
      </c>
      <c r="W2019" s="150">
        <v>3811.1398916496</v>
      </c>
      <c r="X2019" s="150">
        <v>16733.860882288031</v>
      </c>
      <c r="Y2019" s="150">
        <v>68488</v>
      </c>
      <c r="Z2019" s="150">
        <v>6539.2098063907197</v>
      </c>
      <c r="AA2019" s="150">
        <v>75206.462240126741</v>
      </c>
      <c r="AB2019" s="150">
        <v>2206</v>
      </c>
      <c r="AC2019" s="150">
        <v>10907.787489201501</v>
      </c>
      <c r="AD2019" s="150">
        <v>13581.779782951029</v>
      </c>
      <c r="AE2019" s="150">
        <v>14124.15280655895</v>
      </c>
      <c r="AF2019" s="150">
        <v>37628.890191897663</v>
      </c>
      <c r="AG2019" s="150">
        <v>114273.63238295481</v>
      </c>
      <c r="AH2019" s="150">
        <v>23483.054008616531</v>
      </c>
      <c r="AI2019" s="150">
        <v>5196.735576</v>
      </c>
      <c r="AJ2019" s="150">
        <v>36375.999890372113</v>
      </c>
      <c r="AK2019" s="150">
        <v>8733</v>
      </c>
      <c r="AL2019" s="150">
        <v>559865.875</v>
      </c>
      <c r="AM2019" s="150">
        <v>437862.71875</v>
      </c>
      <c r="AN2019" s="150">
        <v>122003.1953125</v>
      </c>
      <c r="AO2019" s="5" t="s">
        <v>2301</v>
      </c>
    </row>
    <row r="2020" spans="1:41" ht="14.25" x14ac:dyDescent="0.45">
      <c r="A2020" s="150">
        <v>2017</v>
      </c>
      <c r="B2020" s="5" t="s">
        <v>582</v>
      </c>
      <c r="C2020" s="5" t="s">
        <v>278</v>
      </c>
      <c r="D2020" s="5" t="s">
        <v>108</v>
      </c>
      <c r="E2020" s="5" t="s">
        <v>29</v>
      </c>
      <c r="F2020" s="5" t="s">
        <v>29</v>
      </c>
      <c r="G2020" s="5" t="s">
        <v>87</v>
      </c>
      <c r="H2020" s="5" t="s">
        <v>131</v>
      </c>
      <c r="I2020" s="150">
        <v>566.25464720695425</v>
      </c>
      <c r="J2020" s="150">
        <v>4961.563508066286</v>
      </c>
      <c r="K2020" s="150">
        <v>290.91233898801164</v>
      </c>
      <c r="L2020" s="150">
        <v>553.59715581759542</v>
      </c>
      <c r="M2020" s="150">
        <v>1207.2094227936432</v>
      </c>
      <c r="N2020" s="150">
        <v>357.00914006587567</v>
      </c>
      <c r="O2020" s="150">
        <v>1184.1411495294283</v>
      </c>
      <c r="P2020" s="150">
        <v>1234.7776961578033</v>
      </c>
      <c r="Q2020" s="150">
        <v>1.5603783194009231</v>
      </c>
      <c r="R2020" s="150">
        <v>671.65611622576182</v>
      </c>
      <c r="S2020" s="150">
        <v>1167.484550541951</v>
      </c>
      <c r="T2020" s="150">
        <v>2414.4188455872863</v>
      </c>
      <c r="U2020" s="150">
        <v>34.193741267979178</v>
      </c>
      <c r="V2020" s="150">
        <v>1055.7595133886225</v>
      </c>
      <c r="W2020" s="150">
        <v>329.23893348917539</v>
      </c>
      <c r="X2020" s="150">
        <v>2044.2940314687364</v>
      </c>
      <c r="Y2020" s="150">
        <v>3720.3999484276819</v>
      </c>
      <c r="Z2020" s="150">
        <v>1185.2601605610314</v>
      </c>
      <c r="AA2020" s="150">
        <v>6310.4128918758615</v>
      </c>
      <c r="AB2020" s="150">
        <v>428.01061353592803</v>
      </c>
      <c r="AC2020" s="150">
        <v>1164.7016694312649</v>
      </c>
      <c r="AD2020" s="150">
        <v>1450.1676151534271</v>
      </c>
      <c r="AE2020" s="150">
        <v>2011.6498836188616</v>
      </c>
      <c r="AF2020" s="150">
        <v>1196.8166036602947</v>
      </c>
      <c r="AG2020" s="150">
        <v>4767.3308457360326</v>
      </c>
      <c r="AH2020" s="150">
        <v>1444.7498259905251</v>
      </c>
      <c r="AI2020" s="150">
        <v>1100.7555009654764</v>
      </c>
      <c r="AJ2020" s="150">
        <v>1563.8849340735833</v>
      </c>
      <c r="AK2020" s="150">
        <v>658.47786697835079</v>
      </c>
      <c r="AL2020" s="150">
        <v>45076.6875</v>
      </c>
      <c r="AM2020" s="150">
        <v>31356.828125</v>
      </c>
      <c r="AN2020" s="150">
        <v>13719.861328125</v>
      </c>
      <c r="AO2020" s="5" t="s">
        <v>848</v>
      </c>
    </row>
    <row r="2021" spans="1:41" ht="14.25" x14ac:dyDescent="0.45">
      <c r="A2021" s="150">
        <v>2017</v>
      </c>
      <c r="B2021" s="5" t="s">
        <v>4024</v>
      </c>
      <c r="C2021" s="5" t="s">
        <v>278</v>
      </c>
      <c r="D2021" s="5" t="s">
        <v>108</v>
      </c>
      <c r="E2021" s="5" t="s">
        <v>29</v>
      </c>
      <c r="F2021" s="5" t="s">
        <v>29</v>
      </c>
      <c r="G2021" s="5" t="s">
        <v>87</v>
      </c>
      <c r="H2021" s="5" t="s">
        <v>131</v>
      </c>
      <c r="I2021" s="150">
        <v>560.31079612270514</v>
      </c>
      <c r="J2021" s="150">
        <v>4836.9946561426304</v>
      </c>
      <c r="K2021" s="150">
        <v>283.60462644675636</v>
      </c>
      <c r="L2021" s="150">
        <v>553.13564194331775</v>
      </c>
      <c r="M2021" s="150">
        <v>1042.0775923651674</v>
      </c>
      <c r="N2021" s="150">
        <v>636.58744092122652</v>
      </c>
      <c r="O2021" s="150">
        <v>1154.3955458911128</v>
      </c>
      <c r="P2021" s="150">
        <v>1702.2898267374139</v>
      </c>
      <c r="Q2021" s="150">
        <v>3.7103953699408629</v>
      </c>
      <c r="R2021" s="150">
        <v>701.03790720878055</v>
      </c>
      <c r="S2021" s="150">
        <v>1138.3681296473696</v>
      </c>
      <c r="T2021" s="150">
        <v>2332.3707919466783</v>
      </c>
      <c r="U2021" s="150">
        <v>36.376425195498655</v>
      </c>
      <c r="V2021" s="150">
        <v>1029.2388540608738</v>
      </c>
      <c r="W2021" s="150">
        <v>531.73774476949507</v>
      </c>
      <c r="X2021" s="150">
        <v>2116.252030491069</v>
      </c>
      <c r="Y2021" s="150">
        <v>3626.9435709629543</v>
      </c>
      <c r="Z2021" s="150">
        <v>1262.4759332555416</v>
      </c>
      <c r="AA2021" s="150">
        <v>6208.5998649846679</v>
      </c>
      <c r="AB2021" s="150"/>
      <c r="AC2021" s="150">
        <v>1135.4443851712301</v>
      </c>
      <c r="AD2021" s="150">
        <v>1487.1538535806803</v>
      </c>
      <c r="AE2021" s="150">
        <v>1915.1117970571352</v>
      </c>
      <c r="AF2021" s="150">
        <v>1218.74527122414</v>
      </c>
      <c r="AG2021" s="150">
        <v>5722.8675991388918</v>
      </c>
      <c r="AH2021" s="150">
        <v>1421.8902672005211</v>
      </c>
      <c r="AI2021" s="150">
        <v>1073.1045432672104</v>
      </c>
      <c r="AJ2021" s="150">
        <v>1445.427954091726</v>
      </c>
      <c r="AK2021" s="150">
        <v>588.44217228012531</v>
      </c>
      <c r="AL2021" s="150">
        <v>45764.69921875</v>
      </c>
      <c r="AM2021" s="150">
        <v>32595.298828125</v>
      </c>
      <c r="AN2021" s="150">
        <v>13169.3984375</v>
      </c>
      <c r="AO2021" s="5" t="s">
        <v>4173</v>
      </c>
    </row>
    <row r="2022" spans="1:41" ht="14.25" x14ac:dyDescent="0.45">
      <c r="A2022" s="150">
        <v>2017</v>
      </c>
      <c r="B2022" s="5" t="s">
        <v>1476</v>
      </c>
      <c r="C2022" s="5" t="s">
        <v>278</v>
      </c>
      <c r="D2022" s="5" t="s">
        <v>108</v>
      </c>
      <c r="E2022" s="5" t="s">
        <v>29</v>
      </c>
      <c r="F2022" s="5" t="s">
        <v>29</v>
      </c>
      <c r="G2022" s="5" t="s">
        <v>87</v>
      </c>
      <c r="H2022" s="5" t="s">
        <v>131</v>
      </c>
      <c r="I2022" s="150">
        <v>133.37357975854673</v>
      </c>
      <c r="J2022" s="150">
        <v>1621.3826139194059</v>
      </c>
      <c r="K2022" s="150">
        <v>62.880677420693402</v>
      </c>
      <c r="L2022" s="150">
        <v>516.51985024141015</v>
      </c>
      <c r="M2022" s="150">
        <v>990.4353723986851</v>
      </c>
      <c r="N2022" s="150">
        <v>314.40338710346703</v>
      </c>
      <c r="O2022" s="150">
        <v>1107.1490703000659</v>
      </c>
      <c r="P2022" s="150">
        <v>1347.4430875862872</v>
      </c>
      <c r="Q2022" s="150">
        <v>1.4597300115518113</v>
      </c>
      <c r="R2022" s="150">
        <v>476.45587577051117</v>
      </c>
      <c r="S2022" s="150">
        <v>992.61640785523161</v>
      </c>
      <c r="T2022" s="150">
        <v>1616.9317051035446</v>
      </c>
      <c r="U2022" s="150">
        <v>24.070275965536357</v>
      </c>
      <c r="V2022" s="150">
        <v>1121.7463704155841</v>
      </c>
      <c r="W2022" s="150">
        <v>280.71730991380986</v>
      </c>
      <c r="X2022" s="150">
        <v>1607.9487511863028</v>
      </c>
      <c r="Y2022" s="150">
        <v>3099.1191014484607</v>
      </c>
      <c r="Z2022" s="150">
        <v>954.43885370695341</v>
      </c>
      <c r="AA2022" s="150">
        <v>5494.280172782529</v>
      </c>
      <c r="AB2022" s="150">
        <v>419.95309563105951</v>
      </c>
      <c r="AC2022" s="150">
        <v>809.00482978680691</v>
      </c>
      <c r="AD2022" s="150">
        <v>1409.2008957673254</v>
      </c>
      <c r="AE2022" s="150">
        <v>1203.7158249104166</v>
      </c>
      <c r="AF2022" s="150">
        <v>1112.794475669506</v>
      </c>
      <c r="AG2022" s="150">
        <v>5240.7547534904043</v>
      </c>
      <c r="AH2022" s="150">
        <v>1426.043934362154</v>
      </c>
      <c r="AI2022" s="150">
        <v>562.5574890672749</v>
      </c>
      <c r="AJ2022" s="150">
        <v>1412.7208640968697</v>
      </c>
      <c r="AK2022" s="150">
        <v>545.71445047244629</v>
      </c>
      <c r="AL2022" s="150">
        <v>35905.8359375</v>
      </c>
      <c r="AM2022" s="150">
        <v>24883.68359375</v>
      </c>
      <c r="AN2022" s="150">
        <v>11022.1494140625</v>
      </c>
      <c r="AO2022" s="5" t="s">
        <v>2306</v>
      </c>
    </row>
    <row r="2023" spans="1:41" ht="14.25" x14ac:dyDescent="0.45">
      <c r="A2023" s="150">
        <v>2017</v>
      </c>
      <c r="B2023" s="5" t="s">
        <v>1477</v>
      </c>
      <c r="C2023" s="5" t="s">
        <v>278</v>
      </c>
      <c r="D2023" s="5" t="s">
        <v>108</v>
      </c>
      <c r="E2023" s="5" t="s">
        <v>29</v>
      </c>
      <c r="F2023" s="5" t="s">
        <v>29</v>
      </c>
      <c r="G2023" s="5" t="s">
        <v>87</v>
      </c>
      <c r="H2023" s="5" t="s">
        <v>131</v>
      </c>
      <c r="I2023" s="150">
        <v>121.46220103340904</v>
      </c>
      <c r="J2023" s="150">
        <v>4484.1400427446924</v>
      </c>
      <c r="K2023" s="150">
        <v>70.278080027252258</v>
      </c>
      <c r="L2023" s="150">
        <v>551.15722604049802</v>
      </c>
      <c r="M2023" s="150">
        <v>1125.644631998659</v>
      </c>
      <c r="N2023" s="150">
        <v>319.18422487967797</v>
      </c>
      <c r="O2023" s="150">
        <v>1094.5672621567321</v>
      </c>
      <c r="P2023" s="150">
        <v>1245.2169039411347</v>
      </c>
      <c r="Q2023" s="150">
        <v>1.6095451112509169</v>
      </c>
      <c r="R2023" s="150">
        <v>525.96602058619408</v>
      </c>
      <c r="S2023" s="150">
        <v>710.49492145300587</v>
      </c>
      <c r="T2023" s="150">
        <v>1992.1345519536073</v>
      </c>
      <c r="U2023" s="150">
        <v>38.735949621320145</v>
      </c>
      <c r="V2023" s="150">
        <v>1050.2976054466519</v>
      </c>
      <c r="W2023" s="150">
        <v>276.68535443800101</v>
      </c>
      <c r="X2023" s="150">
        <v>1770.7862684032066</v>
      </c>
      <c r="Y2023" s="150">
        <v>3242.752354013372</v>
      </c>
      <c r="Z2023" s="150">
        <v>940.73020508920342</v>
      </c>
      <c r="AA2023" s="150">
        <v>5496.3300346261167</v>
      </c>
      <c r="AB2023" s="150">
        <v>413.92129023924952</v>
      </c>
      <c r="AC2023" s="150">
        <v>956.22458493773149</v>
      </c>
      <c r="AD2023" s="150">
        <v>1553.8300881691544</v>
      </c>
      <c r="AE2023" s="150">
        <v>1287.1402688455807</v>
      </c>
      <c r="AF2023" s="150">
        <v>1016.9250727462372</v>
      </c>
      <c r="AG2023" s="150">
        <v>5071.0891761396824</v>
      </c>
      <c r="AH2023" s="150">
        <v>1241.7638707177487</v>
      </c>
      <c r="AI2023" s="150">
        <v>554.47745029375403</v>
      </c>
      <c r="AJ2023" s="150">
        <v>1380.3798834841905</v>
      </c>
      <c r="AK2023" s="150">
        <v>537.87632902747396</v>
      </c>
      <c r="AL2023" s="150">
        <v>39071.80078125</v>
      </c>
      <c r="AM2023" s="150">
        <v>27729.341796875</v>
      </c>
      <c r="AN2023" s="150">
        <v>11342.4599609375</v>
      </c>
      <c r="AO2023" s="5" t="s">
        <v>2305</v>
      </c>
    </row>
    <row r="2024" spans="1:41" ht="14.25" x14ac:dyDescent="0.45">
      <c r="A2024" s="150">
        <v>2017</v>
      </c>
      <c r="B2024" s="5" t="s">
        <v>1478</v>
      </c>
      <c r="C2024" s="5" t="s">
        <v>278</v>
      </c>
      <c r="D2024" s="5" t="s">
        <v>108</v>
      </c>
      <c r="E2024" s="5" t="s">
        <v>29</v>
      </c>
      <c r="F2024" s="5" t="s">
        <v>29</v>
      </c>
      <c r="G2024" s="5" t="s">
        <v>87</v>
      </c>
      <c r="H2024" s="5" t="s">
        <v>131</v>
      </c>
      <c r="I2024" s="150">
        <v>530.61235559701379</v>
      </c>
      <c r="J2024" s="150">
        <v>4607.7782963205291</v>
      </c>
      <c r="K2024" s="150">
        <v>82.330390508920445</v>
      </c>
      <c r="L2024" s="150">
        <v>614.16995258469399</v>
      </c>
      <c r="M2024" s="150">
        <v>1142.9921189139855</v>
      </c>
      <c r="N2024" s="150">
        <v>495.88179859763358</v>
      </c>
      <c r="O2024" s="150">
        <v>1094.0244426154868</v>
      </c>
      <c r="P2024" s="150">
        <v>1472.4563447743431</v>
      </c>
      <c r="Q2024" s="150">
        <v>1.5511752236720771</v>
      </c>
      <c r="R2024" s="150">
        <v>651.88119508602699</v>
      </c>
      <c r="S2024" s="150">
        <v>925.27933435894045</v>
      </c>
      <c r="T2024" s="150">
        <v>2677.1592409715877</v>
      </c>
      <c r="U2024" s="150">
        <v>55.313207458090652</v>
      </c>
      <c r="V2024" s="150">
        <v>920.41177210262845</v>
      </c>
      <c r="W2024" s="150">
        <v>325.24165985357303</v>
      </c>
      <c r="X2024" s="150">
        <v>1937.0685251823347</v>
      </c>
      <c r="Y2024" s="150">
        <v>3556.6392395552293</v>
      </c>
      <c r="Z2024" s="150">
        <v>1075.2887529852824</v>
      </c>
      <c r="AA2024" s="150">
        <v>5581.9929000046395</v>
      </c>
      <c r="AB2024" s="150">
        <v>413.74279178651813</v>
      </c>
      <c r="AC2024" s="150">
        <v>941.76377644560068</v>
      </c>
      <c r="AD2024" s="150">
        <v>1441.6148895296719</v>
      </c>
      <c r="AE2024" s="150">
        <v>1724.2974225815956</v>
      </c>
      <c r="AF2024" s="150">
        <v>1006.0121144242731</v>
      </c>
      <c r="AG2024" s="150">
        <v>3828.4672913091617</v>
      </c>
      <c r="AH2024" s="150">
        <v>1427.0244514754331</v>
      </c>
      <c r="AI2024" s="150">
        <v>554.23833873006834</v>
      </c>
      <c r="AJ2024" s="150">
        <v>1808.6741980876195</v>
      </c>
      <c r="AK2024" s="150">
        <v>608.44528203899722</v>
      </c>
      <c r="AL2024" s="150">
        <v>41502.35546875</v>
      </c>
      <c r="AM2024" s="150">
        <v>28873.19140625</v>
      </c>
      <c r="AN2024" s="150">
        <v>12629.162109375</v>
      </c>
      <c r="AO2024" s="5" t="s">
        <v>2304</v>
      </c>
    </row>
    <row r="2025" spans="1:41" ht="14.25" x14ac:dyDescent="0.45">
      <c r="A2025" s="150">
        <v>2017</v>
      </c>
      <c r="B2025" s="5" t="s">
        <v>582</v>
      </c>
      <c r="C2025" s="5" t="s">
        <v>278</v>
      </c>
      <c r="D2025" s="5" t="s">
        <v>108</v>
      </c>
      <c r="E2025" s="5" t="s">
        <v>29</v>
      </c>
      <c r="F2025" s="5" t="s">
        <v>29</v>
      </c>
      <c r="G2025" s="5" t="s">
        <v>88</v>
      </c>
      <c r="H2025" s="5" t="s">
        <v>131</v>
      </c>
      <c r="I2025" s="150">
        <v>523.7064105609079</v>
      </c>
      <c r="J2025" s="150">
        <v>4615.8784637500003</v>
      </c>
      <c r="K2025" s="150">
        <v>265.07709999999997</v>
      </c>
      <c r="L2025" s="150">
        <v>511.99999999999989</v>
      </c>
      <c r="M2025" s="150">
        <v>1100</v>
      </c>
      <c r="N2025" s="150">
        <v>325.30399999999997</v>
      </c>
      <c r="O2025" s="150">
        <v>1078.9803657</v>
      </c>
      <c r="P2025" s="150">
        <v>1224</v>
      </c>
      <c r="Q2025" s="150">
        <v>1.4218047995094341</v>
      </c>
      <c r="R2025" s="150">
        <v>612.0079199999999</v>
      </c>
      <c r="S2025" s="150">
        <v>1063.8030000000001</v>
      </c>
      <c r="T2025" s="150">
        <v>2232.1</v>
      </c>
      <c r="U2025" s="150">
        <v>31.157075719087199</v>
      </c>
      <c r="V2025" s="150">
        <v>962</v>
      </c>
      <c r="W2025" s="150">
        <v>300</v>
      </c>
      <c r="X2025" s="150">
        <v>1900</v>
      </c>
      <c r="Y2025" s="150">
        <v>3390</v>
      </c>
      <c r="Z2025" s="150">
        <v>1080</v>
      </c>
      <c r="AA2025" s="150">
        <v>5858.6114561805916</v>
      </c>
      <c r="AB2025" s="150">
        <v>390</v>
      </c>
      <c r="AC2025" s="150">
        <v>1061.2672600000001</v>
      </c>
      <c r="AD2025" s="150">
        <v>1321.3816480800001</v>
      </c>
      <c r="AE2025" s="150">
        <v>1833</v>
      </c>
      <c r="AF2025" s="150">
        <v>1106.8880947718819</v>
      </c>
      <c r="AG2025" s="150">
        <v>4426.4905857174999</v>
      </c>
      <c r="AH2025" s="150">
        <v>1343.4321225000001</v>
      </c>
      <c r="AI2025" s="150">
        <v>1003</v>
      </c>
      <c r="AJ2025" s="150">
        <v>1443.5250000000001</v>
      </c>
      <c r="AK2025" s="150">
        <v>600</v>
      </c>
      <c r="AL2025" s="150">
        <v>41605.03125</v>
      </c>
      <c r="AM2025" s="150">
        <v>29007.259765625</v>
      </c>
      <c r="AN2025" s="150">
        <v>12597.7744140625</v>
      </c>
      <c r="AO2025" s="5" t="s">
        <v>849</v>
      </c>
    </row>
    <row r="2026" spans="1:41" ht="14.25" x14ac:dyDescent="0.45">
      <c r="A2026" s="150">
        <v>2017</v>
      </c>
      <c r="B2026" s="5" t="s">
        <v>1477</v>
      </c>
      <c r="C2026" s="5" t="s">
        <v>278</v>
      </c>
      <c r="D2026" s="5" t="s">
        <v>108</v>
      </c>
      <c r="E2026" s="5" t="s">
        <v>29</v>
      </c>
      <c r="F2026" s="5" t="s">
        <v>29</v>
      </c>
      <c r="G2026" s="5" t="s">
        <v>88</v>
      </c>
      <c r="H2026" s="5" t="s">
        <v>131</v>
      </c>
      <c r="I2026" s="150">
        <v>114.3204040682417</v>
      </c>
      <c r="J2026" s="150">
        <v>4333.438878585559</v>
      </c>
      <c r="K2026" s="150">
        <v>67.435510887772196</v>
      </c>
      <c r="L2026" s="150">
        <v>527.43179999999995</v>
      </c>
      <c r="M2026" s="150">
        <v>1067.9340672000001</v>
      </c>
      <c r="N2026" s="150">
        <v>306.64304885759998</v>
      </c>
      <c r="O2026" s="150">
        <v>1065</v>
      </c>
      <c r="P2026" s="150">
        <v>1284</v>
      </c>
      <c r="Q2026" s="150">
        <v>1.5593984406000001</v>
      </c>
      <c r="R2026" s="150">
        <v>509.20693726769531</v>
      </c>
      <c r="S2026" s="150">
        <v>688.35888153949099</v>
      </c>
      <c r="T2026" s="150">
        <v>1995.6921749999999</v>
      </c>
      <c r="U2026" s="150">
        <v>37.14228</v>
      </c>
      <c r="V2026" s="150">
        <v>1007</v>
      </c>
      <c r="W2026" s="150">
        <v>260.10000000000002</v>
      </c>
      <c r="X2026" s="150">
        <v>1769.5812000000001</v>
      </c>
      <c r="Y2026" s="150">
        <v>3243.2170000000001</v>
      </c>
      <c r="Z2026" s="150">
        <v>911.2</v>
      </c>
      <c r="AA2026" s="150">
        <v>5298.563788256547</v>
      </c>
      <c r="AB2026" s="150">
        <v>374</v>
      </c>
      <c r="AC2026" s="150">
        <v>949.45620787199994</v>
      </c>
      <c r="AD2026" s="150">
        <v>1580.6902270005</v>
      </c>
      <c r="AE2026" s="150">
        <v>1209.9852000000001</v>
      </c>
      <c r="AF2026" s="150">
        <v>973.17493285397404</v>
      </c>
      <c r="AG2026" s="150">
        <v>4973</v>
      </c>
      <c r="AH2026" s="150">
        <v>1248.042327813316</v>
      </c>
      <c r="AI2026" s="150">
        <v>521.24040000000002</v>
      </c>
      <c r="AJ2026" s="150">
        <v>1384.0699662381751</v>
      </c>
      <c r="AK2026" s="150">
        <v>526.66119000000003</v>
      </c>
      <c r="AL2026" s="150">
        <v>38228.1484375</v>
      </c>
      <c r="AM2026" s="150">
        <v>27063.412109375</v>
      </c>
      <c r="AN2026" s="150">
        <v>11164.7353515625</v>
      </c>
      <c r="AO2026" s="5" t="s">
        <v>2308</v>
      </c>
    </row>
    <row r="2027" spans="1:41" ht="14.25" x14ac:dyDescent="0.45">
      <c r="A2027" s="150">
        <v>2017</v>
      </c>
      <c r="B2027" s="5" t="s">
        <v>1476</v>
      </c>
      <c r="C2027" s="5" t="s">
        <v>278</v>
      </c>
      <c r="D2027" s="5" t="s">
        <v>108</v>
      </c>
      <c r="E2027" s="5" t="s">
        <v>29</v>
      </c>
      <c r="F2027" s="5" t="s">
        <v>29</v>
      </c>
      <c r="G2027" s="5" t="s">
        <v>88</v>
      </c>
      <c r="H2027" s="5" t="s">
        <v>131</v>
      </c>
      <c r="I2027" s="150">
        <v>126.3609171631967</v>
      </c>
      <c r="J2027" s="150">
        <v>1412.8805</v>
      </c>
      <c r="K2027" s="150">
        <v>63</v>
      </c>
      <c r="L2027" s="150">
        <v>497.91879360000001</v>
      </c>
      <c r="M2027" s="150">
        <v>948.21194465661245</v>
      </c>
      <c r="N2027" s="150">
        <v>304.64</v>
      </c>
      <c r="O2027" s="150">
        <v>1088.3595101562501</v>
      </c>
      <c r="P2027" s="150">
        <v>1284</v>
      </c>
      <c r="Q2027" s="150">
        <v>1.4014</v>
      </c>
      <c r="R2027" s="150">
        <v>453.70809004457669</v>
      </c>
      <c r="S2027" s="150">
        <v>951.97131249999984</v>
      </c>
      <c r="T2027" s="150">
        <v>1589.4905624999999</v>
      </c>
      <c r="U2027" s="150">
        <v>20</v>
      </c>
      <c r="V2027" s="150">
        <v>1076</v>
      </c>
      <c r="W2027" s="150">
        <v>264.52068000000003</v>
      </c>
      <c r="X2027" s="150">
        <v>1611.7723249999999</v>
      </c>
      <c r="Y2027" s="150">
        <v>3262</v>
      </c>
      <c r="Z2027" s="150">
        <v>916.21500000000003</v>
      </c>
      <c r="AA2027" s="150">
        <v>5341.484254006542</v>
      </c>
      <c r="AB2027" s="150">
        <v>374</v>
      </c>
      <c r="AC2027" s="150">
        <v>793.7244901847489</v>
      </c>
      <c r="AD2027" s="150">
        <v>1342.2225000000001</v>
      </c>
      <c r="AE2027" s="150">
        <v>1156.5940086650151</v>
      </c>
      <c r="AF2027" s="150">
        <v>1072.7202112196451</v>
      </c>
      <c r="AG2027" s="150">
        <v>5045.9821032600357</v>
      </c>
      <c r="AH2027" s="150">
        <v>1384.3</v>
      </c>
      <c r="AI2027" s="150">
        <v>531.66520800000001</v>
      </c>
      <c r="AJ2027" s="150">
        <v>1375.2461605624619</v>
      </c>
      <c r="AK2027" s="150">
        <v>486</v>
      </c>
      <c r="AL2027" s="150">
        <v>34776.390625</v>
      </c>
      <c r="AM2027" s="150">
        <v>24140.876953125</v>
      </c>
      <c r="AN2027" s="150">
        <v>10635.513671875</v>
      </c>
      <c r="AO2027" s="5" t="s">
        <v>2307</v>
      </c>
    </row>
    <row r="2028" spans="1:41" ht="14.25" x14ac:dyDescent="0.45">
      <c r="A2028" s="150">
        <v>2017</v>
      </c>
      <c r="B2028" s="5" t="s">
        <v>4024</v>
      </c>
      <c r="C2028" s="5" t="s">
        <v>278</v>
      </c>
      <c r="D2028" s="5" t="s">
        <v>108</v>
      </c>
      <c r="E2028" s="5" t="s">
        <v>29</v>
      </c>
      <c r="F2028" s="5" t="s">
        <v>29</v>
      </c>
      <c r="G2028" s="5" t="s">
        <v>88</v>
      </c>
      <c r="H2028" s="5" t="s">
        <v>131</v>
      </c>
      <c r="I2028" s="150">
        <v>523.7064105609079</v>
      </c>
      <c r="J2028" s="150">
        <v>4521</v>
      </c>
      <c r="K2028" s="150">
        <v>265.07709999999997</v>
      </c>
      <c r="L2028" s="150">
        <v>517</v>
      </c>
      <c r="M2028" s="150">
        <v>974</v>
      </c>
      <c r="N2028" s="150">
        <v>595</v>
      </c>
      <c r="O2028" s="150">
        <v>1078.9803657</v>
      </c>
      <c r="P2028" s="150">
        <v>1591.081416</v>
      </c>
      <c r="Q2028" s="150">
        <v>3.468</v>
      </c>
      <c r="R2028" s="150">
        <v>655.24</v>
      </c>
      <c r="S2028" s="150">
        <v>1064</v>
      </c>
      <c r="T2028" s="150">
        <v>2180</v>
      </c>
      <c r="U2028" s="150">
        <v>34</v>
      </c>
      <c r="V2028" s="150">
        <v>962</v>
      </c>
      <c r="W2028" s="150">
        <v>497</v>
      </c>
      <c r="X2028" s="150">
        <v>1978</v>
      </c>
      <c r="Y2028" s="150">
        <v>3390</v>
      </c>
      <c r="Z2028" s="150">
        <v>1180</v>
      </c>
      <c r="AA2028" s="150">
        <v>5803</v>
      </c>
      <c r="AB2028" s="150"/>
      <c r="AC2028" s="150">
        <v>1061.2672600000001</v>
      </c>
      <c r="AD2028" s="150">
        <v>1390</v>
      </c>
      <c r="AE2028" s="150">
        <v>1790</v>
      </c>
      <c r="AF2028" s="150">
        <v>1139.126206022805</v>
      </c>
      <c r="AG2028" s="150">
        <v>5349</v>
      </c>
      <c r="AH2028" s="150">
        <v>1329</v>
      </c>
      <c r="AI2028" s="150">
        <v>1003</v>
      </c>
      <c r="AJ2028" s="150">
        <v>1351</v>
      </c>
      <c r="AK2028" s="150">
        <v>550</v>
      </c>
      <c r="AL2028" s="150">
        <v>42774.9453125</v>
      </c>
      <c r="AM2028" s="150">
        <v>30465.890625</v>
      </c>
      <c r="AN2028" s="150">
        <v>12309.0576171875</v>
      </c>
      <c r="AO2028" s="5" t="s">
        <v>4174</v>
      </c>
    </row>
    <row r="2029" spans="1:41" ht="14.25" x14ac:dyDescent="0.45">
      <c r="A2029" s="150">
        <v>2017</v>
      </c>
      <c r="B2029" s="5" t="s">
        <v>1478</v>
      </c>
      <c r="C2029" s="5" t="s">
        <v>278</v>
      </c>
      <c r="D2029" s="5" t="s">
        <v>108</v>
      </c>
      <c r="E2029" s="5" t="s">
        <v>29</v>
      </c>
      <c r="F2029" s="5" t="s">
        <v>29</v>
      </c>
      <c r="G2029" s="5" t="s">
        <v>88</v>
      </c>
      <c r="H2029" s="5" t="s">
        <v>131</v>
      </c>
      <c r="I2029" s="150">
        <v>500</v>
      </c>
      <c r="J2029" s="150">
        <v>4333.4387499999993</v>
      </c>
      <c r="K2029" s="150">
        <v>76.671107261999978</v>
      </c>
      <c r="L2029" s="150">
        <v>567</v>
      </c>
      <c r="M2029" s="150">
        <v>1059.03</v>
      </c>
      <c r="N2029" s="150">
        <v>457.21398000000011</v>
      </c>
      <c r="O2029" s="150">
        <v>1019.198006282456</v>
      </c>
      <c r="P2029" s="150">
        <v>1331.0169599999999</v>
      </c>
      <c r="Q2029" s="150">
        <v>1.439776071203184</v>
      </c>
      <c r="R2029" s="150">
        <v>624.04071194223502</v>
      </c>
      <c r="S2029" s="150">
        <v>856.47360000000003</v>
      </c>
      <c r="T2029" s="150">
        <v>2493.144499999999</v>
      </c>
      <c r="U2029" s="150">
        <v>52.02</v>
      </c>
      <c r="V2029" s="150">
        <v>853</v>
      </c>
      <c r="W2029" s="150">
        <v>299.58600000000001</v>
      </c>
      <c r="X2029" s="150">
        <v>1786.02</v>
      </c>
      <c r="Y2029" s="150">
        <v>3351.5410499999998</v>
      </c>
      <c r="Z2029" s="150">
        <v>998.24400000000003</v>
      </c>
      <c r="AA2029" s="150">
        <v>5273.0177894615663</v>
      </c>
      <c r="AB2029" s="150">
        <v>374</v>
      </c>
      <c r="AC2029" s="150">
        <v>864.15565000000004</v>
      </c>
      <c r="AD2029" s="150">
        <v>1338.083918670058</v>
      </c>
      <c r="AE2029" s="150">
        <v>1626.2084633456211</v>
      </c>
      <c r="AF2029" s="150">
        <v>951.50424324549272</v>
      </c>
      <c r="AG2029" s="150">
        <v>3666.7121972619052</v>
      </c>
      <c r="AH2029" s="150">
        <v>1343.3791216479899</v>
      </c>
      <c r="AI2029" s="150">
        <v>511.02</v>
      </c>
      <c r="AJ2029" s="150">
        <v>1704.7507033242109</v>
      </c>
      <c r="AK2029" s="150">
        <v>564.85</v>
      </c>
      <c r="AL2029" s="150">
        <v>38876.76171875</v>
      </c>
      <c r="AM2029" s="150">
        <v>27155.3046875</v>
      </c>
      <c r="AN2029" s="150">
        <v>11721.455078125</v>
      </c>
      <c r="AO2029" s="5" t="s">
        <v>2309</v>
      </c>
    </row>
    <row r="2030" spans="1:41" ht="14.25" x14ac:dyDescent="0.45">
      <c r="A2030" s="150">
        <v>2017</v>
      </c>
      <c r="B2030" s="5" t="s">
        <v>81</v>
      </c>
      <c r="C2030" s="5" t="s">
        <v>279</v>
      </c>
      <c r="D2030" s="5" t="s">
        <v>108</v>
      </c>
      <c r="E2030" s="5" t="s">
        <v>109</v>
      </c>
      <c r="F2030" s="5" t="s">
        <v>109</v>
      </c>
      <c r="G2030" s="5" t="s">
        <v>87</v>
      </c>
      <c r="H2030" s="5" t="s">
        <v>131</v>
      </c>
      <c r="I2030" s="150">
        <v>193.74861145019531</v>
      </c>
      <c r="J2030" s="150">
        <v>298.50067138671875</v>
      </c>
      <c r="K2030" s="150">
        <v>287.02871704101563</v>
      </c>
      <c r="L2030" s="150">
        <v>465.40426635742188</v>
      </c>
      <c r="M2030" s="150">
        <v>827.02874755859375</v>
      </c>
      <c r="N2030" s="150">
        <v>842.00726318359375</v>
      </c>
      <c r="O2030" s="150">
        <v>1986.7918701171875</v>
      </c>
      <c r="P2030" s="150">
        <v>420.46868896484375</v>
      </c>
      <c r="Q2030" s="150">
        <v>138.71722412109375</v>
      </c>
      <c r="R2030" s="150">
        <v>937.9932861328125</v>
      </c>
      <c r="S2030" s="150"/>
      <c r="T2030" s="150">
        <v>1067.755126953125</v>
      </c>
      <c r="U2030" s="150">
        <v>87.731376647949219</v>
      </c>
      <c r="V2030" s="150">
        <v>1983.5850830078125</v>
      </c>
      <c r="W2030" s="150">
        <v>538.2239990234375</v>
      </c>
      <c r="X2030" s="150">
        <v>2560.766357421875</v>
      </c>
      <c r="Y2030" s="150">
        <v>3005.60205078125</v>
      </c>
      <c r="Z2030" s="150">
        <v>425.70474243164063</v>
      </c>
      <c r="AA2030" s="150">
        <v>10265.28125</v>
      </c>
      <c r="AB2030" s="150">
        <v>564.90447998046875</v>
      </c>
      <c r="AC2030" s="150">
        <v>195.08181762695313</v>
      </c>
      <c r="AD2030" s="150">
        <v>1697.4310302734375</v>
      </c>
      <c r="AE2030" s="150">
        <v>586.65423583984375</v>
      </c>
      <c r="AF2030" s="150">
        <v>1722.1697998046875</v>
      </c>
      <c r="AG2030" s="150">
        <v>11568.7734375</v>
      </c>
      <c r="AH2030" s="150">
        <v>781.04473876953125</v>
      </c>
      <c r="AI2030" s="150">
        <v>636.58746337890625</v>
      </c>
      <c r="AJ2030" s="150">
        <v>969.1048583984375</v>
      </c>
      <c r="AK2030" s="150">
        <v>326.31793212890625</v>
      </c>
      <c r="AL2030" s="150">
        <v>45380.40625</v>
      </c>
      <c r="AM2030" s="150">
        <v>34106.53125</v>
      </c>
      <c r="AN2030" s="150">
        <v>11273.880859375</v>
      </c>
      <c r="AO2030" s="5" t="s">
        <v>4175</v>
      </c>
    </row>
    <row r="2031" spans="1:41" ht="14.25" x14ac:dyDescent="0.45">
      <c r="A2031" s="150">
        <v>2017</v>
      </c>
      <c r="B2031" s="5" t="s">
        <v>81</v>
      </c>
      <c r="C2031" s="5" t="s">
        <v>279</v>
      </c>
      <c r="D2031" s="5" t="s">
        <v>108</v>
      </c>
      <c r="E2031" s="5" t="s">
        <v>109</v>
      </c>
      <c r="F2031" s="5" t="s">
        <v>109</v>
      </c>
      <c r="G2031" s="5" t="s">
        <v>88</v>
      </c>
      <c r="H2031" s="5" t="s">
        <v>131</v>
      </c>
      <c r="I2031" s="150">
        <v>181.09126000000001</v>
      </c>
      <c r="J2031" s="150">
        <v>279</v>
      </c>
      <c r="K2031" s="150">
        <v>268.2775122735934</v>
      </c>
      <c r="L2031" s="150">
        <v>435</v>
      </c>
      <c r="M2031" s="150">
        <v>773</v>
      </c>
      <c r="N2031" s="150">
        <v>787</v>
      </c>
      <c r="O2031" s="150">
        <v>1856.9973399999999</v>
      </c>
      <c r="P2031" s="150">
        <v>393</v>
      </c>
      <c r="Q2031" s="150">
        <v>129.655</v>
      </c>
      <c r="R2031" s="150">
        <v>876.71537504107471</v>
      </c>
      <c r="S2031" s="150"/>
      <c r="T2031" s="150">
        <v>998</v>
      </c>
      <c r="U2031" s="150">
        <v>82</v>
      </c>
      <c r="V2031" s="150">
        <v>1854</v>
      </c>
      <c r="W2031" s="150">
        <v>503.06251924642419</v>
      </c>
      <c r="X2031" s="150">
        <v>2393.4748715828068</v>
      </c>
      <c r="Y2031" s="150">
        <v>2809.25</v>
      </c>
      <c r="Z2031" s="150">
        <v>397.89400000000001</v>
      </c>
      <c r="AA2031" s="150">
        <v>9594.6639299999988</v>
      </c>
      <c r="AB2031" s="150">
        <v>528</v>
      </c>
      <c r="AC2031" s="150">
        <v>182.33736999999999</v>
      </c>
      <c r="AD2031" s="150">
        <v>1586.54</v>
      </c>
      <c r="AE2031" s="150">
        <v>548.32883928481397</v>
      </c>
      <c r="AF2031" s="150">
        <v>1609.6626699999999</v>
      </c>
      <c r="AG2031" s="150">
        <v>10813</v>
      </c>
      <c r="AH2031" s="150">
        <v>730.02007000000003</v>
      </c>
      <c r="AI2031" s="150">
        <v>595</v>
      </c>
      <c r="AJ2031" s="150">
        <v>905.7944933333273</v>
      </c>
      <c r="AK2031" s="150">
        <v>305</v>
      </c>
      <c r="AL2031" s="150">
        <v>42415.7578125</v>
      </c>
      <c r="AM2031" s="150">
        <v>31878.392578125</v>
      </c>
      <c r="AN2031" s="150">
        <v>10537.373046875</v>
      </c>
      <c r="AO2031" s="5" t="s">
        <v>4176</v>
      </c>
    </row>
    <row r="2032" spans="1:41" ht="14.25" x14ac:dyDescent="0.45">
      <c r="A2032" s="150">
        <v>2017</v>
      </c>
      <c r="B2032" s="5" t="s">
        <v>81</v>
      </c>
      <c r="C2032" s="5" t="s">
        <v>279</v>
      </c>
      <c r="D2032" s="5" t="s">
        <v>108</v>
      </c>
      <c r="E2032" s="5" t="s">
        <v>30</v>
      </c>
      <c r="F2032" s="5" t="s">
        <v>30</v>
      </c>
      <c r="G2032" s="5" t="s">
        <v>87</v>
      </c>
      <c r="H2032" s="5" t="s">
        <v>131</v>
      </c>
      <c r="I2032" s="150">
        <v>5796.61279296875</v>
      </c>
      <c r="J2032" s="150">
        <v>8092.6845703125</v>
      </c>
      <c r="K2032" s="150">
        <v>1994.6767578125</v>
      </c>
      <c r="L2032" s="150">
        <v>1887.2945556640625</v>
      </c>
      <c r="M2032" s="150">
        <v>5871.5830078125</v>
      </c>
      <c r="N2032" s="150">
        <v>4445.4130859375</v>
      </c>
      <c r="O2032" s="150">
        <v>3514.751953125</v>
      </c>
      <c r="P2032" s="150">
        <v>4915.09716796875</v>
      </c>
      <c r="Q2032" s="150">
        <v>2544.72998046875</v>
      </c>
      <c r="R2032" s="150">
        <v>3654.32421875</v>
      </c>
      <c r="S2032" s="150">
        <v>5505.6787109375</v>
      </c>
      <c r="T2032" s="150">
        <v>4085.928466796875</v>
      </c>
      <c r="U2032" s="150">
        <v>1041.0076904296875</v>
      </c>
      <c r="V2032" s="150">
        <v>3051.340087890625</v>
      </c>
      <c r="W2032" s="150">
        <v>1547.86279296875</v>
      </c>
      <c r="X2032" s="150">
        <v>5429.603515625</v>
      </c>
      <c r="Y2032" s="150">
        <v>14600.5322265625</v>
      </c>
      <c r="Z2032" s="150">
        <v>1447.3505859375</v>
      </c>
      <c r="AA2032" s="150">
        <v>34176.2578125</v>
      </c>
      <c r="AB2032" s="150">
        <v>1340.5782470703125</v>
      </c>
      <c r="AC2032" s="150">
        <v>6497.16796875</v>
      </c>
      <c r="AD2032" s="150">
        <v>3345.978515625</v>
      </c>
      <c r="AE2032" s="150">
        <v>4657.76416015625</v>
      </c>
      <c r="AF2032" s="150">
        <v>20460.2421875</v>
      </c>
      <c r="AG2032" s="150">
        <v>36720.9296875</v>
      </c>
      <c r="AH2032" s="150">
        <v>11709.828125</v>
      </c>
      <c r="AI2032" s="150">
        <v>2131.23046875</v>
      </c>
      <c r="AJ2032" s="150">
        <v>12303.23046875</v>
      </c>
      <c r="AK2032" s="150">
        <v>1669.0360107421875</v>
      </c>
      <c r="AL2032" s="150">
        <v>214438.734375</v>
      </c>
      <c r="AM2032" s="150">
        <v>166291.984375</v>
      </c>
      <c r="AN2032" s="150">
        <v>48146.734375</v>
      </c>
      <c r="AO2032" s="5" t="s">
        <v>4177</v>
      </c>
    </row>
    <row r="2033" spans="1:41" ht="14.25" x14ac:dyDescent="0.45">
      <c r="A2033" s="150">
        <v>2017</v>
      </c>
      <c r="B2033" s="5" t="s">
        <v>81</v>
      </c>
      <c r="C2033" s="5" t="s">
        <v>279</v>
      </c>
      <c r="D2033" s="5" t="s">
        <v>108</v>
      </c>
      <c r="E2033" s="5" t="s">
        <v>30</v>
      </c>
      <c r="F2033" s="5" t="s">
        <v>30</v>
      </c>
      <c r="G2033" s="5" t="s">
        <v>88</v>
      </c>
      <c r="H2033" s="5" t="s">
        <v>131</v>
      </c>
      <c r="I2033" s="150">
        <v>5417.9275100000032</v>
      </c>
      <c r="J2033" s="150">
        <v>7564</v>
      </c>
      <c r="K2033" s="150">
        <v>1864.3670541232771</v>
      </c>
      <c r="L2033" s="150">
        <v>1764</v>
      </c>
      <c r="M2033" s="150">
        <v>5488</v>
      </c>
      <c r="N2033" s="150">
        <v>4155</v>
      </c>
      <c r="O2033" s="150">
        <v>3285.13778</v>
      </c>
      <c r="P2033" s="150">
        <v>4594</v>
      </c>
      <c r="Q2033" s="150">
        <v>2378.4859999999999</v>
      </c>
      <c r="R2033" s="150">
        <v>3415.5919234746038</v>
      </c>
      <c r="S2033" s="150">
        <v>5146</v>
      </c>
      <c r="T2033" s="150">
        <v>3819</v>
      </c>
      <c r="U2033" s="150">
        <v>973</v>
      </c>
      <c r="V2033" s="150">
        <v>2852</v>
      </c>
      <c r="W2033" s="150">
        <v>1446.742952000001</v>
      </c>
      <c r="X2033" s="150">
        <v>5074.8945090490988</v>
      </c>
      <c r="Y2033" s="150">
        <v>13646.698</v>
      </c>
      <c r="Z2033" s="150">
        <v>1352.797</v>
      </c>
      <c r="AA2033" s="150">
        <v>31943.56666358963</v>
      </c>
      <c r="AB2033" s="150">
        <v>1253</v>
      </c>
      <c r="AC2033" s="150">
        <v>6072.7163094999978</v>
      </c>
      <c r="AD2033" s="150">
        <v>3127.39</v>
      </c>
      <c r="AE2033" s="150">
        <v>4353.4784597776597</v>
      </c>
      <c r="AF2033" s="150">
        <v>19123.60123</v>
      </c>
      <c r="AG2033" s="150">
        <v>34322</v>
      </c>
      <c r="AH2033" s="150">
        <v>10944.839640000009</v>
      </c>
      <c r="AI2033" s="150">
        <v>1992</v>
      </c>
      <c r="AJ2033" s="150">
        <v>11499.47616462867</v>
      </c>
      <c r="AK2033" s="150">
        <v>1560</v>
      </c>
      <c r="AL2033" s="150">
        <v>200429.703125</v>
      </c>
      <c r="AM2033" s="150">
        <v>155428.34375</v>
      </c>
      <c r="AN2033" s="150">
        <v>45001.37109375</v>
      </c>
      <c r="AO2033" s="5" t="s">
        <v>4178</v>
      </c>
    </row>
    <row r="2034" spans="1:41" ht="14.25" x14ac:dyDescent="0.45">
      <c r="A2034" s="150">
        <v>2017</v>
      </c>
      <c r="B2034" s="5" t="s">
        <v>81</v>
      </c>
      <c r="C2034" s="5" t="s">
        <v>279</v>
      </c>
      <c r="D2034" s="5" t="s">
        <v>108</v>
      </c>
      <c r="E2034" s="5" t="s">
        <v>110</v>
      </c>
      <c r="F2034" s="5" t="s">
        <v>110</v>
      </c>
      <c r="G2034" s="5" t="s">
        <v>87</v>
      </c>
      <c r="H2034" s="5" t="s">
        <v>131</v>
      </c>
      <c r="I2034" s="150">
        <v>7171.0263671875</v>
      </c>
      <c r="J2034" s="150">
        <v>17162.18359375</v>
      </c>
      <c r="K2034" s="150">
        <v>1330.7529296875</v>
      </c>
      <c r="L2034" s="150">
        <v>1486.083984375</v>
      </c>
      <c r="M2034" s="150">
        <v>5608.388671875</v>
      </c>
      <c r="N2034" s="150">
        <v>2988.21630859375</v>
      </c>
      <c r="O2034" s="150">
        <v>4891.873046875</v>
      </c>
      <c r="P2034" s="150">
        <v>4992.12939453125</v>
      </c>
      <c r="Q2034" s="150">
        <v>1625.2430419921875</v>
      </c>
      <c r="R2034" s="150">
        <v>3491.4736328125</v>
      </c>
      <c r="S2034" s="150">
        <v>5452.18408203125</v>
      </c>
      <c r="T2034" s="150">
        <v>8522.7822265625</v>
      </c>
      <c r="U2034" s="150">
        <v>685.8026123046875</v>
      </c>
      <c r="V2034" s="150">
        <v>5702.53955078125</v>
      </c>
      <c r="W2034" s="150">
        <v>2338.421875</v>
      </c>
      <c r="X2034" s="150">
        <v>9754.486328125</v>
      </c>
      <c r="Y2034" s="150">
        <v>27512.14453125</v>
      </c>
      <c r="Z2034" s="150">
        <v>4610.25732421875</v>
      </c>
      <c r="AA2034" s="150">
        <v>34572.05859375</v>
      </c>
      <c r="AB2034" s="150">
        <v>1681.874755859375</v>
      </c>
      <c r="AC2034" s="150">
        <v>3623.05908203125</v>
      </c>
      <c r="AD2034" s="150">
        <v>10429.73046875</v>
      </c>
      <c r="AE2034" s="150">
        <v>6303.67919921875</v>
      </c>
      <c r="AF2034" s="150">
        <v>9268.1376953125</v>
      </c>
      <c r="AG2034" s="150">
        <v>39494.09765625</v>
      </c>
      <c r="AH2034" s="150">
        <v>4973.5107421875</v>
      </c>
      <c r="AI2034" s="150">
        <v>3436.502197265625</v>
      </c>
      <c r="AJ2034" s="150">
        <v>15396.681640625</v>
      </c>
      <c r="AK2034" s="150">
        <v>5234.99560546875</v>
      </c>
      <c r="AL2034" s="150">
        <v>249740.3125</v>
      </c>
      <c r="AM2034" s="150">
        <v>186084.8125</v>
      </c>
      <c r="AN2034" s="150">
        <v>63655.5078125</v>
      </c>
      <c r="AO2034" s="5" t="s">
        <v>4179</v>
      </c>
    </row>
    <row r="2035" spans="1:41" ht="14.25" x14ac:dyDescent="0.45">
      <c r="A2035" s="150">
        <v>2017</v>
      </c>
      <c r="B2035" s="5" t="s">
        <v>81</v>
      </c>
      <c r="C2035" s="5" t="s">
        <v>279</v>
      </c>
      <c r="D2035" s="5" t="s">
        <v>108</v>
      </c>
      <c r="E2035" s="5" t="s">
        <v>110</v>
      </c>
      <c r="F2035" s="5" t="s">
        <v>110</v>
      </c>
      <c r="G2035" s="5" t="s">
        <v>88</v>
      </c>
      <c r="H2035" s="5" t="s">
        <v>131</v>
      </c>
      <c r="I2035" s="150">
        <v>6702.5525400000006</v>
      </c>
      <c r="J2035" s="150">
        <v>16041</v>
      </c>
      <c r="K2035" s="150">
        <v>1243.8165519199999</v>
      </c>
      <c r="L2035" s="150">
        <v>1389</v>
      </c>
      <c r="M2035" s="150">
        <v>5242</v>
      </c>
      <c r="N2035" s="150">
        <v>2793</v>
      </c>
      <c r="O2035" s="150">
        <v>4572.2931900000003</v>
      </c>
      <c r="P2035" s="150">
        <v>4666</v>
      </c>
      <c r="Q2035" s="150">
        <v>1519.068</v>
      </c>
      <c r="R2035" s="150">
        <v>3263.3801899999989</v>
      </c>
      <c r="S2035" s="150">
        <v>5096</v>
      </c>
      <c r="T2035" s="150">
        <v>7966</v>
      </c>
      <c r="U2035" s="150">
        <v>641</v>
      </c>
      <c r="V2035" s="150">
        <v>5330</v>
      </c>
      <c r="W2035" s="150">
        <v>2185.6558300000002</v>
      </c>
      <c r="X2035" s="150">
        <v>9117.2386648924221</v>
      </c>
      <c r="Y2035" s="150">
        <v>25714.810580000001</v>
      </c>
      <c r="Z2035" s="150">
        <v>4309.0749999999998</v>
      </c>
      <c r="AA2035" s="150">
        <v>32313.508709999998</v>
      </c>
      <c r="AB2035" s="150">
        <v>1572</v>
      </c>
      <c r="AC2035" s="150">
        <v>3386.3691899999999</v>
      </c>
      <c r="AD2035" s="150">
        <v>9748.369999999999</v>
      </c>
      <c r="AE2035" s="150">
        <v>5891.8679400000001</v>
      </c>
      <c r="AF2035" s="150">
        <v>8662.6625299999996</v>
      </c>
      <c r="AG2035" s="150">
        <v>36914</v>
      </c>
      <c r="AH2035" s="150">
        <v>4648.5978699999996</v>
      </c>
      <c r="AI2035" s="150">
        <v>3212</v>
      </c>
      <c r="AJ2035" s="150">
        <v>14390.836263264249</v>
      </c>
      <c r="AK2035" s="150">
        <v>4893</v>
      </c>
      <c r="AL2035" s="150">
        <v>233425.125</v>
      </c>
      <c r="AM2035" s="150">
        <v>173928.140625</v>
      </c>
      <c r="AN2035" s="150">
        <v>59496.97265625</v>
      </c>
      <c r="AO2035" s="5" t="s">
        <v>4180</v>
      </c>
    </row>
    <row r="2036" spans="1:41" ht="14.25" x14ac:dyDescent="0.45">
      <c r="A2036" s="150">
        <v>2017</v>
      </c>
      <c r="B2036" s="5" t="s">
        <v>81</v>
      </c>
      <c r="C2036" s="5" t="s">
        <v>279</v>
      </c>
      <c r="D2036" s="5" t="s">
        <v>108</v>
      </c>
      <c r="E2036" s="5" t="s">
        <v>111</v>
      </c>
      <c r="F2036" s="5" t="s">
        <v>111</v>
      </c>
      <c r="G2036" s="5" t="s">
        <v>87</v>
      </c>
      <c r="H2036" s="5" t="s">
        <v>131</v>
      </c>
      <c r="I2036" s="150">
        <v>8415.90234375</v>
      </c>
      <c r="J2036" s="150">
        <v>12229.9677734375</v>
      </c>
      <c r="K2036" s="150">
        <v>2039.3121337890625</v>
      </c>
      <c r="L2036" s="150">
        <v>2152.62841796875</v>
      </c>
      <c r="M2036" s="150">
        <v>8401.884765625</v>
      </c>
      <c r="N2036" s="150">
        <v>7906.52294921875</v>
      </c>
      <c r="O2036" s="150">
        <v>5002.81005859375</v>
      </c>
      <c r="P2036" s="150">
        <v>6690.052734375</v>
      </c>
      <c r="Q2036" s="150">
        <v>3534.476806640625</v>
      </c>
      <c r="R2036" s="150">
        <v>5842.10986328125</v>
      </c>
      <c r="S2036" s="150">
        <v>11875.8330078125</v>
      </c>
      <c r="T2036" s="150">
        <v>8676.84765625</v>
      </c>
      <c r="U2036" s="150">
        <v>1468.9656982421875</v>
      </c>
      <c r="V2036" s="150">
        <v>5334.49560546875</v>
      </c>
      <c r="W2036" s="150">
        <v>3037.76806640625</v>
      </c>
      <c r="X2036" s="150">
        <v>8032.08740234375</v>
      </c>
      <c r="Y2036" s="150">
        <v>32119.087890625</v>
      </c>
      <c r="Z2036" s="150">
        <v>2252.20458984375</v>
      </c>
      <c r="AA2036" s="150">
        <v>44090.48828125</v>
      </c>
      <c r="AB2036" s="150">
        <v>1909.7623291015625</v>
      </c>
      <c r="AC2036" s="150">
        <v>8986.169921875</v>
      </c>
      <c r="AD2036" s="150">
        <v>5290.1376953125</v>
      </c>
      <c r="AE2036" s="150">
        <v>8915.5703125</v>
      </c>
      <c r="AF2036" s="150">
        <v>28591.40625</v>
      </c>
      <c r="AG2036" s="150">
        <v>75907.96875</v>
      </c>
      <c r="AH2036" s="150">
        <v>22351.0390625</v>
      </c>
      <c r="AI2036" s="150">
        <v>3264.249267578125</v>
      </c>
      <c r="AJ2036" s="150">
        <v>16780.46875</v>
      </c>
      <c r="AK2036" s="150">
        <v>3906.18603515625</v>
      </c>
      <c r="AL2036" s="150">
        <v>355006.40625</v>
      </c>
      <c r="AM2036" s="150">
        <v>271218.5</v>
      </c>
      <c r="AN2036" s="150">
        <v>83787.921875</v>
      </c>
      <c r="AO2036" s="5" t="s">
        <v>4181</v>
      </c>
    </row>
    <row r="2037" spans="1:41" ht="14.25" x14ac:dyDescent="0.45">
      <c r="A2037" s="150">
        <v>2017</v>
      </c>
      <c r="B2037" s="5" t="s">
        <v>81</v>
      </c>
      <c r="C2037" s="5" t="s">
        <v>279</v>
      </c>
      <c r="D2037" s="5" t="s">
        <v>108</v>
      </c>
      <c r="E2037" s="5" t="s">
        <v>111</v>
      </c>
      <c r="F2037" s="5" t="s">
        <v>111</v>
      </c>
      <c r="G2037" s="5" t="s">
        <v>88</v>
      </c>
      <c r="H2037" s="5" t="s">
        <v>131</v>
      </c>
      <c r="I2037" s="150">
        <v>7866.102310000002</v>
      </c>
      <c r="J2037" s="150">
        <v>11431</v>
      </c>
      <c r="K2037" s="150">
        <v>1906.086474123277</v>
      </c>
      <c r="L2037" s="150">
        <v>2012</v>
      </c>
      <c r="M2037" s="150">
        <v>7853</v>
      </c>
      <c r="N2037" s="150">
        <v>7390</v>
      </c>
      <c r="O2037" s="150">
        <v>4675.9829399999999</v>
      </c>
      <c r="P2037" s="150">
        <v>6253</v>
      </c>
      <c r="Q2037" s="150">
        <v>3303.5740000000001</v>
      </c>
      <c r="R2037" s="150">
        <v>5460.4523034746044</v>
      </c>
      <c r="S2037" s="150">
        <v>11100</v>
      </c>
      <c r="T2037" s="150">
        <v>8110</v>
      </c>
      <c r="U2037" s="150">
        <v>1373</v>
      </c>
      <c r="V2037" s="150">
        <v>4986</v>
      </c>
      <c r="W2037" s="150">
        <v>2839.3146219999999</v>
      </c>
      <c r="X2037" s="150">
        <v>7507.3614476960038</v>
      </c>
      <c r="Y2037" s="150">
        <v>30020.789000000001</v>
      </c>
      <c r="Z2037" s="150">
        <v>2105.0709999999999</v>
      </c>
      <c r="AA2037" s="150">
        <v>41210.112381508341</v>
      </c>
      <c r="AB2037" s="150">
        <v>1785</v>
      </c>
      <c r="AC2037" s="150">
        <v>8399.115115499997</v>
      </c>
      <c r="AD2037" s="150">
        <v>4944.54</v>
      </c>
      <c r="AE2037" s="150">
        <v>8333.127267168964</v>
      </c>
      <c r="AF2037" s="150">
        <v>26723.566030000002</v>
      </c>
      <c r="AG2037" s="150">
        <v>70949</v>
      </c>
      <c r="AH2037" s="150">
        <v>20890.875060000009</v>
      </c>
      <c r="AI2037" s="150">
        <v>3051</v>
      </c>
      <c r="AJ2037" s="150">
        <v>15684.22264673575</v>
      </c>
      <c r="AK2037" s="150">
        <v>3651</v>
      </c>
      <c r="AL2037" s="150">
        <v>331814.28125</v>
      </c>
      <c r="AM2037" s="150">
        <v>253500.109375</v>
      </c>
      <c r="AN2037" s="150">
        <v>78314.1640625</v>
      </c>
      <c r="AO2037" s="5" t="s">
        <v>4182</v>
      </c>
    </row>
    <row r="2038" spans="1:41" ht="14.25" x14ac:dyDescent="0.45">
      <c r="A2038" s="150">
        <v>2017</v>
      </c>
      <c r="B2038" s="5" t="s">
        <v>81</v>
      </c>
      <c r="C2038" s="5" t="s">
        <v>279</v>
      </c>
      <c r="D2038" s="5" t="s">
        <v>108</v>
      </c>
      <c r="E2038" s="5" t="s">
        <v>292</v>
      </c>
      <c r="F2038" s="5" t="s">
        <v>292</v>
      </c>
      <c r="G2038" s="5" t="s">
        <v>87</v>
      </c>
      <c r="H2038" s="5" t="s">
        <v>131</v>
      </c>
      <c r="I2038" s="150">
        <v>4455.93408203125</v>
      </c>
      <c r="J2038" s="150">
        <v>6879.423828125</v>
      </c>
      <c r="K2038" s="150">
        <v>361.94293212890625</v>
      </c>
      <c r="L2038" s="150">
        <v>103.77980041503906</v>
      </c>
      <c r="M2038" s="150">
        <v>1819.89111328125</v>
      </c>
      <c r="N2038" s="150">
        <v>885.8729248046875</v>
      </c>
      <c r="O2038" s="150">
        <v>973.78912353515625</v>
      </c>
      <c r="P2038" s="150">
        <v>883.733154296875</v>
      </c>
      <c r="Q2038" s="150">
        <v>875.197509765625</v>
      </c>
      <c r="R2038" s="150">
        <v>944.01373291015625</v>
      </c>
      <c r="S2038" s="150">
        <v>2292.78466796875</v>
      </c>
      <c r="T2038" s="150">
        <v>2932.581787109375</v>
      </c>
      <c r="U2038" s="150">
        <v>381.95245361328125</v>
      </c>
      <c r="V2038" s="150">
        <v>1719.321044921875</v>
      </c>
      <c r="W2038" s="150">
        <v>841.4752197265625</v>
      </c>
      <c r="X2038" s="150">
        <v>2842.931884765625</v>
      </c>
      <c r="Y2038" s="150">
        <v>11852.8623046875</v>
      </c>
      <c r="Z2038" s="150">
        <v>1404.82861328125</v>
      </c>
      <c r="AA2038" s="150">
        <v>10905.0458984375</v>
      </c>
      <c r="AB2038" s="150">
        <v>312.4093017578125</v>
      </c>
      <c r="AC2038" s="150">
        <v>1256.686279296875</v>
      </c>
      <c r="AD2038" s="150">
        <v>3943.546875</v>
      </c>
      <c r="AE2038" s="150">
        <v>2082.605224609375</v>
      </c>
      <c r="AF2038" s="150">
        <v>2685.993896484375</v>
      </c>
      <c r="AG2038" s="150">
        <v>12309.140625</v>
      </c>
      <c r="AH2038" s="150">
        <v>601.95672607421875</v>
      </c>
      <c r="AI2038" s="150">
        <v>879.45355224609375</v>
      </c>
      <c r="AJ2038" s="150">
        <v>9316.3125</v>
      </c>
      <c r="AK2038" s="150">
        <v>3516.744384765625</v>
      </c>
      <c r="AL2038" s="150">
        <v>90262.2109375</v>
      </c>
      <c r="AM2038" s="150">
        <v>68942.703125</v>
      </c>
      <c r="AN2038" s="150">
        <v>21319.505859375</v>
      </c>
      <c r="AO2038" s="5" t="s">
        <v>4183</v>
      </c>
    </row>
    <row r="2039" spans="1:41" ht="14.25" x14ac:dyDescent="0.45">
      <c r="A2039" s="150">
        <v>2017</v>
      </c>
      <c r="B2039" s="5" t="s">
        <v>81</v>
      </c>
      <c r="C2039" s="5" t="s">
        <v>279</v>
      </c>
      <c r="D2039" s="5" t="s">
        <v>108</v>
      </c>
      <c r="E2039" s="5" t="s">
        <v>292</v>
      </c>
      <c r="F2039" s="5" t="s">
        <v>292</v>
      </c>
      <c r="G2039" s="5" t="s">
        <v>88</v>
      </c>
      <c r="H2039" s="5" t="s">
        <v>131</v>
      </c>
      <c r="I2039" s="150">
        <v>4164.8334600000007</v>
      </c>
      <c r="J2039" s="150">
        <v>6430</v>
      </c>
      <c r="K2039" s="150">
        <v>338.2976535982807</v>
      </c>
      <c r="L2039" s="150">
        <v>97</v>
      </c>
      <c r="M2039" s="150">
        <v>1701</v>
      </c>
      <c r="N2039" s="150">
        <v>828</v>
      </c>
      <c r="O2039" s="150">
        <v>910.17274999999984</v>
      </c>
      <c r="P2039" s="150">
        <v>826</v>
      </c>
      <c r="Q2039" s="150">
        <v>818.02200000000005</v>
      </c>
      <c r="R2039" s="150">
        <v>882.34253746830916</v>
      </c>
      <c r="S2039" s="150">
        <v>2143</v>
      </c>
      <c r="T2039" s="150">
        <v>2741</v>
      </c>
      <c r="U2039" s="150">
        <v>357</v>
      </c>
      <c r="V2039" s="150">
        <v>1607</v>
      </c>
      <c r="W2039" s="150">
        <v>786.50271631224894</v>
      </c>
      <c r="X2039" s="150">
        <v>2657.2067089683642</v>
      </c>
      <c r="Y2039" s="150">
        <v>11078.53</v>
      </c>
      <c r="Z2039" s="150">
        <v>1313.0530000000001</v>
      </c>
      <c r="AA2039" s="150">
        <v>10192.63348</v>
      </c>
      <c r="AB2039" s="150">
        <v>292</v>
      </c>
      <c r="AC2039" s="150">
        <v>1174.58852</v>
      </c>
      <c r="AD2039" s="150">
        <v>3685.92</v>
      </c>
      <c r="AE2039" s="150">
        <v>1946.551356958305</v>
      </c>
      <c r="AF2039" s="150">
        <v>2510.5213199999998</v>
      </c>
      <c r="AG2039" s="150">
        <v>11505</v>
      </c>
      <c r="AH2039" s="150">
        <v>562.63165000000004</v>
      </c>
      <c r="AI2039" s="150">
        <v>822</v>
      </c>
      <c r="AJ2039" s="150">
        <v>8707.6898665975823</v>
      </c>
      <c r="AK2039" s="150">
        <v>3287</v>
      </c>
      <c r="AL2039" s="150">
        <v>84365.5</v>
      </c>
      <c r="AM2039" s="150">
        <v>64438.765625</v>
      </c>
      <c r="AN2039" s="150">
        <v>19926.732421875</v>
      </c>
      <c r="AO2039" s="5" t="s">
        <v>4184</v>
      </c>
    </row>
    <row r="2040" spans="1:41" ht="14.25" x14ac:dyDescent="0.45">
      <c r="A2040" s="150">
        <v>2017</v>
      </c>
      <c r="B2040" s="5" t="s">
        <v>81</v>
      </c>
      <c r="C2040" s="5" t="s">
        <v>279</v>
      </c>
      <c r="D2040" s="5" t="s">
        <v>108</v>
      </c>
      <c r="E2040" s="5" t="s">
        <v>113</v>
      </c>
      <c r="F2040" s="5" t="s">
        <v>113</v>
      </c>
      <c r="G2040" s="5" t="s">
        <v>87</v>
      </c>
      <c r="H2040" s="5" t="s">
        <v>131</v>
      </c>
      <c r="I2040" s="150">
        <v>1744.7811279296875</v>
      </c>
      <c r="J2040" s="150">
        <v>6026.7177734375</v>
      </c>
      <c r="K2040" s="150">
        <v>409.68487548828125</v>
      </c>
      <c r="L2040" s="150">
        <v>361.62445068359375</v>
      </c>
      <c r="M2040" s="150">
        <v>1941.859130859375</v>
      </c>
      <c r="N2040" s="150">
        <v>663.3348388671875</v>
      </c>
      <c r="O2040" s="150">
        <v>1183.201904296875</v>
      </c>
      <c r="P2040" s="150">
        <v>2067.036865234375</v>
      </c>
      <c r="Q2040" s="150">
        <v>607.3482666015625</v>
      </c>
      <c r="R2040" s="150">
        <v>997.2576904296875</v>
      </c>
      <c r="S2040" s="150">
        <v>2229.660888671875</v>
      </c>
      <c r="T2040" s="150">
        <v>2157.97802734375</v>
      </c>
      <c r="U2040" s="150">
        <v>176.53265380859375</v>
      </c>
      <c r="V2040" s="150">
        <v>1009.9807739257813</v>
      </c>
      <c r="W2040" s="150">
        <v>426.14956665039063</v>
      </c>
      <c r="X2040" s="150">
        <v>2200.2998046875</v>
      </c>
      <c r="Y2040" s="150">
        <v>9136.447265625</v>
      </c>
      <c r="Z2040" s="150">
        <v>1458.265625</v>
      </c>
      <c r="AA2040" s="150">
        <v>6963.71240234375</v>
      </c>
      <c r="AB2040" s="150">
        <v>499.64089965820313</v>
      </c>
      <c r="AC2040" s="150">
        <v>1214.6190185546875</v>
      </c>
      <c r="AD2040" s="150">
        <v>3349.95849609375</v>
      </c>
      <c r="AE2040" s="150">
        <v>1749.189208984375</v>
      </c>
      <c r="AF2040" s="150">
        <v>3490.402099609375</v>
      </c>
      <c r="AG2040" s="150">
        <v>10042.033203125</v>
      </c>
      <c r="AH2040" s="150">
        <v>2249.189208984375</v>
      </c>
      <c r="AI2040" s="150">
        <v>986.44305419921875</v>
      </c>
      <c r="AJ2040" s="150">
        <v>3677.645751953125</v>
      </c>
      <c r="AK2040" s="150">
        <v>615.18951416015625</v>
      </c>
      <c r="AL2040" s="150">
        <v>69636.171875</v>
      </c>
      <c r="AM2040" s="150">
        <v>51386.92578125</v>
      </c>
      <c r="AN2040" s="150">
        <v>18249.255859375</v>
      </c>
      <c r="AO2040" s="5" t="s">
        <v>4185</v>
      </c>
    </row>
    <row r="2041" spans="1:41" ht="14.25" x14ac:dyDescent="0.45">
      <c r="A2041" s="150">
        <v>2017</v>
      </c>
      <c r="B2041" s="5" t="s">
        <v>81</v>
      </c>
      <c r="C2041" s="5" t="s">
        <v>279</v>
      </c>
      <c r="D2041" s="5" t="s">
        <v>108</v>
      </c>
      <c r="E2041" s="5" t="s">
        <v>113</v>
      </c>
      <c r="F2041" s="5" t="s">
        <v>113</v>
      </c>
      <c r="G2041" s="5" t="s">
        <v>88</v>
      </c>
      <c r="H2041" s="5" t="s">
        <v>131</v>
      </c>
      <c r="I2041" s="150">
        <v>1630.7967799999999</v>
      </c>
      <c r="J2041" s="150">
        <v>5633</v>
      </c>
      <c r="K2041" s="150">
        <v>382.92069107799119</v>
      </c>
      <c r="L2041" s="150">
        <v>338</v>
      </c>
      <c r="M2041" s="150">
        <v>1815</v>
      </c>
      <c r="N2041" s="150">
        <v>620</v>
      </c>
      <c r="O2041" s="150">
        <v>1105.9048299999999</v>
      </c>
      <c r="P2041" s="150">
        <v>1932</v>
      </c>
      <c r="Q2041" s="150">
        <v>567.67100000000005</v>
      </c>
      <c r="R2041" s="150">
        <v>932.10812253603024</v>
      </c>
      <c r="S2041" s="150">
        <v>2084</v>
      </c>
      <c r="T2041" s="150">
        <v>2017</v>
      </c>
      <c r="U2041" s="150">
        <v>165</v>
      </c>
      <c r="V2041" s="150">
        <v>944</v>
      </c>
      <c r="W2041" s="150">
        <v>398.30976856013098</v>
      </c>
      <c r="X2041" s="150">
        <v>2056.5570843412502</v>
      </c>
      <c r="Y2041" s="150">
        <v>8539.5745900000002</v>
      </c>
      <c r="Z2041" s="150">
        <v>1362.999</v>
      </c>
      <c r="AA2041" s="150">
        <v>6508.7819900000004</v>
      </c>
      <c r="AB2041" s="150">
        <v>467</v>
      </c>
      <c r="AC2041" s="150">
        <v>1135.26946</v>
      </c>
      <c r="AD2041" s="150">
        <v>3131.11</v>
      </c>
      <c r="AE2041" s="150">
        <v>1634.916967126602</v>
      </c>
      <c r="AF2041" s="150">
        <v>3262.3785699999999</v>
      </c>
      <c r="AG2041" s="150">
        <v>9386</v>
      </c>
      <c r="AH2041" s="150">
        <v>2102.2526600000001</v>
      </c>
      <c r="AI2041" s="150">
        <v>922</v>
      </c>
      <c r="AJ2041" s="150">
        <v>3437.3898933333371</v>
      </c>
      <c r="AK2041" s="150">
        <v>575</v>
      </c>
      <c r="AL2041" s="150">
        <v>65086.9453125</v>
      </c>
      <c r="AM2041" s="150">
        <v>48029.8828125</v>
      </c>
      <c r="AN2041" s="150">
        <v>17057.0546875</v>
      </c>
      <c r="AO2041" s="5" t="s">
        <v>4186</v>
      </c>
    </row>
    <row r="2042" spans="1:41" ht="14.25" x14ac:dyDescent="0.45">
      <c r="A2042" s="150">
        <v>2017</v>
      </c>
      <c r="B2042" s="5" t="s">
        <v>81</v>
      </c>
      <c r="C2042" s="5" t="s">
        <v>279</v>
      </c>
      <c r="D2042" s="5" t="s">
        <v>108</v>
      </c>
      <c r="E2042" s="5" t="s">
        <v>114</v>
      </c>
      <c r="F2042" s="5" t="s">
        <v>114</v>
      </c>
      <c r="G2042" s="5" t="s">
        <v>87</v>
      </c>
      <c r="H2042" s="5" t="s">
        <v>131</v>
      </c>
      <c r="I2042" s="150">
        <v>2619.28955078125</v>
      </c>
      <c r="J2042" s="150">
        <v>4137.283203125</v>
      </c>
      <c r="K2042" s="150">
        <v>44.635391235351563</v>
      </c>
      <c r="L2042" s="150">
        <v>265.33392333984375</v>
      </c>
      <c r="M2042" s="150">
        <v>2530.30126953125</v>
      </c>
      <c r="N2042" s="150">
        <v>3461.10986328125</v>
      </c>
      <c r="O2042" s="150">
        <v>1488.05810546875</v>
      </c>
      <c r="P2042" s="150">
        <v>1774.95556640625</v>
      </c>
      <c r="Q2042" s="150">
        <v>989.74688720703125</v>
      </c>
      <c r="R2042" s="150">
        <v>2187.78564453125</v>
      </c>
      <c r="S2042" s="150">
        <v>6370.15380859375</v>
      </c>
      <c r="T2042" s="150">
        <v>4590.9189453125</v>
      </c>
      <c r="U2042" s="150">
        <v>427.95794677734375</v>
      </c>
      <c r="V2042" s="150">
        <v>2283.155517578125</v>
      </c>
      <c r="W2042" s="150">
        <v>1489.9052734375</v>
      </c>
      <c r="X2042" s="150">
        <v>2602.48388671875</v>
      </c>
      <c r="Y2042" s="150">
        <v>17518.556640625</v>
      </c>
      <c r="Z2042" s="150">
        <v>804.85406494140625</v>
      </c>
      <c r="AA2042" s="150">
        <v>9914.2294921875</v>
      </c>
      <c r="AB2042" s="150">
        <v>569.18408203125</v>
      </c>
      <c r="AC2042" s="150">
        <v>2489.002197265625</v>
      </c>
      <c r="AD2042" s="150">
        <v>1944.159423828125</v>
      </c>
      <c r="AE2042" s="150">
        <v>4257.8056640625</v>
      </c>
      <c r="AF2042" s="150">
        <v>8131.1630859375</v>
      </c>
      <c r="AG2042" s="150">
        <v>39187.0390625</v>
      </c>
      <c r="AH2042" s="150">
        <v>10641.2119140625</v>
      </c>
      <c r="AI2042" s="150">
        <v>1133.0186767578125</v>
      </c>
      <c r="AJ2042" s="150">
        <v>4477.23876953125</v>
      </c>
      <c r="AK2042" s="150">
        <v>2237.150146484375</v>
      </c>
      <c r="AL2042" s="150">
        <v>140567.6875</v>
      </c>
      <c r="AM2042" s="150">
        <v>104926.515625</v>
      </c>
      <c r="AN2042" s="150">
        <v>35641.1796875</v>
      </c>
      <c r="AO2042" s="5" t="s">
        <v>4187</v>
      </c>
    </row>
    <row r="2043" spans="1:41" ht="14.25" x14ac:dyDescent="0.45">
      <c r="A2043" s="150">
        <v>2017</v>
      </c>
      <c r="B2043" s="5" t="s">
        <v>81</v>
      </c>
      <c r="C2043" s="5" t="s">
        <v>279</v>
      </c>
      <c r="D2043" s="5" t="s">
        <v>108</v>
      </c>
      <c r="E2043" s="5" t="s">
        <v>114</v>
      </c>
      <c r="F2043" s="5" t="s">
        <v>114</v>
      </c>
      <c r="G2043" s="5" t="s">
        <v>88</v>
      </c>
      <c r="H2043" s="5" t="s">
        <v>131</v>
      </c>
      <c r="I2043" s="150">
        <v>2448.1747999999989</v>
      </c>
      <c r="J2043" s="150">
        <v>3867</v>
      </c>
      <c r="K2043" s="150">
        <v>41.71942</v>
      </c>
      <c r="L2043" s="150">
        <v>248</v>
      </c>
      <c r="M2043" s="150">
        <v>2365</v>
      </c>
      <c r="N2043" s="150">
        <v>3235</v>
      </c>
      <c r="O2043" s="150">
        <v>1390.8451600000001</v>
      </c>
      <c r="P2043" s="150">
        <v>1659</v>
      </c>
      <c r="Q2043" s="150">
        <v>925.08799999999997</v>
      </c>
      <c r="R2043" s="150">
        <v>2044.8603800000001</v>
      </c>
      <c r="S2043" s="150">
        <v>5954</v>
      </c>
      <c r="T2043" s="150">
        <v>4291</v>
      </c>
      <c r="U2043" s="150">
        <v>400</v>
      </c>
      <c r="V2043" s="150">
        <v>2134</v>
      </c>
      <c r="W2043" s="150">
        <v>1392.57167</v>
      </c>
      <c r="X2043" s="150">
        <v>2432.466938646905</v>
      </c>
      <c r="Y2043" s="150">
        <v>16374.091</v>
      </c>
      <c r="Z2043" s="150">
        <v>752.274</v>
      </c>
      <c r="AA2043" s="150">
        <v>9266.5457179187142</v>
      </c>
      <c r="AB2043" s="150">
        <v>532</v>
      </c>
      <c r="AC2043" s="150">
        <v>2326.3988059999988</v>
      </c>
      <c r="AD2043" s="150">
        <v>1817.15</v>
      </c>
      <c r="AE2043" s="150">
        <v>3979.6488073913051</v>
      </c>
      <c r="AF2043" s="150">
        <v>7599.9647999999997</v>
      </c>
      <c r="AG2043" s="150">
        <v>36627</v>
      </c>
      <c r="AH2043" s="150">
        <v>9946.0354200000002</v>
      </c>
      <c r="AI2043" s="150">
        <v>1059</v>
      </c>
      <c r="AJ2043" s="150">
        <v>4184.7464821070807</v>
      </c>
      <c r="AK2043" s="150">
        <v>2091</v>
      </c>
      <c r="AL2043" s="150">
        <v>131384.59375</v>
      </c>
      <c r="AM2043" s="150">
        <v>98071.796875</v>
      </c>
      <c r="AN2043" s="150">
        <v>33312.7890625</v>
      </c>
      <c r="AO2043" s="5" t="s">
        <v>4188</v>
      </c>
    </row>
    <row r="2044" spans="1:41" ht="14.25" x14ac:dyDescent="0.45">
      <c r="A2044" s="150">
        <v>2017</v>
      </c>
      <c r="B2044" s="5" t="s">
        <v>81</v>
      </c>
      <c r="C2044" s="5" t="s">
        <v>279</v>
      </c>
      <c r="D2044" s="5" t="s">
        <v>108</v>
      </c>
      <c r="E2044" s="5" t="s">
        <v>115</v>
      </c>
      <c r="F2044" s="5" t="s">
        <v>116</v>
      </c>
      <c r="G2044" s="5" t="s">
        <v>87</v>
      </c>
      <c r="H2044" s="5" t="s">
        <v>131</v>
      </c>
      <c r="I2044" s="150">
        <v>15586.9287109375</v>
      </c>
      <c r="J2044" s="150">
        <v>29392.15234375</v>
      </c>
      <c r="K2044" s="150">
        <v>3370.06494140625</v>
      </c>
      <c r="L2044" s="150">
        <v>3638.71240234375</v>
      </c>
      <c r="M2044" s="150">
        <v>14010.2734375</v>
      </c>
      <c r="N2044" s="150">
        <v>10894.7392578125</v>
      </c>
      <c r="O2044" s="150">
        <v>9894.6826171875</v>
      </c>
      <c r="P2044" s="150">
        <v>11682.181640625</v>
      </c>
      <c r="Q2044" s="150">
        <v>5159.7197265625</v>
      </c>
      <c r="R2044" s="150">
        <v>9333.583984375</v>
      </c>
      <c r="S2044" s="150">
        <v>17328.017578125</v>
      </c>
      <c r="T2044" s="150">
        <v>17199.62890625</v>
      </c>
      <c r="U2044" s="150">
        <v>2154.768310546875</v>
      </c>
      <c r="V2044" s="150">
        <v>11037.03515625</v>
      </c>
      <c r="W2044" s="150">
        <v>5376.18994140625</v>
      </c>
      <c r="X2044" s="150">
        <v>17786.57421875</v>
      </c>
      <c r="Y2044" s="150">
        <v>59631.23046875</v>
      </c>
      <c r="Z2044" s="150">
        <v>6862.4619140625</v>
      </c>
      <c r="AA2044" s="150">
        <v>78662.546875</v>
      </c>
      <c r="AB2044" s="150">
        <v>3591.636962890625</v>
      </c>
      <c r="AC2044" s="150">
        <v>12609.2294921875</v>
      </c>
      <c r="AD2044" s="150">
        <v>15719.869140625</v>
      </c>
      <c r="AE2044" s="150">
        <v>15219.2490234375</v>
      </c>
      <c r="AF2044" s="150">
        <v>37859.54296875</v>
      </c>
      <c r="AG2044" s="150">
        <v>115402.0703125</v>
      </c>
      <c r="AH2044" s="150">
        <v>27324.55078125</v>
      </c>
      <c r="AI2044" s="150">
        <v>6700.75146484375</v>
      </c>
      <c r="AJ2044" s="150">
        <v>32177.150390625</v>
      </c>
      <c r="AK2044" s="150">
        <v>9141.181640625</v>
      </c>
      <c r="AL2044" s="150">
        <v>604746.6875</v>
      </c>
      <c r="AM2044" s="150">
        <v>457303.28125</v>
      </c>
      <c r="AN2044" s="150">
        <v>147443.4375</v>
      </c>
      <c r="AO2044" s="5" t="s">
        <v>4189</v>
      </c>
    </row>
    <row r="2045" spans="1:41" ht="14.25" x14ac:dyDescent="0.45">
      <c r="A2045" s="150">
        <v>2017</v>
      </c>
      <c r="B2045" s="5" t="s">
        <v>81</v>
      </c>
      <c r="C2045" s="5" t="s">
        <v>279</v>
      </c>
      <c r="D2045" s="5" t="s">
        <v>108</v>
      </c>
      <c r="E2045" s="5" t="s">
        <v>115</v>
      </c>
      <c r="F2045" s="5" t="s">
        <v>116</v>
      </c>
      <c r="G2045" s="5" t="s">
        <v>88</v>
      </c>
      <c r="H2045" s="5" t="s">
        <v>131</v>
      </c>
      <c r="I2045" s="150">
        <v>14568.654850000001</v>
      </c>
      <c r="J2045" s="150">
        <v>27472</v>
      </c>
      <c r="K2045" s="150">
        <v>3149.9030260432769</v>
      </c>
      <c r="L2045" s="150">
        <v>3401</v>
      </c>
      <c r="M2045" s="150">
        <v>13095</v>
      </c>
      <c r="N2045" s="150">
        <v>10183</v>
      </c>
      <c r="O2045" s="150">
        <v>9248.2761300000002</v>
      </c>
      <c r="P2045" s="150">
        <v>10919</v>
      </c>
      <c r="Q2045" s="150">
        <v>4822.6419999999998</v>
      </c>
      <c r="R2045" s="150">
        <v>8723.8324934746033</v>
      </c>
      <c r="S2045" s="150">
        <v>16196</v>
      </c>
      <c r="T2045" s="150">
        <v>16076</v>
      </c>
      <c r="U2045" s="150">
        <v>2014</v>
      </c>
      <c r="V2045" s="150">
        <v>10316</v>
      </c>
      <c r="W2045" s="150">
        <v>5024.9704519999996</v>
      </c>
      <c r="X2045" s="150">
        <v>16624.600112588429</v>
      </c>
      <c r="Y2045" s="150">
        <v>55735.599580000002</v>
      </c>
      <c r="Z2045" s="150">
        <v>6414.1459999999997</v>
      </c>
      <c r="AA2045" s="150">
        <v>73523.621091508336</v>
      </c>
      <c r="AB2045" s="150">
        <v>3357</v>
      </c>
      <c r="AC2045" s="150">
        <v>11785.4843055</v>
      </c>
      <c r="AD2045" s="150">
        <v>14692.91</v>
      </c>
      <c r="AE2045" s="150">
        <v>14224.99520716896</v>
      </c>
      <c r="AF2045" s="150">
        <v>35386.228560000003</v>
      </c>
      <c r="AG2045" s="150">
        <v>107863</v>
      </c>
      <c r="AH2045" s="150">
        <v>25539.472930000011</v>
      </c>
      <c r="AI2045" s="150">
        <v>6263</v>
      </c>
      <c r="AJ2045" s="150">
        <v>30075.05891</v>
      </c>
      <c r="AK2045" s="150">
        <v>8544</v>
      </c>
      <c r="AL2045" s="150">
        <v>565239.3125</v>
      </c>
      <c r="AM2045" s="150">
        <v>427428.28125</v>
      </c>
      <c r="AN2045" s="150">
        <v>137811.125</v>
      </c>
      <c r="AO2045" s="5" t="s">
        <v>4190</v>
      </c>
    </row>
    <row r="2046" spans="1:41" ht="14.25" x14ac:dyDescent="0.45">
      <c r="A2046" s="150">
        <v>2017</v>
      </c>
      <c r="B2046" s="5" t="s">
        <v>81</v>
      </c>
      <c r="C2046" s="5" t="s">
        <v>279</v>
      </c>
      <c r="D2046" s="5" t="s">
        <v>108</v>
      </c>
      <c r="E2046" s="5" t="s">
        <v>29</v>
      </c>
      <c r="F2046" s="5" t="s">
        <v>29</v>
      </c>
      <c r="G2046" s="5" t="s">
        <v>87</v>
      </c>
      <c r="H2046" s="5" t="s">
        <v>131</v>
      </c>
      <c r="I2046" s="150">
        <v>776.56292724609375</v>
      </c>
      <c r="J2046" s="150">
        <v>3957.541015625</v>
      </c>
      <c r="K2046" s="150">
        <v>272.09640502929688</v>
      </c>
      <c r="L2046" s="150">
        <v>555.27545166015625</v>
      </c>
      <c r="M2046" s="150">
        <v>1019.6098022460938</v>
      </c>
      <c r="N2046" s="150">
        <v>597.0013427734375</v>
      </c>
      <c r="O2046" s="150">
        <v>748.09002685546875</v>
      </c>
      <c r="P2046" s="150">
        <v>1620.8907470703125</v>
      </c>
      <c r="Q2046" s="150">
        <v>3.9800088405609131</v>
      </c>
      <c r="R2046" s="150">
        <v>612.208984375</v>
      </c>
      <c r="S2046" s="150">
        <v>929.7386474609375</v>
      </c>
      <c r="T2046" s="150">
        <v>2364.467529296875</v>
      </c>
      <c r="U2046" s="150">
        <v>39.586109161376953</v>
      </c>
      <c r="V2046" s="150">
        <v>989.65277099609375</v>
      </c>
      <c r="W2046" s="150">
        <v>532.5731201171875</v>
      </c>
      <c r="X2046" s="150">
        <v>2150.48876953125</v>
      </c>
      <c r="Y2046" s="150">
        <v>3517.232177734375</v>
      </c>
      <c r="Z2046" s="150">
        <v>1321.4581298828125</v>
      </c>
      <c r="AA2046" s="150">
        <v>6438.0166015625</v>
      </c>
      <c r="AB2046" s="150">
        <v>304.9200439453125</v>
      </c>
      <c r="AC2046" s="150">
        <v>956.6719970703125</v>
      </c>
      <c r="AD2046" s="150">
        <v>1438.7945556640625</v>
      </c>
      <c r="AE2046" s="150">
        <v>1885.23046875</v>
      </c>
      <c r="AF2046" s="150">
        <v>1369.5723876953125</v>
      </c>
      <c r="AG2046" s="150">
        <v>5574.15234375</v>
      </c>
      <c r="AH2046" s="150">
        <v>1341.3201904296875</v>
      </c>
      <c r="AI2046" s="150">
        <v>934.0181884765625</v>
      </c>
      <c r="AJ2046" s="150">
        <v>1433.618408203125</v>
      </c>
      <c r="AK2046" s="150">
        <v>776.74365234375</v>
      </c>
      <c r="AL2046" s="150">
        <v>44461.515625</v>
      </c>
      <c r="AM2046" s="150">
        <v>31648.65234375</v>
      </c>
      <c r="AN2046" s="150">
        <v>12812.861328125</v>
      </c>
      <c r="AO2046" s="5" t="s">
        <v>4191</v>
      </c>
    </row>
    <row r="2047" spans="1:41" ht="14.25" x14ac:dyDescent="0.45">
      <c r="A2047" s="150">
        <v>2017</v>
      </c>
      <c r="B2047" s="5" t="s">
        <v>81</v>
      </c>
      <c r="C2047" s="5" t="s">
        <v>279</v>
      </c>
      <c r="D2047" s="5" t="s">
        <v>108</v>
      </c>
      <c r="E2047" s="5" t="s">
        <v>29</v>
      </c>
      <c r="F2047" s="5" t="s">
        <v>29</v>
      </c>
      <c r="G2047" s="5" t="s">
        <v>88</v>
      </c>
      <c r="H2047" s="5" t="s">
        <v>131</v>
      </c>
      <c r="I2047" s="150">
        <v>725.83104000000003</v>
      </c>
      <c r="J2047" s="150">
        <v>3699</v>
      </c>
      <c r="K2047" s="150">
        <v>254.32069497013509</v>
      </c>
      <c r="L2047" s="150">
        <v>519</v>
      </c>
      <c r="M2047" s="150">
        <v>953</v>
      </c>
      <c r="N2047" s="150">
        <v>558</v>
      </c>
      <c r="O2047" s="150">
        <v>699.21827000000019</v>
      </c>
      <c r="P2047" s="150">
        <v>1515</v>
      </c>
      <c r="Q2047" s="150">
        <v>3.72</v>
      </c>
      <c r="R2047" s="150">
        <v>572.2141549545853</v>
      </c>
      <c r="S2047" s="150">
        <v>869</v>
      </c>
      <c r="T2047" s="150">
        <v>2210</v>
      </c>
      <c r="U2047" s="150">
        <v>37</v>
      </c>
      <c r="V2047" s="150">
        <v>925</v>
      </c>
      <c r="W2047" s="150">
        <v>497.78082588119582</v>
      </c>
      <c r="X2047" s="150">
        <v>2010</v>
      </c>
      <c r="Y2047" s="150">
        <v>3287.4559899999999</v>
      </c>
      <c r="Z2047" s="150">
        <v>1235.1289999999999</v>
      </c>
      <c r="AA2047" s="150">
        <v>6017.4293100000004</v>
      </c>
      <c r="AB2047" s="150">
        <v>285</v>
      </c>
      <c r="AC2047" s="150">
        <v>894.17383999999993</v>
      </c>
      <c r="AD2047" s="150">
        <v>1344.8</v>
      </c>
      <c r="AE2047" s="150">
        <v>1762.0707766302801</v>
      </c>
      <c r="AF2047" s="150">
        <v>1280.09997</v>
      </c>
      <c r="AG2047" s="150">
        <v>5210</v>
      </c>
      <c r="AH2047" s="150">
        <v>1253.6934900000001</v>
      </c>
      <c r="AI2047" s="150">
        <v>873</v>
      </c>
      <c r="AJ2047" s="150">
        <v>1339.96201</v>
      </c>
      <c r="AK2047" s="150">
        <v>726</v>
      </c>
      <c r="AL2047" s="150">
        <v>41556.8984375</v>
      </c>
      <c r="AM2047" s="150">
        <v>29581.0859375</v>
      </c>
      <c r="AN2047" s="150">
        <v>11975.8134765625</v>
      </c>
      <c r="AO2047" s="5" t="s">
        <v>4192</v>
      </c>
    </row>
    <row r="2048" spans="1:41" ht="14.25" x14ac:dyDescent="0.45">
      <c r="A2048" s="150">
        <v>2017</v>
      </c>
      <c r="B2048" s="5" t="s">
        <v>81</v>
      </c>
      <c r="C2048" s="5" t="s">
        <v>3765</v>
      </c>
      <c r="D2048" s="5" t="s">
        <v>3768</v>
      </c>
      <c r="E2048" s="5" t="s">
        <v>3722</v>
      </c>
      <c r="F2048" s="5" t="s">
        <v>19</v>
      </c>
      <c r="G2048" s="5" t="s">
        <v>87</v>
      </c>
      <c r="H2048" s="5" t="s">
        <v>131</v>
      </c>
      <c r="I2048" s="150">
        <v>11788.5830078125</v>
      </c>
      <c r="J2048" s="150">
        <v>12451.3818359375</v>
      </c>
      <c r="K2048" s="150">
        <v>1283.48291015625</v>
      </c>
      <c r="L2048" s="150">
        <v>289.94442749023438</v>
      </c>
      <c r="M2048" s="150">
        <v>7144.74951171875</v>
      </c>
      <c r="N2048" s="150">
        <v>5808.50732421875</v>
      </c>
      <c r="O2048" s="150">
        <v>1003.5020141601563</v>
      </c>
      <c r="P2048" s="150">
        <v>10561.837890625</v>
      </c>
      <c r="Q2048" s="150">
        <v>4071.16259765625</v>
      </c>
      <c r="R2048" s="150">
        <v>9047.7802734375</v>
      </c>
      <c r="S2048" s="150"/>
      <c r="T2048" s="150">
        <v>53.012226104736328</v>
      </c>
      <c r="U2048" s="150"/>
      <c r="V2048" s="150"/>
      <c r="W2048" s="150">
        <v>345.55316162109375</v>
      </c>
      <c r="X2048" s="150">
        <v>10144.80859375</v>
      </c>
      <c r="Y2048" s="150">
        <v>23722.37109375</v>
      </c>
      <c r="Z2048" s="150">
        <v>16163.1318359375</v>
      </c>
      <c r="AA2048" s="150">
        <v>0</v>
      </c>
      <c r="AB2048" s="150"/>
      <c r="AC2048" s="150">
        <v>8884.916015625</v>
      </c>
      <c r="AD2048" s="150">
        <v>25598.28515625</v>
      </c>
      <c r="AE2048" s="150">
        <v>5532.7451171875</v>
      </c>
      <c r="AF2048" s="150">
        <v>26531.619140625</v>
      </c>
      <c r="AG2048" s="150">
        <v>100489.5390625</v>
      </c>
      <c r="AH2048" s="150">
        <v>6585.41650390625</v>
      </c>
      <c r="AI2048" s="150">
        <v>6178.62890625</v>
      </c>
      <c r="AJ2048" s="150">
        <v>3273.763916015625</v>
      </c>
      <c r="AK2048" s="150">
        <v>1909.52197265625</v>
      </c>
      <c r="AL2048" s="150">
        <v>298864.25</v>
      </c>
      <c r="AM2048" s="150">
        <v>238617.296875</v>
      </c>
      <c r="AN2048" s="150">
        <v>60246.96484375</v>
      </c>
      <c r="AO2048" s="5" t="s">
        <v>4921</v>
      </c>
    </row>
    <row r="2049" spans="1:41" ht="14.25" x14ac:dyDescent="0.45">
      <c r="A2049" s="150">
        <v>2017</v>
      </c>
      <c r="B2049" s="5" t="s">
        <v>81</v>
      </c>
      <c r="C2049" s="5" t="s">
        <v>3765</v>
      </c>
      <c r="D2049" s="5" t="s">
        <v>3768</v>
      </c>
      <c r="E2049" s="5" t="s">
        <v>3722</v>
      </c>
      <c r="F2049" s="5" t="s">
        <v>19</v>
      </c>
      <c r="G2049" s="5" t="s">
        <v>88</v>
      </c>
      <c r="H2049" s="5" t="s">
        <v>131</v>
      </c>
      <c r="I2049" s="150">
        <v>10896.365234375</v>
      </c>
      <c r="J2049" s="150">
        <v>11509</v>
      </c>
      <c r="K2049" s="150">
        <v>1186.3426513671875</v>
      </c>
      <c r="L2049" s="150">
        <v>268</v>
      </c>
      <c r="M2049" s="150">
        <v>6604</v>
      </c>
      <c r="N2049" s="150">
        <v>5368.89111328125</v>
      </c>
      <c r="O2049" s="150">
        <v>927.55206298828125</v>
      </c>
      <c r="P2049" s="150">
        <v>9762.4658203125</v>
      </c>
      <c r="Q2049" s="150">
        <v>3763.037109375</v>
      </c>
      <c r="R2049" s="150">
        <v>8363</v>
      </c>
      <c r="S2049" s="150"/>
      <c r="T2049" s="150">
        <v>49</v>
      </c>
      <c r="U2049" s="150"/>
      <c r="V2049" s="150"/>
      <c r="W2049" s="150">
        <v>319.39999389648438</v>
      </c>
      <c r="X2049" s="150">
        <v>9377</v>
      </c>
      <c r="Y2049" s="150">
        <v>21926.9453125</v>
      </c>
      <c r="Z2049" s="150">
        <v>14939.8271484375</v>
      </c>
      <c r="AA2049" s="150">
        <v>0</v>
      </c>
      <c r="AB2049" s="150"/>
      <c r="AC2049" s="150">
        <v>8212.4619140625</v>
      </c>
      <c r="AD2049" s="150">
        <v>23660.880859375</v>
      </c>
      <c r="AE2049" s="150">
        <v>5114</v>
      </c>
      <c r="AF2049" s="150">
        <v>24523.576171875</v>
      </c>
      <c r="AG2049" s="150">
        <v>92884</v>
      </c>
      <c r="AH2049" s="150">
        <v>6087</v>
      </c>
      <c r="AI2049" s="150">
        <v>5711</v>
      </c>
      <c r="AJ2049" s="150">
        <v>3025.989501953125</v>
      </c>
      <c r="AK2049" s="150">
        <v>1765</v>
      </c>
      <c r="AL2049" s="150">
        <v>276244.75</v>
      </c>
      <c r="AM2049" s="150">
        <v>220557.546875</v>
      </c>
      <c r="AN2049" s="150">
        <v>55687.17578125</v>
      </c>
      <c r="AO2049" s="5" t="s">
        <v>4922</v>
      </c>
    </row>
    <row r="2050" spans="1:41" ht="14.25" x14ac:dyDescent="0.45">
      <c r="A2050" s="150">
        <v>2017</v>
      </c>
      <c r="B2050" s="5" t="s">
        <v>81</v>
      </c>
      <c r="C2050" s="5" t="s">
        <v>3765</v>
      </c>
      <c r="D2050" s="5" t="s">
        <v>3768</v>
      </c>
      <c r="E2050" s="5" t="s">
        <v>3722</v>
      </c>
      <c r="F2050" s="5" t="s">
        <v>3770</v>
      </c>
      <c r="G2050" s="5" t="s">
        <v>87</v>
      </c>
      <c r="H2050" s="5" t="s">
        <v>131</v>
      </c>
      <c r="I2050" s="150"/>
      <c r="J2050" s="150"/>
      <c r="K2050" s="150"/>
      <c r="L2050" s="150"/>
      <c r="M2050" s="150"/>
      <c r="N2050" s="150"/>
      <c r="O2050" s="150">
        <v>0</v>
      </c>
      <c r="P2050" s="150">
        <v>0</v>
      </c>
      <c r="Q2050" s="150"/>
      <c r="R2050" s="150">
        <v>0</v>
      </c>
      <c r="S2050" s="150"/>
      <c r="T2050" s="150"/>
      <c r="U2050" s="150"/>
      <c r="V2050" s="150"/>
      <c r="W2050" s="150"/>
      <c r="X2050" s="150"/>
      <c r="Y2050" s="150">
        <v>0</v>
      </c>
      <c r="Z2050" s="150">
        <v>0</v>
      </c>
      <c r="AA2050" s="150">
        <v>0</v>
      </c>
      <c r="AB2050" s="150"/>
      <c r="AC2050" s="150"/>
      <c r="AD2050" s="150">
        <v>0</v>
      </c>
      <c r="AE2050" s="150">
        <v>0</v>
      </c>
      <c r="AF2050" s="150"/>
      <c r="AG2050" s="150">
        <v>9942.2666015625</v>
      </c>
      <c r="AH2050" s="150">
        <v>0</v>
      </c>
      <c r="AI2050" s="150"/>
      <c r="AJ2050" s="150"/>
      <c r="AK2050" s="150"/>
      <c r="AL2050" s="150">
        <v>9942.2666015625</v>
      </c>
      <c r="AM2050" s="150">
        <v>9942.2666015625</v>
      </c>
      <c r="AN2050" s="150">
        <v>0</v>
      </c>
      <c r="AO2050" s="5" t="s">
        <v>4923</v>
      </c>
    </row>
    <row r="2051" spans="1:41" ht="14.25" x14ac:dyDescent="0.45">
      <c r="A2051" s="150">
        <v>2017</v>
      </c>
      <c r="B2051" s="5" t="s">
        <v>81</v>
      </c>
      <c r="C2051" s="5" t="s">
        <v>3765</v>
      </c>
      <c r="D2051" s="5" t="s">
        <v>3768</v>
      </c>
      <c r="E2051" s="5" t="s">
        <v>3722</v>
      </c>
      <c r="F2051" s="5" t="s">
        <v>3770</v>
      </c>
      <c r="G2051" s="5" t="s">
        <v>88</v>
      </c>
      <c r="H2051" s="5" t="s">
        <v>131</v>
      </c>
      <c r="I2051" s="150"/>
      <c r="J2051" s="150"/>
      <c r="K2051" s="150"/>
      <c r="L2051" s="150"/>
      <c r="M2051" s="150"/>
      <c r="N2051" s="150"/>
      <c r="O2051" s="150">
        <v>0</v>
      </c>
      <c r="P2051" s="150">
        <v>0</v>
      </c>
      <c r="Q2051" s="150"/>
      <c r="R2051" s="150">
        <v>0</v>
      </c>
      <c r="S2051" s="150"/>
      <c r="T2051" s="150"/>
      <c r="U2051" s="150"/>
      <c r="V2051" s="150"/>
      <c r="W2051" s="150"/>
      <c r="X2051" s="150"/>
      <c r="Y2051" s="150">
        <v>0</v>
      </c>
      <c r="Z2051" s="150">
        <v>0</v>
      </c>
      <c r="AA2051" s="150">
        <v>0</v>
      </c>
      <c r="AB2051" s="150"/>
      <c r="AC2051" s="150"/>
      <c r="AD2051" s="150">
        <v>0</v>
      </c>
      <c r="AE2051" s="150">
        <v>0</v>
      </c>
      <c r="AF2051" s="150"/>
      <c r="AG2051" s="150">
        <v>9464</v>
      </c>
      <c r="AH2051" s="150">
        <v>0</v>
      </c>
      <c r="AI2051" s="150"/>
      <c r="AJ2051" s="150"/>
      <c r="AK2051" s="150"/>
      <c r="AL2051" s="150">
        <v>9464</v>
      </c>
      <c r="AM2051" s="150">
        <v>9464</v>
      </c>
      <c r="AN2051" s="150">
        <v>0</v>
      </c>
      <c r="AO2051" s="5" t="s">
        <v>4924</v>
      </c>
    </row>
    <row r="2052" spans="1:41" ht="14.25" x14ac:dyDescent="0.45">
      <c r="A2052" s="150">
        <v>2017</v>
      </c>
      <c r="B2052" s="5" t="s">
        <v>81</v>
      </c>
      <c r="C2052" s="5" t="s">
        <v>3765</v>
      </c>
      <c r="D2052" s="5" t="s">
        <v>3768</v>
      </c>
      <c r="E2052" s="5" t="s">
        <v>3722</v>
      </c>
      <c r="F2052" s="5" t="s">
        <v>116</v>
      </c>
      <c r="G2052" s="5" t="s">
        <v>87</v>
      </c>
      <c r="H2052" s="5" t="s">
        <v>131</v>
      </c>
      <c r="I2052" s="150">
        <v>5683.6611328125</v>
      </c>
      <c r="J2052" s="150">
        <v>26664.990234375</v>
      </c>
      <c r="K2052" s="150">
        <v>1959.1103515625</v>
      </c>
      <c r="L2052" s="150">
        <v>2116.251953125</v>
      </c>
      <c r="M2052" s="150">
        <v>3373.37841796875</v>
      </c>
      <c r="N2052" s="150">
        <v>2975.616455078125</v>
      </c>
      <c r="O2052" s="150">
        <v>5875.9453125</v>
      </c>
      <c r="P2052" s="150">
        <v>4778.06298828125</v>
      </c>
      <c r="Q2052" s="150">
        <v>3775.772216796875</v>
      </c>
      <c r="R2052" s="150">
        <v>3071.592041015625</v>
      </c>
      <c r="S2052" s="150">
        <v>126.24759674072266</v>
      </c>
      <c r="T2052" s="150">
        <v>53.494743347167969</v>
      </c>
      <c r="U2052" s="150">
        <v>213.97897338867188</v>
      </c>
      <c r="V2052" s="150"/>
      <c r="W2052" s="150">
        <v>226.81770324707031</v>
      </c>
      <c r="X2052" s="150">
        <v>10215.3564453125</v>
      </c>
      <c r="Y2052" s="150">
        <v>13643.7158203125</v>
      </c>
      <c r="Z2052" s="150">
        <v>6078.23828125</v>
      </c>
      <c r="AA2052" s="150">
        <v>0</v>
      </c>
      <c r="AB2052" s="150"/>
      <c r="AC2052" s="150">
        <v>2023.05224609375</v>
      </c>
      <c r="AD2052" s="150">
        <v>14239.7119140625</v>
      </c>
      <c r="AE2052" s="150">
        <v>7383.34423828125</v>
      </c>
      <c r="AF2052" s="150">
        <v>13515.99609375</v>
      </c>
      <c r="AG2052" s="150">
        <v>16666.822265625</v>
      </c>
      <c r="AH2052" s="150">
        <v>9769.2099609375</v>
      </c>
      <c r="AI2052" s="150">
        <v>3799.196533203125</v>
      </c>
      <c r="AJ2052" s="150">
        <v>11212.958984375</v>
      </c>
      <c r="AK2052" s="150">
        <v>7956.80810546875</v>
      </c>
      <c r="AL2052" s="150">
        <v>177399.34375</v>
      </c>
      <c r="AM2052" s="150">
        <v>119804.0625</v>
      </c>
      <c r="AN2052" s="150">
        <v>57595.27734375</v>
      </c>
      <c r="AO2052" s="5" t="s">
        <v>4925</v>
      </c>
    </row>
    <row r="2053" spans="1:41" ht="14.25" x14ac:dyDescent="0.45">
      <c r="A2053" s="150">
        <v>2017</v>
      </c>
      <c r="B2053" s="5" t="s">
        <v>81</v>
      </c>
      <c r="C2053" s="5" t="s">
        <v>3765</v>
      </c>
      <c r="D2053" s="5" t="s">
        <v>3768</v>
      </c>
      <c r="E2053" s="5" t="s">
        <v>3722</v>
      </c>
      <c r="F2053" s="5" t="s">
        <v>116</v>
      </c>
      <c r="G2053" s="5" t="s">
        <v>88</v>
      </c>
      <c r="H2053" s="5" t="s">
        <v>131</v>
      </c>
      <c r="I2053" s="150">
        <v>5312.35498046875</v>
      </c>
      <c r="J2053" s="150">
        <v>24923</v>
      </c>
      <c r="K2053" s="150">
        <v>1831.1241455078125</v>
      </c>
      <c r="L2053" s="150">
        <v>1978</v>
      </c>
      <c r="M2053" s="150">
        <v>3153</v>
      </c>
      <c r="N2053" s="150">
        <v>2781.22314453125</v>
      </c>
      <c r="O2053" s="150">
        <v>5492.0771484375</v>
      </c>
      <c r="P2053" s="150">
        <v>4465.91845703125</v>
      </c>
      <c r="Q2053" s="150">
        <v>3529.10595703125</v>
      </c>
      <c r="R2053" s="150">
        <v>2870.928955078125</v>
      </c>
      <c r="S2053" s="150">
        <v>118</v>
      </c>
      <c r="T2053" s="150">
        <v>50</v>
      </c>
      <c r="U2053" s="150">
        <v>200</v>
      </c>
      <c r="V2053" s="150"/>
      <c r="W2053" s="150">
        <v>212</v>
      </c>
      <c r="X2053" s="150">
        <v>9548</v>
      </c>
      <c r="Y2053" s="150">
        <v>12752.3896484375</v>
      </c>
      <c r="Z2053" s="150">
        <v>5681.15478515625</v>
      </c>
      <c r="AA2053" s="150">
        <v>0</v>
      </c>
      <c r="AB2053" s="150"/>
      <c r="AC2053" s="150">
        <v>1890.8887939453125</v>
      </c>
      <c r="AD2053" s="150">
        <v>13309.4501953125</v>
      </c>
      <c r="AE2053" s="150">
        <v>6901</v>
      </c>
      <c r="AF2053" s="150">
        <v>12633.013671875</v>
      </c>
      <c r="AG2053" s="150">
        <v>15578</v>
      </c>
      <c r="AH2053" s="150">
        <v>9131</v>
      </c>
      <c r="AI2053" s="150">
        <v>3551</v>
      </c>
      <c r="AJ2053" s="150">
        <v>10480.4306640625</v>
      </c>
      <c r="AK2053" s="150">
        <v>7437</v>
      </c>
      <c r="AL2053" s="150">
        <v>165810.078125</v>
      </c>
      <c r="AM2053" s="150">
        <v>111977.4140625</v>
      </c>
      <c r="AN2053" s="150">
        <v>53832.65234375</v>
      </c>
      <c r="AO2053" s="5" t="s">
        <v>4926</v>
      </c>
    </row>
    <row r="2054" spans="1:41" ht="14.25" x14ac:dyDescent="0.45">
      <c r="A2054" s="150">
        <v>2017</v>
      </c>
      <c r="B2054" s="5" t="s">
        <v>81</v>
      </c>
      <c r="C2054" s="5" t="s">
        <v>3765</v>
      </c>
      <c r="D2054" s="5" t="s">
        <v>3768</v>
      </c>
      <c r="E2054" s="5" t="s">
        <v>3722</v>
      </c>
      <c r="F2054" s="5" t="s">
        <v>3771</v>
      </c>
      <c r="G2054" s="5" t="s">
        <v>87</v>
      </c>
      <c r="H2054" s="5" t="s">
        <v>131</v>
      </c>
      <c r="I2054" s="150"/>
      <c r="J2054" s="150"/>
      <c r="K2054" s="150"/>
      <c r="L2054" s="150"/>
      <c r="M2054" s="150"/>
      <c r="N2054" s="150"/>
      <c r="O2054" s="150">
        <v>0</v>
      </c>
      <c r="P2054" s="150">
        <v>0</v>
      </c>
      <c r="Q2054" s="150"/>
      <c r="R2054" s="150">
        <v>-70.3858642578125</v>
      </c>
      <c r="S2054" s="150"/>
      <c r="T2054" s="150"/>
      <c r="U2054" s="150"/>
      <c r="V2054" s="150"/>
      <c r="W2054" s="150"/>
      <c r="X2054" s="150"/>
      <c r="Y2054" s="150">
        <v>0</v>
      </c>
      <c r="Z2054" s="150">
        <v>113.98307800292969</v>
      </c>
      <c r="AA2054" s="150">
        <v>85.251327514648438</v>
      </c>
      <c r="AB2054" s="150"/>
      <c r="AC2054" s="150"/>
      <c r="AD2054" s="150">
        <v>0</v>
      </c>
      <c r="AE2054" s="150">
        <v>67.234260559082031</v>
      </c>
      <c r="AF2054" s="150"/>
      <c r="AG2054" s="150">
        <v>0</v>
      </c>
      <c r="AH2054" s="150">
        <v>0</v>
      </c>
      <c r="AI2054" s="150"/>
      <c r="AJ2054" s="150"/>
      <c r="AK2054" s="150">
        <v>840.42822265625</v>
      </c>
      <c r="AL2054" s="150">
        <v>1036.510986328125</v>
      </c>
      <c r="AM2054" s="150">
        <v>196.08279418945313</v>
      </c>
      <c r="AN2054" s="150">
        <v>840.42822265625</v>
      </c>
      <c r="AO2054" s="5" t="s">
        <v>4927</v>
      </c>
    </row>
    <row r="2055" spans="1:41" ht="14.25" x14ac:dyDescent="0.45">
      <c r="A2055" s="150">
        <v>2017</v>
      </c>
      <c r="B2055" s="5" t="s">
        <v>81</v>
      </c>
      <c r="C2055" s="5" t="s">
        <v>3765</v>
      </c>
      <c r="D2055" s="5" t="s">
        <v>3768</v>
      </c>
      <c r="E2055" s="5" t="s">
        <v>3722</v>
      </c>
      <c r="F2055" s="5" t="s">
        <v>3771</v>
      </c>
      <c r="G2055" s="5" t="s">
        <v>88</v>
      </c>
      <c r="H2055" s="5" t="s">
        <v>131</v>
      </c>
      <c r="I2055" s="150"/>
      <c r="J2055" s="150"/>
      <c r="K2055" s="150"/>
      <c r="L2055" s="150"/>
      <c r="M2055" s="150"/>
      <c r="N2055" s="150"/>
      <c r="O2055" s="150">
        <v>0</v>
      </c>
      <c r="P2055" s="150">
        <v>0</v>
      </c>
      <c r="Q2055" s="150"/>
      <c r="R2055" s="150">
        <v>-67</v>
      </c>
      <c r="S2055" s="150"/>
      <c r="T2055" s="150"/>
      <c r="U2055" s="150"/>
      <c r="V2055" s="150"/>
      <c r="W2055" s="150"/>
      <c r="X2055" s="150"/>
      <c r="Y2055" s="150">
        <v>0</v>
      </c>
      <c r="Z2055" s="150">
        <v>108.5</v>
      </c>
      <c r="AA2055" s="150">
        <v>81.150367736816406</v>
      </c>
      <c r="AB2055" s="150"/>
      <c r="AC2055" s="150"/>
      <c r="AD2055" s="150">
        <v>0</v>
      </c>
      <c r="AE2055" s="150">
        <v>64</v>
      </c>
      <c r="AF2055" s="150"/>
      <c r="AG2055" s="150">
        <v>0</v>
      </c>
      <c r="AH2055" s="150">
        <v>0</v>
      </c>
      <c r="AI2055" s="150"/>
      <c r="AJ2055" s="150"/>
      <c r="AK2055" s="150">
        <v>800</v>
      </c>
      <c r="AL2055" s="150">
        <v>986.650390625</v>
      </c>
      <c r="AM2055" s="150">
        <v>186.65036010742188</v>
      </c>
      <c r="AN2055" s="150">
        <v>800</v>
      </c>
      <c r="AO2055" s="5" t="s">
        <v>4928</v>
      </c>
    </row>
    <row r="2056" spans="1:41" ht="14.25" x14ac:dyDescent="0.45">
      <c r="A2056" s="150">
        <v>2017</v>
      </c>
      <c r="B2056" s="5" t="s">
        <v>81</v>
      </c>
      <c r="C2056" s="5" t="s">
        <v>3765</v>
      </c>
      <c r="D2056" s="5" t="s">
        <v>3768</v>
      </c>
      <c r="E2056" s="5" t="s">
        <v>3722</v>
      </c>
      <c r="F2056" s="5" t="s">
        <v>158</v>
      </c>
      <c r="G2056" s="5" t="s">
        <v>87</v>
      </c>
      <c r="H2056" s="5" t="s">
        <v>131</v>
      </c>
      <c r="I2056" s="150"/>
      <c r="J2056" s="150">
        <v>217.4608154296875</v>
      </c>
      <c r="K2056" s="150">
        <v>1092.9654541015625</v>
      </c>
      <c r="L2056" s="150"/>
      <c r="M2056" s="150"/>
      <c r="N2056" s="150"/>
      <c r="O2056" s="150">
        <v>471.56283569335938</v>
      </c>
      <c r="P2056" s="150">
        <v>1247.497314453125</v>
      </c>
      <c r="Q2056" s="150">
        <v>0</v>
      </c>
      <c r="R2056" s="150">
        <v>0</v>
      </c>
      <c r="S2056" s="150"/>
      <c r="T2056" s="150"/>
      <c r="U2056" s="150">
        <v>7.3537473678588867</v>
      </c>
      <c r="V2056" s="150">
        <v>74.913444519042969</v>
      </c>
      <c r="W2056" s="150">
        <v>0</v>
      </c>
      <c r="X2056" s="150"/>
      <c r="Y2056" s="150">
        <v>452.3636474609375</v>
      </c>
      <c r="Z2056" s="150">
        <v>0</v>
      </c>
      <c r="AA2056" s="150">
        <v>0</v>
      </c>
      <c r="AB2056" s="150"/>
      <c r="AC2056" s="150">
        <v>207.58399963378906</v>
      </c>
      <c r="AD2056" s="150">
        <v>0</v>
      </c>
      <c r="AE2056" s="150">
        <v>82.992286682128906</v>
      </c>
      <c r="AF2056" s="150"/>
      <c r="AG2056" s="150">
        <v>0</v>
      </c>
      <c r="AH2056" s="150">
        <v>0</v>
      </c>
      <c r="AI2056" s="150">
        <v>0</v>
      </c>
      <c r="AJ2056" s="150">
        <v>12.577754020690918</v>
      </c>
      <c r="AK2056" s="150"/>
      <c r="AL2056" s="150">
        <v>3867.27099609375</v>
      </c>
      <c r="AM2056" s="150">
        <v>2302.742919921875</v>
      </c>
      <c r="AN2056" s="150">
        <v>1564.5283203125</v>
      </c>
      <c r="AO2056" s="5" t="s">
        <v>4929</v>
      </c>
    </row>
    <row r="2057" spans="1:41" ht="14.25" x14ac:dyDescent="0.45">
      <c r="A2057" s="150">
        <v>2017</v>
      </c>
      <c r="B2057" s="5" t="s">
        <v>81</v>
      </c>
      <c r="C2057" s="5" t="s">
        <v>3765</v>
      </c>
      <c r="D2057" s="5" t="s">
        <v>3768</v>
      </c>
      <c r="E2057" s="5" t="s">
        <v>3722</v>
      </c>
      <c r="F2057" s="5" t="s">
        <v>158</v>
      </c>
      <c r="G2057" s="5" t="s">
        <v>88</v>
      </c>
      <c r="H2057" s="5" t="s">
        <v>131</v>
      </c>
      <c r="I2057" s="150"/>
      <c r="J2057" s="150">
        <v>207</v>
      </c>
      <c r="K2057" s="150">
        <v>1040.3890380859375</v>
      </c>
      <c r="L2057" s="150"/>
      <c r="M2057" s="150"/>
      <c r="N2057" s="150"/>
      <c r="O2057" s="150">
        <v>448.87860107421875</v>
      </c>
      <c r="P2057" s="150">
        <v>1187.4873046875</v>
      </c>
      <c r="Q2057" s="150">
        <v>0</v>
      </c>
      <c r="R2057" s="150">
        <v>0</v>
      </c>
      <c r="S2057" s="150"/>
      <c r="T2057" s="150"/>
      <c r="U2057" s="150">
        <v>7</v>
      </c>
      <c r="V2057" s="150">
        <v>71.309783935546875</v>
      </c>
      <c r="W2057" s="150">
        <v>0</v>
      </c>
      <c r="X2057" s="150"/>
      <c r="Y2057" s="150">
        <v>430.60299682617188</v>
      </c>
      <c r="Z2057" s="150">
        <v>0</v>
      </c>
      <c r="AA2057" s="150">
        <v>0</v>
      </c>
      <c r="AB2057" s="150"/>
      <c r="AC2057" s="150">
        <v>197.59831237792969</v>
      </c>
      <c r="AD2057" s="150">
        <v>0</v>
      </c>
      <c r="AE2057" s="150">
        <v>79</v>
      </c>
      <c r="AF2057" s="150"/>
      <c r="AG2057" s="150">
        <v>0</v>
      </c>
      <c r="AH2057" s="150">
        <v>0</v>
      </c>
      <c r="AI2057" s="150">
        <v>0</v>
      </c>
      <c r="AJ2057" s="150">
        <v>11.972709655761719</v>
      </c>
      <c r="AK2057" s="150"/>
      <c r="AL2057" s="150">
        <v>3681.23876953125</v>
      </c>
      <c r="AM2057" s="150">
        <v>2191.97119140625</v>
      </c>
      <c r="AN2057" s="150">
        <v>1489.267578125</v>
      </c>
      <c r="AO2057" s="5" t="s">
        <v>4930</v>
      </c>
    </row>
    <row r="2058" spans="1:41" ht="14.25" x14ac:dyDescent="0.45">
      <c r="A2058" s="150">
        <v>2017</v>
      </c>
      <c r="B2058" s="5" t="s">
        <v>81</v>
      </c>
      <c r="C2058" s="5" t="s">
        <v>3767</v>
      </c>
      <c r="D2058" s="5" t="s">
        <v>3768</v>
      </c>
      <c r="E2058" s="5" t="s">
        <v>3769</v>
      </c>
      <c r="F2058" s="5" t="s">
        <v>3773</v>
      </c>
      <c r="G2058" s="5" t="s">
        <v>83</v>
      </c>
      <c r="H2058" s="5" t="s">
        <v>3774</v>
      </c>
      <c r="I2058" s="150">
        <v>553.37199999999996</v>
      </c>
      <c r="J2058" s="150">
        <v>953.34400000000005</v>
      </c>
      <c r="K2058" s="150">
        <v>46</v>
      </c>
      <c r="L2058" s="150">
        <v>91</v>
      </c>
      <c r="M2058" s="150">
        <v>381.61750000000001</v>
      </c>
      <c r="N2058" s="150">
        <v>570.78700000000003</v>
      </c>
      <c r="O2058" s="150">
        <v>261</v>
      </c>
      <c r="P2058" s="150">
        <v>331.07400000000001</v>
      </c>
      <c r="Q2058" s="150">
        <v>150.96</v>
      </c>
      <c r="R2058" s="150">
        <v>307.74250000000001</v>
      </c>
      <c r="S2058" s="150">
        <v>540</v>
      </c>
      <c r="T2058" s="150">
        <v>337.6</v>
      </c>
      <c r="U2058" s="150">
        <v>96.5</v>
      </c>
      <c r="V2058" s="150">
        <v>444.65699999999998</v>
      </c>
      <c r="W2058" s="150">
        <v>218.2</v>
      </c>
      <c r="X2058" s="150">
        <v>548.048</v>
      </c>
      <c r="Y2058" s="150">
        <v>2285.6</v>
      </c>
      <c r="Z2058" s="150">
        <v>233.97200000000001</v>
      </c>
      <c r="AA2058" s="150">
        <v>3270.70124999982</v>
      </c>
      <c r="AB2058" s="150">
        <v>70</v>
      </c>
      <c r="AC2058" s="150">
        <v>252.21</v>
      </c>
      <c r="AD2058" s="150">
        <v>471.83550000000002</v>
      </c>
      <c r="AE2058" s="150">
        <v>321.41300000000001</v>
      </c>
      <c r="AF2058" s="150">
        <v>1119</v>
      </c>
      <c r="AG2058" s="150">
        <v>4752.5300200000001</v>
      </c>
      <c r="AH2058" s="150">
        <v>917</v>
      </c>
      <c r="AI2058" s="150">
        <v>291.81049999999999</v>
      </c>
      <c r="AJ2058" s="150">
        <v>1374.2025000000001</v>
      </c>
      <c r="AK2058" s="150">
        <v>178.38499999999999</v>
      </c>
      <c r="AL2058" s="150">
        <v>21370.5625</v>
      </c>
      <c r="AM2058" s="150">
        <v>17109.06640625</v>
      </c>
      <c r="AN2058" s="150">
        <v>4261.49609375</v>
      </c>
      <c r="AO2058" s="5" t="s">
        <v>4931</v>
      </c>
    </row>
    <row r="2059" spans="1:41" ht="14.25" x14ac:dyDescent="0.45">
      <c r="A2059" s="150">
        <v>2017</v>
      </c>
      <c r="B2059" s="5" t="s">
        <v>81</v>
      </c>
      <c r="C2059" s="5" t="s">
        <v>3832</v>
      </c>
      <c r="D2059" s="5" t="s">
        <v>3833</v>
      </c>
      <c r="E2059" s="5" t="s">
        <v>1453</v>
      </c>
      <c r="F2059" s="5" t="s">
        <v>188</v>
      </c>
      <c r="G2059" s="5" t="s">
        <v>87</v>
      </c>
      <c r="H2059" s="5" t="s">
        <v>131</v>
      </c>
      <c r="I2059" s="150">
        <v>48454.247470182643</v>
      </c>
      <c r="J2059" s="150">
        <v>126887</v>
      </c>
      <c r="K2059" s="150">
        <v>2161.6345952686879</v>
      </c>
      <c r="L2059" s="150">
        <v>4943</v>
      </c>
      <c r="M2059" s="150">
        <v>37935.645776197838</v>
      </c>
      <c r="N2059" s="150">
        <v>60538.273916161786</v>
      </c>
      <c r="O2059" s="150">
        <v>24090.05847366387</v>
      </c>
      <c r="P2059" s="150">
        <v>36900.98618</v>
      </c>
      <c r="Q2059" s="150">
        <v>39434.692853318593</v>
      </c>
      <c r="R2059" s="150">
        <v>30171.52577152587</v>
      </c>
      <c r="S2059" s="150">
        <v>52440</v>
      </c>
      <c r="T2059" s="150">
        <v>44623.959957933992</v>
      </c>
      <c r="U2059" s="150">
        <v>15319.415298989899</v>
      </c>
      <c r="V2059" s="150">
        <v>52862</v>
      </c>
      <c r="W2059" s="150">
        <v>7535</v>
      </c>
      <c r="X2059" s="150">
        <v>49202.649444095332</v>
      </c>
      <c r="Y2059" s="150">
        <v>333818.63</v>
      </c>
      <c r="Z2059" s="150">
        <v>7738.0465741660209</v>
      </c>
      <c r="AA2059" s="150">
        <v>333759.71473270102</v>
      </c>
      <c r="AB2059" s="150">
        <v>5150.8223559436065</v>
      </c>
      <c r="AC2059" s="150">
        <v>18593.790794100671</v>
      </c>
      <c r="AD2059" s="150">
        <v>18722.11</v>
      </c>
      <c r="AE2059" s="150">
        <v>36917.341892424782</v>
      </c>
      <c r="AF2059" s="150">
        <v>138431</v>
      </c>
      <c r="AG2059" s="150">
        <v>757629</v>
      </c>
      <c r="AH2059" s="150">
        <v>140345.90792999999</v>
      </c>
      <c r="AI2059" s="150">
        <v>19473.251114957169</v>
      </c>
      <c r="AJ2059" s="150">
        <v>211909.3732166533</v>
      </c>
      <c r="AK2059" s="150">
        <v>6119</v>
      </c>
      <c r="AL2059" s="150">
        <v>2662108</v>
      </c>
      <c r="AM2059" s="150">
        <v>2254308</v>
      </c>
      <c r="AN2059" s="150">
        <v>407800.0625</v>
      </c>
      <c r="AO2059" s="5" t="s">
        <v>4193</v>
      </c>
    </row>
    <row r="2060" spans="1:41" ht="14.25" x14ac:dyDescent="0.45">
      <c r="A2060" s="150">
        <v>2017</v>
      </c>
      <c r="B2060" s="5" t="s">
        <v>81</v>
      </c>
      <c r="C2060" s="5" t="s">
        <v>3832</v>
      </c>
      <c r="D2060" s="5" t="s">
        <v>3833</v>
      </c>
      <c r="E2060" s="5" t="s">
        <v>1453</v>
      </c>
      <c r="F2060" s="5" t="s">
        <v>191</v>
      </c>
      <c r="G2060" s="5" t="s">
        <v>87</v>
      </c>
      <c r="H2060" s="5" t="s">
        <v>131</v>
      </c>
      <c r="I2060" s="150">
        <v>38022.567510789151</v>
      </c>
      <c r="J2060" s="150">
        <v>56453</v>
      </c>
      <c r="K2060" s="150">
        <v>6995.8042039435804</v>
      </c>
      <c r="L2060" s="150">
        <v>25629</v>
      </c>
      <c r="M2060" s="150">
        <v>90130.036353299642</v>
      </c>
      <c r="N2060" s="150">
        <v>46954.927907695819</v>
      </c>
      <c r="O2060" s="150">
        <v>53605.013313134426</v>
      </c>
      <c r="P2060" s="150">
        <v>33028.095710000009</v>
      </c>
      <c r="Q2060" s="150">
        <v>1978.400982390948</v>
      </c>
      <c r="R2060" s="150">
        <v>24636.319208545119</v>
      </c>
      <c r="S2060" s="150">
        <v>60288</v>
      </c>
      <c r="T2060" s="150">
        <v>49077.085460686583</v>
      </c>
      <c r="U2060" s="150">
        <v>520.42422630483702</v>
      </c>
      <c r="V2060" s="150">
        <v>24353</v>
      </c>
      <c r="W2060" s="150">
        <v>25985</v>
      </c>
      <c r="X2060" s="150">
        <v>106783.5454545313</v>
      </c>
      <c r="Y2060" s="150">
        <v>117544.348</v>
      </c>
      <c r="Z2060" s="150">
        <v>85584.402409456481</v>
      </c>
      <c r="AA2060" s="150">
        <v>410251.62954665098</v>
      </c>
      <c r="AB2060" s="150">
        <v>16937.382920639091</v>
      </c>
      <c r="AC2060" s="150">
        <v>70136.479871490301</v>
      </c>
      <c r="AD2060" s="150">
        <v>128437.57</v>
      </c>
      <c r="AE2060" s="150">
        <v>47791.326788170722</v>
      </c>
      <c r="AF2060" s="150">
        <v>115389</v>
      </c>
      <c r="AG2060" s="150">
        <v>308133</v>
      </c>
      <c r="AH2060" s="150">
        <v>102573.41177000001</v>
      </c>
      <c r="AI2060" s="150">
        <v>29060.377767109148</v>
      </c>
      <c r="AJ2060" s="150">
        <v>138276.85673659769</v>
      </c>
      <c r="AK2060" s="150">
        <v>32554</v>
      </c>
      <c r="AL2060" s="150">
        <v>2247110</v>
      </c>
      <c r="AM2060" s="150">
        <v>1544682.875</v>
      </c>
      <c r="AN2060" s="150">
        <v>702427.25</v>
      </c>
      <c r="AO2060" s="5" t="s">
        <v>4194</v>
      </c>
    </row>
    <row r="2061" spans="1:41" ht="14.25" x14ac:dyDescent="0.45">
      <c r="A2061" s="150">
        <v>2017</v>
      </c>
      <c r="B2061" s="5" t="s">
        <v>81</v>
      </c>
      <c r="C2061" s="5" t="s">
        <v>3832</v>
      </c>
      <c r="D2061" s="5" t="s">
        <v>3833</v>
      </c>
      <c r="E2061" s="5" t="s">
        <v>1453</v>
      </c>
      <c r="F2061" s="5" t="s">
        <v>194</v>
      </c>
      <c r="G2061" s="5" t="s">
        <v>87</v>
      </c>
      <c r="H2061" s="5" t="s">
        <v>131</v>
      </c>
      <c r="I2061" s="150">
        <v>21413.759706034991</v>
      </c>
      <c r="J2061" s="150">
        <v>52189</v>
      </c>
      <c r="K2061" s="150">
        <v>3008.262125579733</v>
      </c>
      <c r="L2061" s="150">
        <v>6961</v>
      </c>
      <c r="M2061" s="150">
        <v>39415.468330360673</v>
      </c>
      <c r="N2061" s="150">
        <v>55596.608782678341</v>
      </c>
      <c r="O2061" s="150">
        <v>16593.967015427261</v>
      </c>
      <c r="P2061" s="150">
        <v>26231.154399999999</v>
      </c>
      <c r="Q2061" s="150">
        <v>9198.0157581253261</v>
      </c>
      <c r="R2061" s="150">
        <v>24668.490781134991</v>
      </c>
      <c r="S2061" s="150">
        <v>41363</v>
      </c>
      <c r="T2061" s="150">
        <v>22789.138498093769</v>
      </c>
      <c r="U2061" s="150">
        <v>3893.4504248956191</v>
      </c>
      <c r="V2061" s="150">
        <v>23091</v>
      </c>
      <c r="W2061" s="150">
        <v>16137</v>
      </c>
      <c r="X2061" s="150">
        <v>29145.24861304037</v>
      </c>
      <c r="Y2061" s="150">
        <v>113672.914</v>
      </c>
      <c r="Z2061" s="150">
        <v>20668.665756844232</v>
      </c>
      <c r="AA2061" s="150">
        <v>262623.21831384598</v>
      </c>
      <c r="AB2061" s="150">
        <v>6480.2817562955224</v>
      </c>
      <c r="AC2061" s="150">
        <v>30386.924737742662</v>
      </c>
      <c r="AD2061" s="150">
        <v>52696.69</v>
      </c>
      <c r="AE2061" s="150">
        <v>27785.666182005691</v>
      </c>
      <c r="AF2061" s="150">
        <v>90507</v>
      </c>
      <c r="AG2061" s="150">
        <v>263159</v>
      </c>
      <c r="AH2061" s="150">
        <v>60537.084139999999</v>
      </c>
      <c r="AI2061" s="150">
        <v>25910.43004651583</v>
      </c>
      <c r="AJ2061" s="150">
        <v>91545.160917749978</v>
      </c>
      <c r="AK2061" s="150">
        <v>14032</v>
      </c>
      <c r="AL2061" s="150">
        <v>1451699.625</v>
      </c>
      <c r="AM2061" s="150">
        <v>1123591</v>
      </c>
      <c r="AN2061" s="150">
        <v>328108.59375</v>
      </c>
      <c r="AO2061" s="5" t="s">
        <v>4195</v>
      </c>
    </row>
    <row r="2062" spans="1:41" ht="14.25" x14ac:dyDescent="0.45">
      <c r="A2062" s="150">
        <v>2017</v>
      </c>
      <c r="B2062" s="5" t="s">
        <v>81</v>
      </c>
      <c r="C2062" s="5" t="s">
        <v>3832</v>
      </c>
      <c r="D2062" s="5" t="s">
        <v>3833</v>
      </c>
      <c r="E2062" s="5" t="s">
        <v>1453</v>
      </c>
      <c r="F2062" s="5" t="s">
        <v>197</v>
      </c>
      <c r="G2062" s="5" t="s">
        <v>87</v>
      </c>
      <c r="H2062" s="5" t="s">
        <v>131</v>
      </c>
      <c r="I2062" s="150">
        <v>8899.8583466391174</v>
      </c>
      <c r="J2062" s="150">
        <v>20512</v>
      </c>
      <c r="K2062" s="150">
        <v>2611.3004910748241</v>
      </c>
      <c r="L2062" s="150">
        <v>3137</v>
      </c>
      <c r="M2062" s="150">
        <v>10074.726839200401</v>
      </c>
      <c r="N2062" s="150">
        <v>35299.527766064748</v>
      </c>
      <c r="O2062" s="150">
        <v>8080.5629580798422</v>
      </c>
      <c r="P2062" s="150">
        <v>11048.051170000001</v>
      </c>
      <c r="Q2062" s="150">
        <v>4228.6319775438769</v>
      </c>
      <c r="R2062" s="150">
        <v>14269.31794072501</v>
      </c>
      <c r="S2062" s="150">
        <v>11766</v>
      </c>
      <c r="T2062" s="150">
        <v>16642.94894577796</v>
      </c>
      <c r="U2062" s="150">
        <v>2108.984329726693</v>
      </c>
      <c r="V2062" s="150">
        <v>7607</v>
      </c>
      <c r="W2062" s="150">
        <v>7189</v>
      </c>
      <c r="X2062" s="150">
        <v>7365.8326694307707</v>
      </c>
      <c r="Y2062" s="150">
        <v>107946.71799999999</v>
      </c>
      <c r="Z2062" s="150">
        <v>7985.1721167320347</v>
      </c>
      <c r="AA2062" s="150">
        <v>145035.00389458099</v>
      </c>
      <c r="AB2062" s="150">
        <v>3008.4921767701039</v>
      </c>
      <c r="AC2062" s="150">
        <v>15903.107054381981</v>
      </c>
      <c r="AD2062" s="150">
        <v>8743.2999999999993</v>
      </c>
      <c r="AE2062" s="150">
        <v>16193.04240259275</v>
      </c>
      <c r="AF2062" s="150">
        <v>50233</v>
      </c>
      <c r="AG2062" s="150">
        <v>171137</v>
      </c>
      <c r="AH2062" s="150">
        <v>27476.344430000001</v>
      </c>
      <c r="AI2062" s="150">
        <v>13682.24798071379</v>
      </c>
      <c r="AJ2062" s="150">
        <v>32206.754591696939</v>
      </c>
      <c r="AK2062" s="150">
        <v>5909</v>
      </c>
      <c r="AL2062" s="150">
        <v>776300</v>
      </c>
      <c r="AM2062" s="150">
        <v>653750.125</v>
      </c>
      <c r="AN2062" s="150">
        <v>122549.75</v>
      </c>
      <c r="AO2062" s="5" t="s">
        <v>4196</v>
      </c>
    </row>
    <row r="2063" spans="1:41" ht="14.25" x14ac:dyDescent="0.45">
      <c r="A2063" s="150">
        <v>2017</v>
      </c>
      <c r="B2063" s="5" t="s">
        <v>81</v>
      </c>
      <c r="C2063" s="5" t="s">
        <v>3832</v>
      </c>
      <c r="D2063" s="5" t="s">
        <v>3833</v>
      </c>
      <c r="E2063" s="5" t="s">
        <v>1453</v>
      </c>
      <c r="F2063" s="5" t="s">
        <v>91</v>
      </c>
      <c r="G2063" s="5" t="s">
        <v>87</v>
      </c>
      <c r="H2063" s="5" t="s">
        <v>131</v>
      </c>
      <c r="I2063" s="150">
        <v>7194.9813942435849</v>
      </c>
      <c r="J2063" s="150">
        <v>0</v>
      </c>
      <c r="K2063" s="150">
        <v>2427.208936101682</v>
      </c>
      <c r="L2063" s="150">
        <v>2290</v>
      </c>
      <c r="M2063" s="150">
        <v>20538.559661805819</v>
      </c>
      <c r="N2063" s="150">
        <v>15092.2804664627</v>
      </c>
      <c r="O2063" s="150">
        <v>10160.87411767312</v>
      </c>
      <c r="P2063" s="150">
        <v>2525.1167209999999</v>
      </c>
      <c r="Q2063" s="150">
        <v>0</v>
      </c>
      <c r="R2063" s="150">
        <v>4372.0257300000003</v>
      </c>
      <c r="S2063" s="150">
        <v>28090</v>
      </c>
      <c r="T2063" s="150">
        <v>16379.028333333339</v>
      </c>
      <c r="U2063" s="150">
        <v>261.85721703264107</v>
      </c>
      <c r="V2063" s="150">
        <v>3096</v>
      </c>
      <c r="W2063" s="150">
        <v>2753</v>
      </c>
      <c r="X2063" s="150">
        <v>10656.520884258211</v>
      </c>
      <c r="Y2063" s="150">
        <v>35563.636000000013</v>
      </c>
      <c r="Z2063" s="150">
        <v>1238.348255566116</v>
      </c>
      <c r="AA2063" s="150">
        <v>31017.387561257601</v>
      </c>
      <c r="AB2063" s="150">
        <v>2733.2939761314979</v>
      </c>
      <c r="AC2063" s="150">
        <v>1391.591381608803</v>
      </c>
      <c r="AD2063" s="150">
        <v>7.1</v>
      </c>
      <c r="AE2063" s="150">
        <v>4048.4124267081479</v>
      </c>
      <c r="AF2063" s="150">
        <v>39819.4</v>
      </c>
      <c r="AG2063" s="150">
        <v>37906</v>
      </c>
      <c r="AH2063" s="150">
        <v>30425.193899999998</v>
      </c>
      <c r="AI2063" s="150">
        <v>1898.5160000000001</v>
      </c>
      <c r="AJ2063" s="150">
        <v>9181.8995873287349</v>
      </c>
      <c r="AK2063" s="150">
        <v>337</v>
      </c>
      <c r="AL2063" s="150">
        <v>321405.25</v>
      </c>
      <c r="AM2063" s="150">
        <v>194998.953125</v>
      </c>
      <c r="AN2063" s="150">
        <v>126406.3046875</v>
      </c>
      <c r="AO2063" s="5" t="s">
        <v>4197</v>
      </c>
    </row>
    <row r="2064" spans="1:41" ht="14.25" x14ac:dyDescent="0.45">
      <c r="A2064" s="150">
        <v>2017</v>
      </c>
      <c r="B2064" s="5" t="s">
        <v>81</v>
      </c>
      <c r="C2064" s="5" t="s">
        <v>3832</v>
      </c>
      <c r="D2064" s="5" t="s">
        <v>3833</v>
      </c>
      <c r="E2064" s="5" t="s">
        <v>1453</v>
      </c>
      <c r="F2064" s="5" t="s">
        <v>200</v>
      </c>
      <c r="G2064" s="5" t="s">
        <v>87</v>
      </c>
      <c r="H2064" s="5" t="s">
        <v>131</v>
      </c>
      <c r="I2064" s="150">
        <v>5263.5424632246832</v>
      </c>
      <c r="J2064" s="150">
        <v>9986</v>
      </c>
      <c r="K2064" s="150">
        <v>2208.147466421563</v>
      </c>
      <c r="L2064" s="150">
        <v>1130</v>
      </c>
      <c r="M2064" s="150">
        <v>4936.4637424112179</v>
      </c>
      <c r="N2064" s="150">
        <v>1137.9399691437541</v>
      </c>
      <c r="O2064" s="150">
        <v>3511.3633551114222</v>
      </c>
      <c r="P2064" s="150">
        <v>12408.401229999999</v>
      </c>
      <c r="Q2064" s="150">
        <v>3340.470388821484</v>
      </c>
      <c r="R2064" s="150">
        <v>7723.5623708151734</v>
      </c>
      <c r="S2064" s="150">
        <v>12664</v>
      </c>
      <c r="T2064" s="150">
        <v>6885.110594560947</v>
      </c>
      <c r="U2064" s="150">
        <v>3560.625087267973</v>
      </c>
      <c r="V2064" s="150">
        <v>13909</v>
      </c>
      <c r="W2064" s="150">
        <v>1463</v>
      </c>
      <c r="X2064" s="150">
        <v>4979.7076113304456</v>
      </c>
      <c r="Y2064" s="150">
        <v>31085.632000000001</v>
      </c>
      <c r="Z2064" s="150">
        <v>2325.1037771592501</v>
      </c>
      <c r="AA2064" s="150">
        <v>131503.00106684669</v>
      </c>
      <c r="AB2064" s="150">
        <v>3505.005947864282</v>
      </c>
      <c r="AC2064" s="150">
        <v>17009.53097650348</v>
      </c>
      <c r="AD2064" s="150">
        <v>6755.6500000000005</v>
      </c>
      <c r="AE2064" s="150">
        <v>5199.4399102350626</v>
      </c>
      <c r="AF2064" s="150">
        <v>23432.400000000001</v>
      </c>
      <c r="AG2064" s="150">
        <v>615950.15100000007</v>
      </c>
      <c r="AH2064" s="150">
        <v>17646.078089999999</v>
      </c>
      <c r="AI2064" s="150">
        <v>4496.0131731558804</v>
      </c>
      <c r="AJ2064" s="150">
        <v>10746.364722082501</v>
      </c>
      <c r="AK2064" s="150">
        <v>5782</v>
      </c>
      <c r="AL2064" s="150">
        <v>970543.6875</v>
      </c>
      <c r="AM2064" s="150">
        <v>895711.1875</v>
      </c>
      <c r="AN2064" s="150">
        <v>74832.5390625</v>
      </c>
      <c r="AO2064" s="5" t="s">
        <v>4198</v>
      </c>
    </row>
    <row r="2065" spans="1:41" ht="14.25" x14ac:dyDescent="0.45">
      <c r="A2065" s="150">
        <v>2017</v>
      </c>
      <c r="B2065" s="5" t="s">
        <v>81</v>
      </c>
      <c r="C2065" s="5" t="s">
        <v>3832</v>
      </c>
      <c r="D2065" s="5" t="s">
        <v>3833</v>
      </c>
      <c r="E2065" s="5" t="s">
        <v>1453</v>
      </c>
      <c r="F2065" s="5" t="s">
        <v>3521</v>
      </c>
      <c r="G2065" s="5" t="s">
        <v>87</v>
      </c>
      <c r="H2065" s="5" t="s">
        <v>131</v>
      </c>
      <c r="I2065" s="150">
        <v>730.82263910557072</v>
      </c>
      <c r="J2065" s="150">
        <v>8898</v>
      </c>
      <c r="K2065" s="150">
        <v>0</v>
      </c>
      <c r="L2065" s="150">
        <v>366</v>
      </c>
      <c r="M2065" s="150">
        <v>230.82372761356211</v>
      </c>
      <c r="N2065" s="150">
        <v>866.49128321327748</v>
      </c>
      <c r="O2065" s="150">
        <v>1391.3759640684359</v>
      </c>
      <c r="P2065" s="150">
        <v>10325.12184</v>
      </c>
      <c r="Q2065" s="150">
        <v>7104.4501326106201</v>
      </c>
      <c r="R2065" s="150">
        <v>901.26799563500003</v>
      </c>
      <c r="S2065" s="150">
        <v>755</v>
      </c>
      <c r="T2065" s="150">
        <v>8119.5182279349347</v>
      </c>
      <c r="U2065" s="150">
        <v>5492.3936341554117</v>
      </c>
      <c r="V2065" s="150">
        <v>9531</v>
      </c>
      <c r="W2065" s="150">
        <v>1423</v>
      </c>
      <c r="X2065" s="150">
        <v>9866.9637515790855</v>
      </c>
      <c r="Y2065" s="150">
        <v>83533.906999999992</v>
      </c>
      <c r="Z2065" s="150">
        <v>1211.8239478650919</v>
      </c>
      <c r="AA2065" s="150">
        <v>31401.903299709</v>
      </c>
      <c r="AB2065" s="150">
        <v>0</v>
      </c>
      <c r="AC2065" s="150">
        <v>298.09868548244361</v>
      </c>
      <c r="AD2065" s="150">
        <v>1856.04</v>
      </c>
      <c r="AE2065" s="150">
        <v>9038.5507940066982</v>
      </c>
      <c r="AF2065" s="150">
        <v>23645</v>
      </c>
      <c r="AG2065" s="150">
        <v>381839</v>
      </c>
      <c r="AH2065" s="150">
        <v>57049.167630000004</v>
      </c>
      <c r="AI2065" s="150">
        <v>0</v>
      </c>
      <c r="AJ2065" s="150">
        <v>54443.773308890071</v>
      </c>
      <c r="AK2065" s="150">
        <v>0</v>
      </c>
      <c r="AL2065" s="150">
        <v>710319.5</v>
      </c>
      <c r="AM2065" s="150">
        <v>629627.5625</v>
      </c>
      <c r="AN2065" s="150">
        <v>80691.890625</v>
      </c>
      <c r="AO2065" s="5" t="s">
        <v>4199</v>
      </c>
    </row>
    <row r="2066" spans="1:41" ht="14.25" x14ac:dyDescent="0.45">
      <c r="A2066" s="150">
        <v>2017</v>
      </c>
      <c r="B2066" s="5" t="s">
        <v>81</v>
      </c>
      <c r="C2066" s="5" t="s">
        <v>3832</v>
      </c>
      <c r="D2066" s="5" t="s">
        <v>3833</v>
      </c>
      <c r="E2066" s="5" t="s">
        <v>1453</v>
      </c>
      <c r="F2066" s="5" t="s">
        <v>3522</v>
      </c>
      <c r="G2066" s="5" t="s">
        <v>87</v>
      </c>
      <c r="H2066" s="5" t="s">
        <v>131</v>
      </c>
      <c r="I2066" s="150">
        <v>13004.126098398659</v>
      </c>
      <c r="J2066" s="150">
        <v>15138</v>
      </c>
      <c r="K2066" s="150">
        <v>2525.33653149784</v>
      </c>
      <c r="L2066" s="150">
        <v>2319</v>
      </c>
      <c r="M2066" s="150">
        <v>17077.096791440399</v>
      </c>
      <c r="N2066" s="150">
        <v>13196.838618764299</v>
      </c>
      <c r="O2066" s="150">
        <v>15108.12627337969</v>
      </c>
      <c r="P2066" s="150">
        <v>6970.0630700000002</v>
      </c>
      <c r="Q2066" s="150">
        <v>56.813717124843578</v>
      </c>
      <c r="R2066" s="150">
        <v>4882.0007143399998</v>
      </c>
      <c r="S2066" s="150">
        <v>18607</v>
      </c>
      <c r="T2066" s="150">
        <v>19475.242343571561</v>
      </c>
      <c r="U2066" s="150">
        <v>97.949718699717465</v>
      </c>
      <c r="V2066" s="150">
        <v>8106</v>
      </c>
      <c r="W2066" s="150">
        <v>9859</v>
      </c>
      <c r="X2066" s="150">
        <v>7585.6939705884251</v>
      </c>
      <c r="Y2066" s="150">
        <v>59814.942000000003</v>
      </c>
      <c r="Z2066" s="150">
        <v>22687.402172709189</v>
      </c>
      <c r="AA2066" s="150">
        <v>70085.753782683008</v>
      </c>
      <c r="AB2066" s="150">
        <v>0</v>
      </c>
      <c r="AC2066" s="150">
        <v>12095.007032288329</v>
      </c>
      <c r="AD2066" s="150">
        <v>52106.789999999994</v>
      </c>
      <c r="AE2066" s="150">
        <v>52806.081970429499</v>
      </c>
      <c r="AF2066" s="150">
        <v>21047</v>
      </c>
      <c r="AG2066" s="150">
        <v>77480</v>
      </c>
      <c r="AH2066" s="150">
        <v>21530.487260000002</v>
      </c>
      <c r="AI2066" s="150">
        <v>18020.657047299999</v>
      </c>
      <c r="AJ2066" s="150">
        <v>2427.9295368618191</v>
      </c>
      <c r="AK2066" s="150">
        <v>16984</v>
      </c>
      <c r="AL2066" s="150">
        <v>581094.375</v>
      </c>
      <c r="AM2066" s="150">
        <v>382214.90625</v>
      </c>
      <c r="AN2066" s="150">
        <v>198879.4375</v>
      </c>
      <c r="AO2066" s="5" t="s">
        <v>4200</v>
      </c>
    </row>
    <row r="2067" spans="1:41" ht="14.25" x14ac:dyDescent="0.45">
      <c r="A2067" s="150">
        <v>2017</v>
      </c>
      <c r="B2067" s="5" t="s">
        <v>81</v>
      </c>
      <c r="C2067" s="5" t="s">
        <v>3832</v>
      </c>
      <c r="D2067" s="5" t="s">
        <v>3833</v>
      </c>
      <c r="E2067" s="5" t="s">
        <v>1453</v>
      </c>
      <c r="F2067" s="5" t="s">
        <v>308</v>
      </c>
      <c r="G2067" s="5" t="s">
        <v>87</v>
      </c>
      <c r="H2067" s="5" t="s">
        <v>131</v>
      </c>
      <c r="I2067" s="150">
        <v>178989.97916181761</v>
      </c>
      <c r="J2067" s="150">
        <v>353804</v>
      </c>
      <c r="K2067" s="150">
        <v>28889.99182990384</v>
      </c>
      <c r="L2067" s="150">
        <v>54150</v>
      </c>
      <c r="M2067" s="150">
        <v>241527.80225449329</v>
      </c>
      <c r="N2067" s="150">
        <v>251141.46217894909</v>
      </c>
      <c r="O2067" s="150">
        <v>151867.2391261016</v>
      </c>
      <c r="P2067" s="150">
        <v>169630.974131</v>
      </c>
      <c r="Q2067" s="150">
        <v>80291.923006816942</v>
      </c>
      <c r="R2067" s="150">
        <v>119846.19826204619</v>
      </c>
      <c r="S2067" s="150">
        <v>253649</v>
      </c>
      <c r="T2067" s="150">
        <v>222061.59448591809</v>
      </c>
      <c r="U2067" s="150">
        <v>41245.917183854093</v>
      </c>
      <c r="V2067" s="150">
        <v>164637</v>
      </c>
      <c r="W2067" s="150">
        <v>86879</v>
      </c>
      <c r="X2067" s="150">
        <v>258435.18750390361</v>
      </c>
      <c r="Y2067" s="150">
        <v>1004182.296</v>
      </c>
      <c r="Z2067" s="150">
        <v>179022.14351061781</v>
      </c>
      <c r="AA2067" s="150">
        <v>1592546.181314918</v>
      </c>
      <c r="AB2067" s="150">
        <v>37815.279133644101</v>
      </c>
      <c r="AC2067" s="150">
        <v>184137.58828543051</v>
      </c>
      <c r="AD2067" s="150">
        <v>355086.28</v>
      </c>
      <c r="AE2067" s="150">
        <v>237830.05299715171</v>
      </c>
      <c r="AF2067" s="150">
        <v>581134.80000000005</v>
      </c>
      <c r="AG2067" s="150">
        <v>2879136.1510000001</v>
      </c>
      <c r="AH2067" s="150">
        <v>529712.46686000004</v>
      </c>
      <c r="AI2067" s="150">
        <v>112541.49312975181</v>
      </c>
      <c r="AJ2067" s="150">
        <v>602561.59788640926</v>
      </c>
      <c r="AK2067" s="150">
        <v>109461</v>
      </c>
      <c r="AL2067" s="150">
        <v>11062215</v>
      </c>
      <c r="AM2067" s="150">
        <v>8674289</v>
      </c>
      <c r="AN2067" s="150">
        <v>2387926.25</v>
      </c>
      <c r="AO2067" s="5" t="s">
        <v>4201</v>
      </c>
    </row>
    <row r="2068" spans="1:41" ht="14.25" x14ac:dyDescent="0.45">
      <c r="A2068" s="150">
        <v>2017</v>
      </c>
      <c r="B2068" s="5" t="s">
        <v>81</v>
      </c>
      <c r="C2068" s="5" t="s">
        <v>3832</v>
      </c>
      <c r="D2068" s="5" t="s">
        <v>3833</v>
      </c>
      <c r="E2068" s="5" t="s">
        <v>1453</v>
      </c>
      <c r="F2068" s="5" t="s">
        <v>206</v>
      </c>
      <c r="G2068" s="5" t="s">
        <v>87</v>
      </c>
      <c r="H2068" s="5" t="s">
        <v>131</v>
      </c>
      <c r="I2068" s="150">
        <v>36006.073533199182</v>
      </c>
      <c r="J2068" s="150">
        <v>63741</v>
      </c>
      <c r="K2068" s="150">
        <v>6952.2974800159218</v>
      </c>
      <c r="L2068" s="150">
        <v>7375</v>
      </c>
      <c r="M2068" s="150">
        <v>21188.981032163741</v>
      </c>
      <c r="N2068" s="150">
        <v>22458.573468764331</v>
      </c>
      <c r="O2068" s="150">
        <v>19325.897655563542</v>
      </c>
      <c r="P2068" s="150">
        <v>30193.983810000009</v>
      </c>
      <c r="Q2068" s="150">
        <v>14950.44719688125</v>
      </c>
      <c r="R2068" s="150">
        <v>8221.6877493249995</v>
      </c>
      <c r="S2068" s="150">
        <v>27676</v>
      </c>
      <c r="T2068" s="150">
        <v>38069.562124025018</v>
      </c>
      <c r="U2068" s="150">
        <v>9990.817246781311</v>
      </c>
      <c r="V2068" s="150">
        <v>22082</v>
      </c>
      <c r="W2068" s="150">
        <v>14535</v>
      </c>
      <c r="X2068" s="150">
        <v>32849.025105049608</v>
      </c>
      <c r="Y2068" s="150">
        <v>121201.569</v>
      </c>
      <c r="Z2068" s="150">
        <v>29583.178500119411</v>
      </c>
      <c r="AA2068" s="150">
        <v>176868.12306129601</v>
      </c>
      <c r="AB2068" s="150">
        <v>0</v>
      </c>
      <c r="AC2068" s="150">
        <v>18323.057751831871</v>
      </c>
      <c r="AD2068" s="150">
        <v>85761.030000000013</v>
      </c>
      <c r="AE2068" s="150">
        <v>38050.190630578327</v>
      </c>
      <c r="AF2068" s="150">
        <v>78631</v>
      </c>
      <c r="AG2068" s="150">
        <v>265903</v>
      </c>
      <c r="AH2068" s="150">
        <v>72128.791710000005</v>
      </c>
      <c r="AI2068" s="150">
        <v>0</v>
      </c>
      <c r="AJ2068" s="150">
        <v>51823.485268548277</v>
      </c>
      <c r="AK2068" s="150">
        <v>27744</v>
      </c>
      <c r="AL2068" s="150">
        <v>1341633.75</v>
      </c>
      <c r="AM2068" s="150">
        <v>995403.1875</v>
      </c>
      <c r="AN2068" s="150">
        <v>346230.59375</v>
      </c>
      <c r="AO2068" s="5" t="s">
        <v>4202</v>
      </c>
    </row>
    <row r="2069" spans="1:41" ht="14.25" x14ac:dyDescent="0.45">
      <c r="A2069" s="150">
        <v>2017</v>
      </c>
      <c r="B2069" s="5" t="s">
        <v>81</v>
      </c>
      <c r="C2069" s="5" t="s">
        <v>3766</v>
      </c>
      <c r="D2069" s="5" t="s">
        <v>7</v>
      </c>
      <c r="E2069" s="5" t="s">
        <v>9</v>
      </c>
      <c r="F2069" s="5" t="s">
        <v>3772</v>
      </c>
      <c r="G2069" s="5" t="s">
        <v>83</v>
      </c>
      <c r="H2069" s="5" t="s">
        <v>267</v>
      </c>
      <c r="I2069" s="150">
        <v>8.899822122858108</v>
      </c>
      <c r="J2069" s="150">
        <v>13.98533007334963</v>
      </c>
      <c r="K2069" s="150">
        <v>19.16186321856987</v>
      </c>
      <c r="L2069" s="150">
        <v>13.907477871055409</v>
      </c>
      <c r="M2069" s="150">
        <v>22.102862921289368</v>
      </c>
      <c r="N2069" s="150">
        <v>14.70659849038228</v>
      </c>
      <c r="O2069" s="150">
        <v>12.298486444494159</v>
      </c>
      <c r="P2069" s="150">
        <v>12.05516014234875</v>
      </c>
      <c r="Q2069" s="150">
        <v>4.8151376129463737</v>
      </c>
      <c r="R2069" s="150">
        <v>13.891138812387959</v>
      </c>
      <c r="S2069" s="150">
        <v>15.21896053897979</v>
      </c>
      <c r="T2069" s="150">
        <v>22.026277128701921</v>
      </c>
      <c r="U2069" s="150">
        <v>5.7666801222536179</v>
      </c>
      <c r="V2069" s="150">
        <v>9.494554593688914</v>
      </c>
      <c r="W2069" s="150">
        <v>25.272947836635669</v>
      </c>
      <c r="X2069" s="150">
        <v>12.321943074054129</v>
      </c>
      <c r="Y2069" s="150">
        <v>13.0685560893768</v>
      </c>
      <c r="Z2069" s="150">
        <v>10.723026724585941</v>
      </c>
      <c r="AA2069" s="150">
        <v>20.870753387010321</v>
      </c>
      <c r="AB2069" s="150">
        <v>11.74785100286533</v>
      </c>
      <c r="AC2069" s="150">
        <v>31.864065916238388</v>
      </c>
      <c r="AD2069" s="150">
        <v>12.574930161488901</v>
      </c>
      <c r="AE2069" s="150">
        <v>15.33496400079979</v>
      </c>
      <c r="AF2069" s="150">
        <v>15.650412611034071</v>
      </c>
      <c r="AG2069" s="150">
        <v>16.48300581285082</v>
      </c>
      <c r="AH2069" s="150">
        <v>19.284714859559021</v>
      </c>
      <c r="AI2069" s="150">
        <v>11.61322908646615</v>
      </c>
      <c r="AJ2069" s="150">
        <v>10.338291885352531</v>
      </c>
      <c r="AK2069" s="150">
        <v>10.95589053712235</v>
      </c>
      <c r="AL2069" s="150">
        <v>426.43496704101563</v>
      </c>
      <c r="AM2069" s="150">
        <v>231.85494995117188</v>
      </c>
      <c r="AN2069" s="150">
        <v>194.5799560546875</v>
      </c>
      <c r="AO2069" s="5" t="s">
        <v>4203</v>
      </c>
    </row>
    <row r="2070" spans="1:41" ht="14.25" x14ac:dyDescent="0.45">
      <c r="A2070" s="150">
        <v>2017</v>
      </c>
      <c r="B2070" s="5" t="s">
        <v>81</v>
      </c>
      <c r="C2070" s="5" t="s">
        <v>303</v>
      </c>
      <c r="D2070" s="5" t="s">
        <v>7</v>
      </c>
      <c r="E2070" s="5" t="s">
        <v>3928</v>
      </c>
      <c r="F2070" s="5" t="s">
        <v>117</v>
      </c>
      <c r="G2070" s="5" t="s">
        <v>83</v>
      </c>
      <c r="H2070" s="5" t="s">
        <v>267</v>
      </c>
      <c r="I2070" s="150">
        <v>227</v>
      </c>
      <c r="J2070" s="150">
        <v>391</v>
      </c>
      <c r="K2070" s="150">
        <v>57</v>
      </c>
      <c r="L2070" s="150">
        <v>137</v>
      </c>
      <c r="M2070" s="150">
        <v>465</v>
      </c>
      <c r="N2070" s="150">
        <v>234</v>
      </c>
      <c r="O2070" s="150">
        <v>207</v>
      </c>
      <c r="P2070" s="150">
        <v>131</v>
      </c>
      <c r="Q2070" s="150">
        <v>20</v>
      </c>
      <c r="R2070" s="150">
        <v>173</v>
      </c>
      <c r="S2070" s="150">
        <v>485</v>
      </c>
      <c r="T2070" s="150">
        <v>274</v>
      </c>
      <c r="U2070" s="150">
        <v>12</v>
      </c>
      <c r="V2070" s="150">
        <v>173</v>
      </c>
      <c r="W2070" s="150">
        <v>330</v>
      </c>
      <c r="X2070" s="150">
        <v>390</v>
      </c>
      <c r="Y2070" s="150">
        <v>574</v>
      </c>
      <c r="Z2070" s="150">
        <v>321</v>
      </c>
      <c r="AA2070" s="150">
        <v>1701</v>
      </c>
      <c r="AB2070" s="150">
        <v>78</v>
      </c>
      <c r="AC2070" s="150">
        <v>276</v>
      </c>
      <c r="AD2070" s="150">
        <v>627</v>
      </c>
      <c r="AE2070" s="150">
        <v>207</v>
      </c>
      <c r="AF2070" s="150">
        <v>728</v>
      </c>
      <c r="AG2070" s="150">
        <v>1301</v>
      </c>
      <c r="AH2070" s="150">
        <v>476</v>
      </c>
      <c r="AI2070" s="150">
        <v>95</v>
      </c>
      <c r="AJ2070" s="150">
        <v>177</v>
      </c>
      <c r="AK2070" s="150">
        <v>96</v>
      </c>
      <c r="AL2070" s="150">
        <v>10363</v>
      </c>
      <c r="AM2070" s="150">
        <v>6783</v>
      </c>
      <c r="AN2070" s="150">
        <v>3580</v>
      </c>
      <c r="AO2070" s="5" t="s">
        <v>4204</v>
      </c>
    </row>
    <row r="2071" spans="1:41" ht="14.25" x14ac:dyDescent="0.45">
      <c r="A2071" s="150">
        <v>2017</v>
      </c>
      <c r="B2071" s="5" t="s">
        <v>81</v>
      </c>
      <c r="C2071" s="5" t="s">
        <v>303</v>
      </c>
      <c r="D2071" s="5" t="s">
        <v>7</v>
      </c>
      <c r="E2071" s="5" t="s">
        <v>3928</v>
      </c>
      <c r="F2071" s="5" t="s">
        <v>118</v>
      </c>
      <c r="G2071" s="5" t="s">
        <v>83</v>
      </c>
      <c r="H2071" s="5" t="s">
        <v>267</v>
      </c>
      <c r="I2071" s="150">
        <v>144</v>
      </c>
      <c r="J2071" s="150">
        <v>466</v>
      </c>
      <c r="K2071" s="150">
        <v>65</v>
      </c>
      <c r="L2071" s="150">
        <v>113</v>
      </c>
      <c r="M2071" s="150">
        <v>251</v>
      </c>
      <c r="N2071" s="150">
        <v>219</v>
      </c>
      <c r="O2071" s="150">
        <v>273</v>
      </c>
      <c r="P2071" s="150">
        <v>139</v>
      </c>
      <c r="Q2071" s="150">
        <v>11</v>
      </c>
      <c r="R2071" s="150">
        <v>170</v>
      </c>
      <c r="S2071" s="150">
        <v>273</v>
      </c>
      <c r="T2071" s="150">
        <v>474</v>
      </c>
      <c r="U2071" s="150">
        <v>5</v>
      </c>
      <c r="V2071" s="150">
        <v>163</v>
      </c>
      <c r="W2071" s="150">
        <v>144</v>
      </c>
      <c r="X2071" s="150">
        <v>345</v>
      </c>
      <c r="Y2071" s="150">
        <v>873</v>
      </c>
      <c r="Z2071" s="150">
        <v>182</v>
      </c>
      <c r="AA2071" s="150">
        <v>3497</v>
      </c>
      <c r="AB2071" s="150">
        <v>45</v>
      </c>
      <c r="AC2071" s="150">
        <v>659</v>
      </c>
      <c r="AD2071" s="150">
        <v>490</v>
      </c>
      <c r="AE2071" s="150">
        <v>409</v>
      </c>
      <c r="AF2071" s="150">
        <v>651</v>
      </c>
      <c r="AG2071" s="150">
        <v>1735</v>
      </c>
      <c r="AH2071" s="150">
        <v>559</v>
      </c>
      <c r="AI2071" s="150">
        <v>156</v>
      </c>
      <c r="AJ2071" s="150">
        <v>305</v>
      </c>
      <c r="AK2071" s="150">
        <v>150</v>
      </c>
      <c r="AL2071" s="150">
        <v>12966</v>
      </c>
      <c r="AM2071" s="150">
        <v>9741</v>
      </c>
      <c r="AN2071" s="150">
        <v>3225</v>
      </c>
      <c r="AO2071" s="5" t="s">
        <v>4205</v>
      </c>
    </row>
    <row r="2072" spans="1:41" ht="14.25" x14ac:dyDescent="0.45">
      <c r="A2072" s="150">
        <v>2017</v>
      </c>
      <c r="B2072" s="5" t="s">
        <v>81</v>
      </c>
      <c r="C2072" s="5" t="s">
        <v>303</v>
      </c>
      <c r="D2072" s="5" t="s">
        <v>7</v>
      </c>
      <c r="E2072" s="5" t="s">
        <v>1</v>
      </c>
      <c r="F2072" s="5" t="s">
        <v>117</v>
      </c>
      <c r="G2072" s="5" t="s">
        <v>83</v>
      </c>
      <c r="H2072" s="5" t="s">
        <v>304</v>
      </c>
      <c r="I2072" s="150">
        <v>69.611000000000004</v>
      </c>
      <c r="J2072" s="150">
        <v>62.476257207838437</v>
      </c>
      <c r="K2072" s="150">
        <v>289.51801703474399</v>
      </c>
      <c r="L2072" s="150">
        <v>74.829977999999983</v>
      </c>
      <c r="M2072" s="150">
        <v>139.37</v>
      </c>
      <c r="N2072" s="150">
        <v>110.584008671863</v>
      </c>
      <c r="O2072" s="150">
        <v>195.6665092483274</v>
      </c>
      <c r="P2072" s="150">
        <v>17.13</v>
      </c>
      <c r="Q2072" s="150">
        <v>8.8379999999999992</v>
      </c>
      <c r="R2072" s="150">
        <v>101.2361621393724</v>
      </c>
      <c r="S2072" s="150">
        <v>121.71</v>
      </c>
      <c r="T2072" s="150">
        <v>50.871008756463752</v>
      </c>
      <c r="U2072" s="150">
        <v>8.8306111911297123</v>
      </c>
      <c r="V2072" s="150">
        <v>70.031309249296186</v>
      </c>
      <c r="W2072" s="150">
        <v>91.624380262847296</v>
      </c>
      <c r="X2072" s="150">
        <v>59.982594165564301</v>
      </c>
      <c r="Y2072" s="150">
        <v>11.4324130311932</v>
      </c>
      <c r="Z2072" s="150">
        <v>121.373</v>
      </c>
      <c r="AA2072" s="150">
        <v>45.850865264156042</v>
      </c>
      <c r="AB2072" s="150">
        <v>28.9</v>
      </c>
      <c r="AC2072" s="150">
        <v>130.18530999999999</v>
      </c>
      <c r="AD2072" s="150">
        <v>95.478999999999999</v>
      </c>
      <c r="AE2072" s="150">
        <v>42.852927559492542</v>
      </c>
      <c r="AF2072" s="150">
        <v>60.651006000000038</v>
      </c>
      <c r="AG2072" s="150">
        <v>71.446191034440005</v>
      </c>
      <c r="AH2072" s="150">
        <v>32.409709300000003</v>
      </c>
      <c r="AI2072" s="150">
        <v>46.09</v>
      </c>
      <c r="AJ2072" s="150">
        <v>7.3864987615038684</v>
      </c>
      <c r="AK2072" s="150">
        <v>49.66</v>
      </c>
      <c r="AL2072" s="150">
        <v>76.414703369140625</v>
      </c>
      <c r="AM2072" s="150">
        <v>59.690910339355469</v>
      </c>
      <c r="AN2072" s="150">
        <v>100.10677337646484</v>
      </c>
      <c r="AO2072" s="5" t="s">
        <v>4206</v>
      </c>
    </row>
    <row r="2073" spans="1:41" ht="14.25" x14ac:dyDescent="0.45">
      <c r="A2073" s="150">
        <v>2017</v>
      </c>
      <c r="B2073" s="5" t="s">
        <v>81</v>
      </c>
      <c r="C2073" s="5" t="s">
        <v>303</v>
      </c>
      <c r="D2073" s="5" t="s">
        <v>7</v>
      </c>
      <c r="E2073" s="5" t="s">
        <v>1</v>
      </c>
      <c r="F2073" s="5" t="s">
        <v>118</v>
      </c>
      <c r="G2073" s="5" t="s">
        <v>83</v>
      </c>
      <c r="H2073" s="5" t="s">
        <v>304</v>
      </c>
      <c r="I2073" s="150">
        <v>99.820999999999998</v>
      </c>
      <c r="J2073" s="150">
        <v>107.0421787773668</v>
      </c>
      <c r="K2073" s="150">
        <v>761.38305306493805</v>
      </c>
      <c r="L2073" s="150">
        <v>54.654610999999989</v>
      </c>
      <c r="M2073" s="150">
        <v>205.25</v>
      </c>
      <c r="N2073" s="150">
        <v>76.814690548701805</v>
      </c>
      <c r="O2073" s="150">
        <v>1727.841912632822</v>
      </c>
      <c r="P2073" s="150">
        <v>79.23</v>
      </c>
      <c r="Q2073" s="150">
        <v>9.1539999999999999</v>
      </c>
      <c r="R2073" s="150">
        <v>177.9535425324741</v>
      </c>
      <c r="S2073" s="150">
        <v>424.47</v>
      </c>
      <c r="T2073" s="150">
        <v>303.2292731620862</v>
      </c>
      <c r="U2073" s="150">
        <v>27.43745414028318</v>
      </c>
      <c r="V2073" s="150">
        <v>115.74053292331629</v>
      </c>
      <c r="W2073" s="150">
        <v>33.904304713937208</v>
      </c>
      <c r="X2073" s="150">
        <v>94.415007310450505</v>
      </c>
      <c r="Y2073" s="150">
        <v>68.270994445604089</v>
      </c>
      <c r="Z2073" s="150">
        <v>202.15199999999999</v>
      </c>
      <c r="AA2073" s="150">
        <v>196.195471937311</v>
      </c>
      <c r="AB2073" s="150">
        <v>46.1</v>
      </c>
      <c r="AC2073" s="150">
        <v>198.99415999999999</v>
      </c>
      <c r="AD2073" s="150">
        <v>91.563999999999993</v>
      </c>
      <c r="AE2073" s="150">
        <v>578.50483039600044</v>
      </c>
      <c r="AF2073" s="150">
        <v>155.75377900000001</v>
      </c>
      <c r="AG2073" s="150">
        <v>176.72778844441001</v>
      </c>
      <c r="AH2073" s="150">
        <v>69.682006599999994</v>
      </c>
      <c r="AI2073" s="150">
        <v>158.11000000000001</v>
      </c>
      <c r="AJ2073" s="150">
        <v>123.1640020890936</v>
      </c>
      <c r="AK2073" s="150">
        <v>100.22</v>
      </c>
      <c r="AL2073" s="150">
        <v>222.88900756835938</v>
      </c>
      <c r="AM2073" s="150">
        <v>143.97712707519531</v>
      </c>
      <c r="AN2073" s="150">
        <v>334.6807861328125</v>
      </c>
      <c r="AO2073" s="5" t="s">
        <v>4207</v>
      </c>
    </row>
    <row r="2074" spans="1:41" ht="14.25" x14ac:dyDescent="0.45">
      <c r="A2074" s="150">
        <v>2017</v>
      </c>
      <c r="B2074" s="5" t="s">
        <v>81</v>
      </c>
      <c r="C2074" s="5" t="s">
        <v>303</v>
      </c>
      <c r="D2074" s="5" t="s">
        <v>7</v>
      </c>
      <c r="E2074" s="5" t="s">
        <v>119</v>
      </c>
      <c r="F2074" s="5" t="s">
        <v>117</v>
      </c>
      <c r="G2074" s="5" t="s">
        <v>83</v>
      </c>
      <c r="H2074" s="5" t="s">
        <v>304</v>
      </c>
      <c r="I2074" s="150">
        <v>0.251</v>
      </c>
      <c r="J2074" s="150">
        <v>0.31351512784580371</v>
      </c>
      <c r="K2074" s="150">
        <v>0.72810657348766095</v>
      </c>
      <c r="L2074" s="150">
        <v>0.29818700000000009</v>
      </c>
      <c r="M2074" s="150">
        <v>0.78</v>
      </c>
      <c r="N2074" s="150">
        <v>0.39575698136581799</v>
      </c>
      <c r="O2074" s="150">
        <v>0.98020464384100747</v>
      </c>
      <c r="P2074" s="150">
        <v>0.05</v>
      </c>
      <c r="Q2074" s="150">
        <v>5.1499999999999997E-2</v>
      </c>
      <c r="R2074" s="150">
        <v>0.54054488144712798</v>
      </c>
      <c r="S2074" s="150">
        <v>0.47</v>
      </c>
      <c r="T2074" s="150">
        <v>0.25782930970515039</v>
      </c>
      <c r="U2074" s="150">
        <v>6.5874935456694803E-2</v>
      </c>
      <c r="V2074" s="150">
        <v>0.28321803740712292</v>
      </c>
      <c r="W2074" s="150">
        <v>0.37168489808766941</v>
      </c>
      <c r="X2074" s="150">
        <v>0.23886026596115001</v>
      </c>
      <c r="Y2074" s="150">
        <v>4.0800118113643702E-2</v>
      </c>
      <c r="Z2074" s="150">
        <v>0.71389999999999998</v>
      </c>
      <c r="AA2074" s="150">
        <v>0.22747024032342461</v>
      </c>
      <c r="AB2074" s="150">
        <v>0.16</v>
      </c>
      <c r="AC2074" s="150">
        <v>0.86233999999999977</v>
      </c>
      <c r="AD2074" s="150">
        <v>0.3715</v>
      </c>
      <c r="AE2074" s="150">
        <v>0.28136670884903858</v>
      </c>
      <c r="AF2074" s="150">
        <v>0.31911800000000018</v>
      </c>
      <c r="AG2074" s="150">
        <v>0.35466987997600002</v>
      </c>
      <c r="AH2074" s="150">
        <v>0.18985869999999999</v>
      </c>
      <c r="AI2074" s="150">
        <v>0.1769</v>
      </c>
      <c r="AJ2074" s="150">
        <v>8.0123118357139395E-2</v>
      </c>
      <c r="AK2074" s="150">
        <v>0.22804034462540659</v>
      </c>
      <c r="AL2074" s="150">
        <v>0.34766790270805359</v>
      </c>
      <c r="AM2074" s="150">
        <v>0.3017285168170929</v>
      </c>
      <c r="AN2074" s="150">
        <v>0.41274872422218323</v>
      </c>
      <c r="AO2074" s="5" t="s">
        <v>4208</v>
      </c>
    </row>
    <row r="2075" spans="1:41" ht="14.25" x14ac:dyDescent="0.45">
      <c r="A2075" s="150">
        <v>2017</v>
      </c>
      <c r="B2075" s="5" t="s">
        <v>81</v>
      </c>
      <c r="C2075" s="5" t="s">
        <v>303</v>
      </c>
      <c r="D2075" s="5" t="s">
        <v>7</v>
      </c>
      <c r="E2075" s="5" t="s">
        <v>119</v>
      </c>
      <c r="F2075" s="5" t="s">
        <v>118</v>
      </c>
      <c r="G2075" s="5" t="s">
        <v>83</v>
      </c>
      <c r="H2075" s="5" t="s">
        <v>304</v>
      </c>
      <c r="I2075" s="150">
        <v>1.05</v>
      </c>
      <c r="J2075" s="150">
        <v>1.259309885363781</v>
      </c>
      <c r="K2075" s="150">
        <v>4.38654728106573</v>
      </c>
      <c r="L2075" s="150">
        <v>1.5188290000000011</v>
      </c>
      <c r="M2075" s="150">
        <v>2.94</v>
      </c>
      <c r="N2075" s="150">
        <v>1.04129458524751</v>
      </c>
      <c r="O2075" s="150">
        <v>3.5363636363636362</v>
      </c>
      <c r="P2075" s="150">
        <v>1.45</v>
      </c>
      <c r="Q2075" s="150">
        <v>0.26500000000000001</v>
      </c>
      <c r="R2075" s="150">
        <v>1.8905820233291171</v>
      </c>
      <c r="S2075" s="150">
        <v>0.95</v>
      </c>
      <c r="T2075" s="150">
        <v>1.8857562228883911</v>
      </c>
      <c r="U2075" s="150">
        <v>0.16707883794874581</v>
      </c>
      <c r="V2075" s="150">
        <v>1.292467332820908</v>
      </c>
      <c r="W2075" s="150">
        <v>0.64334618714094671</v>
      </c>
      <c r="X2075" s="150">
        <v>2.7269720810415699</v>
      </c>
      <c r="Y2075" s="150">
        <v>0.73079762347203203</v>
      </c>
      <c r="Z2075" s="150">
        <v>2.1495000000000002</v>
      </c>
      <c r="AA2075" s="150">
        <v>2.4540750168451031</v>
      </c>
      <c r="AB2075" s="150">
        <v>0.48</v>
      </c>
      <c r="AC2075" s="150">
        <v>3.2553599999999969</v>
      </c>
      <c r="AD2075" s="150">
        <v>1.9774</v>
      </c>
      <c r="AE2075" s="150">
        <v>5.3674496126423747</v>
      </c>
      <c r="AF2075" s="150">
        <v>1.9049830000000001</v>
      </c>
      <c r="AG2075" s="150">
        <v>1.7416911959670001</v>
      </c>
      <c r="AH2075" s="150">
        <v>1.2859989000000001</v>
      </c>
      <c r="AI2075" s="150">
        <v>1.681</v>
      </c>
      <c r="AJ2075" s="150">
        <v>0.84106228057519472</v>
      </c>
      <c r="AK2075" s="150">
        <v>1.3507749719067239</v>
      </c>
      <c r="AL2075" s="150">
        <v>1.800815224647522</v>
      </c>
      <c r="AM2075" s="150">
        <v>1.6693811416625977</v>
      </c>
      <c r="AN2075" s="150">
        <v>1.9870132207870483</v>
      </c>
      <c r="AO2075" s="5" t="s">
        <v>4209</v>
      </c>
    </row>
    <row r="2076" spans="1:41" ht="14.25" x14ac:dyDescent="0.45">
      <c r="A2076" s="150">
        <v>2017</v>
      </c>
      <c r="B2076" s="5" t="s">
        <v>81</v>
      </c>
      <c r="C2076" s="5" t="s">
        <v>3839</v>
      </c>
      <c r="D2076" s="5" t="s">
        <v>7</v>
      </c>
      <c r="E2076" s="5" t="s">
        <v>1</v>
      </c>
      <c r="F2076" s="5" t="s">
        <v>3840</v>
      </c>
      <c r="G2076" s="5" t="s">
        <v>83</v>
      </c>
      <c r="H2076" s="5" t="s">
        <v>304</v>
      </c>
      <c r="I2076" s="150">
        <v>0</v>
      </c>
      <c r="J2076" s="150">
        <v>5.1311424567529693</v>
      </c>
      <c r="K2076" s="150">
        <v>505.28128412154302</v>
      </c>
      <c r="L2076" s="150">
        <v>1.732353</v>
      </c>
      <c r="M2076" s="150">
        <v>0</v>
      </c>
      <c r="N2076" s="150">
        <v>0</v>
      </c>
      <c r="O2076" s="150">
        <v>1.1628099173553721</v>
      </c>
      <c r="P2076" s="150">
        <v>32.630000000000003</v>
      </c>
      <c r="Q2076" s="150"/>
      <c r="R2076" s="150">
        <v>1.7637776305486961</v>
      </c>
      <c r="S2076" s="150">
        <v>329.68</v>
      </c>
      <c r="T2076" s="150">
        <v>182.27669570210861</v>
      </c>
      <c r="U2076" s="150">
        <v>21.11791722151262</v>
      </c>
      <c r="V2076" s="150">
        <v>19.53996925441967</v>
      </c>
      <c r="W2076" s="150">
        <v>0</v>
      </c>
      <c r="X2076" s="150">
        <v>0.89897700000000003</v>
      </c>
      <c r="Y2076" s="150">
        <v>4.2601503912514449</v>
      </c>
      <c r="Z2076" s="150">
        <v>0</v>
      </c>
      <c r="AA2076" s="150">
        <v>16.127812432931549</v>
      </c>
      <c r="AB2076" s="150">
        <v>0</v>
      </c>
      <c r="AC2076" s="150">
        <v>1.3624000000000001</v>
      </c>
      <c r="AD2076" s="150">
        <v>3.4529999999999998E-2</v>
      </c>
      <c r="AE2076" s="150">
        <v>1.5711287385413131</v>
      </c>
      <c r="AF2076" s="150">
        <v>1.8344659999999999</v>
      </c>
      <c r="AG2076" s="150">
        <v>1.327368875693</v>
      </c>
      <c r="AH2076" s="150">
        <v>0</v>
      </c>
      <c r="AI2076" s="150">
        <v>0.75</v>
      </c>
      <c r="AJ2076" s="150">
        <v>77.215921353045317</v>
      </c>
      <c r="AK2076" s="150">
        <v>8.8699999999999992</v>
      </c>
      <c r="AL2076" s="150">
        <v>41.881679534912109</v>
      </c>
      <c r="AM2076" s="150">
        <v>10.918495178222656</v>
      </c>
      <c r="AN2076" s="150">
        <v>85.746192932128906</v>
      </c>
      <c r="AO2076" s="5" t="s">
        <v>4210</v>
      </c>
    </row>
    <row r="2077" spans="1:41" ht="14.25" x14ac:dyDescent="0.45">
      <c r="A2077" s="150">
        <v>2017</v>
      </c>
      <c r="B2077" s="5" t="s">
        <v>81</v>
      </c>
      <c r="C2077" s="5" t="s">
        <v>3839</v>
      </c>
      <c r="D2077" s="5" t="s">
        <v>7</v>
      </c>
      <c r="E2077" s="5" t="s">
        <v>1</v>
      </c>
      <c r="F2077" s="5" t="s">
        <v>3841</v>
      </c>
      <c r="G2077" s="5" t="s">
        <v>83</v>
      </c>
      <c r="H2077" s="5" t="s">
        <v>304</v>
      </c>
      <c r="I2077" s="150">
        <v>6.1655848309204258</v>
      </c>
      <c r="J2077" s="150">
        <v>32.815421902639613</v>
      </c>
      <c r="K2077" s="150">
        <v>35.536798426890201</v>
      </c>
      <c r="L2077" s="150">
        <v>1.2497990000000001</v>
      </c>
      <c r="M2077" s="150">
        <v>0</v>
      </c>
      <c r="N2077" s="150">
        <v>9.3710318484488706</v>
      </c>
      <c r="O2077" s="150">
        <v>78.624242424242425</v>
      </c>
      <c r="P2077" s="150">
        <v>9.44</v>
      </c>
      <c r="Q2077" s="150"/>
      <c r="R2077" s="150">
        <v>31.704270312594112</v>
      </c>
      <c r="S2077" s="150">
        <v>5.15</v>
      </c>
      <c r="T2077" s="150">
        <v>51.848811237693774</v>
      </c>
      <c r="U2077" s="150">
        <v>2.9132809739924499E-2</v>
      </c>
      <c r="V2077" s="150">
        <v>21.541583397405471</v>
      </c>
      <c r="W2077" s="150">
        <v>13.376249311403161</v>
      </c>
      <c r="X2077" s="150">
        <v>18.837260000000001</v>
      </c>
      <c r="Y2077" s="150">
        <v>8.9722432937415046</v>
      </c>
      <c r="Z2077" s="150">
        <v>0.14302000000000001</v>
      </c>
      <c r="AA2077" s="150">
        <v>9.9803949489655341</v>
      </c>
      <c r="AB2077" s="150">
        <v>0</v>
      </c>
      <c r="AC2077" s="150">
        <v>42.487949999999998</v>
      </c>
      <c r="AD2077" s="150">
        <v>2.2601499999999999</v>
      </c>
      <c r="AE2077" s="150">
        <v>110.0432420753727</v>
      </c>
      <c r="AF2077" s="150">
        <v>63.090659000000002</v>
      </c>
      <c r="AG2077" s="150">
        <v>8.1352927726019999</v>
      </c>
      <c r="AH2077" s="150">
        <v>14.378961500000001</v>
      </c>
      <c r="AI2077" s="150">
        <v>15.26</v>
      </c>
      <c r="AJ2077" s="150">
        <v>12.360004102583121</v>
      </c>
      <c r="AK2077" s="150">
        <v>8.77</v>
      </c>
      <c r="AL2077" s="150">
        <v>21.088695526123047</v>
      </c>
      <c r="AM2077" s="150">
        <v>21.619390487670898</v>
      </c>
      <c r="AN2077" s="150">
        <v>20.336874008178711</v>
      </c>
      <c r="AO2077" s="5" t="s">
        <v>4211</v>
      </c>
    </row>
    <row r="2078" spans="1:41" ht="14.25" x14ac:dyDescent="0.45">
      <c r="A2078" s="150">
        <v>2017</v>
      </c>
      <c r="B2078" s="5" t="s">
        <v>81</v>
      </c>
      <c r="C2078" s="5" t="s">
        <v>3839</v>
      </c>
      <c r="D2078" s="5" t="s">
        <v>7</v>
      </c>
      <c r="E2078" s="5" t="s">
        <v>1</v>
      </c>
      <c r="F2078" s="5" t="s">
        <v>3842</v>
      </c>
      <c r="G2078" s="5" t="s">
        <v>83</v>
      </c>
      <c r="H2078" s="5" t="s">
        <v>304</v>
      </c>
      <c r="I2078" s="150">
        <v>5.3875058628365444</v>
      </c>
      <c r="J2078" s="150">
        <v>14.515081899423381</v>
      </c>
      <c r="K2078" s="150">
        <v>72.010701025845705</v>
      </c>
      <c r="L2078" s="150">
        <v>10.430206999999999</v>
      </c>
      <c r="M2078" s="150">
        <v>26.99</v>
      </c>
      <c r="N2078" s="150">
        <v>5.1429825014194996</v>
      </c>
      <c r="O2078" s="150">
        <v>18.18386462022826</v>
      </c>
      <c r="P2078" s="150">
        <v>2.29</v>
      </c>
      <c r="Q2078" s="150"/>
      <c r="R2078" s="150">
        <v>27.150796040876148</v>
      </c>
      <c r="S2078" s="150">
        <v>9.8000000000000007</v>
      </c>
      <c r="T2078" s="150">
        <v>9.8739120757136902</v>
      </c>
      <c r="U2078" s="150">
        <v>0</v>
      </c>
      <c r="V2078" s="150">
        <v>12.30212656941919</v>
      </c>
      <c r="W2078" s="150">
        <v>2.081372471865901</v>
      </c>
      <c r="X2078" s="150">
        <v>12.34634</v>
      </c>
      <c r="Y2078" s="150">
        <v>8.7389179364731877</v>
      </c>
      <c r="Z2078" s="150">
        <v>17.521799999999999</v>
      </c>
      <c r="AA2078" s="150">
        <v>44.935795962167113</v>
      </c>
      <c r="AB2078" s="150">
        <v>0</v>
      </c>
      <c r="AC2078" s="150">
        <v>16.900189999999998</v>
      </c>
      <c r="AD2078" s="150">
        <v>10.140700000000001</v>
      </c>
      <c r="AE2078" s="150">
        <v>42.498503040217287</v>
      </c>
      <c r="AF2078" s="150">
        <v>14.25248100000001</v>
      </c>
      <c r="AG2078" s="150">
        <v>15.854640844071</v>
      </c>
      <c r="AH2078" s="150">
        <v>4.0179343000000003</v>
      </c>
      <c r="AI2078" s="150">
        <v>7</v>
      </c>
      <c r="AJ2078" s="150">
        <v>1.8235510949374429</v>
      </c>
      <c r="AK2078" s="150">
        <v>3.85</v>
      </c>
      <c r="AL2078" s="150">
        <v>14.346187591552734</v>
      </c>
      <c r="AM2078" s="150">
        <v>14.102622985839844</v>
      </c>
      <c r="AN2078" s="150">
        <v>14.691237449645996</v>
      </c>
      <c r="AO2078" s="5" t="s">
        <v>4212</v>
      </c>
    </row>
    <row r="2079" spans="1:41" ht="14.25" x14ac:dyDescent="0.45">
      <c r="A2079" s="150">
        <v>2017</v>
      </c>
      <c r="B2079" s="5" t="s">
        <v>81</v>
      </c>
      <c r="C2079" s="5" t="s">
        <v>3839</v>
      </c>
      <c r="D2079" s="5" t="s">
        <v>7</v>
      </c>
      <c r="E2079" s="5" t="s">
        <v>1</v>
      </c>
      <c r="F2079" s="5" t="s">
        <v>3843</v>
      </c>
      <c r="G2079" s="5" t="s">
        <v>83</v>
      </c>
      <c r="H2079" s="5" t="s">
        <v>304</v>
      </c>
      <c r="I2079" s="150">
        <v>33.978286991885092</v>
      </c>
      <c r="J2079" s="150">
        <v>22.530025959705029</v>
      </c>
      <c r="K2079" s="150">
        <v>62.3863288929983</v>
      </c>
      <c r="L2079" s="150">
        <v>6.3680510000000004</v>
      </c>
      <c r="M2079" s="150">
        <v>76.930000000000007</v>
      </c>
      <c r="N2079" s="150">
        <v>27.482991792701199</v>
      </c>
      <c r="O2079" s="150">
        <v>59.554939000393553</v>
      </c>
      <c r="P2079" s="150">
        <v>22.88</v>
      </c>
      <c r="Q2079" s="150">
        <v>9.0120000000000005</v>
      </c>
      <c r="R2079" s="150">
        <v>78.46662249794214</v>
      </c>
      <c r="S2079" s="150">
        <v>50.23</v>
      </c>
      <c r="T2079" s="150">
        <v>32.601509815282448</v>
      </c>
      <c r="U2079" s="150">
        <v>0.79908688208277845</v>
      </c>
      <c r="V2079" s="150">
        <v>19.39474763002579</v>
      </c>
      <c r="W2079" s="150">
        <v>4.2029589989769418</v>
      </c>
      <c r="X2079" s="150">
        <v>17.955819999999999</v>
      </c>
      <c r="Y2079" s="150">
        <v>28.23600836977716</v>
      </c>
      <c r="Z2079" s="150">
        <v>131.6146</v>
      </c>
      <c r="AA2079" s="150">
        <v>70.722742082802839</v>
      </c>
      <c r="AB2079" s="150">
        <v>18.100000000000001</v>
      </c>
      <c r="AC2079" s="150">
        <v>60.794510000000002</v>
      </c>
      <c r="AD2079" s="150">
        <v>46.211599999999997</v>
      </c>
      <c r="AE2079" s="150">
        <v>121.0303404426063</v>
      </c>
      <c r="AF2079" s="150">
        <v>14.202322000000001</v>
      </c>
      <c r="AG2079" s="150">
        <v>71.742498756887002</v>
      </c>
      <c r="AH2079" s="150">
        <v>17.110392000000001</v>
      </c>
      <c r="AI2079" s="150">
        <v>69.87</v>
      </c>
      <c r="AJ2079" s="150">
        <v>13.77257129988857</v>
      </c>
      <c r="AK2079" s="150">
        <v>11.69</v>
      </c>
      <c r="AL2079" s="150">
        <v>41.374855041503906</v>
      </c>
      <c r="AM2079" s="150">
        <v>43.119258880615234</v>
      </c>
      <c r="AN2079" s="150">
        <v>38.903629302978516</v>
      </c>
      <c r="AO2079" s="5" t="s">
        <v>4213</v>
      </c>
    </row>
    <row r="2080" spans="1:41" ht="14.25" x14ac:dyDescent="0.45">
      <c r="A2080" s="150">
        <v>2017</v>
      </c>
      <c r="B2080" s="5" t="s">
        <v>81</v>
      </c>
      <c r="C2080" s="5" t="s">
        <v>3839</v>
      </c>
      <c r="D2080" s="5" t="s">
        <v>7</v>
      </c>
      <c r="E2080" s="5" t="s">
        <v>1</v>
      </c>
      <c r="F2080" s="5" t="s">
        <v>3844</v>
      </c>
      <c r="G2080" s="5" t="s">
        <v>83</v>
      </c>
      <c r="H2080" s="5" t="s">
        <v>304</v>
      </c>
      <c r="I2080" s="150">
        <v>3.7710348396258819</v>
      </c>
      <c r="J2080" s="150">
        <v>3.3097015782581729</v>
      </c>
      <c r="K2080" s="150">
        <v>2.2319283677300299</v>
      </c>
      <c r="L2080" s="150">
        <v>1.3748469999999999</v>
      </c>
      <c r="M2080" s="150">
        <v>0.72</v>
      </c>
      <c r="N2080" s="150">
        <v>1.12630981262582</v>
      </c>
      <c r="O2080" s="150">
        <v>0</v>
      </c>
      <c r="P2080" s="150">
        <v>2.33</v>
      </c>
      <c r="Q2080" s="150">
        <v>0.14203360000000001</v>
      </c>
      <c r="R2080" s="150">
        <v>1.962295970607721</v>
      </c>
      <c r="S2080" s="150">
        <v>0.03</v>
      </c>
      <c r="T2080" s="150">
        <v>3.5137230724579078</v>
      </c>
      <c r="U2080" s="150">
        <v>0</v>
      </c>
      <c r="V2080" s="150">
        <v>0.35523955931334739</v>
      </c>
      <c r="W2080" s="150">
        <v>0</v>
      </c>
      <c r="X2080" s="150">
        <v>1.689654</v>
      </c>
      <c r="Y2080" s="150">
        <v>0.65756716440706442</v>
      </c>
      <c r="Z2080" s="150">
        <v>0.73080000000000001</v>
      </c>
      <c r="AA2080" s="150">
        <v>2.9209953332833729</v>
      </c>
      <c r="AB2080" s="150">
        <v>0</v>
      </c>
      <c r="AC2080" s="150">
        <v>0.22313</v>
      </c>
      <c r="AD2080" s="150">
        <v>1.20268</v>
      </c>
      <c r="AE2080" s="150">
        <v>6.6882619833945487</v>
      </c>
      <c r="AF2080" s="150">
        <v>1.3519410000000001</v>
      </c>
      <c r="AG2080" s="150">
        <v>2.7566011302229998</v>
      </c>
      <c r="AH2080" s="150">
        <v>0</v>
      </c>
      <c r="AI2080" s="150">
        <v>2.44</v>
      </c>
      <c r="AJ2080" s="150">
        <v>0.80848743170972948</v>
      </c>
      <c r="AK2080" s="150">
        <v>0</v>
      </c>
      <c r="AL2080" s="150">
        <v>1.4599045515060425</v>
      </c>
      <c r="AM2080" s="150">
        <v>1.7946614027023315</v>
      </c>
      <c r="AN2080" s="150">
        <v>0.98566538095474243</v>
      </c>
      <c r="AO2080" s="5" t="s">
        <v>4214</v>
      </c>
    </row>
    <row r="2081" spans="1:41" ht="14.25" x14ac:dyDescent="0.45">
      <c r="A2081" s="150">
        <v>2017</v>
      </c>
      <c r="B2081" s="5" t="s">
        <v>81</v>
      </c>
      <c r="C2081" s="5" t="s">
        <v>3839</v>
      </c>
      <c r="D2081" s="5" t="s">
        <v>7</v>
      </c>
      <c r="E2081" s="5" t="s">
        <v>1</v>
      </c>
      <c r="F2081" s="5" t="s">
        <v>3845</v>
      </c>
      <c r="G2081" s="5" t="s">
        <v>83</v>
      </c>
      <c r="H2081" s="5" t="s">
        <v>304</v>
      </c>
      <c r="I2081" s="150">
        <v>9.4036533350076806E-2</v>
      </c>
      <c r="J2081" s="150">
        <v>2.2184865262238969</v>
      </c>
      <c r="K2081" s="150">
        <v>6.3686394408884901</v>
      </c>
      <c r="L2081" s="150">
        <v>7.4784300000000004</v>
      </c>
      <c r="M2081" s="150">
        <v>3</v>
      </c>
      <c r="N2081" s="150">
        <v>0.29035255252155101</v>
      </c>
      <c r="O2081" s="150">
        <v>1.260015741833924</v>
      </c>
      <c r="P2081" s="150">
        <v>0.17</v>
      </c>
      <c r="Q2081" s="150"/>
      <c r="R2081" s="150">
        <v>2.6311710735007732</v>
      </c>
      <c r="S2081" s="150">
        <v>7.0000000000000007E-2</v>
      </c>
      <c r="T2081" s="150">
        <v>0.50511541343722743</v>
      </c>
      <c r="U2081" s="150">
        <v>0</v>
      </c>
      <c r="V2081" s="150">
        <v>3.6862925954433119</v>
      </c>
      <c r="W2081" s="150">
        <v>0.78618084520343123</v>
      </c>
      <c r="X2081" s="150">
        <v>1.0261089999999999</v>
      </c>
      <c r="Y2081" s="150">
        <v>1.4718436419731089</v>
      </c>
      <c r="Z2081" s="150">
        <v>2.5602999999999998</v>
      </c>
      <c r="AA2081" s="150">
        <v>2.240276708841809</v>
      </c>
      <c r="AB2081" s="150">
        <v>0</v>
      </c>
      <c r="AC2081" s="150">
        <v>17.091139999999999</v>
      </c>
      <c r="AD2081" s="150">
        <v>0.66720000000000002</v>
      </c>
      <c r="AE2081" s="150">
        <v>7.7165653260903113</v>
      </c>
      <c r="AF2081" s="150">
        <v>0.911084</v>
      </c>
      <c r="AG2081" s="150">
        <v>2.0879787747580001</v>
      </c>
      <c r="AH2081" s="150">
        <v>3.3515595</v>
      </c>
      <c r="AI2081" s="150">
        <v>5.18</v>
      </c>
      <c r="AJ2081" s="150">
        <v>1.619669580350888</v>
      </c>
      <c r="AK2081" s="150">
        <v>7.98</v>
      </c>
      <c r="AL2081" s="150">
        <v>2.8435328006744385</v>
      </c>
      <c r="AM2081" s="150">
        <v>3.0745663642883301</v>
      </c>
      <c r="AN2081" s="150">
        <v>2.5162348747253418</v>
      </c>
      <c r="AO2081" s="5" t="s">
        <v>4215</v>
      </c>
    </row>
    <row r="2082" spans="1:41" ht="14.25" x14ac:dyDescent="0.45">
      <c r="A2082" s="150">
        <v>2017</v>
      </c>
      <c r="B2082" s="5" t="s">
        <v>81</v>
      </c>
      <c r="C2082" s="5" t="s">
        <v>3839</v>
      </c>
      <c r="D2082" s="5" t="s">
        <v>7</v>
      </c>
      <c r="E2082" s="5" t="s">
        <v>1</v>
      </c>
      <c r="F2082" s="5" t="s">
        <v>3846</v>
      </c>
      <c r="G2082" s="5" t="s">
        <v>83</v>
      </c>
      <c r="H2082" s="5" t="s">
        <v>304</v>
      </c>
      <c r="I2082" s="150">
        <v>22.219118864246649</v>
      </c>
      <c r="J2082" s="150">
        <v>6.4060855981070093</v>
      </c>
      <c r="K2082" s="150">
        <v>2.2269054378191102</v>
      </c>
      <c r="L2082" s="150">
        <v>3.3388140000000002</v>
      </c>
      <c r="M2082" s="150">
        <v>46.06</v>
      </c>
      <c r="N2082" s="150">
        <v>29.254942445671801</v>
      </c>
      <c r="O2082" s="150">
        <v>1523.3471467926011</v>
      </c>
      <c r="P2082" s="150">
        <v>1.99</v>
      </c>
      <c r="Q2082" s="150"/>
      <c r="R2082" s="150">
        <v>12.83382521231103</v>
      </c>
      <c r="S2082" s="150">
        <v>12.28</v>
      </c>
      <c r="T2082" s="150">
        <v>10.851035638377789</v>
      </c>
      <c r="U2082" s="150">
        <v>5.4913172269478494</v>
      </c>
      <c r="V2082" s="150">
        <v>29.143735587835561</v>
      </c>
      <c r="W2082" s="150">
        <v>10.61</v>
      </c>
      <c r="X2082" s="150">
        <v>15.74614</v>
      </c>
      <c r="Y2082" s="150">
        <v>7.1775013873262026</v>
      </c>
      <c r="Z2082" s="150">
        <v>24.400950000000002</v>
      </c>
      <c r="AA2082" s="150">
        <v>16.02701120511092</v>
      </c>
      <c r="AB2082" s="150">
        <v>21.8</v>
      </c>
      <c r="AC2082" s="150">
        <v>31.31615</v>
      </c>
      <c r="AD2082" s="150">
        <v>21.0367</v>
      </c>
      <c r="AE2082" s="150">
        <v>50.415815302941432</v>
      </c>
      <c r="AF2082" s="150">
        <v>19.083317000000001</v>
      </c>
      <c r="AG2082" s="150">
        <v>23.782780622888001</v>
      </c>
      <c r="AH2082" s="150">
        <v>20.868551400000001</v>
      </c>
      <c r="AI2082" s="150">
        <v>48.05</v>
      </c>
      <c r="AJ2082" s="150">
        <v>4.3978926433578831</v>
      </c>
      <c r="AK2082" s="150">
        <v>6.7399999999999993</v>
      </c>
      <c r="AL2082" s="150">
        <v>69.892967224121094</v>
      </c>
      <c r="AM2082" s="150">
        <v>16.898778915405273</v>
      </c>
      <c r="AN2082" s="150">
        <v>144.96804809570313</v>
      </c>
      <c r="AO2082" s="5" t="s">
        <v>4216</v>
      </c>
    </row>
    <row r="2083" spans="1:41" ht="14.25" x14ac:dyDescent="0.45">
      <c r="A2083" s="150">
        <v>2017</v>
      </c>
      <c r="B2083" s="5" t="s">
        <v>81</v>
      </c>
      <c r="C2083" s="5" t="s">
        <v>3839</v>
      </c>
      <c r="D2083" s="5" t="s">
        <v>7</v>
      </c>
      <c r="E2083" s="5" t="s">
        <v>1</v>
      </c>
      <c r="F2083" s="5" t="s">
        <v>3847</v>
      </c>
      <c r="G2083" s="5" t="s">
        <v>83</v>
      </c>
      <c r="H2083" s="5" t="s">
        <v>304</v>
      </c>
      <c r="I2083" s="150">
        <v>11.230587074970961</v>
      </c>
      <c r="J2083" s="150">
        <v>19.35519998162145</v>
      </c>
      <c r="K2083" s="150">
        <v>75.067263594939405</v>
      </c>
      <c r="L2083" s="150">
        <v>19.653943999999999</v>
      </c>
      <c r="M2083" s="150">
        <v>40.17</v>
      </c>
      <c r="N2083" s="150">
        <v>4.1460795953130596</v>
      </c>
      <c r="O2083" s="150">
        <v>36.75332546241637</v>
      </c>
      <c r="P2083" s="150">
        <v>4.62</v>
      </c>
      <c r="Q2083" s="150"/>
      <c r="R2083" s="150">
        <v>9.674315886687145</v>
      </c>
      <c r="S2083" s="150">
        <v>7.29</v>
      </c>
      <c r="T2083" s="150">
        <v>9.2570147171306623</v>
      </c>
      <c r="U2083" s="150">
        <v>0</v>
      </c>
      <c r="V2083" s="150">
        <v>3.206328465283248</v>
      </c>
      <c r="W2083" s="150">
        <v>0.75973872668607845</v>
      </c>
      <c r="X2083" s="150">
        <v>17.711410000000001</v>
      </c>
      <c r="Y2083" s="150">
        <v>5.7881743805397594</v>
      </c>
      <c r="Z2083" s="150">
        <v>25.179659999999998</v>
      </c>
      <c r="AA2083" s="150">
        <v>26.339118864016381</v>
      </c>
      <c r="AB2083" s="150">
        <v>6.2</v>
      </c>
      <c r="AC2083" s="150">
        <v>26.68976</v>
      </c>
      <c r="AD2083" s="150">
        <v>10.010300000000001</v>
      </c>
      <c r="AE2083" s="150">
        <v>94.633383746411894</v>
      </c>
      <c r="AF2083" s="150">
        <v>35.044982000000012</v>
      </c>
      <c r="AG2083" s="150">
        <v>46.320997310544001</v>
      </c>
      <c r="AH2083" s="150">
        <v>5.7356309999999997</v>
      </c>
      <c r="AI2083" s="150">
        <v>8.99</v>
      </c>
      <c r="AJ2083" s="150">
        <v>9.1174093966236942</v>
      </c>
      <c r="AK2083" s="150">
        <v>47.8</v>
      </c>
      <c r="AL2083" s="150">
        <v>20.922229766845703</v>
      </c>
      <c r="AM2083" s="150">
        <v>20.058818817138672</v>
      </c>
      <c r="AN2083" s="150">
        <v>22.145387649536133</v>
      </c>
      <c r="AO2083" s="5" t="s">
        <v>4217</v>
      </c>
    </row>
    <row r="2084" spans="1:41" ht="14.25" x14ac:dyDescent="0.45">
      <c r="A2084" s="150">
        <v>2017</v>
      </c>
      <c r="B2084" s="5" t="s">
        <v>81</v>
      </c>
      <c r="C2084" s="5" t="s">
        <v>3839</v>
      </c>
      <c r="D2084" s="5" t="s">
        <v>7</v>
      </c>
      <c r="E2084" s="5" t="s">
        <v>1</v>
      </c>
      <c r="F2084" s="5" t="s">
        <v>3848</v>
      </c>
      <c r="G2084" s="5" t="s">
        <v>83</v>
      </c>
      <c r="H2084" s="5" t="s">
        <v>304</v>
      </c>
      <c r="I2084" s="150">
        <v>16.974845002164379</v>
      </c>
      <c r="J2084" s="150">
        <v>0.71765949137356699</v>
      </c>
      <c r="K2084" s="150">
        <v>0</v>
      </c>
      <c r="L2084" s="150">
        <v>3.0281660000000001</v>
      </c>
      <c r="M2084" s="150">
        <v>11.38</v>
      </c>
      <c r="N2084" s="150">
        <v>0</v>
      </c>
      <c r="O2084" s="150">
        <v>8.9555686737504914</v>
      </c>
      <c r="P2084" s="150">
        <v>2.88</v>
      </c>
      <c r="Q2084" s="150"/>
      <c r="R2084" s="150">
        <v>11.766467907406289</v>
      </c>
      <c r="S2084" s="150">
        <v>9.94</v>
      </c>
      <c r="T2084" s="150">
        <v>2.5014554898841062</v>
      </c>
      <c r="U2084" s="150">
        <v>0</v>
      </c>
      <c r="V2084" s="150">
        <v>6.5705098641707407</v>
      </c>
      <c r="W2084" s="150">
        <v>4.3919886676634938</v>
      </c>
      <c r="X2084" s="150">
        <v>8.2033000000000005</v>
      </c>
      <c r="Y2084" s="150">
        <v>2.9685878801146521</v>
      </c>
      <c r="Z2084" s="150">
        <v>0</v>
      </c>
      <c r="AA2084" s="150">
        <v>6.9013243991914344</v>
      </c>
      <c r="AB2084" s="150">
        <v>0</v>
      </c>
      <c r="AC2084" s="150">
        <v>2.12893</v>
      </c>
      <c r="AD2084" s="150">
        <v>0</v>
      </c>
      <c r="AE2084" s="150">
        <v>143.9075897404241</v>
      </c>
      <c r="AF2084" s="150">
        <v>5.9825269999999993</v>
      </c>
      <c r="AG2084" s="150">
        <v>4.719629356744</v>
      </c>
      <c r="AH2084" s="150">
        <v>4.2189769000000004</v>
      </c>
      <c r="AI2084" s="150">
        <v>0.56999999999999995</v>
      </c>
      <c r="AJ2084" s="150">
        <v>2.0484951865970178</v>
      </c>
      <c r="AK2084" s="150">
        <v>4.5199999999999996</v>
      </c>
      <c r="AL2084" s="150">
        <v>9.1474494934082031</v>
      </c>
      <c r="AM2084" s="150">
        <v>12.38792610168457</v>
      </c>
      <c r="AN2084" s="150">
        <v>4.5567741394042969</v>
      </c>
      <c r="AO2084" s="5" t="s">
        <v>4218</v>
      </c>
    </row>
    <row r="2085" spans="1:41" ht="14.25" x14ac:dyDescent="0.45">
      <c r="A2085" s="150">
        <v>2017</v>
      </c>
      <c r="B2085" s="5" t="s">
        <v>81</v>
      </c>
      <c r="C2085" s="5" t="s">
        <v>3839</v>
      </c>
      <c r="D2085" s="5" t="s">
        <v>7</v>
      </c>
      <c r="E2085" s="5" t="s">
        <v>119</v>
      </c>
      <c r="F2085" s="5" t="s">
        <v>3840</v>
      </c>
      <c r="G2085" s="5" t="s">
        <v>83</v>
      </c>
      <c r="H2085" s="5" t="s">
        <v>304</v>
      </c>
      <c r="I2085" s="150">
        <v>0</v>
      </c>
      <c r="J2085" s="150">
        <v>4.4223391302349998E-3</v>
      </c>
      <c r="K2085" s="150">
        <v>0.753439615636602</v>
      </c>
      <c r="L2085" s="150">
        <v>2.9536E-2</v>
      </c>
      <c r="M2085" s="150">
        <v>0</v>
      </c>
      <c r="N2085" s="150">
        <v>0</v>
      </c>
      <c r="O2085" s="150">
        <v>4.32506887052342E-2</v>
      </c>
      <c r="P2085" s="150">
        <v>0.38</v>
      </c>
      <c r="Q2085" s="150"/>
      <c r="R2085" s="150">
        <v>4.3526270352747497E-2</v>
      </c>
      <c r="S2085" s="150">
        <v>0.15</v>
      </c>
      <c r="T2085" s="150">
        <v>0.61202511945963967</v>
      </c>
      <c r="U2085" s="150">
        <v>0.13218468896920951</v>
      </c>
      <c r="V2085" s="150">
        <v>0.22595439405585449</v>
      </c>
      <c r="W2085" s="150">
        <v>0</v>
      </c>
      <c r="X2085" s="150">
        <v>1.8398000000000001E-2</v>
      </c>
      <c r="Y2085" s="150">
        <v>7.5246536775598998E-3</v>
      </c>
      <c r="Z2085" s="150">
        <v>0</v>
      </c>
      <c r="AA2085" s="150">
        <v>9.6946919218387301E-2</v>
      </c>
      <c r="AB2085" s="150">
        <v>0</v>
      </c>
      <c r="AC2085" s="150">
        <v>3.47E-3</v>
      </c>
      <c r="AD2085" s="150">
        <v>6.9999999999999999E-4</v>
      </c>
      <c r="AE2085" s="150">
        <v>1.12966449581777E-2</v>
      </c>
      <c r="AF2085" s="150">
        <v>0.13594500000000001</v>
      </c>
      <c r="AG2085" s="150">
        <v>7.0466498019999997E-3</v>
      </c>
      <c r="AH2085" s="150">
        <v>0</v>
      </c>
      <c r="AI2085" s="150">
        <v>5.2499999999999998E-2</v>
      </c>
      <c r="AJ2085" s="150">
        <v>0.1825854854999279</v>
      </c>
      <c r="AK2085" s="150">
        <v>9.7633705156271802E-2</v>
      </c>
      <c r="AL2085" s="150">
        <v>0.10304780304431915</v>
      </c>
      <c r="AM2085" s="150">
        <v>7.4143469333648682E-2</v>
      </c>
      <c r="AN2085" s="150">
        <v>0.14399559795856476</v>
      </c>
      <c r="AO2085" s="5" t="s">
        <v>4219</v>
      </c>
    </row>
    <row r="2086" spans="1:41" ht="14.25" x14ac:dyDescent="0.45">
      <c r="A2086" s="150">
        <v>2017</v>
      </c>
      <c r="B2086" s="5" t="s">
        <v>81</v>
      </c>
      <c r="C2086" s="5" t="s">
        <v>3839</v>
      </c>
      <c r="D2086" s="5" t="s">
        <v>7</v>
      </c>
      <c r="E2086" s="5" t="s">
        <v>119</v>
      </c>
      <c r="F2086" s="5" t="s">
        <v>3841</v>
      </c>
      <c r="G2086" s="5" t="s">
        <v>83</v>
      </c>
      <c r="H2086" s="5" t="s">
        <v>304</v>
      </c>
      <c r="I2086" s="150">
        <v>2.8867321943505601E-2</v>
      </c>
      <c r="J2086" s="150">
        <v>0.18060373544074071</v>
      </c>
      <c r="K2086" s="150">
        <v>0.66586590958724601</v>
      </c>
      <c r="L2086" s="150">
        <v>9.3549999999999994E-2</v>
      </c>
      <c r="M2086" s="150">
        <v>0</v>
      </c>
      <c r="N2086" s="150">
        <v>7.23171424147009E-2</v>
      </c>
      <c r="O2086" s="150">
        <v>0.23443526170798901</v>
      </c>
      <c r="P2086" s="150">
        <v>0.25</v>
      </c>
      <c r="Q2086" s="150"/>
      <c r="R2086" s="150">
        <v>0.35110120660924732</v>
      </c>
      <c r="S2086" s="150">
        <v>0.06</v>
      </c>
      <c r="T2086" s="150">
        <v>0.4132217886491929</v>
      </c>
      <c r="U2086" s="150">
        <v>4.3481805581980002E-4</v>
      </c>
      <c r="V2086" s="150">
        <v>0.1616961311811427</v>
      </c>
      <c r="W2086" s="150">
        <v>0.24317305422208241</v>
      </c>
      <c r="X2086" s="150">
        <v>0.23052300000000001</v>
      </c>
      <c r="Y2086" s="150">
        <v>4.5387204015863901E-2</v>
      </c>
      <c r="Z2086" s="150">
        <v>1.268E-2</v>
      </c>
      <c r="AA2086" s="150">
        <v>9.8010032192857699E-2</v>
      </c>
      <c r="AB2086" s="150">
        <v>0</v>
      </c>
      <c r="AC2086" s="150">
        <v>0.85152000000000005</v>
      </c>
      <c r="AD2086" s="150">
        <v>4.0800000000000003E-2</v>
      </c>
      <c r="AE2086" s="150">
        <v>0.37204852001604988</v>
      </c>
      <c r="AF2086" s="150">
        <v>3.7402999999999999E-2</v>
      </c>
      <c r="AG2086" s="150">
        <v>2.3584409173E-2</v>
      </c>
      <c r="AH2086" s="150">
        <v>0.30066520000000002</v>
      </c>
      <c r="AI2086" s="150">
        <v>0.1855</v>
      </c>
      <c r="AJ2086" s="150">
        <v>0.14817486654162459</v>
      </c>
      <c r="AK2086" s="150">
        <v>0.26444674521079442</v>
      </c>
      <c r="AL2086" s="150">
        <v>0.18503481149673462</v>
      </c>
      <c r="AM2086" s="150">
        <v>0.16043402254581451</v>
      </c>
      <c r="AN2086" s="150">
        <v>0.21988590061664581</v>
      </c>
      <c r="AO2086" s="5" t="s">
        <v>4220</v>
      </c>
    </row>
    <row r="2087" spans="1:41" ht="14.25" x14ac:dyDescent="0.45">
      <c r="A2087" s="150">
        <v>2017</v>
      </c>
      <c r="B2087" s="5" t="s">
        <v>81</v>
      </c>
      <c r="C2087" s="5" t="s">
        <v>3839</v>
      </c>
      <c r="D2087" s="5" t="s">
        <v>7</v>
      </c>
      <c r="E2087" s="5" t="s">
        <v>119</v>
      </c>
      <c r="F2087" s="5" t="s">
        <v>3842</v>
      </c>
      <c r="G2087" s="5" t="s">
        <v>83</v>
      </c>
      <c r="H2087" s="5" t="s">
        <v>304</v>
      </c>
      <c r="I2087" s="150">
        <v>5.3300672847353597E-2</v>
      </c>
      <c r="J2087" s="150">
        <v>0.35439591996140513</v>
      </c>
      <c r="K2087" s="150">
        <v>0.95632234112251602</v>
      </c>
      <c r="L2087" s="150">
        <v>0.68545699999999998</v>
      </c>
      <c r="M2087" s="150">
        <v>0.69</v>
      </c>
      <c r="N2087" s="150">
        <v>9.34289991224901E-2</v>
      </c>
      <c r="O2087" s="150">
        <v>0.69968516332152697</v>
      </c>
      <c r="P2087" s="150">
        <v>0.1</v>
      </c>
      <c r="Q2087" s="150"/>
      <c r="R2087" s="150">
        <v>0.43205043265273368</v>
      </c>
      <c r="S2087" s="150">
        <v>0.14000000000000001</v>
      </c>
      <c r="T2087" s="150">
        <v>0.2256006459919993</v>
      </c>
      <c r="U2087" s="150">
        <v>0</v>
      </c>
      <c r="V2087" s="150">
        <v>0.1933384575967205</v>
      </c>
      <c r="W2087" s="150">
        <v>3.25804674588809E-2</v>
      </c>
      <c r="X2087" s="150">
        <v>0.99681500000000001</v>
      </c>
      <c r="Y2087" s="150">
        <v>9.78663177562481E-2</v>
      </c>
      <c r="Z2087" s="150">
        <v>0.38719999999999999</v>
      </c>
      <c r="AA2087" s="150">
        <v>0.70221756382421274</v>
      </c>
      <c r="AB2087" s="150">
        <v>0</v>
      </c>
      <c r="AC2087" s="150">
        <v>0.68378000000000005</v>
      </c>
      <c r="AD2087" s="150">
        <v>0.44779999999999998</v>
      </c>
      <c r="AE2087" s="150">
        <v>0.82255625173616465</v>
      </c>
      <c r="AF2087" s="150">
        <v>0.45318599999999959</v>
      </c>
      <c r="AG2087" s="150">
        <v>0.161076651146</v>
      </c>
      <c r="AH2087" s="150">
        <v>0.1832201</v>
      </c>
      <c r="AI2087" s="150">
        <v>0.2152</v>
      </c>
      <c r="AJ2087" s="150">
        <v>2.7407060068292199E-2</v>
      </c>
      <c r="AK2087" s="150">
        <v>0.19040626058307061</v>
      </c>
      <c r="AL2087" s="150">
        <v>0.34568589925765991</v>
      </c>
      <c r="AM2087" s="150">
        <v>0.30866244435310364</v>
      </c>
      <c r="AN2087" s="150">
        <v>0.39813581109046936</v>
      </c>
      <c r="AO2087" s="5" t="s">
        <v>4221</v>
      </c>
    </row>
    <row r="2088" spans="1:41" ht="14.25" x14ac:dyDescent="0.45">
      <c r="A2088" s="150">
        <v>2017</v>
      </c>
      <c r="B2088" s="5" t="s">
        <v>81</v>
      </c>
      <c r="C2088" s="5" t="s">
        <v>3839</v>
      </c>
      <c r="D2088" s="5" t="s">
        <v>7</v>
      </c>
      <c r="E2088" s="5" t="s">
        <v>119</v>
      </c>
      <c r="F2088" s="5" t="s">
        <v>3843</v>
      </c>
      <c r="G2088" s="5" t="s">
        <v>83</v>
      </c>
      <c r="H2088" s="5" t="s">
        <v>304</v>
      </c>
      <c r="I2088" s="150">
        <v>0.30082788130600602</v>
      </c>
      <c r="J2088" s="150">
        <v>0.34536745617863968</v>
      </c>
      <c r="K2088" s="150">
        <v>1.1559292421926199</v>
      </c>
      <c r="L2088" s="150">
        <v>0.15309800000000001</v>
      </c>
      <c r="M2088" s="150">
        <v>0.87</v>
      </c>
      <c r="N2088" s="150">
        <v>0.35786919940122902</v>
      </c>
      <c r="O2088" s="150">
        <v>0.86257378984651711</v>
      </c>
      <c r="P2088" s="150">
        <v>0.38</v>
      </c>
      <c r="Q2088" s="150">
        <v>0.25540000000000002</v>
      </c>
      <c r="R2088" s="150">
        <v>0.55520086731313623</v>
      </c>
      <c r="S2088" s="150">
        <v>0.25</v>
      </c>
      <c r="T2088" s="150">
        <v>0.31985051756947802</v>
      </c>
      <c r="U2088" s="150">
        <v>1.5653450009511599E-2</v>
      </c>
      <c r="V2088" s="150">
        <v>0.27240584166026133</v>
      </c>
      <c r="W2088" s="150">
        <v>0.1021484221295349</v>
      </c>
      <c r="X2088" s="150">
        <v>0.480819</v>
      </c>
      <c r="Y2088" s="150">
        <v>0.33608931835190742</v>
      </c>
      <c r="Z2088" s="150">
        <v>1.2313000000000001</v>
      </c>
      <c r="AA2088" s="150">
        <v>0.87723291158194705</v>
      </c>
      <c r="AB2088" s="150">
        <v>0.17</v>
      </c>
      <c r="AC2088" s="150">
        <v>0.99329000000000001</v>
      </c>
      <c r="AD2088" s="150">
        <v>0.89</v>
      </c>
      <c r="AE2088" s="150">
        <v>1.3197320904966201</v>
      </c>
      <c r="AF2088" s="150">
        <v>0.31377499999999992</v>
      </c>
      <c r="AG2088" s="150">
        <v>0.94641061843700003</v>
      </c>
      <c r="AH2088" s="150">
        <v>0.30188880000000001</v>
      </c>
      <c r="AI2088" s="150">
        <v>0.42359999999999998</v>
      </c>
      <c r="AJ2088" s="150">
        <v>0.27424291828980912</v>
      </c>
      <c r="AK2088" s="150">
        <v>0.15040980256636219</v>
      </c>
      <c r="AL2088" s="150">
        <v>0.51396948099136353</v>
      </c>
      <c r="AM2088" s="150">
        <v>0.52517032623291016</v>
      </c>
      <c r="AN2088" s="150">
        <v>0.49810168147087097</v>
      </c>
      <c r="AO2088" s="5" t="s">
        <v>4222</v>
      </c>
    </row>
    <row r="2089" spans="1:41" ht="14.25" x14ac:dyDescent="0.45">
      <c r="A2089" s="150">
        <v>2017</v>
      </c>
      <c r="B2089" s="5" t="s">
        <v>81</v>
      </c>
      <c r="C2089" s="5" t="s">
        <v>3839</v>
      </c>
      <c r="D2089" s="5" t="s">
        <v>7</v>
      </c>
      <c r="E2089" s="5" t="s">
        <v>119</v>
      </c>
      <c r="F2089" s="5" t="s">
        <v>3844</v>
      </c>
      <c r="G2089" s="5" t="s">
        <v>83</v>
      </c>
      <c r="H2089" s="5" t="s">
        <v>304</v>
      </c>
      <c r="I2089" s="150">
        <v>7.8323152770456705E-2</v>
      </c>
      <c r="J2089" s="150">
        <v>8.2071722300075797E-2</v>
      </c>
      <c r="K2089" s="150">
        <v>0.111596418431972</v>
      </c>
      <c r="L2089" s="150">
        <v>3.7067000000000003E-2</v>
      </c>
      <c r="M2089" s="150">
        <v>0.08</v>
      </c>
      <c r="N2089" s="150">
        <v>0.12997470706653599</v>
      </c>
      <c r="O2089" s="150">
        <v>0</v>
      </c>
      <c r="P2089" s="150">
        <v>0.14000000000000001</v>
      </c>
      <c r="Q2089" s="150">
        <v>9.5600000000000008E-3</v>
      </c>
      <c r="R2089" s="150">
        <v>0.1039972695697565</v>
      </c>
      <c r="S2089" s="150">
        <v>0</v>
      </c>
      <c r="T2089" s="150">
        <v>8.2907937879165394E-2</v>
      </c>
      <c r="U2089" s="150">
        <v>0</v>
      </c>
      <c r="V2089" s="150">
        <v>5.6161926723033599E-2</v>
      </c>
      <c r="W2089" s="150">
        <v>0</v>
      </c>
      <c r="X2089" s="150">
        <v>3.0720999999999998E-2</v>
      </c>
      <c r="Y2089" s="150">
        <v>2.5256973541525601E-2</v>
      </c>
      <c r="Z2089" s="150">
        <v>1.9800000000000002E-2</v>
      </c>
      <c r="AA2089" s="150">
        <v>0.1031728681590178</v>
      </c>
      <c r="AB2089" s="150">
        <v>0</v>
      </c>
      <c r="AC2089" s="150">
        <v>3.2140000000000002E-2</v>
      </c>
      <c r="AD2089" s="150">
        <v>0.11598</v>
      </c>
      <c r="AE2089" s="150">
        <v>0.40238896262230323</v>
      </c>
      <c r="AF2089" s="150">
        <v>7.8581999999999999E-2</v>
      </c>
      <c r="AG2089" s="150">
        <v>0.106073584227</v>
      </c>
      <c r="AH2089" s="150">
        <v>0</v>
      </c>
      <c r="AI2089" s="150">
        <v>0.105</v>
      </c>
      <c r="AJ2089" s="150">
        <v>1.5558120521329301E-2</v>
      </c>
      <c r="AK2089" s="150">
        <v>0</v>
      </c>
      <c r="AL2089" s="150">
        <v>6.7114956676959991E-2</v>
      </c>
      <c r="AM2089" s="150">
        <v>8.3536960184574127E-2</v>
      </c>
      <c r="AN2089" s="150">
        <v>4.3850447982549667E-2</v>
      </c>
      <c r="AO2089" s="5" t="s">
        <v>4223</v>
      </c>
    </row>
    <row r="2090" spans="1:41" ht="14.25" x14ac:dyDescent="0.45">
      <c r="A2090" s="150">
        <v>2017</v>
      </c>
      <c r="B2090" s="5" t="s">
        <v>81</v>
      </c>
      <c r="C2090" s="5" t="s">
        <v>3839</v>
      </c>
      <c r="D2090" s="5" t="s">
        <v>7</v>
      </c>
      <c r="E2090" s="5" t="s">
        <v>119</v>
      </c>
      <c r="F2090" s="5" t="s">
        <v>3845</v>
      </c>
      <c r="G2090" s="5" t="s">
        <v>83</v>
      </c>
      <c r="H2090" s="5" t="s">
        <v>304</v>
      </c>
      <c r="I2090" s="150">
        <v>6.5114260022949995E-4</v>
      </c>
      <c r="J2090" s="150">
        <v>2.1330607181419301E-2</v>
      </c>
      <c r="K2090" s="150">
        <v>3.8436339812186103E-2</v>
      </c>
      <c r="L2090" s="150">
        <v>9.0963000000000002E-2</v>
      </c>
      <c r="M2090" s="150">
        <v>0.05</v>
      </c>
      <c r="N2090" s="150">
        <v>2.1782893718061198E-2</v>
      </c>
      <c r="O2090" s="150">
        <v>1.3301849665486001E-2</v>
      </c>
      <c r="P2090" s="150">
        <v>0.01</v>
      </c>
      <c r="Q2090" s="150"/>
      <c r="R2090" s="150">
        <v>6.1916521110642699E-2</v>
      </c>
      <c r="S2090" s="150">
        <v>0</v>
      </c>
      <c r="T2090" s="150">
        <v>3.0351653558847E-3</v>
      </c>
      <c r="U2090" s="150">
        <v>0</v>
      </c>
      <c r="V2090" s="150">
        <v>1.37586471944658E-2</v>
      </c>
      <c r="W2090" s="150">
        <v>5.980955378925E-2</v>
      </c>
      <c r="X2090" s="150">
        <v>8.7046999999999999E-2</v>
      </c>
      <c r="Y2090" s="150">
        <v>1.3119778435096E-2</v>
      </c>
      <c r="Z2090" s="150">
        <v>0.1255</v>
      </c>
      <c r="AA2090" s="150">
        <v>3.0707494197799001E-2</v>
      </c>
      <c r="AB2090" s="150">
        <v>0</v>
      </c>
      <c r="AC2090" s="150">
        <v>0.19394</v>
      </c>
      <c r="AD2090" s="150">
        <v>7.7999999999999996E-3</v>
      </c>
      <c r="AE2090" s="150">
        <v>0.1036451742337727</v>
      </c>
      <c r="AF2090" s="150">
        <v>9.6089999999999995E-3</v>
      </c>
      <c r="AG2090" s="150">
        <v>1.5648534958000001E-2</v>
      </c>
      <c r="AH2090" s="150">
        <v>0.1032614</v>
      </c>
      <c r="AI2090" s="150">
        <v>0.1459</v>
      </c>
      <c r="AJ2090" s="150">
        <v>2.3168854903092399E-2</v>
      </c>
      <c r="AK2090" s="150">
        <v>0.1687545064169354</v>
      </c>
      <c r="AL2090" s="150">
        <v>4.872715100646019E-2</v>
      </c>
      <c r="AM2090" s="150">
        <v>4.3278917670249939E-2</v>
      </c>
      <c r="AN2090" s="150">
        <v>5.6445490568876266E-2</v>
      </c>
      <c r="AO2090" s="5" t="s">
        <v>4224</v>
      </c>
    </row>
    <row r="2091" spans="1:41" ht="14.25" x14ac:dyDescent="0.45">
      <c r="A2091" s="150">
        <v>2017</v>
      </c>
      <c r="B2091" s="5" t="s">
        <v>81</v>
      </c>
      <c r="C2091" s="5" t="s">
        <v>3839</v>
      </c>
      <c r="D2091" s="5" t="s">
        <v>7</v>
      </c>
      <c r="E2091" s="5" t="s">
        <v>119</v>
      </c>
      <c r="F2091" s="5" t="s">
        <v>3846</v>
      </c>
      <c r="G2091" s="5" t="s">
        <v>83</v>
      </c>
      <c r="H2091" s="5" t="s">
        <v>304</v>
      </c>
      <c r="I2091" s="150">
        <v>0.23558959412111249</v>
      </c>
      <c r="J2091" s="150">
        <v>0.1137747248960463</v>
      </c>
      <c r="K2091" s="150">
        <v>1.28849093688578E-2</v>
      </c>
      <c r="L2091" s="150">
        <v>7.5313000000000005E-2</v>
      </c>
      <c r="M2091" s="150">
        <v>0.41</v>
      </c>
      <c r="N2091" s="150">
        <v>0.33035668198007501</v>
      </c>
      <c r="O2091" s="150">
        <v>1.2077528532073989</v>
      </c>
      <c r="P2091" s="150">
        <v>0.02</v>
      </c>
      <c r="Q2091" s="150"/>
      <c r="R2091" s="150">
        <v>0.117207733542131</v>
      </c>
      <c r="S2091" s="150">
        <v>0.15</v>
      </c>
      <c r="T2091" s="150">
        <v>8.5903166848788404E-2</v>
      </c>
      <c r="U2091" s="150">
        <v>1.8805880914205E-2</v>
      </c>
      <c r="V2091" s="150">
        <v>0.2572380220343326</v>
      </c>
      <c r="W2091" s="150">
        <v>0.31</v>
      </c>
      <c r="X2091" s="150">
        <v>0.28909400000000002</v>
      </c>
      <c r="Y2091" s="150">
        <v>0.10360399346302079</v>
      </c>
      <c r="Z2091" s="150">
        <v>0.1842</v>
      </c>
      <c r="AA2091" s="150">
        <v>0.16756157819869741</v>
      </c>
      <c r="AB2091" s="150">
        <v>0.27</v>
      </c>
      <c r="AC2091" s="150">
        <v>0.28693999999999997</v>
      </c>
      <c r="AD2091" s="150">
        <v>0.31580000000000003</v>
      </c>
      <c r="AE2091" s="150">
        <v>0.46211302817988209</v>
      </c>
      <c r="AF2091" s="150">
        <v>0.24741099999999991</v>
      </c>
      <c r="AG2091" s="150">
        <v>0.206594052719</v>
      </c>
      <c r="AH2091" s="150">
        <v>0.25119619999999998</v>
      </c>
      <c r="AI2091" s="150">
        <v>0.34510000000000002</v>
      </c>
      <c r="AJ2091" s="150">
        <v>4.6812629250228402E-2</v>
      </c>
      <c r="AK2091" s="150">
        <v>3.1009962551183198E-2</v>
      </c>
      <c r="AL2091" s="150">
        <v>0.22594010829925537</v>
      </c>
      <c r="AM2091" s="150">
        <v>0.16903068125247955</v>
      </c>
      <c r="AN2091" s="150">
        <v>0.30656173825263977</v>
      </c>
      <c r="AO2091" s="5" t="s">
        <v>4225</v>
      </c>
    </row>
    <row r="2092" spans="1:41" ht="14.25" x14ac:dyDescent="0.45">
      <c r="A2092" s="150">
        <v>2017</v>
      </c>
      <c r="B2092" s="5" t="s">
        <v>81</v>
      </c>
      <c r="C2092" s="5" t="s">
        <v>3839</v>
      </c>
      <c r="D2092" s="5" t="s">
        <v>7</v>
      </c>
      <c r="E2092" s="5" t="s">
        <v>119</v>
      </c>
      <c r="F2092" s="5" t="s">
        <v>3847</v>
      </c>
      <c r="G2092" s="5" t="s">
        <v>83</v>
      </c>
      <c r="H2092" s="5" t="s">
        <v>304</v>
      </c>
      <c r="I2092" s="150">
        <v>0.18966853740969269</v>
      </c>
      <c r="J2092" s="150">
        <v>0.13176273289071649</v>
      </c>
      <c r="K2092" s="150">
        <v>0.69141734003057398</v>
      </c>
      <c r="L2092" s="150">
        <v>0.27676899999999999</v>
      </c>
      <c r="M2092" s="150">
        <v>0.48</v>
      </c>
      <c r="N2092" s="150">
        <v>3.5564961544417503E-2</v>
      </c>
      <c r="O2092" s="150">
        <v>0.30885478158205432</v>
      </c>
      <c r="P2092" s="150">
        <v>0.08</v>
      </c>
      <c r="Q2092" s="150"/>
      <c r="R2092" s="150">
        <v>8.2635668252725406E-2</v>
      </c>
      <c r="S2092" s="150">
        <v>0.09</v>
      </c>
      <c r="T2092" s="150">
        <v>7.8395126231599999E-2</v>
      </c>
      <c r="U2092" s="150">
        <v>0</v>
      </c>
      <c r="V2092" s="150">
        <v>2.59287727389188E-2</v>
      </c>
      <c r="W2092" s="150">
        <v>3.8561422837805899E-2</v>
      </c>
      <c r="X2092" s="150">
        <v>0.32733400000000001</v>
      </c>
      <c r="Y2092" s="150">
        <v>6.7177134827742499E-2</v>
      </c>
      <c r="Z2092" s="150">
        <v>0.18867999999999999</v>
      </c>
      <c r="AA2092" s="150">
        <v>0.25665044545930971</v>
      </c>
      <c r="AB2092" s="150">
        <v>0.04</v>
      </c>
      <c r="AC2092" s="150">
        <v>0.18398999999999999</v>
      </c>
      <c r="AD2092" s="150">
        <v>0.1583</v>
      </c>
      <c r="AE2092" s="150">
        <v>0.73551652828791014</v>
      </c>
      <c r="AF2092" s="150">
        <v>0.49533400000000011</v>
      </c>
      <c r="AG2092" s="150">
        <v>0.22126444082999999</v>
      </c>
      <c r="AH2092" s="150">
        <v>8.3473800000000001E-2</v>
      </c>
      <c r="AI2092" s="150">
        <v>0.18679999999999999</v>
      </c>
      <c r="AJ2092" s="150">
        <v>9.4034049920646401E-2</v>
      </c>
      <c r="AK2092" s="150">
        <v>0.38740082051758268</v>
      </c>
      <c r="AL2092" s="150">
        <v>0.20467285811901093</v>
      </c>
      <c r="AM2092" s="150">
        <v>0.18029271066188812</v>
      </c>
      <c r="AN2092" s="150">
        <v>0.23921144008636475</v>
      </c>
      <c r="AO2092" s="5" t="s">
        <v>4226</v>
      </c>
    </row>
    <row r="2093" spans="1:41" ht="14.25" x14ac:dyDescent="0.45">
      <c r="A2093" s="150">
        <v>2017</v>
      </c>
      <c r="B2093" s="5" t="s">
        <v>81</v>
      </c>
      <c r="C2093" s="5" t="s">
        <v>3839</v>
      </c>
      <c r="D2093" s="5" t="s">
        <v>7</v>
      </c>
      <c r="E2093" s="5" t="s">
        <v>119</v>
      </c>
      <c r="F2093" s="5" t="s">
        <v>3848</v>
      </c>
      <c r="G2093" s="5" t="s">
        <v>83</v>
      </c>
      <c r="H2093" s="5" t="s">
        <v>304</v>
      </c>
      <c r="I2093" s="150">
        <v>0.16709559393507181</v>
      </c>
      <c r="J2093" s="150">
        <v>1.4737301569068899E-2</v>
      </c>
      <c r="K2093" s="150">
        <v>0</v>
      </c>
      <c r="L2093" s="150">
        <v>7.7076000000000006E-2</v>
      </c>
      <c r="M2093" s="150">
        <v>0.36</v>
      </c>
      <c r="N2093" s="150">
        <v>0</v>
      </c>
      <c r="O2093" s="150">
        <v>0.16650924832743011</v>
      </c>
      <c r="P2093" s="150">
        <v>0.09</v>
      </c>
      <c r="Q2093" s="150"/>
      <c r="R2093" s="150">
        <v>0.1429460539259973</v>
      </c>
      <c r="S2093" s="150">
        <v>0.1</v>
      </c>
      <c r="T2093" s="150">
        <v>6.4816754902642298E-2</v>
      </c>
      <c r="U2093" s="150">
        <v>0</v>
      </c>
      <c r="V2093" s="150">
        <v>8.5985139636177293E-2</v>
      </c>
      <c r="W2093" s="150">
        <v>6.7443141575509596E-2</v>
      </c>
      <c r="X2093" s="150">
        <v>0.26622200000000001</v>
      </c>
      <c r="Y2093" s="150">
        <v>3.4772249403067897E-2</v>
      </c>
      <c r="Z2093" s="150">
        <v>0</v>
      </c>
      <c r="AA2093" s="150">
        <v>0.12157520401287721</v>
      </c>
      <c r="AB2093" s="150">
        <v>0</v>
      </c>
      <c r="AC2093" s="150">
        <v>2.6290000000000001E-2</v>
      </c>
      <c r="AD2093" s="150">
        <v>0</v>
      </c>
      <c r="AE2093" s="150">
        <v>1.138152412111485</v>
      </c>
      <c r="AF2093" s="150">
        <v>0.133738</v>
      </c>
      <c r="AG2093" s="150">
        <v>5.3992254674999997E-2</v>
      </c>
      <c r="AH2093" s="150">
        <v>6.2293399999999999E-2</v>
      </c>
      <c r="AI2093" s="150">
        <v>2.1600000000000001E-2</v>
      </c>
      <c r="AJ2093" s="150">
        <v>2.9078295580243399E-2</v>
      </c>
      <c r="AK2093" s="150">
        <v>6.0713168904523697E-2</v>
      </c>
      <c r="AL2093" s="150">
        <v>0.11327710747718811</v>
      </c>
      <c r="AM2093" s="150">
        <v>0.12443755567073822</v>
      </c>
      <c r="AN2093" s="150">
        <v>9.7466476261615753E-2</v>
      </c>
      <c r="AO2093" s="5" t="s">
        <v>4227</v>
      </c>
    </row>
    <row r="2094" spans="1:41" ht="14.25" x14ac:dyDescent="0.45">
      <c r="A2094" s="150">
        <v>2017</v>
      </c>
      <c r="B2094" s="5" t="s">
        <v>1476</v>
      </c>
      <c r="C2094" s="5" t="s">
        <v>306</v>
      </c>
      <c r="D2094" s="5" t="s">
        <v>7</v>
      </c>
      <c r="E2094" s="5" t="s">
        <v>1</v>
      </c>
      <c r="F2094" s="5" t="s">
        <v>117</v>
      </c>
      <c r="G2094" s="5" t="s">
        <v>83</v>
      </c>
      <c r="H2094" s="5" t="s">
        <v>304</v>
      </c>
      <c r="I2094" s="150">
        <v>49.780487804878049</v>
      </c>
      <c r="J2094" s="150">
        <v>13</v>
      </c>
      <c r="K2094" s="150">
        <v>150.1</v>
      </c>
      <c r="L2094" s="150">
        <v>67.099999999999994</v>
      </c>
      <c r="M2094" s="150">
        <v>20</v>
      </c>
      <c r="N2094" s="150">
        <v>61.96076772791497</v>
      </c>
      <c r="O2094" s="150">
        <v>60</v>
      </c>
      <c r="P2094" s="150">
        <v>0</v>
      </c>
      <c r="Q2094" s="150">
        <v>4</v>
      </c>
      <c r="R2094" s="150">
        <v>45</v>
      </c>
      <c r="S2094" s="150">
        <v>70</v>
      </c>
      <c r="T2094" s="150">
        <v>65</v>
      </c>
      <c r="U2094" s="150">
        <v>15</v>
      </c>
      <c r="V2094" s="150">
        <v>40</v>
      </c>
      <c r="W2094" s="150">
        <v>20.27</v>
      </c>
      <c r="X2094" s="150">
        <v>55</v>
      </c>
      <c r="Y2094" s="150">
        <v>15.5</v>
      </c>
      <c r="Z2094" s="150">
        <v>149</v>
      </c>
      <c r="AA2094" s="150">
        <v>40</v>
      </c>
      <c r="AB2094" s="150">
        <v>28.235759999999999</v>
      </c>
      <c r="AC2094" s="150">
        <v>90.69</v>
      </c>
      <c r="AD2094" s="150">
        <v>63.353066326396892</v>
      </c>
      <c r="AE2094" s="150">
        <v>20</v>
      </c>
      <c r="AF2094" s="150">
        <v>15.1929842246237</v>
      </c>
      <c r="AG2094" s="150">
        <v>18.899999999999999</v>
      </c>
      <c r="AH2094" s="150">
        <v>15</v>
      </c>
      <c r="AI2094" s="150">
        <v>38</v>
      </c>
      <c r="AJ2094" s="150">
        <v>1.3</v>
      </c>
      <c r="AK2094" s="150">
        <v>49</v>
      </c>
      <c r="AL2094" s="150">
        <v>44.151145935058594</v>
      </c>
      <c r="AM2094" s="150">
        <v>38.024955749511719</v>
      </c>
      <c r="AN2094" s="150">
        <v>52.829898834228516</v>
      </c>
      <c r="AO2094" s="5" t="s">
        <v>2312</v>
      </c>
    </row>
    <row r="2095" spans="1:41" ht="14.25" x14ac:dyDescent="0.45">
      <c r="A2095" s="150">
        <v>2017</v>
      </c>
      <c r="B2095" s="5" t="s">
        <v>1478</v>
      </c>
      <c r="C2095" s="5" t="s">
        <v>306</v>
      </c>
      <c r="D2095" s="5" t="s">
        <v>7</v>
      </c>
      <c r="E2095" s="5" t="s">
        <v>1</v>
      </c>
      <c r="F2095" s="5" t="s">
        <v>117</v>
      </c>
      <c r="G2095" s="5" t="s">
        <v>83</v>
      </c>
      <c r="H2095" s="5" t="s">
        <v>304</v>
      </c>
      <c r="I2095" s="150">
        <v>48.999000000000002</v>
      </c>
      <c r="J2095" s="150">
        <v>7.0549999999999997</v>
      </c>
      <c r="K2095" s="150">
        <v>159</v>
      </c>
      <c r="L2095" s="150">
        <v>69.747220891618767</v>
      </c>
      <c r="M2095" s="150">
        <v>25</v>
      </c>
      <c r="N2095" s="150">
        <v>72.5</v>
      </c>
      <c r="O2095" s="150">
        <v>40</v>
      </c>
      <c r="P2095" s="150">
        <v>15</v>
      </c>
      <c r="Q2095" s="150">
        <v>2.0299999999999998</v>
      </c>
      <c r="R2095" s="150">
        <v>20</v>
      </c>
      <c r="S2095" s="150">
        <v>70</v>
      </c>
      <c r="T2095" s="150">
        <v>70</v>
      </c>
      <c r="U2095" s="150">
        <v>15</v>
      </c>
      <c r="V2095" s="150">
        <v>40</v>
      </c>
      <c r="W2095" s="150">
        <v>29.128592574318489</v>
      </c>
      <c r="X2095" s="150">
        <v>55</v>
      </c>
      <c r="Y2095" s="150">
        <v>15.5</v>
      </c>
      <c r="Z2095" s="150">
        <v>74</v>
      </c>
      <c r="AA2095" s="150">
        <v>40</v>
      </c>
      <c r="AB2095" s="150">
        <v>25.930800000000001</v>
      </c>
      <c r="AC2095" s="150">
        <v>58.9</v>
      </c>
      <c r="AD2095" s="150">
        <v>35.73854</v>
      </c>
      <c r="AE2095" s="150">
        <v>140</v>
      </c>
      <c r="AF2095" s="150">
        <v>31.5</v>
      </c>
      <c r="AG2095" s="150">
        <v>20.6</v>
      </c>
      <c r="AH2095" s="150">
        <v>32.897856533206571</v>
      </c>
      <c r="AI2095" s="150">
        <v>35</v>
      </c>
      <c r="AJ2095" s="150">
        <v>1.75</v>
      </c>
      <c r="AK2095" s="150">
        <v>49</v>
      </c>
      <c r="AL2095" s="150">
        <v>44.802650451660156</v>
      </c>
      <c r="AM2095" s="150">
        <v>39.5635986328125</v>
      </c>
      <c r="AN2095" s="150">
        <v>52.224643707275391</v>
      </c>
      <c r="AO2095" s="5" t="s">
        <v>2311</v>
      </c>
    </row>
    <row r="2096" spans="1:41" ht="14.25" x14ac:dyDescent="0.45">
      <c r="A2096" s="150">
        <v>2017</v>
      </c>
      <c r="B2096" s="5" t="s">
        <v>4024</v>
      </c>
      <c r="C2096" s="5" t="s">
        <v>306</v>
      </c>
      <c r="D2096" s="5" t="s">
        <v>7</v>
      </c>
      <c r="E2096" s="5" t="s">
        <v>1</v>
      </c>
      <c r="F2096" s="5" t="s">
        <v>117</v>
      </c>
      <c r="G2096" s="5" t="s">
        <v>83</v>
      </c>
      <c r="H2096" s="5" t="s">
        <v>304</v>
      </c>
      <c r="I2096" s="150">
        <v>46.246499999999997</v>
      </c>
      <c r="J2096" s="150">
        <v>27.394911314703489</v>
      </c>
      <c r="K2096" s="150">
        <v>160.1</v>
      </c>
      <c r="L2096" s="150">
        <v>78.494975084991538</v>
      </c>
      <c r="M2096" s="150">
        <v>60</v>
      </c>
      <c r="N2096" s="150">
        <v>93</v>
      </c>
      <c r="O2096" s="150">
        <v>40</v>
      </c>
      <c r="P2096" s="150">
        <v>15</v>
      </c>
      <c r="Q2096" s="150">
        <v>5.0296934592506934</v>
      </c>
      <c r="R2096" s="150">
        <v>44</v>
      </c>
      <c r="S2096" s="150">
        <v>121.42</v>
      </c>
      <c r="T2096" s="150">
        <v>65</v>
      </c>
      <c r="U2096" s="150">
        <v>7.6</v>
      </c>
      <c r="V2096" s="150">
        <v>68</v>
      </c>
      <c r="W2096" s="150">
        <v>100</v>
      </c>
      <c r="X2096" s="150">
        <v>85</v>
      </c>
      <c r="Y2096" s="150">
        <v>15.5</v>
      </c>
      <c r="Z2096" s="150">
        <v>63.3</v>
      </c>
      <c r="AA2096" s="150">
        <v>45.850865264156127</v>
      </c>
      <c r="AB2096" s="150"/>
      <c r="AC2096" s="150">
        <v>39.5</v>
      </c>
      <c r="AD2096" s="150">
        <v>46.425640000000001</v>
      </c>
      <c r="AE2096" s="150">
        <v>41.3</v>
      </c>
      <c r="AF2096" s="150">
        <v>52.557935179570137</v>
      </c>
      <c r="AG2096" s="150">
        <v>10.199999999999999</v>
      </c>
      <c r="AH2096" s="150">
        <v>33.1</v>
      </c>
      <c r="AI2096" s="150">
        <v>35</v>
      </c>
      <c r="AJ2096" s="150">
        <v>3.43</v>
      </c>
      <c r="AK2096" s="150">
        <v>49</v>
      </c>
      <c r="AL2096" s="150">
        <v>50.050018310546875</v>
      </c>
      <c r="AM2096" s="150">
        <v>38.612049102783203</v>
      </c>
      <c r="AN2096" s="150">
        <v>66.253807067871094</v>
      </c>
      <c r="AO2096" s="5" t="s">
        <v>4228</v>
      </c>
    </row>
    <row r="2097" spans="1:41" ht="14.25" x14ac:dyDescent="0.45">
      <c r="A2097" s="150">
        <v>2017</v>
      </c>
      <c r="B2097" s="5" t="s">
        <v>1477</v>
      </c>
      <c r="C2097" s="5" t="s">
        <v>306</v>
      </c>
      <c r="D2097" s="5" t="s">
        <v>7</v>
      </c>
      <c r="E2097" s="5" t="s">
        <v>1</v>
      </c>
      <c r="F2097" s="5" t="s">
        <v>117</v>
      </c>
      <c r="G2097" s="5" t="s">
        <v>83</v>
      </c>
      <c r="H2097" s="5" t="s">
        <v>304</v>
      </c>
      <c r="I2097" s="150">
        <v>49.780487804878049</v>
      </c>
      <c r="J2097" s="150">
        <v>13</v>
      </c>
      <c r="K2097" s="150">
        <v>160.1</v>
      </c>
      <c r="L2097" s="150">
        <v>67.099999999999994</v>
      </c>
      <c r="M2097" s="150">
        <v>20</v>
      </c>
      <c r="N2097" s="150">
        <v>73</v>
      </c>
      <c r="O2097" s="150">
        <v>68.400000000000006</v>
      </c>
      <c r="P2097" s="150">
        <v>15</v>
      </c>
      <c r="Q2097" s="150">
        <v>4</v>
      </c>
      <c r="R2097" s="150">
        <v>20</v>
      </c>
      <c r="S2097" s="150">
        <v>70</v>
      </c>
      <c r="T2097" s="150">
        <v>65</v>
      </c>
      <c r="U2097" s="150">
        <v>15</v>
      </c>
      <c r="V2097" s="150">
        <v>40</v>
      </c>
      <c r="W2097" s="150">
        <v>29.128592574318489</v>
      </c>
      <c r="X2097" s="150">
        <v>55</v>
      </c>
      <c r="Y2097" s="150">
        <v>15.5</v>
      </c>
      <c r="Z2097" s="150">
        <v>148</v>
      </c>
      <c r="AA2097" s="150">
        <v>40</v>
      </c>
      <c r="AB2097" s="150">
        <v>23.906276800000001</v>
      </c>
      <c r="AC2097" s="150">
        <v>90.7</v>
      </c>
      <c r="AD2097" s="150">
        <v>57.9</v>
      </c>
      <c r="AE2097" s="150">
        <v>76</v>
      </c>
      <c r="AF2097" s="150">
        <v>45.358460324946243</v>
      </c>
      <c r="AG2097" s="150">
        <v>19.600000000000001</v>
      </c>
      <c r="AH2097" s="150">
        <v>32.759039111765432</v>
      </c>
      <c r="AI2097" s="150">
        <v>55</v>
      </c>
      <c r="AJ2097" s="150">
        <v>1.3</v>
      </c>
      <c r="AK2097" s="150">
        <v>49</v>
      </c>
      <c r="AL2097" s="150">
        <v>48.949413299560547</v>
      </c>
      <c r="AM2097" s="150">
        <v>43.137584686279297</v>
      </c>
      <c r="AN2097" s="150">
        <v>57.182826995849609</v>
      </c>
      <c r="AO2097" s="5" t="s">
        <v>2310</v>
      </c>
    </row>
    <row r="2098" spans="1:41" ht="14.25" x14ac:dyDescent="0.45">
      <c r="A2098" s="150">
        <v>2017</v>
      </c>
      <c r="B2098" s="5" t="s">
        <v>582</v>
      </c>
      <c r="C2098" s="5" t="s">
        <v>306</v>
      </c>
      <c r="D2098" s="5" t="s">
        <v>7</v>
      </c>
      <c r="E2098" s="5" t="s">
        <v>1</v>
      </c>
      <c r="F2098" s="5" t="s">
        <v>117</v>
      </c>
      <c r="G2098" s="5" t="s">
        <v>83</v>
      </c>
      <c r="H2098" s="5" t="s">
        <v>304</v>
      </c>
      <c r="I2098" s="150">
        <v>46.246499999999997</v>
      </c>
      <c r="J2098" s="150">
        <v>17.397698828466758</v>
      </c>
      <c r="K2098" s="150">
        <v>160.1</v>
      </c>
      <c r="L2098" s="150">
        <v>64.477677</v>
      </c>
      <c r="M2098" s="150">
        <v>40</v>
      </c>
      <c r="N2098" s="150">
        <v>71.2</v>
      </c>
      <c r="O2098" s="150">
        <v>40</v>
      </c>
      <c r="P2098" s="150">
        <v>15</v>
      </c>
      <c r="Q2098" s="150">
        <v>2.0265</v>
      </c>
      <c r="R2098" s="150">
        <v>20</v>
      </c>
      <c r="S2098" s="150">
        <v>70</v>
      </c>
      <c r="T2098" s="150">
        <v>65</v>
      </c>
      <c r="U2098" s="150">
        <v>15</v>
      </c>
      <c r="V2098" s="150">
        <v>75</v>
      </c>
      <c r="W2098" s="150">
        <v>29.1</v>
      </c>
      <c r="X2098" s="150">
        <v>55</v>
      </c>
      <c r="Y2098" s="150">
        <v>15.5</v>
      </c>
      <c r="Z2098" s="150">
        <v>148</v>
      </c>
      <c r="AA2098" s="150">
        <v>23.5</v>
      </c>
      <c r="AB2098" s="150">
        <v>25.930800000000001</v>
      </c>
      <c r="AC2098" s="150">
        <v>39.5</v>
      </c>
      <c r="AD2098" s="150">
        <v>72.040000000000006</v>
      </c>
      <c r="AE2098" s="150">
        <v>200</v>
      </c>
      <c r="AF2098" s="150">
        <v>28.77309003895347</v>
      </c>
      <c r="AG2098" s="150">
        <v>10.199999999999999</v>
      </c>
      <c r="AH2098" s="150">
        <v>32.897856533206571</v>
      </c>
      <c r="AI2098" s="150">
        <v>35</v>
      </c>
      <c r="AJ2098" s="150">
        <v>5.3</v>
      </c>
      <c r="AK2098" s="150">
        <v>49</v>
      </c>
      <c r="AL2098" s="150">
        <v>50.730690002441406</v>
      </c>
      <c r="AM2098" s="150">
        <v>46.889495849609375</v>
      </c>
      <c r="AN2098" s="150">
        <v>56.172382354736328</v>
      </c>
      <c r="AO2098" s="5" t="s">
        <v>850</v>
      </c>
    </row>
    <row r="2099" spans="1:41" ht="14.25" x14ac:dyDescent="0.45">
      <c r="A2099" s="150">
        <v>2017</v>
      </c>
      <c r="B2099" s="5" t="s">
        <v>1476</v>
      </c>
      <c r="C2099" s="5" t="s">
        <v>306</v>
      </c>
      <c r="D2099" s="5" t="s">
        <v>7</v>
      </c>
      <c r="E2099" s="5" t="s">
        <v>1</v>
      </c>
      <c r="F2099" s="5" t="s">
        <v>118</v>
      </c>
      <c r="G2099" s="5" t="s">
        <v>83</v>
      </c>
      <c r="H2099" s="5" t="s">
        <v>304</v>
      </c>
      <c r="I2099" s="150">
        <v>107.21951219512199</v>
      </c>
      <c r="J2099" s="150">
        <v>67</v>
      </c>
      <c r="K2099" s="150">
        <v>124</v>
      </c>
      <c r="L2099" s="150">
        <v>130.4</v>
      </c>
      <c r="M2099" s="150">
        <v>70</v>
      </c>
      <c r="N2099" s="150">
        <v>127</v>
      </c>
      <c r="O2099" s="150">
        <v>242</v>
      </c>
      <c r="P2099" s="150">
        <v>83</v>
      </c>
      <c r="Q2099" s="150">
        <v>36</v>
      </c>
      <c r="R2099" s="150">
        <v>95</v>
      </c>
      <c r="S2099" s="150">
        <v>51</v>
      </c>
      <c r="T2099" s="150">
        <v>115</v>
      </c>
      <c r="U2099" s="150">
        <v>30</v>
      </c>
      <c r="V2099" s="150">
        <v>75</v>
      </c>
      <c r="W2099" s="150">
        <v>60.8</v>
      </c>
      <c r="X2099" s="150">
        <v>90</v>
      </c>
      <c r="Y2099" s="150">
        <v>74.5</v>
      </c>
      <c r="Z2099" s="150">
        <v>155.51646161062499</v>
      </c>
      <c r="AA2099" s="150">
        <v>170</v>
      </c>
      <c r="AB2099" s="150">
        <v>56.471519999999991</v>
      </c>
      <c r="AC2099" s="150">
        <v>217</v>
      </c>
      <c r="AD2099" s="150">
        <v>142.4010648813281</v>
      </c>
      <c r="AE2099" s="150">
        <v>226</v>
      </c>
      <c r="AF2099" s="150">
        <v>117.90701577537629</v>
      </c>
      <c r="AG2099" s="150">
        <v>88.26</v>
      </c>
      <c r="AH2099" s="150">
        <v>55</v>
      </c>
      <c r="AI2099" s="150">
        <v>129</v>
      </c>
      <c r="AJ2099" s="150">
        <v>36.344999999999999</v>
      </c>
      <c r="AK2099" s="150">
        <v>128</v>
      </c>
      <c r="AL2099" s="150">
        <v>106.89037322998047</v>
      </c>
      <c r="AM2099" s="150">
        <v>108.00870513916016</v>
      </c>
      <c r="AN2099" s="150">
        <v>105.30605316162109</v>
      </c>
      <c r="AO2099" s="5" t="s">
        <v>2315</v>
      </c>
    </row>
    <row r="2100" spans="1:41" ht="14.25" x14ac:dyDescent="0.45">
      <c r="A2100" s="150">
        <v>2017</v>
      </c>
      <c r="B2100" s="5" t="s">
        <v>1478</v>
      </c>
      <c r="C2100" s="5" t="s">
        <v>306</v>
      </c>
      <c r="D2100" s="5" t="s">
        <v>7</v>
      </c>
      <c r="E2100" s="5" t="s">
        <v>1</v>
      </c>
      <c r="F2100" s="5" t="s">
        <v>118</v>
      </c>
      <c r="G2100" s="5" t="s">
        <v>83</v>
      </c>
      <c r="H2100" s="5" t="s">
        <v>304</v>
      </c>
      <c r="I2100" s="150">
        <v>114.331</v>
      </c>
      <c r="J2100" s="150">
        <v>76.31</v>
      </c>
      <c r="K2100" s="150">
        <v>129.5</v>
      </c>
      <c r="L2100" s="150">
        <v>84.226389554190618</v>
      </c>
      <c r="M2100" s="150">
        <v>70</v>
      </c>
      <c r="N2100" s="150">
        <v>119.9</v>
      </c>
      <c r="O2100" s="150">
        <v>232</v>
      </c>
      <c r="P2100" s="150">
        <v>67</v>
      </c>
      <c r="Q2100" s="150">
        <v>19.079999999999998</v>
      </c>
      <c r="R2100" s="150">
        <v>120</v>
      </c>
      <c r="S2100" s="150">
        <v>52.5</v>
      </c>
      <c r="T2100" s="150">
        <v>105</v>
      </c>
      <c r="U2100" s="150">
        <v>30</v>
      </c>
      <c r="V2100" s="150">
        <v>75</v>
      </c>
      <c r="W2100" s="150">
        <v>87.371407425681511</v>
      </c>
      <c r="X2100" s="150">
        <v>90</v>
      </c>
      <c r="Y2100" s="150">
        <v>101.5</v>
      </c>
      <c r="Z2100" s="150">
        <v>173</v>
      </c>
      <c r="AA2100" s="150">
        <v>226</v>
      </c>
      <c r="AB2100" s="150">
        <v>40.336799999999997</v>
      </c>
      <c r="AC2100" s="150">
        <v>149.9</v>
      </c>
      <c r="AD2100" s="150">
        <v>116.40103499999999</v>
      </c>
      <c r="AE2100" s="150">
        <v>280</v>
      </c>
      <c r="AF2100" s="150">
        <v>80.5</v>
      </c>
      <c r="AG2100" s="150">
        <v>137.80000000000001</v>
      </c>
      <c r="AH2100" s="150">
        <v>62.103045875697987</v>
      </c>
      <c r="AI2100" s="150">
        <v>133</v>
      </c>
      <c r="AJ2100" s="150">
        <v>33.67</v>
      </c>
      <c r="AK2100" s="150">
        <v>128</v>
      </c>
      <c r="AL2100" s="150">
        <v>108.08378601074219</v>
      </c>
      <c r="AM2100" s="150">
        <v>111.07161712646484</v>
      </c>
      <c r="AN2100" s="150">
        <v>103.85102081298828</v>
      </c>
      <c r="AO2100" s="5" t="s">
        <v>2314</v>
      </c>
    </row>
    <row r="2101" spans="1:41" ht="14.25" x14ac:dyDescent="0.45">
      <c r="A2101" s="150">
        <v>2017</v>
      </c>
      <c r="B2101" s="5" t="s">
        <v>582</v>
      </c>
      <c r="C2101" s="5" t="s">
        <v>306</v>
      </c>
      <c r="D2101" s="5" t="s">
        <v>7</v>
      </c>
      <c r="E2101" s="5" t="s">
        <v>1</v>
      </c>
      <c r="F2101" s="5" t="s">
        <v>118</v>
      </c>
      <c r="G2101" s="5" t="s">
        <v>83</v>
      </c>
      <c r="H2101" s="5" t="s">
        <v>304</v>
      </c>
      <c r="I2101" s="150">
        <v>107.9085</v>
      </c>
      <c r="J2101" s="150">
        <v>65.967301171533236</v>
      </c>
      <c r="K2101" s="150">
        <v>129.5</v>
      </c>
      <c r="L2101" s="150">
        <v>86.832961999999995</v>
      </c>
      <c r="M2101" s="150">
        <v>75</v>
      </c>
      <c r="N2101" s="150">
        <v>118.7</v>
      </c>
      <c r="O2101" s="150">
        <v>232</v>
      </c>
      <c r="P2101" s="150">
        <v>68</v>
      </c>
      <c r="Q2101" s="150">
        <v>19.074045465265002</v>
      </c>
      <c r="R2101" s="150">
        <v>125</v>
      </c>
      <c r="S2101" s="150">
        <v>63.022425093750002</v>
      </c>
      <c r="T2101" s="150">
        <v>80</v>
      </c>
      <c r="U2101" s="150">
        <v>30</v>
      </c>
      <c r="V2101" s="150">
        <v>75</v>
      </c>
      <c r="W2101" s="150">
        <v>87.4</v>
      </c>
      <c r="X2101" s="150">
        <v>90</v>
      </c>
      <c r="Y2101" s="150">
        <v>101.5</v>
      </c>
      <c r="Z2101" s="150">
        <v>169.9</v>
      </c>
      <c r="AA2101" s="150">
        <v>165.36</v>
      </c>
      <c r="AB2101" s="150">
        <v>40.336799999999997</v>
      </c>
      <c r="AC2101" s="150">
        <v>169.3</v>
      </c>
      <c r="AD2101" s="150">
        <v>122.94</v>
      </c>
      <c r="AE2101" s="150">
        <v>250</v>
      </c>
      <c r="AF2101" s="150">
        <v>84.750554980523262</v>
      </c>
      <c r="AG2101" s="150">
        <v>85.8</v>
      </c>
      <c r="AH2101" s="150">
        <v>62.103045875697987</v>
      </c>
      <c r="AI2101" s="150">
        <v>180.25559847313099</v>
      </c>
      <c r="AJ2101" s="150">
        <v>30.1</v>
      </c>
      <c r="AK2101" s="150">
        <v>128</v>
      </c>
      <c r="AL2101" s="150">
        <v>104.95693969726563</v>
      </c>
      <c r="AM2101" s="150">
        <v>103.1290283203125</v>
      </c>
      <c r="AN2101" s="150">
        <v>107.54648590087891</v>
      </c>
      <c r="AO2101" s="5" t="s">
        <v>851</v>
      </c>
    </row>
    <row r="2102" spans="1:41" ht="14.25" x14ac:dyDescent="0.45">
      <c r="A2102" s="150">
        <v>2017</v>
      </c>
      <c r="B2102" s="5" t="s">
        <v>1477</v>
      </c>
      <c r="C2102" s="5" t="s">
        <v>306</v>
      </c>
      <c r="D2102" s="5" t="s">
        <v>7</v>
      </c>
      <c r="E2102" s="5" t="s">
        <v>1</v>
      </c>
      <c r="F2102" s="5" t="s">
        <v>118</v>
      </c>
      <c r="G2102" s="5" t="s">
        <v>83</v>
      </c>
      <c r="H2102" s="5" t="s">
        <v>304</v>
      </c>
      <c r="I2102" s="150">
        <v>107.21951219512199</v>
      </c>
      <c r="J2102" s="150">
        <v>68</v>
      </c>
      <c r="K2102" s="150">
        <v>123.7</v>
      </c>
      <c r="L2102" s="150">
        <v>130.4</v>
      </c>
      <c r="M2102" s="150">
        <v>70</v>
      </c>
      <c r="N2102" s="150">
        <v>127</v>
      </c>
      <c r="O2102" s="150">
        <v>326.89999999999998</v>
      </c>
      <c r="P2102" s="150">
        <v>68</v>
      </c>
      <c r="Q2102" s="150">
        <v>18.899999999999999</v>
      </c>
      <c r="R2102" s="150">
        <v>125</v>
      </c>
      <c r="S2102" s="150">
        <v>52.518687578124997</v>
      </c>
      <c r="T2102" s="150">
        <v>115</v>
      </c>
      <c r="U2102" s="150">
        <v>30</v>
      </c>
      <c r="V2102" s="150">
        <v>75</v>
      </c>
      <c r="W2102" s="150">
        <v>87.371407425681511</v>
      </c>
      <c r="X2102" s="150">
        <v>84</v>
      </c>
      <c r="Y2102" s="150">
        <v>89.5</v>
      </c>
      <c r="Z2102" s="150">
        <v>173</v>
      </c>
      <c r="AA2102" s="150">
        <v>227.05792734998099</v>
      </c>
      <c r="AB2102" s="150">
        <v>40.188898400000006</v>
      </c>
      <c r="AC2102" s="150">
        <v>217</v>
      </c>
      <c r="AD2102" s="150">
        <v>124.99</v>
      </c>
      <c r="AE2102" s="150">
        <v>230</v>
      </c>
      <c r="AF2102" s="150">
        <v>74.641539675053778</v>
      </c>
      <c r="AG2102" s="150">
        <v>122.8</v>
      </c>
      <c r="AH2102" s="150">
        <v>44.929400391929349</v>
      </c>
      <c r="AI2102" s="150">
        <v>113</v>
      </c>
      <c r="AJ2102" s="150">
        <v>49.06</v>
      </c>
      <c r="AK2102" s="150">
        <v>128</v>
      </c>
      <c r="AL2102" s="150">
        <v>111.83371734619141</v>
      </c>
      <c r="AM2102" s="150">
        <v>113.68112182617188</v>
      </c>
      <c r="AN2102" s="150">
        <v>109.21652984619141</v>
      </c>
      <c r="AO2102" s="5" t="s">
        <v>2313</v>
      </c>
    </row>
    <row r="2103" spans="1:41" ht="14.25" x14ac:dyDescent="0.45">
      <c r="A2103" s="150">
        <v>2017</v>
      </c>
      <c r="B2103" s="5" t="s">
        <v>4024</v>
      </c>
      <c r="C2103" s="5" t="s">
        <v>306</v>
      </c>
      <c r="D2103" s="5" t="s">
        <v>7</v>
      </c>
      <c r="E2103" s="5" t="s">
        <v>1</v>
      </c>
      <c r="F2103" s="5" t="s">
        <v>118</v>
      </c>
      <c r="G2103" s="5" t="s">
        <v>83</v>
      </c>
      <c r="H2103" s="5" t="s">
        <v>304</v>
      </c>
      <c r="I2103" s="150">
        <v>107.9085</v>
      </c>
      <c r="J2103" s="150">
        <v>76.766257078155718</v>
      </c>
      <c r="K2103" s="150">
        <v>129.5</v>
      </c>
      <c r="L2103" s="150">
        <v>60.172512457504233</v>
      </c>
      <c r="M2103" s="150">
        <v>150</v>
      </c>
      <c r="N2103" s="150">
        <v>90</v>
      </c>
      <c r="O2103" s="150">
        <v>232</v>
      </c>
      <c r="P2103" s="150">
        <v>68</v>
      </c>
      <c r="Q2103" s="150">
        <v>8.5360851486348892</v>
      </c>
      <c r="R2103" s="150">
        <v>131</v>
      </c>
      <c r="S2103" s="150">
        <v>91.2</v>
      </c>
      <c r="T2103" s="150">
        <v>80</v>
      </c>
      <c r="U2103" s="150">
        <v>27.44</v>
      </c>
      <c r="V2103" s="150">
        <v>119</v>
      </c>
      <c r="W2103" s="150">
        <v>40</v>
      </c>
      <c r="X2103" s="150">
        <v>90</v>
      </c>
      <c r="Y2103" s="150">
        <v>101.5</v>
      </c>
      <c r="Z2103" s="150">
        <v>176.4</v>
      </c>
      <c r="AA2103" s="150">
        <v>196.19547193731131</v>
      </c>
      <c r="AB2103" s="150"/>
      <c r="AC2103" s="150">
        <v>169.3</v>
      </c>
      <c r="AD2103" s="150">
        <v>92.911569999999998</v>
      </c>
      <c r="AE2103" s="150">
        <v>580.5</v>
      </c>
      <c r="AF2103" s="150">
        <v>90.375732410214923</v>
      </c>
      <c r="AG2103" s="150">
        <v>85.8</v>
      </c>
      <c r="AH2103" s="150">
        <v>67.3</v>
      </c>
      <c r="AI2103" s="150">
        <v>180.25559847313099</v>
      </c>
      <c r="AJ2103" s="150">
        <v>45.84</v>
      </c>
      <c r="AK2103" s="150">
        <v>128</v>
      </c>
      <c r="AL2103" s="150">
        <v>117.78971862792969</v>
      </c>
      <c r="AM2103" s="150">
        <v>125.57262420654297</v>
      </c>
      <c r="AN2103" s="150">
        <v>106.76392364501953</v>
      </c>
      <c r="AO2103" s="5" t="s">
        <v>4229</v>
      </c>
    </row>
    <row r="2104" spans="1:41" ht="14.25" x14ac:dyDescent="0.45">
      <c r="A2104" s="150">
        <v>2017</v>
      </c>
      <c r="B2104" s="5" t="s">
        <v>582</v>
      </c>
      <c r="C2104" s="5" t="s">
        <v>306</v>
      </c>
      <c r="D2104" s="5" t="s">
        <v>7</v>
      </c>
      <c r="E2104" s="5" t="s">
        <v>119</v>
      </c>
      <c r="F2104" s="5" t="s">
        <v>117</v>
      </c>
      <c r="G2104" s="5" t="s">
        <v>83</v>
      </c>
      <c r="H2104" s="5" t="s">
        <v>304</v>
      </c>
      <c r="I2104" s="150">
        <v>0.4521</v>
      </c>
      <c r="J2104" s="150">
        <v>0.1106947310522509</v>
      </c>
      <c r="K2104" s="150">
        <v>0.6</v>
      </c>
      <c r="L2104" s="150">
        <v>0.39304470000000002</v>
      </c>
      <c r="M2104" s="150">
        <v>0.35</v>
      </c>
      <c r="N2104" s="150">
        <v>0.26</v>
      </c>
      <c r="O2104" s="150">
        <v>0.54</v>
      </c>
      <c r="P2104" s="150">
        <v>0.06</v>
      </c>
      <c r="Q2104" s="150">
        <v>8.6999999999999994E-3</v>
      </c>
      <c r="R2104" s="150">
        <v>0.14000000000000001</v>
      </c>
      <c r="S2104" s="150">
        <v>0.4</v>
      </c>
      <c r="T2104" s="150">
        <v>0.2</v>
      </c>
      <c r="U2104" s="150">
        <v>0.3</v>
      </c>
      <c r="V2104" s="150">
        <v>0.54</v>
      </c>
      <c r="W2104" s="150">
        <v>0.15</v>
      </c>
      <c r="X2104" s="150">
        <v>0.24</v>
      </c>
      <c r="Y2104" s="150">
        <v>7.0000000000000007E-2</v>
      </c>
      <c r="Z2104" s="150">
        <v>0.64</v>
      </c>
      <c r="AA2104" s="150">
        <v>0.10100000000000001</v>
      </c>
      <c r="AB2104" s="150">
        <v>0.153664</v>
      </c>
      <c r="AC2104" s="150">
        <v>0.25</v>
      </c>
      <c r="AD2104" s="150">
        <v>0.35199999999999998</v>
      </c>
      <c r="AE2104" s="150">
        <v>1.5</v>
      </c>
      <c r="AF2104" s="150">
        <v>0.1888302214439076</v>
      </c>
      <c r="AG2104" s="150">
        <v>0.06</v>
      </c>
      <c r="AH2104" s="150">
        <v>0.29640462295269299</v>
      </c>
      <c r="AI2104" s="150">
        <v>0.14000000000000001</v>
      </c>
      <c r="AJ2104" s="150">
        <v>0.02</v>
      </c>
      <c r="AK2104" s="150">
        <v>0.22</v>
      </c>
      <c r="AL2104" s="150">
        <v>0.30125653743743896</v>
      </c>
      <c r="AM2104" s="150">
        <v>0.2996688187122345</v>
      </c>
      <c r="AN2104" s="150">
        <v>0.30350574851036072</v>
      </c>
      <c r="AO2104" s="5" t="s">
        <v>852</v>
      </c>
    </row>
    <row r="2105" spans="1:41" ht="14.25" x14ac:dyDescent="0.45">
      <c r="A2105" s="150">
        <v>2017</v>
      </c>
      <c r="B2105" s="5" t="s">
        <v>1478</v>
      </c>
      <c r="C2105" s="5" t="s">
        <v>306</v>
      </c>
      <c r="D2105" s="5" t="s">
        <v>7</v>
      </c>
      <c r="E2105" s="5" t="s">
        <v>119</v>
      </c>
      <c r="F2105" s="5" t="s">
        <v>117</v>
      </c>
      <c r="G2105" s="5" t="s">
        <v>83</v>
      </c>
      <c r="H2105" s="5" t="s">
        <v>304</v>
      </c>
      <c r="I2105" s="150">
        <v>0.47370000000000001</v>
      </c>
      <c r="J2105" s="150">
        <v>4.7E-2</v>
      </c>
      <c r="K2105" s="150">
        <v>0.6</v>
      </c>
      <c r="L2105" s="150">
        <v>0.3839136362690424</v>
      </c>
      <c r="M2105" s="150">
        <v>0.25</v>
      </c>
      <c r="N2105" s="150">
        <v>0.26363636363636361</v>
      </c>
      <c r="O2105" s="150">
        <v>0.54</v>
      </c>
      <c r="P2105" s="150">
        <v>0.06</v>
      </c>
      <c r="Q2105" s="150">
        <v>0.01</v>
      </c>
      <c r="R2105" s="150">
        <v>0.14000000000000001</v>
      </c>
      <c r="S2105" s="150">
        <v>0.4</v>
      </c>
      <c r="T2105" s="150">
        <v>0.4</v>
      </c>
      <c r="U2105" s="150">
        <v>0.3</v>
      </c>
      <c r="V2105" s="150">
        <v>0.28999999999999998</v>
      </c>
      <c r="W2105" s="150">
        <v>0.154</v>
      </c>
      <c r="X2105" s="150">
        <v>0.24</v>
      </c>
      <c r="Y2105" s="150">
        <v>7.0000000000000007E-2</v>
      </c>
      <c r="Z2105" s="150">
        <v>0.315</v>
      </c>
      <c r="AA2105" s="150">
        <v>0.2</v>
      </c>
      <c r="AB2105" s="150">
        <v>0.153664</v>
      </c>
      <c r="AC2105" s="150">
        <v>0.45</v>
      </c>
      <c r="AD2105" s="150">
        <v>0.17799999999999999</v>
      </c>
      <c r="AE2105" s="150">
        <v>0.5</v>
      </c>
      <c r="AF2105" s="150">
        <v>0.31</v>
      </c>
      <c r="AG2105" s="150">
        <v>0.12</v>
      </c>
      <c r="AH2105" s="150">
        <v>0.29640462295269299</v>
      </c>
      <c r="AI2105" s="150">
        <v>0.14000000000000001</v>
      </c>
      <c r="AJ2105" s="150">
        <v>1.2999999999999999E-2</v>
      </c>
      <c r="AK2105" s="150">
        <v>0.22</v>
      </c>
      <c r="AL2105" s="150">
        <v>0.25925233960151672</v>
      </c>
      <c r="AM2105" s="150">
        <v>0.23213233053684235</v>
      </c>
      <c r="AN2105" s="150">
        <v>0.29767242074012756</v>
      </c>
      <c r="AO2105" s="5" t="s">
        <v>2318</v>
      </c>
    </row>
    <row r="2106" spans="1:41" ht="14.25" x14ac:dyDescent="0.45">
      <c r="A2106" s="150">
        <v>2017</v>
      </c>
      <c r="B2106" s="5" t="s">
        <v>1477</v>
      </c>
      <c r="C2106" s="5" t="s">
        <v>306</v>
      </c>
      <c r="D2106" s="5" t="s">
        <v>7</v>
      </c>
      <c r="E2106" s="5" t="s">
        <v>119</v>
      </c>
      <c r="F2106" s="5" t="s">
        <v>117</v>
      </c>
      <c r="G2106" s="5" t="s">
        <v>83</v>
      </c>
      <c r="H2106" s="5" t="s">
        <v>304</v>
      </c>
      <c r="I2106" s="150">
        <v>0.28799999999999998</v>
      </c>
      <c r="J2106" s="150">
        <v>0.11</v>
      </c>
      <c r="K2106" s="150">
        <v>0.59</v>
      </c>
      <c r="L2106" s="150">
        <v>1.21</v>
      </c>
      <c r="M2106" s="150">
        <v>0.2</v>
      </c>
      <c r="N2106" s="150">
        <v>0.26</v>
      </c>
      <c r="O2106" s="150">
        <v>0.41</v>
      </c>
      <c r="P2106" s="150">
        <v>0.06</v>
      </c>
      <c r="Q2106" s="150">
        <v>0.02</v>
      </c>
      <c r="R2106" s="150">
        <v>0.14000000000000001</v>
      </c>
      <c r="S2106" s="150">
        <v>0.4</v>
      </c>
      <c r="T2106" s="150">
        <v>0.4</v>
      </c>
      <c r="U2106" s="150">
        <v>0.3</v>
      </c>
      <c r="V2106" s="150">
        <v>0.28999999999999998</v>
      </c>
      <c r="W2106" s="150">
        <v>0.154</v>
      </c>
      <c r="X2106" s="150">
        <v>0.24</v>
      </c>
      <c r="Y2106" s="150">
        <v>7.0000000000000007E-2</v>
      </c>
      <c r="Z2106" s="150">
        <v>0.63</v>
      </c>
      <c r="AA2106" s="150">
        <v>0.2</v>
      </c>
      <c r="AB2106" s="150">
        <v>0.14117879999999999</v>
      </c>
      <c r="AC2106" s="150">
        <v>0.7</v>
      </c>
      <c r="AD2106" s="150">
        <v>0.4</v>
      </c>
      <c r="AE2106" s="150">
        <v>0.5</v>
      </c>
      <c r="AF2106" s="150">
        <v>0.87315036125521506</v>
      </c>
      <c r="AG2106" s="150">
        <v>0.11</v>
      </c>
      <c r="AH2106" s="150">
        <v>0.35607651208440688</v>
      </c>
      <c r="AI2106" s="150">
        <v>0.17</v>
      </c>
      <c r="AJ2106" s="150">
        <v>9.4999999999999998E-3</v>
      </c>
      <c r="AK2106" s="150">
        <v>0.22</v>
      </c>
      <c r="AL2106" s="150">
        <v>0.32592776417732239</v>
      </c>
      <c r="AM2106" s="150">
        <v>0.33945003151893616</v>
      </c>
      <c r="AN2106" s="150">
        <v>0.30677127838134766</v>
      </c>
      <c r="AO2106" s="5" t="s">
        <v>2317</v>
      </c>
    </row>
    <row r="2107" spans="1:41" ht="14.25" x14ac:dyDescent="0.45">
      <c r="A2107" s="150">
        <v>2017</v>
      </c>
      <c r="B2107" s="5" t="s">
        <v>4024</v>
      </c>
      <c r="C2107" s="5" t="s">
        <v>306</v>
      </c>
      <c r="D2107" s="5" t="s">
        <v>7</v>
      </c>
      <c r="E2107" s="5" t="s">
        <v>119</v>
      </c>
      <c r="F2107" s="5" t="s">
        <v>117</v>
      </c>
      <c r="G2107" s="5" t="s">
        <v>83</v>
      </c>
      <c r="H2107" s="5" t="s">
        <v>304</v>
      </c>
      <c r="I2107" s="150">
        <v>0.4521</v>
      </c>
      <c r="J2107" s="150">
        <v>0.1465766211074454</v>
      </c>
      <c r="K2107" s="150">
        <v>0.6</v>
      </c>
      <c r="L2107" s="150">
        <v>0.35762967206218382</v>
      </c>
      <c r="M2107" s="150">
        <v>0.3</v>
      </c>
      <c r="N2107" s="150">
        <v>0.35</v>
      </c>
      <c r="O2107" s="150">
        <v>0.54</v>
      </c>
      <c r="P2107" s="150">
        <v>0.06</v>
      </c>
      <c r="Q2107" s="150">
        <v>2.9980386467498999E-2</v>
      </c>
      <c r="R2107" s="150">
        <v>0.22</v>
      </c>
      <c r="S2107" s="150">
        <v>0.47599999999999998</v>
      </c>
      <c r="T2107" s="150">
        <v>0.4</v>
      </c>
      <c r="U2107" s="150">
        <v>6.6000000000000003E-2</v>
      </c>
      <c r="V2107" s="150">
        <v>0.3</v>
      </c>
      <c r="W2107" s="150">
        <v>0.5</v>
      </c>
      <c r="X2107" s="150">
        <v>0.24</v>
      </c>
      <c r="Y2107" s="150">
        <v>7.0000000000000007E-2</v>
      </c>
      <c r="Z2107" s="150">
        <v>0.37</v>
      </c>
      <c r="AA2107" s="150">
        <v>0.20661525791719701</v>
      </c>
      <c r="AB2107" s="150"/>
      <c r="AC2107" s="150">
        <v>0.25</v>
      </c>
      <c r="AD2107" s="150">
        <v>0.183197</v>
      </c>
      <c r="AE2107" s="150">
        <v>0.28000000000000003</v>
      </c>
      <c r="AF2107" s="150">
        <v>0.30515271994014043</v>
      </c>
      <c r="AG2107" s="150">
        <v>0.06</v>
      </c>
      <c r="AH2107" s="150">
        <v>0.23</v>
      </c>
      <c r="AI2107" s="150">
        <v>0.14000000000000001</v>
      </c>
      <c r="AJ2107" s="150">
        <v>4.3999999999999997E-2</v>
      </c>
      <c r="AK2107" s="150">
        <v>0.22</v>
      </c>
      <c r="AL2107" s="150">
        <v>0.25507766008377075</v>
      </c>
      <c r="AM2107" s="150">
        <v>0.20988553762435913</v>
      </c>
      <c r="AN2107" s="150">
        <v>0.31909975409507751</v>
      </c>
      <c r="AO2107" s="5" t="s">
        <v>4230</v>
      </c>
    </row>
    <row r="2108" spans="1:41" ht="14.25" x14ac:dyDescent="0.45">
      <c r="A2108" s="150">
        <v>2017</v>
      </c>
      <c r="B2108" s="5" t="s">
        <v>1476</v>
      </c>
      <c r="C2108" s="5" t="s">
        <v>306</v>
      </c>
      <c r="D2108" s="5" t="s">
        <v>7</v>
      </c>
      <c r="E2108" s="5" t="s">
        <v>119</v>
      </c>
      <c r="F2108" s="5" t="s">
        <v>117</v>
      </c>
      <c r="G2108" s="5" t="s">
        <v>83</v>
      </c>
      <c r="H2108" s="5" t="s">
        <v>304</v>
      </c>
      <c r="I2108" s="150">
        <v>0.3</v>
      </c>
      <c r="J2108" s="150">
        <v>0.11</v>
      </c>
      <c r="K2108" s="150">
        <v>0.56999999999999995</v>
      </c>
      <c r="L2108" s="150">
        <v>1.21</v>
      </c>
      <c r="M2108" s="150">
        <v>0.2</v>
      </c>
      <c r="N2108" s="150">
        <v>0.22659281326934991</v>
      </c>
      <c r="O2108" s="150">
        <v>0.2</v>
      </c>
      <c r="P2108" s="150">
        <v>0</v>
      </c>
      <c r="Q2108" s="150">
        <v>0.02</v>
      </c>
      <c r="R2108" s="150">
        <v>0.3</v>
      </c>
      <c r="S2108" s="150">
        <v>0.4</v>
      </c>
      <c r="T2108" s="150">
        <v>0.4</v>
      </c>
      <c r="U2108" s="150">
        <v>0.3</v>
      </c>
      <c r="V2108" s="150">
        <v>0.28999999999999998</v>
      </c>
      <c r="W2108" s="150">
        <v>0.09</v>
      </c>
      <c r="X2108" s="150">
        <v>0.24</v>
      </c>
      <c r="Y2108" s="150">
        <v>7.0000000000000007E-2</v>
      </c>
      <c r="Z2108" s="150">
        <v>0.64</v>
      </c>
      <c r="AA2108" s="150">
        <v>0.2</v>
      </c>
      <c r="AB2108" s="150">
        <v>0.14117879999999999</v>
      </c>
      <c r="AC2108" s="150">
        <v>0.7</v>
      </c>
      <c r="AD2108" s="150">
        <v>0.33767968640273438</v>
      </c>
      <c r="AE2108" s="150">
        <v>0.1</v>
      </c>
      <c r="AF2108" s="150">
        <v>0.19282887947049041</v>
      </c>
      <c r="AG2108" s="150">
        <v>7.6999999999999999E-2</v>
      </c>
      <c r="AH2108" s="150">
        <v>0.15</v>
      </c>
      <c r="AI2108" s="150">
        <v>0.13</v>
      </c>
      <c r="AJ2108" s="150">
        <v>0.01</v>
      </c>
      <c r="AK2108" s="150">
        <v>0.22</v>
      </c>
      <c r="AL2108" s="150">
        <v>0.26983726024627686</v>
      </c>
      <c r="AM2108" s="150">
        <v>0.27920126914978027</v>
      </c>
      <c r="AN2108" s="150">
        <v>0.25657156109809875</v>
      </c>
      <c r="AO2108" s="5" t="s">
        <v>2316</v>
      </c>
    </row>
    <row r="2109" spans="1:41" ht="14.25" x14ac:dyDescent="0.45">
      <c r="A2109" s="150">
        <v>2017</v>
      </c>
      <c r="B2109" s="5" t="s">
        <v>4024</v>
      </c>
      <c r="C2109" s="5" t="s">
        <v>306</v>
      </c>
      <c r="D2109" s="5" t="s">
        <v>7</v>
      </c>
      <c r="E2109" s="5" t="s">
        <v>119</v>
      </c>
      <c r="F2109" s="5" t="s">
        <v>118</v>
      </c>
      <c r="G2109" s="5" t="s">
        <v>83</v>
      </c>
      <c r="H2109" s="5" t="s">
        <v>304</v>
      </c>
      <c r="I2109" s="150">
        <v>1.0548999999999999</v>
      </c>
      <c r="J2109" s="150">
        <v>1.181931258836918</v>
      </c>
      <c r="K2109" s="150">
        <v>1.1200000000000001</v>
      </c>
      <c r="L2109" s="150">
        <v>1.5611851639689081</v>
      </c>
      <c r="M2109" s="150">
        <v>2.9249999999999998</v>
      </c>
      <c r="N2109" s="150">
        <v>1.21</v>
      </c>
      <c r="O2109" s="150">
        <v>3</v>
      </c>
      <c r="P2109" s="150">
        <v>1.6</v>
      </c>
      <c r="Q2109" s="150">
        <v>0.25889103303030492</v>
      </c>
      <c r="R2109" s="150">
        <v>1.6</v>
      </c>
      <c r="S2109" s="150">
        <v>0.90500000000000003</v>
      </c>
      <c r="T2109" s="150">
        <v>1.2</v>
      </c>
      <c r="U2109" s="150">
        <v>0.17599999999999999</v>
      </c>
      <c r="V2109" s="150">
        <v>1.35</v>
      </c>
      <c r="W2109" s="150">
        <v>0.9</v>
      </c>
      <c r="X2109" s="150">
        <v>2</v>
      </c>
      <c r="Y2109" s="150">
        <v>1.43</v>
      </c>
      <c r="Z2109" s="150">
        <v>2.1800000000000002</v>
      </c>
      <c r="AA2109" s="150">
        <v>2.2975728082653282</v>
      </c>
      <c r="AB2109" s="150"/>
      <c r="AC2109" s="150">
        <v>2.82</v>
      </c>
      <c r="AD2109" s="150">
        <v>2.0178769999999999</v>
      </c>
      <c r="AE2109" s="150">
        <v>5.36</v>
      </c>
      <c r="AF2109" s="150">
        <v>1.8001236400299301</v>
      </c>
      <c r="AG2109" s="150">
        <v>1.23</v>
      </c>
      <c r="AH2109" s="150">
        <v>1.3</v>
      </c>
      <c r="AI2109" s="150">
        <v>2.1525098724873</v>
      </c>
      <c r="AJ2109" s="150">
        <v>0.65</v>
      </c>
      <c r="AK2109" s="150">
        <v>1.88</v>
      </c>
      <c r="AL2109" s="150">
        <v>1.6262413263320923</v>
      </c>
      <c r="AM2109" s="150">
        <v>1.632976770401001</v>
      </c>
      <c r="AN2109" s="150">
        <v>1.6166988611221313</v>
      </c>
      <c r="AO2109" s="5" t="s">
        <v>4231</v>
      </c>
    </row>
    <row r="2110" spans="1:41" ht="14.25" x14ac:dyDescent="0.45">
      <c r="A2110" s="150">
        <v>2017</v>
      </c>
      <c r="B2110" s="5" t="s">
        <v>1478</v>
      </c>
      <c r="C2110" s="5" t="s">
        <v>306</v>
      </c>
      <c r="D2110" s="5" t="s">
        <v>7</v>
      </c>
      <c r="E2110" s="5" t="s">
        <v>119</v>
      </c>
      <c r="F2110" s="5" t="s">
        <v>118</v>
      </c>
      <c r="G2110" s="5" t="s">
        <v>83</v>
      </c>
      <c r="H2110" s="5" t="s">
        <v>304</v>
      </c>
      <c r="I2110" s="150">
        <v>1.1052999999999999</v>
      </c>
      <c r="J2110" s="150">
        <v>1.4</v>
      </c>
      <c r="K2110" s="150">
        <v>1.1200000000000001</v>
      </c>
      <c r="L2110" s="150">
        <v>3.3280431818654792</v>
      </c>
      <c r="M2110" s="150">
        <v>2.2999999999999998</v>
      </c>
      <c r="N2110" s="150">
        <v>1.44</v>
      </c>
      <c r="O2110" s="150">
        <v>3</v>
      </c>
      <c r="P2110" s="150">
        <v>1.6</v>
      </c>
      <c r="Q2110" s="150">
        <v>0.57999999999999996</v>
      </c>
      <c r="R2110" s="150">
        <v>1.6</v>
      </c>
      <c r="S2110" s="150">
        <v>1.17</v>
      </c>
      <c r="T2110" s="150">
        <v>1.25</v>
      </c>
      <c r="U2110" s="150">
        <v>0.6</v>
      </c>
      <c r="V2110" s="150">
        <v>1.07</v>
      </c>
      <c r="W2110" s="150">
        <v>1.3859999999999999</v>
      </c>
      <c r="X2110" s="150">
        <v>2</v>
      </c>
      <c r="Y2110" s="150">
        <v>1.43</v>
      </c>
      <c r="Z2110" s="150">
        <v>2.39</v>
      </c>
      <c r="AA2110" s="150">
        <v>2.21</v>
      </c>
      <c r="AB2110" s="150">
        <v>0.72029999999999994</v>
      </c>
      <c r="AC2110" s="150">
        <v>2.62</v>
      </c>
      <c r="AD2110" s="150">
        <v>2.4427517280000002</v>
      </c>
      <c r="AE2110" s="150">
        <v>3.5</v>
      </c>
      <c r="AF2110" s="150">
        <v>1.74</v>
      </c>
      <c r="AG2110" s="150">
        <v>1.38</v>
      </c>
      <c r="AH2110" s="150">
        <v>1.26048067030836</v>
      </c>
      <c r="AI2110" s="150">
        <v>2.27</v>
      </c>
      <c r="AJ2110" s="150">
        <v>0.53400000000000003</v>
      </c>
      <c r="AK2110" s="150">
        <v>2.11</v>
      </c>
      <c r="AL2110" s="150">
        <v>1.7088577747344971</v>
      </c>
      <c r="AM2110" s="150">
        <v>1.6780790090560913</v>
      </c>
      <c r="AN2110" s="150">
        <v>1.7524610757827759</v>
      </c>
      <c r="AO2110" s="5" t="s">
        <v>2321</v>
      </c>
    </row>
    <row r="2111" spans="1:41" ht="14.25" x14ac:dyDescent="0.45">
      <c r="A2111" s="150">
        <v>2017</v>
      </c>
      <c r="B2111" s="5" t="s">
        <v>1476</v>
      </c>
      <c r="C2111" s="5" t="s">
        <v>306</v>
      </c>
      <c r="D2111" s="5" t="s">
        <v>7</v>
      </c>
      <c r="E2111" s="5" t="s">
        <v>119</v>
      </c>
      <c r="F2111" s="5" t="s">
        <v>118</v>
      </c>
      <c r="G2111" s="5" t="s">
        <v>83</v>
      </c>
      <c r="H2111" s="5" t="s">
        <v>304</v>
      </c>
      <c r="I2111" s="150">
        <v>1.39</v>
      </c>
      <c r="J2111" s="150">
        <v>1.22</v>
      </c>
      <c r="K2111" s="150">
        <v>1.07</v>
      </c>
      <c r="L2111" s="150">
        <v>3.01</v>
      </c>
      <c r="M2111" s="150">
        <v>2.2999999999999998</v>
      </c>
      <c r="N2111" s="150">
        <v>1.46</v>
      </c>
      <c r="O2111" s="150">
        <v>3.8</v>
      </c>
      <c r="P2111" s="150">
        <v>1.66</v>
      </c>
      <c r="Q2111" s="150">
        <v>0.98</v>
      </c>
      <c r="R2111" s="150">
        <v>1.5</v>
      </c>
      <c r="S2111" s="150">
        <v>1.1599999999999999</v>
      </c>
      <c r="T2111" s="150">
        <v>1.3</v>
      </c>
      <c r="U2111" s="150">
        <v>0.6</v>
      </c>
      <c r="V2111" s="150">
        <v>1.07</v>
      </c>
      <c r="W2111" s="150">
        <v>0.81</v>
      </c>
      <c r="X2111" s="150">
        <v>2.2999999999999998</v>
      </c>
      <c r="Y2111" s="150">
        <v>1.0900000000000001</v>
      </c>
      <c r="Z2111" s="150">
        <v>1.9305841252169109</v>
      </c>
      <c r="AA2111" s="150">
        <v>2.6</v>
      </c>
      <c r="AB2111" s="150">
        <v>0.80001319999999998</v>
      </c>
      <c r="AC2111" s="150">
        <v>3.45</v>
      </c>
      <c r="AD2111" s="150">
        <v>2.7302873126171892</v>
      </c>
      <c r="AE2111" s="150">
        <v>3.5</v>
      </c>
      <c r="AF2111" s="150">
        <v>2.2371711205295099</v>
      </c>
      <c r="AG2111" s="150">
        <v>1.1579999999999999</v>
      </c>
      <c r="AH2111" s="150">
        <v>1.1499999999999999</v>
      </c>
      <c r="AI2111" s="150">
        <v>2.25</v>
      </c>
      <c r="AJ2111" s="150">
        <v>0.56499999999999995</v>
      </c>
      <c r="AK2111" s="150">
        <v>2.11</v>
      </c>
      <c r="AL2111" s="150">
        <v>1.7655535936355591</v>
      </c>
      <c r="AM2111" s="150">
        <v>1.7306327819824219</v>
      </c>
      <c r="AN2111" s="150">
        <v>1.8150252103805542</v>
      </c>
      <c r="AO2111" s="5" t="s">
        <v>2319</v>
      </c>
    </row>
    <row r="2112" spans="1:41" ht="14.25" x14ac:dyDescent="0.45">
      <c r="A2112" s="150">
        <v>2017</v>
      </c>
      <c r="B2112" s="5" t="s">
        <v>1477</v>
      </c>
      <c r="C2112" s="5" t="s">
        <v>306</v>
      </c>
      <c r="D2112" s="5" t="s">
        <v>7</v>
      </c>
      <c r="E2112" s="5" t="s">
        <v>119</v>
      </c>
      <c r="F2112" s="5" t="s">
        <v>118</v>
      </c>
      <c r="G2112" s="5" t="s">
        <v>83</v>
      </c>
      <c r="H2112" s="5" t="s">
        <v>304</v>
      </c>
      <c r="I2112" s="150">
        <v>1.3344</v>
      </c>
      <c r="J2112" s="150">
        <v>1.24</v>
      </c>
      <c r="K2112" s="150">
        <v>1.07</v>
      </c>
      <c r="L2112" s="150">
        <v>3.01</v>
      </c>
      <c r="M2112" s="150">
        <v>2.2999999999999998</v>
      </c>
      <c r="N2112" s="150">
        <v>1.46</v>
      </c>
      <c r="O2112" s="150">
        <v>5.7</v>
      </c>
      <c r="P2112" s="150">
        <v>1.6</v>
      </c>
      <c r="Q2112" s="150">
        <v>0.49</v>
      </c>
      <c r="R2112" s="150">
        <v>1.6</v>
      </c>
      <c r="S2112" s="150">
        <v>1.168239201</v>
      </c>
      <c r="T2112" s="150">
        <v>1.3</v>
      </c>
      <c r="U2112" s="150">
        <v>0.6</v>
      </c>
      <c r="V2112" s="150">
        <v>1.07</v>
      </c>
      <c r="W2112" s="150">
        <v>1.3859999999999999</v>
      </c>
      <c r="X2112" s="150">
        <v>1.85</v>
      </c>
      <c r="Y2112" s="150">
        <v>1.23</v>
      </c>
      <c r="Z2112" s="150">
        <v>2.0499999999999998</v>
      </c>
      <c r="AA2112" s="150">
        <v>2.61147105675209</v>
      </c>
      <c r="AB2112" s="150">
        <v>1.1106065599999999</v>
      </c>
      <c r="AC2112" s="150">
        <v>3.45</v>
      </c>
      <c r="AD2112" s="150">
        <v>2.4</v>
      </c>
      <c r="AE2112" s="150">
        <v>3.5</v>
      </c>
      <c r="AF2112" s="150">
        <v>1.4368496387447851</v>
      </c>
      <c r="AG2112" s="150">
        <v>1.39</v>
      </c>
      <c r="AH2112" s="150">
        <v>1.005767478343119</v>
      </c>
      <c r="AI2112" s="150">
        <v>2.4</v>
      </c>
      <c r="AJ2112" s="150">
        <v>0.71</v>
      </c>
      <c r="AK2112" s="150">
        <v>2.11</v>
      </c>
      <c r="AL2112" s="150">
        <v>1.8132185935974121</v>
      </c>
      <c r="AM2112" s="150">
        <v>1.693101167678833</v>
      </c>
      <c r="AN2112" s="150">
        <v>1.9833844900131226</v>
      </c>
      <c r="AO2112" s="5" t="s">
        <v>2320</v>
      </c>
    </row>
    <row r="2113" spans="1:41" ht="14.25" x14ac:dyDescent="0.45">
      <c r="A2113" s="150">
        <v>2017</v>
      </c>
      <c r="B2113" s="5" t="s">
        <v>582</v>
      </c>
      <c r="C2113" s="5" t="s">
        <v>306</v>
      </c>
      <c r="D2113" s="5" t="s">
        <v>7</v>
      </c>
      <c r="E2113" s="5" t="s">
        <v>119</v>
      </c>
      <c r="F2113" s="5" t="s">
        <v>118</v>
      </c>
      <c r="G2113" s="5" t="s">
        <v>83</v>
      </c>
      <c r="H2113" s="5" t="s">
        <v>304</v>
      </c>
      <c r="I2113" s="150">
        <v>1.0548999999999999</v>
      </c>
      <c r="J2113" s="150">
        <v>1.336305268947749</v>
      </c>
      <c r="K2113" s="150">
        <v>1.1200000000000001</v>
      </c>
      <c r="L2113" s="150">
        <v>3.3248777</v>
      </c>
      <c r="M2113" s="150">
        <v>2.2000000000000002</v>
      </c>
      <c r="N2113" s="150">
        <v>1.44</v>
      </c>
      <c r="O2113" s="150">
        <v>3</v>
      </c>
      <c r="P2113" s="150">
        <v>1.6</v>
      </c>
      <c r="Q2113" s="150">
        <v>0.55822238999999996</v>
      </c>
      <c r="R2113" s="150">
        <v>1.6</v>
      </c>
      <c r="S2113" s="150">
        <v>1.2850631211000001</v>
      </c>
      <c r="T2113" s="150">
        <v>0.85</v>
      </c>
      <c r="U2113" s="150">
        <v>0.6</v>
      </c>
      <c r="V2113" s="150">
        <v>1.07</v>
      </c>
      <c r="W2113" s="150">
        <v>1.39</v>
      </c>
      <c r="X2113" s="150">
        <v>2</v>
      </c>
      <c r="Y2113" s="150">
        <v>1.43</v>
      </c>
      <c r="Z2113" s="150">
        <v>2.36</v>
      </c>
      <c r="AA2113" s="150">
        <v>2.2395999999999998</v>
      </c>
      <c r="AB2113" s="150">
        <v>0.72029999999999994</v>
      </c>
      <c r="AC2113" s="150">
        <v>2.82</v>
      </c>
      <c r="AD2113" s="150">
        <v>2.4769999999999999</v>
      </c>
      <c r="AE2113" s="150">
        <v>3.85</v>
      </c>
      <c r="AF2113" s="150">
        <v>1.847184889278046</v>
      </c>
      <c r="AG2113" s="150">
        <v>1.23</v>
      </c>
      <c r="AH2113" s="150">
        <v>1.26048067030836</v>
      </c>
      <c r="AI2113" s="150">
        <v>2.1525098724873</v>
      </c>
      <c r="AJ2113" s="150">
        <v>0.53</v>
      </c>
      <c r="AK2113" s="150">
        <v>2.11</v>
      </c>
      <c r="AL2113" s="150">
        <v>1.7053946256637573</v>
      </c>
      <c r="AM2113" s="150">
        <v>1.6994760036468506</v>
      </c>
      <c r="AN2113" s="150">
        <v>1.7137794494628906</v>
      </c>
      <c r="AO2113" s="5" t="s">
        <v>853</v>
      </c>
    </row>
    <row r="2114" spans="1:41" ht="14.25" x14ac:dyDescent="0.45">
      <c r="A2114" s="150">
        <v>2017</v>
      </c>
      <c r="B2114" s="5" t="s">
        <v>81</v>
      </c>
      <c r="C2114" s="5" t="s">
        <v>120</v>
      </c>
      <c r="D2114" s="5" t="s">
        <v>121</v>
      </c>
      <c r="E2114" s="5" t="s">
        <v>12</v>
      </c>
      <c r="F2114" s="5" t="s">
        <v>122</v>
      </c>
      <c r="G2114" s="5" t="s">
        <v>83</v>
      </c>
      <c r="H2114" s="5" t="s">
        <v>101</v>
      </c>
      <c r="I2114" s="150">
        <v>7.1214212310676595E-2</v>
      </c>
      <c r="J2114" s="150">
        <v>5.5232758653526302E-2</v>
      </c>
      <c r="K2114" s="150">
        <v>4.4124598634605397E-2</v>
      </c>
      <c r="L2114" s="150">
        <v>8.3355338704948406E-2</v>
      </c>
      <c r="M2114" s="150">
        <v>7.7294571531181397E-2</v>
      </c>
      <c r="N2114" s="150">
        <v>5.8640850913887002E-2</v>
      </c>
      <c r="O2114" s="150">
        <v>8.3929820192222601E-2</v>
      </c>
      <c r="P2114" s="150">
        <v>8.7022359502677907E-2</v>
      </c>
      <c r="Q2114" s="150">
        <v>6.7628992927436807E-2</v>
      </c>
      <c r="R2114" s="150">
        <v>8.8669225573539706E-2</v>
      </c>
      <c r="S2114" s="150">
        <v>6.2683231962089594E-2</v>
      </c>
      <c r="T2114" s="150">
        <v>2.08820833090591E-2</v>
      </c>
      <c r="U2114" s="150">
        <v>8.1264217031364397E-2</v>
      </c>
      <c r="V2114" s="150">
        <v>9.59307356003571E-2</v>
      </c>
      <c r="W2114" s="150">
        <v>4.2897237670784003E-2</v>
      </c>
      <c r="X2114" s="150">
        <v>7.5817413461570796E-2</v>
      </c>
      <c r="Y2114" s="150">
        <v>7.7591056955223101E-2</v>
      </c>
      <c r="Z2114" s="150">
        <v>7.7802969348792994E-2</v>
      </c>
      <c r="AA2114" s="150">
        <v>7.1901805532341004E-2</v>
      </c>
      <c r="AB2114" s="150">
        <v>7.9114068878059399E-2</v>
      </c>
      <c r="AC2114" s="150">
        <v>6.9446088207130496E-2</v>
      </c>
      <c r="AD2114" s="150">
        <v>5.5267263782386798E-2</v>
      </c>
      <c r="AE2114" s="150">
        <v>8.8251872194175698E-2</v>
      </c>
      <c r="AF2114" s="150">
        <v>8.1195933950309801E-2</v>
      </c>
      <c r="AG2114" s="150">
        <v>6.47102190378952E-2</v>
      </c>
      <c r="AH2114" s="150">
        <v>6.8436671774808402E-2</v>
      </c>
      <c r="AI2114" s="150">
        <v>6.3950343263511705E-2</v>
      </c>
      <c r="AJ2114" s="150">
        <v>7.4848778379325895E-2</v>
      </c>
      <c r="AK2114" s="150">
        <v>3.8074196708564802E-2</v>
      </c>
      <c r="AL2114" s="150">
        <v>6.9213062524795532E-2</v>
      </c>
      <c r="AM2114" s="150">
        <v>7.6159261167049408E-2</v>
      </c>
      <c r="AN2114" s="150">
        <v>5.9372622519731522E-2</v>
      </c>
      <c r="AO2114" s="5" t="s">
        <v>4232</v>
      </c>
    </row>
    <row r="2115" spans="1:41" ht="14.25" x14ac:dyDescent="0.45">
      <c r="A2115" s="150">
        <v>2017</v>
      </c>
      <c r="B2115" s="5" t="s">
        <v>81</v>
      </c>
      <c r="C2115" s="5" t="s">
        <v>120</v>
      </c>
      <c r="D2115" s="5" t="s">
        <v>121</v>
      </c>
      <c r="E2115" s="5" t="s">
        <v>12</v>
      </c>
      <c r="F2115" s="5" t="s">
        <v>124</v>
      </c>
      <c r="G2115" s="5" t="s">
        <v>83</v>
      </c>
      <c r="H2115" s="5" t="s">
        <v>101</v>
      </c>
      <c r="I2115" s="150">
        <v>7.6647332310676594E-2</v>
      </c>
      <c r="J2115" s="150">
        <v>6.0665878653526302E-2</v>
      </c>
      <c r="K2115" s="150">
        <v>4.9557718634605397E-2</v>
      </c>
      <c r="L2115" s="150">
        <v>8.8788458704948406E-2</v>
      </c>
      <c r="M2115" s="150">
        <v>8.2727691531181397E-2</v>
      </c>
      <c r="N2115" s="150">
        <v>6.4073970913887002E-2</v>
      </c>
      <c r="O2115" s="150">
        <v>8.9362940192222601E-2</v>
      </c>
      <c r="P2115" s="150">
        <v>9.2455479502677906E-2</v>
      </c>
      <c r="Q2115" s="150">
        <v>7.3062112927436806E-2</v>
      </c>
      <c r="R2115" s="150">
        <v>8.8669225573539706E-2</v>
      </c>
      <c r="S2115" s="150">
        <v>6.8116351962089594E-2</v>
      </c>
      <c r="T2115" s="150">
        <v>2.63152033090591E-2</v>
      </c>
      <c r="U2115" s="150">
        <v>8.6697337031364397E-2</v>
      </c>
      <c r="V2115" s="150">
        <v>0.1013638556003571</v>
      </c>
      <c r="W2115" s="150">
        <v>4.8330357670784002E-2</v>
      </c>
      <c r="X2115" s="150">
        <v>8.1250533461570795E-2</v>
      </c>
      <c r="Y2115" s="150">
        <v>8.30241769552231E-2</v>
      </c>
      <c r="Z2115" s="150">
        <v>8.3236089348792994E-2</v>
      </c>
      <c r="AA2115" s="150">
        <v>7.7334925532341003E-2</v>
      </c>
      <c r="AB2115" s="150">
        <v>8.4547188878059398E-2</v>
      </c>
      <c r="AC2115" s="150">
        <v>7.4879208207130496E-2</v>
      </c>
      <c r="AD2115" s="150">
        <v>6.0700383782386798E-2</v>
      </c>
      <c r="AE2115" s="150">
        <v>9.3684992194175698E-2</v>
      </c>
      <c r="AF2115" s="150">
        <v>8.6629053950309801E-2</v>
      </c>
      <c r="AG2115" s="150">
        <v>7.01433390378952E-2</v>
      </c>
      <c r="AH2115" s="150">
        <v>7.3875120282173204E-2</v>
      </c>
      <c r="AI2115" s="150">
        <v>6.9383463263511705E-2</v>
      </c>
      <c r="AJ2115" s="150">
        <v>8.0281898379325894E-2</v>
      </c>
      <c r="AK2115" s="150">
        <v>4.3507316708564801E-2</v>
      </c>
      <c r="AL2115" s="150">
        <v>7.44590163230896E-2</v>
      </c>
      <c r="AM2115" s="150">
        <v>8.1272780895233154E-2</v>
      </c>
      <c r="AN2115" s="150">
        <v>6.4806185662746429E-2</v>
      </c>
      <c r="AO2115" s="5" t="s">
        <v>4233</v>
      </c>
    </row>
    <row r="2116" spans="1:41" ht="14.25" x14ac:dyDescent="0.45">
      <c r="A2116" s="150">
        <v>2017</v>
      </c>
      <c r="B2116" s="5" t="s">
        <v>81</v>
      </c>
      <c r="C2116" s="5" t="s">
        <v>128</v>
      </c>
      <c r="D2116" s="5" t="s">
        <v>121</v>
      </c>
      <c r="E2116" s="5" t="s">
        <v>133</v>
      </c>
      <c r="F2116" s="5" t="s">
        <v>116</v>
      </c>
      <c r="G2116" s="5" t="s">
        <v>87</v>
      </c>
      <c r="H2116" s="5" t="s">
        <v>131</v>
      </c>
      <c r="I2116" s="150">
        <v>15304.88671875</v>
      </c>
      <c r="J2116" s="150">
        <v>28860.306640625</v>
      </c>
      <c r="K2116" s="150">
        <v>3309.08447265625</v>
      </c>
      <c r="L2116" s="150">
        <v>3572.87060546875</v>
      </c>
      <c r="M2116" s="150">
        <v>13756.759765625</v>
      </c>
      <c r="N2116" s="150">
        <v>10697.6015625</v>
      </c>
      <c r="O2116" s="150">
        <v>9715.640625</v>
      </c>
      <c r="P2116" s="150">
        <v>11470.794921875</v>
      </c>
      <c r="Q2116" s="150">
        <v>5066.35595703125</v>
      </c>
      <c r="R2116" s="150">
        <v>9164.693359375</v>
      </c>
      <c r="S2116" s="150">
        <v>17014.470703125</v>
      </c>
      <c r="T2116" s="150">
        <v>16888.40625</v>
      </c>
      <c r="U2116" s="150">
        <v>2115.778076171875</v>
      </c>
      <c r="V2116" s="150">
        <v>10837.322265625</v>
      </c>
      <c r="W2116" s="150">
        <v>5278.90869140625</v>
      </c>
      <c r="X2116" s="150">
        <v>17464.728515625</v>
      </c>
      <c r="Y2116" s="150">
        <v>58552.21484375</v>
      </c>
      <c r="Z2116" s="150">
        <v>6738.287109375</v>
      </c>
      <c r="AA2116" s="150">
        <v>77239.15625</v>
      </c>
      <c r="AB2116" s="150">
        <v>3526.64697265625</v>
      </c>
      <c r="AC2116" s="150">
        <v>12381.0673828125</v>
      </c>
      <c r="AD2116" s="150">
        <v>15435.4208984375</v>
      </c>
      <c r="AE2116" s="150">
        <v>14943.859375</v>
      </c>
      <c r="AF2116" s="150">
        <v>37174.484375</v>
      </c>
      <c r="AG2116" s="150">
        <v>113313.890625</v>
      </c>
      <c r="AH2116" s="150">
        <v>26830.1171875</v>
      </c>
      <c r="AI2116" s="150">
        <v>6579.50244140625</v>
      </c>
      <c r="AJ2116" s="150">
        <v>31594.91015625</v>
      </c>
      <c r="AK2116" s="150">
        <v>8975.7734375</v>
      </c>
      <c r="AL2116" s="150">
        <v>593803.9375</v>
      </c>
      <c r="AM2116" s="150">
        <v>449028.46875</v>
      </c>
      <c r="AN2116" s="150">
        <v>144775.46875</v>
      </c>
      <c r="AO2116" s="5" t="s">
        <v>4234</v>
      </c>
    </row>
    <row r="2117" spans="1:41" ht="14.25" x14ac:dyDescent="0.45">
      <c r="A2117" s="150">
        <v>2017</v>
      </c>
      <c r="B2117" s="5" t="s">
        <v>81</v>
      </c>
      <c r="C2117" s="5" t="s">
        <v>128</v>
      </c>
      <c r="D2117" s="5" t="s">
        <v>121</v>
      </c>
      <c r="E2117" s="5" t="s">
        <v>133</v>
      </c>
      <c r="F2117" s="5" t="s">
        <v>116</v>
      </c>
      <c r="G2117" s="5" t="s">
        <v>88</v>
      </c>
      <c r="H2117" s="5" t="s">
        <v>131</v>
      </c>
      <c r="I2117" s="150">
        <v>14568.6552734375</v>
      </c>
      <c r="J2117" s="150">
        <v>27472</v>
      </c>
      <c r="K2117" s="150">
        <v>3149.903076171875</v>
      </c>
      <c r="L2117" s="150">
        <v>3401</v>
      </c>
      <c r="M2117" s="150">
        <v>13095</v>
      </c>
      <c r="N2117" s="150">
        <v>10183</v>
      </c>
      <c r="O2117" s="150">
        <v>9248.2763671875</v>
      </c>
      <c r="P2117" s="150">
        <v>10919</v>
      </c>
      <c r="Q2117" s="150">
        <v>4822.64208984375</v>
      </c>
      <c r="R2117" s="150">
        <v>8723.83203125</v>
      </c>
      <c r="S2117" s="150">
        <v>16196</v>
      </c>
      <c r="T2117" s="150">
        <v>16076</v>
      </c>
      <c r="U2117" s="150">
        <v>2014</v>
      </c>
      <c r="V2117" s="150">
        <v>10316</v>
      </c>
      <c r="W2117" s="150">
        <v>5024.97021484375</v>
      </c>
      <c r="X2117" s="150">
        <v>16624.599609375</v>
      </c>
      <c r="Y2117" s="150">
        <v>55735.59765625</v>
      </c>
      <c r="Z2117" s="150">
        <v>6414.14599609375</v>
      </c>
      <c r="AA2117" s="150">
        <v>73523.6171875</v>
      </c>
      <c r="AB2117" s="150">
        <v>3357</v>
      </c>
      <c r="AC2117" s="150">
        <v>11785.484375</v>
      </c>
      <c r="AD2117" s="150">
        <v>14692.91015625</v>
      </c>
      <c r="AE2117" s="150">
        <v>14224.9951171875</v>
      </c>
      <c r="AF2117" s="150">
        <v>35386.23046875</v>
      </c>
      <c r="AG2117" s="150">
        <v>107863</v>
      </c>
      <c r="AH2117" s="150">
        <v>25539.47265625</v>
      </c>
      <c r="AI2117" s="150">
        <v>6263</v>
      </c>
      <c r="AJ2117" s="150">
        <v>30075.05859375</v>
      </c>
      <c r="AK2117" s="150">
        <v>8544</v>
      </c>
      <c r="AL2117" s="150">
        <v>565239.3125</v>
      </c>
      <c r="AM2117" s="150">
        <v>427428.25</v>
      </c>
      <c r="AN2117" s="150">
        <v>137811.125</v>
      </c>
      <c r="AO2117" s="5" t="s">
        <v>4235</v>
      </c>
    </row>
    <row r="2118" spans="1:41" ht="14.25" x14ac:dyDescent="0.45">
      <c r="A2118" s="150">
        <v>2017</v>
      </c>
      <c r="B2118" s="5" t="s">
        <v>81</v>
      </c>
      <c r="C2118" s="5" t="s">
        <v>128</v>
      </c>
      <c r="D2118" s="5" t="s">
        <v>121</v>
      </c>
      <c r="E2118" s="5" t="s">
        <v>133</v>
      </c>
      <c r="F2118" s="5" t="s">
        <v>136</v>
      </c>
      <c r="G2118" s="5" t="s">
        <v>87</v>
      </c>
      <c r="H2118" s="5" t="s">
        <v>131</v>
      </c>
      <c r="I2118" s="150">
        <v>17264.365234375</v>
      </c>
      <c r="J2118" s="150">
        <v>39153.44921875</v>
      </c>
      <c r="K2118" s="150">
        <v>1718.36962890625</v>
      </c>
      <c r="L2118" s="150">
        <v>3155.80810546875</v>
      </c>
      <c r="M2118" s="150">
        <v>13993.2060546875</v>
      </c>
      <c r="N2118" s="150">
        <v>8463.1123046875</v>
      </c>
      <c r="O2118" s="150">
        <v>7458.91650390625</v>
      </c>
      <c r="P2118" s="150">
        <v>11634.8828125</v>
      </c>
      <c r="Q2118" s="150">
        <v>7157.10888671875</v>
      </c>
      <c r="R2118" s="150">
        <v>9969.5791015625</v>
      </c>
      <c r="S2118" s="150">
        <v>15658.228515625</v>
      </c>
      <c r="T2118" s="150">
        <v>8551.357421875</v>
      </c>
      <c r="U2118" s="150">
        <v>3690.925537109375</v>
      </c>
      <c r="V2118" s="150">
        <v>14014.140625</v>
      </c>
      <c r="W2118" s="150">
        <v>5132.50048828125</v>
      </c>
      <c r="X2118" s="150">
        <v>21624.21875</v>
      </c>
      <c r="Y2118" s="150">
        <v>81999.296875</v>
      </c>
      <c r="Z2118" s="150">
        <v>9381.1484375</v>
      </c>
      <c r="AA2118" s="150">
        <v>125923.296875</v>
      </c>
      <c r="AB2118" s="150">
        <v>2658.90478515625</v>
      </c>
      <c r="AC2118" s="150">
        <v>8300.626953125</v>
      </c>
      <c r="AD2118" s="150">
        <v>16788.12109375</v>
      </c>
      <c r="AE2118" s="150">
        <v>8868.6982421875</v>
      </c>
      <c r="AF2118" s="150">
        <v>44006.05078125</v>
      </c>
      <c r="AG2118" s="150">
        <v>236948.234375</v>
      </c>
      <c r="AH2118" s="150">
        <v>31144.453125</v>
      </c>
      <c r="AI2118" s="150">
        <v>10338.47265625</v>
      </c>
      <c r="AJ2118" s="150">
        <v>74299.90625</v>
      </c>
      <c r="AK2118" s="150">
        <v>5809.46044921875</v>
      </c>
      <c r="AL2118" s="150">
        <v>845106.8125</v>
      </c>
      <c r="AM2118" s="150">
        <v>704230.625</v>
      </c>
      <c r="AN2118" s="150">
        <v>140876.203125</v>
      </c>
      <c r="AO2118" s="5" t="s">
        <v>4236</v>
      </c>
    </row>
    <row r="2119" spans="1:41" ht="14.25" x14ac:dyDescent="0.45">
      <c r="A2119" s="150">
        <v>2017</v>
      </c>
      <c r="B2119" s="5" t="s">
        <v>81</v>
      </c>
      <c r="C2119" s="5" t="s">
        <v>128</v>
      </c>
      <c r="D2119" s="5" t="s">
        <v>121</v>
      </c>
      <c r="E2119" s="5" t="s">
        <v>133</v>
      </c>
      <c r="F2119" s="5" t="s">
        <v>136</v>
      </c>
      <c r="G2119" s="5" t="s">
        <v>88</v>
      </c>
      <c r="H2119" s="5" t="s">
        <v>131</v>
      </c>
      <c r="I2119" s="150">
        <v>16433.875</v>
      </c>
      <c r="J2119" s="150">
        <v>37270</v>
      </c>
      <c r="K2119" s="150">
        <v>1635.7086181640625</v>
      </c>
      <c r="L2119" s="150">
        <v>3004</v>
      </c>
      <c r="M2119" s="150">
        <v>13320.072265625</v>
      </c>
      <c r="N2119" s="150">
        <v>8056</v>
      </c>
      <c r="O2119" s="150">
        <v>7100.1103515625</v>
      </c>
      <c r="P2119" s="150">
        <v>11075.1943359375</v>
      </c>
      <c r="Q2119" s="150">
        <v>6812.82080078125</v>
      </c>
      <c r="R2119" s="150">
        <v>9489.9990234375</v>
      </c>
      <c r="S2119" s="150">
        <v>14905</v>
      </c>
      <c r="T2119" s="150">
        <v>8140</v>
      </c>
      <c r="U2119" s="150">
        <v>3513.3759765625</v>
      </c>
      <c r="V2119" s="150">
        <v>13340</v>
      </c>
      <c r="W2119" s="150">
        <v>4885.60498046875</v>
      </c>
      <c r="X2119" s="150">
        <v>20584</v>
      </c>
      <c r="Y2119" s="150">
        <v>78054.7734375</v>
      </c>
      <c r="Z2119" s="150">
        <v>8929.8740234375</v>
      </c>
      <c r="AA2119" s="150">
        <v>119865.8359375</v>
      </c>
      <c r="AB2119" s="150">
        <v>2531</v>
      </c>
      <c r="AC2119" s="150">
        <v>7901.3310546875</v>
      </c>
      <c r="AD2119" s="150">
        <v>15980.5400390625</v>
      </c>
      <c r="AE2119" s="150">
        <v>8442.0751953125</v>
      </c>
      <c r="AF2119" s="150">
        <v>41889.16796875</v>
      </c>
      <c r="AG2119" s="150">
        <v>225550</v>
      </c>
      <c r="AH2119" s="150">
        <v>29646.26953125</v>
      </c>
      <c r="AI2119" s="150">
        <v>9841.1474609375</v>
      </c>
      <c r="AJ2119" s="150">
        <v>70725.7578125</v>
      </c>
      <c r="AK2119" s="150">
        <v>5530</v>
      </c>
      <c r="AL2119" s="150">
        <v>804453.5</v>
      </c>
      <c r="AM2119" s="150">
        <v>670354.0625</v>
      </c>
      <c r="AN2119" s="150">
        <v>134099.46875</v>
      </c>
      <c r="AO2119" s="5" t="s">
        <v>4237</v>
      </c>
    </row>
    <row r="2120" spans="1:41" ht="14.25" x14ac:dyDescent="0.45">
      <c r="A2120" s="150">
        <v>2017</v>
      </c>
      <c r="B2120" s="5" t="s">
        <v>81</v>
      </c>
      <c r="C2120" s="5" t="s">
        <v>128</v>
      </c>
      <c r="D2120" s="5" t="s">
        <v>121</v>
      </c>
      <c r="E2120" s="5" t="s">
        <v>139</v>
      </c>
      <c r="F2120" s="5" t="s">
        <v>139</v>
      </c>
      <c r="G2120" s="5" t="s">
        <v>87</v>
      </c>
      <c r="H2120" s="5" t="s">
        <v>131</v>
      </c>
      <c r="I2120" s="150">
        <v>24279.298828125</v>
      </c>
      <c r="J2120" s="150">
        <v>32947.59765625</v>
      </c>
      <c r="K2120" s="150">
        <v>2647.352783203125</v>
      </c>
      <c r="L2120" s="150">
        <v>7495.5693359375</v>
      </c>
      <c r="M2120" s="150">
        <v>24694.10546875</v>
      </c>
      <c r="N2120" s="150">
        <v>21741.283203125</v>
      </c>
      <c r="O2120" s="150">
        <v>19508.154296875</v>
      </c>
      <c r="P2120" s="150">
        <v>20257.8515625</v>
      </c>
      <c r="Q2120" s="150">
        <v>8647.2548828125</v>
      </c>
      <c r="R2120" s="150">
        <v>13930.4423828125</v>
      </c>
      <c r="S2120" s="150">
        <v>24481.67578125</v>
      </c>
      <c r="T2120" s="150">
        <v>12176.6611328125</v>
      </c>
      <c r="U2120" s="150">
        <v>5154.5869140625</v>
      </c>
      <c r="V2120" s="150">
        <v>21403.607421875</v>
      </c>
      <c r="W2120" s="150">
        <v>6799.666015625</v>
      </c>
      <c r="X2120" s="150">
        <v>31747.2109375</v>
      </c>
      <c r="Y2120" s="150">
        <v>121835.4921875</v>
      </c>
      <c r="Z2120" s="150">
        <v>21576.064453125</v>
      </c>
      <c r="AA2120" s="150">
        <v>179921.84375</v>
      </c>
      <c r="AB2120" s="150">
        <v>4099.7587890625</v>
      </c>
      <c r="AC2120" s="150">
        <v>22524.853515625</v>
      </c>
      <c r="AD2120" s="150">
        <v>29839.548828125</v>
      </c>
      <c r="AE2120" s="150">
        <v>29448.927734375</v>
      </c>
      <c r="AF2120" s="150">
        <v>74929.1015625</v>
      </c>
      <c r="AG2120" s="150">
        <v>290223</v>
      </c>
      <c r="AH2120" s="150">
        <v>58506.6015625</v>
      </c>
      <c r="AI2120" s="150">
        <v>10781.99609375</v>
      </c>
      <c r="AJ2120" s="150">
        <v>75544.546875</v>
      </c>
      <c r="AK2120" s="150">
        <v>6861.0458984375</v>
      </c>
      <c r="AL2120" s="150">
        <v>1204005.125</v>
      </c>
      <c r="AM2120" s="150">
        <v>971861.375</v>
      </c>
      <c r="AN2120" s="150">
        <v>232143.796875</v>
      </c>
      <c r="AO2120" s="5" t="s">
        <v>4238</v>
      </c>
    </row>
    <row r="2121" spans="1:41" ht="14.25" x14ac:dyDescent="0.45">
      <c r="A2121" s="150">
        <v>2017</v>
      </c>
      <c r="B2121" s="5" t="s">
        <v>81</v>
      </c>
      <c r="C2121" s="5" t="s">
        <v>128</v>
      </c>
      <c r="D2121" s="5" t="s">
        <v>121</v>
      </c>
      <c r="E2121" s="5" t="s">
        <v>139</v>
      </c>
      <c r="F2121" s="5" t="s">
        <v>139</v>
      </c>
      <c r="G2121" s="5" t="s">
        <v>88</v>
      </c>
      <c r="H2121" s="5" t="s">
        <v>131</v>
      </c>
      <c r="I2121" s="150">
        <v>23111.359375</v>
      </c>
      <c r="J2121" s="150">
        <v>31362.67578125</v>
      </c>
      <c r="K2121" s="150">
        <v>2520.003662109375</v>
      </c>
      <c r="L2121" s="150">
        <v>7135</v>
      </c>
      <c r="M2121" s="150">
        <v>23506.2109375</v>
      </c>
      <c r="N2121" s="150">
        <v>20695.43359375</v>
      </c>
      <c r="O2121" s="150">
        <v>18569.7265625</v>
      </c>
      <c r="P2121" s="150">
        <v>19283.361328125</v>
      </c>
      <c r="Q2121" s="150">
        <v>8231.2841796875</v>
      </c>
      <c r="R2121" s="150">
        <v>13260.3271484375</v>
      </c>
      <c r="S2121" s="150">
        <v>23304</v>
      </c>
      <c r="T2121" s="150">
        <v>11590.9111328125</v>
      </c>
      <c r="U2121" s="150">
        <v>4906.62890625</v>
      </c>
      <c r="V2121" s="150">
        <v>20374</v>
      </c>
      <c r="W2121" s="150">
        <v>6472.57275390625</v>
      </c>
      <c r="X2121" s="150">
        <v>30220.03125</v>
      </c>
      <c r="Y2121" s="150">
        <v>115974.671875</v>
      </c>
      <c r="Z2121" s="150">
        <v>20538.162109375</v>
      </c>
      <c r="AA2121" s="150">
        <v>171266.828125</v>
      </c>
      <c r="AB2121" s="150">
        <v>3902.542724609375</v>
      </c>
      <c r="AC2121" s="150">
        <v>21441.310546875</v>
      </c>
      <c r="AD2121" s="150">
        <v>28404.13671875</v>
      </c>
      <c r="AE2121" s="150">
        <v>28032.306640625</v>
      </c>
      <c r="AF2121" s="150">
        <v>71324.6875</v>
      </c>
      <c r="AG2121" s="150">
        <v>276262</v>
      </c>
      <c r="AH2121" s="150">
        <v>55692.1796875</v>
      </c>
      <c r="AI2121" s="150">
        <v>10263.3349609375</v>
      </c>
      <c r="AJ2121" s="150">
        <v>71910.5234375</v>
      </c>
      <c r="AK2121" s="150">
        <v>6531</v>
      </c>
      <c r="AL2121" s="150">
        <v>1146087.25</v>
      </c>
      <c r="AM2121" s="150">
        <v>925110.5625</v>
      </c>
      <c r="AN2121" s="150">
        <v>220976.640625</v>
      </c>
      <c r="AO2121" s="5" t="s">
        <v>4239</v>
      </c>
    </row>
    <row r="2122" spans="1:41" ht="14.25" x14ac:dyDescent="0.45">
      <c r="A2122" s="150">
        <v>2017</v>
      </c>
      <c r="B2122" s="5" t="s">
        <v>81</v>
      </c>
      <c r="C2122" s="5" t="s">
        <v>128</v>
      </c>
      <c r="D2122" s="5" t="s">
        <v>121</v>
      </c>
      <c r="E2122" s="5" t="s">
        <v>142</v>
      </c>
      <c r="F2122" s="5" t="s">
        <v>142</v>
      </c>
      <c r="G2122" s="5" t="s">
        <v>87</v>
      </c>
      <c r="H2122" s="5" t="s">
        <v>131</v>
      </c>
      <c r="I2122" s="150">
        <v>13458.369140625</v>
      </c>
      <c r="J2122" s="150">
        <v>20923.794921875</v>
      </c>
      <c r="K2122" s="150">
        <v>1445.226806640625</v>
      </c>
      <c r="L2122" s="150">
        <v>4751.404296875</v>
      </c>
      <c r="M2122" s="150">
        <v>19174.57421875</v>
      </c>
      <c r="N2122" s="150">
        <v>15510.677734375</v>
      </c>
      <c r="O2122" s="150">
        <v>12615.0283203125</v>
      </c>
      <c r="P2122" s="150">
        <v>15098.220703125</v>
      </c>
      <c r="Q2122" s="150">
        <v>5780.4462890625</v>
      </c>
      <c r="R2122" s="150">
        <v>10733.2900390625</v>
      </c>
      <c r="S2122" s="150">
        <v>17287.125</v>
      </c>
      <c r="T2122" s="150">
        <v>6065.05908203125</v>
      </c>
      <c r="U2122" s="150">
        <v>3581.03857421875</v>
      </c>
      <c r="V2122" s="150">
        <v>16960.1328125</v>
      </c>
      <c r="W2122" s="150">
        <v>4127.9453125</v>
      </c>
      <c r="X2122" s="150">
        <v>20999.78515625</v>
      </c>
      <c r="Y2122" s="150">
        <v>82236.515625</v>
      </c>
      <c r="Z2122" s="150">
        <v>14141.71875</v>
      </c>
      <c r="AA2122" s="150">
        <v>120389.78125</v>
      </c>
      <c r="AB2122" s="150">
        <v>3139.038330078125</v>
      </c>
      <c r="AC2122" s="150">
        <v>13401.1005859375</v>
      </c>
      <c r="AD2122" s="150">
        <v>21021.580078125</v>
      </c>
      <c r="AE2122" s="150">
        <v>21463.64453125</v>
      </c>
      <c r="AF2122" s="150">
        <v>48248.7265625</v>
      </c>
      <c r="AG2122" s="150">
        <v>196724.75</v>
      </c>
      <c r="AH2122" s="150">
        <v>37389.19921875</v>
      </c>
      <c r="AI2122" s="150">
        <v>7133.783203125</v>
      </c>
      <c r="AJ2122" s="150">
        <v>47351.65625</v>
      </c>
      <c r="AK2122" s="150">
        <v>4825.28369140625</v>
      </c>
      <c r="AL2122" s="150">
        <v>805978.9375</v>
      </c>
      <c r="AM2122" s="150">
        <v>650755.25</v>
      </c>
      <c r="AN2122" s="150">
        <v>155223.625</v>
      </c>
      <c r="AO2122" s="5" t="s">
        <v>4240</v>
      </c>
    </row>
    <row r="2123" spans="1:41" ht="14.25" x14ac:dyDescent="0.45">
      <c r="A2123" s="150">
        <v>2017</v>
      </c>
      <c r="B2123" s="5" t="s">
        <v>81</v>
      </c>
      <c r="C2123" s="5" t="s">
        <v>128</v>
      </c>
      <c r="D2123" s="5" t="s">
        <v>121</v>
      </c>
      <c r="E2123" s="5" t="s">
        <v>142</v>
      </c>
      <c r="F2123" s="5" t="s">
        <v>142</v>
      </c>
      <c r="G2123" s="5" t="s">
        <v>88</v>
      </c>
      <c r="H2123" s="5" t="s">
        <v>131</v>
      </c>
      <c r="I2123" s="150">
        <v>12810.962890625</v>
      </c>
      <c r="J2123" s="150">
        <v>19917.26953125</v>
      </c>
      <c r="K2123" s="150">
        <v>1375.705078125</v>
      </c>
      <c r="L2123" s="150">
        <v>4522.84130859375</v>
      </c>
      <c r="M2123" s="150">
        <v>18252.193359375</v>
      </c>
      <c r="N2123" s="150">
        <v>14764.546875</v>
      </c>
      <c r="O2123" s="150">
        <v>12008.1904296875</v>
      </c>
      <c r="P2123" s="150">
        <v>14371.9306640625</v>
      </c>
      <c r="Q2123" s="150">
        <v>5502.3818359375</v>
      </c>
      <c r="R2123" s="150">
        <v>10216.9716796875</v>
      </c>
      <c r="S2123" s="150">
        <v>16455.5390625</v>
      </c>
      <c r="T2123" s="150">
        <v>5773.30322265625</v>
      </c>
      <c r="U2123" s="150">
        <v>3408.775146484375</v>
      </c>
      <c r="V2123" s="150">
        <v>16144.27734375</v>
      </c>
      <c r="W2123" s="150">
        <v>3929.373046875</v>
      </c>
      <c r="X2123" s="150">
        <v>19989.603515625</v>
      </c>
      <c r="Y2123" s="150">
        <v>78280.578125</v>
      </c>
      <c r="Z2123" s="150">
        <v>13461.4404296875</v>
      </c>
      <c r="AA2123" s="150">
        <v>114598.5078125</v>
      </c>
      <c r="AB2123" s="150">
        <v>2988.036865234375</v>
      </c>
      <c r="AC2123" s="150">
        <v>12756.44921875</v>
      </c>
      <c r="AD2123" s="150">
        <v>20010.3515625</v>
      </c>
      <c r="AE2123" s="150">
        <v>20431.150390625</v>
      </c>
      <c r="AF2123" s="150">
        <v>45927.75390625</v>
      </c>
      <c r="AG2123" s="150">
        <v>187261.4375</v>
      </c>
      <c r="AH2123" s="150">
        <v>35590.6171875</v>
      </c>
      <c r="AI2123" s="150">
        <v>6790.6171875</v>
      </c>
      <c r="AJ2123" s="150">
        <v>45073.8359375</v>
      </c>
      <c r="AK2123" s="150">
        <v>4593.16650390625</v>
      </c>
      <c r="AL2123" s="150">
        <v>767207.8125</v>
      </c>
      <c r="AM2123" s="150">
        <v>619451.0625</v>
      </c>
      <c r="AN2123" s="150">
        <v>147756.703125</v>
      </c>
      <c r="AO2123" s="5" t="s">
        <v>4241</v>
      </c>
    </row>
    <row r="2124" spans="1:41" ht="14.25" x14ac:dyDescent="0.45">
      <c r="A2124" s="150">
        <v>2017</v>
      </c>
      <c r="B2124" s="5" t="s">
        <v>81</v>
      </c>
      <c r="C2124" s="5" t="s">
        <v>128</v>
      </c>
      <c r="D2124" s="5" t="s">
        <v>121</v>
      </c>
      <c r="E2124" s="5" t="s">
        <v>145</v>
      </c>
      <c r="F2124" s="5" t="s">
        <v>145</v>
      </c>
      <c r="G2124" s="5" t="s">
        <v>87</v>
      </c>
      <c r="H2124" s="5" t="s">
        <v>131</v>
      </c>
      <c r="I2124" s="150">
        <v>17312.921875</v>
      </c>
      <c r="J2124" s="150">
        <v>27217.005859375</v>
      </c>
      <c r="K2124" s="150">
        <v>1827.827392578125</v>
      </c>
      <c r="L2124" s="150">
        <v>5810.09228515625</v>
      </c>
      <c r="M2124" s="150">
        <v>21864.615234375</v>
      </c>
      <c r="N2124" s="150">
        <v>18506.0625</v>
      </c>
      <c r="O2124" s="150">
        <v>16054.6181640625</v>
      </c>
      <c r="P2124" s="150">
        <v>17321.40234375</v>
      </c>
      <c r="Q2124" s="150">
        <v>7377.333984375</v>
      </c>
      <c r="R2124" s="150">
        <v>10733.2900390625</v>
      </c>
      <c r="S2124" s="150">
        <v>17287.125</v>
      </c>
      <c r="T2124" s="150">
        <v>6627.84716796875</v>
      </c>
      <c r="U2124" s="150">
        <v>4628.90380859375</v>
      </c>
      <c r="V2124" s="150">
        <v>17991.509765625</v>
      </c>
      <c r="W2124" s="150">
        <v>4754.0869140625</v>
      </c>
      <c r="X2124" s="150">
        <v>27215.349609375</v>
      </c>
      <c r="Y2124" s="150">
        <v>105296.9453125</v>
      </c>
      <c r="Z2124" s="150">
        <v>17526.76953125</v>
      </c>
      <c r="AA2124" s="150">
        <v>148581.125</v>
      </c>
      <c r="AB2124" s="150">
        <v>3450.697998046875</v>
      </c>
      <c r="AC2124" s="150">
        <v>17561.58203125</v>
      </c>
      <c r="AD2124" s="150">
        <v>24159.849609375</v>
      </c>
      <c r="AE2124" s="150">
        <v>25831.208984375</v>
      </c>
      <c r="AF2124" s="150">
        <v>60778.0859375</v>
      </c>
      <c r="AG2124" s="150">
        <v>249747.96875</v>
      </c>
      <c r="AH2124" s="150">
        <v>48543.640625</v>
      </c>
      <c r="AI2124" s="150">
        <v>9181.59375</v>
      </c>
      <c r="AJ2124" s="150">
        <v>61154.41796875</v>
      </c>
      <c r="AK2124" s="150">
        <v>4825.28369140625</v>
      </c>
      <c r="AL2124" s="150">
        <v>999169.25</v>
      </c>
      <c r="AM2124" s="150">
        <v>813376.6875</v>
      </c>
      <c r="AN2124" s="150">
        <v>185792.53125</v>
      </c>
      <c r="AO2124" s="5" t="s">
        <v>4242</v>
      </c>
    </row>
    <row r="2125" spans="1:41" ht="14.25" x14ac:dyDescent="0.45">
      <c r="A2125" s="150">
        <v>2017</v>
      </c>
      <c r="B2125" s="5" t="s">
        <v>81</v>
      </c>
      <c r="C2125" s="5" t="s">
        <v>128</v>
      </c>
      <c r="D2125" s="5" t="s">
        <v>121</v>
      </c>
      <c r="E2125" s="5" t="s">
        <v>145</v>
      </c>
      <c r="F2125" s="5" t="s">
        <v>145</v>
      </c>
      <c r="G2125" s="5" t="s">
        <v>88</v>
      </c>
      <c r="H2125" s="5" t="s">
        <v>131</v>
      </c>
      <c r="I2125" s="150">
        <v>16480.095703125</v>
      </c>
      <c r="J2125" s="150">
        <v>25907.75</v>
      </c>
      <c r="K2125" s="150">
        <v>1739.9010009765625</v>
      </c>
      <c r="L2125" s="150">
        <v>5530.6015625</v>
      </c>
      <c r="M2125" s="150">
        <v>20812.83203125</v>
      </c>
      <c r="N2125" s="150">
        <v>17615.83984375</v>
      </c>
      <c r="O2125" s="150">
        <v>15282.3212890625</v>
      </c>
      <c r="P2125" s="150">
        <v>16488.16796875</v>
      </c>
      <c r="Q2125" s="150">
        <v>7022.4521484375</v>
      </c>
      <c r="R2125" s="150">
        <v>10216.9716796875</v>
      </c>
      <c r="S2125" s="150">
        <v>16455.5390625</v>
      </c>
      <c r="T2125" s="150">
        <v>6309.01904296875</v>
      </c>
      <c r="U2125" s="150">
        <v>4406.2333984375</v>
      </c>
      <c r="V2125" s="150">
        <v>17126.0390625</v>
      </c>
      <c r="W2125" s="150">
        <v>4525.39453125</v>
      </c>
      <c r="X2125" s="150">
        <v>25906.173828125</v>
      </c>
      <c r="Y2125" s="150">
        <v>100231.703125</v>
      </c>
      <c r="Z2125" s="150">
        <v>16683.65625</v>
      </c>
      <c r="AA2125" s="150">
        <v>141433.734375</v>
      </c>
      <c r="AB2125" s="150">
        <v>3284.704345703125</v>
      </c>
      <c r="AC2125" s="150">
        <v>16716.79296875</v>
      </c>
      <c r="AD2125" s="150">
        <v>22997.65625</v>
      </c>
      <c r="AE2125" s="150">
        <v>24588.615234375</v>
      </c>
      <c r="AF2125" s="150">
        <v>57854.39453125</v>
      </c>
      <c r="AG2125" s="150">
        <v>237734</v>
      </c>
      <c r="AH2125" s="150">
        <v>46208.48046875</v>
      </c>
      <c r="AI2125" s="150">
        <v>8739.9189453125</v>
      </c>
      <c r="AJ2125" s="150">
        <v>58212.625</v>
      </c>
      <c r="AK2125" s="150">
        <v>4593.16650390625</v>
      </c>
      <c r="AL2125" s="150">
        <v>951104.75</v>
      </c>
      <c r="AM2125" s="150">
        <v>774249.6875</v>
      </c>
      <c r="AN2125" s="150">
        <v>176855.109375</v>
      </c>
      <c r="AO2125" s="5" t="s">
        <v>4243</v>
      </c>
    </row>
    <row r="2126" spans="1:41" ht="14.25" x14ac:dyDescent="0.45">
      <c r="A2126" s="150">
        <v>2017</v>
      </c>
      <c r="B2126" s="5" t="s">
        <v>81</v>
      </c>
      <c r="C2126" s="5" t="s">
        <v>128</v>
      </c>
      <c r="D2126" s="5" t="s">
        <v>121</v>
      </c>
      <c r="E2126" s="5" t="s">
        <v>150</v>
      </c>
      <c r="F2126" s="5" t="s">
        <v>151</v>
      </c>
      <c r="G2126" s="5" t="s">
        <v>87</v>
      </c>
      <c r="H2126" s="5" t="s">
        <v>131</v>
      </c>
      <c r="I2126" s="150">
        <v>3854.552978515625</v>
      </c>
      <c r="J2126" s="150">
        <v>6293.2119140625</v>
      </c>
      <c r="K2126" s="150">
        <v>382.60064697265625</v>
      </c>
      <c r="L2126" s="150">
        <v>1058.6878662109375</v>
      </c>
      <c r="M2126" s="150">
        <v>2690.041748046875</v>
      </c>
      <c r="N2126" s="150">
        <v>2995.383544921875</v>
      </c>
      <c r="O2126" s="150">
        <v>3439.59033203125</v>
      </c>
      <c r="P2126" s="150">
        <v>2223.181396484375</v>
      </c>
      <c r="Q2126" s="150">
        <v>1596.8878173828125</v>
      </c>
      <c r="R2126" s="150">
        <v>0</v>
      </c>
      <c r="S2126" s="150">
        <v>0</v>
      </c>
      <c r="T2126" s="150">
        <v>562.78863525390625</v>
      </c>
      <c r="U2126" s="150">
        <v>1047.8648681640625</v>
      </c>
      <c r="V2126" s="150">
        <v>1031.3743896484375</v>
      </c>
      <c r="W2126" s="150">
        <v>626.1416015625</v>
      </c>
      <c r="X2126" s="150">
        <v>6215.5673828125</v>
      </c>
      <c r="Y2126" s="150">
        <v>23060.435546875</v>
      </c>
      <c r="Z2126" s="150">
        <v>3385.051025390625</v>
      </c>
      <c r="AA2126" s="150">
        <v>28191.38671875</v>
      </c>
      <c r="AB2126" s="150">
        <v>311.65939331054688</v>
      </c>
      <c r="AC2126" s="150">
        <v>4158.3564453125</v>
      </c>
      <c r="AD2126" s="150">
        <v>3138.268798828125</v>
      </c>
      <c r="AE2126" s="150">
        <v>4367.564453125</v>
      </c>
      <c r="AF2126" s="150">
        <v>12529.357421875</v>
      </c>
      <c r="AG2126" s="150">
        <v>52361.98828125</v>
      </c>
      <c r="AH2126" s="150">
        <v>11154.44140625</v>
      </c>
      <c r="AI2126" s="150">
        <v>2047.810302734375</v>
      </c>
      <c r="AJ2126" s="150">
        <v>13210.2548828125</v>
      </c>
      <c r="AK2126" s="150">
        <v>0</v>
      </c>
      <c r="AL2126" s="150">
        <v>191934.4375</v>
      </c>
      <c r="AM2126" s="150">
        <v>161365.53125</v>
      </c>
      <c r="AN2126" s="150">
        <v>30568.91015625</v>
      </c>
      <c r="AO2126" s="5" t="s">
        <v>4244</v>
      </c>
    </row>
    <row r="2127" spans="1:41" ht="14.25" x14ac:dyDescent="0.45">
      <c r="A2127" s="150">
        <v>2017</v>
      </c>
      <c r="B2127" s="5" t="s">
        <v>81</v>
      </c>
      <c r="C2127" s="5" t="s">
        <v>128</v>
      </c>
      <c r="D2127" s="5" t="s">
        <v>121</v>
      </c>
      <c r="E2127" s="5" t="s">
        <v>150</v>
      </c>
      <c r="F2127" s="5" t="s">
        <v>151</v>
      </c>
      <c r="G2127" s="5" t="s">
        <v>88</v>
      </c>
      <c r="H2127" s="5" t="s">
        <v>131</v>
      </c>
      <c r="I2127" s="150">
        <v>3669.13232421875</v>
      </c>
      <c r="J2127" s="150">
        <v>5990.48095703125</v>
      </c>
      <c r="K2127" s="150">
        <v>364.19589233398438</v>
      </c>
      <c r="L2127" s="150">
        <v>1007.7604370117188</v>
      </c>
      <c r="M2127" s="150">
        <v>2560.63916015625</v>
      </c>
      <c r="N2127" s="150">
        <v>2851.29248046875</v>
      </c>
      <c r="O2127" s="150">
        <v>3274.131103515625</v>
      </c>
      <c r="P2127" s="150">
        <v>2116.23681640625</v>
      </c>
      <c r="Q2127" s="150">
        <v>1520.070556640625</v>
      </c>
      <c r="R2127" s="150">
        <v>0</v>
      </c>
      <c r="S2127" s="150">
        <v>0</v>
      </c>
      <c r="T2127" s="150">
        <v>535.716064453125</v>
      </c>
      <c r="U2127" s="150">
        <v>997.4580078125</v>
      </c>
      <c r="V2127" s="150">
        <v>981.76080322265625</v>
      </c>
      <c r="W2127" s="150">
        <v>596.021484375</v>
      </c>
      <c r="X2127" s="150">
        <v>5916.57177734375</v>
      </c>
      <c r="Y2127" s="150">
        <v>21951.12890625</v>
      </c>
      <c r="Z2127" s="150">
        <v>3222.21533203125</v>
      </c>
      <c r="AA2127" s="150">
        <v>26835.2578125</v>
      </c>
      <c r="AB2127" s="150">
        <v>296.667236328125</v>
      </c>
      <c r="AC2127" s="150">
        <v>3958.3212890625</v>
      </c>
      <c r="AD2127" s="150">
        <v>2987.304443359375</v>
      </c>
      <c r="AE2127" s="150">
        <v>4157.4658203125</v>
      </c>
      <c r="AF2127" s="150">
        <v>11926.640625</v>
      </c>
      <c r="AG2127" s="150">
        <v>49843.1484375</v>
      </c>
      <c r="AH2127" s="150">
        <v>10617.8642578125</v>
      </c>
      <c r="AI2127" s="150">
        <v>1949.3017578125</v>
      </c>
      <c r="AJ2127" s="150">
        <v>12574.7841796875</v>
      </c>
      <c r="AK2127" s="150">
        <v>0</v>
      </c>
      <c r="AL2127" s="150">
        <v>182701.5625</v>
      </c>
      <c r="AM2127" s="150">
        <v>153603.15625</v>
      </c>
      <c r="AN2127" s="150">
        <v>29098.41015625</v>
      </c>
      <c r="AO2127" s="5" t="s">
        <v>4245</v>
      </c>
    </row>
    <row r="2128" spans="1:41" ht="14.25" x14ac:dyDescent="0.45">
      <c r="A2128" s="150">
        <v>2017</v>
      </c>
      <c r="B2128" s="5" t="s">
        <v>81</v>
      </c>
      <c r="C2128" s="5" t="s">
        <v>128</v>
      </c>
      <c r="D2128" s="5" t="s">
        <v>121</v>
      </c>
      <c r="E2128" s="5" t="s">
        <v>154</v>
      </c>
      <c r="F2128" s="5" t="s">
        <v>155</v>
      </c>
      <c r="G2128" s="5" t="s">
        <v>87</v>
      </c>
      <c r="H2128" s="5" t="s">
        <v>131</v>
      </c>
      <c r="I2128" s="150">
        <v>0</v>
      </c>
      <c r="J2128" s="150">
        <v>0</v>
      </c>
      <c r="K2128" s="150">
        <v>0</v>
      </c>
      <c r="L2128" s="150">
        <v>0</v>
      </c>
      <c r="M2128" s="150">
        <v>0</v>
      </c>
      <c r="N2128" s="150">
        <v>0</v>
      </c>
      <c r="O2128" s="150">
        <v>0</v>
      </c>
      <c r="P2128" s="150">
        <v>0</v>
      </c>
      <c r="Q2128" s="150">
        <v>0</v>
      </c>
      <c r="R2128" s="150">
        <v>0</v>
      </c>
      <c r="S2128" s="150">
        <v>0</v>
      </c>
      <c r="T2128" s="150">
        <v>0</v>
      </c>
      <c r="U2128" s="150">
        <v>0</v>
      </c>
      <c r="V2128" s="150">
        <v>0</v>
      </c>
      <c r="W2128" s="150">
        <v>0</v>
      </c>
      <c r="X2128" s="150">
        <v>0</v>
      </c>
      <c r="Y2128" s="150">
        <v>0</v>
      </c>
      <c r="Z2128" s="150">
        <v>0</v>
      </c>
      <c r="AA2128" s="150">
        <v>0</v>
      </c>
      <c r="AB2128" s="150">
        <v>0</v>
      </c>
      <c r="AC2128" s="150">
        <v>2.1241614818572998</v>
      </c>
      <c r="AD2128" s="150">
        <v>0</v>
      </c>
      <c r="AE2128" s="150">
        <v>0</v>
      </c>
      <c r="AF2128" s="150">
        <v>0</v>
      </c>
      <c r="AG2128" s="150">
        <v>661.22845458984375</v>
      </c>
      <c r="AH2128" s="150">
        <v>0</v>
      </c>
      <c r="AI2128" s="150">
        <v>0</v>
      </c>
      <c r="AJ2128" s="150">
        <v>592.50714111328125</v>
      </c>
      <c r="AK2128" s="150">
        <v>0</v>
      </c>
      <c r="AL2128" s="150">
        <v>1255.8597412109375</v>
      </c>
      <c r="AM2128" s="150">
        <v>1255.8597412109375</v>
      </c>
      <c r="AN2128" s="150">
        <v>0</v>
      </c>
      <c r="AO2128" s="5" t="s">
        <v>4246</v>
      </c>
    </row>
    <row r="2129" spans="1:41" ht="14.25" x14ac:dyDescent="0.45">
      <c r="A2129" s="150">
        <v>2017</v>
      </c>
      <c r="B2129" s="5" t="s">
        <v>81</v>
      </c>
      <c r="C2129" s="5" t="s">
        <v>128</v>
      </c>
      <c r="D2129" s="5" t="s">
        <v>121</v>
      </c>
      <c r="E2129" s="5" t="s">
        <v>154</v>
      </c>
      <c r="F2129" s="5" t="s">
        <v>155</v>
      </c>
      <c r="G2129" s="5" t="s">
        <v>88</v>
      </c>
      <c r="H2129" s="5" t="s">
        <v>131</v>
      </c>
      <c r="I2129" s="150">
        <v>0</v>
      </c>
      <c r="J2129" s="150">
        <v>0</v>
      </c>
      <c r="K2129" s="150">
        <v>0</v>
      </c>
      <c r="L2129" s="150">
        <v>0</v>
      </c>
      <c r="M2129" s="150">
        <v>0</v>
      </c>
      <c r="N2129" s="150">
        <v>0</v>
      </c>
      <c r="O2129" s="150">
        <v>0</v>
      </c>
      <c r="P2129" s="150">
        <v>0</v>
      </c>
      <c r="Q2129" s="150">
        <v>0</v>
      </c>
      <c r="R2129" s="150">
        <v>0</v>
      </c>
      <c r="S2129" s="150">
        <v>0</v>
      </c>
      <c r="T2129" s="150">
        <v>0</v>
      </c>
      <c r="U2129" s="150">
        <v>0</v>
      </c>
      <c r="V2129" s="150">
        <v>0</v>
      </c>
      <c r="W2129" s="150">
        <v>0</v>
      </c>
      <c r="X2129" s="150">
        <v>0</v>
      </c>
      <c r="Y2129" s="150">
        <v>0</v>
      </c>
      <c r="Z2129" s="150">
        <v>0</v>
      </c>
      <c r="AA2129" s="150">
        <v>0</v>
      </c>
      <c r="AB2129" s="150">
        <v>0</v>
      </c>
      <c r="AC2129" s="150">
        <v>2.0219800472259521</v>
      </c>
      <c r="AD2129" s="150">
        <v>0</v>
      </c>
      <c r="AE2129" s="150">
        <v>0</v>
      </c>
      <c r="AF2129" s="150">
        <v>0</v>
      </c>
      <c r="AG2129" s="150">
        <v>629.42047119140625</v>
      </c>
      <c r="AH2129" s="150">
        <v>0</v>
      </c>
      <c r="AI2129" s="150">
        <v>0</v>
      </c>
      <c r="AJ2129" s="150">
        <v>564.00494384765625</v>
      </c>
      <c r="AK2129" s="150">
        <v>0</v>
      </c>
      <c r="AL2129" s="150">
        <v>1195.4473876953125</v>
      </c>
      <c r="AM2129" s="150">
        <v>1195.4473876953125</v>
      </c>
      <c r="AN2129" s="150">
        <v>0</v>
      </c>
      <c r="AO2129" s="5" t="s">
        <v>4247</v>
      </c>
    </row>
    <row r="2130" spans="1:41" ht="14.25" x14ac:dyDescent="0.45">
      <c r="A2130" s="150">
        <v>2017</v>
      </c>
      <c r="B2130" s="5" t="s">
        <v>81</v>
      </c>
      <c r="C2130" s="5" t="s">
        <v>128</v>
      </c>
      <c r="D2130" s="5" t="s">
        <v>121</v>
      </c>
      <c r="E2130" s="5" t="s">
        <v>158</v>
      </c>
      <c r="F2130" s="5" t="s">
        <v>159</v>
      </c>
      <c r="G2130" s="5" t="s">
        <v>87</v>
      </c>
      <c r="H2130" s="5" t="s">
        <v>131</v>
      </c>
      <c r="I2130" s="150">
        <v>-313.55868530273438</v>
      </c>
      <c r="J2130" s="150">
        <v>0</v>
      </c>
      <c r="K2130" s="150">
        <v>-149.60646057128906</v>
      </c>
      <c r="L2130" s="150">
        <v>11.555888175964355</v>
      </c>
      <c r="M2130" s="150">
        <v>-165.14201354980469</v>
      </c>
      <c r="N2130" s="150">
        <v>-2651.551025390625</v>
      </c>
      <c r="O2130" s="150">
        <v>-315.85064697265625</v>
      </c>
      <c r="P2130" s="150">
        <v>-963.36199951171875</v>
      </c>
      <c r="Q2130" s="150">
        <v>-273.59091186523438</v>
      </c>
      <c r="R2130" s="150">
        <v>-223.11332702636719</v>
      </c>
      <c r="S2130" s="150">
        <v>0</v>
      </c>
      <c r="T2130" s="150">
        <v>12.606423377990723</v>
      </c>
      <c r="U2130" s="150">
        <v>0</v>
      </c>
      <c r="V2130" s="150">
        <v>-377.14218139648438</v>
      </c>
      <c r="W2130" s="150">
        <v>15.758029937744141</v>
      </c>
      <c r="X2130" s="150"/>
      <c r="Y2130" s="150">
        <v>-1017.397216796875</v>
      </c>
      <c r="Z2130" s="150">
        <v>-148.92074584960938</v>
      </c>
      <c r="AA2130" s="150">
        <v>-15370.626953125</v>
      </c>
      <c r="AB2130" s="150">
        <v>0</v>
      </c>
      <c r="AC2130" s="150">
        <v>35.592632293701172</v>
      </c>
      <c r="AD2130" s="150">
        <v>-416.93646240234375</v>
      </c>
      <c r="AE2130" s="150">
        <v>-121.48810577392578</v>
      </c>
      <c r="AF2130" s="150">
        <v>-1244.7982177734375</v>
      </c>
      <c r="AG2130" s="150">
        <v>-6592.10888671875</v>
      </c>
      <c r="AH2130" s="150">
        <v>-85.463951110839844</v>
      </c>
      <c r="AI2130" s="150">
        <v>-171.68992614746094</v>
      </c>
      <c r="AJ2130" s="150">
        <v>0.27971553802490234</v>
      </c>
      <c r="AK2130" s="150">
        <v>-579.8955078125</v>
      </c>
      <c r="AL2130" s="150">
        <v>-31106.453125</v>
      </c>
      <c r="AM2130" s="150">
        <v>-29250.232421875</v>
      </c>
      <c r="AN2130" s="150">
        <v>-1856.220458984375</v>
      </c>
      <c r="AO2130" s="5" t="s">
        <v>4248</v>
      </c>
    </row>
    <row r="2131" spans="1:41" ht="14.25" x14ac:dyDescent="0.45">
      <c r="A2131" s="150">
        <v>2017</v>
      </c>
      <c r="B2131" s="5" t="s">
        <v>81</v>
      </c>
      <c r="C2131" s="5" t="s">
        <v>128</v>
      </c>
      <c r="D2131" s="5" t="s">
        <v>121</v>
      </c>
      <c r="E2131" s="5" t="s">
        <v>158</v>
      </c>
      <c r="F2131" s="5" t="s">
        <v>159</v>
      </c>
      <c r="G2131" s="5" t="s">
        <v>88</v>
      </c>
      <c r="H2131" s="5" t="s">
        <v>131</v>
      </c>
      <c r="I2131" s="150">
        <v>-298.47515869140625</v>
      </c>
      <c r="J2131" s="150">
        <v>0</v>
      </c>
      <c r="K2131" s="150">
        <v>-142.40974426269531</v>
      </c>
      <c r="L2131" s="150">
        <v>11</v>
      </c>
      <c r="M2131" s="150">
        <v>-157.19796752929688</v>
      </c>
      <c r="N2131" s="150">
        <v>-2524</v>
      </c>
      <c r="O2131" s="150">
        <v>-300.6568603515625</v>
      </c>
      <c r="P2131" s="150">
        <v>-917.02008056640625</v>
      </c>
      <c r="Q2131" s="150">
        <v>-260.42999267578125</v>
      </c>
      <c r="R2131" s="150">
        <v>-212.38059997558594</v>
      </c>
      <c r="S2131" s="150">
        <v>0</v>
      </c>
      <c r="T2131" s="150">
        <v>12</v>
      </c>
      <c r="U2131" s="150">
        <v>0</v>
      </c>
      <c r="V2131" s="150">
        <v>-359</v>
      </c>
      <c r="W2131" s="150">
        <v>15</v>
      </c>
      <c r="X2131" s="150"/>
      <c r="Y2131" s="150">
        <v>-968.45599365234375</v>
      </c>
      <c r="Z2131" s="150">
        <v>-141.75700378417969</v>
      </c>
      <c r="AA2131" s="150">
        <v>-14631.2333984375</v>
      </c>
      <c r="AB2131" s="150">
        <v>0</v>
      </c>
      <c r="AC2131" s="150">
        <v>33.880470275878906</v>
      </c>
      <c r="AD2131" s="150">
        <v>-396.8800048828125</v>
      </c>
      <c r="AE2131" s="150">
        <v>-115.64399719238281</v>
      </c>
      <c r="AF2131" s="150">
        <v>-1184.91796875</v>
      </c>
      <c r="AG2131" s="150">
        <v>-6275</v>
      </c>
      <c r="AH2131" s="150">
        <v>-81.352760314941406</v>
      </c>
      <c r="AI2131" s="150">
        <v>-163.43089294433594</v>
      </c>
      <c r="AJ2131" s="150">
        <v>0.26625999808311462</v>
      </c>
      <c r="AK2131" s="150">
        <v>-552</v>
      </c>
      <c r="AL2131" s="150">
        <v>-29610.09765625</v>
      </c>
      <c r="AM2131" s="150">
        <v>-27843.16796875</v>
      </c>
      <c r="AN2131" s="150">
        <v>-1766.92822265625</v>
      </c>
      <c r="AO2131" s="5" t="s">
        <v>4249</v>
      </c>
    </row>
    <row r="2132" spans="1:41" ht="14.25" x14ac:dyDescent="0.45">
      <c r="A2132" s="150">
        <v>2017</v>
      </c>
      <c r="B2132" s="5" t="s">
        <v>81</v>
      </c>
      <c r="C2132" s="5" t="s">
        <v>128</v>
      </c>
      <c r="D2132" s="5" t="s">
        <v>121</v>
      </c>
      <c r="E2132" s="5" t="s">
        <v>158</v>
      </c>
      <c r="F2132" s="5" t="s">
        <v>13</v>
      </c>
      <c r="G2132" s="5" t="s">
        <v>87</v>
      </c>
      <c r="H2132" s="5" t="s">
        <v>131</v>
      </c>
      <c r="I2132" s="150">
        <v>57149.53125</v>
      </c>
      <c r="J2132" s="150">
        <v>97318.09375</v>
      </c>
      <c r="K2132" s="150">
        <v>7678.36279296875</v>
      </c>
      <c r="L2132" s="150">
        <v>14078.2236328125</v>
      </c>
      <c r="M2132" s="150">
        <v>52505.2109375</v>
      </c>
      <c r="N2132" s="150">
        <v>42766.69921875</v>
      </c>
      <c r="O2132" s="150">
        <v>36347.93359375</v>
      </c>
      <c r="P2132" s="150">
        <v>43693.34375</v>
      </c>
      <c r="Q2132" s="150">
        <v>21095.875</v>
      </c>
      <c r="R2132" s="150">
        <v>33075.3671875</v>
      </c>
      <c r="S2132" s="150">
        <v>56125.8984375</v>
      </c>
      <c r="T2132" s="150">
        <v>36577.4453125</v>
      </c>
      <c r="U2132" s="150">
        <v>10950.78515625</v>
      </c>
      <c r="V2132" s="150">
        <v>46506.1484375</v>
      </c>
      <c r="W2132" s="150">
        <v>17195.318359375</v>
      </c>
      <c r="X2132" s="150">
        <v>70394.9375</v>
      </c>
      <c r="Y2132" s="150">
        <v>260381.1875</v>
      </c>
      <c r="Z2132" s="150">
        <v>37388.0390625</v>
      </c>
      <c r="AA2132" s="150">
        <v>396122.03125</v>
      </c>
      <c r="AB2132" s="150">
        <v>9761.09375</v>
      </c>
      <c r="AC2132" s="150">
        <v>43170.95703125</v>
      </c>
      <c r="AD2132" s="150">
        <v>61952.28125</v>
      </c>
      <c r="AE2132" s="150">
        <v>52862.36328125</v>
      </c>
      <c r="AF2132" s="150">
        <v>155932</v>
      </c>
      <c r="AG2132" s="150">
        <v>647077.25</v>
      </c>
      <c r="AH2132" s="150">
        <v>110877.984375</v>
      </c>
      <c r="AI2132" s="150">
        <v>27758.294921875</v>
      </c>
      <c r="AJ2132" s="150">
        <v>180538.0625</v>
      </c>
      <c r="AK2132" s="150">
        <v>21468.740234375</v>
      </c>
      <c r="AL2132" s="150">
        <v>2648749.5</v>
      </c>
      <c r="AM2132" s="150">
        <v>2140106</v>
      </c>
      <c r="AN2132" s="150">
        <v>508643.46875</v>
      </c>
      <c r="AO2132" s="5" t="s">
        <v>4250</v>
      </c>
    </row>
    <row r="2133" spans="1:41" ht="14.25" x14ac:dyDescent="0.45">
      <c r="A2133" s="150">
        <v>2017</v>
      </c>
      <c r="B2133" s="5" t="s">
        <v>81</v>
      </c>
      <c r="C2133" s="5" t="s">
        <v>128</v>
      </c>
      <c r="D2133" s="5" t="s">
        <v>121</v>
      </c>
      <c r="E2133" s="5" t="s">
        <v>158</v>
      </c>
      <c r="F2133" s="5" t="s">
        <v>13</v>
      </c>
      <c r="G2133" s="5" t="s">
        <v>88</v>
      </c>
      <c r="H2133" s="5" t="s">
        <v>131</v>
      </c>
      <c r="I2133" s="150">
        <v>54400.390625</v>
      </c>
      <c r="J2133" s="150">
        <v>92636.671875</v>
      </c>
      <c r="K2133" s="150">
        <v>7309</v>
      </c>
      <c r="L2133" s="150">
        <v>13401</v>
      </c>
      <c r="M2133" s="150">
        <v>49979.48046875</v>
      </c>
      <c r="N2133" s="150">
        <v>40709.43359375</v>
      </c>
      <c r="O2133" s="150">
        <v>34599.44140625</v>
      </c>
      <c r="P2133" s="150">
        <v>41591.50390625</v>
      </c>
      <c r="Q2133" s="150">
        <v>20081.072265625</v>
      </c>
      <c r="R2133" s="150">
        <v>31484.296875</v>
      </c>
      <c r="S2133" s="150">
        <v>53426</v>
      </c>
      <c r="T2133" s="150">
        <v>34817.91015625</v>
      </c>
      <c r="U2133" s="150">
        <v>10424.0048828125</v>
      </c>
      <c r="V2133" s="150">
        <v>44269</v>
      </c>
      <c r="W2133" s="150">
        <v>16368.1484375</v>
      </c>
      <c r="X2133" s="150">
        <v>67008.6328125</v>
      </c>
      <c r="Y2133" s="150">
        <v>247855.71875</v>
      </c>
      <c r="Z2133" s="150">
        <v>35589.51171875</v>
      </c>
      <c r="AA2133" s="150">
        <v>377066.84375</v>
      </c>
      <c r="AB2133" s="150">
        <v>9291.54296875</v>
      </c>
      <c r="AC2133" s="150">
        <v>41094.24609375</v>
      </c>
      <c r="AD2133" s="150">
        <v>58972.10546875</v>
      </c>
      <c r="AE2133" s="150">
        <v>50319.453125</v>
      </c>
      <c r="AF2133" s="150">
        <v>148431</v>
      </c>
      <c r="AG2133" s="150">
        <v>615950</v>
      </c>
      <c r="AH2133" s="150">
        <v>105544.2734375</v>
      </c>
      <c r="AI2133" s="150">
        <v>26423</v>
      </c>
      <c r="AJ2133" s="150">
        <v>171853.390625</v>
      </c>
      <c r="AK2133" s="150">
        <v>20436</v>
      </c>
      <c r="AL2133" s="150">
        <v>2521333.25</v>
      </c>
      <c r="AM2133" s="150">
        <v>2037157.625</v>
      </c>
      <c r="AN2133" s="150">
        <v>484175.5</v>
      </c>
      <c r="AO2133" s="5" t="s">
        <v>4251</v>
      </c>
    </row>
    <row r="2134" spans="1:41" ht="14.25" x14ac:dyDescent="0.45">
      <c r="A2134" s="150">
        <v>2017</v>
      </c>
      <c r="B2134" s="5" t="s">
        <v>81</v>
      </c>
      <c r="C2134" s="5" t="s">
        <v>128</v>
      </c>
      <c r="D2134" s="5" t="s">
        <v>121</v>
      </c>
      <c r="E2134" s="5" t="s">
        <v>158</v>
      </c>
      <c r="F2134" s="5" t="s">
        <v>164</v>
      </c>
      <c r="G2134" s="5" t="s">
        <v>87</v>
      </c>
      <c r="H2134" s="5" t="s">
        <v>131</v>
      </c>
      <c r="I2134" s="150">
        <v>12.579697608947754</v>
      </c>
      <c r="J2134" s="150">
        <v>3643.25634765625</v>
      </c>
      <c r="K2134" s="150">
        <v>146.05078125</v>
      </c>
      <c r="L2134" s="150">
        <v>134.46852111816406</v>
      </c>
      <c r="M2134" s="150">
        <v>104.00299835205078</v>
      </c>
      <c r="N2134" s="150">
        <v>786.8509521484375</v>
      </c>
      <c r="O2134" s="150">
        <v>650.6282958984375</v>
      </c>
      <c r="P2134" s="150">
        <v>633.54718017578125</v>
      </c>
      <c r="Q2134" s="150">
        <v>48.433879852294922</v>
      </c>
      <c r="R2134" s="150">
        <v>212.4630126953125</v>
      </c>
      <c r="S2134" s="150">
        <v>1028.47412109375</v>
      </c>
      <c r="T2134" s="150">
        <v>1026.373046875</v>
      </c>
      <c r="U2134" s="150">
        <v>10.505352973937988</v>
      </c>
      <c r="V2134" s="150">
        <v>126.06423950195313</v>
      </c>
      <c r="W2134" s="150"/>
      <c r="X2134" s="150">
        <v>441.22482299804688</v>
      </c>
      <c r="Y2134" s="150">
        <v>3023.20849609375</v>
      </c>
      <c r="Z2134" s="150">
        <v>456.3819580078125</v>
      </c>
      <c r="AA2134" s="150">
        <v>2332.905517578125</v>
      </c>
      <c r="AB2134" s="150">
        <v>524.21710205078125</v>
      </c>
      <c r="AC2134" s="150">
        <v>0</v>
      </c>
      <c r="AD2134" s="150">
        <v>527.74688720703125</v>
      </c>
      <c r="AE2134" s="150">
        <v>520.61138916015625</v>
      </c>
      <c r="AF2134" s="150">
        <v>1422.4248046875</v>
      </c>
      <c r="AG2134" s="150">
        <v>0</v>
      </c>
      <c r="AH2134" s="150">
        <v>5688.6474609375</v>
      </c>
      <c r="AI2134" s="150">
        <v>113.36641693115234</v>
      </c>
      <c r="AJ2134" s="150">
        <v>901.02630615234375</v>
      </c>
      <c r="AK2134" s="150">
        <v>757.43597412109375</v>
      </c>
      <c r="AL2134" s="150">
        <v>25272.89453125</v>
      </c>
      <c r="AM2134" s="150">
        <v>14264.7275390625</v>
      </c>
      <c r="AN2134" s="150">
        <v>11008.1669921875</v>
      </c>
      <c r="AO2134" s="5" t="s">
        <v>4252</v>
      </c>
    </row>
    <row r="2135" spans="1:41" ht="14.25" x14ac:dyDescent="0.45">
      <c r="A2135" s="150">
        <v>2017</v>
      </c>
      <c r="B2135" s="5" t="s">
        <v>81</v>
      </c>
      <c r="C2135" s="5" t="s">
        <v>128</v>
      </c>
      <c r="D2135" s="5" t="s">
        <v>121</v>
      </c>
      <c r="E2135" s="5" t="s">
        <v>158</v>
      </c>
      <c r="F2135" s="5" t="s">
        <v>164</v>
      </c>
      <c r="G2135" s="5" t="s">
        <v>88</v>
      </c>
      <c r="H2135" s="5" t="s">
        <v>131</v>
      </c>
      <c r="I2135" s="150">
        <v>11.974559783935547</v>
      </c>
      <c r="J2135" s="150">
        <v>3468</v>
      </c>
      <c r="K2135" s="150">
        <v>139.02510070800781</v>
      </c>
      <c r="L2135" s="150">
        <v>128</v>
      </c>
      <c r="M2135" s="150">
        <v>99</v>
      </c>
      <c r="N2135" s="150">
        <v>749</v>
      </c>
      <c r="O2135" s="150">
        <v>619.33026123046875</v>
      </c>
      <c r="P2135" s="150">
        <v>603.07080078125</v>
      </c>
      <c r="Q2135" s="150">
        <v>46.104000091552734</v>
      </c>
      <c r="R2135" s="150">
        <v>202.24261474609375</v>
      </c>
      <c r="S2135" s="150">
        <v>979</v>
      </c>
      <c r="T2135" s="150">
        <v>977</v>
      </c>
      <c r="U2135" s="150">
        <v>10</v>
      </c>
      <c r="V2135" s="150">
        <v>120</v>
      </c>
      <c r="W2135" s="150"/>
      <c r="X2135" s="150">
        <v>420</v>
      </c>
      <c r="Y2135" s="150">
        <v>2877.779052734375</v>
      </c>
      <c r="Z2135" s="150">
        <v>434.42800903320313</v>
      </c>
      <c r="AA2135" s="150">
        <v>2220.6826171875</v>
      </c>
      <c r="AB2135" s="150">
        <v>499</v>
      </c>
      <c r="AC2135" s="150">
        <v>0</v>
      </c>
      <c r="AD2135" s="150">
        <v>502.3599853515625</v>
      </c>
      <c r="AE2135" s="150">
        <v>495.56771850585938</v>
      </c>
      <c r="AF2135" s="150">
        <v>1354</v>
      </c>
      <c r="AG2135" s="150">
        <v>0</v>
      </c>
      <c r="AH2135" s="150">
        <v>5414.9990234375</v>
      </c>
      <c r="AI2135" s="150">
        <v>107.91300201416016</v>
      </c>
      <c r="AJ2135" s="150">
        <v>857.68304443359375</v>
      </c>
      <c r="AK2135" s="150">
        <v>721</v>
      </c>
      <c r="AL2135" s="150">
        <v>24057.162109375</v>
      </c>
      <c r="AM2135" s="150">
        <v>13578.53125</v>
      </c>
      <c r="AN2135" s="150">
        <v>10478.6279296875</v>
      </c>
      <c r="AO2135" s="5" t="s">
        <v>4253</v>
      </c>
    </row>
    <row r="2136" spans="1:41" ht="14.25" x14ac:dyDescent="0.45">
      <c r="A2136" s="150">
        <v>2017</v>
      </c>
      <c r="B2136" s="5" t="s">
        <v>81</v>
      </c>
      <c r="C2136" s="5" t="s">
        <v>128</v>
      </c>
      <c r="D2136" s="5" t="s">
        <v>121</v>
      </c>
      <c r="E2136" s="5" t="s">
        <v>158</v>
      </c>
      <c r="F2136" s="5" t="s">
        <v>158</v>
      </c>
      <c r="G2136" s="5" t="s">
        <v>87</v>
      </c>
      <c r="H2136" s="5" t="s">
        <v>131</v>
      </c>
      <c r="I2136" s="150">
        <v>56848.5546875</v>
      </c>
      <c r="J2136" s="150">
        <v>100961.3515625</v>
      </c>
      <c r="K2136" s="150">
        <v>7674.806640625</v>
      </c>
      <c r="L2136" s="150">
        <v>14224.248046875</v>
      </c>
      <c r="M2136" s="150">
        <v>52444.0703125</v>
      </c>
      <c r="N2136" s="150">
        <v>40901.99609375</v>
      </c>
      <c r="O2136" s="150">
        <v>36682.7109375</v>
      </c>
      <c r="P2136" s="150">
        <v>43363.52734375</v>
      </c>
      <c r="Q2136" s="150">
        <v>20870.720703125</v>
      </c>
      <c r="R2136" s="150">
        <v>33064.71484375</v>
      </c>
      <c r="S2136" s="150">
        <v>57154.375</v>
      </c>
      <c r="T2136" s="150">
        <v>37616.421875</v>
      </c>
      <c r="U2136" s="150">
        <v>10961.291015625</v>
      </c>
      <c r="V2136" s="150">
        <v>46255.0703125</v>
      </c>
      <c r="W2136" s="150">
        <v>17211.076171875</v>
      </c>
      <c r="X2136" s="150">
        <v>70836.15625</v>
      </c>
      <c r="Y2136" s="150">
        <v>262387</v>
      </c>
      <c r="Z2136" s="150">
        <v>37695.5</v>
      </c>
      <c r="AA2136" s="150">
        <v>383084.3125</v>
      </c>
      <c r="AB2136" s="150">
        <v>10285.3115234375</v>
      </c>
      <c r="AC2136" s="150">
        <v>43206.546875</v>
      </c>
      <c r="AD2136" s="150">
        <v>62063.08984375</v>
      </c>
      <c r="AE2136" s="150">
        <v>53261.48828125</v>
      </c>
      <c r="AF2136" s="150">
        <v>156109.625</v>
      </c>
      <c r="AG2136" s="150">
        <v>640485.125</v>
      </c>
      <c r="AH2136" s="150">
        <v>116481.171875</v>
      </c>
      <c r="AI2136" s="150">
        <v>27699.970703125</v>
      </c>
      <c r="AJ2136" s="150">
        <v>181439.359375</v>
      </c>
      <c r="AK2136" s="150">
        <v>21646.279296875</v>
      </c>
      <c r="AL2136" s="150">
        <v>2642915.75</v>
      </c>
      <c r="AM2136" s="150">
        <v>2125120.25</v>
      </c>
      <c r="AN2136" s="150">
        <v>517795.4375</v>
      </c>
      <c r="AO2136" s="5" t="s">
        <v>4254</v>
      </c>
    </row>
    <row r="2137" spans="1:41" ht="14.25" x14ac:dyDescent="0.45">
      <c r="A2137" s="150">
        <v>2017</v>
      </c>
      <c r="B2137" s="5" t="s">
        <v>81</v>
      </c>
      <c r="C2137" s="5" t="s">
        <v>128</v>
      </c>
      <c r="D2137" s="5" t="s">
        <v>121</v>
      </c>
      <c r="E2137" s="5" t="s">
        <v>158</v>
      </c>
      <c r="F2137" s="5" t="s">
        <v>158</v>
      </c>
      <c r="G2137" s="5" t="s">
        <v>88</v>
      </c>
      <c r="H2137" s="5" t="s">
        <v>131</v>
      </c>
      <c r="I2137" s="150">
        <v>54113.890625</v>
      </c>
      <c r="J2137" s="150">
        <v>96104.671875</v>
      </c>
      <c r="K2137" s="150">
        <v>7305.615234375</v>
      </c>
      <c r="L2137" s="150">
        <v>13540</v>
      </c>
      <c r="M2137" s="150">
        <v>49921.28125</v>
      </c>
      <c r="N2137" s="150">
        <v>38934.43359375</v>
      </c>
      <c r="O2137" s="150">
        <v>34918.11328125</v>
      </c>
      <c r="P2137" s="150">
        <v>41277.5546875</v>
      </c>
      <c r="Q2137" s="150">
        <v>19866.748046875</v>
      </c>
      <c r="R2137" s="150">
        <v>31474.158203125</v>
      </c>
      <c r="S2137" s="150">
        <v>54405</v>
      </c>
      <c r="T2137" s="150">
        <v>35806.91015625</v>
      </c>
      <c r="U2137" s="150">
        <v>10434.0048828125</v>
      </c>
      <c r="V2137" s="150">
        <v>44030</v>
      </c>
      <c r="W2137" s="150">
        <v>16383.1484375</v>
      </c>
      <c r="X2137" s="150">
        <v>67428.6328125</v>
      </c>
      <c r="Y2137" s="150">
        <v>249765.046875</v>
      </c>
      <c r="Z2137" s="150">
        <v>35882.18359375</v>
      </c>
      <c r="AA2137" s="150">
        <v>364656.28125</v>
      </c>
      <c r="AB2137" s="150">
        <v>9790.54296875</v>
      </c>
      <c r="AC2137" s="150">
        <v>41128.125</v>
      </c>
      <c r="AD2137" s="150">
        <v>59077.5859375</v>
      </c>
      <c r="AE2137" s="150">
        <v>50699.37890625</v>
      </c>
      <c r="AF2137" s="150">
        <v>148600.078125</v>
      </c>
      <c r="AG2137" s="150">
        <v>609675</v>
      </c>
      <c r="AH2137" s="150">
        <v>110877.921875</v>
      </c>
      <c r="AI2137" s="150">
        <v>26367.482421875</v>
      </c>
      <c r="AJ2137" s="150">
        <v>172711.34375</v>
      </c>
      <c r="AK2137" s="150">
        <v>20605</v>
      </c>
      <c r="AL2137" s="150">
        <v>2515780.25</v>
      </c>
      <c r="AM2137" s="150">
        <v>2022893</v>
      </c>
      <c r="AN2137" s="150">
        <v>492887.21875</v>
      </c>
      <c r="AO2137" s="5" t="s">
        <v>4255</v>
      </c>
    </row>
    <row r="2138" spans="1:41" ht="14.25" x14ac:dyDescent="0.45">
      <c r="A2138" s="150">
        <v>2017</v>
      </c>
      <c r="B2138" s="5" t="s">
        <v>81</v>
      </c>
      <c r="C2138" s="5" t="s">
        <v>1450</v>
      </c>
      <c r="D2138" s="5" t="s">
        <v>121</v>
      </c>
      <c r="E2138" s="5" t="s">
        <v>1451</v>
      </c>
      <c r="F2138" s="5" t="s">
        <v>1451</v>
      </c>
      <c r="G2138" s="5" t="s">
        <v>87</v>
      </c>
      <c r="H2138" s="5" t="s">
        <v>131</v>
      </c>
      <c r="I2138" s="150">
        <v>0</v>
      </c>
      <c r="J2138" s="150">
        <v>0</v>
      </c>
      <c r="K2138" s="150">
        <v>0</v>
      </c>
      <c r="L2138" s="150"/>
      <c r="M2138" s="150"/>
      <c r="N2138" s="150">
        <v>0.51476234197616577</v>
      </c>
      <c r="O2138" s="150">
        <v>7519.72900390625</v>
      </c>
      <c r="P2138" s="150">
        <v>0.12670502066612244</v>
      </c>
      <c r="Q2138" s="150"/>
      <c r="R2138" s="150">
        <v>-1.3815468177199364E-2</v>
      </c>
      <c r="S2138" s="150">
        <v>0</v>
      </c>
      <c r="T2138" s="150">
        <v>0</v>
      </c>
      <c r="U2138" s="150">
        <v>0</v>
      </c>
      <c r="V2138" s="150">
        <v>0</v>
      </c>
      <c r="W2138" s="150"/>
      <c r="X2138" s="150">
        <v>0</v>
      </c>
      <c r="Y2138" s="150">
        <v>0</v>
      </c>
      <c r="Z2138" s="150">
        <v>-0.22744420170783997</v>
      </c>
      <c r="AA2138" s="150">
        <v>229.50376892089844</v>
      </c>
      <c r="AB2138" s="150">
        <v>0</v>
      </c>
      <c r="AC2138" s="150">
        <v>0</v>
      </c>
      <c r="AD2138" s="150">
        <v>0</v>
      </c>
      <c r="AE2138" s="150">
        <v>0.40998855233192444</v>
      </c>
      <c r="AF2138" s="150"/>
      <c r="AG2138" s="150">
        <v>2200.87158203125</v>
      </c>
      <c r="AH2138" s="150">
        <v>0.68070054054260254</v>
      </c>
      <c r="AI2138" s="150">
        <v>0</v>
      </c>
      <c r="AJ2138" s="150">
        <v>0</v>
      </c>
      <c r="AK2138" s="150"/>
      <c r="AL2138" s="150">
        <v>9951.5947265625</v>
      </c>
      <c r="AM2138" s="150">
        <v>2431.185546875</v>
      </c>
      <c r="AN2138" s="150">
        <v>7520.40966796875</v>
      </c>
      <c r="AO2138" s="5" t="s">
        <v>4256</v>
      </c>
    </row>
    <row r="2139" spans="1:41" ht="14.25" x14ac:dyDescent="0.45">
      <c r="A2139" s="150">
        <v>2017</v>
      </c>
      <c r="B2139" s="5" t="s">
        <v>81</v>
      </c>
      <c r="C2139" s="5" t="s">
        <v>1450</v>
      </c>
      <c r="D2139" s="5" t="s">
        <v>121</v>
      </c>
      <c r="E2139" s="5" t="s">
        <v>1451</v>
      </c>
      <c r="F2139" s="5" t="s">
        <v>1451</v>
      </c>
      <c r="G2139" s="5" t="s">
        <v>88</v>
      </c>
      <c r="H2139" s="5" t="s">
        <v>131</v>
      </c>
      <c r="I2139" s="150">
        <v>0</v>
      </c>
      <c r="J2139" s="150">
        <v>0</v>
      </c>
      <c r="K2139" s="150">
        <v>0</v>
      </c>
      <c r="L2139" s="150"/>
      <c r="M2139" s="150"/>
      <c r="N2139" s="150">
        <v>0.49000000953674316</v>
      </c>
      <c r="O2139" s="150">
        <v>7157.99755859375</v>
      </c>
      <c r="P2139" s="150">
        <v>0.12060996145009995</v>
      </c>
      <c r="Q2139" s="150"/>
      <c r="R2139" s="150">
        <v>-1.3150883838534355E-2</v>
      </c>
      <c r="S2139" s="150">
        <v>0</v>
      </c>
      <c r="T2139" s="150">
        <v>0</v>
      </c>
      <c r="U2139" s="150">
        <v>0</v>
      </c>
      <c r="V2139" s="150">
        <v>0</v>
      </c>
      <c r="W2139" s="150"/>
      <c r="X2139" s="150">
        <v>0</v>
      </c>
      <c r="Y2139" s="150">
        <v>0</v>
      </c>
      <c r="Z2139" s="150">
        <v>-0.21650314331054688</v>
      </c>
      <c r="AA2139" s="150">
        <v>218.46363830566406</v>
      </c>
      <c r="AB2139" s="150">
        <v>0</v>
      </c>
      <c r="AC2139" s="150">
        <v>0</v>
      </c>
      <c r="AD2139" s="150">
        <v>0</v>
      </c>
      <c r="AE2139" s="150">
        <v>0.39026632905006409</v>
      </c>
      <c r="AF2139" s="150"/>
      <c r="AG2139" s="150">
        <v>2095</v>
      </c>
      <c r="AH2139" s="150">
        <v>0.64795589447021484</v>
      </c>
      <c r="AI2139" s="150">
        <v>0</v>
      </c>
      <c r="AJ2139" s="150">
        <v>0</v>
      </c>
      <c r="AK2139" s="150"/>
      <c r="AL2139" s="150">
        <v>9472.880859375</v>
      </c>
      <c r="AM2139" s="150">
        <v>2314.23486328125</v>
      </c>
      <c r="AN2139" s="150">
        <v>7158.6455078125</v>
      </c>
      <c r="AO2139" s="5" t="s">
        <v>4257</v>
      </c>
    </row>
    <row r="2140" spans="1:41" ht="14.25" x14ac:dyDescent="0.45">
      <c r="A2140" s="150">
        <v>2017</v>
      </c>
      <c r="B2140" s="5" t="s">
        <v>81</v>
      </c>
      <c r="C2140" s="5" t="s">
        <v>1450</v>
      </c>
      <c r="D2140" s="5" t="s">
        <v>121</v>
      </c>
      <c r="E2140" s="5" t="s">
        <v>37</v>
      </c>
      <c r="F2140" s="5" t="s">
        <v>37</v>
      </c>
      <c r="G2140" s="5" t="s">
        <v>87</v>
      </c>
      <c r="H2140" s="5" t="s">
        <v>131</v>
      </c>
      <c r="I2140" s="150">
        <v>321.46380615234375</v>
      </c>
      <c r="J2140" s="150">
        <v>0</v>
      </c>
      <c r="K2140" s="150">
        <v>149.60646057128906</v>
      </c>
      <c r="L2140" s="150">
        <v>24.162311553955078</v>
      </c>
      <c r="M2140" s="150">
        <v>202.27581787109375</v>
      </c>
      <c r="N2140" s="150">
        <v>2854.304443359375</v>
      </c>
      <c r="O2140" s="150">
        <v>329.05569458007813</v>
      </c>
      <c r="P2140" s="150">
        <v>1023.19091796875</v>
      </c>
      <c r="Q2140" s="150">
        <v>282.2528076171875</v>
      </c>
      <c r="R2140" s="150">
        <v>331.97412109375</v>
      </c>
      <c r="S2140" s="150">
        <v>404.45608520507813</v>
      </c>
      <c r="T2140" s="150">
        <v>807.86163330078125</v>
      </c>
      <c r="U2140" s="150">
        <v>0</v>
      </c>
      <c r="V2140" s="150">
        <v>866.691650390625</v>
      </c>
      <c r="W2140" s="150">
        <v>190.14689636230469</v>
      </c>
      <c r="X2140" s="150">
        <v>0</v>
      </c>
      <c r="Y2140" s="150">
        <v>1746.9256591796875</v>
      </c>
      <c r="Z2140" s="150">
        <v>181.41316223144531</v>
      </c>
      <c r="AA2140" s="150">
        <v>15474.1064453125</v>
      </c>
      <c r="AB2140" s="150">
        <v>0</v>
      </c>
      <c r="AC2140" s="150">
        <v>481.14517211914063</v>
      </c>
      <c r="AD2140" s="150">
        <v>450.67965698242188</v>
      </c>
      <c r="AE2140" s="150">
        <v>7.6358895301818848</v>
      </c>
      <c r="AF2140" s="150">
        <v>1568.44921875</v>
      </c>
      <c r="AG2140" s="150">
        <v>16757.087890625</v>
      </c>
      <c r="AH2140" s="150">
        <v>180.01242065429688</v>
      </c>
      <c r="AI2140" s="150">
        <v>194.34902954101563</v>
      </c>
      <c r="AJ2140" s="150">
        <v>16.528848648071289</v>
      </c>
      <c r="AK2140" s="150">
        <v>876.14642333984375</v>
      </c>
      <c r="AL2140" s="150">
        <v>45721.9140625</v>
      </c>
      <c r="AM2140" s="150">
        <v>41937.33203125</v>
      </c>
      <c r="AN2140" s="150">
        <v>3784.59033203125</v>
      </c>
      <c r="AO2140" s="5" t="s">
        <v>4258</v>
      </c>
    </row>
    <row r="2141" spans="1:41" ht="14.25" x14ac:dyDescent="0.45">
      <c r="A2141" s="150">
        <v>2017</v>
      </c>
      <c r="B2141" s="5" t="s">
        <v>81</v>
      </c>
      <c r="C2141" s="5" t="s">
        <v>1450</v>
      </c>
      <c r="D2141" s="5" t="s">
        <v>121</v>
      </c>
      <c r="E2141" s="5" t="s">
        <v>37</v>
      </c>
      <c r="F2141" s="5" t="s">
        <v>37</v>
      </c>
      <c r="G2141" s="5" t="s">
        <v>88</v>
      </c>
      <c r="H2141" s="5" t="s">
        <v>131</v>
      </c>
      <c r="I2141" s="150">
        <v>306</v>
      </c>
      <c r="J2141" s="150">
        <v>0</v>
      </c>
      <c r="K2141" s="150">
        <v>142.40974426269531</v>
      </c>
      <c r="L2141" s="150">
        <v>23</v>
      </c>
      <c r="M2141" s="150">
        <v>192.54547119140625</v>
      </c>
      <c r="N2141" s="150">
        <v>2717</v>
      </c>
      <c r="O2141" s="150">
        <v>313.2266845703125</v>
      </c>
      <c r="P2141" s="150">
        <v>973.97100830078125</v>
      </c>
      <c r="Q2141" s="150">
        <v>268.67523193359375</v>
      </c>
      <c r="R2141" s="150">
        <v>316.00473022460938</v>
      </c>
      <c r="S2141" s="150">
        <v>385</v>
      </c>
      <c r="T2141" s="150">
        <v>769</v>
      </c>
      <c r="U2141" s="150">
        <v>0</v>
      </c>
      <c r="V2141" s="150">
        <v>825</v>
      </c>
      <c r="W2141" s="150">
        <v>181</v>
      </c>
      <c r="X2141" s="150">
        <v>0</v>
      </c>
      <c r="Y2141" s="150">
        <v>1662.8909912109375</v>
      </c>
      <c r="Z2141" s="150">
        <v>172.6864013671875</v>
      </c>
      <c r="AA2141" s="150">
        <v>14729.734375</v>
      </c>
      <c r="AB2141" s="150">
        <v>0</v>
      </c>
      <c r="AC2141" s="150">
        <v>458</v>
      </c>
      <c r="AD2141" s="150">
        <v>429</v>
      </c>
      <c r="AE2141" s="150">
        <v>7.2685699462890625</v>
      </c>
      <c r="AF2141" s="150">
        <v>1493</v>
      </c>
      <c r="AG2141" s="150">
        <v>15951</v>
      </c>
      <c r="AH2141" s="150">
        <v>171.35304260253906</v>
      </c>
      <c r="AI2141" s="150">
        <v>185</v>
      </c>
      <c r="AJ2141" s="150">
        <v>15.733739852905273</v>
      </c>
      <c r="AK2141" s="150">
        <v>834</v>
      </c>
      <c r="AL2141" s="150">
        <v>43522.5</v>
      </c>
      <c r="AM2141" s="150">
        <v>39919.96875</v>
      </c>
      <c r="AN2141" s="150">
        <v>3602.534912109375</v>
      </c>
      <c r="AO2141" s="5" t="s">
        <v>4259</v>
      </c>
    </row>
    <row r="2142" spans="1:41" ht="14.25" x14ac:dyDescent="0.45">
      <c r="A2142" s="150">
        <v>2017</v>
      </c>
      <c r="B2142" s="5" t="s">
        <v>81</v>
      </c>
      <c r="C2142" s="5" t="s">
        <v>1450</v>
      </c>
      <c r="D2142" s="5" t="s">
        <v>121</v>
      </c>
      <c r="E2142" s="5" t="s">
        <v>129</v>
      </c>
      <c r="F2142" s="5" t="s">
        <v>130</v>
      </c>
      <c r="G2142" s="5" t="s">
        <v>87</v>
      </c>
      <c r="H2142" s="5" t="s">
        <v>131</v>
      </c>
      <c r="I2142" s="150">
        <v>10759.5830078125</v>
      </c>
      <c r="J2142" s="150">
        <v>13406.931640625</v>
      </c>
      <c r="K2142" s="150">
        <v>1463.3319091796875</v>
      </c>
      <c r="L2142" s="150">
        <v>2923.639892578125</v>
      </c>
      <c r="M2142" s="150">
        <v>8078.62744140625</v>
      </c>
      <c r="N2142" s="150">
        <v>8563.9638671875</v>
      </c>
      <c r="O2142" s="150">
        <v>6626</v>
      </c>
      <c r="P2142" s="150">
        <v>6513.68212890625</v>
      </c>
      <c r="Q2142" s="150">
        <v>3031.099609375</v>
      </c>
      <c r="R2142" s="150">
        <v>5802.908203125</v>
      </c>
      <c r="S2142" s="150">
        <v>12814.4296875</v>
      </c>
      <c r="T2142" s="150">
        <v>10584.1435546875</v>
      </c>
      <c r="U2142" s="150">
        <v>1461.17431640625</v>
      </c>
      <c r="V2142" s="150">
        <v>7121.5791015625</v>
      </c>
      <c r="W2142" s="150">
        <v>3896.435546875</v>
      </c>
      <c r="X2142" s="150">
        <v>10300.4482421875</v>
      </c>
      <c r="Y2142" s="150">
        <v>38935.95703125</v>
      </c>
      <c r="Z2142" s="150">
        <v>7874.359375</v>
      </c>
      <c r="AA2142" s="150">
        <v>65655.625</v>
      </c>
      <c r="AB2142" s="150">
        <v>1480.2042236328125</v>
      </c>
      <c r="AC2142" s="150">
        <v>9031.4521484375</v>
      </c>
      <c r="AD2142" s="150">
        <v>13399.9990234375</v>
      </c>
      <c r="AE2142" s="150">
        <v>8727.1640625</v>
      </c>
      <c r="AF2142" s="150">
        <v>26554.380859375</v>
      </c>
      <c r="AG2142" s="150">
        <v>101154.9921875</v>
      </c>
      <c r="AH2142" s="150">
        <v>21443.791015625</v>
      </c>
      <c r="AI2142" s="150">
        <v>3684.227294921875</v>
      </c>
      <c r="AJ2142" s="150">
        <v>27837.1015625</v>
      </c>
      <c r="AK2142" s="150">
        <v>4550.9189453125</v>
      </c>
      <c r="AL2142" s="150">
        <v>443678.125</v>
      </c>
      <c r="AM2142" s="150">
        <v>345355.59375</v>
      </c>
      <c r="AN2142" s="150">
        <v>98322.5546875</v>
      </c>
      <c r="AO2142" s="5" t="s">
        <v>4260</v>
      </c>
    </row>
    <row r="2143" spans="1:41" ht="14.25" x14ac:dyDescent="0.45">
      <c r="A2143" s="150">
        <v>2017</v>
      </c>
      <c r="B2143" s="5" t="s">
        <v>81</v>
      </c>
      <c r="C2143" s="5" t="s">
        <v>1450</v>
      </c>
      <c r="D2143" s="5" t="s">
        <v>121</v>
      </c>
      <c r="E2143" s="5" t="s">
        <v>129</v>
      </c>
      <c r="F2143" s="5" t="s">
        <v>130</v>
      </c>
      <c r="G2143" s="5" t="s">
        <v>88</v>
      </c>
      <c r="H2143" s="5" t="s">
        <v>131</v>
      </c>
      <c r="I2143" s="150">
        <v>10242</v>
      </c>
      <c r="J2143" s="150">
        <v>12762</v>
      </c>
      <c r="K2143" s="150">
        <v>1392.9393310546875</v>
      </c>
      <c r="L2143" s="150">
        <v>2783</v>
      </c>
      <c r="M2143" s="150">
        <v>7690.01025390625</v>
      </c>
      <c r="N2143" s="150">
        <v>8152</v>
      </c>
      <c r="O2143" s="150">
        <v>6307.2607421875</v>
      </c>
      <c r="P2143" s="150">
        <v>6200.345703125</v>
      </c>
      <c r="Q2143" s="150">
        <v>2885.29052734375</v>
      </c>
      <c r="R2143" s="150">
        <v>5523.76318359375</v>
      </c>
      <c r="S2143" s="150">
        <v>12198</v>
      </c>
      <c r="T2143" s="150">
        <v>10075</v>
      </c>
      <c r="U2143" s="150">
        <v>1390.885498046875</v>
      </c>
      <c r="V2143" s="150">
        <v>6779</v>
      </c>
      <c r="W2143" s="150">
        <v>3709</v>
      </c>
      <c r="X2143" s="150">
        <v>9804.9521484375</v>
      </c>
      <c r="Y2143" s="150">
        <v>37062.96875</v>
      </c>
      <c r="Z2143" s="150">
        <v>7495.568359375</v>
      </c>
      <c r="AA2143" s="150">
        <v>62497.3046875</v>
      </c>
      <c r="AB2143" s="150">
        <v>1409</v>
      </c>
      <c r="AC2143" s="150">
        <v>8597</v>
      </c>
      <c r="AD2143" s="150">
        <v>12755.400390625</v>
      </c>
      <c r="AE2143" s="150">
        <v>8307.349609375</v>
      </c>
      <c r="AF2143" s="150">
        <v>25277</v>
      </c>
      <c r="AG2143" s="150">
        <v>96289</v>
      </c>
      <c r="AH2143" s="150">
        <v>20412.251953125</v>
      </c>
      <c r="AI2143" s="150">
        <v>3507</v>
      </c>
      <c r="AJ2143" s="150">
        <v>26498.015625</v>
      </c>
      <c r="AK2143" s="150">
        <v>4332</v>
      </c>
      <c r="AL2143" s="150">
        <v>422335.3125</v>
      </c>
      <c r="AM2143" s="150">
        <v>328742.5</v>
      </c>
      <c r="AN2143" s="150">
        <v>93592.8125</v>
      </c>
      <c r="AO2143" s="5" t="s">
        <v>4261</v>
      </c>
    </row>
    <row r="2144" spans="1:41" ht="14.25" x14ac:dyDescent="0.45">
      <c r="A2144" s="150">
        <v>2017</v>
      </c>
      <c r="B2144" s="5" t="s">
        <v>81</v>
      </c>
      <c r="C2144" s="5" t="s">
        <v>1450</v>
      </c>
      <c r="D2144" s="5" t="s">
        <v>121</v>
      </c>
      <c r="E2144" s="5" t="s">
        <v>129</v>
      </c>
      <c r="F2144" s="5" t="s">
        <v>132</v>
      </c>
      <c r="G2144" s="5" t="s">
        <v>87</v>
      </c>
      <c r="H2144" s="5" t="s">
        <v>131</v>
      </c>
      <c r="I2144" s="150">
        <v>3793.48291015625</v>
      </c>
      <c r="J2144" s="150">
        <v>7737.1923828125</v>
      </c>
      <c r="K2144" s="150">
        <v>643.8065185546875</v>
      </c>
      <c r="L2144" s="150">
        <v>1238.5811767578125</v>
      </c>
      <c r="M2144" s="150">
        <v>5249.13916015625</v>
      </c>
      <c r="N2144" s="150">
        <v>5328.31494140625</v>
      </c>
      <c r="O2144" s="150">
        <v>3172.46484375</v>
      </c>
      <c r="P2144" s="150">
        <v>3577.23193359375</v>
      </c>
      <c r="Q2144" s="150">
        <v>1761.1790771484375</v>
      </c>
      <c r="R2144" s="150">
        <v>2605.755126953125</v>
      </c>
      <c r="S2144" s="150">
        <v>5620.36376953125</v>
      </c>
      <c r="T2144" s="150">
        <v>5036.26611328125</v>
      </c>
      <c r="U2144" s="150">
        <v>935.49102783203125</v>
      </c>
      <c r="V2144" s="150">
        <v>3709.440185546875</v>
      </c>
      <c r="W2144" s="150">
        <v>1850.85595703125</v>
      </c>
      <c r="X2144" s="150">
        <v>5768.58837890625</v>
      </c>
      <c r="Y2144" s="150">
        <v>22397.412109375</v>
      </c>
      <c r="Z2144" s="150">
        <v>3825.06396484375</v>
      </c>
      <c r="AA2144" s="150">
        <v>34314.91015625</v>
      </c>
      <c r="AB2144" s="150">
        <v>830.97344970703125</v>
      </c>
      <c r="AC2144" s="150">
        <v>4068.677978515625</v>
      </c>
      <c r="AD2144" s="150">
        <v>7720.3837890625</v>
      </c>
      <c r="AE2144" s="150">
        <v>5109.4453125</v>
      </c>
      <c r="AF2144" s="150">
        <v>12403.6708984375</v>
      </c>
      <c r="AG2144" s="150">
        <v>60679.96875</v>
      </c>
      <c r="AH2144" s="150">
        <v>11480.8271484375</v>
      </c>
      <c r="AI2144" s="150">
        <v>2083.21142578125</v>
      </c>
      <c r="AJ2144" s="150">
        <v>13446.9716796875</v>
      </c>
      <c r="AK2144" s="150">
        <v>2514.9814453125</v>
      </c>
      <c r="AL2144" s="150">
        <v>238904.671875</v>
      </c>
      <c r="AM2144" s="150">
        <v>186932.78125</v>
      </c>
      <c r="AN2144" s="150">
        <v>51971.859375</v>
      </c>
      <c r="AO2144" s="5" t="s">
        <v>4262</v>
      </c>
    </row>
    <row r="2145" spans="1:41" ht="14.25" x14ac:dyDescent="0.45">
      <c r="A2145" s="150">
        <v>2017</v>
      </c>
      <c r="B2145" s="5" t="s">
        <v>81</v>
      </c>
      <c r="C2145" s="5" t="s">
        <v>1450</v>
      </c>
      <c r="D2145" s="5" t="s">
        <v>121</v>
      </c>
      <c r="E2145" s="5" t="s">
        <v>129</v>
      </c>
      <c r="F2145" s="5" t="s">
        <v>132</v>
      </c>
      <c r="G2145" s="5" t="s">
        <v>88</v>
      </c>
      <c r="H2145" s="5" t="s">
        <v>131</v>
      </c>
      <c r="I2145" s="150">
        <v>3611</v>
      </c>
      <c r="J2145" s="150">
        <v>7365</v>
      </c>
      <c r="K2145" s="150">
        <v>612.83660888671875</v>
      </c>
      <c r="L2145" s="150">
        <v>1179</v>
      </c>
      <c r="M2145" s="150">
        <v>4996.6328125</v>
      </c>
      <c r="N2145" s="150">
        <v>5072</v>
      </c>
      <c r="O2145" s="150">
        <v>3019.85546875</v>
      </c>
      <c r="P2145" s="150">
        <v>3405.151611328125</v>
      </c>
      <c r="Q2145" s="150">
        <v>1676.458740234375</v>
      </c>
      <c r="R2145" s="150">
        <v>2480.406982421875</v>
      </c>
      <c r="S2145" s="150">
        <v>5350</v>
      </c>
      <c r="T2145" s="150">
        <v>4794</v>
      </c>
      <c r="U2145" s="150">
        <v>890.4898681640625</v>
      </c>
      <c r="V2145" s="150">
        <v>3531</v>
      </c>
      <c r="W2145" s="150">
        <v>1761.82177734375</v>
      </c>
      <c r="X2145" s="150">
        <v>5491.09423828125</v>
      </c>
      <c r="Y2145" s="150">
        <v>21320</v>
      </c>
      <c r="Z2145" s="150">
        <v>3641.061767578125</v>
      </c>
      <c r="AA2145" s="150">
        <v>32664.21484375</v>
      </c>
      <c r="AB2145" s="150">
        <v>791</v>
      </c>
      <c r="AC2145" s="150">
        <v>3872.956787109375</v>
      </c>
      <c r="AD2145" s="150">
        <v>7349</v>
      </c>
      <c r="AE2145" s="150">
        <v>4863.65869140625</v>
      </c>
      <c r="AF2145" s="150">
        <v>11807</v>
      </c>
      <c r="AG2145" s="150">
        <v>57761</v>
      </c>
      <c r="AH2145" s="150">
        <v>10928.5498046875</v>
      </c>
      <c r="AI2145" s="150">
        <v>1983</v>
      </c>
      <c r="AJ2145" s="150">
        <v>12800.1142578125</v>
      </c>
      <c r="AK2145" s="150">
        <v>2394</v>
      </c>
      <c r="AL2145" s="150">
        <v>227412.296875</v>
      </c>
      <c r="AM2145" s="150">
        <v>177940.5</v>
      </c>
      <c r="AN2145" s="150">
        <v>49471.79296875</v>
      </c>
      <c r="AO2145" s="5" t="s">
        <v>4263</v>
      </c>
    </row>
    <row r="2146" spans="1:41" ht="14.25" x14ac:dyDescent="0.45">
      <c r="A2146" s="150">
        <v>2017</v>
      </c>
      <c r="B2146" s="5" t="s">
        <v>81</v>
      </c>
      <c r="C2146" s="5" t="s">
        <v>1450</v>
      </c>
      <c r="D2146" s="5" t="s">
        <v>121</v>
      </c>
      <c r="E2146" s="5" t="s">
        <v>484</v>
      </c>
      <c r="F2146" s="5" t="s">
        <v>484</v>
      </c>
      <c r="G2146" s="5" t="s">
        <v>87</v>
      </c>
      <c r="H2146" s="5" t="s">
        <v>131</v>
      </c>
      <c r="I2146" s="150">
        <v>19912.896484375</v>
      </c>
      <c r="J2146" s="150">
        <v>19533.654296875</v>
      </c>
      <c r="K2146" s="150">
        <v>1414.734619140625</v>
      </c>
      <c r="L2146" s="150">
        <v>1418.22265625</v>
      </c>
      <c r="M2146" s="150">
        <v>14010.1572265625</v>
      </c>
      <c r="N2146" s="150">
        <v>20673.484375</v>
      </c>
      <c r="O2146" s="150">
        <v>8114.3291015625</v>
      </c>
      <c r="P2146" s="150">
        <v>16137.2001953125</v>
      </c>
      <c r="Q2146" s="150">
        <v>4309.94189453125</v>
      </c>
      <c r="R2146" s="150">
        <v>8770.6875</v>
      </c>
      <c r="S2146" s="150">
        <v>14224.248046875</v>
      </c>
      <c r="T2146" s="150">
        <v>7215.07666015625</v>
      </c>
      <c r="U2146" s="150">
        <v>679.236083984375</v>
      </c>
      <c r="V2146" s="150">
        <v>5895.60400390625</v>
      </c>
      <c r="W2146" s="150">
        <v>7718.28271484375</v>
      </c>
      <c r="X2146" s="150">
        <v>9683.693359375</v>
      </c>
      <c r="Y2146" s="150">
        <v>36761.30078125</v>
      </c>
      <c r="Z2146" s="150">
        <v>15523.181640625</v>
      </c>
      <c r="AA2146" s="150">
        <v>114379.75</v>
      </c>
      <c r="AB2146" s="150">
        <v>1964.5009765625</v>
      </c>
      <c r="AC2146" s="150">
        <v>10260.578125</v>
      </c>
      <c r="AD2146" s="150">
        <v>22036.029296875</v>
      </c>
      <c r="AE2146" s="150">
        <v>17575.044921875</v>
      </c>
      <c r="AF2146" s="150">
        <v>50384.72265625</v>
      </c>
      <c r="AG2146" s="150">
        <v>261710.40625</v>
      </c>
      <c r="AH2146" s="150">
        <v>32934.7578125</v>
      </c>
      <c r="AI2146" s="150">
        <v>23641.24609375</v>
      </c>
      <c r="AJ2146" s="150">
        <v>25943.130859375</v>
      </c>
      <c r="AK2146" s="150">
        <v>1820.5777587890625</v>
      </c>
      <c r="AL2146" s="150">
        <v>774646.625</v>
      </c>
      <c r="AM2146" s="150">
        <v>629869</v>
      </c>
      <c r="AN2146" s="150">
        <v>144777.640625</v>
      </c>
      <c r="AO2146" s="5" t="s">
        <v>4264</v>
      </c>
    </row>
    <row r="2147" spans="1:41" ht="14.25" x14ac:dyDescent="0.45">
      <c r="A2147" s="150">
        <v>2017</v>
      </c>
      <c r="B2147" s="5" t="s">
        <v>81</v>
      </c>
      <c r="C2147" s="5" t="s">
        <v>1450</v>
      </c>
      <c r="D2147" s="5" t="s">
        <v>121</v>
      </c>
      <c r="E2147" s="5" t="s">
        <v>484</v>
      </c>
      <c r="F2147" s="5" t="s">
        <v>484</v>
      </c>
      <c r="G2147" s="5" t="s">
        <v>88</v>
      </c>
      <c r="H2147" s="5" t="s">
        <v>131</v>
      </c>
      <c r="I2147" s="150">
        <v>18955</v>
      </c>
      <c r="J2147" s="150">
        <v>18594</v>
      </c>
      <c r="K2147" s="150">
        <v>1346.6796875</v>
      </c>
      <c r="L2147" s="150">
        <v>1350</v>
      </c>
      <c r="M2147" s="150">
        <v>13336.2080078125</v>
      </c>
      <c r="N2147" s="150">
        <v>19679</v>
      </c>
      <c r="O2147" s="150">
        <v>7723.99462890625</v>
      </c>
      <c r="P2147" s="150">
        <v>15360.9306640625</v>
      </c>
      <c r="Q2147" s="150">
        <v>4102.61474609375</v>
      </c>
      <c r="R2147" s="150">
        <v>8348.779296875</v>
      </c>
      <c r="S2147" s="150">
        <v>13540</v>
      </c>
      <c r="T2147" s="150">
        <v>6868</v>
      </c>
      <c r="U2147" s="150">
        <v>646.5618896484375</v>
      </c>
      <c r="V2147" s="150">
        <v>5612</v>
      </c>
      <c r="W2147" s="150">
        <v>7347</v>
      </c>
      <c r="X2147" s="150">
        <v>9217.865234375</v>
      </c>
      <c r="Y2147" s="150">
        <v>34992.921875</v>
      </c>
      <c r="Z2147" s="150">
        <v>14776.44921875</v>
      </c>
      <c r="AA2147" s="150">
        <v>108877.5859375</v>
      </c>
      <c r="AB2147" s="150">
        <v>1870</v>
      </c>
      <c r="AC2147" s="150">
        <v>9767</v>
      </c>
      <c r="AD2147" s="150">
        <v>20976</v>
      </c>
      <c r="AE2147" s="150">
        <v>16729.609375</v>
      </c>
      <c r="AF2147" s="150">
        <v>47961</v>
      </c>
      <c r="AG2147" s="150">
        <v>249121</v>
      </c>
      <c r="AH2147" s="150">
        <v>31350.453125</v>
      </c>
      <c r="AI2147" s="150">
        <v>22504</v>
      </c>
      <c r="AJ2147" s="150">
        <v>24695.154296875</v>
      </c>
      <c r="AK2147" s="150">
        <v>1733</v>
      </c>
      <c r="AL2147" s="150">
        <v>737382.75</v>
      </c>
      <c r="AM2147" s="150">
        <v>599569.5625</v>
      </c>
      <c r="AN2147" s="150">
        <v>137813.203125</v>
      </c>
      <c r="AO2147" s="5" t="s">
        <v>4265</v>
      </c>
    </row>
    <row r="2148" spans="1:41" ht="14.25" x14ac:dyDescent="0.45">
      <c r="A2148" s="150">
        <v>2017</v>
      </c>
      <c r="B2148" s="5" t="s">
        <v>81</v>
      </c>
      <c r="C2148" s="5" t="s">
        <v>1450</v>
      </c>
      <c r="D2148" s="5" t="s">
        <v>121</v>
      </c>
      <c r="E2148" s="5" t="s">
        <v>1452</v>
      </c>
      <c r="F2148" s="5" t="s">
        <v>1452</v>
      </c>
      <c r="G2148" s="5" t="s">
        <v>87</v>
      </c>
      <c r="H2148" s="5" t="s">
        <v>131</v>
      </c>
      <c r="I2148" s="150">
        <v>0</v>
      </c>
      <c r="J2148" s="150">
        <v>0</v>
      </c>
      <c r="K2148" s="150">
        <v>0</v>
      </c>
      <c r="L2148" s="150"/>
      <c r="M2148" s="150"/>
      <c r="N2148" s="150"/>
      <c r="O2148" s="150">
        <v>0</v>
      </c>
      <c r="P2148" s="150">
        <v>0</v>
      </c>
      <c r="Q2148" s="150"/>
      <c r="R2148" s="150">
        <v>0</v>
      </c>
      <c r="S2148" s="150">
        <v>0</v>
      </c>
      <c r="T2148" s="150">
        <v>0</v>
      </c>
      <c r="U2148" s="150">
        <v>0</v>
      </c>
      <c r="V2148" s="150">
        <v>0</v>
      </c>
      <c r="W2148" s="150"/>
      <c r="X2148" s="150">
        <v>0</v>
      </c>
      <c r="Y2148" s="150">
        <v>0</v>
      </c>
      <c r="Z2148" s="150">
        <v>0</v>
      </c>
      <c r="AA2148" s="150">
        <v>0</v>
      </c>
      <c r="AB2148" s="150">
        <v>0</v>
      </c>
      <c r="AC2148" s="150">
        <v>0</v>
      </c>
      <c r="AD2148" s="150">
        <v>0</v>
      </c>
      <c r="AE2148" s="150">
        <v>0</v>
      </c>
      <c r="AF2148" s="150">
        <v>146.0244140625</v>
      </c>
      <c r="AG2148" s="150">
        <v>0</v>
      </c>
      <c r="AH2148" s="150">
        <v>0</v>
      </c>
      <c r="AI2148" s="150">
        <v>0</v>
      </c>
      <c r="AJ2148" s="150">
        <v>0</v>
      </c>
      <c r="AK2148" s="150"/>
      <c r="AL2148" s="150">
        <v>146.0244140625</v>
      </c>
      <c r="AM2148" s="150">
        <v>146.0244140625</v>
      </c>
      <c r="AN2148" s="150">
        <v>0</v>
      </c>
      <c r="AO2148" s="5" t="s">
        <v>4266</v>
      </c>
    </row>
    <row r="2149" spans="1:41" ht="14.25" x14ac:dyDescent="0.45">
      <c r="A2149" s="150">
        <v>2017</v>
      </c>
      <c r="B2149" s="5" t="s">
        <v>81</v>
      </c>
      <c r="C2149" s="5" t="s">
        <v>1450</v>
      </c>
      <c r="D2149" s="5" t="s">
        <v>121</v>
      </c>
      <c r="E2149" s="5" t="s">
        <v>1452</v>
      </c>
      <c r="F2149" s="5" t="s">
        <v>1452</v>
      </c>
      <c r="G2149" s="5" t="s">
        <v>88</v>
      </c>
      <c r="H2149" s="5" t="s">
        <v>131</v>
      </c>
      <c r="I2149" s="150">
        <v>0</v>
      </c>
      <c r="J2149" s="150">
        <v>0</v>
      </c>
      <c r="K2149" s="150">
        <v>0</v>
      </c>
      <c r="L2149" s="150"/>
      <c r="M2149" s="150"/>
      <c r="N2149" s="150"/>
      <c r="O2149" s="150">
        <v>0</v>
      </c>
      <c r="P2149" s="150">
        <v>0</v>
      </c>
      <c r="Q2149" s="150"/>
      <c r="R2149" s="150">
        <v>0</v>
      </c>
      <c r="S2149" s="150">
        <v>0</v>
      </c>
      <c r="T2149" s="150">
        <v>0</v>
      </c>
      <c r="U2149" s="150">
        <v>0</v>
      </c>
      <c r="V2149" s="150">
        <v>0</v>
      </c>
      <c r="W2149" s="150"/>
      <c r="X2149" s="150">
        <v>0</v>
      </c>
      <c r="Y2149" s="150">
        <v>0</v>
      </c>
      <c r="Z2149" s="150">
        <v>0</v>
      </c>
      <c r="AA2149" s="150">
        <v>0</v>
      </c>
      <c r="AB2149" s="150">
        <v>0</v>
      </c>
      <c r="AC2149" s="150">
        <v>0</v>
      </c>
      <c r="AD2149" s="150">
        <v>0</v>
      </c>
      <c r="AE2149" s="150">
        <v>0</v>
      </c>
      <c r="AF2149" s="150">
        <v>139</v>
      </c>
      <c r="AG2149" s="150">
        <v>0</v>
      </c>
      <c r="AH2149" s="150">
        <v>0</v>
      </c>
      <c r="AI2149" s="150">
        <v>0</v>
      </c>
      <c r="AJ2149" s="150">
        <v>0</v>
      </c>
      <c r="AK2149" s="150"/>
      <c r="AL2149" s="150">
        <v>139</v>
      </c>
      <c r="AM2149" s="150">
        <v>139</v>
      </c>
      <c r="AN2149" s="150">
        <v>0</v>
      </c>
      <c r="AO2149" s="5" t="s">
        <v>4267</v>
      </c>
    </row>
    <row r="2150" spans="1:41" ht="14.25" x14ac:dyDescent="0.45">
      <c r="A2150" s="150">
        <v>2017</v>
      </c>
      <c r="B2150" s="5" t="s">
        <v>81</v>
      </c>
      <c r="C2150" s="5" t="s">
        <v>1450</v>
      </c>
      <c r="D2150" s="5" t="s">
        <v>121</v>
      </c>
      <c r="E2150" s="5" t="s">
        <v>1453</v>
      </c>
      <c r="F2150" s="5" t="s">
        <v>1453</v>
      </c>
      <c r="G2150" s="5" t="s">
        <v>87</v>
      </c>
      <c r="H2150" s="5" t="s">
        <v>131</v>
      </c>
      <c r="I2150" s="150">
        <v>188035.3125</v>
      </c>
      <c r="J2150" s="150">
        <v>372122.71875</v>
      </c>
      <c r="K2150" s="150">
        <v>30349.939453125</v>
      </c>
      <c r="L2150" s="150">
        <v>56886.48828125</v>
      </c>
      <c r="M2150" s="150">
        <v>253733.390625</v>
      </c>
      <c r="N2150" s="150">
        <v>263832.46875</v>
      </c>
      <c r="O2150" s="150">
        <v>159541.890625</v>
      </c>
      <c r="P2150" s="150">
        <v>178203.328125</v>
      </c>
      <c r="Q2150" s="150">
        <v>84349.421875</v>
      </c>
      <c r="R2150" s="150">
        <v>125902.6640625</v>
      </c>
      <c r="S2150" s="150">
        <v>266467.21875</v>
      </c>
      <c r="T2150" s="150">
        <v>233283.96875</v>
      </c>
      <c r="U2150" s="150">
        <v>43330.0625</v>
      </c>
      <c r="V2150" s="150">
        <v>172956.984375</v>
      </c>
      <c r="W2150" s="150">
        <v>91269.109375</v>
      </c>
      <c r="X2150" s="150">
        <v>271495.28125</v>
      </c>
      <c r="Y2150" s="150">
        <v>1054928.75</v>
      </c>
      <c r="Z2150" s="150">
        <v>188069.078125</v>
      </c>
      <c r="AA2150" s="150">
        <v>1673026.25</v>
      </c>
      <c r="AB2150" s="150">
        <v>39725.9921875</v>
      </c>
      <c r="AC2150" s="150">
        <v>193444.46875</v>
      </c>
      <c r="AD2150" s="150">
        <v>373030.71875</v>
      </c>
      <c r="AE2150" s="150">
        <v>249848.75</v>
      </c>
      <c r="AF2150" s="150">
        <v>610502.8125</v>
      </c>
      <c r="AG2150" s="150">
        <v>3024634</v>
      </c>
      <c r="AH2150" s="150">
        <v>556481.4375</v>
      </c>
      <c r="AI2150" s="150">
        <v>118228.796875</v>
      </c>
      <c r="AJ2150" s="150">
        <v>633012.25</v>
      </c>
      <c r="AK2150" s="150">
        <v>114992.6484375</v>
      </c>
      <c r="AL2150" s="150">
        <v>11621686</v>
      </c>
      <c r="AM2150" s="150">
        <v>9113086</v>
      </c>
      <c r="AN2150" s="150">
        <v>2508600.5</v>
      </c>
      <c r="AO2150" s="5" t="s">
        <v>4268</v>
      </c>
    </row>
    <row r="2151" spans="1:41" ht="14.25" x14ac:dyDescent="0.45">
      <c r="A2151" s="150">
        <v>2017</v>
      </c>
      <c r="B2151" s="5" t="s">
        <v>81</v>
      </c>
      <c r="C2151" s="5" t="s">
        <v>1450</v>
      </c>
      <c r="D2151" s="5" t="s">
        <v>121</v>
      </c>
      <c r="E2151" s="5" t="s">
        <v>1453</v>
      </c>
      <c r="F2151" s="5" t="s">
        <v>1453</v>
      </c>
      <c r="G2151" s="5" t="s">
        <v>88</v>
      </c>
      <c r="H2151" s="5" t="s">
        <v>131</v>
      </c>
      <c r="I2151" s="150">
        <v>178990</v>
      </c>
      <c r="J2151" s="150">
        <v>354222</v>
      </c>
      <c r="K2151" s="150">
        <v>28889.974609375</v>
      </c>
      <c r="L2151" s="150">
        <v>54150</v>
      </c>
      <c r="M2151" s="150">
        <v>241527.71875</v>
      </c>
      <c r="N2151" s="150">
        <v>251140.984375</v>
      </c>
      <c r="O2151" s="150">
        <v>151867.234375</v>
      </c>
      <c r="P2151" s="150">
        <v>169630.96875</v>
      </c>
      <c r="Q2151" s="150">
        <v>80291.8515625</v>
      </c>
      <c r="R2151" s="150">
        <v>119846.1953125</v>
      </c>
      <c r="S2151" s="150">
        <v>253649</v>
      </c>
      <c r="T2151" s="150">
        <v>222062</v>
      </c>
      <c r="U2151" s="150">
        <v>41245.69921875</v>
      </c>
      <c r="V2151" s="150">
        <v>164637</v>
      </c>
      <c r="W2151" s="150">
        <v>86878.671875</v>
      </c>
      <c r="X2151" s="150">
        <v>258435.1875</v>
      </c>
      <c r="Y2151" s="150">
        <v>1004182.0625</v>
      </c>
      <c r="Z2151" s="150">
        <v>179022.140625</v>
      </c>
      <c r="AA2151" s="150">
        <v>1592546.375</v>
      </c>
      <c r="AB2151" s="150">
        <v>37815</v>
      </c>
      <c r="AC2151" s="150">
        <v>184138.953125</v>
      </c>
      <c r="AD2151" s="150">
        <v>355086.3125</v>
      </c>
      <c r="AE2151" s="150">
        <v>237829.9375</v>
      </c>
      <c r="AF2151" s="150">
        <v>581135</v>
      </c>
      <c r="AG2151" s="150">
        <v>2879136</v>
      </c>
      <c r="AH2151" s="150">
        <v>529712.25</v>
      </c>
      <c r="AI2151" s="150">
        <v>112541.4765625</v>
      </c>
      <c r="AJ2151" s="150">
        <v>602561.625</v>
      </c>
      <c r="AK2151" s="150">
        <v>109461</v>
      </c>
      <c r="AL2151" s="150">
        <v>11062633</v>
      </c>
      <c r="AM2151" s="150">
        <v>8674707</v>
      </c>
      <c r="AN2151" s="150">
        <v>2387925.75</v>
      </c>
      <c r="AO2151" s="5" t="s">
        <v>4269</v>
      </c>
    </row>
    <row r="2152" spans="1:41" ht="14.25" x14ac:dyDescent="0.45">
      <c r="A2152" s="150">
        <v>2017</v>
      </c>
      <c r="B2152" s="5" t="s">
        <v>81</v>
      </c>
      <c r="C2152" s="5" t="s">
        <v>1450</v>
      </c>
      <c r="D2152" s="5" t="s">
        <v>121</v>
      </c>
      <c r="E2152" s="5" t="s">
        <v>1454</v>
      </c>
      <c r="F2152" s="5" t="s">
        <v>1454</v>
      </c>
      <c r="G2152" s="5" t="s">
        <v>87</v>
      </c>
      <c r="H2152" s="5" t="s">
        <v>131</v>
      </c>
      <c r="I2152" s="150">
        <v>175409.984375</v>
      </c>
      <c r="J2152" s="150">
        <v>358258.8125</v>
      </c>
      <c r="K2152" s="150">
        <v>29904.3359375</v>
      </c>
      <c r="L2152" s="150">
        <v>57177.484375</v>
      </c>
      <c r="M2152" s="150">
        <v>242755.015625</v>
      </c>
      <c r="N2152" s="150">
        <v>249248.421875</v>
      </c>
      <c r="O2152" s="150">
        <v>147690.421875</v>
      </c>
      <c r="P2152" s="150">
        <v>166025.65625</v>
      </c>
      <c r="Q2152" s="150">
        <v>81591.6640625</v>
      </c>
      <c r="R2152" s="150">
        <v>120661.125</v>
      </c>
      <c r="S2152" s="150">
        <v>259841.5</v>
      </c>
      <c r="T2152" s="150">
        <v>232424.640625</v>
      </c>
      <c r="U2152" s="150">
        <v>43176.5078125</v>
      </c>
      <c r="V2152" s="150">
        <v>171340.203125</v>
      </c>
      <c r="W2152" s="150">
        <v>85786.5546875</v>
      </c>
      <c r="X2152" s="150">
        <v>266343.46875</v>
      </c>
      <c r="Y2152" s="150">
        <v>1036452.875</v>
      </c>
      <c r="Z2152" s="150">
        <v>176776.84375</v>
      </c>
      <c r="AA2152" s="150">
        <v>1605231.75</v>
      </c>
      <c r="AB2152" s="150">
        <v>38410.72265625</v>
      </c>
      <c r="AC2152" s="150">
        <v>188627.8125</v>
      </c>
      <c r="AD2152" s="150">
        <v>357124.9375</v>
      </c>
      <c r="AE2152" s="150">
        <v>235898.640625</v>
      </c>
      <c r="AF2152" s="150">
        <v>575691.25</v>
      </c>
      <c r="AG2152" s="150">
        <v>2817953.75</v>
      </c>
      <c r="AH2152" s="150">
        <v>533688.9375</v>
      </c>
      <c r="AI2152" s="150">
        <v>96382.9140625</v>
      </c>
      <c r="AJ2152" s="150">
        <v>621475.75</v>
      </c>
      <c r="AK2152" s="150">
        <v>116084.1484375</v>
      </c>
      <c r="AL2152" s="150">
        <v>11087436</v>
      </c>
      <c r="AM2152" s="150">
        <v>8680999</v>
      </c>
      <c r="AN2152" s="150">
        <v>2406437.75</v>
      </c>
      <c r="AO2152" s="5" t="s">
        <v>4270</v>
      </c>
    </row>
    <row r="2153" spans="1:41" ht="14.25" x14ac:dyDescent="0.45">
      <c r="A2153" s="150">
        <v>2017</v>
      </c>
      <c r="B2153" s="5" t="s">
        <v>81</v>
      </c>
      <c r="C2153" s="5" t="s">
        <v>1450</v>
      </c>
      <c r="D2153" s="5" t="s">
        <v>121</v>
      </c>
      <c r="E2153" s="5" t="s">
        <v>1454</v>
      </c>
      <c r="F2153" s="5" t="s">
        <v>1454</v>
      </c>
      <c r="G2153" s="5" t="s">
        <v>88</v>
      </c>
      <c r="H2153" s="5" t="s">
        <v>131</v>
      </c>
      <c r="I2153" s="150">
        <v>166972</v>
      </c>
      <c r="J2153" s="150">
        <v>341025</v>
      </c>
      <c r="K2153" s="150">
        <v>28465.806640625</v>
      </c>
      <c r="L2153" s="150">
        <v>54427</v>
      </c>
      <c r="M2153" s="150">
        <v>231077.4375</v>
      </c>
      <c r="N2153" s="150">
        <v>237258.484375</v>
      </c>
      <c r="O2153" s="150">
        <v>140585.875</v>
      </c>
      <c r="P2153" s="150">
        <v>158039.09375</v>
      </c>
      <c r="Q2153" s="150">
        <v>77666.75</v>
      </c>
      <c r="R2153" s="150">
        <v>114856.796875</v>
      </c>
      <c r="S2153" s="150">
        <v>247342</v>
      </c>
      <c r="T2153" s="150">
        <v>221244</v>
      </c>
      <c r="U2153" s="150">
        <v>41099.53125</v>
      </c>
      <c r="V2153" s="150">
        <v>163098</v>
      </c>
      <c r="W2153" s="150">
        <v>81659.8515625</v>
      </c>
      <c r="X2153" s="150">
        <v>253531.1875</v>
      </c>
      <c r="Y2153" s="150">
        <v>986595</v>
      </c>
      <c r="Z2153" s="150">
        <v>168273.109375</v>
      </c>
      <c r="AA2153" s="150">
        <v>1528013.125</v>
      </c>
      <c r="AB2153" s="150">
        <v>36563</v>
      </c>
      <c r="AC2153" s="150">
        <v>179554</v>
      </c>
      <c r="AD2153" s="150">
        <v>339945.6875</v>
      </c>
      <c r="AE2153" s="150">
        <v>224550.890625</v>
      </c>
      <c r="AF2153" s="150">
        <v>547998</v>
      </c>
      <c r="AG2153" s="150">
        <v>2682398</v>
      </c>
      <c r="AH2153" s="150">
        <v>508016.1875</v>
      </c>
      <c r="AI2153" s="150">
        <v>91746.4765625</v>
      </c>
      <c r="AJ2153" s="150">
        <v>591580.0625</v>
      </c>
      <c r="AK2153" s="150">
        <v>110500</v>
      </c>
      <c r="AL2153" s="150">
        <v>10554082</v>
      </c>
      <c r="AM2153" s="150">
        <v>8263404.5</v>
      </c>
      <c r="AN2153" s="150">
        <v>2290677.75</v>
      </c>
      <c r="AO2153" s="5" t="s">
        <v>4271</v>
      </c>
    </row>
    <row r="2154" spans="1:41" ht="14.25" x14ac:dyDescent="0.45">
      <c r="A2154" s="150">
        <v>2018</v>
      </c>
      <c r="B2154" s="5" t="s">
        <v>1476</v>
      </c>
      <c r="C2154" s="5" t="s">
        <v>171</v>
      </c>
      <c r="D2154" s="5" t="s">
        <v>84</v>
      </c>
      <c r="E2154" s="5" t="s">
        <v>85</v>
      </c>
      <c r="F2154" s="5" t="s">
        <v>86</v>
      </c>
      <c r="G2154" s="5" t="s">
        <v>87</v>
      </c>
      <c r="H2154" s="5" t="s">
        <v>131</v>
      </c>
      <c r="I2154" s="150">
        <v>7236.4167074833422</v>
      </c>
      <c r="J2154" s="150">
        <v>26168.198966278782</v>
      </c>
      <c r="K2154" s="150">
        <v>1313.7326219202457</v>
      </c>
      <c r="L2154" s="150">
        <v>3142.7968248147313</v>
      </c>
      <c r="M2154" s="150">
        <v>14430.493965825608</v>
      </c>
      <c r="N2154" s="150">
        <v>20168.946219688441</v>
      </c>
      <c r="O2154" s="150">
        <v>9328.8927689626653</v>
      </c>
      <c r="P2154" s="150">
        <v>10830.431090287257</v>
      </c>
      <c r="Q2154" s="150">
        <v>2249.5324335203245</v>
      </c>
      <c r="R2154" s="150">
        <v>10244.837337121151</v>
      </c>
      <c r="S2154" s="150">
        <v>22379.423117425918</v>
      </c>
      <c r="T2154" s="150">
        <v>13594.592269926079</v>
      </c>
      <c r="U2154" s="150">
        <v>1935.18990852517</v>
      </c>
      <c r="V2154" s="150">
        <v>21887.075808842546</v>
      </c>
      <c r="W2154" s="150">
        <v>6244.4638990352751</v>
      </c>
      <c r="X2154" s="150">
        <v>16342.03169501095</v>
      </c>
      <c r="Y2154" s="150">
        <v>85185.76197329814</v>
      </c>
      <c r="Z2154" s="150">
        <v>12215.535926473887</v>
      </c>
      <c r="AA2154" s="150">
        <v>154131.2302740576</v>
      </c>
      <c r="AB2154" s="150">
        <v>2586.3354932463035</v>
      </c>
      <c r="AC2154" s="150">
        <v>12934.46187776483</v>
      </c>
      <c r="AD2154" s="150">
        <v>22006.988089540198</v>
      </c>
      <c r="AE2154" s="150">
        <v>24955.631446320043</v>
      </c>
      <c r="AF2154" s="150">
        <v>40489.999703118694</v>
      </c>
      <c r="AG2154" s="150">
        <v>174719.56855119482</v>
      </c>
      <c r="AH2154" s="150">
        <v>53297.574296334002</v>
      </c>
      <c r="AI2154" s="150">
        <v>4665.8072953465817</v>
      </c>
      <c r="AJ2154" s="150">
        <v>46579.462135635127</v>
      </c>
      <c r="AK2154" s="150">
        <v>2259.7168855865739</v>
      </c>
      <c r="AL2154" s="150">
        <v>823525.0625</v>
      </c>
      <c r="AM2154" s="150">
        <v>655075.0625</v>
      </c>
      <c r="AN2154" s="150">
        <v>168450.0625</v>
      </c>
      <c r="AO2154" s="5" t="s">
        <v>2324</v>
      </c>
    </row>
    <row r="2155" spans="1:41" ht="14.25" x14ac:dyDescent="0.45">
      <c r="A2155" s="150">
        <v>2018</v>
      </c>
      <c r="B2155" s="5" t="s">
        <v>1477</v>
      </c>
      <c r="C2155" s="5" t="s">
        <v>171</v>
      </c>
      <c r="D2155" s="5" t="s">
        <v>84</v>
      </c>
      <c r="E2155" s="5" t="s">
        <v>85</v>
      </c>
      <c r="F2155" s="5" t="s">
        <v>86</v>
      </c>
      <c r="G2155" s="5" t="s">
        <v>87</v>
      </c>
      <c r="H2155" s="5" t="s">
        <v>131</v>
      </c>
      <c r="I2155" s="150">
        <v>14606.451550595521</v>
      </c>
      <c r="J2155" s="150">
        <v>22316.143295148719</v>
      </c>
      <c r="K2155" s="150">
        <v>1138.2932986745341</v>
      </c>
      <c r="L2155" s="150">
        <v>3804.9824952568542</v>
      </c>
      <c r="M2155" s="150">
        <v>25205.210887739537</v>
      </c>
      <c r="N2155" s="150">
        <v>21122.697355501114</v>
      </c>
      <c r="O2155" s="150">
        <v>11261.989323761172</v>
      </c>
      <c r="P2155" s="150">
        <v>10661.355584627072</v>
      </c>
      <c r="Q2155" s="150">
        <v>3299.1145189706535</v>
      </c>
      <c r="R2155" s="150">
        <v>10297.769472958706</v>
      </c>
      <c r="S2155" s="150">
        <v>29084.262122468237</v>
      </c>
      <c r="T2155" s="150">
        <v>12651.655725892999</v>
      </c>
      <c r="U2155" s="150">
        <v>1737.0830026647839</v>
      </c>
      <c r="V2155" s="150">
        <v>22965.067300758728</v>
      </c>
      <c r="W2155" s="150">
        <v>7962.1244797911422</v>
      </c>
      <c r="X2155" s="150">
        <v>13734.220081819925</v>
      </c>
      <c r="Y2155" s="150">
        <v>74672.039769446084</v>
      </c>
      <c r="Z2155" s="150">
        <v>13931.04996471573</v>
      </c>
      <c r="AA2155" s="150">
        <v>169294.3324044371</v>
      </c>
      <c r="AB2155" s="150">
        <v>9673.1215943613024</v>
      </c>
      <c r="AC2155" s="150">
        <v>12778.053710933318</v>
      </c>
      <c r="AD2155" s="150">
        <v>26166.192753887852</v>
      </c>
      <c r="AE2155" s="150">
        <v>20768.793817103167</v>
      </c>
      <c r="AF2155" s="150">
        <v>43565.389847473991</v>
      </c>
      <c r="AG2155" s="150">
        <v>223878.57740555849</v>
      </c>
      <c r="AH2155" s="150">
        <v>60245.245318067064</v>
      </c>
      <c r="AI2155" s="150">
        <v>5270.5351173003173</v>
      </c>
      <c r="AJ2155" s="150">
        <v>52159.748355690514</v>
      </c>
      <c r="AK2155" s="150">
        <v>2444.6567720090557</v>
      </c>
      <c r="AL2155" s="150">
        <v>926696.1875</v>
      </c>
      <c r="AM2155" s="150">
        <v>721858.625</v>
      </c>
      <c r="AN2155" s="150">
        <v>204837.515625</v>
      </c>
      <c r="AO2155" s="5" t="s">
        <v>2323</v>
      </c>
    </row>
    <row r="2156" spans="1:41" ht="14.25" x14ac:dyDescent="0.45">
      <c r="A2156" s="150">
        <v>2018</v>
      </c>
      <c r="B2156" s="5" t="s">
        <v>582</v>
      </c>
      <c r="C2156" s="5" t="s">
        <v>171</v>
      </c>
      <c r="D2156" s="5" t="s">
        <v>84</v>
      </c>
      <c r="E2156" s="5" t="s">
        <v>85</v>
      </c>
      <c r="F2156" s="5" t="s">
        <v>86</v>
      </c>
      <c r="G2156" s="5" t="s">
        <v>87</v>
      </c>
      <c r="H2156" s="5" t="s">
        <v>131</v>
      </c>
      <c r="I2156" s="150">
        <v>26291.703192516801</v>
      </c>
      <c r="J2156" s="150">
        <v>31743.416075826473</v>
      </c>
      <c r="K2156" s="150">
        <v>1130.9820091731929</v>
      </c>
      <c r="L2156" s="150">
        <v>2366.9120034029306</v>
      </c>
      <c r="M2156" s="150">
        <v>20834.407969576459</v>
      </c>
      <c r="N2156" s="150">
        <v>22303.026626631301</v>
      </c>
      <c r="O2156" s="150">
        <v>11095.458249914305</v>
      </c>
      <c r="P2156" s="150">
        <v>9103.7154199594352</v>
      </c>
      <c r="Q2156" s="150">
        <v>5476.3192552598248</v>
      </c>
      <c r="R2156" s="150">
        <v>10140.331152249304</v>
      </c>
      <c r="S2156" s="150">
        <v>24217.723419702535</v>
      </c>
      <c r="T2156" s="150">
        <v>13090.586433914794</v>
      </c>
      <c r="U2156" s="150">
        <v>1093.0220996846554</v>
      </c>
      <c r="V2156" s="150">
        <v>7508.2468032475044</v>
      </c>
      <c r="W2156" s="150">
        <v>7674.6005242413894</v>
      </c>
      <c r="X2156" s="150">
        <v>15597.449240694305</v>
      </c>
      <c r="Y2156" s="150">
        <v>81075.667859959445</v>
      </c>
      <c r="Z2156" s="150">
        <v>15010.320460285831</v>
      </c>
      <c r="AA2156" s="150">
        <v>170024.01663069299</v>
      </c>
      <c r="AB2156" s="150">
        <v>1548.5410135471061</v>
      </c>
      <c r="AC2156" s="150">
        <v>15409.70016780538</v>
      </c>
      <c r="AD2156" s="150">
        <v>22998.151429321959</v>
      </c>
      <c r="AE2156" s="150">
        <v>19020.163108513763</v>
      </c>
      <c r="AF2156" s="150">
        <v>42771.56128312058</v>
      </c>
      <c r="AG2156" s="150">
        <v>214807.31252015117</v>
      </c>
      <c r="AH2156" s="150">
        <v>36494.893067809244</v>
      </c>
      <c r="AI2156" s="150">
        <v>5109.323431466476</v>
      </c>
      <c r="AJ2156" s="150">
        <v>41102.418453436614</v>
      </c>
      <c r="AK2156" s="150">
        <v>3274.6450860664772</v>
      </c>
      <c r="AL2156" s="150">
        <v>878314.5625</v>
      </c>
      <c r="AM2156" s="150">
        <v>715247.875</v>
      </c>
      <c r="AN2156" s="150">
        <v>163066.765625</v>
      </c>
      <c r="AO2156" s="5" t="s">
        <v>854</v>
      </c>
    </row>
    <row r="2157" spans="1:41" ht="14.25" x14ac:dyDescent="0.45">
      <c r="A2157" s="150">
        <v>2018</v>
      </c>
      <c r="B2157" s="5" t="s">
        <v>4024</v>
      </c>
      <c r="C2157" s="5" t="s">
        <v>171</v>
      </c>
      <c r="D2157" s="5" t="s">
        <v>84</v>
      </c>
      <c r="E2157" s="5" t="s">
        <v>85</v>
      </c>
      <c r="F2157" s="5" t="s">
        <v>86</v>
      </c>
      <c r="G2157" s="5" t="s">
        <v>87</v>
      </c>
      <c r="H2157" s="5" t="s">
        <v>131</v>
      </c>
      <c r="I2157" s="150">
        <v>33343.066848583716</v>
      </c>
      <c r="J2157" s="150">
        <v>64475.307528505364</v>
      </c>
      <c r="K2157" s="150">
        <v>1132.0595711563888</v>
      </c>
      <c r="L2157" s="150">
        <v>3534.83110201303</v>
      </c>
      <c r="M2157" s="150">
        <v>26905.868070242956</v>
      </c>
      <c r="N2157" s="150">
        <v>23403.375301102169</v>
      </c>
      <c r="O2157" s="150">
        <v>13644.697645787175</v>
      </c>
      <c r="P2157" s="150">
        <v>11724.720346162749</v>
      </c>
      <c r="Q2157" s="150">
        <v>6726.8004471764716</v>
      </c>
      <c r="R2157" s="150">
        <v>9602.7626836435647</v>
      </c>
      <c r="S2157" s="150">
        <v>17982.768095914769</v>
      </c>
      <c r="T2157" s="150">
        <v>12360.503536561884</v>
      </c>
      <c r="U2157" s="150">
        <v>1155.4501336584763</v>
      </c>
      <c r="V2157" s="150">
        <v>10118.84372669263</v>
      </c>
      <c r="W2157" s="150">
        <v>9670.9445175778274</v>
      </c>
      <c r="X2157" s="150">
        <v>15991.698765583167</v>
      </c>
      <c r="Y2157" s="150">
        <v>77613.686492970548</v>
      </c>
      <c r="Z2157" s="150">
        <v>15776.005476599159</v>
      </c>
      <c r="AA2157" s="150">
        <v>188963.69966765618</v>
      </c>
      <c r="AB2157" s="150">
        <v>1759.606663236226</v>
      </c>
      <c r="AC2157" s="150">
        <v>21242.684066636986</v>
      </c>
      <c r="AD2157" s="150">
        <v>31025.425421202563</v>
      </c>
      <c r="AE2157" s="150">
        <v>19846.046115946712</v>
      </c>
      <c r="AF2157" s="150">
        <v>44144.602605806511</v>
      </c>
      <c r="AG2157" s="150">
        <v>249968.87020766942</v>
      </c>
      <c r="AH2157" s="150">
        <v>36794.811840566275</v>
      </c>
      <c r="AI2157" s="150">
        <v>7846.8912166900082</v>
      </c>
      <c r="AJ2157" s="150">
        <v>40711.700799760991</v>
      </c>
      <c r="AK2157" s="150">
        <v>2800.7765037594231</v>
      </c>
      <c r="AL2157" s="150">
        <v>1000268.5</v>
      </c>
      <c r="AM2157" s="150">
        <v>822352.4375</v>
      </c>
      <c r="AN2157" s="150">
        <v>177916.046875</v>
      </c>
      <c r="AO2157" s="5" t="s">
        <v>4272</v>
      </c>
    </row>
    <row r="2158" spans="1:41" ht="14.25" x14ac:dyDescent="0.45">
      <c r="A2158" s="150">
        <v>2018</v>
      </c>
      <c r="B2158" s="5" t="s">
        <v>4980</v>
      </c>
      <c r="C2158" s="5" t="s">
        <v>171</v>
      </c>
      <c r="D2158" s="5" t="s">
        <v>84</v>
      </c>
      <c r="E2158" s="5" t="s">
        <v>85</v>
      </c>
      <c r="F2158" s="5" t="s">
        <v>86</v>
      </c>
      <c r="G2158" s="5" t="s">
        <v>87</v>
      </c>
      <c r="H2158" s="5" t="s">
        <v>131</v>
      </c>
      <c r="I2158" s="150">
        <v>31413.159946491862</v>
      </c>
      <c r="J2158" s="150">
        <v>73003.082549736893</v>
      </c>
      <c r="K2158" s="150">
        <v>1101.9412723065182</v>
      </c>
      <c r="L2158" s="150">
        <v>2899.1800969288129</v>
      </c>
      <c r="M2158" s="150">
        <v>25609.845799713232</v>
      </c>
      <c r="N2158" s="150">
        <v>17432.967977287248</v>
      </c>
      <c r="O2158" s="150">
        <v>13285.666745483757</v>
      </c>
      <c r="P2158" s="150">
        <v>11417.628593936945</v>
      </c>
      <c r="Q2158" s="150">
        <v>6406.0200744539197</v>
      </c>
      <c r="R2158" s="150">
        <v>7622.4052885460515</v>
      </c>
      <c r="S2158" s="150">
        <v>9508.2006497996917</v>
      </c>
      <c r="T2158" s="150">
        <v>11522.725079165379</v>
      </c>
      <c r="U2158" s="150">
        <v>1029.2510736553234</v>
      </c>
      <c r="V2158" s="150">
        <v>6361.9726036893535</v>
      </c>
      <c r="W2158" s="150">
        <v>10020.666407318175</v>
      </c>
      <c r="X2158" s="150">
        <v>15573.855369333111</v>
      </c>
      <c r="Y2158" s="150">
        <v>75576.21234083749</v>
      </c>
      <c r="Z2158" s="150">
        <v>15183.473597197953</v>
      </c>
      <c r="AA2158" s="150">
        <v>183934.64657829938</v>
      </c>
      <c r="AB2158" s="150">
        <v>1597.0774080465408</v>
      </c>
      <c r="AC2158" s="150">
        <v>20685.032167037793</v>
      </c>
      <c r="AD2158" s="150">
        <v>30373.0538031713</v>
      </c>
      <c r="AE2158" s="150">
        <v>2117.4970911435007</v>
      </c>
      <c r="AF2158" s="150">
        <v>50663.432279899062</v>
      </c>
      <c r="AG2158" s="150">
        <v>245647.57175202388</v>
      </c>
      <c r="AH2158" s="150">
        <v>37129.227932892631</v>
      </c>
      <c r="AI2158" s="150">
        <v>7640.8987074944325</v>
      </c>
      <c r="AJ2158" s="150">
        <v>41579.847109623297</v>
      </c>
      <c r="AK2158" s="150">
        <v>2727.4626711296132</v>
      </c>
      <c r="AL2158" s="150">
        <v>959064</v>
      </c>
      <c r="AM2158" s="150">
        <v>792973.4375</v>
      </c>
      <c r="AN2158" s="150">
        <v>166090.640625</v>
      </c>
      <c r="AO2158" s="5" t="s">
        <v>5184</v>
      </c>
    </row>
    <row r="2159" spans="1:41" ht="14.25" x14ac:dyDescent="0.45">
      <c r="A2159" s="150">
        <v>2018</v>
      </c>
      <c r="B2159" s="5" t="s">
        <v>1478</v>
      </c>
      <c r="C2159" s="5" t="s">
        <v>171</v>
      </c>
      <c r="D2159" s="5" t="s">
        <v>84</v>
      </c>
      <c r="E2159" s="5" t="s">
        <v>85</v>
      </c>
      <c r="F2159" s="5" t="s">
        <v>86</v>
      </c>
      <c r="G2159" s="5" t="s">
        <v>87</v>
      </c>
      <c r="H2159" s="5" t="s">
        <v>131</v>
      </c>
      <c r="I2159" s="150">
        <v>19165.369067144617</v>
      </c>
      <c r="J2159" s="150">
        <v>32789.444487416979</v>
      </c>
      <c r="K2159" s="150">
        <v>1318.4539522879468</v>
      </c>
      <c r="L2159" s="150">
        <v>3693.6908020975989</v>
      </c>
      <c r="M2159" s="150">
        <v>22974.581001377603</v>
      </c>
      <c r="N2159" s="150">
        <v>22228.577581938487</v>
      </c>
      <c r="O2159" s="150">
        <v>10315.941342026195</v>
      </c>
      <c r="P2159" s="150">
        <v>12893.855812091972</v>
      </c>
      <c r="Q2159" s="150">
        <v>2679.5279342180111</v>
      </c>
      <c r="R2159" s="150">
        <v>8584.2650494811405</v>
      </c>
      <c r="S2159" s="150">
        <v>24429.043277342847</v>
      </c>
      <c r="T2159" s="150">
        <v>12603.037998071246</v>
      </c>
      <c r="U2159" s="150">
        <v>1532.630751524242</v>
      </c>
      <c r="V2159" s="150">
        <v>12012.324567919528</v>
      </c>
      <c r="W2159" s="150">
        <v>9787.6494274651068</v>
      </c>
      <c r="X2159" s="150">
        <v>14084.135068315858</v>
      </c>
      <c r="Y2159" s="150">
        <v>98151.821578483214</v>
      </c>
      <c r="Z2159" s="150">
        <v>13200.927502485547</v>
      </c>
      <c r="AA2159" s="150">
        <v>166677.797007866</v>
      </c>
      <c r="AB2159" s="150">
        <v>9468.6872049465383</v>
      </c>
      <c r="AC2159" s="150">
        <v>15294.22997966364</v>
      </c>
      <c r="AD2159" s="150">
        <v>27407.741314785748</v>
      </c>
      <c r="AE2159" s="150">
        <v>21468.953365741665</v>
      </c>
      <c r="AF2159" s="150">
        <v>41830.041982587092</v>
      </c>
      <c r="AG2159" s="150">
        <v>208119.02496679866</v>
      </c>
      <c r="AH2159" s="150">
        <v>41850.456890544687</v>
      </c>
      <c r="AI2159" s="150">
        <v>4612.0878007070542</v>
      </c>
      <c r="AJ2159" s="150">
        <v>42946.831538347571</v>
      </c>
      <c r="AK2159" s="150">
        <v>3339.1314489106371</v>
      </c>
      <c r="AL2159" s="150">
        <v>905460.1875</v>
      </c>
      <c r="AM2159" s="150">
        <v>723269.3125</v>
      </c>
      <c r="AN2159" s="150">
        <v>182190.9375</v>
      </c>
      <c r="AO2159" s="5" t="s">
        <v>2322</v>
      </c>
    </row>
    <row r="2160" spans="1:41" ht="14.25" x14ac:dyDescent="0.45">
      <c r="A2160" s="150">
        <v>2018</v>
      </c>
      <c r="B2160" s="5" t="s">
        <v>4024</v>
      </c>
      <c r="C2160" s="5" t="s">
        <v>171</v>
      </c>
      <c r="D2160" s="5" t="s">
        <v>84</v>
      </c>
      <c r="E2160" s="5" t="s">
        <v>85</v>
      </c>
      <c r="F2160" s="5" t="s">
        <v>86</v>
      </c>
      <c r="G2160" s="5" t="s">
        <v>88</v>
      </c>
      <c r="H2160" s="5" t="s">
        <v>131</v>
      </c>
      <c r="I2160" s="150">
        <v>31435.89</v>
      </c>
      <c r="J2160" s="150">
        <v>60300.360000000022</v>
      </c>
      <c r="K2160" s="150">
        <v>1046</v>
      </c>
      <c r="L2160" s="150">
        <v>3348</v>
      </c>
      <c r="M2160" s="150">
        <v>24869.5</v>
      </c>
      <c r="N2160" s="150">
        <v>21632.093063537599</v>
      </c>
      <c r="O2160" s="150">
        <v>12612</v>
      </c>
      <c r="P2160" s="150">
        <v>10837.85</v>
      </c>
      <c r="Q2160" s="150">
        <v>6217.6831940269267</v>
      </c>
      <c r="R2160" s="150">
        <v>8875.9785016933365</v>
      </c>
      <c r="S2160" s="150">
        <v>16621.743999999999</v>
      </c>
      <c r="T2160" s="150">
        <v>11653.5</v>
      </c>
      <c r="U2160" s="150">
        <v>1068</v>
      </c>
      <c r="V2160" s="150">
        <v>9353</v>
      </c>
      <c r="W2160" s="150">
        <v>8939</v>
      </c>
      <c r="X2160" s="150">
        <v>15199.315934144601</v>
      </c>
      <c r="Y2160" s="150">
        <v>71740</v>
      </c>
      <c r="Z2160" s="150">
        <v>14580</v>
      </c>
      <c r="AA2160" s="150">
        <v>177184</v>
      </c>
      <c r="AB2160" s="150">
        <v>1626.431</v>
      </c>
      <c r="AC2160" s="150">
        <v>19634.933540000002</v>
      </c>
      <c r="AD2160" s="150">
        <v>28677.269043995198</v>
      </c>
      <c r="AE2160" s="150">
        <v>18344</v>
      </c>
      <c r="AF2160" s="150">
        <v>41619.593000000001</v>
      </c>
      <c r="AG2160" s="150">
        <v>235769</v>
      </c>
      <c r="AH2160" s="150">
        <v>34776</v>
      </c>
      <c r="AI2160" s="150">
        <v>7253</v>
      </c>
      <c r="AJ2160" s="150">
        <v>38383.048382022484</v>
      </c>
      <c r="AK2160" s="150">
        <v>2588.56122</v>
      </c>
      <c r="AL2160" s="150">
        <v>936185.75</v>
      </c>
      <c r="AM2160" s="150">
        <v>770323.4375</v>
      </c>
      <c r="AN2160" s="150">
        <v>165862.3125</v>
      </c>
      <c r="AO2160" s="5" t="s">
        <v>4273</v>
      </c>
    </row>
    <row r="2161" spans="1:41" ht="14.25" x14ac:dyDescent="0.45">
      <c r="A2161" s="150">
        <v>2018</v>
      </c>
      <c r="B2161" s="5" t="s">
        <v>4980</v>
      </c>
      <c r="C2161" s="5" t="s">
        <v>171</v>
      </c>
      <c r="D2161" s="5" t="s">
        <v>84</v>
      </c>
      <c r="E2161" s="5" t="s">
        <v>85</v>
      </c>
      <c r="F2161" s="5" t="s">
        <v>86</v>
      </c>
      <c r="G2161" s="5" t="s">
        <v>88</v>
      </c>
      <c r="H2161" s="5" t="s">
        <v>131</v>
      </c>
      <c r="I2161" s="150">
        <v>30358.436000000002</v>
      </c>
      <c r="J2161" s="150">
        <v>69297</v>
      </c>
      <c r="K2161" s="150">
        <v>1046</v>
      </c>
      <c r="L2161" s="150">
        <v>2752</v>
      </c>
      <c r="M2161" s="150">
        <v>24309.733540000001</v>
      </c>
      <c r="N2161" s="150">
        <v>16547.964</v>
      </c>
      <c r="O2161" s="150">
        <v>12611.70512047619</v>
      </c>
      <c r="P2161" s="150">
        <v>10838</v>
      </c>
      <c r="Q2161" s="150">
        <v>6080.8113520000024</v>
      </c>
      <c r="R2161" s="150">
        <v>7235.44542</v>
      </c>
      <c r="S2161" s="150">
        <v>9025.5062857142857</v>
      </c>
      <c r="T2161" s="150">
        <v>10937.761145454549</v>
      </c>
      <c r="U2161" s="150">
        <v>977</v>
      </c>
      <c r="V2161" s="150">
        <v>6038</v>
      </c>
      <c r="W2161" s="150">
        <v>9511</v>
      </c>
      <c r="X2161" s="150">
        <v>15390</v>
      </c>
      <c r="Y2161" s="150">
        <v>71739.502000000008</v>
      </c>
      <c r="Z2161" s="150">
        <v>14412.6677</v>
      </c>
      <c r="AA2161" s="150">
        <v>174597</v>
      </c>
      <c r="AB2161" s="150">
        <v>1628</v>
      </c>
      <c r="AC2161" s="150">
        <v>19634.933540000002</v>
      </c>
      <c r="AD2161" s="150">
        <v>28831.132000000009</v>
      </c>
      <c r="AE2161" s="150">
        <v>22034</v>
      </c>
      <c r="AF2161" s="150">
        <v>48091.446882510012</v>
      </c>
      <c r="AG2161" s="150">
        <v>233177</v>
      </c>
      <c r="AH2161" s="150">
        <v>35244.321447833623</v>
      </c>
      <c r="AI2161" s="150">
        <v>7253</v>
      </c>
      <c r="AJ2161" s="150">
        <v>39469</v>
      </c>
      <c r="AK2161" s="150">
        <v>2589</v>
      </c>
      <c r="AL2161" s="150">
        <v>931657.375</v>
      </c>
      <c r="AM2161" s="150">
        <v>773280.1875</v>
      </c>
      <c r="AN2161" s="150">
        <v>158377.171875</v>
      </c>
      <c r="AO2161" s="5" t="s">
        <v>5185</v>
      </c>
    </row>
    <row r="2162" spans="1:41" ht="14.25" x14ac:dyDescent="0.45">
      <c r="A2162" s="150">
        <v>2018</v>
      </c>
      <c r="B2162" s="5" t="s">
        <v>1476</v>
      </c>
      <c r="C2162" s="5" t="s">
        <v>171</v>
      </c>
      <c r="D2162" s="5" t="s">
        <v>84</v>
      </c>
      <c r="E2162" s="5" t="s">
        <v>85</v>
      </c>
      <c r="F2162" s="5" t="s">
        <v>86</v>
      </c>
      <c r="G2162" s="5" t="s">
        <v>88</v>
      </c>
      <c r="H2162" s="5" t="s">
        <v>131</v>
      </c>
      <c r="I2162" s="150">
        <v>6580.2000000000007</v>
      </c>
      <c r="J2162" s="150">
        <v>22107.903999999999</v>
      </c>
      <c r="K2162" s="150">
        <v>1208</v>
      </c>
      <c r="L2162" s="150">
        <v>2868.4019267136</v>
      </c>
      <c r="M2162" s="150">
        <v>13121.9</v>
      </c>
      <c r="N2162" s="150">
        <v>18540.04723242189</v>
      </c>
      <c r="O2162" s="150">
        <v>8725.1372857592742</v>
      </c>
      <c r="P2162" s="150">
        <v>10268.299999999999</v>
      </c>
      <c r="Q2162" s="150">
        <v>2056.696586</v>
      </c>
      <c r="R2162" s="150">
        <v>9272.799849291574</v>
      </c>
      <c r="S2162" s="150">
        <v>20419</v>
      </c>
      <c r="T2162" s="150">
        <v>12275.09077734375</v>
      </c>
      <c r="U2162" s="150">
        <v>1465</v>
      </c>
      <c r="V2162" s="150">
        <v>19970.973266015619</v>
      </c>
      <c r="W2162" s="150">
        <v>5620.02147280384</v>
      </c>
      <c r="X2162" s="150">
        <v>15658.97981773145</v>
      </c>
      <c r="Y2162" s="150">
        <v>79809</v>
      </c>
      <c r="Z2162" s="150">
        <v>11168.05143188275</v>
      </c>
      <c r="AA2162" s="150">
        <v>142149.11605953041</v>
      </c>
      <c r="AB2162" s="150">
        <v>1723</v>
      </c>
      <c r="AC2162" s="150">
        <v>12097.35727</v>
      </c>
      <c r="AD2162" s="150">
        <v>20714.48971514107</v>
      </c>
      <c r="AE2162" s="150">
        <v>22828.266895054719</v>
      </c>
      <c r="AF2162" s="150">
        <v>36955.285871621731</v>
      </c>
      <c r="AG2162" s="150">
        <v>160023.4597944516</v>
      </c>
      <c r="AH2162" s="150">
        <v>48952.324397831842</v>
      </c>
      <c r="AI2162" s="150">
        <v>4102.2356760000002</v>
      </c>
      <c r="AJ2162" s="150">
        <v>43036.197684441453</v>
      </c>
      <c r="AK2162" s="150">
        <v>2160</v>
      </c>
      <c r="AL2162" s="150">
        <v>755877.25</v>
      </c>
      <c r="AM2162" s="150">
        <v>601197.0625</v>
      </c>
      <c r="AN2162" s="150">
        <v>154680.171875</v>
      </c>
      <c r="AO2162" s="5" t="s">
        <v>2326</v>
      </c>
    </row>
    <row r="2163" spans="1:41" ht="14.25" x14ac:dyDescent="0.45">
      <c r="A2163" s="150">
        <v>2018</v>
      </c>
      <c r="B2163" s="5" t="s">
        <v>1478</v>
      </c>
      <c r="C2163" s="5" t="s">
        <v>171</v>
      </c>
      <c r="D2163" s="5" t="s">
        <v>84</v>
      </c>
      <c r="E2163" s="5" t="s">
        <v>85</v>
      </c>
      <c r="F2163" s="5" t="s">
        <v>86</v>
      </c>
      <c r="G2163" s="5" t="s">
        <v>88</v>
      </c>
      <c r="H2163" s="5" t="s">
        <v>131</v>
      </c>
      <c r="I2163" s="150">
        <v>17662.745952000001</v>
      </c>
      <c r="J2163" s="150">
        <v>32025.665499999999</v>
      </c>
      <c r="K2163" s="150">
        <v>1201.8021896929999</v>
      </c>
      <c r="L2163" s="150">
        <v>3479.130012366737</v>
      </c>
      <c r="M2163" s="150">
        <v>20952.647473962708</v>
      </c>
      <c r="N2163" s="150">
        <v>20485.789620256801</v>
      </c>
      <c r="O2163" s="150">
        <v>9396.6346102314437</v>
      </c>
      <c r="P2163" s="150">
        <v>11197.8166864</v>
      </c>
      <c r="Q2163" s="150">
        <v>3633.2642300227262</v>
      </c>
      <c r="R2163" s="150">
        <v>7966.6645954991327</v>
      </c>
      <c r="S2163" s="150">
        <v>22158.852383117872</v>
      </c>
      <c r="T2163" s="150">
        <v>11275.812625</v>
      </c>
      <c r="U2163" s="150">
        <v>1398.620124</v>
      </c>
      <c r="V2163" s="150">
        <v>10481</v>
      </c>
      <c r="W2163" s="150">
        <v>8843.3914999999979</v>
      </c>
      <c r="X2163" s="150">
        <v>12725.311533678951</v>
      </c>
      <c r="Y2163" s="150">
        <v>91016.986419999987</v>
      </c>
      <c r="Z2163" s="150">
        <v>11997.639786496</v>
      </c>
      <c r="AA2163" s="150">
        <v>154151.5845863522</v>
      </c>
      <c r="AB2163" s="150">
        <v>1578</v>
      </c>
      <c r="AC2163" s="150">
        <v>13670.10254</v>
      </c>
      <c r="AD2163" s="150">
        <v>24914.298502857229</v>
      </c>
      <c r="AE2163" s="150">
        <v>19923.295247027741</v>
      </c>
      <c r="AF2163" s="150">
        <v>39085.802150532043</v>
      </c>
      <c r="AG2163" s="150">
        <v>196793.84858945449</v>
      </c>
      <c r="AH2163" s="150">
        <v>38853.547140715818</v>
      </c>
      <c r="AI2163" s="150">
        <v>4167.1432512000001</v>
      </c>
      <c r="AJ2163" s="150">
        <v>39774.683302874459</v>
      </c>
      <c r="AK2163" s="150">
        <v>3106.3811040000001</v>
      </c>
      <c r="AL2163" s="150">
        <v>833918.5</v>
      </c>
      <c r="AM2163" s="150">
        <v>674744.625</v>
      </c>
      <c r="AN2163" s="150">
        <v>159173.8125</v>
      </c>
      <c r="AO2163" s="5" t="s">
        <v>2327</v>
      </c>
    </row>
    <row r="2164" spans="1:41" ht="14.25" x14ac:dyDescent="0.45">
      <c r="A2164" s="150">
        <v>2018</v>
      </c>
      <c r="B2164" s="5" t="s">
        <v>1477</v>
      </c>
      <c r="C2164" s="5" t="s">
        <v>171</v>
      </c>
      <c r="D2164" s="5" t="s">
        <v>84</v>
      </c>
      <c r="E2164" s="5" t="s">
        <v>85</v>
      </c>
      <c r="F2164" s="5" t="s">
        <v>86</v>
      </c>
      <c r="G2164" s="5" t="s">
        <v>88</v>
      </c>
      <c r="H2164" s="5" t="s">
        <v>131</v>
      </c>
      <c r="I2164" s="150">
        <v>12564.98424</v>
      </c>
      <c r="J2164" s="150">
        <v>21047.759999999998</v>
      </c>
      <c r="K2164" s="150">
        <v>1044.376285837863</v>
      </c>
      <c r="L2164" s="150">
        <v>3527.9746000000009</v>
      </c>
      <c r="M2164" s="150">
        <v>22854.865645985949</v>
      </c>
      <c r="N2164" s="150">
        <v>19376.705226076319</v>
      </c>
      <c r="O2164" s="150">
        <v>10478</v>
      </c>
      <c r="P2164" s="150">
        <v>10057.299999999999</v>
      </c>
      <c r="Q2164" s="150">
        <v>3269.4073391480588</v>
      </c>
      <c r="R2164" s="150">
        <v>9566.126524584839</v>
      </c>
      <c r="S2164" s="150">
        <v>29728.81757806454</v>
      </c>
      <c r="T2164" s="150">
        <v>11753.276972719999</v>
      </c>
      <c r="U2164" s="150">
        <v>1570.2164172</v>
      </c>
      <c r="V2164" s="150">
        <v>20964</v>
      </c>
      <c r="W2164" s="150">
        <v>7126.0117200000013</v>
      </c>
      <c r="X2164" s="150">
        <v>13026.6480725</v>
      </c>
      <c r="Y2164" s="150">
        <v>70971</v>
      </c>
      <c r="Z2164" s="150">
        <v>14110.549000000001</v>
      </c>
      <c r="AA2164" s="150">
        <v>155997.5310560517</v>
      </c>
      <c r="AB2164" s="150">
        <v>1472</v>
      </c>
      <c r="AC2164" s="150">
        <v>11848.9</v>
      </c>
      <c r="AD2164" s="150">
        <v>27892.834251285742</v>
      </c>
      <c r="AE2164" s="150">
        <v>18587.836516068</v>
      </c>
      <c r="AF2164" s="150">
        <v>40394.192364966162</v>
      </c>
      <c r="AG2164" s="150">
        <v>210188</v>
      </c>
      <c r="AH2164" s="150">
        <v>58280.913900484207</v>
      </c>
      <c r="AI2164" s="150">
        <v>4717.0695600000008</v>
      </c>
      <c r="AJ2164" s="150">
        <v>50359.160433452293</v>
      </c>
      <c r="AK2164" s="150">
        <v>2352.793536400844</v>
      </c>
      <c r="AL2164" s="150">
        <v>865129.375</v>
      </c>
      <c r="AM2164" s="150">
        <v>674401.6875</v>
      </c>
      <c r="AN2164" s="150">
        <v>190727.609375</v>
      </c>
      <c r="AO2164" s="5" t="s">
        <v>2325</v>
      </c>
    </row>
    <row r="2165" spans="1:41" ht="14.25" x14ac:dyDescent="0.45">
      <c r="A2165" s="150">
        <v>2018</v>
      </c>
      <c r="B2165" s="5" t="s">
        <v>582</v>
      </c>
      <c r="C2165" s="5" t="s">
        <v>171</v>
      </c>
      <c r="D2165" s="5" t="s">
        <v>84</v>
      </c>
      <c r="E2165" s="5" t="s">
        <v>85</v>
      </c>
      <c r="F2165" s="5" t="s">
        <v>86</v>
      </c>
      <c r="G2165" s="5" t="s">
        <v>88</v>
      </c>
      <c r="H2165" s="5" t="s">
        <v>131</v>
      </c>
      <c r="I2165" s="150">
        <v>24260.768524999989</v>
      </c>
      <c r="J2165" s="150">
        <v>29609.653439999998</v>
      </c>
      <c r="K2165" s="150">
        <v>1024.143</v>
      </c>
      <c r="L2165" s="150">
        <v>2194.8359999999998</v>
      </c>
      <c r="M2165" s="150">
        <v>19034.22</v>
      </c>
      <c r="N2165" s="150">
        <v>20784.187030000001</v>
      </c>
      <c r="O2165" s="150">
        <v>10114.20074</v>
      </c>
      <c r="P2165" s="150">
        <v>9229.7279999999992</v>
      </c>
      <c r="Q2165" s="150">
        <v>5008.0453085509571</v>
      </c>
      <c r="R2165" s="150">
        <v>9232.7954068308882</v>
      </c>
      <c r="S2165" s="150">
        <v>22125.201548462399</v>
      </c>
      <c r="T2165" s="150">
        <v>11960.672500000001</v>
      </c>
      <c r="U2165" s="150">
        <v>988.79</v>
      </c>
      <c r="V2165" s="150">
        <v>6869</v>
      </c>
      <c r="W2165" s="150">
        <v>5898.317</v>
      </c>
      <c r="X2165" s="150">
        <v>14534.753583309461</v>
      </c>
      <c r="Y2165" s="150">
        <v>74382.891520000005</v>
      </c>
      <c r="Z2165" s="150">
        <v>13726.80471263254</v>
      </c>
      <c r="AA2165" s="150">
        <v>158908.66944052509</v>
      </c>
      <c r="AB2165" s="150">
        <v>1387</v>
      </c>
      <c r="AC2165" s="150">
        <v>14046.48666</v>
      </c>
      <c r="AD2165" s="150">
        <v>21031.60517172877</v>
      </c>
      <c r="AE2165" s="150">
        <v>17376.734177999999</v>
      </c>
      <c r="AF2165" s="150">
        <v>39662.041658258553</v>
      </c>
      <c r="AG2165" s="150">
        <v>200288</v>
      </c>
      <c r="AH2165" s="150">
        <v>34175.311177649783</v>
      </c>
      <c r="AI2165" s="150">
        <v>4667.8545600000007</v>
      </c>
      <c r="AJ2165" s="150">
        <v>38302.00147983808</v>
      </c>
      <c r="AK2165" s="150">
        <v>2991.7008000000001</v>
      </c>
      <c r="AL2165" s="150">
        <v>813816.4375</v>
      </c>
      <c r="AM2165" s="150">
        <v>664871.4375</v>
      </c>
      <c r="AN2165" s="150">
        <v>148944.984375</v>
      </c>
      <c r="AO2165" s="5" t="s">
        <v>855</v>
      </c>
    </row>
    <row r="2166" spans="1:41" ht="14.25" x14ac:dyDescent="0.45">
      <c r="A2166" s="150">
        <v>2018</v>
      </c>
      <c r="B2166" s="5" t="s">
        <v>1478</v>
      </c>
      <c r="C2166" s="5" t="s">
        <v>171</v>
      </c>
      <c r="D2166" s="5" t="s">
        <v>84</v>
      </c>
      <c r="E2166" s="5" t="s">
        <v>27</v>
      </c>
      <c r="F2166" s="5" t="s">
        <v>27</v>
      </c>
      <c r="G2166" s="5" t="s">
        <v>87</v>
      </c>
      <c r="H2166" s="5" t="s">
        <v>131</v>
      </c>
      <c r="I2166" s="150">
        <v>0</v>
      </c>
      <c r="J2166" s="150">
        <v>1166.4546161695539</v>
      </c>
      <c r="K2166" s="150">
        <v>92.119053434965707</v>
      </c>
      <c r="L2166" s="150">
        <v>149.69346183181929</v>
      </c>
      <c r="M2166" s="150">
        <v>206.54819012371217</v>
      </c>
      <c r="N2166" s="150">
        <v>0</v>
      </c>
      <c r="O2166" s="150">
        <v>63.331849236538922</v>
      </c>
      <c r="P2166" s="150">
        <v>0</v>
      </c>
      <c r="Q2166" s="150">
        <v>6.2365957062462289</v>
      </c>
      <c r="R2166" s="150">
        <v>46.081404992673654</v>
      </c>
      <c r="S2166" s="150">
        <v>0</v>
      </c>
      <c r="T2166" s="150">
        <v>2533.273969461557</v>
      </c>
      <c r="U2166" s="150">
        <v>0</v>
      </c>
      <c r="V2166" s="150">
        <v>898.16077099091569</v>
      </c>
      <c r="W2166" s="150">
        <v>0</v>
      </c>
      <c r="X2166" s="150">
        <v>59.696342008237281</v>
      </c>
      <c r="Y2166" s="150">
        <v>6736.2057824318672</v>
      </c>
      <c r="Z2166" s="150">
        <v>332.6649317170199</v>
      </c>
      <c r="AA2166" s="150">
        <v>2822.0738591210957</v>
      </c>
      <c r="AB2166" s="150">
        <v>160.05685534325292</v>
      </c>
      <c r="AC2166" s="150">
        <v>12.332438278606036</v>
      </c>
      <c r="AD2166" s="150">
        <v>59.782962702956873</v>
      </c>
      <c r="AE2166" s="150">
        <v>0</v>
      </c>
      <c r="AF2166" s="150">
        <v>1275.0791646352616</v>
      </c>
      <c r="AG2166" s="150">
        <v>17166.055687069438</v>
      </c>
      <c r="AH2166" s="150">
        <v>3046.5509066291029</v>
      </c>
      <c r="AI2166" s="150">
        <v>111.69435228989592</v>
      </c>
      <c r="AJ2166" s="150">
        <v>998.9159856854094</v>
      </c>
      <c r="AK2166" s="150">
        <v>0</v>
      </c>
      <c r="AL2166" s="150">
        <v>37943.0078125</v>
      </c>
      <c r="AM2166" s="150">
        <v>31609.955078125</v>
      </c>
      <c r="AN2166" s="150">
        <v>6333.05419921875</v>
      </c>
      <c r="AO2166" s="5" t="s">
        <v>2328</v>
      </c>
    </row>
    <row r="2167" spans="1:41" ht="14.25" x14ac:dyDescent="0.45">
      <c r="A2167" s="150">
        <v>2018</v>
      </c>
      <c r="B2167" s="5" t="s">
        <v>4980</v>
      </c>
      <c r="C2167" s="5" t="s">
        <v>171</v>
      </c>
      <c r="D2167" s="5" t="s">
        <v>84</v>
      </c>
      <c r="E2167" s="5" t="s">
        <v>27</v>
      </c>
      <c r="F2167" s="5" t="s">
        <v>27</v>
      </c>
      <c r="G2167" s="5" t="s">
        <v>87</v>
      </c>
      <c r="H2167" s="5" t="s">
        <v>131</v>
      </c>
      <c r="I2167" s="150">
        <v>2106.9622797447764</v>
      </c>
      <c r="J2167" s="150">
        <v>1092.4599420476668</v>
      </c>
      <c r="K2167" s="150">
        <v>0</v>
      </c>
      <c r="L2167" s="150">
        <v>0</v>
      </c>
      <c r="M2167" s="150">
        <v>671.06748609871136</v>
      </c>
      <c r="N2167" s="150">
        <v>29.497471916426875</v>
      </c>
      <c r="O2167" s="150">
        <v>52.674056993619416</v>
      </c>
      <c r="P2167" s="150">
        <v>0</v>
      </c>
      <c r="Q2167" s="150">
        <v>29.21408548980121</v>
      </c>
      <c r="R2167" s="150">
        <v>0</v>
      </c>
      <c r="S2167" s="150">
        <v>74.021798811993492</v>
      </c>
      <c r="T2167" s="150">
        <v>79.968757309180759</v>
      </c>
      <c r="U2167" s="150">
        <v>181.1987560580508</v>
      </c>
      <c r="V2167" s="150">
        <v>622.60735366458152</v>
      </c>
      <c r="W2167" s="150">
        <v>0</v>
      </c>
      <c r="X2167" s="150">
        <v>210.69622797447767</v>
      </c>
      <c r="Y2167" s="150">
        <v>7458.6464702965095</v>
      </c>
      <c r="Z2167" s="150">
        <v>20.85892656947329</v>
      </c>
      <c r="AA2167" s="150">
        <v>2362.9581967337672</v>
      </c>
      <c r="AB2167" s="150">
        <v>0</v>
      </c>
      <c r="AC2167" s="150">
        <v>12.024623357108617</v>
      </c>
      <c r="AD2167" s="150">
        <v>57.196335482749625</v>
      </c>
      <c r="AE2167" s="150">
        <v>0</v>
      </c>
      <c r="AF2167" s="150">
        <v>1111.7491817187301</v>
      </c>
      <c r="AG2167" s="150">
        <v>23545.303476147878</v>
      </c>
      <c r="AH2167" s="150">
        <v>4087.5068227048669</v>
      </c>
      <c r="AI2167" s="150">
        <v>102.18767056762167</v>
      </c>
      <c r="AJ2167" s="150">
        <v>4466.7600330589266</v>
      </c>
      <c r="AK2167" s="150">
        <v>0</v>
      </c>
      <c r="AL2167" s="150">
        <v>48375.5625</v>
      </c>
      <c r="AM2167" s="150">
        <v>43040.2421875</v>
      </c>
      <c r="AN2167" s="150">
        <v>5335.31884765625</v>
      </c>
      <c r="AO2167" s="5" t="s">
        <v>5186</v>
      </c>
    </row>
    <row r="2168" spans="1:41" ht="14.25" x14ac:dyDescent="0.45">
      <c r="A2168" s="150">
        <v>2018</v>
      </c>
      <c r="B2168" s="5" t="s">
        <v>4024</v>
      </c>
      <c r="C2168" s="5" t="s">
        <v>171</v>
      </c>
      <c r="D2168" s="5" t="s">
        <v>84</v>
      </c>
      <c r="E2168" s="5" t="s">
        <v>27</v>
      </c>
      <c r="F2168" s="5" t="s">
        <v>27</v>
      </c>
      <c r="G2168" s="5" t="s">
        <v>87</v>
      </c>
      <c r="H2168" s="5" t="s">
        <v>131</v>
      </c>
      <c r="I2168" s="150">
        <v>2163.7642952405922</v>
      </c>
      <c r="J2168" s="150">
        <v>1096.2170860762651</v>
      </c>
      <c r="K2168" s="150">
        <v>0</v>
      </c>
      <c r="L2168" s="150">
        <v>52.790189695535098</v>
      </c>
      <c r="M2168" s="150">
        <v>324.56464428608888</v>
      </c>
      <c r="N2168" s="150">
        <v>0</v>
      </c>
      <c r="O2168" s="150">
        <v>54.094107381014808</v>
      </c>
      <c r="P2168" s="150">
        <v>0</v>
      </c>
      <c r="Q2168" s="150">
        <v>6.1434847362650924</v>
      </c>
      <c r="R2168" s="150">
        <v>54.784348191196557</v>
      </c>
      <c r="S2168" s="150">
        <v>0</v>
      </c>
      <c r="T2168" s="150">
        <v>649.12928857217776</v>
      </c>
      <c r="U2168" s="150">
        <v>0</v>
      </c>
      <c r="V2168" s="150">
        <v>692.40457447698952</v>
      </c>
      <c r="W2168" s="150">
        <v>0</v>
      </c>
      <c r="X2168" s="150">
        <v>216.37642952405923</v>
      </c>
      <c r="Y2168" s="150">
        <v>7659.725605151697</v>
      </c>
      <c r="Z2168" s="150">
        <v>130.90773986205585</v>
      </c>
      <c r="AA2168" s="150">
        <v>2502.3934074457452</v>
      </c>
      <c r="AB2168" s="150">
        <v>0</v>
      </c>
      <c r="AC2168" s="150">
        <v>12.348797571724631</v>
      </c>
      <c r="AD2168" s="150">
        <v>58.204817646775986</v>
      </c>
      <c r="AE2168" s="150">
        <v>0</v>
      </c>
      <c r="AF2168" s="150">
        <v>1120.6377674403029</v>
      </c>
      <c r="AG2168" s="150">
        <v>22952.129761764583</v>
      </c>
      <c r="AH2168" s="150">
        <v>3174.2422211179492</v>
      </c>
      <c r="AI2168" s="150">
        <v>104.94256831916873</v>
      </c>
      <c r="AJ2168" s="150">
        <v>1839.1996509545036</v>
      </c>
      <c r="AK2168" s="150">
        <v>0</v>
      </c>
      <c r="AL2168" s="150">
        <v>44865</v>
      </c>
      <c r="AM2168" s="150">
        <v>40283.4453125</v>
      </c>
      <c r="AN2168" s="150">
        <v>4581.55419921875</v>
      </c>
      <c r="AO2168" s="5" t="s">
        <v>4274</v>
      </c>
    </row>
    <row r="2169" spans="1:41" ht="14.25" x14ac:dyDescent="0.45">
      <c r="A2169" s="150">
        <v>2018</v>
      </c>
      <c r="B2169" s="5" t="s">
        <v>1477</v>
      </c>
      <c r="C2169" s="5" t="s">
        <v>171</v>
      </c>
      <c r="D2169" s="5" t="s">
        <v>84</v>
      </c>
      <c r="E2169" s="5" t="s">
        <v>27</v>
      </c>
      <c r="F2169" s="5" t="s">
        <v>27</v>
      </c>
      <c r="G2169" s="5" t="s">
        <v>87</v>
      </c>
      <c r="H2169" s="5" t="s">
        <v>131</v>
      </c>
      <c r="I2169" s="150">
        <v>0</v>
      </c>
      <c r="J2169" s="150">
        <v>1071.8210014873741</v>
      </c>
      <c r="K2169" s="150">
        <v>94.857774889544515</v>
      </c>
      <c r="L2169" s="150">
        <v>156.51532856774844</v>
      </c>
      <c r="M2169" s="150">
        <v>212.68891713515058</v>
      </c>
      <c r="N2169" s="150">
        <v>0</v>
      </c>
      <c r="O2169" s="150">
        <v>62.843275864323239</v>
      </c>
      <c r="P2169" s="150">
        <v>0</v>
      </c>
      <c r="Q2169" s="150">
        <v>6.9639539004612558</v>
      </c>
      <c r="R2169" s="150">
        <v>23.014903204241321</v>
      </c>
      <c r="S2169" s="150">
        <v>0</v>
      </c>
      <c r="T2169" s="150">
        <v>237.14443722386127</v>
      </c>
      <c r="U2169" s="150">
        <v>0</v>
      </c>
      <c r="V2169" s="150">
        <v>1541.4388419550983</v>
      </c>
      <c r="W2169" s="150">
        <v>0</v>
      </c>
      <c r="X2169" s="150">
        <v>35.57166558357919</v>
      </c>
      <c r="Y2169" s="150">
        <v>1482.152732649133</v>
      </c>
      <c r="Z2169" s="150">
        <v>71.143331167158379</v>
      </c>
      <c r="AA2169" s="150">
        <v>2860.1449311643082</v>
      </c>
      <c r="AB2169" s="150">
        <v>164.81538387058359</v>
      </c>
      <c r="AC2169" s="150">
        <v>12.450082954252718</v>
      </c>
      <c r="AD2169" s="150">
        <v>69.639539004612573</v>
      </c>
      <c r="AE2169" s="150">
        <v>0</v>
      </c>
      <c r="AF2169" s="150">
        <v>1472.083755255617</v>
      </c>
      <c r="AG2169" s="150">
        <v>21945.346220696123</v>
      </c>
      <c r="AH2169" s="150">
        <v>3082.8776839101965</v>
      </c>
      <c r="AI2169" s="150">
        <v>0</v>
      </c>
      <c r="AJ2169" s="150">
        <v>1226.0472774832097</v>
      </c>
      <c r="AK2169" s="150">
        <v>0</v>
      </c>
      <c r="AL2169" s="150">
        <v>35829.5625</v>
      </c>
      <c r="AM2169" s="150">
        <v>31869.123046875</v>
      </c>
      <c r="AN2169" s="150">
        <v>3960.4384765625</v>
      </c>
      <c r="AO2169" s="5" t="s">
        <v>2330</v>
      </c>
    </row>
    <row r="2170" spans="1:41" ht="14.25" x14ac:dyDescent="0.45">
      <c r="A2170" s="150">
        <v>2018</v>
      </c>
      <c r="B2170" s="5" t="s">
        <v>1476</v>
      </c>
      <c r="C2170" s="5" t="s">
        <v>171</v>
      </c>
      <c r="D2170" s="5" t="s">
        <v>84</v>
      </c>
      <c r="E2170" s="5" t="s">
        <v>27</v>
      </c>
      <c r="F2170" s="5" t="s">
        <v>27</v>
      </c>
      <c r="G2170" s="5" t="s">
        <v>87</v>
      </c>
      <c r="H2170" s="5" t="s">
        <v>131</v>
      </c>
      <c r="I2170" s="150">
        <v>0</v>
      </c>
      <c r="J2170" s="150">
        <v>2783.5163563890287</v>
      </c>
      <c r="K2170" s="150">
        <v>96.775883751030989</v>
      </c>
      <c r="L2170" s="150">
        <v>145.1638256265465</v>
      </c>
      <c r="M2170" s="150">
        <v>211.69724570538028</v>
      </c>
      <c r="N2170" s="150">
        <v>0</v>
      </c>
      <c r="O2170" s="150">
        <v>63.509173711614089</v>
      </c>
      <c r="P2170" s="150">
        <v>0</v>
      </c>
      <c r="Q2170" s="150">
        <v>6.9557666446053528</v>
      </c>
      <c r="R2170" s="150">
        <v>23.763354546022068</v>
      </c>
      <c r="S2170" s="150">
        <v>0</v>
      </c>
      <c r="T2170" s="150">
        <v>241.93970937757749</v>
      </c>
      <c r="U2170" s="150">
        <v>0</v>
      </c>
      <c r="V2170" s="150">
        <v>1572.6081109542536</v>
      </c>
      <c r="W2170" s="150">
        <v>0</v>
      </c>
      <c r="X2170" s="150">
        <v>94.356486657255218</v>
      </c>
      <c r="Y2170" s="150">
        <v>1652.4482150488541</v>
      </c>
      <c r="Z2170" s="150">
        <v>72.581912813273249</v>
      </c>
      <c r="AA2170" s="150">
        <v>2737.2385319216742</v>
      </c>
      <c r="AB2170" s="150">
        <v>664.12450224145016</v>
      </c>
      <c r="AC2170" s="150">
        <v>63.439349911487717</v>
      </c>
      <c r="AD2170" s="150">
        <v>69.557666446053517</v>
      </c>
      <c r="AE2170" s="150">
        <v>0</v>
      </c>
      <c r="AF2170" s="150">
        <v>1703.2555540181454</v>
      </c>
      <c r="AG2170" s="150">
        <v>21400.616441320988</v>
      </c>
      <c r="AH2170" s="150">
        <v>3145.2162219085071</v>
      </c>
      <c r="AI2170" s="150">
        <v>0</v>
      </c>
      <c r="AJ2170" s="150">
        <v>1290.3417297935907</v>
      </c>
      <c r="AK2170" s="150">
        <v>0</v>
      </c>
      <c r="AL2170" s="150">
        <v>38039.1015625</v>
      </c>
      <c r="AM2170" s="150">
        <v>33451.9296875</v>
      </c>
      <c r="AN2170" s="150">
        <v>4587.1767578125</v>
      </c>
      <c r="AO2170" s="5" t="s">
        <v>2329</v>
      </c>
    </row>
    <row r="2171" spans="1:41" ht="14.25" x14ac:dyDescent="0.45">
      <c r="A2171" s="150">
        <v>2018</v>
      </c>
      <c r="B2171" s="5" t="s">
        <v>582</v>
      </c>
      <c r="C2171" s="5" t="s">
        <v>171</v>
      </c>
      <c r="D2171" s="5" t="s">
        <v>84</v>
      </c>
      <c r="E2171" s="5" t="s">
        <v>27</v>
      </c>
      <c r="F2171" s="5" t="s">
        <v>27</v>
      </c>
      <c r="G2171" s="5" t="s">
        <v>87</v>
      </c>
      <c r="H2171" s="5" t="s">
        <v>131</v>
      </c>
      <c r="I2171" s="150">
        <v>1116.4679261334579</v>
      </c>
      <c r="J2171" s="150">
        <v>1683.3545156277212</v>
      </c>
      <c r="K2171" s="150">
        <v>89.317434090676628</v>
      </c>
      <c r="L2171" s="150">
        <v>122.81147187468036</v>
      </c>
      <c r="M2171" s="150">
        <v>200.96422670402242</v>
      </c>
      <c r="N2171" s="150">
        <v>59.17280008507327</v>
      </c>
      <c r="O2171" s="150">
        <v>62.522203863473642</v>
      </c>
      <c r="P2171" s="150">
        <v>0</v>
      </c>
      <c r="Q2171" s="150">
        <v>6.2461878046936938</v>
      </c>
      <c r="R2171" s="150">
        <v>44.679929935934851</v>
      </c>
      <c r="S2171" s="150">
        <v>0</v>
      </c>
      <c r="T2171" s="150">
        <v>2456.2294374936073</v>
      </c>
      <c r="U2171" s="150">
        <v>0</v>
      </c>
      <c r="V2171" s="150">
        <v>294.74753249923288</v>
      </c>
      <c r="W2171" s="150">
        <v>0</v>
      </c>
      <c r="X2171" s="150">
        <v>111.53650128453427</v>
      </c>
      <c r="Y2171" s="150">
        <v>8794.4178541532474</v>
      </c>
      <c r="Z2171" s="150">
        <v>133.2706327241327</v>
      </c>
      <c r="AA2171" s="150">
        <v>3239.382119288261</v>
      </c>
      <c r="AB2171" s="150">
        <v>0</v>
      </c>
      <c r="AC2171" s="150">
        <v>12.136732061222673</v>
      </c>
      <c r="AD2171" s="150">
        <v>60.065518404209023</v>
      </c>
      <c r="AE2171" s="150">
        <v>0</v>
      </c>
      <c r="AF2171" s="150">
        <v>810.60072236436611</v>
      </c>
      <c r="AG2171" s="150">
        <v>15935.346709702844</v>
      </c>
      <c r="AH2171" s="150">
        <v>3389.3304963950491</v>
      </c>
      <c r="AI2171" s="150">
        <v>108.29738883494541</v>
      </c>
      <c r="AJ2171" s="150">
        <v>1041.6645750825162</v>
      </c>
      <c r="AK2171" s="150">
        <v>0</v>
      </c>
      <c r="AL2171" s="150">
        <v>39772.56640625</v>
      </c>
      <c r="AM2171" s="150">
        <v>33294.30078125</v>
      </c>
      <c r="AN2171" s="150">
        <v>6478.26318359375</v>
      </c>
      <c r="AO2171" s="5" t="s">
        <v>856</v>
      </c>
    </row>
    <row r="2172" spans="1:41" ht="14.25" x14ac:dyDescent="0.45">
      <c r="A2172" s="150">
        <v>2018</v>
      </c>
      <c r="B2172" s="5" t="s">
        <v>1476</v>
      </c>
      <c r="C2172" s="5" t="s">
        <v>171</v>
      </c>
      <c r="D2172" s="5" t="s">
        <v>84</v>
      </c>
      <c r="E2172" s="5" t="s">
        <v>27</v>
      </c>
      <c r="F2172" s="5" t="s">
        <v>27</v>
      </c>
      <c r="G2172" s="5" t="s">
        <v>88</v>
      </c>
      <c r="H2172" s="5" t="s">
        <v>131</v>
      </c>
      <c r="I2172" s="150">
        <v>0</v>
      </c>
      <c r="J2172" s="150">
        <v>2351.6219999999998</v>
      </c>
      <c r="K2172" s="150">
        <v>90</v>
      </c>
      <c r="L2172" s="150">
        <v>132.48969638400001</v>
      </c>
      <c r="M2172" s="150">
        <v>192.49999999999989</v>
      </c>
      <c r="N2172" s="150">
        <v>0</v>
      </c>
      <c r="O2172" s="150">
        <v>59.398931176757792</v>
      </c>
      <c r="P2172" s="150">
        <v>0</v>
      </c>
      <c r="Q2172" s="150">
        <v>6.3595000000000006</v>
      </c>
      <c r="R2172" s="150">
        <v>21.50867048465367</v>
      </c>
      <c r="S2172" s="150">
        <v>0</v>
      </c>
      <c r="T2172" s="150">
        <v>220.762578125</v>
      </c>
      <c r="U2172" s="150"/>
      <c r="V2172" s="150">
        <v>1434.9567578125</v>
      </c>
      <c r="W2172" s="150">
        <v>0</v>
      </c>
      <c r="X2172" s="150">
        <v>90.0407048</v>
      </c>
      <c r="Y2172" s="150">
        <v>1758</v>
      </c>
      <c r="Z2172" s="150">
        <v>66.358000189440006</v>
      </c>
      <c r="AA2172" s="150">
        <v>2524.4496731113718</v>
      </c>
      <c r="AB2172" s="150">
        <v>134</v>
      </c>
      <c r="AC2172" s="150">
        <v>59.33361</v>
      </c>
      <c r="AD2172" s="150">
        <v>63.594999999999999</v>
      </c>
      <c r="AE2172" s="150">
        <v>0</v>
      </c>
      <c r="AF2172" s="150">
        <v>1554.5457709056</v>
      </c>
      <c r="AG2172" s="150">
        <v>19604.422043864361</v>
      </c>
      <c r="AH2172" s="150">
        <v>2892.5</v>
      </c>
      <c r="AI2172" s="150">
        <v>0</v>
      </c>
      <c r="AJ2172" s="150">
        <v>1192.1864104437</v>
      </c>
      <c r="AK2172" s="150">
        <v>0</v>
      </c>
      <c r="AL2172" s="150">
        <v>34449.03125</v>
      </c>
      <c r="AM2172" s="150">
        <v>30706.232421875</v>
      </c>
      <c r="AN2172" s="150">
        <v>3742.797119140625</v>
      </c>
      <c r="AO2172" s="5" t="s">
        <v>2331</v>
      </c>
    </row>
    <row r="2173" spans="1:41" ht="14.25" x14ac:dyDescent="0.45">
      <c r="A2173" s="150">
        <v>2018</v>
      </c>
      <c r="B2173" s="5" t="s">
        <v>4980</v>
      </c>
      <c r="C2173" s="5" t="s">
        <v>171</v>
      </c>
      <c r="D2173" s="5" t="s">
        <v>84</v>
      </c>
      <c r="E2173" s="5" t="s">
        <v>27</v>
      </c>
      <c r="F2173" s="5" t="s">
        <v>27</v>
      </c>
      <c r="G2173" s="5" t="s">
        <v>88</v>
      </c>
      <c r="H2173" s="5" t="s">
        <v>131</v>
      </c>
      <c r="I2173" s="150">
        <v>2000</v>
      </c>
      <c r="J2173" s="150">
        <v>1037</v>
      </c>
      <c r="K2173" s="150"/>
      <c r="L2173" s="150">
        <v>0</v>
      </c>
      <c r="M2173" s="150">
        <v>637</v>
      </c>
      <c r="N2173" s="150">
        <v>28</v>
      </c>
      <c r="O2173" s="150">
        <v>50</v>
      </c>
      <c r="P2173" s="150">
        <v>0</v>
      </c>
      <c r="Q2173" s="150">
        <v>27.731000000000009</v>
      </c>
      <c r="R2173" s="150">
        <v>0</v>
      </c>
      <c r="S2173" s="150">
        <v>70.263999999999996</v>
      </c>
      <c r="T2173" s="150">
        <v>75.909054545454552</v>
      </c>
      <c r="U2173" s="150">
        <v>172</v>
      </c>
      <c r="V2173" s="150">
        <v>591</v>
      </c>
      <c r="W2173" s="150">
        <v>0</v>
      </c>
      <c r="X2173" s="150">
        <v>204</v>
      </c>
      <c r="Y2173" s="150">
        <v>7080</v>
      </c>
      <c r="Z2173" s="150">
        <v>19.8</v>
      </c>
      <c r="AA2173" s="150">
        <v>2243</v>
      </c>
      <c r="AB2173" s="150">
        <v>0</v>
      </c>
      <c r="AC2173" s="150">
        <v>11.41418</v>
      </c>
      <c r="AD2173" s="150">
        <v>54.292700000000004</v>
      </c>
      <c r="AE2173" s="150">
        <v>0</v>
      </c>
      <c r="AF2173" s="150">
        <v>1055.31</v>
      </c>
      <c r="AG2173" s="150">
        <v>22350</v>
      </c>
      <c r="AH2173" s="150">
        <v>3880</v>
      </c>
      <c r="AI2173" s="150">
        <v>97</v>
      </c>
      <c r="AJ2173" s="150">
        <v>4240</v>
      </c>
      <c r="AK2173" s="150"/>
      <c r="AL2173" s="150">
        <v>45923.71875</v>
      </c>
      <c r="AM2173" s="150">
        <v>40855.25390625</v>
      </c>
      <c r="AN2173" s="150">
        <v>5068.4658203125</v>
      </c>
      <c r="AO2173" s="5" t="s">
        <v>5187</v>
      </c>
    </row>
    <row r="2174" spans="1:41" ht="14.25" x14ac:dyDescent="0.45">
      <c r="A2174" s="150">
        <v>2018</v>
      </c>
      <c r="B2174" s="5" t="s">
        <v>1477</v>
      </c>
      <c r="C2174" s="5" t="s">
        <v>171</v>
      </c>
      <c r="D2174" s="5" t="s">
        <v>84</v>
      </c>
      <c r="E2174" s="5" t="s">
        <v>27</v>
      </c>
      <c r="F2174" s="5" t="s">
        <v>27</v>
      </c>
      <c r="G2174" s="5" t="s">
        <v>88</v>
      </c>
      <c r="H2174" s="5" t="s">
        <v>131</v>
      </c>
      <c r="I2174" s="150">
        <v>0</v>
      </c>
      <c r="J2174" s="150">
        <v>989</v>
      </c>
      <c r="K2174" s="150">
        <v>87.204278293308008</v>
      </c>
      <c r="L2174" s="150">
        <v>145.1208</v>
      </c>
      <c r="M2174" s="150">
        <v>192.82812499999989</v>
      </c>
      <c r="N2174" s="150">
        <v>0</v>
      </c>
      <c r="O2174" s="150">
        <v>58</v>
      </c>
      <c r="P2174" s="150">
        <v>0</v>
      </c>
      <c r="Q2174" s="150">
        <v>7.0538792275842219</v>
      </c>
      <c r="R2174" s="150">
        <v>21.379724665713368</v>
      </c>
      <c r="S2174" s="150">
        <v>0</v>
      </c>
      <c r="T2174" s="150">
        <v>222.38693119999999</v>
      </c>
      <c r="U2174" s="150"/>
      <c r="V2174" s="150">
        <v>1407</v>
      </c>
      <c r="W2174" s="150">
        <v>0</v>
      </c>
      <c r="X2174" s="150">
        <v>32.78181</v>
      </c>
      <c r="Y2174" s="150">
        <v>1447</v>
      </c>
      <c r="Z2174" s="150">
        <v>72.06</v>
      </c>
      <c r="AA2174" s="150">
        <v>2635.5019768660559</v>
      </c>
      <c r="AB2174" s="150">
        <v>139</v>
      </c>
      <c r="AC2174" s="150">
        <v>11.5</v>
      </c>
      <c r="AD2174" s="150">
        <v>70.538792275842226</v>
      </c>
      <c r="AE2174" s="150">
        <v>0</v>
      </c>
      <c r="AF2174" s="150">
        <v>1364.9283202864531</v>
      </c>
      <c r="AG2174" s="150">
        <v>20577</v>
      </c>
      <c r="AH2174" s="150">
        <v>2997.7350362561519</v>
      </c>
      <c r="AI2174" s="150">
        <v>0</v>
      </c>
      <c r="AJ2174" s="150">
        <v>1192.1864104437</v>
      </c>
      <c r="AK2174" s="150">
        <v>0</v>
      </c>
      <c r="AL2174" s="150">
        <v>33670.20703125</v>
      </c>
      <c r="AM2174" s="150">
        <v>29869.73046875</v>
      </c>
      <c r="AN2174" s="150">
        <v>3800.474853515625</v>
      </c>
      <c r="AO2174" s="5" t="s">
        <v>2333</v>
      </c>
    </row>
    <row r="2175" spans="1:41" ht="14.25" x14ac:dyDescent="0.45">
      <c r="A2175" s="150">
        <v>2018</v>
      </c>
      <c r="B2175" s="5" t="s">
        <v>4024</v>
      </c>
      <c r="C2175" s="5" t="s">
        <v>171</v>
      </c>
      <c r="D2175" s="5" t="s">
        <v>84</v>
      </c>
      <c r="E2175" s="5" t="s">
        <v>27</v>
      </c>
      <c r="F2175" s="5" t="s">
        <v>27</v>
      </c>
      <c r="G2175" s="5" t="s">
        <v>88</v>
      </c>
      <c r="H2175" s="5" t="s">
        <v>131</v>
      </c>
      <c r="I2175" s="150">
        <v>2040</v>
      </c>
      <c r="J2175" s="150">
        <v>1033.5150000000001</v>
      </c>
      <c r="K2175" s="150"/>
      <c r="L2175" s="150">
        <v>50</v>
      </c>
      <c r="M2175" s="150">
        <v>300</v>
      </c>
      <c r="N2175" s="150">
        <v>0</v>
      </c>
      <c r="O2175" s="150">
        <v>50</v>
      </c>
      <c r="P2175" s="150">
        <v>0</v>
      </c>
      <c r="Q2175" s="150">
        <v>5.6785156773113208</v>
      </c>
      <c r="R2175" s="150">
        <v>50.637999999999998</v>
      </c>
      <c r="S2175" s="150">
        <v>0</v>
      </c>
      <c r="T2175" s="150">
        <v>612</v>
      </c>
      <c r="U2175" s="150">
        <v>0</v>
      </c>
      <c r="V2175" s="150">
        <v>640</v>
      </c>
      <c r="W2175" s="150">
        <v>0</v>
      </c>
      <c r="X2175" s="150">
        <v>204</v>
      </c>
      <c r="Y2175" s="150">
        <v>7080</v>
      </c>
      <c r="Z2175" s="150">
        <v>121</v>
      </c>
      <c r="AA2175" s="150">
        <v>2347</v>
      </c>
      <c r="AB2175" s="150"/>
      <c r="AC2175" s="150">
        <v>11.41418</v>
      </c>
      <c r="AD2175" s="150">
        <v>53.799591549600002</v>
      </c>
      <c r="AE2175" s="150">
        <v>0</v>
      </c>
      <c r="AF2175" s="150">
        <v>1056.538852501965</v>
      </c>
      <c r="AG2175" s="150">
        <v>21648</v>
      </c>
      <c r="AH2175" s="150">
        <v>3001</v>
      </c>
      <c r="AI2175" s="150">
        <v>97</v>
      </c>
      <c r="AJ2175" s="150">
        <v>1734</v>
      </c>
      <c r="AK2175" s="150"/>
      <c r="AL2175" s="150">
        <v>42135.5859375</v>
      </c>
      <c r="AM2175" s="150">
        <v>37817.78515625</v>
      </c>
      <c r="AN2175" s="150">
        <v>4317.7998046875</v>
      </c>
      <c r="AO2175" s="5" t="s">
        <v>4275</v>
      </c>
    </row>
    <row r="2176" spans="1:41" ht="14.25" x14ac:dyDescent="0.45">
      <c r="A2176" s="150">
        <v>2018</v>
      </c>
      <c r="B2176" s="5" t="s">
        <v>1478</v>
      </c>
      <c r="C2176" s="5" t="s">
        <v>171</v>
      </c>
      <c r="D2176" s="5" t="s">
        <v>84</v>
      </c>
      <c r="E2176" s="5" t="s">
        <v>27</v>
      </c>
      <c r="F2176" s="5" t="s">
        <v>27</v>
      </c>
      <c r="G2176" s="5" t="s">
        <v>88</v>
      </c>
      <c r="H2176" s="5" t="s">
        <v>131</v>
      </c>
      <c r="I2176" s="150">
        <v>0</v>
      </c>
      <c r="J2176" s="150">
        <v>881.25</v>
      </c>
      <c r="K2176" s="150">
        <v>85.24367379600001</v>
      </c>
      <c r="L2176" s="150">
        <v>140.99799999999999</v>
      </c>
      <c r="M2176" s="150">
        <v>188.34375</v>
      </c>
      <c r="N2176" s="150">
        <v>0</v>
      </c>
      <c r="O2176" s="150">
        <v>57.688021551810643</v>
      </c>
      <c r="P2176" s="150">
        <v>0</v>
      </c>
      <c r="Q2176" s="150">
        <v>5.6692160540508292</v>
      </c>
      <c r="R2176" s="150">
        <v>42.763772477698467</v>
      </c>
      <c r="S2176" s="150">
        <v>0</v>
      </c>
      <c r="T2176" s="150">
        <v>2266.494999999999</v>
      </c>
      <c r="U2176" s="150"/>
      <c r="V2176" s="150">
        <v>814</v>
      </c>
      <c r="W2176" s="150">
        <v>0</v>
      </c>
      <c r="X2176" s="150">
        <v>53.937223112451697</v>
      </c>
      <c r="Y2176" s="150">
        <v>6263.4780000000001</v>
      </c>
      <c r="Z2176" s="150">
        <v>302.34193920000001</v>
      </c>
      <c r="AA2176" s="150">
        <v>2609.9886428347099</v>
      </c>
      <c r="AB2176" s="150">
        <v>139</v>
      </c>
      <c r="AC2176" s="150">
        <v>11.06415</v>
      </c>
      <c r="AD2176" s="150">
        <v>54.344156311893123</v>
      </c>
      <c r="AE2176" s="150">
        <v>0</v>
      </c>
      <c r="AF2176" s="150">
        <v>1191.4282078881431</v>
      </c>
      <c r="AG2176" s="150">
        <v>16231.933453936799</v>
      </c>
      <c r="AH2176" s="150">
        <v>2828.387503077598</v>
      </c>
      <c r="AI2176" s="150">
        <v>100.9188</v>
      </c>
      <c r="AJ2176" s="150">
        <v>925.1253200316994</v>
      </c>
      <c r="AK2176" s="150"/>
      <c r="AL2176" s="150">
        <v>35194.39453125</v>
      </c>
      <c r="AM2176" s="150">
        <v>29420.0390625</v>
      </c>
      <c r="AN2176" s="150">
        <v>5774.3583984375</v>
      </c>
      <c r="AO2176" s="5" t="s">
        <v>2332</v>
      </c>
    </row>
    <row r="2177" spans="1:41" ht="14.25" x14ac:dyDescent="0.45">
      <c r="A2177" s="150">
        <v>2018</v>
      </c>
      <c r="B2177" s="5" t="s">
        <v>582</v>
      </c>
      <c r="C2177" s="5" t="s">
        <v>171</v>
      </c>
      <c r="D2177" s="5" t="s">
        <v>84</v>
      </c>
      <c r="E2177" s="5" t="s">
        <v>27</v>
      </c>
      <c r="F2177" s="5" t="s">
        <v>27</v>
      </c>
      <c r="G2177" s="5" t="s">
        <v>88</v>
      </c>
      <c r="H2177" s="5" t="s">
        <v>131</v>
      </c>
      <c r="I2177" s="150">
        <v>1030.2249999999999</v>
      </c>
      <c r="J2177" s="150">
        <v>1570.2010049999999</v>
      </c>
      <c r="K2177" s="150">
        <v>80.88</v>
      </c>
      <c r="L2177" s="150">
        <v>113.883</v>
      </c>
      <c r="M2177" s="150">
        <v>183.6</v>
      </c>
      <c r="N2177" s="150">
        <v>55</v>
      </c>
      <c r="O2177" s="150">
        <v>56.99288</v>
      </c>
      <c r="P2177" s="150">
        <v>0</v>
      </c>
      <c r="Q2177" s="150">
        <v>5.7120832576698124</v>
      </c>
      <c r="R2177" s="150">
        <v>40.681181481782367</v>
      </c>
      <c r="S2177" s="150">
        <v>0</v>
      </c>
      <c r="T2177" s="150">
        <v>2244.2199999999998</v>
      </c>
      <c r="U2177" s="150">
        <v>0</v>
      </c>
      <c r="V2177" s="150">
        <v>270</v>
      </c>
      <c r="W2177" s="150">
        <v>0</v>
      </c>
      <c r="X2177" s="150">
        <v>103.9372231124517</v>
      </c>
      <c r="Y2177" s="150">
        <v>8102.7548199999992</v>
      </c>
      <c r="Z2177" s="150">
        <v>121.87480968</v>
      </c>
      <c r="AA2177" s="150">
        <v>3019.9181390826611</v>
      </c>
      <c r="AB2177" s="150">
        <v>0</v>
      </c>
      <c r="AC2177" s="150">
        <v>11.06306</v>
      </c>
      <c r="AD2177" s="150">
        <v>54.929382972141603</v>
      </c>
      <c r="AE2177" s="150"/>
      <c r="AF2177" s="150">
        <v>751.66953588195781</v>
      </c>
      <c r="AG2177" s="150">
        <v>14858</v>
      </c>
      <c r="AH2177" s="150">
        <v>3173.9077624636061</v>
      </c>
      <c r="AI2177" s="150">
        <v>98.94</v>
      </c>
      <c r="AJ2177" s="150">
        <v>970.69320000000005</v>
      </c>
      <c r="AK2177" s="150"/>
      <c r="AL2177" s="150">
        <v>36919.08203125</v>
      </c>
      <c r="AM2177" s="150">
        <v>30921.677734375</v>
      </c>
      <c r="AN2177" s="150">
        <v>5997.4072265625</v>
      </c>
      <c r="AO2177" s="5" t="s">
        <v>857</v>
      </c>
    </row>
    <row r="2178" spans="1:41" ht="14.25" x14ac:dyDescent="0.45">
      <c r="A2178" s="150">
        <v>2018</v>
      </c>
      <c r="B2178" s="5" t="s">
        <v>1476</v>
      </c>
      <c r="C2178" s="5" t="s">
        <v>171</v>
      </c>
      <c r="D2178" s="5" t="s">
        <v>84</v>
      </c>
      <c r="E2178" s="5" t="s">
        <v>109</v>
      </c>
      <c r="F2178" s="5" t="s">
        <v>109</v>
      </c>
      <c r="G2178" s="5" t="s">
        <v>87</v>
      </c>
      <c r="H2178" s="5" t="s">
        <v>131</v>
      </c>
      <c r="I2178" s="150">
        <v>2954.083851500221</v>
      </c>
      <c r="J2178" s="150">
        <v>10638.089021332082</v>
      </c>
      <c r="K2178" s="150">
        <v>769.36827582069634</v>
      </c>
      <c r="L2178" s="150">
        <v>1572.6081109542536</v>
      </c>
      <c r="M2178" s="150">
        <v>4369.4311513590492</v>
      </c>
      <c r="N2178" s="150">
        <v>1104.5757431633301</v>
      </c>
      <c r="O2178" s="150">
        <v>6721.2060963637914</v>
      </c>
      <c r="P2178" s="150">
        <v>7546.0995354866418</v>
      </c>
      <c r="Q2178" s="150">
        <v>1718.074361217522</v>
      </c>
      <c r="R2178" s="150">
        <v>3555.0678099621755</v>
      </c>
      <c r="S2178" s="150">
        <v>4777.0995616602677</v>
      </c>
      <c r="T2178" s="150">
        <v>9163.4664926757468</v>
      </c>
      <c r="U2178" s="150">
        <v>1699.4263486599605</v>
      </c>
      <c r="V2178" s="150">
        <v>1715.3525394870244</v>
      </c>
      <c r="W2178" s="150">
        <v>1129.8584427932869</v>
      </c>
      <c r="X2178" s="150">
        <v>12764.328130099426</v>
      </c>
      <c r="Y2178" s="150">
        <v>29696.889627550747</v>
      </c>
      <c r="Z2178" s="150">
        <v>9096.9330725969139</v>
      </c>
      <c r="AA2178" s="150">
        <v>57031.982086829419</v>
      </c>
      <c r="AB2178" s="150">
        <v>664.12450224145016</v>
      </c>
      <c r="AC2178" s="150">
        <v>8821.4185792509834</v>
      </c>
      <c r="AD2178" s="150">
        <v>11146.051267551598</v>
      </c>
      <c r="AE2178" s="150">
        <v>9298.8317600725022</v>
      </c>
      <c r="AF2178" s="150">
        <v>18483.718989767265</v>
      </c>
      <c r="AG2178" s="150">
        <v>68924.76125248165</v>
      </c>
      <c r="AH2178" s="150">
        <v>13107.083755530261</v>
      </c>
      <c r="AI2178" s="150">
        <v>762.11008453936904</v>
      </c>
      <c r="AJ2178" s="150">
        <v>27564.064744047973</v>
      </c>
      <c r="AK2178" s="150">
        <v>1052.437735792462</v>
      </c>
      <c r="AL2178" s="150">
        <v>327848.5625</v>
      </c>
      <c r="AM2178" s="150">
        <v>261421.984375</v>
      </c>
      <c r="AN2178" s="150">
        <v>66426.5703125</v>
      </c>
      <c r="AO2178" s="5" t="s">
        <v>2335</v>
      </c>
    </row>
    <row r="2179" spans="1:41" ht="14.25" x14ac:dyDescent="0.45">
      <c r="A2179" s="150">
        <v>2018</v>
      </c>
      <c r="B2179" s="5" t="s">
        <v>1478</v>
      </c>
      <c r="C2179" s="5" t="s">
        <v>171</v>
      </c>
      <c r="D2179" s="5" t="s">
        <v>84</v>
      </c>
      <c r="E2179" s="5" t="s">
        <v>109</v>
      </c>
      <c r="F2179" s="5" t="s">
        <v>109</v>
      </c>
      <c r="G2179" s="5" t="s">
        <v>87</v>
      </c>
      <c r="H2179" s="5" t="s">
        <v>131</v>
      </c>
      <c r="I2179" s="150">
        <v>5980.8295442651488</v>
      </c>
      <c r="J2179" s="150">
        <v>15951.34825667328</v>
      </c>
      <c r="K2179" s="150">
        <v>702.40778244161356</v>
      </c>
      <c r="L2179" s="150">
        <v>1652.3855209896974</v>
      </c>
      <c r="M2179" s="150">
        <v>5761.6725587025257</v>
      </c>
      <c r="N2179" s="150">
        <v>3270.6868770596407</v>
      </c>
      <c r="O2179" s="150">
        <v>8198.3546011899198</v>
      </c>
      <c r="P2179" s="150">
        <v>9860.1881965619723</v>
      </c>
      <c r="Q2179" s="150">
        <v>2261.6760218995132</v>
      </c>
      <c r="R2179" s="150">
        <v>5933.417692998205</v>
      </c>
      <c r="S2179" s="150">
        <v>4371.7314753141754</v>
      </c>
      <c r="T2179" s="150">
        <v>4893.8247137325534</v>
      </c>
      <c r="U2179" s="150">
        <v>1302.3331179368276</v>
      </c>
      <c r="V2179" s="150">
        <v>1173.3664431278758</v>
      </c>
      <c r="W2179" s="150">
        <v>1249.3646622117224</v>
      </c>
      <c r="X2179" s="150">
        <v>9893.6084808312626</v>
      </c>
      <c r="Y2179" s="150">
        <v>22477.049038131634</v>
      </c>
      <c r="Z2179" s="150">
        <v>7756.0828829823186</v>
      </c>
      <c r="AA2179" s="150">
        <v>63905.528627336927</v>
      </c>
      <c r="AB2179" s="150">
        <v>480.17056602975879</v>
      </c>
      <c r="AC2179" s="150">
        <v>9078.6695263049915</v>
      </c>
      <c r="AD2179" s="150">
        <v>12480.091973857876</v>
      </c>
      <c r="AE2179" s="150">
        <v>7250.0924977629074</v>
      </c>
      <c r="AF2179" s="150">
        <v>15923.505658330572</v>
      </c>
      <c r="AG2179" s="150">
        <v>74998.800905210213</v>
      </c>
      <c r="AH2179" s="150">
        <v>11701.733223569359</v>
      </c>
      <c r="AI2179" s="150">
        <v>848.64677976962162</v>
      </c>
      <c r="AJ2179" s="150">
        <v>19547.406997868602</v>
      </c>
      <c r="AK2179" s="150">
        <v>1393.1164450969864</v>
      </c>
      <c r="AL2179" s="150">
        <v>330298.09375</v>
      </c>
      <c r="AM2179" s="150">
        <v>268323.375</v>
      </c>
      <c r="AN2179" s="150">
        <v>61974.73046875</v>
      </c>
      <c r="AO2179" s="5" t="s">
        <v>2337</v>
      </c>
    </row>
    <row r="2180" spans="1:41" ht="14.25" x14ac:dyDescent="0.45">
      <c r="A2180" s="150">
        <v>2018</v>
      </c>
      <c r="B2180" s="5" t="s">
        <v>582</v>
      </c>
      <c r="C2180" s="5" t="s">
        <v>171</v>
      </c>
      <c r="D2180" s="5" t="s">
        <v>84</v>
      </c>
      <c r="E2180" s="5" t="s">
        <v>109</v>
      </c>
      <c r="F2180" s="5" t="s">
        <v>109</v>
      </c>
      <c r="G2180" s="5" t="s">
        <v>87</v>
      </c>
      <c r="H2180" s="5" t="s">
        <v>131</v>
      </c>
      <c r="I2180" s="150">
        <v>7231.3627575664068</v>
      </c>
      <c r="J2180" s="150">
        <v>15175.86940295056</v>
      </c>
      <c r="K2180" s="150">
        <v>689.97717835047695</v>
      </c>
      <c r="L2180" s="150">
        <v>932.25071832143738</v>
      </c>
      <c r="M2180" s="150">
        <v>5552.1949966616858</v>
      </c>
      <c r="N2180" s="150">
        <v>9492.2103079866592</v>
      </c>
      <c r="O2180" s="150">
        <v>8518.6502763982844</v>
      </c>
      <c r="P2180" s="150">
        <v>6727.7857051171259</v>
      </c>
      <c r="Q2180" s="150">
        <v>5046.9768937812478</v>
      </c>
      <c r="R2180" s="150">
        <v>7215.609616383389</v>
      </c>
      <c r="S2180" s="150">
        <v>6246.3857999027168</v>
      </c>
      <c r="T2180" s="150">
        <v>4744.9886860671959</v>
      </c>
      <c r="U2180" s="150">
        <v>675.46309531074201</v>
      </c>
      <c r="V2180" s="150">
        <v>2413.8036563005357</v>
      </c>
      <c r="W2180" s="150">
        <v>1356.5085302521513</v>
      </c>
      <c r="X2180" s="150">
        <v>8079.4354352559931</v>
      </c>
      <c r="Y2180" s="150">
        <v>19504.694669551511</v>
      </c>
      <c r="Z2180" s="150">
        <v>8061.2985754527335</v>
      </c>
      <c r="AA2180" s="150">
        <v>67536.76168574937</v>
      </c>
      <c r="AB2180" s="150">
        <v>702.25832553794498</v>
      </c>
      <c r="AC2180" s="150">
        <v>8757.6279918866203</v>
      </c>
      <c r="AD2180" s="150">
        <v>8544.3915261252423</v>
      </c>
      <c r="AE2180" s="150">
        <v>5812.7207775826619</v>
      </c>
      <c r="AF2180" s="150">
        <v>21296.681406094627</v>
      </c>
      <c r="AG2180" s="150">
        <v>85722.407368526896</v>
      </c>
      <c r="AH2180" s="150">
        <v>12692.007384285149</v>
      </c>
      <c r="AI2180" s="150">
        <v>822.83686156035844</v>
      </c>
      <c r="AJ2180" s="150">
        <v>22382.948983123562</v>
      </c>
      <c r="AK2180" s="150">
        <v>1349.8543814123959</v>
      </c>
      <c r="AL2180" s="150">
        <v>353285.9375</v>
      </c>
      <c r="AM2180" s="150">
        <v>293986.46875</v>
      </c>
      <c r="AN2180" s="150">
        <v>59299.48828125</v>
      </c>
      <c r="AO2180" s="5" t="s">
        <v>858</v>
      </c>
    </row>
    <row r="2181" spans="1:41" ht="14.25" x14ac:dyDescent="0.45">
      <c r="A2181" s="150">
        <v>2018</v>
      </c>
      <c r="B2181" s="5" t="s">
        <v>4980</v>
      </c>
      <c r="C2181" s="5" t="s">
        <v>171</v>
      </c>
      <c r="D2181" s="5" t="s">
        <v>84</v>
      </c>
      <c r="E2181" s="5" t="s">
        <v>109</v>
      </c>
      <c r="F2181" s="5" t="s">
        <v>109</v>
      </c>
      <c r="G2181" s="5" t="s">
        <v>87</v>
      </c>
      <c r="H2181" s="5" t="s">
        <v>131</v>
      </c>
      <c r="I2181" s="150">
        <v>6170.0283400046037</v>
      </c>
      <c r="J2181" s="150">
        <v>53482.077027901541</v>
      </c>
      <c r="K2181" s="150">
        <v>716.36717511322411</v>
      </c>
      <c r="L2181" s="150">
        <v>915.47511054910547</v>
      </c>
      <c r="M2181" s="150">
        <v>6593.4635801622635</v>
      </c>
      <c r="N2181" s="150">
        <v>8649.5015508082561</v>
      </c>
      <c r="O2181" s="150">
        <v>9691.2525158037897</v>
      </c>
      <c r="P2181" s="150">
        <v>7711.4819438658824</v>
      </c>
      <c r="Q2181" s="150">
        <v>5889.9389427352962</v>
      </c>
      <c r="R2181" s="150">
        <v>5947.9545157195043</v>
      </c>
      <c r="S2181" s="150">
        <v>1495.0077273665847</v>
      </c>
      <c r="T2181" s="150">
        <v>5328.0054857165524</v>
      </c>
      <c r="U2181" s="150">
        <v>306.56301170286503</v>
      </c>
      <c r="V2181" s="150">
        <v>1887.83820265132</v>
      </c>
      <c r="W2181" s="150">
        <v>2771.6886416315569</v>
      </c>
      <c r="X2181" s="150">
        <v>8422.8253918793343</v>
      </c>
      <c r="Y2181" s="150">
        <v>22007.221011934191</v>
      </c>
      <c r="Z2181" s="150">
        <v>7367.5351004335062</v>
      </c>
      <c r="AA2181" s="150">
        <v>73844.813980494931</v>
      </c>
      <c r="AB2181" s="150">
        <v>662.63963697973224</v>
      </c>
      <c r="AC2181" s="150">
        <v>8321.266820232071</v>
      </c>
      <c r="AD2181" s="150">
        <v>10446.953494665149</v>
      </c>
      <c r="AE2181" s="150">
        <v>0</v>
      </c>
      <c r="AF2181" s="150">
        <v>24452.432033822111</v>
      </c>
      <c r="AG2181" s="150">
        <v>98393.031501801321</v>
      </c>
      <c r="AH2181" s="150">
        <v>13643.972881717473</v>
      </c>
      <c r="AI2181" s="150">
        <v>570.9867778108345</v>
      </c>
      <c r="AJ2181" s="150">
        <v>22814.187565076441</v>
      </c>
      <c r="AK2181" s="150">
        <v>1243.1077450494183</v>
      </c>
      <c r="AL2181" s="150">
        <v>409747.59375</v>
      </c>
      <c r="AM2181" s="150">
        <v>348161.34375</v>
      </c>
      <c r="AN2181" s="150">
        <v>61586.27734375</v>
      </c>
      <c r="AO2181" s="5" t="s">
        <v>5188</v>
      </c>
    </row>
    <row r="2182" spans="1:41" ht="14.25" x14ac:dyDescent="0.45">
      <c r="A2182" s="150">
        <v>2018</v>
      </c>
      <c r="B2182" s="5" t="s">
        <v>4024</v>
      </c>
      <c r="C2182" s="5" t="s">
        <v>171</v>
      </c>
      <c r="D2182" s="5" t="s">
        <v>84</v>
      </c>
      <c r="E2182" s="5" t="s">
        <v>109</v>
      </c>
      <c r="F2182" s="5" t="s">
        <v>109</v>
      </c>
      <c r="G2182" s="5" t="s">
        <v>87</v>
      </c>
      <c r="H2182" s="5" t="s">
        <v>131</v>
      </c>
      <c r="I2182" s="150">
        <v>6336.367362182551</v>
      </c>
      <c r="J2182" s="150">
        <v>42136.875414978393</v>
      </c>
      <c r="K2182" s="150">
        <v>735.6798603818014</v>
      </c>
      <c r="L2182" s="150">
        <v>1003.0136042151668</v>
      </c>
      <c r="M2182" s="150">
        <v>8070.2998801735994</v>
      </c>
      <c r="N2182" s="150">
        <v>11250.072693461472</v>
      </c>
      <c r="O2182" s="150">
        <v>9952.2338759591039</v>
      </c>
      <c r="P2182" s="150">
        <v>7919.3773205805683</v>
      </c>
      <c r="Q2182" s="150">
        <v>6195.6635213061754</v>
      </c>
      <c r="R2182" s="150">
        <v>6948.0889581775482</v>
      </c>
      <c r="S2182" s="150">
        <v>7895.2989515031304</v>
      </c>
      <c r="T2182" s="150">
        <v>6761.763422626851</v>
      </c>
      <c r="U2182" s="150">
        <v>573.39753823875697</v>
      </c>
      <c r="V2182" s="150">
        <v>3140.7038745417199</v>
      </c>
      <c r="W2182" s="150">
        <v>1671.5079180733576</v>
      </c>
      <c r="X2182" s="150">
        <v>8649.8980182037285</v>
      </c>
      <c r="Y2182" s="150">
        <v>22600.518063787986</v>
      </c>
      <c r="Z2182" s="150">
        <v>7348.1435466370513</v>
      </c>
      <c r="AA2182" s="150">
        <v>68001.702388673715</v>
      </c>
      <c r="AB2182" s="150">
        <v>839.99277329105507</v>
      </c>
      <c r="AC2182" s="150">
        <v>8545.6015088079366</v>
      </c>
      <c r="AD2182" s="150">
        <v>9514.0293143719482</v>
      </c>
      <c r="AE2182" s="150">
        <v>7873.9382703805159</v>
      </c>
      <c r="AF2182" s="150">
        <v>20020.76697886542</v>
      </c>
      <c r="AG2182" s="150">
        <v>100960.16013377842</v>
      </c>
      <c r="AH2182" s="150">
        <v>13355.835112372557</v>
      </c>
      <c r="AI2182" s="150">
        <v>586.38012401020057</v>
      </c>
      <c r="AJ2182" s="150">
        <v>22816.894493312047</v>
      </c>
      <c r="AK2182" s="150">
        <v>1276.4045577624254</v>
      </c>
      <c r="AL2182" s="150">
        <v>412980.625</v>
      </c>
      <c r="AM2182" s="150">
        <v>343671.28125</v>
      </c>
      <c r="AN2182" s="150">
        <v>69309.328125</v>
      </c>
      <c r="AO2182" s="5" t="s">
        <v>4276</v>
      </c>
    </row>
    <row r="2183" spans="1:41" ht="14.25" x14ac:dyDescent="0.45">
      <c r="A2183" s="150">
        <v>2018</v>
      </c>
      <c r="B2183" s="5" t="s">
        <v>1477</v>
      </c>
      <c r="C2183" s="5" t="s">
        <v>171</v>
      </c>
      <c r="D2183" s="5" t="s">
        <v>84</v>
      </c>
      <c r="E2183" s="5" t="s">
        <v>109</v>
      </c>
      <c r="F2183" s="5" t="s">
        <v>109</v>
      </c>
      <c r="G2183" s="5" t="s">
        <v>87</v>
      </c>
      <c r="H2183" s="5" t="s">
        <v>131</v>
      </c>
      <c r="I2183" s="150">
        <v>4893.4754621143775</v>
      </c>
      <c r="J2183" s="150">
        <v>10085.659210970893</v>
      </c>
      <c r="K2183" s="150">
        <v>705.50470074098735</v>
      </c>
      <c r="L2183" s="150">
        <v>1701.5113370812046</v>
      </c>
      <c r="M2183" s="150">
        <v>5147.6350127090509</v>
      </c>
      <c r="N2183" s="150">
        <v>3521.5948927743402</v>
      </c>
      <c r="O2183" s="150">
        <v>8675.9292358349649</v>
      </c>
      <c r="P2183" s="150">
        <v>7240.717821667673</v>
      </c>
      <c r="Q2183" s="150">
        <v>1916.306185748067</v>
      </c>
      <c r="R2183" s="150">
        <v>3866.4296175381678</v>
      </c>
      <c r="S2183" s="150">
        <v>4623.3143046036912</v>
      </c>
      <c r="T2183" s="150">
        <v>7588.6219911635608</v>
      </c>
      <c r="U2183" s="150">
        <v>1523.6530091633088</v>
      </c>
      <c r="V2183" s="150">
        <v>1681.3540599171765</v>
      </c>
      <c r="W2183" s="150">
        <v>1197.5794079804996</v>
      </c>
      <c r="X2183" s="150">
        <v>10358.469017938261</v>
      </c>
      <c r="Y2183" s="150">
        <v>25783.528937164319</v>
      </c>
      <c r="Z2183" s="150">
        <v>10624.070787628985</v>
      </c>
      <c r="AA2183" s="150">
        <v>64767.64354912308</v>
      </c>
      <c r="AB2183" s="150">
        <v>465.98881914488743</v>
      </c>
      <c r="AC2183" s="150">
        <v>8853.4318470970247</v>
      </c>
      <c r="AD2183" s="150">
        <v>12388.852965835002</v>
      </c>
      <c r="AE2183" s="150">
        <v>8537.8714516774435</v>
      </c>
      <c r="AF2183" s="150">
        <v>16294.620901016697</v>
      </c>
      <c r="AG2183" s="150">
        <v>76940.326935095669</v>
      </c>
      <c r="AH2183" s="150">
        <v>16001.320901680039</v>
      </c>
      <c r="AI2183" s="150">
        <v>747.004977255163</v>
      </c>
      <c r="AJ2183" s="150">
        <v>26190.617381038232</v>
      </c>
      <c r="AK2183" s="150">
        <v>944.09567812924161</v>
      </c>
      <c r="AL2183" s="150">
        <v>343267.125</v>
      </c>
      <c r="AM2183" s="150">
        <v>274422.84375</v>
      </c>
      <c r="AN2183" s="150">
        <v>68844.3203125</v>
      </c>
      <c r="AO2183" s="5" t="s">
        <v>2336</v>
      </c>
    </row>
    <row r="2184" spans="1:41" ht="14.25" x14ac:dyDescent="0.45">
      <c r="A2184" s="150">
        <v>2018</v>
      </c>
      <c r="B2184" s="5" t="s">
        <v>4024</v>
      </c>
      <c r="C2184" s="5" t="s">
        <v>171</v>
      </c>
      <c r="D2184" s="5" t="s">
        <v>84</v>
      </c>
      <c r="E2184" s="5" t="s">
        <v>109</v>
      </c>
      <c r="F2184" s="5" t="s">
        <v>109</v>
      </c>
      <c r="G2184" s="5" t="s">
        <v>88</v>
      </c>
      <c r="H2184" s="5" t="s">
        <v>131</v>
      </c>
      <c r="I2184" s="150">
        <v>5973.9360000000006</v>
      </c>
      <c r="J2184" s="150">
        <v>39726.705000000009</v>
      </c>
      <c r="K2184" s="150">
        <v>679</v>
      </c>
      <c r="L2184" s="150">
        <v>950</v>
      </c>
      <c r="M2184" s="150">
        <v>7459.5</v>
      </c>
      <c r="N2184" s="150">
        <v>10398.61200982666</v>
      </c>
      <c r="O2184" s="150">
        <v>9199</v>
      </c>
      <c r="P2184" s="150">
        <v>7320.48</v>
      </c>
      <c r="Q2184" s="150">
        <v>5726.7453159608349</v>
      </c>
      <c r="R2184" s="150">
        <v>6422.2235050837453</v>
      </c>
      <c r="S2184" s="150">
        <v>7297.7439999999997</v>
      </c>
      <c r="T2184" s="150">
        <v>6375</v>
      </c>
      <c r="U2184" s="150">
        <v>530</v>
      </c>
      <c r="V2184" s="150">
        <v>2903</v>
      </c>
      <c r="W2184" s="150">
        <v>1545</v>
      </c>
      <c r="X2184" s="150">
        <v>8277.3159341445953</v>
      </c>
      <c r="Y2184" s="150">
        <v>20890</v>
      </c>
      <c r="Z2184" s="150">
        <v>6791</v>
      </c>
      <c r="AA2184" s="150">
        <v>63762</v>
      </c>
      <c r="AB2184" s="150">
        <v>776.41800000000001</v>
      </c>
      <c r="AC2184" s="150">
        <v>7898.8284700000004</v>
      </c>
      <c r="AD2184" s="150">
        <v>8793.9609090500016</v>
      </c>
      <c r="AE2184" s="150">
        <v>7278</v>
      </c>
      <c r="AF2184" s="150">
        <v>18875.60707361803</v>
      </c>
      <c r="AG2184" s="150">
        <v>95225</v>
      </c>
      <c r="AH2184" s="150">
        <v>12622</v>
      </c>
      <c r="AI2184" s="150">
        <v>542</v>
      </c>
      <c r="AJ2184" s="150">
        <v>21511.8</v>
      </c>
      <c r="AK2184" s="150">
        <v>1179.8</v>
      </c>
      <c r="AL2184" s="150">
        <v>386930.6875</v>
      </c>
      <c r="AM2184" s="150">
        <v>322183.9375</v>
      </c>
      <c r="AN2184" s="150">
        <v>64746.73828125</v>
      </c>
      <c r="AO2184" s="5" t="s">
        <v>4277</v>
      </c>
    </row>
    <row r="2185" spans="1:41" ht="14.25" x14ac:dyDescent="0.45">
      <c r="A2185" s="150">
        <v>2018</v>
      </c>
      <c r="B2185" s="5" t="s">
        <v>1478</v>
      </c>
      <c r="C2185" s="5" t="s">
        <v>171</v>
      </c>
      <c r="D2185" s="5" t="s">
        <v>84</v>
      </c>
      <c r="E2185" s="5" t="s">
        <v>109</v>
      </c>
      <c r="F2185" s="5" t="s">
        <v>109</v>
      </c>
      <c r="G2185" s="5" t="s">
        <v>88</v>
      </c>
      <c r="H2185" s="5" t="s">
        <v>131</v>
      </c>
      <c r="I2185" s="150">
        <v>5511.9143519999998</v>
      </c>
      <c r="J2185" s="150">
        <v>15449.7155</v>
      </c>
      <c r="K2185" s="150">
        <v>690.87657138500015</v>
      </c>
      <c r="L2185" s="150">
        <v>1556.4010000000001</v>
      </c>
      <c r="M2185" s="150">
        <v>5257.0874999999987</v>
      </c>
      <c r="N2185" s="150">
        <v>3014.2550970791999</v>
      </c>
      <c r="O2185" s="150">
        <v>7467.7569441627211</v>
      </c>
      <c r="P2185" s="150">
        <v>8563.4303663999999</v>
      </c>
      <c r="Q2185" s="150">
        <v>2372.140769277139</v>
      </c>
      <c r="R2185" s="150">
        <v>5506.2410592486567</v>
      </c>
      <c r="S2185" s="150">
        <v>3965.4650551178661</v>
      </c>
      <c r="T2185" s="150">
        <v>4378.4562499999993</v>
      </c>
      <c r="U2185" s="150">
        <v>1188.4593239999999</v>
      </c>
      <c r="V2185" s="150">
        <v>1063</v>
      </c>
      <c r="W2185" s="150">
        <v>1128.832915</v>
      </c>
      <c r="X2185" s="150">
        <v>8939.1368058063908</v>
      </c>
      <c r="Y2185" s="150">
        <v>20899.673599999998</v>
      </c>
      <c r="Z2185" s="150">
        <v>7049.1023124480016</v>
      </c>
      <c r="AA2185" s="150">
        <v>59102.883998806297</v>
      </c>
      <c r="AB2185" s="150">
        <v>417</v>
      </c>
      <c r="AC2185" s="150">
        <v>8145.002379999999</v>
      </c>
      <c r="AD2185" s="150">
        <v>11344.70488496868</v>
      </c>
      <c r="AE2185" s="150">
        <v>6728.1218110839736</v>
      </c>
      <c r="AF2185" s="150">
        <v>14878.85171053546</v>
      </c>
      <c r="AG2185" s="150">
        <v>70917.60434724862</v>
      </c>
      <c r="AH2185" s="150">
        <v>10863.772517923289</v>
      </c>
      <c r="AI2185" s="150">
        <v>766.77480000000003</v>
      </c>
      <c r="AJ2185" s="150">
        <v>18103.791629522399</v>
      </c>
      <c r="AK2185" s="150">
        <v>1296.0108540000001</v>
      </c>
      <c r="AL2185" s="150">
        <v>306566.46875</v>
      </c>
      <c r="AM2185" s="150">
        <v>250050.609375</v>
      </c>
      <c r="AN2185" s="150">
        <v>56515.875</v>
      </c>
      <c r="AO2185" s="5" t="s">
        <v>2338</v>
      </c>
    </row>
    <row r="2186" spans="1:41" ht="14.25" x14ac:dyDescent="0.45">
      <c r="A2186" s="150">
        <v>2018</v>
      </c>
      <c r="B2186" s="5" t="s">
        <v>582</v>
      </c>
      <c r="C2186" s="5" t="s">
        <v>171</v>
      </c>
      <c r="D2186" s="5" t="s">
        <v>84</v>
      </c>
      <c r="E2186" s="5" t="s">
        <v>109</v>
      </c>
      <c r="F2186" s="5" t="s">
        <v>109</v>
      </c>
      <c r="G2186" s="5" t="s">
        <v>88</v>
      </c>
      <c r="H2186" s="5" t="s">
        <v>131</v>
      </c>
      <c r="I2186" s="150">
        <v>6672.767324999998</v>
      </c>
      <c r="J2186" s="150">
        <v>14155.761705000001</v>
      </c>
      <c r="K2186" s="150">
        <v>624.798</v>
      </c>
      <c r="L2186" s="150">
        <v>864.4754999999999</v>
      </c>
      <c r="M2186" s="150">
        <v>5072.46</v>
      </c>
      <c r="N2186" s="150">
        <v>8845</v>
      </c>
      <c r="O2186" s="150">
        <v>7765.2799000000014</v>
      </c>
      <c r="P2186" s="150">
        <v>7136.5519999999997</v>
      </c>
      <c r="Q2186" s="150">
        <v>4615.4155331594284</v>
      </c>
      <c r="R2186" s="150">
        <v>6569.8295571788894</v>
      </c>
      <c r="S2186" s="150">
        <v>5706.6695484623988</v>
      </c>
      <c r="T2186" s="150">
        <v>4335.4250000000002</v>
      </c>
      <c r="U2186" s="150">
        <v>611.04999999999995</v>
      </c>
      <c r="V2186" s="150">
        <v>2208</v>
      </c>
      <c r="W2186" s="150">
        <v>1240.5150000000001</v>
      </c>
      <c r="X2186" s="150">
        <v>7528.9620329277022</v>
      </c>
      <c r="Y2186" s="150">
        <v>17960.659199999998</v>
      </c>
      <c r="Z2186" s="150">
        <v>7371.985932494571</v>
      </c>
      <c r="AA2186" s="150">
        <v>63080.436487900319</v>
      </c>
      <c r="AB2186" s="150">
        <v>629</v>
      </c>
      <c r="AC2186" s="150">
        <v>7982.8876100000016</v>
      </c>
      <c r="AD2186" s="150">
        <v>7813.7701441958507</v>
      </c>
      <c r="AE2186" s="150">
        <v>5310.4751640000004</v>
      </c>
      <c r="AF2186" s="150">
        <v>19748.399164575902</v>
      </c>
      <c r="AG2186" s="150">
        <v>79928</v>
      </c>
      <c r="AH2186" s="150">
        <v>11885.315049999999</v>
      </c>
      <c r="AI2186" s="150">
        <v>751.74</v>
      </c>
      <c r="AJ2186" s="150">
        <v>20857.939200000001</v>
      </c>
      <c r="AK2186" s="150">
        <v>1233.2208000000001</v>
      </c>
      <c r="AL2186" s="150">
        <v>328506.78125</v>
      </c>
      <c r="AM2186" s="150">
        <v>273919.625</v>
      </c>
      <c r="AN2186" s="150">
        <v>54587.15625</v>
      </c>
      <c r="AO2186" s="5" t="s">
        <v>859</v>
      </c>
    </row>
    <row r="2187" spans="1:41" ht="14.25" x14ac:dyDescent="0.45">
      <c r="A2187" s="150">
        <v>2018</v>
      </c>
      <c r="B2187" s="5" t="s">
        <v>1476</v>
      </c>
      <c r="C2187" s="5" t="s">
        <v>171</v>
      </c>
      <c r="D2187" s="5" t="s">
        <v>84</v>
      </c>
      <c r="E2187" s="5" t="s">
        <v>109</v>
      </c>
      <c r="F2187" s="5" t="s">
        <v>109</v>
      </c>
      <c r="G2187" s="5" t="s">
        <v>88</v>
      </c>
      <c r="H2187" s="5" t="s">
        <v>131</v>
      </c>
      <c r="I2187" s="150">
        <v>2686.2</v>
      </c>
      <c r="J2187" s="150">
        <v>8987.4680000000008</v>
      </c>
      <c r="K2187" s="150">
        <v>712</v>
      </c>
      <c r="L2187" s="150">
        <v>1435.3050441600001</v>
      </c>
      <c r="M2187" s="150">
        <v>3973.1999999999989</v>
      </c>
      <c r="N2187" s="150">
        <v>1015.3672</v>
      </c>
      <c r="O2187" s="150">
        <v>6286.2171716415987</v>
      </c>
      <c r="P2187" s="150">
        <v>6861.8000000000011</v>
      </c>
      <c r="Q2187" s="150">
        <v>1570.7964999999999</v>
      </c>
      <c r="R2187" s="150">
        <v>3217.760435589506</v>
      </c>
      <c r="S2187" s="150">
        <v>4359</v>
      </c>
      <c r="T2187" s="150">
        <v>8361.3826464843733</v>
      </c>
      <c r="U2187" s="150">
        <v>1285</v>
      </c>
      <c r="V2187" s="150">
        <v>1565.2066789062501</v>
      </c>
      <c r="W2187" s="150">
        <v>1009.0024949500799</v>
      </c>
      <c r="X2187" s="150">
        <v>12232.26622463145</v>
      </c>
      <c r="Y2187" s="150">
        <v>27539</v>
      </c>
      <c r="Z2187" s="150">
        <v>8316.869357076479</v>
      </c>
      <c r="AA2187" s="150">
        <v>52598.400489018837</v>
      </c>
      <c r="AB2187" s="150">
        <v>549</v>
      </c>
      <c r="AC2187" s="150">
        <v>8250.5058199999967</v>
      </c>
      <c r="AD2187" s="150">
        <v>10826.532384038001</v>
      </c>
      <c r="AE2187" s="150">
        <v>8506.1447428311349</v>
      </c>
      <c r="AF2187" s="150">
        <v>16870.354672895999</v>
      </c>
      <c r="AG2187" s="150">
        <v>63122.261654118251</v>
      </c>
      <c r="AH2187" s="150">
        <v>12053.9375</v>
      </c>
      <c r="AI2187" s="150">
        <v>681.93226080000011</v>
      </c>
      <c r="AJ2187" s="150">
        <v>25467.287188875918</v>
      </c>
      <c r="AK2187" s="150">
        <v>986</v>
      </c>
      <c r="AL2187" s="150">
        <v>301326.21875</v>
      </c>
      <c r="AM2187" s="150">
        <v>239295.734375</v>
      </c>
      <c r="AN2187" s="150">
        <v>62030.46875</v>
      </c>
      <c r="AO2187" s="5" t="s">
        <v>2339</v>
      </c>
    </row>
    <row r="2188" spans="1:41" ht="14.25" x14ac:dyDescent="0.45">
      <c r="A2188" s="150">
        <v>2018</v>
      </c>
      <c r="B2188" s="5" t="s">
        <v>1477</v>
      </c>
      <c r="C2188" s="5" t="s">
        <v>171</v>
      </c>
      <c r="D2188" s="5" t="s">
        <v>84</v>
      </c>
      <c r="E2188" s="5" t="s">
        <v>109</v>
      </c>
      <c r="F2188" s="5" t="s">
        <v>109</v>
      </c>
      <c r="G2188" s="5" t="s">
        <v>88</v>
      </c>
      <c r="H2188" s="5" t="s">
        <v>131</v>
      </c>
      <c r="I2188" s="150">
        <v>4209.54</v>
      </c>
      <c r="J2188" s="150">
        <v>9306.7200000000012</v>
      </c>
      <c r="K2188" s="150">
        <v>646.9633936207365</v>
      </c>
      <c r="L2188" s="150">
        <v>1577.6389999999999</v>
      </c>
      <c r="M2188" s="150">
        <v>4670.2568749999991</v>
      </c>
      <c r="N2188" s="150">
        <v>3230.501531811839</v>
      </c>
      <c r="O2188" s="150">
        <v>8076</v>
      </c>
      <c r="P2188" s="150">
        <v>6861.8000000000011</v>
      </c>
      <c r="Q2188" s="150">
        <v>1941.0513898496829</v>
      </c>
      <c r="R2188" s="150">
        <v>3591.7248892487992</v>
      </c>
      <c r="S2188" s="150">
        <v>4683.0150230714344</v>
      </c>
      <c r="T2188" s="150">
        <v>7116.3817984000007</v>
      </c>
      <c r="U2188" s="150">
        <v>1377.2888028</v>
      </c>
      <c r="V2188" s="150">
        <v>1535</v>
      </c>
      <c r="W2188" s="150">
        <v>1071.82008</v>
      </c>
      <c r="X2188" s="150">
        <v>9832.2494999999981</v>
      </c>
      <c r="Y2188" s="150">
        <v>24494</v>
      </c>
      <c r="Z2188" s="150">
        <v>10760.96</v>
      </c>
      <c r="AA2188" s="150">
        <v>59680.630429166151</v>
      </c>
      <c r="AB2188" s="150">
        <v>393</v>
      </c>
      <c r="AC2188" s="150">
        <v>8209.7000000000007</v>
      </c>
      <c r="AD2188" s="150">
        <v>12548.829851316281</v>
      </c>
      <c r="AE2188" s="150">
        <v>7641.2987743319991</v>
      </c>
      <c r="AF2188" s="150">
        <v>15108.508233125131</v>
      </c>
      <c r="AG2188" s="150">
        <v>72219</v>
      </c>
      <c r="AH2188" s="150">
        <v>15559.39781318337</v>
      </c>
      <c r="AI2188" s="150">
        <v>668.56104000000005</v>
      </c>
      <c r="AJ2188" s="150">
        <v>25467.287188875918</v>
      </c>
      <c r="AK2188" s="150">
        <v>908.61925268183336</v>
      </c>
      <c r="AL2188" s="150">
        <v>323387.75</v>
      </c>
      <c r="AM2188" s="150">
        <v>257212.65625</v>
      </c>
      <c r="AN2188" s="150">
        <v>66175.09375</v>
      </c>
      <c r="AO2188" s="5" t="s">
        <v>2340</v>
      </c>
    </row>
    <row r="2189" spans="1:41" ht="14.25" x14ac:dyDescent="0.45">
      <c r="A2189" s="150">
        <v>2018</v>
      </c>
      <c r="B2189" s="5" t="s">
        <v>4980</v>
      </c>
      <c r="C2189" s="5" t="s">
        <v>171</v>
      </c>
      <c r="D2189" s="5" t="s">
        <v>84</v>
      </c>
      <c r="E2189" s="5" t="s">
        <v>109</v>
      </c>
      <c r="F2189" s="5" t="s">
        <v>109</v>
      </c>
      <c r="G2189" s="5" t="s">
        <v>88</v>
      </c>
      <c r="H2189" s="5" t="s">
        <v>131</v>
      </c>
      <c r="I2189" s="150">
        <v>5856.8</v>
      </c>
      <c r="J2189" s="150">
        <v>50767</v>
      </c>
      <c r="K2189" s="150">
        <v>679</v>
      </c>
      <c r="L2189" s="150">
        <v>869</v>
      </c>
      <c r="M2189" s="150">
        <v>6258.7390800000003</v>
      </c>
      <c r="N2189" s="150">
        <v>8210.4</v>
      </c>
      <c r="O2189" s="150">
        <v>9199.2653204761918</v>
      </c>
      <c r="P2189" s="150">
        <v>7320</v>
      </c>
      <c r="Q2189" s="150">
        <v>5590.9296520000016</v>
      </c>
      <c r="R2189" s="150">
        <v>5646</v>
      </c>
      <c r="S2189" s="150">
        <v>1419.1120000000001</v>
      </c>
      <c r="T2189" s="150">
        <v>5057.5233709090908</v>
      </c>
      <c r="U2189" s="150">
        <v>291</v>
      </c>
      <c r="V2189" s="150">
        <v>1791</v>
      </c>
      <c r="W2189" s="150">
        <v>2630</v>
      </c>
      <c r="X2189" s="150">
        <v>8277</v>
      </c>
      <c r="Y2189" s="150">
        <v>20890</v>
      </c>
      <c r="Z2189" s="150">
        <v>6993.5140000000001</v>
      </c>
      <c r="AA2189" s="150">
        <v>70096</v>
      </c>
      <c r="AB2189" s="150">
        <v>777</v>
      </c>
      <c r="AC2189" s="150">
        <v>7898.8284700000004</v>
      </c>
      <c r="AD2189" s="150">
        <v>9916.6023000000023</v>
      </c>
      <c r="AE2189" s="150">
        <v>5768</v>
      </c>
      <c r="AF2189" s="150">
        <v>23211.077169150001</v>
      </c>
      <c r="AG2189" s="150">
        <v>93398</v>
      </c>
      <c r="AH2189" s="150">
        <v>12951.321447833619</v>
      </c>
      <c r="AI2189" s="150">
        <v>542</v>
      </c>
      <c r="AJ2189" s="150">
        <v>21656</v>
      </c>
      <c r="AK2189" s="150">
        <v>1180</v>
      </c>
      <c r="AL2189" s="150">
        <v>395141.09375</v>
      </c>
      <c r="AM2189" s="150">
        <v>336253.5625</v>
      </c>
      <c r="AN2189" s="150">
        <v>58887.5625</v>
      </c>
      <c r="AO2189" s="5" t="s">
        <v>5189</v>
      </c>
    </row>
    <row r="2190" spans="1:41" ht="14.25" x14ac:dyDescent="0.45">
      <c r="A2190" s="150">
        <v>2018</v>
      </c>
      <c r="B2190" s="5" t="s">
        <v>1476</v>
      </c>
      <c r="C2190" s="5" t="s">
        <v>171</v>
      </c>
      <c r="D2190" s="5" t="s">
        <v>84</v>
      </c>
      <c r="E2190" s="5" t="s">
        <v>484</v>
      </c>
      <c r="F2190" s="5" t="s">
        <v>484</v>
      </c>
      <c r="G2190" s="5" t="s">
        <v>88</v>
      </c>
      <c r="H2190" s="5" t="s">
        <v>131</v>
      </c>
      <c r="I2190" s="150">
        <v>6184.2000000000007</v>
      </c>
      <c r="J2190" s="150"/>
      <c r="K2190" s="150">
        <v>886</v>
      </c>
      <c r="L2190" s="150">
        <v>2868</v>
      </c>
      <c r="M2190" s="150">
        <v>13121.9</v>
      </c>
      <c r="N2190" s="150">
        <v>18559.651588774519</v>
      </c>
      <c r="O2190" s="150">
        <v>10120</v>
      </c>
      <c r="P2190" s="150"/>
      <c r="Q2190" s="150"/>
      <c r="R2190" s="150">
        <v>8530.8536785127963</v>
      </c>
      <c r="S2190" s="150">
        <v>14802</v>
      </c>
      <c r="T2190" s="150">
        <v>12297.718941601561</v>
      </c>
      <c r="U2190" s="150">
        <v>1465</v>
      </c>
      <c r="V2190" s="150">
        <v>26537</v>
      </c>
      <c r="W2190" s="150">
        <v>5500</v>
      </c>
      <c r="X2190" s="150">
        <v>14875.68503895424</v>
      </c>
      <c r="Y2190" s="150">
        <v>76800</v>
      </c>
      <c r="Z2190" s="150">
        <v>10173.55143188275</v>
      </c>
      <c r="AA2190" s="150">
        <v>126376.0063417615</v>
      </c>
      <c r="AB2190" s="150">
        <v>1723</v>
      </c>
      <c r="AC2190" s="150">
        <v>11826.592780000001</v>
      </c>
      <c r="AD2190" s="150">
        <v>19186.8823780196</v>
      </c>
      <c r="AE2190" s="150">
        <v>22303.282715367219</v>
      </c>
      <c r="AF2190" s="150">
        <v>24583.463164051202</v>
      </c>
      <c r="AG2190" s="150">
        <v>143675.92538824651</v>
      </c>
      <c r="AH2190" s="150">
        <v>28257.96804836201</v>
      </c>
      <c r="AI2190" s="150">
        <v>4102.2356760000002</v>
      </c>
      <c r="AJ2190" s="150">
        <v>38844.988217005288</v>
      </c>
      <c r="AK2190" s="150">
        <v>2160</v>
      </c>
      <c r="AL2190" s="150">
        <v>645761.875</v>
      </c>
      <c r="AM2190" s="150">
        <v>518728.53125</v>
      </c>
      <c r="AN2190" s="150">
        <v>127033.390625</v>
      </c>
      <c r="AO2190" s="5" t="s">
        <v>5190</v>
      </c>
    </row>
    <row r="2191" spans="1:41" ht="14.25" x14ac:dyDescent="0.45">
      <c r="A2191" s="150">
        <v>2018</v>
      </c>
      <c r="B2191" s="5" t="s">
        <v>1477</v>
      </c>
      <c r="C2191" s="5" t="s">
        <v>171</v>
      </c>
      <c r="D2191" s="5" t="s">
        <v>84</v>
      </c>
      <c r="E2191" s="5" t="s">
        <v>484</v>
      </c>
      <c r="F2191" s="5" t="s">
        <v>484</v>
      </c>
      <c r="G2191" s="5" t="s">
        <v>88</v>
      </c>
      <c r="H2191" s="5" t="s">
        <v>131</v>
      </c>
      <c r="I2191" s="150">
        <v>12185.94</v>
      </c>
      <c r="J2191" s="150"/>
      <c r="K2191" s="150">
        <v>1229.064627546406</v>
      </c>
      <c r="L2191" s="150">
        <v>2868</v>
      </c>
      <c r="M2191" s="150">
        <v>22854.865645985949</v>
      </c>
      <c r="N2191" s="150">
        <v>18876.705226076319</v>
      </c>
      <c r="O2191" s="150">
        <v>10337</v>
      </c>
      <c r="P2191" s="150"/>
      <c r="Q2191" s="150">
        <v>3464.4032029005211</v>
      </c>
      <c r="R2191" s="150">
        <v>9563.4001910879106</v>
      </c>
      <c r="S2191" s="150">
        <v>22783.200000000001</v>
      </c>
      <c r="T2191" s="150">
        <v>11753.276972719999</v>
      </c>
      <c r="U2191" s="150">
        <v>1570.2164172</v>
      </c>
      <c r="V2191" s="150">
        <v>10764</v>
      </c>
      <c r="W2191" s="150"/>
      <c r="X2191" s="150">
        <v>12253.196488150001</v>
      </c>
      <c r="Y2191" s="150">
        <v>66660</v>
      </c>
      <c r="Z2191" s="150">
        <v>13279.457</v>
      </c>
      <c r="AA2191" s="150">
        <v>145056.13833065471</v>
      </c>
      <c r="AB2191" s="150">
        <v>1472</v>
      </c>
      <c r="AC2191" s="150">
        <v>11635.3</v>
      </c>
      <c r="AD2191" s="150">
        <v>30059.97554458852</v>
      </c>
      <c r="AE2191" s="150">
        <v>51171.380722209688</v>
      </c>
      <c r="AF2191" s="150">
        <v>37726.514235785922</v>
      </c>
      <c r="AG2191" s="150">
        <v>170903</v>
      </c>
      <c r="AH2191" s="150">
        <v>57435.134170040466</v>
      </c>
      <c r="AI2191" s="150">
        <v>3781.0841040000009</v>
      </c>
      <c r="AJ2191" s="150">
        <v>44151.912618802809</v>
      </c>
      <c r="AK2191" s="150">
        <v>2352.793536400844</v>
      </c>
      <c r="AL2191" s="150">
        <v>776187.9375</v>
      </c>
      <c r="AM2191" s="150">
        <v>599876.375</v>
      </c>
      <c r="AN2191" s="150">
        <v>176311.59375</v>
      </c>
      <c r="AO2191" s="5" t="s">
        <v>5191</v>
      </c>
    </row>
    <row r="2192" spans="1:41" ht="14.25" x14ac:dyDescent="0.45">
      <c r="A2192" s="150">
        <v>2018</v>
      </c>
      <c r="B2192" s="5" t="s">
        <v>4980</v>
      </c>
      <c r="C2192" s="5" t="s">
        <v>171</v>
      </c>
      <c r="D2192" s="5" t="s">
        <v>84</v>
      </c>
      <c r="E2192" s="5" t="s">
        <v>484</v>
      </c>
      <c r="F2192" s="5" t="s">
        <v>484</v>
      </c>
      <c r="G2192" s="5" t="s">
        <v>88</v>
      </c>
      <c r="H2192" s="5" t="s">
        <v>131</v>
      </c>
      <c r="I2192" s="150">
        <v>20765.8</v>
      </c>
      <c r="J2192" s="150">
        <v>50335</v>
      </c>
      <c r="K2192" s="150">
        <v>949.19799999999998</v>
      </c>
      <c r="L2192" s="150">
        <v>2752</v>
      </c>
      <c r="M2192" s="150">
        <v>30636</v>
      </c>
      <c r="N2192" s="150">
        <v>16377.106</v>
      </c>
      <c r="O2192" s="150">
        <v>12558.76408433333</v>
      </c>
      <c r="P2192" s="150"/>
      <c r="Q2192" s="150">
        <v>6010.2823520000011</v>
      </c>
      <c r="R2192" s="150">
        <v>6002.2530489600003</v>
      </c>
      <c r="S2192" s="150">
        <v>14957.189399999999</v>
      </c>
      <c r="T2192" s="150">
        <v>9389.7611454545458</v>
      </c>
      <c r="U2192" s="150"/>
      <c r="V2192" s="150">
        <v>6867</v>
      </c>
      <c r="W2192" s="150">
        <v>6556</v>
      </c>
      <c r="X2192" s="150">
        <v>12731.25455333333</v>
      </c>
      <c r="Y2192" s="150">
        <v>78658</v>
      </c>
      <c r="Z2192" s="150">
        <v>13845.624299999999</v>
      </c>
      <c r="AA2192" s="150">
        <v>116022</v>
      </c>
      <c r="AB2192" s="150"/>
      <c r="AC2192" s="150">
        <v>16813.12889</v>
      </c>
      <c r="AD2192" s="150">
        <v>29248.162</v>
      </c>
      <c r="AE2192" s="150">
        <v>22116</v>
      </c>
      <c r="AF2192" s="150">
        <v>41303.446882510012</v>
      </c>
      <c r="AG2192" s="150">
        <v>169604</v>
      </c>
      <c r="AH2192" s="150">
        <v>31581</v>
      </c>
      <c r="AI2192" s="150">
        <v>23313</v>
      </c>
      <c r="AJ2192" s="150">
        <v>30474</v>
      </c>
      <c r="AK2192" s="150">
        <v>2589</v>
      </c>
      <c r="AL2192" s="150">
        <v>772454.9375</v>
      </c>
      <c r="AM2192" s="150">
        <v>597945.625</v>
      </c>
      <c r="AN2192" s="150">
        <v>174509.328125</v>
      </c>
      <c r="AO2192" s="5" t="s">
        <v>5192</v>
      </c>
    </row>
    <row r="2193" spans="1:41" ht="14.25" x14ac:dyDescent="0.45">
      <c r="A2193" s="150">
        <v>2018</v>
      </c>
      <c r="B2193" s="5" t="s">
        <v>1478</v>
      </c>
      <c r="C2193" s="5" t="s">
        <v>171</v>
      </c>
      <c r="D2193" s="5" t="s">
        <v>84</v>
      </c>
      <c r="E2193" s="5" t="s">
        <v>484</v>
      </c>
      <c r="F2193" s="5" t="s">
        <v>484</v>
      </c>
      <c r="G2193" s="5" t="s">
        <v>88</v>
      </c>
      <c r="H2193" s="5" t="s">
        <v>131</v>
      </c>
      <c r="I2193" s="150">
        <v>15262.745951999999</v>
      </c>
      <c r="J2193" s="150"/>
      <c r="K2193" s="150">
        <v>1382.3382030933351</v>
      </c>
      <c r="L2193" s="150">
        <v>3135.6111000000001</v>
      </c>
      <c r="M2193" s="150">
        <v>20952.647473962708</v>
      </c>
      <c r="N2193" s="150">
        <v>20485.789620256801</v>
      </c>
      <c r="O2193" s="150">
        <v>11569.63658315909</v>
      </c>
      <c r="P2193" s="150"/>
      <c r="Q2193" s="150">
        <v>2751.9782448985438</v>
      </c>
      <c r="R2193" s="150">
        <v>8043.9440016028148</v>
      </c>
      <c r="S2193" s="150">
        <v>17357.441821444001</v>
      </c>
      <c r="T2193" s="150">
        <v>11275.812625</v>
      </c>
      <c r="U2193" s="150">
        <v>1398.620124</v>
      </c>
      <c r="V2193" s="150">
        <v>6931</v>
      </c>
      <c r="W2193" s="150">
        <v>5300.2158116479968</v>
      </c>
      <c r="X2193" s="150">
        <v>10180.24922694316</v>
      </c>
      <c r="Y2193" s="150">
        <v>84159</v>
      </c>
      <c r="Z2193" s="150">
        <v>11205.718653337601</v>
      </c>
      <c r="AA2193" s="150">
        <v>170472.4074392622</v>
      </c>
      <c r="AB2193" s="150">
        <v>1578</v>
      </c>
      <c r="AC2193" s="150">
        <v>11917.225899999999</v>
      </c>
      <c r="AD2193" s="150">
        <v>11181.971625751239</v>
      </c>
      <c r="AE2193" s="150">
        <v>29768.234843352158</v>
      </c>
      <c r="AF2193" s="150">
        <v>35609.835565354653</v>
      </c>
      <c r="AG2193" s="150">
        <v>170279.94666664119</v>
      </c>
      <c r="AH2193" s="150">
        <v>27154.47074300647</v>
      </c>
      <c r="AI2193" s="150">
        <v>4106.4588000000003</v>
      </c>
      <c r="AJ2193" s="150">
        <v>34853.11278943684</v>
      </c>
      <c r="AK2193" s="150">
        <v>3106.3811040000001</v>
      </c>
      <c r="AL2193" s="150">
        <v>731420.8125</v>
      </c>
      <c r="AM2193" s="150">
        <v>606275.1875</v>
      </c>
      <c r="AN2193" s="150">
        <v>125145.625</v>
      </c>
      <c r="AO2193" s="5" t="s">
        <v>2371</v>
      </c>
    </row>
    <row r="2194" spans="1:41" ht="14.25" x14ac:dyDescent="0.45">
      <c r="A2194" s="150">
        <v>2018</v>
      </c>
      <c r="B2194" s="5" t="s">
        <v>4024</v>
      </c>
      <c r="C2194" s="5" t="s">
        <v>171</v>
      </c>
      <c r="D2194" s="5" t="s">
        <v>84</v>
      </c>
      <c r="E2194" s="5" t="s">
        <v>484</v>
      </c>
      <c r="F2194" s="5" t="s">
        <v>484</v>
      </c>
      <c r="G2194" s="5" t="s">
        <v>88</v>
      </c>
      <c r="H2194" s="5" t="s">
        <v>131</v>
      </c>
      <c r="I2194" s="150">
        <v>28751.89</v>
      </c>
      <c r="J2194" s="150">
        <v>44383.25</v>
      </c>
      <c r="K2194" s="150">
        <v>949.19799999999998</v>
      </c>
      <c r="L2194" s="150"/>
      <c r="M2194" s="150">
        <v>24804.5</v>
      </c>
      <c r="N2194" s="150">
        <v>20862.093063537599</v>
      </c>
      <c r="O2194" s="150">
        <v>12558.970499999999</v>
      </c>
      <c r="P2194" s="150"/>
      <c r="Q2194" s="150">
        <v>5282.9282104478061</v>
      </c>
      <c r="R2194" s="150">
        <v>7663.7019722153509</v>
      </c>
      <c r="S2194" s="150">
        <v>8188</v>
      </c>
      <c r="T2194" s="150">
        <v>11653.5</v>
      </c>
      <c r="U2194" s="150">
        <v>1068</v>
      </c>
      <c r="V2194" s="150">
        <v>8707</v>
      </c>
      <c r="W2194" s="150">
        <v>8150.3107999999993</v>
      </c>
      <c r="X2194" s="150"/>
      <c r="Y2194" s="150">
        <v>78657.502000000008</v>
      </c>
      <c r="Z2194" s="150">
        <v>14737.135582432</v>
      </c>
      <c r="AA2194" s="150">
        <v>116022</v>
      </c>
      <c r="AB2194" s="150"/>
      <c r="AC2194" s="150">
        <v>16813.12889</v>
      </c>
      <c r="AD2194" s="150">
        <v>22167</v>
      </c>
      <c r="AE2194" s="150">
        <v>18721</v>
      </c>
      <c r="AF2194" s="150">
        <v>39505.993000000002</v>
      </c>
      <c r="AG2194" s="150">
        <v>188113</v>
      </c>
      <c r="AH2194" s="150">
        <v>31581</v>
      </c>
      <c r="AI2194" s="150">
        <v>5306.5</v>
      </c>
      <c r="AJ2194" s="150">
        <v>36069</v>
      </c>
      <c r="AK2194" s="150">
        <v>2588.56122</v>
      </c>
      <c r="AL2194" s="150">
        <v>753305.1875</v>
      </c>
      <c r="AM2194" s="150">
        <v>625357.625</v>
      </c>
      <c r="AN2194" s="150">
        <v>127947.5390625</v>
      </c>
      <c r="AO2194" s="5" t="s">
        <v>4278</v>
      </c>
    </row>
    <row r="2195" spans="1:41" ht="14.25" x14ac:dyDescent="0.45">
      <c r="A2195" s="150">
        <v>2018</v>
      </c>
      <c r="B2195" s="5" t="s">
        <v>582</v>
      </c>
      <c r="C2195" s="5" t="s">
        <v>171</v>
      </c>
      <c r="D2195" s="5" t="s">
        <v>84</v>
      </c>
      <c r="E2195" s="5" t="s">
        <v>484</v>
      </c>
      <c r="F2195" s="5" t="s">
        <v>484</v>
      </c>
      <c r="G2195" s="5" t="s">
        <v>88</v>
      </c>
      <c r="H2195" s="5" t="s">
        <v>131</v>
      </c>
      <c r="I2195" s="150">
        <v>21060.768524999989</v>
      </c>
      <c r="J2195" s="150">
        <v>25370.653439999998</v>
      </c>
      <c r="K2195" s="150">
        <v>1463</v>
      </c>
      <c r="L2195" s="150"/>
      <c r="M2195" s="150">
        <v>18898.560000000001</v>
      </c>
      <c r="N2195" s="150">
        <v>20047.483440456999</v>
      </c>
      <c r="O2195" s="150">
        <v>10812.602167999999</v>
      </c>
      <c r="P2195" s="150"/>
      <c r="Q2195" s="150">
        <v>4929.402759973741</v>
      </c>
      <c r="R2195" s="150">
        <v>9268.5195311651623</v>
      </c>
      <c r="S2195" s="150">
        <v>13599.556091383811</v>
      </c>
      <c r="T2195" s="150">
        <v>11960.672500000001</v>
      </c>
      <c r="U2195" s="150">
        <v>988.79</v>
      </c>
      <c r="V2195" s="150">
        <v>6958</v>
      </c>
      <c r="W2195" s="150">
        <v>4132.8998295574329</v>
      </c>
      <c r="X2195" s="150">
        <v>11627.802866647569</v>
      </c>
      <c r="Y2195" s="150">
        <v>81646</v>
      </c>
      <c r="Z2195" s="150">
        <v>13104.40448221501</v>
      </c>
      <c r="AA2195" s="150">
        <v>156990.22332856141</v>
      </c>
      <c r="AB2195" s="150"/>
      <c r="AC2195" s="150">
        <v>13030.68441</v>
      </c>
      <c r="AD2195" s="150">
        <v>14943.86316360176</v>
      </c>
      <c r="AE2195" s="150">
        <v>14220.38185851685</v>
      </c>
      <c r="AF2195" s="150">
        <v>36877.644926720823</v>
      </c>
      <c r="AG2195" s="150">
        <v>163878</v>
      </c>
      <c r="AH2195" s="150">
        <v>29680.069519950841</v>
      </c>
      <c r="AI2195" s="150">
        <v>4608.3600000000006</v>
      </c>
      <c r="AJ2195" s="150">
        <v>32731.13942803572</v>
      </c>
      <c r="AK2195" s="150">
        <v>2991.7008000000001</v>
      </c>
      <c r="AL2195" s="150">
        <v>725821.1875</v>
      </c>
      <c r="AM2195" s="150">
        <v>601102.125</v>
      </c>
      <c r="AN2195" s="150">
        <v>124719.0859375</v>
      </c>
      <c r="AO2195" s="5" t="s">
        <v>870</v>
      </c>
    </row>
    <row r="2196" spans="1:41" ht="14.25" x14ac:dyDescent="0.45">
      <c r="A2196" s="150">
        <v>2018</v>
      </c>
      <c r="B2196" s="5" t="s">
        <v>4024</v>
      </c>
      <c r="C2196" s="5" t="s">
        <v>171</v>
      </c>
      <c r="D2196" s="5" t="s">
        <v>84</v>
      </c>
      <c r="E2196" s="5" t="s">
        <v>211</v>
      </c>
      <c r="F2196" s="5" t="s">
        <v>211</v>
      </c>
      <c r="G2196" s="5" t="s">
        <v>88</v>
      </c>
      <c r="H2196" s="5" t="s">
        <v>131</v>
      </c>
      <c r="I2196" s="150">
        <v>28751.89</v>
      </c>
      <c r="J2196" s="150">
        <v>60300.360000000022</v>
      </c>
      <c r="K2196" s="150">
        <v>949.19799999999998</v>
      </c>
      <c r="L2196" s="150">
        <v>3075</v>
      </c>
      <c r="M2196" s="150">
        <v>18686.685968597609</v>
      </c>
      <c r="N2196" s="150">
        <v>20862.093063537599</v>
      </c>
      <c r="O2196" s="150">
        <v>12762</v>
      </c>
      <c r="P2196" s="150">
        <v>11552.85</v>
      </c>
      <c r="Q2196" s="150">
        <v>6150.4078322078049</v>
      </c>
      <c r="R2196" s="150">
        <v>8663.7019722153509</v>
      </c>
      <c r="S2196" s="150">
        <v>12031.744000000001</v>
      </c>
      <c r="T2196" s="150">
        <v>11653.5</v>
      </c>
      <c r="U2196" s="150">
        <v>1068</v>
      </c>
      <c r="V2196" s="150">
        <v>9275</v>
      </c>
      <c r="W2196" s="150">
        <v>8150.3107999999993</v>
      </c>
      <c r="X2196" s="150">
        <v>13883.802252827491</v>
      </c>
      <c r="Y2196" s="150">
        <v>66557.502000000008</v>
      </c>
      <c r="Z2196" s="150">
        <v>13851.4</v>
      </c>
      <c r="AA2196" s="150">
        <v>154149</v>
      </c>
      <c r="AB2196" s="150">
        <v>1626.431</v>
      </c>
      <c r="AC2196" s="150">
        <v>19832.933540000002</v>
      </c>
      <c r="AD2196" s="150">
        <v>27446.464245560801</v>
      </c>
      <c r="AE2196" s="150">
        <v>17520.686761199999</v>
      </c>
      <c r="AF2196" s="150">
        <v>34850.993000000002</v>
      </c>
      <c r="AG2196" s="150">
        <v>187906</v>
      </c>
      <c r="AH2196" s="150">
        <v>30533</v>
      </c>
      <c r="AI2196" s="150">
        <v>5306.5</v>
      </c>
      <c r="AJ2196" s="150">
        <v>32013.685079991479</v>
      </c>
      <c r="AK2196" s="150">
        <v>2588.56122</v>
      </c>
      <c r="AL2196" s="150">
        <v>821999.6875</v>
      </c>
      <c r="AM2196" s="150">
        <v>676381.5</v>
      </c>
      <c r="AN2196" s="150">
        <v>145618.1875</v>
      </c>
      <c r="AO2196" s="5" t="s">
        <v>4279</v>
      </c>
    </row>
    <row r="2197" spans="1:41" ht="14.25" x14ac:dyDescent="0.45">
      <c r="A2197" s="150">
        <v>2018</v>
      </c>
      <c r="B2197" s="5" t="s">
        <v>582</v>
      </c>
      <c r="C2197" s="5" t="s">
        <v>171</v>
      </c>
      <c r="D2197" s="5" t="s">
        <v>84</v>
      </c>
      <c r="E2197" s="5" t="s">
        <v>211</v>
      </c>
      <c r="F2197" s="5" t="s">
        <v>211</v>
      </c>
      <c r="G2197" s="5" t="s">
        <v>88</v>
      </c>
      <c r="H2197" s="5" t="s">
        <v>131</v>
      </c>
      <c r="I2197" s="150">
        <v>21060.768524999989</v>
      </c>
      <c r="J2197" s="150">
        <v>25370.653439999998</v>
      </c>
      <c r="K2197" s="150">
        <v>926.07600000000002</v>
      </c>
      <c r="L2197" s="150">
        <v>1921.836</v>
      </c>
      <c r="M2197" s="150">
        <v>14633.205599999999</v>
      </c>
      <c r="N2197" s="150">
        <v>20048.187030000001</v>
      </c>
      <c r="O2197" s="150">
        <v>10266.86024</v>
      </c>
      <c r="P2197" s="150">
        <v>9847.860999999999</v>
      </c>
      <c r="Q2197" s="150">
        <v>4929.402759973741</v>
      </c>
      <c r="R2197" s="150">
        <v>9268.5195311651623</v>
      </c>
      <c r="S2197" s="150">
        <v>17767.019544729599</v>
      </c>
      <c r="T2197" s="150">
        <v>11960.672500000001</v>
      </c>
      <c r="U2197" s="150">
        <v>988.79</v>
      </c>
      <c r="V2197" s="150">
        <v>6953</v>
      </c>
      <c r="W2197" s="150">
        <v>4970.477124</v>
      </c>
      <c r="X2197" s="150">
        <v>13363.260509140029</v>
      </c>
      <c r="Y2197" s="150">
        <v>68146.121520000001</v>
      </c>
      <c r="Z2197" s="150">
        <v>12937.503305632539</v>
      </c>
      <c r="AA2197" s="150">
        <v>143269.06174180051</v>
      </c>
      <c r="AB2197" s="150">
        <v>1387</v>
      </c>
      <c r="AC2197" s="150">
        <v>14241.94692615</v>
      </c>
      <c r="AD2197" s="150">
        <v>18915.31042632613</v>
      </c>
      <c r="AE2197" s="150">
        <v>17264.710246331109</v>
      </c>
      <c r="AF2197" s="150">
        <v>36877.644926720823</v>
      </c>
      <c r="AG2197" s="150">
        <v>163503</v>
      </c>
      <c r="AH2197" s="150">
        <v>29945.58404297808</v>
      </c>
      <c r="AI2197" s="150">
        <v>3176.6145600000009</v>
      </c>
      <c r="AJ2197" s="150">
        <v>32731.13942803572</v>
      </c>
      <c r="AK2197" s="150">
        <v>2991.7008000000001</v>
      </c>
      <c r="AL2197" s="150">
        <v>719663.875</v>
      </c>
      <c r="AM2197" s="150">
        <v>589360.125</v>
      </c>
      <c r="AN2197" s="150">
        <v>130303.7890625</v>
      </c>
      <c r="AO2197" s="5" t="s">
        <v>871</v>
      </c>
    </row>
    <row r="2198" spans="1:41" ht="14.25" x14ac:dyDescent="0.45">
      <c r="A2198" s="150">
        <v>2018</v>
      </c>
      <c r="B2198" s="5" t="s">
        <v>1477</v>
      </c>
      <c r="C2198" s="5" t="s">
        <v>171</v>
      </c>
      <c r="D2198" s="5" t="s">
        <v>84</v>
      </c>
      <c r="E2198" s="5" t="s">
        <v>211</v>
      </c>
      <c r="F2198" s="5" t="s">
        <v>211</v>
      </c>
      <c r="G2198" s="5" t="s">
        <v>88</v>
      </c>
      <c r="H2198" s="5" t="s">
        <v>131</v>
      </c>
      <c r="I2198" s="150">
        <v>10018.08504</v>
      </c>
      <c r="J2198" s="150">
        <v>17150.907500000001</v>
      </c>
      <c r="K2198" s="150">
        <v>859.68794412932027</v>
      </c>
      <c r="L2198" s="150">
        <v>3246.9746000000009</v>
      </c>
      <c r="M2198" s="150">
        <v>19101.741958695809</v>
      </c>
      <c r="N2198" s="150">
        <v>18876.705226076319</v>
      </c>
      <c r="O2198" s="150">
        <v>10790</v>
      </c>
      <c r="P2198" s="150">
        <v>10675.433000000001</v>
      </c>
      <c r="Q2198" s="150">
        <v>3464.4032029005211</v>
      </c>
      <c r="R2198" s="150">
        <v>9388.3404587978857</v>
      </c>
      <c r="S2198" s="150">
        <v>24930.510391288819</v>
      </c>
      <c r="T2198" s="150">
        <v>12318.981079165311</v>
      </c>
      <c r="U2198" s="150">
        <v>1570.2164172</v>
      </c>
      <c r="V2198" s="150">
        <v>20810</v>
      </c>
      <c r="W2198" s="150">
        <v>6612.8998237056012</v>
      </c>
      <c r="X2198" s="150">
        <v>12253.196488150001</v>
      </c>
      <c r="Y2198" s="150">
        <v>66660</v>
      </c>
      <c r="Z2198" s="150">
        <v>13279.457</v>
      </c>
      <c r="AA2198" s="150">
        <v>145056.13833065471</v>
      </c>
      <c r="AB2198" s="150">
        <v>1472</v>
      </c>
      <c r="AC2198" s="150">
        <v>11896</v>
      </c>
      <c r="AD2198" s="150">
        <v>27462.228821337168</v>
      </c>
      <c r="AE2198" s="150">
        <v>17336.326516067998</v>
      </c>
      <c r="AF2198" s="150">
        <v>37726.514235785922</v>
      </c>
      <c r="AG2198" s="150">
        <v>176817</v>
      </c>
      <c r="AH2198" s="150">
        <v>55534.559437736767</v>
      </c>
      <c r="AI2198" s="150">
        <v>3423.0695600000008</v>
      </c>
      <c r="AJ2198" s="150">
        <v>44151.912618802809</v>
      </c>
      <c r="AK2198" s="150">
        <v>2352.793536400844</v>
      </c>
      <c r="AL2198" s="150">
        <v>785236.125</v>
      </c>
      <c r="AM2198" s="150">
        <v>608124.4375</v>
      </c>
      <c r="AN2198" s="150">
        <v>177111.65625</v>
      </c>
      <c r="AO2198" s="5" t="s">
        <v>2372</v>
      </c>
    </row>
    <row r="2199" spans="1:41" ht="14.25" x14ac:dyDescent="0.45">
      <c r="A2199" s="150">
        <v>2018</v>
      </c>
      <c r="B2199" s="5" t="s">
        <v>1476</v>
      </c>
      <c r="C2199" s="5" t="s">
        <v>171</v>
      </c>
      <c r="D2199" s="5" t="s">
        <v>84</v>
      </c>
      <c r="E2199" s="5" t="s">
        <v>211</v>
      </c>
      <c r="F2199" s="5" t="s">
        <v>211</v>
      </c>
      <c r="G2199" s="5" t="s">
        <v>88</v>
      </c>
      <c r="H2199" s="5" t="s">
        <v>131</v>
      </c>
      <c r="I2199" s="150">
        <v>4449.4608000000007</v>
      </c>
      <c r="J2199" s="150">
        <v>17890.903999999999</v>
      </c>
      <c r="K2199" s="150">
        <v>1039</v>
      </c>
      <c r="L2199" s="150">
        <v>2587.4019267136</v>
      </c>
      <c r="M2199" s="150">
        <v>12483.119000000001</v>
      </c>
      <c r="N2199" s="150">
        <v>18559.651588774519</v>
      </c>
      <c r="O2199" s="150">
        <v>9045.5907640795849</v>
      </c>
      <c r="P2199" s="150">
        <v>10886.433000000001</v>
      </c>
      <c r="Q2199" s="150">
        <v>2042.11400065</v>
      </c>
      <c r="R2199" s="150">
        <v>8643.767456578189</v>
      </c>
      <c r="S2199" s="150">
        <v>14900</v>
      </c>
      <c r="T2199" s="150">
        <v>12863.42304804687</v>
      </c>
      <c r="U2199" s="150">
        <v>1465</v>
      </c>
      <c r="V2199" s="150">
        <v>19970.973266015619</v>
      </c>
      <c r="W2199" s="150">
        <v>5623.7389329545013</v>
      </c>
      <c r="X2199" s="150">
        <v>14728.40102866756</v>
      </c>
      <c r="Y2199" s="150">
        <v>76734</v>
      </c>
      <c r="Z2199" s="150">
        <v>10173.55143188275</v>
      </c>
      <c r="AA2199" s="150">
        <v>127543.1886463483</v>
      </c>
      <c r="AB2199" s="150">
        <v>1723</v>
      </c>
      <c r="AC2199" s="150">
        <v>12126.69155422617</v>
      </c>
      <c r="AD2199" s="150">
        <v>19186.8823780196</v>
      </c>
      <c r="AE2199" s="150">
        <v>22303.282715367219</v>
      </c>
      <c r="AF2199" s="150">
        <v>47782.242412088934</v>
      </c>
      <c r="AG2199" s="150">
        <v>136661.48388731619</v>
      </c>
      <c r="AH2199" s="150">
        <v>45921.607105450043</v>
      </c>
      <c r="AI2199" s="150">
        <v>3358.2356759999998</v>
      </c>
      <c r="AJ2199" s="150">
        <v>38844.988217005288</v>
      </c>
      <c r="AK2199" s="150">
        <v>2160</v>
      </c>
      <c r="AL2199" s="150">
        <v>701698.1875</v>
      </c>
      <c r="AM2199" s="150">
        <v>558665.125</v>
      </c>
      <c r="AN2199" s="150">
        <v>143033</v>
      </c>
      <c r="AO2199" s="5" t="s">
        <v>2373</v>
      </c>
    </row>
    <row r="2200" spans="1:41" ht="14.25" x14ac:dyDescent="0.45">
      <c r="A2200" s="150">
        <v>2018</v>
      </c>
      <c r="B2200" s="5" t="s">
        <v>4980</v>
      </c>
      <c r="C2200" s="5" t="s">
        <v>171</v>
      </c>
      <c r="D2200" s="5" t="s">
        <v>84</v>
      </c>
      <c r="E2200" s="5" t="s">
        <v>211</v>
      </c>
      <c r="F2200" s="5" t="s">
        <v>211</v>
      </c>
      <c r="G2200" s="5" t="s">
        <v>88</v>
      </c>
      <c r="H2200" s="5" t="s">
        <v>131</v>
      </c>
      <c r="I2200" s="150">
        <v>27674.436000000002</v>
      </c>
      <c r="J2200" s="150">
        <v>64546</v>
      </c>
      <c r="K2200" s="150">
        <v>949.19799999999998</v>
      </c>
      <c r="L2200" s="150">
        <v>2752</v>
      </c>
      <c r="M2200" s="150">
        <v>16564.733540000001</v>
      </c>
      <c r="N2200" s="150">
        <v>16377.106</v>
      </c>
      <c r="O2200" s="150">
        <v>12761.70512047619</v>
      </c>
      <c r="P2200" s="150">
        <v>11553</v>
      </c>
      <c r="Q2200" s="150">
        <v>6020.2823520000011</v>
      </c>
      <c r="R2200" s="150">
        <v>7002.2530489600003</v>
      </c>
      <c r="S2200" s="150">
        <v>4117.5062857142857</v>
      </c>
      <c r="T2200" s="150">
        <v>10881.761145454549</v>
      </c>
      <c r="U2200" s="150">
        <v>906.19499999999994</v>
      </c>
      <c r="V2200" s="150">
        <v>5557</v>
      </c>
      <c r="W2200" s="150">
        <v>8398.0292000000009</v>
      </c>
      <c r="X2200" s="150">
        <v>13838.32016666667</v>
      </c>
      <c r="Y2200" s="150">
        <v>67357.502000000008</v>
      </c>
      <c r="Z2200" s="150">
        <v>13630.153700000001</v>
      </c>
      <c r="AA2200" s="150">
        <v>152975</v>
      </c>
      <c r="AB2200" s="150">
        <v>1628</v>
      </c>
      <c r="AC2200" s="150">
        <v>19832.933540000002</v>
      </c>
      <c r="AD2200" s="150">
        <v>27600.295000000009</v>
      </c>
      <c r="AE2200" s="150">
        <v>21144</v>
      </c>
      <c r="AF2200" s="150">
        <v>41303.446882510012</v>
      </c>
      <c r="AG2200" s="150">
        <v>169643</v>
      </c>
      <c r="AH2200" s="150">
        <v>28463.321447833619</v>
      </c>
      <c r="AI2200" s="150">
        <v>5306.5</v>
      </c>
      <c r="AJ2200" s="150">
        <v>27693</v>
      </c>
      <c r="AK2200" s="150">
        <v>2589</v>
      </c>
      <c r="AL2200" s="150">
        <v>789065.6875</v>
      </c>
      <c r="AM2200" s="150">
        <v>655967.3125</v>
      </c>
      <c r="AN2200" s="150">
        <v>133098.375</v>
      </c>
      <c r="AO2200" s="5" t="s">
        <v>5193</v>
      </c>
    </row>
    <row r="2201" spans="1:41" ht="14.25" x14ac:dyDescent="0.45">
      <c r="A2201" s="150">
        <v>2018</v>
      </c>
      <c r="B2201" s="5" t="s">
        <v>1478</v>
      </c>
      <c r="C2201" s="5" t="s">
        <v>171</v>
      </c>
      <c r="D2201" s="5" t="s">
        <v>84</v>
      </c>
      <c r="E2201" s="5" t="s">
        <v>211</v>
      </c>
      <c r="F2201" s="5" t="s">
        <v>211</v>
      </c>
      <c r="G2201" s="5" t="s">
        <v>88</v>
      </c>
      <c r="H2201" s="5" t="s">
        <v>131</v>
      </c>
      <c r="I2201" s="150">
        <v>15262.745951999999</v>
      </c>
      <c r="J2201" s="150">
        <v>28009.2055</v>
      </c>
      <c r="K2201" s="150">
        <v>1021.266176292665</v>
      </c>
      <c r="L2201" s="150">
        <v>3206.130012366737</v>
      </c>
      <c r="M2201" s="150">
        <v>18011.12394870233</v>
      </c>
      <c r="N2201" s="150">
        <v>19902.125220256799</v>
      </c>
      <c r="O2201" s="150">
        <v>9553.9655781000183</v>
      </c>
      <c r="P2201" s="150">
        <v>11815.949686399999</v>
      </c>
      <c r="Q2201" s="150">
        <v>3598.9742300227258</v>
      </c>
      <c r="R2201" s="150">
        <v>8043.9440016028148</v>
      </c>
      <c r="S2201" s="150">
        <v>17590.29686311787</v>
      </c>
      <c r="T2201" s="150">
        <v>11171.2447875</v>
      </c>
      <c r="U2201" s="150">
        <v>1398.620124</v>
      </c>
      <c r="V2201" s="150">
        <v>10291</v>
      </c>
      <c r="W2201" s="150">
        <v>8329.9337855199974</v>
      </c>
      <c r="X2201" s="150">
        <v>10772.59325291759</v>
      </c>
      <c r="Y2201" s="150">
        <v>84159.28101999998</v>
      </c>
      <c r="Z2201" s="150">
        <v>11205.718653337601</v>
      </c>
      <c r="AA2201" s="150">
        <v>142022.2352043587</v>
      </c>
      <c r="AB2201" s="150">
        <v>1578</v>
      </c>
      <c r="AC2201" s="150">
        <v>13858.529832099999</v>
      </c>
      <c r="AD2201" s="150">
        <v>22813.886445446169</v>
      </c>
      <c r="AE2201" s="150">
        <v>19548.993261950611</v>
      </c>
      <c r="AF2201" s="150">
        <v>35609.835565354653</v>
      </c>
      <c r="AG2201" s="150">
        <v>164246.1619674488</v>
      </c>
      <c r="AH2201" s="150">
        <v>35488.288895633261</v>
      </c>
      <c r="AI2201" s="150">
        <v>2646.0784512</v>
      </c>
      <c r="AJ2201" s="150">
        <v>34853.11278943684</v>
      </c>
      <c r="AK2201" s="150">
        <v>3106.3811040000001</v>
      </c>
      <c r="AL2201" s="150">
        <v>749115.6875</v>
      </c>
      <c r="AM2201" s="150">
        <v>607032.625</v>
      </c>
      <c r="AN2201" s="150">
        <v>142083.046875</v>
      </c>
      <c r="AO2201" s="5" t="s">
        <v>2374</v>
      </c>
    </row>
    <row r="2202" spans="1:41" ht="14.25" x14ac:dyDescent="0.45">
      <c r="A2202" s="150">
        <v>2018</v>
      </c>
      <c r="B2202" s="5" t="s">
        <v>1476</v>
      </c>
      <c r="C2202" s="5" t="s">
        <v>171</v>
      </c>
      <c r="D2202" s="5" t="s">
        <v>84</v>
      </c>
      <c r="E2202" s="5" t="s">
        <v>24</v>
      </c>
      <c r="F2202" s="5" t="s">
        <v>24</v>
      </c>
      <c r="G2202" s="5" t="s">
        <v>87</v>
      </c>
      <c r="H2202" s="5" t="s">
        <v>131</v>
      </c>
      <c r="I2202" s="150">
        <v>2237.9423117425918</v>
      </c>
      <c r="J2202" s="150">
        <v>6655.7614049771564</v>
      </c>
      <c r="K2202" s="150">
        <v>120.96985468878874</v>
      </c>
      <c r="L2202" s="150">
        <v>302.42463672197186</v>
      </c>
      <c r="M2202" s="150">
        <v>2430.2843806977658</v>
      </c>
      <c r="N2202" s="150">
        <v>3100.4573756736554</v>
      </c>
      <c r="O2202" s="150">
        <v>114.92136195434931</v>
      </c>
      <c r="P2202" s="150">
        <v>120.96985468878874</v>
      </c>
      <c r="Q2202" s="150">
        <v>229.54029927197664</v>
      </c>
      <c r="R2202" s="150">
        <v>950.53418184088252</v>
      </c>
      <c r="S2202" s="150">
        <v>8165.4651914932401</v>
      </c>
      <c r="T2202" s="150">
        <v>302.42463672197186</v>
      </c>
      <c r="U2202" s="150">
        <v>0</v>
      </c>
      <c r="V2202" s="150">
        <v>1098.4062805742017</v>
      </c>
      <c r="W2202" s="150">
        <v>489.92791148959441</v>
      </c>
      <c r="X2202" s="150">
        <v>400.8003009059218</v>
      </c>
      <c r="Y2202" s="150">
        <v>14238.151896870435</v>
      </c>
      <c r="Z2202" s="150">
        <v>1754.0628929874367</v>
      </c>
      <c r="AA2202" s="150">
        <v>20180.589140873759</v>
      </c>
      <c r="AB2202" s="150">
        <v>139.11533289210706</v>
      </c>
      <c r="AC2202" s="150">
        <v>1430.2400075424341</v>
      </c>
      <c r="AD2202" s="150">
        <v>3290.0776228983318</v>
      </c>
      <c r="AE2202" s="150">
        <v>1270.1834742322817</v>
      </c>
      <c r="AF2202" s="150">
        <v>8942.0916585952637</v>
      </c>
      <c r="AG2202" s="150">
        <v>27985.61622186159</v>
      </c>
      <c r="AH2202" s="150">
        <v>8657.4092672276474</v>
      </c>
      <c r="AI2202" s="150">
        <v>1986.3250139899112</v>
      </c>
      <c r="AJ2202" s="150">
        <v>8376.9496279057548</v>
      </c>
      <c r="AK2202" s="150">
        <v>107.66317067302198</v>
      </c>
      <c r="AL2202" s="150">
        <v>125079.3046875</v>
      </c>
      <c r="AM2202" s="150">
        <v>98873.921875</v>
      </c>
      <c r="AN2202" s="150">
        <v>26205.384765625</v>
      </c>
      <c r="AO2202" s="5" t="s">
        <v>2376</v>
      </c>
    </row>
    <row r="2203" spans="1:41" ht="14.25" x14ac:dyDescent="0.45">
      <c r="A2203" s="150">
        <v>2018</v>
      </c>
      <c r="B2203" s="5" t="s">
        <v>1478</v>
      </c>
      <c r="C2203" s="5" t="s">
        <v>171</v>
      </c>
      <c r="D2203" s="5" t="s">
        <v>84</v>
      </c>
      <c r="E2203" s="5" t="s">
        <v>24</v>
      </c>
      <c r="F2203" s="5" t="s">
        <v>24</v>
      </c>
      <c r="G2203" s="5" t="s">
        <v>87</v>
      </c>
      <c r="H2203" s="5" t="s">
        <v>131</v>
      </c>
      <c r="I2203" s="150">
        <v>3339.3156870175071</v>
      </c>
      <c r="J2203" s="150">
        <v>6081.5718333441619</v>
      </c>
      <c r="K2203" s="150">
        <v>115.14881679370714</v>
      </c>
      <c r="L2203" s="150">
        <v>334.79981622516135</v>
      </c>
      <c r="M2203" s="150">
        <v>5397.9664208032082</v>
      </c>
      <c r="N2203" s="150">
        <v>4166.4918184077733</v>
      </c>
      <c r="O2203" s="150">
        <v>184.23810686993141</v>
      </c>
      <c r="P2203" s="150">
        <v>127.81518664101492</v>
      </c>
      <c r="Q2203" s="150">
        <v>252.45739418884725</v>
      </c>
      <c r="R2203" s="150">
        <v>460.59526717482856</v>
      </c>
      <c r="S2203" s="150">
        <v>8392.7366608261382</v>
      </c>
      <c r="T2203" s="150">
        <v>230.29763358741428</v>
      </c>
      <c r="U2203" s="150">
        <v>0</v>
      </c>
      <c r="V2203" s="150">
        <v>359.26430839636629</v>
      </c>
      <c r="W2203" s="150">
        <v>581.50152480822101</v>
      </c>
      <c r="X2203" s="150">
        <v>898.16077099091569</v>
      </c>
      <c r="Y2203" s="150">
        <v>15051.677587189428</v>
      </c>
      <c r="Z2203" s="150">
        <v>1465.861710106411</v>
      </c>
      <c r="AA2203" s="150">
        <v>20806.046828567938</v>
      </c>
      <c r="AB2203" s="150">
        <v>7808.2412667812805</v>
      </c>
      <c r="AC2203" s="150">
        <v>1218.009639398796</v>
      </c>
      <c r="AD2203" s="150">
        <v>3851.0382781047779</v>
      </c>
      <c r="AE2203" s="150">
        <v>1949.0319028136455</v>
      </c>
      <c r="AF2203" s="150">
        <v>6626.7742968652374</v>
      </c>
      <c r="AG2203" s="150">
        <v>49827.953258281756</v>
      </c>
      <c r="AH2203" s="150">
        <v>8409.3409029458726</v>
      </c>
      <c r="AI2203" s="150">
        <v>2664.5436206063832</v>
      </c>
      <c r="AJ2203" s="150">
        <v>7872.7246041857561</v>
      </c>
      <c r="AK2203" s="150">
        <v>112.84584045783299</v>
      </c>
      <c r="AL2203" s="150">
        <v>158586.453125</v>
      </c>
      <c r="AM2203" s="150">
        <v>119940.390625</v>
      </c>
      <c r="AN2203" s="150">
        <v>38646.0625</v>
      </c>
      <c r="AO2203" s="5" t="s">
        <v>2375</v>
      </c>
    </row>
    <row r="2204" spans="1:41" ht="14.25" x14ac:dyDescent="0.45">
      <c r="A2204" s="150">
        <v>2018</v>
      </c>
      <c r="B2204" s="5" t="s">
        <v>1477</v>
      </c>
      <c r="C2204" s="5" t="s">
        <v>171</v>
      </c>
      <c r="D2204" s="5" t="s">
        <v>84</v>
      </c>
      <c r="E2204" s="5" t="s">
        <v>24</v>
      </c>
      <c r="F2204" s="5" t="s">
        <v>24</v>
      </c>
      <c r="G2204" s="5" t="s">
        <v>87</v>
      </c>
      <c r="H2204" s="5" t="s">
        <v>131</v>
      </c>
      <c r="I2204" s="150">
        <v>3379.3082304400232</v>
      </c>
      <c r="J2204" s="150">
        <v>5485.7290266975288</v>
      </c>
      <c r="K2204" s="150">
        <v>118.57221861193064</v>
      </c>
      <c r="L2204" s="150">
        <v>343.85943397459886</v>
      </c>
      <c r="M2204" s="150">
        <v>10329.676551843926</v>
      </c>
      <c r="N2204" s="150">
        <v>2656.0176969072463</v>
      </c>
      <c r="O2204" s="150">
        <v>125.68655172864648</v>
      </c>
      <c r="P2204" s="150">
        <v>111.4578854952148</v>
      </c>
      <c r="Q2204" s="150">
        <v>236.77443261568274</v>
      </c>
      <c r="R2204" s="150">
        <v>460.29806408482642</v>
      </c>
      <c r="S2204" s="150">
        <v>7895.2278126335705</v>
      </c>
      <c r="T2204" s="150">
        <v>355.71665583579193</v>
      </c>
      <c r="U2204" s="150">
        <v>0</v>
      </c>
      <c r="V2204" s="150">
        <v>1076.6357449963302</v>
      </c>
      <c r="W2204" s="150">
        <v>598.78970399024979</v>
      </c>
      <c r="X2204" s="150">
        <v>405.51698765280281</v>
      </c>
      <c r="Y2204" s="150">
        <v>12924.371205097081</v>
      </c>
      <c r="Z2204" s="150">
        <v>1185.7221861193063</v>
      </c>
      <c r="AA2204" s="150">
        <v>21086.729952854261</v>
      </c>
      <c r="AB2204" s="150">
        <v>7973.9817016523357</v>
      </c>
      <c r="AC2204" s="150">
        <v>1371.8805693400375</v>
      </c>
      <c r="AD2204" s="150">
        <v>3293.9501949181749</v>
      </c>
      <c r="AE2204" s="150">
        <v>1778.5832791789596</v>
      </c>
      <c r="AF2204" s="150">
        <v>6706.9725070772629</v>
      </c>
      <c r="AG2204" s="150">
        <v>47202.414507223468</v>
      </c>
      <c r="AH2204" s="150">
        <v>8774.3441772828664</v>
      </c>
      <c r="AI2204" s="150">
        <v>2599.1030319735196</v>
      </c>
      <c r="AJ2204" s="150">
        <v>7959.5474964223322</v>
      </c>
      <c r="AK2204" s="150">
        <v>134.72522468428105</v>
      </c>
      <c r="AL2204" s="150">
        <v>156571.609375</v>
      </c>
      <c r="AM2204" s="150">
        <v>113966.296875</v>
      </c>
      <c r="AN2204" s="150">
        <v>42605.29296875</v>
      </c>
      <c r="AO2204" s="5" t="s">
        <v>2377</v>
      </c>
    </row>
    <row r="2205" spans="1:41" ht="14.25" x14ac:dyDescent="0.45">
      <c r="A2205" s="150">
        <v>2018</v>
      </c>
      <c r="B2205" s="5" t="s">
        <v>4024</v>
      </c>
      <c r="C2205" s="5" t="s">
        <v>171</v>
      </c>
      <c r="D2205" s="5" t="s">
        <v>84</v>
      </c>
      <c r="E2205" s="5" t="s">
        <v>24</v>
      </c>
      <c r="F2205" s="5" t="s">
        <v>24</v>
      </c>
      <c r="G2205" s="5" t="s">
        <v>87</v>
      </c>
      <c r="H2205" s="5" t="s">
        <v>131</v>
      </c>
      <c r="I2205" s="150">
        <v>2380.1407247646516</v>
      </c>
      <c r="J2205" s="150">
        <v>6653.5752078648211</v>
      </c>
      <c r="K2205" s="150">
        <v>108.18821476202962</v>
      </c>
      <c r="L2205" s="150">
        <v>316.74113817321057</v>
      </c>
      <c r="M2205" s="150">
        <v>8330.49253667628</v>
      </c>
      <c r="N2205" s="150">
        <v>3234.6783633810728</v>
      </c>
      <c r="O2205" s="150">
        <v>121.17080053347317</v>
      </c>
      <c r="P2205" s="150">
        <v>102.38932645078484</v>
      </c>
      <c r="Q2205" s="150">
        <v>242.61337642267921</v>
      </c>
      <c r="R2205" s="150">
        <v>547.84348191196557</v>
      </c>
      <c r="S2205" s="150">
        <v>4991.8042291200463</v>
      </c>
      <c r="T2205" s="150">
        <v>432.75285904811847</v>
      </c>
      <c r="U2205" s="150">
        <v>87.632453957243996</v>
      </c>
      <c r="V2205" s="150">
        <v>562.578716762554</v>
      </c>
      <c r="W2205" s="150">
        <v>546.3504845482496</v>
      </c>
      <c r="X2205" s="150">
        <v>2940.1738364739822</v>
      </c>
      <c r="Y2205" s="150">
        <v>15487.142943184539</v>
      </c>
      <c r="Z2205" s="150">
        <v>5085.9279759630126</v>
      </c>
      <c r="AA2205" s="150">
        <v>38876.35309258772</v>
      </c>
      <c r="AB2205" s="150">
        <v>124.50299754814368</v>
      </c>
      <c r="AC2205" s="150">
        <v>4397.2193705540094</v>
      </c>
      <c r="AD2205" s="150">
        <v>7785.9800482110641</v>
      </c>
      <c r="AE2205" s="150">
        <v>1607.67687136376</v>
      </c>
      <c r="AF2205" s="150">
        <v>10474.079727362832</v>
      </c>
      <c r="AG2205" s="150">
        <v>61311.343187789804</v>
      </c>
      <c r="AH2205" s="150">
        <v>10640.310921845612</v>
      </c>
      <c r="AI2205" s="150">
        <v>2879.9702769652285</v>
      </c>
      <c r="AJ2205" s="150">
        <v>7774.405112799448</v>
      </c>
      <c r="AK2205" s="150">
        <v>106.02445046678902</v>
      </c>
      <c r="AL2205" s="150">
        <v>198150.0625</v>
      </c>
      <c r="AM2205" s="150">
        <v>159142.34375</v>
      </c>
      <c r="AN2205" s="150">
        <v>39007.72265625</v>
      </c>
      <c r="AO2205" s="5" t="s">
        <v>4280</v>
      </c>
    </row>
    <row r="2206" spans="1:41" ht="14.25" x14ac:dyDescent="0.45">
      <c r="A2206" s="150">
        <v>2018</v>
      </c>
      <c r="B2206" s="5" t="s">
        <v>4980</v>
      </c>
      <c r="C2206" s="5" t="s">
        <v>171</v>
      </c>
      <c r="D2206" s="5" t="s">
        <v>84</v>
      </c>
      <c r="E2206" s="5" t="s">
        <v>24</v>
      </c>
      <c r="F2206" s="5" t="s">
        <v>24</v>
      </c>
      <c r="G2206" s="5" t="s">
        <v>87</v>
      </c>
      <c r="H2206" s="5" t="s">
        <v>131</v>
      </c>
      <c r="I2206" s="150">
        <v>2317.6585077192544</v>
      </c>
      <c r="J2206" s="150">
        <v>8948.268802076067</v>
      </c>
      <c r="K2206" s="150">
        <v>105.34811398723883</v>
      </c>
      <c r="L2206" s="150">
        <v>555.18456071274863</v>
      </c>
      <c r="M2206" s="150">
        <v>12678.826232518926</v>
      </c>
      <c r="N2206" s="150">
        <v>3520.9067403604613</v>
      </c>
      <c r="O2206" s="150">
        <v>117.65593414436795</v>
      </c>
      <c r="P2206" s="150">
        <v>100.08070828787689</v>
      </c>
      <c r="Q2206" s="150">
        <v>272.3248746570124</v>
      </c>
      <c r="R2206" s="150">
        <v>132.08790939344456</v>
      </c>
      <c r="S2206" s="150">
        <v>7493.4534871578926</v>
      </c>
      <c r="T2206" s="150">
        <v>242.56328544171819</v>
      </c>
      <c r="U2206" s="150">
        <v>56.887981553108972</v>
      </c>
      <c r="V2206" s="150">
        <v>717.42065625309647</v>
      </c>
      <c r="W2206" s="150">
        <v>1189.3802069159265</v>
      </c>
      <c r="X2206" s="150">
        <v>2863.3617381731515</v>
      </c>
      <c r="Y2206" s="150">
        <v>15080.582517273238</v>
      </c>
      <c r="Z2206" s="150">
        <v>5450.7114176997375</v>
      </c>
      <c r="AA2206" s="150">
        <v>36984.56237749994</v>
      </c>
      <c r="AB2206" s="150">
        <v>121.15033108532465</v>
      </c>
      <c r="AC2206" s="150">
        <v>4281.7858534310462</v>
      </c>
      <c r="AD2206" s="150">
        <v>7649.147991560204</v>
      </c>
      <c r="AE2206" s="150">
        <v>1643.4305782009258</v>
      </c>
      <c r="AF2206" s="150">
        <v>11540.92802654761</v>
      </c>
      <c r="AG2206" s="150">
        <v>71342.796273298009</v>
      </c>
      <c r="AH2206" s="150">
        <v>15273.369565869885</v>
      </c>
      <c r="AI2206" s="150">
        <v>2804.3667943402979</v>
      </c>
      <c r="AJ2206" s="150">
        <v>10809.769976230577</v>
      </c>
      <c r="AK2206" s="150">
        <v>103.24115170749405</v>
      </c>
      <c r="AL2206" s="150">
        <v>224397.234375</v>
      </c>
      <c r="AM2206" s="150">
        <v>173755.390625</v>
      </c>
      <c r="AN2206" s="150">
        <v>50641.8671875</v>
      </c>
      <c r="AO2206" s="5" t="s">
        <v>5194</v>
      </c>
    </row>
    <row r="2207" spans="1:41" ht="14.25" x14ac:dyDescent="0.45">
      <c r="A2207" s="150">
        <v>2018</v>
      </c>
      <c r="B2207" s="5" t="s">
        <v>582</v>
      </c>
      <c r="C2207" s="5" t="s">
        <v>171</v>
      </c>
      <c r="D2207" s="5" t="s">
        <v>84</v>
      </c>
      <c r="E2207" s="5" t="s">
        <v>24</v>
      </c>
      <c r="F2207" s="5" t="s">
        <v>24</v>
      </c>
      <c r="G2207" s="5" t="s">
        <v>87</v>
      </c>
      <c r="H2207" s="5" t="s">
        <v>131</v>
      </c>
      <c r="I2207" s="150">
        <v>3126.110193173683</v>
      </c>
      <c r="J2207" s="150">
        <v>8261.8626533875886</v>
      </c>
      <c r="K2207" s="150">
        <v>111.6467926133458</v>
      </c>
      <c r="L2207" s="150">
        <v>334.94037784003734</v>
      </c>
      <c r="M2207" s="150">
        <v>6140.5735937340187</v>
      </c>
      <c r="N2207" s="150">
        <v>3293.1806865761446</v>
      </c>
      <c r="O2207" s="150">
        <v>125.04440772694728</v>
      </c>
      <c r="P2207" s="150">
        <v>106.0644529826785</v>
      </c>
      <c r="Q2207" s="150">
        <v>301.23328377534574</v>
      </c>
      <c r="R2207" s="150">
        <v>446.79929935934854</v>
      </c>
      <c r="S2207" s="150">
        <v>7951.0379827520337</v>
      </c>
      <c r="T2207" s="150">
        <v>446.58717045338318</v>
      </c>
      <c r="U2207" s="150">
        <v>0</v>
      </c>
      <c r="V2207" s="150">
        <v>348.33799295363889</v>
      </c>
      <c r="W2207" s="150">
        <v>563.81630269739628</v>
      </c>
      <c r="X2207" s="150">
        <v>871.36906667782375</v>
      </c>
      <c r="Y2207" s="150">
        <v>15022.075946125677</v>
      </c>
      <c r="Z2207" s="150">
        <v>3643.7949343375849</v>
      </c>
      <c r="AA2207" s="150">
        <v>26100.480199632511</v>
      </c>
      <c r="AB2207" s="150">
        <v>128.39381150534766</v>
      </c>
      <c r="AC2207" s="150">
        <v>3653.4588239185728</v>
      </c>
      <c r="AD2207" s="150">
        <v>3856.9624640659817</v>
      </c>
      <c r="AE2207" s="150">
        <v>1655.0922465455787</v>
      </c>
      <c r="AF2207" s="150">
        <v>8472.3997184615109</v>
      </c>
      <c r="AG2207" s="150">
        <v>53072.419336680054</v>
      </c>
      <c r="AH2207" s="150">
        <v>10186.058225338102</v>
      </c>
      <c r="AI2207" s="150">
        <v>2583.5067810728215</v>
      </c>
      <c r="AJ2207" s="150">
        <v>8022.9385171950298</v>
      </c>
      <c r="AK2207" s="150">
        <v>109.41385676107888</v>
      </c>
      <c r="AL2207" s="150">
        <v>168935.578125</v>
      </c>
      <c r="AM2207" s="150">
        <v>135861.1875</v>
      </c>
      <c r="AN2207" s="150">
        <v>33074.41015625</v>
      </c>
      <c r="AO2207" s="5" t="s">
        <v>872</v>
      </c>
    </row>
    <row r="2208" spans="1:41" ht="14.25" x14ac:dyDescent="0.45">
      <c r="A2208" s="150">
        <v>2018</v>
      </c>
      <c r="B2208" s="5" t="s">
        <v>4980</v>
      </c>
      <c r="C2208" s="5" t="s">
        <v>171</v>
      </c>
      <c r="D2208" s="5" t="s">
        <v>84</v>
      </c>
      <c r="E2208" s="5" t="s">
        <v>24</v>
      </c>
      <c r="F2208" s="5" t="s">
        <v>24</v>
      </c>
      <c r="G2208" s="5" t="s">
        <v>88</v>
      </c>
      <c r="H2208" s="5" t="s">
        <v>131</v>
      </c>
      <c r="I2208" s="150">
        <v>2200</v>
      </c>
      <c r="J2208" s="150">
        <v>8494</v>
      </c>
      <c r="K2208" s="150">
        <v>100</v>
      </c>
      <c r="L2208" s="150">
        <v>527</v>
      </c>
      <c r="M2208" s="150">
        <v>12035.171539999999</v>
      </c>
      <c r="N2208" s="150">
        <v>3342.1640000000002</v>
      </c>
      <c r="O2208" s="150">
        <v>111.68300000000001</v>
      </c>
      <c r="P2208" s="150">
        <v>95</v>
      </c>
      <c r="Q2208" s="150">
        <v>258.50000000000011</v>
      </c>
      <c r="R2208" s="150">
        <v>125.38232000000001</v>
      </c>
      <c r="S2208" s="150">
        <v>7113.04</v>
      </c>
      <c r="T2208" s="150">
        <v>230.24929090909089</v>
      </c>
      <c r="U2208" s="150">
        <v>54</v>
      </c>
      <c r="V2208" s="150">
        <v>681</v>
      </c>
      <c r="W2208" s="150">
        <v>1129</v>
      </c>
      <c r="X2208" s="150">
        <v>2772</v>
      </c>
      <c r="Y2208" s="150">
        <v>14315</v>
      </c>
      <c r="Z2208" s="150">
        <v>5174</v>
      </c>
      <c r="AA2208" s="150">
        <v>35107</v>
      </c>
      <c r="AB2208" s="150">
        <v>115</v>
      </c>
      <c r="AC2208" s="150">
        <v>4064.41624</v>
      </c>
      <c r="AD2208" s="150">
        <v>7260.8305000000009</v>
      </c>
      <c r="AE2208" s="150">
        <v>1560</v>
      </c>
      <c r="AF2208" s="150">
        <v>10955.04</v>
      </c>
      <c r="AG2208" s="150">
        <v>67721</v>
      </c>
      <c r="AH2208" s="150">
        <v>14498</v>
      </c>
      <c r="AI2208" s="150">
        <v>2662</v>
      </c>
      <c r="AJ2208" s="150">
        <v>10261</v>
      </c>
      <c r="AK2208" s="150">
        <v>98</v>
      </c>
      <c r="AL2208" s="150">
        <v>213059.46875</v>
      </c>
      <c r="AM2208" s="150">
        <v>164934.5</v>
      </c>
      <c r="AN2208" s="150">
        <v>48124.9765625</v>
      </c>
      <c r="AO2208" s="5" t="s">
        <v>5195</v>
      </c>
    </row>
    <row r="2209" spans="1:41" ht="14.25" x14ac:dyDescent="0.45">
      <c r="A2209" s="150">
        <v>2018</v>
      </c>
      <c r="B2209" s="5" t="s">
        <v>1476</v>
      </c>
      <c r="C2209" s="5" t="s">
        <v>171</v>
      </c>
      <c r="D2209" s="5" t="s">
        <v>84</v>
      </c>
      <c r="E2209" s="5" t="s">
        <v>24</v>
      </c>
      <c r="F2209" s="5" t="s">
        <v>24</v>
      </c>
      <c r="G2209" s="5" t="s">
        <v>88</v>
      </c>
      <c r="H2209" s="5" t="s">
        <v>131</v>
      </c>
      <c r="I2209" s="150">
        <v>2035</v>
      </c>
      <c r="J2209" s="150">
        <v>5623.0439999999999</v>
      </c>
      <c r="K2209" s="150">
        <v>112</v>
      </c>
      <c r="L2209" s="150">
        <v>276.0202008</v>
      </c>
      <c r="M2209" s="150">
        <v>2209.8999999999992</v>
      </c>
      <c r="N2209" s="150">
        <v>2850.056</v>
      </c>
      <c r="O2209" s="150">
        <v>107.4837802246093</v>
      </c>
      <c r="P2209" s="150">
        <v>110</v>
      </c>
      <c r="Q2209" s="150">
        <v>209.86349999999999</v>
      </c>
      <c r="R2209" s="150">
        <v>860.34681938614688</v>
      </c>
      <c r="S2209" s="150">
        <v>7451</v>
      </c>
      <c r="T2209" s="150">
        <v>275.95322265624992</v>
      </c>
      <c r="U2209" s="150"/>
      <c r="V2209" s="150">
        <v>1002.2621046875</v>
      </c>
      <c r="W2209" s="150">
        <v>437.52249513359999</v>
      </c>
      <c r="X2209" s="150">
        <v>384.09354050000002</v>
      </c>
      <c r="Y2209" s="150">
        <v>13117</v>
      </c>
      <c r="Z2209" s="150">
        <v>1603.6516712447999</v>
      </c>
      <c r="AA2209" s="150">
        <v>18611.780108220199</v>
      </c>
      <c r="AB2209" s="150">
        <v>115</v>
      </c>
      <c r="AC2209" s="150">
        <v>1337.67625</v>
      </c>
      <c r="AD2209" s="150">
        <v>3008.0435000000002</v>
      </c>
      <c r="AE2209" s="150">
        <v>1161.905577017093</v>
      </c>
      <c r="AF2209" s="150">
        <v>8161.3652972543996</v>
      </c>
      <c r="AG2209" s="150">
        <v>25636.730281827589</v>
      </c>
      <c r="AH2209" s="150">
        <v>7961.791666666667</v>
      </c>
      <c r="AI2209" s="150">
        <v>1777.35360672</v>
      </c>
      <c r="AJ2209" s="150">
        <v>7739.7214061721497</v>
      </c>
      <c r="AK2209" s="150">
        <v>113</v>
      </c>
      <c r="AL2209" s="150">
        <v>114289.5546875</v>
      </c>
      <c r="AM2209" s="150">
        <v>90336.421875</v>
      </c>
      <c r="AN2209" s="150">
        <v>23953.142578125</v>
      </c>
      <c r="AO2209" s="5" t="s">
        <v>2378</v>
      </c>
    </row>
    <row r="2210" spans="1:41" ht="14.25" x14ac:dyDescent="0.45">
      <c r="A2210" s="150">
        <v>2018</v>
      </c>
      <c r="B2210" s="5" t="s">
        <v>1478</v>
      </c>
      <c r="C2210" s="5" t="s">
        <v>171</v>
      </c>
      <c r="D2210" s="5" t="s">
        <v>84</v>
      </c>
      <c r="E2210" s="5" t="s">
        <v>24</v>
      </c>
      <c r="F2210" s="5" t="s">
        <v>24</v>
      </c>
      <c r="G2210" s="5" t="s">
        <v>88</v>
      </c>
      <c r="H2210" s="5" t="s">
        <v>131</v>
      </c>
      <c r="I2210" s="150">
        <v>3077.5031999999992</v>
      </c>
      <c r="J2210" s="150">
        <v>5502</v>
      </c>
      <c r="K2210" s="150">
        <v>106.31987449</v>
      </c>
      <c r="L2210" s="150">
        <v>315.3518123667377</v>
      </c>
      <c r="M2210" s="150">
        <v>4922.2084079227088</v>
      </c>
      <c r="N2210" s="150">
        <v>3839.8262116320002</v>
      </c>
      <c r="O2210" s="150">
        <v>167.81969905981279</v>
      </c>
      <c r="P2210" s="150">
        <v>111</v>
      </c>
      <c r="Q2210" s="150">
        <v>229.4898658679775</v>
      </c>
      <c r="R2210" s="150">
        <v>427.63772477698473</v>
      </c>
      <c r="S2210" s="150">
        <v>7612.7969280000007</v>
      </c>
      <c r="T2210" s="150">
        <v>206.04499999999999</v>
      </c>
      <c r="U2210" s="150"/>
      <c r="V2210" s="150">
        <v>326</v>
      </c>
      <c r="W2210" s="150">
        <v>525.40149499999984</v>
      </c>
      <c r="X2210" s="150">
        <v>812.00037703836369</v>
      </c>
      <c r="Y2210" s="150">
        <v>13939.17122</v>
      </c>
      <c r="Z2210" s="150">
        <v>1332.24584192</v>
      </c>
      <c r="AA2210" s="150">
        <v>19242.42547704322</v>
      </c>
      <c r="AB2210" s="150">
        <v>136</v>
      </c>
      <c r="AC2210" s="150">
        <v>1092.74728</v>
      </c>
      <c r="AD2210" s="150">
        <v>3500.6867623517551</v>
      </c>
      <c r="AE2210" s="150">
        <v>1808.7112764237479</v>
      </c>
      <c r="AF2210" s="150">
        <v>6192.027948987643</v>
      </c>
      <c r="AG2210" s="150">
        <v>47116.474289638092</v>
      </c>
      <c r="AH2210" s="150">
        <v>7807.1482958833867</v>
      </c>
      <c r="AI2210" s="150">
        <v>2407.4856</v>
      </c>
      <c r="AJ2210" s="150">
        <v>7291.1605914198599</v>
      </c>
      <c r="AK2210" s="150">
        <v>104.98005000000001</v>
      </c>
      <c r="AL2210" s="150">
        <v>140152.671875</v>
      </c>
      <c r="AM2210" s="150">
        <v>111843.7734375</v>
      </c>
      <c r="AN2210" s="150">
        <v>28308.89453125</v>
      </c>
      <c r="AO2210" s="5" t="s">
        <v>2379</v>
      </c>
    </row>
    <row r="2211" spans="1:41" ht="14.25" x14ac:dyDescent="0.45">
      <c r="A2211" s="150">
        <v>2018</v>
      </c>
      <c r="B2211" s="5" t="s">
        <v>582</v>
      </c>
      <c r="C2211" s="5" t="s">
        <v>171</v>
      </c>
      <c r="D2211" s="5" t="s">
        <v>84</v>
      </c>
      <c r="E2211" s="5" t="s">
        <v>24</v>
      </c>
      <c r="F2211" s="5" t="s">
        <v>24</v>
      </c>
      <c r="G2211" s="5" t="s">
        <v>88</v>
      </c>
      <c r="H2211" s="5" t="s">
        <v>131</v>
      </c>
      <c r="I2211" s="150">
        <v>2884.63</v>
      </c>
      <c r="J2211" s="150">
        <v>7706.5079999999998</v>
      </c>
      <c r="K2211" s="150">
        <v>101.1</v>
      </c>
      <c r="L2211" s="150">
        <v>310.58999999999997</v>
      </c>
      <c r="M2211" s="150">
        <v>5610</v>
      </c>
      <c r="N2211" s="150">
        <v>3069</v>
      </c>
      <c r="O2211" s="150">
        <v>113.98576</v>
      </c>
      <c r="P2211" s="150">
        <v>95</v>
      </c>
      <c r="Q2211" s="150">
        <v>275.47516192405482</v>
      </c>
      <c r="R2211" s="150">
        <v>406.81181481782369</v>
      </c>
      <c r="S2211" s="150">
        <v>7264.0320000000002</v>
      </c>
      <c r="T2211" s="150">
        <v>408.04</v>
      </c>
      <c r="U2211" s="150">
        <v>0</v>
      </c>
      <c r="V2211" s="150">
        <v>319</v>
      </c>
      <c r="W2211" s="150">
        <v>515.6049999999999</v>
      </c>
      <c r="X2211" s="150">
        <v>812.00037703836369</v>
      </c>
      <c r="Y2211" s="150">
        <v>13814.4627</v>
      </c>
      <c r="Z2211" s="150">
        <v>3332.2180967999998</v>
      </c>
      <c r="AA2211" s="150">
        <v>24249.91887097248</v>
      </c>
      <c r="AB2211" s="150">
        <v>115</v>
      </c>
      <c r="AC2211" s="150">
        <v>3330.2569100000001</v>
      </c>
      <c r="AD2211" s="150">
        <v>3527.1579090044002</v>
      </c>
      <c r="AE2211" s="150">
        <v>1512.0847200000001</v>
      </c>
      <c r="AF2211" s="150">
        <v>7856.4508869506881</v>
      </c>
      <c r="AG2211" s="150">
        <v>49485</v>
      </c>
      <c r="AH2211" s="150">
        <v>9538.6417183845588</v>
      </c>
      <c r="AI2211" s="150">
        <v>2360.2800000000002</v>
      </c>
      <c r="AJ2211" s="150">
        <v>7476.3144000000011</v>
      </c>
      <c r="AK2211" s="150">
        <v>99.96</v>
      </c>
      <c r="AL2211" s="150">
        <v>156589.515625</v>
      </c>
      <c r="AM2211" s="150">
        <v>126123.71875</v>
      </c>
      <c r="AN2211" s="150">
        <v>30465.8046875</v>
      </c>
      <c r="AO2211" s="5" t="s">
        <v>873</v>
      </c>
    </row>
    <row r="2212" spans="1:41" ht="14.25" x14ac:dyDescent="0.45">
      <c r="A2212" s="150">
        <v>2018</v>
      </c>
      <c r="B2212" s="5" t="s">
        <v>4024</v>
      </c>
      <c r="C2212" s="5" t="s">
        <v>171</v>
      </c>
      <c r="D2212" s="5" t="s">
        <v>84</v>
      </c>
      <c r="E2212" s="5" t="s">
        <v>24</v>
      </c>
      <c r="F2212" s="5" t="s">
        <v>24</v>
      </c>
      <c r="G2212" s="5" t="s">
        <v>88</v>
      </c>
      <c r="H2212" s="5" t="s">
        <v>131</v>
      </c>
      <c r="I2212" s="150">
        <v>2244</v>
      </c>
      <c r="J2212" s="150">
        <v>6805.9500000000007</v>
      </c>
      <c r="K2212" s="150">
        <v>100</v>
      </c>
      <c r="L2212" s="150">
        <v>300</v>
      </c>
      <c r="M2212" s="150">
        <v>7700</v>
      </c>
      <c r="N2212" s="150">
        <v>2989.8620385742188</v>
      </c>
      <c r="O2212" s="150">
        <v>112</v>
      </c>
      <c r="P2212" s="150">
        <v>94.64</v>
      </c>
      <c r="Q2212" s="150">
        <v>224.25120606373861</v>
      </c>
      <c r="R2212" s="150">
        <v>506.38</v>
      </c>
      <c r="S2212" s="150">
        <v>4614</v>
      </c>
      <c r="T2212" s="150">
        <v>408</v>
      </c>
      <c r="U2212" s="150">
        <v>81</v>
      </c>
      <c r="V2212" s="150">
        <v>520</v>
      </c>
      <c r="W2212" s="150">
        <v>505</v>
      </c>
      <c r="X2212" s="150">
        <v>2772</v>
      </c>
      <c r="Y2212" s="150">
        <v>14315</v>
      </c>
      <c r="Z2212" s="150">
        <v>4700</v>
      </c>
      <c r="AA2212" s="150">
        <v>36453</v>
      </c>
      <c r="AB2212" s="150">
        <v>115.08</v>
      </c>
      <c r="AC2212" s="150">
        <v>4064.41624</v>
      </c>
      <c r="AD2212" s="150">
        <v>7196.6988875240013</v>
      </c>
      <c r="AE2212" s="150">
        <v>1486</v>
      </c>
      <c r="AF2212" s="150">
        <v>9874.9769976421267</v>
      </c>
      <c r="AG2212" s="150">
        <v>57829</v>
      </c>
      <c r="AH2212" s="150">
        <v>10056</v>
      </c>
      <c r="AI2212" s="150">
        <v>2662</v>
      </c>
      <c r="AJ2212" s="150">
        <v>7329.72</v>
      </c>
      <c r="AK2212" s="150">
        <v>98</v>
      </c>
      <c r="AL2212" s="150">
        <v>186156.96875</v>
      </c>
      <c r="AM2212" s="150">
        <v>149818.1875</v>
      </c>
      <c r="AN2212" s="150">
        <v>36338.78125</v>
      </c>
      <c r="AO2212" s="5" t="s">
        <v>4281</v>
      </c>
    </row>
    <row r="2213" spans="1:41" ht="14.25" x14ac:dyDescent="0.45">
      <c r="A2213" s="150">
        <v>2018</v>
      </c>
      <c r="B2213" s="5" t="s">
        <v>1477</v>
      </c>
      <c r="C2213" s="5" t="s">
        <v>171</v>
      </c>
      <c r="D2213" s="5" t="s">
        <v>84</v>
      </c>
      <c r="E2213" s="5" t="s">
        <v>24</v>
      </c>
      <c r="F2213" s="5" t="s">
        <v>24</v>
      </c>
      <c r="G2213" s="5" t="s">
        <v>88</v>
      </c>
      <c r="H2213" s="5" t="s">
        <v>131</v>
      </c>
      <c r="I2213" s="150">
        <v>2907</v>
      </c>
      <c r="J2213" s="150">
        <v>5061.84</v>
      </c>
      <c r="K2213" s="150">
        <v>108.76523160327</v>
      </c>
      <c r="L2213" s="150">
        <v>318.82600000000002</v>
      </c>
      <c r="M2213" s="150">
        <v>9365.0961609947499</v>
      </c>
      <c r="N2213" s="150">
        <v>2436.47253577728</v>
      </c>
      <c r="O2213" s="150">
        <v>116</v>
      </c>
      <c r="P2213" s="150">
        <v>102</v>
      </c>
      <c r="Q2213" s="150">
        <v>239.8318937378636</v>
      </c>
      <c r="R2213" s="150">
        <v>427.59449331426742</v>
      </c>
      <c r="S2213" s="150">
        <v>7997.1786446262149</v>
      </c>
      <c r="T2213" s="150">
        <v>333.58039680000002</v>
      </c>
      <c r="U2213" s="150"/>
      <c r="V2213" s="150">
        <v>983</v>
      </c>
      <c r="W2213" s="150">
        <v>535.91004000000009</v>
      </c>
      <c r="X2213" s="150">
        <v>384.09354050000002</v>
      </c>
      <c r="Y2213" s="150">
        <v>12275</v>
      </c>
      <c r="Z2213" s="150">
        <v>1201</v>
      </c>
      <c r="AA2213" s="150">
        <v>19430.525310395711</v>
      </c>
      <c r="AB2213" s="150">
        <v>136</v>
      </c>
      <c r="AC2213" s="150">
        <v>1272.0999999999999</v>
      </c>
      <c r="AD2213" s="150">
        <v>3336.4848746473372</v>
      </c>
      <c r="AE2213" s="150">
        <v>1591.8119999999999</v>
      </c>
      <c r="AF2213" s="150">
        <v>6218.7607774414746</v>
      </c>
      <c r="AG2213" s="150">
        <v>44279</v>
      </c>
      <c r="AH2213" s="150">
        <v>8532.0151031905843</v>
      </c>
      <c r="AI2213" s="150">
        <v>2326.1679359999998</v>
      </c>
      <c r="AJ2213" s="150">
        <v>7739.7214061721497</v>
      </c>
      <c r="AK2213" s="150">
        <v>129.66263463104821</v>
      </c>
      <c r="AL2213" s="150">
        <v>139785.421875</v>
      </c>
      <c r="AM2213" s="150">
        <v>106484.484375</v>
      </c>
      <c r="AN2213" s="150">
        <v>33300.953125</v>
      </c>
      <c r="AO2213" s="5" t="s">
        <v>2380</v>
      </c>
    </row>
    <row r="2214" spans="1:41" ht="14.25" x14ac:dyDescent="0.45">
      <c r="A2214" s="150">
        <v>2018</v>
      </c>
      <c r="B2214" s="5" t="s">
        <v>4024</v>
      </c>
      <c r="C2214" s="5" t="s">
        <v>171</v>
      </c>
      <c r="D2214" s="5" t="s">
        <v>84</v>
      </c>
      <c r="E2214" s="5" t="s">
        <v>214</v>
      </c>
      <c r="F2214" s="5" t="s">
        <v>214</v>
      </c>
      <c r="G2214" s="5" t="s">
        <v>88</v>
      </c>
      <c r="H2214" s="5" t="s">
        <v>131</v>
      </c>
      <c r="I2214" s="150">
        <v>0</v>
      </c>
      <c r="J2214" s="150"/>
      <c r="K2214" s="150"/>
      <c r="L2214" s="150"/>
      <c r="M2214" s="150">
        <v>217.18596859761001</v>
      </c>
      <c r="N2214" s="150">
        <v>0</v>
      </c>
      <c r="O2214" s="150"/>
      <c r="P2214" s="150">
        <v>60</v>
      </c>
      <c r="Q2214" s="150">
        <v>0</v>
      </c>
      <c r="R2214" s="150">
        <v>107.8834705220134</v>
      </c>
      <c r="S2214" s="150">
        <v>0</v>
      </c>
      <c r="T2214" s="150"/>
      <c r="U2214" s="150"/>
      <c r="V2214" s="150">
        <v>0</v>
      </c>
      <c r="W2214" s="150">
        <v>511.31079999999997</v>
      </c>
      <c r="X2214" s="150">
        <v>303.98631868289192</v>
      </c>
      <c r="Y2214" s="150"/>
      <c r="Z2214" s="150"/>
      <c r="AA2214" s="150">
        <v>2119</v>
      </c>
      <c r="AB2214" s="150"/>
      <c r="AC2214" s="150">
        <v>198</v>
      </c>
      <c r="AD2214" s="150"/>
      <c r="AE2214" s="150">
        <v>201.68676120000001</v>
      </c>
      <c r="AF2214" s="150">
        <v>300</v>
      </c>
      <c r="AG2214" s="150">
        <v>4221</v>
      </c>
      <c r="AH2214" s="150">
        <v>514</v>
      </c>
      <c r="AI2214" s="150"/>
      <c r="AJ2214" s="150">
        <v>180.94799156556439</v>
      </c>
      <c r="AK2214" s="150"/>
      <c r="AL2214" s="150">
        <v>8935.001953125</v>
      </c>
      <c r="AM2214" s="150">
        <v>7388.51806640625</v>
      </c>
      <c r="AN2214" s="150">
        <v>1546.4830322265625</v>
      </c>
      <c r="AO2214" s="5" t="s">
        <v>4282</v>
      </c>
    </row>
    <row r="2215" spans="1:41" ht="14.25" x14ac:dyDescent="0.45">
      <c r="A2215" s="150">
        <v>2018</v>
      </c>
      <c r="B2215" s="5" t="s">
        <v>1478</v>
      </c>
      <c r="C2215" s="5" t="s">
        <v>171</v>
      </c>
      <c r="D2215" s="5" t="s">
        <v>84</v>
      </c>
      <c r="E2215" s="5" t="s">
        <v>214</v>
      </c>
      <c r="F2215" s="5" t="s">
        <v>214</v>
      </c>
      <c r="G2215" s="5" t="s">
        <v>88</v>
      </c>
      <c r="H2215" s="5" t="s">
        <v>131</v>
      </c>
      <c r="I2215" s="150">
        <v>0</v>
      </c>
      <c r="J2215" s="150"/>
      <c r="K2215" s="150"/>
      <c r="L2215" s="150">
        <v>0</v>
      </c>
      <c r="M2215" s="150">
        <v>209.5264747396271</v>
      </c>
      <c r="N2215" s="150">
        <v>0</v>
      </c>
      <c r="O2215" s="150">
        <v>0</v>
      </c>
      <c r="P2215" s="150">
        <v>618.13300000000004</v>
      </c>
      <c r="Q2215" s="150">
        <v>0</v>
      </c>
      <c r="R2215" s="150">
        <v>98.009988728619021</v>
      </c>
      <c r="S2215" s="150">
        <v>0</v>
      </c>
      <c r="T2215" s="150">
        <v>0</v>
      </c>
      <c r="U2215" s="150"/>
      <c r="V2215" s="150">
        <v>0</v>
      </c>
      <c r="W2215" s="150">
        <v>474.92133551999979</v>
      </c>
      <c r="X2215" s="150">
        <v>127.25311533678951</v>
      </c>
      <c r="Y2215" s="150">
        <v>0</v>
      </c>
      <c r="Z2215" s="150">
        <v>0</v>
      </c>
      <c r="AA2215" s="150">
        <v>2730.292219523481</v>
      </c>
      <c r="AB2215" s="150">
        <v>0</v>
      </c>
      <c r="AC2215" s="150">
        <v>226.42729209999999</v>
      </c>
      <c r="AD2215" s="150"/>
      <c r="AE2215" s="150">
        <v>956.96473893313089</v>
      </c>
      <c r="AF2215" s="150">
        <v>273.60061505372431</v>
      </c>
      <c r="AG2215" s="150">
        <v>3812.5412705222502</v>
      </c>
      <c r="AH2215" s="150">
        <v>594.30089486533666</v>
      </c>
      <c r="AI2215" s="150">
        <v>0</v>
      </c>
      <c r="AJ2215" s="150">
        <v>747.66676546395195</v>
      </c>
      <c r="AK2215" s="150"/>
      <c r="AL2215" s="150">
        <v>10869.6376953125</v>
      </c>
      <c r="AM2215" s="150">
        <v>9463.6357421875</v>
      </c>
      <c r="AN2215" s="150">
        <v>1406.0018310546875</v>
      </c>
      <c r="AO2215" s="5" t="s">
        <v>2383</v>
      </c>
    </row>
    <row r="2216" spans="1:41" ht="14.25" x14ac:dyDescent="0.45">
      <c r="A2216" s="150">
        <v>2018</v>
      </c>
      <c r="B2216" s="5" t="s">
        <v>1476</v>
      </c>
      <c r="C2216" s="5" t="s">
        <v>171</v>
      </c>
      <c r="D2216" s="5" t="s">
        <v>84</v>
      </c>
      <c r="E2216" s="5" t="s">
        <v>214</v>
      </c>
      <c r="F2216" s="5" t="s">
        <v>214</v>
      </c>
      <c r="G2216" s="5" t="s">
        <v>88</v>
      </c>
      <c r="H2216" s="5" t="s">
        <v>131</v>
      </c>
      <c r="I2216" s="150">
        <v>0</v>
      </c>
      <c r="J2216" s="150"/>
      <c r="K2216" s="150">
        <v>0</v>
      </c>
      <c r="L2216" s="150"/>
      <c r="M2216" s="150">
        <v>131.21899999999999</v>
      </c>
      <c r="N2216" s="150">
        <v>569.60435635263707</v>
      </c>
      <c r="O2216" s="150">
        <v>116.8</v>
      </c>
      <c r="P2216" s="150">
        <v>618.13300000000004</v>
      </c>
      <c r="Q2216" s="150">
        <v>51.417414650000012</v>
      </c>
      <c r="R2216" s="150">
        <v>82.119111320285384</v>
      </c>
      <c r="S2216" s="150">
        <v>0</v>
      </c>
      <c r="T2216" s="150">
        <v>22.62816425781249</v>
      </c>
      <c r="U2216" s="150"/>
      <c r="V2216" s="150">
        <v>0</v>
      </c>
      <c r="W2216" s="150">
        <v>377.40146015066108</v>
      </c>
      <c r="X2216" s="150">
        <v>156.58979817731449</v>
      </c>
      <c r="Y2216" s="150">
        <v>86</v>
      </c>
      <c r="Z2216" s="150">
        <v>0</v>
      </c>
      <c r="AA2216" s="150">
        <v>1712.938391581718</v>
      </c>
      <c r="AB2216" s="150">
        <v>0</v>
      </c>
      <c r="AC2216" s="150">
        <v>206.96537365</v>
      </c>
      <c r="AD2216" s="150">
        <v>517.8622428785269</v>
      </c>
      <c r="AE2216" s="150"/>
      <c r="AF2216" s="150">
        <v>16462.184959999999</v>
      </c>
      <c r="AG2216" s="150">
        <v>3032.3341814081</v>
      </c>
      <c r="AH2216" s="150">
        <v>1286.7293625556961</v>
      </c>
      <c r="AI2216" s="150">
        <v>0</v>
      </c>
      <c r="AJ2216" s="150">
        <v>402.36396964625391</v>
      </c>
      <c r="AK2216" s="150"/>
      <c r="AL2216" s="150">
        <v>25833.2890625</v>
      </c>
      <c r="AM2216" s="150">
        <v>23224.060546875</v>
      </c>
      <c r="AN2216" s="150">
        <v>2609.22998046875</v>
      </c>
      <c r="AO2216" s="5" t="s">
        <v>2382</v>
      </c>
    </row>
    <row r="2217" spans="1:41" ht="14.25" x14ac:dyDescent="0.45">
      <c r="A2217" s="150">
        <v>2018</v>
      </c>
      <c r="B2217" s="5" t="s">
        <v>4980</v>
      </c>
      <c r="C2217" s="5" t="s">
        <v>171</v>
      </c>
      <c r="D2217" s="5" t="s">
        <v>84</v>
      </c>
      <c r="E2217" s="5" t="s">
        <v>214</v>
      </c>
      <c r="F2217" s="5" t="s">
        <v>214</v>
      </c>
      <c r="G2217" s="5" t="s">
        <v>88</v>
      </c>
      <c r="H2217" s="5" t="s">
        <v>131</v>
      </c>
      <c r="I2217" s="150">
        <v>0</v>
      </c>
      <c r="J2217" s="150">
        <v>0</v>
      </c>
      <c r="K2217" s="150"/>
      <c r="L2217" s="150">
        <v>0</v>
      </c>
      <c r="M2217" s="150">
        <v>485</v>
      </c>
      <c r="N2217" s="150">
        <v>0</v>
      </c>
      <c r="O2217" s="150"/>
      <c r="P2217" s="150">
        <v>60</v>
      </c>
      <c r="Q2217" s="150">
        <v>0</v>
      </c>
      <c r="R2217" s="150">
        <v>86.807628959999988</v>
      </c>
      <c r="S2217" s="150">
        <v>0</v>
      </c>
      <c r="T2217" s="150"/>
      <c r="U2217" s="150"/>
      <c r="V2217" s="150">
        <v>0</v>
      </c>
      <c r="W2217" s="150">
        <v>544.02920000000006</v>
      </c>
      <c r="X2217" s="150">
        <v>67.320166666666665</v>
      </c>
      <c r="Y2217" s="150">
        <v>0</v>
      </c>
      <c r="Z2217" s="150">
        <v>0</v>
      </c>
      <c r="AA2217" s="150">
        <v>2078</v>
      </c>
      <c r="AB2217" s="150"/>
      <c r="AC2217" s="150">
        <v>198</v>
      </c>
      <c r="AD2217" s="150"/>
      <c r="AE2217" s="150">
        <v>210</v>
      </c>
      <c r="AF2217" s="150">
        <v>300</v>
      </c>
      <c r="AG2217" s="150">
        <v>3955</v>
      </c>
      <c r="AH2217" s="150">
        <v>429.99999999999989</v>
      </c>
      <c r="AI2217" s="150"/>
      <c r="AJ2217" s="150">
        <v>0</v>
      </c>
      <c r="AK2217" s="150"/>
      <c r="AL2217" s="150">
        <v>8414.1572265625</v>
      </c>
      <c r="AM2217" s="150">
        <v>6887.8076171875</v>
      </c>
      <c r="AN2217" s="150">
        <v>1526.349365234375</v>
      </c>
      <c r="AO2217" s="5" t="s">
        <v>5196</v>
      </c>
    </row>
    <row r="2218" spans="1:41" ht="14.25" x14ac:dyDescent="0.45">
      <c r="A2218" s="150">
        <v>2018</v>
      </c>
      <c r="B2218" s="5" t="s">
        <v>1477</v>
      </c>
      <c r="C2218" s="5" t="s">
        <v>171</v>
      </c>
      <c r="D2218" s="5" t="s">
        <v>84</v>
      </c>
      <c r="E2218" s="5" t="s">
        <v>214</v>
      </c>
      <c r="F2218" s="5" t="s">
        <v>214</v>
      </c>
      <c r="G2218" s="5" t="s">
        <v>88</v>
      </c>
      <c r="H2218" s="5" t="s">
        <v>131</v>
      </c>
      <c r="I2218" s="150">
        <v>0</v>
      </c>
      <c r="J2218" s="150"/>
      <c r="K2218" s="150"/>
      <c r="L2218" s="150">
        <v>0</v>
      </c>
      <c r="M2218" s="150">
        <v>228.5486564598595</v>
      </c>
      <c r="N2218" s="150">
        <v>0</v>
      </c>
      <c r="O2218" s="150">
        <v>146</v>
      </c>
      <c r="P2218" s="150">
        <v>618.13300000000004</v>
      </c>
      <c r="Q2218" s="150">
        <v>237.0320320882343</v>
      </c>
      <c r="R2218" s="150">
        <v>114.1214050658361</v>
      </c>
      <c r="S2218" s="150">
        <v>0</v>
      </c>
      <c r="T2218" s="150">
        <v>0</v>
      </c>
      <c r="U2218" s="150"/>
      <c r="V2218" s="150">
        <v>0</v>
      </c>
      <c r="W2218" s="150">
        <v>495.03570370559999</v>
      </c>
      <c r="X2218" s="150">
        <v>130.26648072500001</v>
      </c>
      <c r="Y2218" s="150">
        <v>0</v>
      </c>
      <c r="Z2218" s="150"/>
      <c r="AA2218" s="150">
        <v>4946.1469214313784</v>
      </c>
      <c r="AB2218" s="150">
        <v>0</v>
      </c>
      <c r="AC2218" s="150">
        <v>225.1</v>
      </c>
      <c r="AD2218" s="150">
        <v>1115.71337005143</v>
      </c>
      <c r="AE2218" s="150"/>
      <c r="AF2218" s="150">
        <v>290.83818502775642</v>
      </c>
      <c r="AG2218" s="150">
        <v>4441</v>
      </c>
      <c r="AH2218" s="150">
        <v>1481.5047835351629</v>
      </c>
      <c r="AI2218" s="150">
        <v>0</v>
      </c>
      <c r="AJ2218" s="150">
        <v>402.36396964625391</v>
      </c>
      <c r="AK2218" s="150"/>
      <c r="AL2218" s="150">
        <v>14871.8046875</v>
      </c>
      <c r="AM2218" s="150">
        <v>11274.736328125</v>
      </c>
      <c r="AN2218" s="150">
        <v>3597.069091796875</v>
      </c>
      <c r="AO2218" s="5" t="s">
        <v>2381</v>
      </c>
    </row>
    <row r="2219" spans="1:41" ht="14.25" x14ac:dyDescent="0.45">
      <c r="A2219" s="150">
        <v>2018</v>
      </c>
      <c r="B2219" s="5" t="s">
        <v>582</v>
      </c>
      <c r="C2219" s="5" t="s">
        <v>171</v>
      </c>
      <c r="D2219" s="5" t="s">
        <v>84</v>
      </c>
      <c r="E2219" s="5" t="s">
        <v>214</v>
      </c>
      <c r="F2219" s="5" t="s">
        <v>214</v>
      </c>
      <c r="G2219" s="5" t="s">
        <v>88</v>
      </c>
      <c r="H2219" s="5" t="s">
        <v>131</v>
      </c>
      <c r="I2219" s="150">
        <v>0</v>
      </c>
      <c r="J2219" s="150"/>
      <c r="K2219" s="150"/>
      <c r="L2219" s="150">
        <v>0</v>
      </c>
      <c r="M2219" s="150">
        <v>188.98560000000001</v>
      </c>
      <c r="N2219" s="150">
        <v>0</v>
      </c>
      <c r="O2219" s="150">
        <v>0</v>
      </c>
      <c r="P2219" s="150">
        <v>618.13300000000004</v>
      </c>
      <c r="Q2219" s="150">
        <v>2</v>
      </c>
      <c r="R2219" s="150">
        <v>114.7402975664629</v>
      </c>
      <c r="S2219" s="150">
        <v>0</v>
      </c>
      <c r="T2219" s="150">
        <v>0</v>
      </c>
      <c r="U2219" s="150"/>
      <c r="V2219" s="150">
        <v>0</v>
      </c>
      <c r="W2219" s="150">
        <v>424.67882400000002</v>
      </c>
      <c r="X2219" s="150"/>
      <c r="Y2219" s="150">
        <v>0</v>
      </c>
      <c r="Z2219" s="150"/>
      <c r="AA2219" s="150">
        <v>2171.0685281986639</v>
      </c>
      <c r="AB2219" s="150"/>
      <c r="AC2219" s="150">
        <v>195.46026615</v>
      </c>
      <c r="AD2219" s="150"/>
      <c r="AE2219" s="150">
        <v>934.50540000000001</v>
      </c>
      <c r="AF2219" s="150">
        <v>294.6727584876416</v>
      </c>
      <c r="AG2219" s="150">
        <v>4036</v>
      </c>
      <c r="AH2219" s="150">
        <v>152.47080831599999</v>
      </c>
      <c r="AI2219" s="150"/>
      <c r="AJ2219" s="150">
        <v>257.57319219764162</v>
      </c>
      <c r="AK2219" s="150"/>
      <c r="AL2219" s="150">
        <v>9390.2880859375</v>
      </c>
      <c r="AM2219" s="150">
        <v>8624.1533203125</v>
      </c>
      <c r="AN2219" s="150">
        <v>766.13525390625</v>
      </c>
      <c r="AO2219" s="5" t="s">
        <v>874</v>
      </c>
    </row>
    <row r="2220" spans="1:41" ht="14.25" x14ac:dyDescent="0.45">
      <c r="A2220" s="150">
        <v>2018</v>
      </c>
      <c r="B2220" s="5" t="s">
        <v>1476</v>
      </c>
      <c r="C2220" s="5" t="s">
        <v>171</v>
      </c>
      <c r="D2220" s="5" t="s">
        <v>84</v>
      </c>
      <c r="E2220" s="5" t="s">
        <v>217</v>
      </c>
      <c r="F2220" s="5" t="s">
        <v>218</v>
      </c>
      <c r="G2220" s="5" t="s">
        <v>87</v>
      </c>
      <c r="H2220" s="5" t="s">
        <v>131</v>
      </c>
      <c r="I2220" s="150"/>
      <c r="J2220" s="150"/>
      <c r="K2220" s="150"/>
      <c r="L2220" s="150"/>
      <c r="M2220" s="150"/>
      <c r="N2220" s="150">
        <v>0</v>
      </c>
      <c r="O2220" s="150"/>
      <c r="P2220" s="150"/>
      <c r="Q2220" s="150">
        <v>0</v>
      </c>
      <c r="R2220" s="150">
        <v>0</v>
      </c>
      <c r="S2220" s="150">
        <v>0</v>
      </c>
      <c r="T2220" s="150"/>
      <c r="U2220" s="150"/>
      <c r="V2220" s="150">
        <v>0</v>
      </c>
      <c r="W2220" s="150"/>
      <c r="X2220" s="150"/>
      <c r="Y2220" s="150"/>
      <c r="Z2220" s="150"/>
      <c r="AA2220" s="150">
        <v>2903.2765125309297</v>
      </c>
      <c r="AB2220" s="150"/>
      <c r="AC2220" s="150"/>
      <c r="AD2220" s="150"/>
      <c r="AE2220" s="150"/>
      <c r="AF2220" s="150"/>
      <c r="AG2220" s="150">
        <v>0</v>
      </c>
      <c r="AH2220" s="150">
        <v>544.98603044524566</v>
      </c>
      <c r="AI2220" s="150"/>
      <c r="AJ2220" s="150"/>
      <c r="AK2220" s="150"/>
      <c r="AL2220" s="150">
        <v>3448.2626953125</v>
      </c>
      <c r="AM2220" s="150">
        <v>2903.276611328125</v>
      </c>
      <c r="AN2220" s="150">
        <v>544.98602294921875</v>
      </c>
      <c r="AO2220" s="5" t="s">
        <v>2385</v>
      </c>
    </row>
    <row r="2221" spans="1:41" ht="14.25" x14ac:dyDescent="0.45">
      <c r="A2221" s="150">
        <v>2018</v>
      </c>
      <c r="B2221" s="5" t="s">
        <v>1477</v>
      </c>
      <c r="C2221" s="5" t="s">
        <v>171</v>
      </c>
      <c r="D2221" s="5" t="s">
        <v>84</v>
      </c>
      <c r="E2221" s="5" t="s">
        <v>217</v>
      </c>
      <c r="F2221" s="5" t="s">
        <v>218</v>
      </c>
      <c r="G2221" s="5" t="s">
        <v>87</v>
      </c>
      <c r="H2221" s="5" t="s">
        <v>131</v>
      </c>
      <c r="I2221" s="150">
        <v>0</v>
      </c>
      <c r="J2221" s="150"/>
      <c r="K2221" s="150"/>
      <c r="L2221" s="150"/>
      <c r="M2221" s="150"/>
      <c r="N2221" s="150"/>
      <c r="O2221" s="150">
        <v>0</v>
      </c>
      <c r="P2221" s="150"/>
      <c r="Q2221" s="150">
        <v>0</v>
      </c>
      <c r="R2221" s="150"/>
      <c r="S2221" s="150">
        <v>0</v>
      </c>
      <c r="T2221" s="150"/>
      <c r="U2221" s="150"/>
      <c r="V2221" s="150">
        <v>0</v>
      </c>
      <c r="W2221" s="150">
        <v>0</v>
      </c>
      <c r="X2221" s="150">
        <v>0</v>
      </c>
      <c r="Y2221" s="150"/>
      <c r="Z2221" s="150"/>
      <c r="AA2221" s="150">
        <v>1660.0110605670291</v>
      </c>
      <c r="AB2221" s="150"/>
      <c r="AC2221" s="150"/>
      <c r="AD2221" s="150"/>
      <c r="AE2221" s="150"/>
      <c r="AF2221" s="150">
        <v>0</v>
      </c>
      <c r="AG2221" s="150">
        <v>3636.6099448279128</v>
      </c>
      <c r="AH2221" s="150">
        <v>399.98361745091267</v>
      </c>
      <c r="AI2221" s="150"/>
      <c r="AJ2221" s="150">
        <v>0</v>
      </c>
      <c r="AK2221" s="150"/>
      <c r="AL2221" s="150">
        <v>5696.6044921875</v>
      </c>
      <c r="AM2221" s="150">
        <v>5296.62109375</v>
      </c>
      <c r="AN2221" s="150">
        <v>399.98361206054688</v>
      </c>
      <c r="AO2221" s="5" t="s">
        <v>2386</v>
      </c>
    </row>
    <row r="2222" spans="1:41" ht="14.25" x14ac:dyDescent="0.45">
      <c r="A2222" s="150">
        <v>2018</v>
      </c>
      <c r="B2222" s="5" t="s">
        <v>1478</v>
      </c>
      <c r="C2222" s="5" t="s">
        <v>171</v>
      </c>
      <c r="D2222" s="5" t="s">
        <v>84</v>
      </c>
      <c r="E2222" s="5" t="s">
        <v>217</v>
      </c>
      <c r="F2222" s="5" t="s">
        <v>218</v>
      </c>
      <c r="G2222" s="5" t="s">
        <v>87</v>
      </c>
      <c r="H2222" s="5" t="s">
        <v>131</v>
      </c>
      <c r="I2222" s="150">
        <v>0</v>
      </c>
      <c r="J2222" s="150"/>
      <c r="K2222" s="150"/>
      <c r="L2222" s="150"/>
      <c r="M2222" s="150"/>
      <c r="N2222" s="150">
        <v>0</v>
      </c>
      <c r="O2222" s="150"/>
      <c r="P2222" s="150"/>
      <c r="Q2222" s="150">
        <v>0</v>
      </c>
      <c r="R2222" s="150"/>
      <c r="S2222" s="150">
        <v>0</v>
      </c>
      <c r="T2222" s="150"/>
      <c r="U2222" s="150"/>
      <c r="V2222" s="150">
        <v>0</v>
      </c>
      <c r="W2222" s="150">
        <v>0</v>
      </c>
      <c r="X2222" s="150"/>
      <c r="Y2222" s="150">
        <v>0</v>
      </c>
      <c r="Z2222" s="150">
        <v>0</v>
      </c>
      <c r="AA2222" s="150">
        <v>1612.0834351118999</v>
      </c>
      <c r="AB2222" s="150"/>
      <c r="AC2222" s="150"/>
      <c r="AD2222" s="150"/>
      <c r="AE2222" s="150"/>
      <c r="AF2222" s="150">
        <v>0</v>
      </c>
      <c r="AG2222" s="150"/>
      <c r="AH2222" s="150">
        <v>399.14758933700836</v>
      </c>
      <c r="AI2222" s="150">
        <v>0</v>
      </c>
      <c r="AJ2222" s="150">
        <v>0</v>
      </c>
      <c r="AK2222" s="150"/>
      <c r="AL2222" s="150">
        <v>2011.2310791015625</v>
      </c>
      <c r="AM2222" s="150">
        <v>1612.08349609375</v>
      </c>
      <c r="AN2222" s="150">
        <v>399.1475830078125</v>
      </c>
      <c r="AO2222" s="5" t="s">
        <v>2384</v>
      </c>
    </row>
    <row r="2223" spans="1:41" ht="14.25" x14ac:dyDescent="0.45">
      <c r="A2223" s="150">
        <v>2018</v>
      </c>
      <c r="B2223" s="5" t="s">
        <v>582</v>
      </c>
      <c r="C2223" s="5" t="s">
        <v>171</v>
      </c>
      <c r="D2223" s="5" t="s">
        <v>84</v>
      </c>
      <c r="E2223" s="5" t="s">
        <v>217</v>
      </c>
      <c r="F2223" s="5" t="s">
        <v>218</v>
      </c>
      <c r="G2223" s="5" t="s">
        <v>87</v>
      </c>
      <c r="H2223" s="5" t="s">
        <v>131</v>
      </c>
      <c r="I2223" s="150">
        <v>0</v>
      </c>
      <c r="J2223" s="150"/>
      <c r="K2223" s="150"/>
      <c r="L2223" s="150"/>
      <c r="M2223" s="150"/>
      <c r="N2223" s="150">
        <v>0</v>
      </c>
      <c r="O2223" s="150">
        <v>0</v>
      </c>
      <c r="P2223" s="150"/>
      <c r="Q2223" s="150">
        <v>0</v>
      </c>
      <c r="R2223" s="150"/>
      <c r="S2223" s="150">
        <v>0</v>
      </c>
      <c r="T2223" s="150"/>
      <c r="U2223" s="150"/>
      <c r="V2223" s="150">
        <v>0</v>
      </c>
      <c r="W2223" s="150"/>
      <c r="X2223" s="150">
        <v>0</v>
      </c>
      <c r="Y2223" s="150">
        <v>0</v>
      </c>
      <c r="Z2223" s="150"/>
      <c r="AA2223" s="150"/>
      <c r="AB2223" s="150">
        <v>0</v>
      </c>
      <c r="AC2223" s="150">
        <v>0</v>
      </c>
      <c r="AD2223" s="150"/>
      <c r="AE2223" s="150"/>
      <c r="AF2223" s="150">
        <v>0</v>
      </c>
      <c r="AG2223" s="150"/>
      <c r="AH2223" s="150">
        <v>381.55232477647394</v>
      </c>
      <c r="AI2223" s="150"/>
      <c r="AJ2223" s="150"/>
      <c r="AK2223" s="150"/>
      <c r="AL2223" s="150">
        <v>381.55233764648438</v>
      </c>
      <c r="AM2223" s="150">
        <v>0</v>
      </c>
      <c r="AN2223" s="150">
        <v>381.55233764648438</v>
      </c>
      <c r="AO2223" s="5" t="s">
        <v>875</v>
      </c>
    </row>
    <row r="2224" spans="1:41" ht="14.25" x14ac:dyDescent="0.45">
      <c r="A2224" s="150">
        <v>2018</v>
      </c>
      <c r="B2224" s="5" t="s">
        <v>4980</v>
      </c>
      <c r="C2224" s="5" t="s">
        <v>171</v>
      </c>
      <c r="D2224" s="5" t="s">
        <v>84</v>
      </c>
      <c r="E2224" s="5" t="s">
        <v>217</v>
      </c>
      <c r="F2224" s="5" t="s">
        <v>218</v>
      </c>
      <c r="G2224" s="5" t="s">
        <v>87</v>
      </c>
      <c r="H2224" s="5" t="s">
        <v>131</v>
      </c>
      <c r="I2224" s="150">
        <v>0</v>
      </c>
      <c r="J2224" s="150">
        <v>0</v>
      </c>
      <c r="K2224" s="150"/>
      <c r="L2224" s="150"/>
      <c r="M2224" s="150"/>
      <c r="N2224" s="150">
        <v>0</v>
      </c>
      <c r="O2224" s="150"/>
      <c r="P2224" s="150"/>
      <c r="Q2224" s="150">
        <v>0</v>
      </c>
      <c r="R2224" s="150"/>
      <c r="S2224" s="150">
        <v>0</v>
      </c>
      <c r="T2224" s="150"/>
      <c r="U2224" s="150"/>
      <c r="V2224" s="150">
        <v>0</v>
      </c>
      <c r="W2224" s="150"/>
      <c r="X2224" s="150">
        <v>0</v>
      </c>
      <c r="Y2224" s="150"/>
      <c r="Z2224" s="150"/>
      <c r="AA2224" s="150"/>
      <c r="AB2224" s="150"/>
      <c r="AC2224" s="150">
        <v>0</v>
      </c>
      <c r="AD2224" s="150"/>
      <c r="AE2224" s="150"/>
      <c r="AF2224" s="150">
        <v>0</v>
      </c>
      <c r="AG2224" s="150"/>
      <c r="AH2224" s="150"/>
      <c r="AI2224" s="150"/>
      <c r="AJ2224" s="150"/>
      <c r="AK2224" s="150"/>
      <c r="AL2224" s="150">
        <v>0</v>
      </c>
      <c r="AM2224" s="150">
        <v>0</v>
      </c>
      <c r="AN2224" s="150">
        <v>0</v>
      </c>
      <c r="AO2224" s="5" t="s">
        <v>5197</v>
      </c>
    </row>
    <row r="2225" spans="1:41" ht="14.25" x14ac:dyDescent="0.45">
      <c r="A2225" s="150">
        <v>2018</v>
      </c>
      <c r="B2225" s="5" t="s">
        <v>4024</v>
      </c>
      <c r="C2225" s="5" t="s">
        <v>171</v>
      </c>
      <c r="D2225" s="5" t="s">
        <v>84</v>
      </c>
      <c r="E2225" s="5" t="s">
        <v>217</v>
      </c>
      <c r="F2225" s="5" t="s">
        <v>218</v>
      </c>
      <c r="G2225" s="5" t="s">
        <v>87</v>
      </c>
      <c r="H2225" s="5" t="s">
        <v>131</v>
      </c>
      <c r="I2225" s="150">
        <v>0</v>
      </c>
      <c r="J2225" s="150"/>
      <c r="K2225" s="150"/>
      <c r="L2225" s="150"/>
      <c r="M2225" s="150">
        <v>0</v>
      </c>
      <c r="N2225" s="150">
        <v>0</v>
      </c>
      <c r="O2225" s="150"/>
      <c r="P2225" s="150"/>
      <c r="Q2225" s="150">
        <v>0</v>
      </c>
      <c r="R2225" s="150"/>
      <c r="S2225" s="150">
        <v>0</v>
      </c>
      <c r="T2225" s="150"/>
      <c r="U2225" s="150"/>
      <c r="V2225" s="150">
        <v>0</v>
      </c>
      <c r="W2225" s="150"/>
      <c r="X2225" s="150">
        <v>0</v>
      </c>
      <c r="Y2225" s="150">
        <v>0</v>
      </c>
      <c r="Z2225" s="150"/>
      <c r="AA2225" s="150"/>
      <c r="AB2225" s="150"/>
      <c r="AC2225" s="150">
        <v>0</v>
      </c>
      <c r="AD2225" s="150"/>
      <c r="AE2225" s="150"/>
      <c r="AF2225" s="150">
        <v>0</v>
      </c>
      <c r="AG2225" s="150"/>
      <c r="AH2225" s="150">
        <v>370.00369448614128</v>
      </c>
      <c r="AI2225" s="150"/>
      <c r="AJ2225" s="150"/>
      <c r="AK2225" s="150"/>
      <c r="AL2225" s="150">
        <v>370.00369262695313</v>
      </c>
      <c r="AM2225" s="150">
        <v>0</v>
      </c>
      <c r="AN2225" s="150">
        <v>370.00369262695313</v>
      </c>
      <c r="AO2225" s="5" t="s">
        <v>4283</v>
      </c>
    </row>
    <row r="2226" spans="1:41" ht="14.25" x14ac:dyDescent="0.45">
      <c r="A2226" s="150">
        <v>2018</v>
      </c>
      <c r="B2226" s="5" t="s">
        <v>582</v>
      </c>
      <c r="C2226" s="5" t="s">
        <v>171</v>
      </c>
      <c r="D2226" s="5" t="s">
        <v>84</v>
      </c>
      <c r="E2226" s="5" t="s">
        <v>217</v>
      </c>
      <c r="F2226" s="5" t="s">
        <v>219</v>
      </c>
      <c r="G2226" s="5" t="s">
        <v>87</v>
      </c>
      <c r="H2226" s="5" t="s">
        <v>131</v>
      </c>
      <c r="I2226" s="150">
        <v>1116.4679261334579</v>
      </c>
      <c r="J2226" s="150"/>
      <c r="K2226" s="150">
        <v>89.317434090676628</v>
      </c>
      <c r="L2226" s="150">
        <v>55.823396306672898</v>
      </c>
      <c r="M2226" s="150">
        <v>753.61585014008404</v>
      </c>
      <c r="N2226" s="150">
        <v>8736.3615219943076</v>
      </c>
      <c r="O2226" s="150">
        <v>184.21720781202055</v>
      </c>
      <c r="P2226" s="150"/>
      <c r="Q2226" s="150">
        <v>0</v>
      </c>
      <c r="R2226" s="150">
        <v>324.41832200579728</v>
      </c>
      <c r="S2226" s="150">
        <v>614.05735937340182</v>
      </c>
      <c r="T2226" s="150"/>
      <c r="U2226" s="150">
        <v>0</v>
      </c>
      <c r="V2226" s="150">
        <v>294.74753249923288</v>
      </c>
      <c r="W2226" s="150"/>
      <c r="X2226" s="150">
        <v>0</v>
      </c>
      <c r="Y2226" s="150">
        <v>8794.4178541532474</v>
      </c>
      <c r="Z2226" s="150">
        <v>66.635316362066348</v>
      </c>
      <c r="AA2226" s="150"/>
      <c r="AB2226" s="150">
        <v>0</v>
      </c>
      <c r="AC2226" s="150">
        <v>0</v>
      </c>
      <c r="AD2226" s="150"/>
      <c r="AE2226" s="150"/>
      <c r="AF2226" s="150">
        <v>2201.6209365811392</v>
      </c>
      <c r="AG2226" s="150">
        <v>5265.2627396453872</v>
      </c>
      <c r="AH2226" s="150">
        <v>558.23396306672896</v>
      </c>
      <c r="AI2226" s="150">
        <v>217.7112455960243</v>
      </c>
      <c r="AJ2226" s="150"/>
      <c r="AK2226" s="150"/>
      <c r="AL2226" s="150">
        <v>29272.908203125</v>
      </c>
      <c r="AM2226" s="150">
        <v>26855.75390625</v>
      </c>
      <c r="AN2226" s="150">
        <v>2417.153076171875</v>
      </c>
      <c r="AO2226" s="5" t="s">
        <v>876</v>
      </c>
    </row>
    <row r="2227" spans="1:41" ht="14.25" x14ac:dyDescent="0.45">
      <c r="A2227" s="150">
        <v>2018</v>
      </c>
      <c r="B2227" s="5" t="s">
        <v>1478</v>
      </c>
      <c r="C2227" s="5" t="s">
        <v>171</v>
      </c>
      <c r="D2227" s="5" t="s">
        <v>84</v>
      </c>
      <c r="E2227" s="5" t="s">
        <v>217</v>
      </c>
      <c r="F2227" s="5" t="s">
        <v>219</v>
      </c>
      <c r="G2227" s="5" t="s">
        <v>87</v>
      </c>
      <c r="H2227" s="5" t="s">
        <v>131</v>
      </c>
      <c r="I2227" s="150">
        <v>1151.4881679370715</v>
      </c>
      <c r="J2227" s="150"/>
      <c r="K2227" s="150">
        <v>92.119053434965707</v>
      </c>
      <c r="L2227" s="150">
        <v>345.44645038112139</v>
      </c>
      <c r="M2227" s="150">
        <v>1499.0936586330747</v>
      </c>
      <c r="N2227" s="150">
        <v>4785.1184732384545</v>
      </c>
      <c r="O2227" s="150">
        <v>189.99554770961677</v>
      </c>
      <c r="P2227" s="150"/>
      <c r="Q2227" s="150">
        <v>0</v>
      </c>
      <c r="R2227" s="150"/>
      <c r="S2227" s="150">
        <v>633.31849236538926</v>
      </c>
      <c r="T2227" s="150"/>
      <c r="U2227" s="150"/>
      <c r="V2227" s="150">
        <v>1496.9346183181929</v>
      </c>
      <c r="W2227" s="150">
        <v>0</v>
      </c>
      <c r="X2227" s="150"/>
      <c r="Y2227" s="150">
        <v>6736.2057824318672</v>
      </c>
      <c r="Z2227" s="150">
        <v>199.59895903021194</v>
      </c>
      <c r="AA2227" s="150">
        <v>345.44645038112139</v>
      </c>
      <c r="AB2227" s="150"/>
      <c r="AC2227" s="150"/>
      <c r="AD2227" s="150"/>
      <c r="AE2227" s="150"/>
      <c r="AF2227" s="150">
        <v>2094.5259287505728</v>
      </c>
      <c r="AG2227" s="150">
        <v>9058.0002011555862</v>
      </c>
      <c r="AH2227" s="150">
        <v>1151.4881679370715</v>
      </c>
      <c r="AI2227" s="150">
        <v>224.54019274772892</v>
      </c>
      <c r="AJ2227" s="150">
        <v>0</v>
      </c>
      <c r="AK2227" s="150">
        <v>0</v>
      </c>
      <c r="AL2227" s="150">
        <v>30003.322265625</v>
      </c>
      <c r="AM2227" s="150">
        <v>26212.763671875</v>
      </c>
      <c r="AN2227" s="150">
        <v>3790.555419921875</v>
      </c>
      <c r="AO2227" s="5" t="s">
        <v>2389</v>
      </c>
    </row>
    <row r="2228" spans="1:41" ht="14.25" x14ac:dyDescent="0.45">
      <c r="A2228" s="150">
        <v>2018</v>
      </c>
      <c r="B2228" s="5" t="s">
        <v>1476</v>
      </c>
      <c r="C2228" s="5" t="s">
        <v>171</v>
      </c>
      <c r="D2228" s="5" t="s">
        <v>84</v>
      </c>
      <c r="E2228" s="5" t="s">
        <v>217</v>
      </c>
      <c r="F2228" s="5" t="s">
        <v>219</v>
      </c>
      <c r="G2228" s="5" t="s">
        <v>87</v>
      </c>
      <c r="H2228" s="5" t="s">
        <v>131</v>
      </c>
      <c r="I2228" s="150">
        <v>0</v>
      </c>
      <c r="J2228" s="150"/>
      <c r="K2228" s="150">
        <v>96.775883751030989</v>
      </c>
      <c r="L2228" s="150"/>
      <c r="M2228" s="150">
        <v>756.06159180492966</v>
      </c>
      <c r="N2228" s="150">
        <v>2409.7195054006716</v>
      </c>
      <c r="O2228" s="150">
        <v>190.52752113484226</v>
      </c>
      <c r="P2228" s="150"/>
      <c r="Q2228" s="150">
        <v>0</v>
      </c>
      <c r="R2228" s="150">
        <v>361.73106364500256</v>
      </c>
      <c r="S2228" s="150">
        <v>544.36434609954938</v>
      </c>
      <c r="T2228" s="150"/>
      <c r="U2228" s="150"/>
      <c r="V2228" s="150">
        <v>1572.6081109542536</v>
      </c>
      <c r="W2228" s="150"/>
      <c r="X2228" s="150"/>
      <c r="Y2228" s="150"/>
      <c r="Z2228" s="150"/>
      <c r="AA2228" s="150">
        <v>362.90956406636622</v>
      </c>
      <c r="AB2228" s="150"/>
      <c r="AC2228" s="150"/>
      <c r="AD2228" s="150">
        <v>0</v>
      </c>
      <c r="AE2228" s="150"/>
      <c r="AF2228" s="150">
        <v>2177.4573843981975</v>
      </c>
      <c r="AG2228" s="150">
        <v>15533.760405909954</v>
      </c>
      <c r="AH2228" s="150">
        <v>1209.6985468878875</v>
      </c>
      <c r="AI2228" s="150">
        <v>235.89121664313805</v>
      </c>
      <c r="AJ2228" s="150"/>
      <c r="AK2228" s="150"/>
      <c r="AL2228" s="150">
        <v>25451.50390625</v>
      </c>
      <c r="AM2228" s="150">
        <v>22418.185546875</v>
      </c>
      <c r="AN2228" s="150">
        <v>3033.319091796875</v>
      </c>
      <c r="AO2228" s="5" t="s">
        <v>2388</v>
      </c>
    </row>
    <row r="2229" spans="1:41" ht="14.25" x14ac:dyDescent="0.45">
      <c r="A2229" s="150">
        <v>2018</v>
      </c>
      <c r="B2229" s="5" t="s">
        <v>4024</v>
      </c>
      <c r="C2229" s="5" t="s">
        <v>171</v>
      </c>
      <c r="D2229" s="5" t="s">
        <v>84</v>
      </c>
      <c r="E2229" s="5" t="s">
        <v>217</v>
      </c>
      <c r="F2229" s="5" t="s">
        <v>219</v>
      </c>
      <c r="G2229" s="5" t="s">
        <v>87</v>
      </c>
      <c r="H2229" s="5" t="s">
        <v>131</v>
      </c>
      <c r="I2229" s="150">
        <v>2163.7642952405922</v>
      </c>
      <c r="J2229" s="150"/>
      <c r="K2229" s="150">
        <v>87.632453957243996</v>
      </c>
      <c r="L2229" s="150">
        <v>54.094107381014808</v>
      </c>
      <c r="M2229" s="150">
        <v>324.56464428608888</v>
      </c>
      <c r="N2229" s="150">
        <v>10219.458766421318</v>
      </c>
      <c r="O2229" s="150">
        <v>181.75620080020977</v>
      </c>
      <c r="P2229" s="150"/>
      <c r="Q2229" s="150">
        <v>0</v>
      </c>
      <c r="R2229" s="150">
        <v>327.92750038788228</v>
      </c>
      <c r="S2229" s="150">
        <v>0</v>
      </c>
      <c r="T2229" s="150"/>
      <c r="U2229" s="150">
        <v>43.275285904811845</v>
      </c>
      <c r="V2229" s="150">
        <v>692.40457447698952</v>
      </c>
      <c r="W2229" s="150"/>
      <c r="X2229" s="150">
        <v>0</v>
      </c>
      <c r="Y2229" s="150">
        <v>7659.725605151697</v>
      </c>
      <c r="Z2229" s="150">
        <v>65.453869931027924</v>
      </c>
      <c r="AA2229" s="150"/>
      <c r="AB2229" s="150"/>
      <c r="AC2229" s="150">
        <v>0</v>
      </c>
      <c r="AD2229" s="150"/>
      <c r="AE2229" s="150"/>
      <c r="AF2229" s="150">
        <v>2154.0940638358898</v>
      </c>
      <c r="AG2229" s="150">
        <v>9728.2842714017024</v>
      </c>
      <c r="AH2229" s="150">
        <v>551.75989528635102</v>
      </c>
      <c r="AI2229" s="150">
        <v>1351.27080237775</v>
      </c>
      <c r="AJ2229" s="150"/>
      <c r="AK2229" s="150"/>
      <c r="AL2229" s="150">
        <v>35605.46484375</v>
      </c>
      <c r="AM2229" s="150">
        <v>33108.48046875</v>
      </c>
      <c r="AN2229" s="150">
        <v>2496.984130859375</v>
      </c>
      <c r="AO2229" s="5" t="s">
        <v>4284</v>
      </c>
    </row>
    <row r="2230" spans="1:41" ht="14.25" x14ac:dyDescent="0.45">
      <c r="A2230" s="150">
        <v>2018</v>
      </c>
      <c r="B2230" s="5" t="s">
        <v>4980</v>
      </c>
      <c r="C2230" s="5" t="s">
        <v>171</v>
      </c>
      <c r="D2230" s="5" t="s">
        <v>84</v>
      </c>
      <c r="E2230" s="5" t="s">
        <v>217</v>
      </c>
      <c r="F2230" s="5" t="s">
        <v>219</v>
      </c>
      <c r="G2230" s="5" t="s">
        <v>87</v>
      </c>
      <c r="H2230" s="5" t="s">
        <v>131</v>
      </c>
      <c r="I2230" s="150">
        <v>2106.9622797447764</v>
      </c>
      <c r="J2230" s="150">
        <v>0</v>
      </c>
      <c r="K2230" s="150"/>
      <c r="L2230" s="150"/>
      <c r="M2230" s="150">
        <v>788.00389262454644</v>
      </c>
      <c r="N2230" s="150">
        <v>6755.8270626420435</v>
      </c>
      <c r="O2230" s="150"/>
      <c r="P2230" s="150"/>
      <c r="Q2230" s="150">
        <v>0</v>
      </c>
      <c r="R2230" s="150">
        <v>59.692811879150831</v>
      </c>
      <c r="S2230" s="150">
        <v>553.90036720324417</v>
      </c>
      <c r="T2230" s="150"/>
      <c r="U2230" s="150"/>
      <c r="V2230" s="150">
        <v>622.60735366458152</v>
      </c>
      <c r="W2230" s="150"/>
      <c r="X2230" s="150">
        <v>0</v>
      </c>
      <c r="Y2230" s="150">
        <v>7458.6464702965095</v>
      </c>
      <c r="Z2230" s="150">
        <v>10.429463284736645</v>
      </c>
      <c r="AA2230" s="150"/>
      <c r="AB2230" s="150"/>
      <c r="AC2230" s="150">
        <v>0</v>
      </c>
      <c r="AD2230" s="150"/>
      <c r="AE2230" s="150"/>
      <c r="AF2230" s="150">
        <v>612.52522311166069</v>
      </c>
      <c r="AG2230" s="150">
        <v>6522.1017369499559</v>
      </c>
      <c r="AH2230" s="150">
        <v>143.2734350226448</v>
      </c>
      <c r="AI2230" s="150">
        <v>1315.7979437006129</v>
      </c>
      <c r="AJ2230" s="150"/>
      <c r="AK2230" s="150"/>
      <c r="AL2230" s="150">
        <v>26949.767578125</v>
      </c>
      <c r="AM2230" s="150">
        <v>24148.791015625</v>
      </c>
      <c r="AN2230" s="150">
        <v>2800.9755859375</v>
      </c>
      <c r="AO2230" s="5" t="s">
        <v>5198</v>
      </c>
    </row>
    <row r="2231" spans="1:41" ht="14.25" x14ac:dyDescent="0.45">
      <c r="A2231" s="150">
        <v>2018</v>
      </c>
      <c r="B2231" s="5" t="s">
        <v>1477</v>
      </c>
      <c r="C2231" s="5" t="s">
        <v>171</v>
      </c>
      <c r="D2231" s="5" t="s">
        <v>84</v>
      </c>
      <c r="E2231" s="5" t="s">
        <v>217</v>
      </c>
      <c r="F2231" s="5" t="s">
        <v>219</v>
      </c>
      <c r="G2231" s="5" t="s">
        <v>87</v>
      </c>
      <c r="H2231" s="5" t="s">
        <v>131</v>
      </c>
      <c r="I2231" s="150">
        <v>0</v>
      </c>
      <c r="J2231" s="150"/>
      <c r="K2231" s="150">
        <v>94.857774889544515</v>
      </c>
      <c r="L2231" s="150"/>
      <c r="M2231" s="150">
        <v>1184.9811097529819</v>
      </c>
      <c r="N2231" s="150">
        <v>2363.1443169357776</v>
      </c>
      <c r="O2231" s="150">
        <v>436.34576449190479</v>
      </c>
      <c r="P2231" s="150"/>
      <c r="Q2231" s="150">
        <v>0</v>
      </c>
      <c r="R2231" s="150">
        <v>378.40771410922855</v>
      </c>
      <c r="S2231" s="150">
        <v>533.57498375368789</v>
      </c>
      <c r="T2231" s="150"/>
      <c r="U2231" s="150"/>
      <c r="V2231" s="150">
        <v>1541.4388419550983</v>
      </c>
      <c r="W2231" s="150">
        <v>0</v>
      </c>
      <c r="X2231" s="150">
        <v>0</v>
      </c>
      <c r="Y2231" s="150">
        <v>1482.152732649133</v>
      </c>
      <c r="Z2231" s="150"/>
      <c r="AA2231" s="150">
        <v>355.71665583579193</v>
      </c>
      <c r="AB2231" s="150"/>
      <c r="AC2231" s="150"/>
      <c r="AD2231" s="150"/>
      <c r="AE2231" s="150"/>
      <c r="AF2231" s="150">
        <v>2143.3037629787041</v>
      </c>
      <c r="AG2231" s="150">
        <v>15921.877515210046</v>
      </c>
      <c r="AH2231" s="150">
        <v>1185.7221861193063</v>
      </c>
      <c r="AI2231" s="150">
        <v>231.21582629326474</v>
      </c>
      <c r="AJ2231" s="150">
        <v>0</v>
      </c>
      <c r="AK2231" s="150">
        <v>0</v>
      </c>
      <c r="AL2231" s="150">
        <v>27852.740234375</v>
      </c>
      <c r="AM2231" s="150">
        <v>24186.041015625</v>
      </c>
      <c r="AN2231" s="150">
        <v>3666.69775390625</v>
      </c>
      <c r="AO2231" s="5" t="s">
        <v>2387</v>
      </c>
    </row>
    <row r="2232" spans="1:41" ht="14.25" x14ac:dyDescent="0.45">
      <c r="A2232" s="150">
        <v>2018</v>
      </c>
      <c r="B2232" s="5" t="s">
        <v>1476</v>
      </c>
      <c r="C2232" s="5" t="s">
        <v>171</v>
      </c>
      <c r="D2232" s="5" t="s">
        <v>84</v>
      </c>
      <c r="E2232" s="5" t="s">
        <v>217</v>
      </c>
      <c r="F2232" s="5" t="s">
        <v>220</v>
      </c>
      <c r="G2232" s="5" t="s">
        <v>87</v>
      </c>
      <c r="H2232" s="5" t="s">
        <v>131</v>
      </c>
      <c r="I2232" s="150"/>
      <c r="J2232" s="150"/>
      <c r="K2232" s="150"/>
      <c r="L2232" s="150"/>
      <c r="M2232" s="150"/>
      <c r="N2232" s="150">
        <v>0</v>
      </c>
      <c r="O2232" s="150"/>
      <c r="P2232" s="150"/>
      <c r="Q2232" s="150">
        <v>0</v>
      </c>
      <c r="R2232" s="150">
        <v>0</v>
      </c>
      <c r="S2232" s="150">
        <v>0</v>
      </c>
      <c r="T2232" s="150"/>
      <c r="U2232" s="150"/>
      <c r="V2232" s="150">
        <v>0</v>
      </c>
      <c r="W2232" s="150"/>
      <c r="X2232" s="150"/>
      <c r="Y2232" s="150"/>
      <c r="Z2232" s="150"/>
      <c r="AA2232" s="150">
        <v>0</v>
      </c>
      <c r="AB2232" s="150"/>
      <c r="AC2232" s="150"/>
      <c r="AD2232" s="150"/>
      <c r="AE2232" s="150"/>
      <c r="AF2232" s="150"/>
      <c r="AG2232" s="150">
        <v>2311.4179570643864</v>
      </c>
      <c r="AH2232" s="150"/>
      <c r="AI2232" s="150"/>
      <c r="AJ2232" s="150"/>
      <c r="AK2232" s="150"/>
      <c r="AL2232" s="150">
        <v>2311.41796875</v>
      </c>
      <c r="AM2232" s="150">
        <v>2311.41796875</v>
      </c>
      <c r="AN2232" s="150">
        <v>0</v>
      </c>
      <c r="AO2232" s="5" t="s">
        <v>2390</v>
      </c>
    </row>
    <row r="2233" spans="1:41" ht="14.25" x14ac:dyDescent="0.45">
      <c r="A2233" s="150">
        <v>2018</v>
      </c>
      <c r="B2233" s="5" t="s">
        <v>4024</v>
      </c>
      <c r="C2233" s="5" t="s">
        <v>171</v>
      </c>
      <c r="D2233" s="5" t="s">
        <v>84</v>
      </c>
      <c r="E2233" s="5" t="s">
        <v>217</v>
      </c>
      <c r="F2233" s="5" t="s">
        <v>220</v>
      </c>
      <c r="G2233" s="5" t="s">
        <v>87</v>
      </c>
      <c r="H2233" s="5" t="s">
        <v>131</v>
      </c>
      <c r="I2233" s="150">
        <v>0</v>
      </c>
      <c r="J2233" s="150"/>
      <c r="K2233" s="150"/>
      <c r="L2233" s="150"/>
      <c r="M2233" s="150">
        <v>0</v>
      </c>
      <c r="N2233" s="150">
        <v>0</v>
      </c>
      <c r="O2233" s="150"/>
      <c r="P2233" s="150"/>
      <c r="Q2233" s="150">
        <v>0</v>
      </c>
      <c r="R2233" s="150"/>
      <c r="S2233" s="150">
        <v>0</v>
      </c>
      <c r="T2233" s="150"/>
      <c r="U2233" s="150"/>
      <c r="V2233" s="150">
        <v>0</v>
      </c>
      <c r="W2233" s="150"/>
      <c r="X2233" s="150">
        <v>81.14116107152222</v>
      </c>
      <c r="Y2233" s="150">
        <v>0</v>
      </c>
      <c r="Z2233" s="150"/>
      <c r="AA2233" s="150"/>
      <c r="AB2233" s="150"/>
      <c r="AC2233" s="150">
        <v>0</v>
      </c>
      <c r="AD2233" s="150"/>
      <c r="AE2233" s="150">
        <v>222.86772240978101</v>
      </c>
      <c r="AF2233" s="150">
        <v>0</v>
      </c>
      <c r="AG2233" s="150">
        <v>7269.16614986077</v>
      </c>
      <c r="AH2233" s="150"/>
      <c r="AI2233" s="150">
        <v>0</v>
      </c>
      <c r="AJ2233" s="150"/>
      <c r="AK2233" s="150"/>
      <c r="AL2233" s="150">
        <v>7573.1748046875</v>
      </c>
      <c r="AM2233" s="150">
        <v>7492.03369140625</v>
      </c>
      <c r="AN2233" s="150">
        <v>81.141159057617188</v>
      </c>
      <c r="AO2233" s="5" t="s">
        <v>4285</v>
      </c>
    </row>
    <row r="2234" spans="1:41" ht="14.25" x14ac:dyDescent="0.45">
      <c r="A2234" s="150">
        <v>2018</v>
      </c>
      <c r="B2234" s="5" t="s">
        <v>4980</v>
      </c>
      <c r="C2234" s="5" t="s">
        <v>171</v>
      </c>
      <c r="D2234" s="5" t="s">
        <v>84</v>
      </c>
      <c r="E2234" s="5" t="s">
        <v>217</v>
      </c>
      <c r="F2234" s="5" t="s">
        <v>220</v>
      </c>
      <c r="G2234" s="5" t="s">
        <v>87</v>
      </c>
      <c r="H2234" s="5" t="s">
        <v>131</v>
      </c>
      <c r="I2234" s="150">
        <v>0</v>
      </c>
      <c r="J2234" s="150">
        <v>0</v>
      </c>
      <c r="K2234" s="150"/>
      <c r="L2234" s="150"/>
      <c r="M2234" s="150"/>
      <c r="N2234" s="150">
        <v>0</v>
      </c>
      <c r="O2234" s="150"/>
      <c r="P2234" s="150"/>
      <c r="Q2234" s="150">
        <v>0</v>
      </c>
      <c r="R2234" s="150"/>
      <c r="S2234" s="150">
        <v>0</v>
      </c>
      <c r="T2234" s="150"/>
      <c r="U2234" s="150"/>
      <c r="V2234" s="150">
        <v>0</v>
      </c>
      <c r="W2234" s="150">
        <v>210.69622797447767</v>
      </c>
      <c r="X2234" s="150">
        <v>79.011085490429124</v>
      </c>
      <c r="Y2234" s="150"/>
      <c r="Z2234" s="150"/>
      <c r="AA2234" s="150"/>
      <c r="AB2234" s="150"/>
      <c r="AC2234" s="150">
        <v>0</v>
      </c>
      <c r="AD2234" s="150"/>
      <c r="AE2234" s="150"/>
      <c r="AF2234" s="150">
        <v>0</v>
      </c>
      <c r="AG2234" s="150">
        <v>2214.4173560117601</v>
      </c>
      <c r="AH2234" s="150"/>
      <c r="AI2234" s="150">
        <v>0</v>
      </c>
      <c r="AJ2234" s="150"/>
      <c r="AK2234" s="150"/>
      <c r="AL2234" s="150">
        <v>2504.124755859375</v>
      </c>
      <c r="AM2234" s="150">
        <v>2214.417236328125</v>
      </c>
      <c r="AN2234" s="150">
        <v>289.70730590820313</v>
      </c>
      <c r="AO2234" s="5" t="s">
        <v>5199</v>
      </c>
    </row>
    <row r="2235" spans="1:41" ht="14.25" x14ac:dyDescent="0.45">
      <c r="A2235" s="150">
        <v>2018</v>
      </c>
      <c r="B2235" s="5" t="s">
        <v>1477</v>
      </c>
      <c r="C2235" s="5" t="s">
        <v>171</v>
      </c>
      <c r="D2235" s="5" t="s">
        <v>84</v>
      </c>
      <c r="E2235" s="5" t="s">
        <v>217</v>
      </c>
      <c r="F2235" s="5" t="s">
        <v>220</v>
      </c>
      <c r="G2235" s="5" t="s">
        <v>87</v>
      </c>
      <c r="H2235" s="5" t="s">
        <v>131</v>
      </c>
      <c r="I2235" s="150">
        <v>0</v>
      </c>
      <c r="J2235" s="150"/>
      <c r="K2235" s="150"/>
      <c r="L2235" s="150"/>
      <c r="M2235" s="150"/>
      <c r="N2235" s="150"/>
      <c r="O2235" s="150">
        <v>0</v>
      </c>
      <c r="P2235" s="150"/>
      <c r="Q2235" s="150">
        <v>0</v>
      </c>
      <c r="R2235" s="150"/>
      <c r="S2235" s="150">
        <v>0</v>
      </c>
      <c r="T2235" s="150"/>
      <c r="U2235" s="150"/>
      <c r="V2235" s="150">
        <v>0</v>
      </c>
      <c r="W2235" s="150">
        <v>0</v>
      </c>
      <c r="X2235" s="150">
        <v>66.727038334486963</v>
      </c>
      <c r="Y2235" s="150"/>
      <c r="Z2235" s="150"/>
      <c r="AA2235" s="150">
        <v>0</v>
      </c>
      <c r="AB2235" s="150"/>
      <c r="AC2235" s="150"/>
      <c r="AD2235" s="150"/>
      <c r="AE2235" s="150"/>
      <c r="AF2235" s="150">
        <v>0</v>
      </c>
      <c r="AG2235" s="150">
        <v>2243.3863761377279</v>
      </c>
      <c r="AH2235" s="150">
        <v>0</v>
      </c>
      <c r="AI2235" s="150"/>
      <c r="AJ2235" s="150">
        <v>0</v>
      </c>
      <c r="AK2235" s="150"/>
      <c r="AL2235" s="150">
        <v>2310.113525390625</v>
      </c>
      <c r="AM2235" s="150">
        <v>2243.386474609375</v>
      </c>
      <c r="AN2235" s="150">
        <v>66.727035522460938</v>
      </c>
      <c r="AO2235" s="5" t="s">
        <v>2392</v>
      </c>
    </row>
    <row r="2236" spans="1:41" ht="14.25" x14ac:dyDescent="0.45">
      <c r="A2236" s="150">
        <v>2018</v>
      </c>
      <c r="B2236" s="5" t="s">
        <v>1478</v>
      </c>
      <c r="C2236" s="5" t="s">
        <v>171</v>
      </c>
      <c r="D2236" s="5" t="s">
        <v>84</v>
      </c>
      <c r="E2236" s="5" t="s">
        <v>217</v>
      </c>
      <c r="F2236" s="5" t="s">
        <v>220</v>
      </c>
      <c r="G2236" s="5" t="s">
        <v>87</v>
      </c>
      <c r="H2236" s="5" t="s">
        <v>131</v>
      </c>
      <c r="I2236" s="150">
        <v>0</v>
      </c>
      <c r="J2236" s="150"/>
      <c r="K2236" s="150"/>
      <c r="L2236" s="150"/>
      <c r="M2236" s="150"/>
      <c r="N2236" s="150">
        <v>0</v>
      </c>
      <c r="O2236" s="150"/>
      <c r="P2236" s="150"/>
      <c r="Q2236" s="150">
        <v>0</v>
      </c>
      <c r="R2236" s="150"/>
      <c r="S2236" s="150">
        <v>0</v>
      </c>
      <c r="T2236" s="150"/>
      <c r="U2236" s="150"/>
      <c r="V2236" s="150">
        <v>0</v>
      </c>
      <c r="W2236" s="150">
        <v>0</v>
      </c>
      <c r="X2236" s="150">
        <v>59.877384732727712</v>
      </c>
      <c r="Y2236" s="150">
        <v>0</v>
      </c>
      <c r="Z2236" s="150">
        <v>0</v>
      </c>
      <c r="AA2236" s="150"/>
      <c r="AB2236" s="150"/>
      <c r="AC2236" s="150"/>
      <c r="AD2236" s="150"/>
      <c r="AE2236" s="150"/>
      <c r="AF2236" s="150">
        <v>510.85998262209085</v>
      </c>
      <c r="AG2236" s="150"/>
      <c r="AH2236" s="150">
        <v>0</v>
      </c>
      <c r="AI2236" s="150">
        <v>0</v>
      </c>
      <c r="AJ2236" s="150">
        <v>0</v>
      </c>
      <c r="AK2236" s="150"/>
      <c r="AL2236" s="150">
        <v>570.73736572265625</v>
      </c>
      <c r="AM2236" s="150">
        <v>510.8599853515625</v>
      </c>
      <c r="AN2236" s="150">
        <v>59.877384185791016</v>
      </c>
      <c r="AO2236" s="5" t="s">
        <v>2391</v>
      </c>
    </row>
    <row r="2237" spans="1:41" ht="14.25" x14ac:dyDescent="0.45">
      <c r="A2237" s="150">
        <v>2018</v>
      </c>
      <c r="B2237" s="5" t="s">
        <v>582</v>
      </c>
      <c r="C2237" s="5" t="s">
        <v>171</v>
      </c>
      <c r="D2237" s="5" t="s">
        <v>84</v>
      </c>
      <c r="E2237" s="5" t="s">
        <v>217</v>
      </c>
      <c r="F2237" s="5" t="s">
        <v>220</v>
      </c>
      <c r="G2237" s="5" t="s">
        <v>87</v>
      </c>
      <c r="H2237" s="5" t="s">
        <v>131</v>
      </c>
      <c r="I2237" s="150">
        <v>0</v>
      </c>
      <c r="J2237" s="150"/>
      <c r="K2237" s="150"/>
      <c r="L2237" s="150"/>
      <c r="M2237" s="150"/>
      <c r="N2237" s="150">
        <v>0</v>
      </c>
      <c r="O2237" s="150">
        <v>0</v>
      </c>
      <c r="P2237" s="150"/>
      <c r="Q2237" s="150">
        <v>0</v>
      </c>
      <c r="R2237" s="150"/>
      <c r="S2237" s="150">
        <v>0</v>
      </c>
      <c r="T2237" s="150"/>
      <c r="U2237" s="150"/>
      <c r="V2237" s="150">
        <v>0</v>
      </c>
      <c r="W2237" s="150"/>
      <c r="X2237" s="150">
        <v>111.6467926133458</v>
      </c>
      <c r="Y2237" s="150">
        <v>0</v>
      </c>
      <c r="Z2237" s="150"/>
      <c r="AA2237" s="150"/>
      <c r="AB2237" s="150">
        <v>0</v>
      </c>
      <c r="AC2237" s="150">
        <v>0</v>
      </c>
      <c r="AD2237" s="150"/>
      <c r="AE2237" s="150"/>
      <c r="AF2237" s="150">
        <v>0</v>
      </c>
      <c r="AG2237" s="150">
        <v>5856.9907404961205</v>
      </c>
      <c r="AH2237" s="150"/>
      <c r="AI2237" s="150">
        <v>0</v>
      </c>
      <c r="AJ2237" s="150"/>
      <c r="AK2237" s="150"/>
      <c r="AL2237" s="150">
        <v>5968.6376953125</v>
      </c>
      <c r="AM2237" s="150">
        <v>5856.99072265625</v>
      </c>
      <c r="AN2237" s="150">
        <v>111.64678955078125</v>
      </c>
      <c r="AO2237" s="5" t="s">
        <v>877</v>
      </c>
    </row>
    <row r="2238" spans="1:41" ht="14.25" x14ac:dyDescent="0.45">
      <c r="A2238" s="150">
        <v>2018</v>
      </c>
      <c r="B2238" s="5" t="s">
        <v>1478</v>
      </c>
      <c r="C2238" s="5" t="s">
        <v>171</v>
      </c>
      <c r="D2238" s="5" t="s">
        <v>84</v>
      </c>
      <c r="E2238" s="5" t="s">
        <v>89</v>
      </c>
      <c r="F2238" s="5" t="s">
        <v>90</v>
      </c>
      <c r="G2238" s="5" t="s">
        <v>87</v>
      </c>
      <c r="H2238" s="5" t="s">
        <v>131</v>
      </c>
      <c r="I2238" s="150">
        <v>15273.339059517315</v>
      </c>
      <c r="J2238" s="150">
        <v>32789.444487416979</v>
      </c>
      <c r="K2238" s="150">
        <v>1318.4539522879468</v>
      </c>
      <c r="L2238" s="150">
        <v>3039.6455227093425</v>
      </c>
      <c r="M2238" s="150">
        <v>21765.75180313841</v>
      </c>
      <c r="N2238" s="150">
        <v>21503.140036138131</v>
      </c>
      <c r="O2238" s="150">
        <v>10281.396696988082</v>
      </c>
      <c r="P2238" s="150">
        <v>12893.855812091972</v>
      </c>
      <c r="Q2238" s="150">
        <v>2679.5279342180111</v>
      </c>
      <c r="R2238" s="150">
        <v>8123.6697823063123</v>
      </c>
      <c r="S2238" s="150">
        <v>21089.727590325339</v>
      </c>
      <c r="T2238" s="150">
        <v>11048.5289713562</v>
      </c>
      <c r="U2238" s="150">
        <v>1509.6009881655007</v>
      </c>
      <c r="V2238" s="150">
        <v>11569.001623263755</v>
      </c>
      <c r="W2238" s="150">
        <v>7300.4349847210324</v>
      </c>
      <c r="X2238" s="150">
        <v>13954.016905338969</v>
      </c>
      <c r="Y2238" s="150">
        <v>95572.488082304175</v>
      </c>
      <c r="Z2238" s="150">
        <v>13200.927502485547</v>
      </c>
      <c r="AA2238" s="150">
        <v>157130.73060406832</v>
      </c>
      <c r="AB2238" s="150">
        <v>9468.6872049465383</v>
      </c>
      <c r="AC2238" s="150">
        <v>13283.305541763848</v>
      </c>
      <c r="AD2238" s="150">
        <v>27407.741314785748</v>
      </c>
      <c r="AE2238" s="150">
        <v>21181.081323757397</v>
      </c>
      <c r="AF2238" s="150">
        <v>33272.181918478775</v>
      </c>
      <c r="AG2238" s="150">
        <v>194439.49845618792</v>
      </c>
      <c r="AH2238" s="150">
        <v>37248.073832117014</v>
      </c>
      <c r="AI2238" s="150">
        <v>4544.9237988476207</v>
      </c>
      <c r="AJ2238" s="150">
        <v>40971.707978463775</v>
      </c>
      <c r="AK2238" s="150">
        <v>3339.1314489106371</v>
      </c>
      <c r="AL2238" s="150">
        <v>847200</v>
      </c>
      <c r="AM2238" s="150">
        <v>678433.125</v>
      </c>
      <c r="AN2238" s="150">
        <v>168766.859375</v>
      </c>
      <c r="AO2238" s="5" t="s">
        <v>2393</v>
      </c>
    </row>
    <row r="2239" spans="1:41" ht="14.25" x14ac:dyDescent="0.45">
      <c r="A2239" s="150">
        <v>2018</v>
      </c>
      <c r="B2239" s="5" t="s">
        <v>4024</v>
      </c>
      <c r="C2239" s="5" t="s">
        <v>171</v>
      </c>
      <c r="D2239" s="5" t="s">
        <v>84</v>
      </c>
      <c r="E2239" s="5" t="s">
        <v>89</v>
      </c>
      <c r="F2239" s="5" t="s">
        <v>90</v>
      </c>
      <c r="G2239" s="5" t="s">
        <v>87</v>
      </c>
      <c r="H2239" s="5" t="s">
        <v>131</v>
      </c>
      <c r="I2239" s="150">
        <v>19696.530003145588</v>
      </c>
      <c r="J2239" s="150">
        <v>63393.425380885063</v>
      </c>
      <c r="K2239" s="150">
        <v>1132.0595711563888</v>
      </c>
      <c r="L2239" s="150">
        <v>2386.1165742381863</v>
      </c>
      <c r="M2239" s="150">
        <v>23665.631038120169</v>
      </c>
      <c r="N2239" s="150">
        <v>21100.04820881856</v>
      </c>
      <c r="O2239" s="150">
        <v>12130.062639118762</v>
      </c>
      <c r="P2239" s="150">
        <v>9751.6962010762054</v>
      </c>
      <c r="Q2239" s="150">
        <v>6726.8004471764716</v>
      </c>
      <c r="R2239" s="150">
        <v>8978.2462139297495</v>
      </c>
      <c r="S2239" s="150">
        <v>14107.466243138872</v>
      </c>
      <c r="T2239" s="150">
        <v>11035.197905727022</v>
      </c>
      <c r="U2239" s="150">
        <v>1049.4256831916873</v>
      </c>
      <c r="V2239" s="150">
        <v>9556.2650099300754</v>
      </c>
      <c r="W2239" s="150">
        <v>7369.7811895894574</v>
      </c>
      <c r="X2239" s="150">
        <v>15945.177833235495</v>
      </c>
      <c r="Y2239" s="150">
        <v>55740.193232383383</v>
      </c>
      <c r="Z2239" s="150">
        <v>15776.005476599159</v>
      </c>
      <c r="AA2239" s="150">
        <v>167998.98741107006</v>
      </c>
      <c r="AB2239" s="150">
        <v>1759.606663236226</v>
      </c>
      <c r="AC2239" s="150">
        <v>18189.823991730045</v>
      </c>
      <c r="AD2239" s="150">
        <v>31025.425421202563</v>
      </c>
      <c r="AE2239" s="150">
        <v>18760.918321883557</v>
      </c>
      <c r="AF2239" s="150">
        <v>35292.692725409543</v>
      </c>
      <c r="AG2239" s="150">
        <v>226675.94756940447</v>
      </c>
      <c r="AH2239" s="150">
        <v>32046.431094660795</v>
      </c>
      <c r="AI2239" s="150">
        <v>7727.8841804517751</v>
      </c>
      <c r="AJ2239" s="150">
        <v>38599.391262796926</v>
      </c>
      <c r="AK2239" s="150">
        <v>2800.7765037594231</v>
      </c>
      <c r="AL2239" s="150">
        <v>880417.9375</v>
      </c>
      <c r="AM2239" s="150">
        <v>719672.4375</v>
      </c>
      <c r="AN2239" s="150">
        <v>160745.515625</v>
      </c>
      <c r="AO2239" s="5" t="s">
        <v>4286</v>
      </c>
    </row>
    <row r="2240" spans="1:41" ht="14.25" x14ac:dyDescent="0.45">
      <c r="A2240" s="150">
        <v>2018</v>
      </c>
      <c r="B2240" s="5" t="s">
        <v>1477</v>
      </c>
      <c r="C2240" s="5" t="s">
        <v>171</v>
      </c>
      <c r="D2240" s="5" t="s">
        <v>84</v>
      </c>
      <c r="E2240" s="5" t="s">
        <v>89</v>
      </c>
      <c r="F2240" s="5" t="s">
        <v>90</v>
      </c>
      <c r="G2240" s="5" t="s">
        <v>87</v>
      </c>
      <c r="H2240" s="5" t="s">
        <v>131</v>
      </c>
      <c r="I2240" s="150">
        <v>14165.822957567354</v>
      </c>
      <c r="J2240" s="150">
        <v>22316.143295148719</v>
      </c>
      <c r="K2240" s="150">
        <v>1138.2932986745341</v>
      </c>
      <c r="L2240" s="150">
        <v>3131.4922935410882</v>
      </c>
      <c r="M2240" s="150">
        <v>24017.520074659267</v>
      </c>
      <c r="N2240" s="150">
        <v>20375.692378245953</v>
      </c>
      <c r="O2240" s="150">
        <v>11250.132101899979</v>
      </c>
      <c r="P2240" s="150">
        <v>10661.355584627072</v>
      </c>
      <c r="Q2240" s="150">
        <v>2298.3649938859589</v>
      </c>
      <c r="R2240" s="150">
        <v>9449.9781098834028</v>
      </c>
      <c r="S2240" s="150">
        <v>26272.919476221214</v>
      </c>
      <c r="T2240" s="150">
        <v>10339.497462960351</v>
      </c>
      <c r="U2240" s="150">
        <v>1737.0830026647839</v>
      </c>
      <c r="V2240" s="150">
        <v>22456.392482913543</v>
      </c>
      <c r="W2240" s="150">
        <v>7202.0765584886667</v>
      </c>
      <c r="X2240" s="150">
        <v>13603.790641346803</v>
      </c>
      <c r="Y2240" s="150">
        <v>71884.406909879588</v>
      </c>
      <c r="Z2240" s="150">
        <v>13931.04996471573</v>
      </c>
      <c r="AA2240" s="150">
        <v>160209.92760200665</v>
      </c>
      <c r="AB2240" s="150">
        <v>9673.1215943613024</v>
      </c>
      <c r="AC2240" s="150">
        <v>12547.667890170336</v>
      </c>
      <c r="AD2240" s="150">
        <v>25689.532435067889</v>
      </c>
      <c r="AE2240" s="150">
        <v>20413.077161267378</v>
      </c>
      <c r="AF2240" s="150">
        <v>33931.397085254634</v>
      </c>
      <c r="AG2240" s="150">
        <v>209029.77846878642</v>
      </c>
      <c r="AH2240" s="150">
        <v>55643.457513738031</v>
      </c>
      <c r="AI2240" s="150">
        <v>4224.7281491430886</v>
      </c>
      <c r="AJ2240" s="150">
        <v>46657.507483269837</v>
      </c>
      <c r="AK2240" s="150">
        <v>2444.6567720090557</v>
      </c>
      <c r="AL2240" s="150">
        <v>866696.875</v>
      </c>
      <c r="AM2240" s="150">
        <v>675197.125</v>
      </c>
      <c r="AN2240" s="150">
        <v>191499.734375</v>
      </c>
      <c r="AO2240" s="5" t="s">
        <v>2395</v>
      </c>
    </row>
    <row r="2241" spans="1:41" ht="14.25" x14ac:dyDescent="0.45">
      <c r="A2241" s="150">
        <v>2018</v>
      </c>
      <c r="B2241" s="5" t="s">
        <v>1476</v>
      </c>
      <c r="C2241" s="5" t="s">
        <v>171</v>
      </c>
      <c r="D2241" s="5" t="s">
        <v>84</v>
      </c>
      <c r="E2241" s="5" t="s">
        <v>89</v>
      </c>
      <c r="F2241" s="5" t="s">
        <v>90</v>
      </c>
      <c r="G2241" s="5" t="s">
        <v>87</v>
      </c>
      <c r="H2241" s="5" t="s">
        <v>131</v>
      </c>
      <c r="I2241" s="150">
        <v>6800.9252306037033</v>
      </c>
      <c r="J2241" s="150">
        <v>26168.198966278782</v>
      </c>
      <c r="K2241" s="150">
        <v>1229.0537236380935</v>
      </c>
      <c r="L2241" s="150">
        <v>2879.0825415931722</v>
      </c>
      <c r="M2241" s="150">
        <v>14330.088986433913</v>
      </c>
      <c r="N2241" s="150">
        <v>19455.224077024588</v>
      </c>
      <c r="O2241" s="150">
        <v>9316.7957834937861</v>
      </c>
      <c r="P2241" s="150">
        <v>10830.431090287257</v>
      </c>
      <c r="Q2241" s="150">
        <v>1985.1758003703676</v>
      </c>
      <c r="R2241" s="150">
        <v>9540.7927828324009</v>
      </c>
      <c r="S2241" s="150">
        <v>19778.571241616959</v>
      </c>
      <c r="T2241" s="150">
        <v>12084.888483409995</v>
      </c>
      <c r="U2241" s="150">
        <v>1935.18990852517</v>
      </c>
      <c r="V2241" s="150">
        <v>21533.843833151284</v>
      </c>
      <c r="W2241" s="150">
        <v>5845.263378562272</v>
      </c>
      <c r="X2241" s="150">
        <v>16208.964854853282</v>
      </c>
      <c r="Y2241" s="150">
        <v>81334.081800007116</v>
      </c>
      <c r="Z2241" s="150">
        <v>12215.535926473887</v>
      </c>
      <c r="AA2241" s="150">
        <v>141923.19580255938</v>
      </c>
      <c r="AB2241" s="150">
        <v>2586.3354932463035</v>
      </c>
      <c r="AC2241" s="150">
        <v>12644.961212729346</v>
      </c>
      <c r="AD2241" s="150">
        <v>21528.228561289554</v>
      </c>
      <c r="AE2241" s="150">
        <v>24653.206809598069</v>
      </c>
      <c r="AF2241" s="150">
        <v>36490.081860193466</v>
      </c>
      <c r="AG2241" s="150">
        <v>164016.39496049759</v>
      </c>
      <c r="AH2241" s="150">
        <v>47803.123496369219</v>
      </c>
      <c r="AI2241" s="150">
        <v>3598.8531769914648</v>
      </c>
      <c r="AJ2241" s="150">
        <v>45375.313342640962</v>
      </c>
      <c r="AK2241" s="150">
        <v>2259.7168855865739</v>
      </c>
      <c r="AL2241" s="150">
        <v>776351.5625</v>
      </c>
      <c r="AM2241" s="150">
        <v>619781.625</v>
      </c>
      <c r="AN2241" s="150">
        <v>156569.890625</v>
      </c>
      <c r="AO2241" s="5" t="s">
        <v>2394</v>
      </c>
    </row>
    <row r="2242" spans="1:41" ht="14.25" x14ac:dyDescent="0.45">
      <c r="A2242" s="150">
        <v>2018</v>
      </c>
      <c r="B2242" s="5" t="s">
        <v>4980</v>
      </c>
      <c r="C2242" s="5" t="s">
        <v>171</v>
      </c>
      <c r="D2242" s="5" t="s">
        <v>84</v>
      </c>
      <c r="E2242" s="5" t="s">
        <v>89</v>
      </c>
      <c r="F2242" s="5" t="s">
        <v>90</v>
      </c>
      <c r="G2242" s="5" t="s">
        <v>87</v>
      </c>
      <c r="H2242" s="5" t="s">
        <v>131</v>
      </c>
      <c r="I2242" s="150">
        <v>18602.159271638659</v>
      </c>
      <c r="J2242" s="150">
        <v>71995.954580018893</v>
      </c>
      <c r="K2242" s="150">
        <v>1101.9412723065182</v>
      </c>
      <c r="L2242" s="150">
        <v>2142.7806385004378</v>
      </c>
      <c r="M2242" s="150">
        <v>23679.868351467016</v>
      </c>
      <c r="N2242" s="150">
        <v>16036.473378272409</v>
      </c>
      <c r="O2242" s="150">
        <v>11810.793149662413</v>
      </c>
      <c r="P2242" s="150">
        <v>9496.0789948097081</v>
      </c>
      <c r="Q2242" s="150">
        <v>6406.0200744539197</v>
      </c>
      <c r="R2242" s="150">
        <v>7034.6307620307807</v>
      </c>
      <c r="S2242" s="150">
        <v>9394.4246866934736</v>
      </c>
      <c r="T2242" s="150">
        <v>9892.2770049211176</v>
      </c>
      <c r="U2242" s="150">
        <v>1010.2884131376204</v>
      </c>
      <c r="V2242" s="150">
        <v>5573.9687110648065</v>
      </c>
      <c r="W2242" s="150">
        <v>8061.1914871555318</v>
      </c>
      <c r="X2242" s="150">
        <v>15326.287301463099</v>
      </c>
      <c r="Y2242" s="150">
        <v>54276.930654897536</v>
      </c>
      <c r="Z2242" s="150">
        <v>15183.473597197953</v>
      </c>
      <c r="AA2242" s="150">
        <v>165207.96583592781</v>
      </c>
      <c r="AB2242" s="150">
        <v>1597.0774080465408</v>
      </c>
      <c r="AC2242" s="150">
        <v>17712.314187858585</v>
      </c>
      <c r="AD2242" s="150">
        <v>30373.0538031713</v>
      </c>
      <c r="AE2242" s="150">
        <v>1643.4305782009258</v>
      </c>
      <c r="AF2242" s="150">
        <v>42398.872737600177</v>
      </c>
      <c r="AG2242" s="150">
        <v>227103.14324685023</v>
      </c>
      <c r="AH2242" s="150">
        <v>36251.678143378929</v>
      </c>
      <c r="AI2242" s="150">
        <v>7525.0157821084695</v>
      </c>
      <c r="AJ2242" s="150">
        <v>40969.881529637183</v>
      </c>
      <c r="AK2242" s="150">
        <v>2727.4626711296132</v>
      </c>
      <c r="AL2242" s="150">
        <v>860535.3125</v>
      </c>
      <c r="AM2242" s="150">
        <v>702794.375</v>
      </c>
      <c r="AN2242" s="150">
        <v>157741.078125</v>
      </c>
      <c r="AO2242" s="5" t="s">
        <v>5200</v>
      </c>
    </row>
    <row r="2243" spans="1:41" ht="14.25" x14ac:dyDescent="0.45">
      <c r="A2243" s="150">
        <v>2018</v>
      </c>
      <c r="B2243" s="5" t="s">
        <v>582</v>
      </c>
      <c r="C2243" s="5" t="s">
        <v>171</v>
      </c>
      <c r="D2243" s="5" t="s">
        <v>84</v>
      </c>
      <c r="E2243" s="5" t="s">
        <v>89</v>
      </c>
      <c r="F2243" s="5" t="s">
        <v>90</v>
      </c>
      <c r="G2243" s="5" t="s">
        <v>87</v>
      </c>
      <c r="H2243" s="5" t="s">
        <v>131</v>
      </c>
      <c r="I2243" s="150">
        <v>19724.6388509998</v>
      </c>
      <c r="J2243" s="150">
        <v>31743.416075826473</v>
      </c>
      <c r="K2243" s="150">
        <v>1130.9820091731929</v>
      </c>
      <c r="L2243" s="150">
        <v>2059.8833237162298</v>
      </c>
      <c r="M2243" s="150">
        <v>19681.096601880596</v>
      </c>
      <c r="N2243" s="150">
        <v>21220.052738281847</v>
      </c>
      <c r="O2243" s="150">
        <v>10593.047683154249</v>
      </c>
      <c r="P2243" s="150">
        <v>9103.7154199594352</v>
      </c>
      <c r="Q2243" s="150">
        <v>5476.3192552598248</v>
      </c>
      <c r="R2243" s="150">
        <v>9693.7439817959221</v>
      </c>
      <c r="S2243" s="150">
        <v>20533.379263462124</v>
      </c>
      <c r="T2243" s="150">
        <v>10935.80333647722</v>
      </c>
      <c r="U2243" s="150">
        <v>1023.8010882643808</v>
      </c>
      <c r="V2243" s="150">
        <v>6960.0610515159769</v>
      </c>
      <c r="W2243" s="150">
        <v>6449.8352092729865</v>
      </c>
      <c r="X2243" s="150">
        <v>15465.424011020908</v>
      </c>
      <c r="Y2243" s="150">
        <v>65681.808094431326</v>
      </c>
      <c r="Z2243" s="150">
        <v>15010.320460285831</v>
      </c>
      <c r="AA2243" s="150">
        <v>157073.97864517383</v>
      </c>
      <c r="AB2243" s="150">
        <v>1548.5410135471061</v>
      </c>
      <c r="AC2243" s="150">
        <v>14295.314175237181</v>
      </c>
      <c r="AD2243" s="150">
        <v>22998.151429321959</v>
      </c>
      <c r="AE2243" s="150">
        <v>18735.46378734973</v>
      </c>
      <c r="AF2243" s="150">
        <v>35048.95263805546</v>
      </c>
      <c r="AG2243" s="150">
        <v>201392.95038765768</v>
      </c>
      <c r="AH2243" s="150">
        <v>32013.628173390643</v>
      </c>
      <c r="AI2243" s="150">
        <v>5044.2020902709628</v>
      </c>
      <c r="AJ2243" s="150">
        <v>39662.523075891091</v>
      </c>
      <c r="AK2243" s="150">
        <v>3274.6450860664772</v>
      </c>
      <c r="AL2243" s="150">
        <v>803575.5625</v>
      </c>
      <c r="AM2243" s="150">
        <v>653906.9375</v>
      </c>
      <c r="AN2243" s="150">
        <v>149668.71875</v>
      </c>
      <c r="AO2243" s="5" t="s">
        <v>878</v>
      </c>
    </row>
    <row r="2244" spans="1:41" ht="14.25" x14ac:dyDescent="0.45">
      <c r="A2244" s="150">
        <v>2018</v>
      </c>
      <c r="B2244" s="5" t="s">
        <v>582</v>
      </c>
      <c r="C2244" s="5" t="s">
        <v>171</v>
      </c>
      <c r="D2244" s="5" t="s">
        <v>84</v>
      </c>
      <c r="E2244" s="5" t="s">
        <v>89</v>
      </c>
      <c r="F2244" s="5" t="s">
        <v>90</v>
      </c>
      <c r="G2244" s="5" t="s">
        <v>88</v>
      </c>
      <c r="H2244" s="5" t="s">
        <v>131</v>
      </c>
      <c r="I2244" s="150">
        <v>18200.98507499999</v>
      </c>
      <c r="J2244" s="150">
        <v>29609.653439999998</v>
      </c>
      <c r="K2244" s="150">
        <v>1024.143</v>
      </c>
      <c r="L2244" s="150">
        <v>1910.1285</v>
      </c>
      <c r="M2244" s="150">
        <v>17980.560000000001</v>
      </c>
      <c r="N2244" s="150">
        <v>19775</v>
      </c>
      <c r="O2244" s="150">
        <v>9656.222240000001</v>
      </c>
      <c r="P2244" s="150">
        <v>9229.7279999999992</v>
      </c>
      <c r="Q2244" s="150">
        <v>5008.0453085509571</v>
      </c>
      <c r="R2244" s="150">
        <v>8826.1767358817651</v>
      </c>
      <c r="S2244" s="150">
        <v>18759.201548462399</v>
      </c>
      <c r="T2244" s="150">
        <v>9991.8794999999991</v>
      </c>
      <c r="U2244" s="150">
        <v>926.17</v>
      </c>
      <c r="V2244" s="150">
        <v>6367</v>
      </c>
      <c r="W2244" s="150">
        <v>5898.317</v>
      </c>
      <c r="X2244" s="150">
        <v>14411.72358330946</v>
      </c>
      <c r="Y2244" s="150">
        <v>60386.891519999997</v>
      </c>
      <c r="Z2244" s="150">
        <v>13726.80471263254</v>
      </c>
      <c r="AA2244" s="150">
        <v>146881.84694291549</v>
      </c>
      <c r="AB2244" s="150">
        <v>1387</v>
      </c>
      <c r="AC2244" s="150">
        <v>13030.68441</v>
      </c>
      <c r="AD2244" s="150">
        <v>21031.60517172877</v>
      </c>
      <c r="AE2244" s="150">
        <v>17116.634178</v>
      </c>
      <c r="AF2244" s="150">
        <v>32500.871558258539</v>
      </c>
      <c r="AG2244" s="150">
        <v>187780</v>
      </c>
      <c r="AH2244" s="150">
        <v>29978.871364778541</v>
      </c>
      <c r="AI2244" s="150">
        <v>4608.3600000000006</v>
      </c>
      <c r="AJ2244" s="150">
        <v>36960.21</v>
      </c>
      <c r="AK2244" s="150">
        <v>2991.7008000000001</v>
      </c>
      <c r="AL2244" s="150">
        <v>745956.375</v>
      </c>
      <c r="AM2244" s="150">
        <v>608236.8125</v>
      </c>
      <c r="AN2244" s="150">
        <v>137719.59375</v>
      </c>
      <c r="AO2244" s="5" t="s">
        <v>879</v>
      </c>
    </row>
    <row r="2245" spans="1:41" ht="14.25" x14ac:dyDescent="0.45">
      <c r="A2245" s="150">
        <v>2018</v>
      </c>
      <c r="B2245" s="5" t="s">
        <v>1478</v>
      </c>
      <c r="C2245" s="5" t="s">
        <v>171</v>
      </c>
      <c r="D2245" s="5" t="s">
        <v>84</v>
      </c>
      <c r="E2245" s="5" t="s">
        <v>89</v>
      </c>
      <c r="F2245" s="5" t="s">
        <v>90</v>
      </c>
      <c r="G2245" s="5" t="s">
        <v>88</v>
      </c>
      <c r="H2245" s="5" t="s">
        <v>131</v>
      </c>
      <c r="I2245" s="150">
        <v>14075.862912000001</v>
      </c>
      <c r="J2245" s="150">
        <v>32025.665499999999</v>
      </c>
      <c r="K2245" s="150">
        <v>1201.8021896929999</v>
      </c>
      <c r="L2245" s="150">
        <v>2863.077212366738</v>
      </c>
      <c r="M2245" s="150">
        <v>19850.360282922709</v>
      </c>
      <c r="N2245" s="150">
        <v>19817.2285802568</v>
      </c>
      <c r="O2245" s="150">
        <v>9365.1684166577288</v>
      </c>
      <c r="P2245" s="150">
        <v>11197.8166864</v>
      </c>
      <c r="Q2245" s="150">
        <v>3633.2642300227262</v>
      </c>
      <c r="R2245" s="150">
        <v>7539.229902201464</v>
      </c>
      <c r="S2245" s="150">
        <v>19129.852383117872</v>
      </c>
      <c r="T2245" s="150">
        <v>9885.0088749999977</v>
      </c>
      <c r="U2245" s="150">
        <v>1377.6040439999999</v>
      </c>
      <c r="V2245" s="150">
        <v>10481</v>
      </c>
      <c r="W2245" s="150">
        <v>6596.1296599999987</v>
      </c>
      <c r="X2245" s="150">
        <v>12608.311533678951</v>
      </c>
      <c r="Y2245" s="150">
        <v>88640.986419999987</v>
      </c>
      <c r="Z2245" s="150">
        <v>11997.639786496</v>
      </c>
      <c r="AA2245" s="150">
        <v>145322.0017581901</v>
      </c>
      <c r="AB2245" s="150">
        <v>1578</v>
      </c>
      <c r="AC2245" s="150">
        <v>11917.225899999999</v>
      </c>
      <c r="AD2245" s="150">
        <v>24914.298502857229</v>
      </c>
      <c r="AE2245" s="150">
        <v>19656.148563716699</v>
      </c>
      <c r="AF2245" s="150">
        <v>31089.37638942671</v>
      </c>
      <c r="AG2245" s="150">
        <v>183858.71846699691</v>
      </c>
      <c r="AH2245" s="150">
        <v>34580.740571651753</v>
      </c>
      <c r="AI2245" s="150">
        <v>4106.4588000000003</v>
      </c>
      <c r="AJ2245" s="150">
        <v>37945.463587078353</v>
      </c>
      <c r="AK2245" s="150">
        <v>3106.3811040000001</v>
      </c>
      <c r="AL2245" s="150">
        <v>780360.75</v>
      </c>
      <c r="AM2245" s="150">
        <v>633438.25</v>
      </c>
      <c r="AN2245" s="150">
        <v>146922.5</v>
      </c>
      <c r="AO2245" s="5" t="s">
        <v>2396</v>
      </c>
    </row>
    <row r="2246" spans="1:41" ht="14.25" x14ac:dyDescent="0.45">
      <c r="A2246" s="150">
        <v>2018</v>
      </c>
      <c r="B2246" s="5" t="s">
        <v>1477</v>
      </c>
      <c r="C2246" s="5" t="s">
        <v>171</v>
      </c>
      <c r="D2246" s="5" t="s">
        <v>84</v>
      </c>
      <c r="E2246" s="5" t="s">
        <v>89</v>
      </c>
      <c r="F2246" s="5" t="s">
        <v>90</v>
      </c>
      <c r="G2246" s="5" t="s">
        <v>88</v>
      </c>
      <c r="H2246" s="5" t="s">
        <v>131</v>
      </c>
      <c r="I2246" s="150">
        <v>12185.94</v>
      </c>
      <c r="J2246" s="150">
        <v>21047.759999999998</v>
      </c>
      <c r="K2246" s="150">
        <v>1044.376285837863</v>
      </c>
      <c r="L2246" s="150">
        <v>2903.5154000000002</v>
      </c>
      <c r="M2246" s="150">
        <v>21778.080848494748</v>
      </c>
      <c r="N2246" s="150">
        <v>18691.447325388959</v>
      </c>
      <c r="O2246" s="150">
        <v>10467</v>
      </c>
      <c r="P2246" s="150">
        <v>10057.299999999999</v>
      </c>
      <c r="Q2246" s="150">
        <v>2328.0437118782588</v>
      </c>
      <c r="R2246" s="150">
        <v>8778.5696204489323</v>
      </c>
      <c r="S2246" s="150">
        <v>27212.697578064541</v>
      </c>
      <c r="T2246" s="150">
        <v>9696.0702003200004</v>
      </c>
      <c r="U2246" s="150">
        <v>1570.2164172</v>
      </c>
      <c r="V2246" s="150">
        <v>20499</v>
      </c>
      <c r="W2246" s="150">
        <v>6445.7773920000009</v>
      </c>
      <c r="X2246" s="150">
        <v>12910.258072500001</v>
      </c>
      <c r="Y2246" s="150">
        <v>68393</v>
      </c>
      <c r="Z2246" s="150">
        <v>14110.549000000001</v>
      </c>
      <c r="AA2246" s="150">
        <v>147626.6381846508</v>
      </c>
      <c r="AB2246" s="150">
        <v>1472</v>
      </c>
      <c r="AC2246" s="150">
        <v>11635.3</v>
      </c>
      <c r="AD2246" s="150">
        <v>26021.260594225641</v>
      </c>
      <c r="AE2246" s="150">
        <v>18269.474116067999</v>
      </c>
      <c r="AF2246" s="150">
        <v>31461.47402496617</v>
      </c>
      <c r="AG2246" s="150">
        <v>196135</v>
      </c>
      <c r="AH2246" s="150">
        <v>54106.701345281806</v>
      </c>
      <c r="AI2246" s="150">
        <v>3781.0841040000009</v>
      </c>
      <c r="AJ2246" s="150">
        <v>45368.160433452293</v>
      </c>
      <c r="AK2246" s="150">
        <v>2352.793536400844</v>
      </c>
      <c r="AL2246" s="150">
        <v>808349.5</v>
      </c>
      <c r="AM2246" s="150">
        <v>631061.4375</v>
      </c>
      <c r="AN2246" s="150">
        <v>177288.09375</v>
      </c>
      <c r="AO2246" s="5" t="s">
        <v>2397</v>
      </c>
    </row>
    <row r="2247" spans="1:41" ht="14.25" x14ac:dyDescent="0.45">
      <c r="A2247" s="150">
        <v>2018</v>
      </c>
      <c r="B2247" s="5" t="s">
        <v>4024</v>
      </c>
      <c r="C2247" s="5" t="s">
        <v>171</v>
      </c>
      <c r="D2247" s="5" t="s">
        <v>84</v>
      </c>
      <c r="E2247" s="5" t="s">
        <v>89</v>
      </c>
      <c r="F2247" s="5" t="s">
        <v>90</v>
      </c>
      <c r="G2247" s="5" t="s">
        <v>88</v>
      </c>
      <c r="H2247" s="5" t="s">
        <v>131</v>
      </c>
      <c r="I2247" s="150">
        <v>18569.916000000001</v>
      </c>
      <c r="J2247" s="150">
        <v>60300.360000000022</v>
      </c>
      <c r="K2247" s="150">
        <v>1046</v>
      </c>
      <c r="L2247" s="150">
        <v>2260</v>
      </c>
      <c r="M2247" s="150">
        <v>21874.5</v>
      </c>
      <c r="N2247" s="150">
        <v>19503.093063537599</v>
      </c>
      <c r="O2247" s="150">
        <v>11212</v>
      </c>
      <c r="P2247" s="150">
        <v>9014.1540000000005</v>
      </c>
      <c r="Q2247" s="150">
        <v>6217.6831940269267</v>
      </c>
      <c r="R2247" s="150">
        <v>8298.7285016933365</v>
      </c>
      <c r="S2247" s="150">
        <v>13039.744000000001</v>
      </c>
      <c r="T2247" s="150">
        <v>10404</v>
      </c>
      <c r="U2247" s="150">
        <v>970</v>
      </c>
      <c r="V2247" s="150">
        <v>8833</v>
      </c>
      <c r="W2247" s="150">
        <v>6812</v>
      </c>
      <c r="X2247" s="150">
        <v>15155.315934144601</v>
      </c>
      <c r="Y2247" s="150">
        <v>51522</v>
      </c>
      <c r="Z2247" s="150">
        <v>14580</v>
      </c>
      <c r="AA2247" s="150">
        <v>157526</v>
      </c>
      <c r="AB2247" s="150">
        <v>1626.431</v>
      </c>
      <c r="AC2247" s="150">
        <v>16813.12889</v>
      </c>
      <c r="AD2247" s="150">
        <v>28677.269043995198</v>
      </c>
      <c r="AE2247" s="150">
        <v>17341</v>
      </c>
      <c r="AF2247" s="150">
        <v>33274</v>
      </c>
      <c r="AG2247" s="150">
        <v>213799</v>
      </c>
      <c r="AH2247" s="150">
        <v>30288</v>
      </c>
      <c r="AI2247" s="150">
        <v>7143</v>
      </c>
      <c r="AJ2247" s="150">
        <v>36391.560000000012</v>
      </c>
      <c r="AK2247" s="150">
        <v>2588.56122</v>
      </c>
      <c r="AL2247" s="150">
        <v>825080.5</v>
      </c>
      <c r="AM2247" s="150">
        <v>675213.625</v>
      </c>
      <c r="AN2247" s="150">
        <v>149866.8125</v>
      </c>
      <c r="AO2247" s="5" t="s">
        <v>4287</v>
      </c>
    </row>
    <row r="2248" spans="1:41" ht="14.25" x14ac:dyDescent="0.45">
      <c r="A2248" s="150">
        <v>2018</v>
      </c>
      <c r="B2248" s="5" t="s">
        <v>4980</v>
      </c>
      <c r="C2248" s="5" t="s">
        <v>171</v>
      </c>
      <c r="D2248" s="5" t="s">
        <v>84</v>
      </c>
      <c r="E2248" s="5" t="s">
        <v>89</v>
      </c>
      <c r="F2248" s="5" t="s">
        <v>90</v>
      </c>
      <c r="G2248" s="5" t="s">
        <v>88</v>
      </c>
      <c r="H2248" s="5" t="s">
        <v>131</v>
      </c>
      <c r="I2248" s="150">
        <v>18197.8</v>
      </c>
      <c r="J2248" s="150">
        <v>68341</v>
      </c>
      <c r="K2248" s="150">
        <v>1046</v>
      </c>
      <c r="L2248" s="150">
        <v>2034</v>
      </c>
      <c r="M2248" s="150">
        <v>22477.733540000001</v>
      </c>
      <c r="N2248" s="150">
        <v>15222.364</v>
      </c>
      <c r="O2248" s="150">
        <v>11211.70512047619</v>
      </c>
      <c r="P2248" s="150">
        <v>9014</v>
      </c>
      <c r="Q2248" s="150">
        <v>6080.8113520000024</v>
      </c>
      <c r="R2248" s="150">
        <v>6677.5099200000004</v>
      </c>
      <c r="S2248" s="150">
        <v>8917.5062857142857</v>
      </c>
      <c r="T2248" s="150">
        <v>9390.0845781818189</v>
      </c>
      <c r="U2248" s="150">
        <v>959</v>
      </c>
      <c r="V2248" s="150">
        <v>5290</v>
      </c>
      <c r="W2248" s="150">
        <v>7651</v>
      </c>
      <c r="X2248" s="150">
        <v>15155</v>
      </c>
      <c r="Y2248" s="150">
        <v>51521.502</v>
      </c>
      <c r="Z2248" s="150">
        <v>14412.6677</v>
      </c>
      <c r="AA2248" s="150">
        <v>156821</v>
      </c>
      <c r="AB2248" s="150">
        <v>1628</v>
      </c>
      <c r="AC2248" s="150">
        <v>16813.12889</v>
      </c>
      <c r="AD2248" s="150">
        <v>28831.132000000009</v>
      </c>
      <c r="AE2248" s="150">
        <v>21584</v>
      </c>
      <c r="AF2248" s="150">
        <v>40246.446882510012</v>
      </c>
      <c r="AG2248" s="150">
        <v>215574</v>
      </c>
      <c r="AH2248" s="150">
        <v>34411.321447833623</v>
      </c>
      <c r="AI2248" s="150">
        <v>7143</v>
      </c>
      <c r="AJ2248" s="150">
        <v>38890</v>
      </c>
      <c r="AK2248" s="150">
        <v>2589</v>
      </c>
      <c r="AL2248" s="150">
        <v>838130.6875</v>
      </c>
      <c r="AM2248" s="150">
        <v>687679.25</v>
      </c>
      <c r="AN2248" s="150">
        <v>150451.484375</v>
      </c>
      <c r="AO2248" s="5" t="s">
        <v>5201</v>
      </c>
    </row>
    <row r="2249" spans="1:41" ht="14.25" x14ac:dyDescent="0.45">
      <c r="A2249" s="150">
        <v>2018</v>
      </c>
      <c r="B2249" s="5" t="s">
        <v>1476</v>
      </c>
      <c r="C2249" s="5" t="s">
        <v>171</v>
      </c>
      <c r="D2249" s="5" t="s">
        <v>84</v>
      </c>
      <c r="E2249" s="5" t="s">
        <v>89</v>
      </c>
      <c r="F2249" s="5" t="s">
        <v>90</v>
      </c>
      <c r="G2249" s="5" t="s">
        <v>88</v>
      </c>
      <c r="H2249" s="5" t="s">
        <v>131</v>
      </c>
      <c r="I2249" s="150">
        <v>6184.2000000000007</v>
      </c>
      <c r="J2249" s="150">
        <v>22107.903999999999</v>
      </c>
      <c r="K2249" s="150">
        <v>1138</v>
      </c>
      <c r="L2249" s="150">
        <v>2627.7123116160001</v>
      </c>
      <c r="M2249" s="150">
        <v>13030.6</v>
      </c>
      <c r="N2249" s="150">
        <v>17883.967232421888</v>
      </c>
      <c r="O2249" s="150">
        <v>8713.8232036303671</v>
      </c>
      <c r="P2249" s="150">
        <v>9848.3000000000011</v>
      </c>
      <c r="Q2249" s="150">
        <v>1815.0012999999999</v>
      </c>
      <c r="R2249" s="150">
        <v>8635.5555454461592</v>
      </c>
      <c r="S2249" s="150">
        <v>18046</v>
      </c>
      <c r="T2249" s="150">
        <v>11027.09077734375</v>
      </c>
      <c r="U2249" s="150">
        <v>1465</v>
      </c>
      <c r="V2249" s="150">
        <v>19648.973266015619</v>
      </c>
      <c r="W2249" s="150">
        <v>5220.02147280384</v>
      </c>
      <c r="X2249" s="150">
        <v>15530.97981773145</v>
      </c>
      <c r="Y2249" s="150">
        <v>76176</v>
      </c>
      <c r="Z2249" s="150">
        <v>11168.05143188275</v>
      </c>
      <c r="AA2249" s="150">
        <v>130890.29730966259</v>
      </c>
      <c r="AB2249" s="150">
        <v>1723</v>
      </c>
      <c r="AC2249" s="150">
        <v>11826.592780000001</v>
      </c>
      <c r="AD2249" s="150">
        <v>20318.722084038</v>
      </c>
      <c r="AE2249" s="150">
        <v>22551.622710050658</v>
      </c>
      <c r="AF2249" s="150">
        <v>33304.597428528003</v>
      </c>
      <c r="AG2249" s="150">
        <v>150236.51569905589</v>
      </c>
      <c r="AH2249" s="150">
        <v>43962.171424051041</v>
      </c>
      <c r="AI2249" s="150">
        <v>3220.2356760000011</v>
      </c>
      <c r="AJ2249" s="150">
        <v>41923.647579292578</v>
      </c>
      <c r="AK2249" s="150">
        <v>2160</v>
      </c>
      <c r="AL2249" s="150">
        <v>712384.5625</v>
      </c>
      <c r="AM2249" s="150">
        <v>568293.9375</v>
      </c>
      <c r="AN2249" s="150">
        <v>144090.625</v>
      </c>
      <c r="AO2249" s="5" t="s">
        <v>2398</v>
      </c>
    </row>
    <row r="2250" spans="1:41" ht="14.25" x14ac:dyDescent="0.45">
      <c r="A2250" s="150">
        <v>2018</v>
      </c>
      <c r="B2250" s="5" t="s">
        <v>582</v>
      </c>
      <c r="C2250" s="5" t="s">
        <v>171</v>
      </c>
      <c r="D2250" s="5" t="s">
        <v>84</v>
      </c>
      <c r="E2250" s="5" t="s">
        <v>91</v>
      </c>
      <c r="F2250" s="5" t="s">
        <v>92</v>
      </c>
      <c r="G2250" s="5" t="s">
        <v>87</v>
      </c>
      <c r="H2250" s="5" t="s">
        <v>131</v>
      </c>
      <c r="I2250" s="150">
        <v>6567.0643415169989</v>
      </c>
      <c r="J2250" s="150">
        <v>0</v>
      </c>
      <c r="K2250" s="150">
        <v>0</v>
      </c>
      <c r="L2250" s="150">
        <v>307.02867968670091</v>
      </c>
      <c r="M2250" s="150">
        <v>1153.3113676958619</v>
      </c>
      <c r="N2250" s="150">
        <v>1082.9738883494542</v>
      </c>
      <c r="O2250" s="150">
        <v>502.41056676005604</v>
      </c>
      <c r="P2250" s="150">
        <v>0</v>
      </c>
      <c r="Q2250" s="150">
        <v>0</v>
      </c>
      <c r="R2250" s="150">
        <v>446.58717045338318</v>
      </c>
      <c r="S2250" s="150">
        <v>3684.3441562404109</v>
      </c>
      <c r="T2250" s="150">
        <v>2154.7830974375738</v>
      </c>
      <c r="U2250" s="150">
        <v>69.221011420274394</v>
      </c>
      <c r="V2250" s="150">
        <v>548.18575173152783</v>
      </c>
      <c r="W2250" s="150">
        <v>1224.7653149684033</v>
      </c>
      <c r="X2250" s="150">
        <v>132.02522967339416</v>
      </c>
      <c r="Y2250" s="150">
        <v>15393.859765528117</v>
      </c>
      <c r="Z2250" s="150">
        <v>0</v>
      </c>
      <c r="AA2250" s="150">
        <v>12950.037985519213</v>
      </c>
      <c r="AB2250" s="150">
        <v>0</v>
      </c>
      <c r="AC2250" s="150">
        <v>1114.3859925682007</v>
      </c>
      <c r="AD2250" s="150">
        <v>0</v>
      </c>
      <c r="AE2250" s="150">
        <v>284.69932116403174</v>
      </c>
      <c r="AF2250" s="150">
        <v>7722.6086450651283</v>
      </c>
      <c r="AG2250" s="150">
        <v>13414.362132493496</v>
      </c>
      <c r="AH2250" s="150">
        <v>4481.2648944186039</v>
      </c>
      <c r="AI2250" s="150">
        <v>65.121341195512329</v>
      </c>
      <c r="AJ2250" s="150">
        <v>1439.8953775455232</v>
      </c>
      <c r="AK2250" s="150">
        <v>0</v>
      </c>
      <c r="AL2250" s="150">
        <v>74738.9453125</v>
      </c>
      <c r="AM2250" s="150">
        <v>61340.91015625</v>
      </c>
      <c r="AN2250" s="150">
        <v>13398.025390625</v>
      </c>
      <c r="AO2250" s="5" t="s">
        <v>880</v>
      </c>
    </row>
    <row r="2251" spans="1:41" ht="14.25" x14ac:dyDescent="0.45">
      <c r="A2251" s="150">
        <v>2018</v>
      </c>
      <c r="B2251" s="5" t="s">
        <v>1478</v>
      </c>
      <c r="C2251" s="5" t="s">
        <v>171</v>
      </c>
      <c r="D2251" s="5" t="s">
        <v>84</v>
      </c>
      <c r="E2251" s="5" t="s">
        <v>91</v>
      </c>
      <c r="F2251" s="5" t="s">
        <v>92</v>
      </c>
      <c r="G2251" s="5" t="s">
        <v>87</v>
      </c>
      <c r="H2251" s="5" t="s">
        <v>131</v>
      </c>
      <c r="I2251" s="150">
        <v>3892.0300076273011</v>
      </c>
      <c r="J2251" s="150">
        <v>0</v>
      </c>
      <c r="K2251" s="150">
        <v>0</v>
      </c>
      <c r="L2251" s="150">
        <v>654.04527938825652</v>
      </c>
      <c r="M2251" s="150">
        <v>1208.8291982391906</v>
      </c>
      <c r="N2251" s="150">
        <v>725.437545800355</v>
      </c>
      <c r="O2251" s="150">
        <v>34.544645038112144</v>
      </c>
      <c r="P2251" s="150">
        <v>0</v>
      </c>
      <c r="Q2251" s="150">
        <v>0</v>
      </c>
      <c r="R2251" s="150">
        <v>460.59526717482856</v>
      </c>
      <c r="S2251" s="150">
        <v>3339.3156870175071</v>
      </c>
      <c r="T2251" s="150">
        <v>1554.5090267150463</v>
      </c>
      <c r="U2251" s="150">
        <v>23.029763358741427</v>
      </c>
      <c r="V2251" s="150">
        <v>443.32294465577246</v>
      </c>
      <c r="W2251" s="150">
        <v>2487.2144427440739</v>
      </c>
      <c r="X2251" s="150">
        <v>130.11816297688907</v>
      </c>
      <c r="Y2251" s="150">
        <v>2579.3334961790397</v>
      </c>
      <c r="Z2251" s="150">
        <v>0</v>
      </c>
      <c r="AA2251" s="150">
        <v>9547.0664037976858</v>
      </c>
      <c r="AB2251" s="150">
        <v>0</v>
      </c>
      <c r="AC2251" s="150">
        <v>2010.9244378997901</v>
      </c>
      <c r="AD2251" s="150">
        <v>0</v>
      </c>
      <c r="AE2251" s="150">
        <v>287.87204198426787</v>
      </c>
      <c r="AF2251" s="150">
        <v>8557.860064108314</v>
      </c>
      <c r="AG2251" s="150">
        <v>13679.526510610704</v>
      </c>
      <c r="AH2251" s="150">
        <v>4602.3830584276802</v>
      </c>
      <c r="AI2251" s="150">
        <v>67.164001859433498</v>
      </c>
      <c r="AJ2251" s="150">
        <v>1975.1235598838011</v>
      </c>
      <c r="AK2251" s="150">
        <v>0</v>
      </c>
      <c r="AL2251" s="150">
        <v>58260.24609375</v>
      </c>
      <c r="AM2251" s="150">
        <v>44836.1640625</v>
      </c>
      <c r="AN2251" s="150">
        <v>13424.078125</v>
      </c>
      <c r="AO2251" s="5" t="s">
        <v>2399</v>
      </c>
    </row>
    <row r="2252" spans="1:41" ht="14.25" x14ac:dyDescent="0.45">
      <c r="A2252" s="150">
        <v>2018</v>
      </c>
      <c r="B2252" s="5" t="s">
        <v>1477</v>
      </c>
      <c r="C2252" s="5" t="s">
        <v>171</v>
      </c>
      <c r="D2252" s="5" t="s">
        <v>84</v>
      </c>
      <c r="E2252" s="5" t="s">
        <v>91</v>
      </c>
      <c r="F2252" s="5" t="s">
        <v>92</v>
      </c>
      <c r="G2252" s="5" t="s">
        <v>87</v>
      </c>
      <c r="H2252" s="5" t="s">
        <v>131</v>
      </c>
      <c r="I2252" s="150">
        <v>440.6285930281677</v>
      </c>
      <c r="J2252" s="150">
        <v>0</v>
      </c>
      <c r="K2252" s="150">
        <v>0</v>
      </c>
      <c r="L2252" s="150">
        <v>673.49020171576603</v>
      </c>
      <c r="M2252" s="150">
        <v>1187.6908130802794</v>
      </c>
      <c r="N2252" s="150">
        <v>747.004977255163</v>
      </c>
      <c r="O2252" s="150">
        <v>11.857221861193064</v>
      </c>
      <c r="P2252" s="150">
        <v>0</v>
      </c>
      <c r="Q2252" s="150">
        <v>1000.7495250846946</v>
      </c>
      <c r="R2252" s="150">
        <v>847.79136307530405</v>
      </c>
      <c r="S2252" s="150">
        <v>2811.342646247022</v>
      </c>
      <c r="T2252" s="150">
        <v>2312.1582629326476</v>
      </c>
      <c r="U2252" s="150">
        <v>0</v>
      </c>
      <c r="V2252" s="150">
        <v>508.67481784518247</v>
      </c>
      <c r="W2252" s="150">
        <v>760.0479213024754</v>
      </c>
      <c r="X2252" s="150">
        <v>130.42944047312372</v>
      </c>
      <c r="Y2252" s="150">
        <v>2787.6328595664895</v>
      </c>
      <c r="Z2252" s="150">
        <v>0</v>
      </c>
      <c r="AA2252" s="150">
        <v>9084.4048024304066</v>
      </c>
      <c r="AB2252" s="150">
        <v>0</v>
      </c>
      <c r="AC2252" s="150">
        <v>230.38582076298124</v>
      </c>
      <c r="AD2252" s="150">
        <v>476.66031881996116</v>
      </c>
      <c r="AE2252" s="150">
        <v>355.71665583579193</v>
      </c>
      <c r="AF2252" s="150">
        <v>9633.9927622193645</v>
      </c>
      <c r="AG2252" s="150">
        <v>14848.798936772075</v>
      </c>
      <c r="AH2252" s="150">
        <v>4601.7878043290284</v>
      </c>
      <c r="AI2252" s="150">
        <v>1045.8069681572283</v>
      </c>
      <c r="AJ2252" s="150">
        <v>5502.2408724206743</v>
      </c>
      <c r="AK2252" s="150">
        <v>0</v>
      </c>
      <c r="AL2252" s="150">
        <v>59999.30078125</v>
      </c>
      <c r="AM2252" s="150">
        <v>46661.51171875</v>
      </c>
      <c r="AN2252" s="150">
        <v>13337.7802734375</v>
      </c>
      <c r="AO2252" s="5" t="s">
        <v>5204</v>
      </c>
    </row>
    <row r="2253" spans="1:41" ht="14.25" x14ac:dyDescent="0.45">
      <c r="A2253" s="150">
        <v>2018</v>
      </c>
      <c r="B2253" s="5" t="s">
        <v>1476</v>
      </c>
      <c r="C2253" s="5" t="s">
        <v>171</v>
      </c>
      <c r="D2253" s="5" t="s">
        <v>84</v>
      </c>
      <c r="E2253" s="5" t="s">
        <v>91</v>
      </c>
      <c r="F2253" s="5" t="s">
        <v>92</v>
      </c>
      <c r="G2253" s="5" t="s">
        <v>87</v>
      </c>
      <c r="H2253" s="5" t="s">
        <v>131</v>
      </c>
      <c r="I2253" s="150">
        <v>435.49147687963949</v>
      </c>
      <c r="J2253" s="150">
        <v>0</v>
      </c>
      <c r="K2253" s="150">
        <v>84.678898282152119</v>
      </c>
      <c r="L2253" s="150">
        <v>263.71428322155947</v>
      </c>
      <c r="M2253" s="150">
        <v>100.40497939169465</v>
      </c>
      <c r="N2253" s="150">
        <v>713.72214266385356</v>
      </c>
      <c r="O2253" s="150">
        <v>12.096985468878874</v>
      </c>
      <c r="P2253" s="150">
        <v>0</v>
      </c>
      <c r="Q2253" s="150">
        <v>264.35663314995691</v>
      </c>
      <c r="R2253" s="150">
        <v>704.04455428875042</v>
      </c>
      <c r="S2253" s="150">
        <v>2600.8518758089581</v>
      </c>
      <c r="T2253" s="150">
        <v>1509.7037865160835</v>
      </c>
      <c r="U2253" s="150">
        <v>0</v>
      </c>
      <c r="V2253" s="150">
        <v>353.23197569126313</v>
      </c>
      <c r="W2253" s="150">
        <v>399.20052047300283</v>
      </c>
      <c r="X2253" s="150">
        <v>133.06684015766763</v>
      </c>
      <c r="Y2253" s="150">
        <v>3851.6801732910335</v>
      </c>
      <c r="Z2253" s="150">
        <v>0</v>
      </c>
      <c r="AA2253" s="150">
        <v>12208.034471498257</v>
      </c>
      <c r="AB2253" s="150">
        <v>0</v>
      </c>
      <c r="AC2253" s="150">
        <v>289.50066503548402</v>
      </c>
      <c r="AD2253" s="150">
        <v>478.75952825065019</v>
      </c>
      <c r="AE2253" s="150">
        <v>302.42463672197186</v>
      </c>
      <c r="AF2253" s="150">
        <v>3999.9178429252224</v>
      </c>
      <c r="AG2253" s="150">
        <v>10703.173590697315</v>
      </c>
      <c r="AH2253" s="150">
        <v>5494.4507999647849</v>
      </c>
      <c r="AI2253" s="150">
        <v>1066.9541183551166</v>
      </c>
      <c r="AJ2253" s="150">
        <v>1204.1487929941757</v>
      </c>
      <c r="AK2253" s="150">
        <v>0</v>
      </c>
      <c r="AL2253" s="150">
        <v>47173.60546875</v>
      </c>
      <c r="AM2253" s="150">
        <v>35293.4375</v>
      </c>
      <c r="AN2253" s="150">
        <v>11880.1689453125</v>
      </c>
      <c r="AO2253" s="5" t="s">
        <v>5202</v>
      </c>
    </row>
    <row r="2254" spans="1:41" ht="14.25" x14ac:dyDescent="0.45">
      <c r="A2254" s="150">
        <v>2018</v>
      </c>
      <c r="B2254" s="5" t="s">
        <v>4024</v>
      </c>
      <c r="C2254" s="5" t="s">
        <v>171</v>
      </c>
      <c r="D2254" s="5" t="s">
        <v>84</v>
      </c>
      <c r="E2254" s="5" t="s">
        <v>91</v>
      </c>
      <c r="F2254" s="5" t="s">
        <v>92</v>
      </c>
      <c r="G2254" s="5" t="s">
        <v>87</v>
      </c>
      <c r="H2254" s="5" t="s">
        <v>131</v>
      </c>
      <c r="I2254" s="150">
        <v>13646.536845438131</v>
      </c>
      <c r="J2254" s="150">
        <v>1081.8821476202961</v>
      </c>
      <c r="K2254" s="150">
        <v>0</v>
      </c>
      <c r="L2254" s="150">
        <v>1148.7145277748436</v>
      </c>
      <c r="M2254" s="150">
        <v>3240.2370321227872</v>
      </c>
      <c r="N2254" s="150">
        <v>2303.3270922836105</v>
      </c>
      <c r="O2254" s="150">
        <v>1514.6350066684147</v>
      </c>
      <c r="P2254" s="150">
        <v>1973.0241450865435</v>
      </c>
      <c r="Q2254" s="150">
        <v>0</v>
      </c>
      <c r="R2254" s="150">
        <v>624.51646971381592</v>
      </c>
      <c r="S2254" s="150">
        <v>3875.3018527759009</v>
      </c>
      <c r="T2254" s="150">
        <v>1325.3056308348628</v>
      </c>
      <c r="U2254" s="150">
        <v>106.02445046678902</v>
      </c>
      <c r="V2254" s="150">
        <v>562.578716762554</v>
      </c>
      <c r="W2254" s="150">
        <v>2301.1633279883699</v>
      </c>
      <c r="X2254" s="150">
        <v>46.520932347672733</v>
      </c>
      <c r="Y2254" s="150">
        <v>21873.493260587147</v>
      </c>
      <c r="Z2254" s="150">
        <v>0</v>
      </c>
      <c r="AA2254" s="150">
        <v>20964.712256586099</v>
      </c>
      <c r="AB2254" s="150">
        <v>0</v>
      </c>
      <c r="AC2254" s="150">
        <v>3052.8600749069383</v>
      </c>
      <c r="AD2254" s="150">
        <v>0</v>
      </c>
      <c r="AE2254" s="150">
        <v>1085.1277940631571</v>
      </c>
      <c r="AF2254" s="150">
        <v>8851.90988039697</v>
      </c>
      <c r="AG2254" s="150">
        <v>23292.922638264976</v>
      </c>
      <c r="AH2254" s="150">
        <v>4748.3807459054797</v>
      </c>
      <c r="AI2254" s="150">
        <v>119.00703623823257</v>
      </c>
      <c r="AJ2254" s="150">
        <v>2112.30953696406</v>
      </c>
      <c r="AK2254" s="150">
        <v>0</v>
      </c>
      <c r="AL2254" s="150">
        <v>119850.484375</v>
      </c>
      <c r="AM2254" s="150">
        <v>102679.9375</v>
      </c>
      <c r="AN2254" s="150">
        <v>17170.55078125</v>
      </c>
      <c r="AO2254" s="5" t="s">
        <v>4288</v>
      </c>
    </row>
    <row r="2255" spans="1:41" ht="14.25" x14ac:dyDescent="0.45">
      <c r="A2255" s="150">
        <v>2018</v>
      </c>
      <c r="B2255" s="5" t="s">
        <v>4980</v>
      </c>
      <c r="C2255" s="5" t="s">
        <v>171</v>
      </c>
      <c r="D2255" s="5" t="s">
        <v>84</v>
      </c>
      <c r="E2255" s="5" t="s">
        <v>91</v>
      </c>
      <c r="F2255" s="5" t="s">
        <v>92</v>
      </c>
      <c r="G2255" s="5" t="s">
        <v>87</v>
      </c>
      <c r="H2255" s="5" t="s">
        <v>131</v>
      </c>
      <c r="I2255" s="150">
        <v>12811.000674853201</v>
      </c>
      <c r="J2255" s="150">
        <v>1007.1279697180032</v>
      </c>
      <c r="K2255" s="150">
        <v>0</v>
      </c>
      <c r="L2255" s="150">
        <v>756.39945842837483</v>
      </c>
      <c r="M2255" s="150">
        <v>1929.9774482462153</v>
      </c>
      <c r="N2255" s="150">
        <v>1396.4945990148378</v>
      </c>
      <c r="O2255" s="150">
        <v>1474.8735958213435</v>
      </c>
      <c r="P2255" s="150">
        <v>1921.5495991272362</v>
      </c>
      <c r="Q2255" s="150">
        <v>0</v>
      </c>
      <c r="R2255" s="150">
        <v>587.77452651527096</v>
      </c>
      <c r="S2255" s="150">
        <v>113.77596310621794</v>
      </c>
      <c r="T2255" s="150">
        <v>1630.4480742442574</v>
      </c>
      <c r="U2255" s="150">
        <v>18.962660517702989</v>
      </c>
      <c r="V2255" s="150">
        <v>788.00389262454644</v>
      </c>
      <c r="W2255" s="150">
        <v>1959.4749201626423</v>
      </c>
      <c r="X2255" s="150">
        <v>247.56806787001125</v>
      </c>
      <c r="Y2255" s="150">
        <v>21299.281685939946</v>
      </c>
      <c r="Z2255" s="150">
        <v>0</v>
      </c>
      <c r="AA2255" s="150">
        <v>18726.680742371576</v>
      </c>
      <c r="AB2255" s="150">
        <v>0</v>
      </c>
      <c r="AC2255" s="150">
        <v>2972.7179791792059</v>
      </c>
      <c r="AD2255" s="150">
        <v>0</v>
      </c>
      <c r="AE2255" s="150">
        <v>474.06651294257472</v>
      </c>
      <c r="AF2255" s="150">
        <v>8264.5595422988863</v>
      </c>
      <c r="AG2255" s="150">
        <v>18544.428505173652</v>
      </c>
      <c r="AH2255" s="150">
        <v>877.54978951369947</v>
      </c>
      <c r="AI2255" s="150">
        <v>115.88292538596272</v>
      </c>
      <c r="AJ2255" s="150">
        <v>609.96557998611286</v>
      </c>
      <c r="AK2255" s="150">
        <v>0</v>
      </c>
      <c r="AL2255" s="150">
        <v>98528.5703125</v>
      </c>
      <c r="AM2255" s="150">
        <v>90179.0234375</v>
      </c>
      <c r="AN2255" s="150">
        <v>8349.55078125</v>
      </c>
      <c r="AO2255" s="5" t="s">
        <v>5203</v>
      </c>
    </row>
    <row r="2256" spans="1:41" ht="14.25" x14ac:dyDescent="0.45">
      <c r="A2256" s="150">
        <v>2018</v>
      </c>
      <c r="B2256" s="5" t="s">
        <v>4980</v>
      </c>
      <c r="C2256" s="5" t="s">
        <v>171</v>
      </c>
      <c r="D2256" s="5" t="s">
        <v>84</v>
      </c>
      <c r="E2256" s="5" t="s">
        <v>91</v>
      </c>
      <c r="F2256" s="5" t="s">
        <v>92</v>
      </c>
      <c r="G2256" s="5" t="s">
        <v>88</v>
      </c>
      <c r="H2256" s="5" t="s">
        <v>131</v>
      </c>
      <c r="I2256" s="150">
        <v>12160.636</v>
      </c>
      <c r="J2256" s="150">
        <v>956</v>
      </c>
      <c r="K2256" s="150"/>
      <c r="L2256" s="150">
        <v>718</v>
      </c>
      <c r="M2256" s="150">
        <v>1832</v>
      </c>
      <c r="N2256" s="150">
        <v>1325.6</v>
      </c>
      <c r="O2256" s="150">
        <v>1400</v>
      </c>
      <c r="P2256" s="150">
        <v>1824</v>
      </c>
      <c r="Q2256" s="150">
        <v>0</v>
      </c>
      <c r="R2256" s="150">
        <v>557.93550000000005</v>
      </c>
      <c r="S2256" s="150">
        <v>108</v>
      </c>
      <c r="T2256" s="150">
        <v>1547.676567272727</v>
      </c>
      <c r="U2256" s="150">
        <v>18</v>
      </c>
      <c r="V2256" s="150">
        <v>748</v>
      </c>
      <c r="W2256" s="150">
        <v>1860</v>
      </c>
      <c r="X2256" s="150">
        <v>235</v>
      </c>
      <c r="Y2256" s="150">
        <v>20218</v>
      </c>
      <c r="Z2256" s="150">
        <v>0</v>
      </c>
      <c r="AA2256" s="150">
        <v>17776</v>
      </c>
      <c r="AB2256" s="150">
        <v>0</v>
      </c>
      <c r="AC2256" s="150">
        <v>2821.80465</v>
      </c>
      <c r="AD2256" s="150">
        <v>0</v>
      </c>
      <c r="AE2256" s="150">
        <v>450</v>
      </c>
      <c r="AF2256" s="150">
        <v>7845</v>
      </c>
      <c r="AG2256" s="150">
        <v>17603</v>
      </c>
      <c r="AH2256" s="150">
        <v>833</v>
      </c>
      <c r="AI2256" s="150">
        <v>110</v>
      </c>
      <c r="AJ2256" s="150">
        <v>579</v>
      </c>
      <c r="AK2256" s="150"/>
      <c r="AL2256" s="150">
        <v>93526.6484375</v>
      </c>
      <c r="AM2256" s="150">
        <v>85600.9765625</v>
      </c>
      <c r="AN2256" s="150">
        <v>7925.6767578125</v>
      </c>
      <c r="AO2256" s="5" t="s">
        <v>5205</v>
      </c>
    </row>
    <row r="2257" spans="1:41" ht="14.25" x14ac:dyDescent="0.45">
      <c r="A2257" s="150">
        <v>2018</v>
      </c>
      <c r="B2257" s="5" t="s">
        <v>582</v>
      </c>
      <c r="C2257" s="5" t="s">
        <v>171</v>
      </c>
      <c r="D2257" s="5" t="s">
        <v>84</v>
      </c>
      <c r="E2257" s="5" t="s">
        <v>91</v>
      </c>
      <c r="F2257" s="5" t="s">
        <v>92</v>
      </c>
      <c r="G2257" s="5" t="s">
        <v>88</v>
      </c>
      <c r="H2257" s="5" t="s">
        <v>131</v>
      </c>
      <c r="I2257" s="150">
        <v>6059.7834499999981</v>
      </c>
      <c r="J2257" s="150"/>
      <c r="K2257" s="150"/>
      <c r="L2257" s="150">
        <v>284.70749999999998</v>
      </c>
      <c r="M2257" s="150">
        <v>1053.6600000000001</v>
      </c>
      <c r="N2257" s="150">
        <v>1009.18703</v>
      </c>
      <c r="O2257" s="150">
        <v>457.9785</v>
      </c>
      <c r="P2257" s="150">
        <v>0</v>
      </c>
      <c r="Q2257" s="150">
        <v>0</v>
      </c>
      <c r="R2257" s="150">
        <v>406.61867094912287</v>
      </c>
      <c r="S2257" s="150">
        <v>3366</v>
      </c>
      <c r="T2257" s="150">
        <v>1968.7929999999999</v>
      </c>
      <c r="U2257" s="150">
        <v>62.62</v>
      </c>
      <c r="V2257" s="150">
        <v>502</v>
      </c>
      <c r="W2257" s="150"/>
      <c r="X2257" s="150">
        <v>123.03</v>
      </c>
      <c r="Y2257" s="150">
        <v>13996</v>
      </c>
      <c r="Z2257" s="150"/>
      <c r="AA2257" s="150">
        <v>12026.82249760963</v>
      </c>
      <c r="AB2257" s="150">
        <v>0</v>
      </c>
      <c r="AC2257" s="150">
        <v>1015.80225</v>
      </c>
      <c r="AD2257" s="150">
        <v>0</v>
      </c>
      <c r="AE2257" s="150">
        <v>260.10000000000002</v>
      </c>
      <c r="AF2257" s="150">
        <v>7161.1700999999994</v>
      </c>
      <c r="AG2257" s="150">
        <v>12508</v>
      </c>
      <c r="AH2257" s="150">
        <v>4196.4398128712492</v>
      </c>
      <c r="AI2257" s="150">
        <v>59.494560000000007</v>
      </c>
      <c r="AJ2257" s="150">
        <v>1341.791479838078</v>
      </c>
      <c r="AK2257" s="150"/>
      <c r="AL2257" s="150">
        <v>67860</v>
      </c>
      <c r="AM2257" s="150">
        <v>56634.609375</v>
      </c>
      <c r="AN2257" s="150">
        <v>11225.3955078125</v>
      </c>
      <c r="AO2257" s="5" t="s">
        <v>881</v>
      </c>
    </row>
    <row r="2258" spans="1:41" ht="14.25" x14ac:dyDescent="0.45">
      <c r="A2258" s="150">
        <v>2018</v>
      </c>
      <c r="B2258" s="5" t="s">
        <v>1478</v>
      </c>
      <c r="C2258" s="5" t="s">
        <v>171</v>
      </c>
      <c r="D2258" s="5" t="s">
        <v>84</v>
      </c>
      <c r="E2258" s="5" t="s">
        <v>91</v>
      </c>
      <c r="F2258" s="5" t="s">
        <v>92</v>
      </c>
      <c r="G2258" s="5" t="s">
        <v>88</v>
      </c>
      <c r="H2258" s="5" t="s">
        <v>131</v>
      </c>
      <c r="I2258" s="150">
        <v>3586.8830400000002</v>
      </c>
      <c r="J2258" s="150"/>
      <c r="K2258" s="150">
        <v>0</v>
      </c>
      <c r="L2258" s="150">
        <v>616.05280000000005</v>
      </c>
      <c r="M2258" s="150">
        <v>1102.2871910399999</v>
      </c>
      <c r="N2258" s="150">
        <v>668.56103999999993</v>
      </c>
      <c r="O2258" s="150">
        <v>31.4661935737149</v>
      </c>
      <c r="P2258" s="150">
        <v>0</v>
      </c>
      <c r="Q2258" s="150">
        <v>0</v>
      </c>
      <c r="R2258" s="150">
        <v>427.43469329766828</v>
      </c>
      <c r="S2258" s="150">
        <v>3029</v>
      </c>
      <c r="T2258" s="150">
        <v>1390.80375</v>
      </c>
      <c r="U2258" s="150">
        <v>21.016079999999999</v>
      </c>
      <c r="V2258" s="150"/>
      <c r="W2258" s="150">
        <v>2247.2618400000001</v>
      </c>
      <c r="X2258" s="150">
        <v>117</v>
      </c>
      <c r="Y2258" s="150">
        <v>2376</v>
      </c>
      <c r="Z2258" s="150">
        <v>0</v>
      </c>
      <c r="AA2258" s="150">
        <v>8829.5828281620979</v>
      </c>
      <c r="AB2258" s="150"/>
      <c r="AC2258" s="150">
        <v>1752.87664</v>
      </c>
      <c r="AD2258" s="150"/>
      <c r="AE2258" s="150">
        <v>267.14668331104269</v>
      </c>
      <c r="AF2258" s="150">
        <v>7996.4257611053335</v>
      </c>
      <c r="AG2258" s="150">
        <v>12935.130122457649</v>
      </c>
      <c r="AH2258" s="150">
        <v>4272.8065690640624</v>
      </c>
      <c r="AI2258" s="150">
        <v>60.684451200000012</v>
      </c>
      <c r="AJ2258" s="150">
        <v>1829.219715796105</v>
      </c>
      <c r="AK2258" s="150"/>
      <c r="AL2258" s="150">
        <v>53557.6328125</v>
      </c>
      <c r="AM2258" s="150">
        <v>41306.328125</v>
      </c>
      <c r="AN2258" s="150">
        <v>12251.3095703125</v>
      </c>
      <c r="AO2258" s="5" t="s">
        <v>2400</v>
      </c>
    </row>
    <row r="2259" spans="1:41" ht="14.25" x14ac:dyDescent="0.45">
      <c r="A2259" s="150">
        <v>2018</v>
      </c>
      <c r="B2259" s="5" t="s">
        <v>4024</v>
      </c>
      <c r="C2259" s="5" t="s">
        <v>171</v>
      </c>
      <c r="D2259" s="5" t="s">
        <v>84</v>
      </c>
      <c r="E2259" s="5" t="s">
        <v>91</v>
      </c>
      <c r="F2259" s="5" t="s">
        <v>92</v>
      </c>
      <c r="G2259" s="5" t="s">
        <v>88</v>
      </c>
      <c r="H2259" s="5" t="s">
        <v>131</v>
      </c>
      <c r="I2259" s="150">
        <v>12865.974</v>
      </c>
      <c r="J2259" s="150"/>
      <c r="K2259" s="150"/>
      <c r="L2259" s="150">
        <v>1088</v>
      </c>
      <c r="M2259" s="150">
        <v>2995</v>
      </c>
      <c r="N2259" s="150">
        <v>2129</v>
      </c>
      <c r="O2259" s="150">
        <v>1400</v>
      </c>
      <c r="P2259" s="150">
        <v>1823.6959999999999</v>
      </c>
      <c r="Q2259" s="150">
        <v>0</v>
      </c>
      <c r="R2259" s="150">
        <v>577.25</v>
      </c>
      <c r="S2259" s="150">
        <v>3582</v>
      </c>
      <c r="T2259" s="150">
        <v>1249.5</v>
      </c>
      <c r="U2259" s="150">
        <v>98</v>
      </c>
      <c r="V2259" s="150">
        <v>520</v>
      </c>
      <c r="W2259" s="150">
        <v>2127</v>
      </c>
      <c r="X2259" s="150">
        <v>44</v>
      </c>
      <c r="Y2259" s="150">
        <v>20218</v>
      </c>
      <c r="Z2259" s="150">
        <v>0</v>
      </c>
      <c r="AA2259" s="150">
        <v>19658</v>
      </c>
      <c r="AB2259" s="150"/>
      <c r="AC2259" s="150">
        <v>2821.80465</v>
      </c>
      <c r="AD2259" s="150">
        <v>0</v>
      </c>
      <c r="AE2259" s="150">
        <v>1003</v>
      </c>
      <c r="AF2259" s="150">
        <v>8345.5929999999989</v>
      </c>
      <c r="AG2259" s="150">
        <v>21970</v>
      </c>
      <c r="AH2259" s="150">
        <v>4488</v>
      </c>
      <c r="AI2259" s="150">
        <v>110</v>
      </c>
      <c r="AJ2259" s="150">
        <v>1991.488382022472</v>
      </c>
      <c r="AK2259" s="150"/>
      <c r="AL2259" s="150">
        <v>111105.3125</v>
      </c>
      <c r="AM2259" s="150">
        <v>95109.8125</v>
      </c>
      <c r="AN2259" s="150">
        <v>15995.5</v>
      </c>
      <c r="AO2259" s="5" t="s">
        <v>4289</v>
      </c>
    </row>
    <row r="2260" spans="1:41" ht="14.25" x14ac:dyDescent="0.45">
      <c r="A2260" s="150">
        <v>2018</v>
      </c>
      <c r="B2260" s="5" t="s">
        <v>1477</v>
      </c>
      <c r="C2260" s="5" t="s">
        <v>171</v>
      </c>
      <c r="D2260" s="5" t="s">
        <v>84</v>
      </c>
      <c r="E2260" s="5" t="s">
        <v>91</v>
      </c>
      <c r="F2260" s="5" t="s">
        <v>92</v>
      </c>
      <c r="G2260" s="5" t="s">
        <v>88</v>
      </c>
      <c r="H2260" s="5" t="s">
        <v>131</v>
      </c>
      <c r="I2260" s="150">
        <v>379.04424</v>
      </c>
      <c r="J2260" s="150"/>
      <c r="K2260" s="150">
        <v>0</v>
      </c>
      <c r="L2260" s="150">
        <v>624.45920000000001</v>
      </c>
      <c r="M2260" s="150">
        <v>1076.7847974911999</v>
      </c>
      <c r="N2260" s="150">
        <v>685.25790068735989</v>
      </c>
      <c r="O2260" s="150">
        <v>11</v>
      </c>
      <c r="P2260" s="150">
        <v>0</v>
      </c>
      <c r="Q2260" s="150">
        <v>941.36362726979985</v>
      </c>
      <c r="R2260" s="150">
        <v>787.55690413590605</v>
      </c>
      <c r="S2260" s="150">
        <v>2516.12</v>
      </c>
      <c r="T2260" s="150">
        <v>2057.2067723999999</v>
      </c>
      <c r="U2260" s="150">
        <v>0</v>
      </c>
      <c r="V2260" s="150">
        <v>465</v>
      </c>
      <c r="W2260" s="150">
        <v>680.23432800000012</v>
      </c>
      <c r="X2260" s="150">
        <v>116.39</v>
      </c>
      <c r="Y2260" s="150">
        <v>2578</v>
      </c>
      <c r="Z2260" s="150">
        <v>0</v>
      </c>
      <c r="AA2260" s="150">
        <v>8370.892871400938</v>
      </c>
      <c r="AB2260" s="150"/>
      <c r="AC2260" s="150">
        <v>213.6</v>
      </c>
      <c r="AD2260" s="150">
        <v>1871.5736570601</v>
      </c>
      <c r="AE2260" s="150">
        <v>318.36239999999998</v>
      </c>
      <c r="AF2260" s="150">
        <v>8932.7183399999994</v>
      </c>
      <c r="AG2260" s="150">
        <v>14053</v>
      </c>
      <c r="AH2260" s="150">
        <v>4174.212555202399</v>
      </c>
      <c r="AI2260" s="150">
        <v>935.985456</v>
      </c>
      <c r="AJ2260" s="150">
        <v>4991</v>
      </c>
      <c r="AK2260" s="150"/>
      <c r="AL2260" s="150">
        <v>56779.76171875</v>
      </c>
      <c r="AM2260" s="150">
        <v>43340.25390625</v>
      </c>
      <c r="AN2260" s="150">
        <v>13439.5078125</v>
      </c>
      <c r="AO2260" s="5" t="s">
        <v>5207</v>
      </c>
    </row>
    <row r="2261" spans="1:41" ht="14.25" x14ac:dyDescent="0.45">
      <c r="A2261" s="150">
        <v>2018</v>
      </c>
      <c r="B2261" s="5" t="s">
        <v>1476</v>
      </c>
      <c r="C2261" s="5" t="s">
        <v>171</v>
      </c>
      <c r="D2261" s="5" t="s">
        <v>84</v>
      </c>
      <c r="E2261" s="5" t="s">
        <v>91</v>
      </c>
      <c r="F2261" s="5" t="s">
        <v>92</v>
      </c>
      <c r="G2261" s="5" t="s">
        <v>88</v>
      </c>
      <c r="H2261" s="5" t="s">
        <v>131</v>
      </c>
      <c r="I2261" s="150">
        <v>396.00000000000011</v>
      </c>
      <c r="J2261" s="150"/>
      <c r="K2261" s="150">
        <v>70</v>
      </c>
      <c r="L2261" s="150">
        <v>240.68961509760001</v>
      </c>
      <c r="M2261" s="150">
        <v>91.299999999999969</v>
      </c>
      <c r="N2261" s="150">
        <v>656.08</v>
      </c>
      <c r="O2261" s="150">
        <v>11.31408212890625</v>
      </c>
      <c r="P2261" s="150">
        <v>420</v>
      </c>
      <c r="Q2261" s="150">
        <v>241.69528600000001</v>
      </c>
      <c r="R2261" s="150">
        <v>637.24430384541461</v>
      </c>
      <c r="S2261" s="150">
        <v>2373</v>
      </c>
      <c r="T2261" s="150">
        <v>1248</v>
      </c>
      <c r="U2261" s="150"/>
      <c r="V2261" s="150">
        <v>322</v>
      </c>
      <c r="W2261" s="150">
        <v>400</v>
      </c>
      <c r="X2261" s="150">
        <v>128</v>
      </c>
      <c r="Y2261" s="150">
        <v>3633</v>
      </c>
      <c r="Z2261" s="150">
        <v>0</v>
      </c>
      <c r="AA2261" s="150">
        <v>11258.818749867811</v>
      </c>
      <c r="AB2261" s="150"/>
      <c r="AC2261" s="150">
        <v>270.76449000000002</v>
      </c>
      <c r="AD2261" s="150">
        <v>395.76763110307411</v>
      </c>
      <c r="AE2261" s="150">
        <v>276.64418500406981</v>
      </c>
      <c r="AF2261" s="150">
        <v>3650.6884430937321</v>
      </c>
      <c r="AG2261" s="150">
        <v>9786.9440953957419</v>
      </c>
      <c r="AH2261" s="150">
        <v>4990.1529737807996</v>
      </c>
      <c r="AI2261" s="150">
        <v>882</v>
      </c>
      <c r="AJ2261" s="150">
        <v>1112.550105148875</v>
      </c>
      <c r="AK2261" s="150"/>
      <c r="AL2261" s="150">
        <v>43492.65234375</v>
      </c>
      <c r="AM2261" s="150">
        <v>32903.1171875</v>
      </c>
      <c r="AN2261" s="150">
        <v>10589.53515625</v>
      </c>
      <c r="AO2261" s="5" t="s">
        <v>5206</v>
      </c>
    </row>
    <row r="2262" spans="1:41" ht="14.25" x14ac:dyDescent="0.45">
      <c r="A2262" s="150">
        <v>2018</v>
      </c>
      <c r="B2262" s="5" t="s">
        <v>582</v>
      </c>
      <c r="C2262" s="5" t="s">
        <v>171</v>
      </c>
      <c r="D2262" s="5" t="s">
        <v>84</v>
      </c>
      <c r="E2262" s="5" t="s">
        <v>93</v>
      </c>
      <c r="F2262" s="5" t="s">
        <v>225</v>
      </c>
      <c r="G2262" s="5" t="s">
        <v>87</v>
      </c>
      <c r="H2262" s="5" t="s">
        <v>131</v>
      </c>
      <c r="I2262" s="150">
        <v>0</v>
      </c>
      <c r="J2262" s="150">
        <v>0</v>
      </c>
      <c r="K2262" s="150">
        <v>111.6467926133458</v>
      </c>
      <c r="L2262" s="150">
        <v>61.405735937340182</v>
      </c>
      <c r="M2262" s="150">
        <v>0</v>
      </c>
      <c r="N2262" s="150">
        <v>0</v>
      </c>
      <c r="O2262" s="150">
        <v>187.56661159042093</v>
      </c>
      <c r="P2262" s="150">
        <v>39.076377414671029</v>
      </c>
      <c r="Q2262" s="150">
        <v>0</v>
      </c>
      <c r="R2262" s="150">
        <v>110.76123258369526</v>
      </c>
      <c r="S2262" s="150">
        <v>0</v>
      </c>
      <c r="T2262" s="150">
        <v>55.823396306672898</v>
      </c>
      <c r="U2262" s="150">
        <v>16.747018892001869</v>
      </c>
      <c r="V2262" s="150">
        <v>0</v>
      </c>
      <c r="W2262" s="150">
        <v>55.823396306672898</v>
      </c>
      <c r="X2262" s="150">
        <v>0</v>
      </c>
      <c r="Y2262" s="150">
        <v>0</v>
      </c>
      <c r="Z2262" s="150">
        <v>0</v>
      </c>
      <c r="AA2262" s="150">
        <v>0</v>
      </c>
      <c r="AB2262" s="150">
        <v>0</v>
      </c>
      <c r="AC2262" s="150">
        <v>0</v>
      </c>
      <c r="AD2262" s="150">
        <v>0</v>
      </c>
      <c r="AE2262" s="150">
        <v>0</v>
      </c>
      <c r="AF2262" s="150">
        <v>68.985436687860229</v>
      </c>
      <c r="AG2262" s="150">
        <v>0</v>
      </c>
      <c r="AH2262" s="150">
        <v>256.78762301069531</v>
      </c>
      <c r="AI2262" s="150">
        <v>0</v>
      </c>
      <c r="AJ2262" s="150">
        <v>0</v>
      </c>
      <c r="AK2262" s="150">
        <v>0</v>
      </c>
      <c r="AL2262" s="150">
        <v>964.62359619140625</v>
      </c>
      <c r="AM2262" s="150">
        <v>296.97579956054688</v>
      </c>
      <c r="AN2262" s="150">
        <v>667.6478271484375</v>
      </c>
      <c r="AO2262" s="5" t="s">
        <v>882</v>
      </c>
    </row>
    <row r="2263" spans="1:41" ht="14.25" x14ac:dyDescent="0.45">
      <c r="A2263" s="150">
        <v>2018</v>
      </c>
      <c r="B2263" s="5" t="s">
        <v>1477</v>
      </c>
      <c r="C2263" s="5" t="s">
        <v>171</v>
      </c>
      <c r="D2263" s="5" t="s">
        <v>84</v>
      </c>
      <c r="E2263" s="5" t="s">
        <v>93</v>
      </c>
      <c r="F2263" s="5" t="s">
        <v>225</v>
      </c>
      <c r="G2263" s="5" t="s">
        <v>87</v>
      </c>
      <c r="H2263" s="5" t="s">
        <v>131</v>
      </c>
      <c r="I2263" s="150">
        <v>0</v>
      </c>
      <c r="J2263" s="150">
        <v>0</v>
      </c>
      <c r="K2263" s="150">
        <v>83.000553028351447</v>
      </c>
      <c r="L2263" s="150">
        <v>0</v>
      </c>
      <c r="M2263" s="150">
        <v>128.94728774047456</v>
      </c>
      <c r="N2263" s="150">
        <v>0</v>
      </c>
      <c r="O2263" s="150">
        <v>187.34410540685042</v>
      </c>
      <c r="P2263" s="150">
        <v>41.500276514175724</v>
      </c>
      <c r="Q2263" s="150">
        <v>0</v>
      </c>
      <c r="R2263" s="150">
        <v>0</v>
      </c>
      <c r="S2263" s="150">
        <v>0</v>
      </c>
      <c r="T2263" s="150">
        <v>0</v>
      </c>
      <c r="U2263" s="150">
        <v>0</v>
      </c>
      <c r="V2263" s="150">
        <v>0</v>
      </c>
      <c r="W2263" s="150">
        <v>59.286109305965319</v>
      </c>
      <c r="X2263" s="150">
        <v>0</v>
      </c>
      <c r="Y2263" s="150">
        <v>0</v>
      </c>
      <c r="Z2263" s="150">
        <v>0</v>
      </c>
      <c r="AA2263" s="150">
        <v>0</v>
      </c>
      <c r="AB2263" s="150">
        <v>117.38649642581133</v>
      </c>
      <c r="AC2263" s="150">
        <v>0</v>
      </c>
      <c r="AD2263" s="150">
        <v>0</v>
      </c>
      <c r="AE2263" s="150">
        <v>0</v>
      </c>
      <c r="AF2263" s="150">
        <v>0</v>
      </c>
      <c r="AG2263" s="150">
        <v>267.97321406296322</v>
      </c>
      <c r="AH2263" s="150">
        <v>118.57221861193064</v>
      </c>
      <c r="AI2263" s="150">
        <v>0</v>
      </c>
      <c r="AJ2263" s="150">
        <v>0</v>
      </c>
      <c r="AK2263" s="150">
        <v>0</v>
      </c>
      <c r="AL2263" s="150">
        <v>1004.0101928710938</v>
      </c>
      <c r="AM2263" s="150">
        <v>309.47348022460938</v>
      </c>
      <c r="AN2263" s="150">
        <v>694.5367431640625</v>
      </c>
      <c r="AO2263" s="5" t="s">
        <v>2403</v>
      </c>
    </row>
    <row r="2264" spans="1:41" ht="14.25" x14ac:dyDescent="0.45">
      <c r="A2264" s="150">
        <v>2018</v>
      </c>
      <c r="B2264" s="5" t="s">
        <v>4980</v>
      </c>
      <c r="C2264" s="5" t="s">
        <v>171</v>
      </c>
      <c r="D2264" s="5" t="s">
        <v>84</v>
      </c>
      <c r="E2264" s="5" t="s">
        <v>93</v>
      </c>
      <c r="F2264" s="5" t="s">
        <v>225</v>
      </c>
      <c r="G2264" s="5" t="s">
        <v>87</v>
      </c>
      <c r="H2264" s="5" t="s">
        <v>131</v>
      </c>
      <c r="I2264" s="150">
        <v>0</v>
      </c>
      <c r="J2264" s="150">
        <v>0</v>
      </c>
      <c r="K2264" s="150">
        <v>88.492415749280624</v>
      </c>
      <c r="L2264" s="150">
        <v>105.34811398723883</v>
      </c>
      <c r="M2264" s="150">
        <v>0</v>
      </c>
      <c r="N2264" s="150">
        <v>0</v>
      </c>
      <c r="O2264" s="150">
        <v>0</v>
      </c>
      <c r="P2264" s="150">
        <v>0</v>
      </c>
      <c r="Q2264" s="150">
        <v>0</v>
      </c>
      <c r="R2264" s="150">
        <v>84.953572439032698</v>
      </c>
      <c r="S2264" s="150">
        <v>0</v>
      </c>
      <c r="T2264" s="150">
        <v>0</v>
      </c>
      <c r="U2264" s="150">
        <v>56.887981553108972</v>
      </c>
      <c r="V2264" s="150">
        <v>398.21587087176277</v>
      </c>
      <c r="W2264" s="150">
        <v>89.545896889153013</v>
      </c>
      <c r="X2264" s="150">
        <v>361.34403097622919</v>
      </c>
      <c r="Y2264" s="150">
        <v>0</v>
      </c>
      <c r="Z2264" s="150">
        <v>0</v>
      </c>
      <c r="AA2264" s="150">
        <v>0</v>
      </c>
      <c r="AB2264" s="150">
        <v>0</v>
      </c>
      <c r="AC2264" s="150">
        <v>0</v>
      </c>
      <c r="AD2264" s="150">
        <v>0</v>
      </c>
      <c r="AE2264" s="150">
        <v>0</v>
      </c>
      <c r="AF2264" s="150">
        <v>3.4097063279450031</v>
      </c>
      <c r="AG2264" s="150">
        <v>85.331972329663458</v>
      </c>
      <c r="AH2264" s="150">
        <v>70.583236371450013</v>
      </c>
      <c r="AI2264" s="150">
        <v>0</v>
      </c>
      <c r="AJ2264" s="150">
        <v>0</v>
      </c>
      <c r="AK2264" s="150">
        <v>21.069622797447767</v>
      </c>
      <c r="AL2264" s="150">
        <v>1365.182373046875</v>
      </c>
      <c r="AM2264" s="150">
        <v>734.147216796875</v>
      </c>
      <c r="AN2264" s="150">
        <v>631.03521728515625</v>
      </c>
      <c r="AO2264" s="5" t="s">
        <v>5208</v>
      </c>
    </row>
    <row r="2265" spans="1:41" ht="14.25" x14ac:dyDescent="0.45">
      <c r="A2265" s="150">
        <v>2018</v>
      </c>
      <c r="B2265" s="5" t="s">
        <v>4024</v>
      </c>
      <c r="C2265" s="5" t="s">
        <v>171</v>
      </c>
      <c r="D2265" s="5" t="s">
        <v>84</v>
      </c>
      <c r="E2265" s="5" t="s">
        <v>93</v>
      </c>
      <c r="F2265" s="5" t="s">
        <v>225</v>
      </c>
      <c r="G2265" s="5" t="s">
        <v>87</v>
      </c>
      <c r="H2265" s="5" t="s">
        <v>131</v>
      </c>
      <c r="I2265" s="150">
        <v>0</v>
      </c>
      <c r="J2265" s="150">
        <v>0</v>
      </c>
      <c r="K2265" s="150">
        <v>91.288945145663689</v>
      </c>
      <c r="L2265" s="150">
        <v>105.5803793910702</v>
      </c>
      <c r="M2265" s="150">
        <v>64.912928857217764</v>
      </c>
      <c r="N2265" s="150">
        <v>0</v>
      </c>
      <c r="O2265" s="150">
        <v>0</v>
      </c>
      <c r="P2265" s="150">
        <v>0</v>
      </c>
      <c r="Q2265" s="150">
        <v>0</v>
      </c>
      <c r="R2265" s="150">
        <v>107.33008748018015</v>
      </c>
      <c r="S2265" s="150">
        <v>0</v>
      </c>
      <c r="T2265" s="150">
        <v>54.094107381014808</v>
      </c>
      <c r="U2265" s="150">
        <v>54.094107381014808</v>
      </c>
      <c r="V2265" s="150">
        <v>454.39050200052441</v>
      </c>
      <c r="W2265" s="150">
        <v>54.094107381014808</v>
      </c>
      <c r="X2265" s="150">
        <v>371.23407026186635</v>
      </c>
      <c r="Y2265" s="150">
        <v>0</v>
      </c>
      <c r="Z2265" s="150">
        <v>0</v>
      </c>
      <c r="AA2265" s="150">
        <v>0</v>
      </c>
      <c r="AB2265" s="150">
        <v>0</v>
      </c>
      <c r="AC2265" s="150">
        <v>0</v>
      </c>
      <c r="AD2265" s="150">
        <v>0</v>
      </c>
      <c r="AE2265" s="150">
        <v>0</v>
      </c>
      <c r="AF2265" s="150">
        <v>64.7233034000175</v>
      </c>
      <c r="AG2265" s="150">
        <v>70.322339595319249</v>
      </c>
      <c r="AH2265" s="150">
        <v>108.18821476202962</v>
      </c>
      <c r="AI2265" s="150">
        <v>0</v>
      </c>
      <c r="AJ2265" s="150">
        <v>0</v>
      </c>
      <c r="AK2265" s="150">
        <v>21.637642952405923</v>
      </c>
      <c r="AL2265" s="150">
        <v>1621.890869140625</v>
      </c>
      <c r="AM2265" s="150">
        <v>856.44073486328125</v>
      </c>
      <c r="AN2265" s="150">
        <v>765.45001220703125</v>
      </c>
      <c r="AO2265" s="5" t="s">
        <v>4290</v>
      </c>
    </row>
    <row r="2266" spans="1:41" ht="14.25" x14ac:dyDescent="0.45">
      <c r="A2266" s="150">
        <v>2018</v>
      </c>
      <c r="B2266" s="5" t="s">
        <v>1478</v>
      </c>
      <c r="C2266" s="5" t="s">
        <v>171</v>
      </c>
      <c r="D2266" s="5" t="s">
        <v>84</v>
      </c>
      <c r="E2266" s="5" t="s">
        <v>93</v>
      </c>
      <c r="F2266" s="5" t="s">
        <v>225</v>
      </c>
      <c r="G2266" s="5" t="s">
        <v>87</v>
      </c>
      <c r="H2266" s="5" t="s">
        <v>131</v>
      </c>
      <c r="I2266" s="150">
        <v>0</v>
      </c>
      <c r="J2266" s="150">
        <v>0</v>
      </c>
      <c r="K2266" s="150">
        <v>80.60417175559499</v>
      </c>
      <c r="L2266" s="150">
        <v>0</v>
      </c>
      <c r="M2266" s="150">
        <v>125.51221030514078</v>
      </c>
      <c r="N2266" s="150">
        <v>0</v>
      </c>
      <c r="O2266" s="150">
        <v>189.99554770961677</v>
      </c>
      <c r="P2266" s="150">
        <v>0</v>
      </c>
      <c r="Q2266" s="150">
        <v>0</v>
      </c>
      <c r="R2266" s="150">
        <v>113.99732862577007</v>
      </c>
      <c r="S2266" s="150">
        <v>0</v>
      </c>
      <c r="T2266" s="150">
        <v>57.57440839685357</v>
      </c>
      <c r="U2266" s="150">
        <v>0</v>
      </c>
      <c r="V2266" s="150">
        <v>0</v>
      </c>
      <c r="W2266" s="150">
        <v>57.57440839685357</v>
      </c>
      <c r="X2266" s="150">
        <v>108.53880365134052</v>
      </c>
      <c r="Y2266" s="150">
        <v>0</v>
      </c>
      <c r="Z2266" s="150">
        <v>0</v>
      </c>
      <c r="AA2266" s="150">
        <v>0</v>
      </c>
      <c r="AB2266" s="150">
        <v>113.99732862577007</v>
      </c>
      <c r="AC2266" s="150">
        <v>0</v>
      </c>
      <c r="AD2266" s="150">
        <v>0</v>
      </c>
      <c r="AE2266" s="150">
        <v>0</v>
      </c>
      <c r="AF2266" s="150">
        <v>204.34399304883632</v>
      </c>
      <c r="AG2266" s="150">
        <v>0</v>
      </c>
      <c r="AH2266" s="150">
        <v>115.14881679370714</v>
      </c>
      <c r="AI2266" s="150">
        <v>0</v>
      </c>
      <c r="AJ2266" s="150">
        <v>0</v>
      </c>
      <c r="AK2266" s="150">
        <v>0</v>
      </c>
      <c r="AL2266" s="150">
        <v>1167.2869873046875</v>
      </c>
      <c r="AM2266" s="150">
        <v>318.34130859375</v>
      </c>
      <c r="AN2266" s="150">
        <v>848.9456787109375</v>
      </c>
      <c r="AO2266" s="5" t="s">
        <v>2402</v>
      </c>
    </row>
    <row r="2267" spans="1:41" ht="14.25" x14ac:dyDescent="0.45">
      <c r="A2267" s="150">
        <v>2018</v>
      </c>
      <c r="B2267" s="5" t="s">
        <v>1476</v>
      </c>
      <c r="C2267" s="5" t="s">
        <v>171</v>
      </c>
      <c r="D2267" s="5" t="s">
        <v>84</v>
      </c>
      <c r="E2267" s="5" t="s">
        <v>93</v>
      </c>
      <c r="F2267" s="5" t="s">
        <v>225</v>
      </c>
      <c r="G2267" s="5" t="s">
        <v>87</v>
      </c>
      <c r="H2267" s="5" t="s">
        <v>131</v>
      </c>
      <c r="I2267" s="150">
        <v>0</v>
      </c>
      <c r="J2267" s="150">
        <v>0</v>
      </c>
      <c r="K2267" s="150">
        <v>42.339449141076059</v>
      </c>
      <c r="L2267" s="150">
        <v>0</v>
      </c>
      <c r="M2267" s="150">
        <v>108.87286921990987</v>
      </c>
      <c r="N2267" s="150">
        <v>0</v>
      </c>
      <c r="O2267" s="150">
        <v>190.52752113484226</v>
      </c>
      <c r="P2267" s="150">
        <v>42.339449141076059</v>
      </c>
      <c r="Q2267" s="150">
        <v>0</v>
      </c>
      <c r="R2267" s="150">
        <v>0</v>
      </c>
      <c r="S2267" s="150">
        <v>0</v>
      </c>
      <c r="T2267" s="150">
        <v>163.3093038298648</v>
      </c>
      <c r="U2267" s="150">
        <v>0</v>
      </c>
      <c r="V2267" s="150">
        <v>0</v>
      </c>
      <c r="W2267" s="150">
        <v>60.484927344394372</v>
      </c>
      <c r="X2267" s="150">
        <v>176.16969129435259</v>
      </c>
      <c r="Y2267" s="150">
        <v>0</v>
      </c>
      <c r="Z2267" s="150">
        <v>0</v>
      </c>
      <c r="AA2267" s="150">
        <v>0</v>
      </c>
      <c r="AB2267" s="150">
        <v>244.35910647135324</v>
      </c>
      <c r="AC2267" s="150">
        <v>0</v>
      </c>
      <c r="AD2267" s="150">
        <v>0</v>
      </c>
      <c r="AE2267" s="150">
        <v>0</v>
      </c>
      <c r="AF2267" s="150">
        <v>0</v>
      </c>
      <c r="AG2267" s="150">
        <v>2607.6490233195145</v>
      </c>
      <c r="AH2267" s="150">
        <v>120.96985468878874</v>
      </c>
      <c r="AI2267" s="150">
        <v>0</v>
      </c>
      <c r="AJ2267" s="150">
        <v>0</v>
      </c>
      <c r="AK2267" s="150">
        <v>0</v>
      </c>
      <c r="AL2267" s="150">
        <v>3757.021240234375</v>
      </c>
      <c r="AM2267" s="150">
        <v>2649.988525390625</v>
      </c>
      <c r="AN2267" s="150">
        <v>1107.03271484375</v>
      </c>
      <c r="AO2267" s="5" t="s">
        <v>2401</v>
      </c>
    </row>
    <row r="2268" spans="1:41" ht="14.25" x14ac:dyDescent="0.45">
      <c r="A2268" s="150">
        <v>2018</v>
      </c>
      <c r="B2268" s="5" t="s">
        <v>1477</v>
      </c>
      <c r="C2268" s="5" t="s">
        <v>171</v>
      </c>
      <c r="D2268" s="5" t="s">
        <v>84</v>
      </c>
      <c r="E2268" s="5" t="s">
        <v>93</v>
      </c>
      <c r="F2268" s="5" t="s">
        <v>225</v>
      </c>
      <c r="G2268" s="5" t="s">
        <v>88</v>
      </c>
      <c r="H2268" s="5" t="s">
        <v>131</v>
      </c>
      <c r="I2268" s="150">
        <v>0</v>
      </c>
      <c r="J2268" s="150"/>
      <c r="K2268" s="150">
        <v>76.247661494235004</v>
      </c>
      <c r="L2268" s="150">
        <v>0</v>
      </c>
      <c r="M2268" s="150">
        <v>116.90625</v>
      </c>
      <c r="N2268" s="150">
        <v>0</v>
      </c>
      <c r="O2268" s="150">
        <v>174</v>
      </c>
      <c r="P2268" s="150">
        <v>38.5</v>
      </c>
      <c r="Q2268" s="150">
        <v>0</v>
      </c>
      <c r="R2268" s="150">
        <v>0</v>
      </c>
      <c r="S2268" s="150">
        <v>0</v>
      </c>
      <c r="T2268" s="150">
        <v>0</v>
      </c>
      <c r="U2268" s="150"/>
      <c r="V2268" s="150">
        <v>0</v>
      </c>
      <c r="W2268" s="150">
        <v>53.060400000000001</v>
      </c>
      <c r="X2268" s="150">
        <v>0</v>
      </c>
      <c r="Y2268" s="150">
        <v>0</v>
      </c>
      <c r="Z2268" s="150">
        <v>0</v>
      </c>
      <c r="AA2268" s="150">
        <v>0</v>
      </c>
      <c r="AB2268" s="150">
        <v>0</v>
      </c>
      <c r="AC2268" s="150"/>
      <c r="AD2268" s="150">
        <v>0</v>
      </c>
      <c r="AE2268" s="150">
        <v>0</v>
      </c>
      <c r="AF2268" s="150">
        <v>0</v>
      </c>
      <c r="AG2268" s="150">
        <v>245</v>
      </c>
      <c r="AH2268" s="150">
        <v>115.2975013944674</v>
      </c>
      <c r="AI2268" s="150">
        <v>0</v>
      </c>
      <c r="AJ2268" s="150">
        <v>0</v>
      </c>
      <c r="AK2268" s="150">
        <v>0</v>
      </c>
      <c r="AL2268" s="150">
        <v>819.01177978515625</v>
      </c>
      <c r="AM2268" s="150">
        <v>283.5</v>
      </c>
      <c r="AN2268" s="150">
        <v>535.51177978515625</v>
      </c>
      <c r="AO2268" s="5" t="s">
        <v>2404</v>
      </c>
    </row>
    <row r="2269" spans="1:41" ht="14.25" x14ac:dyDescent="0.45">
      <c r="A2269" s="150">
        <v>2018</v>
      </c>
      <c r="B2269" s="5" t="s">
        <v>1478</v>
      </c>
      <c r="C2269" s="5" t="s">
        <v>171</v>
      </c>
      <c r="D2269" s="5" t="s">
        <v>84</v>
      </c>
      <c r="E2269" s="5" t="s">
        <v>93</v>
      </c>
      <c r="F2269" s="5" t="s">
        <v>225</v>
      </c>
      <c r="G2269" s="5" t="s">
        <v>88</v>
      </c>
      <c r="H2269" s="5" t="s">
        <v>131</v>
      </c>
      <c r="I2269" s="150">
        <v>0</v>
      </c>
      <c r="J2269" s="150"/>
      <c r="K2269" s="150">
        <v>37.266696722500001</v>
      </c>
      <c r="L2269" s="150">
        <v>0</v>
      </c>
      <c r="M2269" s="150">
        <v>114.1875</v>
      </c>
      <c r="N2269" s="150">
        <v>0</v>
      </c>
      <c r="O2269" s="150">
        <v>173.06406465543191</v>
      </c>
      <c r="P2269" s="150">
        <v>0</v>
      </c>
      <c r="Q2269" s="150">
        <v>0</v>
      </c>
      <c r="R2269" s="150">
        <v>106.0110916993425</v>
      </c>
      <c r="S2269" s="150">
        <v>0</v>
      </c>
      <c r="T2269" s="150">
        <v>51.51124999999999</v>
      </c>
      <c r="U2269" s="150"/>
      <c r="V2269" s="150">
        <v>0</v>
      </c>
      <c r="W2269" s="150">
        <v>52.019949999999987</v>
      </c>
      <c r="X2269" s="150">
        <v>98.067678386275816</v>
      </c>
      <c r="Y2269" s="150">
        <v>0</v>
      </c>
      <c r="Z2269" s="150">
        <v>0</v>
      </c>
      <c r="AA2269" s="150">
        <v>0</v>
      </c>
      <c r="AB2269" s="150">
        <v>99</v>
      </c>
      <c r="AC2269" s="150">
        <v>0</v>
      </c>
      <c r="AD2269" s="150">
        <v>0</v>
      </c>
      <c r="AE2269" s="150">
        <v>0</v>
      </c>
      <c r="AF2269" s="150">
        <v>190.9381034396595</v>
      </c>
      <c r="AG2269" s="150">
        <v>0</v>
      </c>
      <c r="AH2269" s="150">
        <v>106.90301406250001</v>
      </c>
      <c r="AI2269" s="150">
        <v>0</v>
      </c>
      <c r="AJ2269" s="150">
        <v>0</v>
      </c>
      <c r="AK2269" s="150"/>
      <c r="AL2269" s="150">
        <v>1028.9693603515625</v>
      </c>
      <c r="AM2269" s="150">
        <v>296.94918823242188</v>
      </c>
      <c r="AN2269" s="150">
        <v>732.0201416015625</v>
      </c>
      <c r="AO2269" s="5" t="s">
        <v>2405</v>
      </c>
    </row>
    <row r="2270" spans="1:41" ht="14.25" x14ac:dyDescent="0.45">
      <c r="A2270" s="150">
        <v>2018</v>
      </c>
      <c r="B2270" s="5" t="s">
        <v>582</v>
      </c>
      <c r="C2270" s="5" t="s">
        <v>171</v>
      </c>
      <c r="D2270" s="5" t="s">
        <v>84</v>
      </c>
      <c r="E2270" s="5" t="s">
        <v>93</v>
      </c>
      <c r="F2270" s="5" t="s">
        <v>225</v>
      </c>
      <c r="G2270" s="5" t="s">
        <v>88</v>
      </c>
      <c r="H2270" s="5" t="s">
        <v>131</v>
      </c>
      <c r="I2270" s="150">
        <v>0</v>
      </c>
      <c r="J2270" s="150"/>
      <c r="K2270" s="150">
        <v>101.1</v>
      </c>
      <c r="L2270" s="150">
        <v>56.941499999999991</v>
      </c>
      <c r="M2270" s="150">
        <v>0</v>
      </c>
      <c r="N2270" s="150">
        <v>0</v>
      </c>
      <c r="O2270" s="150">
        <v>170.97864000000001</v>
      </c>
      <c r="P2270" s="150">
        <v>0</v>
      </c>
      <c r="Q2270" s="150">
        <v>0</v>
      </c>
      <c r="R2270" s="150">
        <v>100.8483632437222</v>
      </c>
      <c r="S2270" s="150">
        <v>0</v>
      </c>
      <c r="T2270" s="150">
        <v>51.005000000000003</v>
      </c>
      <c r="U2270" s="150">
        <v>15.15</v>
      </c>
      <c r="V2270" s="150">
        <v>0</v>
      </c>
      <c r="W2270" s="150">
        <v>51.05</v>
      </c>
      <c r="X2270" s="150">
        <v>0</v>
      </c>
      <c r="Y2270" s="150">
        <v>0</v>
      </c>
      <c r="Z2270" s="150"/>
      <c r="AA2270" s="150">
        <v>0</v>
      </c>
      <c r="AB2270" s="150">
        <v>0</v>
      </c>
      <c r="AC2270" s="150"/>
      <c r="AD2270" s="150">
        <v>0</v>
      </c>
      <c r="AE2270" s="150"/>
      <c r="AF2270" s="150">
        <v>63.970151700000002</v>
      </c>
      <c r="AG2270" s="150">
        <v>0</v>
      </c>
      <c r="AH2270" s="150">
        <v>240.46643750000001</v>
      </c>
      <c r="AI2270" s="150">
        <v>0</v>
      </c>
      <c r="AJ2270" s="150">
        <v>0</v>
      </c>
      <c r="AK2270" s="150"/>
      <c r="AL2270" s="150">
        <v>851.51007080078125</v>
      </c>
      <c r="AM2270" s="150">
        <v>236.91001892089844</v>
      </c>
      <c r="AN2270" s="150">
        <v>614.60009765625</v>
      </c>
      <c r="AO2270" s="5" t="s">
        <v>883</v>
      </c>
    </row>
    <row r="2271" spans="1:41" ht="14.25" x14ac:dyDescent="0.45">
      <c r="A2271" s="150">
        <v>2018</v>
      </c>
      <c r="B2271" s="5" t="s">
        <v>4980</v>
      </c>
      <c r="C2271" s="5" t="s">
        <v>171</v>
      </c>
      <c r="D2271" s="5" t="s">
        <v>84</v>
      </c>
      <c r="E2271" s="5" t="s">
        <v>93</v>
      </c>
      <c r="F2271" s="5" t="s">
        <v>225</v>
      </c>
      <c r="G2271" s="5" t="s">
        <v>88</v>
      </c>
      <c r="H2271" s="5" t="s">
        <v>131</v>
      </c>
      <c r="I2271" s="150">
        <v>0</v>
      </c>
      <c r="J2271" s="150">
        <v>0</v>
      </c>
      <c r="K2271" s="150">
        <v>85</v>
      </c>
      <c r="L2271" s="150">
        <v>100</v>
      </c>
      <c r="M2271" s="150">
        <v>0</v>
      </c>
      <c r="N2271" s="150">
        <v>0</v>
      </c>
      <c r="O2271" s="150">
        <v>0</v>
      </c>
      <c r="P2271" s="150">
        <v>0</v>
      </c>
      <c r="Q2271" s="150">
        <v>0</v>
      </c>
      <c r="R2271" s="150">
        <v>80.640810000000002</v>
      </c>
      <c r="S2271" s="150">
        <v>0</v>
      </c>
      <c r="T2271" s="150">
        <v>0</v>
      </c>
      <c r="U2271" s="150">
        <v>54</v>
      </c>
      <c r="V2271" s="150">
        <v>378</v>
      </c>
      <c r="W2271" s="150">
        <v>85</v>
      </c>
      <c r="X2271" s="150">
        <v>350</v>
      </c>
      <c r="Y2271" s="150"/>
      <c r="Z2271" s="150">
        <v>0</v>
      </c>
      <c r="AA2271" s="150">
        <v>0</v>
      </c>
      <c r="AB2271" s="150">
        <v>0</v>
      </c>
      <c r="AC2271" s="150">
        <v>0</v>
      </c>
      <c r="AD2271" s="150">
        <v>0</v>
      </c>
      <c r="AE2271" s="150"/>
      <c r="AF2271" s="150">
        <v>3.2366088</v>
      </c>
      <c r="AG2271" s="150">
        <v>81</v>
      </c>
      <c r="AH2271" s="150">
        <v>67</v>
      </c>
      <c r="AI2271" s="150">
        <v>0</v>
      </c>
      <c r="AJ2271" s="150">
        <v>0</v>
      </c>
      <c r="AK2271" s="150">
        <v>20</v>
      </c>
      <c r="AL2271" s="150">
        <v>1303.87744140625</v>
      </c>
      <c r="AM2271" s="150">
        <v>696.87744140625</v>
      </c>
      <c r="AN2271" s="150">
        <v>607</v>
      </c>
      <c r="AO2271" s="5" t="s">
        <v>5209</v>
      </c>
    </row>
    <row r="2272" spans="1:41" ht="14.25" x14ac:dyDescent="0.45">
      <c r="A2272" s="150">
        <v>2018</v>
      </c>
      <c r="B2272" s="5" t="s">
        <v>1476</v>
      </c>
      <c r="C2272" s="5" t="s">
        <v>171</v>
      </c>
      <c r="D2272" s="5" t="s">
        <v>84</v>
      </c>
      <c r="E2272" s="5" t="s">
        <v>93</v>
      </c>
      <c r="F2272" s="5" t="s">
        <v>225</v>
      </c>
      <c r="G2272" s="5" t="s">
        <v>88</v>
      </c>
      <c r="H2272" s="5" t="s">
        <v>131</v>
      </c>
      <c r="I2272" s="150"/>
      <c r="J2272" s="150">
        <v>0</v>
      </c>
      <c r="K2272" s="150">
        <v>39</v>
      </c>
      <c r="L2272" s="150">
        <v>0</v>
      </c>
      <c r="M2272" s="150">
        <v>98.999999999999972</v>
      </c>
      <c r="N2272" s="150">
        <v>0</v>
      </c>
      <c r="O2272" s="150">
        <v>178.1967935302734</v>
      </c>
      <c r="P2272" s="150">
        <v>38.5</v>
      </c>
      <c r="Q2272" s="150">
        <v>0</v>
      </c>
      <c r="R2272" s="150">
        <v>0</v>
      </c>
      <c r="S2272" s="150">
        <v>0</v>
      </c>
      <c r="T2272" s="150">
        <v>149.01474023437501</v>
      </c>
      <c r="U2272" s="150"/>
      <c r="V2272" s="150">
        <v>0</v>
      </c>
      <c r="W2272" s="150">
        <v>54.015122855999998</v>
      </c>
      <c r="X2272" s="150">
        <v>168.82632150000001</v>
      </c>
      <c r="Y2272" s="150">
        <v>0</v>
      </c>
      <c r="Z2272" s="150">
        <v>0</v>
      </c>
      <c r="AA2272" s="150">
        <v>0</v>
      </c>
      <c r="AB2272" s="150">
        <v>202</v>
      </c>
      <c r="AC2272" s="150"/>
      <c r="AD2272" s="150">
        <v>0</v>
      </c>
      <c r="AE2272" s="150">
        <v>0</v>
      </c>
      <c r="AF2272" s="150">
        <v>0</v>
      </c>
      <c r="AG2272" s="150">
        <v>2388.3414519375051</v>
      </c>
      <c r="AH2272" s="150">
        <v>111.25</v>
      </c>
      <c r="AI2272" s="150">
        <v>0</v>
      </c>
      <c r="AJ2272" s="150">
        <v>0</v>
      </c>
      <c r="AK2272" s="150"/>
      <c r="AL2272" s="150">
        <v>3428.14453125</v>
      </c>
      <c r="AM2272" s="150">
        <v>2426.841552734375</v>
      </c>
      <c r="AN2272" s="150">
        <v>1001.302978515625</v>
      </c>
      <c r="AO2272" s="5" t="s">
        <v>2406</v>
      </c>
    </row>
    <row r="2273" spans="1:41" ht="14.25" x14ac:dyDescent="0.45">
      <c r="A2273" s="150">
        <v>2018</v>
      </c>
      <c r="B2273" s="5" t="s">
        <v>4024</v>
      </c>
      <c r="C2273" s="5" t="s">
        <v>171</v>
      </c>
      <c r="D2273" s="5" t="s">
        <v>84</v>
      </c>
      <c r="E2273" s="5" t="s">
        <v>93</v>
      </c>
      <c r="F2273" s="5" t="s">
        <v>225</v>
      </c>
      <c r="G2273" s="5" t="s">
        <v>88</v>
      </c>
      <c r="H2273" s="5" t="s">
        <v>131</v>
      </c>
      <c r="I2273" s="150">
        <v>0</v>
      </c>
      <c r="J2273" s="150"/>
      <c r="K2273" s="150">
        <v>85</v>
      </c>
      <c r="L2273" s="150">
        <v>100</v>
      </c>
      <c r="M2273" s="150">
        <v>60</v>
      </c>
      <c r="N2273" s="150">
        <v>0</v>
      </c>
      <c r="O2273" s="150">
        <v>0</v>
      </c>
      <c r="P2273" s="150">
        <v>0</v>
      </c>
      <c r="Q2273" s="150">
        <v>0</v>
      </c>
      <c r="R2273" s="150">
        <v>99.206820000000008</v>
      </c>
      <c r="S2273" s="150">
        <v>0</v>
      </c>
      <c r="T2273" s="150">
        <v>51</v>
      </c>
      <c r="U2273" s="150">
        <v>50</v>
      </c>
      <c r="V2273" s="150">
        <v>420</v>
      </c>
      <c r="W2273" s="150">
        <v>50</v>
      </c>
      <c r="X2273" s="150">
        <v>350</v>
      </c>
      <c r="Y2273" s="150">
        <v>0</v>
      </c>
      <c r="Z2273" s="150">
        <v>0</v>
      </c>
      <c r="AA2273" s="150">
        <v>0</v>
      </c>
      <c r="AB2273" s="150">
        <v>0</v>
      </c>
      <c r="AC2273" s="150">
        <v>0</v>
      </c>
      <c r="AD2273" s="150">
        <v>0</v>
      </c>
      <c r="AE2273" s="150">
        <v>0</v>
      </c>
      <c r="AF2273" s="150">
        <v>61.021220854073867</v>
      </c>
      <c r="AG2273" s="150">
        <v>66</v>
      </c>
      <c r="AH2273" s="150">
        <v>102</v>
      </c>
      <c r="AI2273" s="150">
        <v>0</v>
      </c>
      <c r="AJ2273" s="150">
        <v>0</v>
      </c>
      <c r="AK2273" s="150">
        <v>19.761220000000002</v>
      </c>
      <c r="AL2273" s="150">
        <v>1513.9892578125</v>
      </c>
      <c r="AM2273" s="150">
        <v>796.22802734375</v>
      </c>
      <c r="AN2273" s="150">
        <v>717.76123046875</v>
      </c>
      <c r="AO2273" s="5" t="s">
        <v>4291</v>
      </c>
    </row>
    <row r="2274" spans="1:41" ht="14.25" x14ac:dyDescent="0.45">
      <c r="A2274" s="150">
        <v>2018</v>
      </c>
      <c r="B2274" s="5" t="s">
        <v>1478</v>
      </c>
      <c r="C2274" s="5" t="s">
        <v>171</v>
      </c>
      <c r="D2274" s="5" t="s">
        <v>84</v>
      </c>
      <c r="E2274" s="5" t="s">
        <v>93</v>
      </c>
      <c r="F2274" s="5" t="s">
        <v>228</v>
      </c>
      <c r="G2274" s="5" t="s">
        <v>87</v>
      </c>
      <c r="H2274" s="5" t="s">
        <v>131</v>
      </c>
      <c r="I2274" s="150">
        <v>518.16967557168209</v>
      </c>
      <c r="J2274" s="150">
        <v>181.93513053405727</v>
      </c>
      <c r="K2274" s="150">
        <v>224.54019274772892</v>
      </c>
      <c r="L2274" s="150">
        <v>23.029763358741427</v>
      </c>
      <c r="M2274" s="150">
        <v>1717.5885384991341</v>
      </c>
      <c r="N2274" s="150">
        <v>500.29397325262704</v>
      </c>
      <c r="O2274" s="150">
        <v>70.240778244161348</v>
      </c>
      <c r="P2274" s="150">
        <v>0</v>
      </c>
      <c r="Q2274" s="150">
        <v>15.092561609115871</v>
      </c>
      <c r="R2274" s="150">
        <v>491.66985104808293</v>
      </c>
      <c r="S2274" s="150">
        <v>633.31849236538926</v>
      </c>
      <c r="T2274" s="150">
        <v>771.49707251783786</v>
      </c>
      <c r="U2274" s="150">
        <v>34.544645038112144</v>
      </c>
      <c r="V2274" s="150">
        <v>0</v>
      </c>
      <c r="W2274" s="150">
        <v>0</v>
      </c>
      <c r="X2274" s="150">
        <v>327.50064458540874</v>
      </c>
      <c r="Y2274" s="150">
        <v>2124.4956698438968</v>
      </c>
      <c r="Z2274" s="150">
        <v>1327.8875191037714</v>
      </c>
      <c r="AA2274" s="150">
        <v>7596.7206744831283</v>
      </c>
      <c r="AB2274" s="150">
        <v>211.87382290042112</v>
      </c>
      <c r="AC2274" s="150">
        <v>646.8484783386499</v>
      </c>
      <c r="AD2274" s="150">
        <v>773.41190935004045</v>
      </c>
      <c r="AE2274" s="150">
        <v>0</v>
      </c>
      <c r="AF2274" s="150">
        <v>863.35337063133363</v>
      </c>
      <c r="AG2274" s="150">
        <v>12191.817780425969</v>
      </c>
      <c r="AH2274" s="150">
        <v>2189.5547513323413</v>
      </c>
      <c r="AI2274" s="150">
        <v>336.23454503762486</v>
      </c>
      <c r="AJ2274" s="150">
        <v>1072.3233563913977</v>
      </c>
      <c r="AK2274" s="150">
        <v>85.210124427343288</v>
      </c>
      <c r="AL2274" s="150">
        <v>34929.15234375</v>
      </c>
      <c r="AM2274" s="150">
        <v>27588.18359375</v>
      </c>
      <c r="AN2274" s="150">
        <v>7340.970703125</v>
      </c>
      <c r="AO2274" s="5" t="s">
        <v>2409</v>
      </c>
    </row>
    <row r="2275" spans="1:41" ht="14.25" x14ac:dyDescent="0.45">
      <c r="A2275" s="150">
        <v>2018</v>
      </c>
      <c r="B2275" s="5" t="s">
        <v>4980</v>
      </c>
      <c r="C2275" s="5" t="s">
        <v>171</v>
      </c>
      <c r="D2275" s="5" t="s">
        <v>84</v>
      </c>
      <c r="E2275" s="5" t="s">
        <v>93</v>
      </c>
      <c r="F2275" s="5" t="s">
        <v>228</v>
      </c>
      <c r="G2275" s="5" t="s">
        <v>87</v>
      </c>
      <c r="H2275" s="5" t="s">
        <v>131</v>
      </c>
      <c r="I2275" s="150">
        <v>421.39245594895533</v>
      </c>
      <c r="J2275" s="150">
        <v>1790.9179377830601</v>
      </c>
      <c r="K2275" s="150">
        <v>168.55698237958214</v>
      </c>
      <c r="L2275" s="150">
        <v>247.56806787001125</v>
      </c>
      <c r="M2275" s="150">
        <v>1138.8131122020518</v>
      </c>
      <c r="N2275" s="150">
        <v>1.0534811398723882</v>
      </c>
      <c r="O2275" s="150">
        <v>569.93329667096214</v>
      </c>
      <c r="P2275" s="150">
        <v>224.39148279281872</v>
      </c>
      <c r="Q2275" s="150">
        <v>201.15537603122337</v>
      </c>
      <c r="R2275" s="150">
        <v>58.128697895970873</v>
      </c>
      <c r="S2275" s="150">
        <v>317.1929373987889</v>
      </c>
      <c r="T2275" s="150">
        <v>1800.3370436995306</v>
      </c>
      <c r="U2275" s="150">
        <v>277.06553978643814</v>
      </c>
      <c r="V2275" s="150">
        <v>57.941462692981361</v>
      </c>
      <c r="W2275" s="150">
        <v>0</v>
      </c>
      <c r="X2275" s="150">
        <v>2067.9834775694981</v>
      </c>
      <c r="Y2275" s="150">
        <v>263.37028496809705</v>
      </c>
      <c r="Z2275" s="150">
        <v>1028.693887480445</v>
      </c>
      <c r="AA2275" s="150">
        <v>2425.1135839862377</v>
      </c>
      <c r="AB2275" s="150">
        <v>135.89906704353808</v>
      </c>
      <c r="AC2275" s="150">
        <v>852.26624215676213</v>
      </c>
      <c r="AD2275" s="150">
        <v>763.78320238962647</v>
      </c>
      <c r="AE2275" s="150">
        <v>0</v>
      </c>
      <c r="AF2275" s="150">
        <v>1864.7850385784625</v>
      </c>
      <c r="AG2275" s="150">
        <v>1179.8988766570749</v>
      </c>
      <c r="AH2275" s="150">
        <v>1672.9280501173528</v>
      </c>
      <c r="AI2275" s="150">
        <v>460.37125812423369</v>
      </c>
      <c r="AJ2275" s="150">
        <v>1057.6950644318779</v>
      </c>
      <c r="AK2275" s="150">
        <v>271.79813408707616</v>
      </c>
      <c r="AL2275" s="150">
        <v>21319.03515625</v>
      </c>
      <c r="AM2275" s="150">
        <v>11951.4375</v>
      </c>
      <c r="AN2275" s="150">
        <v>9367.595703125</v>
      </c>
      <c r="AO2275" s="5" t="s">
        <v>5210</v>
      </c>
    </row>
    <row r="2276" spans="1:41" ht="14.25" x14ac:dyDescent="0.45">
      <c r="A2276" s="150">
        <v>2018</v>
      </c>
      <c r="B2276" s="5" t="s">
        <v>4024</v>
      </c>
      <c r="C2276" s="5" t="s">
        <v>171</v>
      </c>
      <c r="D2276" s="5" t="s">
        <v>84</v>
      </c>
      <c r="E2276" s="5" t="s">
        <v>93</v>
      </c>
      <c r="F2276" s="5" t="s">
        <v>228</v>
      </c>
      <c r="G2276" s="5" t="s">
        <v>87</v>
      </c>
      <c r="H2276" s="5" t="s">
        <v>131</v>
      </c>
      <c r="I2276" s="150">
        <v>744.33491756276374</v>
      </c>
      <c r="J2276" s="150">
        <v>2094.2533672559885</v>
      </c>
      <c r="K2276" s="150">
        <v>173.10114361924738</v>
      </c>
      <c r="L2276" s="150">
        <v>385.36838477740622</v>
      </c>
      <c r="M2276" s="150">
        <v>2396.3689569789562</v>
      </c>
      <c r="N2276" s="150">
        <v>593.95329904354264</v>
      </c>
      <c r="O2276" s="150">
        <v>585.2982418625802</v>
      </c>
      <c r="P2276" s="150">
        <v>230.44089744312308</v>
      </c>
      <c r="Q2276" s="150">
        <v>210.07754405543156</v>
      </c>
      <c r="R2276" s="150">
        <v>620.72114061965249</v>
      </c>
      <c r="S2276" s="150">
        <v>640.47423139121531</v>
      </c>
      <c r="T2276" s="150">
        <v>811.41161071522208</v>
      </c>
      <c r="U2276" s="150">
        <v>193.656904424033</v>
      </c>
      <c r="V2276" s="150">
        <v>324.56464428608888</v>
      </c>
      <c r="W2276" s="150">
        <v>0</v>
      </c>
      <c r="X2276" s="150">
        <v>2331.3499612445207</v>
      </c>
      <c r="Y2276" s="150">
        <v>270.47053690507403</v>
      </c>
      <c r="Z2276" s="150">
        <v>2042.5934947071191</v>
      </c>
      <c r="AA2276" s="150">
        <v>1346.9432737872687</v>
      </c>
      <c r="AB2276" s="150">
        <v>139.13761735900343</v>
      </c>
      <c r="AC2276" s="150">
        <v>875.24265742481964</v>
      </c>
      <c r="AD2276" s="150">
        <v>1092.3036155879311</v>
      </c>
      <c r="AE2276" s="150">
        <v>0</v>
      </c>
      <c r="AF2276" s="150">
        <v>727.67485394019684</v>
      </c>
      <c r="AG2276" s="150">
        <v>2083.7050163166905</v>
      </c>
      <c r="AH2276" s="150">
        <v>1665.0166251876358</v>
      </c>
      <c r="AI2276" s="150">
        <v>472.78249851006944</v>
      </c>
      <c r="AJ2276" s="150">
        <v>1547.0914710970235</v>
      </c>
      <c r="AK2276" s="150">
        <v>279.12559408603641</v>
      </c>
      <c r="AL2276" s="150">
        <v>24877.46484375</v>
      </c>
      <c r="AM2276" s="150">
        <v>14291.091796875</v>
      </c>
      <c r="AN2276" s="150">
        <v>10586.37109375</v>
      </c>
      <c r="AO2276" s="5" t="s">
        <v>4292</v>
      </c>
    </row>
    <row r="2277" spans="1:41" ht="14.25" x14ac:dyDescent="0.45">
      <c r="A2277" s="150">
        <v>2018</v>
      </c>
      <c r="B2277" s="5" t="s">
        <v>1477</v>
      </c>
      <c r="C2277" s="5" t="s">
        <v>171</v>
      </c>
      <c r="D2277" s="5" t="s">
        <v>84</v>
      </c>
      <c r="E2277" s="5" t="s">
        <v>93</v>
      </c>
      <c r="F2277" s="5" t="s">
        <v>228</v>
      </c>
      <c r="G2277" s="5" t="s">
        <v>87</v>
      </c>
      <c r="H2277" s="5" t="s">
        <v>131</v>
      </c>
      <c r="I2277" s="150">
        <v>118.57221861193064</v>
      </c>
      <c r="J2277" s="150">
        <v>329.01023523333288</v>
      </c>
      <c r="K2277" s="150">
        <v>65.21472023656186</v>
      </c>
      <c r="L2277" s="150">
        <v>23.714443722386129</v>
      </c>
      <c r="M2277" s="150">
        <v>1531.5084186463491</v>
      </c>
      <c r="N2277" s="150">
        <v>476.06745772690152</v>
      </c>
      <c r="O2277" s="150">
        <v>505.11765128682453</v>
      </c>
      <c r="P2277" s="150">
        <v>0</v>
      </c>
      <c r="Q2277" s="150">
        <v>15.064600374645789</v>
      </c>
      <c r="R2277" s="150">
        <v>269.48917325286305</v>
      </c>
      <c r="S2277" s="150">
        <v>533.57498375368789</v>
      </c>
      <c r="T2277" s="150">
        <v>474.28887444772255</v>
      </c>
      <c r="U2277" s="150">
        <v>35.57166558357919</v>
      </c>
      <c r="V2277" s="150">
        <v>0</v>
      </c>
      <c r="W2277" s="150">
        <v>0</v>
      </c>
      <c r="X2277" s="150">
        <v>58.100387119846012</v>
      </c>
      <c r="Y2277" s="150">
        <v>3314.0935102034614</v>
      </c>
      <c r="Z2277" s="150">
        <v>889.29163958947981</v>
      </c>
      <c r="AA2277" s="150">
        <v>7699.2039242236151</v>
      </c>
      <c r="AB2277" s="150">
        <v>235.95871503774197</v>
      </c>
      <c r="AC2277" s="150">
        <v>818.02973620370949</v>
      </c>
      <c r="AD2277" s="150">
        <v>139.27907800922515</v>
      </c>
      <c r="AE2277" s="150">
        <v>3.5571665583579191</v>
      </c>
      <c r="AF2277" s="150">
        <v>883.45935595951471</v>
      </c>
      <c r="AG2277" s="150">
        <v>12110.966409022596</v>
      </c>
      <c r="AH2277" s="150">
        <v>1667.1253936837447</v>
      </c>
      <c r="AI2277" s="150">
        <v>277.45899155191768</v>
      </c>
      <c r="AJ2277" s="150">
        <v>4312.1751603693874</v>
      </c>
      <c r="AK2277" s="150">
        <v>253.43051889676175</v>
      </c>
      <c r="AL2277" s="150">
        <v>37039.32421875</v>
      </c>
      <c r="AM2277" s="150">
        <v>31298.267578125</v>
      </c>
      <c r="AN2277" s="150">
        <v>5741.0576171875</v>
      </c>
      <c r="AO2277" s="5" t="s">
        <v>2407</v>
      </c>
    </row>
    <row r="2278" spans="1:41" ht="14.25" x14ac:dyDescent="0.45">
      <c r="A2278" s="150">
        <v>2018</v>
      </c>
      <c r="B2278" s="5" t="s">
        <v>582</v>
      </c>
      <c r="C2278" s="5" t="s">
        <v>171</v>
      </c>
      <c r="D2278" s="5" t="s">
        <v>84</v>
      </c>
      <c r="E2278" s="5" t="s">
        <v>93</v>
      </c>
      <c r="F2278" s="5" t="s">
        <v>228</v>
      </c>
      <c r="G2278" s="5" t="s">
        <v>87</v>
      </c>
      <c r="H2278" s="5" t="s">
        <v>131</v>
      </c>
      <c r="I2278" s="150">
        <v>279.11698153336448</v>
      </c>
      <c r="J2278" s="150">
        <v>1611.6214513736466</v>
      </c>
      <c r="K2278" s="150">
        <v>106.0644529826785</v>
      </c>
      <c r="L2278" s="150">
        <v>212.12890596535701</v>
      </c>
      <c r="M2278" s="150">
        <v>2232.9358522669158</v>
      </c>
      <c r="N2278" s="150">
        <v>157.2533909279714</v>
      </c>
      <c r="O2278" s="150">
        <v>68.104543494140927</v>
      </c>
      <c r="P2278" s="150">
        <v>0</v>
      </c>
      <c r="Q2278" s="150">
        <v>15.324808457232615</v>
      </c>
      <c r="R2278" s="150">
        <v>496.15369348890664</v>
      </c>
      <c r="S2278" s="150">
        <v>614.05735937340182</v>
      </c>
      <c r="T2278" s="150">
        <v>748.03351050941683</v>
      </c>
      <c r="U2278" s="150">
        <v>80.385690681608963</v>
      </c>
      <c r="V2278" s="150">
        <v>375.13322318084187</v>
      </c>
      <c r="W2278" s="150">
        <v>0</v>
      </c>
      <c r="X2278" s="150">
        <v>1149.927899801889</v>
      </c>
      <c r="Y2278" s="150">
        <v>1987.3129085175551</v>
      </c>
      <c r="Z2278" s="150">
        <v>1938.3279578983397</v>
      </c>
      <c r="AA2278" s="150">
        <v>1861.6510940274559</v>
      </c>
      <c r="AB2278" s="150">
        <v>144.02436247121608</v>
      </c>
      <c r="AC2278" s="150">
        <v>332.16874621341105</v>
      </c>
      <c r="AD2278" s="150">
        <v>1191.9464197346233</v>
      </c>
      <c r="AE2278" s="150">
        <v>0</v>
      </c>
      <c r="AF2278" s="150">
        <v>911.59327051815296</v>
      </c>
      <c r="AG2278" s="150">
        <v>2007.4093311879574</v>
      </c>
      <c r="AH2278" s="150">
        <v>1949.6868229389313</v>
      </c>
      <c r="AI2278" s="150">
        <v>326.00863443096972</v>
      </c>
      <c r="AJ2278" s="150">
        <v>1462.5729832348297</v>
      </c>
      <c r="AK2278" s="150">
        <v>243.39000789709382</v>
      </c>
      <c r="AL2278" s="150">
        <v>22502.3359375</v>
      </c>
      <c r="AM2278" s="150">
        <v>13728.1552734375</v>
      </c>
      <c r="AN2278" s="150">
        <v>8774.1796875</v>
      </c>
      <c r="AO2278" s="5" t="s">
        <v>884</v>
      </c>
    </row>
    <row r="2279" spans="1:41" ht="14.25" x14ac:dyDescent="0.45">
      <c r="A2279" s="150">
        <v>2018</v>
      </c>
      <c r="B2279" s="5" t="s">
        <v>1476</v>
      </c>
      <c r="C2279" s="5" t="s">
        <v>171</v>
      </c>
      <c r="D2279" s="5" t="s">
        <v>84</v>
      </c>
      <c r="E2279" s="5" t="s">
        <v>93</v>
      </c>
      <c r="F2279" s="5" t="s">
        <v>228</v>
      </c>
      <c r="G2279" s="5" t="s">
        <v>87</v>
      </c>
      <c r="H2279" s="5" t="s">
        <v>131</v>
      </c>
      <c r="I2279" s="150">
        <v>0</v>
      </c>
      <c r="J2279" s="150">
        <v>362.90956406636622</v>
      </c>
      <c r="K2279" s="150">
        <v>60.484927344394372</v>
      </c>
      <c r="L2279" s="150">
        <v>495.97640422403384</v>
      </c>
      <c r="M2279" s="150">
        <v>1288.3289524356001</v>
      </c>
      <c r="N2279" s="150">
        <v>708.88334847630199</v>
      </c>
      <c r="O2279" s="150">
        <v>514.42430706407413</v>
      </c>
      <c r="P2279" s="150">
        <v>36.290956406636624</v>
      </c>
      <c r="Q2279" s="150">
        <v>15.302686618131776</v>
      </c>
      <c r="R2279" s="150">
        <v>0</v>
      </c>
      <c r="S2279" s="150">
        <v>544.36434609954938</v>
      </c>
      <c r="T2279" s="150">
        <v>495.97640422403384</v>
      </c>
      <c r="U2279" s="150">
        <v>37.386943290117046</v>
      </c>
      <c r="V2279" s="150">
        <v>0</v>
      </c>
      <c r="W2279" s="150">
        <v>0</v>
      </c>
      <c r="X2279" s="150">
        <v>93.957168690321382</v>
      </c>
      <c r="Y2279" s="150">
        <v>1279.8610626073848</v>
      </c>
      <c r="Z2279" s="150">
        <v>120.96985468878874</v>
      </c>
      <c r="AA2279" s="150">
        <v>7368.3530568251308</v>
      </c>
      <c r="AB2279" s="150">
        <v>181.45478203318311</v>
      </c>
      <c r="AC2279" s="150">
        <v>0</v>
      </c>
      <c r="AD2279" s="150">
        <v>139.11533289210706</v>
      </c>
      <c r="AE2279" s="150">
        <v>68.952817172609585</v>
      </c>
      <c r="AF2279" s="150">
        <v>1022.1952721202648</v>
      </c>
      <c r="AG2279" s="150">
        <v>1615.666650651445</v>
      </c>
      <c r="AH2279" s="150">
        <v>828.03865534475892</v>
      </c>
      <c r="AI2279" s="150">
        <v>472.99213183316397</v>
      </c>
      <c r="AJ2279" s="150">
        <v>809.95502507914625</v>
      </c>
      <c r="AK2279" s="150">
        <v>270.97247450288677</v>
      </c>
      <c r="AL2279" s="150">
        <v>18832.814453125</v>
      </c>
      <c r="AM2279" s="150">
        <v>13942.705078125</v>
      </c>
      <c r="AN2279" s="150">
        <v>4890.10986328125</v>
      </c>
      <c r="AO2279" s="5" t="s">
        <v>2408</v>
      </c>
    </row>
    <row r="2280" spans="1:41" ht="14.25" x14ac:dyDescent="0.45">
      <c r="A2280" s="150">
        <v>2018</v>
      </c>
      <c r="B2280" s="5" t="s">
        <v>1476</v>
      </c>
      <c r="C2280" s="5" t="s">
        <v>171</v>
      </c>
      <c r="D2280" s="5" t="s">
        <v>84</v>
      </c>
      <c r="E2280" s="5" t="s">
        <v>93</v>
      </c>
      <c r="F2280" s="5" t="s">
        <v>228</v>
      </c>
      <c r="G2280" s="5" t="s">
        <v>88</v>
      </c>
      <c r="H2280" s="5" t="s">
        <v>131</v>
      </c>
      <c r="I2280" s="150"/>
      <c r="J2280" s="150">
        <v>306.60000000000002</v>
      </c>
      <c r="K2280" s="150">
        <v>56</v>
      </c>
      <c r="L2280" s="150">
        <v>452.67312931200001</v>
      </c>
      <c r="M2280" s="150">
        <v>1171.5</v>
      </c>
      <c r="N2280" s="150">
        <v>651.63200000000006</v>
      </c>
      <c r="O2280" s="150">
        <v>481.13134253173808</v>
      </c>
      <c r="P2280" s="150">
        <v>33</v>
      </c>
      <c r="Q2280" s="150">
        <v>13.9909</v>
      </c>
      <c r="R2280" s="150">
        <v>0</v>
      </c>
      <c r="S2280" s="150">
        <v>497</v>
      </c>
      <c r="T2280" s="150">
        <v>452.56328515624989</v>
      </c>
      <c r="U2280" s="150">
        <v>30</v>
      </c>
      <c r="V2280" s="150">
        <v>0</v>
      </c>
      <c r="W2280" s="150">
        <v>0</v>
      </c>
      <c r="X2280" s="150">
        <v>90</v>
      </c>
      <c r="Y2280" s="150">
        <v>1201</v>
      </c>
      <c r="Z2280" s="150">
        <v>110.5966669824</v>
      </c>
      <c r="AA2280" s="150">
        <v>6795.5482318205386</v>
      </c>
      <c r="AB2280" s="150">
        <v>150</v>
      </c>
      <c r="AC2280" s="150"/>
      <c r="AD2280" s="150">
        <v>127.19</v>
      </c>
      <c r="AE2280" s="150">
        <v>63.0748741809279</v>
      </c>
      <c r="AF2280" s="150">
        <v>932.94827870400002</v>
      </c>
      <c r="AG2280" s="150">
        <v>1480.060679019045</v>
      </c>
      <c r="AH2280" s="150">
        <v>761.50625000000002</v>
      </c>
      <c r="AI2280" s="150">
        <v>423.23097456000011</v>
      </c>
      <c r="AJ2280" s="150">
        <v>748.34235898455302</v>
      </c>
      <c r="AK2280" s="150">
        <v>237</v>
      </c>
      <c r="AL2280" s="150">
        <v>17266.58984375</v>
      </c>
      <c r="AM2280" s="150">
        <v>12819.4677734375</v>
      </c>
      <c r="AN2280" s="150">
        <v>4447.1220703125</v>
      </c>
      <c r="AO2280" s="5" t="s">
        <v>2410</v>
      </c>
    </row>
    <row r="2281" spans="1:41" ht="14.25" x14ac:dyDescent="0.45">
      <c r="A2281" s="150">
        <v>2018</v>
      </c>
      <c r="B2281" s="5" t="s">
        <v>4024</v>
      </c>
      <c r="C2281" s="5" t="s">
        <v>171</v>
      </c>
      <c r="D2281" s="5" t="s">
        <v>84</v>
      </c>
      <c r="E2281" s="5" t="s">
        <v>93</v>
      </c>
      <c r="F2281" s="5" t="s">
        <v>228</v>
      </c>
      <c r="G2281" s="5" t="s">
        <v>88</v>
      </c>
      <c r="H2281" s="5" t="s">
        <v>131</v>
      </c>
      <c r="I2281" s="150">
        <v>701.76</v>
      </c>
      <c r="J2281" s="150">
        <v>1974.4649999999999</v>
      </c>
      <c r="K2281" s="150">
        <v>160</v>
      </c>
      <c r="L2281" s="150">
        <v>365</v>
      </c>
      <c r="M2281" s="150">
        <v>2215</v>
      </c>
      <c r="N2281" s="150">
        <v>549</v>
      </c>
      <c r="O2281" s="150">
        <v>541</v>
      </c>
      <c r="P2281" s="150">
        <v>213.316</v>
      </c>
      <c r="Q2281" s="150">
        <v>194.17784508</v>
      </c>
      <c r="R2281" s="150">
        <v>573.74192002797008</v>
      </c>
      <c r="S2281" s="150">
        <v>592</v>
      </c>
      <c r="T2281" s="150">
        <v>765</v>
      </c>
      <c r="U2281" s="150">
        <v>179</v>
      </c>
      <c r="V2281" s="150">
        <v>300</v>
      </c>
      <c r="W2281" s="150">
        <v>0</v>
      </c>
      <c r="X2281" s="150">
        <v>2198</v>
      </c>
      <c r="Y2281" s="150">
        <v>250</v>
      </c>
      <c r="Z2281" s="150">
        <v>1886</v>
      </c>
      <c r="AA2281" s="150">
        <v>1263</v>
      </c>
      <c r="AB2281" s="150">
        <v>128.607</v>
      </c>
      <c r="AC2281" s="150">
        <v>809</v>
      </c>
      <c r="AD2281" s="150">
        <v>1009.632720154</v>
      </c>
      <c r="AE2281" s="150">
        <v>0</v>
      </c>
      <c r="AF2281" s="150">
        <v>686.05286874508784</v>
      </c>
      <c r="AG2281" s="150">
        <v>1965</v>
      </c>
      <c r="AH2281" s="150">
        <v>1574</v>
      </c>
      <c r="AI2281" s="150">
        <v>437</v>
      </c>
      <c r="AJ2281" s="150">
        <v>1458.6</v>
      </c>
      <c r="AK2281" s="150">
        <v>258</v>
      </c>
      <c r="AL2281" s="150">
        <v>23246.353515625</v>
      </c>
      <c r="AM2281" s="150">
        <v>13368.11328125</v>
      </c>
      <c r="AN2281" s="150">
        <v>9878.240234375</v>
      </c>
      <c r="AO2281" s="5" t="s">
        <v>4293</v>
      </c>
    </row>
    <row r="2282" spans="1:41" ht="14.25" x14ac:dyDescent="0.45">
      <c r="A2282" s="150">
        <v>2018</v>
      </c>
      <c r="B2282" s="5" t="s">
        <v>1478</v>
      </c>
      <c r="C2282" s="5" t="s">
        <v>171</v>
      </c>
      <c r="D2282" s="5" t="s">
        <v>84</v>
      </c>
      <c r="E2282" s="5" t="s">
        <v>93</v>
      </c>
      <c r="F2282" s="5" t="s">
        <v>228</v>
      </c>
      <c r="G2282" s="5" t="s">
        <v>88</v>
      </c>
      <c r="H2282" s="5" t="s">
        <v>131</v>
      </c>
      <c r="I2282" s="150">
        <v>477.54360000000003</v>
      </c>
      <c r="J2282" s="150">
        <v>237.5</v>
      </c>
      <c r="K2282" s="150">
        <v>207.62873888249999</v>
      </c>
      <c r="L2282" s="150">
        <v>21.692</v>
      </c>
      <c r="M2282" s="150">
        <v>1566.20625</v>
      </c>
      <c r="N2282" s="150">
        <v>461.06940700799998</v>
      </c>
      <c r="O2282" s="150">
        <v>63.981260266553619</v>
      </c>
      <c r="P2282" s="150">
        <v>0</v>
      </c>
      <c r="Q2282" s="150">
        <v>13.719502850803</v>
      </c>
      <c r="R2282" s="150">
        <v>456.27206131642288</v>
      </c>
      <c r="S2282" s="150">
        <v>574.46400000000006</v>
      </c>
      <c r="T2282" s="150">
        <v>690.25074999999981</v>
      </c>
      <c r="U2282" s="150">
        <v>31.52412</v>
      </c>
      <c r="V2282" s="150">
        <v>0</v>
      </c>
      <c r="W2282" s="150">
        <v>0</v>
      </c>
      <c r="X2282" s="150">
        <v>295.90549005561309</v>
      </c>
      <c r="Y2282" s="150">
        <v>1975.4046000000001</v>
      </c>
      <c r="Z2282" s="150">
        <v>1206.8482406400001</v>
      </c>
      <c r="AA2282" s="150">
        <v>7025.8099798152034</v>
      </c>
      <c r="AB2282" s="150">
        <v>184</v>
      </c>
      <c r="AC2282" s="150">
        <v>580.32540999999992</v>
      </c>
      <c r="AD2282" s="150">
        <v>703.0500964636783</v>
      </c>
      <c r="AE2282" s="150">
        <v>0</v>
      </c>
      <c r="AF2282" s="150">
        <v>806.71348703256126</v>
      </c>
      <c r="AG2282" s="150">
        <v>11528.377776583009</v>
      </c>
      <c r="AH2282" s="150">
        <v>2032.7608123984371</v>
      </c>
      <c r="AI2282" s="150">
        <v>303.79680000000002</v>
      </c>
      <c r="AJ2282" s="150">
        <v>993.11003375160817</v>
      </c>
      <c r="AK2282" s="150">
        <v>79.270649999999989</v>
      </c>
      <c r="AL2282" s="150">
        <v>32517.224609375</v>
      </c>
      <c r="AM2282" s="150">
        <v>25815.91015625</v>
      </c>
      <c r="AN2282" s="150">
        <v>6701.31494140625</v>
      </c>
      <c r="AO2282" s="5" t="s">
        <v>2412</v>
      </c>
    </row>
    <row r="2283" spans="1:41" ht="14.25" x14ac:dyDescent="0.45">
      <c r="A2283" s="150">
        <v>2018</v>
      </c>
      <c r="B2283" s="5" t="s">
        <v>582</v>
      </c>
      <c r="C2283" s="5" t="s">
        <v>171</v>
      </c>
      <c r="D2283" s="5" t="s">
        <v>84</v>
      </c>
      <c r="E2283" s="5" t="s">
        <v>93</v>
      </c>
      <c r="F2283" s="5" t="s">
        <v>228</v>
      </c>
      <c r="G2283" s="5" t="s">
        <v>88</v>
      </c>
      <c r="H2283" s="5" t="s">
        <v>131</v>
      </c>
      <c r="I2283" s="150">
        <v>257.55624999999992</v>
      </c>
      <c r="J2283" s="150">
        <v>1503.2897700000001</v>
      </c>
      <c r="K2283" s="150">
        <v>96.045000000000002</v>
      </c>
      <c r="L2283" s="150">
        <v>196.70699999999999</v>
      </c>
      <c r="M2283" s="150">
        <v>2040</v>
      </c>
      <c r="N2283" s="150">
        <v>147</v>
      </c>
      <c r="O2283" s="150">
        <v>62.081530000000001</v>
      </c>
      <c r="P2283" s="150">
        <v>302.84800000000001</v>
      </c>
      <c r="Q2283" s="150">
        <v>14.014401191999999</v>
      </c>
      <c r="R2283" s="150">
        <v>451.74910696190011</v>
      </c>
      <c r="S2283" s="150">
        <v>561</v>
      </c>
      <c r="T2283" s="150">
        <v>683.46699999999998</v>
      </c>
      <c r="U2283" s="150">
        <v>72.72</v>
      </c>
      <c r="V2283" s="150">
        <v>343</v>
      </c>
      <c r="W2283" s="150"/>
      <c r="X2283" s="150">
        <v>1071.580256763126</v>
      </c>
      <c r="Y2283" s="150">
        <v>1831.0147999999999</v>
      </c>
      <c r="Z2283" s="150">
        <v>1772.5836978299719</v>
      </c>
      <c r="AA2283" s="150">
        <v>1717.977028770516</v>
      </c>
      <c r="AB2283" s="150">
        <v>129</v>
      </c>
      <c r="AC2283" s="150">
        <v>302.78357</v>
      </c>
      <c r="AD2283" s="150">
        <v>1090.0244118643659</v>
      </c>
      <c r="AE2283" s="150"/>
      <c r="AF2283" s="150">
        <v>845.31986174999986</v>
      </c>
      <c r="AG2283" s="150">
        <v>1872</v>
      </c>
      <c r="AH2283" s="150">
        <v>1825.7665188687499</v>
      </c>
      <c r="AI2283" s="150">
        <v>297.83999999999997</v>
      </c>
      <c r="AJ2283" s="150">
        <v>1362.924</v>
      </c>
      <c r="AK2283" s="150">
        <v>222.36</v>
      </c>
      <c r="AL2283" s="150">
        <v>21072.650390625</v>
      </c>
      <c r="AM2283" s="150">
        <v>12993.4873046875</v>
      </c>
      <c r="AN2283" s="150">
        <v>8079.16455078125</v>
      </c>
      <c r="AO2283" s="5" t="s">
        <v>885</v>
      </c>
    </row>
    <row r="2284" spans="1:41" ht="14.25" x14ac:dyDescent="0.45">
      <c r="A2284" s="150">
        <v>2018</v>
      </c>
      <c r="B2284" s="5" t="s">
        <v>4980</v>
      </c>
      <c r="C2284" s="5" t="s">
        <v>171</v>
      </c>
      <c r="D2284" s="5" t="s">
        <v>84</v>
      </c>
      <c r="E2284" s="5" t="s">
        <v>93</v>
      </c>
      <c r="F2284" s="5" t="s">
        <v>228</v>
      </c>
      <c r="G2284" s="5" t="s">
        <v>88</v>
      </c>
      <c r="H2284" s="5" t="s">
        <v>131</v>
      </c>
      <c r="I2284" s="150">
        <v>730</v>
      </c>
      <c r="J2284" s="150">
        <v>1700</v>
      </c>
      <c r="K2284" s="150">
        <v>160</v>
      </c>
      <c r="L2284" s="150">
        <v>235</v>
      </c>
      <c r="M2284" s="150">
        <v>1081</v>
      </c>
      <c r="N2284" s="150">
        <v>1</v>
      </c>
      <c r="O2284" s="150">
        <v>541</v>
      </c>
      <c r="P2284" s="150">
        <v>213</v>
      </c>
      <c r="Q2284" s="150">
        <v>190.9435</v>
      </c>
      <c r="R2284" s="150">
        <v>55.177729999999997</v>
      </c>
      <c r="S2284" s="150">
        <v>301.09028571428581</v>
      </c>
      <c r="T2284" s="150">
        <v>1708.9409345454551</v>
      </c>
      <c r="U2284" s="150">
        <v>263</v>
      </c>
      <c r="V2284" s="150">
        <v>54</v>
      </c>
      <c r="W2284" s="150">
        <v>0</v>
      </c>
      <c r="X2284" s="150">
        <v>2198</v>
      </c>
      <c r="Y2284" s="150">
        <v>250</v>
      </c>
      <c r="Z2284" s="150">
        <v>976.47110000000009</v>
      </c>
      <c r="AA2284" s="150">
        <v>2302</v>
      </c>
      <c r="AB2284" s="150">
        <v>129</v>
      </c>
      <c r="AC2284" s="150">
        <v>809</v>
      </c>
      <c r="AD2284" s="150">
        <v>725.00890000000004</v>
      </c>
      <c r="AE2284" s="150"/>
      <c r="AF2284" s="150">
        <v>1770.1171554000009</v>
      </c>
      <c r="AG2284" s="150">
        <v>1120</v>
      </c>
      <c r="AH2284" s="150">
        <v>1588</v>
      </c>
      <c r="AI2284" s="150">
        <v>437</v>
      </c>
      <c r="AJ2284" s="150">
        <v>1004</v>
      </c>
      <c r="AK2284" s="150">
        <v>258</v>
      </c>
      <c r="AL2284" s="150">
        <v>20800.748046875</v>
      </c>
      <c r="AM2284" s="150">
        <v>11673.708984375</v>
      </c>
      <c r="AN2284" s="150">
        <v>9127.0400390625</v>
      </c>
      <c r="AO2284" s="5" t="s">
        <v>5211</v>
      </c>
    </row>
    <row r="2285" spans="1:41" ht="14.25" x14ac:dyDescent="0.45">
      <c r="A2285" s="150">
        <v>2018</v>
      </c>
      <c r="B2285" s="5" t="s">
        <v>1477</v>
      </c>
      <c r="C2285" s="5" t="s">
        <v>171</v>
      </c>
      <c r="D2285" s="5" t="s">
        <v>84</v>
      </c>
      <c r="E2285" s="5" t="s">
        <v>93</v>
      </c>
      <c r="F2285" s="5" t="s">
        <v>228</v>
      </c>
      <c r="G2285" s="5" t="s">
        <v>88</v>
      </c>
      <c r="H2285" s="5" t="s">
        <v>131</v>
      </c>
      <c r="I2285" s="150">
        <v>102</v>
      </c>
      <c r="J2285" s="150">
        <v>345</v>
      </c>
      <c r="K2285" s="150">
        <v>59.908876888327498</v>
      </c>
      <c r="L2285" s="150">
        <v>21.988</v>
      </c>
      <c r="M2285" s="150">
        <v>1388.496875</v>
      </c>
      <c r="N2285" s="150">
        <v>436.71594781900791</v>
      </c>
      <c r="O2285" s="150">
        <v>469</v>
      </c>
      <c r="P2285" s="150">
        <v>0</v>
      </c>
      <c r="Q2285" s="150">
        <v>15.25912910588524</v>
      </c>
      <c r="R2285" s="150">
        <v>250.3423226857264</v>
      </c>
      <c r="S2285" s="150">
        <v>540.46502145992588</v>
      </c>
      <c r="T2285" s="150">
        <v>444.77386239999998</v>
      </c>
      <c r="U2285" s="150">
        <v>32.154602400000002</v>
      </c>
      <c r="V2285" s="150">
        <v>0</v>
      </c>
      <c r="W2285" s="150">
        <v>0</v>
      </c>
      <c r="X2285" s="150">
        <v>54.63635</v>
      </c>
      <c r="Y2285" s="150">
        <v>3152</v>
      </c>
      <c r="Z2285" s="150">
        <v>900.75</v>
      </c>
      <c r="AA2285" s="150">
        <v>7094.4891433617186</v>
      </c>
      <c r="AB2285" s="150">
        <v>199</v>
      </c>
      <c r="AC2285" s="150">
        <v>758.5</v>
      </c>
      <c r="AD2285" s="150">
        <v>141.07758455168451</v>
      </c>
      <c r="AE2285" s="150">
        <v>3.183624</v>
      </c>
      <c r="AF2285" s="150">
        <v>819.1508740355489</v>
      </c>
      <c r="AG2285" s="150">
        <v>11374</v>
      </c>
      <c r="AH2285" s="150">
        <v>1621.082869606211</v>
      </c>
      <c r="AI2285" s="150">
        <v>248.32267200000001</v>
      </c>
      <c r="AJ2285" s="150">
        <v>4192.8552131442657</v>
      </c>
      <c r="AK2285" s="150">
        <v>243.90732212971949</v>
      </c>
      <c r="AL2285" s="150">
        <v>34909.0546875</v>
      </c>
      <c r="AM2285" s="150">
        <v>29498.388671875</v>
      </c>
      <c r="AN2285" s="150">
        <v>5410.67138671875</v>
      </c>
      <c r="AO2285" s="5" t="s">
        <v>2411</v>
      </c>
    </row>
    <row r="2286" spans="1:41" ht="14.25" x14ac:dyDescent="0.45">
      <c r="A2286" s="150">
        <v>2018</v>
      </c>
      <c r="B2286" s="5" t="s">
        <v>1477</v>
      </c>
      <c r="C2286" s="5" t="s">
        <v>171</v>
      </c>
      <c r="D2286" s="5" t="s">
        <v>84</v>
      </c>
      <c r="E2286" s="5" t="s">
        <v>93</v>
      </c>
      <c r="F2286" s="5" t="s">
        <v>231</v>
      </c>
      <c r="G2286" s="5" t="s">
        <v>87</v>
      </c>
      <c r="H2286" s="5" t="s">
        <v>131</v>
      </c>
      <c r="I2286" s="150">
        <v>403.1455432805642</v>
      </c>
      <c r="J2286" s="150">
        <v>0</v>
      </c>
      <c r="K2286" s="150">
        <v>23.714443722386129</v>
      </c>
      <c r="L2286" s="150">
        <v>565.5894827789092</v>
      </c>
      <c r="M2286" s="150">
        <v>546.91435834752997</v>
      </c>
      <c r="N2286" s="150">
        <v>3342.2003135490531</v>
      </c>
      <c r="O2286" s="150">
        <v>88.929163958947981</v>
      </c>
      <c r="P2286" s="150">
        <v>1433.3199501359954</v>
      </c>
      <c r="Q2286" s="150">
        <v>123.25582124710191</v>
      </c>
      <c r="R2286" s="150">
        <v>355.6262843119369</v>
      </c>
      <c r="S2286" s="150">
        <v>3260.7360118280926</v>
      </c>
      <c r="T2286" s="150">
        <v>1565.1532856774845</v>
      </c>
      <c r="U2286" s="150">
        <v>0</v>
      </c>
      <c r="V2286" s="150">
        <v>424.48854263071172</v>
      </c>
      <c r="W2286" s="150">
        <v>650.96148017949918</v>
      </c>
      <c r="X2286" s="150">
        <v>581.00387119846016</v>
      </c>
      <c r="Y2286" s="150">
        <v>0</v>
      </c>
      <c r="Z2286" s="150">
        <v>652.14720236561857</v>
      </c>
      <c r="AA2286" s="150">
        <v>28052.222076098598</v>
      </c>
      <c r="AB2286" s="150">
        <v>513.4177065896597</v>
      </c>
      <c r="AC2286" s="150">
        <v>348.72089493768806</v>
      </c>
      <c r="AD2286" s="150">
        <v>964.47680125857244</v>
      </c>
      <c r="AE2286" s="150">
        <v>9498.6034458417034</v>
      </c>
      <c r="AF2286" s="150">
        <v>710.94954089049713</v>
      </c>
      <c r="AG2286" s="150">
        <v>3980.4693788025115</v>
      </c>
      <c r="AH2286" s="150">
        <v>711.43331167158385</v>
      </c>
      <c r="AI2286" s="150">
        <v>138.72949577595884</v>
      </c>
      <c r="AJ2286" s="150">
        <v>32.014499025221276</v>
      </c>
      <c r="AK2286" s="150">
        <v>558.4751496621933</v>
      </c>
      <c r="AL2286" s="150">
        <v>59526.703125</v>
      </c>
      <c r="AM2286" s="150">
        <v>49922.75390625</v>
      </c>
      <c r="AN2286" s="150">
        <v>9603.9453125</v>
      </c>
      <c r="AO2286" s="5" t="s">
        <v>2413</v>
      </c>
    </row>
    <row r="2287" spans="1:41" ht="14.25" x14ac:dyDescent="0.45">
      <c r="A2287" s="150">
        <v>2018</v>
      </c>
      <c r="B2287" s="5" t="s">
        <v>1478</v>
      </c>
      <c r="C2287" s="5" t="s">
        <v>171</v>
      </c>
      <c r="D2287" s="5" t="s">
        <v>84</v>
      </c>
      <c r="E2287" s="5" t="s">
        <v>93</v>
      </c>
      <c r="F2287" s="5" t="s">
        <v>231</v>
      </c>
      <c r="G2287" s="5" t="s">
        <v>87</v>
      </c>
      <c r="H2287" s="5" t="s">
        <v>131</v>
      </c>
      <c r="I2287" s="150">
        <v>621.80361068601849</v>
      </c>
      <c r="J2287" s="150">
        <v>890.30326750429685</v>
      </c>
      <c r="K2287" s="150">
        <v>57.57440839685357</v>
      </c>
      <c r="L2287" s="150">
        <v>549.25985610598309</v>
      </c>
      <c r="M2287" s="150">
        <v>531.12391746097398</v>
      </c>
      <c r="N2287" s="150">
        <v>1950.2985397983766</v>
      </c>
      <c r="O2287" s="150">
        <v>88.664588931154498</v>
      </c>
      <c r="P2287" s="150">
        <v>2011.8064317769031</v>
      </c>
      <c r="Q2287" s="150">
        <v>144.06536081428789</v>
      </c>
      <c r="R2287" s="150">
        <v>482.62932722570099</v>
      </c>
      <c r="S2287" s="150">
        <v>3143.5626984682049</v>
      </c>
      <c r="T2287" s="150">
        <v>2562.061173659984</v>
      </c>
      <c r="U2287" s="150">
        <v>0</v>
      </c>
      <c r="V2287" s="150">
        <v>48.362503053356996</v>
      </c>
      <c r="W2287" s="150">
        <v>506.65479389231137</v>
      </c>
      <c r="X2287" s="150">
        <v>296.50847459080501</v>
      </c>
      <c r="Y2287" s="150">
        <v>0</v>
      </c>
      <c r="Z2287" s="150">
        <v>598.7968770906358</v>
      </c>
      <c r="AA2287" s="150">
        <v>27678.822058499984</v>
      </c>
      <c r="AB2287" s="150">
        <v>498.59437671675192</v>
      </c>
      <c r="AC2287" s="150">
        <v>223.67657662177612</v>
      </c>
      <c r="AD2287" s="150">
        <v>835.77618100316943</v>
      </c>
      <c r="AE2287" s="150">
        <v>5085.7115577282439</v>
      </c>
      <c r="AF2287" s="150">
        <v>694.76957636604357</v>
      </c>
      <c r="AG2287" s="150">
        <v>470.23898058130152</v>
      </c>
      <c r="AH2287" s="150">
        <v>863.61612595280349</v>
      </c>
      <c r="AI2287" s="150">
        <v>134.72411564863734</v>
      </c>
      <c r="AJ2287" s="150">
        <v>1534.3579837761476</v>
      </c>
      <c r="AK2287" s="150">
        <v>1404.8155648832271</v>
      </c>
      <c r="AL2287" s="150">
        <v>53908.58203125</v>
      </c>
      <c r="AM2287" s="150">
        <v>42984.90234375</v>
      </c>
      <c r="AN2287" s="150">
        <v>10923.67578125</v>
      </c>
      <c r="AO2287" s="5" t="s">
        <v>2415</v>
      </c>
    </row>
    <row r="2288" spans="1:41" ht="14.25" x14ac:dyDescent="0.45">
      <c r="A2288" s="150">
        <v>2018</v>
      </c>
      <c r="B2288" s="5" t="s">
        <v>1476</v>
      </c>
      <c r="C2288" s="5" t="s">
        <v>171</v>
      </c>
      <c r="D2288" s="5" t="s">
        <v>84</v>
      </c>
      <c r="E2288" s="5" t="s">
        <v>93</v>
      </c>
      <c r="F2288" s="5" t="s">
        <v>231</v>
      </c>
      <c r="G2288" s="5" t="s">
        <v>87</v>
      </c>
      <c r="H2288" s="5" t="s">
        <v>131</v>
      </c>
      <c r="I2288" s="150">
        <v>604.84927344394373</v>
      </c>
      <c r="J2288" s="150">
        <v>241.93970937757749</v>
      </c>
      <c r="K2288" s="150">
        <v>90.727391016591554</v>
      </c>
      <c r="L2288" s="150">
        <v>48.387941875515494</v>
      </c>
      <c r="M2288" s="150">
        <v>544.36434609954938</v>
      </c>
      <c r="N2288" s="150">
        <v>5081.5859429027114</v>
      </c>
      <c r="O2288" s="150">
        <v>88.912843196259729</v>
      </c>
      <c r="P2288" s="150">
        <v>1451.6382562654649</v>
      </c>
      <c r="Q2288" s="150">
        <v>15.302686618131776</v>
      </c>
      <c r="R2288" s="150">
        <v>390.77516364569624</v>
      </c>
      <c r="S2288" s="150">
        <v>2661.3368031533523</v>
      </c>
      <c r="T2288" s="150">
        <v>1596.8020818920113</v>
      </c>
      <c r="U2288" s="150">
        <v>0</v>
      </c>
      <c r="V2288" s="150">
        <v>0</v>
      </c>
      <c r="W2288" s="150">
        <v>390.7326306447876</v>
      </c>
      <c r="X2288" s="150">
        <v>941.14546947877636</v>
      </c>
      <c r="Y2288" s="150">
        <v>0</v>
      </c>
      <c r="Z2288" s="150">
        <v>181.45478203318311</v>
      </c>
      <c r="AA2288" s="150">
        <v>20397.043402355466</v>
      </c>
      <c r="AB2288" s="150">
        <v>493.55700713025806</v>
      </c>
      <c r="AC2288" s="150">
        <v>1180.814780332598</v>
      </c>
      <c r="AD2288" s="150">
        <v>831.90969069479991</v>
      </c>
      <c r="AE2288" s="150">
        <v>1983.6636771867577</v>
      </c>
      <c r="AF2288" s="150">
        <v>822.59501188376339</v>
      </c>
      <c r="AG2288" s="150">
        <v>1486.2567231826195</v>
      </c>
      <c r="AH2288" s="150">
        <v>725.81912813273243</v>
      </c>
      <c r="AI2288" s="150">
        <v>141.53472998588282</v>
      </c>
      <c r="AJ2288" s="150">
        <v>33.111709385774603</v>
      </c>
      <c r="AK2288" s="150">
        <v>330.24770330039325</v>
      </c>
      <c r="AL2288" s="150">
        <v>42756.515625</v>
      </c>
      <c r="AM2288" s="150">
        <v>33919.421875</v>
      </c>
      <c r="AN2288" s="150">
        <v>8837.0908203125</v>
      </c>
      <c r="AO2288" s="5" t="s">
        <v>2414</v>
      </c>
    </row>
    <row r="2289" spans="1:41" ht="14.25" x14ac:dyDescent="0.45">
      <c r="A2289" s="150">
        <v>2018</v>
      </c>
      <c r="B2289" s="5" t="s">
        <v>4024</v>
      </c>
      <c r="C2289" s="5" t="s">
        <v>171</v>
      </c>
      <c r="D2289" s="5" t="s">
        <v>84</v>
      </c>
      <c r="E2289" s="5" t="s">
        <v>93</v>
      </c>
      <c r="F2289" s="5" t="s">
        <v>231</v>
      </c>
      <c r="G2289" s="5" t="s">
        <v>87</v>
      </c>
      <c r="H2289" s="5" t="s">
        <v>131</v>
      </c>
      <c r="I2289" s="150">
        <v>962.87511138206355</v>
      </c>
      <c r="J2289" s="150">
        <v>2389.0662524825188</v>
      </c>
      <c r="K2289" s="150">
        <v>23.801407247646516</v>
      </c>
      <c r="L2289" s="150">
        <v>480.39072622936936</v>
      </c>
      <c r="M2289" s="150">
        <v>378.65875166710367</v>
      </c>
      <c r="N2289" s="150">
        <v>2438.5623607361476</v>
      </c>
      <c r="O2289" s="150">
        <v>222.86772240978101</v>
      </c>
      <c r="P2289" s="150">
        <v>1120.8299049346269</v>
      </c>
      <c r="Q2289" s="150">
        <v>72.302520655919352</v>
      </c>
      <c r="R2289" s="150">
        <v>358.94304593916871</v>
      </c>
      <c r="S2289" s="150">
        <v>108.18821476202962</v>
      </c>
      <c r="T2289" s="150">
        <v>2326.0466173836367</v>
      </c>
      <c r="U2289" s="150">
        <v>32.456464428608882</v>
      </c>
      <c r="V2289" s="150">
        <v>1020.2148652059393</v>
      </c>
      <c r="W2289" s="150">
        <v>2609.4997400601542</v>
      </c>
      <c r="X2289" s="150">
        <v>823.07896720916631</v>
      </c>
      <c r="Y2289" s="150">
        <v>0</v>
      </c>
      <c r="Z2289" s="150">
        <v>441.40791622908085</v>
      </c>
      <c r="AA2289" s="150">
        <v>2905.9354485081153</v>
      </c>
      <c r="AB2289" s="150">
        <v>509.02555045534933</v>
      </c>
      <c r="AC2289" s="150">
        <v>3345.780045033885</v>
      </c>
      <c r="AD2289" s="150">
        <v>1005.0368421626264</v>
      </c>
      <c r="AE2289" s="150">
        <v>4200.9483792096098</v>
      </c>
      <c r="AF2289" s="150">
        <v>1169.6425543003165</v>
      </c>
      <c r="AG2289" s="150">
        <v>1047.2619188964468</v>
      </c>
      <c r="AH2289" s="150">
        <v>1580.6298176732528</v>
      </c>
      <c r="AI2289" s="150">
        <v>2067.4767841023859</v>
      </c>
      <c r="AJ2289" s="150">
        <v>1808.9069508211353</v>
      </c>
      <c r="AK2289" s="150">
        <v>871.99701098195874</v>
      </c>
      <c r="AL2289" s="150">
        <v>36321.83203125</v>
      </c>
      <c r="AM2289" s="150">
        <v>23795.525390625</v>
      </c>
      <c r="AN2289" s="150">
        <v>12526.306640625</v>
      </c>
      <c r="AO2289" s="5" t="s">
        <v>4294</v>
      </c>
    </row>
    <row r="2290" spans="1:41" ht="14.25" x14ac:dyDescent="0.45">
      <c r="A2290" s="150">
        <v>2018</v>
      </c>
      <c r="B2290" s="5" t="s">
        <v>4980</v>
      </c>
      <c r="C2290" s="5" t="s">
        <v>171</v>
      </c>
      <c r="D2290" s="5" t="s">
        <v>84</v>
      </c>
      <c r="E2290" s="5" t="s">
        <v>93</v>
      </c>
      <c r="F2290" s="5" t="s">
        <v>231</v>
      </c>
      <c r="G2290" s="5" t="s">
        <v>87</v>
      </c>
      <c r="H2290" s="5" t="s">
        <v>131</v>
      </c>
      <c r="I2290" s="150">
        <v>663.69311811960461</v>
      </c>
      <c r="J2290" s="150">
        <v>0</v>
      </c>
      <c r="K2290" s="150">
        <v>23.176585077192541</v>
      </c>
      <c r="L2290" s="150">
        <v>319.20478538133364</v>
      </c>
      <c r="M2290" s="150">
        <v>105.34811398723883</v>
      </c>
      <c r="N2290" s="150">
        <v>2536.5718885847368</v>
      </c>
      <c r="O2290" s="150">
        <v>216.68295059614445</v>
      </c>
      <c r="P2290" s="150">
        <v>1091.4064609077943</v>
      </c>
      <c r="Q2290" s="150">
        <v>13.386795540586414</v>
      </c>
      <c r="R2290" s="150">
        <v>257.70498997701674</v>
      </c>
      <c r="S2290" s="150">
        <v>0</v>
      </c>
      <c r="T2290" s="150">
        <v>2195.8461154538668</v>
      </c>
      <c r="U2290" s="150">
        <v>54.781019273364194</v>
      </c>
      <c r="V2290" s="150">
        <v>703.72540143475544</v>
      </c>
      <c r="W2290" s="150">
        <v>3499.664346656074</v>
      </c>
      <c r="X2290" s="150">
        <v>801.69914744288747</v>
      </c>
      <c r="Y2290" s="150">
        <v>0</v>
      </c>
      <c r="Z2290" s="150">
        <v>357.118728820429</v>
      </c>
      <c r="AA2290" s="150">
        <v>2516.7664431551357</v>
      </c>
      <c r="AB2290" s="150">
        <v>496.18961687989491</v>
      </c>
      <c r="AC2290" s="150">
        <v>3257.9483665180537</v>
      </c>
      <c r="AD2290" s="150">
        <v>1105.4570549146142</v>
      </c>
      <c r="AE2290" s="150">
        <v>0</v>
      </c>
      <c r="AF2290" s="150">
        <v>961.93989614533757</v>
      </c>
      <c r="AG2290" s="150">
        <v>4465.7065519190537</v>
      </c>
      <c r="AH2290" s="150">
        <v>1253.6425564481422</v>
      </c>
      <c r="AI2290" s="150">
        <v>2013.2024582961342</v>
      </c>
      <c r="AJ2290" s="150">
        <v>1079.818168369198</v>
      </c>
      <c r="AK2290" s="150">
        <v>849.10579873714494</v>
      </c>
      <c r="AL2290" s="150">
        <v>30839.7890625</v>
      </c>
      <c r="AM2290" s="150">
        <v>18279.771484375</v>
      </c>
      <c r="AN2290" s="150">
        <v>12560.0146484375</v>
      </c>
      <c r="AO2290" s="5" t="s">
        <v>5212</v>
      </c>
    </row>
    <row r="2291" spans="1:41" ht="14.25" x14ac:dyDescent="0.45">
      <c r="A2291" s="150">
        <v>2018</v>
      </c>
      <c r="B2291" s="5" t="s">
        <v>582</v>
      </c>
      <c r="C2291" s="5" t="s">
        <v>171</v>
      </c>
      <c r="D2291" s="5" t="s">
        <v>84</v>
      </c>
      <c r="E2291" s="5" t="s">
        <v>93</v>
      </c>
      <c r="F2291" s="5" t="s">
        <v>231</v>
      </c>
      <c r="G2291" s="5" t="s">
        <v>87</v>
      </c>
      <c r="H2291" s="5" t="s">
        <v>131</v>
      </c>
      <c r="I2291" s="150">
        <v>848.51562386142803</v>
      </c>
      <c r="J2291" s="150">
        <v>1339.7615113601494</v>
      </c>
      <c r="K2291" s="150">
        <v>22.329358522669157</v>
      </c>
      <c r="L2291" s="150">
        <v>117.22913224401307</v>
      </c>
      <c r="M2291" s="150">
        <v>1507.2317002801681</v>
      </c>
      <c r="N2291" s="150">
        <v>1420.1739972719856</v>
      </c>
      <c r="O2291" s="150">
        <v>229.99239278349233</v>
      </c>
      <c r="P2291" s="150">
        <v>1774.3265551849274</v>
      </c>
      <c r="Q2291" s="150">
        <v>106.53808144130403</v>
      </c>
      <c r="R2291" s="150">
        <v>800.37282269505806</v>
      </c>
      <c r="S2291" s="150">
        <v>1535.1433984335047</v>
      </c>
      <c r="T2291" s="150">
        <v>2484.1411356469439</v>
      </c>
      <c r="U2291" s="150">
        <v>33.494037784003737</v>
      </c>
      <c r="V2291" s="150">
        <v>629.68791033927027</v>
      </c>
      <c r="W2291" s="150">
        <v>2810.1497700779137</v>
      </c>
      <c r="X2291" s="150">
        <v>1622.4447141950184</v>
      </c>
      <c r="Y2291" s="150">
        <v>0</v>
      </c>
      <c r="Z2291" s="150">
        <v>599.71784725859709</v>
      </c>
      <c r="AA2291" s="150">
        <v>4063.3062233974915</v>
      </c>
      <c r="AB2291" s="150">
        <v>422.02487607844711</v>
      </c>
      <c r="AC2291" s="150">
        <v>542.30196576080448</v>
      </c>
      <c r="AD2291" s="150">
        <v>837.06292288206362</v>
      </c>
      <c r="AE2291" s="150">
        <v>5656.9724970659099</v>
      </c>
      <c r="AF2291" s="150">
        <v>295.65187151940097</v>
      </c>
      <c r="AG2291" s="150">
        <v>0</v>
      </c>
      <c r="AH2291" s="150">
        <v>1933.7224480631492</v>
      </c>
      <c r="AI2291" s="150">
        <v>739.10176710034909</v>
      </c>
      <c r="AJ2291" s="150">
        <v>1375.4884849964201</v>
      </c>
      <c r="AK2291" s="150">
        <v>1226.9982508206701</v>
      </c>
      <c r="AL2291" s="150">
        <v>34973.88671875</v>
      </c>
      <c r="AM2291" s="150">
        <v>19603.5390625</v>
      </c>
      <c r="AN2291" s="150">
        <v>15370.3408203125</v>
      </c>
      <c r="AO2291" s="5" t="s">
        <v>886</v>
      </c>
    </row>
    <row r="2292" spans="1:41" ht="14.25" x14ac:dyDescent="0.45">
      <c r="A2292" s="150">
        <v>2018</v>
      </c>
      <c r="B2292" s="5" t="s">
        <v>1478</v>
      </c>
      <c r="C2292" s="5" t="s">
        <v>171</v>
      </c>
      <c r="D2292" s="5" t="s">
        <v>84</v>
      </c>
      <c r="E2292" s="5" t="s">
        <v>93</v>
      </c>
      <c r="F2292" s="5" t="s">
        <v>231</v>
      </c>
      <c r="G2292" s="5" t="s">
        <v>88</v>
      </c>
      <c r="H2292" s="5" t="s">
        <v>131</v>
      </c>
      <c r="I2292" s="150">
        <v>573.05232000000001</v>
      </c>
      <c r="J2292" s="150">
        <v>975</v>
      </c>
      <c r="K2292" s="150">
        <v>31.942882905000008</v>
      </c>
      <c r="L2292" s="150">
        <v>517.35419999999999</v>
      </c>
      <c r="M2292" s="150">
        <v>484.31249999999989</v>
      </c>
      <c r="N2292" s="150">
        <v>1797.3892137600001</v>
      </c>
      <c r="O2292" s="150">
        <v>80.763230172534904</v>
      </c>
      <c r="P2292" s="150">
        <v>1746.95976</v>
      </c>
      <c r="Q2292" s="150">
        <v>130.9588908485741</v>
      </c>
      <c r="R2292" s="150">
        <v>447.88241035241663</v>
      </c>
      <c r="S2292" s="150">
        <v>2851.4304000000002</v>
      </c>
      <c r="T2292" s="150">
        <v>2292.2506249999992</v>
      </c>
      <c r="U2292" s="150"/>
      <c r="V2292" s="150">
        <v>44</v>
      </c>
      <c r="W2292" s="150">
        <v>457.77555999999993</v>
      </c>
      <c r="X2292" s="150">
        <v>267.903245169196</v>
      </c>
      <c r="Y2292" s="150">
        <v>0</v>
      </c>
      <c r="Z2292" s="150">
        <v>544.21549056000003</v>
      </c>
      <c r="AA2292" s="150">
        <v>25598.69614547458</v>
      </c>
      <c r="AB2292" s="150">
        <v>433</v>
      </c>
      <c r="AC2292" s="150">
        <v>200.67326</v>
      </c>
      <c r="AD2292" s="150">
        <v>759.74072492641562</v>
      </c>
      <c r="AE2292" s="150">
        <v>4719.5655596106344</v>
      </c>
      <c r="AF2292" s="150">
        <v>649.18955169484218</v>
      </c>
      <c r="AG2292" s="150">
        <v>444.65006868131871</v>
      </c>
      <c r="AH2292" s="150">
        <v>801.77260546874982</v>
      </c>
      <c r="AI2292" s="150">
        <v>121.7268</v>
      </c>
      <c r="AJ2292" s="150">
        <v>1421.013820106328</v>
      </c>
      <c r="AK2292" s="150">
        <v>1306.8945000000001</v>
      </c>
      <c r="AL2292" s="150">
        <v>49700.1171875</v>
      </c>
      <c r="AM2292" s="150">
        <v>39810.6015625</v>
      </c>
      <c r="AN2292" s="150">
        <v>9889.5126953125</v>
      </c>
      <c r="AO2292" s="5" t="s">
        <v>2417</v>
      </c>
    </row>
    <row r="2293" spans="1:41" ht="14.25" x14ac:dyDescent="0.45">
      <c r="A2293" s="150">
        <v>2018</v>
      </c>
      <c r="B2293" s="5" t="s">
        <v>582</v>
      </c>
      <c r="C2293" s="5" t="s">
        <v>171</v>
      </c>
      <c r="D2293" s="5" t="s">
        <v>84</v>
      </c>
      <c r="E2293" s="5" t="s">
        <v>93</v>
      </c>
      <c r="F2293" s="5" t="s">
        <v>231</v>
      </c>
      <c r="G2293" s="5" t="s">
        <v>88</v>
      </c>
      <c r="H2293" s="5" t="s">
        <v>131</v>
      </c>
      <c r="I2293" s="150">
        <v>782.97099999999978</v>
      </c>
      <c r="J2293" s="150">
        <v>1249.704</v>
      </c>
      <c r="K2293" s="150">
        <v>20.22</v>
      </c>
      <c r="L2293" s="150">
        <v>108.70650000000001</v>
      </c>
      <c r="M2293" s="150">
        <v>1377</v>
      </c>
      <c r="N2293" s="150">
        <v>1324</v>
      </c>
      <c r="O2293" s="150">
        <v>209.65237999999999</v>
      </c>
      <c r="P2293" s="150">
        <v>1286.4829999999999</v>
      </c>
      <c r="Q2293" s="150">
        <v>97.428129017804707</v>
      </c>
      <c r="R2293" s="150">
        <v>728.74134090700238</v>
      </c>
      <c r="S2293" s="150">
        <v>1402.5</v>
      </c>
      <c r="T2293" s="150">
        <v>2269.7224999999999</v>
      </c>
      <c r="U2293" s="150">
        <v>30.3</v>
      </c>
      <c r="V2293" s="150">
        <v>576</v>
      </c>
      <c r="W2293" s="150">
        <v>2569.857</v>
      </c>
      <c r="X2293" s="150">
        <v>1511.903245169196</v>
      </c>
      <c r="Y2293" s="150">
        <v>0</v>
      </c>
      <c r="Z2293" s="150">
        <v>548.43664355999999</v>
      </c>
      <c r="AA2293" s="150">
        <v>3835.2588543247398</v>
      </c>
      <c r="AB2293" s="150">
        <v>378</v>
      </c>
      <c r="AC2293" s="150">
        <v>494.32742000000002</v>
      </c>
      <c r="AD2293" s="150">
        <v>765.48660669758158</v>
      </c>
      <c r="AE2293" s="150">
        <v>5168.1842459999998</v>
      </c>
      <c r="AF2293" s="150">
        <v>274.15779300000003</v>
      </c>
      <c r="AG2293" s="150">
        <v>0</v>
      </c>
      <c r="AH2293" s="150">
        <v>1810.8168250000001</v>
      </c>
      <c r="AI2293" s="150">
        <v>675.24</v>
      </c>
      <c r="AJ2293" s="150">
        <v>1281.7728</v>
      </c>
      <c r="AK2293" s="150">
        <v>1120.98</v>
      </c>
      <c r="AL2293" s="150">
        <v>31897.8515625</v>
      </c>
      <c r="AM2293" s="150">
        <v>17786.47265625</v>
      </c>
      <c r="AN2293" s="150">
        <v>14111.3779296875</v>
      </c>
      <c r="AO2293" s="5" t="s">
        <v>887</v>
      </c>
    </row>
    <row r="2294" spans="1:41" ht="14.25" x14ac:dyDescent="0.45">
      <c r="A2294" s="150">
        <v>2018</v>
      </c>
      <c r="B2294" s="5" t="s">
        <v>4980</v>
      </c>
      <c r="C2294" s="5" t="s">
        <v>171</v>
      </c>
      <c r="D2294" s="5" t="s">
        <v>84</v>
      </c>
      <c r="E2294" s="5" t="s">
        <v>93</v>
      </c>
      <c r="F2294" s="5" t="s">
        <v>231</v>
      </c>
      <c r="G2294" s="5" t="s">
        <v>88</v>
      </c>
      <c r="H2294" s="5" t="s">
        <v>131</v>
      </c>
      <c r="I2294" s="150">
        <v>840</v>
      </c>
      <c r="J2294" s="150">
        <v>0</v>
      </c>
      <c r="K2294" s="150">
        <v>22</v>
      </c>
      <c r="L2294" s="150">
        <v>303</v>
      </c>
      <c r="M2294" s="150">
        <v>100</v>
      </c>
      <c r="N2294" s="150">
        <v>2407.8000000000002</v>
      </c>
      <c r="O2294" s="150">
        <v>205.68279999999999</v>
      </c>
      <c r="P2294" s="150">
        <v>1036</v>
      </c>
      <c r="Q2294" s="150">
        <v>12.7072</v>
      </c>
      <c r="R2294" s="150">
        <v>244.62231</v>
      </c>
      <c r="S2294" s="150">
        <v>0</v>
      </c>
      <c r="T2294" s="150">
        <v>2084.371549090909</v>
      </c>
      <c r="U2294" s="150">
        <v>52</v>
      </c>
      <c r="V2294" s="150">
        <v>669</v>
      </c>
      <c r="W2294" s="150">
        <v>3322</v>
      </c>
      <c r="X2294" s="150">
        <v>776</v>
      </c>
      <c r="Y2294" s="150"/>
      <c r="Z2294" s="150">
        <v>338.98919999999998</v>
      </c>
      <c r="AA2294" s="150">
        <v>2389</v>
      </c>
      <c r="AB2294" s="150">
        <v>471</v>
      </c>
      <c r="AC2294" s="150">
        <v>3092.5549999999998</v>
      </c>
      <c r="AD2294" s="150">
        <v>1049.3372999999999</v>
      </c>
      <c r="AE2294" s="150">
        <v>3961</v>
      </c>
      <c r="AF2294" s="150">
        <v>913.10594916000161</v>
      </c>
      <c r="AG2294" s="150">
        <v>4239</v>
      </c>
      <c r="AH2294" s="150">
        <v>1190</v>
      </c>
      <c r="AI2294" s="150">
        <v>1911</v>
      </c>
      <c r="AJ2294" s="150">
        <v>1025</v>
      </c>
      <c r="AK2294" s="150">
        <v>806</v>
      </c>
      <c r="AL2294" s="150">
        <v>33461.171875</v>
      </c>
      <c r="AM2294" s="150">
        <v>21523.77734375</v>
      </c>
      <c r="AN2294" s="150">
        <v>11937.392578125</v>
      </c>
      <c r="AO2294" s="5" t="s">
        <v>5213</v>
      </c>
    </row>
    <row r="2295" spans="1:41" ht="14.25" x14ac:dyDescent="0.45">
      <c r="A2295" s="150">
        <v>2018</v>
      </c>
      <c r="B2295" s="5" t="s">
        <v>1476</v>
      </c>
      <c r="C2295" s="5" t="s">
        <v>171</v>
      </c>
      <c r="D2295" s="5" t="s">
        <v>84</v>
      </c>
      <c r="E2295" s="5" t="s">
        <v>93</v>
      </c>
      <c r="F2295" s="5" t="s">
        <v>231</v>
      </c>
      <c r="G2295" s="5" t="s">
        <v>88</v>
      </c>
      <c r="H2295" s="5" t="s">
        <v>131</v>
      </c>
      <c r="I2295" s="150">
        <v>550</v>
      </c>
      <c r="J2295" s="150">
        <v>204.4</v>
      </c>
      <c r="K2295" s="150">
        <v>84</v>
      </c>
      <c r="L2295" s="150">
        <v>44.163232127999997</v>
      </c>
      <c r="M2295" s="150">
        <v>494.99999999999977</v>
      </c>
      <c r="N2295" s="150">
        <v>4671.1832324218813</v>
      </c>
      <c r="O2295" s="150">
        <v>83.158503647460918</v>
      </c>
      <c r="P2295" s="150">
        <v>1320</v>
      </c>
      <c r="Q2295" s="150">
        <v>13.9909</v>
      </c>
      <c r="R2295" s="150">
        <v>353.69813685874931</v>
      </c>
      <c r="S2295" s="150">
        <v>2428</v>
      </c>
      <c r="T2295" s="150">
        <v>1457.033015625</v>
      </c>
      <c r="U2295" s="150"/>
      <c r="V2295" s="150">
        <v>0</v>
      </c>
      <c r="W2295" s="150">
        <v>348.93769364975998</v>
      </c>
      <c r="X2295" s="150">
        <v>900</v>
      </c>
      <c r="Y2295" s="150">
        <v>0</v>
      </c>
      <c r="Z2295" s="150">
        <v>165.89500047359999</v>
      </c>
      <c r="AA2295" s="150">
        <v>18811.407536837982</v>
      </c>
      <c r="AB2295" s="150">
        <v>408</v>
      </c>
      <c r="AC2295" s="150">
        <v>1104.3937800000001</v>
      </c>
      <c r="AD2295" s="150">
        <v>760.59619999999995</v>
      </c>
      <c r="AE2295" s="150">
        <v>1814.564538278694</v>
      </c>
      <c r="AF2295" s="150">
        <v>750.77494617599996</v>
      </c>
      <c r="AG2295" s="150">
        <v>1361.512372631654</v>
      </c>
      <c r="AH2295" s="150">
        <v>667.5</v>
      </c>
      <c r="AI2295" s="150">
        <v>126.64456272</v>
      </c>
      <c r="AJ2295" s="150">
        <v>30.5929266990352</v>
      </c>
      <c r="AK2295" s="150">
        <v>302</v>
      </c>
      <c r="AL2295" s="150">
        <v>39257.44921875</v>
      </c>
      <c r="AM2295" s="150">
        <v>31196.578125</v>
      </c>
      <c r="AN2295" s="150">
        <v>8060.86962890625</v>
      </c>
      <c r="AO2295" s="5" t="s">
        <v>2418</v>
      </c>
    </row>
    <row r="2296" spans="1:41" ht="14.25" x14ac:dyDescent="0.45">
      <c r="A2296" s="150">
        <v>2018</v>
      </c>
      <c r="B2296" s="5" t="s">
        <v>1477</v>
      </c>
      <c r="C2296" s="5" t="s">
        <v>171</v>
      </c>
      <c r="D2296" s="5" t="s">
        <v>84</v>
      </c>
      <c r="E2296" s="5" t="s">
        <v>93</v>
      </c>
      <c r="F2296" s="5" t="s">
        <v>231</v>
      </c>
      <c r="G2296" s="5" t="s">
        <v>88</v>
      </c>
      <c r="H2296" s="5" t="s">
        <v>131</v>
      </c>
      <c r="I2296" s="150">
        <v>346.8</v>
      </c>
      <c r="J2296" s="150">
        <v>414</v>
      </c>
      <c r="K2296" s="150">
        <v>21.78504614121</v>
      </c>
      <c r="L2296" s="150">
        <v>524.41379999999992</v>
      </c>
      <c r="M2296" s="150">
        <v>495.84374999999977</v>
      </c>
      <c r="N2296" s="150">
        <v>3065.9356232869468</v>
      </c>
      <c r="O2296" s="150">
        <v>81</v>
      </c>
      <c r="P2296" s="150">
        <v>1370</v>
      </c>
      <c r="Q2296" s="150">
        <v>124.84741995724291</v>
      </c>
      <c r="R2296" s="150">
        <v>330.35950553460299</v>
      </c>
      <c r="S2296" s="150">
        <v>3903.3584883216872</v>
      </c>
      <c r="T2296" s="150">
        <v>1467.75374592</v>
      </c>
      <c r="U2296" s="150"/>
      <c r="V2296" s="150">
        <v>387</v>
      </c>
      <c r="W2296" s="150">
        <v>582.60319200000004</v>
      </c>
      <c r="X2296" s="150">
        <v>551</v>
      </c>
      <c r="Y2296" s="150">
        <v>0</v>
      </c>
      <c r="Z2296" s="150">
        <v>660.55000000000007</v>
      </c>
      <c r="AA2296" s="150">
        <v>25848.930217304529</v>
      </c>
      <c r="AB2296" s="150">
        <v>435</v>
      </c>
      <c r="AC2296" s="150">
        <v>323.39999999999998</v>
      </c>
      <c r="AD2296" s="150">
        <v>976.93106116542549</v>
      </c>
      <c r="AE2296" s="150">
        <v>8501.1430869359992</v>
      </c>
      <c r="AF2296" s="150">
        <v>659.19833650198029</v>
      </c>
      <c r="AG2296" s="150">
        <v>3739</v>
      </c>
      <c r="AH2296" s="150">
        <v>691.78500836680428</v>
      </c>
      <c r="AI2296" s="150">
        <v>124.16133600000001</v>
      </c>
      <c r="AJ2296" s="150">
        <v>30.5929266990352</v>
      </c>
      <c r="AK2296" s="150">
        <v>537.48924487499983</v>
      </c>
      <c r="AL2296" s="150">
        <v>56194.87890625</v>
      </c>
      <c r="AM2296" s="150">
        <v>46326.171875</v>
      </c>
      <c r="AN2296" s="150">
        <v>9868.7109375</v>
      </c>
      <c r="AO2296" s="5" t="s">
        <v>2416</v>
      </c>
    </row>
    <row r="2297" spans="1:41" ht="14.25" x14ac:dyDescent="0.45">
      <c r="A2297" s="150">
        <v>2018</v>
      </c>
      <c r="B2297" s="5" t="s">
        <v>4024</v>
      </c>
      <c r="C2297" s="5" t="s">
        <v>171</v>
      </c>
      <c r="D2297" s="5" t="s">
        <v>84</v>
      </c>
      <c r="E2297" s="5" t="s">
        <v>93</v>
      </c>
      <c r="F2297" s="5" t="s">
        <v>231</v>
      </c>
      <c r="G2297" s="5" t="s">
        <v>88</v>
      </c>
      <c r="H2297" s="5" t="s">
        <v>131</v>
      </c>
      <c r="I2297" s="150">
        <v>907.80000000000007</v>
      </c>
      <c r="J2297" s="150">
        <v>2252.415</v>
      </c>
      <c r="K2297" s="150">
        <v>22</v>
      </c>
      <c r="L2297" s="150">
        <v>455</v>
      </c>
      <c r="M2297" s="150">
        <v>350</v>
      </c>
      <c r="N2297" s="150">
        <v>2254</v>
      </c>
      <c r="O2297" s="150">
        <v>206</v>
      </c>
      <c r="P2297" s="150">
        <v>1035.7180000000001</v>
      </c>
      <c r="Q2297" s="150">
        <v>66.830311245042452</v>
      </c>
      <c r="R2297" s="150">
        <v>331.7764755881206</v>
      </c>
      <c r="S2297" s="150">
        <v>100</v>
      </c>
      <c r="T2297" s="150">
        <v>2193</v>
      </c>
      <c r="U2297" s="150">
        <v>30</v>
      </c>
      <c r="V2297" s="150">
        <v>943</v>
      </c>
      <c r="W2297" s="150">
        <v>2412</v>
      </c>
      <c r="X2297" s="150">
        <v>776</v>
      </c>
      <c r="Y2297" s="150">
        <v>0</v>
      </c>
      <c r="Z2297" s="150">
        <v>409</v>
      </c>
      <c r="AA2297" s="150">
        <v>2725</v>
      </c>
      <c r="AB2297" s="150">
        <v>470.5</v>
      </c>
      <c r="AC2297" s="150">
        <v>3092.5549999999998</v>
      </c>
      <c r="AD2297" s="150">
        <v>928.97072418959999</v>
      </c>
      <c r="AE2297" s="150">
        <v>3883</v>
      </c>
      <c r="AF2297" s="150">
        <v>1102.7406340057639</v>
      </c>
      <c r="AG2297" s="150">
        <v>988</v>
      </c>
      <c r="AH2297" s="150">
        <v>1494</v>
      </c>
      <c r="AI2297" s="150">
        <v>1911</v>
      </c>
      <c r="AJ2297" s="150">
        <v>1705.44</v>
      </c>
      <c r="AK2297" s="150">
        <v>806</v>
      </c>
      <c r="AL2297" s="150">
        <v>33851.74609375</v>
      </c>
      <c r="AM2297" s="150">
        <v>22182.2734375</v>
      </c>
      <c r="AN2297" s="150">
        <v>11669.470703125</v>
      </c>
      <c r="AO2297" s="5" t="s">
        <v>4295</v>
      </c>
    </row>
    <row r="2298" spans="1:41" ht="14.25" x14ac:dyDescent="0.45">
      <c r="A2298" s="150">
        <v>2018</v>
      </c>
      <c r="B2298" s="5" t="s">
        <v>4024</v>
      </c>
      <c r="C2298" s="5" t="s">
        <v>171</v>
      </c>
      <c r="D2298" s="5" t="s">
        <v>84</v>
      </c>
      <c r="E2298" s="5" t="s">
        <v>93</v>
      </c>
      <c r="F2298" s="5" t="s">
        <v>94</v>
      </c>
      <c r="G2298" s="5" t="s">
        <v>87</v>
      </c>
      <c r="H2298" s="5" t="s">
        <v>131</v>
      </c>
      <c r="I2298" s="150">
        <v>1707.2100289448274</v>
      </c>
      <c r="J2298" s="150">
        <v>4483.3196197385078</v>
      </c>
      <c r="K2298" s="150">
        <v>288.19149601255759</v>
      </c>
      <c r="L2298" s="150">
        <v>971.33949039784568</v>
      </c>
      <c r="M2298" s="150">
        <v>2839.9406375032777</v>
      </c>
      <c r="N2298" s="150">
        <v>3032.5156597796904</v>
      </c>
      <c r="O2298" s="150">
        <v>808.16596427236129</v>
      </c>
      <c r="P2298" s="150">
        <v>1351.27080237775</v>
      </c>
      <c r="Q2298" s="150">
        <v>282.38006471135094</v>
      </c>
      <c r="R2298" s="150">
        <v>1086.9942740390015</v>
      </c>
      <c r="S2298" s="150">
        <v>748.6624461532449</v>
      </c>
      <c r="T2298" s="150">
        <v>3191.5523354798738</v>
      </c>
      <c r="U2298" s="150">
        <v>280.20747623365673</v>
      </c>
      <c r="V2298" s="150">
        <v>1799.1700114925525</v>
      </c>
      <c r="W2298" s="150">
        <v>2663.5938474411691</v>
      </c>
      <c r="X2298" s="150">
        <v>3525.6629987155534</v>
      </c>
      <c r="Y2298" s="150">
        <v>270.47053690507403</v>
      </c>
      <c r="Z2298" s="150">
        <v>2484.0014109362</v>
      </c>
      <c r="AA2298" s="150">
        <v>4252.8787222953843</v>
      </c>
      <c r="AB2298" s="150">
        <v>648.16316781435273</v>
      </c>
      <c r="AC2298" s="150">
        <v>4221.0227024587048</v>
      </c>
      <c r="AD2298" s="150">
        <v>2097.3404577505571</v>
      </c>
      <c r="AE2298" s="150">
        <v>4200.9483792096098</v>
      </c>
      <c r="AF2298" s="150">
        <v>1962.0407116405302</v>
      </c>
      <c r="AG2298" s="150">
        <v>3201.2892748084564</v>
      </c>
      <c r="AH2298" s="150">
        <v>3353.8346576229183</v>
      </c>
      <c r="AI2298" s="150">
        <v>2540.2592826124555</v>
      </c>
      <c r="AJ2298" s="150">
        <v>3355.9984219181588</v>
      </c>
      <c r="AK2298" s="150">
        <v>1172.7602480204011</v>
      </c>
      <c r="AL2298" s="150">
        <v>62821.1875</v>
      </c>
      <c r="AM2298" s="150">
        <v>38943.0625</v>
      </c>
      <c r="AN2298" s="150">
        <v>23878.126953125</v>
      </c>
      <c r="AO2298" s="5" t="s">
        <v>4296</v>
      </c>
    </row>
    <row r="2299" spans="1:41" ht="14.25" x14ac:dyDescent="0.45">
      <c r="A2299" s="150">
        <v>2018</v>
      </c>
      <c r="B2299" s="5" t="s">
        <v>4980</v>
      </c>
      <c r="C2299" s="5" t="s">
        <v>171</v>
      </c>
      <c r="D2299" s="5" t="s">
        <v>84</v>
      </c>
      <c r="E2299" s="5" t="s">
        <v>93</v>
      </c>
      <c r="F2299" s="5" t="s">
        <v>94</v>
      </c>
      <c r="G2299" s="5" t="s">
        <v>87</v>
      </c>
      <c r="H2299" s="5" t="s">
        <v>131</v>
      </c>
      <c r="I2299" s="150">
        <v>1085.0855740685599</v>
      </c>
      <c r="J2299" s="150">
        <v>1790.9179377830601</v>
      </c>
      <c r="K2299" s="150">
        <v>280.22598320605528</v>
      </c>
      <c r="L2299" s="150">
        <v>672.12096723858372</v>
      </c>
      <c r="M2299" s="150">
        <v>1244.1612261892906</v>
      </c>
      <c r="N2299" s="150">
        <v>2537.6253697246093</v>
      </c>
      <c r="O2299" s="150">
        <v>786.61624726710659</v>
      </c>
      <c r="P2299" s="150">
        <v>1315.7979437006129</v>
      </c>
      <c r="Q2299" s="150">
        <v>214.5421715718098</v>
      </c>
      <c r="R2299" s="150">
        <v>400.78726031202029</v>
      </c>
      <c r="S2299" s="150">
        <v>317.1929373987889</v>
      </c>
      <c r="T2299" s="150">
        <v>3996.1831591533974</v>
      </c>
      <c r="U2299" s="150">
        <v>388.7345406129113</v>
      </c>
      <c r="V2299" s="150">
        <v>1159.8827349994995</v>
      </c>
      <c r="W2299" s="150">
        <v>3589.2102435452271</v>
      </c>
      <c r="X2299" s="150">
        <v>3231.0266559886149</v>
      </c>
      <c r="Y2299" s="150">
        <v>263.37028496809705</v>
      </c>
      <c r="Z2299" s="150">
        <v>1385.812616300874</v>
      </c>
      <c r="AA2299" s="150">
        <v>4941.8800271413738</v>
      </c>
      <c r="AB2299" s="150">
        <v>632.088683923433</v>
      </c>
      <c r="AC2299" s="150">
        <v>4110.2146086748162</v>
      </c>
      <c r="AD2299" s="150">
        <v>1869.2402573042407</v>
      </c>
      <c r="AE2299" s="150">
        <v>0</v>
      </c>
      <c r="AF2299" s="150">
        <v>2830.1346410517458</v>
      </c>
      <c r="AG2299" s="150">
        <v>5730.9374009057929</v>
      </c>
      <c r="AH2299" s="150">
        <v>2997.1538429369448</v>
      </c>
      <c r="AI2299" s="150">
        <v>2473.5737164203679</v>
      </c>
      <c r="AJ2299" s="150">
        <v>2137.5132328010759</v>
      </c>
      <c r="AK2299" s="150">
        <v>1141.973555621669</v>
      </c>
      <c r="AL2299" s="150">
        <v>53524.00390625</v>
      </c>
      <c r="AM2299" s="150">
        <v>30965.357421875</v>
      </c>
      <c r="AN2299" s="150">
        <v>22558.646484375</v>
      </c>
      <c r="AO2299" s="5" t="s">
        <v>5214</v>
      </c>
    </row>
    <row r="2300" spans="1:41" ht="14.25" x14ac:dyDescent="0.45">
      <c r="A2300" s="150">
        <v>2018</v>
      </c>
      <c r="B2300" s="5" t="s">
        <v>1478</v>
      </c>
      <c r="C2300" s="5" t="s">
        <v>171</v>
      </c>
      <c r="D2300" s="5" t="s">
        <v>84</v>
      </c>
      <c r="E2300" s="5" t="s">
        <v>93</v>
      </c>
      <c r="F2300" s="5" t="s">
        <v>94</v>
      </c>
      <c r="G2300" s="5" t="s">
        <v>87</v>
      </c>
      <c r="H2300" s="5" t="s">
        <v>131</v>
      </c>
      <c r="I2300" s="150">
        <v>1139.9732862577007</v>
      </c>
      <c r="J2300" s="150">
        <v>1072.2383980383543</v>
      </c>
      <c r="K2300" s="150">
        <v>362.7187729001775</v>
      </c>
      <c r="L2300" s="150">
        <v>572.28961946472452</v>
      </c>
      <c r="M2300" s="150">
        <v>2374.2246662652492</v>
      </c>
      <c r="N2300" s="150">
        <v>2450.5925130510036</v>
      </c>
      <c r="O2300" s="150">
        <v>348.9009148849326</v>
      </c>
      <c r="P2300" s="150">
        <v>2011.8064317769031</v>
      </c>
      <c r="Q2300" s="150">
        <v>159.15792242340376</v>
      </c>
      <c r="R2300" s="150">
        <v>1088.2965068995541</v>
      </c>
      <c r="S2300" s="150">
        <v>3776.8811908335942</v>
      </c>
      <c r="T2300" s="150">
        <v>3391.1326545746751</v>
      </c>
      <c r="U2300" s="150">
        <v>34.544645038112144</v>
      </c>
      <c r="V2300" s="150">
        <v>48.362503053356996</v>
      </c>
      <c r="W2300" s="150">
        <v>564.22920228916496</v>
      </c>
      <c r="X2300" s="150">
        <v>732.54792282755432</v>
      </c>
      <c r="Y2300" s="150">
        <v>2124.4956698438968</v>
      </c>
      <c r="Z2300" s="150">
        <v>1926.6843961944071</v>
      </c>
      <c r="AA2300" s="150">
        <v>35275.542732983107</v>
      </c>
      <c r="AB2300" s="150">
        <v>824.46552824294315</v>
      </c>
      <c r="AC2300" s="150">
        <v>870.5250549604259</v>
      </c>
      <c r="AD2300" s="150">
        <v>1609.1880903532101</v>
      </c>
      <c r="AE2300" s="150">
        <v>5085.7115577282439</v>
      </c>
      <c r="AF2300" s="150">
        <v>1762.4669400462135</v>
      </c>
      <c r="AG2300" s="150">
        <v>12662.05676100727</v>
      </c>
      <c r="AH2300" s="150">
        <v>3168.3196940788521</v>
      </c>
      <c r="AI2300" s="150">
        <v>470.95866068626219</v>
      </c>
      <c r="AJ2300" s="150">
        <v>2606.6813401675454</v>
      </c>
      <c r="AK2300" s="150">
        <v>1490.0256893105704</v>
      </c>
      <c r="AL2300" s="150">
        <v>90005.015625</v>
      </c>
      <c r="AM2300" s="150">
        <v>70891.421875</v>
      </c>
      <c r="AN2300" s="150">
        <v>19113.59375</v>
      </c>
      <c r="AO2300" s="5" t="s">
        <v>2420</v>
      </c>
    </row>
    <row r="2301" spans="1:41" ht="14.25" x14ac:dyDescent="0.45">
      <c r="A2301" s="150">
        <v>2018</v>
      </c>
      <c r="B2301" s="5" t="s">
        <v>1477</v>
      </c>
      <c r="C2301" s="5" t="s">
        <v>171</v>
      </c>
      <c r="D2301" s="5" t="s">
        <v>84</v>
      </c>
      <c r="E2301" s="5" t="s">
        <v>93</v>
      </c>
      <c r="F2301" s="5" t="s">
        <v>94</v>
      </c>
      <c r="G2301" s="5" t="s">
        <v>87</v>
      </c>
      <c r="H2301" s="5" t="s">
        <v>131</v>
      </c>
      <c r="I2301" s="150">
        <v>521.71776189249488</v>
      </c>
      <c r="J2301" s="150">
        <v>329.01023523333288</v>
      </c>
      <c r="K2301" s="150">
        <v>171.92971698729943</v>
      </c>
      <c r="L2301" s="150">
        <v>589.30392650129534</v>
      </c>
      <c r="M2301" s="150">
        <v>2207.3700647343539</v>
      </c>
      <c r="N2301" s="150">
        <v>3818.2677712759546</v>
      </c>
      <c r="O2301" s="150">
        <v>781.39092065262298</v>
      </c>
      <c r="P2301" s="150">
        <v>1474.8202266501712</v>
      </c>
      <c r="Q2301" s="150">
        <v>138.3204216217477</v>
      </c>
      <c r="R2301" s="150">
        <v>625.11545756479995</v>
      </c>
      <c r="S2301" s="150">
        <v>3794.3109955817804</v>
      </c>
      <c r="T2301" s="150">
        <v>2039.442160125207</v>
      </c>
      <c r="U2301" s="150">
        <v>35.57166558357919</v>
      </c>
      <c r="V2301" s="150">
        <v>424.48854263071172</v>
      </c>
      <c r="W2301" s="150">
        <v>710.24758948546457</v>
      </c>
      <c r="X2301" s="150">
        <v>639.10425831830617</v>
      </c>
      <c r="Y2301" s="150">
        <v>3314.0935102034614</v>
      </c>
      <c r="Z2301" s="150">
        <v>1541.4388419550983</v>
      </c>
      <c r="AA2301" s="150">
        <v>35751.426000322215</v>
      </c>
      <c r="AB2301" s="150">
        <v>866.76291805321296</v>
      </c>
      <c r="AC2301" s="150">
        <v>1166.7506311413974</v>
      </c>
      <c r="AD2301" s="150">
        <v>1103.7558792677976</v>
      </c>
      <c r="AE2301" s="150">
        <v>9502.1606124000609</v>
      </c>
      <c r="AF2301" s="150">
        <v>1594.4088968500116</v>
      </c>
      <c r="AG2301" s="150">
        <v>16359.409001888071</v>
      </c>
      <c r="AH2301" s="150">
        <v>2497.1309239672592</v>
      </c>
      <c r="AI2301" s="150">
        <v>416.18848732787654</v>
      </c>
      <c r="AJ2301" s="150">
        <v>4344.1896593946085</v>
      </c>
      <c r="AK2301" s="150">
        <v>811.90566855895509</v>
      </c>
      <c r="AL2301" s="150">
        <v>97570.03125</v>
      </c>
      <c r="AM2301" s="150">
        <v>81530.4921875</v>
      </c>
      <c r="AN2301" s="150">
        <v>16039.5390625</v>
      </c>
      <c r="AO2301" s="5" t="s">
        <v>2421</v>
      </c>
    </row>
    <row r="2302" spans="1:41" ht="14.25" x14ac:dyDescent="0.45">
      <c r="A2302" s="150">
        <v>2018</v>
      </c>
      <c r="B2302" s="5" t="s">
        <v>582</v>
      </c>
      <c r="C2302" s="5" t="s">
        <v>171</v>
      </c>
      <c r="D2302" s="5" t="s">
        <v>84</v>
      </c>
      <c r="E2302" s="5" t="s">
        <v>93</v>
      </c>
      <c r="F2302" s="5" t="s">
        <v>94</v>
      </c>
      <c r="G2302" s="5" t="s">
        <v>87</v>
      </c>
      <c r="H2302" s="5" t="s">
        <v>131</v>
      </c>
      <c r="I2302" s="150">
        <v>1127.6326053947926</v>
      </c>
      <c r="J2302" s="150">
        <v>2951.3829627337959</v>
      </c>
      <c r="K2302" s="150">
        <v>240.04060411869344</v>
      </c>
      <c r="L2302" s="150">
        <v>390.76377414671026</v>
      </c>
      <c r="M2302" s="150">
        <v>3740.1675525470841</v>
      </c>
      <c r="N2302" s="150">
        <v>1577.427388199957</v>
      </c>
      <c r="O2302" s="150">
        <v>485.6635478680542</v>
      </c>
      <c r="P2302" s="150">
        <v>1813.4029325995984</v>
      </c>
      <c r="Q2302" s="150">
        <v>121.86288989853671</v>
      </c>
      <c r="R2302" s="150">
        <v>1407.2877487676603</v>
      </c>
      <c r="S2302" s="150">
        <v>2149.2007578069065</v>
      </c>
      <c r="T2302" s="150">
        <v>3287.9980424630335</v>
      </c>
      <c r="U2302" s="150">
        <v>130.62674735761456</v>
      </c>
      <c r="V2302" s="150">
        <v>1004.8211335201121</v>
      </c>
      <c r="W2302" s="150">
        <v>2865.9731663845864</v>
      </c>
      <c r="X2302" s="150">
        <v>2772.3726139969071</v>
      </c>
      <c r="Y2302" s="150">
        <v>1987.3129085175551</v>
      </c>
      <c r="Z2302" s="150">
        <v>2538.0458051569367</v>
      </c>
      <c r="AA2302" s="150">
        <v>5924.9573174249481</v>
      </c>
      <c r="AB2302" s="150">
        <v>566.04923854966319</v>
      </c>
      <c r="AC2302" s="150">
        <v>874.47071197421553</v>
      </c>
      <c r="AD2302" s="150">
        <v>2029.0093426166868</v>
      </c>
      <c r="AE2302" s="150">
        <v>5656.9724970659099</v>
      </c>
      <c r="AF2302" s="150">
        <v>1276.2305787254143</v>
      </c>
      <c r="AG2302" s="150">
        <v>2007.4093311879574</v>
      </c>
      <c r="AH2302" s="150">
        <v>4140.1968940127754</v>
      </c>
      <c r="AI2302" s="150">
        <v>1065.1104015313188</v>
      </c>
      <c r="AJ2302" s="150">
        <v>2838.0614682312498</v>
      </c>
      <c r="AK2302" s="150">
        <v>1470.3882587177641</v>
      </c>
      <c r="AL2302" s="150">
        <v>58440.83984375</v>
      </c>
      <c r="AM2302" s="150">
        <v>33628.66796875</v>
      </c>
      <c r="AN2302" s="150">
        <v>24812.171875</v>
      </c>
      <c r="AO2302" s="5" t="s">
        <v>888</v>
      </c>
    </row>
    <row r="2303" spans="1:41" ht="14.25" x14ac:dyDescent="0.45">
      <c r="A2303" s="150">
        <v>2018</v>
      </c>
      <c r="B2303" s="5" t="s">
        <v>1476</v>
      </c>
      <c r="C2303" s="5" t="s">
        <v>171</v>
      </c>
      <c r="D2303" s="5" t="s">
        <v>84</v>
      </c>
      <c r="E2303" s="5" t="s">
        <v>93</v>
      </c>
      <c r="F2303" s="5" t="s">
        <v>94</v>
      </c>
      <c r="G2303" s="5" t="s">
        <v>87</v>
      </c>
      <c r="H2303" s="5" t="s">
        <v>131</v>
      </c>
      <c r="I2303" s="150">
        <v>604.84927344394373</v>
      </c>
      <c r="J2303" s="150">
        <v>604.84927344394373</v>
      </c>
      <c r="K2303" s="150">
        <v>193.55176750206198</v>
      </c>
      <c r="L2303" s="150">
        <v>544.36434609954938</v>
      </c>
      <c r="M2303" s="150">
        <v>1941.5661677550593</v>
      </c>
      <c r="N2303" s="150">
        <v>5790.4692913790141</v>
      </c>
      <c r="O2303" s="150">
        <v>793.86467139517606</v>
      </c>
      <c r="P2303" s="150">
        <v>1530.2686618131775</v>
      </c>
      <c r="Q2303" s="150">
        <v>30.605373236263553</v>
      </c>
      <c r="R2303" s="150">
        <v>390.77516364569624</v>
      </c>
      <c r="S2303" s="150">
        <v>3205.7011492529018</v>
      </c>
      <c r="T2303" s="150">
        <v>2256.0877899459101</v>
      </c>
      <c r="U2303" s="150">
        <v>37.386943290117046</v>
      </c>
      <c r="V2303" s="150">
        <v>0</v>
      </c>
      <c r="W2303" s="150">
        <v>451.21755798918201</v>
      </c>
      <c r="X2303" s="150">
        <v>1211.2723294634511</v>
      </c>
      <c r="Y2303" s="150">
        <v>1279.8610626073848</v>
      </c>
      <c r="Z2303" s="150">
        <v>302.42463672197186</v>
      </c>
      <c r="AA2303" s="150">
        <v>27765.396459180596</v>
      </c>
      <c r="AB2303" s="150">
        <v>919.37089563479446</v>
      </c>
      <c r="AC2303" s="150">
        <v>1180.814780332598</v>
      </c>
      <c r="AD2303" s="150">
        <v>971.02502358690697</v>
      </c>
      <c r="AE2303" s="150">
        <v>2052.6164943593672</v>
      </c>
      <c r="AF2303" s="150">
        <v>1844.7902840040283</v>
      </c>
      <c r="AG2303" s="150">
        <v>5709.5723971535772</v>
      </c>
      <c r="AH2303" s="150">
        <v>1674.8276381662802</v>
      </c>
      <c r="AI2303" s="150">
        <v>614.52686181904676</v>
      </c>
      <c r="AJ2303" s="150">
        <v>843.06673446492084</v>
      </c>
      <c r="AK2303" s="150">
        <v>601.22017780328008</v>
      </c>
      <c r="AL2303" s="150">
        <v>65346.33984375</v>
      </c>
      <c r="AM2303" s="150">
        <v>50512.11328125</v>
      </c>
      <c r="AN2303" s="150">
        <v>14834.2333984375</v>
      </c>
      <c r="AO2303" s="5" t="s">
        <v>2419</v>
      </c>
    </row>
    <row r="2304" spans="1:41" ht="14.25" x14ac:dyDescent="0.45">
      <c r="A2304" s="150">
        <v>2018</v>
      </c>
      <c r="B2304" s="5" t="s">
        <v>1476</v>
      </c>
      <c r="C2304" s="5" t="s">
        <v>171</v>
      </c>
      <c r="D2304" s="5" t="s">
        <v>84</v>
      </c>
      <c r="E2304" s="5" t="s">
        <v>93</v>
      </c>
      <c r="F2304" s="5" t="s">
        <v>94</v>
      </c>
      <c r="G2304" s="5" t="s">
        <v>88</v>
      </c>
      <c r="H2304" s="5" t="s">
        <v>131</v>
      </c>
      <c r="I2304" s="150">
        <v>550</v>
      </c>
      <c r="J2304" s="150">
        <v>511</v>
      </c>
      <c r="K2304" s="150">
        <v>179</v>
      </c>
      <c r="L2304" s="150">
        <v>496.83636144000002</v>
      </c>
      <c r="M2304" s="150">
        <v>1765.4999999999991</v>
      </c>
      <c r="N2304" s="150">
        <v>5322.8152324218809</v>
      </c>
      <c r="O2304" s="150">
        <v>742.48663970947246</v>
      </c>
      <c r="P2304" s="150">
        <v>1391.5</v>
      </c>
      <c r="Q2304" s="150">
        <v>27.9818</v>
      </c>
      <c r="R2304" s="150">
        <v>353.69813685874931</v>
      </c>
      <c r="S2304" s="150">
        <v>2925</v>
      </c>
      <c r="T2304" s="150">
        <v>2058.6110410156248</v>
      </c>
      <c r="U2304" s="150">
        <v>30</v>
      </c>
      <c r="V2304" s="150">
        <v>0</v>
      </c>
      <c r="W2304" s="150">
        <v>402.95281650575998</v>
      </c>
      <c r="X2304" s="150">
        <v>1158.8263214999999</v>
      </c>
      <c r="Y2304" s="150">
        <v>1201</v>
      </c>
      <c r="Z2304" s="150">
        <v>276.49166745600002</v>
      </c>
      <c r="AA2304" s="150">
        <v>25606.955768658521</v>
      </c>
      <c r="AB2304" s="150">
        <v>760</v>
      </c>
      <c r="AC2304" s="150">
        <v>1104.3937800000001</v>
      </c>
      <c r="AD2304" s="150">
        <v>887.78620000000001</v>
      </c>
      <c r="AE2304" s="150">
        <v>1877.639412459622</v>
      </c>
      <c r="AF2304" s="150">
        <v>1683.7232248800001</v>
      </c>
      <c r="AG2304" s="150">
        <v>5229.9145035882048</v>
      </c>
      <c r="AH2304" s="150">
        <v>1540.2562499999999</v>
      </c>
      <c r="AI2304" s="150">
        <v>549.87553728000012</v>
      </c>
      <c r="AJ2304" s="150">
        <v>778.93528568358818</v>
      </c>
      <c r="AK2304" s="150">
        <v>539</v>
      </c>
      <c r="AL2304" s="150">
        <v>59952.1796875</v>
      </c>
      <c r="AM2304" s="150">
        <v>46442.8828125</v>
      </c>
      <c r="AN2304" s="150">
        <v>13509.2939453125</v>
      </c>
      <c r="AO2304" s="5" t="s">
        <v>2422</v>
      </c>
    </row>
    <row r="2305" spans="1:41" ht="14.25" x14ac:dyDescent="0.45">
      <c r="A2305" s="150">
        <v>2018</v>
      </c>
      <c r="B2305" s="5" t="s">
        <v>1478</v>
      </c>
      <c r="C2305" s="5" t="s">
        <v>171</v>
      </c>
      <c r="D2305" s="5" t="s">
        <v>84</v>
      </c>
      <c r="E2305" s="5" t="s">
        <v>93</v>
      </c>
      <c r="F2305" s="5" t="s">
        <v>94</v>
      </c>
      <c r="G2305" s="5" t="s">
        <v>88</v>
      </c>
      <c r="H2305" s="5" t="s">
        <v>131</v>
      </c>
      <c r="I2305" s="150">
        <v>1050.59592</v>
      </c>
      <c r="J2305" s="150">
        <v>1212.5</v>
      </c>
      <c r="K2305" s="150">
        <v>276.83831851000002</v>
      </c>
      <c r="L2305" s="150">
        <v>539.0462</v>
      </c>
      <c r="M2305" s="150">
        <v>2164.7062500000002</v>
      </c>
      <c r="N2305" s="150">
        <v>2258.4586207679999</v>
      </c>
      <c r="O2305" s="150">
        <v>317.80855509452039</v>
      </c>
      <c r="P2305" s="150">
        <v>1746.95976</v>
      </c>
      <c r="Q2305" s="150">
        <v>144.6783936993771</v>
      </c>
      <c r="R2305" s="150">
        <v>1010.165563368182</v>
      </c>
      <c r="S2305" s="150">
        <v>3425.8944000000001</v>
      </c>
      <c r="T2305" s="150">
        <v>3034.0126249999989</v>
      </c>
      <c r="U2305" s="150">
        <v>31.52412</v>
      </c>
      <c r="V2305" s="150">
        <v>44</v>
      </c>
      <c r="W2305" s="150">
        <v>509.79550999999992</v>
      </c>
      <c r="X2305" s="150">
        <v>661.8764136110849</v>
      </c>
      <c r="Y2305" s="150">
        <v>1975.4046000000001</v>
      </c>
      <c r="Z2305" s="150">
        <v>1751.0637311999999</v>
      </c>
      <c r="AA2305" s="150">
        <v>32624.506125289779</v>
      </c>
      <c r="AB2305" s="150">
        <v>716</v>
      </c>
      <c r="AC2305" s="150">
        <v>780.99866999999995</v>
      </c>
      <c r="AD2305" s="150">
        <v>1462.7908213900939</v>
      </c>
      <c r="AE2305" s="150">
        <v>4719.5655596106344</v>
      </c>
      <c r="AF2305" s="150">
        <v>1646.841142167063</v>
      </c>
      <c r="AG2305" s="150">
        <v>11973.027845264331</v>
      </c>
      <c r="AH2305" s="150">
        <v>2941.4364319296869</v>
      </c>
      <c r="AI2305" s="150">
        <v>425.52359999999999</v>
      </c>
      <c r="AJ2305" s="150">
        <v>2414.123853857936</v>
      </c>
      <c r="AK2305" s="150">
        <v>1386.16515</v>
      </c>
      <c r="AL2305" s="150">
        <v>83246.3125</v>
      </c>
      <c r="AM2305" s="150">
        <v>65923.4609375</v>
      </c>
      <c r="AN2305" s="150">
        <v>17322.84765625</v>
      </c>
      <c r="AO2305" s="5" t="s">
        <v>2424</v>
      </c>
    </row>
    <row r="2306" spans="1:41" ht="14.25" x14ac:dyDescent="0.45">
      <c r="A2306" s="150">
        <v>2018</v>
      </c>
      <c r="B2306" s="5" t="s">
        <v>4980</v>
      </c>
      <c r="C2306" s="5" t="s">
        <v>171</v>
      </c>
      <c r="D2306" s="5" t="s">
        <v>84</v>
      </c>
      <c r="E2306" s="5" t="s">
        <v>93</v>
      </c>
      <c r="F2306" s="5" t="s">
        <v>94</v>
      </c>
      <c r="G2306" s="5" t="s">
        <v>88</v>
      </c>
      <c r="H2306" s="5" t="s">
        <v>131</v>
      </c>
      <c r="I2306" s="150">
        <v>1570</v>
      </c>
      <c r="J2306" s="150">
        <v>1700</v>
      </c>
      <c r="K2306" s="150">
        <v>267</v>
      </c>
      <c r="L2306" s="150">
        <v>638</v>
      </c>
      <c r="M2306" s="150">
        <v>1181</v>
      </c>
      <c r="N2306" s="150">
        <v>2408.8000000000002</v>
      </c>
      <c r="O2306" s="150">
        <v>746.68280000000004</v>
      </c>
      <c r="P2306" s="150">
        <v>1249</v>
      </c>
      <c r="Q2306" s="150">
        <v>203.6507</v>
      </c>
      <c r="R2306" s="150">
        <v>380.44085000000001</v>
      </c>
      <c r="S2306" s="150">
        <v>301.09028571428581</v>
      </c>
      <c r="T2306" s="150">
        <v>3793.312483636364</v>
      </c>
      <c r="U2306" s="150">
        <v>369</v>
      </c>
      <c r="V2306" s="150">
        <v>1101</v>
      </c>
      <c r="W2306" s="150">
        <v>3407</v>
      </c>
      <c r="X2306" s="150">
        <v>3324</v>
      </c>
      <c r="Y2306" s="150">
        <v>250</v>
      </c>
      <c r="Z2306" s="150">
        <v>1315.4603</v>
      </c>
      <c r="AA2306" s="150">
        <v>4691</v>
      </c>
      <c r="AB2306" s="150">
        <v>600</v>
      </c>
      <c r="AC2306" s="150">
        <v>3901.5549999999998</v>
      </c>
      <c r="AD2306" s="150">
        <v>1774.3462</v>
      </c>
      <c r="AE2306" s="150">
        <v>3961</v>
      </c>
      <c r="AF2306" s="150">
        <v>2686.4597133600032</v>
      </c>
      <c r="AG2306" s="150">
        <v>5440</v>
      </c>
      <c r="AH2306" s="150">
        <v>2845</v>
      </c>
      <c r="AI2306" s="150">
        <v>2348</v>
      </c>
      <c r="AJ2306" s="150">
        <v>2029</v>
      </c>
      <c r="AK2306" s="150">
        <v>1084</v>
      </c>
      <c r="AL2306" s="150">
        <v>55565.80078125</v>
      </c>
      <c r="AM2306" s="150">
        <v>33894.3671875</v>
      </c>
      <c r="AN2306" s="150">
        <v>21671.43359375</v>
      </c>
      <c r="AO2306" s="5" t="s">
        <v>5215</v>
      </c>
    </row>
    <row r="2307" spans="1:41" ht="14.25" x14ac:dyDescent="0.45">
      <c r="A2307" s="150">
        <v>2018</v>
      </c>
      <c r="B2307" s="5" t="s">
        <v>4024</v>
      </c>
      <c r="C2307" s="5" t="s">
        <v>171</v>
      </c>
      <c r="D2307" s="5" t="s">
        <v>84</v>
      </c>
      <c r="E2307" s="5" t="s">
        <v>93</v>
      </c>
      <c r="F2307" s="5" t="s">
        <v>94</v>
      </c>
      <c r="G2307" s="5" t="s">
        <v>88</v>
      </c>
      <c r="H2307" s="5" t="s">
        <v>131</v>
      </c>
      <c r="I2307" s="150">
        <v>1609.56</v>
      </c>
      <c r="J2307" s="150">
        <v>4226.880000000001</v>
      </c>
      <c r="K2307" s="150">
        <v>267</v>
      </c>
      <c r="L2307" s="150">
        <v>920</v>
      </c>
      <c r="M2307" s="150">
        <v>2625</v>
      </c>
      <c r="N2307" s="150">
        <v>2803</v>
      </c>
      <c r="O2307" s="150">
        <v>747</v>
      </c>
      <c r="P2307" s="150">
        <v>1249.0340000000001</v>
      </c>
      <c r="Q2307" s="150">
        <v>261.00815632504248</v>
      </c>
      <c r="R2307" s="150">
        <v>1004.725215616091</v>
      </c>
      <c r="S2307" s="150">
        <v>692</v>
      </c>
      <c r="T2307" s="150">
        <v>3009</v>
      </c>
      <c r="U2307" s="150">
        <v>259</v>
      </c>
      <c r="V2307" s="150">
        <v>1663</v>
      </c>
      <c r="W2307" s="150">
        <v>2462</v>
      </c>
      <c r="X2307" s="150">
        <v>3324</v>
      </c>
      <c r="Y2307" s="150">
        <v>250</v>
      </c>
      <c r="Z2307" s="150">
        <v>2295</v>
      </c>
      <c r="AA2307" s="150">
        <v>3988</v>
      </c>
      <c r="AB2307" s="150">
        <v>599.10699999999997</v>
      </c>
      <c r="AC2307" s="150">
        <v>3901.5549999999998</v>
      </c>
      <c r="AD2307" s="150">
        <v>1938.6034443435999</v>
      </c>
      <c r="AE2307" s="150">
        <v>3883</v>
      </c>
      <c r="AF2307" s="150">
        <v>1849.8147236049249</v>
      </c>
      <c r="AG2307" s="150">
        <v>3019</v>
      </c>
      <c r="AH2307" s="150">
        <v>3170</v>
      </c>
      <c r="AI2307" s="150">
        <v>2348</v>
      </c>
      <c r="AJ2307" s="150">
        <v>3164.04</v>
      </c>
      <c r="AK2307" s="150">
        <v>1083.7612200000001</v>
      </c>
      <c r="AL2307" s="150">
        <v>58612.0859375</v>
      </c>
      <c r="AM2307" s="150">
        <v>36346.6171875</v>
      </c>
      <c r="AN2307" s="150">
        <v>22265.47265625</v>
      </c>
      <c r="AO2307" s="5" t="s">
        <v>4297</v>
      </c>
    </row>
    <row r="2308" spans="1:41" ht="14.25" x14ac:dyDescent="0.45">
      <c r="A2308" s="150">
        <v>2018</v>
      </c>
      <c r="B2308" s="5" t="s">
        <v>582</v>
      </c>
      <c r="C2308" s="5" t="s">
        <v>171</v>
      </c>
      <c r="D2308" s="5" t="s">
        <v>84</v>
      </c>
      <c r="E2308" s="5" t="s">
        <v>93</v>
      </c>
      <c r="F2308" s="5" t="s">
        <v>94</v>
      </c>
      <c r="G2308" s="5" t="s">
        <v>88</v>
      </c>
      <c r="H2308" s="5" t="s">
        <v>131</v>
      </c>
      <c r="I2308" s="150">
        <v>1040.5272500000001</v>
      </c>
      <c r="J2308" s="150">
        <v>2752.99377</v>
      </c>
      <c r="K2308" s="150">
        <v>217.36500000000001</v>
      </c>
      <c r="L2308" s="150">
        <v>362.3549999999999</v>
      </c>
      <c r="M2308" s="150">
        <v>3417</v>
      </c>
      <c r="N2308" s="150">
        <v>1471</v>
      </c>
      <c r="O2308" s="150">
        <v>442.71255000000002</v>
      </c>
      <c r="P2308" s="150">
        <v>1589.3309999999999</v>
      </c>
      <c r="Q2308" s="150">
        <v>111.4425302098047</v>
      </c>
      <c r="R2308" s="150">
        <v>1281.3388111126251</v>
      </c>
      <c r="S2308" s="150">
        <v>1963.5</v>
      </c>
      <c r="T2308" s="150">
        <v>3004.1945000000001</v>
      </c>
      <c r="U2308" s="150">
        <v>118.17</v>
      </c>
      <c r="V2308" s="150">
        <v>919</v>
      </c>
      <c r="W2308" s="150">
        <v>2620.9070000000002</v>
      </c>
      <c r="X2308" s="150">
        <v>2583.4835019323218</v>
      </c>
      <c r="Y2308" s="150">
        <v>1831.0147999999999</v>
      </c>
      <c r="Z2308" s="150">
        <v>2321.0203413899721</v>
      </c>
      <c r="AA2308" s="150">
        <v>5553.2358830952562</v>
      </c>
      <c r="AB2308" s="150">
        <v>507</v>
      </c>
      <c r="AC2308" s="150">
        <v>797.1109899999999</v>
      </c>
      <c r="AD2308" s="150">
        <v>1855.5110185619469</v>
      </c>
      <c r="AE2308" s="150">
        <v>5168.1842459999998</v>
      </c>
      <c r="AF2308" s="150">
        <v>1183.4478064499999</v>
      </c>
      <c r="AG2308" s="150">
        <v>1872</v>
      </c>
      <c r="AH2308" s="150">
        <v>3877.0497813687489</v>
      </c>
      <c r="AI2308" s="150">
        <v>973.08</v>
      </c>
      <c r="AJ2308" s="150">
        <v>2644.6968000000002</v>
      </c>
      <c r="AK2308" s="150">
        <v>1343.34</v>
      </c>
      <c r="AL2308" s="150">
        <v>53822.01171875</v>
      </c>
      <c r="AM2308" s="150">
        <v>31016.869140625</v>
      </c>
      <c r="AN2308" s="150">
        <v>22805.142578125</v>
      </c>
      <c r="AO2308" s="5" t="s">
        <v>889</v>
      </c>
    </row>
    <row r="2309" spans="1:41" ht="14.25" x14ac:dyDescent="0.45">
      <c r="A2309" s="150">
        <v>2018</v>
      </c>
      <c r="B2309" s="5" t="s">
        <v>1477</v>
      </c>
      <c r="C2309" s="5" t="s">
        <v>171</v>
      </c>
      <c r="D2309" s="5" t="s">
        <v>84</v>
      </c>
      <c r="E2309" s="5" t="s">
        <v>93</v>
      </c>
      <c r="F2309" s="5" t="s">
        <v>94</v>
      </c>
      <c r="G2309" s="5" t="s">
        <v>88</v>
      </c>
      <c r="H2309" s="5" t="s">
        <v>131</v>
      </c>
      <c r="I2309" s="150">
        <v>448.8</v>
      </c>
      <c r="J2309" s="150">
        <v>759</v>
      </c>
      <c r="K2309" s="150">
        <v>157.94158452377249</v>
      </c>
      <c r="L2309" s="150">
        <v>546.40179999999987</v>
      </c>
      <c r="M2309" s="150">
        <v>2001.2468749999989</v>
      </c>
      <c r="N2309" s="150">
        <v>3502.6515711059551</v>
      </c>
      <c r="O2309" s="150">
        <v>724</v>
      </c>
      <c r="P2309" s="150">
        <v>1408.5</v>
      </c>
      <c r="Q2309" s="150">
        <v>140.10654906312811</v>
      </c>
      <c r="R2309" s="150">
        <v>580.7018282203295</v>
      </c>
      <c r="S2309" s="150">
        <v>4443.8235097816123</v>
      </c>
      <c r="T2309" s="150">
        <v>1912.5276083199999</v>
      </c>
      <c r="U2309" s="150">
        <v>32.154602400000002</v>
      </c>
      <c r="V2309" s="150">
        <v>387</v>
      </c>
      <c r="W2309" s="150">
        <v>635.66359199999999</v>
      </c>
      <c r="X2309" s="150">
        <v>605.63634999999999</v>
      </c>
      <c r="Y2309" s="150">
        <v>3152</v>
      </c>
      <c r="Z2309" s="150">
        <v>1561.3</v>
      </c>
      <c r="AA2309" s="150">
        <v>32943.419360666252</v>
      </c>
      <c r="AB2309" s="150">
        <v>634</v>
      </c>
      <c r="AC2309" s="150">
        <v>1081.9000000000001</v>
      </c>
      <c r="AD2309" s="150">
        <v>1118.0086457171101</v>
      </c>
      <c r="AE2309" s="150">
        <v>8504.3267109359986</v>
      </c>
      <c r="AF2309" s="150">
        <v>1478.349210537529</v>
      </c>
      <c r="AG2309" s="150">
        <v>15358</v>
      </c>
      <c r="AH2309" s="150">
        <v>2428.1653793674832</v>
      </c>
      <c r="AI2309" s="150">
        <v>372.48400800000007</v>
      </c>
      <c r="AJ2309" s="150">
        <v>4223.4481398433009</v>
      </c>
      <c r="AK2309" s="150">
        <v>781.39656700471937</v>
      </c>
      <c r="AL2309" s="150">
        <v>91922.953125</v>
      </c>
      <c r="AM2309" s="150">
        <v>76108.0546875</v>
      </c>
      <c r="AN2309" s="150">
        <v>15814.8955078125</v>
      </c>
      <c r="AO2309" s="5" t="s">
        <v>2423</v>
      </c>
    </row>
    <row r="2310" spans="1:41" ht="14.25" x14ac:dyDescent="0.45">
      <c r="A2310" s="150">
        <v>2018</v>
      </c>
      <c r="B2310" s="5" t="s">
        <v>582</v>
      </c>
      <c r="C2310" s="5" t="s">
        <v>171</v>
      </c>
      <c r="D2310" s="5" t="s">
        <v>84</v>
      </c>
      <c r="E2310" s="5" t="s">
        <v>25</v>
      </c>
      <c r="F2310" s="5" t="s">
        <v>25</v>
      </c>
      <c r="G2310" s="5" t="s">
        <v>87</v>
      </c>
      <c r="H2310" s="5" t="s">
        <v>131</v>
      </c>
      <c r="I2310" s="150">
        <v>7123.0653687314616</v>
      </c>
      <c r="J2310" s="150">
        <v>3670.9465411268097</v>
      </c>
      <c r="K2310" s="150">
        <v>0</v>
      </c>
      <c r="L2310" s="150">
        <v>279.11698153336448</v>
      </c>
      <c r="M2310" s="150">
        <v>4047.1962322337849</v>
      </c>
      <c r="N2310" s="150">
        <v>6798.0615554340111</v>
      </c>
      <c r="O2310" s="150">
        <v>1401.1672472974897</v>
      </c>
      <c r="P2310" s="150">
        <v>456.46232926003364</v>
      </c>
      <c r="Q2310" s="150">
        <v>0</v>
      </c>
      <c r="R2310" s="150">
        <v>579.36738734958885</v>
      </c>
      <c r="S2310" s="150">
        <v>4186.7547230004675</v>
      </c>
      <c r="T2310" s="150">
        <v>0</v>
      </c>
      <c r="U2310" s="150">
        <v>217.7112455960243</v>
      </c>
      <c r="V2310" s="150">
        <v>2898.3507362424566</v>
      </c>
      <c r="W2310" s="150">
        <v>1663.5372099388524</v>
      </c>
      <c r="X2310" s="150">
        <v>3630.7103938056489</v>
      </c>
      <c r="Y2310" s="150">
        <v>20373.306716083338</v>
      </c>
      <c r="Z2310" s="150">
        <v>633.91051261444295</v>
      </c>
      <c r="AA2310" s="150">
        <v>54272.397323078738</v>
      </c>
      <c r="AB2310" s="150">
        <v>151.83963795415028</v>
      </c>
      <c r="AC2310" s="150">
        <v>997.61991539655139</v>
      </c>
      <c r="AD2310" s="150">
        <v>8507.7225781098423</v>
      </c>
      <c r="AE2310" s="150">
        <v>5610.6782661555799</v>
      </c>
      <c r="AF2310" s="150">
        <v>3193.0402124095303</v>
      </c>
      <c r="AG2310" s="150">
        <v>44655.367641559918</v>
      </c>
      <c r="AH2310" s="150">
        <v>1606.0351733595653</v>
      </c>
      <c r="AI2310" s="150">
        <v>464.45065727151848</v>
      </c>
      <c r="AJ2310" s="150">
        <v>5376.9095322587336</v>
      </c>
      <c r="AK2310" s="150">
        <v>344.98858917523847</v>
      </c>
      <c r="AL2310" s="150">
        <v>183140.703125</v>
      </c>
      <c r="AM2310" s="150">
        <v>157136.3125</v>
      </c>
      <c r="AN2310" s="150">
        <v>26004.40234375</v>
      </c>
      <c r="AO2310" s="5" t="s">
        <v>890</v>
      </c>
    </row>
    <row r="2311" spans="1:41" ht="14.25" x14ac:dyDescent="0.45">
      <c r="A2311" s="150">
        <v>2018</v>
      </c>
      <c r="B2311" s="5" t="s">
        <v>1476</v>
      </c>
      <c r="C2311" s="5" t="s">
        <v>171</v>
      </c>
      <c r="D2311" s="5" t="s">
        <v>84</v>
      </c>
      <c r="E2311" s="5" t="s">
        <v>25</v>
      </c>
      <c r="F2311" s="5" t="s">
        <v>25</v>
      </c>
      <c r="G2311" s="5" t="s">
        <v>87</v>
      </c>
      <c r="H2311" s="5" t="s">
        <v>131</v>
      </c>
      <c r="I2311" s="150">
        <v>1004.0497939169466</v>
      </c>
      <c r="J2311" s="150">
        <v>5485.9829101365694</v>
      </c>
      <c r="K2311" s="150">
        <v>48.387941875515494</v>
      </c>
      <c r="L2311" s="150">
        <v>314.52162219085074</v>
      </c>
      <c r="M2311" s="150">
        <v>5377.1100409166593</v>
      </c>
      <c r="N2311" s="150">
        <v>9459.7216668085894</v>
      </c>
      <c r="O2311" s="150">
        <v>1623.2944800688563</v>
      </c>
      <c r="P2311" s="150">
        <v>1633.093038298648</v>
      </c>
      <c r="Q2311" s="150">
        <v>0</v>
      </c>
      <c r="R2311" s="150">
        <v>4620.652272837624</v>
      </c>
      <c r="S2311" s="150">
        <v>3630.3053392105503</v>
      </c>
      <c r="T2311" s="150">
        <v>120.96985468878874</v>
      </c>
      <c r="U2311" s="150">
        <v>198.37661657509264</v>
      </c>
      <c r="V2311" s="150">
        <v>17147.476902135804</v>
      </c>
      <c r="W2311" s="150">
        <v>3774.2594662902088</v>
      </c>
      <c r="X2311" s="150">
        <v>1738.2076077272384</v>
      </c>
      <c r="Y2311" s="150">
        <v>34466.730997929684</v>
      </c>
      <c r="Z2311" s="150">
        <v>989.53341135429184</v>
      </c>
      <c r="AA2311" s="150">
        <v>34207.989583753879</v>
      </c>
      <c r="AB2311" s="150">
        <v>199.60026023650141</v>
      </c>
      <c r="AC2311" s="150">
        <v>1149.0484956918428</v>
      </c>
      <c r="AD2311" s="150">
        <v>6051.5169808066566</v>
      </c>
      <c r="AE2311" s="150">
        <v>12031.575080933917</v>
      </c>
      <c r="AF2311" s="150">
        <v>5516.2253738087666</v>
      </c>
      <c r="AG2311" s="150">
        <v>39995.828647679751</v>
      </c>
      <c r="AH2311" s="150">
        <v>21218.586613536521</v>
      </c>
      <c r="AI2311" s="150">
        <v>235.89121664313805</v>
      </c>
      <c r="AJ2311" s="150">
        <v>7300.890506428721</v>
      </c>
      <c r="AK2311" s="150">
        <v>498.39580131780963</v>
      </c>
      <c r="AL2311" s="150">
        <v>220038.21875</v>
      </c>
      <c r="AM2311" s="150">
        <v>175521.703125</v>
      </c>
      <c r="AN2311" s="150">
        <v>44516.5234375</v>
      </c>
      <c r="AO2311" s="5" t="s">
        <v>2427</v>
      </c>
    </row>
    <row r="2312" spans="1:41" ht="14.25" x14ac:dyDescent="0.45">
      <c r="A2312" s="150">
        <v>2018</v>
      </c>
      <c r="B2312" s="5" t="s">
        <v>4024</v>
      </c>
      <c r="C2312" s="5" t="s">
        <v>171</v>
      </c>
      <c r="D2312" s="5" t="s">
        <v>84</v>
      </c>
      <c r="E2312" s="5" t="s">
        <v>25</v>
      </c>
      <c r="F2312" s="5" t="s">
        <v>25</v>
      </c>
      <c r="G2312" s="5" t="s">
        <v>87</v>
      </c>
      <c r="H2312" s="5" t="s">
        <v>131</v>
      </c>
      <c r="I2312" s="150">
        <v>7109.0475920129666</v>
      </c>
      <c r="J2312" s="150">
        <v>9023.4380522270803</v>
      </c>
      <c r="K2312" s="150">
        <v>0</v>
      </c>
      <c r="L2312" s="150">
        <v>42.232151756428074</v>
      </c>
      <c r="M2312" s="150">
        <v>4100.3333394809224</v>
      </c>
      <c r="N2312" s="150">
        <v>3582.7814921963236</v>
      </c>
      <c r="O2312" s="150">
        <v>1194.3978909728071</v>
      </c>
      <c r="P2312" s="150">
        <v>378.65875166710367</v>
      </c>
      <c r="Q2312" s="150">
        <v>0</v>
      </c>
      <c r="R2312" s="150">
        <v>340.53515161003708</v>
      </c>
      <c r="S2312" s="150">
        <v>471.70061636244913</v>
      </c>
      <c r="T2312" s="150">
        <v>0</v>
      </c>
      <c r="U2312" s="150">
        <v>108.18821476202962</v>
      </c>
      <c r="V2312" s="150">
        <v>3361.4078326562603</v>
      </c>
      <c r="W2312" s="150">
        <v>2488.3289395266811</v>
      </c>
      <c r="X2312" s="150">
        <v>613.06655031816774</v>
      </c>
      <c r="Y2312" s="150">
        <v>9722.3360833540846</v>
      </c>
      <c r="Z2312" s="150">
        <v>727.02480320083907</v>
      </c>
      <c r="AA2312" s="150">
        <v>54365.6598000675</v>
      </c>
      <c r="AB2312" s="150">
        <v>146.94772458267434</v>
      </c>
      <c r="AC2312" s="150">
        <v>1013.6316123376697</v>
      </c>
      <c r="AD2312" s="150">
        <v>11569.870783222224</v>
      </c>
      <c r="AE2312" s="150">
        <v>5078.3548009296701</v>
      </c>
      <c r="AF2312" s="150">
        <v>1715.1675401004634</v>
      </c>
      <c r="AG2312" s="150">
        <v>38251.025211263193</v>
      </c>
      <c r="AH2312" s="150">
        <v>1522.2081817017568</v>
      </c>
      <c r="AI2312" s="150">
        <v>1616.3319285447226</v>
      </c>
      <c r="AJ2312" s="150">
        <v>2812.89358381277</v>
      </c>
      <c r="AK2312" s="150">
        <v>245.58724750980724</v>
      </c>
      <c r="AL2312" s="150">
        <v>161601.140625</v>
      </c>
      <c r="AM2312" s="150">
        <v>137632.375</v>
      </c>
      <c r="AN2312" s="150">
        <v>23968.7734375</v>
      </c>
      <c r="AO2312" s="5" t="s">
        <v>4298</v>
      </c>
    </row>
    <row r="2313" spans="1:41" ht="14.25" x14ac:dyDescent="0.45">
      <c r="A2313" s="150">
        <v>2018</v>
      </c>
      <c r="B2313" s="5" t="s">
        <v>4980</v>
      </c>
      <c r="C2313" s="5" t="s">
        <v>171</v>
      </c>
      <c r="D2313" s="5" t="s">
        <v>84</v>
      </c>
      <c r="E2313" s="5" t="s">
        <v>25</v>
      </c>
      <c r="F2313" s="5" t="s">
        <v>25</v>
      </c>
      <c r="G2313" s="5" t="s">
        <v>87</v>
      </c>
      <c r="H2313" s="5" t="s">
        <v>131</v>
      </c>
      <c r="I2313" s="150">
        <v>6922.4245701014634</v>
      </c>
      <c r="J2313" s="150">
        <v>6682.2308702105593</v>
      </c>
      <c r="K2313" s="150">
        <v>0</v>
      </c>
      <c r="L2313" s="150">
        <v>0</v>
      </c>
      <c r="M2313" s="150">
        <v>2492.3498264978221</v>
      </c>
      <c r="N2313" s="150">
        <v>1298.9422454626549</v>
      </c>
      <c r="O2313" s="150">
        <v>1162.5943954535312</v>
      </c>
      <c r="P2313" s="150">
        <v>368.71839895533589</v>
      </c>
      <c r="Q2313" s="150">
        <v>0</v>
      </c>
      <c r="R2313" s="150">
        <v>553.8010766058112</v>
      </c>
      <c r="S2313" s="150">
        <v>14.748735958213437</v>
      </c>
      <c r="T2313" s="150">
        <v>245.55631730026792</v>
      </c>
      <c r="U2313" s="150">
        <v>76.904123210684347</v>
      </c>
      <c r="V2313" s="150">
        <v>1186.2197634963093</v>
      </c>
      <c r="W2313" s="150">
        <v>510.91239506282193</v>
      </c>
      <c r="X2313" s="150">
        <v>598.37728744751655</v>
      </c>
      <c r="Y2313" s="150">
        <v>9467.1103704254965</v>
      </c>
      <c r="Z2313" s="150">
        <v>958.55553619436296</v>
      </c>
      <c r="AA2313" s="150">
        <v>47073.751254057803</v>
      </c>
      <c r="AB2313" s="150">
        <v>181.1987560580508</v>
      </c>
      <c r="AC2313" s="150">
        <v>987.02228216353865</v>
      </c>
      <c r="AD2313" s="150">
        <v>10350.515724158951</v>
      </c>
      <c r="AE2313" s="150">
        <v>0</v>
      </c>
      <c r="AF2313" s="150">
        <v>2463.6288544599724</v>
      </c>
      <c r="AG2313" s="150">
        <v>28091.074594697235</v>
      </c>
      <c r="AH2313" s="150">
        <v>249.67503014975603</v>
      </c>
      <c r="AI2313" s="150">
        <v>1573.9008229693482</v>
      </c>
      <c r="AJ2313" s="150">
        <v>741.65072247016133</v>
      </c>
      <c r="AK2313" s="150">
        <v>239.14021875103214</v>
      </c>
      <c r="AL2313" s="150">
        <v>124490.9921875</v>
      </c>
      <c r="AM2313" s="150">
        <v>106872.03125</v>
      </c>
      <c r="AN2313" s="150">
        <v>17618.970703125</v>
      </c>
      <c r="AO2313" s="5" t="s">
        <v>5216</v>
      </c>
    </row>
    <row r="2314" spans="1:41" ht="14.25" x14ac:dyDescent="0.45">
      <c r="A2314" s="150">
        <v>2018</v>
      </c>
      <c r="B2314" s="5" t="s">
        <v>1478</v>
      </c>
      <c r="C2314" s="5" t="s">
        <v>171</v>
      </c>
      <c r="D2314" s="5" t="s">
        <v>84</v>
      </c>
      <c r="E2314" s="5" t="s">
        <v>25</v>
      </c>
      <c r="F2314" s="5" t="s">
        <v>25</v>
      </c>
      <c r="G2314" s="5" t="s">
        <v>87</v>
      </c>
      <c r="H2314" s="5" t="s">
        <v>131</v>
      </c>
      <c r="I2314" s="150">
        <v>4813.220541976958</v>
      </c>
      <c r="J2314" s="150">
        <v>8517.8313831916294</v>
      </c>
      <c r="K2314" s="150">
        <v>46.059526717482854</v>
      </c>
      <c r="L2314" s="150">
        <v>330.47710419793947</v>
      </c>
      <c r="M2314" s="150">
        <v>8025.3399672437172</v>
      </c>
      <c r="N2314" s="150">
        <v>11615.368827619712</v>
      </c>
      <c r="O2314" s="150">
        <v>1486.5712248067591</v>
      </c>
      <c r="P2314" s="150">
        <v>894.04599711208266</v>
      </c>
      <c r="Q2314" s="150">
        <v>0</v>
      </c>
      <c r="R2314" s="150">
        <v>595.27891024105315</v>
      </c>
      <c r="S2314" s="150">
        <v>4548.378263351432</v>
      </c>
      <c r="T2314" s="150">
        <v>0</v>
      </c>
      <c r="U2314" s="150">
        <v>172.7232251905607</v>
      </c>
      <c r="V2314" s="150">
        <v>9089.8475976952413</v>
      </c>
      <c r="W2314" s="150">
        <v>4905.3395954119242</v>
      </c>
      <c r="X2314" s="150">
        <v>2370.0033886809915</v>
      </c>
      <c r="Y2314" s="150">
        <v>49183.060004707339</v>
      </c>
      <c r="Z2314" s="150">
        <v>1719.6335814853903</v>
      </c>
      <c r="AA2314" s="150">
        <v>34321.538556059168</v>
      </c>
      <c r="AB2314" s="150">
        <v>195.75298854930213</v>
      </c>
      <c r="AC2314" s="150">
        <v>2103.7688828210294</v>
      </c>
      <c r="AD2314" s="150">
        <v>9407.6400097669193</v>
      </c>
      <c r="AE2314" s="150">
        <v>6896.2453654526007</v>
      </c>
      <c r="AF2314" s="150">
        <v>7684.3558586014906</v>
      </c>
      <c r="AG2314" s="150">
        <v>39784.631844619253</v>
      </c>
      <c r="AH2314" s="150">
        <v>10922.129104893826</v>
      </c>
      <c r="AI2314" s="150">
        <v>449.08038549545785</v>
      </c>
      <c r="AJ2314" s="150">
        <v>9945.9790505564542</v>
      </c>
      <c r="AK2314" s="150">
        <v>343.14347404524727</v>
      </c>
      <c r="AL2314" s="150">
        <v>230367.4375</v>
      </c>
      <c r="AM2314" s="150">
        <v>187668</v>
      </c>
      <c r="AN2314" s="150">
        <v>42699.44140625</v>
      </c>
      <c r="AO2314" s="5" t="s">
        <v>2425</v>
      </c>
    </row>
    <row r="2315" spans="1:41" ht="14.25" x14ac:dyDescent="0.45">
      <c r="A2315" s="150">
        <v>2018</v>
      </c>
      <c r="B2315" s="5" t="s">
        <v>1477</v>
      </c>
      <c r="C2315" s="5" t="s">
        <v>171</v>
      </c>
      <c r="D2315" s="5" t="s">
        <v>84</v>
      </c>
      <c r="E2315" s="5" t="s">
        <v>25</v>
      </c>
      <c r="F2315" s="5" t="s">
        <v>25</v>
      </c>
      <c r="G2315" s="5" t="s">
        <v>87</v>
      </c>
      <c r="H2315" s="5" t="s">
        <v>131</v>
      </c>
      <c r="I2315" s="150">
        <v>5371.3215031204581</v>
      </c>
      <c r="J2315" s="150">
        <v>5343.9238207595881</v>
      </c>
      <c r="K2315" s="150">
        <v>47.428887444772258</v>
      </c>
      <c r="L2315" s="150">
        <v>340.30226741624097</v>
      </c>
      <c r="M2315" s="150">
        <v>6120.1495282367796</v>
      </c>
      <c r="N2315" s="150">
        <v>10379.812017288408</v>
      </c>
      <c r="O2315" s="150">
        <v>1604.2821178194215</v>
      </c>
      <c r="P2315" s="150">
        <v>1834.3596508140117</v>
      </c>
      <c r="Q2315" s="150">
        <v>0</v>
      </c>
      <c r="R2315" s="150">
        <v>4475.120067491368</v>
      </c>
      <c r="S2315" s="150">
        <v>9960.066363402173</v>
      </c>
      <c r="T2315" s="150">
        <v>118.57221861193064</v>
      </c>
      <c r="U2315" s="150">
        <v>177.85832791789596</v>
      </c>
      <c r="V2315" s="150">
        <v>17732.475293414227</v>
      </c>
      <c r="W2315" s="150">
        <v>4695.4598570324533</v>
      </c>
      <c r="X2315" s="150">
        <v>2165.1287118538535</v>
      </c>
      <c r="Y2315" s="150">
        <v>28380.260524765599</v>
      </c>
      <c r="Z2315" s="150">
        <v>508.67481784518247</v>
      </c>
      <c r="AA2315" s="150">
        <v>35743.983168542807</v>
      </c>
      <c r="AB2315" s="150">
        <v>201.5727716402821</v>
      </c>
      <c r="AC2315" s="150">
        <v>1143.1547596376233</v>
      </c>
      <c r="AD2315" s="150">
        <v>8833.3338560423035</v>
      </c>
      <c r="AE2315" s="150">
        <v>594.46181801091427</v>
      </c>
      <c r="AF2315" s="150">
        <v>7863.3110250550426</v>
      </c>
      <c r="AG2315" s="150">
        <v>46582.281803883074</v>
      </c>
      <c r="AH2315" s="150">
        <v>25287.783826897674</v>
      </c>
      <c r="AI2315" s="150">
        <v>462.43165258652948</v>
      </c>
      <c r="AJ2315" s="150">
        <v>6937.1056689314591</v>
      </c>
      <c r="AK2315" s="150">
        <v>553.93020063657809</v>
      </c>
      <c r="AL2315" s="150">
        <v>233458.5625</v>
      </c>
      <c r="AM2315" s="150">
        <v>173408.40625</v>
      </c>
      <c r="AN2315" s="150">
        <v>60050.140625</v>
      </c>
      <c r="AO2315" s="5" t="s">
        <v>2426</v>
      </c>
    </row>
    <row r="2316" spans="1:41" ht="14.25" x14ac:dyDescent="0.45">
      <c r="A2316" s="150">
        <v>2018</v>
      </c>
      <c r="B2316" s="5" t="s">
        <v>1476</v>
      </c>
      <c r="C2316" s="5" t="s">
        <v>171</v>
      </c>
      <c r="D2316" s="5" t="s">
        <v>84</v>
      </c>
      <c r="E2316" s="5" t="s">
        <v>25</v>
      </c>
      <c r="F2316" s="5" t="s">
        <v>25</v>
      </c>
      <c r="G2316" s="5" t="s">
        <v>88</v>
      </c>
      <c r="H2316" s="5" t="s">
        <v>131</v>
      </c>
      <c r="I2316" s="150">
        <v>913.00000000000011</v>
      </c>
      <c r="J2316" s="150">
        <v>4634.7700000000004</v>
      </c>
      <c r="K2316" s="150">
        <v>45</v>
      </c>
      <c r="L2316" s="150">
        <v>287.06100883200003</v>
      </c>
      <c r="M2316" s="150">
        <v>4889.4999999999982</v>
      </c>
      <c r="N2316" s="150">
        <v>8695.7288000000008</v>
      </c>
      <c r="O2316" s="150">
        <v>1518.2366808779291</v>
      </c>
      <c r="P2316" s="150">
        <v>1485</v>
      </c>
      <c r="Q2316" s="150">
        <v>0</v>
      </c>
      <c r="R2316" s="150">
        <v>4182.2414831271044</v>
      </c>
      <c r="S2316" s="150">
        <v>3311</v>
      </c>
      <c r="T2316" s="150">
        <v>110.3812890625</v>
      </c>
      <c r="U2316" s="150">
        <v>150</v>
      </c>
      <c r="V2316" s="150">
        <v>15646.547724609371</v>
      </c>
      <c r="W2316" s="150">
        <v>3370.5436662144002</v>
      </c>
      <c r="X2316" s="150">
        <v>1665.7530263000001</v>
      </c>
      <c r="Y2316" s="150">
        <v>32561</v>
      </c>
      <c r="Z2316" s="150">
        <v>904.68073591603206</v>
      </c>
      <c r="AA2316" s="150">
        <v>31548.711270653632</v>
      </c>
      <c r="AB2316" s="150">
        <v>165</v>
      </c>
      <c r="AC2316" s="150">
        <v>1074.6833200000001</v>
      </c>
      <c r="AD2316" s="150">
        <v>5532.7650000000003</v>
      </c>
      <c r="AE2316" s="150">
        <v>11005.93297774281</v>
      </c>
      <c r="AF2316" s="150">
        <v>5034.6084625920003</v>
      </c>
      <c r="AG2316" s="150">
        <v>36643.18721565749</v>
      </c>
      <c r="AH2316" s="150">
        <v>19513.686007384382</v>
      </c>
      <c r="AI2316" s="150">
        <v>211.0742712</v>
      </c>
      <c r="AJ2316" s="150">
        <v>6745.5172881172202</v>
      </c>
      <c r="AK2316" s="150">
        <v>522</v>
      </c>
      <c r="AL2316" s="150">
        <v>202367.609375</v>
      </c>
      <c r="AM2316" s="150">
        <v>161512.65625</v>
      </c>
      <c r="AN2316" s="150">
        <v>40854.94140625</v>
      </c>
      <c r="AO2316" s="5" t="s">
        <v>2429</v>
      </c>
    </row>
    <row r="2317" spans="1:41" ht="14.25" x14ac:dyDescent="0.45">
      <c r="A2317" s="150">
        <v>2018</v>
      </c>
      <c r="B2317" s="5" t="s">
        <v>4980</v>
      </c>
      <c r="C2317" s="5" t="s">
        <v>171</v>
      </c>
      <c r="D2317" s="5" t="s">
        <v>84</v>
      </c>
      <c r="E2317" s="5" t="s">
        <v>25</v>
      </c>
      <c r="F2317" s="5" t="s">
        <v>25</v>
      </c>
      <c r="G2317" s="5" t="s">
        <v>88</v>
      </c>
      <c r="H2317" s="5" t="s">
        <v>131</v>
      </c>
      <c r="I2317" s="150">
        <v>6571</v>
      </c>
      <c r="J2317" s="150">
        <v>6343</v>
      </c>
      <c r="K2317" s="150"/>
      <c r="L2317" s="150">
        <v>0</v>
      </c>
      <c r="M2317" s="150">
        <v>2365.8229200000001</v>
      </c>
      <c r="N2317" s="150">
        <v>1233</v>
      </c>
      <c r="O2317" s="150">
        <v>1104.0740000000001</v>
      </c>
      <c r="P2317" s="150">
        <v>350</v>
      </c>
      <c r="Q2317" s="150">
        <v>0</v>
      </c>
      <c r="R2317" s="150">
        <v>525.68674999999996</v>
      </c>
      <c r="S2317" s="150">
        <v>14</v>
      </c>
      <c r="T2317" s="150">
        <v>233.09037818181821</v>
      </c>
      <c r="U2317" s="150">
        <v>73</v>
      </c>
      <c r="V2317" s="150">
        <v>1126</v>
      </c>
      <c r="W2317" s="150">
        <v>485</v>
      </c>
      <c r="X2317" s="150">
        <v>578</v>
      </c>
      <c r="Y2317" s="150">
        <v>8986.5019999999986</v>
      </c>
      <c r="Z2317" s="150">
        <v>909.89340000000004</v>
      </c>
      <c r="AA2317" s="150">
        <v>44684</v>
      </c>
      <c r="AB2317" s="150">
        <v>136</v>
      </c>
      <c r="AC2317" s="150">
        <v>936.91499999999996</v>
      </c>
      <c r="AD2317" s="150">
        <v>9825.060300000001</v>
      </c>
      <c r="AE2317" s="150">
        <v>10295</v>
      </c>
      <c r="AF2317" s="150">
        <v>2338.56</v>
      </c>
      <c r="AG2317" s="150">
        <v>26665</v>
      </c>
      <c r="AH2317" s="150">
        <v>237</v>
      </c>
      <c r="AI2317" s="150">
        <v>1494</v>
      </c>
      <c r="AJ2317" s="150">
        <v>704</v>
      </c>
      <c r="AK2317" s="150">
        <v>227</v>
      </c>
      <c r="AL2317" s="150">
        <v>128440.609375</v>
      </c>
      <c r="AM2317" s="150">
        <v>111741.5546875</v>
      </c>
      <c r="AN2317" s="150">
        <v>16699.046875</v>
      </c>
      <c r="AO2317" s="5" t="s">
        <v>5217</v>
      </c>
    </row>
    <row r="2318" spans="1:41" ht="14.25" x14ac:dyDescent="0.45">
      <c r="A2318" s="150">
        <v>2018</v>
      </c>
      <c r="B2318" s="5" t="s">
        <v>582</v>
      </c>
      <c r="C2318" s="5" t="s">
        <v>171</v>
      </c>
      <c r="D2318" s="5" t="s">
        <v>84</v>
      </c>
      <c r="E2318" s="5" t="s">
        <v>25</v>
      </c>
      <c r="F2318" s="5" t="s">
        <v>25</v>
      </c>
      <c r="G2318" s="5" t="s">
        <v>88</v>
      </c>
      <c r="H2318" s="5" t="s">
        <v>131</v>
      </c>
      <c r="I2318" s="150">
        <v>6572.8354999999983</v>
      </c>
      <c r="J2318" s="150">
        <v>3424.18896</v>
      </c>
      <c r="K2318" s="150">
        <v>0</v>
      </c>
      <c r="L2318" s="150">
        <v>258.82499999999999</v>
      </c>
      <c r="M2318" s="150">
        <v>3697.5</v>
      </c>
      <c r="N2318" s="150">
        <v>6335</v>
      </c>
      <c r="O2318" s="150">
        <v>1277.2511500000001</v>
      </c>
      <c r="P2318" s="150">
        <v>408.84500000000003</v>
      </c>
      <c r="Q2318" s="150">
        <v>0</v>
      </c>
      <c r="R2318" s="150">
        <v>527.51537129064604</v>
      </c>
      <c r="S2318" s="150">
        <v>3825</v>
      </c>
      <c r="T2318" s="150">
        <v>0</v>
      </c>
      <c r="U2318" s="150">
        <v>196.95</v>
      </c>
      <c r="V2318" s="150">
        <v>2651</v>
      </c>
      <c r="W2318" s="150">
        <v>1521.29</v>
      </c>
      <c r="X2318" s="150">
        <v>3383.3404482986139</v>
      </c>
      <c r="Y2318" s="150">
        <v>18678</v>
      </c>
      <c r="Z2318" s="150">
        <v>579.70553226799996</v>
      </c>
      <c r="AA2318" s="150">
        <v>50978.337561864741</v>
      </c>
      <c r="AB2318" s="150">
        <v>136</v>
      </c>
      <c r="AC2318" s="150">
        <v>909.36583999999993</v>
      </c>
      <c r="AD2318" s="150">
        <v>7780.2367169944237</v>
      </c>
      <c r="AE2318" s="150">
        <v>5125.8900479999993</v>
      </c>
      <c r="AF2318" s="150">
        <v>2960.9041643999999</v>
      </c>
      <c r="AG2318" s="150">
        <v>41637</v>
      </c>
      <c r="AH2318" s="150">
        <v>1503.9570525616191</v>
      </c>
      <c r="AI2318" s="150">
        <v>424.32</v>
      </c>
      <c r="AJ2318" s="150">
        <v>5010.5663999999997</v>
      </c>
      <c r="AK2318" s="150">
        <v>315.18</v>
      </c>
      <c r="AL2318" s="150">
        <v>170119</v>
      </c>
      <c r="AM2318" s="150">
        <v>146254.9375</v>
      </c>
      <c r="AN2318" s="150">
        <v>23864.076171875</v>
      </c>
      <c r="AO2318" s="5" t="s">
        <v>891</v>
      </c>
    </row>
    <row r="2319" spans="1:41" ht="14.25" x14ac:dyDescent="0.45">
      <c r="A2319" s="150">
        <v>2018</v>
      </c>
      <c r="B2319" s="5" t="s">
        <v>1478</v>
      </c>
      <c r="C2319" s="5" t="s">
        <v>171</v>
      </c>
      <c r="D2319" s="5" t="s">
        <v>84</v>
      </c>
      <c r="E2319" s="5" t="s">
        <v>25</v>
      </c>
      <c r="F2319" s="5" t="s">
        <v>25</v>
      </c>
      <c r="G2319" s="5" t="s">
        <v>88</v>
      </c>
      <c r="H2319" s="5" t="s">
        <v>131</v>
      </c>
      <c r="I2319" s="150">
        <v>4435.84944</v>
      </c>
      <c r="J2319" s="150">
        <v>8980.2000000000007</v>
      </c>
      <c r="K2319" s="150">
        <v>42.523751511999997</v>
      </c>
      <c r="L2319" s="150">
        <v>311.28019999999998</v>
      </c>
      <c r="M2319" s="150">
        <v>7318.0143749999988</v>
      </c>
      <c r="N2319" s="150">
        <v>10704.6886507776</v>
      </c>
      <c r="O2319" s="150">
        <v>1354.0951967888641</v>
      </c>
      <c r="P2319" s="150">
        <v>776.42655999999999</v>
      </c>
      <c r="Q2319" s="150">
        <v>881.28598512418182</v>
      </c>
      <c r="R2319" s="150">
        <v>552.42178232994229</v>
      </c>
      <c r="S2319" s="150">
        <v>4125.6959999999999</v>
      </c>
      <c r="T2319" s="150">
        <v>0</v>
      </c>
      <c r="U2319" s="150">
        <v>157.6206</v>
      </c>
      <c r="V2319" s="150">
        <v>8234</v>
      </c>
      <c r="W2319" s="150">
        <v>4432.0997399999987</v>
      </c>
      <c r="X2319" s="150">
        <v>2141.36071411066</v>
      </c>
      <c r="Y2319" s="150">
        <v>45563.258999999998</v>
      </c>
      <c r="Z2319" s="150">
        <v>1562.885961728</v>
      </c>
      <c r="AA2319" s="150">
        <v>31742.19751421615</v>
      </c>
      <c r="AB2319" s="150">
        <v>170</v>
      </c>
      <c r="AC2319" s="150">
        <v>1887.4134200000001</v>
      </c>
      <c r="AD2319" s="150">
        <v>8551.7718778347971</v>
      </c>
      <c r="AE2319" s="150">
        <v>6399.74991659834</v>
      </c>
      <c r="AF2319" s="150">
        <v>7180.2273798483939</v>
      </c>
      <c r="AG2319" s="150">
        <v>37619.678530909012</v>
      </c>
      <c r="AH2319" s="150">
        <v>10139.9958228378</v>
      </c>
      <c r="AI2319" s="150">
        <v>405.75599999999997</v>
      </c>
      <c r="AJ2319" s="150">
        <v>9211.2621922464587</v>
      </c>
      <c r="AK2319" s="150">
        <v>319.22505000000001</v>
      </c>
      <c r="AL2319" s="150">
        <v>215200.96875</v>
      </c>
      <c r="AM2319" s="150">
        <v>176200.4375</v>
      </c>
      <c r="AN2319" s="150">
        <v>39000.54296875</v>
      </c>
      <c r="AO2319" s="5" t="s">
        <v>2428</v>
      </c>
    </row>
    <row r="2320" spans="1:41" ht="14.25" x14ac:dyDescent="0.45">
      <c r="A2320" s="150">
        <v>2018</v>
      </c>
      <c r="B2320" s="5" t="s">
        <v>4024</v>
      </c>
      <c r="C2320" s="5" t="s">
        <v>171</v>
      </c>
      <c r="D2320" s="5" t="s">
        <v>84</v>
      </c>
      <c r="E2320" s="5" t="s">
        <v>25</v>
      </c>
      <c r="F2320" s="5" t="s">
        <v>25</v>
      </c>
      <c r="G2320" s="5" t="s">
        <v>88</v>
      </c>
      <c r="H2320" s="5" t="s">
        <v>131</v>
      </c>
      <c r="I2320" s="150">
        <v>6702.42</v>
      </c>
      <c r="J2320" s="150">
        <v>8507.31</v>
      </c>
      <c r="K2320" s="150"/>
      <c r="L2320" s="150">
        <v>40</v>
      </c>
      <c r="M2320" s="150">
        <v>3790</v>
      </c>
      <c r="N2320" s="150">
        <v>3311.6190151367191</v>
      </c>
      <c r="O2320" s="150">
        <v>1104</v>
      </c>
      <c r="P2320" s="150">
        <v>350</v>
      </c>
      <c r="Q2320" s="150">
        <v>0</v>
      </c>
      <c r="R2320" s="150">
        <v>314.7617809935</v>
      </c>
      <c r="S2320" s="150">
        <v>436</v>
      </c>
      <c r="T2320" s="150">
        <v>0</v>
      </c>
      <c r="U2320" s="150">
        <v>100</v>
      </c>
      <c r="V2320" s="150">
        <v>3107</v>
      </c>
      <c r="W2320" s="150">
        <v>2300</v>
      </c>
      <c r="X2320" s="150">
        <v>578</v>
      </c>
      <c r="Y2320" s="150">
        <v>8987</v>
      </c>
      <c r="Z2320" s="150">
        <v>673</v>
      </c>
      <c r="AA2320" s="150">
        <v>50976</v>
      </c>
      <c r="AB2320" s="150">
        <v>135.82599999999999</v>
      </c>
      <c r="AC2320" s="150">
        <v>936.91499999999996</v>
      </c>
      <c r="AD2320" s="150">
        <v>10694.206211528</v>
      </c>
      <c r="AE2320" s="150">
        <v>4694</v>
      </c>
      <c r="AF2320" s="150">
        <v>1617.062352632958</v>
      </c>
      <c r="AG2320" s="150">
        <v>36078</v>
      </c>
      <c r="AH2320" s="150">
        <v>1439</v>
      </c>
      <c r="AI2320" s="150">
        <v>1494</v>
      </c>
      <c r="AJ2320" s="150">
        <v>2652</v>
      </c>
      <c r="AK2320" s="150">
        <v>227</v>
      </c>
      <c r="AL2320" s="150">
        <v>151245.125</v>
      </c>
      <c r="AM2320" s="150">
        <v>129047.0859375</v>
      </c>
      <c r="AN2320" s="150">
        <v>22198.033203125</v>
      </c>
      <c r="AO2320" s="5" t="s">
        <v>4299</v>
      </c>
    </row>
    <row r="2321" spans="1:41" ht="14.25" x14ac:dyDescent="0.45">
      <c r="A2321" s="150">
        <v>2018</v>
      </c>
      <c r="B2321" s="5" t="s">
        <v>1477</v>
      </c>
      <c r="C2321" s="5" t="s">
        <v>171</v>
      </c>
      <c r="D2321" s="5" t="s">
        <v>84</v>
      </c>
      <c r="E2321" s="5" t="s">
        <v>25</v>
      </c>
      <c r="F2321" s="5" t="s">
        <v>25</v>
      </c>
      <c r="G2321" s="5" t="s">
        <v>88</v>
      </c>
      <c r="H2321" s="5" t="s">
        <v>131</v>
      </c>
      <c r="I2321" s="150">
        <v>4620.6000000000004</v>
      </c>
      <c r="J2321" s="150">
        <v>4931.2</v>
      </c>
      <c r="K2321" s="150">
        <v>43.501797796775989</v>
      </c>
      <c r="L2321" s="150">
        <v>315.52780000000001</v>
      </c>
      <c r="M2321" s="150">
        <v>5548.6528124999986</v>
      </c>
      <c r="N2321" s="150">
        <v>9521.8216866938856</v>
      </c>
      <c r="O2321" s="150">
        <v>1493</v>
      </c>
      <c r="P2321" s="150">
        <v>1685</v>
      </c>
      <c r="Q2321" s="150">
        <v>0</v>
      </c>
      <c r="R2321" s="150">
        <v>4157.1686849998223</v>
      </c>
      <c r="S2321" s="150">
        <v>10088.680400585279</v>
      </c>
      <c r="T2321" s="150">
        <v>111.1934656</v>
      </c>
      <c r="U2321" s="150">
        <v>160.77301199999999</v>
      </c>
      <c r="V2321" s="150">
        <v>16187</v>
      </c>
      <c r="W2321" s="150">
        <v>4202.3836800000008</v>
      </c>
      <c r="X2321" s="150">
        <v>2055.4968720000002</v>
      </c>
      <c r="Y2321" s="150">
        <v>27025</v>
      </c>
      <c r="Z2321" s="150">
        <v>515.22900000000004</v>
      </c>
      <c r="AA2321" s="150">
        <v>32936.561107556627</v>
      </c>
      <c r="AB2321" s="150">
        <v>170</v>
      </c>
      <c r="AC2321" s="150">
        <v>1060.0999999999999</v>
      </c>
      <c r="AD2321" s="150">
        <v>8947.3984302690715</v>
      </c>
      <c r="AE2321" s="150">
        <v>532.03663080000001</v>
      </c>
      <c r="AF2321" s="150">
        <v>7290.9274835755787</v>
      </c>
      <c r="AG2321" s="150">
        <v>43702</v>
      </c>
      <c r="AH2321" s="150">
        <v>24589.388013284221</v>
      </c>
      <c r="AI2321" s="150">
        <v>413.87112000000002</v>
      </c>
      <c r="AJ2321" s="150">
        <v>6745.5172881172202</v>
      </c>
      <c r="AK2321" s="150">
        <v>533.1150820832429</v>
      </c>
      <c r="AL2321" s="150">
        <v>219583.125</v>
      </c>
      <c r="AM2321" s="150">
        <v>161386.46875</v>
      </c>
      <c r="AN2321" s="150">
        <v>58196.6796875</v>
      </c>
      <c r="AO2321" s="5" t="s">
        <v>2430</v>
      </c>
    </row>
    <row r="2322" spans="1:41" ht="14.25" x14ac:dyDescent="0.45">
      <c r="A2322" s="150">
        <v>2018</v>
      </c>
      <c r="B2322" s="5" t="s">
        <v>1478</v>
      </c>
      <c r="C2322" s="5" t="s">
        <v>171</v>
      </c>
      <c r="D2322" s="5" t="s">
        <v>84</v>
      </c>
      <c r="E2322" s="5" t="s">
        <v>261</v>
      </c>
      <c r="F2322" s="5" t="s">
        <v>261</v>
      </c>
      <c r="G2322" s="5" t="s">
        <v>88</v>
      </c>
      <c r="H2322" s="5" t="s">
        <v>131</v>
      </c>
      <c r="I2322" s="150">
        <v>2400</v>
      </c>
      <c r="J2322" s="150">
        <v>4016.46</v>
      </c>
      <c r="K2322" s="150">
        <v>180.53601340033501</v>
      </c>
      <c r="L2322" s="150">
        <v>273</v>
      </c>
      <c r="M2322" s="150">
        <v>3151.0499999999988</v>
      </c>
      <c r="N2322" s="150">
        <v>583.6644</v>
      </c>
      <c r="O2322" s="150">
        <v>52.443655956191492</v>
      </c>
      <c r="P2322" s="150">
        <v>0</v>
      </c>
      <c r="Q2322" s="150">
        <v>34.29</v>
      </c>
      <c r="R2322" s="150">
        <v>432.31813466859421</v>
      </c>
      <c r="S2322" s="150">
        <v>4568.5555199999999</v>
      </c>
      <c r="T2322" s="150">
        <v>104.5678375</v>
      </c>
      <c r="U2322" s="150"/>
      <c r="V2322" s="150">
        <v>247</v>
      </c>
      <c r="W2322" s="150">
        <v>988.37904999999989</v>
      </c>
      <c r="X2322" s="150">
        <v>2298.095185630797</v>
      </c>
      <c r="Y2322" s="150">
        <v>6857.7054000000007</v>
      </c>
      <c r="Z2322" s="150">
        <v>791.92113315840015</v>
      </c>
      <c r="AA2322" s="150">
        <v>14859.641601516991</v>
      </c>
      <c r="AB2322" s="150">
        <v>0</v>
      </c>
      <c r="AC2322" s="150">
        <v>38</v>
      </c>
      <c r="AD2322" s="150">
        <v>2100.412057411053</v>
      </c>
      <c r="AE2322" s="150">
        <v>1357.9813923413569</v>
      </c>
      <c r="AF2322" s="150">
        <v>3749.567200231113</v>
      </c>
      <c r="AG2322" s="150">
        <v>36360.227892527982</v>
      </c>
      <c r="AH2322" s="150">
        <v>3959.5591399478922</v>
      </c>
      <c r="AI2322" s="150">
        <v>1521.0648000000001</v>
      </c>
      <c r="AJ2322" s="150">
        <v>5669.2372789015753</v>
      </c>
      <c r="AK2322" s="150"/>
      <c r="AL2322" s="150">
        <v>96595.671875</v>
      </c>
      <c r="AM2322" s="150">
        <v>77671.0078125</v>
      </c>
      <c r="AN2322" s="150">
        <v>18924.662109375</v>
      </c>
      <c r="AO2322" s="5" t="s">
        <v>2431</v>
      </c>
    </row>
    <row r="2323" spans="1:41" ht="14.25" x14ac:dyDescent="0.45">
      <c r="A2323" s="150">
        <v>2018</v>
      </c>
      <c r="B2323" s="5" t="s">
        <v>1477</v>
      </c>
      <c r="C2323" s="5" t="s">
        <v>171</v>
      </c>
      <c r="D2323" s="5" t="s">
        <v>84</v>
      </c>
      <c r="E2323" s="5" t="s">
        <v>261</v>
      </c>
      <c r="F2323" s="5" t="s">
        <v>261</v>
      </c>
      <c r="G2323" s="5" t="s">
        <v>88</v>
      </c>
      <c r="H2323" s="5" t="s">
        <v>131</v>
      </c>
      <c r="I2323" s="150">
        <v>2546.8991999999998</v>
      </c>
      <c r="J2323" s="150">
        <v>3896.8525</v>
      </c>
      <c r="K2323" s="150">
        <v>184.68834170854271</v>
      </c>
      <c r="L2323" s="150">
        <v>281</v>
      </c>
      <c r="M2323" s="150">
        <v>3981.6723437499991</v>
      </c>
      <c r="N2323" s="150">
        <v>500</v>
      </c>
      <c r="O2323" s="150">
        <v>55</v>
      </c>
      <c r="P2323" s="150">
        <v>0</v>
      </c>
      <c r="Q2323" s="150">
        <v>42.036168335772011</v>
      </c>
      <c r="R2323" s="150">
        <v>291.90747085278917</v>
      </c>
      <c r="S2323" s="150">
        <v>4798.307186775729</v>
      </c>
      <c r="T2323" s="150">
        <v>0</v>
      </c>
      <c r="U2323" s="150"/>
      <c r="V2323" s="150">
        <v>299</v>
      </c>
      <c r="W2323" s="150">
        <v>1008.1476</v>
      </c>
      <c r="X2323" s="150">
        <v>1032.8206458</v>
      </c>
      <c r="Y2323" s="150">
        <v>4311</v>
      </c>
      <c r="Z2323" s="150">
        <v>831.0920000000001</v>
      </c>
      <c r="AA2323" s="150">
        <v>15887.539646828471</v>
      </c>
      <c r="AB2323" s="150">
        <v>0</v>
      </c>
      <c r="AC2323" s="150">
        <v>178</v>
      </c>
      <c r="AD2323" s="150">
        <v>1546.3188</v>
      </c>
      <c r="AE2323" s="150">
        <v>1326.51</v>
      </c>
      <c r="AF2323" s="150">
        <v>2958.516314208</v>
      </c>
      <c r="AG2323" s="150">
        <v>37812</v>
      </c>
      <c r="AH2323" s="150">
        <v>4227.8592462826027</v>
      </c>
      <c r="AI2323" s="150">
        <v>1294</v>
      </c>
      <c r="AJ2323" s="150">
        <v>6609.6117842957292</v>
      </c>
      <c r="AK2323" s="150"/>
      <c r="AL2323" s="150">
        <v>95900.78125</v>
      </c>
      <c r="AM2323" s="150">
        <v>77771.9609375</v>
      </c>
      <c r="AN2323" s="150">
        <v>18128.8125</v>
      </c>
      <c r="AO2323" s="5" t="s">
        <v>2433</v>
      </c>
    </row>
    <row r="2324" spans="1:41" ht="14.25" x14ac:dyDescent="0.45">
      <c r="A2324" s="150">
        <v>2018</v>
      </c>
      <c r="B2324" s="5" t="s">
        <v>1476</v>
      </c>
      <c r="C2324" s="5" t="s">
        <v>171</v>
      </c>
      <c r="D2324" s="5" t="s">
        <v>84</v>
      </c>
      <c r="E2324" s="5" t="s">
        <v>261</v>
      </c>
      <c r="F2324" s="5" t="s">
        <v>261</v>
      </c>
      <c r="G2324" s="5" t="s">
        <v>88</v>
      </c>
      <c r="H2324" s="5" t="s">
        <v>131</v>
      </c>
      <c r="I2324" s="150">
        <v>2130.7392</v>
      </c>
      <c r="J2324" s="150">
        <v>4217</v>
      </c>
      <c r="K2324" s="150">
        <v>225</v>
      </c>
      <c r="L2324" s="150">
        <v>281</v>
      </c>
      <c r="M2324" s="150">
        <v>769.99999999999977</v>
      </c>
      <c r="N2324" s="150">
        <v>550</v>
      </c>
      <c r="O2324" s="150">
        <v>79.198574902343708</v>
      </c>
      <c r="P2324" s="150">
        <v>0</v>
      </c>
      <c r="Q2324" s="150">
        <v>66</v>
      </c>
      <c r="R2324" s="150">
        <v>711.15150403367136</v>
      </c>
      <c r="S2324" s="150">
        <v>5519</v>
      </c>
      <c r="T2324" s="150">
        <v>0</v>
      </c>
      <c r="U2324" s="150"/>
      <c r="V2324" s="150">
        <v>110</v>
      </c>
      <c r="W2324" s="150">
        <v>993.68399999999997</v>
      </c>
      <c r="X2324" s="150">
        <v>1242.4783854185159</v>
      </c>
      <c r="Y2324" s="150">
        <v>3161</v>
      </c>
      <c r="Z2324" s="150">
        <v>994.5</v>
      </c>
      <c r="AA2324" s="150">
        <v>16318.8658047638</v>
      </c>
      <c r="AB2324" s="150">
        <v>0</v>
      </c>
      <c r="AC2324" s="150">
        <v>177.63108942382809</v>
      </c>
      <c r="AD2324" s="150">
        <v>2045.46958</v>
      </c>
      <c r="AE2324" s="150">
        <v>1076.890625</v>
      </c>
      <c r="AF2324" s="150">
        <v>5635.2284195328002</v>
      </c>
      <c r="AG2324" s="150">
        <v>26394.31008854356</v>
      </c>
      <c r="AH2324" s="150">
        <v>4317.4466549375011</v>
      </c>
      <c r="AI2324" s="150">
        <v>744</v>
      </c>
      <c r="AJ2324" s="150">
        <v>4593.5734370824184</v>
      </c>
      <c r="AK2324" s="150"/>
      <c r="AL2324" s="150">
        <v>82354.1640625</v>
      </c>
      <c r="AM2324" s="150">
        <v>66417.8828125</v>
      </c>
      <c r="AN2324" s="150">
        <v>15936.27734375</v>
      </c>
      <c r="AO2324" s="5" t="s">
        <v>2432</v>
      </c>
    </row>
    <row r="2325" spans="1:41" ht="14.25" x14ac:dyDescent="0.45">
      <c r="A2325" s="150">
        <v>2018</v>
      </c>
      <c r="B2325" s="5" t="s">
        <v>4980</v>
      </c>
      <c r="C2325" s="5" t="s">
        <v>171</v>
      </c>
      <c r="D2325" s="5" t="s">
        <v>84</v>
      </c>
      <c r="E2325" s="5" t="s">
        <v>261</v>
      </c>
      <c r="F2325" s="5" t="s">
        <v>261</v>
      </c>
      <c r="G2325" s="5" t="s">
        <v>88</v>
      </c>
      <c r="H2325" s="5" t="s">
        <v>131</v>
      </c>
      <c r="I2325" s="150">
        <v>2684</v>
      </c>
      <c r="J2325" s="150">
        <v>4751</v>
      </c>
      <c r="K2325" s="150">
        <v>115</v>
      </c>
      <c r="L2325" s="150">
        <v>0</v>
      </c>
      <c r="M2325" s="150">
        <v>8230</v>
      </c>
      <c r="N2325" s="150">
        <v>170.858</v>
      </c>
      <c r="O2325" s="150">
        <v>50</v>
      </c>
      <c r="P2325" s="150">
        <v>137</v>
      </c>
      <c r="Q2325" s="150">
        <v>60.529000000000003</v>
      </c>
      <c r="R2325" s="150">
        <v>320</v>
      </c>
      <c r="S2325" s="150">
        <v>4908</v>
      </c>
      <c r="T2325" s="150">
        <v>56</v>
      </c>
      <c r="U2325" s="150">
        <v>70.805000000000007</v>
      </c>
      <c r="V2325" s="150">
        <v>660</v>
      </c>
      <c r="W2325" s="150">
        <v>1657</v>
      </c>
      <c r="X2325" s="150">
        <v>1900</v>
      </c>
      <c r="Y2325" s="150">
        <v>4382</v>
      </c>
      <c r="Z2325" s="150">
        <v>782.51400000000001</v>
      </c>
      <c r="AA2325" s="150">
        <v>23700</v>
      </c>
      <c r="AB2325" s="150"/>
      <c r="AC2325" s="150">
        <v>0</v>
      </c>
      <c r="AD2325" s="150">
        <v>1230.837</v>
      </c>
      <c r="AE2325" s="150">
        <v>1100</v>
      </c>
      <c r="AF2325" s="150">
        <v>7088</v>
      </c>
      <c r="AG2325" s="150">
        <v>67489</v>
      </c>
      <c r="AH2325" s="150">
        <v>7211</v>
      </c>
      <c r="AI2325" s="150">
        <v>1946.5</v>
      </c>
      <c r="AJ2325" s="150">
        <v>11776</v>
      </c>
      <c r="AK2325" s="150"/>
      <c r="AL2325" s="150">
        <v>152476.03125</v>
      </c>
      <c r="AM2325" s="150">
        <v>125171.703125</v>
      </c>
      <c r="AN2325" s="150">
        <v>27304.337890625</v>
      </c>
      <c r="AO2325" s="5" t="s">
        <v>5218</v>
      </c>
    </row>
    <row r="2326" spans="1:41" ht="14.25" x14ac:dyDescent="0.45">
      <c r="A2326" s="150">
        <v>2018</v>
      </c>
      <c r="B2326" s="5" t="s">
        <v>582</v>
      </c>
      <c r="C2326" s="5" t="s">
        <v>171</v>
      </c>
      <c r="D2326" s="5" t="s">
        <v>84</v>
      </c>
      <c r="E2326" s="5" t="s">
        <v>261</v>
      </c>
      <c r="F2326" s="5" t="s">
        <v>261</v>
      </c>
      <c r="G2326" s="5" t="s">
        <v>88</v>
      </c>
      <c r="H2326" s="5" t="s">
        <v>131</v>
      </c>
      <c r="I2326" s="150">
        <v>3200</v>
      </c>
      <c r="J2326" s="150">
        <v>4239</v>
      </c>
      <c r="K2326" s="150">
        <v>116.265</v>
      </c>
      <c r="L2326" s="150">
        <v>273</v>
      </c>
      <c r="M2326" s="150">
        <v>4590</v>
      </c>
      <c r="N2326" s="150">
        <v>736</v>
      </c>
      <c r="O2326" s="150">
        <v>50.886499999999998</v>
      </c>
      <c r="P2326" s="150">
        <v>0</v>
      </c>
      <c r="Q2326" s="150">
        <v>82.642548577216431</v>
      </c>
      <c r="R2326" s="150">
        <v>470.55945695587241</v>
      </c>
      <c r="S2326" s="150">
        <v>4358.1820037327998</v>
      </c>
      <c r="T2326" s="150">
        <v>0</v>
      </c>
      <c r="U2326" s="150"/>
      <c r="V2326" s="150">
        <v>125</v>
      </c>
      <c r="W2326" s="150">
        <v>1352.5187000000001</v>
      </c>
      <c r="X2326" s="150">
        <v>1505.79240658554</v>
      </c>
      <c r="Y2326" s="150">
        <v>6236.77</v>
      </c>
      <c r="Z2326" s="150">
        <v>789.30140699999993</v>
      </c>
      <c r="AA2326" s="150">
        <v>17810.676226923231</v>
      </c>
      <c r="AB2326" s="150"/>
      <c r="AC2326" s="150">
        <v>0</v>
      </c>
      <c r="AD2326" s="150">
        <v>2116.2947454026398</v>
      </c>
      <c r="AE2326" s="150">
        <v>1073.2439999999999</v>
      </c>
      <c r="AF2326" s="150">
        <v>3079.0694900253761</v>
      </c>
      <c r="AG2326" s="150">
        <v>40821</v>
      </c>
      <c r="AH2326" s="150">
        <v>4382.1979429877074</v>
      </c>
      <c r="AI2326" s="150">
        <v>1491.24</v>
      </c>
      <c r="AJ2326" s="150">
        <v>5828.4352440000002</v>
      </c>
      <c r="AK2326" s="150"/>
      <c r="AL2326" s="150">
        <v>104728.078125</v>
      </c>
      <c r="AM2326" s="150">
        <v>84764.703125</v>
      </c>
      <c r="AN2326" s="150">
        <v>19963.376953125</v>
      </c>
      <c r="AO2326" s="5" t="s">
        <v>892</v>
      </c>
    </row>
    <row r="2327" spans="1:41" ht="14.25" x14ac:dyDescent="0.45">
      <c r="A2327" s="150">
        <v>2018</v>
      </c>
      <c r="B2327" s="5" t="s">
        <v>4024</v>
      </c>
      <c r="C2327" s="5" t="s">
        <v>171</v>
      </c>
      <c r="D2327" s="5" t="s">
        <v>84</v>
      </c>
      <c r="E2327" s="5" t="s">
        <v>261</v>
      </c>
      <c r="F2327" s="5" t="s">
        <v>261</v>
      </c>
      <c r="G2327" s="5" t="s">
        <v>88</v>
      </c>
      <c r="H2327" s="5" t="s">
        <v>131</v>
      </c>
      <c r="I2327" s="150">
        <v>2684</v>
      </c>
      <c r="J2327" s="150"/>
      <c r="K2327" s="150">
        <v>115</v>
      </c>
      <c r="L2327" s="150">
        <v>273</v>
      </c>
      <c r="M2327" s="150">
        <v>6400</v>
      </c>
      <c r="N2327" s="150">
        <v>770</v>
      </c>
      <c r="O2327" s="150">
        <v>50</v>
      </c>
      <c r="P2327" s="150">
        <v>136.7340067340067</v>
      </c>
      <c r="Q2327" s="150">
        <v>67.275361819121599</v>
      </c>
      <c r="R2327" s="150">
        <v>320.16000000000003</v>
      </c>
      <c r="S2327" s="150">
        <v>4590</v>
      </c>
      <c r="T2327" s="150"/>
      <c r="U2327" s="150"/>
      <c r="V2327" s="150">
        <v>240</v>
      </c>
      <c r="W2327" s="150">
        <v>1300</v>
      </c>
      <c r="X2327" s="150">
        <v>1900</v>
      </c>
      <c r="Y2327" s="150">
        <v>4382</v>
      </c>
      <c r="Z2327" s="150">
        <v>728.6</v>
      </c>
      <c r="AA2327" s="150">
        <v>25154</v>
      </c>
      <c r="AB2327" s="150"/>
      <c r="AC2327" s="150">
        <v>0</v>
      </c>
      <c r="AD2327" s="150">
        <v>1230.8047984344</v>
      </c>
      <c r="AE2327" s="150">
        <v>1052</v>
      </c>
      <c r="AF2327" s="150">
        <v>7068.6</v>
      </c>
      <c r="AG2327" s="150">
        <v>52084</v>
      </c>
      <c r="AH2327" s="150">
        <v>4757</v>
      </c>
      <c r="AI2327" s="150">
        <v>1946.5</v>
      </c>
      <c r="AJ2327" s="150">
        <v>6550.3112935965619</v>
      </c>
      <c r="AK2327" s="150"/>
      <c r="AL2327" s="150">
        <v>123799.984375</v>
      </c>
      <c r="AM2327" s="150">
        <v>101510.6875</v>
      </c>
      <c r="AN2327" s="150">
        <v>22289.3046875</v>
      </c>
      <c r="AO2327" s="5" t="s">
        <v>4300</v>
      </c>
    </row>
    <row r="2328" spans="1:41" ht="14.25" x14ac:dyDescent="0.45">
      <c r="A2328" s="150">
        <v>2018</v>
      </c>
      <c r="B2328" s="5" t="s">
        <v>1476</v>
      </c>
      <c r="C2328" s="5" t="s">
        <v>171</v>
      </c>
      <c r="D2328" s="5" t="s">
        <v>84</v>
      </c>
      <c r="E2328" s="5" t="s">
        <v>264</v>
      </c>
      <c r="F2328" s="5" t="s">
        <v>264</v>
      </c>
      <c r="G2328" s="5" t="s">
        <v>88</v>
      </c>
      <c r="H2328" s="5" t="s">
        <v>131</v>
      </c>
      <c r="I2328" s="150"/>
      <c r="J2328" s="150"/>
      <c r="K2328" s="150">
        <v>56</v>
      </c>
      <c r="L2328" s="150"/>
      <c r="M2328" s="150">
        <v>0</v>
      </c>
      <c r="N2328" s="150">
        <v>0</v>
      </c>
      <c r="O2328" s="150">
        <v>282.8520532226562</v>
      </c>
      <c r="P2328" s="150">
        <v>0</v>
      </c>
      <c r="Q2328" s="150">
        <v>0</v>
      </c>
      <c r="R2328" s="150">
        <v>0</v>
      </c>
      <c r="S2328" s="150">
        <v>0</v>
      </c>
      <c r="T2328" s="150">
        <v>565.70410644531239</v>
      </c>
      <c r="U2328" s="150"/>
      <c r="V2328" s="150">
        <v>110</v>
      </c>
      <c r="W2328" s="150">
        <v>620</v>
      </c>
      <c r="X2328" s="150">
        <v>155.30979817731449</v>
      </c>
      <c r="Y2328" s="150">
        <v>0</v>
      </c>
      <c r="Z2328" s="150">
        <v>0</v>
      </c>
      <c r="AA2328" s="150">
        <v>0</v>
      </c>
      <c r="AB2328" s="150">
        <v>0</v>
      </c>
      <c r="AC2328" s="150">
        <v>0</v>
      </c>
      <c r="AD2328" s="150">
        <v>0</v>
      </c>
      <c r="AE2328" s="150">
        <v>551.90644531249995</v>
      </c>
      <c r="AF2328" s="150"/>
      <c r="AG2328" s="150">
        <v>0</v>
      </c>
      <c r="AH2328" s="150">
        <v>0</v>
      </c>
      <c r="AI2328" s="150">
        <v>0</v>
      </c>
      <c r="AJ2328" s="150">
        <v>0</v>
      </c>
      <c r="AK2328" s="150"/>
      <c r="AL2328" s="150">
        <v>2341.7724609375</v>
      </c>
      <c r="AM2328" s="150">
        <v>661.90643310546875</v>
      </c>
      <c r="AN2328" s="150">
        <v>1679.865966796875</v>
      </c>
      <c r="AO2328" s="5" t="s">
        <v>2434</v>
      </c>
    </row>
    <row r="2329" spans="1:41" ht="14.25" x14ac:dyDescent="0.45">
      <c r="A2329" s="150">
        <v>2018</v>
      </c>
      <c r="B2329" s="5" t="s">
        <v>1478</v>
      </c>
      <c r="C2329" s="5" t="s">
        <v>171</v>
      </c>
      <c r="D2329" s="5" t="s">
        <v>84</v>
      </c>
      <c r="E2329" s="5" t="s">
        <v>264</v>
      </c>
      <c r="F2329" s="5" t="s">
        <v>264</v>
      </c>
      <c r="G2329" s="5" t="s">
        <v>88</v>
      </c>
      <c r="H2329" s="5" t="s">
        <v>131</v>
      </c>
      <c r="I2329" s="150">
        <v>0</v>
      </c>
      <c r="J2329" s="150"/>
      <c r="K2329" s="150"/>
      <c r="L2329" s="150">
        <v>0</v>
      </c>
      <c r="M2329" s="150">
        <v>0</v>
      </c>
      <c r="N2329" s="150">
        <v>0</v>
      </c>
      <c r="O2329" s="150">
        <v>209.774623824766</v>
      </c>
      <c r="P2329" s="150">
        <v>0</v>
      </c>
      <c r="Q2329" s="150">
        <v>0</v>
      </c>
      <c r="R2329" s="150">
        <v>411.58755204365718</v>
      </c>
      <c r="S2329" s="150">
        <v>0</v>
      </c>
      <c r="T2329" s="150">
        <v>0</v>
      </c>
      <c r="U2329" s="150"/>
      <c r="V2329" s="150">
        <v>57</v>
      </c>
      <c r="W2329" s="150">
        <v>0</v>
      </c>
      <c r="X2329" s="150">
        <v>218.1237895326459</v>
      </c>
      <c r="Y2329" s="150">
        <v>0</v>
      </c>
      <c r="Z2329" s="150">
        <v>0</v>
      </c>
      <c r="AA2329" s="150">
        <v>0</v>
      </c>
      <c r="AB2329" s="150">
        <v>0</v>
      </c>
      <c r="AC2329" s="150"/>
      <c r="AD2329" s="150"/>
      <c r="AE2329" s="150">
        <v>26.714668331104271</v>
      </c>
      <c r="AF2329" s="150"/>
      <c r="AG2329" s="150"/>
      <c r="AH2329" s="150">
        <v>0</v>
      </c>
      <c r="AI2329" s="150">
        <v>0</v>
      </c>
      <c r="AJ2329" s="150">
        <v>0</v>
      </c>
      <c r="AK2329" s="150"/>
      <c r="AL2329" s="150">
        <v>923.20062255859375</v>
      </c>
      <c r="AM2329" s="150">
        <v>495.30221557617188</v>
      </c>
      <c r="AN2329" s="150">
        <v>427.89840698242188</v>
      </c>
      <c r="AO2329" s="5" t="s">
        <v>2435</v>
      </c>
    </row>
    <row r="2330" spans="1:41" ht="14.25" x14ac:dyDescent="0.45">
      <c r="A2330" s="150">
        <v>2018</v>
      </c>
      <c r="B2330" s="5" t="s">
        <v>582</v>
      </c>
      <c r="C2330" s="5" t="s">
        <v>171</v>
      </c>
      <c r="D2330" s="5" t="s">
        <v>84</v>
      </c>
      <c r="E2330" s="5" t="s">
        <v>264</v>
      </c>
      <c r="F2330" s="5" t="s">
        <v>264</v>
      </c>
      <c r="G2330" s="5" t="s">
        <v>88</v>
      </c>
      <c r="H2330" s="5" t="s">
        <v>131</v>
      </c>
      <c r="I2330" s="150">
        <v>0</v>
      </c>
      <c r="J2330" s="150"/>
      <c r="K2330" s="150">
        <v>18.198</v>
      </c>
      <c r="L2330" s="150">
        <v>0</v>
      </c>
      <c r="M2330" s="150">
        <v>0</v>
      </c>
      <c r="N2330" s="150">
        <v>0</v>
      </c>
      <c r="O2330" s="150">
        <v>203.54599999999999</v>
      </c>
      <c r="P2330" s="150">
        <v>0</v>
      </c>
      <c r="Q2330" s="150">
        <v>2</v>
      </c>
      <c r="R2330" s="150">
        <v>391.54328372368411</v>
      </c>
      <c r="S2330" s="150">
        <v>0</v>
      </c>
      <c r="T2330" s="150">
        <v>0</v>
      </c>
      <c r="U2330" s="150"/>
      <c r="V2330" s="150">
        <v>209</v>
      </c>
      <c r="W2330" s="150">
        <v>0</v>
      </c>
      <c r="X2330" s="150">
        <v>334.29933241611752</v>
      </c>
      <c r="Y2330" s="150">
        <v>0</v>
      </c>
      <c r="Z2330" s="150"/>
      <c r="AA2330" s="150">
        <v>0</v>
      </c>
      <c r="AB2330" s="150"/>
      <c r="AC2330" s="150">
        <v>0</v>
      </c>
      <c r="AD2330" s="150"/>
      <c r="AE2330" s="150">
        <v>26.714668331104271</v>
      </c>
      <c r="AF2330" s="150">
        <v>0</v>
      </c>
      <c r="AG2330" s="150"/>
      <c r="AH2330" s="150"/>
      <c r="AI2330" s="150"/>
      <c r="AJ2330" s="150">
        <v>0</v>
      </c>
      <c r="AK2330" s="150"/>
      <c r="AL2330" s="150">
        <v>1185.3013916015625</v>
      </c>
      <c r="AM2330" s="150">
        <v>629.2579345703125</v>
      </c>
      <c r="AN2330" s="150">
        <v>556.0433349609375</v>
      </c>
      <c r="AO2330" s="5" t="s">
        <v>893</v>
      </c>
    </row>
    <row r="2331" spans="1:41" ht="14.25" x14ac:dyDescent="0.45">
      <c r="A2331" s="150">
        <v>2018</v>
      </c>
      <c r="B2331" s="5" t="s">
        <v>4024</v>
      </c>
      <c r="C2331" s="5" t="s">
        <v>171</v>
      </c>
      <c r="D2331" s="5" t="s">
        <v>84</v>
      </c>
      <c r="E2331" s="5" t="s">
        <v>264</v>
      </c>
      <c r="F2331" s="5" t="s">
        <v>264</v>
      </c>
      <c r="G2331" s="5" t="s">
        <v>88</v>
      </c>
      <c r="H2331" s="5" t="s">
        <v>131</v>
      </c>
      <c r="I2331" s="150"/>
      <c r="J2331" s="150"/>
      <c r="K2331" s="150">
        <v>18.198</v>
      </c>
      <c r="L2331" s="150"/>
      <c r="M2331" s="150"/>
      <c r="N2331" s="150">
        <v>0</v>
      </c>
      <c r="O2331" s="150">
        <v>200</v>
      </c>
      <c r="P2331" s="150">
        <v>791.7340067340067</v>
      </c>
      <c r="Q2331" s="150">
        <v>0</v>
      </c>
      <c r="R2331" s="150">
        <v>0</v>
      </c>
      <c r="S2331" s="150">
        <v>0</v>
      </c>
      <c r="T2331" s="150"/>
      <c r="U2331" s="150"/>
      <c r="V2331" s="150">
        <v>162</v>
      </c>
      <c r="W2331" s="150"/>
      <c r="X2331" s="150">
        <v>280.5</v>
      </c>
      <c r="Y2331" s="150"/>
      <c r="Z2331" s="150"/>
      <c r="AA2331" s="150">
        <v>0</v>
      </c>
      <c r="AB2331" s="150"/>
      <c r="AC2331" s="150">
        <v>0</v>
      </c>
      <c r="AD2331" s="150"/>
      <c r="AE2331" s="150">
        <v>27</v>
      </c>
      <c r="AF2331" s="150">
        <v>0</v>
      </c>
      <c r="AG2331" s="150"/>
      <c r="AH2331" s="150"/>
      <c r="AI2331" s="150"/>
      <c r="AJ2331" s="150"/>
      <c r="AK2331" s="150"/>
      <c r="AL2331" s="150">
        <v>1479.4320068359375</v>
      </c>
      <c r="AM2331" s="150">
        <v>980.7340087890625</v>
      </c>
      <c r="AN2331" s="150">
        <v>498.697998046875</v>
      </c>
      <c r="AO2331" s="5" t="s">
        <v>4301</v>
      </c>
    </row>
    <row r="2332" spans="1:41" ht="14.25" x14ac:dyDescent="0.45">
      <c r="A2332" s="150">
        <v>2018</v>
      </c>
      <c r="B2332" s="5" t="s">
        <v>4980</v>
      </c>
      <c r="C2332" s="5" t="s">
        <v>171</v>
      </c>
      <c r="D2332" s="5" t="s">
        <v>84</v>
      </c>
      <c r="E2332" s="5" t="s">
        <v>264</v>
      </c>
      <c r="F2332" s="5" t="s">
        <v>264</v>
      </c>
      <c r="G2332" s="5" t="s">
        <v>88</v>
      </c>
      <c r="H2332" s="5" t="s">
        <v>131</v>
      </c>
      <c r="I2332" s="150"/>
      <c r="J2332" s="150"/>
      <c r="K2332" s="150">
        <v>18.198</v>
      </c>
      <c r="L2332" s="150">
        <v>0</v>
      </c>
      <c r="M2332" s="150"/>
      <c r="N2332" s="150">
        <v>0</v>
      </c>
      <c r="O2332" s="150">
        <v>200</v>
      </c>
      <c r="P2332" s="150">
        <v>792</v>
      </c>
      <c r="Q2332" s="150">
        <v>0</v>
      </c>
      <c r="R2332" s="150">
        <v>0</v>
      </c>
      <c r="S2332" s="150">
        <v>0</v>
      </c>
      <c r="T2332" s="150"/>
      <c r="U2332" s="150"/>
      <c r="V2332" s="150">
        <v>179</v>
      </c>
      <c r="W2332" s="150"/>
      <c r="X2332" s="150">
        <v>281</v>
      </c>
      <c r="Y2332" s="150">
        <v>0</v>
      </c>
      <c r="Z2332" s="150">
        <v>0</v>
      </c>
      <c r="AA2332" s="150">
        <v>0</v>
      </c>
      <c r="AB2332" s="150"/>
      <c r="AC2332" s="150">
        <v>0</v>
      </c>
      <c r="AD2332" s="150"/>
      <c r="AE2332" s="150">
        <v>0</v>
      </c>
      <c r="AF2332" s="150">
        <v>0</v>
      </c>
      <c r="AG2332" s="150"/>
      <c r="AH2332" s="150"/>
      <c r="AI2332" s="150"/>
      <c r="AJ2332" s="150"/>
      <c r="AK2332" s="150"/>
      <c r="AL2332" s="150">
        <v>1470.197998046875</v>
      </c>
      <c r="AM2332" s="150">
        <v>971</v>
      </c>
      <c r="AN2332" s="150">
        <v>499.197998046875</v>
      </c>
      <c r="AO2332" s="5" t="s">
        <v>5219</v>
      </c>
    </row>
    <row r="2333" spans="1:41" ht="14.25" x14ac:dyDescent="0.45">
      <c r="A2333" s="150">
        <v>2018</v>
      </c>
      <c r="B2333" s="5" t="s">
        <v>1477</v>
      </c>
      <c r="C2333" s="5" t="s">
        <v>171</v>
      </c>
      <c r="D2333" s="5" t="s">
        <v>84</v>
      </c>
      <c r="E2333" s="5" t="s">
        <v>264</v>
      </c>
      <c r="F2333" s="5" t="s">
        <v>264</v>
      </c>
      <c r="G2333" s="5" t="s">
        <v>88</v>
      </c>
      <c r="H2333" s="5" t="s">
        <v>131</v>
      </c>
      <c r="I2333" s="150">
        <v>0</v>
      </c>
      <c r="J2333" s="150"/>
      <c r="K2333" s="150"/>
      <c r="L2333" s="150">
        <v>0</v>
      </c>
      <c r="M2333" s="150">
        <v>0</v>
      </c>
      <c r="N2333" s="150">
        <v>0</v>
      </c>
      <c r="O2333" s="150">
        <v>221</v>
      </c>
      <c r="P2333" s="150">
        <v>0</v>
      </c>
      <c r="Q2333" s="150">
        <v>0</v>
      </c>
      <c r="R2333" s="150"/>
      <c r="S2333" s="150">
        <v>0</v>
      </c>
      <c r="T2333" s="150">
        <v>565.70410644531239</v>
      </c>
      <c r="U2333" s="150"/>
      <c r="V2333" s="150">
        <v>145</v>
      </c>
      <c r="W2333" s="150"/>
      <c r="X2333" s="150">
        <v>129.102580725</v>
      </c>
      <c r="Y2333" s="150">
        <v>0</v>
      </c>
      <c r="Z2333" s="150"/>
      <c r="AA2333" s="150">
        <v>0</v>
      </c>
      <c r="AB2333" s="150">
        <v>0</v>
      </c>
      <c r="AC2333" s="150"/>
      <c r="AD2333" s="150">
        <v>0</v>
      </c>
      <c r="AE2333" s="150">
        <v>75</v>
      </c>
      <c r="AF2333" s="150"/>
      <c r="AG2333" s="150">
        <v>0</v>
      </c>
      <c r="AH2333" s="150">
        <v>0</v>
      </c>
      <c r="AI2333" s="150">
        <v>0</v>
      </c>
      <c r="AJ2333" s="150">
        <v>0</v>
      </c>
      <c r="AK2333" s="150"/>
      <c r="AL2333" s="150">
        <v>1135.806640625</v>
      </c>
      <c r="AM2333" s="150">
        <v>220</v>
      </c>
      <c r="AN2333" s="150">
        <v>915.80670166015625</v>
      </c>
      <c r="AO2333" s="5" t="s">
        <v>2436</v>
      </c>
    </row>
    <row r="2334" spans="1:41" ht="14.25" x14ac:dyDescent="0.45">
      <c r="A2334" s="150">
        <v>2018</v>
      </c>
      <c r="B2334" s="5" t="s">
        <v>1476</v>
      </c>
      <c r="C2334" s="5" t="s">
        <v>4979</v>
      </c>
      <c r="D2334" s="5" t="s">
        <v>84</v>
      </c>
      <c r="E2334" s="5" t="s">
        <v>95</v>
      </c>
      <c r="F2334" s="5" t="s">
        <v>4981</v>
      </c>
      <c r="G2334" s="5" t="s">
        <v>87</v>
      </c>
      <c r="H2334" s="5" t="s">
        <v>131</v>
      </c>
      <c r="I2334" s="150"/>
      <c r="J2334" s="150"/>
      <c r="K2334" s="150"/>
      <c r="L2334" s="150"/>
      <c r="M2334" s="150"/>
      <c r="N2334" s="150"/>
      <c r="O2334" s="150"/>
      <c r="P2334" s="150"/>
      <c r="Q2334" s="150"/>
      <c r="R2334" s="150"/>
      <c r="S2334" s="150"/>
      <c r="T2334" s="150"/>
      <c r="U2334" s="150"/>
      <c r="V2334" s="150"/>
      <c r="W2334" s="150"/>
      <c r="X2334" s="150"/>
      <c r="Y2334" s="150"/>
      <c r="Z2334" s="150"/>
      <c r="AA2334" s="150"/>
      <c r="AB2334" s="150"/>
      <c r="AC2334" s="150"/>
      <c r="AD2334" s="150"/>
      <c r="AE2334" s="150"/>
      <c r="AF2334" s="150"/>
      <c r="AG2334" s="150"/>
      <c r="AH2334" s="150"/>
      <c r="AI2334" s="150"/>
      <c r="AJ2334" s="150"/>
      <c r="AK2334" s="150"/>
      <c r="AL2334" s="150">
        <v>0</v>
      </c>
      <c r="AM2334" s="150">
        <v>0</v>
      </c>
      <c r="AN2334" s="150">
        <v>0</v>
      </c>
      <c r="AO2334" s="5" t="s">
        <v>5220</v>
      </c>
    </row>
    <row r="2335" spans="1:41" ht="14.25" x14ac:dyDescent="0.45">
      <c r="A2335" s="150">
        <v>2018</v>
      </c>
      <c r="B2335" s="5" t="s">
        <v>1478</v>
      </c>
      <c r="C2335" s="5" t="s">
        <v>4979</v>
      </c>
      <c r="D2335" s="5" t="s">
        <v>84</v>
      </c>
      <c r="E2335" s="5" t="s">
        <v>95</v>
      </c>
      <c r="F2335" s="5" t="s">
        <v>236</v>
      </c>
      <c r="G2335" s="5" t="s">
        <v>87</v>
      </c>
      <c r="H2335" s="5" t="s">
        <v>131</v>
      </c>
      <c r="I2335" s="150">
        <v>820.67645678025065</v>
      </c>
      <c r="J2335" s="150"/>
      <c r="K2335" s="150"/>
      <c r="L2335" s="150">
        <v>85.29046081115284</v>
      </c>
      <c r="M2335" s="150"/>
      <c r="N2335" s="150">
        <v>0</v>
      </c>
      <c r="O2335" s="150">
        <v>0</v>
      </c>
      <c r="P2335" s="150"/>
      <c r="Q2335" s="150"/>
      <c r="R2335" s="150"/>
      <c r="S2335" s="150">
        <v>50.366092465567505</v>
      </c>
      <c r="T2335" s="150"/>
      <c r="U2335" s="150"/>
      <c r="V2335" s="150">
        <v>115.14881679370714</v>
      </c>
      <c r="W2335" s="150"/>
      <c r="X2335" s="150"/>
      <c r="Y2335" s="150">
        <v>2939.6349845129121</v>
      </c>
      <c r="Z2335" s="150"/>
      <c r="AA2335" s="150">
        <v>0</v>
      </c>
      <c r="AB2335" s="150"/>
      <c r="AC2335" s="150"/>
      <c r="AD2335" s="150">
        <v>0</v>
      </c>
      <c r="AE2335" s="150"/>
      <c r="AF2335" s="150"/>
      <c r="AG2335" s="150"/>
      <c r="AH2335" s="150">
        <v>0</v>
      </c>
      <c r="AI2335" s="150">
        <v>0</v>
      </c>
      <c r="AJ2335" s="150">
        <v>0</v>
      </c>
      <c r="AK2335" s="150"/>
      <c r="AL2335" s="150">
        <v>4011.11669921875</v>
      </c>
      <c r="AM2335" s="150">
        <v>3960.750732421875</v>
      </c>
      <c r="AN2335" s="150">
        <v>50.366092681884766</v>
      </c>
      <c r="AO2335" s="5" t="s">
        <v>5222</v>
      </c>
    </row>
    <row r="2336" spans="1:41" ht="14.25" x14ac:dyDescent="0.45">
      <c r="A2336" s="150">
        <v>2018</v>
      </c>
      <c r="B2336" s="5" t="s">
        <v>1477</v>
      </c>
      <c r="C2336" s="5" t="s">
        <v>4979</v>
      </c>
      <c r="D2336" s="5" t="s">
        <v>84</v>
      </c>
      <c r="E2336" s="5" t="s">
        <v>95</v>
      </c>
      <c r="F2336" s="5" t="s">
        <v>236</v>
      </c>
      <c r="G2336" s="5" t="s">
        <v>87</v>
      </c>
      <c r="H2336" s="5" t="s">
        <v>131</v>
      </c>
      <c r="I2336" s="150">
        <v>1145.0752857822292</v>
      </c>
      <c r="J2336" s="150"/>
      <c r="K2336" s="150"/>
      <c r="L2336" s="150"/>
      <c r="M2336" s="150">
        <v>0</v>
      </c>
      <c r="N2336" s="150">
        <v>0</v>
      </c>
      <c r="O2336" s="150">
        <v>0</v>
      </c>
      <c r="P2336" s="150">
        <v>0</v>
      </c>
      <c r="Q2336" s="150">
        <v>0</v>
      </c>
      <c r="R2336" s="150"/>
      <c r="S2336" s="150">
        <v>56.845640200282233</v>
      </c>
      <c r="T2336" s="150"/>
      <c r="U2336" s="150"/>
      <c r="V2336" s="150">
        <v>83.000553028351447</v>
      </c>
      <c r="W2336" s="150"/>
      <c r="X2336" s="150"/>
      <c r="Y2336" s="150">
        <v>1784.5118901095561</v>
      </c>
      <c r="Z2336" s="150"/>
      <c r="AA2336" s="150">
        <v>0</v>
      </c>
      <c r="AB2336" s="150"/>
      <c r="AC2336" s="150"/>
      <c r="AD2336" s="150">
        <v>0</v>
      </c>
      <c r="AE2336" s="150"/>
      <c r="AF2336" s="150"/>
      <c r="AG2336" s="150">
        <v>0</v>
      </c>
      <c r="AH2336" s="150">
        <v>0</v>
      </c>
      <c r="AI2336" s="150">
        <v>0</v>
      </c>
      <c r="AJ2336" s="150">
        <v>0</v>
      </c>
      <c r="AK2336" s="150"/>
      <c r="AL2336" s="150">
        <v>3069.433349609375</v>
      </c>
      <c r="AM2336" s="150">
        <v>3012.587890625</v>
      </c>
      <c r="AN2336" s="150">
        <v>56.84564208984375</v>
      </c>
      <c r="AO2336" s="5" t="s">
        <v>5223</v>
      </c>
    </row>
    <row r="2337" spans="1:41" ht="14.25" x14ac:dyDescent="0.45">
      <c r="A2337" s="150">
        <v>2018</v>
      </c>
      <c r="B2337" s="5" t="s">
        <v>1476</v>
      </c>
      <c r="C2337" s="5" t="s">
        <v>4979</v>
      </c>
      <c r="D2337" s="5" t="s">
        <v>84</v>
      </c>
      <c r="E2337" s="5" t="s">
        <v>95</v>
      </c>
      <c r="F2337" s="5" t="s">
        <v>236</v>
      </c>
      <c r="G2337" s="5" t="s">
        <v>87</v>
      </c>
      <c r="H2337" s="5" t="s">
        <v>131</v>
      </c>
      <c r="I2337" s="150">
        <v>380.53508620611166</v>
      </c>
      <c r="J2337" s="150"/>
      <c r="K2337" s="150">
        <v>54.436434609954937</v>
      </c>
      <c r="L2337" s="150"/>
      <c r="M2337" s="150">
        <v>0</v>
      </c>
      <c r="N2337" s="150">
        <v>0</v>
      </c>
      <c r="O2337" s="150"/>
      <c r="P2337" s="150">
        <v>0</v>
      </c>
      <c r="Q2337" s="150"/>
      <c r="R2337" s="150">
        <v>0</v>
      </c>
      <c r="S2337" s="150">
        <v>0</v>
      </c>
      <c r="T2337" s="150"/>
      <c r="U2337" s="150"/>
      <c r="V2337" s="150">
        <v>0</v>
      </c>
      <c r="W2337" s="150"/>
      <c r="X2337" s="150">
        <v>165.12972273408755</v>
      </c>
      <c r="Y2337" s="150"/>
      <c r="Z2337" s="150">
        <v>0</v>
      </c>
      <c r="AA2337" s="150">
        <v>0</v>
      </c>
      <c r="AB2337" s="150">
        <v>0</v>
      </c>
      <c r="AC2337" s="150"/>
      <c r="AD2337" s="150">
        <v>0</v>
      </c>
      <c r="AE2337" s="150"/>
      <c r="AF2337" s="150"/>
      <c r="AG2337" s="150">
        <v>0</v>
      </c>
      <c r="AH2337" s="150">
        <v>0</v>
      </c>
      <c r="AI2337" s="150">
        <v>0</v>
      </c>
      <c r="AJ2337" s="150"/>
      <c r="AK2337" s="150"/>
      <c r="AL2337" s="150">
        <v>600.10125732421875</v>
      </c>
      <c r="AM2337" s="150">
        <v>380.53509521484375</v>
      </c>
      <c r="AN2337" s="150">
        <v>219.566162109375</v>
      </c>
      <c r="AO2337" s="5" t="s">
        <v>5221</v>
      </c>
    </row>
    <row r="2338" spans="1:41" ht="14.25" x14ac:dyDescent="0.45">
      <c r="A2338" s="150">
        <v>2018</v>
      </c>
      <c r="B2338" s="5" t="s">
        <v>4024</v>
      </c>
      <c r="C2338" s="5" t="s">
        <v>4979</v>
      </c>
      <c r="D2338" s="5" t="s">
        <v>84</v>
      </c>
      <c r="E2338" s="5" t="s">
        <v>95</v>
      </c>
      <c r="F2338" s="5" t="s">
        <v>236</v>
      </c>
      <c r="G2338" s="5" t="s">
        <v>87</v>
      </c>
      <c r="H2338" s="5" t="s">
        <v>131</v>
      </c>
      <c r="I2338" s="150">
        <v>1027.5051183302498</v>
      </c>
      <c r="J2338" s="150"/>
      <c r="K2338" s="150"/>
      <c r="L2338" s="150"/>
      <c r="M2338" s="150"/>
      <c r="N2338" s="150">
        <v>0</v>
      </c>
      <c r="O2338" s="150">
        <v>0</v>
      </c>
      <c r="P2338" s="150"/>
      <c r="Q2338" s="150">
        <v>0</v>
      </c>
      <c r="R2338" s="150"/>
      <c r="S2338" s="150">
        <v>49.766578790533622</v>
      </c>
      <c r="T2338" s="150"/>
      <c r="U2338" s="150"/>
      <c r="V2338" s="150">
        <v>165.52796858590531</v>
      </c>
      <c r="W2338" s="150"/>
      <c r="X2338" s="150">
        <v>0</v>
      </c>
      <c r="Y2338" s="150"/>
      <c r="Z2338" s="150"/>
      <c r="AA2338" s="150">
        <v>0</v>
      </c>
      <c r="AB2338" s="150"/>
      <c r="AC2338" s="150"/>
      <c r="AD2338" s="150">
        <v>0</v>
      </c>
      <c r="AE2338" s="150"/>
      <c r="AF2338" s="150">
        <v>0</v>
      </c>
      <c r="AG2338" s="150"/>
      <c r="AH2338" s="150"/>
      <c r="AI2338" s="150">
        <v>0</v>
      </c>
      <c r="AJ2338" s="150"/>
      <c r="AK2338" s="150"/>
      <c r="AL2338" s="150">
        <v>1242.7996826171875</v>
      </c>
      <c r="AM2338" s="150">
        <v>1193.0330810546875</v>
      </c>
      <c r="AN2338" s="150">
        <v>49.766578674316406</v>
      </c>
      <c r="AO2338" s="5" t="s">
        <v>5226</v>
      </c>
    </row>
    <row r="2339" spans="1:41" ht="14.25" x14ac:dyDescent="0.45">
      <c r="A2339" s="150">
        <v>2018</v>
      </c>
      <c r="B2339" s="5" t="s">
        <v>582</v>
      </c>
      <c r="C2339" s="5" t="s">
        <v>4979</v>
      </c>
      <c r="D2339" s="5" t="s">
        <v>84</v>
      </c>
      <c r="E2339" s="5" t="s">
        <v>95</v>
      </c>
      <c r="F2339" s="5" t="s">
        <v>236</v>
      </c>
      <c r="G2339" s="5" t="s">
        <v>87</v>
      </c>
      <c r="H2339" s="5" t="s">
        <v>131</v>
      </c>
      <c r="I2339" s="150">
        <v>1252.3393149335175</v>
      </c>
      <c r="J2339" s="150"/>
      <c r="K2339" s="150"/>
      <c r="L2339" s="150"/>
      <c r="M2339" s="150">
        <v>0</v>
      </c>
      <c r="N2339" s="150">
        <v>0</v>
      </c>
      <c r="O2339" s="150">
        <v>0</v>
      </c>
      <c r="P2339" s="150">
        <v>0</v>
      </c>
      <c r="Q2339" s="150">
        <v>0</v>
      </c>
      <c r="R2339" s="150"/>
      <c r="S2339" s="150">
        <v>47.70363160215409</v>
      </c>
      <c r="T2339" s="150">
        <v>0</v>
      </c>
      <c r="U2339" s="150"/>
      <c r="V2339" s="150">
        <v>13.397615113601494</v>
      </c>
      <c r="W2339" s="150"/>
      <c r="X2339" s="150"/>
      <c r="Y2339" s="150">
        <v>2694.0371057600337</v>
      </c>
      <c r="Z2339" s="150"/>
      <c r="AA2339" s="150"/>
      <c r="AB2339" s="150">
        <v>0</v>
      </c>
      <c r="AC2339" s="150"/>
      <c r="AD2339" s="150">
        <v>0</v>
      </c>
      <c r="AE2339" s="150"/>
      <c r="AF2339" s="150">
        <v>0</v>
      </c>
      <c r="AG2339" s="150"/>
      <c r="AH2339" s="150"/>
      <c r="AI2339" s="150">
        <v>0</v>
      </c>
      <c r="AJ2339" s="150">
        <v>0</v>
      </c>
      <c r="AK2339" s="150"/>
      <c r="AL2339" s="150">
        <v>4007.4775390625</v>
      </c>
      <c r="AM2339" s="150">
        <v>3959.77392578125</v>
      </c>
      <c r="AN2339" s="150">
        <v>47.703632354736328</v>
      </c>
      <c r="AO2339" s="5" t="s">
        <v>5225</v>
      </c>
    </row>
    <row r="2340" spans="1:41" ht="14.25" x14ac:dyDescent="0.45">
      <c r="A2340" s="150">
        <v>2018</v>
      </c>
      <c r="B2340" s="5" t="s">
        <v>4980</v>
      </c>
      <c r="C2340" s="5" t="s">
        <v>4979</v>
      </c>
      <c r="D2340" s="5" t="s">
        <v>84</v>
      </c>
      <c r="E2340" s="5" t="s">
        <v>95</v>
      </c>
      <c r="F2340" s="5" t="s">
        <v>236</v>
      </c>
      <c r="G2340" s="5" t="s">
        <v>87</v>
      </c>
      <c r="H2340" s="5" t="s">
        <v>131</v>
      </c>
      <c r="I2340" s="150">
        <v>1000.5310708201224</v>
      </c>
      <c r="J2340" s="150"/>
      <c r="K2340" s="150"/>
      <c r="L2340" s="150"/>
      <c r="M2340" s="150">
        <v>0</v>
      </c>
      <c r="N2340" s="150">
        <v>0</v>
      </c>
      <c r="O2340" s="150">
        <v>0</v>
      </c>
      <c r="P2340" s="150"/>
      <c r="Q2340" s="150">
        <v>0</v>
      </c>
      <c r="R2340" s="150">
        <v>0</v>
      </c>
      <c r="S2340" s="150">
        <v>0</v>
      </c>
      <c r="T2340" s="150"/>
      <c r="U2340" s="150">
        <v>33.711396475916423</v>
      </c>
      <c r="V2340" s="150">
        <v>265.47724724784183</v>
      </c>
      <c r="W2340" s="150"/>
      <c r="X2340" s="150">
        <v>0</v>
      </c>
      <c r="Y2340" s="150">
        <v>0</v>
      </c>
      <c r="Z2340" s="150"/>
      <c r="AA2340" s="150">
        <v>0</v>
      </c>
      <c r="AB2340" s="150">
        <v>0</v>
      </c>
      <c r="AC2340" s="150"/>
      <c r="AD2340" s="150"/>
      <c r="AE2340" s="150"/>
      <c r="AF2340" s="150">
        <v>0</v>
      </c>
      <c r="AG2340" s="150"/>
      <c r="AH2340" s="150">
        <v>1.0534811398723882</v>
      </c>
      <c r="AI2340" s="150">
        <v>0</v>
      </c>
      <c r="AJ2340" s="150"/>
      <c r="AK2340" s="150"/>
      <c r="AL2340" s="150">
        <v>1300.773193359375</v>
      </c>
      <c r="AM2340" s="150">
        <v>1299.7197265625</v>
      </c>
      <c r="AN2340" s="150">
        <v>1.0534811019897461</v>
      </c>
      <c r="AO2340" s="5" t="s">
        <v>5224</v>
      </c>
    </row>
    <row r="2341" spans="1:41" ht="14.25" x14ac:dyDescent="0.45">
      <c r="A2341" s="150">
        <v>2018</v>
      </c>
      <c r="B2341" s="5" t="s">
        <v>582</v>
      </c>
      <c r="C2341" s="5" t="s">
        <v>4979</v>
      </c>
      <c r="D2341" s="5" t="s">
        <v>84</v>
      </c>
      <c r="E2341" s="5" t="s">
        <v>95</v>
      </c>
      <c r="F2341" s="5" t="s">
        <v>188</v>
      </c>
      <c r="G2341" s="5" t="s">
        <v>87</v>
      </c>
      <c r="H2341" s="5" t="s">
        <v>131</v>
      </c>
      <c r="I2341" s="150">
        <v>334.94037784003734</v>
      </c>
      <c r="J2341" s="150">
        <v>731.28649161741487</v>
      </c>
      <c r="K2341" s="150"/>
      <c r="L2341" s="150">
        <v>167.47018892001867</v>
      </c>
      <c r="M2341" s="150">
        <v>586.14566122006545</v>
      </c>
      <c r="N2341" s="150">
        <v>562.14160080819602</v>
      </c>
      <c r="O2341" s="150">
        <v>392.99670999897717</v>
      </c>
      <c r="P2341" s="150">
        <v>456.46232926003364</v>
      </c>
      <c r="Q2341" s="150">
        <v>0</v>
      </c>
      <c r="R2341" s="150">
        <v>302.46430589035072</v>
      </c>
      <c r="S2341" s="150">
        <v>1201.598605501134</v>
      </c>
      <c r="T2341" s="150">
        <v>0</v>
      </c>
      <c r="U2341" s="150">
        <v>11.164679261334578</v>
      </c>
      <c r="V2341" s="150">
        <v>100.48211335201121</v>
      </c>
      <c r="W2341" s="150">
        <v>0</v>
      </c>
      <c r="X2341" s="150">
        <v>409.28918477913044</v>
      </c>
      <c r="Y2341" s="150">
        <v>3283.5321707584994</v>
      </c>
      <c r="Z2341" s="150">
        <v>0</v>
      </c>
      <c r="AA2341" s="150">
        <v>4952.8456983945071</v>
      </c>
      <c r="AB2341" s="150"/>
      <c r="AC2341" s="150">
        <v>63.303731411767068</v>
      </c>
      <c r="AD2341" s="150">
        <v>0</v>
      </c>
      <c r="AE2341" s="150">
        <v>144.24765605644274</v>
      </c>
      <c r="AF2341" s="150">
        <v>1054.4916750858636</v>
      </c>
      <c r="AG2341" s="150">
        <v>8156.9146683310437</v>
      </c>
      <c r="AH2341" s="150">
        <v>0</v>
      </c>
      <c r="AI2341" s="150"/>
      <c r="AJ2341" s="150">
        <v>66.988075568007474</v>
      </c>
      <c r="AK2341" s="150"/>
      <c r="AL2341" s="150">
        <v>22978.765625</v>
      </c>
      <c r="AM2341" s="150">
        <v>20388.736328125</v>
      </c>
      <c r="AN2341" s="150">
        <v>2590.0302734375</v>
      </c>
      <c r="AO2341" s="5" t="s">
        <v>5228</v>
      </c>
    </row>
    <row r="2342" spans="1:41" ht="14.25" x14ac:dyDescent="0.45">
      <c r="A2342" s="150">
        <v>2018</v>
      </c>
      <c r="B2342" s="5" t="s">
        <v>4024</v>
      </c>
      <c r="C2342" s="5" t="s">
        <v>4979</v>
      </c>
      <c r="D2342" s="5" t="s">
        <v>84</v>
      </c>
      <c r="E2342" s="5" t="s">
        <v>95</v>
      </c>
      <c r="F2342" s="5" t="s">
        <v>188</v>
      </c>
      <c r="G2342" s="5" t="s">
        <v>87</v>
      </c>
      <c r="H2342" s="5" t="s">
        <v>131</v>
      </c>
      <c r="I2342" s="150">
        <v>1071.0633261440933</v>
      </c>
      <c r="J2342" s="150">
        <v>238.01407247646515</v>
      </c>
      <c r="K2342" s="150"/>
      <c r="L2342" s="150"/>
      <c r="M2342" s="150">
        <v>254.2423046907696</v>
      </c>
      <c r="N2342" s="150">
        <v>98.985748986195915</v>
      </c>
      <c r="O2342" s="150">
        <v>217.45831167167952</v>
      </c>
      <c r="P2342" s="150">
        <v>378.65875166710367</v>
      </c>
      <c r="Q2342" s="150">
        <v>0</v>
      </c>
      <c r="R2342" s="150">
        <v>107.20887447921069</v>
      </c>
      <c r="S2342" s="150">
        <v>223.9496045574013</v>
      </c>
      <c r="T2342" s="150"/>
      <c r="U2342" s="150">
        <v>0</v>
      </c>
      <c r="V2342" s="150">
        <v>973.69393285826652</v>
      </c>
      <c r="W2342" s="150">
        <v>0</v>
      </c>
      <c r="X2342" s="150">
        <v>0</v>
      </c>
      <c r="Y2342" s="150">
        <v>1499.8925862801398</v>
      </c>
      <c r="Z2342" s="150">
        <v>176.34679006210828</v>
      </c>
      <c r="AA2342" s="150">
        <v>5702.6008001065811</v>
      </c>
      <c r="AB2342" s="150"/>
      <c r="AC2342" s="150">
        <v>0</v>
      </c>
      <c r="AD2342" s="150">
        <v>0</v>
      </c>
      <c r="AE2342" s="150">
        <v>220.70395811454043</v>
      </c>
      <c r="AF2342" s="150">
        <v>0</v>
      </c>
      <c r="AG2342" s="150">
        <v>12698.050766619417</v>
      </c>
      <c r="AH2342" s="150">
        <v>0</v>
      </c>
      <c r="AI2342" s="150">
        <v>702.14151380557223</v>
      </c>
      <c r="AJ2342" s="150">
        <v>649.12928857217776</v>
      </c>
      <c r="AK2342" s="150"/>
      <c r="AL2342" s="150">
        <v>25212.138671875</v>
      </c>
      <c r="AM2342" s="150">
        <v>23814.34765625</v>
      </c>
      <c r="AN2342" s="150">
        <v>1397.791748046875</v>
      </c>
      <c r="AO2342" s="5" t="s">
        <v>5230</v>
      </c>
    </row>
    <row r="2343" spans="1:41" ht="14.25" x14ac:dyDescent="0.45">
      <c r="A2343" s="150">
        <v>2018</v>
      </c>
      <c r="B2343" s="5" t="s">
        <v>1477</v>
      </c>
      <c r="C2343" s="5" t="s">
        <v>4979</v>
      </c>
      <c r="D2343" s="5" t="s">
        <v>84</v>
      </c>
      <c r="E2343" s="5" t="s">
        <v>95</v>
      </c>
      <c r="F2343" s="5" t="s">
        <v>188</v>
      </c>
      <c r="G2343" s="5" t="s">
        <v>87</v>
      </c>
      <c r="H2343" s="5" t="s">
        <v>131</v>
      </c>
      <c r="I2343" s="150">
        <v>355.71665583579193</v>
      </c>
      <c r="J2343" s="150">
        <v>0</v>
      </c>
      <c r="K2343" s="150"/>
      <c r="L2343" s="150"/>
      <c r="M2343" s="150">
        <v>303.84131019307216</v>
      </c>
      <c r="N2343" s="150">
        <v>1599.3020846377203</v>
      </c>
      <c r="O2343" s="150">
        <v>273.90182499355979</v>
      </c>
      <c r="P2343" s="150">
        <v>833.7998412790962</v>
      </c>
      <c r="Q2343" s="150">
        <v>0</v>
      </c>
      <c r="R2343" s="150"/>
      <c r="S2343" s="150">
        <v>1580.8641046435653</v>
      </c>
      <c r="T2343" s="150">
        <v>0</v>
      </c>
      <c r="U2343" s="150">
        <v>0</v>
      </c>
      <c r="V2343" s="150">
        <v>0</v>
      </c>
      <c r="W2343" s="150">
        <v>0</v>
      </c>
      <c r="X2343" s="150">
        <v>0</v>
      </c>
      <c r="Y2343" s="150">
        <v>3862.5967362803917</v>
      </c>
      <c r="Z2343" s="150"/>
      <c r="AA2343" s="150">
        <v>1922.4488418380408</v>
      </c>
      <c r="AB2343" s="150"/>
      <c r="AC2343" s="150">
        <v>0</v>
      </c>
      <c r="AD2343" s="150">
        <v>0</v>
      </c>
      <c r="AE2343" s="150">
        <v>53.357498375368792</v>
      </c>
      <c r="AF2343" s="150">
        <v>163.10018879252581</v>
      </c>
      <c r="AG2343" s="150">
        <v>10886.115390761352</v>
      </c>
      <c r="AH2343" s="150">
        <v>1943.327552947912</v>
      </c>
      <c r="AI2343" s="150">
        <v>0</v>
      </c>
      <c r="AJ2343" s="150">
        <v>1741.113249363875</v>
      </c>
      <c r="AK2343" s="150"/>
      <c r="AL2343" s="150">
        <v>25519.486328125</v>
      </c>
      <c r="AM2343" s="150">
        <v>21417.55078125</v>
      </c>
      <c r="AN2343" s="150">
        <v>4101.9345703125</v>
      </c>
      <c r="AO2343" s="5" t="s">
        <v>5229</v>
      </c>
    </row>
    <row r="2344" spans="1:41" ht="14.25" x14ac:dyDescent="0.45">
      <c r="A2344" s="150">
        <v>2018</v>
      </c>
      <c r="B2344" s="5" t="s">
        <v>1476</v>
      </c>
      <c r="C2344" s="5" t="s">
        <v>4979</v>
      </c>
      <c r="D2344" s="5" t="s">
        <v>84</v>
      </c>
      <c r="E2344" s="5" t="s">
        <v>95</v>
      </c>
      <c r="F2344" s="5" t="s">
        <v>188</v>
      </c>
      <c r="G2344" s="5" t="s">
        <v>87</v>
      </c>
      <c r="H2344" s="5" t="s">
        <v>131</v>
      </c>
      <c r="I2344" s="150">
        <v>604.84927344394373</v>
      </c>
      <c r="J2344" s="150">
        <v>0</v>
      </c>
      <c r="K2344" s="150">
        <v>0</v>
      </c>
      <c r="L2344" s="150"/>
      <c r="M2344" s="150">
        <v>1451.6382562654649</v>
      </c>
      <c r="N2344" s="150">
        <v>736.58544520003466</v>
      </c>
      <c r="O2344" s="150">
        <v>228.63302536181072</v>
      </c>
      <c r="P2344" s="150">
        <v>544.36434609954938</v>
      </c>
      <c r="Q2344" s="150">
        <v>0</v>
      </c>
      <c r="R2344" s="150">
        <v>0</v>
      </c>
      <c r="S2344" s="150">
        <v>1120.1808544181838</v>
      </c>
      <c r="T2344" s="150">
        <v>0</v>
      </c>
      <c r="U2344" s="150">
        <v>0</v>
      </c>
      <c r="V2344" s="150">
        <v>1233.8925178256452</v>
      </c>
      <c r="W2344" s="150">
        <v>0</v>
      </c>
      <c r="X2344" s="150">
        <v>0</v>
      </c>
      <c r="Y2344" s="150">
        <v>4826.6972020826706</v>
      </c>
      <c r="Z2344" s="150">
        <v>19.23420689551741</v>
      </c>
      <c r="AA2344" s="150">
        <v>1839.8372013215221</v>
      </c>
      <c r="AB2344" s="150"/>
      <c r="AC2344" s="150">
        <v>0</v>
      </c>
      <c r="AD2344" s="150">
        <v>0</v>
      </c>
      <c r="AE2344" s="150">
        <v>0</v>
      </c>
      <c r="AF2344" s="150">
        <v>539.52555191199781</v>
      </c>
      <c r="AG2344" s="150">
        <v>10690.998533786704</v>
      </c>
      <c r="AH2344" s="150">
        <v>808.26507410106183</v>
      </c>
      <c r="AI2344" s="150">
        <v>0</v>
      </c>
      <c r="AJ2344" s="150">
        <v>1832.4179851877609</v>
      </c>
      <c r="AK2344" s="150"/>
      <c r="AL2344" s="150">
        <v>26477.119140625</v>
      </c>
      <c r="AM2344" s="150">
        <v>22868.40234375</v>
      </c>
      <c r="AN2344" s="150">
        <v>3608.71728515625</v>
      </c>
      <c r="AO2344" s="5" t="s">
        <v>5231</v>
      </c>
    </row>
    <row r="2345" spans="1:41" ht="14.25" x14ac:dyDescent="0.45">
      <c r="A2345" s="150">
        <v>2018</v>
      </c>
      <c r="B2345" s="5" t="s">
        <v>4980</v>
      </c>
      <c r="C2345" s="5" t="s">
        <v>4979</v>
      </c>
      <c r="D2345" s="5" t="s">
        <v>84</v>
      </c>
      <c r="E2345" s="5" t="s">
        <v>95</v>
      </c>
      <c r="F2345" s="5" t="s">
        <v>188</v>
      </c>
      <c r="G2345" s="5" t="s">
        <v>87</v>
      </c>
      <c r="H2345" s="5" t="s">
        <v>131</v>
      </c>
      <c r="I2345" s="150">
        <v>1042.9463284736644</v>
      </c>
      <c r="J2345" s="150">
        <v>411.91112569010386</v>
      </c>
      <c r="K2345" s="150"/>
      <c r="L2345" s="150"/>
      <c r="M2345" s="150">
        <v>222.76280095057601</v>
      </c>
      <c r="N2345" s="150">
        <v>535.16841905517322</v>
      </c>
      <c r="O2345" s="150">
        <v>211.74970911435005</v>
      </c>
      <c r="P2345" s="150">
        <v>368.71839895533589</v>
      </c>
      <c r="Q2345" s="150">
        <v>0</v>
      </c>
      <c r="R2345" s="150">
        <v>104.29463284736644</v>
      </c>
      <c r="S2345" s="150">
        <v>4.2139245594895529</v>
      </c>
      <c r="T2345" s="150"/>
      <c r="U2345" s="150">
        <v>43.192726734767923</v>
      </c>
      <c r="V2345" s="150">
        <v>0</v>
      </c>
      <c r="W2345" s="150">
        <v>0</v>
      </c>
      <c r="X2345" s="150">
        <v>0</v>
      </c>
      <c r="Y2345" s="150">
        <v>1460.5181857895952</v>
      </c>
      <c r="Z2345" s="150">
        <v>406.403526290851</v>
      </c>
      <c r="AA2345" s="150">
        <v>4937.6661025818839</v>
      </c>
      <c r="AB2345" s="150"/>
      <c r="AC2345" s="150">
        <v>0</v>
      </c>
      <c r="AD2345" s="150">
        <v>0</v>
      </c>
      <c r="AE2345" s="150"/>
      <c r="AF2345" s="150">
        <v>26.579329158980357</v>
      </c>
      <c r="AG2345" s="150">
        <v>9887.9739788422376</v>
      </c>
      <c r="AH2345" s="150">
        <v>0</v>
      </c>
      <c r="AI2345" s="150">
        <v>683.70925977718002</v>
      </c>
      <c r="AJ2345" s="150">
        <v>121.15033108532465</v>
      </c>
      <c r="AK2345" s="150"/>
      <c r="AL2345" s="150">
        <v>20468.958984375</v>
      </c>
      <c r="AM2345" s="150">
        <v>19346.5234375</v>
      </c>
      <c r="AN2345" s="150">
        <v>1122.4356689453125</v>
      </c>
      <c r="AO2345" s="5" t="s">
        <v>5232</v>
      </c>
    </row>
    <row r="2346" spans="1:41" ht="14.25" x14ac:dyDescent="0.45">
      <c r="A2346" s="150">
        <v>2018</v>
      </c>
      <c r="B2346" s="5" t="s">
        <v>1478</v>
      </c>
      <c r="C2346" s="5" t="s">
        <v>4979</v>
      </c>
      <c r="D2346" s="5" t="s">
        <v>84</v>
      </c>
      <c r="E2346" s="5" t="s">
        <v>95</v>
      </c>
      <c r="F2346" s="5" t="s">
        <v>188</v>
      </c>
      <c r="G2346" s="5" t="s">
        <v>87</v>
      </c>
      <c r="H2346" s="5" t="s">
        <v>131</v>
      </c>
      <c r="I2346" s="150">
        <v>345.44645038112139</v>
      </c>
      <c r="J2346" s="150">
        <v>0</v>
      </c>
      <c r="K2346" s="150"/>
      <c r="L2346" s="150"/>
      <c r="M2346" s="150">
        <v>1734.4290529552138</v>
      </c>
      <c r="N2346" s="150">
        <v>1261.0315403292609</v>
      </c>
      <c r="O2346" s="150">
        <v>399.56639427416377</v>
      </c>
      <c r="P2346" s="150">
        <v>894.04599711208266</v>
      </c>
      <c r="Q2346" s="150">
        <v>0</v>
      </c>
      <c r="R2346" s="150"/>
      <c r="S2346" s="150">
        <v>683.69609971263617</v>
      </c>
      <c r="T2346" s="150"/>
      <c r="U2346" s="150">
        <v>0</v>
      </c>
      <c r="V2346" s="150">
        <v>0</v>
      </c>
      <c r="W2346" s="150">
        <v>0</v>
      </c>
      <c r="X2346" s="150"/>
      <c r="Y2346" s="150">
        <v>3276.822339949978</v>
      </c>
      <c r="Z2346" s="150">
        <v>696.8780483871376</v>
      </c>
      <c r="AA2346" s="150">
        <v>1969.4288386721207</v>
      </c>
      <c r="AB2346" s="150"/>
      <c r="AC2346" s="150">
        <v>0</v>
      </c>
      <c r="AD2346" s="150">
        <v>0</v>
      </c>
      <c r="AE2346" s="150">
        <v>148.77227129746962</v>
      </c>
      <c r="AF2346" s="150">
        <v>0</v>
      </c>
      <c r="AG2346" s="150">
        <v>9401.2723125031189</v>
      </c>
      <c r="AH2346" s="150">
        <v>1151.4881679370715</v>
      </c>
      <c r="AI2346" s="150"/>
      <c r="AJ2346" s="150">
        <v>2936.2948282395319</v>
      </c>
      <c r="AK2346" s="150"/>
      <c r="AL2346" s="150">
        <v>24899.171875</v>
      </c>
      <c r="AM2346" s="150">
        <v>20929.9921875</v>
      </c>
      <c r="AN2346" s="150">
        <v>3969.1796875</v>
      </c>
      <c r="AO2346" s="5" t="s">
        <v>5227</v>
      </c>
    </row>
    <row r="2347" spans="1:41" ht="14.25" x14ac:dyDescent="0.45">
      <c r="A2347" s="150">
        <v>2018</v>
      </c>
      <c r="B2347" s="5" t="s">
        <v>1478</v>
      </c>
      <c r="C2347" s="5" t="s">
        <v>4979</v>
      </c>
      <c r="D2347" s="5" t="s">
        <v>84</v>
      </c>
      <c r="E2347" s="5" t="s">
        <v>95</v>
      </c>
      <c r="F2347" s="5" t="s">
        <v>191</v>
      </c>
      <c r="G2347" s="5" t="s">
        <v>87</v>
      </c>
      <c r="H2347" s="5" t="s">
        <v>131</v>
      </c>
      <c r="I2347" s="150">
        <v>0</v>
      </c>
      <c r="J2347" s="150">
        <v>54.253703077653682</v>
      </c>
      <c r="K2347" s="150">
        <v>46.059526717482854</v>
      </c>
      <c r="L2347" s="150">
        <v>330.47710419793947</v>
      </c>
      <c r="M2347" s="150">
        <v>5237.1553046050904</v>
      </c>
      <c r="N2347" s="150">
        <v>1050.4826197148682</v>
      </c>
      <c r="O2347" s="150">
        <v>481.32205419769582</v>
      </c>
      <c r="P2347" s="150"/>
      <c r="Q2347" s="150">
        <v>0</v>
      </c>
      <c r="R2347" s="150"/>
      <c r="S2347" s="150">
        <v>683.69609971263617</v>
      </c>
      <c r="T2347" s="150"/>
      <c r="U2347" s="150">
        <v>0</v>
      </c>
      <c r="V2347" s="150">
        <v>863.61612595280349</v>
      </c>
      <c r="W2347" s="150">
        <v>0</v>
      </c>
      <c r="X2347" s="150">
        <v>59.696342008237281</v>
      </c>
      <c r="Y2347" s="150">
        <v>6.2244844406006328</v>
      </c>
      <c r="Z2347" s="150">
        <v>279.43854264229674</v>
      </c>
      <c r="AA2347" s="150">
        <v>3073.3005367628189</v>
      </c>
      <c r="AB2347" s="150"/>
      <c r="AC2347" s="150">
        <v>0</v>
      </c>
      <c r="AD2347" s="150">
        <v>0</v>
      </c>
      <c r="AE2347" s="150">
        <v>392.32353369783954</v>
      </c>
      <c r="AF2347" s="150">
        <v>1952.5068535816313</v>
      </c>
      <c r="AG2347" s="150">
        <v>6.5516903908750059</v>
      </c>
      <c r="AH2347" s="150">
        <v>1727.232251905607</v>
      </c>
      <c r="AI2347" s="150"/>
      <c r="AJ2347" s="150">
        <v>143.93602099213393</v>
      </c>
      <c r="AK2347" s="150"/>
      <c r="AL2347" s="150">
        <v>16388.2734375</v>
      </c>
      <c r="AM2347" s="150">
        <v>8153.111328125</v>
      </c>
      <c r="AN2347" s="150">
        <v>8235.162109375</v>
      </c>
      <c r="AO2347" s="5" t="s">
        <v>5236</v>
      </c>
    </row>
    <row r="2348" spans="1:41" ht="14.25" x14ac:dyDescent="0.45">
      <c r="A2348" s="150">
        <v>2018</v>
      </c>
      <c r="B2348" s="5" t="s">
        <v>4980</v>
      </c>
      <c r="C2348" s="5" t="s">
        <v>4979</v>
      </c>
      <c r="D2348" s="5" t="s">
        <v>84</v>
      </c>
      <c r="E2348" s="5" t="s">
        <v>95</v>
      </c>
      <c r="F2348" s="5" t="s">
        <v>191</v>
      </c>
      <c r="G2348" s="5" t="s">
        <v>87</v>
      </c>
      <c r="H2348" s="5" t="s">
        <v>131</v>
      </c>
      <c r="I2348" s="150">
        <v>0</v>
      </c>
      <c r="J2348" s="150">
        <v>43.192726734767923</v>
      </c>
      <c r="K2348" s="150"/>
      <c r="L2348" s="150"/>
      <c r="M2348" s="150">
        <v>2000.2386248983948</v>
      </c>
      <c r="N2348" s="150">
        <v>340.27440817878141</v>
      </c>
      <c r="O2348" s="150">
        <v>152.7547652814963</v>
      </c>
      <c r="P2348" s="150">
        <v>0</v>
      </c>
      <c r="Q2348" s="150">
        <v>0</v>
      </c>
      <c r="R2348" s="150">
        <v>0</v>
      </c>
      <c r="S2348" s="150">
        <v>0</v>
      </c>
      <c r="T2348" s="150"/>
      <c r="U2348" s="150"/>
      <c r="V2348" s="150">
        <v>140.11299160302764</v>
      </c>
      <c r="W2348" s="150">
        <v>158.02217098085825</v>
      </c>
      <c r="X2348" s="150">
        <v>77.957604350556736</v>
      </c>
      <c r="Y2348" s="150">
        <v>401.76851931760501</v>
      </c>
      <c r="Z2348" s="150">
        <v>340.29510065533077</v>
      </c>
      <c r="AA2348" s="150">
        <v>3986.3726332771175</v>
      </c>
      <c r="AB2348" s="150"/>
      <c r="AC2348" s="150">
        <v>810.03745066497743</v>
      </c>
      <c r="AD2348" s="150">
        <v>0</v>
      </c>
      <c r="AE2348" s="150"/>
      <c r="AF2348" s="150">
        <v>2139.1777330020741</v>
      </c>
      <c r="AG2348" s="150">
        <v>0</v>
      </c>
      <c r="AH2348" s="150">
        <v>4.2139245594895529</v>
      </c>
      <c r="AI2348" s="150">
        <v>202.26837885549855</v>
      </c>
      <c r="AJ2348" s="150">
        <v>0</v>
      </c>
      <c r="AK2348" s="150"/>
      <c r="AL2348" s="150">
        <v>10796.6875</v>
      </c>
      <c r="AM2348" s="150">
        <v>8201.2314453125</v>
      </c>
      <c r="AN2348" s="150">
        <v>2595.455322265625</v>
      </c>
      <c r="AO2348" s="5" t="s">
        <v>5235</v>
      </c>
    </row>
    <row r="2349" spans="1:41" ht="14.25" x14ac:dyDescent="0.45">
      <c r="A2349" s="150">
        <v>2018</v>
      </c>
      <c r="B2349" s="5" t="s">
        <v>1476</v>
      </c>
      <c r="C2349" s="5" t="s">
        <v>4979</v>
      </c>
      <c r="D2349" s="5" t="s">
        <v>84</v>
      </c>
      <c r="E2349" s="5" t="s">
        <v>95</v>
      </c>
      <c r="F2349" s="5" t="s">
        <v>191</v>
      </c>
      <c r="G2349" s="5" t="s">
        <v>87</v>
      </c>
      <c r="H2349" s="5" t="s">
        <v>131</v>
      </c>
      <c r="I2349" s="150">
        <v>0</v>
      </c>
      <c r="J2349" s="150">
        <v>0</v>
      </c>
      <c r="K2349" s="150">
        <v>48.387941875515494</v>
      </c>
      <c r="L2349" s="150">
        <v>314.52162219085074</v>
      </c>
      <c r="M2349" s="150">
        <v>2758.1126869043833</v>
      </c>
      <c r="N2349" s="150">
        <v>569.16316631075097</v>
      </c>
      <c r="O2349" s="150">
        <v>165.12385165019663</v>
      </c>
      <c r="P2349" s="150">
        <v>0</v>
      </c>
      <c r="Q2349" s="150">
        <v>0</v>
      </c>
      <c r="R2349" s="150">
        <v>0</v>
      </c>
      <c r="S2349" s="150">
        <v>1120.1808544181838</v>
      </c>
      <c r="T2349" s="150">
        <v>120.96985468878874</v>
      </c>
      <c r="U2349" s="150">
        <v>0</v>
      </c>
      <c r="V2349" s="150">
        <v>0</v>
      </c>
      <c r="W2349" s="150">
        <v>0</v>
      </c>
      <c r="X2349" s="150">
        <v>1562.0379164328847</v>
      </c>
      <c r="Y2349" s="150">
        <v>706.46395138252626</v>
      </c>
      <c r="Z2349" s="150">
        <v>822.71598173845223</v>
      </c>
      <c r="AA2349" s="150">
        <v>3052.5418851626355</v>
      </c>
      <c r="AB2349" s="150"/>
      <c r="AC2349" s="150">
        <v>903.08774834440999</v>
      </c>
      <c r="AD2349" s="150">
        <v>0</v>
      </c>
      <c r="AE2349" s="150">
        <v>1173.4075904812507</v>
      </c>
      <c r="AF2349" s="150"/>
      <c r="AG2349" s="150">
        <v>391.60706886260226</v>
      </c>
      <c r="AH2349" s="150">
        <v>2934.116091639858</v>
      </c>
      <c r="AI2349" s="150">
        <v>0</v>
      </c>
      <c r="AJ2349" s="150">
        <v>0</v>
      </c>
      <c r="AK2349" s="150">
        <v>0</v>
      </c>
      <c r="AL2349" s="150">
        <v>16642.4375</v>
      </c>
      <c r="AM2349" s="150">
        <v>7933.50927734375</v>
      </c>
      <c r="AN2349" s="150">
        <v>8708.9296875</v>
      </c>
      <c r="AO2349" s="5" t="s">
        <v>5238</v>
      </c>
    </row>
    <row r="2350" spans="1:41" ht="14.25" x14ac:dyDescent="0.45">
      <c r="A2350" s="150">
        <v>2018</v>
      </c>
      <c r="B2350" s="5" t="s">
        <v>1477</v>
      </c>
      <c r="C2350" s="5" t="s">
        <v>4979</v>
      </c>
      <c r="D2350" s="5" t="s">
        <v>84</v>
      </c>
      <c r="E2350" s="5" t="s">
        <v>95</v>
      </c>
      <c r="F2350" s="5" t="s">
        <v>191</v>
      </c>
      <c r="G2350" s="5" t="s">
        <v>87</v>
      </c>
      <c r="H2350" s="5" t="s">
        <v>131</v>
      </c>
      <c r="I2350" s="150">
        <v>0</v>
      </c>
      <c r="J2350" s="150">
        <v>0</v>
      </c>
      <c r="K2350" s="150">
        <v>47.428887444772258</v>
      </c>
      <c r="L2350" s="150">
        <v>340.30226741624097</v>
      </c>
      <c r="M2350" s="150">
        <v>5252.9419643637721</v>
      </c>
      <c r="N2350" s="150">
        <v>1152.1662482521301</v>
      </c>
      <c r="O2350" s="150">
        <v>112.6436076813341</v>
      </c>
      <c r="P2350" s="150">
        <v>0</v>
      </c>
      <c r="Q2350" s="150">
        <v>0</v>
      </c>
      <c r="R2350" s="150"/>
      <c r="S2350" s="150">
        <v>1580.8641046435653</v>
      </c>
      <c r="T2350" s="150">
        <v>118.57221861193064</v>
      </c>
      <c r="U2350" s="150">
        <v>0</v>
      </c>
      <c r="V2350" s="150">
        <v>1209.4366298416926</v>
      </c>
      <c r="W2350" s="150">
        <v>0</v>
      </c>
      <c r="X2350" s="150">
        <v>34.385943397459883</v>
      </c>
      <c r="Y2350" s="150">
        <v>1290.7534573657545</v>
      </c>
      <c r="Z2350" s="150">
        <v>152.95816200939052</v>
      </c>
      <c r="AA2350" s="150">
        <v>3189.6059105544136</v>
      </c>
      <c r="AB2350" s="150"/>
      <c r="AC2350" s="150">
        <v>898.42170042259852</v>
      </c>
      <c r="AD2350" s="150">
        <v>0</v>
      </c>
      <c r="AE2350" s="150">
        <v>142.28666233431676</v>
      </c>
      <c r="AF2350" s="150">
        <v>2305.3584377405095</v>
      </c>
      <c r="AG2350" s="150">
        <v>0</v>
      </c>
      <c r="AH2350" s="150">
        <v>2015.727716402821</v>
      </c>
      <c r="AI2350" s="150">
        <v>0</v>
      </c>
      <c r="AJ2350" s="150">
        <v>0</v>
      </c>
      <c r="AK2350" s="150"/>
      <c r="AL2350" s="150">
        <v>19843.85546875</v>
      </c>
      <c r="AM2350" s="150">
        <v>10681.2900390625</v>
      </c>
      <c r="AN2350" s="150">
        <v>9162.564453125</v>
      </c>
      <c r="AO2350" s="5" t="s">
        <v>5237</v>
      </c>
    </row>
    <row r="2351" spans="1:41" ht="14.25" x14ac:dyDescent="0.45">
      <c r="A2351" s="150">
        <v>2018</v>
      </c>
      <c r="B2351" s="5" t="s">
        <v>4024</v>
      </c>
      <c r="C2351" s="5" t="s">
        <v>4979</v>
      </c>
      <c r="D2351" s="5" t="s">
        <v>84</v>
      </c>
      <c r="E2351" s="5" t="s">
        <v>95</v>
      </c>
      <c r="F2351" s="5" t="s">
        <v>191</v>
      </c>
      <c r="G2351" s="5" t="s">
        <v>87</v>
      </c>
      <c r="H2351" s="5" t="s">
        <v>131</v>
      </c>
      <c r="I2351" s="150">
        <v>0</v>
      </c>
      <c r="J2351" s="150">
        <v>649.12928857217776</v>
      </c>
      <c r="K2351" s="150"/>
      <c r="L2351" s="150">
        <v>42.232151756428074</v>
      </c>
      <c r="M2351" s="150">
        <v>1006.1503972868754</v>
      </c>
      <c r="N2351" s="150">
        <v>420.87471488577677</v>
      </c>
      <c r="O2351" s="150">
        <v>156.87291140494295</v>
      </c>
      <c r="P2351" s="150">
        <v>0</v>
      </c>
      <c r="Q2351" s="150">
        <v>0</v>
      </c>
      <c r="R2351" s="150">
        <v>0</v>
      </c>
      <c r="S2351" s="150">
        <v>223.9496045574013</v>
      </c>
      <c r="T2351" s="150"/>
      <c r="U2351" s="150">
        <v>0</v>
      </c>
      <c r="V2351" s="150">
        <v>227.1952510002622</v>
      </c>
      <c r="W2351" s="150">
        <v>811.41161071522208</v>
      </c>
      <c r="X2351" s="150">
        <v>79.550157913257067</v>
      </c>
      <c r="Y2351" s="150">
        <v>412.59987680292926</v>
      </c>
      <c r="Z2351" s="150">
        <v>202.31196160499539</v>
      </c>
      <c r="AA2351" s="150">
        <v>4604.4904202719808</v>
      </c>
      <c r="AB2351" s="150"/>
      <c r="AC2351" s="150">
        <v>831.87541153745997</v>
      </c>
      <c r="AD2351" s="150">
        <v>0</v>
      </c>
      <c r="AE2351" s="150">
        <v>937.99182198679682</v>
      </c>
      <c r="AF2351" s="150">
        <v>799.79510630021628</v>
      </c>
      <c r="AG2351" s="150">
        <v>0</v>
      </c>
      <c r="AH2351" s="150">
        <v>0</v>
      </c>
      <c r="AI2351" s="150">
        <v>207.72137234309687</v>
      </c>
      <c r="AJ2351" s="150">
        <v>0</v>
      </c>
      <c r="AK2351" s="150"/>
      <c r="AL2351" s="150">
        <v>11614.15234375</v>
      </c>
      <c r="AM2351" s="150">
        <v>9128.49609375</v>
      </c>
      <c r="AN2351" s="150">
        <v>2485.656005859375</v>
      </c>
      <c r="AO2351" s="5" t="s">
        <v>5233</v>
      </c>
    </row>
    <row r="2352" spans="1:41" ht="14.25" x14ac:dyDescent="0.45">
      <c r="A2352" s="150">
        <v>2018</v>
      </c>
      <c r="B2352" s="5" t="s">
        <v>582</v>
      </c>
      <c r="C2352" s="5" t="s">
        <v>4979</v>
      </c>
      <c r="D2352" s="5" t="s">
        <v>84</v>
      </c>
      <c r="E2352" s="5" t="s">
        <v>95</v>
      </c>
      <c r="F2352" s="5" t="s">
        <v>191</v>
      </c>
      <c r="G2352" s="5" t="s">
        <v>87</v>
      </c>
      <c r="H2352" s="5" t="s">
        <v>131</v>
      </c>
      <c r="I2352" s="150">
        <v>0</v>
      </c>
      <c r="J2352" s="150">
        <v>0</v>
      </c>
      <c r="K2352" s="150"/>
      <c r="L2352" s="150">
        <v>0</v>
      </c>
      <c r="M2352" s="150">
        <v>2344.5826448802618</v>
      </c>
      <c r="N2352" s="150">
        <v>686.06954060900989</v>
      </c>
      <c r="O2352" s="150">
        <v>161.88784928935141</v>
      </c>
      <c r="P2352" s="150">
        <v>0</v>
      </c>
      <c r="Q2352" s="150">
        <v>0</v>
      </c>
      <c r="R2352" s="150">
        <v>36.117793233813671</v>
      </c>
      <c r="S2352" s="150">
        <v>1201.598605501134</v>
      </c>
      <c r="T2352" s="150">
        <v>0</v>
      </c>
      <c r="U2352" s="150">
        <v>0</v>
      </c>
      <c r="V2352" s="150">
        <v>556.00102721446206</v>
      </c>
      <c r="W2352" s="150">
        <v>200.96422670402242</v>
      </c>
      <c r="X2352" s="150">
        <v>409.92959225584474</v>
      </c>
      <c r="Y2352" s="150">
        <v>103.83151713041158</v>
      </c>
      <c r="Z2352" s="150">
        <v>200.94425085988806</v>
      </c>
      <c r="AA2352" s="150">
        <v>4426.4615710113158</v>
      </c>
      <c r="AB2352" s="150"/>
      <c r="AC2352" s="150">
        <v>230.94139052070577</v>
      </c>
      <c r="AD2352" s="150">
        <v>248.64844901771053</v>
      </c>
      <c r="AE2352" s="150">
        <v>1296.6211906943524</v>
      </c>
      <c r="AF2352" s="150">
        <v>1074.2017998538236</v>
      </c>
      <c r="AG2352" s="150">
        <v>159.65491343708447</v>
      </c>
      <c r="AH2352" s="150">
        <v>0</v>
      </c>
      <c r="AI2352" s="150"/>
      <c r="AJ2352" s="150">
        <v>0</v>
      </c>
      <c r="AK2352" s="150"/>
      <c r="AL2352" s="150">
        <v>13338.45703125</v>
      </c>
      <c r="AM2352" s="150">
        <v>8770.845703125</v>
      </c>
      <c r="AN2352" s="150">
        <v>4567.611328125</v>
      </c>
      <c r="AO2352" s="5" t="s">
        <v>5234</v>
      </c>
    </row>
    <row r="2353" spans="1:41" ht="14.25" x14ac:dyDescent="0.45">
      <c r="A2353" s="150">
        <v>2018</v>
      </c>
      <c r="B2353" s="5" t="s">
        <v>4980</v>
      </c>
      <c r="C2353" s="5" t="s">
        <v>4979</v>
      </c>
      <c r="D2353" s="5" t="s">
        <v>84</v>
      </c>
      <c r="E2353" s="5" t="s">
        <v>95</v>
      </c>
      <c r="F2353" s="5" t="s">
        <v>194</v>
      </c>
      <c r="G2353" s="5" t="s">
        <v>87</v>
      </c>
      <c r="H2353" s="5" t="s">
        <v>131</v>
      </c>
      <c r="I2353" s="150">
        <v>705.83236371450016</v>
      </c>
      <c r="J2353" s="150">
        <v>158.02217098085825</v>
      </c>
      <c r="K2353" s="150"/>
      <c r="L2353" s="150"/>
      <c r="M2353" s="150">
        <v>39.358055385632426</v>
      </c>
      <c r="N2353" s="150">
        <v>0</v>
      </c>
      <c r="O2353" s="150">
        <v>268.63769066745903</v>
      </c>
      <c r="P2353" s="150">
        <v>0</v>
      </c>
      <c r="Q2353" s="150">
        <v>0</v>
      </c>
      <c r="R2353" s="150">
        <v>0</v>
      </c>
      <c r="S2353" s="150">
        <v>10.534811398723884</v>
      </c>
      <c r="T2353" s="150">
        <v>245.55631730026792</v>
      </c>
      <c r="U2353" s="150">
        <v>17.909179377830601</v>
      </c>
      <c r="V2353" s="150">
        <v>84.278491189791069</v>
      </c>
      <c r="W2353" s="150">
        <v>275.29984218714361</v>
      </c>
      <c r="X2353" s="150">
        <v>60.048424972726131</v>
      </c>
      <c r="Y2353" s="150">
        <v>0</v>
      </c>
      <c r="Z2353" s="150">
        <v>0</v>
      </c>
      <c r="AA2353" s="150">
        <v>701.61843915501061</v>
      </c>
      <c r="AB2353" s="150">
        <v>181.1987560580508</v>
      </c>
      <c r="AC2353" s="150">
        <v>0</v>
      </c>
      <c r="AD2353" s="150">
        <v>0</v>
      </c>
      <c r="AE2353" s="150"/>
      <c r="AF2353" s="150">
        <v>0</v>
      </c>
      <c r="AG2353" s="150">
        <v>0</v>
      </c>
      <c r="AH2353" s="150">
        <v>0</v>
      </c>
      <c r="AI2353" s="150">
        <v>270.7446529472038</v>
      </c>
      <c r="AJ2353" s="150">
        <v>22.123103937320156</v>
      </c>
      <c r="AK2353" s="150">
        <v>239.14021875103214</v>
      </c>
      <c r="AL2353" s="150">
        <v>3280.30224609375</v>
      </c>
      <c r="AM2353" s="150">
        <v>1689.78369140625</v>
      </c>
      <c r="AN2353" s="150">
        <v>1590.518798828125</v>
      </c>
      <c r="AO2353" s="5" t="s">
        <v>5240</v>
      </c>
    </row>
    <row r="2354" spans="1:41" ht="14.25" x14ac:dyDescent="0.45">
      <c r="A2354" s="150">
        <v>2018</v>
      </c>
      <c r="B2354" s="5" t="s">
        <v>1478</v>
      </c>
      <c r="C2354" s="5" t="s">
        <v>4979</v>
      </c>
      <c r="D2354" s="5" t="s">
        <v>84</v>
      </c>
      <c r="E2354" s="5" t="s">
        <v>95</v>
      </c>
      <c r="F2354" s="5" t="s">
        <v>194</v>
      </c>
      <c r="G2354" s="5" t="s">
        <v>87</v>
      </c>
      <c r="H2354" s="5" t="s">
        <v>131</v>
      </c>
      <c r="I2354" s="150">
        <v>207.26787022867285</v>
      </c>
      <c r="J2354" s="150">
        <v>217.01481231061473</v>
      </c>
      <c r="K2354" s="150"/>
      <c r="L2354" s="150"/>
      <c r="M2354" s="150">
        <v>172.7232251905607</v>
      </c>
      <c r="N2354" s="150">
        <v>1889.7302621648864</v>
      </c>
      <c r="O2354" s="150">
        <v>289.0235301522049</v>
      </c>
      <c r="P2354" s="150"/>
      <c r="Q2354" s="150">
        <v>0</v>
      </c>
      <c r="R2354" s="150"/>
      <c r="S2354" s="150">
        <v>345.44645038112139</v>
      </c>
      <c r="T2354" s="150"/>
      <c r="U2354" s="150">
        <v>57.57440839685357</v>
      </c>
      <c r="V2354" s="150">
        <v>151.99643816769341</v>
      </c>
      <c r="W2354" s="150">
        <v>92.119053434965707</v>
      </c>
      <c r="X2354" s="150">
        <v>64.63919912651933</v>
      </c>
      <c r="Y2354" s="150">
        <v>7.8750275805216319</v>
      </c>
      <c r="Z2354" s="150">
        <v>313.60981764195526</v>
      </c>
      <c r="AA2354" s="150">
        <v>2177.2128110901886</v>
      </c>
      <c r="AB2354" s="150">
        <v>195.75298854930213</v>
      </c>
      <c r="AC2354" s="150">
        <v>169.26876068674949</v>
      </c>
      <c r="AD2354" s="150">
        <v>0</v>
      </c>
      <c r="AE2354" s="150"/>
      <c r="AF2354" s="150">
        <v>204.34399304883632</v>
      </c>
      <c r="AG2354" s="150">
        <v>762.76115794087616</v>
      </c>
      <c r="AH2354" s="150">
        <v>460.59526717482856</v>
      </c>
      <c r="AI2354" s="150">
        <v>224.54019274772892</v>
      </c>
      <c r="AJ2354" s="150">
        <v>0</v>
      </c>
      <c r="AK2354" s="150">
        <v>248.72144427440742</v>
      </c>
      <c r="AL2354" s="150">
        <v>8252.2158203125</v>
      </c>
      <c r="AM2354" s="150">
        <v>6158.65478515625</v>
      </c>
      <c r="AN2354" s="150">
        <v>2093.561279296875</v>
      </c>
      <c r="AO2354" s="5" t="s">
        <v>5241</v>
      </c>
    </row>
    <row r="2355" spans="1:41" ht="14.25" x14ac:dyDescent="0.45">
      <c r="A2355" s="150">
        <v>2018</v>
      </c>
      <c r="B2355" s="5" t="s">
        <v>582</v>
      </c>
      <c r="C2355" s="5" t="s">
        <v>4979</v>
      </c>
      <c r="D2355" s="5" t="s">
        <v>84</v>
      </c>
      <c r="E2355" s="5" t="s">
        <v>95</v>
      </c>
      <c r="F2355" s="5" t="s">
        <v>194</v>
      </c>
      <c r="G2355" s="5" t="s">
        <v>87</v>
      </c>
      <c r="H2355" s="5" t="s">
        <v>131</v>
      </c>
      <c r="I2355" s="150">
        <v>200.96422670402242</v>
      </c>
      <c r="J2355" s="150">
        <v>223.29358522669159</v>
      </c>
      <c r="K2355" s="150"/>
      <c r="L2355" s="150">
        <v>0</v>
      </c>
      <c r="M2355" s="150"/>
      <c r="N2355" s="150">
        <v>1726.3943541801659</v>
      </c>
      <c r="O2355" s="150">
        <v>284.69932116403174</v>
      </c>
      <c r="P2355" s="150"/>
      <c r="Q2355" s="150">
        <v>0</v>
      </c>
      <c r="R2355" s="150"/>
      <c r="S2355" s="150">
        <v>374.01675525470841</v>
      </c>
      <c r="T2355" s="150">
        <v>0</v>
      </c>
      <c r="U2355" s="150">
        <v>94.899773721343919</v>
      </c>
      <c r="V2355" s="150">
        <v>107.18092090881196</v>
      </c>
      <c r="W2355" s="150">
        <v>89.317434090676628</v>
      </c>
      <c r="X2355" s="150">
        <v>0</v>
      </c>
      <c r="Y2355" s="150">
        <v>100.48211335201121</v>
      </c>
      <c r="Z2355" s="150">
        <v>0</v>
      </c>
      <c r="AA2355" s="150">
        <v>1981.1382793578025</v>
      </c>
      <c r="AB2355" s="150">
        <v>151.83963795415028</v>
      </c>
      <c r="AC2355" s="150">
        <v>0</v>
      </c>
      <c r="AD2355" s="150">
        <v>95.634018852965596</v>
      </c>
      <c r="AE2355" s="150"/>
      <c r="AF2355" s="150">
        <v>59.130374303880203</v>
      </c>
      <c r="AG2355" s="150">
        <v>4191.2205947050006</v>
      </c>
      <c r="AH2355" s="150">
        <v>11.164679261334578</v>
      </c>
      <c r="AI2355" s="150">
        <v>464.45065727151848</v>
      </c>
      <c r="AJ2355" s="150">
        <v>0</v>
      </c>
      <c r="AK2355" s="150">
        <v>253.43821923229495</v>
      </c>
      <c r="AL2355" s="150">
        <v>10409.2646484375</v>
      </c>
      <c r="AM2355" s="150">
        <v>8684.7041015625</v>
      </c>
      <c r="AN2355" s="150">
        <v>1724.560791015625</v>
      </c>
      <c r="AO2355" s="5" t="s">
        <v>5242</v>
      </c>
    </row>
    <row r="2356" spans="1:41" ht="14.25" x14ac:dyDescent="0.45">
      <c r="A2356" s="150">
        <v>2018</v>
      </c>
      <c r="B2356" s="5" t="s">
        <v>1477</v>
      </c>
      <c r="C2356" s="5" t="s">
        <v>4979</v>
      </c>
      <c r="D2356" s="5" t="s">
        <v>84</v>
      </c>
      <c r="E2356" s="5" t="s">
        <v>95</v>
      </c>
      <c r="F2356" s="5" t="s">
        <v>194</v>
      </c>
      <c r="G2356" s="5" t="s">
        <v>87</v>
      </c>
      <c r="H2356" s="5" t="s">
        <v>131</v>
      </c>
      <c r="I2356" s="150">
        <v>213.42999350147517</v>
      </c>
      <c r="J2356" s="150">
        <v>279.16019959191874</v>
      </c>
      <c r="K2356" s="150"/>
      <c r="L2356" s="150"/>
      <c r="M2356" s="150">
        <v>0</v>
      </c>
      <c r="N2356" s="150">
        <v>1487.369910268058</v>
      </c>
      <c r="O2356" s="150">
        <v>283.38760248251424</v>
      </c>
      <c r="P2356" s="150"/>
      <c r="Q2356" s="150">
        <v>0</v>
      </c>
      <c r="R2356" s="150"/>
      <c r="S2356" s="150">
        <v>586.93248212905667</v>
      </c>
      <c r="T2356" s="150">
        <v>0</v>
      </c>
      <c r="U2356" s="150">
        <v>59.286109305965319</v>
      </c>
      <c r="V2356" s="150">
        <v>234.77299285162266</v>
      </c>
      <c r="W2356" s="150">
        <v>94.857774889544515</v>
      </c>
      <c r="X2356" s="150">
        <v>62.843275864323239</v>
      </c>
      <c r="Y2356" s="150">
        <v>183.73950996104773</v>
      </c>
      <c r="Z2356" s="150"/>
      <c r="AA2356" s="150">
        <v>2147.8663523006771</v>
      </c>
      <c r="AB2356" s="150">
        <v>201.5727716402821</v>
      </c>
      <c r="AC2356" s="150">
        <v>0</v>
      </c>
      <c r="AD2356" s="150">
        <v>0</v>
      </c>
      <c r="AE2356" s="150">
        <v>0</v>
      </c>
      <c r="AF2356" s="150">
        <v>104.55140307213193</v>
      </c>
      <c r="AG2356" s="150">
        <v>1003.1209694569333</v>
      </c>
      <c r="AH2356" s="150">
        <v>343.85943397459886</v>
      </c>
      <c r="AI2356" s="150">
        <v>231.21582629326474</v>
      </c>
      <c r="AJ2356" s="150">
        <v>227.89440436699934</v>
      </c>
      <c r="AK2356" s="150">
        <v>553.93020063657809</v>
      </c>
      <c r="AL2356" s="150">
        <v>8299.791015625</v>
      </c>
      <c r="AM2356" s="150">
        <v>5941.19189453125</v>
      </c>
      <c r="AN2356" s="150">
        <v>2358.599365234375</v>
      </c>
      <c r="AO2356" s="5" t="s">
        <v>5244</v>
      </c>
    </row>
    <row r="2357" spans="1:41" ht="14.25" x14ac:dyDescent="0.45">
      <c r="A2357" s="150">
        <v>2018</v>
      </c>
      <c r="B2357" s="5" t="s">
        <v>1476</v>
      </c>
      <c r="C2357" s="5" t="s">
        <v>4979</v>
      </c>
      <c r="D2357" s="5" t="s">
        <v>84</v>
      </c>
      <c r="E2357" s="5" t="s">
        <v>95</v>
      </c>
      <c r="F2357" s="5" t="s">
        <v>194</v>
      </c>
      <c r="G2357" s="5" t="s">
        <v>87</v>
      </c>
      <c r="H2357" s="5" t="s">
        <v>131</v>
      </c>
      <c r="I2357" s="150">
        <v>0</v>
      </c>
      <c r="J2357" s="150">
        <v>1427.4442853277071</v>
      </c>
      <c r="K2357" s="150"/>
      <c r="L2357" s="150"/>
      <c r="M2357" s="150">
        <v>0</v>
      </c>
      <c r="N2357" s="150">
        <v>1373.3707602818185</v>
      </c>
      <c r="O2357" s="150">
        <v>276.89999738263742</v>
      </c>
      <c r="P2357" s="150"/>
      <c r="Q2357" s="150">
        <v>0</v>
      </c>
      <c r="R2357" s="150">
        <v>0</v>
      </c>
      <c r="S2357" s="150">
        <v>598.80078070950424</v>
      </c>
      <c r="T2357" s="150">
        <v>0</v>
      </c>
      <c r="U2357" s="150">
        <v>66.125538858364223</v>
      </c>
      <c r="V2357" s="150">
        <v>239.5203122838017</v>
      </c>
      <c r="W2357" s="150">
        <v>157.26081109542537</v>
      </c>
      <c r="X2357" s="150">
        <v>176.16969129435259</v>
      </c>
      <c r="Y2357" s="150">
        <v>388.31323355101188</v>
      </c>
      <c r="Z2357" s="150">
        <v>87.09829537592789</v>
      </c>
      <c r="AA2357" s="150">
        <v>2055.568050721874</v>
      </c>
      <c r="AB2357" s="150">
        <v>199.60026023650141</v>
      </c>
      <c r="AC2357" s="150">
        <v>0</v>
      </c>
      <c r="AD2357" s="150">
        <v>0</v>
      </c>
      <c r="AE2357" s="150"/>
      <c r="AF2357" s="150">
        <v>621.78505310037417</v>
      </c>
      <c r="AG2357" s="150">
        <v>836.63231536810008</v>
      </c>
      <c r="AH2357" s="150">
        <v>109.81833959414753</v>
      </c>
      <c r="AI2357" s="150">
        <v>235.89121664313805</v>
      </c>
      <c r="AJ2357" s="150">
        <v>239.84528601934039</v>
      </c>
      <c r="AK2357" s="150">
        <v>498.39580131780963</v>
      </c>
      <c r="AL2357" s="150">
        <v>9588.5400390625</v>
      </c>
      <c r="AM2357" s="150">
        <v>7335.703125</v>
      </c>
      <c r="AN2357" s="150">
        <v>2252.8369140625</v>
      </c>
      <c r="AO2357" s="5" t="s">
        <v>5239</v>
      </c>
    </row>
    <row r="2358" spans="1:41" ht="14.25" x14ac:dyDescent="0.45">
      <c r="A2358" s="150">
        <v>2018</v>
      </c>
      <c r="B2358" s="5" t="s">
        <v>4024</v>
      </c>
      <c r="C2358" s="5" t="s">
        <v>4979</v>
      </c>
      <c r="D2358" s="5" t="s">
        <v>84</v>
      </c>
      <c r="E2358" s="5" t="s">
        <v>95</v>
      </c>
      <c r="F2358" s="5" t="s">
        <v>194</v>
      </c>
      <c r="G2358" s="5" t="s">
        <v>87</v>
      </c>
      <c r="H2358" s="5" t="s">
        <v>131</v>
      </c>
      <c r="I2358" s="150">
        <v>724.86103890559843</v>
      </c>
      <c r="J2358" s="150">
        <v>234.22748495979411</v>
      </c>
      <c r="K2358" s="150"/>
      <c r="L2358" s="150"/>
      <c r="M2358" s="150">
        <v>551.75989528635102</v>
      </c>
      <c r="N2358" s="150">
        <v>411.42395966631227</v>
      </c>
      <c r="O2358" s="150">
        <v>275.87994764317551</v>
      </c>
      <c r="P2358" s="150">
        <v>0</v>
      </c>
      <c r="Q2358" s="150">
        <v>0</v>
      </c>
      <c r="R2358" s="150">
        <v>0</v>
      </c>
      <c r="S2358" s="150">
        <v>0</v>
      </c>
      <c r="T2358" s="150"/>
      <c r="U2358" s="150">
        <v>59.503518119116286</v>
      </c>
      <c r="V2358" s="150">
        <v>173.10114361924738</v>
      </c>
      <c r="W2358" s="150">
        <v>86.55057180962369</v>
      </c>
      <c r="X2358" s="150">
        <v>61.518788786252131</v>
      </c>
      <c r="Y2358" s="150">
        <v>0</v>
      </c>
      <c r="Z2358" s="150">
        <v>0</v>
      </c>
      <c r="AA2358" s="150">
        <v>811.41161071522208</v>
      </c>
      <c r="AB2358" s="150">
        <v>146.94772458267434</v>
      </c>
      <c r="AC2358" s="150">
        <v>0</v>
      </c>
      <c r="AD2358" s="150">
        <v>0</v>
      </c>
      <c r="AE2358" s="150"/>
      <c r="AF2358" s="150">
        <v>855.27222350023123</v>
      </c>
      <c r="AG2358" s="150">
        <v>0</v>
      </c>
      <c r="AH2358" s="150">
        <v>10.818821476202961</v>
      </c>
      <c r="AI2358" s="150">
        <v>278.0437119384161</v>
      </c>
      <c r="AJ2358" s="150">
        <v>0</v>
      </c>
      <c r="AK2358" s="150">
        <v>245.58724750980724</v>
      </c>
      <c r="AL2358" s="150">
        <v>4926.908203125</v>
      </c>
      <c r="AM2358" s="150">
        <v>3269.801025390625</v>
      </c>
      <c r="AN2358" s="150">
        <v>1657.1068115234375</v>
      </c>
      <c r="AO2358" s="5" t="s">
        <v>5243</v>
      </c>
    </row>
    <row r="2359" spans="1:41" ht="14.25" x14ac:dyDescent="0.45">
      <c r="A2359" s="150">
        <v>2018</v>
      </c>
      <c r="B2359" s="5" t="s">
        <v>4024</v>
      </c>
      <c r="C2359" s="5" t="s">
        <v>4979</v>
      </c>
      <c r="D2359" s="5" t="s">
        <v>84</v>
      </c>
      <c r="E2359" s="5" t="s">
        <v>95</v>
      </c>
      <c r="F2359" s="5" t="s">
        <v>197</v>
      </c>
      <c r="G2359" s="5" t="s">
        <v>87</v>
      </c>
      <c r="H2359" s="5" t="s">
        <v>131</v>
      </c>
      <c r="I2359" s="150">
        <v>423.01591971953582</v>
      </c>
      <c r="J2359" s="150">
        <v>134.96479791563195</v>
      </c>
      <c r="K2359" s="150"/>
      <c r="L2359" s="150"/>
      <c r="M2359" s="150">
        <v>503.07519864343772</v>
      </c>
      <c r="N2359" s="150">
        <v>1468.0954236075422</v>
      </c>
      <c r="O2359" s="150">
        <v>0</v>
      </c>
      <c r="P2359" s="150">
        <v>0</v>
      </c>
      <c r="Q2359" s="150">
        <v>0</v>
      </c>
      <c r="R2359" s="150">
        <v>0</v>
      </c>
      <c r="S2359" s="150">
        <v>23.801407247646516</v>
      </c>
      <c r="T2359" s="150"/>
      <c r="U2359" s="150">
        <v>0</v>
      </c>
      <c r="V2359" s="150">
        <v>202.31196160499539</v>
      </c>
      <c r="W2359" s="150">
        <v>0</v>
      </c>
      <c r="X2359" s="150">
        <v>0</v>
      </c>
      <c r="Y2359" s="150">
        <v>357.81938420727869</v>
      </c>
      <c r="Z2359" s="150">
        <v>0</v>
      </c>
      <c r="AA2359" s="150">
        <v>4625.0461810767665</v>
      </c>
      <c r="AB2359" s="150"/>
      <c r="AC2359" s="150">
        <v>181.75620080020977</v>
      </c>
      <c r="AD2359" s="150">
        <v>0</v>
      </c>
      <c r="AE2359" s="150">
        <v>221.78584026216072</v>
      </c>
      <c r="AF2359" s="150">
        <v>0</v>
      </c>
      <c r="AG2359" s="150">
        <v>8998.0138217580025</v>
      </c>
      <c r="AH2359" s="150">
        <v>210.96701878595775</v>
      </c>
      <c r="AI2359" s="150"/>
      <c r="AJ2359" s="150">
        <v>0</v>
      </c>
      <c r="AK2359" s="150"/>
      <c r="AL2359" s="150">
        <v>17350.65234375</v>
      </c>
      <c r="AM2359" s="150">
        <v>16612.810546875</v>
      </c>
      <c r="AN2359" s="150">
        <v>737.8436279296875</v>
      </c>
      <c r="AO2359" s="5" t="s">
        <v>5248</v>
      </c>
    </row>
    <row r="2360" spans="1:41" ht="14.25" x14ac:dyDescent="0.45">
      <c r="A2360" s="150">
        <v>2018</v>
      </c>
      <c r="B2360" s="5" t="s">
        <v>1476</v>
      </c>
      <c r="C2360" s="5" t="s">
        <v>4979</v>
      </c>
      <c r="D2360" s="5" t="s">
        <v>84</v>
      </c>
      <c r="E2360" s="5" t="s">
        <v>95</v>
      </c>
      <c r="F2360" s="5" t="s">
        <v>197</v>
      </c>
      <c r="G2360" s="5" t="s">
        <v>87</v>
      </c>
      <c r="H2360" s="5" t="s">
        <v>131</v>
      </c>
      <c r="I2360" s="150">
        <v>0</v>
      </c>
      <c r="J2360" s="150">
        <v>0</v>
      </c>
      <c r="K2360" s="150"/>
      <c r="L2360" s="150"/>
      <c r="M2360" s="150">
        <v>0</v>
      </c>
      <c r="N2360" s="150">
        <v>1311.1922549717813</v>
      </c>
      <c r="O2360" s="150">
        <v>0</v>
      </c>
      <c r="P2360" s="150"/>
      <c r="Q2360" s="150">
        <v>0</v>
      </c>
      <c r="R2360" s="150">
        <v>0</v>
      </c>
      <c r="S2360" s="150">
        <v>186.29357622073465</v>
      </c>
      <c r="T2360" s="150">
        <v>0</v>
      </c>
      <c r="U2360" s="150">
        <v>0</v>
      </c>
      <c r="V2360" s="150">
        <v>226.21362826803494</v>
      </c>
      <c r="W2360" s="150">
        <v>36.290956406636624</v>
      </c>
      <c r="X2360" s="150">
        <v>0</v>
      </c>
      <c r="Y2360" s="150">
        <v>43.549147687963945</v>
      </c>
      <c r="Z2360" s="150">
        <v>0</v>
      </c>
      <c r="AA2360" s="150">
        <v>36.455261780978859</v>
      </c>
      <c r="AB2360" s="150"/>
      <c r="AC2360" s="150">
        <v>245.96074734743283</v>
      </c>
      <c r="AD2360" s="150">
        <v>0</v>
      </c>
      <c r="AE2360" s="150"/>
      <c r="AF2360" s="150"/>
      <c r="AG2360" s="150">
        <v>3946.524839585009</v>
      </c>
      <c r="AH2360" s="150">
        <v>41.48525052423588</v>
      </c>
      <c r="AI2360" s="150">
        <v>0</v>
      </c>
      <c r="AJ2360" s="150">
        <v>0</v>
      </c>
      <c r="AK2360" s="150"/>
      <c r="AL2360" s="150">
        <v>6073.9658203125</v>
      </c>
      <c r="AM2360" s="150">
        <v>5809.89599609375</v>
      </c>
      <c r="AN2360" s="150">
        <v>264.06979370117188</v>
      </c>
      <c r="AO2360" s="5" t="s">
        <v>5247</v>
      </c>
    </row>
    <row r="2361" spans="1:41" ht="14.25" x14ac:dyDescent="0.45">
      <c r="A2361" s="150">
        <v>2018</v>
      </c>
      <c r="B2361" s="5" t="s">
        <v>582</v>
      </c>
      <c r="C2361" s="5" t="s">
        <v>4979</v>
      </c>
      <c r="D2361" s="5" t="s">
        <v>84</v>
      </c>
      <c r="E2361" s="5" t="s">
        <v>95</v>
      </c>
      <c r="F2361" s="5" t="s">
        <v>197</v>
      </c>
      <c r="G2361" s="5" t="s">
        <v>87</v>
      </c>
      <c r="H2361" s="5" t="s">
        <v>131</v>
      </c>
      <c r="I2361" s="150">
        <v>0</v>
      </c>
      <c r="J2361" s="150">
        <v>169.98224175381895</v>
      </c>
      <c r="K2361" s="150"/>
      <c r="L2361" s="150">
        <v>0</v>
      </c>
      <c r="M2361" s="150"/>
      <c r="N2361" s="150">
        <v>30.926161553896783</v>
      </c>
      <c r="O2361" s="150">
        <v>0</v>
      </c>
      <c r="P2361" s="150"/>
      <c r="Q2361" s="150">
        <v>0</v>
      </c>
      <c r="R2361" s="150"/>
      <c r="S2361" s="150">
        <v>1017.6605146706469</v>
      </c>
      <c r="T2361" s="150">
        <v>0</v>
      </c>
      <c r="U2361" s="150">
        <v>0</v>
      </c>
      <c r="V2361" s="150">
        <v>125.04440772694728</v>
      </c>
      <c r="W2361" s="150">
        <v>0</v>
      </c>
      <c r="X2361" s="150">
        <v>0</v>
      </c>
      <c r="Y2361" s="150">
        <v>386.29790244217645</v>
      </c>
      <c r="Z2361" s="150">
        <v>0</v>
      </c>
      <c r="AA2361" s="150">
        <v>0</v>
      </c>
      <c r="AB2361" s="150"/>
      <c r="AC2361" s="150">
        <v>0</v>
      </c>
      <c r="AD2361" s="150">
        <v>38.253607541186241</v>
      </c>
      <c r="AE2361" s="150"/>
      <c r="AF2361" s="150">
        <v>0</v>
      </c>
      <c r="AG2361" s="150">
        <v>3572.6973636270654</v>
      </c>
      <c r="AH2361" s="150">
        <v>0</v>
      </c>
      <c r="AI2361" s="150"/>
      <c r="AJ2361" s="150">
        <v>200.96422670402242</v>
      </c>
      <c r="AK2361" s="150"/>
      <c r="AL2361" s="150">
        <v>5541.82666015625</v>
      </c>
      <c r="AM2361" s="150">
        <v>4485.91259765625</v>
      </c>
      <c r="AN2361" s="150">
        <v>1055.9141845703125</v>
      </c>
      <c r="AO2361" s="5" t="s">
        <v>5250</v>
      </c>
    </row>
    <row r="2362" spans="1:41" ht="14.25" x14ac:dyDescent="0.45">
      <c r="A2362" s="150">
        <v>2018</v>
      </c>
      <c r="B2362" s="5" t="s">
        <v>1478</v>
      </c>
      <c r="C2362" s="5" t="s">
        <v>4979</v>
      </c>
      <c r="D2362" s="5" t="s">
        <v>84</v>
      </c>
      <c r="E2362" s="5" t="s">
        <v>95</v>
      </c>
      <c r="F2362" s="5" t="s">
        <v>197</v>
      </c>
      <c r="G2362" s="5" t="s">
        <v>87</v>
      </c>
      <c r="H2362" s="5" t="s">
        <v>131</v>
      </c>
      <c r="I2362" s="150">
        <v>0</v>
      </c>
      <c r="J2362" s="150">
        <v>0</v>
      </c>
      <c r="K2362" s="150"/>
      <c r="L2362" s="150"/>
      <c r="M2362" s="150">
        <v>0</v>
      </c>
      <c r="N2362" s="150">
        <v>622.64189407227673</v>
      </c>
      <c r="O2362" s="150">
        <v>0</v>
      </c>
      <c r="P2362" s="150"/>
      <c r="Q2362" s="150">
        <v>0</v>
      </c>
      <c r="R2362" s="150"/>
      <c r="S2362" s="150">
        <v>71.968010496066967</v>
      </c>
      <c r="T2362" s="150"/>
      <c r="U2362" s="150">
        <v>0</v>
      </c>
      <c r="V2362" s="150">
        <v>128.96667480895201</v>
      </c>
      <c r="W2362" s="150">
        <v>0</v>
      </c>
      <c r="X2362" s="150">
        <v>0</v>
      </c>
      <c r="Y2362" s="150">
        <v>364.41336046252206</v>
      </c>
      <c r="Z2362" s="150">
        <v>362.40009854970089</v>
      </c>
      <c r="AA2362" s="150">
        <v>41.996205698383037</v>
      </c>
      <c r="AB2362" s="150"/>
      <c r="AC2362" s="150">
        <v>0</v>
      </c>
      <c r="AD2362" s="150">
        <v>0</v>
      </c>
      <c r="AE2362" s="150"/>
      <c r="AF2362" s="150">
        <v>0</v>
      </c>
      <c r="AG2362" s="150">
        <v>2291.5974508968543</v>
      </c>
      <c r="AH2362" s="150">
        <v>0</v>
      </c>
      <c r="AI2362" s="150"/>
      <c r="AJ2362" s="150">
        <v>0</v>
      </c>
      <c r="AK2362" s="150"/>
      <c r="AL2362" s="150">
        <v>3883.98388671875</v>
      </c>
      <c r="AM2362" s="150">
        <v>3812.015869140625</v>
      </c>
      <c r="AN2362" s="150">
        <v>71.968009948730469</v>
      </c>
      <c r="AO2362" s="5" t="s">
        <v>5245</v>
      </c>
    </row>
    <row r="2363" spans="1:41" ht="14.25" x14ac:dyDescent="0.45">
      <c r="A2363" s="150">
        <v>2018</v>
      </c>
      <c r="B2363" s="5" t="s">
        <v>4980</v>
      </c>
      <c r="C2363" s="5" t="s">
        <v>4979</v>
      </c>
      <c r="D2363" s="5" t="s">
        <v>84</v>
      </c>
      <c r="E2363" s="5" t="s">
        <v>95</v>
      </c>
      <c r="F2363" s="5" t="s">
        <v>197</v>
      </c>
      <c r="G2363" s="5" t="s">
        <v>87</v>
      </c>
      <c r="H2363" s="5" t="s">
        <v>131</v>
      </c>
      <c r="I2363" s="150">
        <v>411.91112569010386</v>
      </c>
      <c r="J2363" s="150">
        <v>370.82536123508066</v>
      </c>
      <c r="K2363" s="150"/>
      <c r="L2363" s="150"/>
      <c r="M2363" s="150">
        <v>93.014904934638778</v>
      </c>
      <c r="N2363" s="150">
        <v>16.855698237958212</v>
      </c>
      <c r="O2363" s="150">
        <v>0</v>
      </c>
      <c r="P2363" s="150">
        <v>0</v>
      </c>
      <c r="Q2363" s="150">
        <v>0</v>
      </c>
      <c r="R2363" s="150">
        <v>0</v>
      </c>
      <c r="S2363" s="150">
        <v>0</v>
      </c>
      <c r="T2363" s="150"/>
      <c r="U2363" s="150">
        <v>15.802217098085825</v>
      </c>
      <c r="V2363" s="150">
        <v>209.64274683460528</v>
      </c>
      <c r="W2363" s="150">
        <v>0</v>
      </c>
      <c r="X2363" s="150">
        <v>0</v>
      </c>
      <c r="Y2363" s="150">
        <v>348.4260957372029</v>
      </c>
      <c r="Z2363" s="150">
        <v>0</v>
      </c>
      <c r="AA2363" s="150">
        <v>4004.2818126549482</v>
      </c>
      <c r="AB2363" s="150"/>
      <c r="AC2363" s="150">
        <v>176.98483149856125</v>
      </c>
      <c r="AD2363" s="150">
        <v>0</v>
      </c>
      <c r="AE2363" s="150"/>
      <c r="AF2363" s="150">
        <v>11.914871691956712</v>
      </c>
      <c r="AG2363" s="150">
        <v>516.20575853747027</v>
      </c>
      <c r="AH2363" s="150">
        <v>0</v>
      </c>
      <c r="AI2363" s="150"/>
      <c r="AJ2363" s="150">
        <v>0</v>
      </c>
      <c r="AK2363" s="150"/>
      <c r="AL2363" s="150">
        <v>6175.86572265625</v>
      </c>
      <c r="AM2363" s="150">
        <v>6082.8505859375</v>
      </c>
      <c r="AN2363" s="150">
        <v>93.014907836914063</v>
      </c>
      <c r="AO2363" s="5" t="s">
        <v>5249</v>
      </c>
    </row>
    <row r="2364" spans="1:41" ht="14.25" x14ac:dyDescent="0.45">
      <c r="A2364" s="150">
        <v>2018</v>
      </c>
      <c r="B2364" s="5" t="s">
        <v>1477</v>
      </c>
      <c r="C2364" s="5" t="s">
        <v>4979</v>
      </c>
      <c r="D2364" s="5" t="s">
        <v>84</v>
      </c>
      <c r="E2364" s="5" t="s">
        <v>95</v>
      </c>
      <c r="F2364" s="5" t="s">
        <v>197</v>
      </c>
      <c r="G2364" s="5" t="s">
        <v>87</v>
      </c>
      <c r="H2364" s="5" t="s">
        <v>131</v>
      </c>
      <c r="I2364" s="150">
        <v>296.43054652982659</v>
      </c>
      <c r="J2364" s="150">
        <v>0</v>
      </c>
      <c r="K2364" s="150"/>
      <c r="L2364" s="150"/>
      <c r="M2364" s="150">
        <v>0</v>
      </c>
      <c r="N2364" s="150">
        <v>962.09498181720517</v>
      </c>
      <c r="O2364" s="150">
        <v>0</v>
      </c>
      <c r="P2364" s="150"/>
      <c r="Q2364" s="150">
        <v>0</v>
      </c>
      <c r="R2364" s="150"/>
      <c r="S2364" s="150">
        <v>193.86557743050659</v>
      </c>
      <c r="T2364" s="150">
        <v>0</v>
      </c>
      <c r="U2364" s="150">
        <v>0</v>
      </c>
      <c r="V2364" s="150">
        <v>221.73004880431029</v>
      </c>
      <c r="W2364" s="150">
        <v>0</v>
      </c>
      <c r="X2364" s="150">
        <v>0</v>
      </c>
      <c r="Y2364" s="150">
        <v>0</v>
      </c>
      <c r="Z2364" s="150"/>
      <c r="AA2364" s="150">
        <v>38.092161490921988</v>
      </c>
      <c r="AB2364" s="150"/>
      <c r="AC2364" s="150">
        <v>244.73305921502484</v>
      </c>
      <c r="AD2364" s="150">
        <v>0</v>
      </c>
      <c r="AE2364" s="150">
        <v>0</v>
      </c>
      <c r="AF2364" s="150">
        <v>0</v>
      </c>
      <c r="AG2364" s="150">
        <v>601.16114836248835</v>
      </c>
      <c r="AH2364" s="150">
        <v>397.21693234996764</v>
      </c>
      <c r="AI2364" s="150">
        <v>0</v>
      </c>
      <c r="AJ2364" s="150">
        <v>0</v>
      </c>
      <c r="AK2364" s="150"/>
      <c r="AL2364" s="150">
        <v>2955.32470703125</v>
      </c>
      <c r="AM2364" s="150">
        <v>2364.241943359375</v>
      </c>
      <c r="AN2364" s="150">
        <v>591.08251953125</v>
      </c>
      <c r="AO2364" s="5" t="s">
        <v>5246</v>
      </c>
    </row>
    <row r="2365" spans="1:41" ht="14.25" x14ac:dyDescent="0.45">
      <c r="A2365" s="150">
        <v>2018</v>
      </c>
      <c r="B2365" s="5" t="s">
        <v>582</v>
      </c>
      <c r="C2365" s="5" t="s">
        <v>4979</v>
      </c>
      <c r="D2365" s="5" t="s">
        <v>84</v>
      </c>
      <c r="E2365" s="5" t="s">
        <v>95</v>
      </c>
      <c r="F2365" s="5" t="s">
        <v>200</v>
      </c>
      <c r="G2365" s="5" t="s">
        <v>87</v>
      </c>
      <c r="H2365" s="5" t="s">
        <v>131</v>
      </c>
      <c r="I2365" s="150">
        <v>334.94037784003734</v>
      </c>
      <c r="J2365" s="150"/>
      <c r="K2365" s="150"/>
      <c r="L2365" s="150">
        <v>111.6467926133458</v>
      </c>
      <c r="M2365" s="150">
        <v>1116.4679261334579</v>
      </c>
      <c r="N2365" s="150">
        <v>4.9124588749872151</v>
      </c>
      <c r="O2365" s="150">
        <v>0</v>
      </c>
      <c r="P2365" s="150">
        <v>0</v>
      </c>
      <c r="Q2365" s="150">
        <v>0</v>
      </c>
      <c r="R2365" s="150"/>
      <c r="S2365" s="150">
        <v>168.58665684615215</v>
      </c>
      <c r="T2365" s="150">
        <v>0</v>
      </c>
      <c r="U2365" s="150">
        <v>111.6467926133458</v>
      </c>
      <c r="V2365" s="150">
        <v>0</v>
      </c>
      <c r="W2365" s="150">
        <v>0</v>
      </c>
      <c r="X2365" s="150">
        <v>186.65448939424411</v>
      </c>
      <c r="Y2365" s="150">
        <v>427.60721570911437</v>
      </c>
      <c r="Z2365" s="150">
        <v>0</v>
      </c>
      <c r="AA2365" s="150">
        <v>8452.3416350819953</v>
      </c>
      <c r="AB2365" s="150"/>
      <c r="AC2365" s="150">
        <v>0</v>
      </c>
      <c r="AD2365" s="150">
        <v>0</v>
      </c>
      <c r="AE2365" s="150"/>
      <c r="AF2365" s="150">
        <v>1005.2163631659633</v>
      </c>
      <c r="AG2365" s="150">
        <v>5092.2102110947017</v>
      </c>
      <c r="AH2365" s="150">
        <v>1405.0709466555429</v>
      </c>
      <c r="AI2365" s="150"/>
      <c r="AJ2365" s="150">
        <v>0</v>
      </c>
      <c r="AK2365" s="150"/>
      <c r="AL2365" s="150">
        <v>18417.302734375</v>
      </c>
      <c r="AM2365" s="150">
        <v>15540.5224609375</v>
      </c>
      <c r="AN2365" s="150">
        <v>2876.780029296875</v>
      </c>
      <c r="AO2365" s="5" t="s">
        <v>5251</v>
      </c>
    </row>
    <row r="2366" spans="1:41" ht="14.25" x14ac:dyDescent="0.45">
      <c r="A2366" s="150">
        <v>2018</v>
      </c>
      <c r="B2366" s="5" t="s">
        <v>1477</v>
      </c>
      <c r="C2366" s="5" t="s">
        <v>4979</v>
      </c>
      <c r="D2366" s="5" t="s">
        <v>84</v>
      </c>
      <c r="E2366" s="5" t="s">
        <v>95</v>
      </c>
      <c r="F2366" s="5" t="s">
        <v>200</v>
      </c>
      <c r="G2366" s="5" t="s">
        <v>87</v>
      </c>
      <c r="H2366" s="5" t="s">
        <v>131</v>
      </c>
      <c r="I2366" s="150">
        <v>355.71665583579193</v>
      </c>
      <c r="J2366" s="150">
        <v>0</v>
      </c>
      <c r="K2366" s="150"/>
      <c r="L2366" s="150"/>
      <c r="M2366" s="150">
        <v>42.537783427030121</v>
      </c>
      <c r="N2366" s="150">
        <v>118.69079083054257</v>
      </c>
      <c r="O2366" s="150">
        <v>0</v>
      </c>
      <c r="P2366" s="150">
        <v>0</v>
      </c>
      <c r="Q2366" s="150">
        <v>0</v>
      </c>
      <c r="R2366" s="150"/>
      <c r="S2366" s="150">
        <v>0</v>
      </c>
      <c r="T2366" s="150">
        <v>0</v>
      </c>
      <c r="U2366" s="150">
        <v>118.57221861193064</v>
      </c>
      <c r="V2366" s="150">
        <v>1482.152732649133</v>
      </c>
      <c r="W2366" s="150">
        <v>0</v>
      </c>
      <c r="X2366" s="150">
        <v>0</v>
      </c>
      <c r="Y2366" s="150">
        <v>0</v>
      </c>
      <c r="Z2366" s="150"/>
      <c r="AA2366" s="150">
        <v>286.9687211550613</v>
      </c>
      <c r="AB2366" s="150"/>
      <c r="AC2366" s="150">
        <v>0</v>
      </c>
      <c r="AD2366" s="150">
        <v>0</v>
      </c>
      <c r="AE2366" s="150"/>
      <c r="AF2366" s="150">
        <v>0</v>
      </c>
      <c r="AG2366" s="150">
        <v>6399.3426384858967</v>
      </c>
      <c r="AH2366" s="150">
        <v>399.98361745091267</v>
      </c>
      <c r="AI2366" s="150">
        <v>231.21582629326474</v>
      </c>
      <c r="AJ2366" s="150">
        <v>0</v>
      </c>
      <c r="AK2366" s="150"/>
      <c r="AL2366" s="150">
        <v>9435.1806640625</v>
      </c>
      <c r="AM2366" s="150">
        <v>8761.443359375</v>
      </c>
      <c r="AN2366" s="150">
        <v>673.73724365234375</v>
      </c>
      <c r="AO2366" s="5" t="s">
        <v>5256</v>
      </c>
    </row>
    <row r="2367" spans="1:41" ht="14.25" x14ac:dyDescent="0.45">
      <c r="A2367" s="150">
        <v>2018</v>
      </c>
      <c r="B2367" s="5" t="s">
        <v>1478</v>
      </c>
      <c r="C2367" s="5" t="s">
        <v>4979</v>
      </c>
      <c r="D2367" s="5" t="s">
        <v>84</v>
      </c>
      <c r="E2367" s="5" t="s">
        <v>95</v>
      </c>
      <c r="F2367" s="5" t="s">
        <v>200</v>
      </c>
      <c r="G2367" s="5" t="s">
        <v>87</v>
      </c>
      <c r="H2367" s="5" t="s">
        <v>131</v>
      </c>
      <c r="I2367" s="150">
        <v>230.29763358741428</v>
      </c>
      <c r="J2367" s="150"/>
      <c r="K2367" s="150"/>
      <c r="L2367" s="150"/>
      <c r="M2367" s="150">
        <v>41.309638024742434</v>
      </c>
      <c r="N2367" s="150">
        <v>0</v>
      </c>
      <c r="O2367" s="150">
        <v>316.65924618269463</v>
      </c>
      <c r="P2367" s="150"/>
      <c r="Q2367" s="150">
        <v>0</v>
      </c>
      <c r="R2367" s="150">
        <v>346.94091152656875</v>
      </c>
      <c r="S2367" s="150">
        <v>0</v>
      </c>
      <c r="T2367" s="150"/>
      <c r="U2367" s="150">
        <v>115.14881679370714</v>
      </c>
      <c r="V2367" s="150">
        <v>552.7143206097943</v>
      </c>
      <c r="W2367" s="150">
        <v>921.19053434965713</v>
      </c>
      <c r="X2367" s="150">
        <v>0</v>
      </c>
      <c r="Y2367" s="150">
        <v>261.78435210210768</v>
      </c>
      <c r="Z2367" s="150">
        <v>67.307074264299686</v>
      </c>
      <c r="AA2367" s="150">
        <v>272.47183551483346</v>
      </c>
      <c r="AB2367" s="150"/>
      <c r="AC2367" s="150">
        <v>120.9062576333925</v>
      </c>
      <c r="AD2367" s="150">
        <v>0</v>
      </c>
      <c r="AE2367" s="150"/>
      <c r="AF2367" s="150">
        <v>357.6019878354636</v>
      </c>
      <c r="AG2367" s="150">
        <v>813.40661801957026</v>
      </c>
      <c r="AH2367" s="150">
        <v>784.76811487355963</v>
      </c>
      <c r="AI2367" s="150">
        <v>224.54019274772892</v>
      </c>
      <c r="AJ2367" s="150">
        <v>215.90403148820087</v>
      </c>
      <c r="AK2367" s="150"/>
      <c r="AL2367" s="150">
        <v>5642.95166015625</v>
      </c>
      <c r="AM2367" s="150">
        <v>3354.48388671875</v>
      </c>
      <c r="AN2367" s="150">
        <v>2288.4677734375</v>
      </c>
      <c r="AO2367" s="5" t="s">
        <v>5253</v>
      </c>
    </row>
    <row r="2368" spans="1:41" ht="14.25" x14ac:dyDescent="0.45">
      <c r="A2368" s="150">
        <v>2018</v>
      </c>
      <c r="B2368" s="5" t="s">
        <v>1476</v>
      </c>
      <c r="C2368" s="5" t="s">
        <v>4979</v>
      </c>
      <c r="D2368" s="5" t="s">
        <v>84</v>
      </c>
      <c r="E2368" s="5" t="s">
        <v>95</v>
      </c>
      <c r="F2368" s="5" t="s">
        <v>200</v>
      </c>
      <c r="G2368" s="5" t="s">
        <v>87</v>
      </c>
      <c r="H2368" s="5" t="s">
        <v>131</v>
      </c>
      <c r="I2368" s="150">
        <v>399.20052047300283</v>
      </c>
      <c r="J2368" s="150"/>
      <c r="K2368" s="150"/>
      <c r="L2368" s="150"/>
      <c r="M2368" s="150">
        <v>42.339449141076059</v>
      </c>
      <c r="N2368" s="150">
        <v>0</v>
      </c>
      <c r="O2368" s="150">
        <v>0</v>
      </c>
      <c r="P2368" s="150">
        <v>0</v>
      </c>
      <c r="Q2368" s="150">
        <v>0</v>
      </c>
      <c r="R2368" s="150">
        <v>0</v>
      </c>
      <c r="S2368" s="150">
        <v>0</v>
      </c>
      <c r="T2368" s="150">
        <v>0</v>
      </c>
      <c r="U2368" s="150">
        <v>132.25107771672845</v>
      </c>
      <c r="V2368" s="150">
        <v>24.193970937757747</v>
      </c>
      <c r="W2368" s="150">
        <v>0</v>
      </c>
      <c r="X2368" s="150">
        <v>0</v>
      </c>
      <c r="Y2368" s="150">
        <v>153.63171545476169</v>
      </c>
      <c r="Z2368" s="150">
        <v>0</v>
      </c>
      <c r="AA2368" s="150">
        <v>274.63707605969387</v>
      </c>
      <c r="AB2368" s="150"/>
      <c r="AC2368" s="150">
        <v>0</v>
      </c>
      <c r="AD2368" s="150">
        <v>0</v>
      </c>
      <c r="AE2368" s="150"/>
      <c r="AF2368" s="150">
        <v>725.81912813273243</v>
      </c>
      <c r="AG2368" s="150">
        <v>246.52625097759426</v>
      </c>
      <c r="AH2368" s="150">
        <v>574.17252239792333</v>
      </c>
      <c r="AI2368" s="150">
        <v>0</v>
      </c>
      <c r="AJ2368" s="150">
        <v>0</v>
      </c>
      <c r="AK2368" s="150"/>
      <c r="AL2368" s="150">
        <v>2572.771728515625</v>
      </c>
      <c r="AM2368" s="150">
        <v>1956.259765625</v>
      </c>
      <c r="AN2368" s="150">
        <v>616.511962890625</v>
      </c>
      <c r="AO2368" s="5" t="s">
        <v>5255</v>
      </c>
    </row>
    <row r="2369" spans="1:41" ht="14.25" x14ac:dyDescent="0.45">
      <c r="A2369" s="150">
        <v>2018</v>
      </c>
      <c r="B2369" s="5" t="s">
        <v>4024</v>
      </c>
      <c r="C2369" s="5" t="s">
        <v>4979</v>
      </c>
      <c r="D2369" s="5" t="s">
        <v>84</v>
      </c>
      <c r="E2369" s="5" t="s">
        <v>95</v>
      </c>
      <c r="F2369" s="5" t="s">
        <v>200</v>
      </c>
      <c r="G2369" s="5" t="s">
        <v>87</v>
      </c>
      <c r="H2369" s="5" t="s">
        <v>131</v>
      </c>
      <c r="I2369" s="150">
        <v>400.29639461950961</v>
      </c>
      <c r="J2369" s="150">
        <v>0</v>
      </c>
      <c r="K2369" s="150"/>
      <c r="L2369" s="150"/>
      <c r="M2369" s="150">
        <v>1622.8232214304442</v>
      </c>
      <c r="N2369" s="150">
        <v>143.07204660680807</v>
      </c>
      <c r="O2369" s="150">
        <v>0</v>
      </c>
      <c r="P2369" s="150">
        <v>0</v>
      </c>
      <c r="Q2369" s="150">
        <v>0</v>
      </c>
      <c r="R2369" s="150">
        <v>0</v>
      </c>
      <c r="S2369" s="150">
        <v>0</v>
      </c>
      <c r="T2369" s="150"/>
      <c r="U2369" s="150">
        <v>48.68469664291333</v>
      </c>
      <c r="V2369" s="150">
        <v>0</v>
      </c>
      <c r="W2369" s="150">
        <v>0</v>
      </c>
      <c r="X2369" s="150">
        <v>21.213375443535217</v>
      </c>
      <c r="Y2369" s="150">
        <v>249.6051773679026</v>
      </c>
      <c r="Z2369" s="150">
        <v>0</v>
      </c>
      <c r="AA2369" s="150">
        <v>11956.961495499514</v>
      </c>
      <c r="AB2369" s="150"/>
      <c r="AC2369" s="150"/>
      <c r="AD2369" s="150">
        <v>0</v>
      </c>
      <c r="AE2369" s="150"/>
      <c r="AF2369" s="150">
        <v>60.100210300016258</v>
      </c>
      <c r="AG2369" s="150">
        <v>3978.0806567998288</v>
      </c>
      <c r="AH2369" s="150">
        <v>1172.7602480204011</v>
      </c>
      <c r="AI2369" s="150">
        <v>428.4253304576373</v>
      </c>
      <c r="AJ2369" s="150">
        <v>757.31750333420734</v>
      </c>
      <c r="AK2369" s="150"/>
      <c r="AL2369" s="150">
        <v>20839.341796875</v>
      </c>
      <c r="AM2369" s="150">
        <v>17594.119140625</v>
      </c>
      <c r="AN2369" s="150">
        <v>3245.22216796875</v>
      </c>
      <c r="AO2369" s="5" t="s">
        <v>5254</v>
      </c>
    </row>
    <row r="2370" spans="1:41" ht="14.25" x14ac:dyDescent="0.45">
      <c r="A2370" s="150">
        <v>2018</v>
      </c>
      <c r="B2370" s="5" t="s">
        <v>4980</v>
      </c>
      <c r="C2370" s="5" t="s">
        <v>4979</v>
      </c>
      <c r="D2370" s="5" t="s">
        <v>84</v>
      </c>
      <c r="E2370" s="5" t="s">
        <v>95</v>
      </c>
      <c r="F2370" s="5" t="s">
        <v>200</v>
      </c>
      <c r="G2370" s="5" t="s">
        <v>87</v>
      </c>
      <c r="H2370" s="5" t="s">
        <v>131</v>
      </c>
      <c r="I2370" s="150">
        <v>389.78802175278366</v>
      </c>
      <c r="J2370" s="150">
        <v>5457.0323045389714</v>
      </c>
      <c r="K2370" s="150"/>
      <c r="L2370" s="150"/>
      <c r="M2370" s="150">
        <v>54.446201897489956</v>
      </c>
      <c r="N2370" s="150">
        <v>0</v>
      </c>
      <c r="O2370" s="150">
        <v>0</v>
      </c>
      <c r="P2370" s="150">
        <v>0</v>
      </c>
      <c r="Q2370" s="150">
        <v>0</v>
      </c>
      <c r="R2370" s="150">
        <v>0</v>
      </c>
      <c r="S2370" s="150">
        <v>0</v>
      </c>
      <c r="T2370" s="150"/>
      <c r="U2370" s="150"/>
      <c r="V2370" s="150">
        <v>99.027227148004499</v>
      </c>
      <c r="W2370" s="150">
        <v>0</v>
      </c>
      <c r="X2370" s="150">
        <v>21.069622797447767</v>
      </c>
      <c r="Y2370" s="150">
        <v>243.05267200312076</v>
      </c>
      <c r="Z2370" s="150">
        <v>0</v>
      </c>
      <c r="AA2370" s="150">
        <v>10353.612642665832</v>
      </c>
      <c r="AB2370" s="150"/>
      <c r="AC2370" s="150">
        <v>0</v>
      </c>
      <c r="AD2370" s="150">
        <v>216.72308822757361</v>
      </c>
      <c r="AE2370" s="150"/>
      <c r="AF2370" s="150">
        <v>0</v>
      </c>
      <c r="AG2370" s="150">
        <v>5573.9687110648065</v>
      </c>
      <c r="AH2370" s="150">
        <v>129.57818020430378</v>
      </c>
      <c r="AI2370" s="150">
        <v>417.17853138946577</v>
      </c>
      <c r="AJ2370" s="150">
        <v>73.74367979106718</v>
      </c>
      <c r="AK2370" s="150"/>
      <c r="AL2370" s="150">
        <v>23029.220703125</v>
      </c>
      <c r="AM2370" s="150">
        <v>22190.2265625</v>
      </c>
      <c r="AN2370" s="150">
        <v>838.99566650390625</v>
      </c>
      <c r="AO2370" s="5" t="s">
        <v>5252</v>
      </c>
    </row>
    <row r="2371" spans="1:41" ht="14.25" x14ac:dyDescent="0.45">
      <c r="A2371" s="150">
        <v>2018</v>
      </c>
      <c r="B2371" s="5" t="s">
        <v>582</v>
      </c>
      <c r="C2371" s="5" t="s">
        <v>4979</v>
      </c>
      <c r="D2371" s="5" t="s">
        <v>84</v>
      </c>
      <c r="E2371" s="5" t="s">
        <v>95</v>
      </c>
      <c r="F2371" s="5" t="s">
        <v>203</v>
      </c>
      <c r="G2371" s="5" t="s">
        <v>87</v>
      </c>
      <c r="H2371" s="5" t="s">
        <v>131</v>
      </c>
      <c r="I2371" s="150">
        <v>2344.5826448802618</v>
      </c>
      <c r="J2371" s="150">
        <v>1862.5476177721412</v>
      </c>
      <c r="K2371" s="150"/>
      <c r="L2371" s="150">
        <v>0</v>
      </c>
      <c r="M2371" s="150">
        <v>0</v>
      </c>
      <c r="N2371" s="150">
        <v>1750.0634742141951</v>
      </c>
      <c r="O2371" s="150">
        <v>561.58336684512926</v>
      </c>
      <c r="P2371" s="150">
        <v>0</v>
      </c>
      <c r="Q2371" s="150">
        <v>0</v>
      </c>
      <c r="R2371" s="150"/>
      <c r="S2371" s="150">
        <v>223.29358522669159</v>
      </c>
      <c r="T2371" s="150">
        <v>0</v>
      </c>
      <c r="U2371" s="150">
        <v>0</v>
      </c>
      <c r="V2371" s="150">
        <v>0</v>
      </c>
      <c r="W2371" s="150">
        <v>33.494037784003737</v>
      </c>
      <c r="X2371" s="150">
        <v>948.63287841404917</v>
      </c>
      <c r="Y2371" s="150">
        <v>6182.9993749270898</v>
      </c>
      <c r="Z2371" s="150">
        <v>0</v>
      </c>
      <c r="AA2371" s="150">
        <v>18657.195234618033</v>
      </c>
      <c r="AB2371" s="150"/>
      <c r="AC2371" s="150">
        <v>0</v>
      </c>
      <c r="AD2371" s="150">
        <v>1457.8981154333312</v>
      </c>
      <c r="AE2371" s="150">
        <v>565.85095384598185</v>
      </c>
      <c r="AF2371" s="150">
        <v>0</v>
      </c>
      <c r="AG2371" s="150">
        <v>3222.1264348211594</v>
      </c>
      <c r="AH2371" s="150">
        <v>66.988075568007474</v>
      </c>
      <c r="AI2371" s="150"/>
      <c r="AJ2371" s="150">
        <v>1661.3042740865853</v>
      </c>
      <c r="AK2371" s="150"/>
      <c r="AL2371" s="150">
        <v>39538.55859375</v>
      </c>
      <c r="AM2371" s="150">
        <v>36246.671875</v>
      </c>
      <c r="AN2371" s="150">
        <v>3291.89013671875</v>
      </c>
      <c r="AO2371" s="5" t="s">
        <v>5258</v>
      </c>
    </row>
    <row r="2372" spans="1:41" ht="14.25" x14ac:dyDescent="0.45">
      <c r="A2372" s="150">
        <v>2018</v>
      </c>
      <c r="B2372" s="5" t="s">
        <v>4024</v>
      </c>
      <c r="C2372" s="5" t="s">
        <v>4979</v>
      </c>
      <c r="D2372" s="5" t="s">
        <v>84</v>
      </c>
      <c r="E2372" s="5" t="s">
        <v>95</v>
      </c>
      <c r="F2372" s="5" t="s">
        <v>203</v>
      </c>
      <c r="G2372" s="5" t="s">
        <v>87</v>
      </c>
      <c r="H2372" s="5" t="s">
        <v>131</v>
      </c>
      <c r="I2372" s="150">
        <v>0</v>
      </c>
      <c r="J2372" s="150">
        <v>990.19263560947604</v>
      </c>
      <c r="K2372" s="150"/>
      <c r="L2372" s="150"/>
      <c r="M2372" s="150">
        <v>0</v>
      </c>
      <c r="N2372" s="150">
        <v>0</v>
      </c>
      <c r="O2372" s="150">
        <v>544.18672025300896</v>
      </c>
      <c r="P2372" s="150">
        <v>0</v>
      </c>
      <c r="Q2372" s="150">
        <v>0</v>
      </c>
      <c r="R2372" s="150">
        <v>0</v>
      </c>
      <c r="S2372" s="150">
        <v>0</v>
      </c>
      <c r="T2372" s="150"/>
      <c r="U2372" s="150">
        <v>0</v>
      </c>
      <c r="V2372" s="150">
        <v>162.28232214304444</v>
      </c>
      <c r="W2372" s="150">
        <v>292.10817985747997</v>
      </c>
      <c r="X2372" s="150">
        <v>0</v>
      </c>
      <c r="Y2372" s="150">
        <v>0</v>
      </c>
      <c r="Z2372" s="150">
        <v>0</v>
      </c>
      <c r="AA2372" s="150">
        <v>14921.318579979124</v>
      </c>
      <c r="AB2372" s="150"/>
      <c r="AC2372" s="150">
        <v>0</v>
      </c>
      <c r="AD2372" s="150">
        <v>4062.2971202022736</v>
      </c>
      <c r="AE2372" s="150">
        <v>167.6917328811459</v>
      </c>
      <c r="AF2372" s="150">
        <v>0</v>
      </c>
      <c r="AG2372" s="150">
        <v>1511.3893602255537</v>
      </c>
      <c r="AH2372" s="150">
        <v>0</v>
      </c>
      <c r="AI2372" s="150"/>
      <c r="AJ2372" s="150">
        <v>1081.8821476202961</v>
      </c>
      <c r="AK2372" s="150"/>
      <c r="AL2372" s="150">
        <v>23733.34765625</v>
      </c>
      <c r="AM2372" s="150">
        <v>18834.7578125</v>
      </c>
      <c r="AN2372" s="150">
        <v>4898.591796875</v>
      </c>
      <c r="AO2372" s="5" t="s">
        <v>5259</v>
      </c>
    </row>
    <row r="2373" spans="1:41" ht="14.25" x14ac:dyDescent="0.45">
      <c r="A2373" s="150">
        <v>2018</v>
      </c>
      <c r="B2373" s="5" t="s">
        <v>1476</v>
      </c>
      <c r="C2373" s="5" t="s">
        <v>4979</v>
      </c>
      <c r="D2373" s="5" t="s">
        <v>84</v>
      </c>
      <c r="E2373" s="5" t="s">
        <v>95</v>
      </c>
      <c r="F2373" s="5" t="s">
        <v>203</v>
      </c>
      <c r="G2373" s="5" t="s">
        <v>87</v>
      </c>
      <c r="H2373" s="5" t="s">
        <v>131</v>
      </c>
      <c r="I2373" s="150">
        <v>0</v>
      </c>
      <c r="J2373" s="150">
        <v>0</v>
      </c>
      <c r="K2373" s="150">
        <v>0</v>
      </c>
      <c r="L2373" s="150"/>
      <c r="M2373" s="150">
        <v>520.17037516179153</v>
      </c>
      <c r="N2373" s="150">
        <v>0</v>
      </c>
      <c r="O2373" s="150">
        <v>0</v>
      </c>
      <c r="P2373" s="150">
        <v>1088.7286921990988</v>
      </c>
      <c r="Q2373" s="150">
        <v>0</v>
      </c>
      <c r="R2373" s="150">
        <v>0</v>
      </c>
      <c r="S2373" s="150">
        <v>604.84927344394373</v>
      </c>
      <c r="T2373" s="150">
        <v>0</v>
      </c>
      <c r="U2373" s="150">
        <v>0</v>
      </c>
      <c r="V2373" s="150">
        <v>2782.3066578421412</v>
      </c>
      <c r="W2373" s="150">
        <v>2008.0995878338931</v>
      </c>
      <c r="X2373" s="150">
        <v>0</v>
      </c>
      <c r="Y2373" s="150">
        <v>5836.7954887340566</v>
      </c>
      <c r="Z2373" s="150">
        <v>0</v>
      </c>
      <c r="AA2373" s="150">
        <v>9437.1283357435022</v>
      </c>
      <c r="AB2373" s="150">
        <v>0</v>
      </c>
      <c r="AC2373" s="150">
        <v>0</v>
      </c>
      <c r="AD2373" s="150">
        <v>5216.8249834540147</v>
      </c>
      <c r="AE2373" s="150">
        <v>3188.6787031834592</v>
      </c>
      <c r="AF2373" s="150"/>
      <c r="AG2373" s="150">
        <v>2956.4684543853637</v>
      </c>
      <c r="AH2373" s="150">
        <v>10156.795075298733</v>
      </c>
      <c r="AI2373" s="150">
        <v>0</v>
      </c>
      <c r="AJ2373" s="150">
        <v>0</v>
      </c>
      <c r="AK2373" s="150"/>
      <c r="AL2373" s="150">
        <v>43796.84375</v>
      </c>
      <c r="AM2373" s="150">
        <v>25290.10546875</v>
      </c>
      <c r="AN2373" s="150">
        <v>18506.740234375</v>
      </c>
      <c r="AO2373" s="5" t="s">
        <v>5257</v>
      </c>
    </row>
    <row r="2374" spans="1:41" ht="14.25" x14ac:dyDescent="0.45">
      <c r="A2374" s="150">
        <v>2018</v>
      </c>
      <c r="B2374" s="5" t="s">
        <v>1478</v>
      </c>
      <c r="C2374" s="5" t="s">
        <v>4979</v>
      </c>
      <c r="D2374" s="5" t="s">
        <v>84</v>
      </c>
      <c r="E2374" s="5" t="s">
        <v>95</v>
      </c>
      <c r="F2374" s="5" t="s">
        <v>203</v>
      </c>
      <c r="G2374" s="5" t="s">
        <v>87</v>
      </c>
      <c r="H2374" s="5" t="s">
        <v>131</v>
      </c>
      <c r="I2374" s="150">
        <v>4030.2085877797499</v>
      </c>
      <c r="J2374" s="150">
        <v>0</v>
      </c>
      <c r="K2374" s="150"/>
      <c r="L2374" s="150"/>
      <c r="M2374" s="150">
        <v>839.72274646810934</v>
      </c>
      <c r="N2374" s="150">
        <v>3616.4352476383951</v>
      </c>
      <c r="O2374" s="150">
        <v>0</v>
      </c>
      <c r="P2374" s="150"/>
      <c r="Q2374" s="150">
        <v>0</v>
      </c>
      <c r="R2374" s="150"/>
      <c r="S2374" s="150">
        <v>575.74408396853573</v>
      </c>
      <c r="T2374" s="150"/>
      <c r="U2374" s="150">
        <v>0</v>
      </c>
      <c r="V2374" s="150">
        <v>1589.0536717531586</v>
      </c>
      <c r="W2374" s="150">
        <v>1934.50012213428</v>
      </c>
      <c r="X2374" s="150">
        <v>0</v>
      </c>
      <c r="Y2374" s="150">
        <v>12331.682718129759</v>
      </c>
      <c r="Z2374" s="150">
        <v>0</v>
      </c>
      <c r="AA2374" s="150">
        <v>9404.0530743757863</v>
      </c>
      <c r="AB2374" s="150"/>
      <c r="AC2374" s="150">
        <v>0</v>
      </c>
      <c r="AD2374" s="150">
        <v>3783.7279364777</v>
      </c>
      <c r="AE2374" s="150">
        <v>609.94328255626681</v>
      </c>
      <c r="AF2374" s="150">
        <v>0</v>
      </c>
      <c r="AG2374" s="150">
        <v>4866.263917848516</v>
      </c>
      <c r="AH2374" s="150">
        <v>4995.8304445774274</v>
      </c>
      <c r="AI2374" s="150"/>
      <c r="AJ2374" s="150">
        <v>4318.0806297640174</v>
      </c>
      <c r="AK2374" s="150"/>
      <c r="AL2374" s="150">
        <v>52895.25</v>
      </c>
      <c r="AM2374" s="150">
        <v>40765.72265625</v>
      </c>
      <c r="AN2374" s="150">
        <v>12129.525390625</v>
      </c>
      <c r="AO2374" s="5" t="s">
        <v>5260</v>
      </c>
    </row>
    <row r="2375" spans="1:41" ht="14.25" x14ac:dyDescent="0.45">
      <c r="A2375" s="150">
        <v>2018</v>
      </c>
      <c r="B2375" s="5" t="s">
        <v>1477</v>
      </c>
      <c r="C2375" s="5" t="s">
        <v>4979</v>
      </c>
      <c r="D2375" s="5" t="s">
        <v>84</v>
      </c>
      <c r="E2375" s="5" t="s">
        <v>95</v>
      </c>
      <c r="F2375" s="5" t="s">
        <v>203</v>
      </c>
      <c r="G2375" s="5" t="s">
        <v>87</v>
      </c>
      <c r="H2375" s="5" t="s">
        <v>131</v>
      </c>
      <c r="I2375" s="150">
        <v>4150.0276514175721</v>
      </c>
      <c r="J2375" s="150">
        <v>0</v>
      </c>
      <c r="K2375" s="150"/>
      <c r="L2375" s="150"/>
      <c r="M2375" s="150">
        <v>520.82847025290516</v>
      </c>
      <c r="N2375" s="150">
        <v>0</v>
      </c>
      <c r="O2375" s="150">
        <v>373.5024886275815</v>
      </c>
      <c r="P2375" s="150">
        <v>1000.5598095349154</v>
      </c>
      <c r="Q2375" s="150">
        <v>0</v>
      </c>
      <c r="R2375" s="150"/>
      <c r="S2375" s="150">
        <v>592.86109305965317</v>
      </c>
      <c r="T2375" s="150">
        <v>0</v>
      </c>
      <c r="U2375" s="150">
        <v>0</v>
      </c>
      <c r="V2375" s="150">
        <v>2727.1610280744048</v>
      </c>
      <c r="W2375" s="150">
        <v>0</v>
      </c>
      <c r="X2375" s="150">
        <v>0</v>
      </c>
      <c r="Y2375" s="150">
        <v>3191.1578339466118</v>
      </c>
      <c r="Z2375" s="150"/>
      <c r="AA2375" s="150">
        <v>9860.8705304445903</v>
      </c>
      <c r="AB2375" s="150"/>
      <c r="AC2375" s="150">
        <v>0</v>
      </c>
      <c r="AD2375" s="150">
        <v>4358.4627902100201</v>
      </c>
      <c r="AE2375" s="150">
        <v>392.88904637063223</v>
      </c>
      <c r="AF2375" s="150">
        <v>0</v>
      </c>
      <c r="AG2375" s="150">
        <v>9421.7484909040086</v>
      </c>
      <c r="AH2375" s="150">
        <v>12211.576345357182</v>
      </c>
      <c r="AI2375" s="150">
        <v>0</v>
      </c>
      <c r="AJ2375" s="150">
        <v>0</v>
      </c>
      <c r="AK2375" s="150"/>
      <c r="AL2375" s="150">
        <v>48801.6484375</v>
      </c>
      <c r="AM2375" s="150">
        <v>30744.4140625</v>
      </c>
      <c r="AN2375" s="150">
        <v>18057.23046875</v>
      </c>
      <c r="AO2375" s="5" t="s">
        <v>5262</v>
      </c>
    </row>
    <row r="2376" spans="1:41" ht="14.25" x14ac:dyDescent="0.45">
      <c r="A2376" s="150">
        <v>2018</v>
      </c>
      <c r="B2376" s="5" t="s">
        <v>4980</v>
      </c>
      <c r="C2376" s="5" t="s">
        <v>4979</v>
      </c>
      <c r="D2376" s="5" t="s">
        <v>84</v>
      </c>
      <c r="E2376" s="5" t="s">
        <v>95</v>
      </c>
      <c r="F2376" s="5" t="s">
        <v>203</v>
      </c>
      <c r="G2376" s="5" t="s">
        <v>87</v>
      </c>
      <c r="H2376" s="5" t="s">
        <v>131</v>
      </c>
      <c r="I2376" s="150">
        <v>0</v>
      </c>
      <c r="J2376" s="150">
        <v>235.979775331415</v>
      </c>
      <c r="K2376" s="150"/>
      <c r="L2376" s="150"/>
      <c r="M2376" s="150">
        <v>0</v>
      </c>
      <c r="N2376" s="150">
        <v>172.77090693907169</v>
      </c>
      <c r="O2376" s="150">
        <v>529.45223039022574</v>
      </c>
      <c r="P2376" s="150">
        <v>0</v>
      </c>
      <c r="Q2376" s="150">
        <v>0</v>
      </c>
      <c r="R2376" s="150">
        <v>0</v>
      </c>
      <c r="S2376" s="150">
        <v>0</v>
      </c>
      <c r="T2376" s="150"/>
      <c r="U2376" s="150"/>
      <c r="V2376" s="150">
        <v>79.011085490429124</v>
      </c>
      <c r="W2376" s="150">
        <v>77.590381894820027</v>
      </c>
      <c r="X2376" s="150">
        <v>0</v>
      </c>
      <c r="Y2376" s="150">
        <v>0</v>
      </c>
      <c r="Z2376" s="150">
        <v>0</v>
      </c>
      <c r="AA2376" s="150">
        <v>12920.946180534842</v>
      </c>
      <c r="AB2376" s="150"/>
      <c r="AC2376" s="150">
        <v>0</v>
      </c>
      <c r="AD2376" s="150">
        <v>3991.9469496369584</v>
      </c>
      <c r="AE2376" s="150"/>
      <c r="AF2376" s="150">
        <v>0</v>
      </c>
      <c r="AG2376" s="150">
        <v>1371.6324441138495</v>
      </c>
      <c r="AH2376" s="150">
        <v>0</v>
      </c>
      <c r="AI2376" s="150"/>
      <c r="AJ2376" s="150">
        <v>309.72345512248216</v>
      </c>
      <c r="AK2376" s="150"/>
      <c r="AL2376" s="150">
        <v>19689.052734375</v>
      </c>
      <c r="AM2376" s="150">
        <v>15090.064453125</v>
      </c>
      <c r="AN2376" s="150">
        <v>4598.98974609375</v>
      </c>
      <c r="AO2376" s="5" t="s">
        <v>5261</v>
      </c>
    </row>
    <row r="2377" spans="1:41" ht="14.25" x14ac:dyDescent="0.45">
      <c r="A2377" s="150">
        <v>2018</v>
      </c>
      <c r="B2377" s="5" t="s">
        <v>582</v>
      </c>
      <c r="C2377" s="5" t="s">
        <v>4979</v>
      </c>
      <c r="D2377" s="5" t="s">
        <v>84</v>
      </c>
      <c r="E2377" s="5" t="s">
        <v>95</v>
      </c>
      <c r="F2377" s="5" t="s">
        <v>237</v>
      </c>
      <c r="G2377" s="5" t="s">
        <v>87</v>
      </c>
      <c r="H2377" s="5" t="s">
        <v>131</v>
      </c>
      <c r="I2377" s="150">
        <v>7123.0653687314616</v>
      </c>
      <c r="J2377" s="150">
        <v>3670.9465411268097</v>
      </c>
      <c r="K2377" s="150">
        <v>0</v>
      </c>
      <c r="L2377" s="150">
        <v>279.11698153336448</v>
      </c>
      <c r="M2377" s="150">
        <v>4047.1962322337849</v>
      </c>
      <c r="N2377" s="150">
        <v>6798.0615554340111</v>
      </c>
      <c r="O2377" s="150">
        <v>1401.1672472974897</v>
      </c>
      <c r="P2377" s="150">
        <v>456.46232926003364</v>
      </c>
      <c r="Q2377" s="150">
        <v>0</v>
      </c>
      <c r="R2377" s="150">
        <v>579.36738734958885</v>
      </c>
      <c r="S2377" s="150">
        <v>4186.7547230004675</v>
      </c>
      <c r="T2377" s="150">
        <v>0</v>
      </c>
      <c r="U2377" s="150">
        <v>217.7112455960243</v>
      </c>
      <c r="V2377" s="150">
        <v>2898.3507362424566</v>
      </c>
      <c r="W2377" s="150">
        <v>1663.5372099388524</v>
      </c>
      <c r="X2377" s="150">
        <v>3630.7103938056489</v>
      </c>
      <c r="Y2377" s="150">
        <v>20373.306716083338</v>
      </c>
      <c r="Z2377" s="150">
        <v>633.91051261444295</v>
      </c>
      <c r="AA2377" s="150">
        <v>54272.397323078738</v>
      </c>
      <c r="AB2377" s="150">
        <v>151.83963795415028</v>
      </c>
      <c r="AC2377" s="150">
        <v>997.61991539655139</v>
      </c>
      <c r="AD2377" s="150">
        <v>8507.7225781098423</v>
      </c>
      <c r="AE2377" s="150">
        <v>5610.6782661555799</v>
      </c>
      <c r="AF2377" s="150">
        <v>3193.0402124095303</v>
      </c>
      <c r="AG2377" s="150">
        <v>44655.367641559918</v>
      </c>
      <c r="AH2377" s="150">
        <v>1606.0351733595653</v>
      </c>
      <c r="AI2377" s="150">
        <v>464.45065727151848</v>
      </c>
      <c r="AJ2377" s="150">
        <v>5376.9095322587336</v>
      </c>
      <c r="AK2377" s="150">
        <v>344.98858917523847</v>
      </c>
      <c r="AL2377" s="150">
        <v>183140.703125</v>
      </c>
      <c r="AM2377" s="150">
        <v>157136.3125</v>
      </c>
      <c r="AN2377" s="150">
        <v>26004.40234375</v>
      </c>
      <c r="AO2377" s="5" t="s">
        <v>5263</v>
      </c>
    </row>
    <row r="2378" spans="1:41" ht="14.25" x14ac:dyDescent="0.45">
      <c r="A2378" s="150">
        <v>2018</v>
      </c>
      <c r="B2378" s="5" t="s">
        <v>4024</v>
      </c>
      <c r="C2378" s="5" t="s">
        <v>4979</v>
      </c>
      <c r="D2378" s="5" t="s">
        <v>84</v>
      </c>
      <c r="E2378" s="5" t="s">
        <v>95</v>
      </c>
      <c r="F2378" s="5" t="s">
        <v>237</v>
      </c>
      <c r="G2378" s="5" t="s">
        <v>87</v>
      </c>
      <c r="H2378" s="5" t="s">
        <v>131</v>
      </c>
      <c r="I2378" s="150">
        <v>7109.0475920129666</v>
      </c>
      <c r="J2378" s="150">
        <v>9023.4380522270803</v>
      </c>
      <c r="K2378" s="150">
        <v>0</v>
      </c>
      <c r="L2378" s="150">
        <v>42.232151756428074</v>
      </c>
      <c r="M2378" s="150">
        <v>4100.3333394809224</v>
      </c>
      <c r="N2378" s="150">
        <v>3582.7814921963236</v>
      </c>
      <c r="O2378" s="150">
        <v>1194.3978909728071</v>
      </c>
      <c r="P2378" s="150">
        <v>378.65875166710367</v>
      </c>
      <c r="Q2378" s="150">
        <v>0</v>
      </c>
      <c r="R2378" s="150">
        <v>340.53515161003708</v>
      </c>
      <c r="S2378" s="150">
        <v>471.70061636244913</v>
      </c>
      <c r="T2378" s="150">
        <v>0</v>
      </c>
      <c r="U2378" s="150">
        <v>108.18821476202962</v>
      </c>
      <c r="V2378" s="150">
        <v>3361.4078326562603</v>
      </c>
      <c r="W2378" s="150">
        <v>2488.3289395266811</v>
      </c>
      <c r="X2378" s="150">
        <v>613.06655031816774</v>
      </c>
      <c r="Y2378" s="150">
        <v>9722.3360833540846</v>
      </c>
      <c r="Z2378" s="150">
        <v>727.02480320083907</v>
      </c>
      <c r="AA2378" s="150">
        <v>54365.6598000675</v>
      </c>
      <c r="AB2378" s="150">
        <v>146.94772458267434</v>
      </c>
      <c r="AC2378" s="150">
        <v>1013.6316123376697</v>
      </c>
      <c r="AD2378" s="150">
        <v>11569.870783222224</v>
      </c>
      <c r="AE2378" s="150">
        <v>5078.3548009296701</v>
      </c>
      <c r="AF2378" s="150">
        <v>1715.1675401004634</v>
      </c>
      <c r="AG2378" s="150">
        <v>38251.025211263193</v>
      </c>
      <c r="AH2378" s="150">
        <v>1522.2081817017568</v>
      </c>
      <c r="AI2378" s="150">
        <v>1616.3319285447226</v>
      </c>
      <c r="AJ2378" s="150">
        <v>2812.89358381277</v>
      </c>
      <c r="AK2378" s="150">
        <v>245.58724750980724</v>
      </c>
      <c r="AL2378" s="150">
        <v>161601.140625</v>
      </c>
      <c r="AM2378" s="150">
        <v>137632.375</v>
      </c>
      <c r="AN2378" s="150">
        <v>23968.7734375</v>
      </c>
      <c r="AO2378" s="5" t="s">
        <v>5266</v>
      </c>
    </row>
    <row r="2379" spans="1:41" ht="14.25" x14ac:dyDescent="0.45">
      <c r="A2379" s="150">
        <v>2018</v>
      </c>
      <c r="B2379" s="5" t="s">
        <v>1476</v>
      </c>
      <c r="C2379" s="5" t="s">
        <v>4979</v>
      </c>
      <c r="D2379" s="5" t="s">
        <v>84</v>
      </c>
      <c r="E2379" s="5" t="s">
        <v>95</v>
      </c>
      <c r="F2379" s="5" t="s">
        <v>237</v>
      </c>
      <c r="G2379" s="5" t="s">
        <v>87</v>
      </c>
      <c r="H2379" s="5" t="s">
        <v>131</v>
      </c>
      <c r="I2379" s="150">
        <v>1004.0497939169466</v>
      </c>
      <c r="J2379" s="150">
        <v>5485.9829101365694</v>
      </c>
      <c r="K2379" s="150">
        <v>48.387941875515494</v>
      </c>
      <c r="L2379" s="150">
        <v>314.52162219085074</v>
      </c>
      <c r="M2379" s="150">
        <v>5377.1100409166593</v>
      </c>
      <c r="N2379" s="150">
        <v>9459.7216668085894</v>
      </c>
      <c r="O2379" s="150">
        <v>1623.2944800688563</v>
      </c>
      <c r="P2379" s="150">
        <v>1633.093038298648</v>
      </c>
      <c r="Q2379" s="150">
        <v>0</v>
      </c>
      <c r="R2379" s="150">
        <v>4620.652272837624</v>
      </c>
      <c r="S2379" s="150">
        <v>3630.3053392105503</v>
      </c>
      <c r="T2379" s="150">
        <v>120.96985468878874</v>
      </c>
      <c r="U2379" s="150">
        <v>198.37661657509264</v>
      </c>
      <c r="V2379" s="150">
        <v>17147.476902135804</v>
      </c>
      <c r="W2379" s="150">
        <v>3774.2594662902088</v>
      </c>
      <c r="X2379" s="150">
        <v>1738.2076077272384</v>
      </c>
      <c r="Y2379" s="150">
        <v>34466.730997929684</v>
      </c>
      <c r="Z2379" s="150">
        <v>989.53341135429184</v>
      </c>
      <c r="AA2379" s="150">
        <v>34207.989583753879</v>
      </c>
      <c r="AB2379" s="150">
        <v>199.60026023650141</v>
      </c>
      <c r="AC2379" s="150">
        <v>1149.0484956918428</v>
      </c>
      <c r="AD2379" s="150">
        <v>6051.5169808066566</v>
      </c>
      <c r="AE2379" s="150">
        <v>12031.575080933917</v>
      </c>
      <c r="AF2379" s="150">
        <v>5516.2253738087666</v>
      </c>
      <c r="AG2379" s="150">
        <v>39995.828647679751</v>
      </c>
      <c r="AH2379" s="150">
        <v>21218.586613536521</v>
      </c>
      <c r="AI2379" s="150">
        <v>235.89121664313805</v>
      </c>
      <c r="AJ2379" s="150">
        <v>7300.890506428721</v>
      </c>
      <c r="AK2379" s="150">
        <v>498.39580131780963</v>
      </c>
      <c r="AL2379" s="150">
        <v>220038.21875</v>
      </c>
      <c r="AM2379" s="150">
        <v>175521.703125</v>
      </c>
      <c r="AN2379" s="150">
        <v>44516.5234375</v>
      </c>
      <c r="AO2379" s="5" t="s">
        <v>5264</v>
      </c>
    </row>
    <row r="2380" spans="1:41" ht="14.25" x14ac:dyDescent="0.45">
      <c r="A2380" s="150">
        <v>2018</v>
      </c>
      <c r="B2380" s="5" t="s">
        <v>4980</v>
      </c>
      <c r="C2380" s="5" t="s">
        <v>4979</v>
      </c>
      <c r="D2380" s="5" t="s">
        <v>84</v>
      </c>
      <c r="E2380" s="5" t="s">
        <v>95</v>
      </c>
      <c r="F2380" s="5" t="s">
        <v>237</v>
      </c>
      <c r="G2380" s="5" t="s">
        <v>87</v>
      </c>
      <c r="H2380" s="5" t="s">
        <v>131</v>
      </c>
      <c r="I2380" s="150">
        <v>6922.4245701014634</v>
      </c>
      <c r="J2380" s="150">
        <v>6682.2308702105593</v>
      </c>
      <c r="K2380" s="150">
        <v>0</v>
      </c>
      <c r="L2380" s="150">
        <v>0</v>
      </c>
      <c r="M2380" s="150">
        <v>2492.3498264978221</v>
      </c>
      <c r="N2380" s="150">
        <v>1298.9422454626549</v>
      </c>
      <c r="O2380" s="150">
        <v>1162.5943954535312</v>
      </c>
      <c r="P2380" s="150">
        <v>368.71839895533589</v>
      </c>
      <c r="Q2380" s="150">
        <v>0</v>
      </c>
      <c r="R2380" s="150">
        <v>553.8010766058112</v>
      </c>
      <c r="S2380" s="150">
        <v>14.748735958213437</v>
      </c>
      <c r="T2380" s="150">
        <v>245.55631730026792</v>
      </c>
      <c r="U2380" s="150">
        <v>76.904123210684347</v>
      </c>
      <c r="V2380" s="150">
        <v>1186.2197634963093</v>
      </c>
      <c r="W2380" s="150">
        <v>510.91239506282193</v>
      </c>
      <c r="X2380" s="150">
        <v>598.37728744751655</v>
      </c>
      <c r="Y2380" s="150">
        <v>9467.1103704254965</v>
      </c>
      <c r="Z2380" s="150">
        <v>958.55553619436296</v>
      </c>
      <c r="AA2380" s="150">
        <v>47073.751254057803</v>
      </c>
      <c r="AB2380" s="150">
        <v>181.1987560580508</v>
      </c>
      <c r="AC2380" s="150">
        <v>987.02228216353865</v>
      </c>
      <c r="AD2380" s="150">
        <v>10350.515724158951</v>
      </c>
      <c r="AE2380" s="150">
        <v>0</v>
      </c>
      <c r="AF2380" s="150">
        <v>2463.6288544599724</v>
      </c>
      <c r="AG2380" s="150">
        <v>28091.074594697235</v>
      </c>
      <c r="AH2380" s="150">
        <v>249.67503014975603</v>
      </c>
      <c r="AI2380" s="150">
        <v>1573.9008229693482</v>
      </c>
      <c r="AJ2380" s="150">
        <v>741.65072247016133</v>
      </c>
      <c r="AK2380" s="150">
        <v>239.14021875103214</v>
      </c>
      <c r="AL2380" s="150">
        <v>124490.9921875</v>
      </c>
      <c r="AM2380" s="150">
        <v>106872.03125</v>
      </c>
      <c r="AN2380" s="150">
        <v>17618.970703125</v>
      </c>
      <c r="AO2380" s="5" t="s">
        <v>5267</v>
      </c>
    </row>
    <row r="2381" spans="1:41" ht="14.25" x14ac:dyDescent="0.45">
      <c r="A2381" s="150">
        <v>2018</v>
      </c>
      <c r="B2381" s="5" t="s">
        <v>1477</v>
      </c>
      <c r="C2381" s="5" t="s">
        <v>4979</v>
      </c>
      <c r="D2381" s="5" t="s">
        <v>84</v>
      </c>
      <c r="E2381" s="5" t="s">
        <v>95</v>
      </c>
      <c r="F2381" s="5" t="s">
        <v>237</v>
      </c>
      <c r="G2381" s="5" t="s">
        <v>87</v>
      </c>
      <c r="H2381" s="5" t="s">
        <v>131</v>
      </c>
      <c r="I2381" s="150">
        <v>5371.3215031204581</v>
      </c>
      <c r="J2381" s="150">
        <v>5343.9238207595881</v>
      </c>
      <c r="K2381" s="150">
        <v>47.428887444772258</v>
      </c>
      <c r="L2381" s="150">
        <v>340.30226741624097</v>
      </c>
      <c r="M2381" s="150">
        <v>6120.1495282367796</v>
      </c>
      <c r="N2381" s="150">
        <v>10379.812017288408</v>
      </c>
      <c r="O2381" s="150">
        <v>1604.2821178194215</v>
      </c>
      <c r="P2381" s="150">
        <v>1834.3596508140117</v>
      </c>
      <c r="Q2381" s="150">
        <v>0</v>
      </c>
      <c r="R2381" s="150">
        <v>4475.120067491368</v>
      </c>
      <c r="S2381" s="150">
        <v>9960.066363402173</v>
      </c>
      <c r="T2381" s="150">
        <v>118.57221861193064</v>
      </c>
      <c r="U2381" s="150">
        <v>177.85832791789596</v>
      </c>
      <c r="V2381" s="150">
        <v>17732.475293414227</v>
      </c>
      <c r="W2381" s="150">
        <v>4695.4598570324533</v>
      </c>
      <c r="X2381" s="150">
        <v>2165.1287118538535</v>
      </c>
      <c r="Y2381" s="150">
        <v>28380.260524765599</v>
      </c>
      <c r="Z2381" s="150">
        <v>508.67481784518247</v>
      </c>
      <c r="AA2381" s="150">
        <v>35743.983168542807</v>
      </c>
      <c r="AB2381" s="150">
        <v>201.5727716402821</v>
      </c>
      <c r="AC2381" s="150">
        <v>1143.1547596376233</v>
      </c>
      <c r="AD2381" s="150">
        <v>8833.3338560423035</v>
      </c>
      <c r="AE2381" s="150">
        <v>594.46181801091427</v>
      </c>
      <c r="AF2381" s="150">
        <v>7863.3110250550426</v>
      </c>
      <c r="AG2381" s="150">
        <v>46582.281803883074</v>
      </c>
      <c r="AH2381" s="150">
        <v>25287.783826897674</v>
      </c>
      <c r="AI2381" s="150">
        <v>462.43165258652948</v>
      </c>
      <c r="AJ2381" s="150">
        <v>6937.1056689314591</v>
      </c>
      <c r="AK2381" s="150">
        <v>553.93020063657809</v>
      </c>
      <c r="AL2381" s="150">
        <v>233458.5625</v>
      </c>
      <c r="AM2381" s="150">
        <v>173408.40625</v>
      </c>
      <c r="AN2381" s="150">
        <v>60050.140625</v>
      </c>
      <c r="AO2381" s="5" t="s">
        <v>5265</v>
      </c>
    </row>
    <row r="2382" spans="1:41" ht="14.25" x14ac:dyDescent="0.45">
      <c r="A2382" s="150">
        <v>2018</v>
      </c>
      <c r="B2382" s="5" t="s">
        <v>1478</v>
      </c>
      <c r="C2382" s="5" t="s">
        <v>4979</v>
      </c>
      <c r="D2382" s="5" t="s">
        <v>84</v>
      </c>
      <c r="E2382" s="5" t="s">
        <v>95</v>
      </c>
      <c r="F2382" s="5" t="s">
        <v>237</v>
      </c>
      <c r="G2382" s="5" t="s">
        <v>87</v>
      </c>
      <c r="H2382" s="5" t="s">
        <v>131</v>
      </c>
      <c r="I2382" s="150">
        <v>4813.220541976958</v>
      </c>
      <c r="J2382" s="150">
        <v>8517.8313831916294</v>
      </c>
      <c r="K2382" s="150">
        <v>46.059526717482854</v>
      </c>
      <c r="L2382" s="150">
        <v>330.47710419793947</v>
      </c>
      <c r="M2382" s="150">
        <v>8025.3399672437172</v>
      </c>
      <c r="N2382" s="150">
        <v>11615.368827619712</v>
      </c>
      <c r="O2382" s="150">
        <v>1486.5712248067591</v>
      </c>
      <c r="P2382" s="150">
        <v>894.04599711208266</v>
      </c>
      <c r="Q2382" s="150">
        <v>0</v>
      </c>
      <c r="R2382" s="150">
        <v>595.27891024105315</v>
      </c>
      <c r="S2382" s="150">
        <v>4548.378263351432</v>
      </c>
      <c r="T2382" s="150">
        <v>0</v>
      </c>
      <c r="U2382" s="150">
        <v>172.7232251905607</v>
      </c>
      <c r="V2382" s="150">
        <v>9089.8475976952413</v>
      </c>
      <c r="W2382" s="150">
        <v>4905.3395954119242</v>
      </c>
      <c r="X2382" s="150">
        <v>2370.0033886809915</v>
      </c>
      <c r="Y2382" s="150">
        <v>49183.060004707339</v>
      </c>
      <c r="Z2382" s="150">
        <v>1719.6335814853903</v>
      </c>
      <c r="AA2382" s="150">
        <v>34321.538556059168</v>
      </c>
      <c r="AB2382" s="150">
        <v>195.75298854930213</v>
      </c>
      <c r="AC2382" s="150">
        <v>2103.7688828210294</v>
      </c>
      <c r="AD2382" s="150">
        <v>9407.6400097669193</v>
      </c>
      <c r="AE2382" s="150">
        <v>6896.2453654526007</v>
      </c>
      <c r="AF2382" s="150">
        <v>7684.3558586014906</v>
      </c>
      <c r="AG2382" s="150">
        <v>39784.631844619253</v>
      </c>
      <c r="AH2382" s="150">
        <v>10922.129104893826</v>
      </c>
      <c r="AI2382" s="150">
        <v>449.08038549545785</v>
      </c>
      <c r="AJ2382" s="150">
        <v>9945.9790505564542</v>
      </c>
      <c r="AK2382" s="150">
        <v>343.14347404524727</v>
      </c>
      <c r="AL2382" s="150">
        <v>230367.4375</v>
      </c>
      <c r="AM2382" s="150">
        <v>187668</v>
      </c>
      <c r="AN2382" s="150">
        <v>42699.44140625</v>
      </c>
      <c r="AO2382" s="5" t="s">
        <v>5268</v>
      </c>
    </row>
    <row r="2383" spans="1:41" ht="14.25" x14ac:dyDescent="0.45">
      <c r="A2383" s="150">
        <v>2018</v>
      </c>
      <c r="B2383" s="5" t="s">
        <v>4024</v>
      </c>
      <c r="C2383" s="5" t="s">
        <v>4979</v>
      </c>
      <c r="D2383" s="5" t="s">
        <v>84</v>
      </c>
      <c r="E2383" s="5" t="s">
        <v>95</v>
      </c>
      <c r="F2383" s="5" t="s">
        <v>238</v>
      </c>
      <c r="G2383" s="5" t="s">
        <v>87</v>
      </c>
      <c r="H2383" s="5" t="s">
        <v>131</v>
      </c>
      <c r="I2383" s="150">
        <v>6081.5424736827154</v>
      </c>
      <c r="J2383" s="150">
        <v>9023.4380522270803</v>
      </c>
      <c r="K2383" s="150">
        <v>0</v>
      </c>
      <c r="L2383" s="150">
        <v>42.232151756428074</v>
      </c>
      <c r="M2383" s="150">
        <v>4100.3333394809224</v>
      </c>
      <c r="N2383" s="150">
        <v>3582.7814921963236</v>
      </c>
      <c r="O2383" s="150">
        <v>1194.3978909728071</v>
      </c>
      <c r="P2383" s="150">
        <v>378.65875166710367</v>
      </c>
      <c r="Q2383" s="150">
        <v>0</v>
      </c>
      <c r="R2383" s="150">
        <v>340.53515161003708</v>
      </c>
      <c r="S2383" s="150">
        <v>421.9340375719155</v>
      </c>
      <c r="T2383" s="150">
        <v>0</v>
      </c>
      <c r="U2383" s="150">
        <v>108.18821476202962</v>
      </c>
      <c r="V2383" s="150">
        <v>3195.8798640703549</v>
      </c>
      <c r="W2383" s="150">
        <v>2488.3289395266811</v>
      </c>
      <c r="X2383" s="150">
        <v>613.06655031816774</v>
      </c>
      <c r="Y2383" s="150">
        <v>9722.3360833540846</v>
      </c>
      <c r="Z2383" s="150">
        <v>727.02480320083907</v>
      </c>
      <c r="AA2383" s="150">
        <v>54365.6598000675</v>
      </c>
      <c r="AB2383" s="150">
        <v>146.94772458267434</v>
      </c>
      <c r="AC2383" s="150">
        <v>1013.6316123376697</v>
      </c>
      <c r="AD2383" s="150">
        <v>11569.870783222224</v>
      </c>
      <c r="AE2383" s="150">
        <v>5078.3548009296701</v>
      </c>
      <c r="AF2383" s="150">
        <v>1715.1675401004634</v>
      </c>
      <c r="AG2383" s="150">
        <v>38251.025211263193</v>
      </c>
      <c r="AH2383" s="150">
        <v>1522.2081817017568</v>
      </c>
      <c r="AI2383" s="150">
        <v>1616.3319285447226</v>
      </c>
      <c r="AJ2383" s="150">
        <v>2812.89358381277</v>
      </c>
      <c r="AK2383" s="150">
        <v>245.58724750980724</v>
      </c>
      <c r="AL2383" s="150">
        <v>160358.34375</v>
      </c>
      <c r="AM2383" s="150">
        <v>136439.34375</v>
      </c>
      <c r="AN2383" s="150">
        <v>23919.0078125</v>
      </c>
      <c r="AO2383" s="5" t="s">
        <v>5274</v>
      </c>
    </row>
    <row r="2384" spans="1:41" ht="14.25" x14ac:dyDescent="0.45">
      <c r="A2384" s="150">
        <v>2018</v>
      </c>
      <c r="B2384" s="5" t="s">
        <v>1478</v>
      </c>
      <c r="C2384" s="5" t="s">
        <v>4979</v>
      </c>
      <c r="D2384" s="5" t="s">
        <v>84</v>
      </c>
      <c r="E2384" s="5" t="s">
        <v>95</v>
      </c>
      <c r="F2384" s="5" t="s">
        <v>238</v>
      </c>
      <c r="G2384" s="5" t="s">
        <v>87</v>
      </c>
      <c r="H2384" s="5" t="s">
        <v>131</v>
      </c>
      <c r="I2384" s="150">
        <v>3992.5440851967078</v>
      </c>
      <c r="J2384" s="150">
        <v>8517.8313831916294</v>
      </c>
      <c r="K2384" s="150">
        <v>46.059526717482854</v>
      </c>
      <c r="L2384" s="150">
        <v>245.18664338678673</v>
      </c>
      <c r="M2384" s="150">
        <v>8025.3399672437172</v>
      </c>
      <c r="N2384" s="150">
        <v>11615.368827619712</v>
      </c>
      <c r="O2384" s="150">
        <v>1486.5712248067591</v>
      </c>
      <c r="P2384" s="150">
        <v>894.04599711208266</v>
      </c>
      <c r="Q2384" s="150">
        <v>0</v>
      </c>
      <c r="R2384" s="150">
        <v>595.27891024105315</v>
      </c>
      <c r="S2384" s="150">
        <v>4498.0121708858651</v>
      </c>
      <c r="T2384" s="150">
        <v>0</v>
      </c>
      <c r="U2384" s="150">
        <v>172.7232251905607</v>
      </c>
      <c r="V2384" s="150">
        <v>8974.6987809015336</v>
      </c>
      <c r="W2384" s="150">
        <v>4905.3395954119242</v>
      </c>
      <c r="X2384" s="150">
        <v>2370.0033886809915</v>
      </c>
      <c r="Y2384" s="150">
        <v>46243.425020194423</v>
      </c>
      <c r="Z2384" s="150">
        <v>1719.6335814853903</v>
      </c>
      <c r="AA2384" s="150">
        <v>34321.538556059168</v>
      </c>
      <c r="AB2384" s="150">
        <v>195.75298854930213</v>
      </c>
      <c r="AC2384" s="150">
        <v>2103.7688828210294</v>
      </c>
      <c r="AD2384" s="150">
        <v>9407.6400097669193</v>
      </c>
      <c r="AE2384" s="150">
        <v>6896.2453654526007</v>
      </c>
      <c r="AF2384" s="150">
        <v>7684.3558586014906</v>
      </c>
      <c r="AG2384" s="150">
        <v>39784.631844619253</v>
      </c>
      <c r="AH2384" s="150">
        <v>10922.129104893826</v>
      </c>
      <c r="AI2384" s="150">
        <v>449.08038549545785</v>
      </c>
      <c r="AJ2384" s="150">
        <v>9945.9790505564542</v>
      </c>
      <c r="AK2384" s="150">
        <v>343.14347404524727</v>
      </c>
      <c r="AL2384" s="150">
        <v>226356.3125</v>
      </c>
      <c r="AM2384" s="150">
        <v>183707.25</v>
      </c>
      <c r="AN2384" s="150">
        <v>42649.078125</v>
      </c>
      <c r="AO2384" s="5" t="s">
        <v>5273</v>
      </c>
    </row>
    <row r="2385" spans="1:41" ht="14.25" x14ac:dyDescent="0.45">
      <c r="A2385" s="150">
        <v>2018</v>
      </c>
      <c r="B2385" s="5" t="s">
        <v>1476</v>
      </c>
      <c r="C2385" s="5" t="s">
        <v>4979</v>
      </c>
      <c r="D2385" s="5" t="s">
        <v>84</v>
      </c>
      <c r="E2385" s="5" t="s">
        <v>95</v>
      </c>
      <c r="F2385" s="5" t="s">
        <v>238</v>
      </c>
      <c r="G2385" s="5" t="s">
        <v>87</v>
      </c>
      <c r="H2385" s="5" t="s">
        <v>131</v>
      </c>
      <c r="I2385" s="150">
        <v>623.51470771083495</v>
      </c>
      <c r="J2385" s="150">
        <v>5485.9829101365694</v>
      </c>
      <c r="K2385" s="150">
        <v>-6.0484927344394368</v>
      </c>
      <c r="L2385" s="150">
        <v>314.52162219085074</v>
      </c>
      <c r="M2385" s="150">
        <v>5377.1100409166593</v>
      </c>
      <c r="N2385" s="150">
        <v>9459.7216668085894</v>
      </c>
      <c r="O2385" s="150">
        <v>1623.2944800688563</v>
      </c>
      <c r="P2385" s="150">
        <v>1633.093038298648</v>
      </c>
      <c r="Q2385" s="150">
        <v>0</v>
      </c>
      <c r="R2385" s="150">
        <v>4620.652272837624</v>
      </c>
      <c r="S2385" s="150">
        <v>3630.3053392105503</v>
      </c>
      <c r="T2385" s="150">
        <v>120.96985468878874</v>
      </c>
      <c r="U2385" s="150">
        <v>198.37661657509264</v>
      </c>
      <c r="V2385" s="150">
        <v>17147.476902135804</v>
      </c>
      <c r="W2385" s="150">
        <v>3774.2594662902088</v>
      </c>
      <c r="X2385" s="150">
        <v>1573.077884993151</v>
      </c>
      <c r="Y2385" s="150">
        <v>34466.730997929684</v>
      </c>
      <c r="Z2385" s="150">
        <v>989.53341135429184</v>
      </c>
      <c r="AA2385" s="150">
        <v>34207.989583753879</v>
      </c>
      <c r="AB2385" s="150">
        <v>199.60026023650141</v>
      </c>
      <c r="AC2385" s="150">
        <v>1149.0484956918428</v>
      </c>
      <c r="AD2385" s="150">
        <v>6051.5169808066566</v>
      </c>
      <c r="AE2385" s="150">
        <v>12031.575080933917</v>
      </c>
      <c r="AF2385" s="150">
        <v>5516.2253738087666</v>
      </c>
      <c r="AG2385" s="150">
        <v>39995.828647679751</v>
      </c>
      <c r="AH2385" s="150">
        <v>21218.586613536521</v>
      </c>
      <c r="AI2385" s="150">
        <v>235.89121664313805</v>
      </c>
      <c r="AJ2385" s="150">
        <v>7300.890506428721</v>
      </c>
      <c r="AK2385" s="150">
        <v>498.39580131780963</v>
      </c>
      <c r="AL2385" s="150">
        <v>219438.125</v>
      </c>
      <c r="AM2385" s="150">
        <v>175141.171875</v>
      </c>
      <c r="AN2385" s="150">
        <v>44296.95703125</v>
      </c>
      <c r="AO2385" s="5" t="s">
        <v>5272</v>
      </c>
    </row>
    <row r="2386" spans="1:41" ht="14.25" x14ac:dyDescent="0.45">
      <c r="A2386" s="150">
        <v>2018</v>
      </c>
      <c r="B2386" s="5" t="s">
        <v>4980</v>
      </c>
      <c r="C2386" s="5" t="s">
        <v>4979</v>
      </c>
      <c r="D2386" s="5" t="s">
        <v>84</v>
      </c>
      <c r="E2386" s="5" t="s">
        <v>95</v>
      </c>
      <c r="F2386" s="5" t="s">
        <v>238</v>
      </c>
      <c r="G2386" s="5" t="s">
        <v>87</v>
      </c>
      <c r="H2386" s="5" t="s">
        <v>131</v>
      </c>
      <c r="I2386" s="150">
        <v>5921.8934992813411</v>
      </c>
      <c r="J2386" s="150">
        <v>6682.2308702105593</v>
      </c>
      <c r="K2386" s="150">
        <v>0</v>
      </c>
      <c r="L2386" s="150">
        <v>0</v>
      </c>
      <c r="M2386" s="150">
        <v>2492.3498264978221</v>
      </c>
      <c r="N2386" s="150">
        <v>1298.9422454626549</v>
      </c>
      <c r="O2386" s="150">
        <v>1162.5943954535312</v>
      </c>
      <c r="P2386" s="150">
        <v>368.71839895533589</v>
      </c>
      <c r="Q2386" s="150">
        <v>0</v>
      </c>
      <c r="R2386" s="150">
        <v>553.8010766058112</v>
      </c>
      <c r="S2386" s="150">
        <v>14.748735958213437</v>
      </c>
      <c r="T2386" s="150">
        <v>245.55631730026792</v>
      </c>
      <c r="U2386" s="150">
        <v>43.192726734767923</v>
      </c>
      <c r="V2386" s="150">
        <v>920.74251624846738</v>
      </c>
      <c r="W2386" s="150">
        <v>510.91239506282193</v>
      </c>
      <c r="X2386" s="150">
        <v>598.37728744751655</v>
      </c>
      <c r="Y2386" s="150">
        <v>9467.1103704254965</v>
      </c>
      <c r="Z2386" s="150">
        <v>958.55553619436296</v>
      </c>
      <c r="AA2386" s="150">
        <v>47073.751254057803</v>
      </c>
      <c r="AB2386" s="150">
        <v>181.1987560580508</v>
      </c>
      <c r="AC2386" s="150">
        <v>987.02228216353865</v>
      </c>
      <c r="AD2386" s="150">
        <v>10350.515724158951</v>
      </c>
      <c r="AE2386" s="150">
        <v>0</v>
      </c>
      <c r="AF2386" s="150">
        <v>2463.6288544599724</v>
      </c>
      <c r="AG2386" s="150">
        <v>28091.074594697235</v>
      </c>
      <c r="AH2386" s="150">
        <v>248.62154900988364</v>
      </c>
      <c r="AI2386" s="150">
        <v>1573.9008229693482</v>
      </c>
      <c r="AJ2386" s="150">
        <v>741.65072247016133</v>
      </c>
      <c r="AK2386" s="150">
        <v>239.14021875103214</v>
      </c>
      <c r="AL2386" s="150">
        <v>123190.2265625</v>
      </c>
      <c r="AM2386" s="150">
        <v>105572.3125</v>
      </c>
      <c r="AN2386" s="150">
        <v>17617.916015625</v>
      </c>
      <c r="AO2386" s="5" t="s">
        <v>5271</v>
      </c>
    </row>
    <row r="2387" spans="1:41" ht="14.25" x14ac:dyDescent="0.45">
      <c r="A2387" s="150">
        <v>2018</v>
      </c>
      <c r="B2387" s="5" t="s">
        <v>582</v>
      </c>
      <c r="C2387" s="5" t="s">
        <v>4979</v>
      </c>
      <c r="D2387" s="5" t="s">
        <v>84</v>
      </c>
      <c r="E2387" s="5" t="s">
        <v>95</v>
      </c>
      <c r="F2387" s="5" t="s">
        <v>238</v>
      </c>
      <c r="G2387" s="5" t="s">
        <v>87</v>
      </c>
      <c r="H2387" s="5" t="s">
        <v>131</v>
      </c>
      <c r="I2387" s="150">
        <v>5870.7260537979437</v>
      </c>
      <c r="J2387" s="150">
        <v>3670.9465411268097</v>
      </c>
      <c r="K2387" s="150">
        <v>0</v>
      </c>
      <c r="L2387" s="150">
        <v>279.11698153336448</v>
      </c>
      <c r="M2387" s="150">
        <v>4047.1962322337849</v>
      </c>
      <c r="N2387" s="150">
        <v>6798.0615554340111</v>
      </c>
      <c r="O2387" s="150">
        <v>1401.1672472974897</v>
      </c>
      <c r="P2387" s="150">
        <v>456.46232926003364</v>
      </c>
      <c r="Q2387" s="150">
        <v>0</v>
      </c>
      <c r="R2387" s="150">
        <v>579.36738734958885</v>
      </c>
      <c r="S2387" s="150">
        <v>4139.0510913983126</v>
      </c>
      <c r="T2387" s="150">
        <v>0</v>
      </c>
      <c r="U2387" s="150">
        <v>217.7112455960243</v>
      </c>
      <c r="V2387" s="150">
        <v>2884.9531211288554</v>
      </c>
      <c r="W2387" s="150">
        <v>1663.5372099388524</v>
      </c>
      <c r="X2387" s="150">
        <v>3630.7103938056489</v>
      </c>
      <c r="Y2387" s="150">
        <v>17679.269610323307</v>
      </c>
      <c r="Z2387" s="150">
        <v>633.91051261444295</v>
      </c>
      <c r="AA2387" s="150">
        <v>54272.397323078738</v>
      </c>
      <c r="AB2387" s="150">
        <v>151.83963795415028</v>
      </c>
      <c r="AC2387" s="150">
        <v>997.61991539655139</v>
      </c>
      <c r="AD2387" s="150">
        <v>8507.7225781098423</v>
      </c>
      <c r="AE2387" s="150">
        <v>5610.6782661555799</v>
      </c>
      <c r="AF2387" s="150">
        <v>3193.0402124095303</v>
      </c>
      <c r="AG2387" s="150">
        <v>44655.367641559918</v>
      </c>
      <c r="AH2387" s="150">
        <v>1606.0351733595653</v>
      </c>
      <c r="AI2387" s="150">
        <v>464.45065727151848</v>
      </c>
      <c r="AJ2387" s="150">
        <v>5376.9095322587336</v>
      </c>
      <c r="AK2387" s="150">
        <v>344.98858917523847</v>
      </c>
      <c r="AL2387" s="150">
        <v>179133.21875</v>
      </c>
      <c r="AM2387" s="150">
        <v>153176.53125</v>
      </c>
      <c r="AN2387" s="150">
        <v>25956.69921875</v>
      </c>
      <c r="AO2387" s="5" t="s">
        <v>5269</v>
      </c>
    </row>
    <row r="2388" spans="1:41" ht="14.25" x14ac:dyDescent="0.45">
      <c r="A2388" s="150">
        <v>2018</v>
      </c>
      <c r="B2388" s="5" t="s">
        <v>1477</v>
      </c>
      <c r="C2388" s="5" t="s">
        <v>4979</v>
      </c>
      <c r="D2388" s="5" t="s">
        <v>84</v>
      </c>
      <c r="E2388" s="5" t="s">
        <v>95</v>
      </c>
      <c r="F2388" s="5" t="s">
        <v>238</v>
      </c>
      <c r="G2388" s="5" t="s">
        <v>87</v>
      </c>
      <c r="H2388" s="5" t="s">
        <v>131</v>
      </c>
      <c r="I2388" s="150">
        <v>4226.2462173382291</v>
      </c>
      <c r="J2388" s="150">
        <v>5343.9238207595881</v>
      </c>
      <c r="K2388" s="150">
        <v>47.428887444772258</v>
      </c>
      <c r="L2388" s="150">
        <v>340.30226741624097</v>
      </c>
      <c r="M2388" s="150">
        <v>6120.1495282367796</v>
      </c>
      <c r="N2388" s="150">
        <v>10379.812017288408</v>
      </c>
      <c r="O2388" s="150">
        <v>1604.2821178194215</v>
      </c>
      <c r="P2388" s="150">
        <v>1834.3596508140117</v>
      </c>
      <c r="Q2388" s="150">
        <v>0</v>
      </c>
      <c r="R2388" s="150">
        <v>4475.120067491368</v>
      </c>
      <c r="S2388" s="150">
        <v>9903.22072320189</v>
      </c>
      <c r="T2388" s="150">
        <v>118.57221861193064</v>
      </c>
      <c r="U2388" s="150">
        <v>177.85832791789596</v>
      </c>
      <c r="V2388" s="150">
        <v>17649.474740385875</v>
      </c>
      <c r="W2388" s="150">
        <v>4695.4598570324533</v>
      </c>
      <c r="X2388" s="150">
        <v>2165.1287118538535</v>
      </c>
      <c r="Y2388" s="150">
        <v>26595.748634656044</v>
      </c>
      <c r="Z2388" s="150">
        <v>508.67481784518247</v>
      </c>
      <c r="AA2388" s="150">
        <v>35743.983168542807</v>
      </c>
      <c r="AB2388" s="150">
        <v>201.5727716402821</v>
      </c>
      <c r="AC2388" s="150">
        <v>1143.1547596376233</v>
      </c>
      <c r="AD2388" s="150">
        <v>8833.3338560423035</v>
      </c>
      <c r="AE2388" s="150">
        <v>594.46181801091427</v>
      </c>
      <c r="AF2388" s="150">
        <v>7863.3110250550426</v>
      </c>
      <c r="AG2388" s="150">
        <v>46582.281803883074</v>
      </c>
      <c r="AH2388" s="150">
        <v>25287.783826897674</v>
      </c>
      <c r="AI2388" s="150">
        <v>462.43165258652948</v>
      </c>
      <c r="AJ2388" s="150">
        <v>6937.1056689314591</v>
      </c>
      <c r="AK2388" s="150">
        <v>553.93020063657809</v>
      </c>
      <c r="AL2388" s="150">
        <v>230389.125</v>
      </c>
      <c r="AM2388" s="150">
        <v>170395.828125</v>
      </c>
      <c r="AN2388" s="150">
        <v>59993.296875</v>
      </c>
      <c r="AO2388" s="5" t="s">
        <v>5270</v>
      </c>
    </row>
    <row r="2389" spans="1:41" ht="14.25" x14ac:dyDescent="0.45">
      <c r="A2389" s="150">
        <v>2018</v>
      </c>
      <c r="B2389" s="5" t="s">
        <v>1476</v>
      </c>
      <c r="C2389" s="5" t="s">
        <v>4979</v>
      </c>
      <c r="D2389" s="5" t="s">
        <v>84</v>
      </c>
      <c r="E2389" s="5" t="s">
        <v>95</v>
      </c>
      <c r="F2389" s="5" t="s">
        <v>206</v>
      </c>
      <c r="G2389" s="5" t="s">
        <v>87</v>
      </c>
      <c r="H2389" s="5" t="s">
        <v>131</v>
      </c>
      <c r="I2389" s="150">
        <v>0</v>
      </c>
      <c r="J2389" s="150">
        <v>4058.5386248088621</v>
      </c>
      <c r="K2389" s="150">
        <v>0</v>
      </c>
      <c r="L2389" s="150"/>
      <c r="M2389" s="150">
        <v>604.84927344394373</v>
      </c>
      <c r="N2389" s="150">
        <v>5469.4100400442057</v>
      </c>
      <c r="O2389" s="150">
        <v>952.63760567421127</v>
      </c>
      <c r="P2389" s="150">
        <v>0</v>
      </c>
      <c r="Q2389" s="150">
        <v>0</v>
      </c>
      <c r="R2389" s="150">
        <v>4620.652272837624</v>
      </c>
      <c r="S2389" s="150">
        <v>0</v>
      </c>
      <c r="T2389" s="150">
        <v>0</v>
      </c>
      <c r="U2389" s="150">
        <v>0</v>
      </c>
      <c r="V2389" s="150">
        <v>12641.349814978423</v>
      </c>
      <c r="W2389" s="150">
        <v>1572.6081109542536</v>
      </c>
      <c r="X2389" s="150">
        <v>0</v>
      </c>
      <c r="Y2389" s="150">
        <v>22511.280259036695</v>
      </c>
      <c r="Z2389" s="150">
        <v>60.484927344394372</v>
      </c>
      <c r="AA2389" s="150">
        <v>17511.821772963667</v>
      </c>
      <c r="AB2389" s="150">
        <v>0</v>
      </c>
      <c r="AC2389" s="150">
        <v>0</v>
      </c>
      <c r="AD2389" s="150">
        <v>834.69199735264226</v>
      </c>
      <c r="AE2389" s="150">
        <v>7669.4887872692061</v>
      </c>
      <c r="AF2389" s="150">
        <v>3629.0956406636624</v>
      </c>
      <c r="AG2389" s="150">
        <v>20927.071184714365</v>
      </c>
      <c r="AH2389" s="150">
        <v>6593.9342599805632</v>
      </c>
      <c r="AI2389" s="150">
        <v>0</v>
      </c>
      <c r="AJ2389" s="150">
        <v>5228.627235221621</v>
      </c>
      <c r="AK2389" s="150"/>
      <c r="AL2389" s="150">
        <v>114886.546875</v>
      </c>
      <c r="AM2389" s="150">
        <v>104327.8203125</v>
      </c>
      <c r="AN2389" s="150">
        <v>10558.720703125</v>
      </c>
      <c r="AO2389" s="5" t="s">
        <v>5276</v>
      </c>
    </row>
    <row r="2390" spans="1:41" ht="14.25" x14ac:dyDescent="0.45">
      <c r="A2390" s="150">
        <v>2018</v>
      </c>
      <c r="B2390" s="5" t="s">
        <v>1478</v>
      </c>
      <c r="C2390" s="5" t="s">
        <v>4979</v>
      </c>
      <c r="D2390" s="5" t="s">
        <v>84</v>
      </c>
      <c r="E2390" s="5" t="s">
        <v>95</v>
      </c>
      <c r="F2390" s="5" t="s">
        <v>206</v>
      </c>
      <c r="G2390" s="5" t="s">
        <v>87</v>
      </c>
      <c r="H2390" s="5" t="s">
        <v>131</v>
      </c>
      <c r="I2390" s="150">
        <v>0</v>
      </c>
      <c r="J2390" s="150">
        <v>8246.5628678033609</v>
      </c>
      <c r="K2390" s="150"/>
      <c r="L2390" s="150"/>
      <c r="M2390" s="150">
        <v>0</v>
      </c>
      <c r="N2390" s="150">
        <v>3175.0472637000244</v>
      </c>
      <c r="O2390" s="150">
        <v>0</v>
      </c>
      <c r="P2390" s="150"/>
      <c r="Q2390" s="150">
        <v>0</v>
      </c>
      <c r="R2390" s="150">
        <v>248.33799871448437</v>
      </c>
      <c r="S2390" s="150">
        <v>2187.8275190804356</v>
      </c>
      <c r="T2390" s="150"/>
      <c r="U2390" s="150">
        <v>0</v>
      </c>
      <c r="V2390" s="150">
        <v>5803.50036640284</v>
      </c>
      <c r="W2390" s="150">
        <v>1957.5298854930213</v>
      </c>
      <c r="X2390" s="150">
        <v>2245.6678475462354</v>
      </c>
      <c r="Y2390" s="150">
        <v>32934.257722041846</v>
      </c>
      <c r="Z2390" s="150">
        <v>0</v>
      </c>
      <c r="AA2390" s="150">
        <v>17383.075253945037</v>
      </c>
      <c r="AB2390" s="150"/>
      <c r="AC2390" s="150">
        <v>1813.5938645008873</v>
      </c>
      <c r="AD2390" s="150">
        <v>5623.9120732892179</v>
      </c>
      <c r="AE2390" s="150">
        <v>5745.2062779010257</v>
      </c>
      <c r="AF2390" s="150">
        <v>5169.9030241355595</v>
      </c>
      <c r="AG2390" s="150">
        <v>21642.778697019454</v>
      </c>
      <c r="AH2390" s="150">
        <v>1802.2148584253332</v>
      </c>
      <c r="AI2390" s="150"/>
      <c r="AJ2390" s="150">
        <v>2331.7635400725694</v>
      </c>
      <c r="AK2390" s="150">
        <v>94.422029770839856</v>
      </c>
      <c r="AL2390" s="150">
        <v>118405.609375</v>
      </c>
      <c r="AM2390" s="150">
        <v>104494.03125</v>
      </c>
      <c r="AN2390" s="150">
        <v>13911.57421875</v>
      </c>
      <c r="AO2390" s="5" t="s">
        <v>5280</v>
      </c>
    </row>
    <row r="2391" spans="1:41" ht="14.25" x14ac:dyDescent="0.45">
      <c r="A2391" s="150">
        <v>2018</v>
      </c>
      <c r="B2391" s="5" t="s">
        <v>582</v>
      </c>
      <c r="C2391" s="5" t="s">
        <v>4979</v>
      </c>
      <c r="D2391" s="5" t="s">
        <v>84</v>
      </c>
      <c r="E2391" s="5" t="s">
        <v>95</v>
      </c>
      <c r="F2391" s="5" t="s">
        <v>206</v>
      </c>
      <c r="G2391" s="5" t="s">
        <v>87</v>
      </c>
      <c r="H2391" s="5" t="s">
        <v>131</v>
      </c>
      <c r="I2391" s="150">
        <v>3907.6377414671028</v>
      </c>
      <c r="J2391" s="150">
        <v>683.83660475674299</v>
      </c>
      <c r="K2391" s="150"/>
      <c r="L2391" s="150">
        <v>0</v>
      </c>
      <c r="M2391" s="150">
        <v>0</v>
      </c>
      <c r="N2391" s="150">
        <v>2037.5539651935605</v>
      </c>
      <c r="O2391" s="150">
        <v>0</v>
      </c>
      <c r="P2391" s="150">
        <v>0</v>
      </c>
      <c r="Q2391" s="150">
        <v>0</v>
      </c>
      <c r="R2391" s="150">
        <v>240.78528822542447</v>
      </c>
      <c r="S2391" s="150">
        <v>0</v>
      </c>
      <c r="T2391" s="150">
        <v>0</v>
      </c>
      <c r="U2391" s="150">
        <v>0</v>
      </c>
      <c r="V2391" s="150">
        <v>2009.6422670402242</v>
      </c>
      <c r="W2391" s="150">
        <v>1339.7615113601494</v>
      </c>
      <c r="X2391" s="150">
        <v>1676.2042489623807</v>
      </c>
      <c r="Y2391" s="150">
        <v>9888.5564217640367</v>
      </c>
      <c r="Z2391" s="150">
        <v>432.96626175455498</v>
      </c>
      <c r="AA2391" s="150">
        <v>15802.414904615081</v>
      </c>
      <c r="AB2391" s="150"/>
      <c r="AC2391" s="150">
        <v>703.37479346407849</v>
      </c>
      <c r="AD2391" s="150">
        <v>6667.2883872646471</v>
      </c>
      <c r="AE2391" s="150">
        <v>3603.9584655588019</v>
      </c>
      <c r="AF2391" s="150">
        <v>0</v>
      </c>
      <c r="AG2391" s="150">
        <v>20260.543455543859</v>
      </c>
      <c r="AH2391" s="150">
        <v>122.81147187468036</v>
      </c>
      <c r="AI2391" s="150"/>
      <c r="AJ2391" s="150">
        <v>3447.6529559001178</v>
      </c>
      <c r="AK2391" s="150">
        <v>91.550369942943547</v>
      </c>
      <c r="AL2391" s="150">
        <v>72916.5390625</v>
      </c>
      <c r="AM2391" s="150">
        <v>63018.921875</v>
      </c>
      <c r="AN2391" s="150">
        <v>9897.6162109375</v>
      </c>
      <c r="AO2391" s="5" t="s">
        <v>5275</v>
      </c>
    </row>
    <row r="2392" spans="1:41" ht="14.25" x14ac:dyDescent="0.45">
      <c r="A2392" s="150">
        <v>2018</v>
      </c>
      <c r="B2392" s="5" t="s">
        <v>4980</v>
      </c>
      <c r="C2392" s="5" t="s">
        <v>4979</v>
      </c>
      <c r="D2392" s="5" t="s">
        <v>84</v>
      </c>
      <c r="E2392" s="5" t="s">
        <v>95</v>
      </c>
      <c r="F2392" s="5" t="s">
        <v>206</v>
      </c>
      <c r="G2392" s="5" t="s">
        <v>87</v>
      </c>
      <c r="H2392" s="5" t="s">
        <v>131</v>
      </c>
      <c r="I2392" s="150">
        <v>4371.9467304704112</v>
      </c>
      <c r="J2392" s="150">
        <v>5.2674056993619418</v>
      </c>
      <c r="K2392" s="150"/>
      <c r="L2392" s="150"/>
      <c r="M2392" s="150">
        <v>82.529238431089965</v>
      </c>
      <c r="N2392" s="150">
        <v>233.87281305167022</v>
      </c>
      <c r="O2392" s="150">
        <v>0</v>
      </c>
      <c r="P2392" s="150">
        <v>0</v>
      </c>
      <c r="Q2392" s="150">
        <v>0</v>
      </c>
      <c r="R2392" s="150">
        <v>449.50644375844479</v>
      </c>
      <c r="S2392" s="150">
        <v>0</v>
      </c>
      <c r="T2392" s="150"/>
      <c r="U2392" s="150"/>
      <c r="V2392" s="150">
        <v>574.14722123045169</v>
      </c>
      <c r="W2392" s="150">
        <v>0</v>
      </c>
      <c r="X2392" s="150">
        <v>439.30163532678591</v>
      </c>
      <c r="Y2392" s="150">
        <v>7013.3448975779729</v>
      </c>
      <c r="Z2392" s="150">
        <v>211.85690924818118</v>
      </c>
      <c r="AA2392" s="150">
        <v>10169.253443188165</v>
      </c>
      <c r="AB2392" s="150"/>
      <c r="AC2392" s="150">
        <v>0</v>
      </c>
      <c r="AD2392" s="150">
        <v>6141.8456862944186</v>
      </c>
      <c r="AE2392" s="150"/>
      <c r="AF2392" s="150">
        <v>285.95692060696109</v>
      </c>
      <c r="AG2392" s="150">
        <v>10741.293702138872</v>
      </c>
      <c r="AH2392" s="150">
        <v>115.88292538596272</v>
      </c>
      <c r="AI2392" s="150"/>
      <c r="AJ2392" s="150">
        <v>214.91015253396722</v>
      </c>
      <c r="AK2392" s="150"/>
      <c r="AL2392" s="150">
        <v>41050.91796875</v>
      </c>
      <c r="AM2392" s="150">
        <v>34271.35546875</v>
      </c>
      <c r="AN2392" s="150">
        <v>6779.5595703125</v>
      </c>
      <c r="AO2392" s="5" t="s">
        <v>5277</v>
      </c>
    </row>
    <row r="2393" spans="1:41" ht="14.25" x14ac:dyDescent="0.45">
      <c r="A2393" s="150">
        <v>2018</v>
      </c>
      <c r="B2393" s="5" t="s">
        <v>4024</v>
      </c>
      <c r="C2393" s="5" t="s">
        <v>4979</v>
      </c>
      <c r="D2393" s="5" t="s">
        <v>84</v>
      </c>
      <c r="E2393" s="5" t="s">
        <v>95</v>
      </c>
      <c r="F2393" s="5" t="s">
        <v>206</v>
      </c>
      <c r="G2393" s="5" t="s">
        <v>87</v>
      </c>
      <c r="H2393" s="5" t="s">
        <v>131</v>
      </c>
      <c r="I2393" s="150">
        <v>4489.8109126242289</v>
      </c>
      <c r="J2393" s="150">
        <v>6776.9097726935352</v>
      </c>
      <c r="K2393" s="150"/>
      <c r="L2393" s="150"/>
      <c r="M2393" s="150">
        <v>162.28232214304444</v>
      </c>
      <c r="N2393" s="150">
        <v>1040.3295984436884</v>
      </c>
      <c r="O2393" s="150">
        <v>0</v>
      </c>
      <c r="P2393" s="150">
        <v>0</v>
      </c>
      <c r="Q2393" s="150">
        <v>0</v>
      </c>
      <c r="R2393" s="150">
        <v>233.32627713082641</v>
      </c>
      <c r="S2393" s="150">
        <v>0</v>
      </c>
      <c r="T2393" s="150"/>
      <c r="U2393" s="150">
        <v>0</v>
      </c>
      <c r="V2393" s="150">
        <v>1622.8232214304442</v>
      </c>
      <c r="W2393" s="150">
        <v>1298.2585771443555</v>
      </c>
      <c r="X2393" s="150">
        <v>450.7842281751233</v>
      </c>
      <c r="Y2393" s="150">
        <v>7202.4190586958366</v>
      </c>
      <c r="Z2393" s="150">
        <v>348.36605153373534</v>
      </c>
      <c r="AA2393" s="150">
        <v>11743.830712418316</v>
      </c>
      <c r="AB2393" s="150"/>
      <c r="AC2393" s="150">
        <v>0</v>
      </c>
      <c r="AD2393" s="150">
        <v>7507.573663019949</v>
      </c>
      <c r="AE2393" s="150">
        <v>3530.1814476850263</v>
      </c>
      <c r="AF2393" s="150">
        <v>0</v>
      </c>
      <c r="AG2393" s="150">
        <v>11065.49060586039</v>
      </c>
      <c r="AH2393" s="150">
        <v>127.66209341919495</v>
      </c>
      <c r="AI2393" s="150"/>
      <c r="AJ2393" s="150">
        <v>324.56464428608888</v>
      </c>
      <c r="AK2393" s="150">
        <v>0</v>
      </c>
      <c r="AL2393" s="150">
        <v>57924.61328125</v>
      </c>
      <c r="AM2393" s="150">
        <v>48378.0546875</v>
      </c>
      <c r="AN2393" s="150">
        <v>9546.560546875</v>
      </c>
      <c r="AO2393" s="5" t="s">
        <v>5279</v>
      </c>
    </row>
    <row r="2394" spans="1:41" ht="14.25" x14ac:dyDescent="0.45">
      <c r="A2394" s="150">
        <v>2018</v>
      </c>
      <c r="B2394" s="5" t="s">
        <v>1477</v>
      </c>
      <c r="C2394" s="5" t="s">
        <v>4979</v>
      </c>
      <c r="D2394" s="5" t="s">
        <v>84</v>
      </c>
      <c r="E2394" s="5" t="s">
        <v>95</v>
      </c>
      <c r="F2394" s="5" t="s">
        <v>206</v>
      </c>
      <c r="G2394" s="5" t="s">
        <v>87</v>
      </c>
      <c r="H2394" s="5" t="s">
        <v>131</v>
      </c>
      <c r="I2394" s="150">
        <v>0</v>
      </c>
      <c r="J2394" s="150">
        <v>5064.763621167669</v>
      </c>
      <c r="K2394" s="150"/>
      <c r="L2394" s="150"/>
      <c r="M2394" s="150">
        <v>0</v>
      </c>
      <c r="N2394" s="150">
        <v>5060.188001482752</v>
      </c>
      <c r="O2394" s="150">
        <v>560.84659403443197</v>
      </c>
      <c r="P2394" s="150">
        <v>0</v>
      </c>
      <c r="Q2394" s="150">
        <v>0</v>
      </c>
      <c r="R2394" s="150">
        <v>4475.120067491368</v>
      </c>
      <c r="S2394" s="150">
        <v>5424.6790014958269</v>
      </c>
      <c r="T2394" s="150">
        <v>0</v>
      </c>
      <c r="U2394" s="150">
        <v>0</v>
      </c>
      <c r="V2394" s="150">
        <v>11857.221861193064</v>
      </c>
      <c r="W2394" s="150">
        <v>4600.6020821429092</v>
      </c>
      <c r="X2394" s="150">
        <v>2067.8994925920706</v>
      </c>
      <c r="Y2394" s="150">
        <v>19852.012987211794</v>
      </c>
      <c r="Z2394" s="150">
        <v>355.71665583579193</v>
      </c>
      <c r="AA2394" s="150">
        <v>18298.130650759103</v>
      </c>
      <c r="AB2394" s="150"/>
      <c r="AC2394" s="150">
        <v>0</v>
      </c>
      <c r="AD2394" s="150">
        <v>4474.8710658322834</v>
      </c>
      <c r="AE2394" s="150">
        <v>5.9286109305965322</v>
      </c>
      <c r="AF2394" s="150">
        <v>5290.3009954498757</v>
      </c>
      <c r="AG2394" s="150">
        <v>18270.793165912393</v>
      </c>
      <c r="AH2394" s="150">
        <v>7976.092228414278</v>
      </c>
      <c r="AI2394" s="150">
        <v>0</v>
      </c>
      <c r="AJ2394" s="150">
        <v>4968.0980152005859</v>
      </c>
      <c r="AK2394" s="150"/>
      <c r="AL2394" s="150">
        <v>118603.2734375</v>
      </c>
      <c r="AM2394" s="150">
        <v>93498.28125</v>
      </c>
      <c r="AN2394" s="150">
        <v>25104.990234375</v>
      </c>
      <c r="AO2394" s="5" t="s">
        <v>5278</v>
      </c>
    </row>
    <row r="2395" spans="1:41" ht="14.25" x14ac:dyDescent="0.45">
      <c r="A2395" s="150">
        <v>2018</v>
      </c>
      <c r="B2395" s="5" t="s">
        <v>1476</v>
      </c>
      <c r="C2395" s="5" t="s">
        <v>175</v>
      </c>
      <c r="D2395" s="5" t="s">
        <v>84</v>
      </c>
      <c r="E2395" s="5" t="s">
        <v>109</v>
      </c>
      <c r="F2395" s="5" t="s">
        <v>1479</v>
      </c>
      <c r="G2395" s="5" t="s">
        <v>87</v>
      </c>
      <c r="H2395" s="5" t="s">
        <v>131</v>
      </c>
      <c r="I2395" s="150"/>
      <c r="J2395" s="150"/>
      <c r="K2395" s="150"/>
      <c r="L2395" s="150"/>
      <c r="M2395" s="150"/>
      <c r="N2395" s="150"/>
      <c r="O2395" s="150"/>
      <c r="P2395" s="150"/>
      <c r="Q2395" s="150"/>
      <c r="R2395" s="150"/>
      <c r="S2395" s="150"/>
      <c r="T2395" s="150"/>
      <c r="U2395" s="150"/>
      <c r="V2395" s="150"/>
      <c r="W2395" s="150"/>
      <c r="X2395" s="150"/>
      <c r="Y2395" s="150"/>
      <c r="Z2395" s="150"/>
      <c r="AA2395" s="150"/>
      <c r="AB2395" s="150"/>
      <c r="AC2395" s="150"/>
      <c r="AD2395" s="150"/>
      <c r="AE2395" s="150"/>
      <c r="AF2395" s="150"/>
      <c r="AG2395" s="150"/>
      <c r="AH2395" s="150"/>
      <c r="AI2395" s="150"/>
      <c r="AJ2395" s="150"/>
      <c r="AK2395" s="150"/>
      <c r="AL2395" s="150">
        <v>0</v>
      </c>
      <c r="AM2395" s="150">
        <v>0</v>
      </c>
      <c r="AN2395" s="150">
        <v>0</v>
      </c>
      <c r="AO2395" s="5" t="s">
        <v>2334</v>
      </c>
    </row>
    <row r="2396" spans="1:41" ht="14.25" x14ac:dyDescent="0.45">
      <c r="A2396" s="150">
        <v>2018</v>
      </c>
      <c r="B2396" s="5" t="s">
        <v>4024</v>
      </c>
      <c r="C2396" s="5" t="s">
        <v>175</v>
      </c>
      <c r="D2396" s="5" t="s">
        <v>84</v>
      </c>
      <c r="E2396" s="5" t="s">
        <v>109</v>
      </c>
      <c r="F2396" s="5" t="s">
        <v>178</v>
      </c>
      <c r="G2396" s="5" t="s">
        <v>87</v>
      </c>
      <c r="H2396" s="5" t="s">
        <v>131</v>
      </c>
      <c r="I2396" s="150">
        <v>6336.367362182551</v>
      </c>
      <c r="J2396" s="150">
        <v>42136.875414978393</v>
      </c>
      <c r="K2396" s="150">
        <v>735.6798603818014</v>
      </c>
      <c r="L2396" s="150">
        <v>1003.0136042151668</v>
      </c>
      <c r="M2396" s="150">
        <v>8070.2998801735994</v>
      </c>
      <c r="N2396" s="150">
        <v>11250.072693461472</v>
      </c>
      <c r="O2396" s="150">
        <v>9952.2338759591039</v>
      </c>
      <c r="P2396" s="150">
        <v>7919.3773205805683</v>
      </c>
      <c r="Q2396" s="150">
        <v>6195.6635213061754</v>
      </c>
      <c r="R2396" s="150">
        <v>6948.0889581775482</v>
      </c>
      <c r="S2396" s="150">
        <v>7895.2989515031304</v>
      </c>
      <c r="T2396" s="150">
        <v>6761.763422626851</v>
      </c>
      <c r="U2396" s="150">
        <v>573.39753823875697</v>
      </c>
      <c r="V2396" s="150">
        <v>3140.7038745417199</v>
      </c>
      <c r="W2396" s="150">
        <v>1671.5079180733576</v>
      </c>
      <c r="X2396" s="150">
        <v>8649.8980182037285</v>
      </c>
      <c r="Y2396" s="150">
        <v>22600.518063787986</v>
      </c>
      <c r="Z2396" s="150">
        <v>7348.1435466370513</v>
      </c>
      <c r="AA2396" s="150">
        <v>68001.702388673715</v>
      </c>
      <c r="AB2396" s="150">
        <v>839.99277329105507</v>
      </c>
      <c r="AC2396" s="150">
        <v>8545.6015088079366</v>
      </c>
      <c r="AD2396" s="150">
        <v>9514.0293143719482</v>
      </c>
      <c r="AE2396" s="150">
        <v>7873.9382703805159</v>
      </c>
      <c r="AF2396" s="150">
        <v>20020.76697886542</v>
      </c>
      <c r="AG2396" s="150">
        <v>100960.16013377842</v>
      </c>
      <c r="AH2396" s="150">
        <v>13355.835112372557</v>
      </c>
      <c r="AI2396" s="150">
        <v>586.38012401020057</v>
      </c>
      <c r="AJ2396" s="150">
        <v>22816.894493312047</v>
      </c>
      <c r="AK2396" s="150">
        <v>1276.4045577624254</v>
      </c>
      <c r="AL2396" s="150">
        <v>412980.625</v>
      </c>
      <c r="AM2396" s="150">
        <v>343671.28125</v>
      </c>
      <c r="AN2396" s="150">
        <v>69309.328125</v>
      </c>
      <c r="AO2396" s="5" t="s">
        <v>4302</v>
      </c>
    </row>
    <row r="2397" spans="1:41" ht="14.25" x14ac:dyDescent="0.45">
      <c r="A2397" s="150">
        <v>2018</v>
      </c>
      <c r="B2397" s="5" t="s">
        <v>1478</v>
      </c>
      <c r="C2397" s="5" t="s">
        <v>175</v>
      </c>
      <c r="D2397" s="5" t="s">
        <v>84</v>
      </c>
      <c r="E2397" s="5" t="s">
        <v>109</v>
      </c>
      <c r="F2397" s="5" t="s">
        <v>178</v>
      </c>
      <c r="G2397" s="5" t="s">
        <v>87</v>
      </c>
      <c r="H2397" s="5" t="s">
        <v>131</v>
      </c>
      <c r="I2397" s="150">
        <v>5980.8295442651488</v>
      </c>
      <c r="J2397" s="150">
        <v>15951.34825667328</v>
      </c>
      <c r="K2397" s="150">
        <v>702.40778244161356</v>
      </c>
      <c r="L2397" s="150">
        <v>1652.3855209896974</v>
      </c>
      <c r="M2397" s="150">
        <v>5761.6725587025257</v>
      </c>
      <c r="N2397" s="150">
        <v>3270.6868770596407</v>
      </c>
      <c r="O2397" s="150">
        <v>8198.3546011899198</v>
      </c>
      <c r="P2397" s="150">
        <v>9860.1881965619723</v>
      </c>
      <c r="Q2397" s="150">
        <v>2261.6760218995132</v>
      </c>
      <c r="R2397" s="150">
        <v>5933.417692998205</v>
      </c>
      <c r="S2397" s="150">
        <v>4371.7314753141754</v>
      </c>
      <c r="T2397" s="150">
        <v>4893.8247137325534</v>
      </c>
      <c r="U2397" s="150">
        <v>1302.3331179368276</v>
      </c>
      <c r="V2397" s="150">
        <v>1173.3664431278758</v>
      </c>
      <c r="W2397" s="150">
        <v>1249.3646622117224</v>
      </c>
      <c r="X2397" s="150">
        <v>9893.6084808312626</v>
      </c>
      <c r="Y2397" s="150">
        <v>22477.049038131634</v>
      </c>
      <c r="Z2397" s="150">
        <v>7756.0828829823186</v>
      </c>
      <c r="AA2397" s="150">
        <v>63905.528627336927</v>
      </c>
      <c r="AB2397" s="150">
        <v>480.17056602975879</v>
      </c>
      <c r="AC2397" s="150">
        <v>9078.6695263049915</v>
      </c>
      <c r="AD2397" s="150">
        <v>12480.091973857876</v>
      </c>
      <c r="AE2397" s="150">
        <v>7250.0924977629074</v>
      </c>
      <c r="AF2397" s="150">
        <v>15923.505658330572</v>
      </c>
      <c r="AG2397" s="150">
        <v>74998.800905210213</v>
      </c>
      <c r="AH2397" s="150">
        <v>11701.733223569359</v>
      </c>
      <c r="AI2397" s="150">
        <v>848.64677976962162</v>
      </c>
      <c r="AJ2397" s="150">
        <v>19547.406997868602</v>
      </c>
      <c r="AK2397" s="150">
        <v>1393.1164450969864</v>
      </c>
      <c r="AL2397" s="150">
        <v>330298.09375</v>
      </c>
      <c r="AM2397" s="150">
        <v>268323.375</v>
      </c>
      <c r="AN2397" s="150">
        <v>61974.73046875</v>
      </c>
      <c r="AO2397" s="5" t="s">
        <v>2342</v>
      </c>
    </row>
    <row r="2398" spans="1:41" ht="14.25" x14ac:dyDescent="0.45">
      <c r="A2398" s="150">
        <v>2018</v>
      </c>
      <c r="B2398" s="5" t="s">
        <v>582</v>
      </c>
      <c r="C2398" s="5" t="s">
        <v>175</v>
      </c>
      <c r="D2398" s="5" t="s">
        <v>84</v>
      </c>
      <c r="E2398" s="5" t="s">
        <v>109</v>
      </c>
      <c r="F2398" s="5" t="s">
        <v>178</v>
      </c>
      <c r="G2398" s="5" t="s">
        <v>87</v>
      </c>
      <c r="H2398" s="5" t="s">
        <v>131</v>
      </c>
      <c r="I2398" s="150">
        <v>7231.3627575664068</v>
      </c>
      <c r="J2398" s="150">
        <v>15175.86940295056</v>
      </c>
      <c r="K2398" s="150">
        <v>689.97717835047695</v>
      </c>
      <c r="L2398" s="150">
        <v>932.25071832143738</v>
      </c>
      <c r="M2398" s="150">
        <v>5552.1949966616858</v>
      </c>
      <c r="N2398" s="150">
        <v>9492.2103079866592</v>
      </c>
      <c r="O2398" s="150">
        <v>8518.6502763982844</v>
      </c>
      <c r="P2398" s="150">
        <v>6727.7857051171259</v>
      </c>
      <c r="Q2398" s="150">
        <v>5046.9768937812478</v>
      </c>
      <c r="R2398" s="150">
        <v>7215.609616383389</v>
      </c>
      <c r="S2398" s="150">
        <v>6246.3857999027168</v>
      </c>
      <c r="T2398" s="150">
        <v>4744.9886860671959</v>
      </c>
      <c r="U2398" s="150">
        <v>675.46309531074201</v>
      </c>
      <c r="V2398" s="150">
        <v>2413.8036563005357</v>
      </c>
      <c r="W2398" s="150">
        <v>1356.5085302521513</v>
      </c>
      <c r="X2398" s="150">
        <v>8079.4354352559931</v>
      </c>
      <c r="Y2398" s="150">
        <v>19504.694669551511</v>
      </c>
      <c r="Z2398" s="150">
        <v>8061.2985754527335</v>
      </c>
      <c r="AA2398" s="150">
        <v>67536.76168574937</v>
      </c>
      <c r="AB2398" s="150">
        <v>702.25832553794498</v>
      </c>
      <c r="AC2398" s="150">
        <v>8757.6279918866203</v>
      </c>
      <c r="AD2398" s="150">
        <v>8544.3915261252423</v>
      </c>
      <c r="AE2398" s="150">
        <v>5812.7207775826619</v>
      </c>
      <c r="AF2398" s="150">
        <v>21296.681406094627</v>
      </c>
      <c r="AG2398" s="150">
        <v>85722.407368526896</v>
      </c>
      <c r="AH2398" s="150">
        <v>12692.007384285149</v>
      </c>
      <c r="AI2398" s="150">
        <v>822.83686156035844</v>
      </c>
      <c r="AJ2398" s="150">
        <v>22382.948983123562</v>
      </c>
      <c r="AK2398" s="150">
        <v>1349.8543814123959</v>
      </c>
      <c r="AL2398" s="150">
        <v>353285.9375</v>
      </c>
      <c r="AM2398" s="150">
        <v>293986.46875</v>
      </c>
      <c r="AN2398" s="150">
        <v>59299.48828125</v>
      </c>
      <c r="AO2398" s="5" t="s">
        <v>860</v>
      </c>
    </row>
    <row r="2399" spans="1:41" ht="14.25" x14ac:dyDescent="0.45">
      <c r="A2399" s="150">
        <v>2018</v>
      </c>
      <c r="B2399" s="5" t="s">
        <v>4980</v>
      </c>
      <c r="C2399" s="5" t="s">
        <v>175</v>
      </c>
      <c r="D2399" s="5" t="s">
        <v>84</v>
      </c>
      <c r="E2399" s="5" t="s">
        <v>109</v>
      </c>
      <c r="F2399" s="5" t="s">
        <v>178</v>
      </c>
      <c r="G2399" s="5" t="s">
        <v>87</v>
      </c>
      <c r="H2399" s="5" t="s">
        <v>131</v>
      </c>
      <c r="I2399" s="150">
        <v>6170.0283400046037</v>
      </c>
      <c r="J2399" s="150">
        <v>53482.077027901541</v>
      </c>
      <c r="K2399" s="150">
        <v>716.36717511322411</v>
      </c>
      <c r="L2399" s="150">
        <v>915.47511054910547</v>
      </c>
      <c r="M2399" s="150">
        <v>6593.4635801622635</v>
      </c>
      <c r="N2399" s="150">
        <v>8649.5015508082561</v>
      </c>
      <c r="O2399" s="150">
        <v>9691.2525158037897</v>
      </c>
      <c r="P2399" s="150">
        <v>7711.4819438658824</v>
      </c>
      <c r="Q2399" s="150">
        <v>5889.9389427352962</v>
      </c>
      <c r="R2399" s="150">
        <v>5947.9545157195043</v>
      </c>
      <c r="S2399" s="150">
        <v>1495.0077273665847</v>
      </c>
      <c r="T2399" s="150">
        <v>5328.0054857165524</v>
      </c>
      <c r="U2399" s="150">
        <v>306.56301170286503</v>
      </c>
      <c r="V2399" s="150">
        <v>1887.83820265132</v>
      </c>
      <c r="W2399" s="150">
        <v>2771.6886416315569</v>
      </c>
      <c r="X2399" s="150">
        <v>8422.8253918793343</v>
      </c>
      <c r="Y2399" s="150">
        <v>22007.221011934191</v>
      </c>
      <c r="Z2399" s="150">
        <v>7367.5351004335062</v>
      </c>
      <c r="AA2399" s="150">
        <v>73844.813980494931</v>
      </c>
      <c r="AB2399" s="150">
        <v>662.63963697973224</v>
      </c>
      <c r="AC2399" s="150">
        <v>8321.266820232071</v>
      </c>
      <c r="AD2399" s="150">
        <v>10446.953494665149</v>
      </c>
      <c r="AE2399" s="150">
        <v>0</v>
      </c>
      <c r="AF2399" s="150">
        <v>24452.432033822111</v>
      </c>
      <c r="AG2399" s="150">
        <v>98393.031501801321</v>
      </c>
      <c r="AH2399" s="150">
        <v>13643.972881717473</v>
      </c>
      <c r="AI2399" s="150">
        <v>570.9867778108345</v>
      </c>
      <c r="AJ2399" s="150">
        <v>22814.187565076441</v>
      </c>
      <c r="AK2399" s="150">
        <v>1243.1077450494183</v>
      </c>
      <c r="AL2399" s="150">
        <v>409747.59375</v>
      </c>
      <c r="AM2399" s="150">
        <v>348161.34375</v>
      </c>
      <c r="AN2399" s="150">
        <v>61586.27734375</v>
      </c>
      <c r="AO2399" s="5" t="s">
        <v>5281</v>
      </c>
    </row>
    <row r="2400" spans="1:41" ht="14.25" x14ac:dyDescent="0.45">
      <c r="A2400" s="150">
        <v>2018</v>
      </c>
      <c r="B2400" s="5" t="s">
        <v>1477</v>
      </c>
      <c r="C2400" s="5" t="s">
        <v>175</v>
      </c>
      <c r="D2400" s="5" t="s">
        <v>84</v>
      </c>
      <c r="E2400" s="5" t="s">
        <v>109</v>
      </c>
      <c r="F2400" s="5" t="s">
        <v>178</v>
      </c>
      <c r="G2400" s="5" t="s">
        <v>87</v>
      </c>
      <c r="H2400" s="5" t="s">
        <v>131</v>
      </c>
      <c r="I2400" s="150">
        <v>4893.4754621143775</v>
      </c>
      <c r="J2400" s="150">
        <v>10085.659210970893</v>
      </c>
      <c r="K2400" s="150">
        <v>705.50470074098735</v>
      </c>
      <c r="L2400" s="150">
        <v>1701.5113370812046</v>
      </c>
      <c r="M2400" s="150">
        <v>5147.6350127090509</v>
      </c>
      <c r="N2400" s="150">
        <v>3521.5948927743402</v>
      </c>
      <c r="O2400" s="150">
        <v>8675.9292358349649</v>
      </c>
      <c r="P2400" s="150">
        <v>7240.717821667673</v>
      </c>
      <c r="Q2400" s="150">
        <v>1916.306185748067</v>
      </c>
      <c r="R2400" s="150">
        <v>3866.4296175381678</v>
      </c>
      <c r="S2400" s="150">
        <v>4623.3143046036912</v>
      </c>
      <c r="T2400" s="150">
        <v>7588.6219911635608</v>
      </c>
      <c r="U2400" s="150">
        <v>1523.6530091633088</v>
      </c>
      <c r="V2400" s="150">
        <v>1681.3540599171765</v>
      </c>
      <c r="W2400" s="150">
        <v>1197.5794079804996</v>
      </c>
      <c r="X2400" s="150">
        <v>10358.469017938261</v>
      </c>
      <c r="Y2400" s="150">
        <v>25783.528937164319</v>
      </c>
      <c r="Z2400" s="150">
        <v>10624.070787628985</v>
      </c>
      <c r="AA2400" s="150">
        <v>64767.64354912308</v>
      </c>
      <c r="AB2400" s="150">
        <v>465.98881914488743</v>
      </c>
      <c r="AC2400" s="150">
        <v>8853.4318470970247</v>
      </c>
      <c r="AD2400" s="150">
        <v>12388.852965835002</v>
      </c>
      <c r="AE2400" s="150">
        <v>8537.8714516774435</v>
      </c>
      <c r="AF2400" s="150">
        <v>16294.620901016697</v>
      </c>
      <c r="AG2400" s="150">
        <v>76940.326935095669</v>
      </c>
      <c r="AH2400" s="150">
        <v>16001.320901680039</v>
      </c>
      <c r="AI2400" s="150">
        <v>747.004977255163</v>
      </c>
      <c r="AJ2400" s="150">
        <v>26190.617381038232</v>
      </c>
      <c r="AK2400" s="150">
        <v>944.09567812924161</v>
      </c>
      <c r="AL2400" s="150">
        <v>343267.125</v>
      </c>
      <c r="AM2400" s="150">
        <v>274422.84375</v>
      </c>
      <c r="AN2400" s="150">
        <v>68844.3203125</v>
      </c>
      <c r="AO2400" s="5" t="s">
        <v>2343</v>
      </c>
    </row>
    <row r="2401" spans="1:41" ht="14.25" x14ac:dyDescent="0.45">
      <c r="A2401" s="150">
        <v>2018</v>
      </c>
      <c r="B2401" s="5" t="s">
        <v>1476</v>
      </c>
      <c r="C2401" s="5" t="s">
        <v>175</v>
      </c>
      <c r="D2401" s="5" t="s">
        <v>84</v>
      </c>
      <c r="E2401" s="5" t="s">
        <v>109</v>
      </c>
      <c r="F2401" s="5" t="s">
        <v>178</v>
      </c>
      <c r="G2401" s="5" t="s">
        <v>87</v>
      </c>
      <c r="H2401" s="5" t="s">
        <v>131</v>
      </c>
      <c r="I2401" s="150">
        <v>2954.083851500221</v>
      </c>
      <c r="J2401" s="150">
        <v>10638.089021332082</v>
      </c>
      <c r="K2401" s="150">
        <v>769.36827582069634</v>
      </c>
      <c r="L2401" s="150">
        <v>1572.6081109542536</v>
      </c>
      <c r="M2401" s="150">
        <v>4369.4311513590492</v>
      </c>
      <c r="N2401" s="150">
        <v>1104.5757431633301</v>
      </c>
      <c r="O2401" s="150">
        <v>6721.2060963637914</v>
      </c>
      <c r="P2401" s="150">
        <v>7546.0995354866418</v>
      </c>
      <c r="Q2401" s="150">
        <v>1718.074361217522</v>
      </c>
      <c r="R2401" s="150">
        <v>3555.0678099621755</v>
      </c>
      <c r="S2401" s="150">
        <v>4777.0995616602677</v>
      </c>
      <c r="T2401" s="150">
        <v>9163.4664926757468</v>
      </c>
      <c r="U2401" s="150">
        <v>1699.4263486599605</v>
      </c>
      <c r="V2401" s="150">
        <v>1715.3525394870244</v>
      </c>
      <c r="W2401" s="150">
        <v>1129.8584427932869</v>
      </c>
      <c r="X2401" s="150">
        <v>12764.328130099426</v>
      </c>
      <c r="Y2401" s="150">
        <v>29696.889627550747</v>
      </c>
      <c r="Z2401" s="150">
        <v>9096.9330725969139</v>
      </c>
      <c r="AA2401" s="150">
        <v>57031.982086829419</v>
      </c>
      <c r="AB2401" s="150">
        <v>664.12450224145016</v>
      </c>
      <c r="AC2401" s="150">
        <v>8821.4185792509834</v>
      </c>
      <c r="AD2401" s="150">
        <v>11146.051267551598</v>
      </c>
      <c r="AE2401" s="150">
        <v>9298.8317600725022</v>
      </c>
      <c r="AF2401" s="150">
        <v>18483.718989767265</v>
      </c>
      <c r="AG2401" s="150">
        <v>68924.76125248165</v>
      </c>
      <c r="AH2401" s="150">
        <v>13107.083755530261</v>
      </c>
      <c r="AI2401" s="150">
        <v>762.11008453936904</v>
      </c>
      <c r="AJ2401" s="150">
        <v>27564.064744047973</v>
      </c>
      <c r="AK2401" s="150">
        <v>1052.437735792462</v>
      </c>
      <c r="AL2401" s="150">
        <v>327848.5625</v>
      </c>
      <c r="AM2401" s="150">
        <v>261421.984375</v>
      </c>
      <c r="AN2401" s="150">
        <v>66426.5703125</v>
      </c>
      <c r="AO2401" s="5" t="s">
        <v>2341</v>
      </c>
    </row>
    <row r="2402" spans="1:41" ht="14.25" x14ac:dyDescent="0.45">
      <c r="A2402" s="150">
        <v>2018</v>
      </c>
      <c r="B2402" s="5" t="s">
        <v>1476</v>
      </c>
      <c r="C2402" s="5" t="s">
        <v>175</v>
      </c>
      <c r="D2402" s="5" t="s">
        <v>84</v>
      </c>
      <c r="E2402" s="5" t="s">
        <v>109</v>
      </c>
      <c r="F2402" s="5" t="s">
        <v>182</v>
      </c>
      <c r="G2402" s="5" t="s">
        <v>87</v>
      </c>
      <c r="H2402" s="5" t="s">
        <v>131</v>
      </c>
      <c r="I2402" s="150">
        <v>1834.4854412407933</v>
      </c>
      <c r="J2402" s="150">
        <v>10638.089021332082</v>
      </c>
      <c r="K2402" s="150">
        <v>769.36827582069634</v>
      </c>
      <c r="L2402" s="150">
        <v>1572.6081109542536</v>
      </c>
      <c r="M2402" s="150">
        <v>4369.4311513590492</v>
      </c>
      <c r="N2402" s="150">
        <v>1104.5757431633301</v>
      </c>
      <c r="O2402" s="150">
        <v>6721.2060963637914</v>
      </c>
      <c r="P2402" s="150">
        <v>7546.0995354866418</v>
      </c>
      <c r="Q2402" s="150">
        <v>1718.074361217522</v>
      </c>
      <c r="R2402" s="150">
        <v>3555.0678099621755</v>
      </c>
      <c r="S2402" s="150">
        <v>4777.0995616602677</v>
      </c>
      <c r="T2402" s="150">
        <v>9163.4664926757468</v>
      </c>
      <c r="U2402" s="150">
        <v>1699.4263486599605</v>
      </c>
      <c r="V2402" s="150">
        <v>1630.6736412048722</v>
      </c>
      <c r="W2402" s="150">
        <v>1129.8584427932869</v>
      </c>
      <c r="X2402" s="150">
        <v>11551.716957739973</v>
      </c>
      <c r="Y2402" s="150">
        <v>29696.889627550747</v>
      </c>
      <c r="Z2402" s="150">
        <v>9096.9330725969139</v>
      </c>
      <c r="AA2402" s="150">
        <v>57031.982086829419</v>
      </c>
      <c r="AB2402" s="150">
        <v>664.12450224145016</v>
      </c>
      <c r="AC2402" s="150">
        <v>8821.4185792509834</v>
      </c>
      <c r="AD2402" s="150">
        <v>11146.051267551598</v>
      </c>
      <c r="AE2402" s="150">
        <v>9298.8317600725022</v>
      </c>
      <c r="AF2402" s="150">
        <v>18483.718989767265</v>
      </c>
      <c r="AG2402" s="150">
        <v>68924.76125248165</v>
      </c>
      <c r="AH2402" s="150">
        <v>12622.59948750166</v>
      </c>
      <c r="AI2402" s="150">
        <v>762.11008453936904</v>
      </c>
      <c r="AJ2402" s="150">
        <v>27564.064744047973</v>
      </c>
      <c r="AK2402" s="150">
        <v>1052.437735792462</v>
      </c>
      <c r="AL2402" s="150">
        <v>324947.15625</v>
      </c>
      <c r="AM2402" s="150">
        <v>260217.703125</v>
      </c>
      <c r="AN2402" s="150">
        <v>64729.46875</v>
      </c>
      <c r="AO2402" s="5" t="s">
        <v>2346</v>
      </c>
    </row>
    <row r="2403" spans="1:41" ht="14.25" x14ac:dyDescent="0.45">
      <c r="A2403" s="150">
        <v>2018</v>
      </c>
      <c r="B2403" s="5" t="s">
        <v>4024</v>
      </c>
      <c r="C2403" s="5" t="s">
        <v>175</v>
      </c>
      <c r="D2403" s="5" t="s">
        <v>84</v>
      </c>
      <c r="E2403" s="5" t="s">
        <v>109</v>
      </c>
      <c r="F2403" s="5" t="s">
        <v>182</v>
      </c>
      <c r="G2403" s="5" t="s">
        <v>87</v>
      </c>
      <c r="H2403" s="5" t="s">
        <v>131</v>
      </c>
      <c r="I2403" s="150">
        <v>5420.5414639879673</v>
      </c>
      <c r="J2403" s="150">
        <v>42136.875414978393</v>
      </c>
      <c r="K2403" s="150">
        <v>735.6798603818014</v>
      </c>
      <c r="L2403" s="150">
        <v>1003.0136042151668</v>
      </c>
      <c r="M2403" s="150">
        <v>8070.2998801735994</v>
      </c>
      <c r="N2403" s="150">
        <v>11012.058620985006</v>
      </c>
      <c r="O2403" s="150">
        <v>9952.2338759591039</v>
      </c>
      <c r="P2403" s="150">
        <v>7919.3773205805683</v>
      </c>
      <c r="Q2403" s="150">
        <v>6195.6635213061754</v>
      </c>
      <c r="R2403" s="150">
        <v>6948.0889581775482</v>
      </c>
      <c r="S2403" s="150">
        <v>7895.2989515031304</v>
      </c>
      <c r="T2403" s="150">
        <v>6761.763422626851</v>
      </c>
      <c r="U2403" s="150">
        <v>573.39753823875697</v>
      </c>
      <c r="V2403" s="150">
        <v>3046.580127698754</v>
      </c>
      <c r="W2403" s="150">
        <v>1671.5079180733576</v>
      </c>
      <c r="X2403" s="150">
        <v>8649.8980182037285</v>
      </c>
      <c r="Y2403" s="150">
        <v>22600.518063787986</v>
      </c>
      <c r="Z2403" s="150">
        <v>7348.1435466370513</v>
      </c>
      <c r="AA2403" s="150">
        <v>68001.702388673715</v>
      </c>
      <c r="AB2403" s="150">
        <v>839.99277329105507</v>
      </c>
      <c r="AC2403" s="150">
        <v>8545.6015088079366</v>
      </c>
      <c r="AD2403" s="150">
        <v>9514.0293143719482</v>
      </c>
      <c r="AE2403" s="150">
        <v>7873.9382703805159</v>
      </c>
      <c r="AF2403" s="150">
        <v>20020.76697886542</v>
      </c>
      <c r="AG2403" s="150">
        <v>100960.16013377842</v>
      </c>
      <c r="AH2403" s="150">
        <v>13150.2775043247</v>
      </c>
      <c r="AI2403" s="150">
        <v>586.38012401020057</v>
      </c>
      <c r="AJ2403" s="150">
        <v>22504.65831782723</v>
      </c>
      <c r="AK2403" s="150">
        <v>1276.4045577624254</v>
      </c>
      <c r="AL2403" s="150">
        <v>411214.84375</v>
      </c>
      <c r="AM2403" s="150">
        <v>342111.0625</v>
      </c>
      <c r="AN2403" s="150">
        <v>69103.7734375</v>
      </c>
      <c r="AO2403" s="5" t="s">
        <v>4303</v>
      </c>
    </row>
    <row r="2404" spans="1:41" ht="14.25" x14ac:dyDescent="0.45">
      <c r="A2404" s="150">
        <v>2018</v>
      </c>
      <c r="B2404" s="5" t="s">
        <v>1477</v>
      </c>
      <c r="C2404" s="5" t="s">
        <v>175</v>
      </c>
      <c r="D2404" s="5" t="s">
        <v>84</v>
      </c>
      <c r="E2404" s="5" t="s">
        <v>109</v>
      </c>
      <c r="F2404" s="5" t="s">
        <v>182</v>
      </c>
      <c r="G2404" s="5" t="s">
        <v>87</v>
      </c>
      <c r="H2404" s="5" t="s">
        <v>131</v>
      </c>
      <c r="I2404" s="150">
        <v>3850.2689048465495</v>
      </c>
      <c r="J2404" s="150">
        <v>10085.659210970893</v>
      </c>
      <c r="K2404" s="150">
        <v>705.50470074098735</v>
      </c>
      <c r="L2404" s="150">
        <v>1701.5113370812046</v>
      </c>
      <c r="M2404" s="150">
        <v>5147.6350127090509</v>
      </c>
      <c r="N2404" s="150">
        <v>3521.5948927743402</v>
      </c>
      <c r="O2404" s="150">
        <v>8675.9292358349649</v>
      </c>
      <c r="P2404" s="150">
        <v>7240.717821667673</v>
      </c>
      <c r="Q2404" s="150">
        <v>1916.306185748067</v>
      </c>
      <c r="R2404" s="150">
        <v>3866.4296175381678</v>
      </c>
      <c r="S2404" s="150">
        <v>4623.3143046036912</v>
      </c>
      <c r="T2404" s="150">
        <v>7588.6219911635608</v>
      </c>
      <c r="U2404" s="150">
        <v>1523.6530091633088</v>
      </c>
      <c r="V2404" s="150">
        <v>1650.5252830780746</v>
      </c>
      <c r="W2404" s="150">
        <v>1197.5794079804996</v>
      </c>
      <c r="X2404" s="150">
        <v>10358.469017938261</v>
      </c>
      <c r="Y2404" s="150">
        <v>25783.528937164319</v>
      </c>
      <c r="Z2404" s="150">
        <v>10624.070787628985</v>
      </c>
      <c r="AA2404" s="150">
        <v>64767.64354912308</v>
      </c>
      <c r="AB2404" s="150">
        <v>465.98881914488743</v>
      </c>
      <c r="AC2404" s="150">
        <v>8853.4318470970247</v>
      </c>
      <c r="AD2404" s="150">
        <v>12388.852965835002</v>
      </c>
      <c r="AE2404" s="150">
        <v>8537.8714516774435</v>
      </c>
      <c r="AF2404" s="150">
        <v>16294.620901016697</v>
      </c>
      <c r="AG2404" s="150">
        <v>76940.326935095669</v>
      </c>
      <c r="AH2404" s="150">
        <v>16001.320901680039</v>
      </c>
      <c r="AI2404" s="150">
        <v>747.004977255163</v>
      </c>
      <c r="AJ2404" s="150">
        <v>26190.617381038232</v>
      </c>
      <c r="AK2404" s="150">
        <v>944.09567812924161</v>
      </c>
      <c r="AL2404" s="150">
        <v>342193.09375</v>
      </c>
      <c r="AM2404" s="150">
        <v>273348.78125</v>
      </c>
      <c r="AN2404" s="150">
        <v>68844.3203125</v>
      </c>
      <c r="AO2404" s="5" t="s">
        <v>2344</v>
      </c>
    </row>
    <row r="2405" spans="1:41" ht="14.25" x14ac:dyDescent="0.45">
      <c r="A2405" s="150">
        <v>2018</v>
      </c>
      <c r="B2405" s="5" t="s">
        <v>1478</v>
      </c>
      <c r="C2405" s="5" t="s">
        <v>175</v>
      </c>
      <c r="D2405" s="5" t="s">
        <v>84</v>
      </c>
      <c r="E2405" s="5" t="s">
        <v>109</v>
      </c>
      <c r="F2405" s="5" t="s">
        <v>182</v>
      </c>
      <c r="G2405" s="5" t="s">
        <v>87</v>
      </c>
      <c r="H2405" s="5" t="s">
        <v>131</v>
      </c>
      <c r="I2405" s="150">
        <v>4961.0703297874879</v>
      </c>
      <c r="J2405" s="150">
        <v>15951.34825667328</v>
      </c>
      <c r="K2405" s="150">
        <v>702.40778244161356</v>
      </c>
      <c r="L2405" s="150">
        <v>1626.3922376948694</v>
      </c>
      <c r="M2405" s="150">
        <v>5761.6725587025257</v>
      </c>
      <c r="N2405" s="150">
        <v>3270.6868770596407</v>
      </c>
      <c r="O2405" s="150">
        <v>8198.3546011899198</v>
      </c>
      <c r="P2405" s="150">
        <v>9860.1881965619723</v>
      </c>
      <c r="Q2405" s="150">
        <v>2261.6760218995132</v>
      </c>
      <c r="R2405" s="150">
        <v>5933.417692998205</v>
      </c>
      <c r="S2405" s="150">
        <v>4371.7314753141754</v>
      </c>
      <c r="T2405" s="150">
        <v>4893.8247137325534</v>
      </c>
      <c r="U2405" s="150">
        <v>1302.3331179368276</v>
      </c>
      <c r="V2405" s="150">
        <v>1115.7920347310221</v>
      </c>
      <c r="W2405" s="150">
        <v>1249.3646622117224</v>
      </c>
      <c r="X2405" s="150">
        <v>9893.6084808312626</v>
      </c>
      <c r="Y2405" s="150">
        <v>22477.049038131634</v>
      </c>
      <c r="Z2405" s="150">
        <v>7756.0828829823186</v>
      </c>
      <c r="AA2405" s="150">
        <v>63905.528627336927</v>
      </c>
      <c r="AB2405" s="150">
        <v>480.17056602975879</v>
      </c>
      <c r="AC2405" s="150">
        <v>9078.6695263049915</v>
      </c>
      <c r="AD2405" s="150">
        <v>12480.091973857876</v>
      </c>
      <c r="AE2405" s="150">
        <v>7250.0924977629074</v>
      </c>
      <c r="AF2405" s="150">
        <v>15923.505658330572</v>
      </c>
      <c r="AG2405" s="150">
        <v>74998.800905210213</v>
      </c>
      <c r="AH2405" s="150">
        <v>11033.870040106334</v>
      </c>
      <c r="AI2405" s="150">
        <v>848.64677976962162</v>
      </c>
      <c r="AJ2405" s="150">
        <v>19547.406997868602</v>
      </c>
      <c r="AK2405" s="150">
        <v>1393.1164450969864</v>
      </c>
      <c r="AL2405" s="150">
        <v>328526.9375</v>
      </c>
      <c r="AM2405" s="150">
        <v>267220.03125</v>
      </c>
      <c r="AN2405" s="150">
        <v>61306.8671875</v>
      </c>
      <c r="AO2405" s="5" t="s">
        <v>2345</v>
      </c>
    </row>
    <row r="2406" spans="1:41" ht="14.25" x14ac:dyDescent="0.45">
      <c r="A2406" s="150">
        <v>2018</v>
      </c>
      <c r="B2406" s="5" t="s">
        <v>4980</v>
      </c>
      <c r="C2406" s="5" t="s">
        <v>175</v>
      </c>
      <c r="D2406" s="5" t="s">
        <v>84</v>
      </c>
      <c r="E2406" s="5" t="s">
        <v>109</v>
      </c>
      <c r="F2406" s="5" t="s">
        <v>182</v>
      </c>
      <c r="G2406" s="5" t="s">
        <v>87</v>
      </c>
      <c r="H2406" s="5" t="s">
        <v>131</v>
      </c>
      <c r="I2406" s="150">
        <v>5278.2439133289499</v>
      </c>
      <c r="J2406" s="150">
        <v>53482.077027901541</v>
      </c>
      <c r="K2406" s="150">
        <v>716.36717511322411</v>
      </c>
      <c r="L2406" s="150">
        <v>915.47511054910547</v>
      </c>
      <c r="M2406" s="150">
        <v>6593.4635801622635</v>
      </c>
      <c r="N2406" s="150">
        <v>8639.3881318654821</v>
      </c>
      <c r="O2406" s="150">
        <v>9691.2525158037897</v>
      </c>
      <c r="P2406" s="150">
        <v>7711.4819438658824</v>
      </c>
      <c r="Q2406" s="150">
        <v>5889.9389427352962</v>
      </c>
      <c r="R2406" s="150">
        <v>5947.9545157195043</v>
      </c>
      <c r="S2406" s="150">
        <v>1495.0077273665847</v>
      </c>
      <c r="T2406" s="150">
        <v>5328.0054857165524</v>
      </c>
      <c r="U2406" s="150">
        <v>306.56301170286503</v>
      </c>
      <c r="V2406" s="150">
        <v>1803.5597114615289</v>
      </c>
      <c r="W2406" s="150">
        <v>2771.6886416315569</v>
      </c>
      <c r="X2406" s="150">
        <v>8422.8253918793343</v>
      </c>
      <c r="Y2406" s="150">
        <v>22007.221011934191</v>
      </c>
      <c r="Z2406" s="150">
        <v>7367.5351004335062</v>
      </c>
      <c r="AA2406" s="150">
        <v>73838.493093655692</v>
      </c>
      <c r="AB2406" s="150">
        <v>662.63963697973224</v>
      </c>
      <c r="AC2406" s="150">
        <v>8321.266820232071</v>
      </c>
      <c r="AD2406" s="150">
        <v>10446.953494665149</v>
      </c>
      <c r="AE2406" s="150">
        <v>0</v>
      </c>
      <c r="AF2406" s="150">
        <v>24452.432033822111</v>
      </c>
      <c r="AG2406" s="150">
        <v>98393.031501801321</v>
      </c>
      <c r="AH2406" s="150">
        <v>13262.612709083667</v>
      </c>
      <c r="AI2406" s="150">
        <v>570.9867778108345</v>
      </c>
      <c r="AJ2406" s="150">
        <v>22814.187565076441</v>
      </c>
      <c r="AK2406" s="150">
        <v>1243.1077450494183</v>
      </c>
      <c r="AL2406" s="150">
        <v>408373.78125</v>
      </c>
      <c r="AM2406" s="150">
        <v>347168.875</v>
      </c>
      <c r="AN2406" s="150">
        <v>61204.91796875</v>
      </c>
      <c r="AO2406" s="5" t="s">
        <v>5282</v>
      </c>
    </row>
    <row r="2407" spans="1:41" ht="14.25" x14ac:dyDescent="0.45">
      <c r="A2407" s="150">
        <v>2018</v>
      </c>
      <c r="B2407" s="5" t="s">
        <v>582</v>
      </c>
      <c r="C2407" s="5" t="s">
        <v>175</v>
      </c>
      <c r="D2407" s="5" t="s">
        <v>84</v>
      </c>
      <c r="E2407" s="5" t="s">
        <v>109</v>
      </c>
      <c r="F2407" s="5" t="s">
        <v>182</v>
      </c>
      <c r="G2407" s="5" t="s">
        <v>87</v>
      </c>
      <c r="H2407" s="5" t="s">
        <v>131</v>
      </c>
      <c r="I2407" s="150">
        <v>5959.9831740516111</v>
      </c>
      <c r="J2407" s="150">
        <v>15175.86940295056</v>
      </c>
      <c r="K2407" s="150">
        <v>689.97717835047695</v>
      </c>
      <c r="L2407" s="150">
        <v>932.25071832143738</v>
      </c>
      <c r="M2407" s="150">
        <v>5552.1949966616858</v>
      </c>
      <c r="N2407" s="150">
        <v>9492.2103079866592</v>
      </c>
      <c r="O2407" s="150">
        <v>8518.6502763982844</v>
      </c>
      <c r="P2407" s="150">
        <v>6727.7857051171259</v>
      </c>
      <c r="Q2407" s="150">
        <v>5046.9768937812478</v>
      </c>
      <c r="R2407" s="150">
        <v>7215.609616383389</v>
      </c>
      <c r="S2407" s="150">
        <v>6246.3857999027168</v>
      </c>
      <c r="T2407" s="150">
        <v>4744.9886860671959</v>
      </c>
      <c r="U2407" s="150">
        <v>675.46309531074201</v>
      </c>
      <c r="V2407" s="150">
        <v>2297.6909919826562</v>
      </c>
      <c r="W2407" s="150">
        <v>1356.5085302521513</v>
      </c>
      <c r="X2407" s="150">
        <v>6526.4285500043534</v>
      </c>
      <c r="Y2407" s="150">
        <v>19504.694669551511</v>
      </c>
      <c r="Z2407" s="150">
        <v>8061.2985754527335</v>
      </c>
      <c r="AA2407" s="150">
        <v>67536.76168574937</v>
      </c>
      <c r="AB2407" s="150">
        <v>702.25832553794498</v>
      </c>
      <c r="AC2407" s="150">
        <v>8757.6279918866203</v>
      </c>
      <c r="AD2407" s="150">
        <v>8544.3915261252423</v>
      </c>
      <c r="AE2407" s="150">
        <v>5812.7207775826619</v>
      </c>
      <c r="AF2407" s="150">
        <v>21296.681406094627</v>
      </c>
      <c r="AG2407" s="150">
        <v>85722.407368526896</v>
      </c>
      <c r="AH2407" s="150">
        <v>12491.378097958966</v>
      </c>
      <c r="AI2407" s="150">
        <v>822.83686156035844</v>
      </c>
      <c r="AJ2407" s="150">
        <v>22382.948983123562</v>
      </c>
      <c r="AK2407" s="150">
        <v>1349.8543814123959</v>
      </c>
      <c r="AL2407" s="150">
        <v>350144.8125</v>
      </c>
      <c r="AM2407" s="150">
        <v>292598.96875</v>
      </c>
      <c r="AN2407" s="150">
        <v>57545.8515625</v>
      </c>
      <c r="AO2407" s="5" t="s">
        <v>861</v>
      </c>
    </row>
    <row r="2408" spans="1:41" ht="14.25" x14ac:dyDescent="0.45">
      <c r="A2408" s="150">
        <v>2018</v>
      </c>
      <c r="B2408" s="5" t="s">
        <v>1476</v>
      </c>
      <c r="C2408" s="5" t="s">
        <v>175</v>
      </c>
      <c r="D2408" s="5" t="s">
        <v>84</v>
      </c>
      <c r="E2408" s="5" t="s">
        <v>109</v>
      </c>
      <c r="F2408" s="5" t="s">
        <v>185</v>
      </c>
      <c r="G2408" s="5" t="s">
        <v>87</v>
      </c>
      <c r="H2408" s="5" t="s">
        <v>131</v>
      </c>
      <c r="I2408" s="150">
        <v>1119.5984102594273</v>
      </c>
      <c r="J2408" s="150"/>
      <c r="K2408" s="150">
        <v>0</v>
      </c>
      <c r="L2408" s="150"/>
      <c r="M2408" s="150">
        <v>0</v>
      </c>
      <c r="N2408" s="150">
        <v>0</v>
      </c>
      <c r="O2408" s="150">
        <v>0</v>
      </c>
      <c r="P2408" s="150">
        <v>0</v>
      </c>
      <c r="Q2408" s="150"/>
      <c r="R2408" s="150">
        <v>0</v>
      </c>
      <c r="S2408" s="150"/>
      <c r="T2408" s="150"/>
      <c r="U2408" s="150"/>
      <c r="V2408" s="150">
        <v>84.678898282152119</v>
      </c>
      <c r="W2408" s="150"/>
      <c r="X2408" s="150">
        <v>1212.6111723594454</v>
      </c>
      <c r="Y2408" s="150"/>
      <c r="Z2408" s="150"/>
      <c r="AA2408" s="150">
        <v>0</v>
      </c>
      <c r="AB2408" s="150">
        <v>0</v>
      </c>
      <c r="AC2408" s="150"/>
      <c r="AD2408" s="150">
        <v>0</v>
      </c>
      <c r="AE2408" s="150"/>
      <c r="AF2408" s="150"/>
      <c r="AG2408" s="150">
        <v>0</v>
      </c>
      <c r="AH2408" s="150">
        <v>484.48426802859888</v>
      </c>
      <c r="AI2408" s="150">
        <v>0</v>
      </c>
      <c r="AJ2408" s="150"/>
      <c r="AK2408" s="150"/>
      <c r="AL2408" s="150">
        <v>2901.372802734375</v>
      </c>
      <c r="AM2408" s="150">
        <v>1204.27734375</v>
      </c>
      <c r="AN2408" s="150">
        <v>1697.095458984375</v>
      </c>
      <c r="AO2408" s="5" t="s">
        <v>2348</v>
      </c>
    </row>
    <row r="2409" spans="1:41" ht="14.25" x14ac:dyDescent="0.45">
      <c r="A2409" s="150">
        <v>2018</v>
      </c>
      <c r="B2409" s="5" t="s">
        <v>4980</v>
      </c>
      <c r="C2409" s="5" t="s">
        <v>175</v>
      </c>
      <c r="D2409" s="5" t="s">
        <v>84</v>
      </c>
      <c r="E2409" s="5" t="s">
        <v>109</v>
      </c>
      <c r="F2409" s="5" t="s">
        <v>185</v>
      </c>
      <c r="G2409" s="5" t="s">
        <v>87</v>
      </c>
      <c r="H2409" s="5" t="s">
        <v>131</v>
      </c>
      <c r="I2409" s="150">
        <v>891.78442667565514</v>
      </c>
      <c r="J2409" s="150"/>
      <c r="K2409" s="150"/>
      <c r="L2409" s="150"/>
      <c r="M2409" s="150">
        <v>0</v>
      </c>
      <c r="N2409" s="150">
        <v>10.113418942774928</v>
      </c>
      <c r="O2409" s="150">
        <v>0</v>
      </c>
      <c r="P2409" s="150"/>
      <c r="Q2409" s="150">
        <v>0</v>
      </c>
      <c r="R2409" s="150">
        <v>0</v>
      </c>
      <c r="S2409" s="150">
        <v>0</v>
      </c>
      <c r="T2409" s="150"/>
      <c r="U2409" s="150"/>
      <c r="V2409" s="150">
        <v>84.278491189791069</v>
      </c>
      <c r="W2409" s="150"/>
      <c r="X2409" s="150">
        <v>0</v>
      </c>
      <c r="Y2409" s="150">
        <v>0</v>
      </c>
      <c r="Z2409" s="150"/>
      <c r="AA2409" s="150">
        <v>6.3208868392343298</v>
      </c>
      <c r="AB2409" s="150">
        <v>0</v>
      </c>
      <c r="AC2409" s="150"/>
      <c r="AD2409" s="150"/>
      <c r="AE2409" s="150"/>
      <c r="AF2409" s="150">
        <v>0</v>
      </c>
      <c r="AG2409" s="150"/>
      <c r="AH2409" s="150">
        <v>381.36017263380455</v>
      </c>
      <c r="AI2409" s="150">
        <v>0</v>
      </c>
      <c r="AJ2409" s="150"/>
      <c r="AK2409" s="150"/>
      <c r="AL2409" s="150">
        <v>1373.857421875</v>
      </c>
      <c r="AM2409" s="150">
        <v>992.4971923828125</v>
      </c>
      <c r="AN2409" s="150">
        <v>381.36016845703125</v>
      </c>
      <c r="AO2409" s="5" t="s">
        <v>5283</v>
      </c>
    </row>
    <row r="2410" spans="1:41" ht="14.25" x14ac:dyDescent="0.45">
      <c r="A2410" s="150">
        <v>2018</v>
      </c>
      <c r="B2410" s="5" t="s">
        <v>1477</v>
      </c>
      <c r="C2410" s="5" t="s">
        <v>175</v>
      </c>
      <c r="D2410" s="5" t="s">
        <v>84</v>
      </c>
      <c r="E2410" s="5" t="s">
        <v>109</v>
      </c>
      <c r="F2410" s="5" t="s">
        <v>185</v>
      </c>
      <c r="G2410" s="5" t="s">
        <v>87</v>
      </c>
      <c r="H2410" s="5" t="s">
        <v>131</v>
      </c>
      <c r="I2410" s="150">
        <v>1043.206557267828</v>
      </c>
      <c r="J2410" s="150"/>
      <c r="K2410" s="150"/>
      <c r="L2410" s="150"/>
      <c r="M2410" s="150">
        <v>0</v>
      </c>
      <c r="N2410" s="150">
        <v>0</v>
      </c>
      <c r="O2410" s="150">
        <v>0</v>
      </c>
      <c r="P2410" s="150">
        <v>0</v>
      </c>
      <c r="Q2410" s="150">
        <v>0</v>
      </c>
      <c r="R2410" s="150"/>
      <c r="S2410" s="150">
        <v>0</v>
      </c>
      <c r="T2410" s="150"/>
      <c r="U2410" s="150"/>
      <c r="V2410" s="150">
        <v>30.828776839101966</v>
      </c>
      <c r="W2410" s="150"/>
      <c r="X2410" s="150"/>
      <c r="Y2410" s="150"/>
      <c r="Z2410" s="150"/>
      <c r="AA2410" s="150">
        <v>0</v>
      </c>
      <c r="AB2410" s="150"/>
      <c r="AC2410" s="150"/>
      <c r="AD2410" s="150">
        <v>0</v>
      </c>
      <c r="AE2410" s="150"/>
      <c r="AF2410" s="150"/>
      <c r="AG2410" s="150">
        <v>0</v>
      </c>
      <c r="AH2410" s="150">
        <v>0</v>
      </c>
      <c r="AI2410" s="150">
        <v>0</v>
      </c>
      <c r="AJ2410" s="150">
        <v>0</v>
      </c>
      <c r="AK2410" s="150"/>
      <c r="AL2410" s="150">
        <v>1074.0352783203125</v>
      </c>
      <c r="AM2410" s="150">
        <v>1074.0352783203125</v>
      </c>
      <c r="AN2410" s="150">
        <v>0</v>
      </c>
      <c r="AO2410" s="5" t="s">
        <v>2349</v>
      </c>
    </row>
    <row r="2411" spans="1:41" ht="14.25" x14ac:dyDescent="0.45">
      <c r="A2411" s="150">
        <v>2018</v>
      </c>
      <c r="B2411" s="5" t="s">
        <v>582</v>
      </c>
      <c r="C2411" s="5" t="s">
        <v>175</v>
      </c>
      <c r="D2411" s="5" t="s">
        <v>84</v>
      </c>
      <c r="E2411" s="5" t="s">
        <v>109</v>
      </c>
      <c r="F2411" s="5" t="s">
        <v>185</v>
      </c>
      <c r="G2411" s="5" t="s">
        <v>87</v>
      </c>
      <c r="H2411" s="5" t="s">
        <v>131</v>
      </c>
      <c r="I2411" s="150">
        <v>1271.3795835147951</v>
      </c>
      <c r="J2411" s="150"/>
      <c r="K2411" s="150"/>
      <c r="L2411" s="150"/>
      <c r="M2411" s="150">
        <v>0</v>
      </c>
      <c r="N2411" s="150">
        <v>0</v>
      </c>
      <c r="O2411" s="150">
        <v>0</v>
      </c>
      <c r="P2411" s="150">
        <v>0</v>
      </c>
      <c r="Q2411" s="150">
        <v>0</v>
      </c>
      <c r="R2411" s="150"/>
      <c r="S2411" s="150">
        <v>0</v>
      </c>
      <c r="T2411" s="150"/>
      <c r="U2411" s="150"/>
      <c r="V2411" s="150">
        <v>116.11266431787962</v>
      </c>
      <c r="W2411" s="150"/>
      <c r="X2411" s="150">
        <v>1553.0068852516399</v>
      </c>
      <c r="Y2411" s="150">
        <v>0</v>
      </c>
      <c r="Z2411" s="150">
        <v>0</v>
      </c>
      <c r="AA2411" s="150"/>
      <c r="AB2411" s="150"/>
      <c r="AC2411" s="150"/>
      <c r="AD2411" s="150">
        <v>0</v>
      </c>
      <c r="AE2411" s="150"/>
      <c r="AF2411" s="150">
        <v>0</v>
      </c>
      <c r="AG2411" s="150"/>
      <c r="AH2411" s="150">
        <v>200.62928632618238</v>
      </c>
      <c r="AI2411" s="150">
        <v>0</v>
      </c>
      <c r="AJ2411" s="150">
        <v>0</v>
      </c>
      <c r="AK2411" s="150"/>
      <c r="AL2411" s="150">
        <v>3141.128662109375</v>
      </c>
      <c r="AM2411" s="150">
        <v>1387.4923095703125</v>
      </c>
      <c r="AN2411" s="150">
        <v>1753.6361083984375</v>
      </c>
      <c r="AO2411" s="5" t="s">
        <v>862</v>
      </c>
    </row>
    <row r="2412" spans="1:41" ht="14.25" x14ac:dyDescent="0.45">
      <c r="A2412" s="150">
        <v>2018</v>
      </c>
      <c r="B2412" s="5" t="s">
        <v>4024</v>
      </c>
      <c r="C2412" s="5" t="s">
        <v>175</v>
      </c>
      <c r="D2412" s="5" t="s">
        <v>84</v>
      </c>
      <c r="E2412" s="5" t="s">
        <v>109</v>
      </c>
      <c r="F2412" s="5" t="s">
        <v>185</v>
      </c>
      <c r="G2412" s="5" t="s">
        <v>87</v>
      </c>
      <c r="H2412" s="5" t="s">
        <v>131</v>
      </c>
      <c r="I2412" s="150">
        <v>915.82589819458349</v>
      </c>
      <c r="J2412" s="150"/>
      <c r="K2412" s="150"/>
      <c r="L2412" s="150"/>
      <c r="M2412" s="150"/>
      <c r="N2412" s="150">
        <v>238.01407247646515</v>
      </c>
      <c r="O2412" s="150">
        <v>0</v>
      </c>
      <c r="P2412" s="150"/>
      <c r="Q2412" s="150">
        <v>0</v>
      </c>
      <c r="R2412" s="150"/>
      <c r="S2412" s="150">
        <v>0</v>
      </c>
      <c r="T2412" s="150"/>
      <c r="U2412" s="150"/>
      <c r="V2412" s="150">
        <v>94.123746842965772</v>
      </c>
      <c r="W2412" s="150"/>
      <c r="X2412" s="150">
        <v>0</v>
      </c>
      <c r="Y2412" s="150">
        <v>0</v>
      </c>
      <c r="Z2412" s="150">
        <v>0</v>
      </c>
      <c r="AA2412" s="150">
        <v>0</v>
      </c>
      <c r="AB2412" s="150"/>
      <c r="AC2412" s="150"/>
      <c r="AD2412" s="150">
        <v>0</v>
      </c>
      <c r="AE2412" s="150"/>
      <c r="AF2412" s="150">
        <v>0</v>
      </c>
      <c r="AG2412" s="150"/>
      <c r="AH2412" s="150">
        <v>205.55760804785626</v>
      </c>
      <c r="AI2412" s="150">
        <v>0</v>
      </c>
      <c r="AJ2412" s="150">
        <v>312.23617548481417</v>
      </c>
      <c r="AK2412" s="150"/>
      <c r="AL2412" s="150">
        <v>1765.757568359375</v>
      </c>
      <c r="AM2412" s="150">
        <v>1560.199951171875</v>
      </c>
      <c r="AN2412" s="150">
        <v>205.55760192871094</v>
      </c>
      <c r="AO2412" s="5" t="s">
        <v>4304</v>
      </c>
    </row>
    <row r="2413" spans="1:41" ht="14.25" x14ac:dyDescent="0.45">
      <c r="A2413" s="150">
        <v>2018</v>
      </c>
      <c r="B2413" s="5" t="s">
        <v>1478</v>
      </c>
      <c r="C2413" s="5" t="s">
        <v>175</v>
      </c>
      <c r="D2413" s="5" t="s">
        <v>84</v>
      </c>
      <c r="E2413" s="5" t="s">
        <v>109</v>
      </c>
      <c r="F2413" s="5" t="s">
        <v>185</v>
      </c>
      <c r="G2413" s="5" t="s">
        <v>87</v>
      </c>
      <c r="H2413" s="5" t="s">
        <v>131</v>
      </c>
      <c r="I2413" s="150">
        <v>1019.7592144776607</v>
      </c>
      <c r="J2413" s="150"/>
      <c r="K2413" s="150"/>
      <c r="L2413" s="150">
        <v>25.993283294827531</v>
      </c>
      <c r="M2413" s="150"/>
      <c r="N2413" s="150">
        <v>0</v>
      </c>
      <c r="O2413" s="150">
        <v>0</v>
      </c>
      <c r="P2413" s="150"/>
      <c r="Q2413" s="150"/>
      <c r="R2413" s="150"/>
      <c r="S2413" s="150">
        <v>0</v>
      </c>
      <c r="T2413" s="150"/>
      <c r="U2413" s="150"/>
      <c r="V2413" s="150">
        <v>57.57440839685357</v>
      </c>
      <c r="W2413" s="150"/>
      <c r="X2413" s="150"/>
      <c r="Y2413" s="150">
        <v>0</v>
      </c>
      <c r="Z2413" s="150"/>
      <c r="AA2413" s="150">
        <v>0</v>
      </c>
      <c r="AB2413" s="150"/>
      <c r="AC2413" s="150"/>
      <c r="AD2413" s="150">
        <v>0</v>
      </c>
      <c r="AE2413" s="150"/>
      <c r="AF2413" s="150"/>
      <c r="AG2413" s="150"/>
      <c r="AH2413" s="150">
        <v>667.86318346302812</v>
      </c>
      <c r="AI2413" s="150">
        <v>0</v>
      </c>
      <c r="AJ2413" s="150">
        <v>0</v>
      </c>
      <c r="AK2413" s="150"/>
      <c r="AL2413" s="150">
        <v>1771.1900634765625</v>
      </c>
      <c r="AM2413" s="150">
        <v>1103.326904296875</v>
      </c>
      <c r="AN2413" s="150">
        <v>667.8631591796875</v>
      </c>
      <c r="AO2413" s="5" t="s">
        <v>2347</v>
      </c>
    </row>
    <row r="2414" spans="1:41" ht="14.25" x14ac:dyDescent="0.45">
      <c r="A2414" s="150">
        <v>2018</v>
      </c>
      <c r="B2414" s="5" t="s">
        <v>582</v>
      </c>
      <c r="C2414" s="5" t="s">
        <v>175</v>
      </c>
      <c r="D2414" s="5" t="s">
        <v>84</v>
      </c>
      <c r="E2414" s="5" t="s">
        <v>109</v>
      </c>
      <c r="F2414" s="5" t="s">
        <v>188</v>
      </c>
      <c r="G2414" s="5" t="s">
        <v>87</v>
      </c>
      <c r="H2414" s="5" t="s">
        <v>131</v>
      </c>
      <c r="I2414" s="150">
        <v>245.62294374936073</v>
      </c>
      <c r="J2414" s="150">
        <v>285.8157890901652</v>
      </c>
      <c r="K2414" s="150">
        <v>0</v>
      </c>
      <c r="L2414" s="150">
        <v>39.076377414671029</v>
      </c>
      <c r="M2414" s="150">
        <v>893.17434090676636</v>
      </c>
      <c r="N2414" s="150">
        <v>4375.884389687475</v>
      </c>
      <c r="O2414" s="150">
        <v>248.97234752776112</v>
      </c>
      <c r="P2414" s="150">
        <v>345.44410808910095</v>
      </c>
      <c r="Q2414" s="150">
        <v>90.621051151480756</v>
      </c>
      <c r="R2414" s="150">
        <v>1183.1383747218988</v>
      </c>
      <c r="S2414" s="150">
        <v>430.31411189444924</v>
      </c>
      <c r="T2414" s="150">
        <v>111.6467926133458</v>
      </c>
      <c r="U2414" s="150">
        <v>491.24588749872146</v>
      </c>
      <c r="V2414" s="150">
        <v>1272.773435792142</v>
      </c>
      <c r="W2414" s="150">
        <v>0</v>
      </c>
      <c r="X2414" s="150">
        <v>228.56823684621972</v>
      </c>
      <c r="Y2414" s="150">
        <v>334.94037784003734</v>
      </c>
      <c r="Z2414" s="150">
        <v>0</v>
      </c>
      <c r="AA2414" s="150">
        <v>6839.6187245805513</v>
      </c>
      <c r="AB2414" s="150">
        <v>0</v>
      </c>
      <c r="AC2414" s="150">
        <v>263.76554754902941</v>
      </c>
      <c r="AD2414" s="150">
        <v>340.85171533636105</v>
      </c>
      <c r="AE2414" s="150">
        <v>156.30550965868412</v>
      </c>
      <c r="AF2414" s="150">
        <v>7109.3335981169721</v>
      </c>
      <c r="AG2414" s="150">
        <v>4652.3218481981194</v>
      </c>
      <c r="AH2414" s="150">
        <v>855.01665521613006</v>
      </c>
      <c r="AI2414" s="150"/>
      <c r="AJ2414" s="150">
        <v>1401.1672472974897</v>
      </c>
      <c r="AK2414" s="150"/>
      <c r="AL2414" s="150">
        <v>32195.62109375</v>
      </c>
      <c r="AM2414" s="150">
        <v>29087.076171875</v>
      </c>
      <c r="AN2414" s="150">
        <v>3108.544189453125</v>
      </c>
      <c r="AO2414" s="5" t="s">
        <v>863</v>
      </c>
    </row>
    <row r="2415" spans="1:41" ht="14.25" x14ac:dyDescent="0.45">
      <c r="A2415" s="150">
        <v>2018</v>
      </c>
      <c r="B2415" s="5" t="s">
        <v>1476</v>
      </c>
      <c r="C2415" s="5" t="s">
        <v>175</v>
      </c>
      <c r="D2415" s="5" t="s">
        <v>84</v>
      </c>
      <c r="E2415" s="5" t="s">
        <v>109</v>
      </c>
      <c r="F2415" s="5" t="s">
        <v>188</v>
      </c>
      <c r="G2415" s="5" t="s">
        <v>87</v>
      </c>
      <c r="H2415" s="5" t="s">
        <v>131</v>
      </c>
      <c r="I2415" s="150"/>
      <c r="J2415" s="150">
        <v>181.45478203318311</v>
      </c>
      <c r="K2415" s="150">
        <v>0</v>
      </c>
      <c r="L2415" s="150">
        <v>181.45478203318311</v>
      </c>
      <c r="M2415" s="150">
        <v>290.32765125309299</v>
      </c>
      <c r="N2415" s="150">
        <v>0</v>
      </c>
      <c r="O2415" s="150">
        <v>254.03669484645636</v>
      </c>
      <c r="P2415" s="150">
        <v>387.10353500412396</v>
      </c>
      <c r="Q2415" s="150">
        <v>328.31218562537259</v>
      </c>
      <c r="R2415" s="150">
        <v>891.04367988400713</v>
      </c>
      <c r="S2415" s="150">
        <v>1547.2044414696079</v>
      </c>
      <c r="T2415" s="150">
        <v>1300.425937904479</v>
      </c>
      <c r="U2415" s="150">
        <v>1461.3744087698492</v>
      </c>
      <c r="V2415" s="150">
        <v>1385.104836186631</v>
      </c>
      <c r="W2415" s="150">
        <v>0</v>
      </c>
      <c r="X2415" s="150">
        <v>375.82867476128553</v>
      </c>
      <c r="Y2415" s="150">
        <v>2706.095649388204</v>
      </c>
      <c r="Z2415" s="150">
        <v>10.887286921990986</v>
      </c>
      <c r="AA2415" s="150">
        <v>6659.2985311611246</v>
      </c>
      <c r="AB2415" s="150">
        <v>0</v>
      </c>
      <c r="AC2415" s="150">
        <v>0</v>
      </c>
      <c r="AD2415" s="150">
        <v>0</v>
      </c>
      <c r="AE2415" s="150">
        <v>215.94812639914446</v>
      </c>
      <c r="AF2415" s="150">
        <v>7740.582770869808</v>
      </c>
      <c r="AG2415" s="150">
        <v>9931.3037736184779</v>
      </c>
      <c r="AH2415" s="150">
        <v>131.85714161077973</v>
      </c>
      <c r="AI2415" s="150">
        <v>0</v>
      </c>
      <c r="AJ2415" s="150">
        <v>1083.8801806402944</v>
      </c>
      <c r="AK2415" s="150">
        <v>30.242463672197186</v>
      </c>
      <c r="AL2415" s="150">
        <v>37093.76171875</v>
      </c>
      <c r="AM2415" s="150">
        <v>33163.84375</v>
      </c>
      <c r="AN2415" s="150">
        <v>3929.923095703125</v>
      </c>
      <c r="AO2415" s="5" t="s">
        <v>2351</v>
      </c>
    </row>
    <row r="2416" spans="1:41" ht="14.25" x14ac:dyDescent="0.45">
      <c r="A2416" s="150">
        <v>2018</v>
      </c>
      <c r="B2416" s="5" t="s">
        <v>4980</v>
      </c>
      <c r="C2416" s="5" t="s">
        <v>175</v>
      </c>
      <c r="D2416" s="5" t="s">
        <v>84</v>
      </c>
      <c r="E2416" s="5" t="s">
        <v>109</v>
      </c>
      <c r="F2416" s="5" t="s">
        <v>188</v>
      </c>
      <c r="G2416" s="5" t="s">
        <v>87</v>
      </c>
      <c r="H2416" s="5" t="s">
        <v>131</v>
      </c>
      <c r="I2416" s="150">
        <v>316.0443419617165</v>
      </c>
      <c r="J2416" s="150">
        <v>1268.3912924063554</v>
      </c>
      <c r="K2416" s="150"/>
      <c r="L2416" s="150">
        <v>9.4813302588514947</v>
      </c>
      <c r="M2416" s="150">
        <v>1333.2734364975925</v>
      </c>
      <c r="N2416" s="150">
        <v>5659.7220758504191</v>
      </c>
      <c r="O2416" s="150">
        <v>235.31186828873589</v>
      </c>
      <c r="P2416" s="150">
        <v>79.011085490429124</v>
      </c>
      <c r="Q2416" s="150">
        <v>55.373497066428421</v>
      </c>
      <c r="R2416" s="150">
        <v>1192.5406503355437</v>
      </c>
      <c r="S2416" s="150">
        <v>23.294574964858249</v>
      </c>
      <c r="T2416" s="150">
        <v>27.912748969020651</v>
      </c>
      <c r="U2416" s="150">
        <v>222.28452051307394</v>
      </c>
      <c r="V2416" s="150">
        <v>0</v>
      </c>
      <c r="W2416" s="150">
        <v>0</v>
      </c>
      <c r="X2416" s="150">
        <v>219.98677031036016</v>
      </c>
      <c r="Y2416" s="150">
        <v>431.92726734767922</v>
      </c>
      <c r="Z2416" s="150">
        <v>0.18435919947766793</v>
      </c>
      <c r="AA2416" s="150">
        <v>7360.6727242883771</v>
      </c>
      <c r="AB2416" s="150"/>
      <c r="AC2416" s="150">
        <v>239.20606132227417</v>
      </c>
      <c r="AD2416" s="150">
        <v>0</v>
      </c>
      <c r="AE2416" s="150"/>
      <c r="AF2416" s="150">
        <v>5823.7129359101245</v>
      </c>
      <c r="AG2416" s="150">
        <v>5431.7487571820338</v>
      </c>
      <c r="AH2416" s="150">
        <v>274.95857750669336</v>
      </c>
      <c r="AI2416" s="150"/>
      <c r="AJ2416" s="150">
        <v>1894.1590894905542</v>
      </c>
      <c r="AK2416" s="150"/>
      <c r="AL2416" s="150">
        <v>32099.197265625</v>
      </c>
      <c r="AM2416" s="150">
        <v>29984.458984375</v>
      </c>
      <c r="AN2416" s="150">
        <v>2114.738037109375</v>
      </c>
      <c r="AO2416" s="5" t="s">
        <v>5284</v>
      </c>
    </row>
    <row r="2417" spans="1:41" ht="14.25" x14ac:dyDescent="0.45">
      <c r="A2417" s="150">
        <v>2018</v>
      </c>
      <c r="B2417" s="5" t="s">
        <v>1478</v>
      </c>
      <c r="C2417" s="5" t="s">
        <v>175</v>
      </c>
      <c r="D2417" s="5" t="s">
        <v>84</v>
      </c>
      <c r="E2417" s="5" t="s">
        <v>109</v>
      </c>
      <c r="F2417" s="5" t="s">
        <v>188</v>
      </c>
      <c r="G2417" s="5" t="s">
        <v>87</v>
      </c>
      <c r="H2417" s="5" t="s">
        <v>131</v>
      </c>
      <c r="I2417" s="150">
        <v>2556.3037328202986</v>
      </c>
      <c r="J2417" s="150">
        <v>223.52525667993314</v>
      </c>
      <c r="K2417" s="150">
        <v>0</v>
      </c>
      <c r="L2417" s="150">
        <v>74.846730915909646</v>
      </c>
      <c r="M2417" s="150">
        <v>791.07237137276798</v>
      </c>
      <c r="N2417" s="150">
        <v>1733.4639907216658</v>
      </c>
      <c r="O2417" s="150">
        <v>253.32739694615569</v>
      </c>
      <c r="P2417" s="150">
        <v>408.70674153695205</v>
      </c>
      <c r="Q2417" s="150">
        <v>239.51771669115672</v>
      </c>
      <c r="R2417" s="150">
        <v>868.70216734786527</v>
      </c>
      <c r="S2417" s="150">
        <v>1359.6409640725963</v>
      </c>
      <c r="T2417" s="150">
        <v>115.14881679370714</v>
      </c>
      <c r="U2417" s="150">
        <v>1152.6396561050085</v>
      </c>
      <c r="V2417" s="150">
        <v>414.5357404573457</v>
      </c>
      <c r="W2417" s="150">
        <v>0</v>
      </c>
      <c r="X2417" s="150">
        <v>253.32739694615569</v>
      </c>
      <c r="Y2417" s="150">
        <v>172.7232251905607</v>
      </c>
      <c r="Z2417" s="150">
        <v>0</v>
      </c>
      <c r="AA2417" s="150">
        <v>6865.6903977161646</v>
      </c>
      <c r="AB2417" s="150"/>
      <c r="AC2417" s="150">
        <v>0</v>
      </c>
      <c r="AD2417" s="150">
        <v>323.18666822861877</v>
      </c>
      <c r="AE2417" s="150">
        <v>205.55675881111836</v>
      </c>
      <c r="AF2417" s="150">
        <v>5772.7178036296264</v>
      </c>
      <c r="AG2417" s="150">
        <v>5674.9094385964545</v>
      </c>
      <c r="AH2417" s="150">
        <v>790.88954558612579</v>
      </c>
      <c r="AI2417" s="150"/>
      <c r="AJ2417" s="150">
        <v>1784.8066603024606</v>
      </c>
      <c r="AK2417" s="150"/>
      <c r="AL2417" s="150">
        <v>32035.240234375</v>
      </c>
      <c r="AM2417" s="150">
        <v>28148.646484375</v>
      </c>
      <c r="AN2417" s="150">
        <v>3886.593505859375</v>
      </c>
      <c r="AO2417" s="5" t="s">
        <v>2350</v>
      </c>
    </row>
    <row r="2418" spans="1:41" ht="14.25" x14ac:dyDescent="0.45">
      <c r="A2418" s="150">
        <v>2018</v>
      </c>
      <c r="B2418" s="5" t="s">
        <v>4024</v>
      </c>
      <c r="C2418" s="5" t="s">
        <v>175</v>
      </c>
      <c r="D2418" s="5" t="s">
        <v>84</v>
      </c>
      <c r="E2418" s="5" t="s">
        <v>109</v>
      </c>
      <c r="F2418" s="5" t="s">
        <v>188</v>
      </c>
      <c r="G2418" s="5" t="s">
        <v>87</v>
      </c>
      <c r="H2418" s="5" t="s">
        <v>131</v>
      </c>
      <c r="I2418" s="150">
        <v>324.56464428608888</v>
      </c>
      <c r="J2418" s="150">
        <v>645.0722305186016</v>
      </c>
      <c r="K2418" s="150"/>
      <c r="L2418" s="150">
        <v>0</v>
      </c>
      <c r="M2418" s="150">
        <v>476.02814495293029</v>
      </c>
      <c r="N2418" s="150">
        <v>4256.1125657632329</v>
      </c>
      <c r="O2418" s="150">
        <v>241.25971891932605</v>
      </c>
      <c r="P2418" s="150">
        <v>81.14116107152222</v>
      </c>
      <c r="Q2418" s="150">
        <v>89.131012697867746</v>
      </c>
      <c r="R2418" s="150">
        <v>1393.4752391733368</v>
      </c>
      <c r="S2418" s="150">
        <v>3138.785345882291</v>
      </c>
      <c r="T2418" s="150">
        <v>324.56464428608888</v>
      </c>
      <c r="U2418" s="150">
        <v>497.66578790533623</v>
      </c>
      <c r="V2418" s="150">
        <v>649.12928857217776</v>
      </c>
      <c r="W2418" s="150">
        <v>37.865875166710367</v>
      </c>
      <c r="X2418" s="150">
        <v>225.91743744008076</v>
      </c>
      <c r="Y2418" s="150">
        <v>443.57168052432144</v>
      </c>
      <c r="Z2418" s="150">
        <v>16.228232214304441</v>
      </c>
      <c r="AA2418" s="150">
        <v>6777.9916548411557</v>
      </c>
      <c r="AB2418" s="150">
        <v>0</v>
      </c>
      <c r="AC2418" s="150">
        <v>245.65486514403349</v>
      </c>
      <c r="AD2418" s="150">
        <v>330.29286124255754</v>
      </c>
      <c r="AE2418" s="150"/>
      <c r="AF2418" s="150">
        <v>5409.0189270014625</v>
      </c>
      <c r="AG2418" s="150">
        <v>3742.2303486186047</v>
      </c>
      <c r="AH2418" s="150">
        <v>1193.3160088251866</v>
      </c>
      <c r="AI2418" s="150"/>
      <c r="AJ2418" s="150">
        <v>1206.2985945966302</v>
      </c>
      <c r="AK2418" s="150"/>
      <c r="AL2418" s="150">
        <v>31745.31640625</v>
      </c>
      <c r="AM2418" s="150">
        <v>25777.287109375</v>
      </c>
      <c r="AN2418" s="150">
        <v>5968.02978515625</v>
      </c>
      <c r="AO2418" s="5" t="s">
        <v>4305</v>
      </c>
    </row>
    <row r="2419" spans="1:41" ht="14.25" x14ac:dyDescent="0.45">
      <c r="A2419" s="150">
        <v>2018</v>
      </c>
      <c r="B2419" s="5" t="s">
        <v>1477</v>
      </c>
      <c r="C2419" s="5" t="s">
        <v>175</v>
      </c>
      <c r="D2419" s="5" t="s">
        <v>84</v>
      </c>
      <c r="E2419" s="5" t="s">
        <v>109</v>
      </c>
      <c r="F2419" s="5" t="s">
        <v>188</v>
      </c>
      <c r="G2419" s="5" t="s">
        <v>87</v>
      </c>
      <c r="H2419" s="5" t="s">
        <v>131</v>
      </c>
      <c r="I2419" s="150">
        <v>830.00553028351453</v>
      </c>
      <c r="J2419" s="150">
        <v>149.55010692424221</v>
      </c>
      <c r="K2419" s="150">
        <v>0</v>
      </c>
      <c r="L2419" s="150">
        <v>77.071942097754913</v>
      </c>
      <c r="M2419" s="150">
        <v>340.30226741624097</v>
      </c>
      <c r="N2419" s="150">
        <v>2112.9569356646039</v>
      </c>
      <c r="O2419" s="150">
        <v>298.8019909020652</v>
      </c>
      <c r="P2419" s="150">
        <v>355.75459894574772</v>
      </c>
      <c r="Q2419" s="150">
        <v>328.32611761978012</v>
      </c>
      <c r="R2419" s="150">
        <v>1081.2490554669798</v>
      </c>
      <c r="S2419" s="150">
        <v>1489.6784479304176</v>
      </c>
      <c r="T2419" s="150">
        <v>592.86109305965317</v>
      </c>
      <c r="U2419" s="150">
        <v>1310.2230156618336</v>
      </c>
      <c r="V2419" s="150">
        <v>711.43331167158385</v>
      </c>
      <c r="W2419" s="150">
        <v>0</v>
      </c>
      <c r="X2419" s="150">
        <v>253.74454782953157</v>
      </c>
      <c r="Y2419" s="150">
        <v>2608.5888094624743</v>
      </c>
      <c r="Z2419" s="150"/>
      <c r="AA2419" s="150">
        <v>6958.3117133890446</v>
      </c>
      <c r="AB2419" s="150"/>
      <c r="AC2419" s="150">
        <v>0</v>
      </c>
      <c r="AD2419" s="150">
        <v>441.02685231851643</v>
      </c>
      <c r="AE2419" s="150">
        <v>211.66801033290187</v>
      </c>
      <c r="AF2419" s="150">
        <v>6824.0365539823952</v>
      </c>
      <c r="AG2419" s="150">
        <v>5329.8212266062819</v>
      </c>
      <c r="AH2419" s="150">
        <v>91.300608331186595</v>
      </c>
      <c r="AI2419" s="150">
        <v>0</v>
      </c>
      <c r="AJ2419" s="150">
        <v>1029.8731831331363</v>
      </c>
      <c r="AK2419" s="150">
        <v>59.286109305965319</v>
      </c>
      <c r="AL2419" s="150">
        <v>33485.87109375</v>
      </c>
      <c r="AM2419" s="150">
        <v>29918.869140625</v>
      </c>
      <c r="AN2419" s="150">
        <v>3567.001953125</v>
      </c>
      <c r="AO2419" s="5" t="s">
        <v>2352</v>
      </c>
    </row>
    <row r="2420" spans="1:41" ht="14.25" x14ac:dyDescent="0.45">
      <c r="A2420" s="150">
        <v>2018</v>
      </c>
      <c r="B2420" s="5" t="s">
        <v>1476</v>
      </c>
      <c r="C2420" s="5" t="s">
        <v>175</v>
      </c>
      <c r="D2420" s="5" t="s">
        <v>84</v>
      </c>
      <c r="E2420" s="5" t="s">
        <v>109</v>
      </c>
      <c r="F2420" s="5" t="s">
        <v>191</v>
      </c>
      <c r="G2420" s="5" t="s">
        <v>87</v>
      </c>
      <c r="H2420" s="5" t="s">
        <v>131</v>
      </c>
      <c r="I2420" s="150">
        <v>1693.5779656430423</v>
      </c>
      <c r="J2420" s="150">
        <v>2419.3970937757749</v>
      </c>
      <c r="K2420" s="150">
        <v>225.00392972114705</v>
      </c>
      <c r="L2420" s="150">
        <v>616.9462589128226</v>
      </c>
      <c r="M2420" s="150">
        <v>1748.0144002529973</v>
      </c>
      <c r="N2420" s="150">
        <v>1011.3079851982739</v>
      </c>
      <c r="O2420" s="150">
        <v>3518.4082236234203</v>
      </c>
      <c r="P2420" s="150">
        <v>2116.9724570538028</v>
      </c>
      <c r="Q2420" s="150">
        <v>144.67994620779132</v>
      </c>
      <c r="R2420" s="150">
        <v>921.11541295018014</v>
      </c>
      <c r="S2420" s="150">
        <v>1547.2044414696079</v>
      </c>
      <c r="T2420" s="150">
        <v>3387.1559312860845</v>
      </c>
      <c r="U2420" s="150">
        <v>0</v>
      </c>
      <c r="V2420" s="150">
        <v>24.193970937757747</v>
      </c>
      <c r="W2420" s="150">
        <v>815.33682060243609</v>
      </c>
      <c r="X2420" s="150">
        <v>6162.8092471203445</v>
      </c>
      <c r="Y2420" s="150">
        <v>3595.2240813508015</v>
      </c>
      <c r="Z2420" s="150">
        <v>6817.0142212773117</v>
      </c>
      <c r="AA2420" s="150">
        <v>25100.904979287094</v>
      </c>
      <c r="AB2420" s="150">
        <v>373.79685098835722</v>
      </c>
      <c r="AC2420" s="150">
        <v>6828.1657910408412</v>
      </c>
      <c r="AD2420" s="150">
        <v>1319.6480478145277</v>
      </c>
      <c r="AE2420" s="150">
        <v>3439.2721640831087</v>
      </c>
      <c r="AF2420" s="150">
        <v>5621.2725713741429</v>
      </c>
      <c r="AG2420" s="150">
        <v>20272.509325646028</v>
      </c>
      <c r="AH2420" s="150">
        <v>8247.7246926816169</v>
      </c>
      <c r="AI2420" s="150">
        <v>235.89121664313805</v>
      </c>
      <c r="AJ2420" s="150">
        <v>6503.2810838417681</v>
      </c>
      <c r="AK2420" s="150">
        <v>302.42463672197186</v>
      </c>
      <c r="AL2420" s="150">
        <v>115009.25</v>
      </c>
      <c r="AM2420" s="150">
        <v>87125.8359375</v>
      </c>
      <c r="AN2420" s="150">
        <v>27883.41796875</v>
      </c>
      <c r="AO2420" s="5" t="s">
        <v>2354</v>
      </c>
    </row>
    <row r="2421" spans="1:41" ht="14.25" x14ac:dyDescent="0.45">
      <c r="A2421" s="150">
        <v>2018</v>
      </c>
      <c r="B2421" s="5" t="s">
        <v>4980</v>
      </c>
      <c r="C2421" s="5" t="s">
        <v>175</v>
      </c>
      <c r="D2421" s="5" t="s">
        <v>84</v>
      </c>
      <c r="E2421" s="5" t="s">
        <v>109</v>
      </c>
      <c r="F2421" s="5" t="s">
        <v>191</v>
      </c>
      <c r="G2421" s="5" t="s">
        <v>87</v>
      </c>
      <c r="H2421" s="5" t="s">
        <v>131</v>
      </c>
      <c r="I2421" s="150">
        <v>3710.1498784025775</v>
      </c>
      <c r="J2421" s="150">
        <v>33732.466098713878</v>
      </c>
      <c r="K2421" s="150">
        <v>457.21081470461655</v>
      </c>
      <c r="L2421" s="150">
        <v>665.80008039934944</v>
      </c>
      <c r="M2421" s="150">
        <v>3510.1180610766505</v>
      </c>
      <c r="N2421" s="150">
        <v>1846.7524381962967</v>
      </c>
      <c r="O2421" s="150">
        <v>3552.6244237791684</v>
      </c>
      <c r="P2421" s="150">
        <v>3616.6007531819091</v>
      </c>
      <c r="Q2421" s="150">
        <v>173.82438807894408</v>
      </c>
      <c r="R2421" s="150">
        <v>1362.1511138549981</v>
      </c>
      <c r="S2421" s="150">
        <v>1053.4811398723882</v>
      </c>
      <c r="T2421" s="150">
        <v>726.54863744511306</v>
      </c>
      <c r="U2421" s="150">
        <v>37.925321035405979</v>
      </c>
      <c r="V2421" s="150">
        <v>962.88176184336294</v>
      </c>
      <c r="W2421" s="150">
        <v>1959.4749201626423</v>
      </c>
      <c r="X2421" s="150">
        <v>5625.5570527348691</v>
      </c>
      <c r="Y2421" s="150">
        <v>3165.710825316527</v>
      </c>
      <c r="Z2421" s="150">
        <v>5964.1686439432797</v>
      </c>
      <c r="AA2421" s="150">
        <v>28397.637606400098</v>
      </c>
      <c r="AB2421" s="150">
        <v>414.01808796984864</v>
      </c>
      <c r="AC2421" s="150">
        <v>4355.4033683208017</v>
      </c>
      <c r="AD2421" s="150">
        <v>5345.0999334275311</v>
      </c>
      <c r="AE2421" s="150"/>
      <c r="AF2421" s="150">
        <v>9711.2422789297434</v>
      </c>
      <c r="AG2421" s="150">
        <v>34684.813049158511</v>
      </c>
      <c r="AH2421" s="150">
        <v>10351.505680386088</v>
      </c>
      <c r="AI2421" s="150"/>
      <c r="AJ2421" s="150">
        <v>10614.875965354186</v>
      </c>
      <c r="AK2421" s="150">
        <v>389.78802175278366</v>
      </c>
      <c r="AL2421" s="150">
        <v>176387.828125</v>
      </c>
      <c r="AM2421" s="150">
        <v>143002.421875</v>
      </c>
      <c r="AN2421" s="150">
        <v>33385.42578125</v>
      </c>
      <c r="AO2421" s="5" t="s">
        <v>5285</v>
      </c>
    </row>
    <row r="2422" spans="1:41" ht="14.25" x14ac:dyDescent="0.45">
      <c r="A2422" s="150">
        <v>2018</v>
      </c>
      <c r="B2422" s="5" t="s">
        <v>1478</v>
      </c>
      <c r="C2422" s="5" t="s">
        <v>175</v>
      </c>
      <c r="D2422" s="5" t="s">
        <v>84</v>
      </c>
      <c r="E2422" s="5" t="s">
        <v>109</v>
      </c>
      <c r="F2422" s="5" t="s">
        <v>191</v>
      </c>
      <c r="G2422" s="5" t="s">
        <v>87</v>
      </c>
      <c r="H2422" s="5" t="s">
        <v>131</v>
      </c>
      <c r="I2422" s="150">
        <v>1838.9266041955029</v>
      </c>
      <c r="J2422" s="150">
        <v>4774.3258708335243</v>
      </c>
      <c r="K2422" s="150">
        <v>420.29318129703103</v>
      </c>
      <c r="L2422" s="150">
        <v>1122.7009637386445</v>
      </c>
      <c r="M2422" s="150">
        <v>2400.7088941278016</v>
      </c>
      <c r="N2422" s="150">
        <v>490.60304883126861</v>
      </c>
      <c r="O2422" s="150">
        <v>4129.2365702223378</v>
      </c>
      <c r="P2422" s="150">
        <v>2946.6582217509658</v>
      </c>
      <c r="Q2422" s="150">
        <v>108.19588914174183</v>
      </c>
      <c r="R2422" s="150">
        <v>446.46363491547294</v>
      </c>
      <c r="S2422" s="150">
        <v>1359.6409640725963</v>
      </c>
      <c r="T2422" s="150">
        <v>1813.5938645008873</v>
      </c>
      <c r="U2422" s="150">
        <v>0</v>
      </c>
      <c r="V2422" s="150">
        <v>411.08127595353449</v>
      </c>
      <c r="W2422" s="150">
        <v>1007.5521469449375</v>
      </c>
      <c r="X2422" s="150">
        <v>6908.9290076224279</v>
      </c>
      <c r="Y2422" s="150">
        <v>2688.7248721330616</v>
      </c>
      <c r="Z2422" s="150">
        <v>4948.390859290671</v>
      </c>
      <c r="AA2422" s="150">
        <v>25878.858183615434</v>
      </c>
      <c r="AB2422" s="150">
        <v>215.32828740423236</v>
      </c>
      <c r="AC2422" s="150">
        <v>6945.8226885231315</v>
      </c>
      <c r="AD2422" s="150">
        <v>3627.4285415500462</v>
      </c>
      <c r="AE2422" s="150">
        <v>3109.5696162625345</v>
      </c>
      <c r="AF2422" s="150">
        <v>5653.1765676960576</v>
      </c>
      <c r="AG2422" s="150">
        <v>23314.608623482425</v>
      </c>
      <c r="AH2422" s="150">
        <v>6728.6239948398643</v>
      </c>
      <c r="AI2422" s="150">
        <v>224.54019274772892</v>
      </c>
      <c r="AJ2422" s="150">
        <v>7430.8727507507729</v>
      </c>
      <c r="AK2422" s="150">
        <v>425.82032450312903</v>
      </c>
      <c r="AL2422" s="150">
        <v>121370.6875</v>
      </c>
      <c r="AM2422" s="150">
        <v>92108.984375</v>
      </c>
      <c r="AN2422" s="150">
        <v>29261.6953125</v>
      </c>
      <c r="AO2422" s="5" t="s">
        <v>2355</v>
      </c>
    </row>
    <row r="2423" spans="1:41" ht="14.25" x14ac:dyDescent="0.45">
      <c r="A2423" s="150">
        <v>2018</v>
      </c>
      <c r="B2423" s="5" t="s">
        <v>582</v>
      </c>
      <c r="C2423" s="5" t="s">
        <v>175</v>
      </c>
      <c r="D2423" s="5" t="s">
        <v>84</v>
      </c>
      <c r="E2423" s="5" t="s">
        <v>109</v>
      </c>
      <c r="F2423" s="5" t="s">
        <v>191</v>
      </c>
      <c r="G2423" s="5" t="s">
        <v>87</v>
      </c>
      <c r="H2423" s="5" t="s">
        <v>131</v>
      </c>
      <c r="I2423" s="150">
        <v>2774.4227964416427</v>
      </c>
      <c r="J2423" s="150">
        <v>5010.1498185238925</v>
      </c>
      <c r="K2423" s="150">
        <v>363.96854391950728</v>
      </c>
      <c r="L2423" s="150">
        <v>630.80437826540367</v>
      </c>
      <c r="M2423" s="150">
        <v>2456.2294374936073</v>
      </c>
      <c r="N2423" s="150">
        <v>940.62422776743824</v>
      </c>
      <c r="O2423" s="150">
        <v>3764.72984692202</v>
      </c>
      <c r="P2423" s="150">
        <v>2062.1966452591782</v>
      </c>
      <c r="Q2423" s="150">
        <v>109.38458396766389</v>
      </c>
      <c r="R2423" s="150">
        <v>1355.6510198204733</v>
      </c>
      <c r="S2423" s="150">
        <v>3828.1682900047026</v>
      </c>
      <c r="T2423" s="150">
        <v>1758.4369836601961</v>
      </c>
      <c r="U2423" s="150">
        <v>0</v>
      </c>
      <c r="V2423" s="150">
        <v>803.85690681608969</v>
      </c>
      <c r="W2423" s="150">
        <v>893.17434090676636</v>
      </c>
      <c r="X2423" s="150">
        <v>6233.6791867150841</v>
      </c>
      <c r="Y2423" s="150">
        <v>2830.2461927483159</v>
      </c>
      <c r="Z2423" s="150">
        <v>5059.7275881738169</v>
      </c>
      <c r="AA2423" s="150">
        <v>25585.057148029151</v>
      </c>
      <c r="AB2423" s="150">
        <v>438.77189497044895</v>
      </c>
      <c r="AC2423" s="150">
        <v>5981.2184742644613</v>
      </c>
      <c r="AD2423" s="150">
        <v>3814.347100701772</v>
      </c>
      <c r="AE2423" s="150">
        <v>1408.4801122136637</v>
      </c>
      <c r="AF2423" s="150">
        <v>5789.8491505882694</v>
      </c>
      <c r="AG2423" s="150">
        <v>31353.768769605897</v>
      </c>
      <c r="AH2423" s="150">
        <v>7245.9840528399955</v>
      </c>
      <c r="AI2423" s="150">
        <v>217.7112455960243</v>
      </c>
      <c r="AJ2423" s="150">
        <v>8094.3924644675699</v>
      </c>
      <c r="AK2423" s="150">
        <v>413.09313266937943</v>
      </c>
      <c r="AL2423" s="150">
        <v>131218.109375</v>
      </c>
      <c r="AM2423" s="150">
        <v>99789.828125</v>
      </c>
      <c r="AN2423" s="150">
        <v>31428.294921875</v>
      </c>
      <c r="AO2423" s="5" t="s">
        <v>864</v>
      </c>
    </row>
    <row r="2424" spans="1:41" ht="14.25" x14ac:dyDescent="0.45">
      <c r="A2424" s="150">
        <v>2018</v>
      </c>
      <c r="B2424" s="5" t="s">
        <v>4024</v>
      </c>
      <c r="C2424" s="5" t="s">
        <v>175</v>
      </c>
      <c r="D2424" s="5" t="s">
        <v>84</v>
      </c>
      <c r="E2424" s="5" t="s">
        <v>109</v>
      </c>
      <c r="F2424" s="5" t="s">
        <v>191</v>
      </c>
      <c r="G2424" s="5" t="s">
        <v>87</v>
      </c>
      <c r="H2424" s="5" t="s">
        <v>131</v>
      </c>
      <c r="I2424" s="150">
        <v>3810.1725474891591</v>
      </c>
      <c r="J2424" s="150">
        <v>19513.096885016566</v>
      </c>
      <c r="K2424" s="150">
        <v>469.53685206720854</v>
      </c>
      <c r="L2424" s="150">
        <v>934.38635761097112</v>
      </c>
      <c r="M2424" s="150">
        <v>4803.5567354341147</v>
      </c>
      <c r="N2424" s="150">
        <v>2695.7850552863879</v>
      </c>
      <c r="O2424" s="150">
        <v>3648.1066017756389</v>
      </c>
      <c r="P2424" s="150">
        <v>3714.1014127804769</v>
      </c>
      <c r="Q2424" s="150">
        <v>215.17205149773892</v>
      </c>
      <c r="R2424" s="150">
        <v>1591.2982226457991</v>
      </c>
      <c r="S2424" s="150">
        <v>3138.785345882291</v>
      </c>
      <c r="T2424" s="150">
        <v>1622.8232214304442</v>
      </c>
      <c r="U2424" s="150">
        <v>0</v>
      </c>
      <c r="V2424" s="150">
        <v>1341.5338630491672</v>
      </c>
      <c r="W2424" s="150">
        <v>827.63984292952659</v>
      </c>
      <c r="X2424" s="150">
        <v>5777.2175651009229</v>
      </c>
      <c r="Y2424" s="150">
        <v>3251.0558535989899</v>
      </c>
      <c r="Z2424" s="150">
        <v>4596.9172452386383</v>
      </c>
      <c r="AA2424" s="150">
        <v>26148.009625834937</v>
      </c>
      <c r="AB2424" s="150">
        <v>585.18248047278485</v>
      </c>
      <c r="AC2424" s="150">
        <v>4472.8215546814299</v>
      </c>
      <c r="AD2424" s="150">
        <v>4251.614295363066</v>
      </c>
      <c r="AE2424" s="150">
        <v>5053.4715115344034</v>
      </c>
      <c r="AF2424" s="150">
        <v>7027.101512001901</v>
      </c>
      <c r="AG2424" s="150">
        <v>42329.720907791707</v>
      </c>
      <c r="AH2424" s="150">
        <v>7344.8979001941907</v>
      </c>
      <c r="AI2424" s="150"/>
      <c r="AJ2424" s="150">
        <v>7989.6996601758874</v>
      </c>
      <c r="AK2424" s="150">
        <v>400.08001818998554</v>
      </c>
      <c r="AL2424" s="150">
        <v>167553.78125</v>
      </c>
      <c r="AM2424" s="150">
        <v>134684.34375</v>
      </c>
      <c r="AN2424" s="150">
        <v>32869.44140625</v>
      </c>
      <c r="AO2424" s="5" t="s">
        <v>4306</v>
      </c>
    </row>
    <row r="2425" spans="1:41" ht="14.25" x14ac:dyDescent="0.45">
      <c r="A2425" s="150">
        <v>2018</v>
      </c>
      <c r="B2425" s="5" t="s">
        <v>1477</v>
      </c>
      <c r="C2425" s="5" t="s">
        <v>175</v>
      </c>
      <c r="D2425" s="5" t="s">
        <v>84</v>
      </c>
      <c r="E2425" s="5" t="s">
        <v>109</v>
      </c>
      <c r="F2425" s="5" t="s">
        <v>191</v>
      </c>
      <c r="G2425" s="5" t="s">
        <v>87</v>
      </c>
      <c r="H2425" s="5" t="s">
        <v>131</v>
      </c>
      <c r="I2425" s="150">
        <v>2845.7332466863354</v>
      </c>
      <c r="J2425" s="150">
        <v>3389.8024236161559</v>
      </c>
      <c r="K2425" s="150">
        <v>385.35971048877457</v>
      </c>
      <c r="L2425" s="150">
        <v>1156.0791314663238</v>
      </c>
      <c r="M2425" s="150">
        <v>1938.5075590318011</v>
      </c>
      <c r="N2425" s="150">
        <v>880.39872319358506</v>
      </c>
      <c r="O2425" s="150">
        <v>3872.5686598656548</v>
      </c>
      <c r="P2425" s="150">
        <v>1334.079746046554</v>
      </c>
      <c r="Q2425" s="150">
        <v>142.42894899665109</v>
      </c>
      <c r="R2425" s="150">
        <v>649.97056466314848</v>
      </c>
      <c r="S2425" s="150">
        <v>1489.6784479304176</v>
      </c>
      <c r="T2425" s="150">
        <v>2608.5888094624743</v>
      </c>
      <c r="U2425" s="150">
        <v>0</v>
      </c>
      <c r="V2425" s="150">
        <v>669.93303515740809</v>
      </c>
      <c r="W2425" s="150">
        <v>859.64858493649717</v>
      </c>
      <c r="X2425" s="150">
        <v>6700.5160737602009</v>
      </c>
      <c r="Y2425" s="150">
        <v>2638.2318641154566</v>
      </c>
      <c r="Z2425" s="150">
        <v>6213.184255265166</v>
      </c>
      <c r="AA2425" s="150">
        <v>26227.975862134077</v>
      </c>
      <c r="AB2425" s="150">
        <v>221.73004880431029</v>
      </c>
      <c r="AC2425" s="150">
        <v>6870.3114908124853</v>
      </c>
      <c r="AD2425" s="150">
        <v>4455.8677969299943</v>
      </c>
      <c r="AE2425" s="150">
        <v>1903.7741990338084</v>
      </c>
      <c r="AF2425" s="150">
        <v>4269.2486296676843</v>
      </c>
      <c r="AG2425" s="150">
        <v>18792.510927804888</v>
      </c>
      <c r="AH2425" s="150">
        <v>9131.2465553047787</v>
      </c>
      <c r="AI2425" s="150">
        <v>231.21582629326474</v>
      </c>
      <c r="AJ2425" s="150">
        <v>6179.2390987988192</v>
      </c>
      <c r="AK2425" s="150">
        <v>331.55292205695247</v>
      </c>
      <c r="AL2425" s="150">
        <v>116389.390625</v>
      </c>
      <c r="AM2425" s="150">
        <v>84162.90625</v>
      </c>
      <c r="AN2425" s="150">
        <v>32226.48046875</v>
      </c>
      <c r="AO2425" s="5" t="s">
        <v>2353</v>
      </c>
    </row>
    <row r="2426" spans="1:41" ht="14.25" x14ac:dyDescent="0.45">
      <c r="A2426" s="150">
        <v>2018</v>
      </c>
      <c r="B2426" s="5" t="s">
        <v>582</v>
      </c>
      <c r="C2426" s="5" t="s">
        <v>175</v>
      </c>
      <c r="D2426" s="5" t="s">
        <v>84</v>
      </c>
      <c r="E2426" s="5" t="s">
        <v>109</v>
      </c>
      <c r="F2426" s="5" t="s">
        <v>194</v>
      </c>
      <c r="G2426" s="5" t="s">
        <v>87</v>
      </c>
      <c r="H2426" s="5" t="s">
        <v>131</v>
      </c>
      <c r="I2426" s="150">
        <v>502.41056676005604</v>
      </c>
      <c r="J2426" s="150">
        <v>1197.4118507781336</v>
      </c>
      <c r="K2426" s="150">
        <v>55.823396306672898</v>
      </c>
      <c r="L2426" s="150">
        <v>33.494037784003737</v>
      </c>
      <c r="M2426" s="150">
        <v>334.94037784003734</v>
      </c>
      <c r="N2426" s="150">
        <v>713.08806442143964</v>
      </c>
      <c r="O2426" s="150">
        <v>461.10125349311812</v>
      </c>
      <c r="P2426" s="150">
        <v>2355.3007369711427</v>
      </c>
      <c r="Q2426" s="150">
        <v>3629.8701308053764</v>
      </c>
      <c r="R2426" s="150">
        <v>433.98788411953598</v>
      </c>
      <c r="S2426" s="150">
        <v>78.44799957234703</v>
      </c>
      <c r="T2426" s="150">
        <v>83.735094460009336</v>
      </c>
      <c r="U2426" s="150">
        <v>0</v>
      </c>
      <c r="V2426" s="150">
        <v>169.70312477228561</v>
      </c>
      <c r="W2426" s="150">
        <v>167.47018892001867</v>
      </c>
      <c r="X2426" s="150">
        <v>529.86273087078212</v>
      </c>
      <c r="Y2426" s="150">
        <v>3421.9741935990482</v>
      </c>
      <c r="Z2426" s="150">
        <v>0</v>
      </c>
      <c r="AA2426" s="150">
        <v>8522.4261709244693</v>
      </c>
      <c r="AB2426" s="150">
        <v>235.57473241415963</v>
      </c>
      <c r="AC2426" s="150">
        <v>404.55773537408913</v>
      </c>
      <c r="AD2426" s="150">
        <v>1638.4272992108272</v>
      </c>
      <c r="AE2426" s="150">
        <v>1068.2022584885187</v>
      </c>
      <c r="AF2426" s="150">
        <v>1281.1581099174043</v>
      </c>
      <c r="AG2426" s="150">
        <v>9402.8928738959821</v>
      </c>
      <c r="AH2426" s="150">
        <v>1460.8381413913382</v>
      </c>
      <c r="AI2426" s="150">
        <v>572.7480461064639</v>
      </c>
      <c r="AJ2426" s="150">
        <v>2651.6113245669626</v>
      </c>
      <c r="AK2426" s="150">
        <v>0</v>
      </c>
      <c r="AL2426" s="150">
        <v>41407.05859375</v>
      </c>
      <c r="AM2426" s="150">
        <v>35788.08984375</v>
      </c>
      <c r="AN2426" s="150">
        <v>5618.96923828125</v>
      </c>
      <c r="AO2426" s="5" t="s">
        <v>865</v>
      </c>
    </row>
    <row r="2427" spans="1:41" ht="14.25" x14ac:dyDescent="0.45">
      <c r="A2427" s="150">
        <v>2018</v>
      </c>
      <c r="B2427" s="5" t="s">
        <v>1476</v>
      </c>
      <c r="C2427" s="5" t="s">
        <v>175</v>
      </c>
      <c r="D2427" s="5" t="s">
        <v>84</v>
      </c>
      <c r="E2427" s="5" t="s">
        <v>109</v>
      </c>
      <c r="F2427" s="5" t="s">
        <v>194</v>
      </c>
      <c r="G2427" s="5" t="s">
        <v>87</v>
      </c>
      <c r="H2427" s="5" t="s">
        <v>131</v>
      </c>
      <c r="I2427" s="150">
        <v>387.10353500412396</v>
      </c>
      <c r="J2427" s="150">
        <v>447.58846234851836</v>
      </c>
      <c r="K2427" s="150">
        <v>172.98689220496789</v>
      </c>
      <c r="L2427" s="150">
        <v>241.93970937757749</v>
      </c>
      <c r="M2427" s="150">
        <v>2040.7614485998661</v>
      </c>
      <c r="N2427" s="150">
        <v>74.396460633605074</v>
      </c>
      <c r="O2427" s="150">
        <v>450.91513335246003</v>
      </c>
      <c r="P2427" s="150">
        <v>2788.3551505765804</v>
      </c>
      <c r="Q2427" s="150">
        <v>913.98773710114324</v>
      </c>
      <c r="R2427" s="150">
        <v>843.86972458833532</v>
      </c>
      <c r="S2427" s="150">
        <v>60.484927344394372</v>
      </c>
      <c r="T2427" s="150">
        <v>362.90956406636622</v>
      </c>
      <c r="U2427" s="150">
        <v>0</v>
      </c>
      <c r="V2427" s="150">
        <v>306.05373236263551</v>
      </c>
      <c r="W2427" s="150">
        <v>205.64875297094085</v>
      </c>
      <c r="X2427" s="150">
        <v>852.46751920424254</v>
      </c>
      <c r="Y2427" s="150">
        <v>2966.1808369690998</v>
      </c>
      <c r="Z2427" s="150">
        <v>10.887286921990986</v>
      </c>
      <c r="AA2427" s="150">
        <v>7004.9816170155536</v>
      </c>
      <c r="AB2427" s="150">
        <v>290.32765125309299</v>
      </c>
      <c r="AC2427" s="150">
        <v>422.926313879144</v>
      </c>
      <c r="AD2427" s="150">
        <v>430.52717646784834</v>
      </c>
      <c r="AE2427" s="150">
        <v>1351.5502178930549</v>
      </c>
      <c r="AF2427" s="150">
        <v>1722.6107307683517</v>
      </c>
      <c r="AG2427" s="150">
        <v>4731.871786930943</v>
      </c>
      <c r="AH2427" s="150">
        <v>1980.2765212554716</v>
      </c>
      <c r="AI2427" s="150">
        <v>384.68413791034817</v>
      </c>
      <c r="AJ2427" s="150">
        <v>2366.4717277313089</v>
      </c>
      <c r="AK2427" s="150">
        <v>0</v>
      </c>
      <c r="AL2427" s="150">
        <v>33812.765625</v>
      </c>
      <c r="AM2427" s="150">
        <v>26580.77734375</v>
      </c>
      <c r="AN2427" s="150">
        <v>7231.9892578125</v>
      </c>
      <c r="AO2427" s="5" t="s">
        <v>2357</v>
      </c>
    </row>
    <row r="2428" spans="1:41" ht="14.25" x14ac:dyDescent="0.45">
      <c r="A2428" s="150">
        <v>2018</v>
      </c>
      <c r="B2428" s="5" t="s">
        <v>1477</v>
      </c>
      <c r="C2428" s="5" t="s">
        <v>175</v>
      </c>
      <c r="D2428" s="5" t="s">
        <v>84</v>
      </c>
      <c r="E2428" s="5" t="s">
        <v>109</v>
      </c>
      <c r="F2428" s="5" t="s">
        <v>194</v>
      </c>
      <c r="G2428" s="5" t="s">
        <v>87</v>
      </c>
      <c r="H2428" s="5" t="s">
        <v>131</v>
      </c>
      <c r="I2428" s="150">
        <v>379.43109955817806</v>
      </c>
      <c r="J2428" s="150">
        <v>418.74029938787817</v>
      </c>
      <c r="K2428" s="150">
        <v>59.286109305965319</v>
      </c>
      <c r="L2428" s="150">
        <v>373.5024886275815</v>
      </c>
      <c r="M2428" s="150">
        <v>2567.9481815332347</v>
      </c>
      <c r="N2428" s="150">
        <v>352.15948927743398</v>
      </c>
      <c r="O2428" s="150">
        <v>461.2459304004102</v>
      </c>
      <c r="P2428" s="150">
        <v>2568.1035111396168</v>
      </c>
      <c r="Q2428" s="150">
        <v>944.62439698303911</v>
      </c>
      <c r="R2428" s="150">
        <v>641.00699250618175</v>
      </c>
      <c r="S2428" s="150">
        <v>57.187894324475309</v>
      </c>
      <c r="T2428" s="150">
        <v>355.71665583579193</v>
      </c>
      <c r="U2428" s="150"/>
      <c r="V2428" s="150">
        <v>299.98771308818453</v>
      </c>
      <c r="W2428" s="150">
        <v>142.28666233431676</v>
      </c>
      <c r="X2428" s="150">
        <v>586.93248212905667</v>
      </c>
      <c r="Y2428" s="150">
        <v>2899.0907450617042</v>
      </c>
      <c r="Z2428" s="150">
        <v>711.43331167158385</v>
      </c>
      <c r="AA2428" s="150">
        <v>7319.5165241008335</v>
      </c>
      <c r="AB2428" s="150">
        <v>244.25877034057712</v>
      </c>
      <c r="AC2428" s="150">
        <v>420.8128038537418</v>
      </c>
      <c r="AD2428" s="150">
        <v>2130.9002540021402</v>
      </c>
      <c r="AE2428" s="150">
        <v>1893.9089904452956</v>
      </c>
      <c r="AF2428" s="150">
        <v>1569.5767020837077</v>
      </c>
      <c r="AG2428" s="150">
        <v>4755.931688524538</v>
      </c>
      <c r="AH2428" s="150">
        <v>1927.9842746299923</v>
      </c>
      <c r="AI2428" s="150">
        <v>377.05965518593945</v>
      </c>
      <c r="AJ2428" s="150">
        <v>2248.5564498406816</v>
      </c>
      <c r="AK2428" s="150">
        <v>0</v>
      </c>
      <c r="AL2428" s="150">
        <v>36707.18359375</v>
      </c>
      <c r="AM2428" s="150">
        <v>27796.380859375</v>
      </c>
      <c r="AN2428" s="150">
        <v>8910.806640625</v>
      </c>
      <c r="AO2428" s="5" t="s">
        <v>2356</v>
      </c>
    </row>
    <row r="2429" spans="1:41" ht="14.25" x14ac:dyDescent="0.45">
      <c r="A2429" s="150">
        <v>2018</v>
      </c>
      <c r="B2429" s="5" t="s">
        <v>1478</v>
      </c>
      <c r="C2429" s="5" t="s">
        <v>175</v>
      </c>
      <c r="D2429" s="5" t="s">
        <v>84</v>
      </c>
      <c r="E2429" s="5" t="s">
        <v>109</v>
      </c>
      <c r="F2429" s="5" t="s">
        <v>194</v>
      </c>
      <c r="G2429" s="5" t="s">
        <v>87</v>
      </c>
      <c r="H2429" s="5" t="s">
        <v>131</v>
      </c>
      <c r="I2429" s="150">
        <v>368.47621373986283</v>
      </c>
      <c r="J2429" s="150">
        <v>781.253324318213</v>
      </c>
      <c r="K2429" s="150">
        <v>57.57440839685357</v>
      </c>
      <c r="L2429" s="150">
        <v>362.7187729001775</v>
      </c>
      <c r="M2429" s="150">
        <v>2277.701170587924</v>
      </c>
      <c r="N2429" s="150">
        <v>915.79235781836815</v>
      </c>
      <c r="O2429" s="150">
        <v>468.65568435038807</v>
      </c>
      <c r="P2429" s="150">
        <v>3078.0726472001702</v>
      </c>
      <c r="Q2429" s="150">
        <v>1076.1097824058338</v>
      </c>
      <c r="R2429" s="150">
        <v>249.08599524999238</v>
      </c>
      <c r="S2429" s="150">
        <v>51.848980646809935</v>
      </c>
      <c r="T2429" s="150">
        <v>86.361612595280349</v>
      </c>
      <c r="U2429" s="150"/>
      <c r="V2429" s="150">
        <v>175.02620152643485</v>
      </c>
      <c r="W2429" s="150">
        <v>138.17858015244857</v>
      </c>
      <c r="X2429" s="150">
        <v>587.25896564790639</v>
      </c>
      <c r="Y2429" s="150">
        <v>2953.567150758588</v>
      </c>
      <c r="Z2429" s="150">
        <v>0</v>
      </c>
      <c r="AA2429" s="150">
        <v>7222.0872512432898</v>
      </c>
      <c r="AB2429" s="150">
        <v>237.2065625950367</v>
      </c>
      <c r="AC2429" s="150">
        <v>149.92375946540668</v>
      </c>
      <c r="AD2429" s="150">
        <v>1538.7811418400759</v>
      </c>
      <c r="AE2429" s="150">
        <v>1464.8748847464888</v>
      </c>
      <c r="AF2429" s="150">
        <v>1483.5373895345519</v>
      </c>
      <c r="AG2429" s="150">
        <v>8053.6307895952605</v>
      </c>
      <c r="AH2429" s="150">
        <v>1293.7208211934599</v>
      </c>
      <c r="AI2429" s="150">
        <v>624.10658702189266</v>
      </c>
      <c r="AJ2429" s="150">
        <v>2763.5716030489712</v>
      </c>
      <c r="AK2429" s="150">
        <v>0</v>
      </c>
      <c r="AL2429" s="150">
        <v>38459.12109375</v>
      </c>
      <c r="AM2429" s="150">
        <v>31097.728515625</v>
      </c>
      <c r="AN2429" s="150">
        <v>7361.39404296875</v>
      </c>
      <c r="AO2429" s="5" t="s">
        <v>2358</v>
      </c>
    </row>
    <row r="2430" spans="1:41" ht="14.25" x14ac:dyDescent="0.45">
      <c r="A2430" s="150">
        <v>2018</v>
      </c>
      <c r="B2430" s="5" t="s">
        <v>4980</v>
      </c>
      <c r="C2430" s="5" t="s">
        <v>175</v>
      </c>
      <c r="D2430" s="5" t="s">
        <v>84</v>
      </c>
      <c r="E2430" s="5" t="s">
        <v>109</v>
      </c>
      <c r="F2430" s="5" t="s">
        <v>194</v>
      </c>
      <c r="G2430" s="5" t="s">
        <v>87</v>
      </c>
      <c r="H2430" s="5" t="s">
        <v>131</v>
      </c>
      <c r="I2430" s="150">
        <v>421.39245594895533</v>
      </c>
      <c r="J2430" s="150">
        <v>3050.8813810704364</v>
      </c>
      <c r="K2430" s="150">
        <v>53.727538133491805</v>
      </c>
      <c r="L2430" s="150">
        <v>25.283547356937319</v>
      </c>
      <c r="M2430" s="150">
        <v>398.04775635146194</v>
      </c>
      <c r="N2430" s="150">
        <v>144.32691616251719</v>
      </c>
      <c r="O2430" s="150">
        <v>435.32695633416154</v>
      </c>
      <c r="P2430" s="150">
        <v>1402.183397170149</v>
      </c>
      <c r="Q2430" s="150">
        <v>3795.734791553924</v>
      </c>
      <c r="R2430" s="150">
        <v>470.90606952295758</v>
      </c>
      <c r="S2430" s="150">
        <v>0</v>
      </c>
      <c r="T2430" s="150">
        <v>76.386492379477673</v>
      </c>
      <c r="U2430" s="150"/>
      <c r="V2430" s="150">
        <v>153.80824642136869</v>
      </c>
      <c r="W2430" s="150">
        <v>168.55698237958214</v>
      </c>
      <c r="X2430" s="150">
        <v>429.97414197024932</v>
      </c>
      <c r="Y2430" s="150">
        <v>3797.7995092399601</v>
      </c>
      <c r="Z2430" s="150">
        <v>0.18435919947766793</v>
      </c>
      <c r="AA2430" s="150">
        <v>6635.877700056174</v>
      </c>
      <c r="AB2430" s="150">
        <v>222.28452051307394</v>
      </c>
      <c r="AC2430" s="150">
        <v>400.82086636038224</v>
      </c>
      <c r="AD2430" s="150">
        <v>1916.2979956449726</v>
      </c>
      <c r="AE2430" s="150"/>
      <c r="AF2430" s="150">
        <v>1956.4551578137939</v>
      </c>
      <c r="AG2430" s="150">
        <v>13762.677611292882</v>
      </c>
      <c r="AH2430" s="150">
        <v>340.27440817878141</v>
      </c>
      <c r="AI2430" s="150">
        <v>540.43582475453525</v>
      </c>
      <c r="AJ2430" s="150">
        <v>4534.1828260107595</v>
      </c>
      <c r="AK2430" s="150">
        <v>31.604434196171649</v>
      </c>
      <c r="AL2430" s="150">
        <v>45165.4375</v>
      </c>
      <c r="AM2430" s="150">
        <v>40552.515625</v>
      </c>
      <c r="AN2430" s="150">
        <v>4612.9169921875</v>
      </c>
      <c r="AO2430" s="5" t="s">
        <v>5286</v>
      </c>
    </row>
    <row r="2431" spans="1:41" ht="14.25" x14ac:dyDescent="0.45">
      <c r="A2431" s="150">
        <v>2018</v>
      </c>
      <c r="B2431" s="5" t="s">
        <v>4024</v>
      </c>
      <c r="C2431" s="5" t="s">
        <v>175</v>
      </c>
      <c r="D2431" s="5" t="s">
        <v>84</v>
      </c>
      <c r="E2431" s="5" t="s">
        <v>109</v>
      </c>
      <c r="F2431" s="5" t="s">
        <v>194</v>
      </c>
      <c r="G2431" s="5" t="s">
        <v>87</v>
      </c>
      <c r="H2431" s="5" t="s">
        <v>131</v>
      </c>
      <c r="I2431" s="150">
        <v>432.75285904811847</v>
      </c>
      <c r="J2431" s="150">
        <v>3259.1699697061422</v>
      </c>
      <c r="K2431" s="150">
        <v>55.175989528635107</v>
      </c>
      <c r="L2431" s="150">
        <v>68.627246604195619</v>
      </c>
      <c r="M2431" s="150">
        <v>638.31046709597479</v>
      </c>
      <c r="N2431" s="150">
        <v>553.26699792628494</v>
      </c>
      <c r="O2431" s="150">
        <v>446.81732696718234</v>
      </c>
      <c r="P2431" s="150">
        <v>1439.9851384826143</v>
      </c>
      <c r="Q2431" s="150">
        <v>3603.2049614218045</v>
      </c>
      <c r="R2431" s="150">
        <v>549.27655173136498</v>
      </c>
      <c r="S2431" s="150">
        <v>0</v>
      </c>
      <c r="T2431" s="150">
        <v>486.84696642913326</v>
      </c>
      <c r="U2431" s="150">
        <v>0</v>
      </c>
      <c r="V2431" s="150">
        <v>273.71618334793493</v>
      </c>
      <c r="W2431" s="150">
        <v>173.10114361924738</v>
      </c>
      <c r="X2431" s="150">
        <v>441.56590045106685</v>
      </c>
      <c r="Y2431" s="150">
        <v>3900.1851421711676</v>
      </c>
      <c r="Z2431" s="150">
        <v>16.228232214304441</v>
      </c>
      <c r="AA2431" s="150">
        <v>6110.4703697594332</v>
      </c>
      <c r="AB2431" s="150">
        <v>227.76323912776286</v>
      </c>
      <c r="AC2431" s="150">
        <v>411.62667588100004</v>
      </c>
      <c r="AD2431" s="150">
        <v>1900.9640972045381</v>
      </c>
      <c r="AE2431" s="150"/>
      <c r="AF2431" s="150">
        <v>776.67964080021</v>
      </c>
      <c r="AG2431" s="150">
        <v>13280.103362039135</v>
      </c>
      <c r="AH2431" s="150">
        <v>1513.5531245207944</v>
      </c>
      <c r="AI2431" s="150">
        <v>555.00554172921193</v>
      </c>
      <c r="AJ2431" s="150">
        <v>2472.1007073123769</v>
      </c>
      <c r="AK2431" s="150">
        <v>32.456464428608882</v>
      </c>
      <c r="AL2431" s="150">
        <v>43618.95703125</v>
      </c>
      <c r="AM2431" s="150">
        <v>37147.39453125</v>
      </c>
      <c r="AN2431" s="150">
        <v>6471.56005859375</v>
      </c>
      <c r="AO2431" s="5" t="s">
        <v>4307</v>
      </c>
    </row>
    <row r="2432" spans="1:41" ht="14.25" x14ac:dyDescent="0.45">
      <c r="A2432" s="150">
        <v>2018</v>
      </c>
      <c r="B2432" s="5" t="s">
        <v>4024</v>
      </c>
      <c r="C2432" s="5" t="s">
        <v>175</v>
      </c>
      <c r="D2432" s="5" t="s">
        <v>84</v>
      </c>
      <c r="E2432" s="5" t="s">
        <v>109</v>
      </c>
      <c r="F2432" s="5" t="s">
        <v>197</v>
      </c>
      <c r="G2432" s="5" t="s">
        <v>87</v>
      </c>
      <c r="H2432" s="5" t="s">
        <v>131</v>
      </c>
      <c r="I2432" s="150">
        <v>432.75285904811847</v>
      </c>
      <c r="J2432" s="150">
        <v>1216.8469455359282</v>
      </c>
      <c r="K2432" s="150">
        <v>42.193403757191554</v>
      </c>
      <c r="L2432" s="150">
        <v>0</v>
      </c>
      <c r="M2432" s="150">
        <v>1200.8891838585287</v>
      </c>
      <c r="N2432" s="150">
        <v>231.84064388215356</v>
      </c>
      <c r="O2432" s="150">
        <v>489.01073072437384</v>
      </c>
      <c r="P2432" s="150">
        <v>408.95145180047194</v>
      </c>
      <c r="Q2432" s="150">
        <v>0</v>
      </c>
      <c r="R2432" s="150">
        <v>495.51928344697626</v>
      </c>
      <c r="S2432" s="150">
        <v>353.00478352397954</v>
      </c>
      <c r="T2432" s="150">
        <v>540.94107381014805</v>
      </c>
      <c r="U2432" s="150">
        <v>16.228232214304441</v>
      </c>
      <c r="V2432" s="150">
        <v>10.818821476202961</v>
      </c>
      <c r="W2432" s="150">
        <v>243.42348321456663</v>
      </c>
      <c r="X2432" s="150">
        <v>329.69287530114963</v>
      </c>
      <c r="Y2432" s="150">
        <v>3440.385229432542</v>
      </c>
      <c r="Z2432" s="150">
        <v>16.228232214304441</v>
      </c>
      <c r="AA2432" s="150">
        <v>9117.0208579962364</v>
      </c>
      <c r="AB2432" s="150">
        <v>27.047053690507404</v>
      </c>
      <c r="AC2432" s="150">
        <v>110.11940685199629</v>
      </c>
      <c r="AD2432" s="150">
        <v>1527.302385535208</v>
      </c>
      <c r="AE2432" s="150">
        <v>457.63614844338531</v>
      </c>
      <c r="AF2432" s="150">
        <v>3240.788263100877</v>
      </c>
      <c r="AG2432" s="150">
        <v>11294.849621155892</v>
      </c>
      <c r="AH2432" s="150">
        <v>1831.6264759211615</v>
      </c>
      <c r="AI2432" s="150">
        <v>31.374582280988591</v>
      </c>
      <c r="AJ2432" s="150">
        <v>4627.2099453720066</v>
      </c>
      <c r="AK2432" s="150">
        <v>102.77880402392813</v>
      </c>
      <c r="AL2432" s="150">
        <v>41836.48046875</v>
      </c>
      <c r="AM2432" s="150">
        <v>35117.1953125</v>
      </c>
      <c r="AN2432" s="150">
        <v>6719.28515625</v>
      </c>
      <c r="AO2432" s="5" t="s">
        <v>4308</v>
      </c>
    </row>
    <row r="2433" spans="1:41" ht="14.25" x14ac:dyDescent="0.45">
      <c r="A2433" s="150">
        <v>2018</v>
      </c>
      <c r="B2433" s="5" t="s">
        <v>1476</v>
      </c>
      <c r="C2433" s="5" t="s">
        <v>175</v>
      </c>
      <c r="D2433" s="5" t="s">
        <v>84</v>
      </c>
      <c r="E2433" s="5" t="s">
        <v>109</v>
      </c>
      <c r="F2433" s="5" t="s">
        <v>197</v>
      </c>
      <c r="G2433" s="5" t="s">
        <v>87</v>
      </c>
      <c r="H2433" s="5" t="s">
        <v>131</v>
      </c>
      <c r="I2433" s="150">
        <v>570.97771413108285</v>
      </c>
      <c r="J2433" s="150">
        <v>116.13106050123719</v>
      </c>
      <c r="K2433" s="150">
        <v>64.114022985058028</v>
      </c>
      <c r="L2433" s="150">
        <v>108.87286921990987</v>
      </c>
      <c r="M2433" s="150">
        <v>0</v>
      </c>
      <c r="N2433" s="150">
        <v>18.871297331451043</v>
      </c>
      <c r="O2433" s="150">
        <v>323.89678592923184</v>
      </c>
      <c r="P2433" s="150">
        <v>523.79947080245529</v>
      </c>
      <c r="Q2433" s="150">
        <v>326.92103229645159</v>
      </c>
      <c r="R2433" s="150">
        <v>225.4614271872027</v>
      </c>
      <c r="S2433" s="150">
        <v>811.70772496177244</v>
      </c>
      <c r="T2433" s="150">
        <v>604.84927344394373</v>
      </c>
      <c r="U2433" s="150">
        <v>39.675323315018531</v>
      </c>
      <c r="V2433" s="150">
        <v>0</v>
      </c>
      <c r="W2433" s="150">
        <v>48.387941875515494</v>
      </c>
      <c r="X2433" s="150">
        <v>351.94577306508319</v>
      </c>
      <c r="Y2433" s="150">
        <v>11238.099500588474</v>
      </c>
      <c r="Z2433" s="150">
        <v>362.90956406636622</v>
      </c>
      <c r="AA2433" s="150">
        <v>4166.2328089287348</v>
      </c>
      <c r="AB2433" s="150"/>
      <c r="AC2433" s="150">
        <v>112.78017133238681</v>
      </c>
      <c r="AD2433" s="150">
        <v>439.88268260484233</v>
      </c>
      <c r="AE2433" s="150">
        <v>488.13029944891917</v>
      </c>
      <c r="AF2433" s="150">
        <v>592.75228797506486</v>
      </c>
      <c r="AG2433" s="150">
        <v>6248.943187505939</v>
      </c>
      <c r="AH2433" s="150">
        <v>1620.996052829769</v>
      </c>
      <c r="AI2433" s="150">
        <v>141.53472998588282</v>
      </c>
      <c r="AJ2433" s="150">
        <v>9086.5288477011363</v>
      </c>
      <c r="AK2433" s="150">
        <v>45.968544781739723</v>
      </c>
      <c r="AL2433" s="150">
        <v>38680.37109375</v>
      </c>
      <c r="AM2433" s="150">
        <v>34227.0859375</v>
      </c>
      <c r="AN2433" s="150">
        <v>4453.283203125</v>
      </c>
      <c r="AO2433" s="5" t="s">
        <v>2361</v>
      </c>
    </row>
    <row r="2434" spans="1:41" ht="14.25" x14ac:dyDescent="0.45">
      <c r="A2434" s="150">
        <v>2018</v>
      </c>
      <c r="B2434" s="5" t="s">
        <v>582</v>
      </c>
      <c r="C2434" s="5" t="s">
        <v>175</v>
      </c>
      <c r="D2434" s="5" t="s">
        <v>84</v>
      </c>
      <c r="E2434" s="5" t="s">
        <v>109</v>
      </c>
      <c r="F2434" s="5" t="s">
        <v>197</v>
      </c>
      <c r="G2434" s="5" t="s">
        <v>87</v>
      </c>
      <c r="H2434" s="5" t="s">
        <v>131</v>
      </c>
      <c r="I2434" s="150">
        <v>415.32606852164633</v>
      </c>
      <c r="J2434" s="150">
        <v>1352.6008925106842</v>
      </c>
      <c r="K2434" s="150">
        <v>46.891652897605233</v>
      </c>
      <c r="L2434" s="150">
        <v>39.076377414671029</v>
      </c>
      <c r="M2434" s="150">
        <v>773.7122728104863</v>
      </c>
      <c r="N2434" s="150">
        <v>254.55468715842841</v>
      </c>
      <c r="O2434" s="150">
        <v>504.64350261232295</v>
      </c>
      <c r="P2434" s="150">
        <v>431.28173494760483</v>
      </c>
      <c r="Q2434" s="150">
        <v>109.38458396766389</v>
      </c>
      <c r="R2434" s="150">
        <v>266.84548598969445</v>
      </c>
      <c r="S2434" s="150">
        <v>1049.7750953084553</v>
      </c>
      <c r="T2434" s="150">
        <v>446.58717045338318</v>
      </c>
      <c r="U2434" s="150">
        <v>16.747018892001869</v>
      </c>
      <c r="V2434" s="150">
        <v>0</v>
      </c>
      <c r="W2434" s="150">
        <v>228.87592485735885</v>
      </c>
      <c r="X2434" s="150">
        <v>365.75474597567842</v>
      </c>
      <c r="Y2434" s="150">
        <v>4733.8240068058612</v>
      </c>
      <c r="Z2434" s="150">
        <v>0</v>
      </c>
      <c r="AA2434" s="150">
        <v>10407.346689468399</v>
      </c>
      <c r="AB2434" s="150">
        <v>27.911698153336449</v>
      </c>
      <c r="AC2434" s="150">
        <v>80.316614811019093</v>
      </c>
      <c r="AD2434" s="150">
        <v>1385.0662720127109</v>
      </c>
      <c r="AE2434" s="150">
        <v>705.42672753616068</v>
      </c>
      <c r="AF2434" s="150">
        <v>4225.8507502506382</v>
      </c>
      <c r="AG2434" s="150">
        <v>9935.4480746616409</v>
      </c>
      <c r="AH2434" s="150">
        <v>1525.0785826761676</v>
      </c>
      <c r="AI2434" s="150">
        <v>32.377569857870277</v>
      </c>
      <c r="AJ2434" s="150">
        <v>4985.0292901858893</v>
      </c>
      <c r="AK2434" s="150">
        <v>106.0644529826785</v>
      </c>
      <c r="AL2434" s="150">
        <v>44451.796875</v>
      </c>
      <c r="AM2434" s="150">
        <v>37959.05859375</v>
      </c>
      <c r="AN2434" s="150">
        <v>6492.73876953125</v>
      </c>
      <c r="AO2434" s="5" t="s">
        <v>866</v>
      </c>
    </row>
    <row r="2435" spans="1:41" ht="14.25" x14ac:dyDescent="0.45">
      <c r="A2435" s="150">
        <v>2018</v>
      </c>
      <c r="B2435" s="5" t="s">
        <v>1478</v>
      </c>
      <c r="C2435" s="5" t="s">
        <v>175</v>
      </c>
      <c r="D2435" s="5" t="s">
        <v>84</v>
      </c>
      <c r="E2435" s="5" t="s">
        <v>109</v>
      </c>
      <c r="F2435" s="5" t="s">
        <v>197</v>
      </c>
      <c r="G2435" s="5" t="s">
        <v>87</v>
      </c>
      <c r="H2435" s="5" t="s">
        <v>131</v>
      </c>
      <c r="I2435" s="150">
        <v>468.65568435038807</v>
      </c>
      <c r="J2435" s="150">
        <v>173.6118498484918</v>
      </c>
      <c r="K2435" s="150"/>
      <c r="L2435" s="150">
        <v>92.119053434965707</v>
      </c>
      <c r="M2435" s="150">
        <v>0</v>
      </c>
      <c r="N2435" s="150">
        <v>130.82747968833829</v>
      </c>
      <c r="O2435" s="150">
        <v>512.98797881596533</v>
      </c>
      <c r="P2435" s="150">
        <v>553.03130964218815</v>
      </c>
      <c r="Q2435" s="150">
        <v>480.35122761437913</v>
      </c>
      <c r="R2435" s="150">
        <v>91.155045143338114</v>
      </c>
      <c r="S2435" s="150">
        <v>754.25676308842355</v>
      </c>
      <c r="T2435" s="150">
        <v>460.59526717482856</v>
      </c>
      <c r="U2435" s="150">
        <v>34.544645038112144</v>
      </c>
      <c r="V2435" s="150">
        <v>0</v>
      </c>
      <c r="W2435" s="150">
        <v>46.059526717482854</v>
      </c>
      <c r="X2435" s="150">
        <v>349.64820454807216</v>
      </c>
      <c r="Y2435" s="150">
        <v>5630.7771412122793</v>
      </c>
      <c r="Z2435" s="150">
        <v>0</v>
      </c>
      <c r="AA2435" s="150">
        <v>4295.3570045048873</v>
      </c>
      <c r="AB2435" s="150">
        <v>27.635716030489714</v>
      </c>
      <c r="AC2435" s="150">
        <v>60.45312881669625</v>
      </c>
      <c r="AD2435" s="150">
        <v>1316.8717365928953</v>
      </c>
      <c r="AE2435" s="150">
        <v>205.55675881111836</v>
      </c>
      <c r="AF2435" s="150">
        <v>766.28997393313625</v>
      </c>
      <c r="AG2435" s="150">
        <v>5517.6427111849389</v>
      </c>
      <c r="AH2435" s="150">
        <v>1742.4045354919435</v>
      </c>
      <c r="AI2435" s="150"/>
      <c r="AJ2435" s="150">
        <v>4758.5248539999475</v>
      </c>
      <c r="AK2435" s="150">
        <v>109.39137595402178</v>
      </c>
      <c r="AL2435" s="150">
        <v>28578.748046875</v>
      </c>
      <c r="AM2435" s="150">
        <v>23258.8984375</v>
      </c>
      <c r="AN2435" s="150">
        <v>5319.8515625</v>
      </c>
      <c r="AO2435" s="5" t="s">
        <v>2359</v>
      </c>
    </row>
    <row r="2436" spans="1:41" ht="14.25" x14ac:dyDescent="0.45">
      <c r="A2436" s="150">
        <v>2018</v>
      </c>
      <c r="B2436" s="5" t="s">
        <v>1477</v>
      </c>
      <c r="C2436" s="5" t="s">
        <v>175</v>
      </c>
      <c r="D2436" s="5" t="s">
        <v>84</v>
      </c>
      <c r="E2436" s="5" t="s">
        <v>109</v>
      </c>
      <c r="F2436" s="5" t="s">
        <v>197</v>
      </c>
      <c r="G2436" s="5" t="s">
        <v>87</v>
      </c>
      <c r="H2436" s="5" t="s">
        <v>131</v>
      </c>
      <c r="I2436" s="150">
        <v>393.65976579160974</v>
      </c>
      <c r="J2436" s="150">
        <v>95.712068431514993</v>
      </c>
      <c r="K2436" s="150">
        <v>59.286109305965319</v>
      </c>
      <c r="L2436" s="150">
        <v>94.857774889544515</v>
      </c>
      <c r="M2436" s="150">
        <v>0</v>
      </c>
      <c r="N2436" s="150">
        <v>176.07974463871699</v>
      </c>
      <c r="O2436" s="150">
        <v>454.13159728369436</v>
      </c>
      <c r="P2436" s="150">
        <v>481.38044169846478</v>
      </c>
      <c r="Q2436" s="150">
        <v>325.55970918734516</v>
      </c>
      <c r="R2436" s="150">
        <v>91.906180128937009</v>
      </c>
      <c r="S2436" s="150">
        <v>792.33564971844532</v>
      </c>
      <c r="T2436" s="150">
        <v>592.86109305965317</v>
      </c>
      <c r="U2436" s="150">
        <v>35.57166558357919</v>
      </c>
      <c r="V2436" s="150">
        <v>0</v>
      </c>
      <c r="W2436" s="150">
        <v>136.35805140372022</v>
      </c>
      <c r="X2436" s="150">
        <v>390.10259923325179</v>
      </c>
      <c r="Y2436" s="150">
        <v>7304.0486664949276</v>
      </c>
      <c r="Z2436" s="150">
        <v>59.286109305965319</v>
      </c>
      <c r="AA2436" s="150">
        <v>4353.3033425999347</v>
      </c>
      <c r="AB2436" s="150"/>
      <c r="AC2436" s="150">
        <v>112.16931880688638</v>
      </c>
      <c r="AD2436" s="150">
        <v>1632.2982164161704</v>
      </c>
      <c r="AE2436" s="150">
        <v>478.45550220974582</v>
      </c>
      <c r="AF2436" s="150">
        <v>734.07894989761076</v>
      </c>
      <c r="AG2436" s="150">
        <v>4945.6472383036271</v>
      </c>
      <c r="AH2436" s="150">
        <v>1612.5821731222568</v>
      </c>
      <c r="AI2436" s="150">
        <v>138.72949577595884</v>
      </c>
      <c r="AJ2436" s="150">
        <v>8633.7701852661266</v>
      </c>
      <c r="AK2436" s="150">
        <v>60.471831492084625</v>
      </c>
      <c r="AL2436" s="150">
        <v>34184.64453125</v>
      </c>
      <c r="AM2436" s="150">
        <v>28315.486328125</v>
      </c>
      <c r="AN2436" s="150">
        <v>5869.15673828125</v>
      </c>
      <c r="AO2436" s="5" t="s">
        <v>2360</v>
      </c>
    </row>
    <row r="2437" spans="1:41" ht="14.25" x14ac:dyDescent="0.45">
      <c r="A2437" s="150">
        <v>2018</v>
      </c>
      <c r="B2437" s="5" t="s">
        <v>4980</v>
      </c>
      <c r="C2437" s="5" t="s">
        <v>175</v>
      </c>
      <c r="D2437" s="5" t="s">
        <v>84</v>
      </c>
      <c r="E2437" s="5" t="s">
        <v>109</v>
      </c>
      <c r="F2437" s="5" t="s">
        <v>197</v>
      </c>
      <c r="G2437" s="5" t="s">
        <v>87</v>
      </c>
      <c r="H2437" s="5" t="s">
        <v>131</v>
      </c>
      <c r="I2437" s="150">
        <v>421.39245594895533</v>
      </c>
      <c r="J2437" s="150">
        <v>1848.8594004760414</v>
      </c>
      <c r="K2437" s="150">
        <v>41.085764455023146</v>
      </c>
      <c r="L2437" s="150">
        <v>57.941462692981361</v>
      </c>
      <c r="M2437" s="150">
        <v>550.31020882667315</v>
      </c>
      <c r="N2437" s="150">
        <v>0</v>
      </c>
      <c r="O2437" s="150">
        <v>476.50653328469031</v>
      </c>
      <c r="P2437" s="150">
        <v>398.21587087176277</v>
      </c>
      <c r="Q2437" s="150">
        <v>0</v>
      </c>
      <c r="R2437" s="150">
        <v>424.55289936857247</v>
      </c>
      <c r="S2437" s="150">
        <v>102.18767056762167</v>
      </c>
      <c r="T2437" s="150"/>
      <c r="U2437" s="150"/>
      <c r="V2437" s="150">
        <v>163.28957668022019</v>
      </c>
      <c r="W2437" s="150">
        <v>227.53168883973893</v>
      </c>
      <c r="X2437" s="150">
        <v>321.03794932196217</v>
      </c>
      <c r="Y2437" s="150">
        <v>3350.070024794195</v>
      </c>
      <c r="Z2437" s="150">
        <v>0.18435919947766793</v>
      </c>
      <c r="AA2437" s="150">
        <v>9898.5087902409614</v>
      </c>
      <c r="AB2437" s="150">
        <v>26.337028496809708</v>
      </c>
      <c r="AC2437" s="150">
        <v>107.22860942634524</v>
      </c>
      <c r="AD2437" s="150">
        <v>1781.6999778091767</v>
      </c>
      <c r="AE2437" s="150"/>
      <c r="AF2437" s="150">
        <v>3269.4800462759595</v>
      </c>
      <c r="AG2437" s="150">
        <v>12029.701136202802</v>
      </c>
      <c r="AH2437" s="150">
        <v>1535.9755019339423</v>
      </c>
      <c r="AI2437" s="150">
        <v>30.55095305629926</v>
      </c>
      <c r="AJ2437" s="150">
        <v>3492.2899786769672</v>
      </c>
      <c r="AK2437" s="150">
        <v>100.08070828787689</v>
      </c>
      <c r="AL2437" s="150">
        <v>40655.01953125</v>
      </c>
      <c r="AM2437" s="150">
        <v>35461.71484375</v>
      </c>
      <c r="AN2437" s="150">
        <v>5193.3037109375</v>
      </c>
      <c r="AO2437" s="5" t="s">
        <v>5287</v>
      </c>
    </row>
    <row r="2438" spans="1:41" ht="14.25" x14ac:dyDescent="0.45">
      <c r="A2438" s="150">
        <v>2018</v>
      </c>
      <c r="B2438" s="5" t="s">
        <v>582</v>
      </c>
      <c r="C2438" s="5" t="s">
        <v>175</v>
      </c>
      <c r="D2438" s="5" t="s">
        <v>84</v>
      </c>
      <c r="E2438" s="5" t="s">
        <v>109</v>
      </c>
      <c r="F2438" s="5" t="s">
        <v>200</v>
      </c>
      <c r="G2438" s="5" t="s">
        <v>87</v>
      </c>
      <c r="H2438" s="5" t="s">
        <v>131</v>
      </c>
      <c r="I2438" s="150">
        <v>558.23396306672896</v>
      </c>
      <c r="J2438" s="150">
        <v>2804.0091964841795</v>
      </c>
      <c r="K2438" s="150">
        <v>117.22913224401307</v>
      </c>
      <c r="L2438" s="150">
        <v>22.329358522669157</v>
      </c>
      <c r="M2438" s="150">
        <v>815.02158607742422</v>
      </c>
      <c r="N2438" s="150">
        <v>0</v>
      </c>
      <c r="O2438" s="150">
        <v>99.365645425877759</v>
      </c>
      <c r="P2438" s="150">
        <v>355.91211136452824</v>
      </c>
      <c r="Q2438" s="150">
        <v>922.58784584009675</v>
      </c>
      <c r="R2438" s="150">
        <v>351.22832545858228</v>
      </c>
      <c r="S2438" s="150">
        <v>44.658717045338314</v>
      </c>
      <c r="T2438" s="150"/>
      <c r="U2438" s="150">
        <v>167.47018892001867</v>
      </c>
      <c r="V2438" s="150">
        <v>0</v>
      </c>
      <c r="W2438" s="150">
        <v>0</v>
      </c>
      <c r="X2438" s="150">
        <v>215.91486178395996</v>
      </c>
      <c r="Y2438" s="150">
        <v>5269.7286113499213</v>
      </c>
      <c r="Z2438" s="150">
        <v>0</v>
      </c>
      <c r="AA2438" s="150">
        <v>825.9998151950947</v>
      </c>
      <c r="AB2438" s="150">
        <v>0</v>
      </c>
      <c r="AC2438" s="150">
        <v>284.94300145358966</v>
      </c>
      <c r="AD2438" s="150">
        <v>236.31879799765966</v>
      </c>
      <c r="AE2438" s="150"/>
      <c r="AF2438" s="150">
        <v>295.65187151940097</v>
      </c>
      <c r="AG2438" s="150">
        <v>8141.284117365175</v>
      </c>
      <c r="AH2438" s="150">
        <v>1069.0436352952654</v>
      </c>
      <c r="AI2438" s="150"/>
      <c r="AJ2438" s="150">
        <v>2604.7196716693575</v>
      </c>
      <c r="AK2438" s="150">
        <v>113.8797284656127</v>
      </c>
      <c r="AL2438" s="150">
        <v>25315.529296875</v>
      </c>
      <c r="AM2438" s="150">
        <v>22604.09765625</v>
      </c>
      <c r="AN2438" s="150">
        <v>2711.43212890625</v>
      </c>
      <c r="AO2438" s="5" t="s">
        <v>867</v>
      </c>
    </row>
    <row r="2439" spans="1:41" ht="14.25" x14ac:dyDescent="0.45">
      <c r="A2439" s="150">
        <v>2018</v>
      </c>
      <c r="B2439" s="5" t="s">
        <v>4980</v>
      </c>
      <c r="C2439" s="5" t="s">
        <v>175</v>
      </c>
      <c r="D2439" s="5" t="s">
        <v>84</v>
      </c>
      <c r="E2439" s="5" t="s">
        <v>109</v>
      </c>
      <c r="F2439" s="5" t="s">
        <v>200</v>
      </c>
      <c r="G2439" s="5" t="s">
        <v>87</v>
      </c>
      <c r="H2439" s="5" t="s">
        <v>131</v>
      </c>
      <c r="I2439" s="150">
        <v>826.9826947998248</v>
      </c>
      <c r="J2439" s="150">
        <v>1632.8957668022019</v>
      </c>
      <c r="K2439" s="150"/>
      <c r="L2439" s="150"/>
      <c r="M2439" s="150">
        <v>198.81295018190573</v>
      </c>
      <c r="N2439" s="150">
        <v>363.45099325597397</v>
      </c>
      <c r="O2439" s="150">
        <v>287.44380388777699</v>
      </c>
      <c r="P2439" s="150">
        <v>1208.3428674336294</v>
      </c>
      <c r="Q2439" s="150">
        <v>1076.9927319520602</v>
      </c>
      <c r="R2439" s="150">
        <v>261.26332268835233</v>
      </c>
      <c r="S2439" s="150">
        <v>0</v>
      </c>
      <c r="T2439" s="150">
        <v>143.51512658117457</v>
      </c>
      <c r="U2439" s="150">
        <v>46.353170154385083</v>
      </c>
      <c r="V2439" s="150">
        <v>81.118047770173902</v>
      </c>
      <c r="W2439" s="150">
        <v>0</v>
      </c>
      <c r="X2439" s="150">
        <v>413.12985877348558</v>
      </c>
      <c r="Y2439" s="150">
        <v>7432.3094417996999</v>
      </c>
      <c r="Z2439" s="150">
        <v>0</v>
      </c>
      <c r="AA2439" s="150">
        <v>2880.2174364111097</v>
      </c>
      <c r="AB2439" s="150"/>
      <c r="AC2439" s="150">
        <v>576.59017025013577</v>
      </c>
      <c r="AD2439" s="150">
        <v>225.38533690017431</v>
      </c>
      <c r="AE2439" s="150"/>
      <c r="AF2439" s="150">
        <v>364.70173020608996</v>
      </c>
      <c r="AG2439" s="150">
        <v>3637.6703759793568</v>
      </c>
      <c r="AH2439" s="150">
        <v>528.84753221593894</v>
      </c>
      <c r="AI2439" s="150"/>
      <c r="AJ2439" s="150">
        <v>766.93426982709866</v>
      </c>
      <c r="AK2439" s="150">
        <v>107.45507626698361</v>
      </c>
      <c r="AL2439" s="150">
        <v>23060.41015625</v>
      </c>
      <c r="AM2439" s="150">
        <v>21155.822265625</v>
      </c>
      <c r="AN2439" s="150">
        <v>1904.5897216796875</v>
      </c>
      <c r="AO2439" s="5" t="s">
        <v>5288</v>
      </c>
    </row>
    <row r="2440" spans="1:41" ht="14.25" x14ac:dyDescent="0.45">
      <c r="A2440" s="150">
        <v>2018</v>
      </c>
      <c r="B2440" s="5" t="s">
        <v>1477</v>
      </c>
      <c r="C2440" s="5" t="s">
        <v>175</v>
      </c>
      <c r="D2440" s="5" t="s">
        <v>84</v>
      </c>
      <c r="E2440" s="5" t="s">
        <v>109</v>
      </c>
      <c r="F2440" s="5" t="s">
        <v>200</v>
      </c>
      <c r="G2440" s="5" t="s">
        <v>87</v>
      </c>
      <c r="H2440" s="5" t="s">
        <v>131</v>
      </c>
      <c r="I2440" s="150">
        <v>118.57221861193064</v>
      </c>
      <c r="J2440" s="150">
        <v>847.45060590403898</v>
      </c>
      <c r="K2440" s="150">
        <v>65.21472023656186</v>
      </c>
      <c r="L2440" s="150"/>
      <c r="M2440" s="150">
        <v>300.87700472777402</v>
      </c>
      <c r="N2440" s="150">
        <v>0</v>
      </c>
      <c r="O2440" s="150">
        <v>99.600663634021743</v>
      </c>
      <c r="P2440" s="150">
        <v>389.10659259691164</v>
      </c>
      <c r="Q2440" s="150">
        <v>0</v>
      </c>
      <c r="R2440" s="150">
        <v>545.75387007876907</v>
      </c>
      <c r="S2440" s="150">
        <v>47.428887444772258</v>
      </c>
      <c r="T2440" s="150">
        <v>118.57221861193064</v>
      </c>
      <c r="U2440" s="150">
        <v>177.85832791789596</v>
      </c>
      <c r="V2440" s="150">
        <v>0</v>
      </c>
      <c r="W2440" s="150">
        <v>0</v>
      </c>
      <c r="X2440" s="150"/>
      <c r="Y2440" s="150">
        <v>6800.1167373942226</v>
      </c>
      <c r="Z2440" s="150"/>
      <c r="AA2440" s="150">
        <v>1182.2245659039813</v>
      </c>
      <c r="AB2440" s="150"/>
      <c r="AC2440" s="150">
        <v>229.43724301408579</v>
      </c>
      <c r="AD2440" s="150">
        <v>139.27907800922515</v>
      </c>
      <c r="AE2440" s="150"/>
      <c r="AF2440" s="150">
        <v>0</v>
      </c>
      <c r="AG2440" s="150">
        <v>6152.7124237730814</v>
      </c>
      <c r="AH2440" s="150">
        <v>718.54764478829964</v>
      </c>
      <c r="AI2440" s="150">
        <v>0</v>
      </c>
      <c r="AJ2440" s="150">
        <v>3464.7491399003488</v>
      </c>
      <c r="AK2440" s="150">
        <v>0</v>
      </c>
      <c r="AL2440" s="150">
        <v>21397.501953125</v>
      </c>
      <c r="AM2440" s="150">
        <v>19907.982421875</v>
      </c>
      <c r="AN2440" s="150">
        <v>1489.5201416015625</v>
      </c>
      <c r="AO2440" s="5" t="s">
        <v>2362</v>
      </c>
    </row>
    <row r="2441" spans="1:41" ht="14.25" x14ac:dyDescent="0.45">
      <c r="A2441" s="150">
        <v>2018</v>
      </c>
      <c r="B2441" s="5" t="s">
        <v>1478</v>
      </c>
      <c r="C2441" s="5" t="s">
        <v>175</v>
      </c>
      <c r="D2441" s="5" t="s">
        <v>84</v>
      </c>
      <c r="E2441" s="5" t="s">
        <v>109</v>
      </c>
      <c r="F2441" s="5" t="s">
        <v>200</v>
      </c>
      <c r="G2441" s="5" t="s">
        <v>87</v>
      </c>
      <c r="H2441" s="5" t="s">
        <v>131</v>
      </c>
      <c r="I2441" s="150">
        <v>345.44645038112139</v>
      </c>
      <c r="J2441" s="150">
        <v>2945.6505548981299</v>
      </c>
      <c r="K2441" s="150">
        <v>92.119053434965707</v>
      </c>
      <c r="L2441" s="150"/>
      <c r="M2441" s="150">
        <v>292.19012261403185</v>
      </c>
      <c r="N2441" s="150">
        <v>0</v>
      </c>
      <c r="O2441" s="150">
        <v>101.33095877846227</v>
      </c>
      <c r="P2441" s="150">
        <v>447.02299855604133</v>
      </c>
      <c r="Q2441" s="150">
        <v>169.04720480588659</v>
      </c>
      <c r="R2441" s="150">
        <v>1045.3109562231032</v>
      </c>
      <c r="S2441" s="150">
        <v>23.029763358741427</v>
      </c>
      <c r="T2441" s="150">
        <v>0</v>
      </c>
      <c r="U2441" s="150">
        <v>115.14881679370714</v>
      </c>
      <c r="V2441" s="150">
        <v>0</v>
      </c>
      <c r="W2441" s="150">
        <v>0</v>
      </c>
      <c r="X2441" s="150">
        <v>28.787204198426785</v>
      </c>
      <c r="Y2441" s="150">
        <v>6736.2057824318672</v>
      </c>
      <c r="Z2441" s="150">
        <v>0</v>
      </c>
      <c r="AA2441" s="150">
        <v>1166.4881057933874</v>
      </c>
      <c r="AB2441" s="150"/>
      <c r="AC2441" s="150">
        <v>713.40737316583238</v>
      </c>
      <c r="AD2441" s="150">
        <v>120.69355712889261</v>
      </c>
      <c r="AE2441" s="150"/>
      <c r="AF2441" s="150">
        <v>0</v>
      </c>
      <c r="AG2441" s="150">
        <v>9607.6859046473728</v>
      </c>
      <c r="AH2441" s="150">
        <v>843.25309259247081</v>
      </c>
      <c r="AI2441" s="150">
        <v>0</v>
      </c>
      <c r="AJ2441" s="150">
        <v>1341.4837156466881</v>
      </c>
      <c r="AK2441" s="150">
        <v>117.45179312958128</v>
      </c>
      <c r="AL2441" s="150">
        <v>26251.75390625</v>
      </c>
      <c r="AM2441" s="150">
        <v>24632.8984375</v>
      </c>
      <c r="AN2441" s="150">
        <v>1618.85546875</v>
      </c>
      <c r="AO2441" s="5" t="s">
        <v>2364</v>
      </c>
    </row>
    <row r="2442" spans="1:41" ht="14.25" x14ac:dyDescent="0.45">
      <c r="A2442" s="150">
        <v>2018</v>
      </c>
      <c r="B2442" s="5" t="s">
        <v>1476</v>
      </c>
      <c r="C2442" s="5" t="s">
        <v>175</v>
      </c>
      <c r="D2442" s="5" t="s">
        <v>84</v>
      </c>
      <c r="E2442" s="5" t="s">
        <v>109</v>
      </c>
      <c r="F2442" s="5" t="s">
        <v>200</v>
      </c>
      <c r="G2442" s="5" t="s">
        <v>87</v>
      </c>
      <c r="H2442" s="5" t="s">
        <v>131</v>
      </c>
      <c r="I2442" s="150">
        <v>60.484927344394372</v>
      </c>
      <c r="J2442" s="150">
        <v>2876.6631444993964</v>
      </c>
      <c r="K2442" s="150">
        <v>186.29357622073465</v>
      </c>
      <c r="L2442" s="150">
        <v>423.39449141076057</v>
      </c>
      <c r="M2442" s="150">
        <v>290.32765125309299</v>
      </c>
      <c r="N2442" s="150">
        <v>0</v>
      </c>
      <c r="O2442" s="150">
        <v>62.904324438170143</v>
      </c>
      <c r="P2442" s="150">
        <v>423.39449141076057</v>
      </c>
      <c r="Q2442" s="150">
        <v>0</v>
      </c>
      <c r="R2442" s="150">
        <v>621.4117213784773</v>
      </c>
      <c r="S2442" s="150">
        <v>48.387941875515494</v>
      </c>
      <c r="T2442" s="150">
        <v>120.96985468878874</v>
      </c>
      <c r="U2442" s="150">
        <v>198.37661657509264</v>
      </c>
      <c r="V2442" s="150">
        <v>0</v>
      </c>
      <c r="W2442" s="150">
        <v>0</v>
      </c>
      <c r="X2442" s="150">
        <v>0</v>
      </c>
      <c r="Y2442" s="150">
        <v>8731.6041114367708</v>
      </c>
      <c r="Z2442" s="150">
        <v>0</v>
      </c>
      <c r="AA2442" s="150">
        <v>1131.4219080008045</v>
      </c>
      <c r="AB2442" s="150"/>
      <c r="AC2442" s="150">
        <v>230.57258342997795</v>
      </c>
      <c r="AD2442" s="150">
        <v>222.58453262737129</v>
      </c>
      <c r="AE2442" s="150"/>
      <c r="AF2442" s="150"/>
      <c r="AG2442" s="150">
        <v>1635.2834632959216</v>
      </c>
      <c r="AH2442" s="150">
        <v>733.07731941405973</v>
      </c>
      <c r="AI2442" s="150">
        <v>0</v>
      </c>
      <c r="AJ2442" s="150">
        <v>3646.4420912521427</v>
      </c>
      <c r="AK2442" s="150">
        <v>261.29488612778368</v>
      </c>
      <c r="AL2442" s="150">
        <v>21904.890625</v>
      </c>
      <c r="AM2442" s="150">
        <v>19979.048828125</v>
      </c>
      <c r="AN2442" s="150">
        <v>1925.840087890625</v>
      </c>
      <c r="AO2442" s="5" t="s">
        <v>2363</v>
      </c>
    </row>
    <row r="2443" spans="1:41" ht="14.25" x14ac:dyDescent="0.45">
      <c r="A2443" s="150">
        <v>2018</v>
      </c>
      <c r="B2443" s="5" t="s">
        <v>4024</v>
      </c>
      <c r="C2443" s="5" t="s">
        <v>175</v>
      </c>
      <c r="D2443" s="5" t="s">
        <v>84</v>
      </c>
      <c r="E2443" s="5" t="s">
        <v>109</v>
      </c>
      <c r="F2443" s="5" t="s">
        <v>200</v>
      </c>
      <c r="G2443" s="5" t="s">
        <v>87</v>
      </c>
      <c r="H2443" s="5" t="s">
        <v>131</v>
      </c>
      <c r="I2443" s="150">
        <v>849.27748588193253</v>
      </c>
      <c r="J2443" s="150">
        <v>5998.4955674807325</v>
      </c>
      <c r="K2443" s="150"/>
      <c r="L2443" s="150"/>
      <c r="M2443" s="150">
        <v>351.61169797659625</v>
      </c>
      <c r="N2443" s="150">
        <v>6.3397210911876201</v>
      </c>
      <c r="O2443" s="150">
        <v>295.35382630034087</v>
      </c>
      <c r="P2443" s="150">
        <v>1240.9188233204798</v>
      </c>
      <c r="Q2443" s="150">
        <v>1084.1801401680864</v>
      </c>
      <c r="R2443" s="150">
        <v>304.5948726748</v>
      </c>
      <c r="S2443" s="150">
        <v>0</v>
      </c>
      <c r="T2443" s="150">
        <v>0</v>
      </c>
      <c r="U2443" s="150">
        <v>59.503518119116286</v>
      </c>
      <c r="V2443" s="150">
        <v>0</v>
      </c>
      <c r="W2443" s="150">
        <v>21.637642952405923</v>
      </c>
      <c r="X2443" s="150">
        <v>424.26750887070438</v>
      </c>
      <c r="Y2443" s="150">
        <v>7632.6785514611893</v>
      </c>
      <c r="Z2443" s="150"/>
      <c r="AA2443" s="150">
        <v>2652.7750259649661</v>
      </c>
      <c r="AB2443" s="150">
        <v>0</v>
      </c>
      <c r="AC2443" s="150">
        <v>592.13457942164246</v>
      </c>
      <c r="AD2443" s="150">
        <v>229.35650603214373</v>
      </c>
      <c r="AE2443" s="150"/>
      <c r="AF2443" s="150">
        <v>434.57075140011756</v>
      </c>
      <c r="AG2443" s="150">
        <v>3645.9428374803979</v>
      </c>
      <c r="AH2443" s="150">
        <v>931.50052910107502</v>
      </c>
      <c r="AI2443" s="150"/>
      <c r="AJ2443" s="150">
        <v>3892.6119671378256</v>
      </c>
      <c r="AK2443" s="150">
        <v>110.35197905727021</v>
      </c>
      <c r="AL2443" s="150">
        <v>30758.103515625</v>
      </c>
      <c r="AM2443" s="150">
        <v>28394.0234375</v>
      </c>
      <c r="AN2443" s="150">
        <v>2364.07958984375</v>
      </c>
      <c r="AO2443" s="5" t="s">
        <v>4309</v>
      </c>
    </row>
    <row r="2444" spans="1:41" ht="14.25" x14ac:dyDescent="0.45">
      <c r="A2444" s="150">
        <v>2018</v>
      </c>
      <c r="B2444" s="5" t="s">
        <v>1477</v>
      </c>
      <c r="C2444" s="5" t="s">
        <v>175</v>
      </c>
      <c r="D2444" s="5" t="s">
        <v>84</v>
      </c>
      <c r="E2444" s="5" t="s">
        <v>109</v>
      </c>
      <c r="F2444" s="5" t="s">
        <v>203</v>
      </c>
      <c r="G2444" s="5" t="s">
        <v>87</v>
      </c>
      <c r="H2444" s="5" t="s">
        <v>131</v>
      </c>
      <c r="I2444" s="150">
        <v>0</v>
      </c>
      <c r="J2444" s="150">
        <v>3788.602708747469</v>
      </c>
      <c r="K2444" s="150">
        <v>112.6436076813341</v>
      </c>
      <c r="L2444" s="150"/>
      <c r="M2444" s="150">
        <v>0</v>
      </c>
      <c r="N2444" s="150">
        <v>0</v>
      </c>
      <c r="O2444" s="150">
        <v>1955.2558849107363</v>
      </c>
      <c r="P2444" s="150">
        <v>55.586656085273084</v>
      </c>
      <c r="Q2444" s="150">
        <v>0</v>
      </c>
      <c r="R2444" s="150">
        <v>28.796656042981482</v>
      </c>
      <c r="S2444" s="150">
        <v>604.7183149208463</v>
      </c>
      <c r="T2444" s="150">
        <v>2845.7332466863354</v>
      </c>
      <c r="U2444" s="150">
        <v>0</v>
      </c>
      <c r="V2444" s="150">
        <v>0</v>
      </c>
      <c r="W2444" s="150">
        <v>59.286109305965319</v>
      </c>
      <c r="X2444" s="150"/>
      <c r="Y2444" s="150">
        <v>474.28887444772255</v>
      </c>
      <c r="Z2444" s="150">
        <v>889.29163958947981</v>
      </c>
      <c r="AA2444" s="150">
        <v>7402.4948675901742</v>
      </c>
      <c r="AB2444" s="150"/>
      <c r="AC2444" s="150">
        <v>1220.700990609826</v>
      </c>
      <c r="AD2444" s="150">
        <v>1642.0414657365568</v>
      </c>
      <c r="AE2444" s="150">
        <v>1409.2474183134011</v>
      </c>
      <c r="AF2444" s="150">
        <v>0</v>
      </c>
      <c r="AG2444" s="150">
        <v>8883.4306184058441</v>
      </c>
      <c r="AH2444" s="150">
        <v>0</v>
      </c>
      <c r="AI2444" s="150">
        <v>0</v>
      </c>
      <c r="AJ2444" s="150">
        <v>858.22765261094696</v>
      </c>
      <c r="AK2444" s="150">
        <v>139.4396038106859</v>
      </c>
      <c r="AL2444" s="150">
        <v>32369.787109375</v>
      </c>
      <c r="AM2444" s="150">
        <v>25010.66796875</v>
      </c>
      <c r="AN2444" s="150">
        <v>7359.1181640625</v>
      </c>
      <c r="AO2444" s="5" t="s">
        <v>2367</v>
      </c>
    </row>
    <row r="2445" spans="1:41" ht="14.25" x14ac:dyDescent="0.45">
      <c r="A2445" s="150">
        <v>2018</v>
      </c>
      <c r="B2445" s="5" t="s">
        <v>4980</v>
      </c>
      <c r="C2445" s="5" t="s">
        <v>175</v>
      </c>
      <c r="D2445" s="5" t="s">
        <v>84</v>
      </c>
      <c r="E2445" s="5" t="s">
        <v>109</v>
      </c>
      <c r="F2445" s="5" t="s">
        <v>203</v>
      </c>
      <c r="G2445" s="5" t="s">
        <v>87</v>
      </c>
      <c r="H2445" s="5" t="s">
        <v>131</v>
      </c>
      <c r="I2445" s="150">
        <v>0</v>
      </c>
      <c r="J2445" s="150">
        <v>4079.0789735858875</v>
      </c>
      <c r="K2445" s="150">
        <v>164.34305782009258</v>
      </c>
      <c r="L2445" s="150">
        <v>156.96868984098586</v>
      </c>
      <c r="M2445" s="150">
        <v>90.13573044455616</v>
      </c>
      <c r="N2445" s="150">
        <v>635.24912734305019</v>
      </c>
      <c r="O2445" s="150">
        <v>1486.1692312992834</v>
      </c>
      <c r="P2445" s="150">
        <v>355.02314413699486</v>
      </c>
      <c r="Q2445" s="150">
        <v>0</v>
      </c>
      <c r="R2445" s="150">
        <v>387.68105947303889</v>
      </c>
      <c r="S2445" s="150">
        <v>316.0443419617165</v>
      </c>
      <c r="T2445" s="150">
        <v>3299.7288500684772</v>
      </c>
      <c r="U2445" s="150"/>
      <c r="V2445" s="150">
        <v>263.37028496809705</v>
      </c>
      <c r="W2445" s="150">
        <v>31.604434196171649</v>
      </c>
      <c r="X2445" s="150">
        <v>464.58518268372325</v>
      </c>
      <c r="Y2445" s="150">
        <v>1264.177367846866</v>
      </c>
      <c r="Z2445" s="150">
        <v>1214.7775302359698</v>
      </c>
      <c r="AA2445" s="150">
        <v>4995.607565274865</v>
      </c>
      <c r="AB2445" s="150"/>
      <c r="AC2445" s="150">
        <v>1589.8534561045849</v>
      </c>
      <c r="AD2445" s="150">
        <v>155.26110226136669</v>
      </c>
      <c r="AE2445" s="150"/>
      <c r="AF2445" s="150">
        <v>0</v>
      </c>
      <c r="AG2445" s="150">
        <v>252.83547356937319</v>
      </c>
      <c r="AH2445" s="150"/>
      <c r="AI2445" s="150"/>
      <c r="AJ2445" s="150">
        <v>321.31174766107841</v>
      </c>
      <c r="AK2445" s="150">
        <v>324.47219108069561</v>
      </c>
      <c r="AL2445" s="150">
        <v>21848.28125</v>
      </c>
      <c r="AM2445" s="150">
        <v>15515.93359375</v>
      </c>
      <c r="AN2445" s="150">
        <v>6332.34423828125</v>
      </c>
      <c r="AO2445" s="5" t="s">
        <v>5289</v>
      </c>
    </row>
    <row r="2446" spans="1:41" ht="14.25" x14ac:dyDescent="0.45">
      <c r="A2446" s="150">
        <v>2018</v>
      </c>
      <c r="B2446" s="5" t="s">
        <v>582</v>
      </c>
      <c r="C2446" s="5" t="s">
        <v>175</v>
      </c>
      <c r="D2446" s="5" t="s">
        <v>84</v>
      </c>
      <c r="E2446" s="5" t="s">
        <v>109</v>
      </c>
      <c r="F2446" s="5" t="s">
        <v>203</v>
      </c>
      <c r="G2446" s="5" t="s">
        <v>87</v>
      </c>
      <c r="H2446" s="5" t="s">
        <v>131</v>
      </c>
      <c r="I2446" s="150">
        <v>0</v>
      </c>
      <c r="J2446" s="150">
        <v>4442.1467611034959</v>
      </c>
      <c r="K2446" s="150">
        <v>106.0644529826785</v>
      </c>
      <c r="L2446" s="150">
        <v>167.47018892001867</v>
      </c>
      <c r="M2446" s="150">
        <v>223.29358522669159</v>
      </c>
      <c r="N2446" s="150">
        <v>3208.0589389518782</v>
      </c>
      <c r="O2446" s="150">
        <v>1951.5859348812844</v>
      </c>
      <c r="P2446" s="150">
        <v>52.340016377136507</v>
      </c>
      <c r="Q2446" s="150">
        <v>0</v>
      </c>
      <c r="R2446" s="150">
        <v>463.57778743482442</v>
      </c>
      <c r="S2446" s="150">
        <v>681.04543494140933</v>
      </c>
      <c r="T2446" s="150">
        <v>1674.7018892001868</v>
      </c>
      <c r="U2446" s="150">
        <v>0</v>
      </c>
      <c r="V2446" s="150">
        <v>167.47018892001867</v>
      </c>
      <c r="W2446" s="150">
        <v>66.988075568007474</v>
      </c>
      <c r="X2446" s="150">
        <v>0</v>
      </c>
      <c r="Y2446" s="150">
        <v>915.50369942943541</v>
      </c>
      <c r="Z2446" s="150">
        <v>2259.4817254791615</v>
      </c>
      <c r="AA2446" s="150">
        <v>6160.3794011841283</v>
      </c>
      <c r="AB2446" s="150"/>
      <c r="AC2446" s="150">
        <v>1701.1516619216857</v>
      </c>
      <c r="AD2446" s="150">
        <v>42.985888142731014</v>
      </c>
      <c r="AE2446" s="150">
        <v>1914.2635285785689</v>
      </c>
      <c r="AF2446" s="150">
        <v>137.97087337572046</v>
      </c>
      <c r="AG2446" s="150">
        <v>5788.8861970019789</v>
      </c>
      <c r="AH2446" s="150">
        <v>83.42768699287555</v>
      </c>
      <c r="AI2446" s="150"/>
      <c r="AJ2446" s="150">
        <v>334.94037784003734</v>
      </c>
      <c r="AK2446" s="150">
        <v>355.08145922748497</v>
      </c>
      <c r="AL2446" s="150">
        <v>32898.81640625</v>
      </c>
      <c r="AM2446" s="150">
        <v>27713.640625</v>
      </c>
      <c r="AN2446" s="150">
        <v>5185.17431640625</v>
      </c>
      <c r="AO2446" s="5" t="s">
        <v>868</v>
      </c>
    </row>
    <row r="2447" spans="1:41" ht="14.25" x14ac:dyDescent="0.45">
      <c r="A2447" s="150">
        <v>2018</v>
      </c>
      <c r="B2447" s="5" t="s">
        <v>1476</v>
      </c>
      <c r="C2447" s="5" t="s">
        <v>175</v>
      </c>
      <c r="D2447" s="5" t="s">
        <v>84</v>
      </c>
      <c r="E2447" s="5" t="s">
        <v>109</v>
      </c>
      <c r="F2447" s="5" t="s">
        <v>203</v>
      </c>
      <c r="G2447" s="5" t="s">
        <v>87</v>
      </c>
      <c r="H2447" s="5" t="s">
        <v>131</v>
      </c>
      <c r="I2447" s="150"/>
      <c r="J2447" s="150">
        <v>4596.854478173972</v>
      </c>
      <c r="K2447" s="150">
        <v>96.775883751030989</v>
      </c>
      <c r="L2447" s="150"/>
      <c r="M2447" s="150">
        <v>0</v>
      </c>
      <c r="N2447" s="150">
        <v>0</v>
      </c>
      <c r="O2447" s="150">
        <v>939.93577093188856</v>
      </c>
      <c r="P2447" s="150">
        <v>60.484927344394372</v>
      </c>
      <c r="Q2447" s="150">
        <v>0</v>
      </c>
      <c r="R2447" s="150">
        <v>37.630592109989607</v>
      </c>
      <c r="S2447" s="150">
        <v>616.9462589128226</v>
      </c>
      <c r="T2447" s="150">
        <v>2903.2765125309297</v>
      </c>
      <c r="U2447" s="150">
        <v>0</v>
      </c>
      <c r="V2447" s="150">
        <v>0</v>
      </c>
      <c r="W2447" s="150">
        <v>60.484927344394372</v>
      </c>
      <c r="X2447" s="150">
        <v>2936.1614954851275</v>
      </c>
      <c r="Y2447" s="150">
        <v>459.68544781739723</v>
      </c>
      <c r="Z2447" s="150">
        <v>358.91755886163617</v>
      </c>
      <c r="AA2447" s="150">
        <v>7084.3942078389127</v>
      </c>
      <c r="AB2447" s="150">
        <v>0</v>
      </c>
      <c r="AC2447" s="150">
        <v>1226.9737195686328</v>
      </c>
      <c r="AD2447" s="150">
        <v>6150.6366554922834</v>
      </c>
      <c r="AE2447" s="150">
        <v>1510.3255715691837</v>
      </c>
      <c r="AF2447" s="150">
        <v>0</v>
      </c>
      <c r="AG2447" s="150">
        <v>6317.4988345469974</v>
      </c>
      <c r="AH2447" s="150">
        <v>0</v>
      </c>
      <c r="AI2447" s="150">
        <v>0</v>
      </c>
      <c r="AJ2447" s="150">
        <v>903.23348386691214</v>
      </c>
      <c r="AK2447" s="150">
        <v>114.92136195434931</v>
      </c>
      <c r="AL2447" s="150">
        <v>36375.140625</v>
      </c>
      <c r="AM2447" s="150">
        <v>22555.998046875</v>
      </c>
      <c r="AN2447" s="150">
        <v>13819.138671875</v>
      </c>
      <c r="AO2447" s="5" t="s">
        <v>2366</v>
      </c>
    </row>
    <row r="2448" spans="1:41" ht="14.25" x14ac:dyDescent="0.45">
      <c r="A2448" s="150">
        <v>2018</v>
      </c>
      <c r="B2448" s="5" t="s">
        <v>1478</v>
      </c>
      <c r="C2448" s="5" t="s">
        <v>175</v>
      </c>
      <c r="D2448" s="5" t="s">
        <v>84</v>
      </c>
      <c r="E2448" s="5" t="s">
        <v>109</v>
      </c>
      <c r="F2448" s="5" t="s">
        <v>203</v>
      </c>
      <c r="G2448" s="5" t="s">
        <v>87</v>
      </c>
      <c r="H2448" s="5" t="s">
        <v>131</v>
      </c>
      <c r="I2448" s="150">
        <v>0</v>
      </c>
      <c r="J2448" s="150">
        <v>4123.2814339016804</v>
      </c>
      <c r="K2448" s="150">
        <v>109.39137595402178</v>
      </c>
      <c r="L2448" s="150"/>
      <c r="M2448" s="150">
        <v>0</v>
      </c>
      <c r="N2448" s="150">
        <v>0</v>
      </c>
      <c r="O2448" s="150">
        <v>1989.0314214671253</v>
      </c>
      <c r="P2448" s="150">
        <v>63.860428365148763</v>
      </c>
      <c r="Q2448" s="150">
        <v>0</v>
      </c>
      <c r="R2448" s="150">
        <v>475.48622243235712</v>
      </c>
      <c r="S2448" s="150">
        <v>696.65034160192818</v>
      </c>
      <c r="T2448" s="150">
        <v>1727.232251905607</v>
      </c>
      <c r="U2448" s="150">
        <v>0</v>
      </c>
      <c r="V2448" s="150">
        <v>172.7232251905607</v>
      </c>
      <c r="W2448" s="150">
        <v>57.57440839685357</v>
      </c>
      <c r="X2448" s="150">
        <v>0</v>
      </c>
      <c r="Y2448" s="150">
        <v>483.62503053357</v>
      </c>
      <c r="Z2448" s="150">
        <v>2328.6545220191392</v>
      </c>
      <c r="AA2448" s="150">
        <v>7303.9610792031608</v>
      </c>
      <c r="AB2448" s="150"/>
      <c r="AC2448" s="150">
        <v>1209.0625763339249</v>
      </c>
      <c r="AD2448" s="150">
        <v>1460.308979638276</v>
      </c>
      <c r="AE2448" s="150">
        <v>1429.1136924589512</v>
      </c>
      <c r="AF2448" s="150">
        <v>0</v>
      </c>
      <c r="AG2448" s="150">
        <v>6808.126151748831</v>
      </c>
      <c r="AH2448" s="150">
        <v>76.348896723196802</v>
      </c>
      <c r="AI2448" s="150"/>
      <c r="AJ2448" s="150">
        <v>575.74408396853573</v>
      </c>
      <c r="AK2448" s="150">
        <v>366.21929693070621</v>
      </c>
      <c r="AL2448" s="150">
        <v>31456.396484375</v>
      </c>
      <c r="AM2448" s="150">
        <v>24973.638671875</v>
      </c>
      <c r="AN2448" s="150">
        <v>6482.75732421875</v>
      </c>
      <c r="AO2448" s="5" t="s">
        <v>2365</v>
      </c>
    </row>
    <row r="2449" spans="1:41" ht="14.25" x14ac:dyDescent="0.45">
      <c r="A2449" s="150">
        <v>2018</v>
      </c>
      <c r="B2449" s="5" t="s">
        <v>4024</v>
      </c>
      <c r="C2449" s="5" t="s">
        <v>175</v>
      </c>
      <c r="D2449" s="5" t="s">
        <v>84</v>
      </c>
      <c r="E2449" s="5" t="s">
        <v>109</v>
      </c>
      <c r="F2449" s="5" t="s">
        <v>203</v>
      </c>
      <c r="G2449" s="5" t="s">
        <v>87</v>
      </c>
      <c r="H2449" s="5" t="s">
        <v>131</v>
      </c>
      <c r="I2449" s="150">
        <v>0</v>
      </c>
      <c r="J2449" s="150">
        <v>4161.1892102845641</v>
      </c>
      <c r="K2449" s="150">
        <v>168.77361502876622</v>
      </c>
      <c r="L2449" s="150"/>
      <c r="M2449" s="150">
        <v>162.28232214304444</v>
      </c>
      <c r="N2449" s="150">
        <v>3485.0749198795879</v>
      </c>
      <c r="O2449" s="150">
        <v>1526.5357102922378</v>
      </c>
      <c r="P2449" s="150">
        <v>364.5942837480398</v>
      </c>
      <c r="Q2449" s="150">
        <v>0</v>
      </c>
      <c r="R2449" s="150">
        <v>451.69061173746343</v>
      </c>
      <c r="S2449" s="150">
        <v>527.03131503819395</v>
      </c>
      <c r="T2449" s="150">
        <v>1622.8232214304442</v>
      </c>
      <c r="U2449" s="150">
        <v>0</v>
      </c>
      <c r="V2449" s="150">
        <v>270.47053690507403</v>
      </c>
      <c r="W2449" s="150">
        <v>64.912928857217764</v>
      </c>
      <c r="X2449" s="150">
        <v>477.11002710055061</v>
      </c>
      <c r="Y2449" s="150">
        <v>1298.2585771443555</v>
      </c>
      <c r="Z2449" s="150">
        <v>2049.0847875928412</v>
      </c>
      <c r="AA2449" s="150">
        <v>4601.2447738291194</v>
      </c>
      <c r="AB2449" s="150"/>
      <c r="AC2449" s="150">
        <v>1632.7146318920641</v>
      </c>
      <c r="AD2449" s="150">
        <v>41.654277648872252</v>
      </c>
      <c r="AE2449" s="150">
        <v>2257.888042083558</v>
      </c>
      <c r="AF2449" s="150">
        <v>277.38558600007497</v>
      </c>
      <c r="AG2449" s="150">
        <v>55.175989528635107</v>
      </c>
      <c r="AH2449" s="150">
        <v>86.55057180962369</v>
      </c>
      <c r="AI2449" s="150"/>
      <c r="AJ2449" s="150">
        <v>324.56464428608888</v>
      </c>
      <c r="AK2449" s="150">
        <v>333.21970146705121</v>
      </c>
      <c r="AL2449" s="150">
        <v>26240.228515625</v>
      </c>
      <c r="AM2449" s="150">
        <v>21229.3359375</v>
      </c>
      <c r="AN2449" s="150">
        <v>5010.89404296875</v>
      </c>
      <c r="AO2449" s="5" t="s">
        <v>4310</v>
      </c>
    </row>
    <row r="2450" spans="1:41" ht="14.25" x14ac:dyDescent="0.45">
      <c r="A2450" s="150">
        <v>2018</v>
      </c>
      <c r="B2450" s="5" t="s">
        <v>1478</v>
      </c>
      <c r="C2450" s="5" t="s">
        <v>175</v>
      </c>
      <c r="D2450" s="5" t="s">
        <v>84</v>
      </c>
      <c r="E2450" s="5" t="s">
        <v>109</v>
      </c>
      <c r="F2450" s="5" t="s">
        <v>206</v>
      </c>
      <c r="G2450" s="5" t="s">
        <v>87</v>
      </c>
      <c r="H2450" s="5" t="s">
        <v>131</v>
      </c>
      <c r="I2450" s="150">
        <v>403.02085877797498</v>
      </c>
      <c r="J2450" s="150">
        <v>2929.6999661932987</v>
      </c>
      <c r="K2450" s="150">
        <v>23.029763358741427</v>
      </c>
      <c r="L2450" s="150"/>
      <c r="M2450" s="150">
        <v>0</v>
      </c>
      <c r="N2450" s="150">
        <v>0</v>
      </c>
      <c r="O2450" s="150">
        <v>743.78459060948569</v>
      </c>
      <c r="P2450" s="150">
        <v>2362.835849510504</v>
      </c>
      <c r="Q2450" s="150">
        <v>188.45420124051549</v>
      </c>
      <c r="R2450" s="150">
        <v>2757.213671686075</v>
      </c>
      <c r="S2450" s="150">
        <v>126.66369847307784</v>
      </c>
      <c r="T2450" s="150">
        <v>690.89290076224279</v>
      </c>
      <c r="U2450" s="150">
        <v>0</v>
      </c>
      <c r="V2450" s="150">
        <v>0</v>
      </c>
      <c r="W2450" s="150">
        <v>0</v>
      </c>
      <c r="X2450" s="150">
        <v>1765.6577018682731</v>
      </c>
      <c r="Y2450" s="150">
        <v>3811.4258358717061</v>
      </c>
      <c r="Z2450" s="150">
        <v>479.03750167250871</v>
      </c>
      <c r="AA2450" s="150">
        <v>11173.086605260605</v>
      </c>
      <c r="AB2450" s="150"/>
      <c r="AC2450" s="150">
        <v>0</v>
      </c>
      <c r="AD2450" s="150">
        <v>4092.8213488790743</v>
      </c>
      <c r="AE2450" s="150">
        <v>835.42078667269641</v>
      </c>
      <c r="AF2450" s="150">
        <v>2247.7839235371998</v>
      </c>
      <c r="AG2450" s="150">
        <v>16022.197285954942</v>
      </c>
      <c r="AH2450" s="150">
        <v>226.49233714230118</v>
      </c>
      <c r="AI2450" s="150"/>
      <c r="AJ2450" s="150">
        <v>892.40333015123031</v>
      </c>
      <c r="AK2450" s="150">
        <v>374.23365457954822</v>
      </c>
      <c r="AL2450" s="150">
        <v>52146.15625</v>
      </c>
      <c r="AM2450" s="150">
        <v>44102.578125</v>
      </c>
      <c r="AN2450" s="150">
        <v>8043.576171875</v>
      </c>
      <c r="AO2450" s="5" t="s">
        <v>2369</v>
      </c>
    </row>
    <row r="2451" spans="1:41" ht="14.25" x14ac:dyDescent="0.45">
      <c r="A2451" s="150">
        <v>2018</v>
      </c>
      <c r="B2451" s="5" t="s">
        <v>582</v>
      </c>
      <c r="C2451" s="5" t="s">
        <v>175</v>
      </c>
      <c r="D2451" s="5" t="s">
        <v>84</v>
      </c>
      <c r="E2451" s="5" t="s">
        <v>109</v>
      </c>
      <c r="F2451" s="5" t="s">
        <v>206</v>
      </c>
      <c r="G2451" s="5" t="s">
        <v>87</v>
      </c>
      <c r="H2451" s="5" t="s">
        <v>131</v>
      </c>
      <c r="I2451" s="150">
        <v>2735.3464190269719</v>
      </c>
      <c r="J2451" s="150">
        <v>83.735094460009336</v>
      </c>
      <c r="K2451" s="150"/>
      <c r="L2451" s="150">
        <v>0</v>
      </c>
      <c r="M2451" s="150">
        <v>55.823396306672898</v>
      </c>
      <c r="N2451" s="150">
        <v>0</v>
      </c>
      <c r="O2451" s="150">
        <v>1488.2517455358993</v>
      </c>
      <c r="P2451" s="150">
        <v>1125.3103521084349</v>
      </c>
      <c r="Q2451" s="150">
        <v>185.12869804896602</v>
      </c>
      <c r="R2451" s="150">
        <v>3161.1807388383791</v>
      </c>
      <c r="S2451" s="150">
        <v>133.97615113601495</v>
      </c>
      <c r="T2451" s="150">
        <v>669.88075568007469</v>
      </c>
      <c r="U2451" s="150">
        <v>0</v>
      </c>
      <c r="V2451" s="150">
        <v>0</v>
      </c>
      <c r="W2451" s="150">
        <v>0</v>
      </c>
      <c r="X2451" s="150">
        <v>505.65567306426914</v>
      </c>
      <c r="Y2451" s="150">
        <v>1998.4775877788895</v>
      </c>
      <c r="Z2451" s="150">
        <v>742.08926179975515</v>
      </c>
      <c r="AA2451" s="150">
        <v>9195.9337363675768</v>
      </c>
      <c r="AB2451" s="150"/>
      <c r="AC2451" s="150">
        <v>41.674956512746647</v>
      </c>
      <c r="AD2451" s="150">
        <v>1086.3944527231795</v>
      </c>
      <c r="AE2451" s="150">
        <v>560.04264110706515</v>
      </c>
      <c r="AF2451" s="150">
        <v>2456.8670523262222</v>
      </c>
      <c r="AG2451" s="150">
        <v>16447.805487798101</v>
      </c>
      <c r="AH2451" s="150">
        <v>452.61862987337776</v>
      </c>
      <c r="AI2451" s="150"/>
      <c r="AJ2451" s="150">
        <v>2311.0886070962579</v>
      </c>
      <c r="AK2451" s="150">
        <v>361.73560806724038</v>
      </c>
      <c r="AL2451" s="150">
        <v>45799.01953125</v>
      </c>
      <c r="AM2451" s="150">
        <v>41044.68359375</v>
      </c>
      <c r="AN2451" s="150">
        <v>4754.3369140625</v>
      </c>
      <c r="AO2451" s="5" t="s">
        <v>869</v>
      </c>
    </row>
    <row r="2452" spans="1:41" ht="14.25" x14ac:dyDescent="0.45">
      <c r="A2452" s="150">
        <v>2018</v>
      </c>
      <c r="B2452" s="5" t="s">
        <v>1477</v>
      </c>
      <c r="C2452" s="5" t="s">
        <v>175</v>
      </c>
      <c r="D2452" s="5" t="s">
        <v>84</v>
      </c>
      <c r="E2452" s="5" t="s">
        <v>109</v>
      </c>
      <c r="F2452" s="5" t="s">
        <v>206</v>
      </c>
      <c r="G2452" s="5" t="s">
        <v>87</v>
      </c>
      <c r="H2452" s="5" t="s">
        <v>131</v>
      </c>
      <c r="I2452" s="150">
        <v>326.07360118280928</v>
      </c>
      <c r="J2452" s="150">
        <v>1395.800997959594</v>
      </c>
      <c r="K2452" s="150">
        <v>23.714443722386129</v>
      </c>
      <c r="L2452" s="150"/>
      <c r="M2452" s="150">
        <v>0</v>
      </c>
      <c r="N2452" s="150">
        <v>0</v>
      </c>
      <c r="O2452" s="150">
        <v>1534.3245088383826</v>
      </c>
      <c r="P2452" s="150">
        <v>2056.7062751551039</v>
      </c>
      <c r="Q2452" s="150">
        <v>175.36701296125165</v>
      </c>
      <c r="R2452" s="150">
        <v>827.74629865117004</v>
      </c>
      <c r="S2452" s="150">
        <v>142.28666233431676</v>
      </c>
      <c r="T2452" s="150">
        <v>474.28887444772255</v>
      </c>
      <c r="U2452" s="150">
        <v>0</v>
      </c>
      <c r="V2452" s="150">
        <v>0</v>
      </c>
      <c r="W2452" s="150">
        <v>0</v>
      </c>
      <c r="X2452" s="150">
        <v>2427.1733149862202</v>
      </c>
      <c r="Y2452" s="150">
        <v>3059.1632401878105</v>
      </c>
      <c r="Z2452" s="150">
        <v>2750.8754717967909</v>
      </c>
      <c r="AA2452" s="150">
        <v>11323.816673405032</v>
      </c>
      <c r="AB2452" s="150"/>
      <c r="AC2452" s="150">
        <v>0</v>
      </c>
      <c r="AD2452" s="150">
        <v>1947.4393024223982</v>
      </c>
      <c r="AE2452" s="150">
        <v>2640.8173313422899</v>
      </c>
      <c r="AF2452" s="150">
        <v>2897.6800653853056</v>
      </c>
      <c r="AG2452" s="150">
        <v>28080.272811677416</v>
      </c>
      <c r="AH2452" s="150">
        <v>2519.659645503526</v>
      </c>
      <c r="AI2452" s="150">
        <v>0</v>
      </c>
      <c r="AJ2452" s="150">
        <v>3776.201671488167</v>
      </c>
      <c r="AK2452" s="150">
        <v>353.34521146355331</v>
      </c>
      <c r="AL2452" s="150">
        <v>68732.75</v>
      </c>
      <c r="AM2452" s="150">
        <v>59310.51953125</v>
      </c>
      <c r="AN2452" s="150">
        <v>9422.2314453125</v>
      </c>
      <c r="AO2452" s="5" t="s">
        <v>2368</v>
      </c>
    </row>
    <row r="2453" spans="1:41" ht="14.25" x14ac:dyDescent="0.45">
      <c r="A2453" s="150">
        <v>2018</v>
      </c>
      <c r="B2453" s="5" t="s">
        <v>4024</v>
      </c>
      <c r="C2453" s="5" t="s">
        <v>175</v>
      </c>
      <c r="D2453" s="5" t="s">
        <v>84</v>
      </c>
      <c r="E2453" s="5" t="s">
        <v>109</v>
      </c>
      <c r="F2453" s="5" t="s">
        <v>206</v>
      </c>
      <c r="G2453" s="5" t="s">
        <v>87</v>
      </c>
      <c r="H2453" s="5" t="s">
        <v>131</v>
      </c>
      <c r="I2453" s="150">
        <v>486.84696642913326</v>
      </c>
      <c r="J2453" s="150">
        <v>7343.0046064358548</v>
      </c>
      <c r="K2453" s="150"/>
      <c r="L2453" s="150">
        <v>0</v>
      </c>
      <c r="M2453" s="150">
        <v>437.62132871240982</v>
      </c>
      <c r="N2453" s="150">
        <v>21.652789632636836</v>
      </c>
      <c r="O2453" s="150">
        <v>3305.1499609800048</v>
      </c>
      <c r="P2453" s="150">
        <v>669.68504937696332</v>
      </c>
      <c r="Q2453" s="150">
        <v>1203.9753555206782</v>
      </c>
      <c r="R2453" s="150">
        <v>2162.234176767809</v>
      </c>
      <c r="S2453" s="150">
        <v>737.69216117637518</v>
      </c>
      <c r="T2453" s="150">
        <v>2163.7642952405922</v>
      </c>
      <c r="U2453" s="150">
        <v>0</v>
      </c>
      <c r="V2453" s="150">
        <v>595.03518119116291</v>
      </c>
      <c r="W2453" s="150">
        <v>302.92700133368294</v>
      </c>
      <c r="X2453" s="150">
        <v>974.12670393925475</v>
      </c>
      <c r="Y2453" s="150">
        <v>2634.3830294554214</v>
      </c>
      <c r="Z2453" s="150">
        <v>653.45681716265892</v>
      </c>
      <c r="AA2453" s="150">
        <v>12594.190080447868</v>
      </c>
      <c r="AB2453" s="150"/>
      <c r="AC2453" s="150">
        <v>1080.5297949357707</v>
      </c>
      <c r="AD2453" s="150">
        <v>1232.8448913455602</v>
      </c>
      <c r="AE2453" s="150">
        <v>104.94256831916873</v>
      </c>
      <c r="AF2453" s="150">
        <v>2855.2222985607727</v>
      </c>
      <c r="AG2453" s="150">
        <v>26612.137067164047</v>
      </c>
      <c r="AH2453" s="150">
        <v>454.39050200052441</v>
      </c>
      <c r="AI2453" s="150"/>
      <c r="AJ2453" s="150">
        <v>2304.4089744312309</v>
      </c>
      <c r="AK2453" s="150">
        <v>297.51759059558145</v>
      </c>
      <c r="AL2453" s="150">
        <v>71227.734375</v>
      </c>
      <c r="AM2453" s="150">
        <v>61321.70703125</v>
      </c>
      <c r="AN2453" s="150">
        <v>9906.0341796875</v>
      </c>
      <c r="AO2453" s="5" t="s">
        <v>4311</v>
      </c>
    </row>
    <row r="2454" spans="1:41" ht="14.25" x14ac:dyDescent="0.45">
      <c r="A2454" s="150">
        <v>2018</v>
      </c>
      <c r="B2454" s="5" t="s">
        <v>4980</v>
      </c>
      <c r="C2454" s="5" t="s">
        <v>175</v>
      </c>
      <c r="D2454" s="5" t="s">
        <v>84</v>
      </c>
      <c r="E2454" s="5" t="s">
        <v>109</v>
      </c>
      <c r="F2454" s="5" t="s">
        <v>206</v>
      </c>
      <c r="G2454" s="5" t="s">
        <v>87</v>
      </c>
      <c r="H2454" s="5" t="s">
        <v>131</v>
      </c>
      <c r="I2454" s="150">
        <v>474.06651294257472</v>
      </c>
      <c r="J2454" s="150">
        <v>7869.5041148467408</v>
      </c>
      <c r="K2454" s="150"/>
      <c r="L2454" s="150"/>
      <c r="M2454" s="150">
        <v>512.76543678342318</v>
      </c>
      <c r="N2454" s="150">
        <v>0</v>
      </c>
      <c r="O2454" s="150">
        <v>3217.8696989299724</v>
      </c>
      <c r="P2454" s="150">
        <v>652.10482558100841</v>
      </c>
      <c r="Q2454" s="150">
        <v>788.01353408393857</v>
      </c>
      <c r="R2454" s="150">
        <v>1848.8594004760414</v>
      </c>
      <c r="S2454" s="150">
        <v>0</v>
      </c>
      <c r="T2454" s="150">
        <v>1053.9136302732902</v>
      </c>
      <c r="U2454" s="150"/>
      <c r="V2454" s="150">
        <v>263.37028496809705</v>
      </c>
      <c r="W2454" s="150">
        <v>384.52061605342175</v>
      </c>
      <c r="X2454" s="150">
        <v>948.55443608468556</v>
      </c>
      <c r="Y2454" s="150">
        <v>2565.2265755892654</v>
      </c>
      <c r="Z2454" s="150">
        <v>188.0358486558226</v>
      </c>
      <c r="AA2454" s="150">
        <v>13676.292157823345</v>
      </c>
      <c r="AB2454" s="150"/>
      <c r="AC2454" s="150">
        <v>1052.1642884475477</v>
      </c>
      <c r="AD2454" s="150">
        <v>1023.2091486219273</v>
      </c>
      <c r="AE2454" s="150"/>
      <c r="AF2454" s="150">
        <v>3326.8398846864056</v>
      </c>
      <c r="AG2454" s="150">
        <v>28593.585098416363</v>
      </c>
      <c r="AH2454" s="150">
        <v>612.41118149603119</v>
      </c>
      <c r="AI2454" s="150"/>
      <c r="AJ2454" s="150">
        <v>1190.4336880557987</v>
      </c>
      <c r="AK2454" s="150">
        <v>289.7073134649068</v>
      </c>
      <c r="AL2454" s="150">
        <v>70531.4609375</v>
      </c>
      <c r="AM2454" s="150">
        <v>62488.49609375</v>
      </c>
      <c r="AN2454" s="150">
        <v>8042.951171875</v>
      </c>
      <c r="AO2454" s="5" t="s">
        <v>5290</v>
      </c>
    </row>
    <row r="2455" spans="1:41" ht="14.25" x14ac:dyDescent="0.45">
      <c r="A2455" s="150">
        <v>2018</v>
      </c>
      <c r="B2455" s="5" t="s">
        <v>1476</v>
      </c>
      <c r="C2455" s="5" t="s">
        <v>175</v>
      </c>
      <c r="D2455" s="5" t="s">
        <v>84</v>
      </c>
      <c r="E2455" s="5" t="s">
        <v>109</v>
      </c>
      <c r="F2455" s="5" t="s">
        <v>206</v>
      </c>
      <c r="G2455" s="5" t="s">
        <v>87</v>
      </c>
      <c r="H2455" s="5" t="s">
        <v>131</v>
      </c>
      <c r="I2455" s="150">
        <v>241.93970937757749</v>
      </c>
      <c r="J2455" s="150">
        <v>0</v>
      </c>
      <c r="K2455" s="150">
        <v>24.193970937757747</v>
      </c>
      <c r="L2455" s="150"/>
      <c r="M2455" s="150">
        <v>0</v>
      </c>
      <c r="N2455" s="150">
        <v>0</v>
      </c>
      <c r="O2455" s="150">
        <v>1171.1091632421637</v>
      </c>
      <c r="P2455" s="150">
        <v>1245.989503294524</v>
      </c>
      <c r="Q2455" s="150">
        <v>4.1734599867632118</v>
      </c>
      <c r="R2455" s="150">
        <v>14.535251863983497</v>
      </c>
      <c r="S2455" s="150">
        <v>145.1638256265465</v>
      </c>
      <c r="T2455" s="150">
        <v>483.87941875515497</v>
      </c>
      <c r="U2455" s="150">
        <v>0</v>
      </c>
      <c r="V2455" s="150">
        <v>0</v>
      </c>
      <c r="W2455" s="150">
        <v>0</v>
      </c>
      <c r="X2455" s="150">
        <v>2085.1154204633344</v>
      </c>
      <c r="Y2455" s="150"/>
      <c r="Z2455" s="150">
        <v>1536.3171545476171</v>
      </c>
      <c r="AA2455" s="150">
        <v>5884.7480345971999</v>
      </c>
      <c r="AB2455" s="150">
        <v>0</v>
      </c>
      <c r="AC2455" s="150">
        <v>0</v>
      </c>
      <c r="AD2455" s="150">
        <v>2582.7721725447295</v>
      </c>
      <c r="AE2455" s="150">
        <v>2293.605380679091</v>
      </c>
      <c r="AF2455" s="150">
        <v>2806.5006287798988</v>
      </c>
      <c r="AG2455" s="150">
        <v>19787.350880937331</v>
      </c>
      <c r="AH2455" s="150">
        <v>393.15202773856339</v>
      </c>
      <c r="AI2455" s="150">
        <v>0</v>
      </c>
      <c r="AJ2455" s="150">
        <v>3974.2273290144135</v>
      </c>
      <c r="AK2455" s="150">
        <v>297.58584253442029</v>
      </c>
      <c r="AL2455" s="150">
        <v>44972.359375</v>
      </c>
      <c r="AM2455" s="150">
        <v>37789.38671875</v>
      </c>
      <c r="AN2455" s="150">
        <v>7182.9716796875</v>
      </c>
      <c r="AO2455" s="5" t="s">
        <v>2370</v>
      </c>
    </row>
    <row r="2456" spans="1:41" ht="14.25" x14ac:dyDescent="0.45">
      <c r="A2456" s="150">
        <v>2018</v>
      </c>
      <c r="B2456" s="5" t="s">
        <v>81</v>
      </c>
      <c r="C2456" s="5" t="s">
        <v>169</v>
      </c>
      <c r="D2456" s="5" t="s">
        <v>84</v>
      </c>
      <c r="E2456" s="5" t="s">
        <v>85</v>
      </c>
      <c r="F2456" s="5" t="s">
        <v>86</v>
      </c>
      <c r="G2456" s="5" t="s">
        <v>87</v>
      </c>
      <c r="H2456" s="5" t="s">
        <v>131</v>
      </c>
      <c r="I2456" s="150">
        <v>33251.18359375</v>
      </c>
      <c r="J2456" s="150">
        <v>73003.0859375</v>
      </c>
      <c r="K2456" s="150">
        <v>2381.9208984375</v>
      </c>
      <c r="L2456" s="150">
        <v>2587.349609375</v>
      </c>
      <c r="M2456" s="150">
        <v>25478.818359375</v>
      </c>
      <c r="N2456" s="150">
        <v>17294.251953125</v>
      </c>
      <c r="O2456" s="150">
        <v>8456.3369140625</v>
      </c>
      <c r="P2456" s="150">
        <v>12338.8544921875</v>
      </c>
      <c r="Q2456" s="150">
        <v>6061.74951171875</v>
      </c>
      <c r="R2456" s="150">
        <v>7570.50439453125</v>
      </c>
      <c r="S2456" s="150">
        <v>10823.1787109375</v>
      </c>
      <c r="T2456" s="150">
        <v>12135.6201171875</v>
      </c>
      <c r="U2456" s="150">
        <v>993.51776123046875</v>
      </c>
      <c r="V2456" s="150">
        <v>6458.89306640625</v>
      </c>
      <c r="W2456" s="150">
        <v>9127.6044921875</v>
      </c>
      <c r="X2456" s="150">
        <v>16922.55859375</v>
      </c>
      <c r="Y2456" s="150">
        <v>80167.8828125</v>
      </c>
      <c r="Z2456" s="150">
        <v>15071.2138671875</v>
      </c>
      <c r="AA2456" s="150">
        <v>183814.8125</v>
      </c>
      <c r="AB2456" s="150">
        <v>3873.021728515625</v>
      </c>
      <c r="AC2456" s="150">
        <v>15233.3857421875</v>
      </c>
      <c r="AD2456" s="150">
        <v>30209.724609375</v>
      </c>
      <c r="AE2456" s="150">
        <v>22655.919921875</v>
      </c>
      <c r="AF2456" s="150">
        <v>43954.3203125</v>
      </c>
      <c r="AG2456" s="150">
        <v>242810.546875</v>
      </c>
      <c r="AH2456" s="150">
        <v>37244.1953125</v>
      </c>
      <c r="AI2456" s="150">
        <v>6639.81689453125</v>
      </c>
      <c r="AJ2456" s="150">
        <v>41142.1015625</v>
      </c>
      <c r="AK2456" s="150">
        <v>1768.7947998046875</v>
      </c>
      <c r="AL2456" s="150">
        <v>969471.25</v>
      </c>
      <c r="AM2456" s="150">
        <v>804409.5625</v>
      </c>
      <c r="AN2456" s="150">
        <v>165061.578125</v>
      </c>
      <c r="AO2456" s="5" t="s">
        <v>5291</v>
      </c>
    </row>
    <row r="2457" spans="1:41" ht="14.25" x14ac:dyDescent="0.45">
      <c r="A2457" s="150">
        <v>2018</v>
      </c>
      <c r="B2457" s="5" t="s">
        <v>81</v>
      </c>
      <c r="C2457" s="5" t="s">
        <v>169</v>
      </c>
      <c r="D2457" s="5" t="s">
        <v>84</v>
      </c>
      <c r="E2457" s="5" t="s">
        <v>85</v>
      </c>
      <c r="F2457" s="5" t="s">
        <v>86</v>
      </c>
      <c r="G2457" s="5" t="s">
        <v>88</v>
      </c>
      <c r="H2457" s="5" t="s">
        <v>131</v>
      </c>
      <c r="I2457" s="150">
        <v>31563.150799999999</v>
      </c>
      <c r="J2457" s="150">
        <v>69297</v>
      </c>
      <c r="K2457" s="150">
        <v>2260.9999600000001</v>
      </c>
      <c r="L2457" s="150">
        <v>2456</v>
      </c>
      <c r="M2457" s="150">
        <v>24185.358163000001</v>
      </c>
      <c r="N2457" s="150">
        <v>16416.290480000011</v>
      </c>
      <c r="O2457" s="150">
        <v>8027.0414640000008</v>
      </c>
      <c r="P2457" s="150">
        <v>11712.458860000001</v>
      </c>
      <c r="Q2457" s="150">
        <v>5754.0179817000007</v>
      </c>
      <c r="R2457" s="150">
        <v>7186.1793406199977</v>
      </c>
      <c r="S2457" s="150">
        <v>10273.72802</v>
      </c>
      <c r="T2457" s="150">
        <v>11519.54221</v>
      </c>
      <c r="U2457" s="150">
        <v>943.08069999999998</v>
      </c>
      <c r="V2457" s="150">
        <v>6131</v>
      </c>
      <c r="W2457" s="150">
        <v>8664.2311900000004</v>
      </c>
      <c r="X2457" s="150">
        <v>16063.467000000001</v>
      </c>
      <c r="Y2457" s="150">
        <v>76098.069000000003</v>
      </c>
      <c r="Z2457" s="150">
        <v>14306.107</v>
      </c>
      <c r="AA2457" s="150">
        <v>174483.24709704579</v>
      </c>
      <c r="AB2457" s="150">
        <v>3676.4034506286971</v>
      </c>
      <c r="AC2457" s="150">
        <v>14460.045796322531</v>
      </c>
      <c r="AD2457" s="150">
        <v>28676.094000000001</v>
      </c>
      <c r="AE2457" s="150">
        <v>21505.766899999991</v>
      </c>
      <c r="AF2457" s="150">
        <v>41722.930000000008</v>
      </c>
      <c r="AG2457" s="150">
        <v>230484</v>
      </c>
      <c r="AH2457" s="150">
        <v>35353.452819999999</v>
      </c>
      <c r="AI2457" s="150">
        <v>6302.7390114000009</v>
      </c>
      <c r="AJ2457" s="150">
        <v>39053.476139999992</v>
      </c>
      <c r="AK2457" s="150">
        <v>1679</v>
      </c>
      <c r="AL2457" s="150">
        <v>920254.875</v>
      </c>
      <c r="AM2457" s="150">
        <v>763572.8125</v>
      </c>
      <c r="AN2457" s="150">
        <v>156682.046875</v>
      </c>
      <c r="AO2457" s="5" t="s">
        <v>5292</v>
      </c>
    </row>
    <row r="2458" spans="1:41" ht="14.25" x14ac:dyDescent="0.45">
      <c r="A2458" s="150">
        <v>2018</v>
      </c>
      <c r="B2458" s="5" t="s">
        <v>81</v>
      </c>
      <c r="C2458" s="5" t="s">
        <v>169</v>
      </c>
      <c r="D2458" s="5" t="s">
        <v>84</v>
      </c>
      <c r="E2458" s="5" t="s">
        <v>27</v>
      </c>
      <c r="F2458" s="5" t="s">
        <v>27</v>
      </c>
      <c r="G2458" s="5" t="s">
        <v>87</v>
      </c>
      <c r="H2458" s="5" t="s">
        <v>131</v>
      </c>
      <c r="I2458" s="150">
        <v>2135.83984375</v>
      </c>
      <c r="J2458" s="150">
        <v>1092.4599609375</v>
      </c>
      <c r="K2458" s="150">
        <v>8.3674955368041992</v>
      </c>
      <c r="L2458" s="150">
        <v>0</v>
      </c>
      <c r="M2458" s="150">
        <v>53.024791717529297</v>
      </c>
      <c r="N2458" s="150">
        <v>29.219741821289063</v>
      </c>
      <c r="O2458" s="150">
        <v>0</v>
      </c>
      <c r="P2458" s="150">
        <v>11.532184600830078</v>
      </c>
      <c r="Q2458" s="150">
        <v>0</v>
      </c>
      <c r="R2458" s="150">
        <v>1.6047993898391724</v>
      </c>
      <c r="S2458" s="150">
        <v>127.47121429443359</v>
      </c>
      <c r="T2458" s="150">
        <v>74.797157287597656</v>
      </c>
      <c r="U2458" s="150">
        <v>218.60841369628906</v>
      </c>
      <c r="V2458" s="150">
        <v>913.3681640625</v>
      </c>
      <c r="W2458" s="150">
        <v>0</v>
      </c>
      <c r="X2458" s="150">
        <v>583.6285400390625</v>
      </c>
      <c r="Y2458" s="150">
        <v>9157.865234375</v>
      </c>
      <c r="Z2458" s="150">
        <v>19.452529907226563</v>
      </c>
      <c r="AA2458" s="150">
        <v>2818.51904296875</v>
      </c>
      <c r="AB2458" s="150">
        <v>0</v>
      </c>
      <c r="AC2458" s="150">
        <v>0</v>
      </c>
      <c r="AD2458" s="150">
        <v>167.271728515625</v>
      </c>
      <c r="AE2458" s="150">
        <v>0</v>
      </c>
      <c r="AF2458" s="150">
        <v>987.46893310546875</v>
      </c>
      <c r="AG2458" s="150">
        <v>24894.8125</v>
      </c>
      <c r="AH2458" s="150">
        <v>4203.720703125</v>
      </c>
      <c r="AI2458" s="150">
        <v>265.50442504882813</v>
      </c>
      <c r="AJ2458" s="150">
        <v>4246.0087890625</v>
      </c>
      <c r="AK2458" s="150">
        <v>33.711395263671875</v>
      </c>
      <c r="AL2458" s="150">
        <v>52044.25390625</v>
      </c>
      <c r="AM2458" s="150">
        <v>46526.7578125</v>
      </c>
      <c r="AN2458" s="150">
        <v>5517.49755859375</v>
      </c>
      <c r="AO2458" s="5" t="s">
        <v>5293</v>
      </c>
    </row>
    <row r="2459" spans="1:41" ht="14.25" x14ac:dyDescent="0.45">
      <c r="A2459" s="150">
        <v>2018</v>
      </c>
      <c r="B2459" s="5" t="s">
        <v>81</v>
      </c>
      <c r="C2459" s="5" t="s">
        <v>169</v>
      </c>
      <c r="D2459" s="5" t="s">
        <v>84</v>
      </c>
      <c r="E2459" s="5" t="s">
        <v>27</v>
      </c>
      <c r="F2459" s="5" t="s">
        <v>27</v>
      </c>
      <c r="G2459" s="5" t="s">
        <v>88</v>
      </c>
      <c r="H2459" s="5" t="s">
        <v>131</v>
      </c>
      <c r="I2459" s="150">
        <v>2027.4115999999999</v>
      </c>
      <c r="J2459" s="150">
        <v>1037</v>
      </c>
      <c r="K2459" s="150">
        <v>7.9427099999999999</v>
      </c>
      <c r="L2459" s="150">
        <v>0</v>
      </c>
      <c r="M2459" s="150">
        <v>50.332929999999962</v>
      </c>
      <c r="N2459" s="150">
        <v>27.736370000000001</v>
      </c>
      <c r="O2459" s="150">
        <v>0</v>
      </c>
      <c r="P2459" s="150">
        <v>10.94674</v>
      </c>
      <c r="Q2459" s="150">
        <v>0</v>
      </c>
      <c r="R2459" s="150">
        <v>1.5233300000000001</v>
      </c>
      <c r="S2459" s="150">
        <v>121</v>
      </c>
      <c r="T2459" s="150">
        <v>71</v>
      </c>
      <c r="U2459" s="150">
        <v>207.51051000000001</v>
      </c>
      <c r="V2459" s="150">
        <v>867</v>
      </c>
      <c r="W2459" s="150">
        <v>0</v>
      </c>
      <c r="X2459" s="150">
        <v>554</v>
      </c>
      <c r="Y2459" s="150">
        <v>8692.9560000000001</v>
      </c>
      <c r="Z2459" s="150">
        <v>18.465</v>
      </c>
      <c r="AA2459" s="150">
        <v>2675.4339</v>
      </c>
      <c r="AB2459" s="150">
        <v>0</v>
      </c>
      <c r="AC2459" s="150">
        <v>0</v>
      </c>
      <c r="AD2459" s="150">
        <v>158.78</v>
      </c>
      <c r="AE2459" s="150">
        <v>0</v>
      </c>
      <c r="AF2459" s="150">
        <v>937.33900000000006</v>
      </c>
      <c r="AG2459" s="150">
        <v>23631</v>
      </c>
      <c r="AH2459" s="150">
        <v>3990.3141031819482</v>
      </c>
      <c r="AI2459" s="150">
        <v>252.025792298</v>
      </c>
      <c r="AJ2459" s="150">
        <v>4030.4553099999989</v>
      </c>
      <c r="AK2459" s="150">
        <v>32</v>
      </c>
      <c r="AL2459" s="150">
        <v>49402.17578125</v>
      </c>
      <c r="AM2459" s="150">
        <v>44164.77734375</v>
      </c>
      <c r="AN2459" s="150">
        <v>5237.3955078125</v>
      </c>
      <c r="AO2459" s="5" t="s">
        <v>5294</v>
      </c>
    </row>
    <row r="2460" spans="1:41" ht="14.25" x14ac:dyDescent="0.45">
      <c r="A2460" s="150">
        <v>2018</v>
      </c>
      <c r="B2460" s="5" t="s">
        <v>81</v>
      </c>
      <c r="C2460" s="5" t="s">
        <v>169</v>
      </c>
      <c r="D2460" s="5" t="s">
        <v>84</v>
      </c>
      <c r="E2460" s="5" t="s">
        <v>109</v>
      </c>
      <c r="F2460" s="5" t="s">
        <v>109</v>
      </c>
      <c r="G2460" s="5" t="s">
        <v>87</v>
      </c>
      <c r="H2460" s="5" t="s">
        <v>131</v>
      </c>
      <c r="I2460" s="150">
        <v>6121.791015625</v>
      </c>
      <c r="J2460" s="150">
        <v>53482.078125</v>
      </c>
      <c r="K2460" s="150">
        <v>777.60260009765625</v>
      </c>
      <c r="L2460" s="150">
        <v>789.057373046875</v>
      </c>
      <c r="M2460" s="150">
        <v>7328.21435546875</v>
      </c>
      <c r="N2460" s="150">
        <v>8847.1435546875</v>
      </c>
      <c r="O2460" s="150">
        <v>6401.70458984375</v>
      </c>
      <c r="P2460" s="150">
        <v>9280.6640625</v>
      </c>
      <c r="Q2460" s="150">
        <v>5592.31103515625</v>
      </c>
      <c r="R2460" s="150">
        <v>5360.16943359375</v>
      </c>
      <c r="S2460" s="150">
        <v>1647.64453125</v>
      </c>
      <c r="T2460" s="150">
        <v>6113.6806640625</v>
      </c>
      <c r="U2460" s="150">
        <v>443.37643432617188</v>
      </c>
      <c r="V2460" s="150">
        <v>2100.641357421875</v>
      </c>
      <c r="W2460" s="150">
        <v>2724.30224609375</v>
      </c>
      <c r="X2460" s="150">
        <v>7015.130859375</v>
      </c>
      <c r="Y2460" s="150">
        <v>24675.201171875</v>
      </c>
      <c r="Z2460" s="150">
        <v>7328.3056640625</v>
      </c>
      <c r="AA2460" s="150">
        <v>66137.734375</v>
      </c>
      <c r="AB2460" s="150">
        <v>2316.60498046875</v>
      </c>
      <c r="AC2460" s="150">
        <v>8167.82421875</v>
      </c>
      <c r="AD2460" s="150">
        <v>9767.955078125</v>
      </c>
      <c r="AE2460" s="150">
        <v>5729.6328125</v>
      </c>
      <c r="AF2460" s="150">
        <v>18592.888671875</v>
      </c>
      <c r="AG2460" s="150">
        <v>98817.5859375</v>
      </c>
      <c r="AH2460" s="150">
        <v>13796.1884765625</v>
      </c>
      <c r="AI2460" s="150">
        <v>1101.6343994140625</v>
      </c>
      <c r="AJ2460" s="150">
        <v>21435.126953125</v>
      </c>
      <c r="AK2460" s="150">
        <v>715.313720703125</v>
      </c>
      <c r="AL2460" s="150">
        <v>402607.5</v>
      </c>
      <c r="AM2460" s="150">
        <v>342901.53125</v>
      </c>
      <c r="AN2460" s="150">
        <v>59705.9765625</v>
      </c>
      <c r="AO2460" s="5" t="s">
        <v>5295</v>
      </c>
    </row>
    <row r="2461" spans="1:41" ht="14.25" x14ac:dyDescent="0.45">
      <c r="A2461" s="150">
        <v>2018</v>
      </c>
      <c r="B2461" s="5" t="s">
        <v>81</v>
      </c>
      <c r="C2461" s="5" t="s">
        <v>169</v>
      </c>
      <c r="D2461" s="5" t="s">
        <v>84</v>
      </c>
      <c r="E2461" s="5" t="s">
        <v>109</v>
      </c>
      <c r="F2461" s="5" t="s">
        <v>109</v>
      </c>
      <c r="G2461" s="5" t="s">
        <v>88</v>
      </c>
      <c r="H2461" s="5" t="s">
        <v>131</v>
      </c>
      <c r="I2461" s="150">
        <v>5811.01127</v>
      </c>
      <c r="J2461" s="150">
        <v>50767</v>
      </c>
      <c r="K2461" s="150">
        <v>738.12672999999995</v>
      </c>
      <c r="L2461" s="150">
        <v>749</v>
      </c>
      <c r="M2461" s="150">
        <v>6956.1893100000007</v>
      </c>
      <c r="N2461" s="150">
        <v>8398.0087500000045</v>
      </c>
      <c r="O2461" s="150">
        <v>6076.7149740000004</v>
      </c>
      <c r="P2461" s="150">
        <v>8809.5206799999996</v>
      </c>
      <c r="Q2461" s="150">
        <v>5308.4112449000004</v>
      </c>
      <c r="R2461" s="150">
        <v>5088.054369999998</v>
      </c>
      <c r="S2461" s="150">
        <v>1564</v>
      </c>
      <c r="T2461" s="150">
        <v>5803.3128500000003</v>
      </c>
      <c r="U2461" s="150">
        <v>420.86793</v>
      </c>
      <c r="V2461" s="150">
        <v>1994</v>
      </c>
      <c r="W2461" s="150">
        <v>2586</v>
      </c>
      <c r="X2461" s="150">
        <v>6659</v>
      </c>
      <c r="Y2461" s="150">
        <v>23422.537</v>
      </c>
      <c r="Z2461" s="150">
        <v>6956.2759999999998</v>
      </c>
      <c r="AA2461" s="150">
        <v>62780.178299999992</v>
      </c>
      <c r="AB2461" s="150">
        <v>2199</v>
      </c>
      <c r="AC2461" s="150">
        <v>7753.1755499999927</v>
      </c>
      <c r="AD2461" s="150">
        <v>9272.0739999999987</v>
      </c>
      <c r="AE2461" s="150">
        <v>5438.7615900000019</v>
      </c>
      <c r="AF2461" s="150">
        <v>17649</v>
      </c>
      <c r="AG2461" s="150">
        <v>93801</v>
      </c>
      <c r="AH2461" s="150">
        <v>13095.81004072376</v>
      </c>
      <c r="AI2461" s="150">
        <v>1045.708747076666</v>
      </c>
      <c r="AJ2461" s="150">
        <v>20346.949523580319</v>
      </c>
      <c r="AK2461" s="150">
        <v>679</v>
      </c>
      <c r="AL2461" s="150">
        <v>382168.71875</v>
      </c>
      <c r="AM2461" s="150">
        <v>325493.75</v>
      </c>
      <c r="AN2461" s="150">
        <v>56674.93359375</v>
      </c>
      <c r="AO2461" s="5" t="s">
        <v>5296</v>
      </c>
    </row>
    <row r="2462" spans="1:41" ht="14.25" x14ac:dyDescent="0.45">
      <c r="A2462" s="150">
        <v>2018</v>
      </c>
      <c r="B2462" s="5" t="s">
        <v>81</v>
      </c>
      <c r="C2462" s="5" t="s">
        <v>169</v>
      </c>
      <c r="D2462" s="5" t="s">
        <v>84</v>
      </c>
      <c r="E2462" s="5" t="s">
        <v>19</v>
      </c>
      <c r="F2462" s="5" t="s">
        <v>19</v>
      </c>
      <c r="G2462" s="5" t="s">
        <v>87</v>
      </c>
      <c r="H2462" s="5" t="s">
        <v>131</v>
      </c>
      <c r="I2462" s="150">
        <v>28895.484375</v>
      </c>
      <c r="J2462" s="150">
        <v>67997.9921875</v>
      </c>
      <c r="K2462" s="150">
        <v>2381.990478515625</v>
      </c>
      <c r="L2462" s="150">
        <v>2182.81298828125</v>
      </c>
      <c r="M2462" s="150">
        <v>16855.69140625</v>
      </c>
      <c r="N2462" s="150">
        <v>17082.4296875</v>
      </c>
      <c r="O2462" s="150">
        <v>8456.3369140625</v>
      </c>
      <c r="P2462" s="150">
        <v>12516.7314453125</v>
      </c>
      <c r="Q2462" s="150">
        <v>6023.67041015625</v>
      </c>
      <c r="R2462" s="150">
        <v>7415.642578125</v>
      </c>
      <c r="S2462" s="150">
        <v>5911.849609375</v>
      </c>
      <c r="T2462" s="150">
        <v>12031.326171875</v>
      </c>
      <c r="U2462" s="150">
        <v>914.71136474609375</v>
      </c>
      <c r="V2462" s="150">
        <v>6223.966796875</v>
      </c>
      <c r="W2462" s="150">
        <v>7370.3974609375</v>
      </c>
      <c r="X2462" s="150">
        <v>12574.8427734375</v>
      </c>
      <c r="Y2462" s="150">
        <v>68704.3046875</v>
      </c>
      <c r="Z2462" s="150">
        <v>14289.271484375</v>
      </c>
      <c r="AA2462" s="150">
        <v>161027.265625</v>
      </c>
      <c r="AB2462" s="150">
        <v>3873.021728515625</v>
      </c>
      <c r="AC2462" s="150">
        <v>14045.05859375</v>
      </c>
      <c r="AD2462" s="150">
        <v>28505.275390625</v>
      </c>
      <c r="AE2462" s="150">
        <v>21516.052734375</v>
      </c>
      <c r="AF2462" s="150">
        <v>37020.57421875</v>
      </c>
      <c r="AG2462" s="150">
        <v>182905.390625</v>
      </c>
      <c r="AH2462" s="150">
        <v>29626.15234375</v>
      </c>
      <c r="AI2462" s="150">
        <v>4465.05419921875</v>
      </c>
      <c r="AJ2462" s="150">
        <v>29334.82421875</v>
      </c>
      <c r="AK2462" s="150">
        <v>1768.7947998046875</v>
      </c>
      <c r="AL2462" s="150">
        <v>811916.9375</v>
      </c>
      <c r="AM2462" s="150">
        <v>678096.1875</v>
      </c>
      <c r="AN2462" s="150">
        <v>133820.734375</v>
      </c>
      <c r="AO2462" s="5" t="s">
        <v>5297</v>
      </c>
    </row>
    <row r="2463" spans="1:41" ht="14.25" x14ac:dyDescent="0.45">
      <c r="A2463" s="150">
        <v>2018</v>
      </c>
      <c r="B2463" s="5" t="s">
        <v>81</v>
      </c>
      <c r="C2463" s="5" t="s">
        <v>169</v>
      </c>
      <c r="D2463" s="5" t="s">
        <v>84</v>
      </c>
      <c r="E2463" s="5" t="s">
        <v>19</v>
      </c>
      <c r="F2463" s="5" t="s">
        <v>19</v>
      </c>
      <c r="G2463" s="5" t="s">
        <v>88</v>
      </c>
      <c r="H2463" s="5" t="s">
        <v>131</v>
      </c>
      <c r="I2463" s="150">
        <v>27428.573049999999</v>
      </c>
      <c r="J2463" s="150">
        <v>64546</v>
      </c>
      <c r="K2463" s="150">
        <v>2261.0661100000002</v>
      </c>
      <c r="L2463" s="150">
        <v>2072</v>
      </c>
      <c r="M2463" s="150">
        <v>15999.994162999999</v>
      </c>
      <c r="N2463" s="150">
        <v>16215.221700000009</v>
      </c>
      <c r="O2463" s="150">
        <v>8027.0414640000008</v>
      </c>
      <c r="P2463" s="150">
        <v>11881.305464911249</v>
      </c>
      <c r="Q2463" s="150">
        <v>5717.871981700001</v>
      </c>
      <c r="R2463" s="150">
        <v>7039.1793412399984</v>
      </c>
      <c r="S2463" s="150">
        <v>5611.7280200000014</v>
      </c>
      <c r="T2463" s="150">
        <v>11420.54221</v>
      </c>
      <c r="U2463" s="150">
        <v>868.27503999999999</v>
      </c>
      <c r="V2463" s="150">
        <v>5908</v>
      </c>
      <c r="W2463" s="150">
        <v>6996.2311900000004</v>
      </c>
      <c r="X2463" s="150">
        <v>11936.467000000001</v>
      </c>
      <c r="Y2463" s="150">
        <v>65216.453000000001</v>
      </c>
      <c r="Z2463" s="150">
        <v>13563.861000000001</v>
      </c>
      <c r="AA2463" s="150">
        <v>152852.53736704579</v>
      </c>
      <c r="AB2463" s="150">
        <v>3676.4034506286971</v>
      </c>
      <c r="AC2463" s="150">
        <v>13332.045796322531</v>
      </c>
      <c r="AD2463" s="150">
        <v>27058.173999999999</v>
      </c>
      <c r="AE2463" s="150">
        <v>20423.766899999991</v>
      </c>
      <c r="AF2463" s="150">
        <v>35141.184000000008</v>
      </c>
      <c r="AG2463" s="150">
        <v>173620</v>
      </c>
      <c r="AH2463" s="150">
        <v>28122.147209999999</v>
      </c>
      <c r="AI2463" s="150">
        <v>4238.380660613002</v>
      </c>
      <c r="AJ2463" s="150">
        <v>27845.609607597409</v>
      </c>
      <c r="AK2463" s="150">
        <v>1679</v>
      </c>
      <c r="AL2463" s="150">
        <v>770699.0625</v>
      </c>
      <c r="AM2463" s="150">
        <v>643671.875</v>
      </c>
      <c r="AN2463" s="150">
        <v>127027.1796875</v>
      </c>
      <c r="AO2463" s="5" t="s">
        <v>5298</v>
      </c>
    </row>
    <row r="2464" spans="1:41" ht="14.25" x14ac:dyDescent="0.45">
      <c r="A2464" s="150">
        <v>2018</v>
      </c>
      <c r="B2464" s="5" t="s">
        <v>81</v>
      </c>
      <c r="C2464" s="5" t="s">
        <v>169</v>
      </c>
      <c r="D2464" s="5" t="s">
        <v>84</v>
      </c>
      <c r="E2464" s="5" t="s">
        <v>24</v>
      </c>
      <c r="F2464" s="5" t="s">
        <v>24</v>
      </c>
      <c r="G2464" s="5" t="s">
        <v>87</v>
      </c>
      <c r="H2464" s="5" t="s">
        <v>131</v>
      </c>
      <c r="I2464" s="150">
        <v>4000.608642578125</v>
      </c>
      <c r="J2464" s="150">
        <v>8948.2685546875</v>
      </c>
      <c r="K2464" s="150">
        <v>87.452842712402344</v>
      </c>
      <c r="L2464" s="150">
        <v>554.131103515625</v>
      </c>
      <c r="M2464" s="150">
        <v>12823.4716796875</v>
      </c>
      <c r="N2464" s="150">
        <v>2294.48193359375</v>
      </c>
      <c r="O2464" s="150">
        <v>82.068992614746094</v>
      </c>
      <c r="P2464" s="150">
        <v>0</v>
      </c>
      <c r="Q2464" s="150">
        <v>249.64044189453125</v>
      </c>
      <c r="R2464" s="150">
        <v>213.60408020019531</v>
      </c>
      <c r="S2464" s="150">
        <v>7117.318359375</v>
      </c>
      <c r="T2464" s="150">
        <v>258.41754150390625</v>
      </c>
      <c r="U2464" s="150">
        <v>0</v>
      </c>
      <c r="V2464" s="150">
        <v>696.35101318359375</v>
      </c>
      <c r="W2464" s="150">
        <v>1215.9608154296875</v>
      </c>
      <c r="X2464" s="150">
        <v>5663.5146484375</v>
      </c>
      <c r="Y2464" s="150">
        <v>18298.708984375</v>
      </c>
      <c r="Z2464" s="150">
        <v>5245.71240234375</v>
      </c>
      <c r="AA2464" s="150">
        <v>36628.50390625</v>
      </c>
      <c r="AB2464" s="150">
        <v>129.57818603515625</v>
      </c>
      <c r="AC2464" s="150">
        <v>2914.9208984375</v>
      </c>
      <c r="AD2464" s="150">
        <v>7474.11181640625</v>
      </c>
      <c r="AE2464" s="150">
        <v>2228.368408203125</v>
      </c>
      <c r="AF2464" s="150">
        <v>12147.1591796875</v>
      </c>
      <c r="AG2464" s="150">
        <v>70437.859375</v>
      </c>
      <c r="AH2464" s="150">
        <v>15615.9951171875</v>
      </c>
      <c r="AI2464" s="150">
        <v>3388.186279296875</v>
      </c>
      <c r="AJ2464" s="150">
        <v>10432.0341796875</v>
      </c>
      <c r="AK2464" s="150">
        <v>97.973747253417969</v>
      </c>
      <c r="AL2464" s="150">
        <v>229244.40625</v>
      </c>
      <c r="AM2464" s="150">
        <v>175290.34375</v>
      </c>
      <c r="AN2464" s="150">
        <v>53954.0546875</v>
      </c>
      <c r="AO2464" s="5" t="s">
        <v>5299</v>
      </c>
    </row>
    <row r="2465" spans="1:41" ht="14.25" x14ac:dyDescent="0.45">
      <c r="A2465" s="150">
        <v>2018</v>
      </c>
      <c r="B2465" s="5" t="s">
        <v>81</v>
      </c>
      <c r="C2465" s="5" t="s">
        <v>169</v>
      </c>
      <c r="D2465" s="5" t="s">
        <v>84</v>
      </c>
      <c r="E2465" s="5" t="s">
        <v>24</v>
      </c>
      <c r="F2465" s="5" t="s">
        <v>24</v>
      </c>
      <c r="G2465" s="5" t="s">
        <v>88</v>
      </c>
      <c r="H2465" s="5" t="s">
        <v>131</v>
      </c>
      <c r="I2465" s="150">
        <v>3797.5132499999991</v>
      </c>
      <c r="J2465" s="150">
        <v>8494</v>
      </c>
      <c r="K2465" s="150">
        <v>83.013199999999998</v>
      </c>
      <c r="L2465" s="150">
        <v>526</v>
      </c>
      <c r="M2465" s="150">
        <v>12172.473765000001</v>
      </c>
      <c r="N2465" s="150">
        <v>2178</v>
      </c>
      <c r="O2465" s="150">
        <v>77.902670999999998</v>
      </c>
      <c r="P2465" s="150">
        <v>0</v>
      </c>
      <c r="Q2465" s="150">
        <v>236.9671663</v>
      </c>
      <c r="R2465" s="150">
        <v>202.76023000000001</v>
      </c>
      <c r="S2465" s="150">
        <v>6756</v>
      </c>
      <c r="T2465" s="150">
        <v>245.29867999999999</v>
      </c>
      <c r="U2465" s="150">
        <v>0</v>
      </c>
      <c r="V2465" s="150">
        <v>661</v>
      </c>
      <c r="W2465" s="150">
        <v>1154.23119</v>
      </c>
      <c r="X2465" s="150">
        <v>5376</v>
      </c>
      <c r="Y2465" s="150">
        <v>17369.755000000001</v>
      </c>
      <c r="Z2465" s="150">
        <v>4979.4080000000004</v>
      </c>
      <c r="AA2465" s="150">
        <v>34769.017790000013</v>
      </c>
      <c r="AB2465" s="150">
        <v>123</v>
      </c>
      <c r="AC2465" s="150">
        <v>2766.9416163225392</v>
      </c>
      <c r="AD2465" s="150">
        <v>7094.68</v>
      </c>
      <c r="AE2465" s="150">
        <v>2115.2427200000002</v>
      </c>
      <c r="AF2465" s="150">
        <v>11530.495000000001</v>
      </c>
      <c r="AG2465" s="150">
        <v>66862</v>
      </c>
      <c r="AH2465" s="150">
        <v>14823.23143276008</v>
      </c>
      <c r="AI2465" s="150">
        <v>3216.1812888791178</v>
      </c>
      <c r="AJ2465" s="150">
        <v>9902.4402499999997</v>
      </c>
      <c r="AK2465" s="150">
        <v>93</v>
      </c>
      <c r="AL2465" s="150">
        <v>217606.546875</v>
      </c>
      <c r="AM2465" s="150">
        <v>166391.53125</v>
      </c>
      <c r="AN2465" s="150">
        <v>51215.01171875</v>
      </c>
      <c r="AO2465" s="5" t="s">
        <v>5300</v>
      </c>
    </row>
    <row r="2466" spans="1:41" ht="14.25" x14ac:dyDescent="0.45">
      <c r="A2466" s="150">
        <v>2018</v>
      </c>
      <c r="B2466" s="5" t="s">
        <v>81</v>
      </c>
      <c r="C2466" s="5" t="s">
        <v>169</v>
      </c>
      <c r="D2466" s="5" t="s">
        <v>84</v>
      </c>
      <c r="E2466" s="5" t="s">
        <v>214</v>
      </c>
      <c r="F2466" s="5" t="s">
        <v>214</v>
      </c>
      <c r="G2466" s="5" t="s">
        <v>87</v>
      </c>
      <c r="H2466" s="5" t="s">
        <v>131</v>
      </c>
      <c r="I2466" s="150">
        <v>0</v>
      </c>
      <c r="J2466" s="150">
        <v>0</v>
      </c>
      <c r="K2466" s="150">
        <v>0</v>
      </c>
      <c r="L2466" s="150"/>
      <c r="M2466" s="150"/>
      <c r="N2466" s="150"/>
      <c r="O2466" s="150">
        <v>0</v>
      </c>
      <c r="P2466" s="150">
        <v>96.592216491699219</v>
      </c>
      <c r="Q2466" s="150">
        <v>0</v>
      </c>
      <c r="R2466" s="150">
        <v>0</v>
      </c>
      <c r="S2466" s="150"/>
      <c r="T2466" s="150">
        <v>0</v>
      </c>
      <c r="U2466" s="150"/>
      <c r="V2466" s="150">
        <v>0</v>
      </c>
      <c r="W2466" s="150">
        <v>0</v>
      </c>
      <c r="X2466" s="150">
        <v>54.781021118164063</v>
      </c>
      <c r="Y2466" s="150">
        <v>0</v>
      </c>
      <c r="Z2466" s="150">
        <v>0</v>
      </c>
      <c r="AA2466" s="150">
        <v>2189.55517578125</v>
      </c>
      <c r="AB2466" s="150">
        <v>0</v>
      </c>
      <c r="AC2466" s="150">
        <v>249.67503356933594</v>
      </c>
      <c r="AD2466" s="150">
        <v>0</v>
      </c>
      <c r="AE2466" s="150">
        <v>125.3642578125</v>
      </c>
      <c r="AF2466" s="150">
        <v>268.74093627929688</v>
      </c>
      <c r="AG2466" s="150">
        <v>3068.79052734375</v>
      </c>
      <c r="AH2466" s="150">
        <v>213.51594543457031</v>
      </c>
      <c r="AI2466" s="150">
        <v>0</v>
      </c>
      <c r="AJ2466" s="150">
        <v>233.41719055175781</v>
      </c>
      <c r="AK2466" s="150"/>
      <c r="AL2466" s="150">
        <v>6500.43212890625</v>
      </c>
      <c r="AM2466" s="150">
        <v>6232.13525390625</v>
      </c>
      <c r="AN2466" s="150">
        <v>268.29696655273438</v>
      </c>
      <c r="AO2466" s="5" t="s">
        <v>5301</v>
      </c>
    </row>
    <row r="2467" spans="1:41" ht="14.25" x14ac:dyDescent="0.45">
      <c r="A2467" s="150">
        <v>2018</v>
      </c>
      <c r="B2467" s="5" t="s">
        <v>81</v>
      </c>
      <c r="C2467" s="5" t="s">
        <v>169</v>
      </c>
      <c r="D2467" s="5" t="s">
        <v>84</v>
      </c>
      <c r="E2467" s="5" t="s">
        <v>214</v>
      </c>
      <c r="F2467" s="5" t="s">
        <v>214</v>
      </c>
      <c r="G2467" s="5" t="s">
        <v>88</v>
      </c>
      <c r="H2467" s="5" t="s">
        <v>131</v>
      </c>
      <c r="I2467" s="150">
        <v>0</v>
      </c>
      <c r="J2467" s="150">
        <v>0</v>
      </c>
      <c r="K2467" s="150">
        <v>0</v>
      </c>
      <c r="L2467" s="150"/>
      <c r="M2467" s="150"/>
      <c r="N2467" s="150"/>
      <c r="O2467" s="150">
        <v>0</v>
      </c>
      <c r="P2467" s="150">
        <v>91.688604911253989</v>
      </c>
      <c r="Q2467" s="150">
        <v>0</v>
      </c>
      <c r="R2467" s="150">
        <v>0</v>
      </c>
      <c r="S2467" s="150"/>
      <c r="T2467" s="150">
        <v>0</v>
      </c>
      <c r="U2467" s="150"/>
      <c r="V2467" s="150">
        <v>0</v>
      </c>
      <c r="W2467" s="150">
        <v>0</v>
      </c>
      <c r="X2467" s="150">
        <v>52</v>
      </c>
      <c r="Y2467" s="150">
        <v>0</v>
      </c>
      <c r="Z2467" s="150">
        <v>0</v>
      </c>
      <c r="AA2467" s="150">
        <v>2078.4</v>
      </c>
      <c r="AB2467" s="150">
        <v>0</v>
      </c>
      <c r="AC2467" s="150">
        <v>237</v>
      </c>
      <c r="AD2467" s="150">
        <v>0</v>
      </c>
      <c r="AE2467" s="150">
        <v>119</v>
      </c>
      <c r="AF2467" s="150">
        <v>255.09800000000001</v>
      </c>
      <c r="AG2467" s="150">
        <v>2913</v>
      </c>
      <c r="AH2467" s="150">
        <v>202.67657000000031</v>
      </c>
      <c r="AI2467" s="150">
        <v>0</v>
      </c>
      <c r="AJ2467" s="150">
        <v>221.56750874285689</v>
      </c>
      <c r="AK2467" s="150"/>
      <c r="AL2467" s="150">
        <v>6170.4306640625</v>
      </c>
      <c r="AM2467" s="150">
        <v>5915.75390625</v>
      </c>
      <c r="AN2467" s="150">
        <v>254.67657470703125</v>
      </c>
      <c r="AO2467" s="5" t="s">
        <v>5302</v>
      </c>
    </row>
    <row r="2468" spans="1:41" ht="14.25" x14ac:dyDescent="0.45">
      <c r="A2468" s="150">
        <v>2018</v>
      </c>
      <c r="B2468" s="5" t="s">
        <v>81</v>
      </c>
      <c r="C2468" s="5" t="s">
        <v>169</v>
      </c>
      <c r="D2468" s="5" t="s">
        <v>84</v>
      </c>
      <c r="E2468" s="5" t="s">
        <v>89</v>
      </c>
      <c r="F2468" s="5" t="s">
        <v>90</v>
      </c>
      <c r="G2468" s="5" t="s">
        <v>87</v>
      </c>
      <c r="H2468" s="5" t="s">
        <v>131</v>
      </c>
      <c r="I2468" s="150">
        <v>20325.162109375</v>
      </c>
      <c r="J2468" s="150">
        <v>71995.953125</v>
      </c>
      <c r="K2468" s="150">
        <v>905.84173583984375</v>
      </c>
      <c r="L2468" s="150">
        <v>1893.1055908203125</v>
      </c>
      <c r="M2468" s="150">
        <v>23979.166015625</v>
      </c>
      <c r="N2468" s="150">
        <v>16286.4033203125</v>
      </c>
      <c r="O2468" s="150">
        <v>7649.6513671875</v>
      </c>
      <c r="P2468" s="150">
        <v>11173.5888671875</v>
      </c>
      <c r="Q2468" s="150">
        <v>6061.74951171875</v>
      </c>
      <c r="R2468" s="150">
        <v>6773.8251953125</v>
      </c>
      <c r="S2468" s="150">
        <v>9439.19140625</v>
      </c>
      <c r="T2468" s="150">
        <v>10590.1640625</v>
      </c>
      <c r="U2468" s="150">
        <v>989.15728759765625</v>
      </c>
      <c r="V2468" s="150">
        <v>5826.80419921875</v>
      </c>
      <c r="W2468" s="150">
        <v>7979.3095703125</v>
      </c>
      <c r="X2468" s="150">
        <v>16843.056640625</v>
      </c>
      <c r="Y2468" s="150">
        <v>62516.9375</v>
      </c>
      <c r="Z2468" s="150">
        <v>15071.2138671875</v>
      </c>
      <c r="AA2468" s="150">
        <v>161764.0625</v>
      </c>
      <c r="AB2468" s="150">
        <v>3096.24169921875</v>
      </c>
      <c r="AC2468" s="150">
        <v>14705.4677734375</v>
      </c>
      <c r="AD2468" s="150">
        <v>30209.724609375</v>
      </c>
      <c r="AE2468" s="150">
        <v>21393.326171875</v>
      </c>
      <c r="AF2468" s="150">
        <v>35529.72265625</v>
      </c>
      <c r="AG2468" s="150">
        <v>223562.390625</v>
      </c>
      <c r="AH2468" s="150">
        <v>36468.83203125</v>
      </c>
      <c r="AI2468" s="150">
        <v>6411.21142578125</v>
      </c>
      <c r="AJ2468" s="150">
        <v>40689.578125</v>
      </c>
      <c r="AK2468" s="150">
        <v>1582.32861328125</v>
      </c>
      <c r="AL2468" s="150">
        <v>871713.125</v>
      </c>
      <c r="AM2468" s="150">
        <v>716558.4375</v>
      </c>
      <c r="AN2468" s="150">
        <v>155154.734375</v>
      </c>
      <c r="AO2468" s="5" t="s">
        <v>5303</v>
      </c>
    </row>
    <row r="2469" spans="1:41" ht="14.25" x14ac:dyDescent="0.45">
      <c r="A2469" s="150">
        <v>2018</v>
      </c>
      <c r="B2469" s="5" t="s">
        <v>81</v>
      </c>
      <c r="C2469" s="5" t="s">
        <v>169</v>
      </c>
      <c r="D2469" s="5" t="s">
        <v>84</v>
      </c>
      <c r="E2469" s="5" t="s">
        <v>89</v>
      </c>
      <c r="F2469" s="5" t="s">
        <v>90</v>
      </c>
      <c r="G2469" s="5" t="s">
        <v>88</v>
      </c>
      <c r="H2469" s="5" t="s">
        <v>131</v>
      </c>
      <c r="I2469" s="150">
        <v>19293.333180000001</v>
      </c>
      <c r="J2469" s="150">
        <v>68341</v>
      </c>
      <c r="K2469" s="150">
        <v>859.85569999999996</v>
      </c>
      <c r="L2469" s="150">
        <v>1797</v>
      </c>
      <c r="M2469" s="150">
        <v>22761.837215</v>
      </c>
      <c r="N2469" s="150">
        <v>15459.605710000011</v>
      </c>
      <c r="O2469" s="150">
        <v>7261.3084940000008</v>
      </c>
      <c r="P2469" s="150">
        <v>10606.349609999999</v>
      </c>
      <c r="Q2469" s="150">
        <v>5754.0179817000007</v>
      </c>
      <c r="R2469" s="150">
        <v>6429.9445499999974</v>
      </c>
      <c r="S2469" s="150">
        <v>8960</v>
      </c>
      <c r="T2469" s="150">
        <v>10052.54221</v>
      </c>
      <c r="U2469" s="150">
        <v>938.94164000000001</v>
      </c>
      <c r="V2469" s="150">
        <v>5531</v>
      </c>
      <c r="W2469" s="150">
        <v>7574.2311900000004</v>
      </c>
      <c r="X2469" s="150">
        <v>15988</v>
      </c>
      <c r="Y2469" s="150">
        <v>59343.195000000007</v>
      </c>
      <c r="Z2469" s="150">
        <v>14306.107</v>
      </c>
      <c r="AA2469" s="150">
        <v>153551.93700000001</v>
      </c>
      <c r="AB2469" s="150">
        <v>2939.0574506286971</v>
      </c>
      <c r="AC2469" s="150">
        <v>13958.92867632253</v>
      </c>
      <c r="AD2469" s="150">
        <v>28676.094000000001</v>
      </c>
      <c r="AE2469" s="150">
        <v>20307.27097999999</v>
      </c>
      <c r="AF2469" s="150">
        <v>33726.016000000003</v>
      </c>
      <c r="AG2469" s="150">
        <v>212213</v>
      </c>
      <c r="AH2469" s="150">
        <v>34617.452819999999</v>
      </c>
      <c r="AI2469" s="150">
        <v>6085.7390114000009</v>
      </c>
      <c r="AJ2469" s="150">
        <v>38623.925689999989</v>
      </c>
      <c r="AK2469" s="150">
        <v>1502</v>
      </c>
      <c r="AL2469" s="150">
        <v>827459.6875</v>
      </c>
      <c r="AM2469" s="150">
        <v>680181.625</v>
      </c>
      <c r="AN2469" s="150">
        <v>147278.109375</v>
      </c>
      <c r="AO2469" s="5" t="s">
        <v>5304</v>
      </c>
    </row>
    <row r="2470" spans="1:41" ht="14.25" x14ac:dyDescent="0.45">
      <c r="A2470" s="150">
        <v>2018</v>
      </c>
      <c r="B2470" s="5" t="s">
        <v>81</v>
      </c>
      <c r="C2470" s="5" t="s">
        <v>169</v>
      </c>
      <c r="D2470" s="5" t="s">
        <v>84</v>
      </c>
      <c r="E2470" s="5" t="s">
        <v>91</v>
      </c>
      <c r="F2470" s="5" t="s">
        <v>92</v>
      </c>
      <c r="G2470" s="5" t="s">
        <v>87</v>
      </c>
      <c r="H2470" s="5" t="s">
        <v>131</v>
      </c>
      <c r="I2470" s="150">
        <v>12926.021484375</v>
      </c>
      <c r="J2470" s="150">
        <v>1007.1279907226563</v>
      </c>
      <c r="K2470" s="150">
        <v>1476.0791015625</v>
      </c>
      <c r="L2470" s="150">
        <v>694.24407958984375</v>
      </c>
      <c r="M2470" s="150">
        <v>1499.6524658203125</v>
      </c>
      <c r="N2470" s="150">
        <v>1007.849365234375</v>
      </c>
      <c r="O2470" s="150">
        <v>806.68524169921875</v>
      </c>
      <c r="P2470" s="150">
        <v>1165.2652587890625</v>
      </c>
      <c r="Q2470" s="150">
        <v>0</v>
      </c>
      <c r="R2470" s="150">
        <v>796.6790771484375</v>
      </c>
      <c r="S2470" s="150">
        <v>1383.9876708984375</v>
      </c>
      <c r="T2470" s="150">
        <v>1545.456787109375</v>
      </c>
      <c r="U2470" s="150">
        <v>4.3604216575622559</v>
      </c>
      <c r="V2470" s="150">
        <v>632.08868408203125</v>
      </c>
      <c r="W2470" s="150">
        <v>1148.29443359375</v>
      </c>
      <c r="X2470" s="150">
        <v>79.503059387207031</v>
      </c>
      <c r="Y2470" s="150">
        <v>17650.943359375</v>
      </c>
      <c r="Z2470" s="150">
        <v>0</v>
      </c>
      <c r="AA2470" s="150">
        <v>22050.740234375</v>
      </c>
      <c r="AB2470" s="150">
        <v>776.78009033203125</v>
      </c>
      <c r="AC2470" s="150">
        <v>527.91741943359375</v>
      </c>
      <c r="AD2470" s="150">
        <v>0</v>
      </c>
      <c r="AE2470" s="150">
        <v>1262.5928955078125</v>
      </c>
      <c r="AF2470" s="150">
        <v>8424.59765625</v>
      </c>
      <c r="AG2470" s="150">
        <v>19248.154296875</v>
      </c>
      <c r="AH2470" s="150">
        <v>775.36212158203125</v>
      </c>
      <c r="AI2470" s="150">
        <v>228.60540771484375</v>
      </c>
      <c r="AJ2470" s="150">
        <v>452.52328491210938</v>
      </c>
      <c r="AK2470" s="150">
        <v>186.46615600585938</v>
      </c>
      <c r="AL2470" s="150">
        <v>97757.984375</v>
      </c>
      <c r="AM2470" s="150">
        <v>87851.109375</v>
      </c>
      <c r="AN2470" s="150">
        <v>9906.8720703125</v>
      </c>
      <c r="AO2470" s="5" t="s">
        <v>5305</v>
      </c>
    </row>
    <row r="2471" spans="1:41" ht="14.25" x14ac:dyDescent="0.45">
      <c r="A2471" s="150">
        <v>2018</v>
      </c>
      <c r="B2471" s="5" t="s">
        <v>81</v>
      </c>
      <c r="C2471" s="5" t="s">
        <v>169</v>
      </c>
      <c r="D2471" s="5" t="s">
        <v>84</v>
      </c>
      <c r="E2471" s="5" t="s">
        <v>91</v>
      </c>
      <c r="F2471" s="5" t="s">
        <v>92</v>
      </c>
      <c r="G2471" s="5" t="s">
        <v>88</v>
      </c>
      <c r="H2471" s="5" t="s">
        <v>131</v>
      </c>
      <c r="I2471" s="150">
        <v>12269.81762</v>
      </c>
      <c r="J2471" s="150">
        <v>956</v>
      </c>
      <c r="K2471" s="150">
        <v>1401.14426</v>
      </c>
      <c r="L2471" s="150">
        <v>659</v>
      </c>
      <c r="M2471" s="150">
        <v>1423.5209480000001</v>
      </c>
      <c r="N2471" s="150">
        <v>956.68476999999996</v>
      </c>
      <c r="O2471" s="150">
        <v>765.73296999999991</v>
      </c>
      <c r="P2471" s="150">
        <v>1106.10925</v>
      </c>
      <c r="Q2471" s="150">
        <v>0</v>
      </c>
      <c r="R2471" s="150">
        <v>756.23479062000001</v>
      </c>
      <c r="S2471" s="150">
        <v>1313.72802</v>
      </c>
      <c r="T2471" s="150">
        <v>1467</v>
      </c>
      <c r="U2471" s="150">
        <v>4.1390600000000006</v>
      </c>
      <c r="V2471" s="150">
        <v>600</v>
      </c>
      <c r="W2471" s="150">
        <v>1090</v>
      </c>
      <c r="X2471" s="150">
        <v>75.466999999999999</v>
      </c>
      <c r="Y2471" s="150">
        <v>16754.874</v>
      </c>
      <c r="Z2471" s="150">
        <v>0</v>
      </c>
      <c r="AA2471" s="150">
        <v>20931.310097045829</v>
      </c>
      <c r="AB2471" s="150">
        <v>737.346</v>
      </c>
      <c r="AC2471" s="150">
        <v>501.11712000000011</v>
      </c>
      <c r="AD2471" s="150">
        <v>0</v>
      </c>
      <c r="AE2471" s="150">
        <v>1198.4959200000001</v>
      </c>
      <c r="AF2471" s="150">
        <v>7996.9140000000007</v>
      </c>
      <c r="AG2471" s="150">
        <v>18271</v>
      </c>
      <c r="AH2471" s="150">
        <v>736</v>
      </c>
      <c r="AI2471" s="150">
        <v>217</v>
      </c>
      <c r="AJ2471" s="150">
        <v>429.55045000000001</v>
      </c>
      <c r="AK2471" s="150">
        <v>177</v>
      </c>
      <c r="AL2471" s="150">
        <v>92795.1796875</v>
      </c>
      <c r="AM2471" s="150">
        <v>83391.2421875</v>
      </c>
      <c r="AN2471" s="150">
        <v>9403.9384765625</v>
      </c>
      <c r="AO2471" s="5" t="s">
        <v>5306</v>
      </c>
    </row>
    <row r="2472" spans="1:41" ht="14.25" x14ac:dyDescent="0.45">
      <c r="A2472" s="150">
        <v>2018</v>
      </c>
      <c r="B2472" s="5" t="s">
        <v>81</v>
      </c>
      <c r="C2472" s="5" t="s">
        <v>169</v>
      </c>
      <c r="D2472" s="5" t="s">
        <v>84</v>
      </c>
      <c r="E2472" s="5" t="s">
        <v>93</v>
      </c>
      <c r="F2472" s="5" t="s">
        <v>225</v>
      </c>
      <c r="G2472" s="5" t="s">
        <v>87</v>
      </c>
      <c r="H2472" s="5" t="s">
        <v>131</v>
      </c>
      <c r="I2472" s="150">
        <v>0</v>
      </c>
      <c r="J2472" s="150">
        <v>0</v>
      </c>
      <c r="K2472" s="150">
        <v>27.762250900268555</v>
      </c>
      <c r="L2472" s="150">
        <v>18.96265983581543</v>
      </c>
      <c r="M2472" s="150">
        <v>0</v>
      </c>
      <c r="N2472" s="150">
        <v>0</v>
      </c>
      <c r="O2472" s="150">
        <v>0</v>
      </c>
      <c r="P2472" s="150">
        <v>0</v>
      </c>
      <c r="Q2472" s="150">
        <v>0</v>
      </c>
      <c r="R2472" s="150">
        <v>73.827568054199219</v>
      </c>
      <c r="S2472" s="150">
        <v>0</v>
      </c>
      <c r="T2472" s="150">
        <v>0</v>
      </c>
      <c r="U2472" s="150">
        <v>0</v>
      </c>
      <c r="V2472" s="150">
        <v>361.34402465820313</v>
      </c>
      <c r="W2472" s="150">
        <v>83.225013732910156</v>
      </c>
      <c r="X2472" s="150">
        <v>444.56903076171875</v>
      </c>
      <c r="Y2472" s="150">
        <v>0</v>
      </c>
      <c r="Z2472" s="150">
        <v>0</v>
      </c>
      <c r="AA2472" s="150">
        <v>0</v>
      </c>
      <c r="AB2472" s="150">
        <v>6.0523152351379395E-2</v>
      </c>
      <c r="AC2472" s="150">
        <v>0</v>
      </c>
      <c r="AD2472" s="150">
        <v>0</v>
      </c>
      <c r="AE2472" s="150">
        <v>0</v>
      </c>
      <c r="AF2472" s="150">
        <v>58.426063537597656</v>
      </c>
      <c r="AG2472" s="150">
        <v>186.46615600585938</v>
      </c>
      <c r="AH2472" s="150">
        <v>20.914924621582031</v>
      </c>
      <c r="AI2472" s="150">
        <v>0</v>
      </c>
      <c r="AJ2472" s="150">
        <v>0</v>
      </c>
      <c r="AK2472" s="150">
        <v>0</v>
      </c>
      <c r="AL2472" s="150">
        <v>1275.5582275390625</v>
      </c>
      <c r="AM2472" s="150">
        <v>699.0264892578125</v>
      </c>
      <c r="AN2472" s="150">
        <v>576.53173828125</v>
      </c>
      <c r="AO2472" s="5" t="s">
        <v>5307</v>
      </c>
    </row>
    <row r="2473" spans="1:41" ht="14.25" x14ac:dyDescent="0.45">
      <c r="A2473" s="150">
        <v>2018</v>
      </c>
      <c r="B2473" s="5" t="s">
        <v>81</v>
      </c>
      <c r="C2473" s="5" t="s">
        <v>169</v>
      </c>
      <c r="D2473" s="5" t="s">
        <v>84</v>
      </c>
      <c r="E2473" s="5" t="s">
        <v>93</v>
      </c>
      <c r="F2473" s="5" t="s">
        <v>225</v>
      </c>
      <c r="G2473" s="5" t="s">
        <v>88</v>
      </c>
      <c r="H2473" s="5" t="s">
        <v>131</v>
      </c>
      <c r="I2473" s="150">
        <v>0</v>
      </c>
      <c r="J2473" s="150">
        <v>0</v>
      </c>
      <c r="K2473" s="150">
        <v>26.352869999999999</v>
      </c>
      <c r="L2473" s="150">
        <v>18</v>
      </c>
      <c r="M2473" s="150">
        <v>0</v>
      </c>
      <c r="N2473" s="150">
        <v>0</v>
      </c>
      <c r="O2473" s="150">
        <v>0</v>
      </c>
      <c r="P2473" s="150">
        <v>0</v>
      </c>
      <c r="Q2473" s="150">
        <v>0</v>
      </c>
      <c r="R2473" s="150">
        <v>70.079629999999995</v>
      </c>
      <c r="S2473" s="150">
        <v>0</v>
      </c>
      <c r="T2473" s="150">
        <v>0</v>
      </c>
      <c r="U2473" s="150">
        <v>0</v>
      </c>
      <c r="V2473" s="150">
        <v>343</v>
      </c>
      <c r="W2473" s="150">
        <v>79</v>
      </c>
      <c r="X2473" s="150">
        <v>422</v>
      </c>
      <c r="Y2473" s="150">
        <v>0</v>
      </c>
      <c r="Z2473" s="150">
        <v>0</v>
      </c>
      <c r="AA2473" s="150">
        <v>0</v>
      </c>
      <c r="AB2473" s="150">
        <v>5.74506286967542E-2</v>
      </c>
      <c r="AC2473" s="150">
        <v>0</v>
      </c>
      <c r="AD2473" s="150">
        <v>0</v>
      </c>
      <c r="AE2473" s="150">
        <v>0</v>
      </c>
      <c r="AF2473" s="150">
        <v>55.46</v>
      </c>
      <c r="AG2473" s="150">
        <v>177</v>
      </c>
      <c r="AH2473" s="150">
        <v>19.853154503907682</v>
      </c>
      <c r="AI2473" s="150">
        <v>0</v>
      </c>
      <c r="AJ2473" s="150">
        <v>0</v>
      </c>
      <c r="AK2473" s="150">
        <v>0</v>
      </c>
      <c r="AL2473" s="150">
        <v>1210.8031005859375</v>
      </c>
      <c r="AM2473" s="150">
        <v>663.53961181640625</v>
      </c>
      <c r="AN2473" s="150">
        <v>547.26348876953125</v>
      </c>
      <c r="AO2473" s="5" t="s">
        <v>5308</v>
      </c>
    </row>
    <row r="2474" spans="1:41" ht="14.25" x14ac:dyDescent="0.45">
      <c r="A2474" s="150">
        <v>2018</v>
      </c>
      <c r="B2474" s="5" t="s">
        <v>81</v>
      </c>
      <c r="C2474" s="5" t="s">
        <v>169</v>
      </c>
      <c r="D2474" s="5" t="s">
        <v>84</v>
      </c>
      <c r="E2474" s="5" t="s">
        <v>93</v>
      </c>
      <c r="F2474" s="5" t="s">
        <v>228</v>
      </c>
      <c r="G2474" s="5" t="s">
        <v>87</v>
      </c>
      <c r="H2474" s="5" t="s">
        <v>131</v>
      </c>
      <c r="I2474" s="150">
        <v>480.20004272460938</v>
      </c>
      <c r="J2474" s="150">
        <v>1790.91796875</v>
      </c>
      <c r="K2474" s="150">
        <v>0</v>
      </c>
      <c r="L2474" s="150">
        <v>259.1563720703125</v>
      </c>
      <c r="M2474" s="150">
        <v>1186.1285400390625</v>
      </c>
      <c r="N2474" s="150">
        <v>52.121326446533203</v>
      </c>
      <c r="O2474" s="150">
        <v>376.61508178710938</v>
      </c>
      <c r="P2474" s="150">
        <v>356.80380249023438</v>
      </c>
      <c r="Q2474" s="150">
        <v>215.69126892089844</v>
      </c>
      <c r="R2474" s="150">
        <v>56.444046020507813</v>
      </c>
      <c r="S2474" s="150">
        <v>412.964599609375</v>
      </c>
      <c r="T2474" s="150">
        <v>2037.71044921875</v>
      </c>
      <c r="U2474" s="150">
        <v>163.90312194824219</v>
      </c>
      <c r="V2474" s="150">
        <v>48.460132598876953</v>
      </c>
      <c r="W2474" s="150">
        <v>6.3208866119384766</v>
      </c>
      <c r="X2474" s="150">
        <v>1151.454833984375</v>
      </c>
      <c r="Y2474" s="150">
        <v>37.760978698730469</v>
      </c>
      <c r="Z2474" s="150">
        <v>1197.022216796875</v>
      </c>
      <c r="AA2474" s="150">
        <v>1562.5382080078125</v>
      </c>
      <c r="AB2474" s="150">
        <v>129.57818603515625</v>
      </c>
      <c r="AC2474" s="150">
        <v>838.06103515625</v>
      </c>
      <c r="AD2474" s="150">
        <v>675.67120361328125</v>
      </c>
      <c r="AE2474" s="150">
        <v>4992.447265625</v>
      </c>
      <c r="AF2474" s="150">
        <v>1277.0224609375</v>
      </c>
      <c r="AG2474" s="150">
        <v>331.8465576171875</v>
      </c>
      <c r="AH2474" s="150">
        <v>1370.2166748046875</v>
      </c>
      <c r="AI2474" s="150">
        <v>280.921142578125</v>
      </c>
      <c r="AJ2474" s="150">
        <v>1086.1268310546875</v>
      </c>
      <c r="AK2474" s="150">
        <v>166.45002746582031</v>
      </c>
      <c r="AL2474" s="150">
        <v>22540.556640625</v>
      </c>
      <c r="AM2474" s="150">
        <v>14746.5234375</v>
      </c>
      <c r="AN2474" s="150">
        <v>7794.0322265625</v>
      </c>
      <c r="AO2474" s="5" t="s">
        <v>5309</v>
      </c>
    </row>
    <row r="2475" spans="1:41" ht="14.25" x14ac:dyDescent="0.45">
      <c r="A2475" s="150">
        <v>2018</v>
      </c>
      <c r="B2475" s="5" t="s">
        <v>81</v>
      </c>
      <c r="C2475" s="5" t="s">
        <v>169</v>
      </c>
      <c r="D2475" s="5" t="s">
        <v>84</v>
      </c>
      <c r="E2475" s="5" t="s">
        <v>93</v>
      </c>
      <c r="F2475" s="5" t="s">
        <v>228</v>
      </c>
      <c r="G2475" s="5" t="s">
        <v>88</v>
      </c>
      <c r="H2475" s="5" t="s">
        <v>131</v>
      </c>
      <c r="I2475" s="150">
        <v>455.82216</v>
      </c>
      <c r="J2475" s="150">
        <v>1700</v>
      </c>
      <c r="K2475" s="150">
        <v>0</v>
      </c>
      <c r="L2475" s="150">
        <v>246</v>
      </c>
      <c r="M2475" s="150">
        <v>1125.9133999999999</v>
      </c>
      <c r="N2475" s="150">
        <v>49.475329999999992</v>
      </c>
      <c r="O2475" s="150">
        <v>357.49579799999998</v>
      </c>
      <c r="P2475" s="150">
        <v>338.69025000000011</v>
      </c>
      <c r="Q2475" s="150">
        <v>204.7414689</v>
      </c>
      <c r="R2475" s="150">
        <v>53.578600000000009</v>
      </c>
      <c r="S2475" s="150">
        <v>392</v>
      </c>
      <c r="T2475" s="150">
        <v>1934.26377</v>
      </c>
      <c r="U2475" s="150">
        <v>155.58240000000001</v>
      </c>
      <c r="V2475" s="150">
        <v>46</v>
      </c>
      <c r="W2475" s="150">
        <v>6</v>
      </c>
      <c r="X2475" s="150">
        <v>1093</v>
      </c>
      <c r="Y2475" s="150">
        <v>35.844000000000001</v>
      </c>
      <c r="Z2475" s="150">
        <v>1136.2539999999999</v>
      </c>
      <c r="AA2475" s="150">
        <v>1483.2141799999999</v>
      </c>
      <c r="AB2475" s="150">
        <v>123</v>
      </c>
      <c r="AC2475" s="150">
        <v>795.51594000000023</v>
      </c>
      <c r="AD2475" s="150">
        <v>641.37</v>
      </c>
      <c r="AE2475" s="150">
        <v>4739</v>
      </c>
      <c r="AF2475" s="150">
        <v>1212.193</v>
      </c>
      <c r="AG2475" s="150">
        <v>315</v>
      </c>
      <c r="AH2475" s="150">
        <v>1300.6561228922969</v>
      </c>
      <c r="AI2475" s="150">
        <v>266.65987399099998</v>
      </c>
      <c r="AJ2475" s="150">
        <v>1030.9884300000001</v>
      </c>
      <c r="AK2475" s="150">
        <v>158</v>
      </c>
      <c r="AL2475" s="150">
        <v>21396.259765625</v>
      </c>
      <c r="AM2475" s="150">
        <v>13997.900390625</v>
      </c>
      <c r="AN2475" s="150">
        <v>7398.35888671875</v>
      </c>
      <c r="AO2475" s="5" t="s">
        <v>5310</v>
      </c>
    </row>
    <row r="2476" spans="1:41" ht="14.25" x14ac:dyDescent="0.45">
      <c r="A2476" s="150">
        <v>2018</v>
      </c>
      <c r="B2476" s="5" t="s">
        <v>81</v>
      </c>
      <c r="C2476" s="5" t="s">
        <v>169</v>
      </c>
      <c r="D2476" s="5" t="s">
        <v>84</v>
      </c>
      <c r="E2476" s="5" t="s">
        <v>93</v>
      </c>
      <c r="F2476" s="5" t="s">
        <v>231</v>
      </c>
      <c r="G2476" s="5" t="s">
        <v>87</v>
      </c>
      <c r="H2476" s="5" t="s">
        <v>131</v>
      </c>
      <c r="I2476" s="150">
        <v>360.38406372070313</v>
      </c>
      <c r="J2476" s="150">
        <v>0</v>
      </c>
      <c r="K2476" s="150">
        <v>4.6565866470336914</v>
      </c>
      <c r="L2476" s="150">
        <v>147.48736572265625</v>
      </c>
      <c r="M2476" s="150">
        <v>115.19662475585938</v>
      </c>
      <c r="N2476" s="150">
        <v>1757.6124267578125</v>
      </c>
      <c r="O2476" s="150">
        <v>140.97789001464844</v>
      </c>
      <c r="P2476" s="150">
        <v>1095.8958740234375</v>
      </c>
      <c r="Q2476" s="150">
        <v>4.1065764427185059</v>
      </c>
      <c r="R2476" s="150">
        <v>239.57325744628906</v>
      </c>
      <c r="S2476" s="150">
        <v>29.497472763061523</v>
      </c>
      <c r="T2476" s="150">
        <v>1856.151123046875</v>
      </c>
      <c r="U2476" s="150">
        <v>0</v>
      </c>
      <c r="V2476" s="150">
        <v>398.21588134765625</v>
      </c>
      <c r="W2476" s="150">
        <v>3420.6533203125</v>
      </c>
      <c r="X2476" s="150">
        <v>145.38040161132813</v>
      </c>
      <c r="Y2476" s="150">
        <v>135.72102355957031</v>
      </c>
      <c r="Z2476" s="150">
        <v>357.1890869140625</v>
      </c>
      <c r="AA2476" s="150">
        <v>4422.0654296875</v>
      </c>
      <c r="AB2476" s="150">
        <v>383.46713256835938</v>
      </c>
      <c r="AC2476" s="150">
        <v>1980.811767578125</v>
      </c>
      <c r="AD2476" s="150">
        <v>1001.7025146484375</v>
      </c>
      <c r="AE2476" s="150">
        <v>38.062896728515625</v>
      </c>
      <c r="AF2476" s="150">
        <v>939.22900390625</v>
      </c>
      <c r="AG2476" s="150">
        <v>97.973747253417969</v>
      </c>
      <c r="AH2476" s="150">
        <v>1160.51220703125</v>
      </c>
      <c r="AI2476" s="150">
        <v>714.56439208984375</v>
      </c>
      <c r="AJ2476" s="150">
        <v>2722.0517578125</v>
      </c>
      <c r="AK2476" s="150">
        <v>402.4298095703125</v>
      </c>
      <c r="AL2476" s="150">
        <v>24071.5703125</v>
      </c>
      <c r="AM2476" s="150">
        <v>14696.37890625</v>
      </c>
      <c r="AN2476" s="150">
        <v>9375.189453125</v>
      </c>
      <c r="AO2476" s="5" t="s">
        <v>5311</v>
      </c>
    </row>
    <row r="2477" spans="1:41" ht="14.25" x14ac:dyDescent="0.45">
      <c r="A2477" s="150">
        <v>2018</v>
      </c>
      <c r="B2477" s="5" t="s">
        <v>81</v>
      </c>
      <c r="C2477" s="5" t="s">
        <v>169</v>
      </c>
      <c r="D2477" s="5" t="s">
        <v>84</v>
      </c>
      <c r="E2477" s="5" t="s">
        <v>93</v>
      </c>
      <c r="F2477" s="5" t="s">
        <v>231</v>
      </c>
      <c r="G2477" s="5" t="s">
        <v>88</v>
      </c>
      <c r="H2477" s="5" t="s">
        <v>131</v>
      </c>
      <c r="I2477" s="150">
        <v>342.08877999999999</v>
      </c>
      <c r="J2477" s="150">
        <v>0</v>
      </c>
      <c r="K2477" s="150">
        <v>4.4201900000000007</v>
      </c>
      <c r="L2477" s="150">
        <v>140</v>
      </c>
      <c r="M2477" s="150">
        <v>109.34854</v>
      </c>
      <c r="N2477" s="150">
        <v>1668.38526</v>
      </c>
      <c r="O2477" s="150">
        <v>133.82098400000001</v>
      </c>
      <c r="P2477" s="150">
        <v>1040.2614799999999</v>
      </c>
      <c r="Q2477" s="150">
        <v>3.8981015999999999</v>
      </c>
      <c r="R2477" s="150">
        <v>227.41104999999999</v>
      </c>
      <c r="S2477" s="150">
        <v>28</v>
      </c>
      <c r="T2477" s="150">
        <v>1761.9215799999999</v>
      </c>
      <c r="U2477" s="150">
        <v>0</v>
      </c>
      <c r="V2477" s="150">
        <v>378</v>
      </c>
      <c r="W2477" s="150">
        <v>3247</v>
      </c>
      <c r="X2477" s="150">
        <v>138</v>
      </c>
      <c r="Y2477" s="150">
        <v>128.83099999999999</v>
      </c>
      <c r="Z2477" s="150">
        <v>339.05599999999998</v>
      </c>
      <c r="AA2477" s="150">
        <v>4197.5741399999988</v>
      </c>
      <c r="AB2477" s="150">
        <v>364</v>
      </c>
      <c r="AC2477" s="150">
        <v>1880.2537</v>
      </c>
      <c r="AD2477" s="150">
        <v>950.85</v>
      </c>
      <c r="AE2477" s="150">
        <v>36.130590000000012</v>
      </c>
      <c r="AF2477" s="150">
        <v>891.548</v>
      </c>
      <c r="AG2477" s="150">
        <v>93</v>
      </c>
      <c r="AH2477" s="150">
        <v>1101.5975247377171</v>
      </c>
      <c r="AI2477" s="150">
        <v>678.28871687399987</v>
      </c>
      <c r="AJ2477" s="150">
        <v>2583.8638564196731</v>
      </c>
      <c r="AK2477" s="150">
        <v>382</v>
      </c>
      <c r="AL2477" s="150">
        <v>22849.55078125</v>
      </c>
      <c r="AM2477" s="150">
        <v>13950.302734375</v>
      </c>
      <c r="AN2477" s="150">
        <v>8899.248046875</v>
      </c>
      <c r="AO2477" s="5" t="s">
        <v>5312</v>
      </c>
    </row>
    <row r="2478" spans="1:41" ht="14.25" x14ac:dyDescent="0.45">
      <c r="A2478" s="150">
        <v>2018</v>
      </c>
      <c r="B2478" s="5" t="s">
        <v>81</v>
      </c>
      <c r="C2478" s="5" t="s">
        <v>169</v>
      </c>
      <c r="D2478" s="5" t="s">
        <v>84</v>
      </c>
      <c r="E2478" s="5" t="s">
        <v>93</v>
      </c>
      <c r="F2478" s="5" t="s">
        <v>94</v>
      </c>
      <c r="G2478" s="5" t="s">
        <v>87</v>
      </c>
      <c r="H2478" s="5" t="s">
        <v>131</v>
      </c>
      <c r="I2478" s="150">
        <v>840.5841064453125</v>
      </c>
      <c r="J2478" s="150">
        <v>1790.91796875</v>
      </c>
      <c r="K2478" s="150">
        <v>32.418838500976563</v>
      </c>
      <c r="L2478" s="150">
        <v>425.60638427734375</v>
      </c>
      <c r="M2478" s="150">
        <v>1301.3251953125</v>
      </c>
      <c r="N2478" s="150">
        <v>1809.7337646484375</v>
      </c>
      <c r="O2478" s="150">
        <v>517.59295654296875</v>
      </c>
      <c r="P2478" s="150">
        <v>1452.6995849609375</v>
      </c>
      <c r="Q2478" s="150">
        <v>219.7978515625</v>
      </c>
      <c r="R2478" s="150">
        <v>369.84487915039063</v>
      </c>
      <c r="S2478" s="150">
        <v>442.46206665039063</v>
      </c>
      <c r="T2478" s="150">
        <v>3893.861572265625</v>
      </c>
      <c r="U2478" s="150">
        <v>163.90312194824219</v>
      </c>
      <c r="V2478" s="150">
        <v>808.02001953125</v>
      </c>
      <c r="W2478" s="150">
        <v>3510.19921875</v>
      </c>
      <c r="X2478" s="150">
        <v>1741.404296875</v>
      </c>
      <c r="Y2478" s="150">
        <v>173.48200988769531</v>
      </c>
      <c r="Z2478" s="150">
        <v>1554.2113037109375</v>
      </c>
      <c r="AA2478" s="150">
        <v>5984.603515625</v>
      </c>
      <c r="AB2478" s="150">
        <v>513.1058349609375</v>
      </c>
      <c r="AC2478" s="150">
        <v>2818.872802734375</v>
      </c>
      <c r="AD2478" s="150">
        <v>1677.373779296875</v>
      </c>
      <c r="AE2478" s="150">
        <v>5030.51025390625</v>
      </c>
      <c r="AF2478" s="150">
        <v>2274.677490234375</v>
      </c>
      <c r="AG2478" s="150">
        <v>616.28643798828125</v>
      </c>
      <c r="AH2478" s="150">
        <v>2551.643798828125</v>
      </c>
      <c r="AI2478" s="150">
        <v>995.48553466796875</v>
      </c>
      <c r="AJ2478" s="150">
        <v>3808.1787109375</v>
      </c>
      <c r="AK2478" s="150">
        <v>568.87982177734375</v>
      </c>
      <c r="AL2478" s="150">
        <v>47887.6796875</v>
      </c>
      <c r="AM2478" s="150">
        <v>30141.9296875</v>
      </c>
      <c r="AN2478" s="150">
        <v>17745.751953125</v>
      </c>
      <c r="AO2478" s="5" t="s">
        <v>5313</v>
      </c>
    </row>
    <row r="2479" spans="1:41" ht="14.25" x14ac:dyDescent="0.45">
      <c r="A2479" s="150">
        <v>2018</v>
      </c>
      <c r="B2479" s="5" t="s">
        <v>81</v>
      </c>
      <c r="C2479" s="5" t="s">
        <v>169</v>
      </c>
      <c r="D2479" s="5" t="s">
        <v>84</v>
      </c>
      <c r="E2479" s="5" t="s">
        <v>93</v>
      </c>
      <c r="F2479" s="5" t="s">
        <v>94</v>
      </c>
      <c r="G2479" s="5" t="s">
        <v>88</v>
      </c>
      <c r="H2479" s="5" t="s">
        <v>131</v>
      </c>
      <c r="I2479" s="150">
        <v>797.91093999999998</v>
      </c>
      <c r="J2479" s="150">
        <v>1700</v>
      </c>
      <c r="K2479" s="150">
        <v>30.773060000000001</v>
      </c>
      <c r="L2479" s="150">
        <v>404</v>
      </c>
      <c r="M2479" s="150">
        <v>1235.2619400000001</v>
      </c>
      <c r="N2479" s="150">
        <v>1717.86059</v>
      </c>
      <c r="O2479" s="150">
        <v>491.31678199999999</v>
      </c>
      <c r="P2479" s="150">
        <v>1378.95173</v>
      </c>
      <c r="Q2479" s="150">
        <v>208.63957049999999</v>
      </c>
      <c r="R2479" s="150">
        <v>351.06927999999999</v>
      </c>
      <c r="S2479" s="150">
        <v>420</v>
      </c>
      <c r="T2479" s="150">
        <v>3696.1853500000002</v>
      </c>
      <c r="U2479" s="150">
        <v>155.58240000000001</v>
      </c>
      <c r="V2479" s="150">
        <v>767</v>
      </c>
      <c r="W2479" s="150">
        <v>3332</v>
      </c>
      <c r="X2479" s="150">
        <v>1653</v>
      </c>
      <c r="Y2479" s="150">
        <v>164.67500000000001</v>
      </c>
      <c r="Z2479" s="150">
        <v>1475.31</v>
      </c>
      <c r="AA2479" s="150">
        <v>5680.7883199999987</v>
      </c>
      <c r="AB2479" s="150">
        <v>487.05745062869681</v>
      </c>
      <c r="AC2479" s="150">
        <v>2675.76964</v>
      </c>
      <c r="AD2479" s="150">
        <v>1592.22</v>
      </c>
      <c r="AE2479" s="150">
        <v>4775.1305899999998</v>
      </c>
      <c r="AF2479" s="150">
        <v>2159.201</v>
      </c>
      <c r="AG2479" s="150">
        <v>585</v>
      </c>
      <c r="AH2479" s="150">
        <v>2422.106802133922</v>
      </c>
      <c r="AI2479" s="150">
        <v>944.94859086499991</v>
      </c>
      <c r="AJ2479" s="150">
        <v>3614.852286419673</v>
      </c>
      <c r="AK2479" s="150">
        <v>540</v>
      </c>
      <c r="AL2479" s="150">
        <v>45456.609375</v>
      </c>
      <c r="AM2479" s="150">
        <v>28611.740234375</v>
      </c>
      <c r="AN2479" s="150">
        <v>16844.869140625</v>
      </c>
      <c r="AO2479" s="5" t="s">
        <v>5314</v>
      </c>
    </row>
    <row r="2480" spans="1:41" ht="14.25" x14ac:dyDescent="0.45">
      <c r="A2480" s="150">
        <v>2018</v>
      </c>
      <c r="B2480" s="5" t="s">
        <v>81</v>
      </c>
      <c r="C2480" s="5" t="s">
        <v>169</v>
      </c>
      <c r="D2480" s="5" t="s">
        <v>84</v>
      </c>
      <c r="E2480" s="5" t="s">
        <v>25</v>
      </c>
      <c r="F2480" s="5" t="s">
        <v>25</v>
      </c>
      <c r="G2480" s="5" t="s">
        <v>87</v>
      </c>
      <c r="H2480" s="5" t="s">
        <v>131</v>
      </c>
      <c r="I2480" s="150">
        <v>7226.33935546875</v>
      </c>
      <c r="J2480" s="150">
        <v>6682.23095703125</v>
      </c>
      <c r="K2480" s="150">
        <v>0</v>
      </c>
      <c r="L2480" s="150">
        <v>124.31077575683594</v>
      </c>
      <c r="M2480" s="150">
        <v>2473.13037109375</v>
      </c>
      <c r="N2480" s="150">
        <v>3305.82373046875</v>
      </c>
      <c r="O2480" s="150">
        <v>648.28497314453125</v>
      </c>
      <c r="P2480" s="150">
        <v>428.69357299804688</v>
      </c>
      <c r="Q2480" s="150">
        <v>0</v>
      </c>
      <c r="R2480" s="150">
        <v>828.60223388671875</v>
      </c>
      <c r="S2480" s="150">
        <v>104.29463195800781</v>
      </c>
      <c r="T2480" s="150">
        <v>249.40673828125</v>
      </c>
      <c r="U2480" s="150">
        <v>163.26934814453125</v>
      </c>
      <c r="V2480" s="150">
        <v>1308.423583984375</v>
      </c>
      <c r="W2480" s="150">
        <v>528.8475341796875</v>
      </c>
      <c r="X2480" s="150">
        <v>1839.3780517578125</v>
      </c>
      <c r="Y2480" s="150">
        <v>10211.6796875</v>
      </c>
      <c r="Z2480" s="150">
        <v>923.5321044921875</v>
      </c>
      <c r="AA2480" s="150">
        <v>50194.70703125</v>
      </c>
      <c r="AB2480" s="150">
        <v>136.95254516601563</v>
      </c>
      <c r="AC2480" s="150">
        <v>803.8502197265625</v>
      </c>
      <c r="AD2480" s="150">
        <v>11123.01171875</v>
      </c>
      <c r="AE2480" s="150">
        <v>8404.8154296875</v>
      </c>
      <c r="AF2480" s="150">
        <v>1527.527587890625</v>
      </c>
      <c r="AG2480" s="150">
        <v>28795.853515625</v>
      </c>
      <c r="AH2480" s="150">
        <v>301.2855224609375</v>
      </c>
      <c r="AI2480" s="150">
        <v>660.40057373046875</v>
      </c>
      <c r="AJ2480" s="150">
        <v>768.228271484375</v>
      </c>
      <c r="AK2480" s="150">
        <v>166.45002746582031</v>
      </c>
      <c r="AL2480" s="150">
        <v>139929.34375</v>
      </c>
      <c r="AM2480" s="150">
        <v>121697.8828125</v>
      </c>
      <c r="AN2480" s="150">
        <v>18231.44140625</v>
      </c>
      <c r="AO2480" s="5" t="s">
        <v>5315</v>
      </c>
    </row>
    <row r="2481" spans="1:41" ht="14.25" x14ac:dyDescent="0.45">
      <c r="A2481" s="150">
        <v>2018</v>
      </c>
      <c r="B2481" s="5" t="s">
        <v>81</v>
      </c>
      <c r="C2481" s="5" t="s">
        <v>169</v>
      </c>
      <c r="D2481" s="5" t="s">
        <v>84</v>
      </c>
      <c r="E2481" s="5" t="s">
        <v>25</v>
      </c>
      <c r="F2481" s="5" t="s">
        <v>25</v>
      </c>
      <c r="G2481" s="5" t="s">
        <v>88</v>
      </c>
      <c r="H2481" s="5" t="s">
        <v>131</v>
      </c>
      <c r="I2481" s="150">
        <v>6859.4861199999978</v>
      </c>
      <c r="J2481" s="150">
        <v>6343</v>
      </c>
      <c r="K2481" s="150">
        <v>0</v>
      </c>
      <c r="L2481" s="150">
        <v>118</v>
      </c>
      <c r="M2481" s="150">
        <v>2347.5792700000002</v>
      </c>
      <c r="N2481" s="150">
        <v>3138</v>
      </c>
      <c r="O2481" s="150">
        <v>615.37406700000008</v>
      </c>
      <c r="P2481" s="150">
        <v>406.93045999999998</v>
      </c>
      <c r="Q2481" s="150">
        <v>0</v>
      </c>
      <c r="R2481" s="150">
        <v>786.53733999999986</v>
      </c>
      <c r="S2481" s="150">
        <v>99</v>
      </c>
      <c r="T2481" s="150">
        <v>236.74533</v>
      </c>
      <c r="U2481" s="150">
        <v>154.98079999999999</v>
      </c>
      <c r="V2481" s="150">
        <v>1242</v>
      </c>
      <c r="W2481" s="150">
        <v>502</v>
      </c>
      <c r="X2481" s="150">
        <v>1746</v>
      </c>
      <c r="Y2481" s="150">
        <v>9693.2720000000008</v>
      </c>
      <c r="Z2481" s="150">
        <v>876.64799999999991</v>
      </c>
      <c r="AA2481" s="150">
        <v>47646.518690000012</v>
      </c>
      <c r="AB2481" s="150">
        <v>130</v>
      </c>
      <c r="AC2481" s="150">
        <v>763.04187000000115</v>
      </c>
      <c r="AD2481" s="150">
        <v>10558.34</v>
      </c>
      <c r="AE2481" s="150">
        <v>7978.1360799999893</v>
      </c>
      <c r="AF2481" s="150">
        <v>1449.981</v>
      </c>
      <c r="AG2481" s="150">
        <v>27334</v>
      </c>
      <c r="AH2481" s="150">
        <v>285.99044120029248</v>
      </c>
      <c r="AI2481" s="150">
        <v>626.87459228121736</v>
      </c>
      <c r="AJ2481" s="150">
        <v>729.22832000000005</v>
      </c>
      <c r="AK2481" s="150">
        <v>158</v>
      </c>
      <c r="AL2481" s="150">
        <v>132825.671875</v>
      </c>
      <c r="AM2481" s="150">
        <v>115519.7578125</v>
      </c>
      <c r="AN2481" s="150">
        <v>17305.904296875</v>
      </c>
      <c r="AO2481" s="5" t="s">
        <v>5316</v>
      </c>
    </row>
    <row r="2482" spans="1:41" ht="14.25" x14ac:dyDescent="0.45">
      <c r="A2482" s="150">
        <v>2018</v>
      </c>
      <c r="B2482" s="5" t="s">
        <v>81</v>
      </c>
      <c r="C2482" s="5" t="s">
        <v>169</v>
      </c>
      <c r="D2482" s="5" t="s">
        <v>84</v>
      </c>
      <c r="E2482" s="5" t="s">
        <v>261</v>
      </c>
      <c r="F2482" s="5" t="s">
        <v>261</v>
      </c>
      <c r="G2482" s="5" t="s">
        <v>87</v>
      </c>
      <c r="H2482" s="5" t="s">
        <v>131</v>
      </c>
      <c r="I2482" s="150">
        <v>4355.69970703125</v>
      </c>
      <c r="J2482" s="150">
        <v>5005.0888671875</v>
      </c>
      <c r="K2482" s="150">
        <v>33.714492797851563</v>
      </c>
      <c r="L2482" s="150">
        <v>404.5367431640625</v>
      </c>
      <c r="M2482" s="150">
        <v>8623.126953125</v>
      </c>
      <c r="N2482" s="150">
        <v>211.82217407226563</v>
      </c>
      <c r="O2482" s="150">
        <v>0</v>
      </c>
      <c r="P2482" s="150">
        <v>0</v>
      </c>
      <c r="Q2482" s="150">
        <v>38.079128265380859</v>
      </c>
      <c r="R2482" s="150">
        <v>154.86172485351563</v>
      </c>
      <c r="S2482" s="150">
        <v>4911.3291015625</v>
      </c>
      <c r="T2482" s="150">
        <v>104.29463195800781</v>
      </c>
      <c r="U2482" s="150">
        <v>78.806350708007813</v>
      </c>
      <c r="V2482" s="150">
        <v>391.89498901367188</v>
      </c>
      <c r="W2482" s="150">
        <v>1757.20654296875</v>
      </c>
      <c r="X2482" s="150">
        <v>4402.49755859375</v>
      </c>
      <c r="Y2482" s="150">
        <v>11463.5771484375</v>
      </c>
      <c r="Z2482" s="150">
        <v>781.942138671875</v>
      </c>
      <c r="AA2482" s="150">
        <v>24977.099609375</v>
      </c>
      <c r="AB2482" s="150">
        <v>0</v>
      </c>
      <c r="AC2482" s="150">
        <v>1438.001708984375</v>
      </c>
      <c r="AD2482" s="150">
        <v>1704.4482421875</v>
      </c>
      <c r="AE2482" s="150">
        <v>1269.44482421875</v>
      </c>
      <c r="AF2482" s="150">
        <v>7202.486328125</v>
      </c>
      <c r="AG2482" s="150">
        <v>62973.94140625</v>
      </c>
      <c r="AH2482" s="150">
        <v>7831.56005859375</v>
      </c>
      <c r="AI2482" s="150">
        <v>2174.7626953125</v>
      </c>
      <c r="AJ2482" s="150">
        <v>12040.693359375</v>
      </c>
      <c r="AK2482" s="150">
        <v>0</v>
      </c>
      <c r="AL2482" s="150">
        <v>164330.90625</v>
      </c>
      <c r="AM2482" s="150">
        <v>132787.96875</v>
      </c>
      <c r="AN2482" s="150">
        <v>31542.94140625</v>
      </c>
      <c r="AO2482" s="5" t="s">
        <v>5317</v>
      </c>
    </row>
    <row r="2483" spans="1:41" ht="14.25" x14ac:dyDescent="0.45">
      <c r="A2483" s="150">
        <v>2018</v>
      </c>
      <c r="B2483" s="5" t="s">
        <v>81</v>
      </c>
      <c r="C2483" s="5" t="s">
        <v>169</v>
      </c>
      <c r="D2483" s="5" t="s">
        <v>84</v>
      </c>
      <c r="E2483" s="5" t="s">
        <v>261</v>
      </c>
      <c r="F2483" s="5" t="s">
        <v>261</v>
      </c>
      <c r="G2483" s="5" t="s">
        <v>88</v>
      </c>
      <c r="H2483" s="5" t="s">
        <v>131</v>
      </c>
      <c r="I2483" s="150">
        <v>4134.5777500000004</v>
      </c>
      <c r="J2483" s="150">
        <v>4751</v>
      </c>
      <c r="K2483" s="150">
        <v>32.002940000000002</v>
      </c>
      <c r="L2483" s="150">
        <v>384</v>
      </c>
      <c r="M2483" s="150">
        <v>8185.3639999999996</v>
      </c>
      <c r="N2483" s="150">
        <v>201.06878</v>
      </c>
      <c r="O2483" s="150">
        <v>0</v>
      </c>
      <c r="P2483" s="150">
        <v>0</v>
      </c>
      <c r="Q2483" s="150">
        <v>36.146000000000001</v>
      </c>
      <c r="R2483" s="150">
        <v>146.99999937999999</v>
      </c>
      <c r="S2483" s="150">
        <v>4662</v>
      </c>
      <c r="T2483" s="150">
        <v>99</v>
      </c>
      <c r="U2483" s="150">
        <v>74.805659999999989</v>
      </c>
      <c r="V2483" s="150">
        <v>372</v>
      </c>
      <c r="W2483" s="150">
        <v>1668</v>
      </c>
      <c r="X2483" s="150">
        <v>4179</v>
      </c>
      <c r="Y2483" s="150">
        <v>10881.616</v>
      </c>
      <c r="Z2483" s="150">
        <v>742.24599999999998</v>
      </c>
      <c r="AA2483" s="150">
        <v>23709.10973</v>
      </c>
      <c r="AB2483" s="150">
        <v>0</v>
      </c>
      <c r="AC2483" s="150">
        <v>1365</v>
      </c>
      <c r="AD2483" s="150">
        <v>1617.92</v>
      </c>
      <c r="AE2483" s="150">
        <v>1205</v>
      </c>
      <c r="AF2483" s="150">
        <v>6836.8440000000001</v>
      </c>
      <c r="AG2483" s="150">
        <v>59777</v>
      </c>
      <c r="AH2483" s="150">
        <v>7433.98218</v>
      </c>
      <c r="AI2483" s="150">
        <v>2064.3583507869989</v>
      </c>
      <c r="AJ2483" s="150">
        <v>11429.43404114543</v>
      </c>
      <c r="AK2483" s="150">
        <v>0</v>
      </c>
      <c r="AL2483" s="150">
        <v>155988.484375</v>
      </c>
      <c r="AM2483" s="150">
        <v>126046.8515625</v>
      </c>
      <c r="AN2483" s="150">
        <v>29941.626953125</v>
      </c>
      <c r="AO2483" s="5" t="s">
        <v>5318</v>
      </c>
    </row>
    <row r="2484" spans="1:41" ht="14.25" x14ac:dyDescent="0.45">
      <c r="A2484" s="150">
        <v>2018</v>
      </c>
      <c r="B2484" s="5" t="s">
        <v>81</v>
      </c>
      <c r="C2484" s="5" t="s">
        <v>169</v>
      </c>
      <c r="D2484" s="5" t="s">
        <v>84</v>
      </c>
      <c r="E2484" s="5" t="s">
        <v>264</v>
      </c>
      <c r="F2484" s="5" t="s">
        <v>264</v>
      </c>
      <c r="G2484" s="5" t="s">
        <v>87</v>
      </c>
      <c r="H2484" s="5" t="s">
        <v>131</v>
      </c>
      <c r="I2484" s="150">
        <v>0</v>
      </c>
      <c r="J2484" s="150">
        <v>0</v>
      </c>
      <c r="K2484" s="150">
        <v>33.7841796875</v>
      </c>
      <c r="L2484" s="150"/>
      <c r="M2484" s="150"/>
      <c r="N2484" s="150"/>
      <c r="O2484" s="150">
        <v>0</v>
      </c>
      <c r="P2484" s="150">
        <v>81.284500122070313</v>
      </c>
      <c r="Q2484" s="150">
        <v>0</v>
      </c>
      <c r="R2484" s="150">
        <v>0</v>
      </c>
      <c r="S2484" s="150"/>
      <c r="T2484" s="150">
        <v>0</v>
      </c>
      <c r="U2484" s="150"/>
      <c r="V2484" s="150">
        <v>156.96868896484375</v>
      </c>
      <c r="W2484" s="150">
        <v>0</v>
      </c>
      <c r="X2484" s="150"/>
      <c r="Y2484" s="150">
        <v>0</v>
      </c>
      <c r="Z2484" s="150">
        <v>0</v>
      </c>
      <c r="AA2484" s="150">
        <v>0</v>
      </c>
      <c r="AB2484" s="150">
        <v>0</v>
      </c>
      <c r="AC2484" s="150"/>
      <c r="AD2484" s="150">
        <v>0</v>
      </c>
      <c r="AE2484" s="150">
        <v>4.2139244079589844</v>
      </c>
      <c r="AF2484" s="150"/>
      <c r="AG2484" s="150">
        <v>0</v>
      </c>
      <c r="AH2484" s="150">
        <v>0</v>
      </c>
      <c r="AI2484" s="150"/>
      <c r="AJ2484" s="150">
        <v>0</v>
      </c>
      <c r="AK2484" s="150"/>
      <c r="AL2484" s="150">
        <v>276.25128173828125</v>
      </c>
      <c r="AM2484" s="150">
        <v>242.46711730957031</v>
      </c>
      <c r="AN2484" s="150">
        <v>33.7841796875</v>
      </c>
      <c r="AO2484" s="5" t="s">
        <v>5319</v>
      </c>
    </row>
    <row r="2485" spans="1:41" ht="14.25" x14ac:dyDescent="0.45">
      <c r="A2485" s="150">
        <v>2018</v>
      </c>
      <c r="B2485" s="5" t="s">
        <v>81</v>
      </c>
      <c r="C2485" s="5" t="s">
        <v>169</v>
      </c>
      <c r="D2485" s="5" t="s">
        <v>84</v>
      </c>
      <c r="E2485" s="5" t="s">
        <v>264</v>
      </c>
      <c r="F2485" s="5" t="s">
        <v>264</v>
      </c>
      <c r="G2485" s="5" t="s">
        <v>88</v>
      </c>
      <c r="H2485" s="5" t="s">
        <v>131</v>
      </c>
      <c r="I2485" s="150">
        <v>0</v>
      </c>
      <c r="J2485" s="150">
        <v>0</v>
      </c>
      <c r="K2485" s="150">
        <v>32.069090000000003</v>
      </c>
      <c r="L2485" s="150"/>
      <c r="M2485" s="150"/>
      <c r="N2485" s="150"/>
      <c r="O2485" s="150">
        <v>0</v>
      </c>
      <c r="P2485" s="150">
        <v>77.158000000000001</v>
      </c>
      <c r="Q2485" s="150">
        <v>0</v>
      </c>
      <c r="R2485" s="150">
        <v>0</v>
      </c>
      <c r="S2485" s="150"/>
      <c r="T2485" s="150">
        <v>0</v>
      </c>
      <c r="U2485" s="150"/>
      <c r="V2485" s="150">
        <v>149</v>
      </c>
      <c r="W2485" s="150">
        <v>0</v>
      </c>
      <c r="X2485" s="150"/>
      <c r="Y2485" s="150">
        <v>0</v>
      </c>
      <c r="Z2485" s="150">
        <v>0</v>
      </c>
      <c r="AA2485" s="150">
        <v>0</v>
      </c>
      <c r="AB2485" s="150">
        <v>0</v>
      </c>
      <c r="AC2485" s="150"/>
      <c r="AD2485" s="150">
        <v>0</v>
      </c>
      <c r="AE2485" s="150">
        <v>4</v>
      </c>
      <c r="AF2485" s="150"/>
      <c r="AG2485" s="150">
        <v>0</v>
      </c>
      <c r="AH2485" s="150">
        <v>0</v>
      </c>
      <c r="AI2485" s="150"/>
      <c r="AJ2485" s="150">
        <v>0</v>
      </c>
      <c r="AK2485" s="150"/>
      <c r="AL2485" s="150">
        <v>262.22708129882813</v>
      </c>
      <c r="AM2485" s="150">
        <v>230.15798950195313</v>
      </c>
      <c r="AN2485" s="150">
        <v>32.069091796875</v>
      </c>
      <c r="AO2485" s="5" t="s">
        <v>5320</v>
      </c>
    </row>
    <row r="2486" spans="1:41" ht="14.25" x14ac:dyDescent="0.45">
      <c r="A2486" s="150">
        <v>2018</v>
      </c>
      <c r="B2486" s="5" t="s">
        <v>81</v>
      </c>
      <c r="C2486" s="5" t="s">
        <v>179</v>
      </c>
      <c r="D2486" s="5" t="s">
        <v>84</v>
      </c>
      <c r="E2486" s="5" t="s">
        <v>109</v>
      </c>
      <c r="F2486" s="5" t="s">
        <v>178</v>
      </c>
      <c r="G2486" s="5" t="s">
        <v>87</v>
      </c>
      <c r="H2486" s="5" t="s">
        <v>131</v>
      </c>
      <c r="I2486" s="150">
        <v>6121.791015625</v>
      </c>
      <c r="J2486" s="150">
        <v>53482.078125</v>
      </c>
      <c r="K2486" s="150">
        <v>777.60260009765625</v>
      </c>
      <c r="L2486" s="150">
        <v>789.057373046875</v>
      </c>
      <c r="M2486" s="150">
        <v>7328.21435546875</v>
      </c>
      <c r="N2486" s="150">
        <v>8847.1435546875</v>
      </c>
      <c r="O2486" s="150">
        <v>6401.70458984375</v>
      </c>
      <c r="P2486" s="150">
        <v>9280.6640625</v>
      </c>
      <c r="Q2486" s="150">
        <v>5592.31103515625</v>
      </c>
      <c r="R2486" s="150">
        <v>5360.16943359375</v>
      </c>
      <c r="S2486" s="150">
        <v>1647.64453125</v>
      </c>
      <c r="T2486" s="150">
        <v>6113.6806640625</v>
      </c>
      <c r="U2486" s="150">
        <v>443.37643432617188</v>
      </c>
      <c r="V2486" s="150">
        <v>2100.641357421875</v>
      </c>
      <c r="W2486" s="150">
        <v>2724.30224609375</v>
      </c>
      <c r="X2486" s="150">
        <v>7015.130859375</v>
      </c>
      <c r="Y2486" s="150">
        <v>24675.201171875</v>
      </c>
      <c r="Z2486" s="150">
        <v>7328.3056640625</v>
      </c>
      <c r="AA2486" s="150">
        <v>66137.734375</v>
      </c>
      <c r="AB2486" s="150">
        <v>2316.60498046875</v>
      </c>
      <c r="AC2486" s="150">
        <v>8167.82421875</v>
      </c>
      <c r="AD2486" s="150">
        <v>9767.955078125</v>
      </c>
      <c r="AE2486" s="150">
        <v>5729.6328125</v>
      </c>
      <c r="AF2486" s="150">
        <v>18592.888671875</v>
      </c>
      <c r="AG2486" s="150">
        <v>98817.5859375</v>
      </c>
      <c r="AH2486" s="150">
        <v>13796.1884765625</v>
      </c>
      <c r="AI2486" s="150">
        <v>1101.6343994140625</v>
      </c>
      <c r="AJ2486" s="150">
        <v>21435.126953125</v>
      </c>
      <c r="AK2486" s="150">
        <v>715.313720703125</v>
      </c>
      <c r="AL2486" s="150">
        <v>402607.5</v>
      </c>
      <c r="AM2486" s="150">
        <v>342901.53125</v>
      </c>
      <c r="AN2486" s="150">
        <v>59705.9765625</v>
      </c>
      <c r="AO2486" s="5" t="s">
        <v>5321</v>
      </c>
    </row>
    <row r="2487" spans="1:41" ht="14.25" x14ac:dyDescent="0.45">
      <c r="A2487" s="150">
        <v>2018</v>
      </c>
      <c r="B2487" s="5" t="s">
        <v>81</v>
      </c>
      <c r="C2487" s="5" t="s">
        <v>179</v>
      </c>
      <c r="D2487" s="5" t="s">
        <v>84</v>
      </c>
      <c r="E2487" s="5" t="s">
        <v>109</v>
      </c>
      <c r="F2487" s="5" t="s">
        <v>178</v>
      </c>
      <c r="G2487" s="5" t="s">
        <v>88</v>
      </c>
      <c r="H2487" s="5" t="s">
        <v>131</v>
      </c>
      <c r="I2487" s="150">
        <v>5811.01127</v>
      </c>
      <c r="J2487" s="150">
        <v>50767</v>
      </c>
      <c r="K2487" s="150">
        <v>738.12672999999995</v>
      </c>
      <c r="L2487" s="150">
        <v>749</v>
      </c>
      <c r="M2487" s="150">
        <v>6956.1893100000007</v>
      </c>
      <c r="N2487" s="150">
        <v>8398.0087500000045</v>
      </c>
      <c r="O2487" s="150">
        <v>6076.7149740000004</v>
      </c>
      <c r="P2487" s="150">
        <v>8809.5206799999996</v>
      </c>
      <c r="Q2487" s="150">
        <v>5308.4112449000004</v>
      </c>
      <c r="R2487" s="150">
        <v>5088.054369999998</v>
      </c>
      <c r="S2487" s="150">
        <v>1564</v>
      </c>
      <c r="T2487" s="150">
        <v>5803.3128500000003</v>
      </c>
      <c r="U2487" s="150">
        <v>420.86793</v>
      </c>
      <c r="V2487" s="150">
        <v>1994</v>
      </c>
      <c r="W2487" s="150">
        <v>2586</v>
      </c>
      <c r="X2487" s="150">
        <v>6659</v>
      </c>
      <c r="Y2487" s="150">
        <v>23422.537</v>
      </c>
      <c r="Z2487" s="150">
        <v>6956.2759999999998</v>
      </c>
      <c r="AA2487" s="150">
        <v>62780.178299999992</v>
      </c>
      <c r="AB2487" s="150">
        <v>2199</v>
      </c>
      <c r="AC2487" s="150">
        <v>7753.1755499999927</v>
      </c>
      <c r="AD2487" s="150">
        <v>9272.0739999999987</v>
      </c>
      <c r="AE2487" s="150">
        <v>5438.7615900000019</v>
      </c>
      <c r="AF2487" s="150">
        <v>17649</v>
      </c>
      <c r="AG2487" s="150">
        <v>93801</v>
      </c>
      <c r="AH2487" s="150">
        <v>13095.81004072376</v>
      </c>
      <c r="AI2487" s="150">
        <v>1045.708747076666</v>
      </c>
      <c r="AJ2487" s="150">
        <v>20346.949523580319</v>
      </c>
      <c r="AK2487" s="150">
        <v>679</v>
      </c>
      <c r="AL2487" s="150">
        <v>382168.71875</v>
      </c>
      <c r="AM2487" s="150">
        <v>325493.75</v>
      </c>
      <c r="AN2487" s="150">
        <v>56674.93359375</v>
      </c>
      <c r="AO2487" s="5" t="s">
        <v>5322</v>
      </c>
    </row>
    <row r="2488" spans="1:41" ht="14.25" x14ac:dyDescent="0.45">
      <c r="A2488" s="150">
        <v>2018</v>
      </c>
      <c r="B2488" s="5" t="s">
        <v>81</v>
      </c>
      <c r="C2488" s="5" t="s">
        <v>179</v>
      </c>
      <c r="D2488" s="5" t="s">
        <v>84</v>
      </c>
      <c r="E2488" s="5" t="s">
        <v>109</v>
      </c>
      <c r="F2488" s="5" t="s">
        <v>182</v>
      </c>
      <c r="G2488" s="5" t="s">
        <v>87</v>
      </c>
      <c r="H2488" s="5" t="s">
        <v>131</v>
      </c>
      <c r="I2488" s="150">
        <v>5747.970703125</v>
      </c>
      <c r="J2488" s="150">
        <v>53482.078125</v>
      </c>
      <c r="K2488" s="150">
        <v>777.60260009765625</v>
      </c>
      <c r="L2488" s="150">
        <v>789.057373046875</v>
      </c>
      <c r="M2488" s="150">
        <v>7328.21435546875</v>
      </c>
      <c r="N2488" s="150">
        <v>8838.3798828125</v>
      </c>
      <c r="O2488" s="150">
        <v>6401.70458984375</v>
      </c>
      <c r="P2488" s="150">
        <v>9280.6640625</v>
      </c>
      <c r="Q2488" s="150">
        <v>5592.31103515625</v>
      </c>
      <c r="R2488" s="150">
        <v>5205.3076171875</v>
      </c>
      <c r="S2488" s="150">
        <v>1647.64453125</v>
      </c>
      <c r="T2488" s="150">
        <v>6113.6806640625</v>
      </c>
      <c r="U2488" s="150">
        <v>405.23263549804688</v>
      </c>
      <c r="V2488" s="150">
        <v>2025.84423828125</v>
      </c>
      <c r="W2488" s="150">
        <v>2123.81787109375</v>
      </c>
      <c r="X2488" s="150">
        <v>7015.130859375</v>
      </c>
      <c r="Y2488" s="150">
        <v>23746.404296875</v>
      </c>
      <c r="Z2488" s="150">
        <v>7317.3154296875</v>
      </c>
      <c r="AA2488" s="150">
        <v>66131.109375</v>
      </c>
      <c r="AB2488" s="150">
        <v>2316.60498046875</v>
      </c>
      <c r="AC2488" s="150">
        <v>8167.82421875</v>
      </c>
      <c r="AD2488" s="150">
        <v>9753.353515625</v>
      </c>
      <c r="AE2488" s="150">
        <v>5729.6328125</v>
      </c>
      <c r="AF2488" s="150">
        <v>18589.728515625</v>
      </c>
      <c r="AG2488" s="150">
        <v>98580.5546875</v>
      </c>
      <c r="AH2488" s="150">
        <v>13290.1787109375</v>
      </c>
      <c r="AI2488" s="150">
        <v>963.802734375</v>
      </c>
      <c r="AJ2488" s="150">
        <v>21309.98046875</v>
      </c>
      <c r="AK2488" s="150">
        <v>715.313720703125</v>
      </c>
      <c r="AL2488" s="150">
        <v>399386.46875</v>
      </c>
      <c r="AM2488" s="150">
        <v>340939.375</v>
      </c>
      <c r="AN2488" s="150">
        <v>58447.0546875</v>
      </c>
      <c r="AO2488" s="5" t="s">
        <v>5323</v>
      </c>
    </row>
    <row r="2489" spans="1:41" ht="14.25" x14ac:dyDescent="0.45">
      <c r="A2489" s="150">
        <v>2018</v>
      </c>
      <c r="B2489" s="5" t="s">
        <v>81</v>
      </c>
      <c r="C2489" s="5" t="s">
        <v>179</v>
      </c>
      <c r="D2489" s="5" t="s">
        <v>84</v>
      </c>
      <c r="E2489" s="5" t="s">
        <v>109</v>
      </c>
      <c r="F2489" s="5" t="s">
        <v>182</v>
      </c>
      <c r="G2489" s="5" t="s">
        <v>88</v>
      </c>
      <c r="H2489" s="5" t="s">
        <v>131</v>
      </c>
      <c r="I2489" s="150">
        <v>5456.1686900000004</v>
      </c>
      <c r="J2489" s="150">
        <v>50767</v>
      </c>
      <c r="K2489" s="150">
        <v>738.12672999999995</v>
      </c>
      <c r="L2489" s="150">
        <v>749</v>
      </c>
      <c r="M2489" s="150">
        <v>6956.1893100000007</v>
      </c>
      <c r="N2489" s="150">
        <v>8389.6896900000047</v>
      </c>
      <c r="O2489" s="150">
        <v>6076.7149740000004</v>
      </c>
      <c r="P2489" s="150">
        <v>8809.5206799999996</v>
      </c>
      <c r="Q2489" s="150">
        <v>5308.4112449000004</v>
      </c>
      <c r="R2489" s="150">
        <v>4941.0543706199978</v>
      </c>
      <c r="S2489" s="150">
        <v>1564</v>
      </c>
      <c r="T2489" s="150">
        <v>5803.3128500000003</v>
      </c>
      <c r="U2489" s="150">
        <v>384.66054000000003</v>
      </c>
      <c r="V2489" s="150">
        <v>1923</v>
      </c>
      <c r="W2489" s="150">
        <v>2016</v>
      </c>
      <c r="X2489" s="150">
        <v>6659</v>
      </c>
      <c r="Y2489" s="150">
        <v>22540.892</v>
      </c>
      <c r="Z2489" s="150">
        <v>6945.8440000000001</v>
      </c>
      <c r="AA2489" s="150">
        <v>62773.890549999982</v>
      </c>
      <c r="AB2489" s="150">
        <v>2199</v>
      </c>
      <c r="AC2489" s="150">
        <v>7753.1755499999927</v>
      </c>
      <c r="AD2489" s="150">
        <v>9258.2139999999981</v>
      </c>
      <c r="AE2489" s="150">
        <v>5438.7615900000019</v>
      </c>
      <c r="AF2489" s="150">
        <v>17646</v>
      </c>
      <c r="AG2489" s="150">
        <v>93576</v>
      </c>
      <c r="AH2489" s="150">
        <v>12615.488440723761</v>
      </c>
      <c r="AI2489" s="150">
        <v>914.87422827866556</v>
      </c>
      <c r="AJ2489" s="150">
        <v>20228.15568358032</v>
      </c>
      <c r="AK2489" s="150">
        <v>679</v>
      </c>
      <c r="AL2489" s="150">
        <v>379111.15625</v>
      </c>
      <c r="AM2489" s="150">
        <v>323631.21875</v>
      </c>
      <c r="AN2489" s="150">
        <v>55479.921875</v>
      </c>
      <c r="AO2489" s="5" t="s">
        <v>5324</v>
      </c>
    </row>
    <row r="2490" spans="1:41" ht="14.25" x14ac:dyDescent="0.45">
      <c r="A2490" s="150">
        <v>2018</v>
      </c>
      <c r="B2490" s="5" t="s">
        <v>81</v>
      </c>
      <c r="C2490" s="5" t="s">
        <v>179</v>
      </c>
      <c r="D2490" s="5" t="s">
        <v>84</v>
      </c>
      <c r="E2490" s="5" t="s">
        <v>109</v>
      </c>
      <c r="F2490" s="5" t="s">
        <v>185</v>
      </c>
      <c r="G2490" s="5" t="s">
        <v>87</v>
      </c>
      <c r="H2490" s="5" t="s">
        <v>131</v>
      </c>
      <c r="I2490" s="150">
        <v>373.81997680664063</v>
      </c>
      <c r="J2490" s="150">
        <v>0</v>
      </c>
      <c r="K2490" s="150">
        <v>0</v>
      </c>
      <c r="L2490" s="150"/>
      <c r="M2490" s="150"/>
      <c r="N2490" s="150">
        <v>8.7639732360839844</v>
      </c>
      <c r="O2490" s="150">
        <v>0</v>
      </c>
      <c r="P2490" s="150"/>
      <c r="Q2490" s="150">
        <v>0</v>
      </c>
      <c r="R2490" s="150">
        <v>154.86172485351563</v>
      </c>
      <c r="S2490" s="150"/>
      <c r="T2490" s="150"/>
      <c r="U2490" s="150">
        <v>38.143802642822266</v>
      </c>
      <c r="V2490" s="150">
        <v>74.797157287597656</v>
      </c>
      <c r="W2490" s="150">
        <v>600.4842529296875</v>
      </c>
      <c r="X2490" s="150"/>
      <c r="Y2490" s="150">
        <v>928.79638671875</v>
      </c>
      <c r="Z2490" s="150">
        <v>10.989914894104004</v>
      </c>
      <c r="AA2490" s="150">
        <v>6.624025821685791</v>
      </c>
      <c r="AB2490" s="150">
        <v>0</v>
      </c>
      <c r="AC2490" s="150"/>
      <c r="AD2490" s="150">
        <v>14.601248741149902</v>
      </c>
      <c r="AE2490" s="150">
        <v>0</v>
      </c>
      <c r="AF2490" s="150">
        <v>3.1604433059692383</v>
      </c>
      <c r="AG2490" s="150">
        <v>237.03324890136719</v>
      </c>
      <c r="AH2490" s="150">
        <v>506.00973510742188</v>
      </c>
      <c r="AI2490" s="150">
        <v>137.83169555664063</v>
      </c>
      <c r="AJ2490" s="150">
        <v>125.14707183837891</v>
      </c>
      <c r="AK2490" s="150"/>
      <c r="AL2490" s="150">
        <v>3221.064697265625</v>
      </c>
      <c r="AM2490" s="150">
        <v>1962.1376953125</v>
      </c>
      <c r="AN2490" s="150">
        <v>1258.9268798828125</v>
      </c>
      <c r="AO2490" s="5" t="s">
        <v>5325</v>
      </c>
    </row>
    <row r="2491" spans="1:41" ht="14.25" x14ac:dyDescent="0.45">
      <c r="A2491" s="150">
        <v>2018</v>
      </c>
      <c r="B2491" s="5" t="s">
        <v>81</v>
      </c>
      <c r="C2491" s="5" t="s">
        <v>179</v>
      </c>
      <c r="D2491" s="5" t="s">
        <v>84</v>
      </c>
      <c r="E2491" s="5" t="s">
        <v>109</v>
      </c>
      <c r="F2491" s="5" t="s">
        <v>185</v>
      </c>
      <c r="G2491" s="5" t="s">
        <v>88</v>
      </c>
      <c r="H2491" s="5" t="s">
        <v>131</v>
      </c>
      <c r="I2491" s="150">
        <v>354.84258</v>
      </c>
      <c r="J2491" s="150">
        <v>0</v>
      </c>
      <c r="K2491" s="150">
        <v>0</v>
      </c>
      <c r="L2491" s="150"/>
      <c r="M2491" s="150"/>
      <c r="N2491" s="150">
        <v>8.3190600000000003</v>
      </c>
      <c r="O2491" s="150">
        <v>0</v>
      </c>
      <c r="P2491" s="150"/>
      <c r="Q2491" s="150">
        <v>0</v>
      </c>
      <c r="R2491" s="150">
        <v>146.99999937999999</v>
      </c>
      <c r="S2491" s="150"/>
      <c r="T2491" s="150"/>
      <c r="U2491" s="150">
        <v>36.207389999999997</v>
      </c>
      <c r="V2491" s="150">
        <v>71</v>
      </c>
      <c r="W2491" s="150">
        <v>570</v>
      </c>
      <c r="X2491" s="150"/>
      <c r="Y2491" s="150">
        <v>881.64499999999998</v>
      </c>
      <c r="Z2491" s="150">
        <v>10.432</v>
      </c>
      <c r="AA2491" s="150">
        <v>6.28775</v>
      </c>
      <c r="AB2491" s="150">
        <v>0</v>
      </c>
      <c r="AC2491" s="150"/>
      <c r="AD2491" s="150">
        <v>13.86</v>
      </c>
      <c r="AE2491" s="150">
        <v>0</v>
      </c>
      <c r="AF2491" s="150">
        <v>3</v>
      </c>
      <c r="AG2491" s="150">
        <v>225</v>
      </c>
      <c r="AH2491" s="150">
        <v>480.32159999999999</v>
      </c>
      <c r="AI2491" s="150">
        <v>130.834518798</v>
      </c>
      <c r="AJ2491" s="150">
        <v>118.79384</v>
      </c>
      <c r="AK2491" s="150"/>
      <c r="AL2491" s="150">
        <v>3057.543701171875</v>
      </c>
      <c r="AM2491" s="150">
        <v>1862.527587890625</v>
      </c>
      <c r="AN2491" s="150">
        <v>1195.01611328125</v>
      </c>
      <c r="AO2491" s="5" t="s">
        <v>5326</v>
      </c>
    </row>
    <row r="2492" spans="1:41" ht="14.25" x14ac:dyDescent="0.45">
      <c r="A2492" s="150">
        <v>2018</v>
      </c>
      <c r="B2492" s="5" t="s">
        <v>81</v>
      </c>
      <c r="C2492" s="5" t="s">
        <v>179</v>
      </c>
      <c r="D2492" s="5" t="s">
        <v>84</v>
      </c>
      <c r="E2492" s="5" t="s">
        <v>109</v>
      </c>
      <c r="F2492" s="5" t="s">
        <v>188</v>
      </c>
      <c r="G2492" s="5" t="s">
        <v>87</v>
      </c>
      <c r="H2492" s="5" t="s">
        <v>131</v>
      </c>
      <c r="I2492" s="150">
        <v>726.61029052734375</v>
      </c>
      <c r="J2492" s="150">
        <v>1268.3912353515625</v>
      </c>
      <c r="K2492" s="150">
        <v>59.337345123291016</v>
      </c>
      <c r="L2492" s="150">
        <v>11.588292121887207</v>
      </c>
      <c r="M2492" s="150">
        <v>1460.51611328125</v>
      </c>
      <c r="N2492" s="150">
        <v>5417.408203125</v>
      </c>
      <c r="O2492" s="150">
        <v>137.93264770507813</v>
      </c>
      <c r="P2492" s="150">
        <v>633.402099609375</v>
      </c>
      <c r="Q2492" s="150">
        <v>798.59375</v>
      </c>
      <c r="R2492" s="150">
        <v>1403.4754638671875</v>
      </c>
      <c r="S2492" s="150">
        <v>128.52470397949219</v>
      </c>
      <c r="T2492" s="150">
        <v>30.41046142578125</v>
      </c>
      <c r="U2492" s="150">
        <v>215.99794006347656</v>
      </c>
      <c r="V2492" s="150">
        <v>60.048423767089844</v>
      </c>
      <c r="W2492" s="150">
        <v>0</v>
      </c>
      <c r="X2492" s="150">
        <v>252.83547973632813</v>
      </c>
      <c r="Y2492" s="150">
        <v>72.915641784667969</v>
      </c>
      <c r="Z2492" s="150">
        <v>0</v>
      </c>
      <c r="AA2492" s="150">
        <v>4262.67236328125</v>
      </c>
      <c r="AB2492" s="150">
        <v>129.57818603515625</v>
      </c>
      <c r="AC2492" s="150">
        <v>35.250690460205078</v>
      </c>
      <c r="AD2492" s="150">
        <v>433.89306640625</v>
      </c>
      <c r="AE2492" s="150">
        <v>244.76695251464844</v>
      </c>
      <c r="AF2492" s="150">
        <v>2805.420166015625</v>
      </c>
      <c r="AG2492" s="150">
        <v>5811.001953125</v>
      </c>
      <c r="AH2492" s="150">
        <v>274.47622680664063</v>
      </c>
      <c r="AI2492" s="150">
        <v>152.73443603515625</v>
      </c>
      <c r="AJ2492" s="150">
        <v>1788.694580078125</v>
      </c>
      <c r="AK2492" s="150"/>
      <c r="AL2492" s="150">
        <v>28616.478515625</v>
      </c>
      <c r="AM2492" s="150">
        <v>25556.240234375</v>
      </c>
      <c r="AN2492" s="150">
        <v>3060.238525390625</v>
      </c>
      <c r="AO2492" s="5" t="s">
        <v>5327</v>
      </c>
    </row>
    <row r="2493" spans="1:41" ht="14.25" x14ac:dyDescent="0.45">
      <c r="A2493" s="150">
        <v>2018</v>
      </c>
      <c r="B2493" s="5" t="s">
        <v>81</v>
      </c>
      <c r="C2493" s="5" t="s">
        <v>179</v>
      </c>
      <c r="D2493" s="5" t="s">
        <v>84</v>
      </c>
      <c r="E2493" s="5" t="s">
        <v>109</v>
      </c>
      <c r="F2493" s="5" t="s">
        <v>188</v>
      </c>
      <c r="G2493" s="5" t="s">
        <v>88</v>
      </c>
      <c r="H2493" s="5" t="s">
        <v>131</v>
      </c>
      <c r="I2493" s="150">
        <v>689.72311999999999</v>
      </c>
      <c r="J2493" s="150">
        <v>1204</v>
      </c>
      <c r="K2493" s="150">
        <v>56.325020000000009</v>
      </c>
      <c r="L2493" s="150">
        <v>11</v>
      </c>
      <c r="M2493" s="150">
        <v>1386.3713399999999</v>
      </c>
      <c r="N2493" s="150">
        <v>5142.3874100000039</v>
      </c>
      <c r="O2493" s="150">
        <v>130.93034900000001</v>
      </c>
      <c r="P2493" s="150">
        <v>601.24671999999975</v>
      </c>
      <c r="Q2493" s="150">
        <v>758.0522393</v>
      </c>
      <c r="R2493" s="150">
        <v>1332.226440000001</v>
      </c>
      <c r="S2493" s="150">
        <v>122</v>
      </c>
      <c r="T2493" s="150">
        <v>28.86664</v>
      </c>
      <c r="U2493" s="150">
        <v>205.03256999999999</v>
      </c>
      <c r="V2493" s="150">
        <v>57</v>
      </c>
      <c r="W2493" s="150">
        <v>0</v>
      </c>
      <c r="X2493" s="150">
        <v>240</v>
      </c>
      <c r="Y2493" s="150">
        <v>69.213999999999999</v>
      </c>
      <c r="Z2493" s="150">
        <v>0</v>
      </c>
      <c r="AA2493" s="150">
        <v>4046.2732599999949</v>
      </c>
      <c r="AB2493" s="150">
        <v>123</v>
      </c>
      <c r="AC2493" s="150">
        <v>33.461150000000004</v>
      </c>
      <c r="AD2493" s="150">
        <v>411.86599999999999</v>
      </c>
      <c r="AE2493" s="150">
        <v>232.34108000000001</v>
      </c>
      <c r="AF2493" s="150">
        <v>2663</v>
      </c>
      <c r="AG2493" s="150">
        <v>5516</v>
      </c>
      <c r="AH2493" s="150">
        <v>260.5421435709448</v>
      </c>
      <c r="AI2493" s="150">
        <v>144.98070153899999</v>
      </c>
      <c r="AJ2493" s="150">
        <v>1697.8895159084591</v>
      </c>
      <c r="AK2493" s="150"/>
      <c r="AL2493" s="150">
        <v>27163.728515625</v>
      </c>
      <c r="AM2493" s="150">
        <v>24258.845703125</v>
      </c>
      <c r="AN2493" s="150">
        <v>2904.88232421875</v>
      </c>
      <c r="AO2493" s="5" t="s">
        <v>5328</v>
      </c>
    </row>
    <row r="2494" spans="1:41" ht="14.25" x14ac:dyDescent="0.45">
      <c r="A2494" s="150">
        <v>2018</v>
      </c>
      <c r="B2494" s="5" t="s">
        <v>81</v>
      </c>
      <c r="C2494" s="5" t="s">
        <v>179</v>
      </c>
      <c r="D2494" s="5" t="s">
        <v>84</v>
      </c>
      <c r="E2494" s="5" t="s">
        <v>109</v>
      </c>
      <c r="F2494" s="5" t="s">
        <v>191</v>
      </c>
      <c r="G2494" s="5" t="s">
        <v>87</v>
      </c>
      <c r="H2494" s="5" t="s">
        <v>131</v>
      </c>
      <c r="I2494" s="150">
        <v>3767.45263671875</v>
      </c>
      <c r="J2494" s="150">
        <v>33732.46484375</v>
      </c>
      <c r="K2494" s="150">
        <v>360.93887329101563</v>
      </c>
      <c r="L2494" s="150">
        <v>466.692138671875</v>
      </c>
      <c r="M2494" s="150">
        <v>3752.311279296875</v>
      </c>
      <c r="N2494" s="150">
        <v>1985.9666748046875</v>
      </c>
      <c r="O2494" s="150">
        <v>2375.098876953125</v>
      </c>
      <c r="P2494" s="150">
        <v>5086.0625</v>
      </c>
      <c r="Q2494" s="150">
        <v>94.71014404296875</v>
      </c>
      <c r="R2494" s="150">
        <v>231.93319702148438</v>
      </c>
      <c r="S2494" s="150">
        <v>1405.3438720703125</v>
      </c>
      <c r="T2494" s="150">
        <v>864.18548583984375</v>
      </c>
      <c r="U2494" s="150">
        <v>141.46549987792969</v>
      </c>
      <c r="V2494" s="150">
        <v>1284.1934814453125</v>
      </c>
      <c r="W2494" s="150">
        <v>1880.4638671875</v>
      </c>
      <c r="X2494" s="150">
        <v>4574.21533203125</v>
      </c>
      <c r="Y2494" s="150">
        <v>3841.58740234375</v>
      </c>
      <c r="Z2494" s="150">
        <v>5957.9013671875</v>
      </c>
      <c r="AA2494" s="150">
        <v>32463.154296875</v>
      </c>
      <c r="AB2494" s="150">
        <v>1519.1197509765625</v>
      </c>
      <c r="AC2494" s="150">
        <v>4374.57666015625</v>
      </c>
      <c r="AD2494" s="150">
        <v>4742.21337890625</v>
      </c>
      <c r="AE2494" s="150">
        <v>2575.5244140625</v>
      </c>
      <c r="AF2494" s="150">
        <v>5931.0986328125</v>
      </c>
      <c r="AG2494" s="150">
        <v>37561.87109375</v>
      </c>
      <c r="AH2494" s="150">
        <v>11112.724609375</v>
      </c>
      <c r="AI2494" s="150">
        <v>229.99166870117188</v>
      </c>
      <c r="AJ2494" s="150">
        <v>10436.0712890625</v>
      </c>
      <c r="AK2494" s="150">
        <v>347.64877319335938</v>
      </c>
      <c r="AL2494" s="150">
        <v>183096.984375</v>
      </c>
      <c r="AM2494" s="150">
        <v>149932.734375</v>
      </c>
      <c r="AN2494" s="150">
        <v>33164.25390625</v>
      </c>
      <c r="AO2494" s="5" t="s">
        <v>5329</v>
      </c>
    </row>
    <row r="2495" spans="1:41" ht="14.25" x14ac:dyDescent="0.45">
      <c r="A2495" s="150">
        <v>2018</v>
      </c>
      <c r="B2495" s="5" t="s">
        <v>81</v>
      </c>
      <c r="C2495" s="5" t="s">
        <v>179</v>
      </c>
      <c r="D2495" s="5" t="s">
        <v>84</v>
      </c>
      <c r="E2495" s="5" t="s">
        <v>109</v>
      </c>
      <c r="F2495" s="5" t="s">
        <v>191</v>
      </c>
      <c r="G2495" s="5" t="s">
        <v>88</v>
      </c>
      <c r="H2495" s="5" t="s">
        <v>131</v>
      </c>
      <c r="I2495" s="150">
        <v>3576.1938300000002</v>
      </c>
      <c r="J2495" s="150">
        <v>32020</v>
      </c>
      <c r="K2495" s="150">
        <v>342.61539999999991</v>
      </c>
      <c r="L2495" s="150">
        <v>443</v>
      </c>
      <c r="M2495" s="150">
        <v>3561.8209499999998</v>
      </c>
      <c r="N2495" s="150">
        <v>1885.146830000001</v>
      </c>
      <c r="O2495" s="150">
        <v>2254.5243820000001</v>
      </c>
      <c r="P2495" s="150">
        <v>4827.8629400000009</v>
      </c>
      <c r="Q2495" s="150">
        <v>89.902077300000002</v>
      </c>
      <c r="R2495" s="150">
        <v>220.15885</v>
      </c>
      <c r="S2495" s="150">
        <v>1334</v>
      </c>
      <c r="T2495" s="150">
        <v>820.31414000000007</v>
      </c>
      <c r="U2495" s="150">
        <v>134.28385</v>
      </c>
      <c r="V2495" s="150">
        <v>1219</v>
      </c>
      <c r="W2495" s="150">
        <v>1785</v>
      </c>
      <c r="X2495" s="150">
        <v>4342</v>
      </c>
      <c r="Y2495" s="150">
        <v>3646.5650000000001</v>
      </c>
      <c r="Z2495" s="150">
        <v>5655.442</v>
      </c>
      <c r="AA2495" s="150">
        <v>30815.127109999979</v>
      </c>
      <c r="AB2495" s="150">
        <v>1442</v>
      </c>
      <c r="AC2495" s="150">
        <v>4152.496569999993</v>
      </c>
      <c r="AD2495" s="150">
        <v>4501.4694999999992</v>
      </c>
      <c r="AE2495" s="150">
        <v>2444.775110000001</v>
      </c>
      <c r="AF2495" s="150">
        <v>5630</v>
      </c>
      <c r="AG2495" s="150">
        <v>35655</v>
      </c>
      <c r="AH2495" s="150">
        <v>10548.574451449431</v>
      </c>
      <c r="AI2495" s="150">
        <v>218.31589263000001</v>
      </c>
      <c r="AJ2495" s="150">
        <v>9906.2721181016786</v>
      </c>
      <c r="AK2495" s="150">
        <v>330</v>
      </c>
      <c r="AL2495" s="150">
        <v>173801.859375</v>
      </c>
      <c r="AM2495" s="150">
        <v>142321.234375</v>
      </c>
      <c r="AN2495" s="150">
        <v>31480.634765625</v>
      </c>
      <c r="AO2495" s="5" t="s">
        <v>5330</v>
      </c>
    </row>
    <row r="2496" spans="1:41" ht="14.25" x14ac:dyDescent="0.45">
      <c r="A2496" s="150">
        <v>2018</v>
      </c>
      <c r="B2496" s="5" t="s">
        <v>81</v>
      </c>
      <c r="C2496" s="5" t="s">
        <v>179</v>
      </c>
      <c r="D2496" s="5" t="s">
        <v>84</v>
      </c>
      <c r="E2496" s="5" t="s">
        <v>109</v>
      </c>
      <c r="F2496" s="5" t="s">
        <v>194</v>
      </c>
      <c r="G2496" s="5" t="s">
        <v>87</v>
      </c>
      <c r="H2496" s="5" t="s">
        <v>131</v>
      </c>
      <c r="I2496" s="150">
        <v>423.8785400390625</v>
      </c>
      <c r="J2496" s="150">
        <v>3050.88134765625</v>
      </c>
      <c r="K2496" s="150">
        <v>36.554908752441406</v>
      </c>
      <c r="L2496" s="150">
        <v>123.25729370117188</v>
      </c>
      <c r="M2496" s="150">
        <v>489.03759765625</v>
      </c>
      <c r="N2496" s="150">
        <v>248.32344055175781</v>
      </c>
      <c r="O2496" s="150">
        <v>485.11318969726563</v>
      </c>
      <c r="P2496" s="150">
        <v>750.81756591796875</v>
      </c>
      <c r="Q2496" s="150">
        <v>381.17401123046875</v>
      </c>
      <c r="R2496" s="150">
        <v>1606.2169189453125</v>
      </c>
      <c r="S2496" s="150">
        <v>6.3208866119384766</v>
      </c>
      <c r="T2496" s="150">
        <v>76.301185607910156</v>
      </c>
      <c r="U2496" s="150">
        <v>0</v>
      </c>
      <c r="V2496" s="150">
        <v>261.26333618164063</v>
      </c>
      <c r="W2496" s="150">
        <v>153.80824279785156</v>
      </c>
      <c r="X2496" s="150">
        <v>339.22091674804688</v>
      </c>
      <c r="Y2496" s="150">
        <v>2363.103515625</v>
      </c>
      <c r="Z2496" s="150">
        <v>0</v>
      </c>
      <c r="AA2496" s="150">
        <v>8278.4091796875</v>
      </c>
      <c r="AB2496" s="150">
        <v>557.29150390625</v>
      </c>
      <c r="AC2496" s="150">
        <v>758.3131103515625</v>
      </c>
      <c r="AD2496" s="150">
        <v>1816.2857666015625</v>
      </c>
      <c r="AE2496" s="150">
        <v>678.83270263671875</v>
      </c>
      <c r="AF2496" s="150">
        <v>1968.956298828125</v>
      </c>
      <c r="AG2496" s="150">
        <v>15161.7001953125</v>
      </c>
      <c r="AH2496" s="150">
        <v>276.23770141601563</v>
      </c>
      <c r="AI2496" s="150">
        <v>435.39779663085938</v>
      </c>
      <c r="AJ2496" s="150">
        <v>3601.724365234375</v>
      </c>
      <c r="AK2496" s="150">
        <v>35.818359375</v>
      </c>
      <c r="AL2496" s="150">
        <v>44364.234375</v>
      </c>
      <c r="AM2496" s="150">
        <v>39656.84765625</v>
      </c>
      <c r="AN2496" s="150">
        <v>4707.38818359375</v>
      </c>
      <c r="AO2496" s="5" t="s">
        <v>5331</v>
      </c>
    </row>
    <row r="2497" spans="1:41" ht="14.25" x14ac:dyDescent="0.45">
      <c r="A2497" s="150">
        <v>2018</v>
      </c>
      <c r="B2497" s="5" t="s">
        <v>81</v>
      </c>
      <c r="C2497" s="5" t="s">
        <v>179</v>
      </c>
      <c r="D2497" s="5" t="s">
        <v>84</v>
      </c>
      <c r="E2497" s="5" t="s">
        <v>109</v>
      </c>
      <c r="F2497" s="5" t="s">
        <v>194</v>
      </c>
      <c r="G2497" s="5" t="s">
        <v>88</v>
      </c>
      <c r="H2497" s="5" t="s">
        <v>131</v>
      </c>
      <c r="I2497" s="150">
        <v>402.35987000000011</v>
      </c>
      <c r="J2497" s="150">
        <v>2896</v>
      </c>
      <c r="K2497" s="150">
        <v>34.699159999999999</v>
      </c>
      <c r="L2497" s="150">
        <v>117</v>
      </c>
      <c r="M2497" s="150">
        <v>464.21105</v>
      </c>
      <c r="N2497" s="150">
        <v>235.71702999999991</v>
      </c>
      <c r="O2497" s="150">
        <v>460.48589399999992</v>
      </c>
      <c r="P2497" s="150">
        <v>712.70145000000002</v>
      </c>
      <c r="Q2497" s="150">
        <v>361.82329820000001</v>
      </c>
      <c r="R2497" s="150">
        <v>1524.6755799999989</v>
      </c>
      <c r="S2497" s="150">
        <v>6</v>
      </c>
      <c r="T2497" s="150">
        <v>72.427669999999992</v>
      </c>
      <c r="U2497" s="150">
        <v>0</v>
      </c>
      <c r="V2497" s="150">
        <v>248</v>
      </c>
      <c r="W2497" s="150">
        <v>146</v>
      </c>
      <c r="X2497" s="150">
        <v>322</v>
      </c>
      <c r="Y2497" s="150">
        <v>2243.1379999999999</v>
      </c>
      <c r="Z2497" s="150">
        <v>0</v>
      </c>
      <c r="AA2497" s="150">
        <v>7858.1464000000096</v>
      </c>
      <c r="AB2497" s="150">
        <v>529</v>
      </c>
      <c r="AC2497" s="150">
        <v>719.81653000000108</v>
      </c>
      <c r="AD2497" s="150">
        <v>1724.08</v>
      </c>
      <c r="AE2497" s="150">
        <v>644.37098000000003</v>
      </c>
      <c r="AF2497" s="150">
        <v>1869</v>
      </c>
      <c r="AG2497" s="150">
        <v>14392</v>
      </c>
      <c r="AH2497" s="150">
        <v>262.21418758647252</v>
      </c>
      <c r="AI2497" s="150">
        <v>413.2943451056654</v>
      </c>
      <c r="AJ2497" s="150">
        <v>3418.8788267867371</v>
      </c>
      <c r="AK2497" s="150">
        <v>34</v>
      </c>
      <c r="AL2497" s="150">
        <v>42112.0390625</v>
      </c>
      <c r="AM2497" s="150">
        <v>37643.62890625</v>
      </c>
      <c r="AN2497" s="150">
        <v>4468.412109375</v>
      </c>
      <c r="AO2497" s="5" t="s">
        <v>5332</v>
      </c>
    </row>
    <row r="2498" spans="1:41" ht="14.25" x14ac:dyDescent="0.45">
      <c r="A2498" s="150">
        <v>2018</v>
      </c>
      <c r="B2498" s="5" t="s">
        <v>81</v>
      </c>
      <c r="C2498" s="5" t="s">
        <v>179</v>
      </c>
      <c r="D2498" s="5" t="s">
        <v>84</v>
      </c>
      <c r="E2498" s="5" t="s">
        <v>109</v>
      </c>
      <c r="F2498" s="5" t="s">
        <v>197</v>
      </c>
      <c r="G2498" s="5" t="s">
        <v>87</v>
      </c>
      <c r="H2498" s="5" t="s">
        <v>131</v>
      </c>
      <c r="I2498" s="150">
        <v>428.75057983398438</v>
      </c>
      <c r="J2498" s="150">
        <v>1848.859375</v>
      </c>
      <c r="K2498" s="150">
        <v>35.781970977783203</v>
      </c>
      <c r="L2498" s="150">
        <v>73.743682861328125</v>
      </c>
      <c r="M2498" s="150">
        <v>786.02960205078125</v>
      </c>
      <c r="N2498" s="150">
        <v>538.2747802734375</v>
      </c>
      <c r="O2498" s="150">
        <v>337.11624145507813</v>
      </c>
      <c r="P2498" s="150">
        <v>1235.50830078125</v>
      </c>
      <c r="Q2498" s="150">
        <v>372.94586181640625</v>
      </c>
      <c r="R2498" s="150">
        <v>1407.030029296875</v>
      </c>
      <c r="S2498" s="150"/>
      <c r="T2498" s="150">
        <v>171.20059204101563</v>
      </c>
      <c r="U2498" s="150">
        <v>12.848592758178711</v>
      </c>
      <c r="V2498" s="150">
        <v>190.68008422851563</v>
      </c>
      <c r="W2498" s="150">
        <v>298.13516235351563</v>
      </c>
      <c r="X2498" s="150">
        <v>108.50856018066406</v>
      </c>
      <c r="Y2498" s="150">
        <v>3262.82177734375</v>
      </c>
      <c r="Z2498" s="150">
        <v>0</v>
      </c>
      <c r="AA2498" s="150">
        <v>2966.4638671875</v>
      </c>
      <c r="AB2498" s="150">
        <v>110.61551666259766</v>
      </c>
      <c r="AC2498" s="150">
        <v>425.54656982421875</v>
      </c>
      <c r="AD2498" s="150">
        <v>1725.3687744140625</v>
      </c>
      <c r="AE2498" s="150">
        <v>486.17327880859375</v>
      </c>
      <c r="AF2498" s="150">
        <v>2937.10546875</v>
      </c>
      <c r="AG2498" s="150">
        <v>14514.86328125</v>
      </c>
      <c r="AH2498" s="150">
        <v>1272.819580078125</v>
      </c>
      <c r="AI2498" s="150">
        <v>283.51052856445313</v>
      </c>
      <c r="AJ2498" s="150">
        <v>3501.91015625</v>
      </c>
      <c r="AK2498" s="150">
        <v>72.690200805664063</v>
      </c>
      <c r="AL2498" s="150">
        <v>39405.30859375</v>
      </c>
      <c r="AM2498" s="150">
        <v>34203.5234375</v>
      </c>
      <c r="AN2498" s="150">
        <v>5201.77734375</v>
      </c>
      <c r="AO2498" s="5" t="s">
        <v>5333</v>
      </c>
    </row>
    <row r="2499" spans="1:41" ht="14.25" x14ac:dyDescent="0.45">
      <c r="A2499" s="150">
        <v>2018</v>
      </c>
      <c r="B2499" s="5" t="s">
        <v>81</v>
      </c>
      <c r="C2499" s="5" t="s">
        <v>179</v>
      </c>
      <c r="D2499" s="5" t="s">
        <v>84</v>
      </c>
      <c r="E2499" s="5" t="s">
        <v>109</v>
      </c>
      <c r="F2499" s="5" t="s">
        <v>197</v>
      </c>
      <c r="G2499" s="5" t="s">
        <v>88</v>
      </c>
      <c r="H2499" s="5" t="s">
        <v>131</v>
      </c>
      <c r="I2499" s="150">
        <v>406.98457999999988</v>
      </c>
      <c r="J2499" s="150">
        <v>1755</v>
      </c>
      <c r="K2499" s="150">
        <v>33.965459999999993</v>
      </c>
      <c r="L2499" s="150">
        <v>70</v>
      </c>
      <c r="M2499" s="150">
        <v>746.12593000000004</v>
      </c>
      <c r="N2499" s="150">
        <v>510.94869</v>
      </c>
      <c r="O2499" s="150">
        <v>320.00215500000002</v>
      </c>
      <c r="P2499" s="150">
        <v>1172.78638</v>
      </c>
      <c r="Q2499" s="150">
        <v>354.01285960000001</v>
      </c>
      <c r="R2499" s="150">
        <v>1335.600639999999</v>
      </c>
      <c r="S2499" s="150"/>
      <c r="T2499" s="150">
        <v>162.50941</v>
      </c>
      <c r="U2499" s="150">
        <v>12.19632</v>
      </c>
      <c r="V2499" s="150">
        <v>181</v>
      </c>
      <c r="W2499" s="150">
        <v>283</v>
      </c>
      <c r="X2499" s="150">
        <v>103</v>
      </c>
      <c r="Y2499" s="150">
        <v>3097.181</v>
      </c>
      <c r="Z2499" s="150">
        <v>0</v>
      </c>
      <c r="AA2499" s="150">
        <v>2815.8679700000012</v>
      </c>
      <c r="AB2499" s="150">
        <v>105</v>
      </c>
      <c r="AC2499" s="150">
        <v>403.94322999999991</v>
      </c>
      <c r="AD2499" s="150">
        <v>1637.7784999999999</v>
      </c>
      <c r="AE2499" s="150">
        <v>461.49214000000001</v>
      </c>
      <c r="AF2499" s="150">
        <v>2788</v>
      </c>
      <c r="AG2499" s="150">
        <v>13778</v>
      </c>
      <c r="AH2499" s="150">
        <v>1208.2034371656309</v>
      </c>
      <c r="AI2499" s="150">
        <v>269.1178078019999</v>
      </c>
      <c r="AJ2499" s="150">
        <v>3324.1317100462902</v>
      </c>
      <c r="AK2499" s="150">
        <v>69</v>
      </c>
      <c r="AL2499" s="150">
        <v>37404.84765625</v>
      </c>
      <c r="AM2499" s="150">
        <v>32467.14453125</v>
      </c>
      <c r="AN2499" s="150">
        <v>4937.70263671875</v>
      </c>
      <c r="AO2499" s="5" t="s">
        <v>5334</v>
      </c>
    </row>
    <row r="2500" spans="1:41" ht="14.25" x14ac:dyDescent="0.45">
      <c r="A2500" s="150">
        <v>2018</v>
      </c>
      <c r="B2500" s="5" t="s">
        <v>81</v>
      </c>
      <c r="C2500" s="5" t="s">
        <v>179</v>
      </c>
      <c r="D2500" s="5" t="s">
        <v>84</v>
      </c>
      <c r="E2500" s="5" t="s">
        <v>109</v>
      </c>
      <c r="F2500" s="5" t="s">
        <v>200</v>
      </c>
      <c r="G2500" s="5" t="s">
        <v>87</v>
      </c>
      <c r="H2500" s="5" t="s">
        <v>131</v>
      </c>
      <c r="I2500" s="150">
        <v>158.40205383300781</v>
      </c>
      <c r="J2500" s="150">
        <v>1632.895751953125</v>
      </c>
      <c r="K2500" s="150">
        <v>113.58677673339844</v>
      </c>
      <c r="L2500" s="150"/>
      <c r="M2500" s="150">
        <v>199.30081176757813</v>
      </c>
      <c r="N2500" s="150">
        <v>0</v>
      </c>
      <c r="O2500" s="150">
        <v>430.93051147460938</v>
      </c>
      <c r="P2500" s="150">
        <v>450.48751831054688</v>
      </c>
      <c r="Q2500" s="150"/>
      <c r="R2500" s="150">
        <v>687.4168701171875</v>
      </c>
      <c r="S2500" s="150"/>
      <c r="T2500" s="150">
        <v>0</v>
      </c>
      <c r="U2500" s="150">
        <v>73.064384460449219</v>
      </c>
      <c r="V2500" s="150">
        <v>64.262351989746094</v>
      </c>
      <c r="W2500" s="150">
        <v>0</v>
      </c>
      <c r="X2500" s="150">
        <v>213.85667419433594</v>
      </c>
      <c r="Y2500" s="150">
        <v>9134.2763671875</v>
      </c>
      <c r="Z2500" s="150">
        <v>0</v>
      </c>
      <c r="AA2500" s="150">
        <v>4713.85302734375</v>
      </c>
      <c r="AB2500" s="150">
        <v>0</v>
      </c>
      <c r="AC2500" s="150">
        <v>197.95867919921875</v>
      </c>
      <c r="AD2500" s="150">
        <v>67.496536254882813</v>
      </c>
      <c r="AE2500" s="150">
        <v>188.97036743164063</v>
      </c>
      <c r="AF2500" s="150">
        <v>1323.17236328125</v>
      </c>
      <c r="AG2500" s="150">
        <v>4461.49267578125</v>
      </c>
      <c r="AH2500" s="150">
        <v>505.4189453125</v>
      </c>
      <c r="AI2500" s="150">
        <v>0</v>
      </c>
      <c r="AJ2500" s="150">
        <v>498.02008056640625</v>
      </c>
      <c r="AK2500" s="150">
        <v>73.743682861328125</v>
      </c>
      <c r="AL2500" s="150">
        <v>25188.607421875</v>
      </c>
      <c r="AM2500" s="150">
        <v>23584.271484375</v>
      </c>
      <c r="AN2500" s="150">
        <v>1604.333984375</v>
      </c>
      <c r="AO2500" s="5" t="s">
        <v>5335</v>
      </c>
    </row>
    <row r="2501" spans="1:41" ht="14.25" x14ac:dyDescent="0.45">
      <c r="A2501" s="150">
        <v>2018</v>
      </c>
      <c r="B2501" s="5" t="s">
        <v>81</v>
      </c>
      <c r="C2501" s="5" t="s">
        <v>179</v>
      </c>
      <c r="D2501" s="5" t="s">
        <v>84</v>
      </c>
      <c r="E2501" s="5" t="s">
        <v>109</v>
      </c>
      <c r="F2501" s="5" t="s">
        <v>200</v>
      </c>
      <c r="G2501" s="5" t="s">
        <v>88</v>
      </c>
      <c r="H2501" s="5" t="s">
        <v>131</v>
      </c>
      <c r="I2501" s="150">
        <v>150.36059999999961</v>
      </c>
      <c r="J2501" s="150">
        <v>1550</v>
      </c>
      <c r="K2501" s="150">
        <v>107.82042</v>
      </c>
      <c r="L2501" s="150"/>
      <c r="M2501" s="150">
        <v>189.18307999999999</v>
      </c>
      <c r="N2501" s="150">
        <v>0</v>
      </c>
      <c r="O2501" s="150">
        <v>409.053854</v>
      </c>
      <c r="P2501" s="150">
        <v>427.61802000000012</v>
      </c>
      <c r="Q2501" s="150"/>
      <c r="R2501" s="150">
        <v>652.51937999999927</v>
      </c>
      <c r="S2501" s="150"/>
      <c r="T2501" s="150">
        <v>0</v>
      </c>
      <c r="U2501" s="150">
        <v>69.355190000000007</v>
      </c>
      <c r="V2501" s="150">
        <v>61</v>
      </c>
      <c r="W2501" s="150">
        <v>0</v>
      </c>
      <c r="X2501" s="150">
        <v>203</v>
      </c>
      <c r="Y2501" s="150">
        <v>8670.5650000000005</v>
      </c>
      <c r="Z2501" s="150">
        <v>0</v>
      </c>
      <c r="AA2501" s="150">
        <v>4474.5489499999994</v>
      </c>
      <c r="AB2501" s="150">
        <v>0</v>
      </c>
      <c r="AC2501" s="150">
        <v>187.90908999999999</v>
      </c>
      <c r="AD2501" s="150">
        <v>64.069999999999993</v>
      </c>
      <c r="AE2501" s="150">
        <v>179.37707</v>
      </c>
      <c r="AF2501" s="150">
        <v>1256</v>
      </c>
      <c r="AG2501" s="150">
        <v>4235</v>
      </c>
      <c r="AH2501" s="150">
        <v>479.76078791694169</v>
      </c>
      <c r="AI2501" s="150">
        <v>0</v>
      </c>
      <c r="AJ2501" s="150">
        <v>472.73754746470792</v>
      </c>
      <c r="AK2501" s="150">
        <v>70</v>
      </c>
      <c r="AL2501" s="150">
        <v>23909.880859375</v>
      </c>
      <c r="AM2501" s="150">
        <v>22386.9921875</v>
      </c>
      <c r="AN2501" s="150">
        <v>1522.88818359375</v>
      </c>
      <c r="AO2501" s="5" t="s">
        <v>5336</v>
      </c>
    </row>
    <row r="2502" spans="1:41" ht="14.25" x14ac:dyDescent="0.45">
      <c r="A2502" s="150">
        <v>2018</v>
      </c>
      <c r="B2502" s="5" t="s">
        <v>81</v>
      </c>
      <c r="C2502" s="5" t="s">
        <v>179</v>
      </c>
      <c r="D2502" s="5" t="s">
        <v>84</v>
      </c>
      <c r="E2502" s="5" t="s">
        <v>109</v>
      </c>
      <c r="F2502" s="5" t="s">
        <v>203</v>
      </c>
      <c r="G2502" s="5" t="s">
        <v>87</v>
      </c>
      <c r="H2502" s="5" t="s">
        <v>131</v>
      </c>
      <c r="I2502" s="150">
        <v>0</v>
      </c>
      <c r="J2502" s="150">
        <v>4079.078857421875</v>
      </c>
      <c r="K2502" s="150">
        <v>158.39447021484375</v>
      </c>
      <c r="L2502" s="150">
        <v>113.77596282958984</v>
      </c>
      <c r="M2502" s="150">
        <v>96.861701965332031</v>
      </c>
      <c r="N2502" s="150">
        <v>614.7994384765625</v>
      </c>
      <c r="O2502" s="150">
        <v>1472.6614990234375</v>
      </c>
      <c r="P2502" s="150">
        <v>960.59466552734375</v>
      </c>
      <c r="Q2502" s="150">
        <v>41.444759368896484</v>
      </c>
      <c r="R2502" s="150">
        <v>0</v>
      </c>
      <c r="S2502" s="150">
        <v>107.455078125</v>
      </c>
      <c r="T2502" s="150">
        <v>3849.073486328125</v>
      </c>
      <c r="U2502" s="150">
        <v>0</v>
      </c>
      <c r="V2502" s="150">
        <v>16.855697631835938</v>
      </c>
      <c r="W2502" s="150">
        <v>35.818359375</v>
      </c>
      <c r="X2502" s="150">
        <v>481.44088745117188</v>
      </c>
      <c r="Y2502" s="150">
        <v>3215.56884765625</v>
      </c>
      <c r="Z2502" s="150">
        <v>1154.2044677734375</v>
      </c>
      <c r="AA2502" s="150">
        <v>6643.16357421875</v>
      </c>
      <c r="AB2502" s="150">
        <v>0</v>
      </c>
      <c r="AC2502" s="150">
        <v>1761.525634765625</v>
      </c>
      <c r="AD2502" s="150">
        <v>85.079139709472656</v>
      </c>
      <c r="AE2502" s="150">
        <v>1001.4707641601563</v>
      </c>
      <c r="AF2502" s="150"/>
      <c r="AG2502" s="150">
        <v>379.25320434570313</v>
      </c>
      <c r="AH2502" s="150">
        <v>0</v>
      </c>
      <c r="AI2502" s="150">
        <v>0</v>
      </c>
      <c r="AJ2502" s="150">
        <v>814.96826171875</v>
      </c>
      <c r="AK2502" s="150">
        <v>162.23609924316406</v>
      </c>
      <c r="AL2502" s="150">
        <v>27245.7265625</v>
      </c>
      <c r="AM2502" s="150">
        <v>20796.705078125</v>
      </c>
      <c r="AN2502" s="150">
        <v>6449.02099609375</v>
      </c>
      <c r="AO2502" s="5" t="s">
        <v>5337</v>
      </c>
    </row>
    <row r="2503" spans="1:41" ht="14.25" x14ac:dyDescent="0.45">
      <c r="A2503" s="150">
        <v>2018</v>
      </c>
      <c r="B2503" s="5" t="s">
        <v>81</v>
      </c>
      <c r="C2503" s="5" t="s">
        <v>179</v>
      </c>
      <c r="D2503" s="5" t="s">
        <v>84</v>
      </c>
      <c r="E2503" s="5" t="s">
        <v>109</v>
      </c>
      <c r="F2503" s="5" t="s">
        <v>203</v>
      </c>
      <c r="G2503" s="5" t="s">
        <v>88</v>
      </c>
      <c r="H2503" s="5" t="s">
        <v>131</v>
      </c>
      <c r="I2503" s="150">
        <v>0</v>
      </c>
      <c r="J2503" s="150">
        <v>3872</v>
      </c>
      <c r="K2503" s="150">
        <v>150.35339999999999</v>
      </c>
      <c r="L2503" s="150">
        <v>108</v>
      </c>
      <c r="M2503" s="150">
        <v>91.944410000000005</v>
      </c>
      <c r="N2503" s="150">
        <v>583.58844000000033</v>
      </c>
      <c r="O2503" s="150">
        <v>1397.9002399999999</v>
      </c>
      <c r="P2503" s="150">
        <v>911.82902999999999</v>
      </c>
      <c r="Q2503" s="150">
        <v>39.340770499999998</v>
      </c>
      <c r="R2503" s="150">
        <v>0</v>
      </c>
      <c r="S2503" s="150">
        <v>102</v>
      </c>
      <c r="T2503" s="150">
        <v>3653.6709999999998</v>
      </c>
      <c r="U2503" s="150">
        <v>0</v>
      </c>
      <c r="V2503" s="150">
        <v>16</v>
      </c>
      <c r="W2503" s="150">
        <v>34</v>
      </c>
      <c r="X2503" s="150">
        <v>457</v>
      </c>
      <c r="Y2503" s="150">
        <v>3052.3270000000002</v>
      </c>
      <c r="Z2503" s="150">
        <v>1095.6099999999999</v>
      </c>
      <c r="AA2503" s="150">
        <v>6305.9159500000014</v>
      </c>
      <c r="AB2503" s="150">
        <v>0</v>
      </c>
      <c r="AC2503" s="150">
        <v>1672.099809999999</v>
      </c>
      <c r="AD2503" s="150">
        <v>80.760000000000005</v>
      </c>
      <c r="AE2503" s="150">
        <v>950.63001000000031</v>
      </c>
      <c r="AF2503" s="150"/>
      <c r="AG2503" s="150">
        <v>360</v>
      </c>
      <c r="AH2503" s="150">
        <v>0</v>
      </c>
      <c r="AI2503" s="150">
        <v>0</v>
      </c>
      <c r="AJ2503" s="150">
        <v>773.59548382467824</v>
      </c>
      <c r="AK2503" s="150">
        <v>154</v>
      </c>
      <c r="AL2503" s="150">
        <v>25862.56640625</v>
      </c>
      <c r="AM2503" s="150">
        <v>19740.9375</v>
      </c>
      <c r="AN2503" s="150">
        <v>6121.62890625</v>
      </c>
      <c r="AO2503" s="5" t="s">
        <v>5338</v>
      </c>
    </row>
    <row r="2504" spans="1:41" ht="14.25" x14ac:dyDescent="0.45">
      <c r="A2504" s="150">
        <v>2018</v>
      </c>
      <c r="B2504" s="5" t="s">
        <v>81</v>
      </c>
      <c r="C2504" s="5" t="s">
        <v>179</v>
      </c>
      <c r="D2504" s="5" t="s">
        <v>84</v>
      </c>
      <c r="E2504" s="5" t="s">
        <v>109</v>
      </c>
      <c r="F2504" s="5" t="s">
        <v>206</v>
      </c>
      <c r="G2504" s="5" t="s">
        <v>87</v>
      </c>
      <c r="H2504" s="5" t="s">
        <v>131</v>
      </c>
      <c r="I2504" s="150">
        <v>616.696533203125</v>
      </c>
      <c r="J2504" s="150">
        <v>7869.50390625</v>
      </c>
      <c r="K2504" s="150">
        <v>13.008248329162598</v>
      </c>
      <c r="L2504" s="150"/>
      <c r="M2504" s="150">
        <v>544.15728759765625</v>
      </c>
      <c r="N2504" s="150">
        <v>42.371379852294922</v>
      </c>
      <c r="O2504" s="150">
        <v>1162.8515625</v>
      </c>
      <c r="P2504" s="150">
        <v>163.79118347167969</v>
      </c>
      <c r="Q2504" s="150">
        <v>3903.442626953125</v>
      </c>
      <c r="R2504" s="150">
        <v>24.096778869628906</v>
      </c>
      <c r="S2504" s="150"/>
      <c r="T2504" s="150">
        <v>1122.5093994140625</v>
      </c>
      <c r="U2504" s="150">
        <v>0</v>
      </c>
      <c r="V2504" s="150">
        <v>223.33799743652344</v>
      </c>
      <c r="W2504" s="150">
        <v>356.07662963867188</v>
      </c>
      <c r="X2504" s="150">
        <v>1045.0533447265625</v>
      </c>
      <c r="Y2504" s="150">
        <v>2784.927001953125</v>
      </c>
      <c r="Z2504" s="150">
        <v>216.19961547851563</v>
      </c>
      <c r="AA2504" s="150">
        <v>6810.0166015625</v>
      </c>
      <c r="AB2504" s="150">
        <v>0</v>
      </c>
      <c r="AC2504" s="150">
        <v>614.6527099609375</v>
      </c>
      <c r="AD2504" s="150">
        <v>897.61859130859375</v>
      </c>
      <c r="AE2504" s="150">
        <v>553.894287109375</v>
      </c>
      <c r="AF2504" s="150">
        <v>3627.135498046875</v>
      </c>
      <c r="AG2504" s="150">
        <v>20927.40234375</v>
      </c>
      <c r="AH2504" s="150">
        <v>354.51223754882813</v>
      </c>
      <c r="AI2504" s="150">
        <v>0</v>
      </c>
      <c r="AJ2504" s="150">
        <v>793.7393798828125</v>
      </c>
      <c r="AK2504" s="150">
        <v>23.176584243774414</v>
      </c>
      <c r="AL2504" s="150">
        <v>54690.16796875</v>
      </c>
      <c r="AM2504" s="150">
        <v>49171.20703125</v>
      </c>
      <c r="AN2504" s="150">
        <v>5518.9638671875</v>
      </c>
      <c r="AO2504" s="5" t="s">
        <v>5339</v>
      </c>
    </row>
    <row r="2505" spans="1:41" ht="14.25" x14ac:dyDescent="0.45">
      <c r="A2505" s="150">
        <v>2018</v>
      </c>
      <c r="B2505" s="5" t="s">
        <v>81</v>
      </c>
      <c r="C2505" s="5" t="s">
        <v>179</v>
      </c>
      <c r="D2505" s="5" t="s">
        <v>84</v>
      </c>
      <c r="E2505" s="5" t="s">
        <v>109</v>
      </c>
      <c r="F2505" s="5" t="s">
        <v>206</v>
      </c>
      <c r="G2505" s="5" t="s">
        <v>88</v>
      </c>
      <c r="H2505" s="5" t="s">
        <v>131</v>
      </c>
      <c r="I2505" s="150">
        <v>585.38926999999967</v>
      </c>
      <c r="J2505" s="150">
        <v>7470</v>
      </c>
      <c r="K2505" s="150">
        <v>12.34787</v>
      </c>
      <c r="L2505" s="150"/>
      <c r="M2505" s="150">
        <v>516.53255000000001</v>
      </c>
      <c r="N2505" s="150">
        <v>40.220349999999982</v>
      </c>
      <c r="O2505" s="150">
        <v>1103.8181</v>
      </c>
      <c r="P2505" s="150">
        <v>155.47613999999999</v>
      </c>
      <c r="Q2505" s="150">
        <v>3705.28</v>
      </c>
      <c r="R2505" s="150">
        <v>22.87347999999999</v>
      </c>
      <c r="S2505" s="150"/>
      <c r="T2505" s="150">
        <v>1065.5239899999999</v>
      </c>
      <c r="U2505" s="150">
        <v>0</v>
      </c>
      <c r="V2505" s="150">
        <v>212</v>
      </c>
      <c r="W2505" s="150">
        <v>338</v>
      </c>
      <c r="X2505" s="150">
        <v>992</v>
      </c>
      <c r="Y2505" s="150">
        <v>2643.547</v>
      </c>
      <c r="Z2505" s="150">
        <v>205.22399999999999</v>
      </c>
      <c r="AA2505" s="150">
        <v>6464.2986600000013</v>
      </c>
      <c r="AB2505" s="150">
        <v>0</v>
      </c>
      <c r="AC2505" s="150">
        <v>583.44916999999998</v>
      </c>
      <c r="AD2505" s="150">
        <v>852.05000000000007</v>
      </c>
      <c r="AE2505" s="150">
        <v>525.77520000000095</v>
      </c>
      <c r="AF2505" s="150">
        <v>3443</v>
      </c>
      <c r="AG2505" s="150">
        <v>19865</v>
      </c>
      <c r="AH2505" s="150">
        <v>336.5150330343385</v>
      </c>
      <c r="AI2505" s="150">
        <v>0</v>
      </c>
      <c r="AJ2505" s="150">
        <v>753.44432144776772</v>
      </c>
      <c r="AK2505" s="150">
        <v>22</v>
      </c>
      <c r="AL2505" s="150">
        <v>51913.76953125</v>
      </c>
      <c r="AM2505" s="150">
        <v>46674.9765625</v>
      </c>
      <c r="AN2505" s="150">
        <v>5238.78759765625</v>
      </c>
      <c r="AO2505" s="5" t="s">
        <v>5340</v>
      </c>
    </row>
    <row r="2506" spans="1:41" ht="14.25" x14ac:dyDescent="0.45">
      <c r="A2506" s="150">
        <v>2018</v>
      </c>
      <c r="B2506" s="5" t="s">
        <v>81</v>
      </c>
      <c r="C2506" s="5" t="s">
        <v>179</v>
      </c>
      <c r="D2506" s="5" t="s">
        <v>84</v>
      </c>
      <c r="E2506" s="5" t="s">
        <v>25</v>
      </c>
      <c r="F2506" s="5" t="s">
        <v>236</v>
      </c>
      <c r="G2506" s="5" t="s">
        <v>87</v>
      </c>
      <c r="H2506" s="5" t="s">
        <v>131</v>
      </c>
      <c r="I2506" s="150">
        <v>1176.68896484375</v>
      </c>
      <c r="J2506" s="150">
        <v>0</v>
      </c>
      <c r="K2506" s="150">
        <v>0</v>
      </c>
      <c r="L2506" s="150"/>
      <c r="M2506" s="150"/>
      <c r="N2506" s="150">
        <v>0</v>
      </c>
      <c r="O2506" s="150">
        <v>0</v>
      </c>
      <c r="P2506" s="150"/>
      <c r="Q2506" s="150">
        <v>0</v>
      </c>
      <c r="R2506" s="150">
        <v>0</v>
      </c>
      <c r="S2506" s="150"/>
      <c r="T2506" s="150"/>
      <c r="U2506" s="150">
        <v>33.976863861083984</v>
      </c>
      <c r="V2506" s="150">
        <v>0</v>
      </c>
      <c r="W2506" s="150">
        <v>116.93640899658203</v>
      </c>
      <c r="X2506" s="150"/>
      <c r="Y2506" s="150">
        <v>354.29412841796875</v>
      </c>
      <c r="Z2506" s="150">
        <v>0</v>
      </c>
      <c r="AA2506" s="150">
        <v>0</v>
      </c>
      <c r="AB2506" s="150">
        <v>0</v>
      </c>
      <c r="AC2506" s="150"/>
      <c r="AD2506" s="150"/>
      <c r="AE2506" s="150">
        <v>0</v>
      </c>
      <c r="AF2506" s="150"/>
      <c r="AG2506" s="150">
        <v>829.08966064453125</v>
      </c>
      <c r="AH2506" s="150">
        <v>4.061011791229248</v>
      </c>
      <c r="AI2506" s="150">
        <v>67.872673034667969</v>
      </c>
      <c r="AJ2506" s="150">
        <v>1.533394455909729</v>
      </c>
      <c r="AK2506" s="150"/>
      <c r="AL2506" s="150">
        <v>2584.452880859375</v>
      </c>
      <c r="AM2506" s="150">
        <v>2395.5830078125</v>
      </c>
      <c r="AN2506" s="150">
        <v>188.87008666992188</v>
      </c>
      <c r="AO2506" s="5" t="s">
        <v>5341</v>
      </c>
    </row>
    <row r="2507" spans="1:41" ht="14.25" x14ac:dyDescent="0.45">
      <c r="A2507" s="150">
        <v>2018</v>
      </c>
      <c r="B2507" s="5" t="s">
        <v>81</v>
      </c>
      <c r="C2507" s="5" t="s">
        <v>179</v>
      </c>
      <c r="D2507" s="5" t="s">
        <v>84</v>
      </c>
      <c r="E2507" s="5" t="s">
        <v>25</v>
      </c>
      <c r="F2507" s="5" t="s">
        <v>236</v>
      </c>
      <c r="G2507" s="5" t="s">
        <v>88</v>
      </c>
      <c r="H2507" s="5" t="s">
        <v>131</v>
      </c>
      <c r="I2507" s="150">
        <v>1116.953</v>
      </c>
      <c r="J2507" s="150">
        <v>0</v>
      </c>
      <c r="K2507" s="150">
        <v>0</v>
      </c>
      <c r="L2507" s="150"/>
      <c r="M2507" s="150"/>
      <c r="N2507" s="150">
        <v>0</v>
      </c>
      <c r="O2507" s="150">
        <v>0</v>
      </c>
      <c r="P2507" s="150"/>
      <c r="Q2507" s="150">
        <v>0</v>
      </c>
      <c r="R2507" s="150">
        <v>0</v>
      </c>
      <c r="S2507" s="150"/>
      <c r="T2507" s="150"/>
      <c r="U2507" s="150">
        <v>32.251989999999999</v>
      </c>
      <c r="V2507" s="150">
        <v>0</v>
      </c>
      <c r="W2507" s="150">
        <v>111</v>
      </c>
      <c r="X2507" s="150"/>
      <c r="Y2507" s="150">
        <v>336.30799999999999</v>
      </c>
      <c r="Z2507" s="150">
        <v>0</v>
      </c>
      <c r="AA2507" s="150">
        <v>0</v>
      </c>
      <c r="AB2507" s="150">
        <v>0</v>
      </c>
      <c r="AC2507" s="150"/>
      <c r="AD2507" s="150"/>
      <c r="AE2507" s="150">
        <v>0</v>
      </c>
      <c r="AF2507" s="150"/>
      <c r="AG2507" s="150">
        <v>787</v>
      </c>
      <c r="AH2507" s="150">
        <v>3.854849999999999</v>
      </c>
      <c r="AI2507" s="150">
        <v>64.427038914000008</v>
      </c>
      <c r="AJ2507" s="150">
        <v>1.4555499999999999</v>
      </c>
      <c r="AK2507" s="150"/>
      <c r="AL2507" s="150">
        <v>2453.250244140625</v>
      </c>
      <c r="AM2507" s="150">
        <v>2273.968505859375</v>
      </c>
      <c r="AN2507" s="150">
        <v>179.28189086914063</v>
      </c>
      <c r="AO2507" s="5" t="s">
        <v>5342</v>
      </c>
    </row>
    <row r="2508" spans="1:41" ht="14.25" x14ac:dyDescent="0.45">
      <c r="A2508" s="150">
        <v>2018</v>
      </c>
      <c r="B2508" s="5" t="s">
        <v>81</v>
      </c>
      <c r="C2508" s="5" t="s">
        <v>179</v>
      </c>
      <c r="D2508" s="5" t="s">
        <v>84</v>
      </c>
      <c r="E2508" s="5" t="s">
        <v>25</v>
      </c>
      <c r="F2508" s="5" t="s">
        <v>188</v>
      </c>
      <c r="G2508" s="5" t="s">
        <v>87</v>
      </c>
      <c r="H2508" s="5" t="s">
        <v>131</v>
      </c>
      <c r="I2508" s="150">
        <v>899.7489013671875</v>
      </c>
      <c r="J2508" s="150">
        <v>411.9111328125</v>
      </c>
      <c r="K2508" s="150">
        <v>0</v>
      </c>
      <c r="L2508" s="150">
        <v>57.941463470458984</v>
      </c>
      <c r="M2508" s="150">
        <v>233.48495483398438</v>
      </c>
      <c r="N2508" s="150">
        <v>591.0029296875</v>
      </c>
      <c r="O2508" s="150">
        <v>163.11598205566406</v>
      </c>
      <c r="P2508" s="150">
        <v>428.69357299804688</v>
      </c>
      <c r="Q2508" s="150">
        <v>0</v>
      </c>
      <c r="R2508" s="150">
        <v>165.9366455078125</v>
      </c>
      <c r="S2508" s="150">
        <v>41.085765838623047</v>
      </c>
      <c r="T2508" s="150"/>
      <c r="U2508" s="150">
        <v>52.603187561035156</v>
      </c>
      <c r="V2508" s="150">
        <v>268.6376953125</v>
      </c>
      <c r="W2508" s="150">
        <v>0</v>
      </c>
      <c r="X2508" s="150">
        <v>3.1604433059692383</v>
      </c>
      <c r="Y2508" s="150">
        <v>904.27764892578125</v>
      </c>
      <c r="Z2508" s="150">
        <v>380.43521118164063</v>
      </c>
      <c r="AA2508" s="150">
        <v>3528.830322265625</v>
      </c>
      <c r="AB2508" s="150">
        <v>7.3743681907653809</v>
      </c>
      <c r="AC2508" s="150">
        <v>0</v>
      </c>
      <c r="AD2508" s="150">
        <v>130.31561279296875</v>
      </c>
      <c r="AE2508" s="150">
        <v>187.69880676269531</v>
      </c>
      <c r="AF2508" s="150">
        <v>169.61045837402344</v>
      </c>
      <c r="AG2508" s="150">
        <v>3107.769287109375</v>
      </c>
      <c r="AH2508" s="150">
        <v>0</v>
      </c>
      <c r="AI2508" s="150">
        <v>120.64420318603516</v>
      </c>
      <c r="AJ2508" s="150">
        <v>263.60525512695313</v>
      </c>
      <c r="AK2508" s="150"/>
      <c r="AL2508" s="150">
        <v>12117.884765625</v>
      </c>
      <c r="AM2508" s="150">
        <v>11418.7021484375</v>
      </c>
      <c r="AN2508" s="150">
        <v>699.18133544921875</v>
      </c>
      <c r="AO2508" s="5" t="s">
        <v>5343</v>
      </c>
    </row>
    <row r="2509" spans="1:41" ht="14.25" x14ac:dyDescent="0.45">
      <c r="A2509" s="150">
        <v>2018</v>
      </c>
      <c r="B2509" s="5" t="s">
        <v>81</v>
      </c>
      <c r="C2509" s="5" t="s">
        <v>179</v>
      </c>
      <c r="D2509" s="5" t="s">
        <v>84</v>
      </c>
      <c r="E2509" s="5" t="s">
        <v>25</v>
      </c>
      <c r="F2509" s="5" t="s">
        <v>188</v>
      </c>
      <c r="G2509" s="5" t="s">
        <v>88</v>
      </c>
      <c r="H2509" s="5" t="s">
        <v>131</v>
      </c>
      <c r="I2509" s="150">
        <v>854.07216000000005</v>
      </c>
      <c r="J2509" s="150">
        <v>391</v>
      </c>
      <c r="K2509" s="150">
        <v>0</v>
      </c>
      <c r="L2509" s="150">
        <v>55</v>
      </c>
      <c r="M2509" s="150">
        <v>221.63183000000001</v>
      </c>
      <c r="N2509" s="150">
        <v>561</v>
      </c>
      <c r="O2509" s="150">
        <v>154.835219</v>
      </c>
      <c r="P2509" s="150">
        <v>406.93045999999998</v>
      </c>
      <c r="Q2509" s="150">
        <v>0</v>
      </c>
      <c r="R2509" s="150">
        <v>157.51268999999999</v>
      </c>
      <c r="S2509" s="150">
        <v>39</v>
      </c>
      <c r="T2509" s="150"/>
      <c r="U2509" s="150">
        <v>49.932729999999999</v>
      </c>
      <c r="V2509" s="150">
        <v>255</v>
      </c>
      <c r="W2509" s="150">
        <v>0</v>
      </c>
      <c r="X2509" s="150">
        <v>3</v>
      </c>
      <c r="Y2509" s="150">
        <v>858.37099999999998</v>
      </c>
      <c r="Z2509" s="150">
        <v>361.12200000000001</v>
      </c>
      <c r="AA2509" s="150">
        <v>3349.685320000001</v>
      </c>
      <c r="AB2509" s="150">
        <v>7</v>
      </c>
      <c r="AC2509" s="150">
        <v>0</v>
      </c>
      <c r="AD2509" s="150">
        <v>123.7</v>
      </c>
      <c r="AE2509" s="150">
        <v>178.17007000000001</v>
      </c>
      <c r="AF2509" s="150">
        <v>161</v>
      </c>
      <c r="AG2509" s="150">
        <v>2950</v>
      </c>
      <c r="AH2509" s="150">
        <v>0</v>
      </c>
      <c r="AI2509" s="150">
        <v>114.519565152</v>
      </c>
      <c r="AJ2509" s="150">
        <v>250.22304</v>
      </c>
      <c r="AK2509" s="150"/>
      <c r="AL2509" s="150">
        <v>11502.7060546875</v>
      </c>
      <c r="AM2509" s="150">
        <v>10839.01953125</v>
      </c>
      <c r="AN2509" s="150">
        <v>663.6866455078125</v>
      </c>
      <c r="AO2509" s="5" t="s">
        <v>5344</v>
      </c>
    </row>
    <row r="2510" spans="1:41" ht="14.25" x14ac:dyDescent="0.45">
      <c r="A2510" s="150">
        <v>2018</v>
      </c>
      <c r="B2510" s="5" t="s">
        <v>81</v>
      </c>
      <c r="C2510" s="5" t="s">
        <v>179</v>
      </c>
      <c r="D2510" s="5" t="s">
        <v>84</v>
      </c>
      <c r="E2510" s="5" t="s">
        <v>25</v>
      </c>
      <c r="F2510" s="5" t="s">
        <v>191</v>
      </c>
      <c r="G2510" s="5" t="s">
        <v>87</v>
      </c>
      <c r="H2510" s="5" t="s">
        <v>131</v>
      </c>
      <c r="I2510" s="150">
        <v>521.7518310546875</v>
      </c>
      <c r="J2510" s="150">
        <v>43.192726135253906</v>
      </c>
      <c r="K2510" s="150">
        <v>0</v>
      </c>
      <c r="L2510" s="150">
        <v>16.855697631835938</v>
      </c>
      <c r="M2510" s="150">
        <v>1781.5653076171875</v>
      </c>
      <c r="N2510" s="150">
        <v>534.11492919921875</v>
      </c>
      <c r="O2510" s="150">
        <v>348.12350463867188</v>
      </c>
      <c r="P2510" s="150"/>
      <c r="Q2510" s="150">
        <v>0</v>
      </c>
      <c r="R2510" s="150">
        <v>0</v>
      </c>
      <c r="S2510" s="150">
        <v>53.7275390625</v>
      </c>
      <c r="T2510" s="150"/>
      <c r="U2510" s="150">
        <v>0</v>
      </c>
      <c r="V2510" s="150">
        <v>38.978801727294922</v>
      </c>
      <c r="W2510" s="150">
        <v>176.98483276367188</v>
      </c>
      <c r="X2510" s="150">
        <v>4.2139244079589844</v>
      </c>
      <c r="Y2510" s="150">
        <v>606.81353759765625</v>
      </c>
      <c r="Z2510" s="150">
        <v>325.7542724609375</v>
      </c>
      <c r="AA2510" s="150">
        <v>7321.5595703125</v>
      </c>
      <c r="AB2510" s="150">
        <v>93.759819030761719</v>
      </c>
      <c r="AC2510" s="150">
        <v>563.8990478515625</v>
      </c>
      <c r="AD2510" s="150"/>
      <c r="AE2510" s="150">
        <v>3080.207275390625</v>
      </c>
      <c r="AF2510" s="150">
        <v>1028.1976318359375</v>
      </c>
      <c r="AG2510" s="150">
        <v>627.874755859375</v>
      </c>
      <c r="AH2510" s="150">
        <v>60.153968811035156</v>
      </c>
      <c r="AI2510" s="150">
        <v>34.559219360351563</v>
      </c>
      <c r="AJ2510" s="150">
        <v>0</v>
      </c>
      <c r="AK2510" s="150"/>
      <c r="AL2510" s="150">
        <v>17262.2890625</v>
      </c>
      <c r="AM2510" s="150">
        <v>14709.2001953125</v>
      </c>
      <c r="AN2510" s="150">
        <v>2553.088134765625</v>
      </c>
      <c r="AO2510" s="5" t="s">
        <v>5345</v>
      </c>
    </row>
    <row r="2511" spans="1:41" ht="14.25" x14ac:dyDescent="0.45">
      <c r="A2511" s="150">
        <v>2018</v>
      </c>
      <c r="B2511" s="5" t="s">
        <v>81</v>
      </c>
      <c r="C2511" s="5" t="s">
        <v>179</v>
      </c>
      <c r="D2511" s="5" t="s">
        <v>84</v>
      </c>
      <c r="E2511" s="5" t="s">
        <v>25</v>
      </c>
      <c r="F2511" s="5" t="s">
        <v>191</v>
      </c>
      <c r="G2511" s="5" t="s">
        <v>88</v>
      </c>
      <c r="H2511" s="5" t="s">
        <v>131</v>
      </c>
      <c r="I2511" s="150">
        <v>495.26452</v>
      </c>
      <c r="J2511" s="150">
        <v>41</v>
      </c>
      <c r="K2511" s="150">
        <v>0</v>
      </c>
      <c r="L2511" s="150">
        <v>16</v>
      </c>
      <c r="M2511" s="150">
        <v>1691.12213</v>
      </c>
      <c r="N2511" s="150">
        <v>507</v>
      </c>
      <c r="O2511" s="150">
        <v>330.45062600000011</v>
      </c>
      <c r="P2511" s="150"/>
      <c r="Q2511" s="150">
        <v>0</v>
      </c>
      <c r="R2511" s="150">
        <v>0</v>
      </c>
      <c r="S2511" s="150">
        <v>51</v>
      </c>
      <c r="T2511" s="150"/>
      <c r="U2511" s="150">
        <v>0</v>
      </c>
      <c r="V2511" s="150">
        <v>37</v>
      </c>
      <c r="W2511" s="150">
        <v>168</v>
      </c>
      <c r="X2511" s="150">
        <v>4</v>
      </c>
      <c r="Y2511" s="150">
        <v>576.00800000000004</v>
      </c>
      <c r="Z2511" s="150">
        <v>309.21699999999998</v>
      </c>
      <c r="AA2511" s="150">
        <v>6949.8722499999994</v>
      </c>
      <c r="AB2511" s="150">
        <v>89</v>
      </c>
      <c r="AC2511" s="150">
        <v>535.27210000000116</v>
      </c>
      <c r="AD2511" s="150"/>
      <c r="AE2511" s="150">
        <v>2923.8372299999978</v>
      </c>
      <c r="AF2511" s="150">
        <v>976</v>
      </c>
      <c r="AG2511" s="150">
        <v>596</v>
      </c>
      <c r="AH2511" s="150">
        <v>57.100186739978632</v>
      </c>
      <c r="AI2511" s="150">
        <v>32.804781577</v>
      </c>
      <c r="AJ2511" s="150">
        <v>0</v>
      </c>
      <c r="AK2511" s="150"/>
      <c r="AL2511" s="150">
        <v>16385.94921875</v>
      </c>
      <c r="AM2511" s="150">
        <v>13962.4716796875</v>
      </c>
      <c r="AN2511" s="150">
        <v>2423.4775390625</v>
      </c>
      <c r="AO2511" s="5" t="s">
        <v>5346</v>
      </c>
    </row>
    <row r="2512" spans="1:41" ht="14.25" x14ac:dyDescent="0.45">
      <c r="A2512" s="150">
        <v>2018</v>
      </c>
      <c r="B2512" s="5" t="s">
        <v>81</v>
      </c>
      <c r="C2512" s="5" t="s">
        <v>179</v>
      </c>
      <c r="D2512" s="5" t="s">
        <v>84</v>
      </c>
      <c r="E2512" s="5" t="s">
        <v>25</v>
      </c>
      <c r="F2512" s="5" t="s">
        <v>194</v>
      </c>
      <c r="G2512" s="5" t="s">
        <v>87</v>
      </c>
      <c r="H2512" s="5" t="s">
        <v>131</v>
      </c>
      <c r="I2512" s="150">
        <v>658.29876708984375</v>
      </c>
      <c r="J2512" s="150">
        <v>158.02217102050781</v>
      </c>
      <c r="K2512" s="150">
        <v>0</v>
      </c>
      <c r="L2512" s="150">
        <v>48.460132598876953</v>
      </c>
      <c r="M2512" s="150">
        <v>45.080070495605469</v>
      </c>
      <c r="N2512" s="150">
        <v>1993.186279296875</v>
      </c>
      <c r="O2512" s="150">
        <v>137.04548645019531</v>
      </c>
      <c r="P2512" s="150"/>
      <c r="Q2512" s="150">
        <v>0</v>
      </c>
      <c r="R2512" s="150">
        <v>0</v>
      </c>
      <c r="S2512" s="150"/>
      <c r="T2512" s="150">
        <v>249.40673828125</v>
      </c>
      <c r="U2512" s="150">
        <v>110.66616058349609</v>
      </c>
      <c r="V2512" s="150">
        <v>293.92123413085938</v>
      </c>
      <c r="W2512" s="150">
        <v>4.2139244079589844</v>
      </c>
      <c r="X2512" s="150">
        <v>1.0534811019897461</v>
      </c>
      <c r="Y2512" s="150">
        <v>2321.662841796875</v>
      </c>
      <c r="Z2512" s="150">
        <v>0</v>
      </c>
      <c r="AA2512" s="150">
        <v>1068.4296875</v>
      </c>
      <c r="AB2512" s="150">
        <v>29.497472763061523</v>
      </c>
      <c r="AC2512" s="150">
        <v>0.62138533592224121</v>
      </c>
      <c r="AD2512" s="150"/>
      <c r="AE2512" s="150">
        <v>0</v>
      </c>
      <c r="AF2512" s="150"/>
      <c r="AG2512" s="150">
        <v>2261.823974609375</v>
      </c>
      <c r="AH2512" s="150">
        <v>-3.0178303718566895</v>
      </c>
      <c r="AI2512" s="150">
        <v>261.7891845703125</v>
      </c>
      <c r="AJ2512" s="150">
        <v>25.699039459228516</v>
      </c>
      <c r="AK2512" s="150">
        <v>150.64779663085938</v>
      </c>
      <c r="AL2512" s="150">
        <v>9816.5078125</v>
      </c>
      <c r="AM2512" s="150">
        <v>8940.7919921875</v>
      </c>
      <c r="AN2512" s="150">
        <v>875.71630859375</v>
      </c>
      <c r="AO2512" s="5" t="s">
        <v>5347</v>
      </c>
    </row>
    <row r="2513" spans="1:41" ht="14.25" x14ac:dyDescent="0.45">
      <c r="A2513" s="150">
        <v>2018</v>
      </c>
      <c r="B2513" s="5" t="s">
        <v>81</v>
      </c>
      <c r="C2513" s="5" t="s">
        <v>179</v>
      </c>
      <c r="D2513" s="5" t="s">
        <v>84</v>
      </c>
      <c r="E2513" s="5" t="s">
        <v>25</v>
      </c>
      <c r="F2513" s="5" t="s">
        <v>194</v>
      </c>
      <c r="G2513" s="5" t="s">
        <v>88</v>
      </c>
      <c r="H2513" s="5" t="s">
        <v>131</v>
      </c>
      <c r="I2513" s="150">
        <v>624.87950999999998</v>
      </c>
      <c r="J2513" s="150">
        <v>150</v>
      </c>
      <c r="K2513" s="150">
        <v>0</v>
      </c>
      <c r="L2513" s="150">
        <v>46</v>
      </c>
      <c r="M2513" s="150">
        <v>42.791530000000002</v>
      </c>
      <c r="N2513" s="150">
        <v>1892</v>
      </c>
      <c r="O2513" s="150">
        <v>130.088222</v>
      </c>
      <c r="P2513" s="150"/>
      <c r="Q2513" s="150">
        <v>0</v>
      </c>
      <c r="R2513" s="150">
        <v>0</v>
      </c>
      <c r="S2513" s="150"/>
      <c r="T2513" s="150">
        <v>236.74533</v>
      </c>
      <c r="U2513" s="150">
        <v>105.04807</v>
      </c>
      <c r="V2513" s="150">
        <v>279</v>
      </c>
      <c r="W2513" s="150">
        <v>4</v>
      </c>
      <c r="X2513" s="150">
        <v>1</v>
      </c>
      <c r="Y2513" s="150">
        <v>2203.8009999999999</v>
      </c>
      <c r="Z2513" s="150">
        <v>0</v>
      </c>
      <c r="AA2513" s="150">
        <v>1014.18965</v>
      </c>
      <c r="AB2513" s="150">
        <v>28</v>
      </c>
      <c r="AC2513" s="150">
        <v>0.58984000000000003</v>
      </c>
      <c r="AD2513" s="150"/>
      <c r="AE2513" s="150">
        <v>0</v>
      </c>
      <c r="AF2513" s="150"/>
      <c r="AG2513" s="150">
        <v>2147</v>
      </c>
      <c r="AH2513" s="150">
        <v>-2.8646268506870962</v>
      </c>
      <c r="AI2513" s="150">
        <v>248.4991524562173</v>
      </c>
      <c r="AJ2513" s="150">
        <v>24.39439999999999</v>
      </c>
      <c r="AK2513" s="150">
        <v>143</v>
      </c>
      <c r="AL2513" s="150">
        <v>9318.162109375</v>
      </c>
      <c r="AM2513" s="150">
        <v>8486.90234375</v>
      </c>
      <c r="AN2513" s="150">
        <v>831.25958251953125</v>
      </c>
      <c r="AO2513" s="5" t="s">
        <v>5348</v>
      </c>
    </row>
    <row r="2514" spans="1:41" ht="14.25" x14ac:dyDescent="0.45">
      <c r="A2514" s="150">
        <v>2018</v>
      </c>
      <c r="B2514" s="5" t="s">
        <v>81</v>
      </c>
      <c r="C2514" s="5" t="s">
        <v>179</v>
      </c>
      <c r="D2514" s="5" t="s">
        <v>84</v>
      </c>
      <c r="E2514" s="5" t="s">
        <v>25</v>
      </c>
      <c r="F2514" s="5" t="s">
        <v>197</v>
      </c>
      <c r="G2514" s="5" t="s">
        <v>87</v>
      </c>
      <c r="H2514" s="5" t="s">
        <v>131</v>
      </c>
      <c r="I2514" s="150">
        <v>568.85223388671875</v>
      </c>
      <c r="J2514" s="150">
        <v>370.82534790039063</v>
      </c>
      <c r="K2514" s="150">
        <v>0</v>
      </c>
      <c r="L2514" s="150">
        <v>1.0534811019897461</v>
      </c>
      <c r="M2514" s="150">
        <v>274.330810546875</v>
      </c>
      <c r="N2514" s="150">
        <v>106.40159606933594</v>
      </c>
      <c r="O2514" s="150">
        <v>0</v>
      </c>
      <c r="P2514" s="150"/>
      <c r="Q2514" s="150">
        <v>0</v>
      </c>
      <c r="R2514" s="150">
        <v>9.1064176559448242</v>
      </c>
      <c r="S2514" s="150"/>
      <c r="T2514" s="150"/>
      <c r="U2514" s="150">
        <v>0</v>
      </c>
      <c r="V2514" s="150">
        <v>265.47723388671875</v>
      </c>
      <c r="W2514" s="150">
        <v>258.10287475585938</v>
      </c>
      <c r="X2514" s="150">
        <v>0</v>
      </c>
      <c r="Y2514" s="150">
        <v>57.563262939453125</v>
      </c>
      <c r="Z2514" s="150">
        <v>0</v>
      </c>
      <c r="AA2514" s="150">
        <v>12070.501953125</v>
      </c>
      <c r="AB2514" s="150">
        <v>6.3208866119384766</v>
      </c>
      <c r="AC2514" s="150">
        <v>228.14791870117188</v>
      </c>
      <c r="AD2514" s="150"/>
      <c r="AE2514" s="150">
        <v>1.3373943567276001</v>
      </c>
      <c r="AF2514" s="150"/>
      <c r="AG2514" s="150">
        <v>794.32476806640625</v>
      </c>
      <c r="AH2514" s="150">
        <v>0</v>
      </c>
      <c r="AI2514" s="150">
        <v>241.26412963867188</v>
      </c>
      <c r="AJ2514" s="150">
        <v>0</v>
      </c>
      <c r="AK2514" s="150"/>
      <c r="AL2514" s="150">
        <v>15253.609375</v>
      </c>
      <c r="AM2514" s="150">
        <v>14473.5908203125</v>
      </c>
      <c r="AN2514" s="150">
        <v>780.0186767578125</v>
      </c>
      <c r="AO2514" s="5" t="s">
        <v>5349</v>
      </c>
    </row>
    <row r="2515" spans="1:41" ht="14.25" x14ac:dyDescent="0.45">
      <c r="A2515" s="150">
        <v>2018</v>
      </c>
      <c r="B2515" s="5" t="s">
        <v>81</v>
      </c>
      <c r="C2515" s="5" t="s">
        <v>179</v>
      </c>
      <c r="D2515" s="5" t="s">
        <v>84</v>
      </c>
      <c r="E2515" s="5" t="s">
        <v>25</v>
      </c>
      <c r="F2515" s="5" t="s">
        <v>197</v>
      </c>
      <c r="G2515" s="5" t="s">
        <v>88</v>
      </c>
      <c r="H2515" s="5" t="s">
        <v>131</v>
      </c>
      <c r="I2515" s="150">
        <v>539.9738000000001</v>
      </c>
      <c r="J2515" s="150">
        <v>352</v>
      </c>
      <c r="K2515" s="150">
        <v>0</v>
      </c>
      <c r="L2515" s="150">
        <v>1</v>
      </c>
      <c r="M2515" s="150">
        <v>260.40410000000003</v>
      </c>
      <c r="N2515" s="150">
        <v>101</v>
      </c>
      <c r="O2515" s="150">
        <v>0</v>
      </c>
      <c r="P2515" s="150"/>
      <c r="Q2515" s="150">
        <v>0</v>
      </c>
      <c r="R2515" s="150">
        <v>8.6441199999999991</v>
      </c>
      <c r="S2515" s="150"/>
      <c r="T2515" s="150"/>
      <c r="U2515" s="150">
        <v>0</v>
      </c>
      <c r="V2515" s="150">
        <v>252</v>
      </c>
      <c r="W2515" s="150">
        <v>245</v>
      </c>
      <c r="X2515" s="150">
        <v>0</v>
      </c>
      <c r="Y2515" s="150">
        <v>54.640999999999998</v>
      </c>
      <c r="Z2515" s="150">
        <v>0</v>
      </c>
      <c r="AA2515" s="150">
        <v>11457.72972000001</v>
      </c>
      <c r="AB2515" s="150">
        <v>6</v>
      </c>
      <c r="AC2515" s="150">
        <v>216.56573</v>
      </c>
      <c r="AD2515" s="150"/>
      <c r="AE2515" s="150">
        <v>1.2695000000000001</v>
      </c>
      <c r="AF2515" s="150"/>
      <c r="AG2515" s="150">
        <v>754</v>
      </c>
      <c r="AH2515" s="150">
        <v>0</v>
      </c>
      <c r="AI2515" s="150">
        <v>229.01609309600011</v>
      </c>
      <c r="AJ2515" s="150">
        <v>0</v>
      </c>
      <c r="AK2515" s="150"/>
      <c r="AL2515" s="150">
        <v>14479.2431640625</v>
      </c>
      <c r="AM2515" s="150">
        <v>13738.8232421875</v>
      </c>
      <c r="AN2515" s="150">
        <v>740.42022705078125</v>
      </c>
      <c r="AO2515" s="5" t="s">
        <v>5350</v>
      </c>
    </row>
    <row r="2516" spans="1:41" ht="14.25" x14ac:dyDescent="0.45">
      <c r="A2516" s="150">
        <v>2018</v>
      </c>
      <c r="B2516" s="5" t="s">
        <v>81</v>
      </c>
      <c r="C2516" s="5" t="s">
        <v>179</v>
      </c>
      <c r="D2516" s="5" t="s">
        <v>84</v>
      </c>
      <c r="E2516" s="5" t="s">
        <v>25</v>
      </c>
      <c r="F2516" s="5" t="s">
        <v>200</v>
      </c>
      <c r="G2516" s="5" t="s">
        <v>87</v>
      </c>
      <c r="H2516" s="5" t="s">
        <v>131</v>
      </c>
      <c r="I2516" s="150">
        <v>0</v>
      </c>
      <c r="J2516" s="150">
        <v>5457.0322265625</v>
      </c>
      <c r="K2516" s="150">
        <v>0</v>
      </c>
      <c r="L2516" s="150"/>
      <c r="M2516" s="150">
        <v>18.426048278808594</v>
      </c>
      <c r="N2516" s="150">
        <v>0</v>
      </c>
      <c r="O2516" s="150">
        <v>0</v>
      </c>
      <c r="P2516" s="150"/>
      <c r="Q2516" s="150">
        <v>0</v>
      </c>
      <c r="R2516" s="150">
        <v>0</v>
      </c>
      <c r="S2516" s="150"/>
      <c r="T2516" s="150"/>
      <c r="U2516" s="150">
        <v>0</v>
      </c>
      <c r="V2516" s="150">
        <v>141.16647338867188</v>
      </c>
      <c r="W2516" s="150">
        <v>0</v>
      </c>
      <c r="X2516" s="150">
        <v>1276.819091796875</v>
      </c>
      <c r="Y2516" s="150">
        <v>1011.8907470703125</v>
      </c>
      <c r="Z2516" s="150">
        <v>0</v>
      </c>
      <c r="AA2516" s="150">
        <v>237.94032287597656</v>
      </c>
      <c r="AB2516" s="150">
        <v>0</v>
      </c>
      <c r="AC2516" s="150">
        <v>6.1663203239440918</v>
      </c>
      <c r="AD2516" s="150"/>
      <c r="AE2516" s="150">
        <v>43.143497467041016</v>
      </c>
      <c r="AF2516" s="150"/>
      <c r="AG2516" s="150">
        <v>7621.93603515625</v>
      </c>
      <c r="AH2516" s="150">
        <v>128.68914794921875</v>
      </c>
      <c r="AI2516" s="150">
        <v>2.143834114074707</v>
      </c>
      <c r="AJ2516" s="150">
        <v>0</v>
      </c>
      <c r="AK2516" s="150">
        <v>15.802217483520508</v>
      </c>
      <c r="AL2516" s="150">
        <v>15961.15625</v>
      </c>
      <c r="AM2516" s="150">
        <v>14519.275390625</v>
      </c>
      <c r="AN2516" s="150">
        <v>1441.88037109375</v>
      </c>
      <c r="AO2516" s="5" t="s">
        <v>5351</v>
      </c>
    </row>
    <row r="2517" spans="1:41" ht="14.25" x14ac:dyDescent="0.45">
      <c r="A2517" s="150">
        <v>2018</v>
      </c>
      <c r="B2517" s="5" t="s">
        <v>81</v>
      </c>
      <c r="C2517" s="5" t="s">
        <v>179</v>
      </c>
      <c r="D2517" s="5" t="s">
        <v>84</v>
      </c>
      <c r="E2517" s="5" t="s">
        <v>25</v>
      </c>
      <c r="F2517" s="5" t="s">
        <v>200</v>
      </c>
      <c r="G2517" s="5" t="s">
        <v>88</v>
      </c>
      <c r="H2517" s="5" t="s">
        <v>131</v>
      </c>
      <c r="I2517" s="150">
        <v>0</v>
      </c>
      <c r="J2517" s="150">
        <v>5180</v>
      </c>
      <c r="K2517" s="150">
        <v>0</v>
      </c>
      <c r="L2517" s="150"/>
      <c r="M2517" s="150">
        <v>17.490629999999999</v>
      </c>
      <c r="N2517" s="150">
        <v>0</v>
      </c>
      <c r="O2517" s="150">
        <v>0</v>
      </c>
      <c r="P2517" s="150"/>
      <c r="Q2517" s="150">
        <v>0</v>
      </c>
      <c r="R2517" s="150">
        <v>0</v>
      </c>
      <c r="S2517" s="150"/>
      <c r="T2517" s="150"/>
      <c r="U2517" s="150">
        <v>0</v>
      </c>
      <c r="V2517" s="150">
        <v>134</v>
      </c>
      <c r="W2517" s="150">
        <v>0</v>
      </c>
      <c r="X2517" s="150">
        <v>1212</v>
      </c>
      <c r="Y2517" s="150">
        <v>960.52099999999996</v>
      </c>
      <c r="Z2517" s="150">
        <v>0</v>
      </c>
      <c r="AA2517" s="150">
        <v>225.86102</v>
      </c>
      <c r="AB2517" s="150">
        <v>0</v>
      </c>
      <c r="AC2517" s="150">
        <v>5.8532799999999998</v>
      </c>
      <c r="AD2517" s="150"/>
      <c r="AE2517" s="150">
        <v>40.953269999999961</v>
      </c>
      <c r="AF2517" s="150"/>
      <c r="AG2517" s="150">
        <v>7235</v>
      </c>
      <c r="AH2517" s="150">
        <v>122.1561010913387</v>
      </c>
      <c r="AI2517" s="150">
        <v>2.0350000000000001</v>
      </c>
      <c r="AJ2517" s="150">
        <v>0</v>
      </c>
      <c r="AK2517" s="150">
        <v>15</v>
      </c>
      <c r="AL2517" s="150">
        <v>15150.87109375</v>
      </c>
      <c r="AM2517" s="150">
        <v>13782.1884765625</v>
      </c>
      <c r="AN2517" s="150">
        <v>1368.6817626953125</v>
      </c>
      <c r="AO2517" s="5" t="s">
        <v>5352</v>
      </c>
    </row>
    <row r="2518" spans="1:41" ht="14.25" x14ac:dyDescent="0.45">
      <c r="A2518" s="150">
        <v>2018</v>
      </c>
      <c r="B2518" s="5" t="s">
        <v>81</v>
      </c>
      <c r="C2518" s="5" t="s">
        <v>179</v>
      </c>
      <c r="D2518" s="5" t="s">
        <v>84</v>
      </c>
      <c r="E2518" s="5" t="s">
        <v>25</v>
      </c>
      <c r="F2518" s="5" t="s">
        <v>203</v>
      </c>
      <c r="G2518" s="5" t="s">
        <v>87</v>
      </c>
      <c r="H2518" s="5" t="s">
        <v>131</v>
      </c>
      <c r="I2518" s="150">
        <v>827.001708984375</v>
      </c>
      <c r="J2518" s="150">
        <v>235.97978210449219</v>
      </c>
      <c r="K2518" s="150">
        <v>0</v>
      </c>
      <c r="L2518" s="150"/>
      <c r="M2518" s="150">
        <v>0</v>
      </c>
      <c r="N2518" s="150">
        <v>47.406650543212891</v>
      </c>
      <c r="O2518" s="150">
        <v>0</v>
      </c>
      <c r="P2518" s="150"/>
      <c r="Q2518" s="150">
        <v>0</v>
      </c>
      <c r="R2518" s="150">
        <v>0</v>
      </c>
      <c r="S2518" s="150">
        <v>9.4813299179077148</v>
      </c>
      <c r="T2518" s="150"/>
      <c r="U2518" s="150">
        <v>0</v>
      </c>
      <c r="V2518" s="150">
        <v>0</v>
      </c>
      <c r="W2518" s="150">
        <v>89.5458984375</v>
      </c>
      <c r="X2518" s="150">
        <v>66.369308471679688</v>
      </c>
      <c r="Y2518" s="150">
        <v>371.57015991210938</v>
      </c>
      <c r="Z2518" s="150">
        <v>0</v>
      </c>
      <c r="AA2518" s="150">
        <v>15809.83984375</v>
      </c>
      <c r="AB2518" s="150">
        <v>0</v>
      </c>
      <c r="AC2518" s="150">
        <v>0</v>
      </c>
      <c r="AD2518" s="150">
        <v>5018.37353515625</v>
      </c>
      <c r="AE2518" s="150">
        <v>205.19776916503906</v>
      </c>
      <c r="AF2518" s="150"/>
      <c r="AG2518" s="150">
        <v>1374.7928466796875</v>
      </c>
      <c r="AH2518" s="150">
        <v>0</v>
      </c>
      <c r="AI2518" s="150">
        <v>0</v>
      </c>
      <c r="AJ2518" s="150">
        <v>310.0673828125</v>
      </c>
      <c r="AK2518" s="150"/>
      <c r="AL2518" s="150">
        <v>24365.625</v>
      </c>
      <c r="AM2518" s="150">
        <v>19181.85546875</v>
      </c>
      <c r="AN2518" s="150">
        <v>5183.77001953125</v>
      </c>
      <c r="AO2518" s="5" t="s">
        <v>5353</v>
      </c>
    </row>
    <row r="2519" spans="1:41" ht="14.25" x14ac:dyDescent="0.45">
      <c r="A2519" s="150">
        <v>2018</v>
      </c>
      <c r="B2519" s="5" t="s">
        <v>81</v>
      </c>
      <c r="C2519" s="5" t="s">
        <v>179</v>
      </c>
      <c r="D2519" s="5" t="s">
        <v>84</v>
      </c>
      <c r="E2519" s="5" t="s">
        <v>25</v>
      </c>
      <c r="F2519" s="5" t="s">
        <v>203</v>
      </c>
      <c r="G2519" s="5" t="s">
        <v>88</v>
      </c>
      <c r="H2519" s="5" t="s">
        <v>131</v>
      </c>
      <c r="I2519" s="150">
        <v>785.01801999999998</v>
      </c>
      <c r="J2519" s="150">
        <v>224</v>
      </c>
      <c r="K2519" s="150">
        <v>0</v>
      </c>
      <c r="L2519" s="150"/>
      <c r="M2519" s="150">
        <v>0</v>
      </c>
      <c r="N2519" s="150">
        <v>45</v>
      </c>
      <c r="O2519" s="150">
        <v>0</v>
      </c>
      <c r="P2519" s="150"/>
      <c r="Q2519" s="150">
        <v>0</v>
      </c>
      <c r="R2519" s="150">
        <v>0</v>
      </c>
      <c r="S2519" s="150">
        <v>9</v>
      </c>
      <c r="T2519" s="150"/>
      <c r="U2519" s="150">
        <v>0</v>
      </c>
      <c r="V2519" s="150">
        <v>0</v>
      </c>
      <c r="W2519" s="150">
        <v>85</v>
      </c>
      <c r="X2519" s="150">
        <v>63</v>
      </c>
      <c r="Y2519" s="150">
        <v>352.70699999999999</v>
      </c>
      <c r="Z2519" s="150">
        <v>0</v>
      </c>
      <c r="AA2519" s="150">
        <v>15007.235470000011</v>
      </c>
      <c r="AB2519" s="150">
        <v>0</v>
      </c>
      <c r="AC2519" s="150">
        <v>0</v>
      </c>
      <c r="AD2519" s="150">
        <v>4763.6099999999997</v>
      </c>
      <c r="AE2519" s="150">
        <v>194.78067999999999</v>
      </c>
      <c r="AF2519" s="150"/>
      <c r="AG2519" s="150">
        <v>1305</v>
      </c>
      <c r="AH2519" s="150">
        <v>0</v>
      </c>
      <c r="AI2519" s="150">
        <v>0</v>
      </c>
      <c r="AJ2519" s="150">
        <v>294.32646</v>
      </c>
      <c r="AK2519" s="150"/>
      <c r="AL2519" s="150">
        <v>23128.677734375</v>
      </c>
      <c r="AM2519" s="150">
        <v>18208.068359375</v>
      </c>
      <c r="AN2519" s="150">
        <v>4920.60986328125</v>
      </c>
      <c r="AO2519" s="5" t="s">
        <v>5354</v>
      </c>
    </row>
    <row r="2520" spans="1:41" ht="14.25" x14ac:dyDescent="0.45">
      <c r="A2520" s="150">
        <v>2018</v>
      </c>
      <c r="B2520" s="5" t="s">
        <v>81</v>
      </c>
      <c r="C2520" s="5" t="s">
        <v>179</v>
      </c>
      <c r="D2520" s="5" t="s">
        <v>84</v>
      </c>
      <c r="E2520" s="5" t="s">
        <v>25</v>
      </c>
      <c r="F2520" s="5" t="s">
        <v>237</v>
      </c>
      <c r="G2520" s="5" t="s">
        <v>87</v>
      </c>
      <c r="H2520" s="5" t="s">
        <v>131</v>
      </c>
      <c r="I2520" s="150">
        <v>7226.33935546875</v>
      </c>
      <c r="J2520" s="150">
        <v>6682.23095703125</v>
      </c>
      <c r="K2520" s="150">
        <v>0</v>
      </c>
      <c r="L2520" s="150">
        <v>124.31077575683594</v>
      </c>
      <c r="M2520" s="150">
        <v>2473.13037109375</v>
      </c>
      <c r="N2520" s="150">
        <v>3305.82373046875</v>
      </c>
      <c r="O2520" s="150">
        <v>648.28497314453125</v>
      </c>
      <c r="P2520" s="150">
        <v>428.69357299804688</v>
      </c>
      <c r="Q2520" s="150">
        <v>0</v>
      </c>
      <c r="R2520" s="150">
        <v>828.60223388671875</v>
      </c>
      <c r="S2520" s="150">
        <v>104.29463195800781</v>
      </c>
      <c r="T2520" s="150">
        <v>249.40673828125</v>
      </c>
      <c r="U2520" s="150">
        <v>163.26934814453125</v>
      </c>
      <c r="V2520" s="150">
        <v>1308.423583984375</v>
      </c>
      <c r="W2520" s="150">
        <v>528.8475341796875</v>
      </c>
      <c r="X2520" s="150">
        <v>1839.3780517578125</v>
      </c>
      <c r="Y2520" s="150">
        <v>10211.6796875</v>
      </c>
      <c r="Z2520" s="150">
        <v>923.5321044921875</v>
      </c>
      <c r="AA2520" s="150">
        <v>50194.70703125</v>
      </c>
      <c r="AB2520" s="150">
        <v>136.95254516601563</v>
      </c>
      <c r="AC2520" s="150">
        <v>803.8502197265625</v>
      </c>
      <c r="AD2520" s="150">
        <v>11123.01171875</v>
      </c>
      <c r="AE2520" s="150">
        <v>8404.8154296875</v>
      </c>
      <c r="AF2520" s="150">
        <v>1527.527587890625</v>
      </c>
      <c r="AG2520" s="150">
        <v>28795.853515625</v>
      </c>
      <c r="AH2520" s="150">
        <v>301.2855224609375</v>
      </c>
      <c r="AI2520" s="150">
        <v>660.40057373046875</v>
      </c>
      <c r="AJ2520" s="150">
        <v>768.228271484375</v>
      </c>
      <c r="AK2520" s="150">
        <v>166.45002746582031</v>
      </c>
      <c r="AL2520" s="150">
        <v>139929.34375</v>
      </c>
      <c r="AM2520" s="150">
        <v>121697.8828125</v>
      </c>
      <c r="AN2520" s="150">
        <v>18231.44140625</v>
      </c>
      <c r="AO2520" s="5" t="s">
        <v>5355</v>
      </c>
    </row>
    <row r="2521" spans="1:41" ht="14.25" x14ac:dyDescent="0.45">
      <c r="A2521" s="150">
        <v>2018</v>
      </c>
      <c r="B2521" s="5" t="s">
        <v>81</v>
      </c>
      <c r="C2521" s="5" t="s">
        <v>179</v>
      </c>
      <c r="D2521" s="5" t="s">
        <v>84</v>
      </c>
      <c r="E2521" s="5" t="s">
        <v>25</v>
      </c>
      <c r="F2521" s="5" t="s">
        <v>237</v>
      </c>
      <c r="G2521" s="5" t="s">
        <v>88</v>
      </c>
      <c r="H2521" s="5" t="s">
        <v>131</v>
      </c>
      <c r="I2521" s="150">
        <v>6859.4861199999978</v>
      </c>
      <c r="J2521" s="150">
        <v>6343</v>
      </c>
      <c r="K2521" s="150">
        <v>0</v>
      </c>
      <c r="L2521" s="150">
        <v>118</v>
      </c>
      <c r="M2521" s="150">
        <v>2347.5792700000002</v>
      </c>
      <c r="N2521" s="150">
        <v>3138</v>
      </c>
      <c r="O2521" s="150">
        <v>615.37406700000008</v>
      </c>
      <c r="P2521" s="150">
        <v>406.93045999999998</v>
      </c>
      <c r="Q2521" s="150">
        <v>0</v>
      </c>
      <c r="R2521" s="150">
        <v>786.53733999999986</v>
      </c>
      <c r="S2521" s="150">
        <v>99</v>
      </c>
      <c r="T2521" s="150">
        <v>236.74533</v>
      </c>
      <c r="U2521" s="150">
        <v>154.98079999999999</v>
      </c>
      <c r="V2521" s="150">
        <v>1242</v>
      </c>
      <c r="W2521" s="150">
        <v>502</v>
      </c>
      <c r="X2521" s="150">
        <v>1746</v>
      </c>
      <c r="Y2521" s="150">
        <v>9693.2720000000008</v>
      </c>
      <c r="Z2521" s="150">
        <v>876.64799999999991</v>
      </c>
      <c r="AA2521" s="150">
        <v>47646.518690000012</v>
      </c>
      <c r="AB2521" s="150">
        <v>130</v>
      </c>
      <c r="AC2521" s="150">
        <v>763.04187000000115</v>
      </c>
      <c r="AD2521" s="150">
        <v>10558.34</v>
      </c>
      <c r="AE2521" s="150">
        <v>7978.1360799999893</v>
      </c>
      <c r="AF2521" s="150">
        <v>1449.981</v>
      </c>
      <c r="AG2521" s="150">
        <v>27334</v>
      </c>
      <c r="AH2521" s="150">
        <v>285.99044120029248</v>
      </c>
      <c r="AI2521" s="150">
        <v>626.87459228121736</v>
      </c>
      <c r="AJ2521" s="150">
        <v>729.22832000000005</v>
      </c>
      <c r="AK2521" s="150">
        <v>158</v>
      </c>
      <c r="AL2521" s="150">
        <v>132825.671875</v>
      </c>
      <c r="AM2521" s="150">
        <v>115519.7578125</v>
      </c>
      <c r="AN2521" s="150">
        <v>17305.904296875</v>
      </c>
      <c r="AO2521" s="5" t="s">
        <v>5356</v>
      </c>
    </row>
    <row r="2522" spans="1:41" ht="14.25" x14ac:dyDescent="0.45">
      <c r="A2522" s="150">
        <v>2018</v>
      </c>
      <c r="B2522" s="5" t="s">
        <v>81</v>
      </c>
      <c r="C2522" s="5" t="s">
        <v>179</v>
      </c>
      <c r="D2522" s="5" t="s">
        <v>84</v>
      </c>
      <c r="E2522" s="5" t="s">
        <v>25</v>
      </c>
      <c r="F2522" s="5" t="s">
        <v>238</v>
      </c>
      <c r="G2522" s="5" t="s">
        <v>87</v>
      </c>
      <c r="H2522" s="5" t="s">
        <v>131</v>
      </c>
      <c r="I2522" s="150">
        <v>6049.650390625</v>
      </c>
      <c r="J2522" s="150">
        <v>6682.23095703125</v>
      </c>
      <c r="K2522" s="150">
        <v>0</v>
      </c>
      <c r="L2522" s="150">
        <v>124.31077575683594</v>
      </c>
      <c r="M2522" s="150">
        <v>2473.13037109375</v>
      </c>
      <c r="N2522" s="150">
        <v>3305.82373046875</v>
      </c>
      <c r="O2522" s="150">
        <v>648.28497314453125</v>
      </c>
      <c r="P2522" s="150">
        <v>428.69357299804688</v>
      </c>
      <c r="Q2522" s="150">
        <v>0</v>
      </c>
      <c r="R2522" s="150">
        <v>828.60223388671875</v>
      </c>
      <c r="S2522" s="150">
        <v>104.29463195800781</v>
      </c>
      <c r="T2522" s="150">
        <v>249.40673828125</v>
      </c>
      <c r="U2522" s="150">
        <v>129.29248046875</v>
      </c>
      <c r="V2522" s="150">
        <v>1308.423583984375</v>
      </c>
      <c r="W2522" s="150">
        <v>411.9111328125</v>
      </c>
      <c r="X2522" s="150">
        <v>1839.3780517578125</v>
      </c>
      <c r="Y2522" s="150">
        <v>9857.384765625</v>
      </c>
      <c r="Z2522" s="150">
        <v>923.5321044921875</v>
      </c>
      <c r="AA2522" s="150">
        <v>50194.70703125</v>
      </c>
      <c r="AB2522" s="150">
        <v>136.95254516601563</v>
      </c>
      <c r="AC2522" s="150">
        <v>803.8502197265625</v>
      </c>
      <c r="AD2522" s="150">
        <v>11123.01171875</v>
      </c>
      <c r="AE2522" s="150">
        <v>8404.8154296875</v>
      </c>
      <c r="AF2522" s="150">
        <v>1527.527587890625</v>
      </c>
      <c r="AG2522" s="150">
        <v>27966.763671875</v>
      </c>
      <c r="AH2522" s="150">
        <v>297.22451782226563</v>
      </c>
      <c r="AI2522" s="150">
        <v>592.52789306640625</v>
      </c>
      <c r="AJ2522" s="150">
        <v>766.69488525390625</v>
      </c>
      <c r="AK2522" s="150">
        <v>166.45002746582031</v>
      </c>
      <c r="AL2522" s="150">
        <v>137344.875</v>
      </c>
      <c r="AM2522" s="150">
        <v>119302.3046875</v>
      </c>
      <c r="AN2522" s="150">
        <v>18042.572265625</v>
      </c>
      <c r="AO2522" s="5" t="s">
        <v>5357</v>
      </c>
    </row>
    <row r="2523" spans="1:41" ht="14.25" x14ac:dyDescent="0.45">
      <c r="A2523" s="150">
        <v>2018</v>
      </c>
      <c r="B2523" s="5" t="s">
        <v>81</v>
      </c>
      <c r="C2523" s="5" t="s">
        <v>179</v>
      </c>
      <c r="D2523" s="5" t="s">
        <v>84</v>
      </c>
      <c r="E2523" s="5" t="s">
        <v>25</v>
      </c>
      <c r="F2523" s="5" t="s">
        <v>238</v>
      </c>
      <c r="G2523" s="5" t="s">
        <v>88</v>
      </c>
      <c r="H2523" s="5" t="s">
        <v>131</v>
      </c>
      <c r="I2523" s="150">
        <v>5742.5331199999982</v>
      </c>
      <c r="J2523" s="150">
        <v>6343</v>
      </c>
      <c r="K2523" s="150">
        <v>0</v>
      </c>
      <c r="L2523" s="150">
        <v>118</v>
      </c>
      <c r="M2523" s="150">
        <v>2347.5792700000002</v>
      </c>
      <c r="N2523" s="150">
        <v>3138</v>
      </c>
      <c r="O2523" s="150">
        <v>615.37406700000008</v>
      </c>
      <c r="P2523" s="150">
        <v>406.93045999999998</v>
      </c>
      <c r="Q2523" s="150">
        <v>0</v>
      </c>
      <c r="R2523" s="150">
        <v>786.53733999999986</v>
      </c>
      <c r="S2523" s="150">
        <v>99</v>
      </c>
      <c r="T2523" s="150">
        <v>236.74533</v>
      </c>
      <c r="U2523" s="150">
        <v>122.72881</v>
      </c>
      <c r="V2523" s="150">
        <v>1242</v>
      </c>
      <c r="W2523" s="150">
        <v>391</v>
      </c>
      <c r="X2523" s="150">
        <v>1746</v>
      </c>
      <c r="Y2523" s="150">
        <v>9356.9639999999999</v>
      </c>
      <c r="Z2523" s="150">
        <v>876.64799999999991</v>
      </c>
      <c r="AA2523" s="150">
        <v>47646.518690000012</v>
      </c>
      <c r="AB2523" s="150">
        <v>130</v>
      </c>
      <c r="AC2523" s="150">
        <v>763.04187000000115</v>
      </c>
      <c r="AD2523" s="150">
        <v>10558.34</v>
      </c>
      <c r="AE2523" s="150">
        <v>7978.1360799999893</v>
      </c>
      <c r="AF2523" s="150">
        <v>1449.981</v>
      </c>
      <c r="AG2523" s="150">
        <v>26547</v>
      </c>
      <c r="AH2523" s="150">
        <v>282.13559120029248</v>
      </c>
      <c r="AI2523" s="150">
        <v>562.44755336721732</v>
      </c>
      <c r="AJ2523" s="150">
        <v>727.77277000000004</v>
      </c>
      <c r="AK2523" s="150">
        <v>158</v>
      </c>
      <c r="AL2523" s="150">
        <v>130372.4140625</v>
      </c>
      <c r="AM2523" s="150">
        <v>113245.7890625</v>
      </c>
      <c r="AN2523" s="150">
        <v>17126.62109375</v>
      </c>
      <c r="AO2523" s="5" t="s">
        <v>5358</v>
      </c>
    </row>
    <row r="2524" spans="1:41" ht="14.25" x14ac:dyDescent="0.45">
      <c r="A2524" s="150">
        <v>2018</v>
      </c>
      <c r="B2524" s="5" t="s">
        <v>81</v>
      </c>
      <c r="C2524" s="5" t="s">
        <v>179</v>
      </c>
      <c r="D2524" s="5" t="s">
        <v>84</v>
      </c>
      <c r="E2524" s="5" t="s">
        <v>25</v>
      </c>
      <c r="F2524" s="5" t="s">
        <v>206</v>
      </c>
      <c r="G2524" s="5" t="s">
        <v>87</v>
      </c>
      <c r="H2524" s="5" t="s">
        <v>131</v>
      </c>
      <c r="I2524" s="150">
        <v>3750.685791015625</v>
      </c>
      <c r="J2524" s="150">
        <v>5.2674055099487305</v>
      </c>
      <c r="K2524" s="150">
        <v>0</v>
      </c>
      <c r="L2524" s="150"/>
      <c r="M2524" s="150">
        <v>120.24333953857422</v>
      </c>
      <c r="N2524" s="150">
        <v>33.711395263671875</v>
      </c>
      <c r="O2524" s="150">
        <v>0</v>
      </c>
      <c r="P2524" s="150"/>
      <c r="Q2524" s="150">
        <v>0</v>
      </c>
      <c r="R2524" s="150">
        <v>653.5592041015625</v>
      </c>
      <c r="S2524" s="150"/>
      <c r="T2524" s="150"/>
      <c r="U2524" s="150">
        <v>0</v>
      </c>
      <c r="V2524" s="150">
        <v>300.24212646484375</v>
      </c>
      <c r="W2524" s="150">
        <v>0</v>
      </c>
      <c r="X2524" s="150">
        <v>487.76177978515625</v>
      </c>
      <c r="Y2524" s="150">
        <v>4937.90087890625</v>
      </c>
      <c r="Z2524" s="150">
        <v>217.34263610839844</v>
      </c>
      <c r="AA2524" s="150">
        <v>10157.607421875</v>
      </c>
      <c r="AB2524" s="150">
        <v>0</v>
      </c>
      <c r="AC2524" s="150">
        <v>5.0155396461486816</v>
      </c>
      <c r="AD2524" s="150">
        <v>5974.3232421875</v>
      </c>
      <c r="AE2524" s="150">
        <v>4887.23095703125</v>
      </c>
      <c r="AF2524" s="150">
        <v>329.71957397460938</v>
      </c>
      <c r="AG2524" s="150">
        <v>13007.33203125</v>
      </c>
      <c r="AH2524" s="150">
        <v>115.46025085449219</v>
      </c>
      <c r="AI2524" s="150">
        <v>0</v>
      </c>
      <c r="AJ2524" s="150">
        <v>168.85661315917969</v>
      </c>
      <c r="AK2524" s="150"/>
      <c r="AL2524" s="150">
        <v>45152.2578125</v>
      </c>
      <c r="AM2524" s="150">
        <v>38454.46875</v>
      </c>
      <c r="AN2524" s="150">
        <v>6697.78857421875</v>
      </c>
      <c r="AO2524" s="5" t="s">
        <v>5359</v>
      </c>
    </row>
    <row r="2525" spans="1:41" ht="14.25" x14ac:dyDescent="0.45">
      <c r="A2525" s="150">
        <v>2018</v>
      </c>
      <c r="B2525" s="5" t="s">
        <v>81</v>
      </c>
      <c r="C2525" s="5" t="s">
        <v>179</v>
      </c>
      <c r="D2525" s="5" t="s">
        <v>84</v>
      </c>
      <c r="E2525" s="5" t="s">
        <v>25</v>
      </c>
      <c r="F2525" s="5" t="s">
        <v>206</v>
      </c>
      <c r="G2525" s="5" t="s">
        <v>88</v>
      </c>
      <c r="H2525" s="5" t="s">
        <v>131</v>
      </c>
      <c r="I2525" s="150">
        <v>3560.2781099999988</v>
      </c>
      <c r="J2525" s="150">
        <v>5</v>
      </c>
      <c r="K2525" s="150">
        <v>0</v>
      </c>
      <c r="L2525" s="150"/>
      <c r="M2525" s="150">
        <v>114.13905</v>
      </c>
      <c r="N2525" s="150">
        <v>32</v>
      </c>
      <c r="O2525" s="150">
        <v>0</v>
      </c>
      <c r="P2525" s="150"/>
      <c r="Q2525" s="150">
        <v>0</v>
      </c>
      <c r="R2525" s="150">
        <v>620.38052999999979</v>
      </c>
      <c r="S2525" s="150"/>
      <c r="T2525" s="150"/>
      <c r="U2525" s="150">
        <v>0</v>
      </c>
      <c r="V2525" s="150">
        <v>285</v>
      </c>
      <c r="W2525" s="150">
        <v>0</v>
      </c>
      <c r="X2525" s="150">
        <v>463</v>
      </c>
      <c r="Y2525" s="150">
        <v>4687.223</v>
      </c>
      <c r="Z2525" s="150">
        <v>206.309</v>
      </c>
      <c r="AA2525" s="150">
        <v>9641.9452599999986</v>
      </c>
      <c r="AB2525" s="150">
        <v>0</v>
      </c>
      <c r="AC2525" s="150">
        <v>4.7609200000000014</v>
      </c>
      <c r="AD2525" s="150">
        <v>5671.0299999999988</v>
      </c>
      <c r="AE2525" s="150">
        <v>4639.1253299999908</v>
      </c>
      <c r="AF2525" s="150">
        <v>312.98099999999999</v>
      </c>
      <c r="AG2525" s="150">
        <v>12347</v>
      </c>
      <c r="AH2525" s="150">
        <v>109.5987802196622</v>
      </c>
      <c r="AI2525" s="150">
        <v>0</v>
      </c>
      <c r="AJ2525" s="150">
        <v>160.28442000000001</v>
      </c>
      <c r="AK2525" s="150"/>
      <c r="AL2525" s="150">
        <v>42860.0546875</v>
      </c>
      <c r="AM2525" s="150">
        <v>36502.28515625</v>
      </c>
      <c r="AN2525" s="150">
        <v>6357.767578125</v>
      </c>
      <c r="AO2525" s="5" t="s">
        <v>5360</v>
      </c>
    </row>
    <row r="2526" spans="1:41" ht="14.25" x14ac:dyDescent="0.45">
      <c r="A2526" s="150">
        <v>2018</v>
      </c>
      <c r="B2526" s="5" t="s">
        <v>1476</v>
      </c>
      <c r="C2526" s="5" t="s">
        <v>269</v>
      </c>
      <c r="D2526" s="5" t="s">
        <v>82</v>
      </c>
      <c r="E2526" s="5" t="s">
        <v>98</v>
      </c>
      <c r="F2526" s="5" t="s">
        <v>99</v>
      </c>
      <c r="G2526" s="5" t="s">
        <v>83</v>
      </c>
      <c r="H2526" s="5" t="s">
        <v>100</v>
      </c>
      <c r="I2526" s="150">
        <v>839.99857601930046</v>
      </c>
      <c r="J2526" s="150">
        <v>1414</v>
      </c>
      <c r="K2526" s="150">
        <v>69</v>
      </c>
      <c r="L2526" s="150">
        <v>117</v>
      </c>
      <c r="M2526" s="150">
        <v>563.84</v>
      </c>
      <c r="N2526" s="150">
        <v>631.94297002107771</v>
      </c>
      <c r="O2526" s="150">
        <v>315</v>
      </c>
      <c r="P2526" s="150">
        <v>461</v>
      </c>
      <c r="Q2526" s="150">
        <v>291.17135588838732</v>
      </c>
      <c r="R2526" s="150">
        <v>557</v>
      </c>
      <c r="S2526" s="150">
        <v>663.4</v>
      </c>
      <c r="T2526" s="150">
        <v>421</v>
      </c>
      <c r="U2526" s="150">
        <v>157.12600248995</v>
      </c>
      <c r="V2526" s="150">
        <v>667.05219127376006</v>
      </c>
      <c r="W2526" s="150">
        <v>253.90737844</v>
      </c>
      <c r="X2526" s="150">
        <v>1030</v>
      </c>
      <c r="Y2526" s="150">
        <v>3347.18</v>
      </c>
      <c r="Z2526" s="150">
        <v>446</v>
      </c>
      <c r="AA2526" s="150">
        <v>4938.3134289995414</v>
      </c>
      <c r="AB2526" s="150">
        <v>91.437874358700014</v>
      </c>
      <c r="AC2526" s="150">
        <v>340.3541215044512</v>
      </c>
      <c r="AD2526" s="150">
        <v>793.24400000000003</v>
      </c>
      <c r="AE2526" s="150">
        <v>376.2754571252899</v>
      </c>
      <c r="AF2526" s="150">
        <v>2130.78245625</v>
      </c>
      <c r="AG2526" s="150">
        <v>8767.2727672433812</v>
      </c>
      <c r="AH2526" s="150">
        <v>1448.515247108307</v>
      </c>
      <c r="AI2526" s="150">
        <v>409.02754654801822</v>
      </c>
      <c r="AJ2526" s="150">
        <v>2641.44982584224</v>
      </c>
      <c r="AK2526" s="150">
        <v>307.42394897854513</v>
      </c>
      <c r="AL2526" s="150">
        <v>34489.71484375</v>
      </c>
      <c r="AM2526" s="150">
        <v>28123.919921875</v>
      </c>
      <c r="AN2526" s="150">
        <v>6365.7958984375</v>
      </c>
      <c r="AO2526" s="5" t="s">
        <v>2439</v>
      </c>
    </row>
    <row r="2527" spans="1:41" ht="14.25" x14ac:dyDescent="0.45">
      <c r="A2527" s="150">
        <v>2018</v>
      </c>
      <c r="B2527" s="5" t="s">
        <v>1477</v>
      </c>
      <c r="C2527" s="5" t="s">
        <v>269</v>
      </c>
      <c r="D2527" s="5" t="s">
        <v>82</v>
      </c>
      <c r="E2527" s="5" t="s">
        <v>98</v>
      </c>
      <c r="F2527" s="5" t="s">
        <v>99</v>
      </c>
      <c r="G2527" s="5" t="s">
        <v>83</v>
      </c>
      <c r="H2527" s="5" t="s">
        <v>100</v>
      </c>
      <c r="I2527" s="150">
        <v>832.50268640836168</v>
      </c>
      <c r="J2527" s="150">
        <v>1386.0115476978181</v>
      </c>
      <c r="K2527" s="150">
        <v>77.442000000000007</v>
      </c>
      <c r="L2527" s="150">
        <v>118</v>
      </c>
      <c r="M2527" s="150">
        <v>773</v>
      </c>
      <c r="N2527" s="150">
        <v>653</v>
      </c>
      <c r="O2527" s="150">
        <v>304</v>
      </c>
      <c r="P2527" s="150">
        <v>445</v>
      </c>
      <c r="Q2527" s="150">
        <v>277.85041529846671</v>
      </c>
      <c r="R2527" s="150">
        <v>557</v>
      </c>
      <c r="S2527" s="150">
        <v>702.62340812800005</v>
      </c>
      <c r="T2527" s="150">
        <v>387</v>
      </c>
      <c r="U2527" s="150">
        <v>151.55355837285001</v>
      </c>
      <c r="V2527" s="150">
        <v>667.77452673599998</v>
      </c>
      <c r="W2527" s="150">
        <v>254.94798245000001</v>
      </c>
      <c r="X2527" s="150">
        <v>1040</v>
      </c>
      <c r="Y2527" s="150">
        <v>3359</v>
      </c>
      <c r="Z2527" s="150">
        <v>429</v>
      </c>
      <c r="AA2527" s="150">
        <v>4995.9567525079792</v>
      </c>
      <c r="AB2527" s="150">
        <v>79.729468829999988</v>
      </c>
      <c r="AC2527" s="150">
        <v>356.97188163200002</v>
      </c>
      <c r="AD2527" s="150">
        <v>778</v>
      </c>
      <c r="AE2527" s="150">
        <v>380.93046384000002</v>
      </c>
      <c r="AF2527" s="150">
        <v>2022</v>
      </c>
      <c r="AG2527" s="150">
        <v>8737</v>
      </c>
      <c r="AH2527" s="150">
        <v>1337.131692307692</v>
      </c>
      <c r="AI2527" s="150">
        <v>408.86419627756328</v>
      </c>
      <c r="AJ2527" s="150">
        <v>2409.2162865559098</v>
      </c>
      <c r="AK2527" s="150">
        <v>310.26782171119828</v>
      </c>
      <c r="AL2527" s="150">
        <v>34231.7734375</v>
      </c>
      <c r="AM2527" s="150">
        <v>27778.767578125</v>
      </c>
      <c r="AN2527" s="150">
        <v>6453.0068359375</v>
      </c>
      <c r="AO2527" s="5" t="s">
        <v>2437</v>
      </c>
    </row>
    <row r="2528" spans="1:41" ht="14.25" x14ac:dyDescent="0.45">
      <c r="A2528" s="150">
        <v>2018</v>
      </c>
      <c r="B2528" s="5" t="s">
        <v>1478</v>
      </c>
      <c r="C2528" s="5" t="s">
        <v>269</v>
      </c>
      <c r="D2528" s="5" t="s">
        <v>82</v>
      </c>
      <c r="E2528" s="5" t="s">
        <v>98</v>
      </c>
      <c r="F2528" s="5" t="s">
        <v>99</v>
      </c>
      <c r="G2528" s="5" t="s">
        <v>83</v>
      </c>
      <c r="H2528" s="5" t="s">
        <v>100</v>
      </c>
      <c r="I2528" s="150">
        <v>823.70219133765261</v>
      </c>
      <c r="J2528" s="150">
        <v>1369.1936926590649</v>
      </c>
      <c r="K2528" s="150">
        <v>58.7</v>
      </c>
      <c r="L2528" s="150">
        <v>113</v>
      </c>
      <c r="M2528" s="150">
        <v>633</v>
      </c>
      <c r="N2528" s="150">
        <v>632</v>
      </c>
      <c r="O2528" s="150">
        <v>313.0023237881087</v>
      </c>
      <c r="P2528" s="150">
        <v>443</v>
      </c>
      <c r="Q2528" s="150">
        <v>278.50108667062489</v>
      </c>
      <c r="R2528" s="150">
        <v>537.23278974999994</v>
      </c>
      <c r="S2528" s="150">
        <v>690</v>
      </c>
      <c r="T2528" s="150">
        <v>396.40097427799998</v>
      </c>
      <c r="U2528" s="150">
        <v>147.28131018675001</v>
      </c>
      <c r="V2528" s="150">
        <v>646</v>
      </c>
      <c r="W2528" s="150">
        <v>300.84789200000012</v>
      </c>
      <c r="X2528" s="150">
        <v>1075</v>
      </c>
      <c r="Y2528" s="150">
        <v>3364.36</v>
      </c>
      <c r="Z2528" s="150">
        <v>462.9</v>
      </c>
      <c r="AA2528" s="150">
        <v>5049.7016391553097</v>
      </c>
      <c r="AB2528" s="150">
        <v>80.53481699999999</v>
      </c>
      <c r="AC2528" s="150">
        <v>355.21483684377603</v>
      </c>
      <c r="AD2528" s="150">
        <v>767</v>
      </c>
      <c r="AE2528" s="150">
        <v>380</v>
      </c>
      <c r="AF2528" s="150">
        <v>1877.488204697557</v>
      </c>
      <c r="AG2528" s="150">
        <v>8754.2999999999993</v>
      </c>
      <c r="AH2528" s="150">
        <v>1274.4147467723319</v>
      </c>
      <c r="AI2528" s="150">
        <v>387.36459999999988</v>
      </c>
      <c r="AJ2528" s="150">
        <v>2319.0405540077259</v>
      </c>
      <c r="AK2528" s="150">
        <v>300.57009937831248</v>
      </c>
      <c r="AL2528" s="150">
        <v>33829.75390625</v>
      </c>
      <c r="AM2528" s="150">
        <v>27552.91796875</v>
      </c>
      <c r="AN2528" s="150">
        <v>6276.8359375</v>
      </c>
      <c r="AO2528" s="5" t="s">
        <v>2438</v>
      </c>
    </row>
    <row r="2529" spans="1:41" ht="14.25" x14ac:dyDescent="0.45">
      <c r="A2529" s="150">
        <v>2018</v>
      </c>
      <c r="B2529" s="5" t="s">
        <v>4980</v>
      </c>
      <c r="C2529" s="5" t="s">
        <v>269</v>
      </c>
      <c r="D2529" s="5" t="s">
        <v>82</v>
      </c>
      <c r="E2529" s="5" t="s">
        <v>98</v>
      </c>
      <c r="F2529" s="5" t="s">
        <v>99</v>
      </c>
      <c r="G2529" s="5" t="s">
        <v>83</v>
      </c>
      <c r="H2529" s="5" t="s">
        <v>100</v>
      </c>
      <c r="I2529" s="150">
        <v>860.81122625171361</v>
      </c>
      <c r="J2529" s="150">
        <v>1400.3903820435</v>
      </c>
      <c r="K2529" s="150">
        <v>55.3</v>
      </c>
      <c r="L2529" s="150">
        <v>115</v>
      </c>
      <c r="M2529" s="150">
        <v>596.36306100000002</v>
      </c>
      <c r="N2529" s="150">
        <v>646.92630199999985</v>
      </c>
      <c r="O2529" s="150">
        <v>311.7</v>
      </c>
      <c r="P2529" s="150">
        <v>443</v>
      </c>
      <c r="Q2529" s="150">
        <v>272.16707600000001</v>
      </c>
      <c r="R2529" s="150">
        <v>567</v>
      </c>
      <c r="S2529" s="150">
        <v>640.2116402116402</v>
      </c>
      <c r="T2529" s="150">
        <v>394.00625700000012</v>
      </c>
      <c r="U2529" s="150">
        <v>145.03700000000001</v>
      </c>
      <c r="V2529" s="150">
        <v>655</v>
      </c>
      <c r="W2529" s="150">
        <v>272.2</v>
      </c>
      <c r="X2529" s="150">
        <v>1116.5119999999999</v>
      </c>
      <c r="Y2529" s="150">
        <v>3334.1640000000002</v>
      </c>
      <c r="Z2529" s="150">
        <v>450</v>
      </c>
      <c r="AA2529" s="150">
        <v>5098.4337700031874</v>
      </c>
      <c r="AB2529" s="150">
        <v>82</v>
      </c>
      <c r="AC2529" s="150">
        <v>396.65850734846282</v>
      </c>
      <c r="AD2529" s="150">
        <v>768</v>
      </c>
      <c r="AE2529" s="150">
        <v>355</v>
      </c>
      <c r="AF2529" s="150">
        <v>1679</v>
      </c>
      <c r="AG2529" s="150">
        <v>8677</v>
      </c>
      <c r="AH2529" s="150">
        <v>1285</v>
      </c>
      <c r="AI2529" s="150">
        <v>408.03</v>
      </c>
      <c r="AJ2529" s="150">
        <v>2414.2304060079032</v>
      </c>
      <c r="AK2529" s="150">
        <v>244.73328900000001</v>
      </c>
      <c r="AL2529" s="150">
        <v>33683.875</v>
      </c>
      <c r="AM2529" s="150">
        <v>27509.818359375</v>
      </c>
      <c r="AN2529" s="150">
        <v>6174.05615234375</v>
      </c>
      <c r="AO2529" s="5" t="s">
        <v>5361</v>
      </c>
    </row>
    <row r="2530" spans="1:41" ht="14.25" x14ac:dyDescent="0.45">
      <c r="A2530" s="150">
        <v>2018</v>
      </c>
      <c r="B2530" s="5" t="s">
        <v>582</v>
      </c>
      <c r="C2530" s="5" t="s">
        <v>269</v>
      </c>
      <c r="D2530" s="5" t="s">
        <v>82</v>
      </c>
      <c r="E2530" s="5" t="s">
        <v>98</v>
      </c>
      <c r="F2530" s="5" t="s">
        <v>99</v>
      </c>
      <c r="G2530" s="5" t="s">
        <v>83</v>
      </c>
      <c r="H2530" s="5" t="s">
        <v>100</v>
      </c>
      <c r="I2530" s="150">
        <v>860.37891158983302</v>
      </c>
      <c r="J2530" s="150">
        <v>1373.808636969728</v>
      </c>
      <c r="K2530" s="150">
        <v>57</v>
      </c>
      <c r="L2530" s="150">
        <v>112</v>
      </c>
      <c r="M2530" s="150">
        <v>603.98380874999998</v>
      </c>
      <c r="N2530" s="150">
        <v>721.43639705877717</v>
      </c>
      <c r="O2530" s="150">
        <v>313.60000000000002</v>
      </c>
      <c r="P2530" s="150">
        <v>441</v>
      </c>
      <c r="Q2530" s="150">
        <v>273.36169999999998</v>
      </c>
      <c r="R2530" s="150">
        <v>542.5</v>
      </c>
      <c r="S2530" s="150">
        <v>699.44935862433863</v>
      </c>
      <c r="T2530" s="150">
        <v>398</v>
      </c>
      <c r="U2530" s="150">
        <v>141.53142</v>
      </c>
      <c r="V2530" s="150">
        <v>651.39999999999986</v>
      </c>
      <c r="W2530" s="150">
        <v>295</v>
      </c>
      <c r="X2530" s="150">
        <v>1080</v>
      </c>
      <c r="Y2530" s="150">
        <v>3354.7866666666669</v>
      </c>
      <c r="Z2530" s="150">
        <v>456.80139257958842</v>
      </c>
      <c r="AA2530" s="150">
        <v>5328.9608932515257</v>
      </c>
      <c r="AB2530" s="150">
        <v>81.348299999999995</v>
      </c>
      <c r="AC2530" s="150">
        <v>383.8954749214443</v>
      </c>
      <c r="AD2530" s="150">
        <v>777.83454999999992</v>
      </c>
      <c r="AE2530" s="150">
        <v>367.5</v>
      </c>
      <c r="AF2530" s="150">
        <v>1800.894095916502</v>
      </c>
      <c r="AG2530" s="150">
        <v>8754.4142158929044</v>
      </c>
      <c r="AH2530" s="150">
        <v>1244.381220218816</v>
      </c>
      <c r="AI2530" s="150">
        <v>407.96909999999991</v>
      </c>
      <c r="AJ2530" s="150">
        <v>2478.5343799715279</v>
      </c>
      <c r="AK2530" s="150">
        <v>270.3158285353677</v>
      </c>
      <c r="AL2530" s="150">
        <v>34272.0859375</v>
      </c>
      <c r="AM2530" s="150">
        <v>28043.205078125</v>
      </c>
      <c r="AN2530" s="150">
        <v>6228.8828125</v>
      </c>
      <c r="AO2530" s="5" t="s">
        <v>894</v>
      </c>
    </row>
    <row r="2531" spans="1:41" ht="14.25" x14ac:dyDescent="0.45">
      <c r="A2531" s="150">
        <v>2018</v>
      </c>
      <c r="B2531" s="5" t="s">
        <v>4024</v>
      </c>
      <c r="C2531" s="5" t="s">
        <v>269</v>
      </c>
      <c r="D2531" s="5" t="s">
        <v>82</v>
      </c>
      <c r="E2531" s="5" t="s">
        <v>98</v>
      </c>
      <c r="F2531" s="5" t="s">
        <v>99</v>
      </c>
      <c r="G2531" s="5" t="s">
        <v>83</v>
      </c>
      <c r="H2531" s="5" t="s">
        <v>100</v>
      </c>
      <c r="I2531" s="150">
        <v>860.96705717317025</v>
      </c>
      <c r="J2531" s="150">
        <v>1370.6495947902361</v>
      </c>
      <c r="K2531" s="150">
        <v>53.6</v>
      </c>
      <c r="L2531" s="150">
        <v>112</v>
      </c>
      <c r="M2531" s="150">
        <v>602</v>
      </c>
      <c r="N2531" s="150">
        <v>612.75004377904531</v>
      </c>
      <c r="O2531" s="150">
        <v>312.7</v>
      </c>
      <c r="P2531" s="150">
        <v>445</v>
      </c>
      <c r="Q2531" s="150">
        <v>274.79292030427843</v>
      </c>
      <c r="R2531" s="150">
        <v>568</v>
      </c>
      <c r="S2531" s="150">
        <v>637.10585820895517</v>
      </c>
      <c r="T2531" s="150">
        <v>395</v>
      </c>
      <c r="U2531" s="150">
        <v>143.65199999999999</v>
      </c>
      <c r="V2531" s="150">
        <v>650.4027086264623</v>
      </c>
      <c r="W2531" s="150">
        <v>292</v>
      </c>
      <c r="X2531" s="150">
        <v>1116.5119999999999</v>
      </c>
      <c r="Y2531" s="150">
        <v>3269</v>
      </c>
      <c r="Z2531" s="150">
        <v>448</v>
      </c>
      <c r="AA2531" s="150">
        <v>5092.2418391364099</v>
      </c>
      <c r="AB2531" s="150">
        <v>81</v>
      </c>
      <c r="AC2531" s="150">
        <v>396.65850734846282</v>
      </c>
      <c r="AD2531" s="150">
        <v>734.70999999999992</v>
      </c>
      <c r="AE2531" s="150">
        <v>358</v>
      </c>
      <c r="AF2531" s="150">
        <v>1654</v>
      </c>
      <c r="AG2531" s="150">
        <v>8659</v>
      </c>
      <c r="AH2531" s="150">
        <v>1244</v>
      </c>
      <c r="AI2531" s="150">
        <v>408.03</v>
      </c>
      <c r="AJ2531" s="150">
        <v>2418.2330745789468</v>
      </c>
      <c r="AK2531" s="150">
        <v>257.76761245048198</v>
      </c>
      <c r="AL2531" s="150">
        <v>33467.77734375</v>
      </c>
      <c r="AM2531" s="150">
        <v>27333.34765625</v>
      </c>
      <c r="AN2531" s="150">
        <v>6134.42529296875</v>
      </c>
      <c r="AO2531" s="5" t="s">
        <v>4312</v>
      </c>
    </row>
    <row r="2532" spans="1:41" ht="14.25" x14ac:dyDescent="0.45">
      <c r="A2532" s="150">
        <v>2018</v>
      </c>
      <c r="B2532" s="5" t="s">
        <v>4024</v>
      </c>
      <c r="C2532" s="5" t="s">
        <v>269</v>
      </c>
      <c r="D2532" s="5" t="s">
        <v>82</v>
      </c>
      <c r="E2532" s="5" t="s">
        <v>98</v>
      </c>
      <c r="F2532" s="5" t="s">
        <v>8</v>
      </c>
      <c r="G2532" s="5" t="s">
        <v>83</v>
      </c>
      <c r="H2532" s="5" t="s">
        <v>101</v>
      </c>
      <c r="I2532" s="150">
        <v>0.67001536786880356</v>
      </c>
      <c r="J2532" s="150">
        <v>0.54400000000000004</v>
      </c>
      <c r="K2532" s="150">
        <v>0.58273537725592517</v>
      </c>
      <c r="L2532" s="150">
        <v>0.60709345336438192</v>
      </c>
      <c r="M2532" s="150">
        <v>0.54295322562132442</v>
      </c>
      <c r="N2532" s="150">
        <v>0.38925757117743243</v>
      </c>
      <c r="O2532" s="150">
        <v>0.59493911719939119</v>
      </c>
      <c r="P2532" s="150">
        <v>0.5</v>
      </c>
      <c r="Q2532" s="150">
        <v>0.52521741596619986</v>
      </c>
      <c r="R2532" s="150">
        <v>0.72417692054257932</v>
      </c>
      <c r="S2532" s="150">
        <v>0.66720161502667386</v>
      </c>
      <c r="T2532" s="150">
        <v>0.63508907325229924</v>
      </c>
      <c r="U2532" s="150">
        <v>0.48231265108783239</v>
      </c>
      <c r="V2532" s="150">
        <v>0.68015376427800489</v>
      </c>
      <c r="W2532" s="150">
        <v>0.55555555555555558</v>
      </c>
      <c r="X2532" s="150">
        <v>0.7365003239125405</v>
      </c>
      <c r="Y2532" s="150">
        <v>0.60481931277428713</v>
      </c>
      <c r="Z2532" s="150">
        <v>0.79908675799086759</v>
      </c>
      <c r="AA2532" s="150">
        <v>0.63887001014153966</v>
      </c>
      <c r="AB2532" s="150">
        <v>0.66046966731898238</v>
      </c>
      <c r="AC2532" s="150">
        <v>0.66741335614315156</v>
      </c>
      <c r="AD2532" s="150">
        <v>0.61970379833025879</v>
      </c>
      <c r="AE2532" s="150">
        <v>0.59228376679240291</v>
      </c>
      <c r="AF2532" s="150">
        <v>0.56700536152590941</v>
      </c>
      <c r="AG2532" s="150">
        <v>0.56035732405595418</v>
      </c>
      <c r="AH2532" s="150">
        <v>0.5182247652450146</v>
      </c>
      <c r="AI2532" s="150">
        <v>0.62068899186895388</v>
      </c>
      <c r="AJ2532" s="150">
        <v>0.48859115742897058</v>
      </c>
      <c r="AK2532" s="150">
        <v>0.65100659746087286</v>
      </c>
      <c r="AL2532" s="150">
        <v>0.60088694095611572</v>
      </c>
      <c r="AM2532" s="150">
        <v>0.59062671661376953</v>
      </c>
      <c r="AN2532" s="150">
        <v>0.61542230844497681</v>
      </c>
      <c r="AO2532" s="5" t="s">
        <v>4313</v>
      </c>
    </row>
    <row r="2533" spans="1:41" ht="14.25" x14ac:dyDescent="0.45">
      <c r="A2533" s="150">
        <v>2018</v>
      </c>
      <c r="B2533" s="5" t="s">
        <v>1476</v>
      </c>
      <c r="C2533" s="5" t="s">
        <v>269</v>
      </c>
      <c r="D2533" s="5" t="s">
        <v>82</v>
      </c>
      <c r="E2533" s="5" t="s">
        <v>98</v>
      </c>
      <c r="F2533" s="5" t="s">
        <v>8</v>
      </c>
      <c r="G2533" s="5" t="s">
        <v>83</v>
      </c>
      <c r="H2533" s="5" t="s">
        <v>101</v>
      </c>
      <c r="I2533" s="150">
        <v>0.6697499695557535</v>
      </c>
      <c r="J2533" s="150">
        <v>0.53805175038051745</v>
      </c>
      <c r="K2533" s="150">
        <v>0.57285180572851802</v>
      </c>
      <c r="L2533" s="150">
        <v>0.63600782778864973</v>
      </c>
      <c r="M2533" s="150">
        <v>0.57061433336571787</v>
      </c>
      <c r="N2533" s="150">
        <v>0.40010419893211457</v>
      </c>
      <c r="O2533" s="150">
        <v>0.54483188044831876</v>
      </c>
      <c r="P2533" s="150">
        <v>0.52156165288657785</v>
      </c>
      <c r="Q2533" s="150">
        <v>0.47225820793569301</v>
      </c>
      <c r="R2533" s="150">
        <v>0.62552360930491646</v>
      </c>
      <c r="S2533" s="150">
        <v>0.65284994489056836</v>
      </c>
      <c r="T2533" s="150">
        <v>0.60725205269943927</v>
      </c>
      <c r="U2533" s="150">
        <v>0.5326532473677309</v>
      </c>
      <c r="V2533" s="150">
        <v>0.5998300434904914</v>
      </c>
      <c r="W2533" s="150">
        <v>0.47206613277705889</v>
      </c>
      <c r="X2533" s="150">
        <v>0.64604345426263232</v>
      </c>
      <c r="Y2533" s="150">
        <v>0.61878246723235919</v>
      </c>
      <c r="Z2533" s="150">
        <v>0.79801319763530487</v>
      </c>
      <c r="AA2533" s="150">
        <v>0.61123413627118639</v>
      </c>
      <c r="AB2533" s="150">
        <v>0.53528787237267306</v>
      </c>
      <c r="AC2533" s="150">
        <v>0.53602957081691416</v>
      </c>
      <c r="AD2533" s="150">
        <v>0.55388482286988994</v>
      </c>
      <c r="AE2533" s="150">
        <v>0.62982139745659727</v>
      </c>
      <c r="AF2533" s="150">
        <v>0</v>
      </c>
      <c r="AG2533" s="150">
        <v>0.54119482158495003</v>
      </c>
      <c r="AH2533" s="150">
        <v>0.60055071485084277</v>
      </c>
      <c r="AI2533" s="150">
        <v>0.59865550792233546</v>
      </c>
      <c r="AJ2533" s="150">
        <v>0.52168748831631673</v>
      </c>
      <c r="AK2533" s="150">
        <v>0.60095702310859644</v>
      </c>
      <c r="AL2533" s="150">
        <v>0.55890858173370361</v>
      </c>
      <c r="AM2533" s="150">
        <v>0.54426491260528564</v>
      </c>
      <c r="AN2533" s="150">
        <v>0.57965379953384399</v>
      </c>
      <c r="AO2533" s="5" t="s">
        <v>2442</v>
      </c>
    </row>
    <row r="2534" spans="1:41" ht="14.25" x14ac:dyDescent="0.45">
      <c r="A2534" s="150">
        <v>2018</v>
      </c>
      <c r="B2534" s="5" t="s">
        <v>1477</v>
      </c>
      <c r="C2534" s="5" t="s">
        <v>269</v>
      </c>
      <c r="D2534" s="5" t="s">
        <v>82</v>
      </c>
      <c r="E2534" s="5" t="s">
        <v>98</v>
      </c>
      <c r="F2534" s="5" t="s">
        <v>8</v>
      </c>
      <c r="G2534" s="5" t="s">
        <v>83</v>
      </c>
      <c r="H2534" s="5" t="s">
        <v>101</v>
      </c>
      <c r="I2534" s="150">
        <v>0.64592233564170221</v>
      </c>
      <c r="J2534" s="150">
        <v>0.54025935160225658</v>
      </c>
      <c r="K2534" s="150">
        <v>0.56669301018616092</v>
      </c>
      <c r="L2534" s="150">
        <v>0.64482142818110089</v>
      </c>
      <c r="M2534" s="150">
        <v>0.6002857764110211</v>
      </c>
      <c r="N2534" s="150">
        <v>0.42571889774662358</v>
      </c>
      <c r="O2534" s="150">
        <v>0.54223744292237441</v>
      </c>
      <c r="P2534" s="150">
        <v>0.50296125502961253</v>
      </c>
      <c r="Q2534" s="150">
        <v>0.46956850038441439</v>
      </c>
      <c r="R2534" s="150">
        <v>0.71515801712503513</v>
      </c>
      <c r="S2534" s="150">
        <v>0.71486766143302494</v>
      </c>
      <c r="T2534" s="150">
        <v>0.56301327666193179</v>
      </c>
      <c r="U2534" s="150">
        <v>0.51390618513906183</v>
      </c>
      <c r="V2534" s="150">
        <v>0.58878480578882708</v>
      </c>
      <c r="W2534" s="150">
        <v>0.47400083004253862</v>
      </c>
      <c r="X2534" s="150">
        <v>0.64173762803899792</v>
      </c>
      <c r="Y2534" s="150">
        <v>0.61866326005884942</v>
      </c>
      <c r="Z2534" s="150">
        <v>0.78988068935041977</v>
      </c>
      <c r="AA2534" s="150">
        <v>0.61873748473976165</v>
      </c>
      <c r="AB2534" s="150">
        <v>0.68284774343760835</v>
      </c>
      <c r="AC2534" s="150">
        <v>0.58482613272395367</v>
      </c>
      <c r="AD2534" s="150">
        <v>0.54486371403759415</v>
      </c>
      <c r="AE2534" s="150">
        <v>0.60079044994643949</v>
      </c>
      <c r="AF2534" s="150">
        <v>0</v>
      </c>
      <c r="AG2534" s="150">
        <v>0.53364067909242596</v>
      </c>
      <c r="AH2534" s="150">
        <v>0.54262568128230981</v>
      </c>
      <c r="AI2534" s="150">
        <v>0.62167757790245615</v>
      </c>
      <c r="AJ2534" s="150">
        <v>0.4895846454911269</v>
      </c>
      <c r="AK2534" s="150">
        <v>0.67919418499075379</v>
      </c>
      <c r="AL2534" s="150">
        <v>0.56749200820922852</v>
      </c>
      <c r="AM2534" s="150">
        <v>0.54607200622558594</v>
      </c>
      <c r="AN2534" s="150">
        <v>0.59783703088760376</v>
      </c>
      <c r="AO2534" s="5" t="s">
        <v>2441</v>
      </c>
    </row>
    <row r="2535" spans="1:41" ht="14.25" x14ac:dyDescent="0.45">
      <c r="A2535" s="150">
        <v>2018</v>
      </c>
      <c r="B2535" s="5" t="s">
        <v>582</v>
      </c>
      <c r="C2535" s="5" t="s">
        <v>269</v>
      </c>
      <c r="D2535" s="5" t="s">
        <v>82</v>
      </c>
      <c r="E2535" s="5" t="s">
        <v>98</v>
      </c>
      <c r="F2535" s="5" t="s">
        <v>8</v>
      </c>
      <c r="G2535" s="5" t="s">
        <v>83</v>
      </c>
      <c r="H2535" s="5" t="s">
        <v>101</v>
      </c>
      <c r="I2535" s="150">
        <v>0.6686210672081776</v>
      </c>
      <c r="J2535" s="150">
        <v>0.54800000000000004</v>
      </c>
      <c r="K2535" s="150">
        <v>0.61385370896872582</v>
      </c>
      <c r="L2535" s="150">
        <v>0.60882800608828014</v>
      </c>
      <c r="M2535" s="150">
        <v>0.53749667415017355</v>
      </c>
      <c r="N2535" s="150">
        <v>0.45225905332624661</v>
      </c>
      <c r="O2535" s="150">
        <v>0.57740462512888502</v>
      </c>
      <c r="P2535" s="150">
        <v>0.50902392066152335</v>
      </c>
      <c r="Q2535" s="150">
        <v>0.49505582131150738</v>
      </c>
      <c r="R2535" s="150">
        <v>0.71181697344440709</v>
      </c>
      <c r="S2535" s="150">
        <v>0.67522889805124064</v>
      </c>
      <c r="T2535" s="150">
        <v>0.63102486047691531</v>
      </c>
      <c r="U2535" s="150">
        <v>0.48518182566127771</v>
      </c>
      <c r="V2535" s="150">
        <v>0.63665009069869249</v>
      </c>
      <c r="W2535" s="150">
        <v>0.56126331811263308</v>
      </c>
      <c r="X2535" s="150">
        <v>0.67077079016799079</v>
      </c>
      <c r="Y2535" s="150">
        <v>0.61918595708919177</v>
      </c>
      <c r="Z2535" s="150">
        <v>0.75537094318355946</v>
      </c>
      <c r="AA2535" s="150">
        <v>0.65737793410484946</v>
      </c>
      <c r="AB2535" s="150">
        <v>0.66463829884785075</v>
      </c>
      <c r="AC2535" s="150">
        <v>0.66622924805671901</v>
      </c>
      <c r="AD2535" s="150">
        <v>0.64964086282198052</v>
      </c>
      <c r="AE2535" s="150">
        <v>0.60800079412348618</v>
      </c>
      <c r="AF2535" s="150">
        <v>0.62199669472603536</v>
      </c>
      <c r="AG2535" s="150">
        <v>0.55213389691294579</v>
      </c>
      <c r="AH2535" s="150">
        <v>0.54762008754784286</v>
      </c>
      <c r="AI2535" s="150">
        <v>0.62059635172091365</v>
      </c>
      <c r="AJ2535" s="150">
        <v>0.51071789640545473</v>
      </c>
      <c r="AK2535" s="150">
        <v>0.64772950296614473</v>
      </c>
      <c r="AL2535" s="150">
        <v>0.60357654094696045</v>
      </c>
      <c r="AM2535" s="150">
        <v>0.59449714422225952</v>
      </c>
      <c r="AN2535" s="150">
        <v>0.61643904447555542</v>
      </c>
      <c r="AO2535" s="5" t="s">
        <v>895</v>
      </c>
    </row>
    <row r="2536" spans="1:41" ht="14.25" x14ac:dyDescent="0.45">
      <c r="A2536" s="150">
        <v>2018</v>
      </c>
      <c r="B2536" s="5" t="s">
        <v>4980</v>
      </c>
      <c r="C2536" s="5" t="s">
        <v>269</v>
      </c>
      <c r="D2536" s="5" t="s">
        <v>82</v>
      </c>
      <c r="E2536" s="5" t="s">
        <v>98</v>
      </c>
      <c r="F2536" s="5" t="s">
        <v>8</v>
      </c>
      <c r="G2536" s="5" t="s">
        <v>83</v>
      </c>
      <c r="H2536" s="5" t="s">
        <v>101</v>
      </c>
      <c r="I2536" s="150">
        <v>0.69963186333573713</v>
      </c>
      <c r="J2536" s="150">
        <v>0.5331909569722435</v>
      </c>
      <c r="K2536" s="150">
        <v>0.57388958073889573</v>
      </c>
      <c r="L2536" s="150">
        <v>0.62335488515092785</v>
      </c>
      <c r="M2536" s="150">
        <v>0.58434023724507311</v>
      </c>
      <c r="N2536" s="150">
        <v>0.40784900191573431</v>
      </c>
      <c r="O2536" s="150">
        <v>0.60308799628511722</v>
      </c>
      <c r="P2536" s="150">
        <v>0.48625746399719011</v>
      </c>
      <c r="Q2536" s="150">
        <v>0.53030144250088773</v>
      </c>
      <c r="R2536" s="150">
        <v>0.69597878921785239</v>
      </c>
      <c r="S2536" s="150">
        <v>0.64666525600007996</v>
      </c>
      <c r="T2536" s="150">
        <v>0.6161353865640834</v>
      </c>
      <c r="U2536" s="150">
        <v>0.48696279881815741</v>
      </c>
      <c r="V2536" s="150">
        <v>0.60789991461558446</v>
      </c>
      <c r="W2536" s="150">
        <v>0.50939441574968181</v>
      </c>
      <c r="X2536" s="150">
        <v>0.7341918649916882</v>
      </c>
      <c r="Y2536" s="150">
        <v>0.62631615726036405</v>
      </c>
      <c r="Z2536" s="150">
        <v>0.82854617764030047</v>
      </c>
      <c r="AA2536" s="150">
        <v>0.64891046511268291</v>
      </c>
      <c r="AB2536" s="150">
        <v>0.6686236138290933</v>
      </c>
      <c r="AC2536" s="150">
        <v>0.66741335614315156</v>
      </c>
      <c r="AD2536" s="150">
        <v>0.64341136706819546</v>
      </c>
      <c r="AE2536" s="150">
        <v>0.58732049500363981</v>
      </c>
      <c r="AF2536" s="150">
        <v>0.54918815663801335</v>
      </c>
      <c r="AG2536" s="150">
        <v>0.56025176140002897</v>
      </c>
      <c r="AH2536" s="150">
        <v>0.54087053470334778</v>
      </c>
      <c r="AI2536" s="150">
        <v>0.62068899186895388</v>
      </c>
      <c r="AJ2536" s="150">
        <v>0.4792992666285294</v>
      </c>
      <c r="AK2536" s="150">
        <v>0.65865687637903503</v>
      </c>
      <c r="AL2536" s="150">
        <v>0.60064250230789185</v>
      </c>
      <c r="AM2536" s="150">
        <v>0.58933377265930176</v>
      </c>
      <c r="AN2536" s="150">
        <v>0.61666297912597656</v>
      </c>
      <c r="AO2536" s="5" t="s">
        <v>5362</v>
      </c>
    </row>
    <row r="2537" spans="1:41" ht="14.25" x14ac:dyDescent="0.45">
      <c r="A2537" s="150">
        <v>2018</v>
      </c>
      <c r="B2537" s="5" t="s">
        <v>1478</v>
      </c>
      <c r="C2537" s="5" t="s">
        <v>269</v>
      </c>
      <c r="D2537" s="5" t="s">
        <v>82</v>
      </c>
      <c r="E2537" s="5" t="s">
        <v>98</v>
      </c>
      <c r="F2537" s="5" t="s">
        <v>8</v>
      </c>
      <c r="G2537" s="5" t="s">
        <v>83</v>
      </c>
      <c r="H2537" s="5" t="s">
        <v>101</v>
      </c>
      <c r="I2537" s="150">
        <v>0.64457464566531897</v>
      </c>
      <c r="J2537" s="150">
        <v>0.55000000000000004</v>
      </c>
      <c r="K2537" s="150">
        <v>0.62045492981566042</v>
      </c>
      <c r="L2537" s="150">
        <v>0.61661297222731515</v>
      </c>
      <c r="M2537" s="150">
        <v>0.5703257614254359</v>
      </c>
      <c r="N2537" s="150">
        <v>0.40531527371607412</v>
      </c>
      <c r="O2537" s="150">
        <v>0.54970552122955507</v>
      </c>
      <c r="P2537" s="150">
        <v>0.51133241916792482</v>
      </c>
      <c r="Q2537" s="150">
        <v>0.55102415792084858</v>
      </c>
      <c r="R2537" s="150">
        <v>0.71274199250201009</v>
      </c>
      <c r="S2537" s="150">
        <v>0.70961372331235351</v>
      </c>
      <c r="T2537" s="150">
        <v>0.61988017495152303</v>
      </c>
      <c r="U2537" s="150">
        <v>0.48715417673918893</v>
      </c>
      <c r="V2537" s="150">
        <v>0.59471203417292684</v>
      </c>
      <c r="W2537" s="150">
        <v>0.55933821932681882</v>
      </c>
      <c r="X2537" s="150">
        <v>0.65379272763542329</v>
      </c>
      <c r="Y2537" s="150">
        <v>0.62347298819901553</v>
      </c>
      <c r="Z2537" s="150">
        <v>0.79989200680307371</v>
      </c>
      <c r="AA2537" s="150">
        <v>0.63235328220494536</v>
      </c>
      <c r="AB2537" s="150">
        <v>0.658650566425798</v>
      </c>
      <c r="AC2537" s="150">
        <v>0.59931506849315064</v>
      </c>
      <c r="AD2537" s="150">
        <v>0.59562637840524335</v>
      </c>
      <c r="AE2537" s="150">
        <v>0.59932295432149707</v>
      </c>
      <c r="AF2537" s="150">
        <v>0.63405725390594536</v>
      </c>
      <c r="AG2537" s="150">
        <v>0.57311998340797921</v>
      </c>
      <c r="AH2537" s="150">
        <v>0.56834678273341599</v>
      </c>
      <c r="AI2537" s="150">
        <v>0.62188314154192625</v>
      </c>
      <c r="AJ2537" s="150">
        <v>0.4884329462180757</v>
      </c>
      <c r="AK2537" s="150">
        <v>0.69099834172473018</v>
      </c>
      <c r="AL2537" s="150">
        <v>0.60145002603530884</v>
      </c>
      <c r="AM2537" s="150">
        <v>0.58961379528045654</v>
      </c>
      <c r="AN2537" s="150">
        <v>0.61821800470352173</v>
      </c>
      <c r="AO2537" s="5" t="s">
        <v>2440</v>
      </c>
    </row>
    <row r="2538" spans="1:41" ht="14.25" x14ac:dyDescent="0.45">
      <c r="A2538" s="150">
        <v>2018</v>
      </c>
      <c r="B2538" s="5" t="s">
        <v>582</v>
      </c>
      <c r="C2538" s="5" t="s">
        <v>269</v>
      </c>
      <c r="D2538" s="5" t="s">
        <v>82</v>
      </c>
      <c r="E2538" s="5" t="s">
        <v>98</v>
      </c>
      <c r="F2538" s="5" t="s">
        <v>34</v>
      </c>
      <c r="G2538" s="5" t="s">
        <v>83</v>
      </c>
      <c r="H2538" s="5" t="s">
        <v>101</v>
      </c>
      <c r="I2538" s="150">
        <v>3.5797936634096299E-2</v>
      </c>
      <c r="J2538" s="150">
        <v>5.7000000000000099E-2</v>
      </c>
      <c r="K2538" s="150">
        <v>6.3157894736842093E-2</v>
      </c>
      <c r="L2538" s="150">
        <v>7.9999999999999905E-2</v>
      </c>
      <c r="M2538" s="150">
        <v>3.9918511257244903E-2</v>
      </c>
      <c r="N2538" s="150">
        <v>7.9815127932271898E-2</v>
      </c>
      <c r="O2538" s="150">
        <v>9.5025510204081703E-2</v>
      </c>
      <c r="P2538" s="150">
        <v>6.8027210884353706E-2</v>
      </c>
      <c r="Q2538" s="150">
        <v>5.1470588235294101E-2</v>
      </c>
      <c r="R2538" s="150">
        <v>4.7004608294930902E-2</v>
      </c>
      <c r="S2538" s="150">
        <v>5.5000000000000097E-2</v>
      </c>
      <c r="T2538" s="150">
        <v>1</v>
      </c>
      <c r="U2538" s="150">
        <v>3.8199433030488901E-2</v>
      </c>
      <c r="V2538" s="150">
        <v>6.4322996622658696E-2</v>
      </c>
      <c r="W2538" s="150">
        <v>6.1016949152542403E-2</v>
      </c>
      <c r="X2538" s="150">
        <v>3.9814814814814803E-2</v>
      </c>
      <c r="Y2538" s="150">
        <v>4.1000000000000002E-2</v>
      </c>
      <c r="Z2538" s="150">
        <v>5.0129052954886698E-2</v>
      </c>
      <c r="AA2538" s="150">
        <v>0.06</v>
      </c>
      <c r="AB2538" s="150">
        <v>1</v>
      </c>
      <c r="AC2538" s="150">
        <v>9.1799288475009996E-2</v>
      </c>
      <c r="AD2538" s="150">
        <v>6.4068316327681701E-2</v>
      </c>
      <c r="AE2538" s="150">
        <v>9.3061224489795896E-2</v>
      </c>
      <c r="AF2538" s="150">
        <v>5.5E-2</v>
      </c>
      <c r="AG2538" s="150">
        <v>4.0569575257621698E-2</v>
      </c>
      <c r="AH2538" s="150">
        <v>4.66743140816114E-2</v>
      </c>
      <c r="AI2538" s="150">
        <v>6.0606060606060601E-2</v>
      </c>
      <c r="AJ2538" s="150">
        <v>4.76190476190477E-2</v>
      </c>
      <c r="AK2538" s="150">
        <v>0.05</v>
      </c>
      <c r="AL2538" s="150">
        <v>0.12331373244524002</v>
      </c>
      <c r="AM2538" s="150">
        <v>5.8871537446975708E-2</v>
      </c>
      <c r="AN2538" s="150">
        <v>0.2146068662405014</v>
      </c>
      <c r="AO2538" s="5" t="s">
        <v>896</v>
      </c>
    </row>
    <row r="2539" spans="1:41" ht="14.25" x14ac:dyDescent="0.45">
      <c r="A2539" s="150">
        <v>2018</v>
      </c>
      <c r="B2539" s="5" t="s">
        <v>1476</v>
      </c>
      <c r="C2539" s="5" t="s">
        <v>269</v>
      </c>
      <c r="D2539" s="5" t="s">
        <v>82</v>
      </c>
      <c r="E2539" s="5" t="s">
        <v>98</v>
      </c>
      <c r="F2539" s="5" t="s">
        <v>34</v>
      </c>
      <c r="G2539" s="5" t="s">
        <v>83</v>
      </c>
      <c r="H2539" s="5" t="s">
        <v>101</v>
      </c>
      <c r="I2539" s="150">
        <v>4.44863723981569E-2</v>
      </c>
      <c r="J2539" s="150">
        <v>6.01131541725601E-2</v>
      </c>
      <c r="K2539" s="150">
        <v>5.3623188405797099E-2</v>
      </c>
      <c r="L2539" s="150">
        <v>9.4017094017094002E-2</v>
      </c>
      <c r="M2539" s="150">
        <v>6.0017026106697E-2</v>
      </c>
      <c r="N2539" s="150">
        <v>5.8000000000000301E-2</v>
      </c>
      <c r="O2539" s="150">
        <v>6.5079365079359999E-4</v>
      </c>
      <c r="P2539" s="150">
        <v>7.1583514099783099E-2</v>
      </c>
      <c r="Q2539" s="150">
        <v>4.6948356807511499E-2</v>
      </c>
      <c r="R2539" s="150">
        <v>4.1292639138240599E-2</v>
      </c>
      <c r="S2539" s="150">
        <v>5.6074766355140103E-2</v>
      </c>
      <c r="T2539" s="150">
        <v>5.7007125890736303E-2</v>
      </c>
      <c r="U2539" s="150">
        <v>3.67892976588629E-2</v>
      </c>
      <c r="V2539" s="150">
        <v>5.5885282084872E-2</v>
      </c>
      <c r="W2539" s="150">
        <v>6.0000000000000102E-2</v>
      </c>
      <c r="X2539" s="150">
        <v>3.3009708737864102E-2</v>
      </c>
      <c r="Y2539" s="150">
        <v>3.8581213439372999E-2</v>
      </c>
      <c r="Z2539" s="150">
        <v>6.5919282511209903E-2</v>
      </c>
      <c r="AA2539" s="150">
        <v>5.9999999999996299E-2</v>
      </c>
      <c r="AB2539" s="150">
        <v>1</v>
      </c>
      <c r="AC2539" s="150">
        <v>8.7515567425781399E-2</v>
      </c>
      <c r="AD2539" s="150">
        <v>6.7121843972346495E-2</v>
      </c>
      <c r="AE2539" s="150">
        <v>7.4999999999999997E-2</v>
      </c>
      <c r="AF2539" s="150">
        <v>5.5E-2</v>
      </c>
      <c r="AG2539" s="150">
        <v>4.0554771634324902E-2</v>
      </c>
      <c r="AH2539" s="150">
        <v>4.9000000000000099E-2</v>
      </c>
      <c r="AI2539" s="150">
        <v>6.4704113144009201E-2</v>
      </c>
      <c r="AJ2539" s="150">
        <v>4.9999999999998698E-2</v>
      </c>
      <c r="AK2539" s="150">
        <v>0.05</v>
      </c>
      <c r="AL2539" s="150">
        <v>8.734121173620224E-2</v>
      </c>
      <c r="AM2539" s="150">
        <v>5.7746265083551407E-2</v>
      </c>
      <c r="AN2539" s="150">
        <v>0.1292673796415329</v>
      </c>
      <c r="AO2539" s="5" t="s">
        <v>2445</v>
      </c>
    </row>
    <row r="2540" spans="1:41" ht="14.25" x14ac:dyDescent="0.45">
      <c r="A2540" s="150">
        <v>2018</v>
      </c>
      <c r="B2540" s="5" t="s">
        <v>4980</v>
      </c>
      <c r="C2540" s="5" t="s">
        <v>269</v>
      </c>
      <c r="D2540" s="5" t="s">
        <v>82</v>
      </c>
      <c r="E2540" s="5" t="s">
        <v>98</v>
      </c>
      <c r="F2540" s="5" t="s">
        <v>34</v>
      </c>
      <c r="G2540" s="5" t="s">
        <v>83</v>
      </c>
      <c r="H2540" s="5" t="s">
        <v>101</v>
      </c>
      <c r="I2540" s="150">
        <v>1.78271463486348E-2</v>
      </c>
      <c r="J2540" s="150">
        <v>6.5765825975687697E-2</v>
      </c>
      <c r="K2540" s="150">
        <v>6.5099457504520702E-2</v>
      </c>
      <c r="L2540" s="150">
        <v>7.8260869565217397E-2</v>
      </c>
      <c r="M2540" s="150">
        <v>4.5000000000000102E-2</v>
      </c>
      <c r="N2540" s="150">
        <v>6.6330524479389197E-2</v>
      </c>
      <c r="O2540" s="150">
        <v>9.4963105550208399E-2</v>
      </c>
      <c r="P2540" s="150">
        <v>6.7720090293453702E-2</v>
      </c>
      <c r="Q2540" s="150">
        <v>5.6851314374263197E-2</v>
      </c>
      <c r="R2540" s="150">
        <v>4.7619047619047603E-2</v>
      </c>
      <c r="S2540" s="150">
        <v>5.5E-2</v>
      </c>
      <c r="T2540" s="150">
        <v>5.1227870066033201E-2</v>
      </c>
      <c r="U2540" s="150">
        <v>3.8865944552079798E-2</v>
      </c>
      <c r="V2540" s="150">
        <v>5.9541984732824398E-2</v>
      </c>
      <c r="W2540" s="150">
        <v>3.01249081557678E-2</v>
      </c>
      <c r="X2540" s="150">
        <v>4.0762660858100902E-2</v>
      </c>
      <c r="Y2540" s="150">
        <v>7.2331175071172205E-2</v>
      </c>
      <c r="Z2540" s="150">
        <v>0.05</v>
      </c>
      <c r="AA2540" s="150">
        <v>0.06</v>
      </c>
      <c r="AB2540" s="150">
        <v>1</v>
      </c>
      <c r="AC2540" s="150">
        <v>7.3946070593366303E-2</v>
      </c>
      <c r="AD2540" s="150">
        <v>7.2916666666666699E-2</v>
      </c>
      <c r="AE2540" s="150">
        <v>9.2957746478873199E-2</v>
      </c>
      <c r="AF2540" s="150">
        <v>4.8838594401429403E-2</v>
      </c>
      <c r="AG2540" s="150">
        <v>3.58418808343898E-2</v>
      </c>
      <c r="AH2540" s="150">
        <v>4.66926070038911E-2</v>
      </c>
      <c r="AI2540" s="150">
        <v>5.9701492537313501E-2</v>
      </c>
      <c r="AJ2540" s="150">
        <v>5.7287209161033997E-2</v>
      </c>
      <c r="AK2540" s="150">
        <v>6.7614496040217895E-2</v>
      </c>
      <c r="AL2540" s="150">
        <v>9.0313412249088287E-2</v>
      </c>
      <c r="AM2540" s="150">
        <v>5.8234438300132751E-2</v>
      </c>
      <c r="AN2540" s="150">
        <v>0.13575860857963562</v>
      </c>
      <c r="AO2540" s="5" t="s">
        <v>5363</v>
      </c>
    </row>
    <row r="2541" spans="1:41" ht="14.25" x14ac:dyDescent="0.45">
      <c r="A2541" s="150">
        <v>2018</v>
      </c>
      <c r="B2541" s="5" t="s">
        <v>1478</v>
      </c>
      <c r="C2541" s="5" t="s">
        <v>269</v>
      </c>
      <c r="D2541" s="5" t="s">
        <v>82</v>
      </c>
      <c r="E2541" s="5" t="s">
        <v>98</v>
      </c>
      <c r="F2541" s="5" t="s">
        <v>34</v>
      </c>
      <c r="G2541" s="5" t="s">
        <v>83</v>
      </c>
      <c r="H2541" s="5" t="s">
        <v>101</v>
      </c>
      <c r="I2541" s="150">
        <v>4.8110225513331301E-2</v>
      </c>
      <c r="J2541" s="150">
        <v>5.7000000000000002E-2</v>
      </c>
      <c r="K2541" s="150">
        <v>6.4735945485519697E-2</v>
      </c>
      <c r="L2541" s="150">
        <v>7.9999999999999905E-2</v>
      </c>
      <c r="M2541" s="150">
        <v>5.5292259083728298E-2</v>
      </c>
      <c r="N2541" s="150">
        <v>8.2278481012658194E-2</v>
      </c>
      <c r="O2541" s="150">
        <v>9.5022624434389094E-2</v>
      </c>
      <c r="P2541" s="150">
        <v>6.7720090293453702E-2</v>
      </c>
      <c r="Q2541" s="150">
        <v>5.4945054945055E-2</v>
      </c>
      <c r="R2541" s="150">
        <v>4.6805134427684199E-2</v>
      </c>
      <c r="S2541" s="150">
        <v>5.3000000000000103E-2</v>
      </c>
      <c r="T2541" s="150">
        <v>6.5000000000000002E-2</v>
      </c>
      <c r="U2541" s="150">
        <v>3.5108274635753299E-2</v>
      </c>
      <c r="V2541" s="150">
        <v>5.5727554179566603E-2</v>
      </c>
      <c r="W2541" s="150">
        <v>6.0000000000000102E-2</v>
      </c>
      <c r="X2541" s="150">
        <v>3.5348837209302299E-2</v>
      </c>
      <c r="Y2541" s="150">
        <v>4.0827973225219701E-2</v>
      </c>
      <c r="Z2541" s="150">
        <v>5.3359256858932801E-2</v>
      </c>
      <c r="AA2541" s="150">
        <v>6.0000000000000102E-2</v>
      </c>
      <c r="AB2541" s="150">
        <v>7.1209164106003905E-2</v>
      </c>
      <c r="AC2541" s="150">
        <v>8.6904761904761693E-2</v>
      </c>
      <c r="AD2541" s="150">
        <v>5.8670143415906102E-2</v>
      </c>
      <c r="AE2541" s="150">
        <v>9.2105263157894704E-2</v>
      </c>
      <c r="AF2541" s="150">
        <v>5.5000000000000097E-2</v>
      </c>
      <c r="AG2541" s="150">
        <v>4.0551500405515001E-2</v>
      </c>
      <c r="AH2541" s="150">
        <v>4.78722096621612E-2</v>
      </c>
      <c r="AI2541" s="150">
        <v>6.11702127659575E-2</v>
      </c>
      <c r="AJ2541" s="150">
        <v>4.8000000000000001E-2</v>
      </c>
      <c r="AK2541" s="150">
        <v>0.05</v>
      </c>
      <c r="AL2541" s="150">
        <v>5.9371199458837509E-2</v>
      </c>
      <c r="AM2541" s="150">
        <v>5.9084922075271606E-2</v>
      </c>
      <c r="AN2541" s="150">
        <v>5.9776782989501953E-2</v>
      </c>
      <c r="AO2541" s="5" t="s">
        <v>2444</v>
      </c>
    </row>
    <row r="2542" spans="1:41" ht="14.25" x14ac:dyDescent="0.45">
      <c r="A2542" s="150">
        <v>2018</v>
      </c>
      <c r="B2542" s="5" t="s">
        <v>1477</v>
      </c>
      <c r="C2542" s="5" t="s">
        <v>269</v>
      </c>
      <c r="D2542" s="5" t="s">
        <v>82</v>
      </c>
      <c r="E2542" s="5" t="s">
        <v>98</v>
      </c>
      <c r="F2542" s="5" t="s">
        <v>34</v>
      </c>
      <c r="G2542" s="5" t="s">
        <v>83</v>
      </c>
      <c r="H2542" s="5" t="s">
        <v>101</v>
      </c>
      <c r="I2542" s="150">
        <v>6.0430869947593502E-2</v>
      </c>
      <c r="J2542" s="150">
        <v>6.0010558581544998E-2</v>
      </c>
      <c r="K2542" s="150">
        <v>6.0000000000000102E-2</v>
      </c>
      <c r="L2542" s="150">
        <v>7.6271186440677999E-2</v>
      </c>
      <c r="M2542" s="150">
        <v>5.9508408796895201E-2</v>
      </c>
      <c r="N2542" s="150">
        <v>6.2787136294027601E-2</v>
      </c>
      <c r="O2542" s="150">
        <v>6.9078947368421101E-2</v>
      </c>
      <c r="P2542" s="150">
        <v>6.7415730337078705E-2</v>
      </c>
      <c r="Q2542" s="150">
        <v>5.3101037133345401E-2</v>
      </c>
      <c r="R2542" s="150">
        <v>4.1292639138240599E-2</v>
      </c>
      <c r="S2542" s="150">
        <v>5.4600000000000003E-2</v>
      </c>
      <c r="T2542" s="150">
        <v>1</v>
      </c>
      <c r="U2542" s="150">
        <v>4.4157242864835897E-2</v>
      </c>
      <c r="V2542" s="150">
        <v>9.99956183749411E-2</v>
      </c>
      <c r="W2542" s="150">
        <v>0.06</v>
      </c>
      <c r="X2542" s="150">
        <v>3.4615384615384603E-2</v>
      </c>
      <c r="Y2542" s="150">
        <v>4.43584400119083E-2</v>
      </c>
      <c r="Z2542" s="150">
        <v>5.00000000000001E-2</v>
      </c>
      <c r="AA2542" s="150">
        <v>0.06</v>
      </c>
      <c r="AB2542" s="150">
        <v>1</v>
      </c>
      <c r="AC2542" s="150">
        <v>9.0090089967234999E-2</v>
      </c>
      <c r="AD2542" s="150">
        <v>6.6838046272493595E-2</v>
      </c>
      <c r="AE2542" s="150">
        <v>9.3061426914098994E-2</v>
      </c>
      <c r="AF2542" s="150">
        <v>5.4896142433234402E-2</v>
      </c>
      <c r="AG2542" s="150">
        <v>4.1776353439395703E-2</v>
      </c>
      <c r="AH2542" s="150">
        <v>5.0205744650202E-2</v>
      </c>
      <c r="AI2542" s="150">
        <v>6.4290264082401197E-2</v>
      </c>
      <c r="AJ2542" s="150">
        <v>0.05</v>
      </c>
      <c r="AK2542" s="150">
        <v>0.05</v>
      </c>
      <c r="AL2542" s="150">
        <v>0.12478556483983994</v>
      </c>
      <c r="AM2542" s="150">
        <v>6.1743792146444321E-2</v>
      </c>
      <c r="AN2542" s="150">
        <v>0.21409471333026886</v>
      </c>
      <c r="AO2542" s="5" t="s">
        <v>2443</v>
      </c>
    </row>
    <row r="2543" spans="1:41" ht="14.25" x14ac:dyDescent="0.45">
      <c r="A2543" s="150">
        <v>2018</v>
      </c>
      <c r="B2543" s="5" t="s">
        <v>4024</v>
      </c>
      <c r="C2543" s="5" t="s">
        <v>269</v>
      </c>
      <c r="D2543" s="5" t="s">
        <v>82</v>
      </c>
      <c r="E2543" s="5" t="s">
        <v>98</v>
      </c>
      <c r="F2543" s="5" t="s">
        <v>34</v>
      </c>
      <c r="G2543" s="5" t="s">
        <v>83</v>
      </c>
      <c r="H2543" s="5" t="s">
        <v>101</v>
      </c>
      <c r="I2543" s="150">
        <v>1.8004914939824201E-2</v>
      </c>
      <c r="J2543" s="150">
        <v>6.0000000000000102E-2</v>
      </c>
      <c r="K2543" s="150">
        <v>6.5298507462686603E-2</v>
      </c>
      <c r="L2543" s="150">
        <v>7.9999999999999905E-2</v>
      </c>
      <c r="M2543" s="150">
        <v>4.4000000000000102E-2</v>
      </c>
      <c r="N2543" s="150">
        <v>7.2100438603846503E-2</v>
      </c>
      <c r="O2543" s="150">
        <v>9.5299008634474006E-2</v>
      </c>
      <c r="P2543" s="150">
        <v>6.7000000000000004E-2</v>
      </c>
      <c r="Q2543" s="150">
        <v>5.2039186395943599E-2</v>
      </c>
      <c r="R2543" s="150">
        <v>4.7535211267605598E-2</v>
      </c>
      <c r="S2543" s="150">
        <v>5.5675727365612597E-2</v>
      </c>
      <c r="T2543" s="150">
        <v>5.0632911392405097E-2</v>
      </c>
      <c r="U2543" s="150">
        <v>3.7362514966725102E-2</v>
      </c>
      <c r="V2543" s="150">
        <v>6.7495534757488901E-2</v>
      </c>
      <c r="W2543" s="150">
        <v>6.8493150684931503E-2</v>
      </c>
      <c r="X2543" s="150">
        <v>4.0762660858100902E-2</v>
      </c>
      <c r="Y2543" s="150">
        <v>4.4356072193331299E-2</v>
      </c>
      <c r="Z2543" s="150">
        <v>5.0223214285714302E-2</v>
      </c>
      <c r="AA2543" s="150">
        <v>5.80000000000001E-2</v>
      </c>
      <c r="AB2543" s="150">
        <v>1</v>
      </c>
      <c r="AC2543" s="150">
        <v>7.3946070593366303E-2</v>
      </c>
      <c r="AD2543" s="150">
        <v>1.3216098868941401E-2</v>
      </c>
      <c r="AE2543" s="150">
        <v>9.2178770949720698E-2</v>
      </c>
      <c r="AF2543" s="150">
        <v>4.5949214026602202E-2</v>
      </c>
      <c r="AG2543" s="150">
        <v>3.8803556992724302E-2</v>
      </c>
      <c r="AH2543" s="150">
        <v>4.66237942122186E-2</v>
      </c>
      <c r="AI2543" s="150">
        <v>5.9701492537313501E-2</v>
      </c>
      <c r="AJ2543" s="150">
        <v>0.05</v>
      </c>
      <c r="AK2543" s="150">
        <v>5.00000000000001E-2</v>
      </c>
      <c r="AL2543" s="150">
        <v>8.7748192250728607E-2</v>
      </c>
      <c r="AM2543" s="150">
        <v>5.6176159530878067E-2</v>
      </c>
      <c r="AN2543" s="150">
        <v>0.13247527182102203</v>
      </c>
      <c r="AO2543" s="5" t="s">
        <v>4314</v>
      </c>
    </row>
    <row r="2544" spans="1:41" ht="14.25" x14ac:dyDescent="0.45">
      <c r="A2544" s="150">
        <v>2018</v>
      </c>
      <c r="B2544" s="5" t="s">
        <v>4980</v>
      </c>
      <c r="C2544" s="5" t="s">
        <v>269</v>
      </c>
      <c r="D2544" s="5" t="s">
        <v>82</v>
      </c>
      <c r="E2544" s="5" t="s">
        <v>98</v>
      </c>
      <c r="F2544" s="5" t="s">
        <v>102</v>
      </c>
      <c r="G2544" s="5" t="s">
        <v>83</v>
      </c>
      <c r="H2544" s="5" t="s">
        <v>100</v>
      </c>
      <c r="I2544" s="150">
        <v>845.46541854277655</v>
      </c>
      <c r="J2544" s="150">
        <v>1308.29255188</v>
      </c>
      <c r="K2544" s="150">
        <v>51.7</v>
      </c>
      <c r="L2544" s="150">
        <v>106</v>
      </c>
      <c r="M2544" s="150">
        <v>569.52672325499998</v>
      </c>
      <c r="N2544" s="150">
        <v>604.01534108882811</v>
      </c>
      <c r="O2544" s="150">
        <v>282.10000000000002</v>
      </c>
      <c r="P2544" s="150">
        <v>413</v>
      </c>
      <c r="Q2544" s="150">
        <v>256.69402000000002</v>
      </c>
      <c r="R2544" s="150">
        <v>540</v>
      </c>
      <c r="S2544" s="150">
        <v>605</v>
      </c>
      <c r="T2544" s="150">
        <v>373.82215566119999</v>
      </c>
      <c r="U2544" s="150">
        <v>139.4</v>
      </c>
      <c r="V2544" s="150">
        <v>616</v>
      </c>
      <c r="W2544" s="150">
        <v>264</v>
      </c>
      <c r="X2544" s="150">
        <v>1071</v>
      </c>
      <c r="Y2544" s="150">
        <v>3093</v>
      </c>
      <c r="Z2544" s="150">
        <v>427.5</v>
      </c>
      <c r="AA2544" s="150">
        <v>4792.5277438029962</v>
      </c>
      <c r="AB2544" s="150"/>
      <c r="AC2544" s="150">
        <v>367.32716936261409</v>
      </c>
      <c r="AD2544" s="150">
        <v>712</v>
      </c>
      <c r="AE2544" s="150">
        <v>322</v>
      </c>
      <c r="AF2544" s="150">
        <v>1597</v>
      </c>
      <c r="AG2544" s="150">
        <v>8366</v>
      </c>
      <c r="AH2544" s="150">
        <v>1225</v>
      </c>
      <c r="AI2544" s="150">
        <v>383.67</v>
      </c>
      <c r="AJ2544" s="150">
        <v>2275.9258837759999</v>
      </c>
      <c r="AK2544" s="150">
        <v>228.18577099999999</v>
      </c>
      <c r="AL2544" s="150">
        <v>31836.15234375</v>
      </c>
      <c r="AM2544" s="150">
        <v>26070.1484375</v>
      </c>
      <c r="AN2544" s="150">
        <v>5766.00439453125</v>
      </c>
      <c r="AO2544" s="5" t="s">
        <v>5364</v>
      </c>
    </row>
    <row r="2545" spans="1:41" ht="14.25" x14ac:dyDescent="0.45">
      <c r="A2545" s="150">
        <v>2018</v>
      </c>
      <c r="B2545" s="5" t="s">
        <v>1476</v>
      </c>
      <c r="C2545" s="5" t="s">
        <v>269</v>
      </c>
      <c r="D2545" s="5" t="s">
        <v>82</v>
      </c>
      <c r="E2545" s="5" t="s">
        <v>98</v>
      </c>
      <c r="F2545" s="5" t="s">
        <v>102</v>
      </c>
      <c r="G2545" s="5" t="s">
        <v>83</v>
      </c>
      <c r="H2545" s="5" t="s">
        <v>100</v>
      </c>
      <c r="I2545" s="150">
        <v>802.63008655258432</v>
      </c>
      <c r="J2545" s="150">
        <v>1329</v>
      </c>
      <c r="K2545" s="150">
        <v>65.3</v>
      </c>
      <c r="L2545" s="150">
        <v>106</v>
      </c>
      <c r="M2545" s="150">
        <v>530</v>
      </c>
      <c r="N2545" s="150">
        <v>595.29027775985503</v>
      </c>
      <c r="O2545" s="150">
        <v>314.79500000000002</v>
      </c>
      <c r="P2545" s="150">
        <v>428</v>
      </c>
      <c r="Q2545" s="150">
        <v>277.50133918001239</v>
      </c>
      <c r="R2545" s="150">
        <v>534</v>
      </c>
      <c r="S2545" s="150">
        <v>626.20000000000005</v>
      </c>
      <c r="T2545" s="150">
        <v>397</v>
      </c>
      <c r="U2545" s="150">
        <v>151.3454472144</v>
      </c>
      <c r="V2545" s="150">
        <v>629.77379139909397</v>
      </c>
      <c r="W2545" s="150">
        <v>238.67293573360001</v>
      </c>
      <c r="X2545" s="150">
        <v>996</v>
      </c>
      <c r="Y2545" s="150">
        <v>3218.0417339999999</v>
      </c>
      <c r="Z2545" s="150">
        <v>416.60000000000042</v>
      </c>
      <c r="AA2545" s="150">
        <v>4642.0146232595871</v>
      </c>
      <c r="AB2545" s="150"/>
      <c r="AC2545" s="150">
        <v>310.56783743528581</v>
      </c>
      <c r="AD2545" s="150">
        <v>740</v>
      </c>
      <c r="AE2545" s="150">
        <v>348.05479784089312</v>
      </c>
      <c r="AF2545" s="150">
        <v>2013.58942115625</v>
      </c>
      <c r="AG2545" s="150">
        <v>8411.7180223119904</v>
      </c>
      <c r="AH2545" s="150">
        <v>1377.538</v>
      </c>
      <c r="AI2545" s="150">
        <v>382.56178189715871</v>
      </c>
      <c r="AJ2545" s="150">
        <v>2509.3773345501309</v>
      </c>
      <c r="AK2545" s="150">
        <v>292.05275152961781</v>
      </c>
      <c r="AL2545" s="150">
        <v>32683.625</v>
      </c>
      <c r="AM2545" s="150">
        <v>26723.50390625</v>
      </c>
      <c r="AN2545" s="150">
        <v>5960.12060546875</v>
      </c>
      <c r="AO2545" s="5" t="s">
        <v>2446</v>
      </c>
    </row>
    <row r="2546" spans="1:41" ht="14.25" x14ac:dyDescent="0.45">
      <c r="A2546" s="150">
        <v>2018</v>
      </c>
      <c r="B2546" s="5" t="s">
        <v>1477</v>
      </c>
      <c r="C2546" s="5" t="s">
        <v>269</v>
      </c>
      <c r="D2546" s="5" t="s">
        <v>82</v>
      </c>
      <c r="E2546" s="5" t="s">
        <v>98</v>
      </c>
      <c r="F2546" s="5" t="s">
        <v>102</v>
      </c>
      <c r="G2546" s="5" t="s">
        <v>83</v>
      </c>
      <c r="H2546" s="5" t="s">
        <v>100</v>
      </c>
      <c r="I2546" s="150">
        <v>782.19382483499578</v>
      </c>
      <c r="J2546" s="150">
        <v>1302.8362205200001</v>
      </c>
      <c r="K2546" s="150">
        <v>72.795479999999998</v>
      </c>
      <c r="L2546" s="150">
        <v>109</v>
      </c>
      <c r="M2546" s="150">
        <v>727</v>
      </c>
      <c r="N2546" s="150">
        <v>612</v>
      </c>
      <c r="O2546" s="150">
        <v>283</v>
      </c>
      <c r="P2546" s="150">
        <v>415</v>
      </c>
      <c r="Q2546" s="150">
        <v>263.09627007818739</v>
      </c>
      <c r="R2546" s="150">
        <v>534</v>
      </c>
      <c r="S2546" s="150">
        <v>664.26017004421124</v>
      </c>
      <c r="T2546" s="150"/>
      <c r="U2546" s="150">
        <v>144.86137108874991</v>
      </c>
      <c r="V2546" s="150">
        <v>601</v>
      </c>
      <c r="W2546" s="150">
        <v>239.651103503</v>
      </c>
      <c r="X2546" s="150">
        <v>1004</v>
      </c>
      <c r="Y2546" s="150">
        <v>3210</v>
      </c>
      <c r="Z2546" s="150">
        <v>407.55</v>
      </c>
      <c r="AA2546" s="150">
        <v>4696.1993473575003</v>
      </c>
      <c r="AB2546" s="150"/>
      <c r="AC2546" s="150">
        <v>324.81225269999999</v>
      </c>
      <c r="AD2546" s="150">
        <v>726</v>
      </c>
      <c r="AE2546" s="150">
        <v>345.48053132000001</v>
      </c>
      <c r="AF2546" s="150">
        <v>1911</v>
      </c>
      <c r="AG2546" s="150">
        <v>8372</v>
      </c>
      <c r="AH2546" s="150">
        <v>1270</v>
      </c>
      <c r="AI2546" s="150">
        <v>382.57820912504002</v>
      </c>
      <c r="AJ2546" s="150">
        <v>2288.7554722281138</v>
      </c>
      <c r="AK2546" s="150">
        <v>294.75443062563841</v>
      </c>
      <c r="AL2546" s="150">
        <v>31983.822265625</v>
      </c>
      <c r="AM2546" s="150">
        <v>26319.787109375</v>
      </c>
      <c r="AN2546" s="150">
        <v>5664.0390625</v>
      </c>
      <c r="AO2546" s="5" t="s">
        <v>2448</v>
      </c>
    </row>
    <row r="2547" spans="1:41" ht="14.25" x14ac:dyDescent="0.45">
      <c r="A2547" s="150">
        <v>2018</v>
      </c>
      <c r="B2547" s="5" t="s">
        <v>1478</v>
      </c>
      <c r="C2547" s="5" t="s">
        <v>269</v>
      </c>
      <c r="D2547" s="5" t="s">
        <v>82</v>
      </c>
      <c r="E2547" s="5" t="s">
        <v>98</v>
      </c>
      <c r="F2547" s="5" t="s">
        <v>102</v>
      </c>
      <c r="G2547" s="5" t="s">
        <v>83</v>
      </c>
      <c r="H2547" s="5" t="s">
        <v>100</v>
      </c>
      <c r="I2547" s="150">
        <v>784.07369315657297</v>
      </c>
      <c r="J2547" s="150">
        <v>1291.149652177498</v>
      </c>
      <c r="K2547" s="150">
        <v>54.9</v>
      </c>
      <c r="L2547" s="150">
        <v>103.96</v>
      </c>
      <c r="M2547" s="150">
        <v>598</v>
      </c>
      <c r="N2547" s="150">
        <v>580</v>
      </c>
      <c r="O2547" s="150">
        <v>283.26002152770019</v>
      </c>
      <c r="P2547" s="150">
        <v>413</v>
      </c>
      <c r="Q2547" s="150">
        <v>263.19882916124988</v>
      </c>
      <c r="R2547" s="150">
        <v>512.08753680679138</v>
      </c>
      <c r="S2547" s="150">
        <v>653.42999999999995</v>
      </c>
      <c r="T2547" s="150">
        <v>370.63491094992997</v>
      </c>
      <c r="U2547" s="150">
        <v>142.11051749999999</v>
      </c>
      <c r="V2547" s="150">
        <v>610</v>
      </c>
      <c r="W2547" s="150">
        <v>282.79701848000002</v>
      </c>
      <c r="X2547" s="150">
        <v>1037</v>
      </c>
      <c r="Y2547" s="150">
        <v>3227</v>
      </c>
      <c r="Z2547" s="150">
        <v>438.2</v>
      </c>
      <c r="AA2547" s="150">
        <v>4746.7195408059906</v>
      </c>
      <c r="AB2547" s="150">
        <v>74.8</v>
      </c>
      <c r="AC2547" s="150">
        <v>324.34497602282892</v>
      </c>
      <c r="AD2547" s="150">
        <v>722</v>
      </c>
      <c r="AE2547" s="150">
        <v>345</v>
      </c>
      <c r="AF2547" s="150">
        <v>1774.2263534391909</v>
      </c>
      <c r="AG2547" s="150">
        <v>8399.2999999999993</v>
      </c>
      <c r="AH2547" s="150">
        <v>1213.405696818297</v>
      </c>
      <c r="AI2547" s="150">
        <v>363.66942499999988</v>
      </c>
      <c r="AJ2547" s="150">
        <v>2207.7266074153549</v>
      </c>
      <c r="AK2547" s="150">
        <v>285.54159440939691</v>
      </c>
      <c r="AL2547" s="150">
        <v>32101.5390625</v>
      </c>
      <c r="AM2547" s="150">
        <v>26162.09765625</v>
      </c>
      <c r="AN2547" s="150">
        <v>5939.4384765625</v>
      </c>
      <c r="AO2547" s="5" t="s">
        <v>2447</v>
      </c>
    </row>
    <row r="2548" spans="1:41" ht="14.25" x14ac:dyDescent="0.45">
      <c r="A2548" s="150">
        <v>2018</v>
      </c>
      <c r="B2548" s="5" t="s">
        <v>4024</v>
      </c>
      <c r="C2548" s="5" t="s">
        <v>269</v>
      </c>
      <c r="D2548" s="5" t="s">
        <v>82</v>
      </c>
      <c r="E2548" s="5" t="s">
        <v>98</v>
      </c>
      <c r="F2548" s="5" t="s">
        <v>102</v>
      </c>
      <c r="G2548" s="5" t="s">
        <v>83</v>
      </c>
      <c r="H2548" s="5" t="s">
        <v>100</v>
      </c>
      <c r="I2548" s="150">
        <v>845.46541854277655</v>
      </c>
      <c r="J2548" s="150">
        <v>1288.410619102822</v>
      </c>
      <c r="K2548" s="150">
        <v>50.1</v>
      </c>
      <c r="L2548" s="150">
        <v>103.04</v>
      </c>
      <c r="M2548" s="150">
        <v>575.51199999999994</v>
      </c>
      <c r="N2548" s="150">
        <v>568.57049686804999</v>
      </c>
      <c r="O2548" s="150">
        <v>282.89999999999998</v>
      </c>
      <c r="P2548" s="150">
        <v>415</v>
      </c>
      <c r="Q2548" s="150">
        <v>260.49292030427841</v>
      </c>
      <c r="R2548" s="150">
        <v>541</v>
      </c>
      <c r="S2548" s="150">
        <v>601.63452614427877</v>
      </c>
      <c r="T2548" s="150">
        <v>375</v>
      </c>
      <c r="U2548" s="150">
        <v>138.28479999999999</v>
      </c>
      <c r="V2548" s="150">
        <v>606.50342999999998</v>
      </c>
      <c r="W2548" s="150">
        <v>272</v>
      </c>
      <c r="X2548" s="150">
        <v>1071</v>
      </c>
      <c r="Y2548" s="150">
        <v>3124</v>
      </c>
      <c r="Z2548" s="150">
        <v>425.5</v>
      </c>
      <c r="AA2548" s="150">
        <v>4796.8918124664979</v>
      </c>
      <c r="AB2548" s="150"/>
      <c r="AC2548" s="150">
        <v>367.32716936261409</v>
      </c>
      <c r="AD2548" s="150">
        <v>725</v>
      </c>
      <c r="AE2548" s="150">
        <v>325</v>
      </c>
      <c r="AF2548" s="150">
        <v>1578</v>
      </c>
      <c r="AG2548" s="150">
        <v>8323</v>
      </c>
      <c r="AH2548" s="150">
        <v>1186</v>
      </c>
      <c r="AI2548" s="150">
        <v>383.67</v>
      </c>
      <c r="AJ2548" s="150">
        <v>2297.3214208499999</v>
      </c>
      <c r="AK2548" s="150">
        <v>244.87923182795791</v>
      </c>
      <c r="AL2548" s="150">
        <v>31771.50390625</v>
      </c>
      <c r="AM2548" s="150">
        <v>26003.80859375</v>
      </c>
      <c r="AN2548" s="150">
        <v>5767.69580078125</v>
      </c>
      <c r="AO2548" s="5" t="s">
        <v>4315</v>
      </c>
    </row>
    <row r="2549" spans="1:41" ht="14.25" x14ac:dyDescent="0.45">
      <c r="A2549" s="150">
        <v>2018</v>
      </c>
      <c r="B2549" s="5" t="s">
        <v>582</v>
      </c>
      <c r="C2549" s="5" t="s">
        <v>269</v>
      </c>
      <c r="D2549" s="5" t="s">
        <v>82</v>
      </c>
      <c r="E2549" s="5" t="s">
        <v>98</v>
      </c>
      <c r="F2549" s="5" t="s">
        <v>102</v>
      </c>
      <c r="G2549" s="5" t="s">
        <v>83</v>
      </c>
      <c r="H2549" s="5" t="s">
        <v>100</v>
      </c>
      <c r="I2549" s="150">
        <v>829.57912183142741</v>
      </c>
      <c r="J2549" s="150">
        <v>1295.5015446624529</v>
      </c>
      <c r="K2549" s="150">
        <v>53.4</v>
      </c>
      <c r="L2549" s="150">
        <v>103.04</v>
      </c>
      <c r="M2549" s="150">
        <v>579.87367428121945</v>
      </c>
      <c r="N2549" s="150">
        <v>663.85485873253356</v>
      </c>
      <c r="O2549" s="150">
        <v>283.8</v>
      </c>
      <c r="P2549" s="150">
        <v>411</v>
      </c>
      <c r="Q2549" s="150">
        <v>259.29161249999999</v>
      </c>
      <c r="R2549" s="150">
        <v>517</v>
      </c>
      <c r="S2549" s="150">
        <v>660.97964389999993</v>
      </c>
      <c r="T2549" s="150"/>
      <c r="U2549" s="150">
        <v>136.125</v>
      </c>
      <c r="V2549" s="150">
        <v>609.5</v>
      </c>
      <c r="W2549" s="150">
        <v>277</v>
      </c>
      <c r="X2549" s="150">
        <v>1037</v>
      </c>
      <c r="Y2549" s="150">
        <v>3217.240413333333</v>
      </c>
      <c r="Z2549" s="150">
        <v>433.90237138110018</v>
      </c>
      <c r="AA2549" s="150">
        <v>5009.2232396564341</v>
      </c>
      <c r="AB2549" s="150"/>
      <c r="AC2549" s="150">
        <v>348.65414347487962</v>
      </c>
      <c r="AD2549" s="150">
        <v>728</v>
      </c>
      <c r="AE2549" s="150">
        <v>333.3</v>
      </c>
      <c r="AF2549" s="150">
        <v>1701.8449206410939</v>
      </c>
      <c r="AG2549" s="150">
        <v>8399.251349524844</v>
      </c>
      <c r="AH2549" s="150">
        <v>1186.3005803090639</v>
      </c>
      <c r="AI2549" s="150">
        <v>383.24369999999988</v>
      </c>
      <c r="AJ2549" s="150">
        <v>2360.5089333062169</v>
      </c>
      <c r="AK2549" s="150">
        <v>256.80003710859933</v>
      </c>
      <c r="AL2549" s="150">
        <v>32075.21875</v>
      </c>
      <c r="AM2549" s="150">
        <v>26628.818359375</v>
      </c>
      <c r="AN2549" s="150">
        <v>5446.3974609375</v>
      </c>
      <c r="AO2549" s="5" t="s">
        <v>897</v>
      </c>
    </row>
    <row r="2550" spans="1:41" ht="14.25" x14ac:dyDescent="0.45">
      <c r="A2550" s="150">
        <v>2018</v>
      </c>
      <c r="B2550" s="5" t="s">
        <v>4024</v>
      </c>
      <c r="C2550" s="5" t="s">
        <v>269</v>
      </c>
      <c r="D2550" s="5" t="s">
        <v>82</v>
      </c>
      <c r="E2550" s="5" t="s">
        <v>103</v>
      </c>
      <c r="F2550" s="5" t="s">
        <v>104</v>
      </c>
      <c r="G2550" s="5" t="s">
        <v>83</v>
      </c>
      <c r="H2550" s="5" t="s">
        <v>105</v>
      </c>
      <c r="I2550" s="150">
        <v>140.18499931088891</v>
      </c>
      <c r="J2550" s="150">
        <v>232.6867014771077</v>
      </c>
      <c r="K2550" s="150">
        <v>6.5</v>
      </c>
      <c r="L2550" s="150">
        <v>21.06</v>
      </c>
      <c r="M2550" s="150">
        <v>122.3697631846164</v>
      </c>
      <c r="N2550" s="150">
        <v>178.1405584136038</v>
      </c>
      <c r="O2550" s="150">
        <v>55</v>
      </c>
      <c r="P2550" s="150">
        <v>102</v>
      </c>
      <c r="Q2550" s="150">
        <v>57.793846622104923</v>
      </c>
      <c r="R2550" s="150">
        <v>61.536383733164577</v>
      </c>
      <c r="S2550" s="150">
        <v>107.006</v>
      </c>
      <c r="T2550" s="150">
        <v>70</v>
      </c>
      <c r="U2550" s="150">
        <v>34</v>
      </c>
      <c r="V2550" s="150">
        <v>128.71440000000001</v>
      </c>
      <c r="W2550" s="150">
        <v>60</v>
      </c>
      <c r="X2550" s="150">
        <v>168.0558746878331</v>
      </c>
      <c r="Y2550" s="150">
        <v>616</v>
      </c>
      <c r="Z2550" s="150">
        <v>57</v>
      </c>
      <c r="AA2550" s="150">
        <v>767.34813008186245</v>
      </c>
      <c r="AB2550" s="150">
        <v>14</v>
      </c>
      <c r="AC2550" s="150">
        <v>59.590610525271437</v>
      </c>
      <c r="AD2550" s="150">
        <v>80.324472</v>
      </c>
      <c r="AE2550" s="150">
        <v>44</v>
      </c>
      <c r="AF2550" s="150">
        <v>298</v>
      </c>
      <c r="AG2550" s="150">
        <v>1750</v>
      </c>
      <c r="AH2550" s="150">
        <v>274.02999999999997</v>
      </c>
      <c r="AI2550" s="150">
        <v>75.04364944999999</v>
      </c>
      <c r="AJ2550" s="150">
        <v>515</v>
      </c>
      <c r="AK2550" s="150">
        <v>18.640043517549309</v>
      </c>
      <c r="AL2550" s="150">
        <v>6114.02490234375</v>
      </c>
      <c r="AM2550" s="150">
        <v>5063.0556640625</v>
      </c>
      <c r="AN2550" s="150">
        <v>1050.9698486328125</v>
      </c>
      <c r="AO2550" s="5" t="s">
        <v>4316</v>
      </c>
    </row>
    <row r="2551" spans="1:41" ht="14.25" x14ac:dyDescent="0.45">
      <c r="A2551" s="150">
        <v>2018</v>
      </c>
      <c r="B2551" s="5" t="s">
        <v>582</v>
      </c>
      <c r="C2551" s="5" t="s">
        <v>269</v>
      </c>
      <c r="D2551" s="5" t="s">
        <v>82</v>
      </c>
      <c r="E2551" s="5" t="s">
        <v>103</v>
      </c>
      <c r="F2551" s="5" t="s">
        <v>104</v>
      </c>
      <c r="G2551" s="5" t="s">
        <v>83</v>
      </c>
      <c r="H2551" s="5" t="s">
        <v>105</v>
      </c>
      <c r="I2551" s="150">
        <v>140.23079999999999</v>
      </c>
      <c r="J2551" s="150">
        <v>227.88993300910309</v>
      </c>
      <c r="K2551" s="150">
        <v>6.6</v>
      </c>
      <c r="L2551" s="150">
        <v>21</v>
      </c>
      <c r="M2551" s="150">
        <v>124.068</v>
      </c>
      <c r="N2551" s="150">
        <v>181.0230479505</v>
      </c>
      <c r="O2551" s="150">
        <v>57</v>
      </c>
      <c r="P2551" s="150">
        <v>98.9</v>
      </c>
      <c r="Q2551" s="150">
        <v>65.597040639999989</v>
      </c>
      <c r="R2551" s="150">
        <v>83.001611446019993</v>
      </c>
      <c r="S2551" s="150">
        <v>114.25</v>
      </c>
      <c r="T2551" s="150">
        <v>69</v>
      </c>
      <c r="U2551" s="150">
        <v>33.299999999999997</v>
      </c>
      <c r="V2551" s="150">
        <v>126.8</v>
      </c>
      <c r="W2551" s="150">
        <v>60</v>
      </c>
      <c r="X2551" s="150">
        <v>178.8</v>
      </c>
      <c r="Y2551" s="150">
        <v>619</v>
      </c>
      <c r="Z2551" s="150">
        <v>61.928999999999988</v>
      </c>
      <c r="AA2551" s="150">
        <v>792.51408333306188</v>
      </c>
      <c r="AB2551" s="150">
        <v>13.972014</v>
      </c>
      <c r="AC2551" s="150">
        <v>57.417107992698263</v>
      </c>
      <c r="AD2551" s="150">
        <v>82.912516639999978</v>
      </c>
      <c r="AE2551" s="150">
        <v>44</v>
      </c>
      <c r="AF2551" s="150">
        <v>295.51866600229732</v>
      </c>
      <c r="AG2551" s="150">
        <v>1803</v>
      </c>
      <c r="AH2551" s="150">
        <v>253.4</v>
      </c>
      <c r="AI2551" s="150">
        <v>75.04364944999999</v>
      </c>
      <c r="AJ2551" s="150">
        <v>479</v>
      </c>
      <c r="AK2551" s="150">
        <v>22.239212700956148</v>
      </c>
      <c r="AL2551" s="150">
        <v>6187.40625</v>
      </c>
      <c r="AM2551" s="150">
        <v>5130.12109375</v>
      </c>
      <c r="AN2551" s="150">
        <v>1057.2855224609375</v>
      </c>
      <c r="AO2551" s="5" t="s">
        <v>898</v>
      </c>
    </row>
    <row r="2552" spans="1:41" ht="14.25" x14ac:dyDescent="0.45">
      <c r="A2552" s="150">
        <v>2018</v>
      </c>
      <c r="B2552" s="5" t="s">
        <v>4980</v>
      </c>
      <c r="C2552" s="5" t="s">
        <v>269</v>
      </c>
      <c r="D2552" s="5" t="s">
        <v>82</v>
      </c>
      <c r="E2552" s="5" t="s">
        <v>103</v>
      </c>
      <c r="F2552" s="5" t="s">
        <v>104</v>
      </c>
      <c r="G2552" s="5" t="s">
        <v>83</v>
      </c>
      <c r="H2552" s="5" t="s">
        <v>105</v>
      </c>
      <c r="I2552" s="150">
        <v>133.94999999999999</v>
      </c>
      <c r="J2552" s="150">
        <v>222.392</v>
      </c>
      <c r="K2552" s="150">
        <v>8</v>
      </c>
      <c r="L2552" s="150">
        <v>21.06</v>
      </c>
      <c r="M2552" s="150">
        <v>110</v>
      </c>
      <c r="N2552" s="150">
        <v>179.63</v>
      </c>
      <c r="O2552" s="150">
        <v>54</v>
      </c>
      <c r="P2552" s="150">
        <v>104</v>
      </c>
      <c r="Q2552" s="150">
        <v>60.6</v>
      </c>
      <c r="R2552" s="150">
        <v>90</v>
      </c>
      <c r="S2552" s="150">
        <v>111.04600000000001</v>
      </c>
      <c r="T2552" s="150">
        <v>71</v>
      </c>
      <c r="U2552" s="150">
        <v>34</v>
      </c>
      <c r="V2552" s="150">
        <v>123</v>
      </c>
      <c r="W2552" s="150">
        <v>61</v>
      </c>
      <c r="X2552" s="150">
        <v>170</v>
      </c>
      <c r="Y2552" s="150">
        <v>605</v>
      </c>
      <c r="Z2552" s="150">
        <v>55</v>
      </c>
      <c r="AA2552" s="150">
        <v>733.35</v>
      </c>
      <c r="AB2552" s="150">
        <v>14</v>
      </c>
      <c r="AC2552" s="150">
        <v>59.590610525271437</v>
      </c>
      <c r="AD2552" s="150">
        <v>86.016000000000005</v>
      </c>
      <c r="AE2552" s="150">
        <v>44</v>
      </c>
      <c r="AF2552" s="150">
        <v>298</v>
      </c>
      <c r="AG2552" s="150">
        <v>1754</v>
      </c>
      <c r="AH2552" s="150">
        <v>227.08</v>
      </c>
      <c r="AI2552" s="150">
        <v>75.04364944999999</v>
      </c>
      <c r="AJ2552" s="150">
        <v>517</v>
      </c>
      <c r="AK2552" s="150">
        <v>16.962</v>
      </c>
      <c r="AL2552" s="150">
        <v>6038.72021484375</v>
      </c>
      <c r="AM2552" s="150">
        <v>5034.572265625</v>
      </c>
      <c r="AN2552" s="150">
        <v>1004.1476440429688</v>
      </c>
      <c r="AO2552" s="5" t="s">
        <v>5365</v>
      </c>
    </row>
    <row r="2553" spans="1:41" ht="14.25" x14ac:dyDescent="0.45">
      <c r="A2553" s="150">
        <v>2018</v>
      </c>
      <c r="B2553" s="5" t="s">
        <v>1476</v>
      </c>
      <c r="C2553" s="5" t="s">
        <v>269</v>
      </c>
      <c r="D2553" s="5" t="s">
        <v>82</v>
      </c>
      <c r="E2553" s="5" t="s">
        <v>103</v>
      </c>
      <c r="F2553" s="5" t="s">
        <v>104</v>
      </c>
      <c r="G2553" s="5" t="s">
        <v>83</v>
      </c>
      <c r="H2553" s="5" t="s">
        <v>105</v>
      </c>
      <c r="I2553" s="150">
        <v>137.63120000000001</v>
      </c>
      <c r="J2553" s="150">
        <v>251</v>
      </c>
      <c r="K2553" s="150">
        <v>13.25</v>
      </c>
      <c r="L2553" s="150">
        <v>21</v>
      </c>
      <c r="M2553" s="150">
        <v>102.8</v>
      </c>
      <c r="N2553" s="150">
        <v>178.5689519213056</v>
      </c>
      <c r="O2553" s="150">
        <v>60</v>
      </c>
      <c r="P2553" s="150">
        <v>100.9</v>
      </c>
      <c r="Q2553" s="150">
        <v>68.227986912677054</v>
      </c>
      <c r="R2553" s="150">
        <v>95.3</v>
      </c>
      <c r="S2553" s="150">
        <v>115</v>
      </c>
      <c r="T2553" s="150">
        <v>75.409880271906218</v>
      </c>
      <c r="U2553" s="150">
        <v>33.674362005204003</v>
      </c>
      <c r="V2553" s="150">
        <v>145</v>
      </c>
      <c r="W2553" s="150">
        <v>61.4</v>
      </c>
      <c r="X2553" s="150">
        <v>177</v>
      </c>
      <c r="Y2553" s="150">
        <v>618</v>
      </c>
      <c r="Z2553" s="150">
        <v>57.799999999999962</v>
      </c>
      <c r="AA2553" s="150">
        <v>772.96940952380965</v>
      </c>
      <c r="AB2553" s="150">
        <v>19.5</v>
      </c>
      <c r="AC2553" s="150">
        <v>55.372499070624983</v>
      </c>
      <c r="AD2553" s="150">
        <v>151.26499999999999</v>
      </c>
      <c r="AE2553" s="150">
        <v>43.2</v>
      </c>
      <c r="AF2553" s="150"/>
      <c r="AG2553" s="150">
        <v>1836.203488915578</v>
      </c>
      <c r="AH2553" s="150">
        <v>274.96600000000001</v>
      </c>
      <c r="AI2553" s="150">
        <v>78.732267055584785</v>
      </c>
      <c r="AJ2553" s="150">
        <v>576</v>
      </c>
      <c r="AK2553" s="150">
        <v>35.196951450939167</v>
      </c>
      <c r="AL2553" s="150">
        <v>6155.3681640625</v>
      </c>
      <c r="AM2553" s="150">
        <v>4990.84814453125</v>
      </c>
      <c r="AN2553" s="150">
        <v>1164.52001953125</v>
      </c>
      <c r="AO2553" s="5" t="s">
        <v>2451</v>
      </c>
    </row>
    <row r="2554" spans="1:41" ht="14.25" x14ac:dyDescent="0.45">
      <c r="A2554" s="150">
        <v>2018</v>
      </c>
      <c r="B2554" s="5" t="s">
        <v>1478</v>
      </c>
      <c r="C2554" s="5" t="s">
        <v>269</v>
      </c>
      <c r="D2554" s="5" t="s">
        <v>82</v>
      </c>
      <c r="E2554" s="5" t="s">
        <v>103</v>
      </c>
      <c r="F2554" s="5" t="s">
        <v>104</v>
      </c>
      <c r="G2554" s="5" t="s">
        <v>83</v>
      </c>
      <c r="H2554" s="5" t="s">
        <v>105</v>
      </c>
      <c r="I2554" s="150">
        <v>139.21531999999999</v>
      </c>
      <c r="J2554" s="150">
        <v>227.2131369404305</v>
      </c>
      <c r="K2554" s="150">
        <v>8.3000000000000007</v>
      </c>
      <c r="L2554" s="150">
        <v>20.92</v>
      </c>
      <c r="M2554" s="150">
        <v>118.7</v>
      </c>
      <c r="N2554" s="150">
        <v>177</v>
      </c>
      <c r="O2554" s="150">
        <v>59</v>
      </c>
      <c r="P2554" s="150">
        <v>98.9</v>
      </c>
      <c r="Q2554" s="150">
        <v>60.169578400000013</v>
      </c>
      <c r="R2554" s="150">
        <v>82.045083186557392</v>
      </c>
      <c r="S2554" s="150">
        <v>107</v>
      </c>
      <c r="T2554" s="150">
        <v>71</v>
      </c>
      <c r="U2554" s="150">
        <v>34.512554249999987</v>
      </c>
      <c r="V2554" s="150">
        <v>121</v>
      </c>
      <c r="W2554" s="150">
        <v>61.4</v>
      </c>
      <c r="X2554" s="150">
        <v>177.7</v>
      </c>
      <c r="Y2554" s="150">
        <v>615</v>
      </c>
      <c r="Z2554" s="150">
        <v>58.624000000000002</v>
      </c>
      <c r="AA2554" s="150">
        <v>774.6565602604295</v>
      </c>
      <c r="AB2554" s="150">
        <v>13.958041986</v>
      </c>
      <c r="AC2554" s="150">
        <v>59.202472807295997</v>
      </c>
      <c r="AD2554" s="150">
        <v>88</v>
      </c>
      <c r="AE2554" s="150">
        <v>47.38</v>
      </c>
      <c r="AF2554" s="150">
        <v>303.02174204657018</v>
      </c>
      <c r="AG2554" s="150">
        <v>1733.6</v>
      </c>
      <c r="AH2554" s="150">
        <v>253.28</v>
      </c>
      <c r="AI2554" s="150">
        <v>71.10612949999998</v>
      </c>
      <c r="AJ2554" s="150">
        <v>467</v>
      </c>
      <c r="AK2554" s="150">
        <v>23.155191783139241</v>
      </c>
      <c r="AL2554" s="150">
        <v>6072.05908203125</v>
      </c>
      <c r="AM2554" s="150">
        <v>5019.46044921875</v>
      </c>
      <c r="AN2554" s="150">
        <v>1052.599365234375</v>
      </c>
      <c r="AO2554" s="5" t="s">
        <v>2449</v>
      </c>
    </row>
    <row r="2555" spans="1:41" ht="14.25" x14ac:dyDescent="0.45">
      <c r="A2555" s="150">
        <v>2018</v>
      </c>
      <c r="B2555" s="5" t="s">
        <v>1477</v>
      </c>
      <c r="C2555" s="5" t="s">
        <v>269</v>
      </c>
      <c r="D2555" s="5" t="s">
        <v>82</v>
      </c>
      <c r="E2555" s="5" t="s">
        <v>103</v>
      </c>
      <c r="F2555" s="5" t="s">
        <v>104</v>
      </c>
      <c r="G2555" s="5" t="s">
        <v>83</v>
      </c>
      <c r="H2555" s="5" t="s">
        <v>105</v>
      </c>
      <c r="I2555" s="150">
        <v>140.38999999999999</v>
      </c>
      <c r="J2555" s="150">
        <v>244.19454297557749</v>
      </c>
      <c r="K2555" s="150">
        <v>15.1</v>
      </c>
      <c r="L2555" s="150">
        <v>20.89</v>
      </c>
      <c r="M2555" s="150">
        <v>138.5</v>
      </c>
      <c r="N2555" s="150">
        <v>174.1</v>
      </c>
      <c r="O2555" s="150">
        <v>58</v>
      </c>
      <c r="P2555" s="150">
        <v>101</v>
      </c>
      <c r="Q2555" s="150">
        <v>64.356840255697477</v>
      </c>
      <c r="R2555" s="150">
        <v>84.781746199781381</v>
      </c>
      <c r="S2555" s="150">
        <v>111.2</v>
      </c>
      <c r="T2555" s="150">
        <v>75.356812094374988</v>
      </c>
      <c r="U2555" s="150">
        <v>33.664966520624994</v>
      </c>
      <c r="V2555" s="150">
        <v>144</v>
      </c>
      <c r="W2555" s="150">
        <v>61.4</v>
      </c>
      <c r="X2555" s="150">
        <v>176</v>
      </c>
      <c r="Y2555" s="150">
        <v>620</v>
      </c>
      <c r="Z2555" s="150">
        <v>49</v>
      </c>
      <c r="AA2555" s="150">
        <v>765.65434734324208</v>
      </c>
      <c r="AB2555" s="150">
        <v>13.328794925574559</v>
      </c>
      <c r="AC2555" s="150">
        <v>51.455406369999999</v>
      </c>
      <c r="AD2555" s="150">
        <v>151</v>
      </c>
      <c r="AE2555" s="150">
        <v>47.38</v>
      </c>
      <c r="AF2555" s="150"/>
      <c r="AG2555" s="150">
        <v>1853</v>
      </c>
      <c r="AH2555" s="150">
        <v>281.3</v>
      </c>
      <c r="AI2555" s="150">
        <v>75.07749461760001</v>
      </c>
      <c r="AJ2555" s="150">
        <v>537.2510532223032</v>
      </c>
      <c r="AK2555" s="150">
        <v>25.89812183509266</v>
      </c>
      <c r="AL2555" s="150">
        <v>6113.279296875</v>
      </c>
      <c r="AM2555" s="150">
        <v>4931.11865234375</v>
      </c>
      <c r="AN2555" s="150">
        <v>1182.1612548828125</v>
      </c>
      <c r="AO2555" s="5" t="s">
        <v>2450</v>
      </c>
    </row>
    <row r="2556" spans="1:41" ht="14.25" x14ac:dyDescent="0.45">
      <c r="A2556" s="150">
        <v>2018</v>
      </c>
      <c r="B2556" s="5" t="s">
        <v>1476</v>
      </c>
      <c r="C2556" s="5" t="s">
        <v>269</v>
      </c>
      <c r="D2556" s="5" t="s">
        <v>82</v>
      </c>
      <c r="E2556" s="5" t="s">
        <v>103</v>
      </c>
      <c r="F2556" s="5" t="s">
        <v>103</v>
      </c>
      <c r="G2556" s="5" t="s">
        <v>83</v>
      </c>
      <c r="H2556" s="5" t="s">
        <v>105</v>
      </c>
      <c r="I2556" s="150">
        <v>143.69120000000001</v>
      </c>
      <c r="J2556" s="150">
        <v>300</v>
      </c>
      <c r="K2556" s="150">
        <v>13.75</v>
      </c>
      <c r="L2556" s="150">
        <v>21</v>
      </c>
      <c r="M2556" s="150">
        <v>112.8</v>
      </c>
      <c r="N2556" s="150">
        <v>180.04489192130561</v>
      </c>
      <c r="O2556" s="150">
        <v>66</v>
      </c>
      <c r="P2556" s="150">
        <v>100.9</v>
      </c>
      <c r="Q2556" s="150">
        <v>68.227986912677054</v>
      </c>
      <c r="R2556" s="150">
        <v>101.65</v>
      </c>
      <c r="S2556" s="150">
        <v>115</v>
      </c>
      <c r="T2556" s="150">
        <v>79.142360271906213</v>
      </c>
      <c r="U2556" s="150">
        <v>33.674362005204003</v>
      </c>
      <c r="V2556" s="150">
        <v>145.4</v>
      </c>
      <c r="W2556" s="150">
        <v>61.4</v>
      </c>
      <c r="X2556" s="150">
        <v>182</v>
      </c>
      <c r="Y2556" s="150">
        <v>618.5</v>
      </c>
      <c r="Z2556" s="150">
        <v>63.799999999999962</v>
      </c>
      <c r="AA2556" s="150">
        <v>922.2888190476192</v>
      </c>
      <c r="AB2556" s="150">
        <v>19.5</v>
      </c>
      <c r="AC2556" s="150">
        <v>72.483333630624969</v>
      </c>
      <c r="AD2556" s="150">
        <v>165.48699999999999</v>
      </c>
      <c r="AE2556" s="150">
        <v>68.2</v>
      </c>
      <c r="AF2556" s="150">
        <v>0</v>
      </c>
      <c r="AG2556" s="150">
        <v>1849.297488915578</v>
      </c>
      <c r="AH2556" s="150">
        <v>275.33998000000003</v>
      </c>
      <c r="AI2556" s="150">
        <v>78.732267055584785</v>
      </c>
      <c r="AJ2556" s="150">
        <v>578</v>
      </c>
      <c r="AK2556" s="150">
        <v>58.39695145093917</v>
      </c>
      <c r="AL2556" s="150">
        <v>6494.70654296875</v>
      </c>
      <c r="AM2556" s="150">
        <v>5267.158203125</v>
      </c>
      <c r="AN2556" s="150">
        <v>1227.548583984375</v>
      </c>
      <c r="AO2556" s="5" t="s">
        <v>2453</v>
      </c>
    </row>
    <row r="2557" spans="1:41" ht="14.25" x14ac:dyDescent="0.45">
      <c r="A2557" s="150">
        <v>2018</v>
      </c>
      <c r="B2557" s="5" t="s">
        <v>1478</v>
      </c>
      <c r="C2557" s="5" t="s">
        <v>269</v>
      </c>
      <c r="D2557" s="5" t="s">
        <v>82</v>
      </c>
      <c r="E2557" s="5" t="s">
        <v>103</v>
      </c>
      <c r="F2557" s="5" t="s">
        <v>103</v>
      </c>
      <c r="G2557" s="5" t="s">
        <v>83</v>
      </c>
      <c r="H2557" s="5" t="s">
        <v>105</v>
      </c>
      <c r="I2557" s="150">
        <v>145.87904</v>
      </c>
      <c r="J2557" s="150">
        <v>284.18299972168222</v>
      </c>
      <c r="K2557" s="150">
        <v>10.8</v>
      </c>
      <c r="L2557" s="150">
        <v>20.92</v>
      </c>
      <c r="M2557" s="150">
        <v>126.7</v>
      </c>
      <c r="N2557" s="150">
        <v>178</v>
      </c>
      <c r="O2557" s="150">
        <v>65</v>
      </c>
      <c r="P2557" s="150">
        <v>98.9</v>
      </c>
      <c r="Q2557" s="150">
        <v>60.169578400000013</v>
      </c>
      <c r="R2557" s="150">
        <v>86.045083186557392</v>
      </c>
      <c r="S2557" s="150">
        <v>111</v>
      </c>
      <c r="T2557" s="150">
        <v>73</v>
      </c>
      <c r="U2557" s="150">
        <v>34.512554249999987</v>
      </c>
      <c r="V2557" s="150">
        <v>146</v>
      </c>
      <c r="W2557" s="150">
        <v>61.4</v>
      </c>
      <c r="X2557" s="150">
        <v>187.7</v>
      </c>
      <c r="Y2557" s="150">
        <v>617</v>
      </c>
      <c r="Z2557" s="150">
        <v>66.061999999999998</v>
      </c>
      <c r="AA2557" s="150">
        <v>911.59479207203128</v>
      </c>
      <c r="AB2557" s="150">
        <v>13.958041986</v>
      </c>
      <c r="AC2557" s="150">
        <v>67.659968922624003</v>
      </c>
      <c r="AD2557" s="150">
        <v>149</v>
      </c>
      <c r="AE2557" s="150">
        <v>72.38</v>
      </c>
      <c r="AF2557" s="150">
        <v>338.02174204657018</v>
      </c>
      <c r="AG2557" s="150">
        <v>1743.7</v>
      </c>
      <c r="AH2557" s="150">
        <v>255.97247999999999</v>
      </c>
      <c r="AI2557" s="150">
        <v>71.10612949999998</v>
      </c>
      <c r="AJ2557" s="150">
        <v>542</v>
      </c>
      <c r="AK2557" s="150">
        <v>49.655191783139237</v>
      </c>
      <c r="AL2557" s="150">
        <v>6588.3193359375</v>
      </c>
      <c r="AM2557" s="150">
        <v>5413.02783203125</v>
      </c>
      <c r="AN2557" s="150">
        <v>1175.291748046875</v>
      </c>
      <c r="AO2557" s="5" t="s">
        <v>2454</v>
      </c>
    </row>
    <row r="2558" spans="1:41" ht="14.25" x14ac:dyDescent="0.45">
      <c r="A2558" s="150">
        <v>2018</v>
      </c>
      <c r="B2558" s="5" t="s">
        <v>4980</v>
      </c>
      <c r="C2558" s="5" t="s">
        <v>269</v>
      </c>
      <c r="D2558" s="5" t="s">
        <v>82</v>
      </c>
      <c r="E2558" s="5" t="s">
        <v>103</v>
      </c>
      <c r="F2558" s="5" t="s">
        <v>103</v>
      </c>
      <c r="G2558" s="5" t="s">
        <v>83</v>
      </c>
      <c r="H2558" s="5" t="s">
        <v>105</v>
      </c>
      <c r="I2558" s="150">
        <v>140.45403999999999</v>
      </c>
      <c r="J2558" s="150">
        <v>299.74073099999998</v>
      </c>
      <c r="K2558" s="150">
        <v>11</v>
      </c>
      <c r="L2558" s="150">
        <v>21.06</v>
      </c>
      <c r="M2558" s="150">
        <v>116.504</v>
      </c>
      <c r="N2558" s="150">
        <v>181.09299999999999</v>
      </c>
      <c r="O2558" s="150">
        <v>59</v>
      </c>
      <c r="P2558" s="150">
        <v>104</v>
      </c>
      <c r="Q2558" s="150">
        <v>60.6</v>
      </c>
      <c r="R2558" s="150">
        <v>93</v>
      </c>
      <c r="S2558" s="150">
        <v>113.01600000000001</v>
      </c>
      <c r="T2558" s="150">
        <v>73</v>
      </c>
      <c r="U2558" s="150">
        <v>34</v>
      </c>
      <c r="V2558" s="150">
        <v>139</v>
      </c>
      <c r="W2558" s="150">
        <v>61</v>
      </c>
      <c r="X2558" s="150">
        <v>173.6</v>
      </c>
      <c r="Y2558" s="150">
        <v>607.70000000000005</v>
      </c>
      <c r="Z2558" s="150">
        <v>62</v>
      </c>
      <c r="AA2558" s="150"/>
      <c r="AB2558" s="150">
        <v>14</v>
      </c>
      <c r="AC2558" s="150">
        <v>67.844988577191444</v>
      </c>
      <c r="AD2558" s="150">
        <v>138.63399999999999</v>
      </c>
      <c r="AE2558" s="150">
        <v>69</v>
      </c>
      <c r="AF2558" s="150">
        <v>349</v>
      </c>
      <c r="AG2558" s="150">
        <v>1768</v>
      </c>
      <c r="AH2558" s="150">
        <v>271.20999999999998</v>
      </c>
      <c r="AI2558" s="150">
        <v>75.04364944999999</v>
      </c>
      <c r="AJ2558" s="150">
        <v>575</v>
      </c>
      <c r="AK2558" s="150">
        <v>42.415999999999997</v>
      </c>
      <c r="AL2558" s="150">
        <v>5719.91650390625</v>
      </c>
      <c r="AM2558" s="150">
        <v>4571.49267578125</v>
      </c>
      <c r="AN2558" s="150">
        <v>1148.4237060546875</v>
      </c>
      <c r="AO2558" s="5" t="s">
        <v>5366</v>
      </c>
    </row>
    <row r="2559" spans="1:41" ht="14.25" x14ac:dyDescent="0.45">
      <c r="A2559" s="150">
        <v>2018</v>
      </c>
      <c r="B2559" s="5" t="s">
        <v>1477</v>
      </c>
      <c r="C2559" s="5" t="s">
        <v>269</v>
      </c>
      <c r="D2559" s="5" t="s">
        <v>82</v>
      </c>
      <c r="E2559" s="5" t="s">
        <v>103</v>
      </c>
      <c r="F2559" s="5" t="s">
        <v>103</v>
      </c>
      <c r="G2559" s="5" t="s">
        <v>83</v>
      </c>
      <c r="H2559" s="5" t="s">
        <v>105</v>
      </c>
      <c r="I2559" s="150">
        <v>147.13</v>
      </c>
      <c r="J2559" s="150">
        <v>292.86026395156142</v>
      </c>
      <c r="K2559" s="150">
        <v>15.6</v>
      </c>
      <c r="L2559" s="150">
        <v>20.89</v>
      </c>
      <c r="M2559" s="150">
        <v>147</v>
      </c>
      <c r="N2559" s="150">
        <v>175.1</v>
      </c>
      <c r="O2559" s="150">
        <v>64</v>
      </c>
      <c r="P2559" s="150">
        <v>101</v>
      </c>
      <c r="Q2559" s="150">
        <v>64.356840255697477</v>
      </c>
      <c r="R2559" s="150">
        <v>88.909686199781376</v>
      </c>
      <c r="S2559" s="150">
        <v>111.2</v>
      </c>
      <c r="T2559" s="150">
        <v>78.467212094374986</v>
      </c>
      <c r="U2559" s="150">
        <v>33.664966520624994</v>
      </c>
      <c r="V2559" s="150">
        <v>145.47</v>
      </c>
      <c r="W2559" s="150">
        <v>61.4</v>
      </c>
      <c r="X2559" s="150">
        <v>185</v>
      </c>
      <c r="Y2559" s="150">
        <v>620.79999999999995</v>
      </c>
      <c r="Z2559" s="150">
        <v>62</v>
      </c>
      <c r="AA2559" s="150">
        <v>921.73936740676936</v>
      </c>
      <c r="AB2559" s="150">
        <v>13.328794925574559</v>
      </c>
      <c r="AC2559" s="150">
        <v>69.67919612</v>
      </c>
      <c r="AD2559" s="150">
        <v>165</v>
      </c>
      <c r="AE2559" s="150">
        <v>72.38</v>
      </c>
      <c r="AF2559" s="150">
        <v>0</v>
      </c>
      <c r="AG2559" s="150">
        <v>1869</v>
      </c>
      <c r="AH2559" s="150">
        <v>281.3</v>
      </c>
      <c r="AI2559" s="150">
        <v>75.07749461760001</v>
      </c>
      <c r="AJ2559" s="150">
        <v>561.7510532223032</v>
      </c>
      <c r="AK2559" s="150">
        <v>52.148121835092653</v>
      </c>
      <c r="AL2559" s="150">
        <v>6496.25244140625</v>
      </c>
      <c r="AM2559" s="150">
        <v>5246.7314453125</v>
      </c>
      <c r="AN2559" s="150">
        <v>1249.5216064453125</v>
      </c>
      <c r="AO2559" s="5" t="s">
        <v>2452</v>
      </c>
    </row>
    <row r="2560" spans="1:41" ht="14.25" x14ac:dyDescent="0.45">
      <c r="A2560" s="150">
        <v>2018</v>
      </c>
      <c r="B2560" s="5" t="s">
        <v>582</v>
      </c>
      <c r="C2560" s="5" t="s">
        <v>269</v>
      </c>
      <c r="D2560" s="5" t="s">
        <v>82</v>
      </c>
      <c r="E2560" s="5" t="s">
        <v>103</v>
      </c>
      <c r="F2560" s="5" t="s">
        <v>103</v>
      </c>
      <c r="G2560" s="5" t="s">
        <v>83</v>
      </c>
      <c r="H2560" s="5" t="s">
        <v>105</v>
      </c>
      <c r="I2560" s="150">
        <v>146.89452</v>
      </c>
      <c r="J2560" s="150">
        <v>286.18151455057148</v>
      </c>
      <c r="K2560" s="150">
        <v>10.6</v>
      </c>
      <c r="L2560" s="150">
        <v>21</v>
      </c>
      <c r="M2560" s="150">
        <v>128.27600000000001</v>
      </c>
      <c r="N2560" s="150">
        <v>182.0986279505</v>
      </c>
      <c r="O2560" s="150">
        <v>62</v>
      </c>
      <c r="P2560" s="150">
        <v>98.9</v>
      </c>
      <c r="Q2560" s="150">
        <v>65.597040639999989</v>
      </c>
      <c r="R2560" s="150">
        <v>87.001611446019993</v>
      </c>
      <c r="S2560" s="150">
        <v>118.25</v>
      </c>
      <c r="T2560" s="150">
        <v>72</v>
      </c>
      <c r="U2560" s="150">
        <v>33.299999999999997</v>
      </c>
      <c r="V2560" s="150">
        <v>133.80000000000001</v>
      </c>
      <c r="W2560" s="150">
        <v>60</v>
      </c>
      <c r="X2560" s="150">
        <v>183.8</v>
      </c>
      <c r="Y2560" s="150">
        <v>619.5</v>
      </c>
      <c r="Z2560" s="150">
        <v>69.033999999999992</v>
      </c>
      <c r="AA2560" s="150">
        <v>925.3868095238098</v>
      </c>
      <c r="AB2560" s="150">
        <v>13.972014</v>
      </c>
      <c r="AC2560" s="150">
        <v>65.778685759578266</v>
      </c>
      <c r="AD2560" s="150">
        <v>138.68151664000001</v>
      </c>
      <c r="AE2560" s="150">
        <v>69</v>
      </c>
      <c r="AF2560" s="150">
        <v>330.51866600229732</v>
      </c>
      <c r="AG2560" s="150">
        <v>1810</v>
      </c>
      <c r="AH2560" s="150">
        <v>256.39999999999998</v>
      </c>
      <c r="AI2560" s="150">
        <v>75.04364944999999</v>
      </c>
      <c r="AJ2560" s="150">
        <v>554</v>
      </c>
      <c r="AK2560" s="150">
        <v>47.640212700956162</v>
      </c>
      <c r="AL2560" s="150">
        <v>6664.65380859375</v>
      </c>
      <c r="AM2560" s="150">
        <v>5497.9912109375</v>
      </c>
      <c r="AN2560" s="150">
        <v>1166.6634521484375</v>
      </c>
      <c r="AO2560" s="5" t="s">
        <v>899</v>
      </c>
    </row>
    <row r="2561" spans="1:41" ht="14.25" x14ac:dyDescent="0.45">
      <c r="A2561" s="150">
        <v>2018</v>
      </c>
      <c r="B2561" s="5" t="s">
        <v>4024</v>
      </c>
      <c r="C2561" s="5" t="s">
        <v>269</v>
      </c>
      <c r="D2561" s="5" t="s">
        <v>82</v>
      </c>
      <c r="E2561" s="5" t="s">
        <v>103</v>
      </c>
      <c r="F2561" s="5" t="s">
        <v>103</v>
      </c>
      <c r="G2561" s="5" t="s">
        <v>83</v>
      </c>
      <c r="H2561" s="5" t="s">
        <v>105</v>
      </c>
      <c r="I2561" s="150">
        <v>146.68903931088889</v>
      </c>
      <c r="J2561" s="150">
        <v>287.62288367710772</v>
      </c>
      <c r="K2561" s="150">
        <v>10.5</v>
      </c>
      <c r="L2561" s="150">
        <v>21.06</v>
      </c>
      <c r="M2561" s="150">
        <v>126.56976318461641</v>
      </c>
      <c r="N2561" s="150">
        <v>179.7185584136038</v>
      </c>
      <c r="O2561" s="150">
        <v>60</v>
      </c>
      <c r="P2561" s="150">
        <v>102</v>
      </c>
      <c r="Q2561" s="150">
        <v>57.793846622104923</v>
      </c>
      <c r="R2561" s="150">
        <v>89.536383733164584</v>
      </c>
      <c r="S2561" s="150">
        <v>109.006</v>
      </c>
      <c r="T2561" s="150">
        <v>71</v>
      </c>
      <c r="U2561" s="150">
        <v>34</v>
      </c>
      <c r="V2561" s="150">
        <v>129.16191079999999</v>
      </c>
      <c r="W2561" s="150">
        <v>60</v>
      </c>
      <c r="X2561" s="150">
        <v>173.0558746878331</v>
      </c>
      <c r="Y2561" s="150">
        <v>617</v>
      </c>
      <c r="Z2561" s="150">
        <v>64</v>
      </c>
      <c r="AA2561" s="150"/>
      <c r="AB2561" s="150">
        <v>14</v>
      </c>
      <c r="AC2561" s="150">
        <v>67.844988577191444</v>
      </c>
      <c r="AD2561" s="150">
        <v>137.34047200000001</v>
      </c>
      <c r="AE2561" s="150">
        <v>69</v>
      </c>
      <c r="AF2561" s="150">
        <v>333</v>
      </c>
      <c r="AG2561" s="150">
        <v>1764</v>
      </c>
      <c r="AH2561" s="150">
        <v>274.02999999999997</v>
      </c>
      <c r="AI2561" s="150">
        <v>75.04364944999999</v>
      </c>
      <c r="AJ2561" s="150">
        <v>565</v>
      </c>
      <c r="AK2561" s="150">
        <v>45.200043517549297</v>
      </c>
      <c r="AL2561" s="150">
        <v>5683.17333984375</v>
      </c>
      <c r="AM2561" s="150">
        <v>4527.427734375</v>
      </c>
      <c r="AN2561" s="150">
        <v>1155.745849609375</v>
      </c>
      <c r="AO2561" s="5" t="s">
        <v>4317</v>
      </c>
    </row>
    <row r="2562" spans="1:41" ht="14.25" x14ac:dyDescent="0.45">
      <c r="A2562" s="150">
        <v>2018</v>
      </c>
      <c r="B2562" s="5" t="s">
        <v>4024</v>
      </c>
      <c r="C2562" s="5" t="s">
        <v>269</v>
      </c>
      <c r="D2562" s="5" t="s">
        <v>82</v>
      </c>
      <c r="E2562" s="5" t="s">
        <v>103</v>
      </c>
      <c r="F2562" s="5" t="s">
        <v>4026</v>
      </c>
      <c r="G2562" s="5" t="s">
        <v>83</v>
      </c>
      <c r="H2562" s="5" t="s">
        <v>105</v>
      </c>
      <c r="I2562" s="150"/>
      <c r="J2562" s="150"/>
      <c r="K2562" s="150"/>
      <c r="L2562" s="150"/>
      <c r="M2562" s="150"/>
      <c r="N2562" s="150"/>
      <c r="O2562" s="150"/>
      <c r="P2562" s="150"/>
      <c r="Q2562" s="150"/>
      <c r="R2562" s="150"/>
      <c r="S2562" s="150"/>
      <c r="T2562" s="150"/>
      <c r="U2562" s="150"/>
      <c r="V2562" s="150"/>
      <c r="W2562" s="150"/>
      <c r="X2562" s="150"/>
      <c r="Y2562" s="150"/>
      <c r="Z2562" s="150"/>
      <c r="AA2562" s="150">
        <v>909.89737629310775</v>
      </c>
      <c r="AB2562" s="150"/>
      <c r="AC2562" s="150"/>
      <c r="AD2562" s="150"/>
      <c r="AE2562" s="150"/>
      <c r="AF2562" s="150"/>
      <c r="AG2562" s="150"/>
      <c r="AH2562" s="150"/>
      <c r="AI2562" s="150"/>
      <c r="AJ2562" s="150"/>
      <c r="AK2562" s="150"/>
      <c r="AL2562" s="150">
        <v>909.89739990234375</v>
      </c>
      <c r="AM2562" s="150">
        <v>909.89739990234375</v>
      </c>
      <c r="AN2562" s="150">
        <v>0</v>
      </c>
      <c r="AO2562" s="5" t="s">
        <v>4318</v>
      </c>
    </row>
    <row r="2563" spans="1:41" ht="14.25" x14ac:dyDescent="0.45">
      <c r="A2563" s="150">
        <v>2018</v>
      </c>
      <c r="B2563" s="5" t="s">
        <v>4980</v>
      </c>
      <c r="C2563" s="5" t="s">
        <v>269</v>
      </c>
      <c r="D2563" s="5" t="s">
        <v>82</v>
      </c>
      <c r="E2563" s="5" t="s">
        <v>103</v>
      </c>
      <c r="F2563" s="5" t="s">
        <v>4985</v>
      </c>
      <c r="G2563" s="5" t="s">
        <v>83</v>
      </c>
      <c r="H2563" s="5" t="s">
        <v>105</v>
      </c>
      <c r="I2563" s="150"/>
      <c r="J2563" s="150"/>
      <c r="K2563" s="150"/>
      <c r="L2563" s="150"/>
      <c r="M2563" s="150"/>
      <c r="N2563" s="150"/>
      <c r="O2563" s="150"/>
      <c r="P2563" s="150"/>
      <c r="Q2563" s="150"/>
      <c r="R2563" s="150"/>
      <c r="S2563" s="150"/>
      <c r="T2563" s="150"/>
      <c r="U2563" s="150"/>
      <c r="V2563" s="150"/>
      <c r="W2563" s="150"/>
      <c r="X2563" s="150"/>
      <c r="Y2563" s="150"/>
      <c r="Z2563" s="150"/>
      <c r="AA2563" s="150">
        <v>896.90800000000002</v>
      </c>
      <c r="AB2563" s="150"/>
      <c r="AC2563" s="150"/>
      <c r="AD2563" s="150"/>
      <c r="AE2563" s="150"/>
      <c r="AF2563" s="150"/>
      <c r="AG2563" s="150"/>
      <c r="AH2563" s="150"/>
      <c r="AI2563" s="150"/>
      <c r="AJ2563" s="150"/>
      <c r="AK2563" s="150"/>
      <c r="AL2563" s="150">
        <v>896.90802001953125</v>
      </c>
      <c r="AM2563" s="150">
        <v>896.90802001953125</v>
      </c>
      <c r="AN2563" s="150">
        <v>0</v>
      </c>
      <c r="AO2563" s="5" t="s">
        <v>5367</v>
      </c>
    </row>
    <row r="2564" spans="1:41" ht="14.25" x14ac:dyDescent="0.45">
      <c r="A2564" s="150">
        <v>2018</v>
      </c>
      <c r="B2564" s="5" t="s">
        <v>81</v>
      </c>
      <c r="C2564" s="5" t="s">
        <v>126</v>
      </c>
      <c r="D2564" s="5" t="s">
        <v>82</v>
      </c>
      <c r="E2564" s="5" t="s">
        <v>96</v>
      </c>
      <c r="F2564" s="5" t="s">
        <v>97</v>
      </c>
      <c r="G2564" s="5" t="s">
        <v>83</v>
      </c>
      <c r="H2564" s="5" t="s">
        <v>267</v>
      </c>
      <c r="I2564" s="150">
        <v>32975</v>
      </c>
      <c r="J2564" s="150">
        <v>88588.098630136985</v>
      </c>
      <c r="K2564" s="150">
        <v>4624</v>
      </c>
      <c r="L2564" s="150">
        <v>8561</v>
      </c>
      <c r="M2564" s="150">
        <v>41704</v>
      </c>
      <c r="N2564" s="150">
        <v>19216.583333333339</v>
      </c>
      <c r="O2564" s="150">
        <v>25512</v>
      </c>
      <c r="P2564" s="150">
        <v>44395.583333333328</v>
      </c>
      <c r="Q2564" s="150">
        <v>17404</v>
      </c>
      <c r="R2564" s="150">
        <v>25000</v>
      </c>
      <c r="S2564" s="150">
        <v>38232</v>
      </c>
      <c r="T2564" s="150">
        <v>25374.083333333328</v>
      </c>
      <c r="U2564" s="150">
        <v>9209.5</v>
      </c>
      <c r="V2564" s="150">
        <v>39578</v>
      </c>
      <c r="W2564" s="150">
        <v>12814</v>
      </c>
      <c r="X2564" s="150">
        <v>58430</v>
      </c>
      <c r="Y2564" s="150">
        <v>199838</v>
      </c>
      <c r="Z2564" s="150">
        <v>16000</v>
      </c>
      <c r="AA2564" s="150">
        <v>337134.5</v>
      </c>
      <c r="AB2564" s="150">
        <v>6665</v>
      </c>
      <c r="AC2564" s="150">
        <v>23768</v>
      </c>
      <c r="AD2564" s="150">
        <v>35698</v>
      </c>
      <c r="AE2564" s="150">
        <v>31641</v>
      </c>
      <c r="AF2564" s="150">
        <v>112781</v>
      </c>
      <c r="AG2564" s="150">
        <v>557490</v>
      </c>
      <c r="AH2564" s="150">
        <v>90601</v>
      </c>
      <c r="AI2564" s="150">
        <v>26077</v>
      </c>
      <c r="AJ2564" s="150">
        <v>166909.58333333331</v>
      </c>
      <c r="AK2564" s="150">
        <v>13526</v>
      </c>
      <c r="AL2564" s="150">
        <v>2109747</v>
      </c>
      <c r="AM2564" s="150">
        <v>1730489.875</v>
      </c>
      <c r="AN2564" s="150">
        <v>379257.0625</v>
      </c>
      <c r="AO2564" s="5" t="s">
        <v>5368</v>
      </c>
    </row>
    <row r="2565" spans="1:41" ht="14.25" x14ac:dyDescent="0.45">
      <c r="A2565" s="150">
        <v>2018</v>
      </c>
      <c r="B2565" s="5" t="s">
        <v>81</v>
      </c>
      <c r="C2565" s="5" t="s">
        <v>277</v>
      </c>
      <c r="D2565" s="5" t="s">
        <v>82</v>
      </c>
      <c r="E2565" s="5" t="s">
        <v>106</v>
      </c>
      <c r="F2565" s="5" t="s">
        <v>4982</v>
      </c>
      <c r="G2565" s="5" t="s">
        <v>83</v>
      </c>
      <c r="H2565" s="5" t="s">
        <v>107</v>
      </c>
      <c r="I2565" s="150">
        <v>3521</v>
      </c>
      <c r="J2565" s="150">
        <v>4398.7000000000007</v>
      </c>
      <c r="K2565" s="150">
        <v>588.30000000000007</v>
      </c>
      <c r="L2565" s="150">
        <v>1690.6898989999991</v>
      </c>
      <c r="M2565" s="150">
        <v>2341.668000152999</v>
      </c>
      <c r="N2565" s="150">
        <v>2504</v>
      </c>
      <c r="O2565" s="150">
        <v>3546.7342263150581</v>
      </c>
      <c r="P2565" s="150">
        <v>1524</v>
      </c>
      <c r="Q2565" s="150">
        <v>53.951470000000022</v>
      </c>
      <c r="R2565" s="150">
        <v>1952.9011</v>
      </c>
      <c r="S2565" s="150">
        <v>4032</v>
      </c>
      <c r="T2565" s="150">
        <v>2836.4509500635631</v>
      </c>
      <c r="U2565" s="150">
        <v>29.675000000000001</v>
      </c>
      <c r="V2565" s="150">
        <v>2677</v>
      </c>
      <c r="W2565" s="150">
        <v>1711.4474</v>
      </c>
      <c r="X2565" s="150">
        <v>5012.14714</v>
      </c>
      <c r="Y2565" s="150">
        <v>5487.3563164432944</v>
      </c>
      <c r="Z2565" s="150">
        <v>4431.1245700000227</v>
      </c>
      <c r="AA2565" s="150">
        <v>21700.585675999999</v>
      </c>
      <c r="AB2565" s="150">
        <v>958</v>
      </c>
      <c r="AC2565" s="150">
        <v>4105.2778100000014</v>
      </c>
      <c r="AD2565" s="150">
        <v>8456.5234549996967</v>
      </c>
      <c r="AE2565" s="150">
        <v>3172.84</v>
      </c>
      <c r="AF2565" s="150">
        <v>5569.1537639999924</v>
      </c>
      <c r="AG2565" s="150">
        <v>8343.1909999999989</v>
      </c>
      <c r="AH2565" s="150">
        <v>3161.174274</v>
      </c>
      <c r="AI2565" s="150">
        <v>1769.855029999997</v>
      </c>
      <c r="AJ2565" s="150">
        <v>1732.279617070787</v>
      </c>
      <c r="AK2565" s="150">
        <v>2024.6030000000001</v>
      </c>
      <c r="AL2565" s="150">
        <v>109332.6328125</v>
      </c>
      <c r="AM2565" s="150">
        <v>72893.7265625</v>
      </c>
      <c r="AN2565" s="150">
        <v>36438.90234375</v>
      </c>
      <c r="AO2565" s="5" t="s">
        <v>5369</v>
      </c>
    </row>
    <row r="2566" spans="1:41" ht="14.25" x14ac:dyDescent="0.45">
      <c r="A2566" s="150">
        <v>2018</v>
      </c>
      <c r="B2566" s="5" t="s">
        <v>81</v>
      </c>
      <c r="C2566" s="5" t="s">
        <v>277</v>
      </c>
      <c r="D2566" s="5" t="s">
        <v>82</v>
      </c>
      <c r="E2566" s="5" t="s">
        <v>106</v>
      </c>
      <c r="F2566" s="5" t="s">
        <v>4983</v>
      </c>
      <c r="G2566" s="5" t="s">
        <v>83</v>
      </c>
      <c r="H2566" s="5" t="s">
        <v>107</v>
      </c>
      <c r="I2566" s="150">
        <v>4288</v>
      </c>
      <c r="J2566" s="150">
        <v>6682.91</v>
      </c>
      <c r="K2566" s="150">
        <v>642.1</v>
      </c>
      <c r="L2566" s="150">
        <v>1804.083666999999</v>
      </c>
      <c r="M2566" s="150">
        <v>3234.5479071159989</v>
      </c>
      <c r="N2566" s="150">
        <v>3123.9</v>
      </c>
      <c r="O2566" s="150">
        <v>3950.6127613150588</v>
      </c>
      <c r="P2566" s="150">
        <v>2275</v>
      </c>
      <c r="Q2566" s="150">
        <v>656.07072000000016</v>
      </c>
      <c r="R2566" s="150">
        <v>2522.0376099999999</v>
      </c>
      <c r="S2566" s="150">
        <v>5019.7000000000007</v>
      </c>
      <c r="T2566" s="150">
        <v>3385.6069770712679</v>
      </c>
      <c r="U2566" s="150">
        <v>296.81200000000001</v>
      </c>
      <c r="V2566" s="150">
        <v>3594</v>
      </c>
      <c r="W2566" s="150">
        <v>1896.5175999999999</v>
      </c>
      <c r="X2566" s="150">
        <v>6017.3980600000004</v>
      </c>
      <c r="Y2566" s="150">
        <v>11351.00231644329</v>
      </c>
      <c r="Z2566" s="150">
        <v>4588.5624400000233</v>
      </c>
      <c r="AA2566" s="150">
        <v>28114.51109399999</v>
      </c>
      <c r="AB2566" s="150">
        <v>1050</v>
      </c>
      <c r="AC2566" s="150">
        <v>4423.0749300000007</v>
      </c>
      <c r="AD2566" s="150">
        <v>8826.1380949996983</v>
      </c>
      <c r="AE2566" s="150">
        <v>4051.24</v>
      </c>
      <c r="AF2566" s="150">
        <v>9244.7115889999932</v>
      </c>
      <c r="AG2566" s="150">
        <v>18658.018</v>
      </c>
      <c r="AH2566" s="150">
        <v>5397.5290889999997</v>
      </c>
      <c r="AI2566" s="150">
        <v>2211.7859399999979</v>
      </c>
      <c r="AJ2566" s="150">
        <v>4724.5552152841228</v>
      </c>
      <c r="AK2566" s="150">
        <v>2293.8690000000001</v>
      </c>
      <c r="AL2566" s="150">
        <v>154324.3125</v>
      </c>
      <c r="AM2566" s="150">
        <v>110398.4921875</v>
      </c>
      <c r="AN2566" s="150">
        <v>43925.80078125</v>
      </c>
      <c r="AO2566" s="5" t="s">
        <v>5370</v>
      </c>
    </row>
    <row r="2567" spans="1:41" ht="14.25" x14ac:dyDescent="0.45">
      <c r="A2567" s="150">
        <v>2018</v>
      </c>
      <c r="B2567" s="5" t="s">
        <v>81</v>
      </c>
      <c r="C2567" s="5" t="s">
        <v>277</v>
      </c>
      <c r="D2567" s="5" t="s">
        <v>82</v>
      </c>
      <c r="E2567" s="5" t="s">
        <v>106</v>
      </c>
      <c r="F2567" s="5" t="s">
        <v>4984</v>
      </c>
      <c r="G2567" s="5" t="s">
        <v>83</v>
      </c>
      <c r="H2567" s="5" t="s">
        <v>107</v>
      </c>
      <c r="I2567" s="150">
        <v>767</v>
      </c>
      <c r="J2567" s="150">
        <v>2284.21</v>
      </c>
      <c r="K2567" s="150">
        <v>53.8</v>
      </c>
      <c r="L2567" s="150">
        <v>113.39376799999999</v>
      </c>
      <c r="M2567" s="150">
        <v>892.87990696299994</v>
      </c>
      <c r="N2567" s="150">
        <v>619.9</v>
      </c>
      <c r="O2567" s="150">
        <v>403.87853500000051</v>
      </c>
      <c r="P2567" s="150">
        <v>751</v>
      </c>
      <c r="Q2567" s="150">
        <v>602.11925000000019</v>
      </c>
      <c r="R2567" s="150">
        <v>569.13651000000004</v>
      </c>
      <c r="S2567" s="150">
        <v>987.7</v>
      </c>
      <c r="T2567" s="150">
        <v>549.15602700770455</v>
      </c>
      <c r="U2567" s="150">
        <v>267.137</v>
      </c>
      <c r="V2567" s="150">
        <v>917</v>
      </c>
      <c r="W2567" s="150">
        <v>185.0702</v>
      </c>
      <c r="X2567" s="150">
        <v>1005.25092</v>
      </c>
      <c r="Y2567" s="150">
        <v>5863.6460000000006</v>
      </c>
      <c r="Z2567" s="150">
        <v>157.43787</v>
      </c>
      <c r="AA2567" s="150">
        <v>6413.9254179999998</v>
      </c>
      <c r="AB2567" s="150">
        <v>92</v>
      </c>
      <c r="AC2567" s="150">
        <v>317.79712000000001</v>
      </c>
      <c r="AD2567" s="150">
        <v>369.61464000000018</v>
      </c>
      <c r="AE2567" s="150">
        <v>878.4</v>
      </c>
      <c r="AF2567" s="150">
        <v>3675.5578249999999</v>
      </c>
      <c r="AG2567" s="150">
        <v>10314.826999999999</v>
      </c>
      <c r="AH2567" s="150">
        <v>2236.3548150000001</v>
      </c>
      <c r="AI2567" s="150">
        <v>441.93091000000021</v>
      </c>
      <c r="AJ2567" s="150">
        <v>2992.2755982133358</v>
      </c>
      <c r="AK2567" s="150">
        <v>269.26600000000002</v>
      </c>
      <c r="AL2567" s="150">
        <v>44991.66796875</v>
      </c>
      <c r="AM2567" s="150">
        <v>37504.765625</v>
      </c>
      <c r="AN2567" s="150">
        <v>7486.90283203125</v>
      </c>
      <c r="AO2567" s="5" t="s">
        <v>5371</v>
      </c>
    </row>
    <row r="2568" spans="1:41" ht="14.25" x14ac:dyDescent="0.45">
      <c r="A2568" s="150">
        <v>2018</v>
      </c>
      <c r="B2568" s="5" t="s">
        <v>81</v>
      </c>
      <c r="C2568" s="5" t="s">
        <v>270</v>
      </c>
      <c r="D2568" s="5" t="s">
        <v>82</v>
      </c>
      <c r="E2568" s="5" t="s">
        <v>98</v>
      </c>
      <c r="F2568" s="5" t="s">
        <v>99</v>
      </c>
      <c r="G2568" s="5" t="s">
        <v>83</v>
      </c>
      <c r="H2568" s="5" t="s">
        <v>100</v>
      </c>
      <c r="I2568" s="150">
        <v>806.85445382</v>
      </c>
      <c r="J2568" s="150">
        <v>1400.3903820435</v>
      </c>
      <c r="K2568" s="150">
        <v>55.003026000000013</v>
      </c>
      <c r="L2568" s="150">
        <v>115.2</v>
      </c>
      <c r="M2568" s="150">
        <v>591.1</v>
      </c>
      <c r="N2568" s="150">
        <v>580.732349</v>
      </c>
      <c r="O2568" s="150">
        <v>308.68151881</v>
      </c>
      <c r="P2568" s="150">
        <v>442.28800000000001</v>
      </c>
      <c r="Q2568" s="150">
        <v>264.62211692914002</v>
      </c>
      <c r="R2568" s="150">
        <v>564.93328062000001</v>
      </c>
      <c r="S2568" s="150">
        <v>630</v>
      </c>
      <c r="T2568" s="150">
        <v>398.33</v>
      </c>
      <c r="U2568" s="150">
        <v>145.74963044399999</v>
      </c>
      <c r="V2568" s="150">
        <v>660.61984988865584</v>
      </c>
      <c r="W2568" s="150">
        <v>265.29751099999999</v>
      </c>
      <c r="X2568" s="150">
        <v>1131</v>
      </c>
      <c r="Y2568" s="150">
        <v>3308.2268439999998</v>
      </c>
      <c r="Z2568" s="150">
        <v>448.86051325</v>
      </c>
      <c r="AA2568" s="150">
        <v>5099</v>
      </c>
      <c r="AB2568" s="150">
        <v>80.995999999999995</v>
      </c>
      <c r="AC2568" s="150">
        <v>407.2846538965041</v>
      </c>
      <c r="AD2568" s="150">
        <v>759.18930501422005</v>
      </c>
      <c r="AE2568" s="150">
        <v>360.67691612666852</v>
      </c>
      <c r="AF2568" s="150">
        <v>1691</v>
      </c>
      <c r="AG2568" s="150">
        <v>8731.8522470099997</v>
      </c>
      <c r="AH2568" s="150">
        <v>1306.4915000000001</v>
      </c>
      <c r="AI2568" s="150">
        <v>403</v>
      </c>
      <c r="AJ2568" s="150">
        <v>2411.4400169999999</v>
      </c>
      <c r="AK2568" s="150">
        <v>243.8</v>
      </c>
      <c r="AL2568" s="150">
        <v>33612.62109375</v>
      </c>
      <c r="AM2568" s="150">
        <v>27439.728515625</v>
      </c>
      <c r="AN2568" s="150">
        <v>6172.88916015625</v>
      </c>
      <c r="AO2568" s="5" t="s">
        <v>5372</v>
      </c>
    </row>
    <row r="2569" spans="1:41" ht="14.25" x14ac:dyDescent="0.45">
      <c r="A2569" s="150">
        <v>2018</v>
      </c>
      <c r="B2569" s="5" t="s">
        <v>81</v>
      </c>
      <c r="C2569" s="5" t="s">
        <v>270</v>
      </c>
      <c r="D2569" s="5" t="s">
        <v>82</v>
      </c>
      <c r="E2569" s="5" t="s">
        <v>98</v>
      </c>
      <c r="F2569" s="5" t="s">
        <v>8</v>
      </c>
      <c r="G2569" s="5" t="s">
        <v>83</v>
      </c>
      <c r="H2569" s="5" t="s">
        <v>101</v>
      </c>
      <c r="I2569" s="150">
        <v>0.63039266860928267</v>
      </c>
      <c r="J2569" s="150">
        <v>0.5331909569722435</v>
      </c>
      <c r="K2569" s="150">
        <v>0.57153506704672696</v>
      </c>
      <c r="L2569" s="150">
        <v>0.65753424657534243</v>
      </c>
      <c r="M2569" s="150">
        <v>0.57933246003203887</v>
      </c>
      <c r="N2569" s="150">
        <v>0.36602866199628259</v>
      </c>
      <c r="O2569" s="150">
        <v>0.60017741351872567</v>
      </c>
      <c r="P2569" s="150">
        <v>0.4854759395855287</v>
      </c>
      <c r="Q2569" s="150">
        <v>0.48246349287125873</v>
      </c>
      <c r="R2569" s="150">
        <v>0.71744997746524475</v>
      </c>
      <c r="S2569" s="150">
        <v>0.63644078070069099</v>
      </c>
      <c r="T2569" s="150">
        <v>0.6200597429189002</v>
      </c>
      <c r="U2569" s="150">
        <v>0.50042365456939619</v>
      </c>
      <c r="V2569" s="150">
        <v>0.62955312799754759</v>
      </c>
      <c r="W2569" s="150">
        <v>0.469536496053237</v>
      </c>
      <c r="X2569" s="150">
        <v>0.75063714558776684</v>
      </c>
      <c r="Y2569" s="150">
        <v>0.60532350213676955</v>
      </c>
      <c r="Z2569" s="150">
        <v>0.78948715194517427</v>
      </c>
      <c r="AA2569" s="150">
        <v>0.64891597053598249</v>
      </c>
      <c r="AB2569" s="150">
        <v>0.57336715375549951</v>
      </c>
      <c r="AC2569" s="150">
        <v>0.61503133195442661</v>
      </c>
      <c r="AD2569" s="150">
        <v>0.6138543720803129</v>
      </c>
      <c r="AE2569" s="150">
        <v>0.58617649576997699</v>
      </c>
      <c r="AF2569" s="150">
        <v>0.58673717228074562</v>
      </c>
      <c r="AG2569" s="150">
        <v>0.56374687734404072</v>
      </c>
      <c r="AH2569" s="150">
        <v>0.55034267637196932</v>
      </c>
      <c r="AI2569" s="150">
        <v>0.62126053418302984</v>
      </c>
      <c r="AJ2569" s="150">
        <v>0.47461817371280107</v>
      </c>
      <c r="AK2569" s="150">
        <v>0.66264405305501195</v>
      </c>
      <c r="AL2569" s="150">
        <v>0.59040474891662598</v>
      </c>
      <c r="AM2569" s="150">
        <v>0.58073818683624268</v>
      </c>
      <c r="AN2569" s="150">
        <v>0.60409897565841675</v>
      </c>
      <c r="AO2569" s="5" t="s">
        <v>5373</v>
      </c>
    </row>
    <row r="2570" spans="1:41" ht="14.25" x14ac:dyDescent="0.45">
      <c r="A2570" s="150">
        <v>2018</v>
      </c>
      <c r="B2570" s="5" t="s">
        <v>81</v>
      </c>
      <c r="C2570" s="5" t="s">
        <v>270</v>
      </c>
      <c r="D2570" s="5" t="s">
        <v>82</v>
      </c>
      <c r="E2570" s="5" t="s">
        <v>98</v>
      </c>
      <c r="F2570" s="5" t="s">
        <v>34</v>
      </c>
      <c r="G2570" s="5" t="s">
        <v>83</v>
      </c>
      <c r="H2570" s="5" t="s">
        <v>101</v>
      </c>
      <c r="I2570" s="150">
        <v>3.7543407124524197E-2</v>
      </c>
      <c r="J2570" s="150">
        <v>6.5765825975687697E-2</v>
      </c>
      <c r="K2570" s="150">
        <v>6.8233082303508302E-2</v>
      </c>
      <c r="L2570" s="150">
        <v>8.5286458333333398E-2</v>
      </c>
      <c r="M2570" s="150">
        <v>4.7198379580443199E-2</v>
      </c>
      <c r="N2570" s="150">
        <v>6.4569164208897703E-2</v>
      </c>
      <c r="O2570" s="150">
        <v>9.4592840940285E-2</v>
      </c>
      <c r="P2570" s="150">
        <v>8.3879164390623207E-2</v>
      </c>
      <c r="Q2570" s="150">
        <v>5.1830566198715199E-2</v>
      </c>
      <c r="R2570" s="150">
        <v>4.8284095342940397E-2</v>
      </c>
      <c r="S2570" s="150">
        <v>4.1193182539682599E-2</v>
      </c>
      <c r="T2570" s="150">
        <v>4.9301300429292497E-2</v>
      </c>
      <c r="U2570" s="150">
        <v>3.7100380862024697E-2</v>
      </c>
      <c r="V2570" s="150">
        <v>6.5703647712025998E-2</v>
      </c>
      <c r="W2570" s="150">
        <v>4.8892818674050702E-2</v>
      </c>
      <c r="X2570" s="150">
        <v>3.2087782493368799E-2</v>
      </c>
      <c r="Y2570" s="150">
        <v>4.1020809756781101E-2</v>
      </c>
      <c r="Z2570" s="150">
        <v>3.5299952930310102E-2</v>
      </c>
      <c r="AA2570" s="150">
        <v>4.9260711466954099E-2</v>
      </c>
      <c r="AB2570" s="150">
        <v>6.8413234210193102E-2</v>
      </c>
      <c r="AC2570" s="150">
        <v>6.7250272345061701E-2</v>
      </c>
      <c r="AD2570" s="150">
        <v>5.9865431999689203E-2</v>
      </c>
      <c r="AE2570" s="150">
        <v>9.7964977074272902E-2</v>
      </c>
      <c r="AF2570" s="150">
        <v>4.4763392793294103E-2</v>
      </c>
      <c r="AG2570" s="150">
        <v>3.7251574787168701E-2</v>
      </c>
      <c r="AH2570" s="150">
        <v>4.1259205283769598E-2</v>
      </c>
      <c r="AI2570" s="150">
        <v>5.06452133995038E-2</v>
      </c>
      <c r="AJ2570" s="150">
        <v>4.7490414458954397E-2</v>
      </c>
      <c r="AK2570" s="150">
        <v>7.3405863367514299E-2</v>
      </c>
      <c r="AL2570" s="150">
        <v>5.6391492486000061E-2</v>
      </c>
      <c r="AM2570" s="150">
        <v>5.6486167013645172E-2</v>
      </c>
      <c r="AN2570" s="150">
        <v>5.625736340880394E-2</v>
      </c>
      <c r="AO2570" s="5" t="s">
        <v>5374</v>
      </c>
    </row>
    <row r="2571" spans="1:41" ht="14.25" x14ac:dyDescent="0.45">
      <c r="A2571" s="150">
        <v>2018</v>
      </c>
      <c r="B2571" s="5" t="s">
        <v>81</v>
      </c>
      <c r="C2571" s="5" t="s">
        <v>270</v>
      </c>
      <c r="D2571" s="5" t="s">
        <v>82</v>
      </c>
      <c r="E2571" s="5" t="s">
        <v>98</v>
      </c>
      <c r="F2571" s="5" t="s">
        <v>102</v>
      </c>
      <c r="G2571" s="5" t="s">
        <v>83</v>
      </c>
      <c r="H2571" s="5" t="s">
        <v>100</v>
      </c>
      <c r="I2571" s="150">
        <v>776.56238857000017</v>
      </c>
      <c r="J2571" s="150">
        <v>1308.29255188</v>
      </c>
      <c r="K2571" s="150">
        <v>51.25</v>
      </c>
      <c r="L2571" s="150">
        <v>105.375</v>
      </c>
      <c r="M2571" s="150">
        <v>563.20103783000002</v>
      </c>
      <c r="N2571" s="150">
        <v>543.2349465960001</v>
      </c>
      <c r="O2571" s="150">
        <v>279.48245700000012</v>
      </c>
      <c r="P2571" s="150">
        <v>405.18925214000012</v>
      </c>
      <c r="Q2571" s="150">
        <v>250.90660277999999</v>
      </c>
      <c r="R2571" s="150">
        <v>537.6559882361438</v>
      </c>
      <c r="S2571" s="150">
        <v>604.04829499999994</v>
      </c>
      <c r="T2571" s="150">
        <v>378.69181300000002</v>
      </c>
      <c r="U2571" s="150">
        <v>140.34226364402821</v>
      </c>
      <c r="V2571" s="150">
        <v>617.21471600000007</v>
      </c>
      <c r="W2571" s="150">
        <v>252.32636790000001</v>
      </c>
      <c r="X2571" s="150">
        <v>1094.7087180000001</v>
      </c>
      <c r="Y2571" s="150">
        <v>3172.5207</v>
      </c>
      <c r="Z2571" s="150">
        <v>433.01575826000021</v>
      </c>
      <c r="AA2571" s="150">
        <v>4847.8196322300009</v>
      </c>
      <c r="AB2571" s="150">
        <v>75.454801681911192</v>
      </c>
      <c r="AC2571" s="150">
        <v>379.89465000000001</v>
      </c>
      <c r="AD2571" s="150">
        <v>713.74010929999997</v>
      </c>
      <c r="AE2571" s="150">
        <v>325.34321030709998</v>
      </c>
      <c r="AF2571" s="150">
        <v>1615.3051027865399</v>
      </c>
      <c r="AG2571" s="150">
        <v>8406.5769999999993</v>
      </c>
      <c r="AH2571" s="150">
        <v>1252.586699</v>
      </c>
      <c r="AI2571" s="150">
        <v>382.58997900000003</v>
      </c>
      <c r="AJ2571" s="150">
        <v>2296.9197311497619</v>
      </c>
      <c r="AK2571" s="150">
        <v>225.903650511</v>
      </c>
      <c r="AL2571" s="150">
        <v>32036.15234375</v>
      </c>
      <c r="AM2571" s="150">
        <v>26162.16796875</v>
      </c>
      <c r="AN2571" s="150">
        <v>5873.98388671875</v>
      </c>
      <c r="AO2571" s="5" t="s">
        <v>5375</v>
      </c>
    </row>
    <row r="2572" spans="1:41" ht="14.25" x14ac:dyDescent="0.45">
      <c r="A2572" s="150">
        <v>2018</v>
      </c>
      <c r="B2572" s="5" t="s">
        <v>81</v>
      </c>
      <c r="C2572" s="5" t="s">
        <v>270</v>
      </c>
      <c r="D2572" s="5" t="s">
        <v>82</v>
      </c>
      <c r="E2572" s="5" t="s">
        <v>103</v>
      </c>
      <c r="F2572" s="5" t="s">
        <v>104</v>
      </c>
      <c r="G2572" s="5" t="s">
        <v>83</v>
      </c>
      <c r="H2572" s="5" t="s">
        <v>105</v>
      </c>
      <c r="I2572" s="150">
        <v>143.46799999999999</v>
      </c>
      <c r="J2572" s="150">
        <v>222.392</v>
      </c>
      <c r="K2572" s="150">
        <v>10.986000000000001</v>
      </c>
      <c r="L2572" s="150">
        <v>20</v>
      </c>
      <c r="M2572" s="150">
        <v>109.97</v>
      </c>
      <c r="N2572" s="150">
        <v>179.63</v>
      </c>
      <c r="O2572" s="150">
        <v>58.238</v>
      </c>
      <c r="P2572" s="150">
        <v>104</v>
      </c>
      <c r="Q2572" s="150">
        <v>60.6</v>
      </c>
      <c r="R2572" s="150">
        <v>89.88794</v>
      </c>
      <c r="S2572" s="150">
        <v>111</v>
      </c>
      <c r="T2572" s="150">
        <v>71.453999999999994</v>
      </c>
      <c r="U2572" s="150">
        <v>33.247999999999998</v>
      </c>
      <c r="V2572" s="150">
        <v>106.72199999999999</v>
      </c>
      <c r="W2572" s="150">
        <v>64.5</v>
      </c>
      <c r="X2572" s="150">
        <v>160</v>
      </c>
      <c r="Y2572" s="150">
        <v>622.60400000000004</v>
      </c>
      <c r="Z2572" s="150">
        <v>57.686</v>
      </c>
      <c r="AA2572" s="150">
        <v>733</v>
      </c>
      <c r="AB2572" s="150">
        <v>16.126000000000001</v>
      </c>
      <c r="AC2572" s="150">
        <v>63.425078732965332</v>
      </c>
      <c r="AD2572" s="150">
        <v>89.468000000000004</v>
      </c>
      <c r="AE2572" s="150">
        <v>44.896000000000001</v>
      </c>
      <c r="AF2572" s="150">
        <v>240</v>
      </c>
      <c r="AG2572" s="150">
        <v>1753.722</v>
      </c>
      <c r="AH2572" s="150">
        <v>227</v>
      </c>
      <c r="AI2572" s="150">
        <v>72.7</v>
      </c>
      <c r="AJ2572" s="150">
        <v>522</v>
      </c>
      <c r="AK2572" s="150">
        <v>17</v>
      </c>
      <c r="AL2572" s="150">
        <v>6005.72314453125</v>
      </c>
      <c r="AM2572" s="150">
        <v>4997.28076171875</v>
      </c>
      <c r="AN2572" s="150">
        <v>1008.4420166015625</v>
      </c>
      <c r="AO2572" s="5" t="s">
        <v>5376</v>
      </c>
    </row>
    <row r="2573" spans="1:41" ht="14.25" x14ac:dyDescent="0.45">
      <c r="A2573" s="150">
        <v>2018</v>
      </c>
      <c r="B2573" s="5" t="s">
        <v>81</v>
      </c>
      <c r="C2573" s="5" t="s">
        <v>270</v>
      </c>
      <c r="D2573" s="5" t="s">
        <v>82</v>
      </c>
      <c r="E2573" s="5" t="s">
        <v>103</v>
      </c>
      <c r="F2573" s="5" t="s">
        <v>103</v>
      </c>
      <c r="G2573" s="5" t="s">
        <v>83</v>
      </c>
      <c r="H2573" s="5" t="s">
        <v>105</v>
      </c>
      <c r="I2573" s="150">
        <v>146.11000000000001</v>
      </c>
      <c r="J2573" s="150">
        <v>299.74073099999998</v>
      </c>
      <c r="K2573" s="150">
        <v>10.986000000000001</v>
      </c>
      <c r="L2573" s="150">
        <v>20</v>
      </c>
      <c r="M2573" s="150">
        <v>116.474</v>
      </c>
      <c r="N2573" s="150">
        <v>181.09299999999999</v>
      </c>
      <c r="O2573" s="150">
        <v>58.711999999999989</v>
      </c>
      <c r="P2573" s="150">
        <v>104</v>
      </c>
      <c r="Q2573" s="150">
        <v>60.6</v>
      </c>
      <c r="R2573" s="150">
        <v>89.88794</v>
      </c>
      <c r="S2573" s="150">
        <v>113</v>
      </c>
      <c r="T2573" s="150">
        <v>73.333999999999989</v>
      </c>
      <c r="U2573" s="150">
        <v>33.247999999999998</v>
      </c>
      <c r="V2573" s="150">
        <v>139.06049999999999</v>
      </c>
      <c r="W2573" s="150">
        <v>64.5</v>
      </c>
      <c r="X2573" s="150">
        <v>172</v>
      </c>
      <c r="Y2573" s="150">
        <v>623.89670000000001</v>
      </c>
      <c r="Z2573" s="150">
        <v>64.902619999999999</v>
      </c>
      <c r="AA2573" s="150">
        <v>897</v>
      </c>
      <c r="AB2573" s="150">
        <v>16.126000000000001</v>
      </c>
      <c r="AC2573" s="150">
        <v>75.595631532965328</v>
      </c>
      <c r="AD2573" s="150">
        <v>143.60642000000001</v>
      </c>
      <c r="AE2573" s="150">
        <v>70.240216451048866</v>
      </c>
      <c r="AF2573" s="150">
        <v>329</v>
      </c>
      <c r="AG2573" s="150">
        <v>1768.146</v>
      </c>
      <c r="AH2573" s="150">
        <v>271</v>
      </c>
      <c r="AI2573" s="150">
        <v>74.050359999999998</v>
      </c>
      <c r="AJ2573" s="150">
        <v>580</v>
      </c>
      <c r="AK2573" s="150">
        <v>42</v>
      </c>
      <c r="AL2573" s="150">
        <v>6638.31005859375</v>
      </c>
      <c r="AM2573" s="150">
        <v>5482.521484375</v>
      </c>
      <c r="AN2573" s="150">
        <v>1155.788818359375</v>
      </c>
      <c r="AO2573" s="5" t="s">
        <v>5377</v>
      </c>
    </row>
    <row r="2574" spans="1:41" ht="14.25" x14ac:dyDescent="0.45">
      <c r="A2574" s="150">
        <v>2018</v>
      </c>
      <c r="B2574" s="5" t="s">
        <v>4980</v>
      </c>
      <c r="C2574" s="5" t="s">
        <v>278</v>
      </c>
      <c r="D2574" s="5" t="s">
        <v>108</v>
      </c>
      <c r="E2574" s="5" t="s">
        <v>109</v>
      </c>
      <c r="F2574" s="5" t="s">
        <v>109</v>
      </c>
      <c r="G2574" s="5" t="s">
        <v>87</v>
      </c>
      <c r="H2574" s="5" t="s">
        <v>131</v>
      </c>
      <c r="I2574" s="150">
        <v>300.85946219086844</v>
      </c>
      <c r="J2574" s="150">
        <v>662.29852237228579</v>
      </c>
      <c r="K2574" s="150">
        <v>274.72024843857827</v>
      </c>
      <c r="L2574" s="150">
        <v>354.05895850090747</v>
      </c>
      <c r="M2574" s="150">
        <v>922.63599185824717</v>
      </c>
      <c r="N2574" s="150">
        <v>1433.1879686666778</v>
      </c>
      <c r="O2574" s="150">
        <v>2092.8124086873913</v>
      </c>
      <c r="P2574" s="150">
        <v>476.93824409828125</v>
      </c>
      <c r="Q2574" s="150">
        <v>64.487596447371317</v>
      </c>
      <c r="R2574" s="150">
        <v>741.5224316451646</v>
      </c>
      <c r="S2574" s="150">
        <v>286.86511380523945</v>
      </c>
      <c r="T2574" s="150">
        <v>817.9329950395296</v>
      </c>
      <c r="U2574" s="150">
        <v>291.57796582427676</v>
      </c>
      <c r="V2574" s="150">
        <v>2363.8642229325292</v>
      </c>
      <c r="W2574" s="150">
        <v>630.01667615602651</v>
      </c>
      <c r="X2574" s="150">
        <v>2023.3428128448918</v>
      </c>
      <c r="Y2574" s="150">
        <v>3889.4417941202632</v>
      </c>
      <c r="Z2574" s="150">
        <v>30.540084410410337</v>
      </c>
      <c r="AA2574" s="150">
        <v>10444.73927577677</v>
      </c>
      <c r="AB2574" s="150">
        <v>186.40162815194836</v>
      </c>
      <c r="AC2574" s="150">
        <v>197.85647680933064</v>
      </c>
      <c r="AD2574" s="150">
        <v>927.65491482003313</v>
      </c>
      <c r="AE2574" s="150">
        <v>1215.2553075604678</v>
      </c>
      <c r="AF2574" s="150">
        <v>1859.8782384231486</v>
      </c>
      <c r="AG2574" s="150">
        <v>13747.901088614648</v>
      </c>
      <c r="AH2574" s="150">
        <v>2296.1764808661796</v>
      </c>
      <c r="AI2574" s="150">
        <v>448.82179739379745</v>
      </c>
      <c r="AJ2574" s="150">
        <v>835.16260211096414</v>
      </c>
      <c r="AK2574" s="150">
        <v>314.48766313904133</v>
      </c>
      <c r="AL2574" s="150">
        <v>50131.4453125</v>
      </c>
      <c r="AM2574" s="150">
        <v>38909.57421875</v>
      </c>
      <c r="AN2574" s="150">
        <v>11221.869140625</v>
      </c>
      <c r="AO2574" s="5" t="s">
        <v>5378</v>
      </c>
    </row>
    <row r="2575" spans="1:41" ht="14.25" x14ac:dyDescent="0.45">
      <c r="A2575" s="150">
        <v>2018</v>
      </c>
      <c r="B2575" s="5" t="s">
        <v>4024</v>
      </c>
      <c r="C2575" s="5" t="s">
        <v>278</v>
      </c>
      <c r="D2575" s="5" t="s">
        <v>108</v>
      </c>
      <c r="E2575" s="5" t="s">
        <v>109</v>
      </c>
      <c r="F2575" s="5" t="s">
        <v>109</v>
      </c>
      <c r="G2575" s="5" t="s">
        <v>87</v>
      </c>
      <c r="H2575" s="5" t="s">
        <v>131</v>
      </c>
      <c r="I2575" s="150">
        <v>309.10647670325881</v>
      </c>
      <c r="J2575" s="150">
        <v>532.54016591351342</v>
      </c>
      <c r="K2575" s="150">
        <v>282.25074742711632</v>
      </c>
      <c r="L2575" s="150">
        <v>496.46125242443088</v>
      </c>
      <c r="M2575" s="150">
        <v>861.85915289293882</v>
      </c>
      <c r="N2575" s="150">
        <v>905.13105045270186</v>
      </c>
      <c r="O2575" s="150">
        <v>2150.1795733445092</v>
      </c>
      <c r="P2575" s="150">
        <v>489.79243124292032</v>
      </c>
      <c r="Q2575" s="150">
        <v>112.66889928607935</v>
      </c>
      <c r="R2575" s="150">
        <v>685.36459756756915</v>
      </c>
      <c r="S2575" s="150">
        <v>0</v>
      </c>
      <c r="T2575" s="150">
        <v>641.93691521468213</v>
      </c>
      <c r="U2575" s="150">
        <v>353.06530336807521</v>
      </c>
      <c r="V2575" s="150">
        <v>2496.0647053264224</v>
      </c>
      <c r="W2575" s="150">
        <v>652.63586380159347</v>
      </c>
      <c r="X2575" s="150">
        <v>1582.3744960041915</v>
      </c>
      <c r="Y2575" s="150">
        <v>3996.0572972113964</v>
      </c>
      <c r="Z2575" s="150">
        <v>370.18362110713338</v>
      </c>
      <c r="AA2575" s="150">
        <v>11657.574380298627</v>
      </c>
      <c r="AB2575" s="150">
        <v>191.55397550006114</v>
      </c>
      <c r="AC2575" s="150">
        <v>203.28002315131602</v>
      </c>
      <c r="AD2575" s="150">
        <v>1493.6735876437103</v>
      </c>
      <c r="AE2575" s="150">
        <v>1163.5106588266115</v>
      </c>
      <c r="AF2575" s="150">
        <v>1876.0690780635859</v>
      </c>
      <c r="AG2575" s="150">
        <v>13933.240744734676</v>
      </c>
      <c r="AH2575" s="150">
        <v>1735.3694607970242</v>
      </c>
      <c r="AI2575" s="150">
        <v>461.12468409588001</v>
      </c>
      <c r="AJ2575" s="150">
        <v>881.08988362799505</v>
      </c>
      <c r="AK2575" s="150">
        <v>323.10824732472338</v>
      </c>
      <c r="AL2575" s="150">
        <v>50837.26953125</v>
      </c>
      <c r="AM2575" s="150">
        <v>40461.19921875</v>
      </c>
      <c r="AN2575" s="150">
        <v>10376.0673828125</v>
      </c>
      <c r="AO2575" s="5" t="s">
        <v>4319</v>
      </c>
    </row>
    <row r="2576" spans="1:41" ht="14.25" x14ac:dyDescent="0.45">
      <c r="A2576" s="150">
        <v>2018</v>
      </c>
      <c r="B2576" s="5" t="s">
        <v>582</v>
      </c>
      <c r="C2576" s="5" t="s">
        <v>278</v>
      </c>
      <c r="D2576" s="5" t="s">
        <v>108</v>
      </c>
      <c r="E2576" s="5" t="s">
        <v>109</v>
      </c>
      <c r="F2576" s="5" t="s">
        <v>109</v>
      </c>
      <c r="G2576" s="5" t="s">
        <v>87</v>
      </c>
      <c r="H2576" s="5" t="s">
        <v>131</v>
      </c>
      <c r="I2576" s="150">
        <v>383.78221384222968</v>
      </c>
      <c r="J2576" s="150">
        <v>377.25294462301349</v>
      </c>
      <c r="K2576" s="150">
        <v>542.14458221928555</v>
      </c>
      <c r="L2576" s="150">
        <v>510.63861121059477</v>
      </c>
      <c r="M2576" s="150">
        <v>648.49095266251243</v>
      </c>
      <c r="N2576" s="150">
        <v>1043.1386876048707</v>
      </c>
      <c r="O2576" s="150">
        <v>2217.1877137490401</v>
      </c>
      <c r="P2576" s="150">
        <v>1270.7920456290726</v>
      </c>
      <c r="Q2576" s="150">
        <v>113.86410588180605</v>
      </c>
      <c r="R2576" s="150">
        <v>672.85493264990737</v>
      </c>
      <c r="S2576" s="150">
        <v>191.37606421445426</v>
      </c>
      <c r="T2576" s="150">
        <v>658.47786697835079</v>
      </c>
      <c r="U2576" s="150">
        <v>361.06536372646235</v>
      </c>
      <c r="V2576" s="150">
        <v>2611.9622056807916</v>
      </c>
      <c r="W2576" s="150">
        <v>845.04659595555017</v>
      </c>
      <c r="X2576" s="150">
        <v>1466.5119815220464</v>
      </c>
      <c r="Y2576" s="150">
        <v>3934.4052551956461</v>
      </c>
      <c r="Z2576" s="150">
        <v>545.01106806981568</v>
      </c>
      <c r="AA2576" s="150">
        <v>10075.503225737371</v>
      </c>
      <c r="AB2576" s="150">
        <v>196.44589698187465</v>
      </c>
      <c r="AC2576" s="150">
        <v>208.5179912098111</v>
      </c>
      <c r="AD2576" s="150">
        <v>1315.0468866912399</v>
      </c>
      <c r="AE2576" s="150">
        <v>1030.5178618211189</v>
      </c>
      <c r="AF2576" s="150">
        <v>2986.8174311463135</v>
      </c>
      <c r="AG2576" s="150">
        <v>15821.539036280901</v>
      </c>
      <c r="AH2576" s="150">
        <v>2276.7836097640593</v>
      </c>
      <c r="AI2576" s="150">
        <v>437.88778154060327</v>
      </c>
      <c r="AJ2576" s="150">
        <v>1287.3242299426759</v>
      </c>
      <c r="AK2576" s="150">
        <v>331.43385971243657</v>
      </c>
      <c r="AL2576" s="150">
        <v>54361.8203125</v>
      </c>
      <c r="AM2576" s="150">
        <v>43234.984375</v>
      </c>
      <c r="AN2576" s="150">
        <v>11126.8330078125</v>
      </c>
      <c r="AO2576" s="5" t="s">
        <v>900</v>
      </c>
    </row>
    <row r="2577" spans="1:41" ht="14.25" x14ac:dyDescent="0.45">
      <c r="A2577" s="150">
        <v>2018</v>
      </c>
      <c r="B2577" s="5" t="s">
        <v>1476</v>
      </c>
      <c r="C2577" s="5" t="s">
        <v>278</v>
      </c>
      <c r="D2577" s="5" t="s">
        <v>108</v>
      </c>
      <c r="E2577" s="5" t="s">
        <v>109</v>
      </c>
      <c r="F2577" s="5" t="s">
        <v>109</v>
      </c>
      <c r="G2577" s="5" t="s">
        <v>87</v>
      </c>
      <c r="H2577" s="5" t="s">
        <v>131</v>
      </c>
      <c r="I2577" s="150">
        <v>851.28119864338646</v>
      </c>
      <c r="J2577" s="150">
        <v>1508.4624984723798</v>
      </c>
      <c r="K2577" s="150">
        <v>419.95309563105951</v>
      </c>
      <c r="L2577" s="150">
        <v>542.90727737330826</v>
      </c>
      <c r="M2577" s="150">
        <v>1321.4137097547471</v>
      </c>
      <c r="N2577" s="150">
        <v>763.55108296556273</v>
      </c>
      <c r="O2577" s="150">
        <v>471.60508065520054</v>
      </c>
      <c r="P2577" s="150">
        <v>1358.6717799828396</v>
      </c>
      <c r="Q2577" s="150">
        <v>131.93713565949062</v>
      </c>
      <c r="R2577" s="150">
        <v>1356.8718205916721</v>
      </c>
      <c r="S2577" s="150">
        <v>192.01063998104593</v>
      </c>
      <c r="T2577" s="150">
        <v>1291.2996256035253</v>
      </c>
      <c r="U2577" s="150">
        <v>386.93450020119002</v>
      </c>
      <c r="V2577" s="150">
        <v>1739.3244522259658</v>
      </c>
      <c r="W2577" s="150">
        <v>814.08019875004857</v>
      </c>
      <c r="X2577" s="150">
        <v>2375.9913111104865</v>
      </c>
      <c r="Y2577" s="150">
        <v>3075.5388474157007</v>
      </c>
      <c r="Z2577" s="150">
        <v>747.83091361038942</v>
      </c>
      <c r="AA2577" s="150">
        <v>11817.62645370284</v>
      </c>
      <c r="AB2577" s="150">
        <v>207.73080933621927</v>
      </c>
      <c r="AC2577" s="150">
        <v>127.33112603842483</v>
      </c>
      <c r="AD2577" s="150">
        <v>752.47959226256205</v>
      </c>
      <c r="AE2577" s="150">
        <v>1642.1962629957875</v>
      </c>
      <c r="AF2577" s="150">
        <v>2626.0545939045478</v>
      </c>
      <c r="AG2577" s="150">
        <v>12298.17576789862</v>
      </c>
      <c r="AH2577" s="150">
        <v>1886.9070864361927</v>
      </c>
      <c r="AI2577" s="150">
        <v>243.66262500518692</v>
      </c>
      <c r="AJ2577" s="150">
        <v>797.68030486177418</v>
      </c>
      <c r="AK2577" s="150">
        <v>364.93250288795281</v>
      </c>
      <c r="AL2577" s="150">
        <v>52114.4453125</v>
      </c>
      <c r="AM2577" s="150">
        <v>41772.375</v>
      </c>
      <c r="AN2577" s="150">
        <v>10342.06640625</v>
      </c>
      <c r="AO2577" s="5" t="s">
        <v>2457</v>
      </c>
    </row>
    <row r="2578" spans="1:41" ht="14.25" x14ac:dyDescent="0.45">
      <c r="A2578" s="150">
        <v>2018</v>
      </c>
      <c r="B2578" s="5" t="s">
        <v>1478</v>
      </c>
      <c r="C2578" s="5" t="s">
        <v>278</v>
      </c>
      <c r="D2578" s="5" t="s">
        <v>108</v>
      </c>
      <c r="E2578" s="5" t="s">
        <v>109</v>
      </c>
      <c r="F2578" s="5" t="s">
        <v>109</v>
      </c>
      <c r="G2578" s="5" t="s">
        <v>87</v>
      </c>
      <c r="H2578" s="5" t="s">
        <v>131</v>
      </c>
      <c r="I2578" s="150">
        <v>623.02329807158628</v>
      </c>
      <c r="J2578" s="150">
        <v>354.69647660280845</v>
      </c>
      <c r="K2578" s="150">
        <v>473.23767772844036</v>
      </c>
      <c r="L2578" s="150">
        <v>440.85920758724944</v>
      </c>
      <c r="M2578" s="150">
        <v>1152.1360558652971</v>
      </c>
      <c r="N2578" s="150">
        <v>854.26160103934865</v>
      </c>
      <c r="O2578" s="150">
        <v>2242.3974303509954</v>
      </c>
      <c r="P2578" s="150">
        <v>1733.2038224947996</v>
      </c>
      <c r="Q2578" s="150">
        <v>113.19253652360574</v>
      </c>
      <c r="R2578" s="150">
        <v>790.39351752039715</v>
      </c>
      <c r="S2578" s="150">
        <v>184.22041618634108</v>
      </c>
      <c r="T2578" s="150">
        <v>237.84679206978981</v>
      </c>
      <c r="U2578" s="150">
        <v>367.6844308982777</v>
      </c>
      <c r="V2578" s="150">
        <v>2087.5204494683412</v>
      </c>
      <c r="W2578" s="150">
        <v>907.11447702970349</v>
      </c>
      <c r="X2578" s="150">
        <v>1956.9812798672474</v>
      </c>
      <c r="Y2578" s="150">
        <v>2865.2241463290961</v>
      </c>
      <c r="Z2578" s="150">
        <v>532.86531536826215</v>
      </c>
      <c r="AA2578" s="150">
        <v>12006.28742710593</v>
      </c>
      <c r="AB2578" s="150">
        <v>206.87139589325906</v>
      </c>
      <c r="AC2578" s="150">
        <v>334.09177304686756</v>
      </c>
      <c r="AD2578" s="150">
        <v>1261.4094986644122</v>
      </c>
      <c r="AE2578" s="150">
        <v>1239.0158470612307</v>
      </c>
      <c r="AF2578" s="150">
        <v>2406.1678541123692</v>
      </c>
      <c r="AG2578" s="150">
        <v>15313.126972618975</v>
      </c>
      <c r="AH2578" s="150">
        <v>2466.0981681423787</v>
      </c>
      <c r="AI2578" s="150">
        <v>304.22264101949861</v>
      </c>
      <c r="AJ2578" s="150">
        <v>997.25304440554487</v>
      </c>
      <c r="AK2578" s="150">
        <v>367.27969752172197</v>
      </c>
      <c r="AL2578" s="150">
        <v>54818.6875</v>
      </c>
      <c r="AM2578" s="150">
        <v>43058.87109375</v>
      </c>
      <c r="AN2578" s="150">
        <v>11759.8154296875</v>
      </c>
      <c r="AO2578" s="5" t="s">
        <v>2456</v>
      </c>
    </row>
    <row r="2579" spans="1:41" ht="14.25" x14ac:dyDescent="0.45">
      <c r="A2579" s="150">
        <v>2018</v>
      </c>
      <c r="B2579" s="5" t="s">
        <v>1477</v>
      </c>
      <c r="C2579" s="5" t="s">
        <v>278</v>
      </c>
      <c r="D2579" s="5" t="s">
        <v>108</v>
      </c>
      <c r="E2579" s="5" t="s">
        <v>109</v>
      </c>
      <c r="F2579" s="5" t="s">
        <v>109</v>
      </c>
      <c r="G2579" s="5" t="s">
        <v>87</v>
      </c>
      <c r="H2579" s="5" t="s">
        <v>131</v>
      </c>
      <c r="I2579" s="150">
        <v>618.85964552415408</v>
      </c>
      <c r="J2579" s="150">
        <v>223.54405882476453</v>
      </c>
      <c r="K2579" s="150">
        <v>380.71904770668942</v>
      </c>
      <c r="L2579" s="150">
        <v>590.9999170795702</v>
      </c>
      <c r="M2579" s="150">
        <v>1276.8620236828381</v>
      </c>
      <c r="N2579" s="150">
        <v>789.25559797532298</v>
      </c>
      <c r="O2579" s="150">
        <v>492.49993089964181</v>
      </c>
      <c r="P2579" s="150">
        <v>1255.5937114739777</v>
      </c>
      <c r="Q2579" s="150">
        <v>117.45191066188386</v>
      </c>
      <c r="R2579" s="150">
        <v>964.35066778636303</v>
      </c>
      <c r="S2579" s="150">
        <v>186.82864692757695</v>
      </c>
      <c r="T2579" s="150">
        <v>1328.0897013024048</v>
      </c>
      <c r="U2579" s="150">
        <v>378.91047285931847</v>
      </c>
      <c r="V2579" s="150">
        <v>2015.3761217263993</v>
      </c>
      <c r="W2579" s="150">
        <v>805.70775212345893</v>
      </c>
      <c r="X2579" s="150">
        <v>2418.2299977881289</v>
      </c>
      <c r="Y2579" s="150">
        <v>2722.5838876699299</v>
      </c>
      <c r="Z2579" s="150">
        <v>515.74150067243386</v>
      </c>
      <c r="AA2579" s="150">
        <v>11822.035493793157</v>
      </c>
      <c r="AB2579" s="150">
        <v>206.96064511962476</v>
      </c>
      <c r="AC2579" s="150">
        <v>334.23590816110521</v>
      </c>
      <c r="AD2579" s="150">
        <v>1419.561423502144</v>
      </c>
      <c r="AE2579" s="150">
        <v>626.41564244763424</v>
      </c>
      <c r="AF2579" s="150">
        <v>2313.6582778063894</v>
      </c>
      <c r="AG2579" s="150">
        <v>11158.166973775706</v>
      </c>
      <c r="AH2579" s="150">
        <v>1465.1020753372675</v>
      </c>
      <c r="AI2579" s="150">
        <v>353.0505122628893</v>
      </c>
      <c r="AJ2579" s="150">
        <v>769.56725539505612</v>
      </c>
      <c r="AK2579" s="150">
        <v>309.11287797813475</v>
      </c>
      <c r="AL2579" s="150">
        <v>47859.47265625</v>
      </c>
      <c r="AM2579" s="150">
        <v>37216.74609375</v>
      </c>
      <c r="AN2579" s="150">
        <v>10642.7255859375</v>
      </c>
      <c r="AO2579" s="5" t="s">
        <v>2455</v>
      </c>
    </row>
    <row r="2580" spans="1:41" ht="14.25" x14ac:dyDescent="0.45">
      <c r="A2580" s="150">
        <v>2018</v>
      </c>
      <c r="B2580" s="5" t="s">
        <v>1476</v>
      </c>
      <c r="C2580" s="5" t="s">
        <v>278</v>
      </c>
      <c r="D2580" s="5" t="s">
        <v>108</v>
      </c>
      <c r="E2580" s="5" t="s">
        <v>109</v>
      </c>
      <c r="F2580" s="5" t="s">
        <v>109</v>
      </c>
      <c r="G2580" s="5" t="s">
        <v>88</v>
      </c>
      <c r="H2580" s="5" t="s">
        <v>131</v>
      </c>
      <c r="I2580" s="150">
        <v>824.05467887198938</v>
      </c>
      <c r="J2580" s="150">
        <v>1314.4813758184559</v>
      </c>
      <c r="K2580" s="150">
        <v>430</v>
      </c>
      <c r="L2580" s="150">
        <v>533.82306834719998</v>
      </c>
      <c r="M2580" s="150">
        <v>1294.5007569861959</v>
      </c>
      <c r="N2580" s="150">
        <v>756.16000000000008</v>
      </c>
      <c r="O2580" s="150">
        <v>475.19144941406228</v>
      </c>
      <c r="P2580" s="150">
        <v>1331</v>
      </c>
      <c r="Q2580" s="150">
        <v>129.95500000000001</v>
      </c>
      <c r="R2580" s="150">
        <v>1323.099836827985</v>
      </c>
      <c r="S2580" s="150">
        <v>188.75200429687499</v>
      </c>
      <c r="T2580" s="150">
        <v>1301.1194448242179</v>
      </c>
      <c r="U2580" s="150">
        <v>315.2</v>
      </c>
      <c r="V2580" s="150">
        <v>1710</v>
      </c>
      <c r="W2580" s="150">
        <v>783.21928141199999</v>
      </c>
      <c r="X2580" s="150">
        <v>2452.4836969900002</v>
      </c>
      <c r="Y2580" s="150">
        <v>3383</v>
      </c>
      <c r="Z2580" s="150">
        <v>749.84939999999995</v>
      </c>
      <c r="AA2580" s="150">
        <v>11741.73581199104</v>
      </c>
      <c r="AB2580" s="150">
        <v>185</v>
      </c>
      <c r="AC2580" s="150">
        <v>127.9868082341639</v>
      </c>
      <c r="AD2580" s="150">
        <v>735.34462199999996</v>
      </c>
      <c r="AE2580" s="150">
        <v>1618.368482273808</v>
      </c>
      <c r="AF2580" s="150">
        <v>2582.1140724946699</v>
      </c>
      <c r="AG2580" s="150">
        <v>12137.619884652901</v>
      </c>
      <c r="AH2580" s="150">
        <v>1869.48226875</v>
      </c>
      <c r="AI2580" s="150">
        <v>234.88777872</v>
      </c>
      <c r="AJ2580" s="150">
        <v>793.99225820057507</v>
      </c>
      <c r="AK2580" s="150">
        <v>334</v>
      </c>
      <c r="AL2580" s="150">
        <v>51656.41796875</v>
      </c>
      <c r="AM2580" s="150">
        <v>41372.44140625</v>
      </c>
      <c r="AN2580" s="150">
        <v>10283.9814453125</v>
      </c>
      <c r="AO2580" s="5" t="s">
        <v>2459</v>
      </c>
    </row>
    <row r="2581" spans="1:41" ht="14.25" x14ac:dyDescent="0.45">
      <c r="A2581" s="150">
        <v>2018</v>
      </c>
      <c r="B2581" s="5" t="s">
        <v>4980</v>
      </c>
      <c r="C2581" s="5" t="s">
        <v>278</v>
      </c>
      <c r="D2581" s="5" t="s">
        <v>108</v>
      </c>
      <c r="E2581" s="5" t="s">
        <v>109</v>
      </c>
      <c r="F2581" s="5" t="s">
        <v>109</v>
      </c>
      <c r="G2581" s="5" t="s">
        <v>88</v>
      </c>
      <c r="H2581" s="5" t="s">
        <v>131</v>
      </c>
      <c r="I2581" s="150">
        <v>294.69120603405298</v>
      </c>
      <c r="J2581" s="150">
        <v>636</v>
      </c>
      <c r="K2581" s="150">
        <v>263.81166816000001</v>
      </c>
      <c r="L2581" s="150">
        <v>340</v>
      </c>
      <c r="M2581" s="150">
        <v>886</v>
      </c>
      <c r="N2581" s="150">
        <v>1376.279</v>
      </c>
      <c r="O2581" s="150">
        <v>2009.7111</v>
      </c>
      <c r="P2581" s="150">
        <v>458</v>
      </c>
      <c r="Q2581" s="150">
        <v>61.926925631088217</v>
      </c>
      <c r="R2581" s="150">
        <v>712.07808955555561</v>
      </c>
      <c r="S2581" s="150">
        <v>275.47428571428571</v>
      </c>
      <c r="T2581" s="150">
        <v>785.4545454545455</v>
      </c>
      <c r="U2581" s="150">
        <v>280</v>
      </c>
      <c r="V2581" s="150">
        <v>2270</v>
      </c>
      <c r="W2581" s="150">
        <v>605</v>
      </c>
      <c r="X2581" s="150">
        <v>1943</v>
      </c>
      <c r="Y2581" s="150">
        <v>3735</v>
      </c>
      <c r="Z2581" s="150">
        <v>29.327400000000001</v>
      </c>
      <c r="AA2581" s="150">
        <v>10030</v>
      </c>
      <c r="AB2581" s="150">
        <v>179</v>
      </c>
      <c r="AC2581" s="150">
        <v>190</v>
      </c>
      <c r="AD2581" s="150">
        <v>890.81963177610953</v>
      </c>
      <c r="AE2581" s="150">
        <v>1167</v>
      </c>
      <c r="AF2581" s="150">
        <v>1786.026270148026</v>
      </c>
      <c r="AG2581" s="150">
        <v>13202</v>
      </c>
      <c r="AH2581" s="150">
        <v>2205</v>
      </c>
      <c r="AI2581" s="150">
        <v>431</v>
      </c>
      <c r="AJ2581" s="150">
        <v>802</v>
      </c>
      <c r="AK2581" s="150">
        <v>302</v>
      </c>
      <c r="AL2581" s="150">
        <v>48146.6015625</v>
      </c>
      <c r="AM2581" s="150">
        <v>37370.328125</v>
      </c>
      <c r="AN2581" s="150">
        <v>10776.271484375</v>
      </c>
      <c r="AO2581" s="5" t="s">
        <v>5379</v>
      </c>
    </row>
    <row r="2582" spans="1:41" ht="14.25" x14ac:dyDescent="0.45">
      <c r="A2582" s="150">
        <v>2018</v>
      </c>
      <c r="B2582" s="5" t="s">
        <v>1477</v>
      </c>
      <c r="C2582" s="5" t="s">
        <v>278</v>
      </c>
      <c r="D2582" s="5" t="s">
        <v>108</v>
      </c>
      <c r="E2582" s="5" t="s">
        <v>109</v>
      </c>
      <c r="F2582" s="5" t="s">
        <v>109</v>
      </c>
      <c r="G2582" s="5" t="s">
        <v>88</v>
      </c>
      <c r="H2582" s="5" t="s">
        <v>131</v>
      </c>
      <c r="I2582" s="150">
        <v>594.86463094780447</v>
      </c>
      <c r="J2582" s="150">
        <v>221</v>
      </c>
      <c r="K2582" s="150">
        <v>373.72229145728642</v>
      </c>
      <c r="L2582" s="150">
        <v>576.88020000000006</v>
      </c>
      <c r="M2582" s="150">
        <v>1240.2415355947451</v>
      </c>
      <c r="N2582" s="150">
        <v>775.68431544794544</v>
      </c>
      <c r="O2582" s="150">
        <v>491</v>
      </c>
      <c r="P2582" s="150">
        <v>1331</v>
      </c>
      <c r="Q2582" s="150">
        <v>118.11672093146861</v>
      </c>
      <c r="R2582" s="150">
        <v>959.76459245944784</v>
      </c>
      <c r="S2582" s="150">
        <v>187.88614869515271</v>
      </c>
      <c r="T2582" s="150">
        <v>1377.0276007499999</v>
      </c>
      <c r="U2582" s="150">
        <v>370.58781302032901</v>
      </c>
      <c r="V2582" s="150">
        <v>1972</v>
      </c>
      <c r="W2582" s="150">
        <v>772.55942400000015</v>
      </c>
      <c r="X2582" s="150">
        <v>2459.728477000001</v>
      </c>
      <c r="Y2582" s="150">
        <v>2827.0320000000002</v>
      </c>
      <c r="Z2582" s="150">
        <v>518.65800000000002</v>
      </c>
      <c r="AA2582" s="150">
        <v>11670.899997689839</v>
      </c>
      <c r="AB2582" s="150">
        <v>187</v>
      </c>
      <c r="AC2582" s="150">
        <v>339.83499232870412</v>
      </c>
      <c r="AD2582" s="150">
        <v>1498.976360094757</v>
      </c>
      <c r="AE2582" s="150">
        <v>600.64372800000001</v>
      </c>
      <c r="AF2582" s="150">
        <v>2258.4024973759279</v>
      </c>
      <c r="AG2582" s="150">
        <v>11243</v>
      </c>
      <c r="AH2582" s="150">
        <v>1525.704162848381</v>
      </c>
      <c r="AI2582" s="150">
        <v>338.525352</v>
      </c>
      <c r="AJ2582" s="150">
        <v>798.88202026383317</v>
      </c>
      <c r="AK2582" s="150">
        <v>316.28767805249998</v>
      </c>
      <c r="AL2582" s="150">
        <v>47945.9140625</v>
      </c>
      <c r="AM2582" s="150">
        <v>37177.25390625</v>
      </c>
      <c r="AN2582" s="150">
        <v>10768.6591796875</v>
      </c>
      <c r="AO2582" s="5" t="s">
        <v>2458</v>
      </c>
    </row>
    <row r="2583" spans="1:41" ht="14.25" x14ac:dyDescent="0.45">
      <c r="A2583" s="150">
        <v>2018</v>
      </c>
      <c r="B2583" s="5" t="s">
        <v>582</v>
      </c>
      <c r="C2583" s="5" t="s">
        <v>278</v>
      </c>
      <c r="D2583" s="5" t="s">
        <v>108</v>
      </c>
      <c r="E2583" s="5" t="s">
        <v>109</v>
      </c>
      <c r="F2583" s="5" t="s">
        <v>109</v>
      </c>
      <c r="G2583" s="5" t="s">
        <v>88</v>
      </c>
      <c r="H2583" s="5" t="s">
        <v>131</v>
      </c>
      <c r="I2583" s="150">
        <v>360.26908518880578</v>
      </c>
      <c r="J2583" s="150">
        <v>358.18749999999989</v>
      </c>
      <c r="K2583" s="150">
        <v>499.43197800000002</v>
      </c>
      <c r="L2583" s="150">
        <v>481.71473700000001</v>
      </c>
      <c r="M2583" s="150">
        <v>602.70000000000005</v>
      </c>
      <c r="N2583" s="150">
        <v>988.89924950000011</v>
      </c>
      <c r="O2583" s="150">
        <v>2056.1041441850002</v>
      </c>
      <c r="P2583" s="150">
        <v>1290.575</v>
      </c>
      <c r="Q2583" s="150">
        <v>105.93089724227229</v>
      </c>
      <c r="R2583" s="150">
        <v>621.07057590450393</v>
      </c>
      <c r="S2583" s="150">
        <v>177.69363486375809</v>
      </c>
      <c r="T2583" s="150">
        <v>571.25599999999997</v>
      </c>
      <c r="U2583" s="150">
        <v>332.29</v>
      </c>
      <c r="V2583" s="150">
        <v>59</v>
      </c>
      <c r="W2583" s="150">
        <v>786.17</v>
      </c>
      <c r="X2583" s="150">
        <v>1390.26</v>
      </c>
      <c r="Y2583" s="150">
        <v>3708.07305</v>
      </c>
      <c r="Z2583" s="150">
        <v>507.03872832000002</v>
      </c>
      <c r="AA2583" s="150">
        <v>9529.475457925515</v>
      </c>
      <c r="AB2583" s="150">
        <v>179</v>
      </c>
      <c r="AC2583" s="150">
        <v>193.363</v>
      </c>
      <c r="AD2583" s="150">
        <v>1223.42414709216</v>
      </c>
      <c r="AE2583" s="150">
        <v>957.78</v>
      </c>
      <c r="AF2583" s="150">
        <v>2817.6364687751402</v>
      </c>
      <c r="AG2583" s="150">
        <v>14998.87624227358</v>
      </c>
      <c r="AH2583" s="150">
        <v>2160.5177713476692</v>
      </c>
      <c r="AI2583" s="150">
        <v>406.98</v>
      </c>
      <c r="AJ2583" s="150">
        <v>1220.3892000000001</v>
      </c>
      <c r="AK2583" s="150">
        <v>308.04000000000002</v>
      </c>
      <c r="AL2583" s="150">
        <v>48892.1484375</v>
      </c>
      <c r="AM2583" s="150">
        <v>38530.5703125</v>
      </c>
      <c r="AN2583" s="150">
        <v>10361.578125</v>
      </c>
      <c r="AO2583" s="5" t="s">
        <v>901</v>
      </c>
    </row>
    <row r="2584" spans="1:41" ht="14.25" x14ac:dyDescent="0.45">
      <c r="A2584" s="150">
        <v>2018</v>
      </c>
      <c r="B2584" s="5" t="s">
        <v>4024</v>
      </c>
      <c r="C2584" s="5" t="s">
        <v>278</v>
      </c>
      <c r="D2584" s="5" t="s">
        <v>108</v>
      </c>
      <c r="E2584" s="5" t="s">
        <v>109</v>
      </c>
      <c r="F2584" s="5" t="s">
        <v>109</v>
      </c>
      <c r="G2584" s="5" t="s">
        <v>88</v>
      </c>
      <c r="H2584" s="5" t="s">
        <v>131</v>
      </c>
      <c r="I2584" s="150">
        <v>294.69120603405298</v>
      </c>
      <c r="J2584" s="150">
        <v>507.70499999999998</v>
      </c>
      <c r="K2584" s="150">
        <v>263.81166816000001</v>
      </c>
      <c r="L2584" s="150">
        <v>476</v>
      </c>
      <c r="M2584" s="150">
        <v>805.55500000000006</v>
      </c>
      <c r="N2584" s="150">
        <v>846</v>
      </c>
      <c r="O2584" s="150">
        <v>2009.7111</v>
      </c>
      <c r="P2584" s="150">
        <v>457.79491999999999</v>
      </c>
      <c r="Q2584" s="150">
        <v>105.3083846238065</v>
      </c>
      <c r="R2584" s="150">
        <v>640.59060757242491</v>
      </c>
      <c r="S2584" s="150">
        <v>0</v>
      </c>
      <c r="T2584" s="150">
        <v>612</v>
      </c>
      <c r="U2584" s="150">
        <v>330</v>
      </c>
      <c r="V2584" s="150">
        <v>2333</v>
      </c>
      <c r="W2584" s="150">
        <v>610</v>
      </c>
      <c r="X2584" s="150">
        <v>1943</v>
      </c>
      <c r="Y2584" s="150">
        <v>3735</v>
      </c>
      <c r="Z2584" s="150">
        <v>346</v>
      </c>
      <c r="AA2584" s="150">
        <v>11054</v>
      </c>
      <c r="AB2584" s="150">
        <v>179.04</v>
      </c>
      <c r="AC2584" s="150">
        <v>190</v>
      </c>
      <c r="AD2584" s="150">
        <v>1396.0938082</v>
      </c>
      <c r="AE2584" s="150">
        <v>1087.5</v>
      </c>
      <c r="AF2584" s="150">
        <v>1788.5780495906499</v>
      </c>
      <c r="AG2584" s="150">
        <v>13288</v>
      </c>
      <c r="AH2584" s="150">
        <v>1646</v>
      </c>
      <c r="AI2584" s="150">
        <v>431</v>
      </c>
      <c r="AJ2584" s="150">
        <v>840</v>
      </c>
      <c r="AK2584" s="150">
        <v>302</v>
      </c>
      <c r="AL2584" s="150">
        <v>48518.37890625</v>
      </c>
      <c r="AM2584" s="150">
        <v>38320.16796875</v>
      </c>
      <c r="AN2584" s="150">
        <v>10198.2119140625</v>
      </c>
      <c r="AO2584" s="5" t="s">
        <v>4320</v>
      </c>
    </row>
    <row r="2585" spans="1:41" ht="14.25" x14ac:dyDescent="0.45">
      <c r="A2585" s="150">
        <v>2018</v>
      </c>
      <c r="B2585" s="5" t="s">
        <v>1478</v>
      </c>
      <c r="C2585" s="5" t="s">
        <v>278</v>
      </c>
      <c r="D2585" s="5" t="s">
        <v>108</v>
      </c>
      <c r="E2585" s="5" t="s">
        <v>109</v>
      </c>
      <c r="F2585" s="5" t="s">
        <v>109</v>
      </c>
      <c r="G2585" s="5" t="s">
        <v>88</v>
      </c>
      <c r="H2585" s="5" t="s">
        <v>131</v>
      </c>
      <c r="I2585" s="150">
        <v>597.64867965837391</v>
      </c>
      <c r="J2585" s="150">
        <v>340.25</v>
      </c>
      <c r="K2585" s="150">
        <v>449.52209816759989</v>
      </c>
      <c r="L2585" s="150">
        <v>416.12591794771367</v>
      </c>
      <c r="M2585" s="150">
        <v>1093.5388800000001</v>
      </c>
      <c r="N2585" s="150">
        <v>803.40104159999999</v>
      </c>
      <c r="O2585" s="150">
        <v>2126.0658124640031</v>
      </c>
      <c r="P2585" s="150">
        <v>1566.7178799999999</v>
      </c>
      <c r="Q2585" s="150">
        <v>107.4799474917633</v>
      </c>
      <c r="R2585" s="150">
        <v>774.03999538251378</v>
      </c>
      <c r="S2585" s="150">
        <v>173.93182310399999</v>
      </c>
      <c r="T2585" s="150">
        <v>224.82085062499991</v>
      </c>
      <c r="U2585" s="150">
        <v>352.70930531404798</v>
      </c>
      <c r="V2585" s="150">
        <v>1981</v>
      </c>
      <c r="W2585" s="150">
        <v>853.10637201999987</v>
      </c>
      <c r="X2585" s="150">
        <v>1840.4675999999999</v>
      </c>
      <c r="Y2585" s="150">
        <v>2794.1956</v>
      </c>
      <c r="Z2585" s="150">
        <v>506.06312328000001</v>
      </c>
      <c r="AA2585" s="150">
        <v>11557.91826870568</v>
      </c>
      <c r="AB2585" s="150">
        <v>187</v>
      </c>
      <c r="AC2585" s="150">
        <v>311.98626000000002</v>
      </c>
      <c r="AD2585" s="150">
        <v>1197.7488167145079</v>
      </c>
      <c r="AE2585" s="150">
        <v>1196.8171412334709</v>
      </c>
      <c r="AF2585" s="150">
        <v>2347.7679314224251</v>
      </c>
      <c r="AG2585" s="150">
        <v>15071.77011921245</v>
      </c>
      <c r="AH2585" s="150">
        <v>2369.1390401455051</v>
      </c>
      <c r="AI2585" s="150">
        <v>286.11</v>
      </c>
      <c r="AJ2585" s="150">
        <v>961.31710257431416</v>
      </c>
      <c r="AK2585" s="150">
        <v>350.170028</v>
      </c>
      <c r="AL2585" s="150">
        <v>52838.828125</v>
      </c>
      <c r="AM2585" s="150">
        <v>41687.20703125</v>
      </c>
      <c r="AN2585" s="150">
        <v>11151.6220703125</v>
      </c>
      <c r="AO2585" s="5" t="s">
        <v>2460</v>
      </c>
    </row>
    <row r="2586" spans="1:41" ht="14.25" x14ac:dyDescent="0.45">
      <c r="A2586" s="150">
        <v>2018</v>
      </c>
      <c r="B2586" s="5" t="s">
        <v>1477</v>
      </c>
      <c r="C2586" s="5" t="s">
        <v>278</v>
      </c>
      <c r="D2586" s="5" t="s">
        <v>108</v>
      </c>
      <c r="E2586" s="5" t="s">
        <v>30</v>
      </c>
      <c r="F2586" s="5" t="s">
        <v>30</v>
      </c>
      <c r="G2586" s="5" t="s">
        <v>87</v>
      </c>
      <c r="H2586" s="5" t="s">
        <v>131</v>
      </c>
      <c r="I2586" s="150">
        <v>5878.4827331063989</v>
      </c>
      <c r="J2586" s="150">
        <v>5377.3655392164246</v>
      </c>
      <c r="K2586" s="150">
        <v>1220.1000952857071</v>
      </c>
      <c r="L2586" s="150">
        <v>1317.9132139661754</v>
      </c>
      <c r="M2586" s="150">
        <v>4944.3979818745011</v>
      </c>
      <c r="N2586" s="150">
        <v>4563.5974643378495</v>
      </c>
      <c r="O2586" s="150">
        <v>3551.5332095661811</v>
      </c>
      <c r="P2586" s="150">
        <v>306.56737271730515</v>
      </c>
      <c r="Q2586" s="150">
        <v>2344.0783227987445</v>
      </c>
      <c r="R2586" s="150">
        <v>2992.0920240138089</v>
      </c>
      <c r="S2586" s="150">
        <v>3976.5974933221423</v>
      </c>
      <c r="T2586" s="150">
        <v>3762.9208203568137</v>
      </c>
      <c r="U2586" s="150">
        <v>1527.3031564977657</v>
      </c>
      <c r="V2586" s="150">
        <v>2863.1400477244347</v>
      </c>
      <c r="W2586" s="150">
        <v>748.66629945252066</v>
      </c>
      <c r="X2586" s="150">
        <v>5940.9449502435255</v>
      </c>
      <c r="Y2586" s="150">
        <v>16395.26736257819</v>
      </c>
      <c r="Z2586" s="150">
        <v>1667.8593165522702</v>
      </c>
      <c r="AA2586" s="150">
        <v>23772.809109988455</v>
      </c>
      <c r="AB2586" s="150">
        <v>670.68529915771444</v>
      </c>
      <c r="AC2586" s="150">
        <v>4426.9656710080162</v>
      </c>
      <c r="AD2586" s="150">
        <v>3492.8759144253249</v>
      </c>
      <c r="AE2586" s="150">
        <v>3792.0948322467771</v>
      </c>
      <c r="AF2586" s="150">
        <v>22860.608892346292</v>
      </c>
      <c r="AG2586" s="150">
        <v>34235.939016740493</v>
      </c>
      <c r="AH2586" s="150">
        <v>9623.2826053640965</v>
      </c>
      <c r="AI2586" s="150">
        <v>1834.9772706328226</v>
      </c>
      <c r="AJ2586" s="150">
        <v>15890.126283066344</v>
      </c>
      <c r="AK2586" s="150">
        <v>1920.7358630386386</v>
      </c>
      <c r="AL2586" s="150">
        <v>191899.9375</v>
      </c>
      <c r="AM2586" s="150">
        <v>150212.21875</v>
      </c>
      <c r="AN2586" s="150">
        <v>41687.71484375</v>
      </c>
      <c r="AO2586" s="5" t="s">
        <v>2461</v>
      </c>
    </row>
    <row r="2587" spans="1:41" ht="14.25" x14ac:dyDescent="0.45">
      <c r="A2587" s="150">
        <v>2018</v>
      </c>
      <c r="B2587" s="5" t="s">
        <v>582</v>
      </c>
      <c r="C2587" s="5" t="s">
        <v>278</v>
      </c>
      <c r="D2587" s="5" t="s">
        <v>108</v>
      </c>
      <c r="E2587" s="5" t="s">
        <v>30</v>
      </c>
      <c r="F2587" s="5" t="s">
        <v>30</v>
      </c>
      <c r="G2587" s="5" t="s">
        <v>87</v>
      </c>
      <c r="H2587" s="5" t="s">
        <v>131</v>
      </c>
      <c r="I2587" s="150">
        <v>13521.396381328064</v>
      </c>
      <c r="J2587" s="150">
        <v>3041.1123241290557</v>
      </c>
      <c r="K2587" s="150">
        <v>1796.1894002518989</v>
      </c>
      <c r="L2587" s="150">
        <v>2373.0057677802351</v>
      </c>
      <c r="M2587" s="150">
        <v>6248.6467143127211</v>
      </c>
      <c r="N2587" s="150">
        <v>4252.3403186350261</v>
      </c>
      <c r="O2587" s="150">
        <v>3835.5677602860892</v>
      </c>
      <c r="P2587" s="150">
        <v>303.99728192167197</v>
      </c>
      <c r="Q2587" s="150">
        <v>2702.9638468971998</v>
      </c>
      <c r="R2587" s="150">
        <v>3841.1208907070463</v>
      </c>
      <c r="S2587" s="150">
        <v>4756.0324837690505</v>
      </c>
      <c r="T2587" s="150">
        <v>4170.3598241962218</v>
      </c>
      <c r="U2587" s="150">
        <v>1262.0825783751725</v>
      </c>
      <c r="V2587" s="150">
        <v>3112.4053845843382</v>
      </c>
      <c r="W2587" s="150">
        <v>1026.1280093745968</v>
      </c>
      <c r="X2587" s="150">
        <v>6271.6788997006652</v>
      </c>
      <c r="Y2587" s="150">
        <v>17478.197515828691</v>
      </c>
      <c r="Z2587" s="150">
        <v>1527.534760890155</v>
      </c>
      <c r="AA2587" s="150">
        <v>31554.517971118901</v>
      </c>
      <c r="AB2587" s="150">
        <v>665.06264564813432</v>
      </c>
      <c r="AC2587" s="150">
        <v>6116.7194323779568</v>
      </c>
      <c r="AD2587" s="150">
        <v>3357.9869000001372</v>
      </c>
      <c r="AE2587" s="150">
        <v>3781.8578826789949</v>
      </c>
      <c r="AF2587" s="150">
        <v>24582.226524011974</v>
      </c>
      <c r="AG2587" s="150">
        <v>31331.178949633882</v>
      </c>
      <c r="AH2587" s="150">
        <v>14670.273382326161</v>
      </c>
      <c r="AI2587" s="150">
        <v>2157.6124774657296</v>
      </c>
      <c r="AJ2587" s="150">
        <v>12400.887926969948</v>
      </c>
      <c r="AK2587" s="150">
        <v>1858.0535940327443</v>
      </c>
      <c r="AL2587" s="150">
        <v>213997.109375</v>
      </c>
      <c r="AM2587" s="150">
        <v>163183.546875</v>
      </c>
      <c r="AN2587" s="150">
        <v>50813.59375</v>
      </c>
      <c r="AO2587" s="5" t="s">
        <v>902</v>
      </c>
    </row>
    <row r="2588" spans="1:41" ht="14.25" x14ac:dyDescent="0.45">
      <c r="A2588" s="150">
        <v>2018</v>
      </c>
      <c r="B2588" s="5" t="s">
        <v>4980</v>
      </c>
      <c r="C2588" s="5" t="s">
        <v>278</v>
      </c>
      <c r="D2588" s="5" t="s">
        <v>108</v>
      </c>
      <c r="E2588" s="5" t="s">
        <v>30</v>
      </c>
      <c r="F2588" s="5" t="s">
        <v>30</v>
      </c>
      <c r="G2588" s="5" t="s">
        <v>87</v>
      </c>
      <c r="H2588" s="5" t="s">
        <v>131</v>
      </c>
      <c r="I2588" s="150">
        <v>6840.0480711579394</v>
      </c>
      <c r="J2588" s="150">
        <v>9551.2610805009517</v>
      </c>
      <c r="K2588" s="150">
        <v>1722.7103098318935</v>
      </c>
      <c r="L2588" s="150">
        <v>1767.1707428707059</v>
      </c>
      <c r="M2588" s="150">
        <v>5622.2479910188222</v>
      </c>
      <c r="N2588" s="150">
        <v>4372.6281374862074</v>
      </c>
      <c r="O2588" s="150">
        <v>3829.0435011995201</v>
      </c>
      <c r="P2588" s="150">
        <v>4132.076315681179</v>
      </c>
      <c r="Q2588" s="150">
        <v>2549.2422041544587</v>
      </c>
      <c r="R2588" s="150">
        <v>3708.2469153580341</v>
      </c>
      <c r="S2588" s="150">
        <v>7612.2676077695105</v>
      </c>
      <c r="T2588" s="150">
        <v>4283.9240615195367</v>
      </c>
      <c r="U2588" s="150">
        <v>1145.4848657382302</v>
      </c>
      <c r="V2588" s="150">
        <v>3092.8091374932214</v>
      </c>
      <c r="W2588" s="150">
        <v>1728.6407973867836</v>
      </c>
      <c r="X2588" s="150">
        <v>5480.6244076184594</v>
      </c>
      <c r="Y2588" s="150">
        <v>16687.631794050125</v>
      </c>
      <c r="Z2588" s="150">
        <v>1678.9621601095946</v>
      </c>
      <c r="AA2588" s="150">
        <v>30319.943046213008</v>
      </c>
      <c r="AB2588" s="150">
        <v>631.05802603397035</v>
      </c>
      <c r="AC2588" s="150">
        <v>6094.1704692949997</v>
      </c>
      <c r="AD2588" s="150">
        <v>4009.3147026200127</v>
      </c>
      <c r="AE2588" s="150">
        <v>4421.5715817495684</v>
      </c>
      <c r="AF2588" s="150">
        <v>21011.10821729738</v>
      </c>
      <c r="AG2588" s="150">
        <v>36792.973887511951</v>
      </c>
      <c r="AH2588" s="150">
        <v>7719.5266451977268</v>
      </c>
      <c r="AI2588" s="150">
        <v>2288.8870317205724</v>
      </c>
      <c r="AJ2588" s="150">
        <v>12174.421423041498</v>
      </c>
      <c r="AK2588" s="150">
        <v>1659.9117054424898</v>
      </c>
      <c r="AL2588" s="150">
        <v>212927.90625</v>
      </c>
      <c r="AM2588" s="150">
        <v>166339.75</v>
      </c>
      <c r="AN2588" s="150">
        <v>46588.15625</v>
      </c>
      <c r="AO2588" s="5" t="s">
        <v>5380</v>
      </c>
    </row>
    <row r="2589" spans="1:41" ht="14.25" x14ac:dyDescent="0.45">
      <c r="A2589" s="150">
        <v>2018</v>
      </c>
      <c r="B2589" s="5" t="s">
        <v>1476</v>
      </c>
      <c r="C2589" s="5" t="s">
        <v>278</v>
      </c>
      <c r="D2589" s="5" t="s">
        <v>108</v>
      </c>
      <c r="E2589" s="5" t="s">
        <v>30</v>
      </c>
      <c r="F2589" s="5" t="s">
        <v>30</v>
      </c>
      <c r="G2589" s="5" t="s">
        <v>87</v>
      </c>
      <c r="H2589" s="5" t="s">
        <v>131</v>
      </c>
      <c r="I2589" s="150">
        <v>5190.0270220821994</v>
      </c>
      <c r="J2589" s="150">
        <v>339.10651037588229</v>
      </c>
      <c r="K2589" s="150"/>
      <c r="L2589" s="150">
        <v>1337.1183049276574</v>
      </c>
      <c r="M2589" s="150">
        <v>4868.2313657247723</v>
      </c>
      <c r="N2589" s="150">
        <v>3144.03387103467</v>
      </c>
      <c r="O2589" s="150">
        <v>3461.8058658571031</v>
      </c>
      <c r="P2589" s="150">
        <v>311.03477938450129</v>
      </c>
      <c r="Q2589" s="150">
        <v>2957.0810181303118</v>
      </c>
      <c r="R2589" s="150">
        <v>4004.0578518447128</v>
      </c>
      <c r="S2589" s="150">
        <v>10670.62638444374</v>
      </c>
      <c r="T2589" s="150">
        <v>3649.325028879528</v>
      </c>
      <c r="U2589" s="150">
        <v>1527.1145883574886</v>
      </c>
      <c r="V2589" s="150">
        <v>2831.8762224105135</v>
      </c>
      <c r="W2589" s="150">
        <v>920.7527765172963</v>
      </c>
      <c r="X2589" s="150">
        <v>4584.2475618206508</v>
      </c>
      <c r="Y2589" s="150">
        <v>20335.161930156384</v>
      </c>
      <c r="Z2589" s="150">
        <v>1677.8362081412513</v>
      </c>
      <c r="AA2589" s="150">
        <v>25734.061194573569</v>
      </c>
      <c r="AB2589" s="150">
        <v>680.45875923107508</v>
      </c>
      <c r="AC2589" s="150">
        <v>4409.8460492018803</v>
      </c>
      <c r="AD2589" s="150">
        <v>3899.5583679164047</v>
      </c>
      <c r="AE2589" s="150">
        <v>5343.1884347262967</v>
      </c>
      <c r="AF2589" s="150">
        <v>20295.596555627129</v>
      </c>
      <c r="AG2589" s="150">
        <v>32647.650749307562</v>
      </c>
      <c r="AH2589" s="150">
        <v>8122.8675170852512</v>
      </c>
      <c r="AI2589" s="150">
        <v>1861.7171993483869</v>
      </c>
      <c r="AJ2589" s="150">
        <v>17786.679781414743</v>
      </c>
      <c r="AK2589" s="150">
        <v>1916.7377920914935</v>
      </c>
      <c r="AL2589" s="150">
        <v>194507.8125</v>
      </c>
      <c r="AM2589" s="150">
        <v>149871.46875</v>
      </c>
      <c r="AN2589" s="150">
        <v>44636.33203125</v>
      </c>
      <c r="AO2589" s="5" t="s">
        <v>2462</v>
      </c>
    </row>
    <row r="2590" spans="1:41" ht="14.25" x14ac:dyDescent="0.45">
      <c r="A2590" s="150">
        <v>2018</v>
      </c>
      <c r="B2590" s="5" t="s">
        <v>4024</v>
      </c>
      <c r="C2590" s="5" t="s">
        <v>278</v>
      </c>
      <c r="D2590" s="5" t="s">
        <v>108</v>
      </c>
      <c r="E2590" s="5" t="s">
        <v>30</v>
      </c>
      <c r="F2590" s="5" t="s">
        <v>30</v>
      </c>
      <c r="G2590" s="5" t="s">
        <v>87</v>
      </c>
      <c r="H2590" s="5" t="s">
        <v>131</v>
      </c>
      <c r="I2590" s="150">
        <v>12386.422562745613</v>
      </c>
      <c r="J2590" s="150">
        <v>4104.4607184855176</v>
      </c>
      <c r="K2590" s="150">
        <v>1769.9324142070413</v>
      </c>
      <c r="L2590" s="150">
        <v>2000.4468112396189</v>
      </c>
      <c r="M2590" s="150">
        <v>6009.5994212681162</v>
      </c>
      <c r="N2590" s="150">
        <v>5550.9354953472257</v>
      </c>
      <c r="O2590" s="150">
        <v>3934.3307832340702</v>
      </c>
      <c r="P2590" s="150">
        <v>4244.9973944302519</v>
      </c>
      <c r="Q2590" s="150">
        <v>2500.115327261427</v>
      </c>
      <c r="R2590" s="150">
        <v>3809.8955917991384</v>
      </c>
      <c r="S2590" s="150">
        <v>4786.7095977841464</v>
      </c>
      <c r="T2590" s="150">
        <v>4065.6004630263205</v>
      </c>
      <c r="U2590" s="150">
        <v>1230.3790874948074</v>
      </c>
      <c r="V2590" s="150">
        <v>3195.7759429104262</v>
      </c>
      <c r="W2590" s="150">
        <v>2332.3707919466783</v>
      </c>
      <c r="X2590" s="150">
        <v>6236.4171313106372</v>
      </c>
      <c r="Y2590" s="150">
        <v>17145.065110525469</v>
      </c>
      <c r="Z2590" s="150">
        <v>1742.858724807862</v>
      </c>
      <c r="AA2590" s="150">
        <v>34590.770676343149</v>
      </c>
      <c r="AB2590" s="150">
        <v>648.35628436682896</v>
      </c>
      <c r="AC2590" s="150">
        <v>6261.2209317776178</v>
      </c>
      <c r="AD2590" s="150">
        <v>4007.8914042433794</v>
      </c>
      <c r="AE2590" s="150">
        <v>4756.7525417407951</v>
      </c>
      <c r="AF2590" s="150">
        <v>21156.436589047546</v>
      </c>
      <c r="AG2590" s="150">
        <v>41020.838777076882</v>
      </c>
      <c r="AH2590" s="150">
        <v>11853.365139439105</v>
      </c>
      <c r="AI2590" s="150">
        <v>2351.6288994031188</v>
      </c>
      <c r="AJ2590" s="150">
        <v>12018.485579297101</v>
      </c>
      <c r="AK2590" s="150">
        <v>1705.7364991958293</v>
      </c>
      <c r="AL2590" s="150">
        <v>227417.796875</v>
      </c>
      <c r="AM2590" s="150">
        <v>177715.859375</v>
      </c>
      <c r="AN2590" s="150">
        <v>49701.9375</v>
      </c>
      <c r="AO2590" s="5" t="s">
        <v>4321</v>
      </c>
    </row>
    <row r="2591" spans="1:41" ht="14.25" x14ac:dyDescent="0.45">
      <c r="A2591" s="150">
        <v>2018</v>
      </c>
      <c r="B2591" s="5" t="s">
        <v>1478</v>
      </c>
      <c r="C2591" s="5" t="s">
        <v>278</v>
      </c>
      <c r="D2591" s="5" t="s">
        <v>108</v>
      </c>
      <c r="E2591" s="5" t="s">
        <v>30</v>
      </c>
      <c r="F2591" s="5" t="s">
        <v>30</v>
      </c>
      <c r="G2591" s="5" t="s">
        <v>87</v>
      </c>
      <c r="H2591" s="5" t="s">
        <v>131</v>
      </c>
      <c r="I2591" s="150">
        <v>6198.3980277536384</v>
      </c>
      <c r="J2591" s="150">
        <v>3228.9127026036867</v>
      </c>
      <c r="K2591" s="150">
        <v>1608.0272904820504</v>
      </c>
      <c r="L2591" s="150">
        <v>1960.5778027835913</v>
      </c>
      <c r="M2591" s="150">
        <v>5066.0265402779451</v>
      </c>
      <c r="N2591" s="150">
        <v>4430.448528110267</v>
      </c>
      <c r="O2591" s="150">
        <v>3497.4994644051881</v>
      </c>
      <c r="P2591" s="150">
        <v>340.72935794183843</v>
      </c>
      <c r="Q2591" s="150">
        <v>3626.5252646502281</v>
      </c>
      <c r="R2591" s="150">
        <v>3407.2677447157603</v>
      </c>
      <c r="S2591" s="150">
        <v>5224.8018610363279</v>
      </c>
      <c r="T2591" s="150">
        <v>3871.9245220663461</v>
      </c>
      <c r="U2591" s="150">
        <v>1161.0242245453228</v>
      </c>
      <c r="V2591" s="150">
        <v>2868.5429387765812</v>
      </c>
      <c r="W2591" s="150">
        <v>1034.3569794662953</v>
      </c>
      <c r="X2591" s="150">
        <v>6088.7893758546861</v>
      </c>
      <c r="Y2591" s="150">
        <v>15591.686918286594</v>
      </c>
      <c r="Z2591" s="150">
        <v>1975.7871243447353</v>
      </c>
      <c r="AA2591" s="150">
        <v>31083.128928958173</v>
      </c>
      <c r="AB2591" s="150">
        <v>670.39607439205872</v>
      </c>
      <c r="AC2591" s="150">
        <v>4189.4223328757862</v>
      </c>
      <c r="AD2591" s="150">
        <v>3946.2013095693683</v>
      </c>
      <c r="AE2591" s="150">
        <v>3774.5547107801635</v>
      </c>
      <c r="AF2591" s="150">
        <v>23692.859282598551</v>
      </c>
      <c r="AG2591" s="150">
        <v>29681.869139147846</v>
      </c>
      <c r="AH2591" s="150">
        <v>8969.6417158189906</v>
      </c>
      <c r="AI2591" s="150">
        <v>1834.1859593102861</v>
      </c>
      <c r="AJ2591" s="150">
        <v>12441.70447295451</v>
      </c>
      <c r="AK2591" s="150">
        <v>1806.1474647091616</v>
      </c>
      <c r="AL2591" s="150">
        <v>193271.4375</v>
      </c>
      <c r="AM2591" s="150">
        <v>149653.4375</v>
      </c>
      <c r="AN2591" s="150">
        <v>43618</v>
      </c>
      <c r="AO2591" s="5" t="s">
        <v>2463</v>
      </c>
    </row>
    <row r="2592" spans="1:41" ht="14.25" x14ac:dyDescent="0.45">
      <c r="A2592" s="150">
        <v>2018</v>
      </c>
      <c r="B2592" s="5" t="s">
        <v>582</v>
      </c>
      <c r="C2592" s="5" t="s">
        <v>278</v>
      </c>
      <c r="D2592" s="5" t="s">
        <v>108</v>
      </c>
      <c r="E2592" s="5" t="s">
        <v>30</v>
      </c>
      <c r="F2592" s="5" t="s">
        <v>30</v>
      </c>
      <c r="G2592" s="5" t="s">
        <v>88</v>
      </c>
      <c r="H2592" s="5" t="s">
        <v>131</v>
      </c>
      <c r="I2592" s="150">
        <v>12844.51870445416</v>
      </c>
      <c r="J2592" s="150">
        <v>2887.4219171105351</v>
      </c>
      <c r="K2592" s="150">
        <v>2016.5901389999999</v>
      </c>
      <c r="L2592" s="150">
        <v>2238.5926646160001</v>
      </c>
      <c r="M2592" s="150">
        <v>5807.5935136710004</v>
      </c>
      <c r="N2592" s="150">
        <v>4031.2340052999998</v>
      </c>
      <c r="O2592" s="150">
        <v>3556.9053167318998</v>
      </c>
      <c r="P2592" s="150">
        <v>294</v>
      </c>
      <c r="Q2592" s="150">
        <v>2514.6413200000002</v>
      </c>
      <c r="R2592" s="150">
        <v>3545.5</v>
      </c>
      <c r="S2592" s="150">
        <v>4491.0720000000001</v>
      </c>
      <c r="T2592" s="150">
        <v>3825.375</v>
      </c>
      <c r="U2592" s="150">
        <v>1161.5</v>
      </c>
      <c r="V2592" s="150">
        <v>70</v>
      </c>
      <c r="W2592" s="150">
        <v>954.63499999999988</v>
      </c>
      <c r="X2592" s="150">
        <v>5945.58</v>
      </c>
      <c r="Y2592" s="150">
        <v>16397</v>
      </c>
      <c r="Z2592" s="150">
        <v>1421.107438</v>
      </c>
      <c r="AA2592" s="150">
        <v>29844.46512054397</v>
      </c>
      <c r="AB2592" s="150">
        <v>606</v>
      </c>
      <c r="AC2592" s="150">
        <v>5672.1590900000001</v>
      </c>
      <c r="AD2592" s="150">
        <v>3124.027212</v>
      </c>
      <c r="AE2592" s="150">
        <v>3514.92</v>
      </c>
      <c r="AF2592" s="150">
        <v>23189.826473982001</v>
      </c>
      <c r="AG2592" s="150">
        <v>29702.070987687592</v>
      </c>
      <c r="AH2592" s="150">
        <v>13907.4856049556</v>
      </c>
      <c r="AI2592" s="150">
        <v>2005.32</v>
      </c>
      <c r="AJ2592" s="150">
        <v>11756.097915719671</v>
      </c>
      <c r="AK2592" s="150">
        <v>1709.9746771304351</v>
      </c>
      <c r="AL2592" s="150">
        <v>199035.59375</v>
      </c>
      <c r="AM2592" s="150">
        <v>151085.0625</v>
      </c>
      <c r="AN2592" s="150">
        <v>47950.55859375</v>
      </c>
      <c r="AO2592" s="5" t="s">
        <v>903</v>
      </c>
    </row>
    <row r="2593" spans="1:41" ht="14.25" x14ac:dyDescent="0.45">
      <c r="A2593" s="150">
        <v>2018</v>
      </c>
      <c r="B2593" s="5" t="s">
        <v>1478</v>
      </c>
      <c r="C2593" s="5" t="s">
        <v>278</v>
      </c>
      <c r="D2593" s="5" t="s">
        <v>108</v>
      </c>
      <c r="E2593" s="5" t="s">
        <v>30</v>
      </c>
      <c r="F2593" s="5" t="s">
        <v>30</v>
      </c>
      <c r="G2593" s="5" t="s">
        <v>88</v>
      </c>
      <c r="H2593" s="5" t="s">
        <v>131</v>
      </c>
      <c r="I2593" s="150">
        <v>6007</v>
      </c>
      <c r="J2593" s="150">
        <v>3071.839863532171</v>
      </c>
      <c r="K2593" s="150">
        <v>1527.4434719524679</v>
      </c>
      <c r="L2593" s="150">
        <v>1850.584549104083</v>
      </c>
      <c r="M2593" s="150">
        <v>4808.3704703999983</v>
      </c>
      <c r="N2593" s="150">
        <v>4166.6709096000004</v>
      </c>
      <c r="O2593" s="150">
        <v>3316.0553699078719</v>
      </c>
      <c r="P2593" s="150">
        <v>308</v>
      </c>
      <c r="Q2593" s="150">
        <v>3443.5021688985062</v>
      </c>
      <c r="R2593" s="150">
        <v>3336.7701669171579</v>
      </c>
      <c r="S2593" s="150">
        <v>4933</v>
      </c>
      <c r="T2593" s="150">
        <v>3659.8743124999992</v>
      </c>
      <c r="U2593" s="150">
        <v>1113.7377959999999</v>
      </c>
      <c r="V2593" s="150">
        <v>2722</v>
      </c>
      <c r="W2593" s="150">
        <v>972.77306499999975</v>
      </c>
      <c r="X2593" s="150">
        <v>5726.2783680000002</v>
      </c>
      <c r="Y2593" s="150">
        <v>14823</v>
      </c>
      <c r="Z2593" s="150">
        <v>1876.408492437336</v>
      </c>
      <c r="AA2593" s="150">
        <v>29922.34409493368</v>
      </c>
      <c r="AB2593" s="150">
        <v>606</v>
      </c>
      <c r="AC2593" s="150">
        <v>3970.957312</v>
      </c>
      <c r="AD2593" s="150">
        <v>3747.0448367944432</v>
      </c>
      <c r="AE2593" s="150">
        <v>3646</v>
      </c>
      <c r="AF2593" s="150">
        <v>23117.81164074651</v>
      </c>
      <c r="AG2593" s="150">
        <v>29214.04029194645</v>
      </c>
      <c r="AH2593" s="150">
        <v>8604.3243407760001</v>
      </c>
      <c r="AI2593" s="150">
        <v>1724.9831999999999</v>
      </c>
      <c r="AJ2593" s="150">
        <v>11993.3685458499</v>
      </c>
      <c r="AK2593" s="150">
        <v>1704.7948207301019</v>
      </c>
      <c r="AL2593" s="150">
        <v>185915</v>
      </c>
      <c r="AM2593" s="150">
        <v>144584.046875</v>
      </c>
      <c r="AN2593" s="150">
        <v>41330.9453125</v>
      </c>
      <c r="AO2593" s="5" t="s">
        <v>2465</v>
      </c>
    </row>
    <row r="2594" spans="1:41" ht="14.25" x14ac:dyDescent="0.45">
      <c r="A2594" s="150">
        <v>2018</v>
      </c>
      <c r="B2594" s="5" t="s">
        <v>1476</v>
      </c>
      <c r="C2594" s="5" t="s">
        <v>278</v>
      </c>
      <c r="D2594" s="5" t="s">
        <v>108</v>
      </c>
      <c r="E2594" s="5" t="s">
        <v>30</v>
      </c>
      <c r="F2594" s="5" t="s">
        <v>30</v>
      </c>
      <c r="G2594" s="5" t="s">
        <v>88</v>
      </c>
      <c r="H2594" s="5" t="s">
        <v>131</v>
      </c>
      <c r="I2594" s="150">
        <v>5024.0344293220232</v>
      </c>
      <c r="J2594" s="150">
        <v>315</v>
      </c>
      <c r="K2594" s="150"/>
      <c r="L2594" s="150">
        <v>1314.744940854576</v>
      </c>
      <c r="M2594" s="150">
        <v>4769.0811299999987</v>
      </c>
      <c r="N2594" s="150">
        <v>3113.6</v>
      </c>
      <c r="O2594" s="150">
        <v>3488.1315203417962</v>
      </c>
      <c r="P2594" s="150">
        <v>308</v>
      </c>
      <c r="Q2594" s="150">
        <v>2381.107</v>
      </c>
      <c r="R2594" s="150">
        <v>3904.398492199085</v>
      </c>
      <c r="S2594" s="150">
        <v>9503</v>
      </c>
      <c r="T2594" s="150">
        <v>3677.0766918945301</v>
      </c>
      <c r="U2594" s="150">
        <v>1244</v>
      </c>
      <c r="V2594" s="150">
        <v>2784</v>
      </c>
      <c r="W2594" s="150">
        <v>885.84801483839999</v>
      </c>
      <c r="X2594" s="150">
        <v>4732.8746401703702</v>
      </c>
      <c r="Y2594" s="150">
        <v>20191</v>
      </c>
      <c r="Z2594" s="150">
        <v>1682.364891682533</v>
      </c>
      <c r="AA2594" s="150">
        <v>25568.801747123791</v>
      </c>
      <c r="AB2594" s="150">
        <v>606</v>
      </c>
      <c r="AC2594" s="150">
        <v>4432.5542245740153</v>
      </c>
      <c r="AD2594" s="150">
        <v>3810.7601900542491</v>
      </c>
      <c r="AE2594" s="150">
        <v>5265.6603552587321</v>
      </c>
      <c r="AF2594" s="150">
        <v>19956</v>
      </c>
      <c r="AG2594" s="150">
        <v>32220.158330608949</v>
      </c>
      <c r="AH2594" s="150">
        <v>7955.3732806483931</v>
      </c>
      <c r="AI2594" s="150">
        <v>1794.67252128</v>
      </c>
      <c r="AJ2594" s="150">
        <v>17704.443696880819</v>
      </c>
      <c r="AK2594" s="150">
        <v>1885</v>
      </c>
      <c r="AL2594" s="150">
        <v>190517.6875</v>
      </c>
      <c r="AM2594" s="150">
        <v>147409.875</v>
      </c>
      <c r="AN2594" s="150">
        <v>43107.81640625</v>
      </c>
      <c r="AO2594" s="5" t="s">
        <v>2466</v>
      </c>
    </row>
    <row r="2595" spans="1:41" ht="14.25" x14ac:dyDescent="0.45">
      <c r="A2595" s="150">
        <v>2018</v>
      </c>
      <c r="B2595" s="5" t="s">
        <v>4980</v>
      </c>
      <c r="C2595" s="5" t="s">
        <v>278</v>
      </c>
      <c r="D2595" s="5" t="s">
        <v>108</v>
      </c>
      <c r="E2595" s="5" t="s">
        <v>30</v>
      </c>
      <c r="F2595" s="5" t="s">
        <v>30</v>
      </c>
      <c r="G2595" s="5" t="s">
        <v>88</v>
      </c>
      <c r="H2595" s="5" t="s">
        <v>131</v>
      </c>
      <c r="I2595" s="150">
        <v>6568.4437248541999</v>
      </c>
      <c r="J2595" s="150">
        <v>9172</v>
      </c>
      <c r="K2595" s="150">
        <v>1654.3050000000001</v>
      </c>
      <c r="L2595" s="150">
        <v>1697</v>
      </c>
      <c r="M2595" s="150">
        <v>5399</v>
      </c>
      <c r="N2595" s="150">
        <v>4199</v>
      </c>
      <c r="O2595" s="150">
        <v>3677</v>
      </c>
      <c r="P2595" s="150">
        <v>3968</v>
      </c>
      <c r="Q2595" s="150">
        <v>2448.0169999999998</v>
      </c>
      <c r="R2595" s="150">
        <v>3561</v>
      </c>
      <c r="S2595" s="150">
        <v>7310</v>
      </c>
      <c r="T2595" s="150">
        <v>4113.818181818182</v>
      </c>
      <c r="U2595" s="150">
        <v>1100</v>
      </c>
      <c r="V2595" s="150">
        <v>2970</v>
      </c>
      <c r="W2595" s="150">
        <v>1660</v>
      </c>
      <c r="X2595" s="150">
        <v>5263</v>
      </c>
      <c r="Y2595" s="150">
        <v>16025</v>
      </c>
      <c r="Z2595" s="150">
        <v>1612.2940000000001</v>
      </c>
      <c r="AA2595" s="150">
        <v>29116</v>
      </c>
      <c r="AB2595" s="150">
        <v>606</v>
      </c>
      <c r="AC2595" s="150">
        <v>5852.1834000000008</v>
      </c>
      <c r="AD2595" s="150">
        <v>3850.1129999999998</v>
      </c>
      <c r="AE2595" s="150">
        <v>4246</v>
      </c>
      <c r="AF2595" s="150">
        <v>20176.8</v>
      </c>
      <c r="AG2595" s="150">
        <v>35332</v>
      </c>
      <c r="AH2595" s="150">
        <v>7413</v>
      </c>
      <c r="AI2595" s="150">
        <v>2198</v>
      </c>
      <c r="AJ2595" s="150">
        <v>11691</v>
      </c>
      <c r="AK2595" s="150">
        <v>1594</v>
      </c>
      <c r="AL2595" s="150">
        <v>204472.96875</v>
      </c>
      <c r="AM2595" s="150">
        <v>159734.71875</v>
      </c>
      <c r="AN2595" s="150">
        <v>44738.234375</v>
      </c>
      <c r="AO2595" s="5" t="s">
        <v>5381</v>
      </c>
    </row>
    <row r="2596" spans="1:41" ht="14.25" x14ac:dyDescent="0.45">
      <c r="A2596" s="150">
        <v>2018</v>
      </c>
      <c r="B2596" s="5" t="s">
        <v>4024</v>
      </c>
      <c r="C2596" s="5" t="s">
        <v>278</v>
      </c>
      <c r="D2596" s="5" t="s">
        <v>108</v>
      </c>
      <c r="E2596" s="5" t="s">
        <v>30</v>
      </c>
      <c r="F2596" s="5" t="s">
        <v>30</v>
      </c>
      <c r="G2596" s="5" t="s">
        <v>88</v>
      </c>
      <c r="H2596" s="5" t="s">
        <v>131</v>
      </c>
      <c r="I2596" s="150">
        <v>11808.77813494365</v>
      </c>
      <c r="J2596" s="150">
        <v>3836.3215648187502</v>
      </c>
      <c r="K2596" s="150">
        <v>1654.3050000000001</v>
      </c>
      <c r="L2596" s="150">
        <v>1918</v>
      </c>
      <c r="M2596" s="150">
        <v>5617</v>
      </c>
      <c r="N2596" s="150">
        <v>5188.3</v>
      </c>
      <c r="O2596" s="150">
        <v>3677.306</v>
      </c>
      <c r="P2596" s="150">
        <v>3968</v>
      </c>
      <c r="Q2596" s="150">
        <v>2336.7860000000001</v>
      </c>
      <c r="R2596" s="150">
        <v>3561</v>
      </c>
      <c r="S2596" s="150">
        <v>4474</v>
      </c>
      <c r="T2596" s="150">
        <v>3876</v>
      </c>
      <c r="U2596" s="150">
        <v>1150</v>
      </c>
      <c r="V2596" s="150">
        <v>2987</v>
      </c>
      <c r="W2596" s="150">
        <v>2180</v>
      </c>
      <c r="X2596" s="150">
        <v>5263</v>
      </c>
      <c r="Y2596" s="150">
        <v>16025</v>
      </c>
      <c r="Z2596" s="150">
        <v>1629</v>
      </c>
      <c r="AA2596" s="150">
        <v>32797</v>
      </c>
      <c r="AB2596" s="150">
        <v>606</v>
      </c>
      <c r="AC2596" s="150">
        <v>5852.1834000000008</v>
      </c>
      <c r="AD2596" s="150">
        <v>3746.0610000000001</v>
      </c>
      <c r="AE2596" s="150">
        <v>4446</v>
      </c>
      <c r="AF2596" s="150">
        <v>20169.8</v>
      </c>
      <c r="AG2596" s="150">
        <v>39123</v>
      </c>
      <c r="AH2596" s="150">
        <v>11245</v>
      </c>
      <c r="AI2596" s="150">
        <v>2198</v>
      </c>
      <c r="AJ2596" s="150">
        <v>11458</v>
      </c>
      <c r="AK2596" s="150">
        <v>1594.3029217679889</v>
      </c>
      <c r="AL2596" s="150">
        <v>214385.140625</v>
      </c>
      <c r="AM2596" s="150">
        <v>168254.15625</v>
      </c>
      <c r="AN2596" s="150">
        <v>46130.9765625</v>
      </c>
      <c r="AO2596" s="5" t="s">
        <v>4322</v>
      </c>
    </row>
    <row r="2597" spans="1:41" ht="14.25" x14ac:dyDescent="0.45">
      <c r="A2597" s="150">
        <v>2018</v>
      </c>
      <c r="B2597" s="5" t="s">
        <v>1477</v>
      </c>
      <c r="C2597" s="5" t="s">
        <v>278</v>
      </c>
      <c r="D2597" s="5" t="s">
        <v>108</v>
      </c>
      <c r="E2597" s="5" t="s">
        <v>30</v>
      </c>
      <c r="F2597" s="5" t="s">
        <v>30</v>
      </c>
      <c r="G2597" s="5" t="s">
        <v>88</v>
      </c>
      <c r="H2597" s="5" t="s">
        <v>131</v>
      </c>
      <c r="I2597" s="150">
        <v>5650.556611427809</v>
      </c>
      <c r="J2597" s="150">
        <v>5291.9693504846073</v>
      </c>
      <c r="K2597" s="150">
        <v>1197.677411109516</v>
      </c>
      <c r="L2597" s="150">
        <v>1286.4266415</v>
      </c>
      <c r="M2597" s="150">
        <v>4802.5923176447986</v>
      </c>
      <c r="N2597" s="150">
        <v>4485.1262179018004</v>
      </c>
      <c r="O2597" s="150">
        <v>3542</v>
      </c>
      <c r="P2597" s="150">
        <v>308</v>
      </c>
      <c r="Q2597" s="150">
        <v>2344.6871414245688</v>
      </c>
      <c r="R2597" s="150">
        <v>2977.8628023566212</v>
      </c>
      <c r="S2597" s="150">
        <v>3813</v>
      </c>
      <c r="T2597" s="150">
        <v>3651.4892721184001</v>
      </c>
      <c r="U2597" s="150">
        <v>1493.7563808</v>
      </c>
      <c r="V2597" s="150">
        <v>2800</v>
      </c>
      <c r="W2597" s="150">
        <v>717.86476368000012</v>
      </c>
      <c r="X2597" s="150">
        <v>6041.6875829999999</v>
      </c>
      <c r="Y2597" s="150">
        <v>16052</v>
      </c>
      <c r="Z2597" s="150">
        <v>1615</v>
      </c>
      <c r="AA2597" s="150">
        <v>23468.892301373398</v>
      </c>
      <c r="AB2597" s="150">
        <v>606</v>
      </c>
      <c r="AC2597" s="150">
        <v>4480</v>
      </c>
      <c r="AD2597" s="150">
        <v>3493.7831059187629</v>
      </c>
      <c r="AE2597" s="150">
        <v>3636.080938321466</v>
      </c>
      <c r="AF2597" s="150">
        <v>22314.642014878209</v>
      </c>
      <c r="AG2597" s="150">
        <v>34714</v>
      </c>
      <c r="AH2597" s="150">
        <v>9961.482955096566</v>
      </c>
      <c r="AI2597" s="150">
        <v>1759.4828640000001</v>
      </c>
      <c r="AJ2597" s="150">
        <v>16495.421418036891</v>
      </c>
      <c r="AK2597" s="150">
        <v>1863.5353538228851</v>
      </c>
      <c r="AL2597" s="150">
        <v>190865.015625</v>
      </c>
      <c r="AM2597" s="150">
        <v>149414.421875</v>
      </c>
      <c r="AN2597" s="150">
        <v>41450.59765625</v>
      </c>
      <c r="AO2597" s="5" t="s">
        <v>2464</v>
      </c>
    </row>
    <row r="2598" spans="1:41" ht="14.25" x14ac:dyDescent="0.45">
      <c r="A2598" s="150">
        <v>2018</v>
      </c>
      <c r="B2598" s="5" t="s">
        <v>1478</v>
      </c>
      <c r="C2598" s="5" t="s">
        <v>278</v>
      </c>
      <c r="D2598" s="5" t="s">
        <v>108</v>
      </c>
      <c r="E2598" s="5" t="s">
        <v>217</v>
      </c>
      <c r="F2598" s="5" t="s">
        <v>284</v>
      </c>
      <c r="G2598" s="5" t="s">
        <v>87</v>
      </c>
      <c r="H2598" s="5" t="s">
        <v>131</v>
      </c>
      <c r="I2598" s="150"/>
      <c r="J2598" s="150"/>
      <c r="K2598" s="150"/>
      <c r="L2598" s="150"/>
      <c r="M2598" s="150"/>
      <c r="N2598" s="150">
        <v>0</v>
      </c>
      <c r="O2598" s="150"/>
      <c r="P2598" s="150"/>
      <c r="Q2598" s="150">
        <v>0</v>
      </c>
      <c r="R2598" s="150"/>
      <c r="S2598" s="150"/>
      <c r="T2598" s="150"/>
      <c r="U2598" s="150"/>
      <c r="V2598" s="150">
        <v>0</v>
      </c>
      <c r="W2598" s="150"/>
      <c r="X2598" s="150"/>
      <c r="Y2598" s="150">
        <v>0</v>
      </c>
      <c r="Z2598" s="150"/>
      <c r="AA2598" s="150"/>
      <c r="AB2598" s="150">
        <v>0</v>
      </c>
      <c r="AC2598" s="150">
        <v>1254.5035451494959</v>
      </c>
      <c r="AD2598" s="150"/>
      <c r="AE2598" s="150"/>
      <c r="AF2598" s="150"/>
      <c r="AG2598" s="150"/>
      <c r="AH2598" s="150">
        <v>0</v>
      </c>
      <c r="AI2598" s="150"/>
      <c r="AJ2598" s="150">
        <v>0</v>
      </c>
      <c r="AK2598" s="150"/>
      <c r="AL2598" s="150">
        <v>1254.5035400390625</v>
      </c>
      <c r="AM2598" s="150">
        <v>1254.5035400390625</v>
      </c>
      <c r="AN2598" s="150">
        <v>0</v>
      </c>
      <c r="AO2598" s="5" t="s">
        <v>2469</v>
      </c>
    </row>
    <row r="2599" spans="1:41" ht="14.25" x14ac:dyDescent="0.45">
      <c r="A2599" s="150">
        <v>2018</v>
      </c>
      <c r="B2599" s="5" t="s">
        <v>4980</v>
      </c>
      <c r="C2599" s="5" t="s">
        <v>278</v>
      </c>
      <c r="D2599" s="5" t="s">
        <v>108</v>
      </c>
      <c r="E2599" s="5" t="s">
        <v>217</v>
      </c>
      <c r="F2599" s="5" t="s">
        <v>284</v>
      </c>
      <c r="G2599" s="5" t="s">
        <v>87</v>
      </c>
      <c r="H2599" s="5" t="s">
        <v>131</v>
      </c>
      <c r="I2599" s="150"/>
      <c r="J2599" s="150"/>
      <c r="K2599" s="150"/>
      <c r="L2599" s="150"/>
      <c r="M2599" s="150"/>
      <c r="N2599" s="150">
        <v>0</v>
      </c>
      <c r="O2599" s="150"/>
      <c r="P2599" s="150"/>
      <c r="Q2599" s="150">
        <v>0</v>
      </c>
      <c r="R2599" s="150"/>
      <c r="S2599" s="150"/>
      <c r="T2599" s="150"/>
      <c r="U2599" s="150"/>
      <c r="V2599" s="150">
        <v>0</v>
      </c>
      <c r="W2599" s="150"/>
      <c r="X2599" s="150">
        <v>0</v>
      </c>
      <c r="Y2599" s="150"/>
      <c r="Z2599" s="150"/>
      <c r="AA2599" s="150"/>
      <c r="AB2599" s="150"/>
      <c r="AC2599" s="150">
        <v>1781.5617816439387</v>
      </c>
      <c r="AD2599" s="150"/>
      <c r="AE2599" s="150"/>
      <c r="AF2599" s="150">
        <v>0</v>
      </c>
      <c r="AG2599" s="150"/>
      <c r="AH2599" s="150"/>
      <c r="AI2599" s="150"/>
      <c r="AJ2599" s="150"/>
      <c r="AK2599" s="150"/>
      <c r="AL2599" s="150">
        <v>1781.561767578125</v>
      </c>
      <c r="AM2599" s="150">
        <v>1781.561767578125</v>
      </c>
      <c r="AN2599" s="150">
        <v>0</v>
      </c>
      <c r="AO2599" s="5" t="s">
        <v>5382</v>
      </c>
    </row>
    <row r="2600" spans="1:41" ht="14.25" x14ac:dyDescent="0.45">
      <c r="A2600" s="150">
        <v>2018</v>
      </c>
      <c r="B2600" s="5" t="s">
        <v>1477</v>
      </c>
      <c r="C2600" s="5" t="s">
        <v>278</v>
      </c>
      <c r="D2600" s="5" t="s">
        <v>108</v>
      </c>
      <c r="E2600" s="5" t="s">
        <v>217</v>
      </c>
      <c r="F2600" s="5" t="s">
        <v>284</v>
      </c>
      <c r="G2600" s="5" t="s">
        <v>87</v>
      </c>
      <c r="H2600" s="5" t="s">
        <v>131</v>
      </c>
      <c r="I2600" s="150"/>
      <c r="J2600" s="150"/>
      <c r="K2600" s="150"/>
      <c r="L2600" s="150"/>
      <c r="M2600" s="150"/>
      <c r="N2600" s="150"/>
      <c r="O2600" s="150"/>
      <c r="P2600" s="150"/>
      <c r="Q2600" s="150">
        <v>0</v>
      </c>
      <c r="R2600" s="150"/>
      <c r="S2600" s="150"/>
      <c r="T2600" s="150"/>
      <c r="U2600" s="150"/>
      <c r="V2600" s="150">
        <v>0</v>
      </c>
      <c r="W2600" s="150"/>
      <c r="X2600" s="150"/>
      <c r="Y2600" s="150"/>
      <c r="Z2600" s="150"/>
      <c r="AA2600" s="150">
        <v>0</v>
      </c>
      <c r="AB2600" s="150">
        <v>0</v>
      </c>
      <c r="AC2600" s="150">
        <v>996.06727597680367</v>
      </c>
      <c r="AD2600" s="150"/>
      <c r="AE2600" s="150"/>
      <c r="AF2600" s="150"/>
      <c r="AG2600" s="150">
        <v>0</v>
      </c>
      <c r="AH2600" s="150">
        <v>0</v>
      </c>
      <c r="AI2600" s="150">
        <v>0</v>
      </c>
      <c r="AJ2600" s="150"/>
      <c r="AK2600" s="150"/>
      <c r="AL2600" s="150">
        <v>996.0672607421875</v>
      </c>
      <c r="AM2600" s="150">
        <v>996.0672607421875</v>
      </c>
      <c r="AN2600" s="150">
        <v>0</v>
      </c>
      <c r="AO2600" s="5" t="s">
        <v>2468</v>
      </c>
    </row>
    <row r="2601" spans="1:41" ht="14.25" x14ac:dyDescent="0.45">
      <c r="A2601" s="150">
        <v>2018</v>
      </c>
      <c r="B2601" s="5" t="s">
        <v>4024</v>
      </c>
      <c r="C2601" s="5" t="s">
        <v>278</v>
      </c>
      <c r="D2601" s="5" t="s">
        <v>108</v>
      </c>
      <c r="E2601" s="5" t="s">
        <v>217</v>
      </c>
      <c r="F2601" s="5" t="s">
        <v>284</v>
      </c>
      <c r="G2601" s="5" t="s">
        <v>87</v>
      </c>
      <c r="H2601" s="5" t="s">
        <v>131</v>
      </c>
      <c r="I2601" s="150"/>
      <c r="J2601" s="150"/>
      <c r="K2601" s="150"/>
      <c r="L2601" s="150"/>
      <c r="M2601" s="150"/>
      <c r="N2601" s="150">
        <v>0</v>
      </c>
      <c r="O2601" s="150"/>
      <c r="P2601" s="150"/>
      <c r="Q2601" s="150">
        <v>0</v>
      </c>
      <c r="R2601" s="150"/>
      <c r="S2601" s="150"/>
      <c r="T2601" s="150"/>
      <c r="U2601" s="150"/>
      <c r="V2601" s="150">
        <v>0</v>
      </c>
      <c r="W2601" s="150"/>
      <c r="X2601" s="150">
        <v>0</v>
      </c>
      <c r="Y2601" s="150">
        <v>0</v>
      </c>
      <c r="Z2601" s="150"/>
      <c r="AA2601" s="150"/>
      <c r="AB2601" s="150"/>
      <c r="AC2601" s="150">
        <v>1830.3970941880275</v>
      </c>
      <c r="AD2601" s="150"/>
      <c r="AE2601" s="150"/>
      <c r="AF2601" s="150">
        <v>0</v>
      </c>
      <c r="AG2601" s="150"/>
      <c r="AH2601" s="150">
        <v>0</v>
      </c>
      <c r="AI2601" s="150"/>
      <c r="AJ2601" s="150"/>
      <c r="AK2601" s="150"/>
      <c r="AL2601" s="150">
        <v>1830.3970947265625</v>
      </c>
      <c r="AM2601" s="150">
        <v>1830.3970947265625</v>
      </c>
      <c r="AN2601" s="150">
        <v>0</v>
      </c>
      <c r="AO2601" s="5" t="s">
        <v>4323</v>
      </c>
    </row>
    <row r="2602" spans="1:41" ht="14.25" x14ac:dyDescent="0.45">
      <c r="A2602" s="150">
        <v>2018</v>
      </c>
      <c r="B2602" s="5" t="s">
        <v>1476</v>
      </c>
      <c r="C2602" s="5" t="s">
        <v>278</v>
      </c>
      <c r="D2602" s="5" t="s">
        <v>108</v>
      </c>
      <c r="E2602" s="5" t="s">
        <v>217</v>
      </c>
      <c r="F2602" s="5" t="s">
        <v>284</v>
      </c>
      <c r="G2602" s="5" t="s">
        <v>87</v>
      </c>
      <c r="H2602" s="5" t="s">
        <v>131</v>
      </c>
      <c r="I2602" s="150"/>
      <c r="J2602" s="150"/>
      <c r="K2602" s="150"/>
      <c r="L2602" s="150"/>
      <c r="M2602" s="150"/>
      <c r="N2602" s="150"/>
      <c r="O2602" s="150"/>
      <c r="P2602" s="150"/>
      <c r="Q2602" s="150">
        <v>0</v>
      </c>
      <c r="R2602" s="150"/>
      <c r="S2602" s="150">
        <v>0</v>
      </c>
      <c r="T2602" s="150">
        <v>0</v>
      </c>
      <c r="U2602" s="150"/>
      <c r="V2602" s="150"/>
      <c r="W2602" s="150"/>
      <c r="X2602" s="150"/>
      <c r="Y2602" s="150"/>
      <c r="Z2602" s="150"/>
      <c r="AA2602" s="150">
        <v>0</v>
      </c>
      <c r="AB2602" s="150">
        <v>0</v>
      </c>
      <c r="AC2602" s="150">
        <v>1334.0753292881916</v>
      </c>
      <c r="AD2602" s="150"/>
      <c r="AE2602" s="150"/>
      <c r="AF2602" s="150"/>
      <c r="AG2602" s="150"/>
      <c r="AH2602" s="150"/>
      <c r="AI2602" s="150">
        <v>0</v>
      </c>
      <c r="AJ2602" s="150"/>
      <c r="AK2602" s="150"/>
      <c r="AL2602" s="150">
        <v>1334.0753173828125</v>
      </c>
      <c r="AM2602" s="150">
        <v>1334.0753173828125</v>
      </c>
      <c r="AN2602" s="150">
        <v>0</v>
      </c>
      <c r="AO2602" s="5" t="s">
        <v>2467</v>
      </c>
    </row>
    <row r="2603" spans="1:41" ht="14.25" x14ac:dyDescent="0.45">
      <c r="A2603" s="150">
        <v>2018</v>
      </c>
      <c r="B2603" s="5" t="s">
        <v>582</v>
      </c>
      <c r="C2603" s="5" t="s">
        <v>278</v>
      </c>
      <c r="D2603" s="5" t="s">
        <v>108</v>
      </c>
      <c r="E2603" s="5" t="s">
        <v>217</v>
      </c>
      <c r="F2603" s="5" t="s">
        <v>284</v>
      </c>
      <c r="G2603" s="5" t="s">
        <v>87</v>
      </c>
      <c r="H2603" s="5" t="s">
        <v>131</v>
      </c>
      <c r="I2603" s="150">
        <v>0</v>
      </c>
      <c r="J2603" s="150"/>
      <c r="K2603" s="150"/>
      <c r="L2603" s="150">
        <v>0</v>
      </c>
      <c r="M2603" s="150">
        <v>0</v>
      </c>
      <c r="N2603" s="150">
        <v>0</v>
      </c>
      <c r="O2603" s="150"/>
      <c r="P2603" s="150"/>
      <c r="Q2603" s="150">
        <v>0</v>
      </c>
      <c r="R2603" s="150"/>
      <c r="S2603" s="150"/>
      <c r="T2603" s="150"/>
      <c r="U2603" s="150"/>
      <c r="V2603" s="150">
        <v>0</v>
      </c>
      <c r="W2603" s="150"/>
      <c r="X2603" s="150">
        <v>0</v>
      </c>
      <c r="Y2603" s="150"/>
      <c r="Z2603" s="150"/>
      <c r="AA2603" s="150"/>
      <c r="AB2603" s="150"/>
      <c r="AC2603" s="150">
        <v>1788.1537158615165</v>
      </c>
      <c r="AD2603" s="150"/>
      <c r="AE2603" s="150"/>
      <c r="AF2603" s="150">
        <v>0</v>
      </c>
      <c r="AG2603" s="150"/>
      <c r="AH2603" s="150">
        <v>0</v>
      </c>
      <c r="AI2603" s="150"/>
      <c r="AJ2603" s="150">
        <v>0</v>
      </c>
      <c r="AK2603" s="150"/>
      <c r="AL2603" s="150">
        <v>1788.1536865234375</v>
      </c>
      <c r="AM2603" s="150">
        <v>1788.1536865234375</v>
      </c>
      <c r="AN2603" s="150">
        <v>0</v>
      </c>
      <c r="AO2603" s="5" t="s">
        <v>904</v>
      </c>
    </row>
    <row r="2604" spans="1:41" ht="14.25" x14ac:dyDescent="0.45">
      <c r="A2604" s="150">
        <v>2018</v>
      </c>
      <c r="B2604" s="5" t="s">
        <v>4024</v>
      </c>
      <c r="C2604" s="5" t="s">
        <v>278</v>
      </c>
      <c r="D2604" s="5" t="s">
        <v>108</v>
      </c>
      <c r="E2604" s="5" t="s">
        <v>217</v>
      </c>
      <c r="F2604" s="5" t="s">
        <v>218</v>
      </c>
      <c r="G2604" s="5" t="s">
        <v>87</v>
      </c>
      <c r="H2604" s="5" t="s">
        <v>131</v>
      </c>
      <c r="I2604" s="150"/>
      <c r="J2604" s="150"/>
      <c r="K2604" s="150"/>
      <c r="L2604" s="150"/>
      <c r="M2604" s="150"/>
      <c r="N2604" s="150">
        <v>0</v>
      </c>
      <c r="O2604" s="150"/>
      <c r="P2604" s="150"/>
      <c r="Q2604" s="150">
        <v>133.73685733639212</v>
      </c>
      <c r="R2604" s="150"/>
      <c r="S2604" s="150"/>
      <c r="T2604" s="150"/>
      <c r="U2604" s="150"/>
      <c r="V2604" s="150">
        <v>58.844217228012532</v>
      </c>
      <c r="W2604" s="150"/>
      <c r="X2604" s="150">
        <v>0</v>
      </c>
      <c r="Y2604" s="150">
        <v>0</v>
      </c>
      <c r="Z2604" s="150"/>
      <c r="AA2604" s="150"/>
      <c r="AB2604" s="150"/>
      <c r="AC2604" s="150">
        <v>591.85262048664254</v>
      </c>
      <c r="AD2604" s="150">
        <v>133.73685733639212</v>
      </c>
      <c r="AE2604" s="150"/>
      <c r="AF2604" s="150">
        <v>0</v>
      </c>
      <c r="AG2604" s="150"/>
      <c r="AH2604" s="150">
        <v>873.03420469196772</v>
      </c>
      <c r="AI2604" s="150"/>
      <c r="AJ2604" s="150"/>
      <c r="AK2604" s="150"/>
      <c r="AL2604" s="150">
        <v>1791.204833984375</v>
      </c>
      <c r="AM2604" s="150">
        <v>784.4337158203125</v>
      </c>
      <c r="AN2604" s="150">
        <v>1006.7710571289063</v>
      </c>
      <c r="AO2604" s="5" t="s">
        <v>4324</v>
      </c>
    </row>
    <row r="2605" spans="1:41" ht="14.25" x14ac:dyDescent="0.45">
      <c r="A2605" s="150">
        <v>2018</v>
      </c>
      <c r="B2605" s="5" t="s">
        <v>582</v>
      </c>
      <c r="C2605" s="5" t="s">
        <v>278</v>
      </c>
      <c r="D2605" s="5" t="s">
        <v>108</v>
      </c>
      <c r="E2605" s="5" t="s">
        <v>217</v>
      </c>
      <c r="F2605" s="5" t="s">
        <v>218</v>
      </c>
      <c r="G2605" s="5" t="s">
        <v>87</v>
      </c>
      <c r="H2605" s="5" t="s">
        <v>131</v>
      </c>
      <c r="I2605" s="150">
        <v>0</v>
      </c>
      <c r="J2605" s="150"/>
      <c r="K2605" s="150"/>
      <c r="L2605" s="150"/>
      <c r="M2605" s="150">
        <v>0</v>
      </c>
      <c r="N2605" s="150">
        <v>0</v>
      </c>
      <c r="O2605" s="150">
        <v>0</v>
      </c>
      <c r="P2605" s="150">
        <v>21.949262232611694</v>
      </c>
      <c r="Q2605" s="150">
        <v>137.1828889538231</v>
      </c>
      <c r="R2605" s="150"/>
      <c r="S2605" s="150"/>
      <c r="T2605" s="150"/>
      <c r="U2605" s="150"/>
      <c r="V2605" s="150">
        <v>61.457934251312743</v>
      </c>
      <c r="W2605" s="150"/>
      <c r="X2605" s="150">
        <v>0</v>
      </c>
      <c r="Y2605" s="150"/>
      <c r="Z2605" s="150"/>
      <c r="AA2605" s="150"/>
      <c r="AB2605" s="150"/>
      <c r="AC2605" s="150">
        <v>691.40176032726833</v>
      </c>
      <c r="AD2605" s="150">
        <v>137.1828889538231</v>
      </c>
      <c r="AE2605" s="150"/>
      <c r="AF2605" s="150"/>
      <c r="AG2605" s="150"/>
      <c r="AH2605" s="150">
        <v>873.14996599382687</v>
      </c>
      <c r="AI2605" s="150"/>
      <c r="AJ2605" s="150">
        <v>0</v>
      </c>
      <c r="AK2605" s="150"/>
      <c r="AL2605" s="150">
        <v>1922.32470703125</v>
      </c>
      <c r="AM2605" s="150">
        <v>911.9918212890625</v>
      </c>
      <c r="AN2605" s="150">
        <v>1010.3328857421875</v>
      </c>
      <c r="AO2605" s="5" t="s">
        <v>905</v>
      </c>
    </row>
    <row r="2606" spans="1:41" ht="14.25" x14ac:dyDescent="0.45">
      <c r="A2606" s="150">
        <v>2018</v>
      </c>
      <c r="B2606" s="5" t="s">
        <v>1478</v>
      </c>
      <c r="C2606" s="5" t="s">
        <v>278</v>
      </c>
      <c r="D2606" s="5" t="s">
        <v>108</v>
      </c>
      <c r="E2606" s="5" t="s">
        <v>217</v>
      </c>
      <c r="F2606" s="5" t="s">
        <v>218</v>
      </c>
      <c r="G2606" s="5" t="s">
        <v>87</v>
      </c>
      <c r="H2606" s="5" t="s">
        <v>131</v>
      </c>
      <c r="I2606" s="150"/>
      <c r="J2606" s="150"/>
      <c r="K2606" s="150"/>
      <c r="L2606" s="150"/>
      <c r="M2606" s="150"/>
      <c r="N2606" s="150">
        <v>0</v>
      </c>
      <c r="O2606" s="150">
        <v>0</v>
      </c>
      <c r="P2606" s="150"/>
      <c r="Q2606" s="150">
        <v>138.28301864522663</v>
      </c>
      <c r="R2606" s="150"/>
      <c r="S2606" s="150"/>
      <c r="T2606" s="150"/>
      <c r="U2606" s="150"/>
      <c r="V2606" s="150">
        <v>0</v>
      </c>
      <c r="W2606" s="150"/>
      <c r="X2606" s="150"/>
      <c r="Y2606" s="150">
        <v>0</v>
      </c>
      <c r="Z2606" s="150"/>
      <c r="AA2606" s="150">
        <v>182.4450834797662</v>
      </c>
      <c r="AB2606" s="150">
        <v>0</v>
      </c>
      <c r="AC2606" s="150">
        <v>382.76739560998732</v>
      </c>
      <c r="AD2606" s="150">
        <v>138.28301864522663</v>
      </c>
      <c r="AE2606" s="150"/>
      <c r="AF2606" s="150"/>
      <c r="AG2606" s="150"/>
      <c r="AH2606" s="150">
        <v>876.47096009792131</v>
      </c>
      <c r="AI2606" s="150"/>
      <c r="AJ2606" s="150">
        <v>0</v>
      </c>
      <c r="AK2606" s="150"/>
      <c r="AL2606" s="150">
        <v>1718.24951171875</v>
      </c>
      <c r="AM2606" s="150">
        <v>703.4954833984375</v>
      </c>
      <c r="AN2606" s="150">
        <v>1014.7539672851563</v>
      </c>
      <c r="AO2606" s="5" t="s">
        <v>2472</v>
      </c>
    </row>
    <row r="2607" spans="1:41" ht="14.25" x14ac:dyDescent="0.45">
      <c r="A2607" s="150">
        <v>2018</v>
      </c>
      <c r="B2607" s="5" t="s">
        <v>1477</v>
      </c>
      <c r="C2607" s="5" t="s">
        <v>278</v>
      </c>
      <c r="D2607" s="5" t="s">
        <v>108</v>
      </c>
      <c r="E2607" s="5" t="s">
        <v>217</v>
      </c>
      <c r="F2607" s="5" t="s">
        <v>218</v>
      </c>
      <c r="G2607" s="5" t="s">
        <v>87</v>
      </c>
      <c r="H2607" s="5" t="s">
        <v>131</v>
      </c>
      <c r="I2607" s="150"/>
      <c r="J2607" s="150"/>
      <c r="K2607" s="150"/>
      <c r="L2607" s="150"/>
      <c r="M2607" s="150"/>
      <c r="N2607" s="150"/>
      <c r="O2607" s="150"/>
      <c r="P2607" s="150">
        <v>22.134828355040082</v>
      </c>
      <c r="Q2607" s="150">
        <v>138.34267721900051</v>
      </c>
      <c r="R2607" s="150"/>
      <c r="S2607" s="150"/>
      <c r="T2607" s="150"/>
      <c r="U2607" s="150"/>
      <c r="V2607" s="150">
        <v>0</v>
      </c>
      <c r="W2607" s="150"/>
      <c r="X2607" s="150"/>
      <c r="Y2607" s="150"/>
      <c r="Z2607" s="150"/>
      <c r="AA2607" s="150">
        <v>192.1303101217479</v>
      </c>
      <c r="AB2607" s="150">
        <v>0</v>
      </c>
      <c r="AC2607" s="150">
        <v>442.69656710080164</v>
      </c>
      <c r="AD2607" s="150">
        <v>138.34267721900051</v>
      </c>
      <c r="AE2607" s="150"/>
      <c r="AF2607" s="150"/>
      <c r="AG2607" s="150">
        <v>0</v>
      </c>
      <c r="AH2607" s="150">
        <v>1468.5510357522364</v>
      </c>
      <c r="AI2607" s="150">
        <v>0</v>
      </c>
      <c r="AJ2607" s="150"/>
      <c r="AK2607" s="150"/>
      <c r="AL2607" s="150">
        <v>2402.197998046875</v>
      </c>
      <c r="AM2607" s="150">
        <v>795.30438232421875</v>
      </c>
      <c r="AN2607" s="150">
        <v>1606.8936767578125</v>
      </c>
      <c r="AO2607" s="5" t="s">
        <v>2470</v>
      </c>
    </row>
    <row r="2608" spans="1:41" ht="14.25" x14ac:dyDescent="0.45">
      <c r="A2608" s="150">
        <v>2018</v>
      </c>
      <c r="B2608" s="5" t="s">
        <v>4980</v>
      </c>
      <c r="C2608" s="5" t="s">
        <v>278</v>
      </c>
      <c r="D2608" s="5" t="s">
        <v>108</v>
      </c>
      <c r="E2608" s="5" t="s">
        <v>217</v>
      </c>
      <c r="F2608" s="5" t="s">
        <v>218</v>
      </c>
      <c r="G2608" s="5" t="s">
        <v>87</v>
      </c>
      <c r="H2608" s="5" t="s">
        <v>131</v>
      </c>
      <c r="I2608" s="150"/>
      <c r="J2608" s="150"/>
      <c r="K2608" s="150"/>
      <c r="L2608" s="150"/>
      <c r="M2608" s="150"/>
      <c r="N2608" s="150">
        <v>0</v>
      </c>
      <c r="O2608" s="150"/>
      <c r="P2608" s="150"/>
      <c r="Q2608" s="150">
        <v>130.16873474298069</v>
      </c>
      <c r="R2608" s="150"/>
      <c r="S2608" s="150"/>
      <c r="T2608" s="150"/>
      <c r="U2608" s="150"/>
      <c r="V2608" s="150">
        <v>36.447245728034595</v>
      </c>
      <c r="W2608" s="150"/>
      <c r="X2608" s="150">
        <v>0</v>
      </c>
      <c r="Y2608" s="150"/>
      <c r="Z2608" s="150"/>
      <c r="AA2608" s="150"/>
      <c r="AB2608" s="150"/>
      <c r="AC2608" s="150">
        <v>576.06188972484313</v>
      </c>
      <c r="AD2608" s="150">
        <v>130.16873474298069</v>
      </c>
      <c r="AE2608" s="150"/>
      <c r="AF2608" s="150">
        <v>0</v>
      </c>
      <c r="AG2608" s="150"/>
      <c r="AH2608" s="150">
        <v>206.18727583288143</v>
      </c>
      <c r="AI2608" s="150"/>
      <c r="AJ2608" s="150"/>
      <c r="AK2608" s="150"/>
      <c r="AL2608" s="150">
        <v>1079.033935546875</v>
      </c>
      <c r="AM2608" s="150">
        <v>742.6778564453125</v>
      </c>
      <c r="AN2608" s="150">
        <v>336.35601806640625</v>
      </c>
      <c r="AO2608" s="5" t="s">
        <v>5383</v>
      </c>
    </row>
    <row r="2609" spans="1:41" ht="14.25" x14ac:dyDescent="0.45">
      <c r="A2609" s="150">
        <v>2018</v>
      </c>
      <c r="B2609" s="5" t="s">
        <v>1476</v>
      </c>
      <c r="C2609" s="5" t="s">
        <v>278</v>
      </c>
      <c r="D2609" s="5" t="s">
        <v>108</v>
      </c>
      <c r="E2609" s="5" t="s">
        <v>217</v>
      </c>
      <c r="F2609" s="5" t="s">
        <v>218</v>
      </c>
      <c r="G2609" s="5" t="s">
        <v>87</v>
      </c>
      <c r="H2609" s="5" t="s">
        <v>131</v>
      </c>
      <c r="I2609" s="150"/>
      <c r="J2609" s="150"/>
      <c r="K2609" s="150"/>
      <c r="L2609" s="150"/>
      <c r="M2609" s="150"/>
      <c r="N2609" s="150"/>
      <c r="O2609" s="150">
        <v>0</v>
      </c>
      <c r="P2609" s="150">
        <v>22.457384793104787</v>
      </c>
      <c r="Q2609" s="150">
        <v>112.28692396552394</v>
      </c>
      <c r="R2609" s="150"/>
      <c r="S2609" s="150">
        <v>171.79899366725161</v>
      </c>
      <c r="T2609" s="150"/>
      <c r="U2609" s="150"/>
      <c r="V2609" s="150"/>
      <c r="W2609" s="150"/>
      <c r="X2609" s="150"/>
      <c r="Y2609" s="150"/>
      <c r="Z2609" s="150"/>
      <c r="AA2609" s="150">
        <v>209.52740011966765</v>
      </c>
      <c r="AB2609" s="150">
        <v>0</v>
      </c>
      <c r="AC2609" s="150">
        <v>388.99435553760094</v>
      </c>
      <c r="AD2609" s="150"/>
      <c r="AE2609" s="150"/>
      <c r="AF2609" s="150"/>
      <c r="AG2609" s="150"/>
      <c r="AH2609" s="150"/>
      <c r="AI2609" s="150">
        <v>0</v>
      </c>
      <c r="AJ2609" s="150"/>
      <c r="AK2609" s="150"/>
      <c r="AL2609" s="150">
        <v>905.0650634765625</v>
      </c>
      <c r="AM2609" s="150">
        <v>733.26605224609375</v>
      </c>
      <c r="AN2609" s="150">
        <v>171.79899597167969</v>
      </c>
      <c r="AO2609" s="5" t="s">
        <v>2471</v>
      </c>
    </row>
    <row r="2610" spans="1:41" ht="14.25" x14ac:dyDescent="0.45">
      <c r="A2610" s="150">
        <v>2018</v>
      </c>
      <c r="B2610" s="5" t="s">
        <v>1478</v>
      </c>
      <c r="C2610" s="5" t="s">
        <v>278</v>
      </c>
      <c r="D2610" s="5" t="s">
        <v>108</v>
      </c>
      <c r="E2610" s="5" t="s">
        <v>217</v>
      </c>
      <c r="F2610" s="5" t="s">
        <v>285</v>
      </c>
      <c r="G2610" s="5" t="s">
        <v>87</v>
      </c>
      <c r="H2610" s="5" t="s">
        <v>131</v>
      </c>
      <c r="I2610" s="150">
        <v>109.3409359748553</v>
      </c>
      <c r="J2610" s="150"/>
      <c r="K2610" s="150">
        <v>90.308767552675448</v>
      </c>
      <c r="L2610" s="150"/>
      <c r="M2610" s="150">
        <v>283.20362218542414</v>
      </c>
      <c r="N2610" s="150">
        <v>0</v>
      </c>
      <c r="O2610" s="150">
        <v>110.7713355197215</v>
      </c>
      <c r="P2610" s="150"/>
      <c r="Q2610" s="150">
        <v>101.7763017228868</v>
      </c>
      <c r="R2610" s="150"/>
      <c r="S2610" s="150"/>
      <c r="T2610" s="150">
        <v>254.44075430721702</v>
      </c>
      <c r="U2610" s="150"/>
      <c r="V2610" s="150">
        <v>210.1901883407445</v>
      </c>
      <c r="W2610" s="150">
        <v>106.20135831953405</v>
      </c>
      <c r="X2610" s="150">
        <v>132.75169789941756</v>
      </c>
      <c r="Y2610" s="150">
        <v>1400.5304128388555</v>
      </c>
      <c r="Z2610" s="150">
        <v>185.85237705918459</v>
      </c>
      <c r="AA2610" s="150">
        <v>1012.8763917885541</v>
      </c>
      <c r="AB2610" s="150">
        <v>42.038037668148895</v>
      </c>
      <c r="AC2610" s="150">
        <v>234.19612037755581</v>
      </c>
      <c r="AD2610" s="150">
        <v>327.95090075487036</v>
      </c>
      <c r="AE2610" s="150">
        <v>274.60402277527277</v>
      </c>
      <c r="AF2610" s="150"/>
      <c r="AG2610" s="150">
        <v>2800.8104322312183</v>
      </c>
      <c r="AH2610" s="150">
        <v>511.78323947768547</v>
      </c>
      <c r="AI2610" s="150"/>
      <c r="AJ2610" s="150">
        <v>1404.3879298485688</v>
      </c>
      <c r="AK2610" s="150">
        <v>221.25282983236261</v>
      </c>
      <c r="AL2610" s="150">
        <v>9815.267578125</v>
      </c>
      <c r="AM2610" s="150">
        <v>7734.56494140625</v>
      </c>
      <c r="AN2610" s="150">
        <v>2080.70263671875</v>
      </c>
      <c r="AO2610" s="5" t="s">
        <v>2473</v>
      </c>
    </row>
    <row r="2611" spans="1:41" ht="14.25" x14ac:dyDescent="0.45">
      <c r="A2611" s="150">
        <v>2018</v>
      </c>
      <c r="B2611" s="5" t="s">
        <v>4980</v>
      </c>
      <c r="C2611" s="5" t="s">
        <v>278</v>
      </c>
      <c r="D2611" s="5" t="s">
        <v>108</v>
      </c>
      <c r="E2611" s="5" t="s">
        <v>217</v>
      </c>
      <c r="F2611" s="5" t="s">
        <v>285</v>
      </c>
      <c r="G2611" s="5" t="s">
        <v>87</v>
      </c>
      <c r="H2611" s="5" t="s">
        <v>131</v>
      </c>
      <c r="I2611" s="150">
        <v>210.14440536906804</v>
      </c>
      <c r="J2611" s="150"/>
      <c r="K2611" s="150">
        <v>107.25903742821609</v>
      </c>
      <c r="L2611" s="150"/>
      <c r="M2611" s="150">
        <v>257.21341985212985</v>
      </c>
      <c r="N2611" s="150">
        <v>175.98812937250989</v>
      </c>
      <c r="O2611" s="150">
        <v>184.60946501200698</v>
      </c>
      <c r="P2611" s="150"/>
      <c r="Q2611" s="150">
        <v>108.14626752422426</v>
      </c>
      <c r="R2611" s="150"/>
      <c r="S2611" s="150">
        <v>545.66733604257502</v>
      </c>
      <c r="T2611" s="150">
        <v>322.81846216259214</v>
      </c>
      <c r="U2611" s="150"/>
      <c r="V2611" s="150">
        <v>301.9914646037152</v>
      </c>
      <c r="W2611" s="150">
        <v>95.80418877083379</v>
      </c>
      <c r="X2611" s="150">
        <v>0</v>
      </c>
      <c r="Y2611" s="150">
        <v>1376.6645386417638</v>
      </c>
      <c r="Z2611" s="150">
        <v>139.28262887474523</v>
      </c>
      <c r="AA2611" s="150"/>
      <c r="AB2611" s="150"/>
      <c r="AC2611" s="150">
        <v>159.45149331076163</v>
      </c>
      <c r="AD2611" s="150">
        <v>250.1863908757648</v>
      </c>
      <c r="AE2611" s="150">
        <v>236.38642229325293</v>
      </c>
      <c r="AF2611" s="150">
        <v>1562.0248169157683</v>
      </c>
      <c r="AG2611" s="150">
        <v>2778.3214743541798</v>
      </c>
      <c r="AH2611" s="150">
        <v>399.87835313043666</v>
      </c>
      <c r="AI2611" s="150"/>
      <c r="AJ2611" s="150">
        <v>1168.3945630529947</v>
      </c>
      <c r="AK2611" s="150">
        <v>166.61598047101529</v>
      </c>
      <c r="AL2611" s="150">
        <v>10546.8486328125</v>
      </c>
      <c r="AM2611" s="150">
        <v>8216.7958984375</v>
      </c>
      <c r="AN2611" s="150">
        <v>2330.052734375</v>
      </c>
      <c r="AO2611" s="5" t="s">
        <v>5384</v>
      </c>
    </row>
    <row r="2612" spans="1:41" ht="14.25" x14ac:dyDescent="0.45">
      <c r="A2612" s="150">
        <v>2018</v>
      </c>
      <c r="B2612" s="5" t="s">
        <v>1476</v>
      </c>
      <c r="C2612" s="5" t="s">
        <v>278</v>
      </c>
      <c r="D2612" s="5" t="s">
        <v>108</v>
      </c>
      <c r="E2612" s="5" t="s">
        <v>217</v>
      </c>
      <c r="F2612" s="5" t="s">
        <v>285</v>
      </c>
      <c r="G2612" s="5" t="s">
        <v>87</v>
      </c>
      <c r="H2612" s="5" t="s">
        <v>131</v>
      </c>
      <c r="I2612" s="150">
        <v>212.94329683887173</v>
      </c>
      <c r="J2612" s="150"/>
      <c r="K2612" s="150"/>
      <c r="L2612" s="150"/>
      <c r="M2612" s="150">
        <v>287.45452535174127</v>
      </c>
      <c r="N2612" s="150"/>
      <c r="O2612" s="150">
        <v>213.34515553449546</v>
      </c>
      <c r="P2612" s="150">
        <v>342.47511809484797</v>
      </c>
      <c r="Q2612" s="150">
        <v>149.48196752910374</v>
      </c>
      <c r="R2612" s="150"/>
      <c r="S2612" s="150">
        <v>1021.8110080862677</v>
      </c>
      <c r="T2612" s="150"/>
      <c r="U2612" s="150"/>
      <c r="V2612" s="150">
        <v>305.42043318622513</v>
      </c>
      <c r="W2612" s="150">
        <v>144.68170152957759</v>
      </c>
      <c r="X2612" s="150">
        <v>144.66589629988002</v>
      </c>
      <c r="Y2612" s="150">
        <v>3269.795225876057</v>
      </c>
      <c r="Z2612" s="150">
        <v>250358.16025166932</v>
      </c>
      <c r="AA2612" s="150">
        <v>1360.6061538151514</v>
      </c>
      <c r="AB2612" s="150">
        <v>35.931815668967658</v>
      </c>
      <c r="AC2612" s="150">
        <v>213.40129899647826</v>
      </c>
      <c r="AD2612" s="150">
        <v>399.83913894111521</v>
      </c>
      <c r="AE2612" s="150">
        <v>278.72584544438587</v>
      </c>
      <c r="AF2612" s="150"/>
      <c r="AG2612" s="150">
        <v>5509.9193589882598</v>
      </c>
      <c r="AH2612" s="150">
        <v>648.66357587508946</v>
      </c>
      <c r="AI2612" s="150">
        <v>0</v>
      </c>
      <c r="AJ2612" s="150">
        <v>2487.995490799261</v>
      </c>
      <c r="AK2612" s="150"/>
      <c r="AL2612" s="150">
        <v>267385.3125</v>
      </c>
      <c r="AM2612" s="150">
        <v>264488.9375</v>
      </c>
      <c r="AN2612" s="150">
        <v>2896.392822265625</v>
      </c>
      <c r="AO2612" s="5" t="s">
        <v>2474</v>
      </c>
    </row>
    <row r="2613" spans="1:41" ht="14.25" x14ac:dyDescent="0.45">
      <c r="A2613" s="150">
        <v>2018</v>
      </c>
      <c r="B2613" s="5" t="s">
        <v>582</v>
      </c>
      <c r="C2613" s="5" t="s">
        <v>278</v>
      </c>
      <c r="D2613" s="5" t="s">
        <v>108</v>
      </c>
      <c r="E2613" s="5" t="s">
        <v>217</v>
      </c>
      <c r="F2613" s="5" t="s">
        <v>285</v>
      </c>
      <c r="G2613" s="5" t="s">
        <v>87</v>
      </c>
      <c r="H2613" s="5" t="s">
        <v>131</v>
      </c>
      <c r="I2613" s="150">
        <v>37.873451982371471</v>
      </c>
      <c r="J2613" s="150"/>
      <c r="K2613" s="150">
        <v>89.590303654851155</v>
      </c>
      <c r="L2613" s="150"/>
      <c r="M2613" s="150">
        <v>261.19622056807913</v>
      </c>
      <c r="N2613" s="150">
        <v>23.046725344242279</v>
      </c>
      <c r="O2613" s="150">
        <v>141.3356893682332</v>
      </c>
      <c r="P2613" s="150">
        <v>301.80235569841079</v>
      </c>
      <c r="Q2613" s="150">
        <v>96.576753823491458</v>
      </c>
      <c r="R2613" s="150"/>
      <c r="S2613" s="150">
        <v>396.27198034757151</v>
      </c>
      <c r="T2613" s="150">
        <v>274.36577790764619</v>
      </c>
      <c r="U2613" s="150"/>
      <c r="V2613" s="150">
        <v>289.73026147047437</v>
      </c>
      <c r="W2613" s="150">
        <v>92.186901376969118</v>
      </c>
      <c r="X2613" s="150">
        <v>109.74631116305846</v>
      </c>
      <c r="Y2613" s="150">
        <v>1327.9303650730076</v>
      </c>
      <c r="Z2613" s="150">
        <v>184.51647295845021</v>
      </c>
      <c r="AA2613" s="150"/>
      <c r="AB2613" s="150"/>
      <c r="AC2613" s="150">
        <v>171.27009320106905</v>
      </c>
      <c r="AD2613" s="150">
        <v>332.53132282406716</v>
      </c>
      <c r="AE2613" s="150">
        <v>274.36577790764619</v>
      </c>
      <c r="AF2613" s="150"/>
      <c r="AG2613" s="150">
        <v>2739.4296308650055</v>
      </c>
      <c r="AH2613" s="150">
        <v>509.84406613566188</v>
      </c>
      <c r="AI2613" s="150"/>
      <c r="AJ2613" s="150">
        <v>1276.4615758136172</v>
      </c>
      <c r="AK2613" s="150">
        <v>219.49262232611693</v>
      </c>
      <c r="AL2613" s="150">
        <v>9149.564453125</v>
      </c>
      <c r="AM2613" s="150">
        <v>6723.0029296875</v>
      </c>
      <c r="AN2613" s="150">
        <v>2426.561279296875</v>
      </c>
      <c r="AO2613" s="5" t="s">
        <v>906</v>
      </c>
    </row>
    <row r="2614" spans="1:41" ht="14.25" x14ac:dyDescent="0.45">
      <c r="A2614" s="150">
        <v>2018</v>
      </c>
      <c r="B2614" s="5" t="s">
        <v>4024</v>
      </c>
      <c r="C2614" s="5" t="s">
        <v>278</v>
      </c>
      <c r="D2614" s="5" t="s">
        <v>108</v>
      </c>
      <c r="E2614" s="5" t="s">
        <v>217</v>
      </c>
      <c r="F2614" s="5" t="s">
        <v>285</v>
      </c>
      <c r="G2614" s="5" t="s">
        <v>87</v>
      </c>
      <c r="H2614" s="5" t="s">
        <v>131</v>
      </c>
      <c r="I2614" s="150">
        <v>44.935584065027754</v>
      </c>
      <c r="J2614" s="150"/>
      <c r="K2614" s="150">
        <v>110.19917044518711</v>
      </c>
      <c r="L2614" s="150"/>
      <c r="M2614" s="150">
        <v>254.63497636849058</v>
      </c>
      <c r="N2614" s="150">
        <v>0</v>
      </c>
      <c r="O2614" s="150">
        <v>189.66989065390607</v>
      </c>
      <c r="P2614" s="150"/>
      <c r="Q2614" s="150">
        <v>113.48909713566235</v>
      </c>
      <c r="R2614" s="150"/>
      <c r="S2614" s="150">
        <v>378.74277997666246</v>
      </c>
      <c r="T2614" s="150">
        <v>267.47371467278424</v>
      </c>
      <c r="U2614" s="150"/>
      <c r="V2614" s="150">
        <v>292.0812964226804</v>
      </c>
      <c r="W2614" s="150">
        <v>89.871168130055509</v>
      </c>
      <c r="X2614" s="150">
        <v>106.98948586911369</v>
      </c>
      <c r="Y2614" s="150">
        <v>1414.401003189683</v>
      </c>
      <c r="Z2614" s="150">
        <v>149.78528021675916</v>
      </c>
      <c r="AA2614" s="150"/>
      <c r="AB2614" s="150"/>
      <c r="AC2614" s="150">
        <v>163.82230076278688</v>
      </c>
      <c r="AD2614" s="150">
        <v>324.17814218341448</v>
      </c>
      <c r="AE2614" s="150">
        <v>242.86613292288808</v>
      </c>
      <c r="AF2614" s="150">
        <v>1573.3747921928489</v>
      </c>
      <c r="AG2614" s="150">
        <v>2700.4146233364295</v>
      </c>
      <c r="AH2614" s="150">
        <v>484.66237098708501</v>
      </c>
      <c r="AI2614" s="150"/>
      <c r="AJ2614" s="150">
        <v>1078.0652156711849</v>
      </c>
      <c r="AK2614" s="150">
        <v>171.1831773905819</v>
      </c>
      <c r="AL2614" s="150">
        <v>10150.8408203125</v>
      </c>
      <c r="AM2614" s="150">
        <v>7773.23583984375</v>
      </c>
      <c r="AN2614" s="150">
        <v>2377.60498046875</v>
      </c>
      <c r="AO2614" s="5" t="s">
        <v>4325</v>
      </c>
    </row>
    <row r="2615" spans="1:41" ht="14.25" x14ac:dyDescent="0.45">
      <c r="A2615" s="150">
        <v>2018</v>
      </c>
      <c r="B2615" s="5" t="s">
        <v>1477</v>
      </c>
      <c r="C2615" s="5" t="s">
        <v>278</v>
      </c>
      <c r="D2615" s="5" t="s">
        <v>108</v>
      </c>
      <c r="E2615" s="5" t="s">
        <v>217</v>
      </c>
      <c r="F2615" s="5" t="s">
        <v>285</v>
      </c>
      <c r="G2615" s="5" t="s">
        <v>87</v>
      </c>
      <c r="H2615" s="5" t="s">
        <v>131</v>
      </c>
      <c r="I2615" s="150">
        <v>209.99753294521864</v>
      </c>
      <c r="J2615" s="150"/>
      <c r="K2615" s="150"/>
      <c r="L2615" s="150"/>
      <c r="M2615" s="150">
        <v>283.32580294451304</v>
      </c>
      <c r="N2615" s="150"/>
      <c r="O2615" s="150">
        <v>210.28086937288077</v>
      </c>
      <c r="P2615" s="150">
        <v>337.55613241436123</v>
      </c>
      <c r="Q2615" s="150">
        <v>147.19992878526978</v>
      </c>
      <c r="R2615" s="150"/>
      <c r="S2615" s="150">
        <v>553.37070887600203</v>
      </c>
      <c r="T2615" s="150"/>
      <c r="U2615" s="150"/>
      <c r="V2615" s="150">
        <v>262.29771600722495</v>
      </c>
      <c r="W2615" s="150"/>
      <c r="X2615" s="150">
        <v>119.52807311721644</v>
      </c>
      <c r="Y2615" s="150">
        <v>2235.6176638590482</v>
      </c>
      <c r="Z2615" s="150"/>
      <c r="AA2615" s="150">
        <v>1354.6514953284529</v>
      </c>
      <c r="AB2615" s="150">
        <v>42.056173874576153</v>
      </c>
      <c r="AC2615" s="150">
        <v>221.34828355040082</v>
      </c>
      <c r="AD2615" s="150">
        <v>368.54489211141737</v>
      </c>
      <c r="AE2615" s="150">
        <v>274.72249346322735</v>
      </c>
      <c r="AF2615" s="150"/>
      <c r="AG2615" s="150">
        <v>3226.1512327470919</v>
      </c>
      <c r="AH2615" s="150">
        <v>557.04841060719195</v>
      </c>
      <c r="AI2615" s="150">
        <v>0</v>
      </c>
      <c r="AJ2615" s="150">
        <v>2098.7383438566062</v>
      </c>
      <c r="AK2615" s="150">
        <v>237.67319536105251</v>
      </c>
      <c r="AL2615" s="150">
        <v>12740.1083984375</v>
      </c>
      <c r="AM2615" s="150">
        <v>10368.2802734375</v>
      </c>
      <c r="AN2615" s="150">
        <v>2371.828125</v>
      </c>
      <c r="AO2615" s="5" t="s">
        <v>2475</v>
      </c>
    </row>
    <row r="2616" spans="1:41" ht="14.25" x14ac:dyDescent="0.45">
      <c r="A2616" s="150">
        <v>2018</v>
      </c>
      <c r="B2616" s="5" t="s">
        <v>1477</v>
      </c>
      <c r="C2616" s="5" t="s">
        <v>278</v>
      </c>
      <c r="D2616" s="5" t="s">
        <v>108</v>
      </c>
      <c r="E2616" s="5" t="s">
        <v>217</v>
      </c>
      <c r="F2616" s="5" t="s">
        <v>286</v>
      </c>
      <c r="G2616" s="5" t="s">
        <v>87</v>
      </c>
      <c r="H2616" s="5" t="s">
        <v>131</v>
      </c>
      <c r="I2616" s="150"/>
      <c r="J2616" s="150"/>
      <c r="K2616" s="150"/>
      <c r="L2616" s="150"/>
      <c r="M2616" s="150">
        <v>13.280897013024049</v>
      </c>
      <c r="N2616" s="150"/>
      <c r="O2616" s="150"/>
      <c r="P2616" s="150">
        <v>22.134828355040082</v>
      </c>
      <c r="Q2616" s="150">
        <v>0</v>
      </c>
      <c r="R2616" s="150"/>
      <c r="S2616" s="150"/>
      <c r="T2616" s="150"/>
      <c r="U2616" s="150"/>
      <c r="V2616" s="150">
        <v>0</v>
      </c>
      <c r="W2616" s="150"/>
      <c r="X2616" s="150">
        <v>113.99436602845641</v>
      </c>
      <c r="Y2616" s="150"/>
      <c r="Z2616" s="150"/>
      <c r="AA2616" s="150">
        <v>535.66284619196995</v>
      </c>
      <c r="AB2616" s="150">
        <v>0</v>
      </c>
      <c r="AC2616" s="150"/>
      <c r="AD2616" s="150"/>
      <c r="AE2616" s="150"/>
      <c r="AF2616" s="150"/>
      <c r="AG2616" s="150">
        <v>0</v>
      </c>
      <c r="AH2616" s="150">
        <v>149.41009139652056</v>
      </c>
      <c r="AI2616" s="150">
        <v>0</v>
      </c>
      <c r="AJ2616" s="150"/>
      <c r="AK2616" s="150"/>
      <c r="AL2616" s="150">
        <v>834.4830322265625</v>
      </c>
      <c r="AM2616" s="150">
        <v>557.79766845703125</v>
      </c>
      <c r="AN2616" s="150">
        <v>276.68536376953125</v>
      </c>
      <c r="AO2616" s="5" t="s">
        <v>2477</v>
      </c>
    </row>
    <row r="2617" spans="1:41" ht="14.25" x14ac:dyDescent="0.45">
      <c r="A2617" s="150">
        <v>2018</v>
      </c>
      <c r="B2617" s="5" t="s">
        <v>4980</v>
      </c>
      <c r="C2617" s="5" t="s">
        <v>278</v>
      </c>
      <c r="D2617" s="5" t="s">
        <v>108</v>
      </c>
      <c r="E2617" s="5" t="s">
        <v>217</v>
      </c>
      <c r="F2617" s="5" t="s">
        <v>286</v>
      </c>
      <c r="G2617" s="5" t="s">
        <v>87</v>
      </c>
      <c r="H2617" s="5" t="s">
        <v>131</v>
      </c>
      <c r="I2617" s="150"/>
      <c r="J2617" s="150"/>
      <c r="K2617" s="150"/>
      <c r="L2617" s="150"/>
      <c r="M2617" s="150"/>
      <c r="N2617" s="150">
        <v>0</v>
      </c>
      <c r="O2617" s="150"/>
      <c r="P2617" s="150"/>
      <c r="Q2617" s="150">
        <v>0</v>
      </c>
      <c r="R2617" s="150"/>
      <c r="S2617" s="150"/>
      <c r="T2617" s="150"/>
      <c r="U2617" s="150"/>
      <c r="V2617" s="150">
        <v>0</v>
      </c>
      <c r="W2617" s="150"/>
      <c r="X2617" s="150">
        <v>0</v>
      </c>
      <c r="Y2617" s="150"/>
      <c r="Z2617" s="150"/>
      <c r="AA2617" s="150"/>
      <c r="AB2617" s="150"/>
      <c r="AC2617" s="150">
        <v>0</v>
      </c>
      <c r="AD2617" s="150"/>
      <c r="AE2617" s="150"/>
      <c r="AF2617" s="150">
        <v>0</v>
      </c>
      <c r="AG2617" s="150">
        <v>0</v>
      </c>
      <c r="AH2617" s="150">
        <v>58.31559316485535</v>
      </c>
      <c r="AI2617" s="150"/>
      <c r="AJ2617" s="150"/>
      <c r="AK2617" s="150"/>
      <c r="AL2617" s="150">
        <v>58.315593719482422</v>
      </c>
      <c r="AM2617" s="150">
        <v>0</v>
      </c>
      <c r="AN2617" s="150">
        <v>58.315593719482422</v>
      </c>
      <c r="AO2617" s="5" t="s">
        <v>5385</v>
      </c>
    </row>
    <row r="2618" spans="1:41" ht="14.25" x14ac:dyDescent="0.45">
      <c r="A2618" s="150">
        <v>2018</v>
      </c>
      <c r="B2618" s="5" t="s">
        <v>582</v>
      </c>
      <c r="C2618" s="5" t="s">
        <v>278</v>
      </c>
      <c r="D2618" s="5" t="s">
        <v>108</v>
      </c>
      <c r="E2618" s="5" t="s">
        <v>217</v>
      </c>
      <c r="F2618" s="5" t="s">
        <v>286</v>
      </c>
      <c r="G2618" s="5" t="s">
        <v>87</v>
      </c>
      <c r="H2618" s="5" t="s">
        <v>131</v>
      </c>
      <c r="I2618" s="150">
        <v>0</v>
      </c>
      <c r="J2618" s="150"/>
      <c r="K2618" s="150"/>
      <c r="L2618" s="150"/>
      <c r="M2618" s="150">
        <v>0</v>
      </c>
      <c r="N2618" s="150">
        <v>0</v>
      </c>
      <c r="O2618" s="150">
        <v>0</v>
      </c>
      <c r="P2618" s="150">
        <v>21.949262232611694</v>
      </c>
      <c r="Q2618" s="150">
        <v>0</v>
      </c>
      <c r="R2618" s="150"/>
      <c r="S2618" s="150"/>
      <c r="T2618" s="150"/>
      <c r="U2618" s="150"/>
      <c r="V2618" s="150">
        <v>0</v>
      </c>
      <c r="W2618" s="150"/>
      <c r="X2618" s="150">
        <v>49.385840023376311</v>
      </c>
      <c r="Y2618" s="150"/>
      <c r="Z2618" s="150"/>
      <c r="AA2618" s="150"/>
      <c r="AB2618" s="150"/>
      <c r="AC2618" s="150">
        <v>0</v>
      </c>
      <c r="AD2618" s="150"/>
      <c r="AE2618" s="150"/>
      <c r="AF2618" s="150"/>
      <c r="AG2618" s="150"/>
      <c r="AH2618" s="150">
        <v>11.020724566994332</v>
      </c>
      <c r="AI2618" s="150"/>
      <c r="AJ2618" s="150">
        <v>0</v>
      </c>
      <c r="AK2618" s="150"/>
      <c r="AL2618" s="150">
        <v>82.355827331542969</v>
      </c>
      <c r="AM2618" s="150">
        <v>21.949262619018555</v>
      </c>
      <c r="AN2618" s="150">
        <v>60.406566619873047</v>
      </c>
      <c r="AO2618" s="5" t="s">
        <v>907</v>
      </c>
    </row>
    <row r="2619" spans="1:41" ht="14.25" x14ac:dyDescent="0.45">
      <c r="A2619" s="150">
        <v>2018</v>
      </c>
      <c r="B2619" s="5" t="s">
        <v>4024</v>
      </c>
      <c r="C2619" s="5" t="s">
        <v>278</v>
      </c>
      <c r="D2619" s="5" t="s">
        <v>108</v>
      </c>
      <c r="E2619" s="5" t="s">
        <v>217</v>
      </c>
      <c r="F2619" s="5" t="s">
        <v>286</v>
      </c>
      <c r="G2619" s="5" t="s">
        <v>87</v>
      </c>
      <c r="H2619" s="5" t="s">
        <v>131</v>
      </c>
      <c r="I2619" s="150"/>
      <c r="J2619" s="150"/>
      <c r="K2619" s="150"/>
      <c r="L2619" s="150"/>
      <c r="M2619" s="150"/>
      <c r="N2619" s="150">
        <v>0</v>
      </c>
      <c r="O2619" s="150"/>
      <c r="P2619" s="150"/>
      <c r="Q2619" s="150">
        <v>0</v>
      </c>
      <c r="R2619" s="150"/>
      <c r="S2619" s="150"/>
      <c r="T2619" s="150"/>
      <c r="U2619" s="150"/>
      <c r="V2619" s="150">
        <v>0</v>
      </c>
      <c r="W2619" s="150"/>
      <c r="X2619" s="150">
        <v>53.494742934556847</v>
      </c>
      <c r="Y2619" s="150">
        <v>0</v>
      </c>
      <c r="Z2619" s="150"/>
      <c r="AA2619" s="150"/>
      <c r="AB2619" s="150"/>
      <c r="AC2619" s="150">
        <v>0</v>
      </c>
      <c r="AD2619" s="150"/>
      <c r="AE2619" s="150"/>
      <c r="AF2619" s="150">
        <v>0</v>
      </c>
      <c r="AG2619" s="150">
        <v>0</v>
      </c>
      <c r="AH2619" s="150">
        <v>1176.8843445602506</v>
      </c>
      <c r="AI2619" s="150"/>
      <c r="AJ2619" s="150"/>
      <c r="AK2619" s="150"/>
      <c r="AL2619" s="150">
        <v>1230.3790283203125</v>
      </c>
      <c r="AM2619" s="150">
        <v>0</v>
      </c>
      <c r="AN2619" s="150">
        <v>1230.3790283203125</v>
      </c>
      <c r="AO2619" s="5" t="s">
        <v>4326</v>
      </c>
    </row>
    <row r="2620" spans="1:41" ht="14.25" x14ac:dyDescent="0.45">
      <c r="A2620" s="150">
        <v>2018</v>
      </c>
      <c r="B2620" s="5" t="s">
        <v>1476</v>
      </c>
      <c r="C2620" s="5" t="s">
        <v>278</v>
      </c>
      <c r="D2620" s="5" t="s">
        <v>108</v>
      </c>
      <c r="E2620" s="5" t="s">
        <v>217</v>
      </c>
      <c r="F2620" s="5" t="s">
        <v>286</v>
      </c>
      <c r="G2620" s="5" t="s">
        <v>87</v>
      </c>
      <c r="H2620" s="5" t="s">
        <v>131</v>
      </c>
      <c r="I2620" s="150"/>
      <c r="J2620" s="150"/>
      <c r="K2620" s="150"/>
      <c r="L2620" s="150"/>
      <c r="M2620" s="150"/>
      <c r="N2620" s="150"/>
      <c r="O2620" s="150"/>
      <c r="P2620" s="150">
        <v>22.457384793104787</v>
      </c>
      <c r="Q2620" s="150">
        <v>0</v>
      </c>
      <c r="R2620" s="150"/>
      <c r="S2620" s="150">
        <v>0</v>
      </c>
      <c r="T2620" s="150"/>
      <c r="U2620" s="150"/>
      <c r="V2620" s="150"/>
      <c r="W2620" s="150"/>
      <c r="X2620" s="150">
        <v>106.34996830611598</v>
      </c>
      <c r="Y2620" s="150"/>
      <c r="Z2620" s="150"/>
      <c r="AA2620" s="150">
        <v>644.52694356210736</v>
      </c>
      <c r="AB2620" s="150">
        <v>0</v>
      </c>
      <c r="AC2620" s="150"/>
      <c r="AD2620" s="150"/>
      <c r="AE2620" s="150"/>
      <c r="AF2620" s="150"/>
      <c r="AG2620" s="150"/>
      <c r="AH2620" s="150">
        <v>139.79722033707731</v>
      </c>
      <c r="AI2620" s="150">
        <v>0</v>
      </c>
      <c r="AJ2620" s="150"/>
      <c r="AK2620" s="150"/>
      <c r="AL2620" s="150">
        <v>913.13153076171875</v>
      </c>
      <c r="AM2620" s="150">
        <v>666.98431396484375</v>
      </c>
      <c r="AN2620" s="150">
        <v>246.14718627929688</v>
      </c>
      <c r="AO2620" s="5" t="s">
        <v>2476</v>
      </c>
    </row>
    <row r="2621" spans="1:41" ht="14.25" x14ac:dyDescent="0.45">
      <c r="A2621" s="150">
        <v>2018</v>
      </c>
      <c r="B2621" s="5" t="s">
        <v>1478</v>
      </c>
      <c r="C2621" s="5" t="s">
        <v>278</v>
      </c>
      <c r="D2621" s="5" t="s">
        <v>108</v>
      </c>
      <c r="E2621" s="5" t="s">
        <v>217</v>
      </c>
      <c r="F2621" s="5" t="s">
        <v>286</v>
      </c>
      <c r="G2621" s="5" t="s">
        <v>87</v>
      </c>
      <c r="H2621" s="5" t="s">
        <v>131</v>
      </c>
      <c r="I2621" s="150"/>
      <c r="J2621" s="150"/>
      <c r="K2621" s="150"/>
      <c r="L2621" s="150"/>
      <c r="M2621" s="150">
        <v>13.275169789941756</v>
      </c>
      <c r="N2621" s="150">
        <v>0</v>
      </c>
      <c r="O2621" s="150">
        <v>0</v>
      </c>
      <c r="P2621" s="150"/>
      <c r="Q2621" s="150">
        <v>0</v>
      </c>
      <c r="R2621" s="150"/>
      <c r="S2621" s="150"/>
      <c r="T2621" s="150"/>
      <c r="U2621" s="150"/>
      <c r="V2621" s="150">
        <v>0</v>
      </c>
      <c r="W2621" s="150"/>
      <c r="X2621" s="150">
        <v>55.313207458090652</v>
      </c>
      <c r="Y2621" s="150">
        <v>0</v>
      </c>
      <c r="Z2621" s="150"/>
      <c r="AA2621" s="150">
        <v>544.01140131739737</v>
      </c>
      <c r="AB2621" s="150">
        <v>0</v>
      </c>
      <c r="AC2621" s="150"/>
      <c r="AD2621" s="150"/>
      <c r="AE2621" s="150"/>
      <c r="AF2621" s="150">
        <v>663.75848949708791</v>
      </c>
      <c r="AG2621" s="150"/>
      <c r="AH2621" s="150">
        <v>11.06264149161813</v>
      </c>
      <c r="AI2621" s="150"/>
      <c r="AJ2621" s="150">
        <v>0</v>
      </c>
      <c r="AK2621" s="150"/>
      <c r="AL2621" s="150">
        <v>1287.4208984375</v>
      </c>
      <c r="AM2621" s="150">
        <v>1207.7698974609375</v>
      </c>
      <c r="AN2621" s="150">
        <v>79.651023864746094</v>
      </c>
      <c r="AO2621" s="5" t="s">
        <v>2478</v>
      </c>
    </row>
    <row r="2622" spans="1:41" ht="14.25" x14ac:dyDescent="0.45">
      <c r="A2622" s="150">
        <v>2018</v>
      </c>
      <c r="B2622" s="5" t="s">
        <v>4024</v>
      </c>
      <c r="C2622" s="5" t="s">
        <v>278</v>
      </c>
      <c r="D2622" s="5" t="s">
        <v>108</v>
      </c>
      <c r="E2622" s="5" t="s">
        <v>287</v>
      </c>
      <c r="F2622" s="5" t="s">
        <v>287</v>
      </c>
      <c r="G2622" s="5" t="s">
        <v>87</v>
      </c>
      <c r="H2622" s="5" t="s">
        <v>131</v>
      </c>
      <c r="I2622" s="150">
        <v>5609.5375490600645</v>
      </c>
      <c r="J2622" s="150">
        <v>20573.737937270769</v>
      </c>
      <c r="K2622" s="150">
        <v>1312.1303622035928</v>
      </c>
      <c r="L2622" s="150">
        <v>1466.4380691360288</v>
      </c>
      <c r="M2622" s="150">
        <v>4820.6487436633797</v>
      </c>
      <c r="N2622" s="150">
        <v>3332.7224848228916</v>
      </c>
      <c r="O2622" s="150">
        <v>6322.1125455987212</v>
      </c>
      <c r="P2622" s="150">
        <v>5692.9086698380297</v>
      </c>
      <c r="Q2622" s="150">
        <v>1681.0641187007404</v>
      </c>
      <c r="R2622" s="150">
        <v>3198.9123867478183</v>
      </c>
      <c r="S2622" s="150">
        <v>5752.8246551822431</v>
      </c>
      <c r="T2622" s="150">
        <v>5991.4112086703672</v>
      </c>
      <c r="U2622" s="150">
        <v>774.81785666412145</v>
      </c>
      <c r="V2622" s="150">
        <v>6669.7245490805481</v>
      </c>
      <c r="W2622" s="150">
        <v>2122.6713996432159</v>
      </c>
      <c r="X2622" s="150">
        <v>6656.8858107762544</v>
      </c>
      <c r="Y2622" s="150">
        <v>30561.546638512325</v>
      </c>
      <c r="Z2622" s="150">
        <v>4411.1765023835578</v>
      </c>
      <c r="AA2622" s="150">
        <v>35582.563210349836</v>
      </c>
      <c r="AB2622" s="150">
        <v>962.32762959833008</v>
      </c>
      <c r="AC2622" s="150">
        <v>3908.218929312854</v>
      </c>
      <c r="AD2622" s="150">
        <v>10469.738592392772</v>
      </c>
      <c r="AE2622" s="150">
        <v>6568.6194849342355</v>
      </c>
      <c r="AF2622" s="150">
        <v>9142.8424221960595</v>
      </c>
      <c r="AG2622" s="150">
        <v>45488.719706971067</v>
      </c>
      <c r="AH2622" s="150">
        <v>7154.3869200676327</v>
      </c>
      <c r="AI2622" s="150">
        <v>3333.7923796815826</v>
      </c>
      <c r="AJ2622" s="150">
        <v>15936.188811857302</v>
      </c>
      <c r="AK2622" s="150">
        <v>5062.3092067044845</v>
      </c>
      <c r="AL2622" s="150">
        <v>260561</v>
      </c>
      <c r="AM2622" s="150">
        <v>200599.734375</v>
      </c>
      <c r="AN2622" s="150">
        <v>59961.2421875</v>
      </c>
      <c r="AO2622" s="5" t="s">
        <v>4327</v>
      </c>
    </row>
    <row r="2623" spans="1:41" ht="14.25" x14ac:dyDescent="0.45">
      <c r="A2623" s="150">
        <v>2018</v>
      </c>
      <c r="B2623" s="5" t="s">
        <v>1478</v>
      </c>
      <c r="C2623" s="5" t="s">
        <v>278</v>
      </c>
      <c r="D2623" s="5" t="s">
        <v>108</v>
      </c>
      <c r="E2623" s="5" t="s">
        <v>287</v>
      </c>
      <c r="F2623" s="5" t="s">
        <v>287</v>
      </c>
      <c r="G2623" s="5" t="s">
        <v>87</v>
      </c>
      <c r="H2623" s="5" t="s">
        <v>131</v>
      </c>
      <c r="I2623" s="150">
        <v>5575.0622589703207</v>
      </c>
      <c r="J2623" s="150">
        <v>13729.458151736782</v>
      </c>
      <c r="K2623" s="150">
        <v>1129.4173727924506</v>
      </c>
      <c r="L2623" s="150">
        <v>1571.7118186955756</v>
      </c>
      <c r="M2623" s="150">
        <v>4438.8678133682552</v>
      </c>
      <c r="N2623" s="150">
        <v>2950.2139958526013</v>
      </c>
      <c r="O2623" s="150">
        <v>6403.7881359511703</v>
      </c>
      <c r="P2623" s="150">
        <v>6184.6234097907345</v>
      </c>
      <c r="Q2623" s="150">
        <v>1738.7492438068134</v>
      </c>
      <c r="R2623" s="150">
        <v>3237.9920136822807</v>
      </c>
      <c r="S2623" s="150">
        <v>4010.4636505452345</v>
      </c>
      <c r="T2623" s="150">
        <v>6897.5569700239048</v>
      </c>
      <c r="U2623" s="150">
        <v>829.70890900945562</v>
      </c>
      <c r="V2623" s="150">
        <v>6151.9349334888429</v>
      </c>
      <c r="W2623" s="150">
        <v>2115.5089324421351</v>
      </c>
      <c r="X2623" s="150">
        <v>8009.3524399315265</v>
      </c>
      <c r="Y2623" s="150">
        <v>29681.067122011445</v>
      </c>
      <c r="Z2623" s="150">
        <v>4412.2559860952115</v>
      </c>
      <c r="AA2623" s="150">
        <v>46322.963355529217</v>
      </c>
      <c r="AB2623" s="150">
        <v>932.58067774340839</v>
      </c>
      <c r="AC2623" s="150">
        <v>3846.7669690502571</v>
      </c>
      <c r="AD2623" s="150">
        <v>9497.7711951219753</v>
      </c>
      <c r="AE2623" s="150">
        <v>6219.4170465877132</v>
      </c>
      <c r="AF2623" s="150">
        <v>8833.1569439739123</v>
      </c>
      <c r="AG2623" s="150">
        <v>44403.133671452786</v>
      </c>
      <c r="AH2623" s="150">
        <v>9130.6223982901938</v>
      </c>
      <c r="AI2623" s="150">
        <v>2457.0126752883871</v>
      </c>
      <c r="AJ2623" s="150">
        <v>16920.643123907768</v>
      </c>
      <c r="AK2623" s="150">
        <v>5191.5881761161872</v>
      </c>
      <c r="AL2623" s="150">
        <v>262823.40625</v>
      </c>
      <c r="AM2623" s="150">
        <v>202608.859375</v>
      </c>
      <c r="AN2623" s="150">
        <v>60214.53125</v>
      </c>
      <c r="AO2623" s="5" t="s">
        <v>2480</v>
      </c>
    </row>
    <row r="2624" spans="1:41" ht="14.25" x14ac:dyDescent="0.45">
      <c r="A2624" s="150">
        <v>2018</v>
      </c>
      <c r="B2624" s="5" t="s">
        <v>582</v>
      </c>
      <c r="C2624" s="5" t="s">
        <v>278</v>
      </c>
      <c r="D2624" s="5" t="s">
        <v>108</v>
      </c>
      <c r="E2624" s="5" t="s">
        <v>287</v>
      </c>
      <c r="F2624" s="5" t="s">
        <v>287</v>
      </c>
      <c r="G2624" s="5" t="s">
        <v>87</v>
      </c>
      <c r="H2624" s="5" t="s">
        <v>131</v>
      </c>
      <c r="I2624" s="150">
        <v>5696.9767871102486</v>
      </c>
      <c r="J2624" s="150">
        <v>15243.670797639381</v>
      </c>
      <c r="K2624" s="150">
        <v>1314.6292262962086</v>
      </c>
      <c r="L2624" s="150">
        <v>1506.6961313265135</v>
      </c>
      <c r="M2624" s="150">
        <v>4401.8147944391121</v>
      </c>
      <c r="N2624" s="150">
        <v>3189.4472950208051</v>
      </c>
      <c r="O2624" s="150">
        <v>6462.7634747700849</v>
      </c>
      <c r="P2624" s="150">
        <v>4923.6760634292405</v>
      </c>
      <c r="Q2624" s="150">
        <v>1787.4758271333135</v>
      </c>
      <c r="R2624" s="150">
        <v>3102.7056366105007</v>
      </c>
      <c r="S2624" s="150">
        <v>4708.6910939819554</v>
      </c>
      <c r="T2624" s="150">
        <v>6584.7786697835081</v>
      </c>
      <c r="U2624" s="150">
        <v>779.37119406514614</v>
      </c>
      <c r="V2624" s="150">
        <v>6641.8467515882985</v>
      </c>
      <c r="W2624" s="150">
        <v>2112.6164898888755</v>
      </c>
      <c r="X2624" s="150">
        <v>6320.0963899196613</v>
      </c>
      <c r="Y2624" s="150">
        <v>31914.227286217403</v>
      </c>
      <c r="Z2624" s="150">
        <v>4345.6267752495078</v>
      </c>
      <c r="AA2624" s="150">
        <v>36258.611979705267</v>
      </c>
      <c r="AB2624" s="150">
        <v>901.01721464871002</v>
      </c>
      <c r="AC2624" s="150">
        <v>3919.6275083361893</v>
      </c>
      <c r="AD2624" s="150">
        <v>9692.1142513544946</v>
      </c>
      <c r="AE2624" s="150">
        <v>6296.1458714246646</v>
      </c>
      <c r="AF2624" s="150">
        <v>8591.2005749728105</v>
      </c>
      <c r="AG2624" s="150">
        <v>43675.389226336352</v>
      </c>
      <c r="AH2624" s="150">
        <v>9272.5790883485606</v>
      </c>
      <c r="AI2624" s="150">
        <v>3306.6563553429519</v>
      </c>
      <c r="AJ2624" s="150">
        <v>15495.311223758879</v>
      </c>
      <c r="AK2624" s="150">
        <v>4998.3968832831342</v>
      </c>
      <c r="AL2624" s="150">
        <v>253444.140625</v>
      </c>
      <c r="AM2624" s="150">
        <v>193368</v>
      </c>
      <c r="AN2624" s="150">
        <v>60076.15234375</v>
      </c>
      <c r="AO2624" s="5" t="s">
        <v>908</v>
      </c>
    </row>
    <row r="2625" spans="1:41" ht="14.25" x14ac:dyDescent="0.45">
      <c r="A2625" s="150">
        <v>2018</v>
      </c>
      <c r="B2625" s="5" t="s">
        <v>4980</v>
      </c>
      <c r="C2625" s="5" t="s">
        <v>278</v>
      </c>
      <c r="D2625" s="5" t="s">
        <v>108</v>
      </c>
      <c r="E2625" s="5" t="s">
        <v>287</v>
      </c>
      <c r="F2625" s="5" t="s">
        <v>287</v>
      </c>
      <c r="G2625" s="5" t="s">
        <v>87</v>
      </c>
      <c r="H2625" s="5" t="s">
        <v>131</v>
      </c>
      <c r="I2625" s="150">
        <v>5459.8741124724575</v>
      </c>
      <c r="J2625" s="150">
        <v>16856.330474277027</v>
      </c>
      <c r="K2625" s="150">
        <v>1277.1224961289222</v>
      </c>
      <c r="L2625" s="150">
        <v>1268.3641513356038</v>
      </c>
      <c r="M2625" s="150">
        <v>5119.3863830590062</v>
      </c>
      <c r="N2625" s="150">
        <v>3382.0555209407817</v>
      </c>
      <c r="O2625" s="150">
        <v>6153.437484278119</v>
      </c>
      <c r="P2625" s="150">
        <v>5541.0227005392026</v>
      </c>
      <c r="Q2625" s="150">
        <v>1642.5608019215881</v>
      </c>
      <c r="R2625" s="150">
        <v>3927.1062945013418</v>
      </c>
      <c r="S2625" s="150">
        <v>3846.1049180940449</v>
      </c>
      <c r="T2625" s="150">
        <v>6701.3704690808136</v>
      </c>
      <c r="U2625" s="150">
        <v>743.52381285190575</v>
      </c>
      <c r="V2625" s="150">
        <v>6199.1558233997121</v>
      </c>
      <c r="W2625" s="150">
        <v>2429.4692652429917</v>
      </c>
      <c r="X2625" s="150">
        <v>7736.1882432448283</v>
      </c>
      <c r="Y2625" s="150">
        <v>29746.159263465946</v>
      </c>
      <c r="Z2625" s="150">
        <v>4938.9045315536441</v>
      </c>
      <c r="AA2625" s="150">
        <v>32707.758316338244</v>
      </c>
      <c r="AB2625" s="150">
        <v>936.17354027151714</v>
      </c>
      <c r="AC2625" s="150">
        <v>3803.9469691410736</v>
      </c>
      <c r="AD2625" s="150">
        <v>10842.964111815296</v>
      </c>
      <c r="AE2625" s="150">
        <v>6733.3683107849056</v>
      </c>
      <c r="AF2625" s="150">
        <v>10312.867933983352</v>
      </c>
      <c r="AG2625" s="150">
        <v>45617.372753208096</v>
      </c>
      <c r="AH2625" s="150">
        <v>8469.2985573172955</v>
      </c>
      <c r="AI2625" s="150">
        <v>3244.8462196730229</v>
      </c>
      <c r="AJ2625" s="150">
        <v>17346.806266788579</v>
      </c>
      <c r="AK2625" s="150">
        <v>4926.6262725523329</v>
      </c>
      <c r="AL2625" s="150">
        <v>257910.1875</v>
      </c>
      <c r="AM2625" s="150">
        <v>196227.1875</v>
      </c>
      <c r="AN2625" s="150">
        <v>61682.984375</v>
      </c>
      <c r="AO2625" s="5" t="s">
        <v>5386</v>
      </c>
    </row>
    <row r="2626" spans="1:41" ht="14.25" x14ac:dyDescent="0.45">
      <c r="A2626" s="150">
        <v>2018</v>
      </c>
      <c r="B2626" s="5" t="s">
        <v>1476</v>
      </c>
      <c r="C2626" s="5" t="s">
        <v>278</v>
      </c>
      <c r="D2626" s="5" t="s">
        <v>108</v>
      </c>
      <c r="E2626" s="5" t="s">
        <v>287</v>
      </c>
      <c r="F2626" s="5" t="s">
        <v>287</v>
      </c>
      <c r="G2626" s="5" t="s">
        <v>87</v>
      </c>
      <c r="H2626" s="5" t="s">
        <v>131</v>
      </c>
      <c r="I2626" s="150">
        <v>5710.4634736298558</v>
      </c>
      <c r="J2626" s="150">
        <v>12441.543063764057</v>
      </c>
      <c r="K2626" s="150">
        <v>1001.5993617724735</v>
      </c>
      <c r="L2626" s="150">
        <v>1579.3155855750942</v>
      </c>
      <c r="M2626" s="150">
        <v>3882.7638551335008</v>
      </c>
      <c r="N2626" s="150">
        <v>2423.1518191760065</v>
      </c>
      <c r="O2626" s="150">
        <v>4370.2070807381915</v>
      </c>
      <c r="P2626" s="150">
        <v>5271.8710801813486</v>
      </c>
      <c r="Q2626" s="150">
        <v>1580.1734576741906</v>
      </c>
      <c r="R2626" s="150">
        <v>3327.0314473598128</v>
      </c>
      <c r="S2626" s="150">
        <v>3690.8711907467718</v>
      </c>
      <c r="T2626" s="150">
        <v>5917.5208929831115</v>
      </c>
      <c r="U2626" s="150">
        <v>826.1640819651044</v>
      </c>
      <c r="V2626" s="150">
        <v>4526.2859050502702</v>
      </c>
      <c r="W2626" s="150">
        <v>1882.9731140550605</v>
      </c>
      <c r="X2626" s="150">
        <v>6917.9973855159296</v>
      </c>
      <c r="Y2626" s="150">
        <v>29513.495095098311</v>
      </c>
      <c r="Z2626" s="150">
        <v>3571.8470513433163</v>
      </c>
      <c r="AA2626" s="150">
        <v>45482.779868148144</v>
      </c>
      <c r="AB2626" s="150">
        <v>916.26129955867532</v>
      </c>
      <c r="AC2626" s="150">
        <v>3566.712170310373</v>
      </c>
      <c r="AD2626" s="150">
        <v>8123.006767019122</v>
      </c>
      <c r="AE2626" s="150">
        <v>5550.1180777679174</v>
      </c>
      <c r="AF2626" s="150">
        <v>9639.4132483082612</v>
      </c>
      <c r="AG2626" s="150">
        <v>38427.640212901773</v>
      </c>
      <c r="AH2626" s="150">
        <v>8508.0335651566311</v>
      </c>
      <c r="AI2626" s="150">
        <v>2373.7455726311759</v>
      </c>
      <c r="AJ2626" s="150">
        <v>15367.482676487934</v>
      </c>
      <c r="AK2626" s="150">
        <v>5662.6295755813717</v>
      </c>
      <c r="AL2626" s="150">
        <v>242053.09375</v>
      </c>
      <c r="AM2626" s="150">
        <v>188805.484375</v>
      </c>
      <c r="AN2626" s="150">
        <v>53247.61328125</v>
      </c>
      <c r="AO2626" s="5" t="s">
        <v>2481</v>
      </c>
    </row>
    <row r="2627" spans="1:41" ht="14.25" x14ac:dyDescent="0.45">
      <c r="A2627" s="150">
        <v>2018</v>
      </c>
      <c r="B2627" s="5" t="s">
        <v>1477</v>
      </c>
      <c r="C2627" s="5" t="s">
        <v>278</v>
      </c>
      <c r="D2627" s="5" t="s">
        <v>108</v>
      </c>
      <c r="E2627" s="5" t="s">
        <v>287</v>
      </c>
      <c r="F2627" s="5" t="s">
        <v>287</v>
      </c>
      <c r="G2627" s="5" t="s">
        <v>87</v>
      </c>
      <c r="H2627" s="5" t="s">
        <v>131</v>
      </c>
      <c r="I2627" s="150">
        <v>5682.6536545213339</v>
      </c>
      <c r="J2627" s="150">
        <v>12658.730143962197</v>
      </c>
      <c r="K2627" s="150">
        <v>940.84087923097866</v>
      </c>
      <c r="L2627" s="150">
        <v>1719.8761631866143</v>
      </c>
      <c r="M2627" s="150">
        <v>4292.3266841284239</v>
      </c>
      <c r="N2627" s="150">
        <v>2584.1081245187593</v>
      </c>
      <c r="O2627" s="150">
        <v>4656.0611444826809</v>
      </c>
      <c r="P2627" s="150">
        <v>4939.3603856331674</v>
      </c>
      <c r="Q2627" s="150">
        <v>1809.0471028984912</v>
      </c>
      <c r="R2627" s="150">
        <v>3030.9989446125051</v>
      </c>
      <c r="S2627" s="150">
        <v>3697.4557133651961</v>
      </c>
      <c r="T2627" s="150">
        <v>6419.1002229616233</v>
      </c>
      <c r="U2627" s="150">
        <v>830.06686511024031</v>
      </c>
      <c r="V2627" s="150">
        <v>5125.319505609531</v>
      </c>
      <c r="W2627" s="150">
        <v>1885.1845950491424</v>
      </c>
      <c r="X2627" s="150">
        <v>8731.1045347701765</v>
      </c>
      <c r="Y2627" s="150">
        <v>29738.141894996348</v>
      </c>
      <c r="Z2627" s="150">
        <v>3764.0275617745656</v>
      </c>
      <c r="AA2627" s="150">
        <v>45612.077862669546</v>
      </c>
      <c r="AB2627" s="150">
        <v>931.87627374718738</v>
      </c>
      <c r="AC2627" s="150">
        <v>3883.5556348917821</v>
      </c>
      <c r="AD2627" s="150">
        <v>9441.5345830266706</v>
      </c>
      <c r="AE2627" s="150">
        <v>5758.3755965636774</v>
      </c>
      <c r="AF2627" s="150">
        <v>8496.3902263000982</v>
      </c>
      <c r="AG2627" s="150">
        <v>39469.719181289722</v>
      </c>
      <c r="AH2627" s="150">
        <v>8873.3451368842525</v>
      </c>
      <c r="AI2627" s="150">
        <v>2327.4772015324647</v>
      </c>
      <c r="AJ2627" s="150">
        <v>15774.990144511847</v>
      </c>
      <c r="AK2627" s="150">
        <v>5052.743863820845</v>
      </c>
      <c r="AL2627" s="150">
        <v>248126.5</v>
      </c>
      <c r="AM2627" s="150">
        <v>190877.4375</v>
      </c>
      <c r="AN2627" s="150">
        <v>57249.05078125</v>
      </c>
      <c r="AO2627" s="5" t="s">
        <v>2479</v>
      </c>
    </row>
    <row r="2628" spans="1:41" ht="14.25" x14ac:dyDescent="0.45">
      <c r="A2628" s="150">
        <v>2018</v>
      </c>
      <c r="B2628" s="5" t="s">
        <v>1478</v>
      </c>
      <c r="C2628" s="5" t="s">
        <v>278</v>
      </c>
      <c r="D2628" s="5" t="s">
        <v>108</v>
      </c>
      <c r="E2628" s="5" t="s">
        <v>287</v>
      </c>
      <c r="F2628" s="5" t="s">
        <v>287</v>
      </c>
      <c r="G2628" s="5" t="s">
        <v>88</v>
      </c>
      <c r="H2628" s="5" t="s">
        <v>131</v>
      </c>
      <c r="I2628" s="150">
        <v>5347.9999999999991</v>
      </c>
      <c r="J2628" s="150">
        <v>13170.269355</v>
      </c>
      <c r="K2628" s="150">
        <v>1072.8183553802639</v>
      </c>
      <c r="L2628" s="150">
        <v>1483.5349064917259</v>
      </c>
      <c r="M2628" s="150">
        <v>4213.1087837999994</v>
      </c>
      <c r="N2628" s="150">
        <v>2774.5657704</v>
      </c>
      <c r="O2628" s="150">
        <v>6071.5709186204685</v>
      </c>
      <c r="P2628" s="150">
        <v>5590.5485271999996</v>
      </c>
      <c r="Q2628" s="150">
        <v>1650.9982297881129</v>
      </c>
      <c r="R2628" s="150">
        <v>3170.9968107811178</v>
      </c>
      <c r="S2628" s="150">
        <v>3786.481806262334</v>
      </c>
      <c r="T2628" s="150">
        <v>6519.804668124998</v>
      </c>
      <c r="U2628" s="150">
        <v>795.91635739008007</v>
      </c>
      <c r="V2628" s="150">
        <v>5839</v>
      </c>
      <c r="W2628" s="150">
        <v>1989.5550077</v>
      </c>
      <c r="X2628" s="150">
        <v>7532.4960000000001</v>
      </c>
      <c r="Y2628" s="150">
        <v>28945.27719999999</v>
      </c>
      <c r="Z2628" s="150">
        <v>4190.3272377393896</v>
      </c>
      <c r="AA2628" s="150">
        <v>44593.054070879443</v>
      </c>
      <c r="AB2628" s="150">
        <v>843</v>
      </c>
      <c r="AC2628" s="150">
        <v>3592.2415900000001</v>
      </c>
      <c r="AD2628" s="150">
        <v>9018.4386770730671</v>
      </c>
      <c r="AE2628" s="150">
        <v>6007.5946142987286</v>
      </c>
      <c r="AF2628" s="150">
        <v>8618.768042653257</v>
      </c>
      <c r="AG2628" s="150">
        <v>43703.276572148767</v>
      </c>
      <c r="AH2628" s="150">
        <v>8771.6353971872304</v>
      </c>
      <c r="AI2628" s="150">
        <v>2310.7284</v>
      </c>
      <c r="AJ2628" s="150">
        <v>16310.90896419887</v>
      </c>
      <c r="AK2628" s="150">
        <v>4949.7388210181607</v>
      </c>
      <c r="AL2628" s="150">
        <v>252864.640625</v>
      </c>
      <c r="AM2628" s="150">
        <v>195785.28125</v>
      </c>
      <c r="AN2628" s="150">
        <v>57079.375</v>
      </c>
      <c r="AO2628" s="5" t="s">
        <v>2484</v>
      </c>
    </row>
    <row r="2629" spans="1:41" ht="14.25" x14ac:dyDescent="0.45">
      <c r="A2629" s="150">
        <v>2018</v>
      </c>
      <c r="B2629" s="5" t="s">
        <v>4024</v>
      </c>
      <c r="C2629" s="5" t="s">
        <v>278</v>
      </c>
      <c r="D2629" s="5" t="s">
        <v>108</v>
      </c>
      <c r="E2629" s="5" t="s">
        <v>287</v>
      </c>
      <c r="F2629" s="5" t="s">
        <v>287</v>
      </c>
      <c r="G2629" s="5" t="s">
        <v>88</v>
      </c>
      <c r="H2629" s="5" t="s">
        <v>131</v>
      </c>
      <c r="I2629" s="150">
        <v>5347.9351298509664</v>
      </c>
      <c r="J2629" s="150">
        <v>19614.275669750001</v>
      </c>
      <c r="K2629" s="150">
        <v>1226.4105688</v>
      </c>
      <c r="L2629" s="150">
        <v>1406</v>
      </c>
      <c r="M2629" s="150">
        <v>4505.7219450150014</v>
      </c>
      <c r="N2629" s="150">
        <v>3115</v>
      </c>
      <c r="O2629" s="150">
        <v>5909.0970428000001</v>
      </c>
      <c r="P2629" s="150">
        <v>5320.9982491199999</v>
      </c>
      <c r="Q2629" s="150">
        <v>1571.242356241698</v>
      </c>
      <c r="R2629" s="150">
        <v>2989.931543984826</v>
      </c>
      <c r="S2629" s="150">
        <v>5377</v>
      </c>
      <c r="T2629" s="150">
        <v>5712</v>
      </c>
      <c r="U2629" s="150">
        <v>724.2</v>
      </c>
      <c r="V2629" s="150">
        <v>6234</v>
      </c>
      <c r="W2629" s="150">
        <v>1984</v>
      </c>
      <c r="X2629" s="150">
        <v>6937</v>
      </c>
      <c r="Y2629" s="150">
        <v>28565</v>
      </c>
      <c r="Z2629" s="150">
        <v>4123</v>
      </c>
      <c r="AA2629" s="150">
        <v>33739</v>
      </c>
      <c r="AB2629" s="150">
        <v>899.46</v>
      </c>
      <c r="AC2629" s="150">
        <v>3652.9</v>
      </c>
      <c r="AD2629" s="150">
        <v>9785.7640003999986</v>
      </c>
      <c r="AE2629" s="150">
        <v>6139.5</v>
      </c>
      <c r="AF2629" s="150">
        <v>8716.4632999999994</v>
      </c>
      <c r="AG2629" s="150">
        <v>43384</v>
      </c>
      <c r="AH2629" s="150">
        <v>6787</v>
      </c>
      <c r="AI2629" s="150">
        <v>3116</v>
      </c>
      <c r="AJ2629" s="150">
        <v>15193</v>
      </c>
      <c r="AK2629" s="150">
        <v>4731.5950400000002</v>
      </c>
      <c r="AL2629" s="150">
        <v>246807.5</v>
      </c>
      <c r="AM2629" s="150">
        <v>189836.4375</v>
      </c>
      <c r="AN2629" s="150">
        <v>56971.05078125</v>
      </c>
      <c r="AO2629" s="5" t="s">
        <v>4328</v>
      </c>
    </row>
    <row r="2630" spans="1:41" ht="14.25" x14ac:dyDescent="0.45">
      <c r="A2630" s="150">
        <v>2018</v>
      </c>
      <c r="B2630" s="5" t="s">
        <v>1477</v>
      </c>
      <c r="C2630" s="5" t="s">
        <v>278</v>
      </c>
      <c r="D2630" s="5" t="s">
        <v>108</v>
      </c>
      <c r="E2630" s="5" t="s">
        <v>287</v>
      </c>
      <c r="F2630" s="5" t="s">
        <v>287</v>
      </c>
      <c r="G2630" s="5" t="s">
        <v>88</v>
      </c>
      <c r="H2630" s="5" t="s">
        <v>131</v>
      </c>
      <c r="I2630" s="150">
        <v>5462.3204040682413</v>
      </c>
      <c r="J2630" s="150">
        <v>12514.66657858556</v>
      </c>
      <c r="K2630" s="150">
        <v>923.55034874371859</v>
      </c>
      <c r="L2630" s="150">
        <v>1678.7862</v>
      </c>
      <c r="M2630" s="150">
        <v>4169.2224682531987</v>
      </c>
      <c r="N2630" s="150">
        <v>2539.674278843037</v>
      </c>
      <c r="O2630" s="150">
        <v>4644</v>
      </c>
      <c r="P2630" s="150">
        <v>5164.5</v>
      </c>
      <c r="Q2630" s="150">
        <v>1819.2868093910629</v>
      </c>
      <c r="R2630" s="150">
        <v>3016.584696828862</v>
      </c>
      <c r="S2630" s="150">
        <v>3718.384334412975</v>
      </c>
      <c r="T2630" s="150">
        <v>6655.6334036249982</v>
      </c>
      <c r="U2630" s="150">
        <v>811.83468453788169</v>
      </c>
      <c r="V2630" s="150">
        <v>5013</v>
      </c>
      <c r="W2630" s="150">
        <v>1807.62456492</v>
      </c>
      <c r="X2630" s="150">
        <v>8904.6323230000016</v>
      </c>
      <c r="Y2630" s="150">
        <v>30879.00399999999</v>
      </c>
      <c r="Z2630" s="150">
        <v>3785.3130000000001</v>
      </c>
      <c r="AA2630" s="150">
        <v>45028.963049683502</v>
      </c>
      <c r="AB2630" s="150">
        <v>842</v>
      </c>
      <c r="AC2630" s="150">
        <v>3948.6125433159691</v>
      </c>
      <c r="AD2630" s="150">
        <v>9969.7250916122175</v>
      </c>
      <c r="AE2630" s="150">
        <v>5521.4652240000014</v>
      </c>
      <c r="AF2630" s="150">
        <v>8293.4757867307981</v>
      </c>
      <c r="AG2630" s="150">
        <v>39799</v>
      </c>
      <c r="AH2630" s="150">
        <v>9240.3797944373655</v>
      </c>
      <c r="AI2630" s="150">
        <v>2231.7204240000001</v>
      </c>
      <c r="AJ2630" s="150">
        <v>16375.899452505009</v>
      </c>
      <c r="AK2630" s="150">
        <v>5170.0227921107689</v>
      </c>
      <c r="AL2630" s="150">
        <v>249929.265625</v>
      </c>
      <c r="AM2630" s="150">
        <v>191652.390625</v>
      </c>
      <c r="AN2630" s="150">
        <v>58276.89453125</v>
      </c>
      <c r="AO2630" s="5" t="s">
        <v>2483</v>
      </c>
    </row>
    <row r="2631" spans="1:41" ht="14.25" x14ac:dyDescent="0.45">
      <c r="A2631" s="150">
        <v>2018</v>
      </c>
      <c r="B2631" s="5" t="s">
        <v>582</v>
      </c>
      <c r="C2631" s="5" t="s">
        <v>278</v>
      </c>
      <c r="D2631" s="5" t="s">
        <v>108</v>
      </c>
      <c r="E2631" s="5" t="s">
        <v>287</v>
      </c>
      <c r="F2631" s="5" t="s">
        <v>287</v>
      </c>
      <c r="G2631" s="5" t="s">
        <v>88</v>
      </c>
      <c r="H2631" s="5" t="s">
        <v>131</v>
      </c>
      <c r="I2631" s="150">
        <v>5347.940945167973</v>
      </c>
      <c r="J2631" s="150">
        <v>14473.292817596661</v>
      </c>
      <c r="K2631" s="150">
        <v>1211.0567851440001</v>
      </c>
      <c r="L2631" s="150">
        <v>1421.3530169999999</v>
      </c>
      <c r="M2631" s="150">
        <v>4091.1</v>
      </c>
      <c r="N2631" s="150">
        <v>3023.6075738</v>
      </c>
      <c r="O2631" s="150">
        <v>5993.2294775769642</v>
      </c>
      <c r="P2631" s="150">
        <v>4932.3999999999996</v>
      </c>
      <c r="Q2631" s="150">
        <v>1662.937733544002</v>
      </c>
      <c r="R2631" s="150">
        <v>2863.914765405264</v>
      </c>
      <c r="S2631" s="150">
        <v>4372.0432822918528</v>
      </c>
      <c r="T2631" s="150">
        <v>6095.0975000000008</v>
      </c>
      <c r="U2631" s="150">
        <v>717.25864647627805</v>
      </c>
      <c r="V2631" s="150">
        <v>150</v>
      </c>
      <c r="W2631" s="150">
        <v>1965.425</v>
      </c>
      <c r="X2631" s="150">
        <v>5991.4800000000014</v>
      </c>
      <c r="Y2631" s="150">
        <v>30052.303449999999</v>
      </c>
      <c r="Z2631" s="150">
        <v>4042.8556463620248</v>
      </c>
      <c r="AA2631" s="150">
        <v>34293.627351179603</v>
      </c>
      <c r="AB2631" s="150">
        <v>821</v>
      </c>
      <c r="AC2631" s="150">
        <v>3634.75081</v>
      </c>
      <c r="AD2631" s="150">
        <v>9016.8394233590407</v>
      </c>
      <c r="AE2631" s="150">
        <v>5851.74</v>
      </c>
      <c r="AF2631" s="150">
        <v>8104.5730476117378</v>
      </c>
      <c r="AG2631" s="150">
        <v>41404.426986322738</v>
      </c>
      <c r="AH2631" s="150">
        <v>8799.0671668090108</v>
      </c>
      <c r="AI2631" s="150">
        <v>3073.26</v>
      </c>
      <c r="AJ2631" s="150">
        <v>14689.625215052611</v>
      </c>
      <c r="AK2631" s="150">
        <v>4645.5910608000004</v>
      </c>
      <c r="AL2631" s="150">
        <v>232741.796875</v>
      </c>
      <c r="AM2631" s="150">
        <v>176666.609375</v>
      </c>
      <c r="AN2631" s="150">
        <v>56075.1875</v>
      </c>
      <c r="AO2631" s="5" t="s">
        <v>909</v>
      </c>
    </row>
    <row r="2632" spans="1:41" ht="14.25" x14ac:dyDescent="0.45">
      <c r="A2632" s="150">
        <v>2018</v>
      </c>
      <c r="B2632" s="5" t="s">
        <v>1476</v>
      </c>
      <c r="C2632" s="5" t="s">
        <v>278</v>
      </c>
      <c r="D2632" s="5" t="s">
        <v>108</v>
      </c>
      <c r="E2632" s="5" t="s">
        <v>287</v>
      </c>
      <c r="F2632" s="5" t="s">
        <v>287</v>
      </c>
      <c r="G2632" s="5" t="s">
        <v>88</v>
      </c>
      <c r="H2632" s="5" t="s">
        <v>131</v>
      </c>
      <c r="I2632" s="150">
        <v>5527.8257659999999</v>
      </c>
      <c r="J2632" s="150">
        <v>10841.619636101679</v>
      </c>
      <c r="K2632" s="150">
        <v>1026</v>
      </c>
      <c r="L2632" s="150">
        <v>1552.8896497008</v>
      </c>
      <c r="M2632" s="150">
        <v>3803.6844271895889</v>
      </c>
      <c r="N2632" s="150">
        <v>2399.6959999999999</v>
      </c>
      <c r="O2632" s="150">
        <v>4403.4407645703104</v>
      </c>
      <c r="P2632" s="150">
        <v>5164.5</v>
      </c>
      <c r="Q2632" s="150">
        <v>1556.433984</v>
      </c>
      <c r="R2632" s="150">
        <v>3244.2229975738069</v>
      </c>
      <c r="S2632" s="150">
        <v>3628.232971484374</v>
      </c>
      <c r="T2632" s="150">
        <v>5962.521281933592</v>
      </c>
      <c r="U2632" s="150">
        <v>673</v>
      </c>
      <c r="V2632" s="150">
        <v>4450</v>
      </c>
      <c r="W2632" s="150">
        <v>1811.5915994182419</v>
      </c>
      <c r="X2632" s="150">
        <v>7141.5842697845565</v>
      </c>
      <c r="Y2632" s="150">
        <v>32098</v>
      </c>
      <c r="Z2632" s="150">
        <v>3555.8566999999998</v>
      </c>
      <c r="AA2632" s="150">
        <v>45190.697751273612</v>
      </c>
      <c r="AB2632" s="150">
        <v>816</v>
      </c>
      <c r="AC2632" s="150">
        <v>3585.078690266324</v>
      </c>
      <c r="AD2632" s="150">
        <v>7938.0350005729997</v>
      </c>
      <c r="AE2632" s="150">
        <v>5469.5875105524638</v>
      </c>
      <c r="AF2632" s="150">
        <v>9478.121535181237</v>
      </c>
      <c r="AG2632" s="150">
        <v>37925.580461430996</v>
      </c>
      <c r="AH2632" s="150">
        <v>8429.4653437500001</v>
      </c>
      <c r="AI2632" s="150">
        <v>2288.2615862399998</v>
      </c>
      <c r="AJ2632" s="150">
        <v>15296.431664158021</v>
      </c>
      <c r="AK2632" s="150">
        <v>5295</v>
      </c>
      <c r="AL2632" s="150">
        <v>240553.375</v>
      </c>
      <c r="AM2632" s="150">
        <v>188009.546875</v>
      </c>
      <c r="AN2632" s="150">
        <v>52543.81640625</v>
      </c>
      <c r="AO2632" s="5" t="s">
        <v>2482</v>
      </c>
    </row>
    <row r="2633" spans="1:41" ht="14.25" x14ac:dyDescent="0.45">
      <c r="A2633" s="150">
        <v>2018</v>
      </c>
      <c r="B2633" s="5" t="s">
        <v>4980</v>
      </c>
      <c r="C2633" s="5" t="s">
        <v>278</v>
      </c>
      <c r="D2633" s="5" t="s">
        <v>108</v>
      </c>
      <c r="E2633" s="5" t="s">
        <v>287</v>
      </c>
      <c r="F2633" s="5" t="s">
        <v>287</v>
      </c>
      <c r="G2633" s="5" t="s">
        <v>88</v>
      </c>
      <c r="H2633" s="5" t="s">
        <v>131</v>
      </c>
      <c r="I2633" s="150">
        <v>5347.9351298509664</v>
      </c>
      <c r="J2633" s="150">
        <v>16187</v>
      </c>
      <c r="K2633" s="150">
        <v>1226.4105688</v>
      </c>
      <c r="L2633" s="150">
        <v>1218</v>
      </c>
      <c r="M2633" s="150">
        <v>4916.1059999999998</v>
      </c>
      <c r="N2633" s="150">
        <v>3247.761</v>
      </c>
      <c r="O2633" s="150">
        <v>5909.0970428000001</v>
      </c>
      <c r="P2633" s="150">
        <v>5321</v>
      </c>
      <c r="Q2633" s="150">
        <v>1577.3380654394839</v>
      </c>
      <c r="R2633" s="150">
        <v>3771.1689199555558</v>
      </c>
      <c r="S2633" s="150">
        <v>3693.3839428571432</v>
      </c>
      <c r="T2633" s="150">
        <v>6435.2727272727279</v>
      </c>
      <c r="U2633" s="150">
        <v>714</v>
      </c>
      <c r="V2633" s="150">
        <v>5953</v>
      </c>
      <c r="W2633" s="150">
        <v>2333</v>
      </c>
      <c r="X2633" s="150">
        <v>7429</v>
      </c>
      <c r="Y2633" s="150">
        <v>28565</v>
      </c>
      <c r="Z2633" s="150">
        <v>4742.7907144000001</v>
      </c>
      <c r="AA2633" s="150">
        <v>31409</v>
      </c>
      <c r="AB2633" s="150">
        <v>899</v>
      </c>
      <c r="AC2633" s="150">
        <v>3652.9</v>
      </c>
      <c r="AD2633" s="150">
        <v>10412.41214069648</v>
      </c>
      <c r="AE2633" s="150">
        <v>6466</v>
      </c>
      <c r="AF2633" s="150">
        <v>9903.3649999999998</v>
      </c>
      <c r="AG2633" s="150">
        <v>43806</v>
      </c>
      <c r="AH2633" s="150">
        <v>8133</v>
      </c>
      <c r="AI2633" s="150">
        <v>3116</v>
      </c>
      <c r="AJ2633" s="150">
        <v>16658</v>
      </c>
      <c r="AK2633" s="150">
        <v>4731</v>
      </c>
      <c r="AL2633" s="150">
        <v>247773.921875</v>
      </c>
      <c r="AM2633" s="150">
        <v>188540.25</v>
      </c>
      <c r="AN2633" s="150">
        <v>59233.68359375</v>
      </c>
      <c r="AO2633" s="5" t="s">
        <v>5387</v>
      </c>
    </row>
    <row r="2634" spans="1:41" ht="14.25" x14ac:dyDescent="0.45">
      <c r="A2634" s="150">
        <v>2018</v>
      </c>
      <c r="B2634" s="5" t="s">
        <v>1478</v>
      </c>
      <c r="C2634" s="5" t="s">
        <v>278</v>
      </c>
      <c r="D2634" s="5" t="s">
        <v>108</v>
      </c>
      <c r="E2634" s="5" t="s">
        <v>111</v>
      </c>
      <c r="F2634" s="5" t="s">
        <v>111</v>
      </c>
      <c r="G2634" s="5" t="s">
        <v>87</v>
      </c>
      <c r="H2634" s="5" t="s">
        <v>131</v>
      </c>
      <c r="I2634" s="150">
        <v>9545.9533431172858</v>
      </c>
      <c r="J2634" s="150">
        <v>7584.190301464474</v>
      </c>
      <c r="K2634" s="150">
        <v>1806.7065790979366</v>
      </c>
      <c r="L2634" s="150">
        <v>2375.4403986212237</v>
      </c>
      <c r="M2634" s="150">
        <v>7090.4138930715062</v>
      </c>
      <c r="N2634" s="150">
        <v>8358.16527001129</v>
      </c>
      <c r="O2634" s="150">
        <v>5055.0237075064779</v>
      </c>
      <c r="P2634" s="150">
        <v>2730.2599201313546</v>
      </c>
      <c r="Q2634" s="150">
        <v>4979.9232083168026</v>
      </c>
      <c r="R2634" s="150">
        <v>5985.9694764119467</v>
      </c>
      <c r="S2634" s="150">
        <v>8780.3785582791716</v>
      </c>
      <c r="T2634" s="150">
        <v>6001.483009202836</v>
      </c>
      <c r="U2634" s="150">
        <v>1445.8872429544897</v>
      </c>
      <c r="V2634" s="150">
        <v>5553.4460287923021</v>
      </c>
      <c r="W2634" s="150">
        <v>3174.9781080944035</v>
      </c>
      <c r="X2634" s="150">
        <v>9004.5476685174945</v>
      </c>
      <c r="Y2634" s="150">
        <v>34483.359793522875</v>
      </c>
      <c r="Z2634" s="150">
        <v>2745.5867823894473</v>
      </c>
      <c r="AA2634" s="150">
        <v>42750.283730771058</v>
      </c>
      <c r="AB2634" s="150">
        <v>1537.7071673349203</v>
      </c>
      <c r="AC2634" s="150">
        <v>7634.3288933656722</v>
      </c>
      <c r="AD2634" s="150">
        <v>5789.8159582229609</v>
      </c>
      <c r="AE2634" s="150">
        <v>8689.9649594867515</v>
      </c>
      <c r="AF2634" s="150">
        <v>31097.085232938567</v>
      </c>
      <c r="AG2634" s="150">
        <v>75911.640539545333</v>
      </c>
      <c r="AH2634" s="150">
        <v>13352.37089207676</v>
      </c>
      <c r="AI2634" s="150">
        <v>3117.4523723379893</v>
      </c>
      <c r="AJ2634" s="150">
        <v>17223.273296360716</v>
      </c>
      <c r="AK2634" s="150">
        <v>4308.321161358781</v>
      </c>
      <c r="AL2634" s="150">
        <v>338113.9375</v>
      </c>
      <c r="AM2634" s="150">
        <v>269094.75</v>
      </c>
      <c r="AN2634" s="150">
        <v>69019.203125</v>
      </c>
      <c r="AO2634" s="5" t="s">
        <v>2487</v>
      </c>
    </row>
    <row r="2635" spans="1:41" ht="14.25" x14ac:dyDescent="0.45">
      <c r="A2635" s="150">
        <v>2018</v>
      </c>
      <c r="B2635" s="5" t="s">
        <v>582</v>
      </c>
      <c r="C2635" s="5" t="s">
        <v>278</v>
      </c>
      <c r="D2635" s="5" t="s">
        <v>108</v>
      </c>
      <c r="E2635" s="5" t="s">
        <v>111</v>
      </c>
      <c r="F2635" s="5" t="s">
        <v>111</v>
      </c>
      <c r="G2635" s="5" t="s">
        <v>87</v>
      </c>
      <c r="H2635" s="5" t="s">
        <v>131</v>
      </c>
      <c r="I2635" s="150">
        <v>20441.214236873886</v>
      </c>
      <c r="J2635" s="150">
        <v>6690.447113083922</v>
      </c>
      <c r="K2635" s="150">
        <v>1961.7691472191632</v>
      </c>
      <c r="L2635" s="150">
        <v>2658.0556563692762</v>
      </c>
      <c r="M2635" s="150">
        <v>8680.5577445831932</v>
      </c>
      <c r="N2635" s="150">
        <v>8379.2406036106768</v>
      </c>
      <c r="O2635" s="150">
        <v>5506.9513324430345</v>
      </c>
      <c r="P2635" s="150">
        <v>2312.3547762056419</v>
      </c>
      <c r="Q2635" s="150">
        <v>3467.2986157709902</v>
      </c>
      <c r="R2635" s="150">
        <v>6003.1232206192981</v>
      </c>
      <c r="S2635" s="150">
        <v>7993.4948130737985</v>
      </c>
      <c r="T2635" s="150">
        <v>6804.2712921096254</v>
      </c>
      <c r="U2635" s="150">
        <v>1536.4483562828186</v>
      </c>
      <c r="V2635" s="150">
        <v>5364.3996896502977</v>
      </c>
      <c r="W2635" s="150">
        <v>3149.7191303797781</v>
      </c>
      <c r="X2635" s="150">
        <v>9416.663875481252</v>
      </c>
      <c r="Y2635" s="150">
        <v>36886.83264501558</v>
      </c>
      <c r="Z2635" s="150">
        <v>2439.2950419386166</v>
      </c>
      <c r="AA2635" s="150">
        <v>46787.392244849878</v>
      </c>
      <c r="AB2635" s="150">
        <v>1525.4737251665126</v>
      </c>
      <c r="AC2635" s="150">
        <v>8447.5730467932426</v>
      </c>
      <c r="AD2635" s="150">
        <v>5210.6681544361973</v>
      </c>
      <c r="AE2635" s="150">
        <v>9010.1721464871007</v>
      </c>
      <c r="AF2635" s="150">
        <v>32144.844826258333</v>
      </c>
      <c r="AG2635" s="150">
        <v>77430.181509411341</v>
      </c>
      <c r="AH2635" s="150">
        <v>18455.823424332415</v>
      </c>
      <c r="AI2635" s="150">
        <v>3430.6696869572079</v>
      </c>
      <c r="AJ2635" s="150">
        <v>17178.293960310388</v>
      </c>
      <c r="AK2635" s="150">
        <v>4331.1922034078252</v>
      </c>
      <c r="AL2635" s="150">
        <v>363644.375</v>
      </c>
      <c r="AM2635" s="150">
        <v>287177.15625</v>
      </c>
      <c r="AN2635" s="150">
        <v>76467.2578125</v>
      </c>
      <c r="AO2635" s="5" t="s">
        <v>910</v>
      </c>
    </row>
    <row r="2636" spans="1:41" ht="14.25" x14ac:dyDescent="0.45">
      <c r="A2636" s="150">
        <v>2018</v>
      </c>
      <c r="B2636" s="5" t="s">
        <v>4024</v>
      </c>
      <c r="C2636" s="5" t="s">
        <v>278</v>
      </c>
      <c r="D2636" s="5" t="s">
        <v>108</v>
      </c>
      <c r="E2636" s="5" t="s">
        <v>111</v>
      </c>
      <c r="F2636" s="5" t="s">
        <v>111</v>
      </c>
      <c r="G2636" s="5" t="s">
        <v>87</v>
      </c>
      <c r="H2636" s="5" t="s">
        <v>131</v>
      </c>
      <c r="I2636" s="150">
        <v>11200.779966890559</v>
      </c>
      <c r="J2636" s="150">
        <v>9029.8135806681385</v>
      </c>
      <c r="K2636" s="150">
        <v>1976.5772566889409</v>
      </c>
      <c r="L2636" s="150">
        <v>2248.6774374518345</v>
      </c>
      <c r="M2636" s="150">
        <v>9043.8212405161812</v>
      </c>
      <c r="N2636" s="150">
        <v>9214.5764599632857</v>
      </c>
      <c r="O2636" s="150">
        <v>5591.935747355642</v>
      </c>
      <c r="P2636" s="150">
        <v>6853.3536314801586</v>
      </c>
      <c r="Q2636" s="150">
        <v>3456.6558955690966</v>
      </c>
      <c r="R2636" s="150">
        <v>6388.3422012447791</v>
      </c>
      <c r="S2636" s="150">
        <v>8044.5394424986589</v>
      </c>
      <c r="T2636" s="150">
        <v>7275.285039099731</v>
      </c>
      <c r="U2636" s="150">
        <v>1497.8528021675918</v>
      </c>
      <c r="V2636" s="150">
        <v>5267.092389336467</v>
      </c>
      <c r="W2636" s="150">
        <v>3937.213079983384</v>
      </c>
      <c r="X2636" s="150">
        <v>9414.0048616233144</v>
      </c>
      <c r="Y2636" s="150">
        <v>35484.132883350248</v>
      </c>
      <c r="Z2636" s="150">
        <v>2380.5160605877795</v>
      </c>
      <c r="AA2636" s="150">
        <v>49612.094492366712</v>
      </c>
      <c r="AB2636" s="150">
        <v>1487.1538535806803</v>
      </c>
      <c r="AC2636" s="150">
        <v>8791.8125885520622</v>
      </c>
      <c r="AD2636" s="150">
        <v>5754.587841909366</v>
      </c>
      <c r="AE2636" s="150">
        <v>10015.312571705825</v>
      </c>
      <c r="AF2636" s="150">
        <v>30223.480841496494</v>
      </c>
      <c r="AG2636" s="150">
        <v>77434.710292629723</v>
      </c>
      <c r="AH2636" s="150">
        <v>15991.718452856423</v>
      </c>
      <c r="AI2636" s="150">
        <v>3527.4433491046784</v>
      </c>
      <c r="AJ2636" s="150">
        <v>17084.752410158075</v>
      </c>
      <c r="AK2636" s="150">
        <v>4123.6250570925495</v>
      </c>
      <c r="AL2636" s="150">
        <v>362351.875</v>
      </c>
      <c r="AM2636" s="150">
        <v>286183.96875</v>
      </c>
      <c r="AN2636" s="150">
        <v>76167.8984375</v>
      </c>
      <c r="AO2636" s="5" t="s">
        <v>4329</v>
      </c>
    </row>
    <row r="2637" spans="1:41" ht="14.25" x14ac:dyDescent="0.45">
      <c r="A2637" s="150">
        <v>2018</v>
      </c>
      <c r="B2637" s="5" t="s">
        <v>4980</v>
      </c>
      <c r="C2637" s="5" t="s">
        <v>278</v>
      </c>
      <c r="D2637" s="5" t="s">
        <v>108</v>
      </c>
      <c r="E2637" s="5" t="s">
        <v>111</v>
      </c>
      <c r="F2637" s="5" t="s">
        <v>111</v>
      </c>
      <c r="G2637" s="5" t="s">
        <v>87</v>
      </c>
      <c r="H2637" s="5" t="s">
        <v>131</v>
      </c>
      <c r="I2637" s="150">
        <v>11348.245055762285</v>
      </c>
      <c r="J2637" s="150">
        <v>19949.13961177025</v>
      </c>
      <c r="K2637" s="150">
        <v>1923.8418320073574</v>
      </c>
      <c r="L2637" s="150">
        <v>2009.8052644316219</v>
      </c>
      <c r="M2637" s="150">
        <v>8811.9026671608208</v>
      </c>
      <c r="N2637" s="150">
        <v>8053.7999560177013</v>
      </c>
      <c r="O2637" s="150">
        <v>5442.094462134537</v>
      </c>
      <c r="P2637" s="150">
        <v>6670.8873181082745</v>
      </c>
      <c r="Q2637" s="150">
        <v>3490.8630456375004</v>
      </c>
      <c r="R2637" s="150">
        <v>6217.9001212027015</v>
      </c>
      <c r="S2637" s="150">
        <v>12350.409552414008</v>
      </c>
      <c r="T2637" s="150">
        <v>8562.1468315749044</v>
      </c>
      <c r="U2637" s="150">
        <v>1457.8898291213839</v>
      </c>
      <c r="V2637" s="150">
        <v>5159.8886452117549</v>
      </c>
      <c r="W2637" s="150">
        <v>3170.9103783390096</v>
      </c>
      <c r="X2637" s="150">
        <v>8129.8184971076025</v>
      </c>
      <c r="Y2637" s="150">
        <v>34537.410051885585</v>
      </c>
      <c r="Z2637" s="150">
        <v>2591.6865838295721</v>
      </c>
      <c r="AA2637" s="150">
        <v>42364.195734511522</v>
      </c>
      <c r="AB2637" s="150">
        <v>1447.4763303419454</v>
      </c>
      <c r="AC2637" s="150">
        <v>8557.2455009215737</v>
      </c>
      <c r="AD2637" s="150">
        <v>5826.8409601885714</v>
      </c>
      <c r="AE2637" s="150">
        <v>9203.4502212677071</v>
      </c>
      <c r="AF2637" s="150">
        <v>30015.868881853403</v>
      </c>
      <c r="AG2637" s="150">
        <v>75144.848542305845</v>
      </c>
      <c r="AH2637" s="150">
        <v>16234.644597144552</v>
      </c>
      <c r="AI2637" s="150">
        <v>3433.3305475808588</v>
      </c>
      <c r="AJ2637" s="150">
        <v>17401.997810319604</v>
      </c>
      <c r="AK2637" s="150">
        <v>4013.3624295955806</v>
      </c>
      <c r="AL2637" s="150">
        <v>363521.96875</v>
      </c>
      <c r="AM2637" s="150">
        <v>284175.15625</v>
      </c>
      <c r="AN2637" s="150">
        <v>79346.7734375</v>
      </c>
      <c r="AO2637" s="5" t="s">
        <v>5388</v>
      </c>
    </row>
    <row r="2638" spans="1:41" ht="14.25" x14ac:dyDescent="0.45">
      <c r="A2638" s="150">
        <v>2018</v>
      </c>
      <c r="B2638" s="5" t="s">
        <v>1476</v>
      </c>
      <c r="C2638" s="5" t="s">
        <v>278</v>
      </c>
      <c r="D2638" s="5" t="s">
        <v>108</v>
      </c>
      <c r="E2638" s="5" t="s">
        <v>111</v>
      </c>
      <c r="F2638" s="5" t="s">
        <v>111</v>
      </c>
      <c r="G2638" s="5" t="s">
        <v>87</v>
      </c>
      <c r="H2638" s="5" t="s">
        <v>131</v>
      </c>
      <c r="I2638" s="150">
        <v>11881.854355331341</v>
      </c>
      <c r="J2638" s="150">
        <v>967.91328458281635</v>
      </c>
      <c r="K2638" s="150">
        <v>0</v>
      </c>
      <c r="L2638" s="150">
        <v>1518.6862609799095</v>
      </c>
      <c r="M2638" s="150">
        <v>7278.0333925105178</v>
      </c>
      <c r="N2638" s="150">
        <v>7074.0762098280074</v>
      </c>
      <c r="O2638" s="150">
        <v>5754.7048532331019</v>
      </c>
      <c r="P2638" s="150">
        <v>2416.4146037380751</v>
      </c>
      <c r="Q2638" s="150">
        <v>4515.2362069934725</v>
      </c>
      <c r="R2638" s="150">
        <v>6508.0532967214476</v>
      </c>
      <c r="S2638" s="150">
        <v>12871.450094168009</v>
      </c>
      <c r="T2638" s="150">
        <v>6546.3276671900458</v>
      </c>
      <c r="U2638" s="150">
        <v>1807.0037572847455</v>
      </c>
      <c r="V2638" s="150">
        <v>6171.2893411451951</v>
      </c>
      <c r="W2638" s="150">
        <v>2161.5232863363358</v>
      </c>
      <c r="X2638" s="150">
        <v>9777.3000596518723</v>
      </c>
      <c r="Y2638" s="150">
        <v>38612.104544024718</v>
      </c>
      <c r="Z2638" s="150">
        <v>3182.6900971461091</v>
      </c>
      <c r="AA2638" s="150">
        <v>43691.812299540405</v>
      </c>
      <c r="AB2638" s="150">
        <v>1560.7882431207827</v>
      </c>
      <c r="AC2638" s="150">
        <v>7551.0659380583465</v>
      </c>
      <c r="AD2638" s="150">
        <v>6181.4347591486976</v>
      </c>
      <c r="AE2638" s="150">
        <v>9334.6270316775499</v>
      </c>
      <c r="AF2638" s="150">
        <v>29177.208337561977</v>
      </c>
      <c r="AG2638" s="150">
        <v>80370.485494826687</v>
      </c>
      <c r="AH2638" s="150">
        <v>15856.675619339543</v>
      </c>
      <c r="AI2638" s="150">
        <v>3130.5594401588073</v>
      </c>
      <c r="AJ2638" s="150">
        <v>22747.405196444914</v>
      </c>
      <c r="AK2638" s="150">
        <v>3732.4173526140157</v>
      </c>
      <c r="AL2638" s="150">
        <v>352379.125</v>
      </c>
      <c r="AM2638" s="150">
        <v>277527.90625</v>
      </c>
      <c r="AN2638" s="150">
        <v>74851.2109375</v>
      </c>
      <c r="AO2638" s="5" t="s">
        <v>2485</v>
      </c>
    </row>
    <row r="2639" spans="1:41" ht="14.25" x14ac:dyDescent="0.45">
      <c r="A2639" s="150">
        <v>2018</v>
      </c>
      <c r="B2639" s="5" t="s">
        <v>1477</v>
      </c>
      <c r="C2639" s="5" t="s">
        <v>278</v>
      </c>
      <c r="D2639" s="5" t="s">
        <v>108</v>
      </c>
      <c r="E2639" s="5" t="s">
        <v>111</v>
      </c>
      <c r="F2639" s="5" t="s">
        <v>111</v>
      </c>
      <c r="G2639" s="5" t="s">
        <v>87</v>
      </c>
      <c r="H2639" s="5" t="s">
        <v>131</v>
      </c>
      <c r="I2639" s="150">
        <v>10621.314451851627</v>
      </c>
      <c r="J2639" s="150">
        <v>10720.074070811097</v>
      </c>
      <c r="K2639" s="150">
        <v>1991.9426071775815</v>
      </c>
      <c r="L2639" s="150">
        <v>1496.8733012166745</v>
      </c>
      <c r="M2639" s="150">
        <v>6920.1168453332939</v>
      </c>
      <c r="N2639" s="150">
        <v>7555.1195165215167</v>
      </c>
      <c r="O2639" s="150">
        <v>7244.7293206046188</v>
      </c>
      <c r="P2639" s="150">
        <v>2365.1064097360327</v>
      </c>
      <c r="Q2639" s="150">
        <v>3331.2916674335324</v>
      </c>
      <c r="R2639" s="150">
        <v>5739.4613857342956</v>
      </c>
      <c r="S2639" s="150">
        <v>6809.127992106025</v>
      </c>
      <c r="T2639" s="150">
        <v>6751.1226482872244</v>
      </c>
      <c r="U2639" s="150">
        <v>1815.0559251132865</v>
      </c>
      <c r="V2639" s="150">
        <v>5865.7295140856213</v>
      </c>
      <c r="W2639" s="150">
        <v>2970.9698640560123</v>
      </c>
      <c r="X2639" s="150">
        <v>9012.9582641784564</v>
      </c>
      <c r="Y2639" s="150">
        <v>34118.62442645878</v>
      </c>
      <c r="Z2639" s="150">
        <v>3909.0106875000783</v>
      </c>
      <c r="AA2639" s="150">
        <v>37687.141849109648</v>
      </c>
      <c r="AB2639" s="150">
        <v>1538.3705706752855</v>
      </c>
      <c r="AC2639" s="150">
        <v>7098.6394534613537</v>
      </c>
      <c r="AD2639" s="150">
        <v>5321.2127365516353</v>
      </c>
      <c r="AE2639" s="150">
        <v>8599.8781680025459</v>
      </c>
      <c r="AF2639" s="150">
        <v>30709.619027043504</v>
      </c>
      <c r="AG2639" s="150">
        <v>82199.898579276851</v>
      </c>
      <c r="AH2639" s="150">
        <v>16183.251842044194</v>
      </c>
      <c r="AI2639" s="150">
        <v>3085.5950726925871</v>
      </c>
      <c r="AJ2639" s="150">
        <v>21113.615716643049</v>
      </c>
      <c r="AK2639" s="150">
        <v>4424.1583881996457</v>
      </c>
      <c r="AL2639" s="150">
        <v>347200.03125</v>
      </c>
      <c r="AM2639" s="150">
        <v>274946.46875</v>
      </c>
      <c r="AN2639" s="150">
        <v>72253.5546875</v>
      </c>
      <c r="AO2639" s="5" t="s">
        <v>2486</v>
      </c>
    </row>
    <row r="2640" spans="1:41" ht="14.25" x14ac:dyDescent="0.45">
      <c r="A2640" s="150">
        <v>2018</v>
      </c>
      <c r="B2640" s="5" t="s">
        <v>1477</v>
      </c>
      <c r="C2640" s="5" t="s">
        <v>278</v>
      </c>
      <c r="D2640" s="5" t="s">
        <v>108</v>
      </c>
      <c r="E2640" s="5" t="s">
        <v>111</v>
      </c>
      <c r="F2640" s="5" t="s">
        <v>111</v>
      </c>
      <c r="G2640" s="5" t="s">
        <v>88</v>
      </c>
      <c r="H2640" s="5" t="s">
        <v>131</v>
      </c>
      <c r="I2640" s="150">
        <v>10209.49474937884</v>
      </c>
      <c r="J2640" s="150">
        <v>10524.831801225841</v>
      </c>
      <c r="K2640" s="150">
        <v>1955.335200825906</v>
      </c>
      <c r="L2640" s="150">
        <v>1461.1111515000009</v>
      </c>
      <c r="M2640" s="150">
        <v>6721.6474321919977</v>
      </c>
      <c r="N2640" s="150">
        <v>7425.208925136616</v>
      </c>
      <c r="O2640" s="150">
        <v>7225</v>
      </c>
      <c r="P2640" s="150">
        <v>2468</v>
      </c>
      <c r="Q2640" s="150">
        <v>3332.1568912596558</v>
      </c>
      <c r="R2640" s="150">
        <v>5712.1667478705403</v>
      </c>
      <c r="S2640" s="150">
        <v>6529</v>
      </c>
      <c r="T2640" s="150">
        <v>6551.2013411536009</v>
      </c>
      <c r="U2640" s="150">
        <v>1775.1887423999999</v>
      </c>
      <c r="V2640" s="150">
        <v>5737</v>
      </c>
      <c r="W2640" s="150">
        <v>2848.7385914400002</v>
      </c>
      <c r="X2640" s="150">
        <v>9165.7940760000001</v>
      </c>
      <c r="Y2640" s="150">
        <v>33200</v>
      </c>
      <c r="Z2640" s="150">
        <v>3785</v>
      </c>
      <c r="AA2640" s="150">
        <v>37205.341157251503</v>
      </c>
      <c r="AB2640" s="150">
        <v>1390</v>
      </c>
      <c r="AC2640" s="150">
        <v>7196.4293757665291</v>
      </c>
      <c r="AD2640" s="150">
        <v>5322.5947950752252</v>
      </c>
      <c r="AE2640" s="150">
        <v>8246.063050072491</v>
      </c>
      <c r="AF2640" s="150">
        <v>29976.19871932621</v>
      </c>
      <c r="AG2640" s="150">
        <v>83349</v>
      </c>
      <c r="AH2640" s="150">
        <v>16751.995550114989</v>
      </c>
      <c r="AI2640" s="150">
        <v>2958.6479039999999</v>
      </c>
      <c r="AJ2640" s="150">
        <v>21917.886787071289</v>
      </c>
      <c r="AK2640" s="150">
        <v>4326.9324988418839</v>
      </c>
      <c r="AL2640" s="150">
        <v>345267.96875</v>
      </c>
      <c r="AM2640" s="150">
        <v>273521.09375</v>
      </c>
      <c r="AN2640" s="150">
        <v>71746.8828125</v>
      </c>
      <c r="AO2640" s="5" t="s">
        <v>2490</v>
      </c>
    </row>
    <row r="2641" spans="1:41" ht="14.25" x14ac:dyDescent="0.45">
      <c r="A2641" s="150">
        <v>2018</v>
      </c>
      <c r="B2641" s="5" t="s">
        <v>4980</v>
      </c>
      <c r="C2641" s="5" t="s">
        <v>278</v>
      </c>
      <c r="D2641" s="5" t="s">
        <v>108</v>
      </c>
      <c r="E2641" s="5" t="s">
        <v>111</v>
      </c>
      <c r="F2641" s="5" t="s">
        <v>111</v>
      </c>
      <c r="G2641" s="5" t="s">
        <v>88</v>
      </c>
      <c r="H2641" s="5" t="s">
        <v>131</v>
      </c>
      <c r="I2641" s="150">
        <v>10897.629409790199</v>
      </c>
      <c r="J2641" s="150">
        <v>19157</v>
      </c>
      <c r="K2641" s="150">
        <v>1847.45</v>
      </c>
      <c r="L2641" s="150">
        <v>1930</v>
      </c>
      <c r="M2641" s="150">
        <v>8462</v>
      </c>
      <c r="N2641" s="150">
        <v>7734</v>
      </c>
      <c r="O2641" s="150">
        <v>5226</v>
      </c>
      <c r="P2641" s="150">
        <v>6406</v>
      </c>
      <c r="Q2641" s="150">
        <v>3352.248</v>
      </c>
      <c r="R2641" s="150">
        <v>5971</v>
      </c>
      <c r="S2641" s="150">
        <v>11860</v>
      </c>
      <c r="T2641" s="150">
        <v>8222.1614588181819</v>
      </c>
      <c r="U2641" s="150">
        <v>1400</v>
      </c>
      <c r="V2641" s="150">
        <v>4955</v>
      </c>
      <c r="W2641" s="150">
        <v>3045</v>
      </c>
      <c r="X2641" s="150">
        <v>7807</v>
      </c>
      <c r="Y2641" s="150">
        <v>33166</v>
      </c>
      <c r="Z2641" s="150">
        <v>2488.7759999999998</v>
      </c>
      <c r="AA2641" s="150">
        <v>40682</v>
      </c>
      <c r="AB2641" s="150">
        <v>1390</v>
      </c>
      <c r="AC2641" s="150">
        <v>8217.4547500000008</v>
      </c>
      <c r="AD2641" s="150">
        <v>5595.4690000000001</v>
      </c>
      <c r="AE2641" s="150">
        <v>8838</v>
      </c>
      <c r="AF2641" s="150">
        <v>28824</v>
      </c>
      <c r="AG2641" s="150">
        <v>72161</v>
      </c>
      <c r="AH2641" s="150">
        <v>15590</v>
      </c>
      <c r="AI2641" s="150">
        <v>3297</v>
      </c>
      <c r="AJ2641" s="150">
        <v>16711</v>
      </c>
      <c r="AK2641" s="150">
        <v>3854</v>
      </c>
      <c r="AL2641" s="150">
        <v>349087.1875</v>
      </c>
      <c r="AM2641" s="150">
        <v>272891.125</v>
      </c>
      <c r="AN2641" s="150">
        <v>76196.078125</v>
      </c>
      <c r="AO2641" s="5" t="s">
        <v>5389</v>
      </c>
    </row>
    <row r="2642" spans="1:41" ht="14.25" x14ac:dyDescent="0.45">
      <c r="A2642" s="150">
        <v>2018</v>
      </c>
      <c r="B2642" s="5" t="s">
        <v>1476</v>
      </c>
      <c r="C2642" s="5" t="s">
        <v>278</v>
      </c>
      <c r="D2642" s="5" t="s">
        <v>108</v>
      </c>
      <c r="E2642" s="5" t="s">
        <v>111</v>
      </c>
      <c r="F2642" s="5" t="s">
        <v>111</v>
      </c>
      <c r="G2642" s="5" t="s">
        <v>88</v>
      </c>
      <c r="H2642" s="5" t="s">
        <v>131</v>
      </c>
      <c r="I2642" s="150">
        <v>11501.837102463751</v>
      </c>
      <c r="J2642" s="150">
        <v>900</v>
      </c>
      <c r="K2642" s="150">
        <v>0</v>
      </c>
      <c r="L2642" s="150">
        <v>1493.274806732016</v>
      </c>
      <c r="M2642" s="150">
        <v>7129.8032299999977</v>
      </c>
      <c r="N2642" s="150">
        <v>7005.6</v>
      </c>
      <c r="O2642" s="150">
        <v>5798.4670910644509</v>
      </c>
      <c r="P2642" s="150">
        <v>2468</v>
      </c>
      <c r="Q2642" s="150">
        <v>3635.768</v>
      </c>
      <c r="R2642" s="150">
        <v>6346.0705162298864</v>
      </c>
      <c r="S2642" s="150">
        <v>11666.473265625</v>
      </c>
      <c r="T2642" s="150">
        <v>6596.1098811523416</v>
      </c>
      <c r="U2642" s="150">
        <v>1472</v>
      </c>
      <c r="V2642" s="150">
        <v>6067</v>
      </c>
      <c r="W2642" s="150">
        <v>2079.582229956</v>
      </c>
      <c r="X2642" s="150">
        <v>10094.292438972119</v>
      </c>
      <c r="Y2642" s="150">
        <v>38059</v>
      </c>
      <c r="Z2642" s="150">
        <v>3191.2805639568792</v>
      </c>
      <c r="AA2642" s="150">
        <v>43411.231449743398</v>
      </c>
      <c r="AB2642" s="150">
        <v>1390</v>
      </c>
      <c r="AC2642" s="150">
        <v>7589.9495924206158</v>
      </c>
      <c r="AD2642" s="150">
        <v>6040.6751932188054</v>
      </c>
      <c r="AE2642" s="150">
        <v>9199.1843619770843</v>
      </c>
      <c r="AF2642" s="150">
        <v>28689</v>
      </c>
      <c r="AG2642" s="150">
        <v>79318.104314324926</v>
      </c>
      <c r="AH2642" s="150">
        <v>15531.07481778781</v>
      </c>
      <c r="AI2642" s="150">
        <v>3017.8208620800001</v>
      </c>
      <c r="AJ2642" s="150">
        <v>22642.23337350486</v>
      </c>
      <c r="AK2642" s="150">
        <v>3670</v>
      </c>
      <c r="AL2642" s="150">
        <v>346003.8125</v>
      </c>
      <c r="AM2642" s="150">
        <v>272989.53125</v>
      </c>
      <c r="AN2642" s="150">
        <v>73014.3046875</v>
      </c>
      <c r="AO2642" s="5" t="s">
        <v>2488</v>
      </c>
    </row>
    <row r="2643" spans="1:41" ht="14.25" x14ac:dyDescent="0.45">
      <c r="A2643" s="150">
        <v>2018</v>
      </c>
      <c r="B2643" s="5" t="s">
        <v>582</v>
      </c>
      <c r="C2643" s="5" t="s">
        <v>278</v>
      </c>
      <c r="D2643" s="5" t="s">
        <v>108</v>
      </c>
      <c r="E2643" s="5" t="s">
        <v>111</v>
      </c>
      <c r="F2643" s="5" t="s">
        <v>111</v>
      </c>
      <c r="G2643" s="5" t="s">
        <v>88</v>
      </c>
      <c r="H2643" s="5" t="s">
        <v>131</v>
      </c>
      <c r="I2643" s="150">
        <v>19512.223772627029</v>
      </c>
      <c r="J2643" s="150">
        <v>6352.3282176431758</v>
      </c>
      <c r="K2643" s="150">
        <v>2169.1247640000001</v>
      </c>
      <c r="L2643" s="150">
        <v>2507.4965999999999</v>
      </c>
      <c r="M2643" s="150">
        <v>8067.8510335709989</v>
      </c>
      <c r="N2643" s="150">
        <v>7943.550404900001</v>
      </c>
      <c r="O2643" s="150">
        <v>5106.8591920507324</v>
      </c>
      <c r="P2643" s="150">
        <v>2317</v>
      </c>
      <c r="Q2643" s="150">
        <v>3225.7228960000002</v>
      </c>
      <c r="R2643" s="150">
        <v>5541.11</v>
      </c>
      <c r="S2643" s="150">
        <v>7548.174</v>
      </c>
      <c r="T2643" s="150">
        <v>6222.6100000000006</v>
      </c>
      <c r="U2643" s="150">
        <v>1414</v>
      </c>
      <c r="V2643" s="150">
        <v>120</v>
      </c>
      <c r="W2643" s="150">
        <v>2930.27</v>
      </c>
      <c r="X2643" s="150">
        <v>8927.0400000000009</v>
      </c>
      <c r="Y2643" s="150">
        <v>34709</v>
      </c>
      <c r="Z2643" s="150">
        <v>2269.3430069999999</v>
      </c>
      <c r="AA2643" s="150">
        <v>44251.815135020363</v>
      </c>
      <c r="AB2643" s="150">
        <v>1390</v>
      </c>
      <c r="AC2643" s="150">
        <v>7833.6073400000014</v>
      </c>
      <c r="AD2643" s="150">
        <v>4847.6273409999994</v>
      </c>
      <c r="AE2643" s="150">
        <v>8374.2000000000007</v>
      </c>
      <c r="AF2643" s="150">
        <v>30324.078773982001</v>
      </c>
      <c r="AG2643" s="150">
        <v>73404.092181757675</v>
      </c>
      <c r="AH2643" s="150">
        <v>17496.204188718832</v>
      </c>
      <c r="AI2643" s="150">
        <v>3188.52</v>
      </c>
      <c r="AJ2643" s="150">
        <v>16285.100471170001</v>
      </c>
      <c r="AK2643" s="150">
        <v>3990.5202271304352</v>
      </c>
      <c r="AL2643" s="150">
        <v>338269.5</v>
      </c>
      <c r="AM2643" s="150">
        <v>266384.65625</v>
      </c>
      <c r="AN2643" s="150">
        <v>71884.8046875</v>
      </c>
      <c r="AO2643" s="5" t="s">
        <v>911</v>
      </c>
    </row>
    <row r="2644" spans="1:41" ht="14.25" x14ac:dyDescent="0.45">
      <c r="A2644" s="150">
        <v>2018</v>
      </c>
      <c r="B2644" s="5" t="s">
        <v>1478</v>
      </c>
      <c r="C2644" s="5" t="s">
        <v>278</v>
      </c>
      <c r="D2644" s="5" t="s">
        <v>108</v>
      </c>
      <c r="E2644" s="5" t="s">
        <v>111</v>
      </c>
      <c r="F2644" s="5" t="s">
        <v>111</v>
      </c>
      <c r="G2644" s="5" t="s">
        <v>88</v>
      </c>
      <c r="H2644" s="5" t="s">
        <v>131</v>
      </c>
      <c r="I2644" s="150">
        <v>9267</v>
      </c>
      <c r="J2644" s="150">
        <v>7215.251772482542</v>
      </c>
      <c r="K2644" s="150">
        <v>1716.166253092284</v>
      </c>
      <c r="L2644" s="150">
        <v>2242.1723293841178</v>
      </c>
      <c r="M2644" s="150">
        <v>6729.7982975999976</v>
      </c>
      <c r="N2644" s="150">
        <v>7860.5414027999996</v>
      </c>
      <c r="O2644" s="150">
        <v>4792.7780063689761</v>
      </c>
      <c r="P2644" s="150">
        <v>2468</v>
      </c>
      <c r="Q2644" s="150">
        <v>4728.5969674447706</v>
      </c>
      <c r="R2644" s="150">
        <v>5862.1176454198348</v>
      </c>
      <c r="S2644" s="150">
        <v>8290</v>
      </c>
      <c r="T2644" s="150">
        <v>5672.8051843749981</v>
      </c>
      <c r="U2644" s="150">
        <v>1386.9988559999999</v>
      </c>
      <c r="V2644" s="150">
        <v>5270</v>
      </c>
      <c r="W2644" s="150">
        <v>2985.9451300000001</v>
      </c>
      <c r="X2644" s="150">
        <v>8468.4398399999991</v>
      </c>
      <c r="Y2644" s="150">
        <v>32708</v>
      </c>
      <c r="Z2644" s="150">
        <v>2607.488575930392</v>
      </c>
      <c r="AA2644" s="150">
        <v>41153.794486771818</v>
      </c>
      <c r="AB2644" s="150">
        <v>1390</v>
      </c>
      <c r="AC2644" s="150">
        <v>7236.222976</v>
      </c>
      <c r="AD2644" s="150">
        <v>5497.6161352034169</v>
      </c>
      <c r="AE2644" s="150">
        <v>8394</v>
      </c>
      <c r="AF2644" s="150">
        <v>30342.330168622331</v>
      </c>
      <c r="AG2644" s="150">
        <v>74715.164161447494</v>
      </c>
      <c r="AH2644" s="150">
        <v>12808.55284009245</v>
      </c>
      <c r="AI2644" s="150">
        <v>2931.8472000000002</v>
      </c>
      <c r="AJ2644" s="150">
        <v>16602.633880122728</v>
      </c>
      <c r="AK2644" s="150">
        <v>4082.989724905101</v>
      </c>
      <c r="AL2644" s="150">
        <v>325427.25</v>
      </c>
      <c r="AM2644" s="150">
        <v>260060.328125</v>
      </c>
      <c r="AN2644" s="150">
        <v>65366.94140625</v>
      </c>
      <c r="AO2644" s="5" t="s">
        <v>2489</v>
      </c>
    </row>
    <row r="2645" spans="1:41" ht="14.25" x14ac:dyDescent="0.45">
      <c r="A2645" s="150">
        <v>2018</v>
      </c>
      <c r="B2645" s="5" t="s">
        <v>4024</v>
      </c>
      <c r="C2645" s="5" t="s">
        <v>278</v>
      </c>
      <c r="D2645" s="5" t="s">
        <v>108</v>
      </c>
      <c r="E2645" s="5" t="s">
        <v>111</v>
      </c>
      <c r="F2645" s="5" t="s">
        <v>111</v>
      </c>
      <c r="G2645" s="5" t="s">
        <v>88</v>
      </c>
      <c r="H2645" s="5" t="s">
        <v>131</v>
      </c>
      <c r="I2645" s="150">
        <v>10678.42832725168</v>
      </c>
      <c r="J2645" s="150">
        <v>8439.9074426012485</v>
      </c>
      <c r="K2645" s="150">
        <v>1847.45</v>
      </c>
      <c r="L2645" s="150">
        <v>2156</v>
      </c>
      <c r="M2645" s="150">
        <v>8453</v>
      </c>
      <c r="N2645" s="150">
        <v>8612.6</v>
      </c>
      <c r="O2645" s="150">
        <v>5226.6217581385281</v>
      </c>
      <c r="P2645" s="150">
        <v>6405.9556699999994</v>
      </c>
      <c r="Q2645" s="150">
        <v>3230.837</v>
      </c>
      <c r="R2645" s="150">
        <v>5971</v>
      </c>
      <c r="S2645" s="150">
        <v>7519</v>
      </c>
      <c r="T2645" s="150">
        <v>6936</v>
      </c>
      <c r="U2645" s="150">
        <v>1400</v>
      </c>
      <c r="V2645" s="150">
        <v>4923</v>
      </c>
      <c r="W2645" s="150">
        <v>3680</v>
      </c>
      <c r="X2645" s="150">
        <v>8299</v>
      </c>
      <c r="Y2645" s="150">
        <v>33166</v>
      </c>
      <c r="Z2645" s="150">
        <v>2225</v>
      </c>
      <c r="AA2645" s="150">
        <v>47040</v>
      </c>
      <c r="AB2645" s="150">
        <v>1390</v>
      </c>
      <c r="AC2645" s="150">
        <v>8217.4547500000008</v>
      </c>
      <c r="AD2645" s="150">
        <v>5378.6480000000001</v>
      </c>
      <c r="AE2645" s="150">
        <v>9361.0250487212597</v>
      </c>
      <c r="AF2645" s="150">
        <v>28814</v>
      </c>
      <c r="AG2645" s="150">
        <v>73853</v>
      </c>
      <c r="AH2645" s="150">
        <v>15171</v>
      </c>
      <c r="AI2645" s="150">
        <v>3297</v>
      </c>
      <c r="AJ2645" s="150">
        <v>16288</v>
      </c>
      <c r="AK2645" s="150">
        <v>3854.2339217679892</v>
      </c>
      <c r="AL2645" s="150">
        <v>341834.15625</v>
      </c>
      <c r="AM2645" s="150">
        <v>270782.1875</v>
      </c>
      <c r="AN2645" s="150">
        <v>71051.953125</v>
      </c>
      <c r="AO2645" s="5" t="s">
        <v>4330</v>
      </c>
    </row>
    <row r="2646" spans="1:41" ht="14.25" x14ac:dyDescent="0.45">
      <c r="A2646" s="150">
        <v>2018</v>
      </c>
      <c r="B2646" s="5" t="s">
        <v>4980</v>
      </c>
      <c r="C2646" s="5" t="s">
        <v>278</v>
      </c>
      <c r="D2646" s="5" t="s">
        <v>108</v>
      </c>
      <c r="E2646" s="5" t="s">
        <v>4025</v>
      </c>
      <c r="F2646" s="5" t="s">
        <v>4025</v>
      </c>
      <c r="G2646" s="5" t="s">
        <v>87</v>
      </c>
      <c r="H2646" s="5" t="s">
        <v>131</v>
      </c>
      <c r="I2646" s="150"/>
      <c r="J2646" s="150"/>
      <c r="K2646" s="150"/>
      <c r="L2646" s="150"/>
      <c r="M2646" s="150"/>
      <c r="N2646" s="150"/>
      <c r="O2646" s="150">
        <v>1680.7107974280125</v>
      </c>
      <c r="P2646" s="150"/>
      <c r="Q2646" s="150"/>
      <c r="R2646" s="150"/>
      <c r="S2646" s="150"/>
      <c r="T2646" s="150"/>
      <c r="U2646" s="150"/>
      <c r="V2646" s="150"/>
      <c r="W2646" s="150"/>
      <c r="X2646" s="150"/>
      <c r="Y2646" s="150"/>
      <c r="Z2646" s="150"/>
      <c r="AA2646" s="150"/>
      <c r="AB2646" s="150"/>
      <c r="AC2646" s="150"/>
      <c r="AD2646" s="150"/>
      <c r="AE2646" s="150"/>
      <c r="AF2646" s="150"/>
      <c r="AG2646" s="150"/>
      <c r="AH2646" s="150"/>
      <c r="AI2646" s="150"/>
      <c r="AJ2646" s="150"/>
      <c r="AK2646" s="150"/>
      <c r="AL2646" s="150">
        <v>1680.7108154296875</v>
      </c>
      <c r="AM2646" s="150">
        <v>0</v>
      </c>
      <c r="AN2646" s="150">
        <v>1680.7108154296875</v>
      </c>
      <c r="AO2646" s="5" t="s">
        <v>5390</v>
      </c>
    </row>
    <row r="2647" spans="1:41" ht="14.25" x14ac:dyDescent="0.45">
      <c r="A2647" s="150">
        <v>2018</v>
      </c>
      <c r="B2647" s="5" t="s">
        <v>4024</v>
      </c>
      <c r="C2647" s="5" t="s">
        <v>278</v>
      </c>
      <c r="D2647" s="5" t="s">
        <v>108</v>
      </c>
      <c r="E2647" s="5" t="s">
        <v>4025</v>
      </c>
      <c r="F2647" s="5" t="s">
        <v>4025</v>
      </c>
      <c r="G2647" s="5" t="s">
        <v>87</v>
      </c>
      <c r="H2647" s="5" t="s">
        <v>131</v>
      </c>
      <c r="I2647" s="150"/>
      <c r="J2647" s="150"/>
      <c r="K2647" s="150"/>
      <c r="L2647" s="150"/>
      <c r="M2647" s="150"/>
      <c r="N2647" s="150"/>
      <c r="O2647" s="150">
        <v>1726.7816314200193</v>
      </c>
      <c r="P2647" s="150"/>
      <c r="Q2647" s="150"/>
      <c r="R2647" s="150"/>
      <c r="S2647" s="150"/>
      <c r="T2647" s="150"/>
      <c r="U2647" s="150"/>
      <c r="V2647" s="150"/>
      <c r="W2647" s="150"/>
      <c r="X2647" s="150"/>
      <c r="Y2647" s="150"/>
      <c r="Z2647" s="150"/>
      <c r="AA2647" s="150"/>
      <c r="AB2647" s="150"/>
      <c r="AC2647" s="150"/>
      <c r="AD2647" s="150"/>
      <c r="AE2647" s="150"/>
      <c r="AF2647" s="150"/>
      <c r="AG2647" s="150"/>
      <c r="AH2647" s="150"/>
      <c r="AI2647" s="150"/>
      <c r="AJ2647" s="150"/>
      <c r="AK2647" s="150"/>
      <c r="AL2647" s="150">
        <v>1726.7816162109375</v>
      </c>
      <c r="AM2647" s="150">
        <v>0</v>
      </c>
      <c r="AN2647" s="150">
        <v>1726.7816162109375</v>
      </c>
      <c r="AO2647" s="5" t="s">
        <v>4331</v>
      </c>
    </row>
    <row r="2648" spans="1:41" ht="14.25" x14ac:dyDescent="0.45">
      <c r="A2648" s="150">
        <v>2018</v>
      </c>
      <c r="B2648" s="5" t="s">
        <v>4980</v>
      </c>
      <c r="C2648" s="5" t="s">
        <v>278</v>
      </c>
      <c r="D2648" s="5" t="s">
        <v>108</v>
      </c>
      <c r="E2648" s="5" t="s">
        <v>4025</v>
      </c>
      <c r="F2648" s="5" t="s">
        <v>4025</v>
      </c>
      <c r="G2648" s="5" t="s">
        <v>88</v>
      </c>
      <c r="H2648" s="5" t="s">
        <v>131</v>
      </c>
      <c r="I2648" s="150"/>
      <c r="J2648" s="150"/>
      <c r="K2648" s="150"/>
      <c r="L2648" s="150"/>
      <c r="M2648" s="150"/>
      <c r="N2648" s="150"/>
      <c r="O2648" s="150">
        <v>1613.9732025000001</v>
      </c>
      <c r="P2648" s="150"/>
      <c r="Q2648" s="150"/>
      <c r="R2648" s="150"/>
      <c r="S2648" s="150"/>
      <c r="T2648" s="150"/>
      <c r="U2648" s="150"/>
      <c r="V2648" s="150"/>
      <c r="W2648" s="150"/>
      <c r="X2648" s="150"/>
      <c r="Y2648" s="150"/>
      <c r="Z2648" s="150"/>
      <c r="AA2648" s="150"/>
      <c r="AB2648" s="150"/>
      <c r="AC2648" s="150"/>
      <c r="AD2648" s="150"/>
      <c r="AE2648" s="150"/>
      <c r="AF2648" s="150"/>
      <c r="AG2648" s="150"/>
      <c r="AH2648" s="150"/>
      <c r="AI2648" s="150"/>
      <c r="AJ2648" s="150"/>
      <c r="AK2648" s="150"/>
      <c r="AL2648" s="150">
        <v>1613.97314453125</v>
      </c>
      <c r="AM2648" s="150">
        <v>0</v>
      </c>
      <c r="AN2648" s="150">
        <v>1613.97314453125</v>
      </c>
      <c r="AO2648" s="5" t="s">
        <v>5391</v>
      </c>
    </row>
    <row r="2649" spans="1:41" ht="14.25" x14ac:dyDescent="0.45">
      <c r="A2649" s="150">
        <v>2018</v>
      </c>
      <c r="B2649" s="5" t="s">
        <v>4024</v>
      </c>
      <c r="C2649" s="5" t="s">
        <v>278</v>
      </c>
      <c r="D2649" s="5" t="s">
        <v>108</v>
      </c>
      <c r="E2649" s="5" t="s">
        <v>4025</v>
      </c>
      <c r="F2649" s="5" t="s">
        <v>4025</v>
      </c>
      <c r="G2649" s="5" t="s">
        <v>88</v>
      </c>
      <c r="H2649" s="5" t="s">
        <v>131</v>
      </c>
      <c r="I2649" s="150"/>
      <c r="J2649" s="150"/>
      <c r="K2649" s="150"/>
      <c r="L2649" s="150"/>
      <c r="M2649" s="150"/>
      <c r="N2649" s="150"/>
      <c r="O2649" s="150">
        <v>1613.9732025000001</v>
      </c>
      <c r="P2649" s="150"/>
      <c r="Q2649" s="150"/>
      <c r="R2649" s="150"/>
      <c r="S2649" s="150"/>
      <c r="T2649" s="150"/>
      <c r="U2649" s="150"/>
      <c r="V2649" s="150"/>
      <c r="W2649" s="150"/>
      <c r="X2649" s="150"/>
      <c r="Y2649" s="150"/>
      <c r="Z2649" s="150"/>
      <c r="AA2649" s="150"/>
      <c r="AB2649" s="150"/>
      <c r="AC2649" s="150"/>
      <c r="AD2649" s="150"/>
      <c r="AE2649" s="150"/>
      <c r="AF2649" s="150"/>
      <c r="AG2649" s="150"/>
      <c r="AH2649" s="150"/>
      <c r="AI2649" s="150"/>
      <c r="AJ2649" s="150"/>
      <c r="AK2649" s="150"/>
      <c r="AL2649" s="150">
        <v>1613.97314453125</v>
      </c>
      <c r="AM2649" s="150">
        <v>0</v>
      </c>
      <c r="AN2649" s="150">
        <v>1613.97314453125</v>
      </c>
      <c r="AO2649" s="5" t="s">
        <v>4332</v>
      </c>
    </row>
    <row r="2650" spans="1:41" ht="14.25" x14ac:dyDescent="0.45">
      <c r="A2650" s="150">
        <v>2018</v>
      </c>
      <c r="B2650" s="5" t="s">
        <v>1477</v>
      </c>
      <c r="C2650" s="5" t="s">
        <v>278</v>
      </c>
      <c r="D2650" s="5" t="s">
        <v>108</v>
      </c>
      <c r="E2650" s="5" t="s">
        <v>292</v>
      </c>
      <c r="F2650" s="5" t="s">
        <v>292</v>
      </c>
      <c r="G2650" s="5" t="s">
        <v>87</v>
      </c>
      <c r="H2650" s="5" t="s">
        <v>131</v>
      </c>
      <c r="I2650" s="150">
        <v>2973.2934627969921</v>
      </c>
      <c r="J2650" s="150">
        <v>4684.0346849333346</v>
      </c>
      <c r="K2650" s="150">
        <v>212.60502635015996</v>
      </c>
      <c r="L2650" s="150">
        <v>242.37637048768889</v>
      </c>
      <c r="M2650" s="150">
        <v>153.63551256787696</v>
      </c>
      <c r="N2650" s="150">
        <v>666.23055427712063</v>
      </c>
      <c r="O2650" s="150">
        <v>1893.634565773679</v>
      </c>
      <c r="P2650" s="150">
        <v>845.70981392668739</v>
      </c>
      <c r="Q2650" s="150">
        <v>898.07830938528878</v>
      </c>
      <c r="R2650" s="150">
        <v>925.54149771600567</v>
      </c>
      <c r="S2650" s="150">
        <v>1755.5825780789321</v>
      </c>
      <c r="T2650" s="150">
        <v>1992.1345519536073</v>
      </c>
      <c r="U2650" s="150">
        <v>252.6069819062123</v>
      </c>
      <c r="V2650" s="150">
        <v>1243.9773535532527</v>
      </c>
      <c r="W2650" s="150">
        <v>518.25933739781965</v>
      </c>
      <c r="X2650" s="150">
        <v>2839.9199680762599</v>
      </c>
      <c r="Y2650" s="150">
        <v>15721.261839167217</v>
      </c>
      <c r="Z2650" s="150">
        <v>472.57858538010572</v>
      </c>
      <c r="AA2650" s="150">
        <v>14882.696808396764</v>
      </c>
      <c r="AB2650" s="150">
        <v>190.35952385334471</v>
      </c>
      <c r="AC2650" s="150">
        <v>1196.3874725899163</v>
      </c>
      <c r="AD2650" s="150">
        <v>3145.4315727028261</v>
      </c>
      <c r="AE2650" s="150">
        <v>2153.7187989454001</v>
      </c>
      <c r="AF2650" s="150">
        <v>2330.4687968420758</v>
      </c>
      <c r="AG2650" s="150">
        <v>15247.57651236936</v>
      </c>
      <c r="AH2650" s="150">
        <v>3125.4592354780289</v>
      </c>
      <c r="AI2650" s="150">
        <v>786.89314802167485</v>
      </c>
      <c r="AJ2650" s="150">
        <v>9148.2680289481086</v>
      </c>
      <c r="AK2650" s="150">
        <v>3621.660806182439</v>
      </c>
      <c r="AL2650" s="150">
        <v>94120.375</v>
      </c>
      <c r="AM2650" s="150">
        <v>73884.8046875</v>
      </c>
      <c r="AN2650" s="150">
        <v>20235.57421875</v>
      </c>
      <c r="AO2650" s="5" t="s">
        <v>2492</v>
      </c>
    </row>
    <row r="2651" spans="1:41" ht="14.25" x14ac:dyDescent="0.45">
      <c r="A2651" s="150">
        <v>2018</v>
      </c>
      <c r="B2651" s="5" t="s">
        <v>4980</v>
      </c>
      <c r="C2651" s="5" t="s">
        <v>278</v>
      </c>
      <c r="D2651" s="5" t="s">
        <v>108</v>
      </c>
      <c r="E2651" s="5" t="s">
        <v>292</v>
      </c>
      <c r="F2651" s="5" t="s">
        <v>292</v>
      </c>
      <c r="G2651" s="5" t="s">
        <v>87</v>
      </c>
      <c r="H2651" s="5" t="s">
        <v>131</v>
      </c>
      <c r="I2651" s="150">
        <v>3123.8069648200376</v>
      </c>
      <c r="J2651" s="150">
        <v>6022.1263441492583</v>
      </c>
      <c r="K2651" s="150">
        <v>413.65379234168762</v>
      </c>
      <c r="L2651" s="150">
        <v>101.01093816055302</v>
      </c>
      <c r="M2651" s="150">
        <v>1044.4739275776772</v>
      </c>
      <c r="N2651" s="150">
        <v>866.90502909044835</v>
      </c>
      <c r="O2651" s="150"/>
      <c r="P2651" s="150">
        <v>1058.011475990947</v>
      </c>
      <c r="Q2651" s="150">
        <v>1080.4504796166893</v>
      </c>
      <c r="R2651" s="150">
        <v>940.17883775871292</v>
      </c>
      <c r="S2651" s="150">
        <v>1471.5678110039078</v>
      </c>
      <c r="T2651" s="150">
        <v>2575.3529163258522</v>
      </c>
      <c r="U2651" s="150">
        <v>260.33746948596138</v>
      </c>
      <c r="V2651" s="150">
        <v>1678.656003245479</v>
      </c>
      <c r="W2651" s="150">
        <v>791.42590723732258</v>
      </c>
      <c r="X2651" s="150">
        <v>2256.6051855043133</v>
      </c>
      <c r="Y2651" s="150">
        <v>14802.788514971764</v>
      </c>
      <c r="Z2651" s="150">
        <v>1665.6261903741376</v>
      </c>
      <c r="AA2651" s="150">
        <v>9696.0087135351459</v>
      </c>
      <c r="AB2651" s="150">
        <v>253.04802034035447</v>
      </c>
      <c r="AC2651" s="150">
        <v>1232.2501375685113</v>
      </c>
      <c r="AD2651" s="150">
        <v>5011.4214065623373</v>
      </c>
      <c r="AE2651" s="150">
        <v>2451.3376126798125</v>
      </c>
      <c r="AF2651" s="150">
        <v>3252.4546485876776</v>
      </c>
      <c r="AG2651" s="150">
        <v>14537.244296096083</v>
      </c>
      <c r="AH2651" s="150">
        <v>2296.1764808661796</v>
      </c>
      <c r="AI2651" s="150">
        <v>1033.0190789202948</v>
      </c>
      <c r="AJ2651" s="150">
        <v>9959.4702326549395</v>
      </c>
      <c r="AK2651" s="150">
        <v>3470.8191431868372</v>
      </c>
      <c r="AL2651" s="150">
        <v>93346.21875</v>
      </c>
      <c r="AM2651" s="150">
        <v>72728.6640625</v>
      </c>
      <c r="AN2651" s="150">
        <v>20617.5625</v>
      </c>
      <c r="AO2651" s="5" t="s">
        <v>5392</v>
      </c>
    </row>
    <row r="2652" spans="1:41" ht="14.25" x14ac:dyDescent="0.45">
      <c r="A2652" s="150">
        <v>2018</v>
      </c>
      <c r="B2652" s="5" t="s">
        <v>582</v>
      </c>
      <c r="C2652" s="5" t="s">
        <v>278</v>
      </c>
      <c r="D2652" s="5" t="s">
        <v>108</v>
      </c>
      <c r="E2652" s="5" t="s">
        <v>292</v>
      </c>
      <c r="F2652" s="5" t="s">
        <v>292</v>
      </c>
      <c r="G2652" s="5" t="s">
        <v>87</v>
      </c>
      <c r="H2652" s="5" t="s">
        <v>131</v>
      </c>
      <c r="I2652" s="150">
        <v>3282.4739833992912</v>
      </c>
      <c r="J2652" s="150">
        <v>6533.645209381014</v>
      </c>
      <c r="K2652" s="150">
        <v>248.79741596166275</v>
      </c>
      <c r="L2652" s="150">
        <v>205.88407974189769</v>
      </c>
      <c r="M2652" s="150">
        <v>1119.4123738631963</v>
      </c>
      <c r="N2652" s="150">
        <v>618.31071709267144</v>
      </c>
      <c r="O2652" s="150">
        <v>1812.610215101874</v>
      </c>
      <c r="P2652" s="150">
        <v>838.61985197384149</v>
      </c>
      <c r="Q2652" s="150">
        <v>904.33440716771827</v>
      </c>
      <c r="R2652" s="150">
        <v>845.83478179409019</v>
      </c>
      <c r="S2652" s="150">
        <v>2209.7164038533947</v>
      </c>
      <c r="T2652" s="150">
        <v>2633.9114679134032</v>
      </c>
      <c r="U2652" s="150">
        <v>252.41651567503447</v>
      </c>
      <c r="V2652" s="150">
        <v>1853.6151955440575</v>
      </c>
      <c r="W2652" s="150">
        <v>638.72353096900031</v>
      </c>
      <c r="X2652" s="150">
        <v>1605.3087868165026</v>
      </c>
      <c r="Y2652" s="150">
        <v>14623.695962477541</v>
      </c>
      <c r="Z2652" s="150">
        <v>1535.8828843858889</v>
      </c>
      <c r="AA2652" s="150">
        <v>12204.365007273311</v>
      </c>
      <c r="AB2652" s="150">
        <v>266.68353612623207</v>
      </c>
      <c r="AC2652" s="150">
        <v>1172.7626567071338</v>
      </c>
      <c r="AD2652" s="150">
        <v>3780.6393690349632</v>
      </c>
      <c r="AE2652" s="150">
        <v>1937.0223920279821</v>
      </c>
      <c r="AF2652" s="150">
        <v>1605.6982472707157</v>
      </c>
      <c r="AG2652" s="150">
        <v>12977.113472828167</v>
      </c>
      <c r="AH2652" s="150">
        <v>2807.3878735175153</v>
      </c>
      <c r="AI2652" s="150">
        <v>1071.1239969514506</v>
      </c>
      <c r="AJ2652" s="150">
        <v>8094.0199989222183</v>
      </c>
      <c r="AK2652" s="150">
        <v>3463.8800181782608</v>
      </c>
      <c r="AL2652" s="150">
        <v>91143.8984375</v>
      </c>
      <c r="AM2652" s="150">
        <v>69485.6953125</v>
      </c>
      <c r="AN2652" s="150">
        <v>21658.1953125</v>
      </c>
      <c r="AO2652" s="5" t="s">
        <v>912</v>
      </c>
    </row>
    <row r="2653" spans="1:41" ht="14.25" x14ac:dyDescent="0.45">
      <c r="A2653" s="150">
        <v>2018</v>
      </c>
      <c r="B2653" s="5" t="s">
        <v>1476</v>
      </c>
      <c r="C2653" s="5" t="s">
        <v>278</v>
      </c>
      <c r="D2653" s="5" t="s">
        <v>108</v>
      </c>
      <c r="E2653" s="5" t="s">
        <v>292</v>
      </c>
      <c r="F2653" s="5" t="s">
        <v>292</v>
      </c>
      <c r="G2653" s="5" t="s">
        <v>87</v>
      </c>
      <c r="H2653" s="5" t="s">
        <v>131</v>
      </c>
      <c r="I2653" s="150">
        <v>3144.0868978777917</v>
      </c>
      <c r="J2653" s="150">
        <v>4154.276195795549</v>
      </c>
      <c r="K2653" s="150">
        <v>217.83663249311644</v>
      </c>
      <c r="L2653" s="150">
        <v>222.32810945173739</v>
      </c>
      <c r="M2653" s="150">
        <v>125.75479593714699</v>
      </c>
      <c r="N2653" s="150">
        <v>587.26061233969017</v>
      </c>
      <c r="O2653" s="150">
        <v>1712.37559047424</v>
      </c>
      <c r="P2653" s="150">
        <v>903.90973792246768</v>
      </c>
      <c r="Q2653" s="150">
        <v>798.1972133551252</v>
      </c>
      <c r="R2653" s="150">
        <v>708.79569509382407</v>
      </c>
      <c r="S2653" s="150">
        <v>1583.2456279138876</v>
      </c>
      <c r="T2653" s="150">
        <v>1931.3350922070117</v>
      </c>
      <c r="U2653" s="150">
        <v>258.7747228502883</v>
      </c>
      <c r="V2653" s="150">
        <v>851.13488365867147</v>
      </c>
      <c r="W2653" s="150">
        <v>495.74676930778816</v>
      </c>
      <c r="X2653" s="150">
        <v>1499.0304349397445</v>
      </c>
      <c r="Y2653" s="150">
        <v>15588.793654133688</v>
      </c>
      <c r="Z2653" s="150">
        <v>423.32170335002525</v>
      </c>
      <c r="AA2653" s="150">
        <v>14764.859367609104</v>
      </c>
      <c r="AB2653" s="150">
        <v>190.88777074139068</v>
      </c>
      <c r="AC2653" s="150">
        <v>1182.1836843707879</v>
      </c>
      <c r="AD2653" s="150">
        <v>3072.5284462128775</v>
      </c>
      <c r="AE2653" s="150">
        <v>1581.3367502064734</v>
      </c>
      <c r="AF2653" s="150">
        <v>2684.6376528406877</v>
      </c>
      <c r="AG2653" s="150">
        <v>13090.299160194378</v>
      </c>
      <c r="AH2653" s="150">
        <v>2268.9414492787146</v>
      </c>
      <c r="AI2653" s="150">
        <v>925.24425347591716</v>
      </c>
      <c r="AJ2653" s="150">
        <v>8465.1024939751715</v>
      </c>
      <c r="AK2653" s="150">
        <v>4208.5139102278372</v>
      </c>
      <c r="AL2653" s="150">
        <v>87640.734375</v>
      </c>
      <c r="AM2653" s="150">
        <v>69409.296875</v>
      </c>
      <c r="AN2653" s="150">
        <v>18231.44140625</v>
      </c>
      <c r="AO2653" s="5" t="s">
        <v>2493</v>
      </c>
    </row>
    <row r="2654" spans="1:41" ht="14.25" x14ac:dyDescent="0.45">
      <c r="A2654" s="150">
        <v>2018</v>
      </c>
      <c r="B2654" s="5" t="s">
        <v>1478</v>
      </c>
      <c r="C2654" s="5" t="s">
        <v>278</v>
      </c>
      <c r="D2654" s="5" t="s">
        <v>108</v>
      </c>
      <c r="E2654" s="5" t="s">
        <v>292</v>
      </c>
      <c r="F2654" s="5" t="s">
        <v>292</v>
      </c>
      <c r="G2654" s="5" t="s">
        <v>87</v>
      </c>
      <c r="H2654" s="5" t="s">
        <v>131</v>
      </c>
      <c r="I2654" s="150">
        <v>2919.5208355470968</v>
      </c>
      <c r="J2654" s="150">
        <v>5534.7042583074935</v>
      </c>
      <c r="K2654" s="150">
        <v>249.06563805926959</v>
      </c>
      <c r="L2654" s="150">
        <v>215.55523909057163</v>
      </c>
      <c r="M2654" s="150">
        <v>623.96823897822469</v>
      </c>
      <c r="N2654" s="150">
        <v>663.48524225224492</v>
      </c>
      <c r="O2654" s="150">
        <v>1892.7084390650953</v>
      </c>
      <c r="P2654" s="150">
        <v>825.49583828911591</v>
      </c>
      <c r="Q2654" s="150">
        <v>860.81658310747844</v>
      </c>
      <c r="R2654" s="150">
        <v>892.72013178480552</v>
      </c>
      <c r="S2654" s="150">
        <v>1807.4642690968276</v>
      </c>
      <c r="T2654" s="150">
        <v>2986.9132027368955</v>
      </c>
      <c r="U2654" s="150">
        <v>246.96672751412146</v>
      </c>
      <c r="V2654" s="150">
        <v>2281.1166755716586</v>
      </c>
      <c r="W2654" s="150">
        <v>631.14582237979755</v>
      </c>
      <c r="X2654" s="150">
        <v>2499.0507129565358</v>
      </c>
      <c r="Y2654" s="150">
        <v>15686.82563511451</v>
      </c>
      <c r="Z2654" s="150">
        <v>943.30622352932858</v>
      </c>
      <c r="AA2654" s="150">
        <v>15114.650574843725</v>
      </c>
      <c r="AB2654" s="150">
        <v>190.27743365583186</v>
      </c>
      <c r="AC2654" s="150">
        <v>1174.8060633155808</v>
      </c>
      <c r="AD2654" s="150">
        <v>3667.0439303730504</v>
      </c>
      <c r="AE2654" s="150">
        <v>1594.4950249038436</v>
      </c>
      <c r="AF2654" s="150">
        <v>2460.3811741449431</v>
      </c>
      <c r="AG2654" s="150">
        <v>15823.287070653658</v>
      </c>
      <c r="AH2654" s="150">
        <v>2357.4160197889669</v>
      </c>
      <c r="AI2654" s="150">
        <v>896.07396082106857</v>
      </c>
      <c r="AJ2654" s="150">
        <v>10067.520485327866</v>
      </c>
      <c r="AK2654" s="150">
        <v>3666.8906309248446</v>
      </c>
      <c r="AL2654" s="150">
        <v>98773.671875</v>
      </c>
      <c r="AM2654" s="150">
        <v>77305.65625</v>
      </c>
      <c r="AN2654" s="150">
        <v>21468.01953125</v>
      </c>
      <c r="AO2654" s="5" t="s">
        <v>2491</v>
      </c>
    </row>
    <row r="2655" spans="1:41" ht="14.25" x14ac:dyDescent="0.45">
      <c r="A2655" s="150">
        <v>2018</v>
      </c>
      <c r="B2655" s="5" t="s">
        <v>4024</v>
      </c>
      <c r="C2655" s="5" t="s">
        <v>278</v>
      </c>
      <c r="D2655" s="5" t="s">
        <v>108</v>
      </c>
      <c r="E2655" s="5" t="s">
        <v>292</v>
      </c>
      <c r="F2655" s="5" t="s">
        <v>292</v>
      </c>
      <c r="G2655" s="5" t="s">
        <v>87</v>
      </c>
      <c r="H2655" s="5" t="s">
        <v>131</v>
      </c>
      <c r="I2655" s="150">
        <v>3209.4352551359761</v>
      </c>
      <c r="J2655" s="150">
        <v>10247.826982870518</v>
      </c>
      <c r="K2655" s="150">
        <v>424.99267064621296</v>
      </c>
      <c r="L2655" s="150">
        <v>201.29626411326709</v>
      </c>
      <c r="M2655" s="150">
        <v>1070.0734723043695</v>
      </c>
      <c r="N2655" s="150">
        <v>867.6847303985121</v>
      </c>
      <c r="O2655" s="150"/>
      <c r="P2655" s="150">
        <v>1086.6446116883967</v>
      </c>
      <c r="Q2655" s="150">
        <v>1106.2553968767074</v>
      </c>
      <c r="R2655" s="150">
        <v>939.84503708156717</v>
      </c>
      <c r="S2655" s="150">
        <v>3024.5927655198443</v>
      </c>
      <c r="T2655" s="150">
        <v>2567.7476608587285</v>
      </c>
      <c r="U2655" s="150">
        <v>250.35539693372604</v>
      </c>
      <c r="V2655" s="150">
        <v>1979.3054885786032</v>
      </c>
      <c r="W2655" s="150">
        <v>716.82955532306175</v>
      </c>
      <c r="X2655" s="150">
        <v>1571.6755474172801</v>
      </c>
      <c r="Y2655" s="150">
        <v>15208.555416294512</v>
      </c>
      <c r="Z2655" s="150">
        <v>1589.8637600150296</v>
      </c>
      <c r="AA2655" s="150">
        <v>10341.603704108529</v>
      </c>
      <c r="AB2655" s="150">
        <v>260.41240860542274</v>
      </c>
      <c r="AC2655" s="150">
        <v>1266.027984186396</v>
      </c>
      <c r="AD2655" s="150">
        <v>5806.6702592227812</v>
      </c>
      <c r="AE2655" s="150">
        <v>2270.3168901425925</v>
      </c>
      <c r="AF2655" s="150">
        <v>3211.4509889559786</v>
      </c>
      <c r="AG2655" s="150">
        <v>16193.928581149048</v>
      </c>
      <c r="AH2655" s="150">
        <v>1567.3959679825157</v>
      </c>
      <c r="AI2655" s="150">
        <v>1061.3356998216079</v>
      </c>
      <c r="AJ2655" s="150">
        <v>9336.4060168723627</v>
      </c>
      <c r="AK2655" s="150">
        <v>3566.3393766923946</v>
      </c>
      <c r="AL2655" s="150">
        <v>100944.875</v>
      </c>
      <c r="AM2655" s="150">
        <v>79306.796875</v>
      </c>
      <c r="AN2655" s="150">
        <v>21638.064453125</v>
      </c>
      <c r="AO2655" s="5" t="s">
        <v>4333</v>
      </c>
    </row>
    <row r="2656" spans="1:41" ht="14.25" x14ac:dyDescent="0.45">
      <c r="A2656" s="150">
        <v>2018</v>
      </c>
      <c r="B2656" s="5" t="s">
        <v>4024</v>
      </c>
      <c r="C2656" s="5" t="s">
        <v>278</v>
      </c>
      <c r="D2656" s="5" t="s">
        <v>108</v>
      </c>
      <c r="E2656" s="5" t="s">
        <v>292</v>
      </c>
      <c r="F2656" s="5" t="s">
        <v>292</v>
      </c>
      <c r="G2656" s="5" t="s">
        <v>88</v>
      </c>
      <c r="H2656" s="5" t="s">
        <v>131</v>
      </c>
      <c r="I2656" s="150">
        <v>3059.7623062171779</v>
      </c>
      <c r="J2656" s="150">
        <v>9769.9165834999967</v>
      </c>
      <c r="K2656" s="150">
        <v>397.22844464000002</v>
      </c>
      <c r="L2656" s="150">
        <v>193</v>
      </c>
      <c r="M2656" s="150">
        <v>1000.166945015</v>
      </c>
      <c r="N2656" s="150">
        <v>811</v>
      </c>
      <c r="O2656" s="150"/>
      <c r="P2656" s="150">
        <v>1015.65551312</v>
      </c>
      <c r="Q2656" s="150">
        <v>1033.9851508680511</v>
      </c>
      <c r="R2656" s="150">
        <v>878.44616641240145</v>
      </c>
      <c r="S2656" s="150">
        <v>2827</v>
      </c>
      <c r="T2656" s="150">
        <v>2448</v>
      </c>
      <c r="U2656" s="150">
        <v>234</v>
      </c>
      <c r="V2656" s="150">
        <v>1850</v>
      </c>
      <c r="W2656" s="150">
        <v>670</v>
      </c>
      <c r="X2656" s="150">
        <v>1675</v>
      </c>
      <c r="Y2656" s="150">
        <v>14215</v>
      </c>
      <c r="Z2656" s="150">
        <v>1486</v>
      </c>
      <c r="AA2656" s="150">
        <v>9805</v>
      </c>
      <c r="AB2656" s="150">
        <v>243.4</v>
      </c>
      <c r="AC2656" s="150">
        <v>1183.32</v>
      </c>
      <c r="AD2656" s="150">
        <v>5427.3279398000004</v>
      </c>
      <c r="AE2656" s="150">
        <v>2122</v>
      </c>
      <c r="AF2656" s="150">
        <v>3061.6840357027449</v>
      </c>
      <c r="AG2656" s="150">
        <v>15445</v>
      </c>
      <c r="AH2656" s="150">
        <v>1487</v>
      </c>
      <c r="AI2656" s="150">
        <v>992</v>
      </c>
      <c r="AJ2656" s="150">
        <v>8901</v>
      </c>
      <c r="AK2656" s="150">
        <v>3333.355</v>
      </c>
      <c r="AL2656" s="150">
        <v>95565.2421875</v>
      </c>
      <c r="AM2656" s="150">
        <v>75064.765625</v>
      </c>
      <c r="AN2656" s="150">
        <v>20500.48046875</v>
      </c>
      <c r="AO2656" s="5" t="s">
        <v>4334</v>
      </c>
    </row>
    <row r="2657" spans="1:41" ht="14.25" x14ac:dyDescent="0.45">
      <c r="A2657" s="150">
        <v>2018</v>
      </c>
      <c r="B2657" s="5" t="s">
        <v>1477</v>
      </c>
      <c r="C2657" s="5" t="s">
        <v>278</v>
      </c>
      <c r="D2657" s="5" t="s">
        <v>108</v>
      </c>
      <c r="E2657" s="5" t="s">
        <v>292</v>
      </c>
      <c r="F2657" s="5" t="s">
        <v>292</v>
      </c>
      <c r="G2657" s="5" t="s">
        <v>88</v>
      </c>
      <c r="H2657" s="5" t="s">
        <v>131</v>
      </c>
      <c r="I2657" s="150">
        <v>2858.010101706042</v>
      </c>
      <c r="J2657" s="150">
        <v>4630.7277000000004</v>
      </c>
      <c r="K2657" s="150">
        <v>208.69782613065331</v>
      </c>
      <c r="L2657" s="150">
        <v>236.5857</v>
      </c>
      <c r="M2657" s="150">
        <v>149.2292358100544</v>
      </c>
      <c r="N2657" s="150">
        <v>654.77469244521149</v>
      </c>
      <c r="O2657" s="150">
        <v>1889</v>
      </c>
      <c r="P2657" s="150">
        <v>885.50000000000011</v>
      </c>
      <c r="Q2657" s="150">
        <v>903.16168078049293</v>
      </c>
      <c r="R2657" s="150">
        <v>921.13998365219015</v>
      </c>
      <c r="S2657" s="150">
        <v>1765.5196605872859</v>
      </c>
      <c r="T2657" s="150">
        <v>2065.541401125</v>
      </c>
      <c r="U2657" s="150">
        <v>247.05854201355271</v>
      </c>
      <c r="V2657" s="150">
        <v>1216</v>
      </c>
      <c r="W2657" s="150">
        <v>496.93717620000001</v>
      </c>
      <c r="X2657" s="150">
        <v>2888.0774609999999</v>
      </c>
      <c r="Y2657" s="150">
        <v>16324.386</v>
      </c>
      <c r="Z2657" s="150">
        <v>475.25099999999998</v>
      </c>
      <c r="AA2657" s="150">
        <v>14692.43314638415</v>
      </c>
      <c r="AB2657" s="150">
        <v>172</v>
      </c>
      <c r="AC2657" s="150">
        <v>1216.4292275077121</v>
      </c>
      <c r="AD2657" s="150">
        <v>3321.39736380353</v>
      </c>
      <c r="AE2657" s="150">
        <v>2065.110768</v>
      </c>
      <c r="AF2657" s="150">
        <v>2274.8115403778952</v>
      </c>
      <c r="AG2657" s="150">
        <v>15361</v>
      </c>
      <c r="AH2657" s="150">
        <v>3254.7398892217302</v>
      </c>
      <c r="AI2657" s="150">
        <v>754.51888800000006</v>
      </c>
      <c r="AJ2657" s="150">
        <v>9496.7487164320046</v>
      </c>
      <c r="AK2657" s="150">
        <v>3705.7229532902688</v>
      </c>
      <c r="AL2657" s="150">
        <v>95130.515625</v>
      </c>
      <c r="AM2657" s="150">
        <v>74459.1328125</v>
      </c>
      <c r="AN2657" s="150">
        <v>20671.3828125</v>
      </c>
      <c r="AO2657" s="5" t="s">
        <v>2494</v>
      </c>
    </row>
    <row r="2658" spans="1:41" ht="14.25" x14ac:dyDescent="0.45">
      <c r="A2658" s="150">
        <v>2018</v>
      </c>
      <c r="B2658" s="5" t="s">
        <v>582</v>
      </c>
      <c r="C2658" s="5" t="s">
        <v>278</v>
      </c>
      <c r="D2658" s="5" t="s">
        <v>108</v>
      </c>
      <c r="E2658" s="5" t="s">
        <v>292</v>
      </c>
      <c r="F2658" s="5" t="s">
        <v>292</v>
      </c>
      <c r="G2658" s="5" t="s">
        <v>88</v>
      </c>
      <c r="H2658" s="5" t="s">
        <v>131</v>
      </c>
      <c r="I2658" s="150">
        <v>3081.3671308943631</v>
      </c>
      <c r="J2658" s="150">
        <v>6203.4507000966651</v>
      </c>
      <c r="K2658" s="150">
        <v>229.19602934400001</v>
      </c>
      <c r="L2658" s="150">
        <v>194.22228000000001</v>
      </c>
      <c r="M2658" s="150">
        <v>1040.4000000000001</v>
      </c>
      <c r="N2658" s="150">
        <v>586.16079660000003</v>
      </c>
      <c r="O2658" s="150">
        <v>1680.9200916782961</v>
      </c>
      <c r="P2658" s="150">
        <v>841.22500000000002</v>
      </c>
      <c r="Q2658" s="150">
        <v>841.32707508171745</v>
      </c>
      <c r="R2658" s="150">
        <v>780.73752536826009</v>
      </c>
      <c r="S2658" s="150">
        <v>2051.7327568131959</v>
      </c>
      <c r="T2658" s="150">
        <v>2478.8429999999998</v>
      </c>
      <c r="U2658" s="150">
        <v>232.3</v>
      </c>
      <c r="V2658" s="150">
        <v>42</v>
      </c>
      <c r="W2658" s="150">
        <v>594.22199999999998</v>
      </c>
      <c r="X2658" s="150">
        <v>1521.84</v>
      </c>
      <c r="Y2658" s="150">
        <v>13765.53175</v>
      </c>
      <c r="Z2658" s="150">
        <v>1428.873926002025</v>
      </c>
      <c r="AA2658" s="150">
        <v>11542.96656064685</v>
      </c>
      <c r="AB2658" s="150">
        <v>243</v>
      </c>
      <c r="AC2658" s="150">
        <v>1087.5268100000001</v>
      </c>
      <c r="AD2658" s="150">
        <v>3517.2323833732789</v>
      </c>
      <c r="AE2658" s="150">
        <v>1800.3</v>
      </c>
      <c r="AF2658" s="150">
        <v>1514.747400420091</v>
      </c>
      <c r="AG2658" s="150">
        <v>12302.3505181481</v>
      </c>
      <c r="AH2658" s="150">
        <v>2664.0262894500929</v>
      </c>
      <c r="AI2658" s="150">
        <v>995.52</v>
      </c>
      <c r="AJ2658" s="150">
        <v>7673.1676150526164</v>
      </c>
      <c r="AK2658" s="150">
        <v>3219.3862199999999</v>
      </c>
      <c r="AL2658" s="150">
        <v>84154.5703125</v>
      </c>
      <c r="AM2658" s="150">
        <v>63918.25390625</v>
      </c>
      <c r="AN2658" s="150">
        <v>20236.3203125</v>
      </c>
      <c r="AO2658" s="5" t="s">
        <v>913</v>
      </c>
    </row>
    <row r="2659" spans="1:41" ht="14.25" x14ac:dyDescent="0.45">
      <c r="A2659" s="150">
        <v>2018</v>
      </c>
      <c r="B2659" s="5" t="s">
        <v>1478</v>
      </c>
      <c r="C2659" s="5" t="s">
        <v>278</v>
      </c>
      <c r="D2659" s="5" t="s">
        <v>108</v>
      </c>
      <c r="E2659" s="5" t="s">
        <v>292</v>
      </c>
      <c r="F2659" s="5" t="s">
        <v>292</v>
      </c>
      <c r="G2659" s="5" t="s">
        <v>88</v>
      </c>
      <c r="H2659" s="5" t="s">
        <v>131</v>
      </c>
      <c r="I2659" s="150">
        <v>2800.6140027196038</v>
      </c>
      <c r="J2659" s="150">
        <v>5309.2806049999999</v>
      </c>
      <c r="K2659" s="150">
        <v>236.58409604930389</v>
      </c>
      <c r="L2659" s="150">
        <v>203.46205816116711</v>
      </c>
      <c r="M2659" s="150">
        <v>592.23346559999993</v>
      </c>
      <c r="N2659" s="150">
        <v>623.98302120000005</v>
      </c>
      <c r="O2659" s="150">
        <v>1794.5180683820799</v>
      </c>
      <c r="P2659" s="150">
        <v>746.2013831999999</v>
      </c>
      <c r="Q2659" s="150">
        <v>817.37298230026158</v>
      </c>
      <c r="R2659" s="150">
        <v>874.24943571447716</v>
      </c>
      <c r="S2659" s="150">
        <v>1706.518539190334</v>
      </c>
      <c r="T2659" s="150">
        <v>2823.3316124999992</v>
      </c>
      <c r="U2659" s="150">
        <v>236.90821687603199</v>
      </c>
      <c r="V2659" s="150">
        <v>2165</v>
      </c>
      <c r="W2659" s="150">
        <v>593.56843747999994</v>
      </c>
      <c r="X2659" s="150">
        <v>2350.2636000000002</v>
      </c>
      <c r="Y2659" s="150">
        <v>15297.95119999999</v>
      </c>
      <c r="Z2659" s="150">
        <v>895.85957261789986</v>
      </c>
      <c r="AA2659" s="150">
        <v>14550.201056297579</v>
      </c>
      <c r="AB2659" s="150">
        <v>172</v>
      </c>
      <c r="AC2659" s="150">
        <v>1097.0737799999999</v>
      </c>
      <c r="AD2659" s="150">
        <v>3481.9759428598909</v>
      </c>
      <c r="AE2659" s="150">
        <v>1540.189321987021</v>
      </c>
      <c r="AF2659" s="150">
        <v>2400.6654439591671</v>
      </c>
      <c r="AG2659" s="150">
        <v>15573.88936208964</v>
      </c>
      <c r="AH2659" s="150">
        <v>2264.7299278250061</v>
      </c>
      <c r="AI2659" s="150">
        <v>842.72400000000005</v>
      </c>
      <c r="AJ2659" s="150">
        <v>9704.7381077006066</v>
      </c>
      <c r="AK2659" s="150">
        <v>3496.0690818690018</v>
      </c>
      <c r="AL2659" s="150">
        <v>95192.1484375</v>
      </c>
      <c r="AM2659" s="150">
        <v>74837.6328125</v>
      </c>
      <c r="AN2659" s="150">
        <v>20354.515625</v>
      </c>
      <c r="AO2659" s="5" t="s">
        <v>2496</v>
      </c>
    </row>
    <row r="2660" spans="1:41" ht="14.25" x14ac:dyDescent="0.45">
      <c r="A2660" s="150">
        <v>2018</v>
      </c>
      <c r="B2660" s="5" t="s">
        <v>1476</v>
      </c>
      <c r="C2660" s="5" t="s">
        <v>278</v>
      </c>
      <c r="D2660" s="5" t="s">
        <v>108</v>
      </c>
      <c r="E2660" s="5" t="s">
        <v>292</v>
      </c>
      <c r="F2660" s="5" t="s">
        <v>292</v>
      </c>
      <c r="G2660" s="5" t="s">
        <v>88</v>
      </c>
      <c r="H2660" s="5" t="s">
        <v>131</v>
      </c>
      <c r="I2660" s="150">
        <v>3043.5295917555859</v>
      </c>
      <c r="J2660" s="150">
        <v>3620.0559807812679</v>
      </c>
      <c r="K2660" s="150">
        <v>223</v>
      </c>
      <c r="L2660" s="150">
        <v>218.60799903360001</v>
      </c>
      <c r="M2660" s="150">
        <v>123.1935746795717</v>
      </c>
      <c r="N2660" s="150">
        <v>581.57600000000002</v>
      </c>
      <c r="O2660" s="150">
        <v>1725.397524658202</v>
      </c>
      <c r="P2660" s="150">
        <v>885.50000000000011</v>
      </c>
      <c r="Q2660" s="150">
        <v>786.20563000000016</v>
      </c>
      <c r="R2660" s="150">
        <v>691.15406060543023</v>
      </c>
      <c r="S2660" s="150">
        <v>1556.3761757812499</v>
      </c>
      <c r="T2660" s="150">
        <v>1946.0221261718741</v>
      </c>
      <c r="U2660" s="150">
        <v>210.8</v>
      </c>
      <c r="V2660" s="150">
        <v>837</v>
      </c>
      <c r="W2660" s="150">
        <v>476.95353481848002</v>
      </c>
      <c r="X2660" s="150">
        <v>1547.57461375</v>
      </c>
      <c r="Y2660" s="150">
        <v>16863</v>
      </c>
      <c r="Z2660" s="150">
        <v>424.46429999999998</v>
      </c>
      <c r="AA2660" s="150">
        <v>14670.04213365929</v>
      </c>
      <c r="AB2660" s="150">
        <v>170</v>
      </c>
      <c r="AC2660" s="150">
        <v>1188.271251629883</v>
      </c>
      <c r="AD2660" s="150">
        <v>3002.5628496730001</v>
      </c>
      <c r="AE2660" s="150">
        <v>1558.3920229649259</v>
      </c>
      <c r="AF2660" s="150">
        <v>2639.7168889935751</v>
      </c>
      <c r="AG2660" s="150">
        <v>12919.564589740079</v>
      </c>
      <c r="AH2660" s="150">
        <v>2247.9886999999999</v>
      </c>
      <c r="AI2660" s="150">
        <v>891.92409984000005</v>
      </c>
      <c r="AJ2660" s="150">
        <v>8425.9643921575225</v>
      </c>
      <c r="AK2660" s="150">
        <v>3933</v>
      </c>
      <c r="AL2660" s="150">
        <v>87407.8359375</v>
      </c>
      <c r="AM2660" s="150">
        <v>69563.84375</v>
      </c>
      <c r="AN2660" s="150">
        <v>17843.9921875</v>
      </c>
      <c r="AO2660" s="5" t="s">
        <v>2495</v>
      </c>
    </row>
    <row r="2661" spans="1:41" ht="14.25" x14ac:dyDescent="0.45">
      <c r="A2661" s="150">
        <v>2018</v>
      </c>
      <c r="B2661" s="5" t="s">
        <v>4980</v>
      </c>
      <c r="C2661" s="5" t="s">
        <v>278</v>
      </c>
      <c r="D2661" s="5" t="s">
        <v>108</v>
      </c>
      <c r="E2661" s="5" t="s">
        <v>292</v>
      </c>
      <c r="F2661" s="5" t="s">
        <v>292</v>
      </c>
      <c r="G2661" s="5" t="s">
        <v>88</v>
      </c>
      <c r="H2661" s="5" t="s">
        <v>131</v>
      </c>
      <c r="I2661" s="150">
        <v>3059.7623062171779</v>
      </c>
      <c r="J2661" s="150">
        <v>5783</v>
      </c>
      <c r="K2661" s="150">
        <v>397.22844464000002</v>
      </c>
      <c r="L2661" s="150">
        <v>97</v>
      </c>
      <c r="M2661" s="150">
        <v>1003</v>
      </c>
      <c r="N2661" s="150">
        <v>832.48199999999997</v>
      </c>
      <c r="O2661" s="150"/>
      <c r="P2661" s="150">
        <v>1016</v>
      </c>
      <c r="Q2661" s="150">
        <v>1037.547996596541</v>
      </c>
      <c r="R2661" s="150">
        <v>902.84625529999994</v>
      </c>
      <c r="S2661" s="150">
        <v>1413.1348571428571</v>
      </c>
      <c r="T2661" s="150">
        <v>2473.090909090909</v>
      </c>
      <c r="U2661" s="150">
        <v>250</v>
      </c>
      <c r="V2661" s="150">
        <v>1612</v>
      </c>
      <c r="W2661" s="150">
        <v>760</v>
      </c>
      <c r="X2661" s="150">
        <v>2167</v>
      </c>
      <c r="Y2661" s="150">
        <v>14215</v>
      </c>
      <c r="Z2661" s="150">
        <v>1599.4875744000001</v>
      </c>
      <c r="AA2661" s="150">
        <v>9311</v>
      </c>
      <c r="AB2661" s="150">
        <v>243</v>
      </c>
      <c r="AC2661" s="150">
        <v>1183.32</v>
      </c>
      <c r="AD2661" s="150">
        <v>4812.4280923309207</v>
      </c>
      <c r="AE2661" s="150">
        <v>2354</v>
      </c>
      <c r="AF2661" s="150">
        <v>3123.306313733553</v>
      </c>
      <c r="AG2661" s="150">
        <v>13960</v>
      </c>
      <c r="AH2661" s="150">
        <v>2205</v>
      </c>
      <c r="AI2661" s="150">
        <v>992</v>
      </c>
      <c r="AJ2661" s="150">
        <v>9564</v>
      </c>
      <c r="AK2661" s="150">
        <v>3333</v>
      </c>
      <c r="AL2661" s="150">
        <v>89699.640625</v>
      </c>
      <c r="AM2661" s="150">
        <v>69900.75</v>
      </c>
      <c r="AN2661" s="150">
        <v>19798.8828125</v>
      </c>
      <c r="AO2661" s="5" t="s">
        <v>5393</v>
      </c>
    </row>
    <row r="2662" spans="1:41" ht="14.25" x14ac:dyDescent="0.45">
      <c r="A2662" s="150">
        <v>2018</v>
      </c>
      <c r="B2662" s="5" t="s">
        <v>1476</v>
      </c>
      <c r="C2662" s="5" t="s">
        <v>278</v>
      </c>
      <c r="D2662" s="5" t="s">
        <v>108</v>
      </c>
      <c r="E2662" s="5" t="s">
        <v>113</v>
      </c>
      <c r="F2662" s="5" t="s">
        <v>113</v>
      </c>
      <c r="G2662" s="5" t="s">
        <v>87</v>
      </c>
      <c r="H2662" s="5" t="s">
        <v>131</v>
      </c>
      <c r="I2662" s="150">
        <v>1584.0917563637713</v>
      </c>
      <c r="J2662" s="150">
        <v>5116.8871902287401</v>
      </c>
      <c r="K2662" s="150">
        <v>273.98009447587839</v>
      </c>
      <c r="L2662" s="150">
        <v>297.56034850863841</v>
      </c>
      <c r="M2662" s="150">
        <v>1444.7638028939607</v>
      </c>
      <c r="N2662" s="150">
        <v>757.93673676728656</v>
      </c>
      <c r="O2662" s="150">
        <v>1079.0773393086849</v>
      </c>
      <c r="P2662" s="150">
        <v>1661.8464746897541</v>
      </c>
      <c r="Q2662" s="150">
        <v>648.57937864802318</v>
      </c>
      <c r="R2662" s="150">
        <v>784.90805590380535</v>
      </c>
      <c r="S2662" s="150">
        <v>902.78686868281238</v>
      </c>
      <c r="T2662" s="150">
        <v>1077.9544700690299</v>
      </c>
      <c r="U2662" s="150">
        <v>155.90317742877897</v>
      </c>
      <c r="V2662" s="150">
        <v>802.85150635349612</v>
      </c>
      <c r="W2662" s="150">
        <v>292.42883608341401</v>
      </c>
      <c r="X2662" s="150">
        <v>1435.026888279396</v>
      </c>
      <c r="Y2662" s="150">
        <v>7750.0434921004617</v>
      </c>
      <c r="Z2662" s="150">
        <v>1446.2555806759483</v>
      </c>
      <c r="AA2662" s="150">
        <v>8976.4959329036392</v>
      </c>
      <c r="AB2662" s="150">
        <v>97.689623850005816</v>
      </c>
      <c r="AC2662" s="150">
        <v>1448.1925301143535</v>
      </c>
      <c r="AD2662" s="150">
        <v>2888.7978327763567</v>
      </c>
      <c r="AE2662" s="150">
        <v>1122.8692396552394</v>
      </c>
      <c r="AF2662" s="150">
        <v>3237.7460254164507</v>
      </c>
      <c r="AG2662" s="150">
        <v>7798.4105313183809</v>
      </c>
      <c r="AH2662" s="150">
        <v>2926.1410950795707</v>
      </c>
      <c r="AI2662" s="150">
        <v>642.28120508279687</v>
      </c>
      <c r="AJ2662" s="150">
        <v>4667.2563984324179</v>
      </c>
      <c r="AK2662" s="150">
        <v>543.4687119931358</v>
      </c>
      <c r="AL2662" s="150">
        <v>61862.234375</v>
      </c>
      <c r="AM2662" s="150">
        <v>48257.8359375</v>
      </c>
      <c r="AN2662" s="150">
        <v>13604.3955078125</v>
      </c>
      <c r="AO2662" s="5" t="s">
        <v>2497</v>
      </c>
    </row>
    <row r="2663" spans="1:41" ht="14.25" x14ac:dyDescent="0.45">
      <c r="A2663" s="150">
        <v>2018</v>
      </c>
      <c r="B2663" s="5" t="s">
        <v>1477</v>
      </c>
      <c r="C2663" s="5" t="s">
        <v>278</v>
      </c>
      <c r="D2663" s="5" t="s">
        <v>108</v>
      </c>
      <c r="E2663" s="5" t="s">
        <v>113</v>
      </c>
      <c r="F2663" s="5" t="s">
        <v>113</v>
      </c>
      <c r="G2663" s="5" t="s">
        <v>87</v>
      </c>
      <c r="H2663" s="5" t="s">
        <v>131</v>
      </c>
      <c r="I2663" s="150">
        <v>1971.5688076883075</v>
      </c>
      <c r="J2663" s="150">
        <v>3367.8278002581615</v>
      </c>
      <c r="K2663" s="150">
        <v>270.59827664036499</v>
      </c>
      <c r="L2663" s="150">
        <v>324.27523540133717</v>
      </c>
      <c r="M2663" s="150">
        <v>1727.1793588230607</v>
      </c>
      <c r="N2663" s="150">
        <v>799.8622206402473</v>
      </c>
      <c r="O2663" s="150">
        <v>1175.3593856526284</v>
      </c>
      <c r="P2663" s="150">
        <v>1592.8399562913683</v>
      </c>
      <c r="Q2663" s="150">
        <v>791.90733774006765</v>
      </c>
      <c r="R2663" s="150">
        <v>615.1407585239424</v>
      </c>
      <c r="S2663" s="150">
        <v>1030.3396684766205</v>
      </c>
      <c r="T2663" s="150">
        <v>1106.7414177520041</v>
      </c>
      <c r="U2663" s="150">
        <v>159.8134607233894</v>
      </c>
      <c r="V2663" s="150">
        <v>805.70775212345893</v>
      </c>
      <c r="W2663" s="150">
        <v>284.53215108986268</v>
      </c>
      <c r="X2663" s="150">
        <v>1702.1683005025823</v>
      </c>
      <c r="Y2663" s="150">
        <v>8051.5438141458299</v>
      </c>
      <c r="Z2663" s="150">
        <v>1834.9772706328226</v>
      </c>
      <c r="AA2663" s="150">
        <v>8979.8449751663793</v>
      </c>
      <c r="AB2663" s="150">
        <v>120.63481453496844</v>
      </c>
      <c r="AC2663" s="150">
        <v>1396.7076692030291</v>
      </c>
      <c r="AD2663" s="150">
        <v>3322.7114986525453</v>
      </c>
      <c r="AE2663" s="150">
        <v>1660.1121266280061</v>
      </c>
      <c r="AF2663" s="150">
        <v>2856.0187077472369</v>
      </c>
      <c r="AG2663" s="150">
        <v>8103.5606607801737</v>
      </c>
      <c r="AH2663" s="150">
        <v>3041.019955351208</v>
      </c>
      <c r="AI2663" s="150">
        <v>633.05609095414627</v>
      </c>
      <c r="AJ2663" s="150">
        <v>4470.3719267735323</v>
      </c>
      <c r="AK2663" s="150">
        <v>559.12576424831252</v>
      </c>
      <c r="AL2663" s="150">
        <v>62755.546875</v>
      </c>
      <c r="AM2663" s="150">
        <v>47782.078125</v>
      </c>
      <c r="AN2663" s="150">
        <v>14973.4658203125</v>
      </c>
      <c r="AO2663" s="5" t="s">
        <v>2499</v>
      </c>
    </row>
    <row r="2664" spans="1:41" ht="14.25" x14ac:dyDescent="0.45">
      <c r="A2664" s="150">
        <v>2018</v>
      </c>
      <c r="B2664" s="5" t="s">
        <v>582</v>
      </c>
      <c r="C2664" s="5" t="s">
        <v>278</v>
      </c>
      <c r="D2664" s="5" t="s">
        <v>108</v>
      </c>
      <c r="E2664" s="5" t="s">
        <v>113</v>
      </c>
      <c r="F2664" s="5" t="s">
        <v>113</v>
      </c>
      <c r="G2664" s="5" t="s">
        <v>87</v>
      </c>
      <c r="H2664" s="5" t="s">
        <v>131</v>
      </c>
      <c r="I2664" s="150">
        <v>1472.8342379406931</v>
      </c>
      <c r="J2664" s="150">
        <v>3508.392024522886</v>
      </c>
      <c r="K2664" s="150">
        <v>290.95735692485073</v>
      </c>
      <c r="L2664" s="150">
        <v>283.14548280069084</v>
      </c>
      <c r="M2664" s="150">
        <v>1426.70204511976</v>
      </c>
      <c r="N2664" s="150">
        <v>1170.9931401098338</v>
      </c>
      <c r="O2664" s="150">
        <v>1248.8243963897426</v>
      </c>
      <c r="P2664" s="150">
        <v>1579.4864696685236</v>
      </c>
      <c r="Q2664" s="150">
        <v>767.71693576438838</v>
      </c>
      <c r="R2664" s="150">
        <v>912.35980594074124</v>
      </c>
      <c r="S2664" s="150">
        <v>1116.7643843613159</v>
      </c>
      <c r="T2664" s="150">
        <v>877.97048930446772</v>
      </c>
      <c r="U2664" s="150">
        <v>131.69557339567015</v>
      </c>
      <c r="V2664" s="150">
        <v>1109.5352058585211</v>
      </c>
      <c r="W2664" s="150">
        <v>299.60742947514962</v>
      </c>
      <c r="X2664" s="150">
        <v>1203.981590112377</v>
      </c>
      <c r="Y2664" s="150">
        <v>9635.7261201165329</v>
      </c>
      <c r="Z2664" s="150">
        <v>1079.4726622327714</v>
      </c>
      <c r="AA2664" s="150">
        <v>7942.6966327263735</v>
      </c>
      <c r="AB2664" s="150">
        <v>95.47929071186087</v>
      </c>
      <c r="AC2664" s="150">
        <v>1373.6451909879795</v>
      </c>
      <c r="AD2664" s="150">
        <v>3146.2603804748655</v>
      </c>
      <c r="AE2664" s="150">
        <v>1316.9557339567016</v>
      </c>
      <c r="AF2664" s="150">
        <v>2833.733575199079</v>
      </c>
      <c r="AG2664" s="150">
        <v>10206.398197830096</v>
      </c>
      <c r="AH2664" s="150">
        <v>2743.6577790764618</v>
      </c>
      <c r="AI2664" s="150">
        <v>696.88907588542122</v>
      </c>
      <c r="AJ2664" s="150">
        <v>4542.3998190389902</v>
      </c>
      <c r="AK2664" s="150">
        <v>544.60513841408579</v>
      </c>
      <c r="AL2664" s="150">
        <v>63558.890625</v>
      </c>
      <c r="AM2664" s="150">
        <v>49867.18359375</v>
      </c>
      <c r="AN2664" s="150">
        <v>13691.7001953125</v>
      </c>
      <c r="AO2664" s="5" t="s">
        <v>914</v>
      </c>
    </row>
    <row r="2665" spans="1:41" ht="14.25" x14ac:dyDescent="0.45">
      <c r="A2665" s="150">
        <v>2018</v>
      </c>
      <c r="B2665" s="5" t="s">
        <v>4980</v>
      </c>
      <c r="C2665" s="5" t="s">
        <v>278</v>
      </c>
      <c r="D2665" s="5" t="s">
        <v>108</v>
      </c>
      <c r="E2665" s="5" t="s">
        <v>113</v>
      </c>
      <c r="F2665" s="5" t="s">
        <v>113</v>
      </c>
      <c r="G2665" s="5" t="s">
        <v>87</v>
      </c>
      <c r="H2665" s="5" t="s">
        <v>131</v>
      </c>
      <c r="I2665" s="150">
        <v>1399.1843239491943</v>
      </c>
      <c r="J2665" s="150">
        <v>4426.7783311392877</v>
      </c>
      <c r="K2665" s="150">
        <v>329.5247553765505</v>
      </c>
      <c r="L2665" s="150">
        <v>348.85220911118824</v>
      </c>
      <c r="M2665" s="150">
        <v>2019.2877964201784</v>
      </c>
      <c r="N2665" s="150">
        <v>791.42590723732258</v>
      </c>
      <c r="O2665" s="150">
        <v>1322.9441520497114</v>
      </c>
      <c r="P2665" s="150">
        <v>2349.2853246413156</v>
      </c>
      <c r="Q2665" s="150">
        <v>495.89637293332009</v>
      </c>
      <c r="R2665" s="150">
        <v>1640.1687822643491</v>
      </c>
      <c r="S2665" s="150">
        <v>1406.8553543031117</v>
      </c>
      <c r="T2665" s="150">
        <v>1100.8014891573669</v>
      </c>
      <c r="U2665" s="150">
        <v>156.20248169157682</v>
      </c>
      <c r="V2665" s="150">
        <v>1225.6688063399063</v>
      </c>
      <c r="W2665" s="150">
        <v>590.44538079416043</v>
      </c>
      <c r="X2665" s="150">
        <v>1217.3380073163555</v>
      </c>
      <c r="Y2665" s="150">
        <v>7403.9976321807417</v>
      </c>
      <c r="Z2665" s="150">
        <v>1889.1338488454646</v>
      </c>
      <c r="AA2665" s="150">
        <v>5997.1339470786061</v>
      </c>
      <c r="AB2665" s="150">
        <v>90.597439381114569</v>
      </c>
      <c r="AC2665" s="150">
        <v>1213.1726078045801</v>
      </c>
      <c r="AD2665" s="150">
        <v>3388.9732546135174</v>
      </c>
      <c r="AE2665" s="150">
        <v>1492.2543750935306</v>
      </c>
      <c r="AF2665" s="150">
        <v>3807.9586368079981</v>
      </c>
      <c r="AG2665" s="150">
        <v>10046.943622402221</v>
      </c>
      <c r="AH2665" s="150">
        <v>2438.8414141444864</v>
      </c>
      <c r="AI2665" s="150">
        <v>718.53141578125337</v>
      </c>
      <c r="AJ2665" s="150">
        <v>4612.1386094132922</v>
      </c>
      <c r="AK2665" s="150">
        <v>516.50953946014738</v>
      </c>
      <c r="AL2665" s="150">
        <v>64436.83984375</v>
      </c>
      <c r="AM2665" s="150">
        <v>49296.1953125</v>
      </c>
      <c r="AN2665" s="150">
        <v>15140.650390625</v>
      </c>
      <c r="AO2665" s="5" t="s">
        <v>5394</v>
      </c>
    </row>
    <row r="2666" spans="1:41" ht="14.25" x14ac:dyDescent="0.45">
      <c r="A2666" s="150">
        <v>2018</v>
      </c>
      <c r="B2666" s="5" t="s">
        <v>1478</v>
      </c>
      <c r="C2666" s="5" t="s">
        <v>278</v>
      </c>
      <c r="D2666" s="5" t="s">
        <v>108</v>
      </c>
      <c r="E2666" s="5" t="s">
        <v>113</v>
      </c>
      <c r="F2666" s="5" t="s">
        <v>113</v>
      </c>
      <c r="G2666" s="5" t="s">
        <v>87</v>
      </c>
      <c r="H2666" s="5" t="s">
        <v>131</v>
      </c>
      <c r="I2666" s="150">
        <v>1511.289417519708</v>
      </c>
      <c r="J2666" s="150">
        <v>3322.6277145514496</v>
      </c>
      <c r="K2666" s="150">
        <v>317.00441699891417</v>
      </c>
      <c r="L2666" s="150">
        <v>301.12741943305986</v>
      </c>
      <c r="M2666" s="150">
        <v>1510.6274626594366</v>
      </c>
      <c r="N2666" s="150">
        <v>936.58535396337425</v>
      </c>
      <c r="O2666" s="150">
        <v>1174.6578239195931</v>
      </c>
      <c r="P2666" s="150">
        <v>2153.4674042324768</v>
      </c>
      <c r="Q2666" s="150">
        <v>763.18894895205665</v>
      </c>
      <c r="R2666" s="150">
        <v>902.99716929105114</v>
      </c>
      <c r="S2666" s="150">
        <v>1074.9940442159457</v>
      </c>
      <c r="T2666" s="150">
        <v>995.6377342456318</v>
      </c>
      <c r="U2666" s="150">
        <v>159.74454313896581</v>
      </c>
      <c r="V2666" s="150">
        <v>852.92965900375793</v>
      </c>
      <c r="W2666" s="150">
        <v>252.00697317906105</v>
      </c>
      <c r="X2666" s="150">
        <v>1616.2519219254089</v>
      </c>
      <c r="Y2666" s="150">
        <v>7572.3781010126104</v>
      </c>
      <c r="Z2666" s="150">
        <v>1860.795694212338</v>
      </c>
      <c r="AA2666" s="150">
        <v>9119.8000445274938</v>
      </c>
      <c r="AB2666" s="150">
        <v>121.68905640779944</v>
      </c>
      <c r="AC2666" s="150">
        <v>1396.1053562422082</v>
      </c>
      <c r="AD2666" s="150">
        <v>3127.7028765548403</v>
      </c>
      <c r="AE2666" s="150">
        <v>1659.3962237427197</v>
      </c>
      <c r="AF2666" s="150">
        <v>2967.2757164495019</v>
      </c>
      <c r="AG2666" s="150">
        <v>9438.2523368709863</v>
      </c>
      <c r="AH2666" s="150">
        <v>2880.0837588834165</v>
      </c>
      <c r="AI2666" s="150">
        <v>702.47773471775133</v>
      </c>
      <c r="AJ2666" s="150">
        <v>4036.3646064194113</v>
      </c>
      <c r="AK2666" s="150">
        <v>548.9725656306241</v>
      </c>
      <c r="AL2666" s="150">
        <v>63276.42578125</v>
      </c>
      <c r="AM2666" s="150">
        <v>48954.328125</v>
      </c>
      <c r="AN2666" s="150">
        <v>14322.1064453125</v>
      </c>
      <c r="AO2666" s="5" t="s">
        <v>2498</v>
      </c>
    </row>
    <row r="2667" spans="1:41" ht="14.25" x14ac:dyDescent="0.45">
      <c r="A2667" s="150">
        <v>2018</v>
      </c>
      <c r="B2667" s="5" t="s">
        <v>4024</v>
      </c>
      <c r="C2667" s="5" t="s">
        <v>278</v>
      </c>
      <c r="D2667" s="5" t="s">
        <v>108</v>
      </c>
      <c r="E2667" s="5" t="s">
        <v>113</v>
      </c>
      <c r="F2667" s="5" t="s">
        <v>113</v>
      </c>
      <c r="G2667" s="5" t="s">
        <v>87</v>
      </c>
      <c r="H2667" s="5" t="s">
        <v>131</v>
      </c>
      <c r="I2667" s="150">
        <v>1437.5380899936124</v>
      </c>
      <c r="J2667" s="150">
        <v>3432.7284994756133</v>
      </c>
      <c r="K2667" s="150">
        <v>338.55752908422335</v>
      </c>
      <c r="L2667" s="150">
        <v>275.34825764716328</v>
      </c>
      <c r="M2667" s="150">
        <v>1818.8212597749327</v>
      </c>
      <c r="N2667" s="150">
        <v>906.20094531139296</v>
      </c>
      <c r="O2667" s="150">
        <v>1359.2080592626885</v>
      </c>
      <c r="P2667" s="150">
        <v>2414.1818001692982</v>
      </c>
      <c r="Q2667" s="150">
        <v>460.59582316822031</v>
      </c>
      <c r="R2667" s="150">
        <v>915.20232114812768</v>
      </c>
      <c r="S2667" s="150">
        <v>1658.3370309712623</v>
      </c>
      <c r="T2667" s="150">
        <v>855.91588695290955</v>
      </c>
      <c r="U2667" s="150">
        <v>133.73685733639212</v>
      </c>
      <c r="V2667" s="150">
        <v>1135.1584450712962</v>
      </c>
      <c r="W2667" s="150">
        <v>325.24803704210564</v>
      </c>
      <c r="X2667" s="150">
        <v>1386.5837368637135</v>
      </c>
      <c r="Y2667" s="150">
        <v>7606.9524452939831</v>
      </c>
      <c r="Z2667" s="150">
        <v>1266.7555126903062</v>
      </c>
      <c r="AA2667" s="150">
        <v>7645.4686602068641</v>
      </c>
      <c r="AB2667" s="150">
        <v>93.102250603302735</v>
      </c>
      <c r="AC2667" s="150">
        <v>1246.4275103751745</v>
      </c>
      <c r="AD2667" s="150">
        <v>1734.44866648584</v>
      </c>
      <c r="AE2667" s="150">
        <v>1283.8738304293643</v>
      </c>
      <c r="AF2667" s="150">
        <v>2618.6195493932869</v>
      </c>
      <c r="AG2667" s="150">
        <v>10184.329159880932</v>
      </c>
      <c r="AH2667" s="150">
        <v>2429.7312240875722</v>
      </c>
      <c r="AI2667" s="150">
        <v>738.22745249688444</v>
      </c>
      <c r="AJ2667" s="150">
        <v>4166.2964497266621</v>
      </c>
      <c r="AK2667" s="150">
        <v>530.92466747268418</v>
      </c>
      <c r="AL2667" s="150">
        <v>60398.51953125</v>
      </c>
      <c r="AM2667" s="150">
        <v>47129.4140625</v>
      </c>
      <c r="AN2667" s="150">
        <v>13269.10546875</v>
      </c>
      <c r="AO2667" s="5" t="s">
        <v>4335</v>
      </c>
    </row>
    <row r="2668" spans="1:41" ht="14.25" x14ac:dyDescent="0.45">
      <c r="A2668" s="150">
        <v>2018</v>
      </c>
      <c r="B2668" s="5" t="s">
        <v>582</v>
      </c>
      <c r="C2668" s="5" t="s">
        <v>278</v>
      </c>
      <c r="D2668" s="5" t="s">
        <v>108</v>
      </c>
      <c r="E2668" s="5" t="s">
        <v>113</v>
      </c>
      <c r="F2668" s="5" t="s">
        <v>113</v>
      </c>
      <c r="G2668" s="5" t="s">
        <v>88</v>
      </c>
      <c r="H2668" s="5" t="s">
        <v>131</v>
      </c>
      <c r="I2668" s="150">
        <v>1382.598318523897</v>
      </c>
      <c r="J2668" s="150">
        <v>3331.0864399999991</v>
      </c>
      <c r="K2668" s="150">
        <v>268.03441931999998</v>
      </c>
      <c r="L2668" s="150">
        <v>267.10739999999998</v>
      </c>
      <c r="M2668" s="150">
        <v>1326</v>
      </c>
      <c r="N2668" s="150">
        <v>1110.1057330000001</v>
      </c>
      <c r="O2668" s="150">
        <v>1158.094554129807</v>
      </c>
      <c r="P2668" s="150">
        <v>1546.6</v>
      </c>
      <c r="Q2668" s="150">
        <v>714.2280985197134</v>
      </c>
      <c r="R2668" s="150">
        <v>842.14264117250002</v>
      </c>
      <c r="S2668" s="150">
        <v>1036.921328474898</v>
      </c>
      <c r="T2668" s="150">
        <v>790.57749999999999</v>
      </c>
      <c r="U2668" s="150">
        <v>121.2</v>
      </c>
      <c r="V2668" s="150">
        <v>25</v>
      </c>
      <c r="W2668" s="150">
        <v>278.733</v>
      </c>
      <c r="X2668" s="150">
        <v>1141.3800000000001</v>
      </c>
      <c r="Y2668" s="150">
        <v>9072.3199499999992</v>
      </c>
      <c r="Z2668" s="150">
        <v>1004.26299204</v>
      </c>
      <c r="AA2668" s="150">
        <v>7512.2533272549554</v>
      </c>
      <c r="AB2668" s="150">
        <v>87</v>
      </c>
      <c r="AC2668" s="150">
        <v>1273.8093100000001</v>
      </c>
      <c r="AD2668" s="150">
        <v>2927.0522302039199</v>
      </c>
      <c r="AE2668" s="150">
        <v>1224</v>
      </c>
      <c r="AF2668" s="150">
        <v>2673.2236731353</v>
      </c>
      <c r="AG2668" s="150">
        <v>9675.7024141314232</v>
      </c>
      <c r="AH2668" s="150">
        <v>2603.5506249999989</v>
      </c>
      <c r="AI2668" s="150">
        <v>647.70000000000005</v>
      </c>
      <c r="AJ2668" s="150">
        <v>4306.2156000000004</v>
      </c>
      <c r="AK2668" s="150">
        <v>506.16484079999998</v>
      </c>
      <c r="AL2668" s="150">
        <v>58853.05859375</v>
      </c>
      <c r="AM2668" s="150">
        <v>46081.85546875</v>
      </c>
      <c r="AN2668" s="150">
        <v>12771.208984375</v>
      </c>
      <c r="AO2668" s="5" t="s">
        <v>915</v>
      </c>
    </row>
    <row r="2669" spans="1:41" ht="14.25" x14ac:dyDescent="0.45">
      <c r="A2669" s="150">
        <v>2018</v>
      </c>
      <c r="B2669" s="5" t="s">
        <v>4024</v>
      </c>
      <c r="C2669" s="5" t="s">
        <v>278</v>
      </c>
      <c r="D2669" s="5" t="s">
        <v>108</v>
      </c>
      <c r="E2669" s="5" t="s">
        <v>113</v>
      </c>
      <c r="F2669" s="5" t="s">
        <v>113</v>
      </c>
      <c r="G2669" s="5" t="s">
        <v>88</v>
      </c>
      <c r="H2669" s="5" t="s">
        <v>131</v>
      </c>
      <c r="I2669" s="150">
        <v>1370.4980820146</v>
      </c>
      <c r="J2669" s="150">
        <v>3272.642205000001</v>
      </c>
      <c r="K2669" s="150">
        <v>316.44</v>
      </c>
      <c r="L2669" s="150">
        <v>264</v>
      </c>
      <c r="M2669" s="150">
        <v>1700</v>
      </c>
      <c r="N2669" s="150">
        <v>847</v>
      </c>
      <c r="O2669" s="150">
        <v>1270.4127403</v>
      </c>
      <c r="P2669" s="150">
        <v>2256.4663999999998</v>
      </c>
      <c r="Q2669" s="150">
        <v>430.50568887833828</v>
      </c>
      <c r="R2669" s="150">
        <v>855.41332749999992</v>
      </c>
      <c r="S2669" s="150">
        <v>1550</v>
      </c>
      <c r="T2669" s="150">
        <v>816</v>
      </c>
      <c r="U2669" s="150">
        <v>125</v>
      </c>
      <c r="V2669" s="150">
        <v>1061</v>
      </c>
      <c r="W2669" s="150">
        <v>304</v>
      </c>
      <c r="X2669" s="150">
        <v>1169</v>
      </c>
      <c r="Y2669" s="150">
        <v>7110</v>
      </c>
      <c r="Z2669" s="150">
        <v>1184</v>
      </c>
      <c r="AA2669" s="150">
        <v>7249</v>
      </c>
      <c r="AB2669" s="150">
        <v>87.02</v>
      </c>
      <c r="AC2669" s="150">
        <v>1165</v>
      </c>
      <c r="AD2669" s="150">
        <v>1621.1393599999999</v>
      </c>
      <c r="AE2669" s="150">
        <v>1200</v>
      </c>
      <c r="AF2669" s="150">
        <v>2496.4994631797081</v>
      </c>
      <c r="AG2669" s="150">
        <v>9713</v>
      </c>
      <c r="AH2669" s="150">
        <v>2305</v>
      </c>
      <c r="AI2669" s="150">
        <v>690</v>
      </c>
      <c r="AJ2669" s="150">
        <v>3972</v>
      </c>
      <c r="AK2669" s="150">
        <v>496.24004000000002</v>
      </c>
      <c r="AL2669" s="150">
        <v>56897.27734375</v>
      </c>
      <c r="AM2669" s="150">
        <v>44572.0234375</v>
      </c>
      <c r="AN2669" s="150">
        <v>12325.251953125</v>
      </c>
      <c r="AO2669" s="5" t="s">
        <v>4336</v>
      </c>
    </row>
    <row r="2670" spans="1:41" ht="14.25" x14ac:dyDescent="0.45">
      <c r="A2670" s="150">
        <v>2018</v>
      </c>
      <c r="B2670" s="5" t="s">
        <v>1477</v>
      </c>
      <c r="C2670" s="5" t="s">
        <v>278</v>
      </c>
      <c r="D2670" s="5" t="s">
        <v>108</v>
      </c>
      <c r="E2670" s="5" t="s">
        <v>113</v>
      </c>
      <c r="F2670" s="5" t="s">
        <v>113</v>
      </c>
      <c r="G2670" s="5" t="s">
        <v>88</v>
      </c>
      <c r="H2670" s="5" t="s">
        <v>131</v>
      </c>
      <c r="I2670" s="150">
        <v>1895.125267346154</v>
      </c>
      <c r="J2670" s="150">
        <v>3329.5</v>
      </c>
      <c r="K2670" s="150">
        <v>265.62529145728638</v>
      </c>
      <c r="L2670" s="150">
        <v>316.52789999999999</v>
      </c>
      <c r="M2670" s="150">
        <v>1677.6437394980001</v>
      </c>
      <c r="N2670" s="150">
        <v>786.10855679911515</v>
      </c>
      <c r="O2670" s="150">
        <v>1172</v>
      </c>
      <c r="P2670" s="150">
        <v>1628</v>
      </c>
      <c r="Q2670" s="150">
        <v>796.38975209775924</v>
      </c>
      <c r="R2670" s="150">
        <v>612.21538920603405</v>
      </c>
      <c r="S2670" s="150">
        <v>1036.171675711784</v>
      </c>
      <c r="T2670" s="150">
        <v>1147.5230006249999</v>
      </c>
      <c r="U2670" s="150">
        <v>156.30320390399999</v>
      </c>
      <c r="V2670" s="150">
        <v>788</v>
      </c>
      <c r="W2670" s="150">
        <v>272.82596472</v>
      </c>
      <c r="X2670" s="150">
        <v>1734.157749</v>
      </c>
      <c r="Y2670" s="150">
        <v>8360.43</v>
      </c>
      <c r="Z2670" s="150">
        <v>1845.354</v>
      </c>
      <c r="AA2670" s="150">
        <v>8865.0446663730927</v>
      </c>
      <c r="AB2670" s="150">
        <v>109</v>
      </c>
      <c r="AC2670" s="150">
        <v>1420.105166618624</v>
      </c>
      <c r="AD2670" s="150">
        <v>3508.5949120874111</v>
      </c>
      <c r="AE2670" s="150">
        <v>1591.8119999999999</v>
      </c>
      <c r="AF2670" s="150">
        <v>2787.8100426499032</v>
      </c>
      <c r="AG2670" s="150">
        <v>8165</v>
      </c>
      <c r="AH2670" s="150">
        <v>3166.807885461682</v>
      </c>
      <c r="AI2670" s="150">
        <v>607.01097600000003</v>
      </c>
      <c r="AJ2670" s="150">
        <v>4640.6597099278133</v>
      </c>
      <c r="AK2670" s="150">
        <v>572.10359810999989</v>
      </c>
      <c r="AL2670" s="150">
        <v>63253.8515625</v>
      </c>
      <c r="AM2670" s="150">
        <v>47984.38671875</v>
      </c>
      <c r="AN2670" s="150">
        <v>15269.46484375</v>
      </c>
      <c r="AO2670" s="5" t="s">
        <v>2502</v>
      </c>
    </row>
    <row r="2671" spans="1:41" ht="14.25" x14ac:dyDescent="0.45">
      <c r="A2671" s="150">
        <v>2018</v>
      </c>
      <c r="B2671" s="5" t="s">
        <v>1476</v>
      </c>
      <c r="C2671" s="5" t="s">
        <v>278</v>
      </c>
      <c r="D2671" s="5" t="s">
        <v>108</v>
      </c>
      <c r="E2671" s="5" t="s">
        <v>113</v>
      </c>
      <c r="F2671" s="5" t="s">
        <v>113</v>
      </c>
      <c r="G2671" s="5" t="s">
        <v>88</v>
      </c>
      <c r="H2671" s="5" t="s">
        <v>131</v>
      </c>
      <c r="I2671" s="150">
        <v>1533.4277623826081</v>
      </c>
      <c r="J2671" s="150">
        <v>4458.8797670019521</v>
      </c>
      <c r="K2671" s="150">
        <v>281</v>
      </c>
      <c r="L2671" s="150">
        <v>292.58141284800001</v>
      </c>
      <c r="M2671" s="150">
        <v>1415.3386049397079</v>
      </c>
      <c r="N2671" s="150">
        <v>750.6</v>
      </c>
      <c r="O2671" s="150">
        <v>1087.2832925878899</v>
      </c>
      <c r="P2671" s="150">
        <v>1628</v>
      </c>
      <c r="Q2671" s="150">
        <v>638.835554</v>
      </c>
      <c r="R2671" s="150">
        <v>765.37201593474515</v>
      </c>
      <c r="S2671" s="150">
        <v>887.46556406249977</v>
      </c>
      <c r="T2671" s="150">
        <v>1086.151884375</v>
      </c>
      <c r="U2671" s="150">
        <v>127</v>
      </c>
      <c r="V2671" s="150">
        <v>789</v>
      </c>
      <c r="W2671" s="150">
        <v>281.34316890776159</v>
      </c>
      <c r="X2671" s="150">
        <v>1481.4004642945549</v>
      </c>
      <c r="Y2671" s="150">
        <v>8443</v>
      </c>
      <c r="Z2671" s="150">
        <v>1424.528</v>
      </c>
      <c r="AA2671" s="150">
        <v>8918.8505132129594</v>
      </c>
      <c r="AB2671" s="150">
        <v>87</v>
      </c>
      <c r="AC2671" s="150">
        <v>1455.649890208002</v>
      </c>
      <c r="AD2671" s="150">
        <v>2823.0160289</v>
      </c>
      <c r="AE2671" s="150">
        <v>1106.576740016279</v>
      </c>
      <c r="AF2671" s="150">
        <v>3183.5703624733469</v>
      </c>
      <c r="AG2671" s="150">
        <v>7696.2643311964875</v>
      </c>
      <c r="AH2671" s="150">
        <v>2899.1193750000002</v>
      </c>
      <c r="AI2671" s="150">
        <v>619.1511955200001</v>
      </c>
      <c r="AJ2671" s="150">
        <v>4645.6775036392437</v>
      </c>
      <c r="AK2671" s="150">
        <v>512</v>
      </c>
      <c r="AL2671" s="150">
        <v>61318.0859375</v>
      </c>
      <c r="AM2671" s="150">
        <v>47857.8125</v>
      </c>
      <c r="AN2671" s="150">
        <v>13460.26953125</v>
      </c>
      <c r="AO2671" s="5" t="s">
        <v>2500</v>
      </c>
    </row>
    <row r="2672" spans="1:41" ht="14.25" x14ac:dyDescent="0.45">
      <c r="A2672" s="150">
        <v>2018</v>
      </c>
      <c r="B2672" s="5" t="s">
        <v>1478</v>
      </c>
      <c r="C2672" s="5" t="s">
        <v>278</v>
      </c>
      <c r="D2672" s="5" t="s">
        <v>108</v>
      </c>
      <c r="E2672" s="5" t="s">
        <v>113</v>
      </c>
      <c r="F2672" s="5" t="s">
        <v>113</v>
      </c>
      <c r="G2672" s="5" t="s">
        <v>88</v>
      </c>
      <c r="H2672" s="5" t="s">
        <v>131</v>
      </c>
      <c r="I2672" s="150">
        <v>1449.737317622021</v>
      </c>
      <c r="J2672" s="150">
        <v>3187.3</v>
      </c>
      <c r="K2672" s="150">
        <v>301.11822740267991</v>
      </c>
      <c r="L2672" s="150">
        <v>284.23342798394202</v>
      </c>
      <c r="M2672" s="150">
        <v>1433.7975581999999</v>
      </c>
      <c r="N2672" s="150">
        <v>880.82344799999998</v>
      </c>
      <c r="O2672" s="150">
        <v>1113.7186508405421</v>
      </c>
      <c r="P2672" s="150">
        <v>1946.612304</v>
      </c>
      <c r="Q2672" s="150">
        <v>724.67240932050902</v>
      </c>
      <c r="R2672" s="150">
        <v>884.31383767065222</v>
      </c>
      <c r="S2672" s="150">
        <v>1014.956310528</v>
      </c>
      <c r="T2672" s="150">
        <v>941.11053749999962</v>
      </c>
      <c r="U2672" s="150">
        <v>153.2384352</v>
      </c>
      <c r="V2672" s="150">
        <v>810</v>
      </c>
      <c r="W2672" s="150">
        <v>237.00289219999999</v>
      </c>
      <c r="X2672" s="150">
        <v>1520.0244</v>
      </c>
      <c r="Y2672" s="150">
        <v>7384.6598000000004</v>
      </c>
      <c r="Z2672" s="150">
        <v>1767.2009298414901</v>
      </c>
      <c r="AA2672" s="150">
        <v>8779.2254001530982</v>
      </c>
      <c r="AB2672" s="150">
        <v>110</v>
      </c>
      <c r="AC2672" s="150">
        <v>1303.7305799999999</v>
      </c>
      <c r="AD2672" s="150">
        <v>2969.8542966377081</v>
      </c>
      <c r="AE2672" s="150">
        <v>1602.8800998662559</v>
      </c>
      <c r="AF2672" s="150">
        <v>2895.2571861777101</v>
      </c>
      <c r="AG2672" s="150">
        <v>9289.4919373943048</v>
      </c>
      <c r="AH2672" s="150">
        <v>2766.8480355749462</v>
      </c>
      <c r="AI2672" s="150">
        <v>660.654</v>
      </c>
      <c r="AJ2672" s="150">
        <v>3890.9144977236888</v>
      </c>
      <c r="AK2672" s="150">
        <v>523.3987611491599</v>
      </c>
      <c r="AL2672" s="150">
        <v>60826.7734375</v>
      </c>
      <c r="AM2672" s="150">
        <v>47234.2890625</v>
      </c>
      <c r="AN2672" s="150">
        <v>13592.4833984375</v>
      </c>
      <c r="AO2672" s="5" t="s">
        <v>2501</v>
      </c>
    </row>
    <row r="2673" spans="1:41" ht="14.25" x14ac:dyDescent="0.45">
      <c r="A2673" s="150">
        <v>2018</v>
      </c>
      <c r="B2673" s="5" t="s">
        <v>4980</v>
      </c>
      <c r="C2673" s="5" t="s">
        <v>278</v>
      </c>
      <c r="D2673" s="5" t="s">
        <v>108</v>
      </c>
      <c r="E2673" s="5" t="s">
        <v>113</v>
      </c>
      <c r="F2673" s="5" t="s">
        <v>113</v>
      </c>
      <c r="G2673" s="5" t="s">
        <v>88</v>
      </c>
      <c r="H2673" s="5" t="s">
        <v>131</v>
      </c>
      <c r="I2673" s="150">
        <v>1370.4980820146</v>
      </c>
      <c r="J2673" s="150">
        <v>4251</v>
      </c>
      <c r="K2673" s="150">
        <v>316.44</v>
      </c>
      <c r="L2673" s="150">
        <v>335</v>
      </c>
      <c r="M2673" s="150">
        <v>1939.106</v>
      </c>
      <c r="N2673" s="150">
        <v>760</v>
      </c>
      <c r="O2673" s="150">
        <v>1270.4127403</v>
      </c>
      <c r="P2673" s="150">
        <v>2256</v>
      </c>
      <c r="Q2673" s="150">
        <v>476.20534023826059</v>
      </c>
      <c r="R2673" s="150">
        <v>1575.0410280000001</v>
      </c>
      <c r="S2673" s="150">
        <v>1350.992</v>
      </c>
      <c r="T2673" s="150">
        <v>1057.090909090909</v>
      </c>
      <c r="U2673" s="150">
        <v>150</v>
      </c>
      <c r="V2673" s="150">
        <v>1177</v>
      </c>
      <c r="W2673" s="150">
        <v>567</v>
      </c>
      <c r="X2673" s="150">
        <v>1169</v>
      </c>
      <c r="Y2673" s="150">
        <v>7110</v>
      </c>
      <c r="Z2673" s="150">
        <v>1814.1202000000001</v>
      </c>
      <c r="AA2673" s="150">
        <v>5759</v>
      </c>
      <c r="AB2673" s="150">
        <v>87</v>
      </c>
      <c r="AC2673" s="150">
        <v>1165</v>
      </c>
      <c r="AD2673" s="150">
        <v>3254.4040445897731</v>
      </c>
      <c r="AE2673" s="150">
        <v>1433</v>
      </c>
      <c r="AF2673" s="150">
        <v>3656.7523725328952</v>
      </c>
      <c r="AG2673" s="150">
        <v>9648</v>
      </c>
      <c r="AH2673" s="150">
        <v>2342</v>
      </c>
      <c r="AI2673" s="150">
        <v>690</v>
      </c>
      <c r="AJ2673" s="150">
        <v>4429</v>
      </c>
      <c r="AK2673" s="150">
        <v>496</v>
      </c>
      <c r="AL2673" s="150">
        <v>61905.0625</v>
      </c>
      <c r="AM2673" s="150">
        <v>47365.6171875</v>
      </c>
      <c r="AN2673" s="150">
        <v>14539.4453125</v>
      </c>
      <c r="AO2673" s="5" t="s">
        <v>5395</v>
      </c>
    </row>
    <row r="2674" spans="1:41" ht="14.25" x14ac:dyDescent="0.45">
      <c r="A2674" s="150">
        <v>2018</v>
      </c>
      <c r="B2674" s="5" t="s">
        <v>1476</v>
      </c>
      <c r="C2674" s="5" t="s">
        <v>278</v>
      </c>
      <c r="D2674" s="5" t="s">
        <v>108</v>
      </c>
      <c r="E2674" s="5" t="s">
        <v>114</v>
      </c>
      <c r="F2674" s="5" t="s">
        <v>114</v>
      </c>
      <c r="G2674" s="5" t="s">
        <v>87</v>
      </c>
      <c r="H2674" s="5" t="s">
        <v>131</v>
      </c>
      <c r="I2674" s="150">
        <v>6691.8273332491435</v>
      </c>
      <c r="J2674" s="150">
        <v>628.80677420693405</v>
      </c>
      <c r="K2674" s="150">
        <v>0</v>
      </c>
      <c r="L2674" s="150">
        <v>181.56795605225219</v>
      </c>
      <c r="M2674" s="150">
        <v>2409.8020267857451</v>
      </c>
      <c r="N2674" s="150">
        <v>3930.0423387933379</v>
      </c>
      <c r="O2674" s="150">
        <v>2292.8989873759988</v>
      </c>
      <c r="P2674" s="150">
        <v>2105.3798243535739</v>
      </c>
      <c r="Q2674" s="150">
        <v>1558.1551888631609</v>
      </c>
      <c r="R2674" s="150">
        <v>2503.9954448767348</v>
      </c>
      <c r="S2674" s="150">
        <v>2200.8237097242691</v>
      </c>
      <c r="T2674" s="150">
        <v>2897.0026383105173</v>
      </c>
      <c r="U2674" s="150">
        <v>279.88916892725678</v>
      </c>
      <c r="V2674" s="150">
        <v>3339.413118734682</v>
      </c>
      <c r="W2674" s="150">
        <v>1240.7705098190395</v>
      </c>
      <c r="X2674" s="150">
        <v>5193.0524978312205</v>
      </c>
      <c r="Y2674" s="150">
        <v>18276.94261386833</v>
      </c>
      <c r="Z2674" s="150">
        <v>1504.8538890048574</v>
      </c>
      <c r="AA2674" s="150">
        <v>17957.751104966821</v>
      </c>
      <c r="AB2674" s="150">
        <v>880.3294838897076</v>
      </c>
      <c r="AC2674" s="150">
        <v>3141.2198888564662</v>
      </c>
      <c r="AD2674" s="150">
        <v>2281.8763912322938</v>
      </c>
      <c r="AE2674" s="150">
        <v>3991.4385969512527</v>
      </c>
      <c r="AF2674" s="150">
        <v>8881.6117819348437</v>
      </c>
      <c r="AG2674" s="150">
        <v>47722.834745519125</v>
      </c>
      <c r="AH2674" s="150">
        <v>7733.808102254292</v>
      </c>
      <c r="AI2674" s="150">
        <v>1268.8422408104204</v>
      </c>
      <c r="AJ2674" s="150">
        <v>4960.7254150301651</v>
      </c>
      <c r="AK2674" s="150">
        <v>1815.679560522522</v>
      </c>
      <c r="AL2674" s="150">
        <v>157871.328125</v>
      </c>
      <c r="AM2674" s="150">
        <v>127656.453125</v>
      </c>
      <c r="AN2674" s="150">
        <v>30214.88671875</v>
      </c>
      <c r="AO2674" s="5" t="s">
        <v>2505</v>
      </c>
    </row>
    <row r="2675" spans="1:41" ht="14.25" x14ac:dyDescent="0.45">
      <c r="A2675" s="150">
        <v>2018</v>
      </c>
      <c r="B2675" s="5" t="s">
        <v>4980</v>
      </c>
      <c r="C2675" s="5" t="s">
        <v>278</v>
      </c>
      <c r="D2675" s="5" t="s">
        <v>108</v>
      </c>
      <c r="E2675" s="5" t="s">
        <v>114</v>
      </c>
      <c r="F2675" s="5" t="s">
        <v>114</v>
      </c>
      <c r="G2675" s="5" t="s">
        <v>87</v>
      </c>
      <c r="H2675" s="5" t="s">
        <v>131</v>
      </c>
      <c r="I2675" s="150">
        <v>4508.1969846043476</v>
      </c>
      <c r="J2675" s="150">
        <v>10397.878531269298</v>
      </c>
      <c r="K2675" s="150">
        <v>201.13152217546406</v>
      </c>
      <c r="L2675" s="150">
        <v>242.634521560916</v>
      </c>
      <c r="M2675" s="150">
        <v>3189.6546761419991</v>
      </c>
      <c r="N2675" s="150">
        <v>3681.171818531494</v>
      </c>
      <c r="O2675" s="150">
        <v>1613.0509609350167</v>
      </c>
      <c r="P2675" s="150">
        <v>2538.8110024270954</v>
      </c>
      <c r="Q2675" s="150">
        <v>941.62084148304143</v>
      </c>
      <c r="R2675" s="150">
        <v>2509.6532058446678</v>
      </c>
      <c r="S2675" s="150">
        <v>4738.141944644497</v>
      </c>
      <c r="T2675" s="150">
        <v>4278.2227700553685</v>
      </c>
      <c r="U2675" s="150">
        <v>312.40496338315364</v>
      </c>
      <c r="V2675" s="150">
        <v>2067.0795077185335</v>
      </c>
      <c r="W2675" s="150">
        <v>1442.2695809522261</v>
      </c>
      <c r="X2675" s="150">
        <v>2649.1940894891432</v>
      </c>
      <c r="Y2675" s="150">
        <v>17849.778257835456</v>
      </c>
      <c r="Z2675" s="150">
        <v>912.72442371997761</v>
      </c>
      <c r="AA2675" s="150">
        <v>12044.252688298517</v>
      </c>
      <c r="AB2675" s="150">
        <v>816.41830430797495</v>
      </c>
      <c r="AC2675" s="150">
        <v>2463.0750316265749</v>
      </c>
      <c r="AD2675" s="150">
        <v>1817.5262575685585</v>
      </c>
      <c r="AE2675" s="150">
        <v>4781.8786395181387</v>
      </c>
      <c r="AF2675" s="150">
        <v>9004.7606645560209</v>
      </c>
      <c r="AG2675" s="150">
        <v>38351.874654793886</v>
      </c>
      <c r="AH2675" s="150">
        <v>8515.1179519468242</v>
      </c>
      <c r="AI2675" s="150">
        <v>1144.4435158602862</v>
      </c>
      <c r="AJ2675" s="150">
        <v>5227.5763872781044</v>
      </c>
      <c r="AK2675" s="150">
        <v>2353.450724153091</v>
      </c>
      <c r="AL2675" s="150">
        <v>150593.984375</v>
      </c>
      <c r="AM2675" s="150">
        <v>117835.3671875</v>
      </c>
      <c r="AN2675" s="150">
        <v>32758.619140625</v>
      </c>
      <c r="AO2675" s="5" t="s">
        <v>5396</v>
      </c>
    </row>
    <row r="2676" spans="1:41" ht="14.25" x14ac:dyDescent="0.45">
      <c r="A2676" s="150">
        <v>2018</v>
      </c>
      <c r="B2676" s="5" t="s">
        <v>1477</v>
      </c>
      <c r="C2676" s="5" t="s">
        <v>278</v>
      </c>
      <c r="D2676" s="5" t="s">
        <v>108</v>
      </c>
      <c r="E2676" s="5" t="s">
        <v>114</v>
      </c>
      <c r="F2676" s="5" t="s">
        <v>114</v>
      </c>
      <c r="G2676" s="5" t="s">
        <v>87</v>
      </c>
      <c r="H2676" s="5" t="s">
        <v>131</v>
      </c>
      <c r="I2676" s="150">
        <v>4742.8317187452294</v>
      </c>
      <c r="J2676" s="150">
        <v>5342.7085315946706</v>
      </c>
      <c r="K2676" s="150">
        <v>771.84251189187421</v>
      </c>
      <c r="L2676" s="150">
        <v>178.96008725049904</v>
      </c>
      <c r="M2676" s="150">
        <v>1975.7188634587933</v>
      </c>
      <c r="N2676" s="150">
        <v>2991.5220521836668</v>
      </c>
      <c r="O2676" s="150">
        <v>3693.1961110384377</v>
      </c>
      <c r="P2676" s="150">
        <v>2058.5390370187274</v>
      </c>
      <c r="Q2676" s="150">
        <v>987.21334463478763</v>
      </c>
      <c r="R2676" s="150">
        <v>2747.3693617204863</v>
      </c>
      <c r="S2676" s="150">
        <v>2832.5304987838813</v>
      </c>
      <c r="T2676" s="150">
        <v>2988.2018279304111</v>
      </c>
      <c r="U2676" s="150">
        <v>287.75276861552106</v>
      </c>
      <c r="V2676" s="150">
        <v>3002.5894663611871</v>
      </c>
      <c r="W2676" s="150">
        <v>2222.3035646034914</v>
      </c>
      <c r="X2676" s="150">
        <v>3072.0133139349318</v>
      </c>
      <c r="Y2676" s="150">
        <v>17723.357063880594</v>
      </c>
      <c r="Z2676" s="150">
        <v>2241.1513709478081</v>
      </c>
      <c r="AA2676" s="150">
        <v>13914.332739121197</v>
      </c>
      <c r="AB2676" s="150">
        <v>867.68527151757121</v>
      </c>
      <c r="AC2676" s="150">
        <v>2671.6737824533379</v>
      </c>
      <c r="AD2676" s="150">
        <v>1828.3368221263106</v>
      </c>
      <c r="AE2676" s="150">
        <v>4807.7833357557674</v>
      </c>
      <c r="AF2676" s="150">
        <v>7849.0101346972124</v>
      </c>
      <c r="AG2676" s="150">
        <v>47963.959562536351</v>
      </c>
      <c r="AH2676" s="150">
        <v>6559.9692366800982</v>
      </c>
      <c r="AI2676" s="150">
        <v>1250.6178020597647</v>
      </c>
      <c r="AJ2676" s="150">
        <v>5223.489433576704</v>
      </c>
      <c r="AK2676" s="150">
        <v>2503.4225251610073</v>
      </c>
      <c r="AL2676" s="150">
        <v>155300.078125</v>
      </c>
      <c r="AM2676" s="150">
        <v>124734.25</v>
      </c>
      <c r="AN2676" s="150">
        <v>30565.8359375</v>
      </c>
      <c r="AO2676" s="5" t="s">
        <v>2503</v>
      </c>
    </row>
    <row r="2677" spans="1:41" ht="14.25" x14ac:dyDescent="0.45">
      <c r="A2677" s="150">
        <v>2018</v>
      </c>
      <c r="B2677" s="5" t="s">
        <v>1478</v>
      </c>
      <c r="C2677" s="5" t="s">
        <v>278</v>
      </c>
      <c r="D2677" s="5" t="s">
        <v>108</v>
      </c>
      <c r="E2677" s="5" t="s">
        <v>114</v>
      </c>
      <c r="F2677" s="5" t="s">
        <v>114</v>
      </c>
      <c r="G2677" s="5" t="s">
        <v>87</v>
      </c>
      <c r="H2677" s="5" t="s">
        <v>131</v>
      </c>
      <c r="I2677" s="150">
        <v>3347.5553153636465</v>
      </c>
      <c r="J2677" s="150">
        <v>4355.2775988607873</v>
      </c>
      <c r="K2677" s="150">
        <v>198.67928861588598</v>
      </c>
      <c r="L2677" s="150">
        <v>414.86259583763285</v>
      </c>
      <c r="M2677" s="150">
        <v>2024.3873527935611</v>
      </c>
      <c r="N2677" s="150">
        <v>3927.7167419010234</v>
      </c>
      <c r="O2677" s="150">
        <v>1557.5242431012898</v>
      </c>
      <c r="P2677" s="150">
        <v>2389.5305621895163</v>
      </c>
      <c r="Q2677" s="150">
        <v>1353.3979436665741</v>
      </c>
      <c r="R2677" s="150">
        <v>2578.7017316961865</v>
      </c>
      <c r="S2677" s="150">
        <v>3555.5766972428441</v>
      </c>
      <c r="T2677" s="150">
        <v>2129.5584871364904</v>
      </c>
      <c r="U2677" s="150">
        <v>284.8630184091669</v>
      </c>
      <c r="V2677" s="150">
        <v>2684.9030900157204</v>
      </c>
      <c r="W2677" s="150">
        <v>2140.6211286281082</v>
      </c>
      <c r="X2677" s="150">
        <v>2915.7582926628074</v>
      </c>
      <c r="Y2677" s="150">
        <v>18891.672875236283</v>
      </c>
      <c r="Z2677" s="150">
        <v>769.79965804471158</v>
      </c>
      <c r="AA2677" s="150">
        <v>11667.154801812874</v>
      </c>
      <c r="AB2677" s="150">
        <v>867.31109294286148</v>
      </c>
      <c r="AC2677" s="150">
        <v>3444.906560489886</v>
      </c>
      <c r="AD2677" s="150">
        <v>1843.6146486535922</v>
      </c>
      <c r="AE2677" s="150">
        <v>4915.4102487065884</v>
      </c>
      <c r="AF2677" s="150">
        <v>7404.2259503400155</v>
      </c>
      <c r="AG2677" s="150">
        <v>46229.771400397498</v>
      </c>
      <c r="AH2677" s="150">
        <v>4382.7291762577679</v>
      </c>
      <c r="AI2677" s="150">
        <v>1283.2664130277033</v>
      </c>
      <c r="AJ2677" s="150">
        <v>4781.5688234062054</v>
      </c>
      <c r="AK2677" s="150">
        <v>2502.1736966496196</v>
      </c>
      <c r="AL2677" s="150">
        <v>144842.515625</v>
      </c>
      <c r="AM2677" s="150">
        <v>119441.3203125</v>
      </c>
      <c r="AN2677" s="150">
        <v>25401.19921875</v>
      </c>
      <c r="AO2677" s="5" t="s">
        <v>2504</v>
      </c>
    </row>
    <row r="2678" spans="1:41" ht="14.25" x14ac:dyDescent="0.45">
      <c r="A2678" s="150">
        <v>2018</v>
      </c>
      <c r="B2678" s="5" t="s">
        <v>4024</v>
      </c>
      <c r="C2678" s="5" t="s">
        <v>278</v>
      </c>
      <c r="D2678" s="5" t="s">
        <v>108</v>
      </c>
      <c r="E2678" s="5" t="s">
        <v>114</v>
      </c>
      <c r="F2678" s="5" t="s">
        <v>114</v>
      </c>
      <c r="G2678" s="5" t="s">
        <v>87</v>
      </c>
      <c r="H2678" s="5" t="s">
        <v>131</v>
      </c>
      <c r="I2678" s="150">
        <v>-1185.6425958550524</v>
      </c>
      <c r="J2678" s="150">
        <v>4925.3528621826208</v>
      </c>
      <c r="K2678" s="150">
        <v>206.64484248189964</v>
      </c>
      <c r="L2678" s="150">
        <v>248.23062621221547</v>
      </c>
      <c r="M2678" s="150">
        <v>3034.2218192480645</v>
      </c>
      <c r="N2678" s="150">
        <v>3663.6409646160605</v>
      </c>
      <c r="O2678" s="150">
        <v>1657.6049641215723</v>
      </c>
      <c r="P2678" s="150">
        <v>2608.3562370499058</v>
      </c>
      <c r="Q2678" s="150">
        <v>956.54056830766967</v>
      </c>
      <c r="R2678" s="150">
        <v>2578.4466094456402</v>
      </c>
      <c r="S2678" s="150">
        <v>3257.8298447145121</v>
      </c>
      <c r="T2678" s="150">
        <v>3209.6845760734109</v>
      </c>
      <c r="U2678" s="150">
        <v>267.47371467278424</v>
      </c>
      <c r="V2678" s="150">
        <v>2071.3164464260412</v>
      </c>
      <c r="W2678" s="150">
        <v>1604.8422880367054</v>
      </c>
      <c r="X2678" s="150">
        <v>3177.5877303126767</v>
      </c>
      <c r="Y2678" s="150">
        <v>18339.067772824779</v>
      </c>
      <c r="Z2678" s="150">
        <v>637.65733577991762</v>
      </c>
      <c r="AA2678" s="150">
        <v>15021.323816023563</v>
      </c>
      <c r="AB2678" s="150">
        <v>838.79756921385138</v>
      </c>
      <c r="AC2678" s="150">
        <v>2530.5916567744448</v>
      </c>
      <c r="AD2678" s="150">
        <v>1746.6964376659871</v>
      </c>
      <c r="AE2678" s="150">
        <v>5258.5600299650305</v>
      </c>
      <c r="AF2678" s="150">
        <v>9067.0442524489481</v>
      </c>
      <c r="AG2678" s="150">
        <v>36413.871515552848</v>
      </c>
      <c r="AH2678" s="150">
        <v>4138.3533134173176</v>
      </c>
      <c r="AI2678" s="150">
        <v>1175.8144497015594</v>
      </c>
      <c r="AJ2678" s="150">
        <v>5066.2668308609718</v>
      </c>
      <c r="AK2678" s="150">
        <v>2417.8885578967197</v>
      </c>
      <c r="AL2678" s="150">
        <v>134934.078125</v>
      </c>
      <c r="AM2678" s="150">
        <v>108468.1015625</v>
      </c>
      <c r="AN2678" s="150">
        <v>26465.96875</v>
      </c>
      <c r="AO2678" s="5" t="s">
        <v>4337</v>
      </c>
    </row>
    <row r="2679" spans="1:41" ht="14.25" x14ac:dyDescent="0.45">
      <c r="A2679" s="150">
        <v>2018</v>
      </c>
      <c r="B2679" s="5" t="s">
        <v>582</v>
      </c>
      <c r="C2679" s="5" t="s">
        <v>278</v>
      </c>
      <c r="D2679" s="5" t="s">
        <v>108</v>
      </c>
      <c r="E2679" s="5" t="s">
        <v>114</v>
      </c>
      <c r="F2679" s="5" t="s">
        <v>114</v>
      </c>
      <c r="G2679" s="5" t="s">
        <v>87</v>
      </c>
      <c r="H2679" s="5" t="s">
        <v>131</v>
      </c>
      <c r="I2679" s="150">
        <v>6919.8178555458207</v>
      </c>
      <c r="J2679" s="150">
        <v>3649.3347889548663</v>
      </c>
      <c r="K2679" s="150">
        <v>165.57974696726447</v>
      </c>
      <c r="L2679" s="150">
        <v>285.04988858904113</v>
      </c>
      <c r="M2679" s="150">
        <v>2431.9110302704726</v>
      </c>
      <c r="N2679" s="150">
        <v>4126.9002849756507</v>
      </c>
      <c r="O2679" s="150">
        <v>1671.3835721569453</v>
      </c>
      <c r="P2679" s="150">
        <v>2008.35749428397</v>
      </c>
      <c r="Q2679" s="150">
        <v>764.33476887379049</v>
      </c>
      <c r="R2679" s="150">
        <v>2162.0023299122518</v>
      </c>
      <c r="S2679" s="150">
        <v>3237.462329304748</v>
      </c>
      <c r="T2679" s="150">
        <v>2633.9114679134032</v>
      </c>
      <c r="U2679" s="150">
        <v>274.36577790764619</v>
      </c>
      <c r="V2679" s="150">
        <v>2251.9943050659599</v>
      </c>
      <c r="W2679" s="150">
        <v>2123.5911210051813</v>
      </c>
      <c r="X2679" s="150">
        <v>3144.9849757805878</v>
      </c>
      <c r="Y2679" s="150">
        <v>19408.635129186889</v>
      </c>
      <c r="Z2679" s="150">
        <v>911.76028104846182</v>
      </c>
      <c r="AA2679" s="150">
        <v>15232.874273730984</v>
      </c>
      <c r="AB2679" s="150">
        <v>860.41107951837841</v>
      </c>
      <c r="AC2679" s="150">
        <v>2330.8536144152872</v>
      </c>
      <c r="AD2679" s="150">
        <v>1852.6812544360598</v>
      </c>
      <c r="AE2679" s="150">
        <v>5228.3142638081054</v>
      </c>
      <c r="AF2679" s="150">
        <v>7562.6183022463592</v>
      </c>
      <c r="AG2679" s="150">
        <v>46099.002559777473</v>
      </c>
      <c r="AH2679" s="150">
        <v>3785.5500420062517</v>
      </c>
      <c r="AI2679" s="150">
        <v>1273.0572094914783</v>
      </c>
      <c r="AJ2679" s="150">
        <v>4777.4060333404332</v>
      </c>
      <c r="AK2679" s="150">
        <v>2473.1386093750807</v>
      </c>
      <c r="AL2679" s="150">
        <v>149647.28125</v>
      </c>
      <c r="AM2679" s="150">
        <v>123993.625</v>
      </c>
      <c r="AN2679" s="150">
        <v>25653.662109375</v>
      </c>
      <c r="AO2679" s="5" t="s">
        <v>916</v>
      </c>
    </row>
    <row r="2680" spans="1:41" ht="14.25" x14ac:dyDescent="0.45">
      <c r="A2680" s="150">
        <v>2018</v>
      </c>
      <c r="B2680" s="5" t="s">
        <v>1478</v>
      </c>
      <c r="C2680" s="5" t="s">
        <v>278</v>
      </c>
      <c r="D2680" s="5" t="s">
        <v>108</v>
      </c>
      <c r="E2680" s="5" t="s">
        <v>114</v>
      </c>
      <c r="F2680" s="5" t="s">
        <v>114</v>
      </c>
      <c r="G2680" s="5" t="s">
        <v>88</v>
      </c>
      <c r="H2680" s="5" t="s">
        <v>131</v>
      </c>
      <c r="I2680" s="150">
        <v>3260</v>
      </c>
      <c r="J2680" s="150">
        <v>4143.4119089503711</v>
      </c>
      <c r="K2680" s="150">
        <v>188.72278113981599</v>
      </c>
      <c r="L2680" s="150">
        <v>391.58778028003519</v>
      </c>
      <c r="M2680" s="150">
        <v>1921.4278271999999</v>
      </c>
      <c r="N2680" s="150">
        <v>3693.8704932000001</v>
      </c>
      <c r="O2680" s="150">
        <v>1476.722636461104</v>
      </c>
      <c r="P2680" s="150">
        <v>2160</v>
      </c>
      <c r="Q2680" s="150">
        <v>1285.0947985462651</v>
      </c>
      <c r="R2680" s="150">
        <v>2525.3474785026769</v>
      </c>
      <c r="S2680" s="150">
        <v>3357</v>
      </c>
      <c r="T2680" s="150">
        <v>2012.930871874999</v>
      </c>
      <c r="U2680" s="150">
        <v>273.26105999999999</v>
      </c>
      <c r="V2680" s="150">
        <v>2548</v>
      </c>
      <c r="W2680" s="150">
        <v>2013.172065</v>
      </c>
      <c r="X2680" s="150">
        <v>2742.1614719999998</v>
      </c>
      <c r="Y2680" s="150">
        <v>17885</v>
      </c>
      <c r="Z2680" s="150">
        <v>731.08008349305589</v>
      </c>
      <c r="AA2680" s="150">
        <v>11231.45039183814</v>
      </c>
      <c r="AB2680" s="150">
        <v>784</v>
      </c>
      <c r="AC2680" s="150">
        <v>3265.265664</v>
      </c>
      <c r="AD2680" s="150">
        <v>1750.5712984089739</v>
      </c>
      <c r="AE2680" s="150">
        <v>4748</v>
      </c>
      <c r="AF2680" s="150">
        <v>7224.5185278758172</v>
      </c>
      <c r="AG2680" s="150">
        <v>45501.12386950104</v>
      </c>
      <c r="AH2680" s="150">
        <v>4204.2284993164449</v>
      </c>
      <c r="AI2680" s="150">
        <v>1206.864</v>
      </c>
      <c r="AJ2680" s="150">
        <v>4609.2653342728354</v>
      </c>
      <c r="AK2680" s="150">
        <v>2378.1949041749999</v>
      </c>
      <c r="AL2680" s="150">
        <v>139512.265625</v>
      </c>
      <c r="AM2680" s="150">
        <v>115476.28125</v>
      </c>
      <c r="AN2680" s="150">
        <v>24035.994140625</v>
      </c>
      <c r="AO2680" s="5" t="s">
        <v>2507</v>
      </c>
    </row>
    <row r="2681" spans="1:41" ht="14.25" x14ac:dyDescent="0.45">
      <c r="A2681" s="150">
        <v>2018</v>
      </c>
      <c r="B2681" s="5" t="s">
        <v>1476</v>
      </c>
      <c r="C2681" s="5" t="s">
        <v>278</v>
      </c>
      <c r="D2681" s="5" t="s">
        <v>108</v>
      </c>
      <c r="E2681" s="5" t="s">
        <v>114</v>
      </c>
      <c r="F2681" s="5" t="s">
        <v>114</v>
      </c>
      <c r="G2681" s="5" t="s">
        <v>88</v>
      </c>
      <c r="H2681" s="5" t="s">
        <v>131</v>
      </c>
      <c r="I2681" s="150">
        <v>6477.8026731417294</v>
      </c>
      <c r="J2681" s="150">
        <v>585</v>
      </c>
      <c r="K2681" s="150"/>
      <c r="L2681" s="150">
        <v>178.52986587743999</v>
      </c>
      <c r="M2681" s="150">
        <v>2360.722099999999</v>
      </c>
      <c r="N2681" s="150">
        <v>3892.0000000000009</v>
      </c>
      <c r="O2681" s="150">
        <v>2310.3355707226551</v>
      </c>
      <c r="P2681" s="150">
        <v>2160</v>
      </c>
      <c r="Q2681" s="150">
        <v>1254.6610000000001</v>
      </c>
      <c r="R2681" s="150">
        <v>2441.6720240308009</v>
      </c>
      <c r="S2681" s="150">
        <v>2163.4732656249989</v>
      </c>
      <c r="T2681" s="150">
        <v>2919.033189257812</v>
      </c>
      <c r="U2681" s="150">
        <v>228</v>
      </c>
      <c r="V2681" s="150">
        <v>3283</v>
      </c>
      <c r="W2681" s="150">
        <v>1193.7342151175999</v>
      </c>
      <c r="X2681" s="150">
        <v>5361.4177988017536</v>
      </c>
      <c r="Y2681" s="150">
        <v>17868</v>
      </c>
      <c r="Z2681" s="150">
        <v>1508.915672274346</v>
      </c>
      <c r="AA2681" s="150">
        <v>17842.4297026196</v>
      </c>
      <c r="AB2681" s="150">
        <v>784</v>
      </c>
      <c r="AC2681" s="150">
        <v>3157.3953678466009</v>
      </c>
      <c r="AD2681" s="150">
        <v>2229.9150031645559</v>
      </c>
      <c r="AE2681" s="150">
        <v>3933.5240067183531</v>
      </c>
      <c r="AF2681" s="150">
        <v>8733</v>
      </c>
      <c r="AG2681" s="150">
        <v>47097.945983715981</v>
      </c>
      <c r="AH2681" s="150">
        <v>7575.7015371394182</v>
      </c>
      <c r="AI2681" s="150">
        <v>1223.1483407999999</v>
      </c>
      <c r="AJ2681" s="150">
        <v>4937.7896766240401</v>
      </c>
      <c r="AK2681" s="150">
        <v>1785</v>
      </c>
      <c r="AL2681" s="150">
        <v>155486.15625</v>
      </c>
      <c r="AM2681" s="150">
        <v>125579.65625</v>
      </c>
      <c r="AN2681" s="150">
        <v>29906.478515625</v>
      </c>
      <c r="AO2681" s="5" t="s">
        <v>2506</v>
      </c>
    </row>
    <row r="2682" spans="1:41" ht="14.25" x14ac:dyDescent="0.45">
      <c r="A2682" s="150">
        <v>2018</v>
      </c>
      <c r="B2682" s="5" t="s">
        <v>4980</v>
      </c>
      <c r="C2682" s="5" t="s">
        <v>278</v>
      </c>
      <c r="D2682" s="5" t="s">
        <v>108</v>
      </c>
      <c r="E2682" s="5" t="s">
        <v>114</v>
      </c>
      <c r="F2682" s="5" t="s">
        <v>114</v>
      </c>
      <c r="G2682" s="5" t="s">
        <v>88</v>
      </c>
      <c r="H2682" s="5" t="s">
        <v>131</v>
      </c>
      <c r="I2682" s="150">
        <v>4329.1856849360001</v>
      </c>
      <c r="J2682" s="150">
        <v>9985</v>
      </c>
      <c r="K2682" s="150">
        <v>193.14500000000001</v>
      </c>
      <c r="L2682" s="150">
        <v>233</v>
      </c>
      <c r="M2682" s="150">
        <v>3063</v>
      </c>
      <c r="N2682" s="150">
        <v>3535</v>
      </c>
      <c r="O2682" s="150">
        <v>1549</v>
      </c>
      <c r="P2682" s="150">
        <v>2438</v>
      </c>
      <c r="Q2682" s="150">
        <v>904.23099999999999</v>
      </c>
      <c r="R2682" s="150">
        <v>2410</v>
      </c>
      <c r="S2682" s="150">
        <v>4550</v>
      </c>
      <c r="T2682" s="150">
        <v>4108.3432769999999</v>
      </c>
      <c r="U2682" s="150">
        <v>300</v>
      </c>
      <c r="V2682" s="150">
        <v>1985</v>
      </c>
      <c r="W2682" s="150">
        <v>1385</v>
      </c>
      <c r="X2682" s="150">
        <v>2544</v>
      </c>
      <c r="Y2682" s="150">
        <v>17141</v>
      </c>
      <c r="Z2682" s="150">
        <v>876.48199999999997</v>
      </c>
      <c r="AA2682" s="150">
        <v>11566</v>
      </c>
      <c r="AB2682" s="150">
        <v>784</v>
      </c>
      <c r="AC2682" s="150">
        <v>2365.27135</v>
      </c>
      <c r="AD2682" s="150">
        <v>1745.356</v>
      </c>
      <c r="AE2682" s="150">
        <v>4592</v>
      </c>
      <c r="AF2682" s="150">
        <v>8647.1999999999989</v>
      </c>
      <c r="AG2682" s="150">
        <v>36829</v>
      </c>
      <c r="AH2682" s="150">
        <v>8177</v>
      </c>
      <c r="AI2682" s="150">
        <v>1099</v>
      </c>
      <c r="AJ2682" s="150">
        <v>5020</v>
      </c>
      <c r="AK2682" s="150">
        <v>2260</v>
      </c>
      <c r="AL2682" s="150">
        <v>144614.21875</v>
      </c>
      <c r="AM2682" s="150">
        <v>113156.3671875</v>
      </c>
      <c r="AN2682" s="150">
        <v>31457.84375</v>
      </c>
      <c r="AO2682" s="5" t="s">
        <v>5397</v>
      </c>
    </row>
    <row r="2683" spans="1:41" ht="14.25" x14ac:dyDescent="0.45">
      <c r="A2683" s="150">
        <v>2018</v>
      </c>
      <c r="B2683" s="5" t="s">
        <v>4024</v>
      </c>
      <c r="C2683" s="5" t="s">
        <v>278</v>
      </c>
      <c r="D2683" s="5" t="s">
        <v>108</v>
      </c>
      <c r="E2683" s="5" t="s">
        <v>114</v>
      </c>
      <c r="F2683" s="5" t="s">
        <v>114</v>
      </c>
      <c r="G2683" s="5" t="s">
        <v>88</v>
      </c>
      <c r="H2683" s="5" t="s">
        <v>131</v>
      </c>
      <c r="I2683" s="150">
        <v>-1130.34980769197</v>
      </c>
      <c r="J2683" s="150">
        <v>4603.5858777824997</v>
      </c>
      <c r="K2683" s="150">
        <v>193.14500000000001</v>
      </c>
      <c r="L2683" s="150">
        <v>238</v>
      </c>
      <c r="M2683" s="150">
        <v>2836</v>
      </c>
      <c r="N2683" s="150">
        <v>3424.3</v>
      </c>
      <c r="O2683" s="150">
        <v>1549.3157581385281</v>
      </c>
      <c r="P2683" s="150">
        <v>2437.9556699999998</v>
      </c>
      <c r="Q2683" s="150">
        <v>894.05100000000004</v>
      </c>
      <c r="R2683" s="150">
        <v>2410</v>
      </c>
      <c r="S2683" s="150">
        <v>3045</v>
      </c>
      <c r="T2683" s="150">
        <v>3060</v>
      </c>
      <c r="U2683" s="150">
        <v>250</v>
      </c>
      <c r="V2683" s="150">
        <v>1936</v>
      </c>
      <c r="W2683" s="150">
        <v>1500</v>
      </c>
      <c r="X2683" s="150">
        <v>3036</v>
      </c>
      <c r="Y2683" s="150">
        <v>17141</v>
      </c>
      <c r="Z2683" s="150">
        <v>596</v>
      </c>
      <c r="AA2683" s="150">
        <v>14243</v>
      </c>
      <c r="AB2683" s="150">
        <v>784</v>
      </c>
      <c r="AC2683" s="150">
        <v>2365.27135</v>
      </c>
      <c r="AD2683" s="150">
        <v>1632.587</v>
      </c>
      <c r="AE2683" s="150">
        <v>4915.0250487212597</v>
      </c>
      <c r="AF2683" s="150">
        <v>8644.2000000000007</v>
      </c>
      <c r="AG2683" s="150">
        <v>34730</v>
      </c>
      <c r="AH2683" s="150">
        <v>3926</v>
      </c>
      <c r="AI2683" s="150">
        <v>1099</v>
      </c>
      <c r="AJ2683" s="150">
        <v>4830</v>
      </c>
      <c r="AK2683" s="150">
        <v>2259.931</v>
      </c>
      <c r="AL2683" s="150">
        <v>127449.015625</v>
      </c>
      <c r="AM2683" s="150">
        <v>102528.03125</v>
      </c>
      <c r="AN2683" s="150">
        <v>24920.98046875</v>
      </c>
      <c r="AO2683" s="5" t="s">
        <v>4338</v>
      </c>
    </row>
    <row r="2684" spans="1:41" ht="14.25" x14ac:dyDescent="0.45">
      <c r="A2684" s="150">
        <v>2018</v>
      </c>
      <c r="B2684" s="5" t="s">
        <v>582</v>
      </c>
      <c r="C2684" s="5" t="s">
        <v>278</v>
      </c>
      <c r="D2684" s="5" t="s">
        <v>108</v>
      </c>
      <c r="E2684" s="5" t="s">
        <v>114</v>
      </c>
      <c r="F2684" s="5" t="s">
        <v>114</v>
      </c>
      <c r="G2684" s="5" t="s">
        <v>88</v>
      </c>
      <c r="H2684" s="5" t="s">
        <v>131</v>
      </c>
      <c r="I2684" s="150">
        <v>6667.705068172867</v>
      </c>
      <c r="J2684" s="150">
        <v>3464.9063005326411</v>
      </c>
      <c r="K2684" s="150">
        <v>152.53462500000001</v>
      </c>
      <c r="L2684" s="150">
        <v>268.90393538400002</v>
      </c>
      <c r="M2684" s="150">
        <v>2260.2575198999989</v>
      </c>
      <c r="N2684" s="150">
        <v>3912.3163995999998</v>
      </c>
      <c r="O2684" s="150">
        <v>1549.9538753188319</v>
      </c>
      <c r="P2684" s="150">
        <v>2023</v>
      </c>
      <c r="Q2684" s="150">
        <v>711.08157599999993</v>
      </c>
      <c r="R2684" s="150">
        <v>1995.61</v>
      </c>
      <c r="S2684" s="150">
        <v>3057.1019999999999</v>
      </c>
      <c r="T2684" s="150">
        <v>2397.2350000000001</v>
      </c>
      <c r="U2684" s="150">
        <v>252.5</v>
      </c>
      <c r="V2684" s="150">
        <v>50</v>
      </c>
      <c r="W2684" s="150">
        <v>1975.635</v>
      </c>
      <c r="X2684" s="150">
        <v>2981.46</v>
      </c>
      <c r="Y2684" s="150">
        <v>18312</v>
      </c>
      <c r="Z2684" s="150">
        <v>848.23556900000005</v>
      </c>
      <c r="AA2684" s="150">
        <v>14407.3500144764</v>
      </c>
      <c r="AB2684" s="150">
        <v>784</v>
      </c>
      <c r="AC2684" s="150">
        <v>2161.4482499999999</v>
      </c>
      <c r="AD2684" s="150">
        <v>1723.6001289999999</v>
      </c>
      <c r="AE2684" s="150">
        <v>4859.28</v>
      </c>
      <c r="AF2684" s="150">
        <v>7134.2522999999992</v>
      </c>
      <c r="AG2684" s="150">
        <v>43702.021194070083</v>
      </c>
      <c r="AH2684" s="150">
        <v>3588.7185837632342</v>
      </c>
      <c r="AI2684" s="150">
        <v>1183.2</v>
      </c>
      <c r="AJ2684" s="150">
        <v>4529.0025554503281</v>
      </c>
      <c r="AK2684" s="150">
        <v>2280.5455499999998</v>
      </c>
      <c r="AL2684" s="150">
        <v>139233.84375</v>
      </c>
      <c r="AM2684" s="150">
        <v>115299.6171875</v>
      </c>
      <c r="AN2684" s="150">
        <v>23934.240234375</v>
      </c>
      <c r="AO2684" s="5" t="s">
        <v>917</v>
      </c>
    </row>
    <row r="2685" spans="1:41" ht="14.25" x14ac:dyDescent="0.45">
      <c r="A2685" s="150">
        <v>2018</v>
      </c>
      <c r="B2685" s="5" t="s">
        <v>1477</v>
      </c>
      <c r="C2685" s="5" t="s">
        <v>278</v>
      </c>
      <c r="D2685" s="5" t="s">
        <v>108</v>
      </c>
      <c r="E2685" s="5" t="s">
        <v>114</v>
      </c>
      <c r="F2685" s="5" t="s">
        <v>114</v>
      </c>
      <c r="G2685" s="5" t="s">
        <v>88</v>
      </c>
      <c r="H2685" s="5" t="s">
        <v>131</v>
      </c>
      <c r="I2685" s="150">
        <v>4558.9381379510314</v>
      </c>
      <c r="J2685" s="150">
        <v>5232.8624507412269</v>
      </c>
      <c r="K2685" s="150">
        <v>757.65778971638974</v>
      </c>
      <c r="L2685" s="150">
        <v>174.68450999999999</v>
      </c>
      <c r="M2685" s="150">
        <v>1919.0551145472</v>
      </c>
      <c r="N2685" s="150">
        <v>2940.0827072348152</v>
      </c>
      <c r="O2685" s="150">
        <v>3683</v>
      </c>
      <c r="P2685" s="150">
        <v>2160</v>
      </c>
      <c r="Q2685" s="150">
        <v>987.46974983508755</v>
      </c>
      <c r="R2685" s="150">
        <v>2734.3039455139201</v>
      </c>
      <c r="S2685" s="150">
        <v>2716</v>
      </c>
      <c r="T2685" s="150">
        <v>2899.7120690351999</v>
      </c>
      <c r="U2685" s="150">
        <v>281.43236159999998</v>
      </c>
      <c r="V2685" s="150">
        <v>2937</v>
      </c>
      <c r="W2685" s="150">
        <v>2130.87382776</v>
      </c>
      <c r="X2685" s="150">
        <v>3124.1064929999998</v>
      </c>
      <c r="Y2685" s="150">
        <v>17148</v>
      </c>
      <c r="Z2685" s="150">
        <v>2170</v>
      </c>
      <c r="AA2685" s="150">
        <v>13736.44885587809</v>
      </c>
      <c r="AB2685" s="150">
        <v>784</v>
      </c>
      <c r="AC2685" s="150">
        <v>2716.4293757665291</v>
      </c>
      <c r="AD2685" s="150">
        <v>1828.811689156463</v>
      </c>
      <c r="AE2685" s="150">
        <v>4609.9821117510246</v>
      </c>
      <c r="AF2685" s="150">
        <v>7661.5567044480003</v>
      </c>
      <c r="AG2685" s="150">
        <v>48635</v>
      </c>
      <c r="AH2685" s="150">
        <v>6790.5125950184274</v>
      </c>
      <c r="AI2685" s="150">
        <v>1199.1650400000001</v>
      </c>
      <c r="AJ2685" s="150">
        <v>5422.4653690343994</v>
      </c>
      <c r="AK2685" s="150">
        <v>2463.3971450189988</v>
      </c>
      <c r="AL2685" s="150">
        <v>154402.953125</v>
      </c>
      <c r="AM2685" s="150">
        <v>124106.65625</v>
      </c>
      <c r="AN2685" s="150">
        <v>30296.29296875</v>
      </c>
      <c r="AO2685" s="5" t="s">
        <v>2508</v>
      </c>
    </row>
    <row r="2686" spans="1:41" ht="14.25" x14ac:dyDescent="0.45">
      <c r="A2686" s="150">
        <v>2018</v>
      </c>
      <c r="B2686" s="5" t="s">
        <v>1478</v>
      </c>
      <c r="C2686" s="5" t="s">
        <v>278</v>
      </c>
      <c r="D2686" s="5" t="s">
        <v>108</v>
      </c>
      <c r="E2686" s="5" t="s">
        <v>115</v>
      </c>
      <c r="F2686" s="5" t="s">
        <v>116</v>
      </c>
      <c r="G2686" s="5" t="s">
        <v>87</v>
      </c>
      <c r="H2686" s="5" t="s">
        <v>131</v>
      </c>
      <c r="I2686" s="150">
        <v>15121.0156020876</v>
      </c>
      <c r="J2686" s="150">
        <v>21313.648453201251</v>
      </c>
      <c r="K2686" s="150">
        <v>2936.1239518903867</v>
      </c>
      <c r="L2686" s="150">
        <v>3947.1522173167996</v>
      </c>
      <c r="M2686" s="150">
        <v>11529.281706439762</v>
      </c>
      <c r="N2686" s="150">
        <v>11308.379265863892</v>
      </c>
      <c r="O2686" s="150">
        <v>11458.811843457646</v>
      </c>
      <c r="P2686" s="150">
        <v>8914.8833299220896</v>
      </c>
      <c r="Q2686" s="150">
        <v>6718.6724521236147</v>
      </c>
      <c r="R2686" s="150">
        <v>9223.961490094227</v>
      </c>
      <c r="S2686" s="150">
        <v>12790.84220882441</v>
      </c>
      <c r="T2686" s="150">
        <v>12899.03997922674</v>
      </c>
      <c r="U2686" s="150">
        <v>2275.5961519639454</v>
      </c>
      <c r="V2686" s="150">
        <v>11705.380962281144</v>
      </c>
      <c r="W2686" s="150">
        <v>5290.4870405365391</v>
      </c>
      <c r="X2686" s="150">
        <v>17013.900108449023</v>
      </c>
      <c r="Y2686" s="150">
        <v>64164.426915534321</v>
      </c>
      <c r="Z2686" s="150">
        <v>7157.8427684846583</v>
      </c>
      <c r="AA2686" s="150">
        <v>89073.247086300267</v>
      </c>
      <c r="AB2686" s="150">
        <v>2470.2878450783287</v>
      </c>
      <c r="AC2686" s="150">
        <v>11481.095862415928</v>
      </c>
      <c r="AD2686" s="150">
        <v>15287.587153344935</v>
      </c>
      <c r="AE2686" s="150">
        <v>14909.382006074466</v>
      </c>
      <c r="AF2686" s="150">
        <v>39930.242176912478</v>
      </c>
      <c r="AG2686" s="150">
        <v>120314.77421099816</v>
      </c>
      <c r="AH2686" s="150">
        <v>22482.993290366958</v>
      </c>
      <c r="AI2686" s="150">
        <v>5574.465047626376</v>
      </c>
      <c r="AJ2686" s="150">
        <v>34143.916420268484</v>
      </c>
      <c r="AK2686" s="150">
        <v>9499.9093374749682</v>
      </c>
      <c r="AL2686" s="150">
        <v>600937.375</v>
      </c>
      <c r="AM2686" s="150">
        <v>471703.625</v>
      </c>
      <c r="AN2686" s="150">
        <v>129233.7265625</v>
      </c>
      <c r="AO2686" s="5" t="s">
        <v>2511</v>
      </c>
    </row>
    <row r="2687" spans="1:41" ht="14.25" x14ac:dyDescent="0.45">
      <c r="A2687" s="150">
        <v>2018</v>
      </c>
      <c r="B2687" s="5" t="s">
        <v>4024</v>
      </c>
      <c r="C2687" s="5" t="s">
        <v>278</v>
      </c>
      <c r="D2687" s="5" t="s">
        <v>108</v>
      </c>
      <c r="E2687" s="5" t="s">
        <v>115</v>
      </c>
      <c r="F2687" s="5" t="s">
        <v>116</v>
      </c>
      <c r="G2687" s="5" t="s">
        <v>87</v>
      </c>
      <c r="H2687" s="5" t="s">
        <v>131</v>
      </c>
      <c r="I2687" s="150">
        <v>16810.317515950632</v>
      </c>
      <c r="J2687" s="150">
        <v>29603.551517938908</v>
      </c>
      <c r="K2687" s="150">
        <v>3288.7076188925334</v>
      </c>
      <c r="L2687" s="150">
        <v>3715.1155065878629</v>
      </c>
      <c r="M2687" s="150">
        <v>13864.469984179559</v>
      </c>
      <c r="N2687" s="150">
        <v>12547.298944786178</v>
      </c>
      <c r="O2687" s="150">
        <v>11914.048292954365</v>
      </c>
      <c r="P2687" s="150">
        <v>12546.262301318186</v>
      </c>
      <c r="Q2687" s="150">
        <v>5137.7200142698375</v>
      </c>
      <c r="R2687" s="150">
        <v>9587.2545879925965</v>
      </c>
      <c r="S2687" s="150">
        <v>13797.364097680902</v>
      </c>
      <c r="T2687" s="150">
        <v>13266.696247770098</v>
      </c>
      <c r="U2687" s="150">
        <v>2272.6706588317129</v>
      </c>
      <c r="V2687" s="150">
        <v>11936.816938417014</v>
      </c>
      <c r="W2687" s="150">
        <v>6059.8844796265994</v>
      </c>
      <c r="X2687" s="150">
        <v>16070.890672399568</v>
      </c>
      <c r="Y2687" s="150">
        <v>66045.679521862578</v>
      </c>
      <c r="Z2687" s="150">
        <v>6791.6925629713369</v>
      </c>
      <c r="AA2687" s="150">
        <v>85194.657702716548</v>
      </c>
      <c r="AB2687" s="150">
        <v>2449.4814831790104</v>
      </c>
      <c r="AC2687" s="150">
        <v>12700.031517864916</v>
      </c>
      <c r="AD2687" s="150">
        <v>16224.326434302138</v>
      </c>
      <c r="AE2687" s="150">
        <v>16583.93205664006</v>
      </c>
      <c r="AF2687" s="150">
        <v>39366.323263692553</v>
      </c>
      <c r="AG2687" s="150">
        <v>122924.49989445948</v>
      </c>
      <c r="AH2687" s="150">
        <v>23146.105372924056</v>
      </c>
      <c r="AI2687" s="150">
        <v>6861.2357287862615</v>
      </c>
      <c r="AJ2687" s="150">
        <v>33020.941222015375</v>
      </c>
      <c r="AK2687" s="150">
        <v>9185.9342637970331</v>
      </c>
      <c r="AL2687" s="150">
        <v>622913.875</v>
      </c>
      <c r="AM2687" s="150">
        <v>486784.78125</v>
      </c>
      <c r="AN2687" s="150">
        <v>136129.140625</v>
      </c>
      <c r="AO2687" s="5" t="s">
        <v>4339</v>
      </c>
    </row>
    <row r="2688" spans="1:41" ht="14.25" x14ac:dyDescent="0.45">
      <c r="A2688" s="150">
        <v>2018</v>
      </c>
      <c r="B2688" s="5" t="s">
        <v>1476</v>
      </c>
      <c r="C2688" s="5" t="s">
        <v>278</v>
      </c>
      <c r="D2688" s="5" t="s">
        <v>108</v>
      </c>
      <c r="E2688" s="5" t="s">
        <v>115</v>
      </c>
      <c r="F2688" s="5" t="s">
        <v>116</v>
      </c>
      <c r="G2688" s="5" t="s">
        <v>87</v>
      </c>
      <c r="H2688" s="5" t="s">
        <v>131</v>
      </c>
      <c r="I2688" s="150">
        <v>17592.317828961197</v>
      </c>
      <c r="J2688" s="150">
        <v>13409.456348346872</v>
      </c>
      <c r="K2688" s="150">
        <v>1001.5993617724735</v>
      </c>
      <c r="L2688" s="150">
        <v>3098.0018465550038</v>
      </c>
      <c r="M2688" s="150">
        <v>11160.797247644019</v>
      </c>
      <c r="N2688" s="150">
        <v>9497.2280290040144</v>
      </c>
      <c r="O2688" s="150">
        <v>10124.911933971292</v>
      </c>
      <c r="P2688" s="150">
        <v>7688.2856839194237</v>
      </c>
      <c r="Q2688" s="150">
        <v>6095.4096646676635</v>
      </c>
      <c r="R2688" s="150">
        <v>9835.0847440812613</v>
      </c>
      <c r="S2688" s="150">
        <v>16562.321284914779</v>
      </c>
      <c r="T2688" s="150">
        <v>12463.848560173157</v>
      </c>
      <c r="U2688" s="150">
        <v>2633.1678392498497</v>
      </c>
      <c r="V2688" s="150">
        <v>10697.575246195465</v>
      </c>
      <c r="W2688" s="150">
        <v>4044.496400391396</v>
      </c>
      <c r="X2688" s="150">
        <v>16695.297445167802</v>
      </c>
      <c r="Y2688" s="150">
        <v>68125.599639123029</v>
      </c>
      <c r="Z2688" s="150">
        <v>6754.5371484894249</v>
      </c>
      <c r="AA2688" s="150">
        <v>89174.592167688548</v>
      </c>
      <c r="AB2688" s="150">
        <v>2477.0495426794578</v>
      </c>
      <c r="AC2688" s="150">
        <v>11117.778108368719</v>
      </c>
      <c r="AD2688" s="150">
        <v>14304.441526167822</v>
      </c>
      <c r="AE2688" s="150">
        <v>14884.74510944547</v>
      </c>
      <c r="AF2688" s="150">
        <v>38816.621585870242</v>
      </c>
      <c r="AG2688" s="150">
        <v>118798.12570772845</v>
      </c>
      <c r="AH2688" s="150">
        <v>24364.709184496176</v>
      </c>
      <c r="AI2688" s="150">
        <v>5504.3050127899833</v>
      </c>
      <c r="AJ2688" s="150">
        <v>38114.887872932835</v>
      </c>
      <c r="AK2688" s="150">
        <v>9395.0469281953883</v>
      </c>
      <c r="AL2688" s="150">
        <v>594432.25</v>
      </c>
      <c r="AM2688" s="150">
        <v>466333.40625</v>
      </c>
      <c r="AN2688" s="150">
        <v>128098.828125</v>
      </c>
      <c r="AO2688" s="5" t="s">
        <v>2510</v>
      </c>
    </row>
    <row r="2689" spans="1:41" ht="14.25" x14ac:dyDescent="0.45">
      <c r="A2689" s="150">
        <v>2018</v>
      </c>
      <c r="B2689" s="5" t="s">
        <v>1477</v>
      </c>
      <c r="C2689" s="5" t="s">
        <v>278</v>
      </c>
      <c r="D2689" s="5" t="s">
        <v>108</v>
      </c>
      <c r="E2689" s="5" t="s">
        <v>115</v>
      </c>
      <c r="F2689" s="5" t="s">
        <v>116</v>
      </c>
      <c r="G2689" s="5" t="s">
        <v>87</v>
      </c>
      <c r="H2689" s="5" t="s">
        <v>131</v>
      </c>
      <c r="I2689" s="150">
        <v>16303.968106372966</v>
      </c>
      <c r="J2689" s="150">
        <v>23378.804214773299</v>
      </c>
      <c r="K2689" s="150">
        <v>2932.7834864085603</v>
      </c>
      <c r="L2689" s="150">
        <v>3216.7494644032886</v>
      </c>
      <c r="M2689" s="150">
        <v>11212.44352946172</v>
      </c>
      <c r="N2689" s="150">
        <v>10139.227641040276</v>
      </c>
      <c r="O2689" s="150">
        <v>11900.790465087299</v>
      </c>
      <c r="P2689" s="150">
        <v>7304.4667953692006</v>
      </c>
      <c r="Q2689" s="150">
        <v>5140.3387703320232</v>
      </c>
      <c r="R2689" s="150">
        <v>8770.4603303468011</v>
      </c>
      <c r="S2689" s="150">
        <v>10506.583705471221</v>
      </c>
      <c r="T2689" s="150">
        <v>13170.222871248849</v>
      </c>
      <c r="U2689" s="150">
        <v>2645.1227902235269</v>
      </c>
      <c r="V2689" s="150">
        <v>10991.049019695152</v>
      </c>
      <c r="W2689" s="150">
        <v>4856.1544591051552</v>
      </c>
      <c r="X2689" s="150">
        <v>17744.062798948635</v>
      </c>
      <c r="Y2689" s="150">
        <v>63856.766321455128</v>
      </c>
      <c r="Z2689" s="150">
        <v>7673.0382492746439</v>
      </c>
      <c r="AA2689" s="150">
        <v>83299.219711779209</v>
      </c>
      <c r="AB2689" s="150">
        <v>2470.2468444224733</v>
      </c>
      <c r="AC2689" s="150">
        <v>10982.195088353137</v>
      </c>
      <c r="AD2689" s="150">
        <v>14762.747319578306</v>
      </c>
      <c r="AE2689" s="150">
        <v>14358.253764566218</v>
      </c>
      <c r="AF2689" s="150">
        <v>39206.009253343604</v>
      </c>
      <c r="AG2689" s="150">
        <v>121669.61776056657</v>
      </c>
      <c r="AH2689" s="150">
        <v>25056.596978928446</v>
      </c>
      <c r="AI2689" s="150">
        <v>5413.0722742250518</v>
      </c>
      <c r="AJ2689" s="150">
        <v>36888.605861154894</v>
      </c>
      <c r="AK2689" s="150">
        <v>9476.9022520204908</v>
      </c>
      <c r="AL2689" s="150">
        <v>595326.5</v>
      </c>
      <c r="AM2689" s="150">
        <v>465823.875</v>
      </c>
      <c r="AN2689" s="150">
        <v>129502.609375</v>
      </c>
      <c r="AO2689" s="5" t="s">
        <v>2509</v>
      </c>
    </row>
    <row r="2690" spans="1:41" ht="14.25" x14ac:dyDescent="0.45">
      <c r="A2690" s="150">
        <v>2018</v>
      </c>
      <c r="B2690" s="5" t="s">
        <v>4980</v>
      </c>
      <c r="C2690" s="5" t="s">
        <v>278</v>
      </c>
      <c r="D2690" s="5" t="s">
        <v>108</v>
      </c>
      <c r="E2690" s="5" t="s">
        <v>115</v>
      </c>
      <c r="F2690" s="5" t="s">
        <v>116</v>
      </c>
      <c r="G2690" s="5" t="s">
        <v>87</v>
      </c>
      <c r="H2690" s="5" t="s">
        <v>131</v>
      </c>
      <c r="I2690" s="150">
        <v>16808.119168234742</v>
      </c>
      <c r="J2690" s="150">
        <v>36805.47008604728</v>
      </c>
      <c r="K2690" s="150">
        <v>3200.9643281362796</v>
      </c>
      <c r="L2690" s="150">
        <v>3278.1694157672259</v>
      </c>
      <c r="M2690" s="150">
        <v>13931.289050219828</v>
      </c>
      <c r="N2690" s="150">
        <v>11435.855476958484</v>
      </c>
      <c r="O2690" s="150">
        <v>11595.531946412655</v>
      </c>
      <c r="P2690" s="150">
        <v>12211.910018647477</v>
      </c>
      <c r="Q2690" s="150">
        <v>5133.4238475590882</v>
      </c>
      <c r="R2690" s="150">
        <v>10145.006415704043</v>
      </c>
      <c r="S2690" s="150">
        <v>16196.514470508049</v>
      </c>
      <c r="T2690" s="150">
        <v>15263.517300655718</v>
      </c>
      <c r="U2690" s="150">
        <v>2201.4136419732895</v>
      </c>
      <c r="V2690" s="150">
        <v>11359.044468611468</v>
      </c>
      <c r="W2690" s="150">
        <v>5600.3796435820013</v>
      </c>
      <c r="X2690" s="150">
        <v>15866.00674035243</v>
      </c>
      <c r="Y2690" s="150">
        <v>64283.569315351531</v>
      </c>
      <c r="Z2690" s="150">
        <v>7530.5911153832158</v>
      </c>
      <c r="AA2690" s="150">
        <v>75071.954050849774</v>
      </c>
      <c r="AB2690" s="150">
        <v>2383.6498706134626</v>
      </c>
      <c r="AC2690" s="150">
        <v>12361.192470062648</v>
      </c>
      <c r="AD2690" s="150">
        <v>16669.805072003877</v>
      </c>
      <c r="AE2690" s="150">
        <v>15936.818532052612</v>
      </c>
      <c r="AF2690" s="150">
        <v>40328.736815836754</v>
      </c>
      <c r="AG2690" s="150">
        <v>120762.22129551394</v>
      </c>
      <c r="AH2690" s="150">
        <v>24703.943154461849</v>
      </c>
      <c r="AI2690" s="150">
        <v>6678.1767672538817</v>
      </c>
      <c r="AJ2690" s="150">
        <v>34748.80407710818</v>
      </c>
      <c r="AK2690" s="150">
        <v>8939.9887021479135</v>
      </c>
      <c r="AL2690" s="150">
        <v>621432.125</v>
      </c>
      <c r="AM2690" s="150">
        <v>480402.3125</v>
      </c>
      <c r="AN2690" s="150">
        <v>141029.765625</v>
      </c>
      <c r="AO2690" s="5" t="s">
        <v>5398</v>
      </c>
    </row>
    <row r="2691" spans="1:41" ht="14.25" x14ac:dyDescent="0.45">
      <c r="A2691" s="150">
        <v>2018</v>
      </c>
      <c r="B2691" s="5" t="s">
        <v>582</v>
      </c>
      <c r="C2691" s="5" t="s">
        <v>278</v>
      </c>
      <c r="D2691" s="5" t="s">
        <v>108</v>
      </c>
      <c r="E2691" s="5" t="s">
        <v>115</v>
      </c>
      <c r="F2691" s="5" t="s">
        <v>116</v>
      </c>
      <c r="G2691" s="5" t="s">
        <v>87</v>
      </c>
      <c r="H2691" s="5" t="s">
        <v>131</v>
      </c>
      <c r="I2691" s="150">
        <v>26138.191023984142</v>
      </c>
      <c r="J2691" s="150">
        <v>21934.1179107233</v>
      </c>
      <c r="K2691" s="150">
        <v>3276.3983735153715</v>
      </c>
      <c r="L2691" s="150">
        <v>4164.7517876957891</v>
      </c>
      <c r="M2691" s="150">
        <v>13082.372539022306</v>
      </c>
      <c r="N2691" s="150">
        <v>11568.687898631482</v>
      </c>
      <c r="O2691" s="150">
        <v>11969.714807213117</v>
      </c>
      <c r="P2691" s="150">
        <v>7236.0308396348828</v>
      </c>
      <c r="Q2691" s="150">
        <v>5254.7744429043041</v>
      </c>
      <c r="R2691" s="150">
        <v>9105.828857229797</v>
      </c>
      <c r="S2691" s="150">
        <v>12702.185907055749</v>
      </c>
      <c r="T2691" s="150">
        <v>13389.049961893134</v>
      </c>
      <c r="U2691" s="150">
        <v>2315.8195503479647</v>
      </c>
      <c r="V2691" s="150">
        <v>12006.246441238596</v>
      </c>
      <c r="W2691" s="150">
        <v>5262.3356202686537</v>
      </c>
      <c r="X2691" s="150">
        <v>15736.760265400913</v>
      </c>
      <c r="Y2691" s="150">
        <v>68801.059931232987</v>
      </c>
      <c r="Z2691" s="150">
        <v>6784.921817188123</v>
      </c>
      <c r="AA2691" s="150">
        <v>83046.004224555145</v>
      </c>
      <c r="AB2691" s="150">
        <v>2426.4909398152226</v>
      </c>
      <c r="AC2691" s="150">
        <v>12367.200555129433</v>
      </c>
      <c r="AD2691" s="150">
        <v>14902.782405790693</v>
      </c>
      <c r="AE2691" s="150">
        <v>15306.318017911764</v>
      </c>
      <c r="AF2691" s="150">
        <v>40736.045401231138</v>
      </c>
      <c r="AG2691" s="150">
        <v>121105.57073574769</v>
      </c>
      <c r="AH2691" s="150">
        <v>27728.402512680976</v>
      </c>
      <c r="AI2691" s="150">
        <v>6737.3260423001593</v>
      </c>
      <c r="AJ2691" s="150">
        <v>32673.605184069267</v>
      </c>
      <c r="AK2691" s="150">
        <v>9329.5890866909594</v>
      </c>
      <c r="AL2691" s="150">
        <v>617088.5</v>
      </c>
      <c r="AM2691" s="150">
        <v>480545.125</v>
      </c>
      <c r="AN2691" s="150">
        <v>136543.421875</v>
      </c>
      <c r="AO2691" s="5" t="s">
        <v>918</v>
      </c>
    </row>
    <row r="2692" spans="1:41" ht="14.25" x14ac:dyDescent="0.45">
      <c r="A2692" s="150">
        <v>2018</v>
      </c>
      <c r="B2692" s="5" t="s">
        <v>4980</v>
      </c>
      <c r="C2692" s="5" t="s">
        <v>278</v>
      </c>
      <c r="D2692" s="5" t="s">
        <v>108</v>
      </c>
      <c r="E2692" s="5" t="s">
        <v>115</v>
      </c>
      <c r="F2692" s="5" t="s">
        <v>116</v>
      </c>
      <c r="G2692" s="5" t="s">
        <v>88</v>
      </c>
      <c r="H2692" s="5" t="s">
        <v>131</v>
      </c>
      <c r="I2692" s="150">
        <v>16245.56453964116</v>
      </c>
      <c r="J2692" s="150">
        <v>35344</v>
      </c>
      <c r="K2692" s="150">
        <v>3073.8605687999998</v>
      </c>
      <c r="L2692" s="150">
        <v>3148</v>
      </c>
      <c r="M2692" s="150">
        <v>13378.106</v>
      </c>
      <c r="N2692" s="150">
        <v>10981.761</v>
      </c>
      <c r="O2692" s="150">
        <v>11135.0970428</v>
      </c>
      <c r="P2692" s="150">
        <v>11727</v>
      </c>
      <c r="Q2692" s="150">
        <v>4929.5860654394837</v>
      </c>
      <c r="R2692" s="150">
        <v>9742.1689199555549</v>
      </c>
      <c r="S2692" s="150">
        <v>15553.383942857139</v>
      </c>
      <c r="T2692" s="150">
        <v>14657.43418609091</v>
      </c>
      <c r="U2692" s="150">
        <v>2114</v>
      </c>
      <c r="V2692" s="150">
        <v>10908</v>
      </c>
      <c r="W2692" s="150">
        <v>5378</v>
      </c>
      <c r="X2692" s="150">
        <v>15236</v>
      </c>
      <c r="Y2692" s="150">
        <v>61731</v>
      </c>
      <c r="Z2692" s="150">
        <v>7231.5667143999999</v>
      </c>
      <c r="AA2692" s="150">
        <v>72091</v>
      </c>
      <c r="AB2692" s="150">
        <v>2289</v>
      </c>
      <c r="AC2692" s="150">
        <v>11870.35475</v>
      </c>
      <c r="AD2692" s="150">
        <v>16007.881140696491</v>
      </c>
      <c r="AE2692" s="150">
        <v>15304</v>
      </c>
      <c r="AF2692" s="150">
        <v>38727.364999999998</v>
      </c>
      <c r="AG2692" s="150">
        <v>115967</v>
      </c>
      <c r="AH2692" s="150">
        <v>23723</v>
      </c>
      <c r="AI2692" s="150">
        <v>6413</v>
      </c>
      <c r="AJ2692" s="150">
        <v>33369</v>
      </c>
      <c r="AK2692" s="150">
        <v>8585</v>
      </c>
      <c r="AL2692" s="150">
        <v>596861.125</v>
      </c>
      <c r="AM2692" s="150">
        <v>461431.375</v>
      </c>
      <c r="AN2692" s="150">
        <v>135429.765625</v>
      </c>
      <c r="AO2692" s="5" t="s">
        <v>5399</v>
      </c>
    </row>
    <row r="2693" spans="1:41" ht="14.25" x14ac:dyDescent="0.45">
      <c r="A2693" s="150">
        <v>2018</v>
      </c>
      <c r="B2693" s="5" t="s">
        <v>582</v>
      </c>
      <c r="C2693" s="5" t="s">
        <v>278</v>
      </c>
      <c r="D2693" s="5" t="s">
        <v>108</v>
      </c>
      <c r="E2693" s="5" t="s">
        <v>115</v>
      </c>
      <c r="F2693" s="5" t="s">
        <v>116</v>
      </c>
      <c r="G2693" s="5" t="s">
        <v>88</v>
      </c>
      <c r="H2693" s="5" t="s">
        <v>131</v>
      </c>
      <c r="I2693" s="150">
        <v>24860.164717795</v>
      </c>
      <c r="J2693" s="150">
        <v>20825.621035239841</v>
      </c>
      <c r="K2693" s="150">
        <v>3380.1815491440002</v>
      </c>
      <c r="L2693" s="150">
        <v>3928.8496169999999</v>
      </c>
      <c r="M2693" s="150">
        <v>12158.951033571</v>
      </c>
      <c r="N2693" s="150">
        <v>10967.157978699999</v>
      </c>
      <c r="O2693" s="150">
        <v>11100.088669627699</v>
      </c>
      <c r="P2693" s="150">
        <v>7249.4</v>
      </c>
      <c r="Q2693" s="150">
        <v>4888.6606295440024</v>
      </c>
      <c r="R2693" s="150">
        <v>8405.0247654052637</v>
      </c>
      <c r="S2693" s="150">
        <v>11920.217282291849</v>
      </c>
      <c r="T2693" s="150">
        <v>12317.7075</v>
      </c>
      <c r="U2693" s="150">
        <v>2131.258646476278</v>
      </c>
      <c r="V2693" s="150">
        <v>270</v>
      </c>
      <c r="W2693" s="150">
        <v>4895.6949999999997</v>
      </c>
      <c r="X2693" s="150">
        <v>14918.52</v>
      </c>
      <c r="Y2693" s="150">
        <v>64761.303449999999</v>
      </c>
      <c r="Z2693" s="150">
        <v>6312.1986533620257</v>
      </c>
      <c r="AA2693" s="150">
        <v>78545.442486199958</v>
      </c>
      <c r="AB2693" s="150">
        <v>2211</v>
      </c>
      <c r="AC2693" s="150">
        <v>11468.35815</v>
      </c>
      <c r="AD2693" s="150">
        <v>13864.46676435904</v>
      </c>
      <c r="AE2693" s="150">
        <v>14225.94</v>
      </c>
      <c r="AF2693" s="150">
        <v>38428.651821593732</v>
      </c>
      <c r="AG2693" s="150">
        <v>114808.5191680804</v>
      </c>
      <c r="AH2693" s="150">
        <v>26295.271355527839</v>
      </c>
      <c r="AI2693" s="150">
        <v>6261.7800000000007</v>
      </c>
      <c r="AJ2693" s="150">
        <v>30974.72568622261</v>
      </c>
      <c r="AK2693" s="150">
        <v>8636.1112879304346</v>
      </c>
      <c r="AL2693" s="150">
        <v>571011.25</v>
      </c>
      <c r="AM2693" s="150">
        <v>443051.28125</v>
      </c>
      <c r="AN2693" s="150">
        <v>127959.9921875</v>
      </c>
      <c r="AO2693" s="5" t="s">
        <v>919</v>
      </c>
    </row>
    <row r="2694" spans="1:41" ht="14.25" x14ac:dyDescent="0.45">
      <c r="A2694" s="150">
        <v>2018</v>
      </c>
      <c r="B2694" s="5" t="s">
        <v>1476</v>
      </c>
      <c r="C2694" s="5" t="s">
        <v>278</v>
      </c>
      <c r="D2694" s="5" t="s">
        <v>108</v>
      </c>
      <c r="E2694" s="5" t="s">
        <v>115</v>
      </c>
      <c r="F2694" s="5" t="s">
        <v>116</v>
      </c>
      <c r="G2694" s="5" t="s">
        <v>88</v>
      </c>
      <c r="H2694" s="5" t="s">
        <v>131</v>
      </c>
      <c r="I2694" s="150">
        <v>17029.662868463751</v>
      </c>
      <c r="J2694" s="150">
        <v>11741.619636101679</v>
      </c>
      <c r="K2694" s="150">
        <v>1026</v>
      </c>
      <c r="L2694" s="150">
        <v>3046.1644564328162</v>
      </c>
      <c r="M2694" s="150">
        <v>10933.487657189589</v>
      </c>
      <c r="N2694" s="150">
        <v>9405.2960000000003</v>
      </c>
      <c r="O2694" s="150">
        <v>10201.907855634759</v>
      </c>
      <c r="P2694" s="150">
        <v>7632.5</v>
      </c>
      <c r="Q2694" s="150">
        <v>5192.2019840000003</v>
      </c>
      <c r="R2694" s="150">
        <v>9590.2935138036919</v>
      </c>
      <c r="S2694" s="150">
        <v>15294.706237109371</v>
      </c>
      <c r="T2694" s="150">
        <v>12558.63116308594</v>
      </c>
      <c r="U2694" s="150">
        <v>2145</v>
      </c>
      <c r="V2694" s="150">
        <v>10517</v>
      </c>
      <c r="W2694" s="150">
        <v>3891.173829374241</v>
      </c>
      <c r="X2694" s="150">
        <v>17235.876708756681</v>
      </c>
      <c r="Y2694" s="150">
        <v>70157</v>
      </c>
      <c r="Z2694" s="150">
        <v>6747.1372639568781</v>
      </c>
      <c r="AA2694" s="150">
        <v>88601.929201017003</v>
      </c>
      <c r="AB2694" s="150">
        <v>2206</v>
      </c>
      <c r="AC2694" s="150">
        <v>11175.028282686941</v>
      </c>
      <c r="AD2694" s="150">
        <v>13978.710193791811</v>
      </c>
      <c r="AE2694" s="150">
        <v>14668.771872529551</v>
      </c>
      <c r="AF2694" s="150">
        <v>38167.121535181243</v>
      </c>
      <c r="AG2694" s="150">
        <v>117243.6847757559</v>
      </c>
      <c r="AH2694" s="150">
        <v>23960.54016153781</v>
      </c>
      <c r="AI2694" s="150">
        <v>5306.0824483200004</v>
      </c>
      <c r="AJ2694" s="150">
        <v>37938.665037662882</v>
      </c>
      <c r="AK2694" s="150">
        <v>8965</v>
      </c>
      <c r="AL2694" s="150">
        <v>586557.25</v>
      </c>
      <c r="AM2694" s="150">
        <v>460999.0625</v>
      </c>
      <c r="AN2694" s="150">
        <v>125558.125</v>
      </c>
      <c r="AO2694" s="5" t="s">
        <v>2514</v>
      </c>
    </row>
    <row r="2695" spans="1:41" ht="14.25" x14ac:dyDescent="0.45">
      <c r="A2695" s="150">
        <v>2018</v>
      </c>
      <c r="B2695" s="5" t="s">
        <v>1478</v>
      </c>
      <c r="C2695" s="5" t="s">
        <v>278</v>
      </c>
      <c r="D2695" s="5" t="s">
        <v>108</v>
      </c>
      <c r="E2695" s="5" t="s">
        <v>115</v>
      </c>
      <c r="F2695" s="5" t="s">
        <v>116</v>
      </c>
      <c r="G2695" s="5" t="s">
        <v>88</v>
      </c>
      <c r="H2695" s="5" t="s">
        <v>131</v>
      </c>
      <c r="I2695" s="150">
        <v>14615</v>
      </c>
      <c r="J2695" s="150">
        <v>20385.521127482541</v>
      </c>
      <c r="K2695" s="150">
        <v>2788.9846084725468</v>
      </c>
      <c r="L2695" s="150">
        <v>3725.7072358758442</v>
      </c>
      <c r="M2695" s="150">
        <v>10942.907081400001</v>
      </c>
      <c r="N2695" s="150">
        <v>10635.1071732</v>
      </c>
      <c r="O2695" s="150">
        <v>10864.34892498945</v>
      </c>
      <c r="P2695" s="150">
        <v>8058.5485271999996</v>
      </c>
      <c r="Q2695" s="150">
        <v>6379.5951972328839</v>
      </c>
      <c r="R2695" s="150">
        <v>9033.114456200954</v>
      </c>
      <c r="S2695" s="150">
        <v>12076.481806262331</v>
      </c>
      <c r="T2695" s="150">
        <v>12192.6098525</v>
      </c>
      <c r="U2695" s="150">
        <v>2182.9152133900802</v>
      </c>
      <c r="V2695" s="150">
        <v>11109</v>
      </c>
      <c r="W2695" s="150">
        <v>4975.500137699999</v>
      </c>
      <c r="X2695" s="150">
        <v>16000.93584</v>
      </c>
      <c r="Y2695" s="150">
        <v>61653.27719999999</v>
      </c>
      <c r="Z2695" s="150">
        <v>6797.8158136697812</v>
      </c>
      <c r="AA2695" s="150">
        <v>85746.848557651261</v>
      </c>
      <c r="AB2695" s="150">
        <v>2233</v>
      </c>
      <c r="AC2695" s="150">
        <v>10828.464566000001</v>
      </c>
      <c r="AD2695" s="150">
        <v>14516.05481227649</v>
      </c>
      <c r="AE2695" s="150">
        <v>14401.59461429873</v>
      </c>
      <c r="AF2695" s="150">
        <v>38961.098211275588</v>
      </c>
      <c r="AG2695" s="150">
        <v>118418.4407335963</v>
      </c>
      <c r="AH2695" s="150">
        <v>21580.188237279679</v>
      </c>
      <c r="AI2695" s="150">
        <v>5242.5755999999992</v>
      </c>
      <c r="AJ2695" s="150">
        <v>32913.542844321593</v>
      </c>
      <c r="AK2695" s="150">
        <v>9032.7285459232626</v>
      </c>
      <c r="AL2695" s="150">
        <v>578291.9375</v>
      </c>
      <c r="AM2695" s="150">
        <v>455845.5625</v>
      </c>
      <c r="AN2695" s="150">
        <v>122446.3125</v>
      </c>
      <c r="AO2695" s="5" t="s">
        <v>2512</v>
      </c>
    </row>
    <row r="2696" spans="1:41" ht="14.25" x14ac:dyDescent="0.45">
      <c r="A2696" s="150">
        <v>2018</v>
      </c>
      <c r="B2696" s="5" t="s">
        <v>4024</v>
      </c>
      <c r="C2696" s="5" t="s">
        <v>278</v>
      </c>
      <c r="D2696" s="5" t="s">
        <v>108</v>
      </c>
      <c r="E2696" s="5" t="s">
        <v>115</v>
      </c>
      <c r="F2696" s="5" t="s">
        <v>116</v>
      </c>
      <c r="G2696" s="5" t="s">
        <v>88</v>
      </c>
      <c r="H2696" s="5" t="s">
        <v>131</v>
      </c>
      <c r="I2696" s="150">
        <v>16026.363457102651</v>
      </c>
      <c r="J2696" s="150">
        <v>28054.183112351249</v>
      </c>
      <c r="K2696" s="150">
        <v>3073.8605687999998</v>
      </c>
      <c r="L2696" s="150">
        <v>3562</v>
      </c>
      <c r="M2696" s="150">
        <v>12958.721945015001</v>
      </c>
      <c r="N2696" s="150">
        <v>11727.6</v>
      </c>
      <c r="O2696" s="150">
        <v>11135.71880093853</v>
      </c>
      <c r="P2696" s="150">
        <v>11726.95391912</v>
      </c>
      <c r="Q2696" s="150">
        <v>4802.0793562416984</v>
      </c>
      <c r="R2696" s="150">
        <v>8960.9315439848251</v>
      </c>
      <c r="S2696" s="150">
        <v>12896</v>
      </c>
      <c r="T2696" s="150">
        <v>12648</v>
      </c>
      <c r="U2696" s="150">
        <v>2124.1999999999998</v>
      </c>
      <c r="V2696" s="150">
        <v>11157</v>
      </c>
      <c r="W2696" s="150">
        <v>5664</v>
      </c>
      <c r="X2696" s="150">
        <v>15236</v>
      </c>
      <c r="Y2696" s="150">
        <v>61731</v>
      </c>
      <c r="Z2696" s="150">
        <v>6348</v>
      </c>
      <c r="AA2696" s="150">
        <v>80779</v>
      </c>
      <c r="AB2696" s="150">
        <v>2289.46</v>
      </c>
      <c r="AC2696" s="150">
        <v>11870.35475</v>
      </c>
      <c r="AD2696" s="150">
        <v>15164.4120004</v>
      </c>
      <c r="AE2696" s="150">
        <v>15500.52504872126</v>
      </c>
      <c r="AF2696" s="150">
        <v>37530.463300000003</v>
      </c>
      <c r="AG2696" s="150">
        <v>117237</v>
      </c>
      <c r="AH2696" s="150">
        <v>21958</v>
      </c>
      <c r="AI2696" s="150">
        <v>6413</v>
      </c>
      <c r="AJ2696" s="150">
        <v>31481</v>
      </c>
      <c r="AK2696" s="150">
        <v>8585.8289617679893</v>
      </c>
      <c r="AL2696" s="150">
        <v>588641.6875</v>
      </c>
      <c r="AM2696" s="150">
        <v>460618.65625</v>
      </c>
      <c r="AN2696" s="150">
        <v>128023.0078125</v>
      </c>
      <c r="AO2696" s="5" t="s">
        <v>4340</v>
      </c>
    </row>
    <row r="2697" spans="1:41" ht="14.25" x14ac:dyDescent="0.45">
      <c r="A2697" s="150">
        <v>2018</v>
      </c>
      <c r="B2697" s="5" t="s">
        <v>1477</v>
      </c>
      <c r="C2697" s="5" t="s">
        <v>278</v>
      </c>
      <c r="D2697" s="5" t="s">
        <v>108</v>
      </c>
      <c r="E2697" s="5" t="s">
        <v>115</v>
      </c>
      <c r="F2697" s="5" t="s">
        <v>116</v>
      </c>
      <c r="G2697" s="5" t="s">
        <v>88</v>
      </c>
      <c r="H2697" s="5" t="s">
        <v>131</v>
      </c>
      <c r="I2697" s="150">
        <v>15671.81515344708</v>
      </c>
      <c r="J2697" s="150">
        <v>23039.49837981139</v>
      </c>
      <c r="K2697" s="150">
        <v>2878.8855495696239</v>
      </c>
      <c r="L2697" s="150">
        <v>3139.8973515000012</v>
      </c>
      <c r="M2697" s="150">
        <v>10890.869900445199</v>
      </c>
      <c r="N2697" s="150">
        <v>9964.8832039796525</v>
      </c>
      <c r="O2697" s="150">
        <v>11869</v>
      </c>
      <c r="P2697" s="150">
        <v>7632.5</v>
      </c>
      <c r="Q2697" s="150">
        <v>5151.4437006507196</v>
      </c>
      <c r="R2697" s="150">
        <v>8728.7514446994028</v>
      </c>
      <c r="S2697" s="150">
        <v>10247.38433441298</v>
      </c>
      <c r="T2697" s="150">
        <v>13206.8347447786</v>
      </c>
      <c r="U2697" s="150">
        <v>2587.023426937882</v>
      </c>
      <c r="V2697" s="150">
        <v>10750</v>
      </c>
      <c r="W2697" s="150">
        <v>4656.3631563600002</v>
      </c>
      <c r="X2697" s="150">
        <v>18070.426399</v>
      </c>
      <c r="Y2697" s="150">
        <v>64079.003999999994</v>
      </c>
      <c r="Z2697" s="150">
        <v>7570.3130000000001</v>
      </c>
      <c r="AA2697" s="150">
        <v>82234.30420693499</v>
      </c>
      <c r="AB2697" s="150">
        <v>2232</v>
      </c>
      <c r="AC2697" s="150">
        <v>11145.0419190825</v>
      </c>
      <c r="AD2697" s="150">
        <v>15292.319886687441</v>
      </c>
      <c r="AE2697" s="150">
        <v>13767.528274072491</v>
      </c>
      <c r="AF2697" s="150">
        <v>38269.67450605701</v>
      </c>
      <c r="AG2697" s="150">
        <v>123148</v>
      </c>
      <c r="AH2697" s="150">
        <v>25992.375344552362</v>
      </c>
      <c r="AI2697" s="150">
        <v>5190.3683279999996</v>
      </c>
      <c r="AJ2697" s="150">
        <v>38293.786239576308</v>
      </c>
      <c r="AK2697" s="150">
        <v>9496.9552909526537</v>
      </c>
      <c r="AL2697" s="150">
        <v>595197.25</v>
      </c>
      <c r="AM2697" s="150">
        <v>465173.46875</v>
      </c>
      <c r="AN2697" s="150">
        <v>130023.78125</v>
      </c>
      <c r="AO2697" s="5" t="s">
        <v>2513</v>
      </c>
    </row>
    <row r="2698" spans="1:41" ht="14.25" x14ac:dyDescent="0.45">
      <c r="A2698" s="150">
        <v>2018</v>
      </c>
      <c r="B2698" s="5" t="s">
        <v>1476</v>
      </c>
      <c r="C2698" s="5" t="s">
        <v>278</v>
      </c>
      <c r="D2698" s="5" t="s">
        <v>108</v>
      </c>
      <c r="E2698" s="5" t="s">
        <v>29</v>
      </c>
      <c r="F2698" s="5" t="s">
        <v>29</v>
      </c>
      <c r="G2698" s="5" t="s">
        <v>87</v>
      </c>
      <c r="H2698" s="5" t="s">
        <v>131</v>
      </c>
      <c r="I2698" s="150">
        <v>131.00362074490795</v>
      </c>
      <c r="J2698" s="150">
        <v>1661.9171792673912</v>
      </c>
      <c r="K2698" s="150">
        <v>89.829539172419146</v>
      </c>
      <c r="L2698" s="150">
        <v>516.51985024141015</v>
      </c>
      <c r="M2698" s="150">
        <v>990.83154654764451</v>
      </c>
      <c r="N2698" s="150">
        <v>314.40338710346703</v>
      </c>
      <c r="O2698" s="150">
        <v>1107.1490703000659</v>
      </c>
      <c r="P2698" s="150">
        <v>1347.4430875862872</v>
      </c>
      <c r="Q2698" s="150">
        <v>1.4597300115518113</v>
      </c>
      <c r="R2698" s="150">
        <v>476.45587577051117</v>
      </c>
      <c r="S2698" s="150">
        <v>1012.8280541690259</v>
      </c>
      <c r="T2698" s="150">
        <v>1616.9317051035446</v>
      </c>
      <c r="U2698" s="150">
        <v>24.55168148484708</v>
      </c>
      <c r="V2698" s="150">
        <v>1132.9750628121365</v>
      </c>
      <c r="W2698" s="150">
        <v>280.71730991380986</v>
      </c>
      <c r="X2698" s="150">
        <v>1607.9487511863028</v>
      </c>
      <c r="Y2698" s="150">
        <v>3099.1191014484607</v>
      </c>
      <c r="Z2698" s="150">
        <v>954.43885370695341</v>
      </c>
      <c r="AA2698" s="150">
        <v>9923.7981139325602</v>
      </c>
      <c r="AB2698" s="150">
        <v>419.95309563105951</v>
      </c>
      <c r="AC2698" s="150">
        <v>809.00482978680691</v>
      </c>
      <c r="AD2698" s="150">
        <v>1409.2008957673254</v>
      </c>
      <c r="AE2698" s="150">
        <v>1203.7158249104166</v>
      </c>
      <c r="AF2698" s="150">
        <v>1090.974976146575</v>
      </c>
      <c r="AG2698" s="150">
        <v>5240.7547534904043</v>
      </c>
      <c r="AH2698" s="150">
        <v>1426.043934362154</v>
      </c>
      <c r="AI2698" s="150">
        <v>562.5574890672749</v>
      </c>
      <c r="AJ2698" s="150">
        <v>1437.4434792185652</v>
      </c>
      <c r="AK2698" s="150">
        <v>545.71445047244629</v>
      </c>
      <c r="AL2698" s="150">
        <v>40435.6875</v>
      </c>
      <c r="AM2698" s="150">
        <v>29365.978515625</v>
      </c>
      <c r="AN2698" s="150">
        <v>11069.70703125</v>
      </c>
      <c r="AO2698" s="5" t="s">
        <v>2517</v>
      </c>
    </row>
    <row r="2699" spans="1:41" ht="14.25" x14ac:dyDescent="0.45">
      <c r="A2699" s="150">
        <v>2018</v>
      </c>
      <c r="B2699" s="5" t="s">
        <v>1478</v>
      </c>
      <c r="C2699" s="5" t="s">
        <v>278</v>
      </c>
      <c r="D2699" s="5" t="s">
        <v>108</v>
      </c>
      <c r="E2699" s="5" t="s">
        <v>29</v>
      </c>
      <c r="F2699" s="5" t="s">
        <v>29</v>
      </c>
      <c r="G2699" s="5" t="s">
        <v>87</v>
      </c>
      <c r="H2699" s="5" t="s">
        <v>131</v>
      </c>
      <c r="I2699" s="150">
        <v>521.22870783192991</v>
      </c>
      <c r="J2699" s="150">
        <v>4517.4297022750279</v>
      </c>
      <c r="K2699" s="150">
        <v>90.109640005826321</v>
      </c>
      <c r="L2699" s="150">
        <v>614.16995258469399</v>
      </c>
      <c r="M2699" s="150">
        <v>1152.1360558652971</v>
      </c>
      <c r="N2699" s="150">
        <v>495.88179859763358</v>
      </c>
      <c r="O2699" s="150">
        <v>1094.0244426154868</v>
      </c>
      <c r="P2699" s="150">
        <v>1472.4563447743431</v>
      </c>
      <c r="Q2699" s="150">
        <v>1.5511752236720771</v>
      </c>
      <c r="R2699" s="150">
        <v>651.88119508602699</v>
      </c>
      <c r="S2699" s="150">
        <v>943.78492104611928</v>
      </c>
      <c r="T2699" s="150">
        <v>2677.1592409715877</v>
      </c>
      <c r="U2699" s="150">
        <v>55.313207458090652</v>
      </c>
      <c r="V2699" s="150">
        <v>930.36814944508478</v>
      </c>
      <c r="W2699" s="150">
        <v>325.24165985357303</v>
      </c>
      <c r="X2699" s="150">
        <v>1937.0685251823347</v>
      </c>
      <c r="Y2699" s="150">
        <v>3556.6392395552293</v>
      </c>
      <c r="Z2699" s="150">
        <v>1075.2887529852824</v>
      </c>
      <c r="AA2699" s="150">
        <v>10082.225309052068</v>
      </c>
      <c r="AB2699" s="150">
        <v>413.74279178651813</v>
      </c>
      <c r="AC2699" s="150">
        <v>941.76377644560068</v>
      </c>
      <c r="AD2699" s="150">
        <v>1441.6148895296719</v>
      </c>
      <c r="AE2699" s="150">
        <v>1726.5099508799192</v>
      </c>
      <c r="AF2699" s="150">
        <v>999.33219926709762</v>
      </c>
      <c r="AG2699" s="150">
        <v>3828.4672913091617</v>
      </c>
      <c r="AH2699" s="150">
        <v>1427.0244514754331</v>
      </c>
      <c r="AI2699" s="150">
        <v>554.23833873006834</v>
      </c>
      <c r="AJ2699" s="150">
        <v>1819.5049877549507</v>
      </c>
      <c r="AK2699" s="150">
        <v>608.44528203899722</v>
      </c>
      <c r="AL2699" s="150">
        <v>45954.6015625</v>
      </c>
      <c r="AM2699" s="150">
        <v>33290.01171875</v>
      </c>
      <c r="AN2699" s="150">
        <v>12664.5908203125</v>
      </c>
      <c r="AO2699" s="5" t="s">
        <v>2515</v>
      </c>
    </row>
    <row r="2700" spans="1:41" ht="14.25" x14ac:dyDescent="0.45">
      <c r="A2700" s="150">
        <v>2018</v>
      </c>
      <c r="B2700" s="5" t="s">
        <v>1477</v>
      </c>
      <c r="C2700" s="5" t="s">
        <v>278</v>
      </c>
      <c r="D2700" s="5" t="s">
        <v>108</v>
      </c>
      <c r="E2700" s="5" t="s">
        <v>29</v>
      </c>
      <c r="F2700" s="5" t="s">
        <v>29</v>
      </c>
      <c r="G2700" s="5" t="s">
        <v>87</v>
      </c>
      <c r="H2700" s="5" t="s">
        <v>131</v>
      </c>
      <c r="I2700" s="150">
        <v>118.93173851187971</v>
      </c>
      <c r="J2700" s="150">
        <v>4383.3235999459366</v>
      </c>
      <c r="K2700" s="150">
        <v>76.918528533764288</v>
      </c>
      <c r="L2700" s="150">
        <v>562.22464021801807</v>
      </c>
      <c r="M2700" s="150">
        <v>1134.6497890546482</v>
      </c>
      <c r="N2700" s="150">
        <v>328.75975162606835</v>
      </c>
      <c r="O2700" s="150">
        <v>1094.5672621567321</v>
      </c>
      <c r="P2700" s="150">
        <v>1245.2169039411347</v>
      </c>
      <c r="Q2700" s="150">
        <v>1.6095451112509169</v>
      </c>
      <c r="R2700" s="150">
        <v>525.96602058619408</v>
      </c>
      <c r="S2700" s="150">
        <v>724.70481988206586</v>
      </c>
      <c r="T2700" s="150">
        <v>1992.1345519536073</v>
      </c>
      <c r="U2700" s="150">
        <v>38.735949621320145</v>
      </c>
      <c r="V2700" s="150">
        <v>1060.2582782064198</v>
      </c>
      <c r="W2700" s="150">
        <v>276.68535443800101</v>
      </c>
      <c r="X2700" s="150">
        <v>1770.7862684032066</v>
      </c>
      <c r="Y2700" s="150">
        <v>3242.752354013372</v>
      </c>
      <c r="Z2700" s="150">
        <v>940.73020508920342</v>
      </c>
      <c r="AA2700" s="150">
        <v>9927.5005853132498</v>
      </c>
      <c r="AB2700" s="150">
        <v>413.92129023924952</v>
      </c>
      <c r="AC2700" s="150">
        <v>956.22458493773149</v>
      </c>
      <c r="AD2700" s="150">
        <v>1553.8300881691544</v>
      </c>
      <c r="AE2700" s="150">
        <v>1318.1290285426369</v>
      </c>
      <c r="AF2700" s="150">
        <v>996.24444390439555</v>
      </c>
      <c r="AG2700" s="150">
        <v>4960.4150343644824</v>
      </c>
      <c r="AH2700" s="150">
        <v>1241.7638707177487</v>
      </c>
      <c r="AI2700" s="150">
        <v>554.47745029375403</v>
      </c>
      <c r="AJ2700" s="150">
        <v>1386.7829333951536</v>
      </c>
      <c r="AK2700" s="150">
        <v>562.84441541195918</v>
      </c>
      <c r="AL2700" s="150">
        <v>43391.08984375</v>
      </c>
      <c r="AM2700" s="150">
        <v>31993.802734375</v>
      </c>
      <c r="AN2700" s="150">
        <v>11397.2841796875</v>
      </c>
      <c r="AO2700" s="5" t="s">
        <v>2516</v>
      </c>
    </row>
    <row r="2701" spans="1:41" ht="14.25" x14ac:dyDescent="0.45">
      <c r="A2701" s="150">
        <v>2018</v>
      </c>
      <c r="B2701" s="5" t="s">
        <v>4024</v>
      </c>
      <c r="C2701" s="5" t="s">
        <v>278</v>
      </c>
      <c r="D2701" s="5" t="s">
        <v>108</v>
      </c>
      <c r="E2701" s="5" t="s">
        <v>29</v>
      </c>
      <c r="F2701" s="5" t="s">
        <v>29</v>
      </c>
      <c r="G2701" s="5" t="s">
        <v>87</v>
      </c>
      <c r="H2701" s="5" t="s">
        <v>131</v>
      </c>
      <c r="I2701" s="150">
        <v>653.45772722721756</v>
      </c>
      <c r="J2701" s="150">
        <v>6360.6422890111216</v>
      </c>
      <c r="K2701" s="150">
        <v>266.32941504604025</v>
      </c>
      <c r="L2701" s="150">
        <v>493.33229495116757</v>
      </c>
      <c r="M2701" s="150">
        <v>1069.894858691137</v>
      </c>
      <c r="N2701" s="150">
        <v>653.70575866028469</v>
      </c>
      <c r="O2701" s="150">
        <v>1085.943281571504</v>
      </c>
      <c r="P2701" s="150">
        <v>1702.2898267374139</v>
      </c>
      <c r="Q2701" s="150">
        <v>1.5439993697333885</v>
      </c>
      <c r="R2701" s="150">
        <v>658.50043095055457</v>
      </c>
      <c r="S2701" s="150">
        <v>1069.894858691137</v>
      </c>
      <c r="T2701" s="150">
        <v>1925.8107456440464</v>
      </c>
      <c r="U2701" s="150">
        <v>37.660299025928026</v>
      </c>
      <c r="V2701" s="150">
        <v>1059.1959101042255</v>
      </c>
      <c r="W2701" s="150">
        <v>427.95794347645477</v>
      </c>
      <c r="X2701" s="150">
        <v>2116.252030491069</v>
      </c>
      <c r="Y2701" s="150">
        <v>3749.981479712435</v>
      </c>
      <c r="Z2701" s="150">
        <v>1184.3736085710887</v>
      </c>
      <c r="AA2701" s="150">
        <v>5937.9164657358097</v>
      </c>
      <c r="AB2701" s="150">
        <v>417.25899488954343</v>
      </c>
      <c r="AC2701" s="150">
        <v>1192.4834115999672</v>
      </c>
      <c r="AD2701" s="150">
        <v>1434.9460790404423</v>
      </c>
      <c r="AE2701" s="150">
        <v>1850.9181055356669</v>
      </c>
      <c r="AF2701" s="150">
        <v>1436.7028057832088</v>
      </c>
      <c r="AG2701" s="150">
        <v>5177.2212212064114</v>
      </c>
      <c r="AH2701" s="150">
        <v>1421.8902672005211</v>
      </c>
      <c r="AI2701" s="150">
        <v>1073.1045432672104</v>
      </c>
      <c r="AJ2701" s="150">
        <v>1552.3964616302774</v>
      </c>
      <c r="AK2701" s="150">
        <v>641.93691521468213</v>
      </c>
      <c r="AL2701" s="150">
        <v>46653.54296875</v>
      </c>
      <c r="AM2701" s="150">
        <v>33702.3203125</v>
      </c>
      <c r="AN2701" s="150">
        <v>12951.2197265625</v>
      </c>
      <c r="AO2701" s="5" t="s">
        <v>4341</v>
      </c>
    </row>
    <row r="2702" spans="1:41" ht="14.25" x14ac:dyDescent="0.45">
      <c r="A2702" s="150">
        <v>2018</v>
      </c>
      <c r="B2702" s="5" t="s">
        <v>4980</v>
      </c>
      <c r="C2702" s="5" t="s">
        <v>278</v>
      </c>
      <c r="D2702" s="5" t="s">
        <v>108</v>
      </c>
      <c r="E2702" s="5" t="s">
        <v>29</v>
      </c>
      <c r="F2702" s="5" t="s">
        <v>29</v>
      </c>
      <c r="G2702" s="5" t="s">
        <v>87</v>
      </c>
      <c r="H2702" s="5" t="s">
        <v>131</v>
      </c>
      <c r="I2702" s="150">
        <v>636.02336151235761</v>
      </c>
      <c r="J2702" s="150">
        <v>5745.1272766161956</v>
      </c>
      <c r="K2702" s="150">
        <v>259.22369997210581</v>
      </c>
      <c r="L2702" s="150">
        <v>464.44204556295512</v>
      </c>
      <c r="M2702" s="150">
        <v>1132.988667202904</v>
      </c>
      <c r="N2702" s="150">
        <v>290.53661594633292</v>
      </c>
      <c r="O2702" s="150">
        <v>1056.9701261130033</v>
      </c>
      <c r="P2702" s="150">
        <v>1656.7876558086582</v>
      </c>
      <c r="Q2702" s="150">
        <v>1.7263529242074986</v>
      </c>
      <c r="R2702" s="150">
        <v>605.23624283311517</v>
      </c>
      <c r="S2702" s="150">
        <v>680.81663898178567</v>
      </c>
      <c r="T2702" s="150">
        <v>2207.2830685580643</v>
      </c>
      <c r="U2702" s="150">
        <v>35.405895850090751</v>
      </c>
      <c r="V2702" s="150">
        <v>930.96679088179792</v>
      </c>
      <c r="W2702" s="150">
        <v>417.58130105548207</v>
      </c>
      <c r="X2702" s="150">
        <v>2238.9022375792679</v>
      </c>
      <c r="Y2702" s="150">
        <v>3649.9313221931784</v>
      </c>
      <c r="Z2702" s="150">
        <v>1353.6044079236315</v>
      </c>
      <c r="AA2702" s="150">
        <v>6569.8763799477219</v>
      </c>
      <c r="AB2702" s="150">
        <v>406.12645239809979</v>
      </c>
      <c r="AC2702" s="150">
        <v>1160.6677469586514</v>
      </c>
      <c r="AD2702" s="150">
        <v>1514.9145358194112</v>
      </c>
      <c r="AE2702" s="150">
        <v>1574.5210154510944</v>
      </c>
      <c r="AF2702" s="150">
        <v>1392.5764101645279</v>
      </c>
      <c r="AG2702" s="150">
        <v>7285.2837460951432</v>
      </c>
      <c r="AH2702" s="150">
        <v>1438.1041814404507</v>
      </c>
      <c r="AI2702" s="150">
        <v>1044.4739275776772</v>
      </c>
      <c r="AJ2702" s="150">
        <v>1940.0348226093843</v>
      </c>
      <c r="AK2702" s="150">
        <v>624.80992676630729</v>
      </c>
      <c r="AL2702" s="150">
        <v>48314.9453125</v>
      </c>
      <c r="AM2702" s="150">
        <v>35292.75</v>
      </c>
      <c r="AN2702" s="150">
        <v>13022.1943359375</v>
      </c>
      <c r="AO2702" s="5" t="s">
        <v>5400</v>
      </c>
    </row>
    <row r="2703" spans="1:41" ht="14.25" x14ac:dyDescent="0.45">
      <c r="A2703" s="150">
        <v>2018</v>
      </c>
      <c r="B2703" s="5" t="s">
        <v>582</v>
      </c>
      <c r="C2703" s="5" t="s">
        <v>278</v>
      </c>
      <c r="D2703" s="5" t="s">
        <v>108</v>
      </c>
      <c r="E2703" s="5" t="s">
        <v>29</v>
      </c>
      <c r="F2703" s="5" t="s">
        <v>29</v>
      </c>
      <c r="G2703" s="5" t="s">
        <v>87</v>
      </c>
      <c r="H2703" s="5" t="s">
        <v>131</v>
      </c>
      <c r="I2703" s="150">
        <v>557.88635192803383</v>
      </c>
      <c r="J2703" s="150">
        <v>4824.3806191124622</v>
      </c>
      <c r="K2703" s="150">
        <v>232.72987119040931</v>
      </c>
      <c r="L2703" s="150">
        <v>507.02795757333013</v>
      </c>
      <c r="M2703" s="150">
        <v>1207.2094227936432</v>
      </c>
      <c r="N2703" s="150">
        <v>357.00475021342919</v>
      </c>
      <c r="O2703" s="150">
        <v>1184.1411495294283</v>
      </c>
      <c r="P2703" s="150">
        <v>1234.7776961578033</v>
      </c>
      <c r="Q2703" s="150">
        <v>1.5603783194009231</v>
      </c>
      <c r="R2703" s="150">
        <v>671.65611622576182</v>
      </c>
      <c r="S2703" s="150">
        <v>1190.83424155279</v>
      </c>
      <c r="T2703" s="150">
        <v>2414.4188455872863</v>
      </c>
      <c r="U2703" s="150">
        <v>34.193741267979178</v>
      </c>
      <c r="V2703" s="150">
        <v>1066.7341445049283</v>
      </c>
      <c r="W2703" s="150">
        <v>329.23893348917539</v>
      </c>
      <c r="X2703" s="150">
        <v>2044.2940314687364</v>
      </c>
      <c r="Y2703" s="150">
        <v>3720.3999484276819</v>
      </c>
      <c r="Z2703" s="150">
        <v>1185.2601605610314</v>
      </c>
      <c r="AA2703" s="150">
        <v>6036.0471139682159</v>
      </c>
      <c r="AB2703" s="150">
        <v>342.4084908287424</v>
      </c>
      <c r="AC2703" s="150">
        <v>1164.7016694312649</v>
      </c>
      <c r="AD2703" s="150">
        <v>1450.1676151534271</v>
      </c>
      <c r="AE2703" s="150">
        <v>2011.6498836188616</v>
      </c>
      <c r="AF2703" s="150">
        <v>1164.9513213567013</v>
      </c>
      <c r="AG2703" s="150">
        <v>4670.3385193971817</v>
      </c>
      <c r="AH2703" s="150">
        <v>1444.7498259905251</v>
      </c>
      <c r="AI2703" s="150">
        <v>1100.7555009654764</v>
      </c>
      <c r="AJ2703" s="150">
        <v>1571.5671758549972</v>
      </c>
      <c r="AK2703" s="150">
        <v>658.47786697835079</v>
      </c>
      <c r="AL2703" s="150">
        <v>44379.5625</v>
      </c>
      <c r="AM2703" s="150">
        <v>30780.13671875</v>
      </c>
      <c r="AN2703" s="150">
        <v>13599.42578125</v>
      </c>
      <c r="AO2703" s="5" t="s">
        <v>920</v>
      </c>
    </row>
    <row r="2704" spans="1:41" ht="14.25" x14ac:dyDescent="0.45">
      <c r="A2704" s="150">
        <v>2018</v>
      </c>
      <c r="B2704" s="5" t="s">
        <v>582</v>
      </c>
      <c r="C2704" s="5" t="s">
        <v>278</v>
      </c>
      <c r="D2704" s="5" t="s">
        <v>108</v>
      </c>
      <c r="E2704" s="5" t="s">
        <v>29</v>
      </c>
      <c r="F2704" s="5" t="s">
        <v>29</v>
      </c>
      <c r="G2704" s="5" t="s">
        <v>88</v>
      </c>
      <c r="H2704" s="5" t="s">
        <v>131</v>
      </c>
      <c r="I2704" s="150">
        <v>523.7064105609079</v>
      </c>
      <c r="J2704" s="150">
        <v>4580.5681774999994</v>
      </c>
      <c r="K2704" s="150">
        <v>214.39435847999999</v>
      </c>
      <c r="L2704" s="150">
        <v>478.30860000000001</v>
      </c>
      <c r="M2704" s="150">
        <v>1122</v>
      </c>
      <c r="N2704" s="150">
        <v>338.44179470000012</v>
      </c>
      <c r="O2704" s="150">
        <v>1098.1106875838609</v>
      </c>
      <c r="P2704" s="150">
        <v>1254</v>
      </c>
      <c r="Q2704" s="150">
        <v>1.451662700299132</v>
      </c>
      <c r="R2704" s="150">
        <v>619.96402295999985</v>
      </c>
      <c r="S2704" s="150">
        <v>1105.69556214</v>
      </c>
      <c r="T2704" s="150">
        <v>2254.4209999999998</v>
      </c>
      <c r="U2704" s="150">
        <v>31.468646476278071</v>
      </c>
      <c r="V2704" s="150">
        <v>24</v>
      </c>
      <c r="W2704" s="150">
        <v>306.3</v>
      </c>
      <c r="X2704" s="150">
        <v>1938</v>
      </c>
      <c r="Y2704" s="150">
        <v>3506.3787000000002</v>
      </c>
      <c r="Z2704" s="150">
        <v>1102.68</v>
      </c>
      <c r="AA2704" s="150">
        <v>5708.9320053522824</v>
      </c>
      <c r="AB2704" s="150">
        <v>312</v>
      </c>
      <c r="AC2704" s="150">
        <v>1080.05169</v>
      </c>
      <c r="AD2704" s="150">
        <v>1349.1306626896801</v>
      </c>
      <c r="AE2704" s="150">
        <v>1869.66</v>
      </c>
      <c r="AF2704" s="150">
        <v>1098.9655052812079</v>
      </c>
      <c r="AG2704" s="150">
        <v>4427.4978117696346</v>
      </c>
      <c r="AH2704" s="150">
        <v>1370.97248101125</v>
      </c>
      <c r="AI2704" s="150">
        <v>1023.06</v>
      </c>
      <c r="AJ2704" s="150">
        <v>1489.8527999999999</v>
      </c>
      <c r="AK2704" s="150">
        <v>612</v>
      </c>
      <c r="AL2704" s="150">
        <v>40842.0078125</v>
      </c>
      <c r="AM2704" s="150">
        <v>28135.927734375</v>
      </c>
      <c r="AN2704" s="150">
        <v>12706.0849609375</v>
      </c>
      <c r="AO2704" s="5" t="s">
        <v>921</v>
      </c>
    </row>
    <row r="2705" spans="1:41" ht="14.25" x14ac:dyDescent="0.45">
      <c r="A2705" s="150">
        <v>2018</v>
      </c>
      <c r="B2705" s="5" t="s">
        <v>1476</v>
      </c>
      <c r="C2705" s="5" t="s">
        <v>278</v>
      </c>
      <c r="D2705" s="5" t="s">
        <v>108</v>
      </c>
      <c r="E2705" s="5" t="s">
        <v>29</v>
      </c>
      <c r="F2705" s="5" t="s">
        <v>29</v>
      </c>
      <c r="G2705" s="5" t="s">
        <v>88</v>
      </c>
      <c r="H2705" s="5" t="s">
        <v>131</v>
      </c>
      <c r="I2705" s="150">
        <v>126.8137329898161</v>
      </c>
      <c r="J2705" s="150">
        <v>1448.2025125</v>
      </c>
      <c r="K2705" s="150">
        <v>92</v>
      </c>
      <c r="L2705" s="150">
        <v>507.87716947199999</v>
      </c>
      <c r="M2705" s="150">
        <v>970.65149058411384</v>
      </c>
      <c r="N2705" s="150">
        <v>311.36</v>
      </c>
      <c r="O2705" s="150">
        <v>1115.5684979101561</v>
      </c>
      <c r="P2705" s="150">
        <v>1320</v>
      </c>
      <c r="Q2705" s="150">
        <v>1.4378</v>
      </c>
      <c r="R2705" s="150">
        <v>464.59708420564658</v>
      </c>
      <c r="S2705" s="150">
        <v>995.63922734374978</v>
      </c>
      <c r="T2705" s="150">
        <v>1629.2278265625</v>
      </c>
      <c r="U2705" s="150">
        <v>20</v>
      </c>
      <c r="V2705" s="150">
        <v>1114</v>
      </c>
      <c r="W2705" s="150">
        <v>270.07561428000002</v>
      </c>
      <c r="X2705" s="150">
        <v>1660.1254947499999</v>
      </c>
      <c r="Y2705" s="150">
        <v>3409</v>
      </c>
      <c r="Z2705" s="150">
        <v>957.01499999999987</v>
      </c>
      <c r="AA2705" s="150">
        <v>9860.0692924103096</v>
      </c>
      <c r="AB2705" s="150">
        <v>374</v>
      </c>
      <c r="AC2705" s="150">
        <v>813.17074019427525</v>
      </c>
      <c r="AD2705" s="150">
        <v>1377.1115</v>
      </c>
      <c r="AE2705" s="150">
        <v>1186.2502652974511</v>
      </c>
      <c r="AF2705" s="150">
        <v>1072.720211219646</v>
      </c>
      <c r="AG2705" s="150">
        <v>5172.1316558415356</v>
      </c>
      <c r="AH2705" s="150">
        <v>1412.875</v>
      </c>
      <c r="AI2705" s="150">
        <v>542.29851215999997</v>
      </c>
      <c r="AJ2705" s="150">
        <v>1430.797510160681</v>
      </c>
      <c r="AK2705" s="150">
        <v>516</v>
      </c>
      <c r="AL2705" s="150">
        <v>40171.01171875</v>
      </c>
      <c r="AM2705" s="150">
        <v>29215.439453125</v>
      </c>
      <c r="AN2705" s="150">
        <v>10955.5732421875</v>
      </c>
      <c r="AO2705" s="5" t="s">
        <v>2518</v>
      </c>
    </row>
    <row r="2706" spans="1:41" ht="14.25" x14ac:dyDescent="0.45">
      <c r="A2706" s="150">
        <v>2018</v>
      </c>
      <c r="B2706" s="5" t="s">
        <v>1478</v>
      </c>
      <c r="C2706" s="5" t="s">
        <v>278</v>
      </c>
      <c r="D2706" s="5" t="s">
        <v>108</v>
      </c>
      <c r="E2706" s="5" t="s">
        <v>29</v>
      </c>
      <c r="F2706" s="5" t="s">
        <v>29</v>
      </c>
      <c r="G2706" s="5" t="s">
        <v>88</v>
      </c>
      <c r="H2706" s="5" t="s">
        <v>131</v>
      </c>
      <c r="I2706" s="150">
        <v>500</v>
      </c>
      <c r="J2706" s="150">
        <v>4333.4387499999993</v>
      </c>
      <c r="K2706" s="150">
        <v>85.593933760679974</v>
      </c>
      <c r="L2706" s="150">
        <v>579.7135023989033</v>
      </c>
      <c r="M2706" s="150">
        <v>1093.5388800000001</v>
      </c>
      <c r="N2706" s="150">
        <v>466.3582596</v>
      </c>
      <c r="O2706" s="150">
        <v>1037.2683869338441</v>
      </c>
      <c r="P2706" s="150">
        <v>1331.0169599999999</v>
      </c>
      <c r="Q2706" s="150">
        <v>1.472890675579396</v>
      </c>
      <c r="R2706" s="150">
        <v>638.39354201347487</v>
      </c>
      <c r="S2706" s="150">
        <v>891.07513344000006</v>
      </c>
      <c r="T2706" s="150">
        <v>2530.5416674999992</v>
      </c>
      <c r="U2706" s="150">
        <v>53.060400000000001</v>
      </c>
      <c r="V2706" s="150">
        <v>883</v>
      </c>
      <c r="W2706" s="150">
        <v>305.87730599999992</v>
      </c>
      <c r="X2706" s="150">
        <v>1821.7403999999999</v>
      </c>
      <c r="Y2706" s="150">
        <v>3468.4706000000001</v>
      </c>
      <c r="Z2706" s="150">
        <v>1021.203612</v>
      </c>
      <c r="AA2706" s="150">
        <v>9705.7093457230894</v>
      </c>
      <c r="AB2706" s="150">
        <v>374</v>
      </c>
      <c r="AC2706" s="150">
        <v>879.4509700000001</v>
      </c>
      <c r="AD2706" s="150">
        <v>1368.8596208609599</v>
      </c>
      <c r="AE2706" s="150">
        <v>1667.7080512119801</v>
      </c>
      <c r="AF2706" s="150">
        <v>975.07748109395482</v>
      </c>
      <c r="AG2706" s="150">
        <v>3768.1251534523808</v>
      </c>
      <c r="AH2706" s="150">
        <v>1370.9183936417739</v>
      </c>
      <c r="AI2706" s="150">
        <v>521.24040000000002</v>
      </c>
      <c r="AJ2706" s="150">
        <v>1753.9392562002561</v>
      </c>
      <c r="AK2706" s="150">
        <v>580.10094999999978</v>
      </c>
      <c r="AL2706" s="150">
        <v>44006.89453125</v>
      </c>
      <c r="AM2706" s="150">
        <v>32026.140625</v>
      </c>
      <c r="AN2706" s="150">
        <v>11980.75390625</v>
      </c>
      <c r="AO2706" s="5" t="s">
        <v>2519</v>
      </c>
    </row>
    <row r="2707" spans="1:41" ht="14.25" x14ac:dyDescent="0.45">
      <c r="A2707" s="150">
        <v>2018</v>
      </c>
      <c r="B2707" s="5" t="s">
        <v>4024</v>
      </c>
      <c r="C2707" s="5" t="s">
        <v>278</v>
      </c>
      <c r="D2707" s="5" t="s">
        <v>108</v>
      </c>
      <c r="E2707" s="5" t="s">
        <v>29</v>
      </c>
      <c r="F2707" s="5" t="s">
        <v>29</v>
      </c>
      <c r="G2707" s="5" t="s">
        <v>88</v>
      </c>
      <c r="H2707" s="5" t="s">
        <v>131</v>
      </c>
      <c r="I2707" s="150">
        <v>622.98353558513406</v>
      </c>
      <c r="J2707" s="150">
        <v>6064.0118812500004</v>
      </c>
      <c r="K2707" s="150">
        <v>248.93045599999999</v>
      </c>
      <c r="L2707" s="150">
        <v>473</v>
      </c>
      <c r="M2707" s="150">
        <v>1000</v>
      </c>
      <c r="N2707" s="150">
        <v>611</v>
      </c>
      <c r="O2707" s="150">
        <v>1015</v>
      </c>
      <c r="P2707" s="150">
        <v>1591.081416</v>
      </c>
      <c r="Q2707" s="150">
        <v>1.4431318715020749</v>
      </c>
      <c r="R2707" s="150">
        <v>615.48144249999996</v>
      </c>
      <c r="S2707" s="150">
        <v>1000</v>
      </c>
      <c r="T2707" s="150">
        <v>1836</v>
      </c>
      <c r="U2707" s="150">
        <v>35.200000000000003</v>
      </c>
      <c r="V2707" s="150">
        <v>990</v>
      </c>
      <c r="W2707" s="150">
        <v>400</v>
      </c>
      <c r="X2707" s="150">
        <v>2150</v>
      </c>
      <c r="Y2707" s="150">
        <v>3505</v>
      </c>
      <c r="Z2707" s="150">
        <v>1107</v>
      </c>
      <c r="AA2707" s="150">
        <v>5631</v>
      </c>
      <c r="AB2707" s="150">
        <v>390</v>
      </c>
      <c r="AC2707" s="150">
        <v>1114.58</v>
      </c>
      <c r="AD2707" s="150">
        <v>1341.2028924000001</v>
      </c>
      <c r="AE2707" s="150">
        <v>1730</v>
      </c>
      <c r="AF2707" s="150">
        <v>1369.7017515268981</v>
      </c>
      <c r="AG2707" s="150">
        <v>4938</v>
      </c>
      <c r="AH2707" s="150">
        <v>1349</v>
      </c>
      <c r="AI2707" s="150">
        <v>1003</v>
      </c>
      <c r="AJ2707" s="150">
        <v>1480</v>
      </c>
      <c r="AK2707" s="150">
        <v>600</v>
      </c>
      <c r="AL2707" s="150">
        <v>44212.6171875</v>
      </c>
      <c r="AM2707" s="150">
        <v>31879.484375</v>
      </c>
      <c r="AN2707" s="150">
        <v>12333.1337890625</v>
      </c>
      <c r="AO2707" s="5" t="s">
        <v>4342</v>
      </c>
    </row>
    <row r="2708" spans="1:41" ht="14.25" x14ac:dyDescent="0.45">
      <c r="A2708" s="150">
        <v>2018</v>
      </c>
      <c r="B2708" s="5" t="s">
        <v>1477</v>
      </c>
      <c r="C2708" s="5" t="s">
        <v>278</v>
      </c>
      <c r="D2708" s="5" t="s">
        <v>108</v>
      </c>
      <c r="E2708" s="5" t="s">
        <v>29</v>
      </c>
      <c r="F2708" s="5" t="s">
        <v>29</v>
      </c>
      <c r="G2708" s="5" t="s">
        <v>88</v>
      </c>
      <c r="H2708" s="5" t="s">
        <v>131</v>
      </c>
      <c r="I2708" s="150">
        <v>114.3204040682417</v>
      </c>
      <c r="J2708" s="150">
        <v>4333.438878585559</v>
      </c>
      <c r="K2708" s="150">
        <v>75.50493969849245</v>
      </c>
      <c r="L2708" s="150">
        <v>548.79240000000004</v>
      </c>
      <c r="M2708" s="150">
        <v>1102.1079573504001</v>
      </c>
      <c r="N2708" s="150">
        <v>323.1067141507645</v>
      </c>
      <c r="O2708" s="150">
        <v>1092</v>
      </c>
      <c r="P2708" s="150">
        <v>1320</v>
      </c>
      <c r="Q2708" s="150">
        <v>1.6186555813428001</v>
      </c>
      <c r="R2708" s="150">
        <v>523.46473151119073</v>
      </c>
      <c r="S2708" s="150">
        <v>728.80684941875143</v>
      </c>
      <c r="T2708" s="150">
        <v>2065.541401125</v>
      </c>
      <c r="U2708" s="150">
        <v>37.885125600000002</v>
      </c>
      <c r="V2708" s="150">
        <v>1037</v>
      </c>
      <c r="W2708" s="150">
        <v>265.30200000000002</v>
      </c>
      <c r="X2708" s="150">
        <v>1822.6686360000001</v>
      </c>
      <c r="Y2708" s="150">
        <v>3367.1559999999999</v>
      </c>
      <c r="Z2708" s="150">
        <v>946.05</v>
      </c>
      <c r="AA2708" s="150">
        <v>9800.5852392364231</v>
      </c>
      <c r="AB2708" s="150">
        <v>374</v>
      </c>
      <c r="AC2708" s="150">
        <v>972.24315686092791</v>
      </c>
      <c r="AD2708" s="150">
        <v>1640.756455626519</v>
      </c>
      <c r="AE2708" s="150">
        <v>1263.8987279999999</v>
      </c>
      <c r="AF2708" s="150">
        <v>972.45170632707277</v>
      </c>
      <c r="AG2708" s="150">
        <v>5030</v>
      </c>
      <c r="AH2708" s="150">
        <v>1293.1278569055719</v>
      </c>
      <c r="AI2708" s="150">
        <v>531.66520800000001</v>
      </c>
      <c r="AJ2708" s="150">
        <v>1439.609005881362</v>
      </c>
      <c r="AK2708" s="150">
        <v>575.90856265799994</v>
      </c>
      <c r="AL2708" s="150">
        <v>43599.015625</v>
      </c>
      <c r="AM2708" s="150">
        <v>32031.619140625</v>
      </c>
      <c r="AN2708" s="150">
        <v>11567.388671875</v>
      </c>
      <c r="AO2708" s="5" t="s">
        <v>2520</v>
      </c>
    </row>
    <row r="2709" spans="1:41" ht="14.25" x14ac:dyDescent="0.45">
      <c r="A2709" s="150">
        <v>2018</v>
      </c>
      <c r="B2709" s="5" t="s">
        <v>4980</v>
      </c>
      <c r="C2709" s="5" t="s">
        <v>278</v>
      </c>
      <c r="D2709" s="5" t="s">
        <v>108</v>
      </c>
      <c r="E2709" s="5" t="s">
        <v>29</v>
      </c>
      <c r="F2709" s="5" t="s">
        <v>29</v>
      </c>
      <c r="G2709" s="5" t="s">
        <v>88</v>
      </c>
      <c r="H2709" s="5" t="s">
        <v>131</v>
      </c>
      <c r="I2709" s="150">
        <v>622.98353558513406</v>
      </c>
      <c r="J2709" s="150">
        <v>5517</v>
      </c>
      <c r="K2709" s="150">
        <v>248.93045599999999</v>
      </c>
      <c r="L2709" s="150">
        <v>446</v>
      </c>
      <c r="M2709" s="150">
        <v>1088</v>
      </c>
      <c r="N2709" s="150">
        <v>279</v>
      </c>
      <c r="O2709" s="150">
        <v>1015</v>
      </c>
      <c r="P2709" s="150">
        <v>1591</v>
      </c>
      <c r="Q2709" s="150">
        <v>1.6578029735944251</v>
      </c>
      <c r="R2709" s="150">
        <v>581.20354710000004</v>
      </c>
      <c r="S2709" s="150">
        <v>653.78280000000007</v>
      </c>
      <c r="T2709" s="150">
        <v>2119.636363636364</v>
      </c>
      <c r="U2709" s="150">
        <v>34</v>
      </c>
      <c r="V2709" s="150">
        <v>894</v>
      </c>
      <c r="W2709" s="150">
        <v>401</v>
      </c>
      <c r="X2709" s="150">
        <v>2150</v>
      </c>
      <c r="Y2709" s="150">
        <v>3505</v>
      </c>
      <c r="Z2709" s="150">
        <v>1299.85554</v>
      </c>
      <c r="AA2709" s="150">
        <v>6309</v>
      </c>
      <c r="AB2709" s="150">
        <v>390</v>
      </c>
      <c r="AC2709" s="150">
        <v>1114.58</v>
      </c>
      <c r="AD2709" s="150">
        <v>1454.760371999681</v>
      </c>
      <c r="AE2709" s="150">
        <v>1512</v>
      </c>
      <c r="AF2709" s="150">
        <v>1337.2800435855261</v>
      </c>
      <c r="AG2709" s="150">
        <v>6996</v>
      </c>
      <c r="AH2709" s="150">
        <v>1381</v>
      </c>
      <c r="AI2709" s="150">
        <v>1003</v>
      </c>
      <c r="AJ2709" s="150">
        <v>1863</v>
      </c>
      <c r="AK2709" s="150">
        <v>600</v>
      </c>
      <c r="AL2709" s="150">
        <v>46408.671875</v>
      </c>
      <c r="AM2709" s="150">
        <v>33903.55859375</v>
      </c>
      <c r="AN2709" s="150">
        <v>12505.1103515625</v>
      </c>
      <c r="AO2709" s="5" t="s">
        <v>5401</v>
      </c>
    </row>
    <row r="2710" spans="1:41" ht="14.25" x14ac:dyDescent="0.45">
      <c r="A2710" s="150">
        <v>2018</v>
      </c>
      <c r="B2710" s="5" t="s">
        <v>81</v>
      </c>
      <c r="C2710" s="5" t="s">
        <v>279</v>
      </c>
      <c r="D2710" s="5" t="s">
        <v>108</v>
      </c>
      <c r="E2710" s="5" t="s">
        <v>109</v>
      </c>
      <c r="F2710" s="5" t="s">
        <v>109</v>
      </c>
      <c r="G2710" s="5" t="s">
        <v>87</v>
      </c>
      <c r="H2710" s="5" t="s">
        <v>131</v>
      </c>
      <c r="I2710" s="150">
        <v>729.98626708984375</v>
      </c>
      <c r="J2710" s="150">
        <v>662.29852294921875</v>
      </c>
      <c r="K2710" s="150">
        <v>32.388500213623047</v>
      </c>
      <c r="L2710" s="150">
        <v>424.87075805664063</v>
      </c>
      <c r="M2710" s="150">
        <v>694.58038330078125</v>
      </c>
      <c r="N2710" s="150">
        <v>1617.21630859375</v>
      </c>
      <c r="O2710" s="150">
        <v>1620.696533203125</v>
      </c>
      <c r="P2710" s="150">
        <v>456.11123657226563</v>
      </c>
      <c r="Q2710" s="150">
        <v>63.173488616943359</v>
      </c>
      <c r="R2710" s="150">
        <v>986.94146728515625</v>
      </c>
      <c r="S2710" s="150"/>
      <c r="T2710" s="150">
        <v>747.689208984375</v>
      </c>
      <c r="U2710" s="150">
        <v>76.018539428710938</v>
      </c>
      <c r="V2710" s="150">
        <v>2212.868408203125</v>
      </c>
      <c r="W2710" s="150">
        <v>550.0084228515625</v>
      </c>
      <c r="X2710" s="150">
        <v>2428.86279296875</v>
      </c>
      <c r="Y2710" s="150">
        <v>3341.337646484375</v>
      </c>
      <c r="Z2710" s="150">
        <v>42.987964630126953</v>
      </c>
      <c r="AA2710" s="150">
        <v>10444.51171875</v>
      </c>
      <c r="AB2710" s="150">
        <v>594.61077880859375</v>
      </c>
      <c r="AC2710" s="150">
        <v>157.24383544921875</v>
      </c>
      <c r="AD2710" s="150">
        <v>789.81182861328125</v>
      </c>
      <c r="AE2710" s="150">
        <v>1153.68408203125</v>
      </c>
      <c r="AF2710" s="150">
        <v>2058.632080078125</v>
      </c>
      <c r="AG2710" s="150">
        <v>13747.7197265625</v>
      </c>
      <c r="AH2710" s="150">
        <v>1991.779296875</v>
      </c>
      <c r="AI2710" s="150">
        <v>538.37786865234375</v>
      </c>
      <c r="AJ2710" s="150">
        <v>835.38433837890625</v>
      </c>
      <c r="AK2710" s="150">
        <v>369.67919921875</v>
      </c>
      <c r="AL2710" s="150">
        <v>49369.47265625</v>
      </c>
      <c r="AM2710" s="150">
        <v>39010.98828125</v>
      </c>
      <c r="AN2710" s="150">
        <v>10358.484375</v>
      </c>
      <c r="AO2710" s="5" t="s">
        <v>5402</v>
      </c>
    </row>
    <row r="2711" spans="1:41" ht="14.25" x14ac:dyDescent="0.45">
      <c r="A2711" s="150">
        <v>2018</v>
      </c>
      <c r="B2711" s="5" t="s">
        <v>81</v>
      </c>
      <c r="C2711" s="5" t="s">
        <v>279</v>
      </c>
      <c r="D2711" s="5" t="s">
        <v>108</v>
      </c>
      <c r="E2711" s="5" t="s">
        <v>109</v>
      </c>
      <c r="F2711" s="5" t="s">
        <v>109</v>
      </c>
      <c r="G2711" s="5" t="s">
        <v>88</v>
      </c>
      <c r="H2711" s="5" t="s">
        <v>131</v>
      </c>
      <c r="I2711" s="150">
        <v>701</v>
      </c>
      <c r="J2711" s="150">
        <v>636</v>
      </c>
      <c r="K2711" s="150">
        <v>31.10241858077071</v>
      </c>
      <c r="L2711" s="150">
        <v>408</v>
      </c>
      <c r="M2711" s="150">
        <v>667</v>
      </c>
      <c r="N2711" s="150">
        <v>1553</v>
      </c>
      <c r="O2711" s="150">
        <v>1556.3419899999999</v>
      </c>
      <c r="P2711" s="150">
        <v>438</v>
      </c>
      <c r="Q2711" s="150">
        <v>60.664999999999999</v>
      </c>
      <c r="R2711" s="150">
        <v>947.75202296173927</v>
      </c>
      <c r="S2711" s="150"/>
      <c r="T2711" s="150">
        <v>718</v>
      </c>
      <c r="U2711" s="150">
        <v>73</v>
      </c>
      <c r="V2711" s="150">
        <v>2125</v>
      </c>
      <c r="W2711" s="150">
        <v>528.16869999999994</v>
      </c>
      <c r="X2711" s="150">
        <v>2332.417603998636</v>
      </c>
      <c r="Y2711" s="150">
        <v>3208.66</v>
      </c>
      <c r="Z2711" s="150">
        <v>41.280999999999999</v>
      </c>
      <c r="AA2711" s="150">
        <v>10029.781849999999</v>
      </c>
      <c r="AB2711" s="150">
        <v>571</v>
      </c>
      <c r="AC2711" s="150">
        <v>151</v>
      </c>
      <c r="AD2711" s="150">
        <v>758.45</v>
      </c>
      <c r="AE2711" s="150">
        <v>1107.8736100000001</v>
      </c>
      <c r="AF2711" s="150">
        <v>1976.8879999999999</v>
      </c>
      <c r="AG2711" s="150">
        <v>13201.825419999999</v>
      </c>
      <c r="AH2711" s="150">
        <v>1912.68976</v>
      </c>
      <c r="AI2711" s="150">
        <v>517</v>
      </c>
      <c r="AJ2711" s="150">
        <v>802.21293000001128</v>
      </c>
      <c r="AK2711" s="150">
        <v>355</v>
      </c>
      <c r="AL2711" s="150">
        <v>47409.11328125</v>
      </c>
      <c r="AM2711" s="150">
        <v>37461.94140625</v>
      </c>
      <c r="AN2711" s="150">
        <v>9947.1708984375</v>
      </c>
      <c r="AO2711" s="5" t="s">
        <v>5403</v>
      </c>
    </row>
    <row r="2712" spans="1:41" ht="14.25" x14ac:dyDescent="0.45">
      <c r="A2712" s="150">
        <v>2018</v>
      </c>
      <c r="B2712" s="5" t="s">
        <v>81</v>
      </c>
      <c r="C2712" s="5" t="s">
        <v>279</v>
      </c>
      <c r="D2712" s="5" t="s">
        <v>108</v>
      </c>
      <c r="E2712" s="5" t="s">
        <v>30</v>
      </c>
      <c r="F2712" s="5" t="s">
        <v>30</v>
      </c>
      <c r="G2712" s="5" t="s">
        <v>87</v>
      </c>
      <c r="H2712" s="5" t="s">
        <v>131</v>
      </c>
      <c r="I2712" s="150">
        <v>7596.76513671875</v>
      </c>
      <c r="J2712" s="150">
        <v>9551.2607421875</v>
      </c>
      <c r="K2712" s="150">
        <v>1837.262451171875</v>
      </c>
      <c r="L2712" s="150">
        <v>2192.04150390625</v>
      </c>
      <c r="M2712" s="150">
        <v>5508.74072265625</v>
      </c>
      <c r="N2712" s="150">
        <v>5425.43310546875</v>
      </c>
      <c r="O2712" s="150">
        <v>3539.521240234375</v>
      </c>
      <c r="P2712" s="150">
        <v>4606.931640625</v>
      </c>
      <c r="Q2712" s="150">
        <v>2466.095703125</v>
      </c>
      <c r="R2712" s="150">
        <v>4126.2255859375</v>
      </c>
      <c r="S2712" s="150">
        <v>6417.83935546875</v>
      </c>
      <c r="T2712" s="150">
        <v>4314.3125</v>
      </c>
      <c r="U2712" s="150">
        <v>910.1397705078125</v>
      </c>
      <c r="V2712" s="150">
        <v>2943.89599609375</v>
      </c>
      <c r="W2712" s="150">
        <v>1826.8599853515625</v>
      </c>
      <c r="X2712" s="150">
        <v>10947.8046875</v>
      </c>
      <c r="Y2712" s="150">
        <v>14464.0224609375</v>
      </c>
      <c r="Z2712" s="150">
        <v>1946.7401123046875</v>
      </c>
      <c r="AA2712" s="150">
        <v>28581.595703125</v>
      </c>
      <c r="AB2712" s="150">
        <v>1328.762451171875</v>
      </c>
      <c r="AC2712" s="150">
        <v>6324.11767578125</v>
      </c>
      <c r="AD2712" s="150">
        <v>3508.84912109375</v>
      </c>
      <c r="AE2712" s="150">
        <v>5218.76025390625</v>
      </c>
      <c r="AF2712" s="150">
        <v>20966.400390625</v>
      </c>
      <c r="AG2712" s="150">
        <v>36467.578125</v>
      </c>
      <c r="AH2712" s="150">
        <v>7749.9091796875</v>
      </c>
      <c r="AI2712" s="150">
        <v>2141.015380859375</v>
      </c>
      <c r="AJ2712" s="150">
        <v>12082.7880859375</v>
      </c>
      <c r="AK2712" s="150">
        <v>1616.175048828125</v>
      </c>
      <c r="AL2712" s="150">
        <v>216607.84375</v>
      </c>
      <c r="AM2712" s="150">
        <v>165870.78125</v>
      </c>
      <c r="AN2712" s="150">
        <v>50737.05078125</v>
      </c>
      <c r="AO2712" s="5" t="s">
        <v>5404</v>
      </c>
    </row>
    <row r="2713" spans="1:41" ht="14.25" x14ac:dyDescent="0.45">
      <c r="A2713" s="150">
        <v>2018</v>
      </c>
      <c r="B2713" s="5" t="s">
        <v>81</v>
      </c>
      <c r="C2713" s="5" t="s">
        <v>279</v>
      </c>
      <c r="D2713" s="5" t="s">
        <v>108</v>
      </c>
      <c r="E2713" s="5" t="s">
        <v>30</v>
      </c>
      <c r="F2713" s="5" t="s">
        <v>30</v>
      </c>
      <c r="G2713" s="5" t="s">
        <v>88</v>
      </c>
      <c r="H2713" s="5" t="s">
        <v>131</v>
      </c>
      <c r="I2713" s="150">
        <v>7295.1132999999991</v>
      </c>
      <c r="J2713" s="150">
        <v>9172</v>
      </c>
      <c r="K2713" s="150">
        <v>1764.308470814783</v>
      </c>
      <c r="L2713" s="150">
        <v>2105</v>
      </c>
      <c r="M2713" s="150">
        <v>5290</v>
      </c>
      <c r="N2713" s="150">
        <v>5210</v>
      </c>
      <c r="O2713" s="150">
        <v>3398.97406</v>
      </c>
      <c r="P2713" s="150">
        <v>4424</v>
      </c>
      <c r="Q2713" s="150">
        <v>2368.172</v>
      </c>
      <c r="R2713" s="150">
        <v>3962.3815015990999</v>
      </c>
      <c r="S2713" s="150">
        <v>6163</v>
      </c>
      <c r="T2713" s="150">
        <v>4143</v>
      </c>
      <c r="U2713" s="150">
        <v>874</v>
      </c>
      <c r="V2713" s="150">
        <v>2827</v>
      </c>
      <c r="W2713" s="150">
        <v>1754.31908</v>
      </c>
      <c r="X2713" s="150">
        <v>10513.0894778899</v>
      </c>
      <c r="Y2713" s="150">
        <v>13889.686</v>
      </c>
      <c r="Z2713" s="150">
        <v>1869.4390000000001</v>
      </c>
      <c r="AA2713" s="150">
        <v>27446.6788516575</v>
      </c>
      <c r="AB2713" s="150">
        <v>1276</v>
      </c>
      <c r="AC2713" s="150">
        <v>6073</v>
      </c>
      <c r="AD2713" s="150">
        <v>3369.52</v>
      </c>
      <c r="AE2713" s="150">
        <v>5011.533986037558</v>
      </c>
      <c r="AF2713" s="150">
        <v>20133.866999999998</v>
      </c>
      <c r="AG2713" s="150">
        <v>35019.523720572673</v>
      </c>
      <c r="AH2713" s="150">
        <v>7442.1759110000057</v>
      </c>
      <c r="AI2713" s="150">
        <v>2056</v>
      </c>
      <c r="AJ2713" s="150">
        <v>11603.00478353471</v>
      </c>
      <c r="AK2713" s="150">
        <v>1552</v>
      </c>
      <c r="AL2713" s="150">
        <v>208006.78125</v>
      </c>
      <c r="AM2713" s="150">
        <v>159284.390625</v>
      </c>
      <c r="AN2713" s="150">
        <v>48722.3828125</v>
      </c>
      <c r="AO2713" s="5" t="s">
        <v>5405</v>
      </c>
    </row>
    <row r="2714" spans="1:41" ht="14.25" x14ac:dyDescent="0.45">
      <c r="A2714" s="150">
        <v>2018</v>
      </c>
      <c r="B2714" s="5" t="s">
        <v>81</v>
      </c>
      <c r="C2714" s="5" t="s">
        <v>279</v>
      </c>
      <c r="D2714" s="5" t="s">
        <v>108</v>
      </c>
      <c r="E2714" s="5" t="s">
        <v>110</v>
      </c>
      <c r="F2714" s="5" t="s">
        <v>110</v>
      </c>
      <c r="G2714" s="5" t="s">
        <v>87</v>
      </c>
      <c r="H2714" s="5" t="s">
        <v>131</v>
      </c>
      <c r="I2714" s="150">
        <v>5623.28955078125</v>
      </c>
      <c r="J2714" s="150">
        <v>16856.330078125</v>
      </c>
      <c r="K2714" s="150">
        <v>1018.2944946289063</v>
      </c>
      <c r="L2714" s="150">
        <v>1320.431640625</v>
      </c>
      <c r="M2714" s="150">
        <v>5020.34765625</v>
      </c>
      <c r="N2714" s="150">
        <v>3681.171875</v>
      </c>
      <c r="O2714" s="150">
        <v>5011.9970703125</v>
      </c>
      <c r="P2714" s="150">
        <v>5531.650390625</v>
      </c>
      <c r="Q2714" s="150">
        <v>1369.8665771484375</v>
      </c>
      <c r="R2714" s="150">
        <v>4351.1796875</v>
      </c>
      <c r="S2714" s="150">
        <v>3327.633544921875</v>
      </c>
      <c r="T2714" s="150">
        <v>6843.75146484375</v>
      </c>
      <c r="U2714" s="150">
        <v>468.60745239257813</v>
      </c>
      <c r="V2714" s="150">
        <v>6316.828125</v>
      </c>
      <c r="W2714" s="150">
        <v>2274.5244140625</v>
      </c>
      <c r="X2714" s="150">
        <v>9468.494140625</v>
      </c>
      <c r="Y2714" s="150">
        <v>26447.255859375</v>
      </c>
      <c r="Z2714" s="150">
        <v>4969.38916015625</v>
      </c>
      <c r="AA2714" s="150">
        <v>32707.732421875</v>
      </c>
      <c r="AB2714" s="150">
        <v>1793.17138671875</v>
      </c>
      <c r="AC2714" s="150">
        <v>3747.818115234375</v>
      </c>
      <c r="AD2714" s="150">
        <v>10297.576171875</v>
      </c>
      <c r="AE2714" s="150">
        <v>6563.11376953125</v>
      </c>
      <c r="AF2714" s="150">
        <v>10681.6572265625</v>
      </c>
      <c r="AG2714" s="150">
        <v>45578.1796875</v>
      </c>
      <c r="AH2714" s="150">
        <v>7525.4697265625</v>
      </c>
      <c r="AI2714" s="150">
        <v>3164.662353515625</v>
      </c>
      <c r="AJ2714" s="150">
        <v>17683.341796875</v>
      </c>
      <c r="AK2714" s="150">
        <v>5210.91455078125</v>
      </c>
      <c r="AL2714" s="150">
        <v>254854.671875</v>
      </c>
      <c r="AM2714" s="150">
        <v>193897.859375</v>
      </c>
      <c r="AN2714" s="150">
        <v>60956.8359375</v>
      </c>
      <c r="AO2714" s="5" t="s">
        <v>5406</v>
      </c>
    </row>
    <row r="2715" spans="1:41" ht="14.25" x14ac:dyDescent="0.45">
      <c r="A2715" s="150">
        <v>2018</v>
      </c>
      <c r="B2715" s="5" t="s">
        <v>81</v>
      </c>
      <c r="C2715" s="5" t="s">
        <v>279</v>
      </c>
      <c r="D2715" s="5" t="s">
        <v>108</v>
      </c>
      <c r="E2715" s="5" t="s">
        <v>110</v>
      </c>
      <c r="F2715" s="5" t="s">
        <v>110</v>
      </c>
      <c r="G2715" s="5" t="s">
        <v>88</v>
      </c>
      <c r="H2715" s="5" t="s">
        <v>131</v>
      </c>
      <c r="I2715" s="150">
        <v>5400</v>
      </c>
      <c r="J2715" s="150">
        <v>16187</v>
      </c>
      <c r="K2715" s="150">
        <v>977.86006999999995</v>
      </c>
      <c r="L2715" s="150">
        <v>1268</v>
      </c>
      <c r="M2715" s="150">
        <v>4821</v>
      </c>
      <c r="N2715" s="150">
        <v>3535</v>
      </c>
      <c r="O2715" s="150">
        <v>4812.9807600000004</v>
      </c>
      <c r="P2715" s="150">
        <v>5312</v>
      </c>
      <c r="Q2715" s="150">
        <v>1315.472</v>
      </c>
      <c r="R2715" s="150">
        <v>4178.4031599999962</v>
      </c>
      <c r="S2715" s="150">
        <v>3195.5</v>
      </c>
      <c r="T2715" s="150">
        <v>6572</v>
      </c>
      <c r="U2715" s="150">
        <v>450</v>
      </c>
      <c r="V2715" s="150">
        <v>6066</v>
      </c>
      <c r="W2715" s="150">
        <v>2184.2076499999998</v>
      </c>
      <c r="X2715" s="150">
        <v>9092.519439841346</v>
      </c>
      <c r="Y2715" s="150">
        <v>25397.09</v>
      </c>
      <c r="Z2715" s="150">
        <v>4772.0649999999996</v>
      </c>
      <c r="AA2715" s="150">
        <v>31408.974289999998</v>
      </c>
      <c r="AB2715" s="150">
        <v>1721.9681972354949</v>
      </c>
      <c r="AC2715" s="150">
        <v>3599</v>
      </c>
      <c r="AD2715" s="150">
        <v>9888.68</v>
      </c>
      <c r="AE2715" s="150">
        <v>6302.5057699999998</v>
      </c>
      <c r="AF2715" s="150">
        <v>10257.51</v>
      </c>
      <c r="AG2715" s="150">
        <v>43768.3629</v>
      </c>
      <c r="AH2715" s="150">
        <v>7226.6488399999998</v>
      </c>
      <c r="AI2715" s="150">
        <v>3039</v>
      </c>
      <c r="AJ2715" s="150">
        <v>16981.172329691519</v>
      </c>
      <c r="AK2715" s="150">
        <v>5004</v>
      </c>
      <c r="AL2715" s="150">
        <v>244734.921875</v>
      </c>
      <c r="AM2715" s="150">
        <v>186198.5625</v>
      </c>
      <c r="AN2715" s="150">
        <v>58536.36328125</v>
      </c>
      <c r="AO2715" s="5" t="s">
        <v>5407</v>
      </c>
    </row>
    <row r="2716" spans="1:41" ht="14.25" x14ac:dyDescent="0.45">
      <c r="A2716" s="150">
        <v>2018</v>
      </c>
      <c r="B2716" s="5" t="s">
        <v>81</v>
      </c>
      <c r="C2716" s="5" t="s">
        <v>279</v>
      </c>
      <c r="D2716" s="5" t="s">
        <v>108</v>
      </c>
      <c r="E2716" s="5" t="s">
        <v>111</v>
      </c>
      <c r="F2716" s="5" t="s">
        <v>111</v>
      </c>
      <c r="G2716" s="5" t="s">
        <v>87</v>
      </c>
      <c r="H2716" s="5" t="s">
        <v>131</v>
      </c>
      <c r="I2716" s="150">
        <v>12257.9619140625</v>
      </c>
      <c r="J2716" s="150">
        <v>19949.138671875</v>
      </c>
      <c r="K2716" s="150">
        <v>1955.235595703125</v>
      </c>
      <c r="L2716" s="150">
        <v>2405.518310546875</v>
      </c>
      <c r="M2716" s="150">
        <v>8402.65234375</v>
      </c>
      <c r="N2716" s="150">
        <v>8879.5908203125</v>
      </c>
      <c r="O2716" s="150">
        <v>5320.326171875</v>
      </c>
      <c r="P2716" s="150">
        <v>7038.48388671875</v>
      </c>
      <c r="Q2716" s="150">
        <v>3406.7021484375</v>
      </c>
      <c r="R2716" s="150">
        <v>6406.49072265625</v>
      </c>
      <c r="S2716" s="150">
        <v>12008.8466796875</v>
      </c>
      <c r="T2716" s="150">
        <v>8730.677734375</v>
      </c>
      <c r="U2716" s="150">
        <v>1526.618896484375</v>
      </c>
      <c r="V2716" s="150">
        <v>5080.74609375</v>
      </c>
      <c r="W2716" s="150">
        <v>3302.080322265625</v>
      </c>
      <c r="X2716" s="150">
        <v>13401.1455078125</v>
      </c>
      <c r="Y2716" s="150">
        <v>30000.685546875</v>
      </c>
      <c r="Z2716" s="150">
        <v>2607.716064453125</v>
      </c>
      <c r="AA2716" s="150">
        <v>40626.28125</v>
      </c>
      <c r="AB2716" s="150">
        <v>1940.205322265625</v>
      </c>
      <c r="AC2716" s="150">
        <v>8956.650390625</v>
      </c>
      <c r="AD2716" s="150">
        <v>5215.21533203125</v>
      </c>
      <c r="AE2716" s="150">
        <v>10110.83203125</v>
      </c>
      <c r="AF2716" s="150">
        <v>29395.72265625</v>
      </c>
      <c r="AG2716" s="150">
        <v>72526.3984375</v>
      </c>
      <c r="AH2716" s="150">
        <v>18462.1640625</v>
      </c>
      <c r="AI2716" s="150">
        <v>3656.179443359375</v>
      </c>
      <c r="AJ2716" s="150">
        <v>17004.5703125</v>
      </c>
      <c r="AK2716" s="150">
        <v>3718.660400390625</v>
      </c>
      <c r="AL2716" s="150">
        <v>364293.46875</v>
      </c>
      <c r="AM2716" s="150">
        <v>278180.09375</v>
      </c>
      <c r="AN2716" s="150">
        <v>86113.390625</v>
      </c>
      <c r="AO2716" s="5" t="s">
        <v>5408</v>
      </c>
    </row>
    <row r="2717" spans="1:41" ht="14.25" x14ac:dyDescent="0.45">
      <c r="A2717" s="150">
        <v>2018</v>
      </c>
      <c r="B2717" s="5" t="s">
        <v>81</v>
      </c>
      <c r="C2717" s="5" t="s">
        <v>279</v>
      </c>
      <c r="D2717" s="5" t="s">
        <v>108</v>
      </c>
      <c r="E2717" s="5" t="s">
        <v>111</v>
      </c>
      <c r="F2717" s="5" t="s">
        <v>111</v>
      </c>
      <c r="G2717" s="5" t="s">
        <v>88</v>
      </c>
      <c r="H2717" s="5" t="s">
        <v>131</v>
      </c>
      <c r="I2717" s="150">
        <v>11771.22298</v>
      </c>
      <c r="J2717" s="150">
        <v>19157</v>
      </c>
      <c r="K2717" s="150">
        <v>1877.597220814783</v>
      </c>
      <c r="L2717" s="150">
        <v>2310</v>
      </c>
      <c r="M2717" s="150">
        <v>8069</v>
      </c>
      <c r="N2717" s="150">
        <v>8527</v>
      </c>
      <c r="O2717" s="150">
        <v>5109.0670200000004</v>
      </c>
      <c r="P2717" s="150">
        <v>6759</v>
      </c>
      <c r="Q2717" s="150">
        <v>3271.4290000000001</v>
      </c>
      <c r="R2717" s="150">
        <v>6152.1018315990987</v>
      </c>
      <c r="S2717" s="150">
        <v>11532</v>
      </c>
      <c r="T2717" s="150">
        <v>8384</v>
      </c>
      <c r="U2717" s="150">
        <v>1466</v>
      </c>
      <c r="V2717" s="150">
        <v>4879</v>
      </c>
      <c r="W2717" s="150">
        <v>3170.9613800000002</v>
      </c>
      <c r="X2717" s="150">
        <v>12869.01343530441</v>
      </c>
      <c r="Y2717" s="150">
        <v>28809.419000000002</v>
      </c>
      <c r="Z2717" s="150">
        <v>2504.1689999999999</v>
      </c>
      <c r="AA2717" s="150">
        <v>39013.095122066552</v>
      </c>
      <c r="AB2717" s="150">
        <v>1863.1636914695971</v>
      </c>
      <c r="AC2717" s="150">
        <v>8601</v>
      </c>
      <c r="AD2717" s="150">
        <v>5008.13</v>
      </c>
      <c r="AE2717" s="150">
        <v>9709.3512421245141</v>
      </c>
      <c r="AF2717" s="150">
        <v>28228.477999999999</v>
      </c>
      <c r="AG2717" s="150">
        <v>69646.523720572673</v>
      </c>
      <c r="AH2717" s="150">
        <v>17729.070141</v>
      </c>
      <c r="AI2717" s="150">
        <v>3511</v>
      </c>
      <c r="AJ2717" s="150">
        <v>16329.352670308481</v>
      </c>
      <c r="AK2717" s="150">
        <v>3571</v>
      </c>
      <c r="AL2717" s="150">
        <v>349828.125</v>
      </c>
      <c r="AM2717" s="150">
        <v>267134.15625</v>
      </c>
      <c r="AN2717" s="150">
        <v>82694</v>
      </c>
      <c r="AO2717" s="5" t="s">
        <v>5409</v>
      </c>
    </row>
    <row r="2718" spans="1:41" ht="14.25" x14ac:dyDescent="0.45">
      <c r="A2718" s="150">
        <v>2018</v>
      </c>
      <c r="B2718" s="5" t="s">
        <v>81</v>
      </c>
      <c r="C2718" s="5" t="s">
        <v>279</v>
      </c>
      <c r="D2718" s="5" t="s">
        <v>108</v>
      </c>
      <c r="E2718" s="5" t="s">
        <v>292</v>
      </c>
      <c r="F2718" s="5" t="s">
        <v>292</v>
      </c>
      <c r="G2718" s="5" t="s">
        <v>87</v>
      </c>
      <c r="H2718" s="5" t="s">
        <v>131</v>
      </c>
      <c r="I2718" s="150">
        <v>2624.20166015625</v>
      </c>
      <c r="J2718" s="150">
        <v>6022.12646484375</v>
      </c>
      <c r="K2718" s="150">
        <v>391.49697875976563</v>
      </c>
      <c r="L2718" s="150">
        <v>68.729095458984375</v>
      </c>
      <c r="M2718" s="150">
        <v>1292.315185546875</v>
      </c>
      <c r="N2718" s="150">
        <v>955.95916748046875</v>
      </c>
      <c r="O2718" s="150">
        <v>956.277587890625</v>
      </c>
      <c r="P2718" s="150">
        <v>1114.244384765625</v>
      </c>
      <c r="Q2718" s="150">
        <v>815.91845703125</v>
      </c>
      <c r="R2718" s="150">
        <v>1069.27197265625</v>
      </c>
      <c r="S2718" s="150">
        <v>1667.201171875</v>
      </c>
      <c r="T2718" s="150">
        <v>2702.302978515625</v>
      </c>
      <c r="U2718" s="150">
        <v>290.53662109375</v>
      </c>
      <c r="V2718" s="150">
        <v>1899.422119140625</v>
      </c>
      <c r="W2718" s="150">
        <v>761.78912353515625</v>
      </c>
      <c r="X2718" s="150">
        <v>2992.205078125</v>
      </c>
      <c r="Y2718" s="150">
        <v>11472.642578125</v>
      </c>
      <c r="Z2718" s="150">
        <v>1646.9542236328125</v>
      </c>
      <c r="AA2718" s="150">
        <v>9696.9580078125</v>
      </c>
      <c r="AB2718" s="150">
        <v>329.06655883789063</v>
      </c>
      <c r="AC2718" s="150">
        <v>1540.156494140625</v>
      </c>
      <c r="AD2718" s="150">
        <v>3959.493408203125</v>
      </c>
      <c r="AE2718" s="150">
        <v>2324.888427734375</v>
      </c>
      <c r="AF2718" s="150">
        <v>3087.68994140625</v>
      </c>
      <c r="AG2718" s="150">
        <v>14539.6357421875</v>
      </c>
      <c r="AH2718" s="150">
        <v>1962.1175537109375</v>
      </c>
      <c r="AI2718" s="150">
        <v>595.65216064453125</v>
      </c>
      <c r="AJ2718" s="150">
        <v>10093.1005859375</v>
      </c>
      <c r="AK2718" s="150">
        <v>3148.000732421875</v>
      </c>
      <c r="AL2718" s="150">
        <v>90020.34375</v>
      </c>
      <c r="AM2718" s="150">
        <v>69262.4375</v>
      </c>
      <c r="AN2718" s="150">
        <v>20757.91796875</v>
      </c>
      <c r="AO2718" s="5" t="s">
        <v>5410</v>
      </c>
    </row>
    <row r="2719" spans="1:41" ht="14.25" x14ac:dyDescent="0.45">
      <c r="A2719" s="150">
        <v>2018</v>
      </c>
      <c r="B2719" s="5" t="s">
        <v>81</v>
      </c>
      <c r="C2719" s="5" t="s">
        <v>279</v>
      </c>
      <c r="D2719" s="5" t="s">
        <v>108</v>
      </c>
      <c r="E2719" s="5" t="s">
        <v>292</v>
      </c>
      <c r="F2719" s="5" t="s">
        <v>292</v>
      </c>
      <c r="G2719" s="5" t="s">
        <v>88</v>
      </c>
      <c r="H2719" s="5" t="s">
        <v>131</v>
      </c>
      <c r="I2719" s="150">
        <v>2520</v>
      </c>
      <c r="J2719" s="150">
        <v>5783</v>
      </c>
      <c r="K2719" s="150">
        <v>375.95144418577132</v>
      </c>
      <c r="L2719" s="150">
        <v>66</v>
      </c>
      <c r="M2719" s="150">
        <v>1241</v>
      </c>
      <c r="N2719" s="150">
        <v>918</v>
      </c>
      <c r="O2719" s="150">
        <v>918.3057399999999</v>
      </c>
      <c r="P2719" s="150">
        <v>1070</v>
      </c>
      <c r="Q2719" s="150">
        <v>783.52</v>
      </c>
      <c r="R2719" s="150">
        <v>1026.813413685162</v>
      </c>
      <c r="S2719" s="150">
        <v>1601</v>
      </c>
      <c r="T2719" s="150">
        <v>2595</v>
      </c>
      <c r="U2719" s="150">
        <v>279</v>
      </c>
      <c r="V2719" s="150">
        <v>1824</v>
      </c>
      <c r="W2719" s="150">
        <v>731.54001000000005</v>
      </c>
      <c r="X2719" s="150">
        <v>2873.3907435580468</v>
      </c>
      <c r="Y2719" s="150">
        <v>11017.087</v>
      </c>
      <c r="Z2719" s="150">
        <v>1581.557</v>
      </c>
      <c r="AA2719" s="150">
        <v>9311.9116099999992</v>
      </c>
      <c r="AB2719" s="150">
        <v>316</v>
      </c>
      <c r="AC2719" s="150">
        <v>1479</v>
      </c>
      <c r="AD2719" s="150">
        <v>3802.27</v>
      </c>
      <c r="AE2719" s="150">
        <v>2232.5717599999998</v>
      </c>
      <c r="AF2719" s="150">
        <v>2965.0839999999998</v>
      </c>
      <c r="AG2719" s="150">
        <v>13962.296469999999</v>
      </c>
      <c r="AH2719" s="150">
        <v>1884.2058500000001</v>
      </c>
      <c r="AI2719" s="150">
        <v>572</v>
      </c>
      <c r="AJ2719" s="150">
        <v>9692.3237196915143</v>
      </c>
      <c r="AK2719" s="150">
        <v>3023</v>
      </c>
      <c r="AL2719" s="150">
        <v>86445.8203125</v>
      </c>
      <c r="AM2719" s="150">
        <v>66512.1640625</v>
      </c>
      <c r="AN2719" s="150">
        <v>19933.6640625</v>
      </c>
      <c r="AO2719" s="5" t="s">
        <v>5411</v>
      </c>
    </row>
    <row r="2720" spans="1:41" ht="14.25" x14ac:dyDescent="0.45">
      <c r="A2720" s="150">
        <v>2018</v>
      </c>
      <c r="B2720" s="5" t="s">
        <v>81</v>
      </c>
      <c r="C2720" s="5" t="s">
        <v>279</v>
      </c>
      <c r="D2720" s="5" t="s">
        <v>108</v>
      </c>
      <c r="E2720" s="5" t="s">
        <v>113</v>
      </c>
      <c r="F2720" s="5" t="s">
        <v>113</v>
      </c>
      <c r="G2720" s="5" t="s">
        <v>87</v>
      </c>
      <c r="H2720" s="5" t="s">
        <v>131</v>
      </c>
      <c r="I2720" s="150">
        <v>1820.279541015625</v>
      </c>
      <c r="J2720" s="150">
        <v>4426.7783203125</v>
      </c>
      <c r="K2720" s="150">
        <v>374.39791870117188</v>
      </c>
      <c r="L2720" s="150">
        <v>356.14166259765625</v>
      </c>
      <c r="M2720" s="150">
        <v>2036.88037109375</v>
      </c>
      <c r="N2720" s="150">
        <v>806.00482177734375</v>
      </c>
      <c r="O2720" s="150">
        <v>1322.599365234375</v>
      </c>
      <c r="P2720" s="150">
        <v>2253.481201171875</v>
      </c>
      <c r="Q2720" s="150">
        <v>490.61117553710938</v>
      </c>
      <c r="R2720" s="150">
        <v>1571.0777587890625</v>
      </c>
      <c r="S2720" s="150">
        <v>1210.048583984375</v>
      </c>
      <c r="T2720" s="150">
        <v>1141.3194580078125</v>
      </c>
      <c r="U2720" s="150">
        <v>74.977188110351563</v>
      </c>
      <c r="V2720" s="150">
        <v>1217.3380126953125</v>
      </c>
      <c r="W2720" s="150">
        <v>503.76312255859375</v>
      </c>
      <c r="X2720" s="150">
        <v>2170.62841796875</v>
      </c>
      <c r="Y2720" s="150">
        <v>8452.0458984375</v>
      </c>
      <c r="Z2720" s="150">
        <v>1970.12255859375</v>
      </c>
      <c r="AA2720" s="150">
        <v>5996.703125</v>
      </c>
      <c r="AB2720" s="150">
        <v>526.92303466796875</v>
      </c>
      <c r="AC2720" s="150">
        <v>1232.958251953125</v>
      </c>
      <c r="AD2720" s="150">
        <v>4014.133056640625</v>
      </c>
      <c r="AE2720" s="150">
        <v>1428.0137939453125</v>
      </c>
      <c r="AF2720" s="150">
        <v>3810.29931640625</v>
      </c>
      <c r="AG2720" s="150">
        <v>10006.009765625</v>
      </c>
      <c r="AH2720" s="150">
        <v>2136.986328125</v>
      </c>
      <c r="AI2720" s="150">
        <v>1027.8123779296875</v>
      </c>
      <c r="AJ2720" s="150">
        <v>4802.85400390625</v>
      </c>
      <c r="AK2720" s="150">
        <v>1096.5413818359375</v>
      </c>
      <c r="AL2720" s="150">
        <v>68277.7265625</v>
      </c>
      <c r="AM2720" s="150">
        <v>50715.69921875</v>
      </c>
      <c r="AN2720" s="150">
        <v>17562.03125</v>
      </c>
      <c r="AO2720" s="5" t="s">
        <v>5412</v>
      </c>
    </row>
    <row r="2721" spans="1:41" ht="14.25" x14ac:dyDescent="0.45">
      <c r="A2721" s="150">
        <v>2018</v>
      </c>
      <c r="B2721" s="5" t="s">
        <v>81</v>
      </c>
      <c r="C2721" s="5" t="s">
        <v>279</v>
      </c>
      <c r="D2721" s="5" t="s">
        <v>108</v>
      </c>
      <c r="E2721" s="5" t="s">
        <v>113</v>
      </c>
      <c r="F2721" s="5" t="s">
        <v>113</v>
      </c>
      <c r="G2721" s="5" t="s">
        <v>88</v>
      </c>
      <c r="H2721" s="5" t="s">
        <v>131</v>
      </c>
      <c r="I2721" s="150">
        <v>1748</v>
      </c>
      <c r="J2721" s="150">
        <v>4251</v>
      </c>
      <c r="K2721" s="150">
        <v>359.53134842059472</v>
      </c>
      <c r="L2721" s="150">
        <v>342</v>
      </c>
      <c r="M2721" s="150">
        <v>1956</v>
      </c>
      <c r="N2721" s="150">
        <v>774</v>
      </c>
      <c r="O2721" s="150">
        <v>1270.0817</v>
      </c>
      <c r="P2721" s="150">
        <v>2164</v>
      </c>
      <c r="Q2721" s="150">
        <v>471.13</v>
      </c>
      <c r="R2721" s="150">
        <v>1508.693463177937</v>
      </c>
      <c r="S2721" s="150">
        <v>1162</v>
      </c>
      <c r="T2721" s="150">
        <v>1096</v>
      </c>
      <c r="U2721" s="150">
        <v>72</v>
      </c>
      <c r="V2721" s="150">
        <v>1169</v>
      </c>
      <c r="W2721" s="150">
        <v>483.75972999999988</v>
      </c>
      <c r="X2721" s="150">
        <v>2084.4370922846629</v>
      </c>
      <c r="Y2721" s="150">
        <v>8116.4319999999998</v>
      </c>
      <c r="Z2721" s="150">
        <v>1891.893</v>
      </c>
      <c r="AA2721" s="150">
        <v>5758.5861299999997</v>
      </c>
      <c r="AB2721" s="150">
        <v>506</v>
      </c>
      <c r="AC2721" s="150">
        <v>1184</v>
      </c>
      <c r="AD2721" s="150">
        <v>3854.74</v>
      </c>
      <c r="AE2721" s="150">
        <v>1371.31025</v>
      </c>
      <c r="AF2721" s="150">
        <v>3659</v>
      </c>
      <c r="AG2721" s="150">
        <v>9608.6920100000007</v>
      </c>
      <c r="AH2721" s="150">
        <v>2052.1309500000002</v>
      </c>
      <c r="AI2721" s="150">
        <v>987</v>
      </c>
      <c r="AJ2721" s="150">
        <v>4612.1425999999901</v>
      </c>
      <c r="AK2721" s="150">
        <v>1053</v>
      </c>
      <c r="AL2721" s="150">
        <v>65566.5625</v>
      </c>
      <c r="AM2721" s="150">
        <v>48701.8828125</v>
      </c>
      <c r="AN2721" s="150">
        <v>16864.681640625</v>
      </c>
      <c r="AO2721" s="5" t="s">
        <v>5413</v>
      </c>
    </row>
    <row r="2722" spans="1:41" ht="14.25" x14ac:dyDescent="0.45">
      <c r="A2722" s="150">
        <v>2018</v>
      </c>
      <c r="B2722" s="5" t="s">
        <v>81</v>
      </c>
      <c r="C2722" s="5" t="s">
        <v>279</v>
      </c>
      <c r="D2722" s="5" t="s">
        <v>108</v>
      </c>
      <c r="E2722" s="5" t="s">
        <v>114</v>
      </c>
      <c r="F2722" s="5" t="s">
        <v>114</v>
      </c>
      <c r="G2722" s="5" t="s">
        <v>87</v>
      </c>
      <c r="H2722" s="5" t="s">
        <v>131</v>
      </c>
      <c r="I2722" s="150">
        <v>4661.1962890625</v>
      </c>
      <c r="J2722" s="150">
        <v>10397.87890625</v>
      </c>
      <c r="K2722" s="150">
        <v>117.97322845458984</v>
      </c>
      <c r="L2722" s="150">
        <v>213.47673034667969</v>
      </c>
      <c r="M2722" s="150">
        <v>2893.911376953125</v>
      </c>
      <c r="N2722" s="150">
        <v>3454.157470703125</v>
      </c>
      <c r="O2722" s="150">
        <v>1780.8050537109375</v>
      </c>
      <c r="P2722" s="150">
        <v>2431.552001953125</v>
      </c>
      <c r="Q2722" s="150">
        <v>940.6065673828125</v>
      </c>
      <c r="R2722" s="150">
        <v>2280.264892578125</v>
      </c>
      <c r="S2722" s="150">
        <v>5591.00732421875</v>
      </c>
      <c r="T2722" s="150">
        <v>4416.36474609375</v>
      </c>
      <c r="U2722" s="150">
        <v>616.4791259765625</v>
      </c>
      <c r="V2722" s="150">
        <v>2136.849853515625</v>
      </c>
      <c r="W2722" s="150">
        <v>1475.2203369140625</v>
      </c>
      <c r="X2722" s="150">
        <v>2453.341064453125</v>
      </c>
      <c r="Y2722" s="150">
        <v>15536.662109375</v>
      </c>
      <c r="Z2722" s="150">
        <v>660.97601318359375</v>
      </c>
      <c r="AA2722" s="150">
        <v>12044.6865234375</v>
      </c>
      <c r="AB2722" s="150">
        <v>611.44281005859375</v>
      </c>
      <c r="AC2722" s="150">
        <v>2632.532470703125</v>
      </c>
      <c r="AD2722" s="150">
        <v>1706.3663330078125</v>
      </c>
      <c r="AE2722" s="150">
        <v>4892.0712890625</v>
      </c>
      <c r="AF2722" s="150">
        <v>8429.322265625</v>
      </c>
      <c r="AG2722" s="150">
        <v>36058.8203125</v>
      </c>
      <c r="AH2722" s="150">
        <v>10712.255859375</v>
      </c>
      <c r="AI2722" s="150">
        <v>1515.1640625</v>
      </c>
      <c r="AJ2722" s="150">
        <v>4921.78173828125</v>
      </c>
      <c r="AK2722" s="150">
        <v>2102.4853515625</v>
      </c>
      <c r="AL2722" s="150">
        <v>147685.640625</v>
      </c>
      <c r="AM2722" s="150">
        <v>112309.3125</v>
      </c>
      <c r="AN2722" s="150">
        <v>35376.33984375</v>
      </c>
      <c r="AO2722" s="5" t="s">
        <v>5414</v>
      </c>
    </row>
    <row r="2723" spans="1:41" ht="14.25" x14ac:dyDescent="0.45">
      <c r="A2723" s="150">
        <v>2018</v>
      </c>
      <c r="B2723" s="5" t="s">
        <v>81</v>
      </c>
      <c r="C2723" s="5" t="s">
        <v>279</v>
      </c>
      <c r="D2723" s="5" t="s">
        <v>108</v>
      </c>
      <c r="E2723" s="5" t="s">
        <v>114</v>
      </c>
      <c r="F2723" s="5" t="s">
        <v>114</v>
      </c>
      <c r="G2723" s="5" t="s">
        <v>88</v>
      </c>
      <c r="H2723" s="5" t="s">
        <v>131</v>
      </c>
      <c r="I2723" s="150">
        <v>4476.1096800000023</v>
      </c>
      <c r="J2723" s="150">
        <v>9985</v>
      </c>
      <c r="K2723" s="150">
        <v>113.28874999999999</v>
      </c>
      <c r="L2723" s="150">
        <v>205</v>
      </c>
      <c r="M2723" s="150">
        <v>2779</v>
      </c>
      <c r="N2723" s="150">
        <v>3317</v>
      </c>
      <c r="O2723" s="150">
        <v>1710.0929599999999</v>
      </c>
      <c r="P2723" s="150">
        <v>2335</v>
      </c>
      <c r="Q2723" s="150">
        <v>903.25699999999995</v>
      </c>
      <c r="R2723" s="150">
        <v>2189.7203299999992</v>
      </c>
      <c r="S2723" s="150">
        <v>5369</v>
      </c>
      <c r="T2723" s="150">
        <v>4241</v>
      </c>
      <c r="U2723" s="150">
        <v>592</v>
      </c>
      <c r="V2723" s="150">
        <v>2052</v>
      </c>
      <c r="W2723" s="150">
        <v>1416.6423</v>
      </c>
      <c r="X2723" s="150">
        <v>2355.9239574145122</v>
      </c>
      <c r="Y2723" s="150">
        <v>14919.733</v>
      </c>
      <c r="Z2723" s="150">
        <v>634.73</v>
      </c>
      <c r="AA2723" s="150">
        <v>11566.41627040905</v>
      </c>
      <c r="AB2723" s="150">
        <v>587.16369146959721</v>
      </c>
      <c r="AC2723" s="150">
        <v>2528</v>
      </c>
      <c r="AD2723" s="150">
        <v>1638.61</v>
      </c>
      <c r="AE2723" s="150">
        <v>4697.8172560869571</v>
      </c>
      <c r="AF2723" s="150">
        <v>8094.6109999999999</v>
      </c>
      <c r="AG2723" s="150">
        <v>34627</v>
      </c>
      <c r="AH2723" s="150">
        <v>10286.894229999991</v>
      </c>
      <c r="AI2723" s="150">
        <v>1455</v>
      </c>
      <c r="AJ2723" s="150">
        <v>4726.3478867737804</v>
      </c>
      <c r="AK2723" s="150">
        <v>2019</v>
      </c>
      <c r="AL2723" s="150">
        <v>141821.359375</v>
      </c>
      <c r="AM2723" s="150">
        <v>107849.75</v>
      </c>
      <c r="AN2723" s="150">
        <v>33971.6171875</v>
      </c>
      <c r="AO2723" s="5" t="s">
        <v>5415</v>
      </c>
    </row>
    <row r="2724" spans="1:41" ht="14.25" x14ac:dyDescent="0.45">
      <c r="A2724" s="150">
        <v>2018</v>
      </c>
      <c r="B2724" s="5" t="s">
        <v>81</v>
      </c>
      <c r="C2724" s="5" t="s">
        <v>279</v>
      </c>
      <c r="D2724" s="5" t="s">
        <v>108</v>
      </c>
      <c r="E2724" s="5" t="s">
        <v>115</v>
      </c>
      <c r="F2724" s="5" t="s">
        <v>116</v>
      </c>
      <c r="G2724" s="5" t="s">
        <v>87</v>
      </c>
      <c r="H2724" s="5" t="s">
        <v>131</v>
      </c>
      <c r="I2724" s="150">
        <v>17881.25</v>
      </c>
      <c r="J2724" s="150">
        <v>36805.46875</v>
      </c>
      <c r="K2724" s="150">
        <v>2973.530029296875</v>
      </c>
      <c r="L2724" s="150">
        <v>3725.949951171875</v>
      </c>
      <c r="M2724" s="150">
        <v>13423</v>
      </c>
      <c r="N2724" s="150">
        <v>12560.7626953125</v>
      </c>
      <c r="O2724" s="150">
        <v>10332.3232421875</v>
      </c>
      <c r="P2724" s="150">
        <v>12570.134765625</v>
      </c>
      <c r="Q2724" s="150">
        <v>4776.56884765625</v>
      </c>
      <c r="R2724" s="150">
        <v>10757.669921875</v>
      </c>
      <c r="S2724" s="150">
        <v>15336.48046875</v>
      </c>
      <c r="T2724" s="150">
        <v>15574.4287109375</v>
      </c>
      <c r="U2724" s="150">
        <v>1995.226318359375</v>
      </c>
      <c r="V2724" s="150">
        <v>11397.57421875</v>
      </c>
      <c r="W2724" s="150">
        <v>5576.6044921875</v>
      </c>
      <c r="X2724" s="150">
        <v>22869.638671875</v>
      </c>
      <c r="Y2724" s="150">
        <v>56447.94140625</v>
      </c>
      <c r="Z2724" s="150">
        <v>7577.10546875</v>
      </c>
      <c r="AA2724" s="150">
        <v>73334.015625</v>
      </c>
      <c r="AB2724" s="150">
        <v>3733.376708984375</v>
      </c>
      <c r="AC2724" s="150">
        <v>12704.46875</v>
      </c>
      <c r="AD2724" s="150">
        <v>15512.791015625</v>
      </c>
      <c r="AE2724" s="150">
        <v>16673.9453125</v>
      </c>
      <c r="AF2724" s="150">
        <v>40077.37890625</v>
      </c>
      <c r="AG2724" s="150">
        <v>118104.578125</v>
      </c>
      <c r="AH2724" s="150">
        <v>25987.634765625</v>
      </c>
      <c r="AI2724" s="150">
        <v>6820.841796875</v>
      </c>
      <c r="AJ2724" s="150">
        <v>34687.91015625</v>
      </c>
      <c r="AK2724" s="150">
        <v>8929.5751953125</v>
      </c>
      <c r="AL2724" s="150">
        <v>619148.125</v>
      </c>
      <c r="AM2724" s="150">
        <v>472077.90625</v>
      </c>
      <c r="AN2724" s="150">
        <v>147070.234375</v>
      </c>
      <c r="AO2724" s="5" t="s">
        <v>5416</v>
      </c>
    </row>
    <row r="2725" spans="1:41" ht="14.25" x14ac:dyDescent="0.45">
      <c r="A2725" s="150">
        <v>2018</v>
      </c>
      <c r="B2725" s="5" t="s">
        <v>81</v>
      </c>
      <c r="C2725" s="5" t="s">
        <v>279</v>
      </c>
      <c r="D2725" s="5" t="s">
        <v>108</v>
      </c>
      <c r="E2725" s="5" t="s">
        <v>115</v>
      </c>
      <c r="F2725" s="5" t="s">
        <v>116</v>
      </c>
      <c r="G2725" s="5" t="s">
        <v>88</v>
      </c>
      <c r="H2725" s="5" t="s">
        <v>131</v>
      </c>
      <c r="I2725" s="150">
        <v>17171.222979999999</v>
      </c>
      <c r="J2725" s="150">
        <v>35344</v>
      </c>
      <c r="K2725" s="150">
        <v>2855.4572908147829</v>
      </c>
      <c r="L2725" s="150">
        <v>3578</v>
      </c>
      <c r="M2725" s="150">
        <v>12890</v>
      </c>
      <c r="N2725" s="150">
        <v>12062</v>
      </c>
      <c r="O2725" s="150">
        <v>9922.0477800000008</v>
      </c>
      <c r="P2725" s="150">
        <v>12071</v>
      </c>
      <c r="Q2725" s="150">
        <v>4586.9009999999998</v>
      </c>
      <c r="R2725" s="150">
        <v>10330.5049915991</v>
      </c>
      <c r="S2725" s="150">
        <v>14727.5</v>
      </c>
      <c r="T2725" s="150">
        <v>14956</v>
      </c>
      <c r="U2725" s="150">
        <v>1916</v>
      </c>
      <c r="V2725" s="150">
        <v>10945</v>
      </c>
      <c r="W2725" s="150">
        <v>5355.16903</v>
      </c>
      <c r="X2725" s="150">
        <v>21961.532875145749</v>
      </c>
      <c r="Y2725" s="150">
        <v>54206.509000000013</v>
      </c>
      <c r="Z2725" s="150">
        <v>7276.2340000000004</v>
      </c>
      <c r="AA2725" s="150">
        <v>70422.069412066543</v>
      </c>
      <c r="AB2725" s="150">
        <v>3585.131888705092</v>
      </c>
      <c r="AC2725" s="150">
        <v>12200</v>
      </c>
      <c r="AD2725" s="150">
        <v>14896.81</v>
      </c>
      <c r="AE2725" s="150">
        <v>16011.85701212451</v>
      </c>
      <c r="AF2725" s="150">
        <v>38485.987999999998</v>
      </c>
      <c r="AG2725" s="150">
        <v>113414.8866205727</v>
      </c>
      <c r="AH2725" s="150">
        <v>24955.718981000002</v>
      </c>
      <c r="AI2725" s="150">
        <v>6550</v>
      </c>
      <c r="AJ2725" s="150">
        <v>33310.525000000001</v>
      </c>
      <c r="AK2725" s="150">
        <v>8575</v>
      </c>
      <c r="AL2725" s="150">
        <v>594563.0625</v>
      </c>
      <c r="AM2725" s="150">
        <v>453332.6875</v>
      </c>
      <c r="AN2725" s="150">
        <v>141230.375</v>
      </c>
      <c r="AO2725" s="5" t="s">
        <v>5417</v>
      </c>
    </row>
    <row r="2726" spans="1:41" ht="14.25" x14ac:dyDescent="0.45">
      <c r="A2726" s="150">
        <v>2018</v>
      </c>
      <c r="B2726" s="5" t="s">
        <v>81</v>
      </c>
      <c r="C2726" s="5" t="s">
        <v>279</v>
      </c>
      <c r="D2726" s="5" t="s">
        <v>108</v>
      </c>
      <c r="E2726" s="5" t="s">
        <v>29</v>
      </c>
      <c r="F2726" s="5" t="s">
        <v>29</v>
      </c>
      <c r="G2726" s="5" t="s">
        <v>87</v>
      </c>
      <c r="H2726" s="5" t="s">
        <v>131</v>
      </c>
      <c r="I2726" s="150">
        <v>448.82180786132813</v>
      </c>
      <c r="J2726" s="150">
        <v>5745.12744140625</v>
      </c>
      <c r="K2726" s="150">
        <v>220.01104736328125</v>
      </c>
      <c r="L2726" s="150">
        <v>470.69015502929688</v>
      </c>
      <c r="M2726" s="150">
        <v>996.57183837890625</v>
      </c>
      <c r="N2726" s="150">
        <v>301.991455078125</v>
      </c>
      <c r="O2726" s="150">
        <v>1112.42333984375</v>
      </c>
      <c r="P2726" s="150">
        <v>1707.8138427734375</v>
      </c>
      <c r="Q2726" s="150">
        <v>0.16349193453788757</v>
      </c>
      <c r="R2726" s="150">
        <v>723.88836669921875</v>
      </c>
      <c r="S2726" s="150">
        <v>450.38381958007813</v>
      </c>
      <c r="T2726" s="150">
        <v>2252.439697265625</v>
      </c>
      <c r="U2726" s="150">
        <v>27.075096130371094</v>
      </c>
      <c r="V2726" s="150">
        <v>987.19970703125</v>
      </c>
      <c r="W2726" s="150">
        <v>458.96371459960938</v>
      </c>
      <c r="X2726" s="150">
        <v>1876.7978515625</v>
      </c>
      <c r="Y2726" s="150">
        <v>3181.231201171875</v>
      </c>
      <c r="Z2726" s="150">
        <v>1309.3245849609375</v>
      </c>
      <c r="AA2726" s="150">
        <v>6569.55859375</v>
      </c>
      <c r="AB2726" s="150">
        <v>342.57098388671875</v>
      </c>
      <c r="AC2726" s="150">
        <v>817.45965576171875</v>
      </c>
      <c r="AD2726" s="150">
        <v>1534.137451171875</v>
      </c>
      <c r="AE2726" s="150">
        <v>1656.5274658203125</v>
      </c>
      <c r="AF2726" s="150">
        <v>1725.03564453125</v>
      </c>
      <c r="AG2726" s="150">
        <v>7284.81396484375</v>
      </c>
      <c r="AH2726" s="150">
        <v>1434.5867919921875</v>
      </c>
      <c r="AI2726" s="150">
        <v>1002.8199462890625</v>
      </c>
      <c r="AJ2726" s="150">
        <v>1952.003173828125</v>
      </c>
      <c r="AK2726" s="150">
        <v>596.6934814453125</v>
      </c>
      <c r="AL2726" s="150">
        <v>47187.12109375</v>
      </c>
      <c r="AM2726" s="150">
        <v>34908.7265625</v>
      </c>
      <c r="AN2726" s="150">
        <v>12278.400390625</v>
      </c>
      <c r="AO2726" s="5" t="s">
        <v>5418</v>
      </c>
    </row>
    <row r="2727" spans="1:41" ht="14.25" x14ac:dyDescent="0.45">
      <c r="A2727" s="150">
        <v>2018</v>
      </c>
      <c r="B2727" s="5" t="s">
        <v>81</v>
      </c>
      <c r="C2727" s="5" t="s">
        <v>279</v>
      </c>
      <c r="D2727" s="5" t="s">
        <v>108</v>
      </c>
      <c r="E2727" s="5" t="s">
        <v>29</v>
      </c>
      <c r="F2727" s="5" t="s">
        <v>29</v>
      </c>
      <c r="G2727" s="5" t="s">
        <v>88</v>
      </c>
      <c r="H2727" s="5" t="s">
        <v>131</v>
      </c>
      <c r="I2727" s="150">
        <v>431</v>
      </c>
      <c r="J2727" s="150">
        <v>5517</v>
      </c>
      <c r="K2727" s="150">
        <v>211.27485881286319</v>
      </c>
      <c r="L2727" s="150">
        <v>452</v>
      </c>
      <c r="M2727" s="150">
        <v>957</v>
      </c>
      <c r="N2727" s="150">
        <v>290</v>
      </c>
      <c r="O2727" s="150">
        <v>1068.2513300000001</v>
      </c>
      <c r="P2727" s="150">
        <v>1640</v>
      </c>
      <c r="Q2727" s="150">
        <v>0.157</v>
      </c>
      <c r="R2727" s="150">
        <v>695.14426017515814</v>
      </c>
      <c r="S2727" s="150">
        <v>432.5</v>
      </c>
      <c r="T2727" s="150">
        <v>2163</v>
      </c>
      <c r="U2727" s="150">
        <v>26</v>
      </c>
      <c r="V2727" s="150">
        <v>948</v>
      </c>
      <c r="W2727" s="150">
        <v>440.73921000000001</v>
      </c>
      <c r="X2727" s="150">
        <v>1802.2739999999999</v>
      </c>
      <c r="Y2727" s="150">
        <v>3054.9110000000001</v>
      </c>
      <c r="Z2727" s="150">
        <v>1257.3340000000001</v>
      </c>
      <c r="AA2727" s="150">
        <v>6308.6947</v>
      </c>
      <c r="AB2727" s="150">
        <v>328.96819723549493</v>
      </c>
      <c r="AC2727" s="150">
        <v>785</v>
      </c>
      <c r="AD2727" s="150">
        <v>1473.22</v>
      </c>
      <c r="AE2727" s="150">
        <v>1590.7501500000001</v>
      </c>
      <c r="AF2727" s="150">
        <v>1656.538</v>
      </c>
      <c r="AG2727" s="150">
        <v>6995.549</v>
      </c>
      <c r="AH2727" s="150">
        <v>1377.62228</v>
      </c>
      <c r="AI2727" s="150">
        <v>963</v>
      </c>
      <c r="AJ2727" s="150">
        <v>1874.49308</v>
      </c>
      <c r="AK2727" s="150">
        <v>573</v>
      </c>
      <c r="AL2727" s="150">
        <v>45313.421875</v>
      </c>
      <c r="AM2727" s="150">
        <v>33522.5703125</v>
      </c>
      <c r="AN2727" s="150">
        <v>11790.849609375</v>
      </c>
      <c r="AO2727" s="5" t="s">
        <v>5419</v>
      </c>
    </row>
    <row r="2728" spans="1:41" ht="14.25" x14ac:dyDescent="0.45">
      <c r="A2728" s="150">
        <v>2018</v>
      </c>
      <c r="B2728" s="5" t="s">
        <v>81</v>
      </c>
      <c r="C2728" s="5" t="s">
        <v>3765</v>
      </c>
      <c r="D2728" s="5" t="s">
        <v>3768</v>
      </c>
      <c r="E2728" s="5" t="s">
        <v>3722</v>
      </c>
      <c r="F2728" s="5" t="s">
        <v>19</v>
      </c>
      <c r="G2728" s="5" t="s">
        <v>87</v>
      </c>
      <c r="H2728" s="5" t="s">
        <v>131</v>
      </c>
      <c r="I2728" s="150">
        <v>13619.4482421875</v>
      </c>
      <c r="J2728" s="150">
        <v>27929.892578125</v>
      </c>
      <c r="K2728" s="150">
        <v>4.7524218559265137</v>
      </c>
      <c r="L2728" s="150"/>
      <c r="M2728" s="150">
        <v>11295.4248046875</v>
      </c>
      <c r="N2728" s="150">
        <v>4977.0146484375</v>
      </c>
      <c r="O2728" s="150">
        <v>691.6007080078125</v>
      </c>
      <c r="P2728" s="150">
        <v>9236.9228515625</v>
      </c>
      <c r="Q2728" s="150">
        <v>6076.765625</v>
      </c>
      <c r="R2728" s="150">
        <v>5671.8837890625</v>
      </c>
      <c r="S2728" s="150"/>
      <c r="T2728" s="150">
        <v>153.80824279785156</v>
      </c>
      <c r="U2728" s="150"/>
      <c r="V2728" s="150"/>
      <c r="W2728" s="150">
        <v>0</v>
      </c>
      <c r="X2728" s="150">
        <v>11158.47265625</v>
      </c>
      <c r="Y2728" s="150">
        <v>22152.6015625</v>
      </c>
      <c r="Z2728" s="150">
        <v>14919</v>
      </c>
      <c r="AA2728" s="150">
        <v>0</v>
      </c>
      <c r="AB2728" s="150">
        <v>690.0301513671875</v>
      </c>
      <c r="AC2728" s="150">
        <v>10798.181640625</v>
      </c>
      <c r="AD2728" s="150">
        <v>30209.994140625</v>
      </c>
      <c r="AE2728" s="150">
        <v>4642.69140625</v>
      </c>
      <c r="AF2728" s="150">
        <v>25461.5859375</v>
      </c>
      <c r="AG2728" s="150">
        <v>2435.6484375</v>
      </c>
      <c r="AH2728" s="150">
        <v>13102.14453125</v>
      </c>
      <c r="AI2728" s="150">
        <v>4994.171875</v>
      </c>
      <c r="AJ2728" s="150">
        <v>2623.0048828125</v>
      </c>
      <c r="AK2728" s="150">
        <v>1659.2327880859375</v>
      </c>
      <c r="AL2728" s="150">
        <v>224504.265625</v>
      </c>
      <c r="AM2728" s="150">
        <v>150544.65625</v>
      </c>
      <c r="AN2728" s="150">
        <v>73959.6328125</v>
      </c>
      <c r="AO2728" s="5" t="s">
        <v>5420</v>
      </c>
    </row>
    <row r="2729" spans="1:41" ht="14.25" x14ac:dyDescent="0.45">
      <c r="A2729" s="150">
        <v>2018</v>
      </c>
      <c r="B2729" s="5" t="s">
        <v>81</v>
      </c>
      <c r="C2729" s="5" t="s">
        <v>3765</v>
      </c>
      <c r="D2729" s="5" t="s">
        <v>3768</v>
      </c>
      <c r="E2729" s="5" t="s">
        <v>3722</v>
      </c>
      <c r="F2729" s="5" t="s">
        <v>19</v>
      </c>
      <c r="G2729" s="5" t="s">
        <v>88</v>
      </c>
      <c r="H2729" s="5" t="s">
        <v>131</v>
      </c>
      <c r="I2729" s="150">
        <v>12928.0419921875</v>
      </c>
      <c r="J2729" s="150">
        <v>26512</v>
      </c>
      <c r="K2729" s="150">
        <v>4.5111598968505859</v>
      </c>
      <c r="L2729" s="150"/>
      <c r="M2729" s="150">
        <v>10722</v>
      </c>
      <c r="N2729" s="150">
        <v>4724.35107421875</v>
      </c>
      <c r="O2729" s="150">
        <v>656.4908447265625</v>
      </c>
      <c r="P2729" s="150">
        <v>8768</v>
      </c>
      <c r="Q2729" s="150">
        <v>5768.27197265625</v>
      </c>
      <c r="R2729" s="150">
        <v>5383.9443359375</v>
      </c>
      <c r="S2729" s="150"/>
      <c r="T2729" s="150">
        <v>146</v>
      </c>
      <c r="U2729" s="150"/>
      <c r="V2729" s="150"/>
      <c r="W2729" s="150">
        <v>0</v>
      </c>
      <c r="X2729" s="150">
        <v>10592</v>
      </c>
      <c r="Y2729" s="150">
        <v>21028</v>
      </c>
      <c r="Z2729" s="150">
        <v>14161.6201171875</v>
      </c>
      <c r="AA2729" s="150">
        <v>0</v>
      </c>
      <c r="AB2729" s="150">
        <v>655</v>
      </c>
      <c r="AC2729" s="150">
        <v>10250</v>
      </c>
      <c r="AD2729" s="150">
        <v>28676.349609375</v>
      </c>
      <c r="AE2729" s="150">
        <v>4407</v>
      </c>
      <c r="AF2729" s="150">
        <v>24169</v>
      </c>
      <c r="AG2729" s="150">
        <v>2312</v>
      </c>
      <c r="AH2729" s="150">
        <v>12437</v>
      </c>
      <c r="AI2729" s="150">
        <v>4740.63720703125</v>
      </c>
      <c r="AJ2729" s="150">
        <v>2489.84521484375</v>
      </c>
      <c r="AK2729" s="150">
        <v>1575</v>
      </c>
      <c r="AL2729" s="150">
        <v>213107.0625</v>
      </c>
      <c r="AM2729" s="150">
        <v>142902.0625</v>
      </c>
      <c r="AN2729" s="150">
        <v>70204.9921875</v>
      </c>
      <c r="AO2729" s="5" t="s">
        <v>5421</v>
      </c>
    </row>
    <row r="2730" spans="1:41" ht="14.25" x14ac:dyDescent="0.45">
      <c r="A2730" s="150">
        <v>2018</v>
      </c>
      <c r="B2730" s="5" t="s">
        <v>81</v>
      </c>
      <c r="C2730" s="5" t="s">
        <v>3765</v>
      </c>
      <c r="D2730" s="5" t="s">
        <v>3768</v>
      </c>
      <c r="E2730" s="5" t="s">
        <v>3722</v>
      </c>
      <c r="F2730" s="5" t="s">
        <v>3770</v>
      </c>
      <c r="G2730" s="5" t="s">
        <v>87</v>
      </c>
      <c r="H2730" s="5" t="s">
        <v>131</v>
      </c>
      <c r="I2730" s="150">
        <v>0</v>
      </c>
      <c r="J2730" s="150">
        <v>0</v>
      </c>
      <c r="K2730" s="150"/>
      <c r="L2730" s="150"/>
      <c r="M2730" s="150"/>
      <c r="N2730" s="150"/>
      <c r="O2730" s="150">
        <v>55.713230133056641</v>
      </c>
      <c r="P2730" s="150">
        <v>0</v>
      </c>
      <c r="Q2730" s="150">
        <v>0</v>
      </c>
      <c r="R2730" s="150">
        <v>0</v>
      </c>
      <c r="S2730" s="150"/>
      <c r="T2730" s="150"/>
      <c r="U2730" s="150"/>
      <c r="V2730" s="150"/>
      <c r="W2730" s="150"/>
      <c r="X2730" s="150"/>
      <c r="Y2730" s="150">
        <v>0</v>
      </c>
      <c r="Z2730" s="150">
        <v>0</v>
      </c>
      <c r="AA2730" s="150">
        <v>0</v>
      </c>
      <c r="AB2730" s="150">
        <v>0</v>
      </c>
      <c r="AC2730" s="150"/>
      <c r="AD2730" s="150">
        <v>0</v>
      </c>
      <c r="AE2730" s="150">
        <v>0</v>
      </c>
      <c r="AF2730" s="150"/>
      <c r="AG2730" s="150">
        <v>0</v>
      </c>
      <c r="AH2730" s="150">
        <v>0</v>
      </c>
      <c r="AI2730" s="150"/>
      <c r="AJ2730" s="150">
        <v>0</v>
      </c>
      <c r="AK2730" s="150"/>
      <c r="AL2730" s="150">
        <v>55.713230133056641</v>
      </c>
      <c r="AM2730" s="150">
        <v>0</v>
      </c>
      <c r="AN2730" s="150">
        <v>55.713230133056641</v>
      </c>
      <c r="AO2730" s="5" t="s">
        <v>5422</v>
      </c>
    </row>
    <row r="2731" spans="1:41" ht="14.25" x14ac:dyDescent="0.45">
      <c r="A2731" s="150">
        <v>2018</v>
      </c>
      <c r="B2731" s="5" t="s">
        <v>81</v>
      </c>
      <c r="C2731" s="5" t="s">
        <v>3765</v>
      </c>
      <c r="D2731" s="5" t="s">
        <v>3768</v>
      </c>
      <c r="E2731" s="5" t="s">
        <v>3722</v>
      </c>
      <c r="F2731" s="5" t="s">
        <v>3770</v>
      </c>
      <c r="G2731" s="5" t="s">
        <v>88</v>
      </c>
      <c r="H2731" s="5" t="s">
        <v>131</v>
      </c>
      <c r="I2731" s="150">
        <v>0</v>
      </c>
      <c r="J2731" s="150">
        <v>0</v>
      </c>
      <c r="K2731" s="150"/>
      <c r="L2731" s="150"/>
      <c r="M2731" s="150"/>
      <c r="N2731" s="150"/>
      <c r="O2731" s="150">
        <v>53.841518402099609</v>
      </c>
      <c r="P2731" s="150">
        <v>0</v>
      </c>
      <c r="Q2731" s="150">
        <v>0</v>
      </c>
      <c r="R2731" s="150">
        <v>0</v>
      </c>
      <c r="S2731" s="150"/>
      <c r="T2731" s="150"/>
      <c r="U2731" s="150"/>
      <c r="V2731" s="150"/>
      <c r="W2731" s="150"/>
      <c r="X2731" s="150"/>
      <c r="Y2731" s="150">
        <v>0</v>
      </c>
      <c r="Z2731" s="150">
        <v>0</v>
      </c>
      <c r="AA2731" s="150">
        <v>0</v>
      </c>
      <c r="AB2731" s="150">
        <v>0</v>
      </c>
      <c r="AC2731" s="150"/>
      <c r="AD2731" s="150">
        <v>0</v>
      </c>
      <c r="AE2731" s="150">
        <v>0</v>
      </c>
      <c r="AF2731" s="150"/>
      <c r="AG2731" s="150">
        <v>0</v>
      </c>
      <c r="AH2731" s="150">
        <v>0</v>
      </c>
      <c r="AI2731" s="150"/>
      <c r="AJ2731" s="150">
        <v>0</v>
      </c>
      <c r="AK2731" s="150"/>
      <c r="AL2731" s="150">
        <v>53.841518402099609</v>
      </c>
      <c r="AM2731" s="150">
        <v>0</v>
      </c>
      <c r="AN2731" s="150">
        <v>53.841518402099609</v>
      </c>
      <c r="AO2731" s="5" t="s">
        <v>5423</v>
      </c>
    </row>
    <row r="2732" spans="1:41" ht="14.25" x14ac:dyDescent="0.45">
      <c r="A2732" s="150">
        <v>2018</v>
      </c>
      <c r="B2732" s="5" t="s">
        <v>81</v>
      </c>
      <c r="C2732" s="5" t="s">
        <v>3765</v>
      </c>
      <c r="D2732" s="5" t="s">
        <v>3768</v>
      </c>
      <c r="E2732" s="5" t="s">
        <v>3722</v>
      </c>
      <c r="F2732" s="5" t="s">
        <v>116</v>
      </c>
      <c r="G2732" s="5" t="s">
        <v>87</v>
      </c>
      <c r="H2732" s="5" t="s">
        <v>131</v>
      </c>
      <c r="I2732" s="150">
        <v>5424.76123046875</v>
      </c>
      <c r="J2732" s="150">
        <v>19576.3359375</v>
      </c>
      <c r="K2732" s="150">
        <v>612.876220703125</v>
      </c>
      <c r="L2732" s="150">
        <v>2422.179931640625</v>
      </c>
      <c r="M2732" s="150">
        <v>2983.46728515625</v>
      </c>
      <c r="N2732" s="150">
        <v>4106.27783203125</v>
      </c>
      <c r="O2732" s="150">
        <v>5104.87109375</v>
      </c>
      <c r="P2732" s="150">
        <v>6339.73828125</v>
      </c>
      <c r="Q2732" s="150">
        <v>3575.279052734375</v>
      </c>
      <c r="R2732" s="150">
        <v>4109.16650390625</v>
      </c>
      <c r="S2732" s="150">
        <v>39.571296691894531</v>
      </c>
      <c r="T2732" s="150">
        <v>54.150192260742188</v>
      </c>
      <c r="U2732" s="150">
        <v>212.43537902832031</v>
      </c>
      <c r="V2732" s="150"/>
      <c r="W2732" s="150">
        <v>0</v>
      </c>
      <c r="X2732" s="150">
        <v>9651.23046875</v>
      </c>
      <c r="Y2732" s="150">
        <v>18024.724609375</v>
      </c>
      <c r="Z2732" s="150">
        <v>6884.01513671875</v>
      </c>
      <c r="AA2732" s="150">
        <v>0</v>
      </c>
      <c r="AB2732" s="150">
        <v>0</v>
      </c>
      <c r="AC2732" s="150">
        <v>1858.8095703125</v>
      </c>
      <c r="AD2732" s="150">
        <v>14254.3310546875</v>
      </c>
      <c r="AE2732" s="150">
        <v>7400.92529296875</v>
      </c>
      <c r="AF2732" s="150">
        <v>15938.9013671875</v>
      </c>
      <c r="AG2732" s="150">
        <v>11044.556640625</v>
      </c>
      <c r="AH2732" s="150">
        <v>8919.162109375</v>
      </c>
      <c r="AI2732" s="150">
        <v>3536.424072265625</v>
      </c>
      <c r="AJ2732" s="150">
        <v>11209.2177734375</v>
      </c>
      <c r="AK2732" s="150">
        <v>7029.11181640625</v>
      </c>
      <c r="AL2732" s="150">
        <v>170312.5</v>
      </c>
      <c r="AM2732" s="150">
        <v>118127.3203125</v>
      </c>
      <c r="AN2732" s="150">
        <v>52185.203125</v>
      </c>
      <c r="AO2732" s="5" t="s">
        <v>5424</v>
      </c>
    </row>
    <row r="2733" spans="1:41" ht="14.25" x14ac:dyDescent="0.45">
      <c r="A2733" s="150">
        <v>2018</v>
      </c>
      <c r="B2733" s="5" t="s">
        <v>81</v>
      </c>
      <c r="C2733" s="5" t="s">
        <v>3765</v>
      </c>
      <c r="D2733" s="5" t="s">
        <v>3768</v>
      </c>
      <c r="E2733" s="5" t="s">
        <v>3722</v>
      </c>
      <c r="F2733" s="5" t="s">
        <v>116</v>
      </c>
      <c r="G2733" s="5" t="s">
        <v>88</v>
      </c>
      <c r="H2733" s="5" t="s">
        <v>131</v>
      </c>
      <c r="I2733" s="150">
        <v>5209.35498046875</v>
      </c>
      <c r="J2733" s="150">
        <v>18799</v>
      </c>
      <c r="K2733" s="150">
        <v>588.5401611328125</v>
      </c>
      <c r="L2733" s="150">
        <v>2326</v>
      </c>
      <c r="M2733" s="150">
        <v>2865</v>
      </c>
      <c r="N2733" s="150">
        <v>3943.22607421875</v>
      </c>
      <c r="O2733" s="150">
        <v>4902.1669921875</v>
      </c>
      <c r="P2733" s="150">
        <v>6088</v>
      </c>
      <c r="Q2733" s="150">
        <v>3433.31201171875</v>
      </c>
      <c r="R2733" s="150">
        <v>3946</v>
      </c>
      <c r="S2733" s="150">
        <v>38</v>
      </c>
      <c r="T2733" s="150">
        <v>52</v>
      </c>
      <c r="U2733" s="150">
        <v>204</v>
      </c>
      <c r="V2733" s="150"/>
      <c r="W2733" s="150">
        <v>0</v>
      </c>
      <c r="X2733" s="150">
        <v>9268</v>
      </c>
      <c r="Y2733" s="150">
        <v>17309</v>
      </c>
      <c r="Z2733" s="150">
        <v>6610.6650390625</v>
      </c>
      <c r="AA2733" s="150">
        <v>0</v>
      </c>
      <c r="AB2733" s="150">
        <v>0</v>
      </c>
      <c r="AC2733" s="150">
        <v>1785</v>
      </c>
      <c r="AD2733" s="150">
        <v>13688.3203125</v>
      </c>
      <c r="AE2733" s="150">
        <v>7107.0498046875</v>
      </c>
      <c r="AF2733" s="150">
        <v>15306</v>
      </c>
      <c r="AG2733" s="150">
        <v>10606</v>
      </c>
      <c r="AH2733" s="150">
        <v>8565</v>
      </c>
      <c r="AI2733" s="150">
        <v>3396</v>
      </c>
      <c r="AJ2733" s="150">
        <v>10764.123046875</v>
      </c>
      <c r="AK2733" s="150">
        <v>6750</v>
      </c>
      <c r="AL2733" s="150">
        <v>163549.75</v>
      </c>
      <c r="AM2733" s="150">
        <v>113436.734375</v>
      </c>
      <c r="AN2733" s="150">
        <v>50113.02734375</v>
      </c>
      <c r="AO2733" s="5" t="s">
        <v>5425</v>
      </c>
    </row>
    <row r="2734" spans="1:41" ht="14.25" x14ac:dyDescent="0.45">
      <c r="A2734" s="150">
        <v>2018</v>
      </c>
      <c r="B2734" s="5" t="s">
        <v>81</v>
      </c>
      <c r="C2734" s="5" t="s">
        <v>3765</v>
      </c>
      <c r="D2734" s="5" t="s">
        <v>3768</v>
      </c>
      <c r="E2734" s="5" t="s">
        <v>3722</v>
      </c>
      <c r="F2734" s="5" t="s">
        <v>3771</v>
      </c>
      <c r="G2734" s="5" t="s">
        <v>87</v>
      </c>
      <c r="H2734" s="5" t="s">
        <v>131</v>
      </c>
      <c r="I2734" s="150">
        <v>0</v>
      </c>
      <c r="J2734" s="150">
        <v>609.4755859375</v>
      </c>
      <c r="K2734" s="150"/>
      <c r="L2734" s="150"/>
      <c r="M2734" s="150"/>
      <c r="N2734" s="150"/>
      <c r="O2734" s="150"/>
      <c r="P2734" s="150">
        <v>0</v>
      </c>
      <c r="Q2734" s="150">
        <v>0</v>
      </c>
      <c r="R2734" s="150">
        <v>-151.075439453125</v>
      </c>
      <c r="S2734" s="150"/>
      <c r="T2734" s="150"/>
      <c r="U2734" s="150"/>
      <c r="V2734" s="150"/>
      <c r="W2734" s="150"/>
      <c r="X2734" s="150"/>
      <c r="Y2734" s="150">
        <v>0</v>
      </c>
      <c r="Z2734" s="150">
        <v>112.78919982910156</v>
      </c>
      <c r="AA2734" s="150">
        <v>884.8780517578125</v>
      </c>
      <c r="AB2734" s="150">
        <v>0</v>
      </c>
      <c r="AC2734" s="150"/>
      <c r="AD2734" s="150">
        <v>0</v>
      </c>
      <c r="AE2734" s="150">
        <v>66.224853515625</v>
      </c>
      <c r="AF2734" s="150"/>
      <c r="AG2734" s="150">
        <v>0</v>
      </c>
      <c r="AH2734" s="150">
        <v>0</v>
      </c>
      <c r="AI2734" s="150"/>
      <c r="AJ2734" s="150">
        <v>0</v>
      </c>
      <c r="AK2734" s="150">
        <v>770.898681640625</v>
      </c>
      <c r="AL2734" s="150">
        <v>2293.19091796875</v>
      </c>
      <c r="AM2734" s="150">
        <v>1522.292236328125</v>
      </c>
      <c r="AN2734" s="150">
        <v>770.898681640625</v>
      </c>
      <c r="AO2734" s="5" t="s">
        <v>5426</v>
      </c>
    </row>
    <row r="2735" spans="1:41" ht="14.25" x14ac:dyDescent="0.45">
      <c r="A2735" s="150">
        <v>2018</v>
      </c>
      <c r="B2735" s="5" t="s">
        <v>81</v>
      </c>
      <c r="C2735" s="5" t="s">
        <v>3765</v>
      </c>
      <c r="D2735" s="5" t="s">
        <v>3768</v>
      </c>
      <c r="E2735" s="5" t="s">
        <v>3722</v>
      </c>
      <c r="F2735" s="5" t="s">
        <v>3771</v>
      </c>
      <c r="G2735" s="5" t="s">
        <v>88</v>
      </c>
      <c r="H2735" s="5" t="s">
        <v>131</v>
      </c>
      <c r="I2735" s="150">
        <v>0</v>
      </c>
      <c r="J2735" s="150">
        <v>589</v>
      </c>
      <c r="K2735" s="150"/>
      <c r="L2735" s="150"/>
      <c r="M2735" s="150"/>
      <c r="N2735" s="150"/>
      <c r="O2735" s="150"/>
      <c r="P2735" s="150">
        <v>0</v>
      </c>
      <c r="Q2735" s="150">
        <v>0</v>
      </c>
      <c r="R2735" s="150">
        <v>-146</v>
      </c>
      <c r="S2735" s="150"/>
      <c r="T2735" s="150"/>
      <c r="U2735" s="150"/>
      <c r="V2735" s="150"/>
      <c r="W2735" s="150"/>
      <c r="X2735" s="150"/>
      <c r="Y2735" s="150">
        <v>0</v>
      </c>
      <c r="Z2735" s="150">
        <v>109</v>
      </c>
      <c r="AA2735" s="150">
        <v>855.15020751953125</v>
      </c>
      <c r="AB2735" s="150">
        <v>0</v>
      </c>
      <c r="AC2735" s="150"/>
      <c r="AD2735" s="150">
        <v>0</v>
      </c>
      <c r="AE2735" s="150">
        <v>64</v>
      </c>
      <c r="AF2735" s="150"/>
      <c r="AG2735" s="150">
        <v>0</v>
      </c>
      <c r="AH2735" s="150">
        <v>0</v>
      </c>
      <c r="AI2735" s="150"/>
      <c r="AJ2735" s="150">
        <v>0</v>
      </c>
      <c r="AK2735" s="150">
        <v>745</v>
      </c>
      <c r="AL2735" s="150">
        <v>2216.150146484375</v>
      </c>
      <c r="AM2735" s="150">
        <v>1471.150146484375</v>
      </c>
      <c r="AN2735" s="150">
        <v>745</v>
      </c>
      <c r="AO2735" s="5" t="s">
        <v>5427</v>
      </c>
    </row>
    <row r="2736" spans="1:41" ht="14.25" x14ac:dyDescent="0.45">
      <c r="A2736" s="150">
        <v>2018</v>
      </c>
      <c r="B2736" s="5" t="s">
        <v>81</v>
      </c>
      <c r="C2736" s="5" t="s">
        <v>3765</v>
      </c>
      <c r="D2736" s="5" t="s">
        <v>3768</v>
      </c>
      <c r="E2736" s="5" t="s">
        <v>3722</v>
      </c>
      <c r="F2736" s="5" t="s">
        <v>158</v>
      </c>
      <c r="G2736" s="5" t="s">
        <v>87</v>
      </c>
      <c r="H2736" s="5" t="s">
        <v>131</v>
      </c>
      <c r="I2736" s="150">
        <v>0</v>
      </c>
      <c r="J2736" s="150">
        <v>67.259613037109375</v>
      </c>
      <c r="K2736" s="150">
        <v>1286.609619140625</v>
      </c>
      <c r="L2736" s="150"/>
      <c r="M2736" s="150"/>
      <c r="N2736" s="150"/>
      <c r="O2736" s="150">
        <v>623.11102294921875</v>
      </c>
      <c r="P2736" s="150">
        <v>245.34239196777344</v>
      </c>
      <c r="Q2736" s="150">
        <v>0</v>
      </c>
      <c r="R2736" s="150">
        <v>0</v>
      </c>
      <c r="S2736" s="150"/>
      <c r="T2736" s="150"/>
      <c r="U2736" s="150">
        <v>7.2433433532714844</v>
      </c>
      <c r="V2736" s="150">
        <v>70.327407836914063</v>
      </c>
      <c r="W2736" s="150">
        <v>0</v>
      </c>
      <c r="X2736" s="150">
        <v>15.521450042724609</v>
      </c>
      <c r="Y2736" s="150">
        <v>1827.39208984375</v>
      </c>
      <c r="Z2736" s="150">
        <v>0</v>
      </c>
      <c r="AA2736" s="150">
        <v>0</v>
      </c>
      <c r="AB2736" s="150">
        <v>0</v>
      </c>
      <c r="AC2736" s="150">
        <v>274.2381591796875</v>
      </c>
      <c r="AD2736" s="150">
        <v>0</v>
      </c>
      <c r="AE2736" s="150">
        <v>62.085800170898438</v>
      </c>
      <c r="AF2736" s="150"/>
      <c r="AG2736" s="150">
        <v>0</v>
      </c>
      <c r="AH2736" s="150">
        <v>2.0695266723632813</v>
      </c>
      <c r="AI2736" s="150">
        <v>0</v>
      </c>
      <c r="AJ2736" s="150">
        <v>32.880859375</v>
      </c>
      <c r="AK2736" s="150"/>
      <c r="AL2736" s="150">
        <v>4514.0810546875</v>
      </c>
      <c r="AM2736" s="150">
        <v>2586.769775390625</v>
      </c>
      <c r="AN2736" s="150">
        <v>1927.311767578125</v>
      </c>
      <c r="AO2736" s="5" t="s">
        <v>5428</v>
      </c>
    </row>
    <row r="2737" spans="1:41" ht="14.25" x14ac:dyDescent="0.45">
      <c r="A2737" s="150">
        <v>2018</v>
      </c>
      <c r="B2737" s="5" t="s">
        <v>81</v>
      </c>
      <c r="C2737" s="5" t="s">
        <v>3765</v>
      </c>
      <c r="D2737" s="5" t="s">
        <v>3768</v>
      </c>
      <c r="E2737" s="5" t="s">
        <v>3722</v>
      </c>
      <c r="F2737" s="5" t="s">
        <v>158</v>
      </c>
      <c r="G2737" s="5" t="s">
        <v>88</v>
      </c>
      <c r="H2737" s="5" t="s">
        <v>131</v>
      </c>
      <c r="I2737" s="150">
        <v>0</v>
      </c>
      <c r="J2737" s="150">
        <v>65</v>
      </c>
      <c r="K2737" s="150">
        <v>1243.3853759765625</v>
      </c>
      <c r="L2737" s="150"/>
      <c r="M2737" s="150"/>
      <c r="N2737" s="150"/>
      <c r="O2737" s="150">
        <v>602.17730712890625</v>
      </c>
      <c r="P2737" s="150">
        <v>237.10000610351563</v>
      </c>
      <c r="Q2737" s="150">
        <v>0</v>
      </c>
      <c r="R2737" s="150">
        <v>0</v>
      </c>
      <c r="S2737" s="150"/>
      <c r="T2737" s="150"/>
      <c r="U2737" s="150">
        <v>7</v>
      </c>
      <c r="V2737" s="150">
        <v>67.964729309082031</v>
      </c>
      <c r="W2737" s="150">
        <v>0</v>
      </c>
      <c r="X2737" s="150">
        <v>15</v>
      </c>
      <c r="Y2737" s="150">
        <v>1766</v>
      </c>
      <c r="Z2737" s="150">
        <v>0</v>
      </c>
      <c r="AA2737" s="150">
        <v>0</v>
      </c>
      <c r="AB2737" s="150">
        <v>0</v>
      </c>
      <c r="AC2737" s="150">
        <v>265.02499389648438</v>
      </c>
      <c r="AD2737" s="150">
        <v>0</v>
      </c>
      <c r="AE2737" s="150">
        <v>60</v>
      </c>
      <c r="AF2737" s="150"/>
      <c r="AG2737" s="150">
        <v>0</v>
      </c>
      <c r="AH2737" s="150">
        <v>2</v>
      </c>
      <c r="AI2737" s="150">
        <v>0</v>
      </c>
      <c r="AJ2737" s="150">
        <v>31.776210784912109</v>
      </c>
      <c r="AK2737" s="150"/>
      <c r="AL2737" s="150">
        <v>4362.42919921875</v>
      </c>
      <c r="AM2737" s="150">
        <v>2499.86572265625</v>
      </c>
      <c r="AN2737" s="150">
        <v>1862.562744140625</v>
      </c>
      <c r="AO2737" s="5" t="s">
        <v>5429</v>
      </c>
    </row>
    <row r="2738" spans="1:41" ht="14.25" x14ac:dyDescent="0.45">
      <c r="A2738" s="150">
        <v>2018</v>
      </c>
      <c r="B2738" s="5" t="s">
        <v>81</v>
      </c>
      <c r="C2738" s="5" t="s">
        <v>3767</v>
      </c>
      <c r="D2738" s="5" t="s">
        <v>3768</v>
      </c>
      <c r="E2738" s="5" t="s">
        <v>3769</v>
      </c>
      <c r="F2738" s="5" t="s">
        <v>3773</v>
      </c>
      <c r="G2738" s="5" t="s">
        <v>83</v>
      </c>
      <c r="H2738" s="5" t="s">
        <v>3774</v>
      </c>
      <c r="I2738" s="150">
        <v>580</v>
      </c>
      <c r="J2738" s="150">
        <v>961.64600000000007</v>
      </c>
      <c r="K2738" s="150">
        <v>45.6</v>
      </c>
      <c r="L2738" s="150">
        <v>102</v>
      </c>
      <c r="M2738" s="150">
        <v>400.17250000000001</v>
      </c>
      <c r="N2738" s="150">
        <v>614.28300000000002</v>
      </c>
      <c r="O2738" s="150">
        <v>263</v>
      </c>
      <c r="P2738" s="150">
        <v>332.37400000000002</v>
      </c>
      <c r="Q2738" s="150">
        <v>150.66</v>
      </c>
      <c r="R2738" s="150">
        <v>314.60000000000002</v>
      </c>
      <c r="S2738" s="150">
        <v>559</v>
      </c>
      <c r="T2738" s="150">
        <v>342</v>
      </c>
      <c r="U2738" s="150">
        <v>99</v>
      </c>
      <c r="V2738" s="150">
        <v>454</v>
      </c>
      <c r="W2738" s="150">
        <v>223</v>
      </c>
      <c r="X2738" s="150">
        <v>558</v>
      </c>
      <c r="Y2738" s="150">
        <v>2327.8000000000002</v>
      </c>
      <c r="Z2738" s="150">
        <v>236.74199999999999</v>
      </c>
      <c r="AA2738" s="150">
        <v>3329.2767499998199</v>
      </c>
      <c r="AB2738" s="150">
        <v>70</v>
      </c>
      <c r="AC2738" s="150">
        <v>253.12450000000001</v>
      </c>
      <c r="AD2738" s="150">
        <v>508.82499999999999</v>
      </c>
      <c r="AE2738" s="150">
        <v>307</v>
      </c>
      <c r="AF2738" s="150">
        <v>1157</v>
      </c>
      <c r="AG2738" s="150">
        <v>4854.0240199999998</v>
      </c>
      <c r="AH2738" s="150">
        <v>941</v>
      </c>
      <c r="AI2738" s="150">
        <v>302.27199999999999</v>
      </c>
      <c r="AJ2738" s="150">
        <v>1467.7525000000001</v>
      </c>
      <c r="AK2738" s="150">
        <v>182</v>
      </c>
      <c r="AL2738" s="150">
        <v>21936.150390625</v>
      </c>
      <c r="AM2738" s="150">
        <v>17541.283203125</v>
      </c>
      <c r="AN2738" s="150">
        <v>4394.86962890625</v>
      </c>
      <c r="AO2738" s="5" t="s">
        <v>5430</v>
      </c>
    </row>
    <row r="2739" spans="1:41" ht="14.25" x14ac:dyDescent="0.45">
      <c r="A2739" s="150">
        <v>2018</v>
      </c>
      <c r="B2739" s="5" t="s">
        <v>81</v>
      </c>
      <c r="C2739" s="5" t="s">
        <v>3832</v>
      </c>
      <c r="D2739" s="5" t="s">
        <v>3833</v>
      </c>
      <c r="E2739" s="5" t="s">
        <v>1453</v>
      </c>
      <c r="F2739" s="5" t="s">
        <v>188</v>
      </c>
      <c r="G2739" s="5" t="s">
        <v>87</v>
      </c>
      <c r="H2739" s="5" t="s">
        <v>131</v>
      </c>
      <c r="I2739" s="150">
        <v>47356.958487382617</v>
      </c>
      <c r="J2739" s="150">
        <v>127205.1</v>
      </c>
      <c r="K2739" s="150">
        <v>2204.5553789066289</v>
      </c>
      <c r="L2739" s="150">
        <v>4997</v>
      </c>
      <c r="M2739" s="150">
        <v>39493.626149038282</v>
      </c>
      <c r="N2739" s="150">
        <v>66677.527519080264</v>
      </c>
      <c r="O2739" s="150">
        <v>24600.830656989659</v>
      </c>
      <c r="P2739" s="150">
        <v>36822.574999999997</v>
      </c>
      <c r="Q2739" s="150">
        <v>40961.446104417482</v>
      </c>
      <c r="R2739" s="150">
        <v>32101.30369152574</v>
      </c>
      <c r="S2739" s="150">
        <v>52418</v>
      </c>
      <c r="T2739" s="150">
        <v>44288.863999999987</v>
      </c>
      <c r="U2739" s="150">
        <v>15329.02490974216</v>
      </c>
      <c r="V2739" s="150">
        <v>52686</v>
      </c>
      <c r="W2739" s="150">
        <v>7555</v>
      </c>
      <c r="X2739" s="150">
        <v>48814.291283572747</v>
      </c>
      <c r="Y2739" s="150">
        <v>344015.32299999997</v>
      </c>
      <c r="Z2739" s="150">
        <v>8866.3861549996655</v>
      </c>
      <c r="AA2739" s="150">
        <v>338669.23368398688</v>
      </c>
      <c r="AB2739" s="150">
        <v>5152.1583361733001</v>
      </c>
      <c r="AC2739" s="150">
        <v>19223.018733900259</v>
      </c>
      <c r="AD2739" s="150">
        <v>19317.78</v>
      </c>
      <c r="AE2739" s="150">
        <v>37670.680444310987</v>
      </c>
      <c r="AF2739" s="150">
        <v>135421</v>
      </c>
      <c r="AG2739" s="150">
        <v>780706.85499999986</v>
      </c>
      <c r="AH2739" s="150">
        <v>149812.69383</v>
      </c>
      <c r="AI2739" s="150">
        <v>19884.709393588899</v>
      </c>
      <c r="AJ2739" s="150">
        <v>209704.41911628941</v>
      </c>
      <c r="AK2739" s="150">
        <v>5930</v>
      </c>
      <c r="AL2739" s="150">
        <v>2717886.25</v>
      </c>
      <c r="AM2739" s="150">
        <v>2298413.75</v>
      </c>
      <c r="AN2739" s="150">
        <v>419472.53125</v>
      </c>
      <c r="AO2739" s="5" t="s">
        <v>5431</v>
      </c>
    </row>
    <row r="2740" spans="1:41" ht="14.25" x14ac:dyDescent="0.45">
      <c r="A2740" s="150">
        <v>2018</v>
      </c>
      <c r="B2740" s="5" t="s">
        <v>81</v>
      </c>
      <c r="C2740" s="5" t="s">
        <v>3832</v>
      </c>
      <c r="D2740" s="5" t="s">
        <v>3833</v>
      </c>
      <c r="E2740" s="5" t="s">
        <v>1453</v>
      </c>
      <c r="F2740" s="5" t="s">
        <v>191</v>
      </c>
      <c r="G2740" s="5" t="s">
        <v>87</v>
      </c>
      <c r="H2740" s="5" t="s">
        <v>131</v>
      </c>
      <c r="I2740" s="150">
        <v>35531.725479704903</v>
      </c>
      <c r="J2740" s="150">
        <v>92074.9</v>
      </c>
      <c r="K2740" s="150">
        <v>7034.8770939970964</v>
      </c>
      <c r="L2740" s="150">
        <v>25493</v>
      </c>
      <c r="M2740" s="150">
        <v>94772.670492190053</v>
      </c>
      <c r="N2740" s="150">
        <v>48049.654034008083</v>
      </c>
      <c r="O2740" s="150">
        <v>54565.47550085972</v>
      </c>
      <c r="P2740" s="150">
        <v>36788.077580000012</v>
      </c>
      <c r="Q2740" s="150">
        <v>2067.9304013752321</v>
      </c>
      <c r="R2740" s="150">
        <v>24011.08922854513</v>
      </c>
      <c r="S2740" s="150">
        <v>59580</v>
      </c>
      <c r="T2740" s="150">
        <v>48472.846999999987</v>
      </c>
      <c r="U2740" s="150">
        <v>632.29510527983507</v>
      </c>
      <c r="V2740" s="150">
        <v>24310</v>
      </c>
      <c r="W2740" s="150">
        <v>27229</v>
      </c>
      <c r="X2740" s="150">
        <v>108430.2843007083</v>
      </c>
      <c r="Y2740" s="150">
        <v>118486.15300000001</v>
      </c>
      <c r="Z2740" s="150">
        <v>90277.786812679973</v>
      </c>
      <c r="AA2740" s="150">
        <v>421142.08872197598</v>
      </c>
      <c r="AB2740" s="150">
        <v>18410.288254628402</v>
      </c>
      <c r="AC2740" s="150">
        <v>72105.449129999994</v>
      </c>
      <c r="AD2740" s="150">
        <v>130362.98</v>
      </c>
      <c r="AE2740" s="150">
        <v>50540.836417023282</v>
      </c>
      <c r="AF2740" s="150">
        <v>121864</v>
      </c>
      <c r="AG2740" s="150">
        <v>323167.46299999999</v>
      </c>
      <c r="AH2740" s="150">
        <v>108137.12479</v>
      </c>
      <c r="AI2740" s="150">
        <v>28348.544976073641</v>
      </c>
      <c r="AJ2740" s="150">
        <v>148041.47870573439</v>
      </c>
      <c r="AK2740" s="150">
        <v>31926</v>
      </c>
      <c r="AL2740" s="150">
        <v>2351854</v>
      </c>
      <c r="AM2740" s="150">
        <v>1634584</v>
      </c>
      <c r="AN2740" s="150">
        <v>717270.125</v>
      </c>
      <c r="AO2740" s="5" t="s">
        <v>5432</v>
      </c>
    </row>
    <row r="2741" spans="1:41" ht="14.25" x14ac:dyDescent="0.45">
      <c r="A2741" s="150">
        <v>2018</v>
      </c>
      <c r="B2741" s="5" t="s">
        <v>81</v>
      </c>
      <c r="C2741" s="5" t="s">
        <v>3832</v>
      </c>
      <c r="D2741" s="5" t="s">
        <v>3833</v>
      </c>
      <c r="E2741" s="5" t="s">
        <v>1453</v>
      </c>
      <c r="F2741" s="5" t="s">
        <v>194</v>
      </c>
      <c r="G2741" s="5" t="s">
        <v>87</v>
      </c>
      <c r="H2741" s="5" t="s">
        <v>131</v>
      </c>
      <c r="I2741" s="150">
        <v>21245.051676027801</v>
      </c>
      <c r="J2741" s="150">
        <v>53909.1</v>
      </c>
      <c r="K2741" s="150">
        <v>2931.298947025834</v>
      </c>
      <c r="L2741" s="150">
        <v>6883</v>
      </c>
      <c r="M2741" s="150">
        <v>40755.026071094522</v>
      </c>
      <c r="N2741" s="150">
        <v>57734.566984655183</v>
      </c>
      <c r="O2741" s="150">
        <v>16571.119693882989</v>
      </c>
      <c r="P2741" s="150">
        <v>26337.692510000001</v>
      </c>
      <c r="Q2741" s="150">
        <v>9776.3154684531364</v>
      </c>
      <c r="R2741" s="150">
        <v>25400.44685613499</v>
      </c>
      <c r="S2741" s="150">
        <v>39720</v>
      </c>
      <c r="T2741" s="150">
        <v>22685.679</v>
      </c>
      <c r="U2741" s="150">
        <v>4052.211980925732</v>
      </c>
      <c r="V2741" s="150">
        <v>23458</v>
      </c>
      <c r="W2741" s="150">
        <v>16369</v>
      </c>
      <c r="X2741" s="150">
        <v>29903.886903539889</v>
      </c>
      <c r="Y2741" s="150">
        <v>118201.86900000001</v>
      </c>
      <c r="Z2741" s="150">
        <v>20722.782561659649</v>
      </c>
      <c r="AA2741" s="150">
        <v>270542.99793968903</v>
      </c>
      <c r="AB2741" s="150">
        <v>6801.6819557939789</v>
      </c>
      <c r="AC2741" s="150">
        <v>30270.182980000001</v>
      </c>
      <c r="AD2741" s="150">
        <v>53828.959999999992</v>
      </c>
      <c r="AE2741" s="150">
        <v>29100.51811806668</v>
      </c>
      <c r="AF2741" s="150">
        <v>90565</v>
      </c>
      <c r="AG2741" s="150">
        <v>269914.52600000001</v>
      </c>
      <c r="AH2741" s="150">
        <v>64888.331149999991</v>
      </c>
      <c r="AI2741" s="150">
        <v>26860.52591815274</v>
      </c>
      <c r="AJ2741" s="150">
        <v>96686.581682614647</v>
      </c>
      <c r="AK2741" s="150">
        <v>13757</v>
      </c>
      <c r="AL2741" s="150">
        <v>1489873.375</v>
      </c>
      <c r="AM2741" s="150">
        <v>1154800.875</v>
      </c>
      <c r="AN2741" s="150">
        <v>335072.53125</v>
      </c>
      <c r="AO2741" s="5" t="s">
        <v>5433</v>
      </c>
    </row>
    <row r="2742" spans="1:41" ht="14.25" x14ac:dyDescent="0.45">
      <c r="A2742" s="150">
        <v>2018</v>
      </c>
      <c r="B2742" s="5" t="s">
        <v>81</v>
      </c>
      <c r="C2742" s="5" t="s">
        <v>3832</v>
      </c>
      <c r="D2742" s="5" t="s">
        <v>3833</v>
      </c>
      <c r="E2742" s="5" t="s">
        <v>1453</v>
      </c>
      <c r="F2742" s="5" t="s">
        <v>197</v>
      </c>
      <c r="G2742" s="5" t="s">
        <v>87</v>
      </c>
      <c r="H2742" s="5" t="s">
        <v>131</v>
      </c>
      <c r="I2742" s="150">
        <v>10808.648586633501</v>
      </c>
      <c r="J2742" s="150">
        <v>22089.1</v>
      </c>
      <c r="K2742" s="150">
        <v>2531.223757835854</v>
      </c>
      <c r="L2742" s="150">
        <v>3052</v>
      </c>
      <c r="M2742" s="150">
        <v>10919.39533537098</v>
      </c>
      <c r="N2742" s="150">
        <v>34526.205830623083</v>
      </c>
      <c r="O2742" s="150">
        <v>8389.4017833504786</v>
      </c>
      <c r="P2742" s="150">
        <v>12427.345670000001</v>
      </c>
      <c r="Q2742" s="150">
        <v>4605.849988724076</v>
      </c>
      <c r="R2742" s="150">
        <v>15585.784190725</v>
      </c>
      <c r="S2742" s="150">
        <v>11459</v>
      </c>
      <c r="T2742" s="150">
        <v>16492.073</v>
      </c>
      <c r="U2742" s="150">
        <v>2022.73369628316</v>
      </c>
      <c r="V2742" s="150">
        <v>7739</v>
      </c>
      <c r="W2742" s="150">
        <v>7943</v>
      </c>
      <c r="X2742" s="150">
        <v>7316.6303051665072</v>
      </c>
      <c r="Y2742" s="150">
        <v>115572.15700000001</v>
      </c>
      <c r="Z2742" s="150">
        <v>8538.0908630132944</v>
      </c>
      <c r="AA2742" s="150">
        <v>154625.14883081499</v>
      </c>
      <c r="AB2742" s="150">
        <v>3095.5676291237091</v>
      </c>
      <c r="AC2742" s="150">
        <v>16568.323199999999</v>
      </c>
      <c r="AD2742" s="150">
        <v>12623.92</v>
      </c>
      <c r="AE2742" s="150">
        <v>16539.079756509211</v>
      </c>
      <c r="AF2742" s="150">
        <v>51130</v>
      </c>
      <c r="AG2742" s="150">
        <v>185496.41899999999</v>
      </c>
      <c r="AH2742" s="150">
        <v>30814.167310000001</v>
      </c>
      <c r="AI2742" s="150">
        <v>13898.9811259567</v>
      </c>
      <c r="AJ2742" s="150">
        <v>32493.200387175209</v>
      </c>
      <c r="AK2742" s="150">
        <v>6119</v>
      </c>
      <c r="AL2742" s="150">
        <v>825421.4375</v>
      </c>
      <c r="AM2742" s="150">
        <v>693819.0625</v>
      </c>
      <c r="AN2742" s="150">
        <v>131602.375</v>
      </c>
      <c r="AO2742" s="5" t="s">
        <v>5434</v>
      </c>
    </row>
    <row r="2743" spans="1:41" ht="14.25" x14ac:dyDescent="0.45">
      <c r="A2743" s="150">
        <v>2018</v>
      </c>
      <c r="B2743" s="5" t="s">
        <v>81</v>
      </c>
      <c r="C2743" s="5" t="s">
        <v>3832</v>
      </c>
      <c r="D2743" s="5" t="s">
        <v>3833</v>
      </c>
      <c r="E2743" s="5" t="s">
        <v>1453</v>
      </c>
      <c r="F2743" s="5" t="s">
        <v>91</v>
      </c>
      <c r="G2743" s="5" t="s">
        <v>87</v>
      </c>
      <c r="H2743" s="5" t="s">
        <v>131</v>
      </c>
      <c r="I2743" s="150">
        <v>21061.556016782251</v>
      </c>
      <c r="J2743" s="150">
        <v>758</v>
      </c>
      <c r="K2743" s="150">
        <v>2877.8586590387999</v>
      </c>
      <c r="L2743" s="150">
        <v>2697</v>
      </c>
      <c r="M2743" s="150">
        <v>22040.50063046677</v>
      </c>
      <c r="N2743" s="150">
        <v>14747.381375558391</v>
      </c>
      <c r="O2743" s="150">
        <v>10695.806614854509</v>
      </c>
      <c r="P2743" s="150">
        <v>2659.4006710000008</v>
      </c>
      <c r="Q2743" s="150">
        <v>0</v>
      </c>
      <c r="R2743" s="150">
        <v>3600.4694499999991</v>
      </c>
      <c r="S2743" s="150">
        <v>26424</v>
      </c>
      <c r="T2743" s="150">
        <v>15216.169</v>
      </c>
      <c r="U2743" s="150">
        <v>252.9934164200001</v>
      </c>
      <c r="V2743" s="150">
        <v>3427</v>
      </c>
      <c r="W2743" s="150">
        <v>3417</v>
      </c>
      <c r="X2743" s="150">
        <v>10622.319155518901</v>
      </c>
      <c r="Y2743" s="150">
        <v>54559.256000000008</v>
      </c>
      <c r="Z2743" s="150">
        <v>1179.3122997851219</v>
      </c>
      <c r="AA2743" s="150">
        <v>35293.800003675853</v>
      </c>
      <c r="AB2743" s="150">
        <v>3166.3060502405692</v>
      </c>
      <c r="AC2743" s="150">
        <v>1373</v>
      </c>
      <c r="AD2743" s="150">
        <v>7.1</v>
      </c>
      <c r="AE2743" s="150">
        <v>4428.2223861731973</v>
      </c>
      <c r="AF2743" s="150">
        <v>41908.400000000001</v>
      </c>
      <c r="AG2743" s="150">
        <v>41511.327830000002</v>
      </c>
      <c r="AH2743" s="150">
        <v>27646.2503</v>
      </c>
      <c r="AI2743" s="150">
        <v>1915.078</v>
      </c>
      <c r="AJ2743" s="150">
        <v>8218.1125903544944</v>
      </c>
      <c r="AK2743" s="150">
        <v>449</v>
      </c>
      <c r="AL2743" s="150">
        <v>362152.59375</v>
      </c>
      <c r="AM2743" s="150">
        <v>237675.234375</v>
      </c>
      <c r="AN2743" s="150">
        <v>124477.390625</v>
      </c>
      <c r="AO2743" s="5" t="s">
        <v>5435</v>
      </c>
    </row>
    <row r="2744" spans="1:41" ht="14.25" x14ac:dyDescent="0.45">
      <c r="A2744" s="150">
        <v>2018</v>
      </c>
      <c r="B2744" s="5" t="s">
        <v>81</v>
      </c>
      <c r="C2744" s="5" t="s">
        <v>3832</v>
      </c>
      <c r="D2744" s="5" t="s">
        <v>3833</v>
      </c>
      <c r="E2744" s="5" t="s">
        <v>1453</v>
      </c>
      <c r="F2744" s="5" t="s">
        <v>200</v>
      </c>
      <c r="G2744" s="5" t="s">
        <v>87</v>
      </c>
      <c r="H2744" s="5" t="s">
        <v>131</v>
      </c>
      <c r="I2744" s="150">
        <v>5993.7218855834653</v>
      </c>
      <c r="J2744" s="150">
        <v>10826</v>
      </c>
      <c r="K2744" s="150">
        <v>2216.8256521731341</v>
      </c>
      <c r="L2744" s="150">
        <v>1344</v>
      </c>
      <c r="M2744" s="150">
        <v>6091.9845547327714</v>
      </c>
      <c r="N2744" s="150">
        <v>412.89128561399423</v>
      </c>
      <c r="O2744" s="150">
        <v>3464.0132021728132</v>
      </c>
      <c r="P2744" s="150">
        <v>12797.88828000001</v>
      </c>
      <c r="Q2744" s="150">
        <v>3254.8986001554358</v>
      </c>
      <c r="R2744" s="150">
        <v>9427.5684908152107</v>
      </c>
      <c r="S2744" s="150">
        <v>12569</v>
      </c>
      <c r="T2744" s="150">
        <v>7744.7349999999997</v>
      </c>
      <c r="U2744" s="150">
        <v>3571.3322308704878</v>
      </c>
      <c r="V2744" s="150">
        <v>13441</v>
      </c>
      <c r="W2744" s="150">
        <v>1627</v>
      </c>
      <c r="X2744" s="150">
        <v>6904.0295057027506</v>
      </c>
      <c r="Y2744" s="150">
        <v>31928.921999999999</v>
      </c>
      <c r="Z2744" s="150">
        <v>2490.338605507603</v>
      </c>
      <c r="AA2744" s="150">
        <v>155705.9858581002</v>
      </c>
      <c r="AB2744" s="150">
        <v>3804.9199261402518</v>
      </c>
      <c r="AC2744" s="150">
        <v>16803.41689</v>
      </c>
      <c r="AD2744" s="150">
        <v>7045.85</v>
      </c>
      <c r="AE2744" s="150">
        <v>5255.7129199489946</v>
      </c>
      <c r="AF2744" s="150">
        <v>21894.400000000001</v>
      </c>
      <c r="AG2744" s="150">
        <v>636816.15100000007</v>
      </c>
      <c r="AH2744" s="150">
        <v>17768.02736</v>
      </c>
      <c r="AI2744" s="150">
        <v>4281.1435348894156</v>
      </c>
      <c r="AJ2744" s="150">
        <v>11135.889659534239</v>
      </c>
      <c r="AK2744" s="150">
        <v>5686</v>
      </c>
      <c r="AL2744" s="150">
        <v>1022303.5625</v>
      </c>
      <c r="AM2744" s="150">
        <v>943100.125</v>
      </c>
      <c r="AN2744" s="150">
        <v>79203.53125</v>
      </c>
      <c r="AO2744" s="5" t="s">
        <v>5436</v>
      </c>
    </row>
    <row r="2745" spans="1:41" ht="14.25" x14ac:dyDescent="0.45">
      <c r="A2745" s="150">
        <v>2018</v>
      </c>
      <c r="B2745" s="5" t="s">
        <v>81</v>
      </c>
      <c r="C2745" s="5" t="s">
        <v>3832</v>
      </c>
      <c r="D2745" s="5" t="s">
        <v>3833</v>
      </c>
      <c r="E2745" s="5" t="s">
        <v>1453</v>
      </c>
      <c r="F2745" s="5" t="s">
        <v>3521</v>
      </c>
      <c r="G2745" s="5" t="s">
        <v>87</v>
      </c>
      <c r="H2745" s="5" t="s">
        <v>131</v>
      </c>
      <c r="I2745" s="150">
        <v>3117.3065367836271</v>
      </c>
      <c r="J2745" s="150">
        <v>8811</v>
      </c>
      <c r="K2745" s="150">
        <v>0</v>
      </c>
      <c r="L2745" s="150">
        <v>361</v>
      </c>
      <c r="M2745" s="150">
        <v>225.4714176138086</v>
      </c>
      <c r="N2745" s="150">
        <v>847.28267506494251</v>
      </c>
      <c r="O2745" s="150">
        <v>1374.299156997188</v>
      </c>
      <c r="P2745" s="150">
        <v>10196.38787</v>
      </c>
      <c r="Q2745" s="150">
        <v>7020.495819844522</v>
      </c>
      <c r="R2745" s="150">
        <v>880.5643056350001</v>
      </c>
      <c r="S2745" s="150">
        <v>733</v>
      </c>
      <c r="T2745" s="150">
        <v>8334.32</v>
      </c>
      <c r="U2745" s="150">
        <v>5392.4314386943443</v>
      </c>
      <c r="V2745" s="150">
        <v>9440</v>
      </c>
      <c r="W2745" s="150">
        <v>1414</v>
      </c>
      <c r="X2745" s="150">
        <v>9763.3667025975265</v>
      </c>
      <c r="Y2745" s="150">
        <v>83282.971999999994</v>
      </c>
      <c r="Z2745" s="150">
        <v>1201.546109292646</v>
      </c>
      <c r="AA2745" s="150">
        <v>30254.389256094</v>
      </c>
      <c r="AB2745" s="150">
        <v>0</v>
      </c>
      <c r="AC2745" s="150">
        <v>360.22050999999999</v>
      </c>
      <c r="AD2745" s="150">
        <v>3041.71</v>
      </c>
      <c r="AE2745" s="150">
        <v>9378.2219810066017</v>
      </c>
      <c r="AF2745" s="150">
        <v>23606</v>
      </c>
      <c r="AG2745" s="150">
        <v>365308.51699999999</v>
      </c>
      <c r="AH2745" s="150">
        <v>57330.885799999996</v>
      </c>
      <c r="AI2745" s="150">
        <v>0</v>
      </c>
      <c r="AJ2745" s="150">
        <v>51973.683488244707</v>
      </c>
      <c r="AK2745" s="150">
        <v>0</v>
      </c>
      <c r="AL2745" s="150">
        <v>693649.0625</v>
      </c>
      <c r="AM2745" s="150">
        <v>611432</v>
      </c>
      <c r="AN2745" s="150">
        <v>82217.0546875</v>
      </c>
      <c r="AO2745" s="5" t="s">
        <v>5437</v>
      </c>
    </row>
    <row r="2746" spans="1:41" ht="14.25" x14ac:dyDescent="0.45">
      <c r="A2746" s="150">
        <v>2018</v>
      </c>
      <c r="B2746" s="5" t="s">
        <v>81</v>
      </c>
      <c r="C2746" s="5" t="s">
        <v>3832</v>
      </c>
      <c r="D2746" s="5" t="s">
        <v>3833</v>
      </c>
      <c r="E2746" s="5" t="s">
        <v>1453</v>
      </c>
      <c r="F2746" s="5" t="s">
        <v>3522</v>
      </c>
      <c r="G2746" s="5" t="s">
        <v>87</v>
      </c>
      <c r="H2746" s="5" t="s">
        <v>131</v>
      </c>
      <c r="I2746" s="150">
        <v>12944.11030088697</v>
      </c>
      <c r="J2746" s="150">
        <v>15815</v>
      </c>
      <c r="K2746" s="150">
        <v>2563.2380344100588</v>
      </c>
      <c r="L2746" s="150">
        <v>2181</v>
      </c>
      <c r="M2746" s="150">
        <v>17212.752974351009</v>
      </c>
      <c r="N2746" s="150">
        <v>12932.82851599451</v>
      </c>
      <c r="O2746" s="150">
        <v>15865.807961580131</v>
      </c>
      <c r="P2746" s="150">
        <v>8289.5577199999989</v>
      </c>
      <c r="Q2746" s="150">
        <v>55.762570089441539</v>
      </c>
      <c r="R2746" s="150">
        <v>4706.0863743399996</v>
      </c>
      <c r="S2746" s="150">
        <v>18288</v>
      </c>
      <c r="T2746" s="150">
        <v>20664.224999999999</v>
      </c>
      <c r="U2746" s="150">
        <v>0</v>
      </c>
      <c r="V2746" s="150">
        <v>7954</v>
      </c>
      <c r="W2746" s="150">
        <v>10189</v>
      </c>
      <c r="X2746" s="150">
        <v>7336.2363267355258</v>
      </c>
      <c r="Y2746" s="150">
        <v>61085.983000000007</v>
      </c>
      <c r="Z2746" s="150">
        <v>23169.656460400271</v>
      </c>
      <c r="AA2746" s="150">
        <v>71438.431304906015</v>
      </c>
      <c r="AB2746" s="150">
        <v>0</v>
      </c>
      <c r="AC2746" s="150">
        <v>12618.711842422281</v>
      </c>
      <c r="AD2746" s="150">
        <v>55283.01999999999</v>
      </c>
      <c r="AE2746" s="150">
        <v>60515.37146812147</v>
      </c>
      <c r="AF2746" s="150">
        <v>20404</v>
      </c>
      <c r="AG2746" s="150">
        <v>76450.051999999996</v>
      </c>
      <c r="AH2746" s="150">
        <v>21683.36651</v>
      </c>
      <c r="AI2746" s="150">
        <v>18369.25349848457</v>
      </c>
      <c r="AJ2746" s="150">
        <v>2670.4610523498441</v>
      </c>
      <c r="AK2746" s="150">
        <v>16799</v>
      </c>
      <c r="AL2746" s="150">
        <v>597484.875</v>
      </c>
      <c r="AM2746" s="150">
        <v>393231.03125</v>
      </c>
      <c r="AN2746" s="150">
        <v>204253.890625</v>
      </c>
      <c r="AO2746" s="5" t="s">
        <v>5438</v>
      </c>
    </row>
    <row r="2747" spans="1:41" ht="14.25" x14ac:dyDescent="0.45">
      <c r="A2747" s="150">
        <v>2018</v>
      </c>
      <c r="B2747" s="5" t="s">
        <v>81</v>
      </c>
      <c r="C2747" s="5" t="s">
        <v>3832</v>
      </c>
      <c r="D2747" s="5" t="s">
        <v>3833</v>
      </c>
      <c r="E2747" s="5" t="s">
        <v>1453</v>
      </c>
      <c r="F2747" s="5" t="s">
        <v>308</v>
      </c>
      <c r="G2747" s="5" t="s">
        <v>87</v>
      </c>
      <c r="H2747" s="5" t="s">
        <v>131</v>
      </c>
      <c r="I2747" s="150">
        <v>199620.7031798572</v>
      </c>
      <c r="J2747" s="150">
        <v>393922.3000000001</v>
      </c>
      <c r="K2747" s="150">
        <v>29072.93456208126</v>
      </c>
      <c r="L2747" s="150">
        <v>54013</v>
      </c>
      <c r="M2747" s="150">
        <v>253205.4920990539</v>
      </c>
      <c r="N2747" s="150">
        <v>259359.00095871461</v>
      </c>
      <c r="O2747" s="150">
        <v>154613.20584555331</v>
      </c>
      <c r="P2747" s="150">
        <v>175934.390181</v>
      </c>
      <c r="Q2747" s="150">
        <v>84072.059866410302</v>
      </c>
      <c r="R2747" s="150">
        <v>124949.9691070461</v>
      </c>
      <c r="S2747" s="150">
        <v>248091</v>
      </c>
      <c r="T2747" s="150">
        <v>222452.682</v>
      </c>
      <c r="U2747" s="150">
        <v>41110.981972025002</v>
      </c>
      <c r="V2747" s="150">
        <v>165522</v>
      </c>
      <c r="W2747" s="150">
        <v>91008</v>
      </c>
      <c r="X2747" s="150">
        <v>262813.13493510691</v>
      </c>
      <c r="Y2747" s="150">
        <v>1051193.706</v>
      </c>
      <c r="Z2747" s="150">
        <v>186531.16401204519</v>
      </c>
      <c r="AA2747" s="150">
        <v>1657736.8593582129</v>
      </c>
      <c r="AB2747" s="150">
        <v>40430.922152100211</v>
      </c>
      <c r="AC2747" s="150">
        <v>188818.58281632251</v>
      </c>
      <c r="AD2747" s="150">
        <v>373677.78</v>
      </c>
      <c r="AE2747" s="150">
        <v>251488.48044895861</v>
      </c>
      <c r="AF2747" s="150">
        <v>586194.80000000005</v>
      </c>
      <c r="AG2747" s="150">
        <v>2951716.3108299999</v>
      </c>
      <c r="AH2747" s="150">
        <v>559423.94627000007</v>
      </c>
      <c r="AI2747" s="150">
        <v>113558.2364471459</v>
      </c>
      <c r="AJ2747" s="150">
        <v>611855.08145023277</v>
      </c>
      <c r="AK2747" s="150">
        <v>107704</v>
      </c>
      <c r="AL2747" s="150">
        <v>11440091</v>
      </c>
      <c r="AM2747" s="150">
        <v>8984040</v>
      </c>
      <c r="AN2747" s="150">
        <v>2456051.25</v>
      </c>
      <c r="AO2747" s="5" t="s">
        <v>5439</v>
      </c>
    </row>
    <row r="2748" spans="1:41" ht="14.25" x14ac:dyDescent="0.45">
      <c r="A2748" s="150">
        <v>2018</v>
      </c>
      <c r="B2748" s="5" t="s">
        <v>81</v>
      </c>
      <c r="C2748" s="5" t="s">
        <v>3832</v>
      </c>
      <c r="D2748" s="5" t="s">
        <v>3833</v>
      </c>
      <c r="E2748" s="5" t="s">
        <v>1453</v>
      </c>
      <c r="F2748" s="5" t="s">
        <v>206</v>
      </c>
      <c r="G2748" s="5" t="s">
        <v>87</v>
      </c>
      <c r="H2748" s="5" t="s">
        <v>131</v>
      </c>
      <c r="I2748" s="150">
        <v>41561.624210072041</v>
      </c>
      <c r="J2748" s="150">
        <v>62434.1</v>
      </c>
      <c r="K2748" s="150">
        <v>6713.0570386938543</v>
      </c>
      <c r="L2748" s="150">
        <v>7005</v>
      </c>
      <c r="M2748" s="150">
        <v>21694.064474195719</v>
      </c>
      <c r="N2748" s="150">
        <v>23430.66273811612</v>
      </c>
      <c r="O2748" s="150">
        <v>19086.451274865831</v>
      </c>
      <c r="P2748" s="150">
        <v>29615.564880000009</v>
      </c>
      <c r="Q2748" s="150">
        <v>16329.36091335098</v>
      </c>
      <c r="R2748" s="150">
        <v>9236.656519324999</v>
      </c>
      <c r="S2748" s="150">
        <v>26900</v>
      </c>
      <c r="T2748" s="150">
        <v>38553.769999999997</v>
      </c>
      <c r="U2748" s="150">
        <v>9857.9591938092653</v>
      </c>
      <c r="V2748" s="150">
        <v>23067</v>
      </c>
      <c r="W2748" s="150">
        <v>15265</v>
      </c>
      <c r="X2748" s="150">
        <v>33722.090451564749</v>
      </c>
      <c r="Y2748" s="150">
        <v>124061.071</v>
      </c>
      <c r="Z2748" s="150">
        <v>30085.264144707009</v>
      </c>
      <c r="AA2748" s="150">
        <v>180064.13338200399</v>
      </c>
      <c r="AB2748" s="150">
        <v>0</v>
      </c>
      <c r="AC2748" s="150">
        <v>19496.21531</v>
      </c>
      <c r="AD2748" s="150">
        <v>92166.460000000021</v>
      </c>
      <c r="AE2748" s="150">
        <v>38059.836957798158</v>
      </c>
      <c r="AF2748" s="150">
        <v>79402</v>
      </c>
      <c r="AG2748" s="150">
        <v>272345</v>
      </c>
      <c r="AH2748" s="150">
        <v>81343.099220000004</v>
      </c>
      <c r="AI2748" s="150">
        <v>0</v>
      </c>
      <c r="AJ2748" s="150">
        <v>50931.254767935738</v>
      </c>
      <c r="AK2748" s="150">
        <v>27038</v>
      </c>
      <c r="AL2748" s="150">
        <v>1379464.625</v>
      </c>
      <c r="AM2748" s="150">
        <v>1016982.625</v>
      </c>
      <c r="AN2748" s="150">
        <v>362482</v>
      </c>
      <c r="AO2748" s="5" t="s">
        <v>5440</v>
      </c>
    </row>
    <row r="2749" spans="1:41" ht="14.25" x14ac:dyDescent="0.45">
      <c r="A2749" s="150">
        <v>2018</v>
      </c>
      <c r="B2749" s="5" t="s">
        <v>81</v>
      </c>
      <c r="C2749" s="5" t="s">
        <v>3766</v>
      </c>
      <c r="D2749" s="5" t="s">
        <v>7</v>
      </c>
      <c r="E2749" s="5" t="s">
        <v>9</v>
      </c>
      <c r="F2749" s="5" t="s">
        <v>3772</v>
      </c>
      <c r="G2749" s="5" t="s">
        <v>83</v>
      </c>
      <c r="H2749" s="5" t="s">
        <v>267</v>
      </c>
      <c r="I2749" s="150">
        <v>7.9990671641791042</v>
      </c>
      <c r="J2749" s="150">
        <v>22.864291154601819</v>
      </c>
      <c r="K2749" s="150">
        <v>18.221460831646159</v>
      </c>
      <c r="L2749" s="150">
        <v>12.47170539347276</v>
      </c>
      <c r="M2749" s="150">
        <v>22.38334446700269</v>
      </c>
      <c r="N2749" s="150">
        <v>17.6382086494446</v>
      </c>
      <c r="O2749" s="150">
        <v>11.922201148441999</v>
      </c>
      <c r="P2749" s="150">
        <v>14.15384615384615</v>
      </c>
      <c r="Q2749" s="150">
        <v>4.2678325897549572</v>
      </c>
      <c r="R2749" s="150">
        <v>15.10683260587855</v>
      </c>
      <c r="S2749" s="150">
        <v>10.978644829800899</v>
      </c>
      <c r="T2749" s="150">
        <v>19.169383936035601</v>
      </c>
      <c r="U2749" s="150">
        <v>4.3798768243871544</v>
      </c>
      <c r="V2749" s="150">
        <v>7.7629382303839733</v>
      </c>
      <c r="W2749" s="150">
        <v>19.87853948732139</v>
      </c>
      <c r="X2749" s="150">
        <v>12.713136016133859</v>
      </c>
      <c r="Y2749" s="150">
        <v>12.985637381685081</v>
      </c>
      <c r="Z2749" s="150">
        <v>14.79766286017885</v>
      </c>
      <c r="AA2749" s="150">
        <v>21.36974738743433</v>
      </c>
      <c r="AB2749" s="150">
        <v>12.19047619047619</v>
      </c>
      <c r="AC2749" s="150">
        <v>30.363491942923059</v>
      </c>
      <c r="AD2749" s="150">
        <v>13.788590059444809</v>
      </c>
      <c r="AE2749" s="150">
        <v>16.266624539647118</v>
      </c>
      <c r="AF2749" s="150">
        <v>17.91294389292171</v>
      </c>
      <c r="AG2749" s="150">
        <v>21.883353312232849</v>
      </c>
      <c r="AH2749" s="150">
        <v>19.694196779158851</v>
      </c>
      <c r="AI2749" s="150">
        <v>11.03180898238282</v>
      </c>
      <c r="AJ2749" s="150">
        <v>11.895299650259309</v>
      </c>
      <c r="AK2749" s="150">
        <v>11.42175076257624</v>
      </c>
      <c r="AL2749" s="150">
        <v>437.51290893554688</v>
      </c>
      <c r="AM2749" s="150">
        <v>254.11936950683594</v>
      </c>
      <c r="AN2749" s="150">
        <v>183.39353942871094</v>
      </c>
      <c r="AO2749" s="5" t="s">
        <v>5441</v>
      </c>
    </row>
    <row r="2750" spans="1:41" ht="14.25" x14ac:dyDescent="0.45">
      <c r="A2750" s="150">
        <v>2018</v>
      </c>
      <c r="B2750" s="5" t="s">
        <v>81</v>
      </c>
      <c r="C2750" s="5" t="s">
        <v>303</v>
      </c>
      <c r="D2750" s="5" t="s">
        <v>7</v>
      </c>
      <c r="E2750" s="5" t="s">
        <v>3928</v>
      </c>
      <c r="F2750" s="5" t="s">
        <v>117</v>
      </c>
      <c r="G2750" s="5" t="s">
        <v>83</v>
      </c>
      <c r="H2750" s="5" t="s">
        <v>267</v>
      </c>
      <c r="I2750" s="150">
        <v>203</v>
      </c>
      <c r="J2750" s="150">
        <v>929</v>
      </c>
      <c r="K2750" s="150">
        <v>45</v>
      </c>
      <c r="L2750" s="150">
        <v>96</v>
      </c>
      <c r="M2750" s="150">
        <v>403</v>
      </c>
      <c r="N2750" s="150">
        <v>308</v>
      </c>
      <c r="O2750" s="150">
        <v>148</v>
      </c>
      <c r="P2750" s="150">
        <v>168</v>
      </c>
      <c r="Q2750" s="150">
        <v>7</v>
      </c>
      <c r="R2750" s="150">
        <v>147</v>
      </c>
      <c r="S2750" s="150">
        <v>381.99999999999989</v>
      </c>
      <c r="T2750" s="150">
        <v>283</v>
      </c>
      <c r="U2750" s="150">
        <v>9</v>
      </c>
      <c r="V2750" s="150">
        <v>147</v>
      </c>
      <c r="W2750" s="150">
        <v>209</v>
      </c>
      <c r="X2750" s="150">
        <v>380</v>
      </c>
      <c r="Y2750" s="150">
        <v>606</v>
      </c>
      <c r="Z2750" s="150">
        <v>485</v>
      </c>
      <c r="AA2750" s="150">
        <v>1824</v>
      </c>
      <c r="AB2750" s="150">
        <v>75</v>
      </c>
      <c r="AC2750" s="150">
        <v>204</v>
      </c>
      <c r="AD2750" s="150">
        <v>632</v>
      </c>
      <c r="AE2750" s="150">
        <v>236</v>
      </c>
      <c r="AF2750" s="150">
        <v>797</v>
      </c>
      <c r="AG2750" s="150">
        <v>1955</v>
      </c>
      <c r="AH2750" s="150">
        <v>470</v>
      </c>
      <c r="AI2750" s="150">
        <v>82</v>
      </c>
      <c r="AJ2750" s="150">
        <v>296</v>
      </c>
      <c r="AK2750" s="150">
        <v>98</v>
      </c>
      <c r="AL2750" s="150">
        <v>11624</v>
      </c>
      <c r="AM2750" s="150">
        <v>8417</v>
      </c>
      <c r="AN2750" s="150">
        <v>3207</v>
      </c>
      <c r="AO2750" s="5" t="s">
        <v>5442</v>
      </c>
    </row>
    <row r="2751" spans="1:41" ht="14.25" x14ac:dyDescent="0.45">
      <c r="A2751" s="150">
        <v>2018</v>
      </c>
      <c r="B2751" s="5" t="s">
        <v>81</v>
      </c>
      <c r="C2751" s="5" t="s">
        <v>303</v>
      </c>
      <c r="D2751" s="5" t="s">
        <v>7</v>
      </c>
      <c r="E2751" s="5" t="s">
        <v>3928</v>
      </c>
      <c r="F2751" s="5" t="s">
        <v>118</v>
      </c>
      <c r="G2751" s="5" t="s">
        <v>83</v>
      </c>
      <c r="H2751" s="5" t="s">
        <v>267</v>
      </c>
      <c r="I2751" s="150">
        <v>139</v>
      </c>
      <c r="J2751" s="150">
        <v>598</v>
      </c>
      <c r="K2751" s="150">
        <v>71</v>
      </c>
      <c r="L2751" s="150">
        <v>127</v>
      </c>
      <c r="M2751" s="150">
        <v>302</v>
      </c>
      <c r="N2751" s="150">
        <v>243</v>
      </c>
      <c r="O2751" s="150">
        <v>321</v>
      </c>
      <c r="P2751" s="150">
        <v>154</v>
      </c>
      <c r="Q2751" s="150">
        <v>20</v>
      </c>
      <c r="R2751" s="150">
        <v>221</v>
      </c>
      <c r="S2751" s="150">
        <v>164</v>
      </c>
      <c r="T2751" s="150">
        <v>365</v>
      </c>
      <c r="U2751" s="150">
        <v>3</v>
      </c>
      <c r="V2751" s="150">
        <v>126</v>
      </c>
      <c r="W2751" s="150">
        <v>167</v>
      </c>
      <c r="X2751" s="150">
        <v>384</v>
      </c>
      <c r="Y2751" s="150">
        <v>857</v>
      </c>
      <c r="Z2751" s="150">
        <v>194</v>
      </c>
      <c r="AA2751" s="150">
        <v>3545</v>
      </c>
      <c r="AB2751" s="150">
        <v>53</v>
      </c>
      <c r="AC2751" s="150">
        <v>654</v>
      </c>
      <c r="AD2751" s="150">
        <v>584</v>
      </c>
      <c r="AE2751" s="150">
        <v>423</v>
      </c>
      <c r="AF2751" s="150">
        <v>787</v>
      </c>
      <c r="AG2751" s="150">
        <v>2122</v>
      </c>
      <c r="AH2751" s="150">
        <v>586</v>
      </c>
      <c r="AI2751" s="150">
        <v>151</v>
      </c>
      <c r="AJ2751" s="150">
        <v>253</v>
      </c>
      <c r="AK2751" s="150">
        <v>159</v>
      </c>
      <c r="AL2751" s="150">
        <v>13773</v>
      </c>
      <c r="AM2751" s="150">
        <v>10466</v>
      </c>
      <c r="AN2751" s="150">
        <v>3307</v>
      </c>
      <c r="AO2751" s="5" t="s">
        <v>5443</v>
      </c>
    </row>
    <row r="2752" spans="1:41" ht="14.25" x14ac:dyDescent="0.45">
      <c r="A2752" s="150">
        <v>2018</v>
      </c>
      <c r="B2752" s="5" t="s">
        <v>81</v>
      </c>
      <c r="C2752" s="5" t="s">
        <v>303</v>
      </c>
      <c r="D2752" s="5" t="s">
        <v>7</v>
      </c>
      <c r="E2752" s="5" t="s">
        <v>1</v>
      </c>
      <c r="F2752" s="5" t="s">
        <v>117</v>
      </c>
      <c r="G2752" s="5" t="s">
        <v>83</v>
      </c>
      <c r="H2752" s="5" t="s">
        <v>304</v>
      </c>
      <c r="I2752" s="150">
        <v>59.790477634506132</v>
      </c>
      <c r="J2752" s="150">
        <v>289.97355991954981</v>
      </c>
      <c r="K2752" s="150">
        <v>107.277309106068</v>
      </c>
      <c r="L2752" s="150">
        <v>77.012975999999995</v>
      </c>
      <c r="M2752" s="150">
        <v>162.65</v>
      </c>
      <c r="N2752" s="150">
        <v>162.54617899468701</v>
      </c>
      <c r="O2752" s="150">
        <v>41.775098512027292</v>
      </c>
      <c r="P2752" s="150">
        <v>26.72654646686534</v>
      </c>
      <c r="Q2752" s="150">
        <v>9</v>
      </c>
      <c r="R2752" s="150">
        <v>77.340573622944916</v>
      </c>
      <c r="S2752" s="150">
        <v>87.934866044081062</v>
      </c>
      <c r="T2752" s="150">
        <v>60.700824035011642</v>
      </c>
      <c r="U2752" s="150">
        <v>6.8610985431182714</v>
      </c>
      <c r="V2752" s="150">
        <v>71.40598787267156</v>
      </c>
      <c r="W2752" s="150">
        <v>77.36</v>
      </c>
      <c r="X2752" s="150">
        <v>65.636928395399806</v>
      </c>
      <c r="Y2752" s="150">
        <v>13.89142205186201</v>
      </c>
      <c r="Z2752" s="150">
        <v>210.27699999999999</v>
      </c>
      <c r="AA2752" s="150">
        <v>68.437745999999976</v>
      </c>
      <c r="AB2752" s="150">
        <v>40.375799999999998</v>
      </c>
      <c r="AC2752" s="150">
        <v>77.680600000000013</v>
      </c>
      <c r="AD2752" s="150">
        <v>96.27</v>
      </c>
      <c r="AE2752" s="150">
        <v>208.32608298300141</v>
      </c>
      <c r="AF2752" s="150">
        <v>55.910345999999983</v>
      </c>
      <c r="AG2752" s="150">
        <v>98.6</v>
      </c>
      <c r="AH2752" s="150">
        <v>50.824743400000003</v>
      </c>
      <c r="AI2752" s="150">
        <v>42.54</v>
      </c>
      <c r="AJ2752" s="150">
        <v>14.80119973125047</v>
      </c>
      <c r="AK2752" s="150">
        <v>67.89</v>
      </c>
      <c r="AL2752" s="150">
        <v>83.786811828613281</v>
      </c>
      <c r="AM2752" s="150">
        <v>89.91656494140625</v>
      </c>
      <c r="AN2752" s="150">
        <v>75.10296630859375</v>
      </c>
      <c r="AO2752" s="5" t="s">
        <v>5444</v>
      </c>
    </row>
    <row r="2753" spans="1:41" ht="14.25" x14ac:dyDescent="0.45">
      <c r="A2753" s="150">
        <v>2018</v>
      </c>
      <c r="B2753" s="5" t="s">
        <v>81</v>
      </c>
      <c r="C2753" s="5" t="s">
        <v>303</v>
      </c>
      <c r="D2753" s="5" t="s">
        <v>7</v>
      </c>
      <c r="E2753" s="5" t="s">
        <v>1</v>
      </c>
      <c r="F2753" s="5" t="s">
        <v>118</v>
      </c>
      <c r="G2753" s="5" t="s">
        <v>83</v>
      </c>
      <c r="H2753" s="5" t="s">
        <v>304</v>
      </c>
      <c r="I2753" s="150">
        <v>85.868931009004584</v>
      </c>
      <c r="J2753" s="150">
        <v>117.9851189803621</v>
      </c>
      <c r="K2753" s="150">
        <v>497.99199654172298</v>
      </c>
      <c r="L2753" s="150">
        <v>112.28112400000001</v>
      </c>
      <c r="M2753" s="150">
        <v>246.97</v>
      </c>
      <c r="N2753" s="150">
        <v>94.658868001634701</v>
      </c>
      <c r="O2753" s="150">
        <v>370.12966339273459</v>
      </c>
      <c r="P2753" s="150">
        <v>94.998963831138099</v>
      </c>
      <c r="Q2753" s="150">
        <v>37.79</v>
      </c>
      <c r="R2753" s="150">
        <v>1035.8591143645749</v>
      </c>
      <c r="S2753" s="150">
        <v>79.569240770605958</v>
      </c>
      <c r="T2753" s="150">
        <v>60.317588613334351</v>
      </c>
      <c r="U2753" s="150">
        <v>9.5509184689168407</v>
      </c>
      <c r="V2753" s="150">
        <v>160.66938268459711</v>
      </c>
      <c r="W2753" s="150">
        <v>57.83</v>
      </c>
      <c r="X2753" s="150">
        <v>96.643003833515905</v>
      </c>
      <c r="Y2753" s="150">
        <v>65.179990792541957</v>
      </c>
      <c r="Z2753" s="150">
        <v>132.25399999999999</v>
      </c>
      <c r="AA2753" s="150">
        <v>346.4438234153543</v>
      </c>
      <c r="AB2753" s="150">
        <v>45.705100000000002</v>
      </c>
      <c r="AC2753" s="150">
        <v>226.01077000000009</v>
      </c>
      <c r="AD2753" s="150">
        <v>171.649</v>
      </c>
      <c r="AE2753" s="150">
        <v>476.93602632059981</v>
      </c>
      <c r="AF2753" s="150">
        <v>313.14380799999981</v>
      </c>
      <c r="AG2753" s="150">
        <v>208.1</v>
      </c>
      <c r="AH2753" s="150">
        <v>85.959399000000005</v>
      </c>
      <c r="AI2753" s="150">
        <v>174.78</v>
      </c>
      <c r="AJ2753" s="150">
        <v>52.126517284048617</v>
      </c>
      <c r="AK2753" s="150">
        <v>423.71000000000009</v>
      </c>
      <c r="AL2753" s="150">
        <v>202.7969970703125</v>
      </c>
      <c r="AM2753" s="150">
        <v>209.99160766601563</v>
      </c>
      <c r="AN2753" s="150">
        <v>192.60456848144531</v>
      </c>
      <c r="AO2753" s="5" t="s">
        <v>5445</v>
      </c>
    </row>
    <row r="2754" spans="1:41" ht="14.25" x14ac:dyDescent="0.45">
      <c r="A2754" s="150">
        <v>2018</v>
      </c>
      <c r="B2754" s="5" t="s">
        <v>81</v>
      </c>
      <c r="C2754" s="5" t="s">
        <v>303</v>
      </c>
      <c r="D2754" s="5" t="s">
        <v>7</v>
      </c>
      <c r="E2754" s="5" t="s">
        <v>119</v>
      </c>
      <c r="F2754" s="5" t="s">
        <v>117</v>
      </c>
      <c r="G2754" s="5" t="s">
        <v>83</v>
      </c>
      <c r="H2754" s="5" t="s">
        <v>304</v>
      </c>
      <c r="I2754" s="150">
        <v>0.19748294162244129</v>
      </c>
      <c r="J2754" s="150">
        <v>1.417323902284694</v>
      </c>
      <c r="K2754" s="150">
        <v>0.39606316244862599</v>
      </c>
      <c r="L2754" s="150">
        <v>0.35589899999999969</v>
      </c>
      <c r="M2754" s="150">
        <v>0.66835100000000025</v>
      </c>
      <c r="N2754" s="150">
        <v>0.56114630159378798</v>
      </c>
      <c r="O2754" s="150">
        <v>0.30923954596247721</v>
      </c>
      <c r="P2754" s="150">
        <v>8.3206766030761298E-2</v>
      </c>
      <c r="Q2754" s="150">
        <v>0.04</v>
      </c>
      <c r="R2754" s="150">
        <v>0.43657746309852402</v>
      </c>
      <c r="S2754" s="150">
        <v>0.31319306404630642</v>
      </c>
      <c r="T2754" s="150">
        <v>0.3635610929306462</v>
      </c>
      <c r="U2754" s="150">
        <v>3.6268211021627E-2</v>
      </c>
      <c r="V2754" s="150">
        <v>0.28375442142496188</v>
      </c>
      <c r="W2754" s="150">
        <v>0.31</v>
      </c>
      <c r="X2754" s="150">
        <v>0.264101861993428</v>
      </c>
      <c r="Y2754" s="150">
        <v>6.3311282138532196E-2</v>
      </c>
      <c r="Z2754" s="150">
        <v>1.1281000000000001</v>
      </c>
      <c r="AA2754" s="150">
        <v>0.31523007860000007</v>
      </c>
      <c r="AB2754" s="150">
        <v>0.1888</v>
      </c>
      <c r="AC2754" s="150">
        <v>0.5212</v>
      </c>
      <c r="AD2754" s="150">
        <v>0.47</v>
      </c>
      <c r="AE2754" s="150">
        <v>0.78803387558642624</v>
      </c>
      <c r="AF2754" s="150">
        <v>0.41047400000000001</v>
      </c>
      <c r="AG2754" s="150">
        <v>0.47</v>
      </c>
      <c r="AH2754" s="150">
        <v>0.26819890000000002</v>
      </c>
      <c r="AI2754" s="150">
        <v>0.18240000000000001</v>
      </c>
      <c r="AJ2754" s="150">
        <v>8.4872270225191199E-2</v>
      </c>
      <c r="AK2754" s="150">
        <v>0.28994058944938988</v>
      </c>
      <c r="AL2754" s="150">
        <v>0.38678377866744995</v>
      </c>
      <c r="AM2754" s="150">
        <v>0.42311060428619385</v>
      </c>
      <c r="AN2754" s="150">
        <v>0.33532074093818665</v>
      </c>
      <c r="AO2754" s="5" t="s">
        <v>5446</v>
      </c>
    </row>
    <row r="2755" spans="1:41" ht="14.25" x14ac:dyDescent="0.45">
      <c r="A2755" s="150">
        <v>2018</v>
      </c>
      <c r="B2755" s="5" t="s">
        <v>81</v>
      </c>
      <c r="C2755" s="5" t="s">
        <v>303</v>
      </c>
      <c r="D2755" s="5" t="s">
        <v>7</v>
      </c>
      <c r="E2755" s="5" t="s">
        <v>119</v>
      </c>
      <c r="F2755" s="5" t="s">
        <v>118</v>
      </c>
      <c r="G2755" s="5" t="s">
        <v>83</v>
      </c>
      <c r="H2755" s="5" t="s">
        <v>304</v>
      </c>
      <c r="I2755" s="150">
        <v>0.9344725021245599</v>
      </c>
      <c r="J2755" s="150">
        <v>2.1023479695374121</v>
      </c>
      <c r="K2755" s="150">
        <v>4.2593553969283997</v>
      </c>
      <c r="L2755" s="150">
        <v>2.0522289999999992</v>
      </c>
      <c r="M2755" s="150">
        <v>3.37</v>
      </c>
      <c r="N2755" s="150">
        <v>1.33970167552105</v>
      </c>
      <c r="O2755" s="150">
        <v>3.1750083318630051</v>
      </c>
      <c r="P2755" s="150">
        <v>1.9965903387261199</v>
      </c>
      <c r="Q2755" s="150">
        <v>0.6724</v>
      </c>
      <c r="R2755" s="150">
        <v>3.6299451978079129</v>
      </c>
      <c r="S2755" s="150">
        <v>1.1557339134130939</v>
      </c>
      <c r="T2755" s="150">
        <v>0.72432283247250118</v>
      </c>
      <c r="U2755" s="150">
        <v>0.22032395258347659</v>
      </c>
      <c r="V2755" s="150">
        <v>1.030469934310257</v>
      </c>
      <c r="W2755" s="150">
        <v>1.39</v>
      </c>
      <c r="X2755" s="150">
        <v>2.5439142935377901</v>
      </c>
      <c r="Y2755" s="150">
        <v>0.93241525635764966</v>
      </c>
      <c r="Z2755" s="150">
        <v>2.4388000000000001</v>
      </c>
      <c r="AA2755" s="150">
        <v>2.1635695951000029</v>
      </c>
      <c r="AB2755" s="150">
        <v>0.36849999999999999</v>
      </c>
      <c r="AC2755" s="150">
        <v>3.5228799999999971</v>
      </c>
      <c r="AD2755" s="150">
        <v>2.46</v>
      </c>
      <c r="AE2755" s="150">
        <v>4.5554133918235538</v>
      </c>
      <c r="AF2755" s="150">
        <v>2.627073000000002</v>
      </c>
      <c r="AG2755" s="150">
        <v>2</v>
      </c>
      <c r="AH2755" s="150">
        <v>1.4654118</v>
      </c>
      <c r="AI2755" s="150">
        <v>1.6228</v>
      </c>
      <c r="AJ2755" s="150">
        <v>0.69163021987897733</v>
      </c>
      <c r="AK2755" s="150">
        <v>2.4529396900272809</v>
      </c>
      <c r="AL2755" s="150">
        <v>1.9964911937713623</v>
      </c>
      <c r="AM2755" s="150">
        <v>1.9358980655670166</v>
      </c>
      <c r="AN2755" s="150">
        <v>2.0823323726654053</v>
      </c>
      <c r="AO2755" s="5" t="s">
        <v>5447</v>
      </c>
    </row>
    <row r="2756" spans="1:41" ht="14.25" x14ac:dyDescent="0.45">
      <c r="A2756" s="150">
        <v>2018</v>
      </c>
      <c r="B2756" s="5" t="s">
        <v>81</v>
      </c>
      <c r="C2756" s="5" t="s">
        <v>3839</v>
      </c>
      <c r="D2756" s="5" t="s">
        <v>7</v>
      </c>
      <c r="E2756" s="5" t="s">
        <v>1</v>
      </c>
      <c r="F2756" s="5" t="s">
        <v>3840</v>
      </c>
      <c r="G2756" s="5" t="s">
        <v>83</v>
      </c>
      <c r="H2756" s="5" t="s">
        <v>304</v>
      </c>
      <c r="I2756" s="150">
        <v>2.0222677334934001</v>
      </c>
      <c r="J2756" s="150">
        <v>1.2408872115884391</v>
      </c>
      <c r="K2756" s="150">
        <v>39.837767684361303</v>
      </c>
      <c r="L2756" s="150">
        <v>6.8979999999999996E-3</v>
      </c>
      <c r="M2756" s="150">
        <v>0</v>
      </c>
      <c r="N2756" s="150">
        <v>0</v>
      </c>
      <c r="O2756" s="150">
        <v>0.83985179086043638</v>
      </c>
      <c r="P2756" s="150">
        <v>1.41800246328493E-2</v>
      </c>
      <c r="Q2756" s="150"/>
      <c r="R2756" s="150">
        <v>0</v>
      </c>
      <c r="S2756" s="150">
        <v>3.0004125567265E-3</v>
      </c>
      <c r="T2756" s="150">
        <v>0</v>
      </c>
      <c r="U2756" s="150">
        <v>0</v>
      </c>
      <c r="V2756" s="150">
        <v>0</v>
      </c>
      <c r="W2756" s="150">
        <v>0</v>
      </c>
      <c r="X2756" s="150">
        <v>1.008574069</v>
      </c>
      <c r="Y2756" s="150">
        <v>0.2466748065933406</v>
      </c>
      <c r="Z2756" s="150">
        <v>0</v>
      </c>
      <c r="AA2756" s="150">
        <v>0.45524100000000001</v>
      </c>
      <c r="AB2756" s="150">
        <v>0</v>
      </c>
      <c r="AC2756" s="150">
        <v>4.5250700000000004</v>
      </c>
      <c r="AD2756" s="150">
        <v>0.27250000000000002</v>
      </c>
      <c r="AE2756" s="150">
        <v>0</v>
      </c>
      <c r="AF2756" s="150">
        <v>1.2711220000000001</v>
      </c>
      <c r="AG2756" s="150">
        <v>2.4609972315063202</v>
      </c>
      <c r="AH2756" s="150">
        <v>0</v>
      </c>
      <c r="AI2756" s="150">
        <v>0</v>
      </c>
      <c r="AJ2756" s="150">
        <v>0</v>
      </c>
      <c r="AK2756" s="150">
        <v>3.39</v>
      </c>
      <c r="AL2756" s="150">
        <v>1.9860355854034424</v>
      </c>
      <c r="AM2756" s="150">
        <v>0.72019636631011963</v>
      </c>
      <c r="AN2756" s="150">
        <v>3.7793080806732178</v>
      </c>
      <c r="AO2756" s="5" t="s">
        <v>5448</v>
      </c>
    </row>
    <row r="2757" spans="1:41" ht="14.25" x14ac:dyDescent="0.45">
      <c r="A2757" s="150">
        <v>2018</v>
      </c>
      <c r="B2757" s="5" t="s">
        <v>81</v>
      </c>
      <c r="C2757" s="5" t="s">
        <v>3839</v>
      </c>
      <c r="D2757" s="5" t="s">
        <v>7</v>
      </c>
      <c r="E2757" s="5" t="s">
        <v>1</v>
      </c>
      <c r="F2757" s="5" t="s">
        <v>3841</v>
      </c>
      <c r="G2757" s="5" t="s">
        <v>83</v>
      </c>
      <c r="H2757" s="5" t="s">
        <v>304</v>
      </c>
      <c r="I2757" s="150">
        <v>22.9296859705278</v>
      </c>
      <c r="J2757" s="150">
        <v>14.89464644866783</v>
      </c>
      <c r="K2757" s="150">
        <v>248.44019035236801</v>
      </c>
      <c r="L2757" s="150">
        <v>14.185674000000001</v>
      </c>
      <c r="M2757" s="150">
        <v>0</v>
      </c>
      <c r="N2757" s="150">
        <v>15.1607580711075</v>
      </c>
      <c r="O2757" s="150">
        <v>155.5969338744143</v>
      </c>
      <c r="P2757" s="150">
        <v>10.31713153042852</v>
      </c>
      <c r="Q2757" s="150"/>
      <c r="R2757" s="150">
        <v>864.41677667106683</v>
      </c>
      <c r="S2757" s="150">
        <v>6.9699583692757754</v>
      </c>
      <c r="T2757" s="150">
        <v>15.46516579269014</v>
      </c>
      <c r="U2757" s="150">
        <v>0.45606732422405222</v>
      </c>
      <c r="V2757" s="150">
        <v>107.952349671606</v>
      </c>
      <c r="W2757" s="150">
        <v>1.134727968152369</v>
      </c>
      <c r="X2757" s="150">
        <v>19.85793743</v>
      </c>
      <c r="Y2757" s="150">
        <v>0.13594511554359029</v>
      </c>
      <c r="Z2757" s="150">
        <v>20.1708</v>
      </c>
      <c r="AA2757" s="150">
        <v>79.645850999999951</v>
      </c>
      <c r="AB2757" s="150">
        <v>0</v>
      </c>
      <c r="AC2757" s="150">
        <v>29.980499999999999</v>
      </c>
      <c r="AD2757" s="150">
        <v>16.410399999999999</v>
      </c>
      <c r="AE2757" s="150">
        <v>102.95372570523359</v>
      </c>
      <c r="AF2757" s="150">
        <v>216.19393600000021</v>
      </c>
      <c r="AG2757" s="150">
        <v>8.7856569076068993</v>
      </c>
      <c r="AH2757" s="150">
        <v>15.7904856</v>
      </c>
      <c r="AI2757" s="150">
        <v>51.63</v>
      </c>
      <c r="AJ2757" s="150">
        <v>10.98382960681918</v>
      </c>
      <c r="AK2757" s="150">
        <v>82.62</v>
      </c>
      <c r="AL2757" s="150">
        <v>73.554458618164063</v>
      </c>
      <c r="AM2757" s="150">
        <v>89.362556457519531</v>
      </c>
      <c r="AN2757" s="150">
        <v>51.159652709960938</v>
      </c>
      <c r="AO2757" s="5" t="s">
        <v>5449</v>
      </c>
    </row>
    <row r="2758" spans="1:41" ht="14.25" x14ac:dyDescent="0.45">
      <c r="A2758" s="150">
        <v>2018</v>
      </c>
      <c r="B2758" s="5" t="s">
        <v>81</v>
      </c>
      <c r="C2758" s="5" t="s">
        <v>3839</v>
      </c>
      <c r="D2758" s="5" t="s">
        <v>7</v>
      </c>
      <c r="E2758" s="5" t="s">
        <v>1</v>
      </c>
      <c r="F2758" s="5" t="s">
        <v>3842</v>
      </c>
      <c r="G2758" s="5" t="s">
        <v>83</v>
      </c>
      <c r="H2758" s="5" t="s">
        <v>304</v>
      </c>
      <c r="I2758" s="150">
        <v>8.0284635987540032</v>
      </c>
      <c r="J2758" s="150">
        <v>22.894770739644301</v>
      </c>
      <c r="K2758" s="150">
        <v>32.494267791324198</v>
      </c>
      <c r="L2758" s="150">
        <v>26.844564999999999</v>
      </c>
      <c r="M2758" s="150">
        <v>66.1036</v>
      </c>
      <c r="N2758" s="150">
        <v>16.118052717613399</v>
      </c>
      <c r="O2758" s="150">
        <v>15.83418612401733</v>
      </c>
      <c r="P2758" s="150">
        <v>2.6933040528105989</v>
      </c>
      <c r="Q2758" s="150">
        <v>4.1289999999999996</v>
      </c>
      <c r="R2758" s="150">
        <v>33.573022920916969</v>
      </c>
      <c r="S2758" s="150">
        <v>6.4924177074347726</v>
      </c>
      <c r="T2758" s="150">
        <v>7.0901707211291773</v>
      </c>
      <c r="U2758" s="150">
        <v>3.590335716224776</v>
      </c>
      <c r="V2758" s="150">
        <v>17.472966144519269</v>
      </c>
      <c r="W2758" s="150">
        <v>2.254312700023418</v>
      </c>
      <c r="X2758" s="150">
        <v>7.0439827490000004</v>
      </c>
      <c r="Y2758" s="150">
        <v>10.180506210030121</v>
      </c>
      <c r="Z2758" s="150">
        <v>14.814299999999999</v>
      </c>
      <c r="AA2758" s="150">
        <v>29.734915999999991</v>
      </c>
      <c r="AB2758" s="150">
        <v>0</v>
      </c>
      <c r="AC2758" s="150">
        <v>16.70675</v>
      </c>
      <c r="AD2758" s="150">
        <v>15.150600000000001</v>
      </c>
      <c r="AE2758" s="150">
        <v>116.0316517394748</v>
      </c>
      <c r="AF2758" s="150">
        <v>19.209892</v>
      </c>
      <c r="AG2758" s="150">
        <v>21.032198083571199</v>
      </c>
      <c r="AH2758" s="150">
        <v>7.3145256999999999</v>
      </c>
      <c r="AI2758" s="150">
        <v>4.38</v>
      </c>
      <c r="AJ2758" s="150">
        <v>3.5211416821408532</v>
      </c>
      <c r="AK2758" s="150">
        <v>11.13</v>
      </c>
      <c r="AL2758" s="150">
        <v>18.684961318969727</v>
      </c>
      <c r="AM2758" s="150">
        <v>21.563283920288086</v>
      </c>
      <c r="AN2758" s="150">
        <v>14.607338905334473</v>
      </c>
      <c r="AO2758" s="5" t="s">
        <v>5450</v>
      </c>
    </row>
    <row r="2759" spans="1:41" ht="14.25" x14ac:dyDescent="0.45">
      <c r="A2759" s="150">
        <v>2018</v>
      </c>
      <c r="B2759" s="5" t="s">
        <v>81</v>
      </c>
      <c r="C2759" s="5" t="s">
        <v>3839</v>
      </c>
      <c r="D2759" s="5" t="s">
        <v>7</v>
      </c>
      <c r="E2759" s="5" t="s">
        <v>1</v>
      </c>
      <c r="F2759" s="5" t="s">
        <v>3843</v>
      </c>
      <c r="G2759" s="5" t="s">
        <v>83</v>
      </c>
      <c r="H2759" s="5" t="s">
        <v>304</v>
      </c>
      <c r="I2759" s="150">
        <v>17.468152786845899</v>
      </c>
      <c r="J2759" s="150">
        <v>27.348850873426581</v>
      </c>
      <c r="K2759" s="150">
        <v>50.352152284945802</v>
      </c>
      <c r="L2759" s="150">
        <v>12.976825</v>
      </c>
      <c r="M2759" s="150">
        <v>88.400399999999991</v>
      </c>
      <c r="N2759" s="150">
        <v>27.991826726604</v>
      </c>
      <c r="O2759" s="150">
        <v>46.807073261581287</v>
      </c>
      <c r="P2759" s="150">
        <v>49.851599769985768</v>
      </c>
      <c r="Q2759" s="150">
        <v>16.713000000000001</v>
      </c>
      <c r="R2759" s="150">
        <v>76.82847313892556</v>
      </c>
      <c r="S2759" s="150">
        <v>33.424145820050263</v>
      </c>
      <c r="T2759" s="150">
        <v>20.14923313488152</v>
      </c>
      <c r="U2759" s="150">
        <v>0</v>
      </c>
      <c r="V2759" s="150">
        <v>26.27723597739714</v>
      </c>
      <c r="W2759" s="150">
        <v>26.573803762391691</v>
      </c>
      <c r="X2759" s="150">
        <v>24.75587007</v>
      </c>
      <c r="Y2759" s="150">
        <v>30.678309430638819</v>
      </c>
      <c r="Z2759" s="150">
        <v>62.148800000000001</v>
      </c>
      <c r="AA2759" s="150">
        <v>162.81408043849009</v>
      </c>
      <c r="AB2759" s="150">
        <v>29.57679738562091</v>
      </c>
      <c r="AC2759" s="150">
        <v>86.744649999999993</v>
      </c>
      <c r="AD2759" s="150">
        <v>103.6087</v>
      </c>
      <c r="AE2759" s="150">
        <v>94.885578504843693</v>
      </c>
      <c r="AF2759" s="150">
        <v>15.773159</v>
      </c>
      <c r="AG2759" s="150">
        <v>100.926439473269</v>
      </c>
      <c r="AH2759" s="150">
        <v>24.7915551</v>
      </c>
      <c r="AI2759" s="150">
        <v>19.260000000000002</v>
      </c>
      <c r="AJ2759" s="150">
        <v>18.77481139258515</v>
      </c>
      <c r="AK2759" s="150">
        <v>9.9500000000000011</v>
      </c>
      <c r="AL2759" s="150">
        <v>45.029354095458984</v>
      </c>
      <c r="AM2759" s="150">
        <v>48.717750549316406</v>
      </c>
      <c r="AN2759" s="150">
        <v>39.804141998291016</v>
      </c>
      <c r="AO2759" s="5" t="s">
        <v>5451</v>
      </c>
    </row>
    <row r="2760" spans="1:41" ht="14.25" x14ac:dyDescent="0.45">
      <c r="A2760" s="150">
        <v>2018</v>
      </c>
      <c r="B2760" s="5" t="s">
        <v>81</v>
      </c>
      <c r="C2760" s="5" t="s">
        <v>3839</v>
      </c>
      <c r="D2760" s="5" t="s">
        <v>7</v>
      </c>
      <c r="E2760" s="5" t="s">
        <v>1</v>
      </c>
      <c r="F2760" s="5" t="s">
        <v>3844</v>
      </c>
      <c r="G2760" s="5" t="s">
        <v>83</v>
      </c>
      <c r="H2760" s="5" t="s">
        <v>304</v>
      </c>
      <c r="I2760" s="150">
        <v>1.6234553996922569</v>
      </c>
      <c r="J2760" s="150">
        <v>4.5414566902442894</v>
      </c>
      <c r="K2760" s="150">
        <v>18.134328357547201</v>
      </c>
      <c r="L2760" s="150">
        <v>0</v>
      </c>
      <c r="M2760" s="150">
        <v>0</v>
      </c>
      <c r="N2760" s="150">
        <v>6.1995811197384496</v>
      </c>
      <c r="O2760" s="150">
        <v>0.39263659354231611</v>
      </c>
      <c r="P2760" s="150">
        <v>2.545572576403774</v>
      </c>
      <c r="Q2760" s="150">
        <v>10.184900000000001</v>
      </c>
      <c r="R2760" s="150">
        <v>0.42281691267650712</v>
      </c>
      <c r="S2760" s="150">
        <v>0</v>
      </c>
      <c r="T2760" s="150">
        <v>0.88980010251153252</v>
      </c>
      <c r="U2760" s="150">
        <v>0</v>
      </c>
      <c r="V2760" s="150">
        <v>0.1034613441131892</v>
      </c>
      <c r="W2760" s="150">
        <v>1.2579814222152841</v>
      </c>
      <c r="X2760" s="150">
        <v>1.092449343</v>
      </c>
      <c r="Y2760" s="150">
        <v>0.45072008326744661</v>
      </c>
      <c r="Z2760" s="150">
        <v>4.0735000000000001</v>
      </c>
      <c r="AA2760" s="150">
        <v>6.628989999999999</v>
      </c>
      <c r="AB2760" s="150">
        <v>0</v>
      </c>
      <c r="AC2760" s="150">
        <v>0</v>
      </c>
      <c r="AD2760" s="150">
        <v>0.28039999999999998</v>
      </c>
      <c r="AE2760" s="150">
        <v>6.0884055322000856</v>
      </c>
      <c r="AF2760" s="150">
        <v>2.6549309999999999</v>
      </c>
      <c r="AG2760" s="150">
        <v>0.70597844017615097</v>
      </c>
      <c r="AH2760" s="150">
        <v>0.86867539999999999</v>
      </c>
      <c r="AI2760" s="150">
        <v>0.64</v>
      </c>
      <c r="AJ2760" s="150">
        <v>1.524633708075624</v>
      </c>
      <c r="AK2760" s="150">
        <v>0</v>
      </c>
      <c r="AL2760" s="150">
        <v>2.4587817192077637</v>
      </c>
      <c r="AM2760" s="150">
        <v>2.8087294101715088</v>
      </c>
      <c r="AN2760" s="150">
        <v>1.9630227088928223</v>
      </c>
      <c r="AO2760" s="5" t="s">
        <v>5452</v>
      </c>
    </row>
    <row r="2761" spans="1:41" ht="14.25" x14ac:dyDescent="0.45">
      <c r="A2761" s="150">
        <v>2018</v>
      </c>
      <c r="B2761" s="5" t="s">
        <v>81</v>
      </c>
      <c r="C2761" s="5" t="s">
        <v>3839</v>
      </c>
      <c r="D2761" s="5" t="s">
        <v>7</v>
      </c>
      <c r="E2761" s="5" t="s">
        <v>1</v>
      </c>
      <c r="F2761" s="5" t="s">
        <v>3845</v>
      </c>
      <c r="G2761" s="5" t="s">
        <v>83</v>
      </c>
      <c r="H2761" s="5" t="s">
        <v>304</v>
      </c>
      <c r="I2761" s="150">
        <v>3.0866003806698989</v>
      </c>
      <c r="J2761" s="150">
        <v>0.9303631556349008</v>
      </c>
      <c r="K2761" s="150">
        <v>7.9444083919780999</v>
      </c>
      <c r="L2761" s="150">
        <v>0.45266699999999999</v>
      </c>
      <c r="M2761" s="150">
        <v>0.1663</v>
      </c>
      <c r="N2761" s="150">
        <v>0.109930527176134</v>
      </c>
      <c r="O2761" s="150">
        <v>6.4718775118116412</v>
      </c>
      <c r="P2761" s="150">
        <v>0.83747665004003791</v>
      </c>
      <c r="Q2761" s="150"/>
      <c r="R2761" s="150">
        <v>8.5898635945437825</v>
      </c>
      <c r="S2761" s="150">
        <v>2.065358986860693</v>
      </c>
      <c r="T2761" s="150">
        <v>3.0689981469069112</v>
      </c>
      <c r="U2761" s="150">
        <v>0</v>
      </c>
      <c r="V2761" s="150">
        <v>9.1207680646791495E-2</v>
      </c>
      <c r="W2761" s="150">
        <v>1.24112091171649E-2</v>
      </c>
      <c r="X2761" s="150">
        <v>1.4986480010000001</v>
      </c>
      <c r="Y2761" s="150">
        <v>1.4250192656051399</v>
      </c>
      <c r="Z2761" s="150">
        <v>5.2857000000000003</v>
      </c>
      <c r="AA2761" s="150">
        <v>2.1347870000000002</v>
      </c>
      <c r="AB2761" s="150">
        <v>0</v>
      </c>
      <c r="AC2761" s="150">
        <v>10.92285</v>
      </c>
      <c r="AD2761" s="150">
        <v>3.1345000000000001</v>
      </c>
      <c r="AE2761" s="150">
        <v>2.6716017790775601</v>
      </c>
      <c r="AF2761" s="150">
        <v>2.8165990000000001</v>
      </c>
      <c r="AG2761" s="150">
        <v>1.26089825427108</v>
      </c>
      <c r="AH2761" s="150">
        <v>4.2519254000000002</v>
      </c>
      <c r="AI2761" s="150">
        <v>7.01</v>
      </c>
      <c r="AJ2761" s="150">
        <v>2.1185069798790899E-2</v>
      </c>
      <c r="AK2761" s="150">
        <v>2.66</v>
      </c>
      <c r="AL2761" s="150">
        <v>2.7214202880859375</v>
      </c>
      <c r="AM2761" s="150">
        <v>2.390397310256958</v>
      </c>
      <c r="AN2761" s="150">
        <v>3.19036865234375</v>
      </c>
      <c r="AO2761" s="5" t="s">
        <v>5453</v>
      </c>
    </row>
    <row r="2762" spans="1:41" ht="14.25" x14ac:dyDescent="0.45">
      <c r="A2762" s="150">
        <v>2018</v>
      </c>
      <c r="B2762" s="5" t="s">
        <v>81</v>
      </c>
      <c r="C2762" s="5" t="s">
        <v>3839</v>
      </c>
      <c r="D2762" s="5" t="s">
        <v>7</v>
      </c>
      <c r="E2762" s="5" t="s">
        <v>1</v>
      </c>
      <c r="F2762" s="5" t="s">
        <v>3846</v>
      </c>
      <c r="G2762" s="5" t="s">
        <v>83</v>
      </c>
      <c r="H2762" s="5" t="s">
        <v>304</v>
      </c>
      <c r="I2762" s="150">
        <v>12.126554884646209</v>
      </c>
      <c r="J2762" s="150">
        <v>21.68271903459809</v>
      </c>
      <c r="K2762" s="150">
        <v>2.221933809187</v>
      </c>
      <c r="L2762" s="150">
        <v>12.987304999999999</v>
      </c>
      <c r="M2762" s="150">
        <v>50.890900000000002</v>
      </c>
      <c r="N2762" s="150">
        <v>8.33295872496935</v>
      </c>
      <c r="O2762" s="150">
        <v>23.948871767727269</v>
      </c>
      <c r="P2762" s="150">
        <v>19.04674248580616</v>
      </c>
      <c r="Q2762" s="150">
        <v>6.7683999999999997</v>
      </c>
      <c r="R2762" s="150">
        <v>29.978919156766271</v>
      </c>
      <c r="S2762" s="150">
        <v>19.532310692720252</v>
      </c>
      <c r="T2762" s="150">
        <v>5.3648227733312313</v>
      </c>
      <c r="U2762" s="150">
        <v>0</v>
      </c>
      <c r="V2762" s="150">
        <v>5.8099082028480753</v>
      </c>
      <c r="W2762" s="150">
        <v>7.7647334322066968</v>
      </c>
      <c r="X2762" s="150">
        <v>18.889889100000001</v>
      </c>
      <c r="Y2762" s="150">
        <v>8.2842852710695656</v>
      </c>
      <c r="Z2762" s="150">
        <v>9.8594000000000008</v>
      </c>
      <c r="AA2762" s="150">
        <v>21.305592976864041</v>
      </c>
      <c r="AB2762" s="150">
        <v>6.0918003565062371</v>
      </c>
      <c r="AC2762" s="150">
        <v>15.940340000000001</v>
      </c>
      <c r="AD2762" s="150">
        <v>15.941700000000001</v>
      </c>
      <c r="AE2762" s="150">
        <v>65.36011088771096</v>
      </c>
      <c r="AF2762" s="150">
        <v>25.574393000000001</v>
      </c>
      <c r="AG2762" s="150">
        <v>33.171343580106999</v>
      </c>
      <c r="AH2762" s="150">
        <v>25.452415299999998</v>
      </c>
      <c r="AI2762" s="150">
        <v>62.85</v>
      </c>
      <c r="AJ2762" s="150">
        <v>10.6586069339114</v>
      </c>
      <c r="AK2762" s="150">
        <v>31.85</v>
      </c>
      <c r="AL2762" s="150">
        <v>19.920242309570313</v>
      </c>
      <c r="AM2762" s="150">
        <v>18.052209854125977</v>
      </c>
      <c r="AN2762" s="150">
        <v>22.566614151000977</v>
      </c>
      <c r="AO2762" s="5" t="s">
        <v>5454</v>
      </c>
    </row>
    <row r="2763" spans="1:41" ht="14.25" x14ac:dyDescent="0.45">
      <c r="A2763" s="150">
        <v>2018</v>
      </c>
      <c r="B2763" s="5" t="s">
        <v>81</v>
      </c>
      <c r="C2763" s="5" t="s">
        <v>3839</v>
      </c>
      <c r="D2763" s="5" t="s">
        <v>7</v>
      </c>
      <c r="E2763" s="5" t="s">
        <v>1</v>
      </c>
      <c r="F2763" s="5" t="s">
        <v>3847</v>
      </c>
      <c r="G2763" s="5" t="s">
        <v>83</v>
      </c>
      <c r="H2763" s="5" t="s">
        <v>304</v>
      </c>
      <c r="I2763" s="150">
        <v>0.99828047005757958</v>
      </c>
      <c r="J2763" s="150">
        <v>21.27338365234684</v>
      </c>
      <c r="K2763" s="150">
        <v>86.744538179373905</v>
      </c>
      <c r="L2763" s="150">
        <v>40.063847000000003</v>
      </c>
      <c r="M2763" s="150">
        <v>32.899299999999997</v>
      </c>
      <c r="N2763" s="150">
        <v>3.9853391908459299</v>
      </c>
      <c r="O2763" s="150">
        <v>107.69934717402811</v>
      </c>
      <c r="P2763" s="150">
        <v>7.8474976851315263</v>
      </c>
      <c r="Q2763" s="150"/>
      <c r="R2763" s="150">
        <v>20.493099723988959</v>
      </c>
      <c r="S2763" s="150">
        <v>4.5943817274875292</v>
      </c>
      <c r="T2763" s="150">
        <v>2.837400938374798</v>
      </c>
      <c r="U2763" s="150">
        <v>0</v>
      </c>
      <c r="V2763" s="150">
        <v>1.1351187468418391</v>
      </c>
      <c r="W2763" s="150">
        <v>14.75029271719616</v>
      </c>
      <c r="X2763" s="150">
        <v>16.157875820000001</v>
      </c>
      <c r="Y2763" s="150">
        <v>9.4322701388124379</v>
      </c>
      <c r="Z2763" s="150">
        <v>6.1132</v>
      </c>
      <c r="AA2763" s="150">
        <v>35.789606999999997</v>
      </c>
      <c r="AB2763" s="150">
        <v>10.03654188948307</v>
      </c>
      <c r="AC2763" s="150">
        <v>57.543460000000003</v>
      </c>
      <c r="AD2763" s="150">
        <v>9.8829999999999991</v>
      </c>
      <c r="AE2763" s="150">
        <v>83.22043502101991</v>
      </c>
      <c r="AF2763" s="150">
        <v>26.299590000000009</v>
      </c>
      <c r="AG2763" s="150">
        <v>35.263084001549203</v>
      </c>
      <c r="AH2763" s="150">
        <v>5.4096957000000003</v>
      </c>
      <c r="AI2763" s="150">
        <v>26.08</v>
      </c>
      <c r="AJ2763" s="150">
        <v>6.3567715751924991</v>
      </c>
      <c r="AK2763" s="150">
        <v>278.11000000000013</v>
      </c>
      <c r="AL2763" s="150">
        <v>32.793697357177734</v>
      </c>
      <c r="AM2763" s="150">
        <v>20.930294036865234</v>
      </c>
      <c r="AN2763" s="150">
        <v>49.600193023681641</v>
      </c>
      <c r="AO2763" s="5" t="s">
        <v>5455</v>
      </c>
    </row>
    <row r="2764" spans="1:41" ht="14.25" x14ac:dyDescent="0.45">
      <c r="A2764" s="150">
        <v>2018</v>
      </c>
      <c r="B2764" s="5" t="s">
        <v>81</v>
      </c>
      <c r="C2764" s="5" t="s">
        <v>3839</v>
      </c>
      <c r="D2764" s="5" t="s">
        <v>7</v>
      </c>
      <c r="E2764" s="5" t="s">
        <v>1</v>
      </c>
      <c r="F2764" s="5" t="s">
        <v>3848</v>
      </c>
      <c r="G2764" s="5" t="s">
        <v>83</v>
      </c>
      <c r="H2764" s="5" t="s">
        <v>304</v>
      </c>
      <c r="I2764" s="150">
        <v>17.585469784317549</v>
      </c>
      <c r="J2764" s="150">
        <v>3.172798354839439</v>
      </c>
      <c r="K2764" s="150">
        <v>11.822409690638001</v>
      </c>
      <c r="L2764" s="150">
        <v>4.7633429999999999</v>
      </c>
      <c r="M2764" s="150">
        <v>8.5056000000000012</v>
      </c>
      <c r="N2764" s="150">
        <v>16.7604209235799</v>
      </c>
      <c r="O2764" s="150">
        <v>12.53888529475191</v>
      </c>
      <c r="P2764" s="150">
        <v>1.8454590558988211</v>
      </c>
      <c r="Q2764" s="150"/>
      <c r="R2764" s="150">
        <v>1.556142245689828</v>
      </c>
      <c r="S2764" s="150">
        <v>6.4876670542199548</v>
      </c>
      <c r="T2764" s="150">
        <v>5.4519970035090504</v>
      </c>
      <c r="U2764" s="150">
        <v>5.5045154284680127</v>
      </c>
      <c r="V2764" s="150">
        <v>1.8271349166245561</v>
      </c>
      <c r="W2764" s="150">
        <v>4.0838342049800938</v>
      </c>
      <c r="X2764" s="150">
        <v>6.3377772449999998</v>
      </c>
      <c r="Y2764" s="150">
        <v>4.3462604709814947</v>
      </c>
      <c r="Z2764" s="150">
        <v>9.7845999999999993</v>
      </c>
      <c r="AA2764" s="150">
        <v>7.9347580000000013</v>
      </c>
      <c r="AB2764" s="150">
        <v>0</v>
      </c>
      <c r="AC2764" s="150">
        <v>3.6471499999999999</v>
      </c>
      <c r="AD2764" s="150">
        <v>6.9694000000000003</v>
      </c>
      <c r="AE2764" s="150">
        <v>5.7245171510388122</v>
      </c>
      <c r="AF2764" s="150">
        <v>3.3501859999999999</v>
      </c>
      <c r="AG2764" s="150">
        <v>4.4656556165994896</v>
      </c>
      <c r="AH2764" s="150">
        <v>2.0801208</v>
      </c>
      <c r="AI2764" s="150">
        <v>2.93</v>
      </c>
      <c r="AJ2764" s="150">
        <v>0.28553731552511608</v>
      </c>
      <c r="AK2764" s="150">
        <v>4</v>
      </c>
      <c r="AL2764" s="150">
        <v>5.6469531059265137</v>
      </c>
      <c r="AM2764" s="150">
        <v>5.4443497657775879</v>
      </c>
      <c r="AN2764" s="150">
        <v>5.9339747428894043</v>
      </c>
      <c r="AO2764" s="5" t="s">
        <v>5456</v>
      </c>
    </row>
    <row r="2765" spans="1:41" ht="14.25" x14ac:dyDescent="0.45">
      <c r="A2765" s="150">
        <v>2018</v>
      </c>
      <c r="B2765" s="5" t="s">
        <v>81</v>
      </c>
      <c r="C2765" s="5" t="s">
        <v>3839</v>
      </c>
      <c r="D2765" s="5" t="s">
        <v>7</v>
      </c>
      <c r="E2765" s="5" t="s">
        <v>119</v>
      </c>
      <c r="F2765" s="5" t="s">
        <v>3840</v>
      </c>
      <c r="G2765" s="5" t="s">
        <v>83</v>
      </c>
      <c r="H2765" s="5" t="s">
        <v>304</v>
      </c>
      <c r="I2765" s="150">
        <v>3.9456112662377002E-3</v>
      </c>
      <c r="J2765" s="150">
        <v>2.1355449594359002E-3</v>
      </c>
      <c r="K2765" s="150">
        <v>0.86696950032446496</v>
      </c>
      <c r="L2765" s="150">
        <v>1.17E-4</v>
      </c>
      <c r="M2765" s="150">
        <v>0</v>
      </c>
      <c r="N2765" s="150">
        <v>0</v>
      </c>
      <c r="O2765" s="150">
        <v>4.8618871179596001E-3</v>
      </c>
      <c r="P2765" s="150">
        <v>7.0900123304562003E-3</v>
      </c>
      <c r="Q2765" s="150"/>
      <c r="R2765" s="150">
        <v>0</v>
      </c>
      <c r="S2765" s="150">
        <v>2.5003437972699998E-5</v>
      </c>
      <c r="T2765" s="150">
        <v>0</v>
      </c>
      <c r="U2765" s="150">
        <v>0</v>
      </c>
      <c r="V2765" s="150">
        <v>0</v>
      </c>
      <c r="W2765" s="150">
        <v>0</v>
      </c>
      <c r="X2765" s="150">
        <v>1.5436747000000001E-2</v>
      </c>
      <c r="Y2765" s="150">
        <v>1.1509322551267001E-3</v>
      </c>
      <c r="Z2765" s="150">
        <v>0</v>
      </c>
      <c r="AA2765" s="150">
        <v>2.0724953999999999E-3</v>
      </c>
      <c r="AB2765" s="150">
        <v>0</v>
      </c>
      <c r="AC2765" s="150">
        <v>5.1900000000000002E-3</v>
      </c>
      <c r="AD2765" s="150">
        <v>2.0999999999999999E-3</v>
      </c>
      <c r="AE2765" s="150">
        <v>0</v>
      </c>
      <c r="AF2765" s="150">
        <v>1.1424999999999999E-2</v>
      </c>
      <c r="AG2765" s="150">
        <v>3.5968901065797998E-3</v>
      </c>
      <c r="AH2765" s="150">
        <v>0</v>
      </c>
      <c r="AI2765" s="150">
        <v>0</v>
      </c>
      <c r="AJ2765" s="150">
        <v>0</v>
      </c>
      <c r="AK2765" s="150">
        <v>6.5432546289171903E-2</v>
      </c>
      <c r="AL2765" s="150">
        <v>3.4191351383924484E-2</v>
      </c>
      <c r="AM2765" s="150">
        <v>2.160205040127039E-3</v>
      </c>
      <c r="AN2765" s="150">
        <v>7.9568810760974884E-2</v>
      </c>
      <c r="AO2765" s="5" t="s">
        <v>5457</v>
      </c>
    </row>
    <row r="2766" spans="1:41" ht="14.25" x14ac:dyDescent="0.45">
      <c r="A2766" s="150">
        <v>2018</v>
      </c>
      <c r="B2766" s="5" t="s">
        <v>81</v>
      </c>
      <c r="C2766" s="5" t="s">
        <v>3839</v>
      </c>
      <c r="D2766" s="5" t="s">
        <v>7</v>
      </c>
      <c r="E2766" s="5" t="s">
        <v>119</v>
      </c>
      <c r="F2766" s="5" t="s">
        <v>3841</v>
      </c>
      <c r="G2766" s="5" t="s">
        <v>83</v>
      </c>
      <c r="H2766" s="5" t="s">
        <v>304</v>
      </c>
      <c r="I2766" s="150">
        <v>0.1509651572174335</v>
      </c>
      <c r="J2766" s="150">
        <v>0.117963435854557</v>
      </c>
      <c r="K2766" s="150">
        <v>0.80186026389790199</v>
      </c>
      <c r="L2766" s="150">
        <v>0.14457600000000001</v>
      </c>
      <c r="M2766" s="150">
        <v>0</v>
      </c>
      <c r="N2766" s="150">
        <v>0.22629750715161401</v>
      </c>
      <c r="O2766" s="150">
        <v>0.4123193946166363</v>
      </c>
      <c r="P2766" s="150">
        <v>0.2165667408579556</v>
      </c>
      <c r="Q2766" s="150"/>
      <c r="R2766" s="150">
        <v>1.243609744389776</v>
      </c>
      <c r="S2766" s="150">
        <v>0.10171398567303</v>
      </c>
      <c r="T2766" s="150">
        <v>0.1517564956826874</v>
      </c>
      <c r="U2766" s="150">
        <v>4.5606732422404997E-3</v>
      </c>
      <c r="V2766" s="150">
        <v>0.45901970692268812</v>
      </c>
      <c r="W2766" s="150">
        <v>0.01</v>
      </c>
      <c r="X2766" s="150">
        <v>0.28848918400000001</v>
      </c>
      <c r="Y2766" s="150">
        <v>2.5520671744109997E-4</v>
      </c>
      <c r="Z2766" s="150">
        <v>7.7399999999999997E-2</v>
      </c>
      <c r="AA2766" s="150">
        <v>0.15831134670000011</v>
      </c>
      <c r="AB2766" s="150">
        <v>0</v>
      </c>
      <c r="AC2766" s="150">
        <v>0.22991</v>
      </c>
      <c r="AD2766" s="150">
        <v>0.1013</v>
      </c>
      <c r="AE2766" s="150">
        <v>0.44802900140132818</v>
      </c>
      <c r="AF2766" s="150">
        <v>0.62220600000000048</v>
      </c>
      <c r="AG2766" s="150">
        <v>3.8498916988223199E-2</v>
      </c>
      <c r="AH2766" s="150">
        <v>0.34318949999999998</v>
      </c>
      <c r="AI2766" s="150">
        <v>0.13969999999999999</v>
      </c>
      <c r="AJ2766" s="150">
        <v>9.6261458270924499E-2</v>
      </c>
      <c r="AK2766" s="150">
        <v>0.70644636056292809</v>
      </c>
      <c r="AL2766" s="150">
        <v>0.25142091512680054</v>
      </c>
      <c r="AM2766" s="150">
        <v>0.24908415973186493</v>
      </c>
      <c r="AN2766" s="150">
        <v>0.25473126769065857</v>
      </c>
      <c r="AO2766" s="5" t="s">
        <v>5458</v>
      </c>
    </row>
    <row r="2767" spans="1:41" ht="14.25" x14ac:dyDescent="0.45">
      <c r="A2767" s="150">
        <v>2018</v>
      </c>
      <c r="B2767" s="5" t="s">
        <v>81</v>
      </c>
      <c r="C2767" s="5" t="s">
        <v>3839</v>
      </c>
      <c r="D2767" s="5" t="s">
        <v>7</v>
      </c>
      <c r="E2767" s="5" t="s">
        <v>119</v>
      </c>
      <c r="F2767" s="5" t="s">
        <v>3842</v>
      </c>
      <c r="G2767" s="5" t="s">
        <v>83</v>
      </c>
      <c r="H2767" s="5" t="s">
        <v>304</v>
      </c>
      <c r="I2767" s="150">
        <v>0.10592448707053539</v>
      </c>
      <c r="J2767" s="150">
        <v>0.54074484192447614</v>
      </c>
      <c r="K2767" s="150">
        <v>0.34652822842310199</v>
      </c>
      <c r="L2767" s="150">
        <v>0.86042500000000022</v>
      </c>
      <c r="M2767" s="150">
        <v>0.8207000000000001</v>
      </c>
      <c r="N2767" s="150">
        <v>0.20846955455659999</v>
      </c>
      <c r="O2767" s="150">
        <v>0.46054617812542892</v>
      </c>
      <c r="P2767" s="150">
        <v>0.1215209417816286</v>
      </c>
      <c r="Q2767" s="150">
        <v>4.2500000000000003E-2</v>
      </c>
      <c r="R2767" s="150">
        <v>0.63078523140925657</v>
      </c>
      <c r="S2767" s="150">
        <v>0.1082148795459376</v>
      </c>
      <c r="T2767" s="150">
        <v>0.22114891771478321</v>
      </c>
      <c r="U2767" s="150">
        <v>7.5251108496968602E-2</v>
      </c>
      <c r="V2767" s="150">
        <v>0.22286508337544211</v>
      </c>
      <c r="W2767" s="150">
        <v>0.09</v>
      </c>
      <c r="X2767" s="150">
        <v>0.74683392699999995</v>
      </c>
      <c r="Y2767" s="150">
        <v>0.11108497883285461</v>
      </c>
      <c r="Z2767" s="150">
        <v>0.28920000000000001</v>
      </c>
      <c r="AA2767" s="150">
        <v>0.3839728767000003</v>
      </c>
      <c r="AB2767" s="150">
        <v>0</v>
      </c>
      <c r="AC2767" s="150">
        <v>0.89166999999999996</v>
      </c>
      <c r="AD2767" s="150">
        <v>0.45950000000000002</v>
      </c>
      <c r="AE2767" s="150">
        <v>0.91488454274051101</v>
      </c>
      <c r="AF2767" s="150">
        <v>0.33543799999999979</v>
      </c>
      <c r="AG2767" s="150">
        <v>0.19740937845165199</v>
      </c>
      <c r="AH2767" s="150">
        <v>0.24833939999999999</v>
      </c>
      <c r="AI2767" s="150">
        <v>0.1202</v>
      </c>
      <c r="AJ2767" s="150">
        <v>5.5479000659037797E-2</v>
      </c>
      <c r="AK2767" s="150">
        <v>0.2941055673249941</v>
      </c>
      <c r="AL2767" s="150">
        <v>0.34150835871696472</v>
      </c>
      <c r="AM2767" s="150">
        <v>0.35221323370933533</v>
      </c>
      <c r="AN2767" s="150">
        <v>0.32634308934211731</v>
      </c>
      <c r="AO2767" s="5" t="s">
        <v>5459</v>
      </c>
    </row>
    <row r="2768" spans="1:41" ht="14.25" x14ac:dyDescent="0.45">
      <c r="A2768" s="150">
        <v>2018</v>
      </c>
      <c r="B2768" s="5" t="s">
        <v>81</v>
      </c>
      <c r="C2768" s="5" t="s">
        <v>3839</v>
      </c>
      <c r="D2768" s="5" t="s">
        <v>7</v>
      </c>
      <c r="E2768" s="5" t="s">
        <v>119</v>
      </c>
      <c r="F2768" s="5" t="s">
        <v>3843</v>
      </c>
      <c r="G2768" s="5" t="s">
        <v>83</v>
      </c>
      <c r="H2768" s="5" t="s">
        <v>304</v>
      </c>
      <c r="I2768" s="150">
        <v>0.15563918902513049</v>
      </c>
      <c r="J2768" s="150">
        <v>0.70413098009084518</v>
      </c>
      <c r="K2768" s="150">
        <v>1.1546614752325299</v>
      </c>
      <c r="L2768" s="150">
        <v>0.1922660000000001</v>
      </c>
      <c r="M2768" s="150">
        <v>1.4195</v>
      </c>
      <c r="N2768" s="150">
        <v>0.36994278708622802</v>
      </c>
      <c r="O2768" s="150">
        <v>0.5769962163539768</v>
      </c>
      <c r="P2768" s="150">
        <v>0.96002924910745702</v>
      </c>
      <c r="Q2768" s="150">
        <v>0.2208</v>
      </c>
      <c r="R2768" s="150">
        <v>1.184407376295052</v>
      </c>
      <c r="S2768" s="150">
        <v>0.51429571566090337</v>
      </c>
      <c r="T2768" s="150">
        <v>0.15530497180932851</v>
      </c>
      <c r="U2768" s="150">
        <v>0</v>
      </c>
      <c r="V2768" s="150">
        <v>0.25576048509348148</v>
      </c>
      <c r="W2768" s="150">
        <v>0.96</v>
      </c>
      <c r="X2768" s="150">
        <v>0.376437568</v>
      </c>
      <c r="Y2768" s="150">
        <v>0.52136730751909044</v>
      </c>
      <c r="Z2768" s="150">
        <v>1.1283000000000001</v>
      </c>
      <c r="AA2768" s="150">
        <v>0.88801386449999986</v>
      </c>
      <c r="AB2768" s="150">
        <v>0.221182412358883</v>
      </c>
      <c r="AC2768" s="150">
        <v>1.0629500000000001</v>
      </c>
      <c r="AD2768" s="150">
        <v>1.3401000000000001</v>
      </c>
      <c r="AE2768" s="150">
        <v>0.96773898738804631</v>
      </c>
      <c r="AF2768" s="150">
        <v>0.33082800000000001</v>
      </c>
      <c r="AG2768" s="150">
        <v>1.15837971397013</v>
      </c>
      <c r="AH2768" s="150">
        <v>0.31195539999999999</v>
      </c>
      <c r="AI2768" s="150">
        <v>0.24310000000000001</v>
      </c>
      <c r="AJ2768" s="150">
        <v>0.30583548019890971</v>
      </c>
      <c r="AK2768" s="150">
        <v>0.44422205677141008</v>
      </c>
      <c r="AL2768" s="150">
        <v>0.62497049570083618</v>
      </c>
      <c r="AM2768" s="150">
        <v>0.61214053630828857</v>
      </c>
      <c r="AN2768" s="150">
        <v>0.6431463360786438</v>
      </c>
      <c r="AO2768" s="5" t="s">
        <v>5460</v>
      </c>
    </row>
    <row r="2769" spans="1:41" ht="14.25" x14ac:dyDescent="0.45">
      <c r="A2769" s="150">
        <v>2018</v>
      </c>
      <c r="B2769" s="5" t="s">
        <v>81</v>
      </c>
      <c r="C2769" s="5" t="s">
        <v>3839</v>
      </c>
      <c r="D2769" s="5" t="s">
        <v>7</v>
      </c>
      <c r="E2769" s="5" t="s">
        <v>119</v>
      </c>
      <c r="F2769" s="5" t="s">
        <v>3844</v>
      </c>
      <c r="G2769" s="5" t="s">
        <v>83</v>
      </c>
      <c r="H2769" s="5" t="s">
        <v>304</v>
      </c>
      <c r="I2769" s="150">
        <v>7.2538545586985595E-2</v>
      </c>
      <c r="J2769" s="150">
        <v>0.19091093986576571</v>
      </c>
      <c r="K2769" s="150">
        <v>0.25589444083928198</v>
      </c>
      <c r="L2769" s="150">
        <v>0</v>
      </c>
      <c r="M2769" s="150">
        <v>0</v>
      </c>
      <c r="N2769" s="150">
        <v>0.229413567633837</v>
      </c>
      <c r="O2769" s="150">
        <v>9.8414005371600995E-3</v>
      </c>
      <c r="P2769" s="150">
        <v>0.15549881913749861</v>
      </c>
      <c r="Q2769" s="150">
        <v>0.2984</v>
      </c>
      <c r="R2769" s="150">
        <v>4.2281691267650703E-2</v>
      </c>
      <c r="S2769" s="150">
        <v>0</v>
      </c>
      <c r="T2769" s="150">
        <v>2.01080313843E-2</v>
      </c>
      <c r="U2769" s="150">
        <v>0</v>
      </c>
      <c r="V2769" s="150">
        <v>6.8974229408792003E-3</v>
      </c>
      <c r="W2769" s="150">
        <v>0.04</v>
      </c>
      <c r="X2769" s="150">
        <v>4.8261226999999997E-2</v>
      </c>
      <c r="Y2769" s="150">
        <v>2.2803470811357199E-2</v>
      </c>
      <c r="Z2769" s="150">
        <v>5.91E-2</v>
      </c>
      <c r="AA2769" s="150">
        <v>0.1158845808</v>
      </c>
      <c r="AB2769" s="150">
        <v>0</v>
      </c>
      <c r="AC2769" s="150">
        <v>0</v>
      </c>
      <c r="AD2769" s="150">
        <v>4.7300000000000002E-2</v>
      </c>
      <c r="AE2769" s="150">
        <v>0.61691951501858278</v>
      </c>
      <c r="AF2769" s="150">
        <v>0.24438399999999999</v>
      </c>
      <c r="AG2769" s="150">
        <v>1.94691090614376E-2</v>
      </c>
      <c r="AH2769" s="150">
        <v>2.8862100000000002E-2</v>
      </c>
      <c r="AI2769" s="150">
        <v>1.2800000000000001E-2</v>
      </c>
      <c r="AJ2769" s="150">
        <v>3.05014678569289E-2</v>
      </c>
      <c r="AK2769" s="150">
        <v>0</v>
      </c>
      <c r="AL2769" s="150">
        <v>8.8554136455059052E-2</v>
      </c>
      <c r="AM2769" s="150">
        <v>0.12382370233535767</v>
      </c>
      <c r="AN2769" s="150">
        <v>3.8588937371969223E-2</v>
      </c>
      <c r="AO2769" s="5" t="s">
        <v>5461</v>
      </c>
    </row>
    <row r="2770" spans="1:41" ht="14.25" x14ac:dyDescent="0.45">
      <c r="A2770" s="150">
        <v>2018</v>
      </c>
      <c r="B2770" s="5" t="s">
        <v>81</v>
      </c>
      <c r="C2770" s="5" t="s">
        <v>3839</v>
      </c>
      <c r="D2770" s="5" t="s">
        <v>7</v>
      </c>
      <c r="E2770" s="5" t="s">
        <v>119</v>
      </c>
      <c r="F2770" s="5" t="s">
        <v>3845</v>
      </c>
      <c r="G2770" s="5" t="s">
        <v>83</v>
      </c>
      <c r="H2770" s="5" t="s">
        <v>304</v>
      </c>
      <c r="I2770" s="150">
        <v>7.0019424547772199E-2</v>
      </c>
      <c r="J2770" s="150">
        <v>1.7152154753564901E-2</v>
      </c>
      <c r="K2770" s="150">
        <v>0.175859831278391</v>
      </c>
      <c r="L2770" s="150">
        <v>6.4289999999999998E-3</v>
      </c>
      <c r="M2770" s="150">
        <v>2.3E-3</v>
      </c>
      <c r="N2770" s="150">
        <v>5.6191254597470004E-4</v>
      </c>
      <c r="O2770" s="150">
        <v>0.29183085337881548</v>
      </c>
      <c r="P2770" s="150">
        <v>1.31000698356193E-2</v>
      </c>
      <c r="Q2770" s="150"/>
      <c r="R2770" s="150">
        <v>5.52422096883875E-2</v>
      </c>
      <c r="S2770" s="150">
        <v>3.1829376539274201E-2</v>
      </c>
      <c r="T2770" s="150">
        <v>1.8846350983716401E-2</v>
      </c>
      <c r="U2770" s="150">
        <v>0</v>
      </c>
      <c r="V2770" s="150">
        <v>3.966649823143E-3</v>
      </c>
      <c r="W2770" s="150">
        <v>2.0000000000000001E-4</v>
      </c>
      <c r="X2770" s="150">
        <v>0.38230764</v>
      </c>
      <c r="Y2770" s="150">
        <v>2.3529058537415298E-2</v>
      </c>
      <c r="Z2770" s="150">
        <v>0.2087</v>
      </c>
      <c r="AA2770" s="150">
        <v>2.9840351599999999E-2</v>
      </c>
      <c r="AB2770" s="150">
        <v>0</v>
      </c>
      <c r="AC2770" s="150">
        <v>0.34814000000000001</v>
      </c>
      <c r="AD2770" s="150">
        <v>1.9099999999999999E-2</v>
      </c>
      <c r="AE2770" s="150">
        <v>3.2261012611953903E-2</v>
      </c>
      <c r="AF2770" s="150">
        <v>5.5731000000000003E-2</v>
      </c>
      <c r="AG2770" s="150">
        <v>1.6689856985067399E-2</v>
      </c>
      <c r="AH2770" s="150">
        <v>0.10143629999999999</v>
      </c>
      <c r="AI2770" s="150">
        <v>0.21820000000000001</v>
      </c>
      <c r="AJ2770" s="150">
        <v>9.8256545443650006E-4</v>
      </c>
      <c r="AK2770" s="150">
        <v>2.9284725062687901E-2</v>
      </c>
      <c r="AL2770" s="150">
        <v>7.4260003864765167E-2</v>
      </c>
      <c r="AM2770" s="150">
        <v>5.1902662962675095E-2</v>
      </c>
      <c r="AN2770" s="150">
        <v>0.10593292117118835</v>
      </c>
      <c r="AO2770" s="5" t="s">
        <v>5462</v>
      </c>
    </row>
    <row r="2771" spans="1:41" ht="14.25" x14ac:dyDescent="0.45">
      <c r="A2771" s="150">
        <v>2018</v>
      </c>
      <c r="B2771" s="5" t="s">
        <v>81</v>
      </c>
      <c r="C2771" s="5" t="s">
        <v>3839</v>
      </c>
      <c r="D2771" s="5" t="s">
        <v>7</v>
      </c>
      <c r="E2771" s="5" t="s">
        <v>119</v>
      </c>
      <c r="F2771" s="5" t="s">
        <v>3846</v>
      </c>
      <c r="G2771" s="5" t="s">
        <v>83</v>
      </c>
      <c r="H2771" s="5" t="s">
        <v>304</v>
      </c>
      <c r="I2771" s="150">
        <v>0.12723078790821901</v>
      </c>
      <c r="J2771" s="150">
        <v>0.27438927933832002</v>
      </c>
      <c r="K2771" s="150">
        <v>9.5176292450788996E-3</v>
      </c>
      <c r="L2771" s="150">
        <v>0.176841</v>
      </c>
      <c r="M2771" s="150">
        <v>0.4073</v>
      </c>
      <c r="N2771" s="150">
        <v>0.105843890478136</v>
      </c>
      <c r="O2771" s="150">
        <v>0.42670901213511342</v>
      </c>
      <c r="P2771" s="150">
        <v>0.36233930933306507</v>
      </c>
      <c r="Q2771" s="150">
        <v>0.1125</v>
      </c>
      <c r="R2771" s="150">
        <v>0.3639345573822953</v>
      </c>
      <c r="S2771" s="150">
        <v>0.23593244071059771</v>
      </c>
      <c r="T2771" s="150">
        <v>6.6277648543153406E-2</v>
      </c>
      <c r="U2771" s="150">
        <v>0</v>
      </c>
      <c r="V2771" s="150">
        <v>5.3865588681152099E-2</v>
      </c>
      <c r="W2771" s="150">
        <v>0.09</v>
      </c>
      <c r="X2771" s="150">
        <v>0.25207078300000002</v>
      </c>
      <c r="Y2771" s="150">
        <v>0.1035839029613987</v>
      </c>
      <c r="Z2771" s="150">
        <v>0.1157</v>
      </c>
      <c r="AA2771" s="150">
        <v>0.22445900290000009</v>
      </c>
      <c r="AB2771" s="150">
        <v>5.57040998217469E-2</v>
      </c>
      <c r="AC2771" s="150">
        <v>0.28333999999999998</v>
      </c>
      <c r="AD2771" s="150">
        <v>0.19739999999999999</v>
      </c>
      <c r="AE2771" s="150">
        <v>0.6532931213062817</v>
      </c>
      <c r="AF2771" s="150">
        <v>0.5332889999999999</v>
      </c>
      <c r="AG2771" s="150">
        <v>0.28688336465221698</v>
      </c>
      <c r="AH2771" s="150">
        <v>0.28811310000000001</v>
      </c>
      <c r="AI2771" s="150">
        <v>0.39369999999999999</v>
      </c>
      <c r="AJ2771" s="150">
        <v>0.12582229944281351</v>
      </c>
      <c r="AK2771" s="150">
        <v>0.27853227735616021</v>
      </c>
      <c r="AL2771" s="150">
        <v>0.22774384915828705</v>
      </c>
      <c r="AM2771" s="150">
        <v>0.2296067476272583</v>
      </c>
      <c r="AN2771" s="150">
        <v>0.22510473430156708</v>
      </c>
      <c r="AO2771" s="5" t="s">
        <v>5463</v>
      </c>
    </row>
    <row r="2772" spans="1:41" ht="14.25" x14ac:dyDescent="0.45">
      <c r="A2772" s="150">
        <v>2018</v>
      </c>
      <c r="B2772" s="5" t="s">
        <v>81</v>
      </c>
      <c r="C2772" s="5" t="s">
        <v>3839</v>
      </c>
      <c r="D2772" s="5" t="s">
        <v>7</v>
      </c>
      <c r="E2772" s="5" t="s">
        <v>119</v>
      </c>
      <c r="F2772" s="5" t="s">
        <v>3847</v>
      </c>
      <c r="G2772" s="5" t="s">
        <v>83</v>
      </c>
      <c r="H2772" s="5" t="s">
        <v>304</v>
      </c>
      <c r="I2772" s="150">
        <v>1.0622799562947699E-2</v>
      </c>
      <c r="J2772" s="150">
        <v>0.20495582020745301</v>
      </c>
      <c r="K2772" s="150">
        <v>0.60090850097339399</v>
      </c>
      <c r="L2772" s="150">
        <v>0.480715</v>
      </c>
      <c r="M2772" s="150">
        <v>0.5554</v>
      </c>
      <c r="N2772" s="150">
        <v>6.53351042092358E-2</v>
      </c>
      <c r="O2772" s="150">
        <v>0.56197925856221453</v>
      </c>
      <c r="P2772" s="150">
        <v>8.3410855935673406E-2</v>
      </c>
      <c r="Q2772" s="150"/>
      <c r="R2772" s="150">
        <v>9.3683747349894E-2</v>
      </c>
      <c r="S2772" s="150">
        <v>7.4660265786545693E-2</v>
      </c>
      <c r="T2772" s="150">
        <v>1.8728068446161698E-2</v>
      </c>
      <c r="U2772" s="150">
        <v>0</v>
      </c>
      <c r="V2772" s="150">
        <v>6.2152602324406E-3</v>
      </c>
      <c r="W2772" s="150">
        <v>0.14000000000000001</v>
      </c>
      <c r="X2772" s="150">
        <v>0.29348644600000001</v>
      </c>
      <c r="Y2772" s="150">
        <v>8.9142205186200807E-2</v>
      </c>
      <c r="Z2772" s="150">
        <v>7.7499999999999999E-2</v>
      </c>
      <c r="AA2772" s="150">
        <v>0.23801632580000009</v>
      </c>
      <c r="AB2772" s="150">
        <v>9.1651812240047495E-2</v>
      </c>
      <c r="AC2772" s="150">
        <v>0.46577000000000002</v>
      </c>
      <c r="AD2772" s="150">
        <v>0.15029999999999999</v>
      </c>
      <c r="AE2772" s="150">
        <v>0.86842746603302279</v>
      </c>
      <c r="AF2772" s="150">
        <v>0.38010899999999992</v>
      </c>
      <c r="AG2772" s="150">
        <v>0.23038027340668199</v>
      </c>
      <c r="AH2772" s="150">
        <v>9.94617E-2</v>
      </c>
      <c r="AI2772" s="150">
        <v>0.43149999999999999</v>
      </c>
      <c r="AJ2772" s="150">
        <v>7.3866155413096907E-2</v>
      </c>
      <c r="AK2772" s="150">
        <v>0.5678942910168141</v>
      </c>
      <c r="AL2772" s="150">
        <v>0.23979724943637848</v>
      </c>
      <c r="AM2772" s="150">
        <v>0.19812646508216858</v>
      </c>
      <c r="AN2772" s="150">
        <v>0.29883086681365967</v>
      </c>
      <c r="AO2772" s="5" t="s">
        <v>5464</v>
      </c>
    </row>
    <row r="2773" spans="1:41" ht="14.25" x14ac:dyDescent="0.45">
      <c r="A2773" s="150">
        <v>2018</v>
      </c>
      <c r="B2773" s="5" t="s">
        <v>81</v>
      </c>
      <c r="C2773" s="5" t="s">
        <v>3839</v>
      </c>
      <c r="D2773" s="5" t="s">
        <v>7</v>
      </c>
      <c r="E2773" s="5" t="s">
        <v>119</v>
      </c>
      <c r="F2773" s="5" t="s">
        <v>3848</v>
      </c>
      <c r="G2773" s="5" t="s">
        <v>83</v>
      </c>
      <c r="H2773" s="5" t="s">
        <v>304</v>
      </c>
      <c r="I2773" s="150">
        <v>0.23758649993929831</v>
      </c>
      <c r="J2773" s="150">
        <v>4.9784185668120498E-2</v>
      </c>
      <c r="K2773" s="150">
        <v>4.7155526714254797E-2</v>
      </c>
      <c r="L2773" s="150">
        <v>0.19086</v>
      </c>
      <c r="M2773" s="150">
        <v>0.1671</v>
      </c>
      <c r="N2773" s="150">
        <v>0.13383735185942</v>
      </c>
      <c r="O2773" s="150">
        <v>0.4299241310356996</v>
      </c>
      <c r="P2773" s="150">
        <v>7.7034340406766599E-2</v>
      </c>
      <c r="Q2773" s="150"/>
      <c r="R2773" s="150">
        <v>1.6000640025601E-2</v>
      </c>
      <c r="S2773" s="150">
        <v>8.9062246058833103E-2</v>
      </c>
      <c r="T2773" s="150">
        <v>7.2152347908370495E-2</v>
      </c>
      <c r="U2773" s="150">
        <v>0.14051217084426751</v>
      </c>
      <c r="V2773" s="150">
        <v>2.1879737241030799E-2</v>
      </c>
      <c r="W2773" s="150">
        <v>0.06</v>
      </c>
      <c r="X2773" s="150">
        <v>0.140590772</v>
      </c>
      <c r="Y2773" s="150">
        <v>5.9498193536764797E-2</v>
      </c>
      <c r="Z2773" s="150">
        <v>0.48270000000000002</v>
      </c>
      <c r="AA2773" s="150">
        <v>0.12299875070000001</v>
      </c>
      <c r="AB2773" s="150">
        <v>0</v>
      </c>
      <c r="AC2773" s="150">
        <v>0.23591000000000001</v>
      </c>
      <c r="AD2773" s="150">
        <v>0.1429</v>
      </c>
      <c r="AE2773" s="150">
        <v>5.3859745323828701E-2</v>
      </c>
      <c r="AF2773" s="150">
        <v>0.113663</v>
      </c>
      <c r="AG2773" s="150">
        <v>4.87427022219672E-2</v>
      </c>
      <c r="AH2773" s="150">
        <v>4.4054299999999998E-2</v>
      </c>
      <c r="AI2773" s="150">
        <v>6.3600000000000004E-2</v>
      </c>
      <c r="AJ2773" s="150">
        <v>2.8817925828290999E-3</v>
      </c>
      <c r="AK2773" s="150">
        <v>6.7022251036633798E-2</v>
      </c>
      <c r="AL2773" s="150">
        <v>0.11418312788009644</v>
      </c>
      <c r="AM2773" s="150">
        <v>0.116926409304142</v>
      </c>
      <c r="AN2773" s="150">
        <v>0.11029678583145142</v>
      </c>
      <c r="AO2773" s="5" t="s">
        <v>5465</v>
      </c>
    </row>
    <row r="2774" spans="1:41" ht="14.25" x14ac:dyDescent="0.45">
      <c r="A2774" s="150">
        <v>2018</v>
      </c>
      <c r="B2774" s="5" t="s">
        <v>1476</v>
      </c>
      <c r="C2774" s="5" t="s">
        <v>306</v>
      </c>
      <c r="D2774" s="5" t="s">
        <v>7</v>
      </c>
      <c r="E2774" s="5" t="s">
        <v>1</v>
      </c>
      <c r="F2774" s="5" t="s">
        <v>117</v>
      </c>
      <c r="G2774" s="5" t="s">
        <v>83</v>
      </c>
      <c r="H2774" s="5" t="s">
        <v>304</v>
      </c>
      <c r="I2774" s="150">
        <v>47.878048780487802</v>
      </c>
      <c r="J2774" s="150">
        <v>13</v>
      </c>
      <c r="K2774" s="150">
        <v>148.6</v>
      </c>
      <c r="L2774" s="150">
        <v>67.099999999999994</v>
      </c>
      <c r="M2774" s="150">
        <v>20</v>
      </c>
      <c r="N2774" s="150">
        <v>72.211233867250471</v>
      </c>
      <c r="O2774" s="150">
        <v>60</v>
      </c>
      <c r="P2774" s="150">
        <v>0</v>
      </c>
      <c r="Q2774" s="150">
        <v>4</v>
      </c>
      <c r="R2774" s="150">
        <v>45</v>
      </c>
      <c r="S2774" s="150">
        <v>70</v>
      </c>
      <c r="T2774" s="150">
        <v>65</v>
      </c>
      <c r="U2774" s="150">
        <v>15</v>
      </c>
      <c r="V2774" s="150">
        <v>40</v>
      </c>
      <c r="W2774" s="150">
        <v>20.27</v>
      </c>
      <c r="X2774" s="150">
        <v>55</v>
      </c>
      <c r="Y2774" s="150">
        <v>15.5</v>
      </c>
      <c r="Z2774" s="150">
        <v>149</v>
      </c>
      <c r="AA2774" s="150">
        <v>40</v>
      </c>
      <c r="AB2774" s="150">
        <v>27.67104479999999</v>
      </c>
      <c r="AC2774" s="150">
        <v>90.69</v>
      </c>
      <c r="AD2774" s="150">
        <v>63.1946836605809</v>
      </c>
      <c r="AE2774" s="150">
        <v>20</v>
      </c>
      <c r="AF2774" s="150">
        <v>15.1929842246237</v>
      </c>
      <c r="AG2774" s="150">
        <v>18.899999999999999</v>
      </c>
      <c r="AH2774" s="150">
        <v>15</v>
      </c>
      <c r="AI2774" s="150">
        <v>38</v>
      </c>
      <c r="AJ2774" s="150">
        <v>1.3</v>
      </c>
      <c r="AK2774" s="150">
        <v>49</v>
      </c>
      <c r="AL2774" s="150">
        <v>44.362346649169922</v>
      </c>
      <c r="AM2774" s="150">
        <v>38.516017913818359</v>
      </c>
      <c r="AN2774" s="150">
        <v>52.644641876220703</v>
      </c>
      <c r="AO2774" s="5" t="s">
        <v>2523</v>
      </c>
    </row>
    <row r="2775" spans="1:41" ht="14.25" x14ac:dyDescent="0.45">
      <c r="A2775" s="150">
        <v>2018</v>
      </c>
      <c r="B2775" s="5" t="s">
        <v>1477</v>
      </c>
      <c r="C2775" s="5" t="s">
        <v>306</v>
      </c>
      <c r="D2775" s="5" t="s">
        <v>7</v>
      </c>
      <c r="E2775" s="5" t="s">
        <v>1</v>
      </c>
      <c r="F2775" s="5" t="s">
        <v>117</v>
      </c>
      <c r="G2775" s="5" t="s">
        <v>83</v>
      </c>
      <c r="H2775" s="5" t="s">
        <v>304</v>
      </c>
      <c r="I2775" s="150">
        <v>49.780487804878049</v>
      </c>
      <c r="J2775" s="150">
        <v>13</v>
      </c>
      <c r="K2775" s="150">
        <v>162.19999999999999</v>
      </c>
      <c r="L2775" s="150">
        <v>67.099999999999994</v>
      </c>
      <c r="M2775" s="150">
        <v>20</v>
      </c>
      <c r="N2775" s="150">
        <v>73</v>
      </c>
      <c r="O2775" s="150">
        <v>68.400000000000006</v>
      </c>
      <c r="P2775" s="150">
        <v>15</v>
      </c>
      <c r="Q2775" s="150">
        <v>4</v>
      </c>
      <c r="R2775" s="150">
        <v>20</v>
      </c>
      <c r="S2775" s="150">
        <v>70</v>
      </c>
      <c r="T2775" s="150">
        <v>65</v>
      </c>
      <c r="U2775" s="150">
        <v>15</v>
      </c>
      <c r="V2775" s="150">
        <v>40</v>
      </c>
      <c r="W2775" s="150">
        <v>29.128592574318489</v>
      </c>
      <c r="X2775" s="150">
        <v>55</v>
      </c>
      <c r="Y2775" s="150">
        <v>15.5</v>
      </c>
      <c r="Z2775" s="150">
        <v>148</v>
      </c>
      <c r="AA2775" s="150">
        <v>40</v>
      </c>
      <c r="AB2775" s="150">
        <v>23.428151264</v>
      </c>
      <c r="AC2775" s="150">
        <v>90.7</v>
      </c>
      <c r="AD2775" s="150">
        <v>57.9</v>
      </c>
      <c r="AE2775" s="150">
        <v>20</v>
      </c>
      <c r="AF2775" s="150">
        <v>44.829278287821857</v>
      </c>
      <c r="AG2775" s="150">
        <v>19.600000000000001</v>
      </c>
      <c r="AH2775" s="150">
        <v>32.759039111765432</v>
      </c>
      <c r="AI2775" s="150">
        <v>55</v>
      </c>
      <c r="AJ2775" s="150">
        <v>1.3</v>
      </c>
      <c r="AK2775" s="150">
        <v>49</v>
      </c>
      <c r="AL2775" s="150">
        <v>47.056053161621094</v>
      </c>
      <c r="AM2775" s="150">
        <v>39.812339782714844</v>
      </c>
      <c r="AN2775" s="150">
        <v>57.317981719970703</v>
      </c>
      <c r="AO2775" s="5" t="s">
        <v>2522</v>
      </c>
    </row>
    <row r="2776" spans="1:41" ht="14.25" x14ac:dyDescent="0.45">
      <c r="A2776" s="150">
        <v>2018</v>
      </c>
      <c r="B2776" s="5" t="s">
        <v>4980</v>
      </c>
      <c r="C2776" s="5" t="s">
        <v>306</v>
      </c>
      <c r="D2776" s="5" t="s">
        <v>7</v>
      </c>
      <c r="E2776" s="5" t="s">
        <v>1</v>
      </c>
      <c r="F2776" s="5" t="s">
        <v>117</v>
      </c>
      <c r="G2776" s="5" t="s">
        <v>83</v>
      </c>
      <c r="H2776" s="5" t="s">
        <v>304</v>
      </c>
      <c r="I2776" s="150">
        <v>46.246499999999997</v>
      </c>
      <c r="J2776" s="150">
        <v>144.99</v>
      </c>
      <c r="K2776" s="150">
        <v>180</v>
      </c>
      <c r="L2776" s="150">
        <v>57.515918846624231</v>
      </c>
      <c r="M2776" s="150">
        <v>60</v>
      </c>
      <c r="N2776" s="150">
        <v>156</v>
      </c>
      <c r="O2776" s="150">
        <v>40</v>
      </c>
      <c r="P2776" s="150">
        <v>15</v>
      </c>
      <c r="Q2776" s="150">
        <v>4.5007000000000001</v>
      </c>
      <c r="R2776" s="150">
        <v>29.1</v>
      </c>
      <c r="S2776" s="150">
        <v>90</v>
      </c>
      <c r="T2776" s="150">
        <v>65</v>
      </c>
      <c r="U2776" s="150">
        <v>5.6</v>
      </c>
      <c r="V2776" s="150">
        <v>75</v>
      </c>
      <c r="W2776" s="150">
        <v>81.400000000000006</v>
      </c>
      <c r="X2776" s="150">
        <v>85</v>
      </c>
      <c r="Y2776" s="150">
        <v>15.5</v>
      </c>
      <c r="Z2776" s="150">
        <v>105.6</v>
      </c>
      <c r="AA2776" s="150">
        <v>68.437746000000004</v>
      </c>
      <c r="AB2776" s="150">
        <v>80</v>
      </c>
      <c r="AC2776" s="150">
        <v>37.76</v>
      </c>
      <c r="AD2776" s="150">
        <v>50.31</v>
      </c>
      <c r="AE2776" s="150">
        <v>220</v>
      </c>
      <c r="AF2776" s="150">
        <v>54.369569232761059</v>
      </c>
      <c r="AG2776" s="150">
        <v>9.59</v>
      </c>
      <c r="AH2776" s="150">
        <v>42.9</v>
      </c>
      <c r="AI2776" s="150">
        <v>35</v>
      </c>
      <c r="AJ2776" s="150">
        <v>6.5</v>
      </c>
      <c r="AK2776" s="150">
        <v>49</v>
      </c>
      <c r="AL2776" s="150">
        <v>65.873115539550781</v>
      </c>
      <c r="AM2776" s="150">
        <v>61.865322113037109</v>
      </c>
      <c r="AN2776" s="150">
        <v>71.550834655761719</v>
      </c>
      <c r="AO2776" s="5" t="s">
        <v>5466</v>
      </c>
    </row>
    <row r="2777" spans="1:41" ht="14.25" x14ac:dyDescent="0.45">
      <c r="A2777" s="150">
        <v>2018</v>
      </c>
      <c r="B2777" s="5" t="s">
        <v>1478</v>
      </c>
      <c r="C2777" s="5" t="s">
        <v>306</v>
      </c>
      <c r="D2777" s="5" t="s">
        <v>7</v>
      </c>
      <c r="E2777" s="5" t="s">
        <v>1</v>
      </c>
      <c r="F2777" s="5" t="s">
        <v>117</v>
      </c>
      <c r="G2777" s="5" t="s">
        <v>83</v>
      </c>
      <c r="H2777" s="5" t="s">
        <v>304</v>
      </c>
      <c r="I2777" s="150">
        <v>48.999000000000002</v>
      </c>
      <c r="J2777" s="150">
        <v>7.0549999999999997</v>
      </c>
      <c r="K2777" s="150">
        <v>159.4</v>
      </c>
      <c r="L2777" s="150">
        <v>69.747220891618767</v>
      </c>
      <c r="M2777" s="150">
        <v>25</v>
      </c>
      <c r="N2777" s="150">
        <v>80.8</v>
      </c>
      <c r="O2777" s="150">
        <v>40</v>
      </c>
      <c r="P2777" s="150">
        <v>15</v>
      </c>
      <c r="Q2777" s="150">
        <v>2.0299999999999998</v>
      </c>
      <c r="R2777" s="150">
        <v>20</v>
      </c>
      <c r="S2777" s="150">
        <v>70</v>
      </c>
      <c r="T2777" s="150">
        <v>70</v>
      </c>
      <c r="U2777" s="150">
        <v>15</v>
      </c>
      <c r="V2777" s="150">
        <v>40</v>
      </c>
      <c r="W2777" s="150">
        <v>29.128592574318489</v>
      </c>
      <c r="X2777" s="150">
        <v>55</v>
      </c>
      <c r="Y2777" s="150">
        <v>15.5</v>
      </c>
      <c r="Z2777" s="150">
        <v>74</v>
      </c>
      <c r="AA2777" s="150">
        <v>40</v>
      </c>
      <c r="AB2777" s="150">
        <v>25.412184</v>
      </c>
      <c r="AC2777" s="150">
        <v>58.9</v>
      </c>
      <c r="AD2777" s="150">
        <v>35.73854</v>
      </c>
      <c r="AE2777" s="150">
        <v>140</v>
      </c>
      <c r="AF2777" s="150">
        <v>30.6</v>
      </c>
      <c r="AG2777" s="150">
        <v>20.6</v>
      </c>
      <c r="AH2777" s="150">
        <v>32.897856533206571</v>
      </c>
      <c r="AI2777" s="150">
        <v>35</v>
      </c>
      <c r="AJ2777" s="150">
        <v>1.75</v>
      </c>
      <c r="AK2777" s="150">
        <v>49</v>
      </c>
      <c r="AL2777" s="150">
        <v>45.053733825683594</v>
      </c>
      <c r="AM2777" s="150">
        <v>39.998893737792969</v>
      </c>
      <c r="AN2777" s="150">
        <v>52.214763641357422</v>
      </c>
      <c r="AO2777" s="5" t="s">
        <v>2521</v>
      </c>
    </row>
    <row r="2778" spans="1:41" ht="14.25" x14ac:dyDescent="0.45">
      <c r="A2778" s="150">
        <v>2018</v>
      </c>
      <c r="B2778" s="5" t="s">
        <v>582</v>
      </c>
      <c r="C2778" s="5" t="s">
        <v>306</v>
      </c>
      <c r="D2778" s="5" t="s">
        <v>7</v>
      </c>
      <c r="E2778" s="5" t="s">
        <v>1</v>
      </c>
      <c r="F2778" s="5" t="s">
        <v>117</v>
      </c>
      <c r="G2778" s="5" t="s">
        <v>83</v>
      </c>
      <c r="H2778" s="5" t="s">
        <v>304</v>
      </c>
      <c r="I2778" s="150">
        <v>46.246499999999997</v>
      </c>
      <c r="J2778" s="150">
        <v>16.617204439487619</v>
      </c>
      <c r="K2778" s="150">
        <v>159.9</v>
      </c>
      <c r="L2778" s="150">
        <v>64.477677</v>
      </c>
      <c r="M2778" s="150">
        <v>40</v>
      </c>
      <c r="N2778" s="150">
        <v>77.3</v>
      </c>
      <c r="O2778" s="150">
        <v>40</v>
      </c>
      <c r="P2778" s="150">
        <v>15</v>
      </c>
      <c r="Q2778" s="150">
        <v>2.0265</v>
      </c>
      <c r="R2778" s="150">
        <v>20</v>
      </c>
      <c r="S2778" s="150">
        <v>70</v>
      </c>
      <c r="T2778" s="150">
        <v>65</v>
      </c>
      <c r="U2778" s="150">
        <v>15</v>
      </c>
      <c r="V2778" s="150">
        <v>75</v>
      </c>
      <c r="W2778" s="150">
        <v>29.1</v>
      </c>
      <c r="X2778" s="150">
        <v>55</v>
      </c>
      <c r="Y2778" s="150">
        <v>15.5</v>
      </c>
      <c r="Z2778" s="150">
        <v>148</v>
      </c>
      <c r="AA2778" s="150">
        <v>23.5</v>
      </c>
      <c r="AB2778" s="150">
        <v>25.412184</v>
      </c>
      <c r="AC2778" s="150">
        <v>39.5</v>
      </c>
      <c r="AD2778" s="150">
        <v>72.040000000000006</v>
      </c>
      <c r="AE2778" s="150">
        <v>200</v>
      </c>
      <c r="AF2778" s="150">
        <v>28.77309003895347</v>
      </c>
      <c r="AG2778" s="150">
        <v>10.199999999999999</v>
      </c>
      <c r="AH2778" s="150">
        <v>32.897856533206571</v>
      </c>
      <c r="AI2778" s="150">
        <v>35</v>
      </c>
      <c r="AJ2778" s="150">
        <v>5.3</v>
      </c>
      <c r="AK2778" s="150">
        <v>49</v>
      </c>
      <c r="AL2778" s="150">
        <v>50.889347076416016</v>
      </c>
      <c r="AM2778" s="150">
        <v>47.202407836914063</v>
      </c>
      <c r="AN2778" s="150">
        <v>56.112499237060547</v>
      </c>
      <c r="AO2778" s="5" t="s">
        <v>922</v>
      </c>
    </row>
    <row r="2779" spans="1:41" ht="14.25" x14ac:dyDescent="0.45">
      <c r="A2779" s="150">
        <v>2018</v>
      </c>
      <c r="B2779" s="5" t="s">
        <v>4024</v>
      </c>
      <c r="C2779" s="5" t="s">
        <v>306</v>
      </c>
      <c r="D2779" s="5" t="s">
        <v>7</v>
      </c>
      <c r="E2779" s="5" t="s">
        <v>1</v>
      </c>
      <c r="F2779" s="5" t="s">
        <v>117</v>
      </c>
      <c r="G2779" s="5" t="s">
        <v>83</v>
      </c>
      <c r="H2779" s="5" t="s">
        <v>304</v>
      </c>
      <c r="I2779" s="150">
        <v>46.246499999999997</v>
      </c>
      <c r="J2779" s="150">
        <v>138.3555800581656</v>
      </c>
      <c r="K2779" s="150">
        <v>160</v>
      </c>
      <c r="L2779" s="150">
        <v>72.685533011074227</v>
      </c>
      <c r="M2779" s="150">
        <v>60</v>
      </c>
      <c r="N2779" s="150">
        <v>95.5</v>
      </c>
      <c r="O2779" s="150">
        <v>40</v>
      </c>
      <c r="P2779" s="150">
        <v>15</v>
      </c>
      <c r="Q2779" s="150">
        <v>2.6823959384098339</v>
      </c>
      <c r="R2779" s="150">
        <v>25</v>
      </c>
      <c r="S2779" s="150">
        <v>90</v>
      </c>
      <c r="T2779" s="150">
        <v>65</v>
      </c>
      <c r="U2779" s="150">
        <v>15</v>
      </c>
      <c r="V2779" s="150">
        <v>75</v>
      </c>
      <c r="W2779" s="150">
        <v>100</v>
      </c>
      <c r="X2779" s="150">
        <v>85</v>
      </c>
      <c r="Y2779" s="150">
        <v>15.5</v>
      </c>
      <c r="Z2779" s="150">
        <v>74</v>
      </c>
      <c r="AA2779" s="150">
        <v>54.604577413932063</v>
      </c>
      <c r="AB2779" s="150">
        <v>80</v>
      </c>
      <c r="AC2779" s="150">
        <v>39.5</v>
      </c>
      <c r="AD2779" s="150">
        <v>36.020000000000003</v>
      </c>
      <c r="AE2779" s="150">
        <v>200</v>
      </c>
      <c r="AF2779" s="150">
        <v>32.645755796883002</v>
      </c>
      <c r="AG2779" s="150">
        <v>10.199999999999999</v>
      </c>
      <c r="AH2779" s="150">
        <v>42.9</v>
      </c>
      <c r="AI2779" s="150">
        <v>35</v>
      </c>
      <c r="AJ2779" s="150">
        <v>5.3</v>
      </c>
      <c r="AK2779" s="150">
        <v>49</v>
      </c>
      <c r="AL2779" s="150">
        <v>60.694496154785156</v>
      </c>
      <c r="AM2779" s="150">
        <v>53.954135894775391</v>
      </c>
      <c r="AN2779" s="150">
        <v>70.243339538574219</v>
      </c>
      <c r="AO2779" s="5" t="s">
        <v>4343</v>
      </c>
    </row>
    <row r="2780" spans="1:41" ht="14.25" x14ac:dyDescent="0.45">
      <c r="A2780" s="150">
        <v>2018</v>
      </c>
      <c r="B2780" s="5" t="s">
        <v>582</v>
      </c>
      <c r="C2780" s="5" t="s">
        <v>306</v>
      </c>
      <c r="D2780" s="5" t="s">
        <v>7</v>
      </c>
      <c r="E2780" s="5" t="s">
        <v>1</v>
      </c>
      <c r="F2780" s="5" t="s">
        <v>118</v>
      </c>
      <c r="G2780" s="5" t="s">
        <v>83</v>
      </c>
      <c r="H2780" s="5" t="s">
        <v>304</v>
      </c>
      <c r="I2780" s="150">
        <v>107.9085</v>
      </c>
      <c r="J2780" s="150">
        <v>66.747795560512373</v>
      </c>
      <c r="K2780" s="150">
        <v>129.30000000000001</v>
      </c>
      <c r="L2780" s="150">
        <v>86.832961999999995</v>
      </c>
      <c r="M2780" s="150">
        <v>75</v>
      </c>
      <c r="N2780" s="150">
        <v>117.5</v>
      </c>
      <c r="O2780" s="150">
        <v>232</v>
      </c>
      <c r="P2780" s="150">
        <v>68</v>
      </c>
      <c r="Q2780" s="150">
        <v>19.054971419799742</v>
      </c>
      <c r="R2780" s="150">
        <v>125</v>
      </c>
      <c r="S2780" s="150">
        <v>62.287312968281242</v>
      </c>
      <c r="T2780" s="150">
        <v>80</v>
      </c>
      <c r="U2780" s="150">
        <v>30</v>
      </c>
      <c r="V2780" s="150">
        <v>75</v>
      </c>
      <c r="W2780" s="150">
        <v>87.4</v>
      </c>
      <c r="X2780" s="150">
        <v>90</v>
      </c>
      <c r="Y2780" s="150">
        <v>89.5</v>
      </c>
      <c r="Z2780" s="150">
        <v>164.7</v>
      </c>
      <c r="AA2780" s="150">
        <v>165.36</v>
      </c>
      <c r="AB2780" s="150">
        <v>39.530064000000003</v>
      </c>
      <c r="AC2780" s="150">
        <v>169.3</v>
      </c>
      <c r="AD2780" s="150">
        <v>120.23</v>
      </c>
      <c r="AE2780" s="150">
        <v>245</v>
      </c>
      <c r="AF2780" s="150">
        <v>84.750554980523262</v>
      </c>
      <c r="AG2780" s="150">
        <v>85.8</v>
      </c>
      <c r="AH2780" s="150">
        <v>61.74692184122447</v>
      </c>
      <c r="AI2780" s="150">
        <v>179.25559847313099</v>
      </c>
      <c r="AJ2780" s="150">
        <v>30.1</v>
      </c>
      <c r="AK2780" s="150">
        <v>128</v>
      </c>
      <c r="AL2780" s="150">
        <v>103.97602081298828</v>
      </c>
      <c r="AM2780" s="150">
        <v>101.79734802246094</v>
      </c>
      <c r="AN2780" s="150">
        <v>107.06249237060547</v>
      </c>
      <c r="AO2780" s="5" t="s">
        <v>923</v>
      </c>
    </row>
    <row r="2781" spans="1:41" ht="14.25" x14ac:dyDescent="0.45">
      <c r="A2781" s="150">
        <v>2018</v>
      </c>
      <c r="B2781" s="5" t="s">
        <v>1476</v>
      </c>
      <c r="C2781" s="5" t="s">
        <v>306</v>
      </c>
      <c r="D2781" s="5" t="s">
        <v>7</v>
      </c>
      <c r="E2781" s="5" t="s">
        <v>1</v>
      </c>
      <c r="F2781" s="5" t="s">
        <v>118</v>
      </c>
      <c r="G2781" s="5" t="s">
        <v>83</v>
      </c>
      <c r="H2781" s="5" t="s">
        <v>304</v>
      </c>
      <c r="I2781" s="150">
        <v>103.1219512195122</v>
      </c>
      <c r="J2781" s="150">
        <v>67</v>
      </c>
      <c r="K2781" s="150">
        <v>122</v>
      </c>
      <c r="L2781" s="150">
        <v>130.4</v>
      </c>
      <c r="M2781" s="150">
        <v>70</v>
      </c>
      <c r="N2781" s="150">
        <v>127</v>
      </c>
      <c r="O2781" s="150">
        <v>242</v>
      </c>
      <c r="P2781" s="150">
        <v>83</v>
      </c>
      <c r="Q2781" s="150">
        <v>36</v>
      </c>
      <c r="R2781" s="150">
        <v>95</v>
      </c>
      <c r="S2781" s="150">
        <v>48</v>
      </c>
      <c r="T2781" s="150">
        <v>115</v>
      </c>
      <c r="U2781" s="150">
        <v>30</v>
      </c>
      <c r="V2781" s="150">
        <v>75</v>
      </c>
      <c r="W2781" s="150">
        <v>60.8</v>
      </c>
      <c r="X2781" s="150">
        <v>90</v>
      </c>
      <c r="Y2781" s="150">
        <v>66.900000000000006</v>
      </c>
      <c r="Z2781" s="150">
        <v>142.73887930257189</v>
      </c>
      <c r="AA2781" s="150">
        <v>170</v>
      </c>
      <c r="AB2781" s="150">
        <v>55.342089599999987</v>
      </c>
      <c r="AC2781" s="150">
        <v>217</v>
      </c>
      <c r="AD2781" s="150">
        <v>130.04506221912479</v>
      </c>
      <c r="AE2781" s="150">
        <v>225</v>
      </c>
      <c r="AF2781" s="150">
        <v>117.90701577537629</v>
      </c>
      <c r="AG2781" s="150">
        <v>88.26</v>
      </c>
      <c r="AH2781" s="150">
        <v>55</v>
      </c>
      <c r="AI2781" s="150">
        <v>128</v>
      </c>
      <c r="AJ2781" s="150">
        <v>36.344999999999999</v>
      </c>
      <c r="AK2781" s="150">
        <v>128</v>
      </c>
      <c r="AL2781" s="150">
        <v>105.34000396728516</v>
      </c>
      <c r="AM2781" s="150">
        <v>106.51016998291016</v>
      </c>
      <c r="AN2781" s="150">
        <v>103.68225860595703</v>
      </c>
      <c r="AO2781" s="5" t="s">
        <v>2526</v>
      </c>
    </row>
    <row r="2782" spans="1:41" ht="14.25" x14ac:dyDescent="0.45">
      <c r="A2782" s="150">
        <v>2018</v>
      </c>
      <c r="B2782" s="5" t="s">
        <v>4024</v>
      </c>
      <c r="C2782" s="5" t="s">
        <v>306</v>
      </c>
      <c r="D2782" s="5" t="s">
        <v>7</v>
      </c>
      <c r="E2782" s="5" t="s">
        <v>1</v>
      </c>
      <c r="F2782" s="5" t="s">
        <v>118</v>
      </c>
      <c r="G2782" s="5" t="s">
        <v>83</v>
      </c>
      <c r="H2782" s="5" t="s">
        <v>304</v>
      </c>
      <c r="I2782" s="150">
        <v>107.9085</v>
      </c>
      <c r="J2782" s="150">
        <v>76.41274577899604</v>
      </c>
      <c r="K2782" s="150">
        <v>130</v>
      </c>
      <c r="L2782" s="150">
        <v>82.727233494462894</v>
      </c>
      <c r="M2782" s="150">
        <v>110</v>
      </c>
      <c r="N2782" s="150">
        <v>115.5</v>
      </c>
      <c r="O2782" s="150">
        <v>232</v>
      </c>
      <c r="P2782" s="150">
        <v>68</v>
      </c>
      <c r="Q2782" s="150">
        <v>18.749120681003699</v>
      </c>
      <c r="R2782" s="150">
        <v>125</v>
      </c>
      <c r="S2782" s="150">
        <v>80</v>
      </c>
      <c r="T2782" s="150">
        <v>80</v>
      </c>
      <c r="U2782" s="150">
        <v>30</v>
      </c>
      <c r="V2782" s="150">
        <v>75</v>
      </c>
      <c r="W2782" s="150">
        <v>40</v>
      </c>
      <c r="X2782" s="150">
        <v>90</v>
      </c>
      <c r="Y2782" s="150">
        <v>89.5</v>
      </c>
      <c r="Z2782" s="150">
        <v>164.7</v>
      </c>
      <c r="AA2782" s="150">
        <v>208.81749430586481</v>
      </c>
      <c r="AB2782" s="150">
        <v>39.530064000000003</v>
      </c>
      <c r="AC2782" s="150">
        <v>169.3</v>
      </c>
      <c r="AD2782" s="150">
        <v>120.23</v>
      </c>
      <c r="AE2782" s="150">
        <v>245</v>
      </c>
      <c r="AF2782" s="150">
        <v>82.814222101558485</v>
      </c>
      <c r="AG2782" s="150">
        <v>85.8</v>
      </c>
      <c r="AH2782" s="150">
        <v>66.099999999999994</v>
      </c>
      <c r="AI2782" s="150">
        <v>179.25559847313099</v>
      </c>
      <c r="AJ2782" s="150">
        <v>30.1</v>
      </c>
      <c r="AK2782" s="150">
        <v>128</v>
      </c>
      <c r="AL2782" s="150">
        <v>105.87741851806641</v>
      </c>
      <c r="AM2782" s="150">
        <v>104.43113708496094</v>
      </c>
      <c r="AN2782" s="150">
        <v>107.92630004882813</v>
      </c>
      <c r="AO2782" s="5" t="s">
        <v>4344</v>
      </c>
    </row>
    <row r="2783" spans="1:41" ht="14.25" x14ac:dyDescent="0.45">
      <c r="A2783" s="150">
        <v>2018</v>
      </c>
      <c r="B2783" s="5" t="s">
        <v>1477</v>
      </c>
      <c r="C2783" s="5" t="s">
        <v>306</v>
      </c>
      <c r="D2783" s="5" t="s">
        <v>7</v>
      </c>
      <c r="E2783" s="5" t="s">
        <v>1</v>
      </c>
      <c r="F2783" s="5" t="s">
        <v>118</v>
      </c>
      <c r="G2783" s="5" t="s">
        <v>83</v>
      </c>
      <c r="H2783" s="5" t="s">
        <v>304</v>
      </c>
      <c r="I2783" s="150">
        <v>107.21951219512199</v>
      </c>
      <c r="J2783" s="150">
        <v>67</v>
      </c>
      <c r="K2783" s="150">
        <v>122.4</v>
      </c>
      <c r="L2783" s="150">
        <v>130.4</v>
      </c>
      <c r="M2783" s="150">
        <v>70</v>
      </c>
      <c r="N2783" s="150">
        <v>127</v>
      </c>
      <c r="O2783" s="150">
        <v>326.89999999999998</v>
      </c>
      <c r="P2783" s="150">
        <v>68</v>
      </c>
      <c r="Q2783" s="150">
        <v>18.5</v>
      </c>
      <c r="R2783" s="150">
        <v>120</v>
      </c>
      <c r="S2783" s="150">
        <v>51.906094140234373</v>
      </c>
      <c r="T2783" s="150">
        <v>115</v>
      </c>
      <c r="U2783" s="150">
        <v>30</v>
      </c>
      <c r="V2783" s="150">
        <v>75</v>
      </c>
      <c r="W2783" s="150">
        <v>87.371407425681511</v>
      </c>
      <c r="X2783" s="150">
        <v>82</v>
      </c>
      <c r="Y2783" s="150">
        <v>78.5</v>
      </c>
      <c r="Z2783" s="150">
        <v>173</v>
      </c>
      <c r="AA2783" s="150">
        <v>227.05792734998099</v>
      </c>
      <c r="AB2783" s="150">
        <v>39.385120432000008</v>
      </c>
      <c r="AC2783" s="150">
        <v>217</v>
      </c>
      <c r="AD2783" s="150">
        <v>119.14</v>
      </c>
      <c r="AE2783" s="150">
        <v>225</v>
      </c>
      <c r="AF2783" s="150">
        <v>73.770721712178144</v>
      </c>
      <c r="AG2783" s="150">
        <v>122.8</v>
      </c>
      <c r="AH2783" s="150">
        <v>41.231732110357143</v>
      </c>
      <c r="AI2783" s="150">
        <v>112</v>
      </c>
      <c r="AJ2783" s="150">
        <v>49.06</v>
      </c>
      <c r="AK2783" s="150">
        <v>128</v>
      </c>
      <c r="AL2783" s="150">
        <v>110.50491333007813</v>
      </c>
      <c r="AM2783" s="150">
        <v>112.312255859375</v>
      </c>
      <c r="AN2783" s="150">
        <v>107.94452667236328</v>
      </c>
      <c r="AO2783" s="5" t="s">
        <v>2524</v>
      </c>
    </row>
    <row r="2784" spans="1:41" ht="14.25" x14ac:dyDescent="0.45">
      <c r="A2784" s="150">
        <v>2018</v>
      </c>
      <c r="B2784" s="5" t="s">
        <v>1478</v>
      </c>
      <c r="C2784" s="5" t="s">
        <v>306</v>
      </c>
      <c r="D2784" s="5" t="s">
        <v>7</v>
      </c>
      <c r="E2784" s="5" t="s">
        <v>1</v>
      </c>
      <c r="F2784" s="5" t="s">
        <v>118</v>
      </c>
      <c r="G2784" s="5" t="s">
        <v>83</v>
      </c>
      <c r="H2784" s="5" t="s">
        <v>304</v>
      </c>
      <c r="I2784" s="150">
        <v>114.331</v>
      </c>
      <c r="J2784" s="150">
        <v>76.31</v>
      </c>
      <c r="K2784" s="150">
        <v>128.9</v>
      </c>
      <c r="L2784" s="150">
        <v>84.226389554190618</v>
      </c>
      <c r="M2784" s="150">
        <v>70</v>
      </c>
      <c r="N2784" s="150">
        <v>119.9</v>
      </c>
      <c r="O2784" s="150">
        <v>232</v>
      </c>
      <c r="P2784" s="150">
        <v>67</v>
      </c>
      <c r="Q2784" s="150">
        <v>18.73</v>
      </c>
      <c r="R2784" s="150">
        <v>120</v>
      </c>
      <c r="S2784" s="150">
        <v>51.9</v>
      </c>
      <c r="T2784" s="150">
        <v>100</v>
      </c>
      <c r="U2784" s="150">
        <v>30</v>
      </c>
      <c r="V2784" s="150">
        <v>75</v>
      </c>
      <c r="W2784" s="150">
        <v>87.371407425681511</v>
      </c>
      <c r="X2784" s="150">
        <v>90</v>
      </c>
      <c r="Y2784" s="150">
        <v>89.5</v>
      </c>
      <c r="Z2784" s="150">
        <v>173</v>
      </c>
      <c r="AA2784" s="150">
        <v>226</v>
      </c>
      <c r="AB2784" s="150">
        <v>39.530064000000003</v>
      </c>
      <c r="AC2784" s="150">
        <v>149.9</v>
      </c>
      <c r="AD2784" s="150">
        <v>113.8402122</v>
      </c>
      <c r="AE2784" s="150">
        <v>275</v>
      </c>
      <c r="AF2784" s="150">
        <v>78.2</v>
      </c>
      <c r="AG2784" s="150">
        <v>137.80000000000001</v>
      </c>
      <c r="AH2784" s="150">
        <v>61.74692184122447</v>
      </c>
      <c r="AI2784" s="150">
        <v>132</v>
      </c>
      <c r="AJ2784" s="150">
        <v>33.67</v>
      </c>
      <c r="AK2784" s="150">
        <v>128</v>
      </c>
      <c r="AL2784" s="150">
        <v>107.02951812744141</v>
      </c>
      <c r="AM2784" s="150">
        <v>109.91573333740234</v>
      </c>
      <c r="AN2784" s="150">
        <v>102.94071197509766</v>
      </c>
      <c r="AO2784" s="5" t="s">
        <v>2525</v>
      </c>
    </row>
    <row r="2785" spans="1:41" ht="14.25" x14ac:dyDescent="0.45">
      <c r="A2785" s="150">
        <v>2018</v>
      </c>
      <c r="B2785" s="5" t="s">
        <v>4980</v>
      </c>
      <c r="C2785" s="5" t="s">
        <v>306</v>
      </c>
      <c r="D2785" s="5" t="s">
        <v>7</v>
      </c>
      <c r="E2785" s="5" t="s">
        <v>1</v>
      </c>
      <c r="F2785" s="5" t="s">
        <v>118</v>
      </c>
      <c r="G2785" s="5" t="s">
        <v>83</v>
      </c>
      <c r="H2785" s="5" t="s">
        <v>304</v>
      </c>
      <c r="I2785" s="150">
        <v>107.9085</v>
      </c>
      <c r="J2785" s="150">
        <v>107.52</v>
      </c>
      <c r="K2785" s="150">
        <v>160</v>
      </c>
      <c r="L2785" s="150">
        <v>91.896340576687891</v>
      </c>
      <c r="M2785" s="150">
        <v>110</v>
      </c>
      <c r="N2785" s="150">
        <v>89</v>
      </c>
      <c r="O2785" s="150">
        <v>232</v>
      </c>
      <c r="P2785" s="150">
        <v>68</v>
      </c>
      <c r="Q2785" s="150">
        <v>26.03</v>
      </c>
      <c r="R2785" s="150">
        <v>244.8</v>
      </c>
      <c r="S2785" s="150">
        <v>66</v>
      </c>
      <c r="T2785" s="150">
        <v>80</v>
      </c>
      <c r="U2785" s="150">
        <v>9.1</v>
      </c>
      <c r="V2785" s="150">
        <v>158</v>
      </c>
      <c r="W2785" s="150">
        <v>62.6</v>
      </c>
      <c r="X2785" s="150">
        <v>90</v>
      </c>
      <c r="Y2785" s="150">
        <v>89.5</v>
      </c>
      <c r="Z2785" s="150">
        <v>130.69999999999999</v>
      </c>
      <c r="AA2785" s="150">
        <v>346.25573700000001</v>
      </c>
      <c r="AB2785" s="150">
        <v>45</v>
      </c>
      <c r="AC2785" s="150">
        <v>188.93</v>
      </c>
      <c r="AD2785" s="150">
        <v>158.05000000000001</v>
      </c>
      <c r="AE2785" s="150">
        <v>450</v>
      </c>
      <c r="AF2785" s="150">
        <v>103.31281538361949</v>
      </c>
      <c r="AG2785" s="150">
        <v>86.44</v>
      </c>
      <c r="AH2785" s="150">
        <v>63.4</v>
      </c>
      <c r="AI2785" s="150">
        <v>179</v>
      </c>
      <c r="AJ2785" s="150">
        <v>44.6</v>
      </c>
      <c r="AK2785" s="150">
        <v>128</v>
      </c>
      <c r="AL2785" s="150">
        <v>128.13941955566406</v>
      </c>
      <c r="AM2785" s="150">
        <v>137.76431274414063</v>
      </c>
      <c r="AN2785" s="150">
        <v>114.50415802001953</v>
      </c>
      <c r="AO2785" s="5" t="s">
        <v>5467</v>
      </c>
    </row>
    <row r="2786" spans="1:41" ht="14.25" x14ac:dyDescent="0.45">
      <c r="A2786" s="150">
        <v>2018</v>
      </c>
      <c r="B2786" s="5" t="s">
        <v>1476</v>
      </c>
      <c r="C2786" s="5" t="s">
        <v>306</v>
      </c>
      <c r="D2786" s="5" t="s">
        <v>7</v>
      </c>
      <c r="E2786" s="5" t="s">
        <v>119</v>
      </c>
      <c r="F2786" s="5" t="s">
        <v>117</v>
      </c>
      <c r="G2786" s="5" t="s">
        <v>83</v>
      </c>
      <c r="H2786" s="5" t="s">
        <v>304</v>
      </c>
      <c r="I2786" s="150">
        <v>0.3</v>
      </c>
      <c r="J2786" s="150">
        <v>0.11</v>
      </c>
      <c r="K2786" s="150">
        <v>0.55600000000000005</v>
      </c>
      <c r="L2786" s="150">
        <v>1.21</v>
      </c>
      <c r="M2786" s="150">
        <v>0.2</v>
      </c>
      <c r="N2786" s="150">
        <v>0.26407914607325761</v>
      </c>
      <c r="O2786" s="150">
        <v>0.2</v>
      </c>
      <c r="P2786" s="150">
        <v>0</v>
      </c>
      <c r="Q2786" s="150">
        <v>0.02</v>
      </c>
      <c r="R2786" s="150">
        <v>0.3</v>
      </c>
      <c r="S2786" s="150">
        <v>0.4</v>
      </c>
      <c r="T2786" s="150">
        <v>0.4</v>
      </c>
      <c r="U2786" s="150">
        <v>0.3</v>
      </c>
      <c r="V2786" s="150">
        <v>0.28999999999999998</v>
      </c>
      <c r="W2786" s="150">
        <v>0.09</v>
      </c>
      <c r="X2786" s="150">
        <v>0.24</v>
      </c>
      <c r="Y2786" s="150">
        <v>7.0000000000000007E-2</v>
      </c>
      <c r="Z2786" s="150">
        <v>0.64</v>
      </c>
      <c r="AA2786" s="150">
        <v>0.2</v>
      </c>
      <c r="AB2786" s="150">
        <v>0.138355224</v>
      </c>
      <c r="AC2786" s="150">
        <v>0.7</v>
      </c>
      <c r="AD2786" s="150">
        <v>0.33683548718672762</v>
      </c>
      <c r="AE2786" s="150">
        <v>0.1</v>
      </c>
      <c r="AF2786" s="150">
        <v>0.19282887947049041</v>
      </c>
      <c r="AG2786" s="150">
        <v>7.6999999999999999E-2</v>
      </c>
      <c r="AH2786" s="150">
        <v>0.15</v>
      </c>
      <c r="AI2786" s="150">
        <v>0.13</v>
      </c>
      <c r="AJ2786" s="150">
        <v>0.01</v>
      </c>
      <c r="AK2786" s="150">
        <v>0.22</v>
      </c>
      <c r="AL2786" s="150">
        <v>0.27052062749862671</v>
      </c>
      <c r="AM2786" s="150">
        <v>0.28140634298324585</v>
      </c>
      <c r="AN2786" s="150">
        <v>0.25509923696517944</v>
      </c>
      <c r="AO2786" s="5" t="s">
        <v>2529</v>
      </c>
    </row>
    <row r="2787" spans="1:41" ht="14.25" x14ac:dyDescent="0.45">
      <c r="A2787" s="150">
        <v>2018</v>
      </c>
      <c r="B2787" s="5" t="s">
        <v>582</v>
      </c>
      <c r="C2787" s="5" t="s">
        <v>306</v>
      </c>
      <c r="D2787" s="5" t="s">
        <v>7</v>
      </c>
      <c r="E2787" s="5" t="s">
        <v>119</v>
      </c>
      <c r="F2787" s="5" t="s">
        <v>117</v>
      </c>
      <c r="G2787" s="5" t="s">
        <v>83</v>
      </c>
      <c r="H2787" s="5" t="s">
        <v>304</v>
      </c>
      <c r="I2787" s="150">
        <v>0.4521</v>
      </c>
      <c r="J2787" s="150">
        <v>0.10572875150934311</v>
      </c>
      <c r="K2787" s="150">
        <v>0.61</v>
      </c>
      <c r="L2787" s="150">
        <v>0.39304470000000002</v>
      </c>
      <c r="M2787" s="150">
        <v>0.35</v>
      </c>
      <c r="N2787" s="150">
        <v>0.28000000000000003</v>
      </c>
      <c r="O2787" s="150">
        <v>0.54</v>
      </c>
      <c r="P2787" s="150">
        <v>0.06</v>
      </c>
      <c r="Q2787" s="150">
        <v>8.6999999999999994E-3</v>
      </c>
      <c r="R2787" s="150">
        <v>0.14000000000000001</v>
      </c>
      <c r="S2787" s="150">
        <v>0.4</v>
      </c>
      <c r="T2787" s="150">
        <v>0.2</v>
      </c>
      <c r="U2787" s="150">
        <v>0.3</v>
      </c>
      <c r="V2787" s="150">
        <v>0.54</v>
      </c>
      <c r="W2787" s="150">
        <v>0.15</v>
      </c>
      <c r="X2787" s="150">
        <v>0.24</v>
      </c>
      <c r="Y2787" s="150">
        <v>7.0000000000000007E-2</v>
      </c>
      <c r="Z2787" s="150">
        <v>0.64</v>
      </c>
      <c r="AA2787" s="150">
        <v>0.10100000000000001</v>
      </c>
      <c r="AB2787" s="150">
        <v>0.15059072000000001</v>
      </c>
      <c r="AC2787" s="150">
        <v>0.25</v>
      </c>
      <c r="AD2787" s="150">
        <v>0.35199999999999998</v>
      </c>
      <c r="AE2787" s="150">
        <v>1.5</v>
      </c>
      <c r="AF2787" s="150">
        <v>0.1888302214439076</v>
      </c>
      <c r="AG2787" s="150">
        <v>0.06</v>
      </c>
      <c r="AH2787" s="150">
        <v>0.29640462295269299</v>
      </c>
      <c r="AI2787" s="150">
        <v>0.14000000000000001</v>
      </c>
      <c r="AJ2787" s="150">
        <v>0.02</v>
      </c>
      <c r="AK2787" s="150">
        <v>0.22</v>
      </c>
      <c r="AL2787" s="150">
        <v>0.3020138144493103</v>
      </c>
      <c r="AM2787" s="150">
        <v>0.30055314302444458</v>
      </c>
      <c r="AN2787" s="150">
        <v>0.3040829598903656</v>
      </c>
      <c r="AO2787" s="5" t="s">
        <v>924</v>
      </c>
    </row>
    <row r="2788" spans="1:41" ht="14.25" x14ac:dyDescent="0.45">
      <c r="A2788" s="150">
        <v>2018</v>
      </c>
      <c r="B2788" s="5" t="s">
        <v>1477</v>
      </c>
      <c r="C2788" s="5" t="s">
        <v>306</v>
      </c>
      <c r="D2788" s="5" t="s">
        <v>7</v>
      </c>
      <c r="E2788" s="5" t="s">
        <v>119</v>
      </c>
      <c r="F2788" s="5" t="s">
        <v>117</v>
      </c>
      <c r="G2788" s="5" t="s">
        <v>83</v>
      </c>
      <c r="H2788" s="5" t="s">
        <v>304</v>
      </c>
      <c r="I2788" s="150">
        <v>0.28799999999999998</v>
      </c>
      <c r="J2788" s="150">
        <v>0.11</v>
      </c>
      <c r="K2788" s="150">
        <v>0.6</v>
      </c>
      <c r="L2788" s="150">
        <v>1.21</v>
      </c>
      <c r="M2788" s="150">
        <v>0.2</v>
      </c>
      <c r="N2788" s="150">
        <v>0.26</v>
      </c>
      <c r="O2788" s="150">
        <v>0.41</v>
      </c>
      <c r="P2788" s="150">
        <v>0.06</v>
      </c>
      <c r="Q2788" s="150">
        <v>0.02</v>
      </c>
      <c r="R2788" s="150">
        <v>0.14000000000000001</v>
      </c>
      <c r="S2788" s="150">
        <v>0.4</v>
      </c>
      <c r="T2788" s="150">
        <v>0.4</v>
      </c>
      <c r="U2788" s="150">
        <v>0.3</v>
      </c>
      <c r="V2788" s="150">
        <v>0.28999999999999998</v>
      </c>
      <c r="W2788" s="150">
        <v>0.154</v>
      </c>
      <c r="X2788" s="150">
        <v>0.24</v>
      </c>
      <c r="Y2788" s="150">
        <v>7.0000000000000007E-2</v>
      </c>
      <c r="Z2788" s="150">
        <v>0.63</v>
      </c>
      <c r="AA2788" s="150">
        <v>0.2</v>
      </c>
      <c r="AB2788" s="150">
        <v>0.138355224</v>
      </c>
      <c r="AC2788" s="150">
        <v>0.7</v>
      </c>
      <c r="AD2788" s="150">
        <v>0.4</v>
      </c>
      <c r="AE2788" s="150">
        <v>0.1</v>
      </c>
      <c r="AF2788" s="150">
        <v>0.86748055371459676</v>
      </c>
      <c r="AG2788" s="150">
        <v>0.11</v>
      </c>
      <c r="AH2788" s="150">
        <v>0.35607651208440688</v>
      </c>
      <c r="AI2788" s="150">
        <v>0.17</v>
      </c>
      <c r="AJ2788" s="150">
        <v>9.4999999999999998E-3</v>
      </c>
      <c r="AK2788" s="150">
        <v>0.22</v>
      </c>
      <c r="AL2788" s="150">
        <v>0.312186598777771</v>
      </c>
      <c r="AM2788" s="150">
        <v>0.31558710336685181</v>
      </c>
      <c r="AN2788" s="150">
        <v>0.30736932158470154</v>
      </c>
      <c r="AO2788" s="5" t="s">
        <v>2528</v>
      </c>
    </row>
    <row r="2789" spans="1:41" ht="14.25" x14ac:dyDescent="0.45">
      <c r="A2789" s="150">
        <v>2018</v>
      </c>
      <c r="B2789" s="5" t="s">
        <v>4980</v>
      </c>
      <c r="C2789" s="5" t="s">
        <v>306</v>
      </c>
      <c r="D2789" s="5" t="s">
        <v>7</v>
      </c>
      <c r="E2789" s="5" t="s">
        <v>119</v>
      </c>
      <c r="F2789" s="5" t="s">
        <v>117</v>
      </c>
      <c r="G2789" s="5" t="s">
        <v>83</v>
      </c>
      <c r="H2789" s="5" t="s">
        <v>304</v>
      </c>
      <c r="I2789" s="150">
        <v>0.4521</v>
      </c>
      <c r="J2789" s="150">
        <v>0.71</v>
      </c>
      <c r="K2789" s="150">
        <v>0.7</v>
      </c>
      <c r="L2789" s="150">
        <v>0.26533156612491471</v>
      </c>
      <c r="M2789" s="150">
        <v>0.35</v>
      </c>
      <c r="N2789" s="150">
        <v>0.55200000000000005</v>
      </c>
      <c r="O2789" s="150">
        <v>0.54</v>
      </c>
      <c r="P2789" s="150">
        <v>0.06</v>
      </c>
      <c r="Q2789" s="150">
        <v>2.0500000000000001E-2</v>
      </c>
      <c r="R2789" s="150">
        <v>0.17</v>
      </c>
      <c r="S2789" s="150">
        <v>0.32</v>
      </c>
      <c r="T2789" s="150">
        <v>0.35</v>
      </c>
      <c r="U2789" s="150">
        <v>0.05</v>
      </c>
      <c r="V2789" s="150">
        <v>0.32</v>
      </c>
      <c r="W2789" s="150">
        <v>0.32</v>
      </c>
      <c r="X2789" s="150">
        <v>0.24</v>
      </c>
      <c r="Y2789" s="150">
        <v>7.0000000000000007E-2</v>
      </c>
      <c r="Z2789" s="150">
        <v>0.56999999999999995</v>
      </c>
      <c r="AA2789" s="150">
        <v>0.3152300786000018</v>
      </c>
      <c r="AB2789" s="150">
        <v>0.5</v>
      </c>
      <c r="AC2789" s="150">
        <v>0.25</v>
      </c>
      <c r="AD2789" s="150">
        <v>0.248</v>
      </c>
      <c r="AE2789" s="150">
        <v>0.7</v>
      </c>
      <c r="AF2789" s="150">
        <v>0.4108355937358612</v>
      </c>
      <c r="AG2789" s="150">
        <v>0.06</v>
      </c>
      <c r="AH2789" s="150">
        <v>0.29640462295269299</v>
      </c>
      <c r="AI2789" s="150">
        <v>0.14000000000000001</v>
      </c>
      <c r="AJ2789" s="150">
        <v>4.1000000000000002E-2</v>
      </c>
      <c r="AK2789" s="150">
        <v>0.22</v>
      </c>
      <c r="AL2789" s="150">
        <v>0.31866908073425293</v>
      </c>
      <c r="AM2789" s="150">
        <v>0.29511746764183044</v>
      </c>
      <c r="AN2789" s="150">
        <v>0.35203370451927185</v>
      </c>
      <c r="AO2789" s="5" t="s">
        <v>5468</v>
      </c>
    </row>
    <row r="2790" spans="1:41" ht="14.25" x14ac:dyDescent="0.45">
      <c r="A2790" s="150">
        <v>2018</v>
      </c>
      <c r="B2790" s="5" t="s">
        <v>4024</v>
      </c>
      <c r="C2790" s="5" t="s">
        <v>306</v>
      </c>
      <c r="D2790" s="5" t="s">
        <v>7</v>
      </c>
      <c r="E2790" s="5" t="s">
        <v>119</v>
      </c>
      <c r="F2790" s="5" t="s">
        <v>117</v>
      </c>
      <c r="G2790" s="5" t="s">
        <v>83</v>
      </c>
      <c r="H2790" s="5" t="s">
        <v>304</v>
      </c>
      <c r="I2790" s="150">
        <v>0.4521</v>
      </c>
      <c r="J2790" s="150">
        <v>0.51597751543227577</v>
      </c>
      <c r="K2790" s="150">
        <v>0.6</v>
      </c>
      <c r="L2790" s="150">
        <v>0.45600955029684709</v>
      </c>
      <c r="M2790" s="150">
        <v>0.35</v>
      </c>
      <c r="N2790" s="150">
        <v>0.37</v>
      </c>
      <c r="O2790" s="150">
        <v>0.54</v>
      </c>
      <c r="P2790" s="150">
        <v>0.06</v>
      </c>
      <c r="Q2790" s="150">
        <v>1.05465425111848E-2</v>
      </c>
      <c r="R2790" s="150">
        <v>0.16</v>
      </c>
      <c r="S2790" s="150">
        <v>0.45</v>
      </c>
      <c r="T2790" s="150">
        <v>0.4</v>
      </c>
      <c r="U2790" s="150">
        <v>0.3</v>
      </c>
      <c r="V2790" s="150">
        <v>0.54</v>
      </c>
      <c r="W2790" s="150">
        <v>0.5</v>
      </c>
      <c r="X2790" s="150">
        <v>0.24</v>
      </c>
      <c r="Y2790" s="150">
        <v>7.0000000000000007E-2</v>
      </c>
      <c r="Z2790" s="150">
        <v>0.32</v>
      </c>
      <c r="AA2790" s="150">
        <v>0.2377232008140851</v>
      </c>
      <c r="AB2790" s="150">
        <v>0.83</v>
      </c>
      <c r="AC2790" s="150">
        <v>0.25</v>
      </c>
      <c r="AD2790" s="150">
        <v>0.17599999999999999</v>
      </c>
      <c r="AE2790" s="150">
        <v>1.5</v>
      </c>
      <c r="AF2790" s="150">
        <v>0.19612297262273579</v>
      </c>
      <c r="AG2790" s="150">
        <v>0.06</v>
      </c>
      <c r="AH2790" s="150">
        <v>0.3</v>
      </c>
      <c r="AI2790" s="150">
        <v>0.14000000000000001</v>
      </c>
      <c r="AJ2790" s="150">
        <v>0.02</v>
      </c>
      <c r="AK2790" s="150">
        <v>0.22</v>
      </c>
      <c r="AL2790" s="150">
        <v>0.35394766926765442</v>
      </c>
      <c r="AM2790" s="150">
        <v>0.32461643218994141</v>
      </c>
      <c r="AN2790" s="150">
        <v>0.39549997448921204</v>
      </c>
      <c r="AO2790" s="5" t="s">
        <v>4345</v>
      </c>
    </row>
    <row r="2791" spans="1:41" ht="14.25" x14ac:dyDescent="0.45">
      <c r="A2791" s="150">
        <v>2018</v>
      </c>
      <c r="B2791" s="5" t="s">
        <v>1478</v>
      </c>
      <c r="C2791" s="5" t="s">
        <v>306</v>
      </c>
      <c r="D2791" s="5" t="s">
        <v>7</v>
      </c>
      <c r="E2791" s="5" t="s">
        <v>119</v>
      </c>
      <c r="F2791" s="5" t="s">
        <v>117</v>
      </c>
      <c r="G2791" s="5" t="s">
        <v>83</v>
      </c>
      <c r="H2791" s="5" t="s">
        <v>304</v>
      </c>
      <c r="I2791" s="150">
        <v>0.47370000000000001</v>
      </c>
      <c r="J2791" s="150">
        <v>4.7E-2</v>
      </c>
      <c r="K2791" s="150">
        <v>0.59</v>
      </c>
      <c r="L2791" s="150">
        <v>0.3839136362690424</v>
      </c>
      <c r="M2791" s="150">
        <v>0.25</v>
      </c>
      <c r="N2791" s="150">
        <v>0.29381818181818181</v>
      </c>
      <c r="O2791" s="150">
        <v>0.54</v>
      </c>
      <c r="P2791" s="150">
        <v>0.06</v>
      </c>
      <c r="Q2791" s="150">
        <v>0.01</v>
      </c>
      <c r="R2791" s="150">
        <v>0.14000000000000001</v>
      </c>
      <c r="S2791" s="150">
        <v>0.4</v>
      </c>
      <c r="T2791" s="150">
        <v>0.4</v>
      </c>
      <c r="U2791" s="150">
        <v>0.3</v>
      </c>
      <c r="V2791" s="150">
        <v>0.28999999999999998</v>
      </c>
      <c r="W2791" s="150">
        <v>0.154</v>
      </c>
      <c r="X2791" s="150">
        <v>0.24</v>
      </c>
      <c r="Y2791" s="150">
        <v>7.0000000000000007E-2</v>
      </c>
      <c r="Z2791" s="150">
        <v>0.315</v>
      </c>
      <c r="AA2791" s="150">
        <v>0.2</v>
      </c>
      <c r="AB2791" s="150">
        <v>0.15059072000000001</v>
      </c>
      <c r="AC2791" s="150">
        <v>0.45</v>
      </c>
      <c r="AD2791" s="150">
        <v>0.17799999999999999</v>
      </c>
      <c r="AE2791" s="150">
        <v>0.5</v>
      </c>
      <c r="AF2791" s="150">
        <v>0.3</v>
      </c>
      <c r="AG2791" s="150">
        <v>0.12</v>
      </c>
      <c r="AH2791" s="150">
        <v>0.29640462295269299</v>
      </c>
      <c r="AI2791" s="150">
        <v>0.14000000000000001</v>
      </c>
      <c r="AJ2791" s="150">
        <v>1.2999999999999999E-2</v>
      </c>
      <c r="AK2791" s="150">
        <v>0.22</v>
      </c>
      <c r="AL2791" s="150">
        <v>0.25949746370315552</v>
      </c>
      <c r="AM2791" s="150">
        <v>0.23331950604915619</v>
      </c>
      <c r="AN2791" s="150">
        <v>0.29658296704292297</v>
      </c>
      <c r="AO2791" s="5" t="s">
        <v>2527</v>
      </c>
    </row>
    <row r="2792" spans="1:41" ht="14.25" x14ac:dyDescent="0.45">
      <c r="A2792" s="150">
        <v>2018</v>
      </c>
      <c r="B2792" s="5" t="s">
        <v>1478</v>
      </c>
      <c r="C2792" s="5" t="s">
        <v>306</v>
      </c>
      <c r="D2792" s="5" t="s">
        <v>7</v>
      </c>
      <c r="E2792" s="5" t="s">
        <v>119</v>
      </c>
      <c r="F2792" s="5" t="s">
        <v>118</v>
      </c>
      <c r="G2792" s="5" t="s">
        <v>83</v>
      </c>
      <c r="H2792" s="5" t="s">
        <v>304</v>
      </c>
      <c r="I2792" s="150">
        <v>1.1052999999999999</v>
      </c>
      <c r="J2792" s="150">
        <v>1.4</v>
      </c>
      <c r="K2792" s="150">
        <v>1.1100000000000001</v>
      </c>
      <c r="L2792" s="150">
        <v>3.3280431818654792</v>
      </c>
      <c r="M2792" s="150">
        <v>2.2999999999999998</v>
      </c>
      <c r="N2792" s="150">
        <v>1.44</v>
      </c>
      <c r="O2792" s="150">
        <v>3</v>
      </c>
      <c r="P2792" s="150">
        <v>1.6</v>
      </c>
      <c r="Q2792" s="150">
        <v>0.57999999999999996</v>
      </c>
      <c r="R2792" s="150">
        <v>1.6</v>
      </c>
      <c r="S2792" s="150">
        <v>1.1599999999999999</v>
      </c>
      <c r="T2792" s="150">
        <v>1.17</v>
      </c>
      <c r="U2792" s="150">
        <v>0.6</v>
      </c>
      <c r="V2792" s="150">
        <v>1.07</v>
      </c>
      <c r="W2792" s="150">
        <v>1.3859999999999999</v>
      </c>
      <c r="X2792" s="150">
        <v>2</v>
      </c>
      <c r="Y2792" s="150">
        <v>1.23</v>
      </c>
      <c r="Z2792" s="150">
        <v>2.38</v>
      </c>
      <c r="AA2792" s="150">
        <v>2.21</v>
      </c>
      <c r="AB2792" s="150">
        <v>0.70589399999999991</v>
      </c>
      <c r="AC2792" s="150">
        <v>2.62</v>
      </c>
      <c r="AD2792" s="150">
        <v>2.387789814</v>
      </c>
      <c r="AE2792" s="150">
        <v>3.4</v>
      </c>
      <c r="AF2792" s="150">
        <v>1.69</v>
      </c>
      <c r="AG2792" s="150">
        <v>1.38</v>
      </c>
      <c r="AH2792" s="150">
        <v>1.25325256329112</v>
      </c>
      <c r="AI2792" s="150">
        <v>2.25</v>
      </c>
      <c r="AJ2792" s="150">
        <v>0.53400000000000003</v>
      </c>
      <c r="AK2792" s="150">
        <v>2.11</v>
      </c>
      <c r="AL2792" s="150">
        <v>1.6896649599075317</v>
      </c>
      <c r="AM2792" s="150">
        <v>1.656902551651001</v>
      </c>
      <c r="AN2792" s="150">
        <v>1.736078143119812</v>
      </c>
      <c r="AO2792" s="5" t="s">
        <v>2532</v>
      </c>
    </row>
    <row r="2793" spans="1:41" ht="14.25" x14ac:dyDescent="0.45">
      <c r="A2793" s="150">
        <v>2018</v>
      </c>
      <c r="B2793" s="5" t="s">
        <v>1476</v>
      </c>
      <c r="C2793" s="5" t="s">
        <v>306</v>
      </c>
      <c r="D2793" s="5" t="s">
        <v>7</v>
      </c>
      <c r="E2793" s="5" t="s">
        <v>119</v>
      </c>
      <c r="F2793" s="5" t="s">
        <v>118</v>
      </c>
      <c r="G2793" s="5" t="s">
        <v>83</v>
      </c>
      <c r="H2793" s="5" t="s">
        <v>304</v>
      </c>
      <c r="I2793" s="150">
        <v>1.39</v>
      </c>
      <c r="J2793" s="150">
        <v>1.22</v>
      </c>
      <c r="K2793" s="150">
        <v>1.06</v>
      </c>
      <c r="L2793" s="150">
        <v>3.01</v>
      </c>
      <c r="M2793" s="150">
        <v>2.2999999999999998</v>
      </c>
      <c r="N2793" s="150">
        <v>1.46</v>
      </c>
      <c r="O2793" s="150">
        <v>3.8</v>
      </c>
      <c r="P2793" s="150">
        <v>1.66</v>
      </c>
      <c r="Q2793" s="150">
        <v>0.98</v>
      </c>
      <c r="R2793" s="150">
        <v>1.5</v>
      </c>
      <c r="S2793" s="150">
        <v>1.1399999999999999</v>
      </c>
      <c r="T2793" s="150">
        <v>1.3</v>
      </c>
      <c r="U2793" s="150">
        <v>0.6</v>
      </c>
      <c r="V2793" s="150">
        <v>1.07</v>
      </c>
      <c r="W2793" s="150">
        <v>0.81</v>
      </c>
      <c r="X2793" s="150">
        <v>2.2999999999999998</v>
      </c>
      <c r="Y2793" s="150">
        <v>0.95</v>
      </c>
      <c r="Z2793" s="150">
        <v>1.841918168994763</v>
      </c>
      <c r="AA2793" s="150">
        <v>2.6</v>
      </c>
      <c r="AB2793" s="150">
        <v>0.78401293599999999</v>
      </c>
      <c r="AC2793" s="150">
        <v>3.45</v>
      </c>
      <c r="AD2793" s="150">
        <v>2.5434615943356458</v>
      </c>
      <c r="AE2793" s="150">
        <v>3.4</v>
      </c>
      <c r="AF2793" s="150">
        <v>2.2371711205295099</v>
      </c>
      <c r="AG2793" s="150">
        <v>1.1579999999999999</v>
      </c>
      <c r="AH2793" s="150">
        <v>1.1499999999999999</v>
      </c>
      <c r="AI2793" s="150">
        <v>2.2400000000000002</v>
      </c>
      <c r="AJ2793" s="150">
        <v>0.56499999999999995</v>
      </c>
      <c r="AK2793" s="150">
        <v>2.11</v>
      </c>
      <c r="AL2793" s="150">
        <v>1.7458471059799194</v>
      </c>
      <c r="AM2793" s="150">
        <v>1.7112994194030762</v>
      </c>
      <c r="AN2793" s="150">
        <v>1.7947896718978882</v>
      </c>
      <c r="AO2793" s="5" t="s">
        <v>2531</v>
      </c>
    </row>
    <row r="2794" spans="1:41" ht="14.25" x14ac:dyDescent="0.45">
      <c r="A2794" s="150">
        <v>2018</v>
      </c>
      <c r="B2794" s="5" t="s">
        <v>1477</v>
      </c>
      <c r="C2794" s="5" t="s">
        <v>306</v>
      </c>
      <c r="D2794" s="5" t="s">
        <v>7</v>
      </c>
      <c r="E2794" s="5" t="s">
        <v>119</v>
      </c>
      <c r="F2794" s="5" t="s">
        <v>118</v>
      </c>
      <c r="G2794" s="5" t="s">
        <v>83</v>
      </c>
      <c r="H2794" s="5" t="s">
        <v>304</v>
      </c>
      <c r="I2794" s="150">
        <v>1.3344</v>
      </c>
      <c r="J2794" s="150">
        <v>1.22</v>
      </c>
      <c r="K2794" s="150">
        <v>1.06</v>
      </c>
      <c r="L2794" s="150">
        <v>3.01</v>
      </c>
      <c r="M2794" s="150">
        <v>2.2999999999999998</v>
      </c>
      <c r="N2794" s="150">
        <v>1.46</v>
      </c>
      <c r="O2794" s="150">
        <v>5.7</v>
      </c>
      <c r="P2794" s="150">
        <v>1.6</v>
      </c>
      <c r="Q2794" s="150">
        <v>0.48</v>
      </c>
      <c r="R2794" s="150">
        <v>1.6</v>
      </c>
      <c r="S2794" s="150">
        <v>1.160398004995</v>
      </c>
      <c r="T2794" s="150">
        <v>1.3</v>
      </c>
      <c r="U2794" s="150">
        <v>0.6</v>
      </c>
      <c r="V2794" s="150">
        <v>1.07</v>
      </c>
      <c r="W2794" s="150">
        <v>1.3859999999999999</v>
      </c>
      <c r="X2794" s="150">
        <v>1.8</v>
      </c>
      <c r="Y2794" s="150">
        <v>1.1299999999999999</v>
      </c>
      <c r="Z2794" s="150">
        <v>2.04</v>
      </c>
      <c r="AA2794" s="150">
        <v>2.61147105675209</v>
      </c>
      <c r="AB2794" s="150">
        <v>1.0883944288</v>
      </c>
      <c r="AC2794" s="150">
        <v>3.45</v>
      </c>
      <c r="AD2794" s="150">
        <v>2.3199999999999998</v>
      </c>
      <c r="AE2794" s="150">
        <v>3.4</v>
      </c>
      <c r="AF2794" s="150">
        <v>1.4275194462854031</v>
      </c>
      <c r="AG2794" s="150">
        <v>1.39</v>
      </c>
      <c r="AH2794" s="150">
        <v>0.9351438762285964</v>
      </c>
      <c r="AI2794" s="150">
        <v>2.38</v>
      </c>
      <c r="AJ2794" s="150">
        <v>0.71</v>
      </c>
      <c r="AK2794" s="150">
        <v>2.11</v>
      </c>
      <c r="AL2794" s="150">
        <v>1.7956318855285645</v>
      </c>
      <c r="AM2794" s="150">
        <v>1.6784346103668213</v>
      </c>
      <c r="AN2794" s="150">
        <v>1.9616613388061523</v>
      </c>
      <c r="AO2794" s="5" t="s">
        <v>2530</v>
      </c>
    </row>
    <row r="2795" spans="1:41" ht="14.25" x14ac:dyDescent="0.45">
      <c r="A2795" s="150">
        <v>2018</v>
      </c>
      <c r="B2795" s="5" t="s">
        <v>4024</v>
      </c>
      <c r="C2795" s="5" t="s">
        <v>306</v>
      </c>
      <c r="D2795" s="5" t="s">
        <v>7</v>
      </c>
      <c r="E2795" s="5" t="s">
        <v>119</v>
      </c>
      <c r="F2795" s="5" t="s">
        <v>118</v>
      </c>
      <c r="G2795" s="5" t="s">
        <v>83</v>
      </c>
      <c r="H2795" s="5" t="s">
        <v>304</v>
      </c>
      <c r="I2795" s="150">
        <v>1.0548999999999999</v>
      </c>
      <c r="J2795" s="150">
        <v>1.4015532012254199</v>
      </c>
      <c r="K2795" s="150">
        <v>1.2</v>
      </c>
      <c r="L2795" s="150">
        <v>3.2933952248515772</v>
      </c>
      <c r="M2795" s="150">
        <v>2.2000000000000002</v>
      </c>
      <c r="N2795" s="150">
        <v>1.25</v>
      </c>
      <c r="O2795" s="150">
        <v>3</v>
      </c>
      <c r="P2795" s="150">
        <v>1.6</v>
      </c>
      <c r="Q2795" s="150">
        <v>0.57574489864264988</v>
      </c>
      <c r="R2795" s="150">
        <v>1.6</v>
      </c>
      <c r="S2795" s="150">
        <v>1.29</v>
      </c>
      <c r="T2795" s="150">
        <v>1.2</v>
      </c>
      <c r="U2795" s="150">
        <v>0.6</v>
      </c>
      <c r="V2795" s="150">
        <v>1.07</v>
      </c>
      <c r="W2795" s="150">
        <v>0.9</v>
      </c>
      <c r="X2795" s="150">
        <v>2</v>
      </c>
      <c r="Y2795" s="150">
        <v>1.23</v>
      </c>
      <c r="Z2795" s="150">
        <v>2.33</v>
      </c>
      <c r="AA2795" s="150">
        <v>2.29447933675889</v>
      </c>
      <c r="AB2795" s="150">
        <v>0.70589399999999991</v>
      </c>
      <c r="AC2795" s="150">
        <v>2.82</v>
      </c>
      <c r="AD2795" s="150">
        <v>2.597</v>
      </c>
      <c r="AE2795" s="150">
        <v>3.75</v>
      </c>
      <c r="AF2795" s="150">
        <v>1.843538513688632</v>
      </c>
      <c r="AG2795" s="150">
        <v>1.23</v>
      </c>
      <c r="AH2795" s="150">
        <v>1.34</v>
      </c>
      <c r="AI2795" s="150">
        <v>2.1425098724873002</v>
      </c>
      <c r="AJ2795" s="150">
        <v>0.53</v>
      </c>
      <c r="AK2795" s="150">
        <v>1.88</v>
      </c>
      <c r="AL2795" s="150">
        <v>1.6872075796127319</v>
      </c>
      <c r="AM2795" s="150">
        <v>1.6749182939529419</v>
      </c>
      <c r="AN2795" s="150">
        <v>1.704616904258728</v>
      </c>
      <c r="AO2795" s="5" t="s">
        <v>4346</v>
      </c>
    </row>
    <row r="2796" spans="1:41" ht="14.25" x14ac:dyDescent="0.45">
      <c r="A2796" s="150">
        <v>2018</v>
      </c>
      <c r="B2796" s="5" t="s">
        <v>582</v>
      </c>
      <c r="C2796" s="5" t="s">
        <v>306</v>
      </c>
      <c r="D2796" s="5" t="s">
        <v>7</v>
      </c>
      <c r="E2796" s="5" t="s">
        <v>119</v>
      </c>
      <c r="F2796" s="5" t="s">
        <v>118</v>
      </c>
      <c r="G2796" s="5" t="s">
        <v>83</v>
      </c>
      <c r="H2796" s="5" t="s">
        <v>304</v>
      </c>
      <c r="I2796" s="150">
        <v>1.0548999999999999</v>
      </c>
      <c r="J2796" s="150">
        <v>1.341271248490657</v>
      </c>
      <c r="K2796" s="150">
        <v>1.1299999999999999</v>
      </c>
      <c r="L2796" s="150">
        <v>3.3248777</v>
      </c>
      <c r="M2796" s="150">
        <v>2.2000000000000002</v>
      </c>
      <c r="N2796" s="150">
        <v>1.43</v>
      </c>
      <c r="O2796" s="150">
        <v>3</v>
      </c>
      <c r="P2796" s="150">
        <v>1.6</v>
      </c>
      <c r="Q2796" s="150">
        <v>0.55766416760999993</v>
      </c>
      <c r="R2796" s="150">
        <v>1.6</v>
      </c>
      <c r="S2796" s="150">
        <v>1.2764378054945</v>
      </c>
      <c r="T2796" s="150">
        <v>0.85</v>
      </c>
      <c r="U2796" s="150">
        <v>0.6</v>
      </c>
      <c r="V2796" s="150">
        <v>1.07</v>
      </c>
      <c r="W2796" s="150">
        <v>1.39</v>
      </c>
      <c r="X2796" s="150">
        <v>2</v>
      </c>
      <c r="Y2796" s="150">
        <v>1.23</v>
      </c>
      <c r="Z2796" s="150">
        <v>2.33</v>
      </c>
      <c r="AA2796" s="150">
        <v>2.2395999999999998</v>
      </c>
      <c r="AB2796" s="150">
        <v>0.70589399999999991</v>
      </c>
      <c r="AC2796" s="150">
        <v>2.82</v>
      </c>
      <c r="AD2796" s="150">
        <v>2.4209999999999998</v>
      </c>
      <c r="AE2796" s="150">
        <v>3.75</v>
      </c>
      <c r="AF2796" s="150">
        <v>1.847184889278046</v>
      </c>
      <c r="AG2796" s="150">
        <v>1.23</v>
      </c>
      <c r="AH2796" s="150">
        <v>1.25325256329112</v>
      </c>
      <c r="AI2796" s="150">
        <v>2.1425098724873002</v>
      </c>
      <c r="AJ2796" s="150">
        <v>0.53</v>
      </c>
      <c r="AK2796" s="150">
        <v>2.11</v>
      </c>
      <c r="AL2796" s="150">
        <v>1.6908479928970337</v>
      </c>
      <c r="AM2796" s="150">
        <v>1.6797351837158203</v>
      </c>
      <c r="AN2796" s="150">
        <v>1.7065912485122681</v>
      </c>
      <c r="AO2796" s="5" t="s">
        <v>925</v>
      </c>
    </row>
    <row r="2797" spans="1:41" ht="14.25" x14ac:dyDescent="0.45">
      <c r="A2797" s="150">
        <v>2018</v>
      </c>
      <c r="B2797" s="5" t="s">
        <v>4980</v>
      </c>
      <c r="C2797" s="5" t="s">
        <v>306</v>
      </c>
      <c r="D2797" s="5" t="s">
        <v>7</v>
      </c>
      <c r="E2797" s="5" t="s">
        <v>119</v>
      </c>
      <c r="F2797" s="5" t="s">
        <v>118</v>
      </c>
      <c r="G2797" s="5" t="s">
        <v>83</v>
      </c>
      <c r="H2797" s="5" t="s">
        <v>304</v>
      </c>
      <c r="I2797" s="150">
        <v>1.0548999999999999</v>
      </c>
      <c r="J2797" s="150">
        <v>2.0299999999999998</v>
      </c>
      <c r="K2797" s="150">
        <v>2.5</v>
      </c>
      <c r="L2797" s="150">
        <v>2.075834216937543</v>
      </c>
      <c r="M2797" s="150">
        <v>2.2000000000000002</v>
      </c>
      <c r="N2797" s="150">
        <v>1.27</v>
      </c>
      <c r="O2797" s="150">
        <v>3</v>
      </c>
      <c r="P2797" s="150">
        <v>1.6</v>
      </c>
      <c r="Q2797" s="150">
        <v>0.44090000000000001</v>
      </c>
      <c r="R2797" s="150">
        <v>2.87</v>
      </c>
      <c r="S2797" s="150">
        <v>0.87</v>
      </c>
      <c r="T2797" s="150">
        <v>0.67</v>
      </c>
      <c r="U2797" s="150">
        <v>0.22</v>
      </c>
      <c r="V2797" s="150">
        <v>1.03</v>
      </c>
      <c r="W2797" s="150">
        <v>1.48</v>
      </c>
      <c r="X2797" s="150">
        <v>2</v>
      </c>
      <c r="Y2797" s="150">
        <v>1.23</v>
      </c>
      <c r="Z2797" s="150">
        <v>2.34</v>
      </c>
      <c r="AA2797" s="150">
        <v>2.158260680700014</v>
      </c>
      <c r="AB2797" s="150">
        <v>0.5</v>
      </c>
      <c r="AC2797" s="150">
        <v>3.25</v>
      </c>
      <c r="AD2797" s="150">
        <v>2.569</v>
      </c>
      <c r="AE2797" s="150">
        <v>4</v>
      </c>
      <c r="AF2797" s="150">
        <v>2.0027822031320701</v>
      </c>
      <c r="AG2797" s="150">
        <v>1.23</v>
      </c>
      <c r="AH2797" s="150">
        <v>1.339999999999997</v>
      </c>
      <c r="AI2797" s="150">
        <v>2.14</v>
      </c>
      <c r="AJ2797" s="150">
        <v>0.62</v>
      </c>
      <c r="AK2797" s="150">
        <v>1.88</v>
      </c>
      <c r="AL2797" s="150">
        <v>1.7438508272171021</v>
      </c>
      <c r="AM2797" s="150">
        <v>1.7307456731796265</v>
      </c>
      <c r="AN2797" s="150">
        <v>1.7624164819717407</v>
      </c>
      <c r="AO2797" s="5" t="s">
        <v>5469</v>
      </c>
    </row>
    <row r="2798" spans="1:41" ht="14.25" x14ac:dyDescent="0.45">
      <c r="A2798" s="150">
        <v>2018</v>
      </c>
      <c r="B2798" s="5" t="s">
        <v>81</v>
      </c>
      <c r="C2798" s="5" t="s">
        <v>120</v>
      </c>
      <c r="D2798" s="5" t="s">
        <v>121</v>
      </c>
      <c r="E2798" s="5" t="s">
        <v>12</v>
      </c>
      <c r="F2798" s="5" t="s">
        <v>122</v>
      </c>
      <c r="G2798" s="5" t="s">
        <v>83</v>
      </c>
      <c r="H2798" s="5" t="s">
        <v>101</v>
      </c>
      <c r="I2798" s="150">
        <v>5.6057405797386203E-2</v>
      </c>
      <c r="J2798" s="150">
        <v>2.4771298237037699E-2</v>
      </c>
      <c r="K2798" s="150">
        <v>2.91375282682419E-2</v>
      </c>
      <c r="L2798" s="150">
        <v>8.6274361935996996E-2</v>
      </c>
      <c r="M2798" s="150">
        <v>7.0429390994453403E-2</v>
      </c>
      <c r="N2798" s="150">
        <v>5.57815137781143E-2</v>
      </c>
      <c r="O2798" s="150">
        <v>8.0186415044212297E-2</v>
      </c>
      <c r="P2798" s="150">
        <v>7.2920693226051297E-2</v>
      </c>
      <c r="Q2798" s="150">
        <v>5.7819521752738898E-2</v>
      </c>
      <c r="R2798" s="150">
        <v>6.1071434617042501E-2</v>
      </c>
      <c r="S2798" s="150">
        <v>7.0383984176063494E-2</v>
      </c>
      <c r="T2798" s="150">
        <v>1.64473954118729E-2</v>
      </c>
      <c r="U2798" s="150">
        <v>6.5105218020820602E-2</v>
      </c>
      <c r="V2798" s="150">
        <v>8.6995268193626393E-2</v>
      </c>
      <c r="W2798" s="150">
        <v>3.6788010922813398E-2</v>
      </c>
      <c r="X2798" s="150">
        <v>5.8892953721427901E-2</v>
      </c>
      <c r="Y2798" s="150">
        <v>6.8253112164878907E-2</v>
      </c>
      <c r="Z2798" s="150">
        <v>7.1937644807243406E-2</v>
      </c>
      <c r="AA2798" s="150">
        <v>6.2106043425941497E-2</v>
      </c>
      <c r="AB2798" s="150">
        <v>6.7057186690712006E-2</v>
      </c>
      <c r="AC2798" s="150">
        <v>6.8873394794654805E-2</v>
      </c>
      <c r="AD2798" s="150">
        <v>4.3889814940834097E-2</v>
      </c>
      <c r="AE2798" s="150">
        <v>6.7785603133583103E-2</v>
      </c>
      <c r="AF2798" s="150">
        <v>6.5913492766761797E-2</v>
      </c>
      <c r="AG2798" s="150">
        <v>4.9016654817009002E-2</v>
      </c>
      <c r="AH2798" s="150">
        <v>5.7531452504539497E-2</v>
      </c>
      <c r="AI2798" s="150">
        <v>4.94364682115555E-2</v>
      </c>
      <c r="AJ2798" s="150">
        <v>5.9070170251274097E-2</v>
      </c>
      <c r="AK2798" s="150">
        <v>3.2088905898475698E-2</v>
      </c>
      <c r="AL2798" s="150">
        <v>5.8345593512058258E-2</v>
      </c>
      <c r="AM2798" s="150">
        <v>6.3514880836009979E-2</v>
      </c>
      <c r="AN2798" s="150">
        <v>5.1022466272115707E-2</v>
      </c>
      <c r="AO2798" s="5" t="s">
        <v>5470</v>
      </c>
    </row>
    <row r="2799" spans="1:41" ht="14.25" x14ac:dyDescent="0.45">
      <c r="A2799" s="150">
        <v>2018</v>
      </c>
      <c r="B2799" s="5" t="s">
        <v>81</v>
      </c>
      <c r="C2799" s="5" t="s">
        <v>120</v>
      </c>
      <c r="D2799" s="5" t="s">
        <v>121</v>
      </c>
      <c r="E2799" s="5" t="s">
        <v>12</v>
      </c>
      <c r="F2799" s="5" t="s">
        <v>124</v>
      </c>
      <c r="G2799" s="5" t="s">
        <v>83</v>
      </c>
      <c r="H2799" s="5" t="s">
        <v>101</v>
      </c>
      <c r="I2799" s="150">
        <v>6.1971005797386201E-2</v>
      </c>
      <c r="J2799" s="150">
        <v>3.0416098237037701E-2</v>
      </c>
      <c r="K2799" s="150">
        <v>3.5051128268241902E-2</v>
      </c>
      <c r="L2799" s="150">
        <v>9.2187961935997001E-2</v>
      </c>
      <c r="M2799" s="150">
        <v>7.6342990994453505E-2</v>
      </c>
      <c r="N2799" s="150">
        <v>6.1695113778114298E-2</v>
      </c>
      <c r="O2799" s="150">
        <v>8.6100015044212302E-2</v>
      </c>
      <c r="P2799" s="150">
        <v>7.8565493226051303E-2</v>
      </c>
      <c r="Q2799" s="150">
        <v>6.3733121752738903E-2</v>
      </c>
      <c r="R2799" s="150">
        <v>6.1071434617042501E-2</v>
      </c>
      <c r="S2799" s="150">
        <v>7.6297584176063499E-2</v>
      </c>
      <c r="T2799" s="150">
        <v>2.2360995411872898E-2</v>
      </c>
      <c r="U2799" s="150">
        <v>7.1018818020820607E-2</v>
      </c>
      <c r="V2799" s="150">
        <v>9.2908868193626398E-2</v>
      </c>
      <c r="W2799" s="150">
        <v>4.2701610922813403E-2</v>
      </c>
      <c r="X2799" s="150">
        <v>6.4806553721427906E-2</v>
      </c>
      <c r="Y2799" s="150">
        <v>7.4166712164878898E-2</v>
      </c>
      <c r="Z2799" s="150">
        <v>7.7851244807243397E-2</v>
      </c>
      <c r="AA2799" s="150">
        <v>6.8019643425941495E-2</v>
      </c>
      <c r="AB2799" s="150">
        <v>7.2970786690711997E-2</v>
      </c>
      <c r="AC2799" s="150">
        <v>7.4518194794654893E-2</v>
      </c>
      <c r="AD2799" s="150">
        <v>4.9803414940834102E-2</v>
      </c>
      <c r="AE2799" s="150">
        <v>7.3699203133583094E-2</v>
      </c>
      <c r="AF2799" s="150">
        <v>7.1827092766761802E-2</v>
      </c>
      <c r="AG2799" s="150">
        <v>5.4930254817009E-2</v>
      </c>
      <c r="AH2799" s="150">
        <v>6.3445052504539495E-2</v>
      </c>
      <c r="AI2799" s="150">
        <v>5.5350068211555498E-2</v>
      </c>
      <c r="AJ2799" s="150">
        <v>6.4983770251274095E-2</v>
      </c>
      <c r="AK2799" s="150">
        <v>3.8002505898475702E-2</v>
      </c>
      <c r="AL2799" s="150">
        <v>6.4027465879917145E-2</v>
      </c>
      <c r="AM2799" s="150">
        <v>6.9033168256282806E-2</v>
      </c>
      <c r="AN2799" s="150">
        <v>5.6936055421829224E-2</v>
      </c>
      <c r="AO2799" s="5" t="s">
        <v>5471</v>
      </c>
    </row>
    <row r="2800" spans="1:41" ht="14.25" x14ac:dyDescent="0.45">
      <c r="A2800" s="150">
        <v>2018</v>
      </c>
      <c r="B2800" s="5" t="s">
        <v>81</v>
      </c>
      <c r="C2800" s="5" t="s">
        <v>128</v>
      </c>
      <c r="D2800" s="5" t="s">
        <v>121</v>
      </c>
      <c r="E2800" s="5" t="s">
        <v>133</v>
      </c>
      <c r="F2800" s="5" t="s">
        <v>116</v>
      </c>
      <c r="G2800" s="5" t="s">
        <v>87</v>
      </c>
      <c r="H2800" s="5" t="s">
        <v>131</v>
      </c>
      <c r="I2800" s="150">
        <v>17768.15234375</v>
      </c>
      <c r="J2800" s="150">
        <v>36572.67578125</v>
      </c>
      <c r="K2800" s="150">
        <v>2954.722412109375</v>
      </c>
      <c r="L2800" s="150">
        <v>3702.38330078125</v>
      </c>
      <c r="M2800" s="150">
        <v>13338.099609375</v>
      </c>
      <c r="N2800" s="150">
        <v>12481.3154296875</v>
      </c>
      <c r="O2800" s="150">
        <v>10266.9716796875</v>
      </c>
      <c r="P2800" s="150">
        <v>12490.6279296875</v>
      </c>
      <c r="Q2800" s="150">
        <v>4746.35693359375</v>
      </c>
      <c r="R2800" s="150">
        <v>10689.6279296875</v>
      </c>
      <c r="S2800" s="150">
        <v>15239.4765625</v>
      </c>
      <c r="T2800" s="150">
        <v>15475.919921875</v>
      </c>
      <c r="U2800" s="150">
        <v>1982.6065673828125</v>
      </c>
      <c r="V2800" s="150">
        <v>11325.484375</v>
      </c>
      <c r="W2800" s="150">
        <v>5541.33251953125</v>
      </c>
      <c r="X2800" s="150">
        <v>22724.990234375</v>
      </c>
      <c r="Y2800" s="150">
        <v>56090.90625</v>
      </c>
      <c r="Z2800" s="150">
        <v>7529.18017578125</v>
      </c>
      <c r="AA2800" s="150">
        <v>72870.1796875</v>
      </c>
      <c r="AB2800" s="150">
        <v>3709.762939453125</v>
      </c>
      <c r="AC2800" s="150">
        <v>12624.1123046875</v>
      </c>
      <c r="AD2800" s="150">
        <v>15414.671875</v>
      </c>
      <c r="AE2800" s="150">
        <v>16568.482421875</v>
      </c>
      <c r="AF2800" s="150">
        <v>39823.890625</v>
      </c>
      <c r="AG2800" s="150">
        <v>117357.5625</v>
      </c>
      <c r="AH2800" s="150">
        <v>25823.26171875</v>
      </c>
      <c r="AI2800" s="150">
        <v>6777.69970703125</v>
      </c>
      <c r="AJ2800" s="150">
        <v>34468.5078125</v>
      </c>
      <c r="AK2800" s="150">
        <v>8873.095703125</v>
      </c>
      <c r="AL2800" s="150">
        <v>615232.0625</v>
      </c>
      <c r="AM2800" s="150">
        <v>469092.0625</v>
      </c>
      <c r="AN2800" s="150">
        <v>146140</v>
      </c>
      <c r="AO2800" s="5" t="s">
        <v>5472</v>
      </c>
    </row>
    <row r="2801" spans="1:41" ht="14.25" x14ac:dyDescent="0.45">
      <c r="A2801" s="150">
        <v>2018</v>
      </c>
      <c r="B2801" s="5" t="s">
        <v>81</v>
      </c>
      <c r="C2801" s="5" t="s">
        <v>128</v>
      </c>
      <c r="D2801" s="5" t="s">
        <v>121</v>
      </c>
      <c r="E2801" s="5" t="s">
        <v>133</v>
      </c>
      <c r="F2801" s="5" t="s">
        <v>116</v>
      </c>
      <c r="G2801" s="5" t="s">
        <v>88</v>
      </c>
      <c r="H2801" s="5" t="s">
        <v>131</v>
      </c>
      <c r="I2801" s="150">
        <v>17171.22265625</v>
      </c>
      <c r="J2801" s="150">
        <v>35344</v>
      </c>
      <c r="K2801" s="150">
        <v>2855.457275390625</v>
      </c>
      <c r="L2801" s="150">
        <v>3578</v>
      </c>
      <c r="M2801" s="150">
        <v>12890</v>
      </c>
      <c r="N2801" s="150">
        <v>12062</v>
      </c>
      <c r="O2801" s="150">
        <v>9922.0478515625</v>
      </c>
      <c r="P2801" s="150">
        <v>12071</v>
      </c>
      <c r="Q2801" s="150">
        <v>4586.90087890625</v>
      </c>
      <c r="R2801" s="150">
        <v>10330.5048828125</v>
      </c>
      <c r="S2801" s="150">
        <v>14727.5</v>
      </c>
      <c r="T2801" s="150">
        <v>14956</v>
      </c>
      <c r="U2801" s="150">
        <v>1916</v>
      </c>
      <c r="V2801" s="150">
        <v>10945</v>
      </c>
      <c r="W2801" s="150">
        <v>5355.1689453125</v>
      </c>
      <c r="X2801" s="150">
        <v>21961.533203125</v>
      </c>
      <c r="Y2801" s="150">
        <v>54206.5078125</v>
      </c>
      <c r="Z2801" s="150">
        <v>7276.23388671875</v>
      </c>
      <c r="AA2801" s="150">
        <v>70422.0703125</v>
      </c>
      <c r="AB2801" s="150">
        <v>3585.1318359375</v>
      </c>
      <c r="AC2801" s="150">
        <v>12200</v>
      </c>
      <c r="AD2801" s="150">
        <v>14896.8095703125</v>
      </c>
      <c r="AE2801" s="150">
        <v>16011.857421875</v>
      </c>
      <c r="AF2801" s="150">
        <v>38485.98828125</v>
      </c>
      <c r="AG2801" s="150">
        <v>113414.8828125</v>
      </c>
      <c r="AH2801" s="150">
        <v>24955.71875</v>
      </c>
      <c r="AI2801" s="150">
        <v>6550</v>
      </c>
      <c r="AJ2801" s="150">
        <v>33310.5234375</v>
      </c>
      <c r="AK2801" s="150">
        <v>8575</v>
      </c>
      <c r="AL2801" s="150">
        <v>594563</v>
      </c>
      <c r="AM2801" s="150">
        <v>453332.6875</v>
      </c>
      <c r="AN2801" s="150">
        <v>141230.375</v>
      </c>
      <c r="AO2801" s="5" t="s">
        <v>5473</v>
      </c>
    </row>
    <row r="2802" spans="1:41" ht="14.25" x14ac:dyDescent="0.45">
      <c r="A2802" s="150">
        <v>2018</v>
      </c>
      <c r="B2802" s="5" t="s">
        <v>81</v>
      </c>
      <c r="C2802" s="5" t="s">
        <v>128</v>
      </c>
      <c r="D2802" s="5" t="s">
        <v>121</v>
      </c>
      <c r="E2802" s="5" t="s">
        <v>133</v>
      </c>
      <c r="F2802" s="5" t="s">
        <v>136</v>
      </c>
      <c r="G2802" s="5" t="s">
        <v>87</v>
      </c>
      <c r="H2802" s="5" t="s">
        <v>131</v>
      </c>
      <c r="I2802" s="150">
        <v>18765.53125</v>
      </c>
      <c r="J2802" s="150">
        <v>38206.56640625</v>
      </c>
      <c r="K2802" s="150">
        <v>1807.0972900390625</v>
      </c>
      <c r="L2802" s="150">
        <v>3254.33056640625</v>
      </c>
      <c r="M2802" s="150">
        <v>14224.0517578125</v>
      </c>
      <c r="N2802" s="150">
        <v>13777.8740234375</v>
      </c>
      <c r="O2802" s="150">
        <v>7245.28515625</v>
      </c>
      <c r="P2802" s="150">
        <v>12074.3310546875</v>
      </c>
      <c r="Q2802" s="150">
        <v>7433.8359375</v>
      </c>
      <c r="R2802" s="150">
        <v>11763.17578125</v>
      </c>
      <c r="S2802" s="150">
        <v>16521.548828125</v>
      </c>
      <c r="T2802" s="150">
        <v>8678.560546875</v>
      </c>
      <c r="U2802" s="150">
        <v>3577.1767578125</v>
      </c>
      <c r="V2802" s="150">
        <v>13303.9521484375</v>
      </c>
      <c r="W2802" s="150">
        <v>4991.9736328125</v>
      </c>
      <c r="X2802" s="150">
        <v>23935.111328125</v>
      </c>
      <c r="Y2802" s="150">
        <v>79478.765625</v>
      </c>
      <c r="Z2802" s="150">
        <v>9702.4453125</v>
      </c>
      <c r="AA2802" s="150">
        <v>133721.9375</v>
      </c>
      <c r="AB2802" s="150">
        <v>2767.511962890625</v>
      </c>
      <c r="AC2802" s="150">
        <v>8496.8388671875</v>
      </c>
      <c r="AD2802" s="150">
        <v>17000.189453125</v>
      </c>
      <c r="AE2802" s="150">
        <v>9190.6845703125</v>
      </c>
      <c r="AF2802" s="150">
        <v>45470.578125</v>
      </c>
      <c r="AG2802" s="150">
        <v>243655.71875</v>
      </c>
      <c r="AH2802" s="150">
        <v>32608.90234375</v>
      </c>
      <c r="AI2802" s="150">
        <v>10199.232421875</v>
      </c>
      <c r="AJ2802" s="150">
        <v>76765.765625</v>
      </c>
      <c r="AK2802" s="150">
        <v>5649.8076171875</v>
      </c>
      <c r="AL2802" s="150">
        <v>874268.6875</v>
      </c>
      <c r="AM2802" s="150">
        <v>728639.5</v>
      </c>
      <c r="AN2802" s="150">
        <v>145629.28125</v>
      </c>
      <c r="AO2802" s="5" t="s">
        <v>5474</v>
      </c>
    </row>
    <row r="2803" spans="1:41" ht="14.25" x14ac:dyDescent="0.45">
      <c r="A2803" s="150">
        <v>2018</v>
      </c>
      <c r="B2803" s="5" t="s">
        <v>81</v>
      </c>
      <c r="C2803" s="5" t="s">
        <v>128</v>
      </c>
      <c r="D2803" s="5" t="s">
        <v>121</v>
      </c>
      <c r="E2803" s="5" t="s">
        <v>133</v>
      </c>
      <c r="F2803" s="5" t="s">
        <v>136</v>
      </c>
      <c r="G2803" s="5" t="s">
        <v>88</v>
      </c>
      <c r="H2803" s="5" t="s">
        <v>131</v>
      </c>
      <c r="I2803" s="150">
        <v>18135.095703125</v>
      </c>
      <c r="J2803" s="150">
        <v>36923</v>
      </c>
      <c r="K2803" s="150">
        <v>1746.3870849609375</v>
      </c>
      <c r="L2803" s="150">
        <v>3145</v>
      </c>
      <c r="M2803" s="150">
        <v>13746.1884765625</v>
      </c>
      <c r="N2803" s="150">
        <v>13315</v>
      </c>
      <c r="O2803" s="150">
        <v>7001.87646484375</v>
      </c>
      <c r="P2803" s="150">
        <v>11668.6884765625</v>
      </c>
      <c r="Q2803" s="150">
        <v>7184.0927734375</v>
      </c>
      <c r="R2803" s="150">
        <v>11367.986328125</v>
      </c>
      <c r="S2803" s="150">
        <v>15966.5</v>
      </c>
      <c r="T2803" s="150">
        <v>8387</v>
      </c>
      <c r="U2803" s="150">
        <v>3457</v>
      </c>
      <c r="V2803" s="150">
        <v>12857</v>
      </c>
      <c r="W2803" s="150">
        <v>4824.26611328125</v>
      </c>
      <c r="X2803" s="150">
        <v>23131</v>
      </c>
      <c r="Y2803" s="150">
        <v>76808.640625</v>
      </c>
      <c r="Z2803" s="150">
        <v>9376.4873046875</v>
      </c>
      <c r="AA2803" s="150">
        <v>129229.4921875</v>
      </c>
      <c r="AB2803" s="150">
        <v>2674.5361328125</v>
      </c>
      <c r="AC2803" s="150">
        <v>8211.3837890625</v>
      </c>
      <c r="AD2803" s="150">
        <v>16429.060546875</v>
      </c>
      <c r="AE2803" s="150">
        <v>8881.919921875</v>
      </c>
      <c r="AF2803" s="150">
        <v>43942.97265625</v>
      </c>
      <c r="AG2803" s="150">
        <v>235470</v>
      </c>
      <c r="AH2803" s="150">
        <v>31513.392578125</v>
      </c>
      <c r="AI2803" s="150">
        <v>9856.5849609375</v>
      </c>
      <c r="AJ2803" s="150">
        <v>74186.7890625</v>
      </c>
      <c r="AK2803" s="150">
        <v>5460</v>
      </c>
      <c r="AL2803" s="150">
        <v>844897.3125</v>
      </c>
      <c r="AM2803" s="150">
        <v>704160.5625</v>
      </c>
      <c r="AN2803" s="150">
        <v>140736.796875</v>
      </c>
      <c r="AO2803" s="5" t="s">
        <v>5475</v>
      </c>
    </row>
    <row r="2804" spans="1:41" ht="14.25" x14ac:dyDescent="0.45">
      <c r="A2804" s="150">
        <v>2018</v>
      </c>
      <c r="B2804" s="5" t="s">
        <v>81</v>
      </c>
      <c r="C2804" s="5" t="s">
        <v>128</v>
      </c>
      <c r="D2804" s="5" t="s">
        <v>121</v>
      </c>
      <c r="E2804" s="5" t="s">
        <v>139</v>
      </c>
      <c r="F2804" s="5" t="s">
        <v>139</v>
      </c>
      <c r="G2804" s="5" t="s">
        <v>87</v>
      </c>
      <c r="H2804" s="5" t="s">
        <v>131</v>
      </c>
      <c r="I2804" s="150">
        <v>26208.041015625</v>
      </c>
      <c r="J2804" s="150">
        <v>25293.2421875</v>
      </c>
      <c r="K2804" s="150">
        <v>3296.390625</v>
      </c>
      <c r="L2804" s="150">
        <v>7963.53857421875</v>
      </c>
      <c r="M2804" s="150">
        <v>26641.078125</v>
      </c>
      <c r="N2804" s="150">
        <v>24947.6484375</v>
      </c>
      <c r="O2804" s="150">
        <v>20911.201171875</v>
      </c>
      <c r="P2804" s="150">
        <v>20575.185546875</v>
      </c>
      <c r="Q2804" s="150">
        <v>8883.5087890625</v>
      </c>
      <c r="R2804" s="150">
        <v>12214.2421875</v>
      </c>
      <c r="S2804" s="150">
        <v>30072.41015625</v>
      </c>
      <c r="T2804" s="150">
        <v>13614.056640625</v>
      </c>
      <c r="U2804" s="150">
        <v>4844.92041015625</v>
      </c>
      <c r="V2804" s="150">
        <v>21977.337890625</v>
      </c>
      <c r="W2804" s="150">
        <v>7398.28076171875</v>
      </c>
      <c r="X2804" s="150">
        <v>29867.724609375</v>
      </c>
      <c r="Y2804" s="150">
        <v>127840.875</v>
      </c>
      <c r="Z2804" s="150">
        <v>21721.509765625</v>
      </c>
      <c r="AA2804" s="150">
        <v>189919.90625</v>
      </c>
      <c r="AB2804" s="150">
        <v>4191.25244140625</v>
      </c>
      <c r="AC2804" s="150">
        <v>22669.95703125</v>
      </c>
      <c r="AD2804" s="150">
        <v>29693.986328125</v>
      </c>
      <c r="AE2804" s="150">
        <v>27673.953125</v>
      </c>
      <c r="AF2804" s="150">
        <v>73394.03125</v>
      </c>
      <c r="AG2804" s="150">
        <v>285619</v>
      </c>
      <c r="AH2804" s="150">
        <v>58224.9296875</v>
      </c>
      <c r="AI2804" s="150">
        <v>10899.1884765625</v>
      </c>
      <c r="AJ2804" s="150">
        <v>73751.3828125</v>
      </c>
      <c r="AK2804" s="150">
        <v>7602.40625</v>
      </c>
      <c r="AL2804" s="150">
        <v>1217911.125</v>
      </c>
      <c r="AM2804" s="150">
        <v>975498.25</v>
      </c>
      <c r="AN2804" s="150">
        <v>242412.90625</v>
      </c>
      <c r="AO2804" s="5" t="s">
        <v>5476</v>
      </c>
    </row>
    <row r="2805" spans="1:41" ht="14.25" x14ac:dyDescent="0.45">
      <c r="A2805" s="150">
        <v>2018</v>
      </c>
      <c r="B2805" s="5" t="s">
        <v>81</v>
      </c>
      <c r="C2805" s="5" t="s">
        <v>128</v>
      </c>
      <c r="D2805" s="5" t="s">
        <v>121</v>
      </c>
      <c r="E2805" s="5" t="s">
        <v>139</v>
      </c>
      <c r="F2805" s="5" t="s">
        <v>139</v>
      </c>
      <c r="G2805" s="5" t="s">
        <v>88</v>
      </c>
      <c r="H2805" s="5" t="s">
        <v>131</v>
      </c>
      <c r="I2805" s="150">
        <v>25327.5703125</v>
      </c>
      <c r="J2805" s="150">
        <v>24443.50390625</v>
      </c>
      <c r="K2805" s="150">
        <v>3185.64697265625</v>
      </c>
      <c r="L2805" s="150">
        <v>7696</v>
      </c>
      <c r="M2805" s="150">
        <v>25746.05859375</v>
      </c>
      <c r="N2805" s="150">
        <v>24109.521484375</v>
      </c>
      <c r="O2805" s="150">
        <v>20208.6796875</v>
      </c>
      <c r="P2805" s="150">
        <v>19883.953125</v>
      </c>
      <c r="Q2805" s="150">
        <v>8585.0634765625</v>
      </c>
      <c r="R2805" s="150">
        <v>11803.8994140625</v>
      </c>
      <c r="S2805" s="150">
        <v>29062.11328125</v>
      </c>
      <c r="T2805" s="150">
        <v>13156.6865234375</v>
      </c>
      <c r="U2805" s="150">
        <v>4682.1533203125</v>
      </c>
      <c r="V2805" s="150">
        <v>21239</v>
      </c>
      <c r="W2805" s="150">
        <v>7149.732421875</v>
      </c>
      <c r="X2805" s="150">
        <v>28864.3046875</v>
      </c>
      <c r="Y2805" s="150">
        <v>123546.0078125</v>
      </c>
      <c r="Z2805" s="150">
        <v>20991.765625</v>
      </c>
      <c r="AA2805" s="150">
        <v>183539.46875</v>
      </c>
      <c r="AB2805" s="150">
        <v>4050.445556640625</v>
      </c>
      <c r="AC2805" s="150">
        <v>21908.349609375</v>
      </c>
      <c r="AD2805" s="150">
        <v>28696.404296875</v>
      </c>
      <c r="AE2805" s="150">
        <v>26744.234375</v>
      </c>
      <c r="AF2805" s="150">
        <v>70928.328125</v>
      </c>
      <c r="AG2805" s="150">
        <v>276023.5</v>
      </c>
      <c r="AH2805" s="150">
        <v>56268.8359375</v>
      </c>
      <c r="AI2805" s="150">
        <v>10533.025390625</v>
      </c>
      <c r="AJ2805" s="150">
        <v>71273.671875</v>
      </c>
      <c r="AK2805" s="150">
        <v>7347</v>
      </c>
      <c r="AL2805" s="150">
        <v>1176994.875</v>
      </c>
      <c r="AM2805" s="150">
        <v>942726</v>
      </c>
      <c r="AN2805" s="150">
        <v>234268.9375</v>
      </c>
      <c r="AO2805" s="5" t="s">
        <v>5477</v>
      </c>
    </row>
    <row r="2806" spans="1:41" ht="14.25" x14ac:dyDescent="0.45">
      <c r="A2806" s="150">
        <v>2018</v>
      </c>
      <c r="B2806" s="5" t="s">
        <v>81</v>
      </c>
      <c r="C2806" s="5" t="s">
        <v>128</v>
      </c>
      <c r="D2806" s="5" t="s">
        <v>121</v>
      </c>
      <c r="E2806" s="5" t="s">
        <v>142</v>
      </c>
      <c r="F2806" s="5" t="s">
        <v>142</v>
      </c>
      <c r="G2806" s="5" t="s">
        <v>87</v>
      </c>
      <c r="H2806" s="5" t="s">
        <v>131</v>
      </c>
      <c r="I2806" s="150">
        <v>11754.4921875</v>
      </c>
      <c r="J2806" s="150">
        <v>11220.6220703125</v>
      </c>
      <c r="K2806" s="150">
        <v>1020.348388671875</v>
      </c>
      <c r="L2806" s="150">
        <v>4818.8115234375</v>
      </c>
      <c r="M2806" s="150">
        <v>18187.556640625</v>
      </c>
      <c r="N2806" s="150">
        <v>15360.6611328125</v>
      </c>
      <c r="O2806" s="150">
        <v>12792.0205078125</v>
      </c>
      <c r="P2806" s="150">
        <v>13374.6796875</v>
      </c>
      <c r="Q2806" s="150">
        <v>5168.17236328125</v>
      </c>
      <c r="R2806" s="150">
        <v>7700.3828125</v>
      </c>
      <c r="S2806" s="150">
        <v>19026.068359375</v>
      </c>
      <c r="T2806" s="150">
        <v>5086.76171875</v>
      </c>
      <c r="U2806" s="150">
        <v>2895.021728515625</v>
      </c>
      <c r="V2806" s="150">
        <v>15438.439453125</v>
      </c>
      <c r="W2806" s="150">
        <v>3787.21533203125</v>
      </c>
      <c r="X2806" s="150">
        <v>16892.126953125</v>
      </c>
      <c r="Y2806" s="150">
        <v>74790.46875</v>
      </c>
      <c r="Z2806" s="150">
        <v>13584.7880859375</v>
      </c>
      <c r="AA2806" s="150">
        <v>108868.9765625</v>
      </c>
      <c r="AB2806" s="150">
        <v>2810.1533203125</v>
      </c>
      <c r="AC2806" s="150">
        <v>13346.5986328125</v>
      </c>
      <c r="AD2806" s="150">
        <v>17751.732421875</v>
      </c>
      <c r="AE2806" s="150">
        <v>17659.927734375</v>
      </c>
      <c r="AF2806" s="150">
        <v>40880.1640625</v>
      </c>
      <c r="AG2806" s="150">
        <v>160178.5625</v>
      </c>
      <c r="AH2806" s="150">
        <v>33116.53125</v>
      </c>
      <c r="AI2806" s="150">
        <v>6229.7490234375</v>
      </c>
      <c r="AJ2806" s="150">
        <v>38500.8359375</v>
      </c>
      <c r="AK2806" s="150">
        <v>4095.757080078125</v>
      </c>
      <c r="AL2806" s="150">
        <v>696337.5625</v>
      </c>
      <c r="AM2806" s="150">
        <v>555541.5625</v>
      </c>
      <c r="AN2806" s="150">
        <v>140796.015625</v>
      </c>
      <c r="AO2806" s="5" t="s">
        <v>5478</v>
      </c>
    </row>
    <row r="2807" spans="1:41" ht="14.25" x14ac:dyDescent="0.45">
      <c r="A2807" s="150">
        <v>2018</v>
      </c>
      <c r="B2807" s="5" t="s">
        <v>81</v>
      </c>
      <c r="C2807" s="5" t="s">
        <v>128</v>
      </c>
      <c r="D2807" s="5" t="s">
        <v>121</v>
      </c>
      <c r="E2807" s="5" t="s">
        <v>142</v>
      </c>
      <c r="F2807" s="5" t="s">
        <v>142</v>
      </c>
      <c r="G2807" s="5" t="s">
        <v>88</v>
      </c>
      <c r="H2807" s="5" t="s">
        <v>131</v>
      </c>
      <c r="I2807" s="150">
        <v>11359.5947265625</v>
      </c>
      <c r="J2807" s="150">
        <v>10843.66015625</v>
      </c>
      <c r="K2807" s="150">
        <v>986.0693359375</v>
      </c>
      <c r="L2807" s="150">
        <v>4656.92138671875</v>
      </c>
      <c r="M2807" s="150">
        <v>17576.537109375</v>
      </c>
      <c r="N2807" s="150">
        <v>14844.61328125</v>
      </c>
      <c r="O2807" s="150">
        <v>12362.2666015625</v>
      </c>
      <c r="P2807" s="150">
        <v>12925.3515625</v>
      </c>
      <c r="Q2807" s="150">
        <v>4994.54541015625</v>
      </c>
      <c r="R2807" s="150">
        <v>7441.68505859375</v>
      </c>
      <c r="S2807" s="150">
        <v>18386.87890625</v>
      </c>
      <c r="T2807" s="150">
        <v>4915.86962890625</v>
      </c>
      <c r="U2807" s="150">
        <v>2797.76220703125</v>
      </c>
      <c r="V2807" s="150">
        <v>14919.7783203125</v>
      </c>
      <c r="W2807" s="150">
        <v>3659.982177734375</v>
      </c>
      <c r="X2807" s="150">
        <v>16324.6279296875</v>
      </c>
      <c r="Y2807" s="150">
        <v>72277.8515625</v>
      </c>
      <c r="Z2807" s="150">
        <v>13128.4013671875</v>
      </c>
      <c r="AA2807" s="150">
        <v>105211.4765625</v>
      </c>
      <c r="AB2807" s="150">
        <v>2715.744873046875</v>
      </c>
      <c r="AC2807" s="150">
        <v>12898.2138671875</v>
      </c>
      <c r="AD2807" s="150">
        <v>17155.35546875</v>
      </c>
      <c r="AE2807" s="150">
        <v>17066.634765625</v>
      </c>
      <c r="AF2807" s="150">
        <v>39506.77734375</v>
      </c>
      <c r="AG2807" s="150">
        <v>154797.296875</v>
      </c>
      <c r="AH2807" s="150">
        <v>32003.96484375</v>
      </c>
      <c r="AI2807" s="150">
        <v>6020.4580078125</v>
      </c>
      <c r="AJ2807" s="150">
        <v>37207.3828125</v>
      </c>
      <c r="AK2807" s="150">
        <v>3958.158203125</v>
      </c>
      <c r="AL2807" s="150">
        <v>672943.8125</v>
      </c>
      <c r="AM2807" s="150">
        <v>536877.9375</v>
      </c>
      <c r="AN2807" s="150">
        <v>136065.90625</v>
      </c>
      <c r="AO2807" s="5" t="s">
        <v>5479</v>
      </c>
    </row>
    <row r="2808" spans="1:41" ht="14.25" x14ac:dyDescent="0.45">
      <c r="A2808" s="150">
        <v>2018</v>
      </c>
      <c r="B2808" s="5" t="s">
        <v>81</v>
      </c>
      <c r="C2808" s="5" t="s">
        <v>128</v>
      </c>
      <c r="D2808" s="5" t="s">
        <v>121</v>
      </c>
      <c r="E2808" s="5" t="s">
        <v>145</v>
      </c>
      <c r="F2808" s="5" t="s">
        <v>145</v>
      </c>
      <c r="G2808" s="5" t="s">
        <v>87</v>
      </c>
      <c r="H2808" s="5" t="s">
        <v>131</v>
      </c>
      <c r="I2808" s="150">
        <v>15575.98046875</v>
      </c>
      <c r="J2808" s="150">
        <v>15310.439453125</v>
      </c>
      <c r="K2808" s="150">
        <v>1332.4427490234375</v>
      </c>
      <c r="L2808" s="150">
        <v>5969.94921875</v>
      </c>
      <c r="M2808" s="150">
        <v>21220.173828125</v>
      </c>
      <c r="N2808" s="150">
        <v>18237.849609375</v>
      </c>
      <c r="O2808" s="150">
        <v>16744.998046875</v>
      </c>
      <c r="P2808" s="150">
        <v>15424.1611328125</v>
      </c>
      <c r="Q2808" s="150">
        <v>6770.04833984375</v>
      </c>
      <c r="R2808" s="150">
        <v>7700.3828125</v>
      </c>
      <c r="S2808" s="150">
        <v>20183.138671875</v>
      </c>
      <c r="T2808" s="150">
        <v>5996.8349609375</v>
      </c>
      <c r="U2808" s="150">
        <v>3839.237060546875</v>
      </c>
      <c r="V2808" s="150">
        <v>16652.119140625</v>
      </c>
      <c r="W2808" s="150">
        <v>4527.181640625</v>
      </c>
      <c r="X2808" s="150">
        <v>22441.9140625</v>
      </c>
      <c r="Y2808" s="150">
        <v>99125.203125</v>
      </c>
      <c r="Z2808" s="150">
        <v>16878.701171875</v>
      </c>
      <c r="AA2808" s="150">
        <v>138757.765625</v>
      </c>
      <c r="AB2808" s="150">
        <v>3094.165771484375</v>
      </c>
      <c r="AC2808" s="150">
        <v>15967.76171875</v>
      </c>
      <c r="AD2808" s="150">
        <v>20661.537109375</v>
      </c>
      <c r="AE2808" s="150">
        <v>21397.76953125</v>
      </c>
      <c r="AF2808" s="150">
        <v>52836.87890625</v>
      </c>
      <c r="AG2808" s="150">
        <v>206195.59375</v>
      </c>
      <c r="AH2808" s="150">
        <v>44598.23046875</v>
      </c>
      <c r="AI2808" s="150">
        <v>8134.4443359375</v>
      </c>
      <c r="AJ2808" s="150">
        <v>50805.01171875</v>
      </c>
      <c r="AK2808" s="150">
        <v>4264.3330078125</v>
      </c>
      <c r="AL2808" s="150">
        <v>880644.25</v>
      </c>
      <c r="AM2808" s="150">
        <v>707444.875</v>
      </c>
      <c r="AN2808" s="150">
        <v>173199.390625</v>
      </c>
      <c r="AO2808" s="5" t="s">
        <v>5480</v>
      </c>
    </row>
    <row r="2809" spans="1:41" ht="14.25" x14ac:dyDescent="0.45">
      <c r="A2809" s="150">
        <v>2018</v>
      </c>
      <c r="B2809" s="5" t="s">
        <v>81</v>
      </c>
      <c r="C2809" s="5" t="s">
        <v>128</v>
      </c>
      <c r="D2809" s="5" t="s">
        <v>121</v>
      </c>
      <c r="E2809" s="5" t="s">
        <v>145</v>
      </c>
      <c r="F2809" s="5" t="s">
        <v>145</v>
      </c>
      <c r="G2809" s="5" t="s">
        <v>88</v>
      </c>
      <c r="H2809" s="5" t="s">
        <v>131</v>
      </c>
      <c r="I2809" s="150">
        <v>15052.6982421875</v>
      </c>
      <c r="J2809" s="150">
        <v>14796.078125</v>
      </c>
      <c r="K2809" s="150">
        <v>1287.6787109375</v>
      </c>
      <c r="L2809" s="150">
        <v>5769.38623046875</v>
      </c>
      <c r="M2809" s="150">
        <v>20507.2734375</v>
      </c>
      <c r="N2809" s="150">
        <v>17625.140625</v>
      </c>
      <c r="O2809" s="150">
        <v>16182.443359375</v>
      </c>
      <c r="P2809" s="150">
        <v>14905.9794921875</v>
      </c>
      <c r="Q2809" s="150">
        <v>6542.60546875</v>
      </c>
      <c r="R2809" s="150">
        <v>7441.68505859375</v>
      </c>
      <c r="S2809" s="150">
        <v>19505.078125</v>
      </c>
      <c r="T2809" s="150">
        <v>5795.36865234375</v>
      </c>
      <c r="U2809" s="150">
        <v>3710.256103515625</v>
      </c>
      <c r="V2809" s="150">
        <v>16092.6845703125</v>
      </c>
      <c r="W2809" s="150">
        <v>4375.0888671875</v>
      </c>
      <c r="X2809" s="150">
        <v>21687.96875</v>
      </c>
      <c r="Y2809" s="150">
        <v>95795.046875</v>
      </c>
      <c r="Z2809" s="150">
        <v>16311.6533203125</v>
      </c>
      <c r="AA2809" s="150">
        <v>134096.140625</v>
      </c>
      <c r="AB2809" s="150">
        <v>2990.2158203125</v>
      </c>
      <c r="AC2809" s="150">
        <v>15431.3173828125</v>
      </c>
      <c r="AD2809" s="150">
        <v>19967.404296875</v>
      </c>
      <c r="AE2809" s="150">
        <v>20678.90234375</v>
      </c>
      <c r="AF2809" s="150">
        <v>51061.80078125</v>
      </c>
      <c r="AG2809" s="150">
        <v>199268.359375</v>
      </c>
      <c r="AH2809" s="150">
        <v>43099.93359375</v>
      </c>
      <c r="AI2809" s="150">
        <v>7861.1640625</v>
      </c>
      <c r="AJ2809" s="150">
        <v>49098.1953125</v>
      </c>
      <c r="AK2809" s="150">
        <v>4121.07080078125</v>
      </c>
      <c r="AL2809" s="150">
        <v>851058.625</v>
      </c>
      <c r="AM2809" s="150">
        <v>683677.9375</v>
      </c>
      <c r="AN2809" s="150">
        <v>167380.703125</v>
      </c>
      <c r="AO2809" s="5" t="s">
        <v>5481</v>
      </c>
    </row>
    <row r="2810" spans="1:41" ht="14.25" x14ac:dyDescent="0.45">
      <c r="A2810" s="150">
        <v>2018</v>
      </c>
      <c r="B2810" s="5" t="s">
        <v>81</v>
      </c>
      <c r="C2810" s="5" t="s">
        <v>128</v>
      </c>
      <c r="D2810" s="5" t="s">
        <v>121</v>
      </c>
      <c r="E2810" s="5" t="s">
        <v>150</v>
      </c>
      <c r="F2810" s="5" t="s">
        <v>151</v>
      </c>
      <c r="G2810" s="5" t="s">
        <v>87</v>
      </c>
      <c r="H2810" s="5" t="s">
        <v>131</v>
      </c>
      <c r="I2810" s="150">
        <v>3821.48828125</v>
      </c>
      <c r="J2810" s="150">
        <v>4089.816650390625</v>
      </c>
      <c r="K2810" s="150">
        <v>312.09439086914063</v>
      </c>
      <c r="L2810" s="150">
        <v>1151.1376953125</v>
      </c>
      <c r="M2810" s="150">
        <v>3032.619140625</v>
      </c>
      <c r="N2810" s="150">
        <v>2877.188720703125</v>
      </c>
      <c r="O2810" s="150">
        <v>3952.978271484375</v>
      </c>
      <c r="P2810" s="150">
        <v>2049.48046875</v>
      </c>
      <c r="Q2810" s="150">
        <v>1601.875244140625</v>
      </c>
      <c r="R2810" s="150">
        <v>0</v>
      </c>
      <c r="S2810" s="150">
        <v>1157.072509765625</v>
      </c>
      <c r="T2810" s="150">
        <v>910.07293701171875</v>
      </c>
      <c r="U2810" s="150">
        <v>944.21502685546875</v>
      </c>
      <c r="V2810" s="150">
        <v>1213.680419921875</v>
      </c>
      <c r="W2810" s="150">
        <v>739.96600341796875</v>
      </c>
      <c r="X2810" s="150">
        <v>5549.78759765625</v>
      </c>
      <c r="Y2810" s="150">
        <v>24334.736328125</v>
      </c>
      <c r="Z2810" s="150">
        <v>3293.911865234375</v>
      </c>
      <c r="AA2810" s="150">
        <v>29888.8203125</v>
      </c>
      <c r="AB2810" s="150">
        <v>284.01239013671875</v>
      </c>
      <c r="AC2810" s="150">
        <v>2580.31884765625</v>
      </c>
      <c r="AD2810" s="150">
        <v>2909.805419921875</v>
      </c>
      <c r="AE2810" s="150">
        <v>3737.84130859375</v>
      </c>
      <c r="AF2810" s="150">
        <v>11955.537109375</v>
      </c>
      <c r="AG2810" s="150">
        <v>45204.26953125</v>
      </c>
      <c r="AH2810" s="150">
        <v>11481.7001953125</v>
      </c>
      <c r="AI2810" s="150">
        <v>1904.695556640625</v>
      </c>
      <c r="AJ2810" s="150">
        <v>11701.2763671875</v>
      </c>
      <c r="AK2810" s="150">
        <v>168.57618713378906</v>
      </c>
      <c r="AL2810" s="150">
        <v>182849</v>
      </c>
      <c r="AM2810" s="150">
        <v>150445.59375</v>
      </c>
      <c r="AN2810" s="150">
        <v>32403.380859375</v>
      </c>
      <c r="AO2810" s="5" t="s">
        <v>5482</v>
      </c>
    </row>
    <row r="2811" spans="1:41" ht="14.25" x14ac:dyDescent="0.45">
      <c r="A2811" s="150">
        <v>2018</v>
      </c>
      <c r="B2811" s="5" t="s">
        <v>81</v>
      </c>
      <c r="C2811" s="5" t="s">
        <v>128</v>
      </c>
      <c r="D2811" s="5" t="s">
        <v>121</v>
      </c>
      <c r="E2811" s="5" t="s">
        <v>150</v>
      </c>
      <c r="F2811" s="5" t="s">
        <v>151</v>
      </c>
      <c r="G2811" s="5" t="s">
        <v>88</v>
      </c>
      <c r="H2811" s="5" t="s">
        <v>131</v>
      </c>
      <c r="I2811" s="150">
        <v>3693.103759765625</v>
      </c>
      <c r="J2811" s="150">
        <v>3952.41748046875</v>
      </c>
      <c r="K2811" s="150">
        <v>301.60943603515625</v>
      </c>
      <c r="L2811" s="150">
        <v>1112.4647216796875</v>
      </c>
      <c r="M2811" s="150">
        <v>2930.737060546875</v>
      </c>
      <c r="N2811" s="150">
        <v>2780.5283203125</v>
      </c>
      <c r="O2811" s="150">
        <v>3820.17626953125</v>
      </c>
      <c r="P2811" s="150">
        <v>1980.627197265625</v>
      </c>
      <c r="Q2811" s="150">
        <v>1548.0595703125</v>
      </c>
      <c r="R2811" s="150">
        <v>0</v>
      </c>
      <c r="S2811" s="150">
        <v>1118.2001953125</v>
      </c>
      <c r="T2811" s="150">
        <v>879.4986572265625</v>
      </c>
      <c r="U2811" s="150">
        <v>912.49371337890625</v>
      </c>
      <c r="V2811" s="150">
        <v>1172.90625</v>
      </c>
      <c r="W2811" s="150">
        <v>715.10650634765625</v>
      </c>
      <c r="X2811" s="150">
        <v>5363.33984375</v>
      </c>
      <c r="Y2811" s="150">
        <v>23517.19921875</v>
      </c>
      <c r="Z2811" s="150">
        <v>3183.25146484375</v>
      </c>
      <c r="AA2811" s="150">
        <v>28884.69140625</v>
      </c>
      <c r="AB2811" s="150">
        <v>274.47085571289063</v>
      </c>
      <c r="AC2811" s="150">
        <v>2493.6318359375</v>
      </c>
      <c r="AD2811" s="150">
        <v>2812.04931640625</v>
      </c>
      <c r="AE2811" s="150">
        <v>3612.266845703125</v>
      </c>
      <c r="AF2811" s="150">
        <v>11553.8857421875</v>
      </c>
      <c r="AG2811" s="150">
        <v>43685.61328125</v>
      </c>
      <c r="AH2811" s="150">
        <v>11095.9677734375</v>
      </c>
      <c r="AI2811" s="150">
        <v>1840.7064208984375</v>
      </c>
      <c r="AJ2811" s="150">
        <v>11308.1669921875</v>
      </c>
      <c r="AK2811" s="150">
        <v>162.91279602050781</v>
      </c>
      <c r="AL2811" s="150">
        <v>176706.0625</v>
      </c>
      <c r="AM2811" s="150">
        <v>145391.3125</v>
      </c>
      <c r="AN2811" s="150">
        <v>31314.775390625</v>
      </c>
      <c r="AO2811" s="5" t="s">
        <v>5483</v>
      </c>
    </row>
    <row r="2812" spans="1:41" ht="14.25" x14ac:dyDescent="0.45">
      <c r="A2812" s="150">
        <v>2018</v>
      </c>
      <c r="B2812" s="5" t="s">
        <v>81</v>
      </c>
      <c r="C2812" s="5" t="s">
        <v>128</v>
      </c>
      <c r="D2812" s="5" t="s">
        <v>121</v>
      </c>
      <c r="E2812" s="5" t="s">
        <v>154</v>
      </c>
      <c r="F2812" s="5" t="s">
        <v>155</v>
      </c>
      <c r="G2812" s="5" t="s">
        <v>87</v>
      </c>
      <c r="H2812" s="5" t="s">
        <v>131</v>
      </c>
      <c r="I2812" s="150">
        <v>0</v>
      </c>
      <c r="J2812" s="150">
        <v>0</v>
      </c>
      <c r="K2812" s="150">
        <v>0</v>
      </c>
      <c r="L2812" s="150">
        <v>0</v>
      </c>
      <c r="M2812" s="150">
        <v>0</v>
      </c>
      <c r="N2812" s="150">
        <v>0</v>
      </c>
      <c r="O2812" s="150">
        <v>0</v>
      </c>
      <c r="P2812" s="150">
        <v>0</v>
      </c>
      <c r="Q2812" s="150">
        <v>0</v>
      </c>
      <c r="R2812" s="150">
        <v>0</v>
      </c>
      <c r="S2812" s="150">
        <v>0</v>
      </c>
      <c r="T2812" s="150">
        <v>0</v>
      </c>
      <c r="U2812" s="150">
        <v>0</v>
      </c>
      <c r="V2812" s="150">
        <v>0</v>
      </c>
      <c r="W2812" s="150">
        <v>0</v>
      </c>
      <c r="X2812" s="150">
        <v>0</v>
      </c>
      <c r="Y2812" s="150">
        <v>0</v>
      </c>
      <c r="Z2812" s="150">
        <v>0</v>
      </c>
      <c r="AA2812" s="150">
        <v>0</v>
      </c>
      <c r="AB2812" s="150">
        <v>0</v>
      </c>
      <c r="AC2812" s="150">
        <v>40.843673706054688</v>
      </c>
      <c r="AD2812" s="150">
        <v>0</v>
      </c>
      <c r="AE2812" s="150">
        <v>0</v>
      </c>
      <c r="AF2812" s="150">
        <v>1.175872802734375</v>
      </c>
      <c r="AG2812" s="150">
        <v>812.76116943359375</v>
      </c>
      <c r="AH2812" s="150">
        <v>0</v>
      </c>
      <c r="AI2812" s="150">
        <v>0</v>
      </c>
      <c r="AJ2812" s="150">
        <v>602.9031982421875</v>
      </c>
      <c r="AK2812" s="150">
        <v>0</v>
      </c>
      <c r="AL2812" s="150">
        <v>1457.683837890625</v>
      </c>
      <c r="AM2812" s="150">
        <v>1457.683837890625</v>
      </c>
      <c r="AN2812" s="150">
        <v>0</v>
      </c>
      <c r="AO2812" s="5" t="s">
        <v>5484</v>
      </c>
    </row>
    <row r="2813" spans="1:41" ht="14.25" x14ac:dyDescent="0.45">
      <c r="A2813" s="150">
        <v>2018</v>
      </c>
      <c r="B2813" s="5" t="s">
        <v>81</v>
      </c>
      <c r="C2813" s="5" t="s">
        <v>128</v>
      </c>
      <c r="D2813" s="5" t="s">
        <v>121</v>
      </c>
      <c r="E2813" s="5" t="s">
        <v>154</v>
      </c>
      <c r="F2813" s="5" t="s">
        <v>155</v>
      </c>
      <c r="G2813" s="5" t="s">
        <v>88</v>
      </c>
      <c r="H2813" s="5" t="s">
        <v>131</v>
      </c>
      <c r="I2813" s="150">
        <v>0</v>
      </c>
      <c r="J2813" s="150">
        <v>0</v>
      </c>
      <c r="K2813" s="150">
        <v>0</v>
      </c>
      <c r="L2813" s="150">
        <v>0</v>
      </c>
      <c r="M2813" s="150">
        <v>0</v>
      </c>
      <c r="N2813" s="150">
        <v>0</v>
      </c>
      <c r="O2813" s="150">
        <v>0</v>
      </c>
      <c r="P2813" s="150">
        <v>0</v>
      </c>
      <c r="Q2813" s="150">
        <v>0</v>
      </c>
      <c r="R2813" s="150">
        <v>0</v>
      </c>
      <c r="S2813" s="150">
        <v>0</v>
      </c>
      <c r="T2813" s="150">
        <v>0</v>
      </c>
      <c r="U2813" s="150">
        <v>0</v>
      </c>
      <c r="V2813" s="150">
        <v>0</v>
      </c>
      <c r="W2813" s="150">
        <v>0</v>
      </c>
      <c r="X2813" s="150">
        <v>0</v>
      </c>
      <c r="Y2813" s="150">
        <v>0</v>
      </c>
      <c r="Z2813" s="150">
        <v>0</v>
      </c>
      <c r="AA2813" s="150">
        <v>0</v>
      </c>
      <c r="AB2813" s="150">
        <v>0</v>
      </c>
      <c r="AC2813" s="150">
        <v>39.471511840820313</v>
      </c>
      <c r="AD2813" s="150">
        <v>0</v>
      </c>
      <c r="AE2813" s="150">
        <v>0</v>
      </c>
      <c r="AF2813" s="150">
        <v>1.1363688707351685</v>
      </c>
      <c r="AG2813" s="150">
        <v>785.45611572265625</v>
      </c>
      <c r="AH2813" s="150">
        <v>0</v>
      </c>
      <c r="AI2813" s="150">
        <v>0</v>
      </c>
      <c r="AJ2813" s="150">
        <v>582.64837646484375</v>
      </c>
      <c r="AK2813" s="150">
        <v>0</v>
      </c>
      <c r="AL2813" s="150">
        <v>1408.71240234375</v>
      </c>
      <c r="AM2813" s="150">
        <v>1408.71240234375</v>
      </c>
      <c r="AN2813" s="150">
        <v>0</v>
      </c>
      <c r="AO2813" s="5" t="s">
        <v>5485</v>
      </c>
    </row>
    <row r="2814" spans="1:41" ht="14.25" x14ac:dyDescent="0.45">
      <c r="A2814" s="150">
        <v>2018</v>
      </c>
      <c r="B2814" s="5" t="s">
        <v>81</v>
      </c>
      <c r="C2814" s="5" t="s">
        <v>128</v>
      </c>
      <c r="D2814" s="5" t="s">
        <v>121</v>
      </c>
      <c r="E2814" s="5" t="s">
        <v>158</v>
      </c>
      <c r="F2814" s="5" t="s">
        <v>159</v>
      </c>
      <c r="G2814" s="5" t="s">
        <v>87</v>
      </c>
      <c r="H2814" s="5" t="s">
        <v>131</v>
      </c>
      <c r="I2814" s="150">
        <v>0</v>
      </c>
      <c r="J2814" s="150">
        <v>-581.5369873046875</v>
      </c>
      <c r="K2814" s="150">
        <v>131.40242004394531</v>
      </c>
      <c r="L2814" s="150">
        <v>13.451923370361328</v>
      </c>
      <c r="M2814" s="150">
        <v>-82.098121643066406</v>
      </c>
      <c r="N2814" s="150">
        <v>-190.83203125</v>
      </c>
      <c r="O2814" s="150">
        <v>-273.22402954101563</v>
      </c>
      <c r="P2814" s="150">
        <v>-557.896240234375</v>
      </c>
      <c r="Q2814" s="150">
        <v>-82.91351318359375</v>
      </c>
      <c r="R2814" s="150">
        <v>-640.50982666015625</v>
      </c>
      <c r="S2814" s="150">
        <v>607.40606689453125</v>
      </c>
      <c r="T2814" s="150">
        <v>-67.259613037109375</v>
      </c>
      <c r="U2814" s="150">
        <v>-100.37203979492188</v>
      </c>
      <c r="V2814" s="150">
        <v>-143.83210754394531</v>
      </c>
      <c r="W2814" s="150">
        <v>0</v>
      </c>
      <c r="X2814" s="150">
        <v>-8.278106689453125</v>
      </c>
      <c r="Y2814" s="150">
        <v>-746.70074462890625</v>
      </c>
      <c r="Z2814" s="150">
        <v>-140.88406372070313</v>
      </c>
      <c r="AA2814" s="150">
        <v>-9345.748046875</v>
      </c>
      <c r="AB2814" s="150">
        <v>0</v>
      </c>
      <c r="AC2814" s="150">
        <v>-3.0060911178588867</v>
      </c>
      <c r="AD2814" s="150">
        <v>-684.99261474609375</v>
      </c>
      <c r="AE2814" s="150">
        <v>-136.43354797363281</v>
      </c>
      <c r="AF2814" s="150">
        <v>-1196.1561279296875</v>
      </c>
      <c r="AG2814" s="150">
        <v>-7551.2890625</v>
      </c>
      <c r="AH2814" s="150">
        <v>-6.1441035270690918</v>
      </c>
      <c r="AI2814" s="150">
        <v>-165.33065795898438</v>
      </c>
      <c r="AJ2814" s="150">
        <v>9.4111171085970932E-15</v>
      </c>
      <c r="AK2814" s="150">
        <v>-58.981510162353516</v>
      </c>
      <c r="AL2814" s="150">
        <v>-22012.16015625</v>
      </c>
      <c r="AM2814" s="150">
        <v>-21404.658203125</v>
      </c>
      <c r="AN2814" s="150">
        <v>-607.50030517578125</v>
      </c>
      <c r="AO2814" s="5" t="s">
        <v>5486</v>
      </c>
    </row>
    <row r="2815" spans="1:41" ht="14.25" x14ac:dyDescent="0.45">
      <c r="A2815" s="150">
        <v>2018</v>
      </c>
      <c r="B2815" s="5" t="s">
        <v>81</v>
      </c>
      <c r="C2815" s="5" t="s">
        <v>128</v>
      </c>
      <c r="D2815" s="5" t="s">
        <v>121</v>
      </c>
      <c r="E2815" s="5" t="s">
        <v>158</v>
      </c>
      <c r="F2815" s="5" t="s">
        <v>159</v>
      </c>
      <c r="G2815" s="5" t="s">
        <v>88</v>
      </c>
      <c r="H2815" s="5" t="s">
        <v>131</v>
      </c>
      <c r="I2815" s="150">
        <v>0</v>
      </c>
      <c r="J2815" s="150">
        <v>-562</v>
      </c>
      <c r="K2815" s="150">
        <v>126.98789978027344</v>
      </c>
      <c r="L2815" s="150">
        <v>13</v>
      </c>
      <c r="M2815" s="150">
        <v>-79.339996337890625</v>
      </c>
      <c r="N2815" s="150">
        <v>-184.42094421386719</v>
      </c>
      <c r="O2815" s="150">
        <v>-264.04495239257813</v>
      </c>
      <c r="P2815" s="150">
        <v>-539.1534423828125</v>
      </c>
      <c r="Q2815" s="150">
        <v>-80.127998352050781</v>
      </c>
      <c r="R2815" s="150">
        <v>-618.99163818359375</v>
      </c>
      <c r="S2815" s="150">
        <v>587</v>
      </c>
      <c r="T2815" s="150">
        <v>-65</v>
      </c>
      <c r="U2815" s="150">
        <v>-97</v>
      </c>
      <c r="V2815" s="150">
        <v>-139</v>
      </c>
      <c r="W2815" s="150">
        <v>0</v>
      </c>
      <c r="X2815" s="150">
        <v>-8</v>
      </c>
      <c r="Y2815" s="150">
        <v>-721.614990234375</v>
      </c>
      <c r="Z2815" s="150">
        <v>-136.1510009765625</v>
      </c>
      <c r="AA2815" s="150">
        <v>-9031.7734375</v>
      </c>
      <c r="AB2815" s="150">
        <v>0</v>
      </c>
      <c r="AC2815" s="150">
        <v>-2.9051001071929932</v>
      </c>
      <c r="AD2815" s="150">
        <v>-661.97998046875</v>
      </c>
      <c r="AE2815" s="150">
        <v>-131.85000610351563</v>
      </c>
      <c r="AF2815" s="150">
        <v>-1155.970703125</v>
      </c>
      <c r="AG2815" s="150">
        <v>-7297.60009765625</v>
      </c>
      <c r="AH2815" s="150">
        <v>-5.9376897811889648</v>
      </c>
      <c r="AI2815" s="150">
        <v>-159.77630615234375</v>
      </c>
      <c r="AJ2815" s="150">
        <v>9.094946814441375E-15</v>
      </c>
      <c r="AK2815" s="150">
        <v>-57</v>
      </c>
      <c r="AL2815" s="150">
        <v>-21272.6484375</v>
      </c>
      <c r="AM2815" s="150">
        <v>-20685.55859375</v>
      </c>
      <c r="AN2815" s="150">
        <v>-587.09100341796875</v>
      </c>
      <c r="AO2815" s="5" t="s">
        <v>5487</v>
      </c>
    </row>
    <row r="2816" spans="1:41" ht="14.25" x14ac:dyDescent="0.45">
      <c r="A2816" s="150">
        <v>2018</v>
      </c>
      <c r="B2816" s="5" t="s">
        <v>81</v>
      </c>
      <c r="C2816" s="5" t="s">
        <v>128</v>
      </c>
      <c r="D2816" s="5" t="s">
        <v>121</v>
      </c>
      <c r="E2816" s="5" t="s">
        <v>158</v>
      </c>
      <c r="F2816" s="5" t="s">
        <v>13</v>
      </c>
      <c r="G2816" s="5" t="s">
        <v>87</v>
      </c>
      <c r="H2816" s="5" t="s">
        <v>131</v>
      </c>
      <c r="I2816" s="150">
        <v>62583.27734375</v>
      </c>
      <c r="J2816" s="150">
        <v>99618.21875</v>
      </c>
      <c r="K2816" s="150">
        <v>7979.1748046875</v>
      </c>
      <c r="L2816" s="150">
        <v>14726.751953125</v>
      </c>
      <c r="M2816" s="150">
        <v>54071.8359375</v>
      </c>
      <c r="N2816" s="150">
        <v>50210.796875</v>
      </c>
      <c r="O2816" s="150">
        <v>38130.61328125</v>
      </c>
      <c r="P2816" s="150">
        <v>44544.10546875</v>
      </c>
      <c r="Q2816" s="150">
        <v>21092.5625</v>
      </c>
      <c r="R2816" s="150">
        <v>35145.1796875</v>
      </c>
      <c r="S2816" s="150">
        <v>60836.95703125</v>
      </c>
      <c r="T2816" s="150">
        <v>37149.75</v>
      </c>
      <c r="U2816" s="150">
        <v>10490.5888671875</v>
      </c>
      <c r="V2816" s="150">
        <v>46611.94921875</v>
      </c>
      <c r="W2816" s="150">
        <v>17931.587890625</v>
      </c>
      <c r="X2816" s="150">
        <v>75917.3125</v>
      </c>
      <c r="Y2816" s="150">
        <v>260539.78125</v>
      </c>
      <c r="Z2816" s="150">
        <v>38350.35546875</v>
      </c>
      <c r="AA2816" s="150">
        <v>404407.25</v>
      </c>
      <c r="AB2816" s="150">
        <v>9943.158203125</v>
      </c>
      <c r="AC2816" s="150">
        <v>43793.9140625</v>
      </c>
      <c r="AD2816" s="150">
        <v>62088.89453125</v>
      </c>
      <c r="AE2816" s="150">
        <v>52928.56640625</v>
      </c>
      <c r="AF2816" s="150">
        <v>158078.71875</v>
      </c>
      <c r="AG2816" s="150">
        <v>653666.1875</v>
      </c>
      <c r="AH2816" s="150">
        <v>112887.4609375</v>
      </c>
      <c r="AI2816" s="150">
        <v>27932.40234375</v>
      </c>
      <c r="AJ2816" s="150">
        <v>181048.671875</v>
      </c>
      <c r="AK2816" s="150">
        <v>21464.095703125</v>
      </c>
      <c r="AL2816" s="150">
        <v>2704170.25</v>
      </c>
      <c r="AM2816" s="150">
        <v>2177837</v>
      </c>
      <c r="AN2816" s="150">
        <v>526333.3125</v>
      </c>
      <c r="AO2816" s="5" t="s">
        <v>5488</v>
      </c>
    </row>
    <row r="2817" spans="1:41" ht="14.25" x14ac:dyDescent="0.45">
      <c r="A2817" s="150">
        <v>2018</v>
      </c>
      <c r="B2817" s="5" t="s">
        <v>81</v>
      </c>
      <c r="C2817" s="5" t="s">
        <v>128</v>
      </c>
      <c r="D2817" s="5" t="s">
        <v>121</v>
      </c>
      <c r="E2817" s="5" t="s">
        <v>158</v>
      </c>
      <c r="F2817" s="5" t="s">
        <v>13</v>
      </c>
      <c r="G2817" s="5" t="s">
        <v>88</v>
      </c>
      <c r="H2817" s="5" t="s">
        <v>131</v>
      </c>
      <c r="I2817" s="150">
        <v>60480.765625</v>
      </c>
      <c r="J2817" s="150">
        <v>96271.5</v>
      </c>
      <c r="K2817" s="150">
        <v>7711.11083984375</v>
      </c>
      <c r="L2817" s="150">
        <v>14232</v>
      </c>
      <c r="M2817" s="150">
        <v>52255.26953125</v>
      </c>
      <c r="N2817" s="150">
        <v>48523.94140625</v>
      </c>
      <c r="O2817" s="150">
        <v>36849.59765625</v>
      </c>
      <c r="P2817" s="150">
        <v>43047.625</v>
      </c>
      <c r="Q2817" s="150">
        <v>20383.94921875</v>
      </c>
      <c r="R2817" s="150">
        <v>33964.4609375</v>
      </c>
      <c r="S2817" s="150">
        <v>58793.11328125</v>
      </c>
      <c r="T2817" s="150">
        <v>35901.6875</v>
      </c>
      <c r="U2817" s="150">
        <v>10138.1533203125</v>
      </c>
      <c r="V2817" s="150">
        <v>45046</v>
      </c>
      <c r="W2817" s="150">
        <v>17329.16796875</v>
      </c>
      <c r="X2817" s="150">
        <v>73366.8359375</v>
      </c>
      <c r="Y2817" s="150">
        <v>251786.828125</v>
      </c>
      <c r="Z2817" s="150">
        <v>37061.95703125</v>
      </c>
      <c r="AA2817" s="150">
        <v>390821</v>
      </c>
      <c r="AB2817" s="150">
        <v>9609.11328125</v>
      </c>
      <c r="AC2817" s="150">
        <v>42322.63671875</v>
      </c>
      <c r="AD2817" s="150">
        <v>60002.9921875</v>
      </c>
      <c r="AE2817" s="150">
        <v>51150.40625</v>
      </c>
      <c r="AF2817" s="150">
        <v>152768</v>
      </c>
      <c r="AG2817" s="150">
        <v>631706</v>
      </c>
      <c r="AH2817" s="150">
        <v>109094.953125</v>
      </c>
      <c r="AI2817" s="150">
        <v>26994</v>
      </c>
      <c r="AJ2817" s="150">
        <v>174966.265625</v>
      </c>
      <c r="AK2817" s="150">
        <v>20743</v>
      </c>
      <c r="AL2817" s="150">
        <v>2613322.25</v>
      </c>
      <c r="AM2817" s="150">
        <v>2104671.5</v>
      </c>
      <c r="AN2817" s="150">
        <v>508650.875</v>
      </c>
      <c r="AO2817" s="5" t="s">
        <v>5489</v>
      </c>
    </row>
    <row r="2818" spans="1:41" ht="14.25" x14ac:dyDescent="0.45">
      <c r="A2818" s="150">
        <v>2018</v>
      </c>
      <c r="B2818" s="5" t="s">
        <v>81</v>
      </c>
      <c r="C2818" s="5" t="s">
        <v>128</v>
      </c>
      <c r="D2818" s="5" t="s">
        <v>121</v>
      </c>
      <c r="E2818" s="5" t="s">
        <v>158</v>
      </c>
      <c r="F2818" s="5" t="s">
        <v>164</v>
      </c>
      <c r="G2818" s="5" t="s">
        <v>87</v>
      </c>
      <c r="H2818" s="5" t="s">
        <v>131</v>
      </c>
      <c r="I2818" s="150">
        <v>158.44686889648438</v>
      </c>
      <c r="J2818" s="150">
        <v>1035.798095703125</v>
      </c>
      <c r="K2818" s="150">
        <v>-52.366775512695313</v>
      </c>
      <c r="L2818" s="150">
        <v>180.04881286621094</v>
      </c>
      <c r="M2818" s="150">
        <v>213.48912048339844</v>
      </c>
      <c r="N2818" s="150">
        <v>1186.87353515625</v>
      </c>
      <c r="O2818" s="150">
        <v>566.06951904296875</v>
      </c>
      <c r="P2818" s="150">
        <v>1153.7310791015625</v>
      </c>
      <c r="Q2818" s="150">
        <v>54.051898956298828</v>
      </c>
      <c r="R2818" s="150">
        <v>162.37713623046875</v>
      </c>
      <c r="S2818" s="150">
        <v>389.07101440429688</v>
      </c>
      <c r="T2818" s="150">
        <v>686.048095703125</v>
      </c>
      <c r="U2818" s="150">
        <v>14.486686706542969</v>
      </c>
      <c r="V2818" s="150">
        <v>138.65827941894531</v>
      </c>
      <c r="W2818" s="150">
        <v>0</v>
      </c>
      <c r="X2818" s="150">
        <v>618.7884521484375</v>
      </c>
      <c r="Y2818" s="150">
        <v>3617.476806640625</v>
      </c>
      <c r="Z2818" s="150">
        <v>743.6627197265625</v>
      </c>
      <c r="AA2818" s="150">
        <v>1450.5159912109375</v>
      </c>
      <c r="AB2818" s="150">
        <v>725.36907958984375</v>
      </c>
      <c r="AC2818" s="150"/>
      <c r="AD2818" s="150">
        <v>704.94287109375</v>
      </c>
      <c r="AE2818" s="150">
        <v>640.98931884765625</v>
      </c>
      <c r="AF2818" s="150">
        <v>1805.9268798828125</v>
      </c>
      <c r="AG2818" s="150">
        <v>517.38165283203125</v>
      </c>
      <c r="AH2818" s="150">
        <v>3775.782470703125</v>
      </c>
      <c r="AI2818" s="150">
        <v>109.05060577392578</v>
      </c>
      <c r="AJ2818" s="150">
        <v>3936.9794921875</v>
      </c>
      <c r="AK2818" s="150">
        <v>720.19525146484375</v>
      </c>
      <c r="AL2818" s="150">
        <v>25253.84375</v>
      </c>
      <c r="AM2818" s="150">
        <v>16797.40625</v>
      </c>
      <c r="AN2818" s="150">
        <v>8456.4404296875</v>
      </c>
      <c r="AO2818" s="5" t="s">
        <v>5490</v>
      </c>
    </row>
    <row r="2819" spans="1:41" ht="14.25" x14ac:dyDescent="0.45">
      <c r="A2819" s="150">
        <v>2018</v>
      </c>
      <c r="B2819" s="5" t="s">
        <v>81</v>
      </c>
      <c r="C2819" s="5" t="s">
        <v>128</v>
      </c>
      <c r="D2819" s="5" t="s">
        <v>121</v>
      </c>
      <c r="E2819" s="5" t="s">
        <v>158</v>
      </c>
      <c r="F2819" s="5" t="s">
        <v>164</v>
      </c>
      <c r="G2819" s="5" t="s">
        <v>88</v>
      </c>
      <c r="H2819" s="5" t="s">
        <v>131</v>
      </c>
      <c r="I2819" s="150">
        <v>153.123779296875</v>
      </c>
      <c r="J2819" s="150">
        <v>1001</v>
      </c>
      <c r="K2819" s="150">
        <v>-50.607490539550781</v>
      </c>
      <c r="L2819" s="150">
        <v>174</v>
      </c>
      <c r="M2819" s="150">
        <v>206.31686401367188</v>
      </c>
      <c r="N2819" s="150">
        <v>1147</v>
      </c>
      <c r="O2819" s="150">
        <v>547.05218505859375</v>
      </c>
      <c r="P2819" s="150">
        <v>1114.970947265625</v>
      </c>
      <c r="Q2819" s="150">
        <v>52.236000061035156</v>
      </c>
      <c r="R2819" s="150">
        <v>156.9219970703125</v>
      </c>
      <c r="S2819" s="150">
        <v>376</v>
      </c>
      <c r="T2819" s="150">
        <v>663</v>
      </c>
      <c r="U2819" s="150">
        <v>14</v>
      </c>
      <c r="V2819" s="150">
        <v>134</v>
      </c>
      <c r="W2819" s="150">
        <v>0</v>
      </c>
      <c r="X2819" s="150">
        <v>598</v>
      </c>
      <c r="Y2819" s="150">
        <v>3495.946044921875</v>
      </c>
      <c r="Z2819" s="150">
        <v>718.67901611328125</v>
      </c>
      <c r="AA2819" s="150">
        <v>1401.7852783203125</v>
      </c>
      <c r="AB2819" s="150">
        <v>701</v>
      </c>
      <c r="AC2819" s="150"/>
      <c r="AD2819" s="150">
        <v>681.260009765625</v>
      </c>
      <c r="AE2819" s="150">
        <v>619.45501708984375</v>
      </c>
      <c r="AF2819" s="150">
        <v>1745.2559814453125</v>
      </c>
      <c r="AG2819" s="150">
        <v>500</v>
      </c>
      <c r="AH2819" s="150">
        <v>3648.933349609375</v>
      </c>
      <c r="AI2819" s="150">
        <v>105.38700103759766</v>
      </c>
      <c r="AJ2819" s="150">
        <v>3804.71484375</v>
      </c>
      <c r="AK2819" s="150">
        <v>696</v>
      </c>
      <c r="AL2819" s="150">
        <v>24405.4296875</v>
      </c>
      <c r="AM2819" s="150">
        <v>16233.08984375</v>
      </c>
      <c r="AN2819" s="150">
        <v>8172.34228515625</v>
      </c>
      <c r="AO2819" s="5" t="s">
        <v>5491</v>
      </c>
    </row>
    <row r="2820" spans="1:41" ht="14.25" x14ac:dyDescent="0.45">
      <c r="A2820" s="150">
        <v>2018</v>
      </c>
      <c r="B2820" s="5" t="s">
        <v>81</v>
      </c>
      <c r="C2820" s="5" t="s">
        <v>128</v>
      </c>
      <c r="D2820" s="5" t="s">
        <v>121</v>
      </c>
      <c r="E2820" s="5" t="s">
        <v>158</v>
      </c>
      <c r="F2820" s="5" t="s">
        <v>158</v>
      </c>
      <c r="G2820" s="5" t="s">
        <v>87</v>
      </c>
      <c r="H2820" s="5" t="s">
        <v>131</v>
      </c>
      <c r="I2820" s="150">
        <v>62741.72265625</v>
      </c>
      <c r="J2820" s="150">
        <v>100072.4765625</v>
      </c>
      <c r="K2820" s="150">
        <v>8058.21044921875</v>
      </c>
      <c r="L2820" s="150">
        <v>14920.2529296875</v>
      </c>
      <c r="M2820" s="150">
        <v>54203.2265625</v>
      </c>
      <c r="N2820" s="150">
        <v>51206.8359375</v>
      </c>
      <c r="O2820" s="150">
        <v>38423.45703125</v>
      </c>
      <c r="P2820" s="150">
        <v>45140.14453125</v>
      </c>
      <c r="Q2820" s="150">
        <v>21063.703125</v>
      </c>
      <c r="R2820" s="150">
        <v>34667.046875</v>
      </c>
      <c r="S2820" s="150">
        <v>61833.43359375</v>
      </c>
      <c r="T2820" s="150">
        <v>37768.5390625</v>
      </c>
      <c r="U2820" s="150">
        <v>10404.7041015625</v>
      </c>
      <c r="V2820" s="150">
        <v>46606.7734375</v>
      </c>
      <c r="W2820" s="150">
        <v>17931.587890625</v>
      </c>
      <c r="X2820" s="150">
        <v>76527.8203125</v>
      </c>
      <c r="Y2820" s="150">
        <v>263410.5625</v>
      </c>
      <c r="Z2820" s="150">
        <v>38953.1328125</v>
      </c>
      <c r="AA2820" s="150">
        <v>396512.03125</v>
      </c>
      <c r="AB2820" s="150">
        <v>10668.52734375</v>
      </c>
      <c r="AC2820" s="150">
        <v>43790.91015625</v>
      </c>
      <c r="AD2820" s="150">
        <v>62108.84765625</v>
      </c>
      <c r="AE2820" s="150">
        <v>53433.12109375</v>
      </c>
      <c r="AF2820" s="150">
        <v>158688.484375</v>
      </c>
      <c r="AG2820" s="150">
        <v>646632.25</v>
      </c>
      <c r="AH2820" s="150">
        <v>116657.09375</v>
      </c>
      <c r="AI2820" s="150">
        <v>27876.12109375</v>
      </c>
      <c r="AJ2820" s="150">
        <v>184985.65625</v>
      </c>
      <c r="AK2820" s="150">
        <v>22125.310546875</v>
      </c>
      <c r="AL2820" s="150">
        <v>2707411.75</v>
      </c>
      <c r="AM2820" s="150">
        <v>2173229.75</v>
      </c>
      <c r="AN2820" s="150">
        <v>534182.1875</v>
      </c>
      <c r="AO2820" s="5" t="s">
        <v>5492</v>
      </c>
    </row>
    <row r="2821" spans="1:41" ht="14.25" x14ac:dyDescent="0.45">
      <c r="A2821" s="150">
        <v>2018</v>
      </c>
      <c r="B2821" s="5" t="s">
        <v>81</v>
      </c>
      <c r="C2821" s="5" t="s">
        <v>128</v>
      </c>
      <c r="D2821" s="5" t="s">
        <v>121</v>
      </c>
      <c r="E2821" s="5" t="s">
        <v>158</v>
      </c>
      <c r="F2821" s="5" t="s">
        <v>158</v>
      </c>
      <c r="G2821" s="5" t="s">
        <v>88</v>
      </c>
      <c r="H2821" s="5" t="s">
        <v>131</v>
      </c>
      <c r="I2821" s="150">
        <v>60633.88671875</v>
      </c>
      <c r="J2821" s="150">
        <v>96710.5</v>
      </c>
      <c r="K2821" s="150">
        <v>7787.4912109375</v>
      </c>
      <c r="L2821" s="150">
        <v>14419</v>
      </c>
      <c r="M2821" s="150">
        <v>52382.24609375</v>
      </c>
      <c r="N2821" s="150">
        <v>49486.51953125</v>
      </c>
      <c r="O2821" s="150">
        <v>37132.60546875</v>
      </c>
      <c r="P2821" s="150">
        <v>43623.640625</v>
      </c>
      <c r="Q2821" s="150">
        <v>20356.05859375</v>
      </c>
      <c r="R2821" s="150">
        <v>33502.390625</v>
      </c>
      <c r="S2821" s="150">
        <v>59756.11328125</v>
      </c>
      <c r="T2821" s="150">
        <v>36499.6875</v>
      </c>
      <c r="U2821" s="150">
        <v>10055.1533203125</v>
      </c>
      <c r="V2821" s="150">
        <v>45041</v>
      </c>
      <c r="W2821" s="150">
        <v>17329.16796875</v>
      </c>
      <c r="X2821" s="150">
        <v>73956.8359375</v>
      </c>
      <c r="Y2821" s="150">
        <v>254561.15625</v>
      </c>
      <c r="Z2821" s="150">
        <v>37644.484375</v>
      </c>
      <c r="AA2821" s="150">
        <v>383191.03125</v>
      </c>
      <c r="AB2821" s="150">
        <v>10310.11328125</v>
      </c>
      <c r="AC2821" s="150">
        <v>42319.734375</v>
      </c>
      <c r="AD2821" s="150">
        <v>60022.2734375</v>
      </c>
      <c r="AE2821" s="150">
        <v>51638.01171875</v>
      </c>
      <c r="AF2821" s="150">
        <v>153357.28125</v>
      </c>
      <c r="AG2821" s="150">
        <v>624908.375</v>
      </c>
      <c r="AH2821" s="150">
        <v>112737.9453125</v>
      </c>
      <c r="AI2821" s="150">
        <v>26939.611328125</v>
      </c>
      <c r="AJ2821" s="150">
        <v>178770.984375</v>
      </c>
      <c r="AK2821" s="150">
        <v>21382</v>
      </c>
      <c r="AL2821" s="150">
        <v>2616455</v>
      </c>
      <c r="AM2821" s="150">
        <v>2100219.25</v>
      </c>
      <c r="AN2821" s="150">
        <v>516236.125</v>
      </c>
      <c r="AO2821" s="5" t="s">
        <v>5493</v>
      </c>
    </row>
    <row r="2822" spans="1:41" ht="14.25" x14ac:dyDescent="0.45">
      <c r="A2822" s="150">
        <v>2018</v>
      </c>
      <c r="B2822" s="5" t="s">
        <v>81</v>
      </c>
      <c r="C2822" s="5" t="s">
        <v>1450</v>
      </c>
      <c r="D2822" s="5" t="s">
        <v>121</v>
      </c>
      <c r="E2822" s="5" t="s">
        <v>1451</v>
      </c>
      <c r="F2822" s="5" t="s">
        <v>1451</v>
      </c>
      <c r="G2822" s="5" t="s">
        <v>87</v>
      </c>
      <c r="H2822" s="5" t="s">
        <v>131</v>
      </c>
      <c r="I2822" s="150">
        <v>0</v>
      </c>
      <c r="J2822" s="150">
        <v>0</v>
      </c>
      <c r="K2822" s="150">
        <v>0</v>
      </c>
      <c r="L2822" s="150"/>
      <c r="M2822" s="150">
        <v>613.61468505859375</v>
      </c>
      <c r="N2822" s="150">
        <v>-0.5070340633392334</v>
      </c>
      <c r="O2822" s="150">
        <v>-9.724599658511579E-4</v>
      </c>
      <c r="P2822" s="150">
        <v>-3.4877043217420578E-2</v>
      </c>
      <c r="Q2822" s="150"/>
      <c r="R2822" s="150">
        <v>9.3953860923647881E-3</v>
      </c>
      <c r="S2822" s="150">
        <v>0</v>
      </c>
      <c r="T2822" s="150">
        <v>0</v>
      </c>
      <c r="U2822" s="150">
        <v>0.2254120409488678</v>
      </c>
      <c r="V2822" s="150">
        <v>0</v>
      </c>
      <c r="W2822" s="150"/>
      <c r="X2822" s="150">
        <v>0</v>
      </c>
      <c r="Y2822" s="150">
        <v>-1287.887939453125</v>
      </c>
      <c r="Z2822" s="150">
        <v>-0.25647476315498352</v>
      </c>
      <c r="AA2822" s="150">
        <v>151.5341796875</v>
      </c>
      <c r="AB2822" s="150">
        <v>0</v>
      </c>
      <c r="AC2822" s="150">
        <v>0.19355754554271698</v>
      </c>
      <c r="AD2822" s="150">
        <v>0</v>
      </c>
      <c r="AE2822" s="150">
        <v>-0.27819287776947021</v>
      </c>
      <c r="AF2822" s="150"/>
      <c r="AG2822" s="150">
        <v>-13.451923370361328</v>
      </c>
      <c r="AH2822" s="150">
        <v>-0.40569552779197693</v>
      </c>
      <c r="AI2822" s="150">
        <v>0</v>
      </c>
      <c r="AJ2822" s="150">
        <v>0</v>
      </c>
      <c r="AK2822" s="150"/>
      <c r="AL2822" s="150">
        <v>-537.245849609375</v>
      </c>
      <c r="AM2822" s="150">
        <v>-1150.453857421875</v>
      </c>
      <c r="AN2822" s="150">
        <v>613.2080078125</v>
      </c>
      <c r="AO2822" s="5" t="s">
        <v>5494</v>
      </c>
    </row>
    <row r="2823" spans="1:41" ht="14.25" x14ac:dyDescent="0.45">
      <c r="A2823" s="150">
        <v>2018</v>
      </c>
      <c r="B2823" s="5" t="s">
        <v>81</v>
      </c>
      <c r="C2823" s="5" t="s">
        <v>1450</v>
      </c>
      <c r="D2823" s="5" t="s">
        <v>121</v>
      </c>
      <c r="E2823" s="5" t="s">
        <v>1451</v>
      </c>
      <c r="F2823" s="5" t="s">
        <v>1451</v>
      </c>
      <c r="G2823" s="5" t="s">
        <v>88</v>
      </c>
      <c r="H2823" s="5" t="s">
        <v>131</v>
      </c>
      <c r="I2823" s="150">
        <v>0</v>
      </c>
      <c r="J2823" s="150">
        <v>0</v>
      </c>
      <c r="K2823" s="150">
        <v>0</v>
      </c>
      <c r="L2823" s="150"/>
      <c r="M2823" s="150">
        <v>593</v>
      </c>
      <c r="N2823" s="150">
        <v>-0.49000000953674316</v>
      </c>
      <c r="O2823" s="150">
        <v>-9.3978975201025605E-4</v>
      </c>
      <c r="P2823" s="150">
        <v>-3.3705335110425949E-2</v>
      </c>
      <c r="Q2823" s="150"/>
      <c r="R2823" s="150">
        <v>9.0797441080212593E-3</v>
      </c>
      <c r="S2823" s="150">
        <v>0</v>
      </c>
      <c r="T2823" s="150">
        <v>0</v>
      </c>
      <c r="U2823" s="150">
        <v>0.21783922612667084</v>
      </c>
      <c r="V2823" s="150">
        <v>0</v>
      </c>
      <c r="W2823" s="150"/>
      <c r="X2823" s="150">
        <v>0</v>
      </c>
      <c r="Y2823" s="150">
        <v>-1244.6207275390625</v>
      </c>
      <c r="Z2823" s="150">
        <v>-0.24785839021205902</v>
      </c>
      <c r="AA2823" s="150">
        <v>146.44332885742188</v>
      </c>
      <c r="AB2823" s="150">
        <v>0</v>
      </c>
      <c r="AC2823" s="150">
        <v>0.18705488741397858</v>
      </c>
      <c r="AD2823" s="150">
        <v>0</v>
      </c>
      <c r="AE2823" s="150">
        <v>-0.26884686946868896</v>
      </c>
      <c r="AF2823" s="150"/>
      <c r="AG2823" s="150">
        <v>-13</v>
      </c>
      <c r="AH2823" s="150">
        <v>-0.39206600189208984</v>
      </c>
      <c r="AI2823" s="150">
        <v>0</v>
      </c>
      <c r="AJ2823" s="150">
        <v>0</v>
      </c>
      <c r="AK2823" s="150"/>
      <c r="AL2823" s="150">
        <v>-519.19683837890625</v>
      </c>
      <c r="AM2823" s="150">
        <v>-1111.8037109375</v>
      </c>
      <c r="AN2823" s="150">
        <v>592.60699462890625</v>
      </c>
      <c r="AO2823" s="5" t="s">
        <v>5495</v>
      </c>
    </row>
    <row r="2824" spans="1:41" ht="14.25" x14ac:dyDescent="0.45">
      <c r="A2824" s="150">
        <v>2018</v>
      </c>
      <c r="B2824" s="5" t="s">
        <v>81</v>
      </c>
      <c r="C2824" s="5" t="s">
        <v>1450</v>
      </c>
      <c r="D2824" s="5" t="s">
        <v>121</v>
      </c>
      <c r="E2824" s="5" t="s">
        <v>37</v>
      </c>
      <c r="F2824" s="5" t="s">
        <v>37</v>
      </c>
      <c r="G2824" s="5" t="s">
        <v>87</v>
      </c>
      <c r="H2824" s="5" t="s">
        <v>131</v>
      </c>
      <c r="I2824" s="150">
        <v>0</v>
      </c>
      <c r="J2824" s="150">
        <v>589.81512451171875</v>
      </c>
      <c r="K2824" s="150">
        <v>153.21563720703125</v>
      </c>
      <c r="L2824" s="150">
        <v>50.703403472900391</v>
      </c>
      <c r="M2824" s="150">
        <v>112.0751953125</v>
      </c>
      <c r="N2824" s="150">
        <v>225.57839965820313</v>
      </c>
      <c r="O2824" s="150">
        <v>298.95452880859375</v>
      </c>
      <c r="P2824" s="150">
        <v>554.66900634765625</v>
      </c>
      <c r="Q2824" s="150">
        <v>87.954879760742188</v>
      </c>
      <c r="R2824" s="150">
        <v>701.0841064453125</v>
      </c>
      <c r="S2824" s="150">
        <v>1742.54150390625</v>
      </c>
      <c r="T2824" s="150">
        <v>1238.6116943359375</v>
      </c>
      <c r="U2824" s="150">
        <v>100.34249114990234</v>
      </c>
      <c r="V2824" s="150">
        <v>367.34097290039063</v>
      </c>
      <c r="W2824" s="150">
        <v>233.85650634765625</v>
      </c>
      <c r="X2824" s="150">
        <v>67.010917663574219</v>
      </c>
      <c r="Y2824" s="150">
        <v>1030.1162109375</v>
      </c>
      <c r="Z2824" s="150">
        <v>162.444091796875</v>
      </c>
      <c r="AA2824" s="150">
        <v>9520.115234375</v>
      </c>
      <c r="AB2824" s="150">
        <v>0</v>
      </c>
      <c r="AC2824" s="150">
        <v>909.04571533203125</v>
      </c>
      <c r="AD2824" s="150">
        <v>769.35687255859375</v>
      </c>
      <c r="AE2824" s="150">
        <v>22.247411727905273</v>
      </c>
      <c r="AF2824" s="150">
        <v>2929.4150390625</v>
      </c>
      <c r="AG2824" s="150">
        <v>7802.11572265625</v>
      </c>
      <c r="AH2824" s="150">
        <v>84.850593566894531</v>
      </c>
      <c r="AI2824" s="150">
        <v>183.15310668945313</v>
      </c>
      <c r="AJ2824" s="150">
        <v>0</v>
      </c>
      <c r="AK2824" s="150">
        <v>71.398666381835938</v>
      </c>
      <c r="AL2824" s="150">
        <v>30008.013671875</v>
      </c>
      <c r="AM2824" s="150">
        <v>25052.986328125</v>
      </c>
      <c r="AN2824" s="150">
        <v>4955.02490234375</v>
      </c>
      <c r="AO2824" s="5" t="s">
        <v>5496</v>
      </c>
    </row>
    <row r="2825" spans="1:41" ht="14.25" x14ac:dyDescent="0.45">
      <c r="A2825" s="150">
        <v>2018</v>
      </c>
      <c r="B2825" s="5" t="s">
        <v>81</v>
      </c>
      <c r="C2825" s="5" t="s">
        <v>1450</v>
      </c>
      <c r="D2825" s="5" t="s">
        <v>121</v>
      </c>
      <c r="E2825" s="5" t="s">
        <v>37</v>
      </c>
      <c r="F2825" s="5" t="s">
        <v>37</v>
      </c>
      <c r="G2825" s="5" t="s">
        <v>88</v>
      </c>
      <c r="H2825" s="5" t="s">
        <v>131</v>
      </c>
      <c r="I2825" s="150">
        <v>0</v>
      </c>
      <c r="J2825" s="150">
        <v>570</v>
      </c>
      <c r="K2825" s="150">
        <v>148.06828308105469</v>
      </c>
      <c r="L2825" s="150">
        <v>49</v>
      </c>
      <c r="M2825" s="150">
        <v>108.30998229980469</v>
      </c>
      <c r="N2825" s="150">
        <v>218</v>
      </c>
      <c r="O2825" s="150">
        <v>288.9110107421875</v>
      </c>
      <c r="P2825" s="150">
        <v>536.03466796875</v>
      </c>
      <c r="Q2825" s="150">
        <v>85</v>
      </c>
      <c r="R2825" s="150">
        <v>677.5308837890625</v>
      </c>
      <c r="S2825" s="150">
        <v>1684</v>
      </c>
      <c r="T2825" s="150">
        <v>1197</v>
      </c>
      <c r="U2825" s="150">
        <v>96.971443176269531</v>
      </c>
      <c r="V2825" s="150">
        <v>355</v>
      </c>
      <c r="W2825" s="150">
        <v>226</v>
      </c>
      <c r="X2825" s="150">
        <v>64.759658813476563</v>
      </c>
      <c r="Y2825" s="150">
        <v>995.50897216796875</v>
      </c>
      <c r="Z2825" s="150">
        <v>156.98670959472656</v>
      </c>
      <c r="AA2825" s="150">
        <v>9200.283203125</v>
      </c>
      <c r="AB2825" s="150">
        <v>0</v>
      </c>
      <c r="AC2825" s="150">
        <v>878.50592041015625</v>
      </c>
      <c r="AD2825" s="150">
        <v>743.510009765625</v>
      </c>
      <c r="AE2825" s="150">
        <v>21.5</v>
      </c>
      <c r="AF2825" s="150">
        <v>2831</v>
      </c>
      <c r="AG2825" s="150">
        <v>7540</v>
      </c>
      <c r="AH2825" s="150">
        <v>82</v>
      </c>
      <c r="AI2825" s="150">
        <v>177</v>
      </c>
      <c r="AJ2825" s="150">
        <v>0</v>
      </c>
      <c r="AK2825" s="150">
        <v>69</v>
      </c>
      <c r="AL2825" s="150">
        <v>28999.880859375</v>
      </c>
      <c r="AM2825" s="150">
        <v>24211.322265625</v>
      </c>
      <c r="AN2825" s="150">
        <v>4788.55908203125</v>
      </c>
      <c r="AO2825" s="5" t="s">
        <v>5497</v>
      </c>
    </row>
    <row r="2826" spans="1:41" ht="14.25" x14ac:dyDescent="0.45">
      <c r="A2826" s="150">
        <v>2018</v>
      </c>
      <c r="B2826" s="5" t="s">
        <v>81</v>
      </c>
      <c r="C2826" s="5" t="s">
        <v>1450</v>
      </c>
      <c r="D2826" s="5" t="s">
        <v>121</v>
      </c>
      <c r="E2826" s="5" t="s">
        <v>129</v>
      </c>
      <c r="F2826" s="5" t="s">
        <v>130</v>
      </c>
      <c r="G2826" s="5" t="s">
        <v>87</v>
      </c>
      <c r="H2826" s="5" t="s">
        <v>131</v>
      </c>
      <c r="I2826" s="150">
        <v>12669.642578125</v>
      </c>
      <c r="J2826" s="150">
        <v>14186.60546875</v>
      </c>
      <c r="K2826" s="150">
        <v>2291.424072265625</v>
      </c>
      <c r="L2826" s="150">
        <v>2609.673095703125</v>
      </c>
      <c r="M2826" s="150">
        <v>8174.076171875</v>
      </c>
      <c r="N2826" s="150">
        <v>9561.212890625</v>
      </c>
      <c r="O2826" s="150">
        <v>5889.384765625</v>
      </c>
      <c r="P2826" s="150">
        <v>7070.4873046875</v>
      </c>
      <c r="Q2826" s="150">
        <v>3026.26904296875</v>
      </c>
      <c r="R2826" s="150">
        <v>5868.203125</v>
      </c>
      <c r="S2826" s="150">
        <v>12755.52734375</v>
      </c>
      <c r="T2826" s="150">
        <v>10144.8193359375</v>
      </c>
      <c r="U2826" s="150">
        <v>1475.1585693359375</v>
      </c>
      <c r="V2826" s="150">
        <v>7195.744140625</v>
      </c>
      <c r="W2826" s="150">
        <v>3856.572265625</v>
      </c>
      <c r="X2826" s="150">
        <v>10364.2236328125</v>
      </c>
      <c r="Y2826" s="150">
        <v>40109.46484375</v>
      </c>
      <c r="Z2826" s="150">
        <v>6878.1416015625</v>
      </c>
      <c r="AA2826" s="150">
        <v>69085.5859375</v>
      </c>
      <c r="AB2826" s="150">
        <v>1527.0948486328125</v>
      </c>
      <c r="AC2826" s="150">
        <v>8785.01171875</v>
      </c>
      <c r="AD2826" s="150">
        <v>13053.2080078125</v>
      </c>
      <c r="AE2826" s="150">
        <v>8983.0126953125</v>
      </c>
      <c r="AF2826" s="150">
        <v>27106.66015625</v>
      </c>
      <c r="AG2826" s="150">
        <v>112081.421875</v>
      </c>
      <c r="AH2826" s="150">
        <v>19652.224609375</v>
      </c>
      <c r="AI2826" s="150">
        <v>4042.8203125</v>
      </c>
      <c r="AJ2826" s="150">
        <v>29765.46484375</v>
      </c>
      <c r="AK2826" s="150">
        <v>4584.00146484375</v>
      </c>
      <c r="AL2826" s="150">
        <v>462793.125</v>
      </c>
      <c r="AM2826" s="150">
        <v>366457.78125</v>
      </c>
      <c r="AN2826" s="150">
        <v>96335.375</v>
      </c>
      <c r="AO2826" s="5" t="s">
        <v>5498</v>
      </c>
    </row>
    <row r="2827" spans="1:41" ht="14.25" x14ac:dyDescent="0.45">
      <c r="A2827" s="150">
        <v>2018</v>
      </c>
      <c r="B2827" s="5" t="s">
        <v>81</v>
      </c>
      <c r="C2827" s="5" t="s">
        <v>1450</v>
      </c>
      <c r="D2827" s="5" t="s">
        <v>121</v>
      </c>
      <c r="E2827" s="5" t="s">
        <v>129</v>
      </c>
      <c r="F2827" s="5" t="s">
        <v>130</v>
      </c>
      <c r="G2827" s="5" t="s">
        <v>88</v>
      </c>
      <c r="H2827" s="5" t="s">
        <v>131</v>
      </c>
      <c r="I2827" s="150">
        <v>12244</v>
      </c>
      <c r="J2827" s="150">
        <v>13710</v>
      </c>
      <c r="K2827" s="150">
        <v>2214.442626953125</v>
      </c>
      <c r="L2827" s="150">
        <v>2522</v>
      </c>
      <c r="M2827" s="150">
        <v>7899.46435546875</v>
      </c>
      <c r="N2827" s="150">
        <v>9240</v>
      </c>
      <c r="O2827" s="150">
        <v>5691.5283203125</v>
      </c>
      <c r="P2827" s="150">
        <v>6832.951171875</v>
      </c>
      <c r="Q2827" s="150">
        <v>2924.60009765625</v>
      </c>
      <c r="R2827" s="150">
        <v>5671.05810546875</v>
      </c>
      <c r="S2827" s="150">
        <v>12327</v>
      </c>
      <c r="T2827" s="150">
        <v>9804</v>
      </c>
      <c r="U2827" s="150">
        <v>1425.5999755859375</v>
      </c>
      <c r="V2827" s="150">
        <v>6954</v>
      </c>
      <c r="W2827" s="150">
        <v>3727.009033203125</v>
      </c>
      <c r="X2827" s="150">
        <v>10016.033203125</v>
      </c>
      <c r="Y2827" s="150">
        <v>38761.96875</v>
      </c>
      <c r="Z2827" s="150">
        <v>6647.0673828125</v>
      </c>
      <c r="AA2827" s="150">
        <v>66764.625</v>
      </c>
      <c r="AB2827" s="150">
        <v>1475.7913818359375</v>
      </c>
      <c r="AC2827" s="150">
        <v>8489.875</v>
      </c>
      <c r="AD2827" s="150">
        <v>12614.6796875</v>
      </c>
      <c r="AE2827" s="150">
        <v>8681.224609375</v>
      </c>
      <c r="AF2827" s="150">
        <v>26196</v>
      </c>
      <c r="AG2827" s="150">
        <v>108316</v>
      </c>
      <c r="AH2827" s="150">
        <v>18992</v>
      </c>
      <c r="AI2827" s="150">
        <v>3907</v>
      </c>
      <c r="AJ2827" s="150">
        <v>28765.48046875</v>
      </c>
      <c r="AK2827" s="150">
        <v>4430</v>
      </c>
      <c r="AL2827" s="150">
        <v>447245.375</v>
      </c>
      <c r="AM2827" s="150">
        <v>354146.4375</v>
      </c>
      <c r="AN2827" s="150">
        <v>93098.953125</v>
      </c>
      <c r="AO2827" s="5" t="s">
        <v>5499</v>
      </c>
    </row>
    <row r="2828" spans="1:41" ht="14.25" x14ac:dyDescent="0.45">
      <c r="A2828" s="150">
        <v>2018</v>
      </c>
      <c r="B2828" s="5" t="s">
        <v>81</v>
      </c>
      <c r="C2828" s="5" t="s">
        <v>1450</v>
      </c>
      <c r="D2828" s="5" t="s">
        <v>121</v>
      </c>
      <c r="E2828" s="5" t="s">
        <v>129</v>
      </c>
      <c r="F2828" s="5" t="s">
        <v>132</v>
      </c>
      <c r="G2828" s="5" t="s">
        <v>87</v>
      </c>
      <c r="H2828" s="5" t="s">
        <v>131</v>
      </c>
      <c r="I2828" s="150">
        <v>2037.448974609375</v>
      </c>
      <c r="J2828" s="150">
        <v>4012.812255859375</v>
      </c>
      <c r="K2828" s="150">
        <v>327.47592163085938</v>
      </c>
      <c r="L2828" s="150">
        <v>615.6842041015625</v>
      </c>
      <c r="M2828" s="150">
        <v>2753.173583984375</v>
      </c>
      <c r="N2828" s="150">
        <v>2851.807861328125</v>
      </c>
      <c r="O2828" s="150">
        <v>1723.183837890625</v>
      </c>
      <c r="P2828" s="150">
        <v>1919.461669921875</v>
      </c>
      <c r="Q2828" s="150">
        <v>912.80767822265625</v>
      </c>
      <c r="R2828" s="150">
        <v>1354.3431396484375</v>
      </c>
      <c r="S2828" s="150">
        <v>2866.29443359375</v>
      </c>
      <c r="T2828" s="150">
        <v>2527.59765625</v>
      </c>
      <c r="U2828" s="150">
        <v>469.47488403320313</v>
      </c>
      <c r="V2828" s="150">
        <v>1870.85205078125</v>
      </c>
      <c r="W2828" s="150">
        <v>985.47283935546875</v>
      </c>
      <c r="X2828" s="150">
        <v>2938.413330078125</v>
      </c>
      <c r="Y2828" s="150">
        <v>11393.791015625</v>
      </c>
      <c r="Z2828" s="150">
        <v>2035.3333740234375</v>
      </c>
      <c r="AA2828" s="150">
        <v>17923.44921875</v>
      </c>
      <c r="AB2828" s="150">
        <v>430.4615478515625</v>
      </c>
      <c r="AC2828" s="150">
        <v>2082.81640625</v>
      </c>
      <c r="AD2828" s="150">
        <v>4020.759521484375</v>
      </c>
      <c r="AE2828" s="150">
        <v>2706.830078125</v>
      </c>
      <c r="AF2828" s="150">
        <v>6549.01708984375</v>
      </c>
      <c r="AG2828" s="150">
        <v>32658.166015625</v>
      </c>
      <c r="AH2828" s="150">
        <v>6025.52490234375</v>
      </c>
      <c r="AI2828" s="150">
        <v>1278.967529296875</v>
      </c>
      <c r="AJ2828" s="150">
        <v>6819.09619140625</v>
      </c>
      <c r="AK2828" s="150">
        <v>1245.8551025390625</v>
      </c>
      <c r="AL2828" s="150">
        <v>125336.359375</v>
      </c>
      <c r="AM2828" s="150">
        <v>98213.1875</v>
      </c>
      <c r="AN2828" s="150">
        <v>27123.1796875</v>
      </c>
      <c r="AO2828" s="5" t="s">
        <v>5500</v>
      </c>
    </row>
    <row r="2829" spans="1:41" ht="14.25" x14ac:dyDescent="0.45">
      <c r="A2829" s="150">
        <v>2018</v>
      </c>
      <c r="B2829" s="5" t="s">
        <v>81</v>
      </c>
      <c r="C2829" s="5" t="s">
        <v>1450</v>
      </c>
      <c r="D2829" s="5" t="s">
        <v>121</v>
      </c>
      <c r="E2829" s="5" t="s">
        <v>129</v>
      </c>
      <c r="F2829" s="5" t="s">
        <v>132</v>
      </c>
      <c r="G2829" s="5" t="s">
        <v>88</v>
      </c>
      <c r="H2829" s="5" t="s">
        <v>131</v>
      </c>
      <c r="I2829" s="150">
        <v>1969</v>
      </c>
      <c r="J2829" s="150">
        <v>3878</v>
      </c>
      <c r="K2829" s="150">
        <v>316.47421264648438</v>
      </c>
      <c r="L2829" s="150">
        <v>595</v>
      </c>
      <c r="M2829" s="150">
        <v>2660.679443359375</v>
      </c>
      <c r="N2829" s="150">
        <v>2756</v>
      </c>
      <c r="O2829" s="150">
        <v>1665.292724609375</v>
      </c>
      <c r="P2829" s="150">
        <v>1854.9765625</v>
      </c>
      <c r="Q2829" s="150">
        <v>882.1414794921875</v>
      </c>
      <c r="R2829" s="150">
        <v>1308.8433837890625</v>
      </c>
      <c r="S2829" s="150">
        <v>2770</v>
      </c>
      <c r="T2829" s="150">
        <v>2442.681884765625</v>
      </c>
      <c r="U2829" s="150">
        <v>453.70266723632813</v>
      </c>
      <c r="V2829" s="150">
        <v>1808</v>
      </c>
      <c r="W2829" s="150">
        <v>952.36541748046875</v>
      </c>
      <c r="X2829" s="150">
        <v>2839.696044921875</v>
      </c>
      <c r="Y2829" s="150">
        <v>11011.01171875</v>
      </c>
      <c r="Z2829" s="150">
        <v>1966.9554443359375</v>
      </c>
      <c r="AA2829" s="150">
        <v>17321.302734375</v>
      </c>
      <c r="AB2829" s="150">
        <v>416</v>
      </c>
      <c r="AC2829" s="150">
        <v>2012.8433837890625</v>
      </c>
      <c r="AD2829" s="150">
        <v>3885.680419921875</v>
      </c>
      <c r="AE2829" s="150">
        <v>2615.892822265625</v>
      </c>
      <c r="AF2829" s="150">
        <v>6329</v>
      </c>
      <c r="AG2829" s="150">
        <v>31561</v>
      </c>
      <c r="AH2829" s="150">
        <v>5823.0947265625</v>
      </c>
      <c r="AI2829" s="150">
        <v>1236</v>
      </c>
      <c r="AJ2829" s="150">
        <v>6590.005859375</v>
      </c>
      <c r="AK2829" s="150">
        <v>1204</v>
      </c>
      <c r="AL2829" s="150">
        <v>121125.640625</v>
      </c>
      <c r="AM2829" s="150">
        <v>94913.6796875</v>
      </c>
      <c r="AN2829" s="150">
        <v>26211.96484375</v>
      </c>
      <c r="AO2829" s="5" t="s">
        <v>5501</v>
      </c>
    </row>
    <row r="2830" spans="1:41" ht="14.25" x14ac:dyDescent="0.45">
      <c r="A2830" s="150">
        <v>2018</v>
      </c>
      <c r="B2830" s="5" t="s">
        <v>81</v>
      </c>
      <c r="C2830" s="5" t="s">
        <v>1450</v>
      </c>
      <c r="D2830" s="5" t="s">
        <v>121</v>
      </c>
      <c r="E2830" s="5" t="s">
        <v>484</v>
      </c>
      <c r="F2830" s="5" t="s">
        <v>484</v>
      </c>
      <c r="G2830" s="5" t="s">
        <v>87</v>
      </c>
      <c r="H2830" s="5" t="s">
        <v>131</v>
      </c>
      <c r="I2830" s="150">
        <v>31980.396484375</v>
      </c>
      <c r="J2830" s="150">
        <v>52084.8125</v>
      </c>
      <c r="K2830" s="150">
        <v>2306.48876953125</v>
      </c>
      <c r="L2830" s="150">
        <v>1910.173095703125</v>
      </c>
      <c r="M2830" s="150">
        <v>17002.978515625</v>
      </c>
      <c r="N2830" s="150">
        <v>15439.7041015625</v>
      </c>
      <c r="O2830" s="150">
        <v>7306.58203125</v>
      </c>
      <c r="P2830" s="150">
        <v>12228.376953125</v>
      </c>
      <c r="Q2830" s="150">
        <v>6112.6572265625</v>
      </c>
      <c r="R2830" s="150">
        <v>10496.1298828125</v>
      </c>
      <c r="S2830" s="150">
        <v>5880.56005859375</v>
      </c>
      <c r="T2830" s="150">
        <v>9260.0966796875</v>
      </c>
      <c r="U2830" s="150">
        <v>966.4012451171875</v>
      </c>
      <c r="V2830" s="150">
        <v>6607.99853515625</v>
      </c>
      <c r="W2830" s="150">
        <v>7377.86279296875</v>
      </c>
      <c r="X2830" s="150">
        <v>12022.9619140625</v>
      </c>
      <c r="Y2830" s="150">
        <v>79679.8984375</v>
      </c>
      <c r="Z2830" s="150">
        <v>12775.568359375</v>
      </c>
      <c r="AA2830" s="150">
        <v>127987.4296875</v>
      </c>
      <c r="AB2830" s="150">
        <v>3803.663330078125</v>
      </c>
      <c r="AC2830" s="150">
        <v>12453.306640625</v>
      </c>
      <c r="AD2830" s="150">
        <v>25972.890625</v>
      </c>
      <c r="AE2830" s="150">
        <v>20431.7421875</v>
      </c>
      <c r="AF2830" s="150">
        <v>28768.490234375</v>
      </c>
      <c r="AG2830" s="150">
        <v>162341.953125</v>
      </c>
      <c r="AH2830" s="150">
        <v>44456.53515625</v>
      </c>
      <c r="AI2830" s="150">
        <v>3999.3603515625</v>
      </c>
      <c r="AJ2830" s="150">
        <v>32562.92578125</v>
      </c>
      <c r="AK2830" s="150">
        <v>1591.466064453125</v>
      </c>
      <c r="AL2830" s="150">
        <v>755809.4375</v>
      </c>
      <c r="AM2830" s="150">
        <v>614828</v>
      </c>
      <c r="AN2830" s="150">
        <v>140981.453125</v>
      </c>
      <c r="AO2830" s="5" t="s">
        <v>5502</v>
      </c>
    </row>
    <row r="2831" spans="1:41" ht="14.25" x14ac:dyDescent="0.45">
      <c r="A2831" s="150">
        <v>2018</v>
      </c>
      <c r="B2831" s="5" t="s">
        <v>81</v>
      </c>
      <c r="C2831" s="5" t="s">
        <v>1450</v>
      </c>
      <c r="D2831" s="5" t="s">
        <v>121</v>
      </c>
      <c r="E2831" s="5" t="s">
        <v>484</v>
      </c>
      <c r="F2831" s="5" t="s">
        <v>484</v>
      </c>
      <c r="G2831" s="5" t="s">
        <v>88</v>
      </c>
      <c r="H2831" s="5" t="s">
        <v>131</v>
      </c>
      <c r="I2831" s="150">
        <v>30906</v>
      </c>
      <c r="J2831" s="150">
        <v>50335</v>
      </c>
      <c r="K2831" s="150">
        <v>2229.001220703125</v>
      </c>
      <c r="L2831" s="150">
        <v>1846</v>
      </c>
      <c r="M2831" s="150">
        <v>16431.755859375</v>
      </c>
      <c r="N2831" s="150">
        <v>14921</v>
      </c>
      <c r="O2831" s="150">
        <v>7061.1142578125</v>
      </c>
      <c r="P2831" s="150">
        <v>11817.5595703125</v>
      </c>
      <c r="Q2831" s="150">
        <v>5907.2998046875</v>
      </c>
      <c r="R2831" s="150">
        <v>10143.5078125</v>
      </c>
      <c r="S2831" s="150">
        <v>5683</v>
      </c>
      <c r="T2831" s="150">
        <v>8949</v>
      </c>
      <c r="U2831" s="150">
        <v>933.9345703125</v>
      </c>
      <c r="V2831" s="150">
        <v>6386</v>
      </c>
      <c r="W2831" s="150">
        <v>7130</v>
      </c>
      <c r="X2831" s="150">
        <v>11619.044921875</v>
      </c>
      <c r="Y2831" s="150">
        <v>77003.015625</v>
      </c>
      <c r="Z2831" s="150">
        <v>12346.3671875</v>
      </c>
      <c r="AA2831" s="150">
        <v>123687.6328125</v>
      </c>
      <c r="AB2831" s="150">
        <v>3675.877685546875</v>
      </c>
      <c r="AC2831" s="150">
        <v>12034.9326171875</v>
      </c>
      <c r="AD2831" s="150">
        <v>25100.3203125</v>
      </c>
      <c r="AE2831" s="150">
        <v>19745.328125</v>
      </c>
      <c r="AF2831" s="150">
        <v>27802</v>
      </c>
      <c r="AG2831" s="150">
        <v>156888</v>
      </c>
      <c r="AH2831" s="150">
        <v>42963</v>
      </c>
      <c r="AI2831" s="150">
        <v>3865</v>
      </c>
      <c r="AJ2831" s="150">
        <v>31468.958984375</v>
      </c>
      <c r="AK2831" s="150">
        <v>1538</v>
      </c>
      <c r="AL2831" s="150">
        <v>730417.625</v>
      </c>
      <c r="AM2831" s="150">
        <v>594172.5</v>
      </c>
      <c r="AN2831" s="150">
        <v>136245.109375</v>
      </c>
      <c r="AO2831" s="5" t="s">
        <v>5503</v>
      </c>
    </row>
    <row r="2832" spans="1:41" ht="14.25" x14ac:dyDescent="0.45">
      <c r="A2832" s="150">
        <v>2018</v>
      </c>
      <c r="B2832" s="5" t="s">
        <v>81</v>
      </c>
      <c r="C2832" s="5" t="s">
        <v>1450</v>
      </c>
      <c r="D2832" s="5" t="s">
        <v>121</v>
      </c>
      <c r="E2832" s="5" t="s">
        <v>1452</v>
      </c>
      <c r="F2832" s="5" t="s">
        <v>1452</v>
      </c>
      <c r="G2832" s="5" t="s">
        <v>87</v>
      </c>
      <c r="H2832" s="5" t="s">
        <v>131</v>
      </c>
      <c r="I2832" s="150">
        <v>0</v>
      </c>
      <c r="J2832" s="150">
        <v>0</v>
      </c>
      <c r="K2832" s="150">
        <v>0</v>
      </c>
      <c r="L2832" s="150">
        <v>-7.2433433532714844</v>
      </c>
      <c r="M2832" s="150"/>
      <c r="N2832" s="150"/>
      <c r="O2832" s="150">
        <v>0</v>
      </c>
      <c r="P2832" s="150">
        <v>0</v>
      </c>
      <c r="Q2832" s="150"/>
      <c r="R2832" s="150">
        <v>0</v>
      </c>
      <c r="S2832" s="150">
        <v>0</v>
      </c>
      <c r="T2832" s="150">
        <v>0</v>
      </c>
      <c r="U2832" s="150">
        <v>0</v>
      </c>
      <c r="V2832" s="150">
        <v>0</v>
      </c>
      <c r="W2832" s="150"/>
      <c r="X2832" s="150">
        <v>0</v>
      </c>
      <c r="Y2832" s="150">
        <v>0</v>
      </c>
      <c r="Z2832" s="150">
        <v>0</v>
      </c>
      <c r="AA2832" s="150">
        <v>0</v>
      </c>
      <c r="AB2832" s="150">
        <v>0</v>
      </c>
      <c r="AC2832" s="150">
        <v>0</v>
      </c>
      <c r="AD2832" s="150">
        <v>3067.03857421875</v>
      </c>
      <c r="AE2832" s="150">
        <v>0</v>
      </c>
      <c r="AF2832" s="150">
        <v>-45.529586791992188</v>
      </c>
      <c r="AG2832" s="150">
        <v>0</v>
      </c>
      <c r="AH2832" s="150">
        <v>0</v>
      </c>
      <c r="AI2832" s="150">
        <v>0</v>
      </c>
      <c r="AJ2832" s="150">
        <v>0</v>
      </c>
      <c r="AK2832" s="150"/>
      <c r="AL2832" s="150">
        <v>3014.265625</v>
      </c>
      <c r="AM2832" s="150">
        <v>-52.772930145263672</v>
      </c>
      <c r="AN2832" s="150">
        <v>3067.03857421875</v>
      </c>
      <c r="AO2832" s="5" t="s">
        <v>5504</v>
      </c>
    </row>
    <row r="2833" spans="1:41" ht="14.25" x14ac:dyDescent="0.45">
      <c r="A2833" s="150">
        <v>2018</v>
      </c>
      <c r="B2833" s="5" t="s">
        <v>81</v>
      </c>
      <c r="C2833" s="5" t="s">
        <v>1450</v>
      </c>
      <c r="D2833" s="5" t="s">
        <v>121</v>
      </c>
      <c r="E2833" s="5" t="s">
        <v>1452</v>
      </c>
      <c r="F2833" s="5" t="s">
        <v>1452</v>
      </c>
      <c r="G2833" s="5" t="s">
        <v>88</v>
      </c>
      <c r="H2833" s="5" t="s">
        <v>131</v>
      </c>
      <c r="I2833" s="150">
        <v>0</v>
      </c>
      <c r="J2833" s="150">
        <v>0</v>
      </c>
      <c r="K2833" s="150">
        <v>0</v>
      </c>
      <c r="L2833" s="150">
        <v>-7</v>
      </c>
      <c r="M2833" s="150"/>
      <c r="N2833" s="150"/>
      <c r="O2833" s="150">
        <v>0</v>
      </c>
      <c r="P2833" s="150">
        <v>0</v>
      </c>
      <c r="Q2833" s="150"/>
      <c r="R2833" s="150">
        <v>0</v>
      </c>
      <c r="S2833" s="150">
        <v>0</v>
      </c>
      <c r="T2833" s="150">
        <v>0</v>
      </c>
      <c r="U2833" s="150">
        <v>0</v>
      </c>
      <c r="V2833" s="150">
        <v>0</v>
      </c>
      <c r="W2833" s="150"/>
      <c r="X2833" s="150">
        <v>0</v>
      </c>
      <c r="Y2833" s="150">
        <v>0</v>
      </c>
      <c r="Z2833" s="150">
        <v>0</v>
      </c>
      <c r="AA2833" s="150">
        <v>0</v>
      </c>
      <c r="AB2833" s="150">
        <v>0</v>
      </c>
      <c r="AC2833" s="150">
        <v>0</v>
      </c>
      <c r="AD2833" s="150">
        <v>2964</v>
      </c>
      <c r="AE2833" s="150">
        <v>0</v>
      </c>
      <c r="AF2833" s="150">
        <v>-44</v>
      </c>
      <c r="AG2833" s="150">
        <v>0</v>
      </c>
      <c r="AH2833" s="150">
        <v>0</v>
      </c>
      <c r="AI2833" s="150">
        <v>0</v>
      </c>
      <c r="AJ2833" s="150">
        <v>0</v>
      </c>
      <c r="AK2833" s="150"/>
      <c r="AL2833" s="150">
        <v>2913</v>
      </c>
      <c r="AM2833" s="150">
        <v>-51</v>
      </c>
      <c r="AN2833" s="150">
        <v>2964</v>
      </c>
      <c r="AO2833" s="5" t="s">
        <v>5505</v>
      </c>
    </row>
    <row r="2834" spans="1:41" ht="14.25" x14ac:dyDescent="0.45">
      <c r="A2834" s="150">
        <v>2018</v>
      </c>
      <c r="B2834" s="5" t="s">
        <v>81</v>
      </c>
      <c r="C2834" s="5" t="s">
        <v>1450</v>
      </c>
      <c r="D2834" s="5" t="s">
        <v>121</v>
      </c>
      <c r="E2834" s="5" t="s">
        <v>1453</v>
      </c>
      <c r="F2834" s="5" t="s">
        <v>1453</v>
      </c>
      <c r="G2834" s="5" t="s">
        <v>87</v>
      </c>
      <c r="H2834" s="5" t="s">
        <v>131</v>
      </c>
      <c r="I2834" s="150">
        <v>206560.484375</v>
      </c>
      <c r="J2834" s="150">
        <v>407857.15625</v>
      </c>
      <c r="K2834" s="150">
        <v>30083.611328125</v>
      </c>
      <c r="L2834" s="150">
        <v>55890.671875</v>
      </c>
      <c r="M2834" s="150">
        <v>262007.65625</v>
      </c>
      <c r="N2834" s="150">
        <v>268375.6875</v>
      </c>
      <c r="O2834" s="150">
        <v>159988.078125</v>
      </c>
      <c r="P2834" s="150">
        <v>182050.546875</v>
      </c>
      <c r="Q2834" s="150">
        <v>86994.3046875</v>
      </c>
      <c r="R2834" s="150">
        <v>129293.6484375</v>
      </c>
      <c r="S2834" s="150">
        <v>256715.46875</v>
      </c>
      <c r="T2834" s="150">
        <v>230185.890625</v>
      </c>
      <c r="U2834" s="150">
        <v>42540.13671875</v>
      </c>
      <c r="V2834" s="150">
        <v>171276.09375</v>
      </c>
      <c r="W2834" s="150">
        <v>94171.7734375</v>
      </c>
      <c r="X2834" s="150">
        <v>271949.375</v>
      </c>
      <c r="Y2834" s="150">
        <v>1087737</v>
      </c>
      <c r="Z2834" s="150">
        <v>193015.59375</v>
      </c>
      <c r="AA2834" s="150">
        <v>1715365.375</v>
      </c>
      <c r="AB2834" s="150">
        <v>41836.60546875</v>
      </c>
      <c r="AC2834" s="150">
        <v>195382.5</v>
      </c>
      <c r="AD2834" s="150">
        <v>386668.40625</v>
      </c>
      <c r="AE2834" s="150">
        <v>260230.71875</v>
      </c>
      <c r="AF2834" s="150">
        <v>606573.0625</v>
      </c>
      <c r="AG2834" s="150">
        <v>3054327.5</v>
      </c>
      <c r="AH2834" s="150">
        <v>578871.375</v>
      </c>
      <c r="AI2834" s="150">
        <v>117506.1484375</v>
      </c>
      <c r="AJ2834" s="150">
        <v>633125.1875</v>
      </c>
      <c r="AK2834" s="150">
        <v>111448.1484375</v>
      </c>
      <c r="AL2834" s="150">
        <v>11838027</v>
      </c>
      <c r="AM2834" s="150">
        <v>9296595</v>
      </c>
      <c r="AN2834" s="150">
        <v>2541432.75</v>
      </c>
      <c r="AO2834" s="5" t="s">
        <v>5506</v>
      </c>
    </row>
    <row r="2835" spans="1:41" ht="14.25" x14ac:dyDescent="0.45">
      <c r="A2835" s="150">
        <v>2018</v>
      </c>
      <c r="B2835" s="5" t="s">
        <v>81</v>
      </c>
      <c r="C2835" s="5" t="s">
        <v>1450</v>
      </c>
      <c r="D2835" s="5" t="s">
        <v>121</v>
      </c>
      <c r="E2835" s="5" t="s">
        <v>1453</v>
      </c>
      <c r="F2835" s="5" t="s">
        <v>1453</v>
      </c>
      <c r="G2835" s="5" t="s">
        <v>88</v>
      </c>
      <c r="H2835" s="5" t="s">
        <v>131</v>
      </c>
      <c r="I2835" s="150">
        <v>199621</v>
      </c>
      <c r="J2835" s="150">
        <v>394155</v>
      </c>
      <c r="K2835" s="150">
        <v>29072.939453125</v>
      </c>
      <c r="L2835" s="150">
        <v>54013</v>
      </c>
      <c r="M2835" s="150">
        <v>253205.390625</v>
      </c>
      <c r="N2835" s="150">
        <v>259359.484375</v>
      </c>
      <c r="O2835" s="150">
        <v>154613.203125</v>
      </c>
      <c r="P2835" s="150">
        <v>175934.484375</v>
      </c>
      <c r="Q2835" s="150">
        <v>84071.6953125</v>
      </c>
      <c r="R2835" s="150">
        <v>124949.96875</v>
      </c>
      <c r="S2835" s="150">
        <v>248091</v>
      </c>
      <c r="T2835" s="150">
        <v>222452.6875</v>
      </c>
      <c r="U2835" s="150">
        <v>41110.98046875</v>
      </c>
      <c r="V2835" s="150">
        <v>165522</v>
      </c>
      <c r="W2835" s="150">
        <v>91008.03125</v>
      </c>
      <c r="X2835" s="150">
        <v>262813.125</v>
      </c>
      <c r="Y2835" s="150">
        <v>1051194</v>
      </c>
      <c r="Z2835" s="150">
        <v>186531.15625</v>
      </c>
      <c r="AA2835" s="150">
        <v>1657736.875</v>
      </c>
      <c r="AB2835" s="150">
        <v>40431.0859375</v>
      </c>
      <c r="AC2835" s="150">
        <v>188818.53125</v>
      </c>
      <c r="AD2835" s="150">
        <v>373678.125</v>
      </c>
      <c r="AE2835" s="150">
        <v>251488.15625</v>
      </c>
      <c r="AF2835" s="150">
        <v>586195</v>
      </c>
      <c r="AG2835" s="150">
        <v>2951716</v>
      </c>
      <c r="AH2835" s="150">
        <v>559423.9375</v>
      </c>
      <c r="AI2835" s="150">
        <v>113558.4765625</v>
      </c>
      <c r="AJ2835" s="150">
        <v>611855.0625</v>
      </c>
      <c r="AK2835" s="150">
        <v>107704</v>
      </c>
      <c r="AL2835" s="150">
        <v>11440323</v>
      </c>
      <c r="AM2835" s="150">
        <v>8984273</v>
      </c>
      <c r="AN2835" s="150">
        <v>2456052</v>
      </c>
      <c r="AO2835" s="5" t="s">
        <v>5507</v>
      </c>
    </row>
    <row r="2836" spans="1:41" ht="14.25" x14ac:dyDescent="0.45">
      <c r="A2836" s="150">
        <v>2018</v>
      </c>
      <c r="B2836" s="5" t="s">
        <v>81</v>
      </c>
      <c r="C2836" s="5" t="s">
        <v>1450</v>
      </c>
      <c r="D2836" s="5" t="s">
        <v>121</v>
      </c>
      <c r="E2836" s="5" t="s">
        <v>1454</v>
      </c>
      <c r="F2836" s="5" t="s">
        <v>1454</v>
      </c>
      <c r="G2836" s="5" t="s">
        <v>87</v>
      </c>
      <c r="H2836" s="5" t="s">
        <v>131</v>
      </c>
      <c r="I2836" s="150">
        <v>185212.28125</v>
      </c>
      <c r="J2836" s="150">
        <v>366535.9375</v>
      </c>
      <c r="K2836" s="150">
        <v>29894.287109375</v>
      </c>
      <c r="L2836" s="150">
        <v>56032.43359375</v>
      </c>
      <c r="M2836" s="150">
        <v>249924.03125</v>
      </c>
      <c r="N2836" s="150">
        <v>259871.484375</v>
      </c>
      <c r="O2836" s="150">
        <v>157146.640625</v>
      </c>
      <c r="P2836" s="150">
        <v>175527.90625</v>
      </c>
      <c r="Q2836" s="150">
        <v>83083.0625</v>
      </c>
      <c r="R2836" s="150">
        <v>124012.4453125</v>
      </c>
      <c r="S2836" s="150">
        <v>262466.6875</v>
      </c>
      <c r="T2836" s="150">
        <v>229781.609375</v>
      </c>
      <c r="U2836" s="150">
        <v>42679.5390625</v>
      </c>
      <c r="V2836" s="150">
        <v>170360.328125</v>
      </c>
      <c r="W2836" s="150">
        <v>89898.8671875</v>
      </c>
      <c r="X2836" s="150">
        <v>267419.25</v>
      </c>
      <c r="Y2836" s="150">
        <v>1039090.75</v>
      </c>
      <c r="Z2836" s="150">
        <v>185245.546875</v>
      </c>
      <c r="AA2836" s="150">
        <v>1647908.625</v>
      </c>
      <c r="AB2836" s="150">
        <v>39129.57421875</v>
      </c>
      <c r="AC2836" s="150">
        <v>190540.234375</v>
      </c>
      <c r="AD2836" s="150">
        <v>367430.28125</v>
      </c>
      <c r="AE2836" s="150">
        <v>246097.703125</v>
      </c>
      <c r="AF2836" s="150">
        <v>601337.1875</v>
      </c>
      <c r="AG2836" s="150">
        <v>2979224.25</v>
      </c>
      <c r="AH2836" s="150">
        <v>548126.8125</v>
      </c>
      <c r="AI2836" s="150">
        <v>116453.796875</v>
      </c>
      <c r="AJ2836" s="150">
        <v>623508.6875</v>
      </c>
      <c r="AK2836" s="150">
        <v>113266.2265625</v>
      </c>
      <c r="AL2836" s="150">
        <v>11447206</v>
      </c>
      <c r="AM2836" s="150">
        <v>8976268</v>
      </c>
      <c r="AN2836" s="150">
        <v>2470938</v>
      </c>
      <c r="AO2836" s="5" t="s">
        <v>5508</v>
      </c>
    </row>
    <row r="2837" spans="1:41" ht="14.25" x14ac:dyDescent="0.45">
      <c r="A2837" s="150">
        <v>2018</v>
      </c>
      <c r="B2837" s="5" t="s">
        <v>81</v>
      </c>
      <c r="C2837" s="5" t="s">
        <v>1450</v>
      </c>
      <c r="D2837" s="5" t="s">
        <v>121</v>
      </c>
      <c r="E2837" s="5" t="s">
        <v>1454</v>
      </c>
      <c r="F2837" s="5" t="s">
        <v>1454</v>
      </c>
      <c r="G2837" s="5" t="s">
        <v>88</v>
      </c>
      <c r="H2837" s="5" t="s">
        <v>131</v>
      </c>
      <c r="I2837" s="150">
        <v>178990</v>
      </c>
      <c r="J2837" s="150">
        <v>354222</v>
      </c>
      <c r="K2837" s="150">
        <v>28889.974609375</v>
      </c>
      <c r="L2837" s="150">
        <v>54150</v>
      </c>
      <c r="M2837" s="150">
        <v>241527.71875</v>
      </c>
      <c r="N2837" s="150">
        <v>251140.984375</v>
      </c>
      <c r="O2837" s="150">
        <v>151867.234375</v>
      </c>
      <c r="P2837" s="150">
        <v>169630.96875</v>
      </c>
      <c r="Q2837" s="150">
        <v>80291.8515625</v>
      </c>
      <c r="R2837" s="150">
        <v>119846.1953125</v>
      </c>
      <c r="S2837" s="150">
        <v>253649</v>
      </c>
      <c r="T2837" s="150">
        <v>222062</v>
      </c>
      <c r="U2837" s="150">
        <v>41245.69921875</v>
      </c>
      <c r="V2837" s="150">
        <v>164637</v>
      </c>
      <c r="W2837" s="150">
        <v>86878.671875</v>
      </c>
      <c r="X2837" s="150">
        <v>258435.1875</v>
      </c>
      <c r="Y2837" s="150">
        <v>1004182.0625</v>
      </c>
      <c r="Z2837" s="150">
        <v>179022.140625</v>
      </c>
      <c r="AA2837" s="150">
        <v>1592546.375</v>
      </c>
      <c r="AB2837" s="150">
        <v>37815</v>
      </c>
      <c r="AC2837" s="150">
        <v>184138.953125</v>
      </c>
      <c r="AD2837" s="150">
        <v>355086.3125</v>
      </c>
      <c r="AE2837" s="150">
        <v>237829.9375</v>
      </c>
      <c r="AF2837" s="150">
        <v>581135</v>
      </c>
      <c r="AG2837" s="150">
        <v>2879136</v>
      </c>
      <c r="AH2837" s="150">
        <v>529712.25</v>
      </c>
      <c r="AI2837" s="150">
        <v>112541.4765625</v>
      </c>
      <c r="AJ2837" s="150">
        <v>602561.625</v>
      </c>
      <c r="AK2837" s="150">
        <v>109461</v>
      </c>
      <c r="AL2837" s="150">
        <v>11062633</v>
      </c>
      <c r="AM2837" s="150">
        <v>8674707</v>
      </c>
      <c r="AN2837" s="150">
        <v>2387925.75</v>
      </c>
      <c r="AO2837" s="5" t="s">
        <v>5509</v>
      </c>
    </row>
    <row r="2838" spans="1:41" ht="14.25" x14ac:dyDescent="0.45">
      <c r="A2838" s="150">
        <v>2019</v>
      </c>
      <c r="B2838" s="5" t="s">
        <v>1476</v>
      </c>
      <c r="C2838" s="5" t="s">
        <v>171</v>
      </c>
      <c r="D2838" s="5" t="s">
        <v>84</v>
      </c>
      <c r="E2838" s="5" t="s">
        <v>85</v>
      </c>
      <c r="F2838" s="5" t="s">
        <v>86</v>
      </c>
      <c r="G2838" s="5" t="s">
        <v>87</v>
      </c>
      <c r="H2838" s="5" t="s">
        <v>131</v>
      </c>
      <c r="I2838" s="150">
        <v>8173.9330813214556</v>
      </c>
      <c r="J2838" s="150">
        <v>24383.893609619146</v>
      </c>
      <c r="K2838" s="150">
        <v>1265.3446800447302</v>
      </c>
      <c r="L2838" s="150">
        <v>3142.7968248147313</v>
      </c>
      <c r="M2838" s="150">
        <v>15291.19448193634</v>
      </c>
      <c r="N2838" s="150">
        <v>18891.620267038757</v>
      </c>
      <c r="O2838" s="150">
        <v>8557.8914001036701</v>
      </c>
      <c r="P2838" s="150">
        <v>11025.79740560965</v>
      </c>
      <c r="Q2838" s="150">
        <v>3119.6915825691731</v>
      </c>
      <c r="R2838" s="150">
        <v>9737.0727411278112</v>
      </c>
      <c r="S2838" s="150">
        <v>21882.237014654995</v>
      </c>
      <c r="T2838" s="150">
        <v>12669.172881556844</v>
      </c>
      <c r="U2838" s="150">
        <v>2059.863435869132</v>
      </c>
      <c r="V2838" s="150">
        <v>10525.587056471508</v>
      </c>
      <c r="W2838" s="150">
        <v>4998.4743957407509</v>
      </c>
      <c r="X2838" s="150">
        <v>13264.776183096428</v>
      </c>
      <c r="Y2838" s="150">
        <v>63478.931247941895</v>
      </c>
      <c r="Z2838" s="150">
        <v>11966.338025814983</v>
      </c>
      <c r="AA2838" s="150">
        <v>159023.97604385822</v>
      </c>
      <c r="AB2838" s="150">
        <v>1568.97901531359</v>
      </c>
      <c r="AC2838" s="150">
        <v>11896.327932112388</v>
      </c>
      <c r="AD2838" s="150">
        <v>20481.126898934199</v>
      </c>
      <c r="AE2838" s="150">
        <v>23454.818512241218</v>
      </c>
      <c r="AF2838" s="150">
        <v>37335.580699514736</v>
      </c>
      <c r="AG2838" s="150">
        <v>167557.7382269878</v>
      </c>
      <c r="AH2838" s="150">
        <v>45996.364779816977</v>
      </c>
      <c r="AI2838" s="150">
        <v>3598.8531769914648</v>
      </c>
      <c r="AJ2838" s="150">
        <v>47401.029508072599</v>
      </c>
      <c r="AK2838" s="150">
        <v>2222.2162306330492</v>
      </c>
      <c r="AL2838" s="150">
        <v>764971.5625</v>
      </c>
      <c r="AM2838" s="150">
        <v>613174.9375</v>
      </c>
      <c r="AN2838" s="150">
        <v>151796.625</v>
      </c>
      <c r="AO2838" s="5" t="s">
        <v>2535</v>
      </c>
    </row>
    <row r="2839" spans="1:41" ht="14.25" x14ac:dyDescent="0.45">
      <c r="A2839" s="150">
        <v>2019</v>
      </c>
      <c r="B2839" s="5" t="s">
        <v>4024</v>
      </c>
      <c r="C2839" s="5" t="s">
        <v>171</v>
      </c>
      <c r="D2839" s="5" t="s">
        <v>84</v>
      </c>
      <c r="E2839" s="5" t="s">
        <v>85</v>
      </c>
      <c r="F2839" s="5" t="s">
        <v>86</v>
      </c>
      <c r="G2839" s="5" t="s">
        <v>87</v>
      </c>
      <c r="H2839" s="5" t="s">
        <v>131</v>
      </c>
      <c r="I2839" s="150">
        <v>16900.232491477313</v>
      </c>
      <c r="J2839" s="150">
        <v>70283.391838004914</v>
      </c>
      <c r="K2839" s="150">
        <v>1171.1103777452799</v>
      </c>
      <c r="L2839" s="150">
        <v>2688.4771368364359</v>
      </c>
      <c r="M2839" s="150">
        <v>30054.686060891829</v>
      </c>
      <c r="N2839" s="150">
        <v>22519.527440964892</v>
      </c>
      <c r="O2839" s="150">
        <v>11641.051908394387</v>
      </c>
      <c r="P2839" s="150">
        <v>11029.58834679161</v>
      </c>
      <c r="Q2839" s="150">
        <v>5258.607896543489</v>
      </c>
      <c r="R2839" s="150">
        <v>7895.5605004329882</v>
      </c>
      <c r="S2839" s="150">
        <v>17969.99372918146</v>
      </c>
      <c r="T2839" s="150">
        <v>12630.974073466958</v>
      </c>
      <c r="U2839" s="150">
        <v>1111.0929656060441</v>
      </c>
      <c r="V2839" s="150">
        <v>16881.6890314671</v>
      </c>
      <c r="W2839" s="150">
        <v>8497.1023874098064</v>
      </c>
      <c r="X2839" s="150">
        <v>20682.648698520428</v>
      </c>
      <c r="Y2839" s="150">
        <v>69142.006172265508</v>
      </c>
      <c r="Z2839" s="150">
        <v>15669.981026132369</v>
      </c>
      <c r="AA2839" s="150">
        <v>220128.39681200642</v>
      </c>
      <c r="AB2839" s="150">
        <v>1499.5297681233401</v>
      </c>
      <c r="AC2839" s="150">
        <v>20876.287799983871</v>
      </c>
      <c r="AD2839" s="150">
        <v>27293.765028888385</v>
      </c>
      <c r="AE2839" s="150">
        <v>20295.027207209136</v>
      </c>
      <c r="AF2839" s="150">
        <v>44473.615615160823</v>
      </c>
      <c r="AG2839" s="150">
        <v>229289.77483805508</v>
      </c>
      <c r="AH2839" s="150">
        <v>33839.109813267627</v>
      </c>
      <c r="AI2839" s="150">
        <v>7317.850846503683</v>
      </c>
      <c r="AJ2839" s="150">
        <v>39753.500378368539</v>
      </c>
      <c r="AK2839" s="150">
        <v>3082.4037339354013</v>
      </c>
      <c r="AL2839" s="150">
        <v>989876.9375</v>
      </c>
      <c r="AM2839" s="150">
        <v>814196.75</v>
      </c>
      <c r="AN2839" s="150">
        <v>175680.21875</v>
      </c>
      <c r="AO2839" s="5" t="s">
        <v>4347</v>
      </c>
    </row>
    <row r="2840" spans="1:41" ht="14.25" x14ac:dyDescent="0.45">
      <c r="A2840" s="150">
        <v>2019</v>
      </c>
      <c r="B2840" s="5" t="s">
        <v>582</v>
      </c>
      <c r="C2840" s="5" t="s">
        <v>171</v>
      </c>
      <c r="D2840" s="5" t="s">
        <v>84</v>
      </c>
      <c r="E2840" s="5" t="s">
        <v>85</v>
      </c>
      <c r="F2840" s="5" t="s">
        <v>86</v>
      </c>
      <c r="G2840" s="5" t="s">
        <v>87</v>
      </c>
      <c r="H2840" s="5" t="s">
        <v>131</v>
      </c>
      <c r="I2840" s="150">
        <v>18176.097837452693</v>
      </c>
      <c r="J2840" s="150">
        <v>56960.798006421355</v>
      </c>
      <c r="K2840" s="150">
        <v>1085.206824201721</v>
      </c>
      <c r="L2840" s="150">
        <v>2305.5062674655906</v>
      </c>
      <c r="M2840" s="150">
        <v>20940.472422559134</v>
      </c>
      <c r="N2840" s="150">
        <v>22425.937464151408</v>
      </c>
      <c r="O2840" s="150">
        <v>10896.726959062549</v>
      </c>
      <c r="P2840" s="150">
        <v>9938.7418783373196</v>
      </c>
      <c r="Q2840" s="150">
        <v>5081.545421184619</v>
      </c>
      <c r="R2840" s="150">
        <v>9976.9160135018647</v>
      </c>
      <c r="S2840" s="150">
        <v>26493.164197767808</v>
      </c>
      <c r="T2840" s="150">
        <v>12722.152018290753</v>
      </c>
      <c r="U2840" s="150">
        <v>1191.2712771843997</v>
      </c>
      <c r="V2840" s="150">
        <v>8602.3853708582938</v>
      </c>
      <c r="W2840" s="150">
        <v>7301.7002369128149</v>
      </c>
      <c r="X2840" s="150">
        <v>16318.214640277123</v>
      </c>
      <c r="Y2840" s="150">
        <v>62588.075471115517</v>
      </c>
      <c r="Z2840" s="150">
        <v>16968.378456476814</v>
      </c>
      <c r="AA2840" s="150">
        <v>174300.07660104558</v>
      </c>
      <c r="AB2840" s="150">
        <v>1263.8416923830744</v>
      </c>
      <c r="AC2840" s="150">
        <v>15679.933503367936</v>
      </c>
      <c r="AD2840" s="150">
        <v>22393.1124716909</v>
      </c>
      <c r="AE2840" s="150">
        <v>18025.917011816222</v>
      </c>
      <c r="AF2840" s="150">
        <v>43513.09950853225</v>
      </c>
      <c r="AG2840" s="150">
        <v>186389.85439627626</v>
      </c>
      <c r="AH2840" s="150">
        <v>33298.103853619665</v>
      </c>
      <c r="AI2840" s="150">
        <v>4862.5840197909811</v>
      </c>
      <c r="AJ2840" s="150">
        <v>40481.09065492823</v>
      </c>
      <c r="AK2840" s="150">
        <v>3008.4344737592155</v>
      </c>
      <c r="AL2840" s="150">
        <v>853189.375</v>
      </c>
      <c r="AM2840" s="150">
        <v>692605.5625</v>
      </c>
      <c r="AN2840" s="150">
        <v>160583.703125</v>
      </c>
      <c r="AO2840" s="5" t="s">
        <v>926</v>
      </c>
    </row>
    <row r="2841" spans="1:41" ht="14.25" x14ac:dyDescent="0.45">
      <c r="A2841" s="150">
        <v>2019</v>
      </c>
      <c r="B2841" s="5" t="s">
        <v>1478</v>
      </c>
      <c r="C2841" s="5" t="s">
        <v>171</v>
      </c>
      <c r="D2841" s="5" t="s">
        <v>84</v>
      </c>
      <c r="E2841" s="5" t="s">
        <v>85</v>
      </c>
      <c r="F2841" s="5" t="s">
        <v>86</v>
      </c>
      <c r="G2841" s="5" t="s">
        <v>87</v>
      </c>
      <c r="H2841" s="5" t="s">
        <v>131</v>
      </c>
      <c r="I2841" s="150">
        <v>14220.878874022832</v>
      </c>
      <c r="J2841" s="150">
        <v>26077.099514325433</v>
      </c>
      <c r="K2841" s="150">
        <v>996.0372652655667</v>
      </c>
      <c r="L2841" s="150">
        <v>3387.3949494263379</v>
      </c>
      <c r="M2841" s="150">
        <v>23197.31795291106</v>
      </c>
      <c r="N2841" s="150">
        <v>20347.446172816482</v>
      </c>
      <c r="O2841" s="150">
        <v>9172.0831540209547</v>
      </c>
      <c r="P2841" s="150">
        <v>12580.023546741568</v>
      </c>
      <c r="Q2841" s="150">
        <v>3131.4554063612854</v>
      </c>
      <c r="R2841" s="150">
        <v>8471.1800615376196</v>
      </c>
      <c r="S2841" s="150">
        <v>27346.379546451906</v>
      </c>
      <c r="T2841" s="150">
        <v>12948.484448452367</v>
      </c>
      <c r="U2841" s="150">
        <v>1579.8417664096619</v>
      </c>
      <c r="V2841" s="150">
        <v>14319.906856465419</v>
      </c>
      <c r="W2841" s="150">
        <v>9643.7134064729726</v>
      </c>
      <c r="X2841" s="150">
        <v>12706.557347822165</v>
      </c>
      <c r="Y2841" s="150">
        <v>75485.679471493582</v>
      </c>
      <c r="Z2841" s="150">
        <v>15844.763335623835</v>
      </c>
      <c r="AA2841" s="150">
        <v>165479.49906025131</v>
      </c>
      <c r="AB2841" s="150">
        <v>9380.0226160153834</v>
      </c>
      <c r="AC2841" s="150">
        <v>12943.196239041115</v>
      </c>
      <c r="AD2841" s="150">
        <v>17778.782710043</v>
      </c>
      <c r="AE2841" s="150">
        <v>18275.838316757126</v>
      </c>
      <c r="AF2841" s="150">
        <v>44204.288274397557</v>
      </c>
      <c r="AG2841" s="150">
        <v>186136.43296569723</v>
      </c>
      <c r="AH2841" s="150">
        <v>38948.138081483958</v>
      </c>
      <c r="AI2841" s="150">
        <v>4387.5476079593254</v>
      </c>
      <c r="AJ2841" s="150">
        <v>38049.974735163778</v>
      </c>
      <c r="AK2841" s="150">
        <v>2706.227492285705</v>
      </c>
      <c r="AL2841" s="150">
        <v>829746.25</v>
      </c>
      <c r="AM2841" s="150">
        <v>660534.875</v>
      </c>
      <c r="AN2841" s="150">
        <v>169211.296875</v>
      </c>
      <c r="AO2841" s="5" t="s">
        <v>2533</v>
      </c>
    </row>
    <row r="2842" spans="1:41" ht="14.25" x14ac:dyDescent="0.45">
      <c r="A2842" s="150">
        <v>2019</v>
      </c>
      <c r="B2842" s="5" t="s">
        <v>1477</v>
      </c>
      <c r="C2842" s="5" t="s">
        <v>171</v>
      </c>
      <c r="D2842" s="5" t="s">
        <v>84</v>
      </c>
      <c r="E2842" s="5" t="s">
        <v>85</v>
      </c>
      <c r="F2842" s="5" t="s">
        <v>86</v>
      </c>
      <c r="G2842" s="5" t="s">
        <v>87</v>
      </c>
      <c r="H2842" s="5" t="s">
        <v>131</v>
      </c>
      <c r="I2842" s="150">
        <v>11339.786927836831</v>
      </c>
      <c r="J2842" s="150">
        <v>23344.306536931566</v>
      </c>
      <c r="K2842" s="150">
        <v>1108.6502440215515</v>
      </c>
      <c r="L2842" s="150">
        <v>3506.1805043547893</v>
      </c>
      <c r="M2842" s="150">
        <v>32002.914018926607</v>
      </c>
      <c r="N2842" s="150">
        <v>20027.969416743155</v>
      </c>
      <c r="O2842" s="150">
        <v>9197.6469977274592</v>
      </c>
      <c r="P2842" s="150">
        <v>9313.0832183015427</v>
      </c>
      <c r="Q2842" s="150">
        <v>2346.8847457419606</v>
      </c>
      <c r="R2842" s="150">
        <v>9449.012749693622</v>
      </c>
      <c r="S2842" s="150">
        <v>23196.24196906307</v>
      </c>
      <c r="T2842" s="150">
        <v>12035.08018911096</v>
      </c>
      <c r="U2842" s="150">
        <v>1810.5977782041809</v>
      </c>
      <c r="V2842" s="150">
        <v>12246.138738240197</v>
      </c>
      <c r="W2842" s="150">
        <v>6348.3565844827663</v>
      </c>
      <c r="X2842" s="150">
        <v>14944.842433847738</v>
      </c>
      <c r="Y2842" s="150">
        <v>58680.205343651985</v>
      </c>
      <c r="Z2842" s="150">
        <v>13871.763855409767</v>
      </c>
      <c r="AA2842" s="150">
        <v>166327.57778319105</v>
      </c>
      <c r="AB2842" s="150">
        <v>9593.6782078913075</v>
      </c>
      <c r="AC2842" s="150">
        <v>11982.196979610038</v>
      </c>
      <c r="AD2842" s="150">
        <v>23063.950587796837</v>
      </c>
      <c r="AE2842" s="150">
        <v>18735.845264530246</v>
      </c>
      <c r="AF2842" s="150">
        <v>42570.558558284574</v>
      </c>
      <c r="AG2842" s="150">
        <v>222752.14132874514</v>
      </c>
      <c r="AH2842" s="150">
        <v>55324.716220933828</v>
      </c>
      <c r="AI2842" s="150">
        <v>5039.319291007052</v>
      </c>
      <c r="AJ2842" s="150">
        <v>47117.992931259811</v>
      </c>
      <c r="AK2842" s="150">
        <v>2582.0662022785186</v>
      </c>
      <c r="AL2842" s="150">
        <v>869859.625</v>
      </c>
      <c r="AM2842" s="150">
        <v>675422.25</v>
      </c>
      <c r="AN2842" s="150">
        <v>194437.453125</v>
      </c>
      <c r="AO2842" s="5" t="s">
        <v>2534</v>
      </c>
    </row>
    <row r="2843" spans="1:41" ht="14.25" x14ac:dyDescent="0.45">
      <c r="A2843" s="150">
        <v>2019</v>
      </c>
      <c r="B2843" s="5" t="s">
        <v>4980</v>
      </c>
      <c r="C2843" s="5" t="s">
        <v>171</v>
      </c>
      <c r="D2843" s="5" t="s">
        <v>84</v>
      </c>
      <c r="E2843" s="5" t="s">
        <v>85</v>
      </c>
      <c r="F2843" s="5" t="s">
        <v>86</v>
      </c>
      <c r="G2843" s="5" t="s">
        <v>87</v>
      </c>
      <c r="H2843" s="5" t="s">
        <v>131</v>
      </c>
      <c r="I2843" s="150">
        <v>17477.673502938873</v>
      </c>
      <c r="J2843" s="150">
        <v>73741.750802969371</v>
      </c>
      <c r="K2843" s="150">
        <v>1453.1592425662939</v>
      </c>
      <c r="L2843" s="150">
        <v>3681.2918695380531</v>
      </c>
      <c r="M2843" s="150">
        <v>38078.075800687475</v>
      </c>
      <c r="N2843" s="150">
        <v>27358.069456299214</v>
      </c>
      <c r="O2843" s="150">
        <v>12397.468547198363</v>
      </c>
      <c r="P2843" s="150">
        <v>13041.001944715839</v>
      </c>
      <c r="Q2843" s="150">
        <v>5444.3262074651084</v>
      </c>
      <c r="R2843" s="150">
        <v>8083.7696765727196</v>
      </c>
      <c r="S2843" s="150">
        <v>16692.745775242751</v>
      </c>
      <c r="T2843" s="150">
        <v>12336.264147905667</v>
      </c>
      <c r="U2843" s="150">
        <v>1773.0087584052296</v>
      </c>
      <c r="V2843" s="150">
        <v>14255.706784753158</v>
      </c>
      <c r="W2843" s="150">
        <v>13401.333580316652</v>
      </c>
      <c r="X2843" s="150">
        <v>19812.36752503545</v>
      </c>
      <c r="Y2843" s="150">
        <v>69122.584771016947</v>
      </c>
      <c r="Z2843" s="150">
        <v>22743.749704841131</v>
      </c>
      <c r="AA2843" s="150">
        <v>210246.39152775216</v>
      </c>
      <c r="AB2843" s="150">
        <v>1934.191372805705</v>
      </c>
      <c r="AC2843" s="150">
        <v>19359.365991594896</v>
      </c>
      <c r="AD2843" s="150">
        <v>26719.799717518203</v>
      </c>
      <c r="AE2843" s="150">
        <v>24596.891417242048</v>
      </c>
      <c r="AF2843" s="150">
        <v>52206.499444884292</v>
      </c>
      <c r="AG2843" s="150">
        <v>247903.07487249069</v>
      </c>
      <c r="AH2843" s="150">
        <v>37894.770082349678</v>
      </c>
      <c r="AI2843" s="150">
        <v>8777.6048574167398</v>
      </c>
      <c r="AJ2843" s="150">
        <v>47500.41111570612</v>
      </c>
      <c r="AK2843" s="150">
        <v>3308.9842603391717</v>
      </c>
      <c r="AL2843" s="150">
        <v>1051342.375</v>
      </c>
      <c r="AM2843" s="150">
        <v>858535.5625</v>
      </c>
      <c r="AN2843" s="150">
        <v>192806.765625</v>
      </c>
      <c r="AO2843" s="5" t="s">
        <v>5510</v>
      </c>
    </row>
    <row r="2844" spans="1:41" ht="14.25" x14ac:dyDescent="0.45">
      <c r="A2844" s="150">
        <v>2019</v>
      </c>
      <c r="B2844" s="5" t="s">
        <v>6344</v>
      </c>
      <c r="C2844" s="5" t="s">
        <v>171</v>
      </c>
      <c r="D2844" s="5" t="s">
        <v>84</v>
      </c>
      <c r="E2844" s="5" t="s">
        <v>85</v>
      </c>
      <c r="F2844" s="5" t="s">
        <v>86</v>
      </c>
      <c r="G2844" s="5" t="s">
        <v>87</v>
      </c>
      <c r="H2844" s="5" t="s">
        <v>131</v>
      </c>
      <c r="I2844" s="150">
        <v>16990.105387724565</v>
      </c>
      <c r="J2844" s="150">
        <v>73818.164602894933</v>
      </c>
      <c r="K2844" s="150">
        <v>1391.7418038092922</v>
      </c>
      <c r="L2844" s="150">
        <v>5438.7282953279655</v>
      </c>
      <c r="M2844" s="150">
        <v>36229.166500653337</v>
      </c>
      <c r="N2844" s="150">
        <v>18288.961995356149</v>
      </c>
      <c r="O2844" s="150">
        <v>11979.93452797733</v>
      </c>
      <c r="P2844" s="150">
        <v>12830.662266906329</v>
      </c>
      <c r="Q2844" s="150">
        <v>4822.7618737345765</v>
      </c>
      <c r="R2844" s="150">
        <v>15265.095973083628</v>
      </c>
      <c r="S2844" s="150">
        <v>9848.0463781502331</v>
      </c>
      <c r="T2844" s="150">
        <v>13669.878795112543</v>
      </c>
      <c r="U2844" s="150">
        <v>1853.7938459502204</v>
      </c>
      <c r="V2844" s="150">
        <v>12469.351142885902</v>
      </c>
      <c r="W2844" s="150">
        <v>9333.0676446033722</v>
      </c>
      <c r="X2844" s="150">
        <v>19261.133072880915</v>
      </c>
      <c r="Y2844" s="150">
        <v>67194.809944917506</v>
      </c>
      <c r="Z2844" s="150">
        <v>16496.903388723516</v>
      </c>
      <c r="AA2844" s="150">
        <v>225906.62839286192</v>
      </c>
      <c r="AB2844" s="150">
        <v>1844.3907201328441</v>
      </c>
      <c r="AC2844" s="150">
        <v>18757.859451155007</v>
      </c>
      <c r="AD2844" s="150">
        <v>22692.981636998251</v>
      </c>
      <c r="AE2844" s="150">
        <v>21057.391442182976</v>
      </c>
      <c r="AF2844" s="150">
        <v>51307.903726522687</v>
      </c>
      <c r="AG2844" s="150">
        <v>263553.29539053183</v>
      </c>
      <c r="AH2844" s="150">
        <v>38311.478016098954</v>
      </c>
      <c r="AI2844" s="150">
        <v>8532.7393004702153</v>
      </c>
      <c r="AJ2844" s="150">
        <v>51343.905133026245</v>
      </c>
      <c r="AK2844" s="150">
        <v>3216.6747650956486</v>
      </c>
      <c r="AL2844" s="150">
        <v>1053707.5</v>
      </c>
      <c r="AM2844" s="150">
        <v>877396.3125</v>
      </c>
      <c r="AN2844" s="150">
        <v>176311.234375</v>
      </c>
      <c r="AO2844" s="5" t="s">
        <v>6348</v>
      </c>
    </row>
    <row r="2845" spans="1:41" ht="14.25" x14ac:dyDescent="0.45">
      <c r="A2845" s="150">
        <v>2019</v>
      </c>
      <c r="B2845" s="5" t="s">
        <v>4024</v>
      </c>
      <c r="C2845" s="5" t="s">
        <v>171</v>
      </c>
      <c r="D2845" s="5" t="s">
        <v>84</v>
      </c>
      <c r="E2845" s="5" t="s">
        <v>85</v>
      </c>
      <c r="F2845" s="5" t="s">
        <v>86</v>
      </c>
      <c r="G2845" s="5" t="s">
        <v>88</v>
      </c>
      <c r="H2845" s="5" t="s">
        <v>131</v>
      </c>
      <c r="I2845" s="150">
        <v>31216.161599999999</v>
      </c>
      <c r="J2845" s="150">
        <v>66056.756519999995</v>
      </c>
      <c r="K2845" s="150">
        <v>1051.2216000000001</v>
      </c>
      <c r="L2845" s="150">
        <v>2609.0014999999999</v>
      </c>
      <c r="M2845" s="150">
        <v>28335.599999999999</v>
      </c>
      <c r="N2845" s="150">
        <v>21252.25706681567</v>
      </c>
      <c r="O2845" s="150">
        <v>10964.44</v>
      </c>
      <c r="P2845" s="150">
        <v>10366.318628999999</v>
      </c>
      <c r="Q2845" s="150">
        <v>4957.8228703306622</v>
      </c>
      <c r="R2845" s="150">
        <v>7424.745214562754</v>
      </c>
      <c r="S2845" s="150">
        <v>16956</v>
      </c>
      <c r="T2845" s="150">
        <v>12146.67</v>
      </c>
      <c r="U2845" s="150">
        <v>1037.27</v>
      </c>
      <c r="V2845" s="150">
        <v>15936</v>
      </c>
      <c r="W2845" s="150">
        <v>8018.9339999999984</v>
      </c>
      <c r="X2845" s="150">
        <v>20014.88548512524</v>
      </c>
      <c r="Y2845" s="150">
        <v>65127.059275354703</v>
      </c>
      <c r="Z2845" s="150">
        <v>14773</v>
      </c>
      <c r="AA2845" s="150">
        <v>213489</v>
      </c>
      <c r="AB2845" s="150">
        <v>1386.038</v>
      </c>
      <c r="AC2845" s="150">
        <v>19682.193289999999</v>
      </c>
      <c r="AD2845" s="150">
        <v>25732.599794443518</v>
      </c>
      <c r="AE2845" s="150">
        <v>19134.18</v>
      </c>
      <c r="AF2845" s="150">
        <v>42768.382663295997</v>
      </c>
      <c r="AG2845" s="150">
        <v>220578</v>
      </c>
      <c r="AH2845" s="150">
        <v>32470</v>
      </c>
      <c r="AI2845" s="150">
        <v>6899.2800000000007</v>
      </c>
      <c r="AJ2845" s="150">
        <v>38229.248800000001</v>
      </c>
      <c r="AK2845" s="150">
        <v>2906.0945459999998</v>
      </c>
      <c r="AL2845" s="150">
        <v>961519.1875</v>
      </c>
      <c r="AM2845" s="150">
        <v>794637.4375</v>
      </c>
      <c r="AN2845" s="150">
        <v>166881.765625</v>
      </c>
      <c r="AO2845" s="5" t="s">
        <v>4348</v>
      </c>
    </row>
    <row r="2846" spans="1:41" ht="14.25" x14ac:dyDescent="0.45">
      <c r="A2846" s="150">
        <v>2019</v>
      </c>
      <c r="B2846" s="5" t="s">
        <v>1478</v>
      </c>
      <c r="C2846" s="5" t="s">
        <v>171</v>
      </c>
      <c r="D2846" s="5" t="s">
        <v>84</v>
      </c>
      <c r="E2846" s="5" t="s">
        <v>85</v>
      </c>
      <c r="F2846" s="5" t="s">
        <v>86</v>
      </c>
      <c r="G2846" s="5" t="s">
        <v>88</v>
      </c>
      <c r="H2846" s="5" t="s">
        <v>131</v>
      </c>
      <c r="I2846" s="150">
        <v>13368.037176</v>
      </c>
      <c r="J2846" s="150">
        <v>24410.3</v>
      </c>
      <c r="K2846" s="150">
        <v>1044.376285837863</v>
      </c>
      <c r="L2846" s="150">
        <v>3264.758613723589</v>
      </c>
      <c r="M2846" s="150">
        <v>21659.461572836921</v>
      </c>
      <c r="N2846" s="150">
        <v>19127.187516640752</v>
      </c>
      <c r="O2846" s="150">
        <v>8530.7452959947623</v>
      </c>
      <c r="P2846" s="150">
        <v>10924.958209599999</v>
      </c>
      <c r="Q2846" s="150">
        <v>4272.6238938715724</v>
      </c>
      <c r="R2846" s="150">
        <v>8048.9693601241379</v>
      </c>
      <c r="S2846" s="150">
        <v>25227.029605933571</v>
      </c>
      <c r="T2846" s="150">
        <v>11758.653326875001</v>
      </c>
      <c r="U2846" s="150">
        <v>1470.5371497599999</v>
      </c>
      <c r="V2846" s="150">
        <v>12837</v>
      </c>
      <c r="W2846" s="150">
        <v>8896.3217991249985</v>
      </c>
      <c r="X2846" s="150">
        <v>11710.06170396006</v>
      </c>
      <c r="Y2846" s="150">
        <v>71736.058180000007</v>
      </c>
      <c r="Z2846" s="150">
        <v>14746.096990421</v>
      </c>
      <c r="AA2846" s="150">
        <v>155995.65842429141</v>
      </c>
      <c r="AB2846" s="150">
        <v>1501</v>
      </c>
      <c r="AC2846" s="150">
        <v>11812.80817</v>
      </c>
      <c r="AD2846" s="150">
        <v>16547.557551525661</v>
      </c>
      <c r="AE2846" s="150">
        <v>17365.371023638221</v>
      </c>
      <c r="AF2846" s="150">
        <v>42407.172103322402</v>
      </c>
      <c r="AG2846" s="150">
        <v>181040.49398153761</v>
      </c>
      <c r="AH2846" s="150">
        <v>36972.642203553929</v>
      </c>
      <c r="AI2846" s="150">
        <v>4043.550556224</v>
      </c>
      <c r="AJ2846" s="150">
        <v>35924.066286366142</v>
      </c>
      <c r="AK2846" s="150">
        <v>2605.7087498249989</v>
      </c>
      <c r="AL2846" s="150">
        <v>779249.1875</v>
      </c>
      <c r="AM2846" s="150">
        <v>628752.125</v>
      </c>
      <c r="AN2846" s="150">
        <v>150497.09375</v>
      </c>
      <c r="AO2846" s="5" t="s">
        <v>2537</v>
      </c>
    </row>
    <row r="2847" spans="1:41" ht="14.25" x14ac:dyDescent="0.45">
      <c r="A2847" s="150">
        <v>2019</v>
      </c>
      <c r="B2847" s="5" t="s">
        <v>1477</v>
      </c>
      <c r="C2847" s="5" t="s">
        <v>171</v>
      </c>
      <c r="D2847" s="5" t="s">
        <v>84</v>
      </c>
      <c r="E2847" s="5" t="s">
        <v>85</v>
      </c>
      <c r="F2847" s="5" t="s">
        <v>86</v>
      </c>
      <c r="G2847" s="5" t="s">
        <v>88</v>
      </c>
      <c r="H2847" s="5" t="s">
        <v>131</v>
      </c>
      <c r="I2847" s="150">
        <v>9754.8842399999994</v>
      </c>
      <c r="J2847" s="150">
        <v>22630.16</v>
      </c>
      <c r="K2847" s="150">
        <v>1041.6350546508829</v>
      </c>
      <c r="L2847" s="150">
        <v>3315.9798000000001</v>
      </c>
      <c r="M2847" s="150">
        <v>29692.63503565015</v>
      </c>
      <c r="N2847" s="150">
        <v>17409.34332106404</v>
      </c>
      <c r="O2847" s="150">
        <v>8769</v>
      </c>
      <c r="P2847" s="150">
        <v>9207.5499999999993</v>
      </c>
      <c r="Q2847" s="150">
        <v>2431.6473385972881</v>
      </c>
      <c r="R2847" s="150">
        <v>9023.4476875674591</v>
      </c>
      <c r="S2847" s="150">
        <v>23830.608498018159</v>
      </c>
      <c r="T2847" s="150">
        <v>11571.5425322104</v>
      </c>
      <c r="U2847" s="150">
        <v>1669.4026474032</v>
      </c>
      <c r="V2847" s="150">
        <v>11403</v>
      </c>
      <c r="W2847" s="150">
        <v>5795.3417846399998</v>
      </c>
      <c r="X2847" s="150">
        <v>14551.659139075</v>
      </c>
      <c r="Y2847" s="150">
        <v>57177</v>
      </c>
      <c r="Z2847" s="150">
        <v>14495.061</v>
      </c>
      <c r="AA2847" s="150">
        <v>156635.59622266391</v>
      </c>
      <c r="AB2847" s="150">
        <v>1403</v>
      </c>
      <c r="AC2847" s="150">
        <v>11377.8</v>
      </c>
      <c r="AD2847" s="150">
        <v>24051.1388316755</v>
      </c>
      <c r="AE2847" s="150">
        <v>17103.737870913599</v>
      </c>
      <c r="AF2847" s="150">
        <v>40261.212036849291</v>
      </c>
      <c r="AG2847" s="150">
        <v>214871</v>
      </c>
      <c r="AH2847" s="150">
        <v>55314.439359315482</v>
      </c>
      <c r="AI2847" s="150">
        <v>4600.3366800000013</v>
      </c>
      <c r="AJ2847" s="150">
        <v>47431.693304880842</v>
      </c>
      <c r="AK2847" s="150">
        <v>2596.8662898515281</v>
      </c>
      <c r="AL2847" s="150">
        <v>829416.6875</v>
      </c>
      <c r="AM2847" s="150">
        <v>646198.5625</v>
      </c>
      <c r="AN2847" s="150">
        <v>183218.203125</v>
      </c>
      <c r="AO2847" s="5" t="s">
        <v>2538</v>
      </c>
    </row>
    <row r="2848" spans="1:41" ht="14.25" x14ac:dyDescent="0.45">
      <c r="A2848" s="150">
        <v>2019</v>
      </c>
      <c r="B2848" s="5" t="s">
        <v>1476</v>
      </c>
      <c r="C2848" s="5" t="s">
        <v>171</v>
      </c>
      <c r="D2848" s="5" t="s">
        <v>84</v>
      </c>
      <c r="E2848" s="5" t="s">
        <v>85</v>
      </c>
      <c r="F2848" s="5" t="s">
        <v>86</v>
      </c>
      <c r="G2848" s="5" t="s">
        <v>88</v>
      </c>
      <c r="H2848" s="5" t="s">
        <v>131</v>
      </c>
      <c r="I2848" s="150">
        <v>7567.8400000000011</v>
      </c>
      <c r="J2848" s="150">
        <v>20600.454000000002</v>
      </c>
      <c r="K2848" s="150">
        <v>1198</v>
      </c>
      <c r="L2848" s="150">
        <v>2925.7699652478718</v>
      </c>
      <c r="M2848" s="150">
        <v>14220.5625</v>
      </c>
      <c r="N2848" s="150">
        <v>17740.684799999999</v>
      </c>
      <c r="O2848" s="150">
        <v>8204.1351178052719</v>
      </c>
      <c r="P2848" s="150">
        <v>10719.385</v>
      </c>
      <c r="Q2848" s="150">
        <v>2926.4222484000002</v>
      </c>
      <c r="R2848" s="150">
        <v>9024.7294167353957</v>
      </c>
      <c r="S2848" s="150">
        <v>20466</v>
      </c>
      <c r="T2848" s="150">
        <v>11762.3</v>
      </c>
      <c r="U2848" s="150">
        <v>1527</v>
      </c>
      <c r="V2848" s="150">
        <v>10174.382860361329</v>
      </c>
      <c r="W2848" s="150">
        <v>4566.802555449176</v>
      </c>
      <c r="X2848" s="150">
        <v>13092.704493103391</v>
      </c>
      <c r="Y2848" s="150">
        <v>61936</v>
      </c>
      <c r="Z2848" s="150">
        <v>11224.668077644381</v>
      </c>
      <c r="AA2848" s="150">
        <v>149888.24543115331</v>
      </c>
      <c r="AB2848" s="150">
        <v>1297</v>
      </c>
      <c r="AC2848" s="150">
        <v>11404.569320000001</v>
      </c>
      <c r="AD2848" s="150">
        <v>19612.291934315199</v>
      </c>
      <c r="AE2848" s="150">
        <v>21804.644086671251</v>
      </c>
      <c r="AF2848" s="150">
        <v>34757.359999613662</v>
      </c>
      <c r="AG2848" s="150">
        <v>157301.18446167131</v>
      </c>
      <c r="AH2848" s="150">
        <v>43124.270468782728</v>
      </c>
      <c r="AI2848" s="150">
        <v>4166.6403895200001</v>
      </c>
      <c r="AJ2848" s="150">
        <v>44780.662601891381</v>
      </c>
      <c r="AK2848" s="150">
        <v>2235</v>
      </c>
      <c r="AL2848" s="150">
        <v>720249.6875</v>
      </c>
      <c r="AM2848" s="150">
        <v>576304</v>
      </c>
      <c r="AN2848" s="150">
        <v>143945.703125</v>
      </c>
      <c r="AO2848" s="5" t="s">
        <v>2536</v>
      </c>
    </row>
    <row r="2849" spans="1:41" ht="14.25" x14ac:dyDescent="0.45">
      <c r="A2849" s="150">
        <v>2019</v>
      </c>
      <c r="B2849" s="5" t="s">
        <v>582</v>
      </c>
      <c r="C2849" s="5" t="s">
        <v>171</v>
      </c>
      <c r="D2849" s="5" t="s">
        <v>84</v>
      </c>
      <c r="E2849" s="5" t="s">
        <v>85</v>
      </c>
      <c r="F2849" s="5" t="s">
        <v>86</v>
      </c>
      <c r="G2849" s="5" t="s">
        <v>88</v>
      </c>
      <c r="H2849" s="5" t="s">
        <v>131</v>
      </c>
      <c r="I2849" s="150">
        <v>17023.643944999989</v>
      </c>
      <c r="J2849" s="150">
        <v>54194.585557500002</v>
      </c>
      <c r="K2849" s="150">
        <v>1045.6409040000001</v>
      </c>
      <c r="L2849" s="150">
        <v>2180.6523900000002</v>
      </c>
      <c r="M2849" s="150">
        <v>19513.742399999999</v>
      </c>
      <c r="N2849" s="150">
        <v>21337.287479999999</v>
      </c>
      <c r="O2849" s="150">
        <v>10142.334053936</v>
      </c>
      <c r="P2849" s="150">
        <v>9284.2530000000006</v>
      </c>
      <c r="Q2849" s="150">
        <v>4733.505651464885</v>
      </c>
      <c r="R2849" s="150">
        <v>9241.7865591955415</v>
      </c>
      <c r="S2849" s="150">
        <v>24736.522599413918</v>
      </c>
      <c r="T2849" s="150">
        <v>11740.279895</v>
      </c>
      <c r="U2849" s="150">
        <v>1088.4467</v>
      </c>
      <c r="V2849" s="150">
        <v>8038</v>
      </c>
      <c r="W2849" s="150">
        <v>5591.6535239999994</v>
      </c>
      <c r="X2849" s="150">
        <v>15510.539547653059</v>
      </c>
      <c r="Y2849" s="150">
        <v>58736.64976</v>
      </c>
      <c r="Z2849" s="150">
        <v>15812.262550952801</v>
      </c>
      <c r="AA2849" s="150">
        <v>166912.15753693131</v>
      </c>
      <c r="AB2849" s="150">
        <v>1132</v>
      </c>
      <c r="AC2849" s="150">
        <v>14594.38554000001</v>
      </c>
      <c r="AD2849" s="150">
        <v>20867.39016598478</v>
      </c>
      <c r="AE2849" s="150">
        <v>16797.763393027199</v>
      </c>
      <c r="AF2849" s="150">
        <v>41156.662976195897</v>
      </c>
      <c r="AG2849" s="150">
        <v>177632</v>
      </c>
      <c r="AH2849" s="150">
        <v>31883.29535668702</v>
      </c>
      <c r="AI2849" s="150">
        <v>4531.2832512000004</v>
      </c>
      <c r="AJ2849" s="150">
        <v>38477.466522938841</v>
      </c>
      <c r="AK2849" s="150">
        <v>2803.4618399999999</v>
      </c>
      <c r="AL2849" s="150">
        <v>806739.625</v>
      </c>
      <c r="AM2849" s="150">
        <v>657241.4375</v>
      </c>
      <c r="AN2849" s="150">
        <v>149498.140625</v>
      </c>
      <c r="AO2849" s="5" t="s">
        <v>927</v>
      </c>
    </row>
    <row r="2850" spans="1:41" ht="14.25" x14ac:dyDescent="0.45">
      <c r="A2850" s="150">
        <v>2019</v>
      </c>
      <c r="B2850" s="5" t="s">
        <v>6344</v>
      </c>
      <c r="C2850" s="5" t="s">
        <v>171</v>
      </c>
      <c r="D2850" s="5" t="s">
        <v>84</v>
      </c>
      <c r="E2850" s="5" t="s">
        <v>85</v>
      </c>
      <c r="F2850" s="5" t="s">
        <v>86</v>
      </c>
      <c r="G2850" s="5" t="s">
        <v>88</v>
      </c>
      <c r="H2850" s="5" t="s">
        <v>131</v>
      </c>
      <c r="I2850" s="150">
        <v>16590.400000000001</v>
      </c>
      <c r="J2850" s="150">
        <v>72081.535109999997</v>
      </c>
      <c r="K2850" s="150">
        <v>1379</v>
      </c>
      <c r="L2850" s="150">
        <v>5310.7780000000002</v>
      </c>
      <c r="M2850" s="150">
        <v>35376.847300000001</v>
      </c>
      <c r="N2850" s="150">
        <v>17858.7</v>
      </c>
      <c r="O2850" s="150">
        <v>11698.09729</v>
      </c>
      <c r="P2850" s="150">
        <v>12528.53</v>
      </c>
      <c r="Q2850" s="150">
        <v>4709.3026655275989</v>
      </c>
      <c r="R2850" s="150">
        <v>14905.97276782191</v>
      </c>
      <c r="S2850" s="150">
        <v>9616.3639999999996</v>
      </c>
      <c r="T2850" s="150">
        <v>13348.28430942466</v>
      </c>
      <c r="U2850" s="150">
        <v>1810.18191</v>
      </c>
      <c r="V2850" s="150">
        <v>12177</v>
      </c>
      <c r="W2850" s="150">
        <v>9736</v>
      </c>
      <c r="X2850" s="150">
        <v>18807</v>
      </c>
      <c r="Y2850" s="150">
        <v>65614</v>
      </c>
      <c r="Z2850" s="150">
        <v>16108.80096</v>
      </c>
      <c r="AA2850" s="150">
        <v>220592</v>
      </c>
      <c r="AB2850" s="150">
        <v>1801</v>
      </c>
      <c r="AC2850" s="150">
        <v>18316.566279999999</v>
      </c>
      <c r="AD2850" s="150">
        <v>23121.03024</v>
      </c>
      <c r="AE2850" s="150">
        <v>20562</v>
      </c>
      <c r="AF2850" s="150">
        <v>50100.845554466767</v>
      </c>
      <c r="AG2850" s="150">
        <v>257353</v>
      </c>
      <c r="AH2850" s="150">
        <v>37410.170824338398</v>
      </c>
      <c r="AI2850" s="150">
        <v>8332</v>
      </c>
      <c r="AJ2850" s="150">
        <v>50136</v>
      </c>
      <c r="AK2850" s="150">
        <v>3141</v>
      </c>
      <c r="AL2850" s="150">
        <v>1030522.4375</v>
      </c>
      <c r="AM2850" s="150">
        <v>856755.625</v>
      </c>
      <c r="AN2850" s="150">
        <v>173766.796875</v>
      </c>
      <c r="AO2850" s="5" t="s">
        <v>6349</v>
      </c>
    </row>
    <row r="2851" spans="1:41" ht="14.25" x14ac:dyDescent="0.45">
      <c r="A2851" s="150">
        <v>2019</v>
      </c>
      <c r="B2851" s="5" t="s">
        <v>4980</v>
      </c>
      <c r="C2851" s="5" t="s">
        <v>171</v>
      </c>
      <c r="D2851" s="5" t="s">
        <v>84</v>
      </c>
      <c r="E2851" s="5" t="s">
        <v>85</v>
      </c>
      <c r="F2851" s="5" t="s">
        <v>86</v>
      </c>
      <c r="G2851" s="5" t="s">
        <v>88</v>
      </c>
      <c r="H2851" s="5" t="s">
        <v>131</v>
      </c>
      <c r="I2851" s="150">
        <v>16922.207999999999</v>
      </c>
      <c r="J2851" s="150">
        <v>71483.186184113802</v>
      </c>
      <c r="K2851" s="150">
        <v>1379</v>
      </c>
      <c r="L2851" s="150">
        <v>3568.1389877000001</v>
      </c>
      <c r="M2851" s="150">
        <v>36145</v>
      </c>
      <c r="N2851" s="150">
        <v>25969.206681396488</v>
      </c>
      <c r="O2851" s="150">
        <v>11768.09729</v>
      </c>
      <c r="P2851" s="150">
        <v>12378.53</v>
      </c>
      <c r="Q2851" s="150">
        <v>5167.9389420531988</v>
      </c>
      <c r="R2851" s="150">
        <v>7673.388132560146</v>
      </c>
      <c r="S2851" s="150">
        <v>15845.32</v>
      </c>
      <c r="T2851" s="150">
        <v>11950.6405</v>
      </c>
      <c r="U2851" s="150">
        <v>1683</v>
      </c>
      <c r="V2851" s="150">
        <v>13532</v>
      </c>
      <c r="W2851" s="150">
        <v>12721</v>
      </c>
      <c r="X2851" s="150">
        <v>18806.570687573381</v>
      </c>
      <c r="Y2851" s="150">
        <v>65613.5</v>
      </c>
      <c r="Z2851" s="150">
        <v>21589.13799595516</v>
      </c>
      <c r="AA2851" s="150">
        <v>207671</v>
      </c>
      <c r="AB2851" s="150">
        <v>1801</v>
      </c>
      <c r="AC2851" s="150">
        <v>18376.566279999999</v>
      </c>
      <c r="AD2851" s="150">
        <v>25364.980688824318</v>
      </c>
      <c r="AE2851" s="150">
        <v>23348.202911560002</v>
      </c>
      <c r="AF2851" s="150">
        <v>50601.813896382351</v>
      </c>
      <c r="AG2851" s="150">
        <v>241177</v>
      </c>
      <c r="AH2851" s="150">
        <v>36781.693415794391</v>
      </c>
      <c r="AI2851" s="150">
        <v>8332</v>
      </c>
      <c r="AJ2851" s="150">
        <v>46910.595600000001</v>
      </c>
      <c r="AK2851" s="150">
        <v>3141</v>
      </c>
      <c r="AL2851" s="150">
        <v>1017701.75</v>
      </c>
      <c r="AM2851" s="150">
        <v>833665.4375</v>
      </c>
      <c r="AN2851" s="150">
        <v>184036.296875</v>
      </c>
      <c r="AO2851" s="5" t="s">
        <v>5511</v>
      </c>
    </row>
    <row r="2852" spans="1:41" ht="14.25" x14ac:dyDescent="0.45">
      <c r="A2852" s="150">
        <v>2019</v>
      </c>
      <c r="B2852" s="5" t="s">
        <v>1476</v>
      </c>
      <c r="C2852" s="5" t="s">
        <v>171</v>
      </c>
      <c r="D2852" s="5" t="s">
        <v>84</v>
      </c>
      <c r="E2852" s="5" t="s">
        <v>27</v>
      </c>
      <c r="F2852" s="5" t="s">
        <v>27</v>
      </c>
      <c r="G2852" s="5" t="s">
        <v>87</v>
      </c>
      <c r="H2852" s="5" t="s">
        <v>131</v>
      </c>
      <c r="I2852" s="150">
        <v>0</v>
      </c>
      <c r="J2852" s="150">
        <v>1543.5753458289444</v>
      </c>
      <c r="K2852" s="150">
        <v>96.775883751030989</v>
      </c>
      <c r="L2852" s="150">
        <v>145.1638256265465</v>
      </c>
      <c r="M2852" s="150">
        <v>211.69724570538028</v>
      </c>
      <c r="N2852" s="150">
        <v>0</v>
      </c>
      <c r="O2852" s="150">
        <v>63.509173711614089</v>
      </c>
      <c r="P2852" s="150">
        <v>0</v>
      </c>
      <c r="Q2852" s="150">
        <v>6.9557666446053528</v>
      </c>
      <c r="R2852" s="150">
        <v>23.763354546022068</v>
      </c>
      <c r="S2852" s="150">
        <v>0</v>
      </c>
      <c r="T2852" s="150">
        <v>120.96985468878874</v>
      </c>
      <c r="U2852" s="150">
        <v>0</v>
      </c>
      <c r="V2852" s="150">
        <v>1572.6081109542536</v>
      </c>
      <c r="W2852" s="150">
        <v>0</v>
      </c>
      <c r="X2852" s="150">
        <v>93.957168690321367</v>
      </c>
      <c r="Y2852" s="150">
        <v>990.74310990117976</v>
      </c>
      <c r="Z2852" s="150">
        <v>72.581912813273249</v>
      </c>
      <c r="AA2852" s="150">
        <v>2760.1200084570778</v>
      </c>
      <c r="AB2852" s="150">
        <v>162.09960528297691</v>
      </c>
      <c r="AC2852" s="150">
        <v>63.439349911487717</v>
      </c>
      <c r="AD2852" s="150">
        <v>104.33649966908028</v>
      </c>
      <c r="AE2852" s="150"/>
      <c r="AF2852" s="150">
        <v>1703.2555540181465</v>
      </c>
      <c r="AG2852" s="150">
        <v>21606.921726581651</v>
      </c>
      <c r="AH2852" s="150">
        <v>3145.2162219085071</v>
      </c>
      <c r="AI2852" s="150">
        <v>0</v>
      </c>
      <c r="AJ2852" s="150">
        <v>1277.2215012387687</v>
      </c>
      <c r="AK2852" s="150"/>
      <c r="AL2852" s="150">
        <v>35764.9140625</v>
      </c>
      <c r="AM2852" s="150">
        <v>31766.349609375</v>
      </c>
      <c r="AN2852" s="150">
        <v>3998.561767578125</v>
      </c>
      <c r="AO2852" s="5" t="s">
        <v>2539</v>
      </c>
    </row>
    <row r="2853" spans="1:41" ht="14.25" x14ac:dyDescent="0.45">
      <c r="A2853" s="150">
        <v>2019</v>
      </c>
      <c r="B2853" s="5" t="s">
        <v>4980</v>
      </c>
      <c r="C2853" s="5" t="s">
        <v>171</v>
      </c>
      <c r="D2853" s="5" t="s">
        <v>84</v>
      </c>
      <c r="E2853" s="5" t="s">
        <v>27</v>
      </c>
      <c r="F2853" s="5" t="s">
        <v>27</v>
      </c>
      <c r="G2853" s="5" t="s">
        <v>87</v>
      </c>
      <c r="H2853" s="5" t="s">
        <v>131</v>
      </c>
      <c r="I2853" s="150">
        <v>653.15830672088077</v>
      </c>
      <c r="J2853" s="150">
        <v>2836.9752172737972</v>
      </c>
      <c r="K2853" s="150">
        <v>0</v>
      </c>
      <c r="L2853" s="150">
        <v>0</v>
      </c>
      <c r="M2853" s="150">
        <v>3966.3564916195419</v>
      </c>
      <c r="N2853" s="150">
        <v>0</v>
      </c>
      <c r="O2853" s="150">
        <v>52.674056993619416</v>
      </c>
      <c r="P2853" s="150">
        <v>0</v>
      </c>
      <c r="Q2853" s="150">
        <v>27.071831562063831</v>
      </c>
      <c r="R2853" s="150">
        <v>42.558531088564749</v>
      </c>
      <c r="S2853" s="150">
        <v>0</v>
      </c>
      <c r="T2853" s="150">
        <v>263.37028496809705</v>
      </c>
      <c r="U2853" s="150">
        <v>210.69622797447767</v>
      </c>
      <c r="V2853" s="150">
        <v>863.85453469535844</v>
      </c>
      <c r="W2853" s="150">
        <v>0</v>
      </c>
      <c r="X2853" s="150">
        <v>215.96363367383961</v>
      </c>
      <c r="Y2853" s="150">
        <v>8646.973196072564</v>
      </c>
      <c r="Z2853" s="150">
        <v>56.396951851348312</v>
      </c>
      <c r="AA2853" s="150">
        <v>2371.3860458527461</v>
      </c>
      <c r="AB2853" s="150">
        <v>0</v>
      </c>
      <c r="AC2853" s="150">
        <v>12.265122566530085</v>
      </c>
      <c r="AD2853" s="150">
        <v>56.887981553108972</v>
      </c>
      <c r="AE2853" s="150">
        <v>0</v>
      </c>
      <c r="AF2853" s="150">
        <v>3657.1697765222707</v>
      </c>
      <c r="AG2853" s="150">
        <v>19926.595760686225</v>
      </c>
      <c r="AH2853" s="150">
        <v>2152.2619687592892</v>
      </c>
      <c r="AI2853" s="150">
        <v>102.18767056762167</v>
      </c>
      <c r="AJ2853" s="150">
        <v>2266.0379318655073</v>
      </c>
      <c r="AK2853" s="150">
        <v>0</v>
      </c>
      <c r="AL2853" s="150">
        <v>48380.84375</v>
      </c>
      <c r="AM2853" s="150">
        <v>41571.140625</v>
      </c>
      <c r="AN2853" s="150">
        <v>6809.70263671875</v>
      </c>
      <c r="AO2853" s="5" t="s">
        <v>5512</v>
      </c>
    </row>
    <row r="2854" spans="1:41" ht="14.25" x14ac:dyDescent="0.45">
      <c r="A2854" s="150">
        <v>2019</v>
      </c>
      <c r="B2854" s="5" t="s">
        <v>6344</v>
      </c>
      <c r="C2854" s="5" t="s">
        <v>171</v>
      </c>
      <c r="D2854" s="5" t="s">
        <v>84</v>
      </c>
      <c r="E2854" s="5" t="s">
        <v>27</v>
      </c>
      <c r="F2854" s="5" t="s">
        <v>27</v>
      </c>
      <c r="G2854" s="5" t="s">
        <v>87</v>
      </c>
      <c r="H2854" s="5" t="s">
        <v>131</v>
      </c>
      <c r="I2854" s="150">
        <v>634.937393938014</v>
      </c>
      <c r="J2854" s="150">
        <v>1204.1883433968903</v>
      </c>
      <c r="K2854" s="150">
        <v>0</v>
      </c>
      <c r="L2854" s="150">
        <v>0</v>
      </c>
      <c r="M2854" s="150">
        <v>512.0462854338823</v>
      </c>
      <c r="N2854" s="150">
        <v>0.6144555425206587</v>
      </c>
      <c r="O2854" s="150">
        <v>51.204628543388232</v>
      </c>
      <c r="P2854" s="150">
        <v>0</v>
      </c>
      <c r="Q2854" s="150">
        <v>95.199645387867406</v>
      </c>
      <c r="R2854" s="150">
        <v>19.226340757204525</v>
      </c>
      <c r="S2854" s="150">
        <v>0</v>
      </c>
      <c r="T2854" s="150">
        <v>124.1392930113568</v>
      </c>
      <c r="U2854" s="150">
        <v>96.499218860298583</v>
      </c>
      <c r="V2854" s="150">
        <v>876.62324066280655</v>
      </c>
      <c r="W2854" s="150">
        <v>0</v>
      </c>
      <c r="X2854" s="150">
        <v>209.93897702789175</v>
      </c>
      <c r="Y2854" s="150">
        <v>8405.751821682612</v>
      </c>
      <c r="Z2854" s="150">
        <v>0</v>
      </c>
      <c r="AA2854" s="150">
        <v>2329.8105987241643</v>
      </c>
      <c r="AB2854" s="150">
        <v>0</v>
      </c>
      <c r="AC2854" s="150">
        <v>11.922967033550822</v>
      </c>
      <c r="AD2854" s="150">
        <v>113.55138425781773</v>
      </c>
      <c r="AE2854" s="150">
        <v>0</v>
      </c>
      <c r="AF2854" s="150">
        <v>2205.1910153433546</v>
      </c>
      <c r="AG2854" s="150">
        <v>20984.680869651365</v>
      </c>
      <c r="AH2854" s="150">
        <v>4700.9330917571351</v>
      </c>
      <c r="AI2854" s="150">
        <v>99.336979374173168</v>
      </c>
      <c r="AJ2854" s="150">
        <v>1849.5111829871828</v>
      </c>
      <c r="AK2854" s="150">
        <v>0</v>
      </c>
      <c r="AL2854" s="150">
        <v>44525.30859375</v>
      </c>
      <c r="AM2854" s="150">
        <v>38714.15625</v>
      </c>
      <c r="AN2854" s="150">
        <v>5811.150390625</v>
      </c>
      <c r="AO2854" s="5" t="s">
        <v>6350</v>
      </c>
    </row>
    <row r="2855" spans="1:41" ht="14.25" x14ac:dyDescent="0.45">
      <c r="A2855" s="150">
        <v>2019</v>
      </c>
      <c r="B2855" s="5" t="s">
        <v>582</v>
      </c>
      <c r="C2855" s="5" t="s">
        <v>171</v>
      </c>
      <c r="D2855" s="5" t="s">
        <v>84</v>
      </c>
      <c r="E2855" s="5" t="s">
        <v>27</v>
      </c>
      <c r="F2855" s="5" t="s">
        <v>27</v>
      </c>
      <c r="G2855" s="5" t="s">
        <v>87</v>
      </c>
      <c r="H2855" s="5" t="s">
        <v>131</v>
      </c>
      <c r="I2855" s="150">
        <v>1116.4679261334579</v>
      </c>
      <c r="J2855" s="150">
        <v>641.96905752673831</v>
      </c>
      <c r="K2855" s="150">
        <v>89.317434090676628</v>
      </c>
      <c r="L2855" s="150">
        <v>122.81147187468036</v>
      </c>
      <c r="M2855" s="150">
        <v>200.96422670402242</v>
      </c>
      <c r="N2855" s="150">
        <v>0</v>
      </c>
      <c r="O2855" s="150">
        <v>62.522203863473642</v>
      </c>
      <c r="P2855" s="150">
        <v>0</v>
      </c>
      <c r="Q2855" s="150">
        <v>6.2461878046936938</v>
      </c>
      <c r="R2855" s="150">
        <v>38.374119089133082</v>
      </c>
      <c r="S2855" s="150">
        <v>0</v>
      </c>
      <c r="T2855" s="150">
        <v>1060.6445298267849</v>
      </c>
      <c r="U2855" s="150">
        <v>0</v>
      </c>
      <c r="V2855" s="150">
        <v>870.84498238409719</v>
      </c>
      <c r="W2855" s="150">
        <v>0</v>
      </c>
      <c r="X2855" s="150">
        <v>110.87237918268563</v>
      </c>
      <c r="Y2855" s="150">
        <v>4161.0759606993979</v>
      </c>
      <c r="Z2855" s="150">
        <v>133.2706327241327</v>
      </c>
      <c r="AA2855" s="150">
        <v>3257.9001189673959</v>
      </c>
      <c r="AB2855" s="150">
        <v>0</v>
      </c>
      <c r="AC2855" s="150">
        <v>12.136732061222673</v>
      </c>
      <c r="AD2855" s="150">
        <v>60.065518404209023</v>
      </c>
      <c r="AE2855" s="150">
        <v>0</v>
      </c>
      <c r="AF2855" s="150">
        <v>512.21681418891762</v>
      </c>
      <c r="AG2855" s="150">
        <v>11716.214416844507</v>
      </c>
      <c r="AH2855" s="150">
        <v>1366.1552596563597</v>
      </c>
      <c r="AI2855" s="150">
        <v>108.29738883494541</v>
      </c>
      <c r="AJ2855" s="150">
        <v>1090.7891638323883</v>
      </c>
      <c r="AK2855" s="150">
        <v>0</v>
      </c>
      <c r="AL2855" s="150">
        <v>26739.154296875</v>
      </c>
      <c r="AM2855" s="150">
        <v>23680.318359375</v>
      </c>
      <c r="AN2855" s="150">
        <v>3058.8388671875</v>
      </c>
      <c r="AO2855" s="5" t="s">
        <v>928</v>
      </c>
    </row>
    <row r="2856" spans="1:41" ht="14.25" x14ac:dyDescent="0.45">
      <c r="A2856" s="150">
        <v>2019</v>
      </c>
      <c r="B2856" s="5" t="s">
        <v>1477</v>
      </c>
      <c r="C2856" s="5" t="s">
        <v>171</v>
      </c>
      <c r="D2856" s="5" t="s">
        <v>84</v>
      </c>
      <c r="E2856" s="5" t="s">
        <v>27</v>
      </c>
      <c r="F2856" s="5" t="s">
        <v>27</v>
      </c>
      <c r="G2856" s="5" t="s">
        <v>87</v>
      </c>
      <c r="H2856" s="5" t="s">
        <v>131</v>
      </c>
      <c r="I2856" s="150">
        <v>0</v>
      </c>
      <c r="J2856" s="150">
        <v>1047.6898475598985</v>
      </c>
      <c r="K2856" s="150">
        <v>94.857774889544515</v>
      </c>
      <c r="L2856" s="150">
        <v>160.07249512610636</v>
      </c>
      <c r="M2856" s="150">
        <v>212.68891713515058</v>
      </c>
      <c r="N2856" s="150">
        <v>0</v>
      </c>
      <c r="O2856" s="150">
        <v>62.843275864323239</v>
      </c>
      <c r="P2856" s="150">
        <v>0</v>
      </c>
      <c r="Q2856" s="150">
        <v>6.9639539004612558</v>
      </c>
      <c r="R2856" s="150">
        <v>23.014903204241321</v>
      </c>
      <c r="S2856" s="150">
        <v>0</v>
      </c>
      <c r="T2856" s="150">
        <v>237.14443722386127</v>
      </c>
      <c r="U2856" s="150">
        <v>0</v>
      </c>
      <c r="V2856" s="150">
        <v>1541.4388419550983</v>
      </c>
      <c r="W2856" s="150">
        <v>0</v>
      </c>
      <c r="X2856" s="150">
        <v>35.57166558357919</v>
      </c>
      <c r="Y2856" s="150">
        <v>889.29163958947981</v>
      </c>
      <c r="Z2856" s="150">
        <v>71.143331167158379</v>
      </c>
      <c r="AA2856" s="150">
        <v>2884.0538226865783</v>
      </c>
      <c r="AB2856" s="150">
        <v>164.81538387058359</v>
      </c>
      <c r="AC2856" s="150">
        <v>12.450082954252718</v>
      </c>
      <c r="AD2856" s="150">
        <v>104.45930850691886</v>
      </c>
      <c r="AE2856" s="150">
        <v>0</v>
      </c>
      <c r="AF2856" s="150">
        <v>1464.1082667104824</v>
      </c>
      <c r="AG2856" s="150">
        <v>21047.754525803808</v>
      </c>
      <c r="AH2856" s="150">
        <v>3082.8776839101965</v>
      </c>
      <c r="AI2856" s="150">
        <v>0</v>
      </c>
      <c r="AJ2856" s="150">
        <v>1197.504180981153</v>
      </c>
      <c r="AK2856" s="150">
        <v>0</v>
      </c>
      <c r="AL2856" s="150">
        <v>34340.74609375</v>
      </c>
      <c r="AM2856" s="150">
        <v>30345.486328125</v>
      </c>
      <c r="AN2856" s="150">
        <v>3995.25830078125</v>
      </c>
      <c r="AO2856" s="5" t="s">
        <v>2541</v>
      </c>
    </row>
    <row r="2857" spans="1:41" ht="14.25" x14ac:dyDescent="0.45">
      <c r="A2857" s="150">
        <v>2019</v>
      </c>
      <c r="B2857" s="5" t="s">
        <v>4024</v>
      </c>
      <c r="C2857" s="5" t="s">
        <v>171</v>
      </c>
      <c r="D2857" s="5" t="s">
        <v>84</v>
      </c>
      <c r="E2857" s="5" t="s">
        <v>27</v>
      </c>
      <c r="F2857" s="5" t="s">
        <v>27</v>
      </c>
      <c r="G2857" s="5" t="s">
        <v>87</v>
      </c>
      <c r="H2857" s="5" t="s">
        <v>131</v>
      </c>
      <c r="I2857" s="150">
        <v>270.47053690507403</v>
      </c>
      <c r="J2857" s="150">
        <v>489.55167179818403</v>
      </c>
      <c r="K2857" s="150">
        <v>0</v>
      </c>
      <c r="L2857" s="150">
        <v>54.094107381014808</v>
      </c>
      <c r="M2857" s="150">
        <v>324.56464428608888</v>
      </c>
      <c r="N2857" s="150">
        <v>0</v>
      </c>
      <c r="O2857" s="150">
        <v>54.094107381014808</v>
      </c>
      <c r="P2857" s="150">
        <v>0</v>
      </c>
      <c r="Q2857" s="150">
        <v>27.653032842392772</v>
      </c>
      <c r="R2857" s="150">
        <v>51.468379408740347</v>
      </c>
      <c r="S2857" s="150">
        <v>0</v>
      </c>
      <c r="T2857" s="150">
        <v>649.12928857217776</v>
      </c>
      <c r="U2857" s="150">
        <v>0</v>
      </c>
      <c r="V2857" s="150">
        <v>1406.446791906385</v>
      </c>
      <c r="W2857" s="150">
        <v>0</v>
      </c>
      <c r="X2857" s="150">
        <v>109.58654681616824</v>
      </c>
      <c r="Y2857" s="150">
        <v>4035.4204106237048</v>
      </c>
      <c r="Z2857" s="150">
        <v>130.90773986205585</v>
      </c>
      <c r="AA2857" s="150">
        <v>2471.0188251647564</v>
      </c>
      <c r="AB2857" s="150">
        <v>0</v>
      </c>
      <c r="AC2857" s="150">
        <v>12.348797571724631</v>
      </c>
      <c r="AD2857" s="150">
        <v>58.204817646775986</v>
      </c>
      <c r="AE2857" s="150">
        <v>0</v>
      </c>
      <c r="AF2857" s="150">
        <v>952.05628990586058</v>
      </c>
      <c r="AG2857" s="150">
        <v>20510.321754585573</v>
      </c>
      <c r="AH2857" s="150">
        <v>1539.5182960636814</v>
      </c>
      <c r="AI2857" s="150">
        <v>104.94256831916873</v>
      </c>
      <c r="AJ2857" s="150">
        <v>1947.387865716533</v>
      </c>
      <c r="AK2857" s="150">
        <v>0</v>
      </c>
      <c r="AL2857" s="150">
        <v>35199.18359375</v>
      </c>
      <c r="AM2857" s="150">
        <v>32359.146484375</v>
      </c>
      <c r="AN2857" s="150">
        <v>2840.040283203125</v>
      </c>
      <c r="AO2857" s="5" t="s">
        <v>4349</v>
      </c>
    </row>
    <row r="2858" spans="1:41" ht="14.25" x14ac:dyDescent="0.45">
      <c r="A2858" s="150">
        <v>2019</v>
      </c>
      <c r="B2858" s="5" t="s">
        <v>1478</v>
      </c>
      <c r="C2858" s="5" t="s">
        <v>171</v>
      </c>
      <c r="D2858" s="5" t="s">
        <v>84</v>
      </c>
      <c r="E2858" s="5" t="s">
        <v>27</v>
      </c>
      <c r="F2858" s="5" t="s">
        <v>27</v>
      </c>
      <c r="G2858" s="5" t="s">
        <v>87</v>
      </c>
      <c r="H2858" s="5" t="s">
        <v>131</v>
      </c>
      <c r="I2858" s="150">
        <v>0</v>
      </c>
      <c r="J2858" s="150">
        <v>1143.5829570289748</v>
      </c>
      <c r="K2858" s="150">
        <v>92.119053434965707</v>
      </c>
      <c r="L2858" s="150">
        <v>149.69346183181929</v>
      </c>
      <c r="M2858" s="150">
        <v>206.54819012371217</v>
      </c>
      <c r="N2858" s="150">
        <v>0</v>
      </c>
      <c r="O2858" s="150">
        <v>63.331849236538922</v>
      </c>
      <c r="P2858" s="150">
        <v>0</v>
      </c>
      <c r="Q2858" s="150">
        <v>6.2365957062462289</v>
      </c>
      <c r="R2858" s="150">
        <v>39.577799820165083</v>
      </c>
      <c r="S2858" s="150">
        <v>0</v>
      </c>
      <c r="T2858" s="150">
        <v>1093.9137595402178</v>
      </c>
      <c r="U2858" s="150">
        <v>0</v>
      </c>
      <c r="V2858" s="150">
        <v>898.16077099091569</v>
      </c>
      <c r="W2858" s="150">
        <v>0</v>
      </c>
      <c r="X2858" s="150">
        <v>59.011388392961834</v>
      </c>
      <c r="Y2858" s="150">
        <v>2130.2531106835822</v>
      </c>
      <c r="Z2858" s="150">
        <v>133.06597268680798</v>
      </c>
      <c r="AA2858" s="150">
        <v>2845.6645020393521</v>
      </c>
      <c r="AB2858" s="150">
        <v>160.05685534325292</v>
      </c>
      <c r="AC2858" s="150">
        <v>12.332438278606036</v>
      </c>
      <c r="AD2858" s="150">
        <v>59.782962702956873</v>
      </c>
      <c r="AE2858" s="150">
        <v>0</v>
      </c>
      <c r="AF2858" s="150">
        <v>1267.5605175967582</v>
      </c>
      <c r="AG2858" s="150">
        <v>17053.157499587331</v>
      </c>
      <c r="AH2858" s="150">
        <v>3046.5509066291029</v>
      </c>
      <c r="AI2858" s="150">
        <v>111.69435228989592</v>
      </c>
      <c r="AJ2858" s="150">
        <v>1014.1732039105756</v>
      </c>
      <c r="AK2858" s="150">
        <v>0</v>
      </c>
      <c r="AL2858" s="150">
        <v>31586.46875</v>
      </c>
      <c r="AM2858" s="150">
        <v>26693.458984375</v>
      </c>
      <c r="AN2858" s="150">
        <v>4893.00927734375</v>
      </c>
      <c r="AO2858" s="5" t="s">
        <v>2540</v>
      </c>
    </row>
    <row r="2859" spans="1:41" ht="14.25" x14ac:dyDescent="0.45">
      <c r="A2859" s="150">
        <v>2019</v>
      </c>
      <c r="B2859" s="5" t="s">
        <v>4024</v>
      </c>
      <c r="C2859" s="5" t="s">
        <v>171</v>
      </c>
      <c r="D2859" s="5" t="s">
        <v>84</v>
      </c>
      <c r="E2859" s="5" t="s">
        <v>27</v>
      </c>
      <c r="F2859" s="5" t="s">
        <v>27</v>
      </c>
      <c r="G2859" s="5" t="s">
        <v>88</v>
      </c>
      <c r="H2859" s="5" t="s">
        <v>131</v>
      </c>
      <c r="I2859" s="150">
        <v>260.10000000000002</v>
      </c>
      <c r="J2859" s="150">
        <v>470.31945000000002</v>
      </c>
      <c r="K2859" s="150"/>
      <c r="L2859" s="150">
        <v>52.495000000000012</v>
      </c>
      <c r="M2859" s="150">
        <v>306</v>
      </c>
      <c r="N2859" s="150">
        <v>0</v>
      </c>
      <c r="O2859" s="150">
        <v>50.95</v>
      </c>
      <c r="P2859" s="150">
        <v>0</v>
      </c>
      <c r="Q2859" s="150">
        <v>26.071317990857551</v>
      </c>
      <c r="R2859" s="150">
        <v>48.399300302415369</v>
      </c>
      <c r="S2859" s="150">
        <v>0</v>
      </c>
      <c r="T2859" s="150">
        <v>624.24</v>
      </c>
      <c r="U2859" s="150">
        <v>0</v>
      </c>
      <c r="V2859" s="150">
        <v>1328</v>
      </c>
      <c r="W2859" s="150">
        <v>0</v>
      </c>
      <c r="X2859" s="150">
        <v>105.3847164021755</v>
      </c>
      <c r="Y2859" s="150">
        <v>3799.949331986274</v>
      </c>
      <c r="Z2859" s="150">
        <v>124</v>
      </c>
      <c r="AA2859" s="150">
        <v>2367</v>
      </c>
      <c r="AB2859" s="150"/>
      <c r="AC2859" s="150">
        <v>11.64246</v>
      </c>
      <c r="AD2859" s="150">
        <v>54.875583380592012</v>
      </c>
      <c r="AE2859" s="150">
        <v>0</v>
      </c>
      <c r="AF2859" s="150">
        <v>915.55200000000002</v>
      </c>
      <c r="AG2859" s="150">
        <v>19731</v>
      </c>
      <c r="AH2859" s="150">
        <v>1487</v>
      </c>
      <c r="AI2859" s="150">
        <v>98.94</v>
      </c>
      <c r="AJ2859" s="150">
        <v>1872.72</v>
      </c>
      <c r="AK2859" s="150"/>
      <c r="AL2859" s="150">
        <v>33734.640625</v>
      </c>
      <c r="AM2859" s="150">
        <v>31007.248046875</v>
      </c>
      <c r="AN2859" s="150">
        <v>2727.39013671875</v>
      </c>
      <c r="AO2859" s="5" t="s">
        <v>4350</v>
      </c>
    </row>
    <row r="2860" spans="1:41" ht="14.25" x14ac:dyDescent="0.45">
      <c r="A2860" s="150">
        <v>2019</v>
      </c>
      <c r="B2860" s="5" t="s">
        <v>1478</v>
      </c>
      <c r="C2860" s="5" t="s">
        <v>171</v>
      </c>
      <c r="D2860" s="5" t="s">
        <v>84</v>
      </c>
      <c r="E2860" s="5" t="s">
        <v>27</v>
      </c>
      <c r="F2860" s="5" t="s">
        <v>27</v>
      </c>
      <c r="G2860" s="5" t="s">
        <v>88</v>
      </c>
      <c r="H2860" s="5" t="s">
        <v>131</v>
      </c>
      <c r="I2860" s="150">
        <v>0</v>
      </c>
      <c r="J2860" s="150">
        <v>1075</v>
      </c>
      <c r="K2860" s="150">
        <v>87.204278293308008</v>
      </c>
      <c r="L2860" s="150">
        <v>144.274</v>
      </c>
      <c r="M2860" s="150">
        <v>192.82812499999989</v>
      </c>
      <c r="N2860" s="150">
        <v>0</v>
      </c>
      <c r="O2860" s="150">
        <v>58.90350816590729</v>
      </c>
      <c r="P2860" s="150">
        <v>0</v>
      </c>
      <c r="Q2860" s="150">
        <v>5.8046958589808861</v>
      </c>
      <c r="R2860" s="150">
        <v>37.606109567421491</v>
      </c>
      <c r="S2860" s="150">
        <v>0</v>
      </c>
      <c r="T2860" s="150">
        <v>993.39445624999962</v>
      </c>
      <c r="U2860" s="150"/>
      <c r="V2860" s="150">
        <v>831</v>
      </c>
      <c r="W2860" s="150">
        <v>0</v>
      </c>
      <c r="X2860" s="150">
        <v>54.384716402175471</v>
      </c>
      <c r="Y2860" s="150">
        <v>2022.6420000000001</v>
      </c>
      <c r="Z2860" s="150">
        <v>123.83925829632</v>
      </c>
      <c r="AA2860" s="150">
        <v>2682.5758487982448</v>
      </c>
      <c r="AB2860" s="150">
        <v>139</v>
      </c>
      <c r="AC2860" s="150">
        <v>11.297599999999999</v>
      </c>
      <c r="AD2860" s="150">
        <v>55.642843048476507</v>
      </c>
      <c r="AE2860" s="150">
        <v>0</v>
      </c>
      <c r="AF2860" s="150">
        <v>1216.028107667451</v>
      </c>
      <c r="AG2860" s="150">
        <v>16586.285707103929</v>
      </c>
      <c r="AH2860" s="150">
        <v>2892.0262218968442</v>
      </c>
      <c r="AI2860" s="150">
        <v>102.93717599999999</v>
      </c>
      <c r="AJ2860" s="150">
        <v>957.51964688935652</v>
      </c>
      <c r="AK2860" s="150"/>
      <c r="AL2860" s="150">
        <v>30270.193359375</v>
      </c>
      <c r="AM2860" s="150">
        <v>25693.873046875</v>
      </c>
      <c r="AN2860" s="150">
        <v>4576.3212890625</v>
      </c>
      <c r="AO2860" s="5" t="s">
        <v>2544</v>
      </c>
    </row>
    <row r="2861" spans="1:41" ht="14.25" x14ac:dyDescent="0.45">
      <c r="A2861" s="150">
        <v>2019</v>
      </c>
      <c r="B2861" s="5" t="s">
        <v>6344</v>
      </c>
      <c r="C2861" s="5" t="s">
        <v>171</v>
      </c>
      <c r="D2861" s="5" t="s">
        <v>84</v>
      </c>
      <c r="E2861" s="5" t="s">
        <v>27</v>
      </c>
      <c r="F2861" s="5" t="s">
        <v>27</v>
      </c>
      <c r="G2861" s="5" t="s">
        <v>88</v>
      </c>
      <c r="H2861" s="5" t="s">
        <v>131</v>
      </c>
      <c r="I2861" s="150">
        <v>620</v>
      </c>
      <c r="J2861" s="150">
        <v>1175.85888</v>
      </c>
      <c r="K2861" s="150"/>
      <c r="L2861" s="150">
        <v>0</v>
      </c>
      <c r="M2861" s="150">
        <v>500</v>
      </c>
      <c r="N2861" s="150">
        <v>0.6</v>
      </c>
      <c r="O2861" s="150">
        <v>50</v>
      </c>
      <c r="P2861" s="150">
        <v>0</v>
      </c>
      <c r="Q2861" s="150">
        <v>92.960000000000008</v>
      </c>
      <c r="R2861" s="150">
        <v>18.774026200495811</v>
      </c>
      <c r="S2861" s="150">
        <v>0</v>
      </c>
      <c r="T2861" s="150">
        <v>121.21881999999999</v>
      </c>
      <c r="U2861" s="150">
        <v>94.228999999999999</v>
      </c>
      <c r="V2861" s="150">
        <v>856</v>
      </c>
      <c r="W2861" s="150">
        <v>0</v>
      </c>
      <c r="X2861" s="150">
        <v>205</v>
      </c>
      <c r="Y2861" s="150">
        <v>8208</v>
      </c>
      <c r="Z2861" s="150">
        <v>0</v>
      </c>
      <c r="AA2861" s="150">
        <v>2275</v>
      </c>
      <c r="AB2861" s="150">
        <v>0</v>
      </c>
      <c r="AC2861" s="150">
        <v>11.642469999999999</v>
      </c>
      <c r="AD2861" s="150">
        <v>110.88</v>
      </c>
      <c r="AE2861" s="150">
        <v>0</v>
      </c>
      <c r="AF2861" s="150">
        <v>2153.3121888334631</v>
      </c>
      <c r="AG2861" s="150">
        <v>20491</v>
      </c>
      <c r="AH2861" s="150">
        <v>4590.34</v>
      </c>
      <c r="AI2861" s="150">
        <v>97</v>
      </c>
      <c r="AJ2861" s="150">
        <v>1806</v>
      </c>
      <c r="AK2861" s="150"/>
      <c r="AL2861" s="150">
        <v>43477.81640625</v>
      </c>
      <c r="AM2861" s="150">
        <v>37803.375</v>
      </c>
      <c r="AN2861" s="150">
        <v>5674.43896484375</v>
      </c>
      <c r="AO2861" s="5" t="s">
        <v>6351</v>
      </c>
    </row>
    <row r="2862" spans="1:41" ht="14.25" x14ac:dyDescent="0.45">
      <c r="A2862" s="150">
        <v>2019</v>
      </c>
      <c r="B2862" s="5" t="s">
        <v>1476</v>
      </c>
      <c r="C2862" s="5" t="s">
        <v>171</v>
      </c>
      <c r="D2862" s="5" t="s">
        <v>84</v>
      </c>
      <c r="E2862" s="5" t="s">
        <v>27</v>
      </c>
      <c r="F2862" s="5" t="s">
        <v>27</v>
      </c>
      <c r="G2862" s="5" t="s">
        <v>88</v>
      </c>
      <c r="H2862" s="5" t="s">
        <v>131</v>
      </c>
      <c r="I2862" s="150">
        <v>0</v>
      </c>
      <c r="J2862" s="150">
        <v>1304.0719999999999</v>
      </c>
      <c r="K2862" s="150">
        <v>92</v>
      </c>
      <c r="L2862" s="150">
        <v>135.13949031167999</v>
      </c>
      <c r="M2862" s="150">
        <v>196.87499999999989</v>
      </c>
      <c r="N2862" s="150">
        <v>0</v>
      </c>
      <c r="O2862" s="150">
        <v>60.883904456176722</v>
      </c>
      <c r="P2862" s="150">
        <v>0</v>
      </c>
      <c r="Q2862" s="150">
        <v>6.5248470000000003</v>
      </c>
      <c r="R2862" s="150">
        <v>22.02487857628536</v>
      </c>
      <c r="S2862" s="150">
        <v>0</v>
      </c>
      <c r="T2862" s="150">
        <v>113.1</v>
      </c>
      <c r="U2862" s="150"/>
      <c r="V2862" s="150">
        <v>1470.8306767578119</v>
      </c>
      <c r="W2862" s="150">
        <v>0</v>
      </c>
      <c r="X2862" s="150">
        <v>92.741925944000002</v>
      </c>
      <c r="Y2862" s="150">
        <v>1096</v>
      </c>
      <c r="Z2862" s="150">
        <v>68.083308194365458</v>
      </c>
      <c r="AA2862" s="150">
        <v>2601.5545299468058</v>
      </c>
      <c r="AB2862" s="150">
        <v>134</v>
      </c>
      <c r="AC2862" s="150">
        <v>60.816950000000013</v>
      </c>
      <c r="AD2862" s="150">
        <v>97.872704999999996</v>
      </c>
      <c r="AE2862" s="150">
        <v>0</v>
      </c>
      <c r="AF2862" s="150">
        <v>1585.6366863237131</v>
      </c>
      <c r="AG2862" s="150">
        <v>20289.435460037159</v>
      </c>
      <c r="AH2862" s="150">
        <v>2951</v>
      </c>
      <c r="AI2862" s="150">
        <v>0</v>
      </c>
      <c r="AJ2862" s="150">
        <v>1206.6156728750791</v>
      </c>
      <c r="AK2862" s="150">
        <v>0</v>
      </c>
      <c r="AL2862" s="150">
        <v>33585.20703125</v>
      </c>
      <c r="AM2862" s="150">
        <v>29846.734375</v>
      </c>
      <c r="AN2862" s="150">
        <v>3738.4736328125</v>
      </c>
      <c r="AO2862" s="5" t="s">
        <v>2543</v>
      </c>
    </row>
    <row r="2863" spans="1:41" ht="14.25" x14ac:dyDescent="0.45">
      <c r="A2863" s="150">
        <v>2019</v>
      </c>
      <c r="B2863" s="5" t="s">
        <v>582</v>
      </c>
      <c r="C2863" s="5" t="s">
        <v>171</v>
      </c>
      <c r="D2863" s="5" t="s">
        <v>84</v>
      </c>
      <c r="E2863" s="5" t="s">
        <v>27</v>
      </c>
      <c r="F2863" s="5" t="s">
        <v>27</v>
      </c>
      <c r="G2863" s="5" t="s">
        <v>88</v>
      </c>
      <c r="H2863" s="5" t="s">
        <v>131</v>
      </c>
      <c r="I2863" s="150">
        <v>1045.678375</v>
      </c>
      <c r="J2863" s="150">
        <v>610.79282999999998</v>
      </c>
      <c r="K2863" s="150">
        <v>82.659359999999992</v>
      </c>
      <c r="L2863" s="150">
        <v>116.16065999999999</v>
      </c>
      <c r="M2863" s="150">
        <v>187.27199999999999</v>
      </c>
      <c r="N2863" s="150">
        <v>0</v>
      </c>
      <c r="O2863" s="150">
        <v>58.19371998159999</v>
      </c>
      <c r="P2863" s="150">
        <v>0</v>
      </c>
      <c r="Q2863" s="150">
        <v>5.8183805954716981</v>
      </c>
      <c r="R2863" s="150">
        <v>35.546597519611652</v>
      </c>
      <c r="S2863" s="150">
        <v>0</v>
      </c>
      <c r="T2863" s="150">
        <v>978.78594999999996</v>
      </c>
      <c r="U2863" s="150">
        <v>0</v>
      </c>
      <c r="V2863" s="150">
        <v>814</v>
      </c>
      <c r="W2863" s="150">
        <v>0</v>
      </c>
      <c r="X2863" s="150">
        <v>105.3847164021755</v>
      </c>
      <c r="Y2863" s="150">
        <v>3906.3432400000002</v>
      </c>
      <c r="Z2863" s="150">
        <v>124.19043106392</v>
      </c>
      <c r="AA2863" s="150">
        <v>3106.9359050122448</v>
      </c>
      <c r="AB2863" s="150">
        <v>0</v>
      </c>
      <c r="AC2863" s="150">
        <v>11.29649</v>
      </c>
      <c r="AD2863" s="150">
        <v>55.973041248612283</v>
      </c>
      <c r="AE2863" s="150"/>
      <c r="AF2863" s="150">
        <v>484.4778935635315</v>
      </c>
      <c r="AG2863" s="150">
        <v>11166</v>
      </c>
      <c r="AH2863" s="150">
        <v>1308.1084688244271</v>
      </c>
      <c r="AI2863" s="150">
        <v>100.9188</v>
      </c>
      <c r="AJ2863" s="150">
        <v>1036.8002160000001</v>
      </c>
      <c r="AK2863" s="150"/>
      <c r="AL2863" s="150">
        <v>25341.3359375</v>
      </c>
      <c r="AM2863" s="150">
        <v>22464.041015625</v>
      </c>
      <c r="AN2863" s="150">
        <v>2877.2958984375</v>
      </c>
      <c r="AO2863" s="5" t="s">
        <v>929</v>
      </c>
    </row>
    <row r="2864" spans="1:41" ht="14.25" x14ac:dyDescent="0.45">
      <c r="A2864" s="150">
        <v>2019</v>
      </c>
      <c r="B2864" s="5" t="s">
        <v>4980</v>
      </c>
      <c r="C2864" s="5" t="s">
        <v>171</v>
      </c>
      <c r="D2864" s="5" t="s">
        <v>84</v>
      </c>
      <c r="E2864" s="5" t="s">
        <v>27</v>
      </c>
      <c r="F2864" s="5" t="s">
        <v>27</v>
      </c>
      <c r="G2864" s="5" t="s">
        <v>88</v>
      </c>
      <c r="H2864" s="5" t="s">
        <v>131</v>
      </c>
      <c r="I2864" s="150">
        <v>632.4</v>
      </c>
      <c r="J2864" s="150">
        <v>2769.492317307082</v>
      </c>
      <c r="K2864" s="150">
        <v>0</v>
      </c>
      <c r="L2864" s="150">
        <v>0</v>
      </c>
      <c r="M2864" s="150">
        <v>3765</v>
      </c>
      <c r="N2864" s="150">
        <v>0</v>
      </c>
      <c r="O2864" s="150">
        <v>50</v>
      </c>
      <c r="P2864" s="150">
        <v>0</v>
      </c>
      <c r="Q2864" s="150">
        <v>25.697499971706311</v>
      </c>
      <c r="R2864" s="150">
        <v>40.398000000000003</v>
      </c>
      <c r="S2864" s="150">
        <v>0</v>
      </c>
      <c r="T2864" s="150">
        <v>255.13749999999999</v>
      </c>
      <c r="U2864" s="150">
        <v>200</v>
      </c>
      <c r="V2864" s="150">
        <v>820</v>
      </c>
      <c r="W2864" s="150">
        <v>0</v>
      </c>
      <c r="X2864" s="150">
        <v>205</v>
      </c>
      <c r="Y2864" s="150">
        <v>8208</v>
      </c>
      <c r="Z2864" s="150">
        <v>53.533897966298532</v>
      </c>
      <c r="AA2864" s="150">
        <v>2314</v>
      </c>
      <c r="AB2864" s="150">
        <v>0</v>
      </c>
      <c r="AC2864" s="150">
        <v>11.642469999999999</v>
      </c>
      <c r="AD2864" s="150">
        <v>54.390564975999993</v>
      </c>
      <c r="AE2864" s="150">
        <v>0</v>
      </c>
      <c r="AF2864" s="150">
        <v>3544.7583420992642</v>
      </c>
      <c r="AG2864" s="150">
        <v>19386</v>
      </c>
      <c r="AH2864" s="150">
        <v>2088.321178068536</v>
      </c>
      <c r="AI2864" s="150">
        <v>97</v>
      </c>
      <c r="AJ2864" s="150">
        <v>2237.9004</v>
      </c>
      <c r="AK2864" s="150"/>
      <c r="AL2864" s="150">
        <v>46758.671875</v>
      </c>
      <c r="AM2864" s="150">
        <v>40243.82421875</v>
      </c>
      <c r="AN2864" s="150">
        <v>6514.849609375</v>
      </c>
      <c r="AO2864" s="5" t="s">
        <v>5513</v>
      </c>
    </row>
    <row r="2865" spans="1:41" ht="14.25" x14ac:dyDescent="0.45">
      <c r="A2865" s="150">
        <v>2019</v>
      </c>
      <c r="B2865" s="5" t="s">
        <v>1477</v>
      </c>
      <c r="C2865" s="5" t="s">
        <v>171</v>
      </c>
      <c r="D2865" s="5" t="s">
        <v>84</v>
      </c>
      <c r="E2865" s="5" t="s">
        <v>27</v>
      </c>
      <c r="F2865" s="5" t="s">
        <v>27</v>
      </c>
      <c r="G2865" s="5" t="s">
        <v>88</v>
      </c>
      <c r="H2865" s="5" t="s">
        <v>131</v>
      </c>
      <c r="I2865" s="150">
        <v>0</v>
      </c>
      <c r="J2865" s="150">
        <v>989</v>
      </c>
      <c r="K2865" s="150">
        <v>89.297180972347377</v>
      </c>
      <c r="L2865" s="150">
        <v>151.38900000000001</v>
      </c>
      <c r="M2865" s="150">
        <v>197.31249999999989</v>
      </c>
      <c r="N2865" s="150">
        <v>0</v>
      </c>
      <c r="O2865" s="150">
        <v>59</v>
      </c>
      <c r="P2865" s="150">
        <v>0</v>
      </c>
      <c r="Q2865" s="150">
        <v>7.2740731215524903</v>
      </c>
      <c r="R2865" s="150">
        <v>21.978356956353341</v>
      </c>
      <c r="S2865" s="150">
        <v>0</v>
      </c>
      <c r="T2865" s="150">
        <v>230.39286072319999</v>
      </c>
      <c r="U2865" s="150"/>
      <c r="V2865" s="150">
        <v>1435</v>
      </c>
      <c r="W2865" s="150">
        <v>0</v>
      </c>
      <c r="X2865" s="150">
        <v>33.765264299999998</v>
      </c>
      <c r="Y2865" s="150">
        <v>883</v>
      </c>
      <c r="Z2865" s="150">
        <v>74.34</v>
      </c>
      <c r="AA2865" s="150">
        <v>2715.9987301902402</v>
      </c>
      <c r="AB2865" s="150">
        <v>139</v>
      </c>
      <c r="AC2865" s="150">
        <v>11.8</v>
      </c>
      <c r="AD2865" s="150">
        <v>109.1110968232874</v>
      </c>
      <c r="AE2865" s="150">
        <v>0</v>
      </c>
      <c r="AF2865" s="150">
        <v>1384.6840484892609</v>
      </c>
      <c r="AG2865" s="150">
        <v>20294</v>
      </c>
      <c r="AH2865" s="150">
        <v>3106.3344830371088</v>
      </c>
      <c r="AI2865" s="150">
        <v>0</v>
      </c>
      <c r="AJ2865" s="150">
        <v>1206.6156728750791</v>
      </c>
      <c r="AK2865" s="150">
        <v>0</v>
      </c>
      <c r="AL2865" s="150">
        <v>33139.29296875</v>
      </c>
      <c r="AM2865" s="150">
        <v>29175.080078125</v>
      </c>
      <c r="AN2865" s="150">
        <v>3964.21337890625</v>
      </c>
      <c r="AO2865" s="5" t="s">
        <v>2542</v>
      </c>
    </row>
    <row r="2866" spans="1:41" ht="14.25" x14ac:dyDescent="0.45">
      <c r="A2866" s="150">
        <v>2019</v>
      </c>
      <c r="B2866" s="5" t="s">
        <v>6344</v>
      </c>
      <c r="C2866" s="5" t="s">
        <v>171</v>
      </c>
      <c r="D2866" s="5" t="s">
        <v>84</v>
      </c>
      <c r="E2866" s="5" t="s">
        <v>109</v>
      </c>
      <c r="F2866" s="5" t="s">
        <v>109</v>
      </c>
      <c r="G2866" s="5" t="s">
        <v>87</v>
      </c>
      <c r="H2866" s="5" t="s">
        <v>131</v>
      </c>
      <c r="I2866" s="150">
        <v>8663.8231495412892</v>
      </c>
      <c r="J2866" s="150">
        <v>43272.53946457339</v>
      </c>
      <c r="K2866" s="150">
        <v>1068.1285514150784</v>
      </c>
      <c r="L2866" s="150">
        <v>1853.1487597989051</v>
      </c>
      <c r="M2866" s="150">
        <v>11055.079302517519</v>
      </c>
      <c r="N2866" s="150">
        <v>7629.5920622219337</v>
      </c>
      <c r="O2866" s="150">
        <v>9066.435056466129</v>
      </c>
      <c r="P2866" s="150">
        <v>7771.4340037499724</v>
      </c>
      <c r="Q2866" s="150">
        <v>4287.1158922964105</v>
      </c>
      <c r="R2866" s="150">
        <v>6512.3070674052024</v>
      </c>
      <c r="S2866" s="150">
        <v>2857.5828496762924</v>
      </c>
      <c r="T2866" s="150">
        <v>3992.6212408929641</v>
      </c>
      <c r="U2866" s="150">
        <v>1009.2820519395435</v>
      </c>
      <c r="V2866" s="150">
        <v>2676.9779802483367</v>
      </c>
      <c r="W2866" s="150">
        <v>3764.5642905099025</v>
      </c>
      <c r="X2866" s="150">
        <v>8603.4016878600905</v>
      </c>
      <c r="Y2866" s="150">
        <v>29351.517173641001</v>
      </c>
      <c r="Z2866" s="150">
        <v>6774.1349306686343</v>
      </c>
      <c r="AA2866" s="150">
        <v>88943.463872436216</v>
      </c>
      <c r="AB2866" s="150">
        <v>813.12950126900512</v>
      </c>
      <c r="AC2866" s="150">
        <v>8072.3988037611261</v>
      </c>
      <c r="AD2866" s="150">
        <v>10320.984677933371</v>
      </c>
      <c r="AE2866" s="150">
        <v>8111.8372538435633</v>
      </c>
      <c r="AF2866" s="150">
        <v>22556.949320497439</v>
      </c>
      <c r="AG2866" s="150">
        <v>90138.5799026389</v>
      </c>
      <c r="AH2866" s="150">
        <v>13277.186929762353</v>
      </c>
      <c r="AI2866" s="150">
        <v>611.38326480805551</v>
      </c>
      <c r="AJ2866" s="150">
        <v>23925.874733183584</v>
      </c>
      <c r="AK2866" s="150">
        <v>1383.54906324235</v>
      </c>
      <c r="AL2866" s="150">
        <v>428365.0625</v>
      </c>
      <c r="AM2866" s="150">
        <v>361551</v>
      </c>
      <c r="AN2866" s="150">
        <v>66814.046875</v>
      </c>
      <c r="AO2866" s="5" t="s">
        <v>6352</v>
      </c>
    </row>
    <row r="2867" spans="1:41" ht="14.25" x14ac:dyDescent="0.45">
      <c r="A2867" s="150">
        <v>2019</v>
      </c>
      <c r="B2867" s="5" t="s">
        <v>4024</v>
      </c>
      <c r="C2867" s="5" t="s">
        <v>171</v>
      </c>
      <c r="D2867" s="5" t="s">
        <v>84</v>
      </c>
      <c r="E2867" s="5" t="s">
        <v>109</v>
      </c>
      <c r="F2867" s="5" t="s">
        <v>109</v>
      </c>
      <c r="G2867" s="5" t="s">
        <v>87</v>
      </c>
      <c r="H2867" s="5" t="s">
        <v>131</v>
      </c>
      <c r="I2867" s="150">
        <v>11199.643992165305</v>
      </c>
      <c r="J2867" s="150">
        <v>42762.20329630292</v>
      </c>
      <c r="K2867" s="150">
        <v>769.73210097815024</v>
      </c>
      <c r="L2867" s="150">
        <v>984.51275433446949</v>
      </c>
      <c r="M2867" s="150">
        <v>8655.0571809623689</v>
      </c>
      <c r="N2867" s="150">
        <v>7901.8660948662427</v>
      </c>
      <c r="O2867" s="150">
        <v>8631.2557737147235</v>
      </c>
      <c r="P2867" s="150">
        <v>6668.7215579315052</v>
      </c>
      <c r="Q2867" s="150">
        <v>4821.7931834732808</v>
      </c>
      <c r="R2867" s="150">
        <v>6094.3527349629685</v>
      </c>
      <c r="S2867" s="150">
        <v>7728.8973198077356</v>
      </c>
      <c r="T2867" s="150">
        <v>7248.6103890559843</v>
      </c>
      <c r="U2867" s="150">
        <v>524.71284159584366</v>
      </c>
      <c r="V2867" s="150">
        <v>2751.2263013984134</v>
      </c>
      <c r="W2867" s="150">
        <v>1595.7761677399369</v>
      </c>
      <c r="X2867" s="150">
        <v>11346.88582180477</v>
      </c>
      <c r="Y2867" s="150">
        <v>30752.500046106918</v>
      </c>
      <c r="Z2867" s="150">
        <v>7038.7252524176465</v>
      </c>
      <c r="AA2867" s="150">
        <v>86563.554395395142</v>
      </c>
      <c r="AB2867" s="150">
        <v>679.98997683304663</v>
      </c>
      <c r="AC2867" s="150">
        <v>9135.3211433561282</v>
      </c>
      <c r="AD2867" s="150">
        <v>9136.683573718763</v>
      </c>
      <c r="AE2867" s="150">
        <v>9822.4080182446687</v>
      </c>
      <c r="AF2867" s="150">
        <v>19351.9226698444</v>
      </c>
      <c r="AG2867" s="150">
        <v>93961.464520822716</v>
      </c>
      <c r="AH2867" s="150">
        <v>13988.736168730429</v>
      </c>
      <c r="AI2867" s="150">
        <v>586.38012401020057</v>
      </c>
      <c r="AJ2867" s="150">
        <v>20884.652977662197</v>
      </c>
      <c r="AK2867" s="150">
        <v>961.91472459962108</v>
      </c>
      <c r="AL2867" s="150">
        <v>432549.5</v>
      </c>
      <c r="AM2867" s="150">
        <v>361219.59375</v>
      </c>
      <c r="AN2867" s="150">
        <v>71329.921875</v>
      </c>
      <c r="AO2867" s="5" t="s">
        <v>4351</v>
      </c>
    </row>
    <row r="2868" spans="1:41" ht="14.25" x14ac:dyDescent="0.45">
      <c r="A2868" s="150">
        <v>2019</v>
      </c>
      <c r="B2868" s="5" t="s">
        <v>1477</v>
      </c>
      <c r="C2868" s="5" t="s">
        <v>171</v>
      </c>
      <c r="D2868" s="5" t="s">
        <v>84</v>
      </c>
      <c r="E2868" s="5" t="s">
        <v>109</v>
      </c>
      <c r="F2868" s="5" t="s">
        <v>109</v>
      </c>
      <c r="G2868" s="5" t="s">
        <v>87</v>
      </c>
      <c r="H2868" s="5" t="s">
        <v>131</v>
      </c>
      <c r="I2868" s="150">
        <v>5450.7648895904513</v>
      </c>
      <c r="J2868" s="150">
        <v>8309.3138588210422</v>
      </c>
      <c r="K2868" s="150">
        <v>658.07581329621507</v>
      </c>
      <c r="L2868" s="150">
        <v>1735.8972804786647</v>
      </c>
      <c r="M2868" s="150">
        <v>4181.0046435299391</v>
      </c>
      <c r="N2868" s="150">
        <v>3521.5948927743402</v>
      </c>
      <c r="O2868" s="150">
        <v>6830.9455142333245</v>
      </c>
      <c r="P2868" s="150">
        <v>7692.6373356409422</v>
      </c>
      <c r="Q2868" s="150">
        <v>1745.1175451270922</v>
      </c>
      <c r="R2868" s="150">
        <v>3048.7358066667175</v>
      </c>
      <c r="S2868" s="150">
        <v>4530.8079296611531</v>
      </c>
      <c r="T2868" s="150">
        <v>7707.1942097754918</v>
      </c>
      <c r="U2868" s="150">
        <v>1490.4527879519683</v>
      </c>
      <c r="V2868" s="150">
        <v>2629.9318088126215</v>
      </c>
      <c r="W2868" s="150">
        <v>1197.5794079804996</v>
      </c>
      <c r="X2868" s="150">
        <v>11173.060159802224</v>
      </c>
      <c r="Y2868" s="150">
        <v>26103.67392741653</v>
      </c>
      <c r="Z2868" s="150">
        <v>10209.068022487229</v>
      </c>
      <c r="AA2868" s="150">
        <v>66544.534802489899</v>
      </c>
      <c r="AB2868" s="150">
        <v>465.98881914488743</v>
      </c>
      <c r="AC2868" s="150">
        <v>9045.8745579041879</v>
      </c>
      <c r="AD2868" s="150">
        <v>12132.917218606479</v>
      </c>
      <c r="AE2868" s="150">
        <v>6632.2896191708942</v>
      </c>
      <c r="AF2868" s="150">
        <v>17097.86998319019</v>
      </c>
      <c r="AG2868" s="150">
        <v>75912.305799730239</v>
      </c>
      <c r="AH2868" s="150">
        <v>16908.398374061311</v>
      </c>
      <c r="AI2868" s="150">
        <v>747.004977255163</v>
      </c>
      <c r="AJ2868" s="150">
        <v>27103.495727276215</v>
      </c>
      <c r="AK2868" s="150">
        <v>1051.6800439326814</v>
      </c>
      <c r="AL2868" s="150">
        <v>341858.25</v>
      </c>
      <c r="AM2868" s="150">
        <v>274273.5625</v>
      </c>
      <c r="AN2868" s="150">
        <v>67584.65625</v>
      </c>
      <c r="AO2868" s="5" t="s">
        <v>2546</v>
      </c>
    </row>
    <row r="2869" spans="1:41" ht="14.25" x14ac:dyDescent="0.45">
      <c r="A2869" s="150">
        <v>2019</v>
      </c>
      <c r="B2869" s="5" t="s">
        <v>4980</v>
      </c>
      <c r="C2869" s="5" t="s">
        <v>171</v>
      </c>
      <c r="D2869" s="5" t="s">
        <v>84</v>
      </c>
      <c r="E2869" s="5" t="s">
        <v>109</v>
      </c>
      <c r="F2869" s="5" t="s">
        <v>109</v>
      </c>
      <c r="G2869" s="5" t="s">
        <v>87</v>
      </c>
      <c r="H2869" s="5" t="s">
        <v>131</v>
      </c>
      <c r="I2869" s="150">
        <v>8912.4504433204056</v>
      </c>
      <c r="J2869" s="150">
        <v>44214.07535035511</v>
      </c>
      <c r="K2869" s="150">
        <v>1098.780828886901</v>
      </c>
      <c r="L2869" s="150">
        <v>1317.7869160926921</v>
      </c>
      <c r="M2869" s="150">
        <v>11899.069474858627</v>
      </c>
      <c r="N2869" s="150">
        <v>12579.201715298641</v>
      </c>
      <c r="O2869" s="150">
        <v>9326.6161766720088</v>
      </c>
      <c r="P2869" s="150">
        <v>7994.4522454413045</v>
      </c>
      <c r="Q2869" s="150">
        <v>4684.845160916384</v>
      </c>
      <c r="R2869" s="150">
        <v>5277.7914881178722</v>
      </c>
      <c r="S2869" s="150">
        <v>5417.000021223821</v>
      </c>
      <c r="T2869" s="150">
        <v>5530.7759843300391</v>
      </c>
      <c r="U2869" s="150">
        <v>1011.3418942774928</v>
      </c>
      <c r="V2869" s="150">
        <v>2369.2790835730011</v>
      </c>
      <c r="W2869" s="150">
        <v>4098.0416341035907</v>
      </c>
      <c r="X2869" s="150">
        <v>8849.2415749280626</v>
      </c>
      <c r="Y2869" s="150">
        <v>30193.296209312586</v>
      </c>
      <c r="Z2869" s="150">
        <v>7671.9271461637436</v>
      </c>
      <c r="AA2869" s="150">
        <v>76346.831687691854</v>
      </c>
      <c r="AB2869" s="150">
        <v>825.92921365995244</v>
      </c>
      <c r="AC2869" s="150">
        <v>8304.0538865395847</v>
      </c>
      <c r="AD2869" s="150">
        <v>9437.4478435929741</v>
      </c>
      <c r="AE2869" s="150">
        <v>6687.7916941739104</v>
      </c>
      <c r="AF2869" s="150">
        <v>22559.67590155371</v>
      </c>
      <c r="AG2869" s="150">
        <v>88496.629673840114</v>
      </c>
      <c r="AH2869" s="150">
        <v>15039.496752818215</v>
      </c>
      <c r="AI2869" s="150">
        <v>628.9282405038158</v>
      </c>
      <c r="AJ2869" s="150">
        <v>18828.868412939195</v>
      </c>
      <c r="AK2869" s="150">
        <v>1423.2530199675966</v>
      </c>
      <c r="AL2869" s="150">
        <v>421024.875</v>
      </c>
      <c r="AM2869" s="150">
        <v>347450.3125</v>
      </c>
      <c r="AN2869" s="150">
        <v>73574.5859375</v>
      </c>
      <c r="AO2869" s="5" t="s">
        <v>5514</v>
      </c>
    </row>
    <row r="2870" spans="1:41" ht="14.25" x14ac:dyDescent="0.45">
      <c r="A2870" s="150">
        <v>2019</v>
      </c>
      <c r="B2870" s="5" t="s">
        <v>1478</v>
      </c>
      <c r="C2870" s="5" t="s">
        <v>171</v>
      </c>
      <c r="D2870" s="5" t="s">
        <v>84</v>
      </c>
      <c r="E2870" s="5" t="s">
        <v>109</v>
      </c>
      <c r="F2870" s="5" t="s">
        <v>109</v>
      </c>
      <c r="G2870" s="5" t="s">
        <v>87</v>
      </c>
      <c r="H2870" s="5" t="s">
        <v>131</v>
      </c>
      <c r="I2870" s="150">
        <v>4778.6758969388466</v>
      </c>
      <c r="J2870" s="150">
        <v>10791.885985672478</v>
      </c>
      <c r="K2870" s="150">
        <v>616.04616984633321</v>
      </c>
      <c r="L2870" s="150">
        <v>1685.7786778598725</v>
      </c>
      <c r="M2870" s="150">
        <v>4617.3236174066642</v>
      </c>
      <c r="N2870" s="150">
        <v>3270.6868770596407</v>
      </c>
      <c r="O2870" s="150">
        <v>7205.341363184436</v>
      </c>
      <c r="P2870" s="150">
        <v>9265.5095514994337</v>
      </c>
      <c r="Q2870" s="150">
        <v>2728.6960556519025</v>
      </c>
      <c r="R2870" s="150">
        <v>3337.0928143896008</v>
      </c>
      <c r="S2870" s="150">
        <v>4220.8080540574838</v>
      </c>
      <c r="T2870" s="150">
        <v>6678.6313740350142</v>
      </c>
      <c r="U2870" s="150">
        <v>1266.6369847307785</v>
      </c>
      <c r="V2870" s="150">
        <v>1173.3664431278758</v>
      </c>
      <c r="W2870" s="150">
        <v>1249.3646622117224</v>
      </c>
      <c r="X2870" s="150">
        <v>10956.754598171963</v>
      </c>
      <c r="Y2870" s="150">
        <v>25033.352770951933</v>
      </c>
      <c r="Z2870" s="150">
        <v>10772.614558251875</v>
      </c>
      <c r="AA2870" s="150">
        <v>65658.767878253537</v>
      </c>
      <c r="AB2870" s="150">
        <v>470.95866068626219</v>
      </c>
      <c r="AC2870" s="150">
        <v>9227.7469419669651</v>
      </c>
      <c r="AD2870" s="150">
        <v>8429.1549862992815</v>
      </c>
      <c r="AE2870" s="150">
        <v>7005.5350272325823</v>
      </c>
      <c r="AF2870" s="150">
        <v>16788.047364404229</v>
      </c>
      <c r="AG2870" s="150">
        <v>68502.516266805804</v>
      </c>
      <c r="AH2870" s="150">
        <v>13256.242250284406</v>
      </c>
      <c r="AI2870" s="150">
        <v>848.64677976962162</v>
      </c>
      <c r="AJ2870" s="150">
        <v>17117.653770042387</v>
      </c>
      <c r="AK2870" s="150">
        <v>1476.4381289289129</v>
      </c>
      <c r="AL2870" s="150">
        <v>318430.3125</v>
      </c>
      <c r="AM2870" s="150">
        <v>258404.5625</v>
      </c>
      <c r="AN2870" s="150">
        <v>60025.7109375</v>
      </c>
      <c r="AO2870" s="5" t="s">
        <v>2547</v>
      </c>
    </row>
    <row r="2871" spans="1:41" ht="14.25" x14ac:dyDescent="0.45">
      <c r="A2871" s="150">
        <v>2019</v>
      </c>
      <c r="B2871" s="5" t="s">
        <v>582</v>
      </c>
      <c r="C2871" s="5" t="s">
        <v>171</v>
      </c>
      <c r="D2871" s="5" t="s">
        <v>84</v>
      </c>
      <c r="E2871" s="5" t="s">
        <v>109</v>
      </c>
      <c r="F2871" s="5" t="s">
        <v>109</v>
      </c>
      <c r="G2871" s="5" t="s">
        <v>87</v>
      </c>
      <c r="H2871" s="5" t="s">
        <v>131</v>
      </c>
      <c r="I2871" s="150">
        <v>5976.4528085924003</v>
      </c>
      <c r="J2871" s="150">
        <v>34117.864237730806</v>
      </c>
      <c r="K2871" s="150">
        <v>755.84878599235094</v>
      </c>
      <c r="L2871" s="150">
        <v>1015.9858127814467</v>
      </c>
      <c r="M2871" s="150">
        <v>5211.6722791909815</v>
      </c>
      <c r="N2871" s="150">
        <v>6986.8562817431803</v>
      </c>
      <c r="O2871" s="150">
        <v>8820.096616454317</v>
      </c>
      <c r="P2871" s="150">
        <v>7651.5869941735846</v>
      </c>
      <c r="Q2871" s="150">
        <v>4722.6840472591593</v>
      </c>
      <c r="R2871" s="150">
        <v>5021.3587019092865</v>
      </c>
      <c r="S2871" s="150">
        <v>5961.0399191919851</v>
      </c>
      <c r="T2871" s="150">
        <v>6475.5139715740561</v>
      </c>
      <c r="U2871" s="150">
        <v>630.80437826540367</v>
      </c>
      <c r="V2871" s="150">
        <v>1710.4288628364575</v>
      </c>
      <c r="W2871" s="150">
        <v>1356.5085302521513</v>
      </c>
      <c r="X2871" s="150">
        <v>10773.81456563035</v>
      </c>
      <c r="Y2871" s="150">
        <v>22597.310824941189</v>
      </c>
      <c r="Z2871" s="150">
        <v>9706.4098304209565</v>
      </c>
      <c r="AA2871" s="150">
        <v>77764.122598670423</v>
      </c>
      <c r="AB2871" s="150">
        <v>702.25832553794498</v>
      </c>
      <c r="AC2871" s="150">
        <v>8718.0083188497338</v>
      </c>
      <c r="AD2871" s="150">
        <v>9226.8112049132033</v>
      </c>
      <c r="AE2871" s="150">
        <v>6753.8984697621854</v>
      </c>
      <c r="AF2871" s="150">
        <v>19811.51079896832</v>
      </c>
      <c r="AG2871" s="150">
        <v>77203.75709212861</v>
      </c>
      <c r="AH2871" s="150">
        <v>13778.330676413014</v>
      </c>
      <c r="AI2871" s="150">
        <v>822.83686156035844</v>
      </c>
      <c r="AJ2871" s="150">
        <v>21639.381344318681</v>
      </c>
      <c r="AK2871" s="150">
        <v>1426.3994224281057</v>
      </c>
      <c r="AL2871" s="150">
        <v>377339.59375</v>
      </c>
      <c r="AM2871" s="150">
        <v>312028.4375</v>
      </c>
      <c r="AN2871" s="150">
        <v>65311.12890625</v>
      </c>
      <c r="AO2871" s="5" t="s">
        <v>930</v>
      </c>
    </row>
    <row r="2872" spans="1:41" ht="14.25" x14ac:dyDescent="0.45">
      <c r="A2872" s="150">
        <v>2019</v>
      </c>
      <c r="B2872" s="5" t="s">
        <v>1476</v>
      </c>
      <c r="C2872" s="5" t="s">
        <v>171</v>
      </c>
      <c r="D2872" s="5" t="s">
        <v>84</v>
      </c>
      <c r="E2872" s="5" t="s">
        <v>109</v>
      </c>
      <c r="F2872" s="5" t="s">
        <v>109</v>
      </c>
      <c r="G2872" s="5" t="s">
        <v>87</v>
      </c>
      <c r="H2872" s="5" t="s">
        <v>131</v>
      </c>
      <c r="I2872" s="150">
        <v>2712.1441421226436</v>
      </c>
      <c r="J2872" s="150">
        <v>7295.6919362808485</v>
      </c>
      <c r="K2872" s="150">
        <v>769.36827582069634</v>
      </c>
      <c r="L2872" s="150">
        <v>1572.6081109542536</v>
      </c>
      <c r="M2872" s="150">
        <v>3939.9881672138495</v>
      </c>
      <c r="N2872" s="150">
        <v>1104.4547733086413</v>
      </c>
      <c r="O2872" s="150">
        <v>6173.0916847688895</v>
      </c>
      <c r="P2872" s="150">
        <v>7826.1447490911878</v>
      </c>
      <c r="Q2872" s="150">
        <v>1718.074361217522</v>
      </c>
      <c r="R2872" s="150">
        <v>3104.8842599514242</v>
      </c>
      <c r="S2872" s="150">
        <v>5224.6880240087858</v>
      </c>
      <c r="T2872" s="150">
        <v>8014.2528731322536</v>
      </c>
      <c r="U2872" s="150">
        <v>1695.6439678372622</v>
      </c>
      <c r="V2872" s="150">
        <v>1715.3525394870244</v>
      </c>
      <c r="W2872" s="150">
        <v>1129.8584427932869</v>
      </c>
      <c r="X2872" s="150">
        <v>8952.2797424790188</v>
      </c>
      <c r="Y2872" s="150">
        <v>31867.088820667617</v>
      </c>
      <c r="Z2872" s="150">
        <v>7902.9606068185685</v>
      </c>
      <c r="AA2872" s="150">
        <v>63684.977207091812</v>
      </c>
      <c r="AB2872" s="150">
        <v>664.12450224145016</v>
      </c>
      <c r="AC2872" s="150">
        <v>8784.5406771093931</v>
      </c>
      <c r="AD2872" s="150">
        <v>11524.881767340348</v>
      </c>
      <c r="AE2872" s="150">
        <v>9779.1764396736489</v>
      </c>
      <c r="AF2872" s="150">
        <v>19500.340575832746</v>
      </c>
      <c r="AG2872" s="150">
        <v>71169.197424537095</v>
      </c>
      <c r="AH2872" s="150">
        <v>15411.559487351686</v>
      </c>
      <c r="AI2872" s="150">
        <v>762.11008453936904</v>
      </c>
      <c r="AJ2872" s="150">
        <v>28907.763372690148</v>
      </c>
      <c r="AK2872" s="150">
        <v>741.54520924227495</v>
      </c>
      <c r="AL2872" s="150">
        <v>333648.78125</v>
      </c>
      <c r="AM2872" s="150">
        <v>270341.0625</v>
      </c>
      <c r="AN2872" s="150">
        <v>63307.75</v>
      </c>
      <c r="AO2872" s="5" t="s">
        <v>2545</v>
      </c>
    </row>
    <row r="2873" spans="1:41" ht="14.25" x14ac:dyDescent="0.45">
      <c r="A2873" s="150">
        <v>2019</v>
      </c>
      <c r="B2873" s="5" t="s">
        <v>4024</v>
      </c>
      <c r="C2873" s="5" t="s">
        <v>171</v>
      </c>
      <c r="D2873" s="5" t="s">
        <v>84</v>
      </c>
      <c r="E2873" s="5" t="s">
        <v>109</v>
      </c>
      <c r="F2873" s="5" t="s">
        <v>109</v>
      </c>
      <c r="G2873" s="5" t="s">
        <v>88</v>
      </c>
      <c r="H2873" s="5" t="s">
        <v>131</v>
      </c>
      <c r="I2873" s="150">
        <v>10770.220799999999</v>
      </c>
      <c r="J2873" s="150">
        <v>41082.274035000002</v>
      </c>
      <c r="K2873" s="150">
        <v>681.61959999999988</v>
      </c>
      <c r="L2873" s="150">
        <v>955.40900000000011</v>
      </c>
      <c r="M2873" s="150">
        <v>8160</v>
      </c>
      <c r="N2873" s="150">
        <v>7457.1942060457759</v>
      </c>
      <c r="O2873" s="150">
        <v>8129.5819999999994</v>
      </c>
      <c r="P2873" s="150">
        <v>6267.2980950000001</v>
      </c>
      <c r="Q2873" s="150">
        <v>4545.9933486848486</v>
      </c>
      <c r="R2873" s="150">
        <v>5730.9441555532767</v>
      </c>
      <c r="S2873" s="150">
        <v>7294</v>
      </c>
      <c r="T2873" s="150">
        <v>6970.68</v>
      </c>
      <c r="U2873" s="150">
        <v>489.85</v>
      </c>
      <c r="V2873" s="150">
        <v>2597</v>
      </c>
      <c r="W2873" s="150">
        <v>1505.9749999999999</v>
      </c>
      <c r="X2873" s="150">
        <v>11036.816998711531</v>
      </c>
      <c r="Y2873" s="150">
        <v>28958</v>
      </c>
      <c r="Z2873" s="150">
        <v>6635</v>
      </c>
      <c r="AA2873" s="150">
        <v>84237</v>
      </c>
      <c r="AB2873" s="150">
        <v>628.52499999999998</v>
      </c>
      <c r="AC2873" s="150">
        <v>8612.7935399999969</v>
      </c>
      <c r="AD2873" s="150">
        <v>8614.078035849001</v>
      </c>
      <c r="AE2873" s="150">
        <v>9260.58</v>
      </c>
      <c r="AF2873" s="150">
        <v>18609.920119295999</v>
      </c>
      <c r="AG2873" s="150">
        <v>90391</v>
      </c>
      <c r="AH2873" s="150">
        <v>13518</v>
      </c>
      <c r="AI2873" s="150">
        <v>552.84</v>
      </c>
      <c r="AJ2873" s="150">
        <v>20083.881600000001</v>
      </c>
      <c r="AK2873" s="150">
        <v>906.89454599999999</v>
      </c>
      <c r="AL2873" s="150">
        <v>414683.375</v>
      </c>
      <c r="AM2873" s="150">
        <v>346684.375</v>
      </c>
      <c r="AN2873" s="150">
        <v>67999.015625</v>
      </c>
      <c r="AO2873" s="5" t="s">
        <v>4352</v>
      </c>
    </row>
    <row r="2874" spans="1:41" ht="14.25" x14ac:dyDescent="0.45">
      <c r="A2874" s="150">
        <v>2019</v>
      </c>
      <c r="B2874" s="5" t="s">
        <v>1476</v>
      </c>
      <c r="C2874" s="5" t="s">
        <v>171</v>
      </c>
      <c r="D2874" s="5" t="s">
        <v>84</v>
      </c>
      <c r="E2874" s="5" t="s">
        <v>109</v>
      </c>
      <c r="F2874" s="5" t="s">
        <v>109</v>
      </c>
      <c r="G2874" s="5" t="s">
        <v>88</v>
      </c>
      <c r="H2874" s="5" t="s">
        <v>131</v>
      </c>
      <c r="I2874" s="150">
        <v>2511.04</v>
      </c>
      <c r="J2874" s="150">
        <v>6163.6819999999998</v>
      </c>
      <c r="K2874" s="150">
        <v>731</v>
      </c>
      <c r="L2874" s="150">
        <v>1464.0111450432</v>
      </c>
      <c r="M2874" s="150">
        <v>3664.1249999999991</v>
      </c>
      <c r="N2874" s="150">
        <v>1037.1679999999999</v>
      </c>
      <c r="O2874" s="150">
        <v>5917.9155131403804</v>
      </c>
      <c r="P2874" s="150">
        <v>7310.5349999999989</v>
      </c>
      <c r="Q2874" s="150">
        <v>1611.637209</v>
      </c>
      <c r="R2874" s="150">
        <v>2877.737597459582</v>
      </c>
      <c r="S2874" s="150">
        <v>4887</v>
      </c>
      <c r="T2874" s="150">
        <v>7495.6</v>
      </c>
      <c r="U2874" s="150">
        <v>1257</v>
      </c>
      <c r="V2874" s="150">
        <v>1604.3368458789059</v>
      </c>
      <c r="W2874" s="150">
        <v>1030.191547344032</v>
      </c>
      <c r="X2874" s="150">
        <v>8836.4908870703948</v>
      </c>
      <c r="Y2874" s="150">
        <v>30386</v>
      </c>
      <c r="Z2874" s="150">
        <v>7413.1375405631579</v>
      </c>
      <c r="AA2874" s="150">
        <v>60026.354084250423</v>
      </c>
      <c r="AB2874" s="150">
        <v>549</v>
      </c>
      <c r="AC2874" s="150">
        <v>8421.4145399999998</v>
      </c>
      <c r="AD2874" s="150">
        <v>10810.8989371152</v>
      </c>
      <c r="AE2874" s="150">
        <v>9174.9148939521201</v>
      </c>
      <c r="AF2874" s="150">
        <v>18153.738198535681</v>
      </c>
      <c r="AG2874" s="150">
        <v>66844.640201107628</v>
      </c>
      <c r="AH2874" s="150">
        <v>14459.9</v>
      </c>
      <c r="AI2874" s="150">
        <v>695.57090601600009</v>
      </c>
      <c r="AJ2874" s="150">
        <v>27309.719042015538</v>
      </c>
      <c r="AK2874" s="150">
        <v>768</v>
      </c>
      <c r="AL2874" s="150">
        <v>313412.78125</v>
      </c>
      <c r="AM2874" s="150">
        <v>253567.078125</v>
      </c>
      <c r="AN2874" s="150">
        <v>59845.6875</v>
      </c>
      <c r="AO2874" s="5" t="s">
        <v>2550</v>
      </c>
    </row>
    <row r="2875" spans="1:41" ht="14.25" x14ac:dyDescent="0.45">
      <c r="A2875" s="150">
        <v>2019</v>
      </c>
      <c r="B2875" s="5" t="s">
        <v>1478</v>
      </c>
      <c r="C2875" s="5" t="s">
        <v>171</v>
      </c>
      <c r="D2875" s="5" t="s">
        <v>84</v>
      </c>
      <c r="E2875" s="5" t="s">
        <v>109</v>
      </c>
      <c r="F2875" s="5" t="s">
        <v>109</v>
      </c>
      <c r="G2875" s="5" t="s">
        <v>88</v>
      </c>
      <c r="H2875" s="5" t="s">
        <v>131</v>
      </c>
      <c r="I2875" s="150">
        <v>4492.0934639999996</v>
      </c>
      <c r="J2875" s="150">
        <v>10144.674999999999</v>
      </c>
      <c r="K2875" s="150">
        <v>646.9633936207365</v>
      </c>
      <c r="L2875" s="150">
        <v>1624.7472</v>
      </c>
      <c r="M2875" s="150">
        <v>4313.9212499999994</v>
      </c>
      <c r="N2875" s="150">
        <v>3074.5401990207838</v>
      </c>
      <c r="O2875" s="150">
        <v>6701.5236242244064</v>
      </c>
      <c r="P2875" s="150">
        <v>8046.5521135999998</v>
      </c>
      <c r="Q2875" s="150">
        <v>1632.5139731727149</v>
      </c>
      <c r="R2875" s="150">
        <v>3170.8452360873771</v>
      </c>
      <c r="S2875" s="150">
        <v>3893.6526351559651</v>
      </c>
      <c r="T2875" s="150">
        <v>6064.9345749999984</v>
      </c>
      <c r="U2875" s="150">
        <v>1179.002088</v>
      </c>
      <c r="V2875" s="150">
        <v>1085</v>
      </c>
      <c r="W2875" s="150">
        <v>1152.5384062149999</v>
      </c>
      <c r="X2875" s="150">
        <v>10097.71177627273</v>
      </c>
      <c r="Y2875" s="150">
        <v>23768.7768</v>
      </c>
      <c r="Z2875" s="150">
        <v>10025.64795393639</v>
      </c>
      <c r="AA2875" s="150">
        <v>61895.780351417263</v>
      </c>
      <c r="AB2875" s="150">
        <v>409</v>
      </c>
      <c r="AC2875" s="150">
        <v>8453.4323300000015</v>
      </c>
      <c r="AD2875" s="150">
        <v>7845.4149263956806</v>
      </c>
      <c r="AE2875" s="150">
        <v>6656.532677652488</v>
      </c>
      <c r="AF2875" s="150">
        <v>16105.53278093064</v>
      </c>
      <c r="AG2875" s="150">
        <v>66627.092753014833</v>
      </c>
      <c r="AH2875" s="150">
        <v>12583.8698799418</v>
      </c>
      <c r="AI2875" s="150">
        <v>782.11029600000006</v>
      </c>
      <c r="AJ2875" s="150">
        <v>16161.062785767839</v>
      </c>
      <c r="AK2875" s="150">
        <v>1421.598059324999</v>
      </c>
      <c r="AL2875" s="150">
        <v>300057.09375</v>
      </c>
      <c r="AM2875" s="150">
        <v>244143.828125</v>
      </c>
      <c r="AN2875" s="150">
        <v>55913.23828125</v>
      </c>
      <c r="AO2875" s="5" t="s">
        <v>2549</v>
      </c>
    </row>
    <row r="2876" spans="1:41" ht="14.25" x14ac:dyDescent="0.45">
      <c r="A2876" s="150">
        <v>2019</v>
      </c>
      <c r="B2876" s="5" t="s">
        <v>1477</v>
      </c>
      <c r="C2876" s="5" t="s">
        <v>171</v>
      </c>
      <c r="D2876" s="5" t="s">
        <v>84</v>
      </c>
      <c r="E2876" s="5" t="s">
        <v>109</v>
      </c>
      <c r="F2876" s="5" t="s">
        <v>109</v>
      </c>
      <c r="G2876" s="5" t="s">
        <v>88</v>
      </c>
      <c r="H2876" s="5" t="s">
        <v>131</v>
      </c>
      <c r="I2876" s="150">
        <v>4688.9400000000014</v>
      </c>
      <c r="J2876" s="150">
        <v>7843.92</v>
      </c>
      <c r="K2876" s="150">
        <v>617.95333758409561</v>
      </c>
      <c r="L2876" s="150">
        <v>1641.7295999999999</v>
      </c>
      <c r="M2876" s="150">
        <v>3882.119999999999</v>
      </c>
      <c r="N2876" s="150">
        <v>1934.254634340188</v>
      </c>
      <c r="O2876" s="150">
        <v>6515</v>
      </c>
      <c r="P2876" s="150">
        <v>7611</v>
      </c>
      <c r="Q2876" s="150">
        <v>1822.8312263982471</v>
      </c>
      <c r="R2876" s="150">
        <v>2911.4267059871308</v>
      </c>
      <c r="S2876" s="150">
        <v>4732.5741455413936</v>
      </c>
      <c r="T2876" s="150">
        <v>7487.767973504001</v>
      </c>
      <c r="U2876" s="150">
        <v>1374.2233973712</v>
      </c>
      <c r="V2876" s="150">
        <v>2449</v>
      </c>
      <c r="W2876" s="150">
        <v>1093.2564815999999</v>
      </c>
      <c r="X2876" s="150">
        <v>10923.684189400001</v>
      </c>
      <c r="Y2876" s="150">
        <v>25427</v>
      </c>
      <c r="Z2876" s="150">
        <v>10667.79</v>
      </c>
      <c r="AA2876" s="150">
        <v>62666.955312332953</v>
      </c>
      <c r="AB2876" s="150">
        <v>393</v>
      </c>
      <c r="AC2876" s="150">
        <v>8589.4</v>
      </c>
      <c r="AD2876" s="150">
        <v>12673.221030374891</v>
      </c>
      <c r="AE2876" s="150">
        <v>6054.5409896735991</v>
      </c>
      <c r="AF2876" s="150">
        <v>16170.353222620241</v>
      </c>
      <c r="AG2876" s="150">
        <v>73188</v>
      </c>
      <c r="AH2876" s="150">
        <v>17037.049895426611</v>
      </c>
      <c r="AI2876" s="150">
        <v>681.93226080000011</v>
      </c>
      <c r="AJ2876" s="150">
        <v>27309.719042015538</v>
      </c>
      <c r="AK2876" s="150">
        <v>1057.708145278516</v>
      </c>
      <c r="AL2876" s="150">
        <v>329446.375</v>
      </c>
      <c r="AM2876" s="150">
        <v>262351.09375</v>
      </c>
      <c r="AN2876" s="150">
        <v>67095.2734375</v>
      </c>
      <c r="AO2876" s="5" t="s">
        <v>2548</v>
      </c>
    </row>
    <row r="2877" spans="1:41" ht="14.25" x14ac:dyDescent="0.45">
      <c r="A2877" s="150">
        <v>2019</v>
      </c>
      <c r="B2877" s="5" t="s">
        <v>582</v>
      </c>
      <c r="C2877" s="5" t="s">
        <v>171</v>
      </c>
      <c r="D2877" s="5" t="s">
        <v>84</v>
      </c>
      <c r="E2877" s="5" t="s">
        <v>109</v>
      </c>
      <c r="F2877" s="5" t="s">
        <v>109</v>
      </c>
      <c r="G2877" s="5" t="s">
        <v>88</v>
      </c>
      <c r="H2877" s="5" t="s">
        <v>131</v>
      </c>
      <c r="I2877" s="150">
        <v>5597.5163413749979</v>
      </c>
      <c r="J2877" s="150">
        <v>32460.983293500001</v>
      </c>
      <c r="K2877" s="150">
        <v>699.50483399999996</v>
      </c>
      <c r="L2877" s="150">
        <v>960.96546000000001</v>
      </c>
      <c r="M2877" s="150">
        <v>4856.5871999999999</v>
      </c>
      <c r="N2877" s="150">
        <v>6648</v>
      </c>
      <c r="O2877" s="150">
        <v>8209.4712116899991</v>
      </c>
      <c r="P2877" s="150">
        <v>7414.0829999999996</v>
      </c>
      <c r="Q2877" s="150">
        <v>4399.2230266383986</v>
      </c>
      <c r="R2877" s="150">
        <v>4651.3697516750308</v>
      </c>
      <c r="S2877" s="150">
        <v>5565.7903894139226</v>
      </c>
      <c r="T2877" s="150">
        <v>5975.7457999999997</v>
      </c>
      <c r="U2877" s="150">
        <v>576.35649999999998</v>
      </c>
      <c r="V2877" s="150">
        <v>1598</v>
      </c>
      <c r="W2877" s="150">
        <v>1266.5658149999999</v>
      </c>
      <c r="X2877" s="150">
        <v>10240.56127358626</v>
      </c>
      <c r="Y2877" s="150">
        <v>21201.437600000001</v>
      </c>
      <c r="Z2877" s="150">
        <v>9045.0776460129091</v>
      </c>
      <c r="AA2877" s="150">
        <v>74409.836067548051</v>
      </c>
      <c r="AB2877" s="150">
        <v>629</v>
      </c>
      <c r="AC2877" s="150">
        <v>8114.4459700000034</v>
      </c>
      <c r="AD2877" s="150">
        <v>8598.1557786667672</v>
      </c>
      <c r="AE2877" s="150">
        <v>6293.7374226911988</v>
      </c>
      <c r="AF2877" s="150">
        <v>18738.625430314889</v>
      </c>
      <c r="AG2877" s="150">
        <v>73576</v>
      </c>
      <c r="AH2877" s="150">
        <v>13192.900965453129</v>
      </c>
      <c r="AI2877" s="150">
        <v>766.77480000000003</v>
      </c>
      <c r="AJ2877" s="150">
        <v>20568.333456</v>
      </c>
      <c r="AK2877" s="150">
        <v>1329.21504</v>
      </c>
      <c r="AL2877" s="150">
        <v>357584.3125</v>
      </c>
      <c r="AM2877" s="150">
        <v>296254.03125</v>
      </c>
      <c r="AN2877" s="150">
        <v>61330.2734375</v>
      </c>
      <c r="AO2877" s="5" t="s">
        <v>931</v>
      </c>
    </row>
    <row r="2878" spans="1:41" ht="14.25" x14ac:dyDescent="0.45">
      <c r="A2878" s="150">
        <v>2019</v>
      </c>
      <c r="B2878" s="5" t="s">
        <v>4980</v>
      </c>
      <c r="C2878" s="5" t="s">
        <v>171</v>
      </c>
      <c r="D2878" s="5" t="s">
        <v>84</v>
      </c>
      <c r="E2878" s="5" t="s">
        <v>109</v>
      </c>
      <c r="F2878" s="5" t="s">
        <v>109</v>
      </c>
      <c r="G2878" s="5" t="s">
        <v>88</v>
      </c>
      <c r="H2878" s="5" t="s">
        <v>131</v>
      </c>
      <c r="I2878" s="150">
        <v>8629.2000000000007</v>
      </c>
      <c r="J2878" s="150">
        <v>42863.269137874013</v>
      </c>
      <c r="K2878" s="150">
        <v>1043</v>
      </c>
      <c r="L2878" s="150">
        <v>1277.2817368000001</v>
      </c>
      <c r="M2878" s="150">
        <v>11295</v>
      </c>
      <c r="N2878" s="150">
        <v>11940.604572021481</v>
      </c>
      <c r="O2878" s="150">
        <v>8853.1401500000011</v>
      </c>
      <c r="P2878" s="150">
        <v>7588.6049999999996</v>
      </c>
      <c r="Q2878" s="150">
        <v>4447.0137941756357</v>
      </c>
      <c r="R2878" s="150">
        <v>5009.8585426571462</v>
      </c>
      <c r="S2878" s="150">
        <v>5142</v>
      </c>
      <c r="T2878" s="150">
        <v>5357.8875000000007</v>
      </c>
      <c r="U2878" s="150">
        <v>960</v>
      </c>
      <c r="V2878" s="150">
        <v>2249</v>
      </c>
      <c r="W2878" s="150">
        <v>3890</v>
      </c>
      <c r="X2878" s="150">
        <v>8400</v>
      </c>
      <c r="Y2878" s="150">
        <v>28660.5</v>
      </c>
      <c r="Z2878" s="150">
        <v>7282.4532455256576</v>
      </c>
      <c r="AA2878" s="150">
        <v>75997</v>
      </c>
      <c r="AB2878" s="150">
        <v>794</v>
      </c>
      <c r="AC2878" s="150">
        <v>7882.4893699999984</v>
      </c>
      <c r="AD2878" s="150">
        <v>8958.3453242800006</v>
      </c>
      <c r="AE2878" s="150">
        <v>6348.2785225600001</v>
      </c>
      <c r="AF2878" s="150">
        <v>21866.252931558782</v>
      </c>
      <c r="AG2878" s="150">
        <v>86096</v>
      </c>
      <c r="AH2878" s="150">
        <v>14598.48199</v>
      </c>
      <c r="AI2878" s="150">
        <v>597</v>
      </c>
      <c r="AJ2878" s="150">
        <v>18595.069200000002</v>
      </c>
      <c r="AK2878" s="150">
        <v>1351</v>
      </c>
      <c r="AL2878" s="150">
        <v>407972.6875</v>
      </c>
      <c r="AM2878" s="150">
        <v>337692.875</v>
      </c>
      <c r="AN2878" s="150">
        <v>70279.8515625</v>
      </c>
      <c r="AO2878" s="5" t="s">
        <v>5515</v>
      </c>
    </row>
    <row r="2879" spans="1:41" ht="14.25" x14ac:dyDescent="0.45">
      <c r="A2879" s="150">
        <v>2019</v>
      </c>
      <c r="B2879" s="5" t="s">
        <v>6344</v>
      </c>
      <c r="C2879" s="5" t="s">
        <v>171</v>
      </c>
      <c r="D2879" s="5" t="s">
        <v>84</v>
      </c>
      <c r="E2879" s="5" t="s">
        <v>109</v>
      </c>
      <c r="F2879" s="5" t="s">
        <v>109</v>
      </c>
      <c r="G2879" s="5" t="s">
        <v>88</v>
      </c>
      <c r="H2879" s="5" t="s">
        <v>131</v>
      </c>
      <c r="I2879" s="150">
        <v>8460</v>
      </c>
      <c r="J2879" s="150">
        <v>42254.519460000003</v>
      </c>
      <c r="K2879" s="150">
        <v>1043</v>
      </c>
      <c r="L2879" s="150">
        <v>1809.5519999999999</v>
      </c>
      <c r="M2879" s="150">
        <v>10795</v>
      </c>
      <c r="N2879" s="150">
        <v>7450.1</v>
      </c>
      <c r="O2879" s="150">
        <v>8853.1401500000011</v>
      </c>
      <c r="P2879" s="150">
        <v>7588.6049999999996</v>
      </c>
      <c r="Q2879" s="150">
        <v>4186.2581706492829</v>
      </c>
      <c r="R2879" s="150">
        <v>6359.1</v>
      </c>
      <c r="S2879" s="150">
        <v>2790.3560000000002</v>
      </c>
      <c r="T2879" s="150">
        <v>3898.6917340000009</v>
      </c>
      <c r="U2879" s="150">
        <v>985.5379099999999</v>
      </c>
      <c r="V2879" s="150">
        <v>2614</v>
      </c>
      <c r="W2879" s="150">
        <v>2630</v>
      </c>
      <c r="X2879" s="150">
        <v>8400</v>
      </c>
      <c r="Y2879" s="150">
        <v>28661</v>
      </c>
      <c r="Z2879" s="150">
        <v>6614.7681600000014</v>
      </c>
      <c r="AA2879" s="150">
        <v>86851</v>
      </c>
      <c r="AB2879" s="150">
        <v>794</v>
      </c>
      <c r="AC2879" s="150">
        <v>7882.4893700000002</v>
      </c>
      <c r="AD2879" s="150">
        <v>10078.175520000001</v>
      </c>
      <c r="AE2879" s="150">
        <v>7921</v>
      </c>
      <c r="AF2879" s="150">
        <v>22026.27961785116</v>
      </c>
      <c r="AG2879" s="150">
        <v>88018</v>
      </c>
      <c r="AH2879" s="150">
        <v>12964.8308243384</v>
      </c>
      <c r="AI2879" s="150">
        <v>597</v>
      </c>
      <c r="AJ2879" s="150">
        <v>23363</v>
      </c>
      <c r="AK2879" s="150">
        <v>1351</v>
      </c>
      <c r="AL2879" s="150">
        <v>417240.4375</v>
      </c>
      <c r="AM2879" s="150">
        <v>353045.1875</v>
      </c>
      <c r="AN2879" s="150">
        <v>64195.1953125</v>
      </c>
      <c r="AO2879" s="5" t="s">
        <v>6353</v>
      </c>
    </row>
    <row r="2880" spans="1:41" ht="14.25" x14ac:dyDescent="0.45">
      <c r="A2880" s="150">
        <v>2019</v>
      </c>
      <c r="B2880" s="5" t="s">
        <v>582</v>
      </c>
      <c r="C2880" s="5" t="s">
        <v>171</v>
      </c>
      <c r="D2880" s="5" t="s">
        <v>84</v>
      </c>
      <c r="E2880" s="5" t="s">
        <v>484</v>
      </c>
      <c r="F2880" s="5" t="s">
        <v>484</v>
      </c>
      <c r="G2880" s="5" t="s">
        <v>88</v>
      </c>
      <c r="H2880" s="5" t="s">
        <v>131</v>
      </c>
      <c r="I2880" s="150">
        <v>13823.643944999991</v>
      </c>
      <c r="J2880" s="150">
        <v>50601.585557500002</v>
      </c>
      <c r="K2880" s="150">
        <v>1493</v>
      </c>
      <c r="L2880" s="150"/>
      <c r="M2880" s="150">
        <v>19188.0972</v>
      </c>
      <c r="N2880" s="150">
        <v>20667.434690406</v>
      </c>
      <c r="O2880" s="150">
        <v>10288.8051347207</v>
      </c>
      <c r="P2880" s="150"/>
      <c r="Q2880" s="150">
        <v>4655.3251906222749</v>
      </c>
      <c r="R2880" s="150">
        <v>9275.398004346207</v>
      </c>
      <c r="S2880" s="150">
        <v>16047.89597340054</v>
      </c>
      <c r="T2880" s="150">
        <v>11740.279895</v>
      </c>
      <c r="U2880" s="150">
        <v>1088.4467</v>
      </c>
      <c r="V2880" s="150">
        <v>7546</v>
      </c>
      <c r="W2880" s="150">
        <v>3835.936544130092</v>
      </c>
      <c r="X2880" s="150">
        <v>12408.431638122451</v>
      </c>
      <c r="Y2880" s="150">
        <v>51329</v>
      </c>
      <c r="Z2880" s="150">
        <v>13888.150930770389</v>
      </c>
      <c r="AA2880" s="150">
        <v>131870.66694083251</v>
      </c>
      <c r="AB2880" s="150"/>
      <c r="AC2880" s="150">
        <v>14352.11721</v>
      </c>
      <c r="AD2880" s="150">
        <v>24016.669563710198</v>
      </c>
      <c r="AE2880" s="150">
        <v>30085.064793027199</v>
      </c>
      <c r="AF2880" s="150">
        <v>38340.565407787413</v>
      </c>
      <c r="AG2880" s="150">
        <v>156896</v>
      </c>
      <c r="AH2880" s="150">
        <v>29745.775444306189</v>
      </c>
      <c r="AI2880" s="150">
        <v>4470.5988000000007</v>
      </c>
      <c r="AJ2880" s="150">
        <v>33057.748734366527</v>
      </c>
      <c r="AK2880" s="150">
        <v>2803.4618399999999</v>
      </c>
      <c r="AL2880" s="150">
        <v>713516.0625</v>
      </c>
      <c r="AM2880" s="150">
        <v>577477.125</v>
      </c>
      <c r="AN2880" s="150">
        <v>136038.953125</v>
      </c>
      <c r="AO2880" s="5" t="s">
        <v>942</v>
      </c>
    </row>
    <row r="2881" spans="1:41" ht="14.25" x14ac:dyDescent="0.45">
      <c r="A2881" s="150">
        <v>2019</v>
      </c>
      <c r="B2881" s="5" t="s">
        <v>1477</v>
      </c>
      <c r="C2881" s="5" t="s">
        <v>171</v>
      </c>
      <c r="D2881" s="5" t="s">
        <v>84</v>
      </c>
      <c r="E2881" s="5" t="s">
        <v>484</v>
      </c>
      <c r="F2881" s="5" t="s">
        <v>484</v>
      </c>
      <c r="G2881" s="5" t="s">
        <v>88</v>
      </c>
      <c r="H2881" s="5" t="s">
        <v>131</v>
      </c>
      <c r="I2881" s="150">
        <v>9146.34</v>
      </c>
      <c r="J2881" s="150"/>
      <c r="K2881" s="150">
        <v>1230.75591656043</v>
      </c>
      <c r="L2881" s="150">
        <v>2926</v>
      </c>
      <c r="M2881" s="150">
        <v>29692.63503565015</v>
      </c>
      <c r="N2881" s="150">
        <v>16909.34332106404</v>
      </c>
      <c r="O2881" s="150">
        <v>8585</v>
      </c>
      <c r="P2881" s="150"/>
      <c r="Q2881" s="150">
        <v>2564.593401279049</v>
      </c>
      <c r="R2881" s="150">
        <v>8938.7047281449668</v>
      </c>
      <c r="S2881" s="150">
        <v>21492.799999999999</v>
      </c>
      <c r="T2881" s="150">
        <v>11571.5425322104</v>
      </c>
      <c r="U2881" s="150">
        <v>1669.4026474032</v>
      </c>
      <c r="V2881" s="150">
        <v>21329</v>
      </c>
      <c r="W2881" s="150"/>
      <c r="X2881" s="150">
        <v>13686.951309730501</v>
      </c>
      <c r="Y2881" s="150">
        <v>54987</v>
      </c>
      <c r="Z2881" s="150">
        <v>13637.673000000001</v>
      </c>
      <c r="AA2881" s="150">
        <v>145347.86594330691</v>
      </c>
      <c r="AB2881" s="150">
        <v>1403</v>
      </c>
      <c r="AC2881" s="150">
        <v>11159.1</v>
      </c>
      <c r="AD2881" s="150">
        <v>25542.463352811021</v>
      </c>
      <c r="AE2881" s="150">
        <v>15825.6976709136</v>
      </c>
      <c r="AF2881" s="150">
        <v>37533.406123022447</v>
      </c>
      <c r="AG2881" s="150">
        <v>188427</v>
      </c>
      <c r="AH2881" s="150">
        <v>58751.892415521077</v>
      </c>
      <c r="AI2881" s="150">
        <v>3645.6315148800009</v>
      </c>
      <c r="AJ2881" s="150">
        <v>41324.613588343578</v>
      </c>
      <c r="AK2881" s="150">
        <v>2596.8662898515281</v>
      </c>
      <c r="AL2881" s="150">
        <v>749925.25</v>
      </c>
      <c r="AM2881" s="150">
        <v>571725.75</v>
      </c>
      <c r="AN2881" s="150">
        <v>178199.53125</v>
      </c>
      <c r="AO2881" s="5" t="s">
        <v>5517</v>
      </c>
    </row>
    <row r="2882" spans="1:41" ht="14.25" x14ac:dyDescent="0.45">
      <c r="A2882" s="150">
        <v>2019</v>
      </c>
      <c r="B2882" s="5" t="s">
        <v>1478</v>
      </c>
      <c r="C2882" s="5" t="s">
        <v>171</v>
      </c>
      <c r="D2882" s="5" t="s">
        <v>84</v>
      </c>
      <c r="E2882" s="5" t="s">
        <v>484</v>
      </c>
      <c r="F2882" s="5" t="s">
        <v>484</v>
      </c>
      <c r="G2882" s="5" t="s">
        <v>88</v>
      </c>
      <c r="H2882" s="5" t="s">
        <v>131</v>
      </c>
      <c r="I2882" s="150">
        <v>10968.037176</v>
      </c>
      <c r="J2882" s="150"/>
      <c r="K2882" s="150">
        <v>1229.064627546406</v>
      </c>
      <c r="L2882" s="150">
        <v>3580.7458000000001</v>
      </c>
      <c r="M2882" s="150">
        <v>21659.461572836921</v>
      </c>
      <c r="N2882" s="150">
        <v>19127.187516640752</v>
      </c>
      <c r="O2882" s="150">
        <v>8950.1635325794359</v>
      </c>
      <c r="P2882" s="150"/>
      <c r="Q2882" s="150">
        <v>5459.3138789957538</v>
      </c>
      <c r="R2882" s="150">
        <v>8128.1128905270307</v>
      </c>
      <c r="S2882" s="150">
        <v>20007.41398349364</v>
      </c>
      <c r="T2882" s="150">
        <v>11758.653326875001</v>
      </c>
      <c r="U2882" s="150">
        <v>1470.5371497599999</v>
      </c>
      <c r="V2882" s="150">
        <v>4833</v>
      </c>
      <c r="W2882" s="150">
        <v>5353.3611398309758</v>
      </c>
      <c r="X2882" s="150">
        <v>9368.0493631680492</v>
      </c>
      <c r="Y2882" s="150">
        <v>65067</v>
      </c>
      <c r="Z2882" s="150">
        <v>13935.169750066791</v>
      </c>
      <c r="AA2882" s="150">
        <v>143439.3002815505</v>
      </c>
      <c r="AB2882" s="150">
        <v>1501</v>
      </c>
      <c r="AC2882" s="150">
        <v>11605.24238</v>
      </c>
      <c r="AD2882" s="150">
        <v>8582.2750683147005</v>
      </c>
      <c r="AE2882" s="150">
        <v>11641.37343511391</v>
      </c>
      <c r="AF2882" s="150">
        <v>38871.476328662997</v>
      </c>
      <c r="AG2882" s="150">
        <v>142874.6099496721</v>
      </c>
      <c r="AH2882" s="150">
        <v>31909.691784858878</v>
      </c>
      <c r="AI2882" s="150">
        <v>3981.6524159999999</v>
      </c>
      <c r="AJ2882" s="150">
        <v>31196.833220227061</v>
      </c>
      <c r="AK2882" s="150">
        <v>2605.7087498249989</v>
      </c>
      <c r="AL2882" s="150">
        <v>639104.375</v>
      </c>
      <c r="AM2882" s="150">
        <v>512197.96875</v>
      </c>
      <c r="AN2882" s="150">
        <v>126906.5</v>
      </c>
      <c r="AO2882" s="5" t="s">
        <v>2571</v>
      </c>
    </row>
    <row r="2883" spans="1:41" ht="14.25" x14ac:dyDescent="0.45">
      <c r="A2883" s="150">
        <v>2019</v>
      </c>
      <c r="B2883" s="5" t="s">
        <v>4980</v>
      </c>
      <c r="C2883" s="5" t="s">
        <v>171</v>
      </c>
      <c r="D2883" s="5" t="s">
        <v>84</v>
      </c>
      <c r="E2883" s="5" t="s">
        <v>484</v>
      </c>
      <c r="F2883" s="5" t="s">
        <v>484</v>
      </c>
      <c r="G2883" s="5" t="s">
        <v>88</v>
      </c>
      <c r="H2883" s="5" t="s">
        <v>131</v>
      </c>
      <c r="I2883" s="150">
        <v>21003.335899999998</v>
      </c>
      <c r="J2883" s="150">
        <v>96115.466713262475</v>
      </c>
      <c r="K2883" s="150">
        <v>1405.2659684</v>
      </c>
      <c r="L2883" s="150">
        <v>3568.1389877000001</v>
      </c>
      <c r="M2883" s="150">
        <v>38880</v>
      </c>
      <c r="N2883" s="150">
        <v>25588.00668139648</v>
      </c>
      <c r="O2883" s="150">
        <v>12171.17963914286</v>
      </c>
      <c r="P2883" s="150"/>
      <c r="Q2883" s="150">
        <v>4750.0891795428379</v>
      </c>
      <c r="R2883" s="150">
        <v>6429.0871782834283</v>
      </c>
      <c r="S2883" s="150">
        <v>12955.87836576</v>
      </c>
      <c r="T2883" s="150">
        <v>13442.6405</v>
      </c>
      <c r="U2883" s="150">
        <v>1683</v>
      </c>
      <c r="V2883" s="150">
        <v>13532</v>
      </c>
      <c r="W2883" s="150">
        <v>15676</v>
      </c>
      <c r="X2883" s="150">
        <v>15088.79043735439</v>
      </c>
      <c r="Y2883" s="150">
        <v>89138</v>
      </c>
      <c r="Z2883" s="150">
        <v>17452.59506560567</v>
      </c>
      <c r="AA2883" s="150">
        <v>220284</v>
      </c>
      <c r="AB2883" s="150"/>
      <c r="AC2883" s="150">
        <v>17591.638879999999</v>
      </c>
      <c r="AD2883" s="150">
        <v>29283</v>
      </c>
      <c r="AE2883" s="150">
        <v>22622.202911560002</v>
      </c>
      <c r="AF2883" s="150">
        <v>44116.604396382347</v>
      </c>
      <c r="AG2883" s="150">
        <v>181452</v>
      </c>
      <c r="AH2883" s="150">
        <v>27040</v>
      </c>
      <c r="AI2883" s="150">
        <v>5181.5</v>
      </c>
      <c r="AJ2883" s="150">
        <v>40675.693591565563</v>
      </c>
      <c r="AK2883" s="150">
        <v>3141</v>
      </c>
      <c r="AL2883" s="150">
        <v>980267.125</v>
      </c>
      <c r="AM2883" s="150">
        <v>806001.875</v>
      </c>
      <c r="AN2883" s="150">
        <v>174265.25</v>
      </c>
      <c r="AO2883" s="5" t="s">
        <v>5518</v>
      </c>
    </row>
    <row r="2884" spans="1:41" ht="14.25" x14ac:dyDescent="0.45">
      <c r="A2884" s="150">
        <v>2019</v>
      </c>
      <c r="B2884" s="5" t="s">
        <v>1476</v>
      </c>
      <c r="C2884" s="5" t="s">
        <v>171</v>
      </c>
      <c r="D2884" s="5" t="s">
        <v>84</v>
      </c>
      <c r="E2884" s="5" t="s">
        <v>484</v>
      </c>
      <c r="F2884" s="5" t="s">
        <v>484</v>
      </c>
      <c r="G2884" s="5" t="s">
        <v>88</v>
      </c>
      <c r="H2884" s="5" t="s">
        <v>131</v>
      </c>
      <c r="I2884" s="150">
        <v>6912.6400000000012</v>
      </c>
      <c r="J2884" s="150"/>
      <c r="K2884" s="150">
        <v>846</v>
      </c>
      <c r="L2884" s="150">
        <v>2926</v>
      </c>
      <c r="M2884" s="150">
        <v>14220.5625</v>
      </c>
      <c r="N2884" s="150">
        <v>17733.293018879998</v>
      </c>
      <c r="O2884" s="150">
        <v>8290</v>
      </c>
      <c r="P2884" s="150"/>
      <c r="Q2884" s="150"/>
      <c r="R2884" s="150">
        <v>8264.9765378579268</v>
      </c>
      <c r="S2884" s="150">
        <v>14832</v>
      </c>
      <c r="T2884" s="150">
        <v>11785.493868364259</v>
      </c>
      <c r="U2884" s="150">
        <v>1527</v>
      </c>
      <c r="V2884" s="150">
        <v>11581</v>
      </c>
      <c r="W2884" s="150">
        <v>4600</v>
      </c>
      <c r="X2884" s="150">
        <v>12439.47534575236</v>
      </c>
      <c r="Y2884" s="150">
        <v>59600</v>
      </c>
      <c r="Z2884" s="150">
        <v>10230.168077644381</v>
      </c>
      <c r="AA2884" s="150">
        <v>133766.31404184911</v>
      </c>
      <c r="AB2884" s="150">
        <v>1297</v>
      </c>
      <c r="AC2884" s="150">
        <v>11127.03572</v>
      </c>
      <c r="AD2884" s="150">
        <v>18003.947443593079</v>
      </c>
      <c r="AE2884" s="150">
        <v>21266.53530249156</v>
      </c>
      <c r="AF2884" s="150">
        <v>27383.76538682343</v>
      </c>
      <c r="AG2884" s="150">
        <v>137391.85892677659</v>
      </c>
      <c r="AH2884" s="150">
        <v>24071.419812306369</v>
      </c>
      <c r="AI2884" s="150">
        <v>4166.6403895200001</v>
      </c>
      <c r="AJ2884" s="150">
        <v>40394.689257550774</v>
      </c>
      <c r="AK2884" s="150">
        <v>2235</v>
      </c>
      <c r="AL2884" s="150">
        <v>606892.8125</v>
      </c>
      <c r="AM2884" s="150">
        <v>490105.25</v>
      </c>
      <c r="AN2884" s="150">
        <v>116787.5390625</v>
      </c>
      <c r="AO2884" s="5" t="s">
        <v>5516</v>
      </c>
    </row>
    <row r="2885" spans="1:41" ht="14.25" x14ac:dyDescent="0.45">
      <c r="A2885" s="150">
        <v>2019</v>
      </c>
      <c r="B2885" s="5" t="s">
        <v>6344</v>
      </c>
      <c r="C2885" s="5" t="s">
        <v>171</v>
      </c>
      <c r="D2885" s="5" t="s">
        <v>84</v>
      </c>
      <c r="E2885" s="5" t="s">
        <v>484</v>
      </c>
      <c r="F2885" s="5" t="s">
        <v>484</v>
      </c>
      <c r="G2885" s="5" t="s">
        <v>88</v>
      </c>
      <c r="H2885" s="5" t="s">
        <v>131</v>
      </c>
      <c r="I2885" s="150">
        <v>13131</v>
      </c>
      <c r="J2885" s="150">
        <v>71510.604999999996</v>
      </c>
      <c r="K2885" s="150">
        <v>1405</v>
      </c>
      <c r="L2885" s="150">
        <v>5310.7780000000002</v>
      </c>
      <c r="M2885" s="150">
        <v>26862.598174999999</v>
      </c>
      <c r="N2885" s="150">
        <v>15952.1</v>
      </c>
      <c r="O2885" s="150">
        <v>12122.02963914286</v>
      </c>
      <c r="P2885" s="150"/>
      <c r="Q2885" s="150">
        <v>4593.891665527598</v>
      </c>
      <c r="R2885" s="150">
        <v>13492.04891380359</v>
      </c>
      <c r="S2885" s="150">
        <v>14957.189399999999</v>
      </c>
      <c r="T2885" s="150">
        <v>9969.1903825753398</v>
      </c>
      <c r="U2885" s="150">
        <v>1650</v>
      </c>
      <c r="V2885" s="150">
        <v>8328</v>
      </c>
      <c r="W2885" s="150">
        <v>6556</v>
      </c>
      <c r="X2885" s="150">
        <v>15002</v>
      </c>
      <c r="Y2885" s="150">
        <v>89138</v>
      </c>
      <c r="Z2885" s="150">
        <v>14594.435439999999</v>
      </c>
      <c r="AA2885" s="150">
        <v>191127</v>
      </c>
      <c r="AB2885" s="150"/>
      <c r="AC2885" s="150">
        <v>17531.638879999999</v>
      </c>
      <c r="AD2885" s="150">
        <v>26177.851979999999</v>
      </c>
      <c r="AE2885" s="150">
        <v>16850</v>
      </c>
      <c r="AF2885" s="150">
        <v>55666.845554466767</v>
      </c>
      <c r="AG2885" s="150">
        <v>217016</v>
      </c>
      <c r="AH2885" s="150">
        <v>36044.47</v>
      </c>
      <c r="AI2885" s="150">
        <v>5181.5</v>
      </c>
      <c r="AJ2885" s="150">
        <v>44154</v>
      </c>
      <c r="AK2885" s="150"/>
      <c r="AL2885" s="150">
        <v>934324.25</v>
      </c>
      <c r="AM2885" s="150">
        <v>780046.375</v>
      </c>
      <c r="AN2885" s="150">
        <v>154277.828125</v>
      </c>
      <c r="AO2885" s="5" t="s">
        <v>6354</v>
      </c>
    </row>
    <row r="2886" spans="1:41" ht="14.25" x14ac:dyDescent="0.45">
      <c r="A2886" s="150">
        <v>2019</v>
      </c>
      <c r="B2886" s="5" t="s">
        <v>4024</v>
      </c>
      <c r="C2886" s="5" t="s">
        <v>171</v>
      </c>
      <c r="D2886" s="5" t="s">
        <v>84</v>
      </c>
      <c r="E2886" s="5" t="s">
        <v>484</v>
      </c>
      <c r="F2886" s="5" t="s">
        <v>484</v>
      </c>
      <c r="G2886" s="5" t="s">
        <v>88</v>
      </c>
      <c r="H2886" s="5" t="s">
        <v>131</v>
      </c>
      <c r="I2886" s="150">
        <v>19077.463599999999</v>
      </c>
      <c r="J2886" s="150">
        <v>66088.773499999996</v>
      </c>
      <c r="K2886" s="150">
        <v>953.81995599999982</v>
      </c>
      <c r="L2886" s="150"/>
      <c r="M2886" s="150">
        <v>28335.599999999999</v>
      </c>
      <c r="N2886" s="150">
        <v>20595.754066815669</v>
      </c>
      <c r="O2886" s="150">
        <v>11610.703</v>
      </c>
      <c r="P2886" s="150"/>
      <c r="Q2886" s="150">
        <v>4868.9227692751592</v>
      </c>
      <c r="R2886" s="150">
        <v>6212.2512112277846</v>
      </c>
      <c r="S2886" s="150">
        <v>8352</v>
      </c>
      <c r="T2886" s="150">
        <v>12146.67</v>
      </c>
      <c r="U2886" s="150">
        <v>1037.27</v>
      </c>
      <c r="V2886" s="150">
        <v>14134</v>
      </c>
      <c r="W2886" s="150">
        <v>7150.3170247999979</v>
      </c>
      <c r="X2886" s="150"/>
      <c r="Y2886" s="150">
        <v>57336.059275354703</v>
      </c>
      <c r="Z2886" s="150">
        <v>15624.667506240001</v>
      </c>
      <c r="AA2886" s="150">
        <v>226538</v>
      </c>
      <c r="AB2886" s="150"/>
      <c r="AC2886" s="150">
        <v>17472.816729999999</v>
      </c>
      <c r="AD2886" s="150">
        <v>28834</v>
      </c>
      <c r="AE2886" s="150">
        <v>16371.674306700001</v>
      </c>
      <c r="AF2886" s="150">
        <v>36290.707323091206</v>
      </c>
      <c r="AG2886" s="150">
        <v>182352</v>
      </c>
      <c r="AH2886" s="150">
        <v>30628</v>
      </c>
      <c r="AI2886" s="150">
        <v>4913.8500000000004</v>
      </c>
      <c r="AJ2886" s="150">
        <v>32387</v>
      </c>
      <c r="AK2886" s="150">
        <v>2906.0945459999998</v>
      </c>
      <c r="AL2886" s="150">
        <v>852218.4375</v>
      </c>
      <c r="AM2886" s="150">
        <v>716387.375</v>
      </c>
      <c r="AN2886" s="150">
        <v>135831.046875</v>
      </c>
      <c r="AO2886" s="5" t="s">
        <v>4353</v>
      </c>
    </row>
    <row r="2887" spans="1:41" ht="14.25" x14ac:dyDescent="0.45">
      <c r="A2887" s="150">
        <v>2019</v>
      </c>
      <c r="B2887" s="5" t="s">
        <v>1477</v>
      </c>
      <c r="C2887" s="5" t="s">
        <v>171</v>
      </c>
      <c r="D2887" s="5" t="s">
        <v>84</v>
      </c>
      <c r="E2887" s="5" t="s">
        <v>211</v>
      </c>
      <c r="F2887" s="5" t="s">
        <v>211</v>
      </c>
      <c r="G2887" s="5" t="s">
        <v>88</v>
      </c>
      <c r="H2887" s="5" t="s">
        <v>131</v>
      </c>
      <c r="I2887" s="150">
        <v>7157.0470559999994</v>
      </c>
      <c r="J2887" s="150">
        <v>18821.041499999999</v>
      </c>
      <c r="K2887" s="150">
        <v>852.51419274133468</v>
      </c>
      <c r="L2887" s="150">
        <v>3025.9798000000001</v>
      </c>
      <c r="M2887" s="150">
        <v>25313.598542256648</v>
      </c>
      <c r="N2887" s="150">
        <v>16909.34332106404</v>
      </c>
      <c r="O2887" s="150">
        <v>9048</v>
      </c>
      <c r="P2887" s="150">
        <v>9825.6829999999991</v>
      </c>
      <c r="Q2887" s="150">
        <v>2564.593401279049</v>
      </c>
      <c r="R2887" s="150">
        <v>8832.8110649666378</v>
      </c>
      <c r="S2887" s="150">
        <v>19306.41170085972</v>
      </c>
      <c r="T2887" s="150">
        <v>12151.389241316851</v>
      </c>
      <c r="U2887" s="150">
        <v>1669.4026474032</v>
      </c>
      <c r="V2887" s="150">
        <v>11242</v>
      </c>
      <c r="W2887" s="150">
        <v>5198.9788168980476</v>
      </c>
      <c r="X2887" s="150">
        <v>13686.951309730501</v>
      </c>
      <c r="Y2887" s="150">
        <v>54987</v>
      </c>
      <c r="Z2887" s="150">
        <v>13637.673000000001</v>
      </c>
      <c r="AA2887" s="150">
        <v>145347.86594330691</v>
      </c>
      <c r="AB2887" s="150">
        <v>1403</v>
      </c>
      <c r="AC2887" s="150">
        <v>11412</v>
      </c>
      <c r="AD2887" s="150">
        <v>23429.780484942519</v>
      </c>
      <c r="AE2887" s="150">
        <v>15825.6976709136</v>
      </c>
      <c r="AF2887" s="150">
        <v>37533.406123022447</v>
      </c>
      <c r="AG2887" s="150">
        <v>184406</v>
      </c>
      <c r="AH2887" s="150">
        <v>52661.424253298537</v>
      </c>
      <c r="AI2887" s="150">
        <v>3306.3366800000008</v>
      </c>
      <c r="AJ2887" s="150">
        <v>41324.613588343578</v>
      </c>
      <c r="AK2887" s="150">
        <v>2596.8662898515281</v>
      </c>
      <c r="AL2887" s="150">
        <v>753477.375</v>
      </c>
      <c r="AM2887" s="150">
        <v>584522.125</v>
      </c>
      <c r="AN2887" s="150">
        <v>168955.25</v>
      </c>
      <c r="AO2887" s="5" t="s">
        <v>2573</v>
      </c>
    </row>
    <row r="2888" spans="1:41" ht="14.25" x14ac:dyDescent="0.45">
      <c r="A2888" s="150">
        <v>2019</v>
      </c>
      <c r="B2888" s="5" t="s">
        <v>4980</v>
      </c>
      <c r="C2888" s="5" t="s">
        <v>171</v>
      </c>
      <c r="D2888" s="5" t="s">
        <v>84</v>
      </c>
      <c r="E2888" s="5" t="s">
        <v>211</v>
      </c>
      <c r="F2888" s="5" t="s">
        <v>211</v>
      </c>
      <c r="G2888" s="5" t="s">
        <v>88</v>
      </c>
      <c r="H2888" s="5" t="s">
        <v>131</v>
      </c>
      <c r="I2888" s="150">
        <v>14922.208000000001</v>
      </c>
      <c r="J2888" s="150">
        <v>67193.572068419671</v>
      </c>
      <c r="K2888" s="150">
        <v>1305</v>
      </c>
      <c r="L2888" s="150">
        <v>3568.1389877000001</v>
      </c>
      <c r="M2888" s="150">
        <v>28849.18368665977</v>
      </c>
      <c r="N2888" s="150">
        <v>25588.00668139648</v>
      </c>
      <c r="O2888" s="150">
        <v>11918.09729</v>
      </c>
      <c r="P2888" s="150">
        <v>13592.53</v>
      </c>
      <c r="Q2888" s="150">
        <v>4990.5403795428383</v>
      </c>
      <c r="R2888" s="150">
        <v>7429.0871782834283</v>
      </c>
      <c r="S2888" s="150">
        <v>11813.32</v>
      </c>
      <c r="T2888" s="150">
        <v>11950.6405</v>
      </c>
      <c r="U2888" s="150">
        <v>1683</v>
      </c>
      <c r="V2888" s="150">
        <v>12986</v>
      </c>
      <c r="W2888" s="150">
        <v>12181.6412</v>
      </c>
      <c r="X2888" s="150">
        <v>16400.85917103738</v>
      </c>
      <c r="Y2888" s="150">
        <v>59137.5</v>
      </c>
      <c r="Z2888" s="150">
        <v>21039.813427155161</v>
      </c>
      <c r="AA2888" s="150">
        <v>188026</v>
      </c>
      <c r="AB2888" s="150">
        <v>1801</v>
      </c>
      <c r="AC2888" s="150">
        <v>18646.94363946591</v>
      </c>
      <c r="AD2888" s="150">
        <v>21576.056688824319</v>
      </c>
      <c r="AE2888" s="150">
        <v>22622.202911560002</v>
      </c>
      <c r="AF2888" s="150">
        <v>44116.604396382347</v>
      </c>
      <c r="AG2888" s="150">
        <v>181089</v>
      </c>
      <c r="AH2888" s="150">
        <v>30156.96025598131</v>
      </c>
      <c r="AI2888" s="150">
        <v>5181.5</v>
      </c>
      <c r="AJ2888" s="150">
        <v>40675.693591565563</v>
      </c>
      <c r="AK2888" s="150">
        <v>3141</v>
      </c>
      <c r="AL2888" s="150">
        <v>883582.0625</v>
      </c>
      <c r="AM2888" s="150">
        <v>727306.8125</v>
      </c>
      <c r="AN2888" s="150">
        <v>156275.25</v>
      </c>
      <c r="AO2888" s="5" t="s">
        <v>5519</v>
      </c>
    </row>
    <row r="2889" spans="1:41" ht="14.25" x14ac:dyDescent="0.45">
      <c r="A2889" s="150">
        <v>2019</v>
      </c>
      <c r="B2889" s="5" t="s">
        <v>4024</v>
      </c>
      <c r="C2889" s="5" t="s">
        <v>171</v>
      </c>
      <c r="D2889" s="5" t="s">
        <v>84</v>
      </c>
      <c r="E2889" s="5" t="s">
        <v>211</v>
      </c>
      <c r="F2889" s="5" t="s">
        <v>211</v>
      </c>
      <c r="G2889" s="5" t="s">
        <v>88</v>
      </c>
      <c r="H2889" s="5" t="s">
        <v>131</v>
      </c>
      <c r="I2889" s="150">
        <v>29216.161599999999</v>
      </c>
      <c r="J2889" s="150">
        <v>66056.756519999995</v>
      </c>
      <c r="K2889" s="150">
        <v>953.81995599999982</v>
      </c>
      <c r="L2889" s="150">
        <v>2294.0315000000001</v>
      </c>
      <c r="M2889" s="150">
        <v>22061.08639236911</v>
      </c>
      <c r="N2889" s="150">
        <v>20595.754066815669</v>
      </c>
      <c r="O2889" s="150">
        <v>11117.29</v>
      </c>
      <c r="P2889" s="150">
        <v>11101.318628999999</v>
      </c>
      <c r="Q2889" s="150">
        <v>4868.9227692751583</v>
      </c>
      <c r="R2889" s="150">
        <v>7212.2512112277846</v>
      </c>
      <c r="S2889" s="150">
        <v>12198</v>
      </c>
      <c r="T2889" s="150">
        <v>12146.67</v>
      </c>
      <c r="U2889" s="150">
        <v>1037.27</v>
      </c>
      <c r="V2889" s="150">
        <v>15552</v>
      </c>
      <c r="W2889" s="150">
        <v>7150.3170247999979</v>
      </c>
      <c r="X2889" s="150">
        <v>18763.29319482774</v>
      </c>
      <c r="Y2889" s="150">
        <v>57336.059275354703</v>
      </c>
      <c r="Z2889" s="150">
        <v>14029.828</v>
      </c>
      <c r="AA2889" s="150">
        <v>193848</v>
      </c>
      <c r="AB2889" s="150">
        <v>1386.038</v>
      </c>
      <c r="AC2889" s="150">
        <v>19880.193289999999</v>
      </c>
      <c r="AD2889" s="150">
        <v>22501.794996009121</v>
      </c>
      <c r="AE2889" s="150">
        <v>18315.1336309</v>
      </c>
      <c r="AF2889" s="150">
        <v>36290.707323091206</v>
      </c>
      <c r="AG2889" s="150">
        <v>180884</v>
      </c>
      <c r="AH2889" s="150">
        <v>28929</v>
      </c>
      <c r="AI2889" s="150">
        <v>4913.8500000000004</v>
      </c>
      <c r="AJ2889" s="150">
        <v>32387.028744283169</v>
      </c>
      <c r="AK2889" s="150">
        <v>2906.0945459999998</v>
      </c>
      <c r="AL2889" s="150">
        <v>855932.6875</v>
      </c>
      <c r="AM2889" s="150">
        <v>710905.375</v>
      </c>
      <c r="AN2889" s="150">
        <v>145027.25</v>
      </c>
      <c r="AO2889" s="5" t="s">
        <v>4354</v>
      </c>
    </row>
    <row r="2890" spans="1:41" ht="14.25" x14ac:dyDescent="0.45">
      <c r="A2890" s="150">
        <v>2019</v>
      </c>
      <c r="B2890" s="5" t="s">
        <v>6344</v>
      </c>
      <c r="C2890" s="5" t="s">
        <v>171</v>
      </c>
      <c r="D2890" s="5" t="s">
        <v>84</v>
      </c>
      <c r="E2890" s="5" t="s">
        <v>211</v>
      </c>
      <c r="F2890" s="5" t="s">
        <v>211</v>
      </c>
      <c r="G2890" s="5" t="s">
        <v>88</v>
      </c>
      <c r="H2890" s="5" t="s">
        <v>131</v>
      </c>
      <c r="I2890" s="150">
        <v>14590.4</v>
      </c>
      <c r="J2890" s="150">
        <v>69994.487240716044</v>
      </c>
      <c r="K2890" s="150">
        <v>1305</v>
      </c>
      <c r="L2890" s="150">
        <v>5310.7780000000002</v>
      </c>
      <c r="M2890" s="150">
        <v>26862.598174999999</v>
      </c>
      <c r="N2890" s="150">
        <v>16952.099999999999</v>
      </c>
      <c r="O2890" s="150">
        <v>11848.09729</v>
      </c>
      <c r="P2890" s="150">
        <v>13742.53</v>
      </c>
      <c r="Q2890" s="150">
        <v>4603.8916655275989</v>
      </c>
      <c r="R2890" s="150">
        <v>14492.04891380359</v>
      </c>
      <c r="S2890" s="150">
        <v>6416.3639999999996</v>
      </c>
      <c r="T2890" s="150">
        <v>13309.975029424661</v>
      </c>
      <c r="U2890" s="150">
        <v>1708.18191</v>
      </c>
      <c r="V2890" s="150">
        <v>12356</v>
      </c>
      <c r="W2890" s="150">
        <v>8635.8991999999998</v>
      </c>
      <c r="X2890" s="150">
        <v>16406</v>
      </c>
      <c r="Y2890" s="150">
        <v>59138</v>
      </c>
      <c r="Z2890" s="150">
        <v>15503.640960000001</v>
      </c>
      <c r="AA2890" s="150">
        <v>191356</v>
      </c>
      <c r="AB2890" s="150">
        <v>1801</v>
      </c>
      <c r="AC2890" s="150">
        <v>18586.94363946591</v>
      </c>
      <c r="AD2890" s="150">
        <v>20645.866239999999</v>
      </c>
      <c r="AE2890" s="150">
        <v>18737</v>
      </c>
      <c r="AF2890" s="150">
        <v>43755.845554466767</v>
      </c>
      <c r="AG2890" s="150">
        <v>194274</v>
      </c>
      <c r="AH2890" s="150">
        <v>29550.170824338398</v>
      </c>
      <c r="AI2890" s="150">
        <v>5181.5</v>
      </c>
      <c r="AJ2890" s="150">
        <v>44154</v>
      </c>
      <c r="AK2890" s="150">
        <v>3141</v>
      </c>
      <c r="AL2890" s="150">
        <v>884359.4375</v>
      </c>
      <c r="AM2890" s="150">
        <v>739255.875</v>
      </c>
      <c r="AN2890" s="150">
        <v>145103.46875</v>
      </c>
      <c r="AO2890" s="5" t="s">
        <v>6355</v>
      </c>
    </row>
    <row r="2891" spans="1:41" ht="14.25" x14ac:dyDescent="0.45">
      <c r="A2891" s="150">
        <v>2019</v>
      </c>
      <c r="B2891" s="5" t="s">
        <v>582</v>
      </c>
      <c r="C2891" s="5" t="s">
        <v>171</v>
      </c>
      <c r="D2891" s="5" t="s">
        <v>84</v>
      </c>
      <c r="E2891" s="5" t="s">
        <v>211</v>
      </c>
      <c r="F2891" s="5" t="s">
        <v>211</v>
      </c>
      <c r="G2891" s="5" t="s">
        <v>88</v>
      </c>
      <c r="H2891" s="5" t="s">
        <v>131</v>
      </c>
      <c r="I2891" s="150">
        <v>13823.643944999991</v>
      </c>
      <c r="J2891" s="150">
        <v>50601.585557500002</v>
      </c>
      <c r="K2891" s="150">
        <v>945.41642999999988</v>
      </c>
      <c r="L2891" s="150">
        <v>1899.65239</v>
      </c>
      <c r="M2891" s="150">
        <v>15544.023372</v>
      </c>
      <c r="N2891" s="150">
        <v>20667.287479999999</v>
      </c>
      <c r="O2891" s="150">
        <v>10298.210089601</v>
      </c>
      <c r="P2891" s="150">
        <v>9902.3860000000004</v>
      </c>
      <c r="Q2891" s="150">
        <v>4655.3251906222749</v>
      </c>
      <c r="R2891" s="150">
        <v>9275.398004346207</v>
      </c>
      <c r="S2891" s="150">
        <v>20505.16369198975</v>
      </c>
      <c r="T2891" s="150">
        <v>11740.279895</v>
      </c>
      <c r="U2891" s="150">
        <v>1088.4467</v>
      </c>
      <c r="V2891" s="150">
        <v>8140</v>
      </c>
      <c r="W2891" s="150">
        <v>4613.3309850279984</v>
      </c>
      <c r="X2891" s="150">
        <v>13819.16970253183</v>
      </c>
      <c r="Y2891" s="150">
        <v>51328.53976</v>
      </c>
      <c r="Z2891" s="150">
        <v>15007.9644172198</v>
      </c>
      <c r="AA2891" s="150">
        <v>152195.67715195729</v>
      </c>
      <c r="AB2891" s="150">
        <v>1132</v>
      </c>
      <c r="AC2891" s="150">
        <v>14809.667298150011</v>
      </c>
      <c r="AD2891" s="150">
        <v>18710.885820419491</v>
      </c>
      <c r="AE2891" s="150">
        <v>16597.97033076952</v>
      </c>
      <c r="AF2891" s="150">
        <v>38340.565407787413</v>
      </c>
      <c r="AG2891" s="150">
        <v>145012</v>
      </c>
      <c r="AH2891" s="150">
        <v>28613.526718498801</v>
      </c>
      <c r="AI2891" s="150">
        <v>3010.2184511999999</v>
      </c>
      <c r="AJ2891" s="150">
        <v>33057.748734366527</v>
      </c>
      <c r="AK2891" s="150">
        <v>2803.4618399999999</v>
      </c>
      <c r="AL2891" s="150">
        <v>718139.5</v>
      </c>
      <c r="AM2891" s="150">
        <v>586403.875</v>
      </c>
      <c r="AN2891" s="150">
        <v>131735.6875</v>
      </c>
      <c r="AO2891" s="5" t="s">
        <v>943</v>
      </c>
    </row>
    <row r="2892" spans="1:41" ht="14.25" x14ac:dyDescent="0.45">
      <c r="A2892" s="150">
        <v>2019</v>
      </c>
      <c r="B2892" s="5" t="s">
        <v>1478</v>
      </c>
      <c r="C2892" s="5" t="s">
        <v>171</v>
      </c>
      <c r="D2892" s="5" t="s">
        <v>84</v>
      </c>
      <c r="E2892" s="5" t="s">
        <v>211</v>
      </c>
      <c r="F2892" s="5" t="s">
        <v>211</v>
      </c>
      <c r="G2892" s="5" t="s">
        <v>88</v>
      </c>
      <c r="H2892" s="5" t="s">
        <v>131</v>
      </c>
      <c r="I2892" s="150">
        <v>10968.037176</v>
      </c>
      <c r="J2892" s="150">
        <v>20338.82</v>
      </c>
      <c r="K2892" s="150">
        <v>859.68794412932027</v>
      </c>
      <c r="L2892" s="150">
        <v>2983.758613723589</v>
      </c>
      <c r="M2892" s="150">
        <v>18766.027438565288</v>
      </c>
      <c r="N2892" s="150">
        <v>18531.849828640748</v>
      </c>
      <c r="O2892" s="150">
        <v>8691.3912273563292</v>
      </c>
      <c r="P2892" s="150">
        <v>11543.091209599999</v>
      </c>
      <c r="Q2892" s="150">
        <v>4237.6480938715713</v>
      </c>
      <c r="R2892" s="150">
        <v>8128.1128905270307</v>
      </c>
      <c r="S2892" s="150">
        <v>20813.11969028557</v>
      </c>
      <c r="T2892" s="150">
        <v>11652.5169718125</v>
      </c>
      <c r="U2892" s="150">
        <v>1470.5371497599999</v>
      </c>
      <c r="V2892" s="150">
        <v>12617</v>
      </c>
      <c r="W2892" s="150">
        <v>8413.4581325477266</v>
      </c>
      <c r="X2892" s="150">
        <v>9909.7879152946771</v>
      </c>
      <c r="Y2892" s="150">
        <v>65066.806180000007</v>
      </c>
      <c r="Z2892" s="150">
        <v>13935.169750066791</v>
      </c>
      <c r="AA2892" s="150">
        <v>143439.3002815505</v>
      </c>
      <c r="AB2892" s="150">
        <v>1501</v>
      </c>
      <c r="AC2892" s="150">
        <v>11993.307775220001</v>
      </c>
      <c r="AD2892" s="150">
        <v>14396.95100283087</v>
      </c>
      <c r="AE2892" s="150">
        <v>16317.850960192871</v>
      </c>
      <c r="AF2892" s="150">
        <v>38871.476328662997</v>
      </c>
      <c r="AG2892" s="150">
        <v>147834.9748371623</v>
      </c>
      <c r="AH2892" s="150">
        <v>33679.819474617267</v>
      </c>
      <c r="AI2892" s="150">
        <v>2492.064460224</v>
      </c>
      <c r="AJ2892" s="150">
        <v>31196.833220227061</v>
      </c>
      <c r="AK2892" s="150">
        <v>2605.7087498249989</v>
      </c>
      <c r="AL2892" s="150">
        <v>693256.0625</v>
      </c>
      <c r="AM2892" s="150">
        <v>559474.5625</v>
      </c>
      <c r="AN2892" s="150">
        <v>133781.53125</v>
      </c>
      <c r="AO2892" s="5" t="s">
        <v>2572</v>
      </c>
    </row>
    <row r="2893" spans="1:41" ht="14.25" x14ac:dyDescent="0.45">
      <c r="A2893" s="150">
        <v>2019</v>
      </c>
      <c r="B2893" s="5" t="s">
        <v>1476</v>
      </c>
      <c r="C2893" s="5" t="s">
        <v>171</v>
      </c>
      <c r="D2893" s="5" t="s">
        <v>84</v>
      </c>
      <c r="E2893" s="5" t="s">
        <v>211</v>
      </c>
      <c r="F2893" s="5" t="s">
        <v>211</v>
      </c>
      <c r="G2893" s="5" t="s">
        <v>88</v>
      </c>
      <c r="H2893" s="5" t="s">
        <v>131</v>
      </c>
      <c r="I2893" s="150">
        <v>5394.4860160000007</v>
      </c>
      <c r="J2893" s="150">
        <v>16383.454</v>
      </c>
      <c r="K2893" s="150">
        <v>1024</v>
      </c>
      <c r="L2893" s="150">
        <v>2635.7699652478718</v>
      </c>
      <c r="M2893" s="150">
        <v>13575.268125000001</v>
      </c>
      <c r="N2893" s="150">
        <v>17733.293018879998</v>
      </c>
      <c r="O2893" s="150">
        <v>8522.5199330835912</v>
      </c>
      <c r="P2893" s="150">
        <v>11337.518</v>
      </c>
      <c r="Q2893" s="150">
        <v>2933.58280461</v>
      </c>
      <c r="R2893" s="150">
        <v>8380.6002465968886</v>
      </c>
      <c r="S2893" s="150">
        <v>14809</v>
      </c>
      <c r="T2893" s="150">
        <v>12365.340577470701</v>
      </c>
      <c r="U2893" s="150">
        <v>1527</v>
      </c>
      <c r="V2893" s="150">
        <v>10174.382860361329</v>
      </c>
      <c r="W2893" s="150">
        <v>4490.4141292197201</v>
      </c>
      <c r="X2893" s="150">
        <v>12316.31222351719</v>
      </c>
      <c r="Y2893" s="150">
        <v>59384</v>
      </c>
      <c r="Z2893" s="150">
        <v>10230.168077644381</v>
      </c>
      <c r="AA2893" s="150">
        <v>135060.0943231741</v>
      </c>
      <c r="AB2893" s="150">
        <v>1297</v>
      </c>
      <c r="AC2893" s="150">
        <v>11417.22057844058</v>
      </c>
      <c r="AD2893" s="150">
        <v>18003.947443593079</v>
      </c>
      <c r="AE2893" s="150">
        <v>21266.53530249156</v>
      </c>
      <c r="AF2893" s="150">
        <v>45511.019331690193</v>
      </c>
      <c r="AG2893" s="150">
        <v>133022.2033680476</v>
      </c>
      <c r="AH2893" s="150">
        <v>40073.876717857827</v>
      </c>
      <c r="AI2893" s="150">
        <v>4166.6403895200001</v>
      </c>
      <c r="AJ2893" s="150">
        <v>40394.689257550774</v>
      </c>
      <c r="AK2893" s="150">
        <v>2235</v>
      </c>
      <c r="AL2893" s="150">
        <v>665665.3125</v>
      </c>
      <c r="AM2893" s="150">
        <v>532786.0625</v>
      </c>
      <c r="AN2893" s="150">
        <v>132879.3125</v>
      </c>
      <c r="AO2893" s="5" t="s">
        <v>2574</v>
      </c>
    </row>
    <row r="2894" spans="1:41" ht="14.25" x14ac:dyDescent="0.45">
      <c r="A2894" s="150">
        <v>2019</v>
      </c>
      <c r="B2894" s="5" t="s">
        <v>4024</v>
      </c>
      <c r="C2894" s="5" t="s">
        <v>171</v>
      </c>
      <c r="D2894" s="5" t="s">
        <v>84</v>
      </c>
      <c r="E2894" s="5" t="s">
        <v>24</v>
      </c>
      <c r="F2894" s="5" t="s">
        <v>24</v>
      </c>
      <c r="G2894" s="5" t="s">
        <v>87</v>
      </c>
      <c r="H2894" s="5" t="s">
        <v>131</v>
      </c>
      <c r="I2894" s="150">
        <v>2542.4230469076961</v>
      </c>
      <c r="J2894" s="150">
        <v>6015.2647407688464</v>
      </c>
      <c r="K2894" s="150">
        <v>108.18821476202962</v>
      </c>
      <c r="L2894" s="150">
        <v>324.56464428608888</v>
      </c>
      <c r="M2894" s="150">
        <v>8330.49253667628</v>
      </c>
      <c r="N2894" s="150">
        <v>3130.8912129715332</v>
      </c>
      <c r="O2894" s="150">
        <v>121.17080053347317</v>
      </c>
      <c r="P2894" s="150">
        <v>102.38932645078484</v>
      </c>
      <c r="Q2894" s="150">
        <v>242.61337642267921</v>
      </c>
      <c r="R2894" s="150">
        <v>514.6837940874035</v>
      </c>
      <c r="S2894" s="150">
        <v>5084.8460938153921</v>
      </c>
      <c r="T2894" s="150">
        <v>432.75285904811847</v>
      </c>
      <c r="U2894" s="150">
        <v>91.959982547725176</v>
      </c>
      <c r="V2894" s="150">
        <v>562.578716762554</v>
      </c>
      <c r="W2894" s="150">
        <v>546.3504845482496</v>
      </c>
      <c r="X2894" s="150">
        <v>2939.8802583970837</v>
      </c>
      <c r="Y2894" s="150">
        <v>14449.617963616676</v>
      </c>
      <c r="Z2894" s="150">
        <v>4377.2951692717179</v>
      </c>
      <c r="AA2894" s="150">
        <v>34956.69407175939</v>
      </c>
      <c r="AB2894" s="150">
        <v>124.50299754814368</v>
      </c>
      <c r="AC2894" s="150">
        <v>6831.9410496661048</v>
      </c>
      <c r="AD2894" s="150">
        <v>3503.9254380097</v>
      </c>
      <c r="AE2894" s="150">
        <v>1588.2029927065948</v>
      </c>
      <c r="AF2894" s="150">
        <v>10329.810745478588</v>
      </c>
      <c r="AG2894" s="150">
        <v>47950.09866467915</v>
      </c>
      <c r="AH2894" s="150">
        <v>10095.042319444983</v>
      </c>
      <c r="AI2894" s="150">
        <v>2879.9702769652285</v>
      </c>
      <c r="AJ2894" s="150">
        <v>7332.9971965703671</v>
      </c>
      <c r="AK2894" s="150">
        <v>106.02445046678902</v>
      </c>
      <c r="AL2894" s="150">
        <v>175617.171875</v>
      </c>
      <c r="AM2894" s="150">
        <v>141344.03125</v>
      </c>
      <c r="AN2894" s="150">
        <v>34273.1484375</v>
      </c>
      <c r="AO2894" s="5" t="s">
        <v>4355</v>
      </c>
    </row>
    <row r="2895" spans="1:41" ht="14.25" x14ac:dyDescent="0.45">
      <c r="A2895" s="150">
        <v>2019</v>
      </c>
      <c r="B2895" s="5" t="s">
        <v>1476</v>
      </c>
      <c r="C2895" s="5" t="s">
        <v>171</v>
      </c>
      <c r="D2895" s="5" t="s">
        <v>84</v>
      </c>
      <c r="E2895" s="5" t="s">
        <v>24</v>
      </c>
      <c r="F2895" s="5" t="s">
        <v>24</v>
      </c>
      <c r="G2895" s="5" t="s">
        <v>87</v>
      </c>
      <c r="H2895" s="5" t="s">
        <v>131</v>
      </c>
      <c r="I2895" s="150">
        <v>2237.9423117425918</v>
      </c>
      <c r="J2895" s="150">
        <v>9919.5280844806766</v>
      </c>
      <c r="K2895" s="150">
        <v>120.96985468878874</v>
      </c>
      <c r="L2895" s="150">
        <v>302.42463672197186</v>
      </c>
      <c r="M2895" s="150">
        <v>2430.2843806977658</v>
      </c>
      <c r="N2895" s="150">
        <v>3100.4573756736554</v>
      </c>
      <c r="O2895" s="150">
        <v>114.31651268090536</v>
      </c>
      <c r="P2895" s="150">
        <v>120.96985468878874</v>
      </c>
      <c r="Q2895" s="150">
        <v>229.54029927197664</v>
      </c>
      <c r="R2895" s="150">
        <v>950.53418184088252</v>
      </c>
      <c r="S2895" s="150">
        <v>6254.1414874103775</v>
      </c>
      <c r="T2895" s="150">
        <v>302.42463672197186</v>
      </c>
      <c r="U2895" s="150">
        <v>0</v>
      </c>
      <c r="V2895" s="150">
        <v>1098.4062805742017</v>
      </c>
      <c r="W2895" s="150">
        <v>489.92791148959441</v>
      </c>
      <c r="X2895" s="150">
        <v>342.07707047447099</v>
      </c>
      <c r="Y2895" s="150">
        <v>13460.315731221523</v>
      </c>
      <c r="Z2895" s="150">
        <v>1754.0628929874367</v>
      </c>
      <c r="AA2895" s="150">
        <v>20352.645855504332</v>
      </c>
      <c r="AB2895" s="150">
        <v>139.11533289210706</v>
      </c>
      <c r="AC2895" s="150">
        <v>1358.6956531728267</v>
      </c>
      <c r="AD2895" s="150">
        <v>3290.0776228983318</v>
      </c>
      <c r="AE2895" s="150">
        <v>1264.1349814978423</v>
      </c>
      <c r="AF2895" s="150">
        <v>8942.0916585952618</v>
      </c>
      <c r="AG2895" s="150">
        <v>27490.414565306117</v>
      </c>
      <c r="AH2895" s="150">
        <v>8052.5599937837042</v>
      </c>
      <c r="AI2895" s="150">
        <v>1986.3250139899112</v>
      </c>
      <c r="AJ2895" s="150">
        <v>8047.0089961127405</v>
      </c>
      <c r="AK2895" s="150">
        <v>108.87286921990987</v>
      </c>
      <c r="AL2895" s="150">
        <v>124260.2734375</v>
      </c>
      <c r="AM2895" s="150">
        <v>100629.171875</v>
      </c>
      <c r="AN2895" s="150">
        <v>23631.091796875</v>
      </c>
      <c r="AO2895" s="5" t="s">
        <v>2577</v>
      </c>
    </row>
    <row r="2896" spans="1:41" ht="14.25" x14ac:dyDescent="0.45">
      <c r="A2896" s="150">
        <v>2019</v>
      </c>
      <c r="B2896" s="5" t="s">
        <v>582</v>
      </c>
      <c r="C2896" s="5" t="s">
        <v>171</v>
      </c>
      <c r="D2896" s="5" t="s">
        <v>84</v>
      </c>
      <c r="E2896" s="5" t="s">
        <v>24</v>
      </c>
      <c r="F2896" s="5" t="s">
        <v>24</v>
      </c>
      <c r="G2896" s="5" t="s">
        <v>87</v>
      </c>
      <c r="H2896" s="5" t="s">
        <v>131</v>
      </c>
      <c r="I2896" s="150">
        <v>3126.110193173683</v>
      </c>
      <c r="J2896" s="150">
        <v>6866.2777457207621</v>
      </c>
      <c r="K2896" s="150">
        <v>111.6467926133458</v>
      </c>
      <c r="L2896" s="150">
        <v>334.94037784003734</v>
      </c>
      <c r="M2896" s="150">
        <v>5693.9864232806349</v>
      </c>
      <c r="N2896" s="150">
        <v>3221.5335903523828</v>
      </c>
      <c r="O2896" s="150">
        <v>125.04440772694728</v>
      </c>
      <c r="P2896" s="150">
        <v>106.0644529826785</v>
      </c>
      <c r="Q2896" s="150">
        <v>301.23328377534574</v>
      </c>
      <c r="R2896" s="150">
        <v>383.7411908913308</v>
      </c>
      <c r="S2896" s="150">
        <v>7553.1846372743757</v>
      </c>
      <c r="T2896" s="150">
        <v>446.58717045338318</v>
      </c>
      <c r="U2896" s="150">
        <v>0</v>
      </c>
      <c r="V2896" s="150">
        <v>348.33799295363889</v>
      </c>
      <c r="W2896" s="150">
        <v>563.81630269739628</v>
      </c>
      <c r="X2896" s="150">
        <v>871.53254288750941</v>
      </c>
      <c r="Y2896" s="150">
        <v>14012.788940901029</v>
      </c>
      <c r="Z2896" s="150">
        <v>4883.0743323457227</v>
      </c>
      <c r="AA2896" s="150">
        <v>24512.795058210209</v>
      </c>
      <c r="AB2896" s="150">
        <v>128.39381150534766</v>
      </c>
      <c r="AC2896" s="150">
        <v>2950.0840304544945</v>
      </c>
      <c r="AD2896" s="150">
        <v>3856.9624640659817</v>
      </c>
      <c r="AE2896" s="150">
        <v>1655.0922465455787</v>
      </c>
      <c r="AF2896" s="150">
        <v>8576.1880922296496</v>
      </c>
      <c r="AG2896" s="150">
        <v>46851.460052264425</v>
      </c>
      <c r="AH2896" s="150">
        <v>10238.7346580427</v>
      </c>
      <c r="AI2896" s="150">
        <v>2583.5067810728215</v>
      </c>
      <c r="AJ2896" s="150">
        <v>7567.4196033325779</v>
      </c>
      <c r="AK2896" s="150">
        <v>109.41385676107888</v>
      </c>
      <c r="AL2896" s="150">
        <v>157979.9375</v>
      </c>
      <c r="AM2896" s="150">
        <v>125697.1484375</v>
      </c>
      <c r="AN2896" s="150">
        <v>32282.80859375</v>
      </c>
      <c r="AO2896" s="5" t="s">
        <v>944</v>
      </c>
    </row>
    <row r="2897" spans="1:41" ht="14.25" x14ac:dyDescent="0.45">
      <c r="A2897" s="150">
        <v>2019</v>
      </c>
      <c r="B2897" s="5" t="s">
        <v>1477</v>
      </c>
      <c r="C2897" s="5" t="s">
        <v>171</v>
      </c>
      <c r="D2897" s="5" t="s">
        <v>84</v>
      </c>
      <c r="E2897" s="5" t="s">
        <v>24</v>
      </c>
      <c r="F2897" s="5" t="s">
        <v>24</v>
      </c>
      <c r="G2897" s="5" t="s">
        <v>87</v>
      </c>
      <c r="H2897" s="5" t="s">
        <v>131</v>
      </c>
      <c r="I2897" s="150">
        <v>3379.3082304400232</v>
      </c>
      <c r="J2897" s="150">
        <v>5362.2233500713673</v>
      </c>
      <c r="K2897" s="150">
        <v>118.57221861193064</v>
      </c>
      <c r="L2897" s="150">
        <v>349.78804490519542</v>
      </c>
      <c r="M2897" s="150">
        <v>11609.175916616643</v>
      </c>
      <c r="N2897" s="150">
        <v>2656.0176969072463</v>
      </c>
      <c r="O2897" s="150">
        <v>125.68655172864648</v>
      </c>
      <c r="P2897" s="150">
        <v>111.4578854952148</v>
      </c>
      <c r="Q2897" s="150">
        <v>236.77443261568274</v>
      </c>
      <c r="R2897" s="150">
        <v>460.29806408482642</v>
      </c>
      <c r="S2897" s="150">
        <v>7218.8573553696706</v>
      </c>
      <c r="T2897" s="150">
        <v>355.71665583579193</v>
      </c>
      <c r="U2897" s="150">
        <v>0</v>
      </c>
      <c r="V2897" s="150">
        <v>1076.6357449963302</v>
      </c>
      <c r="W2897" s="150">
        <v>598.78970399024979</v>
      </c>
      <c r="X2897" s="150">
        <v>405.51698765280281</v>
      </c>
      <c r="Y2897" s="150">
        <v>12331.510810434411</v>
      </c>
      <c r="Z2897" s="150">
        <v>1185.7221861193063</v>
      </c>
      <c r="AA2897" s="150">
        <v>21266.512289864524</v>
      </c>
      <c r="AB2897" s="150">
        <v>7976.353146024574</v>
      </c>
      <c r="AC2897" s="150">
        <v>1300.6186659542673</v>
      </c>
      <c r="AD2897" s="150">
        <v>3293.9501949181749</v>
      </c>
      <c r="AE2897" s="150">
        <v>1778.5832791789596</v>
      </c>
      <c r="AF2897" s="150">
        <v>6670.6353202753871</v>
      </c>
      <c r="AG2897" s="150">
        <v>42785.599363929054</v>
      </c>
      <c r="AH2897" s="150">
        <v>8181.4830842232132</v>
      </c>
      <c r="AI2897" s="150">
        <v>2599.1030319735196</v>
      </c>
      <c r="AJ2897" s="150">
        <v>7544.7578261810913</v>
      </c>
      <c r="AK2897" s="150">
        <v>142.80873816533793</v>
      </c>
      <c r="AL2897" s="150">
        <v>151122.484375</v>
      </c>
      <c r="AM2897" s="150">
        <v>108496.4453125</v>
      </c>
      <c r="AN2897" s="150">
        <v>42626.01171875</v>
      </c>
      <c r="AO2897" s="5" t="s">
        <v>2576</v>
      </c>
    </row>
    <row r="2898" spans="1:41" ht="14.25" x14ac:dyDescent="0.45">
      <c r="A2898" s="150">
        <v>2019</v>
      </c>
      <c r="B2898" s="5" t="s">
        <v>4980</v>
      </c>
      <c r="C2898" s="5" t="s">
        <v>171</v>
      </c>
      <c r="D2898" s="5" t="s">
        <v>84</v>
      </c>
      <c r="E2898" s="5" t="s">
        <v>24</v>
      </c>
      <c r="F2898" s="5" t="s">
        <v>24</v>
      </c>
      <c r="G2898" s="5" t="s">
        <v>87</v>
      </c>
      <c r="H2898" s="5" t="s">
        <v>131</v>
      </c>
      <c r="I2898" s="150">
        <v>2106.9622797447764</v>
      </c>
      <c r="J2898" s="150">
        <v>9692.0264868259728</v>
      </c>
      <c r="K2898" s="150">
        <v>105.34811398723883</v>
      </c>
      <c r="L2898" s="150">
        <v>421.39245594895533</v>
      </c>
      <c r="M2898" s="150">
        <v>10534.811398723883</v>
      </c>
      <c r="N2898" s="150">
        <v>3442.5468214389725</v>
      </c>
      <c r="O2898" s="150">
        <v>117.65593414436795</v>
      </c>
      <c r="P2898" s="150">
        <v>99.701455077522837</v>
      </c>
      <c r="Q2898" s="150">
        <v>552.76813803338791</v>
      </c>
      <c r="R2898" s="150">
        <v>383.02677979708267</v>
      </c>
      <c r="S2898" s="150">
        <v>5330.9516817190433</v>
      </c>
      <c r="T2898" s="150">
        <v>210.69622797447767</v>
      </c>
      <c r="U2898" s="150">
        <v>142.21995388277242</v>
      </c>
      <c r="V2898" s="150">
        <v>547.81019273364188</v>
      </c>
      <c r="W2898" s="150">
        <v>1315.7979437006129</v>
      </c>
      <c r="X2898" s="150">
        <v>3997.9609258157138</v>
      </c>
      <c r="Y2898" s="150">
        <v>15802.217098085825</v>
      </c>
      <c r="Z2898" s="150">
        <v>3769.5522494676798</v>
      </c>
      <c r="AA2898" s="150">
        <v>33533.35816327799</v>
      </c>
      <c r="AB2898" s="150">
        <v>152.7547652814963</v>
      </c>
      <c r="AC2898" s="150">
        <v>5200.7769256800411</v>
      </c>
      <c r="AD2898" s="150">
        <v>4560.5198545075691</v>
      </c>
      <c r="AE2898" s="150">
        <v>1348.4558590366571</v>
      </c>
      <c r="AF2898" s="150">
        <v>9913.1845141006052</v>
      </c>
      <c r="AG2898" s="150">
        <v>67432.274282091705</v>
      </c>
      <c r="AH2898" s="150">
        <v>14899.383761215187</v>
      </c>
      <c r="AI2898" s="150">
        <v>4072.7580867466531</v>
      </c>
      <c r="AJ2898" s="150">
        <v>7200.5435910277738</v>
      </c>
      <c r="AK2898" s="150">
        <v>103.24115170749405</v>
      </c>
      <c r="AL2898" s="150">
        <v>206990.703125</v>
      </c>
      <c r="AM2898" s="150">
        <v>161588.8125</v>
      </c>
      <c r="AN2898" s="150">
        <v>45401.87890625</v>
      </c>
      <c r="AO2898" s="5" t="s">
        <v>5520</v>
      </c>
    </row>
    <row r="2899" spans="1:41" ht="14.25" x14ac:dyDescent="0.45">
      <c r="A2899" s="150">
        <v>2019</v>
      </c>
      <c r="B2899" s="5" t="s">
        <v>1478</v>
      </c>
      <c r="C2899" s="5" t="s">
        <v>171</v>
      </c>
      <c r="D2899" s="5" t="s">
        <v>84</v>
      </c>
      <c r="E2899" s="5" t="s">
        <v>24</v>
      </c>
      <c r="F2899" s="5" t="s">
        <v>24</v>
      </c>
      <c r="G2899" s="5" t="s">
        <v>87</v>
      </c>
      <c r="H2899" s="5" t="s">
        <v>131</v>
      </c>
      <c r="I2899" s="150">
        <v>3368.1028912159336</v>
      </c>
      <c r="J2899" s="150">
        <v>5962.499778925905</v>
      </c>
      <c r="K2899" s="150">
        <v>115.14881679370714</v>
      </c>
      <c r="L2899" s="150">
        <v>334.79981622516135</v>
      </c>
      <c r="M2899" s="150">
        <v>5673.7456630970237</v>
      </c>
      <c r="N2899" s="150">
        <v>4166.4918184077733</v>
      </c>
      <c r="O2899" s="150">
        <v>184.23810686993141</v>
      </c>
      <c r="P2899" s="150">
        <v>127.81518664101492</v>
      </c>
      <c r="Q2899" s="150">
        <v>252.45739418884725</v>
      </c>
      <c r="R2899" s="150">
        <v>396.11192977035256</v>
      </c>
      <c r="S2899" s="150">
        <v>7975.4416668463746</v>
      </c>
      <c r="T2899" s="150">
        <v>230.29763358741428</v>
      </c>
      <c r="U2899" s="150">
        <v>0</v>
      </c>
      <c r="V2899" s="150">
        <v>359.26430839636629</v>
      </c>
      <c r="W2899" s="150">
        <v>581.50152480822101</v>
      </c>
      <c r="X2899" s="150">
        <v>898.16077099091569</v>
      </c>
      <c r="Y2899" s="150">
        <v>13882.917096733301</v>
      </c>
      <c r="Z2899" s="150">
        <v>1489.3750984956857</v>
      </c>
      <c r="AA2899" s="150">
        <v>20983.436102824693</v>
      </c>
      <c r="AB2899" s="150">
        <v>7808.2412667812805</v>
      </c>
      <c r="AC2899" s="150">
        <v>734.38460886522603</v>
      </c>
      <c r="AD2899" s="150">
        <v>3851.0382781047779</v>
      </c>
      <c r="AE2899" s="150">
        <v>1949.0319028136455</v>
      </c>
      <c r="AF2899" s="150">
        <v>6591.9301196715905</v>
      </c>
      <c r="AG2899" s="150">
        <v>44027.624548034095</v>
      </c>
      <c r="AH2899" s="150">
        <v>8172.4580606093696</v>
      </c>
      <c r="AI2899" s="150">
        <v>2664.5436206063832</v>
      </c>
      <c r="AJ2899" s="150">
        <v>7278.8445815722134</v>
      </c>
      <c r="AK2899" s="150">
        <v>112.84584045783299</v>
      </c>
      <c r="AL2899" s="150">
        <v>150172.734375</v>
      </c>
      <c r="AM2899" s="150">
        <v>111905.0859375</v>
      </c>
      <c r="AN2899" s="150">
        <v>38267.6640625</v>
      </c>
      <c r="AO2899" s="5" t="s">
        <v>2575</v>
      </c>
    </row>
    <row r="2900" spans="1:41" ht="14.25" x14ac:dyDescent="0.45">
      <c r="A2900" s="150">
        <v>2019</v>
      </c>
      <c r="B2900" s="5" t="s">
        <v>6344</v>
      </c>
      <c r="C2900" s="5" t="s">
        <v>171</v>
      </c>
      <c r="D2900" s="5" t="s">
        <v>84</v>
      </c>
      <c r="E2900" s="5" t="s">
        <v>24</v>
      </c>
      <c r="F2900" s="5" t="s">
        <v>24</v>
      </c>
      <c r="G2900" s="5" t="s">
        <v>87</v>
      </c>
      <c r="H2900" s="5" t="s">
        <v>131</v>
      </c>
      <c r="I2900" s="150">
        <v>2048.1851417355292</v>
      </c>
      <c r="J2900" s="150">
        <v>14510.211442026448</v>
      </c>
      <c r="K2900" s="150">
        <v>102.40925708677646</v>
      </c>
      <c r="L2900" s="150">
        <v>1096.8031433993758</v>
      </c>
      <c r="M2900" s="150">
        <v>11265.018279545411</v>
      </c>
      <c r="N2900" s="150">
        <v>2812.2606088599682</v>
      </c>
      <c r="O2900" s="150">
        <v>114.37373059222456</v>
      </c>
      <c r="P2900" s="150">
        <v>96.920120906925249</v>
      </c>
      <c r="Q2900" s="150">
        <v>260.36529521742045</v>
      </c>
      <c r="R2900" s="150">
        <v>148.04143957292106</v>
      </c>
      <c r="S2900" s="150">
        <v>3671.9058898729409</v>
      </c>
      <c r="T2900" s="150">
        <v>87.171834929463529</v>
      </c>
      <c r="U2900" s="150">
        <v>1.0240925708677646</v>
      </c>
      <c r="V2900" s="150">
        <v>878.67142580454197</v>
      </c>
      <c r="W2900" s="150">
        <v>1219.6942519035076</v>
      </c>
      <c r="X2900" s="150">
        <v>3886.4313064431667</v>
      </c>
      <c r="Y2900" s="150">
        <v>15361.38856301647</v>
      </c>
      <c r="Z2900" s="150">
        <v>4565.5685357398334</v>
      </c>
      <c r="AA2900" s="150">
        <v>43076.405808410782</v>
      </c>
      <c r="AB2900" s="150">
        <v>148.49342277582588</v>
      </c>
      <c r="AC2900" s="150">
        <v>5055.6927986148739</v>
      </c>
      <c r="AD2900" s="150">
        <v>3466.4084932152987</v>
      </c>
      <c r="AE2900" s="150">
        <v>3481.9147409503998</v>
      </c>
      <c r="AF2900" s="150">
        <v>11765.399342489431</v>
      </c>
      <c r="AG2900" s="150">
        <v>72802.740862989391</v>
      </c>
      <c r="AH2900" s="150">
        <v>16338.372875624316</v>
      </c>
      <c r="AI2900" s="150">
        <v>3959.1418789747781</v>
      </c>
      <c r="AJ2900" s="150">
        <v>10109.841859606571</v>
      </c>
      <c r="AK2900" s="150">
        <v>100.36107194504093</v>
      </c>
      <c r="AL2900" s="150">
        <v>232431.203125</v>
      </c>
      <c r="AM2900" s="150">
        <v>188071.4375</v>
      </c>
      <c r="AN2900" s="150">
        <v>44359.78125</v>
      </c>
      <c r="AO2900" s="5" t="s">
        <v>6356</v>
      </c>
    </row>
    <row r="2901" spans="1:41" ht="14.25" x14ac:dyDescent="0.45">
      <c r="A2901" s="150">
        <v>2019</v>
      </c>
      <c r="B2901" s="5" t="s">
        <v>4024</v>
      </c>
      <c r="C2901" s="5" t="s">
        <v>171</v>
      </c>
      <c r="D2901" s="5" t="s">
        <v>84</v>
      </c>
      <c r="E2901" s="5" t="s">
        <v>24</v>
      </c>
      <c r="F2901" s="5" t="s">
        <v>24</v>
      </c>
      <c r="G2901" s="5" t="s">
        <v>88</v>
      </c>
      <c r="H2901" s="5" t="s">
        <v>131</v>
      </c>
      <c r="I2901" s="150">
        <v>2444.94</v>
      </c>
      <c r="J2901" s="150">
        <v>6392.1869999999999</v>
      </c>
      <c r="K2901" s="150">
        <v>102.1</v>
      </c>
      <c r="L2901" s="150">
        <v>314.97000000000003</v>
      </c>
      <c r="M2901" s="150">
        <v>7854</v>
      </c>
      <c r="N2901" s="150">
        <v>2954.7025389736318</v>
      </c>
      <c r="O2901" s="150">
        <v>114.128</v>
      </c>
      <c r="P2901" s="150">
        <v>96.248879999999986</v>
      </c>
      <c r="Q2901" s="150">
        <v>228.7362301850134</v>
      </c>
      <c r="R2901" s="150">
        <v>483.99300302415372</v>
      </c>
      <c r="S2901" s="150">
        <v>4798</v>
      </c>
      <c r="T2901" s="150">
        <v>416.16</v>
      </c>
      <c r="U2901" s="150">
        <v>85.85</v>
      </c>
      <c r="V2901" s="150">
        <v>531</v>
      </c>
      <c r="W2901" s="150">
        <v>515.6049999999999</v>
      </c>
      <c r="X2901" s="150">
        <v>2827.1576784625968</v>
      </c>
      <c r="Y2901" s="150">
        <v>13619.364307095109</v>
      </c>
      <c r="Z2901" s="150">
        <v>4127</v>
      </c>
      <c r="AA2901" s="150">
        <v>33825</v>
      </c>
      <c r="AB2901" s="150">
        <v>115.08</v>
      </c>
      <c r="AC2901" s="150">
        <v>6441.1635600000009</v>
      </c>
      <c r="AD2901" s="150">
        <v>3303.5057974024799</v>
      </c>
      <c r="AE2901" s="150">
        <v>1497.36</v>
      </c>
      <c r="AF2901" s="150">
        <v>9933.7392</v>
      </c>
      <c r="AG2901" s="150">
        <v>46128</v>
      </c>
      <c r="AH2901" s="150">
        <v>9757</v>
      </c>
      <c r="AI2901" s="150">
        <v>2715.24</v>
      </c>
      <c r="AJ2901" s="150">
        <v>7051.8311999999996</v>
      </c>
      <c r="AK2901" s="150">
        <v>99.96</v>
      </c>
      <c r="AL2901" s="150">
        <v>168774.015625</v>
      </c>
      <c r="AM2901" s="150">
        <v>136156.09375</v>
      </c>
      <c r="AN2901" s="150">
        <v>32617.939453125</v>
      </c>
      <c r="AO2901" s="5" t="s">
        <v>4356</v>
      </c>
    </row>
    <row r="2902" spans="1:41" ht="14.25" x14ac:dyDescent="0.45">
      <c r="A2902" s="150">
        <v>2019</v>
      </c>
      <c r="B2902" s="5" t="s">
        <v>4980</v>
      </c>
      <c r="C2902" s="5" t="s">
        <v>171</v>
      </c>
      <c r="D2902" s="5" t="s">
        <v>84</v>
      </c>
      <c r="E2902" s="5" t="s">
        <v>24</v>
      </c>
      <c r="F2902" s="5" t="s">
        <v>24</v>
      </c>
      <c r="G2902" s="5" t="s">
        <v>88</v>
      </c>
      <c r="H2902" s="5" t="s">
        <v>131</v>
      </c>
      <c r="I2902" s="150">
        <v>2040</v>
      </c>
      <c r="J2902" s="150">
        <v>9462.259568580932</v>
      </c>
      <c r="K2902" s="150">
        <v>100</v>
      </c>
      <c r="L2902" s="150">
        <v>408.43999999999988</v>
      </c>
      <c r="M2902" s="150">
        <v>10000</v>
      </c>
      <c r="N2902" s="150">
        <v>3267.7821093749999</v>
      </c>
      <c r="O2902" s="150">
        <v>111.68300000000001</v>
      </c>
      <c r="P2902" s="150">
        <v>94.64</v>
      </c>
      <c r="Q2902" s="150">
        <v>524.70624970120173</v>
      </c>
      <c r="R2902" s="150">
        <v>363.58199999999999</v>
      </c>
      <c r="S2902" s="150">
        <v>5060.32</v>
      </c>
      <c r="T2902" s="150">
        <v>204.11</v>
      </c>
      <c r="U2902" s="150">
        <v>135</v>
      </c>
      <c r="V2902" s="150">
        <v>520</v>
      </c>
      <c r="W2902" s="150">
        <v>1249</v>
      </c>
      <c r="X2902" s="150">
        <v>3795</v>
      </c>
      <c r="Y2902" s="150">
        <v>15000</v>
      </c>
      <c r="Z2902" s="150">
        <v>3578.1867437363881</v>
      </c>
      <c r="AA2902" s="150">
        <v>33049</v>
      </c>
      <c r="AB2902" s="150">
        <v>145</v>
      </c>
      <c r="AC2902" s="150">
        <v>4936.75371</v>
      </c>
      <c r="AD2902" s="150">
        <v>4329.4946594680014</v>
      </c>
      <c r="AE2902" s="150">
        <v>1280</v>
      </c>
      <c r="AF2902" s="150">
        <v>9608.4802320944073</v>
      </c>
      <c r="AG2902" s="150">
        <v>65603</v>
      </c>
      <c r="AH2902" s="150">
        <v>14461.62204049844</v>
      </c>
      <c r="AI2902" s="150">
        <v>3866</v>
      </c>
      <c r="AJ2902" s="150">
        <v>7111.134</v>
      </c>
      <c r="AK2902" s="150">
        <v>98</v>
      </c>
      <c r="AL2902" s="150">
        <v>200403.203125</v>
      </c>
      <c r="AM2902" s="150">
        <v>156982.953125</v>
      </c>
      <c r="AN2902" s="150">
        <v>43420.23046875</v>
      </c>
      <c r="AO2902" s="5" t="s">
        <v>5521</v>
      </c>
    </row>
    <row r="2903" spans="1:41" ht="14.25" x14ac:dyDescent="0.45">
      <c r="A2903" s="150">
        <v>2019</v>
      </c>
      <c r="B2903" s="5" t="s">
        <v>1477</v>
      </c>
      <c r="C2903" s="5" t="s">
        <v>171</v>
      </c>
      <c r="D2903" s="5" t="s">
        <v>84</v>
      </c>
      <c r="E2903" s="5" t="s">
        <v>24</v>
      </c>
      <c r="F2903" s="5" t="s">
        <v>24</v>
      </c>
      <c r="G2903" s="5" t="s">
        <v>88</v>
      </c>
      <c r="H2903" s="5" t="s">
        <v>131</v>
      </c>
      <c r="I2903" s="150">
        <v>2907</v>
      </c>
      <c r="J2903" s="150">
        <v>5061.84</v>
      </c>
      <c r="K2903" s="150">
        <v>111.3755971617485</v>
      </c>
      <c r="L2903" s="150">
        <v>330.81299999999999</v>
      </c>
      <c r="M2903" s="150">
        <v>10769.88662080528</v>
      </c>
      <c r="N2903" s="150">
        <v>2490.0749315643802</v>
      </c>
      <c r="O2903" s="150">
        <v>119</v>
      </c>
      <c r="P2903" s="150">
        <v>105</v>
      </c>
      <c r="Q2903" s="150">
        <v>247.3184861327847</v>
      </c>
      <c r="R2903" s="150">
        <v>439.56713912706681</v>
      </c>
      <c r="S2903" s="150">
        <v>7540.3279952640623</v>
      </c>
      <c r="T2903" s="150">
        <v>345.58929108479998</v>
      </c>
      <c r="U2903" s="150"/>
      <c r="V2903" s="150">
        <v>1003</v>
      </c>
      <c r="W2903" s="150">
        <v>546.62824080000007</v>
      </c>
      <c r="X2903" s="150">
        <v>395.61634671500008</v>
      </c>
      <c r="Y2903" s="150">
        <v>12004</v>
      </c>
      <c r="Z2903" s="150">
        <v>1239</v>
      </c>
      <c r="AA2903" s="150">
        <v>20027.3032079</v>
      </c>
      <c r="AB2903" s="150">
        <v>136</v>
      </c>
      <c r="AC2903" s="150">
        <v>1235.0999999999999</v>
      </c>
      <c r="AD2903" s="150">
        <v>3440.6365864943291</v>
      </c>
      <c r="AE2903" s="150">
        <v>1623.64824</v>
      </c>
      <c r="AF2903" s="150">
        <v>6308.7700078541238</v>
      </c>
      <c r="AG2903" s="150">
        <v>41232</v>
      </c>
      <c r="AH2903" s="150">
        <v>8243.7338203677118</v>
      </c>
      <c r="AI2903" s="150">
        <v>2372.6912947199999</v>
      </c>
      <c r="AJ2903" s="150">
        <v>7602.1638886121691</v>
      </c>
      <c r="AK2903" s="150">
        <v>143.62730038081199</v>
      </c>
      <c r="AL2903" s="150">
        <v>138021.703125</v>
      </c>
      <c r="AM2903" s="150">
        <v>103856.6015625</v>
      </c>
      <c r="AN2903" s="150">
        <v>34165.1171875</v>
      </c>
      <c r="AO2903" s="5" t="s">
        <v>2578</v>
      </c>
    </row>
    <row r="2904" spans="1:41" ht="14.25" x14ac:dyDescent="0.45">
      <c r="A2904" s="150">
        <v>2019</v>
      </c>
      <c r="B2904" s="5" t="s">
        <v>582</v>
      </c>
      <c r="C2904" s="5" t="s">
        <v>171</v>
      </c>
      <c r="D2904" s="5" t="s">
        <v>84</v>
      </c>
      <c r="E2904" s="5" t="s">
        <v>24</v>
      </c>
      <c r="F2904" s="5" t="s">
        <v>24</v>
      </c>
      <c r="G2904" s="5" t="s">
        <v>88</v>
      </c>
      <c r="H2904" s="5" t="s">
        <v>131</v>
      </c>
      <c r="I2904" s="150">
        <v>2927.899449999999</v>
      </c>
      <c r="J2904" s="150">
        <v>6532.827659999999</v>
      </c>
      <c r="K2904" s="150">
        <v>103.3242</v>
      </c>
      <c r="L2904" s="150">
        <v>316.80180000000001</v>
      </c>
      <c r="M2904" s="150">
        <v>5306.04</v>
      </c>
      <c r="N2904" s="150">
        <v>3065</v>
      </c>
      <c r="O2904" s="150">
        <v>116.38743996319999</v>
      </c>
      <c r="P2904" s="150">
        <v>95</v>
      </c>
      <c r="Q2904" s="150">
        <v>280.60153614203432</v>
      </c>
      <c r="R2904" s="150">
        <v>355.46597519611652</v>
      </c>
      <c r="S2904" s="150">
        <v>7052.3672100000003</v>
      </c>
      <c r="T2904" s="150">
        <v>412.12040000000002</v>
      </c>
      <c r="U2904" s="150">
        <v>0</v>
      </c>
      <c r="V2904" s="150">
        <v>326</v>
      </c>
      <c r="W2904" s="150">
        <v>526.43270499999983</v>
      </c>
      <c r="X2904" s="150">
        <v>828.39576948313709</v>
      </c>
      <c r="Y2904" s="150">
        <v>13142.15532</v>
      </c>
      <c r="Z2904" s="150">
        <v>4550.3731306391992</v>
      </c>
      <c r="AA2904" s="150">
        <v>23293.180535896539</v>
      </c>
      <c r="AB2904" s="150">
        <v>115</v>
      </c>
      <c r="AC2904" s="150">
        <v>2745.844810000001</v>
      </c>
      <c r="AD2904" s="150">
        <v>3594.1739092754829</v>
      </c>
      <c r="AE2904" s="150">
        <v>1542.3264144</v>
      </c>
      <c r="AF2904" s="150">
        <v>8111.7476557409727</v>
      </c>
      <c r="AG2904" s="150">
        <v>44650</v>
      </c>
      <c r="AH2904" s="150">
        <v>9803.6994123206605</v>
      </c>
      <c r="AI2904" s="150">
        <v>2407.4856</v>
      </c>
      <c r="AJ2904" s="150">
        <v>7192.8678239999999</v>
      </c>
      <c r="AK2904" s="150">
        <v>101.9592</v>
      </c>
      <c r="AL2904" s="150">
        <v>149495.484375</v>
      </c>
      <c r="AM2904" s="150">
        <v>119128.09375</v>
      </c>
      <c r="AN2904" s="150">
        <v>30367.38671875</v>
      </c>
      <c r="AO2904" s="5" t="s">
        <v>945</v>
      </c>
    </row>
    <row r="2905" spans="1:41" ht="14.25" x14ac:dyDescent="0.45">
      <c r="A2905" s="150">
        <v>2019</v>
      </c>
      <c r="B2905" s="5" t="s">
        <v>6344</v>
      </c>
      <c r="C2905" s="5" t="s">
        <v>171</v>
      </c>
      <c r="D2905" s="5" t="s">
        <v>84</v>
      </c>
      <c r="E2905" s="5" t="s">
        <v>24</v>
      </c>
      <c r="F2905" s="5" t="s">
        <v>24</v>
      </c>
      <c r="G2905" s="5" t="s">
        <v>88</v>
      </c>
      <c r="H2905" s="5" t="s">
        <v>131</v>
      </c>
      <c r="I2905" s="150">
        <v>2000</v>
      </c>
      <c r="J2905" s="150">
        <v>14168.84748</v>
      </c>
      <c r="K2905" s="150">
        <v>100</v>
      </c>
      <c r="L2905" s="150">
        <v>1071</v>
      </c>
      <c r="M2905" s="150">
        <v>11000</v>
      </c>
      <c r="N2905" s="150">
        <v>2746.1</v>
      </c>
      <c r="O2905" s="150">
        <v>111.68300000000001</v>
      </c>
      <c r="P2905" s="150">
        <v>94.64</v>
      </c>
      <c r="Q2905" s="150">
        <v>254.24</v>
      </c>
      <c r="R2905" s="150">
        <v>144.55865005199499</v>
      </c>
      <c r="S2905" s="150">
        <v>3585.5219999999999</v>
      </c>
      <c r="T2905" s="150">
        <v>85.121049999999997</v>
      </c>
      <c r="U2905" s="150">
        <v>1</v>
      </c>
      <c r="V2905" s="150">
        <v>858</v>
      </c>
      <c r="W2905" s="150">
        <v>1129</v>
      </c>
      <c r="X2905" s="150">
        <v>3795</v>
      </c>
      <c r="Y2905" s="150">
        <v>15000</v>
      </c>
      <c r="Z2905" s="150">
        <v>4458.16</v>
      </c>
      <c r="AA2905" s="150">
        <v>42063</v>
      </c>
      <c r="AB2905" s="150">
        <v>145</v>
      </c>
      <c r="AC2905" s="150">
        <v>4936.75371</v>
      </c>
      <c r="AD2905" s="150">
        <v>4346.7771199999997</v>
      </c>
      <c r="AE2905" s="150">
        <v>3400</v>
      </c>
      <c r="AF2905" s="150">
        <v>11488.60921090368</v>
      </c>
      <c r="AG2905" s="150">
        <v>71090</v>
      </c>
      <c r="AH2905" s="150">
        <v>15954</v>
      </c>
      <c r="AI2905" s="150">
        <v>3866</v>
      </c>
      <c r="AJ2905" s="150">
        <v>9872</v>
      </c>
      <c r="AK2905" s="150">
        <v>98</v>
      </c>
      <c r="AL2905" s="150">
        <v>227863</v>
      </c>
      <c r="AM2905" s="150">
        <v>183646.90625</v>
      </c>
      <c r="AN2905" s="150">
        <v>44216.1015625</v>
      </c>
      <c r="AO2905" s="5" t="s">
        <v>6357</v>
      </c>
    </row>
    <row r="2906" spans="1:41" ht="14.25" x14ac:dyDescent="0.45">
      <c r="A2906" s="150">
        <v>2019</v>
      </c>
      <c r="B2906" s="5" t="s">
        <v>1478</v>
      </c>
      <c r="C2906" s="5" t="s">
        <v>171</v>
      </c>
      <c r="D2906" s="5" t="s">
        <v>84</v>
      </c>
      <c r="E2906" s="5" t="s">
        <v>24</v>
      </c>
      <c r="F2906" s="5" t="s">
        <v>24</v>
      </c>
      <c r="G2906" s="5" t="s">
        <v>88</v>
      </c>
      <c r="H2906" s="5" t="s">
        <v>131</v>
      </c>
      <c r="I2906" s="150">
        <v>3166.1140679999999</v>
      </c>
      <c r="J2906" s="150">
        <v>5502</v>
      </c>
      <c r="K2906" s="150">
        <v>108.76523160327</v>
      </c>
      <c r="L2906" s="150">
        <v>322.67881372358983</v>
      </c>
      <c r="M2906" s="150">
        <v>5296.8643166836446</v>
      </c>
      <c r="N2906" s="150">
        <v>3916.6227358646402</v>
      </c>
      <c r="O2906" s="150">
        <v>171.35566011900301</v>
      </c>
      <c r="P2906" s="150">
        <v>111</v>
      </c>
      <c r="Q2906" s="150">
        <v>234.9740883715462</v>
      </c>
      <c r="R2906" s="150">
        <v>376.06109567421493</v>
      </c>
      <c r="S2906" s="150">
        <v>7357.2640747776004</v>
      </c>
      <c r="T2906" s="150">
        <v>209.13567499999991</v>
      </c>
      <c r="U2906" s="150"/>
      <c r="V2906" s="150">
        <v>333</v>
      </c>
      <c r="W2906" s="150">
        <v>536.43492639499982</v>
      </c>
      <c r="X2906" s="150">
        <v>828.39576948313709</v>
      </c>
      <c r="Y2906" s="150">
        <v>13155.154979999999</v>
      </c>
      <c r="Z2906" s="150">
        <v>1386.1027263283199</v>
      </c>
      <c r="AA2906" s="150">
        <v>19780.848681880299</v>
      </c>
      <c r="AB2906" s="150">
        <v>136</v>
      </c>
      <c r="AC2906" s="150">
        <v>672.76125999999999</v>
      </c>
      <c r="AD2906" s="150">
        <v>3584.344247824657</v>
      </c>
      <c r="AE2906" s="150">
        <v>1851.9348629952281</v>
      </c>
      <c r="AF2906" s="150">
        <v>6323.9365679346538</v>
      </c>
      <c r="AG2906" s="150">
        <v>42822.26090836653</v>
      </c>
      <c r="AH2906" s="150">
        <v>7757.9412696522904</v>
      </c>
      <c r="AI2906" s="150">
        <v>2455.6353119999999</v>
      </c>
      <c r="AJ2906" s="150">
        <v>6872.2351040582962</v>
      </c>
      <c r="AK2906" s="150">
        <v>108.65435175</v>
      </c>
      <c r="AL2906" s="150">
        <v>135378.46875</v>
      </c>
      <c r="AM2906" s="150">
        <v>106827.6875</v>
      </c>
      <c r="AN2906" s="150">
        <v>28550.7890625</v>
      </c>
      <c r="AO2906" s="5" t="s">
        <v>2579</v>
      </c>
    </row>
    <row r="2907" spans="1:41" ht="14.25" x14ac:dyDescent="0.45">
      <c r="A2907" s="150">
        <v>2019</v>
      </c>
      <c r="B2907" s="5" t="s">
        <v>1476</v>
      </c>
      <c r="C2907" s="5" t="s">
        <v>171</v>
      </c>
      <c r="D2907" s="5" t="s">
        <v>84</v>
      </c>
      <c r="E2907" s="5" t="s">
        <v>24</v>
      </c>
      <c r="F2907" s="5" t="s">
        <v>24</v>
      </c>
      <c r="G2907" s="5" t="s">
        <v>88</v>
      </c>
      <c r="H2907" s="5" t="s">
        <v>131</v>
      </c>
      <c r="I2907" s="150">
        <v>2072</v>
      </c>
      <c r="J2907" s="150">
        <v>8380.4</v>
      </c>
      <c r="K2907" s="150">
        <v>115</v>
      </c>
      <c r="L2907" s="150">
        <v>281.54060481599998</v>
      </c>
      <c r="M2907" s="150">
        <v>2260.1249999999991</v>
      </c>
      <c r="N2907" s="150">
        <v>2911.5680000000002</v>
      </c>
      <c r="O2907" s="150">
        <v>109.59102802111811</v>
      </c>
      <c r="P2907" s="150">
        <v>113</v>
      </c>
      <c r="Q2907" s="150">
        <v>215.319951</v>
      </c>
      <c r="R2907" s="150">
        <v>880.99514305141452</v>
      </c>
      <c r="S2907" s="150">
        <v>5849</v>
      </c>
      <c r="T2907" s="150">
        <v>282.89999999999998</v>
      </c>
      <c r="U2907" s="150"/>
      <c r="V2907" s="150">
        <v>1027.3186573046869</v>
      </c>
      <c r="W2907" s="150">
        <v>446.71046753140553</v>
      </c>
      <c r="X2907" s="150">
        <v>337.65264300000001</v>
      </c>
      <c r="Y2907" s="150">
        <v>12722</v>
      </c>
      <c r="Z2907" s="150">
        <v>1645.346614697165</v>
      </c>
      <c r="AA2907" s="150">
        <v>19183.411539916659</v>
      </c>
      <c r="AB2907" s="150">
        <v>115</v>
      </c>
      <c r="AC2907" s="150">
        <v>1302.53097</v>
      </c>
      <c r="AD2907" s="150">
        <v>3086.2526309999998</v>
      </c>
      <c r="AE2907" s="150">
        <v>1186.0232751969349</v>
      </c>
      <c r="AF2907" s="150">
        <v>8324.5926031994877</v>
      </c>
      <c r="AG2907" s="150">
        <v>25809.81650281473</v>
      </c>
      <c r="AH2907" s="150">
        <v>7555.3166666666684</v>
      </c>
      <c r="AI2907" s="150">
        <v>1812.9006788544</v>
      </c>
      <c r="AJ2907" s="150">
        <v>7602.1638886121691</v>
      </c>
      <c r="AK2907" s="150">
        <v>121</v>
      </c>
      <c r="AL2907" s="150">
        <v>115749.484375</v>
      </c>
      <c r="AM2907" s="150">
        <v>93658.03125</v>
      </c>
      <c r="AN2907" s="150">
        <v>22091.44921875</v>
      </c>
      <c r="AO2907" s="5" t="s">
        <v>2580</v>
      </c>
    </row>
    <row r="2908" spans="1:41" ht="14.25" x14ac:dyDescent="0.45">
      <c r="A2908" s="150">
        <v>2019</v>
      </c>
      <c r="B2908" s="5" t="s">
        <v>1477</v>
      </c>
      <c r="C2908" s="5" t="s">
        <v>171</v>
      </c>
      <c r="D2908" s="5" t="s">
        <v>84</v>
      </c>
      <c r="E2908" s="5" t="s">
        <v>214</v>
      </c>
      <c r="F2908" s="5" t="s">
        <v>214</v>
      </c>
      <c r="G2908" s="5" t="s">
        <v>88</v>
      </c>
      <c r="H2908" s="5" t="s">
        <v>131</v>
      </c>
      <c r="I2908" s="150">
        <v>0</v>
      </c>
      <c r="J2908" s="150"/>
      <c r="K2908" s="150"/>
      <c r="L2908" s="150">
        <v>0</v>
      </c>
      <c r="M2908" s="150">
        <v>296.92635035650147</v>
      </c>
      <c r="N2908" s="150">
        <v>0</v>
      </c>
      <c r="O2908" s="150">
        <v>110</v>
      </c>
      <c r="P2908" s="150">
        <v>618.13300000000004</v>
      </c>
      <c r="Q2908" s="150">
        <v>176.29443204830341</v>
      </c>
      <c r="R2908" s="150">
        <v>109.4442574358458</v>
      </c>
      <c r="S2908" s="150">
        <v>0</v>
      </c>
      <c r="T2908" s="150">
        <v>0</v>
      </c>
      <c r="U2908" s="150"/>
      <c r="V2908" s="150">
        <v>0</v>
      </c>
      <c r="W2908" s="150">
        <v>431.94758425804798</v>
      </c>
      <c r="X2908" s="150">
        <v>145.51659139074999</v>
      </c>
      <c r="Y2908" s="150">
        <v>0</v>
      </c>
      <c r="Z2908" s="150"/>
      <c r="AA2908" s="150">
        <v>5087.4471160679304</v>
      </c>
      <c r="AB2908" s="150">
        <v>0</v>
      </c>
      <c r="AC2908" s="150">
        <v>216.2</v>
      </c>
      <c r="AD2908" s="150">
        <v>962.04555326702018</v>
      </c>
      <c r="AE2908" s="150"/>
      <c r="AF2908" s="150">
        <v>289.88072666531491</v>
      </c>
      <c r="AG2908" s="150">
        <v>4726</v>
      </c>
      <c r="AH2908" s="150">
        <v>1666.13361125237</v>
      </c>
      <c r="AI2908" s="150">
        <v>0</v>
      </c>
      <c r="AJ2908" s="150">
        <v>411.41715896329453</v>
      </c>
      <c r="AK2908" s="150"/>
      <c r="AL2908" s="150">
        <v>15247.38671875</v>
      </c>
      <c r="AM2908" s="150">
        <v>11634.8173828125</v>
      </c>
      <c r="AN2908" s="150">
        <v>3612.56982421875</v>
      </c>
      <c r="AO2908" s="5" t="s">
        <v>2582</v>
      </c>
    </row>
    <row r="2909" spans="1:41" ht="14.25" x14ac:dyDescent="0.45">
      <c r="A2909" s="150">
        <v>2019</v>
      </c>
      <c r="B2909" s="5" t="s">
        <v>4024</v>
      </c>
      <c r="C2909" s="5" t="s">
        <v>171</v>
      </c>
      <c r="D2909" s="5" t="s">
        <v>84</v>
      </c>
      <c r="E2909" s="5" t="s">
        <v>214</v>
      </c>
      <c r="F2909" s="5" t="s">
        <v>214</v>
      </c>
      <c r="G2909" s="5" t="s">
        <v>88</v>
      </c>
      <c r="H2909" s="5" t="s">
        <v>131</v>
      </c>
      <c r="I2909" s="150">
        <v>0</v>
      </c>
      <c r="J2909" s="150"/>
      <c r="K2909" s="150"/>
      <c r="L2909" s="150"/>
      <c r="M2909" s="150">
        <v>253.48639236911211</v>
      </c>
      <c r="N2909" s="150">
        <v>0</v>
      </c>
      <c r="O2909" s="150"/>
      <c r="P2909" s="150">
        <v>80</v>
      </c>
      <c r="Q2909" s="150">
        <v>0</v>
      </c>
      <c r="R2909" s="150">
        <v>94.405560056588754</v>
      </c>
      <c r="S2909" s="150">
        <v>0</v>
      </c>
      <c r="T2909" s="150"/>
      <c r="U2909" s="150"/>
      <c r="V2909" s="150">
        <v>0</v>
      </c>
      <c r="W2909" s="150">
        <v>458.68302479999988</v>
      </c>
      <c r="X2909" s="150">
        <v>400.29770970250479</v>
      </c>
      <c r="Y2909" s="150"/>
      <c r="Z2909" s="150"/>
      <c r="AA2909" s="150">
        <v>3784</v>
      </c>
      <c r="AB2909" s="150"/>
      <c r="AC2909" s="150">
        <v>198</v>
      </c>
      <c r="AD2909" s="150"/>
      <c r="AE2909" s="150">
        <v>195.9336309</v>
      </c>
      <c r="AF2909" s="150">
        <v>284.92465979520011</v>
      </c>
      <c r="AG2909" s="150">
        <v>4135</v>
      </c>
      <c r="AH2909" s="150">
        <v>98</v>
      </c>
      <c r="AI2909" s="150"/>
      <c r="AJ2909" s="150">
        <v>180.22293905817619</v>
      </c>
      <c r="AK2909" s="150"/>
      <c r="AL2909" s="150">
        <v>10162.953125</v>
      </c>
      <c r="AM2909" s="150">
        <v>8952.486328125</v>
      </c>
      <c r="AN2909" s="150">
        <v>1210.4671630859375</v>
      </c>
      <c r="AO2909" s="5" t="s">
        <v>4357</v>
      </c>
    </row>
    <row r="2910" spans="1:41" ht="14.25" x14ac:dyDescent="0.45">
      <c r="A2910" s="150">
        <v>2019</v>
      </c>
      <c r="B2910" s="5" t="s">
        <v>582</v>
      </c>
      <c r="C2910" s="5" t="s">
        <v>171</v>
      </c>
      <c r="D2910" s="5" t="s">
        <v>84</v>
      </c>
      <c r="E2910" s="5" t="s">
        <v>214</v>
      </c>
      <c r="F2910" s="5" t="s">
        <v>214</v>
      </c>
      <c r="G2910" s="5" t="s">
        <v>88</v>
      </c>
      <c r="H2910" s="5" t="s">
        <v>131</v>
      </c>
      <c r="I2910" s="150">
        <v>0</v>
      </c>
      <c r="J2910" s="150"/>
      <c r="K2910" s="150"/>
      <c r="L2910" s="150">
        <v>0</v>
      </c>
      <c r="M2910" s="150">
        <v>191.88097200000001</v>
      </c>
      <c r="N2910" s="150">
        <v>0</v>
      </c>
      <c r="O2910" s="150">
        <v>0</v>
      </c>
      <c r="P2910" s="150">
        <v>618.13300000000004</v>
      </c>
      <c r="Q2910" s="150">
        <v>3</v>
      </c>
      <c r="R2910" s="150">
        <v>116.10983286529181</v>
      </c>
      <c r="S2910" s="150">
        <v>0</v>
      </c>
      <c r="T2910" s="150">
        <v>0</v>
      </c>
      <c r="U2910" s="150"/>
      <c r="V2910" s="150">
        <v>0</v>
      </c>
      <c r="W2910" s="150">
        <v>402.59905372799989</v>
      </c>
      <c r="X2910" s="150"/>
      <c r="Y2910" s="150">
        <v>0</v>
      </c>
      <c r="Z2910" s="150"/>
      <c r="AA2910" s="150">
        <v>2415.0008824176098</v>
      </c>
      <c r="AB2910" s="150"/>
      <c r="AC2910" s="150">
        <v>215.28175815</v>
      </c>
      <c r="AD2910" s="150"/>
      <c r="AE2910" s="150">
        <v>840.20965620000004</v>
      </c>
      <c r="AF2910" s="150">
        <v>305.19013692978427</v>
      </c>
      <c r="AG2910" s="150">
        <v>3542</v>
      </c>
      <c r="AH2910" s="150">
        <v>153.63583119559999</v>
      </c>
      <c r="AI2910" s="150"/>
      <c r="AJ2910" s="150">
        <v>258.75315902768688</v>
      </c>
      <c r="AK2910" s="150"/>
      <c r="AL2910" s="150">
        <v>9061.7939453125</v>
      </c>
      <c r="AM2910" s="150">
        <v>8313.677734375</v>
      </c>
      <c r="AN2910" s="150">
        <v>748.1158447265625</v>
      </c>
      <c r="AO2910" s="5" t="s">
        <v>946</v>
      </c>
    </row>
    <row r="2911" spans="1:41" ht="14.25" x14ac:dyDescent="0.45">
      <c r="A2911" s="150">
        <v>2019</v>
      </c>
      <c r="B2911" s="5" t="s">
        <v>1478</v>
      </c>
      <c r="C2911" s="5" t="s">
        <v>171</v>
      </c>
      <c r="D2911" s="5" t="s">
        <v>84</v>
      </c>
      <c r="E2911" s="5" t="s">
        <v>214</v>
      </c>
      <c r="F2911" s="5" t="s">
        <v>214</v>
      </c>
      <c r="G2911" s="5" t="s">
        <v>88</v>
      </c>
      <c r="H2911" s="5" t="s">
        <v>131</v>
      </c>
      <c r="I2911" s="150">
        <v>0</v>
      </c>
      <c r="J2911" s="150"/>
      <c r="K2911" s="150"/>
      <c r="L2911" s="150">
        <v>0</v>
      </c>
      <c r="M2911" s="150">
        <v>216.59461572836921</v>
      </c>
      <c r="N2911" s="150">
        <v>0</v>
      </c>
      <c r="O2911" s="150">
        <v>0</v>
      </c>
      <c r="P2911" s="150">
        <v>618.13300000000004</v>
      </c>
      <c r="Q2911" s="150">
        <v>0</v>
      </c>
      <c r="R2911" s="150">
        <v>100.3695210813128</v>
      </c>
      <c r="S2911" s="150">
        <v>0</v>
      </c>
      <c r="T2911" s="150">
        <v>0</v>
      </c>
      <c r="U2911" s="150"/>
      <c r="V2911" s="150">
        <v>0</v>
      </c>
      <c r="W2911" s="150">
        <v>526.27134347272784</v>
      </c>
      <c r="X2911" s="150">
        <v>117.10061703960061</v>
      </c>
      <c r="Y2911" s="150">
        <v>0</v>
      </c>
      <c r="Z2911" s="150">
        <v>0</v>
      </c>
      <c r="AA2911" s="150">
        <v>2718.7705381205269</v>
      </c>
      <c r="AB2911" s="150">
        <v>0</v>
      </c>
      <c r="AC2911" s="150">
        <v>220.49960522000001</v>
      </c>
      <c r="AD2911" s="150"/>
      <c r="AE2911" s="150">
        <v>288.20745923655198</v>
      </c>
      <c r="AF2911" s="150">
        <v>296.85020472325681</v>
      </c>
      <c r="AG2911" s="150">
        <v>1887.431561444778</v>
      </c>
      <c r="AH2911" s="150">
        <v>712.09610540153869</v>
      </c>
      <c r="AI2911" s="150">
        <v>0</v>
      </c>
      <c r="AJ2911" s="150">
        <v>675.29771201479559</v>
      </c>
      <c r="AK2911" s="150"/>
      <c r="AL2911" s="150">
        <v>8377.6220703125</v>
      </c>
      <c r="AM2911" s="150">
        <v>6805.5595703125</v>
      </c>
      <c r="AN2911" s="150">
        <v>1572.062744140625</v>
      </c>
      <c r="AO2911" s="5" t="s">
        <v>2583</v>
      </c>
    </row>
    <row r="2912" spans="1:41" ht="14.25" x14ac:dyDescent="0.45">
      <c r="A2912" s="150">
        <v>2019</v>
      </c>
      <c r="B2912" s="5" t="s">
        <v>4980</v>
      </c>
      <c r="C2912" s="5" t="s">
        <v>171</v>
      </c>
      <c r="D2912" s="5" t="s">
        <v>84</v>
      </c>
      <c r="E2912" s="5" t="s">
        <v>214</v>
      </c>
      <c r="F2912" s="5" t="s">
        <v>214</v>
      </c>
      <c r="G2912" s="5" t="s">
        <v>88</v>
      </c>
      <c r="H2912" s="5" t="s">
        <v>131</v>
      </c>
      <c r="I2912" s="150">
        <v>0</v>
      </c>
      <c r="J2912" s="150">
        <v>1363.876</v>
      </c>
      <c r="K2912" s="150"/>
      <c r="L2912" s="150">
        <v>0</v>
      </c>
      <c r="M2912" s="150">
        <v>704.18368665977243</v>
      </c>
      <c r="N2912" s="150">
        <v>0</v>
      </c>
      <c r="O2912" s="150"/>
      <c r="P2912" s="150">
        <v>109</v>
      </c>
      <c r="Q2912" s="150">
        <v>0</v>
      </c>
      <c r="R2912" s="150">
        <v>94.09904572328189</v>
      </c>
      <c r="S2912" s="150">
        <v>0</v>
      </c>
      <c r="T2912" s="150"/>
      <c r="U2912" s="150"/>
      <c r="V2912" s="150">
        <v>0</v>
      </c>
      <c r="W2912" s="150">
        <v>727.64120000000003</v>
      </c>
      <c r="X2912" s="150">
        <v>94.288483464000308</v>
      </c>
      <c r="Y2912" s="150">
        <v>0</v>
      </c>
      <c r="Z2912" s="150">
        <v>0</v>
      </c>
      <c r="AA2912" s="150">
        <v>3780</v>
      </c>
      <c r="AB2912" s="150"/>
      <c r="AC2912" s="150">
        <v>270.37735946590931</v>
      </c>
      <c r="AD2912" s="150"/>
      <c r="AE2912" s="150">
        <v>320</v>
      </c>
      <c r="AF2912" s="150">
        <v>300</v>
      </c>
      <c r="AG2912" s="150">
        <v>4497</v>
      </c>
      <c r="AH2912" s="150">
        <v>0</v>
      </c>
      <c r="AI2912" s="150"/>
      <c r="AJ2912" s="150">
        <v>181.947991565564</v>
      </c>
      <c r="AK2912" s="150"/>
      <c r="AL2912" s="150">
        <v>12442.4140625</v>
      </c>
      <c r="AM2912" s="150">
        <v>10916.30078125</v>
      </c>
      <c r="AN2912" s="150">
        <v>1526.1134033203125</v>
      </c>
      <c r="AO2912" s="5" t="s">
        <v>5522</v>
      </c>
    </row>
    <row r="2913" spans="1:41" ht="14.25" x14ac:dyDescent="0.45">
      <c r="A2913" s="150">
        <v>2019</v>
      </c>
      <c r="B2913" s="5" t="s">
        <v>6344</v>
      </c>
      <c r="C2913" s="5" t="s">
        <v>171</v>
      </c>
      <c r="D2913" s="5" t="s">
        <v>84</v>
      </c>
      <c r="E2913" s="5" t="s">
        <v>214</v>
      </c>
      <c r="F2913" s="5" t="s">
        <v>214</v>
      </c>
      <c r="G2913" s="5" t="s">
        <v>88</v>
      </c>
      <c r="H2913" s="5" t="s">
        <v>131</v>
      </c>
      <c r="I2913" s="150"/>
      <c r="J2913" s="150">
        <v>1420.2041307160439</v>
      </c>
      <c r="K2913" s="150"/>
      <c r="L2913" s="150">
        <v>0</v>
      </c>
      <c r="M2913" s="150">
        <v>85.750875000000008</v>
      </c>
      <c r="N2913" s="150">
        <v>0</v>
      </c>
      <c r="O2913" s="150"/>
      <c r="P2913" s="150">
        <v>109</v>
      </c>
      <c r="Q2913" s="150">
        <v>0</v>
      </c>
      <c r="R2913" s="150">
        <v>190.98524598168481</v>
      </c>
      <c r="S2913" s="150">
        <v>0</v>
      </c>
      <c r="T2913" s="150">
        <v>0</v>
      </c>
      <c r="U2913" s="150"/>
      <c r="V2913" s="150">
        <v>0</v>
      </c>
      <c r="W2913" s="150">
        <v>556.89920000000006</v>
      </c>
      <c r="X2913" s="150">
        <v>99</v>
      </c>
      <c r="Y2913" s="150">
        <v>0</v>
      </c>
      <c r="Z2913" s="150">
        <v>0</v>
      </c>
      <c r="AA2913" s="150">
        <v>2078</v>
      </c>
      <c r="AB2913" s="150"/>
      <c r="AC2913" s="150">
        <v>270.37735946590931</v>
      </c>
      <c r="AD2913" s="150">
        <v>0</v>
      </c>
      <c r="AE2913" s="150">
        <v>100</v>
      </c>
      <c r="AF2913" s="150">
        <v>300</v>
      </c>
      <c r="AG2913" s="150">
        <v>3594</v>
      </c>
      <c r="AH2913" s="150">
        <v>1000</v>
      </c>
      <c r="AI2913" s="150"/>
      <c r="AJ2913" s="150">
        <v>168</v>
      </c>
      <c r="AK2913" s="150"/>
      <c r="AL2913" s="150">
        <v>9972.216796875</v>
      </c>
      <c r="AM2913" s="150">
        <v>8230.56640625</v>
      </c>
      <c r="AN2913" s="150">
        <v>1741.650146484375</v>
      </c>
      <c r="AO2913" s="5" t="s">
        <v>6358</v>
      </c>
    </row>
    <row r="2914" spans="1:41" ht="14.25" x14ac:dyDescent="0.45">
      <c r="A2914" s="150">
        <v>2019</v>
      </c>
      <c r="B2914" s="5" t="s">
        <v>1476</v>
      </c>
      <c r="C2914" s="5" t="s">
        <v>171</v>
      </c>
      <c r="D2914" s="5" t="s">
        <v>84</v>
      </c>
      <c r="E2914" s="5" t="s">
        <v>214</v>
      </c>
      <c r="F2914" s="5" t="s">
        <v>214</v>
      </c>
      <c r="G2914" s="5" t="s">
        <v>88</v>
      </c>
      <c r="H2914" s="5" t="s">
        <v>131</v>
      </c>
      <c r="I2914" s="150">
        <v>0</v>
      </c>
      <c r="J2914" s="150"/>
      <c r="K2914" s="150">
        <v>0</v>
      </c>
      <c r="L2914" s="150"/>
      <c r="M2914" s="150">
        <v>142.20562499999991</v>
      </c>
      <c r="N2914" s="150">
        <v>542.60821887999998</v>
      </c>
      <c r="O2914" s="150">
        <v>109.64</v>
      </c>
      <c r="P2914" s="150">
        <v>618.13300000000004</v>
      </c>
      <c r="Q2914" s="150">
        <v>73.160556209999996</v>
      </c>
      <c r="R2914" s="150">
        <v>84.089969991972239</v>
      </c>
      <c r="S2914" s="150">
        <v>0</v>
      </c>
      <c r="T2914" s="150">
        <v>23.193868364257799</v>
      </c>
      <c r="U2914" s="150"/>
      <c r="V2914" s="150">
        <v>0</v>
      </c>
      <c r="W2914" s="150">
        <v>308.16257377054399</v>
      </c>
      <c r="X2914" s="150">
        <v>130.927044931034</v>
      </c>
      <c r="Y2914" s="150">
        <v>79</v>
      </c>
      <c r="Z2914" s="150">
        <v>0</v>
      </c>
      <c r="AA2914" s="150">
        <v>1849.7297444893709</v>
      </c>
      <c r="AB2914" s="150">
        <v>0</v>
      </c>
      <c r="AC2914" s="150">
        <v>194.7231251</v>
      </c>
      <c r="AD2914" s="150">
        <v>490.30729835788009</v>
      </c>
      <c r="AE2914" s="150"/>
      <c r="AF2914" s="150">
        <v>16501.59232</v>
      </c>
      <c r="AG2914" s="150">
        <v>2893.055172554929</v>
      </c>
      <c r="AH2914" s="150">
        <v>1267.052904012598</v>
      </c>
      <c r="AI2914" s="150">
        <v>0</v>
      </c>
      <c r="AJ2914" s="150">
        <v>411.41715896329453</v>
      </c>
      <c r="AK2914" s="150"/>
      <c r="AL2914" s="150">
        <v>25718.998046875</v>
      </c>
      <c r="AM2914" s="150">
        <v>23247.509765625</v>
      </c>
      <c r="AN2914" s="150">
        <v>2471.4892578125</v>
      </c>
      <c r="AO2914" s="5" t="s">
        <v>2581</v>
      </c>
    </row>
    <row r="2915" spans="1:41" ht="14.25" x14ac:dyDescent="0.45">
      <c r="A2915" s="150">
        <v>2019</v>
      </c>
      <c r="B2915" s="5" t="s">
        <v>4980</v>
      </c>
      <c r="C2915" s="5" t="s">
        <v>171</v>
      </c>
      <c r="D2915" s="5" t="s">
        <v>84</v>
      </c>
      <c r="E2915" s="5" t="s">
        <v>217</v>
      </c>
      <c r="F2915" s="5" t="s">
        <v>218</v>
      </c>
      <c r="G2915" s="5" t="s">
        <v>87</v>
      </c>
      <c r="H2915" s="5" t="s">
        <v>131</v>
      </c>
      <c r="I2915" s="150">
        <v>0</v>
      </c>
      <c r="J2915" s="150">
        <v>0</v>
      </c>
      <c r="K2915" s="150"/>
      <c r="L2915" s="150"/>
      <c r="M2915" s="150"/>
      <c r="N2915" s="150">
        <v>0</v>
      </c>
      <c r="O2915" s="150"/>
      <c r="P2915" s="150"/>
      <c r="Q2915" s="150">
        <v>0</v>
      </c>
      <c r="R2915" s="150"/>
      <c r="S2915" s="150">
        <v>0</v>
      </c>
      <c r="T2915" s="150"/>
      <c r="U2915" s="150"/>
      <c r="V2915" s="150">
        <v>0</v>
      </c>
      <c r="W2915" s="150"/>
      <c r="X2915" s="150">
        <v>0</v>
      </c>
      <c r="Y2915" s="150"/>
      <c r="Z2915" s="150"/>
      <c r="AA2915" s="150"/>
      <c r="AB2915" s="150"/>
      <c r="AC2915" s="150">
        <v>0</v>
      </c>
      <c r="AD2915" s="150"/>
      <c r="AE2915" s="150"/>
      <c r="AF2915" s="150">
        <v>0</v>
      </c>
      <c r="AG2915" s="150"/>
      <c r="AH2915" s="150">
        <v>360.29054983635683</v>
      </c>
      <c r="AI2915" s="150"/>
      <c r="AJ2915" s="150"/>
      <c r="AK2915" s="150"/>
      <c r="AL2915" s="150">
        <v>360.29055786132813</v>
      </c>
      <c r="AM2915" s="150">
        <v>0</v>
      </c>
      <c r="AN2915" s="150">
        <v>360.29055786132813</v>
      </c>
      <c r="AO2915" s="5" t="s">
        <v>5523</v>
      </c>
    </row>
    <row r="2916" spans="1:41" ht="14.25" x14ac:dyDescent="0.45">
      <c r="A2916" s="150">
        <v>2019</v>
      </c>
      <c r="B2916" s="5" t="s">
        <v>6344</v>
      </c>
      <c r="C2916" s="5" t="s">
        <v>171</v>
      </c>
      <c r="D2916" s="5" t="s">
        <v>84</v>
      </c>
      <c r="E2916" s="5" t="s">
        <v>217</v>
      </c>
      <c r="F2916" s="5" t="s">
        <v>218</v>
      </c>
      <c r="G2916" s="5" t="s">
        <v>87</v>
      </c>
      <c r="H2916" s="5" t="s">
        <v>131</v>
      </c>
      <c r="I2916" s="150"/>
      <c r="J2916" s="150"/>
      <c r="K2916" s="150"/>
      <c r="L2916" s="150"/>
      <c r="M2916" s="150"/>
      <c r="N2916" s="150">
        <v>0</v>
      </c>
      <c r="O2916" s="150"/>
      <c r="P2916" s="150"/>
      <c r="Q2916" s="150">
        <v>0</v>
      </c>
      <c r="R2916" s="150"/>
      <c r="S2916" s="150">
        <v>0</v>
      </c>
      <c r="T2916" s="150">
        <v>0</v>
      </c>
      <c r="U2916" s="150"/>
      <c r="V2916" s="150">
        <v>0</v>
      </c>
      <c r="W2916" s="150"/>
      <c r="X2916" s="150"/>
      <c r="Y2916" s="150"/>
      <c r="Z2916" s="150"/>
      <c r="AA2916" s="150"/>
      <c r="AB2916" s="150"/>
      <c r="AC2916" s="150"/>
      <c r="AD2916" s="150"/>
      <c r="AE2916" s="150"/>
      <c r="AF2916" s="150">
        <v>0</v>
      </c>
      <c r="AG2916" s="150"/>
      <c r="AH2916" s="150"/>
      <c r="AI2916" s="150"/>
      <c r="AJ2916" s="150"/>
      <c r="AK2916" s="150"/>
      <c r="AL2916" s="150">
        <v>0</v>
      </c>
      <c r="AM2916" s="150">
        <v>0</v>
      </c>
      <c r="AN2916" s="150">
        <v>0</v>
      </c>
      <c r="AO2916" s="5" t="s">
        <v>6359</v>
      </c>
    </row>
    <row r="2917" spans="1:41" ht="14.25" x14ac:dyDescent="0.45">
      <c r="A2917" s="150">
        <v>2019</v>
      </c>
      <c r="B2917" s="5" t="s">
        <v>4024</v>
      </c>
      <c r="C2917" s="5" t="s">
        <v>171</v>
      </c>
      <c r="D2917" s="5" t="s">
        <v>84</v>
      </c>
      <c r="E2917" s="5" t="s">
        <v>217</v>
      </c>
      <c r="F2917" s="5" t="s">
        <v>218</v>
      </c>
      <c r="G2917" s="5" t="s">
        <v>87</v>
      </c>
      <c r="H2917" s="5" t="s">
        <v>131</v>
      </c>
      <c r="I2917" s="150">
        <v>0</v>
      </c>
      <c r="J2917" s="150"/>
      <c r="K2917" s="150"/>
      <c r="L2917" s="150"/>
      <c r="M2917" s="150">
        <v>0</v>
      </c>
      <c r="N2917" s="150">
        <v>0</v>
      </c>
      <c r="O2917" s="150"/>
      <c r="P2917" s="150"/>
      <c r="Q2917" s="150">
        <v>0</v>
      </c>
      <c r="R2917" s="150"/>
      <c r="S2917" s="150">
        <v>0</v>
      </c>
      <c r="T2917" s="150"/>
      <c r="U2917" s="150"/>
      <c r="V2917" s="150">
        <v>0</v>
      </c>
      <c r="W2917" s="150"/>
      <c r="X2917" s="150">
        <v>0</v>
      </c>
      <c r="Y2917" s="150">
        <v>0</v>
      </c>
      <c r="Z2917" s="150"/>
      <c r="AA2917" s="150"/>
      <c r="AB2917" s="150"/>
      <c r="AC2917" s="150">
        <v>0</v>
      </c>
      <c r="AD2917" s="150"/>
      <c r="AE2917" s="150"/>
      <c r="AF2917" s="150">
        <v>0</v>
      </c>
      <c r="AG2917" s="150"/>
      <c r="AH2917" s="150">
        <v>370.00369448614128</v>
      </c>
      <c r="AI2917" s="150"/>
      <c r="AJ2917" s="150"/>
      <c r="AK2917" s="150"/>
      <c r="AL2917" s="150">
        <v>370.00369262695313</v>
      </c>
      <c r="AM2917" s="150">
        <v>0</v>
      </c>
      <c r="AN2917" s="150">
        <v>370.00369262695313</v>
      </c>
      <c r="AO2917" s="5" t="s">
        <v>4358</v>
      </c>
    </row>
    <row r="2918" spans="1:41" ht="14.25" x14ac:dyDescent="0.45">
      <c r="A2918" s="150">
        <v>2019</v>
      </c>
      <c r="B2918" s="5" t="s">
        <v>1476</v>
      </c>
      <c r="C2918" s="5" t="s">
        <v>171</v>
      </c>
      <c r="D2918" s="5" t="s">
        <v>84</v>
      </c>
      <c r="E2918" s="5" t="s">
        <v>217</v>
      </c>
      <c r="F2918" s="5" t="s">
        <v>218</v>
      </c>
      <c r="G2918" s="5" t="s">
        <v>87</v>
      </c>
      <c r="H2918" s="5" t="s">
        <v>131</v>
      </c>
      <c r="I2918" s="150"/>
      <c r="J2918" s="150"/>
      <c r="K2918" s="150"/>
      <c r="L2918" s="150"/>
      <c r="M2918" s="150"/>
      <c r="N2918" s="150">
        <v>0</v>
      </c>
      <c r="O2918" s="150"/>
      <c r="P2918" s="150"/>
      <c r="Q2918" s="150">
        <v>0</v>
      </c>
      <c r="R2918" s="150">
        <v>0</v>
      </c>
      <c r="S2918" s="150">
        <v>0</v>
      </c>
      <c r="T2918" s="150"/>
      <c r="U2918" s="150"/>
      <c r="V2918" s="150">
        <v>0</v>
      </c>
      <c r="W2918" s="150"/>
      <c r="X2918" s="150"/>
      <c r="Y2918" s="150"/>
      <c r="Z2918" s="150"/>
      <c r="AA2918" s="150">
        <v>2903.2765125309297</v>
      </c>
      <c r="AB2918" s="150"/>
      <c r="AC2918" s="150"/>
      <c r="AD2918" s="150"/>
      <c r="AE2918" s="150"/>
      <c r="AF2918" s="150"/>
      <c r="AG2918" s="150">
        <v>0</v>
      </c>
      <c r="AH2918" s="150">
        <v>544.98603044524566</v>
      </c>
      <c r="AI2918" s="150"/>
      <c r="AJ2918" s="150"/>
      <c r="AK2918" s="150"/>
      <c r="AL2918" s="150">
        <v>3448.2626953125</v>
      </c>
      <c r="AM2918" s="150">
        <v>2903.276611328125</v>
      </c>
      <c r="AN2918" s="150">
        <v>544.98602294921875</v>
      </c>
      <c r="AO2918" s="5" t="s">
        <v>2585</v>
      </c>
    </row>
    <row r="2919" spans="1:41" ht="14.25" x14ac:dyDescent="0.45">
      <c r="A2919" s="150">
        <v>2019</v>
      </c>
      <c r="B2919" s="5" t="s">
        <v>1477</v>
      </c>
      <c r="C2919" s="5" t="s">
        <v>171</v>
      </c>
      <c r="D2919" s="5" t="s">
        <v>84</v>
      </c>
      <c r="E2919" s="5" t="s">
        <v>217</v>
      </c>
      <c r="F2919" s="5" t="s">
        <v>218</v>
      </c>
      <c r="G2919" s="5" t="s">
        <v>87</v>
      </c>
      <c r="H2919" s="5" t="s">
        <v>131</v>
      </c>
      <c r="I2919" s="150">
        <v>0</v>
      </c>
      <c r="J2919" s="150"/>
      <c r="K2919" s="150"/>
      <c r="L2919" s="150"/>
      <c r="M2919" s="150"/>
      <c r="N2919" s="150"/>
      <c r="O2919" s="150">
        <v>0</v>
      </c>
      <c r="P2919" s="150"/>
      <c r="Q2919" s="150">
        <v>0</v>
      </c>
      <c r="R2919" s="150"/>
      <c r="S2919" s="150">
        <v>0</v>
      </c>
      <c r="T2919" s="150"/>
      <c r="U2919" s="150"/>
      <c r="V2919" s="150">
        <v>0</v>
      </c>
      <c r="W2919" s="150">
        <v>0</v>
      </c>
      <c r="X2919" s="150">
        <v>0</v>
      </c>
      <c r="Y2919" s="150"/>
      <c r="Z2919" s="150"/>
      <c r="AA2919" s="150">
        <v>1660.0110605670291</v>
      </c>
      <c r="AB2919" s="150"/>
      <c r="AC2919" s="150"/>
      <c r="AD2919" s="150"/>
      <c r="AE2919" s="150"/>
      <c r="AF2919" s="150">
        <v>0</v>
      </c>
      <c r="AG2919" s="150">
        <v>6712.3732956213935</v>
      </c>
      <c r="AH2919" s="150">
        <v>399.98361745091267</v>
      </c>
      <c r="AI2919" s="150"/>
      <c r="AJ2919" s="150">
        <v>0</v>
      </c>
      <c r="AK2919" s="150"/>
      <c r="AL2919" s="150">
        <v>8772.3681640625</v>
      </c>
      <c r="AM2919" s="150">
        <v>8372.384765625</v>
      </c>
      <c r="AN2919" s="150">
        <v>399.98361206054688</v>
      </c>
      <c r="AO2919" s="5" t="s">
        <v>2586</v>
      </c>
    </row>
    <row r="2920" spans="1:41" ht="14.25" x14ac:dyDescent="0.45">
      <c r="A2920" s="150">
        <v>2019</v>
      </c>
      <c r="B2920" s="5" t="s">
        <v>582</v>
      </c>
      <c r="C2920" s="5" t="s">
        <v>171</v>
      </c>
      <c r="D2920" s="5" t="s">
        <v>84</v>
      </c>
      <c r="E2920" s="5" t="s">
        <v>217</v>
      </c>
      <c r="F2920" s="5" t="s">
        <v>218</v>
      </c>
      <c r="G2920" s="5" t="s">
        <v>87</v>
      </c>
      <c r="H2920" s="5" t="s">
        <v>131</v>
      </c>
      <c r="I2920" s="150">
        <v>0</v>
      </c>
      <c r="J2920" s="150"/>
      <c r="K2920" s="150"/>
      <c r="L2920" s="150"/>
      <c r="M2920" s="150"/>
      <c r="N2920" s="150">
        <v>0</v>
      </c>
      <c r="O2920" s="150">
        <v>0</v>
      </c>
      <c r="P2920" s="150"/>
      <c r="Q2920" s="150">
        <v>0</v>
      </c>
      <c r="R2920" s="150"/>
      <c r="S2920" s="150">
        <v>0</v>
      </c>
      <c r="T2920" s="150"/>
      <c r="U2920" s="150"/>
      <c r="V2920" s="150">
        <v>0</v>
      </c>
      <c r="W2920" s="150"/>
      <c r="X2920" s="150">
        <v>0</v>
      </c>
      <c r="Y2920" s="150">
        <v>0</v>
      </c>
      <c r="Z2920" s="150"/>
      <c r="AA2920" s="150"/>
      <c r="AB2920" s="150">
        <v>0</v>
      </c>
      <c r="AC2920" s="150">
        <v>0</v>
      </c>
      <c r="AD2920" s="150"/>
      <c r="AE2920" s="150"/>
      <c r="AF2920" s="150">
        <v>0</v>
      </c>
      <c r="AG2920" s="150"/>
      <c r="AH2920" s="150">
        <v>381.55232477647394</v>
      </c>
      <c r="AI2920" s="150"/>
      <c r="AJ2920" s="150"/>
      <c r="AK2920" s="150"/>
      <c r="AL2920" s="150">
        <v>381.55233764648438</v>
      </c>
      <c r="AM2920" s="150">
        <v>0</v>
      </c>
      <c r="AN2920" s="150">
        <v>381.55233764648438</v>
      </c>
      <c r="AO2920" s="5" t="s">
        <v>947</v>
      </c>
    </row>
    <row r="2921" spans="1:41" ht="14.25" x14ac:dyDescent="0.45">
      <c r="A2921" s="150">
        <v>2019</v>
      </c>
      <c r="B2921" s="5" t="s">
        <v>1478</v>
      </c>
      <c r="C2921" s="5" t="s">
        <v>171</v>
      </c>
      <c r="D2921" s="5" t="s">
        <v>84</v>
      </c>
      <c r="E2921" s="5" t="s">
        <v>217</v>
      </c>
      <c r="F2921" s="5" t="s">
        <v>218</v>
      </c>
      <c r="G2921" s="5" t="s">
        <v>87</v>
      </c>
      <c r="H2921" s="5" t="s">
        <v>131</v>
      </c>
      <c r="I2921" s="150">
        <v>0</v>
      </c>
      <c r="J2921" s="150"/>
      <c r="K2921" s="150"/>
      <c r="L2921" s="150"/>
      <c r="M2921" s="150"/>
      <c r="N2921" s="150">
        <v>0</v>
      </c>
      <c r="O2921" s="150"/>
      <c r="P2921" s="150"/>
      <c r="Q2921" s="150">
        <v>0</v>
      </c>
      <c r="R2921" s="150"/>
      <c r="S2921" s="150">
        <v>0</v>
      </c>
      <c r="T2921" s="150"/>
      <c r="U2921" s="150"/>
      <c r="V2921" s="150">
        <v>0</v>
      </c>
      <c r="W2921" s="150">
        <v>0</v>
      </c>
      <c r="X2921" s="150"/>
      <c r="Y2921" s="150">
        <v>0</v>
      </c>
      <c r="Z2921" s="150">
        <v>0</v>
      </c>
      <c r="AA2921" s="150">
        <v>1612.0834351118999</v>
      </c>
      <c r="AB2921" s="150"/>
      <c r="AC2921" s="150"/>
      <c r="AD2921" s="150"/>
      <c r="AE2921" s="150"/>
      <c r="AF2921" s="150">
        <v>0</v>
      </c>
      <c r="AG2921" s="150"/>
      <c r="AH2921" s="150">
        <v>399.14758933700836</v>
      </c>
      <c r="AI2921" s="150">
        <v>0</v>
      </c>
      <c r="AJ2921" s="150">
        <v>0</v>
      </c>
      <c r="AK2921" s="150"/>
      <c r="AL2921" s="150">
        <v>2011.2310791015625</v>
      </c>
      <c r="AM2921" s="150">
        <v>1612.08349609375</v>
      </c>
      <c r="AN2921" s="150">
        <v>399.1475830078125</v>
      </c>
      <c r="AO2921" s="5" t="s">
        <v>2584</v>
      </c>
    </row>
    <row r="2922" spans="1:41" ht="14.25" x14ac:dyDescent="0.45">
      <c r="A2922" s="150">
        <v>2019</v>
      </c>
      <c r="B2922" s="5" t="s">
        <v>4980</v>
      </c>
      <c r="C2922" s="5" t="s">
        <v>171</v>
      </c>
      <c r="D2922" s="5" t="s">
        <v>84</v>
      </c>
      <c r="E2922" s="5" t="s">
        <v>217</v>
      </c>
      <c r="F2922" s="5" t="s">
        <v>219</v>
      </c>
      <c r="G2922" s="5" t="s">
        <v>87</v>
      </c>
      <c r="H2922" s="5" t="s">
        <v>131</v>
      </c>
      <c r="I2922" s="150">
        <v>653.15830672088077</v>
      </c>
      <c r="J2922" s="150">
        <v>0</v>
      </c>
      <c r="K2922" s="150"/>
      <c r="L2922" s="150"/>
      <c r="M2922" s="150">
        <v>316.0443419617165</v>
      </c>
      <c r="N2922" s="150">
        <v>9404.0815419599585</v>
      </c>
      <c r="O2922" s="150"/>
      <c r="P2922" s="150"/>
      <c r="Q2922" s="150">
        <v>21.055598435121329</v>
      </c>
      <c r="R2922" s="150">
        <v>227.77588945514535</v>
      </c>
      <c r="S2922" s="150">
        <v>904.60487412658586</v>
      </c>
      <c r="T2922" s="150"/>
      <c r="U2922" s="150">
        <v>105.34811398723883</v>
      </c>
      <c r="V2922" s="150">
        <v>863.85453469535844</v>
      </c>
      <c r="W2922" s="150"/>
      <c r="X2922" s="150">
        <v>0</v>
      </c>
      <c r="Y2922" s="150">
        <v>8646.973196072564</v>
      </c>
      <c r="Z2922" s="150">
        <v>28.19847592567416</v>
      </c>
      <c r="AA2922" s="150"/>
      <c r="AB2922" s="150"/>
      <c r="AC2922" s="150">
        <v>0</v>
      </c>
      <c r="AD2922" s="150"/>
      <c r="AE2922" s="150"/>
      <c r="AF2922" s="150">
        <v>1171.0458017288774</v>
      </c>
      <c r="AG2922" s="150">
        <v>6604.2732658600025</v>
      </c>
      <c r="AH2922" s="150">
        <v>526.74056993619411</v>
      </c>
      <c r="AI2922" s="150">
        <v>1315.7979437006129</v>
      </c>
      <c r="AJ2922" s="150"/>
      <c r="AK2922" s="150"/>
      <c r="AL2922" s="150">
        <v>30788.953125</v>
      </c>
      <c r="AM2922" s="150">
        <v>27725.765625</v>
      </c>
      <c r="AN2922" s="150">
        <v>3063.187744140625</v>
      </c>
      <c r="AO2922" s="5" t="s">
        <v>5524</v>
      </c>
    </row>
    <row r="2923" spans="1:41" ht="14.25" x14ac:dyDescent="0.45">
      <c r="A2923" s="150">
        <v>2019</v>
      </c>
      <c r="B2923" s="5" t="s">
        <v>1476</v>
      </c>
      <c r="C2923" s="5" t="s">
        <v>171</v>
      </c>
      <c r="D2923" s="5" t="s">
        <v>84</v>
      </c>
      <c r="E2923" s="5" t="s">
        <v>217</v>
      </c>
      <c r="F2923" s="5" t="s">
        <v>219</v>
      </c>
      <c r="G2923" s="5" t="s">
        <v>87</v>
      </c>
      <c r="H2923" s="5" t="s">
        <v>131</v>
      </c>
      <c r="I2923" s="150">
        <v>0</v>
      </c>
      <c r="J2923" s="150"/>
      <c r="K2923" s="150">
        <v>96.775883751030989</v>
      </c>
      <c r="L2923" s="150"/>
      <c r="M2923" s="150">
        <v>756.06159180492966</v>
      </c>
      <c r="N2923" s="150">
        <v>2409.7195054006716</v>
      </c>
      <c r="O2923" s="150">
        <v>190.52752113484226</v>
      </c>
      <c r="P2923" s="150"/>
      <c r="Q2923" s="150">
        <v>0</v>
      </c>
      <c r="R2923" s="150">
        <v>224.43168182354174</v>
      </c>
      <c r="S2923" s="150">
        <v>544.36434609954938</v>
      </c>
      <c r="T2923" s="150"/>
      <c r="U2923" s="150"/>
      <c r="V2923" s="150">
        <v>1572.6081109542536</v>
      </c>
      <c r="W2923" s="150"/>
      <c r="X2923" s="150"/>
      <c r="Y2923" s="150"/>
      <c r="Z2923" s="150"/>
      <c r="AA2923" s="150">
        <v>362.90956406636622</v>
      </c>
      <c r="AB2923" s="150"/>
      <c r="AC2923" s="150"/>
      <c r="AD2923" s="150">
        <v>347.78833223026766</v>
      </c>
      <c r="AE2923" s="150"/>
      <c r="AF2923" s="150">
        <v>2177.4573843981975</v>
      </c>
      <c r="AG2923" s="150">
        <v>15533.760405909954</v>
      </c>
      <c r="AH2923" s="150">
        <v>1209.6985468878875</v>
      </c>
      <c r="AI2923" s="150">
        <v>235.89121664313805</v>
      </c>
      <c r="AJ2923" s="150"/>
      <c r="AK2923" s="150"/>
      <c r="AL2923" s="150">
        <v>25661.994140625</v>
      </c>
      <c r="AM2923" s="150">
        <v>22280.88671875</v>
      </c>
      <c r="AN2923" s="150">
        <v>3381.107421875</v>
      </c>
      <c r="AO2923" s="5" t="s">
        <v>2589</v>
      </c>
    </row>
    <row r="2924" spans="1:41" ht="14.25" x14ac:dyDescent="0.45">
      <c r="A2924" s="150">
        <v>2019</v>
      </c>
      <c r="B2924" s="5" t="s">
        <v>1478</v>
      </c>
      <c r="C2924" s="5" t="s">
        <v>171</v>
      </c>
      <c r="D2924" s="5" t="s">
        <v>84</v>
      </c>
      <c r="E2924" s="5" t="s">
        <v>217</v>
      </c>
      <c r="F2924" s="5" t="s">
        <v>219</v>
      </c>
      <c r="G2924" s="5" t="s">
        <v>87</v>
      </c>
      <c r="H2924" s="5" t="s">
        <v>131</v>
      </c>
      <c r="I2924" s="150">
        <v>0</v>
      </c>
      <c r="J2924" s="150"/>
      <c r="K2924" s="150">
        <v>92.119053434965707</v>
      </c>
      <c r="L2924" s="150">
        <v>345.44645038112139</v>
      </c>
      <c r="M2924" s="150">
        <v>1268.7960250456606</v>
      </c>
      <c r="N2924" s="150">
        <v>2947.8822536734829</v>
      </c>
      <c r="O2924" s="150">
        <v>189.99554770961677</v>
      </c>
      <c r="P2924" s="150"/>
      <c r="Q2924" s="150">
        <v>0</v>
      </c>
      <c r="R2924" s="150"/>
      <c r="S2924" s="150">
        <v>518.16967557168209</v>
      </c>
      <c r="T2924" s="150"/>
      <c r="U2924" s="150"/>
      <c r="V2924" s="150">
        <v>1496.9346183181929</v>
      </c>
      <c r="W2924" s="150">
        <v>0</v>
      </c>
      <c r="X2924" s="150"/>
      <c r="Y2924" s="150">
        <v>2130.2531106835822</v>
      </c>
      <c r="Z2924" s="150">
        <v>0</v>
      </c>
      <c r="AA2924" s="150">
        <v>345.44645038112139</v>
      </c>
      <c r="AB2924" s="150"/>
      <c r="AC2924" s="150"/>
      <c r="AD2924" s="150"/>
      <c r="AE2924" s="150"/>
      <c r="AF2924" s="150">
        <v>1837.7720158077962</v>
      </c>
      <c r="AG2924" s="150">
        <v>9058.0002011555862</v>
      </c>
      <c r="AH2924" s="150">
        <v>1151.4881679370715</v>
      </c>
      <c r="AI2924" s="150">
        <v>224.54019274772892</v>
      </c>
      <c r="AJ2924" s="150">
        <v>0</v>
      </c>
      <c r="AK2924" s="150">
        <v>0</v>
      </c>
      <c r="AL2924" s="150">
        <v>21606.845703125</v>
      </c>
      <c r="AM2924" s="150">
        <v>18161.734375</v>
      </c>
      <c r="AN2924" s="150">
        <v>3445.10888671875</v>
      </c>
      <c r="AO2924" s="5" t="s">
        <v>2587</v>
      </c>
    </row>
    <row r="2925" spans="1:41" ht="14.25" x14ac:dyDescent="0.45">
      <c r="A2925" s="150">
        <v>2019</v>
      </c>
      <c r="B2925" s="5" t="s">
        <v>4024</v>
      </c>
      <c r="C2925" s="5" t="s">
        <v>171</v>
      </c>
      <c r="D2925" s="5" t="s">
        <v>84</v>
      </c>
      <c r="E2925" s="5" t="s">
        <v>217</v>
      </c>
      <c r="F2925" s="5" t="s">
        <v>219</v>
      </c>
      <c r="G2925" s="5" t="s">
        <v>87</v>
      </c>
      <c r="H2925" s="5" t="s">
        <v>131</v>
      </c>
      <c r="I2925" s="150">
        <v>270.47053690507403</v>
      </c>
      <c r="J2925" s="150"/>
      <c r="K2925" s="150">
        <v>87.632453957243996</v>
      </c>
      <c r="L2925" s="150">
        <v>54.094107381014808</v>
      </c>
      <c r="M2925" s="150">
        <v>324.56464428608888</v>
      </c>
      <c r="N2925" s="150">
        <v>5204.8884912688973</v>
      </c>
      <c r="O2925" s="150">
        <v>181.75620080020977</v>
      </c>
      <c r="P2925" s="150"/>
      <c r="Q2925" s="150">
        <v>21.509548106127678</v>
      </c>
      <c r="R2925" s="150">
        <v>233.53690367777088</v>
      </c>
      <c r="S2925" s="150">
        <v>0</v>
      </c>
      <c r="T2925" s="150"/>
      <c r="U2925" s="150">
        <v>86.55057180962369</v>
      </c>
      <c r="V2925" s="150">
        <v>1406.446791906385</v>
      </c>
      <c r="W2925" s="150"/>
      <c r="X2925" s="150">
        <v>0</v>
      </c>
      <c r="Y2925" s="150">
        <v>4035.4204106237048</v>
      </c>
      <c r="Z2925" s="150">
        <v>65.453869931027924</v>
      </c>
      <c r="AA2925" s="150"/>
      <c r="AB2925" s="150"/>
      <c r="AC2925" s="150">
        <v>0</v>
      </c>
      <c r="AD2925" s="150"/>
      <c r="AE2925" s="150"/>
      <c r="AF2925" s="150">
        <v>2181.0744096025169</v>
      </c>
      <c r="AG2925" s="150">
        <v>7459.5774078419417</v>
      </c>
      <c r="AH2925" s="150">
        <v>540.94107381014805</v>
      </c>
      <c r="AI2925" s="150">
        <v>1050.5075653393076</v>
      </c>
      <c r="AJ2925" s="150"/>
      <c r="AK2925" s="150"/>
      <c r="AL2925" s="150">
        <v>23204.427734375</v>
      </c>
      <c r="AM2925" s="150">
        <v>21019.0234375</v>
      </c>
      <c r="AN2925" s="150">
        <v>2185.40185546875</v>
      </c>
      <c r="AO2925" s="5" t="s">
        <v>4359</v>
      </c>
    </row>
    <row r="2926" spans="1:41" ht="14.25" x14ac:dyDescent="0.45">
      <c r="A2926" s="150">
        <v>2019</v>
      </c>
      <c r="B2926" s="5" t="s">
        <v>582</v>
      </c>
      <c r="C2926" s="5" t="s">
        <v>171</v>
      </c>
      <c r="D2926" s="5" t="s">
        <v>84</v>
      </c>
      <c r="E2926" s="5" t="s">
        <v>217</v>
      </c>
      <c r="F2926" s="5" t="s">
        <v>219</v>
      </c>
      <c r="G2926" s="5" t="s">
        <v>87</v>
      </c>
      <c r="H2926" s="5" t="s">
        <v>131</v>
      </c>
      <c r="I2926" s="150">
        <v>1116.4679261334579</v>
      </c>
      <c r="J2926" s="150"/>
      <c r="K2926" s="150">
        <v>89.317434090676628</v>
      </c>
      <c r="L2926" s="150">
        <v>55.823396306672898</v>
      </c>
      <c r="M2926" s="150">
        <v>753.61585014008404</v>
      </c>
      <c r="N2926" s="150">
        <v>6380.6141978527121</v>
      </c>
      <c r="O2926" s="150">
        <v>184.21720781202055</v>
      </c>
      <c r="P2926" s="150"/>
      <c r="Q2926" s="150">
        <v>0</v>
      </c>
      <c r="R2926" s="150">
        <v>385.58741030597025</v>
      </c>
      <c r="S2926" s="150">
        <v>614.05735937340182</v>
      </c>
      <c r="T2926" s="150"/>
      <c r="U2926" s="150">
        <v>0</v>
      </c>
      <c r="V2926" s="150">
        <v>870.84498238409719</v>
      </c>
      <c r="W2926" s="150"/>
      <c r="X2926" s="150">
        <v>0</v>
      </c>
      <c r="Y2926" s="150">
        <v>4161.0759606993979</v>
      </c>
      <c r="Z2926" s="150">
        <v>66.635316362066348</v>
      </c>
      <c r="AA2926" s="150"/>
      <c r="AB2926" s="150">
        <v>0</v>
      </c>
      <c r="AC2926" s="150">
        <v>0</v>
      </c>
      <c r="AD2926" s="150"/>
      <c r="AE2926" s="150"/>
      <c r="AF2926" s="150">
        <v>1888.1259359197682</v>
      </c>
      <c r="AG2926" s="150">
        <v>5265.2627396453872</v>
      </c>
      <c r="AH2926" s="150">
        <v>558.23396306672896</v>
      </c>
      <c r="AI2926" s="150">
        <v>217.7112455960243</v>
      </c>
      <c r="AJ2926" s="150"/>
      <c r="AK2926" s="150"/>
      <c r="AL2926" s="150">
        <v>22607.591796875</v>
      </c>
      <c r="AM2926" s="150">
        <v>20190.439453125</v>
      </c>
      <c r="AN2926" s="150">
        <v>2417.153076171875</v>
      </c>
      <c r="AO2926" s="5" t="s">
        <v>948</v>
      </c>
    </row>
    <row r="2927" spans="1:41" ht="14.25" x14ac:dyDescent="0.45">
      <c r="A2927" s="150">
        <v>2019</v>
      </c>
      <c r="B2927" s="5" t="s">
        <v>6344</v>
      </c>
      <c r="C2927" s="5" t="s">
        <v>171</v>
      </c>
      <c r="D2927" s="5" t="s">
        <v>84</v>
      </c>
      <c r="E2927" s="5" t="s">
        <v>217</v>
      </c>
      <c r="F2927" s="5" t="s">
        <v>219</v>
      </c>
      <c r="G2927" s="5" t="s">
        <v>87</v>
      </c>
      <c r="H2927" s="5" t="s">
        <v>131</v>
      </c>
      <c r="I2927" s="150"/>
      <c r="J2927" s="150"/>
      <c r="K2927" s="150"/>
      <c r="L2927" s="150"/>
      <c r="M2927" s="150">
        <v>512.0462854338823</v>
      </c>
      <c r="N2927" s="150">
        <v>7538.3454141576149</v>
      </c>
      <c r="O2927" s="150"/>
      <c r="P2927" s="150"/>
      <c r="Q2927" s="150">
        <v>0</v>
      </c>
      <c r="R2927" s="150">
        <v>603.19052424111339</v>
      </c>
      <c r="S2927" s="150">
        <v>879.36945057794173</v>
      </c>
      <c r="T2927" s="150">
        <v>0</v>
      </c>
      <c r="U2927" s="150"/>
      <c r="V2927" s="150">
        <v>876.62324066280655</v>
      </c>
      <c r="W2927" s="150">
        <v>133.1320342128094</v>
      </c>
      <c r="X2927" s="150"/>
      <c r="Y2927" s="150">
        <v>8405.751821682612</v>
      </c>
      <c r="Z2927" s="150"/>
      <c r="AA2927" s="150"/>
      <c r="AB2927" s="150"/>
      <c r="AC2927" s="150"/>
      <c r="AD2927" s="150"/>
      <c r="AE2927" s="150"/>
      <c r="AF2927" s="150">
        <v>1421.0646908569408</v>
      </c>
      <c r="AG2927" s="150">
        <v>7484.0685079016239</v>
      </c>
      <c r="AH2927" s="150">
        <v>4481.7772815914332</v>
      </c>
      <c r="AI2927" s="150">
        <v>0</v>
      </c>
      <c r="AJ2927" s="150"/>
      <c r="AK2927" s="150"/>
      <c r="AL2927" s="150">
        <v>32335.3671875</v>
      </c>
      <c r="AM2927" s="150">
        <v>26329.04296875</v>
      </c>
      <c r="AN2927" s="150">
        <v>6006.3251953125</v>
      </c>
      <c r="AO2927" s="5" t="s">
        <v>6360</v>
      </c>
    </row>
    <row r="2928" spans="1:41" ht="14.25" x14ac:dyDescent="0.45">
      <c r="A2928" s="150">
        <v>2019</v>
      </c>
      <c r="B2928" s="5" t="s">
        <v>1477</v>
      </c>
      <c r="C2928" s="5" t="s">
        <v>171</v>
      </c>
      <c r="D2928" s="5" t="s">
        <v>84</v>
      </c>
      <c r="E2928" s="5" t="s">
        <v>217</v>
      </c>
      <c r="F2928" s="5" t="s">
        <v>219</v>
      </c>
      <c r="G2928" s="5" t="s">
        <v>87</v>
      </c>
      <c r="H2928" s="5" t="s">
        <v>131</v>
      </c>
      <c r="I2928" s="150">
        <v>0</v>
      </c>
      <c r="J2928" s="150"/>
      <c r="K2928" s="150">
        <v>94.857774889544515</v>
      </c>
      <c r="L2928" s="150"/>
      <c r="M2928" s="150">
        <v>1184.9811097529819</v>
      </c>
      <c r="N2928" s="150">
        <v>2363.1443169357776</v>
      </c>
      <c r="O2928" s="150">
        <v>186.15838322073111</v>
      </c>
      <c r="P2928" s="150"/>
      <c r="Q2928" s="150">
        <v>0</v>
      </c>
      <c r="R2928" s="150">
        <v>190.88816438744465</v>
      </c>
      <c r="S2928" s="150">
        <v>533.57498375368789</v>
      </c>
      <c r="T2928" s="150"/>
      <c r="U2928" s="150"/>
      <c r="V2928" s="150">
        <v>1541.4388419550983</v>
      </c>
      <c r="W2928" s="150">
        <v>0</v>
      </c>
      <c r="X2928" s="150">
        <v>0</v>
      </c>
      <c r="Y2928" s="150">
        <v>889.29163958947981</v>
      </c>
      <c r="Z2928" s="150"/>
      <c r="AA2928" s="150">
        <v>355.71665583579193</v>
      </c>
      <c r="AB2928" s="150"/>
      <c r="AC2928" s="150"/>
      <c r="AD2928" s="150">
        <v>326.07360118280928</v>
      </c>
      <c r="AE2928" s="150"/>
      <c r="AF2928" s="150">
        <v>1871.729318237833</v>
      </c>
      <c r="AG2928" s="150">
        <v>15921.877515210046</v>
      </c>
      <c r="AH2928" s="150">
        <v>1185.7221861193063</v>
      </c>
      <c r="AI2928" s="150">
        <v>231.21582629326474</v>
      </c>
      <c r="AJ2928" s="150">
        <v>0</v>
      </c>
      <c r="AK2928" s="150">
        <v>0</v>
      </c>
      <c r="AL2928" s="150">
        <v>26876.671875</v>
      </c>
      <c r="AM2928" s="150">
        <v>23134.0859375</v>
      </c>
      <c r="AN2928" s="150">
        <v>3742.583740234375</v>
      </c>
      <c r="AO2928" s="5" t="s">
        <v>2588</v>
      </c>
    </row>
    <row r="2929" spans="1:41" ht="14.25" x14ac:dyDescent="0.45">
      <c r="A2929" s="150">
        <v>2019</v>
      </c>
      <c r="B2929" s="5" t="s">
        <v>4024</v>
      </c>
      <c r="C2929" s="5" t="s">
        <v>171</v>
      </c>
      <c r="D2929" s="5" t="s">
        <v>84</v>
      </c>
      <c r="E2929" s="5" t="s">
        <v>217</v>
      </c>
      <c r="F2929" s="5" t="s">
        <v>220</v>
      </c>
      <c r="G2929" s="5" t="s">
        <v>87</v>
      </c>
      <c r="H2929" s="5" t="s">
        <v>131</v>
      </c>
      <c r="I2929" s="150">
        <v>0</v>
      </c>
      <c r="J2929" s="150"/>
      <c r="K2929" s="150"/>
      <c r="L2929" s="150"/>
      <c r="M2929" s="150">
        <v>0</v>
      </c>
      <c r="N2929" s="150">
        <v>0</v>
      </c>
      <c r="O2929" s="150"/>
      <c r="P2929" s="150"/>
      <c r="Q2929" s="150">
        <v>0</v>
      </c>
      <c r="R2929" s="150"/>
      <c r="S2929" s="150">
        <v>0</v>
      </c>
      <c r="T2929" s="150"/>
      <c r="U2929" s="150"/>
      <c r="V2929" s="150">
        <v>0</v>
      </c>
      <c r="W2929" s="150"/>
      <c r="X2929" s="150">
        <v>81.14116107152222</v>
      </c>
      <c r="Y2929" s="150">
        <v>0</v>
      </c>
      <c r="Z2929" s="150"/>
      <c r="AA2929" s="150"/>
      <c r="AB2929" s="150"/>
      <c r="AC2929" s="150">
        <v>0</v>
      </c>
      <c r="AD2929" s="150"/>
      <c r="AE2929" s="150">
        <v>177.42867220972857</v>
      </c>
      <c r="AF2929" s="150">
        <v>0</v>
      </c>
      <c r="AG2929" s="150">
        <v>5754.5311431923556</v>
      </c>
      <c r="AH2929" s="150"/>
      <c r="AI2929" s="150">
        <v>0</v>
      </c>
      <c r="AJ2929" s="150"/>
      <c r="AK2929" s="150"/>
      <c r="AL2929" s="150">
        <v>6013.10107421875</v>
      </c>
      <c r="AM2929" s="150">
        <v>5931.9599609375</v>
      </c>
      <c r="AN2929" s="150">
        <v>81.141159057617188</v>
      </c>
      <c r="AO2929" s="5" t="s">
        <v>4360</v>
      </c>
    </row>
    <row r="2930" spans="1:41" ht="14.25" x14ac:dyDescent="0.45">
      <c r="A2930" s="150">
        <v>2019</v>
      </c>
      <c r="B2930" s="5" t="s">
        <v>1478</v>
      </c>
      <c r="C2930" s="5" t="s">
        <v>171</v>
      </c>
      <c r="D2930" s="5" t="s">
        <v>84</v>
      </c>
      <c r="E2930" s="5" t="s">
        <v>217</v>
      </c>
      <c r="F2930" s="5" t="s">
        <v>220</v>
      </c>
      <c r="G2930" s="5" t="s">
        <v>87</v>
      </c>
      <c r="H2930" s="5" t="s">
        <v>131</v>
      </c>
      <c r="I2930" s="150">
        <v>0</v>
      </c>
      <c r="J2930" s="150"/>
      <c r="K2930" s="150"/>
      <c r="L2930" s="150"/>
      <c r="M2930" s="150"/>
      <c r="N2930" s="150">
        <v>0</v>
      </c>
      <c r="O2930" s="150"/>
      <c r="P2930" s="150"/>
      <c r="Q2930" s="150">
        <v>0</v>
      </c>
      <c r="R2930" s="150"/>
      <c r="S2930" s="150">
        <v>0</v>
      </c>
      <c r="T2930" s="150"/>
      <c r="U2930" s="150"/>
      <c r="V2930" s="150">
        <v>0</v>
      </c>
      <c r="W2930" s="150">
        <v>0</v>
      </c>
      <c r="X2930" s="150">
        <v>59.877384732727712</v>
      </c>
      <c r="Y2930" s="150">
        <v>0</v>
      </c>
      <c r="Z2930" s="150">
        <v>0</v>
      </c>
      <c r="AA2930" s="150"/>
      <c r="AB2930" s="150"/>
      <c r="AC2930" s="150"/>
      <c r="AD2930" s="150"/>
      <c r="AE2930" s="150"/>
      <c r="AF2930" s="150">
        <v>510.4922266132769</v>
      </c>
      <c r="AG2930" s="150"/>
      <c r="AH2930" s="150">
        <v>0</v>
      </c>
      <c r="AI2930" s="150">
        <v>0</v>
      </c>
      <c r="AJ2930" s="150">
        <v>0</v>
      </c>
      <c r="AK2930" s="150"/>
      <c r="AL2930" s="150">
        <v>570.36962890625</v>
      </c>
      <c r="AM2930" s="150">
        <v>510.49221801757813</v>
      </c>
      <c r="AN2930" s="150">
        <v>59.877384185791016</v>
      </c>
      <c r="AO2930" s="5" t="s">
        <v>2590</v>
      </c>
    </row>
    <row r="2931" spans="1:41" ht="14.25" x14ac:dyDescent="0.45">
      <c r="A2931" s="150">
        <v>2019</v>
      </c>
      <c r="B2931" s="5" t="s">
        <v>4980</v>
      </c>
      <c r="C2931" s="5" t="s">
        <v>171</v>
      </c>
      <c r="D2931" s="5" t="s">
        <v>84</v>
      </c>
      <c r="E2931" s="5" t="s">
        <v>217</v>
      </c>
      <c r="F2931" s="5" t="s">
        <v>220</v>
      </c>
      <c r="G2931" s="5" t="s">
        <v>87</v>
      </c>
      <c r="H2931" s="5" t="s">
        <v>131</v>
      </c>
      <c r="I2931" s="150">
        <v>0</v>
      </c>
      <c r="J2931" s="150">
        <v>0</v>
      </c>
      <c r="K2931" s="150"/>
      <c r="L2931" s="150"/>
      <c r="M2931" s="150"/>
      <c r="N2931" s="150">
        <v>0</v>
      </c>
      <c r="O2931" s="150"/>
      <c r="P2931" s="150"/>
      <c r="Q2931" s="150">
        <v>0</v>
      </c>
      <c r="R2931" s="150"/>
      <c r="S2931" s="150">
        <v>0</v>
      </c>
      <c r="T2931" s="150"/>
      <c r="U2931" s="150"/>
      <c r="V2931" s="150">
        <v>0</v>
      </c>
      <c r="W2931" s="150">
        <v>31.604434196171649</v>
      </c>
      <c r="X2931" s="150">
        <v>84.278491189791069</v>
      </c>
      <c r="Y2931" s="150"/>
      <c r="Z2931" s="150"/>
      <c r="AA2931" s="150"/>
      <c r="AB2931" s="150"/>
      <c r="AC2931" s="150">
        <v>0</v>
      </c>
      <c r="AD2931" s="150"/>
      <c r="AE2931" s="150"/>
      <c r="AF2931" s="150">
        <v>0</v>
      </c>
      <c r="AG2931" s="150">
        <v>3006.6351731957961</v>
      </c>
      <c r="AH2931" s="150"/>
      <c r="AI2931" s="150">
        <v>0</v>
      </c>
      <c r="AJ2931" s="150"/>
      <c r="AK2931" s="150"/>
      <c r="AL2931" s="150">
        <v>3122.51806640625</v>
      </c>
      <c r="AM2931" s="150">
        <v>3006.63525390625</v>
      </c>
      <c r="AN2931" s="150">
        <v>115.88292694091797</v>
      </c>
      <c r="AO2931" s="5" t="s">
        <v>5525</v>
      </c>
    </row>
    <row r="2932" spans="1:41" ht="14.25" x14ac:dyDescent="0.45">
      <c r="A2932" s="150">
        <v>2019</v>
      </c>
      <c r="B2932" s="5" t="s">
        <v>1476</v>
      </c>
      <c r="C2932" s="5" t="s">
        <v>171</v>
      </c>
      <c r="D2932" s="5" t="s">
        <v>84</v>
      </c>
      <c r="E2932" s="5" t="s">
        <v>217</v>
      </c>
      <c r="F2932" s="5" t="s">
        <v>220</v>
      </c>
      <c r="G2932" s="5" t="s">
        <v>87</v>
      </c>
      <c r="H2932" s="5" t="s">
        <v>131</v>
      </c>
      <c r="I2932" s="150"/>
      <c r="J2932" s="150"/>
      <c r="K2932" s="150"/>
      <c r="L2932" s="150"/>
      <c r="M2932" s="150"/>
      <c r="N2932" s="150">
        <v>0</v>
      </c>
      <c r="O2932" s="150"/>
      <c r="P2932" s="150"/>
      <c r="Q2932" s="150">
        <v>0</v>
      </c>
      <c r="R2932" s="150">
        <v>0</v>
      </c>
      <c r="S2932" s="150">
        <v>0</v>
      </c>
      <c r="T2932" s="150"/>
      <c r="U2932" s="150"/>
      <c r="V2932" s="150">
        <v>0</v>
      </c>
      <c r="W2932" s="150"/>
      <c r="X2932" s="150"/>
      <c r="Y2932" s="150"/>
      <c r="Z2932" s="150"/>
      <c r="AA2932" s="150">
        <v>0</v>
      </c>
      <c r="AB2932" s="150"/>
      <c r="AC2932" s="150"/>
      <c r="AD2932" s="150"/>
      <c r="AE2932" s="150"/>
      <c r="AF2932" s="150"/>
      <c r="AG2932" s="150">
        <v>2311.4179570643864</v>
      </c>
      <c r="AH2932" s="150"/>
      <c r="AI2932" s="150"/>
      <c r="AJ2932" s="150"/>
      <c r="AK2932" s="150"/>
      <c r="AL2932" s="150">
        <v>2311.41796875</v>
      </c>
      <c r="AM2932" s="150">
        <v>2311.41796875</v>
      </c>
      <c r="AN2932" s="150">
        <v>0</v>
      </c>
      <c r="AO2932" s="5" t="s">
        <v>2591</v>
      </c>
    </row>
    <row r="2933" spans="1:41" ht="14.25" x14ac:dyDescent="0.45">
      <c r="A2933" s="150">
        <v>2019</v>
      </c>
      <c r="B2933" s="5" t="s">
        <v>582</v>
      </c>
      <c r="C2933" s="5" t="s">
        <v>171</v>
      </c>
      <c r="D2933" s="5" t="s">
        <v>84</v>
      </c>
      <c r="E2933" s="5" t="s">
        <v>217</v>
      </c>
      <c r="F2933" s="5" t="s">
        <v>220</v>
      </c>
      <c r="G2933" s="5" t="s">
        <v>87</v>
      </c>
      <c r="H2933" s="5" t="s">
        <v>131</v>
      </c>
      <c r="I2933" s="150">
        <v>0</v>
      </c>
      <c r="J2933" s="150"/>
      <c r="K2933" s="150"/>
      <c r="L2933" s="150"/>
      <c r="M2933" s="150"/>
      <c r="N2933" s="150">
        <v>0</v>
      </c>
      <c r="O2933" s="150">
        <v>0</v>
      </c>
      <c r="P2933" s="150"/>
      <c r="Q2933" s="150">
        <v>0</v>
      </c>
      <c r="R2933" s="150"/>
      <c r="S2933" s="150">
        <v>0</v>
      </c>
      <c r="T2933" s="150"/>
      <c r="U2933" s="150"/>
      <c r="V2933" s="150">
        <v>0</v>
      </c>
      <c r="W2933" s="150"/>
      <c r="X2933" s="150">
        <v>111.6467926133458</v>
      </c>
      <c r="Y2933" s="150">
        <v>0</v>
      </c>
      <c r="Z2933" s="150"/>
      <c r="AA2933" s="150"/>
      <c r="AB2933" s="150">
        <v>0</v>
      </c>
      <c r="AC2933" s="150">
        <v>0</v>
      </c>
      <c r="AD2933" s="150"/>
      <c r="AE2933" s="150"/>
      <c r="AF2933" s="150">
        <v>0</v>
      </c>
      <c r="AG2933" s="150">
        <v>5856.9907404961205</v>
      </c>
      <c r="AH2933" s="150"/>
      <c r="AI2933" s="150">
        <v>0</v>
      </c>
      <c r="AJ2933" s="150"/>
      <c r="AK2933" s="150"/>
      <c r="AL2933" s="150">
        <v>5968.6376953125</v>
      </c>
      <c r="AM2933" s="150">
        <v>5856.99072265625</v>
      </c>
      <c r="AN2933" s="150">
        <v>111.64678955078125</v>
      </c>
      <c r="AO2933" s="5" t="s">
        <v>949</v>
      </c>
    </row>
    <row r="2934" spans="1:41" ht="14.25" x14ac:dyDescent="0.45">
      <c r="A2934" s="150">
        <v>2019</v>
      </c>
      <c r="B2934" s="5" t="s">
        <v>1477</v>
      </c>
      <c r="C2934" s="5" t="s">
        <v>171</v>
      </c>
      <c r="D2934" s="5" t="s">
        <v>84</v>
      </c>
      <c r="E2934" s="5" t="s">
        <v>217</v>
      </c>
      <c r="F2934" s="5" t="s">
        <v>220</v>
      </c>
      <c r="G2934" s="5" t="s">
        <v>87</v>
      </c>
      <c r="H2934" s="5" t="s">
        <v>131</v>
      </c>
      <c r="I2934" s="150">
        <v>0</v>
      </c>
      <c r="J2934" s="150"/>
      <c r="K2934" s="150"/>
      <c r="L2934" s="150"/>
      <c r="M2934" s="150"/>
      <c r="N2934" s="150"/>
      <c r="O2934" s="150">
        <v>0</v>
      </c>
      <c r="P2934" s="150"/>
      <c r="Q2934" s="150">
        <v>0</v>
      </c>
      <c r="R2934" s="150"/>
      <c r="S2934" s="150">
        <v>0</v>
      </c>
      <c r="T2934" s="150"/>
      <c r="U2934" s="150"/>
      <c r="V2934" s="150">
        <v>0</v>
      </c>
      <c r="W2934" s="150">
        <v>0</v>
      </c>
      <c r="X2934" s="150">
        <v>68.728849484521561</v>
      </c>
      <c r="Y2934" s="150"/>
      <c r="Z2934" s="150"/>
      <c r="AA2934" s="150">
        <v>0</v>
      </c>
      <c r="AB2934" s="150"/>
      <c r="AC2934" s="150"/>
      <c r="AD2934" s="150"/>
      <c r="AE2934" s="150"/>
      <c r="AF2934" s="150">
        <v>0</v>
      </c>
      <c r="AG2934" s="150">
        <v>2243.3863761377279</v>
      </c>
      <c r="AH2934" s="150">
        <v>0</v>
      </c>
      <c r="AI2934" s="150"/>
      <c r="AJ2934" s="150">
        <v>0</v>
      </c>
      <c r="AK2934" s="150"/>
      <c r="AL2934" s="150">
        <v>2312.115234375</v>
      </c>
      <c r="AM2934" s="150">
        <v>2243.386474609375</v>
      </c>
      <c r="AN2934" s="150">
        <v>68.728851318359375</v>
      </c>
      <c r="AO2934" s="5" t="s">
        <v>2592</v>
      </c>
    </row>
    <row r="2935" spans="1:41" ht="14.25" x14ac:dyDescent="0.45">
      <c r="A2935" s="150">
        <v>2019</v>
      </c>
      <c r="B2935" s="5" t="s">
        <v>6344</v>
      </c>
      <c r="C2935" s="5" t="s">
        <v>171</v>
      </c>
      <c r="D2935" s="5" t="s">
        <v>84</v>
      </c>
      <c r="E2935" s="5" t="s">
        <v>217</v>
      </c>
      <c r="F2935" s="5" t="s">
        <v>220</v>
      </c>
      <c r="G2935" s="5" t="s">
        <v>87</v>
      </c>
      <c r="H2935" s="5" t="s">
        <v>131</v>
      </c>
      <c r="I2935" s="150"/>
      <c r="J2935" s="150"/>
      <c r="K2935" s="150"/>
      <c r="L2935" s="150"/>
      <c r="M2935" s="150"/>
      <c r="N2935" s="150">
        <v>0</v>
      </c>
      <c r="O2935" s="150"/>
      <c r="P2935" s="150"/>
      <c r="Q2935" s="150">
        <v>0</v>
      </c>
      <c r="R2935" s="150"/>
      <c r="S2935" s="150">
        <v>0</v>
      </c>
      <c r="T2935" s="150">
        <v>0</v>
      </c>
      <c r="U2935" s="150"/>
      <c r="V2935" s="150">
        <v>0</v>
      </c>
      <c r="W2935" s="150">
        <v>35.843239980371763</v>
      </c>
      <c r="X2935" s="150"/>
      <c r="Y2935" s="150"/>
      <c r="Z2935" s="150"/>
      <c r="AA2935" s="150"/>
      <c r="AB2935" s="150"/>
      <c r="AC2935" s="150"/>
      <c r="AD2935" s="150"/>
      <c r="AE2935" s="150"/>
      <c r="AF2935" s="150">
        <v>0</v>
      </c>
      <c r="AG2935" s="150">
        <v>0</v>
      </c>
      <c r="AH2935" s="150"/>
      <c r="AI2935" s="150">
        <v>0</v>
      </c>
      <c r="AJ2935" s="150"/>
      <c r="AK2935" s="150"/>
      <c r="AL2935" s="150">
        <v>35.843238830566406</v>
      </c>
      <c r="AM2935" s="150">
        <v>0</v>
      </c>
      <c r="AN2935" s="150">
        <v>35.843238830566406</v>
      </c>
      <c r="AO2935" s="5" t="s">
        <v>6361</v>
      </c>
    </row>
    <row r="2936" spans="1:41" ht="14.25" x14ac:dyDescent="0.45">
      <c r="A2936" s="150">
        <v>2019</v>
      </c>
      <c r="B2936" s="5" t="s">
        <v>582</v>
      </c>
      <c r="C2936" s="5" t="s">
        <v>171</v>
      </c>
      <c r="D2936" s="5" t="s">
        <v>84</v>
      </c>
      <c r="E2936" s="5" t="s">
        <v>89</v>
      </c>
      <c r="F2936" s="5" t="s">
        <v>90</v>
      </c>
      <c r="G2936" s="5" t="s">
        <v>87</v>
      </c>
      <c r="H2936" s="5" t="s">
        <v>131</v>
      </c>
      <c r="I2936" s="150">
        <v>17498.401806289687</v>
      </c>
      <c r="J2936" s="150">
        <v>56960.798006421355</v>
      </c>
      <c r="K2936" s="150">
        <v>1085.206824201721</v>
      </c>
      <c r="L2936" s="150">
        <v>2004.0599274095568</v>
      </c>
      <c r="M2936" s="150">
        <v>19787.161054863274</v>
      </c>
      <c r="N2936" s="150">
        <v>21488.104406199302</v>
      </c>
      <c r="O2936" s="150">
        <v>10706.927411619861</v>
      </c>
      <c r="P2936" s="150">
        <v>9938.7418783373196</v>
      </c>
      <c r="Q2936" s="150">
        <v>5081.545421184619</v>
      </c>
      <c r="R2936" s="150">
        <v>9641.9756356618273</v>
      </c>
      <c r="S2936" s="150">
        <v>22920.466834140745</v>
      </c>
      <c r="T2936" s="150">
        <v>11103.273525397239</v>
      </c>
      <c r="U2936" s="150">
        <v>1166.7089828094636</v>
      </c>
      <c r="V2936" s="150">
        <v>8098.8583361721039</v>
      </c>
      <c r="W2936" s="150">
        <v>5988.7339557798678</v>
      </c>
      <c r="X2936" s="150">
        <v>16186.084203337461</v>
      </c>
      <c r="Y2936" s="150">
        <v>59336.92087021489</v>
      </c>
      <c r="Z2936" s="150">
        <v>16968.378456476814</v>
      </c>
      <c r="AA2936" s="150">
        <v>163244.41332474406</v>
      </c>
      <c r="AB2936" s="150">
        <v>1263.8416923830744</v>
      </c>
      <c r="AC2936" s="150">
        <v>15419.644971881264</v>
      </c>
      <c r="AD2936" s="150">
        <v>22393.1124716909</v>
      </c>
      <c r="AE2936" s="150">
        <v>17741.217690652189</v>
      </c>
      <c r="AF2936" s="150">
        <v>34182.933355344598</v>
      </c>
      <c r="AG2936" s="150">
        <v>175573.51312789533</v>
      </c>
      <c r="AH2936" s="150">
        <v>31171.268851189816</v>
      </c>
      <c r="AI2936" s="150">
        <v>4797.4626785954688</v>
      </c>
      <c r="AJ2936" s="150">
        <v>39035.068101404089</v>
      </c>
      <c r="AK2936" s="150">
        <v>3008.4344737592155</v>
      </c>
      <c r="AL2936" s="150">
        <v>803793.1875</v>
      </c>
      <c r="AM2936" s="150">
        <v>653381.3125</v>
      </c>
      <c r="AN2936" s="150">
        <v>150411.984375</v>
      </c>
      <c r="AO2936" s="5" t="s">
        <v>950</v>
      </c>
    </row>
    <row r="2937" spans="1:41" ht="14.25" x14ac:dyDescent="0.45">
      <c r="A2937" s="150">
        <v>2019</v>
      </c>
      <c r="B2937" s="5" t="s">
        <v>1476</v>
      </c>
      <c r="C2937" s="5" t="s">
        <v>171</v>
      </c>
      <c r="D2937" s="5" t="s">
        <v>84</v>
      </c>
      <c r="E2937" s="5" t="s">
        <v>89</v>
      </c>
      <c r="F2937" s="5" t="s">
        <v>90</v>
      </c>
      <c r="G2937" s="5" t="s">
        <v>87</v>
      </c>
      <c r="H2937" s="5" t="s">
        <v>131</v>
      </c>
      <c r="I2937" s="150">
        <v>7466.2594313920408</v>
      </c>
      <c r="J2937" s="150">
        <v>24383.893609619146</v>
      </c>
      <c r="K2937" s="150">
        <v>1229.0537236380935</v>
      </c>
      <c r="L2937" s="150">
        <v>2879.0825415931722</v>
      </c>
      <c r="M2937" s="150">
        <v>15190.789502544647</v>
      </c>
      <c r="N2937" s="150">
        <v>18141.607167968268</v>
      </c>
      <c r="O2937" s="150">
        <v>8545.7944146347909</v>
      </c>
      <c r="P2937" s="150">
        <v>11025.79740560965</v>
      </c>
      <c r="Q2937" s="150">
        <v>2846.2997109725102</v>
      </c>
      <c r="R2937" s="150">
        <v>9486.6651419220198</v>
      </c>
      <c r="S2937" s="150">
        <v>19220.900211501645</v>
      </c>
      <c r="T2937" s="150">
        <v>11685.687962936992</v>
      </c>
      <c r="U2937" s="150">
        <v>2059.863435869132</v>
      </c>
      <c r="V2937" s="150">
        <v>10525.587056471508</v>
      </c>
      <c r="W2937" s="150">
        <v>4696.0497590187788</v>
      </c>
      <c r="X2937" s="150">
        <v>13131.709342938761</v>
      </c>
      <c r="Y2937" s="150">
        <v>60786.142282569454</v>
      </c>
      <c r="Z2937" s="150">
        <v>11966.338025814983</v>
      </c>
      <c r="AA2937" s="150">
        <v>147860.97909613626</v>
      </c>
      <c r="AB2937" s="150">
        <v>1568.97901531359</v>
      </c>
      <c r="AC2937" s="150">
        <v>11606.827267076904</v>
      </c>
      <c r="AD2937" s="150">
        <v>20481.126898934199</v>
      </c>
      <c r="AE2937" s="150">
        <v>23152.393875519243</v>
      </c>
      <c r="AF2937" s="150">
        <v>33335.662856589515</v>
      </c>
      <c r="AG2937" s="150">
        <v>157641.30802403745</v>
      </c>
      <c r="AH2937" s="150">
        <v>43314.463101366528</v>
      </c>
      <c r="AI2937" s="150">
        <v>3598.8531769914648</v>
      </c>
      <c r="AJ2937" s="150">
        <v>46136.894526574761</v>
      </c>
      <c r="AK2937" s="150">
        <v>2222.2162306330492</v>
      </c>
      <c r="AL2937" s="150">
        <v>726187.125</v>
      </c>
      <c r="AM2937" s="150">
        <v>581301.5625</v>
      </c>
      <c r="AN2937" s="150">
        <v>144885.625</v>
      </c>
      <c r="AO2937" s="5" t="s">
        <v>2593</v>
      </c>
    </row>
    <row r="2938" spans="1:41" ht="14.25" x14ac:dyDescent="0.45">
      <c r="A2938" s="150">
        <v>2019</v>
      </c>
      <c r="B2938" s="5" t="s">
        <v>4024</v>
      </c>
      <c r="C2938" s="5" t="s">
        <v>171</v>
      </c>
      <c r="D2938" s="5" t="s">
        <v>84</v>
      </c>
      <c r="E2938" s="5" t="s">
        <v>89</v>
      </c>
      <c r="F2938" s="5" t="s">
        <v>90</v>
      </c>
      <c r="G2938" s="5" t="s">
        <v>87</v>
      </c>
      <c r="H2938" s="5" t="s">
        <v>131</v>
      </c>
      <c r="I2938" s="150">
        <v>16230.395978599683</v>
      </c>
      <c r="J2938" s="150">
        <v>68119.627542764327</v>
      </c>
      <c r="K2938" s="150">
        <v>1171.1103777452799</v>
      </c>
      <c r="L2938" s="150">
        <v>2396.3689569789562</v>
      </c>
      <c r="M2938" s="150">
        <v>27079.510154936012</v>
      </c>
      <c r="N2938" s="150">
        <v>21279.690499792032</v>
      </c>
      <c r="O2938" s="150">
        <v>11143.386120489051</v>
      </c>
      <c r="P2938" s="150">
        <v>9906.9235697346176</v>
      </c>
      <c r="Q2938" s="150">
        <v>5258.607896543489</v>
      </c>
      <c r="R2938" s="150">
        <v>7722.4593568137416</v>
      </c>
      <c r="S2938" s="150">
        <v>14399.782642034483</v>
      </c>
      <c r="T2938" s="150">
        <v>11305.668442632095</v>
      </c>
      <c r="U2938" s="150">
        <v>1044.0162724535858</v>
      </c>
      <c r="V2938" s="150">
        <v>16433.789822352301</v>
      </c>
      <c r="W2938" s="150">
        <v>7904.2309705138841</v>
      </c>
      <c r="X2938" s="150">
        <v>20636.127766172758</v>
      </c>
      <c r="Y2938" s="150">
        <v>66933.884708972488</v>
      </c>
      <c r="Z2938" s="150">
        <v>15669.981026132369</v>
      </c>
      <c r="AA2938" s="150">
        <v>197447.81946929454</v>
      </c>
      <c r="AB2938" s="150">
        <v>1499.5297681233401</v>
      </c>
      <c r="AC2938" s="150">
        <v>18532.871077873224</v>
      </c>
      <c r="AD2938" s="150">
        <v>27293.765028888385</v>
      </c>
      <c r="AE2938" s="150">
        <v>18239.451126730572</v>
      </c>
      <c r="AF2938" s="150">
        <v>35986.250167079597</v>
      </c>
      <c r="AG2938" s="150">
        <v>207984.26970496861</v>
      </c>
      <c r="AH2938" s="150">
        <v>31654.789757222246</v>
      </c>
      <c r="AI2938" s="150">
        <v>7204.2532210035524</v>
      </c>
      <c r="AJ2938" s="150">
        <v>38187.194164553592</v>
      </c>
      <c r="AK2938" s="150">
        <v>3082.4037339354013</v>
      </c>
      <c r="AL2938" s="150">
        <v>911748.0625</v>
      </c>
      <c r="AM2938" s="150">
        <v>747373.625</v>
      </c>
      <c r="AN2938" s="150">
        <v>164374.5625</v>
      </c>
      <c r="AO2938" s="5" t="s">
        <v>4361</v>
      </c>
    </row>
    <row r="2939" spans="1:41" ht="14.25" x14ac:dyDescent="0.45">
      <c r="A2939" s="150">
        <v>2019</v>
      </c>
      <c r="B2939" s="5" t="s">
        <v>1477</v>
      </c>
      <c r="C2939" s="5" t="s">
        <v>171</v>
      </c>
      <c r="D2939" s="5" t="s">
        <v>84</v>
      </c>
      <c r="E2939" s="5" t="s">
        <v>89</v>
      </c>
      <c r="F2939" s="5" t="s">
        <v>90</v>
      </c>
      <c r="G2939" s="5" t="s">
        <v>87</v>
      </c>
      <c r="H2939" s="5" t="s">
        <v>131</v>
      </c>
      <c r="I2939" s="150">
        <v>10632.370842931821</v>
      </c>
      <c r="J2939" s="150">
        <v>23344.306536931566</v>
      </c>
      <c r="K2939" s="150">
        <v>1108.6502440215515</v>
      </c>
      <c r="L2939" s="150">
        <v>3188.4069584748149</v>
      </c>
      <c r="M2939" s="150">
        <v>30805.721679341681</v>
      </c>
      <c r="N2939" s="150">
        <v>19304.678883210378</v>
      </c>
      <c r="O2939" s="150">
        <v>9185.7897758662675</v>
      </c>
      <c r="P2939" s="150">
        <v>9313.0832183015427</v>
      </c>
      <c r="Q2939" s="150">
        <v>2112.1117528903383</v>
      </c>
      <c r="R2939" s="150">
        <v>8815.8371023059117</v>
      </c>
      <c r="S2939" s="150">
        <v>20168.292806477904</v>
      </c>
      <c r="T2939" s="150">
        <v>10197.210800626035</v>
      </c>
      <c r="U2939" s="150">
        <v>1810.5977782041809</v>
      </c>
      <c r="V2939" s="150">
        <v>11737.463920395014</v>
      </c>
      <c r="W2939" s="150">
        <v>6161.0124790759164</v>
      </c>
      <c r="X2939" s="150">
        <v>14814.412993374614</v>
      </c>
      <c r="Y2939" s="150">
        <v>54981.937845145869</v>
      </c>
      <c r="Z2939" s="150">
        <v>13871.763855409767</v>
      </c>
      <c r="AA2939" s="150">
        <v>161239.4928708284</v>
      </c>
      <c r="AB2939" s="150">
        <v>9593.6782078913075</v>
      </c>
      <c r="AC2939" s="150">
        <v>11751.811158847058</v>
      </c>
      <c r="AD2939" s="150">
        <v>22589.661713349113</v>
      </c>
      <c r="AE2939" s="150">
        <v>18380.128608694453</v>
      </c>
      <c r="AF2939" s="150">
        <v>34122.28798218452</v>
      </c>
      <c r="AG2939" s="150">
        <v>213065.97679033651</v>
      </c>
      <c r="AH2939" s="150">
        <v>50182.23909973439</v>
      </c>
      <c r="AI2939" s="150">
        <v>3993.5123228498242</v>
      </c>
      <c r="AJ2939" s="150">
        <v>46576.722498914321</v>
      </c>
      <c r="AK2939" s="150">
        <v>2582.0662022785186</v>
      </c>
      <c r="AL2939" s="150">
        <v>825631.25</v>
      </c>
      <c r="AM2939" s="150">
        <v>644249</v>
      </c>
      <c r="AN2939" s="150">
        <v>181382.25</v>
      </c>
      <c r="AO2939" s="5" t="s">
        <v>2594</v>
      </c>
    </row>
    <row r="2940" spans="1:41" ht="14.25" x14ac:dyDescent="0.45">
      <c r="A2940" s="150">
        <v>2019</v>
      </c>
      <c r="B2940" s="5" t="s">
        <v>1478</v>
      </c>
      <c r="C2940" s="5" t="s">
        <v>171</v>
      </c>
      <c r="D2940" s="5" t="s">
        <v>84</v>
      </c>
      <c r="E2940" s="5" t="s">
        <v>89</v>
      </c>
      <c r="F2940" s="5" t="s">
        <v>90</v>
      </c>
      <c r="G2940" s="5" t="s">
        <v>87</v>
      </c>
      <c r="H2940" s="5" t="s">
        <v>131</v>
      </c>
      <c r="I2940" s="150">
        <v>10069.764028609688</v>
      </c>
      <c r="J2940" s="150">
        <v>26077.099514325433</v>
      </c>
      <c r="K2940" s="150">
        <v>996.0372652655667</v>
      </c>
      <c r="L2940" s="150">
        <v>3078.7961204192029</v>
      </c>
      <c r="M2940" s="150">
        <v>21978.818121085955</v>
      </c>
      <c r="N2940" s="150">
        <v>19645.03839037487</v>
      </c>
      <c r="O2940" s="150">
        <v>9022.3896921891355</v>
      </c>
      <c r="P2940" s="150">
        <v>12580.023546741568</v>
      </c>
      <c r="Q2940" s="150">
        <v>3131.4554063612854</v>
      </c>
      <c r="R2940" s="150">
        <v>8125.7336111564973</v>
      </c>
      <c r="S2940" s="150">
        <v>21523.303881194133</v>
      </c>
      <c r="T2940" s="150">
        <v>11221.25219654676</v>
      </c>
      <c r="U2940" s="150">
        <v>1556.8120030509206</v>
      </c>
      <c r="V2940" s="150">
        <v>13876.583911809646</v>
      </c>
      <c r="W2940" s="150">
        <v>7923.3900835749882</v>
      </c>
      <c r="X2940" s="150">
        <v>12576.439184845276</v>
      </c>
      <c r="Y2940" s="150">
        <v>71555.650354324345</v>
      </c>
      <c r="Z2940" s="150">
        <v>15844.763335623835</v>
      </c>
      <c r="AA2940" s="150">
        <v>159093.25185960883</v>
      </c>
      <c r="AB2940" s="150">
        <v>9380.0226160153834</v>
      </c>
      <c r="AC2940" s="150">
        <v>12716.617912236139</v>
      </c>
      <c r="AD2940" s="150">
        <v>17778.782710043</v>
      </c>
      <c r="AE2940" s="150">
        <v>17987.966274772858</v>
      </c>
      <c r="AF2940" s="150">
        <v>34592.977744970332</v>
      </c>
      <c r="AG2940" s="150">
        <v>176400.09889002636</v>
      </c>
      <c r="AH2940" s="150">
        <v>36763.880175724138</v>
      </c>
      <c r="AI2940" s="150">
        <v>4320.3836060998919</v>
      </c>
      <c r="AJ2940" s="150">
        <v>35991.408458656937</v>
      </c>
      <c r="AK2940" s="150">
        <v>2706.227492285705</v>
      </c>
      <c r="AL2940" s="150">
        <v>778515</v>
      </c>
      <c r="AM2940" s="150">
        <v>622324.125</v>
      </c>
      <c r="AN2940" s="150">
        <v>156190.9375</v>
      </c>
      <c r="AO2940" s="5" t="s">
        <v>2595</v>
      </c>
    </row>
    <row r="2941" spans="1:41" ht="14.25" x14ac:dyDescent="0.45">
      <c r="A2941" s="150">
        <v>2019</v>
      </c>
      <c r="B2941" s="5" t="s">
        <v>4980</v>
      </c>
      <c r="C2941" s="5" t="s">
        <v>171</v>
      </c>
      <c r="D2941" s="5" t="s">
        <v>84</v>
      </c>
      <c r="E2941" s="5" t="s">
        <v>89</v>
      </c>
      <c r="F2941" s="5" t="s">
        <v>90</v>
      </c>
      <c r="G2941" s="5" t="s">
        <v>87</v>
      </c>
      <c r="H2941" s="5" t="s">
        <v>131</v>
      </c>
      <c r="I2941" s="150">
        <v>15809.591466064932</v>
      </c>
      <c r="J2941" s="150">
        <v>67631.033451139592</v>
      </c>
      <c r="K2941" s="150">
        <v>1453.1592425662939</v>
      </c>
      <c r="L2941" s="150">
        <v>2809.0094857237154</v>
      </c>
      <c r="M2941" s="150">
        <v>35497.047008000125</v>
      </c>
      <c r="N2941" s="150">
        <v>24621.790201510012</v>
      </c>
      <c r="O2941" s="150">
        <v>11439.854191054363</v>
      </c>
      <c r="P2941" s="150">
        <v>11673.903683428001</v>
      </c>
      <c r="Q2941" s="150">
        <v>5444.3262074651084</v>
      </c>
      <c r="R2941" s="150">
        <v>7625.5053807282311</v>
      </c>
      <c r="S2941" s="150">
        <v>12782.223784036447</v>
      </c>
      <c r="T2941" s="150">
        <v>10798.181683691981</v>
      </c>
      <c r="U2941" s="150">
        <v>1622.3609554034781</v>
      </c>
      <c r="V2941" s="150">
        <v>13794.282045489053</v>
      </c>
      <c r="W2941" s="150">
        <v>10974.11303405067</v>
      </c>
      <c r="X2941" s="150">
        <v>19179.225359972144</v>
      </c>
      <c r="Y2941" s="150">
        <v>64269.197159624855</v>
      </c>
      <c r="Z2941" s="150">
        <v>17896.682980288271</v>
      </c>
      <c r="AA2941" s="150">
        <v>183489.02405613338</v>
      </c>
      <c r="AB2941" s="150">
        <v>1881.5173158120856</v>
      </c>
      <c r="AC2941" s="150">
        <v>18532.459779525823</v>
      </c>
      <c r="AD2941" s="150">
        <v>26193.059147582007</v>
      </c>
      <c r="AE2941" s="150">
        <v>21599.737574305102</v>
      </c>
      <c r="AF2941" s="150">
        <v>41628.309410989197</v>
      </c>
      <c r="AG2941" s="150">
        <v>228674.93710753985</v>
      </c>
      <c r="AH2941" s="150">
        <v>36335.617995338544</v>
      </c>
      <c r="AI2941" s="150">
        <v>8666.9893377301396</v>
      </c>
      <c r="AJ2941" s="150">
        <v>44007.067655889281</v>
      </c>
      <c r="AK2941" s="150">
        <v>3308.9842603391717</v>
      </c>
      <c r="AL2941" s="150">
        <v>949639.25</v>
      </c>
      <c r="AM2941" s="150">
        <v>771129.25</v>
      </c>
      <c r="AN2941" s="150">
        <v>178509.96875</v>
      </c>
      <c r="AO2941" s="5" t="s">
        <v>5526</v>
      </c>
    </row>
    <row r="2942" spans="1:41" ht="14.25" x14ac:dyDescent="0.45">
      <c r="A2942" s="150">
        <v>2019</v>
      </c>
      <c r="B2942" s="5" t="s">
        <v>6344</v>
      </c>
      <c r="C2942" s="5" t="s">
        <v>171</v>
      </c>
      <c r="D2942" s="5" t="s">
        <v>84</v>
      </c>
      <c r="E2942" s="5" t="s">
        <v>89</v>
      </c>
      <c r="F2942" s="5" t="s">
        <v>90</v>
      </c>
      <c r="G2942" s="5" t="s">
        <v>87</v>
      </c>
      <c r="H2942" s="5" t="s">
        <v>131</v>
      </c>
      <c r="I2942" s="150">
        <v>15368.557211012543</v>
      </c>
      <c r="J2942" s="150">
        <v>68459.600225829359</v>
      </c>
      <c r="K2942" s="150">
        <v>1391.7418038092922</v>
      </c>
      <c r="L2942" s="150">
        <v>3774.5778676678474</v>
      </c>
      <c r="M2942" s="150">
        <v>33454.032012537267</v>
      </c>
      <c r="N2942" s="150">
        <v>16829.937309640842</v>
      </c>
      <c r="O2942" s="150">
        <v>11120.720861019276</v>
      </c>
      <c r="P2942" s="150">
        <v>11501.855047947143</v>
      </c>
      <c r="Q2942" s="150">
        <v>4822.7618737345765</v>
      </c>
      <c r="R2942" s="150">
        <v>15045.120888861233</v>
      </c>
      <c r="S2942" s="150">
        <v>7543.8380936977628</v>
      </c>
      <c r="T2942" s="150">
        <v>11795.837376344158</v>
      </c>
      <c r="U2942" s="150">
        <v>1757.8312515970567</v>
      </c>
      <c r="V2942" s="150">
        <v>11488.270459994583</v>
      </c>
      <c r="W2942" s="150">
        <v>7197.8346343440835</v>
      </c>
      <c r="X2942" s="150">
        <v>18645.653437789391</v>
      </c>
      <c r="Y2942" s="150">
        <v>62476.815470929716</v>
      </c>
      <c r="Z2942" s="150">
        <v>16496.903388723516</v>
      </c>
      <c r="AA2942" s="150">
        <v>201115.39543729508</v>
      </c>
      <c r="AB2942" s="150">
        <v>1793.1860915894558</v>
      </c>
      <c r="AC2942" s="150">
        <v>17954.021132144455</v>
      </c>
      <c r="AD2942" s="150">
        <v>22692.981636998251</v>
      </c>
      <c r="AE2942" s="150">
        <v>19543.78262244042</v>
      </c>
      <c r="AF2942" s="150">
        <v>41103.906795950534</v>
      </c>
      <c r="AG2942" s="150">
        <v>229538.06064915902</v>
      </c>
      <c r="AH2942" s="150">
        <v>37406.180183451848</v>
      </c>
      <c r="AI2942" s="150">
        <v>8425.2095805290992</v>
      </c>
      <c r="AJ2942" s="150">
        <v>50580.956167729761</v>
      </c>
      <c r="AK2942" s="150">
        <v>3216.6747650956486</v>
      </c>
      <c r="AL2942" s="150">
        <v>952542.3125</v>
      </c>
      <c r="AM2942" s="150">
        <v>787858.3125</v>
      </c>
      <c r="AN2942" s="150">
        <v>164683.890625</v>
      </c>
      <c r="AO2942" s="5" t="s">
        <v>6362</v>
      </c>
    </row>
    <row r="2943" spans="1:41" ht="14.25" x14ac:dyDescent="0.45">
      <c r="A2943" s="150">
        <v>2019</v>
      </c>
      <c r="B2943" s="5" t="s">
        <v>1478</v>
      </c>
      <c r="C2943" s="5" t="s">
        <v>171</v>
      </c>
      <c r="D2943" s="5" t="s">
        <v>84</v>
      </c>
      <c r="E2943" s="5" t="s">
        <v>89</v>
      </c>
      <c r="F2943" s="5" t="s">
        <v>90</v>
      </c>
      <c r="G2943" s="5" t="s">
        <v>88</v>
      </c>
      <c r="H2943" s="5" t="s">
        <v>131</v>
      </c>
      <c r="I2943" s="150">
        <v>9465.8692391999994</v>
      </c>
      <c r="J2943" s="150">
        <v>24410.3</v>
      </c>
      <c r="K2943" s="150">
        <v>1044.376285837863</v>
      </c>
      <c r="L2943" s="150">
        <v>2967.33221372359</v>
      </c>
      <c r="M2943" s="150">
        <v>20521.901191683639</v>
      </c>
      <c r="N2943" s="150">
        <v>18466.90389904075</v>
      </c>
      <c r="O2943" s="150">
        <v>8391.518822148073</v>
      </c>
      <c r="P2943" s="150">
        <v>10924.958209599999</v>
      </c>
      <c r="Q2943" s="150">
        <v>4272.6238938715724</v>
      </c>
      <c r="R2943" s="150">
        <v>7720.7323908702192</v>
      </c>
      <c r="S2943" s="150">
        <v>19855.029605933571</v>
      </c>
      <c r="T2943" s="150">
        <v>10190.135764375</v>
      </c>
      <c r="U2943" s="150">
        <v>1449.10074816</v>
      </c>
      <c r="V2943" s="150">
        <v>12837</v>
      </c>
      <c r="W2943" s="150">
        <v>7309.3242148989984</v>
      </c>
      <c r="X2943" s="150">
        <v>11591.06170396006</v>
      </c>
      <c r="Y2943" s="150">
        <v>68013.058180000007</v>
      </c>
      <c r="Z2943" s="150">
        <v>14746.096990421</v>
      </c>
      <c r="AA2943" s="150">
        <v>149975.41517614271</v>
      </c>
      <c r="AB2943" s="150">
        <v>1501</v>
      </c>
      <c r="AC2943" s="150">
        <v>11605.24238</v>
      </c>
      <c r="AD2943" s="150">
        <v>16547.557551525661</v>
      </c>
      <c r="AE2943" s="150">
        <v>17091.840215926619</v>
      </c>
      <c r="AF2943" s="150">
        <v>33186.607409919932</v>
      </c>
      <c r="AG2943" s="150">
        <v>171570.7158056898</v>
      </c>
      <c r="AH2943" s="150">
        <v>34899.172456142958</v>
      </c>
      <c r="AI2943" s="150">
        <v>3981.6524159999999</v>
      </c>
      <c r="AJ2943" s="150">
        <v>33980.49526064915</v>
      </c>
      <c r="AK2943" s="150">
        <v>2605.7087498249989</v>
      </c>
      <c r="AL2943" s="150">
        <v>731122.6875</v>
      </c>
      <c r="AM2943" s="150">
        <v>592684.25</v>
      </c>
      <c r="AN2943" s="150">
        <v>138438.4375</v>
      </c>
      <c r="AO2943" s="5" t="s">
        <v>2596</v>
      </c>
    </row>
    <row r="2944" spans="1:41" ht="14.25" x14ac:dyDescent="0.45">
      <c r="A2944" s="150">
        <v>2019</v>
      </c>
      <c r="B2944" s="5" t="s">
        <v>4980</v>
      </c>
      <c r="C2944" s="5" t="s">
        <v>171</v>
      </c>
      <c r="D2944" s="5" t="s">
        <v>84</v>
      </c>
      <c r="E2944" s="5" t="s">
        <v>89</v>
      </c>
      <c r="F2944" s="5" t="s">
        <v>90</v>
      </c>
      <c r="G2944" s="5" t="s">
        <v>88</v>
      </c>
      <c r="H2944" s="5" t="s">
        <v>131</v>
      </c>
      <c r="I2944" s="150">
        <v>15307.14</v>
      </c>
      <c r="J2944" s="150">
        <v>65522.581214195743</v>
      </c>
      <c r="K2944" s="150">
        <v>1379</v>
      </c>
      <c r="L2944" s="150">
        <v>2722.6681877000001</v>
      </c>
      <c r="M2944" s="150">
        <v>33695</v>
      </c>
      <c r="N2944" s="150">
        <v>23371.83768139649</v>
      </c>
      <c r="O2944" s="150">
        <v>10859.09729</v>
      </c>
      <c r="P2944" s="150">
        <v>11080.984</v>
      </c>
      <c r="Q2944" s="150">
        <v>5167.9389420531988</v>
      </c>
      <c r="R2944" s="150">
        <v>7238.388132560146</v>
      </c>
      <c r="S2944" s="150">
        <v>12133.32</v>
      </c>
      <c r="T2944" s="150">
        <v>10460.637500000001</v>
      </c>
      <c r="U2944" s="150">
        <v>1540</v>
      </c>
      <c r="V2944" s="150">
        <v>13094</v>
      </c>
      <c r="W2944" s="150">
        <v>10417</v>
      </c>
      <c r="X2944" s="150">
        <v>18205.570687573381</v>
      </c>
      <c r="Y2944" s="150">
        <v>61006.5</v>
      </c>
      <c r="Z2944" s="150">
        <v>16988.13799595516</v>
      </c>
      <c r="AA2944" s="150">
        <v>181804</v>
      </c>
      <c r="AB2944" s="150">
        <v>1751</v>
      </c>
      <c r="AC2944" s="150">
        <v>17591.638879999999</v>
      </c>
      <c r="AD2944" s="150">
        <v>24864.980688824318</v>
      </c>
      <c r="AE2944" s="150">
        <v>20503.202911560002</v>
      </c>
      <c r="AF2944" s="150">
        <v>40348.768602264703</v>
      </c>
      <c r="AG2944" s="150">
        <v>222471</v>
      </c>
      <c r="AH2944" s="150">
        <v>35268.393415794388</v>
      </c>
      <c r="AI2944" s="150">
        <v>8227</v>
      </c>
      <c r="AJ2944" s="150">
        <v>43460.629200000003</v>
      </c>
      <c r="AK2944" s="150">
        <v>3141</v>
      </c>
      <c r="AL2944" s="150">
        <v>919621.375</v>
      </c>
      <c r="AM2944" s="150">
        <v>749219.375</v>
      </c>
      <c r="AN2944" s="150">
        <v>170402</v>
      </c>
      <c r="AO2944" s="5" t="s">
        <v>5527</v>
      </c>
    </row>
    <row r="2945" spans="1:41" ht="14.25" x14ac:dyDescent="0.45">
      <c r="A2945" s="150">
        <v>2019</v>
      </c>
      <c r="B2945" s="5" t="s">
        <v>4024</v>
      </c>
      <c r="C2945" s="5" t="s">
        <v>171</v>
      </c>
      <c r="D2945" s="5" t="s">
        <v>84</v>
      </c>
      <c r="E2945" s="5" t="s">
        <v>89</v>
      </c>
      <c r="F2945" s="5" t="s">
        <v>90</v>
      </c>
      <c r="G2945" s="5" t="s">
        <v>88</v>
      </c>
      <c r="H2945" s="5" t="s">
        <v>131</v>
      </c>
      <c r="I2945" s="150">
        <v>15608.0808</v>
      </c>
      <c r="J2945" s="150">
        <v>66056.756519999995</v>
      </c>
      <c r="K2945" s="150">
        <v>1051.2216000000001</v>
      </c>
      <c r="L2945" s="150">
        <v>2325.5284999999999</v>
      </c>
      <c r="M2945" s="150">
        <v>25530.6</v>
      </c>
      <c r="N2945" s="150">
        <v>20082.191066815671</v>
      </c>
      <c r="O2945" s="150">
        <v>10495.7</v>
      </c>
      <c r="P2945" s="150">
        <v>9310.9817970000004</v>
      </c>
      <c r="Q2945" s="150">
        <v>4957.8228703306622</v>
      </c>
      <c r="R2945" s="150">
        <v>7261.966158199135</v>
      </c>
      <c r="S2945" s="150">
        <v>13587</v>
      </c>
      <c r="T2945" s="150">
        <v>10872.18</v>
      </c>
      <c r="U2945" s="150">
        <v>974.65000000000009</v>
      </c>
      <c r="V2945" s="150">
        <v>15513</v>
      </c>
      <c r="W2945" s="150">
        <v>7459.4259999999986</v>
      </c>
      <c r="X2945" s="150">
        <v>19969.88548512524</v>
      </c>
      <c r="Y2945" s="150">
        <v>63041.059275354703</v>
      </c>
      <c r="Z2945" s="150">
        <v>14773</v>
      </c>
      <c r="AA2945" s="150">
        <v>191830</v>
      </c>
      <c r="AB2945" s="150">
        <v>1386.038</v>
      </c>
      <c r="AC2945" s="150">
        <v>17472.816729999999</v>
      </c>
      <c r="AD2945" s="150">
        <v>25732.599794443518</v>
      </c>
      <c r="AE2945" s="150">
        <v>17196.18</v>
      </c>
      <c r="AF2945" s="150">
        <v>34606.444663296003</v>
      </c>
      <c r="AG2945" s="150">
        <v>200082</v>
      </c>
      <c r="AH2945" s="150">
        <v>30592</v>
      </c>
      <c r="AI2945" s="150">
        <v>6792.18</v>
      </c>
      <c r="AJ2945" s="150">
        <v>36722.998800000001</v>
      </c>
      <c r="AK2945" s="150">
        <v>2906.0945459999998</v>
      </c>
      <c r="AL2945" s="150">
        <v>874190.4375</v>
      </c>
      <c r="AM2945" s="150">
        <v>717815.5</v>
      </c>
      <c r="AN2945" s="150">
        <v>156374.9375</v>
      </c>
      <c r="AO2945" s="5" t="s">
        <v>4362</v>
      </c>
    </row>
    <row r="2946" spans="1:41" ht="14.25" x14ac:dyDescent="0.45">
      <c r="A2946" s="150">
        <v>2019</v>
      </c>
      <c r="B2946" s="5" t="s">
        <v>582</v>
      </c>
      <c r="C2946" s="5" t="s">
        <v>171</v>
      </c>
      <c r="D2946" s="5" t="s">
        <v>84</v>
      </c>
      <c r="E2946" s="5" t="s">
        <v>89</v>
      </c>
      <c r="F2946" s="5" t="s">
        <v>90</v>
      </c>
      <c r="G2946" s="5" t="s">
        <v>88</v>
      </c>
      <c r="H2946" s="5" t="s">
        <v>131</v>
      </c>
      <c r="I2946" s="150">
        <v>16388.917171374989</v>
      </c>
      <c r="J2946" s="150">
        <v>54194.585557500002</v>
      </c>
      <c r="K2946" s="150">
        <v>1045.6409040000001</v>
      </c>
      <c r="L2946" s="150">
        <v>1895.5307700000001</v>
      </c>
      <c r="M2946" s="150">
        <v>18439.0092</v>
      </c>
      <c r="N2946" s="150">
        <v>20445</v>
      </c>
      <c r="O2946" s="150">
        <v>9965.6745468489989</v>
      </c>
      <c r="P2946" s="150">
        <v>9284.2530000000006</v>
      </c>
      <c r="Q2946" s="150">
        <v>4733.505651464885</v>
      </c>
      <c r="R2946" s="150">
        <v>8931.5256050224452</v>
      </c>
      <c r="S2946" s="150">
        <v>21400.714599413921</v>
      </c>
      <c r="T2946" s="150">
        <v>10246.343445</v>
      </c>
      <c r="U2946" s="150">
        <v>1066.0045</v>
      </c>
      <c r="V2946" s="150">
        <v>7567</v>
      </c>
      <c r="W2946" s="150">
        <v>5591.6535239999994</v>
      </c>
      <c r="X2946" s="150">
        <v>15384.94894765306</v>
      </c>
      <c r="Y2946" s="150">
        <v>55713.64976</v>
      </c>
      <c r="Z2946" s="150">
        <v>15812.262550952801</v>
      </c>
      <c r="AA2946" s="150">
        <v>156384.09328512821</v>
      </c>
      <c r="AB2946" s="150">
        <v>1132</v>
      </c>
      <c r="AC2946" s="150">
        <v>14352.11721</v>
      </c>
      <c r="AD2946" s="150">
        <v>20867.39016598478</v>
      </c>
      <c r="AE2946" s="150">
        <v>16532.461393027199</v>
      </c>
      <c r="AF2946" s="150">
        <v>32331.768675035899</v>
      </c>
      <c r="AG2946" s="150">
        <v>167324</v>
      </c>
      <c r="AH2946" s="150">
        <v>29846.82778917898</v>
      </c>
      <c r="AI2946" s="150">
        <v>4470.5988000000007</v>
      </c>
      <c r="AJ2946" s="150">
        <v>37103.015304</v>
      </c>
      <c r="AK2946" s="150">
        <v>2803.4618399999999</v>
      </c>
      <c r="AL2946" s="150">
        <v>761253.9375</v>
      </c>
      <c r="AM2946" s="150">
        <v>620059.6875</v>
      </c>
      <c r="AN2946" s="150">
        <v>141194.265625</v>
      </c>
      <c r="AO2946" s="5" t="s">
        <v>951</v>
      </c>
    </row>
    <row r="2947" spans="1:41" ht="14.25" x14ac:dyDescent="0.45">
      <c r="A2947" s="150">
        <v>2019</v>
      </c>
      <c r="B2947" s="5" t="s">
        <v>6344</v>
      </c>
      <c r="C2947" s="5" t="s">
        <v>171</v>
      </c>
      <c r="D2947" s="5" t="s">
        <v>84</v>
      </c>
      <c r="E2947" s="5" t="s">
        <v>89</v>
      </c>
      <c r="F2947" s="5" t="s">
        <v>90</v>
      </c>
      <c r="G2947" s="5" t="s">
        <v>88</v>
      </c>
      <c r="H2947" s="5" t="s">
        <v>131</v>
      </c>
      <c r="I2947" s="150">
        <v>15007</v>
      </c>
      <c r="J2947" s="150">
        <v>66849.035109999997</v>
      </c>
      <c r="K2947" s="150">
        <v>1379</v>
      </c>
      <c r="L2947" s="150">
        <v>3685.7779999999998</v>
      </c>
      <c r="M2947" s="150">
        <v>32667</v>
      </c>
      <c r="N2947" s="150">
        <v>16434</v>
      </c>
      <c r="O2947" s="150">
        <v>10859.09729</v>
      </c>
      <c r="P2947" s="150">
        <v>11230.984</v>
      </c>
      <c r="Q2947" s="150">
        <v>4709.3026655275989</v>
      </c>
      <c r="R2947" s="150">
        <v>14691.17276782191</v>
      </c>
      <c r="S2947" s="150">
        <v>7366.3639999999996</v>
      </c>
      <c r="T2947" s="150">
        <v>11518.33116643836</v>
      </c>
      <c r="U2947" s="150">
        <v>1716.4769100000001</v>
      </c>
      <c r="V2947" s="150">
        <v>11219</v>
      </c>
      <c r="W2947" s="150">
        <v>7651</v>
      </c>
      <c r="X2947" s="150">
        <v>18206</v>
      </c>
      <c r="Y2947" s="150">
        <v>61007</v>
      </c>
      <c r="Z2947" s="150">
        <v>16108.80096</v>
      </c>
      <c r="AA2947" s="150">
        <v>196384</v>
      </c>
      <c r="AB2947" s="150">
        <v>1751</v>
      </c>
      <c r="AC2947" s="150">
        <v>17531.638879999999</v>
      </c>
      <c r="AD2947" s="150">
        <v>23121.03024</v>
      </c>
      <c r="AE2947" s="150">
        <v>19084</v>
      </c>
      <c r="AF2947" s="150">
        <v>40136.905554466772</v>
      </c>
      <c r="AG2947" s="150">
        <v>224138</v>
      </c>
      <c r="AH2947" s="150">
        <v>36526.170824338398</v>
      </c>
      <c r="AI2947" s="150">
        <v>8227</v>
      </c>
      <c r="AJ2947" s="150">
        <v>49391</v>
      </c>
      <c r="AK2947" s="150">
        <v>3141</v>
      </c>
      <c r="AL2947" s="150">
        <v>931737.0625</v>
      </c>
      <c r="AM2947" s="150">
        <v>769324.125</v>
      </c>
      <c r="AN2947" s="150">
        <v>162413</v>
      </c>
      <c r="AO2947" s="5" t="s">
        <v>6363</v>
      </c>
    </row>
    <row r="2948" spans="1:41" ht="14.25" x14ac:dyDescent="0.45">
      <c r="A2948" s="150">
        <v>2019</v>
      </c>
      <c r="B2948" s="5" t="s">
        <v>1477</v>
      </c>
      <c r="C2948" s="5" t="s">
        <v>171</v>
      </c>
      <c r="D2948" s="5" t="s">
        <v>84</v>
      </c>
      <c r="E2948" s="5" t="s">
        <v>89</v>
      </c>
      <c r="F2948" s="5" t="s">
        <v>90</v>
      </c>
      <c r="G2948" s="5" t="s">
        <v>88</v>
      </c>
      <c r="H2948" s="5" t="s">
        <v>131</v>
      </c>
      <c r="I2948" s="150">
        <v>9146.34</v>
      </c>
      <c r="J2948" s="150">
        <v>22630.16</v>
      </c>
      <c r="K2948" s="150">
        <v>1041.6350546508829</v>
      </c>
      <c r="L2948" s="150">
        <v>3015.4445999999998</v>
      </c>
      <c r="M2948" s="150">
        <v>28581.99412080527</v>
      </c>
      <c r="N2948" s="150">
        <v>16731.242558450529</v>
      </c>
      <c r="O2948" s="150">
        <v>8758</v>
      </c>
      <c r="P2948" s="150">
        <v>9207.5499999999993</v>
      </c>
      <c r="Q2948" s="150">
        <v>2206.1684426712118</v>
      </c>
      <c r="R2948" s="150">
        <v>8418.7890335266002</v>
      </c>
      <c r="S2948" s="150">
        <v>21066.428498018158</v>
      </c>
      <c r="T2948" s="150">
        <v>9906.8930110976016</v>
      </c>
      <c r="U2948" s="150">
        <v>1669.4026474032</v>
      </c>
      <c r="V2948" s="150">
        <v>10929</v>
      </c>
      <c r="W2948" s="150">
        <v>5624.31750336</v>
      </c>
      <c r="X2948" s="150">
        <v>14431.777439075</v>
      </c>
      <c r="Y2948" s="150">
        <v>53644</v>
      </c>
      <c r="Z2948" s="150">
        <v>14495.061</v>
      </c>
      <c r="AA2948" s="150">
        <v>151843.99626971851</v>
      </c>
      <c r="AB2948" s="150">
        <v>1403</v>
      </c>
      <c r="AC2948" s="150">
        <v>11159.1</v>
      </c>
      <c r="AD2948" s="150">
        <v>23595.625910612729</v>
      </c>
      <c r="AE2948" s="150">
        <v>16779.008222913599</v>
      </c>
      <c r="AF2948" s="150">
        <v>32271.239047809289</v>
      </c>
      <c r="AG2948" s="150">
        <v>205475</v>
      </c>
      <c r="AH2948" s="150">
        <v>50564.06245537533</v>
      </c>
      <c r="AI2948" s="150">
        <v>3645.6315148800009</v>
      </c>
      <c r="AJ2948" s="150">
        <v>46931.693304880842</v>
      </c>
      <c r="AK2948" s="150">
        <v>2596.8662898515281</v>
      </c>
      <c r="AL2948" s="150">
        <v>787769.4375</v>
      </c>
      <c r="AM2948" s="150">
        <v>616553.1875</v>
      </c>
      <c r="AN2948" s="150">
        <v>171216.21875</v>
      </c>
      <c r="AO2948" s="5" t="s">
        <v>2597</v>
      </c>
    </row>
    <row r="2949" spans="1:41" ht="14.25" x14ac:dyDescent="0.45">
      <c r="A2949" s="150">
        <v>2019</v>
      </c>
      <c r="B2949" s="5" t="s">
        <v>1476</v>
      </c>
      <c r="C2949" s="5" t="s">
        <v>171</v>
      </c>
      <c r="D2949" s="5" t="s">
        <v>84</v>
      </c>
      <c r="E2949" s="5" t="s">
        <v>89</v>
      </c>
      <c r="F2949" s="5" t="s">
        <v>90</v>
      </c>
      <c r="G2949" s="5" t="s">
        <v>88</v>
      </c>
      <c r="H2949" s="5" t="s">
        <v>131</v>
      </c>
      <c r="I2949" s="150">
        <v>6912.6400000000012</v>
      </c>
      <c r="J2949" s="150">
        <v>20600.454000000002</v>
      </c>
      <c r="K2949" s="150">
        <v>1168</v>
      </c>
      <c r="L2949" s="150">
        <v>2680.2665578483202</v>
      </c>
      <c r="M2949" s="150">
        <v>14127.1875</v>
      </c>
      <c r="N2949" s="150">
        <v>17036.364799999999</v>
      </c>
      <c r="O2949" s="150">
        <v>8192.5381836231427</v>
      </c>
      <c r="P2949" s="150">
        <v>10299.385</v>
      </c>
      <c r="Q2949" s="150">
        <v>2669.9673923999999</v>
      </c>
      <c r="R2949" s="150">
        <v>8792.6410995575516</v>
      </c>
      <c r="S2949" s="150">
        <v>17977</v>
      </c>
      <c r="T2949" s="150">
        <v>10929.3</v>
      </c>
      <c r="U2949" s="150">
        <v>1527</v>
      </c>
      <c r="V2949" s="150">
        <v>9844.3828603613256</v>
      </c>
      <c r="W2949" s="150">
        <v>4281.802555449176</v>
      </c>
      <c r="X2949" s="150">
        <v>12961.704493103391</v>
      </c>
      <c r="Y2949" s="150">
        <v>59315</v>
      </c>
      <c r="Z2949" s="150">
        <v>11224.668077644381</v>
      </c>
      <c r="AA2949" s="150">
        <v>139366.5488425465</v>
      </c>
      <c r="AB2949" s="150">
        <v>1297</v>
      </c>
      <c r="AC2949" s="150">
        <v>11127.03572</v>
      </c>
      <c r="AD2949" s="150">
        <v>19212.291934315199</v>
      </c>
      <c r="AE2949" s="150">
        <v>21520.90646102605</v>
      </c>
      <c r="AF2949" s="150">
        <v>31033.657787658049</v>
      </c>
      <c r="AG2949" s="150">
        <v>147988.37499520509</v>
      </c>
      <c r="AH2949" s="150">
        <v>40639.807120977923</v>
      </c>
      <c r="AI2949" s="150">
        <v>3284.6403895200001</v>
      </c>
      <c r="AJ2949" s="150">
        <v>43586.410015456262</v>
      </c>
      <c r="AK2949" s="150">
        <v>2235</v>
      </c>
      <c r="AL2949" s="150">
        <v>681831.9375</v>
      </c>
      <c r="AM2949" s="150">
        <v>545525.6875</v>
      </c>
      <c r="AN2949" s="150">
        <v>136306.265625</v>
      </c>
      <c r="AO2949" s="5" t="s">
        <v>2598</v>
      </c>
    </row>
    <row r="2950" spans="1:41" ht="14.25" x14ac:dyDescent="0.45">
      <c r="A2950" s="150">
        <v>2019</v>
      </c>
      <c r="B2950" s="5" t="s">
        <v>1478</v>
      </c>
      <c r="C2950" s="5" t="s">
        <v>171</v>
      </c>
      <c r="D2950" s="5" t="s">
        <v>84</v>
      </c>
      <c r="E2950" s="5" t="s">
        <v>91</v>
      </c>
      <c r="F2950" s="5" t="s">
        <v>92</v>
      </c>
      <c r="G2950" s="5" t="s">
        <v>87</v>
      </c>
      <c r="H2950" s="5" t="s">
        <v>131</v>
      </c>
      <c r="I2950" s="150">
        <v>4151.1148454131426</v>
      </c>
      <c r="J2950" s="150">
        <v>0</v>
      </c>
      <c r="K2950" s="150">
        <v>0</v>
      </c>
      <c r="L2950" s="150">
        <v>308.59882900713512</v>
      </c>
      <c r="M2950" s="150">
        <v>1218.4998318251041</v>
      </c>
      <c r="N2950" s="150">
        <v>702.40778244161356</v>
      </c>
      <c r="O2950" s="150">
        <v>149.69346183181929</v>
      </c>
      <c r="P2950" s="150">
        <v>0</v>
      </c>
      <c r="Q2950" s="150">
        <v>0</v>
      </c>
      <c r="R2950" s="150">
        <v>345.44645038112139</v>
      </c>
      <c r="S2950" s="150">
        <v>5823.0756652577702</v>
      </c>
      <c r="T2950" s="150">
        <v>1727.232251905607</v>
      </c>
      <c r="U2950" s="150">
        <v>23.029763358741427</v>
      </c>
      <c r="V2950" s="150">
        <v>443.32294465577246</v>
      </c>
      <c r="W2950" s="150">
        <v>1720.3233228979846</v>
      </c>
      <c r="X2950" s="150">
        <v>130.11816297688907</v>
      </c>
      <c r="Y2950" s="150">
        <v>3930.0291171692247</v>
      </c>
      <c r="Z2950" s="150">
        <v>0</v>
      </c>
      <c r="AA2950" s="150">
        <v>6386.2472006424114</v>
      </c>
      <c r="AB2950" s="150">
        <v>0</v>
      </c>
      <c r="AC2950" s="150">
        <v>226.57832680497754</v>
      </c>
      <c r="AD2950" s="150">
        <v>0</v>
      </c>
      <c r="AE2950" s="150">
        <v>287.87204198426787</v>
      </c>
      <c r="AF2950" s="150">
        <v>9611.3105294272245</v>
      </c>
      <c r="AG2950" s="150">
        <v>9736.3340756708221</v>
      </c>
      <c r="AH2950" s="150">
        <v>2184.2579057598309</v>
      </c>
      <c r="AI2950" s="150">
        <v>67.164001859433498</v>
      </c>
      <c r="AJ2950" s="150">
        <v>2058.5662765068387</v>
      </c>
      <c r="AK2950" s="150">
        <v>0</v>
      </c>
      <c r="AL2950" s="150">
        <v>51231.22265625</v>
      </c>
      <c r="AM2950" s="150">
        <v>38210.859375</v>
      </c>
      <c r="AN2950" s="150">
        <v>13020.3642578125</v>
      </c>
      <c r="AO2950" s="5" t="s">
        <v>2599</v>
      </c>
    </row>
    <row r="2951" spans="1:41" ht="14.25" x14ac:dyDescent="0.45">
      <c r="A2951" s="150">
        <v>2019</v>
      </c>
      <c r="B2951" s="5" t="s">
        <v>1477</v>
      </c>
      <c r="C2951" s="5" t="s">
        <v>171</v>
      </c>
      <c r="D2951" s="5" t="s">
        <v>84</v>
      </c>
      <c r="E2951" s="5" t="s">
        <v>91</v>
      </c>
      <c r="F2951" s="5" t="s">
        <v>92</v>
      </c>
      <c r="G2951" s="5" t="s">
        <v>87</v>
      </c>
      <c r="H2951" s="5" t="s">
        <v>131</v>
      </c>
      <c r="I2951" s="150">
        <v>707.41608490501164</v>
      </c>
      <c r="J2951" s="150">
        <v>0</v>
      </c>
      <c r="K2951" s="150">
        <v>0</v>
      </c>
      <c r="L2951" s="150">
        <v>317.77354587997411</v>
      </c>
      <c r="M2951" s="150">
        <v>1197.1923395849217</v>
      </c>
      <c r="N2951" s="150">
        <v>723.29053353277686</v>
      </c>
      <c r="O2951" s="150">
        <v>11.857221861193064</v>
      </c>
      <c r="P2951" s="150">
        <v>0</v>
      </c>
      <c r="Q2951" s="150">
        <v>234.77299285162266</v>
      </c>
      <c r="R2951" s="150">
        <v>633.17564738770966</v>
      </c>
      <c r="S2951" s="150">
        <v>3027.949162585177</v>
      </c>
      <c r="T2951" s="150">
        <v>1837.8693884849249</v>
      </c>
      <c r="U2951" s="150">
        <v>0</v>
      </c>
      <c r="V2951" s="150">
        <v>508.67481784518247</v>
      </c>
      <c r="W2951" s="150">
        <v>187.34410540685042</v>
      </c>
      <c r="X2951" s="150">
        <v>130.42944047312372</v>
      </c>
      <c r="Y2951" s="150">
        <v>3698.2674985061167</v>
      </c>
      <c r="Z2951" s="150">
        <v>0</v>
      </c>
      <c r="AA2951" s="150">
        <v>5088.0849123626504</v>
      </c>
      <c r="AB2951" s="150">
        <v>0</v>
      </c>
      <c r="AC2951" s="150">
        <v>230.38582076298124</v>
      </c>
      <c r="AD2951" s="150">
        <v>474.28887444772255</v>
      </c>
      <c r="AE2951" s="150">
        <v>355.71665583579193</v>
      </c>
      <c r="AF2951" s="150">
        <v>8448.270576100058</v>
      </c>
      <c r="AG2951" s="150">
        <v>9686.1645384086132</v>
      </c>
      <c r="AH2951" s="150">
        <v>5142.4771211994321</v>
      </c>
      <c r="AI2951" s="150">
        <v>1045.8069681572283</v>
      </c>
      <c r="AJ2951" s="150">
        <v>541.2704323454908</v>
      </c>
      <c r="AK2951" s="150">
        <v>0</v>
      </c>
      <c r="AL2951" s="150">
        <v>44228.48046875</v>
      </c>
      <c r="AM2951" s="150">
        <v>31173.263671875</v>
      </c>
      <c r="AN2951" s="150">
        <v>13055.21484375</v>
      </c>
      <c r="AO2951" s="5" t="s">
        <v>5530</v>
      </c>
    </row>
    <row r="2952" spans="1:41" ht="14.25" x14ac:dyDescent="0.45">
      <c r="A2952" s="150">
        <v>2019</v>
      </c>
      <c r="B2952" s="5" t="s">
        <v>4980</v>
      </c>
      <c r="C2952" s="5" t="s">
        <v>171</v>
      </c>
      <c r="D2952" s="5" t="s">
        <v>84</v>
      </c>
      <c r="E2952" s="5" t="s">
        <v>91</v>
      </c>
      <c r="F2952" s="5" t="s">
        <v>92</v>
      </c>
      <c r="G2952" s="5" t="s">
        <v>87</v>
      </c>
      <c r="H2952" s="5" t="s">
        <v>131</v>
      </c>
      <c r="I2952" s="150">
        <v>1668.0820368739398</v>
      </c>
      <c r="J2952" s="150">
        <v>6110.7173518297886</v>
      </c>
      <c r="K2952" s="150">
        <v>0</v>
      </c>
      <c r="L2952" s="150">
        <v>872.28238381433755</v>
      </c>
      <c r="M2952" s="150">
        <v>2581.0287926873516</v>
      </c>
      <c r="N2952" s="150">
        <v>2736.2792547892054</v>
      </c>
      <c r="O2952" s="150">
        <v>957.61435614400102</v>
      </c>
      <c r="P2952" s="150">
        <v>1367.0982612878388</v>
      </c>
      <c r="Q2952" s="150">
        <v>0</v>
      </c>
      <c r="R2952" s="150">
        <v>458.26429584448891</v>
      </c>
      <c r="S2952" s="150">
        <v>3910.5219912063053</v>
      </c>
      <c r="T2952" s="150">
        <v>1538.082464213687</v>
      </c>
      <c r="U2952" s="150">
        <v>150.64780300175153</v>
      </c>
      <c r="V2952" s="150">
        <v>461.42473926410611</v>
      </c>
      <c r="W2952" s="150">
        <v>2427.2205462659826</v>
      </c>
      <c r="X2952" s="150">
        <v>633.14216506330536</v>
      </c>
      <c r="Y2952" s="150">
        <v>4853.3876113920933</v>
      </c>
      <c r="Z2952" s="150">
        <v>4847.0667245528584</v>
      </c>
      <c r="AA2952" s="150">
        <v>26757.367471618792</v>
      </c>
      <c r="AB2952" s="150">
        <v>52.674056993619416</v>
      </c>
      <c r="AC2952" s="150">
        <v>826.90621206907008</v>
      </c>
      <c r="AD2952" s="150">
        <v>526.74056993619411</v>
      </c>
      <c r="AE2952" s="150">
        <v>2997.1538429369448</v>
      </c>
      <c r="AF2952" s="150">
        <v>10578.190033895104</v>
      </c>
      <c r="AG2952" s="150">
        <v>19228.137764950832</v>
      </c>
      <c r="AH2952" s="150">
        <v>1559.1520870111347</v>
      </c>
      <c r="AI2952" s="150">
        <v>110.61551968660078</v>
      </c>
      <c r="AJ2952" s="150">
        <v>3493.3434598168396</v>
      </c>
      <c r="AK2952" s="150">
        <v>0</v>
      </c>
      <c r="AL2952" s="150">
        <v>101703.140625</v>
      </c>
      <c r="AM2952" s="150">
        <v>87406.3515625</v>
      </c>
      <c r="AN2952" s="150">
        <v>14296.7919921875</v>
      </c>
      <c r="AO2952" s="5" t="s">
        <v>5529</v>
      </c>
    </row>
    <row r="2953" spans="1:41" ht="14.25" x14ac:dyDescent="0.45">
      <c r="A2953" s="150">
        <v>2019</v>
      </c>
      <c r="B2953" s="5" t="s">
        <v>582</v>
      </c>
      <c r="C2953" s="5" t="s">
        <v>171</v>
      </c>
      <c r="D2953" s="5" t="s">
        <v>84</v>
      </c>
      <c r="E2953" s="5" t="s">
        <v>91</v>
      </c>
      <c r="F2953" s="5" t="s">
        <v>92</v>
      </c>
      <c r="G2953" s="5" t="s">
        <v>87</v>
      </c>
      <c r="H2953" s="5" t="s">
        <v>131</v>
      </c>
      <c r="I2953" s="150">
        <v>677.69603116300891</v>
      </c>
      <c r="J2953" s="150">
        <v>0</v>
      </c>
      <c r="K2953" s="150">
        <v>0</v>
      </c>
      <c r="L2953" s="150">
        <v>301.44634005603365</v>
      </c>
      <c r="M2953" s="150">
        <v>1153.3113676958619</v>
      </c>
      <c r="N2953" s="150">
        <v>937.83305795210458</v>
      </c>
      <c r="O2953" s="150">
        <v>189.79954744268784</v>
      </c>
      <c r="P2953" s="150">
        <v>0</v>
      </c>
      <c r="Q2953" s="150">
        <v>0</v>
      </c>
      <c r="R2953" s="150">
        <v>334.94037784003734</v>
      </c>
      <c r="S2953" s="150">
        <v>3572.6973636270654</v>
      </c>
      <c r="T2953" s="150">
        <v>1618.878492893514</v>
      </c>
      <c r="U2953" s="150">
        <v>24.562294374936073</v>
      </c>
      <c r="V2953" s="150">
        <v>503.5270346861895</v>
      </c>
      <c r="W2953" s="150">
        <v>1312.9662811329465</v>
      </c>
      <c r="X2953" s="150">
        <v>132.13043693965437</v>
      </c>
      <c r="Y2953" s="150">
        <v>3251.1546009006292</v>
      </c>
      <c r="Z2953" s="150">
        <v>0</v>
      </c>
      <c r="AA2953" s="150">
        <v>11055.663276301584</v>
      </c>
      <c r="AB2953" s="150">
        <v>0</v>
      </c>
      <c r="AC2953" s="150">
        <v>260.28853148667201</v>
      </c>
      <c r="AD2953" s="150">
        <v>0</v>
      </c>
      <c r="AE2953" s="150">
        <v>284.69932116403174</v>
      </c>
      <c r="AF2953" s="150">
        <v>9330.1661531876489</v>
      </c>
      <c r="AG2953" s="150">
        <v>10816.34126838094</v>
      </c>
      <c r="AH2953" s="150">
        <v>2126.8350024298452</v>
      </c>
      <c r="AI2953" s="150">
        <v>65.121341195512329</v>
      </c>
      <c r="AJ2953" s="150">
        <v>1446.0225535241434</v>
      </c>
      <c r="AK2953" s="150">
        <v>0</v>
      </c>
      <c r="AL2953" s="150">
        <v>49396.08203125</v>
      </c>
      <c r="AM2953" s="150">
        <v>39224.33984375</v>
      </c>
      <c r="AN2953" s="150">
        <v>10171.7392578125</v>
      </c>
      <c r="AO2953" s="5" t="s">
        <v>952</v>
      </c>
    </row>
    <row r="2954" spans="1:41" ht="14.25" x14ac:dyDescent="0.45">
      <c r="A2954" s="150">
        <v>2019</v>
      </c>
      <c r="B2954" s="5" t="s">
        <v>6344</v>
      </c>
      <c r="C2954" s="5" t="s">
        <v>171</v>
      </c>
      <c r="D2954" s="5" t="s">
        <v>84</v>
      </c>
      <c r="E2954" s="5" t="s">
        <v>91</v>
      </c>
      <c r="F2954" s="5" t="s">
        <v>92</v>
      </c>
      <c r="G2954" s="5" t="s">
        <v>87</v>
      </c>
      <c r="H2954" s="5" t="s">
        <v>131</v>
      </c>
      <c r="I2954" s="150">
        <v>1621.5481767120186</v>
      </c>
      <c r="J2954" s="150">
        <v>5358.5643770655779</v>
      </c>
      <c r="K2954" s="150">
        <v>0</v>
      </c>
      <c r="L2954" s="150">
        <v>1664.1504276601174</v>
      </c>
      <c r="M2954" s="150">
        <v>2775.1344881160703</v>
      </c>
      <c r="N2954" s="150">
        <v>1459.0246857153043</v>
      </c>
      <c r="O2954" s="150">
        <v>859.21366695805455</v>
      </c>
      <c r="P2954" s="150">
        <v>1328.8072189591846</v>
      </c>
      <c r="Q2954" s="150">
        <v>0</v>
      </c>
      <c r="R2954" s="150">
        <v>219.97508422239585</v>
      </c>
      <c r="S2954" s="150">
        <v>2304.2082844524703</v>
      </c>
      <c r="T2954" s="150">
        <v>1874.0414187683868</v>
      </c>
      <c r="U2954" s="150">
        <v>95.96259435316388</v>
      </c>
      <c r="V2954" s="150">
        <v>981.08068289131847</v>
      </c>
      <c r="W2954" s="150">
        <v>2135.2330102592891</v>
      </c>
      <c r="X2954" s="150">
        <v>615.47963509152657</v>
      </c>
      <c r="Y2954" s="150">
        <v>4717.9944739877919</v>
      </c>
      <c r="Z2954" s="150">
        <v>0</v>
      </c>
      <c r="AA2954" s="150">
        <v>24791.232955566844</v>
      </c>
      <c r="AB2954" s="150">
        <v>51.204628543388232</v>
      </c>
      <c r="AC2954" s="150">
        <v>803.83831901055021</v>
      </c>
      <c r="AD2954" s="150">
        <v>0</v>
      </c>
      <c r="AE2954" s="150">
        <v>1513.6088197425561</v>
      </c>
      <c r="AF2954" s="150">
        <v>10203.996930572155</v>
      </c>
      <c r="AG2954" s="150">
        <v>34015.234741372798</v>
      </c>
      <c r="AH2954" s="150">
        <v>905.29783264710386</v>
      </c>
      <c r="AI2954" s="150">
        <v>107.52971994111529</v>
      </c>
      <c r="AJ2954" s="150">
        <v>762.94896529648463</v>
      </c>
      <c r="AK2954" s="150">
        <v>0</v>
      </c>
      <c r="AL2954" s="150">
        <v>101165.3125</v>
      </c>
      <c r="AM2954" s="150">
        <v>89537.96875</v>
      </c>
      <c r="AN2954" s="150">
        <v>11627.3427734375</v>
      </c>
      <c r="AO2954" s="5" t="s">
        <v>6364</v>
      </c>
    </row>
    <row r="2955" spans="1:41" ht="14.25" x14ac:dyDescent="0.45">
      <c r="A2955" s="150">
        <v>2019</v>
      </c>
      <c r="B2955" s="5" t="s">
        <v>4024</v>
      </c>
      <c r="C2955" s="5" t="s">
        <v>171</v>
      </c>
      <c r="D2955" s="5" t="s">
        <v>84</v>
      </c>
      <c r="E2955" s="5" t="s">
        <v>91</v>
      </c>
      <c r="F2955" s="5" t="s">
        <v>92</v>
      </c>
      <c r="G2955" s="5" t="s">
        <v>87</v>
      </c>
      <c r="H2955" s="5" t="s">
        <v>131</v>
      </c>
      <c r="I2955" s="150">
        <v>669.8365128776303</v>
      </c>
      <c r="J2955" s="150">
        <v>2163.7642952405922</v>
      </c>
      <c r="K2955" s="150">
        <v>0</v>
      </c>
      <c r="L2955" s="150">
        <v>292.10817985747997</v>
      </c>
      <c r="M2955" s="150">
        <v>2975.1759059558144</v>
      </c>
      <c r="N2955" s="150">
        <v>1239.8369411728595</v>
      </c>
      <c r="O2955" s="150">
        <v>497.66578790533623</v>
      </c>
      <c r="P2955" s="150">
        <v>1122.6647770569907</v>
      </c>
      <c r="Q2955" s="150">
        <v>0</v>
      </c>
      <c r="R2955" s="150">
        <v>173.10114361924738</v>
      </c>
      <c r="S2955" s="150">
        <v>3570.2110871469772</v>
      </c>
      <c r="T2955" s="150">
        <v>1325.3056308348628</v>
      </c>
      <c r="U2955" s="150">
        <v>67.076693152458361</v>
      </c>
      <c r="V2955" s="150">
        <v>447.8992091148026</v>
      </c>
      <c r="W2955" s="150">
        <v>592.87141689592227</v>
      </c>
      <c r="X2955" s="150">
        <v>46.520932347672733</v>
      </c>
      <c r="Y2955" s="150">
        <v>2208.1214632930246</v>
      </c>
      <c r="Z2955" s="150">
        <v>0</v>
      </c>
      <c r="AA2955" s="150">
        <v>22680.577342711887</v>
      </c>
      <c r="AB2955" s="150">
        <v>0</v>
      </c>
      <c r="AC2955" s="150">
        <v>2343.4167221106468</v>
      </c>
      <c r="AD2955" s="150">
        <v>0</v>
      </c>
      <c r="AE2955" s="150">
        <v>2055.5760804785627</v>
      </c>
      <c r="AF2955" s="150">
        <v>8487.3654480812238</v>
      </c>
      <c r="AG2955" s="150">
        <v>21305.505133086492</v>
      </c>
      <c r="AH2955" s="150">
        <v>2184.3200560453779</v>
      </c>
      <c r="AI2955" s="150">
        <v>113.5976255001311</v>
      </c>
      <c r="AJ2955" s="150">
        <v>1566.3062138149467</v>
      </c>
      <c r="AK2955" s="150">
        <v>0</v>
      </c>
      <c r="AL2955" s="150">
        <v>78128.8203125</v>
      </c>
      <c r="AM2955" s="150">
        <v>66823.15625</v>
      </c>
      <c r="AN2955" s="150">
        <v>11305.66796875</v>
      </c>
      <c r="AO2955" s="5" t="s">
        <v>4363</v>
      </c>
    </row>
    <row r="2956" spans="1:41" ht="14.25" x14ac:dyDescent="0.45">
      <c r="A2956" s="150">
        <v>2019</v>
      </c>
      <c r="B2956" s="5" t="s">
        <v>1476</v>
      </c>
      <c r="C2956" s="5" t="s">
        <v>171</v>
      </c>
      <c r="D2956" s="5" t="s">
        <v>84</v>
      </c>
      <c r="E2956" s="5" t="s">
        <v>91</v>
      </c>
      <c r="F2956" s="5" t="s">
        <v>92</v>
      </c>
      <c r="G2956" s="5" t="s">
        <v>87</v>
      </c>
      <c r="H2956" s="5" t="s">
        <v>131</v>
      </c>
      <c r="I2956" s="150">
        <v>707.67364992941418</v>
      </c>
      <c r="J2956" s="150"/>
      <c r="K2956" s="150">
        <v>36.290956406636624</v>
      </c>
      <c r="L2956" s="150">
        <v>263.71428322155947</v>
      </c>
      <c r="M2956" s="150">
        <v>100.40497939169465</v>
      </c>
      <c r="N2956" s="150">
        <v>750.01309907049017</v>
      </c>
      <c r="O2956" s="150">
        <v>12.096985468878874</v>
      </c>
      <c r="P2956" s="150"/>
      <c r="Q2956" s="150">
        <v>273.39187159666255</v>
      </c>
      <c r="R2956" s="150">
        <v>250.40759920579268</v>
      </c>
      <c r="S2956" s="150">
        <v>2661.3368031533523</v>
      </c>
      <c r="T2956" s="150">
        <v>983.48491861985246</v>
      </c>
      <c r="U2956" s="150">
        <v>0</v>
      </c>
      <c r="V2956" s="150"/>
      <c r="W2956" s="150">
        <v>302.42463672197186</v>
      </c>
      <c r="X2956" s="150">
        <v>133.06684015766763</v>
      </c>
      <c r="Y2956" s="150">
        <v>2692.7889653724374</v>
      </c>
      <c r="Z2956" s="150">
        <v>0</v>
      </c>
      <c r="AA2956" s="150">
        <v>11162.996947721927</v>
      </c>
      <c r="AB2956" s="150">
        <v>0</v>
      </c>
      <c r="AC2956" s="150">
        <v>289.50066503548402</v>
      </c>
      <c r="AD2956" s="150">
        <v>0</v>
      </c>
      <c r="AE2956" s="150">
        <v>302.42463672197186</v>
      </c>
      <c r="AF2956" s="150">
        <v>3999.9178429252224</v>
      </c>
      <c r="AG2956" s="150">
        <v>9916.4302029504215</v>
      </c>
      <c r="AH2956" s="150">
        <v>2681.9016784504465</v>
      </c>
      <c r="AI2956" s="150"/>
      <c r="AJ2956" s="150">
        <v>1264.1349814978423</v>
      </c>
      <c r="AK2956" s="150"/>
      <c r="AL2956" s="150">
        <v>38784.40234375</v>
      </c>
      <c r="AM2956" s="150">
        <v>31873.392578125</v>
      </c>
      <c r="AN2956" s="150">
        <v>6911.0078125</v>
      </c>
      <c r="AO2956" s="5" t="s">
        <v>5528</v>
      </c>
    </row>
    <row r="2957" spans="1:41" ht="14.25" x14ac:dyDescent="0.45">
      <c r="A2957" s="150">
        <v>2019</v>
      </c>
      <c r="B2957" s="5" t="s">
        <v>1476</v>
      </c>
      <c r="C2957" s="5" t="s">
        <v>171</v>
      </c>
      <c r="D2957" s="5" t="s">
        <v>84</v>
      </c>
      <c r="E2957" s="5" t="s">
        <v>91</v>
      </c>
      <c r="F2957" s="5" t="s">
        <v>92</v>
      </c>
      <c r="G2957" s="5" t="s">
        <v>88</v>
      </c>
      <c r="H2957" s="5" t="s">
        <v>131</v>
      </c>
      <c r="I2957" s="150">
        <v>655.20000000000005</v>
      </c>
      <c r="J2957" s="150"/>
      <c r="K2957" s="150">
        <v>30</v>
      </c>
      <c r="L2957" s="150">
        <v>245.503407399552</v>
      </c>
      <c r="M2957" s="150">
        <v>93.374999999999957</v>
      </c>
      <c r="N2957" s="150">
        <v>704.31999999999994</v>
      </c>
      <c r="O2957" s="150">
        <v>11.5969341821289</v>
      </c>
      <c r="P2957" s="150">
        <v>420</v>
      </c>
      <c r="Q2957" s="150">
        <v>256.45485600000001</v>
      </c>
      <c r="R2957" s="150">
        <v>232.08831717784341</v>
      </c>
      <c r="S2957" s="150">
        <v>2489</v>
      </c>
      <c r="T2957" s="150">
        <v>833</v>
      </c>
      <c r="U2957" s="150"/>
      <c r="V2957" s="150">
        <v>330</v>
      </c>
      <c r="W2957" s="150">
        <v>285</v>
      </c>
      <c r="X2957" s="150">
        <v>131</v>
      </c>
      <c r="Y2957" s="150">
        <v>2621</v>
      </c>
      <c r="Z2957" s="150">
        <v>0</v>
      </c>
      <c r="AA2957" s="150">
        <v>10521.69658860685</v>
      </c>
      <c r="AB2957" s="150"/>
      <c r="AC2957" s="150">
        <v>277.53359999999998</v>
      </c>
      <c r="AD2957" s="150">
        <v>400</v>
      </c>
      <c r="AE2957" s="150">
        <v>283.73762564519973</v>
      </c>
      <c r="AF2957" s="150">
        <v>3723.7022119556059</v>
      </c>
      <c r="AG2957" s="150">
        <v>9312.8094664662767</v>
      </c>
      <c r="AH2957" s="150">
        <v>2484.4633478048158</v>
      </c>
      <c r="AI2957" s="150">
        <v>882</v>
      </c>
      <c r="AJ2957" s="150">
        <v>1194.2525864351189</v>
      </c>
      <c r="AK2957" s="150"/>
      <c r="AL2957" s="150">
        <v>38417.73828125</v>
      </c>
      <c r="AM2957" s="150">
        <v>30778.296875</v>
      </c>
      <c r="AN2957" s="150">
        <v>7639.43505859375</v>
      </c>
      <c r="AO2957" s="5" t="s">
        <v>5531</v>
      </c>
    </row>
    <row r="2958" spans="1:41" ht="14.25" x14ac:dyDescent="0.45">
      <c r="A2958" s="150">
        <v>2019</v>
      </c>
      <c r="B2958" s="5" t="s">
        <v>1477</v>
      </c>
      <c r="C2958" s="5" t="s">
        <v>171</v>
      </c>
      <c r="D2958" s="5" t="s">
        <v>84</v>
      </c>
      <c r="E2958" s="5" t="s">
        <v>91</v>
      </c>
      <c r="F2958" s="5" t="s">
        <v>92</v>
      </c>
      <c r="G2958" s="5" t="s">
        <v>88</v>
      </c>
      <c r="H2958" s="5" t="s">
        <v>131</v>
      </c>
      <c r="I2958" s="150">
        <v>608.54423999999995</v>
      </c>
      <c r="J2958" s="150"/>
      <c r="K2958" s="150">
        <v>0</v>
      </c>
      <c r="L2958" s="150">
        <v>300.53519999999997</v>
      </c>
      <c r="M2958" s="150">
        <v>1110.6409148448761</v>
      </c>
      <c r="N2958" s="150">
        <v>678.10076261351412</v>
      </c>
      <c r="O2958" s="150">
        <v>11</v>
      </c>
      <c r="P2958" s="150">
        <v>0</v>
      </c>
      <c r="Q2958" s="150">
        <v>225.47889592607601</v>
      </c>
      <c r="R2958" s="150">
        <v>604.65865404085855</v>
      </c>
      <c r="S2958" s="150">
        <v>2764.1799999999989</v>
      </c>
      <c r="T2958" s="150">
        <v>1664.6495211127999</v>
      </c>
      <c r="U2958" s="150">
        <v>0</v>
      </c>
      <c r="V2958" s="150">
        <v>474</v>
      </c>
      <c r="W2958" s="150">
        <v>171.02428128</v>
      </c>
      <c r="X2958" s="150">
        <v>119.8817</v>
      </c>
      <c r="Y2958" s="150">
        <v>3533</v>
      </c>
      <c r="Z2958" s="150">
        <v>0</v>
      </c>
      <c r="AA2958" s="150">
        <v>4791.599952945423</v>
      </c>
      <c r="AB2958" s="150"/>
      <c r="AC2958" s="150">
        <v>218.7</v>
      </c>
      <c r="AD2958" s="150">
        <v>455.51292106277992</v>
      </c>
      <c r="AE2958" s="150">
        <v>324.729648</v>
      </c>
      <c r="AF2958" s="150">
        <v>7989.9729890399994</v>
      </c>
      <c r="AG2958" s="150">
        <v>9396</v>
      </c>
      <c r="AH2958" s="150">
        <v>4750.376903940145</v>
      </c>
      <c r="AI2958" s="150">
        <v>954.70516512000006</v>
      </c>
      <c r="AJ2958" s="150">
        <v>500</v>
      </c>
      <c r="AK2958" s="150"/>
      <c r="AL2958" s="150">
        <v>41647.29296875</v>
      </c>
      <c r="AM2958" s="150">
        <v>29645.3203125</v>
      </c>
      <c r="AN2958" s="150">
        <v>12001.970703125</v>
      </c>
      <c r="AO2958" s="5" t="s">
        <v>5532</v>
      </c>
    </row>
    <row r="2959" spans="1:41" ht="14.25" x14ac:dyDescent="0.45">
      <c r="A2959" s="150">
        <v>2019</v>
      </c>
      <c r="B2959" s="5" t="s">
        <v>6344</v>
      </c>
      <c r="C2959" s="5" t="s">
        <v>171</v>
      </c>
      <c r="D2959" s="5" t="s">
        <v>84</v>
      </c>
      <c r="E2959" s="5" t="s">
        <v>91</v>
      </c>
      <c r="F2959" s="5" t="s">
        <v>92</v>
      </c>
      <c r="G2959" s="5" t="s">
        <v>88</v>
      </c>
      <c r="H2959" s="5" t="s">
        <v>131</v>
      </c>
      <c r="I2959" s="150">
        <v>1583.4</v>
      </c>
      <c r="J2959" s="150">
        <v>5232.5</v>
      </c>
      <c r="K2959" s="150"/>
      <c r="L2959" s="150">
        <v>1625</v>
      </c>
      <c r="M2959" s="150">
        <v>2709.8472999999999</v>
      </c>
      <c r="N2959" s="150">
        <v>1424.7</v>
      </c>
      <c r="O2959" s="150">
        <v>839</v>
      </c>
      <c r="P2959" s="150">
        <v>1297.546</v>
      </c>
      <c r="Q2959" s="150">
        <v>0</v>
      </c>
      <c r="R2959" s="150">
        <v>214.8</v>
      </c>
      <c r="S2959" s="150">
        <v>2250</v>
      </c>
      <c r="T2959" s="150">
        <v>1829.9531429863009</v>
      </c>
      <c r="U2959" s="150">
        <v>93.704999999999998</v>
      </c>
      <c r="V2959" s="150">
        <v>958</v>
      </c>
      <c r="W2959" s="150">
        <v>2085</v>
      </c>
      <c r="X2959" s="150">
        <v>601</v>
      </c>
      <c r="Y2959" s="150">
        <v>4607</v>
      </c>
      <c r="Z2959" s="150">
        <v>0</v>
      </c>
      <c r="AA2959" s="150">
        <v>24208</v>
      </c>
      <c r="AB2959" s="150">
        <v>50</v>
      </c>
      <c r="AC2959" s="150">
        <v>784.92740000000003</v>
      </c>
      <c r="AD2959" s="150">
        <v>0</v>
      </c>
      <c r="AE2959" s="150">
        <v>1478</v>
      </c>
      <c r="AF2959" s="150">
        <v>9963.94</v>
      </c>
      <c r="AG2959" s="150">
        <v>33215</v>
      </c>
      <c r="AH2959" s="150">
        <v>884</v>
      </c>
      <c r="AI2959" s="150">
        <v>105</v>
      </c>
      <c r="AJ2959" s="150">
        <v>745</v>
      </c>
      <c r="AK2959" s="150"/>
      <c r="AL2959" s="150">
        <v>98785.3203125</v>
      </c>
      <c r="AM2959" s="150">
        <v>87431.515625</v>
      </c>
      <c r="AN2959" s="150">
        <v>11353.80078125</v>
      </c>
      <c r="AO2959" s="5" t="s">
        <v>6365</v>
      </c>
    </row>
    <row r="2960" spans="1:41" ht="14.25" x14ac:dyDescent="0.45">
      <c r="A2960" s="150">
        <v>2019</v>
      </c>
      <c r="B2960" s="5" t="s">
        <v>582</v>
      </c>
      <c r="C2960" s="5" t="s">
        <v>171</v>
      </c>
      <c r="D2960" s="5" t="s">
        <v>84</v>
      </c>
      <c r="E2960" s="5" t="s">
        <v>91</v>
      </c>
      <c r="F2960" s="5" t="s">
        <v>92</v>
      </c>
      <c r="G2960" s="5" t="s">
        <v>88</v>
      </c>
      <c r="H2960" s="5" t="s">
        <v>131</v>
      </c>
      <c r="I2960" s="150">
        <v>634.72677362499974</v>
      </c>
      <c r="J2960" s="150"/>
      <c r="K2960" s="150"/>
      <c r="L2960" s="150">
        <v>285.12162000000001</v>
      </c>
      <c r="M2960" s="150">
        <v>1074.7331999999999</v>
      </c>
      <c r="N2960" s="150">
        <v>892.28747999999996</v>
      </c>
      <c r="O2960" s="150">
        <v>176.65950708700001</v>
      </c>
      <c r="P2960" s="150">
        <v>0</v>
      </c>
      <c r="Q2960" s="150">
        <v>0</v>
      </c>
      <c r="R2960" s="150">
        <v>310.26095417309642</v>
      </c>
      <c r="S2960" s="150">
        <v>3335.808</v>
      </c>
      <c r="T2960" s="150">
        <v>1493.9364499999999</v>
      </c>
      <c r="U2960" s="150">
        <v>22.4422</v>
      </c>
      <c r="V2960" s="150">
        <v>471</v>
      </c>
      <c r="W2960" s="150"/>
      <c r="X2960" s="150">
        <v>125.59059999999999</v>
      </c>
      <c r="Y2960" s="150">
        <v>3023</v>
      </c>
      <c r="Z2960" s="150"/>
      <c r="AA2960" s="150">
        <v>10528.0642518031</v>
      </c>
      <c r="AB2960" s="150">
        <v>0</v>
      </c>
      <c r="AC2960" s="150">
        <v>242.26832999999999</v>
      </c>
      <c r="AD2960" s="150">
        <v>0</v>
      </c>
      <c r="AE2960" s="150">
        <v>265.30200000000002</v>
      </c>
      <c r="AF2960" s="150">
        <v>8824.8943011600004</v>
      </c>
      <c r="AG2960" s="150">
        <v>10308</v>
      </c>
      <c r="AH2960" s="150">
        <v>2036.4675675080409</v>
      </c>
      <c r="AI2960" s="150">
        <v>60.684451200000012</v>
      </c>
      <c r="AJ2960" s="150">
        <v>1374.451218938839</v>
      </c>
      <c r="AK2960" s="150"/>
      <c r="AL2960" s="150">
        <v>45485.69921875</v>
      </c>
      <c r="AM2960" s="150">
        <v>37181.8203125</v>
      </c>
      <c r="AN2960" s="150">
        <v>8303.8798828125</v>
      </c>
      <c r="AO2960" s="5" t="s">
        <v>953</v>
      </c>
    </row>
    <row r="2961" spans="1:41" ht="14.25" x14ac:dyDescent="0.45">
      <c r="A2961" s="150">
        <v>2019</v>
      </c>
      <c r="B2961" s="5" t="s">
        <v>1478</v>
      </c>
      <c r="C2961" s="5" t="s">
        <v>171</v>
      </c>
      <c r="D2961" s="5" t="s">
        <v>84</v>
      </c>
      <c r="E2961" s="5" t="s">
        <v>91</v>
      </c>
      <c r="F2961" s="5" t="s">
        <v>92</v>
      </c>
      <c r="G2961" s="5" t="s">
        <v>88</v>
      </c>
      <c r="H2961" s="5" t="s">
        <v>131</v>
      </c>
      <c r="I2961" s="150">
        <v>3902.1679368</v>
      </c>
      <c r="J2961" s="150"/>
      <c r="K2961" s="150">
        <v>0</v>
      </c>
      <c r="L2961" s="150">
        <v>297.42639999999989</v>
      </c>
      <c r="M2961" s="150">
        <v>1137.5603811532801</v>
      </c>
      <c r="N2961" s="150">
        <v>660.28361759999996</v>
      </c>
      <c r="O2961" s="150">
        <v>139.22647384668991</v>
      </c>
      <c r="P2961" s="150">
        <v>0</v>
      </c>
      <c r="Q2961" s="150">
        <v>0</v>
      </c>
      <c r="R2961" s="150">
        <v>328.23696925391891</v>
      </c>
      <c r="S2961" s="150">
        <v>5372</v>
      </c>
      <c r="T2961" s="150">
        <v>1568.5175624999999</v>
      </c>
      <c r="U2961" s="150">
        <v>21.4364016</v>
      </c>
      <c r="V2961" s="150"/>
      <c r="W2961" s="150">
        <v>1586.9975842260001</v>
      </c>
      <c r="X2961" s="150">
        <v>119</v>
      </c>
      <c r="Y2961" s="150">
        <v>3723</v>
      </c>
      <c r="Z2961" s="150">
        <v>0</v>
      </c>
      <c r="AA2961" s="150">
        <v>6020.2432481486603</v>
      </c>
      <c r="AB2961" s="150"/>
      <c r="AC2961" s="150">
        <v>207.56578999999999</v>
      </c>
      <c r="AD2961" s="150"/>
      <c r="AE2961" s="150">
        <v>273.53080771159921</v>
      </c>
      <c r="AF2961" s="150">
        <v>9220.5646934024735</v>
      </c>
      <c r="AG2961" s="150">
        <v>9469.7781758478341</v>
      </c>
      <c r="AH2961" s="150">
        <v>2073.4697474109721</v>
      </c>
      <c r="AI2961" s="150">
        <v>61.898140224000009</v>
      </c>
      <c r="AJ2961" s="150">
        <v>1943.5710257169919</v>
      </c>
      <c r="AK2961" s="150"/>
      <c r="AL2961" s="150">
        <v>48126.4765625</v>
      </c>
      <c r="AM2961" s="150">
        <v>36067.8046875</v>
      </c>
      <c r="AN2961" s="150">
        <v>12058.6708984375</v>
      </c>
      <c r="AO2961" s="5" t="s">
        <v>2600</v>
      </c>
    </row>
    <row r="2962" spans="1:41" ht="14.25" x14ac:dyDescent="0.45">
      <c r="A2962" s="150">
        <v>2019</v>
      </c>
      <c r="B2962" s="5" t="s">
        <v>4024</v>
      </c>
      <c r="C2962" s="5" t="s">
        <v>171</v>
      </c>
      <c r="D2962" s="5" t="s">
        <v>84</v>
      </c>
      <c r="E2962" s="5" t="s">
        <v>91</v>
      </c>
      <c r="F2962" s="5" t="s">
        <v>92</v>
      </c>
      <c r="G2962" s="5" t="s">
        <v>88</v>
      </c>
      <c r="H2962" s="5" t="s">
        <v>131</v>
      </c>
      <c r="I2962" s="150">
        <v>15608.0808</v>
      </c>
      <c r="J2962" s="150"/>
      <c r="K2962" s="150"/>
      <c r="L2962" s="150">
        <v>283.47300000000001</v>
      </c>
      <c r="M2962" s="150">
        <v>2805</v>
      </c>
      <c r="N2962" s="150">
        <v>1170.066</v>
      </c>
      <c r="O2962" s="150">
        <v>468.74</v>
      </c>
      <c r="P2962" s="150">
        <v>1055.336832</v>
      </c>
      <c r="Q2962" s="150">
        <v>0</v>
      </c>
      <c r="R2962" s="150">
        <v>162.7790563636193</v>
      </c>
      <c r="S2962" s="150">
        <v>3369</v>
      </c>
      <c r="T2962" s="150">
        <v>1274.49</v>
      </c>
      <c r="U2962" s="150">
        <v>62.62</v>
      </c>
      <c r="V2962" s="150">
        <v>423</v>
      </c>
      <c r="W2962" s="150">
        <v>559.50799999999992</v>
      </c>
      <c r="X2962" s="150">
        <v>45</v>
      </c>
      <c r="Y2962" s="150">
        <v>2086</v>
      </c>
      <c r="Z2962" s="150">
        <v>0</v>
      </c>
      <c r="AA2962" s="150">
        <v>21659</v>
      </c>
      <c r="AB2962" s="150"/>
      <c r="AC2962" s="150">
        <v>2209.3765600000002</v>
      </c>
      <c r="AD2962" s="150">
        <v>0</v>
      </c>
      <c r="AE2962" s="150">
        <v>1938</v>
      </c>
      <c r="AF2962" s="150">
        <v>8161.9380000000001</v>
      </c>
      <c r="AG2962" s="150">
        <v>20496</v>
      </c>
      <c r="AH2962" s="150">
        <v>1878</v>
      </c>
      <c r="AI2962" s="150">
        <v>107.1</v>
      </c>
      <c r="AJ2962" s="150">
        <v>1506.25</v>
      </c>
      <c r="AK2962" s="150"/>
      <c r="AL2962" s="150">
        <v>87328.7578125</v>
      </c>
      <c r="AM2962" s="150">
        <v>76821.9140625</v>
      </c>
      <c r="AN2962" s="150">
        <v>10506.837890625</v>
      </c>
      <c r="AO2962" s="5" t="s">
        <v>4364</v>
      </c>
    </row>
    <row r="2963" spans="1:41" ht="14.25" x14ac:dyDescent="0.45">
      <c r="A2963" s="150">
        <v>2019</v>
      </c>
      <c r="B2963" s="5" t="s">
        <v>4980</v>
      </c>
      <c r="C2963" s="5" t="s">
        <v>171</v>
      </c>
      <c r="D2963" s="5" t="s">
        <v>84</v>
      </c>
      <c r="E2963" s="5" t="s">
        <v>91</v>
      </c>
      <c r="F2963" s="5" t="s">
        <v>92</v>
      </c>
      <c r="G2963" s="5" t="s">
        <v>88</v>
      </c>
      <c r="H2963" s="5" t="s">
        <v>131</v>
      </c>
      <c r="I2963" s="150">
        <v>1615.068</v>
      </c>
      <c r="J2963" s="150">
        <v>5960.6049699180658</v>
      </c>
      <c r="K2963" s="150"/>
      <c r="L2963" s="150">
        <v>845.47079999999994</v>
      </c>
      <c r="M2963" s="150">
        <v>2450</v>
      </c>
      <c r="N2963" s="150">
        <v>2597.3690000000001</v>
      </c>
      <c r="O2963" s="150">
        <v>909</v>
      </c>
      <c r="P2963" s="150">
        <v>1297.546</v>
      </c>
      <c r="Q2963" s="150">
        <v>0</v>
      </c>
      <c r="R2963" s="150">
        <v>435</v>
      </c>
      <c r="S2963" s="150">
        <v>3712</v>
      </c>
      <c r="T2963" s="150">
        <v>1490.0029999999999</v>
      </c>
      <c r="U2963" s="150">
        <v>143</v>
      </c>
      <c r="V2963" s="150">
        <v>438</v>
      </c>
      <c r="W2963" s="150">
        <v>2304</v>
      </c>
      <c r="X2963" s="150">
        <v>601</v>
      </c>
      <c r="Y2963" s="150">
        <v>4607</v>
      </c>
      <c r="Z2963" s="150">
        <v>4601</v>
      </c>
      <c r="AA2963" s="150">
        <v>25867</v>
      </c>
      <c r="AB2963" s="150">
        <v>50</v>
      </c>
      <c r="AC2963" s="150">
        <v>784.92740000000003</v>
      </c>
      <c r="AD2963" s="150">
        <v>500</v>
      </c>
      <c r="AE2963" s="150">
        <v>2845</v>
      </c>
      <c r="AF2963" s="150">
        <v>10253.04529411765</v>
      </c>
      <c r="AG2963" s="150">
        <v>18706</v>
      </c>
      <c r="AH2963" s="150">
        <v>1513.3</v>
      </c>
      <c r="AI2963" s="150">
        <v>105</v>
      </c>
      <c r="AJ2963" s="150">
        <v>3449.9663999999998</v>
      </c>
      <c r="AK2963" s="150"/>
      <c r="AL2963" s="150">
        <v>98080.296875</v>
      </c>
      <c r="AM2963" s="150">
        <v>84446</v>
      </c>
      <c r="AN2963" s="150">
        <v>13634.302734375</v>
      </c>
      <c r="AO2963" s="5" t="s">
        <v>5533</v>
      </c>
    </row>
    <row r="2964" spans="1:41" ht="14.25" x14ac:dyDescent="0.45">
      <c r="A2964" s="150">
        <v>2019</v>
      </c>
      <c r="B2964" s="5" t="s">
        <v>6344</v>
      </c>
      <c r="C2964" s="5" t="s">
        <v>171</v>
      </c>
      <c r="D2964" s="5" t="s">
        <v>84</v>
      </c>
      <c r="E2964" s="5" t="s">
        <v>93</v>
      </c>
      <c r="F2964" s="5" t="s">
        <v>225</v>
      </c>
      <c r="G2964" s="5" t="s">
        <v>87</v>
      </c>
      <c r="H2964" s="5" t="s">
        <v>131</v>
      </c>
      <c r="I2964" s="150">
        <v>0</v>
      </c>
      <c r="J2964" s="150">
        <v>0</v>
      </c>
      <c r="K2964" s="150">
        <v>130.05975650020611</v>
      </c>
      <c r="L2964" s="150">
        <v>0</v>
      </c>
      <c r="M2964" s="150">
        <v>0</v>
      </c>
      <c r="N2964" s="150">
        <v>0</v>
      </c>
      <c r="O2964" s="150">
        <v>0</v>
      </c>
      <c r="P2964" s="150">
        <v>0</v>
      </c>
      <c r="Q2964" s="150">
        <v>0</v>
      </c>
      <c r="R2964" s="150">
        <v>114.72564924827687</v>
      </c>
      <c r="S2964" s="150">
        <v>0</v>
      </c>
      <c r="T2964" s="150">
        <v>0</v>
      </c>
      <c r="U2964" s="150">
        <v>0</v>
      </c>
      <c r="V2964" s="150">
        <v>430.11887976446116</v>
      </c>
      <c r="W2964" s="150">
        <v>194.57758846487528</v>
      </c>
      <c r="X2964" s="150">
        <v>0</v>
      </c>
      <c r="Y2964" s="150">
        <v>0</v>
      </c>
      <c r="Z2964" s="150">
        <v>0</v>
      </c>
      <c r="AA2964" s="150">
        <v>0</v>
      </c>
      <c r="AB2964" s="150">
        <v>0</v>
      </c>
      <c r="AC2964" s="150">
        <v>0</v>
      </c>
      <c r="AD2964" s="150">
        <v>0</v>
      </c>
      <c r="AE2964" s="150">
        <v>0</v>
      </c>
      <c r="AF2964" s="150">
        <v>87.245662173191064</v>
      </c>
      <c r="AG2964" s="150">
        <v>778.31035385950111</v>
      </c>
      <c r="AH2964" s="150">
        <v>259.09542042954445</v>
      </c>
      <c r="AI2964" s="150">
        <v>0</v>
      </c>
      <c r="AJ2964" s="150">
        <v>0</v>
      </c>
      <c r="AK2964" s="150">
        <v>0</v>
      </c>
      <c r="AL2964" s="150">
        <v>1994.13330078125</v>
      </c>
      <c r="AM2964" s="150">
        <v>1410.4005126953125</v>
      </c>
      <c r="AN2964" s="150">
        <v>583.73272705078125</v>
      </c>
      <c r="AO2964" s="5" t="s">
        <v>6366</v>
      </c>
    </row>
    <row r="2965" spans="1:41" ht="14.25" x14ac:dyDescent="0.45">
      <c r="A2965" s="150">
        <v>2019</v>
      </c>
      <c r="B2965" s="5" t="s">
        <v>4024</v>
      </c>
      <c r="C2965" s="5" t="s">
        <v>171</v>
      </c>
      <c r="D2965" s="5" t="s">
        <v>84</v>
      </c>
      <c r="E2965" s="5" t="s">
        <v>93</v>
      </c>
      <c r="F2965" s="5" t="s">
        <v>225</v>
      </c>
      <c r="G2965" s="5" t="s">
        <v>87</v>
      </c>
      <c r="H2965" s="5" t="s">
        <v>131</v>
      </c>
      <c r="I2965" s="150">
        <v>0</v>
      </c>
      <c r="J2965" s="150">
        <v>0</v>
      </c>
      <c r="K2965" s="150">
        <v>110.35197905727021</v>
      </c>
      <c r="L2965" s="150">
        <v>59.503518119116286</v>
      </c>
      <c r="M2965" s="150">
        <v>432.75285904811847</v>
      </c>
      <c r="N2965" s="150">
        <v>0</v>
      </c>
      <c r="O2965" s="150">
        <v>181.75620080020977</v>
      </c>
      <c r="P2965" s="150">
        <v>0</v>
      </c>
      <c r="Q2965" s="150">
        <v>0</v>
      </c>
      <c r="R2965" s="150">
        <v>326.58525014658881</v>
      </c>
      <c r="S2965" s="150">
        <v>0</v>
      </c>
      <c r="T2965" s="150">
        <v>54.094107381014808</v>
      </c>
      <c r="U2965" s="150">
        <v>0</v>
      </c>
      <c r="V2965" s="150">
        <v>454.39050200052441</v>
      </c>
      <c r="W2965" s="150">
        <v>54.094107381014808</v>
      </c>
      <c r="X2965" s="150">
        <v>207.9742690542669</v>
      </c>
      <c r="Y2965" s="150">
        <v>0</v>
      </c>
      <c r="Z2965" s="150">
        <v>0</v>
      </c>
      <c r="AA2965" s="150">
        <v>1693.1455610257635</v>
      </c>
      <c r="AB2965" s="150">
        <v>0</v>
      </c>
      <c r="AC2965" s="150">
        <v>0</v>
      </c>
      <c r="AD2965" s="150">
        <v>0</v>
      </c>
      <c r="AE2965" s="150">
        <v>0</v>
      </c>
      <c r="AF2965" s="150">
        <v>66.643940293410239</v>
      </c>
      <c r="AG2965" s="150">
        <v>0</v>
      </c>
      <c r="AH2965" s="150">
        <v>21.637642952405923</v>
      </c>
      <c r="AI2965" s="150">
        <v>0</v>
      </c>
      <c r="AJ2965" s="150">
        <v>0</v>
      </c>
      <c r="AK2965" s="150">
        <v>0</v>
      </c>
      <c r="AL2965" s="150">
        <v>3662.93017578125</v>
      </c>
      <c r="AM2965" s="150">
        <v>2600.268798828125</v>
      </c>
      <c r="AN2965" s="150">
        <v>1062.6612548828125</v>
      </c>
      <c r="AO2965" s="5" t="s">
        <v>4365</v>
      </c>
    </row>
    <row r="2966" spans="1:41" ht="14.25" x14ac:dyDescent="0.45">
      <c r="A2966" s="150">
        <v>2019</v>
      </c>
      <c r="B2966" s="5" t="s">
        <v>582</v>
      </c>
      <c r="C2966" s="5" t="s">
        <v>171</v>
      </c>
      <c r="D2966" s="5" t="s">
        <v>84</v>
      </c>
      <c r="E2966" s="5" t="s">
        <v>93</v>
      </c>
      <c r="F2966" s="5" t="s">
        <v>225</v>
      </c>
      <c r="G2966" s="5" t="s">
        <v>87</v>
      </c>
      <c r="H2966" s="5" t="s">
        <v>131</v>
      </c>
      <c r="I2966" s="150">
        <v>0</v>
      </c>
      <c r="J2966" s="150">
        <v>0</v>
      </c>
      <c r="K2966" s="150">
        <v>44.658717045338314</v>
      </c>
      <c r="L2966" s="150">
        <v>61.405735937340182</v>
      </c>
      <c r="M2966" s="150">
        <v>446.58717045338318</v>
      </c>
      <c r="N2966" s="150">
        <v>0</v>
      </c>
      <c r="O2966" s="150">
        <v>187.56661159042093</v>
      </c>
      <c r="P2966" s="150">
        <v>39.076377414671029</v>
      </c>
      <c r="Q2966" s="150">
        <v>0</v>
      </c>
      <c r="R2966" s="150">
        <v>334.37183592763427</v>
      </c>
      <c r="S2966" s="150">
        <v>0</v>
      </c>
      <c r="T2966" s="150">
        <v>55.823396306672898</v>
      </c>
      <c r="U2966" s="150">
        <v>0</v>
      </c>
      <c r="V2966" s="150">
        <v>0</v>
      </c>
      <c r="W2966" s="150">
        <v>55.823396306672898</v>
      </c>
      <c r="X2966" s="150">
        <v>0</v>
      </c>
      <c r="Y2966" s="150">
        <v>0</v>
      </c>
      <c r="Z2966" s="150">
        <v>0</v>
      </c>
      <c r="AA2966" s="150">
        <v>0</v>
      </c>
      <c r="AB2966" s="150">
        <v>0</v>
      </c>
      <c r="AC2966" s="150">
        <v>0</v>
      </c>
      <c r="AD2966" s="150">
        <v>0</v>
      </c>
      <c r="AE2966" s="150">
        <v>0</v>
      </c>
      <c r="AF2966" s="150">
        <v>68.802090325030591</v>
      </c>
      <c r="AG2966" s="150">
        <v>0</v>
      </c>
      <c r="AH2966" s="150">
        <v>0</v>
      </c>
      <c r="AI2966" s="150">
        <v>0</v>
      </c>
      <c r="AJ2966" s="150">
        <v>0</v>
      </c>
      <c r="AK2966" s="150">
        <v>0</v>
      </c>
      <c r="AL2966" s="150">
        <v>1294.115234375</v>
      </c>
      <c r="AM2966" s="150">
        <v>503.65603637695313</v>
      </c>
      <c r="AN2966" s="150">
        <v>790.4593505859375</v>
      </c>
      <c r="AO2966" s="5" t="s">
        <v>954</v>
      </c>
    </row>
    <row r="2967" spans="1:41" ht="14.25" x14ac:dyDescent="0.45">
      <c r="A2967" s="150">
        <v>2019</v>
      </c>
      <c r="B2967" s="5" t="s">
        <v>4980</v>
      </c>
      <c r="C2967" s="5" t="s">
        <v>171</v>
      </c>
      <c r="D2967" s="5" t="s">
        <v>84</v>
      </c>
      <c r="E2967" s="5" t="s">
        <v>93</v>
      </c>
      <c r="F2967" s="5" t="s">
        <v>225</v>
      </c>
      <c r="G2967" s="5" t="s">
        <v>87</v>
      </c>
      <c r="H2967" s="5" t="s">
        <v>131</v>
      </c>
      <c r="I2967" s="150">
        <v>0</v>
      </c>
      <c r="J2967" s="150">
        <v>0</v>
      </c>
      <c r="K2967" s="150">
        <v>134.10814910575502</v>
      </c>
      <c r="L2967" s="150">
        <v>0</v>
      </c>
      <c r="M2967" s="150">
        <v>0</v>
      </c>
      <c r="N2967" s="150">
        <v>0</v>
      </c>
      <c r="O2967" s="150">
        <v>0</v>
      </c>
      <c r="P2967" s="150">
        <v>0</v>
      </c>
      <c r="Q2967" s="150">
        <v>0</v>
      </c>
      <c r="R2967" s="150">
        <v>213.54370321706153</v>
      </c>
      <c r="S2967" s="150">
        <v>0</v>
      </c>
      <c r="T2967" s="150">
        <v>0</v>
      </c>
      <c r="U2967" s="150">
        <v>0</v>
      </c>
      <c r="V2967" s="150">
        <v>442.46207874640311</v>
      </c>
      <c r="W2967" s="150">
        <v>301.29560600350305</v>
      </c>
      <c r="X2967" s="150">
        <v>0</v>
      </c>
      <c r="Y2967" s="150">
        <v>0</v>
      </c>
      <c r="Z2967" s="150">
        <v>0</v>
      </c>
      <c r="AA2967" s="150">
        <v>0</v>
      </c>
      <c r="AB2967" s="150">
        <v>0</v>
      </c>
      <c r="AC2967" s="150">
        <v>0</v>
      </c>
      <c r="AD2967" s="150">
        <v>0</v>
      </c>
      <c r="AE2967" s="150">
        <v>0</v>
      </c>
      <c r="AF2967" s="150">
        <v>83.198823193877487</v>
      </c>
      <c r="AG2967" s="150">
        <v>383.46713491354933</v>
      </c>
      <c r="AH2967" s="150">
        <v>106.40159512711122</v>
      </c>
      <c r="AI2967" s="150">
        <v>0</v>
      </c>
      <c r="AJ2967" s="150">
        <v>0</v>
      </c>
      <c r="AK2967" s="150">
        <v>0</v>
      </c>
      <c r="AL2967" s="150">
        <v>1664.4771728515625</v>
      </c>
      <c r="AM2967" s="150">
        <v>1122.6717529296875</v>
      </c>
      <c r="AN2967" s="150">
        <v>541.80535888671875</v>
      </c>
      <c r="AO2967" s="5" t="s">
        <v>5534</v>
      </c>
    </row>
    <row r="2968" spans="1:41" ht="14.25" x14ac:dyDescent="0.45">
      <c r="A2968" s="150">
        <v>2019</v>
      </c>
      <c r="B2968" s="5" t="s">
        <v>1478</v>
      </c>
      <c r="C2968" s="5" t="s">
        <v>171</v>
      </c>
      <c r="D2968" s="5" t="s">
        <v>84</v>
      </c>
      <c r="E2968" s="5" t="s">
        <v>93</v>
      </c>
      <c r="F2968" s="5" t="s">
        <v>225</v>
      </c>
      <c r="G2968" s="5" t="s">
        <v>87</v>
      </c>
      <c r="H2968" s="5" t="s">
        <v>131</v>
      </c>
      <c r="I2968" s="150">
        <v>0</v>
      </c>
      <c r="J2968" s="150">
        <v>0</v>
      </c>
      <c r="K2968" s="150">
        <v>40.302085877797495</v>
      </c>
      <c r="L2968" s="150">
        <v>0</v>
      </c>
      <c r="M2968" s="150">
        <v>125.51221030514078</v>
      </c>
      <c r="N2968" s="150">
        <v>0</v>
      </c>
      <c r="O2968" s="150">
        <v>0</v>
      </c>
      <c r="P2968" s="150">
        <v>0</v>
      </c>
      <c r="Q2968" s="150">
        <v>0</v>
      </c>
      <c r="R2968" s="150">
        <v>341.99198587731019</v>
      </c>
      <c r="S2968" s="150">
        <v>0</v>
      </c>
      <c r="T2968" s="150">
        <v>57.57440839685357</v>
      </c>
      <c r="U2968" s="150">
        <v>0</v>
      </c>
      <c r="V2968" s="150">
        <v>0</v>
      </c>
      <c r="W2968" s="150">
        <v>57.57440839685357</v>
      </c>
      <c r="X2968" s="150">
        <v>0</v>
      </c>
      <c r="Y2968" s="150">
        <v>0</v>
      </c>
      <c r="Z2968" s="150">
        <v>0</v>
      </c>
      <c r="AA2968" s="150">
        <v>0</v>
      </c>
      <c r="AB2968" s="150">
        <v>113.99732862577007</v>
      </c>
      <c r="AC2968" s="150">
        <v>0</v>
      </c>
      <c r="AD2968" s="150">
        <v>0</v>
      </c>
      <c r="AE2968" s="150">
        <v>0</v>
      </c>
      <c r="AF2968" s="150">
        <v>204.19689064531079</v>
      </c>
      <c r="AG2968" s="150">
        <v>0</v>
      </c>
      <c r="AH2968" s="150">
        <v>115.14881679370714</v>
      </c>
      <c r="AI2968" s="150">
        <v>0</v>
      </c>
      <c r="AJ2968" s="150">
        <v>0</v>
      </c>
      <c r="AK2968" s="150">
        <v>0</v>
      </c>
      <c r="AL2968" s="150">
        <v>1056.298095703125</v>
      </c>
      <c r="AM2968" s="150">
        <v>546.1888427734375</v>
      </c>
      <c r="AN2968" s="150">
        <v>510.10922241210938</v>
      </c>
      <c r="AO2968" s="5" t="s">
        <v>2601</v>
      </c>
    </row>
    <row r="2969" spans="1:41" ht="14.25" x14ac:dyDescent="0.45">
      <c r="A2969" s="150">
        <v>2019</v>
      </c>
      <c r="B2969" s="5" t="s">
        <v>1477</v>
      </c>
      <c r="C2969" s="5" t="s">
        <v>171</v>
      </c>
      <c r="D2969" s="5" t="s">
        <v>84</v>
      </c>
      <c r="E2969" s="5" t="s">
        <v>93</v>
      </c>
      <c r="F2969" s="5" t="s">
        <v>225</v>
      </c>
      <c r="G2969" s="5" t="s">
        <v>87</v>
      </c>
      <c r="H2969" s="5" t="s">
        <v>131</v>
      </c>
      <c r="I2969" s="150">
        <v>0</v>
      </c>
      <c r="J2969" s="150">
        <v>0</v>
      </c>
      <c r="K2969" s="150">
        <v>41.500276514175724</v>
      </c>
      <c r="L2969" s="150">
        <v>0</v>
      </c>
      <c r="M2969" s="150">
        <v>128.94728774047456</v>
      </c>
      <c r="N2969" s="150">
        <v>0</v>
      </c>
      <c r="O2969" s="150">
        <v>0</v>
      </c>
      <c r="P2969" s="150">
        <v>41.500276514175724</v>
      </c>
      <c r="Q2969" s="150">
        <v>0</v>
      </c>
      <c r="R2969" s="150">
        <v>229.76545032234253</v>
      </c>
      <c r="S2969" s="150">
        <v>0</v>
      </c>
      <c r="T2969" s="150">
        <v>0</v>
      </c>
      <c r="U2969" s="150">
        <v>0</v>
      </c>
      <c r="V2969" s="150">
        <v>0</v>
      </c>
      <c r="W2969" s="150">
        <v>59.286109305965319</v>
      </c>
      <c r="X2969" s="150">
        <v>0</v>
      </c>
      <c r="Y2969" s="150">
        <v>0</v>
      </c>
      <c r="Z2969" s="150">
        <v>0</v>
      </c>
      <c r="AA2969" s="150">
        <v>0</v>
      </c>
      <c r="AB2969" s="150">
        <v>117.38649642581133</v>
      </c>
      <c r="AC2969" s="150">
        <v>0</v>
      </c>
      <c r="AD2969" s="150">
        <v>0</v>
      </c>
      <c r="AE2969" s="150">
        <v>0</v>
      </c>
      <c r="AF2969" s="150">
        <v>0</v>
      </c>
      <c r="AG2969" s="150">
        <v>0</v>
      </c>
      <c r="AH2969" s="150">
        <v>118.57221861193064</v>
      </c>
      <c r="AI2969" s="150">
        <v>0</v>
      </c>
      <c r="AJ2969" s="150">
        <v>0</v>
      </c>
      <c r="AK2969" s="150">
        <v>0</v>
      </c>
      <c r="AL2969" s="150">
        <v>736.95806884765625</v>
      </c>
      <c r="AM2969" s="150">
        <v>271.26571655273438</v>
      </c>
      <c r="AN2969" s="150">
        <v>465.69235229492188</v>
      </c>
      <c r="AO2969" s="5" t="s">
        <v>2602</v>
      </c>
    </row>
    <row r="2970" spans="1:41" ht="14.25" x14ac:dyDescent="0.45">
      <c r="A2970" s="150">
        <v>2019</v>
      </c>
      <c r="B2970" s="5" t="s">
        <v>1476</v>
      </c>
      <c r="C2970" s="5" t="s">
        <v>171</v>
      </c>
      <c r="D2970" s="5" t="s">
        <v>84</v>
      </c>
      <c r="E2970" s="5" t="s">
        <v>93</v>
      </c>
      <c r="F2970" s="5" t="s">
        <v>225</v>
      </c>
      <c r="G2970" s="5" t="s">
        <v>87</v>
      </c>
      <c r="H2970" s="5" t="s">
        <v>131</v>
      </c>
      <c r="I2970" s="150">
        <v>0</v>
      </c>
      <c r="J2970" s="150">
        <v>0</v>
      </c>
      <c r="K2970" s="150">
        <v>42.339449141076059</v>
      </c>
      <c r="L2970" s="150"/>
      <c r="M2970" s="150">
        <v>108.87286921990987</v>
      </c>
      <c r="N2970" s="150">
        <v>0</v>
      </c>
      <c r="O2970" s="150">
        <v>0</v>
      </c>
      <c r="P2970" s="150">
        <v>42.339449141076059</v>
      </c>
      <c r="Q2970" s="150">
        <v>0</v>
      </c>
      <c r="R2970" s="150">
        <v>264.0372727335785</v>
      </c>
      <c r="S2970" s="150">
        <v>0</v>
      </c>
      <c r="T2970" s="150">
        <v>0</v>
      </c>
      <c r="U2970" s="150">
        <v>0</v>
      </c>
      <c r="V2970" s="150">
        <v>0</v>
      </c>
      <c r="W2970" s="150">
        <v>60.484927344394372</v>
      </c>
      <c r="X2970" s="150">
        <v>0</v>
      </c>
      <c r="Y2970" s="150">
        <v>0</v>
      </c>
      <c r="Z2970" s="150">
        <v>0</v>
      </c>
      <c r="AA2970" s="150">
        <v>0</v>
      </c>
      <c r="AB2970" s="150">
        <v>244.35910647135324</v>
      </c>
      <c r="AC2970" s="150"/>
      <c r="AD2970" s="150">
        <v>0</v>
      </c>
      <c r="AE2970" s="150"/>
      <c r="AF2970" s="150">
        <v>0</v>
      </c>
      <c r="AG2970" s="150">
        <v>3335.2404294563339</v>
      </c>
      <c r="AH2970" s="150">
        <v>120.96985468878874</v>
      </c>
      <c r="AI2970" s="150">
        <v>0</v>
      </c>
      <c r="AJ2970" s="150">
        <v>0</v>
      </c>
      <c r="AK2970" s="150"/>
      <c r="AL2970" s="150">
        <v>4218.64306640625</v>
      </c>
      <c r="AM2970" s="150">
        <v>3641.6171875</v>
      </c>
      <c r="AN2970" s="150">
        <v>577.0262451171875</v>
      </c>
      <c r="AO2970" s="5" t="s">
        <v>2603</v>
      </c>
    </row>
    <row r="2971" spans="1:41" ht="14.25" x14ac:dyDescent="0.45">
      <c r="A2971" s="150">
        <v>2019</v>
      </c>
      <c r="B2971" s="5" t="s">
        <v>1476</v>
      </c>
      <c r="C2971" s="5" t="s">
        <v>171</v>
      </c>
      <c r="D2971" s="5" t="s">
        <v>84</v>
      </c>
      <c r="E2971" s="5" t="s">
        <v>93</v>
      </c>
      <c r="F2971" s="5" t="s">
        <v>225</v>
      </c>
      <c r="G2971" s="5" t="s">
        <v>88</v>
      </c>
      <c r="H2971" s="5" t="s">
        <v>131</v>
      </c>
      <c r="I2971" s="150"/>
      <c r="J2971" s="150">
        <v>0</v>
      </c>
      <c r="K2971" s="150">
        <v>40</v>
      </c>
      <c r="L2971" s="150">
        <v>0</v>
      </c>
      <c r="M2971" s="150">
        <v>101.25</v>
      </c>
      <c r="N2971" s="150">
        <v>0</v>
      </c>
      <c r="O2971" s="150">
        <v>0</v>
      </c>
      <c r="P2971" s="150">
        <v>39.54999999999999</v>
      </c>
      <c r="Q2971" s="150">
        <v>0</v>
      </c>
      <c r="R2971" s="150">
        <v>244.72087306983741</v>
      </c>
      <c r="S2971" s="150">
        <v>0</v>
      </c>
      <c r="T2971" s="150">
        <v>0</v>
      </c>
      <c r="U2971" s="150"/>
      <c r="V2971" s="150">
        <v>0</v>
      </c>
      <c r="W2971" s="150">
        <v>55.149440435975997</v>
      </c>
      <c r="X2971" s="150">
        <v>0</v>
      </c>
      <c r="Y2971" s="150">
        <v>0</v>
      </c>
      <c r="Z2971" s="150">
        <v>0</v>
      </c>
      <c r="AA2971" s="150">
        <v>0</v>
      </c>
      <c r="AB2971" s="150">
        <v>202</v>
      </c>
      <c r="AC2971" s="150"/>
      <c r="AD2971" s="150">
        <v>0</v>
      </c>
      <c r="AE2971" s="150">
        <v>0</v>
      </c>
      <c r="AF2971" s="150">
        <v>0</v>
      </c>
      <c r="AG2971" s="150">
        <v>3136.03260841474</v>
      </c>
      <c r="AH2971" s="150">
        <v>113.5</v>
      </c>
      <c r="AI2971" s="150">
        <v>0</v>
      </c>
      <c r="AJ2971" s="150">
        <v>0</v>
      </c>
      <c r="AK2971" s="150"/>
      <c r="AL2971" s="150">
        <v>3932.202880859375</v>
      </c>
      <c r="AM2971" s="150">
        <v>3420.303466796875</v>
      </c>
      <c r="AN2971" s="150">
        <v>511.89944458007813</v>
      </c>
      <c r="AO2971" s="5" t="s">
        <v>2606</v>
      </c>
    </row>
    <row r="2972" spans="1:41" ht="14.25" x14ac:dyDescent="0.45">
      <c r="A2972" s="150">
        <v>2019</v>
      </c>
      <c r="B2972" s="5" t="s">
        <v>1478</v>
      </c>
      <c r="C2972" s="5" t="s">
        <v>171</v>
      </c>
      <c r="D2972" s="5" t="s">
        <v>84</v>
      </c>
      <c r="E2972" s="5" t="s">
        <v>93</v>
      </c>
      <c r="F2972" s="5" t="s">
        <v>225</v>
      </c>
      <c r="G2972" s="5" t="s">
        <v>88</v>
      </c>
      <c r="H2972" s="5" t="s">
        <v>131</v>
      </c>
      <c r="I2972" s="150">
        <v>0</v>
      </c>
      <c r="J2972" s="150"/>
      <c r="K2972" s="150">
        <v>76.247661494235004</v>
      </c>
      <c r="L2972" s="150">
        <v>0</v>
      </c>
      <c r="M2972" s="150">
        <v>116.90625</v>
      </c>
      <c r="N2972" s="150">
        <v>0</v>
      </c>
      <c r="O2972" s="150">
        <v>0</v>
      </c>
      <c r="P2972" s="150">
        <v>0</v>
      </c>
      <c r="Q2972" s="150">
        <v>0</v>
      </c>
      <c r="R2972" s="150">
        <v>325.0791744816222</v>
      </c>
      <c r="S2972" s="150">
        <v>0</v>
      </c>
      <c r="T2972" s="150">
        <v>52.283918749999977</v>
      </c>
      <c r="U2972" s="150"/>
      <c r="V2972" s="150">
        <v>0</v>
      </c>
      <c r="W2972" s="150">
        <v>53.11236894999999</v>
      </c>
      <c r="X2972" s="150">
        <v>0</v>
      </c>
      <c r="Y2972" s="150">
        <v>0</v>
      </c>
      <c r="Z2972" s="150">
        <v>0</v>
      </c>
      <c r="AA2972" s="150">
        <v>0</v>
      </c>
      <c r="AB2972" s="150">
        <v>99</v>
      </c>
      <c r="AC2972" s="150">
        <v>0</v>
      </c>
      <c r="AD2972" s="150">
        <v>0</v>
      </c>
      <c r="AE2972" s="150">
        <v>0</v>
      </c>
      <c r="AF2972" s="150">
        <v>195.89530841003031</v>
      </c>
      <c r="AG2972" s="150">
        <v>0</v>
      </c>
      <c r="AH2972" s="150">
        <v>109.3083318789062</v>
      </c>
      <c r="AI2972" s="150">
        <v>0</v>
      </c>
      <c r="AJ2972" s="150">
        <v>0</v>
      </c>
      <c r="AK2972" s="150"/>
      <c r="AL2972" s="150">
        <v>1027.8330078125</v>
      </c>
      <c r="AM2972" s="150">
        <v>520.9744873046875</v>
      </c>
      <c r="AN2972" s="150">
        <v>506.8585205078125</v>
      </c>
      <c r="AO2972" s="5" t="s">
        <v>2604</v>
      </c>
    </row>
    <row r="2973" spans="1:41" ht="14.25" x14ac:dyDescent="0.45">
      <c r="A2973" s="150">
        <v>2019</v>
      </c>
      <c r="B2973" s="5" t="s">
        <v>4024</v>
      </c>
      <c r="C2973" s="5" t="s">
        <v>171</v>
      </c>
      <c r="D2973" s="5" t="s">
        <v>84</v>
      </c>
      <c r="E2973" s="5" t="s">
        <v>93</v>
      </c>
      <c r="F2973" s="5" t="s">
        <v>225</v>
      </c>
      <c r="G2973" s="5" t="s">
        <v>88</v>
      </c>
      <c r="H2973" s="5" t="s">
        <v>131</v>
      </c>
      <c r="I2973" s="150">
        <v>0</v>
      </c>
      <c r="J2973" s="150"/>
      <c r="K2973" s="150">
        <v>35.734999999999999</v>
      </c>
      <c r="L2973" s="150">
        <v>57.744500000000002</v>
      </c>
      <c r="M2973" s="150">
        <v>408</v>
      </c>
      <c r="N2973" s="150">
        <v>0</v>
      </c>
      <c r="O2973" s="150">
        <v>171.19200000000001</v>
      </c>
      <c r="P2973" s="150">
        <v>0</v>
      </c>
      <c r="Q2973" s="150">
        <v>0</v>
      </c>
      <c r="R2973" s="150">
        <v>307.11084704368858</v>
      </c>
      <c r="S2973" s="150">
        <v>0</v>
      </c>
      <c r="T2973" s="150">
        <v>52.02</v>
      </c>
      <c r="U2973" s="150">
        <v>0</v>
      </c>
      <c r="V2973" s="150">
        <v>429</v>
      </c>
      <c r="W2973" s="150">
        <v>51.05</v>
      </c>
      <c r="X2973" s="150">
        <v>200</v>
      </c>
      <c r="Y2973" s="150">
        <v>0</v>
      </c>
      <c r="Z2973" s="150">
        <v>0</v>
      </c>
      <c r="AA2973" s="150">
        <v>1617</v>
      </c>
      <c r="AB2973" s="150">
        <v>0</v>
      </c>
      <c r="AC2973" s="150">
        <v>0</v>
      </c>
      <c r="AD2973" s="150">
        <v>0</v>
      </c>
      <c r="AE2973" s="150">
        <v>0</v>
      </c>
      <c r="AF2973" s="150">
        <v>64.088639999999998</v>
      </c>
      <c r="AG2973" s="150">
        <v>0</v>
      </c>
      <c r="AH2973" s="150">
        <v>21</v>
      </c>
      <c r="AI2973" s="150">
        <v>0</v>
      </c>
      <c r="AJ2973" s="150">
        <v>0</v>
      </c>
      <c r="AK2973" s="150">
        <v>0</v>
      </c>
      <c r="AL2973" s="150">
        <v>3413.941162109375</v>
      </c>
      <c r="AM2973" s="150">
        <v>2474.944091796875</v>
      </c>
      <c r="AN2973" s="150">
        <v>938.99700927734375</v>
      </c>
      <c r="AO2973" s="5" t="s">
        <v>4366</v>
      </c>
    </row>
    <row r="2974" spans="1:41" ht="14.25" x14ac:dyDescent="0.45">
      <c r="A2974" s="150">
        <v>2019</v>
      </c>
      <c r="B2974" s="5" t="s">
        <v>4980</v>
      </c>
      <c r="C2974" s="5" t="s">
        <v>171</v>
      </c>
      <c r="D2974" s="5" t="s">
        <v>84</v>
      </c>
      <c r="E2974" s="5" t="s">
        <v>93</v>
      </c>
      <c r="F2974" s="5" t="s">
        <v>225</v>
      </c>
      <c r="G2974" s="5" t="s">
        <v>88</v>
      </c>
      <c r="H2974" s="5" t="s">
        <v>131</v>
      </c>
      <c r="I2974" s="150">
        <v>0</v>
      </c>
      <c r="J2974" s="150">
        <v>0</v>
      </c>
      <c r="K2974" s="150">
        <v>127</v>
      </c>
      <c r="L2974" s="150">
        <v>0</v>
      </c>
      <c r="M2974" s="150">
        <v>0</v>
      </c>
      <c r="N2974" s="150">
        <v>0</v>
      </c>
      <c r="O2974" s="150">
        <v>0</v>
      </c>
      <c r="P2974" s="150">
        <v>0</v>
      </c>
      <c r="Q2974" s="150">
        <v>0</v>
      </c>
      <c r="R2974" s="150">
        <v>202.70292000000001</v>
      </c>
      <c r="S2974" s="150">
        <v>0</v>
      </c>
      <c r="T2974" s="150">
        <v>0</v>
      </c>
      <c r="U2974" s="150">
        <v>0</v>
      </c>
      <c r="V2974" s="150">
        <v>420</v>
      </c>
      <c r="W2974" s="150">
        <v>286</v>
      </c>
      <c r="X2974" s="150">
        <v>0</v>
      </c>
      <c r="Y2974" s="150"/>
      <c r="Z2974" s="150">
        <v>0</v>
      </c>
      <c r="AA2974" s="150">
        <v>0</v>
      </c>
      <c r="AB2974" s="150">
        <v>0</v>
      </c>
      <c r="AC2974" s="150">
        <v>0</v>
      </c>
      <c r="AD2974" s="150">
        <v>0</v>
      </c>
      <c r="AE2974" s="150">
        <v>0</v>
      </c>
      <c r="AF2974" s="150">
        <v>80.641518056563484</v>
      </c>
      <c r="AG2974" s="150">
        <v>373</v>
      </c>
      <c r="AH2974" s="150">
        <v>103.24796000000001</v>
      </c>
      <c r="AI2974" s="150">
        <v>0</v>
      </c>
      <c r="AJ2974" s="150">
        <v>0</v>
      </c>
      <c r="AK2974" s="150"/>
      <c r="AL2974" s="150">
        <v>1592.59228515625</v>
      </c>
      <c r="AM2974" s="150">
        <v>1076.344482421875</v>
      </c>
      <c r="AN2974" s="150">
        <v>516.24798583984375</v>
      </c>
      <c r="AO2974" s="5" t="s">
        <v>5535</v>
      </c>
    </row>
    <row r="2975" spans="1:41" ht="14.25" x14ac:dyDescent="0.45">
      <c r="A2975" s="150">
        <v>2019</v>
      </c>
      <c r="B2975" s="5" t="s">
        <v>6344</v>
      </c>
      <c r="C2975" s="5" t="s">
        <v>171</v>
      </c>
      <c r="D2975" s="5" t="s">
        <v>84</v>
      </c>
      <c r="E2975" s="5" t="s">
        <v>93</v>
      </c>
      <c r="F2975" s="5" t="s">
        <v>225</v>
      </c>
      <c r="G2975" s="5" t="s">
        <v>88</v>
      </c>
      <c r="H2975" s="5" t="s">
        <v>131</v>
      </c>
      <c r="I2975" s="150"/>
      <c r="J2975" s="150">
        <v>0</v>
      </c>
      <c r="K2975" s="150">
        <v>127</v>
      </c>
      <c r="L2975" s="150">
        <v>0</v>
      </c>
      <c r="M2975" s="150">
        <v>0</v>
      </c>
      <c r="N2975" s="150">
        <v>0</v>
      </c>
      <c r="O2975" s="150">
        <v>0</v>
      </c>
      <c r="P2975" s="150">
        <v>0</v>
      </c>
      <c r="Q2975" s="150">
        <v>0</v>
      </c>
      <c r="R2975" s="150">
        <v>112.0266394971151</v>
      </c>
      <c r="S2975" s="150">
        <v>0</v>
      </c>
      <c r="T2975" s="150">
        <v>0</v>
      </c>
      <c r="U2975" s="150">
        <v>0</v>
      </c>
      <c r="V2975" s="150">
        <v>420</v>
      </c>
      <c r="W2975" s="150">
        <v>85</v>
      </c>
      <c r="X2975" s="150">
        <v>0</v>
      </c>
      <c r="Y2975" s="150">
        <v>0</v>
      </c>
      <c r="Z2975" s="150">
        <v>0</v>
      </c>
      <c r="AA2975" s="150">
        <v>0</v>
      </c>
      <c r="AB2975" s="150">
        <v>0</v>
      </c>
      <c r="AC2975" s="150">
        <v>0</v>
      </c>
      <c r="AD2975" s="150">
        <v>0</v>
      </c>
      <c r="AE2975" s="150">
        <v>0</v>
      </c>
      <c r="AF2975" s="150">
        <v>85.193140400641198</v>
      </c>
      <c r="AG2975" s="150">
        <v>760</v>
      </c>
      <c r="AH2975" s="150">
        <v>253</v>
      </c>
      <c r="AI2975" s="150">
        <v>0</v>
      </c>
      <c r="AJ2975" s="150">
        <v>0</v>
      </c>
      <c r="AK2975" s="150"/>
      <c r="AL2975" s="150">
        <v>1842.2197265625</v>
      </c>
      <c r="AM2975" s="150">
        <v>1377.2197265625</v>
      </c>
      <c r="AN2975" s="150">
        <v>465</v>
      </c>
      <c r="AO2975" s="5" t="s">
        <v>6367</v>
      </c>
    </row>
    <row r="2976" spans="1:41" ht="14.25" x14ac:dyDescent="0.45">
      <c r="A2976" s="150">
        <v>2019</v>
      </c>
      <c r="B2976" s="5" t="s">
        <v>582</v>
      </c>
      <c r="C2976" s="5" t="s">
        <v>171</v>
      </c>
      <c r="D2976" s="5" t="s">
        <v>84</v>
      </c>
      <c r="E2976" s="5" t="s">
        <v>93</v>
      </c>
      <c r="F2976" s="5" t="s">
        <v>225</v>
      </c>
      <c r="G2976" s="5" t="s">
        <v>88</v>
      </c>
      <c r="H2976" s="5" t="s">
        <v>131</v>
      </c>
      <c r="I2976" s="150">
        <v>0</v>
      </c>
      <c r="J2976" s="150"/>
      <c r="K2976" s="150">
        <v>41.329680000000003</v>
      </c>
      <c r="L2976" s="150">
        <v>58.080329999999996</v>
      </c>
      <c r="M2976" s="150">
        <v>416.16</v>
      </c>
      <c r="N2976" s="150">
        <v>0</v>
      </c>
      <c r="O2976" s="150">
        <v>174.58115994479999</v>
      </c>
      <c r="P2976" s="150">
        <v>0</v>
      </c>
      <c r="Q2976" s="150">
        <v>0</v>
      </c>
      <c r="R2976" s="150">
        <v>309.7343041544658</v>
      </c>
      <c r="S2976" s="150">
        <v>0</v>
      </c>
      <c r="T2976" s="150">
        <v>51.515050000000002</v>
      </c>
      <c r="U2976" s="150">
        <v>0</v>
      </c>
      <c r="V2976" s="150">
        <v>0</v>
      </c>
      <c r="W2976" s="150">
        <v>52.122049999999987</v>
      </c>
      <c r="X2976" s="150">
        <v>0</v>
      </c>
      <c r="Y2976" s="150">
        <v>0</v>
      </c>
      <c r="Z2976" s="150"/>
      <c r="AA2976" s="150">
        <v>0</v>
      </c>
      <c r="AB2976" s="150">
        <v>0</v>
      </c>
      <c r="AC2976" s="150"/>
      <c r="AD2976" s="150">
        <v>0</v>
      </c>
      <c r="AE2976" s="150"/>
      <c r="AF2976" s="150">
        <v>65.076137428679999</v>
      </c>
      <c r="AG2976" s="150">
        <v>0</v>
      </c>
      <c r="AH2976" s="150">
        <v>0</v>
      </c>
      <c r="AI2976" s="150">
        <v>0</v>
      </c>
      <c r="AJ2976" s="150">
        <v>0</v>
      </c>
      <c r="AK2976" s="150"/>
      <c r="AL2976" s="150">
        <v>1168.5987548828125</v>
      </c>
      <c r="AM2976" s="150">
        <v>432.89077758789063</v>
      </c>
      <c r="AN2976" s="150">
        <v>735.7080078125</v>
      </c>
      <c r="AO2976" s="5" t="s">
        <v>955</v>
      </c>
    </row>
    <row r="2977" spans="1:41" ht="14.25" x14ac:dyDescent="0.45">
      <c r="A2977" s="150">
        <v>2019</v>
      </c>
      <c r="B2977" s="5" t="s">
        <v>1477</v>
      </c>
      <c r="C2977" s="5" t="s">
        <v>171</v>
      </c>
      <c r="D2977" s="5" t="s">
        <v>84</v>
      </c>
      <c r="E2977" s="5" t="s">
        <v>93</v>
      </c>
      <c r="F2977" s="5" t="s">
        <v>225</v>
      </c>
      <c r="G2977" s="5" t="s">
        <v>88</v>
      </c>
      <c r="H2977" s="5" t="s">
        <v>131</v>
      </c>
      <c r="I2977" s="150">
        <v>0</v>
      </c>
      <c r="J2977" s="150"/>
      <c r="K2977" s="150">
        <v>39.038802685048317</v>
      </c>
      <c r="L2977" s="150">
        <v>0</v>
      </c>
      <c r="M2977" s="150">
        <v>119.625</v>
      </c>
      <c r="N2977" s="150">
        <v>0</v>
      </c>
      <c r="O2977" s="150">
        <v>0</v>
      </c>
      <c r="P2977" s="150">
        <v>39.54999999999999</v>
      </c>
      <c r="Q2977" s="150">
        <v>0</v>
      </c>
      <c r="R2977" s="150">
        <v>219.41726361426089</v>
      </c>
      <c r="S2977" s="150">
        <v>0</v>
      </c>
      <c r="T2977" s="150">
        <v>0</v>
      </c>
      <c r="U2977" s="150"/>
      <c r="V2977" s="150">
        <v>0</v>
      </c>
      <c r="W2977" s="150">
        <v>54.121608000000002</v>
      </c>
      <c r="X2977" s="150">
        <v>0</v>
      </c>
      <c r="Y2977" s="150">
        <v>0</v>
      </c>
      <c r="Z2977" s="150">
        <v>0</v>
      </c>
      <c r="AA2977" s="150">
        <v>0</v>
      </c>
      <c r="AB2977" s="150">
        <v>0</v>
      </c>
      <c r="AC2977" s="150"/>
      <c r="AD2977" s="150">
        <v>0</v>
      </c>
      <c r="AE2977" s="150">
        <v>0</v>
      </c>
      <c r="AF2977" s="150">
        <v>0</v>
      </c>
      <c r="AG2977" s="150">
        <v>0</v>
      </c>
      <c r="AH2977" s="150">
        <v>119.474403193735</v>
      </c>
      <c r="AI2977" s="150">
        <v>0</v>
      </c>
      <c r="AJ2977" s="150">
        <v>0</v>
      </c>
      <c r="AK2977" s="150">
        <v>0</v>
      </c>
      <c r="AL2977" s="150">
        <v>591.22711181640625</v>
      </c>
      <c r="AM2977" s="150">
        <v>258.96725463867188</v>
      </c>
      <c r="AN2977" s="150">
        <v>332.25982666015625</v>
      </c>
      <c r="AO2977" s="5" t="s">
        <v>2605</v>
      </c>
    </row>
    <row r="2978" spans="1:41" ht="14.25" x14ac:dyDescent="0.45">
      <c r="A2978" s="150">
        <v>2019</v>
      </c>
      <c r="B2978" s="5" t="s">
        <v>1477</v>
      </c>
      <c r="C2978" s="5" t="s">
        <v>171</v>
      </c>
      <c r="D2978" s="5" t="s">
        <v>84</v>
      </c>
      <c r="E2978" s="5" t="s">
        <v>93</v>
      </c>
      <c r="F2978" s="5" t="s">
        <v>228</v>
      </c>
      <c r="G2978" s="5" t="s">
        <v>87</v>
      </c>
      <c r="H2978" s="5" t="s">
        <v>131</v>
      </c>
      <c r="I2978" s="150">
        <v>118.57221861193064</v>
      </c>
      <c r="J2978" s="150">
        <v>116.95023024378666</v>
      </c>
      <c r="K2978" s="150">
        <v>112.6436076813341</v>
      </c>
      <c r="L2978" s="150">
        <v>23.714443722386129</v>
      </c>
      <c r="M2978" s="150">
        <v>1531.5084186463491</v>
      </c>
      <c r="N2978" s="150">
        <v>476.06745772690152</v>
      </c>
      <c r="O2978" s="150">
        <v>68.771886794919766</v>
      </c>
      <c r="P2978" s="150">
        <v>0</v>
      </c>
      <c r="Q2978" s="150">
        <v>0</v>
      </c>
      <c r="R2978" s="150">
        <v>0</v>
      </c>
      <c r="S2978" s="150">
        <v>533.57498375368789</v>
      </c>
      <c r="T2978" s="150">
        <v>355.71665583579193</v>
      </c>
      <c r="U2978" s="150">
        <v>142.28666233431676</v>
      </c>
      <c r="V2978" s="150">
        <v>0</v>
      </c>
      <c r="W2978" s="150">
        <v>0</v>
      </c>
      <c r="X2978" s="150">
        <v>109.0864411229762</v>
      </c>
      <c r="Y2978" s="150">
        <v>3005.8057418124417</v>
      </c>
      <c r="Z2978" s="150">
        <v>770.71942097754913</v>
      </c>
      <c r="AA2978" s="150">
        <v>8111.6719242732534</v>
      </c>
      <c r="AB2978" s="150">
        <v>373.5024886275815</v>
      </c>
      <c r="AC2978" s="150">
        <v>686.65171798169035</v>
      </c>
      <c r="AD2978" s="150">
        <v>481.65635925117488</v>
      </c>
      <c r="AE2978" s="150">
        <v>1013.792469132007</v>
      </c>
      <c r="AF2978" s="150">
        <v>722.69548676405213</v>
      </c>
      <c r="AG2978" s="150">
        <v>12477.354564533462</v>
      </c>
      <c r="AH2978" s="150">
        <v>1583.5319795623336</v>
      </c>
      <c r="AI2978" s="150">
        <v>277.45899155191768</v>
      </c>
      <c r="AJ2978" s="150">
        <v>4072.1145884603948</v>
      </c>
      <c r="AK2978" s="150">
        <v>159.90562556342709</v>
      </c>
      <c r="AL2978" s="150">
        <v>37325.7578125</v>
      </c>
      <c r="AM2978" s="150">
        <v>31738.396484375</v>
      </c>
      <c r="AN2978" s="150">
        <v>5587.35693359375</v>
      </c>
      <c r="AO2978" s="5" t="s">
        <v>2608</v>
      </c>
    </row>
    <row r="2979" spans="1:41" ht="14.25" x14ac:dyDescent="0.45">
      <c r="A2979" s="150">
        <v>2019</v>
      </c>
      <c r="B2979" s="5" t="s">
        <v>6344</v>
      </c>
      <c r="C2979" s="5" t="s">
        <v>171</v>
      </c>
      <c r="D2979" s="5" t="s">
        <v>84</v>
      </c>
      <c r="E2979" s="5" t="s">
        <v>93</v>
      </c>
      <c r="F2979" s="5" t="s">
        <v>228</v>
      </c>
      <c r="G2979" s="5" t="s">
        <v>87</v>
      </c>
      <c r="H2979" s="5" t="s">
        <v>131</v>
      </c>
      <c r="I2979" s="150">
        <v>599.09415395764233</v>
      </c>
      <c r="J2979" s="150">
        <v>0</v>
      </c>
      <c r="K2979" s="150">
        <v>62.46964682293364</v>
      </c>
      <c r="L2979" s="150">
        <v>723.87573734759599</v>
      </c>
      <c r="M2979" s="150">
        <v>1024.0925708677646</v>
      </c>
      <c r="N2979" s="150">
        <v>595.20260218834483</v>
      </c>
      <c r="O2979" s="150">
        <v>349.21556666590772</v>
      </c>
      <c r="P2979" s="150">
        <v>430.11887976446116</v>
      </c>
      <c r="Q2979" s="150">
        <v>150.36763343307427</v>
      </c>
      <c r="R2979" s="150">
        <v>24.86474292169035</v>
      </c>
      <c r="S2979" s="150">
        <v>308.34403216257522</v>
      </c>
      <c r="T2979" s="150">
        <v>6834.6307952563775</v>
      </c>
      <c r="U2979" s="150">
        <v>548.05952478101813</v>
      </c>
      <c r="V2979" s="150">
        <v>186.38484789793316</v>
      </c>
      <c r="W2979" s="150">
        <v>0</v>
      </c>
      <c r="X2979" s="150">
        <v>409.63702834710585</v>
      </c>
      <c r="Y2979" s="150">
        <v>332.83008553202347</v>
      </c>
      <c r="Z2979" s="150">
        <v>3042.2675400517733</v>
      </c>
      <c r="AA2979" s="150">
        <v>2971.9166406582531</v>
      </c>
      <c r="AB2979" s="150">
        <v>0</v>
      </c>
      <c r="AC2979" s="150">
        <v>1648.9972575986098</v>
      </c>
      <c r="AD2979" s="150">
        <v>2459.5528045999959</v>
      </c>
      <c r="AE2979" s="150">
        <v>0</v>
      </c>
      <c r="AF2979" s="150">
        <v>2319.2774530215352</v>
      </c>
      <c r="AG2979" s="150">
        <v>2719.9898682247826</v>
      </c>
      <c r="AH2979" s="150">
        <v>1053.7912554229297</v>
      </c>
      <c r="AI2979" s="150">
        <v>531.50404428036984</v>
      </c>
      <c r="AJ2979" s="150">
        <v>10798.032067229709</v>
      </c>
      <c r="AK2979" s="150">
        <v>360.48058494545313</v>
      </c>
      <c r="AL2979" s="150">
        <v>40484.99609375</v>
      </c>
      <c r="AM2979" s="150">
        <v>27091.279296875</v>
      </c>
      <c r="AN2979" s="150">
        <v>13393.7177734375</v>
      </c>
      <c r="AO2979" s="5" t="s">
        <v>6368</v>
      </c>
    </row>
    <row r="2980" spans="1:41" ht="14.25" x14ac:dyDescent="0.45">
      <c r="A2980" s="150">
        <v>2019</v>
      </c>
      <c r="B2980" s="5" t="s">
        <v>582</v>
      </c>
      <c r="C2980" s="5" t="s">
        <v>171</v>
      </c>
      <c r="D2980" s="5" t="s">
        <v>84</v>
      </c>
      <c r="E2980" s="5" t="s">
        <v>93</v>
      </c>
      <c r="F2980" s="5" t="s">
        <v>228</v>
      </c>
      <c r="G2980" s="5" t="s">
        <v>87</v>
      </c>
      <c r="H2980" s="5" t="s">
        <v>131</v>
      </c>
      <c r="I2980" s="150">
        <v>279.11698153336448</v>
      </c>
      <c r="J2980" s="150">
        <v>796.04163133315546</v>
      </c>
      <c r="K2980" s="150">
        <v>61.405735937340182</v>
      </c>
      <c r="L2980" s="150">
        <v>212.12890596535701</v>
      </c>
      <c r="M2980" s="150">
        <v>279.11698153336448</v>
      </c>
      <c r="N2980" s="150">
        <v>59.854961987940811</v>
      </c>
      <c r="O2980" s="150">
        <v>68.104543494140927</v>
      </c>
      <c r="P2980" s="150">
        <v>334.9761048136736</v>
      </c>
      <c r="Q2980" s="150">
        <v>0</v>
      </c>
      <c r="R2980" s="150">
        <v>221.19048245124969</v>
      </c>
      <c r="S2980" s="150">
        <v>614.05735937340182</v>
      </c>
      <c r="T2980" s="150">
        <v>831.76860496942618</v>
      </c>
      <c r="U2980" s="150">
        <v>200.96422670402242</v>
      </c>
      <c r="V2980" s="150">
        <v>133.97615113601495</v>
      </c>
      <c r="W2980" s="150">
        <v>0</v>
      </c>
      <c r="X2980" s="150">
        <v>868.64567099078693</v>
      </c>
      <c r="Y2980" s="150">
        <v>2545.546871584284</v>
      </c>
      <c r="Z2980" s="150">
        <v>1287.7464667894078</v>
      </c>
      <c r="AA2980" s="150">
        <v>1224.0775707259052</v>
      </c>
      <c r="AB2980" s="150">
        <v>144.02436247121608</v>
      </c>
      <c r="AC2980" s="150">
        <v>211.40515563224099</v>
      </c>
      <c r="AD2980" s="150">
        <v>1073.0858469320151</v>
      </c>
      <c r="AE2980" s="150">
        <v>0</v>
      </c>
      <c r="AF2980" s="150">
        <v>889.51273920218125</v>
      </c>
      <c r="AG2980" s="150">
        <v>1824.3085913020702</v>
      </c>
      <c r="AH2980" s="150">
        <v>1669.6777835325863</v>
      </c>
      <c r="AI2980" s="150">
        <v>326.00863443096972</v>
      </c>
      <c r="AJ2980" s="150">
        <v>1270.5404999398752</v>
      </c>
      <c r="AK2980" s="150">
        <v>410.86019681711252</v>
      </c>
      <c r="AL2980" s="150">
        <v>17838.142578125</v>
      </c>
      <c r="AM2980" s="150">
        <v>11491.38671875</v>
      </c>
      <c r="AN2980" s="150">
        <v>6346.75634765625</v>
      </c>
      <c r="AO2980" s="5" t="s">
        <v>956</v>
      </c>
    </row>
    <row r="2981" spans="1:41" ht="14.25" x14ac:dyDescent="0.45">
      <c r="A2981" s="150">
        <v>2019</v>
      </c>
      <c r="B2981" s="5" t="s">
        <v>4980</v>
      </c>
      <c r="C2981" s="5" t="s">
        <v>171</v>
      </c>
      <c r="D2981" s="5" t="s">
        <v>84</v>
      </c>
      <c r="E2981" s="5" t="s">
        <v>93</v>
      </c>
      <c r="F2981" s="5" t="s">
        <v>228</v>
      </c>
      <c r="G2981" s="5" t="s">
        <v>87</v>
      </c>
      <c r="H2981" s="5" t="s">
        <v>131</v>
      </c>
      <c r="I2981" s="150">
        <v>616.28646682534713</v>
      </c>
      <c r="J2981" s="150">
        <v>0</v>
      </c>
      <c r="K2981" s="150">
        <v>85.578486916393587</v>
      </c>
      <c r="L2981" s="150">
        <v>701.11171472673198</v>
      </c>
      <c r="M2981" s="150">
        <v>310.77693626235458</v>
      </c>
      <c r="N2981" s="150">
        <v>856.61501230215538</v>
      </c>
      <c r="O2981" s="150">
        <v>359.23706869648441</v>
      </c>
      <c r="P2981" s="150">
        <v>442.46207874640311</v>
      </c>
      <c r="Q2981" s="150">
        <v>108.32541181765146</v>
      </c>
      <c r="R2981" s="150">
        <v>808.25871086698362</v>
      </c>
      <c r="S2981" s="150">
        <v>0</v>
      </c>
      <c r="T2981" s="150">
        <v>4055.9023885086949</v>
      </c>
      <c r="U2981" s="150">
        <v>126.4177367846866</v>
      </c>
      <c r="V2981" s="150">
        <v>347.64877615788816</v>
      </c>
      <c r="W2981" s="150">
        <v>0</v>
      </c>
      <c r="X2981" s="150">
        <v>919.23676256404099</v>
      </c>
      <c r="Y2981" s="150">
        <v>342.38137045852619</v>
      </c>
      <c r="Z2981" s="150">
        <v>3851.4185001897458</v>
      </c>
      <c r="AA2981" s="150">
        <v>2937.1054179642188</v>
      </c>
      <c r="AB2981" s="150">
        <v>0</v>
      </c>
      <c r="AC2981" s="150">
        <v>1696.3188289799041</v>
      </c>
      <c r="AD2981" s="150">
        <v>3293.1820432410859</v>
      </c>
      <c r="AE2981" s="150">
        <v>0</v>
      </c>
      <c r="AF2981" s="150">
        <v>2140.804127988697</v>
      </c>
      <c r="AG2981" s="150">
        <v>3448.0437708023269</v>
      </c>
      <c r="AH2981" s="150">
        <v>1184.1128012165645</v>
      </c>
      <c r="AI2981" s="150">
        <v>546.75671159376952</v>
      </c>
      <c r="AJ2981" s="150">
        <v>8547.9459689245596</v>
      </c>
      <c r="AK2981" s="150">
        <v>370.82536123508066</v>
      </c>
      <c r="AL2981" s="150">
        <v>38096.75</v>
      </c>
      <c r="AM2981" s="150">
        <v>26971.142578125</v>
      </c>
      <c r="AN2981" s="150">
        <v>11125.6083984375</v>
      </c>
      <c r="AO2981" s="5" t="s">
        <v>5536</v>
      </c>
    </row>
    <row r="2982" spans="1:41" ht="14.25" x14ac:dyDescent="0.45">
      <c r="A2982" s="150">
        <v>2019</v>
      </c>
      <c r="B2982" s="5" t="s">
        <v>4024</v>
      </c>
      <c r="C2982" s="5" t="s">
        <v>171</v>
      </c>
      <c r="D2982" s="5" t="s">
        <v>84</v>
      </c>
      <c r="E2982" s="5" t="s">
        <v>93</v>
      </c>
      <c r="F2982" s="5" t="s">
        <v>228</v>
      </c>
      <c r="G2982" s="5" t="s">
        <v>87</v>
      </c>
      <c r="H2982" s="5" t="s">
        <v>131</v>
      </c>
      <c r="I2982" s="150">
        <v>432.75285904811847</v>
      </c>
      <c r="J2982" s="150">
        <v>2588.4030381815587</v>
      </c>
      <c r="K2982" s="150">
        <v>148.21785422398057</v>
      </c>
      <c r="L2982" s="150">
        <v>746.49868185800437</v>
      </c>
      <c r="M2982" s="150">
        <v>0</v>
      </c>
      <c r="N2982" s="150">
        <v>77.895514628661331</v>
      </c>
      <c r="O2982" s="150">
        <v>368.92181233852102</v>
      </c>
      <c r="P2982" s="150">
        <v>230.44089744312308</v>
      </c>
      <c r="Q2982" s="150">
        <v>94.245783149217345</v>
      </c>
      <c r="R2982" s="150">
        <v>341.70216798404851</v>
      </c>
      <c r="S2982" s="150">
        <v>286.69876911937848</v>
      </c>
      <c r="T2982" s="150">
        <v>811.41161071522208</v>
      </c>
      <c r="U2982" s="150">
        <v>194.73878657165332</v>
      </c>
      <c r="V2982" s="150">
        <v>324.56464428608888</v>
      </c>
      <c r="W2982" s="150">
        <v>0</v>
      </c>
      <c r="X2982" s="150">
        <v>765.9387517743653</v>
      </c>
      <c r="Y2982" s="150">
        <v>0</v>
      </c>
      <c r="Z2982" s="150">
        <v>1468.114074320742</v>
      </c>
      <c r="AA2982" s="150">
        <v>3087.6916493083254</v>
      </c>
      <c r="AB2982" s="150">
        <v>139.13761735900343</v>
      </c>
      <c r="AC2982" s="150">
        <v>215.09909454764986</v>
      </c>
      <c r="AD2982" s="150">
        <v>1195.7192587192344</v>
      </c>
      <c r="AE2982" s="150">
        <v>0</v>
      </c>
      <c r="AF2982" s="150">
        <v>452.22673770528382</v>
      </c>
      <c r="AG2982" s="150">
        <v>1899.7850512212401</v>
      </c>
      <c r="AH2982" s="150">
        <v>1805.6613043782743</v>
      </c>
      <c r="AI2982" s="150">
        <v>315.90958710512649</v>
      </c>
      <c r="AJ2982" s="150">
        <v>1125.157433525108</v>
      </c>
      <c r="AK2982" s="150">
        <v>218.54019381929982</v>
      </c>
      <c r="AL2982" s="150">
        <v>19335.474609375</v>
      </c>
      <c r="AM2982" s="150">
        <v>13279.3154296875</v>
      </c>
      <c r="AN2982" s="150">
        <v>6056.15673828125</v>
      </c>
      <c r="AO2982" s="5" t="s">
        <v>4367</v>
      </c>
    </row>
    <row r="2983" spans="1:41" ht="14.25" x14ac:dyDescent="0.45">
      <c r="A2983" s="150">
        <v>2019</v>
      </c>
      <c r="B2983" s="5" t="s">
        <v>1476</v>
      </c>
      <c r="C2983" s="5" t="s">
        <v>171</v>
      </c>
      <c r="D2983" s="5" t="s">
        <v>84</v>
      </c>
      <c r="E2983" s="5" t="s">
        <v>93</v>
      </c>
      <c r="F2983" s="5" t="s">
        <v>228</v>
      </c>
      <c r="G2983" s="5" t="s">
        <v>87</v>
      </c>
      <c r="H2983" s="5" t="s">
        <v>131</v>
      </c>
      <c r="I2983" s="150">
        <v>0</v>
      </c>
      <c r="J2983" s="150">
        <v>145.1638256265465</v>
      </c>
      <c r="K2983" s="150">
        <v>60.484927344394372</v>
      </c>
      <c r="L2983" s="150">
        <v>495.97640422403384</v>
      </c>
      <c r="M2983" s="150">
        <v>1288.3289524356001</v>
      </c>
      <c r="N2983" s="150">
        <v>708.88334847630199</v>
      </c>
      <c r="O2983" s="150">
        <v>69.860091082775497</v>
      </c>
      <c r="P2983" s="150">
        <v>36.290956406636624</v>
      </c>
      <c r="Q2983" s="150">
        <v>0</v>
      </c>
      <c r="R2983" s="150">
        <v>0</v>
      </c>
      <c r="S2983" s="150">
        <v>544.36434609954938</v>
      </c>
      <c r="T2983" s="150">
        <v>344.76408586304791</v>
      </c>
      <c r="U2983" s="150">
        <v>161.87531912527561</v>
      </c>
      <c r="V2983" s="150">
        <v>0</v>
      </c>
      <c r="W2983" s="150">
        <v>0</v>
      </c>
      <c r="X2983" s="150">
        <v>93.146788110367325</v>
      </c>
      <c r="Y2983" s="150">
        <v>209.27784861160453</v>
      </c>
      <c r="Z2983" s="150">
        <v>120.96985468878874</v>
      </c>
      <c r="AA2983" s="150">
        <v>7763.0964457417667</v>
      </c>
      <c r="AB2983" s="150">
        <v>137.90563434521917</v>
      </c>
      <c r="AC2983" s="150"/>
      <c r="AD2983" s="150">
        <v>486.90366512237466</v>
      </c>
      <c r="AE2983" s="150">
        <v>580.65530250618599</v>
      </c>
      <c r="AF2983" s="150">
        <v>750.01309907049017</v>
      </c>
      <c r="AG2983" s="150">
        <v>1615.666650651445</v>
      </c>
      <c r="AH2983" s="150">
        <v>1007.0740402841662</v>
      </c>
      <c r="AI2983" s="150">
        <v>472.99213183316397</v>
      </c>
      <c r="AJ2983" s="150">
        <v>802.77378849474621</v>
      </c>
      <c r="AK2983" s="150">
        <v>506.86369114602485</v>
      </c>
      <c r="AL2983" s="150">
        <v>18403.330078125</v>
      </c>
      <c r="AM2983" s="150">
        <v>13390.642578125</v>
      </c>
      <c r="AN2983" s="150">
        <v>5012.68798828125</v>
      </c>
      <c r="AO2983" s="5" t="s">
        <v>2609</v>
      </c>
    </row>
    <row r="2984" spans="1:41" ht="14.25" x14ac:dyDescent="0.45">
      <c r="A2984" s="150">
        <v>2019</v>
      </c>
      <c r="B2984" s="5" t="s">
        <v>1478</v>
      </c>
      <c r="C2984" s="5" t="s">
        <v>171</v>
      </c>
      <c r="D2984" s="5" t="s">
        <v>84</v>
      </c>
      <c r="E2984" s="5" t="s">
        <v>93</v>
      </c>
      <c r="F2984" s="5" t="s">
        <v>228</v>
      </c>
      <c r="G2984" s="5" t="s">
        <v>87</v>
      </c>
      <c r="H2984" s="5" t="s">
        <v>131</v>
      </c>
      <c r="I2984" s="150">
        <v>403.02085877797498</v>
      </c>
      <c r="J2984" s="150">
        <v>176.17768969437191</v>
      </c>
      <c r="K2984" s="150">
        <v>63.331849236538922</v>
      </c>
      <c r="L2984" s="150">
        <v>23.029763358741427</v>
      </c>
      <c r="M2984" s="150">
        <v>1487.2909049117197</v>
      </c>
      <c r="N2984" s="150">
        <v>500.29397325262704</v>
      </c>
      <c r="O2984" s="150">
        <v>70.240778244161348</v>
      </c>
      <c r="P2984" s="150">
        <v>0</v>
      </c>
      <c r="Q2984" s="150">
        <v>0</v>
      </c>
      <c r="R2984" s="150">
        <v>627.89559815841369</v>
      </c>
      <c r="S2984" s="150">
        <v>518.16967557168209</v>
      </c>
      <c r="T2984" s="150">
        <v>857.85868511311821</v>
      </c>
      <c r="U2984" s="150">
        <v>117.45179312958128</v>
      </c>
      <c r="V2984" s="150">
        <v>0</v>
      </c>
      <c r="W2984" s="150">
        <v>0</v>
      </c>
      <c r="X2984" s="150">
        <v>435.02563258415825</v>
      </c>
      <c r="Y2984" s="150">
        <v>2839.0666218034298</v>
      </c>
      <c r="Z2984" s="150">
        <v>596.02466932632728</v>
      </c>
      <c r="AA2984" s="150">
        <v>8003.6983587189379</v>
      </c>
      <c r="AB2984" s="150">
        <v>345.44645038112139</v>
      </c>
      <c r="AC2984" s="150">
        <v>450.98034097255396</v>
      </c>
      <c r="AD2984" s="150">
        <v>417.38371722941497</v>
      </c>
      <c r="AE2984" s="150">
        <v>0</v>
      </c>
      <c r="AF2984" s="150">
        <v>709.58419499245474</v>
      </c>
      <c r="AG2984" s="150">
        <v>11768.443893084261</v>
      </c>
      <c r="AH2984" s="150">
        <v>1203.8808795782081</v>
      </c>
      <c r="AI2984" s="150">
        <v>336.23454503762486</v>
      </c>
      <c r="AJ2984" s="150">
        <v>1000.3553458953307</v>
      </c>
      <c r="AK2984" s="150">
        <v>85.210124427343288</v>
      </c>
      <c r="AL2984" s="150">
        <v>33036.09375</v>
      </c>
      <c r="AM2984" s="150">
        <v>27216.0234375</v>
      </c>
      <c r="AN2984" s="150">
        <v>5820.07275390625</v>
      </c>
      <c r="AO2984" s="5" t="s">
        <v>2607</v>
      </c>
    </row>
    <row r="2985" spans="1:41" ht="14.25" x14ac:dyDescent="0.45">
      <c r="A2985" s="150">
        <v>2019</v>
      </c>
      <c r="B2985" s="5" t="s">
        <v>4980</v>
      </c>
      <c r="C2985" s="5" t="s">
        <v>171</v>
      </c>
      <c r="D2985" s="5" t="s">
        <v>84</v>
      </c>
      <c r="E2985" s="5" t="s">
        <v>93</v>
      </c>
      <c r="F2985" s="5" t="s">
        <v>228</v>
      </c>
      <c r="G2985" s="5" t="s">
        <v>88</v>
      </c>
      <c r="H2985" s="5" t="s">
        <v>131</v>
      </c>
      <c r="I2985" s="150">
        <v>596.70000000000005</v>
      </c>
      <c r="J2985" s="150">
        <v>0</v>
      </c>
      <c r="K2985" s="150">
        <v>81</v>
      </c>
      <c r="L2985" s="150">
        <v>679.56145089999995</v>
      </c>
      <c r="M2985" s="150">
        <v>295</v>
      </c>
      <c r="N2985" s="150">
        <v>813.12800000000004</v>
      </c>
      <c r="O2985" s="150">
        <v>341</v>
      </c>
      <c r="P2985" s="150">
        <v>420</v>
      </c>
      <c r="Q2985" s="150">
        <v>102.82615199999999</v>
      </c>
      <c r="R2985" s="150">
        <v>767.22655990299995</v>
      </c>
      <c r="S2985" s="150">
        <v>0</v>
      </c>
      <c r="T2985" s="150">
        <v>3929.1174999999998</v>
      </c>
      <c r="U2985" s="150">
        <v>120</v>
      </c>
      <c r="V2985" s="150">
        <v>330</v>
      </c>
      <c r="W2985" s="150">
        <v>0</v>
      </c>
      <c r="X2985" s="150">
        <v>872.57068757338288</v>
      </c>
      <c r="Y2985" s="150">
        <v>325</v>
      </c>
      <c r="Z2985" s="150">
        <v>3655.8969633346069</v>
      </c>
      <c r="AA2985" s="150">
        <v>3045</v>
      </c>
      <c r="AB2985" s="150">
        <v>0</v>
      </c>
      <c r="AC2985" s="150">
        <v>1610.2033200000001</v>
      </c>
      <c r="AD2985" s="150">
        <v>3126.4440188959989</v>
      </c>
      <c r="AE2985" s="150">
        <v>0</v>
      </c>
      <c r="AF2985" s="150">
        <v>2075.0016420360898</v>
      </c>
      <c r="AG2985" s="150">
        <v>3354</v>
      </c>
      <c r="AH2985" s="150">
        <v>1150.4030629205611</v>
      </c>
      <c r="AI2985" s="150">
        <v>519</v>
      </c>
      <c r="AJ2985" s="150">
        <v>8441.8055999999997</v>
      </c>
      <c r="AK2985" s="150">
        <v>352</v>
      </c>
      <c r="AL2985" s="150">
        <v>37002.8828125</v>
      </c>
      <c r="AM2985" s="150">
        <v>26336.349609375</v>
      </c>
      <c r="AN2985" s="150">
        <v>10666.5361328125</v>
      </c>
      <c r="AO2985" s="5" t="s">
        <v>5537</v>
      </c>
    </row>
    <row r="2986" spans="1:41" ht="14.25" x14ac:dyDescent="0.45">
      <c r="A2986" s="150">
        <v>2019</v>
      </c>
      <c r="B2986" s="5" t="s">
        <v>582</v>
      </c>
      <c r="C2986" s="5" t="s">
        <v>171</v>
      </c>
      <c r="D2986" s="5" t="s">
        <v>84</v>
      </c>
      <c r="E2986" s="5" t="s">
        <v>93</v>
      </c>
      <c r="F2986" s="5" t="s">
        <v>228</v>
      </c>
      <c r="G2986" s="5" t="s">
        <v>88</v>
      </c>
      <c r="H2986" s="5" t="s">
        <v>131</v>
      </c>
      <c r="I2986" s="150">
        <v>261.41959374999988</v>
      </c>
      <c r="J2986" s="150">
        <v>757.38310919999992</v>
      </c>
      <c r="K2986" s="150">
        <v>56.828310000000002</v>
      </c>
      <c r="L2986" s="150">
        <v>200.64114000000001</v>
      </c>
      <c r="M2986" s="150">
        <v>260.10000000000002</v>
      </c>
      <c r="N2986" s="150">
        <v>57</v>
      </c>
      <c r="O2986" s="150">
        <v>63.389587837099988</v>
      </c>
      <c r="P2986" s="150">
        <v>0</v>
      </c>
      <c r="Q2986" s="150">
        <v>0</v>
      </c>
      <c r="R2986" s="150">
        <v>204.8924963358923</v>
      </c>
      <c r="S2986" s="150">
        <v>573.34199999999998</v>
      </c>
      <c r="T2986" s="150">
        <v>767.57424499999991</v>
      </c>
      <c r="U2986" s="150">
        <v>183.61799999999999</v>
      </c>
      <c r="V2986" s="150">
        <v>125</v>
      </c>
      <c r="W2986" s="150"/>
      <c r="X2986" s="150">
        <v>825.65178420593611</v>
      </c>
      <c r="Y2986" s="150">
        <v>2389.7136</v>
      </c>
      <c r="Z2986" s="150">
        <v>1200.0077252027411</v>
      </c>
      <c r="AA2986" s="150">
        <v>1156.1395790769959</v>
      </c>
      <c r="AB2986" s="150">
        <v>129</v>
      </c>
      <c r="AC2986" s="150">
        <v>196.76921999999999</v>
      </c>
      <c r="AD2986" s="150">
        <v>999.97269597225068</v>
      </c>
      <c r="AE2986" s="150"/>
      <c r="AF2986" s="150">
        <v>841.34149104222001</v>
      </c>
      <c r="AG2986" s="150">
        <v>1739</v>
      </c>
      <c r="AH2986" s="150">
        <v>1598.734575304687</v>
      </c>
      <c r="AI2986" s="150">
        <v>303.79680000000002</v>
      </c>
      <c r="AJ2986" s="150">
        <v>1207.654704</v>
      </c>
      <c r="AK2986" s="150">
        <v>382.86720000000003</v>
      </c>
      <c r="AL2986" s="150">
        <v>16481.837890625</v>
      </c>
      <c r="AM2986" s="150">
        <v>10520.580078125</v>
      </c>
      <c r="AN2986" s="150">
        <v>5961.25732421875</v>
      </c>
      <c r="AO2986" s="5" t="s">
        <v>957</v>
      </c>
    </row>
    <row r="2987" spans="1:41" ht="14.25" x14ac:dyDescent="0.45">
      <c r="A2987" s="150">
        <v>2019</v>
      </c>
      <c r="B2987" s="5" t="s">
        <v>6344</v>
      </c>
      <c r="C2987" s="5" t="s">
        <v>171</v>
      </c>
      <c r="D2987" s="5" t="s">
        <v>84</v>
      </c>
      <c r="E2987" s="5" t="s">
        <v>93</v>
      </c>
      <c r="F2987" s="5" t="s">
        <v>228</v>
      </c>
      <c r="G2987" s="5" t="s">
        <v>88</v>
      </c>
      <c r="H2987" s="5" t="s">
        <v>131</v>
      </c>
      <c r="I2987" s="150">
        <v>585</v>
      </c>
      <c r="J2987" s="150">
        <v>0</v>
      </c>
      <c r="K2987" s="150">
        <v>81</v>
      </c>
      <c r="L2987" s="150">
        <v>706.846</v>
      </c>
      <c r="M2987" s="150">
        <v>1000</v>
      </c>
      <c r="N2987" s="150">
        <v>581.20000000000005</v>
      </c>
      <c r="O2987" s="150">
        <v>341</v>
      </c>
      <c r="P2987" s="150">
        <v>420</v>
      </c>
      <c r="Q2987" s="150">
        <v>146.8301184</v>
      </c>
      <c r="R2987" s="150">
        <v>24.27978058723853</v>
      </c>
      <c r="S2987" s="150">
        <v>301.08999999999997</v>
      </c>
      <c r="T2987" s="150">
        <v>6673.8408125205469</v>
      </c>
      <c r="U2987" s="150">
        <v>535.16600000000005</v>
      </c>
      <c r="V2987" s="150">
        <v>182</v>
      </c>
      <c r="W2987" s="150">
        <v>0</v>
      </c>
      <c r="X2987" s="150">
        <v>400</v>
      </c>
      <c r="Y2987" s="150">
        <v>325</v>
      </c>
      <c r="Z2987" s="150">
        <v>2970.6958399999999</v>
      </c>
      <c r="AA2987" s="150">
        <v>2902</v>
      </c>
      <c r="AB2987" s="150">
        <v>0</v>
      </c>
      <c r="AC2987" s="150">
        <v>1610.2033200000001</v>
      </c>
      <c r="AD2987" s="150">
        <v>2401.6899199999998</v>
      </c>
      <c r="AE2987" s="150">
        <v>0</v>
      </c>
      <c r="AF2987" s="150">
        <v>2264.7146547077241</v>
      </c>
      <c r="AG2987" s="150">
        <v>2656</v>
      </c>
      <c r="AH2987" s="150">
        <v>1029</v>
      </c>
      <c r="AI2987" s="150">
        <v>519</v>
      </c>
      <c r="AJ2987" s="150">
        <v>10544</v>
      </c>
      <c r="AK2987" s="150">
        <v>352</v>
      </c>
      <c r="AL2987" s="150">
        <v>39552.5546875</v>
      </c>
      <c r="AM2987" s="150">
        <v>26453.935546875</v>
      </c>
      <c r="AN2987" s="150">
        <v>13098.6201171875</v>
      </c>
      <c r="AO2987" s="5" t="s">
        <v>6369</v>
      </c>
    </row>
    <row r="2988" spans="1:41" ht="14.25" x14ac:dyDescent="0.45">
      <c r="A2988" s="150">
        <v>2019</v>
      </c>
      <c r="B2988" s="5" t="s">
        <v>1476</v>
      </c>
      <c r="C2988" s="5" t="s">
        <v>171</v>
      </c>
      <c r="D2988" s="5" t="s">
        <v>84</v>
      </c>
      <c r="E2988" s="5" t="s">
        <v>93</v>
      </c>
      <c r="F2988" s="5" t="s">
        <v>228</v>
      </c>
      <c r="G2988" s="5" t="s">
        <v>88</v>
      </c>
      <c r="H2988" s="5" t="s">
        <v>131</v>
      </c>
      <c r="I2988" s="150"/>
      <c r="J2988" s="150">
        <v>122.64</v>
      </c>
      <c r="K2988" s="150">
        <v>58</v>
      </c>
      <c r="L2988" s="150">
        <v>461.72659189823997</v>
      </c>
      <c r="M2988" s="150">
        <v>1198.125</v>
      </c>
      <c r="N2988" s="150">
        <v>665.69599999999991</v>
      </c>
      <c r="O2988" s="150">
        <v>66.972294901794399</v>
      </c>
      <c r="P2988" s="150">
        <v>33.9</v>
      </c>
      <c r="Q2988" s="150">
        <v>0</v>
      </c>
      <c r="R2988" s="150">
        <v>0</v>
      </c>
      <c r="S2988" s="150">
        <v>509</v>
      </c>
      <c r="T2988" s="150">
        <v>322.39999999999998</v>
      </c>
      <c r="U2988" s="150">
        <v>120</v>
      </c>
      <c r="V2988" s="150">
        <v>0</v>
      </c>
      <c r="W2988" s="150">
        <v>0</v>
      </c>
      <c r="X2988" s="150">
        <v>92</v>
      </c>
      <c r="Y2988" s="150">
        <v>215</v>
      </c>
      <c r="Z2988" s="150">
        <v>113.4721803239424</v>
      </c>
      <c r="AA2988" s="150">
        <v>7317.1161626856874</v>
      </c>
      <c r="AB2988" s="150">
        <v>114</v>
      </c>
      <c r="AC2988" s="150"/>
      <c r="AD2988" s="150">
        <v>456.73928999999998</v>
      </c>
      <c r="AE2988" s="150">
        <v>544.77624123878343</v>
      </c>
      <c r="AF2988" s="150">
        <v>698.22069994368007</v>
      </c>
      <c r="AG2988" s="150">
        <v>1517.0621959945211</v>
      </c>
      <c r="AH2988" s="150">
        <v>944.88750000000005</v>
      </c>
      <c r="AI2988" s="150">
        <v>431.69559405119998</v>
      </c>
      <c r="AJ2988" s="150">
        <v>758.39580999191435</v>
      </c>
      <c r="AK2988" s="150">
        <v>435</v>
      </c>
      <c r="AL2988" s="150">
        <v>17196.826171875</v>
      </c>
      <c r="AM2988" s="150">
        <v>12568.005859375</v>
      </c>
      <c r="AN2988" s="150">
        <v>4628.81982421875</v>
      </c>
      <c r="AO2988" s="5" t="s">
        <v>2611</v>
      </c>
    </row>
    <row r="2989" spans="1:41" ht="14.25" x14ac:dyDescent="0.45">
      <c r="A2989" s="150">
        <v>2019</v>
      </c>
      <c r="B2989" s="5" t="s">
        <v>4024</v>
      </c>
      <c r="C2989" s="5" t="s">
        <v>171</v>
      </c>
      <c r="D2989" s="5" t="s">
        <v>84</v>
      </c>
      <c r="E2989" s="5" t="s">
        <v>93</v>
      </c>
      <c r="F2989" s="5" t="s">
        <v>228</v>
      </c>
      <c r="G2989" s="5" t="s">
        <v>88</v>
      </c>
      <c r="H2989" s="5" t="s">
        <v>131</v>
      </c>
      <c r="I2989" s="150">
        <v>416.16</v>
      </c>
      <c r="J2989" s="150">
        <v>2486.7166499999998</v>
      </c>
      <c r="K2989" s="150">
        <v>168.465</v>
      </c>
      <c r="L2989" s="150">
        <v>724.43100000000004</v>
      </c>
      <c r="M2989" s="150">
        <v>0</v>
      </c>
      <c r="N2989" s="150">
        <v>73.512</v>
      </c>
      <c r="O2989" s="150">
        <v>347.47899999999998</v>
      </c>
      <c r="P2989" s="150">
        <v>216.94237200000001</v>
      </c>
      <c r="Q2989" s="150">
        <v>88.855056000000005</v>
      </c>
      <c r="R2989" s="150">
        <v>321.32633730134199</v>
      </c>
      <c r="S2989" s="150">
        <v>270</v>
      </c>
      <c r="T2989" s="150">
        <v>780.3</v>
      </c>
      <c r="U2989" s="150">
        <v>181.8</v>
      </c>
      <c r="V2989" s="150">
        <v>306</v>
      </c>
      <c r="W2989" s="150"/>
      <c r="X2989" s="150">
        <v>736.57068757338288</v>
      </c>
      <c r="Y2989" s="150">
        <v>0</v>
      </c>
      <c r="Z2989" s="150">
        <v>1384</v>
      </c>
      <c r="AA2989" s="150">
        <v>3124</v>
      </c>
      <c r="AB2989" s="150">
        <v>128.607</v>
      </c>
      <c r="AC2989" s="150">
        <v>202.79571999999999</v>
      </c>
      <c r="AD2989" s="150">
        <v>1127.3257873570799</v>
      </c>
      <c r="AE2989" s="150">
        <v>0</v>
      </c>
      <c r="AF2989" s="150">
        <v>434.88720000000001</v>
      </c>
      <c r="AG2989" s="150">
        <v>1828</v>
      </c>
      <c r="AH2989" s="150">
        <v>1746</v>
      </c>
      <c r="AI2989" s="150">
        <v>297.83999999999997</v>
      </c>
      <c r="AJ2989" s="150">
        <v>1082.0160000000001</v>
      </c>
      <c r="AK2989" s="150">
        <v>206.04</v>
      </c>
      <c r="AL2989" s="150">
        <v>18680.068359375</v>
      </c>
      <c r="AM2989" s="150">
        <v>12871.44140625</v>
      </c>
      <c r="AN2989" s="150">
        <v>5808.626953125</v>
      </c>
      <c r="AO2989" s="5" t="s">
        <v>4368</v>
      </c>
    </row>
    <row r="2990" spans="1:41" ht="14.25" x14ac:dyDescent="0.45">
      <c r="A2990" s="150">
        <v>2019</v>
      </c>
      <c r="B2990" s="5" t="s">
        <v>1478</v>
      </c>
      <c r="C2990" s="5" t="s">
        <v>171</v>
      </c>
      <c r="D2990" s="5" t="s">
        <v>84</v>
      </c>
      <c r="E2990" s="5" t="s">
        <v>93</v>
      </c>
      <c r="F2990" s="5" t="s">
        <v>228</v>
      </c>
      <c r="G2990" s="5" t="s">
        <v>88</v>
      </c>
      <c r="H2990" s="5" t="s">
        <v>131</v>
      </c>
      <c r="I2990" s="150">
        <v>378.85125599999998</v>
      </c>
      <c r="J2990" s="150">
        <v>165.625</v>
      </c>
      <c r="K2990" s="150">
        <v>59.908876888327498</v>
      </c>
      <c r="L2990" s="150">
        <v>22.196000000000002</v>
      </c>
      <c r="M2990" s="150">
        <v>1388.496875</v>
      </c>
      <c r="N2990" s="150">
        <v>470.29079514815999</v>
      </c>
      <c r="O2990" s="150">
        <v>65.329345420369904</v>
      </c>
      <c r="P2990" s="150">
        <v>0</v>
      </c>
      <c r="Q2990" s="150">
        <v>0</v>
      </c>
      <c r="R2990" s="150">
        <v>596.61504097092768</v>
      </c>
      <c r="S2990" s="150">
        <v>478.00627200000002</v>
      </c>
      <c r="T2990" s="150">
        <v>779.03038937499969</v>
      </c>
      <c r="U2990" s="150">
        <v>109.32564816</v>
      </c>
      <c r="V2990" s="150">
        <v>0</v>
      </c>
      <c r="W2990" s="150">
        <v>0</v>
      </c>
      <c r="X2990" s="150">
        <v>400.91830238293733</v>
      </c>
      <c r="Y2990" s="150">
        <v>2697.0403999999999</v>
      </c>
      <c r="Z2990" s="150">
        <v>554.69667778560006</v>
      </c>
      <c r="AA2990" s="150">
        <v>7544.9962224213941</v>
      </c>
      <c r="AB2990" s="150">
        <v>300</v>
      </c>
      <c r="AC2990" s="150">
        <v>413.13788</v>
      </c>
      <c r="AD2990" s="150">
        <v>388.47885114327659</v>
      </c>
      <c r="AE2990" s="150">
        <v>0</v>
      </c>
      <c r="AF2990" s="150">
        <v>680.73619672485529</v>
      </c>
      <c r="AG2990" s="150">
        <v>11446.254029111131</v>
      </c>
      <c r="AH2990" s="150">
        <v>1142.8186097939649</v>
      </c>
      <c r="AI2990" s="150">
        <v>309.87273599999997</v>
      </c>
      <c r="AJ2990" s="150">
        <v>944.47367951760259</v>
      </c>
      <c r="AK2990" s="150">
        <v>82.045122749999976</v>
      </c>
      <c r="AL2990" s="150">
        <v>31419.146484375</v>
      </c>
      <c r="AM2990" s="150">
        <v>26024.240234375</v>
      </c>
      <c r="AN2990" s="150">
        <v>5394.90478515625</v>
      </c>
      <c r="AO2990" s="5" t="s">
        <v>2612</v>
      </c>
    </row>
    <row r="2991" spans="1:41" ht="14.25" x14ac:dyDescent="0.45">
      <c r="A2991" s="150">
        <v>2019</v>
      </c>
      <c r="B2991" s="5" t="s">
        <v>1477</v>
      </c>
      <c r="C2991" s="5" t="s">
        <v>171</v>
      </c>
      <c r="D2991" s="5" t="s">
        <v>84</v>
      </c>
      <c r="E2991" s="5" t="s">
        <v>93</v>
      </c>
      <c r="F2991" s="5" t="s">
        <v>228</v>
      </c>
      <c r="G2991" s="5" t="s">
        <v>88</v>
      </c>
      <c r="H2991" s="5" t="s">
        <v>131</v>
      </c>
      <c r="I2991" s="150">
        <v>102</v>
      </c>
      <c r="J2991" s="150">
        <v>151.80000000000001</v>
      </c>
      <c r="K2991" s="150">
        <v>105.9624644308454</v>
      </c>
      <c r="L2991" s="150">
        <v>22.428000000000001</v>
      </c>
      <c r="M2991" s="150">
        <v>1420.7874999999999</v>
      </c>
      <c r="N2991" s="150">
        <v>446.32369867102608</v>
      </c>
      <c r="O2991" s="150">
        <v>65</v>
      </c>
      <c r="P2991" s="150">
        <v>0</v>
      </c>
      <c r="Q2991" s="150">
        <v>0</v>
      </c>
      <c r="R2991" s="150">
        <v>0</v>
      </c>
      <c r="S2991" s="150">
        <v>557.33617756981891</v>
      </c>
      <c r="T2991" s="150">
        <v>345.58929108479998</v>
      </c>
      <c r="U2991" s="150">
        <v>131.19077779200001</v>
      </c>
      <c r="V2991" s="150">
        <v>0</v>
      </c>
      <c r="W2991" s="150">
        <v>0</v>
      </c>
      <c r="X2991" s="150">
        <v>106.2754405</v>
      </c>
      <c r="Y2991" s="150">
        <v>2932</v>
      </c>
      <c r="Z2991" s="150">
        <v>805.35</v>
      </c>
      <c r="AA2991" s="150">
        <v>7639.001211677527</v>
      </c>
      <c r="AB2991" s="150">
        <v>315</v>
      </c>
      <c r="AC2991" s="150">
        <v>652.20000000000005</v>
      </c>
      <c r="AD2991" s="150">
        <v>503.10550970501703</v>
      </c>
      <c r="AE2991" s="150">
        <v>925.47949679999999</v>
      </c>
      <c r="AF2991" s="150">
        <v>683.49106086650295</v>
      </c>
      <c r="AG2991" s="150">
        <v>12031</v>
      </c>
      <c r="AH2991" s="150">
        <v>1595.5806546523299</v>
      </c>
      <c r="AI2991" s="150">
        <v>253.28912544000011</v>
      </c>
      <c r="AJ2991" s="150">
        <v>4103.679099416493</v>
      </c>
      <c r="AK2991" s="150">
        <v>160.82218504577779</v>
      </c>
      <c r="AL2991" s="150">
        <v>36054.6875</v>
      </c>
      <c r="AM2991" s="150">
        <v>30625.9453125</v>
      </c>
      <c r="AN2991" s="150">
        <v>5428.74853515625</v>
      </c>
      <c r="AO2991" s="5" t="s">
        <v>2610</v>
      </c>
    </row>
    <row r="2992" spans="1:41" ht="14.25" x14ac:dyDescent="0.45">
      <c r="A2992" s="150">
        <v>2019</v>
      </c>
      <c r="B2992" s="5" t="s">
        <v>582</v>
      </c>
      <c r="C2992" s="5" t="s">
        <v>171</v>
      </c>
      <c r="D2992" s="5" t="s">
        <v>84</v>
      </c>
      <c r="E2992" s="5" t="s">
        <v>93</v>
      </c>
      <c r="F2992" s="5" t="s">
        <v>231</v>
      </c>
      <c r="G2992" s="5" t="s">
        <v>87</v>
      </c>
      <c r="H2992" s="5" t="s">
        <v>131</v>
      </c>
      <c r="I2992" s="150">
        <v>602.8926801120673</v>
      </c>
      <c r="J2992" s="150">
        <v>1460.8982813456296</v>
      </c>
      <c r="K2992" s="150">
        <v>22.329358522669157</v>
      </c>
      <c r="L2992" s="150">
        <v>111.6467926133458</v>
      </c>
      <c r="M2992" s="150">
        <v>390.76377414671026</v>
      </c>
      <c r="N2992" s="150">
        <v>1342.0212424426434</v>
      </c>
      <c r="O2992" s="150">
        <v>24.562294374936073</v>
      </c>
      <c r="P2992" s="150">
        <v>1373.3984570386981</v>
      </c>
      <c r="Q2992" s="150">
        <v>51.381902345419071</v>
      </c>
      <c r="R2992" s="150">
        <v>1255.7834235699759</v>
      </c>
      <c r="S2992" s="150">
        <v>1646.7901910468504</v>
      </c>
      <c r="T2992" s="150">
        <v>2232.9358522669158</v>
      </c>
      <c r="U2992" s="150">
        <v>128.39381150534766</v>
      </c>
      <c r="V2992" s="150">
        <v>73.686883124808219</v>
      </c>
      <c r="W2992" s="150">
        <v>1109.7691185766571</v>
      </c>
      <c r="X2992" s="150">
        <v>78.905449695073301</v>
      </c>
      <c r="Y2992" s="150">
        <v>0</v>
      </c>
      <c r="Z2992" s="150">
        <v>599.71784725859709</v>
      </c>
      <c r="AA2992" s="150">
        <v>4318.9257962951579</v>
      </c>
      <c r="AB2992" s="150">
        <v>137.32555491441531</v>
      </c>
      <c r="AC2992" s="150">
        <v>378.65009714816222</v>
      </c>
      <c r="AD2992" s="150">
        <v>423.07626149413949</v>
      </c>
      <c r="AE2992" s="150">
        <v>3679.9137882159284</v>
      </c>
      <c r="AF2992" s="150">
        <v>609.38994287884248</v>
      </c>
      <c r="AG2992" s="150">
        <v>0</v>
      </c>
      <c r="AH2992" s="150">
        <v>1768.4851949953973</v>
      </c>
      <c r="AI2992" s="150">
        <v>739.10176710034909</v>
      </c>
      <c r="AJ2992" s="150">
        <v>1451.4083039734953</v>
      </c>
      <c r="AK2992" s="150">
        <v>808.3227785206235</v>
      </c>
      <c r="AL2992" s="150">
        <v>26820.4765625</v>
      </c>
      <c r="AM2992" s="150">
        <v>17438.109375</v>
      </c>
      <c r="AN2992" s="150">
        <v>9382.3681640625</v>
      </c>
      <c r="AO2992" s="5" t="s">
        <v>958</v>
      </c>
    </row>
    <row r="2993" spans="1:41" ht="14.25" x14ac:dyDescent="0.45">
      <c r="A2993" s="150">
        <v>2019</v>
      </c>
      <c r="B2993" s="5" t="s">
        <v>6344</v>
      </c>
      <c r="C2993" s="5" t="s">
        <v>171</v>
      </c>
      <c r="D2993" s="5" t="s">
        <v>84</v>
      </c>
      <c r="E2993" s="5" t="s">
        <v>93</v>
      </c>
      <c r="F2993" s="5" t="s">
        <v>231</v>
      </c>
      <c r="G2993" s="5" t="s">
        <v>87</v>
      </c>
      <c r="H2993" s="5" t="s">
        <v>131</v>
      </c>
      <c r="I2993" s="150">
        <v>998.49025659607048</v>
      </c>
      <c r="J2993" s="150">
        <v>540.42724959626059</v>
      </c>
      <c r="K2993" s="150">
        <v>28.674591984297408</v>
      </c>
      <c r="L2993" s="150">
        <v>34.184210015565988</v>
      </c>
      <c r="M2993" s="150">
        <v>0</v>
      </c>
      <c r="N2993" s="150">
        <v>2514.1472614803629</v>
      </c>
      <c r="O2993" s="150">
        <v>119.86317399984704</v>
      </c>
      <c r="P2993" s="150">
        <v>3203.3820435257849</v>
      </c>
      <c r="Q2993" s="150">
        <v>29.713407399803614</v>
      </c>
      <c r="R2993" s="150">
        <v>343.80747279262363</v>
      </c>
      <c r="S2993" s="150">
        <v>0</v>
      </c>
      <c r="T2993" s="150">
        <v>465.15396724928627</v>
      </c>
      <c r="U2993" s="150">
        <v>0</v>
      </c>
      <c r="V2993" s="150">
        <v>439.33571290227098</v>
      </c>
      <c r="W2993" s="150">
        <v>1007.1950434484464</v>
      </c>
      <c r="X2993" s="150">
        <v>1836.197979565902</v>
      </c>
      <c r="Y2993" s="150">
        <v>0</v>
      </c>
      <c r="Z2993" s="150">
        <v>1739.7196112303461</v>
      </c>
      <c r="AA2993" s="150">
        <v>2577.6410008741636</v>
      </c>
      <c r="AB2993" s="150">
        <v>655.4192453553693</v>
      </c>
      <c r="AC2993" s="150">
        <v>2041.5797548943578</v>
      </c>
      <c r="AD2993" s="150">
        <v>654.37712875525438</v>
      </c>
      <c r="AE2993" s="150">
        <v>5404.1364964691938</v>
      </c>
      <c r="AF2993" s="150">
        <v>1602.9154131091177</v>
      </c>
      <c r="AG2993" s="150">
        <v>3128.602804001021</v>
      </c>
      <c r="AH2993" s="150">
        <v>1653.9095019514398</v>
      </c>
      <c r="AI2993" s="150">
        <v>1542.2834117268535</v>
      </c>
      <c r="AJ2993" s="150">
        <v>2872.5796612840795</v>
      </c>
      <c r="AK2993" s="150">
        <v>1139.8150313758219</v>
      </c>
      <c r="AL2993" s="150">
        <v>36573.5546875</v>
      </c>
      <c r="AM2993" s="150">
        <v>27470.6640625</v>
      </c>
      <c r="AN2993" s="150">
        <v>9102.888671875</v>
      </c>
      <c r="AO2993" s="5" t="s">
        <v>6370</v>
      </c>
    </row>
    <row r="2994" spans="1:41" ht="14.25" x14ac:dyDescent="0.45">
      <c r="A2994" s="150">
        <v>2019</v>
      </c>
      <c r="B2994" s="5" t="s">
        <v>1478</v>
      </c>
      <c r="C2994" s="5" t="s">
        <v>171</v>
      </c>
      <c r="D2994" s="5" t="s">
        <v>84</v>
      </c>
      <c r="E2994" s="5" t="s">
        <v>93</v>
      </c>
      <c r="F2994" s="5" t="s">
        <v>231</v>
      </c>
      <c r="G2994" s="5" t="s">
        <v>87</v>
      </c>
      <c r="H2994" s="5" t="s">
        <v>131</v>
      </c>
      <c r="I2994" s="150">
        <v>679.37801908287213</v>
      </c>
      <c r="J2994" s="150">
        <v>649.44873978250155</v>
      </c>
      <c r="K2994" s="150">
        <v>23.029763358741427</v>
      </c>
      <c r="L2994" s="150">
        <v>555.01729694566836</v>
      </c>
      <c r="M2994" s="150">
        <v>531.12391746097398</v>
      </c>
      <c r="N2994" s="150">
        <v>666.25105396838956</v>
      </c>
      <c r="O2994" s="150">
        <v>25.332739694615569</v>
      </c>
      <c r="P2994" s="150">
        <v>1935.0344126442026</v>
      </c>
      <c r="Q2994" s="150">
        <v>144.06536081428789</v>
      </c>
      <c r="R2994" s="150">
        <v>942.77479511024933</v>
      </c>
      <c r="S2994" s="150">
        <v>2360.5507442709963</v>
      </c>
      <c r="T2994" s="150">
        <v>2302.9763358741429</v>
      </c>
      <c r="U2994" s="150">
        <v>0</v>
      </c>
      <c r="V2994" s="150">
        <v>41.45357404573457</v>
      </c>
      <c r="W2994" s="150">
        <v>1230.9408515247294</v>
      </c>
      <c r="X2994" s="150">
        <v>103.8368605261727</v>
      </c>
      <c r="Y2994" s="150">
        <v>0</v>
      </c>
      <c r="Z2994" s="150">
        <v>598.7968770906358</v>
      </c>
      <c r="AA2994" s="150">
        <v>28541.329010755228</v>
      </c>
      <c r="AB2994" s="150">
        <v>285.56906564839369</v>
      </c>
      <c r="AC2994" s="150">
        <v>241.812515266785</v>
      </c>
      <c r="AD2994" s="150">
        <v>422.42744995112298</v>
      </c>
      <c r="AE2994" s="150">
        <v>1674.844146217142</v>
      </c>
      <c r="AF2994" s="150">
        <v>694.26942819405656</v>
      </c>
      <c r="AG2994" s="150">
        <v>522.48775620144613</v>
      </c>
      <c r="AH2994" s="150">
        <v>748.46730915909643</v>
      </c>
      <c r="AI2994" s="150">
        <v>134.72411564863734</v>
      </c>
      <c r="AJ2994" s="150">
        <v>1232.0923396926664</v>
      </c>
      <c r="AK2994" s="150">
        <v>783.01195419720852</v>
      </c>
      <c r="AL2994" s="150">
        <v>48071.046875</v>
      </c>
      <c r="AM2994" s="150">
        <v>39119.05859375</v>
      </c>
      <c r="AN2994" s="150">
        <v>8951.9912109375</v>
      </c>
      <c r="AO2994" s="5" t="s">
        <v>2614</v>
      </c>
    </row>
    <row r="2995" spans="1:41" ht="14.25" x14ac:dyDescent="0.45">
      <c r="A2995" s="150">
        <v>2019</v>
      </c>
      <c r="B2995" s="5" t="s">
        <v>4024</v>
      </c>
      <c r="C2995" s="5" t="s">
        <v>171</v>
      </c>
      <c r="D2995" s="5" t="s">
        <v>84</v>
      </c>
      <c r="E2995" s="5" t="s">
        <v>93</v>
      </c>
      <c r="F2995" s="5" t="s">
        <v>231</v>
      </c>
      <c r="G2995" s="5" t="s">
        <v>87</v>
      </c>
      <c r="H2995" s="5" t="s">
        <v>131</v>
      </c>
      <c r="I2995" s="150">
        <v>778.95514628661329</v>
      </c>
      <c r="J2995" s="150">
        <v>3931.5597244521564</v>
      </c>
      <c r="K2995" s="150">
        <v>34.620228723849479</v>
      </c>
      <c r="L2995" s="150">
        <v>227.1952510002622</v>
      </c>
      <c r="M2995" s="150">
        <v>378.65875166710367</v>
      </c>
      <c r="N2995" s="150">
        <v>1787.1470551860482</v>
      </c>
      <c r="O2995" s="150">
        <v>126.58021127157465</v>
      </c>
      <c r="P2995" s="150">
        <v>2131.3078308119834</v>
      </c>
      <c r="Q2995" s="150">
        <v>72.302520655919352</v>
      </c>
      <c r="R2995" s="150">
        <v>126.61635631236767</v>
      </c>
      <c r="S2995" s="150">
        <v>0</v>
      </c>
      <c r="T2995" s="150">
        <v>2109.6701878595777</v>
      </c>
      <c r="U2995" s="150">
        <v>124.41644697633406</v>
      </c>
      <c r="V2995" s="150">
        <v>768.13632481041031</v>
      </c>
      <c r="W2995" s="150">
        <v>1542.7639425065424</v>
      </c>
      <c r="X2995" s="150">
        <v>1380.9491465203323</v>
      </c>
      <c r="Y2995" s="150">
        <v>0</v>
      </c>
      <c r="Z2995" s="150">
        <v>441.40791622908085</v>
      </c>
      <c r="AA2995" s="150">
        <v>3476.0873403040118</v>
      </c>
      <c r="AB2995" s="150">
        <v>408.95145180047194</v>
      </c>
      <c r="AC2995" s="150">
        <v>989.60571454439207</v>
      </c>
      <c r="AD2995" s="150">
        <v>797.77892929643451</v>
      </c>
      <c r="AE2995" s="150">
        <v>4673.7308777196795</v>
      </c>
      <c r="AF2995" s="150">
        <v>1523.290063849377</v>
      </c>
      <c r="AG2995" s="150">
        <v>0</v>
      </c>
      <c r="AH2995" s="150">
        <v>1747.2396684067783</v>
      </c>
      <c r="AI2995" s="150">
        <v>2679.8220796554738</v>
      </c>
      <c r="AJ2995" s="150">
        <v>1595.7761677399369</v>
      </c>
      <c r="AK2995" s="150">
        <v>1550.3371175398845</v>
      </c>
      <c r="AL2995" s="150">
        <v>35404.90625</v>
      </c>
      <c r="AM2995" s="150">
        <v>22647.53515625</v>
      </c>
      <c r="AN2995" s="150">
        <v>12757.3720703125</v>
      </c>
      <c r="AO2995" s="5" t="s">
        <v>4369</v>
      </c>
    </row>
    <row r="2996" spans="1:41" ht="14.25" x14ac:dyDescent="0.45">
      <c r="A2996" s="150">
        <v>2019</v>
      </c>
      <c r="B2996" s="5" t="s">
        <v>1477</v>
      </c>
      <c r="C2996" s="5" t="s">
        <v>171</v>
      </c>
      <c r="D2996" s="5" t="s">
        <v>84</v>
      </c>
      <c r="E2996" s="5" t="s">
        <v>93</v>
      </c>
      <c r="F2996" s="5" t="s">
        <v>231</v>
      </c>
      <c r="G2996" s="5" t="s">
        <v>87</v>
      </c>
      <c r="H2996" s="5" t="s">
        <v>131</v>
      </c>
      <c r="I2996" s="150">
        <v>462.43165258652948</v>
      </c>
      <c r="J2996" s="150">
        <v>68.22096764220889</v>
      </c>
      <c r="K2996" s="150">
        <v>35.57166558357919</v>
      </c>
      <c r="L2996" s="150">
        <v>571.51809370950571</v>
      </c>
      <c r="M2996" s="150">
        <v>546.91435834752997</v>
      </c>
      <c r="N2996" s="150">
        <v>5046.132450688493</v>
      </c>
      <c r="O2996" s="150">
        <v>26.085888094624742</v>
      </c>
      <c r="P2996" s="150">
        <v>466.9279111162939</v>
      </c>
      <c r="Q2996" s="150">
        <v>123.25582124710191</v>
      </c>
      <c r="R2996" s="150">
        <v>238.14798951162064</v>
      </c>
      <c r="S2996" s="150">
        <v>2549.3027001565088</v>
      </c>
      <c r="T2996" s="150">
        <v>1422.8666233431677</v>
      </c>
      <c r="U2996" s="150">
        <v>0</v>
      </c>
      <c r="V2996" s="150">
        <v>495.63187379787007</v>
      </c>
      <c r="W2996" s="150">
        <v>1305.4801269173563</v>
      </c>
      <c r="X2996" s="150">
        <v>215.80143787371378</v>
      </c>
      <c r="Y2996" s="150">
        <v>0</v>
      </c>
      <c r="Z2996" s="150">
        <v>296.43054652982659</v>
      </c>
      <c r="AA2996" s="150">
        <v>28926.364643137975</v>
      </c>
      <c r="AB2996" s="150">
        <v>294.05910215758797</v>
      </c>
      <c r="AC2996" s="150">
        <v>89.047736177559898</v>
      </c>
      <c r="AD2996" s="150">
        <v>345.41211346287838</v>
      </c>
      <c r="AE2996" s="150">
        <v>1333.9374593842197</v>
      </c>
      <c r="AF2996" s="150">
        <v>707.09774244540347</v>
      </c>
      <c r="AG2996" s="150">
        <v>6966.1178434509247</v>
      </c>
      <c r="AH2996" s="150">
        <v>711.43331167158385</v>
      </c>
      <c r="AI2996" s="150">
        <v>138.72949577595884</v>
      </c>
      <c r="AJ2996" s="150">
        <v>30.764214783150795</v>
      </c>
      <c r="AK2996" s="150">
        <v>642.66142487666411</v>
      </c>
      <c r="AL2996" s="150">
        <v>54056.34765625</v>
      </c>
      <c r="AM2996" s="150">
        <v>45822.02734375</v>
      </c>
      <c r="AN2996" s="150">
        <v>8234.3173828125</v>
      </c>
      <c r="AO2996" s="5" t="s">
        <v>2615</v>
      </c>
    </row>
    <row r="2997" spans="1:41" ht="14.25" x14ac:dyDescent="0.45">
      <c r="A2997" s="150">
        <v>2019</v>
      </c>
      <c r="B2997" s="5" t="s">
        <v>4980</v>
      </c>
      <c r="C2997" s="5" t="s">
        <v>171</v>
      </c>
      <c r="D2997" s="5" t="s">
        <v>84</v>
      </c>
      <c r="E2997" s="5" t="s">
        <v>93</v>
      </c>
      <c r="F2997" s="5" t="s">
        <v>231</v>
      </c>
      <c r="G2997" s="5" t="s">
        <v>87</v>
      </c>
      <c r="H2997" s="5" t="s">
        <v>131</v>
      </c>
      <c r="I2997" s="150">
        <v>1027.1441113755786</v>
      </c>
      <c r="J2997" s="150">
        <v>1143.2124494421587</v>
      </c>
      <c r="K2997" s="150">
        <v>29.343663670005505</v>
      </c>
      <c r="L2997" s="150">
        <v>368.71839895533589</v>
      </c>
      <c r="M2997" s="150">
        <v>1422.1995388277242</v>
      </c>
      <c r="N2997" s="150">
        <v>2546.8675597647084</v>
      </c>
      <c r="O2997" s="150">
        <v>123.30290909842591</v>
      </c>
      <c r="P2997" s="150">
        <v>3137.2879041627698</v>
      </c>
      <c r="Q2997" s="150">
        <v>71.315665135621572</v>
      </c>
      <c r="R2997" s="150">
        <v>456.07815392227133</v>
      </c>
      <c r="S2997" s="150">
        <v>790.11085490429127</v>
      </c>
      <c r="T2997" s="150">
        <v>526.74056993619411</v>
      </c>
      <c r="U2997" s="150">
        <v>26.337028496809708</v>
      </c>
      <c r="V2997" s="150">
        <v>946.02606360540472</v>
      </c>
      <c r="W2997" s="150">
        <v>823.82225138020772</v>
      </c>
      <c r="X2997" s="150">
        <v>1390.5951046315527</v>
      </c>
      <c r="Y2997" s="150">
        <v>0</v>
      </c>
      <c r="Z2997" s="150">
        <v>2077.5584164710408</v>
      </c>
      <c r="AA2997" s="150">
        <v>2809.6342000396598</v>
      </c>
      <c r="AB2997" s="150">
        <v>674.22792951832855</v>
      </c>
      <c r="AC2997" s="150">
        <v>2163.3762053197543</v>
      </c>
      <c r="AD2997" s="150">
        <v>791.16433604416363</v>
      </c>
      <c r="AE2997" s="150">
        <v>11271.115060732216</v>
      </c>
      <c r="AF2997" s="150">
        <v>3260.8571025987467</v>
      </c>
      <c r="AG2997" s="150">
        <v>1174.631470957713</v>
      </c>
      <c r="AH2997" s="150">
        <v>1667.6606444179906</v>
      </c>
      <c r="AI2997" s="150">
        <v>1586.5425966478167</v>
      </c>
      <c r="AJ2997" s="150">
        <v>2749.5857750669334</v>
      </c>
      <c r="AK2997" s="150">
        <v>1172.5245086779682</v>
      </c>
      <c r="AL2997" s="150">
        <v>46227.98046875</v>
      </c>
      <c r="AM2997" s="150">
        <v>35229.74609375</v>
      </c>
      <c r="AN2997" s="150">
        <v>10998.2353515625</v>
      </c>
      <c r="AO2997" s="5" t="s">
        <v>5538</v>
      </c>
    </row>
    <row r="2998" spans="1:41" ht="14.25" x14ac:dyDescent="0.45">
      <c r="A2998" s="150">
        <v>2019</v>
      </c>
      <c r="B2998" s="5" t="s">
        <v>1476</v>
      </c>
      <c r="C2998" s="5" t="s">
        <v>171</v>
      </c>
      <c r="D2998" s="5" t="s">
        <v>84</v>
      </c>
      <c r="E2998" s="5" t="s">
        <v>93</v>
      </c>
      <c r="F2998" s="5" t="s">
        <v>231</v>
      </c>
      <c r="G2998" s="5" t="s">
        <v>87</v>
      </c>
      <c r="H2998" s="5" t="s">
        <v>131</v>
      </c>
      <c r="I2998" s="150">
        <v>1512.1231836098593</v>
      </c>
      <c r="J2998" s="150">
        <v>241.93970937757749</v>
      </c>
      <c r="K2998" s="150">
        <v>90.727391016591554</v>
      </c>
      <c r="L2998" s="150">
        <v>48.387941875515494</v>
      </c>
      <c r="M2998" s="150">
        <v>544.36434609954938</v>
      </c>
      <c r="N2998" s="150">
        <v>6820.2804073539091</v>
      </c>
      <c r="O2998" s="150">
        <v>25.403669484645636</v>
      </c>
      <c r="P2998" s="150">
        <v>1548.4141400164958</v>
      </c>
      <c r="Q2998" s="150">
        <v>57.037286485763886</v>
      </c>
      <c r="R2998" s="150">
        <v>126.73789091211768</v>
      </c>
      <c r="S2998" s="150">
        <v>1149.213619543493</v>
      </c>
      <c r="T2998" s="150">
        <v>1875.0327476762254</v>
      </c>
      <c r="U2998" s="150">
        <v>0</v>
      </c>
      <c r="V2998" s="150">
        <v>0</v>
      </c>
      <c r="W2998" s="150">
        <v>584.28439814684964</v>
      </c>
      <c r="X2998" s="150">
        <v>443.95936670785466</v>
      </c>
      <c r="Y2998" s="150">
        <v>0</v>
      </c>
      <c r="Z2998" s="150">
        <v>181.45478203318311</v>
      </c>
      <c r="AA2998" s="150">
        <v>21233.622238211527</v>
      </c>
      <c r="AB2998" s="150">
        <v>21.774573843981972</v>
      </c>
      <c r="AC2998" s="150">
        <v>779.85803160620912</v>
      </c>
      <c r="AD2998" s="150">
        <v>345.00602557242547</v>
      </c>
      <c r="AE2998" s="150">
        <v>2963.761439875324</v>
      </c>
      <c r="AF2998" s="150">
        <v>0</v>
      </c>
      <c r="AG2998" s="150">
        <v>1486.2567231826181</v>
      </c>
      <c r="AH2998" s="150">
        <v>725.81912813273243</v>
      </c>
      <c r="AI2998" s="150">
        <v>141.53472998588282</v>
      </c>
      <c r="AJ2998" s="150">
        <v>32.812174866541177</v>
      </c>
      <c r="AK2998" s="150">
        <v>366.53865970702986</v>
      </c>
      <c r="AL2998" s="150">
        <v>43346.3515625</v>
      </c>
      <c r="AM2998" s="150">
        <v>37032.6875</v>
      </c>
      <c r="AN2998" s="150">
        <v>6313.658203125</v>
      </c>
      <c r="AO2998" s="5" t="s">
        <v>2613</v>
      </c>
    </row>
    <row r="2999" spans="1:41" ht="14.25" x14ac:dyDescent="0.45">
      <c r="A2999" s="150">
        <v>2019</v>
      </c>
      <c r="B2999" s="5" t="s">
        <v>4980</v>
      </c>
      <c r="C2999" s="5" t="s">
        <v>171</v>
      </c>
      <c r="D2999" s="5" t="s">
        <v>84</v>
      </c>
      <c r="E2999" s="5" t="s">
        <v>93</v>
      </c>
      <c r="F2999" s="5" t="s">
        <v>231</v>
      </c>
      <c r="G2999" s="5" t="s">
        <v>88</v>
      </c>
      <c r="H2999" s="5" t="s">
        <v>131</v>
      </c>
      <c r="I2999" s="150">
        <v>994.5</v>
      </c>
      <c r="J2999" s="150">
        <v>1069.1898798392001</v>
      </c>
      <c r="K2999" s="150">
        <v>28</v>
      </c>
      <c r="L2999" s="150">
        <v>357.38499999999999</v>
      </c>
      <c r="M2999" s="150">
        <v>1350</v>
      </c>
      <c r="N2999" s="150">
        <v>2417.572999999999</v>
      </c>
      <c r="O2999" s="150">
        <v>117.0433</v>
      </c>
      <c r="P2999" s="150">
        <v>2977.739</v>
      </c>
      <c r="Q2999" s="150">
        <v>67.695246204654651</v>
      </c>
      <c r="R2999" s="150">
        <v>432.92484000000002</v>
      </c>
      <c r="S2999" s="150">
        <v>750</v>
      </c>
      <c r="T2999" s="150">
        <v>510.27499999999998</v>
      </c>
      <c r="U2999" s="150">
        <v>25</v>
      </c>
      <c r="V2999" s="150">
        <v>898</v>
      </c>
      <c r="W2999" s="150">
        <v>782</v>
      </c>
      <c r="X2999" s="150">
        <v>1320</v>
      </c>
      <c r="Y2999" s="150"/>
      <c r="Z2999" s="150">
        <v>1972.0888564960001</v>
      </c>
      <c r="AA2999" s="150">
        <v>2730</v>
      </c>
      <c r="AB2999" s="150">
        <v>640</v>
      </c>
      <c r="AC2999" s="150">
        <v>2053.5500099999999</v>
      </c>
      <c r="AD2999" s="150">
        <v>751.31203083200012</v>
      </c>
      <c r="AE2999" s="150">
        <v>10698.924389</v>
      </c>
      <c r="AF2999" s="150">
        <v>3160.6272399588588</v>
      </c>
      <c r="AG2999" s="150">
        <v>1143</v>
      </c>
      <c r="AH2999" s="150">
        <v>1618.194379306854</v>
      </c>
      <c r="AI2999" s="150">
        <v>1506</v>
      </c>
      <c r="AJ2999" s="150">
        <v>2715.444</v>
      </c>
      <c r="AK2999" s="150">
        <v>1113</v>
      </c>
      <c r="AL2999" s="150">
        <v>44199.47265625</v>
      </c>
      <c r="AM2999" s="150">
        <v>33713.640625</v>
      </c>
      <c r="AN2999" s="150">
        <v>10485.82421875</v>
      </c>
      <c r="AO2999" s="5" t="s">
        <v>5539</v>
      </c>
    </row>
    <row r="3000" spans="1:41" ht="14.25" x14ac:dyDescent="0.45">
      <c r="A3000" s="150">
        <v>2019</v>
      </c>
      <c r="B3000" s="5" t="s">
        <v>1478</v>
      </c>
      <c r="C3000" s="5" t="s">
        <v>171</v>
      </c>
      <c r="D3000" s="5" t="s">
        <v>84</v>
      </c>
      <c r="E3000" s="5" t="s">
        <v>93</v>
      </c>
      <c r="F3000" s="5" t="s">
        <v>231</v>
      </c>
      <c r="G3000" s="5" t="s">
        <v>88</v>
      </c>
      <c r="H3000" s="5" t="s">
        <v>131</v>
      </c>
      <c r="I3000" s="150">
        <v>638.63497440000003</v>
      </c>
      <c r="J3000" s="150">
        <v>610.5</v>
      </c>
      <c r="K3000" s="150">
        <v>21.78504614121</v>
      </c>
      <c r="L3000" s="150">
        <v>534.92359999999996</v>
      </c>
      <c r="M3000" s="150">
        <v>495.84374999999977</v>
      </c>
      <c r="N3000" s="150">
        <v>626.295247776</v>
      </c>
      <c r="O3000" s="150">
        <v>23.56140326636292</v>
      </c>
      <c r="P3000" s="150">
        <v>1680.4089120000001</v>
      </c>
      <c r="Q3000" s="150">
        <v>134.08847434245851</v>
      </c>
      <c r="R3000" s="150">
        <v>895.80755886928694</v>
      </c>
      <c r="S3000" s="150">
        <v>2177.584128</v>
      </c>
      <c r="T3000" s="150">
        <v>2091.356749999999</v>
      </c>
      <c r="U3000" s="150"/>
      <c r="V3000" s="150">
        <v>38</v>
      </c>
      <c r="W3000" s="150">
        <v>1135.5424481509999</v>
      </c>
      <c r="X3000" s="150">
        <v>95.695735443527965</v>
      </c>
      <c r="Y3000" s="150">
        <v>0</v>
      </c>
      <c r="Z3000" s="150">
        <v>557.27666233344007</v>
      </c>
      <c r="AA3000" s="150">
        <v>26905.589131110391</v>
      </c>
      <c r="AB3000" s="150">
        <v>248</v>
      </c>
      <c r="AC3000" s="150">
        <v>177.21732</v>
      </c>
      <c r="AD3000" s="150">
        <v>393.17329276215253</v>
      </c>
      <c r="AE3000" s="150">
        <v>1591.4066157590071</v>
      </c>
      <c r="AF3000" s="150">
        <v>666.04404859410317</v>
      </c>
      <c r="AG3000" s="150">
        <v>508.18337912087901</v>
      </c>
      <c r="AH3000" s="150">
        <v>710.5041572128905</v>
      </c>
      <c r="AI3000" s="150">
        <v>124.16133600000001</v>
      </c>
      <c r="AJ3000" s="150">
        <v>1163.265423981393</v>
      </c>
      <c r="AK3000" s="150">
        <v>753.92815499999961</v>
      </c>
      <c r="AL3000" s="150">
        <v>44998.77734375</v>
      </c>
      <c r="AM3000" s="150">
        <v>36727.640625</v>
      </c>
      <c r="AN3000" s="150">
        <v>8271.13671875</v>
      </c>
      <c r="AO3000" s="5" t="s">
        <v>2616</v>
      </c>
    </row>
    <row r="3001" spans="1:41" ht="14.25" x14ac:dyDescent="0.45">
      <c r="A3001" s="150">
        <v>2019</v>
      </c>
      <c r="B3001" s="5" t="s">
        <v>1476</v>
      </c>
      <c r="C3001" s="5" t="s">
        <v>171</v>
      </c>
      <c r="D3001" s="5" t="s">
        <v>84</v>
      </c>
      <c r="E3001" s="5" t="s">
        <v>93</v>
      </c>
      <c r="F3001" s="5" t="s">
        <v>231</v>
      </c>
      <c r="G3001" s="5" t="s">
        <v>88</v>
      </c>
      <c r="H3001" s="5" t="s">
        <v>131</v>
      </c>
      <c r="I3001" s="150">
        <v>1400</v>
      </c>
      <c r="J3001" s="150">
        <v>204.4</v>
      </c>
      <c r="K3001" s="150">
        <v>86</v>
      </c>
      <c r="L3001" s="150">
        <v>45.046496770560012</v>
      </c>
      <c r="M3001" s="150">
        <v>506.24999999999977</v>
      </c>
      <c r="N3001" s="150">
        <v>6404.7679999999991</v>
      </c>
      <c r="O3001" s="150">
        <v>24.353561782470688</v>
      </c>
      <c r="P3001" s="150">
        <v>1446.4</v>
      </c>
      <c r="Q3001" s="150">
        <v>53.503745400000007</v>
      </c>
      <c r="R3001" s="150">
        <v>117.46601907352191</v>
      </c>
      <c r="S3001" s="150">
        <v>1075</v>
      </c>
      <c r="T3001" s="150">
        <v>1753.6</v>
      </c>
      <c r="U3001" s="150"/>
      <c r="V3001" s="150">
        <v>0</v>
      </c>
      <c r="W3001" s="150">
        <v>532.74359461152812</v>
      </c>
      <c r="X3001" s="150">
        <v>438</v>
      </c>
      <c r="Y3001" s="150">
        <v>0</v>
      </c>
      <c r="Z3001" s="150">
        <v>170.2082704859136</v>
      </c>
      <c r="AA3001" s="150">
        <v>20013.776919749998</v>
      </c>
      <c r="AB3001" s="150">
        <v>18</v>
      </c>
      <c r="AC3001" s="150">
        <v>747.62089999999989</v>
      </c>
      <c r="AD3001" s="150">
        <v>323.63241119999998</v>
      </c>
      <c r="AE3001" s="150">
        <v>2780.6287313229568</v>
      </c>
      <c r="AF3001" s="150">
        <v>0</v>
      </c>
      <c r="AG3001" s="150">
        <v>1395.5501819474459</v>
      </c>
      <c r="AH3001" s="150">
        <v>681</v>
      </c>
      <c r="AI3001" s="150">
        <v>129.17745397440001</v>
      </c>
      <c r="AJ3001" s="150">
        <v>30.998291538849472</v>
      </c>
      <c r="AK3001" s="150">
        <v>358</v>
      </c>
      <c r="AL3001" s="150">
        <v>40736.125</v>
      </c>
      <c r="AM3001" s="150">
        <v>34810.3671875</v>
      </c>
      <c r="AN3001" s="150">
        <v>5925.7568359375</v>
      </c>
      <c r="AO3001" s="5" t="s">
        <v>2618</v>
      </c>
    </row>
    <row r="3002" spans="1:41" ht="14.25" x14ac:dyDescent="0.45">
      <c r="A3002" s="150">
        <v>2019</v>
      </c>
      <c r="B3002" s="5" t="s">
        <v>1477</v>
      </c>
      <c r="C3002" s="5" t="s">
        <v>171</v>
      </c>
      <c r="D3002" s="5" t="s">
        <v>84</v>
      </c>
      <c r="E3002" s="5" t="s">
        <v>93</v>
      </c>
      <c r="F3002" s="5" t="s">
        <v>231</v>
      </c>
      <c r="G3002" s="5" t="s">
        <v>88</v>
      </c>
      <c r="H3002" s="5" t="s">
        <v>131</v>
      </c>
      <c r="I3002" s="150">
        <v>397.8</v>
      </c>
      <c r="J3002" s="150">
        <v>616.4</v>
      </c>
      <c r="K3002" s="150">
        <v>33.46183087289856</v>
      </c>
      <c r="L3002" s="150">
        <v>540.51479999999992</v>
      </c>
      <c r="M3002" s="150">
        <v>507.37499999999977</v>
      </c>
      <c r="N3002" s="150">
        <v>4730.860013261331</v>
      </c>
      <c r="O3002" s="150">
        <v>24</v>
      </c>
      <c r="P3002" s="150">
        <v>496</v>
      </c>
      <c r="Q3002" s="150">
        <v>128.7446570186282</v>
      </c>
      <c r="R3002" s="150">
        <v>227.42226962569711</v>
      </c>
      <c r="S3002" s="150">
        <v>2662.8284039446899</v>
      </c>
      <c r="T3002" s="150">
        <v>1382.3571643391999</v>
      </c>
      <c r="U3002" s="150"/>
      <c r="V3002" s="150">
        <v>461</v>
      </c>
      <c r="W3002" s="150">
        <v>1191.75780816</v>
      </c>
      <c r="X3002" s="150">
        <v>211</v>
      </c>
      <c r="Y3002" s="150">
        <v>0</v>
      </c>
      <c r="Z3002" s="150">
        <v>309.75</v>
      </c>
      <c r="AA3002" s="150">
        <v>27240.812574918589</v>
      </c>
      <c r="AB3002" s="150">
        <v>250</v>
      </c>
      <c r="AC3002" s="150">
        <v>84.6</v>
      </c>
      <c r="AD3002" s="150">
        <v>360.79402682900349</v>
      </c>
      <c r="AE3002" s="150">
        <v>1217.7361800000001</v>
      </c>
      <c r="AF3002" s="150">
        <v>668.73945523629061</v>
      </c>
      <c r="AG3002" s="150">
        <v>6733</v>
      </c>
      <c r="AH3002" s="150">
        <v>716.8464191624098</v>
      </c>
      <c r="AI3002" s="150">
        <v>126.64456272</v>
      </c>
      <c r="AJ3002" s="150">
        <v>30.998291538849472</v>
      </c>
      <c r="AK3002" s="150">
        <v>646.3450815387497</v>
      </c>
      <c r="AL3002" s="150">
        <v>51997.7890625</v>
      </c>
      <c r="AM3002" s="150">
        <v>43884.37890625</v>
      </c>
      <c r="AN3002" s="150">
        <v>8113.41015625</v>
      </c>
      <c r="AO3002" s="5" t="s">
        <v>2617</v>
      </c>
    </row>
    <row r="3003" spans="1:41" ht="14.25" x14ac:dyDescent="0.45">
      <c r="A3003" s="150">
        <v>2019</v>
      </c>
      <c r="B3003" s="5" t="s">
        <v>582</v>
      </c>
      <c r="C3003" s="5" t="s">
        <v>171</v>
      </c>
      <c r="D3003" s="5" t="s">
        <v>84</v>
      </c>
      <c r="E3003" s="5" t="s">
        <v>93</v>
      </c>
      <c r="F3003" s="5" t="s">
        <v>231</v>
      </c>
      <c r="G3003" s="5" t="s">
        <v>88</v>
      </c>
      <c r="H3003" s="5" t="s">
        <v>131</v>
      </c>
      <c r="I3003" s="150">
        <v>564.66632249999975</v>
      </c>
      <c r="J3003" s="150">
        <v>1389.9520313999999</v>
      </c>
      <c r="K3003" s="150">
        <v>61.994519999999987</v>
      </c>
      <c r="L3003" s="150">
        <v>105.6006</v>
      </c>
      <c r="M3003" s="150">
        <v>364.14</v>
      </c>
      <c r="N3003" s="150">
        <v>1277</v>
      </c>
      <c r="O3003" s="150">
        <v>22.8618185642</v>
      </c>
      <c r="P3003" s="150">
        <v>1386.7670000000001</v>
      </c>
      <c r="Q3003" s="150">
        <v>47.862708088981123</v>
      </c>
      <c r="R3003" s="150">
        <v>1163.253489305059</v>
      </c>
      <c r="S3003" s="150">
        <v>1537.5989999999999</v>
      </c>
      <c r="T3003" s="150">
        <v>2060.6019999999999</v>
      </c>
      <c r="U3003" s="150">
        <v>117.3115</v>
      </c>
      <c r="V3003" s="150">
        <v>69</v>
      </c>
      <c r="W3003" s="150">
        <v>1036.1863539999999</v>
      </c>
      <c r="X3003" s="150">
        <v>75</v>
      </c>
      <c r="Y3003" s="150">
        <v>0</v>
      </c>
      <c r="Z3003" s="150">
        <v>558.85693978764004</v>
      </c>
      <c r="AA3003" s="150">
        <v>4175.4896954445503</v>
      </c>
      <c r="AB3003" s="150">
        <v>123</v>
      </c>
      <c r="AC3003" s="150">
        <v>352.43554000000012</v>
      </c>
      <c r="AD3003" s="150">
        <v>394.25057279220522</v>
      </c>
      <c r="AE3003" s="150">
        <v>3429.1914847200001</v>
      </c>
      <c r="AF3003" s="150">
        <v>576.38864579688016</v>
      </c>
      <c r="AG3003" s="150">
        <v>0</v>
      </c>
      <c r="AH3003" s="150">
        <v>1693.34374275</v>
      </c>
      <c r="AI3003" s="150">
        <v>688.74480000000005</v>
      </c>
      <c r="AJ3003" s="150">
        <v>1379.5704000000001</v>
      </c>
      <c r="AK3003" s="150">
        <v>753.24959999999999</v>
      </c>
      <c r="AL3003" s="150">
        <v>25404.318359375</v>
      </c>
      <c r="AM3003" s="150">
        <v>16593.345703125</v>
      </c>
      <c r="AN3003" s="150">
        <v>8810.97265625</v>
      </c>
      <c r="AO3003" s="5" t="s">
        <v>959</v>
      </c>
    </row>
    <row r="3004" spans="1:41" ht="14.25" x14ac:dyDescent="0.45">
      <c r="A3004" s="150">
        <v>2019</v>
      </c>
      <c r="B3004" s="5" t="s">
        <v>4024</v>
      </c>
      <c r="C3004" s="5" t="s">
        <v>171</v>
      </c>
      <c r="D3004" s="5" t="s">
        <v>84</v>
      </c>
      <c r="E3004" s="5" t="s">
        <v>93</v>
      </c>
      <c r="F3004" s="5" t="s">
        <v>231</v>
      </c>
      <c r="G3004" s="5" t="s">
        <v>88</v>
      </c>
      <c r="H3004" s="5" t="s">
        <v>131</v>
      </c>
      <c r="I3004" s="150">
        <v>749.08799999999997</v>
      </c>
      <c r="J3004" s="150">
        <v>3777.1069200000002</v>
      </c>
      <c r="K3004" s="150">
        <v>63.302</v>
      </c>
      <c r="L3004" s="150">
        <v>220.47900000000001</v>
      </c>
      <c r="M3004" s="150">
        <v>357</v>
      </c>
      <c r="N3004" s="150">
        <v>1686.5766269999999</v>
      </c>
      <c r="O3004" s="150">
        <v>119.223</v>
      </c>
      <c r="P3004" s="150">
        <v>2002.8503069999999</v>
      </c>
      <c r="Q3004" s="150">
        <v>68.1669174699433</v>
      </c>
      <c r="R3004" s="150">
        <v>119.06617466411291</v>
      </c>
      <c r="S3004" s="150">
        <v>0</v>
      </c>
      <c r="T3004" s="150">
        <v>2028.78</v>
      </c>
      <c r="U3004" s="150">
        <v>116.15</v>
      </c>
      <c r="V3004" s="150">
        <v>725</v>
      </c>
      <c r="W3004" s="150">
        <v>1455.9459999999999</v>
      </c>
      <c r="X3004" s="150">
        <v>1328</v>
      </c>
      <c r="Y3004" s="150">
        <v>0</v>
      </c>
      <c r="Z3004" s="150">
        <v>417</v>
      </c>
      <c r="AA3004" s="150">
        <v>3320</v>
      </c>
      <c r="AB3004" s="150">
        <v>378</v>
      </c>
      <c r="AC3004" s="150">
        <v>933.00165000000004</v>
      </c>
      <c r="AD3004" s="150">
        <v>752.14708891560008</v>
      </c>
      <c r="AE3004" s="150">
        <v>4406.3999999999996</v>
      </c>
      <c r="AF3004" s="150">
        <v>1464.8832</v>
      </c>
      <c r="AG3004" s="150">
        <v>0</v>
      </c>
      <c r="AH3004" s="150">
        <v>1688</v>
      </c>
      <c r="AI3004" s="150">
        <v>2526.54</v>
      </c>
      <c r="AJ3004" s="150">
        <v>1534.59</v>
      </c>
      <c r="AK3004" s="150">
        <v>1461.66</v>
      </c>
      <c r="AL3004" s="150">
        <v>33698.95703125</v>
      </c>
      <c r="AM3004" s="150">
        <v>21540.359375</v>
      </c>
      <c r="AN3004" s="150">
        <v>12158.59765625</v>
      </c>
      <c r="AO3004" s="5" t="s">
        <v>4370</v>
      </c>
    </row>
    <row r="3005" spans="1:41" ht="14.25" x14ac:dyDescent="0.45">
      <c r="A3005" s="150">
        <v>2019</v>
      </c>
      <c r="B3005" s="5" t="s">
        <v>6344</v>
      </c>
      <c r="C3005" s="5" t="s">
        <v>171</v>
      </c>
      <c r="D3005" s="5" t="s">
        <v>84</v>
      </c>
      <c r="E3005" s="5" t="s">
        <v>93</v>
      </c>
      <c r="F3005" s="5" t="s">
        <v>231</v>
      </c>
      <c r="G3005" s="5" t="s">
        <v>88</v>
      </c>
      <c r="H3005" s="5" t="s">
        <v>131</v>
      </c>
      <c r="I3005" s="150">
        <v>975</v>
      </c>
      <c r="J3005" s="150">
        <v>527.71328000000005</v>
      </c>
      <c r="K3005" s="150">
        <v>28</v>
      </c>
      <c r="L3005" s="150">
        <v>33.380000000000003</v>
      </c>
      <c r="M3005" s="150">
        <v>0</v>
      </c>
      <c r="N3005" s="150">
        <v>2455.0000000000009</v>
      </c>
      <c r="O3005" s="150">
        <v>117.0433</v>
      </c>
      <c r="P3005" s="150">
        <v>3127.739</v>
      </c>
      <c r="Q3005" s="150">
        <v>29.014376478315789</v>
      </c>
      <c r="R3005" s="150">
        <v>335.71913572353958</v>
      </c>
      <c r="S3005" s="150">
        <v>0</v>
      </c>
      <c r="T3005" s="150">
        <v>454.21085991780819</v>
      </c>
      <c r="U3005" s="150">
        <v>0</v>
      </c>
      <c r="V3005" s="150">
        <v>429</v>
      </c>
      <c r="W3005" s="150">
        <v>3322</v>
      </c>
      <c r="X3005" s="150">
        <v>1793</v>
      </c>
      <c r="Y3005" s="150">
        <v>0</v>
      </c>
      <c r="Z3005" s="150">
        <v>1698.7913599999999</v>
      </c>
      <c r="AA3005" s="150">
        <v>2517</v>
      </c>
      <c r="AB3005" s="150">
        <v>640</v>
      </c>
      <c r="AC3005" s="150">
        <v>1993.5500099999999</v>
      </c>
      <c r="AD3005" s="150">
        <v>638.9824000000001</v>
      </c>
      <c r="AE3005" s="150">
        <v>5277</v>
      </c>
      <c r="AF3005" s="150">
        <v>1565.2055865915399</v>
      </c>
      <c r="AG3005" s="150">
        <v>3055</v>
      </c>
      <c r="AH3005" s="150">
        <v>1615</v>
      </c>
      <c r="AI3005" s="150">
        <v>1506</v>
      </c>
      <c r="AJ3005" s="150">
        <v>2805</v>
      </c>
      <c r="AK3005" s="150">
        <v>1113</v>
      </c>
      <c r="AL3005" s="150">
        <v>38051.3515625</v>
      </c>
      <c r="AM3005" s="150">
        <v>26824.111328125</v>
      </c>
      <c r="AN3005" s="150">
        <v>11227.236328125</v>
      </c>
      <c r="AO3005" s="5" t="s">
        <v>6371</v>
      </c>
    </row>
    <row r="3006" spans="1:41" ht="14.25" x14ac:dyDescent="0.45">
      <c r="A3006" s="150">
        <v>2019</v>
      </c>
      <c r="B3006" s="5" t="s">
        <v>4980</v>
      </c>
      <c r="C3006" s="5" t="s">
        <v>171</v>
      </c>
      <c r="D3006" s="5" t="s">
        <v>84</v>
      </c>
      <c r="E3006" s="5" t="s">
        <v>93</v>
      </c>
      <c r="F3006" s="5" t="s">
        <v>94</v>
      </c>
      <c r="G3006" s="5" t="s">
        <v>87</v>
      </c>
      <c r="H3006" s="5" t="s">
        <v>131</v>
      </c>
      <c r="I3006" s="150">
        <v>1643.4305782009258</v>
      </c>
      <c r="J3006" s="150">
        <v>1143.2124494421587</v>
      </c>
      <c r="K3006" s="150">
        <v>249.03029969215413</v>
      </c>
      <c r="L3006" s="150">
        <v>1069.830113682068</v>
      </c>
      <c r="M3006" s="150">
        <v>1732.9764750900788</v>
      </c>
      <c r="N3006" s="150">
        <v>3403.482572066865</v>
      </c>
      <c r="O3006" s="150">
        <v>482.53997779491033</v>
      </c>
      <c r="P3006" s="150">
        <v>3579.749982909173</v>
      </c>
      <c r="Q3006" s="150">
        <v>179.64107695327306</v>
      </c>
      <c r="R3006" s="150">
        <v>1477.8805680063165</v>
      </c>
      <c r="S3006" s="150">
        <v>790.11085490429127</v>
      </c>
      <c r="T3006" s="150">
        <v>4582.6429584448888</v>
      </c>
      <c r="U3006" s="150">
        <v>152.7547652814963</v>
      </c>
      <c r="V3006" s="150">
        <v>1736.136918509696</v>
      </c>
      <c r="W3006" s="150">
        <v>1125.1178573837108</v>
      </c>
      <c r="X3006" s="150">
        <v>2309.831867195594</v>
      </c>
      <c r="Y3006" s="150">
        <v>342.38137045852619</v>
      </c>
      <c r="Z3006" s="150">
        <v>5928.9769166607866</v>
      </c>
      <c r="AA3006" s="150">
        <v>5746.7396180038786</v>
      </c>
      <c r="AB3006" s="150">
        <v>674.22792951832855</v>
      </c>
      <c r="AC3006" s="150">
        <v>3859.6950342996583</v>
      </c>
      <c r="AD3006" s="150">
        <v>4084.3463792852494</v>
      </c>
      <c r="AE3006" s="150">
        <v>11271.115060732216</v>
      </c>
      <c r="AF3006" s="150">
        <v>5484.8600537813209</v>
      </c>
      <c r="AG3006" s="150">
        <v>5006.1423766735898</v>
      </c>
      <c r="AH3006" s="150">
        <v>2958.1750407616664</v>
      </c>
      <c r="AI3006" s="150">
        <v>2133.2993082415865</v>
      </c>
      <c r="AJ3006" s="150">
        <v>11297.531743991492</v>
      </c>
      <c r="AK3006" s="150">
        <v>1543.3498699130489</v>
      </c>
      <c r="AL3006" s="150">
        <v>85989.203125</v>
      </c>
      <c r="AM3006" s="150">
        <v>63323.55859375</v>
      </c>
      <c r="AN3006" s="150">
        <v>22665.6484375</v>
      </c>
      <c r="AO3006" s="5" t="s">
        <v>5540</v>
      </c>
    </row>
    <row r="3007" spans="1:41" ht="14.25" x14ac:dyDescent="0.45">
      <c r="A3007" s="150">
        <v>2019</v>
      </c>
      <c r="B3007" s="5" t="s">
        <v>582</v>
      </c>
      <c r="C3007" s="5" t="s">
        <v>171</v>
      </c>
      <c r="D3007" s="5" t="s">
        <v>84</v>
      </c>
      <c r="E3007" s="5" t="s">
        <v>93</v>
      </c>
      <c r="F3007" s="5" t="s">
        <v>94</v>
      </c>
      <c r="G3007" s="5" t="s">
        <v>87</v>
      </c>
      <c r="H3007" s="5" t="s">
        <v>131</v>
      </c>
      <c r="I3007" s="150">
        <v>882.00966164543172</v>
      </c>
      <c r="J3007" s="150">
        <v>2256.9399126787853</v>
      </c>
      <c r="K3007" s="150">
        <v>128.39381150534766</v>
      </c>
      <c r="L3007" s="150">
        <v>385.181434516043</v>
      </c>
      <c r="M3007" s="150">
        <v>1116.4679261334579</v>
      </c>
      <c r="N3007" s="150">
        <v>1401.8762044305845</v>
      </c>
      <c r="O3007" s="150">
        <v>280.23344945949793</v>
      </c>
      <c r="P3007" s="150">
        <v>1747.4509392670429</v>
      </c>
      <c r="Q3007" s="150">
        <v>51.381902345419071</v>
      </c>
      <c r="R3007" s="150">
        <v>1811.3457419488595</v>
      </c>
      <c r="S3007" s="150">
        <v>2260.8475504202524</v>
      </c>
      <c r="T3007" s="150">
        <v>3120.5278535430148</v>
      </c>
      <c r="U3007" s="150">
        <v>329.35803820937008</v>
      </c>
      <c r="V3007" s="150">
        <v>207.66303426082317</v>
      </c>
      <c r="W3007" s="150">
        <v>1165.5925148833301</v>
      </c>
      <c r="X3007" s="150">
        <v>947.55112068586027</v>
      </c>
      <c r="Y3007" s="150">
        <v>2545.546871584284</v>
      </c>
      <c r="Z3007" s="150">
        <v>1887.464314048005</v>
      </c>
      <c r="AA3007" s="150">
        <v>5543.0033670210623</v>
      </c>
      <c r="AB3007" s="150">
        <v>281.34991738563139</v>
      </c>
      <c r="AC3007" s="150">
        <v>590.05525278040329</v>
      </c>
      <c r="AD3007" s="150">
        <v>1496.1621084261544</v>
      </c>
      <c r="AE3007" s="150">
        <v>3679.9137882159284</v>
      </c>
      <c r="AF3007" s="150">
        <v>1567.7047724060542</v>
      </c>
      <c r="AG3007" s="150">
        <v>1824.3085913020702</v>
      </c>
      <c r="AH3007" s="150">
        <v>3438.1629785279838</v>
      </c>
      <c r="AI3007" s="150">
        <v>1065.1104015313188</v>
      </c>
      <c r="AJ3007" s="150">
        <v>2721.9488039133703</v>
      </c>
      <c r="AK3007" s="150">
        <v>1219.182975337736</v>
      </c>
      <c r="AL3007" s="150">
        <v>45952.734375</v>
      </c>
      <c r="AM3007" s="150">
        <v>29433.15234375</v>
      </c>
      <c r="AN3007" s="150">
        <v>16519.58203125</v>
      </c>
      <c r="AO3007" s="5" t="s">
        <v>960</v>
      </c>
    </row>
    <row r="3008" spans="1:41" ht="14.25" x14ac:dyDescent="0.45">
      <c r="A3008" s="150">
        <v>2019</v>
      </c>
      <c r="B3008" s="5" t="s">
        <v>1476</v>
      </c>
      <c r="C3008" s="5" t="s">
        <v>171</v>
      </c>
      <c r="D3008" s="5" t="s">
        <v>84</v>
      </c>
      <c r="E3008" s="5" t="s">
        <v>93</v>
      </c>
      <c r="F3008" s="5" t="s">
        <v>94</v>
      </c>
      <c r="G3008" s="5" t="s">
        <v>87</v>
      </c>
      <c r="H3008" s="5" t="s">
        <v>131</v>
      </c>
      <c r="I3008" s="150">
        <v>1512.1231836098593</v>
      </c>
      <c r="J3008" s="150">
        <v>387.10353500412396</v>
      </c>
      <c r="K3008" s="150">
        <v>193.55176750206198</v>
      </c>
      <c r="L3008" s="150">
        <v>544.36434609954938</v>
      </c>
      <c r="M3008" s="150">
        <v>1941.5661677550593</v>
      </c>
      <c r="N3008" s="150">
        <v>7529.1637558302109</v>
      </c>
      <c r="O3008" s="150">
        <v>95.26376056742113</v>
      </c>
      <c r="P3008" s="150">
        <v>1627.0445455642086</v>
      </c>
      <c r="Q3008" s="150">
        <v>57.037286485763886</v>
      </c>
      <c r="R3008" s="150">
        <v>390.77516364569624</v>
      </c>
      <c r="S3008" s="150">
        <v>1693.5779656430423</v>
      </c>
      <c r="T3008" s="150">
        <v>2219.7968335392734</v>
      </c>
      <c r="U3008" s="150">
        <v>161.87531912527561</v>
      </c>
      <c r="V3008" s="150">
        <v>0</v>
      </c>
      <c r="W3008" s="150">
        <v>644.76932549124399</v>
      </c>
      <c r="X3008" s="150">
        <v>537.10615481822197</v>
      </c>
      <c r="Y3008" s="150">
        <v>209.27784861160453</v>
      </c>
      <c r="Z3008" s="150">
        <v>302.42463672197186</v>
      </c>
      <c r="AA3008" s="150">
        <v>28996.718683953295</v>
      </c>
      <c r="AB3008" s="150">
        <v>404.0393146605544</v>
      </c>
      <c r="AC3008" s="150">
        <v>779.85803160620912</v>
      </c>
      <c r="AD3008" s="150">
        <v>831.90969069480025</v>
      </c>
      <c r="AE3008" s="150">
        <v>3544.4167423815102</v>
      </c>
      <c r="AF3008" s="150">
        <v>750.01309907049017</v>
      </c>
      <c r="AG3008" s="150">
        <v>6437.1638032903975</v>
      </c>
      <c r="AH3008" s="150">
        <v>1853.8630231056875</v>
      </c>
      <c r="AI3008" s="150">
        <v>614.52686181904676</v>
      </c>
      <c r="AJ3008" s="150">
        <v>835.58596336128733</v>
      </c>
      <c r="AK3008" s="150">
        <v>873.40235085305471</v>
      </c>
      <c r="AL3008" s="150">
        <v>65968.3203125</v>
      </c>
      <c r="AM3008" s="150">
        <v>54064.94921875</v>
      </c>
      <c r="AN3008" s="150">
        <v>11903.3740234375</v>
      </c>
      <c r="AO3008" s="5" t="s">
        <v>2621</v>
      </c>
    </row>
    <row r="3009" spans="1:41" ht="14.25" x14ac:dyDescent="0.45">
      <c r="A3009" s="150">
        <v>2019</v>
      </c>
      <c r="B3009" s="5" t="s">
        <v>1477</v>
      </c>
      <c r="C3009" s="5" t="s">
        <v>171</v>
      </c>
      <c r="D3009" s="5" t="s">
        <v>84</v>
      </c>
      <c r="E3009" s="5" t="s">
        <v>93</v>
      </c>
      <c r="F3009" s="5" t="s">
        <v>94</v>
      </c>
      <c r="G3009" s="5" t="s">
        <v>87</v>
      </c>
      <c r="H3009" s="5" t="s">
        <v>131</v>
      </c>
      <c r="I3009" s="150">
        <v>581.00387119846016</v>
      </c>
      <c r="J3009" s="150">
        <v>185.17119788599553</v>
      </c>
      <c r="K3009" s="150">
        <v>189.71554977908903</v>
      </c>
      <c r="L3009" s="150">
        <v>595.23253743189184</v>
      </c>
      <c r="M3009" s="150">
        <v>2207.3700647343539</v>
      </c>
      <c r="N3009" s="150">
        <v>5522.199908415394</v>
      </c>
      <c r="O3009" s="150">
        <v>94.857774889544515</v>
      </c>
      <c r="P3009" s="150">
        <v>508.42818763046961</v>
      </c>
      <c r="Q3009" s="150">
        <v>123.25582124710191</v>
      </c>
      <c r="R3009" s="150">
        <v>467.9134398339632</v>
      </c>
      <c r="S3009" s="150">
        <v>3082.8776839101965</v>
      </c>
      <c r="T3009" s="150">
        <v>1778.5832791789596</v>
      </c>
      <c r="U3009" s="150">
        <v>142.28666233431676</v>
      </c>
      <c r="V3009" s="150">
        <v>495.63187379787007</v>
      </c>
      <c r="W3009" s="150">
        <v>1364.7662362233216</v>
      </c>
      <c r="X3009" s="150">
        <v>324.88787899668995</v>
      </c>
      <c r="Y3009" s="150">
        <v>3005.8057418124417</v>
      </c>
      <c r="Z3009" s="150">
        <v>1067.1499675073758</v>
      </c>
      <c r="AA3009" s="150">
        <v>37038.036567411225</v>
      </c>
      <c r="AB3009" s="150">
        <v>784.94808721098082</v>
      </c>
      <c r="AC3009" s="150">
        <v>775.69945415925031</v>
      </c>
      <c r="AD3009" s="150">
        <v>827.0684727140532</v>
      </c>
      <c r="AE3009" s="150">
        <v>2347.7299285162267</v>
      </c>
      <c r="AF3009" s="150">
        <v>1429.7932292094558</v>
      </c>
      <c r="AG3009" s="150">
        <v>19443.472407984387</v>
      </c>
      <c r="AH3009" s="150">
        <v>2413.537509845848</v>
      </c>
      <c r="AI3009" s="150">
        <v>416.18848732787654</v>
      </c>
      <c r="AJ3009" s="150">
        <v>4102.878803243545</v>
      </c>
      <c r="AK3009" s="150">
        <v>802.56705044009118</v>
      </c>
      <c r="AL3009" s="150">
        <v>92119.0625</v>
      </c>
      <c r="AM3009" s="150">
        <v>77831.6875</v>
      </c>
      <c r="AN3009" s="150">
        <v>14287.3681640625</v>
      </c>
      <c r="AO3009" s="5" t="s">
        <v>2620</v>
      </c>
    </row>
    <row r="3010" spans="1:41" ht="14.25" x14ac:dyDescent="0.45">
      <c r="A3010" s="150">
        <v>2019</v>
      </c>
      <c r="B3010" s="5" t="s">
        <v>4024</v>
      </c>
      <c r="C3010" s="5" t="s">
        <v>171</v>
      </c>
      <c r="D3010" s="5" t="s">
        <v>84</v>
      </c>
      <c r="E3010" s="5" t="s">
        <v>93</v>
      </c>
      <c r="F3010" s="5" t="s">
        <v>94</v>
      </c>
      <c r="G3010" s="5" t="s">
        <v>87</v>
      </c>
      <c r="H3010" s="5" t="s">
        <v>131</v>
      </c>
      <c r="I3010" s="150">
        <v>1211.7080053347318</v>
      </c>
      <c r="J3010" s="150">
        <v>6519.9627626337151</v>
      </c>
      <c r="K3010" s="150">
        <v>293.19006200510029</v>
      </c>
      <c r="L3010" s="150">
        <v>1033.1974509773829</v>
      </c>
      <c r="M3010" s="150">
        <v>811.41161071522208</v>
      </c>
      <c r="N3010" s="150">
        <v>1865.0425698147094</v>
      </c>
      <c r="O3010" s="150">
        <v>677.25822441030539</v>
      </c>
      <c r="P3010" s="150">
        <v>2361.7487282551065</v>
      </c>
      <c r="Q3010" s="150">
        <v>166.54830380513675</v>
      </c>
      <c r="R3010" s="150">
        <v>794.90377444300486</v>
      </c>
      <c r="S3010" s="150">
        <v>286.69876911937848</v>
      </c>
      <c r="T3010" s="150">
        <v>2975.1759059558144</v>
      </c>
      <c r="U3010" s="150">
        <v>319.15523354798739</v>
      </c>
      <c r="V3010" s="150">
        <v>1547.0914710970235</v>
      </c>
      <c r="W3010" s="150">
        <v>1596.8580498875572</v>
      </c>
      <c r="X3010" s="150">
        <v>2354.8621673489642</v>
      </c>
      <c r="Y3010" s="150">
        <v>0</v>
      </c>
      <c r="Z3010" s="150">
        <v>1909.5219905498227</v>
      </c>
      <c r="AA3010" s="150">
        <v>8256.9245506381012</v>
      </c>
      <c r="AB3010" s="150">
        <v>548.08906915947546</v>
      </c>
      <c r="AC3010" s="150">
        <v>1204.7048090920418</v>
      </c>
      <c r="AD3010" s="150">
        <v>1993.4981880156688</v>
      </c>
      <c r="AE3010" s="150">
        <v>4673.7308777196795</v>
      </c>
      <c r="AF3010" s="150">
        <v>2042.160741848071</v>
      </c>
      <c r="AG3010" s="150">
        <v>1899.7850512212401</v>
      </c>
      <c r="AH3010" s="150">
        <v>3574.5386157374587</v>
      </c>
      <c r="AI3010" s="150">
        <v>2995.7316667606001</v>
      </c>
      <c r="AJ3010" s="150">
        <v>2720.9336012650447</v>
      </c>
      <c r="AK3010" s="150">
        <v>1768.8773113591842</v>
      </c>
      <c r="AL3010" s="150">
        <v>58403.30859375</v>
      </c>
      <c r="AM3010" s="150">
        <v>38527.12109375</v>
      </c>
      <c r="AN3010" s="150">
        <v>19876.189453125</v>
      </c>
      <c r="AO3010" s="5" t="s">
        <v>4371</v>
      </c>
    </row>
    <row r="3011" spans="1:41" ht="14.25" x14ac:dyDescent="0.45">
      <c r="A3011" s="150">
        <v>2019</v>
      </c>
      <c r="B3011" s="5" t="s">
        <v>6344</v>
      </c>
      <c r="C3011" s="5" t="s">
        <v>171</v>
      </c>
      <c r="D3011" s="5" t="s">
        <v>84</v>
      </c>
      <c r="E3011" s="5" t="s">
        <v>93</v>
      </c>
      <c r="F3011" s="5" t="s">
        <v>94</v>
      </c>
      <c r="G3011" s="5" t="s">
        <v>87</v>
      </c>
      <c r="H3011" s="5" t="s">
        <v>131</v>
      </c>
      <c r="I3011" s="150">
        <v>1597.5844105537128</v>
      </c>
      <c r="J3011" s="150">
        <v>540.42724959626059</v>
      </c>
      <c r="K3011" s="150">
        <v>221.20399530743714</v>
      </c>
      <c r="L3011" s="150">
        <v>758.05994736316188</v>
      </c>
      <c r="M3011" s="150">
        <v>1024.0925708677646</v>
      </c>
      <c r="N3011" s="150">
        <v>3109.3498636687082</v>
      </c>
      <c r="O3011" s="150">
        <v>469.07874066575476</v>
      </c>
      <c r="P3011" s="150">
        <v>3633.5009232902462</v>
      </c>
      <c r="Q3011" s="150">
        <v>180.0810408328779</v>
      </c>
      <c r="R3011" s="150">
        <v>483.39786496259086</v>
      </c>
      <c r="S3011" s="150">
        <v>308.34403216257522</v>
      </c>
      <c r="T3011" s="150">
        <v>7299.7847625056638</v>
      </c>
      <c r="U3011" s="150">
        <v>548.05952478101813</v>
      </c>
      <c r="V3011" s="150">
        <v>1055.8394405646652</v>
      </c>
      <c r="W3011" s="150">
        <v>1201.7726319133217</v>
      </c>
      <c r="X3011" s="150">
        <v>2245.8350079130078</v>
      </c>
      <c r="Y3011" s="150">
        <v>332.83008553202347</v>
      </c>
      <c r="Z3011" s="150">
        <v>4781.9871512821192</v>
      </c>
      <c r="AA3011" s="150">
        <v>5549.5576415324167</v>
      </c>
      <c r="AB3011" s="150">
        <v>655.4192453553693</v>
      </c>
      <c r="AC3011" s="150">
        <v>3690.5770124929677</v>
      </c>
      <c r="AD3011" s="150">
        <v>3113.9299333552503</v>
      </c>
      <c r="AE3011" s="150">
        <v>5404.1364964691938</v>
      </c>
      <c r="AF3011" s="150">
        <v>4009.4385283038432</v>
      </c>
      <c r="AG3011" s="150">
        <v>6626.9030260853051</v>
      </c>
      <c r="AH3011" s="150">
        <v>2966.7961778039139</v>
      </c>
      <c r="AI3011" s="150">
        <v>2073.7874560072232</v>
      </c>
      <c r="AJ3011" s="150">
        <v>13670.61172851379</v>
      </c>
      <c r="AK3011" s="150">
        <v>1500.2956163212752</v>
      </c>
      <c r="AL3011" s="150">
        <v>79052.6796875</v>
      </c>
      <c r="AM3011" s="150">
        <v>55972.34375</v>
      </c>
      <c r="AN3011" s="150">
        <v>23080.33984375</v>
      </c>
      <c r="AO3011" s="5" t="s">
        <v>6372</v>
      </c>
    </row>
    <row r="3012" spans="1:41" ht="14.25" x14ac:dyDescent="0.45">
      <c r="A3012" s="150">
        <v>2019</v>
      </c>
      <c r="B3012" s="5" t="s">
        <v>1478</v>
      </c>
      <c r="C3012" s="5" t="s">
        <v>171</v>
      </c>
      <c r="D3012" s="5" t="s">
        <v>84</v>
      </c>
      <c r="E3012" s="5" t="s">
        <v>93</v>
      </c>
      <c r="F3012" s="5" t="s">
        <v>94</v>
      </c>
      <c r="G3012" s="5" t="s">
        <v>87</v>
      </c>
      <c r="H3012" s="5" t="s">
        <v>131</v>
      </c>
      <c r="I3012" s="150">
        <v>1082.3988778608471</v>
      </c>
      <c r="J3012" s="150">
        <v>825.62642947687345</v>
      </c>
      <c r="K3012" s="150">
        <v>126.66369847307784</v>
      </c>
      <c r="L3012" s="150">
        <v>578.0470603044098</v>
      </c>
      <c r="M3012" s="150">
        <v>2143.9270326778346</v>
      </c>
      <c r="N3012" s="150">
        <v>1166.5450272210164</v>
      </c>
      <c r="O3012" s="150">
        <v>95.573517938776916</v>
      </c>
      <c r="P3012" s="150">
        <v>1935.0344126442026</v>
      </c>
      <c r="Q3012" s="150">
        <v>144.06536081428789</v>
      </c>
      <c r="R3012" s="150">
        <v>1912.6623791459731</v>
      </c>
      <c r="S3012" s="150">
        <v>2878.7204198426784</v>
      </c>
      <c r="T3012" s="150">
        <v>3218.4094293841144</v>
      </c>
      <c r="U3012" s="150">
        <v>117.45179312958128</v>
      </c>
      <c r="V3012" s="150">
        <v>41.45357404573457</v>
      </c>
      <c r="W3012" s="150">
        <v>1288.5152599215828</v>
      </c>
      <c r="X3012" s="150">
        <v>538.86249311033089</v>
      </c>
      <c r="Y3012" s="150">
        <v>2839.0666218034298</v>
      </c>
      <c r="Z3012" s="150">
        <v>1194.8215464169632</v>
      </c>
      <c r="AA3012" s="150">
        <v>36545.027369474163</v>
      </c>
      <c r="AB3012" s="150">
        <v>745.01284465528522</v>
      </c>
      <c r="AC3012" s="150">
        <v>692.79285623933902</v>
      </c>
      <c r="AD3012" s="150">
        <v>839.81116718053795</v>
      </c>
      <c r="AE3012" s="150">
        <v>1674.844146217142</v>
      </c>
      <c r="AF3012" s="150">
        <v>1608.0505138318222</v>
      </c>
      <c r="AG3012" s="150">
        <v>12290.931649285705</v>
      </c>
      <c r="AH3012" s="150">
        <v>2067.4970055310118</v>
      </c>
      <c r="AI3012" s="150">
        <v>470.95866068626219</v>
      </c>
      <c r="AJ3012" s="150">
        <v>2232.4476855879971</v>
      </c>
      <c r="AK3012" s="150">
        <v>868.22207862455184</v>
      </c>
      <c r="AL3012" s="150">
        <v>82163.4453125</v>
      </c>
      <c r="AM3012" s="150">
        <v>66881.265625</v>
      </c>
      <c r="AN3012" s="150">
        <v>15282.173828125</v>
      </c>
      <c r="AO3012" s="5" t="s">
        <v>2619</v>
      </c>
    </row>
    <row r="3013" spans="1:41" ht="14.25" x14ac:dyDescent="0.45">
      <c r="A3013" s="150">
        <v>2019</v>
      </c>
      <c r="B3013" s="5" t="s">
        <v>1477</v>
      </c>
      <c r="C3013" s="5" t="s">
        <v>171</v>
      </c>
      <c r="D3013" s="5" t="s">
        <v>84</v>
      </c>
      <c r="E3013" s="5" t="s">
        <v>93</v>
      </c>
      <c r="F3013" s="5" t="s">
        <v>94</v>
      </c>
      <c r="G3013" s="5" t="s">
        <v>88</v>
      </c>
      <c r="H3013" s="5" t="s">
        <v>131</v>
      </c>
      <c r="I3013" s="150">
        <v>499.8</v>
      </c>
      <c r="J3013" s="150">
        <v>768.2</v>
      </c>
      <c r="K3013" s="150">
        <v>178.4630979887923</v>
      </c>
      <c r="L3013" s="150">
        <v>562.94279999999992</v>
      </c>
      <c r="M3013" s="150">
        <v>2047.787499999999</v>
      </c>
      <c r="N3013" s="150">
        <v>5177.1837119323573</v>
      </c>
      <c r="O3013" s="150">
        <v>89</v>
      </c>
      <c r="P3013" s="150">
        <v>535.54999999999995</v>
      </c>
      <c r="Q3013" s="150">
        <v>128.7446570186282</v>
      </c>
      <c r="R3013" s="150">
        <v>446.83953323995797</v>
      </c>
      <c r="S3013" s="150">
        <v>3220.1645815145089</v>
      </c>
      <c r="T3013" s="150">
        <v>1727.9464554240001</v>
      </c>
      <c r="U3013" s="150">
        <v>131.19077779200001</v>
      </c>
      <c r="V3013" s="150">
        <v>461</v>
      </c>
      <c r="W3013" s="150">
        <v>1245.8794161599999</v>
      </c>
      <c r="X3013" s="150">
        <v>317.2754405</v>
      </c>
      <c r="Y3013" s="150">
        <v>2932</v>
      </c>
      <c r="Z3013" s="150">
        <v>1115.0999999999999</v>
      </c>
      <c r="AA3013" s="150">
        <v>34879.813786596118</v>
      </c>
      <c r="AB3013" s="150">
        <v>565</v>
      </c>
      <c r="AC3013" s="150">
        <v>736.80000000000007</v>
      </c>
      <c r="AD3013" s="150">
        <v>863.89953653402051</v>
      </c>
      <c r="AE3013" s="150">
        <v>2143.2156768</v>
      </c>
      <c r="AF3013" s="150">
        <v>1352.230516102793</v>
      </c>
      <c r="AG3013" s="150">
        <v>18764</v>
      </c>
      <c r="AH3013" s="150">
        <v>2431.901477008475</v>
      </c>
      <c r="AI3013" s="150">
        <v>379.93368816000009</v>
      </c>
      <c r="AJ3013" s="150">
        <v>4134.6773909553422</v>
      </c>
      <c r="AK3013" s="150">
        <v>807.1672665845274</v>
      </c>
      <c r="AL3013" s="150">
        <v>88643.7109375</v>
      </c>
      <c r="AM3013" s="150">
        <v>74769.2890625</v>
      </c>
      <c r="AN3013" s="150">
        <v>13874.41796875</v>
      </c>
      <c r="AO3013" s="5" t="s">
        <v>2623</v>
      </c>
    </row>
    <row r="3014" spans="1:41" ht="14.25" x14ac:dyDescent="0.45">
      <c r="A3014" s="150">
        <v>2019</v>
      </c>
      <c r="B3014" s="5" t="s">
        <v>1478</v>
      </c>
      <c r="C3014" s="5" t="s">
        <v>171</v>
      </c>
      <c r="D3014" s="5" t="s">
        <v>84</v>
      </c>
      <c r="E3014" s="5" t="s">
        <v>93</v>
      </c>
      <c r="F3014" s="5" t="s">
        <v>94</v>
      </c>
      <c r="G3014" s="5" t="s">
        <v>88</v>
      </c>
      <c r="H3014" s="5" t="s">
        <v>131</v>
      </c>
      <c r="I3014" s="150">
        <v>1017.4862304</v>
      </c>
      <c r="J3014" s="150">
        <v>776.125</v>
      </c>
      <c r="K3014" s="150">
        <v>157.94158452377249</v>
      </c>
      <c r="L3014" s="150">
        <v>557.11959999999999</v>
      </c>
      <c r="M3014" s="150">
        <v>2001.2468749999989</v>
      </c>
      <c r="N3014" s="150">
        <v>1096.58604292416</v>
      </c>
      <c r="O3014" s="150">
        <v>88.89074868673282</v>
      </c>
      <c r="P3014" s="150">
        <v>1680.4089120000001</v>
      </c>
      <c r="Q3014" s="150">
        <v>134.08847434245851</v>
      </c>
      <c r="R3014" s="150">
        <v>1817.501774321837</v>
      </c>
      <c r="S3014" s="150">
        <v>2655.5904</v>
      </c>
      <c r="T3014" s="150">
        <v>2922.671058124999</v>
      </c>
      <c r="U3014" s="150">
        <v>109.32564816</v>
      </c>
      <c r="V3014" s="150">
        <v>38</v>
      </c>
      <c r="W3014" s="150">
        <v>1188.6548171009999</v>
      </c>
      <c r="X3014" s="150">
        <v>496.61403782646528</v>
      </c>
      <c r="Y3014" s="150">
        <v>2697.0403999999999</v>
      </c>
      <c r="Z3014" s="150">
        <v>1111.9733401190399</v>
      </c>
      <c r="AA3014" s="150">
        <v>34450.585353531787</v>
      </c>
      <c r="AB3014" s="150">
        <v>647</v>
      </c>
      <c r="AC3014" s="150">
        <v>590.35519999999997</v>
      </c>
      <c r="AD3014" s="150">
        <v>781.65214390542917</v>
      </c>
      <c r="AE3014" s="150">
        <v>1591.4066157590071</v>
      </c>
      <c r="AF3014" s="150">
        <v>1542.6755537289889</v>
      </c>
      <c r="AG3014" s="150">
        <v>11954.43740823201</v>
      </c>
      <c r="AH3014" s="150">
        <v>1962.631098885761</v>
      </c>
      <c r="AI3014" s="150">
        <v>434.03407199999998</v>
      </c>
      <c r="AJ3014" s="150">
        <v>2107.7391034989951</v>
      </c>
      <c r="AK3014" s="150">
        <v>835.97327774999962</v>
      </c>
      <c r="AL3014" s="150">
        <v>77445.7578125</v>
      </c>
      <c r="AM3014" s="150">
        <v>63272.85546875</v>
      </c>
      <c r="AN3014" s="150">
        <v>14172.9013671875</v>
      </c>
      <c r="AO3014" s="5" t="s">
        <v>2622</v>
      </c>
    </row>
    <row r="3015" spans="1:41" ht="14.25" x14ac:dyDescent="0.45">
      <c r="A3015" s="150">
        <v>2019</v>
      </c>
      <c r="B3015" s="5" t="s">
        <v>4024</v>
      </c>
      <c r="C3015" s="5" t="s">
        <v>171</v>
      </c>
      <c r="D3015" s="5" t="s">
        <v>84</v>
      </c>
      <c r="E3015" s="5" t="s">
        <v>93</v>
      </c>
      <c r="F3015" s="5" t="s">
        <v>94</v>
      </c>
      <c r="G3015" s="5" t="s">
        <v>88</v>
      </c>
      <c r="H3015" s="5" t="s">
        <v>131</v>
      </c>
      <c r="I3015" s="150">
        <v>1165.248</v>
      </c>
      <c r="J3015" s="150">
        <v>6263.8235700000014</v>
      </c>
      <c r="K3015" s="150">
        <v>267.50200000000001</v>
      </c>
      <c r="L3015" s="150">
        <v>1002.6545</v>
      </c>
      <c r="M3015" s="150">
        <v>765</v>
      </c>
      <c r="N3015" s="150">
        <v>1760.0886270000001</v>
      </c>
      <c r="O3015" s="150">
        <v>637.89400000000001</v>
      </c>
      <c r="P3015" s="150">
        <v>2219.7926790000001</v>
      </c>
      <c r="Q3015" s="150">
        <v>157.0219734699433</v>
      </c>
      <c r="R3015" s="150">
        <v>747.50335900914342</v>
      </c>
      <c r="S3015" s="150">
        <v>270</v>
      </c>
      <c r="T3015" s="150">
        <v>2861.1</v>
      </c>
      <c r="U3015" s="150">
        <v>297.9500000000001</v>
      </c>
      <c r="V3015" s="150">
        <v>1460</v>
      </c>
      <c r="W3015" s="150">
        <v>1506.9960000000001</v>
      </c>
      <c r="X3015" s="150">
        <v>2264.5706875733831</v>
      </c>
      <c r="Y3015" s="150">
        <v>0</v>
      </c>
      <c r="Z3015" s="150">
        <v>1801</v>
      </c>
      <c r="AA3015" s="150">
        <v>8061</v>
      </c>
      <c r="AB3015" s="150">
        <v>506.60700000000003</v>
      </c>
      <c r="AC3015" s="150">
        <v>1135.79737</v>
      </c>
      <c r="AD3015" s="150">
        <v>1879.47287627268</v>
      </c>
      <c r="AE3015" s="150">
        <v>4406.3999999999996</v>
      </c>
      <c r="AF3015" s="150">
        <v>1963.85904</v>
      </c>
      <c r="AG3015" s="150">
        <v>1828</v>
      </c>
      <c r="AH3015" s="150">
        <v>3455</v>
      </c>
      <c r="AI3015" s="150">
        <v>2824.38</v>
      </c>
      <c r="AJ3015" s="150">
        <v>2616.6060000000002</v>
      </c>
      <c r="AK3015" s="150">
        <v>1667.7</v>
      </c>
      <c r="AL3015" s="150">
        <v>55792.9609375</v>
      </c>
      <c r="AM3015" s="150">
        <v>36886.74609375</v>
      </c>
      <c r="AN3015" s="150">
        <v>18906.22265625</v>
      </c>
      <c r="AO3015" s="5" t="s">
        <v>4372</v>
      </c>
    </row>
    <row r="3016" spans="1:41" ht="14.25" x14ac:dyDescent="0.45">
      <c r="A3016" s="150">
        <v>2019</v>
      </c>
      <c r="B3016" s="5" t="s">
        <v>1476</v>
      </c>
      <c r="C3016" s="5" t="s">
        <v>171</v>
      </c>
      <c r="D3016" s="5" t="s">
        <v>84</v>
      </c>
      <c r="E3016" s="5" t="s">
        <v>93</v>
      </c>
      <c r="F3016" s="5" t="s">
        <v>94</v>
      </c>
      <c r="G3016" s="5" t="s">
        <v>88</v>
      </c>
      <c r="H3016" s="5" t="s">
        <v>131</v>
      </c>
      <c r="I3016" s="150">
        <v>1400</v>
      </c>
      <c r="J3016" s="150">
        <v>327.04000000000002</v>
      </c>
      <c r="K3016" s="150">
        <v>184</v>
      </c>
      <c r="L3016" s="150">
        <v>506.77308866880003</v>
      </c>
      <c r="M3016" s="150">
        <v>1805.6249999999991</v>
      </c>
      <c r="N3016" s="150">
        <v>7070.463999999999</v>
      </c>
      <c r="O3016" s="150">
        <v>91.325856684265091</v>
      </c>
      <c r="P3016" s="150">
        <v>1519.85</v>
      </c>
      <c r="Q3016" s="150">
        <v>53.503745400000007</v>
      </c>
      <c r="R3016" s="150">
        <v>362.18689214335927</v>
      </c>
      <c r="S3016" s="150">
        <v>1584</v>
      </c>
      <c r="T3016" s="150">
        <v>2076</v>
      </c>
      <c r="U3016" s="150">
        <v>120</v>
      </c>
      <c r="V3016" s="150">
        <v>0</v>
      </c>
      <c r="W3016" s="150">
        <v>587.8930350475041</v>
      </c>
      <c r="X3016" s="150">
        <v>530</v>
      </c>
      <c r="Y3016" s="150">
        <v>215</v>
      </c>
      <c r="Z3016" s="150">
        <v>283.68045080985598</v>
      </c>
      <c r="AA3016" s="150">
        <v>27330.89308243569</v>
      </c>
      <c r="AB3016" s="150">
        <v>334</v>
      </c>
      <c r="AC3016" s="150">
        <v>747.62089999999989</v>
      </c>
      <c r="AD3016" s="150">
        <v>780.37170119999996</v>
      </c>
      <c r="AE3016" s="150">
        <v>3325.404972561741</v>
      </c>
      <c r="AF3016" s="150">
        <v>698.22069994368007</v>
      </c>
      <c r="AG3016" s="150">
        <v>6048.6449863567068</v>
      </c>
      <c r="AH3016" s="150">
        <v>1739.3875</v>
      </c>
      <c r="AI3016" s="150">
        <v>560.87304802560004</v>
      </c>
      <c r="AJ3016" s="150">
        <v>789.39410153076381</v>
      </c>
      <c r="AK3016" s="150">
        <v>793</v>
      </c>
      <c r="AL3016" s="150">
        <v>61865.15234375</v>
      </c>
      <c r="AM3016" s="150">
        <v>50798.67578125</v>
      </c>
      <c r="AN3016" s="150">
        <v>11066.4765625</v>
      </c>
      <c r="AO3016" s="5" t="s">
        <v>2624</v>
      </c>
    </row>
    <row r="3017" spans="1:41" ht="14.25" x14ac:dyDescent="0.45">
      <c r="A3017" s="150">
        <v>2019</v>
      </c>
      <c r="B3017" s="5" t="s">
        <v>6344</v>
      </c>
      <c r="C3017" s="5" t="s">
        <v>171</v>
      </c>
      <c r="D3017" s="5" t="s">
        <v>84</v>
      </c>
      <c r="E3017" s="5" t="s">
        <v>93</v>
      </c>
      <c r="F3017" s="5" t="s">
        <v>94</v>
      </c>
      <c r="G3017" s="5" t="s">
        <v>88</v>
      </c>
      <c r="H3017" s="5" t="s">
        <v>131</v>
      </c>
      <c r="I3017" s="150">
        <v>1560</v>
      </c>
      <c r="J3017" s="150">
        <v>527.71328000000005</v>
      </c>
      <c r="K3017" s="150">
        <v>236</v>
      </c>
      <c r="L3017" s="150">
        <v>740.226</v>
      </c>
      <c r="M3017" s="150">
        <v>1000</v>
      </c>
      <c r="N3017" s="150">
        <v>3036.2000000000012</v>
      </c>
      <c r="O3017" s="150">
        <v>458.04329999999999</v>
      </c>
      <c r="P3017" s="150">
        <v>3547.739</v>
      </c>
      <c r="Q3017" s="150">
        <v>175.8444948783158</v>
      </c>
      <c r="R3017" s="150">
        <v>472.02555580789323</v>
      </c>
      <c r="S3017" s="150">
        <v>301.08999999999997</v>
      </c>
      <c r="T3017" s="150">
        <v>7128.0516724383551</v>
      </c>
      <c r="U3017" s="150">
        <v>535.16600000000005</v>
      </c>
      <c r="V3017" s="150">
        <v>1031</v>
      </c>
      <c r="W3017" s="150">
        <v>3407</v>
      </c>
      <c r="X3017" s="150">
        <v>2193</v>
      </c>
      <c r="Y3017" s="150">
        <v>325</v>
      </c>
      <c r="Z3017" s="150">
        <v>4669.4872000000014</v>
      </c>
      <c r="AA3017" s="150">
        <v>5419</v>
      </c>
      <c r="AB3017" s="150">
        <v>640</v>
      </c>
      <c r="AC3017" s="150">
        <v>3603.7533300000009</v>
      </c>
      <c r="AD3017" s="150">
        <v>3040.6723200000001</v>
      </c>
      <c r="AE3017" s="150">
        <v>5277</v>
      </c>
      <c r="AF3017" s="150">
        <v>3915.1133816999049</v>
      </c>
      <c r="AG3017" s="150">
        <v>6471</v>
      </c>
      <c r="AH3017" s="150">
        <v>2897</v>
      </c>
      <c r="AI3017" s="150">
        <v>2025</v>
      </c>
      <c r="AJ3017" s="150">
        <v>13349</v>
      </c>
      <c r="AK3017" s="150">
        <v>1465</v>
      </c>
      <c r="AL3017" s="150">
        <v>79446.125</v>
      </c>
      <c r="AM3017" s="150">
        <v>54655.26953125</v>
      </c>
      <c r="AN3017" s="150">
        <v>24790.857421875</v>
      </c>
      <c r="AO3017" s="5" t="s">
        <v>6373</v>
      </c>
    </row>
    <row r="3018" spans="1:41" ht="14.25" x14ac:dyDescent="0.45">
      <c r="A3018" s="150">
        <v>2019</v>
      </c>
      <c r="B3018" s="5" t="s">
        <v>582</v>
      </c>
      <c r="C3018" s="5" t="s">
        <v>171</v>
      </c>
      <c r="D3018" s="5" t="s">
        <v>84</v>
      </c>
      <c r="E3018" s="5" t="s">
        <v>93</v>
      </c>
      <c r="F3018" s="5" t="s">
        <v>94</v>
      </c>
      <c r="G3018" s="5" t="s">
        <v>88</v>
      </c>
      <c r="H3018" s="5" t="s">
        <v>131</v>
      </c>
      <c r="I3018" s="150">
        <v>826.08591624999963</v>
      </c>
      <c r="J3018" s="150">
        <v>2147.3351406000002</v>
      </c>
      <c r="K3018" s="150">
        <v>160.15251000000001</v>
      </c>
      <c r="L3018" s="150">
        <v>364.32207</v>
      </c>
      <c r="M3018" s="150">
        <v>1040.4000000000001</v>
      </c>
      <c r="N3018" s="150">
        <v>1334</v>
      </c>
      <c r="O3018" s="150">
        <v>260.83256634610001</v>
      </c>
      <c r="P3018" s="150">
        <v>1386.7670000000001</v>
      </c>
      <c r="Q3018" s="150">
        <v>47.862708088981123</v>
      </c>
      <c r="R3018" s="150">
        <v>1677.880289795417</v>
      </c>
      <c r="S3018" s="150">
        <v>2110.9409999999998</v>
      </c>
      <c r="T3018" s="150">
        <v>2879.6912950000001</v>
      </c>
      <c r="U3018" s="150">
        <v>300.92950000000002</v>
      </c>
      <c r="V3018" s="150">
        <v>194</v>
      </c>
      <c r="W3018" s="150">
        <v>1088.3084040000001</v>
      </c>
      <c r="X3018" s="150">
        <v>900.65178420593611</v>
      </c>
      <c r="Y3018" s="150">
        <v>2389.7136</v>
      </c>
      <c r="Z3018" s="150">
        <v>1758.864664990381</v>
      </c>
      <c r="AA3018" s="150">
        <v>5331.6292745215469</v>
      </c>
      <c r="AB3018" s="150">
        <v>252</v>
      </c>
      <c r="AC3018" s="150">
        <v>549.20476000000008</v>
      </c>
      <c r="AD3018" s="150">
        <v>1394.223268764456</v>
      </c>
      <c r="AE3018" s="150">
        <v>3429.1914847200001</v>
      </c>
      <c r="AF3018" s="150">
        <v>1482.8062742677801</v>
      </c>
      <c r="AG3018" s="150">
        <v>1739</v>
      </c>
      <c r="AH3018" s="150">
        <v>3292.0783180546869</v>
      </c>
      <c r="AI3018" s="150">
        <v>992.54160000000002</v>
      </c>
      <c r="AJ3018" s="150">
        <v>2587.2251040000001</v>
      </c>
      <c r="AK3018" s="150">
        <v>1136.1168</v>
      </c>
      <c r="AL3018" s="150">
        <v>43054.7578125</v>
      </c>
      <c r="AM3018" s="150">
        <v>27546.818359375</v>
      </c>
      <c r="AN3018" s="150">
        <v>15507.9384765625</v>
      </c>
      <c r="AO3018" s="5" t="s">
        <v>961</v>
      </c>
    </row>
    <row r="3019" spans="1:41" ht="14.25" x14ac:dyDescent="0.45">
      <c r="A3019" s="150">
        <v>2019</v>
      </c>
      <c r="B3019" s="5" t="s">
        <v>4980</v>
      </c>
      <c r="C3019" s="5" t="s">
        <v>171</v>
      </c>
      <c r="D3019" s="5" t="s">
        <v>84</v>
      </c>
      <c r="E3019" s="5" t="s">
        <v>93</v>
      </c>
      <c r="F3019" s="5" t="s">
        <v>94</v>
      </c>
      <c r="G3019" s="5" t="s">
        <v>88</v>
      </c>
      <c r="H3019" s="5" t="s">
        <v>131</v>
      </c>
      <c r="I3019" s="150">
        <v>1591.2</v>
      </c>
      <c r="J3019" s="150">
        <v>1069.1898798392001</v>
      </c>
      <c r="K3019" s="150">
        <v>236</v>
      </c>
      <c r="L3019" s="150">
        <v>1036.9464508999999</v>
      </c>
      <c r="M3019" s="150">
        <v>1645</v>
      </c>
      <c r="N3019" s="150">
        <v>3230.701</v>
      </c>
      <c r="O3019" s="150">
        <v>458.04329999999999</v>
      </c>
      <c r="P3019" s="150">
        <v>3397.739</v>
      </c>
      <c r="Q3019" s="150">
        <v>170.5213982046547</v>
      </c>
      <c r="R3019" s="150">
        <v>1402.854319903</v>
      </c>
      <c r="S3019" s="150">
        <v>750</v>
      </c>
      <c r="T3019" s="150">
        <v>4439.3924999999999</v>
      </c>
      <c r="U3019" s="150">
        <v>145</v>
      </c>
      <c r="V3019" s="150">
        <v>1648</v>
      </c>
      <c r="W3019" s="150">
        <v>1068</v>
      </c>
      <c r="X3019" s="150">
        <v>2192.5706875733831</v>
      </c>
      <c r="Y3019" s="150">
        <v>325</v>
      </c>
      <c r="Z3019" s="150">
        <v>5627.9858198306074</v>
      </c>
      <c r="AA3019" s="150">
        <v>5775</v>
      </c>
      <c r="AB3019" s="150">
        <v>640</v>
      </c>
      <c r="AC3019" s="150">
        <v>3663.7533300000009</v>
      </c>
      <c r="AD3019" s="150">
        <v>3877.7560497279992</v>
      </c>
      <c r="AE3019" s="150">
        <v>10698.924389</v>
      </c>
      <c r="AF3019" s="150">
        <v>5316.2704000515132</v>
      </c>
      <c r="AG3019" s="150">
        <v>4870</v>
      </c>
      <c r="AH3019" s="150">
        <v>2871.845402227415</v>
      </c>
      <c r="AI3019" s="150">
        <v>2025</v>
      </c>
      <c r="AJ3019" s="150">
        <v>11157.249599999999</v>
      </c>
      <c r="AK3019" s="150">
        <v>1465</v>
      </c>
      <c r="AL3019" s="150">
        <v>82794.9453125</v>
      </c>
      <c r="AM3019" s="150">
        <v>61126.3359375</v>
      </c>
      <c r="AN3019" s="150">
        <v>21668.607421875</v>
      </c>
      <c r="AO3019" s="5" t="s">
        <v>5541</v>
      </c>
    </row>
    <row r="3020" spans="1:41" ht="14.25" x14ac:dyDescent="0.45">
      <c r="A3020" s="150">
        <v>2019</v>
      </c>
      <c r="B3020" s="5" t="s">
        <v>1476</v>
      </c>
      <c r="C3020" s="5" t="s">
        <v>171</v>
      </c>
      <c r="D3020" s="5" t="s">
        <v>84</v>
      </c>
      <c r="E3020" s="5" t="s">
        <v>25</v>
      </c>
      <c r="F3020" s="5" t="s">
        <v>25</v>
      </c>
      <c r="G3020" s="5" t="s">
        <v>87</v>
      </c>
      <c r="H3020" s="5" t="s">
        <v>131</v>
      </c>
      <c r="I3020" s="150">
        <v>1004.0497939169466</v>
      </c>
      <c r="J3020" s="150">
        <v>5237.9947080245529</v>
      </c>
      <c r="K3020" s="150">
        <v>48.387941875515494</v>
      </c>
      <c r="L3020" s="150">
        <v>314.52162219085074</v>
      </c>
      <c r="M3020" s="150">
        <v>6667.2535411725912</v>
      </c>
      <c r="N3020" s="150">
        <v>6407.5312631557626</v>
      </c>
      <c r="O3020" s="150">
        <v>2099.613282905962</v>
      </c>
      <c r="P3020" s="150">
        <v>1451.6382562654649</v>
      </c>
      <c r="Q3020" s="150">
        <v>834.69199735264226</v>
      </c>
      <c r="R3020" s="150">
        <v>5016.7081819379919</v>
      </c>
      <c r="S3020" s="150">
        <v>6048.4927344394373</v>
      </c>
      <c r="T3020" s="150">
        <v>1028.2437648547043</v>
      </c>
      <c r="U3020" s="150">
        <v>202.34414890659451</v>
      </c>
      <c r="V3020" s="150">
        <v>6139.2201254560287</v>
      </c>
      <c r="W3020" s="150">
        <v>2431.4940792446537</v>
      </c>
      <c r="X3020" s="150">
        <v>3206.289206476732</v>
      </c>
      <c r="Y3020" s="150">
        <v>14258.716772167529</v>
      </c>
      <c r="Z3020" s="150">
        <v>1934.307976473732</v>
      </c>
      <c r="AA3020" s="150">
        <v>32066.517341129718</v>
      </c>
      <c r="AB3020" s="150">
        <v>199.60026023650141</v>
      </c>
      <c r="AC3020" s="150">
        <v>620.29355527698874</v>
      </c>
      <c r="AD3020" s="150">
        <v>4729.9213183316397</v>
      </c>
      <c r="AE3020" s="150">
        <v>8564.6657119662432</v>
      </c>
      <c r="AF3020" s="150">
        <v>2439.9619690728687</v>
      </c>
      <c r="AG3020" s="150">
        <v>30937.610504322169</v>
      </c>
      <c r="AH3020" s="150">
        <v>14851.264375216941</v>
      </c>
      <c r="AI3020" s="150">
        <v>235.89121664313805</v>
      </c>
      <c r="AJ3020" s="150">
        <v>7069.3146931718138</v>
      </c>
      <c r="AK3020" s="150">
        <v>498.39580131780963</v>
      </c>
      <c r="AL3020" s="150">
        <v>166544.9375</v>
      </c>
      <c r="AM3020" s="150">
        <v>124500.0859375</v>
      </c>
      <c r="AN3020" s="150">
        <v>42044.84765625</v>
      </c>
      <c r="AO3020" s="5" t="s">
        <v>2627</v>
      </c>
    </row>
    <row r="3021" spans="1:41" ht="14.25" x14ac:dyDescent="0.45">
      <c r="A3021" s="150">
        <v>2019</v>
      </c>
      <c r="B3021" s="5" t="s">
        <v>4024</v>
      </c>
      <c r="C3021" s="5" t="s">
        <v>171</v>
      </c>
      <c r="D3021" s="5" t="s">
        <v>84</v>
      </c>
      <c r="E3021" s="5" t="s">
        <v>25</v>
      </c>
      <c r="F3021" s="5" t="s">
        <v>25</v>
      </c>
      <c r="G3021" s="5" t="s">
        <v>87</v>
      </c>
      <c r="H3021" s="5" t="s">
        <v>131</v>
      </c>
      <c r="I3021" s="150">
        <v>1006.1503972868754</v>
      </c>
      <c r="J3021" s="150">
        <v>12332.645071260662</v>
      </c>
      <c r="K3021" s="150">
        <v>0</v>
      </c>
      <c r="L3021" s="150">
        <v>0</v>
      </c>
      <c r="M3021" s="150">
        <v>8957.9841822960516</v>
      </c>
      <c r="N3021" s="150">
        <v>8381.89062213955</v>
      </c>
      <c r="O3021" s="150">
        <v>1659.6072144495342</v>
      </c>
      <c r="P3021" s="150">
        <v>774.06395709722199</v>
      </c>
      <c r="Q3021" s="150">
        <v>0</v>
      </c>
      <c r="R3021" s="150">
        <v>267.05067391162322</v>
      </c>
      <c r="S3021" s="150">
        <v>1299.3404592919758</v>
      </c>
      <c r="T3021" s="150">
        <v>0</v>
      </c>
      <c r="U3021" s="150">
        <v>108.18821476202962</v>
      </c>
      <c r="V3021" s="150">
        <v>10166.446541187923</v>
      </c>
      <c r="W3021" s="150">
        <v>4165.24626833814</v>
      </c>
      <c r="X3021" s="150">
        <v>3884.9129718057752</v>
      </c>
      <c r="Y3021" s="150">
        <v>17696.346288625184</v>
      </c>
      <c r="Z3021" s="150">
        <v>2213.5308740311261</v>
      </c>
      <c r="AA3021" s="150">
        <v>65199.627626337147</v>
      </c>
      <c r="AB3021" s="150">
        <v>146.94772458267434</v>
      </c>
      <c r="AC3021" s="150">
        <v>1348.5552781872229</v>
      </c>
      <c r="AD3021" s="150">
        <v>12601.453011497477</v>
      </c>
      <c r="AE3021" s="150">
        <v>2155.1092380596301</v>
      </c>
      <c r="AF3021" s="150">
        <v>3310.2997200026775</v>
      </c>
      <c r="AG3021" s="150">
        <v>43662.599713659911</v>
      </c>
      <c r="AH3021" s="150">
        <v>2456.9543572456928</v>
      </c>
      <c r="AI3021" s="150">
        <v>637.22858494835441</v>
      </c>
      <c r="AJ3021" s="150">
        <v>5301.2225233394511</v>
      </c>
      <c r="AK3021" s="150">
        <v>245.58724750980724</v>
      </c>
      <c r="AL3021" s="150">
        <v>209979</v>
      </c>
      <c r="AM3021" s="150">
        <v>173923.71875</v>
      </c>
      <c r="AN3021" s="150">
        <v>36055.26171875</v>
      </c>
      <c r="AO3021" s="5" t="s">
        <v>4373</v>
      </c>
    </row>
    <row r="3022" spans="1:41" ht="14.25" x14ac:dyDescent="0.45">
      <c r="A3022" s="150">
        <v>2019</v>
      </c>
      <c r="B3022" s="5" t="s">
        <v>1477</v>
      </c>
      <c r="C3022" s="5" t="s">
        <v>171</v>
      </c>
      <c r="D3022" s="5" t="s">
        <v>84</v>
      </c>
      <c r="E3022" s="5" t="s">
        <v>25</v>
      </c>
      <c r="F3022" s="5" t="s">
        <v>25</v>
      </c>
      <c r="G3022" s="5" t="s">
        <v>87</v>
      </c>
      <c r="H3022" s="5" t="s">
        <v>131</v>
      </c>
      <c r="I3022" s="150">
        <v>1221.2938517028856</v>
      </c>
      <c r="J3022" s="150">
        <v>8439.908282593271</v>
      </c>
      <c r="K3022" s="150">
        <v>47.428887444772258</v>
      </c>
      <c r="L3022" s="150">
        <v>347.41660053295681</v>
      </c>
      <c r="M3022" s="150">
        <v>12595.482137325598</v>
      </c>
      <c r="N3022" s="150">
        <v>7604.8663851133961</v>
      </c>
      <c r="O3022" s="150">
        <v>2071.4566591504281</v>
      </c>
      <c r="P3022" s="150">
        <v>1000.5598095349154</v>
      </c>
      <c r="Q3022" s="150">
        <v>0</v>
      </c>
      <c r="R3022" s="150">
        <v>4815.874888516164</v>
      </c>
      <c r="S3022" s="150">
        <v>5335.7498375368787</v>
      </c>
      <c r="T3022" s="150">
        <v>118.57221861193064</v>
      </c>
      <c r="U3022" s="150">
        <v>177.85832791789596</v>
      </c>
      <c r="V3022" s="150">
        <v>5993.8256508330942</v>
      </c>
      <c r="W3022" s="150">
        <v>2999.877130881845</v>
      </c>
      <c r="X3022" s="150">
        <v>2875.3763013393182</v>
      </c>
      <c r="Y3022" s="150">
        <v>12651.655725892999</v>
      </c>
      <c r="Z3022" s="150">
        <v>1338.680348128697</v>
      </c>
      <c r="AA3022" s="150">
        <v>33506.355388376149</v>
      </c>
      <c r="AB3022" s="150">
        <v>201.5727716402821</v>
      </c>
      <c r="AC3022" s="150">
        <v>617.168397875099</v>
      </c>
      <c r="AD3022" s="150">
        <v>6231.2665186034847</v>
      </c>
      <c r="AE3022" s="150">
        <v>7621.5257818283717</v>
      </c>
      <c r="AF3022" s="150">
        <v>7459.8811827990085</v>
      </c>
      <c r="AG3022" s="150">
        <v>53876.844692889048</v>
      </c>
      <c r="AH3022" s="150">
        <v>19595.942447693818</v>
      </c>
      <c r="AI3022" s="150">
        <v>231.21582629326474</v>
      </c>
      <c r="AJ3022" s="150">
        <v>6628.0859612323165</v>
      </c>
      <c r="AK3022" s="150">
        <v>585.01036974040778</v>
      </c>
      <c r="AL3022" s="150">
        <v>206190.765625</v>
      </c>
      <c r="AM3022" s="150">
        <v>153301.8125</v>
      </c>
      <c r="AN3022" s="150">
        <v>52888.94921875</v>
      </c>
      <c r="AO3022" s="5" t="s">
        <v>2625</v>
      </c>
    </row>
    <row r="3023" spans="1:41" ht="14.25" x14ac:dyDescent="0.45">
      <c r="A3023" s="150">
        <v>2019</v>
      </c>
      <c r="B3023" s="5" t="s">
        <v>582</v>
      </c>
      <c r="C3023" s="5" t="s">
        <v>171</v>
      </c>
      <c r="D3023" s="5" t="s">
        <v>84</v>
      </c>
      <c r="E3023" s="5" t="s">
        <v>25</v>
      </c>
      <c r="F3023" s="5" t="s">
        <v>25</v>
      </c>
      <c r="G3023" s="5" t="s">
        <v>87</v>
      </c>
      <c r="H3023" s="5" t="s">
        <v>131</v>
      </c>
      <c r="I3023" s="150">
        <v>6397.3612167447136</v>
      </c>
      <c r="J3023" s="150">
        <v>13077.747052764258</v>
      </c>
      <c r="K3023" s="150">
        <v>0</v>
      </c>
      <c r="L3023" s="150">
        <v>145.14083039734953</v>
      </c>
      <c r="M3023" s="150">
        <v>7564.0701995541776</v>
      </c>
      <c r="N3023" s="150">
        <v>9877.8383296731554</v>
      </c>
      <c r="O3023" s="150">
        <v>1419.0307341156249</v>
      </c>
      <c r="P3023" s="150">
        <v>433.63949191401349</v>
      </c>
      <c r="Q3023" s="150">
        <v>0</v>
      </c>
      <c r="R3023" s="150">
        <v>2387.1558818232179</v>
      </c>
      <c r="S3023" s="150">
        <v>7145.3947272541309</v>
      </c>
      <c r="T3023" s="150">
        <v>0</v>
      </c>
      <c r="U3023" s="150">
        <v>206.54656633468971</v>
      </c>
      <c r="V3023" s="150">
        <v>4961.5834637370872</v>
      </c>
      <c r="W3023" s="150">
        <v>2902.8166079469906</v>
      </c>
      <c r="X3023" s="150">
        <v>3482.3135949510593</v>
      </c>
      <c r="Y3023" s="150">
        <v>16020.198272088986</v>
      </c>
      <c r="Z3023" s="150">
        <v>358.15934693799306</v>
      </c>
      <c r="AA3023" s="150">
        <v>52166.592181874948</v>
      </c>
      <c r="AB3023" s="150">
        <v>151.83963795415028</v>
      </c>
      <c r="AC3023" s="150">
        <v>3149.3606377354113</v>
      </c>
      <c r="AD3023" s="150">
        <v>7753.1111758813531</v>
      </c>
      <c r="AE3023" s="150">
        <v>5652.3131861284946</v>
      </c>
      <c r="AF3023" s="150">
        <v>3715.312877551652</v>
      </c>
      <c r="AG3023" s="150">
        <v>37977.772975355707</v>
      </c>
      <c r="AH3023" s="150">
        <v>2349.8852785497602</v>
      </c>
      <c r="AI3023" s="150">
        <v>217.7112455960243</v>
      </c>
      <c r="AJ3023" s="150">
        <v>6015.5291860070711</v>
      </c>
      <c r="AK3023" s="150">
        <v>253.43821923229495</v>
      </c>
      <c r="AL3023" s="150">
        <v>195781.859375</v>
      </c>
      <c r="AM3023" s="150">
        <v>162542.25</v>
      </c>
      <c r="AN3023" s="150">
        <v>33239.61328125</v>
      </c>
      <c r="AO3023" s="5" t="s">
        <v>962</v>
      </c>
    </row>
    <row r="3024" spans="1:41" ht="14.25" x14ac:dyDescent="0.45">
      <c r="A3024" s="150">
        <v>2019</v>
      </c>
      <c r="B3024" s="5" t="s">
        <v>1478</v>
      </c>
      <c r="C3024" s="5" t="s">
        <v>171</v>
      </c>
      <c r="D3024" s="5" t="s">
        <v>84</v>
      </c>
      <c r="E3024" s="5" t="s">
        <v>25</v>
      </c>
      <c r="F3024" s="5" t="s">
        <v>25</v>
      </c>
      <c r="G3024" s="5" t="s">
        <v>87</v>
      </c>
      <c r="H3024" s="5" t="s">
        <v>131</v>
      </c>
      <c r="I3024" s="150">
        <v>840.58636259406205</v>
      </c>
      <c r="J3024" s="150">
        <v>7353.5043632211964</v>
      </c>
      <c r="K3024" s="150">
        <v>46.059526717482854</v>
      </c>
      <c r="L3024" s="150">
        <v>330.47710419793947</v>
      </c>
      <c r="M3024" s="150">
        <v>9337.2736177807201</v>
      </c>
      <c r="N3024" s="150">
        <v>11041.31466768644</v>
      </c>
      <c r="O3024" s="150">
        <v>1473.9048549594513</v>
      </c>
      <c r="P3024" s="150">
        <v>1251.6643959569158</v>
      </c>
      <c r="Q3024" s="150">
        <v>0</v>
      </c>
      <c r="R3024" s="150">
        <v>2440.288688030405</v>
      </c>
      <c r="S3024" s="150">
        <v>6448.3337404475997</v>
      </c>
      <c r="T3024" s="150">
        <v>0</v>
      </c>
      <c r="U3024" s="150">
        <v>172.7232251905607</v>
      </c>
      <c r="V3024" s="150">
        <v>11404.338815248755</v>
      </c>
      <c r="W3024" s="150">
        <v>4804.0086366334617</v>
      </c>
      <c r="X3024" s="150">
        <v>123.64993417910971</v>
      </c>
      <c r="Y3024" s="150">
        <v>27670.060754152106</v>
      </c>
      <c r="Z3024" s="150">
        <v>2254.8861597725027</v>
      </c>
      <c r="AA3024" s="150">
        <v>33060.356007017144</v>
      </c>
      <c r="AB3024" s="150">
        <v>195.75298854930213</v>
      </c>
      <c r="AC3024" s="150">
        <v>2049.3610668860028</v>
      </c>
      <c r="AD3024" s="150">
        <v>4598.995315755451</v>
      </c>
      <c r="AE3024" s="150">
        <v>7358.555198509488</v>
      </c>
      <c r="AF3024" s="150">
        <v>8337.3892294659381</v>
      </c>
      <c r="AG3024" s="150">
        <v>34525.868926313451</v>
      </c>
      <c r="AH3024" s="150">
        <v>10221.131952670245</v>
      </c>
      <c r="AI3024" s="150">
        <v>224.54019274772892</v>
      </c>
      <c r="AJ3024" s="150">
        <v>8348.2892175437682</v>
      </c>
      <c r="AK3024" s="150">
        <v>248.72144427440742</v>
      </c>
      <c r="AL3024" s="150">
        <v>196162.046875</v>
      </c>
      <c r="AM3024" s="150">
        <v>158439.671875</v>
      </c>
      <c r="AN3024" s="150">
        <v>37722.375</v>
      </c>
      <c r="AO3024" s="5" t="s">
        <v>2626</v>
      </c>
    </row>
    <row r="3025" spans="1:41" ht="14.25" x14ac:dyDescent="0.45">
      <c r="A3025" s="150">
        <v>2019</v>
      </c>
      <c r="B3025" s="5" t="s">
        <v>6344</v>
      </c>
      <c r="C3025" s="5" t="s">
        <v>171</v>
      </c>
      <c r="D3025" s="5" t="s">
        <v>84</v>
      </c>
      <c r="E3025" s="5" t="s">
        <v>25</v>
      </c>
      <c r="F3025" s="5" t="s">
        <v>25</v>
      </c>
      <c r="G3025" s="5" t="s">
        <v>87</v>
      </c>
      <c r="H3025" s="5" t="s">
        <v>131</v>
      </c>
      <c r="I3025" s="150">
        <v>2424.0271152439987</v>
      </c>
      <c r="J3025" s="150">
        <v>8932.2337262363708</v>
      </c>
      <c r="K3025" s="150">
        <v>0</v>
      </c>
      <c r="L3025" s="150">
        <v>66.566017106404701</v>
      </c>
      <c r="M3025" s="150">
        <v>9597.7955741726892</v>
      </c>
      <c r="N3025" s="150">
        <v>3278.1203193477145</v>
      </c>
      <c r="O3025" s="150">
        <v>1419.6287047517808</v>
      </c>
      <c r="P3025" s="150">
        <v>0</v>
      </c>
      <c r="Q3025" s="150">
        <v>0</v>
      </c>
      <c r="R3025" s="150">
        <v>7882.1481761633113</v>
      </c>
      <c r="S3025" s="150">
        <v>706.0053219859534</v>
      </c>
      <c r="T3025" s="150">
        <v>292.12024500470528</v>
      </c>
      <c r="U3025" s="150">
        <v>102.96636344532853</v>
      </c>
      <c r="V3025" s="150">
        <v>6000.1583727142324</v>
      </c>
      <c r="W3025" s="150">
        <v>1011.8034600173514</v>
      </c>
      <c r="X3025" s="150">
        <v>3700.0464585452337</v>
      </c>
      <c r="Y3025" s="150">
        <v>9025.3278270576102</v>
      </c>
      <c r="Z3025" s="150">
        <v>375.21277103292846</v>
      </c>
      <c r="AA3025" s="150">
        <v>61216.157516191495</v>
      </c>
      <c r="AB3025" s="150">
        <v>176.14392218925551</v>
      </c>
      <c r="AC3025" s="150">
        <v>1123.4295502419377</v>
      </c>
      <c r="AD3025" s="150">
        <v>5678.1071482365123</v>
      </c>
      <c r="AE3025" s="150">
        <v>2545.8941311772628</v>
      </c>
      <c r="AF3025" s="150">
        <v>566.92858931646674</v>
      </c>
      <c r="AG3025" s="150">
        <v>38985.15598779406</v>
      </c>
      <c r="AH3025" s="150">
        <v>122.89110850413175</v>
      </c>
      <c r="AI3025" s="150">
        <v>1681.5600013648695</v>
      </c>
      <c r="AJ3025" s="150">
        <v>1025.1166634386323</v>
      </c>
      <c r="AK3025" s="150">
        <v>232.46901358698256</v>
      </c>
      <c r="AL3025" s="150">
        <v>168168</v>
      </c>
      <c r="AM3025" s="150">
        <v>143549.421875</v>
      </c>
      <c r="AN3025" s="150">
        <v>24618.572265625</v>
      </c>
      <c r="AO3025" s="5" t="s">
        <v>6374</v>
      </c>
    </row>
    <row r="3026" spans="1:41" ht="14.25" x14ac:dyDescent="0.45">
      <c r="A3026" s="150">
        <v>2019</v>
      </c>
      <c r="B3026" s="5" t="s">
        <v>4980</v>
      </c>
      <c r="C3026" s="5" t="s">
        <v>171</v>
      </c>
      <c r="D3026" s="5" t="s">
        <v>84</v>
      </c>
      <c r="E3026" s="5" t="s">
        <v>25</v>
      </c>
      <c r="F3026" s="5" t="s">
        <v>25</v>
      </c>
      <c r="G3026" s="5" t="s">
        <v>87</v>
      </c>
      <c r="H3026" s="5" t="s">
        <v>131</v>
      </c>
      <c r="I3026" s="150">
        <v>2493.5898580779431</v>
      </c>
      <c r="J3026" s="150">
        <v>9744.743947242554</v>
      </c>
      <c r="K3026" s="150">
        <v>0</v>
      </c>
      <c r="L3026" s="150">
        <v>0</v>
      </c>
      <c r="M3026" s="150">
        <v>7363.8331677079941</v>
      </c>
      <c r="N3026" s="150">
        <v>5196.5590927055237</v>
      </c>
      <c r="O3026" s="150">
        <v>1460.3680454494584</v>
      </c>
      <c r="P3026" s="150">
        <v>0</v>
      </c>
      <c r="Q3026" s="150">
        <v>0</v>
      </c>
      <c r="R3026" s="150">
        <v>444.24801371839442</v>
      </c>
      <c r="S3026" s="150">
        <v>1244.1612261892906</v>
      </c>
      <c r="T3026" s="150">
        <v>210.69622797447767</v>
      </c>
      <c r="U3026" s="150">
        <v>105.34811398723883</v>
      </c>
      <c r="V3026" s="150">
        <v>8277.2013159773542</v>
      </c>
      <c r="W3026" s="150">
        <v>4435.1555988627551</v>
      </c>
      <c r="X3026" s="150">
        <v>3806.227358358939</v>
      </c>
      <c r="Y3026" s="150">
        <v>9284.3292856953576</v>
      </c>
      <c r="Z3026" s="150">
        <v>469.82971614471666</v>
      </c>
      <c r="AA3026" s="150">
        <v>65490.708541306893</v>
      </c>
      <c r="AB3026" s="150">
        <v>228.60540735230828</v>
      </c>
      <c r="AC3026" s="150">
        <v>1155.66881044001</v>
      </c>
      <c r="AD3026" s="150">
        <v>8053.8570886431044</v>
      </c>
      <c r="AE3026" s="150">
        <v>2292.3749603623169</v>
      </c>
      <c r="AF3026" s="150">
        <v>13.419165031270561</v>
      </c>
      <c r="AG3026" s="150">
        <v>47813.295014248215</v>
      </c>
      <c r="AH3026" s="150">
        <v>1286.3004717841861</v>
      </c>
      <c r="AI3026" s="150">
        <v>1729.8160316704616</v>
      </c>
      <c r="AJ3026" s="150">
        <v>4414.0859760653075</v>
      </c>
      <c r="AK3026" s="150">
        <v>239.14021875103214</v>
      </c>
      <c r="AL3026" s="150">
        <v>187253.5625</v>
      </c>
      <c r="AM3026" s="150">
        <v>157195.40625</v>
      </c>
      <c r="AN3026" s="150">
        <v>30058.162109375</v>
      </c>
      <c r="AO3026" s="5" t="s">
        <v>5542</v>
      </c>
    </row>
    <row r="3027" spans="1:41" ht="14.25" x14ac:dyDescent="0.45">
      <c r="A3027" s="150">
        <v>2019</v>
      </c>
      <c r="B3027" s="5" t="s">
        <v>4024</v>
      </c>
      <c r="C3027" s="5" t="s">
        <v>171</v>
      </c>
      <c r="D3027" s="5" t="s">
        <v>84</v>
      </c>
      <c r="E3027" s="5" t="s">
        <v>25</v>
      </c>
      <c r="F3027" s="5" t="s">
        <v>25</v>
      </c>
      <c r="G3027" s="5" t="s">
        <v>88</v>
      </c>
      <c r="H3027" s="5" t="s">
        <v>131</v>
      </c>
      <c r="I3027" s="150">
        <v>967.572</v>
      </c>
      <c r="J3027" s="150">
        <v>11848.152464999999</v>
      </c>
      <c r="K3027" s="150"/>
      <c r="L3027" s="150">
        <v>0</v>
      </c>
      <c r="M3027" s="150">
        <v>8445.6</v>
      </c>
      <c r="N3027" s="150">
        <v>7910.2056947962637</v>
      </c>
      <c r="O3027" s="150">
        <v>1563.146</v>
      </c>
      <c r="P3027" s="150">
        <v>727.64214299999992</v>
      </c>
      <c r="Q3027" s="150">
        <v>0</v>
      </c>
      <c r="R3027" s="150">
        <v>251.1263403101463</v>
      </c>
      <c r="S3027" s="150">
        <v>1225</v>
      </c>
      <c r="T3027" s="150">
        <v>0</v>
      </c>
      <c r="U3027" s="150">
        <v>101</v>
      </c>
      <c r="V3027" s="150">
        <v>9597</v>
      </c>
      <c r="W3027" s="150">
        <v>3930.85</v>
      </c>
      <c r="X3027" s="150">
        <v>3735.955403975559</v>
      </c>
      <c r="Y3027" s="150">
        <v>16663.745636273321</v>
      </c>
      <c r="Z3027" s="150">
        <v>2086</v>
      </c>
      <c r="AA3027" s="150">
        <v>63340</v>
      </c>
      <c r="AB3027" s="150">
        <v>135.82599999999999</v>
      </c>
      <c r="AC3027" s="150">
        <v>1271.4197999999999</v>
      </c>
      <c r="AD3027" s="150">
        <v>11880.66750153877</v>
      </c>
      <c r="AE3027" s="150">
        <v>2031.84</v>
      </c>
      <c r="AF3027" s="150">
        <v>3183.3743039999999</v>
      </c>
      <c r="AG3027" s="150">
        <v>42004</v>
      </c>
      <c r="AH3027" s="150">
        <v>2375</v>
      </c>
      <c r="AI3027" s="150">
        <v>600.78</v>
      </c>
      <c r="AJ3027" s="150">
        <v>5097.96</v>
      </c>
      <c r="AK3027" s="150">
        <v>231.54</v>
      </c>
      <c r="AL3027" s="150">
        <v>201205.421875</v>
      </c>
      <c r="AM3027" s="150">
        <v>167081.046875</v>
      </c>
      <c r="AN3027" s="150">
        <v>34124.3671875</v>
      </c>
      <c r="AO3027" s="5" t="s">
        <v>4374</v>
      </c>
    </row>
    <row r="3028" spans="1:41" ht="14.25" x14ac:dyDescent="0.45">
      <c r="A3028" s="150">
        <v>2019</v>
      </c>
      <c r="B3028" s="5" t="s">
        <v>1478</v>
      </c>
      <c r="C3028" s="5" t="s">
        <v>171</v>
      </c>
      <c r="D3028" s="5" t="s">
        <v>84</v>
      </c>
      <c r="E3028" s="5" t="s">
        <v>25</v>
      </c>
      <c r="F3028" s="5" t="s">
        <v>25</v>
      </c>
      <c r="G3028" s="5" t="s">
        <v>88</v>
      </c>
      <c r="H3028" s="5" t="s">
        <v>131</v>
      </c>
      <c r="I3028" s="150">
        <v>790.17547679999996</v>
      </c>
      <c r="J3028" s="150">
        <v>6912.5</v>
      </c>
      <c r="K3028" s="150">
        <v>43.501797796775989</v>
      </c>
      <c r="L3028" s="150">
        <v>318.51260000000002</v>
      </c>
      <c r="M3028" s="150">
        <v>8717.0406249999978</v>
      </c>
      <c r="N3028" s="150">
        <v>10379.154921231169</v>
      </c>
      <c r="O3028" s="150">
        <v>1370.845280952024</v>
      </c>
      <c r="P3028" s="150">
        <v>1086.9971840000001</v>
      </c>
      <c r="Q3028" s="150">
        <v>2265.242662125871</v>
      </c>
      <c r="R3028" s="150">
        <v>2318.7181752193692</v>
      </c>
      <c r="S3028" s="150">
        <v>5948.5224959999996</v>
      </c>
      <c r="T3028" s="150">
        <v>0</v>
      </c>
      <c r="U3028" s="150">
        <v>160.77301199999999</v>
      </c>
      <c r="V3028" s="150">
        <v>10550</v>
      </c>
      <c r="W3028" s="150">
        <v>4431.696065187999</v>
      </c>
      <c r="X3028" s="150">
        <v>113.9554039755584</v>
      </c>
      <c r="Y3028" s="150">
        <v>26369.444</v>
      </c>
      <c r="Z3028" s="150">
        <v>2098.5337117409281</v>
      </c>
      <c r="AA3028" s="150">
        <v>31165.62494051511</v>
      </c>
      <c r="AB3028" s="150">
        <v>170</v>
      </c>
      <c r="AC3028" s="150">
        <v>1877.39599</v>
      </c>
      <c r="AD3028" s="150">
        <v>4280.5033903514186</v>
      </c>
      <c r="AE3028" s="150">
        <v>6991.9660595198957</v>
      </c>
      <c r="AF3028" s="150">
        <v>7998.4343996581902</v>
      </c>
      <c r="AG3028" s="150">
        <v>33580.639028972451</v>
      </c>
      <c r="AH3028" s="150">
        <v>9702.7039857662694</v>
      </c>
      <c r="AI3028" s="150">
        <v>206.93556000000001</v>
      </c>
      <c r="AJ3028" s="150">
        <v>7881.9386204346683</v>
      </c>
      <c r="AK3028" s="150">
        <v>239.48306099999999</v>
      </c>
      <c r="AL3028" s="150">
        <v>187971.234375</v>
      </c>
      <c r="AM3028" s="150">
        <v>152746.0625</v>
      </c>
      <c r="AN3028" s="150">
        <v>35225.19140625</v>
      </c>
      <c r="AO3028" s="5" t="s">
        <v>2629</v>
      </c>
    </row>
    <row r="3029" spans="1:41" ht="14.25" x14ac:dyDescent="0.45">
      <c r="A3029" s="150">
        <v>2019</v>
      </c>
      <c r="B3029" s="5" t="s">
        <v>4980</v>
      </c>
      <c r="C3029" s="5" t="s">
        <v>171</v>
      </c>
      <c r="D3029" s="5" t="s">
        <v>84</v>
      </c>
      <c r="E3029" s="5" t="s">
        <v>25</v>
      </c>
      <c r="F3029" s="5" t="s">
        <v>25</v>
      </c>
      <c r="G3029" s="5" t="s">
        <v>88</v>
      </c>
      <c r="H3029" s="5" t="s">
        <v>131</v>
      </c>
      <c r="I3029" s="150">
        <v>2414.34</v>
      </c>
      <c r="J3029" s="150">
        <v>9358.3703105945206</v>
      </c>
      <c r="K3029" s="150">
        <v>0</v>
      </c>
      <c r="L3029" s="150">
        <v>0</v>
      </c>
      <c r="M3029" s="150">
        <v>6990</v>
      </c>
      <c r="N3029" s="150">
        <v>4932.75</v>
      </c>
      <c r="O3029" s="150">
        <v>1386.2308399999999</v>
      </c>
      <c r="P3029" s="150">
        <v>0</v>
      </c>
      <c r="Q3029" s="150">
        <v>0</v>
      </c>
      <c r="R3029" s="150">
        <v>421.69526999999988</v>
      </c>
      <c r="S3029" s="150">
        <v>1181</v>
      </c>
      <c r="T3029" s="150">
        <v>204.11</v>
      </c>
      <c r="U3029" s="150">
        <v>100</v>
      </c>
      <c r="V3029" s="150">
        <v>7857</v>
      </c>
      <c r="W3029" s="150">
        <v>4210</v>
      </c>
      <c r="X3029" s="150">
        <v>3613</v>
      </c>
      <c r="Y3029" s="150">
        <v>8813</v>
      </c>
      <c r="Z3029" s="150">
        <v>445.97828889621002</v>
      </c>
      <c r="AA3029" s="150">
        <v>64669</v>
      </c>
      <c r="AB3029" s="150">
        <v>172</v>
      </c>
      <c r="AC3029" s="150">
        <v>1097</v>
      </c>
      <c r="AD3029" s="150">
        <v>7644.99409037232</v>
      </c>
      <c r="AE3029" s="150">
        <v>2176</v>
      </c>
      <c r="AF3029" s="150">
        <v>13.00669646073605</v>
      </c>
      <c r="AG3029" s="150">
        <v>46516</v>
      </c>
      <c r="AH3029" s="150">
        <v>1248.122805</v>
      </c>
      <c r="AI3029" s="150">
        <v>1642</v>
      </c>
      <c r="AJ3029" s="150">
        <v>4359.2759999999998</v>
      </c>
      <c r="AK3029" s="150">
        <v>227</v>
      </c>
      <c r="AL3029" s="150">
        <v>181691.875</v>
      </c>
      <c r="AM3029" s="150">
        <v>153173.421875</v>
      </c>
      <c r="AN3029" s="150">
        <v>28518.45703125</v>
      </c>
      <c r="AO3029" s="5" t="s">
        <v>5543</v>
      </c>
    </row>
    <row r="3030" spans="1:41" ht="14.25" x14ac:dyDescent="0.45">
      <c r="A3030" s="150">
        <v>2019</v>
      </c>
      <c r="B3030" s="5" t="s">
        <v>1477</v>
      </c>
      <c r="C3030" s="5" t="s">
        <v>171</v>
      </c>
      <c r="D3030" s="5" t="s">
        <v>84</v>
      </c>
      <c r="E3030" s="5" t="s">
        <v>25</v>
      </c>
      <c r="F3030" s="5" t="s">
        <v>25</v>
      </c>
      <c r="G3030" s="5" t="s">
        <v>88</v>
      </c>
      <c r="H3030" s="5" t="s">
        <v>131</v>
      </c>
      <c r="I3030" s="150">
        <v>1050.5999999999999</v>
      </c>
      <c r="J3030" s="150">
        <v>7967.2000000000007</v>
      </c>
      <c r="K3030" s="150">
        <v>44.545840943898618</v>
      </c>
      <c r="L3030" s="150">
        <v>328.5702</v>
      </c>
      <c r="M3030" s="150">
        <v>11684.887500000001</v>
      </c>
      <c r="N3030" s="150">
        <v>7129.7292806136002</v>
      </c>
      <c r="O3030" s="150">
        <v>1976</v>
      </c>
      <c r="P3030" s="150">
        <v>956</v>
      </c>
      <c r="Q3030" s="150">
        <v>0</v>
      </c>
      <c r="R3030" s="150">
        <v>4598.9772982160912</v>
      </c>
      <c r="S3030" s="150">
        <v>5573.3617756981894</v>
      </c>
      <c r="T3030" s="150">
        <v>115.19643036159999</v>
      </c>
      <c r="U3030" s="150">
        <v>163.98847223999999</v>
      </c>
      <c r="V3030" s="150">
        <v>5581</v>
      </c>
      <c r="W3030" s="150">
        <v>2738.5533648000001</v>
      </c>
      <c r="X3030" s="150">
        <v>2761.43619816</v>
      </c>
      <c r="Y3030" s="150">
        <v>12398</v>
      </c>
      <c r="Z3030" s="150">
        <v>1398.8309999999999</v>
      </c>
      <c r="AA3030" s="150">
        <v>31553.92523269917</v>
      </c>
      <c r="AB3030" s="150">
        <v>170</v>
      </c>
      <c r="AC3030" s="150">
        <v>586</v>
      </c>
      <c r="AD3030" s="150">
        <v>6508.7576603862017</v>
      </c>
      <c r="AE3030" s="150">
        <v>6957.6033164399996</v>
      </c>
      <c r="AF3030" s="150">
        <v>7055.2012527428669</v>
      </c>
      <c r="AG3030" s="150">
        <v>51997</v>
      </c>
      <c r="AH3030" s="150">
        <v>19745.04277953543</v>
      </c>
      <c r="AI3030" s="150">
        <v>211.0742712</v>
      </c>
      <c r="AJ3030" s="150">
        <v>6678.517310422706</v>
      </c>
      <c r="AK3030" s="150">
        <v>588.3635776076718</v>
      </c>
      <c r="AL3030" s="150">
        <v>198518.359375</v>
      </c>
      <c r="AM3030" s="150">
        <v>146401.140625</v>
      </c>
      <c r="AN3030" s="150">
        <v>52117.21875</v>
      </c>
      <c r="AO3030" s="5" t="s">
        <v>2630</v>
      </c>
    </row>
    <row r="3031" spans="1:41" ht="14.25" x14ac:dyDescent="0.45">
      <c r="A3031" s="150">
        <v>2019</v>
      </c>
      <c r="B3031" s="5" t="s">
        <v>1476</v>
      </c>
      <c r="C3031" s="5" t="s">
        <v>171</v>
      </c>
      <c r="D3031" s="5" t="s">
        <v>84</v>
      </c>
      <c r="E3031" s="5" t="s">
        <v>25</v>
      </c>
      <c r="F3031" s="5" t="s">
        <v>25</v>
      </c>
      <c r="G3031" s="5" t="s">
        <v>88</v>
      </c>
      <c r="H3031" s="5" t="s">
        <v>131</v>
      </c>
      <c r="I3031" s="150">
        <v>929.60000000000014</v>
      </c>
      <c r="J3031" s="150">
        <v>4425.26</v>
      </c>
      <c r="K3031" s="150">
        <v>46</v>
      </c>
      <c r="L3031" s="150">
        <v>292.80222900863998</v>
      </c>
      <c r="M3031" s="150">
        <v>6200.4374999999973</v>
      </c>
      <c r="N3031" s="150">
        <v>6017.1647999999996</v>
      </c>
      <c r="O3031" s="150">
        <v>2012.8218813212029</v>
      </c>
      <c r="P3031" s="150">
        <v>1356</v>
      </c>
      <c r="Q3031" s="150">
        <v>782.98163999999997</v>
      </c>
      <c r="R3031" s="150">
        <v>4649.6965883269104</v>
      </c>
      <c r="S3031" s="150">
        <v>5657</v>
      </c>
      <c r="T3031" s="150">
        <v>961.7</v>
      </c>
      <c r="U3031" s="150">
        <v>150</v>
      </c>
      <c r="V3031" s="150">
        <v>5741.8966804199199</v>
      </c>
      <c r="W3031" s="150">
        <v>2217.007505526235</v>
      </c>
      <c r="X3031" s="150">
        <v>3164.8190370890002</v>
      </c>
      <c r="Y3031" s="150">
        <v>14896</v>
      </c>
      <c r="Z3031" s="150">
        <v>1814.4201633798391</v>
      </c>
      <c r="AA3031" s="150">
        <v>30224.335605996941</v>
      </c>
      <c r="AB3031" s="150">
        <v>165</v>
      </c>
      <c r="AC3031" s="150">
        <v>594.65235999999993</v>
      </c>
      <c r="AD3031" s="150">
        <v>4436.8959599999998</v>
      </c>
      <c r="AE3031" s="150">
        <v>7834.5633193152544</v>
      </c>
      <c r="AF3031" s="150">
        <v>2271.4695996554879</v>
      </c>
      <c r="AG3031" s="150">
        <v>28995.837844888829</v>
      </c>
      <c r="AH3031" s="150">
        <v>13934.202954311249</v>
      </c>
      <c r="AI3031" s="150">
        <v>215.29575662400001</v>
      </c>
      <c r="AJ3031" s="150">
        <v>6678.517310422706</v>
      </c>
      <c r="AK3031" s="150">
        <v>553</v>
      </c>
      <c r="AL3031" s="150">
        <v>157219.390625</v>
      </c>
      <c r="AM3031" s="150">
        <v>117655.1953125</v>
      </c>
      <c r="AN3031" s="150">
        <v>39564.1796875</v>
      </c>
      <c r="AO3031" s="5" t="s">
        <v>2628</v>
      </c>
    </row>
    <row r="3032" spans="1:41" ht="14.25" x14ac:dyDescent="0.45">
      <c r="A3032" s="150">
        <v>2019</v>
      </c>
      <c r="B3032" s="5" t="s">
        <v>6344</v>
      </c>
      <c r="C3032" s="5" t="s">
        <v>171</v>
      </c>
      <c r="D3032" s="5" t="s">
        <v>84</v>
      </c>
      <c r="E3032" s="5" t="s">
        <v>25</v>
      </c>
      <c r="F3032" s="5" t="s">
        <v>25</v>
      </c>
      <c r="G3032" s="5" t="s">
        <v>88</v>
      </c>
      <c r="H3032" s="5" t="s">
        <v>131</v>
      </c>
      <c r="I3032" s="150">
        <v>2367</v>
      </c>
      <c r="J3032" s="150">
        <v>8722.0960099999993</v>
      </c>
      <c r="K3032" s="150"/>
      <c r="L3032" s="150">
        <v>65</v>
      </c>
      <c r="M3032" s="150">
        <v>9372</v>
      </c>
      <c r="N3032" s="150">
        <v>3201</v>
      </c>
      <c r="O3032" s="150">
        <v>1386.2308399999999</v>
      </c>
      <c r="P3032" s="150">
        <v>0</v>
      </c>
      <c r="Q3032" s="150">
        <v>0</v>
      </c>
      <c r="R3032" s="150">
        <v>7696.7145357615227</v>
      </c>
      <c r="S3032" s="150">
        <v>689.39599999999996</v>
      </c>
      <c r="T3032" s="150">
        <v>285.24788999999998</v>
      </c>
      <c r="U3032" s="150">
        <v>100.544</v>
      </c>
      <c r="V3032" s="150">
        <v>5860</v>
      </c>
      <c r="W3032" s="150">
        <v>485</v>
      </c>
      <c r="X3032" s="150">
        <v>3613</v>
      </c>
      <c r="Y3032" s="150">
        <v>8813</v>
      </c>
      <c r="Z3032" s="150">
        <v>366.38560000000001</v>
      </c>
      <c r="AA3032" s="150">
        <v>59776</v>
      </c>
      <c r="AB3032" s="150">
        <v>172</v>
      </c>
      <c r="AC3032" s="150">
        <v>1097</v>
      </c>
      <c r="AD3032" s="150">
        <v>5544.5252800000007</v>
      </c>
      <c r="AE3032" s="150">
        <v>2486</v>
      </c>
      <c r="AF3032" s="150">
        <v>553.59115517855957</v>
      </c>
      <c r="AG3032" s="150">
        <v>38068</v>
      </c>
      <c r="AH3032" s="150">
        <v>120</v>
      </c>
      <c r="AI3032" s="150">
        <v>1642</v>
      </c>
      <c r="AJ3032" s="150">
        <v>1001</v>
      </c>
      <c r="AK3032" s="150">
        <v>227</v>
      </c>
      <c r="AL3032" s="150">
        <v>163709.71875</v>
      </c>
      <c r="AM3032" s="150">
        <v>140173.34375</v>
      </c>
      <c r="AN3032" s="150">
        <v>23536.400390625</v>
      </c>
      <c r="AO3032" s="5" t="s">
        <v>6375</v>
      </c>
    </row>
    <row r="3033" spans="1:41" ht="14.25" x14ac:dyDescent="0.45">
      <c r="A3033" s="150">
        <v>2019</v>
      </c>
      <c r="B3033" s="5" t="s">
        <v>582</v>
      </c>
      <c r="C3033" s="5" t="s">
        <v>171</v>
      </c>
      <c r="D3033" s="5" t="s">
        <v>84</v>
      </c>
      <c r="E3033" s="5" t="s">
        <v>25</v>
      </c>
      <c r="F3033" s="5" t="s">
        <v>25</v>
      </c>
      <c r="G3033" s="5" t="s">
        <v>88</v>
      </c>
      <c r="H3033" s="5" t="s">
        <v>131</v>
      </c>
      <c r="I3033" s="150">
        <v>5991.7370887499974</v>
      </c>
      <c r="J3033" s="150">
        <v>12442.6466334</v>
      </c>
      <c r="K3033" s="150">
        <v>0</v>
      </c>
      <c r="L3033" s="150">
        <v>137.28077999999999</v>
      </c>
      <c r="M3033" s="150">
        <v>7048.71</v>
      </c>
      <c r="N3033" s="150">
        <v>9398</v>
      </c>
      <c r="O3033" s="150">
        <v>1320.7896088681</v>
      </c>
      <c r="P3033" s="150">
        <v>388.40300000000002</v>
      </c>
      <c r="Q3033" s="150">
        <v>0</v>
      </c>
      <c r="R3033" s="150">
        <v>2211.2629908362678</v>
      </c>
      <c r="S3033" s="150">
        <v>6671.616</v>
      </c>
      <c r="T3033" s="150">
        <v>0</v>
      </c>
      <c r="U3033" s="150">
        <v>188.71850000000001</v>
      </c>
      <c r="V3033" s="150">
        <v>4635</v>
      </c>
      <c r="W3033" s="150">
        <v>2710.3465999999989</v>
      </c>
      <c r="X3033" s="150">
        <v>3309.955403975559</v>
      </c>
      <c r="Y3033" s="150">
        <v>15074</v>
      </c>
      <c r="Z3033" s="150">
        <v>333.75667824639191</v>
      </c>
      <c r="AA3033" s="150">
        <v>50242.511502149879</v>
      </c>
      <c r="AB3033" s="150">
        <v>136</v>
      </c>
      <c r="AC3033" s="150">
        <v>2931.3251799999998</v>
      </c>
      <c r="AD3033" s="150">
        <v>7224.8641680294613</v>
      </c>
      <c r="AE3033" s="150">
        <v>5267.2060712160001</v>
      </c>
      <c r="AF3033" s="150">
        <v>3514.1114211487211</v>
      </c>
      <c r="AG3033" s="150">
        <v>36193</v>
      </c>
      <c r="AH3033" s="150">
        <v>2250.0406245260829</v>
      </c>
      <c r="AI3033" s="150">
        <v>202.87799999999999</v>
      </c>
      <c r="AJ3033" s="150">
        <v>5717.7887039999996</v>
      </c>
      <c r="AK3033" s="150">
        <v>236.17080000000001</v>
      </c>
      <c r="AL3033" s="150">
        <v>185778.109375</v>
      </c>
      <c r="AM3033" s="150">
        <v>154666.75</v>
      </c>
      <c r="AN3033" s="150">
        <v>31111.37109375</v>
      </c>
      <c r="AO3033" s="5" t="s">
        <v>963</v>
      </c>
    </row>
    <row r="3034" spans="1:41" ht="14.25" x14ac:dyDescent="0.45">
      <c r="A3034" s="150">
        <v>2019</v>
      </c>
      <c r="B3034" s="5" t="s">
        <v>4980</v>
      </c>
      <c r="C3034" s="5" t="s">
        <v>171</v>
      </c>
      <c r="D3034" s="5" t="s">
        <v>84</v>
      </c>
      <c r="E3034" s="5" t="s">
        <v>261</v>
      </c>
      <c r="F3034" s="5" t="s">
        <v>261</v>
      </c>
      <c r="G3034" s="5" t="s">
        <v>88</v>
      </c>
      <c r="H3034" s="5" t="s">
        <v>131</v>
      </c>
      <c r="I3034" s="150">
        <v>2000</v>
      </c>
      <c r="J3034" s="150">
        <v>5653.4901156941378</v>
      </c>
      <c r="K3034" s="150">
        <v>100</v>
      </c>
      <c r="L3034" s="150">
        <v>0</v>
      </c>
      <c r="M3034" s="150">
        <v>8000</v>
      </c>
      <c r="N3034" s="150">
        <v>381.2</v>
      </c>
      <c r="O3034" s="150">
        <v>50</v>
      </c>
      <c r="P3034" s="150">
        <v>95</v>
      </c>
      <c r="Q3034" s="150">
        <v>177.39856251036051</v>
      </c>
      <c r="R3034" s="150">
        <v>338.4</v>
      </c>
      <c r="S3034" s="150">
        <v>4032</v>
      </c>
      <c r="T3034" s="150"/>
      <c r="U3034" s="150"/>
      <c r="V3034" s="150">
        <v>725</v>
      </c>
      <c r="W3034" s="150">
        <v>1267</v>
      </c>
      <c r="X3034" s="150">
        <v>2500</v>
      </c>
      <c r="Y3034" s="150">
        <v>6476</v>
      </c>
      <c r="Z3034" s="150">
        <v>549.32456879999995</v>
      </c>
      <c r="AA3034" s="150">
        <v>23425</v>
      </c>
      <c r="AB3034" s="150"/>
      <c r="AC3034" s="150">
        <v>0</v>
      </c>
      <c r="AD3034" s="150">
        <v>3788.924</v>
      </c>
      <c r="AE3034" s="150">
        <v>1071</v>
      </c>
      <c r="AF3034" s="150">
        <v>6785.209499999999</v>
      </c>
      <c r="AG3034" s="150">
        <v>64585</v>
      </c>
      <c r="AH3034" s="150">
        <v>6624.7331598130831</v>
      </c>
      <c r="AI3034" s="150">
        <v>3150.5</v>
      </c>
      <c r="AJ3034" s="150">
        <v>6416.85</v>
      </c>
      <c r="AK3034" s="150"/>
      <c r="AL3034" s="150">
        <v>148192.015625</v>
      </c>
      <c r="AM3034" s="150">
        <v>118678.875</v>
      </c>
      <c r="AN3034" s="150">
        <v>29513.15625</v>
      </c>
      <c r="AO3034" s="5" t="s">
        <v>5544</v>
      </c>
    </row>
    <row r="3035" spans="1:41" ht="14.25" x14ac:dyDescent="0.45">
      <c r="A3035" s="150">
        <v>2019</v>
      </c>
      <c r="B3035" s="5" t="s">
        <v>6344</v>
      </c>
      <c r="C3035" s="5" t="s">
        <v>171</v>
      </c>
      <c r="D3035" s="5" t="s">
        <v>84</v>
      </c>
      <c r="E3035" s="5" t="s">
        <v>261</v>
      </c>
      <c r="F3035" s="5" t="s">
        <v>261</v>
      </c>
      <c r="G3035" s="5" t="s">
        <v>88</v>
      </c>
      <c r="H3035" s="5" t="s">
        <v>131</v>
      </c>
      <c r="I3035" s="150">
        <v>2000</v>
      </c>
      <c r="J3035" s="150">
        <v>3507.252</v>
      </c>
      <c r="K3035" s="150">
        <v>100</v>
      </c>
      <c r="L3035" s="150">
        <v>0</v>
      </c>
      <c r="M3035" s="150">
        <v>8600</v>
      </c>
      <c r="N3035" s="150">
        <v>906.59999999999991</v>
      </c>
      <c r="O3035" s="150">
        <v>50</v>
      </c>
      <c r="P3035" s="150">
        <v>95</v>
      </c>
      <c r="Q3035" s="150">
        <v>105.411</v>
      </c>
      <c r="R3035" s="150">
        <v>604.90909999999997</v>
      </c>
      <c r="S3035" s="150">
        <v>3200</v>
      </c>
      <c r="T3035" s="150">
        <v>38.309280000000001</v>
      </c>
      <c r="U3035" s="150">
        <v>102</v>
      </c>
      <c r="V3035" s="150">
        <v>126</v>
      </c>
      <c r="W3035" s="150">
        <v>1657</v>
      </c>
      <c r="X3035" s="150">
        <v>2500</v>
      </c>
      <c r="Y3035" s="150">
        <v>6476</v>
      </c>
      <c r="Z3035" s="150">
        <v>605.16</v>
      </c>
      <c r="AA3035" s="150">
        <v>31314</v>
      </c>
      <c r="AB3035" s="150"/>
      <c r="AC3035" s="150">
        <v>0</v>
      </c>
      <c r="AD3035" s="150">
        <v>2475.1640000000002</v>
      </c>
      <c r="AE3035" s="150">
        <v>2000</v>
      </c>
      <c r="AF3035" s="150">
        <v>6645</v>
      </c>
      <c r="AG3035" s="150">
        <v>66673</v>
      </c>
      <c r="AH3035" s="150">
        <v>8860</v>
      </c>
      <c r="AI3035" s="150">
        <v>3150.5</v>
      </c>
      <c r="AJ3035" s="150">
        <v>6151</v>
      </c>
      <c r="AK3035" s="150"/>
      <c r="AL3035" s="150">
        <v>157942.3125</v>
      </c>
      <c r="AM3035" s="150">
        <v>127311.328125</v>
      </c>
      <c r="AN3035" s="150">
        <v>30630.97265625</v>
      </c>
      <c r="AO3035" s="5" t="s">
        <v>6376</v>
      </c>
    </row>
    <row r="3036" spans="1:41" ht="14.25" x14ac:dyDescent="0.45">
      <c r="A3036" s="150">
        <v>2019</v>
      </c>
      <c r="B3036" s="5" t="s">
        <v>4024</v>
      </c>
      <c r="C3036" s="5" t="s">
        <v>171</v>
      </c>
      <c r="D3036" s="5" t="s">
        <v>84</v>
      </c>
      <c r="E3036" s="5" t="s">
        <v>261</v>
      </c>
      <c r="F3036" s="5" t="s">
        <v>261</v>
      </c>
      <c r="G3036" s="5" t="s">
        <v>88</v>
      </c>
      <c r="H3036" s="5" t="s">
        <v>131</v>
      </c>
      <c r="I3036" s="150">
        <v>2000</v>
      </c>
      <c r="J3036" s="150"/>
      <c r="K3036" s="150">
        <v>116</v>
      </c>
      <c r="L3036" s="150">
        <v>314.97000000000003</v>
      </c>
      <c r="M3036" s="150">
        <v>6528</v>
      </c>
      <c r="N3036" s="150">
        <v>656.50299999999993</v>
      </c>
      <c r="O3036" s="150">
        <v>50.95</v>
      </c>
      <c r="P3036" s="150">
        <v>136.7340067340067</v>
      </c>
      <c r="Q3036" s="150">
        <v>88.900101055504038</v>
      </c>
      <c r="R3036" s="150">
        <v>306.89956339155867</v>
      </c>
      <c r="S3036" s="150">
        <v>4758</v>
      </c>
      <c r="T3036" s="150"/>
      <c r="U3036" s="150"/>
      <c r="V3036" s="150">
        <v>550</v>
      </c>
      <c r="W3036" s="150">
        <v>1327.3</v>
      </c>
      <c r="X3036" s="150">
        <v>1938</v>
      </c>
      <c r="Y3036" s="150">
        <v>7791</v>
      </c>
      <c r="Z3036" s="150">
        <v>743.17200000000003</v>
      </c>
      <c r="AA3036" s="150">
        <v>23425</v>
      </c>
      <c r="AB3036" s="150"/>
      <c r="AC3036" s="150">
        <v>0</v>
      </c>
      <c r="AD3036" s="150">
        <v>3230.8047984343998</v>
      </c>
      <c r="AE3036" s="150">
        <v>1069.98</v>
      </c>
      <c r="AF3036" s="150">
        <v>6762.6</v>
      </c>
      <c r="AG3036" s="150">
        <v>43829</v>
      </c>
      <c r="AH3036" s="150">
        <v>3639</v>
      </c>
      <c r="AI3036" s="150">
        <v>1985.43</v>
      </c>
      <c r="AJ3036" s="150">
        <v>6022.4429947750077</v>
      </c>
      <c r="AK3036" s="150"/>
      <c r="AL3036" s="150">
        <v>117270.6875</v>
      </c>
      <c r="AM3036" s="150">
        <v>93697.2109375</v>
      </c>
      <c r="AN3036" s="150">
        <v>23573.484375</v>
      </c>
      <c r="AO3036" s="5" t="s">
        <v>4375</v>
      </c>
    </row>
    <row r="3037" spans="1:41" ht="14.25" x14ac:dyDescent="0.45">
      <c r="A3037" s="150">
        <v>2019</v>
      </c>
      <c r="B3037" s="5" t="s">
        <v>1476</v>
      </c>
      <c r="C3037" s="5" t="s">
        <v>171</v>
      </c>
      <c r="D3037" s="5" t="s">
        <v>84</v>
      </c>
      <c r="E3037" s="5" t="s">
        <v>261</v>
      </c>
      <c r="F3037" s="5" t="s">
        <v>261</v>
      </c>
      <c r="G3037" s="5" t="s">
        <v>88</v>
      </c>
      <c r="H3037" s="5" t="s">
        <v>131</v>
      </c>
      <c r="I3037" s="150">
        <v>2173.3539839999999</v>
      </c>
      <c r="J3037" s="150">
        <v>4217</v>
      </c>
      <c r="K3037" s="150">
        <v>232</v>
      </c>
      <c r="L3037" s="150">
        <v>290</v>
      </c>
      <c r="M3037" s="150">
        <v>787.49999999999966</v>
      </c>
      <c r="N3037" s="150">
        <v>550</v>
      </c>
      <c r="O3037" s="150">
        <v>81.178539274902292</v>
      </c>
      <c r="P3037" s="150">
        <v>0</v>
      </c>
      <c r="Q3037" s="150">
        <v>66</v>
      </c>
      <c r="R3037" s="150">
        <v>728.21914013047956</v>
      </c>
      <c r="S3037" s="150">
        <v>5657</v>
      </c>
      <c r="T3037" s="150">
        <v>0</v>
      </c>
      <c r="U3037" s="150"/>
      <c r="V3037" s="150">
        <v>113</v>
      </c>
      <c r="W3037" s="150">
        <v>1014.551</v>
      </c>
      <c r="X3037" s="150">
        <v>1036.936359448272</v>
      </c>
      <c r="Y3037" s="150">
        <v>2631</v>
      </c>
      <c r="Z3037" s="150">
        <v>994.5</v>
      </c>
      <c r="AA3037" s="150">
        <v>16677.880852468599</v>
      </c>
      <c r="AB3037" s="150">
        <v>0</v>
      </c>
      <c r="AC3037" s="150">
        <v>182.07186665942379</v>
      </c>
      <c r="AD3037" s="150">
        <v>2098.6517890800001</v>
      </c>
      <c r="AE3037" s="150">
        <v>1103.8128906249999</v>
      </c>
      <c r="AF3037" s="150">
        <v>5747.9329879234574</v>
      </c>
      <c r="AG3037" s="150">
        <v>27172.036266178609</v>
      </c>
      <c r="AH3037" s="150">
        <v>4317.4466549375002</v>
      </c>
      <c r="AI3037" s="150">
        <v>0</v>
      </c>
      <c r="AJ3037" s="150">
        <v>4797.3905033039036</v>
      </c>
      <c r="AK3037" s="150"/>
      <c r="AL3037" s="150">
        <v>82669.4609375</v>
      </c>
      <c r="AM3037" s="150">
        <v>67444.1953125</v>
      </c>
      <c r="AN3037" s="150">
        <v>15225.263671875</v>
      </c>
      <c r="AO3037" s="5" t="s">
        <v>2631</v>
      </c>
    </row>
    <row r="3038" spans="1:41" ht="14.25" x14ac:dyDescent="0.45">
      <c r="A3038" s="150">
        <v>2019</v>
      </c>
      <c r="B3038" s="5" t="s">
        <v>582</v>
      </c>
      <c r="C3038" s="5" t="s">
        <v>171</v>
      </c>
      <c r="D3038" s="5" t="s">
        <v>84</v>
      </c>
      <c r="E3038" s="5" t="s">
        <v>261</v>
      </c>
      <c r="F3038" s="5" t="s">
        <v>261</v>
      </c>
      <c r="G3038" s="5" t="s">
        <v>88</v>
      </c>
      <c r="H3038" s="5" t="s">
        <v>131</v>
      </c>
      <c r="I3038" s="150">
        <v>3200</v>
      </c>
      <c r="J3038" s="150">
        <v>3593</v>
      </c>
      <c r="K3038" s="150">
        <v>118.82283</v>
      </c>
      <c r="L3038" s="150">
        <v>281</v>
      </c>
      <c r="M3038" s="150">
        <v>4161.6000000000004</v>
      </c>
      <c r="N3038" s="150">
        <v>670</v>
      </c>
      <c r="O3038" s="150">
        <v>51.958678554999992</v>
      </c>
      <c r="P3038" s="150">
        <v>0</v>
      </c>
      <c r="Q3038" s="150">
        <v>84.180460842610273</v>
      </c>
      <c r="R3038" s="150">
        <v>317.39695611907752</v>
      </c>
      <c r="S3038" s="150">
        <v>4231.3589074241754</v>
      </c>
      <c r="T3038" s="150">
        <v>0</v>
      </c>
      <c r="U3038" s="150"/>
      <c r="V3038" s="150">
        <v>116</v>
      </c>
      <c r="W3038" s="150">
        <v>1380.9215927</v>
      </c>
      <c r="X3038" s="150">
        <v>2048.1122547172508</v>
      </c>
      <c r="Y3038" s="150">
        <v>7408.11</v>
      </c>
      <c r="Z3038" s="150">
        <v>804.29813373299987</v>
      </c>
      <c r="AA3038" s="150">
        <v>17131.481267391609</v>
      </c>
      <c r="AB3038" s="150"/>
      <c r="AC3038" s="150">
        <v>0</v>
      </c>
      <c r="AD3038" s="150">
        <v>2156.5043455652899</v>
      </c>
      <c r="AE3038" s="150">
        <v>1094.7088799999999</v>
      </c>
      <c r="AF3038" s="150">
        <v>3121.2877053382708</v>
      </c>
      <c r="AG3038" s="150">
        <v>36162</v>
      </c>
      <c r="AH3038" s="150">
        <v>3423.4044693838218</v>
      </c>
      <c r="AI3038" s="150">
        <v>1521.0648000000001</v>
      </c>
      <c r="AJ3038" s="150">
        <v>5678.4709475999998</v>
      </c>
      <c r="AK3038" s="150"/>
      <c r="AL3038" s="150">
        <v>98755.6796875</v>
      </c>
      <c r="AM3038" s="150">
        <v>79661.9375</v>
      </c>
      <c r="AN3038" s="150">
        <v>19093.748046875</v>
      </c>
      <c r="AO3038" s="5" t="s">
        <v>964</v>
      </c>
    </row>
    <row r="3039" spans="1:41" ht="14.25" x14ac:dyDescent="0.45">
      <c r="A3039" s="150">
        <v>2019</v>
      </c>
      <c r="B3039" s="5" t="s">
        <v>1477</v>
      </c>
      <c r="C3039" s="5" t="s">
        <v>171</v>
      </c>
      <c r="D3039" s="5" t="s">
        <v>84</v>
      </c>
      <c r="E3039" s="5" t="s">
        <v>261</v>
      </c>
      <c r="F3039" s="5" t="s">
        <v>261</v>
      </c>
      <c r="G3039" s="5" t="s">
        <v>88</v>
      </c>
      <c r="H3039" s="5" t="s">
        <v>131</v>
      </c>
      <c r="I3039" s="150">
        <v>2597.837184</v>
      </c>
      <c r="J3039" s="150">
        <v>3809.1185</v>
      </c>
      <c r="K3039" s="150">
        <v>189.1208619095477</v>
      </c>
      <c r="L3039" s="150">
        <v>290</v>
      </c>
      <c r="M3039" s="150">
        <v>4675.9628437499987</v>
      </c>
      <c r="N3039" s="150">
        <v>500</v>
      </c>
      <c r="O3039" s="150">
        <v>57</v>
      </c>
      <c r="P3039" s="150">
        <v>0</v>
      </c>
      <c r="Q3039" s="150">
        <v>43.348369366541469</v>
      </c>
      <c r="R3039" s="150">
        <v>300.08088003666722</v>
      </c>
      <c r="S3039" s="150">
        <v>4524.1967971584372</v>
      </c>
      <c r="T3039" s="150">
        <v>0</v>
      </c>
      <c r="U3039" s="150"/>
      <c r="V3039" s="150">
        <v>321</v>
      </c>
      <c r="W3039" s="150">
        <v>1028.3105519999999</v>
      </c>
      <c r="X3039" s="150">
        <v>1154.542195126</v>
      </c>
      <c r="Y3039" s="150">
        <v>2190</v>
      </c>
      <c r="Z3039" s="150">
        <v>857.38800000000003</v>
      </c>
      <c r="AA3039" s="150">
        <v>16375.177395424969</v>
      </c>
      <c r="AB3039" s="150">
        <v>0</v>
      </c>
      <c r="AC3039" s="150">
        <v>182</v>
      </c>
      <c r="AD3039" s="150">
        <v>1583.4039</v>
      </c>
      <c r="AE3039" s="150">
        <v>1353.0401999999999</v>
      </c>
      <c r="AF3039" s="150">
        <v>3017.6866404921602</v>
      </c>
      <c r="AG3039" s="150">
        <v>35191</v>
      </c>
      <c r="AH3039" s="150">
        <v>4319.1487172692996</v>
      </c>
      <c r="AI3039" s="150">
        <v>1294</v>
      </c>
      <c r="AJ3039" s="150">
        <v>6518.4968755005639</v>
      </c>
      <c r="AK3039" s="150"/>
      <c r="AL3039" s="150">
        <v>92371.8671875</v>
      </c>
      <c r="AM3039" s="150">
        <v>73546.1796875</v>
      </c>
      <c r="AN3039" s="150">
        <v>18825.685546875</v>
      </c>
      <c r="AO3039" s="5" t="s">
        <v>2633</v>
      </c>
    </row>
    <row r="3040" spans="1:41" ht="14.25" x14ac:dyDescent="0.45">
      <c r="A3040" s="150">
        <v>2019</v>
      </c>
      <c r="B3040" s="5" t="s">
        <v>1478</v>
      </c>
      <c r="C3040" s="5" t="s">
        <v>171</v>
      </c>
      <c r="D3040" s="5" t="s">
        <v>84</v>
      </c>
      <c r="E3040" s="5" t="s">
        <v>261</v>
      </c>
      <c r="F3040" s="5" t="s">
        <v>261</v>
      </c>
      <c r="G3040" s="5" t="s">
        <v>88</v>
      </c>
      <c r="H3040" s="5" t="s">
        <v>131</v>
      </c>
      <c r="I3040" s="150">
        <v>2400</v>
      </c>
      <c r="J3040" s="150">
        <v>4071.48</v>
      </c>
      <c r="K3040" s="150">
        <v>184.68834170854271</v>
      </c>
      <c r="L3040" s="150">
        <v>281</v>
      </c>
      <c r="M3040" s="150">
        <v>3110.0287499999999</v>
      </c>
      <c r="N3040" s="150">
        <v>595.33768799999996</v>
      </c>
      <c r="O3040" s="150">
        <v>53.548643787188453</v>
      </c>
      <c r="P3040" s="150">
        <v>0</v>
      </c>
      <c r="Q3040" s="150">
        <v>34.9758</v>
      </c>
      <c r="R3040" s="150">
        <v>269.73420010056208</v>
      </c>
      <c r="S3040" s="150">
        <v>4413.9099156479997</v>
      </c>
      <c r="T3040" s="150">
        <v>106.1363550625</v>
      </c>
      <c r="U3040" s="150"/>
      <c r="V3040" s="150">
        <v>280</v>
      </c>
      <c r="W3040" s="150">
        <v>1009.13501005</v>
      </c>
      <c r="X3040" s="150">
        <v>2117.8997731834938</v>
      </c>
      <c r="Y3040" s="150">
        <v>6669.2520000000004</v>
      </c>
      <c r="Z3040" s="150">
        <v>810.92724035420167</v>
      </c>
      <c r="AA3040" s="150">
        <v>15275.12868086141</v>
      </c>
      <c r="AB3040" s="150">
        <v>0</v>
      </c>
      <c r="AC3040" s="150">
        <v>40</v>
      </c>
      <c r="AD3040" s="150">
        <v>2150.6065486947941</v>
      </c>
      <c r="AE3040" s="150">
        <v>1390.433684224218</v>
      </c>
      <c r="AF3040" s="150">
        <v>3832.5459793826521</v>
      </c>
      <c r="AG3040" s="150">
        <v>35092.950705820098</v>
      </c>
      <c r="AH3040" s="150">
        <v>4004.9188343381879</v>
      </c>
      <c r="AI3040" s="150">
        <v>1551.4860960000001</v>
      </c>
      <c r="AJ3040" s="150">
        <v>5402.5307781538804</v>
      </c>
      <c r="AK3040" s="150"/>
      <c r="AL3040" s="150">
        <v>95148.65625</v>
      </c>
      <c r="AM3040" s="150">
        <v>76446.296875</v>
      </c>
      <c r="AN3040" s="150">
        <v>18702.357421875</v>
      </c>
      <c r="AO3040" s="5" t="s">
        <v>2632</v>
      </c>
    </row>
    <row r="3041" spans="1:41" ht="14.25" x14ac:dyDescent="0.45">
      <c r="A3041" s="150">
        <v>2019</v>
      </c>
      <c r="B3041" s="5" t="s">
        <v>4024</v>
      </c>
      <c r="C3041" s="5" t="s">
        <v>171</v>
      </c>
      <c r="D3041" s="5" t="s">
        <v>84</v>
      </c>
      <c r="E3041" s="5" t="s">
        <v>264</v>
      </c>
      <c r="F3041" s="5" t="s">
        <v>264</v>
      </c>
      <c r="G3041" s="5" t="s">
        <v>88</v>
      </c>
      <c r="H3041" s="5" t="s">
        <v>131</v>
      </c>
      <c r="I3041" s="150"/>
      <c r="J3041" s="150"/>
      <c r="K3041" s="150">
        <v>18.598355999999999</v>
      </c>
      <c r="L3041" s="150"/>
      <c r="M3041" s="150"/>
      <c r="N3041" s="150">
        <v>0</v>
      </c>
      <c r="O3041" s="150">
        <v>203.8</v>
      </c>
      <c r="P3041" s="150">
        <v>791.7340067340067</v>
      </c>
      <c r="Q3041" s="150">
        <v>0</v>
      </c>
      <c r="R3041" s="150">
        <v>0</v>
      </c>
      <c r="S3041" s="150">
        <v>0</v>
      </c>
      <c r="T3041" s="150"/>
      <c r="U3041" s="150"/>
      <c r="V3041" s="150">
        <v>166</v>
      </c>
      <c r="W3041" s="150"/>
      <c r="X3041" s="150">
        <v>286.11</v>
      </c>
      <c r="Y3041" s="150"/>
      <c r="Z3041" s="150"/>
      <c r="AA3041" s="150">
        <v>0</v>
      </c>
      <c r="AB3041" s="150"/>
      <c r="AC3041" s="150">
        <v>0</v>
      </c>
      <c r="AD3041" s="150"/>
      <c r="AE3041" s="150">
        <v>55</v>
      </c>
      <c r="AF3041" s="150">
        <v>0</v>
      </c>
      <c r="AG3041" s="150"/>
      <c r="AH3041" s="150"/>
      <c r="AI3041" s="150"/>
      <c r="AJ3041" s="150"/>
      <c r="AK3041" s="150"/>
      <c r="AL3041" s="150">
        <v>1521.2423095703125</v>
      </c>
      <c r="AM3041" s="150">
        <v>1012.7340087890625</v>
      </c>
      <c r="AN3041" s="150">
        <v>508.50836181640625</v>
      </c>
      <c r="AO3041" s="5" t="s">
        <v>4376</v>
      </c>
    </row>
    <row r="3042" spans="1:41" ht="14.25" x14ac:dyDescent="0.45">
      <c r="A3042" s="150">
        <v>2019</v>
      </c>
      <c r="B3042" s="5" t="s">
        <v>1478</v>
      </c>
      <c r="C3042" s="5" t="s">
        <v>171</v>
      </c>
      <c r="D3042" s="5" t="s">
        <v>84</v>
      </c>
      <c r="E3042" s="5" t="s">
        <v>264</v>
      </c>
      <c r="F3042" s="5" t="s">
        <v>264</v>
      </c>
      <c r="G3042" s="5" t="s">
        <v>88</v>
      </c>
      <c r="H3042" s="5" t="s">
        <v>131</v>
      </c>
      <c r="I3042" s="150">
        <v>0</v>
      </c>
      <c r="J3042" s="150"/>
      <c r="K3042" s="150"/>
      <c r="L3042" s="150">
        <v>0</v>
      </c>
      <c r="M3042" s="150">
        <v>0</v>
      </c>
      <c r="N3042" s="150">
        <v>0</v>
      </c>
      <c r="O3042" s="150">
        <v>214.19457514875381</v>
      </c>
      <c r="P3042" s="150">
        <v>0</v>
      </c>
      <c r="Q3042" s="150">
        <v>0</v>
      </c>
      <c r="R3042" s="150">
        <v>248.50820942214199</v>
      </c>
      <c r="S3042" s="150">
        <v>0</v>
      </c>
      <c r="T3042" s="150">
        <v>0</v>
      </c>
      <c r="U3042" s="150"/>
      <c r="V3042" s="150">
        <v>60</v>
      </c>
      <c r="W3042" s="150">
        <v>0</v>
      </c>
      <c r="X3042" s="150">
        <v>200.525367478509</v>
      </c>
      <c r="Y3042" s="150">
        <v>0</v>
      </c>
      <c r="Z3042" s="150">
        <v>0</v>
      </c>
      <c r="AA3042" s="150">
        <v>0</v>
      </c>
      <c r="AB3042" s="150">
        <v>0</v>
      </c>
      <c r="AC3042" s="150"/>
      <c r="AD3042" s="150"/>
      <c r="AE3042" s="150">
        <v>54.706161542319833</v>
      </c>
      <c r="AF3042" s="150"/>
      <c r="AG3042" s="150"/>
      <c r="AH3042" s="150">
        <v>0</v>
      </c>
      <c r="AI3042" s="150">
        <v>0</v>
      </c>
      <c r="AJ3042" s="150">
        <v>0</v>
      </c>
      <c r="AK3042" s="150"/>
      <c r="AL3042" s="150">
        <v>777.934326171875</v>
      </c>
      <c r="AM3042" s="150">
        <v>363.21438598632813</v>
      </c>
      <c r="AN3042" s="150">
        <v>414.71994018554688</v>
      </c>
      <c r="AO3042" s="5" t="s">
        <v>2634</v>
      </c>
    </row>
    <row r="3043" spans="1:41" ht="14.25" x14ac:dyDescent="0.45">
      <c r="A3043" s="150">
        <v>2019</v>
      </c>
      <c r="B3043" s="5" t="s">
        <v>582</v>
      </c>
      <c r="C3043" s="5" t="s">
        <v>171</v>
      </c>
      <c r="D3043" s="5" t="s">
        <v>84</v>
      </c>
      <c r="E3043" s="5" t="s">
        <v>264</v>
      </c>
      <c r="F3043" s="5" t="s">
        <v>264</v>
      </c>
      <c r="G3043" s="5" t="s">
        <v>88</v>
      </c>
      <c r="H3043" s="5" t="s">
        <v>131</v>
      </c>
      <c r="I3043" s="150">
        <v>0</v>
      </c>
      <c r="J3043" s="150"/>
      <c r="K3043" s="150">
        <v>18.598355999999999</v>
      </c>
      <c r="L3043" s="150">
        <v>0</v>
      </c>
      <c r="M3043" s="150">
        <v>0</v>
      </c>
      <c r="N3043" s="150">
        <v>0</v>
      </c>
      <c r="O3043" s="150">
        <v>207.83471422</v>
      </c>
      <c r="P3043" s="150">
        <v>0</v>
      </c>
      <c r="Q3043" s="150">
        <v>3</v>
      </c>
      <c r="R3043" s="150">
        <v>234.8985684044512</v>
      </c>
      <c r="S3043" s="150">
        <v>0</v>
      </c>
      <c r="T3043" s="150">
        <v>0</v>
      </c>
      <c r="U3043" s="150"/>
      <c r="V3043" s="150">
        <v>218</v>
      </c>
      <c r="W3043" s="150">
        <v>0</v>
      </c>
      <c r="X3043" s="150">
        <v>356.74240959602042</v>
      </c>
      <c r="Y3043" s="150">
        <v>0</v>
      </c>
      <c r="Z3043" s="150"/>
      <c r="AA3043" s="150">
        <v>0</v>
      </c>
      <c r="AB3043" s="150"/>
      <c r="AC3043" s="150">
        <v>0</v>
      </c>
      <c r="AD3043" s="150"/>
      <c r="AE3043" s="150">
        <v>54.706161542319833</v>
      </c>
      <c r="AF3043" s="150">
        <v>0</v>
      </c>
      <c r="AG3043" s="150"/>
      <c r="AH3043" s="150"/>
      <c r="AI3043" s="150"/>
      <c r="AJ3043" s="150">
        <v>0</v>
      </c>
      <c r="AK3043" s="150"/>
      <c r="AL3043" s="150">
        <v>1093.7802734375</v>
      </c>
      <c r="AM3043" s="150">
        <v>510.604736328125</v>
      </c>
      <c r="AN3043" s="150">
        <v>583.17547607421875</v>
      </c>
      <c r="AO3043" s="5" t="s">
        <v>965</v>
      </c>
    </row>
    <row r="3044" spans="1:41" ht="14.25" x14ac:dyDescent="0.45">
      <c r="A3044" s="150">
        <v>2019</v>
      </c>
      <c r="B3044" s="5" t="s">
        <v>6344</v>
      </c>
      <c r="C3044" s="5" t="s">
        <v>171</v>
      </c>
      <c r="D3044" s="5" t="s">
        <v>84</v>
      </c>
      <c r="E3044" s="5" t="s">
        <v>264</v>
      </c>
      <c r="F3044" s="5" t="s">
        <v>264</v>
      </c>
      <c r="G3044" s="5" t="s">
        <v>88</v>
      </c>
      <c r="H3044" s="5" t="s">
        <v>131</v>
      </c>
      <c r="I3044" s="150"/>
      <c r="J3044" s="150">
        <v>0</v>
      </c>
      <c r="K3044" s="150">
        <v>26</v>
      </c>
      <c r="L3044" s="150">
        <v>0</v>
      </c>
      <c r="M3044" s="150"/>
      <c r="N3044" s="150">
        <v>0</v>
      </c>
      <c r="O3044" s="150">
        <v>200</v>
      </c>
      <c r="P3044" s="150">
        <v>1200</v>
      </c>
      <c r="Q3044" s="150">
        <v>0</v>
      </c>
      <c r="R3044" s="150">
        <v>0</v>
      </c>
      <c r="S3044" s="150">
        <v>0</v>
      </c>
      <c r="T3044" s="150">
        <v>0</v>
      </c>
      <c r="U3044" s="150"/>
      <c r="V3044" s="150">
        <v>305</v>
      </c>
      <c r="W3044" s="150"/>
      <c r="X3044" s="150">
        <v>0</v>
      </c>
      <c r="Y3044" s="150">
        <v>0</v>
      </c>
      <c r="Z3044" s="150">
        <v>0</v>
      </c>
      <c r="AA3044" s="150">
        <v>0</v>
      </c>
      <c r="AB3044" s="150"/>
      <c r="AC3044" s="150">
        <v>0</v>
      </c>
      <c r="AD3044" s="150">
        <v>0</v>
      </c>
      <c r="AE3044" s="150">
        <v>75</v>
      </c>
      <c r="AF3044" s="150">
        <v>0</v>
      </c>
      <c r="AG3044" s="150"/>
      <c r="AH3044" s="150"/>
      <c r="AI3044" s="150"/>
      <c r="AJ3044" s="150"/>
      <c r="AK3044" s="150"/>
      <c r="AL3044" s="150">
        <v>1806</v>
      </c>
      <c r="AM3044" s="150">
        <v>1580</v>
      </c>
      <c r="AN3044" s="150">
        <v>226</v>
      </c>
      <c r="AO3044" s="5" t="s">
        <v>6377</v>
      </c>
    </row>
    <row r="3045" spans="1:41" ht="14.25" x14ac:dyDescent="0.45">
      <c r="A3045" s="150">
        <v>2019</v>
      </c>
      <c r="B3045" s="5" t="s">
        <v>1476</v>
      </c>
      <c r="C3045" s="5" t="s">
        <v>171</v>
      </c>
      <c r="D3045" s="5" t="s">
        <v>84</v>
      </c>
      <c r="E3045" s="5" t="s">
        <v>264</v>
      </c>
      <c r="F3045" s="5" t="s">
        <v>264</v>
      </c>
      <c r="G3045" s="5" t="s">
        <v>88</v>
      </c>
      <c r="H3045" s="5" t="s">
        <v>131</v>
      </c>
      <c r="I3045" s="150"/>
      <c r="J3045" s="150"/>
      <c r="K3045" s="150">
        <v>58</v>
      </c>
      <c r="L3045" s="150"/>
      <c r="M3045" s="150">
        <v>0</v>
      </c>
      <c r="N3045" s="150">
        <v>0</v>
      </c>
      <c r="O3045" s="150">
        <v>289.92335455322262</v>
      </c>
      <c r="P3045" s="150">
        <v>0</v>
      </c>
      <c r="Q3045" s="150">
        <v>0</v>
      </c>
      <c r="R3045" s="150">
        <v>0</v>
      </c>
      <c r="S3045" s="150">
        <v>0</v>
      </c>
      <c r="T3045" s="150">
        <v>579.84670910644513</v>
      </c>
      <c r="U3045" s="150"/>
      <c r="V3045" s="150">
        <v>113</v>
      </c>
      <c r="W3045" s="150">
        <v>630</v>
      </c>
      <c r="X3045" s="150">
        <v>129.61704493103389</v>
      </c>
      <c r="Y3045" s="150">
        <v>0</v>
      </c>
      <c r="Z3045" s="150">
        <v>0</v>
      </c>
      <c r="AA3045" s="150">
        <v>0</v>
      </c>
      <c r="AB3045" s="150">
        <v>0</v>
      </c>
      <c r="AC3045" s="150">
        <v>0</v>
      </c>
      <c r="AD3045" s="150">
        <v>0</v>
      </c>
      <c r="AE3045" s="150">
        <v>565.70410644531239</v>
      </c>
      <c r="AF3045" s="150"/>
      <c r="AG3045" s="150">
        <v>0</v>
      </c>
      <c r="AH3045" s="150">
        <v>0</v>
      </c>
      <c r="AI3045" s="150">
        <v>0</v>
      </c>
      <c r="AJ3045" s="150">
        <v>0</v>
      </c>
      <c r="AK3045" s="150"/>
      <c r="AL3045" s="150">
        <v>2366.09130859375</v>
      </c>
      <c r="AM3045" s="150">
        <v>678.7041015625</v>
      </c>
      <c r="AN3045" s="150">
        <v>1687.3870849609375</v>
      </c>
      <c r="AO3045" s="5" t="s">
        <v>2635</v>
      </c>
    </row>
    <row r="3046" spans="1:41" ht="14.25" x14ac:dyDescent="0.45">
      <c r="A3046" s="150">
        <v>2019</v>
      </c>
      <c r="B3046" s="5" t="s">
        <v>4980</v>
      </c>
      <c r="C3046" s="5" t="s">
        <v>171</v>
      </c>
      <c r="D3046" s="5" t="s">
        <v>84</v>
      </c>
      <c r="E3046" s="5" t="s">
        <v>264</v>
      </c>
      <c r="F3046" s="5" t="s">
        <v>264</v>
      </c>
      <c r="G3046" s="5" t="s">
        <v>88</v>
      </c>
      <c r="H3046" s="5" t="s">
        <v>131</v>
      </c>
      <c r="I3046" s="150"/>
      <c r="J3046" s="150"/>
      <c r="K3046" s="150">
        <v>26</v>
      </c>
      <c r="L3046" s="150">
        <v>0</v>
      </c>
      <c r="M3046" s="150"/>
      <c r="N3046" s="150">
        <v>0</v>
      </c>
      <c r="O3046" s="150">
        <v>200</v>
      </c>
      <c r="P3046" s="150">
        <v>1200</v>
      </c>
      <c r="Q3046" s="150">
        <v>0</v>
      </c>
      <c r="R3046" s="150">
        <v>0</v>
      </c>
      <c r="S3046" s="150">
        <v>0</v>
      </c>
      <c r="T3046" s="150"/>
      <c r="U3046" s="150"/>
      <c r="V3046" s="150">
        <v>179</v>
      </c>
      <c r="W3046" s="150"/>
      <c r="X3046" s="150">
        <v>0</v>
      </c>
      <c r="Y3046" s="150">
        <v>0</v>
      </c>
      <c r="Z3046" s="150">
        <v>0</v>
      </c>
      <c r="AA3046" s="150">
        <v>0</v>
      </c>
      <c r="AB3046" s="150"/>
      <c r="AC3046" s="150">
        <v>0</v>
      </c>
      <c r="AD3046" s="150"/>
      <c r="AE3046" s="150">
        <v>25</v>
      </c>
      <c r="AF3046" s="150">
        <v>0</v>
      </c>
      <c r="AG3046" s="150"/>
      <c r="AH3046" s="150"/>
      <c r="AI3046" s="150"/>
      <c r="AJ3046" s="150"/>
      <c r="AK3046" s="150"/>
      <c r="AL3046" s="150">
        <v>1630</v>
      </c>
      <c r="AM3046" s="150">
        <v>1404</v>
      </c>
      <c r="AN3046" s="150">
        <v>226</v>
      </c>
      <c r="AO3046" s="5" t="s">
        <v>5545</v>
      </c>
    </row>
    <row r="3047" spans="1:41" ht="14.25" x14ac:dyDescent="0.45">
      <c r="A3047" s="150">
        <v>2019</v>
      </c>
      <c r="B3047" s="5" t="s">
        <v>1477</v>
      </c>
      <c r="C3047" s="5" t="s">
        <v>171</v>
      </c>
      <c r="D3047" s="5" t="s">
        <v>84</v>
      </c>
      <c r="E3047" s="5" t="s">
        <v>264</v>
      </c>
      <c r="F3047" s="5" t="s">
        <v>264</v>
      </c>
      <c r="G3047" s="5" t="s">
        <v>88</v>
      </c>
      <c r="H3047" s="5" t="s">
        <v>131</v>
      </c>
      <c r="I3047" s="150">
        <v>0</v>
      </c>
      <c r="J3047" s="150"/>
      <c r="K3047" s="150"/>
      <c r="L3047" s="150">
        <v>0</v>
      </c>
      <c r="M3047" s="150">
        <v>0</v>
      </c>
      <c r="N3047" s="150">
        <v>0</v>
      </c>
      <c r="O3047" s="150">
        <v>226</v>
      </c>
      <c r="P3047" s="150">
        <v>0</v>
      </c>
      <c r="Q3047" s="150">
        <v>0</v>
      </c>
      <c r="R3047" s="150"/>
      <c r="S3047" s="150">
        <v>0</v>
      </c>
      <c r="T3047" s="150">
        <v>579.84670910644513</v>
      </c>
      <c r="U3047" s="150"/>
      <c r="V3047" s="150">
        <v>160</v>
      </c>
      <c r="W3047" s="150"/>
      <c r="X3047" s="150">
        <v>144.31777439075</v>
      </c>
      <c r="Y3047" s="150">
        <v>0</v>
      </c>
      <c r="Z3047" s="150"/>
      <c r="AA3047" s="150">
        <v>0</v>
      </c>
      <c r="AB3047" s="150">
        <v>0</v>
      </c>
      <c r="AC3047" s="150"/>
      <c r="AD3047" s="150">
        <v>0</v>
      </c>
      <c r="AE3047" s="150">
        <v>75</v>
      </c>
      <c r="AF3047" s="150"/>
      <c r="AG3047" s="150">
        <v>0</v>
      </c>
      <c r="AH3047" s="150">
        <v>0</v>
      </c>
      <c r="AI3047" s="150">
        <v>0</v>
      </c>
      <c r="AJ3047" s="150">
        <v>0</v>
      </c>
      <c r="AK3047" s="150"/>
      <c r="AL3047" s="150">
        <v>1185.1644287109375</v>
      </c>
      <c r="AM3047" s="150">
        <v>235</v>
      </c>
      <c r="AN3047" s="150">
        <v>950.1644287109375</v>
      </c>
      <c r="AO3047" s="5" t="s">
        <v>2636</v>
      </c>
    </row>
    <row r="3048" spans="1:41" ht="14.25" x14ac:dyDescent="0.45">
      <c r="A3048" s="150">
        <v>2019</v>
      </c>
      <c r="B3048" s="5" t="s">
        <v>4024</v>
      </c>
      <c r="C3048" s="5" t="s">
        <v>4979</v>
      </c>
      <c r="D3048" s="5" t="s">
        <v>84</v>
      </c>
      <c r="E3048" s="5" t="s">
        <v>95</v>
      </c>
      <c r="F3048" s="5" t="s">
        <v>236</v>
      </c>
      <c r="G3048" s="5" t="s">
        <v>87</v>
      </c>
      <c r="H3048" s="5" t="s">
        <v>131</v>
      </c>
      <c r="I3048" s="150">
        <v>128.92685656610331</v>
      </c>
      <c r="J3048" s="150"/>
      <c r="K3048" s="150"/>
      <c r="L3048" s="150"/>
      <c r="M3048" s="150"/>
      <c r="N3048" s="150">
        <v>0</v>
      </c>
      <c r="O3048" s="150">
        <v>0</v>
      </c>
      <c r="P3048" s="150"/>
      <c r="Q3048" s="150">
        <v>0</v>
      </c>
      <c r="R3048" s="150"/>
      <c r="S3048" s="150">
        <v>45.439050200052442</v>
      </c>
      <c r="T3048" s="150"/>
      <c r="U3048" s="150"/>
      <c r="V3048" s="150">
        <v>499.82955220057681</v>
      </c>
      <c r="W3048" s="150"/>
      <c r="X3048" s="150">
        <v>0</v>
      </c>
      <c r="Y3048" s="150">
        <v>4911.7449501961446</v>
      </c>
      <c r="Z3048" s="150"/>
      <c r="AA3048" s="150">
        <v>0</v>
      </c>
      <c r="AB3048" s="150"/>
      <c r="AC3048" s="150"/>
      <c r="AD3048" s="150">
        <v>0</v>
      </c>
      <c r="AE3048" s="150"/>
      <c r="AF3048" s="150">
        <v>0</v>
      </c>
      <c r="AG3048" s="150"/>
      <c r="AH3048" s="150"/>
      <c r="AI3048" s="150">
        <v>0</v>
      </c>
      <c r="AJ3048" s="150"/>
      <c r="AK3048" s="150"/>
      <c r="AL3048" s="150">
        <v>5585.9404296875</v>
      </c>
      <c r="AM3048" s="150">
        <v>5540.50146484375</v>
      </c>
      <c r="AN3048" s="150">
        <v>45.439048767089844</v>
      </c>
      <c r="AO3048" s="5" t="s">
        <v>5549</v>
      </c>
    </row>
    <row r="3049" spans="1:41" ht="14.25" x14ac:dyDescent="0.45">
      <c r="A3049" s="150">
        <v>2019</v>
      </c>
      <c r="B3049" s="5" t="s">
        <v>1477</v>
      </c>
      <c r="C3049" s="5" t="s">
        <v>4979</v>
      </c>
      <c r="D3049" s="5" t="s">
        <v>84</v>
      </c>
      <c r="E3049" s="5" t="s">
        <v>95</v>
      </c>
      <c r="F3049" s="5" t="s">
        <v>236</v>
      </c>
      <c r="G3049" s="5" t="s">
        <v>87</v>
      </c>
      <c r="H3049" s="5" t="s">
        <v>131</v>
      </c>
      <c r="I3049" s="150">
        <v>353.82207879383725</v>
      </c>
      <c r="J3049" s="150"/>
      <c r="K3049" s="150"/>
      <c r="L3049" s="150"/>
      <c r="M3049" s="150">
        <v>0</v>
      </c>
      <c r="N3049" s="150">
        <v>0</v>
      </c>
      <c r="O3049" s="150">
        <v>0</v>
      </c>
      <c r="P3049" s="150">
        <v>0</v>
      </c>
      <c r="Q3049" s="150">
        <v>0</v>
      </c>
      <c r="R3049" s="150"/>
      <c r="S3049" s="150">
        <v>51.975773252004089</v>
      </c>
      <c r="T3049" s="150"/>
      <c r="U3049" s="150"/>
      <c r="V3049" s="150">
        <v>83.000553028351447</v>
      </c>
      <c r="W3049" s="150"/>
      <c r="X3049" s="150"/>
      <c r="Y3049" s="150">
        <v>0</v>
      </c>
      <c r="Z3049" s="150"/>
      <c r="AA3049" s="150">
        <v>0</v>
      </c>
      <c r="AB3049" s="150"/>
      <c r="AC3049" s="150"/>
      <c r="AD3049" s="150">
        <v>0</v>
      </c>
      <c r="AE3049" s="150"/>
      <c r="AF3049" s="150"/>
      <c r="AG3049" s="150">
        <v>0</v>
      </c>
      <c r="AH3049" s="150">
        <v>0</v>
      </c>
      <c r="AI3049" s="150">
        <v>0</v>
      </c>
      <c r="AJ3049" s="150">
        <v>0</v>
      </c>
      <c r="AK3049" s="150"/>
      <c r="AL3049" s="150">
        <v>488.79840087890625</v>
      </c>
      <c r="AM3049" s="150">
        <v>436.8226318359375</v>
      </c>
      <c r="AN3049" s="150">
        <v>51.975772857666016</v>
      </c>
      <c r="AO3049" s="5" t="s">
        <v>5547</v>
      </c>
    </row>
    <row r="3050" spans="1:41" ht="14.25" x14ac:dyDescent="0.45">
      <c r="A3050" s="150">
        <v>2019</v>
      </c>
      <c r="B3050" s="5" t="s">
        <v>582</v>
      </c>
      <c r="C3050" s="5" t="s">
        <v>4979</v>
      </c>
      <c r="D3050" s="5" t="s">
        <v>84</v>
      </c>
      <c r="E3050" s="5" t="s">
        <v>95</v>
      </c>
      <c r="F3050" s="5" t="s">
        <v>236</v>
      </c>
      <c r="G3050" s="5" t="s">
        <v>87</v>
      </c>
      <c r="H3050" s="5" t="s">
        <v>131</v>
      </c>
      <c r="I3050" s="150">
        <v>1249.1097294297674</v>
      </c>
      <c r="J3050" s="150"/>
      <c r="K3050" s="150"/>
      <c r="L3050" s="150"/>
      <c r="M3050" s="150">
        <v>0</v>
      </c>
      <c r="N3050" s="150">
        <v>0</v>
      </c>
      <c r="O3050" s="150">
        <v>0</v>
      </c>
      <c r="P3050" s="150">
        <v>0</v>
      </c>
      <c r="Q3050" s="150">
        <v>0</v>
      </c>
      <c r="R3050" s="150"/>
      <c r="S3050" s="150">
        <v>45.31845002204637</v>
      </c>
      <c r="T3050" s="150">
        <v>0</v>
      </c>
      <c r="U3050" s="150"/>
      <c r="V3050" s="150">
        <v>22.329358522669157</v>
      </c>
      <c r="W3050" s="150"/>
      <c r="X3050" s="150"/>
      <c r="Y3050" s="150">
        <v>4307.3332590228802</v>
      </c>
      <c r="Z3050" s="150"/>
      <c r="AA3050" s="150"/>
      <c r="AB3050" s="150">
        <v>0</v>
      </c>
      <c r="AC3050" s="150"/>
      <c r="AD3050" s="150">
        <v>0</v>
      </c>
      <c r="AE3050" s="150"/>
      <c r="AF3050" s="150">
        <v>0</v>
      </c>
      <c r="AG3050" s="150"/>
      <c r="AH3050" s="150"/>
      <c r="AI3050" s="150">
        <v>0</v>
      </c>
      <c r="AJ3050" s="150">
        <v>0</v>
      </c>
      <c r="AK3050" s="150"/>
      <c r="AL3050" s="150">
        <v>5624.0908203125</v>
      </c>
      <c r="AM3050" s="150">
        <v>5578.7724609375</v>
      </c>
      <c r="AN3050" s="150">
        <v>45.318450927734375</v>
      </c>
      <c r="AO3050" s="5" t="s">
        <v>5546</v>
      </c>
    </row>
    <row r="3051" spans="1:41" ht="14.25" x14ac:dyDescent="0.45">
      <c r="A3051" s="150">
        <v>2019</v>
      </c>
      <c r="B3051" s="5" t="s">
        <v>1478</v>
      </c>
      <c r="C3051" s="5" t="s">
        <v>4979</v>
      </c>
      <c r="D3051" s="5" t="s">
        <v>84</v>
      </c>
      <c r="E3051" s="5" t="s">
        <v>95</v>
      </c>
      <c r="F3051" s="5" t="s">
        <v>236</v>
      </c>
      <c r="G3051" s="5" t="s">
        <v>87</v>
      </c>
      <c r="H3051" s="5" t="s">
        <v>131</v>
      </c>
      <c r="I3051" s="150">
        <v>213.12435437743787</v>
      </c>
      <c r="J3051" s="150"/>
      <c r="K3051" s="150"/>
      <c r="L3051" s="150">
        <v>87.789814974117022</v>
      </c>
      <c r="M3051" s="150"/>
      <c r="N3051" s="150">
        <v>0</v>
      </c>
      <c r="O3051" s="150">
        <v>0</v>
      </c>
      <c r="P3051" s="150"/>
      <c r="Q3051" s="150"/>
      <c r="R3051" s="150"/>
      <c r="S3051" s="150">
        <v>47.847787842289122</v>
      </c>
      <c r="T3051" s="150"/>
      <c r="U3051" s="150"/>
      <c r="V3051" s="150">
        <v>143.93602099213393</v>
      </c>
      <c r="W3051" s="150"/>
      <c r="X3051" s="150"/>
      <c r="Y3051" s="150">
        <v>4684.1990217865678</v>
      </c>
      <c r="Z3051" s="150"/>
      <c r="AA3051" s="150">
        <v>0</v>
      </c>
      <c r="AB3051" s="150"/>
      <c r="AC3051" s="150"/>
      <c r="AD3051" s="150">
        <v>0</v>
      </c>
      <c r="AE3051" s="150"/>
      <c r="AF3051" s="150"/>
      <c r="AG3051" s="150"/>
      <c r="AH3051" s="150">
        <v>0</v>
      </c>
      <c r="AI3051" s="150">
        <v>0</v>
      </c>
      <c r="AJ3051" s="150">
        <v>0</v>
      </c>
      <c r="AK3051" s="150"/>
      <c r="AL3051" s="150">
        <v>5176.89697265625</v>
      </c>
      <c r="AM3051" s="150">
        <v>5129.04931640625</v>
      </c>
      <c r="AN3051" s="150">
        <v>47.847785949707031</v>
      </c>
      <c r="AO3051" s="5" t="s">
        <v>5548</v>
      </c>
    </row>
    <row r="3052" spans="1:41" ht="14.25" x14ac:dyDescent="0.45">
      <c r="A3052" s="150">
        <v>2019</v>
      </c>
      <c r="B3052" s="5" t="s">
        <v>4980</v>
      </c>
      <c r="C3052" s="5" t="s">
        <v>4979</v>
      </c>
      <c r="D3052" s="5" t="s">
        <v>84</v>
      </c>
      <c r="E3052" s="5" t="s">
        <v>95</v>
      </c>
      <c r="F3052" s="5" t="s">
        <v>236</v>
      </c>
      <c r="G3052" s="5" t="s">
        <v>87</v>
      </c>
      <c r="H3052" s="5" t="s">
        <v>131</v>
      </c>
      <c r="I3052" s="150">
        <v>316.0443419617165</v>
      </c>
      <c r="J3052" s="150"/>
      <c r="K3052" s="150"/>
      <c r="L3052" s="150"/>
      <c r="M3052" s="150">
        <v>0</v>
      </c>
      <c r="N3052" s="150">
        <v>0</v>
      </c>
      <c r="O3052" s="150">
        <v>0</v>
      </c>
      <c r="P3052" s="150"/>
      <c r="Q3052" s="150">
        <v>0</v>
      </c>
      <c r="R3052" s="150">
        <v>0</v>
      </c>
      <c r="S3052" s="150">
        <v>10.534811398723884</v>
      </c>
      <c r="T3052" s="150"/>
      <c r="U3052" s="150"/>
      <c r="V3052" s="150">
        <v>210.69622797447767</v>
      </c>
      <c r="W3052" s="150"/>
      <c r="X3052" s="150">
        <v>0</v>
      </c>
      <c r="Y3052" s="150"/>
      <c r="Z3052" s="150"/>
      <c r="AA3052" s="150">
        <v>0</v>
      </c>
      <c r="AB3052" s="150">
        <v>0</v>
      </c>
      <c r="AC3052" s="150"/>
      <c r="AD3052" s="150"/>
      <c r="AE3052" s="150"/>
      <c r="AF3052" s="150">
        <v>0</v>
      </c>
      <c r="AG3052" s="150"/>
      <c r="AH3052" s="150"/>
      <c r="AI3052" s="150">
        <v>0</v>
      </c>
      <c r="AJ3052" s="150"/>
      <c r="AK3052" s="150"/>
      <c r="AL3052" s="150">
        <v>537.275390625</v>
      </c>
      <c r="AM3052" s="150">
        <v>526.74053955078125</v>
      </c>
      <c r="AN3052" s="150">
        <v>10.534811019897461</v>
      </c>
      <c r="AO3052" s="5" t="s">
        <v>5550</v>
      </c>
    </row>
    <row r="3053" spans="1:41" ht="14.25" x14ac:dyDescent="0.45">
      <c r="A3053" s="150">
        <v>2019</v>
      </c>
      <c r="B3053" s="5" t="s">
        <v>6344</v>
      </c>
      <c r="C3053" s="5" t="s">
        <v>4979</v>
      </c>
      <c r="D3053" s="5" t="s">
        <v>84</v>
      </c>
      <c r="E3053" s="5" t="s">
        <v>95</v>
      </c>
      <c r="F3053" s="5" t="s">
        <v>236</v>
      </c>
      <c r="G3053" s="5" t="s">
        <v>87</v>
      </c>
      <c r="H3053" s="5" t="s">
        <v>131</v>
      </c>
      <c r="I3053" s="150">
        <v>307.2277712603294</v>
      </c>
      <c r="J3053" s="150"/>
      <c r="K3053" s="150"/>
      <c r="L3053" s="150"/>
      <c r="M3053" s="150">
        <v>0</v>
      </c>
      <c r="N3053" s="150">
        <v>202.97514754599092</v>
      </c>
      <c r="O3053" s="150">
        <v>0</v>
      </c>
      <c r="P3053" s="150"/>
      <c r="Q3053" s="150">
        <v>0</v>
      </c>
      <c r="R3053" s="150"/>
      <c r="S3053" s="150"/>
      <c r="T3053" s="150"/>
      <c r="U3053" s="150"/>
      <c r="V3053" s="150">
        <v>0</v>
      </c>
      <c r="W3053" s="150"/>
      <c r="X3053" s="150">
        <v>0</v>
      </c>
      <c r="Y3053" s="150">
        <v>0</v>
      </c>
      <c r="Z3053" s="150"/>
      <c r="AA3053" s="150">
        <v>0</v>
      </c>
      <c r="AB3053" s="150"/>
      <c r="AC3053" s="150"/>
      <c r="AD3053" s="150">
        <v>0</v>
      </c>
      <c r="AE3053" s="150"/>
      <c r="AF3053" s="150">
        <v>0</v>
      </c>
      <c r="AG3053" s="150"/>
      <c r="AH3053" s="150">
        <v>11.26501827954541</v>
      </c>
      <c r="AI3053" s="150">
        <v>0</v>
      </c>
      <c r="AJ3053" s="150"/>
      <c r="AK3053" s="150"/>
      <c r="AL3053" s="150">
        <v>521.46795654296875</v>
      </c>
      <c r="AM3053" s="150">
        <v>510.20294189453125</v>
      </c>
      <c r="AN3053" s="150">
        <v>11.265018463134766</v>
      </c>
      <c r="AO3053" s="5" t="s">
        <v>6378</v>
      </c>
    </row>
    <row r="3054" spans="1:41" ht="14.25" x14ac:dyDescent="0.45">
      <c r="A3054" s="150">
        <v>2019</v>
      </c>
      <c r="B3054" s="5" t="s">
        <v>4024</v>
      </c>
      <c r="C3054" s="5" t="s">
        <v>4979</v>
      </c>
      <c r="D3054" s="5" t="s">
        <v>84</v>
      </c>
      <c r="E3054" s="5" t="s">
        <v>95</v>
      </c>
      <c r="F3054" s="5" t="s">
        <v>188</v>
      </c>
      <c r="G3054" s="5" t="s">
        <v>87</v>
      </c>
      <c r="H3054" s="5" t="s">
        <v>131</v>
      </c>
      <c r="I3054" s="150">
        <v>324.56464428608888</v>
      </c>
      <c r="J3054" s="150">
        <v>0</v>
      </c>
      <c r="K3054" s="150"/>
      <c r="L3054" s="150"/>
      <c r="M3054" s="150">
        <v>0</v>
      </c>
      <c r="N3054" s="150">
        <v>837.3569906293975</v>
      </c>
      <c r="O3054" s="150">
        <v>380.82251596234426</v>
      </c>
      <c r="P3054" s="150">
        <v>774.06395709722199</v>
      </c>
      <c r="Q3054" s="150">
        <v>0</v>
      </c>
      <c r="R3054" s="150">
        <v>0</v>
      </c>
      <c r="S3054" s="150">
        <v>549.5961309911105</v>
      </c>
      <c r="T3054" s="150"/>
      <c r="U3054" s="150">
        <v>0</v>
      </c>
      <c r="V3054" s="150">
        <v>0</v>
      </c>
      <c r="W3054" s="150">
        <v>0</v>
      </c>
      <c r="X3054" s="150">
        <v>0</v>
      </c>
      <c r="Y3054" s="150">
        <v>2591.480166990953</v>
      </c>
      <c r="Z3054" s="150">
        <v>235.85030818122456</v>
      </c>
      <c r="AA3054" s="150">
        <v>4930.1369467056893</v>
      </c>
      <c r="AB3054" s="150"/>
      <c r="AC3054" s="150">
        <v>0</v>
      </c>
      <c r="AD3054" s="150">
        <v>0</v>
      </c>
      <c r="AE3054" s="150"/>
      <c r="AF3054" s="150">
        <v>1094.8647333917397</v>
      </c>
      <c r="AG3054" s="150">
        <v>10010.655511930601</v>
      </c>
      <c r="AH3054" s="150">
        <v>540.94107381014805</v>
      </c>
      <c r="AI3054" s="150"/>
      <c r="AJ3054" s="150">
        <v>865.50571809623693</v>
      </c>
      <c r="AK3054" s="150"/>
      <c r="AL3054" s="150">
        <v>23135.837890625</v>
      </c>
      <c r="AM3054" s="150">
        <v>21664.478515625</v>
      </c>
      <c r="AN3054" s="150">
        <v>1471.3597412109375</v>
      </c>
      <c r="AO3054" s="5" t="s">
        <v>5555</v>
      </c>
    </row>
    <row r="3055" spans="1:41" ht="14.25" x14ac:dyDescent="0.45">
      <c r="A3055" s="150">
        <v>2019</v>
      </c>
      <c r="B3055" s="5" t="s">
        <v>4980</v>
      </c>
      <c r="C3055" s="5" t="s">
        <v>4979</v>
      </c>
      <c r="D3055" s="5" t="s">
        <v>84</v>
      </c>
      <c r="E3055" s="5" t="s">
        <v>95</v>
      </c>
      <c r="F3055" s="5" t="s">
        <v>188</v>
      </c>
      <c r="G3055" s="5" t="s">
        <v>87</v>
      </c>
      <c r="H3055" s="5" t="s">
        <v>131</v>
      </c>
      <c r="I3055" s="150">
        <v>316.0443419617165</v>
      </c>
      <c r="J3055" s="150">
        <v>3092.1478375548772</v>
      </c>
      <c r="K3055" s="150"/>
      <c r="L3055" s="150"/>
      <c r="M3055" s="150">
        <v>0</v>
      </c>
      <c r="N3055" s="150">
        <v>205.00742981916676</v>
      </c>
      <c r="O3055" s="150">
        <v>499.71498616636387</v>
      </c>
      <c r="P3055" s="150">
        <v>0</v>
      </c>
      <c r="Q3055" s="150">
        <v>0</v>
      </c>
      <c r="R3055" s="150">
        <v>0</v>
      </c>
      <c r="S3055" s="150">
        <v>105.34811398723883</v>
      </c>
      <c r="T3055" s="150"/>
      <c r="U3055" s="150">
        <v>0</v>
      </c>
      <c r="V3055" s="150">
        <v>632.088683923433</v>
      </c>
      <c r="W3055" s="150">
        <v>0</v>
      </c>
      <c r="X3055" s="150">
        <v>368.71839895533589</v>
      </c>
      <c r="Y3055" s="150">
        <v>6071.8575482528031</v>
      </c>
      <c r="Z3055" s="150">
        <v>210.69622800262457</v>
      </c>
      <c r="AA3055" s="150">
        <v>4441.4764857019891</v>
      </c>
      <c r="AB3055" s="150"/>
      <c r="AC3055" s="150">
        <v>844.89187417765538</v>
      </c>
      <c r="AD3055" s="150">
        <v>0</v>
      </c>
      <c r="AE3055" s="150">
        <v>0</v>
      </c>
      <c r="AF3055" s="150">
        <v>0</v>
      </c>
      <c r="AG3055" s="150">
        <v>18153.587002280994</v>
      </c>
      <c r="AH3055" s="150">
        <v>539.38234361466277</v>
      </c>
      <c r="AI3055" s="150">
        <v>683.70925977718002</v>
      </c>
      <c r="AJ3055" s="150">
        <v>1053.4811398723882</v>
      </c>
      <c r="AK3055" s="150"/>
      <c r="AL3055" s="150">
        <v>37218.15234375</v>
      </c>
      <c r="AM3055" s="150">
        <v>35021.27734375</v>
      </c>
      <c r="AN3055" s="150">
        <v>2196.873046875</v>
      </c>
      <c r="AO3055" s="5" t="s">
        <v>5552</v>
      </c>
    </row>
    <row r="3056" spans="1:41" ht="14.25" x14ac:dyDescent="0.45">
      <c r="A3056" s="150">
        <v>2019</v>
      </c>
      <c r="B3056" s="5" t="s">
        <v>1478</v>
      </c>
      <c r="C3056" s="5" t="s">
        <v>4979</v>
      </c>
      <c r="D3056" s="5" t="s">
        <v>84</v>
      </c>
      <c r="E3056" s="5" t="s">
        <v>95</v>
      </c>
      <c r="F3056" s="5" t="s">
        <v>188</v>
      </c>
      <c r="G3056" s="5" t="s">
        <v>87</v>
      </c>
      <c r="H3056" s="5" t="s">
        <v>131</v>
      </c>
      <c r="I3056" s="150">
        <v>345.44645038112139</v>
      </c>
      <c r="J3056" s="150">
        <v>0</v>
      </c>
      <c r="K3056" s="150"/>
      <c r="L3056" s="150"/>
      <c r="M3056" s="150">
        <v>1926.4397049587203</v>
      </c>
      <c r="N3056" s="150">
        <v>1532.444325589853</v>
      </c>
      <c r="O3056" s="150">
        <v>703.55927060955059</v>
      </c>
      <c r="P3056" s="150"/>
      <c r="Q3056" s="150">
        <v>0</v>
      </c>
      <c r="R3056" s="150"/>
      <c r="S3056" s="150">
        <v>834.82892175437678</v>
      </c>
      <c r="T3056" s="150"/>
      <c r="U3056" s="150">
        <v>0</v>
      </c>
      <c r="V3056" s="150">
        <v>0</v>
      </c>
      <c r="W3056" s="150">
        <v>0</v>
      </c>
      <c r="X3056" s="150"/>
      <c r="Y3056" s="150">
        <v>9163.557061322088</v>
      </c>
      <c r="Z3056" s="150">
        <v>536.10525527546997</v>
      </c>
      <c r="AA3056" s="150">
        <v>1888.9561170688553</v>
      </c>
      <c r="AB3056" s="150"/>
      <c r="AC3056" s="150">
        <v>0</v>
      </c>
      <c r="AD3056" s="150">
        <v>0</v>
      </c>
      <c r="AE3056" s="150">
        <v>434.80193221303819</v>
      </c>
      <c r="AF3056" s="150">
        <v>2210.4313412354891</v>
      </c>
      <c r="AG3056" s="150">
        <v>6810.1580384283352</v>
      </c>
      <c r="AH3056" s="150">
        <v>1151.4881679370715</v>
      </c>
      <c r="AI3056" s="150"/>
      <c r="AJ3056" s="150">
        <v>345.44645038112139</v>
      </c>
      <c r="AK3056" s="150"/>
      <c r="AL3056" s="150">
        <v>27883.666015625</v>
      </c>
      <c r="AM3056" s="150">
        <v>23267.34765625</v>
      </c>
      <c r="AN3056" s="150">
        <v>4616.31591796875</v>
      </c>
      <c r="AO3056" s="5" t="s">
        <v>5553</v>
      </c>
    </row>
    <row r="3057" spans="1:41" ht="14.25" x14ac:dyDescent="0.45">
      <c r="A3057" s="150">
        <v>2019</v>
      </c>
      <c r="B3057" s="5" t="s">
        <v>1477</v>
      </c>
      <c r="C3057" s="5" t="s">
        <v>4979</v>
      </c>
      <c r="D3057" s="5" t="s">
        <v>84</v>
      </c>
      <c r="E3057" s="5" t="s">
        <v>95</v>
      </c>
      <c r="F3057" s="5" t="s">
        <v>188</v>
      </c>
      <c r="G3057" s="5" t="s">
        <v>87</v>
      </c>
      <c r="H3057" s="5" t="s">
        <v>131</v>
      </c>
      <c r="I3057" s="150">
        <v>355.71665583579193</v>
      </c>
      <c r="J3057" s="150">
        <v>0</v>
      </c>
      <c r="K3057" s="150"/>
      <c r="L3057" s="150"/>
      <c r="M3057" s="150">
        <v>3230.2036655355205</v>
      </c>
      <c r="N3057" s="150">
        <v>1599.3020846377203</v>
      </c>
      <c r="O3057" s="150">
        <v>741.07636632456649</v>
      </c>
      <c r="P3057" s="150">
        <v>0</v>
      </c>
      <c r="Q3057" s="150">
        <v>0</v>
      </c>
      <c r="R3057" s="150">
        <v>1363.639407879966</v>
      </c>
      <c r="S3057" s="150">
        <v>820.51975279456008</v>
      </c>
      <c r="T3057" s="150">
        <v>0</v>
      </c>
      <c r="U3057" s="150">
        <v>0</v>
      </c>
      <c r="V3057" s="150">
        <v>0</v>
      </c>
      <c r="W3057" s="150">
        <v>0</v>
      </c>
      <c r="X3057" s="150">
        <v>0</v>
      </c>
      <c r="Y3057" s="150">
        <v>3859.9407185834839</v>
      </c>
      <c r="Z3057" s="150"/>
      <c r="AA3057" s="150">
        <v>1801.9757612902367</v>
      </c>
      <c r="AB3057" s="150"/>
      <c r="AC3057" s="150">
        <v>0</v>
      </c>
      <c r="AD3057" s="150">
        <v>136.95091249677989</v>
      </c>
      <c r="AE3057" s="150">
        <v>0</v>
      </c>
      <c r="AF3057" s="150">
        <v>1332.0473648125908</v>
      </c>
      <c r="AG3057" s="150">
        <v>14610.468777362094</v>
      </c>
      <c r="AH3057" s="150">
        <v>861.60502654359402</v>
      </c>
      <c r="AI3057" s="150">
        <v>0</v>
      </c>
      <c r="AJ3057" s="150">
        <v>1663.5537695077173</v>
      </c>
      <c r="AK3057" s="150"/>
      <c r="AL3057" s="150">
        <v>32377.001953125</v>
      </c>
      <c r="AM3057" s="150">
        <v>26586.646484375</v>
      </c>
      <c r="AN3057" s="150">
        <v>5790.35546875</v>
      </c>
      <c r="AO3057" s="5" t="s">
        <v>5554</v>
      </c>
    </row>
    <row r="3058" spans="1:41" ht="14.25" x14ac:dyDescent="0.45">
      <c r="A3058" s="150">
        <v>2019</v>
      </c>
      <c r="B3058" s="5" t="s">
        <v>6344</v>
      </c>
      <c r="C3058" s="5" t="s">
        <v>4979</v>
      </c>
      <c r="D3058" s="5" t="s">
        <v>84</v>
      </c>
      <c r="E3058" s="5" t="s">
        <v>95</v>
      </c>
      <c r="F3058" s="5" t="s">
        <v>188</v>
      </c>
      <c r="G3058" s="5" t="s">
        <v>87</v>
      </c>
      <c r="H3058" s="5" t="s">
        <v>131</v>
      </c>
      <c r="I3058" s="150">
        <v>307.2277712603294</v>
      </c>
      <c r="J3058" s="150">
        <v>2050.9412111427846</v>
      </c>
      <c r="K3058" s="150"/>
      <c r="L3058" s="150">
        <v>66.566017106404701</v>
      </c>
      <c r="M3058" s="150"/>
      <c r="N3058" s="150">
        <v>-47.927532316611384</v>
      </c>
      <c r="O3058" s="150">
        <v>485.77462425786905</v>
      </c>
      <c r="P3058" s="150">
        <v>0</v>
      </c>
      <c r="Q3058" s="150">
        <v>0</v>
      </c>
      <c r="R3058" s="150">
        <v>7.1636504243285168</v>
      </c>
      <c r="S3058" s="150"/>
      <c r="T3058" s="150">
        <v>5.5517696814854913</v>
      </c>
      <c r="U3058" s="150"/>
      <c r="V3058" s="150">
        <v>40.963702834710581</v>
      </c>
      <c r="W3058" s="150">
        <v>0</v>
      </c>
      <c r="X3058" s="150">
        <v>358.4323998037176</v>
      </c>
      <c r="Y3058" s="150">
        <v>5902.8695784817955</v>
      </c>
      <c r="Z3058" s="150">
        <v>270.68814833176754</v>
      </c>
      <c r="AA3058" s="150">
        <v>7382.6833433857146</v>
      </c>
      <c r="AB3058" s="150"/>
      <c r="AC3058" s="150">
        <v>821.32224183594724</v>
      </c>
      <c r="AD3058" s="150">
        <v>0</v>
      </c>
      <c r="AE3058" s="150"/>
      <c r="AF3058" s="150">
        <v>510.3251821141273</v>
      </c>
      <c r="AG3058" s="150">
        <v>8200.9333075090581</v>
      </c>
      <c r="AH3058" s="150"/>
      <c r="AI3058" s="150">
        <v>664.63607849317918</v>
      </c>
      <c r="AJ3058" s="150">
        <v>588.85322824896468</v>
      </c>
      <c r="AK3058" s="150"/>
      <c r="AL3058" s="150">
        <v>27617.00390625</v>
      </c>
      <c r="AM3058" s="150">
        <v>26102.609375</v>
      </c>
      <c r="AN3058" s="150">
        <v>1514.3948974609375</v>
      </c>
      <c r="AO3058" s="5" t="s">
        <v>6379</v>
      </c>
    </row>
    <row r="3059" spans="1:41" ht="14.25" x14ac:dyDescent="0.45">
      <c r="A3059" s="150">
        <v>2019</v>
      </c>
      <c r="B3059" s="5" t="s">
        <v>582</v>
      </c>
      <c r="C3059" s="5" t="s">
        <v>4979</v>
      </c>
      <c r="D3059" s="5" t="s">
        <v>84</v>
      </c>
      <c r="E3059" s="5" t="s">
        <v>95</v>
      </c>
      <c r="F3059" s="5" t="s">
        <v>188</v>
      </c>
      <c r="G3059" s="5" t="s">
        <v>87</v>
      </c>
      <c r="H3059" s="5" t="s">
        <v>131</v>
      </c>
      <c r="I3059" s="150">
        <v>334.94037784003734</v>
      </c>
      <c r="J3059" s="150">
        <v>0</v>
      </c>
      <c r="K3059" s="150"/>
      <c r="L3059" s="150">
        <v>0</v>
      </c>
      <c r="M3059" s="150">
        <v>586.14566122006545</v>
      </c>
      <c r="N3059" s="150">
        <v>933.59047983279754</v>
      </c>
      <c r="O3059" s="150">
        <v>349.45446087977234</v>
      </c>
      <c r="P3059" s="150">
        <v>433.63949191401349</v>
      </c>
      <c r="Q3059" s="150">
        <v>0</v>
      </c>
      <c r="R3059" s="150"/>
      <c r="S3059" s="150">
        <v>1122.0502657641252</v>
      </c>
      <c r="T3059" s="150">
        <v>0</v>
      </c>
      <c r="U3059" s="150">
        <v>0</v>
      </c>
      <c r="V3059" s="150">
        <v>0</v>
      </c>
      <c r="W3059" s="150">
        <v>0</v>
      </c>
      <c r="X3059" s="150">
        <v>115.27632501834874</v>
      </c>
      <c r="Y3059" s="150">
        <v>8080.9948493539678</v>
      </c>
      <c r="Z3059" s="150">
        <v>279.11698153336448</v>
      </c>
      <c r="AA3059" s="150">
        <v>5898.5403504253582</v>
      </c>
      <c r="AB3059" s="150"/>
      <c r="AC3059" s="150">
        <v>0</v>
      </c>
      <c r="AD3059" s="150">
        <v>0</v>
      </c>
      <c r="AE3059" s="150">
        <v>1075.8787346788761</v>
      </c>
      <c r="AF3059" s="150">
        <v>216.2351410215247</v>
      </c>
      <c r="AG3059" s="150">
        <v>6602.7913151532703</v>
      </c>
      <c r="AH3059" s="150">
        <v>558.23396306672896</v>
      </c>
      <c r="AI3059" s="150"/>
      <c r="AJ3059" s="150">
        <v>703.37479346407849</v>
      </c>
      <c r="AK3059" s="150"/>
      <c r="AL3059" s="150">
        <v>27290.263671875</v>
      </c>
      <c r="AM3059" s="150">
        <v>24559.1015625</v>
      </c>
      <c r="AN3059" s="150">
        <v>2731.16064453125</v>
      </c>
      <c r="AO3059" s="5" t="s">
        <v>5551</v>
      </c>
    </row>
    <row r="3060" spans="1:41" ht="14.25" x14ac:dyDescent="0.45">
      <c r="A3060" s="150">
        <v>2019</v>
      </c>
      <c r="B3060" s="5" t="s">
        <v>582</v>
      </c>
      <c r="C3060" s="5" t="s">
        <v>4979</v>
      </c>
      <c r="D3060" s="5" t="s">
        <v>84</v>
      </c>
      <c r="E3060" s="5" t="s">
        <v>95</v>
      </c>
      <c r="F3060" s="5" t="s">
        <v>191</v>
      </c>
      <c r="G3060" s="5" t="s">
        <v>87</v>
      </c>
      <c r="H3060" s="5" t="s">
        <v>131</v>
      </c>
      <c r="I3060" s="150">
        <v>0</v>
      </c>
      <c r="J3060" s="150">
        <v>0</v>
      </c>
      <c r="K3060" s="150"/>
      <c r="L3060" s="150">
        <v>0</v>
      </c>
      <c r="M3060" s="150">
        <v>502.41056676005604</v>
      </c>
      <c r="N3060" s="150">
        <v>911.14947451751505</v>
      </c>
      <c r="O3060" s="150">
        <v>473.38240068058616</v>
      </c>
      <c r="P3060" s="150">
        <v>0</v>
      </c>
      <c r="Q3060" s="150">
        <v>0</v>
      </c>
      <c r="R3060" s="150">
        <v>272.77662358227491</v>
      </c>
      <c r="S3060" s="150">
        <v>1122.0502657641252</v>
      </c>
      <c r="T3060" s="150">
        <v>0</v>
      </c>
      <c r="U3060" s="150">
        <v>0</v>
      </c>
      <c r="V3060" s="150">
        <v>1982.8470368130213</v>
      </c>
      <c r="W3060" s="150">
        <v>133.97615113601495</v>
      </c>
      <c r="X3060" s="150">
        <v>0</v>
      </c>
      <c r="Y3060" s="150">
        <v>668.76428775394129</v>
      </c>
      <c r="Z3060" s="150">
        <v>13.327063272413268</v>
      </c>
      <c r="AA3060" s="150">
        <v>6280.5481321242023</v>
      </c>
      <c r="AB3060" s="150"/>
      <c r="AC3060" s="150">
        <v>1107.8152997059235</v>
      </c>
      <c r="AD3060" s="150">
        <v>248.64844901771053</v>
      </c>
      <c r="AE3060" s="150">
        <v>2441.1973133361466</v>
      </c>
      <c r="AF3060" s="150">
        <v>992.71587468972723</v>
      </c>
      <c r="AG3060" s="150">
        <v>0</v>
      </c>
      <c r="AH3060" s="150">
        <v>0</v>
      </c>
      <c r="AI3060" s="150"/>
      <c r="AJ3060" s="150">
        <v>0</v>
      </c>
      <c r="AK3060" s="150"/>
      <c r="AL3060" s="150">
        <v>17151.609375</v>
      </c>
      <c r="AM3060" s="150">
        <v>14671.1416015625</v>
      </c>
      <c r="AN3060" s="150">
        <v>2480.4677734375</v>
      </c>
      <c r="AO3060" s="5" t="s">
        <v>5560</v>
      </c>
    </row>
    <row r="3061" spans="1:41" ht="14.25" x14ac:dyDescent="0.45">
      <c r="A3061" s="150">
        <v>2019</v>
      </c>
      <c r="B3061" s="5" t="s">
        <v>1477</v>
      </c>
      <c r="C3061" s="5" t="s">
        <v>4979</v>
      </c>
      <c r="D3061" s="5" t="s">
        <v>84</v>
      </c>
      <c r="E3061" s="5" t="s">
        <v>95</v>
      </c>
      <c r="F3061" s="5" t="s">
        <v>191</v>
      </c>
      <c r="G3061" s="5" t="s">
        <v>87</v>
      </c>
      <c r="H3061" s="5" t="s">
        <v>131</v>
      </c>
      <c r="I3061" s="150">
        <v>0</v>
      </c>
      <c r="J3061" s="150">
        <v>0</v>
      </c>
      <c r="K3061" s="150">
        <v>47.428887444772258</v>
      </c>
      <c r="L3061" s="150">
        <v>347.41660053295681</v>
      </c>
      <c r="M3061" s="150">
        <v>5054.1408183335434</v>
      </c>
      <c r="N3061" s="150">
        <v>1152.1662482521301</v>
      </c>
      <c r="O3061" s="150">
        <v>112.6436076813341</v>
      </c>
      <c r="P3061" s="150">
        <v>0</v>
      </c>
      <c r="Q3061" s="150">
        <v>0</v>
      </c>
      <c r="R3061" s="150"/>
      <c r="S3061" s="150">
        <v>820.51975279456008</v>
      </c>
      <c r="T3061" s="150">
        <v>118.57221861193064</v>
      </c>
      <c r="U3061" s="150">
        <v>0</v>
      </c>
      <c r="V3061" s="150">
        <v>675.8616460880047</v>
      </c>
      <c r="W3061" s="150">
        <v>0</v>
      </c>
      <c r="X3061" s="150">
        <v>34.385943397459883</v>
      </c>
      <c r="Y3061" s="150">
        <v>1289.8641657261651</v>
      </c>
      <c r="Z3061" s="150">
        <v>152.95816200939052</v>
      </c>
      <c r="AA3061" s="150">
        <v>2960.8703357710488</v>
      </c>
      <c r="AB3061" s="150"/>
      <c r="AC3061" s="150">
        <v>0</v>
      </c>
      <c r="AD3061" s="150">
        <v>410.85273749033968</v>
      </c>
      <c r="AE3061" s="150">
        <v>11.857221861193064</v>
      </c>
      <c r="AF3061" s="150">
        <v>1450.5902216343202</v>
      </c>
      <c r="AG3061" s="150">
        <v>0</v>
      </c>
      <c r="AH3061" s="150">
        <v>2015.727716402821</v>
      </c>
      <c r="AI3061" s="150">
        <v>0</v>
      </c>
      <c r="AJ3061" s="150">
        <v>0</v>
      </c>
      <c r="AK3061" s="150"/>
      <c r="AL3061" s="150">
        <v>16655.85546875</v>
      </c>
      <c r="AM3061" s="150">
        <v>8041.5849609375</v>
      </c>
      <c r="AN3061" s="150">
        <v>8614.271484375</v>
      </c>
      <c r="AO3061" s="5" t="s">
        <v>5557</v>
      </c>
    </row>
    <row r="3062" spans="1:41" ht="14.25" x14ac:dyDescent="0.45">
      <c r="A3062" s="150">
        <v>2019</v>
      </c>
      <c r="B3062" s="5" t="s">
        <v>6344</v>
      </c>
      <c r="C3062" s="5" t="s">
        <v>4979</v>
      </c>
      <c r="D3062" s="5" t="s">
        <v>84</v>
      </c>
      <c r="E3062" s="5" t="s">
        <v>95</v>
      </c>
      <c r="F3062" s="5" t="s">
        <v>191</v>
      </c>
      <c r="G3062" s="5" t="s">
        <v>87</v>
      </c>
      <c r="H3062" s="5" t="s">
        <v>131</v>
      </c>
      <c r="I3062" s="150">
        <v>0</v>
      </c>
      <c r="J3062" s="150">
        <v>197.70501551933762</v>
      </c>
      <c r="K3062" s="150"/>
      <c r="L3062" s="150"/>
      <c r="M3062" s="150"/>
      <c r="N3062" s="150">
        <v>787.9368240256581</v>
      </c>
      <c r="O3062" s="150">
        <v>158.39967503234394</v>
      </c>
      <c r="P3062" s="150">
        <v>0</v>
      </c>
      <c r="Q3062" s="150">
        <v>0</v>
      </c>
      <c r="R3062" s="150"/>
      <c r="S3062" s="150">
        <v>706.0053219859534</v>
      </c>
      <c r="T3062" s="150">
        <v>0</v>
      </c>
      <c r="U3062" s="150"/>
      <c r="V3062" s="150">
        <v>312.34823411466823</v>
      </c>
      <c r="W3062" s="150">
        <v>206.86669931528846</v>
      </c>
      <c r="X3062" s="150">
        <v>158.7343484845035</v>
      </c>
      <c r="Y3062" s="150">
        <v>183.31257018532986</v>
      </c>
      <c r="Z3062" s="150">
        <v>20.329024034819554</v>
      </c>
      <c r="AA3062" s="150">
        <v>6386.2412719313797</v>
      </c>
      <c r="AB3062" s="150"/>
      <c r="AC3062" s="150">
        <v>107.52971994111529</v>
      </c>
      <c r="AD3062" s="150">
        <v>0</v>
      </c>
      <c r="AE3062" s="150">
        <v>41.987795405578346</v>
      </c>
      <c r="AF3062" s="150">
        <v>0</v>
      </c>
      <c r="AG3062" s="150">
        <v>1193.0678450609457</v>
      </c>
      <c r="AH3062" s="150">
        <v>56.32509139772705</v>
      </c>
      <c r="AI3062" s="150"/>
      <c r="AJ3062" s="150"/>
      <c r="AK3062" s="150"/>
      <c r="AL3062" s="150">
        <v>10516.7890625</v>
      </c>
      <c r="AM3062" s="150">
        <v>9230.4580078125</v>
      </c>
      <c r="AN3062" s="150">
        <v>1286.3311767578125</v>
      </c>
      <c r="AO3062" s="5" t="s">
        <v>6380</v>
      </c>
    </row>
    <row r="3063" spans="1:41" ht="14.25" x14ac:dyDescent="0.45">
      <c r="A3063" s="150">
        <v>2019</v>
      </c>
      <c r="B3063" s="5" t="s">
        <v>4980</v>
      </c>
      <c r="C3063" s="5" t="s">
        <v>4979</v>
      </c>
      <c r="D3063" s="5" t="s">
        <v>84</v>
      </c>
      <c r="E3063" s="5" t="s">
        <v>95</v>
      </c>
      <c r="F3063" s="5" t="s">
        <v>191</v>
      </c>
      <c r="G3063" s="5" t="s">
        <v>87</v>
      </c>
      <c r="H3063" s="5" t="s">
        <v>131</v>
      </c>
      <c r="I3063" s="150">
        <v>0</v>
      </c>
      <c r="J3063" s="150">
        <v>308.92022432145484</v>
      </c>
      <c r="K3063" s="150"/>
      <c r="L3063" s="150">
        <v>0</v>
      </c>
      <c r="M3063" s="150">
        <v>2143.8341196403103</v>
      </c>
      <c r="N3063" s="150">
        <v>489.32091984792697</v>
      </c>
      <c r="O3063" s="150">
        <v>162.94529904370989</v>
      </c>
      <c r="P3063" s="150">
        <v>0</v>
      </c>
      <c r="Q3063" s="150">
        <v>0</v>
      </c>
      <c r="R3063" s="150">
        <v>0</v>
      </c>
      <c r="S3063" s="150">
        <v>368.71839895533589</v>
      </c>
      <c r="T3063" s="150"/>
      <c r="U3063" s="150">
        <v>0</v>
      </c>
      <c r="V3063" s="150">
        <v>221.23103937320155</v>
      </c>
      <c r="W3063" s="150">
        <v>2212.3103937320157</v>
      </c>
      <c r="X3063" s="150">
        <v>158.02217098085825</v>
      </c>
      <c r="Y3063" s="150">
        <v>188.78382026513196</v>
      </c>
      <c r="Z3063" s="150">
        <v>14.861118412796875</v>
      </c>
      <c r="AA3063" s="150">
        <v>3668.2213290356563</v>
      </c>
      <c r="AB3063" s="150"/>
      <c r="AC3063" s="150">
        <v>110.61551968660078</v>
      </c>
      <c r="AD3063" s="150">
        <v>646.00790883211084</v>
      </c>
      <c r="AE3063" s="150">
        <v>219.12407709345678</v>
      </c>
      <c r="AF3063" s="150">
        <v>0</v>
      </c>
      <c r="AG3063" s="150">
        <v>0</v>
      </c>
      <c r="AH3063" s="150">
        <v>0</v>
      </c>
      <c r="AI3063" s="150"/>
      <c r="AJ3063" s="150">
        <v>0</v>
      </c>
      <c r="AK3063" s="150"/>
      <c r="AL3063" s="150">
        <v>10912.916015625</v>
      </c>
      <c r="AM3063" s="150">
        <v>5221.078125</v>
      </c>
      <c r="AN3063" s="150">
        <v>5691.83837890625</v>
      </c>
      <c r="AO3063" s="5" t="s">
        <v>5558</v>
      </c>
    </row>
    <row r="3064" spans="1:41" ht="14.25" x14ac:dyDescent="0.45">
      <c r="A3064" s="150">
        <v>2019</v>
      </c>
      <c r="B3064" s="5" t="s">
        <v>4024</v>
      </c>
      <c r="C3064" s="5" t="s">
        <v>4979</v>
      </c>
      <c r="D3064" s="5" t="s">
        <v>84</v>
      </c>
      <c r="E3064" s="5" t="s">
        <v>95</v>
      </c>
      <c r="F3064" s="5" t="s">
        <v>191</v>
      </c>
      <c r="G3064" s="5" t="s">
        <v>87</v>
      </c>
      <c r="H3064" s="5" t="s">
        <v>131</v>
      </c>
      <c r="I3064" s="150">
        <v>0</v>
      </c>
      <c r="J3064" s="150">
        <v>595.03518119116291</v>
      </c>
      <c r="K3064" s="150"/>
      <c r="L3064" s="150">
        <v>0</v>
      </c>
      <c r="M3064" s="150">
        <v>1828.3808294783005</v>
      </c>
      <c r="N3064" s="150">
        <v>917.51771000360213</v>
      </c>
      <c r="O3064" s="150">
        <v>156.87291140494295</v>
      </c>
      <c r="P3064" s="150">
        <v>0</v>
      </c>
      <c r="Q3064" s="150">
        <v>0</v>
      </c>
      <c r="R3064" s="150">
        <v>267.05067391162322</v>
      </c>
      <c r="S3064" s="150">
        <v>549.5961309911105</v>
      </c>
      <c r="T3064" s="150"/>
      <c r="U3064" s="150">
        <v>0</v>
      </c>
      <c r="V3064" s="150">
        <v>1460.5408992873997</v>
      </c>
      <c r="W3064" s="150">
        <v>129.82585771443553</v>
      </c>
      <c r="X3064" s="150">
        <v>248.92930708252706</v>
      </c>
      <c r="Y3064" s="150">
        <v>251.61988515958458</v>
      </c>
      <c r="Z3064" s="150">
        <v>57.339753823875697</v>
      </c>
      <c r="AA3064" s="150">
        <v>4424.8979837670113</v>
      </c>
      <c r="AB3064" s="150"/>
      <c r="AC3064" s="150">
        <v>1045.08733577973</v>
      </c>
      <c r="AD3064" s="150">
        <v>492.5888168316734</v>
      </c>
      <c r="AE3064" s="150">
        <v>1186.8247159394648</v>
      </c>
      <c r="AF3064" s="150">
        <v>285.61688697175816</v>
      </c>
      <c r="AG3064" s="150">
        <v>0</v>
      </c>
      <c r="AH3064" s="150">
        <v>0</v>
      </c>
      <c r="AI3064" s="150"/>
      <c r="AJ3064" s="150">
        <v>0</v>
      </c>
      <c r="AK3064" s="150"/>
      <c r="AL3064" s="150">
        <v>13897.7255859375</v>
      </c>
      <c r="AM3064" s="150">
        <v>10491.5322265625</v>
      </c>
      <c r="AN3064" s="150">
        <v>3406.19384765625</v>
      </c>
      <c r="AO3064" s="5" t="s">
        <v>5556</v>
      </c>
    </row>
    <row r="3065" spans="1:41" ht="14.25" x14ac:dyDescent="0.45">
      <c r="A3065" s="150">
        <v>2019</v>
      </c>
      <c r="B3065" s="5" t="s">
        <v>1478</v>
      </c>
      <c r="C3065" s="5" t="s">
        <v>4979</v>
      </c>
      <c r="D3065" s="5" t="s">
        <v>84</v>
      </c>
      <c r="E3065" s="5" t="s">
        <v>95</v>
      </c>
      <c r="F3065" s="5" t="s">
        <v>191</v>
      </c>
      <c r="G3065" s="5" t="s">
        <v>87</v>
      </c>
      <c r="H3065" s="5" t="s">
        <v>131</v>
      </c>
      <c r="I3065" s="150">
        <v>0</v>
      </c>
      <c r="J3065" s="150">
        <v>13.297476244522958</v>
      </c>
      <c r="K3065" s="150">
        <v>46.059526717482854</v>
      </c>
      <c r="L3065" s="150">
        <v>330.47710419793947</v>
      </c>
      <c r="M3065" s="150">
        <v>4341.110393122759</v>
      </c>
      <c r="N3065" s="150">
        <v>1221.0983912604702</v>
      </c>
      <c r="O3065" s="150">
        <v>164.66280801500122</v>
      </c>
      <c r="P3065" s="150"/>
      <c r="Q3065" s="150">
        <v>0</v>
      </c>
      <c r="R3065" s="150"/>
      <c r="S3065" s="150">
        <v>834.82892175437678</v>
      </c>
      <c r="T3065" s="150"/>
      <c r="U3065" s="150">
        <v>0</v>
      </c>
      <c r="V3065" s="150">
        <v>1519.9643816769342</v>
      </c>
      <c r="W3065" s="150">
        <v>503.20032938850017</v>
      </c>
      <c r="X3065" s="150">
        <v>59.011388392961834</v>
      </c>
      <c r="Y3065" s="150">
        <v>35.197089748946965</v>
      </c>
      <c r="Z3065" s="150">
        <v>13.306597268680795</v>
      </c>
      <c r="AA3065" s="150">
        <v>2934.5188670664361</v>
      </c>
      <c r="AB3065" s="150"/>
      <c r="AC3065" s="150">
        <v>0</v>
      </c>
      <c r="AD3065" s="150">
        <v>0</v>
      </c>
      <c r="AE3065" s="150">
        <v>1652.9889007896963</v>
      </c>
      <c r="AF3065" s="150">
        <v>3351.922146143248</v>
      </c>
      <c r="AG3065" s="150">
        <v>0</v>
      </c>
      <c r="AH3065" s="150">
        <v>1727.232251905607</v>
      </c>
      <c r="AI3065" s="150"/>
      <c r="AJ3065" s="150">
        <v>1007.5521469449375</v>
      </c>
      <c r="AK3065" s="150"/>
      <c r="AL3065" s="150">
        <v>19756.4296875</v>
      </c>
      <c r="AM3065" s="150">
        <v>12080.322265625</v>
      </c>
      <c r="AN3065" s="150">
        <v>7676.10546875</v>
      </c>
      <c r="AO3065" s="5" t="s">
        <v>5559</v>
      </c>
    </row>
    <row r="3066" spans="1:41" ht="14.25" x14ac:dyDescent="0.45">
      <c r="A3066" s="150">
        <v>2019</v>
      </c>
      <c r="B3066" s="5" t="s">
        <v>4024</v>
      </c>
      <c r="C3066" s="5" t="s">
        <v>4979</v>
      </c>
      <c r="D3066" s="5" t="s">
        <v>84</v>
      </c>
      <c r="E3066" s="5" t="s">
        <v>95</v>
      </c>
      <c r="F3066" s="5" t="s">
        <v>194</v>
      </c>
      <c r="G3066" s="5" t="s">
        <v>87</v>
      </c>
      <c r="H3066" s="5" t="s">
        <v>131</v>
      </c>
      <c r="I3066" s="150">
        <v>194.73878657165332</v>
      </c>
      <c r="J3066" s="150">
        <v>216.37642952405923</v>
      </c>
      <c r="K3066" s="150"/>
      <c r="L3066" s="150"/>
      <c r="M3066" s="150">
        <v>421.9340375719155</v>
      </c>
      <c r="N3066" s="150">
        <v>1205.0085353179636</v>
      </c>
      <c r="O3066" s="150">
        <v>275.87994764317551</v>
      </c>
      <c r="P3066" s="150">
        <v>0</v>
      </c>
      <c r="Q3066" s="150">
        <v>0</v>
      </c>
      <c r="R3066" s="150">
        <v>0</v>
      </c>
      <c r="S3066" s="150">
        <v>10.818821476202961</v>
      </c>
      <c r="T3066" s="150"/>
      <c r="U3066" s="150">
        <v>43.275285904811845</v>
      </c>
      <c r="V3066" s="150">
        <v>173.10114361924738</v>
      </c>
      <c r="W3066" s="150">
        <v>86.55057180962369</v>
      </c>
      <c r="X3066" s="150">
        <v>61.945851025672049</v>
      </c>
      <c r="Y3066" s="150">
        <v>0</v>
      </c>
      <c r="Z3066" s="150">
        <v>0</v>
      </c>
      <c r="AA3066" s="150">
        <v>3275.9391429942566</v>
      </c>
      <c r="AB3066" s="150">
        <v>146.94772458267434</v>
      </c>
      <c r="AC3066" s="150">
        <v>0</v>
      </c>
      <c r="AD3066" s="150">
        <v>0</v>
      </c>
      <c r="AE3066" s="150"/>
      <c r="AF3066" s="150">
        <v>1263.3786967050771</v>
      </c>
      <c r="AG3066" s="150">
        <v>0</v>
      </c>
      <c r="AH3066" s="150">
        <v>10.818821476202961</v>
      </c>
      <c r="AI3066" s="150">
        <v>278.0437119384161</v>
      </c>
      <c r="AJ3066" s="150">
        <v>0</v>
      </c>
      <c r="AK3066" s="150">
        <v>245.58724750980724</v>
      </c>
      <c r="AL3066" s="150">
        <v>7910.34521484375</v>
      </c>
      <c r="AM3066" s="150">
        <v>6371.818359375</v>
      </c>
      <c r="AN3066" s="150">
        <v>1538.5269775390625</v>
      </c>
      <c r="AO3066" s="5" t="s">
        <v>5565</v>
      </c>
    </row>
    <row r="3067" spans="1:41" ht="14.25" x14ac:dyDescent="0.45">
      <c r="A3067" s="150">
        <v>2019</v>
      </c>
      <c r="B3067" s="5" t="s">
        <v>1477</v>
      </c>
      <c r="C3067" s="5" t="s">
        <v>4979</v>
      </c>
      <c r="D3067" s="5" t="s">
        <v>84</v>
      </c>
      <c r="E3067" s="5" t="s">
        <v>95</v>
      </c>
      <c r="F3067" s="5" t="s">
        <v>194</v>
      </c>
      <c r="G3067" s="5" t="s">
        <v>87</v>
      </c>
      <c r="H3067" s="5" t="s">
        <v>131</v>
      </c>
      <c r="I3067" s="150">
        <v>213.42999350147517</v>
      </c>
      <c r="J3067" s="150">
        <v>272.88387056883556</v>
      </c>
      <c r="K3067" s="150"/>
      <c r="L3067" s="150"/>
      <c r="M3067" s="150">
        <v>2371.4443722386127</v>
      </c>
      <c r="N3067" s="150">
        <v>1487.369910268058</v>
      </c>
      <c r="O3067" s="150">
        <v>283.38760248251424</v>
      </c>
      <c r="P3067" s="150">
        <v>0</v>
      </c>
      <c r="Q3067" s="150">
        <v>0</v>
      </c>
      <c r="R3067" s="150"/>
      <c r="S3067" s="150">
        <v>569.14664933726704</v>
      </c>
      <c r="T3067" s="150">
        <v>0</v>
      </c>
      <c r="U3067" s="150">
        <v>59.286109305965319</v>
      </c>
      <c r="V3067" s="150">
        <v>234.77299285162266</v>
      </c>
      <c r="W3067" s="150">
        <v>94.857774889544515</v>
      </c>
      <c r="X3067" s="150">
        <v>62.843275864323239</v>
      </c>
      <c r="Y3067" s="150">
        <v>183.62093774243581</v>
      </c>
      <c r="Z3067" s="150"/>
      <c r="AA3067" s="150">
        <v>2354.816530836958</v>
      </c>
      <c r="AB3067" s="150">
        <v>201.5727716402821</v>
      </c>
      <c r="AC3067" s="150">
        <v>0</v>
      </c>
      <c r="AD3067" s="150">
        <v>54.78036499871196</v>
      </c>
      <c r="AE3067" s="150">
        <v>0</v>
      </c>
      <c r="AF3067" s="150">
        <v>0</v>
      </c>
      <c r="AG3067" s="150">
        <v>1000.7495250846946</v>
      </c>
      <c r="AH3067" s="150">
        <v>343.85943397459886</v>
      </c>
      <c r="AI3067" s="150">
        <v>231.21582629326474</v>
      </c>
      <c r="AJ3067" s="150">
        <v>217.74263998792102</v>
      </c>
      <c r="AK3067" s="150">
        <v>585.01036974040778</v>
      </c>
      <c r="AL3067" s="150">
        <v>10822.7919921875</v>
      </c>
      <c r="AM3067" s="150">
        <v>6024.67236328125</v>
      </c>
      <c r="AN3067" s="150">
        <v>4798.1181640625</v>
      </c>
      <c r="AO3067" s="5" t="s">
        <v>5564</v>
      </c>
    </row>
    <row r="3068" spans="1:41" ht="14.25" x14ac:dyDescent="0.45">
      <c r="A3068" s="150">
        <v>2019</v>
      </c>
      <c r="B3068" s="5" t="s">
        <v>6344</v>
      </c>
      <c r="C3068" s="5" t="s">
        <v>4979</v>
      </c>
      <c r="D3068" s="5" t="s">
        <v>84</v>
      </c>
      <c r="E3068" s="5" t="s">
        <v>95</v>
      </c>
      <c r="F3068" s="5" t="s">
        <v>194</v>
      </c>
      <c r="G3068" s="5" t="s">
        <v>87</v>
      </c>
      <c r="H3068" s="5" t="s">
        <v>131</v>
      </c>
      <c r="I3068" s="150">
        <v>252.95086500433786</v>
      </c>
      <c r="J3068" s="150">
        <v>820.63008297210047</v>
      </c>
      <c r="K3068" s="150"/>
      <c r="L3068" s="150"/>
      <c r="M3068" s="150"/>
      <c r="N3068" s="150">
        <v>854.91247816040982</v>
      </c>
      <c r="O3068" s="150">
        <v>260.77210575027209</v>
      </c>
      <c r="P3068" s="150">
        <v>0</v>
      </c>
      <c r="Q3068" s="150">
        <v>0</v>
      </c>
      <c r="R3068" s="150"/>
      <c r="S3068" s="150"/>
      <c r="T3068" s="150">
        <v>184.33666275619763</v>
      </c>
      <c r="U3068" s="150">
        <v>102.96636344532853</v>
      </c>
      <c r="V3068" s="150">
        <v>327.70962267768465</v>
      </c>
      <c r="W3068" s="150">
        <v>379.93834379194067</v>
      </c>
      <c r="X3068" s="150">
        <v>51.204628543388232</v>
      </c>
      <c r="Y3068" s="150">
        <v>12.289110850413175</v>
      </c>
      <c r="Z3068" s="150">
        <v>0</v>
      </c>
      <c r="AA3068" s="150">
        <v>1124.4536428128056</v>
      </c>
      <c r="AB3068" s="150">
        <v>176.14392218925551</v>
      </c>
      <c r="AC3068" s="150">
        <v>0</v>
      </c>
      <c r="AD3068" s="150">
        <v>0</v>
      </c>
      <c r="AE3068" s="150">
        <v>250.90267986260233</v>
      </c>
      <c r="AF3068" s="150">
        <v>0</v>
      </c>
      <c r="AG3068" s="150">
        <v>2048.1851417355292</v>
      </c>
      <c r="AH3068" s="150">
        <v>15.361388563016469</v>
      </c>
      <c r="AI3068" s="150">
        <v>263.19179071301551</v>
      </c>
      <c r="AJ3068" s="150"/>
      <c r="AK3068" s="150">
        <v>232.46901358698256</v>
      </c>
      <c r="AL3068" s="150">
        <v>7358.41845703125</v>
      </c>
      <c r="AM3068" s="150">
        <v>5795</v>
      </c>
      <c r="AN3068" s="150">
        <v>1563.4178466796875</v>
      </c>
      <c r="AO3068" s="5" t="s">
        <v>6381</v>
      </c>
    </row>
    <row r="3069" spans="1:41" ht="14.25" x14ac:dyDescent="0.45">
      <c r="A3069" s="150">
        <v>2019</v>
      </c>
      <c r="B3069" s="5" t="s">
        <v>1478</v>
      </c>
      <c r="C3069" s="5" t="s">
        <v>4979</v>
      </c>
      <c r="D3069" s="5" t="s">
        <v>84</v>
      </c>
      <c r="E3069" s="5" t="s">
        <v>95</v>
      </c>
      <c r="F3069" s="5" t="s">
        <v>194</v>
      </c>
      <c r="G3069" s="5" t="s">
        <v>87</v>
      </c>
      <c r="H3069" s="5" t="s">
        <v>131</v>
      </c>
      <c r="I3069" s="150">
        <v>207.26787022867285</v>
      </c>
      <c r="J3069" s="150">
        <v>212.75961991236741</v>
      </c>
      <c r="K3069" s="150"/>
      <c r="L3069" s="150"/>
      <c r="M3069" s="150">
        <v>1842.3810686993143</v>
      </c>
      <c r="N3069" s="150">
        <v>1889.7302621648864</v>
      </c>
      <c r="O3069" s="150">
        <v>289.0235301522049</v>
      </c>
      <c r="P3069" s="150"/>
      <c r="Q3069" s="150">
        <v>0</v>
      </c>
      <c r="R3069" s="150"/>
      <c r="S3069" s="150">
        <v>345.44645038112139</v>
      </c>
      <c r="T3069" s="150"/>
      <c r="U3069" s="150">
        <v>57.57440839685357</v>
      </c>
      <c r="V3069" s="150">
        <v>151.99643816769341</v>
      </c>
      <c r="W3069" s="150">
        <v>92.119053434965707</v>
      </c>
      <c r="X3069" s="150">
        <v>64.63854578614783</v>
      </c>
      <c r="Y3069" s="150">
        <v>4.0302085877797502</v>
      </c>
      <c r="Z3069" s="150">
        <v>488.49064378718811</v>
      </c>
      <c r="AA3069" s="150">
        <v>2385.3720407571909</v>
      </c>
      <c r="AB3069" s="150">
        <v>195.75298854930213</v>
      </c>
      <c r="AC3069" s="150">
        <v>888.66099360543478</v>
      </c>
      <c r="AD3069" s="150">
        <v>0</v>
      </c>
      <c r="AE3069" s="150"/>
      <c r="AF3069" s="150">
        <v>0</v>
      </c>
      <c r="AG3069" s="150">
        <v>839.13783167069437</v>
      </c>
      <c r="AH3069" s="150">
        <v>460.59526717482856</v>
      </c>
      <c r="AI3069" s="150">
        <v>224.54019274772892</v>
      </c>
      <c r="AJ3069" s="150">
        <v>0</v>
      </c>
      <c r="AK3069" s="150">
        <v>248.72144427440742</v>
      </c>
      <c r="AL3069" s="150">
        <v>10888.2392578125</v>
      </c>
      <c r="AM3069" s="150">
        <v>7125.0205078125</v>
      </c>
      <c r="AN3069" s="150">
        <v>3763.218505859375</v>
      </c>
      <c r="AO3069" s="5" t="s">
        <v>5561</v>
      </c>
    </row>
    <row r="3070" spans="1:41" ht="14.25" x14ac:dyDescent="0.45">
      <c r="A3070" s="150">
        <v>2019</v>
      </c>
      <c r="B3070" s="5" t="s">
        <v>582</v>
      </c>
      <c r="C3070" s="5" t="s">
        <v>4979</v>
      </c>
      <c r="D3070" s="5" t="s">
        <v>84</v>
      </c>
      <c r="E3070" s="5" t="s">
        <v>95</v>
      </c>
      <c r="F3070" s="5" t="s">
        <v>194</v>
      </c>
      <c r="G3070" s="5" t="s">
        <v>87</v>
      </c>
      <c r="H3070" s="5" t="s">
        <v>131</v>
      </c>
      <c r="I3070" s="150">
        <v>200.96422670402242</v>
      </c>
      <c r="J3070" s="150">
        <v>223.29358522669159</v>
      </c>
      <c r="K3070" s="150"/>
      <c r="L3070" s="150">
        <v>0</v>
      </c>
      <c r="M3070" s="150"/>
      <c r="N3070" s="150">
        <v>1233.362117999631</v>
      </c>
      <c r="O3070" s="150">
        <v>284.69932116403174</v>
      </c>
      <c r="P3070" s="150"/>
      <c r="Q3070" s="150">
        <v>0</v>
      </c>
      <c r="R3070" s="150"/>
      <c r="S3070" s="150">
        <v>334.94037784003734</v>
      </c>
      <c r="T3070" s="150">
        <v>0</v>
      </c>
      <c r="U3070" s="150">
        <v>94.899773721343919</v>
      </c>
      <c r="V3070" s="150">
        <v>107.18092090881196</v>
      </c>
      <c r="W3070" s="150">
        <v>89.317434090676628</v>
      </c>
      <c r="X3070" s="150">
        <v>0</v>
      </c>
      <c r="Y3070" s="150">
        <v>444.35423460111622</v>
      </c>
      <c r="Z3070" s="150">
        <v>0</v>
      </c>
      <c r="AA3070" s="150">
        <v>2362.6614012397577</v>
      </c>
      <c r="AB3070" s="150">
        <v>151.83963795415028</v>
      </c>
      <c r="AC3070" s="150">
        <v>0</v>
      </c>
      <c r="AD3070" s="150">
        <v>95.634018852965596</v>
      </c>
      <c r="AE3070" s="150"/>
      <c r="AF3070" s="150">
        <v>0</v>
      </c>
      <c r="AG3070" s="150">
        <v>6246.6380467166973</v>
      </c>
      <c r="AH3070" s="150">
        <v>11.164679261334578</v>
      </c>
      <c r="AI3070" s="150">
        <v>217.7112455960243</v>
      </c>
      <c r="AJ3070" s="150">
        <v>0</v>
      </c>
      <c r="AK3070" s="150">
        <v>253.43821923229495</v>
      </c>
      <c r="AL3070" s="150">
        <v>12352.099609375</v>
      </c>
      <c r="AM3070" s="150">
        <v>10913.3544921875</v>
      </c>
      <c r="AN3070" s="150">
        <v>1438.7449951171875</v>
      </c>
      <c r="AO3070" s="5" t="s">
        <v>5562</v>
      </c>
    </row>
    <row r="3071" spans="1:41" ht="14.25" x14ac:dyDescent="0.45">
      <c r="A3071" s="150">
        <v>2019</v>
      </c>
      <c r="B3071" s="5" t="s">
        <v>4980</v>
      </c>
      <c r="C3071" s="5" t="s">
        <v>4979</v>
      </c>
      <c r="D3071" s="5" t="s">
        <v>84</v>
      </c>
      <c r="E3071" s="5" t="s">
        <v>95</v>
      </c>
      <c r="F3071" s="5" t="s">
        <v>194</v>
      </c>
      <c r="G3071" s="5" t="s">
        <v>87</v>
      </c>
      <c r="H3071" s="5" t="s">
        <v>131</v>
      </c>
      <c r="I3071" s="150">
        <v>260.20984154847991</v>
      </c>
      <c r="J3071" s="150">
        <v>1028.0936994461379</v>
      </c>
      <c r="K3071" s="150"/>
      <c r="L3071" s="150"/>
      <c r="M3071" s="150">
        <v>479.33391864193669</v>
      </c>
      <c r="N3071" s="150">
        <v>1167.6363561889602</v>
      </c>
      <c r="O3071" s="150">
        <v>268.25552984915902</v>
      </c>
      <c r="P3071" s="150">
        <v>0</v>
      </c>
      <c r="Q3071" s="150">
        <v>0</v>
      </c>
      <c r="R3071" s="150">
        <v>0</v>
      </c>
      <c r="S3071" s="150">
        <v>52.674056993619416</v>
      </c>
      <c r="T3071" s="150">
        <v>210.69622797447767</v>
      </c>
      <c r="U3071" s="150">
        <v>79.011085490429124</v>
      </c>
      <c r="V3071" s="150">
        <v>168.55698237958214</v>
      </c>
      <c r="W3071" s="150">
        <v>84.278491189791069</v>
      </c>
      <c r="X3071" s="150">
        <v>52.674056993619416</v>
      </c>
      <c r="Y3071" s="150">
        <v>12.220381222519704</v>
      </c>
      <c r="Z3071" s="150">
        <v>0</v>
      </c>
      <c r="AA3071" s="150">
        <v>643.6769764620293</v>
      </c>
      <c r="AB3071" s="150">
        <v>228.60540735230828</v>
      </c>
      <c r="AC3071" s="150">
        <v>0</v>
      </c>
      <c r="AD3071" s="150">
        <v>248.46458032004267</v>
      </c>
      <c r="AE3071" s="150">
        <v>0</v>
      </c>
      <c r="AF3071" s="150">
        <v>0</v>
      </c>
      <c r="AG3071" s="150">
        <v>2534.6756225329664</v>
      </c>
      <c r="AH3071" s="150">
        <v>17.909179377830601</v>
      </c>
      <c r="AI3071" s="150">
        <v>270.7446529472038</v>
      </c>
      <c r="AJ3071" s="150">
        <v>0</v>
      </c>
      <c r="AK3071" s="150">
        <v>239.14021875103214</v>
      </c>
      <c r="AL3071" s="150">
        <v>8046.857421875</v>
      </c>
      <c r="AM3071" s="150">
        <v>5894.0810546875</v>
      </c>
      <c r="AN3071" s="150">
        <v>2152.7763671875</v>
      </c>
      <c r="AO3071" s="5" t="s">
        <v>5563</v>
      </c>
    </row>
    <row r="3072" spans="1:41" ht="14.25" x14ac:dyDescent="0.45">
      <c r="A3072" s="150">
        <v>2019</v>
      </c>
      <c r="B3072" s="5" t="s">
        <v>582</v>
      </c>
      <c r="C3072" s="5" t="s">
        <v>4979</v>
      </c>
      <c r="D3072" s="5" t="s">
        <v>84</v>
      </c>
      <c r="E3072" s="5" t="s">
        <v>95</v>
      </c>
      <c r="F3072" s="5" t="s">
        <v>197</v>
      </c>
      <c r="G3072" s="5" t="s">
        <v>87</v>
      </c>
      <c r="H3072" s="5" t="s">
        <v>131</v>
      </c>
      <c r="I3072" s="150">
        <v>0</v>
      </c>
      <c r="J3072" s="150">
        <v>0</v>
      </c>
      <c r="K3072" s="150"/>
      <c r="L3072" s="150">
        <v>33.494037784003737</v>
      </c>
      <c r="M3072" s="150"/>
      <c r="N3072" s="150">
        <v>109.7487971389189</v>
      </c>
      <c r="O3072" s="150">
        <v>0</v>
      </c>
      <c r="P3072" s="150"/>
      <c r="Q3072" s="150">
        <v>0</v>
      </c>
      <c r="R3072" s="150"/>
      <c r="S3072" s="150">
        <v>156.30550965868412</v>
      </c>
      <c r="T3072" s="150">
        <v>0</v>
      </c>
      <c r="U3072" s="150">
        <v>0</v>
      </c>
      <c r="V3072" s="150">
        <v>125.04440772694728</v>
      </c>
      <c r="W3072" s="150">
        <v>0</v>
      </c>
      <c r="X3072" s="150">
        <v>0</v>
      </c>
      <c r="Y3072" s="150">
        <v>409.74372889097907</v>
      </c>
      <c r="Z3072" s="150">
        <v>0</v>
      </c>
      <c r="AA3072" s="150">
        <v>32.265384095974696</v>
      </c>
      <c r="AB3072" s="150"/>
      <c r="AC3072" s="150">
        <v>118.98756922767328</v>
      </c>
      <c r="AD3072" s="150">
        <v>38.253607541186241</v>
      </c>
      <c r="AE3072" s="150"/>
      <c r="AF3072" s="150">
        <v>0</v>
      </c>
      <c r="AG3072" s="150">
        <v>3248.9216650483627</v>
      </c>
      <c r="AH3072" s="150">
        <v>0</v>
      </c>
      <c r="AI3072" s="150"/>
      <c r="AJ3072" s="150">
        <v>803.85690681608969</v>
      </c>
      <c r="AK3072" s="150"/>
      <c r="AL3072" s="150">
        <v>5076.62158203125</v>
      </c>
      <c r="AM3072" s="150">
        <v>4882.0625</v>
      </c>
      <c r="AN3072" s="150">
        <v>194.55911254882813</v>
      </c>
      <c r="AO3072" s="5" t="s">
        <v>5566</v>
      </c>
    </row>
    <row r="3073" spans="1:41" ht="14.25" x14ac:dyDescent="0.45">
      <c r="A3073" s="150">
        <v>2019</v>
      </c>
      <c r="B3073" s="5" t="s">
        <v>4980</v>
      </c>
      <c r="C3073" s="5" t="s">
        <v>4979</v>
      </c>
      <c r="D3073" s="5" t="s">
        <v>84</v>
      </c>
      <c r="E3073" s="5" t="s">
        <v>95</v>
      </c>
      <c r="F3073" s="5" t="s">
        <v>197</v>
      </c>
      <c r="G3073" s="5" t="s">
        <v>87</v>
      </c>
      <c r="H3073" s="5" t="s">
        <v>131</v>
      </c>
      <c r="I3073" s="150">
        <v>158.02217098085825</v>
      </c>
      <c r="J3073" s="150">
        <v>273.92644223166087</v>
      </c>
      <c r="K3073" s="150"/>
      <c r="L3073" s="150"/>
      <c r="M3073" s="150">
        <v>0</v>
      </c>
      <c r="N3073" s="150">
        <v>70.446283823266612</v>
      </c>
      <c r="O3073" s="150">
        <v>0</v>
      </c>
      <c r="P3073" s="150">
        <v>0</v>
      </c>
      <c r="Q3073" s="150">
        <v>0</v>
      </c>
      <c r="R3073" s="150">
        <v>0</v>
      </c>
      <c r="S3073" s="150">
        <v>105.34811398723883</v>
      </c>
      <c r="T3073" s="150"/>
      <c r="U3073" s="150">
        <v>0</v>
      </c>
      <c r="V3073" s="150">
        <v>197.00097315613661</v>
      </c>
      <c r="W3073" s="150">
        <v>0</v>
      </c>
      <c r="X3073" s="150">
        <v>0</v>
      </c>
      <c r="Y3073" s="150">
        <v>53.895240338561401</v>
      </c>
      <c r="Z3073" s="150">
        <v>0</v>
      </c>
      <c r="AA3073" s="150">
        <v>3673.4887347350182</v>
      </c>
      <c r="AB3073" s="150"/>
      <c r="AC3073" s="150">
        <v>0</v>
      </c>
      <c r="AD3073" s="150">
        <v>99.385832128017071</v>
      </c>
      <c r="AE3073" s="150">
        <v>0</v>
      </c>
      <c r="AF3073" s="150">
        <v>0</v>
      </c>
      <c r="AG3073" s="150">
        <v>30.55095305629926</v>
      </c>
      <c r="AH3073" s="150">
        <v>0</v>
      </c>
      <c r="AI3073" s="150"/>
      <c r="AJ3073" s="150">
        <v>0</v>
      </c>
      <c r="AK3073" s="150"/>
      <c r="AL3073" s="150">
        <v>4662.064453125</v>
      </c>
      <c r="AM3073" s="150">
        <v>4457.33056640625</v>
      </c>
      <c r="AN3073" s="150">
        <v>204.73394775390625</v>
      </c>
      <c r="AO3073" s="5" t="s">
        <v>5567</v>
      </c>
    </row>
    <row r="3074" spans="1:41" ht="14.25" x14ac:dyDescent="0.45">
      <c r="A3074" s="150">
        <v>2019</v>
      </c>
      <c r="B3074" s="5" t="s">
        <v>4024</v>
      </c>
      <c r="C3074" s="5" t="s">
        <v>4979</v>
      </c>
      <c r="D3074" s="5" t="s">
        <v>84</v>
      </c>
      <c r="E3074" s="5" t="s">
        <v>95</v>
      </c>
      <c r="F3074" s="5" t="s">
        <v>197</v>
      </c>
      <c r="G3074" s="5" t="s">
        <v>87</v>
      </c>
      <c r="H3074" s="5" t="s">
        <v>131</v>
      </c>
      <c r="I3074" s="150">
        <v>162.28232214304444</v>
      </c>
      <c r="J3074" s="150">
        <v>29.751759059558143</v>
      </c>
      <c r="K3074" s="150"/>
      <c r="L3074" s="150"/>
      <c r="M3074" s="150">
        <v>54.094107381014808</v>
      </c>
      <c r="N3074" s="150">
        <v>68.537420000239891</v>
      </c>
      <c r="O3074" s="150">
        <v>0</v>
      </c>
      <c r="P3074" s="150">
        <v>0</v>
      </c>
      <c r="Q3074" s="150">
        <v>0</v>
      </c>
      <c r="R3074" s="150">
        <v>0</v>
      </c>
      <c r="S3074" s="150">
        <v>188.24749368593154</v>
      </c>
      <c r="T3074" s="150"/>
      <c r="U3074" s="150">
        <v>0</v>
      </c>
      <c r="V3074" s="150">
        <v>202.31196160499539</v>
      </c>
      <c r="W3074" s="150">
        <v>0</v>
      </c>
      <c r="X3074" s="150">
        <v>51.993567263566717</v>
      </c>
      <c r="Y3074" s="150">
        <v>316.62914016503157</v>
      </c>
      <c r="Z3074" s="150">
        <v>0</v>
      </c>
      <c r="AA3074" s="150">
        <v>4435.7168052432144</v>
      </c>
      <c r="AB3074" s="150"/>
      <c r="AC3074" s="150">
        <v>0</v>
      </c>
      <c r="AD3074" s="150">
        <v>0</v>
      </c>
      <c r="AE3074" s="150"/>
      <c r="AF3074" s="150">
        <v>0</v>
      </c>
      <c r="AG3074" s="150">
        <v>7315.6870822084429</v>
      </c>
      <c r="AH3074" s="150">
        <v>243.42348321456663</v>
      </c>
      <c r="AI3074" s="150"/>
      <c r="AJ3074" s="150">
        <v>0</v>
      </c>
      <c r="AK3074" s="150"/>
      <c r="AL3074" s="150">
        <v>13068.67578125</v>
      </c>
      <c r="AM3074" s="150">
        <v>12530.9169921875</v>
      </c>
      <c r="AN3074" s="150">
        <v>537.7586669921875</v>
      </c>
      <c r="AO3074" s="5" t="s">
        <v>5570</v>
      </c>
    </row>
    <row r="3075" spans="1:41" ht="14.25" x14ac:dyDescent="0.45">
      <c r="A3075" s="150">
        <v>2019</v>
      </c>
      <c r="B3075" s="5" t="s">
        <v>1477</v>
      </c>
      <c r="C3075" s="5" t="s">
        <v>4979</v>
      </c>
      <c r="D3075" s="5" t="s">
        <v>84</v>
      </c>
      <c r="E3075" s="5" t="s">
        <v>95</v>
      </c>
      <c r="F3075" s="5" t="s">
        <v>197</v>
      </c>
      <c r="G3075" s="5" t="s">
        <v>87</v>
      </c>
      <c r="H3075" s="5" t="s">
        <v>131</v>
      </c>
      <c r="I3075" s="150">
        <v>296.43054652982659</v>
      </c>
      <c r="J3075" s="150">
        <v>0</v>
      </c>
      <c r="K3075" s="150"/>
      <c r="L3075" s="150"/>
      <c r="M3075" s="150">
        <v>0</v>
      </c>
      <c r="N3075" s="150">
        <v>632.46421407603805</v>
      </c>
      <c r="O3075" s="150">
        <v>0</v>
      </c>
      <c r="P3075" s="150">
        <v>0</v>
      </c>
      <c r="Q3075" s="150">
        <v>0</v>
      </c>
      <c r="R3075" s="150"/>
      <c r="S3075" s="150">
        <v>161.25821731222567</v>
      </c>
      <c r="T3075" s="150">
        <v>0</v>
      </c>
      <c r="U3075" s="150">
        <v>0</v>
      </c>
      <c r="V3075" s="150">
        <v>221.73004880431029</v>
      </c>
      <c r="W3075" s="150">
        <v>0</v>
      </c>
      <c r="X3075" s="150">
        <v>0</v>
      </c>
      <c r="Y3075" s="150">
        <v>0</v>
      </c>
      <c r="Z3075" s="150"/>
      <c r="AA3075" s="150">
        <v>38.984598761464532</v>
      </c>
      <c r="AB3075" s="150"/>
      <c r="AC3075" s="150">
        <v>126.27941282170613</v>
      </c>
      <c r="AD3075" s="150">
        <v>82.170547498067933</v>
      </c>
      <c r="AE3075" s="150">
        <v>0</v>
      </c>
      <c r="AF3075" s="150">
        <v>0</v>
      </c>
      <c r="AG3075" s="150">
        <v>599.97542617636907</v>
      </c>
      <c r="AH3075" s="150">
        <v>397.21693234996764</v>
      </c>
      <c r="AI3075" s="150">
        <v>0</v>
      </c>
      <c r="AJ3075" s="150">
        <v>0</v>
      </c>
      <c r="AK3075" s="150"/>
      <c r="AL3075" s="150">
        <v>2556.510009765625</v>
      </c>
      <c r="AM3075" s="150">
        <v>1915.8643798828125</v>
      </c>
      <c r="AN3075" s="150">
        <v>640.64569091796875</v>
      </c>
      <c r="AO3075" s="5" t="s">
        <v>5569</v>
      </c>
    </row>
    <row r="3076" spans="1:41" ht="14.25" x14ac:dyDescent="0.45">
      <c r="A3076" s="150">
        <v>2019</v>
      </c>
      <c r="B3076" s="5" t="s">
        <v>1478</v>
      </c>
      <c r="C3076" s="5" t="s">
        <v>4979</v>
      </c>
      <c r="D3076" s="5" t="s">
        <v>84</v>
      </c>
      <c r="E3076" s="5" t="s">
        <v>95</v>
      </c>
      <c r="F3076" s="5" t="s">
        <v>197</v>
      </c>
      <c r="G3076" s="5" t="s">
        <v>87</v>
      </c>
      <c r="H3076" s="5" t="s">
        <v>131</v>
      </c>
      <c r="I3076" s="150">
        <v>0</v>
      </c>
      <c r="J3076" s="150">
        <v>0</v>
      </c>
      <c r="K3076" s="150"/>
      <c r="L3076" s="150"/>
      <c r="M3076" s="150">
        <v>0</v>
      </c>
      <c r="N3076" s="150">
        <v>663.56186850098925</v>
      </c>
      <c r="O3076" s="150">
        <v>0</v>
      </c>
      <c r="P3076" s="150"/>
      <c r="Q3076" s="150">
        <v>0</v>
      </c>
      <c r="R3076" s="150"/>
      <c r="S3076" s="150">
        <v>172.7232251905607</v>
      </c>
      <c r="T3076" s="150"/>
      <c r="U3076" s="150">
        <v>0</v>
      </c>
      <c r="V3076" s="150">
        <v>128.96667480895201</v>
      </c>
      <c r="W3076" s="150">
        <v>0</v>
      </c>
      <c r="X3076" s="150">
        <v>0</v>
      </c>
      <c r="Y3076" s="150">
        <v>472.83286888792327</v>
      </c>
      <c r="Z3076" s="150">
        <v>495.54466030397055</v>
      </c>
      <c r="AA3076" s="150">
        <v>42.93939574824153</v>
      </c>
      <c r="AB3076" s="150"/>
      <c r="AC3076" s="150">
        <v>0</v>
      </c>
      <c r="AD3076" s="150">
        <v>0</v>
      </c>
      <c r="AE3076" s="150"/>
      <c r="AF3076" s="150">
        <v>0</v>
      </c>
      <c r="AG3076" s="150">
        <v>2125.0882690907042</v>
      </c>
      <c r="AH3076" s="150">
        <v>0</v>
      </c>
      <c r="AI3076" s="150"/>
      <c r="AJ3076" s="150">
        <v>0</v>
      </c>
      <c r="AK3076" s="150"/>
      <c r="AL3076" s="150">
        <v>4101.6572265625</v>
      </c>
      <c r="AM3076" s="150">
        <v>3928.933837890625</v>
      </c>
      <c r="AN3076" s="150">
        <v>172.72322082519531</v>
      </c>
      <c r="AO3076" s="5" t="s">
        <v>5568</v>
      </c>
    </row>
    <row r="3077" spans="1:41" ht="14.25" x14ac:dyDescent="0.45">
      <c r="A3077" s="150">
        <v>2019</v>
      </c>
      <c r="B3077" s="5" t="s">
        <v>6344</v>
      </c>
      <c r="C3077" s="5" t="s">
        <v>4979</v>
      </c>
      <c r="D3077" s="5" t="s">
        <v>84</v>
      </c>
      <c r="E3077" s="5" t="s">
        <v>95</v>
      </c>
      <c r="F3077" s="5" t="s">
        <v>197</v>
      </c>
      <c r="G3077" s="5" t="s">
        <v>87</v>
      </c>
      <c r="H3077" s="5" t="s">
        <v>131</v>
      </c>
      <c r="I3077" s="150">
        <v>153.6138856301647</v>
      </c>
      <c r="J3077" s="150">
        <v>75.058099093784904</v>
      </c>
      <c r="K3077" s="150"/>
      <c r="L3077" s="150"/>
      <c r="M3077" s="150"/>
      <c r="N3077" s="150">
        <v>29.28904752681807</v>
      </c>
      <c r="O3077" s="150">
        <v>0</v>
      </c>
      <c r="P3077" s="150">
        <v>0</v>
      </c>
      <c r="Q3077" s="150">
        <v>0</v>
      </c>
      <c r="R3077" s="150"/>
      <c r="S3077" s="150"/>
      <c r="T3077" s="150">
        <v>0</v>
      </c>
      <c r="U3077" s="150"/>
      <c r="V3077" s="150">
        <v>512.0462854338823</v>
      </c>
      <c r="W3077" s="150">
        <v>0</v>
      </c>
      <c r="X3077" s="150">
        <v>0</v>
      </c>
      <c r="Y3077" s="150">
        <v>52.228721114255997</v>
      </c>
      <c r="Z3077" s="150">
        <v>0</v>
      </c>
      <c r="AA3077" s="150">
        <v>6401.6026604943963</v>
      </c>
      <c r="AB3077" s="150"/>
      <c r="AC3077" s="150">
        <v>0</v>
      </c>
      <c r="AD3077" s="150">
        <v>0</v>
      </c>
      <c r="AE3077" s="150"/>
      <c r="AF3077" s="150">
        <v>0</v>
      </c>
      <c r="AG3077" s="150">
        <v>-116.74655307892516</v>
      </c>
      <c r="AH3077" s="150"/>
      <c r="AI3077" s="150"/>
      <c r="AJ3077" s="150"/>
      <c r="AK3077" s="150"/>
      <c r="AL3077" s="150">
        <v>7107.09228515625</v>
      </c>
      <c r="AM3077" s="150">
        <v>7107.09228515625</v>
      </c>
      <c r="AN3077" s="150">
        <v>0</v>
      </c>
      <c r="AO3077" s="5" t="s">
        <v>6382</v>
      </c>
    </row>
    <row r="3078" spans="1:41" ht="14.25" x14ac:dyDescent="0.45">
      <c r="A3078" s="150">
        <v>2019</v>
      </c>
      <c r="B3078" s="5" t="s">
        <v>1478</v>
      </c>
      <c r="C3078" s="5" t="s">
        <v>4979</v>
      </c>
      <c r="D3078" s="5" t="s">
        <v>84</v>
      </c>
      <c r="E3078" s="5" t="s">
        <v>95</v>
      </c>
      <c r="F3078" s="5" t="s">
        <v>200</v>
      </c>
      <c r="G3078" s="5" t="s">
        <v>87</v>
      </c>
      <c r="H3078" s="5" t="s">
        <v>131</v>
      </c>
      <c r="I3078" s="150">
        <v>287.87204198426787</v>
      </c>
      <c r="J3078" s="150"/>
      <c r="K3078" s="150"/>
      <c r="L3078" s="150"/>
      <c r="M3078" s="150">
        <v>386.75608840586386</v>
      </c>
      <c r="N3078" s="150">
        <v>0</v>
      </c>
      <c r="O3078" s="150">
        <v>316.65924618269463</v>
      </c>
      <c r="P3078" s="150"/>
      <c r="Q3078" s="150">
        <v>0</v>
      </c>
      <c r="R3078" s="150">
        <v>278.43345993369604</v>
      </c>
      <c r="S3078" s="150">
        <v>0</v>
      </c>
      <c r="T3078" s="150"/>
      <c r="U3078" s="150">
        <v>115.14881679370714</v>
      </c>
      <c r="V3078" s="150">
        <v>207.26787022867285</v>
      </c>
      <c r="W3078" s="150">
        <v>921.19053434965713</v>
      </c>
      <c r="X3078" s="150">
        <v>0</v>
      </c>
      <c r="Y3078" s="150">
        <v>661.987473273614</v>
      </c>
      <c r="Z3078" s="150">
        <v>67.013156909433746</v>
      </c>
      <c r="AA3078" s="150">
        <v>251.0153050209268</v>
      </c>
      <c r="AB3078" s="150"/>
      <c r="AC3078" s="150">
        <v>120.9062576333925</v>
      </c>
      <c r="AD3078" s="150">
        <v>0</v>
      </c>
      <c r="AE3078" s="150"/>
      <c r="AF3078" s="150">
        <v>929.0958506535934</v>
      </c>
      <c r="AG3078" s="150">
        <v>855.39492925801846</v>
      </c>
      <c r="AH3078" s="150">
        <v>1638.9273943959731</v>
      </c>
      <c r="AI3078" s="150">
        <v>0</v>
      </c>
      <c r="AJ3078" s="150">
        <v>0</v>
      </c>
      <c r="AK3078" s="150"/>
      <c r="AL3078" s="150">
        <v>7037.66845703125</v>
      </c>
      <c r="AM3078" s="150">
        <v>3774.13525390625</v>
      </c>
      <c r="AN3078" s="150">
        <v>3263.533203125</v>
      </c>
      <c r="AO3078" s="5" t="s">
        <v>5574</v>
      </c>
    </row>
    <row r="3079" spans="1:41" ht="14.25" x14ac:dyDescent="0.45">
      <c r="A3079" s="150">
        <v>2019</v>
      </c>
      <c r="B3079" s="5" t="s">
        <v>6344</v>
      </c>
      <c r="C3079" s="5" t="s">
        <v>4979</v>
      </c>
      <c r="D3079" s="5" t="s">
        <v>84</v>
      </c>
      <c r="E3079" s="5" t="s">
        <v>95</v>
      </c>
      <c r="F3079" s="5" t="s">
        <v>200</v>
      </c>
      <c r="G3079" s="5" t="s">
        <v>87</v>
      </c>
      <c r="H3079" s="5" t="s">
        <v>131</v>
      </c>
      <c r="I3079" s="150">
        <v>102.40925708677646</v>
      </c>
      <c r="J3079" s="150">
        <v>798.30221887911227</v>
      </c>
      <c r="K3079" s="150"/>
      <c r="L3079" s="150"/>
      <c r="M3079" s="150">
        <v>9597.7955741726892</v>
      </c>
      <c r="N3079" s="150">
        <v>0</v>
      </c>
      <c r="O3079" s="150">
        <v>0</v>
      </c>
      <c r="P3079" s="150">
        <v>0</v>
      </c>
      <c r="Q3079" s="150">
        <v>0</v>
      </c>
      <c r="R3079" s="150"/>
      <c r="S3079" s="150"/>
      <c r="T3079" s="150">
        <v>102.23181256702222</v>
      </c>
      <c r="U3079" s="150"/>
      <c r="V3079" s="150">
        <v>71.686479960743526</v>
      </c>
      <c r="W3079" s="150">
        <v>0</v>
      </c>
      <c r="X3079" s="150">
        <v>174.09573704751998</v>
      </c>
      <c r="Y3079" s="150">
        <v>134.15612678367717</v>
      </c>
      <c r="Z3079" s="150">
        <v>0</v>
      </c>
      <c r="AA3079" s="150">
        <v>13151.396795083832</v>
      </c>
      <c r="AB3079" s="150"/>
      <c r="AC3079" s="150">
        <v>0</v>
      </c>
      <c r="AD3079" s="150">
        <v>237.50132255282108</v>
      </c>
      <c r="AE3079" s="150"/>
      <c r="AF3079" s="150">
        <v>41.977479983371531</v>
      </c>
      <c r="AG3079" s="150">
        <v>5767.6893591272501</v>
      </c>
      <c r="AH3079" s="150"/>
      <c r="AI3079" s="150">
        <v>753.73213215867474</v>
      </c>
      <c r="AJ3079" s="150"/>
      <c r="AK3079" s="150"/>
      <c r="AL3079" s="150">
        <v>30932.974609375</v>
      </c>
      <c r="AM3079" s="150">
        <v>20067.6171875</v>
      </c>
      <c r="AN3079" s="150">
        <v>10865.3564453125</v>
      </c>
      <c r="AO3079" s="5" t="s">
        <v>6383</v>
      </c>
    </row>
    <row r="3080" spans="1:41" ht="14.25" x14ac:dyDescent="0.45">
      <c r="A3080" s="150">
        <v>2019</v>
      </c>
      <c r="B3080" s="5" t="s">
        <v>4980</v>
      </c>
      <c r="C3080" s="5" t="s">
        <v>4979</v>
      </c>
      <c r="D3080" s="5" t="s">
        <v>84</v>
      </c>
      <c r="E3080" s="5" t="s">
        <v>95</v>
      </c>
      <c r="F3080" s="5" t="s">
        <v>200</v>
      </c>
      <c r="G3080" s="5" t="s">
        <v>87</v>
      </c>
      <c r="H3080" s="5" t="s">
        <v>131</v>
      </c>
      <c r="I3080" s="150">
        <v>105.34811398723883</v>
      </c>
      <c r="J3080" s="150">
        <v>484.33746670215669</v>
      </c>
      <c r="K3080" s="150"/>
      <c r="L3080" s="150"/>
      <c r="M3080" s="150">
        <v>2633.7028496809708</v>
      </c>
      <c r="N3080" s="150">
        <v>73.627796865681219</v>
      </c>
      <c r="O3080" s="150">
        <v>0</v>
      </c>
      <c r="P3080" s="150">
        <v>0</v>
      </c>
      <c r="Q3080" s="150">
        <v>0</v>
      </c>
      <c r="R3080" s="150">
        <v>0</v>
      </c>
      <c r="S3080" s="150">
        <v>506.7244282786188</v>
      </c>
      <c r="T3080" s="150"/>
      <c r="U3080" s="150">
        <v>26.337028496809708</v>
      </c>
      <c r="V3080" s="150">
        <v>0</v>
      </c>
      <c r="W3080" s="150">
        <v>0</v>
      </c>
      <c r="X3080" s="150">
        <v>266.53072838771425</v>
      </c>
      <c r="Y3080" s="150">
        <v>138.42742177923182</v>
      </c>
      <c r="Z3080" s="150">
        <v>0</v>
      </c>
      <c r="AA3080" s="150">
        <v>12405.793903137244</v>
      </c>
      <c r="AB3080" s="150"/>
      <c r="AC3080" s="150">
        <v>0</v>
      </c>
      <c r="AD3080" s="150">
        <v>412.20614626519517</v>
      </c>
      <c r="AE3080" s="150">
        <v>0</v>
      </c>
      <c r="AF3080" s="150">
        <v>13.419165031270561</v>
      </c>
      <c r="AG3080" s="150">
        <v>4111.7368889219315</v>
      </c>
      <c r="AH3080" s="150">
        <v>360.29054983635683</v>
      </c>
      <c r="AI3080" s="150">
        <v>775.36211894607777</v>
      </c>
      <c r="AJ3080" s="150">
        <v>516.20575853747027</v>
      </c>
      <c r="AK3080" s="150"/>
      <c r="AL3080" s="150">
        <v>22830.048828125</v>
      </c>
      <c r="AM3080" s="150">
        <v>17875.232421875</v>
      </c>
      <c r="AN3080" s="150">
        <v>4954.81689453125</v>
      </c>
      <c r="AO3080" s="5" t="s">
        <v>5575</v>
      </c>
    </row>
    <row r="3081" spans="1:41" ht="14.25" x14ac:dyDescent="0.45">
      <c r="A3081" s="150">
        <v>2019</v>
      </c>
      <c r="B3081" s="5" t="s">
        <v>4024</v>
      </c>
      <c r="C3081" s="5" t="s">
        <v>4979</v>
      </c>
      <c r="D3081" s="5" t="s">
        <v>84</v>
      </c>
      <c r="E3081" s="5" t="s">
        <v>95</v>
      </c>
      <c r="F3081" s="5" t="s">
        <v>200</v>
      </c>
      <c r="G3081" s="5" t="s">
        <v>87</v>
      </c>
      <c r="H3081" s="5" t="s">
        <v>131</v>
      </c>
      <c r="I3081" s="150">
        <v>324.56464428608888</v>
      </c>
      <c r="J3081" s="150">
        <v>0</v>
      </c>
      <c r="K3081" s="150"/>
      <c r="L3081" s="150"/>
      <c r="M3081" s="150">
        <v>1081.8821476202961</v>
      </c>
      <c r="N3081" s="150">
        <v>49.030023598746247</v>
      </c>
      <c r="O3081" s="150">
        <v>301.84511918606262</v>
      </c>
      <c r="P3081" s="150">
        <v>0</v>
      </c>
      <c r="Q3081" s="150">
        <v>0</v>
      </c>
      <c r="R3081" s="150">
        <v>0</v>
      </c>
      <c r="S3081" s="150">
        <v>1.0818821476202962</v>
      </c>
      <c r="T3081" s="150"/>
      <c r="U3081" s="150">
        <v>64.912928857217764</v>
      </c>
      <c r="V3081" s="150">
        <v>0</v>
      </c>
      <c r="W3081" s="150">
        <v>0</v>
      </c>
      <c r="X3081" s="150">
        <v>0</v>
      </c>
      <c r="Y3081" s="150">
        <v>77.610618199065911</v>
      </c>
      <c r="Z3081" s="150">
        <v>0</v>
      </c>
      <c r="AA3081" s="150">
        <v>9766.1501465684141</v>
      </c>
      <c r="AB3081" s="150"/>
      <c r="AC3081" s="150"/>
      <c r="AD3081" s="150">
        <v>0</v>
      </c>
      <c r="AE3081" s="150"/>
      <c r="AF3081" s="150">
        <v>0</v>
      </c>
      <c r="AG3081" s="150">
        <v>72.486103890559846</v>
      </c>
      <c r="AH3081" s="150">
        <v>896.88030037722558</v>
      </c>
      <c r="AI3081" s="150">
        <v>359.18487300993831</v>
      </c>
      <c r="AJ3081" s="150">
        <v>216.37642952405923</v>
      </c>
      <c r="AK3081" s="150"/>
      <c r="AL3081" s="150">
        <v>13212.00390625</v>
      </c>
      <c r="AM3081" s="150">
        <v>10571.130859375</v>
      </c>
      <c r="AN3081" s="150">
        <v>2640.874267578125</v>
      </c>
      <c r="AO3081" s="5" t="s">
        <v>5572</v>
      </c>
    </row>
    <row r="3082" spans="1:41" ht="14.25" x14ac:dyDescent="0.45">
      <c r="A3082" s="150">
        <v>2019</v>
      </c>
      <c r="B3082" s="5" t="s">
        <v>1477</v>
      </c>
      <c r="C3082" s="5" t="s">
        <v>4979</v>
      </c>
      <c r="D3082" s="5" t="s">
        <v>84</v>
      </c>
      <c r="E3082" s="5" t="s">
        <v>95</v>
      </c>
      <c r="F3082" s="5" t="s">
        <v>200</v>
      </c>
      <c r="G3082" s="5" t="s">
        <v>87</v>
      </c>
      <c r="H3082" s="5" t="s">
        <v>131</v>
      </c>
      <c r="I3082" s="150">
        <v>355.71665583579193</v>
      </c>
      <c r="J3082" s="150">
        <v>0</v>
      </c>
      <c r="K3082" s="150"/>
      <c r="L3082" s="150"/>
      <c r="M3082" s="150">
        <v>635.39887648668332</v>
      </c>
      <c r="N3082" s="150">
        <v>118.69079083054257</v>
      </c>
      <c r="O3082" s="150">
        <v>0</v>
      </c>
      <c r="P3082" s="150">
        <v>0</v>
      </c>
      <c r="Q3082" s="150">
        <v>0</v>
      </c>
      <c r="R3082" s="150"/>
      <c r="S3082" s="150">
        <v>0</v>
      </c>
      <c r="T3082" s="150">
        <v>0</v>
      </c>
      <c r="U3082" s="150">
        <v>118.57221861193064</v>
      </c>
      <c r="V3082" s="150">
        <v>355.71665583579193</v>
      </c>
      <c r="W3082" s="150">
        <v>0</v>
      </c>
      <c r="X3082" s="150">
        <v>0</v>
      </c>
      <c r="Y3082" s="150">
        <v>0</v>
      </c>
      <c r="Z3082" s="150"/>
      <c r="AA3082" s="150">
        <v>255.55605244791266</v>
      </c>
      <c r="AB3082" s="150"/>
      <c r="AC3082" s="150">
        <v>0</v>
      </c>
      <c r="AD3082" s="150">
        <v>0</v>
      </c>
      <c r="AE3082" s="150"/>
      <c r="AF3082" s="150">
        <v>613.51127653351182</v>
      </c>
      <c r="AG3082" s="150">
        <v>10238.711077140211</v>
      </c>
      <c r="AH3082" s="150">
        <v>399.98361745091267</v>
      </c>
      <c r="AI3082" s="150">
        <v>0</v>
      </c>
      <c r="AJ3082" s="150">
        <v>0</v>
      </c>
      <c r="AK3082" s="150"/>
      <c r="AL3082" s="150">
        <v>13091.857421875</v>
      </c>
      <c r="AM3082" s="150">
        <v>12056.474609375</v>
      </c>
      <c r="AN3082" s="150">
        <v>1035.3824462890625</v>
      </c>
      <c r="AO3082" s="5" t="s">
        <v>5571</v>
      </c>
    </row>
    <row r="3083" spans="1:41" ht="14.25" x14ac:dyDescent="0.45">
      <c r="A3083" s="150">
        <v>2019</v>
      </c>
      <c r="B3083" s="5" t="s">
        <v>582</v>
      </c>
      <c r="C3083" s="5" t="s">
        <v>4979</v>
      </c>
      <c r="D3083" s="5" t="s">
        <v>84</v>
      </c>
      <c r="E3083" s="5" t="s">
        <v>95</v>
      </c>
      <c r="F3083" s="5" t="s">
        <v>200</v>
      </c>
      <c r="G3083" s="5" t="s">
        <v>87</v>
      </c>
      <c r="H3083" s="5" t="s">
        <v>131</v>
      </c>
      <c r="I3083" s="150">
        <v>279.11698153336448</v>
      </c>
      <c r="J3083" s="150"/>
      <c r="K3083" s="150"/>
      <c r="L3083" s="150">
        <v>111.6467926133458</v>
      </c>
      <c r="M3083" s="150">
        <v>0</v>
      </c>
      <c r="N3083" s="150">
        <v>616.29029522566873</v>
      </c>
      <c r="O3083" s="150">
        <v>311.49455139123478</v>
      </c>
      <c r="P3083" s="150">
        <v>0</v>
      </c>
      <c r="Q3083" s="150">
        <v>0</v>
      </c>
      <c r="R3083" s="150"/>
      <c r="S3083" s="150">
        <v>279.11698153336448</v>
      </c>
      <c r="T3083" s="150">
        <v>0</v>
      </c>
      <c r="U3083" s="150">
        <v>111.6467926133458</v>
      </c>
      <c r="V3083" s="150">
        <v>535.90460454405979</v>
      </c>
      <c r="W3083" s="150">
        <v>0</v>
      </c>
      <c r="X3083" s="150">
        <v>79.310199304656322</v>
      </c>
      <c r="Y3083" s="150">
        <v>44.658717045338314</v>
      </c>
      <c r="Z3083" s="150">
        <v>0</v>
      </c>
      <c r="AA3083" s="150">
        <v>8309.6910680715046</v>
      </c>
      <c r="AB3083" s="150"/>
      <c r="AC3083" s="150">
        <v>0</v>
      </c>
      <c r="AD3083" s="150">
        <v>0</v>
      </c>
      <c r="AE3083" s="150"/>
      <c r="AF3083" s="150">
        <v>294.86610139298824</v>
      </c>
      <c r="AG3083" s="150">
        <v>3301.3956575766351</v>
      </c>
      <c r="AH3083" s="150">
        <v>998.95908792827595</v>
      </c>
      <c r="AI3083" s="150"/>
      <c r="AJ3083" s="150">
        <v>0</v>
      </c>
      <c r="AK3083" s="150"/>
      <c r="AL3083" s="150">
        <v>15274.09765625</v>
      </c>
      <c r="AM3083" s="150">
        <v>13605.216796875</v>
      </c>
      <c r="AN3083" s="150">
        <v>1668.8807373046875</v>
      </c>
      <c r="AO3083" s="5" t="s">
        <v>5573</v>
      </c>
    </row>
    <row r="3084" spans="1:41" ht="14.25" x14ac:dyDescent="0.45">
      <c r="A3084" s="150">
        <v>2019</v>
      </c>
      <c r="B3084" s="5" t="s">
        <v>4024</v>
      </c>
      <c r="C3084" s="5" t="s">
        <v>4979</v>
      </c>
      <c r="D3084" s="5" t="s">
        <v>84</v>
      </c>
      <c r="E3084" s="5" t="s">
        <v>95</v>
      </c>
      <c r="F3084" s="5" t="s">
        <v>203</v>
      </c>
      <c r="G3084" s="5" t="s">
        <v>87</v>
      </c>
      <c r="H3084" s="5" t="s">
        <v>131</v>
      </c>
      <c r="I3084" s="150">
        <v>0</v>
      </c>
      <c r="J3084" s="150">
        <v>2427.4730687230394</v>
      </c>
      <c r="K3084" s="150"/>
      <c r="L3084" s="150"/>
      <c r="M3084" s="150">
        <v>1298.2585771443555</v>
      </c>
      <c r="N3084" s="150">
        <v>3448.0897179115514</v>
      </c>
      <c r="O3084" s="150">
        <v>544.18672025300896</v>
      </c>
      <c r="P3084" s="150">
        <v>0</v>
      </c>
      <c r="Q3084" s="150">
        <v>0</v>
      </c>
      <c r="R3084" s="150">
        <v>0</v>
      </c>
      <c r="S3084" s="150">
        <v>0</v>
      </c>
      <c r="T3084" s="150"/>
      <c r="U3084" s="150">
        <v>0</v>
      </c>
      <c r="V3084" s="150">
        <v>1947.387865716533</v>
      </c>
      <c r="W3084" s="150">
        <v>1893.2937583355183</v>
      </c>
      <c r="X3084" s="150">
        <v>0</v>
      </c>
      <c r="Y3084" s="150">
        <v>0</v>
      </c>
      <c r="Z3084" s="150">
        <v>0</v>
      </c>
      <c r="AA3084" s="150">
        <v>20647.720787333354</v>
      </c>
      <c r="AB3084" s="150"/>
      <c r="AC3084" s="150">
        <v>0</v>
      </c>
      <c r="AD3084" s="150">
        <v>5518.378722722231</v>
      </c>
      <c r="AE3084" s="150">
        <v>14.06446791906385</v>
      </c>
      <c r="AF3084" s="150">
        <v>0</v>
      </c>
      <c r="AG3084" s="150">
        <v>320.23711569560766</v>
      </c>
      <c r="AH3084" s="150">
        <v>0</v>
      </c>
      <c r="AI3084" s="150"/>
      <c r="AJ3084" s="150">
        <v>4002.963946195096</v>
      </c>
      <c r="AK3084" s="150"/>
      <c r="AL3084" s="150">
        <v>42062.05859375</v>
      </c>
      <c r="AM3084" s="150">
        <v>32807.9375</v>
      </c>
      <c r="AN3084" s="150">
        <v>9254.1181640625</v>
      </c>
      <c r="AO3084" s="5" t="s">
        <v>5580</v>
      </c>
    </row>
    <row r="3085" spans="1:41" ht="14.25" x14ac:dyDescent="0.45">
      <c r="A3085" s="150">
        <v>2019</v>
      </c>
      <c r="B3085" s="5" t="s">
        <v>1477</v>
      </c>
      <c r="C3085" s="5" t="s">
        <v>4979</v>
      </c>
      <c r="D3085" s="5" t="s">
        <v>84</v>
      </c>
      <c r="E3085" s="5" t="s">
        <v>95</v>
      </c>
      <c r="F3085" s="5" t="s">
        <v>203</v>
      </c>
      <c r="G3085" s="5" t="s">
        <v>87</v>
      </c>
      <c r="H3085" s="5" t="s">
        <v>131</v>
      </c>
      <c r="I3085" s="150">
        <v>0</v>
      </c>
      <c r="J3085" s="150">
        <v>974.58525203155546</v>
      </c>
      <c r="K3085" s="150"/>
      <c r="L3085" s="150"/>
      <c r="M3085" s="150">
        <v>118.57221861193064</v>
      </c>
      <c r="N3085" s="150">
        <v>892.61166171061382</v>
      </c>
      <c r="O3085" s="150">
        <v>373.5024886275815</v>
      </c>
      <c r="P3085" s="150">
        <v>1000.5598095349154</v>
      </c>
      <c r="Q3085" s="150">
        <v>0</v>
      </c>
      <c r="R3085" s="150"/>
      <c r="S3085" s="150">
        <v>592.86109305965317</v>
      </c>
      <c r="T3085" s="150">
        <v>0</v>
      </c>
      <c r="U3085" s="150">
        <v>0</v>
      </c>
      <c r="V3085" s="150">
        <v>0</v>
      </c>
      <c r="W3085" s="150">
        <v>889.29163958947981</v>
      </c>
      <c r="X3085" s="150">
        <v>0</v>
      </c>
      <c r="Y3085" s="150">
        <v>2876.2537357570459</v>
      </c>
      <c r="Z3085" s="150"/>
      <c r="AA3085" s="150">
        <v>9273.5093805768356</v>
      </c>
      <c r="AB3085" s="150"/>
      <c r="AC3085" s="150">
        <v>490.88898505339284</v>
      </c>
      <c r="AD3085" s="150">
        <v>1482.4936277776421</v>
      </c>
      <c r="AE3085" s="150">
        <v>563.21803840667053</v>
      </c>
      <c r="AF3085" s="150">
        <v>1880.0481152077789</v>
      </c>
      <c r="AG3085" s="150">
        <v>14395.853061674499</v>
      </c>
      <c r="AH3085" s="150">
        <v>10069.455163682609</v>
      </c>
      <c r="AI3085" s="150">
        <v>0</v>
      </c>
      <c r="AJ3085" s="150">
        <v>0</v>
      </c>
      <c r="AK3085" s="150"/>
      <c r="AL3085" s="150">
        <v>45873.70703125</v>
      </c>
      <c r="AM3085" s="150">
        <v>32347.52734375</v>
      </c>
      <c r="AN3085" s="150">
        <v>13526.17578125</v>
      </c>
      <c r="AO3085" s="5" t="s">
        <v>5578</v>
      </c>
    </row>
    <row r="3086" spans="1:41" ht="14.25" x14ac:dyDescent="0.45">
      <c r="A3086" s="150">
        <v>2019</v>
      </c>
      <c r="B3086" s="5" t="s">
        <v>4980</v>
      </c>
      <c r="C3086" s="5" t="s">
        <v>4979</v>
      </c>
      <c r="D3086" s="5" t="s">
        <v>84</v>
      </c>
      <c r="E3086" s="5" t="s">
        <v>95</v>
      </c>
      <c r="F3086" s="5" t="s">
        <v>203</v>
      </c>
      <c r="G3086" s="5" t="s">
        <v>87</v>
      </c>
      <c r="H3086" s="5" t="s">
        <v>131</v>
      </c>
      <c r="I3086" s="150">
        <v>0</v>
      </c>
      <c r="J3086" s="150">
        <v>1410.9814836352919</v>
      </c>
      <c r="K3086" s="150"/>
      <c r="L3086" s="150"/>
      <c r="M3086" s="150">
        <v>0</v>
      </c>
      <c r="N3086" s="150">
        <v>770.81108042182905</v>
      </c>
      <c r="O3086" s="150">
        <v>529.45223039022574</v>
      </c>
      <c r="P3086" s="150">
        <v>0</v>
      </c>
      <c r="Q3086" s="150">
        <v>0</v>
      </c>
      <c r="R3086" s="150">
        <v>444.24801371839442</v>
      </c>
      <c r="S3086" s="150">
        <v>0</v>
      </c>
      <c r="T3086" s="150"/>
      <c r="U3086" s="150">
        <v>0</v>
      </c>
      <c r="V3086" s="150">
        <v>2054.2882227511573</v>
      </c>
      <c r="W3086" s="150">
        <v>600.48424972726139</v>
      </c>
      <c r="X3086" s="150">
        <v>0</v>
      </c>
      <c r="Y3086" s="150">
        <v>18.435919947766795</v>
      </c>
      <c r="Z3086" s="150">
        <v>0</v>
      </c>
      <c r="AA3086" s="150">
        <v>21755.439019504691</v>
      </c>
      <c r="AB3086" s="150"/>
      <c r="AC3086" s="150">
        <v>200.16141657575378</v>
      </c>
      <c r="AD3086" s="150">
        <v>3215.0112080336221</v>
      </c>
      <c r="AE3086" s="150">
        <v>2059.5556284505192</v>
      </c>
      <c r="AF3086" s="150">
        <v>0</v>
      </c>
      <c r="AG3086" s="150">
        <v>2231.2730542497184</v>
      </c>
      <c r="AH3086" s="150">
        <v>158.02217098085825</v>
      </c>
      <c r="AI3086" s="150"/>
      <c r="AJ3086" s="150">
        <v>2212.3103937320157</v>
      </c>
      <c r="AK3086" s="150"/>
      <c r="AL3086" s="150">
        <v>37660.4765625</v>
      </c>
      <c r="AM3086" s="150">
        <v>33157.50390625</v>
      </c>
      <c r="AN3086" s="150">
        <v>4502.9697265625</v>
      </c>
      <c r="AO3086" s="5" t="s">
        <v>5576</v>
      </c>
    </row>
    <row r="3087" spans="1:41" ht="14.25" x14ac:dyDescent="0.45">
      <c r="A3087" s="150">
        <v>2019</v>
      </c>
      <c r="B3087" s="5" t="s">
        <v>1478</v>
      </c>
      <c r="C3087" s="5" t="s">
        <v>4979</v>
      </c>
      <c r="D3087" s="5" t="s">
        <v>84</v>
      </c>
      <c r="E3087" s="5" t="s">
        <v>95</v>
      </c>
      <c r="F3087" s="5" t="s">
        <v>203</v>
      </c>
      <c r="G3087" s="5" t="s">
        <v>87</v>
      </c>
      <c r="H3087" s="5" t="s">
        <v>131</v>
      </c>
      <c r="I3087" s="150">
        <v>0</v>
      </c>
      <c r="J3087" s="150">
        <v>797.84857467137761</v>
      </c>
      <c r="K3087" s="150"/>
      <c r="L3087" s="150"/>
      <c r="M3087" s="150">
        <v>115.14881679370714</v>
      </c>
      <c r="N3087" s="150">
        <v>3463.5329337289854</v>
      </c>
      <c r="O3087" s="150">
        <v>0</v>
      </c>
      <c r="P3087" s="150">
        <v>1251.6643959569158</v>
      </c>
      <c r="Q3087" s="150">
        <v>0</v>
      </c>
      <c r="R3087" s="150"/>
      <c r="S3087" s="150">
        <v>806.04171755594996</v>
      </c>
      <c r="T3087" s="150"/>
      <c r="U3087" s="150">
        <v>0</v>
      </c>
      <c r="V3087" s="150">
        <v>1105.4286412195886</v>
      </c>
      <c r="W3087" s="150">
        <v>1329.9688339673173</v>
      </c>
      <c r="X3087" s="150">
        <v>0</v>
      </c>
      <c r="Y3087" s="150">
        <v>735.27011478125121</v>
      </c>
      <c r="Z3087" s="150">
        <v>261.77033849110387</v>
      </c>
      <c r="AA3087" s="150">
        <v>9088.587176401943</v>
      </c>
      <c r="AB3087" s="150"/>
      <c r="AC3087" s="150">
        <v>0</v>
      </c>
      <c r="AD3087" s="150">
        <v>809.96413707442446</v>
      </c>
      <c r="AE3087" s="150">
        <v>899.02438711686852</v>
      </c>
      <c r="AF3087" s="150">
        <v>1845.9398914336095</v>
      </c>
      <c r="AG3087" s="150">
        <v>5883.5360315459393</v>
      </c>
      <c r="AH3087" s="150">
        <v>0</v>
      </c>
      <c r="AI3087" s="150"/>
      <c r="AJ3087" s="150">
        <v>0</v>
      </c>
      <c r="AK3087" s="150"/>
      <c r="AL3087" s="150">
        <v>28393.724609375</v>
      </c>
      <c r="AM3087" s="150">
        <v>25332.599609375</v>
      </c>
      <c r="AN3087" s="150">
        <v>3061.12353515625</v>
      </c>
      <c r="AO3087" s="5" t="s">
        <v>5577</v>
      </c>
    </row>
    <row r="3088" spans="1:41" ht="14.25" x14ac:dyDescent="0.45">
      <c r="A3088" s="150">
        <v>2019</v>
      </c>
      <c r="B3088" s="5" t="s">
        <v>582</v>
      </c>
      <c r="C3088" s="5" t="s">
        <v>4979</v>
      </c>
      <c r="D3088" s="5" t="s">
        <v>84</v>
      </c>
      <c r="E3088" s="5" t="s">
        <v>95</v>
      </c>
      <c r="F3088" s="5" t="s">
        <v>203</v>
      </c>
      <c r="G3088" s="5" t="s">
        <v>87</v>
      </c>
      <c r="H3088" s="5" t="s">
        <v>131</v>
      </c>
      <c r="I3088" s="150">
        <v>2567.8762301069532</v>
      </c>
      <c r="J3088" s="150">
        <v>0</v>
      </c>
      <c r="K3088" s="150"/>
      <c r="L3088" s="150">
        <v>0</v>
      </c>
      <c r="M3088" s="150">
        <v>893.17434090676636</v>
      </c>
      <c r="N3088" s="150">
        <v>3403.9990599882999</v>
      </c>
      <c r="O3088" s="150">
        <v>0</v>
      </c>
      <c r="P3088" s="150">
        <v>0</v>
      </c>
      <c r="Q3088" s="150">
        <v>0</v>
      </c>
      <c r="R3088" s="150"/>
      <c r="S3088" s="150">
        <v>781.52754829342052</v>
      </c>
      <c r="T3088" s="150">
        <v>0</v>
      </c>
      <c r="U3088" s="150">
        <v>0</v>
      </c>
      <c r="V3088" s="150">
        <v>1205.7853602241346</v>
      </c>
      <c r="W3088" s="150">
        <v>2679.5230227202987</v>
      </c>
      <c r="X3088" s="150">
        <v>0</v>
      </c>
      <c r="Y3088" s="150">
        <v>677.69603116300891</v>
      </c>
      <c r="Z3088" s="150">
        <v>65.715302132215328</v>
      </c>
      <c r="AA3088" s="150">
        <v>15111.622899175936</v>
      </c>
      <c r="AB3088" s="150"/>
      <c r="AC3088" s="150">
        <v>0</v>
      </c>
      <c r="AD3088" s="150">
        <v>796.93293270142533</v>
      </c>
      <c r="AE3088" s="150">
        <v>1151.0416330607497</v>
      </c>
      <c r="AF3088" s="150">
        <v>1523.4748571971061</v>
      </c>
      <c r="AG3088" s="150">
        <v>5439.4317361222065</v>
      </c>
      <c r="AH3088" s="150">
        <v>0</v>
      </c>
      <c r="AI3088" s="150"/>
      <c r="AJ3088" s="150">
        <v>2539.9645319536166</v>
      </c>
      <c r="AK3088" s="150"/>
      <c r="AL3088" s="150">
        <v>38837.765625</v>
      </c>
      <c r="AM3088" s="150">
        <v>33686.60546875</v>
      </c>
      <c r="AN3088" s="150">
        <v>5151.158203125</v>
      </c>
      <c r="AO3088" s="5" t="s">
        <v>5579</v>
      </c>
    </row>
    <row r="3089" spans="1:41" ht="14.25" x14ac:dyDescent="0.45">
      <c r="A3089" s="150">
        <v>2019</v>
      </c>
      <c r="B3089" s="5" t="s">
        <v>6344</v>
      </c>
      <c r="C3089" s="5" t="s">
        <v>4979</v>
      </c>
      <c r="D3089" s="5" t="s">
        <v>84</v>
      </c>
      <c r="E3089" s="5" t="s">
        <v>95</v>
      </c>
      <c r="F3089" s="5" t="s">
        <v>203</v>
      </c>
      <c r="G3089" s="5" t="s">
        <v>87</v>
      </c>
      <c r="H3089" s="5" t="s">
        <v>131</v>
      </c>
      <c r="I3089" s="150">
        <v>0</v>
      </c>
      <c r="J3089" s="150">
        <v>2307.0162881432052</v>
      </c>
      <c r="K3089" s="150"/>
      <c r="L3089" s="150"/>
      <c r="M3089" s="150"/>
      <c r="N3089" s="150">
        <v>343.78787604030856</v>
      </c>
      <c r="O3089" s="150">
        <v>514.68229971129597</v>
      </c>
      <c r="P3089" s="150">
        <v>0</v>
      </c>
      <c r="Q3089" s="150">
        <v>0</v>
      </c>
      <c r="R3089" s="150">
        <v>5921.5116680774372</v>
      </c>
      <c r="S3089" s="150"/>
      <c r="T3089" s="150">
        <v>0</v>
      </c>
      <c r="U3089" s="150"/>
      <c r="V3089" s="150">
        <v>3.0722777126032939</v>
      </c>
      <c r="W3089" s="150">
        <v>168.97527419318115</v>
      </c>
      <c r="X3089" s="150">
        <v>0</v>
      </c>
      <c r="Y3089" s="150">
        <v>18.433666275619764</v>
      </c>
      <c r="Z3089" s="150">
        <v>54.481724770165087</v>
      </c>
      <c r="AA3089" s="150">
        <v>16774.636310813985</v>
      </c>
      <c r="AB3089" s="150"/>
      <c r="AC3089" s="150">
        <v>194.57758846487528</v>
      </c>
      <c r="AD3089" s="150">
        <v>3499.7075710588733</v>
      </c>
      <c r="AE3089" s="150">
        <v>584.75685796549362</v>
      </c>
      <c r="AF3089" s="150">
        <v>0</v>
      </c>
      <c r="AG3089" s="150">
        <v>2512.0990763386267</v>
      </c>
      <c r="AH3089" s="150"/>
      <c r="AI3089" s="150"/>
      <c r="AJ3089" s="150">
        <v>432.16706490619669</v>
      </c>
      <c r="AK3089" s="150"/>
      <c r="AL3089" s="150">
        <v>33329.90625</v>
      </c>
      <c r="AM3089" s="150">
        <v>29146.54296875</v>
      </c>
      <c r="AN3089" s="150">
        <v>4183.365234375</v>
      </c>
      <c r="AO3089" s="5" t="s">
        <v>6384</v>
      </c>
    </row>
    <row r="3090" spans="1:41" ht="14.25" x14ac:dyDescent="0.45">
      <c r="A3090" s="150">
        <v>2019</v>
      </c>
      <c r="B3090" s="5" t="s">
        <v>582</v>
      </c>
      <c r="C3090" s="5" t="s">
        <v>4979</v>
      </c>
      <c r="D3090" s="5" t="s">
        <v>84</v>
      </c>
      <c r="E3090" s="5" t="s">
        <v>95</v>
      </c>
      <c r="F3090" s="5" t="s">
        <v>237</v>
      </c>
      <c r="G3090" s="5" t="s">
        <v>87</v>
      </c>
      <c r="H3090" s="5" t="s">
        <v>131</v>
      </c>
      <c r="I3090" s="150">
        <v>6397.3612167447136</v>
      </c>
      <c r="J3090" s="150">
        <v>13077.747052764258</v>
      </c>
      <c r="K3090" s="150">
        <v>0</v>
      </c>
      <c r="L3090" s="150">
        <v>145.14083039734953</v>
      </c>
      <c r="M3090" s="150">
        <v>7564.0701995541776</v>
      </c>
      <c r="N3090" s="150">
        <v>9877.8383296731554</v>
      </c>
      <c r="O3090" s="150">
        <v>1419.0307341156249</v>
      </c>
      <c r="P3090" s="150">
        <v>433.63949191401349</v>
      </c>
      <c r="Q3090" s="150">
        <v>0</v>
      </c>
      <c r="R3090" s="150">
        <v>2387.1558818232179</v>
      </c>
      <c r="S3090" s="150">
        <v>7145.3947272541309</v>
      </c>
      <c r="T3090" s="150">
        <v>0</v>
      </c>
      <c r="U3090" s="150">
        <v>206.54656633468971</v>
      </c>
      <c r="V3090" s="150">
        <v>4961.5834637370872</v>
      </c>
      <c r="W3090" s="150">
        <v>2902.8166079469906</v>
      </c>
      <c r="X3090" s="150">
        <v>3482.3135949510593</v>
      </c>
      <c r="Y3090" s="150">
        <v>16020.198272088986</v>
      </c>
      <c r="Z3090" s="150">
        <v>358.15934693799306</v>
      </c>
      <c r="AA3090" s="150">
        <v>52166.592181874948</v>
      </c>
      <c r="AB3090" s="150">
        <v>151.83963795415028</v>
      </c>
      <c r="AC3090" s="150">
        <v>3149.3606377354113</v>
      </c>
      <c r="AD3090" s="150">
        <v>7753.1111758813531</v>
      </c>
      <c r="AE3090" s="150">
        <v>5652.3131861284946</v>
      </c>
      <c r="AF3090" s="150">
        <v>3715.312877551652</v>
      </c>
      <c r="AG3090" s="150">
        <v>37977.772975355707</v>
      </c>
      <c r="AH3090" s="150">
        <v>2349.8852785497602</v>
      </c>
      <c r="AI3090" s="150">
        <v>217.7112455960243</v>
      </c>
      <c r="AJ3090" s="150">
        <v>6015.5291860070711</v>
      </c>
      <c r="AK3090" s="150">
        <v>253.43821923229495</v>
      </c>
      <c r="AL3090" s="150">
        <v>195781.859375</v>
      </c>
      <c r="AM3090" s="150">
        <v>162542.25</v>
      </c>
      <c r="AN3090" s="150">
        <v>33239.61328125</v>
      </c>
      <c r="AO3090" s="5" t="s">
        <v>5585</v>
      </c>
    </row>
    <row r="3091" spans="1:41" ht="14.25" x14ac:dyDescent="0.45">
      <c r="A3091" s="150">
        <v>2019</v>
      </c>
      <c r="B3091" s="5" t="s">
        <v>1477</v>
      </c>
      <c r="C3091" s="5" t="s">
        <v>4979</v>
      </c>
      <c r="D3091" s="5" t="s">
        <v>84</v>
      </c>
      <c r="E3091" s="5" t="s">
        <v>95</v>
      </c>
      <c r="F3091" s="5" t="s">
        <v>237</v>
      </c>
      <c r="G3091" s="5" t="s">
        <v>87</v>
      </c>
      <c r="H3091" s="5" t="s">
        <v>131</v>
      </c>
      <c r="I3091" s="150">
        <v>1221.2938517028856</v>
      </c>
      <c r="J3091" s="150">
        <v>8439.908282593271</v>
      </c>
      <c r="K3091" s="150">
        <v>47.428887444772258</v>
      </c>
      <c r="L3091" s="150">
        <v>347.41660053295681</v>
      </c>
      <c r="M3091" s="150">
        <v>12595.482137325598</v>
      </c>
      <c r="N3091" s="150">
        <v>7604.8663851133961</v>
      </c>
      <c r="O3091" s="150">
        <v>2071.4566591504281</v>
      </c>
      <c r="P3091" s="150">
        <v>1000.5598095349154</v>
      </c>
      <c r="Q3091" s="150">
        <v>0</v>
      </c>
      <c r="R3091" s="150">
        <v>4815.874888516164</v>
      </c>
      <c r="S3091" s="150">
        <v>5335.7498375368787</v>
      </c>
      <c r="T3091" s="150">
        <v>118.57221861193064</v>
      </c>
      <c r="U3091" s="150">
        <v>177.85832791789596</v>
      </c>
      <c r="V3091" s="150">
        <v>5993.8256508330942</v>
      </c>
      <c r="W3091" s="150">
        <v>2999.877130881845</v>
      </c>
      <c r="X3091" s="150">
        <v>2875.3763013393182</v>
      </c>
      <c r="Y3091" s="150">
        <v>12651.655725892999</v>
      </c>
      <c r="Z3091" s="150">
        <v>1338.680348128697</v>
      </c>
      <c r="AA3091" s="150">
        <v>33506.355388376149</v>
      </c>
      <c r="AB3091" s="150">
        <v>201.5727716402821</v>
      </c>
      <c r="AC3091" s="150">
        <v>617.168397875099</v>
      </c>
      <c r="AD3091" s="150">
        <v>6231.2665186034847</v>
      </c>
      <c r="AE3091" s="150">
        <v>7621.5257818283717</v>
      </c>
      <c r="AF3091" s="150">
        <v>7459.8811827990085</v>
      </c>
      <c r="AG3091" s="150">
        <v>53876.844692889048</v>
      </c>
      <c r="AH3091" s="150">
        <v>19595.942447693818</v>
      </c>
      <c r="AI3091" s="150">
        <v>231.21582629326474</v>
      </c>
      <c r="AJ3091" s="150">
        <v>6628.0859612323165</v>
      </c>
      <c r="AK3091" s="150">
        <v>585.01036974040778</v>
      </c>
      <c r="AL3091" s="150">
        <v>206190.765625</v>
      </c>
      <c r="AM3091" s="150">
        <v>153301.8125</v>
      </c>
      <c r="AN3091" s="150">
        <v>52888.94921875</v>
      </c>
      <c r="AO3091" s="5" t="s">
        <v>5583</v>
      </c>
    </row>
    <row r="3092" spans="1:41" ht="14.25" x14ac:dyDescent="0.45">
      <c r="A3092" s="150">
        <v>2019</v>
      </c>
      <c r="B3092" s="5" t="s">
        <v>1478</v>
      </c>
      <c r="C3092" s="5" t="s">
        <v>4979</v>
      </c>
      <c r="D3092" s="5" t="s">
        <v>84</v>
      </c>
      <c r="E3092" s="5" t="s">
        <v>95</v>
      </c>
      <c r="F3092" s="5" t="s">
        <v>237</v>
      </c>
      <c r="G3092" s="5" t="s">
        <v>87</v>
      </c>
      <c r="H3092" s="5" t="s">
        <v>131</v>
      </c>
      <c r="I3092" s="150">
        <v>840.58636259406205</v>
      </c>
      <c r="J3092" s="150">
        <v>7353.5043632211964</v>
      </c>
      <c r="K3092" s="150">
        <v>46.059526717482854</v>
      </c>
      <c r="L3092" s="150">
        <v>330.47710419793947</v>
      </c>
      <c r="M3092" s="150">
        <v>9337.2736177807201</v>
      </c>
      <c r="N3092" s="150">
        <v>11041.31466768644</v>
      </c>
      <c r="O3092" s="150">
        <v>1473.9048549594513</v>
      </c>
      <c r="P3092" s="150">
        <v>1251.6643959569158</v>
      </c>
      <c r="Q3092" s="150">
        <v>0</v>
      </c>
      <c r="R3092" s="150">
        <v>2440.288688030405</v>
      </c>
      <c r="S3092" s="150">
        <v>6448.3337404475997</v>
      </c>
      <c r="T3092" s="150">
        <v>0</v>
      </c>
      <c r="U3092" s="150">
        <v>172.7232251905607</v>
      </c>
      <c r="V3092" s="150">
        <v>11404.338815248755</v>
      </c>
      <c r="W3092" s="150">
        <v>4804.0086366334617</v>
      </c>
      <c r="X3092" s="150">
        <v>123.64993417910971</v>
      </c>
      <c r="Y3092" s="150">
        <v>27670.060754152106</v>
      </c>
      <c r="Z3092" s="150">
        <v>2254.8861597725027</v>
      </c>
      <c r="AA3092" s="150">
        <v>33060.356007017144</v>
      </c>
      <c r="AB3092" s="150">
        <v>195.75298854930213</v>
      </c>
      <c r="AC3092" s="150">
        <v>2049.3610668860028</v>
      </c>
      <c r="AD3092" s="150">
        <v>4598.995315755451</v>
      </c>
      <c r="AE3092" s="150">
        <v>7358.555198509488</v>
      </c>
      <c r="AF3092" s="150">
        <v>8337.3892294659381</v>
      </c>
      <c r="AG3092" s="150">
        <v>34525.868926313451</v>
      </c>
      <c r="AH3092" s="150">
        <v>10221.131952670245</v>
      </c>
      <c r="AI3092" s="150">
        <v>224.54019274772892</v>
      </c>
      <c r="AJ3092" s="150">
        <v>8348.2892175437682</v>
      </c>
      <c r="AK3092" s="150">
        <v>248.72144427440742</v>
      </c>
      <c r="AL3092" s="150">
        <v>196162.046875</v>
      </c>
      <c r="AM3092" s="150">
        <v>158439.671875</v>
      </c>
      <c r="AN3092" s="150">
        <v>37722.375</v>
      </c>
      <c r="AO3092" s="5" t="s">
        <v>5582</v>
      </c>
    </row>
    <row r="3093" spans="1:41" ht="14.25" x14ac:dyDescent="0.45">
      <c r="A3093" s="150">
        <v>2019</v>
      </c>
      <c r="B3093" s="5" t="s">
        <v>6344</v>
      </c>
      <c r="C3093" s="5" t="s">
        <v>4979</v>
      </c>
      <c r="D3093" s="5" t="s">
        <v>84</v>
      </c>
      <c r="E3093" s="5" t="s">
        <v>95</v>
      </c>
      <c r="F3093" s="5" t="s">
        <v>237</v>
      </c>
      <c r="G3093" s="5" t="s">
        <v>87</v>
      </c>
      <c r="H3093" s="5" t="s">
        <v>131</v>
      </c>
      <c r="I3093" s="150">
        <v>2424.0271152439987</v>
      </c>
      <c r="J3093" s="150">
        <v>8932.2337262363708</v>
      </c>
      <c r="K3093" s="150">
        <v>0</v>
      </c>
      <c r="L3093" s="150">
        <v>66.566017106404701</v>
      </c>
      <c r="M3093" s="150">
        <v>9597.7955741726892</v>
      </c>
      <c r="N3093" s="150">
        <v>3278.1203193477145</v>
      </c>
      <c r="O3093" s="150">
        <v>1419.6287047517808</v>
      </c>
      <c r="P3093" s="150">
        <v>0</v>
      </c>
      <c r="Q3093" s="150">
        <v>0</v>
      </c>
      <c r="R3093" s="150">
        <v>7882.1481761633113</v>
      </c>
      <c r="S3093" s="150">
        <v>706.0053219859534</v>
      </c>
      <c r="T3093" s="150">
        <v>292.12024500470528</v>
      </c>
      <c r="U3093" s="150">
        <v>102.96636344532853</v>
      </c>
      <c r="V3093" s="150">
        <v>6000.1583727142324</v>
      </c>
      <c r="W3093" s="150">
        <v>1011.8034600173514</v>
      </c>
      <c r="X3093" s="150">
        <v>3700.0464585452337</v>
      </c>
      <c r="Y3093" s="150">
        <v>9025.3278270576102</v>
      </c>
      <c r="Z3093" s="150">
        <v>375.21277103292846</v>
      </c>
      <c r="AA3093" s="150">
        <v>61216.157516191495</v>
      </c>
      <c r="AB3093" s="150">
        <v>176.14392218925551</v>
      </c>
      <c r="AC3093" s="150">
        <v>1123.4295502419377</v>
      </c>
      <c r="AD3093" s="150">
        <v>5678.1071482365123</v>
      </c>
      <c r="AE3093" s="150">
        <v>2545.8941311772628</v>
      </c>
      <c r="AF3093" s="150">
        <v>566.92858931646674</v>
      </c>
      <c r="AG3093" s="150">
        <v>38985.15598779406</v>
      </c>
      <c r="AH3093" s="150">
        <v>122.89110850413175</v>
      </c>
      <c r="AI3093" s="150">
        <v>1681.5600013648695</v>
      </c>
      <c r="AJ3093" s="150">
        <v>1025.1166634386323</v>
      </c>
      <c r="AK3093" s="150">
        <v>232.46901358698256</v>
      </c>
      <c r="AL3093" s="150">
        <v>168168</v>
      </c>
      <c r="AM3093" s="150">
        <v>143549.421875</v>
      </c>
      <c r="AN3093" s="150">
        <v>24618.572265625</v>
      </c>
      <c r="AO3093" s="5" t="s">
        <v>6385</v>
      </c>
    </row>
    <row r="3094" spans="1:41" ht="14.25" x14ac:dyDescent="0.45">
      <c r="A3094" s="150">
        <v>2019</v>
      </c>
      <c r="B3094" s="5" t="s">
        <v>4980</v>
      </c>
      <c r="C3094" s="5" t="s">
        <v>4979</v>
      </c>
      <c r="D3094" s="5" t="s">
        <v>84</v>
      </c>
      <c r="E3094" s="5" t="s">
        <v>95</v>
      </c>
      <c r="F3094" s="5" t="s">
        <v>237</v>
      </c>
      <c r="G3094" s="5" t="s">
        <v>87</v>
      </c>
      <c r="H3094" s="5" t="s">
        <v>131</v>
      </c>
      <c r="I3094" s="150">
        <v>2493.5898580779431</v>
      </c>
      <c r="J3094" s="150">
        <v>9744.743947242554</v>
      </c>
      <c r="K3094" s="150">
        <v>0</v>
      </c>
      <c r="L3094" s="150">
        <v>0</v>
      </c>
      <c r="M3094" s="150">
        <v>7363.8331677079941</v>
      </c>
      <c r="N3094" s="150">
        <v>5196.5590927055237</v>
      </c>
      <c r="O3094" s="150">
        <v>1460.3680454494584</v>
      </c>
      <c r="P3094" s="150">
        <v>0</v>
      </c>
      <c r="Q3094" s="150">
        <v>0</v>
      </c>
      <c r="R3094" s="150">
        <v>444.24801371839442</v>
      </c>
      <c r="S3094" s="150">
        <v>1244.1612261892906</v>
      </c>
      <c r="T3094" s="150">
        <v>210.69622797447767</v>
      </c>
      <c r="U3094" s="150">
        <v>105.34811398723883</v>
      </c>
      <c r="V3094" s="150">
        <v>8277.2013159773542</v>
      </c>
      <c r="W3094" s="150">
        <v>4435.1555988627551</v>
      </c>
      <c r="X3094" s="150">
        <v>3806.227358358939</v>
      </c>
      <c r="Y3094" s="150">
        <v>9284.3292856953576</v>
      </c>
      <c r="Z3094" s="150">
        <v>469.82971614471666</v>
      </c>
      <c r="AA3094" s="150">
        <v>65490.708541306893</v>
      </c>
      <c r="AB3094" s="150">
        <v>228.60540735230828</v>
      </c>
      <c r="AC3094" s="150">
        <v>1155.66881044001</v>
      </c>
      <c r="AD3094" s="150">
        <v>8053.8570886431044</v>
      </c>
      <c r="AE3094" s="150">
        <v>2292.3749603623169</v>
      </c>
      <c r="AF3094" s="150">
        <v>13.419165031270561</v>
      </c>
      <c r="AG3094" s="150">
        <v>47813.295014248215</v>
      </c>
      <c r="AH3094" s="150">
        <v>1286.3004717841861</v>
      </c>
      <c r="AI3094" s="150">
        <v>1729.8160316704616</v>
      </c>
      <c r="AJ3094" s="150">
        <v>4414.0859760653075</v>
      </c>
      <c r="AK3094" s="150">
        <v>239.14021875103214</v>
      </c>
      <c r="AL3094" s="150">
        <v>187253.5625</v>
      </c>
      <c r="AM3094" s="150">
        <v>157195.40625</v>
      </c>
      <c r="AN3094" s="150">
        <v>30058.162109375</v>
      </c>
      <c r="AO3094" s="5" t="s">
        <v>5584</v>
      </c>
    </row>
    <row r="3095" spans="1:41" ht="14.25" x14ac:dyDescent="0.45">
      <c r="A3095" s="150">
        <v>2019</v>
      </c>
      <c r="B3095" s="5" t="s">
        <v>4024</v>
      </c>
      <c r="C3095" s="5" t="s">
        <v>4979</v>
      </c>
      <c r="D3095" s="5" t="s">
        <v>84</v>
      </c>
      <c r="E3095" s="5" t="s">
        <v>95</v>
      </c>
      <c r="F3095" s="5" t="s">
        <v>237</v>
      </c>
      <c r="G3095" s="5" t="s">
        <v>87</v>
      </c>
      <c r="H3095" s="5" t="s">
        <v>131</v>
      </c>
      <c r="I3095" s="150">
        <v>1006.1503972868754</v>
      </c>
      <c r="J3095" s="150">
        <v>12332.645071260662</v>
      </c>
      <c r="K3095" s="150">
        <v>0</v>
      </c>
      <c r="L3095" s="150">
        <v>0</v>
      </c>
      <c r="M3095" s="150">
        <v>8957.9841822960516</v>
      </c>
      <c r="N3095" s="150">
        <v>8381.89062213955</v>
      </c>
      <c r="O3095" s="150">
        <v>1659.6072144495342</v>
      </c>
      <c r="P3095" s="150">
        <v>774.06395709722199</v>
      </c>
      <c r="Q3095" s="150">
        <v>0</v>
      </c>
      <c r="R3095" s="150">
        <v>267.05067391162322</v>
      </c>
      <c r="S3095" s="150">
        <v>1299.3404592919758</v>
      </c>
      <c r="T3095" s="150">
        <v>0</v>
      </c>
      <c r="U3095" s="150">
        <v>108.18821476202962</v>
      </c>
      <c r="V3095" s="150">
        <v>10166.446541187923</v>
      </c>
      <c r="W3095" s="150">
        <v>4165.24626833814</v>
      </c>
      <c r="X3095" s="150">
        <v>3884.9129718057752</v>
      </c>
      <c r="Y3095" s="150">
        <v>17696.346288625184</v>
      </c>
      <c r="Z3095" s="150">
        <v>2213.5308740311261</v>
      </c>
      <c r="AA3095" s="150">
        <v>65199.627626337147</v>
      </c>
      <c r="AB3095" s="150">
        <v>146.94772458267434</v>
      </c>
      <c r="AC3095" s="150">
        <v>1348.5552781872229</v>
      </c>
      <c r="AD3095" s="150">
        <v>12601.453011497477</v>
      </c>
      <c r="AE3095" s="150">
        <v>2155.1092380596301</v>
      </c>
      <c r="AF3095" s="150">
        <v>3310.2997200026775</v>
      </c>
      <c r="AG3095" s="150">
        <v>43662.599713659911</v>
      </c>
      <c r="AH3095" s="150">
        <v>2456.9543572456928</v>
      </c>
      <c r="AI3095" s="150">
        <v>637.22858494835441</v>
      </c>
      <c r="AJ3095" s="150">
        <v>5301.2225233394511</v>
      </c>
      <c r="AK3095" s="150">
        <v>245.58724750980724</v>
      </c>
      <c r="AL3095" s="150">
        <v>209979</v>
      </c>
      <c r="AM3095" s="150">
        <v>173923.71875</v>
      </c>
      <c r="AN3095" s="150">
        <v>36055.26171875</v>
      </c>
      <c r="AO3095" s="5" t="s">
        <v>5581</v>
      </c>
    </row>
    <row r="3096" spans="1:41" ht="14.25" x14ac:dyDescent="0.45">
      <c r="A3096" s="150">
        <v>2019</v>
      </c>
      <c r="B3096" s="5" t="s">
        <v>1478</v>
      </c>
      <c r="C3096" s="5" t="s">
        <v>4979</v>
      </c>
      <c r="D3096" s="5" t="s">
        <v>84</v>
      </c>
      <c r="E3096" s="5" t="s">
        <v>95</v>
      </c>
      <c r="F3096" s="5" t="s">
        <v>238</v>
      </c>
      <c r="G3096" s="5" t="s">
        <v>87</v>
      </c>
      <c r="H3096" s="5" t="s">
        <v>131</v>
      </c>
      <c r="I3096" s="150">
        <v>627.46200821662421</v>
      </c>
      <c r="J3096" s="150">
        <v>7353.5043632211964</v>
      </c>
      <c r="K3096" s="150">
        <v>46.059526717482854</v>
      </c>
      <c r="L3096" s="150">
        <v>242.6872892238224</v>
      </c>
      <c r="M3096" s="150">
        <v>9337.2736177807201</v>
      </c>
      <c r="N3096" s="150">
        <v>11041.31466768644</v>
      </c>
      <c r="O3096" s="150">
        <v>1473.9048549594513</v>
      </c>
      <c r="P3096" s="150">
        <v>1251.6643959569158</v>
      </c>
      <c r="Q3096" s="150">
        <v>0</v>
      </c>
      <c r="R3096" s="150">
        <v>2440.288688030405</v>
      </c>
      <c r="S3096" s="150">
        <v>6400.4859526053106</v>
      </c>
      <c r="T3096" s="150">
        <v>0</v>
      </c>
      <c r="U3096" s="150">
        <v>172.7232251905607</v>
      </c>
      <c r="V3096" s="150">
        <v>11260.402794256621</v>
      </c>
      <c r="W3096" s="150">
        <v>4804.0086366334617</v>
      </c>
      <c r="X3096" s="150">
        <v>123.64993417910971</v>
      </c>
      <c r="Y3096" s="150">
        <v>22985.861732365538</v>
      </c>
      <c r="Z3096" s="150">
        <v>2254.8861597725027</v>
      </c>
      <c r="AA3096" s="150">
        <v>33060.356007017144</v>
      </c>
      <c r="AB3096" s="150">
        <v>195.75298854930213</v>
      </c>
      <c r="AC3096" s="150">
        <v>2049.3610668860028</v>
      </c>
      <c r="AD3096" s="150">
        <v>4598.995315755451</v>
      </c>
      <c r="AE3096" s="150">
        <v>7358.555198509488</v>
      </c>
      <c r="AF3096" s="150">
        <v>8337.3892294659381</v>
      </c>
      <c r="AG3096" s="150">
        <v>34525.868926313451</v>
      </c>
      <c r="AH3096" s="150">
        <v>10221.131952670245</v>
      </c>
      <c r="AI3096" s="150">
        <v>224.54019274772892</v>
      </c>
      <c r="AJ3096" s="150">
        <v>8348.2892175437682</v>
      </c>
      <c r="AK3096" s="150">
        <v>248.72144427440742</v>
      </c>
      <c r="AL3096" s="150">
        <v>190985.125</v>
      </c>
      <c r="AM3096" s="150">
        <v>153310.625</v>
      </c>
      <c r="AN3096" s="150">
        <v>37674.52734375</v>
      </c>
      <c r="AO3096" s="5" t="s">
        <v>5590</v>
      </c>
    </row>
    <row r="3097" spans="1:41" ht="14.25" x14ac:dyDescent="0.45">
      <c r="A3097" s="150">
        <v>2019</v>
      </c>
      <c r="B3097" s="5" t="s">
        <v>4980</v>
      </c>
      <c r="C3097" s="5" t="s">
        <v>4979</v>
      </c>
      <c r="D3097" s="5" t="s">
        <v>84</v>
      </c>
      <c r="E3097" s="5" t="s">
        <v>95</v>
      </c>
      <c r="F3097" s="5" t="s">
        <v>238</v>
      </c>
      <c r="G3097" s="5" t="s">
        <v>87</v>
      </c>
      <c r="H3097" s="5" t="s">
        <v>131</v>
      </c>
      <c r="I3097" s="150">
        <v>2177.5455161162267</v>
      </c>
      <c r="J3097" s="150">
        <v>9744.743947242554</v>
      </c>
      <c r="K3097" s="150">
        <v>0</v>
      </c>
      <c r="L3097" s="150">
        <v>0</v>
      </c>
      <c r="M3097" s="150">
        <v>7363.8331677079941</v>
      </c>
      <c r="N3097" s="150">
        <v>5196.5590927055237</v>
      </c>
      <c r="O3097" s="150">
        <v>1460.3680454494584</v>
      </c>
      <c r="P3097" s="150">
        <v>0</v>
      </c>
      <c r="Q3097" s="150">
        <v>0</v>
      </c>
      <c r="R3097" s="150">
        <v>444.24801371839442</v>
      </c>
      <c r="S3097" s="150">
        <v>1233.6264147905667</v>
      </c>
      <c r="T3097" s="150">
        <v>210.69622797447767</v>
      </c>
      <c r="U3097" s="150">
        <v>105.34811398723883</v>
      </c>
      <c r="V3097" s="150">
        <v>8066.5050880028775</v>
      </c>
      <c r="W3097" s="150">
        <v>4435.1555988627551</v>
      </c>
      <c r="X3097" s="150">
        <v>3806.227358358939</v>
      </c>
      <c r="Y3097" s="150">
        <v>9284.3292856953576</v>
      </c>
      <c r="Z3097" s="150">
        <v>469.82971614471666</v>
      </c>
      <c r="AA3097" s="150">
        <v>65490.708541306893</v>
      </c>
      <c r="AB3097" s="150">
        <v>228.60540735230828</v>
      </c>
      <c r="AC3097" s="150">
        <v>1155.66881044001</v>
      </c>
      <c r="AD3097" s="150">
        <v>8053.8570886431044</v>
      </c>
      <c r="AE3097" s="150">
        <v>2292.3749603623169</v>
      </c>
      <c r="AF3097" s="150">
        <v>13.419165031270561</v>
      </c>
      <c r="AG3097" s="150">
        <v>47813.295014248215</v>
      </c>
      <c r="AH3097" s="150">
        <v>1286.3004717841861</v>
      </c>
      <c r="AI3097" s="150">
        <v>1729.8160316704616</v>
      </c>
      <c r="AJ3097" s="150">
        <v>4414.0859760653075</v>
      </c>
      <c r="AK3097" s="150">
        <v>239.14021875103214</v>
      </c>
      <c r="AL3097" s="150">
        <v>186716.28125</v>
      </c>
      <c r="AM3097" s="150">
        <v>156668.671875</v>
      </c>
      <c r="AN3097" s="150">
        <v>30047.626953125</v>
      </c>
      <c r="AO3097" s="5" t="s">
        <v>5586</v>
      </c>
    </row>
    <row r="3098" spans="1:41" ht="14.25" x14ac:dyDescent="0.45">
      <c r="A3098" s="150">
        <v>2019</v>
      </c>
      <c r="B3098" s="5" t="s">
        <v>4024</v>
      </c>
      <c r="C3098" s="5" t="s">
        <v>4979</v>
      </c>
      <c r="D3098" s="5" t="s">
        <v>84</v>
      </c>
      <c r="E3098" s="5" t="s">
        <v>95</v>
      </c>
      <c r="F3098" s="5" t="s">
        <v>238</v>
      </c>
      <c r="G3098" s="5" t="s">
        <v>87</v>
      </c>
      <c r="H3098" s="5" t="s">
        <v>131</v>
      </c>
      <c r="I3098" s="150">
        <v>877.22354072077212</v>
      </c>
      <c r="J3098" s="150">
        <v>12332.645071260662</v>
      </c>
      <c r="K3098" s="150">
        <v>0</v>
      </c>
      <c r="L3098" s="150">
        <v>0</v>
      </c>
      <c r="M3098" s="150">
        <v>8957.9841822960516</v>
      </c>
      <c r="N3098" s="150">
        <v>8381.89062213955</v>
      </c>
      <c r="O3098" s="150">
        <v>1659.6072144495342</v>
      </c>
      <c r="P3098" s="150">
        <v>774.06395709722199</v>
      </c>
      <c r="Q3098" s="150">
        <v>0</v>
      </c>
      <c r="R3098" s="150">
        <v>267.05067391162322</v>
      </c>
      <c r="S3098" s="150">
        <v>1253.9014090919234</v>
      </c>
      <c r="T3098" s="150">
        <v>0</v>
      </c>
      <c r="U3098" s="150">
        <v>108.18821476202962</v>
      </c>
      <c r="V3098" s="150">
        <v>9666.6169889873472</v>
      </c>
      <c r="W3098" s="150">
        <v>4165.24626833814</v>
      </c>
      <c r="X3098" s="150">
        <v>3884.9129718057752</v>
      </c>
      <c r="Y3098" s="150">
        <v>12784.60133842904</v>
      </c>
      <c r="Z3098" s="150">
        <v>2213.5308740311261</v>
      </c>
      <c r="AA3098" s="150">
        <v>65199.627626337147</v>
      </c>
      <c r="AB3098" s="150">
        <v>146.94772458267434</v>
      </c>
      <c r="AC3098" s="150">
        <v>1348.5552781872229</v>
      </c>
      <c r="AD3098" s="150">
        <v>12601.453011497477</v>
      </c>
      <c r="AE3098" s="150">
        <v>2155.1092380596301</v>
      </c>
      <c r="AF3098" s="150">
        <v>3310.2997200026775</v>
      </c>
      <c r="AG3098" s="150">
        <v>43662.599713659911</v>
      </c>
      <c r="AH3098" s="150">
        <v>2456.9543572456928</v>
      </c>
      <c r="AI3098" s="150">
        <v>637.22858494835441</v>
      </c>
      <c r="AJ3098" s="150">
        <v>5301.2225233394511</v>
      </c>
      <c r="AK3098" s="150">
        <v>245.58724750980724</v>
      </c>
      <c r="AL3098" s="150">
        <v>204393.0625</v>
      </c>
      <c r="AM3098" s="150">
        <v>168383.21875</v>
      </c>
      <c r="AN3098" s="150">
        <v>36009.82421875</v>
      </c>
      <c r="AO3098" s="5" t="s">
        <v>5587</v>
      </c>
    </row>
    <row r="3099" spans="1:41" ht="14.25" x14ac:dyDescent="0.45">
      <c r="A3099" s="150">
        <v>2019</v>
      </c>
      <c r="B3099" s="5" t="s">
        <v>582</v>
      </c>
      <c r="C3099" s="5" t="s">
        <v>4979</v>
      </c>
      <c r="D3099" s="5" t="s">
        <v>84</v>
      </c>
      <c r="E3099" s="5" t="s">
        <v>95</v>
      </c>
      <c r="F3099" s="5" t="s">
        <v>238</v>
      </c>
      <c r="G3099" s="5" t="s">
        <v>87</v>
      </c>
      <c r="H3099" s="5" t="s">
        <v>131</v>
      </c>
      <c r="I3099" s="150">
        <v>5148.2514873149457</v>
      </c>
      <c r="J3099" s="150">
        <v>13077.747052764258</v>
      </c>
      <c r="K3099" s="150">
        <v>0</v>
      </c>
      <c r="L3099" s="150">
        <v>145.14083039734953</v>
      </c>
      <c r="M3099" s="150">
        <v>7564.0701995541776</v>
      </c>
      <c r="N3099" s="150">
        <v>9877.8383296731554</v>
      </c>
      <c r="O3099" s="150">
        <v>1419.0307341156249</v>
      </c>
      <c r="P3099" s="150">
        <v>433.63949191401349</v>
      </c>
      <c r="Q3099" s="150">
        <v>0</v>
      </c>
      <c r="R3099" s="150">
        <v>2387.1558818232179</v>
      </c>
      <c r="S3099" s="150">
        <v>7100.0762772320841</v>
      </c>
      <c r="T3099" s="150">
        <v>0</v>
      </c>
      <c r="U3099" s="150">
        <v>206.54656633468971</v>
      </c>
      <c r="V3099" s="150">
        <v>4939.2541052144179</v>
      </c>
      <c r="W3099" s="150">
        <v>2902.8166079469906</v>
      </c>
      <c r="X3099" s="150">
        <v>3482.3135949510593</v>
      </c>
      <c r="Y3099" s="150">
        <v>11712.865013066106</v>
      </c>
      <c r="Z3099" s="150">
        <v>358.15934693799306</v>
      </c>
      <c r="AA3099" s="150">
        <v>52166.592181874948</v>
      </c>
      <c r="AB3099" s="150">
        <v>151.83963795415028</v>
      </c>
      <c r="AC3099" s="150">
        <v>3149.3606377354113</v>
      </c>
      <c r="AD3099" s="150">
        <v>7753.1111758813531</v>
      </c>
      <c r="AE3099" s="150">
        <v>5652.3131861284946</v>
      </c>
      <c r="AF3099" s="150">
        <v>3715.312877551652</v>
      </c>
      <c r="AG3099" s="150">
        <v>37977.772975355707</v>
      </c>
      <c r="AH3099" s="150">
        <v>2349.8852785497602</v>
      </c>
      <c r="AI3099" s="150">
        <v>217.7112455960243</v>
      </c>
      <c r="AJ3099" s="150">
        <v>6015.5291860070711</v>
      </c>
      <c r="AK3099" s="150">
        <v>253.43821923229495</v>
      </c>
      <c r="AL3099" s="150">
        <v>190157.78125</v>
      </c>
      <c r="AM3099" s="150">
        <v>156963.46875</v>
      </c>
      <c r="AN3099" s="150">
        <v>33194.29296875</v>
      </c>
      <c r="AO3099" s="5" t="s">
        <v>5588</v>
      </c>
    </row>
    <row r="3100" spans="1:41" ht="14.25" x14ac:dyDescent="0.45">
      <c r="A3100" s="150">
        <v>2019</v>
      </c>
      <c r="B3100" s="5" t="s">
        <v>6344</v>
      </c>
      <c r="C3100" s="5" t="s">
        <v>4979</v>
      </c>
      <c r="D3100" s="5" t="s">
        <v>84</v>
      </c>
      <c r="E3100" s="5" t="s">
        <v>95</v>
      </c>
      <c r="F3100" s="5" t="s">
        <v>238</v>
      </c>
      <c r="G3100" s="5" t="s">
        <v>87</v>
      </c>
      <c r="H3100" s="5" t="s">
        <v>131</v>
      </c>
      <c r="I3100" s="150">
        <v>2116.7993439836696</v>
      </c>
      <c r="J3100" s="150">
        <v>8932.2337262363708</v>
      </c>
      <c r="K3100" s="150">
        <v>0</v>
      </c>
      <c r="L3100" s="150">
        <v>66.566017106404701</v>
      </c>
      <c r="M3100" s="150">
        <v>9597.7955741726892</v>
      </c>
      <c r="N3100" s="150">
        <v>3075.1451718017238</v>
      </c>
      <c r="O3100" s="150">
        <v>1419.6287047517808</v>
      </c>
      <c r="P3100" s="150">
        <v>0</v>
      </c>
      <c r="Q3100" s="150">
        <v>0</v>
      </c>
      <c r="R3100" s="150">
        <v>7882.1481761633113</v>
      </c>
      <c r="S3100" s="150">
        <v>706.0053219859534</v>
      </c>
      <c r="T3100" s="150">
        <v>292.12024500470528</v>
      </c>
      <c r="U3100" s="150">
        <v>102.96636344532853</v>
      </c>
      <c r="V3100" s="150">
        <v>6000.1583727142324</v>
      </c>
      <c r="W3100" s="150">
        <v>1011.8034600173514</v>
      </c>
      <c r="X3100" s="150">
        <v>3700.0464585452337</v>
      </c>
      <c r="Y3100" s="150">
        <v>9025.3278270576102</v>
      </c>
      <c r="Z3100" s="150">
        <v>375.21277103292846</v>
      </c>
      <c r="AA3100" s="150">
        <v>61216.157516191495</v>
      </c>
      <c r="AB3100" s="150">
        <v>176.14392218925551</v>
      </c>
      <c r="AC3100" s="150">
        <v>1123.4295502419377</v>
      </c>
      <c r="AD3100" s="150">
        <v>5678.1071482365123</v>
      </c>
      <c r="AE3100" s="150">
        <v>2545.8941311772628</v>
      </c>
      <c r="AF3100" s="150">
        <v>566.92858931646674</v>
      </c>
      <c r="AG3100" s="150">
        <v>38985.15598779406</v>
      </c>
      <c r="AH3100" s="150">
        <v>111.62609022458633</v>
      </c>
      <c r="AI3100" s="150">
        <v>1681.5600013648695</v>
      </c>
      <c r="AJ3100" s="150">
        <v>1025.1166634386323</v>
      </c>
      <c r="AK3100" s="150">
        <v>232.46901358698256</v>
      </c>
      <c r="AL3100" s="150">
        <v>167646.53125</v>
      </c>
      <c r="AM3100" s="150">
        <v>143039.21875</v>
      </c>
      <c r="AN3100" s="150">
        <v>24607.30859375</v>
      </c>
      <c r="AO3100" s="5" t="s">
        <v>6386</v>
      </c>
    </row>
    <row r="3101" spans="1:41" ht="14.25" x14ac:dyDescent="0.45">
      <c r="A3101" s="150">
        <v>2019</v>
      </c>
      <c r="B3101" s="5" t="s">
        <v>1477</v>
      </c>
      <c r="C3101" s="5" t="s">
        <v>4979</v>
      </c>
      <c r="D3101" s="5" t="s">
        <v>84</v>
      </c>
      <c r="E3101" s="5" t="s">
        <v>95</v>
      </c>
      <c r="F3101" s="5" t="s">
        <v>238</v>
      </c>
      <c r="G3101" s="5" t="s">
        <v>87</v>
      </c>
      <c r="H3101" s="5" t="s">
        <v>131</v>
      </c>
      <c r="I3101" s="150">
        <v>867.47177290904847</v>
      </c>
      <c r="J3101" s="150">
        <v>8439.908282593271</v>
      </c>
      <c r="K3101" s="150">
        <v>47.428887444772258</v>
      </c>
      <c r="L3101" s="150">
        <v>347.41660053295681</v>
      </c>
      <c r="M3101" s="150">
        <v>12595.482137325598</v>
      </c>
      <c r="N3101" s="150">
        <v>7604.8663851133961</v>
      </c>
      <c r="O3101" s="150">
        <v>2071.4566591504281</v>
      </c>
      <c r="P3101" s="150">
        <v>1000.5598095349154</v>
      </c>
      <c r="Q3101" s="150">
        <v>0</v>
      </c>
      <c r="R3101" s="150">
        <v>4815.874888516164</v>
      </c>
      <c r="S3101" s="150">
        <v>5283.7740642848757</v>
      </c>
      <c r="T3101" s="150">
        <v>118.57221861193064</v>
      </c>
      <c r="U3101" s="150">
        <v>177.85832791789596</v>
      </c>
      <c r="V3101" s="150">
        <v>5910.8250978047427</v>
      </c>
      <c r="W3101" s="150">
        <v>2999.877130881845</v>
      </c>
      <c r="X3101" s="150">
        <v>2875.3763013393182</v>
      </c>
      <c r="Y3101" s="150">
        <v>12651.655725892999</v>
      </c>
      <c r="Z3101" s="150">
        <v>1338.680348128697</v>
      </c>
      <c r="AA3101" s="150">
        <v>33506.355388376149</v>
      </c>
      <c r="AB3101" s="150">
        <v>201.5727716402821</v>
      </c>
      <c r="AC3101" s="150">
        <v>617.168397875099</v>
      </c>
      <c r="AD3101" s="150">
        <v>6231.2665186034847</v>
      </c>
      <c r="AE3101" s="150">
        <v>7621.5257818283717</v>
      </c>
      <c r="AF3101" s="150">
        <v>7459.8811827990085</v>
      </c>
      <c r="AG3101" s="150">
        <v>53876.844692889048</v>
      </c>
      <c r="AH3101" s="150">
        <v>19595.942447693818</v>
      </c>
      <c r="AI3101" s="150">
        <v>231.21582629326474</v>
      </c>
      <c r="AJ3101" s="150">
        <v>6628.0859612323165</v>
      </c>
      <c r="AK3101" s="150">
        <v>585.01036974040778</v>
      </c>
      <c r="AL3101" s="150">
        <v>205701.953125</v>
      </c>
      <c r="AM3101" s="150">
        <v>152864.984375</v>
      </c>
      <c r="AN3101" s="150">
        <v>52836.9765625</v>
      </c>
      <c r="AO3101" s="5" t="s">
        <v>5589</v>
      </c>
    </row>
    <row r="3102" spans="1:41" ht="14.25" x14ac:dyDescent="0.45">
      <c r="A3102" s="150">
        <v>2019</v>
      </c>
      <c r="B3102" s="5" t="s">
        <v>1477</v>
      </c>
      <c r="C3102" s="5" t="s">
        <v>4979</v>
      </c>
      <c r="D3102" s="5" t="s">
        <v>84</v>
      </c>
      <c r="E3102" s="5" t="s">
        <v>95</v>
      </c>
      <c r="F3102" s="5" t="s">
        <v>206</v>
      </c>
      <c r="G3102" s="5" t="s">
        <v>87</v>
      </c>
      <c r="H3102" s="5" t="s">
        <v>131</v>
      </c>
      <c r="I3102" s="150">
        <v>0</v>
      </c>
      <c r="J3102" s="150">
        <v>7192.4391599928795</v>
      </c>
      <c r="K3102" s="150"/>
      <c r="L3102" s="150"/>
      <c r="M3102" s="150">
        <v>1185.7221861193063</v>
      </c>
      <c r="N3102" s="150">
        <v>1722.2614753382925</v>
      </c>
      <c r="O3102" s="150">
        <v>560.84659403443197</v>
      </c>
      <c r="P3102" s="150">
        <v>0</v>
      </c>
      <c r="Q3102" s="150">
        <v>0</v>
      </c>
      <c r="R3102" s="150">
        <v>3452.2354806361982</v>
      </c>
      <c r="S3102" s="150">
        <v>2371.4443722386127</v>
      </c>
      <c r="T3102" s="150">
        <v>0</v>
      </c>
      <c r="U3102" s="150">
        <v>0</v>
      </c>
      <c r="V3102" s="150">
        <v>4505.7443072533642</v>
      </c>
      <c r="W3102" s="150">
        <v>2015.727716402821</v>
      </c>
      <c r="X3102" s="150">
        <v>2778.1470820775348</v>
      </c>
      <c r="Y3102" s="150">
        <v>4441.9761680838683</v>
      </c>
      <c r="Z3102" s="150">
        <v>1185.7221861193063</v>
      </c>
      <c r="AA3102" s="150">
        <v>16820.642728691688</v>
      </c>
      <c r="AB3102" s="150"/>
      <c r="AC3102" s="150">
        <v>0</v>
      </c>
      <c r="AD3102" s="150">
        <v>4064.0183283419433</v>
      </c>
      <c r="AE3102" s="150">
        <v>7046.4505215605086</v>
      </c>
      <c r="AF3102" s="150">
        <v>2183.6842046108059</v>
      </c>
      <c r="AG3102" s="150">
        <v>13031.086825451177</v>
      </c>
      <c r="AH3102" s="150">
        <v>5508.0945572893206</v>
      </c>
      <c r="AI3102" s="150">
        <v>0</v>
      </c>
      <c r="AJ3102" s="150">
        <v>4746.7895517366787</v>
      </c>
      <c r="AK3102" s="150"/>
      <c r="AL3102" s="150">
        <v>84813.03125</v>
      </c>
      <c r="AM3102" s="150">
        <v>66329.03125</v>
      </c>
      <c r="AN3102" s="150">
        <v>18484</v>
      </c>
      <c r="AO3102" s="5" t="s">
        <v>5591</v>
      </c>
    </row>
    <row r="3103" spans="1:41" ht="14.25" x14ac:dyDescent="0.45">
      <c r="A3103" s="150">
        <v>2019</v>
      </c>
      <c r="B3103" s="5" t="s">
        <v>4980</v>
      </c>
      <c r="C3103" s="5" t="s">
        <v>4979</v>
      </c>
      <c r="D3103" s="5" t="s">
        <v>84</v>
      </c>
      <c r="E3103" s="5" t="s">
        <v>95</v>
      </c>
      <c r="F3103" s="5" t="s">
        <v>206</v>
      </c>
      <c r="G3103" s="5" t="s">
        <v>87</v>
      </c>
      <c r="H3103" s="5" t="s">
        <v>131</v>
      </c>
      <c r="I3103" s="150">
        <v>1653.9653895996496</v>
      </c>
      <c r="J3103" s="150">
        <v>3146.3367933509744</v>
      </c>
      <c r="K3103" s="150"/>
      <c r="L3103" s="150"/>
      <c r="M3103" s="150">
        <v>2106.9622797447764</v>
      </c>
      <c r="N3103" s="150">
        <v>2419.7092257386926</v>
      </c>
      <c r="O3103" s="150">
        <v>0</v>
      </c>
      <c r="P3103" s="150">
        <v>0</v>
      </c>
      <c r="Q3103" s="150">
        <v>0</v>
      </c>
      <c r="R3103" s="150">
        <v>0</v>
      </c>
      <c r="S3103" s="150">
        <v>105.34811398723883</v>
      </c>
      <c r="T3103" s="150"/>
      <c r="U3103" s="150">
        <v>0</v>
      </c>
      <c r="V3103" s="150">
        <v>5004.0354143938448</v>
      </c>
      <c r="W3103" s="150">
        <v>1538.082464213687</v>
      </c>
      <c r="X3103" s="150">
        <v>2960.2820030414114</v>
      </c>
      <c r="Y3103" s="150">
        <v>2800.7089538893442</v>
      </c>
      <c r="Z3103" s="150">
        <v>244.27236972929515</v>
      </c>
      <c r="AA3103" s="150">
        <v>18902.612092730265</v>
      </c>
      <c r="AB3103" s="150"/>
      <c r="AC3103" s="150">
        <v>0</v>
      </c>
      <c r="AD3103" s="150">
        <v>3432.7814130641159</v>
      </c>
      <c r="AE3103" s="150">
        <v>13.695254818341049</v>
      </c>
      <c r="AF3103" s="150">
        <v>0</v>
      </c>
      <c r="AG3103" s="150">
        <v>20751.471493206303</v>
      </c>
      <c r="AH3103" s="150">
        <v>210.69622797447767</v>
      </c>
      <c r="AI3103" s="150"/>
      <c r="AJ3103" s="150">
        <v>632.088683923433</v>
      </c>
      <c r="AK3103" s="150"/>
      <c r="AL3103" s="150">
        <v>65923.046875</v>
      </c>
      <c r="AM3103" s="150">
        <v>55568.8984375</v>
      </c>
      <c r="AN3103" s="150">
        <v>10354.15234375</v>
      </c>
      <c r="AO3103" s="5" t="s">
        <v>5593</v>
      </c>
    </row>
    <row r="3104" spans="1:41" ht="14.25" x14ac:dyDescent="0.45">
      <c r="A3104" s="150">
        <v>2019</v>
      </c>
      <c r="B3104" s="5" t="s">
        <v>6344</v>
      </c>
      <c r="C3104" s="5" t="s">
        <v>4979</v>
      </c>
      <c r="D3104" s="5" t="s">
        <v>84</v>
      </c>
      <c r="E3104" s="5" t="s">
        <v>95</v>
      </c>
      <c r="F3104" s="5" t="s">
        <v>206</v>
      </c>
      <c r="G3104" s="5" t="s">
        <v>87</v>
      </c>
      <c r="H3104" s="5" t="s">
        <v>131</v>
      </c>
      <c r="I3104" s="150">
        <v>1607.8253362623905</v>
      </c>
      <c r="J3104" s="150">
        <v>2682.5808104860457</v>
      </c>
      <c r="K3104" s="150"/>
      <c r="L3104" s="150"/>
      <c r="M3104" s="150"/>
      <c r="N3104" s="150">
        <v>1310.1216259111311</v>
      </c>
      <c r="O3104" s="150">
        <v>0</v>
      </c>
      <c r="P3104" s="150">
        <v>0</v>
      </c>
      <c r="Q3104" s="150">
        <v>0</v>
      </c>
      <c r="R3104" s="150">
        <v>1953.472857661546</v>
      </c>
      <c r="S3104" s="150"/>
      <c r="T3104" s="150">
        <v>0</v>
      </c>
      <c r="U3104" s="150"/>
      <c r="V3104" s="150">
        <v>4732.33176997994</v>
      </c>
      <c r="W3104" s="150">
        <v>256.02314271694115</v>
      </c>
      <c r="X3104" s="150">
        <v>2957.5793446661041</v>
      </c>
      <c r="Y3104" s="150">
        <v>2723.062145937386</v>
      </c>
      <c r="Z3104" s="150">
        <v>29.713873896176281</v>
      </c>
      <c r="AA3104" s="150">
        <v>9995.1434916693834</v>
      </c>
      <c r="AB3104" s="150"/>
      <c r="AC3104" s="150">
        <v>0</v>
      </c>
      <c r="AD3104" s="150">
        <v>1940.898254624818</v>
      </c>
      <c r="AE3104" s="150">
        <v>1668.2467979435885</v>
      </c>
      <c r="AF3104" s="150">
        <v>14.625927218967803</v>
      </c>
      <c r="AG3104" s="150">
        <v>19379.927811101577</v>
      </c>
      <c r="AH3104" s="150">
        <v>51.204628543388232</v>
      </c>
      <c r="AI3104" s="150"/>
      <c r="AJ3104" s="150">
        <v>4.0963702834710585</v>
      </c>
      <c r="AK3104" s="150"/>
      <c r="AL3104" s="150">
        <v>51306.8515625</v>
      </c>
      <c r="AM3104" s="150">
        <v>46101.1484375</v>
      </c>
      <c r="AN3104" s="150">
        <v>5205.70556640625</v>
      </c>
      <c r="AO3104" s="5" t="s">
        <v>6387</v>
      </c>
    </row>
    <row r="3105" spans="1:41" ht="14.25" x14ac:dyDescent="0.45">
      <c r="A3105" s="150">
        <v>2019</v>
      </c>
      <c r="B3105" s="5" t="s">
        <v>1478</v>
      </c>
      <c r="C3105" s="5" t="s">
        <v>4979</v>
      </c>
      <c r="D3105" s="5" t="s">
        <v>84</v>
      </c>
      <c r="E3105" s="5" t="s">
        <v>95</v>
      </c>
      <c r="F3105" s="5" t="s">
        <v>206</v>
      </c>
      <c r="G3105" s="5" t="s">
        <v>87</v>
      </c>
      <c r="H3105" s="5" t="s">
        <v>131</v>
      </c>
      <c r="I3105" s="150">
        <v>0</v>
      </c>
      <c r="J3105" s="150">
        <v>6329.5986923929286</v>
      </c>
      <c r="K3105" s="150"/>
      <c r="L3105" s="150"/>
      <c r="M3105" s="150">
        <v>725.437545800355</v>
      </c>
      <c r="N3105" s="150">
        <v>2270.9468864412556</v>
      </c>
      <c r="O3105" s="150">
        <v>0</v>
      </c>
      <c r="P3105" s="150"/>
      <c r="Q3105" s="150">
        <v>0</v>
      </c>
      <c r="R3105" s="150">
        <v>2161.8552280967087</v>
      </c>
      <c r="S3105" s="150">
        <v>3454.4645038112139</v>
      </c>
      <c r="T3105" s="150"/>
      <c r="U3105" s="150">
        <v>0</v>
      </c>
      <c r="V3105" s="150">
        <v>8290.7148091469135</v>
      </c>
      <c r="W3105" s="150">
        <v>1957.5298854930213</v>
      </c>
      <c r="X3105" s="150">
        <v>0</v>
      </c>
      <c r="Y3105" s="150">
        <v>16597.185937550505</v>
      </c>
      <c r="Z3105" s="150">
        <v>392.65550773665581</v>
      </c>
      <c r="AA3105" s="150">
        <v>16468.967104953557</v>
      </c>
      <c r="AB3105" s="150"/>
      <c r="AC3105" s="150">
        <v>1039.7938156471755</v>
      </c>
      <c r="AD3105" s="150">
        <v>3789.0311786810271</v>
      </c>
      <c r="AE3105" s="150">
        <v>4371.7399783898854</v>
      </c>
      <c r="AF3105" s="150">
        <v>0</v>
      </c>
      <c r="AG3105" s="150">
        <v>18012.553826319767</v>
      </c>
      <c r="AH3105" s="150">
        <v>5242.8888712567632</v>
      </c>
      <c r="AI3105" s="150"/>
      <c r="AJ3105" s="150">
        <v>6995.2906202177082</v>
      </c>
      <c r="AK3105" s="150"/>
      <c r="AL3105" s="150">
        <v>98100.65625</v>
      </c>
      <c r="AM3105" s="150">
        <v>82931.296875</v>
      </c>
      <c r="AN3105" s="150">
        <v>15169.3515625</v>
      </c>
      <c r="AO3105" s="5" t="s">
        <v>5594</v>
      </c>
    </row>
    <row r="3106" spans="1:41" ht="14.25" x14ac:dyDescent="0.45">
      <c r="A3106" s="150">
        <v>2019</v>
      </c>
      <c r="B3106" s="5" t="s">
        <v>4024</v>
      </c>
      <c r="C3106" s="5" t="s">
        <v>4979</v>
      </c>
      <c r="D3106" s="5" t="s">
        <v>84</v>
      </c>
      <c r="E3106" s="5" t="s">
        <v>95</v>
      </c>
      <c r="F3106" s="5" t="s">
        <v>206</v>
      </c>
      <c r="G3106" s="5" t="s">
        <v>87</v>
      </c>
      <c r="H3106" s="5" t="s">
        <v>131</v>
      </c>
      <c r="I3106" s="150">
        <v>0</v>
      </c>
      <c r="J3106" s="150">
        <v>9064.0086327628414</v>
      </c>
      <c r="K3106" s="150"/>
      <c r="L3106" s="150"/>
      <c r="M3106" s="150">
        <v>4273.4344831001699</v>
      </c>
      <c r="N3106" s="150">
        <v>1856.3502246780486</v>
      </c>
      <c r="O3106" s="150">
        <v>0</v>
      </c>
      <c r="P3106" s="150">
        <v>0</v>
      </c>
      <c r="Q3106" s="150">
        <v>0</v>
      </c>
      <c r="R3106" s="150">
        <v>0</v>
      </c>
      <c r="S3106" s="150">
        <v>0</v>
      </c>
      <c r="T3106" s="150"/>
      <c r="U3106" s="150">
        <v>0</v>
      </c>
      <c r="V3106" s="150">
        <v>6383.1046709597476</v>
      </c>
      <c r="W3106" s="150">
        <v>2055.5760804785627</v>
      </c>
      <c r="X3106" s="150">
        <v>3522.0442464340085</v>
      </c>
      <c r="Y3106" s="150">
        <v>14459.006478110547</v>
      </c>
      <c r="Z3106" s="150">
        <v>1920.3408120260258</v>
      </c>
      <c r="AA3106" s="150">
        <v>17719.06581372521</v>
      </c>
      <c r="AB3106" s="150"/>
      <c r="AC3106" s="150">
        <v>303.46794240749307</v>
      </c>
      <c r="AD3106" s="150">
        <v>6590.4854719435752</v>
      </c>
      <c r="AE3106" s="150">
        <v>954.22005420110122</v>
      </c>
      <c r="AF3106" s="150">
        <v>666.43940293410242</v>
      </c>
      <c r="AG3106" s="150">
        <v>25943.533899934704</v>
      </c>
      <c r="AH3106" s="150">
        <v>764.89067836754941</v>
      </c>
      <c r="AI3106" s="150"/>
      <c r="AJ3106" s="150">
        <v>216.37642952405923</v>
      </c>
      <c r="AK3106" s="150">
        <v>0</v>
      </c>
      <c r="AL3106" s="150">
        <v>96692.34375</v>
      </c>
      <c r="AM3106" s="150">
        <v>79485.9140625</v>
      </c>
      <c r="AN3106" s="150">
        <v>17206.431640625</v>
      </c>
      <c r="AO3106" s="5" t="s">
        <v>5595</v>
      </c>
    </row>
    <row r="3107" spans="1:41" ht="14.25" x14ac:dyDescent="0.45">
      <c r="A3107" s="150">
        <v>2019</v>
      </c>
      <c r="B3107" s="5" t="s">
        <v>582</v>
      </c>
      <c r="C3107" s="5" t="s">
        <v>4979</v>
      </c>
      <c r="D3107" s="5" t="s">
        <v>84</v>
      </c>
      <c r="E3107" s="5" t="s">
        <v>95</v>
      </c>
      <c r="F3107" s="5" t="s">
        <v>206</v>
      </c>
      <c r="G3107" s="5" t="s">
        <v>87</v>
      </c>
      <c r="H3107" s="5" t="s">
        <v>131</v>
      </c>
      <c r="I3107" s="150">
        <v>3014.4634005603361</v>
      </c>
      <c r="J3107" s="150">
        <v>12854.453467537567</v>
      </c>
      <c r="K3107" s="150"/>
      <c r="L3107" s="150">
        <v>0</v>
      </c>
      <c r="M3107" s="150">
        <v>5582.3396306672894</v>
      </c>
      <c r="N3107" s="150">
        <v>2669.6981049703245</v>
      </c>
      <c r="O3107" s="150">
        <v>0</v>
      </c>
      <c r="P3107" s="150">
        <v>0</v>
      </c>
      <c r="Q3107" s="150">
        <v>0</v>
      </c>
      <c r="R3107" s="150">
        <v>2114.3792582409433</v>
      </c>
      <c r="S3107" s="150">
        <v>3349.4037784003735</v>
      </c>
      <c r="T3107" s="150">
        <v>0</v>
      </c>
      <c r="U3107" s="150">
        <v>0</v>
      </c>
      <c r="V3107" s="150">
        <v>1004.8211335201121</v>
      </c>
      <c r="W3107" s="150">
        <v>0</v>
      </c>
      <c r="X3107" s="150">
        <v>3287.7270706280538</v>
      </c>
      <c r="Y3107" s="150">
        <v>5693.9864232806349</v>
      </c>
      <c r="Z3107" s="150">
        <v>0</v>
      </c>
      <c r="AA3107" s="150">
        <v>14171.262946742223</v>
      </c>
      <c r="AB3107" s="150"/>
      <c r="AC3107" s="150">
        <v>1922.5577688018145</v>
      </c>
      <c r="AD3107" s="150">
        <v>6573.6421677680655</v>
      </c>
      <c r="AE3107" s="150">
        <v>984.19550505272252</v>
      </c>
      <c r="AF3107" s="150">
        <v>688.02090325030588</v>
      </c>
      <c r="AG3107" s="150">
        <v>13138.594554738533</v>
      </c>
      <c r="AH3107" s="150">
        <v>781.52754829342052</v>
      </c>
      <c r="AI3107" s="150"/>
      <c r="AJ3107" s="150">
        <v>1968.3329537732864</v>
      </c>
      <c r="AK3107" s="150">
        <v>0</v>
      </c>
      <c r="AL3107" s="150">
        <v>79799.4140625</v>
      </c>
      <c r="AM3107" s="150">
        <v>60224.76171875</v>
      </c>
      <c r="AN3107" s="150">
        <v>19574.640625</v>
      </c>
      <c r="AO3107" s="5" t="s">
        <v>5592</v>
      </c>
    </row>
    <row r="3108" spans="1:41" ht="14.25" x14ac:dyDescent="0.45">
      <c r="A3108" s="150">
        <v>2019</v>
      </c>
      <c r="B3108" s="5" t="s">
        <v>4980</v>
      </c>
      <c r="C3108" s="5" t="s">
        <v>175</v>
      </c>
      <c r="D3108" s="5" t="s">
        <v>84</v>
      </c>
      <c r="E3108" s="5" t="s">
        <v>109</v>
      </c>
      <c r="F3108" s="5" t="s">
        <v>178</v>
      </c>
      <c r="G3108" s="5" t="s">
        <v>87</v>
      </c>
      <c r="H3108" s="5" t="s">
        <v>131</v>
      </c>
      <c r="I3108" s="150">
        <v>8912.4504433204056</v>
      </c>
      <c r="J3108" s="150">
        <v>44214.07535035511</v>
      </c>
      <c r="K3108" s="150">
        <v>1098.780828886901</v>
      </c>
      <c r="L3108" s="150">
        <v>1317.7869160926921</v>
      </c>
      <c r="M3108" s="150">
        <v>11899.069474858627</v>
      </c>
      <c r="N3108" s="150">
        <v>12579.201715298641</v>
      </c>
      <c r="O3108" s="150">
        <v>9326.6161766720088</v>
      </c>
      <c r="P3108" s="150">
        <v>7994.4522454413045</v>
      </c>
      <c r="Q3108" s="150">
        <v>4684.845160916384</v>
      </c>
      <c r="R3108" s="150">
        <v>5277.7914881178722</v>
      </c>
      <c r="S3108" s="150">
        <v>5417.000021223821</v>
      </c>
      <c r="T3108" s="150">
        <v>5530.7759843300391</v>
      </c>
      <c r="U3108" s="150">
        <v>1011.3418942774928</v>
      </c>
      <c r="V3108" s="150">
        <v>2369.2790835730011</v>
      </c>
      <c r="W3108" s="150">
        <v>4098.0416341035907</v>
      </c>
      <c r="X3108" s="150">
        <v>8849.2415749280626</v>
      </c>
      <c r="Y3108" s="150">
        <v>30193.296209312586</v>
      </c>
      <c r="Z3108" s="150">
        <v>7671.9271461637436</v>
      </c>
      <c r="AA3108" s="150">
        <v>76346.831687691854</v>
      </c>
      <c r="AB3108" s="150">
        <v>825.92921365995244</v>
      </c>
      <c r="AC3108" s="150">
        <v>8304.0538865395847</v>
      </c>
      <c r="AD3108" s="150">
        <v>9437.4478435929741</v>
      </c>
      <c r="AE3108" s="150">
        <v>6687.7916941739104</v>
      </c>
      <c r="AF3108" s="150">
        <v>22559.67590155371</v>
      </c>
      <c r="AG3108" s="150">
        <v>88496.629673840114</v>
      </c>
      <c r="AH3108" s="150">
        <v>15039.496752818215</v>
      </c>
      <c r="AI3108" s="150">
        <v>628.9282405038158</v>
      </c>
      <c r="AJ3108" s="150">
        <v>18828.868412939195</v>
      </c>
      <c r="AK3108" s="150">
        <v>1423.2530199675966</v>
      </c>
      <c r="AL3108" s="150">
        <v>421024.875</v>
      </c>
      <c r="AM3108" s="150">
        <v>347450.3125</v>
      </c>
      <c r="AN3108" s="150">
        <v>73574.5859375</v>
      </c>
      <c r="AO3108" s="5" t="s">
        <v>5596</v>
      </c>
    </row>
    <row r="3109" spans="1:41" ht="14.25" x14ac:dyDescent="0.45">
      <c r="A3109" s="150">
        <v>2019</v>
      </c>
      <c r="B3109" s="5" t="s">
        <v>4024</v>
      </c>
      <c r="C3109" s="5" t="s">
        <v>175</v>
      </c>
      <c r="D3109" s="5" t="s">
        <v>84</v>
      </c>
      <c r="E3109" s="5" t="s">
        <v>109</v>
      </c>
      <c r="F3109" s="5" t="s">
        <v>178</v>
      </c>
      <c r="G3109" s="5" t="s">
        <v>87</v>
      </c>
      <c r="H3109" s="5" t="s">
        <v>131</v>
      </c>
      <c r="I3109" s="150">
        <v>11199.643992165305</v>
      </c>
      <c r="J3109" s="150">
        <v>42762.20329630292</v>
      </c>
      <c r="K3109" s="150">
        <v>769.73210097815024</v>
      </c>
      <c r="L3109" s="150">
        <v>984.51275433446949</v>
      </c>
      <c r="M3109" s="150">
        <v>8655.0571809623689</v>
      </c>
      <c r="N3109" s="150">
        <v>7901.8660948662427</v>
      </c>
      <c r="O3109" s="150">
        <v>8631.2557737147235</v>
      </c>
      <c r="P3109" s="150">
        <v>6668.7215579315052</v>
      </c>
      <c r="Q3109" s="150">
        <v>4821.7931834732808</v>
      </c>
      <c r="R3109" s="150">
        <v>6094.3527349629685</v>
      </c>
      <c r="S3109" s="150">
        <v>7728.8973198077356</v>
      </c>
      <c r="T3109" s="150">
        <v>7248.6103890559843</v>
      </c>
      <c r="U3109" s="150">
        <v>524.71284159584366</v>
      </c>
      <c r="V3109" s="150">
        <v>2751.2263013984134</v>
      </c>
      <c r="W3109" s="150">
        <v>1595.7761677399369</v>
      </c>
      <c r="X3109" s="150">
        <v>11346.88582180477</v>
      </c>
      <c r="Y3109" s="150">
        <v>30752.500046106918</v>
      </c>
      <c r="Z3109" s="150">
        <v>7038.7252524176465</v>
      </c>
      <c r="AA3109" s="150">
        <v>86563.554395395142</v>
      </c>
      <c r="AB3109" s="150">
        <v>679.98997683304663</v>
      </c>
      <c r="AC3109" s="150">
        <v>9135.3211433561282</v>
      </c>
      <c r="AD3109" s="150">
        <v>9136.683573718763</v>
      </c>
      <c r="AE3109" s="150">
        <v>9822.4080182446687</v>
      </c>
      <c r="AF3109" s="150">
        <v>19351.9226698444</v>
      </c>
      <c r="AG3109" s="150">
        <v>93961.464520822716</v>
      </c>
      <c r="AH3109" s="150">
        <v>13988.736168730429</v>
      </c>
      <c r="AI3109" s="150">
        <v>586.38012401020057</v>
      </c>
      <c r="AJ3109" s="150">
        <v>20884.652977662197</v>
      </c>
      <c r="AK3109" s="150">
        <v>961.91472459962108</v>
      </c>
      <c r="AL3109" s="150">
        <v>432549.5</v>
      </c>
      <c r="AM3109" s="150">
        <v>361219.59375</v>
      </c>
      <c r="AN3109" s="150">
        <v>71329.921875</v>
      </c>
      <c r="AO3109" s="5" t="s">
        <v>4377</v>
      </c>
    </row>
    <row r="3110" spans="1:41" ht="14.25" x14ac:dyDescent="0.45">
      <c r="A3110" s="150">
        <v>2019</v>
      </c>
      <c r="B3110" s="5" t="s">
        <v>1477</v>
      </c>
      <c r="C3110" s="5" t="s">
        <v>175</v>
      </c>
      <c r="D3110" s="5" t="s">
        <v>84</v>
      </c>
      <c r="E3110" s="5" t="s">
        <v>109</v>
      </c>
      <c r="F3110" s="5" t="s">
        <v>178</v>
      </c>
      <c r="G3110" s="5" t="s">
        <v>87</v>
      </c>
      <c r="H3110" s="5" t="s">
        <v>131</v>
      </c>
      <c r="I3110" s="150">
        <v>5450.7648895904513</v>
      </c>
      <c r="J3110" s="150">
        <v>8309.3138588210422</v>
      </c>
      <c r="K3110" s="150">
        <v>658.07581329621507</v>
      </c>
      <c r="L3110" s="150">
        <v>1735.8972804786647</v>
      </c>
      <c r="M3110" s="150">
        <v>4181.0046435299391</v>
      </c>
      <c r="N3110" s="150">
        <v>3521.5948927743402</v>
      </c>
      <c r="O3110" s="150">
        <v>6830.9455142333245</v>
      </c>
      <c r="P3110" s="150">
        <v>7692.6373356409422</v>
      </c>
      <c r="Q3110" s="150">
        <v>1745.1175451270922</v>
      </c>
      <c r="R3110" s="150">
        <v>3048.7358066667175</v>
      </c>
      <c r="S3110" s="150">
        <v>4530.8079296611531</v>
      </c>
      <c r="T3110" s="150">
        <v>7707.1942097754918</v>
      </c>
      <c r="U3110" s="150">
        <v>1490.4527879519683</v>
      </c>
      <c r="V3110" s="150">
        <v>2629.9318088126215</v>
      </c>
      <c r="W3110" s="150">
        <v>1197.5794079804996</v>
      </c>
      <c r="X3110" s="150">
        <v>11173.060159802224</v>
      </c>
      <c r="Y3110" s="150">
        <v>26103.67392741653</v>
      </c>
      <c r="Z3110" s="150">
        <v>10209.068022487229</v>
      </c>
      <c r="AA3110" s="150">
        <v>66544.534802489899</v>
      </c>
      <c r="AB3110" s="150">
        <v>465.98881914488743</v>
      </c>
      <c r="AC3110" s="150">
        <v>9045.8745579041879</v>
      </c>
      <c r="AD3110" s="150">
        <v>12132.917218606479</v>
      </c>
      <c r="AE3110" s="150">
        <v>6632.2896191708942</v>
      </c>
      <c r="AF3110" s="150">
        <v>17097.86998319019</v>
      </c>
      <c r="AG3110" s="150">
        <v>75912.305799730239</v>
      </c>
      <c r="AH3110" s="150">
        <v>16908.398374061311</v>
      </c>
      <c r="AI3110" s="150">
        <v>747.004977255163</v>
      </c>
      <c r="AJ3110" s="150">
        <v>27103.495727276215</v>
      </c>
      <c r="AK3110" s="150">
        <v>1051.6800439326814</v>
      </c>
      <c r="AL3110" s="150">
        <v>341858.25</v>
      </c>
      <c r="AM3110" s="150">
        <v>274273.5625</v>
      </c>
      <c r="AN3110" s="150">
        <v>67584.65625</v>
      </c>
      <c r="AO3110" s="5" t="s">
        <v>2551</v>
      </c>
    </row>
    <row r="3111" spans="1:41" ht="14.25" x14ac:dyDescent="0.45">
      <c r="A3111" s="150">
        <v>2019</v>
      </c>
      <c r="B3111" s="5" t="s">
        <v>582</v>
      </c>
      <c r="C3111" s="5" t="s">
        <v>175</v>
      </c>
      <c r="D3111" s="5" t="s">
        <v>84</v>
      </c>
      <c r="E3111" s="5" t="s">
        <v>109</v>
      </c>
      <c r="F3111" s="5" t="s">
        <v>178</v>
      </c>
      <c r="G3111" s="5" t="s">
        <v>87</v>
      </c>
      <c r="H3111" s="5" t="s">
        <v>131</v>
      </c>
      <c r="I3111" s="150">
        <v>5976.4528085924003</v>
      </c>
      <c r="J3111" s="150">
        <v>34117.864237730806</v>
      </c>
      <c r="K3111" s="150">
        <v>755.84878599235094</v>
      </c>
      <c r="L3111" s="150">
        <v>1015.9858127814467</v>
      </c>
      <c r="M3111" s="150">
        <v>5211.6722791909815</v>
      </c>
      <c r="N3111" s="150">
        <v>6986.8562817431803</v>
      </c>
      <c r="O3111" s="150">
        <v>8820.096616454317</v>
      </c>
      <c r="P3111" s="150">
        <v>7651.5869941735846</v>
      </c>
      <c r="Q3111" s="150">
        <v>4722.6840472591593</v>
      </c>
      <c r="R3111" s="150">
        <v>5021.3587019092865</v>
      </c>
      <c r="S3111" s="150">
        <v>5961.0399191919851</v>
      </c>
      <c r="T3111" s="150">
        <v>6475.5139715740561</v>
      </c>
      <c r="U3111" s="150">
        <v>630.80437826540367</v>
      </c>
      <c r="V3111" s="150">
        <v>1710.4288628364575</v>
      </c>
      <c r="W3111" s="150">
        <v>1356.5085302521513</v>
      </c>
      <c r="X3111" s="150">
        <v>10773.81456563035</v>
      </c>
      <c r="Y3111" s="150">
        <v>22597.310824941189</v>
      </c>
      <c r="Z3111" s="150">
        <v>9706.4098304209565</v>
      </c>
      <c r="AA3111" s="150">
        <v>77764.122598670423</v>
      </c>
      <c r="AB3111" s="150">
        <v>702.25832553794498</v>
      </c>
      <c r="AC3111" s="150">
        <v>8718.0083188497338</v>
      </c>
      <c r="AD3111" s="150">
        <v>9226.8112049132033</v>
      </c>
      <c r="AE3111" s="150">
        <v>6753.8984697621854</v>
      </c>
      <c r="AF3111" s="150">
        <v>19811.51079896832</v>
      </c>
      <c r="AG3111" s="150">
        <v>77203.75709212861</v>
      </c>
      <c r="AH3111" s="150">
        <v>13778.330676413003</v>
      </c>
      <c r="AI3111" s="150">
        <v>822.83686156035844</v>
      </c>
      <c r="AJ3111" s="150">
        <v>21639.381344318681</v>
      </c>
      <c r="AK3111" s="150">
        <v>1426.3994224281057</v>
      </c>
      <c r="AL3111" s="150">
        <v>377339.59375</v>
      </c>
      <c r="AM3111" s="150">
        <v>312028.4375</v>
      </c>
      <c r="AN3111" s="150">
        <v>65311.12890625</v>
      </c>
      <c r="AO3111" s="5" t="s">
        <v>932</v>
      </c>
    </row>
    <row r="3112" spans="1:41" ht="14.25" x14ac:dyDescent="0.45">
      <c r="A3112" s="150">
        <v>2019</v>
      </c>
      <c r="B3112" s="5" t="s">
        <v>6344</v>
      </c>
      <c r="C3112" s="5" t="s">
        <v>175</v>
      </c>
      <c r="D3112" s="5" t="s">
        <v>84</v>
      </c>
      <c r="E3112" s="5" t="s">
        <v>109</v>
      </c>
      <c r="F3112" s="5" t="s">
        <v>178</v>
      </c>
      <c r="G3112" s="5" t="s">
        <v>87</v>
      </c>
      <c r="H3112" s="5" t="s">
        <v>131</v>
      </c>
      <c r="I3112" s="150">
        <v>8663.8231495412892</v>
      </c>
      <c r="J3112" s="150">
        <v>43272.53946457339</v>
      </c>
      <c r="K3112" s="150">
        <v>1068.1285514150784</v>
      </c>
      <c r="L3112" s="150">
        <v>1853.1487597989051</v>
      </c>
      <c r="M3112" s="150">
        <v>11055.079302517519</v>
      </c>
      <c r="N3112" s="150">
        <v>7629.5920622219337</v>
      </c>
      <c r="O3112" s="150">
        <v>9066.435056466129</v>
      </c>
      <c r="P3112" s="150">
        <v>7771.4340037499724</v>
      </c>
      <c r="Q3112" s="150">
        <v>4287.1158922964105</v>
      </c>
      <c r="R3112" s="150">
        <v>6512.3070674052024</v>
      </c>
      <c r="S3112" s="150">
        <v>2857.5828496762924</v>
      </c>
      <c r="T3112" s="150">
        <v>3992.6212408929641</v>
      </c>
      <c r="U3112" s="150">
        <v>1009.2820519395435</v>
      </c>
      <c r="V3112" s="150">
        <v>2676.9779802483367</v>
      </c>
      <c r="W3112" s="150">
        <v>3764.5642905099025</v>
      </c>
      <c r="X3112" s="150">
        <v>8603.4016878600905</v>
      </c>
      <c r="Y3112" s="150">
        <v>29351.517173641001</v>
      </c>
      <c r="Z3112" s="150">
        <v>6774.1349306686343</v>
      </c>
      <c r="AA3112" s="150">
        <v>88943.463872436216</v>
      </c>
      <c r="AB3112" s="150">
        <v>813.12950126900512</v>
      </c>
      <c r="AC3112" s="150">
        <v>8072.3988037611261</v>
      </c>
      <c r="AD3112" s="150">
        <v>10320.984677933371</v>
      </c>
      <c r="AE3112" s="150">
        <v>8111.8372538435633</v>
      </c>
      <c r="AF3112" s="150">
        <v>22556.949320497439</v>
      </c>
      <c r="AG3112" s="150">
        <v>90138.5799026389</v>
      </c>
      <c r="AH3112" s="150">
        <v>13277.186929762353</v>
      </c>
      <c r="AI3112" s="150">
        <v>611.38326480805551</v>
      </c>
      <c r="AJ3112" s="150">
        <v>23925.874733183584</v>
      </c>
      <c r="AK3112" s="150">
        <v>1383.54906324235</v>
      </c>
      <c r="AL3112" s="150">
        <v>428365.0625</v>
      </c>
      <c r="AM3112" s="150">
        <v>361551</v>
      </c>
      <c r="AN3112" s="150">
        <v>66814.046875</v>
      </c>
      <c r="AO3112" s="5" t="s">
        <v>6388</v>
      </c>
    </row>
    <row r="3113" spans="1:41" ht="14.25" x14ac:dyDescent="0.45">
      <c r="A3113" s="150">
        <v>2019</v>
      </c>
      <c r="B3113" s="5" t="s">
        <v>1478</v>
      </c>
      <c r="C3113" s="5" t="s">
        <v>175</v>
      </c>
      <c r="D3113" s="5" t="s">
        <v>84</v>
      </c>
      <c r="E3113" s="5" t="s">
        <v>109</v>
      </c>
      <c r="F3113" s="5" t="s">
        <v>178</v>
      </c>
      <c r="G3113" s="5" t="s">
        <v>87</v>
      </c>
      <c r="H3113" s="5" t="s">
        <v>131</v>
      </c>
      <c r="I3113" s="150">
        <v>4778.6758969388466</v>
      </c>
      <c r="J3113" s="150">
        <v>10791.885985672478</v>
      </c>
      <c r="K3113" s="150">
        <v>616.04616984633321</v>
      </c>
      <c r="L3113" s="150">
        <v>1685.7786778598725</v>
      </c>
      <c r="M3113" s="150">
        <v>4617.3236174066642</v>
      </c>
      <c r="N3113" s="150">
        <v>3270.6868770596407</v>
      </c>
      <c r="O3113" s="150">
        <v>7205.341363184436</v>
      </c>
      <c r="P3113" s="150">
        <v>9265.5095514994337</v>
      </c>
      <c r="Q3113" s="150">
        <v>2728.6960556519025</v>
      </c>
      <c r="R3113" s="150">
        <v>3337.0928143896008</v>
      </c>
      <c r="S3113" s="150">
        <v>4220.8080540574838</v>
      </c>
      <c r="T3113" s="150">
        <v>6678.6313740350142</v>
      </c>
      <c r="U3113" s="150">
        <v>1266.6369847307785</v>
      </c>
      <c r="V3113" s="150">
        <v>1173.3664431278758</v>
      </c>
      <c r="W3113" s="150">
        <v>1249.3646622117224</v>
      </c>
      <c r="X3113" s="150">
        <v>10956.754598171963</v>
      </c>
      <c r="Y3113" s="150">
        <v>25033.352770951933</v>
      </c>
      <c r="Z3113" s="150">
        <v>10772.614558251875</v>
      </c>
      <c r="AA3113" s="150">
        <v>65658.767878253537</v>
      </c>
      <c r="AB3113" s="150">
        <v>470.95866068626219</v>
      </c>
      <c r="AC3113" s="150">
        <v>9227.7469419669651</v>
      </c>
      <c r="AD3113" s="150">
        <v>8429.1549862992815</v>
      </c>
      <c r="AE3113" s="150">
        <v>7005.5350272325823</v>
      </c>
      <c r="AF3113" s="150">
        <v>16788.047364404229</v>
      </c>
      <c r="AG3113" s="150">
        <v>68502.516266805804</v>
      </c>
      <c r="AH3113" s="150">
        <v>13256.242250284406</v>
      </c>
      <c r="AI3113" s="150">
        <v>848.64677976962162</v>
      </c>
      <c r="AJ3113" s="150">
        <v>17117.653770042387</v>
      </c>
      <c r="AK3113" s="150">
        <v>1476.4381289289129</v>
      </c>
      <c r="AL3113" s="150">
        <v>318430.3125</v>
      </c>
      <c r="AM3113" s="150">
        <v>258404.5625</v>
      </c>
      <c r="AN3113" s="150">
        <v>60025.7109375</v>
      </c>
      <c r="AO3113" s="5" t="s">
        <v>2552</v>
      </c>
    </row>
    <row r="3114" spans="1:41" ht="14.25" x14ac:dyDescent="0.45">
      <c r="A3114" s="150">
        <v>2019</v>
      </c>
      <c r="B3114" s="5" t="s">
        <v>1478</v>
      </c>
      <c r="C3114" s="5" t="s">
        <v>175</v>
      </c>
      <c r="D3114" s="5" t="s">
        <v>84</v>
      </c>
      <c r="E3114" s="5" t="s">
        <v>109</v>
      </c>
      <c r="F3114" s="5" t="s">
        <v>182</v>
      </c>
      <c r="G3114" s="5" t="s">
        <v>87</v>
      </c>
      <c r="H3114" s="5" t="s">
        <v>131</v>
      </c>
      <c r="I3114" s="150">
        <v>3567.0785398616308</v>
      </c>
      <c r="J3114" s="150">
        <v>10791.885985672478</v>
      </c>
      <c r="K3114" s="150">
        <v>616.04616984633321</v>
      </c>
      <c r="L3114" s="150">
        <v>1659.0236866296655</v>
      </c>
      <c r="M3114" s="150">
        <v>4617.3236174066642</v>
      </c>
      <c r="N3114" s="150">
        <v>3270.6868770596407</v>
      </c>
      <c r="O3114" s="150">
        <v>7205.341363184436</v>
      </c>
      <c r="P3114" s="150">
        <v>9265.5095514994337</v>
      </c>
      <c r="Q3114" s="150">
        <v>2728.6960556519025</v>
      </c>
      <c r="R3114" s="150">
        <v>3337.0928143896008</v>
      </c>
      <c r="S3114" s="150">
        <v>4220.8080540574838</v>
      </c>
      <c r="T3114" s="150">
        <v>6678.6313740350142</v>
      </c>
      <c r="U3114" s="150">
        <v>1266.6369847307785</v>
      </c>
      <c r="V3114" s="150">
        <v>1115.7920347310221</v>
      </c>
      <c r="W3114" s="150">
        <v>1249.3646622117224</v>
      </c>
      <c r="X3114" s="150">
        <v>10956.754598171963</v>
      </c>
      <c r="Y3114" s="150">
        <v>25033.352770951933</v>
      </c>
      <c r="Z3114" s="150">
        <v>10772.614558251875</v>
      </c>
      <c r="AA3114" s="150">
        <v>65658.767878253537</v>
      </c>
      <c r="AB3114" s="150">
        <v>470.95866068626219</v>
      </c>
      <c r="AC3114" s="150">
        <v>9227.7469419669651</v>
      </c>
      <c r="AD3114" s="150">
        <v>8429.1549862992815</v>
      </c>
      <c r="AE3114" s="150">
        <v>7005.5350272325823</v>
      </c>
      <c r="AF3114" s="150">
        <v>16788.047364404229</v>
      </c>
      <c r="AG3114" s="150">
        <v>68502.516266805804</v>
      </c>
      <c r="AH3114" s="150">
        <v>12588.379066821375</v>
      </c>
      <c r="AI3114" s="150">
        <v>848.64677976962162</v>
      </c>
      <c r="AJ3114" s="150">
        <v>17117.653770042387</v>
      </c>
      <c r="AK3114" s="150">
        <v>1476.4381289289129</v>
      </c>
      <c r="AL3114" s="150">
        <v>316466.5</v>
      </c>
      <c r="AM3114" s="150">
        <v>257108.640625</v>
      </c>
      <c r="AN3114" s="150">
        <v>59357.84765625</v>
      </c>
      <c r="AO3114" s="5" t="s">
        <v>2554</v>
      </c>
    </row>
    <row r="3115" spans="1:41" ht="14.25" x14ac:dyDescent="0.45">
      <c r="A3115" s="150">
        <v>2019</v>
      </c>
      <c r="B3115" s="5" t="s">
        <v>4980</v>
      </c>
      <c r="C3115" s="5" t="s">
        <v>175</v>
      </c>
      <c r="D3115" s="5" t="s">
        <v>84</v>
      </c>
      <c r="E3115" s="5" t="s">
        <v>109</v>
      </c>
      <c r="F3115" s="5" t="s">
        <v>182</v>
      </c>
      <c r="G3115" s="5" t="s">
        <v>87</v>
      </c>
      <c r="H3115" s="5" t="s">
        <v>131</v>
      </c>
      <c r="I3115" s="150">
        <v>8701.7542153459272</v>
      </c>
      <c r="J3115" s="150">
        <v>44214.07535035511</v>
      </c>
      <c r="K3115" s="150">
        <v>1098.780828886901</v>
      </c>
      <c r="L3115" s="150">
        <v>1317.7869160926921</v>
      </c>
      <c r="M3115" s="150">
        <v>11899.069474858627</v>
      </c>
      <c r="N3115" s="150">
        <v>12442.775907685167</v>
      </c>
      <c r="O3115" s="150">
        <v>9326.6161766720088</v>
      </c>
      <c r="P3115" s="150">
        <v>7994.4522454413045</v>
      </c>
      <c r="Q3115" s="150">
        <v>4684.845160916384</v>
      </c>
      <c r="R3115" s="150">
        <v>5277.7914881178722</v>
      </c>
      <c r="S3115" s="150">
        <v>5417.000021223821</v>
      </c>
      <c r="T3115" s="150">
        <v>5530.7759843300391</v>
      </c>
      <c r="U3115" s="150">
        <v>1011.3418942774928</v>
      </c>
      <c r="V3115" s="150">
        <v>2263.9309695857623</v>
      </c>
      <c r="W3115" s="150">
        <v>4098.0416341035907</v>
      </c>
      <c r="X3115" s="150">
        <v>8849.2415749280626</v>
      </c>
      <c r="Y3115" s="150">
        <v>30193.296209312586</v>
      </c>
      <c r="Z3115" s="150">
        <v>7671.9271461637436</v>
      </c>
      <c r="AA3115" s="150">
        <v>76346.831687691854</v>
      </c>
      <c r="AB3115" s="150">
        <v>825.92921365995244</v>
      </c>
      <c r="AC3115" s="150">
        <v>8304.0538865395847</v>
      </c>
      <c r="AD3115" s="150">
        <v>9437.4478435929741</v>
      </c>
      <c r="AE3115" s="150">
        <v>6687.7916941739104</v>
      </c>
      <c r="AF3115" s="150">
        <v>22559.67590155371</v>
      </c>
      <c r="AG3115" s="150">
        <v>88496.629673840114</v>
      </c>
      <c r="AH3115" s="150">
        <v>14834.0679305431</v>
      </c>
      <c r="AI3115" s="150">
        <v>628.9282405038158</v>
      </c>
      <c r="AJ3115" s="150">
        <v>18828.868412939195</v>
      </c>
      <c r="AK3115" s="150">
        <v>1423.2530199675966</v>
      </c>
      <c r="AL3115" s="150">
        <v>420366.9375</v>
      </c>
      <c r="AM3115" s="150">
        <v>346997.84375</v>
      </c>
      <c r="AN3115" s="150">
        <v>73369.15625</v>
      </c>
      <c r="AO3115" s="5" t="s">
        <v>5597</v>
      </c>
    </row>
    <row r="3116" spans="1:41" ht="14.25" x14ac:dyDescent="0.45">
      <c r="A3116" s="150">
        <v>2019</v>
      </c>
      <c r="B3116" s="5" t="s">
        <v>4024</v>
      </c>
      <c r="C3116" s="5" t="s">
        <v>175</v>
      </c>
      <c r="D3116" s="5" t="s">
        <v>84</v>
      </c>
      <c r="E3116" s="5" t="s">
        <v>109</v>
      </c>
      <c r="F3116" s="5" t="s">
        <v>182</v>
      </c>
      <c r="G3116" s="5" t="s">
        <v>87</v>
      </c>
      <c r="H3116" s="5" t="s">
        <v>131</v>
      </c>
      <c r="I3116" s="150">
        <v>9764.535584453155</v>
      </c>
      <c r="J3116" s="150">
        <v>42762.20329630292</v>
      </c>
      <c r="K3116" s="150">
        <v>769.73210097815024</v>
      </c>
      <c r="L3116" s="150">
        <v>984.51275433446949</v>
      </c>
      <c r="M3116" s="150">
        <v>8655.0571809623689</v>
      </c>
      <c r="N3116" s="150">
        <v>7801.2510551375553</v>
      </c>
      <c r="O3116" s="150">
        <v>8631.2557737147235</v>
      </c>
      <c r="P3116" s="150">
        <v>6668.7215579315052</v>
      </c>
      <c r="Q3116" s="150">
        <v>4821.7931834732808</v>
      </c>
      <c r="R3116" s="150">
        <v>6094.3527349629685</v>
      </c>
      <c r="S3116" s="150">
        <v>7728.8973198077356</v>
      </c>
      <c r="T3116" s="150">
        <v>7248.6103890559843</v>
      </c>
      <c r="U3116" s="150">
        <v>524.71284159584366</v>
      </c>
      <c r="V3116" s="150">
        <v>2669.0032581792707</v>
      </c>
      <c r="W3116" s="150">
        <v>1595.7761677399369</v>
      </c>
      <c r="X3116" s="150">
        <v>11346.88582180477</v>
      </c>
      <c r="Y3116" s="150">
        <v>30752.500046106918</v>
      </c>
      <c r="Z3116" s="150">
        <v>7038.7252524176465</v>
      </c>
      <c r="AA3116" s="150">
        <v>86563.554395395142</v>
      </c>
      <c r="AB3116" s="150">
        <v>679.98997683304663</v>
      </c>
      <c r="AC3116" s="150">
        <v>9135.3211433561282</v>
      </c>
      <c r="AD3116" s="150">
        <v>9136.683573718763</v>
      </c>
      <c r="AE3116" s="150">
        <v>9822.4080182446687</v>
      </c>
      <c r="AF3116" s="150">
        <v>19351.9226698444</v>
      </c>
      <c r="AG3116" s="150">
        <v>93961.464520822716</v>
      </c>
      <c r="AH3116" s="150">
        <v>13783.178560682572</v>
      </c>
      <c r="AI3116" s="150">
        <v>586.38012401020057</v>
      </c>
      <c r="AJ3116" s="150">
        <v>20597.578900800818</v>
      </c>
      <c r="AK3116" s="150">
        <v>961.91472459962108</v>
      </c>
      <c r="AL3116" s="150">
        <v>430438.9375</v>
      </c>
      <c r="AM3116" s="150">
        <v>359314.5625</v>
      </c>
      <c r="AN3116" s="150">
        <v>71124.359375</v>
      </c>
      <c r="AO3116" s="5" t="s">
        <v>4378</v>
      </c>
    </row>
    <row r="3117" spans="1:41" ht="14.25" x14ac:dyDescent="0.45">
      <c r="A3117" s="150">
        <v>2019</v>
      </c>
      <c r="B3117" s="5" t="s">
        <v>582</v>
      </c>
      <c r="C3117" s="5" t="s">
        <v>175</v>
      </c>
      <c r="D3117" s="5" t="s">
        <v>84</v>
      </c>
      <c r="E3117" s="5" t="s">
        <v>109</v>
      </c>
      <c r="F3117" s="5" t="s">
        <v>182</v>
      </c>
      <c r="G3117" s="5" t="s">
        <v>87</v>
      </c>
      <c r="H3117" s="5" t="s">
        <v>131</v>
      </c>
      <c r="I3117" s="150">
        <v>4809.5270875387278</v>
      </c>
      <c r="J3117" s="150">
        <v>34117.864237730806</v>
      </c>
      <c r="K3117" s="150">
        <v>755.84878599235094</v>
      </c>
      <c r="L3117" s="150">
        <v>1015.9858127814467</v>
      </c>
      <c r="M3117" s="150">
        <v>5211.6722791909815</v>
      </c>
      <c r="N3117" s="150">
        <v>6986.8562817431803</v>
      </c>
      <c r="O3117" s="150">
        <v>8820.096616454317</v>
      </c>
      <c r="P3117" s="150">
        <v>7651.5869941735846</v>
      </c>
      <c r="Q3117" s="150">
        <v>4722.6840472591593</v>
      </c>
      <c r="R3117" s="150">
        <v>5021.3587019092865</v>
      </c>
      <c r="S3117" s="150">
        <v>5961.0399191919851</v>
      </c>
      <c r="T3117" s="150">
        <v>6475.5139715740561</v>
      </c>
      <c r="U3117" s="150">
        <v>630.80437826540367</v>
      </c>
      <c r="V3117" s="150">
        <v>1627.8102363025816</v>
      </c>
      <c r="W3117" s="150">
        <v>1356.5085302521513</v>
      </c>
      <c r="X3117" s="150">
        <v>8742.9594079935887</v>
      </c>
      <c r="Y3117" s="150">
        <v>22597.310824941189</v>
      </c>
      <c r="Z3117" s="150">
        <v>9706.4098304209565</v>
      </c>
      <c r="AA3117" s="150">
        <v>77764.122598670423</v>
      </c>
      <c r="AB3117" s="150">
        <v>702.25832553794498</v>
      </c>
      <c r="AC3117" s="150">
        <v>8718.0083188497338</v>
      </c>
      <c r="AD3117" s="150">
        <v>9226.8112049132033</v>
      </c>
      <c r="AE3117" s="150">
        <v>6753.8984697621854</v>
      </c>
      <c r="AF3117" s="150">
        <v>19811.51079896832</v>
      </c>
      <c r="AG3117" s="150">
        <v>77203.75709212861</v>
      </c>
      <c r="AH3117" s="150">
        <v>13577.701390086821</v>
      </c>
      <c r="AI3117" s="150">
        <v>822.83686156035844</v>
      </c>
      <c r="AJ3117" s="150">
        <v>21639.381344318681</v>
      </c>
      <c r="AK3117" s="150">
        <v>1426.3994224281057</v>
      </c>
      <c r="AL3117" s="150">
        <v>373858.5625</v>
      </c>
      <c r="AM3117" s="150">
        <v>310778.875</v>
      </c>
      <c r="AN3117" s="150">
        <v>63079.64453125</v>
      </c>
      <c r="AO3117" s="5" t="s">
        <v>933</v>
      </c>
    </row>
    <row r="3118" spans="1:41" ht="14.25" x14ac:dyDescent="0.45">
      <c r="A3118" s="150">
        <v>2019</v>
      </c>
      <c r="B3118" s="5" t="s">
        <v>6344</v>
      </c>
      <c r="C3118" s="5" t="s">
        <v>175</v>
      </c>
      <c r="D3118" s="5" t="s">
        <v>84</v>
      </c>
      <c r="E3118" s="5" t="s">
        <v>109</v>
      </c>
      <c r="F3118" s="5" t="s">
        <v>182</v>
      </c>
      <c r="G3118" s="5" t="s">
        <v>87</v>
      </c>
      <c r="H3118" s="5" t="s">
        <v>131</v>
      </c>
      <c r="I3118" s="150">
        <v>8459.0046353677353</v>
      </c>
      <c r="J3118" s="150">
        <v>43272.53946457339</v>
      </c>
      <c r="K3118" s="150">
        <v>1068.1285514150784</v>
      </c>
      <c r="L3118" s="150">
        <v>1853.1487597989051</v>
      </c>
      <c r="M3118" s="150">
        <v>11055.079302517519</v>
      </c>
      <c r="N3118" s="150">
        <v>7133.726439407762</v>
      </c>
      <c r="O3118" s="150">
        <v>9066.435056466129</v>
      </c>
      <c r="P3118" s="150">
        <v>7771.4340037499724</v>
      </c>
      <c r="Q3118" s="150">
        <v>4287.1158922964105</v>
      </c>
      <c r="R3118" s="150">
        <v>6432.4278468775165</v>
      </c>
      <c r="S3118" s="150">
        <v>2857.5828496762924</v>
      </c>
      <c r="T3118" s="150">
        <v>3992.6212408929641</v>
      </c>
      <c r="U3118" s="150">
        <v>1009.2820519395435</v>
      </c>
      <c r="V3118" s="150">
        <v>2547.9423163189981</v>
      </c>
      <c r="W3118" s="150">
        <v>3764.5642905099025</v>
      </c>
      <c r="X3118" s="150">
        <v>8603.4016878600905</v>
      </c>
      <c r="Y3118" s="150">
        <v>29351.517173641001</v>
      </c>
      <c r="Z3118" s="150">
        <v>6774.1349306686343</v>
      </c>
      <c r="AA3118" s="150">
        <v>88943.463872436216</v>
      </c>
      <c r="AB3118" s="150">
        <v>813.12950126900512</v>
      </c>
      <c r="AC3118" s="150">
        <v>8072.3988037611261</v>
      </c>
      <c r="AD3118" s="150">
        <v>10320.984677933371</v>
      </c>
      <c r="AE3118" s="150">
        <v>8111.8372538435633</v>
      </c>
      <c r="AF3118" s="150">
        <v>22556.949320497439</v>
      </c>
      <c r="AG3118" s="150">
        <v>90138.5799026389</v>
      </c>
      <c r="AH3118" s="150">
        <v>12890.079937974337</v>
      </c>
      <c r="AI3118" s="150">
        <v>611.38326480805551</v>
      </c>
      <c r="AJ3118" s="150">
        <v>23925.874733183584</v>
      </c>
      <c r="AK3118" s="150">
        <v>1383.54906324235</v>
      </c>
      <c r="AL3118" s="150">
        <v>427068.375</v>
      </c>
      <c r="AM3118" s="150">
        <v>360641.40625</v>
      </c>
      <c r="AN3118" s="150">
        <v>66426.9375</v>
      </c>
      <c r="AO3118" s="5" t="s">
        <v>6389</v>
      </c>
    </row>
    <row r="3119" spans="1:41" ht="14.25" x14ac:dyDescent="0.45">
      <c r="A3119" s="150">
        <v>2019</v>
      </c>
      <c r="B3119" s="5" t="s">
        <v>1477</v>
      </c>
      <c r="C3119" s="5" t="s">
        <v>175</v>
      </c>
      <c r="D3119" s="5" t="s">
        <v>84</v>
      </c>
      <c r="E3119" s="5" t="s">
        <v>109</v>
      </c>
      <c r="F3119" s="5" t="s">
        <v>182</v>
      </c>
      <c r="G3119" s="5" t="s">
        <v>87</v>
      </c>
      <c r="H3119" s="5" t="s">
        <v>131</v>
      </c>
      <c r="I3119" s="150">
        <v>3871.6191651096069</v>
      </c>
      <c r="J3119" s="150">
        <v>8309.3138588210422</v>
      </c>
      <c r="K3119" s="150">
        <v>658.07581329621507</v>
      </c>
      <c r="L3119" s="150">
        <v>1735.8972804786647</v>
      </c>
      <c r="M3119" s="150">
        <v>4181.0046435299391</v>
      </c>
      <c r="N3119" s="150">
        <v>3521.5948927743402</v>
      </c>
      <c r="O3119" s="150">
        <v>6830.9455142333245</v>
      </c>
      <c r="P3119" s="150">
        <v>7692.6373356409422</v>
      </c>
      <c r="Q3119" s="150">
        <v>1745.1175451270922</v>
      </c>
      <c r="R3119" s="150">
        <v>3048.7358066667175</v>
      </c>
      <c r="S3119" s="150">
        <v>4530.8079296611531</v>
      </c>
      <c r="T3119" s="150">
        <v>7707.1942097754918</v>
      </c>
      <c r="U3119" s="150">
        <v>1490.4527879519683</v>
      </c>
      <c r="V3119" s="150">
        <v>2581.3171991817298</v>
      </c>
      <c r="W3119" s="150">
        <v>1197.5794079804996</v>
      </c>
      <c r="X3119" s="150">
        <v>11173.060159802224</v>
      </c>
      <c r="Y3119" s="150">
        <v>26103.67392741653</v>
      </c>
      <c r="Z3119" s="150">
        <v>10209.068022487229</v>
      </c>
      <c r="AA3119" s="150">
        <v>66544.534802489899</v>
      </c>
      <c r="AB3119" s="150">
        <v>465.98881914488743</v>
      </c>
      <c r="AC3119" s="150">
        <v>9045.8745579041879</v>
      </c>
      <c r="AD3119" s="150">
        <v>12132.917218606479</v>
      </c>
      <c r="AE3119" s="150">
        <v>6632.2896191708942</v>
      </c>
      <c r="AF3119" s="150">
        <v>17097.86998319019</v>
      </c>
      <c r="AG3119" s="150">
        <v>75912.305799730239</v>
      </c>
      <c r="AH3119" s="150">
        <v>16908.398374061311</v>
      </c>
      <c r="AI3119" s="150">
        <v>747.004977255163</v>
      </c>
      <c r="AJ3119" s="150">
        <v>27103.495727276215</v>
      </c>
      <c r="AK3119" s="150">
        <v>1051.6800439326814</v>
      </c>
      <c r="AL3119" s="150">
        <v>340230.46875</v>
      </c>
      <c r="AM3119" s="150">
        <v>272645.8125</v>
      </c>
      <c r="AN3119" s="150">
        <v>67584.65625</v>
      </c>
      <c r="AO3119" s="5" t="s">
        <v>2553</v>
      </c>
    </row>
    <row r="3120" spans="1:41" ht="14.25" x14ac:dyDescent="0.45">
      <c r="A3120" s="150">
        <v>2019</v>
      </c>
      <c r="B3120" s="5" t="s">
        <v>1477</v>
      </c>
      <c r="C3120" s="5" t="s">
        <v>175</v>
      </c>
      <c r="D3120" s="5" t="s">
        <v>84</v>
      </c>
      <c r="E3120" s="5" t="s">
        <v>109</v>
      </c>
      <c r="F3120" s="5" t="s">
        <v>185</v>
      </c>
      <c r="G3120" s="5" t="s">
        <v>87</v>
      </c>
      <c r="H3120" s="5" t="s">
        <v>131</v>
      </c>
      <c r="I3120" s="150">
        <v>1579.1457244808446</v>
      </c>
      <c r="J3120" s="150"/>
      <c r="K3120" s="150"/>
      <c r="L3120" s="150"/>
      <c r="M3120" s="150">
        <v>0</v>
      </c>
      <c r="N3120" s="150">
        <v>0</v>
      </c>
      <c r="O3120" s="150">
        <v>0</v>
      </c>
      <c r="P3120" s="150">
        <v>0</v>
      </c>
      <c r="Q3120" s="150">
        <v>0</v>
      </c>
      <c r="R3120" s="150"/>
      <c r="S3120" s="150">
        <v>0</v>
      </c>
      <c r="T3120" s="150"/>
      <c r="U3120" s="150"/>
      <c r="V3120" s="150">
        <v>48.614609630891565</v>
      </c>
      <c r="W3120" s="150"/>
      <c r="X3120" s="150"/>
      <c r="Y3120" s="150"/>
      <c r="Z3120" s="150"/>
      <c r="AA3120" s="150">
        <v>0</v>
      </c>
      <c r="AB3120" s="150"/>
      <c r="AC3120" s="150"/>
      <c r="AD3120" s="150">
        <v>0</v>
      </c>
      <c r="AE3120" s="150"/>
      <c r="AF3120" s="150"/>
      <c r="AG3120" s="150">
        <v>0</v>
      </c>
      <c r="AH3120" s="150">
        <v>0</v>
      </c>
      <c r="AI3120" s="150">
        <v>0</v>
      </c>
      <c r="AJ3120" s="150">
        <v>0</v>
      </c>
      <c r="AK3120" s="150"/>
      <c r="AL3120" s="150">
        <v>1627.7603759765625</v>
      </c>
      <c r="AM3120" s="150">
        <v>1627.7603759765625</v>
      </c>
      <c r="AN3120" s="150">
        <v>0</v>
      </c>
      <c r="AO3120" s="5" t="s">
        <v>2556</v>
      </c>
    </row>
    <row r="3121" spans="1:41" ht="14.25" x14ac:dyDescent="0.45">
      <c r="A3121" s="150">
        <v>2019</v>
      </c>
      <c r="B3121" s="5" t="s">
        <v>582</v>
      </c>
      <c r="C3121" s="5" t="s">
        <v>175</v>
      </c>
      <c r="D3121" s="5" t="s">
        <v>84</v>
      </c>
      <c r="E3121" s="5" t="s">
        <v>109</v>
      </c>
      <c r="F3121" s="5" t="s">
        <v>185</v>
      </c>
      <c r="G3121" s="5" t="s">
        <v>87</v>
      </c>
      <c r="H3121" s="5" t="s">
        <v>131</v>
      </c>
      <c r="I3121" s="150">
        <v>1166.9257210536728</v>
      </c>
      <c r="J3121" s="150"/>
      <c r="K3121" s="150"/>
      <c r="L3121" s="150"/>
      <c r="M3121" s="150">
        <v>0</v>
      </c>
      <c r="N3121" s="150">
        <v>0</v>
      </c>
      <c r="O3121" s="150">
        <v>0</v>
      </c>
      <c r="P3121" s="150">
        <v>0</v>
      </c>
      <c r="Q3121" s="150">
        <v>0</v>
      </c>
      <c r="R3121" s="150"/>
      <c r="S3121" s="150">
        <v>0</v>
      </c>
      <c r="T3121" s="150"/>
      <c r="U3121" s="150"/>
      <c r="V3121" s="150">
        <v>82.618626533875883</v>
      </c>
      <c r="W3121" s="150"/>
      <c r="X3121" s="150">
        <v>2030.8551576367599</v>
      </c>
      <c r="Y3121" s="150">
        <v>0</v>
      </c>
      <c r="Z3121" s="150">
        <v>0</v>
      </c>
      <c r="AA3121" s="150"/>
      <c r="AB3121" s="150"/>
      <c r="AC3121" s="150"/>
      <c r="AD3121" s="150">
        <v>0</v>
      </c>
      <c r="AE3121" s="150"/>
      <c r="AF3121" s="150">
        <v>0</v>
      </c>
      <c r="AG3121" s="150"/>
      <c r="AH3121" s="150">
        <v>200.62928632618238</v>
      </c>
      <c r="AI3121" s="150">
        <v>0</v>
      </c>
      <c r="AJ3121" s="150">
        <v>0</v>
      </c>
      <c r="AK3121" s="150"/>
      <c r="AL3121" s="150">
        <v>3481.029052734375</v>
      </c>
      <c r="AM3121" s="150">
        <v>1249.54443359375</v>
      </c>
      <c r="AN3121" s="150">
        <v>2231.484375</v>
      </c>
      <c r="AO3121" s="5" t="s">
        <v>934</v>
      </c>
    </row>
    <row r="3122" spans="1:41" ht="14.25" x14ac:dyDescent="0.45">
      <c r="A3122" s="150">
        <v>2019</v>
      </c>
      <c r="B3122" s="5" t="s">
        <v>6344</v>
      </c>
      <c r="C3122" s="5" t="s">
        <v>175</v>
      </c>
      <c r="D3122" s="5" t="s">
        <v>84</v>
      </c>
      <c r="E3122" s="5" t="s">
        <v>109</v>
      </c>
      <c r="F3122" s="5" t="s">
        <v>185</v>
      </c>
      <c r="G3122" s="5" t="s">
        <v>87</v>
      </c>
      <c r="H3122" s="5" t="s">
        <v>131</v>
      </c>
      <c r="I3122" s="150">
        <v>204.81851417355293</v>
      </c>
      <c r="J3122" s="150"/>
      <c r="K3122" s="150"/>
      <c r="L3122" s="150"/>
      <c r="M3122" s="150">
        <v>0</v>
      </c>
      <c r="N3122" s="150">
        <v>495.86562281417162</v>
      </c>
      <c r="O3122" s="150">
        <v>0</v>
      </c>
      <c r="P3122" s="150"/>
      <c r="Q3122" s="150">
        <v>0</v>
      </c>
      <c r="R3122" s="150">
        <v>79.879220527685632</v>
      </c>
      <c r="S3122" s="150"/>
      <c r="T3122" s="150"/>
      <c r="U3122" s="150"/>
      <c r="V3122" s="150">
        <v>129.03566392933834</v>
      </c>
      <c r="W3122" s="150"/>
      <c r="X3122" s="150">
        <v>0</v>
      </c>
      <c r="Y3122" s="150">
        <v>0</v>
      </c>
      <c r="Z3122" s="150"/>
      <c r="AA3122" s="150">
        <v>0</v>
      </c>
      <c r="AB3122" s="150"/>
      <c r="AC3122" s="150"/>
      <c r="AD3122" s="150">
        <v>0</v>
      </c>
      <c r="AE3122" s="150"/>
      <c r="AF3122" s="150">
        <v>0</v>
      </c>
      <c r="AG3122" s="150"/>
      <c r="AH3122" s="150">
        <v>387.10699178801502</v>
      </c>
      <c r="AI3122" s="150">
        <v>0</v>
      </c>
      <c r="AJ3122" s="150"/>
      <c r="AK3122" s="150"/>
      <c r="AL3122" s="150">
        <v>1296.7059326171875</v>
      </c>
      <c r="AM3122" s="150">
        <v>909.5989990234375</v>
      </c>
      <c r="AN3122" s="150">
        <v>387.10699462890625</v>
      </c>
      <c r="AO3122" s="5" t="s">
        <v>6390</v>
      </c>
    </row>
    <row r="3123" spans="1:41" ht="14.25" x14ac:dyDescent="0.45">
      <c r="A3123" s="150">
        <v>2019</v>
      </c>
      <c r="B3123" s="5" t="s">
        <v>4980</v>
      </c>
      <c r="C3123" s="5" t="s">
        <v>175</v>
      </c>
      <c r="D3123" s="5" t="s">
        <v>84</v>
      </c>
      <c r="E3123" s="5" t="s">
        <v>109</v>
      </c>
      <c r="F3123" s="5" t="s">
        <v>185</v>
      </c>
      <c r="G3123" s="5" t="s">
        <v>87</v>
      </c>
      <c r="H3123" s="5" t="s">
        <v>131</v>
      </c>
      <c r="I3123" s="150">
        <v>210.69622797447767</v>
      </c>
      <c r="J3123" s="150"/>
      <c r="K3123" s="150"/>
      <c r="L3123" s="150"/>
      <c r="M3123" s="150">
        <v>0</v>
      </c>
      <c r="N3123" s="150">
        <v>136.42580761347429</v>
      </c>
      <c r="O3123" s="150">
        <v>0</v>
      </c>
      <c r="P3123" s="150"/>
      <c r="Q3123" s="150">
        <v>0</v>
      </c>
      <c r="R3123" s="150">
        <v>0</v>
      </c>
      <c r="S3123" s="150">
        <v>0</v>
      </c>
      <c r="T3123" s="150"/>
      <c r="U3123" s="150"/>
      <c r="V3123" s="150">
        <v>105.34811398723883</v>
      </c>
      <c r="W3123" s="150"/>
      <c r="X3123" s="150">
        <v>0</v>
      </c>
      <c r="Y3123" s="150"/>
      <c r="Z3123" s="150"/>
      <c r="AA3123" s="150">
        <v>0</v>
      </c>
      <c r="AB3123" s="150">
        <v>0</v>
      </c>
      <c r="AC3123" s="150"/>
      <c r="AD3123" s="150"/>
      <c r="AE3123" s="150"/>
      <c r="AF3123" s="150">
        <v>0</v>
      </c>
      <c r="AG3123" s="150"/>
      <c r="AH3123" s="150">
        <v>205.42882227511572</v>
      </c>
      <c r="AI3123" s="150">
        <v>0</v>
      </c>
      <c r="AJ3123" s="150"/>
      <c r="AK3123" s="150"/>
      <c r="AL3123" s="150">
        <v>657.89898681640625</v>
      </c>
      <c r="AM3123" s="150">
        <v>452.47015380859375</v>
      </c>
      <c r="AN3123" s="150">
        <v>205.42881774902344</v>
      </c>
      <c r="AO3123" s="5" t="s">
        <v>5598</v>
      </c>
    </row>
    <row r="3124" spans="1:41" ht="14.25" x14ac:dyDescent="0.45">
      <c r="A3124" s="150">
        <v>2019</v>
      </c>
      <c r="B3124" s="5" t="s">
        <v>1478</v>
      </c>
      <c r="C3124" s="5" t="s">
        <v>175</v>
      </c>
      <c r="D3124" s="5" t="s">
        <v>84</v>
      </c>
      <c r="E3124" s="5" t="s">
        <v>109</v>
      </c>
      <c r="F3124" s="5" t="s">
        <v>185</v>
      </c>
      <c r="G3124" s="5" t="s">
        <v>87</v>
      </c>
      <c r="H3124" s="5" t="s">
        <v>131</v>
      </c>
      <c r="I3124" s="150">
        <v>1211.5973570772155</v>
      </c>
      <c r="J3124" s="150"/>
      <c r="K3124" s="150"/>
      <c r="L3124" s="150">
        <v>26.754991230207096</v>
      </c>
      <c r="M3124" s="150"/>
      <c r="N3124" s="150">
        <v>0</v>
      </c>
      <c r="O3124" s="150">
        <v>0</v>
      </c>
      <c r="P3124" s="150"/>
      <c r="Q3124" s="150"/>
      <c r="R3124" s="150"/>
      <c r="S3124" s="150">
        <v>0</v>
      </c>
      <c r="T3124" s="150"/>
      <c r="U3124" s="150"/>
      <c r="V3124" s="150">
        <v>57.57440839685357</v>
      </c>
      <c r="W3124" s="150"/>
      <c r="X3124" s="150"/>
      <c r="Y3124" s="150">
        <v>0</v>
      </c>
      <c r="Z3124" s="150"/>
      <c r="AA3124" s="150">
        <v>0</v>
      </c>
      <c r="AB3124" s="150"/>
      <c r="AC3124" s="150"/>
      <c r="AD3124" s="150">
        <v>0</v>
      </c>
      <c r="AE3124" s="150"/>
      <c r="AF3124" s="150"/>
      <c r="AG3124" s="150"/>
      <c r="AH3124" s="150">
        <v>667.86318346302812</v>
      </c>
      <c r="AI3124" s="150">
        <v>0</v>
      </c>
      <c r="AJ3124" s="150">
        <v>0</v>
      </c>
      <c r="AK3124" s="150"/>
      <c r="AL3124" s="150">
        <v>1963.7900390625</v>
      </c>
      <c r="AM3124" s="150">
        <v>1295.9268798828125</v>
      </c>
      <c r="AN3124" s="150">
        <v>667.8631591796875</v>
      </c>
      <c r="AO3124" s="5" t="s">
        <v>2555</v>
      </c>
    </row>
    <row r="3125" spans="1:41" ht="14.25" x14ac:dyDescent="0.45">
      <c r="A3125" s="150">
        <v>2019</v>
      </c>
      <c r="B3125" s="5" t="s">
        <v>4024</v>
      </c>
      <c r="C3125" s="5" t="s">
        <v>175</v>
      </c>
      <c r="D3125" s="5" t="s">
        <v>84</v>
      </c>
      <c r="E3125" s="5" t="s">
        <v>109</v>
      </c>
      <c r="F3125" s="5" t="s">
        <v>185</v>
      </c>
      <c r="G3125" s="5" t="s">
        <v>87</v>
      </c>
      <c r="H3125" s="5" t="s">
        <v>131</v>
      </c>
      <c r="I3125" s="150">
        <v>1435.1084077121518</v>
      </c>
      <c r="J3125" s="150"/>
      <c r="K3125" s="150"/>
      <c r="L3125" s="150"/>
      <c r="M3125" s="150"/>
      <c r="N3125" s="150">
        <v>100.61503972868755</v>
      </c>
      <c r="O3125" s="150">
        <v>0</v>
      </c>
      <c r="P3125" s="150"/>
      <c r="Q3125" s="150">
        <v>0</v>
      </c>
      <c r="R3125" s="150"/>
      <c r="S3125" s="150">
        <v>0</v>
      </c>
      <c r="T3125" s="150"/>
      <c r="U3125" s="150"/>
      <c r="V3125" s="150">
        <v>82.223043219142511</v>
      </c>
      <c r="W3125" s="150"/>
      <c r="X3125" s="150">
        <v>0</v>
      </c>
      <c r="Y3125" s="150">
        <v>0</v>
      </c>
      <c r="Z3125" s="150">
        <v>0</v>
      </c>
      <c r="AA3125" s="150">
        <v>0</v>
      </c>
      <c r="AB3125" s="150"/>
      <c r="AC3125" s="150"/>
      <c r="AD3125" s="150">
        <v>0</v>
      </c>
      <c r="AE3125" s="150"/>
      <c r="AF3125" s="150">
        <v>0</v>
      </c>
      <c r="AG3125" s="150"/>
      <c r="AH3125" s="150">
        <v>205.55760804785626</v>
      </c>
      <c r="AI3125" s="150">
        <v>0</v>
      </c>
      <c r="AJ3125" s="150">
        <v>287.07407686137299</v>
      </c>
      <c r="AK3125" s="150"/>
      <c r="AL3125" s="150">
        <v>2110.578125</v>
      </c>
      <c r="AM3125" s="150">
        <v>1905.0205078125</v>
      </c>
      <c r="AN3125" s="150">
        <v>205.55760192871094</v>
      </c>
      <c r="AO3125" s="5" t="s">
        <v>4379</v>
      </c>
    </row>
    <row r="3126" spans="1:41" ht="14.25" x14ac:dyDescent="0.45">
      <c r="A3126" s="150">
        <v>2019</v>
      </c>
      <c r="B3126" s="5" t="s">
        <v>582</v>
      </c>
      <c r="C3126" s="5" t="s">
        <v>175</v>
      </c>
      <c r="D3126" s="5" t="s">
        <v>84</v>
      </c>
      <c r="E3126" s="5" t="s">
        <v>109</v>
      </c>
      <c r="F3126" s="5" t="s">
        <v>188</v>
      </c>
      <c r="G3126" s="5" t="s">
        <v>87</v>
      </c>
      <c r="H3126" s="5" t="s">
        <v>131</v>
      </c>
      <c r="I3126" s="150">
        <v>245.62294374936073</v>
      </c>
      <c r="J3126" s="150">
        <v>213.24537389149046</v>
      </c>
      <c r="K3126" s="150">
        <v>0</v>
      </c>
      <c r="L3126" s="150">
        <v>39.076377414671029</v>
      </c>
      <c r="M3126" s="150">
        <v>279.11698153336448</v>
      </c>
      <c r="N3126" s="150">
        <v>4256.9805555542616</v>
      </c>
      <c r="O3126" s="150">
        <v>248.97234752776112</v>
      </c>
      <c r="P3126" s="150">
        <v>334.9761048136736</v>
      </c>
      <c r="Q3126" s="150">
        <v>90.621051151480756</v>
      </c>
      <c r="R3126" s="150">
        <v>761.72684676478821</v>
      </c>
      <c r="S3126" s="150">
        <v>489.63640412405505</v>
      </c>
      <c r="T3126" s="150">
        <v>837.35094460009338</v>
      </c>
      <c r="U3126" s="150">
        <v>429.84015156138128</v>
      </c>
      <c r="V3126" s="150">
        <v>401.92845340804485</v>
      </c>
      <c r="W3126" s="150">
        <v>0</v>
      </c>
      <c r="X3126" s="150">
        <v>228.56823684621972</v>
      </c>
      <c r="Y3126" s="150">
        <v>334.94037784003734</v>
      </c>
      <c r="Z3126" s="150">
        <v>0</v>
      </c>
      <c r="AA3126" s="150">
        <v>7095.4997756352268</v>
      </c>
      <c r="AB3126" s="150">
        <v>0</v>
      </c>
      <c r="AC3126" s="150">
        <v>263.76554754902941</v>
      </c>
      <c r="AD3126" s="150">
        <v>340.85171533636105</v>
      </c>
      <c r="AE3126" s="150">
        <v>186.94920482726911</v>
      </c>
      <c r="AF3126" s="150">
        <v>7687.5995966932851</v>
      </c>
      <c r="AG3126" s="150">
        <v>4599.8478556698465</v>
      </c>
      <c r="AH3126" s="150">
        <v>855.01665521613006</v>
      </c>
      <c r="AI3126" s="150"/>
      <c r="AJ3126" s="150">
        <v>1444.7094964166945</v>
      </c>
      <c r="AK3126" s="150"/>
      <c r="AL3126" s="150">
        <v>31666.84375</v>
      </c>
      <c r="AM3126" s="150">
        <v>28387.328125</v>
      </c>
      <c r="AN3126" s="150">
        <v>3279.51318359375</v>
      </c>
      <c r="AO3126" s="5" t="s">
        <v>935</v>
      </c>
    </row>
    <row r="3127" spans="1:41" ht="14.25" x14ac:dyDescent="0.45">
      <c r="A3127" s="150">
        <v>2019</v>
      </c>
      <c r="B3127" s="5" t="s">
        <v>6344</v>
      </c>
      <c r="C3127" s="5" t="s">
        <v>175</v>
      </c>
      <c r="D3127" s="5" t="s">
        <v>84</v>
      </c>
      <c r="E3127" s="5" t="s">
        <v>109</v>
      </c>
      <c r="F3127" s="5" t="s">
        <v>188</v>
      </c>
      <c r="G3127" s="5" t="s">
        <v>87</v>
      </c>
      <c r="H3127" s="5" t="s">
        <v>131</v>
      </c>
      <c r="I3127" s="150">
        <v>819.27405669421171</v>
      </c>
      <c r="J3127" s="150">
        <v>20.169943264189932</v>
      </c>
      <c r="K3127" s="150">
        <v>0</v>
      </c>
      <c r="L3127" s="150"/>
      <c r="M3127" s="150"/>
      <c r="N3127" s="150">
        <v>3550.4265339414533</v>
      </c>
      <c r="O3127" s="150">
        <v>227.02391338767865</v>
      </c>
      <c r="P3127" s="150">
        <v>673.93995949951295</v>
      </c>
      <c r="Q3127" s="150">
        <v>20.322015052271514</v>
      </c>
      <c r="R3127" s="150">
        <v>1306.2300741418337</v>
      </c>
      <c r="S3127" s="150">
        <v>324.0751181436749</v>
      </c>
      <c r="T3127" s="150">
        <v>14.924144692462521</v>
      </c>
      <c r="U3127" s="150">
        <v>134.25168486146484</v>
      </c>
      <c r="V3127" s="150">
        <v>0</v>
      </c>
      <c r="W3127" s="150">
        <v>12.289110850413175</v>
      </c>
      <c r="X3127" s="150">
        <v>196.62577360661081</v>
      </c>
      <c r="Y3127" s="150">
        <v>589.87732081983245</v>
      </c>
      <c r="Z3127" s="150">
        <v>5.7349183968594835</v>
      </c>
      <c r="AA3127" s="150">
        <v>8186.59601151691</v>
      </c>
      <c r="AB3127" s="150"/>
      <c r="AC3127" s="150">
        <v>512.0462854338823</v>
      </c>
      <c r="AD3127" s="150">
        <v>0</v>
      </c>
      <c r="AE3127" s="150">
        <v>399.3961026384282</v>
      </c>
      <c r="AF3127" s="150">
        <v>3640.5299912958499</v>
      </c>
      <c r="AG3127" s="150">
        <v>32640.902511268261</v>
      </c>
      <c r="AH3127" s="150">
        <v>438.08257711195847</v>
      </c>
      <c r="AI3127" s="150"/>
      <c r="AJ3127" s="150">
        <v>3297.5780781942021</v>
      </c>
      <c r="AK3127" s="150"/>
      <c r="AL3127" s="150">
        <v>57010.296875</v>
      </c>
      <c r="AM3127" s="150">
        <v>55797.27734375</v>
      </c>
      <c r="AN3127" s="150">
        <v>1213.0206298828125</v>
      </c>
      <c r="AO3127" s="5" t="s">
        <v>6391</v>
      </c>
    </row>
    <row r="3128" spans="1:41" ht="14.25" x14ac:dyDescent="0.45">
      <c r="A3128" s="150">
        <v>2019</v>
      </c>
      <c r="B3128" s="5" t="s">
        <v>1478</v>
      </c>
      <c r="C3128" s="5" t="s">
        <v>175</v>
      </c>
      <c r="D3128" s="5" t="s">
        <v>84</v>
      </c>
      <c r="E3128" s="5" t="s">
        <v>109</v>
      </c>
      <c r="F3128" s="5" t="s">
        <v>188</v>
      </c>
      <c r="G3128" s="5" t="s">
        <v>87</v>
      </c>
      <c r="H3128" s="5" t="s">
        <v>131</v>
      </c>
      <c r="I3128" s="150">
        <v>1404.8155648832271</v>
      </c>
      <c r="J3128" s="150">
        <v>203.18543701631094</v>
      </c>
      <c r="K3128" s="150">
        <v>0</v>
      </c>
      <c r="L3128" s="150"/>
      <c r="M3128" s="150">
        <v>330.47710419793947</v>
      </c>
      <c r="N3128" s="150">
        <v>1733.4639907216658</v>
      </c>
      <c r="O3128" s="150">
        <v>253.32739694615569</v>
      </c>
      <c r="P3128" s="150">
        <v>613.06011230542811</v>
      </c>
      <c r="Q3128" s="150">
        <v>239.51771669115672</v>
      </c>
      <c r="R3128" s="150">
        <v>827.40985973836393</v>
      </c>
      <c r="S3128" s="150">
        <v>1389.6549293654937</v>
      </c>
      <c r="T3128" s="150">
        <v>863.61612595280349</v>
      </c>
      <c r="U3128" s="150">
        <v>1116.9435228989591</v>
      </c>
      <c r="V3128" s="150">
        <v>414.5357404573457</v>
      </c>
      <c r="W3128" s="150">
        <v>0</v>
      </c>
      <c r="X3128" s="150">
        <v>253.32739694615569</v>
      </c>
      <c r="Y3128" s="150">
        <v>172.7232251905607</v>
      </c>
      <c r="Z3128" s="150">
        <v>0</v>
      </c>
      <c r="AA3128" s="150">
        <v>7665.6041362267943</v>
      </c>
      <c r="AB3128" s="150"/>
      <c r="AC3128" s="150">
        <v>0</v>
      </c>
      <c r="AD3128" s="150">
        <v>323.18666822861877</v>
      </c>
      <c r="AE3128" s="150">
        <v>222.63678280612893</v>
      </c>
      <c r="AF3128" s="150">
        <v>6738.4973912952546</v>
      </c>
      <c r="AG3128" s="150">
        <v>4963.9248573199693</v>
      </c>
      <c r="AH3128" s="150">
        <v>790.88954558612579</v>
      </c>
      <c r="AI3128" s="150"/>
      <c r="AJ3128" s="150">
        <v>1784.8066603024606</v>
      </c>
      <c r="AK3128" s="150"/>
      <c r="AL3128" s="150">
        <v>32305.60546875</v>
      </c>
      <c r="AM3128" s="150">
        <v>28101.125</v>
      </c>
      <c r="AN3128" s="150">
        <v>4204.4794921875</v>
      </c>
      <c r="AO3128" s="5" t="s">
        <v>2557</v>
      </c>
    </row>
    <row r="3129" spans="1:41" ht="14.25" x14ac:dyDescent="0.45">
      <c r="A3129" s="150">
        <v>2019</v>
      </c>
      <c r="B3129" s="5" t="s">
        <v>4024</v>
      </c>
      <c r="C3129" s="5" t="s">
        <v>175</v>
      </c>
      <c r="D3129" s="5" t="s">
        <v>84</v>
      </c>
      <c r="E3129" s="5" t="s">
        <v>109</v>
      </c>
      <c r="F3129" s="5" t="s">
        <v>188</v>
      </c>
      <c r="G3129" s="5" t="s">
        <v>87</v>
      </c>
      <c r="H3129" s="5" t="s">
        <v>131</v>
      </c>
      <c r="I3129" s="150">
        <v>324.56464428608888</v>
      </c>
      <c r="J3129" s="150">
        <v>693.4864566246099</v>
      </c>
      <c r="K3129" s="150"/>
      <c r="L3129" s="150">
        <v>0</v>
      </c>
      <c r="M3129" s="150">
        <v>476.02814495293029</v>
      </c>
      <c r="N3129" s="150">
        <v>4118.9734715775667</v>
      </c>
      <c r="O3129" s="150">
        <v>241.25971891932605</v>
      </c>
      <c r="P3129" s="150"/>
      <c r="Q3129" s="150">
        <v>89.131012697867746</v>
      </c>
      <c r="R3129" s="150">
        <v>758.98429814365852</v>
      </c>
      <c r="S3129" s="150">
        <v>615.67532897656417</v>
      </c>
      <c r="T3129" s="150">
        <v>324.56464428608888</v>
      </c>
      <c r="U3129" s="150">
        <v>497.66578790533623</v>
      </c>
      <c r="V3129" s="150">
        <v>649.12928857217776</v>
      </c>
      <c r="W3129" s="150">
        <v>37.865875166710367</v>
      </c>
      <c r="X3129" s="150">
        <v>225.91743744008076</v>
      </c>
      <c r="Y3129" s="150">
        <v>443.57168052432144</v>
      </c>
      <c r="Z3129" s="150">
        <v>16.228232214304441</v>
      </c>
      <c r="AA3129" s="150">
        <v>7248.6103890559843</v>
      </c>
      <c r="AB3129" s="150">
        <v>0</v>
      </c>
      <c r="AC3129" s="150">
        <v>245.65486514403349</v>
      </c>
      <c r="AD3129" s="150">
        <v>330.29286124255754</v>
      </c>
      <c r="AE3129" s="150"/>
      <c r="AF3129" s="150">
        <v>5732.7574427410646</v>
      </c>
      <c r="AG3129" s="150">
        <v>3697.8731805661723</v>
      </c>
      <c r="AH3129" s="150">
        <v>1285.2759913729119</v>
      </c>
      <c r="AI3129" s="150"/>
      <c r="AJ3129" s="150">
        <v>649.12928857217776</v>
      </c>
      <c r="AK3129" s="150"/>
      <c r="AL3129" s="150">
        <v>28702.638671875</v>
      </c>
      <c r="AM3129" s="150">
        <v>25165.759765625</v>
      </c>
      <c r="AN3129" s="150">
        <v>3536.8798828125</v>
      </c>
      <c r="AO3129" s="5" t="s">
        <v>4380</v>
      </c>
    </row>
    <row r="3130" spans="1:41" ht="14.25" x14ac:dyDescent="0.45">
      <c r="A3130" s="150">
        <v>2019</v>
      </c>
      <c r="B3130" s="5" t="s">
        <v>4980</v>
      </c>
      <c r="C3130" s="5" t="s">
        <v>175</v>
      </c>
      <c r="D3130" s="5" t="s">
        <v>84</v>
      </c>
      <c r="E3130" s="5" t="s">
        <v>109</v>
      </c>
      <c r="F3130" s="5" t="s">
        <v>188</v>
      </c>
      <c r="G3130" s="5" t="s">
        <v>87</v>
      </c>
      <c r="H3130" s="5" t="s">
        <v>131</v>
      </c>
      <c r="I3130" s="150">
        <v>842.78491189791066</v>
      </c>
      <c r="J3130" s="150">
        <v>809.47154057629405</v>
      </c>
      <c r="K3130" s="150">
        <v>0</v>
      </c>
      <c r="L3130" s="150"/>
      <c r="M3130" s="150">
        <v>423.53590242402032</v>
      </c>
      <c r="N3130" s="150">
        <v>4623.5816311101516</v>
      </c>
      <c r="O3130" s="150">
        <v>233.53885953033065</v>
      </c>
      <c r="P3130" s="150">
        <v>693.28013593292076</v>
      </c>
      <c r="Q3130" s="150">
        <v>87.975118126125338</v>
      </c>
      <c r="R3130" s="150">
        <v>166.59479485083244</v>
      </c>
      <c r="S3130" s="150">
        <v>210.69622797447767</v>
      </c>
      <c r="T3130" s="150">
        <v>0</v>
      </c>
      <c r="U3130" s="150">
        <v>368.71839895533589</v>
      </c>
      <c r="V3130" s="150">
        <v>632.088683923433</v>
      </c>
      <c r="W3130" s="150">
        <v>0</v>
      </c>
      <c r="X3130" s="150">
        <v>252.83547356937319</v>
      </c>
      <c r="Y3130" s="150">
        <v>606.4364181675403</v>
      </c>
      <c r="Z3130" s="150">
        <v>5.2674056810239822</v>
      </c>
      <c r="AA3130" s="150">
        <v>6988.7938819134242</v>
      </c>
      <c r="AB3130" s="150"/>
      <c r="AC3130" s="150">
        <v>526.74056993619411</v>
      </c>
      <c r="AD3130" s="150">
        <v>0</v>
      </c>
      <c r="AE3130" s="150">
        <v>245.5937388657764</v>
      </c>
      <c r="AF3130" s="150">
        <v>11531.535816871838</v>
      </c>
      <c r="AG3130" s="150">
        <v>4830.2110263149007</v>
      </c>
      <c r="AH3130" s="150">
        <v>1512.7989168567497</v>
      </c>
      <c r="AI3130" s="150"/>
      <c r="AJ3130" s="150">
        <v>210.69622797447767</v>
      </c>
      <c r="AK3130" s="150"/>
      <c r="AL3130" s="150">
        <v>35803.17578125</v>
      </c>
      <c r="AM3130" s="150">
        <v>33169.76953125</v>
      </c>
      <c r="AN3130" s="150">
        <v>2633.4052734375</v>
      </c>
      <c r="AO3130" s="5" t="s">
        <v>5599</v>
      </c>
    </row>
    <row r="3131" spans="1:41" ht="14.25" x14ac:dyDescent="0.45">
      <c r="A3131" s="150">
        <v>2019</v>
      </c>
      <c r="B3131" s="5" t="s">
        <v>1477</v>
      </c>
      <c r="C3131" s="5" t="s">
        <v>175</v>
      </c>
      <c r="D3131" s="5" t="s">
        <v>84</v>
      </c>
      <c r="E3131" s="5" t="s">
        <v>109</v>
      </c>
      <c r="F3131" s="5" t="s">
        <v>188</v>
      </c>
      <c r="G3131" s="5" t="s">
        <v>87</v>
      </c>
      <c r="H3131" s="5" t="s">
        <v>131</v>
      </c>
      <c r="I3131" s="150">
        <v>1446.5810670655537</v>
      </c>
      <c r="J3131" s="150">
        <v>146.18778780473332</v>
      </c>
      <c r="K3131" s="150">
        <v>0</v>
      </c>
      <c r="L3131" s="150"/>
      <c r="M3131" s="150">
        <v>340.30226741624097</v>
      </c>
      <c r="N3131" s="150">
        <v>2112.9569356646039</v>
      </c>
      <c r="O3131" s="150">
        <v>486.14609630891562</v>
      </c>
      <c r="P3131" s="150">
        <v>444.69324868218467</v>
      </c>
      <c r="Q3131" s="150">
        <v>328.32611761978012</v>
      </c>
      <c r="R3131" s="150">
        <v>1081.2490554669798</v>
      </c>
      <c r="S3131" s="150">
        <v>1519.3534446704143</v>
      </c>
      <c r="T3131" s="150">
        <v>474.28887444772255</v>
      </c>
      <c r="U3131" s="150">
        <v>1194.0222414221416</v>
      </c>
      <c r="V3131" s="150">
        <v>1660.0110605670291</v>
      </c>
      <c r="W3131" s="150">
        <v>0</v>
      </c>
      <c r="X3131" s="150">
        <v>253.74454782953157</v>
      </c>
      <c r="Y3131" s="150">
        <v>2608.5888094624743</v>
      </c>
      <c r="Z3131" s="150"/>
      <c r="AA3131" s="150">
        <v>7769.0166554922989</v>
      </c>
      <c r="AB3131" s="150"/>
      <c r="AC3131" s="150">
        <v>0</v>
      </c>
      <c r="AD3131" s="150">
        <v>443.29919047623707</v>
      </c>
      <c r="AE3131" s="150">
        <v>229.25582751960954</v>
      </c>
      <c r="AF3131" s="150">
        <v>7642.9004579480188</v>
      </c>
      <c r="AG3131" s="150">
        <v>5333.3783931646403</v>
      </c>
      <c r="AH3131" s="150">
        <v>91.300608331186595</v>
      </c>
      <c r="AI3131" s="150">
        <v>0</v>
      </c>
      <c r="AJ3131" s="150">
        <v>1065.7695850611831</v>
      </c>
      <c r="AK3131" s="150">
        <v>59.286109305965319</v>
      </c>
      <c r="AL3131" s="150">
        <v>36730.65625</v>
      </c>
      <c r="AM3131" s="150">
        <v>33062.9375</v>
      </c>
      <c r="AN3131" s="150">
        <v>3667.720947265625</v>
      </c>
      <c r="AO3131" s="5" t="s">
        <v>2558</v>
      </c>
    </row>
    <row r="3132" spans="1:41" ht="14.25" x14ac:dyDescent="0.45">
      <c r="A3132" s="150">
        <v>2019</v>
      </c>
      <c r="B3132" s="5" t="s">
        <v>582</v>
      </c>
      <c r="C3132" s="5" t="s">
        <v>175</v>
      </c>
      <c r="D3132" s="5" t="s">
        <v>84</v>
      </c>
      <c r="E3132" s="5" t="s">
        <v>109</v>
      </c>
      <c r="F3132" s="5" t="s">
        <v>191</v>
      </c>
      <c r="G3132" s="5" t="s">
        <v>87</v>
      </c>
      <c r="H3132" s="5" t="s">
        <v>131</v>
      </c>
      <c r="I3132" s="150">
        <v>3361.6849255878419</v>
      </c>
      <c r="J3132" s="150">
        <v>5554.4279325139532</v>
      </c>
      <c r="K3132" s="150">
        <v>468.91652897605229</v>
      </c>
      <c r="L3132" s="150">
        <v>614.05735937340182</v>
      </c>
      <c r="M3132" s="150">
        <v>2735.3464190269719</v>
      </c>
      <c r="N3132" s="150">
        <v>1871.0885974070623</v>
      </c>
      <c r="O3132" s="150">
        <v>3764.72984692202</v>
      </c>
      <c r="P3132" s="150">
        <v>1810.9645666489232</v>
      </c>
      <c r="Q3132" s="150">
        <v>109.38458396766389</v>
      </c>
      <c r="R3132" s="150">
        <v>1307.5685142657401</v>
      </c>
      <c r="S3132" s="150">
        <v>3904.6200090121852</v>
      </c>
      <c r="T3132" s="150">
        <v>2958.6400042536634</v>
      </c>
      <c r="U3132" s="150">
        <v>0</v>
      </c>
      <c r="V3132" s="150">
        <v>971.32709573610839</v>
      </c>
      <c r="W3132" s="150">
        <v>893.17434090676636</v>
      </c>
      <c r="X3132" s="150">
        <v>6233.6791867150841</v>
      </c>
      <c r="Y3132" s="150">
        <v>2830.2461927483159</v>
      </c>
      <c r="Z3132" s="150">
        <v>5203.7801134386445</v>
      </c>
      <c r="AA3132" s="150">
        <v>27439.5862931558</v>
      </c>
      <c r="AB3132" s="150">
        <v>438.77189497044895</v>
      </c>
      <c r="AC3132" s="150">
        <v>6061.1300568412353</v>
      </c>
      <c r="AD3132" s="150">
        <v>3814.347100701772</v>
      </c>
      <c r="AE3132" s="150">
        <v>1587.9646124868045</v>
      </c>
      <c r="AF3132" s="150">
        <v>5523.8249660953143</v>
      </c>
      <c r="AG3132" s="150">
        <v>28838.366532027216</v>
      </c>
      <c r="AH3132" s="150">
        <v>9132.8148480055388</v>
      </c>
      <c r="AI3132" s="150">
        <v>217.7112455960243</v>
      </c>
      <c r="AJ3132" s="150">
        <v>7251.4591802368086</v>
      </c>
      <c r="AK3132" s="150">
        <v>411.53007757279261</v>
      </c>
      <c r="AL3132" s="150">
        <v>135311.140625</v>
      </c>
      <c r="AM3132" s="150">
        <v>100336.859375</v>
      </c>
      <c r="AN3132" s="150">
        <v>34974.28125</v>
      </c>
      <c r="AO3132" s="5" t="s">
        <v>936</v>
      </c>
    </row>
    <row r="3133" spans="1:41" ht="14.25" x14ac:dyDescent="0.45">
      <c r="A3133" s="150">
        <v>2019</v>
      </c>
      <c r="B3133" s="5" t="s">
        <v>4024</v>
      </c>
      <c r="C3133" s="5" t="s">
        <v>175</v>
      </c>
      <c r="D3133" s="5" t="s">
        <v>84</v>
      </c>
      <c r="E3133" s="5" t="s">
        <v>109</v>
      </c>
      <c r="F3133" s="5" t="s">
        <v>191</v>
      </c>
      <c r="G3133" s="5" t="s">
        <v>87</v>
      </c>
      <c r="H3133" s="5" t="s">
        <v>131</v>
      </c>
      <c r="I3133" s="150">
        <v>3981.3263032426898</v>
      </c>
      <c r="J3133" s="150">
        <v>18899.128766242047</v>
      </c>
      <c r="K3133" s="150">
        <v>455.71580763135927</v>
      </c>
      <c r="L3133" s="150">
        <v>876.3245395724399</v>
      </c>
      <c r="M3133" s="150">
        <v>5647.4248105779461</v>
      </c>
      <c r="N3133" s="150">
        <v>3199.1255105132159</v>
      </c>
      <c r="O3133" s="150">
        <v>3648.1066017756389</v>
      </c>
      <c r="P3133" s="150">
        <v>3668.6623625804245</v>
      </c>
      <c r="Q3133" s="150">
        <v>215.17205149773892</v>
      </c>
      <c r="R3133" s="150">
        <v>1408.7653121070086</v>
      </c>
      <c r="S3133" s="150">
        <v>5541.0779607890763</v>
      </c>
      <c r="T3133" s="150">
        <v>1622.8232214304442</v>
      </c>
      <c r="U3133" s="150">
        <v>0</v>
      </c>
      <c r="V3133" s="150">
        <v>1557.9102925732266</v>
      </c>
      <c r="W3133" s="150">
        <v>827.63984292952659</v>
      </c>
      <c r="X3133" s="150">
        <v>6503.3542618992624</v>
      </c>
      <c r="Y3133" s="150">
        <v>3240.2370321227872</v>
      </c>
      <c r="Z3133" s="150">
        <v>4507.121026986154</v>
      </c>
      <c r="AA3133" s="150">
        <v>34872.307264245006</v>
      </c>
      <c r="AB3133" s="150">
        <v>425.1796840147764</v>
      </c>
      <c r="AC3133" s="150">
        <v>5660.8390348698267</v>
      </c>
      <c r="AD3133" s="150">
        <v>4251.614295363066</v>
      </c>
      <c r="AE3133" s="150">
        <v>4886.8616608008779</v>
      </c>
      <c r="AF3133" s="150">
        <v>6978.5726050099584</v>
      </c>
      <c r="AG3133" s="150">
        <v>35342.925998459832</v>
      </c>
      <c r="AH3133" s="150">
        <v>7911.8041455472257</v>
      </c>
      <c r="AI3133" s="150"/>
      <c r="AJ3133" s="150">
        <v>6491.2928857217767</v>
      </c>
      <c r="AK3133" s="150">
        <v>404.74541857516851</v>
      </c>
      <c r="AL3133" s="150">
        <v>173026.0625</v>
      </c>
      <c r="AM3133" s="150">
        <v>135786.5625</v>
      </c>
      <c r="AN3133" s="150">
        <v>37239.48828125</v>
      </c>
      <c r="AO3133" s="5" t="s">
        <v>4381</v>
      </c>
    </row>
    <row r="3134" spans="1:41" ht="14.25" x14ac:dyDescent="0.45">
      <c r="A3134" s="150">
        <v>2019</v>
      </c>
      <c r="B3134" s="5" t="s">
        <v>1477</v>
      </c>
      <c r="C3134" s="5" t="s">
        <v>175</v>
      </c>
      <c r="D3134" s="5" t="s">
        <v>84</v>
      </c>
      <c r="E3134" s="5" t="s">
        <v>109</v>
      </c>
      <c r="F3134" s="5" t="s">
        <v>191</v>
      </c>
      <c r="G3134" s="5" t="s">
        <v>87</v>
      </c>
      <c r="H3134" s="5" t="s">
        <v>131</v>
      </c>
      <c r="I3134" s="150">
        <v>2845.7332466863354</v>
      </c>
      <c r="J3134" s="150">
        <v>3313.5898569072883</v>
      </c>
      <c r="K3134" s="150">
        <v>391.28832141937113</v>
      </c>
      <c r="L3134" s="150">
        <v>1356.4661809204865</v>
      </c>
      <c r="M3134" s="150">
        <v>1938.5075590318011</v>
      </c>
      <c r="N3134" s="150">
        <v>880.39872319358506</v>
      </c>
      <c r="O3134" s="150">
        <v>3872.5686598656548</v>
      </c>
      <c r="P3134" s="150">
        <v>2501.3995238372886</v>
      </c>
      <c r="Q3134" s="150">
        <v>142.42894899665109</v>
      </c>
      <c r="R3134" s="150">
        <v>716.82374404853522</v>
      </c>
      <c r="S3134" s="150">
        <v>1519.3534446704143</v>
      </c>
      <c r="T3134" s="150">
        <v>2964.305465298266</v>
      </c>
      <c r="U3134" s="150">
        <v>0</v>
      </c>
      <c r="V3134" s="150">
        <v>669.93303515740809</v>
      </c>
      <c r="W3134" s="150">
        <v>859.64858493649717</v>
      </c>
      <c r="X3134" s="150">
        <v>6700.5160737602009</v>
      </c>
      <c r="Y3134" s="150">
        <v>2638.2318641154566</v>
      </c>
      <c r="Z3134" s="150">
        <v>6213.184255265166</v>
      </c>
      <c r="AA3134" s="150">
        <v>29286.7977859844</v>
      </c>
      <c r="AB3134" s="150">
        <v>221.73004880431029</v>
      </c>
      <c r="AC3134" s="150">
        <v>6709.5275623747075</v>
      </c>
      <c r="AD3134" s="150">
        <v>4514.4701653977654</v>
      </c>
      <c r="AE3134" s="150">
        <v>2810.1153379374973</v>
      </c>
      <c r="AF3134" s="150">
        <v>4172.2796092063736</v>
      </c>
      <c r="AG3134" s="150">
        <v>18804.368149666079</v>
      </c>
      <c r="AH3134" s="150">
        <v>11739.835364767252</v>
      </c>
      <c r="AI3134" s="150">
        <v>231.21582629326474</v>
      </c>
      <c r="AJ3134" s="150">
        <v>6394.6175103670994</v>
      </c>
      <c r="AK3134" s="150">
        <v>350.02323075702645</v>
      </c>
      <c r="AL3134" s="150">
        <v>124759.359375</v>
      </c>
      <c r="AM3134" s="150">
        <v>89455.8984375</v>
      </c>
      <c r="AN3134" s="150">
        <v>35303.4609375</v>
      </c>
      <c r="AO3134" s="5" t="s">
        <v>2559</v>
      </c>
    </row>
    <row r="3135" spans="1:41" ht="14.25" x14ac:dyDescent="0.45">
      <c r="A3135" s="150">
        <v>2019</v>
      </c>
      <c r="B3135" s="5" t="s">
        <v>1478</v>
      </c>
      <c r="C3135" s="5" t="s">
        <v>175</v>
      </c>
      <c r="D3135" s="5" t="s">
        <v>84</v>
      </c>
      <c r="E3135" s="5" t="s">
        <v>109</v>
      </c>
      <c r="F3135" s="5" t="s">
        <v>191</v>
      </c>
      <c r="G3135" s="5" t="s">
        <v>87</v>
      </c>
      <c r="H3135" s="5" t="s">
        <v>131</v>
      </c>
      <c r="I3135" s="150">
        <v>1863.1078557221815</v>
      </c>
      <c r="J3135" s="150">
        <v>3882.863063400704</v>
      </c>
      <c r="K3135" s="150">
        <v>374.23365457954822</v>
      </c>
      <c r="L3135" s="150">
        <v>1317.3024641200097</v>
      </c>
      <c r="M3135" s="150">
        <v>1278.0079303891571</v>
      </c>
      <c r="N3135" s="150">
        <v>490.60304883126861</v>
      </c>
      <c r="O3135" s="150">
        <v>4129.2365702223378</v>
      </c>
      <c r="P3135" s="150">
        <v>3167.4772469113782</v>
      </c>
      <c r="Q3135" s="150">
        <v>108.19588914174183</v>
      </c>
      <c r="R3135" s="150">
        <v>628.77372520214931</v>
      </c>
      <c r="S3135" s="150">
        <v>1389.6549293654937</v>
      </c>
      <c r="T3135" s="150">
        <v>3051.4436450332391</v>
      </c>
      <c r="U3135" s="150">
        <v>0</v>
      </c>
      <c r="V3135" s="150">
        <v>411.08127595353449</v>
      </c>
      <c r="W3135" s="150">
        <v>1007.5521469449375</v>
      </c>
      <c r="X3135" s="150">
        <v>6908.9290076224279</v>
      </c>
      <c r="Y3135" s="150">
        <v>2688.7248721330616</v>
      </c>
      <c r="Z3135" s="150">
        <v>4948.390859290671</v>
      </c>
      <c r="AA3135" s="150">
        <v>28896.964468002385</v>
      </c>
      <c r="AB3135" s="150">
        <v>215.32828740423236</v>
      </c>
      <c r="AC3135" s="150">
        <v>6630.2573560999772</v>
      </c>
      <c r="AD3135" s="150">
        <v>3627.4285415500462</v>
      </c>
      <c r="AE3135" s="150">
        <v>2840.1294453824353</v>
      </c>
      <c r="AF3135" s="150">
        <v>5822.6743367510353</v>
      </c>
      <c r="AG3135" s="150">
        <v>23314.608623482425</v>
      </c>
      <c r="AH3135" s="150">
        <v>8904.9366322409296</v>
      </c>
      <c r="AI3135" s="150">
        <v>224.54019274772892</v>
      </c>
      <c r="AJ3135" s="150">
        <v>5251.5681994508595</v>
      </c>
      <c r="AK3135" s="150">
        <v>423.97794343442979</v>
      </c>
      <c r="AL3135" s="150">
        <v>123797.9921875</v>
      </c>
      <c r="AM3135" s="150">
        <v>92262.7265625</v>
      </c>
      <c r="AN3135" s="150">
        <v>31535.26953125</v>
      </c>
      <c r="AO3135" s="5" t="s">
        <v>2560</v>
      </c>
    </row>
    <row r="3136" spans="1:41" ht="14.25" x14ac:dyDescent="0.45">
      <c r="A3136" s="150">
        <v>2019</v>
      </c>
      <c r="B3136" s="5" t="s">
        <v>4980</v>
      </c>
      <c r="C3136" s="5" t="s">
        <v>175</v>
      </c>
      <c r="D3136" s="5" t="s">
        <v>84</v>
      </c>
      <c r="E3136" s="5" t="s">
        <v>109</v>
      </c>
      <c r="F3136" s="5" t="s">
        <v>191</v>
      </c>
      <c r="G3136" s="5" t="s">
        <v>87</v>
      </c>
      <c r="H3136" s="5" t="s">
        <v>131</v>
      </c>
      <c r="I3136" s="150">
        <v>3912.6289534860502</v>
      </c>
      <c r="J3136" s="150">
        <v>24679.491708549271</v>
      </c>
      <c r="K3136" s="150">
        <v>527.79405107606658</v>
      </c>
      <c r="L3136" s="150">
        <v>784.84344920492936</v>
      </c>
      <c r="M3136" s="150">
        <v>8642.4217927063619</v>
      </c>
      <c r="N3136" s="150">
        <v>3754.7544226401146</v>
      </c>
      <c r="O3136" s="150">
        <v>3784.3902745510941</v>
      </c>
      <c r="P3136" s="150">
        <v>4309.0517994577503</v>
      </c>
      <c r="Q3136" s="150">
        <v>122.62347293857377</v>
      </c>
      <c r="R3136" s="150">
        <v>910.24186650811896</v>
      </c>
      <c r="S3136" s="150">
        <v>2633.7028496809708</v>
      </c>
      <c r="T3136" s="150">
        <v>2106.9622797447764</v>
      </c>
      <c r="U3136" s="150">
        <v>158.02217098085825</v>
      </c>
      <c r="V3136" s="150">
        <v>1327.3862362392092</v>
      </c>
      <c r="W3136" s="150">
        <v>2939.2123802439633</v>
      </c>
      <c r="X3136" s="150">
        <v>5004.0354143938448</v>
      </c>
      <c r="Y3136" s="150">
        <v>3808.018276296722</v>
      </c>
      <c r="Z3136" s="150">
        <v>4514.3215614240626</v>
      </c>
      <c r="AA3136" s="150">
        <v>31420.07499669398</v>
      </c>
      <c r="AB3136" s="150">
        <v>632.088683923433</v>
      </c>
      <c r="AC3136" s="150">
        <v>4943.2881943114189</v>
      </c>
      <c r="AD3136" s="150">
        <v>3552.7234052072768</v>
      </c>
      <c r="AE3136" s="150">
        <v>2425.6275774343817</v>
      </c>
      <c r="AF3136" s="150">
        <v>3530.5814251162828</v>
      </c>
      <c r="AG3136" s="150">
        <v>22725.695149327163</v>
      </c>
      <c r="AH3136" s="150">
        <v>7865.2901902872509</v>
      </c>
      <c r="AI3136" s="150"/>
      <c r="AJ3136" s="150">
        <v>7374.3679791067179</v>
      </c>
      <c r="AK3136" s="150">
        <v>484.60132434129861</v>
      </c>
      <c r="AL3136" s="150">
        <v>158874.234375</v>
      </c>
      <c r="AM3136" s="150">
        <v>120701.015625</v>
      </c>
      <c r="AN3136" s="150">
        <v>38173.22265625</v>
      </c>
      <c r="AO3136" s="5" t="s">
        <v>5600</v>
      </c>
    </row>
    <row r="3137" spans="1:41" ht="14.25" x14ac:dyDescent="0.45">
      <c r="A3137" s="150">
        <v>2019</v>
      </c>
      <c r="B3137" s="5" t="s">
        <v>6344</v>
      </c>
      <c r="C3137" s="5" t="s">
        <v>175</v>
      </c>
      <c r="D3137" s="5" t="s">
        <v>84</v>
      </c>
      <c r="E3137" s="5" t="s">
        <v>109</v>
      </c>
      <c r="F3137" s="5" t="s">
        <v>191</v>
      </c>
      <c r="G3137" s="5" t="s">
        <v>87</v>
      </c>
      <c r="H3137" s="5" t="s">
        <v>131</v>
      </c>
      <c r="I3137" s="150">
        <v>3803.4798082028778</v>
      </c>
      <c r="J3137" s="150">
        <v>31119.798500709621</v>
      </c>
      <c r="K3137" s="150">
        <v>513.07037800475007</v>
      </c>
      <c r="L3137" s="150">
        <v>772.47609848326749</v>
      </c>
      <c r="M3137" s="150"/>
      <c r="N3137" s="150">
        <v>2820.043712398563</v>
      </c>
      <c r="O3137" s="150">
        <v>3678.8185556900007</v>
      </c>
      <c r="P3137" s="150">
        <v>3984.0252802617229</v>
      </c>
      <c r="Q3137" s="150">
        <v>147.16057530685612</v>
      </c>
      <c r="R3137" s="150">
        <v>1491.2836016976389</v>
      </c>
      <c r="S3137" s="150">
        <v>2533.5077315326175</v>
      </c>
      <c r="T3137" s="150">
        <v>538.41454979519483</v>
      </c>
      <c r="U3137" s="150">
        <v>210.3570423380971</v>
      </c>
      <c r="V3137" s="150">
        <v>712.76842932396414</v>
      </c>
      <c r="W3137" s="150">
        <v>2180.2930833774708</v>
      </c>
      <c r="X3137" s="150">
        <v>5138.896520614443</v>
      </c>
      <c r="Y3137" s="150">
        <v>3702.094643686969</v>
      </c>
      <c r="Z3137" s="150">
        <v>5223.9142280257147</v>
      </c>
      <c r="AA3137" s="150">
        <v>36560.1047799792</v>
      </c>
      <c r="AB3137" s="150">
        <v>614.45554252065881</v>
      </c>
      <c r="AC3137" s="150">
        <v>4805.3871339983116</v>
      </c>
      <c r="AD3137" s="150">
        <v>4989.3790052677505</v>
      </c>
      <c r="AE3137" s="150">
        <v>1953.9686252156948</v>
      </c>
      <c r="AF3137" s="150">
        <v>10422.444260459422</v>
      </c>
      <c r="AG3137" s="150">
        <v>7000.6968144520388</v>
      </c>
      <c r="AH3137" s="150">
        <v>10366.403776112253</v>
      </c>
      <c r="AI3137" s="150"/>
      <c r="AJ3137" s="150">
        <v>11974.714431156772</v>
      </c>
      <c r="AK3137" s="150">
        <v>471.0825825991717</v>
      </c>
      <c r="AL3137" s="150">
        <v>157729.046875</v>
      </c>
      <c r="AM3137" s="150">
        <v>126704.7109375</v>
      </c>
      <c r="AN3137" s="150">
        <v>31024.322265625</v>
      </c>
      <c r="AO3137" s="5" t="s">
        <v>6392</v>
      </c>
    </row>
    <row r="3138" spans="1:41" ht="14.25" x14ac:dyDescent="0.45">
      <c r="A3138" s="150">
        <v>2019</v>
      </c>
      <c r="B3138" s="5" t="s">
        <v>4980</v>
      </c>
      <c r="C3138" s="5" t="s">
        <v>175</v>
      </c>
      <c r="D3138" s="5" t="s">
        <v>84</v>
      </c>
      <c r="E3138" s="5" t="s">
        <v>109</v>
      </c>
      <c r="F3138" s="5" t="s">
        <v>194</v>
      </c>
      <c r="G3138" s="5" t="s">
        <v>87</v>
      </c>
      <c r="H3138" s="5" t="s">
        <v>131</v>
      </c>
      <c r="I3138" s="150">
        <v>1532.8150585143251</v>
      </c>
      <c r="J3138" s="150">
        <v>3426.2107492320765</v>
      </c>
      <c r="K3138" s="150">
        <v>85.331972329663458</v>
      </c>
      <c r="L3138" s="150">
        <v>192.26030802671087</v>
      </c>
      <c r="M3138" s="150">
        <v>675.36806062208655</v>
      </c>
      <c r="N3138" s="150">
        <v>644.76326314862786</v>
      </c>
      <c r="O3138" s="150">
        <v>435.32695633416154</v>
      </c>
      <c r="P3138" s="150">
        <v>1182.0058389368196</v>
      </c>
      <c r="Q3138" s="150">
        <v>3140.8490801374774</v>
      </c>
      <c r="R3138" s="150">
        <v>979.74273262899464</v>
      </c>
      <c r="S3138" s="150">
        <v>79.011085490429124</v>
      </c>
      <c r="T3138" s="150">
        <v>421.39245594895533</v>
      </c>
      <c r="U3138" s="150">
        <v>10.534811398723884</v>
      </c>
      <c r="V3138" s="150">
        <v>266.53072838771425</v>
      </c>
      <c r="W3138" s="150">
        <v>231.76585077192544</v>
      </c>
      <c r="X3138" s="150">
        <v>405.59023885086953</v>
      </c>
      <c r="Y3138" s="150">
        <v>3958.639742269977</v>
      </c>
      <c r="Z3138" s="150">
        <v>5.2674056810239822</v>
      </c>
      <c r="AA3138" s="150">
        <v>7341.7100637706744</v>
      </c>
      <c r="AB3138" s="150">
        <v>151.70128414162392</v>
      </c>
      <c r="AC3138" s="150">
        <v>263.37002159781213</v>
      </c>
      <c r="AD3138" s="150">
        <v>1578.7733804904956</v>
      </c>
      <c r="AE3138" s="150">
        <v>489.51303182580915</v>
      </c>
      <c r="AF3138" s="150">
        <v>160.13536937316201</v>
      </c>
      <c r="AG3138" s="150">
        <v>9166.3393980296514</v>
      </c>
      <c r="AH3138" s="150">
        <v>1206.2359051538847</v>
      </c>
      <c r="AI3138" s="150">
        <v>540.43582475453525</v>
      </c>
      <c r="AJ3138" s="150">
        <v>2212.3103937320157</v>
      </c>
      <c r="AK3138" s="150">
        <v>31.604434196171649</v>
      </c>
      <c r="AL3138" s="150">
        <v>40815.53515625</v>
      </c>
      <c r="AM3138" s="150">
        <v>34972.99609375</v>
      </c>
      <c r="AN3138" s="150">
        <v>5842.53759765625</v>
      </c>
      <c r="AO3138" s="5" t="s">
        <v>5601</v>
      </c>
    </row>
    <row r="3139" spans="1:41" ht="14.25" x14ac:dyDescent="0.45">
      <c r="A3139" s="150">
        <v>2019</v>
      </c>
      <c r="B3139" s="5" t="s">
        <v>6344</v>
      </c>
      <c r="C3139" s="5" t="s">
        <v>175</v>
      </c>
      <c r="D3139" s="5" t="s">
        <v>84</v>
      </c>
      <c r="E3139" s="5" t="s">
        <v>109</v>
      </c>
      <c r="F3139" s="5" t="s">
        <v>194</v>
      </c>
      <c r="G3139" s="5" t="s">
        <v>87</v>
      </c>
      <c r="H3139" s="5" t="s">
        <v>131</v>
      </c>
      <c r="I3139" s="150">
        <v>1490.0546906125976</v>
      </c>
      <c r="J3139" s="150">
        <v>1119.1779967819439</v>
      </c>
      <c r="K3139" s="150">
        <v>82.951498240288927</v>
      </c>
      <c r="L3139" s="150">
        <v>334.878270673759</v>
      </c>
      <c r="M3139" s="150"/>
      <c r="N3139" s="150">
        <v>623.46755714429503</v>
      </c>
      <c r="O3139" s="150">
        <v>423.18280319123096</v>
      </c>
      <c r="P3139" s="150">
        <v>1149.0318645136319</v>
      </c>
      <c r="Q3139" s="150">
        <v>2910.8832775484871</v>
      </c>
      <c r="R3139" s="150">
        <v>515.22097240357243</v>
      </c>
      <c r="S3139" s="150"/>
      <c r="T3139" s="150">
        <v>73.967104599754137</v>
      </c>
      <c r="U3139" s="150"/>
      <c r="V3139" s="150">
        <v>167.95118162231338</v>
      </c>
      <c r="W3139" s="150">
        <v>296.98684555165175</v>
      </c>
      <c r="X3139" s="150">
        <v>629.81693108367517</v>
      </c>
      <c r="Y3139" s="150">
        <v>3848.5398813210595</v>
      </c>
      <c r="Z3139" s="150">
        <v>5.7349183968594835</v>
      </c>
      <c r="AA3139" s="150">
        <v>9210.6885823846751</v>
      </c>
      <c r="AB3139" s="150">
        <v>147.46933020495811</v>
      </c>
      <c r="AC3139" s="150">
        <v>256.02288669379845</v>
      </c>
      <c r="AD3139" s="150">
        <v>1249.6823040554973</v>
      </c>
      <c r="AE3139" s="150">
        <v>647.22650478842718</v>
      </c>
      <c r="AF3139" s="150">
        <v>1100.3432132373855</v>
      </c>
      <c r="AG3139" s="150">
        <v>11016.163784824545</v>
      </c>
      <c r="AH3139" s="150">
        <v>649.09166192458952</v>
      </c>
      <c r="AI3139" s="150">
        <v>525.35948885516325</v>
      </c>
      <c r="AJ3139" s="150">
        <v>2629.8697219884193</v>
      </c>
      <c r="AK3139" s="150">
        <v>30.722777126032938</v>
      </c>
      <c r="AL3139" s="150">
        <v>41134.484375</v>
      </c>
      <c r="AM3139" s="150">
        <v>37025.2578125</v>
      </c>
      <c r="AN3139" s="150">
        <v>4109.23046875</v>
      </c>
      <c r="AO3139" s="5" t="s">
        <v>6393</v>
      </c>
    </row>
    <row r="3140" spans="1:41" ht="14.25" x14ac:dyDescent="0.45">
      <c r="A3140" s="150">
        <v>2019</v>
      </c>
      <c r="B3140" s="5" t="s">
        <v>1478</v>
      </c>
      <c r="C3140" s="5" t="s">
        <v>175</v>
      </c>
      <c r="D3140" s="5" t="s">
        <v>84</v>
      </c>
      <c r="E3140" s="5" t="s">
        <v>109</v>
      </c>
      <c r="F3140" s="5" t="s">
        <v>194</v>
      </c>
      <c r="G3140" s="5" t="s">
        <v>87</v>
      </c>
      <c r="H3140" s="5" t="s">
        <v>131</v>
      </c>
      <c r="I3140" s="150">
        <v>368.47621373986283</v>
      </c>
      <c r="J3140" s="150">
        <v>765.93463168452251</v>
      </c>
      <c r="K3140" s="150">
        <v>57.57440839685357</v>
      </c>
      <c r="L3140" s="150">
        <v>276.35716030489715</v>
      </c>
      <c r="M3140" s="150">
        <v>2716.6484602055357</v>
      </c>
      <c r="N3140" s="150">
        <v>915.79235781836815</v>
      </c>
      <c r="O3140" s="150">
        <v>468.65568435038807</v>
      </c>
      <c r="P3140" s="150">
        <v>3097.2307757097151</v>
      </c>
      <c r="Q3140" s="150">
        <v>744.35682931782014</v>
      </c>
      <c r="R3140" s="150">
        <v>481.03362071656005</v>
      </c>
      <c r="S3140" s="150">
        <v>52.885960259746135</v>
      </c>
      <c r="T3140" s="150">
        <v>460.59526717482856</v>
      </c>
      <c r="U3140" s="150"/>
      <c r="V3140" s="150">
        <v>175.02620152643485</v>
      </c>
      <c r="W3140" s="150">
        <v>138.17858015244857</v>
      </c>
      <c r="X3140" s="150">
        <v>587.25896564790651</v>
      </c>
      <c r="Y3140" s="150">
        <v>2953.567150758588</v>
      </c>
      <c r="Z3140" s="150">
        <v>0</v>
      </c>
      <c r="AA3140" s="150">
        <v>8065.0509493737572</v>
      </c>
      <c r="AB3140" s="150">
        <v>237.2065625950367</v>
      </c>
      <c r="AC3140" s="150">
        <v>186.19563675542443</v>
      </c>
      <c r="AD3140" s="150">
        <v>1538.7811418400759</v>
      </c>
      <c r="AE3140" s="150">
        <v>985.96289528428531</v>
      </c>
      <c r="AF3140" s="150">
        <v>1557.0012911704939</v>
      </c>
      <c r="AG3140" s="150">
        <v>5483.4064306907349</v>
      </c>
      <c r="AH3140" s="150">
        <v>717.97673722492357</v>
      </c>
      <c r="AI3140" s="150">
        <v>624.10658702189266</v>
      </c>
      <c r="AJ3140" s="150">
        <v>2743.4205601100725</v>
      </c>
      <c r="AK3140" s="150">
        <v>0</v>
      </c>
      <c r="AL3140" s="150">
        <v>36398.68359375</v>
      </c>
      <c r="AM3140" s="150">
        <v>28798.8125</v>
      </c>
      <c r="AN3140" s="150">
        <v>7599.8681640625</v>
      </c>
      <c r="AO3140" s="5" t="s">
        <v>2561</v>
      </c>
    </row>
    <row r="3141" spans="1:41" ht="14.25" x14ac:dyDescent="0.45">
      <c r="A3141" s="150">
        <v>2019</v>
      </c>
      <c r="B3141" s="5" t="s">
        <v>582</v>
      </c>
      <c r="C3141" s="5" t="s">
        <v>175</v>
      </c>
      <c r="D3141" s="5" t="s">
        <v>84</v>
      </c>
      <c r="E3141" s="5" t="s">
        <v>109</v>
      </c>
      <c r="F3141" s="5" t="s">
        <v>194</v>
      </c>
      <c r="G3141" s="5" t="s">
        <v>87</v>
      </c>
      <c r="H3141" s="5" t="s">
        <v>131</v>
      </c>
      <c r="I3141" s="150">
        <v>502.41056676005604</v>
      </c>
      <c r="J3141" s="150">
        <v>1370.4643793288196</v>
      </c>
      <c r="K3141" s="150">
        <v>55.823396306672898</v>
      </c>
      <c r="L3141" s="150">
        <v>33.494037784003737</v>
      </c>
      <c r="M3141" s="150">
        <v>334.94037784003734</v>
      </c>
      <c r="N3141" s="150">
        <v>612.494304276815</v>
      </c>
      <c r="O3141" s="150">
        <v>461.10125349311812</v>
      </c>
      <c r="P3141" s="150">
        <v>2418.108756623707</v>
      </c>
      <c r="Q3141" s="150">
        <v>3486.5134161539881</v>
      </c>
      <c r="R3141" s="150">
        <v>436.7833804084467</v>
      </c>
      <c r="S3141" s="150">
        <v>80.016959563793989</v>
      </c>
      <c r="T3141" s="150">
        <v>446.58717045338318</v>
      </c>
      <c r="U3141" s="150">
        <v>0</v>
      </c>
      <c r="V3141" s="150">
        <v>169.70312477228561</v>
      </c>
      <c r="W3141" s="150">
        <v>167.47018892001867</v>
      </c>
      <c r="X3141" s="150">
        <v>529.86273087078223</v>
      </c>
      <c r="Y3141" s="150">
        <v>3421.9741935990482</v>
      </c>
      <c r="Z3141" s="150">
        <v>0</v>
      </c>
      <c r="AA3141" s="150">
        <v>9621.9706762335936</v>
      </c>
      <c r="AB3141" s="150">
        <v>235.57473241415963</v>
      </c>
      <c r="AC3141" s="150">
        <v>404.55773537408913</v>
      </c>
      <c r="AD3141" s="150">
        <v>1638.4272992108272</v>
      </c>
      <c r="AE3141" s="150">
        <v>1037.6352423371004</v>
      </c>
      <c r="AF3141" s="150">
        <v>1179.464405571953</v>
      </c>
      <c r="AG3141" s="150">
        <v>8971.936254408467</v>
      </c>
      <c r="AH3141" s="150">
        <v>902.60417832460973</v>
      </c>
      <c r="AI3141" s="150">
        <v>572.7480461064639</v>
      </c>
      <c r="AJ3141" s="150">
        <v>2791.1698153336447</v>
      </c>
      <c r="AK3141" s="150">
        <v>0</v>
      </c>
      <c r="AL3141" s="150">
        <v>41883.83203125</v>
      </c>
      <c r="AM3141" s="150">
        <v>36458.6796875</v>
      </c>
      <c r="AN3141" s="150">
        <v>5425.15625</v>
      </c>
      <c r="AO3141" s="5" t="s">
        <v>937</v>
      </c>
    </row>
    <row r="3142" spans="1:41" ht="14.25" x14ac:dyDescent="0.45">
      <c r="A3142" s="150">
        <v>2019</v>
      </c>
      <c r="B3142" s="5" t="s">
        <v>1477</v>
      </c>
      <c r="C3142" s="5" t="s">
        <v>175</v>
      </c>
      <c r="D3142" s="5" t="s">
        <v>84</v>
      </c>
      <c r="E3142" s="5" t="s">
        <v>109</v>
      </c>
      <c r="F3142" s="5" t="s">
        <v>194</v>
      </c>
      <c r="G3142" s="5" t="s">
        <v>87</v>
      </c>
      <c r="H3142" s="5" t="s">
        <v>131</v>
      </c>
      <c r="I3142" s="150">
        <v>379.43109955817806</v>
      </c>
      <c r="J3142" s="150">
        <v>409.3258058532532</v>
      </c>
      <c r="K3142" s="150">
        <v>59.286109305965319</v>
      </c>
      <c r="L3142" s="150">
        <v>284.57332466863352</v>
      </c>
      <c r="M3142" s="150">
        <v>1601.3178123541234</v>
      </c>
      <c r="N3142" s="150">
        <v>352.15948927743398</v>
      </c>
      <c r="O3142" s="150">
        <v>461.2459304004102</v>
      </c>
      <c r="P3142" s="150">
        <v>2668.1594920931079</v>
      </c>
      <c r="Q3142" s="150">
        <v>944.62439698303911</v>
      </c>
      <c r="R3142" s="150">
        <v>482.90675424751288</v>
      </c>
      <c r="S3142" s="150">
        <v>58.331652210964819</v>
      </c>
      <c r="T3142" s="150">
        <v>355.71665583579193</v>
      </c>
      <c r="U3142" s="150"/>
      <c r="V3142" s="150">
        <v>299.98771308818453</v>
      </c>
      <c r="W3142" s="150">
        <v>142.28666233431676</v>
      </c>
      <c r="X3142" s="150">
        <v>586.93248212905667</v>
      </c>
      <c r="Y3142" s="150">
        <v>2899.0907450617042</v>
      </c>
      <c r="Z3142" s="150">
        <v>711.43331167158385</v>
      </c>
      <c r="AA3142" s="150">
        <v>8173.8521895444928</v>
      </c>
      <c r="AB3142" s="150">
        <v>244.25877034057712</v>
      </c>
      <c r="AC3142" s="150">
        <v>420.8128038537418</v>
      </c>
      <c r="AD3142" s="150">
        <v>2130.9002540021402</v>
      </c>
      <c r="AE3142" s="150">
        <v>1015.2758075868422</v>
      </c>
      <c r="AF3142" s="150">
        <v>2048.4668510211877</v>
      </c>
      <c r="AG3142" s="150">
        <v>4744.0744666633445</v>
      </c>
      <c r="AH3142" s="150">
        <v>1927.9842746299923</v>
      </c>
      <c r="AI3142" s="150">
        <v>377.05965518593945</v>
      </c>
      <c r="AJ3142" s="150">
        <v>2326.9302607169166</v>
      </c>
      <c r="AK3142" s="150">
        <v>0</v>
      </c>
      <c r="AL3142" s="150">
        <v>36106.421875</v>
      </c>
      <c r="AM3142" s="150">
        <v>28161.103515625</v>
      </c>
      <c r="AN3142" s="150">
        <v>7945.31982421875</v>
      </c>
      <c r="AO3142" s="5" t="s">
        <v>2562</v>
      </c>
    </row>
    <row r="3143" spans="1:41" ht="14.25" x14ac:dyDescent="0.45">
      <c r="A3143" s="150">
        <v>2019</v>
      </c>
      <c r="B3143" s="5" t="s">
        <v>4024</v>
      </c>
      <c r="C3143" s="5" t="s">
        <v>175</v>
      </c>
      <c r="D3143" s="5" t="s">
        <v>84</v>
      </c>
      <c r="E3143" s="5" t="s">
        <v>109</v>
      </c>
      <c r="F3143" s="5" t="s">
        <v>194</v>
      </c>
      <c r="G3143" s="5" t="s">
        <v>87</v>
      </c>
      <c r="H3143" s="5" t="s">
        <v>131</v>
      </c>
      <c r="I3143" s="150">
        <v>1027.7880402392814</v>
      </c>
      <c r="J3143" s="150">
        <v>3994.8498300879437</v>
      </c>
      <c r="K3143" s="150">
        <v>55.175989528635107</v>
      </c>
      <c r="L3143" s="150">
        <v>0</v>
      </c>
      <c r="M3143" s="150">
        <v>724.86103890559843</v>
      </c>
      <c r="N3143" s="150">
        <v>378.9944085088481</v>
      </c>
      <c r="O3143" s="150">
        <v>446.81732696718234</v>
      </c>
      <c r="P3143" s="150">
        <v>1534.1088853255799</v>
      </c>
      <c r="Q3143" s="150">
        <v>3429.1863492849102</v>
      </c>
      <c r="R3143" s="150">
        <v>725.09182596209484</v>
      </c>
      <c r="S3143" s="150">
        <v>93.06915971642421</v>
      </c>
      <c r="T3143" s="150">
        <v>540.94107381014805</v>
      </c>
      <c r="U3143" s="150">
        <v>0</v>
      </c>
      <c r="V3143" s="150">
        <v>273.71618334793493</v>
      </c>
      <c r="W3143" s="150">
        <v>162.28232214304444</v>
      </c>
      <c r="X3143" s="150">
        <v>441.56590045106685</v>
      </c>
      <c r="Y3143" s="150">
        <v>3900.1851421711676</v>
      </c>
      <c r="Z3143" s="150">
        <v>16.228232214304441</v>
      </c>
      <c r="AA3143" s="150">
        <v>7649.9886658231144</v>
      </c>
      <c r="AB3143" s="150">
        <v>227.76323912776286</v>
      </c>
      <c r="AC3143" s="150">
        <v>411.62667588100004</v>
      </c>
      <c r="AD3143" s="150">
        <v>1587.6723403320086</v>
      </c>
      <c r="AE3143" s="150">
        <v>201.2300794573751</v>
      </c>
      <c r="AF3143" s="150">
        <v>1142.4675478870327</v>
      </c>
      <c r="AG3143" s="150">
        <v>11708.128601546845</v>
      </c>
      <c r="AH3143" s="150">
        <v>905.53535755818791</v>
      </c>
      <c r="AI3143" s="150">
        <v>555.00554172921193</v>
      </c>
      <c r="AJ3143" s="150">
        <v>2271.9525100026221</v>
      </c>
      <c r="AK3143" s="150">
        <v>32.456464428608882</v>
      </c>
      <c r="AL3143" s="150">
        <v>44438.6875</v>
      </c>
      <c r="AM3143" s="150">
        <v>38665.54296875</v>
      </c>
      <c r="AN3143" s="150">
        <v>5773.1455078125</v>
      </c>
      <c r="AO3143" s="5" t="s">
        <v>4382</v>
      </c>
    </row>
    <row r="3144" spans="1:41" ht="14.25" x14ac:dyDescent="0.45">
      <c r="A3144" s="150">
        <v>2019</v>
      </c>
      <c r="B3144" s="5" t="s">
        <v>1477</v>
      </c>
      <c r="C3144" s="5" t="s">
        <v>175</v>
      </c>
      <c r="D3144" s="5" t="s">
        <v>84</v>
      </c>
      <c r="E3144" s="5" t="s">
        <v>109</v>
      </c>
      <c r="F3144" s="5" t="s">
        <v>197</v>
      </c>
      <c r="G3144" s="5" t="s">
        <v>87</v>
      </c>
      <c r="H3144" s="5" t="s">
        <v>131</v>
      </c>
      <c r="I3144" s="150">
        <v>393.65976579160974</v>
      </c>
      <c r="J3144" s="150">
        <v>93.560184195029322</v>
      </c>
      <c r="K3144" s="150">
        <v>47.428887444772258</v>
      </c>
      <c r="L3144" s="150">
        <v>94.857774889544515</v>
      </c>
      <c r="M3144" s="150">
        <v>0</v>
      </c>
      <c r="N3144" s="150">
        <v>176.07974463871699</v>
      </c>
      <c r="O3144" s="150">
        <v>516.97487314801765</v>
      </c>
      <c r="P3144" s="150">
        <v>458.0340461426502</v>
      </c>
      <c r="Q3144" s="150">
        <v>325.55970918734516</v>
      </c>
      <c r="R3144" s="150">
        <v>91.906180128937009</v>
      </c>
      <c r="S3144" s="150">
        <v>698.62163271539032</v>
      </c>
      <c r="T3144" s="150">
        <v>592.86109305965317</v>
      </c>
      <c r="U3144" s="150">
        <v>35.57166558357919</v>
      </c>
      <c r="V3144" s="150">
        <v>0</v>
      </c>
      <c r="W3144" s="150">
        <v>136.35805140372022</v>
      </c>
      <c r="X3144" s="150">
        <v>21.342999350147515</v>
      </c>
      <c r="Y3144" s="150">
        <v>6142.0409240980071</v>
      </c>
      <c r="Z3144" s="150">
        <v>0</v>
      </c>
      <c r="AA3144" s="150">
        <v>4861.4782390212158</v>
      </c>
      <c r="AB3144" s="150"/>
      <c r="AC3144" s="150">
        <v>112.16931880688638</v>
      </c>
      <c r="AD3144" s="150">
        <v>1652.5897852913342</v>
      </c>
      <c r="AE3144" s="150">
        <v>229.25582751960954</v>
      </c>
      <c r="AF3144" s="150">
        <v>785.48108218467621</v>
      </c>
      <c r="AG3144" s="150">
        <v>4943.2757939313888</v>
      </c>
      <c r="AH3144" s="150">
        <v>1565.1532856774845</v>
      </c>
      <c r="AI3144" s="150">
        <v>138.72949577595884</v>
      </c>
      <c r="AJ3144" s="150">
        <v>8934.701688096251</v>
      </c>
      <c r="AK3144" s="150">
        <v>64.028998050442553</v>
      </c>
      <c r="AL3144" s="150">
        <v>33111.71875</v>
      </c>
      <c r="AM3144" s="150">
        <v>27677.630859375</v>
      </c>
      <c r="AN3144" s="150">
        <v>5434.0888671875</v>
      </c>
      <c r="AO3144" s="5" t="s">
        <v>2564</v>
      </c>
    </row>
    <row r="3145" spans="1:41" ht="14.25" x14ac:dyDescent="0.45">
      <c r="A3145" s="150">
        <v>2019</v>
      </c>
      <c r="B3145" s="5" t="s">
        <v>4024</v>
      </c>
      <c r="C3145" s="5" t="s">
        <v>175</v>
      </c>
      <c r="D3145" s="5" t="s">
        <v>84</v>
      </c>
      <c r="E3145" s="5" t="s">
        <v>109</v>
      </c>
      <c r="F3145" s="5" t="s">
        <v>197</v>
      </c>
      <c r="G3145" s="5" t="s">
        <v>87</v>
      </c>
      <c r="H3145" s="5" t="s">
        <v>131</v>
      </c>
      <c r="I3145" s="150">
        <v>456.55426629576499</v>
      </c>
      <c r="J3145" s="150">
        <v>1395.0870293563719</v>
      </c>
      <c r="K3145" s="150">
        <v>46.088179488624618</v>
      </c>
      <c r="L3145" s="150">
        <v>108.18821476202962</v>
      </c>
      <c r="M3145" s="150">
        <v>1016.9692187630784</v>
      </c>
      <c r="N3145" s="150">
        <v>204.77270426661181</v>
      </c>
      <c r="O3145" s="150">
        <v>549.5961309911105</v>
      </c>
      <c r="P3145" s="150">
        <v>299.68135489082204</v>
      </c>
      <c r="Q3145" s="150">
        <v>0</v>
      </c>
      <c r="R3145" s="150">
        <v>252.9745370990901</v>
      </c>
      <c r="S3145" s="150">
        <v>938.1327146333756</v>
      </c>
      <c r="T3145" s="150">
        <v>540.94107381014805</v>
      </c>
      <c r="U3145" s="150">
        <v>16.228232214304441</v>
      </c>
      <c r="V3145" s="150">
        <v>0</v>
      </c>
      <c r="W3145" s="150">
        <v>178.51055435734887</v>
      </c>
      <c r="X3145" s="150">
        <v>485.77756422637685</v>
      </c>
      <c r="Y3145" s="150">
        <v>4841.4226106008255</v>
      </c>
      <c r="Z3145" s="150">
        <v>16.228232214304441</v>
      </c>
      <c r="AA3145" s="150">
        <v>9625.5054673777759</v>
      </c>
      <c r="AB3145" s="150">
        <v>27.047053690507404</v>
      </c>
      <c r="AC3145" s="150">
        <v>372.52992175729912</v>
      </c>
      <c r="AD3145" s="150">
        <v>1527.302385535208</v>
      </c>
      <c r="AE3145" s="150">
        <v>280.20747623365673</v>
      </c>
      <c r="AF3145" s="150">
        <v>2108.8046821414814</v>
      </c>
      <c r="AG3145" s="150">
        <v>9933.8418794495592</v>
      </c>
      <c r="AH3145" s="150">
        <v>1689.8999145829027</v>
      </c>
      <c r="AI3145" s="150">
        <v>31.374582280988591</v>
      </c>
      <c r="AJ3145" s="150">
        <v>3735.7390557328827</v>
      </c>
      <c r="AK3145" s="150">
        <v>94.123746842965772</v>
      </c>
      <c r="AL3145" s="150">
        <v>40773.52734375</v>
      </c>
      <c r="AM3145" s="150">
        <v>33647.765625</v>
      </c>
      <c r="AN3145" s="150">
        <v>7125.76318359375</v>
      </c>
      <c r="AO3145" s="5" t="s">
        <v>4383</v>
      </c>
    </row>
    <row r="3146" spans="1:41" ht="14.25" x14ac:dyDescent="0.45">
      <c r="A3146" s="150">
        <v>2019</v>
      </c>
      <c r="B3146" s="5" t="s">
        <v>4980</v>
      </c>
      <c r="C3146" s="5" t="s">
        <v>175</v>
      </c>
      <c r="D3146" s="5" t="s">
        <v>84</v>
      </c>
      <c r="E3146" s="5" t="s">
        <v>109</v>
      </c>
      <c r="F3146" s="5" t="s">
        <v>197</v>
      </c>
      <c r="G3146" s="5" t="s">
        <v>87</v>
      </c>
      <c r="H3146" s="5" t="s">
        <v>131</v>
      </c>
      <c r="I3146" s="150">
        <v>570.9867778108345</v>
      </c>
      <c r="J3146" s="150">
        <v>2223.6245291353548</v>
      </c>
      <c r="K3146" s="150">
        <v>45.299689014512701</v>
      </c>
      <c r="L3146" s="150">
        <v>340.68315886105188</v>
      </c>
      <c r="M3146" s="150">
        <v>1545.333698033588</v>
      </c>
      <c r="N3146" s="150">
        <v>277.44843620000171</v>
      </c>
      <c r="O3146" s="150">
        <v>535.3345003568744</v>
      </c>
      <c r="P3146" s="150">
        <v>444.65015907391802</v>
      </c>
      <c r="Q3146" s="150">
        <v>0</v>
      </c>
      <c r="R3146" s="150">
        <v>379.90871710768778</v>
      </c>
      <c r="S3146" s="150">
        <v>439.30163532678591</v>
      </c>
      <c r="T3146" s="150"/>
      <c r="U3146" s="150">
        <v>474.06651294257472</v>
      </c>
      <c r="V3146" s="150">
        <v>37.925321035405979</v>
      </c>
      <c r="W3146" s="150">
        <v>242.3006621706493</v>
      </c>
      <c r="X3146" s="150">
        <v>553.07759843300391</v>
      </c>
      <c r="Y3146" s="150">
        <v>4756.1776392103684</v>
      </c>
      <c r="Z3146" s="150">
        <v>5.2674056810239822</v>
      </c>
      <c r="AA3146" s="150">
        <v>9244.2970023802081</v>
      </c>
      <c r="AB3146" s="150">
        <v>42.139245594895534</v>
      </c>
      <c r="AC3146" s="150">
        <v>137.58013850286667</v>
      </c>
      <c r="AD3146" s="150">
        <v>1336.7273975055075</v>
      </c>
      <c r="AE3146" s="150">
        <v>1286.3501413129691</v>
      </c>
      <c r="AF3146" s="150">
        <v>3017.9676211608435</v>
      </c>
      <c r="AG3146" s="150">
        <v>14093.470689212811</v>
      </c>
      <c r="AH3146" s="150">
        <v>1647.6445027604154</v>
      </c>
      <c r="AI3146" s="150">
        <v>88.492415749280624</v>
      </c>
      <c r="AJ3146" s="150">
        <v>3481.7551672782433</v>
      </c>
      <c r="AK3146" s="150">
        <v>144.32691616251719</v>
      </c>
      <c r="AL3146" s="150">
        <v>47392.1328125</v>
      </c>
      <c r="AM3146" s="150">
        <v>40772.15625</v>
      </c>
      <c r="AN3146" s="150">
        <v>6619.978515625</v>
      </c>
      <c r="AO3146" s="5" t="s">
        <v>5602</v>
      </c>
    </row>
    <row r="3147" spans="1:41" ht="14.25" x14ac:dyDescent="0.45">
      <c r="A3147" s="150">
        <v>2019</v>
      </c>
      <c r="B3147" s="5" t="s">
        <v>1478</v>
      </c>
      <c r="C3147" s="5" t="s">
        <v>175</v>
      </c>
      <c r="D3147" s="5" t="s">
        <v>84</v>
      </c>
      <c r="E3147" s="5" t="s">
        <v>109</v>
      </c>
      <c r="F3147" s="5" t="s">
        <v>197</v>
      </c>
      <c r="G3147" s="5" t="s">
        <v>87</v>
      </c>
      <c r="H3147" s="5" t="s">
        <v>131</v>
      </c>
      <c r="I3147" s="150">
        <v>451.38336183133197</v>
      </c>
      <c r="J3147" s="150">
        <v>170.20769592989393</v>
      </c>
      <c r="K3147" s="150"/>
      <c r="L3147" s="150">
        <v>92.119053434965707</v>
      </c>
      <c r="M3147" s="150">
        <v>0</v>
      </c>
      <c r="N3147" s="150">
        <v>130.82747968833829</v>
      </c>
      <c r="O3147" s="150">
        <v>576.31982805250436</v>
      </c>
      <c r="P3147" s="150">
        <v>526.20992972882573</v>
      </c>
      <c r="Q3147" s="150">
        <v>480.35122761437913</v>
      </c>
      <c r="R3147" s="150">
        <v>123.78956869576631</v>
      </c>
      <c r="S3147" s="150">
        <v>674.68957094576456</v>
      </c>
      <c r="T3147" s="150">
        <v>518.16967557168209</v>
      </c>
      <c r="U3147" s="150">
        <v>34.544645038112144</v>
      </c>
      <c r="V3147" s="150">
        <v>0</v>
      </c>
      <c r="W3147" s="150">
        <v>46.059526717482854</v>
      </c>
      <c r="X3147" s="150">
        <v>78.301195419720855</v>
      </c>
      <c r="Y3147" s="150">
        <v>5095.3351431215406</v>
      </c>
      <c r="Z3147" s="150">
        <v>0</v>
      </c>
      <c r="AA3147" s="150">
        <v>4796.7676412268083</v>
      </c>
      <c r="AB3147" s="150">
        <v>18.423810686993143</v>
      </c>
      <c r="AC3147" s="150">
        <v>108.81563187005324</v>
      </c>
      <c r="AD3147" s="150">
        <v>1316.8717365928953</v>
      </c>
      <c r="AE3147" s="150">
        <v>222.63678280612893</v>
      </c>
      <c r="AF3147" s="150">
        <v>811.68264031511023</v>
      </c>
      <c r="AG3147" s="150">
        <v>5491.8403464823996</v>
      </c>
      <c r="AH3147" s="150">
        <v>1880.5831156443921</v>
      </c>
      <c r="AI3147" s="150"/>
      <c r="AJ3147" s="150">
        <v>4430.3507261378818</v>
      </c>
      <c r="AK3147" s="150">
        <v>100.17947061052521</v>
      </c>
      <c r="AL3147" s="150">
        <v>28176.4609375</v>
      </c>
      <c r="AM3147" s="150">
        <v>22966.86328125</v>
      </c>
      <c r="AN3147" s="150">
        <v>5209.59814453125</v>
      </c>
      <c r="AO3147" s="5" t="s">
        <v>2563</v>
      </c>
    </row>
    <row r="3148" spans="1:41" ht="14.25" x14ac:dyDescent="0.45">
      <c r="A3148" s="150">
        <v>2019</v>
      </c>
      <c r="B3148" s="5" t="s">
        <v>6344</v>
      </c>
      <c r="C3148" s="5" t="s">
        <v>175</v>
      </c>
      <c r="D3148" s="5" t="s">
        <v>84</v>
      </c>
      <c r="E3148" s="5" t="s">
        <v>109</v>
      </c>
      <c r="F3148" s="5" t="s">
        <v>197</v>
      </c>
      <c r="G3148" s="5" t="s">
        <v>87</v>
      </c>
      <c r="H3148" s="5" t="s">
        <v>131</v>
      </c>
      <c r="I3148" s="150">
        <v>555.05817341032844</v>
      </c>
      <c r="J3148" s="150">
        <v>1634.7337065124893</v>
      </c>
      <c r="K3148" s="150">
        <v>44.035980547313876</v>
      </c>
      <c r="L3148" s="150">
        <v>745.79439064187875</v>
      </c>
      <c r="M3148" s="150"/>
      <c r="N3148" s="150">
        <v>82.644270469028612</v>
      </c>
      <c r="O3148" s="150">
        <v>520.40047419462189</v>
      </c>
      <c r="P3148" s="150">
        <v>432.24592003415347</v>
      </c>
      <c r="Q3148" s="150">
        <v>0</v>
      </c>
      <c r="R3148" s="150">
        <v>464.42598088853123</v>
      </c>
      <c r="S3148" s="150"/>
      <c r="T3148" s="150">
        <v>141.28270965834253</v>
      </c>
      <c r="U3148" s="150">
        <v>560.39008065777432</v>
      </c>
      <c r="V3148" s="150">
        <v>1346.6817306911105</v>
      </c>
      <c r="W3148" s="150">
        <v>645.17831964669165</v>
      </c>
      <c r="X3148" s="150">
        <v>496.68489687086583</v>
      </c>
      <c r="Y3148" s="150">
        <v>4623.7779574679571</v>
      </c>
      <c r="Z3148" s="150">
        <v>5.7349183968594835</v>
      </c>
      <c r="AA3148" s="150">
        <v>10926.04363858818</v>
      </c>
      <c r="AB3148" s="150">
        <v>51.204628543388232</v>
      </c>
      <c r="AC3148" s="150">
        <v>133.74211688005246</v>
      </c>
      <c r="AD3148" s="150">
        <v>1791.1136559356421</v>
      </c>
      <c r="AE3148" s="150">
        <v>915.53875835578151</v>
      </c>
      <c r="AF3148" s="150">
        <v>4099.2017975422832</v>
      </c>
      <c r="AG3148" s="150">
        <v>11303.933797238386</v>
      </c>
      <c r="AH3148" s="150">
        <v>1002.749675053432</v>
      </c>
      <c r="AI3148" s="150">
        <v>86.023775952892223</v>
      </c>
      <c r="AJ3148" s="150">
        <v>4162.936300577463</v>
      </c>
      <c r="AK3148" s="150">
        <v>140.30068220888376</v>
      </c>
      <c r="AL3148" s="150">
        <v>46911.859375</v>
      </c>
      <c r="AM3148" s="150">
        <v>41992.88671875</v>
      </c>
      <c r="AN3148" s="150">
        <v>4918.97509765625</v>
      </c>
      <c r="AO3148" s="5" t="s">
        <v>6394</v>
      </c>
    </row>
    <row r="3149" spans="1:41" ht="14.25" x14ac:dyDescent="0.45">
      <c r="A3149" s="150">
        <v>2019</v>
      </c>
      <c r="B3149" s="5" t="s">
        <v>582</v>
      </c>
      <c r="C3149" s="5" t="s">
        <v>175</v>
      </c>
      <c r="D3149" s="5" t="s">
        <v>84</v>
      </c>
      <c r="E3149" s="5" t="s">
        <v>109</v>
      </c>
      <c r="F3149" s="5" t="s">
        <v>197</v>
      </c>
      <c r="G3149" s="5" t="s">
        <v>87</v>
      </c>
      <c r="H3149" s="5" t="s">
        <v>131</v>
      </c>
      <c r="I3149" s="150">
        <v>415.32606852164633</v>
      </c>
      <c r="J3149" s="150">
        <v>1623.3443645980478</v>
      </c>
      <c r="K3149" s="150">
        <v>46.891652897605233</v>
      </c>
      <c r="L3149" s="150">
        <v>139.55849076668224</v>
      </c>
      <c r="M3149" s="150">
        <v>768.12993317981898</v>
      </c>
      <c r="N3149" s="150">
        <v>246.29282450504081</v>
      </c>
      <c r="O3149" s="150">
        <v>567.16570647579658</v>
      </c>
      <c r="P3149" s="150">
        <v>441.74973822303207</v>
      </c>
      <c r="Q3149" s="150">
        <v>109.38458396766389</v>
      </c>
      <c r="R3149" s="150">
        <v>389.34482198933944</v>
      </c>
      <c r="S3149" s="150">
        <v>794.5564322892069</v>
      </c>
      <c r="T3149" s="150">
        <v>502.41056676005604</v>
      </c>
      <c r="U3149" s="150">
        <v>33.494037784003737</v>
      </c>
      <c r="V3149" s="150">
        <v>0</v>
      </c>
      <c r="W3149" s="150">
        <v>228.87592485735885</v>
      </c>
      <c r="X3149" s="150">
        <v>217.93853688024114</v>
      </c>
      <c r="Y3149" s="150">
        <v>5275.3109509805881</v>
      </c>
      <c r="Z3149" s="150">
        <v>0</v>
      </c>
      <c r="AA3149" s="150">
        <v>10662.462959993669</v>
      </c>
      <c r="AB3149" s="150">
        <v>27.911698153336449</v>
      </c>
      <c r="AC3149" s="150">
        <v>220.99157350383479</v>
      </c>
      <c r="AD3149" s="150">
        <v>1385.0662720127109</v>
      </c>
      <c r="AE3149" s="150">
        <v>481.61300223204199</v>
      </c>
      <c r="AF3149" s="150">
        <v>3371.3024259264989</v>
      </c>
      <c r="AG3149" s="150">
        <v>9920.9339916219069</v>
      </c>
      <c r="AH3149" s="150">
        <v>1688.0828998916525</v>
      </c>
      <c r="AI3149" s="150">
        <v>32.377569857870277</v>
      </c>
      <c r="AJ3149" s="150">
        <v>4343.0602326591516</v>
      </c>
      <c r="AK3149" s="150">
        <v>97.132709573610839</v>
      </c>
      <c r="AL3149" s="150">
        <v>44030.7109375</v>
      </c>
      <c r="AM3149" s="150">
        <v>37674.171875</v>
      </c>
      <c r="AN3149" s="150">
        <v>6356.5400390625</v>
      </c>
      <c r="AO3149" s="5" t="s">
        <v>938</v>
      </c>
    </row>
    <row r="3150" spans="1:41" ht="14.25" x14ac:dyDescent="0.45">
      <c r="A3150" s="150">
        <v>2019</v>
      </c>
      <c r="B3150" s="5" t="s">
        <v>4024</v>
      </c>
      <c r="C3150" s="5" t="s">
        <v>175</v>
      </c>
      <c r="D3150" s="5" t="s">
        <v>84</v>
      </c>
      <c r="E3150" s="5" t="s">
        <v>109</v>
      </c>
      <c r="F3150" s="5" t="s">
        <v>200</v>
      </c>
      <c r="G3150" s="5" t="s">
        <v>87</v>
      </c>
      <c r="H3150" s="5" t="s">
        <v>131</v>
      </c>
      <c r="I3150" s="150">
        <v>649.12928857217776</v>
      </c>
      <c r="J3150" s="150">
        <v>2721.74501287576</v>
      </c>
      <c r="K3150" s="150">
        <v>109.81103798346007</v>
      </c>
      <c r="L3150" s="150"/>
      <c r="M3150" s="150">
        <v>81.14116107152222</v>
      </c>
      <c r="N3150" s="150">
        <v>0</v>
      </c>
      <c r="O3150" s="150">
        <v>168.77361502876622</v>
      </c>
      <c r="P3150" s="150">
        <v>972.61205071064626</v>
      </c>
      <c r="Q3150" s="150">
        <v>1084.1801401680864</v>
      </c>
      <c r="R3150" s="150">
        <v>288.08676160950085</v>
      </c>
      <c r="S3150" s="150">
        <v>0</v>
      </c>
      <c r="T3150" s="150"/>
      <c r="U3150" s="150">
        <v>10.818821476202961</v>
      </c>
      <c r="V3150" s="150">
        <v>0</v>
      </c>
      <c r="W3150" s="150">
        <v>21.637642952405923</v>
      </c>
      <c r="X3150" s="150">
        <v>359.17156265671895</v>
      </c>
      <c r="Y3150" s="150">
        <v>10045.27574065445</v>
      </c>
      <c r="Z3150" s="150"/>
      <c r="AA3150" s="150">
        <v>5263.3566481727412</v>
      </c>
      <c r="AB3150" s="150">
        <v>0</v>
      </c>
      <c r="AC3150" s="150">
        <v>229.75815407622434</v>
      </c>
      <c r="AD3150" s="150">
        <v>269.33311558008813</v>
      </c>
      <c r="AE3150" s="150"/>
      <c r="AF3150" s="150">
        <v>190.41125798117213</v>
      </c>
      <c r="AG3150" s="150">
        <v>2659.2663188506881</v>
      </c>
      <c r="AH3150" s="150">
        <v>1680.1629752543199</v>
      </c>
      <c r="AI3150" s="150"/>
      <c r="AJ3150" s="150">
        <v>4263.6975437715873</v>
      </c>
      <c r="AK3150" s="150">
        <v>111.4338612048905</v>
      </c>
      <c r="AL3150" s="150">
        <v>31179.802734375</v>
      </c>
      <c r="AM3150" s="150">
        <v>28378.337890625</v>
      </c>
      <c r="AN3150" s="150">
        <v>2801.46484375</v>
      </c>
      <c r="AO3150" s="5" t="s">
        <v>4384</v>
      </c>
    </row>
    <row r="3151" spans="1:41" ht="14.25" x14ac:dyDescent="0.45">
      <c r="A3151" s="150">
        <v>2019</v>
      </c>
      <c r="B3151" s="5" t="s">
        <v>1478</v>
      </c>
      <c r="C3151" s="5" t="s">
        <v>175</v>
      </c>
      <c r="D3151" s="5" t="s">
        <v>84</v>
      </c>
      <c r="E3151" s="5" t="s">
        <v>109</v>
      </c>
      <c r="F3151" s="5" t="s">
        <v>200</v>
      </c>
      <c r="G3151" s="5" t="s">
        <v>87</v>
      </c>
      <c r="H3151" s="5" t="s">
        <v>131</v>
      </c>
      <c r="I3151" s="150">
        <v>345.44645038112139</v>
      </c>
      <c r="J3151" s="150">
        <v>721.97317522012963</v>
      </c>
      <c r="K3151" s="150">
        <v>63.331849236538922</v>
      </c>
      <c r="L3151" s="150"/>
      <c r="M3151" s="150">
        <v>292.19012261403185</v>
      </c>
      <c r="N3151" s="150">
        <v>0</v>
      </c>
      <c r="O3151" s="150">
        <v>139.33006832038564</v>
      </c>
      <c r="P3151" s="150">
        <v>456.60206281081361</v>
      </c>
      <c r="Q3151" s="150">
        <v>1152.1273878062973</v>
      </c>
      <c r="R3151" s="150">
        <v>1005.4918703648225</v>
      </c>
      <c r="S3151" s="150">
        <v>46.059526717482854</v>
      </c>
      <c r="T3151" s="150">
        <v>0</v>
      </c>
      <c r="U3151" s="150">
        <v>115.14881679370714</v>
      </c>
      <c r="V3151" s="150">
        <v>0</v>
      </c>
      <c r="W3151" s="150">
        <v>0</v>
      </c>
      <c r="X3151" s="150">
        <v>277.40218349797493</v>
      </c>
      <c r="Y3151" s="150">
        <v>5250.7860457930456</v>
      </c>
      <c r="Z3151" s="150">
        <v>0</v>
      </c>
      <c r="AA3151" s="150">
        <v>1302.6762100539675</v>
      </c>
      <c r="AB3151" s="150"/>
      <c r="AC3151" s="150">
        <v>689.22612163915392</v>
      </c>
      <c r="AD3151" s="150">
        <v>0</v>
      </c>
      <c r="AE3151" s="150"/>
      <c r="AF3151" s="150">
        <v>0</v>
      </c>
      <c r="AG3151" s="150">
        <v>8495.5964885007834</v>
      </c>
      <c r="AH3151" s="150">
        <v>820.2233292337296</v>
      </c>
      <c r="AI3151" s="150">
        <v>0</v>
      </c>
      <c r="AJ3151" s="150">
        <v>978.76494274651066</v>
      </c>
      <c r="AK3151" s="150">
        <v>118.60328129751835</v>
      </c>
      <c r="AL3151" s="150">
        <v>22270.98046875</v>
      </c>
      <c r="AM3151" s="150">
        <v>20513.83984375</v>
      </c>
      <c r="AN3151" s="150">
        <v>1757.140380859375</v>
      </c>
      <c r="AO3151" s="5" t="s">
        <v>2565</v>
      </c>
    </row>
    <row r="3152" spans="1:41" ht="14.25" x14ac:dyDescent="0.45">
      <c r="A3152" s="150">
        <v>2019</v>
      </c>
      <c r="B3152" s="5" t="s">
        <v>582</v>
      </c>
      <c r="C3152" s="5" t="s">
        <v>175</v>
      </c>
      <c r="D3152" s="5" t="s">
        <v>84</v>
      </c>
      <c r="E3152" s="5" t="s">
        <v>109</v>
      </c>
      <c r="F3152" s="5" t="s">
        <v>200</v>
      </c>
      <c r="G3152" s="5" t="s">
        <v>87</v>
      </c>
      <c r="H3152" s="5" t="s">
        <v>131</v>
      </c>
      <c r="I3152" s="150">
        <v>1116.4679261334579</v>
      </c>
      <c r="J3152" s="150">
        <v>13842.806699147211</v>
      </c>
      <c r="K3152" s="150">
        <v>66.988075568007474</v>
      </c>
      <c r="L3152" s="150">
        <v>22.329358522669157</v>
      </c>
      <c r="M3152" s="150">
        <v>815.02158607742422</v>
      </c>
      <c r="N3152" s="150">
        <v>0</v>
      </c>
      <c r="O3152" s="150">
        <v>137.32555491441531</v>
      </c>
      <c r="P3152" s="150">
        <v>374.23111709652602</v>
      </c>
      <c r="Q3152" s="150">
        <v>922.58784584009675</v>
      </c>
      <c r="R3152" s="150">
        <v>492.23834814654737</v>
      </c>
      <c r="S3152" s="150">
        <v>44.658717045338314</v>
      </c>
      <c r="T3152" s="150"/>
      <c r="U3152" s="150">
        <v>167.47018892001867</v>
      </c>
      <c r="V3152" s="150">
        <v>0</v>
      </c>
      <c r="W3152" s="150">
        <v>0</v>
      </c>
      <c r="X3152" s="150">
        <v>168.00347272911145</v>
      </c>
      <c r="Y3152" s="150">
        <v>4426.7953271191609</v>
      </c>
      <c r="Z3152" s="150">
        <v>0</v>
      </c>
      <c r="AA3152" s="150">
        <v>849.68679871594202</v>
      </c>
      <c r="AB3152" s="150">
        <v>0</v>
      </c>
      <c r="AC3152" s="150">
        <v>134.45596439195006</v>
      </c>
      <c r="AD3152" s="150">
        <v>236.31879799765966</v>
      </c>
      <c r="AE3152" s="150"/>
      <c r="AF3152" s="150">
        <v>589.73220278597648</v>
      </c>
      <c r="AG3152" s="150">
        <v>7359.7565690717547</v>
      </c>
      <c r="AH3152" s="150">
        <v>946.23216342058504</v>
      </c>
      <c r="AI3152" s="150"/>
      <c r="AJ3152" s="150">
        <v>3447.6529559001178</v>
      </c>
      <c r="AK3152" s="150">
        <v>114.99619639174617</v>
      </c>
      <c r="AL3152" s="150">
        <v>36275.75390625</v>
      </c>
      <c r="AM3152" s="150">
        <v>33746.2109375</v>
      </c>
      <c r="AN3152" s="150">
        <v>2529.54443359375</v>
      </c>
      <c r="AO3152" s="5" t="s">
        <v>939</v>
      </c>
    </row>
    <row r="3153" spans="1:41" ht="14.25" x14ac:dyDescent="0.45">
      <c r="A3153" s="150">
        <v>2019</v>
      </c>
      <c r="B3153" s="5" t="s">
        <v>6344</v>
      </c>
      <c r="C3153" s="5" t="s">
        <v>175</v>
      </c>
      <c r="D3153" s="5" t="s">
        <v>84</v>
      </c>
      <c r="E3153" s="5" t="s">
        <v>109</v>
      </c>
      <c r="F3153" s="5" t="s">
        <v>200</v>
      </c>
      <c r="G3153" s="5" t="s">
        <v>87</v>
      </c>
      <c r="H3153" s="5" t="s">
        <v>131</v>
      </c>
      <c r="I3153" s="150">
        <v>768.06942815082346</v>
      </c>
      <c r="J3153" s="150">
        <v>1248.1161044473643</v>
      </c>
      <c r="K3153" s="150">
        <v>45.060073118181641</v>
      </c>
      <c r="L3153" s="150"/>
      <c r="M3153" s="150">
        <v>11055.079302517519</v>
      </c>
      <c r="N3153" s="150">
        <v>0</v>
      </c>
      <c r="O3153" s="150">
        <v>159.60615849008326</v>
      </c>
      <c r="P3153" s="150">
        <v>546.86543284338632</v>
      </c>
      <c r="Q3153" s="150">
        <v>954.02661499116232</v>
      </c>
      <c r="R3153" s="150">
        <v>286.02905504336667</v>
      </c>
      <c r="S3153" s="150"/>
      <c r="T3153" s="150">
        <v>179.99638964795852</v>
      </c>
      <c r="U3153" s="150">
        <v>104.28324408220737</v>
      </c>
      <c r="V3153" s="150">
        <v>90.120146236363283</v>
      </c>
      <c r="W3153" s="150">
        <v>0</v>
      </c>
      <c r="X3153" s="150">
        <v>379.93834379194067</v>
      </c>
      <c r="Y3153" s="150">
        <v>10363.816817181778</v>
      </c>
      <c r="Z3153" s="150">
        <v>0</v>
      </c>
      <c r="AA3153" s="150">
        <v>856.14138924545125</v>
      </c>
      <c r="AB3153" s="150"/>
      <c r="AC3153" s="150">
        <v>667.31544260911778</v>
      </c>
      <c r="AD3153" s="150">
        <v>376.37466550013215</v>
      </c>
      <c r="AE3153" s="150">
        <v>578.61230254028703</v>
      </c>
      <c r="AF3153" s="150">
        <v>30.21850942969191</v>
      </c>
      <c r="AG3153" s="150">
        <v>7922.3801282330269</v>
      </c>
      <c r="AH3153" s="150">
        <v>414.54684440417645</v>
      </c>
      <c r="AI3153" s="150"/>
      <c r="AJ3153" s="150">
        <v>316.44460439813923</v>
      </c>
      <c r="AK3153" s="150">
        <v>95.240609090702108</v>
      </c>
      <c r="AL3153" s="150">
        <v>37438.28515625</v>
      </c>
      <c r="AM3153" s="150">
        <v>24732.44140625</v>
      </c>
      <c r="AN3153" s="150">
        <v>12705.8427734375</v>
      </c>
      <c r="AO3153" s="5" t="s">
        <v>6395</v>
      </c>
    </row>
    <row r="3154" spans="1:41" ht="14.25" x14ac:dyDescent="0.45">
      <c r="A3154" s="150">
        <v>2019</v>
      </c>
      <c r="B3154" s="5" t="s">
        <v>1477</v>
      </c>
      <c r="C3154" s="5" t="s">
        <v>175</v>
      </c>
      <c r="D3154" s="5" t="s">
        <v>84</v>
      </c>
      <c r="E3154" s="5" t="s">
        <v>109</v>
      </c>
      <c r="F3154" s="5" t="s">
        <v>200</v>
      </c>
      <c r="G3154" s="5" t="s">
        <v>87</v>
      </c>
      <c r="H3154" s="5" t="s">
        <v>131</v>
      </c>
      <c r="I3154" s="150">
        <v>118.57221861193064</v>
      </c>
      <c r="J3154" s="150">
        <v>0</v>
      </c>
      <c r="K3154" s="150">
        <v>23.714443722386129</v>
      </c>
      <c r="L3154" s="150"/>
      <c r="M3154" s="150">
        <v>300.87700472777402</v>
      </c>
      <c r="N3154" s="150">
        <v>0</v>
      </c>
      <c r="O3154" s="150">
        <v>137.54377358983953</v>
      </c>
      <c r="P3154" s="150">
        <v>397.44459100970255</v>
      </c>
      <c r="Q3154" s="150">
        <v>0</v>
      </c>
      <c r="R3154" s="150">
        <v>358.23432035698414</v>
      </c>
      <c r="S3154" s="150">
        <v>47.428887444772258</v>
      </c>
      <c r="T3154" s="150">
        <v>118.57221861193064</v>
      </c>
      <c r="U3154" s="150">
        <v>260.85888094624744</v>
      </c>
      <c r="V3154" s="150">
        <v>0</v>
      </c>
      <c r="W3154" s="150">
        <v>0</v>
      </c>
      <c r="X3154" s="150">
        <v>59.286109305965319</v>
      </c>
      <c r="Y3154" s="150">
        <v>5418.7503905652302</v>
      </c>
      <c r="Z3154" s="150"/>
      <c r="AA3154" s="150">
        <v>1320.2499102183529</v>
      </c>
      <c r="AB3154" s="150"/>
      <c r="AC3154" s="150">
        <v>172.5225780803591</v>
      </c>
      <c r="AD3154" s="150">
        <v>0</v>
      </c>
      <c r="AE3154" s="150"/>
      <c r="AF3154" s="150">
        <v>0</v>
      </c>
      <c r="AG3154" s="150">
        <v>6139.6694797257687</v>
      </c>
      <c r="AH3154" s="150">
        <v>884.54875084500259</v>
      </c>
      <c r="AI3154" s="150">
        <v>0</v>
      </c>
      <c r="AJ3154" s="150">
        <v>3585.513550259443</v>
      </c>
      <c r="AK3154" s="150">
        <v>0</v>
      </c>
      <c r="AL3154" s="150">
        <v>19343.787109375</v>
      </c>
      <c r="AM3154" s="150">
        <v>17771.81640625</v>
      </c>
      <c r="AN3154" s="150">
        <v>1571.97119140625</v>
      </c>
      <c r="AO3154" s="5" t="s">
        <v>2566</v>
      </c>
    </row>
    <row r="3155" spans="1:41" ht="14.25" x14ac:dyDescent="0.45">
      <c r="A3155" s="150">
        <v>2019</v>
      </c>
      <c r="B3155" s="5" t="s">
        <v>4980</v>
      </c>
      <c r="C3155" s="5" t="s">
        <v>175</v>
      </c>
      <c r="D3155" s="5" t="s">
        <v>84</v>
      </c>
      <c r="E3155" s="5" t="s">
        <v>109</v>
      </c>
      <c r="F3155" s="5" t="s">
        <v>200</v>
      </c>
      <c r="G3155" s="5" t="s">
        <v>87</v>
      </c>
      <c r="H3155" s="5" t="s">
        <v>131</v>
      </c>
      <c r="I3155" s="150">
        <v>790.11085490429127</v>
      </c>
      <c r="J3155" s="150">
        <v>1449.9311802302921</v>
      </c>
      <c r="K3155" s="150">
        <v>46.353170154385083</v>
      </c>
      <c r="L3155" s="150"/>
      <c r="M3155" s="150">
        <v>383.4716954379644</v>
      </c>
      <c r="N3155" s="150">
        <v>20.697743955072813</v>
      </c>
      <c r="O3155" s="150">
        <v>164.18640517459357</v>
      </c>
      <c r="P3155" s="150">
        <v>351.86270071737772</v>
      </c>
      <c r="Q3155" s="150">
        <v>1076.0434019782033</v>
      </c>
      <c r="R3155" s="150">
        <v>1096.876185214822</v>
      </c>
      <c r="S3155" s="150">
        <v>0</v>
      </c>
      <c r="T3155" s="150">
        <v>579.41462692981361</v>
      </c>
      <c r="U3155" s="150">
        <v>0</v>
      </c>
      <c r="V3155" s="150">
        <v>0</v>
      </c>
      <c r="W3155" s="150">
        <v>21.069622797447767</v>
      </c>
      <c r="X3155" s="150">
        <v>879.6567517934443</v>
      </c>
      <c r="Y3155" s="150">
        <v>10661.018439280595</v>
      </c>
      <c r="Z3155" s="150">
        <v>0</v>
      </c>
      <c r="AA3155" s="150">
        <v>743.75768474990616</v>
      </c>
      <c r="AB3155" s="150"/>
      <c r="AC3155" s="150">
        <v>686.4655140878624</v>
      </c>
      <c r="AD3155" s="150">
        <v>380.26197804188843</v>
      </c>
      <c r="AE3155" s="150"/>
      <c r="AF3155" s="150">
        <v>0</v>
      </c>
      <c r="AG3155" s="150">
        <v>4098.0416341035907</v>
      </c>
      <c r="AH3155" s="150">
        <v>1274.7121792455898</v>
      </c>
      <c r="AI3155" s="150"/>
      <c r="AJ3155" s="150">
        <v>3126.7320231412486</v>
      </c>
      <c r="AK3155" s="150">
        <v>97.97374600813211</v>
      </c>
      <c r="AL3155" s="150">
        <v>27928.638671875</v>
      </c>
      <c r="AM3155" s="150">
        <v>24101.537109375</v>
      </c>
      <c r="AN3155" s="150">
        <v>3827.10009765625</v>
      </c>
      <c r="AO3155" s="5" t="s">
        <v>5603</v>
      </c>
    </row>
    <row r="3156" spans="1:41" ht="14.25" x14ac:dyDescent="0.45">
      <c r="A3156" s="150">
        <v>2019</v>
      </c>
      <c r="B3156" s="5" t="s">
        <v>4024</v>
      </c>
      <c r="C3156" s="5" t="s">
        <v>175</v>
      </c>
      <c r="D3156" s="5" t="s">
        <v>84</v>
      </c>
      <c r="E3156" s="5" t="s">
        <v>109</v>
      </c>
      <c r="F3156" s="5" t="s">
        <v>203</v>
      </c>
      <c r="G3156" s="5" t="s">
        <v>87</v>
      </c>
      <c r="H3156" s="5" t="s">
        <v>131</v>
      </c>
      <c r="I3156" s="150">
        <v>0</v>
      </c>
      <c r="J3156" s="150">
        <v>8050.8260015164342</v>
      </c>
      <c r="K3156" s="150">
        <v>102.94108634607119</v>
      </c>
      <c r="L3156" s="150"/>
      <c r="M3156" s="150">
        <v>324.56464428608888</v>
      </c>
      <c r="N3156" s="150">
        <v>0</v>
      </c>
      <c r="O3156" s="150">
        <v>1687.736150287662</v>
      </c>
      <c r="P3156" s="150">
        <v>138.48091489539792</v>
      </c>
      <c r="Q3156" s="150">
        <v>0</v>
      </c>
      <c r="R3156" s="150">
        <v>257.93258311727448</v>
      </c>
      <c r="S3156" s="150">
        <v>540.94107381014805</v>
      </c>
      <c r="T3156" s="150">
        <v>1839.1996509545036</v>
      </c>
      <c r="U3156" s="150">
        <v>0</v>
      </c>
      <c r="V3156" s="150">
        <v>270.47053690507403</v>
      </c>
      <c r="W3156" s="150">
        <v>64.912928857217764</v>
      </c>
      <c r="X3156" s="150">
        <v>0</v>
      </c>
      <c r="Y3156" s="150">
        <v>3764.9498737186309</v>
      </c>
      <c r="Z3156" s="150">
        <v>2301.1633279883699</v>
      </c>
      <c r="AA3156" s="150">
        <v>4953.9383539533364</v>
      </c>
      <c r="AB3156" s="150"/>
      <c r="AC3156" s="150">
        <v>1406.5782189496779</v>
      </c>
      <c r="AD3156" s="150">
        <v>41.654277648872252</v>
      </c>
      <c r="AE3156" s="150">
        <v>3041.1707169606525</v>
      </c>
      <c r="AF3156" s="150">
        <v>361.78139016422699</v>
      </c>
      <c r="AG3156" s="150">
        <v>6343.0750314977968</v>
      </c>
      <c r="AH3156" s="150">
        <v>83.304925366762802</v>
      </c>
      <c r="AI3156" s="150"/>
      <c r="AJ3156" s="150">
        <v>270.47053690507403</v>
      </c>
      <c r="AK3156" s="150">
        <v>96.287511138206355</v>
      </c>
      <c r="AL3156" s="150">
        <v>35942.37890625</v>
      </c>
      <c r="AM3156" s="150">
        <v>31160.8359375</v>
      </c>
      <c r="AN3156" s="150">
        <v>4781.54248046875</v>
      </c>
      <c r="AO3156" s="5" t="s">
        <v>4385</v>
      </c>
    </row>
    <row r="3157" spans="1:41" ht="14.25" x14ac:dyDescent="0.45">
      <c r="A3157" s="150">
        <v>2019</v>
      </c>
      <c r="B3157" s="5" t="s">
        <v>1477</v>
      </c>
      <c r="C3157" s="5" t="s">
        <v>175</v>
      </c>
      <c r="D3157" s="5" t="s">
        <v>84</v>
      </c>
      <c r="E3157" s="5" t="s">
        <v>109</v>
      </c>
      <c r="F3157" s="5" t="s">
        <v>203</v>
      </c>
      <c r="G3157" s="5" t="s">
        <v>87</v>
      </c>
      <c r="H3157" s="5" t="s">
        <v>131</v>
      </c>
      <c r="I3157" s="150">
        <v>0</v>
      </c>
      <c r="J3157" s="150">
        <v>2884.7723460134043</v>
      </c>
      <c r="K3157" s="150">
        <v>112.6436076813341</v>
      </c>
      <c r="L3157" s="150"/>
      <c r="M3157" s="150">
        <v>0</v>
      </c>
      <c r="N3157" s="150">
        <v>0</v>
      </c>
      <c r="O3157" s="150">
        <v>1256.8655172864649</v>
      </c>
      <c r="P3157" s="150">
        <v>55.586656085273084</v>
      </c>
      <c r="Q3157" s="150">
        <v>0</v>
      </c>
      <c r="R3157" s="150">
        <v>303.90018707194582</v>
      </c>
      <c r="S3157" s="150">
        <v>545.4322056148809</v>
      </c>
      <c r="T3157" s="150">
        <v>2727.1610280744048</v>
      </c>
      <c r="U3157" s="150">
        <v>0</v>
      </c>
      <c r="V3157" s="150">
        <v>0</v>
      </c>
      <c r="W3157" s="150">
        <v>59.286109305965319</v>
      </c>
      <c r="X3157" s="150"/>
      <c r="Y3157" s="150">
        <v>3177.7354587997411</v>
      </c>
      <c r="Z3157" s="150">
        <v>889.29163958947981</v>
      </c>
      <c r="AA3157" s="150">
        <v>8267.2953804908248</v>
      </c>
      <c r="AB3157" s="150"/>
      <c r="AC3157" s="150">
        <v>1437.6881506696591</v>
      </c>
      <c r="AD3157" s="150">
        <v>2329.3405512744807</v>
      </c>
      <c r="AE3157" s="150">
        <v>945.21622649779681</v>
      </c>
      <c r="AF3157" s="150">
        <v>470.91191977498579</v>
      </c>
      <c r="AG3157" s="150">
        <v>7615.8936014443052</v>
      </c>
      <c r="AH3157" s="150">
        <v>0</v>
      </c>
      <c r="AI3157" s="150">
        <v>0</v>
      </c>
      <c r="AJ3157" s="150">
        <v>888.14132088431927</v>
      </c>
      <c r="AK3157" s="150">
        <v>146.73883007181968</v>
      </c>
      <c r="AL3157" s="150">
        <v>34113.8984375</v>
      </c>
      <c r="AM3157" s="150">
        <v>26936.43359375</v>
      </c>
      <c r="AN3157" s="150">
        <v>7177.4677734375</v>
      </c>
      <c r="AO3157" s="5" t="s">
        <v>2568</v>
      </c>
    </row>
    <row r="3158" spans="1:41" ht="14.25" x14ac:dyDescent="0.45">
      <c r="A3158" s="150">
        <v>2019</v>
      </c>
      <c r="B3158" s="5" t="s">
        <v>582</v>
      </c>
      <c r="C3158" s="5" t="s">
        <v>175</v>
      </c>
      <c r="D3158" s="5" t="s">
        <v>84</v>
      </c>
      <c r="E3158" s="5" t="s">
        <v>109</v>
      </c>
      <c r="F3158" s="5" t="s">
        <v>203</v>
      </c>
      <c r="G3158" s="5" t="s">
        <v>87</v>
      </c>
      <c r="H3158" s="5" t="s">
        <v>131</v>
      </c>
      <c r="I3158" s="150">
        <v>0</v>
      </c>
      <c r="J3158" s="150">
        <v>4814.7679314505367</v>
      </c>
      <c r="K3158" s="150">
        <v>106.0644529826785</v>
      </c>
      <c r="L3158" s="150">
        <v>167.47018892001867</v>
      </c>
      <c r="M3158" s="150">
        <v>55.823396306672898</v>
      </c>
      <c r="N3158" s="150">
        <v>0</v>
      </c>
      <c r="O3158" s="150">
        <v>1799.7462969271342</v>
      </c>
      <c r="P3158" s="150">
        <v>418.72013101709206</v>
      </c>
      <c r="Q3158" s="150">
        <v>0</v>
      </c>
      <c r="R3158" s="150">
        <v>264.2713970513206</v>
      </c>
      <c r="S3158" s="150">
        <v>513.57524602139063</v>
      </c>
      <c r="T3158" s="150">
        <v>669.88075568007469</v>
      </c>
      <c r="U3158" s="150">
        <v>0</v>
      </c>
      <c r="V3158" s="150">
        <v>167.47018892001867</v>
      </c>
      <c r="W3158" s="150">
        <v>66.988075568007474</v>
      </c>
      <c r="X3158" s="150">
        <v>0</v>
      </c>
      <c r="Y3158" s="150">
        <v>3706.6735147630802</v>
      </c>
      <c r="Z3158" s="150">
        <v>2620.5457919897681</v>
      </c>
      <c r="AA3158" s="150">
        <v>7607.9126789743896</v>
      </c>
      <c r="AB3158" s="150"/>
      <c r="AC3158" s="150">
        <v>1428.9007348404568</v>
      </c>
      <c r="AD3158" s="150">
        <v>42.985888142731014</v>
      </c>
      <c r="AE3158" s="150">
        <v>1317.1329394332765</v>
      </c>
      <c r="AF3158" s="150">
        <v>176.91966083579294</v>
      </c>
      <c r="AG3158" s="150">
        <v>4692.5146935389239</v>
      </c>
      <c r="AH3158" s="150">
        <v>83.42768699287555</v>
      </c>
      <c r="AI3158" s="150"/>
      <c r="AJ3158" s="150">
        <v>334.94037784003734</v>
      </c>
      <c r="AK3158" s="150">
        <v>99.365645425877759</v>
      </c>
      <c r="AL3158" s="150">
        <v>31156.09765625</v>
      </c>
      <c r="AM3158" s="150">
        <v>27718.240234375</v>
      </c>
      <c r="AN3158" s="150">
        <v>3437.857666015625</v>
      </c>
      <c r="AO3158" s="5" t="s">
        <v>940</v>
      </c>
    </row>
    <row r="3159" spans="1:41" ht="14.25" x14ac:dyDescent="0.45">
      <c r="A3159" s="150">
        <v>2019</v>
      </c>
      <c r="B3159" s="5" t="s">
        <v>1478</v>
      </c>
      <c r="C3159" s="5" t="s">
        <v>175</v>
      </c>
      <c r="D3159" s="5" t="s">
        <v>84</v>
      </c>
      <c r="E3159" s="5" t="s">
        <v>109</v>
      </c>
      <c r="F3159" s="5" t="s">
        <v>203</v>
      </c>
      <c r="G3159" s="5" t="s">
        <v>87</v>
      </c>
      <c r="H3159" s="5" t="s">
        <v>131</v>
      </c>
      <c r="I3159" s="150">
        <v>0</v>
      </c>
      <c r="J3159" s="150">
        <v>3372.2399756110226</v>
      </c>
      <c r="K3159" s="150">
        <v>109.39137595402178</v>
      </c>
      <c r="L3159" s="150"/>
      <c r="M3159" s="150">
        <v>0</v>
      </c>
      <c r="N3159" s="150">
        <v>0</v>
      </c>
      <c r="O3159" s="150">
        <v>1278.0560187283611</v>
      </c>
      <c r="P3159" s="150">
        <v>63.860428365148763</v>
      </c>
      <c r="Q3159" s="150">
        <v>0</v>
      </c>
      <c r="R3159" s="150">
        <v>270.5941696719384</v>
      </c>
      <c r="S3159" s="150">
        <v>529.68455725105287</v>
      </c>
      <c r="T3159" s="150">
        <v>690.89290076224279</v>
      </c>
      <c r="U3159" s="150">
        <v>0</v>
      </c>
      <c r="V3159" s="150">
        <v>172.7232251905607</v>
      </c>
      <c r="W3159" s="150">
        <v>57.57440839685357</v>
      </c>
      <c r="X3159" s="150">
        <v>0</v>
      </c>
      <c r="Y3159" s="150">
        <v>3241.439192742856</v>
      </c>
      <c r="Z3159" s="150">
        <v>2328.6545220191392</v>
      </c>
      <c r="AA3159" s="150">
        <v>8157.250328366471</v>
      </c>
      <c r="AB3159" s="150"/>
      <c r="AC3159" s="150">
        <v>1424.2757149213637</v>
      </c>
      <c r="AD3159" s="150">
        <v>742.50630037620124</v>
      </c>
      <c r="AE3159" s="150">
        <v>819.97126992348467</v>
      </c>
      <c r="AF3159" s="150">
        <v>0</v>
      </c>
      <c r="AG3159" s="150">
        <v>7445.0167732090522</v>
      </c>
      <c r="AH3159" s="150">
        <v>76.348896723196802</v>
      </c>
      <c r="AI3159" s="150"/>
      <c r="AJ3159" s="150">
        <v>575.74408396853573</v>
      </c>
      <c r="AK3159" s="150">
        <v>102.48244694639935</v>
      </c>
      <c r="AL3159" s="150">
        <v>31458.70703125</v>
      </c>
      <c r="AM3159" s="150">
        <v>27871.76953125</v>
      </c>
      <c r="AN3159" s="150">
        <v>3586.93701171875</v>
      </c>
      <c r="AO3159" s="5" t="s">
        <v>2567</v>
      </c>
    </row>
    <row r="3160" spans="1:41" ht="14.25" x14ac:dyDescent="0.45">
      <c r="A3160" s="150">
        <v>2019</v>
      </c>
      <c r="B3160" s="5" t="s">
        <v>6344</v>
      </c>
      <c r="C3160" s="5" t="s">
        <v>175</v>
      </c>
      <c r="D3160" s="5" t="s">
        <v>84</v>
      </c>
      <c r="E3160" s="5" t="s">
        <v>109</v>
      </c>
      <c r="F3160" s="5" t="s">
        <v>203</v>
      </c>
      <c r="G3160" s="5" t="s">
        <v>87</v>
      </c>
      <c r="H3160" s="5" t="s">
        <v>131</v>
      </c>
      <c r="I3160" s="150">
        <v>352.28784437851101</v>
      </c>
      <c r="J3160" s="150">
        <v>4311.841063325789</v>
      </c>
      <c r="K3160" s="150">
        <v>169.99936676404892</v>
      </c>
      <c r="L3160" s="150"/>
      <c r="M3160" s="150"/>
      <c r="N3160" s="150">
        <v>519.52216120121705</v>
      </c>
      <c r="O3160" s="150">
        <v>1434.4691988695511</v>
      </c>
      <c r="P3160" s="150">
        <v>441.96353443911767</v>
      </c>
      <c r="Q3160" s="150">
        <v>0</v>
      </c>
      <c r="R3160" s="150">
        <v>423.87191508216773</v>
      </c>
      <c r="S3160" s="150"/>
      <c r="T3160" s="150">
        <v>2253.2480965648228</v>
      </c>
      <c r="U3160" s="150"/>
      <c r="V3160" s="150">
        <v>358.4323998037176</v>
      </c>
      <c r="W3160" s="150">
        <v>51.204628543388232</v>
      </c>
      <c r="X3160" s="150">
        <v>517.16674828822113</v>
      </c>
      <c r="Y3160" s="150">
        <v>1081.4417548363595</v>
      </c>
      <c r="Z3160" s="150">
        <v>953.04594394529943</v>
      </c>
      <c r="AA3160" s="150">
        <v>5296.6067765280786</v>
      </c>
      <c r="AB3160" s="150"/>
      <c r="AC3160" s="150">
        <v>1234.4830498283006</v>
      </c>
      <c r="AD3160" s="150">
        <v>1007.3280935552539</v>
      </c>
      <c r="AE3160" s="150">
        <v>2278.6059701807762</v>
      </c>
      <c r="AF3160" s="150">
        <v>0</v>
      </c>
      <c r="AG3160" s="150">
        <v>1613.9698916875971</v>
      </c>
      <c r="AH3160" s="150"/>
      <c r="AI3160" s="150"/>
      <c r="AJ3160" s="150">
        <v>315.42051182727147</v>
      </c>
      <c r="AK3160" s="150">
        <v>244.75812443739574</v>
      </c>
      <c r="AL3160" s="150">
        <v>24859.666015625</v>
      </c>
      <c r="AM3160" s="150">
        <v>19181.494140625</v>
      </c>
      <c r="AN3160" s="150">
        <v>5678.1748046875</v>
      </c>
      <c r="AO3160" s="5" t="s">
        <v>6396</v>
      </c>
    </row>
    <row r="3161" spans="1:41" ht="14.25" x14ac:dyDescent="0.45">
      <c r="A3161" s="150">
        <v>2019</v>
      </c>
      <c r="B3161" s="5" t="s">
        <v>4980</v>
      </c>
      <c r="C3161" s="5" t="s">
        <v>175</v>
      </c>
      <c r="D3161" s="5" t="s">
        <v>84</v>
      </c>
      <c r="E3161" s="5" t="s">
        <v>109</v>
      </c>
      <c r="F3161" s="5" t="s">
        <v>203</v>
      </c>
      <c r="G3161" s="5" t="s">
        <v>87</v>
      </c>
      <c r="H3161" s="5" t="s">
        <v>131</v>
      </c>
      <c r="I3161" s="150">
        <v>362.39751211610161</v>
      </c>
      <c r="J3161" s="150">
        <v>8720.1063589303631</v>
      </c>
      <c r="K3161" s="150">
        <v>174.87786921881647</v>
      </c>
      <c r="L3161" s="150"/>
      <c r="M3161" s="150">
        <v>57.234581408651401</v>
      </c>
      <c r="N3161" s="150">
        <v>3257.9562182446743</v>
      </c>
      <c r="O3161" s="150">
        <v>1475.6344199005594</v>
      </c>
      <c r="P3161" s="150">
        <v>454.64664161016714</v>
      </c>
      <c r="Q3161" s="150">
        <v>0</v>
      </c>
      <c r="R3161" s="150">
        <v>5.8633388967546614</v>
      </c>
      <c r="S3161" s="150">
        <v>1264.177367846866</v>
      </c>
      <c r="T3161" s="150">
        <v>1422.1995388277242</v>
      </c>
      <c r="U3161" s="150">
        <v>0</v>
      </c>
      <c r="V3161" s="150">
        <v>105.34811398723883</v>
      </c>
      <c r="W3161" s="150">
        <v>105.34811398723883</v>
      </c>
      <c r="X3161" s="150">
        <v>526.74056993619411</v>
      </c>
      <c r="Y3161" s="150">
        <v>1112.4497466767452</v>
      </c>
      <c r="Z3161" s="150">
        <v>2445.9148060100779</v>
      </c>
      <c r="AA3161" s="150">
        <v>4745.9325351251091</v>
      </c>
      <c r="AB3161" s="150"/>
      <c r="AC3161" s="150">
        <v>1269.9092323111749</v>
      </c>
      <c r="AD3161" s="150">
        <v>906.33667575950869</v>
      </c>
      <c r="AE3161" s="150">
        <v>1525.4172393708168</v>
      </c>
      <c r="AF3161" s="150">
        <v>1064.5870924807975</v>
      </c>
      <c r="AG3161" s="150">
        <v>10352.55916152596</v>
      </c>
      <c r="AH3161" s="150">
        <v>218.07059595358439</v>
      </c>
      <c r="AI3161" s="150"/>
      <c r="AJ3161" s="150">
        <v>263.37028496809705</v>
      </c>
      <c r="AK3161" s="150">
        <v>251.7819924295008</v>
      </c>
      <c r="AL3161" s="150">
        <v>42088.859375</v>
      </c>
      <c r="AM3161" s="150">
        <v>35686.4609375</v>
      </c>
      <c r="AN3161" s="150">
        <v>6402.40234375</v>
      </c>
      <c r="AO3161" s="5" t="s">
        <v>5604</v>
      </c>
    </row>
    <row r="3162" spans="1:41" ht="14.25" x14ac:dyDescent="0.45">
      <c r="A3162" s="150">
        <v>2019</v>
      </c>
      <c r="B3162" s="5" t="s">
        <v>4980</v>
      </c>
      <c r="C3162" s="5" t="s">
        <v>175</v>
      </c>
      <c r="D3162" s="5" t="s">
        <v>84</v>
      </c>
      <c r="E3162" s="5" t="s">
        <v>109</v>
      </c>
      <c r="F3162" s="5" t="s">
        <v>206</v>
      </c>
      <c r="G3162" s="5" t="s">
        <v>87</v>
      </c>
      <c r="H3162" s="5" t="s">
        <v>131</v>
      </c>
      <c r="I3162" s="150">
        <v>900.72637459089196</v>
      </c>
      <c r="J3162" s="150">
        <v>2905.2392837014595</v>
      </c>
      <c r="K3162" s="150">
        <v>219.12407709345678</v>
      </c>
      <c r="L3162" s="150"/>
      <c r="M3162" s="150">
        <v>171.70374422595421</v>
      </c>
      <c r="N3162" s="150">
        <v>0</v>
      </c>
      <c r="O3162" s="150">
        <v>2698.2047608243938</v>
      </c>
      <c r="P3162" s="150">
        <v>558.95496971235184</v>
      </c>
      <c r="Q3162" s="150">
        <v>257.35408773600381</v>
      </c>
      <c r="R3162" s="150">
        <v>1738.5638529106609</v>
      </c>
      <c r="S3162" s="150">
        <v>790.11085490429127</v>
      </c>
      <c r="T3162" s="150">
        <v>1000.8070828787689</v>
      </c>
      <c r="U3162" s="150">
        <v>0</v>
      </c>
      <c r="V3162" s="150">
        <v>0</v>
      </c>
      <c r="W3162" s="150">
        <v>558.34500413236583</v>
      </c>
      <c r="X3162" s="150">
        <v>1227.3055279513324</v>
      </c>
      <c r="Y3162" s="150">
        <v>5290.5559474106376</v>
      </c>
      <c r="Z3162" s="150">
        <v>695.88856168653092</v>
      </c>
      <c r="AA3162" s="150">
        <v>15862.265523058551</v>
      </c>
      <c r="AB3162" s="150"/>
      <c r="AC3162" s="150">
        <v>476.70021579225573</v>
      </c>
      <c r="AD3162" s="150">
        <v>1682.6250065882966</v>
      </c>
      <c r="AE3162" s="150">
        <v>715.28996536415718</v>
      </c>
      <c r="AF3162" s="150">
        <v>3254.8685765507917</v>
      </c>
      <c r="AG3162" s="150">
        <v>23230.312615326035</v>
      </c>
      <c r="AH3162" s="150">
        <v>1314.7444625607407</v>
      </c>
      <c r="AI3162" s="150"/>
      <c r="AJ3162" s="150">
        <v>2159.636336738396</v>
      </c>
      <c r="AK3162" s="150">
        <v>412.96460682997622</v>
      </c>
      <c r="AL3162" s="150">
        <v>68122.28125</v>
      </c>
      <c r="AM3162" s="150">
        <v>58046.359375</v>
      </c>
      <c r="AN3162" s="150">
        <v>10075.935546875</v>
      </c>
      <c r="AO3162" s="5" t="s">
        <v>5605</v>
      </c>
    </row>
    <row r="3163" spans="1:41" ht="14.25" x14ac:dyDescent="0.45">
      <c r="A3163" s="150">
        <v>2019</v>
      </c>
      <c r="B3163" s="5" t="s">
        <v>4024</v>
      </c>
      <c r="C3163" s="5" t="s">
        <v>175</v>
      </c>
      <c r="D3163" s="5" t="s">
        <v>84</v>
      </c>
      <c r="E3163" s="5" t="s">
        <v>109</v>
      </c>
      <c r="F3163" s="5" t="s">
        <v>206</v>
      </c>
      <c r="G3163" s="5" t="s">
        <v>87</v>
      </c>
      <c r="H3163" s="5" t="s">
        <v>131</v>
      </c>
      <c r="I3163" s="150">
        <v>4760.2814495293032</v>
      </c>
      <c r="J3163" s="150">
        <v>7007.0801995997535</v>
      </c>
      <c r="K3163" s="150"/>
      <c r="L3163" s="150">
        <v>0</v>
      </c>
      <c r="M3163" s="150">
        <v>384.06816240520516</v>
      </c>
      <c r="N3163" s="150">
        <v>0</v>
      </c>
      <c r="O3163" s="150">
        <v>1888.966229745037</v>
      </c>
      <c r="P3163" s="150">
        <v>55.175989528635107</v>
      </c>
      <c r="Q3163" s="150">
        <v>4.1236298246758558</v>
      </c>
      <c r="R3163" s="150">
        <v>2402.5174169243405</v>
      </c>
      <c r="S3163" s="150">
        <v>1.0818821476202961E-3</v>
      </c>
      <c r="T3163" s="150">
        <v>2380.1407247646516</v>
      </c>
      <c r="U3163" s="150">
        <v>0</v>
      </c>
      <c r="V3163" s="150">
        <v>0</v>
      </c>
      <c r="W3163" s="150">
        <v>302.92700133368294</v>
      </c>
      <c r="X3163" s="150">
        <v>3331.0990951312624</v>
      </c>
      <c r="Y3163" s="150">
        <v>4516.8579663147366</v>
      </c>
      <c r="Z3163" s="150">
        <v>181.75620080020977</v>
      </c>
      <c r="AA3163" s="150">
        <v>16949.84760676718</v>
      </c>
      <c r="AB3163" s="150"/>
      <c r="AC3163" s="150">
        <v>808.33427267806644</v>
      </c>
      <c r="AD3163" s="150">
        <v>1128.8142980169628</v>
      </c>
      <c r="AE3163" s="150">
        <v>1412.9380847921068</v>
      </c>
      <c r="AF3163" s="150">
        <v>2837.1277439194646</v>
      </c>
      <c r="AG3163" s="150">
        <v>24276.353510451827</v>
      </c>
      <c r="AH3163" s="150">
        <v>432.75285904811847</v>
      </c>
      <c r="AI3163" s="150"/>
      <c r="AJ3163" s="150">
        <v>3202.3711569560769</v>
      </c>
      <c r="AK3163" s="150">
        <v>222.86772240978101</v>
      </c>
      <c r="AL3163" s="150">
        <v>78486.40625</v>
      </c>
      <c r="AM3163" s="150">
        <v>68414.765625</v>
      </c>
      <c r="AN3163" s="150">
        <v>10071.6376953125</v>
      </c>
      <c r="AO3163" s="5" t="s">
        <v>4386</v>
      </c>
    </row>
    <row r="3164" spans="1:41" ht="14.25" x14ac:dyDescent="0.45">
      <c r="A3164" s="150">
        <v>2019</v>
      </c>
      <c r="B3164" s="5" t="s">
        <v>6344</v>
      </c>
      <c r="C3164" s="5" t="s">
        <v>175</v>
      </c>
      <c r="D3164" s="5" t="s">
        <v>84</v>
      </c>
      <c r="E3164" s="5" t="s">
        <v>109</v>
      </c>
      <c r="F3164" s="5" t="s">
        <v>206</v>
      </c>
      <c r="G3164" s="5" t="s">
        <v>87</v>
      </c>
      <c r="H3164" s="5" t="s">
        <v>131</v>
      </c>
      <c r="I3164" s="150">
        <v>875.59914809193879</v>
      </c>
      <c r="J3164" s="150">
        <v>3818.7021495319932</v>
      </c>
      <c r="K3164" s="150">
        <v>213.01125474049505</v>
      </c>
      <c r="L3164" s="150"/>
      <c r="M3164" s="150"/>
      <c r="N3164" s="150">
        <v>33.487827067375903</v>
      </c>
      <c r="O3164" s="150">
        <v>2622.9339526429608</v>
      </c>
      <c r="P3164" s="150">
        <v>543.36201215844767</v>
      </c>
      <c r="Q3164" s="150">
        <v>254.72340939763308</v>
      </c>
      <c r="R3164" s="150">
        <v>2025.2454681480913</v>
      </c>
      <c r="S3164" s="150"/>
      <c r="T3164" s="150">
        <v>790.78824593442812</v>
      </c>
      <c r="U3164" s="150"/>
      <c r="V3164" s="150">
        <v>1.0240925708677646</v>
      </c>
      <c r="W3164" s="150">
        <v>578.61230254028703</v>
      </c>
      <c r="X3164" s="150">
        <v>1244.272473604334</v>
      </c>
      <c r="Y3164" s="150">
        <v>5142.9928908979136</v>
      </c>
      <c r="Z3164" s="150">
        <v>579.9700035070407</v>
      </c>
      <c r="AA3164" s="150">
        <v>17907.282694193731</v>
      </c>
      <c r="AB3164" s="150"/>
      <c r="AC3164" s="150">
        <v>463.40188831766346</v>
      </c>
      <c r="AD3164" s="150">
        <v>907.10695361909609</v>
      </c>
      <c r="AE3164" s="150">
        <v>1338.4889901241684</v>
      </c>
      <c r="AF3164" s="150">
        <v>3264.211548532805</v>
      </c>
      <c r="AG3164" s="150">
        <v>18640.532974935049</v>
      </c>
      <c r="AH3164" s="150">
        <v>406.31239515594518</v>
      </c>
      <c r="AI3164" s="150"/>
      <c r="AJ3164" s="150">
        <v>1228.9110850413176</v>
      </c>
      <c r="AK3164" s="150">
        <v>401.44428778016373</v>
      </c>
      <c r="AL3164" s="150">
        <v>63282.4140625</v>
      </c>
      <c r="AM3164" s="150">
        <v>56117.93359375</v>
      </c>
      <c r="AN3164" s="150">
        <v>7164.48193359375</v>
      </c>
      <c r="AO3164" s="5" t="s">
        <v>6397</v>
      </c>
    </row>
    <row r="3165" spans="1:41" ht="14.25" x14ac:dyDescent="0.45">
      <c r="A3165" s="150">
        <v>2019</v>
      </c>
      <c r="B3165" s="5" t="s">
        <v>1478</v>
      </c>
      <c r="C3165" s="5" t="s">
        <v>175</v>
      </c>
      <c r="D3165" s="5" t="s">
        <v>84</v>
      </c>
      <c r="E3165" s="5" t="s">
        <v>109</v>
      </c>
      <c r="F3165" s="5" t="s">
        <v>206</v>
      </c>
      <c r="G3165" s="5" t="s">
        <v>87</v>
      </c>
      <c r="H3165" s="5" t="s">
        <v>131</v>
      </c>
      <c r="I3165" s="150">
        <v>345.44645038112139</v>
      </c>
      <c r="J3165" s="150">
        <v>1675.4820068098929</v>
      </c>
      <c r="K3165" s="150">
        <v>11.514881679370713</v>
      </c>
      <c r="L3165" s="150"/>
      <c r="M3165" s="150">
        <v>0</v>
      </c>
      <c r="N3165" s="150">
        <v>0</v>
      </c>
      <c r="O3165" s="150">
        <v>360.41579656430332</v>
      </c>
      <c r="P3165" s="150">
        <v>1341.068995668124</v>
      </c>
      <c r="Q3165" s="150">
        <v>4.1470050805078396</v>
      </c>
      <c r="R3165" s="150"/>
      <c r="S3165" s="150">
        <v>138.17858015244857</v>
      </c>
      <c r="T3165" s="150">
        <v>1093.9137595402178</v>
      </c>
      <c r="U3165" s="150">
        <v>0</v>
      </c>
      <c r="V3165" s="150">
        <v>0</v>
      </c>
      <c r="W3165" s="150">
        <v>0</v>
      </c>
      <c r="X3165" s="150">
        <v>2851.5358490377771</v>
      </c>
      <c r="Y3165" s="150">
        <v>5630.7771412122793</v>
      </c>
      <c r="Z3165" s="150">
        <v>3495.5691769420637</v>
      </c>
      <c r="AA3165" s="150">
        <v>6774.4541450033485</v>
      </c>
      <c r="AB3165" s="150"/>
      <c r="AC3165" s="150">
        <v>188.97648068099247</v>
      </c>
      <c r="AD3165" s="150">
        <v>880.38059771144435</v>
      </c>
      <c r="AE3165" s="150">
        <v>1914.197851030119</v>
      </c>
      <c r="AF3165" s="150">
        <v>1858.1917048723274</v>
      </c>
      <c r="AG3165" s="150">
        <v>13308.122747120446</v>
      </c>
      <c r="AH3165" s="150">
        <v>65.28399363111113</v>
      </c>
      <c r="AI3165" s="150"/>
      <c r="AJ3165" s="150">
        <v>1352.9985973260589</v>
      </c>
      <c r="AK3165" s="150">
        <v>731.19498664004027</v>
      </c>
      <c r="AL3165" s="150">
        <v>44021.8515625</v>
      </c>
      <c r="AM3165" s="150">
        <v>37889.43359375</v>
      </c>
      <c r="AN3165" s="150">
        <v>6132.41845703125</v>
      </c>
      <c r="AO3165" s="5" t="s">
        <v>2570</v>
      </c>
    </row>
    <row r="3166" spans="1:41" ht="14.25" x14ac:dyDescent="0.45">
      <c r="A3166" s="150">
        <v>2019</v>
      </c>
      <c r="B3166" s="5" t="s">
        <v>1477</v>
      </c>
      <c r="C3166" s="5" t="s">
        <v>175</v>
      </c>
      <c r="D3166" s="5" t="s">
        <v>84</v>
      </c>
      <c r="E3166" s="5" t="s">
        <v>109</v>
      </c>
      <c r="F3166" s="5" t="s">
        <v>206</v>
      </c>
      <c r="G3166" s="5" t="s">
        <v>87</v>
      </c>
      <c r="H3166" s="5" t="s">
        <v>131</v>
      </c>
      <c r="I3166" s="150">
        <v>266.78749187684394</v>
      </c>
      <c r="J3166" s="150">
        <v>1461.8778780473333</v>
      </c>
      <c r="K3166" s="150">
        <v>23.714443722386129</v>
      </c>
      <c r="L3166" s="150"/>
      <c r="M3166" s="150">
        <v>0</v>
      </c>
      <c r="N3166" s="150">
        <v>0</v>
      </c>
      <c r="O3166" s="150">
        <v>99.600663634021743</v>
      </c>
      <c r="P3166" s="150">
        <v>1167.3197777907346</v>
      </c>
      <c r="Q3166" s="150">
        <v>4.1783723402767547</v>
      </c>
      <c r="R3166" s="150">
        <v>13.715565345822252</v>
      </c>
      <c r="S3166" s="150">
        <v>142.28666233431676</v>
      </c>
      <c r="T3166" s="150">
        <v>474.28887444772255</v>
      </c>
      <c r="U3166" s="150">
        <v>0</v>
      </c>
      <c r="V3166" s="150">
        <v>0</v>
      </c>
      <c r="W3166" s="150">
        <v>0</v>
      </c>
      <c r="X3166" s="150">
        <v>3551.2379474273225</v>
      </c>
      <c r="Y3166" s="150">
        <v>3219.2357353139168</v>
      </c>
      <c r="Z3166" s="150">
        <v>2395.1588159609992</v>
      </c>
      <c r="AA3166" s="150">
        <v>6865.844641738322</v>
      </c>
      <c r="AB3166" s="150"/>
      <c r="AC3166" s="150">
        <v>193.15414411883503</v>
      </c>
      <c r="AD3166" s="150">
        <v>1062.3172721645219</v>
      </c>
      <c r="AE3166" s="150">
        <v>1403.1705921095397</v>
      </c>
      <c r="AF3166" s="150">
        <v>1977.8300630549397</v>
      </c>
      <c r="AG3166" s="150">
        <v>28331.645915134708</v>
      </c>
      <c r="AH3166" s="150">
        <v>699.57608981039084</v>
      </c>
      <c r="AI3166" s="150">
        <v>0</v>
      </c>
      <c r="AJ3166" s="150">
        <v>3907.8218118910045</v>
      </c>
      <c r="AK3166" s="150">
        <v>431.60287574742756</v>
      </c>
      <c r="AL3166" s="150">
        <v>57692.359375</v>
      </c>
      <c r="AM3166" s="150">
        <v>51207.73828125</v>
      </c>
      <c r="AN3166" s="150">
        <v>6484.625</v>
      </c>
      <c r="AO3166" s="5" t="s">
        <v>2569</v>
      </c>
    </row>
    <row r="3167" spans="1:41" ht="14.25" x14ac:dyDescent="0.45">
      <c r="A3167" s="150">
        <v>2019</v>
      </c>
      <c r="B3167" s="5" t="s">
        <v>582</v>
      </c>
      <c r="C3167" s="5" t="s">
        <v>175</v>
      </c>
      <c r="D3167" s="5" t="s">
        <v>84</v>
      </c>
      <c r="E3167" s="5" t="s">
        <v>109</v>
      </c>
      <c r="F3167" s="5" t="s">
        <v>206</v>
      </c>
      <c r="G3167" s="5" t="s">
        <v>87</v>
      </c>
      <c r="H3167" s="5" t="s">
        <v>131</v>
      </c>
      <c r="I3167" s="150">
        <v>334.94037784003734</v>
      </c>
      <c r="J3167" s="150">
        <v>6698.8075568007471</v>
      </c>
      <c r="K3167" s="150">
        <v>11.164679261334578</v>
      </c>
      <c r="L3167" s="150">
        <v>0</v>
      </c>
      <c r="M3167" s="150">
        <v>223.29358522669159</v>
      </c>
      <c r="N3167" s="150">
        <v>0</v>
      </c>
      <c r="O3167" s="150">
        <v>1841.055610194072</v>
      </c>
      <c r="P3167" s="150">
        <v>1852.8365797506322</v>
      </c>
      <c r="Q3167" s="150">
        <v>4.1925661782665014</v>
      </c>
      <c r="R3167" s="150">
        <v>1369.4253932831032</v>
      </c>
      <c r="S3167" s="150">
        <v>133.97615113601495</v>
      </c>
      <c r="T3167" s="150">
        <v>1060.6445298267849</v>
      </c>
      <c r="U3167" s="150">
        <v>0</v>
      </c>
      <c r="V3167" s="150">
        <v>0</v>
      </c>
      <c r="W3167" s="150">
        <v>0</v>
      </c>
      <c r="X3167" s="150">
        <v>3395.7624015889091</v>
      </c>
      <c r="Y3167" s="150">
        <v>2601.3702678909567</v>
      </c>
      <c r="Z3167" s="150">
        <v>1882.0839249925436</v>
      </c>
      <c r="AA3167" s="150">
        <v>14487.003415961817</v>
      </c>
      <c r="AB3167" s="150"/>
      <c r="AC3167" s="150">
        <v>204.20670634913699</v>
      </c>
      <c r="AD3167" s="150">
        <v>1768.8141315111411</v>
      </c>
      <c r="AE3167" s="150">
        <v>2142.6034684456931</v>
      </c>
      <c r="AF3167" s="150">
        <v>1282.6675410594989</v>
      </c>
      <c r="AG3167" s="150">
        <v>12820.401195790497</v>
      </c>
      <c r="AH3167" s="150">
        <v>170.15224456161303</v>
      </c>
      <c r="AI3167" s="150"/>
      <c r="AJ3167" s="150">
        <v>2026.3892859322261</v>
      </c>
      <c r="AK3167" s="150">
        <v>703.37479346407849</v>
      </c>
      <c r="AL3167" s="150">
        <v>57015.16796875</v>
      </c>
      <c r="AM3167" s="150">
        <v>47706.9296875</v>
      </c>
      <c r="AN3167" s="150">
        <v>9308.23828125</v>
      </c>
      <c r="AO3167" s="5" t="s">
        <v>941</v>
      </c>
    </row>
    <row r="3168" spans="1:41" ht="14.25" x14ac:dyDescent="0.45">
      <c r="A3168" s="150">
        <v>2019</v>
      </c>
      <c r="B3168" s="5" t="s">
        <v>81</v>
      </c>
      <c r="C3168" s="5" t="s">
        <v>169</v>
      </c>
      <c r="D3168" s="5" t="s">
        <v>84</v>
      </c>
      <c r="E3168" s="5" t="s">
        <v>85</v>
      </c>
      <c r="F3168" s="5" t="s">
        <v>86</v>
      </c>
      <c r="G3168" s="5" t="s">
        <v>87</v>
      </c>
      <c r="H3168" s="5" t="s">
        <v>131</v>
      </c>
      <c r="I3168" s="150">
        <v>18931.2265625</v>
      </c>
      <c r="J3168" s="150">
        <v>71607.21875</v>
      </c>
      <c r="K3168" s="150">
        <v>1824.4005126953125</v>
      </c>
      <c r="L3168" s="150">
        <v>5884.43603515625</v>
      </c>
      <c r="M3168" s="150">
        <v>36302.08984375</v>
      </c>
      <c r="N3168" s="150">
        <v>20027.6640625</v>
      </c>
      <c r="O3168" s="150">
        <v>10977.1015625</v>
      </c>
      <c r="P3168" s="150">
        <v>11871.9296875</v>
      </c>
      <c r="Q3168" s="150">
        <v>4939.7705078125</v>
      </c>
      <c r="R3168" s="150">
        <v>14687.1328125</v>
      </c>
      <c r="S3168" s="150">
        <v>10815.0615234375</v>
      </c>
      <c r="T3168" s="150">
        <v>14455.0947265625</v>
      </c>
      <c r="U3168" s="150">
        <v>1930.3782958984375</v>
      </c>
      <c r="V3168" s="150">
        <v>10295.2021484375</v>
      </c>
      <c r="W3168" s="150">
        <v>8910.5869140625</v>
      </c>
      <c r="X3168" s="150">
        <v>21759.833984375</v>
      </c>
      <c r="Y3168" s="150">
        <v>77754.734375</v>
      </c>
      <c r="Z3168" s="150">
        <v>16566.349609375</v>
      </c>
      <c r="AA3168" s="150">
        <v>225782.234375</v>
      </c>
      <c r="AB3168" s="150">
        <v>1925.15771484375</v>
      </c>
      <c r="AC3168" s="150">
        <v>20326.794921875</v>
      </c>
      <c r="AD3168" s="150">
        <v>23970.353515625</v>
      </c>
      <c r="AE3168" s="150">
        <v>18152.765625</v>
      </c>
      <c r="AF3168" s="150">
        <v>49365.9921875</v>
      </c>
      <c r="AG3168" s="150">
        <v>264591.71875</v>
      </c>
      <c r="AH3168" s="150">
        <v>40915.6875</v>
      </c>
      <c r="AI3168" s="150">
        <v>6518.6484375</v>
      </c>
      <c r="AJ3168" s="150">
        <v>50686.796875</v>
      </c>
      <c r="AK3168" s="150">
        <v>2642.158935546875</v>
      </c>
      <c r="AL3168" s="150">
        <v>1064418.5</v>
      </c>
      <c r="AM3168" s="150">
        <v>883402.3125</v>
      </c>
      <c r="AN3168" s="150">
        <v>181016.1875</v>
      </c>
      <c r="AO3168" s="5" t="s">
        <v>6398</v>
      </c>
    </row>
    <row r="3169" spans="1:41" ht="14.25" x14ac:dyDescent="0.45">
      <c r="A3169" s="150">
        <v>2019</v>
      </c>
      <c r="B3169" s="5" t="s">
        <v>81</v>
      </c>
      <c r="C3169" s="5" t="s">
        <v>169</v>
      </c>
      <c r="D3169" s="5" t="s">
        <v>84</v>
      </c>
      <c r="E3169" s="5" t="s">
        <v>85</v>
      </c>
      <c r="F3169" s="5" t="s">
        <v>86</v>
      </c>
      <c r="G3169" s="5" t="s">
        <v>88</v>
      </c>
      <c r="H3169" s="5" t="s">
        <v>131</v>
      </c>
      <c r="I3169" s="150">
        <v>18485.854244374132</v>
      </c>
      <c r="J3169" s="150">
        <v>69922.607000000004</v>
      </c>
      <c r="K3169" s="150">
        <v>1781.4800693771299</v>
      </c>
      <c r="L3169" s="150">
        <v>5746</v>
      </c>
      <c r="M3169" s="150">
        <v>35448.054089999998</v>
      </c>
      <c r="N3169" s="150">
        <v>19556.49822999995</v>
      </c>
      <c r="O3169" s="150">
        <v>10718.856784</v>
      </c>
      <c r="P3169" s="150">
        <v>11592.633088004841</v>
      </c>
      <c r="Q3169" s="150">
        <v>4823.5584694393501</v>
      </c>
      <c r="R3169" s="150">
        <v>14341.606680000001</v>
      </c>
      <c r="S3169" s="150">
        <v>10560.62873</v>
      </c>
      <c r="T3169" s="150">
        <v>14115.027040000001</v>
      </c>
      <c r="U3169" s="150">
        <v>1884.9646600000001</v>
      </c>
      <c r="V3169" s="150">
        <v>10053</v>
      </c>
      <c r="W3169" s="150">
        <v>8700.9586099999997</v>
      </c>
      <c r="X3169" s="150">
        <v>21247.917313915452</v>
      </c>
      <c r="Y3169" s="150">
        <v>75925.493000000002</v>
      </c>
      <c r="Z3169" s="150">
        <v>16176.614</v>
      </c>
      <c r="AA3169" s="150">
        <v>220470.5344482052</v>
      </c>
      <c r="AB3169" s="150">
        <v>1879.8668499999951</v>
      </c>
      <c r="AC3169" s="150">
        <v>19848.591248860099</v>
      </c>
      <c r="AD3169" s="150">
        <v>23406.432000000001</v>
      </c>
      <c r="AE3169" s="150">
        <v>17725.70866066403</v>
      </c>
      <c r="AF3169" s="150">
        <v>48204.617400000003</v>
      </c>
      <c r="AG3169" s="150">
        <v>258367</v>
      </c>
      <c r="AH3169" s="150">
        <v>39953.114889999997</v>
      </c>
      <c r="AI3169" s="150">
        <v>6365.2923768600031</v>
      </c>
      <c r="AJ3169" s="150">
        <v>49494.351599999987</v>
      </c>
      <c r="AK3169" s="150">
        <v>2580</v>
      </c>
      <c r="AL3169" s="150">
        <v>1039377.3125</v>
      </c>
      <c r="AM3169" s="150">
        <v>862619.6875</v>
      </c>
      <c r="AN3169" s="150">
        <v>176757.625</v>
      </c>
      <c r="AO3169" s="5" t="s">
        <v>6399</v>
      </c>
    </row>
    <row r="3170" spans="1:41" ht="14.25" x14ac:dyDescent="0.45">
      <c r="A3170" s="150">
        <v>2019</v>
      </c>
      <c r="B3170" s="5" t="s">
        <v>81</v>
      </c>
      <c r="C3170" s="5" t="s">
        <v>169</v>
      </c>
      <c r="D3170" s="5" t="s">
        <v>84</v>
      </c>
      <c r="E3170" s="5" t="s">
        <v>27</v>
      </c>
      <c r="F3170" s="5" t="s">
        <v>27</v>
      </c>
      <c r="G3170" s="5" t="s">
        <v>87</v>
      </c>
      <c r="H3170" s="5" t="s">
        <v>131</v>
      </c>
      <c r="I3170" s="150">
        <v>3247.078369140625</v>
      </c>
      <c r="J3170" s="150">
        <v>1413.247802734375</v>
      </c>
      <c r="K3170" s="150">
        <v>0</v>
      </c>
      <c r="L3170" s="150">
        <v>5.1204628944396973</v>
      </c>
      <c r="M3170" s="150">
        <v>147.46932983398438</v>
      </c>
      <c r="N3170" s="150">
        <v>0</v>
      </c>
      <c r="O3170" s="150">
        <v>45.011734008789063</v>
      </c>
      <c r="P3170" s="150">
        <v>19.62005615234375</v>
      </c>
      <c r="Q3170" s="150">
        <v>92.068992614746094</v>
      </c>
      <c r="R3170" s="150">
        <v>19.421915054321289</v>
      </c>
      <c r="S3170" s="150">
        <v>15.754035949707031</v>
      </c>
      <c r="T3170" s="150">
        <v>134.38752746582031</v>
      </c>
      <c r="U3170" s="150">
        <v>96.653251647949219</v>
      </c>
      <c r="V3170" s="150">
        <v>694.33477783203125</v>
      </c>
      <c r="W3170" s="150">
        <v>0</v>
      </c>
      <c r="X3170" s="150">
        <v>304.80218505859375</v>
      </c>
      <c r="Y3170" s="150">
        <v>4934.95166015625</v>
      </c>
      <c r="Z3170" s="150">
        <v>0</v>
      </c>
      <c r="AA3170" s="150">
        <v>3898.720458984375</v>
      </c>
      <c r="AB3170" s="150">
        <v>0</v>
      </c>
      <c r="AC3170" s="150">
        <v>2.5955955982208252</v>
      </c>
      <c r="AD3170" s="150">
        <v>122.86038208007813</v>
      </c>
      <c r="AE3170" s="150">
        <v>0</v>
      </c>
      <c r="AF3170" s="150">
        <v>1519.5465087890625</v>
      </c>
      <c r="AG3170" s="150">
        <v>19324.626953125</v>
      </c>
      <c r="AH3170" s="150">
        <v>4515.650390625</v>
      </c>
      <c r="AI3170" s="150">
        <v>194.55302429199219</v>
      </c>
      <c r="AJ3170" s="150">
        <v>1803.9674072265625</v>
      </c>
      <c r="AK3170" s="150">
        <v>16.385480880737305</v>
      </c>
      <c r="AL3170" s="150">
        <v>42568.83203125</v>
      </c>
      <c r="AM3170" s="150">
        <v>37071.95703125</v>
      </c>
      <c r="AN3170" s="150">
        <v>5496.8740234375</v>
      </c>
      <c r="AO3170" s="5" t="s">
        <v>6400</v>
      </c>
    </row>
    <row r="3171" spans="1:41" ht="14.25" x14ac:dyDescent="0.45">
      <c r="A3171" s="150">
        <v>2019</v>
      </c>
      <c r="B3171" s="5" t="s">
        <v>81</v>
      </c>
      <c r="C3171" s="5" t="s">
        <v>169</v>
      </c>
      <c r="D3171" s="5" t="s">
        <v>84</v>
      </c>
      <c r="E3171" s="5" t="s">
        <v>27</v>
      </c>
      <c r="F3171" s="5" t="s">
        <v>27</v>
      </c>
      <c r="G3171" s="5" t="s">
        <v>88</v>
      </c>
      <c r="H3171" s="5" t="s">
        <v>131</v>
      </c>
      <c r="I3171" s="150">
        <v>3170.6882987261879</v>
      </c>
      <c r="J3171" s="150">
        <v>1380</v>
      </c>
      <c r="K3171" s="150">
        <v>0</v>
      </c>
      <c r="L3171" s="150">
        <v>5</v>
      </c>
      <c r="M3171" s="150">
        <v>144</v>
      </c>
      <c r="N3171" s="150">
        <v>0</v>
      </c>
      <c r="O3171" s="150">
        <v>43.952798999999999</v>
      </c>
      <c r="P3171" s="150">
        <v>19.158480000000001</v>
      </c>
      <c r="Q3171" s="150">
        <v>89.903000000000006</v>
      </c>
      <c r="R3171" s="150">
        <v>18.965</v>
      </c>
      <c r="S3171" s="150">
        <v>15.38341</v>
      </c>
      <c r="T3171" s="150">
        <v>131.22595999999999</v>
      </c>
      <c r="U3171" s="150">
        <v>94.379409999999993</v>
      </c>
      <c r="V3171" s="150">
        <v>678</v>
      </c>
      <c r="W3171" s="150">
        <v>0</v>
      </c>
      <c r="X3171" s="150">
        <v>297.63148000000001</v>
      </c>
      <c r="Y3171" s="150">
        <v>4818.8530000000001</v>
      </c>
      <c r="Z3171" s="150">
        <v>0</v>
      </c>
      <c r="AA3171" s="150">
        <v>3807</v>
      </c>
      <c r="AB3171" s="150">
        <v>0</v>
      </c>
      <c r="AC3171" s="150">
        <v>2.5345321482527909</v>
      </c>
      <c r="AD3171" s="150">
        <v>119.97</v>
      </c>
      <c r="AE3171" s="150">
        <v>0</v>
      </c>
      <c r="AF3171" s="150">
        <v>1483.798</v>
      </c>
      <c r="AG3171" s="150">
        <v>18870</v>
      </c>
      <c r="AH3171" s="150">
        <v>4409.4164432415919</v>
      </c>
      <c r="AI3171" s="150">
        <v>189.97601696000001</v>
      </c>
      <c r="AJ3171" s="150">
        <v>1761.5277199999989</v>
      </c>
      <c r="AK3171" s="150">
        <v>16</v>
      </c>
      <c r="AL3171" s="150">
        <v>41567.36328125</v>
      </c>
      <c r="AM3171" s="150">
        <v>36199.80859375</v>
      </c>
      <c r="AN3171" s="150">
        <v>5367.55615234375</v>
      </c>
      <c r="AO3171" s="5" t="s">
        <v>6401</v>
      </c>
    </row>
    <row r="3172" spans="1:41" ht="14.25" x14ac:dyDescent="0.45">
      <c r="A3172" s="150">
        <v>2019</v>
      </c>
      <c r="B3172" s="5" t="s">
        <v>81</v>
      </c>
      <c r="C3172" s="5" t="s">
        <v>169</v>
      </c>
      <c r="D3172" s="5" t="s">
        <v>84</v>
      </c>
      <c r="E3172" s="5" t="s">
        <v>109</v>
      </c>
      <c r="F3172" s="5" t="s">
        <v>109</v>
      </c>
      <c r="G3172" s="5" t="s">
        <v>87</v>
      </c>
      <c r="H3172" s="5" t="s">
        <v>131</v>
      </c>
      <c r="I3172" s="150">
        <v>7629.73388671875</v>
      </c>
      <c r="J3172" s="150">
        <v>40947.8828125</v>
      </c>
      <c r="K3172" s="150">
        <v>1041.4918212890625</v>
      </c>
      <c r="L3172" s="150">
        <v>1992.8841552734375</v>
      </c>
      <c r="M3172" s="150">
        <v>9597.7958984375</v>
      </c>
      <c r="N3172" s="150">
        <v>8979.826171875</v>
      </c>
      <c r="O3172" s="150">
        <v>9558.6767578125</v>
      </c>
      <c r="P3172" s="150">
        <v>8671.669921875</v>
      </c>
      <c r="Q3172" s="150">
        <v>4432.90283203125</v>
      </c>
      <c r="R3172" s="150">
        <v>5619.4140625</v>
      </c>
      <c r="S3172" s="150">
        <v>3215.94921875</v>
      </c>
      <c r="T3172" s="150">
        <v>6634.67333984375</v>
      </c>
      <c r="U3172" s="150">
        <v>1101.320068359375</v>
      </c>
      <c r="V3172" s="150">
        <v>2449.62939453125</v>
      </c>
      <c r="W3172" s="150">
        <v>3862.039794921875</v>
      </c>
      <c r="X3172" s="150">
        <v>8603.326171875</v>
      </c>
      <c r="Y3172" s="150">
        <v>28837.25390625</v>
      </c>
      <c r="Z3172" s="150">
        <v>6611.2744140625</v>
      </c>
      <c r="AA3172" s="150">
        <v>88201.234375</v>
      </c>
      <c r="AB3172" s="150">
        <v>1753.480712890625</v>
      </c>
      <c r="AC3172" s="150">
        <v>9296.6806640625</v>
      </c>
      <c r="AD3172" s="150">
        <v>10631.5244140625</v>
      </c>
      <c r="AE3172" s="150">
        <v>6173.78369140625</v>
      </c>
      <c r="AF3172" s="150">
        <v>23618.7265625</v>
      </c>
      <c r="AG3172" s="150">
        <v>99688.2421875</v>
      </c>
      <c r="AH3172" s="150">
        <v>14461.63671875</v>
      </c>
      <c r="AI3172" s="150">
        <v>1269.2239990234375</v>
      </c>
      <c r="AJ3172" s="150">
        <v>25220.626953125</v>
      </c>
      <c r="AK3172" s="150">
        <v>1036.3817138671875</v>
      </c>
      <c r="AL3172" s="150">
        <v>441139.28125</v>
      </c>
      <c r="AM3172" s="150">
        <v>369473.09375</v>
      </c>
      <c r="AN3172" s="150">
        <v>71666.203125</v>
      </c>
      <c r="AO3172" s="5" t="s">
        <v>6402</v>
      </c>
    </row>
    <row r="3173" spans="1:41" ht="14.25" x14ac:dyDescent="0.45">
      <c r="A3173" s="150">
        <v>2019</v>
      </c>
      <c r="B3173" s="5" t="s">
        <v>81</v>
      </c>
      <c r="C3173" s="5" t="s">
        <v>169</v>
      </c>
      <c r="D3173" s="5" t="s">
        <v>84</v>
      </c>
      <c r="E3173" s="5" t="s">
        <v>109</v>
      </c>
      <c r="F3173" s="5" t="s">
        <v>109</v>
      </c>
      <c r="G3173" s="5" t="s">
        <v>88</v>
      </c>
      <c r="H3173" s="5" t="s">
        <v>131</v>
      </c>
      <c r="I3173" s="150">
        <v>7450.238640219055</v>
      </c>
      <c r="J3173" s="150">
        <v>39984.553</v>
      </c>
      <c r="K3173" s="150">
        <v>1016.98996</v>
      </c>
      <c r="L3173" s="150">
        <v>1946</v>
      </c>
      <c r="M3173" s="150">
        <v>9372</v>
      </c>
      <c r="N3173" s="150">
        <v>8768.5691199999455</v>
      </c>
      <c r="O3173" s="150">
        <v>9333.8019390000009</v>
      </c>
      <c r="P3173" s="150">
        <v>8467.6622378313077</v>
      </c>
      <c r="Q3173" s="150">
        <v>4328.6151707815898</v>
      </c>
      <c r="R3173" s="150">
        <v>5487.2129999999997</v>
      </c>
      <c r="S3173" s="150">
        <v>3140.2914099999998</v>
      </c>
      <c r="T3173" s="150">
        <v>6478.58734</v>
      </c>
      <c r="U3173" s="150">
        <v>1075.4107200000001</v>
      </c>
      <c r="V3173" s="150">
        <v>2392</v>
      </c>
      <c r="W3173" s="150">
        <v>3771.1822400000001</v>
      </c>
      <c r="X3173" s="150">
        <v>8400.9264299999995</v>
      </c>
      <c r="Y3173" s="150">
        <v>28158.834999999999</v>
      </c>
      <c r="Z3173" s="150">
        <v>6455.7389999999996</v>
      </c>
      <c r="AA3173" s="150">
        <v>86126.229740000184</v>
      </c>
      <c r="AB3173" s="150">
        <v>1712.2286799999949</v>
      </c>
      <c r="AC3173" s="150">
        <v>9077.9690682206619</v>
      </c>
      <c r="AD3173" s="150">
        <v>10381.41</v>
      </c>
      <c r="AE3173" s="150">
        <v>6028.5407099999957</v>
      </c>
      <c r="AF3173" s="150">
        <v>23063.078000000001</v>
      </c>
      <c r="AG3173" s="150">
        <v>97343</v>
      </c>
      <c r="AH3173" s="150">
        <v>14121.415444543591</v>
      </c>
      <c r="AI3173" s="150">
        <v>1239.3645519779359</v>
      </c>
      <c r="AJ3173" s="150">
        <v>24627.291349999981</v>
      </c>
      <c r="AK3173" s="150">
        <v>1012</v>
      </c>
      <c r="AL3173" s="150">
        <v>430761.125</v>
      </c>
      <c r="AM3173" s="150">
        <v>360780.96875</v>
      </c>
      <c r="AN3173" s="150">
        <v>69980.203125</v>
      </c>
      <c r="AO3173" s="5" t="s">
        <v>6403</v>
      </c>
    </row>
    <row r="3174" spans="1:41" ht="14.25" x14ac:dyDescent="0.45">
      <c r="A3174" s="150">
        <v>2019</v>
      </c>
      <c r="B3174" s="5" t="s">
        <v>81</v>
      </c>
      <c r="C3174" s="5" t="s">
        <v>169</v>
      </c>
      <c r="D3174" s="5" t="s">
        <v>84</v>
      </c>
      <c r="E3174" s="5" t="s">
        <v>19</v>
      </c>
      <c r="F3174" s="5" t="s">
        <v>19</v>
      </c>
      <c r="G3174" s="5" t="s">
        <v>87</v>
      </c>
      <c r="H3174" s="5" t="s">
        <v>131</v>
      </c>
      <c r="I3174" s="150">
        <v>14848.6748046875</v>
      </c>
      <c r="J3174" s="150">
        <v>67638.6171875</v>
      </c>
      <c r="K3174" s="150">
        <v>1822.223388671875</v>
      </c>
      <c r="L3174" s="150">
        <v>5323.2333984375</v>
      </c>
      <c r="M3174" s="150">
        <v>26965.4375</v>
      </c>
      <c r="N3174" s="150">
        <v>18949.693359375</v>
      </c>
      <c r="O3174" s="150">
        <v>11726.7109375</v>
      </c>
      <c r="P3174" s="150">
        <v>12009.0078125</v>
      </c>
      <c r="Q3174" s="150">
        <v>4765.3828125</v>
      </c>
      <c r="R3174" s="150">
        <v>14728.6171875</v>
      </c>
      <c r="S3174" s="150">
        <v>6680.7998046875</v>
      </c>
      <c r="T3174" s="150">
        <v>14381.6865234375</v>
      </c>
      <c r="U3174" s="150">
        <v>1825.9652099609375</v>
      </c>
      <c r="V3174" s="150">
        <v>10386.3466796875</v>
      </c>
      <c r="W3174" s="150">
        <v>7076.4375</v>
      </c>
      <c r="X3174" s="150">
        <v>17500.158203125</v>
      </c>
      <c r="Y3174" s="150">
        <v>72122.0078125</v>
      </c>
      <c r="Z3174" s="150">
        <v>15917.1015625</v>
      </c>
      <c r="AA3174" s="150">
        <v>193444.453125</v>
      </c>
      <c r="AB3174" s="150">
        <v>1925.15771484375</v>
      </c>
      <c r="AC3174" s="150">
        <v>20652.92578125</v>
      </c>
      <c r="AD3174" s="150">
        <v>22067.732421875</v>
      </c>
      <c r="AE3174" s="150">
        <v>15333.439453125</v>
      </c>
      <c r="AF3174" s="150">
        <v>42849.546875</v>
      </c>
      <c r="AG3174" s="150">
        <v>192455.671875</v>
      </c>
      <c r="AH3174" s="150">
        <v>31584.28125</v>
      </c>
      <c r="AI3174" s="150">
        <v>3973.7470703125</v>
      </c>
      <c r="AJ3174" s="150">
        <v>44659.3125</v>
      </c>
      <c r="AK3174" s="150">
        <v>2642.158935546875</v>
      </c>
      <c r="AL3174" s="150">
        <v>896256.625</v>
      </c>
      <c r="AM3174" s="150">
        <v>747910</v>
      </c>
      <c r="AN3174" s="150">
        <v>148346.53125</v>
      </c>
      <c r="AO3174" s="5" t="s">
        <v>6404</v>
      </c>
    </row>
    <row r="3175" spans="1:41" ht="14.25" x14ac:dyDescent="0.45">
      <c r="A3175" s="150">
        <v>2019</v>
      </c>
      <c r="B3175" s="5" t="s">
        <v>81</v>
      </c>
      <c r="C3175" s="5" t="s">
        <v>169</v>
      </c>
      <c r="D3175" s="5" t="s">
        <v>84</v>
      </c>
      <c r="E3175" s="5" t="s">
        <v>19</v>
      </c>
      <c r="F3175" s="5" t="s">
        <v>19</v>
      </c>
      <c r="G3175" s="5" t="s">
        <v>88</v>
      </c>
      <c r="H3175" s="5" t="s">
        <v>131</v>
      </c>
      <c r="I3175" s="150">
        <v>14499.34833437413</v>
      </c>
      <c r="J3175" s="150">
        <v>66047.37000000001</v>
      </c>
      <c r="K3175" s="150">
        <v>1779.35419937713</v>
      </c>
      <c r="L3175" s="150">
        <v>5198</v>
      </c>
      <c r="M3175" s="150">
        <v>26331.054090000001</v>
      </c>
      <c r="N3175" s="150">
        <v>18503.887429999952</v>
      </c>
      <c r="O3175" s="150">
        <v>11450.830943999999</v>
      </c>
      <c r="P3175" s="150">
        <v>11726.486360000001</v>
      </c>
      <c r="Q3175" s="150">
        <v>4653.2734694393503</v>
      </c>
      <c r="R3175" s="150">
        <v>14382.114680000001</v>
      </c>
      <c r="S3175" s="150">
        <v>6523.6287300000004</v>
      </c>
      <c r="T3175" s="150">
        <v>14043.34591</v>
      </c>
      <c r="U3175" s="150">
        <v>1783.00793</v>
      </c>
      <c r="V3175" s="150">
        <v>10142</v>
      </c>
      <c r="W3175" s="150">
        <v>6909.9586099999997</v>
      </c>
      <c r="X3175" s="150">
        <v>17088.453883915448</v>
      </c>
      <c r="Y3175" s="150">
        <v>70425.281000000003</v>
      </c>
      <c r="Z3175" s="150">
        <v>15542.638999999999</v>
      </c>
      <c r="AA3175" s="150">
        <v>188893.52848820519</v>
      </c>
      <c r="AB3175" s="150">
        <v>1879.8668499999951</v>
      </c>
      <c r="AC3175" s="150">
        <v>20167.0504488601</v>
      </c>
      <c r="AD3175" s="150">
        <v>21548.572</v>
      </c>
      <c r="AE3175" s="150">
        <v>14972.70866066403</v>
      </c>
      <c r="AF3175" s="150">
        <v>41841.479399999997</v>
      </c>
      <c r="AG3175" s="150">
        <v>187928</v>
      </c>
      <c r="AH3175" s="150">
        <v>30841.236349999999</v>
      </c>
      <c r="AI3175" s="150">
        <v>3880.261608523002</v>
      </c>
      <c r="AJ3175" s="150">
        <v>43608.668614473252</v>
      </c>
      <c r="AK3175" s="150">
        <v>2580</v>
      </c>
      <c r="AL3175" s="150">
        <v>875171.375</v>
      </c>
      <c r="AM3175" s="150">
        <v>730314.875</v>
      </c>
      <c r="AN3175" s="150">
        <v>144856.5625</v>
      </c>
      <c r="AO3175" s="5" t="s">
        <v>6405</v>
      </c>
    </row>
    <row r="3176" spans="1:41" ht="14.25" x14ac:dyDescent="0.45">
      <c r="A3176" s="150">
        <v>2019</v>
      </c>
      <c r="B3176" s="5" t="s">
        <v>81</v>
      </c>
      <c r="C3176" s="5" t="s">
        <v>169</v>
      </c>
      <c r="D3176" s="5" t="s">
        <v>84</v>
      </c>
      <c r="E3176" s="5" t="s">
        <v>24</v>
      </c>
      <c r="F3176" s="5" t="s">
        <v>24</v>
      </c>
      <c r="G3176" s="5" t="s">
        <v>87</v>
      </c>
      <c r="H3176" s="5" t="s">
        <v>131</v>
      </c>
      <c r="I3176" s="150">
        <v>4340.9228515625</v>
      </c>
      <c r="J3176" s="150">
        <v>18189.07421875</v>
      </c>
      <c r="K3176" s="150">
        <v>71.619705200195313</v>
      </c>
      <c r="L3176" s="150">
        <v>1114.2127685546875</v>
      </c>
      <c r="M3176" s="150">
        <v>10980.3759765625</v>
      </c>
      <c r="N3176" s="150">
        <v>3148.97119140625</v>
      </c>
      <c r="O3176" s="150">
        <v>62.428611755371094</v>
      </c>
      <c r="P3176" s="150">
        <v>0</v>
      </c>
      <c r="Q3176" s="150">
        <v>303.62429809570313</v>
      </c>
      <c r="R3176" s="150">
        <v>149.80732727050781</v>
      </c>
      <c r="S3176" s="150">
        <v>4457.2978515625</v>
      </c>
      <c r="T3176" s="150">
        <v>147.40542602539063</v>
      </c>
      <c r="U3176" s="150">
        <v>33.827827453613281</v>
      </c>
      <c r="V3176" s="150">
        <v>1037.40576171875</v>
      </c>
      <c r="W3176" s="150">
        <v>1278.0675048828125</v>
      </c>
      <c r="X3176" s="150">
        <v>5628.31396484375</v>
      </c>
      <c r="Y3176" s="150">
        <v>23728.5390625</v>
      </c>
      <c r="Z3176" s="150">
        <v>4875.9873046875</v>
      </c>
      <c r="AA3176" s="150">
        <v>44078.39453125</v>
      </c>
      <c r="AB3176" s="150">
        <v>0</v>
      </c>
      <c r="AC3176" s="150">
        <v>3861.543701171875</v>
      </c>
      <c r="AD3176" s="150">
        <v>3565.040283203125</v>
      </c>
      <c r="AE3176" s="150">
        <v>3024.145263671875</v>
      </c>
      <c r="AF3176" s="150">
        <v>12513.8525390625</v>
      </c>
      <c r="AG3176" s="150">
        <v>72433.046875</v>
      </c>
      <c r="AH3176" s="150">
        <v>17572.71875</v>
      </c>
      <c r="AI3176" s="150">
        <v>3397.094970703125</v>
      </c>
      <c r="AJ3176" s="150">
        <v>10169.890625</v>
      </c>
      <c r="AK3176" s="150">
        <v>151.56570434570313</v>
      </c>
      <c r="AL3176" s="150">
        <v>250315.171875</v>
      </c>
      <c r="AM3176" s="150">
        <v>203003.25</v>
      </c>
      <c r="AN3176" s="150">
        <v>47311.9296875</v>
      </c>
      <c r="AO3176" s="5" t="s">
        <v>6406</v>
      </c>
    </row>
    <row r="3177" spans="1:41" ht="14.25" x14ac:dyDescent="0.45">
      <c r="A3177" s="150">
        <v>2019</v>
      </c>
      <c r="B3177" s="5" t="s">
        <v>81</v>
      </c>
      <c r="C3177" s="5" t="s">
        <v>169</v>
      </c>
      <c r="D3177" s="5" t="s">
        <v>84</v>
      </c>
      <c r="E3177" s="5" t="s">
        <v>24</v>
      </c>
      <c r="F3177" s="5" t="s">
        <v>24</v>
      </c>
      <c r="G3177" s="5" t="s">
        <v>88</v>
      </c>
      <c r="H3177" s="5" t="s">
        <v>131</v>
      </c>
      <c r="I3177" s="150">
        <v>4238.7992997040574</v>
      </c>
      <c r="J3177" s="150">
        <v>17761.162</v>
      </c>
      <c r="K3177" s="150">
        <v>69.934799377130034</v>
      </c>
      <c r="L3177" s="150">
        <v>1088</v>
      </c>
      <c r="M3177" s="150">
        <v>10722.05409</v>
      </c>
      <c r="N3177" s="150">
        <v>3074.8891000000008</v>
      </c>
      <c r="O3177" s="150">
        <v>60.959931999999988</v>
      </c>
      <c r="P3177" s="150">
        <v>0</v>
      </c>
      <c r="Q3177" s="150">
        <v>296.48129865776002</v>
      </c>
      <c r="R3177" s="150">
        <v>146.28299999999999</v>
      </c>
      <c r="S3177" s="150">
        <v>4352.4365200000002</v>
      </c>
      <c r="T3177" s="150">
        <v>143.9376</v>
      </c>
      <c r="U3177" s="150">
        <v>33.031999999999996</v>
      </c>
      <c r="V3177" s="150">
        <v>1013</v>
      </c>
      <c r="W3177" s="150">
        <v>1248</v>
      </c>
      <c r="X3177" s="150">
        <v>5495.9036100000003</v>
      </c>
      <c r="Y3177" s="150">
        <v>23170.307000000001</v>
      </c>
      <c r="Z3177" s="150">
        <v>4761.2759999999998</v>
      </c>
      <c r="AA3177" s="150">
        <v>43041.416800000014</v>
      </c>
      <c r="AB3177" s="150">
        <v>0</v>
      </c>
      <c r="AC3177" s="150">
        <v>3770.6978405558521</v>
      </c>
      <c r="AD3177" s="150">
        <v>3481.17</v>
      </c>
      <c r="AE3177" s="150">
        <v>2953</v>
      </c>
      <c r="AF3177" s="150">
        <v>12219.454</v>
      </c>
      <c r="AG3177" s="150">
        <v>70729</v>
      </c>
      <c r="AH3177" s="150">
        <v>17159.30646724156</v>
      </c>
      <c r="AI3177" s="150">
        <v>3317.1755789685621</v>
      </c>
      <c r="AJ3177" s="150">
        <v>9930.6361300000026</v>
      </c>
      <c r="AK3177" s="150">
        <v>148</v>
      </c>
      <c r="AL3177" s="150">
        <v>244426.3125</v>
      </c>
      <c r="AM3177" s="150">
        <v>198227.4375</v>
      </c>
      <c r="AN3177" s="150">
        <v>46198.87890625</v>
      </c>
      <c r="AO3177" s="5" t="s">
        <v>6407</v>
      </c>
    </row>
    <row r="3178" spans="1:41" ht="14.25" x14ac:dyDescent="0.45">
      <c r="A3178" s="150">
        <v>2019</v>
      </c>
      <c r="B3178" s="5" t="s">
        <v>81</v>
      </c>
      <c r="C3178" s="5" t="s">
        <v>169</v>
      </c>
      <c r="D3178" s="5" t="s">
        <v>84</v>
      </c>
      <c r="E3178" s="5" t="s">
        <v>214</v>
      </c>
      <c r="F3178" s="5" t="s">
        <v>214</v>
      </c>
      <c r="G3178" s="5" t="s">
        <v>87</v>
      </c>
      <c r="H3178" s="5" t="s">
        <v>131</v>
      </c>
      <c r="I3178" s="150">
        <v>0</v>
      </c>
      <c r="J3178" s="150">
        <v>0</v>
      </c>
      <c r="K3178" s="150">
        <v>0</v>
      </c>
      <c r="L3178" s="150"/>
      <c r="M3178" s="150"/>
      <c r="N3178" s="150"/>
      <c r="O3178" s="150"/>
      <c r="P3178" s="150">
        <v>71.427589416503906</v>
      </c>
      <c r="Q3178" s="150">
        <v>0</v>
      </c>
      <c r="R3178" s="150">
        <v>126.18663787841797</v>
      </c>
      <c r="S3178" s="150"/>
      <c r="T3178" s="150">
        <v>0</v>
      </c>
      <c r="U3178" s="150">
        <v>0</v>
      </c>
      <c r="V3178" s="150">
        <v>0</v>
      </c>
      <c r="W3178" s="150"/>
      <c r="X3178" s="150">
        <v>124.46469879150391</v>
      </c>
      <c r="Y3178" s="150">
        <v>0</v>
      </c>
      <c r="Z3178" s="150">
        <v>0</v>
      </c>
      <c r="AA3178" s="150">
        <v>2128.47412109375</v>
      </c>
      <c r="AB3178" s="150">
        <v>0</v>
      </c>
      <c r="AC3178" s="150">
        <v>352.08944702148438</v>
      </c>
      <c r="AD3178" s="150">
        <v>0</v>
      </c>
      <c r="AE3178" s="150">
        <v>90.120147705078125</v>
      </c>
      <c r="AF3178" s="150">
        <v>392.42611694335938</v>
      </c>
      <c r="AG3178" s="150">
        <v>1376.38037109375</v>
      </c>
      <c r="AH3178" s="150">
        <v>0</v>
      </c>
      <c r="AI3178" s="150">
        <v>0</v>
      </c>
      <c r="AJ3178" s="150">
        <v>169.05555725097656</v>
      </c>
      <c r="AK3178" s="150"/>
      <c r="AL3178" s="150">
        <v>4830.62451171875</v>
      </c>
      <c r="AM3178" s="150">
        <v>4706.16015625</v>
      </c>
      <c r="AN3178" s="150">
        <v>124.46469879150391</v>
      </c>
      <c r="AO3178" s="5" t="s">
        <v>6408</v>
      </c>
    </row>
    <row r="3179" spans="1:41" ht="14.25" x14ac:dyDescent="0.45">
      <c r="A3179" s="150">
        <v>2019</v>
      </c>
      <c r="B3179" s="5" t="s">
        <v>81</v>
      </c>
      <c r="C3179" s="5" t="s">
        <v>169</v>
      </c>
      <c r="D3179" s="5" t="s">
        <v>84</v>
      </c>
      <c r="E3179" s="5" t="s">
        <v>214</v>
      </c>
      <c r="F3179" s="5" t="s">
        <v>214</v>
      </c>
      <c r="G3179" s="5" t="s">
        <v>88</v>
      </c>
      <c r="H3179" s="5" t="s">
        <v>131</v>
      </c>
      <c r="I3179" s="150">
        <v>0</v>
      </c>
      <c r="J3179" s="150">
        <v>0</v>
      </c>
      <c r="K3179" s="150">
        <v>0</v>
      </c>
      <c r="L3179" s="150"/>
      <c r="M3179" s="150"/>
      <c r="N3179" s="150"/>
      <c r="O3179" s="150"/>
      <c r="P3179" s="150">
        <v>69.747201995154754</v>
      </c>
      <c r="Q3179" s="150">
        <v>0</v>
      </c>
      <c r="R3179" s="150">
        <v>123.218</v>
      </c>
      <c r="S3179" s="150"/>
      <c r="T3179" s="150">
        <v>0</v>
      </c>
      <c r="U3179" s="150">
        <v>0</v>
      </c>
      <c r="V3179" s="150">
        <v>0</v>
      </c>
      <c r="W3179" s="150"/>
      <c r="X3179" s="150">
        <v>121.53657</v>
      </c>
      <c r="Y3179" s="150">
        <v>0</v>
      </c>
      <c r="Z3179" s="150">
        <v>0</v>
      </c>
      <c r="AA3179" s="150">
        <v>2078.4</v>
      </c>
      <c r="AB3179" s="150">
        <v>0</v>
      </c>
      <c r="AC3179" s="150">
        <v>343.80628000000002</v>
      </c>
      <c r="AD3179" s="150">
        <v>0</v>
      </c>
      <c r="AE3179" s="150">
        <v>88</v>
      </c>
      <c r="AF3179" s="150">
        <v>383.19400000000002</v>
      </c>
      <c r="AG3179" s="150">
        <v>1344</v>
      </c>
      <c r="AH3179" s="150">
        <v>0</v>
      </c>
      <c r="AI3179" s="150">
        <v>0</v>
      </c>
      <c r="AJ3179" s="150">
        <v>165.0783900000001</v>
      </c>
      <c r="AK3179" s="150"/>
      <c r="AL3179" s="150">
        <v>4716.98095703125</v>
      </c>
      <c r="AM3179" s="150">
        <v>4595.4443359375</v>
      </c>
      <c r="AN3179" s="150">
        <v>121.53656768798828</v>
      </c>
      <c r="AO3179" s="5" t="s">
        <v>6409</v>
      </c>
    </row>
    <row r="3180" spans="1:41" ht="14.25" x14ac:dyDescent="0.45">
      <c r="A3180" s="150">
        <v>2019</v>
      </c>
      <c r="B3180" s="5" t="s">
        <v>81</v>
      </c>
      <c r="C3180" s="5" t="s">
        <v>169</v>
      </c>
      <c r="D3180" s="5" t="s">
        <v>84</v>
      </c>
      <c r="E3180" s="5" t="s">
        <v>89</v>
      </c>
      <c r="F3180" s="5" t="s">
        <v>90</v>
      </c>
      <c r="G3180" s="5" t="s">
        <v>87</v>
      </c>
      <c r="H3180" s="5" t="s">
        <v>131</v>
      </c>
      <c r="I3180" s="150">
        <v>18282.974609375</v>
      </c>
      <c r="J3180" s="150">
        <v>70948.734375</v>
      </c>
      <c r="K3180" s="150">
        <v>1255.7685546875</v>
      </c>
      <c r="L3180" s="150">
        <v>4181.3701171875</v>
      </c>
      <c r="M3180" s="150">
        <v>30640.904296875</v>
      </c>
      <c r="N3180" s="150">
        <v>19049.52734375</v>
      </c>
      <c r="O3180" s="150">
        <v>10628.8759765625</v>
      </c>
      <c r="P3180" s="150">
        <v>11207.7734375</v>
      </c>
      <c r="Q3180" s="150">
        <v>4939.7705078125</v>
      </c>
      <c r="R3180" s="150">
        <v>14484.37890625</v>
      </c>
      <c r="S3180" s="150">
        <v>8509.8291015625</v>
      </c>
      <c r="T3180" s="150">
        <v>12421.3662109375</v>
      </c>
      <c r="U3180" s="150">
        <v>1816.9530029296875</v>
      </c>
      <c r="V3180" s="150">
        <v>9394.0009765625</v>
      </c>
      <c r="W3180" s="150">
        <v>7407.21923828125</v>
      </c>
      <c r="X3180" s="150">
        <v>21502.787109375</v>
      </c>
      <c r="Y3180" s="150">
        <v>73960.46875</v>
      </c>
      <c r="Z3180" s="150">
        <v>16566.349609375</v>
      </c>
      <c r="AA3180" s="150">
        <v>202161.71875</v>
      </c>
      <c r="AB3180" s="150">
        <v>1753.480712890625</v>
      </c>
      <c r="AC3180" s="150">
        <v>18164.755859375</v>
      </c>
      <c r="AD3180" s="150">
        <v>23970.353515625</v>
      </c>
      <c r="AE3180" s="150">
        <v>17501.748046875</v>
      </c>
      <c r="AF3180" s="150">
        <v>42815.00390625</v>
      </c>
      <c r="AG3180" s="150">
        <v>236111.703125</v>
      </c>
      <c r="AH3180" s="150">
        <v>38796.83984375</v>
      </c>
      <c r="AI3180" s="150">
        <v>6198.107421875</v>
      </c>
      <c r="AJ3180" s="150">
        <v>49697.08984375</v>
      </c>
      <c r="AK3180" s="150">
        <v>2204.871337890625</v>
      </c>
      <c r="AL3180" s="150">
        <v>976574.6875</v>
      </c>
      <c r="AM3180" s="150">
        <v>811284.25</v>
      </c>
      <c r="AN3180" s="150">
        <v>165290.40625</v>
      </c>
      <c r="AO3180" s="5" t="s">
        <v>6410</v>
      </c>
    </row>
    <row r="3181" spans="1:41" ht="14.25" x14ac:dyDescent="0.45">
      <c r="A3181" s="150">
        <v>2019</v>
      </c>
      <c r="B3181" s="5" t="s">
        <v>81</v>
      </c>
      <c r="C3181" s="5" t="s">
        <v>169</v>
      </c>
      <c r="D3181" s="5" t="s">
        <v>84</v>
      </c>
      <c r="E3181" s="5" t="s">
        <v>89</v>
      </c>
      <c r="F3181" s="5" t="s">
        <v>90</v>
      </c>
      <c r="G3181" s="5" t="s">
        <v>88</v>
      </c>
      <c r="H3181" s="5" t="s">
        <v>131</v>
      </c>
      <c r="I3181" s="150">
        <v>17852.854244374132</v>
      </c>
      <c r="J3181" s="150">
        <v>69279.607000000004</v>
      </c>
      <c r="K3181" s="150">
        <v>1226.2256393771299</v>
      </c>
      <c r="L3181" s="150">
        <v>4083</v>
      </c>
      <c r="M3181" s="150">
        <v>29920.054090000001</v>
      </c>
      <c r="N3181" s="150">
        <v>18601.372279999949</v>
      </c>
      <c r="O3181" s="150">
        <v>10378.823134</v>
      </c>
      <c r="P3181" s="150">
        <v>10944.102347831311</v>
      </c>
      <c r="Q3181" s="150">
        <v>4823.5584694393501</v>
      </c>
      <c r="R3181" s="150">
        <v>14143.623</v>
      </c>
      <c r="S3181" s="150">
        <v>8309.6287300000004</v>
      </c>
      <c r="T3181" s="150">
        <v>12129.14437</v>
      </c>
      <c r="U3181" s="150">
        <v>1774.20777</v>
      </c>
      <c r="V3181" s="150">
        <v>9173</v>
      </c>
      <c r="W3181" s="150">
        <v>7232.9586099999997</v>
      </c>
      <c r="X3181" s="150">
        <v>20996.917313915452</v>
      </c>
      <c r="Y3181" s="150">
        <v>72220.493000000002</v>
      </c>
      <c r="Z3181" s="150">
        <v>16176.614</v>
      </c>
      <c r="AA3181" s="150">
        <v>197405.70706000019</v>
      </c>
      <c r="AB3181" s="150">
        <v>1712.2286799999949</v>
      </c>
      <c r="AC3181" s="150">
        <v>17737.416128860099</v>
      </c>
      <c r="AD3181" s="150">
        <v>23406.432000000001</v>
      </c>
      <c r="AE3181" s="150">
        <v>17090.00674066403</v>
      </c>
      <c r="AF3181" s="150">
        <v>41807.746000000006</v>
      </c>
      <c r="AG3181" s="150">
        <v>230557</v>
      </c>
      <c r="AH3181" s="150">
        <v>37884.114889999997</v>
      </c>
      <c r="AI3181" s="150">
        <v>6052.2923768600031</v>
      </c>
      <c r="AJ3181" s="150">
        <v>48527.929029999978</v>
      </c>
      <c r="AK3181" s="150">
        <v>2153</v>
      </c>
      <c r="AL3181" s="150">
        <v>953600.125</v>
      </c>
      <c r="AM3181" s="150">
        <v>792198.1875</v>
      </c>
      <c r="AN3181" s="150">
        <v>161401.8125</v>
      </c>
      <c r="AO3181" s="5" t="s">
        <v>6411</v>
      </c>
    </row>
    <row r="3182" spans="1:41" ht="14.25" x14ac:dyDescent="0.45">
      <c r="A3182" s="150">
        <v>2019</v>
      </c>
      <c r="B3182" s="5" t="s">
        <v>81</v>
      </c>
      <c r="C3182" s="5" t="s">
        <v>169</v>
      </c>
      <c r="D3182" s="5" t="s">
        <v>84</v>
      </c>
      <c r="E3182" s="5" t="s">
        <v>91</v>
      </c>
      <c r="F3182" s="5" t="s">
        <v>92</v>
      </c>
      <c r="G3182" s="5" t="s">
        <v>87</v>
      </c>
      <c r="H3182" s="5" t="s">
        <v>131</v>
      </c>
      <c r="I3182" s="150">
        <v>648.2506103515625</v>
      </c>
      <c r="J3182" s="150">
        <v>658.49151611328125</v>
      </c>
      <c r="K3182" s="150">
        <v>568.6319580078125</v>
      </c>
      <c r="L3182" s="150">
        <v>1703.06591796875</v>
      </c>
      <c r="M3182" s="150">
        <v>5661.18359375</v>
      </c>
      <c r="N3182" s="150">
        <v>978.13739013671875</v>
      </c>
      <c r="O3182" s="150">
        <v>348.22592163085938</v>
      </c>
      <c r="P3182" s="150">
        <v>664.155517578125</v>
      </c>
      <c r="Q3182" s="150">
        <v>0</v>
      </c>
      <c r="R3182" s="150">
        <v>202.75361633300781</v>
      </c>
      <c r="S3182" s="150">
        <v>2305.232421875</v>
      </c>
      <c r="T3182" s="150">
        <v>2033.7276611328125</v>
      </c>
      <c r="U3182" s="150">
        <v>113.42530822753906</v>
      </c>
      <c r="V3182" s="150">
        <v>901.20147705078125</v>
      </c>
      <c r="W3182" s="150">
        <v>1503.367919921875</v>
      </c>
      <c r="X3182" s="150">
        <v>257.0472412109375</v>
      </c>
      <c r="Y3182" s="150">
        <v>3794.262939453125</v>
      </c>
      <c r="Z3182" s="150">
        <v>0</v>
      </c>
      <c r="AA3182" s="150">
        <v>23620.517578125</v>
      </c>
      <c r="AB3182" s="150">
        <v>171.677001953125</v>
      </c>
      <c r="AC3182" s="150">
        <v>2162.038818359375</v>
      </c>
      <c r="AD3182" s="150">
        <v>0</v>
      </c>
      <c r="AE3182" s="150">
        <v>651.01763916015625</v>
      </c>
      <c r="AF3182" s="150">
        <v>6550.98828125</v>
      </c>
      <c r="AG3182" s="150">
        <v>28480.013671875</v>
      </c>
      <c r="AH3182" s="150">
        <v>2118.847412109375</v>
      </c>
      <c r="AI3182" s="150">
        <v>320.54098510742188</v>
      </c>
      <c r="AJ3182" s="150">
        <v>989.7061767578125</v>
      </c>
      <c r="AK3182" s="150">
        <v>437.28753662109375</v>
      </c>
      <c r="AL3182" s="150">
        <v>87843.7890625</v>
      </c>
      <c r="AM3182" s="150">
        <v>72118.0234375</v>
      </c>
      <c r="AN3182" s="150">
        <v>15725.7685546875</v>
      </c>
      <c r="AO3182" s="5" t="s">
        <v>6412</v>
      </c>
    </row>
    <row r="3183" spans="1:41" ht="14.25" x14ac:dyDescent="0.45">
      <c r="A3183" s="150">
        <v>2019</v>
      </c>
      <c r="B3183" s="5" t="s">
        <v>81</v>
      </c>
      <c r="C3183" s="5" t="s">
        <v>169</v>
      </c>
      <c r="D3183" s="5" t="s">
        <v>84</v>
      </c>
      <c r="E3183" s="5" t="s">
        <v>91</v>
      </c>
      <c r="F3183" s="5" t="s">
        <v>92</v>
      </c>
      <c r="G3183" s="5" t="s">
        <v>88</v>
      </c>
      <c r="H3183" s="5" t="s">
        <v>131</v>
      </c>
      <c r="I3183" s="150">
        <v>633</v>
      </c>
      <c r="J3183" s="150">
        <v>643</v>
      </c>
      <c r="K3183" s="150">
        <v>555.25442999999996</v>
      </c>
      <c r="L3183" s="150">
        <v>1663</v>
      </c>
      <c r="M3183" s="150">
        <v>5528</v>
      </c>
      <c r="N3183" s="150">
        <v>955.1259500000001</v>
      </c>
      <c r="O3183" s="150">
        <v>340.03365000000002</v>
      </c>
      <c r="P3183" s="150">
        <v>648.5307401735364</v>
      </c>
      <c r="Q3183" s="150">
        <v>0</v>
      </c>
      <c r="R3183" s="150">
        <v>197.98367999999999</v>
      </c>
      <c r="S3183" s="150">
        <v>2251</v>
      </c>
      <c r="T3183" s="150">
        <v>1985.88267</v>
      </c>
      <c r="U3183" s="150">
        <v>110.75689</v>
      </c>
      <c r="V3183" s="150">
        <v>880</v>
      </c>
      <c r="W3183" s="150">
        <v>1468</v>
      </c>
      <c r="X3183" s="150">
        <v>251</v>
      </c>
      <c r="Y3183" s="150">
        <v>3705</v>
      </c>
      <c r="Z3183" s="150">
        <v>0</v>
      </c>
      <c r="AA3183" s="150">
        <v>23064.827388205009</v>
      </c>
      <c r="AB3183" s="150">
        <v>167.63817</v>
      </c>
      <c r="AC3183" s="150">
        <v>2111.1751199999999</v>
      </c>
      <c r="AD3183" s="150">
        <v>0</v>
      </c>
      <c r="AE3183" s="150">
        <v>635.70191999999997</v>
      </c>
      <c r="AF3183" s="150">
        <v>6396.8714</v>
      </c>
      <c r="AG3183" s="150">
        <v>27810</v>
      </c>
      <c r="AH3183" s="150">
        <v>2069</v>
      </c>
      <c r="AI3183" s="150">
        <v>313</v>
      </c>
      <c r="AJ3183" s="150">
        <v>966.42256999999995</v>
      </c>
      <c r="AK3183" s="150">
        <v>427</v>
      </c>
      <c r="AL3183" s="150">
        <v>85777.203125</v>
      </c>
      <c r="AM3183" s="150">
        <v>70421.390625</v>
      </c>
      <c r="AN3183" s="150">
        <v>15355.80859375</v>
      </c>
      <c r="AO3183" s="5" t="s">
        <v>6413</v>
      </c>
    </row>
    <row r="3184" spans="1:41" ht="14.25" x14ac:dyDescent="0.45">
      <c r="A3184" s="150">
        <v>2019</v>
      </c>
      <c r="B3184" s="5" t="s">
        <v>81</v>
      </c>
      <c r="C3184" s="5" t="s">
        <v>169</v>
      </c>
      <c r="D3184" s="5" t="s">
        <v>84</v>
      </c>
      <c r="E3184" s="5" t="s">
        <v>93</v>
      </c>
      <c r="F3184" s="5" t="s">
        <v>225</v>
      </c>
      <c r="G3184" s="5" t="s">
        <v>87</v>
      </c>
      <c r="H3184" s="5" t="s">
        <v>131</v>
      </c>
      <c r="I3184" s="150">
        <v>0</v>
      </c>
      <c r="J3184" s="150">
        <v>0</v>
      </c>
      <c r="K3184" s="150">
        <v>110.07418060302734</v>
      </c>
      <c r="L3184" s="150">
        <v>0</v>
      </c>
      <c r="M3184" s="150">
        <v>0</v>
      </c>
      <c r="N3184" s="150">
        <v>0</v>
      </c>
      <c r="O3184" s="150">
        <v>0</v>
      </c>
      <c r="P3184" s="150">
        <v>0</v>
      </c>
      <c r="Q3184" s="150">
        <v>0</v>
      </c>
      <c r="R3184" s="150">
        <v>116.10649871826172</v>
      </c>
      <c r="S3184" s="150">
        <v>0</v>
      </c>
      <c r="T3184" s="150">
        <v>0</v>
      </c>
      <c r="U3184" s="150">
        <v>0</v>
      </c>
      <c r="V3184" s="150">
        <v>419.87796020507813</v>
      </c>
      <c r="W3184" s="150">
        <v>223.23170471191406</v>
      </c>
      <c r="X3184" s="150">
        <v>13.899404525756836</v>
      </c>
      <c r="Y3184" s="150">
        <v>0</v>
      </c>
      <c r="Z3184" s="150">
        <v>0</v>
      </c>
      <c r="AA3184" s="150">
        <v>0</v>
      </c>
      <c r="AB3184" s="150">
        <v>0</v>
      </c>
      <c r="AC3184" s="150">
        <v>0</v>
      </c>
      <c r="AD3184" s="150">
        <v>0</v>
      </c>
      <c r="AE3184" s="150">
        <v>0</v>
      </c>
      <c r="AF3184" s="150">
        <v>23.741539001464844</v>
      </c>
      <c r="AG3184" s="150">
        <v>976.98431396484375</v>
      </c>
      <c r="AH3184" s="150">
        <v>230.65695190429688</v>
      </c>
      <c r="AI3184" s="150">
        <v>0</v>
      </c>
      <c r="AJ3184" s="150">
        <v>0</v>
      </c>
      <c r="AK3184" s="150">
        <v>0</v>
      </c>
      <c r="AL3184" s="150">
        <v>2114.572509765625</v>
      </c>
      <c r="AM3184" s="150">
        <v>1536.710205078125</v>
      </c>
      <c r="AN3184" s="150">
        <v>577.86224365234375</v>
      </c>
      <c r="AO3184" s="5" t="s">
        <v>6414</v>
      </c>
    </row>
    <row r="3185" spans="1:41" ht="14.25" x14ac:dyDescent="0.45">
      <c r="A3185" s="150">
        <v>2019</v>
      </c>
      <c r="B3185" s="5" t="s">
        <v>81</v>
      </c>
      <c r="C3185" s="5" t="s">
        <v>169</v>
      </c>
      <c r="D3185" s="5" t="s">
        <v>84</v>
      </c>
      <c r="E3185" s="5" t="s">
        <v>93</v>
      </c>
      <c r="F3185" s="5" t="s">
        <v>225</v>
      </c>
      <c r="G3185" s="5" t="s">
        <v>88</v>
      </c>
      <c r="H3185" s="5" t="s">
        <v>131</v>
      </c>
      <c r="I3185" s="150">
        <v>0</v>
      </c>
      <c r="J3185" s="150">
        <v>0</v>
      </c>
      <c r="K3185" s="150">
        <v>107.4846</v>
      </c>
      <c r="L3185" s="150">
        <v>0</v>
      </c>
      <c r="M3185" s="150">
        <v>0</v>
      </c>
      <c r="N3185" s="150">
        <v>0</v>
      </c>
      <c r="O3185" s="150">
        <v>0</v>
      </c>
      <c r="P3185" s="150">
        <v>0</v>
      </c>
      <c r="Q3185" s="150">
        <v>0</v>
      </c>
      <c r="R3185" s="150">
        <v>113.375</v>
      </c>
      <c r="S3185" s="150">
        <v>0</v>
      </c>
      <c r="T3185" s="150">
        <v>0</v>
      </c>
      <c r="U3185" s="150">
        <v>0</v>
      </c>
      <c r="V3185" s="150">
        <v>410</v>
      </c>
      <c r="W3185" s="150">
        <v>217.98</v>
      </c>
      <c r="X3185" s="150">
        <v>13.57241</v>
      </c>
      <c r="Y3185" s="150">
        <v>0</v>
      </c>
      <c r="Z3185" s="150">
        <v>0</v>
      </c>
      <c r="AA3185" s="150">
        <v>0</v>
      </c>
      <c r="AB3185" s="150">
        <v>0</v>
      </c>
      <c r="AC3185" s="150">
        <v>0</v>
      </c>
      <c r="AD3185" s="150">
        <v>0</v>
      </c>
      <c r="AE3185" s="150">
        <v>0</v>
      </c>
      <c r="AF3185" s="150">
        <v>23.183</v>
      </c>
      <c r="AG3185" s="150">
        <v>954</v>
      </c>
      <c r="AH3185" s="150">
        <v>225.23056844569001</v>
      </c>
      <c r="AI3185" s="150">
        <v>0</v>
      </c>
      <c r="AJ3185" s="150">
        <v>0</v>
      </c>
      <c r="AK3185" s="150">
        <v>0</v>
      </c>
      <c r="AL3185" s="150">
        <v>2064.825439453125</v>
      </c>
      <c r="AM3185" s="150">
        <v>1500.5579833984375</v>
      </c>
      <c r="AN3185" s="150">
        <v>564.267578125</v>
      </c>
      <c r="AO3185" s="5" t="s">
        <v>6415</v>
      </c>
    </row>
    <row r="3186" spans="1:41" ht="14.25" x14ac:dyDescent="0.45">
      <c r="A3186" s="150">
        <v>2019</v>
      </c>
      <c r="B3186" s="5" t="s">
        <v>81</v>
      </c>
      <c r="C3186" s="5" t="s">
        <v>169</v>
      </c>
      <c r="D3186" s="5" t="s">
        <v>84</v>
      </c>
      <c r="E3186" s="5" t="s">
        <v>93</v>
      </c>
      <c r="F3186" s="5" t="s">
        <v>228</v>
      </c>
      <c r="G3186" s="5" t="s">
        <v>87</v>
      </c>
      <c r="H3186" s="5" t="s">
        <v>131</v>
      </c>
      <c r="I3186" s="150">
        <v>1250.7503662109375</v>
      </c>
      <c r="J3186" s="150">
        <v>1944.7518310546875</v>
      </c>
      <c r="K3186" s="150">
        <v>14.532569885253906</v>
      </c>
      <c r="L3186" s="150">
        <v>826.44268798828125</v>
      </c>
      <c r="M3186" s="150">
        <v>323.61325073242188</v>
      </c>
      <c r="N3186" s="150">
        <v>624.290771484375</v>
      </c>
      <c r="O3186" s="150">
        <v>73.804847717285156</v>
      </c>
      <c r="P3186" s="150">
        <v>430.954833984375</v>
      </c>
      <c r="Q3186" s="150">
        <v>109.56970977783203</v>
      </c>
      <c r="R3186" s="150">
        <v>87.136962890625</v>
      </c>
      <c r="S3186" s="150">
        <v>219.8193359375</v>
      </c>
      <c r="T3186" s="150">
        <v>4566.49951171875</v>
      </c>
      <c r="U3186" s="150">
        <v>424.17642211914063</v>
      </c>
      <c r="V3186" s="150">
        <v>89.096054077148438</v>
      </c>
      <c r="W3186" s="150">
        <v>0</v>
      </c>
      <c r="X3186" s="150">
        <v>1406.0194091796875</v>
      </c>
      <c r="Y3186" s="150">
        <v>13.554889678955078</v>
      </c>
      <c r="Z3186" s="150">
        <v>3077.691162109375</v>
      </c>
      <c r="AA3186" s="150">
        <v>2436.73193359375</v>
      </c>
      <c r="AB3186" s="150">
        <v>0</v>
      </c>
      <c r="AC3186" s="150">
        <v>2180.1298828125</v>
      </c>
      <c r="AD3186" s="150">
        <v>2303.010009765625</v>
      </c>
      <c r="AE3186" s="150">
        <v>3956.352294921875</v>
      </c>
      <c r="AF3186" s="150">
        <v>1969.3299560546875</v>
      </c>
      <c r="AG3186" s="150">
        <v>12393.568359375</v>
      </c>
      <c r="AH3186" s="150">
        <v>960.6807861328125</v>
      </c>
      <c r="AI3186" s="150">
        <v>232.73880004882813</v>
      </c>
      <c r="AJ3186" s="150">
        <v>9110.2607421875</v>
      </c>
      <c r="AK3186" s="150">
        <v>160.78253173828125</v>
      </c>
      <c r="AL3186" s="150">
        <v>51186.2890625</v>
      </c>
      <c r="AM3186" s="150">
        <v>40924.7890625</v>
      </c>
      <c r="AN3186" s="150">
        <v>10261.5009765625</v>
      </c>
      <c r="AO3186" s="5" t="s">
        <v>6416</v>
      </c>
    </row>
    <row r="3187" spans="1:41" ht="14.25" x14ac:dyDescent="0.45">
      <c r="A3187" s="150">
        <v>2019</v>
      </c>
      <c r="B3187" s="5" t="s">
        <v>81</v>
      </c>
      <c r="C3187" s="5" t="s">
        <v>169</v>
      </c>
      <c r="D3187" s="5" t="s">
        <v>84</v>
      </c>
      <c r="E3187" s="5" t="s">
        <v>93</v>
      </c>
      <c r="F3187" s="5" t="s">
        <v>228</v>
      </c>
      <c r="G3187" s="5" t="s">
        <v>88</v>
      </c>
      <c r="H3187" s="5" t="s">
        <v>131</v>
      </c>
      <c r="I3187" s="150">
        <v>1221.325543710708</v>
      </c>
      <c r="J3187" s="150">
        <v>1899</v>
      </c>
      <c r="K3187" s="150">
        <v>14.19068</v>
      </c>
      <c r="L3187" s="150">
        <v>807</v>
      </c>
      <c r="M3187" s="150">
        <v>316</v>
      </c>
      <c r="N3187" s="150">
        <v>609.60386999999957</v>
      </c>
      <c r="O3187" s="150">
        <v>72.068534999999983</v>
      </c>
      <c r="P3187" s="150">
        <v>420.81627999999989</v>
      </c>
      <c r="Q3187" s="150">
        <v>106.992</v>
      </c>
      <c r="R3187" s="150">
        <v>85.087000000000003</v>
      </c>
      <c r="S3187" s="150">
        <v>214.64792</v>
      </c>
      <c r="T3187" s="150">
        <v>4459.0690599999998</v>
      </c>
      <c r="U3187" s="150">
        <v>414.19734</v>
      </c>
      <c r="V3187" s="150">
        <v>87</v>
      </c>
      <c r="W3187" s="150">
        <v>0</v>
      </c>
      <c r="X3187" s="150">
        <v>1372.94174</v>
      </c>
      <c r="Y3187" s="150">
        <v>13.236000000000001</v>
      </c>
      <c r="Z3187" s="150">
        <v>3005.2860000000001</v>
      </c>
      <c r="AA3187" s="150">
        <v>2379.405999999999</v>
      </c>
      <c r="AB3187" s="150">
        <v>0</v>
      </c>
      <c r="AC3187" s="150">
        <v>2128.8406616045681</v>
      </c>
      <c r="AD3187" s="150">
        <v>2248.83</v>
      </c>
      <c r="AE3187" s="150">
        <v>3863.276110664036</v>
      </c>
      <c r="AF3187" s="150">
        <v>1923</v>
      </c>
      <c r="AG3187" s="150">
        <v>12102</v>
      </c>
      <c r="AH3187" s="150">
        <v>938.08003173492921</v>
      </c>
      <c r="AI3187" s="150">
        <v>227.263435982</v>
      </c>
      <c r="AJ3187" s="150">
        <v>8895.9352399999989</v>
      </c>
      <c r="AK3187" s="150">
        <v>157</v>
      </c>
      <c r="AL3187" s="150">
        <v>49982.0859375</v>
      </c>
      <c r="AM3187" s="150">
        <v>39962</v>
      </c>
      <c r="AN3187" s="150">
        <v>10020.091796875</v>
      </c>
      <c r="AO3187" s="5" t="s">
        <v>6417</v>
      </c>
    </row>
    <row r="3188" spans="1:41" ht="14.25" x14ac:dyDescent="0.45">
      <c r="A3188" s="150">
        <v>2019</v>
      </c>
      <c r="B3188" s="5" t="s">
        <v>81</v>
      </c>
      <c r="C3188" s="5" t="s">
        <v>169</v>
      </c>
      <c r="D3188" s="5" t="s">
        <v>84</v>
      </c>
      <c r="E3188" s="5" t="s">
        <v>93</v>
      </c>
      <c r="F3188" s="5" t="s">
        <v>231</v>
      </c>
      <c r="G3188" s="5" t="s">
        <v>87</v>
      </c>
      <c r="H3188" s="5" t="s">
        <v>131</v>
      </c>
      <c r="I3188" s="150">
        <v>150.09588623046875</v>
      </c>
      <c r="J3188" s="150">
        <v>0</v>
      </c>
      <c r="K3188" s="150">
        <v>18.05024528503418</v>
      </c>
      <c r="L3188" s="150">
        <v>211.98716735839844</v>
      </c>
      <c r="M3188" s="150">
        <v>861.2618408203125</v>
      </c>
      <c r="N3188" s="150">
        <v>2922.999267578125</v>
      </c>
      <c r="O3188" s="150">
        <v>181.71092224121094</v>
      </c>
      <c r="P3188" s="150">
        <v>2085.529052734375</v>
      </c>
      <c r="Q3188" s="150">
        <v>1.6047530174255371</v>
      </c>
      <c r="R3188" s="150">
        <v>532.51177978515625</v>
      </c>
      <c r="S3188" s="150">
        <v>0</v>
      </c>
      <c r="T3188" s="150">
        <v>571.287109375</v>
      </c>
      <c r="U3188" s="150">
        <v>0</v>
      </c>
      <c r="V3188" s="150">
        <v>454.69711303710938</v>
      </c>
      <c r="W3188" s="150">
        <v>1057.6790771484375</v>
      </c>
      <c r="X3188" s="150">
        <v>1489.71923828125</v>
      </c>
      <c r="Y3188" s="150">
        <v>150.86215209960938</v>
      </c>
      <c r="Z3188" s="150">
        <v>1709.2811279296875</v>
      </c>
      <c r="AA3188" s="150">
        <v>6483.9248046875</v>
      </c>
      <c r="AB3188" s="150">
        <v>0</v>
      </c>
      <c r="AC3188" s="150">
        <v>1725.2196044921875</v>
      </c>
      <c r="AD3188" s="150">
        <v>640.457275390625</v>
      </c>
      <c r="AE3188" s="150">
        <v>0</v>
      </c>
      <c r="AF3188" s="150">
        <v>2673.051513671875</v>
      </c>
      <c r="AG3188" s="150">
        <v>3117.337890625</v>
      </c>
      <c r="AH3188" s="150">
        <v>760.35888671875</v>
      </c>
      <c r="AI3188" s="150">
        <v>877.37255859375</v>
      </c>
      <c r="AJ3188" s="150">
        <v>3083.23779296875</v>
      </c>
      <c r="AK3188" s="150">
        <v>601.142333984375</v>
      </c>
      <c r="AL3188" s="150">
        <v>32361.380859375</v>
      </c>
      <c r="AM3188" s="150">
        <v>25302.33984375</v>
      </c>
      <c r="AN3188" s="150">
        <v>7059.0400390625</v>
      </c>
      <c r="AO3188" s="5" t="s">
        <v>6418</v>
      </c>
    </row>
    <row r="3189" spans="1:41" ht="14.25" x14ac:dyDescent="0.45">
      <c r="A3189" s="150">
        <v>2019</v>
      </c>
      <c r="B3189" s="5" t="s">
        <v>81</v>
      </c>
      <c r="C3189" s="5" t="s">
        <v>169</v>
      </c>
      <c r="D3189" s="5" t="s">
        <v>84</v>
      </c>
      <c r="E3189" s="5" t="s">
        <v>93</v>
      </c>
      <c r="F3189" s="5" t="s">
        <v>231</v>
      </c>
      <c r="G3189" s="5" t="s">
        <v>88</v>
      </c>
      <c r="H3189" s="5" t="s">
        <v>131</v>
      </c>
      <c r="I3189" s="150">
        <v>146.56476790088729</v>
      </c>
      <c r="J3189" s="150">
        <v>0</v>
      </c>
      <c r="K3189" s="150">
        <v>17.625599999999999</v>
      </c>
      <c r="L3189" s="150">
        <v>207</v>
      </c>
      <c r="M3189" s="150">
        <v>841</v>
      </c>
      <c r="N3189" s="150">
        <v>2854.2334500000011</v>
      </c>
      <c r="O3189" s="150">
        <v>177.43602799999999</v>
      </c>
      <c r="P3189" s="150">
        <v>2036.4653499999999</v>
      </c>
      <c r="Q3189" s="150">
        <v>1.5669999999999999</v>
      </c>
      <c r="R3189" s="150">
        <v>519.98400000000004</v>
      </c>
      <c r="S3189" s="150">
        <v>0</v>
      </c>
      <c r="T3189" s="150">
        <v>557.84713999999985</v>
      </c>
      <c r="U3189" s="150">
        <v>0</v>
      </c>
      <c r="V3189" s="150">
        <v>444</v>
      </c>
      <c r="W3189" s="150">
        <v>1032.79637</v>
      </c>
      <c r="X3189" s="150">
        <v>1454.6724539154509</v>
      </c>
      <c r="Y3189" s="150">
        <v>147.31299999999999</v>
      </c>
      <c r="Z3189" s="150">
        <v>1669.069</v>
      </c>
      <c r="AA3189" s="150">
        <v>6331.3853799999997</v>
      </c>
      <c r="AB3189" s="150">
        <v>0</v>
      </c>
      <c r="AC3189" s="150">
        <v>1684.6324582573041</v>
      </c>
      <c r="AD3189" s="150">
        <v>625.39</v>
      </c>
      <c r="AE3189" s="150">
        <v>0</v>
      </c>
      <c r="AF3189" s="150">
        <v>2610.1660000000002</v>
      </c>
      <c r="AG3189" s="150">
        <v>3044</v>
      </c>
      <c r="AH3189" s="150">
        <v>742.47083533641239</v>
      </c>
      <c r="AI3189" s="150">
        <v>856.73166031900007</v>
      </c>
      <c r="AJ3189" s="150">
        <v>3010.702310000001</v>
      </c>
      <c r="AK3189" s="150">
        <v>587</v>
      </c>
      <c r="AL3189" s="150">
        <v>31600.056640625</v>
      </c>
      <c r="AM3189" s="150">
        <v>24707.083984375</v>
      </c>
      <c r="AN3189" s="150">
        <v>6892.9697265625</v>
      </c>
      <c r="AO3189" s="5" t="s">
        <v>6419</v>
      </c>
    </row>
    <row r="3190" spans="1:41" ht="14.25" x14ac:dyDescent="0.45">
      <c r="A3190" s="150">
        <v>2019</v>
      </c>
      <c r="B3190" s="5" t="s">
        <v>81</v>
      </c>
      <c r="C3190" s="5" t="s">
        <v>169</v>
      </c>
      <c r="D3190" s="5" t="s">
        <v>84</v>
      </c>
      <c r="E3190" s="5" t="s">
        <v>93</v>
      </c>
      <c r="F3190" s="5" t="s">
        <v>94</v>
      </c>
      <c r="G3190" s="5" t="s">
        <v>87</v>
      </c>
      <c r="H3190" s="5" t="s">
        <v>131</v>
      </c>
      <c r="I3190" s="150">
        <v>1400.8463134765625</v>
      </c>
      <c r="J3190" s="150">
        <v>1944.7518310546875</v>
      </c>
      <c r="K3190" s="150">
        <v>142.65699768066406</v>
      </c>
      <c r="L3190" s="150">
        <v>1038.4298095703125</v>
      </c>
      <c r="M3190" s="150">
        <v>1184.8751220703125</v>
      </c>
      <c r="N3190" s="150">
        <v>3547.2900390625</v>
      </c>
      <c r="O3190" s="150">
        <v>255.51576232910156</v>
      </c>
      <c r="P3190" s="150">
        <v>2516.48388671875</v>
      </c>
      <c r="Q3190" s="150">
        <v>111.17446899414063</v>
      </c>
      <c r="R3190" s="150">
        <v>735.75518798828125</v>
      </c>
      <c r="S3190" s="150">
        <v>219.8193359375</v>
      </c>
      <c r="T3190" s="150">
        <v>5137.78662109375</v>
      </c>
      <c r="U3190" s="150">
        <v>424.17642211914063</v>
      </c>
      <c r="V3190" s="150">
        <v>963.67108154296875</v>
      </c>
      <c r="W3190" s="150">
        <v>1280.9107666015625</v>
      </c>
      <c r="X3190" s="150">
        <v>2909.63818359375</v>
      </c>
      <c r="Y3190" s="150">
        <v>164.41703796386719</v>
      </c>
      <c r="Z3190" s="150">
        <v>4786.97216796875</v>
      </c>
      <c r="AA3190" s="150">
        <v>8920.6572265625</v>
      </c>
      <c r="AB3190" s="150">
        <v>0</v>
      </c>
      <c r="AC3190" s="150">
        <v>3905.349609375</v>
      </c>
      <c r="AD3190" s="150">
        <v>2943.46728515625</v>
      </c>
      <c r="AE3190" s="150">
        <v>3956.352294921875</v>
      </c>
      <c r="AF3190" s="150">
        <v>4666.123046875</v>
      </c>
      <c r="AG3190" s="150">
        <v>16487.890625</v>
      </c>
      <c r="AH3190" s="150">
        <v>1951.6966552734375</v>
      </c>
      <c r="AI3190" s="150">
        <v>1110.111328125</v>
      </c>
      <c r="AJ3190" s="150">
        <v>12193.4990234375</v>
      </c>
      <c r="AK3190" s="150">
        <v>761.92486572265625</v>
      </c>
      <c r="AL3190" s="150">
        <v>85662.2421875</v>
      </c>
      <c r="AM3190" s="150">
        <v>67763.84375</v>
      </c>
      <c r="AN3190" s="150">
        <v>17898.40234375</v>
      </c>
      <c r="AO3190" s="5" t="s">
        <v>6420</v>
      </c>
    </row>
    <row r="3191" spans="1:41" ht="14.25" x14ac:dyDescent="0.45">
      <c r="A3191" s="150">
        <v>2019</v>
      </c>
      <c r="B3191" s="5" t="s">
        <v>81</v>
      </c>
      <c r="C3191" s="5" t="s">
        <v>169</v>
      </c>
      <c r="D3191" s="5" t="s">
        <v>84</v>
      </c>
      <c r="E3191" s="5" t="s">
        <v>93</v>
      </c>
      <c r="F3191" s="5" t="s">
        <v>94</v>
      </c>
      <c r="G3191" s="5" t="s">
        <v>88</v>
      </c>
      <c r="H3191" s="5" t="s">
        <v>131</v>
      </c>
      <c r="I3191" s="150">
        <v>1367.8903116115951</v>
      </c>
      <c r="J3191" s="150">
        <v>1899</v>
      </c>
      <c r="K3191" s="150">
        <v>139.30088000000001</v>
      </c>
      <c r="L3191" s="150">
        <v>1014</v>
      </c>
      <c r="M3191" s="150">
        <v>1157</v>
      </c>
      <c r="N3191" s="150">
        <v>3463.8373200000001</v>
      </c>
      <c r="O3191" s="150">
        <v>249.50456299999999</v>
      </c>
      <c r="P3191" s="150">
        <v>2457.281629999999</v>
      </c>
      <c r="Q3191" s="150">
        <v>108.559</v>
      </c>
      <c r="R3191" s="150">
        <v>718.44600000000003</v>
      </c>
      <c r="S3191" s="150">
        <v>214.64792</v>
      </c>
      <c r="T3191" s="150">
        <v>5016.9161999999997</v>
      </c>
      <c r="U3191" s="150">
        <v>414.19734</v>
      </c>
      <c r="V3191" s="150">
        <v>941</v>
      </c>
      <c r="W3191" s="150">
        <v>1250.77637</v>
      </c>
      <c r="X3191" s="150">
        <v>2841.1866039154511</v>
      </c>
      <c r="Y3191" s="150">
        <v>160.54900000000001</v>
      </c>
      <c r="Z3191" s="150">
        <v>4674.3549999999996</v>
      </c>
      <c r="AA3191" s="150">
        <v>8710.7913799999988</v>
      </c>
      <c r="AB3191" s="150">
        <v>0</v>
      </c>
      <c r="AC3191" s="150">
        <v>3813.473119861872</v>
      </c>
      <c r="AD3191" s="150">
        <v>2874.22</v>
      </c>
      <c r="AE3191" s="150">
        <v>3863.276110664036</v>
      </c>
      <c r="AF3191" s="150">
        <v>4556.3490000000002</v>
      </c>
      <c r="AG3191" s="150">
        <v>16100</v>
      </c>
      <c r="AH3191" s="150">
        <v>1905.7814355170319</v>
      </c>
      <c r="AI3191" s="150">
        <v>1083.9950963010001</v>
      </c>
      <c r="AJ3191" s="150">
        <v>11906.637549999999</v>
      </c>
      <c r="AK3191" s="150">
        <v>744</v>
      </c>
      <c r="AL3191" s="150">
        <v>83646.9765625</v>
      </c>
      <c r="AM3191" s="150">
        <v>66169.640625</v>
      </c>
      <c r="AN3191" s="150">
        <v>17477.328125</v>
      </c>
      <c r="AO3191" s="5" t="s">
        <v>6421</v>
      </c>
    </row>
    <row r="3192" spans="1:41" ht="14.25" x14ac:dyDescent="0.45">
      <c r="A3192" s="150">
        <v>2019</v>
      </c>
      <c r="B3192" s="5" t="s">
        <v>81</v>
      </c>
      <c r="C3192" s="5" t="s">
        <v>169</v>
      </c>
      <c r="D3192" s="5" t="s">
        <v>84</v>
      </c>
      <c r="E3192" s="5" t="s">
        <v>25</v>
      </c>
      <c r="F3192" s="5" t="s">
        <v>25</v>
      </c>
      <c r="G3192" s="5" t="s">
        <v>87</v>
      </c>
      <c r="H3192" s="5" t="s">
        <v>131</v>
      </c>
      <c r="I3192" s="150">
        <v>1664.393798828125</v>
      </c>
      <c r="J3192" s="150">
        <v>8453.7734375</v>
      </c>
      <c r="K3192" s="150">
        <v>0</v>
      </c>
      <c r="L3192" s="150">
        <v>30.722776412963867</v>
      </c>
      <c r="M3192" s="150">
        <v>8730.3896484375</v>
      </c>
      <c r="N3192" s="150">
        <v>3373.439453125</v>
      </c>
      <c r="O3192" s="150">
        <v>707.2423095703125</v>
      </c>
      <c r="P3192" s="150">
        <v>0</v>
      </c>
      <c r="Q3192" s="150">
        <v>0</v>
      </c>
      <c r="R3192" s="150">
        <v>7959.98046875</v>
      </c>
      <c r="S3192" s="150">
        <v>601.0086669921875</v>
      </c>
      <c r="T3192" s="150">
        <v>367.11392211914063</v>
      </c>
      <c r="U3192" s="150">
        <v>160.97537231445313</v>
      </c>
      <c r="V3192" s="150">
        <v>4248.9599609375</v>
      </c>
      <c r="W3192" s="150">
        <v>986.201171875</v>
      </c>
      <c r="X3192" s="150">
        <v>4056.706298828125</v>
      </c>
      <c r="Y3192" s="150">
        <v>16295.30859375</v>
      </c>
      <c r="Z3192" s="150">
        <v>292.11627197265625</v>
      </c>
      <c r="AA3192" s="150">
        <v>57062.71484375</v>
      </c>
      <c r="AB3192" s="150">
        <v>0</v>
      </c>
      <c r="AC3192" s="150">
        <v>1098.586669921875</v>
      </c>
      <c r="AD3192" s="150">
        <v>6707.4599609375</v>
      </c>
      <c r="AE3192" s="150">
        <v>4347.46728515625</v>
      </c>
      <c r="AF3192" s="150">
        <v>496.75350952148438</v>
      </c>
      <c r="AG3192" s="150">
        <v>28177.90625</v>
      </c>
      <c r="AH3192" s="150">
        <v>295.13845825195313</v>
      </c>
      <c r="AI3192" s="150">
        <v>227.12440490722656</v>
      </c>
      <c r="AJ3192" s="150">
        <v>309.10830688476563</v>
      </c>
      <c r="AK3192" s="150">
        <v>238.61357116699219</v>
      </c>
      <c r="AL3192" s="150">
        <v>156889.203125</v>
      </c>
      <c r="AM3192" s="150">
        <v>133972.203125</v>
      </c>
      <c r="AN3192" s="150">
        <v>22916.998046875</v>
      </c>
      <c r="AO3192" s="5" t="s">
        <v>6422</v>
      </c>
    </row>
    <row r="3193" spans="1:41" ht="14.25" x14ac:dyDescent="0.45">
      <c r="A3193" s="150">
        <v>2019</v>
      </c>
      <c r="B3193" s="5" t="s">
        <v>81</v>
      </c>
      <c r="C3193" s="5" t="s">
        <v>169</v>
      </c>
      <c r="D3193" s="5" t="s">
        <v>84</v>
      </c>
      <c r="E3193" s="5" t="s">
        <v>25</v>
      </c>
      <c r="F3193" s="5" t="s">
        <v>25</v>
      </c>
      <c r="G3193" s="5" t="s">
        <v>88</v>
      </c>
      <c r="H3193" s="5" t="s">
        <v>131</v>
      </c>
      <c r="I3193" s="150">
        <v>1625.237694113232</v>
      </c>
      <c r="J3193" s="150">
        <v>8254.8919999999998</v>
      </c>
      <c r="K3193" s="150">
        <v>0</v>
      </c>
      <c r="L3193" s="150">
        <v>30</v>
      </c>
      <c r="M3193" s="150">
        <v>8525</v>
      </c>
      <c r="N3193" s="150">
        <v>3294.0767400000009</v>
      </c>
      <c r="O3193" s="150">
        <v>690.60390100000006</v>
      </c>
      <c r="P3193" s="150">
        <v>0</v>
      </c>
      <c r="Q3193" s="150">
        <v>0</v>
      </c>
      <c r="R3193" s="150">
        <v>7772.7160000000003</v>
      </c>
      <c r="S3193" s="150">
        <v>586.86946999999998</v>
      </c>
      <c r="T3193" s="150">
        <v>358.47727000000009</v>
      </c>
      <c r="U3193" s="150">
        <v>157.1883</v>
      </c>
      <c r="V3193" s="150">
        <v>4149</v>
      </c>
      <c r="W3193" s="150">
        <v>963</v>
      </c>
      <c r="X3193" s="150">
        <v>3961.26919</v>
      </c>
      <c r="Y3193" s="150">
        <v>15911.949000000001</v>
      </c>
      <c r="Z3193" s="150">
        <v>285.24400000000003</v>
      </c>
      <c r="AA3193" s="150">
        <v>55720.269140000011</v>
      </c>
      <c r="AB3193" s="150">
        <v>0</v>
      </c>
      <c r="AC3193" s="150">
        <v>1072.74156807346</v>
      </c>
      <c r="AD3193" s="150">
        <v>6549.6620000000003</v>
      </c>
      <c r="AE3193" s="150">
        <v>4245.1899200000007</v>
      </c>
      <c r="AF3193" s="150">
        <v>485.06700000000001</v>
      </c>
      <c r="AG3193" s="150">
        <v>27515</v>
      </c>
      <c r="AH3193" s="150">
        <v>288.19509945622218</v>
      </c>
      <c r="AI3193" s="150">
        <v>221.78113265250411</v>
      </c>
      <c r="AJ3193" s="150">
        <v>301.83627999999987</v>
      </c>
      <c r="AK3193" s="150">
        <v>233</v>
      </c>
      <c r="AL3193" s="150">
        <v>153198.265625</v>
      </c>
      <c r="AM3193" s="150">
        <v>130820.40625</v>
      </c>
      <c r="AN3193" s="150">
        <v>22377.857421875</v>
      </c>
      <c r="AO3193" s="5" t="s">
        <v>6423</v>
      </c>
    </row>
    <row r="3194" spans="1:41" ht="14.25" x14ac:dyDescent="0.45">
      <c r="A3194" s="150">
        <v>2019</v>
      </c>
      <c r="B3194" s="5" t="s">
        <v>81</v>
      </c>
      <c r="C3194" s="5" t="s">
        <v>169</v>
      </c>
      <c r="D3194" s="5" t="s">
        <v>84</v>
      </c>
      <c r="E3194" s="5" t="s">
        <v>261</v>
      </c>
      <c r="F3194" s="5" t="s">
        <v>261</v>
      </c>
      <c r="G3194" s="5" t="s">
        <v>87</v>
      </c>
      <c r="H3194" s="5" t="s">
        <v>131</v>
      </c>
      <c r="I3194" s="150">
        <v>4082.551025390625</v>
      </c>
      <c r="J3194" s="150">
        <v>3968.601318359375</v>
      </c>
      <c r="K3194" s="150">
        <v>42.872703552246094</v>
      </c>
      <c r="L3194" s="150">
        <v>561.2027587890625</v>
      </c>
      <c r="M3194" s="150">
        <v>9336.65234375</v>
      </c>
      <c r="N3194" s="150">
        <v>1077.970947265625</v>
      </c>
      <c r="O3194" s="150">
        <v>52.228721618652344</v>
      </c>
      <c r="P3194" s="150">
        <v>0</v>
      </c>
      <c r="Q3194" s="150">
        <v>174.38760375976563</v>
      </c>
      <c r="R3194" s="150">
        <v>84.70269775390625</v>
      </c>
      <c r="S3194" s="150">
        <v>4134.26171875</v>
      </c>
      <c r="T3194" s="150">
        <v>73.408111572265625</v>
      </c>
      <c r="U3194" s="150">
        <v>104.41313171386719</v>
      </c>
      <c r="V3194" s="150">
        <v>139.27659606933594</v>
      </c>
      <c r="W3194" s="150">
        <v>1834.1497802734375</v>
      </c>
      <c r="X3194" s="150">
        <v>4384.14013671875</v>
      </c>
      <c r="Y3194" s="150">
        <v>5632.72607421875</v>
      </c>
      <c r="Z3194" s="150">
        <v>649.24908447265625</v>
      </c>
      <c r="AA3194" s="150">
        <v>34466.25</v>
      </c>
      <c r="AB3194" s="150">
        <v>0</v>
      </c>
      <c r="AC3194" s="150">
        <v>25.957756042480469</v>
      </c>
      <c r="AD3194" s="150">
        <v>1902.62060546875</v>
      </c>
      <c r="AE3194" s="150">
        <v>2916.61572265625</v>
      </c>
      <c r="AF3194" s="150">
        <v>6908.86865234375</v>
      </c>
      <c r="AG3194" s="150">
        <v>73512.4375</v>
      </c>
      <c r="AH3194" s="150">
        <v>9331.4072265625</v>
      </c>
      <c r="AI3194" s="150">
        <v>2544.901611328125</v>
      </c>
      <c r="AJ3194" s="150">
        <v>6196.53955078125</v>
      </c>
      <c r="AK3194" s="150">
        <v>0</v>
      </c>
      <c r="AL3194" s="150">
        <v>174138.40625</v>
      </c>
      <c r="AM3194" s="150">
        <v>140501.765625</v>
      </c>
      <c r="AN3194" s="150">
        <v>33636.64453125</v>
      </c>
      <c r="AO3194" s="5" t="s">
        <v>6424</v>
      </c>
    </row>
    <row r="3195" spans="1:41" ht="14.25" x14ac:dyDescent="0.45">
      <c r="A3195" s="150">
        <v>2019</v>
      </c>
      <c r="B3195" s="5" t="s">
        <v>81</v>
      </c>
      <c r="C3195" s="5" t="s">
        <v>169</v>
      </c>
      <c r="D3195" s="5" t="s">
        <v>84</v>
      </c>
      <c r="E3195" s="5" t="s">
        <v>261</v>
      </c>
      <c r="F3195" s="5" t="s">
        <v>261</v>
      </c>
      <c r="G3195" s="5" t="s">
        <v>88</v>
      </c>
      <c r="H3195" s="5" t="s">
        <v>131</v>
      </c>
      <c r="I3195" s="150">
        <v>3986.5059099999999</v>
      </c>
      <c r="J3195" s="150">
        <v>3875.2370000000001</v>
      </c>
      <c r="K3195" s="150">
        <v>41.864089999999997</v>
      </c>
      <c r="L3195" s="150">
        <v>548</v>
      </c>
      <c r="M3195" s="150">
        <v>9117</v>
      </c>
      <c r="N3195" s="150">
        <v>1052.6107999999999</v>
      </c>
      <c r="O3195" s="150">
        <v>51</v>
      </c>
      <c r="P3195" s="150">
        <v>0</v>
      </c>
      <c r="Q3195" s="150">
        <v>170.285</v>
      </c>
      <c r="R3195" s="150">
        <v>82.71</v>
      </c>
      <c r="S3195" s="150">
        <v>4037</v>
      </c>
      <c r="T3195" s="150">
        <v>71.68113000000001</v>
      </c>
      <c r="U3195" s="150">
        <v>101.95672999999999</v>
      </c>
      <c r="V3195" s="150">
        <v>136</v>
      </c>
      <c r="W3195" s="150">
        <v>1791</v>
      </c>
      <c r="X3195" s="150">
        <v>4281</v>
      </c>
      <c r="Y3195" s="150">
        <v>5500.2120000000004</v>
      </c>
      <c r="Z3195" s="150">
        <v>633.97499999999991</v>
      </c>
      <c r="AA3195" s="150">
        <v>33655.405959999996</v>
      </c>
      <c r="AB3195" s="150">
        <v>0</v>
      </c>
      <c r="AC3195" s="150">
        <v>25.347079999999998</v>
      </c>
      <c r="AD3195" s="150">
        <v>1857.86</v>
      </c>
      <c r="AE3195" s="150">
        <v>2848</v>
      </c>
      <c r="AF3195" s="150">
        <v>6746.3320000000003</v>
      </c>
      <c r="AG3195" s="150">
        <v>71783</v>
      </c>
      <c r="AH3195" s="150">
        <v>9111.8785399999997</v>
      </c>
      <c r="AI3195" s="150">
        <v>2485.0307683370011</v>
      </c>
      <c r="AJ3195" s="150">
        <v>6050.7613755267339</v>
      </c>
      <c r="AK3195" s="150">
        <v>0</v>
      </c>
      <c r="AL3195" s="150">
        <v>170041.640625</v>
      </c>
      <c r="AM3195" s="150">
        <v>137196.34375</v>
      </c>
      <c r="AN3195" s="150">
        <v>32845.3125</v>
      </c>
      <c r="AO3195" s="5" t="s">
        <v>6425</v>
      </c>
    </row>
    <row r="3196" spans="1:41" ht="14.25" x14ac:dyDescent="0.45">
      <c r="A3196" s="150">
        <v>2019</v>
      </c>
      <c r="B3196" s="5" t="s">
        <v>81</v>
      </c>
      <c r="C3196" s="5" t="s">
        <v>169</v>
      </c>
      <c r="D3196" s="5" t="s">
        <v>84</v>
      </c>
      <c r="E3196" s="5" t="s">
        <v>264</v>
      </c>
      <c r="F3196" s="5" t="s">
        <v>264</v>
      </c>
      <c r="G3196" s="5" t="s">
        <v>87</v>
      </c>
      <c r="H3196" s="5" t="s">
        <v>131</v>
      </c>
      <c r="I3196" s="150">
        <v>0</v>
      </c>
      <c r="J3196" s="150">
        <v>0</v>
      </c>
      <c r="K3196" s="150">
        <v>40.69561767578125</v>
      </c>
      <c r="L3196" s="150"/>
      <c r="M3196" s="150"/>
      <c r="N3196" s="150"/>
      <c r="O3196" s="150">
        <v>801.8380126953125</v>
      </c>
      <c r="P3196" s="150">
        <v>65.650550842285156</v>
      </c>
      <c r="Q3196" s="150">
        <v>0</v>
      </c>
      <c r="R3196" s="150">
        <v>0</v>
      </c>
      <c r="S3196" s="150"/>
      <c r="T3196" s="150">
        <v>0</v>
      </c>
      <c r="U3196" s="150">
        <v>0</v>
      </c>
      <c r="V3196" s="150">
        <v>230.42082214355469</v>
      </c>
      <c r="W3196" s="150"/>
      <c r="X3196" s="150"/>
      <c r="Y3196" s="150">
        <v>0</v>
      </c>
      <c r="Z3196" s="150">
        <v>0</v>
      </c>
      <c r="AA3196" s="150">
        <v>0</v>
      </c>
      <c r="AB3196" s="150">
        <v>0</v>
      </c>
      <c r="AC3196" s="150"/>
      <c r="AD3196" s="150">
        <v>0</v>
      </c>
      <c r="AE3196" s="150">
        <v>7.1686477661132813</v>
      </c>
      <c r="AF3196" s="150"/>
      <c r="AG3196" s="150">
        <v>0</v>
      </c>
      <c r="AH3196" s="150"/>
      <c r="AI3196" s="150">
        <v>0</v>
      </c>
      <c r="AJ3196" s="150">
        <v>0</v>
      </c>
      <c r="AK3196" s="150"/>
      <c r="AL3196" s="150">
        <v>1145.773681640625</v>
      </c>
      <c r="AM3196" s="150">
        <v>303.24002075195313</v>
      </c>
      <c r="AN3196" s="150">
        <v>842.53363037109375</v>
      </c>
      <c r="AO3196" s="5" t="s">
        <v>6426</v>
      </c>
    </row>
    <row r="3197" spans="1:41" ht="14.25" x14ac:dyDescent="0.45">
      <c r="A3197" s="150">
        <v>2019</v>
      </c>
      <c r="B3197" s="5" t="s">
        <v>81</v>
      </c>
      <c r="C3197" s="5" t="s">
        <v>169</v>
      </c>
      <c r="D3197" s="5" t="s">
        <v>84</v>
      </c>
      <c r="E3197" s="5" t="s">
        <v>264</v>
      </c>
      <c r="F3197" s="5" t="s">
        <v>264</v>
      </c>
      <c r="G3197" s="5" t="s">
        <v>88</v>
      </c>
      <c r="H3197" s="5" t="s">
        <v>131</v>
      </c>
      <c r="I3197" s="150">
        <v>0</v>
      </c>
      <c r="J3197" s="150">
        <v>0</v>
      </c>
      <c r="K3197" s="150">
        <v>39.738219999999998</v>
      </c>
      <c r="L3197" s="150"/>
      <c r="M3197" s="150"/>
      <c r="N3197" s="150"/>
      <c r="O3197" s="150">
        <v>782.9741600000001</v>
      </c>
      <c r="P3197" s="150">
        <v>64.106070000000003</v>
      </c>
      <c r="Q3197" s="150">
        <v>0</v>
      </c>
      <c r="R3197" s="150">
        <v>0</v>
      </c>
      <c r="S3197" s="150"/>
      <c r="T3197" s="150">
        <v>0</v>
      </c>
      <c r="U3197" s="150">
        <v>0</v>
      </c>
      <c r="V3197" s="150">
        <v>225</v>
      </c>
      <c r="W3197" s="150"/>
      <c r="X3197" s="150"/>
      <c r="Y3197" s="150">
        <v>0</v>
      </c>
      <c r="Z3197" s="150">
        <v>0</v>
      </c>
      <c r="AA3197" s="150">
        <v>0</v>
      </c>
      <c r="AB3197" s="150">
        <v>0</v>
      </c>
      <c r="AC3197" s="150"/>
      <c r="AD3197" s="150">
        <v>0</v>
      </c>
      <c r="AE3197" s="150">
        <v>7</v>
      </c>
      <c r="AF3197" s="150"/>
      <c r="AG3197" s="150">
        <v>0</v>
      </c>
      <c r="AH3197" s="150"/>
      <c r="AI3197" s="150">
        <v>0</v>
      </c>
      <c r="AJ3197" s="150">
        <v>0</v>
      </c>
      <c r="AK3197" s="150"/>
      <c r="AL3197" s="150">
        <v>1118.8184814453125</v>
      </c>
      <c r="AM3197" s="150">
        <v>296.1060791015625</v>
      </c>
      <c r="AN3197" s="150">
        <v>822.71240234375</v>
      </c>
      <c r="AO3197" s="5" t="s">
        <v>6427</v>
      </c>
    </row>
    <row r="3198" spans="1:41" ht="14.25" x14ac:dyDescent="0.45">
      <c r="A3198" s="150">
        <v>2019</v>
      </c>
      <c r="B3198" s="5" t="s">
        <v>81</v>
      </c>
      <c r="C3198" s="5" t="s">
        <v>179</v>
      </c>
      <c r="D3198" s="5" t="s">
        <v>84</v>
      </c>
      <c r="E3198" s="5" t="s">
        <v>109</v>
      </c>
      <c r="F3198" s="5" t="s">
        <v>178</v>
      </c>
      <c r="G3198" s="5" t="s">
        <v>87</v>
      </c>
      <c r="H3198" s="5" t="s">
        <v>131</v>
      </c>
      <c r="I3198" s="150">
        <v>7629.73388671875</v>
      </c>
      <c r="J3198" s="150">
        <v>40947.8828125</v>
      </c>
      <c r="K3198" s="150">
        <v>1041.4918212890625</v>
      </c>
      <c r="L3198" s="150">
        <v>1992.8841552734375</v>
      </c>
      <c r="M3198" s="150">
        <v>9597.7958984375</v>
      </c>
      <c r="N3198" s="150">
        <v>8979.826171875</v>
      </c>
      <c r="O3198" s="150">
        <v>9558.6767578125</v>
      </c>
      <c r="P3198" s="150">
        <v>8671.669921875</v>
      </c>
      <c r="Q3198" s="150">
        <v>4432.90283203125</v>
      </c>
      <c r="R3198" s="150">
        <v>5619.4140625</v>
      </c>
      <c r="S3198" s="150">
        <v>3215.94921875</v>
      </c>
      <c r="T3198" s="150">
        <v>6634.67333984375</v>
      </c>
      <c r="U3198" s="150">
        <v>1101.320068359375</v>
      </c>
      <c r="V3198" s="150">
        <v>2449.62939453125</v>
      </c>
      <c r="W3198" s="150">
        <v>3862.039794921875</v>
      </c>
      <c r="X3198" s="150">
        <v>8603.326171875</v>
      </c>
      <c r="Y3198" s="150">
        <v>28837.25390625</v>
      </c>
      <c r="Z3198" s="150">
        <v>6611.2744140625</v>
      </c>
      <c r="AA3198" s="150">
        <v>88201.234375</v>
      </c>
      <c r="AB3198" s="150">
        <v>1753.480712890625</v>
      </c>
      <c r="AC3198" s="150">
        <v>9296.6806640625</v>
      </c>
      <c r="AD3198" s="150">
        <v>10631.5244140625</v>
      </c>
      <c r="AE3198" s="150">
        <v>6173.78369140625</v>
      </c>
      <c r="AF3198" s="150">
        <v>23618.7265625</v>
      </c>
      <c r="AG3198" s="150">
        <v>99688.2421875</v>
      </c>
      <c r="AH3198" s="150">
        <v>14461.63671875</v>
      </c>
      <c r="AI3198" s="150">
        <v>1269.2239990234375</v>
      </c>
      <c r="AJ3198" s="150">
        <v>25220.626953125</v>
      </c>
      <c r="AK3198" s="150">
        <v>1036.3817138671875</v>
      </c>
      <c r="AL3198" s="150">
        <v>441139.28125</v>
      </c>
      <c r="AM3198" s="150">
        <v>369473.09375</v>
      </c>
      <c r="AN3198" s="150">
        <v>71666.203125</v>
      </c>
      <c r="AO3198" s="5" t="s">
        <v>6428</v>
      </c>
    </row>
    <row r="3199" spans="1:41" ht="14.25" x14ac:dyDescent="0.45">
      <c r="A3199" s="150">
        <v>2019</v>
      </c>
      <c r="B3199" s="5" t="s">
        <v>81</v>
      </c>
      <c r="C3199" s="5" t="s">
        <v>179</v>
      </c>
      <c r="D3199" s="5" t="s">
        <v>84</v>
      </c>
      <c r="E3199" s="5" t="s">
        <v>109</v>
      </c>
      <c r="F3199" s="5" t="s">
        <v>178</v>
      </c>
      <c r="G3199" s="5" t="s">
        <v>88</v>
      </c>
      <c r="H3199" s="5" t="s">
        <v>131</v>
      </c>
      <c r="I3199" s="150">
        <v>7450.238640219055</v>
      </c>
      <c r="J3199" s="150">
        <v>39984.553</v>
      </c>
      <c r="K3199" s="150">
        <v>1016.98996</v>
      </c>
      <c r="L3199" s="150">
        <v>1946</v>
      </c>
      <c r="M3199" s="150">
        <v>9372</v>
      </c>
      <c r="N3199" s="150">
        <v>8768.5691199999455</v>
      </c>
      <c r="O3199" s="150">
        <v>9333.8019390000009</v>
      </c>
      <c r="P3199" s="150">
        <v>8467.6622378313077</v>
      </c>
      <c r="Q3199" s="150">
        <v>4328.6151707815898</v>
      </c>
      <c r="R3199" s="150">
        <v>5487.2129999999997</v>
      </c>
      <c r="S3199" s="150">
        <v>3140.2914099999998</v>
      </c>
      <c r="T3199" s="150">
        <v>6478.58734</v>
      </c>
      <c r="U3199" s="150">
        <v>1075.4107200000001</v>
      </c>
      <c r="V3199" s="150">
        <v>2392</v>
      </c>
      <c r="W3199" s="150">
        <v>3771.1822400000001</v>
      </c>
      <c r="X3199" s="150">
        <v>8400.9264299999995</v>
      </c>
      <c r="Y3199" s="150">
        <v>28158.834999999999</v>
      </c>
      <c r="Z3199" s="150">
        <v>6455.7389999999996</v>
      </c>
      <c r="AA3199" s="150">
        <v>86126.229740000184</v>
      </c>
      <c r="AB3199" s="150">
        <v>1712.2286799999949</v>
      </c>
      <c r="AC3199" s="150">
        <v>9077.9690682206619</v>
      </c>
      <c r="AD3199" s="150">
        <v>10381.41</v>
      </c>
      <c r="AE3199" s="150">
        <v>6028.5407099999957</v>
      </c>
      <c r="AF3199" s="150">
        <v>23063.078000000001</v>
      </c>
      <c r="AG3199" s="150">
        <v>97343</v>
      </c>
      <c r="AH3199" s="150">
        <v>14121.415444543591</v>
      </c>
      <c r="AI3199" s="150">
        <v>1239.3645519779359</v>
      </c>
      <c r="AJ3199" s="150">
        <v>24627.291349999981</v>
      </c>
      <c r="AK3199" s="150">
        <v>1012</v>
      </c>
      <c r="AL3199" s="150">
        <v>430761.125</v>
      </c>
      <c r="AM3199" s="150">
        <v>360780.96875</v>
      </c>
      <c r="AN3199" s="150">
        <v>69980.203125</v>
      </c>
      <c r="AO3199" s="5" t="s">
        <v>6429</v>
      </c>
    </row>
    <row r="3200" spans="1:41" ht="14.25" x14ac:dyDescent="0.45">
      <c r="A3200" s="150">
        <v>2019</v>
      </c>
      <c r="B3200" s="5" t="s">
        <v>81</v>
      </c>
      <c r="C3200" s="5" t="s">
        <v>179</v>
      </c>
      <c r="D3200" s="5" t="s">
        <v>84</v>
      </c>
      <c r="E3200" s="5" t="s">
        <v>109</v>
      </c>
      <c r="F3200" s="5" t="s">
        <v>182</v>
      </c>
      <c r="G3200" s="5" t="s">
        <v>87</v>
      </c>
      <c r="H3200" s="5" t="s">
        <v>131</v>
      </c>
      <c r="I3200" s="150">
        <v>7504.8125</v>
      </c>
      <c r="J3200" s="150">
        <v>40925.9375</v>
      </c>
      <c r="K3200" s="150">
        <v>1041.4918212890625</v>
      </c>
      <c r="L3200" s="150">
        <v>1992.8841552734375</v>
      </c>
      <c r="M3200" s="150">
        <v>9597.7958984375</v>
      </c>
      <c r="N3200" s="150">
        <v>8401.95703125</v>
      </c>
      <c r="O3200" s="150">
        <v>9558.6767578125</v>
      </c>
      <c r="P3200" s="150">
        <v>8671.669921875</v>
      </c>
      <c r="Q3200" s="150">
        <v>4411.775390625</v>
      </c>
      <c r="R3200" s="150">
        <v>5538.8076171875</v>
      </c>
      <c r="S3200" s="150">
        <v>3215.94921875</v>
      </c>
      <c r="T3200" s="150">
        <v>6634.67333984375</v>
      </c>
      <c r="U3200" s="150">
        <v>1076.5880126953125</v>
      </c>
      <c r="V3200" s="150">
        <v>2328.78662109375</v>
      </c>
      <c r="W3200" s="150">
        <v>3862.039794921875</v>
      </c>
      <c r="X3200" s="150">
        <v>8603.326171875</v>
      </c>
      <c r="Y3200" s="150">
        <v>28700.87890625</v>
      </c>
      <c r="Z3200" s="150">
        <v>6595.48779296875</v>
      </c>
      <c r="AA3200" s="150">
        <v>88201.234375</v>
      </c>
      <c r="AB3200" s="150">
        <v>1753.480712890625</v>
      </c>
      <c r="AC3200" s="150">
        <v>9296.6806640625</v>
      </c>
      <c r="AD3200" s="150">
        <v>10483.8408203125</v>
      </c>
      <c r="AE3200" s="150">
        <v>6173.78369140625</v>
      </c>
      <c r="AF3200" s="150">
        <v>23618.7265625</v>
      </c>
      <c r="AG3200" s="150">
        <v>99432.21875</v>
      </c>
      <c r="AH3200" s="150">
        <v>13978.0546875</v>
      </c>
      <c r="AI3200" s="150">
        <v>1088.7955322265625</v>
      </c>
      <c r="AJ3200" s="150">
        <v>25220.626953125</v>
      </c>
      <c r="AK3200" s="150">
        <v>1036.3817138671875</v>
      </c>
      <c r="AL3200" s="150">
        <v>438947.34375</v>
      </c>
      <c r="AM3200" s="150">
        <v>368092.84375</v>
      </c>
      <c r="AN3200" s="150">
        <v>70854.5078125</v>
      </c>
      <c r="AO3200" s="5" t="s">
        <v>6430</v>
      </c>
    </row>
    <row r="3201" spans="1:41" ht="14.25" x14ac:dyDescent="0.45">
      <c r="A3201" s="150">
        <v>2019</v>
      </c>
      <c r="B3201" s="5" t="s">
        <v>81</v>
      </c>
      <c r="C3201" s="5" t="s">
        <v>179</v>
      </c>
      <c r="D3201" s="5" t="s">
        <v>84</v>
      </c>
      <c r="E3201" s="5" t="s">
        <v>109</v>
      </c>
      <c r="F3201" s="5" t="s">
        <v>182</v>
      </c>
      <c r="G3201" s="5" t="s">
        <v>88</v>
      </c>
      <c r="H3201" s="5" t="s">
        <v>131</v>
      </c>
      <c r="I3201" s="150">
        <v>7328.2561202190554</v>
      </c>
      <c r="J3201" s="150">
        <v>39963.125</v>
      </c>
      <c r="K3201" s="150">
        <v>1016.98996</v>
      </c>
      <c r="L3201" s="150">
        <v>1946</v>
      </c>
      <c r="M3201" s="150">
        <v>9372</v>
      </c>
      <c r="N3201" s="150">
        <v>8204.2947499999464</v>
      </c>
      <c r="O3201" s="150">
        <v>9333.8019390000009</v>
      </c>
      <c r="P3201" s="150">
        <v>8467.6622378313077</v>
      </c>
      <c r="Q3201" s="150">
        <v>4307.9851707815897</v>
      </c>
      <c r="R3201" s="150">
        <v>5408.5029999999997</v>
      </c>
      <c r="S3201" s="150">
        <v>3140.2914099999998</v>
      </c>
      <c r="T3201" s="150">
        <v>6478.58734</v>
      </c>
      <c r="U3201" s="150">
        <v>1051.2603999999999</v>
      </c>
      <c r="V3201" s="150">
        <v>2274</v>
      </c>
      <c r="W3201" s="150">
        <v>3771.1822400000001</v>
      </c>
      <c r="X3201" s="150">
        <v>8400.9264299999995</v>
      </c>
      <c r="Y3201" s="150">
        <v>28025.669000000002</v>
      </c>
      <c r="Z3201" s="150">
        <v>6440.3239999999996</v>
      </c>
      <c r="AA3201" s="150">
        <v>86126.229740000184</v>
      </c>
      <c r="AB3201" s="150">
        <v>1712.2286799999949</v>
      </c>
      <c r="AC3201" s="150">
        <v>9077.9690682206619</v>
      </c>
      <c r="AD3201" s="150">
        <v>10237.200000000001</v>
      </c>
      <c r="AE3201" s="150">
        <v>6028.5407099999957</v>
      </c>
      <c r="AF3201" s="150">
        <v>23063.078000000001</v>
      </c>
      <c r="AG3201" s="150">
        <v>97093</v>
      </c>
      <c r="AH3201" s="150">
        <v>13649.209784543589</v>
      </c>
      <c r="AI3201" s="150">
        <v>1063.1807352449359</v>
      </c>
      <c r="AJ3201" s="150">
        <v>24627.291349999981</v>
      </c>
      <c r="AK3201" s="150">
        <v>1012</v>
      </c>
      <c r="AL3201" s="150">
        <v>428620.78125</v>
      </c>
      <c r="AM3201" s="150">
        <v>359433.15625</v>
      </c>
      <c r="AN3201" s="150">
        <v>69187.6015625</v>
      </c>
      <c r="AO3201" s="5" t="s">
        <v>6431</v>
      </c>
    </row>
    <row r="3202" spans="1:41" ht="14.25" x14ac:dyDescent="0.45">
      <c r="A3202" s="150">
        <v>2019</v>
      </c>
      <c r="B3202" s="5" t="s">
        <v>81</v>
      </c>
      <c r="C3202" s="5" t="s">
        <v>179</v>
      </c>
      <c r="D3202" s="5" t="s">
        <v>84</v>
      </c>
      <c r="E3202" s="5" t="s">
        <v>109</v>
      </c>
      <c r="F3202" s="5" t="s">
        <v>185</v>
      </c>
      <c r="G3202" s="5" t="s">
        <v>87</v>
      </c>
      <c r="H3202" s="5" t="s">
        <v>131</v>
      </c>
      <c r="I3202" s="150">
        <v>124.92139434814453</v>
      </c>
      <c r="J3202" s="150">
        <v>21.944255828857422</v>
      </c>
      <c r="K3202" s="150">
        <v>0</v>
      </c>
      <c r="L3202" s="150"/>
      <c r="M3202" s="150"/>
      <c r="N3202" s="150">
        <v>577.86920166015625</v>
      </c>
      <c r="O3202" s="150"/>
      <c r="P3202" s="150"/>
      <c r="Q3202" s="150">
        <v>21.127029418945313</v>
      </c>
      <c r="R3202" s="150">
        <v>80.6063232421875</v>
      </c>
      <c r="S3202" s="150"/>
      <c r="T3202" s="150">
        <v>0</v>
      </c>
      <c r="U3202" s="150">
        <v>24.732162475585938</v>
      </c>
      <c r="V3202" s="150">
        <v>120.84292602539063</v>
      </c>
      <c r="W3202" s="150">
        <v>0</v>
      </c>
      <c r="X3202" s="150"/>
      <c r="Y3202" s="150">
        <v>136.37431335449219</v>
      </c>
      <c r="Z3202" s="150">
        <v>15.78638744354248</v>
      </c>
      <c r="AA3202" s="150">
        <v>0</v>
      </c>
      <c r="AB3202" s="150"/>
      <c r="AC3202" s="150"/>
      <c r="AD3202" s="150">
        <v>147.68438720703125</v>
      </c>
      <c r="AE3202" s="150">
        <v>0</v>
      </c>
      <c r="AF3202" s="150"/>
      <c r="AG3202" s="150">
        <v>256.02313232421875</v>
      </c>
      <c r="AH3202" s="150">
        <v>483.58230590820313</v>
      </c>
      <c r="AI3202" s="150">
        <v>180.42854309082031</v>
      </c>
      <c r="AJ3202" s="150"/>
      <c r="AK3202" s="150"/>
      <c r="AL3202" s="150">
        <v>2191.92236328125</v>
      </c>
      <c r="AM3202" s="150">
        <v>1380.22705078125</v>
      </c>
      <c r="AN3202" s="150">
        <v>811.69525146484375</v>
      </c>
      <c r="AO3202" s="5" t="s">
        <v>6432</v>
      </c>
    </row>
    <row r="3203" spans="1:41" ht="14.25" x14ac:dyDescent="0.45">
      <c r="A3203" s="150">
        <v>2019</v>
      </c>
      <c r="B3203" s="5" t="s">
        <v>81</v>
      </c>
      <c r="C3203" s="5" t="s">
        <v>179</v>
      </c>
      <c r="D3203" s="5" t="s">
        <v>84</v>
      </c>
      <c r="E3203" s="5" t="s">
        <v>109</v>
      </c>
      <c r="F3203" s="5" t="s">
        <v>185</v>
      </c>
      <c r="G3203" s="5" t="s">
        <v>88</v>
      </c>
      <c r="H3203" s="5" t="s">
        <v>131</v>
      </c>
      <c r="I3203" s="150">
        <v>121.98251999999999</v>
      </c>
      <c r="J3203" s="150">
        <v>21.428000000000001</v>
      </c>
      <c r="K3203" s="150">
        <v>0</v>
      </c>
      <c r="L3203" s="150"/>
      <c r="M3203" s="150"/>
      <c r="N3203" s="150">
        <v>564.27436999999986</v>
      </c>
      <c r="O3203" s="150"/>
      <c r="P3203" s="150"/>
      <c r="Q3203" s="150">
        <v>20.63</v>
      </c>
      <c r="R3203" s="150">
        <v>78.709999999999994</v>
      </c>
      <c r="S3203" s="150"/>
      <c r="T3203" s="150">
        <v>0</v>
      </c>
      <c r="U3203" s="150">
        <v>24.150320000000001</v>
      </c>
      <c r="V3203" s="150">
        <v>118</v>
      </c>
      <c r="W3203" s="150">
        <v>0</v>
      </c>
      <c r="X3203" s="150"/>
      <c r="Y3203" s="150">
        <v>133.166</v>
      </c>
      <c r="Z3203" s="150">
        <v>15.414999999999999</v>
      </c>
      <c r="AA3203" s="150">
        <v>0</v>
      </c>
      <c r="AB3203" s="150"/>
      <c r="AC3203" s="150"/>
      <c r="AD3203" s="150">
        <v>144.21</v>
      </c>
      <c r="AE3203" s="150">
        <v>0</v>
      </c>
      <c r="AF3203" s="150"/>
      <c r="AG3203" s="150">
        <v>250</v>
      </c>
      <c r="AH3203" s="150">
        <v>472.20566000000002</v>
      </c>
      <c r="AI3203" s="150">
        <v>176.18381673299999</v>
      </c>
      <c r="AJ3203" s="150"/>
      <c r="AK3203" s="150"/>
      <c r="AL3203" s="150">
        <v>2140.355712890625</v>
      </c>
      <c r="AM3203" s="150">
        <v>1347.7562255859375</v>
      </c>
      <c r="AN3203" s="150">
        <v>792.5994873046875</v>
      </c>
      <c r="AO3203" s="5" t="s">
        <v>6433</v>
      </c>
    </row>
    <row r="3204" spans="1:41" ht="14.25" x14ac:dyDescent="0.45">
      <c r="A3204" s="150">
        <v>2019</v>
      </c>
      <c r="B3204" s="5" t="s">
        <v>81</v>
      </c>
      <c r="C3204" s="5" t="s">
        <v>179</v>
      </c>
      <c r="D3204" s="5" t="s">
        <v>84</v>
      </c>
      <c r="E3204" s="5" t="s">
        <v>109</v>
      </c>
      <c r="F3204" s="5" t="s">
        <v>188</v>
      </c>
      <c r="G3204" s="5" t="s">
        <v>87</v>
      </c>
      <c r="H3204" s="5" t="s">
        <v>131</v>
      </c>
      <c r="I3204" s="150">
        <v>227.50309753417969</v>
      </c>
      <c r="J3204" s="150">
        <v>2502.265625</v>
      </c>
      <c r="K3204" s="150">
        <v>47.3592529296875</v>
      </c>
      <c r="L3204" s="150">
        <v>215.05943298339844</v>
      </c>
      <c r="M3204" s="150">
        <v>2292.943359375</v>
      </c>
      <c r="N3204" s="150">
        <v>4134.20703125</v>
      </c>
      <c r="O3204" s="150">
        <v>118.50614166259766</v>
      </c>
      <c r="P3204" s="150">
        <v>1222.1484375</v>
      </c>
      <c r="Q3204" s="150">
        <v>0</v>
      </c>
      <c r="R3204" s="150">
        <v>1022.3628540039063</v>
      </c>
      <c r="S3204" s="150">
        <v>694.7386474609375</v>
      </c>
      <c r="T3204" s="150">
        <v>1312.2303466796875</v>
      </c>
      <c r="U3204" s="150">
        <v>299.28952026367188</v>
      </c>
      <c r="V3204" s="150">
        <v>121.86701965332031</v>
      </c>
      <c r="W3204" s="150">
        <v>457.76937866210938</v>
      </c>
      <c r="X3204" s="150">
        <v>246.13461303710938</v>
      </c>
      <c r="Y3204" s="150">
        <v>75.615921020507813</v>
      </c>
      <c r="Z3204" s="150">
        <v>0</v>
      </c>
      <c r="AA3204" s="150">
        <v>7457.05126953125</v>
      </c>
      <c r="AB3204" s="150">
        <v>92.23321533203125</v>
      </c>
      <c r="AC3204" s="150">
        <v>95.169792175292969</v>
      </c>
      <c r="AD3204" s="150">
        <v>64.323257446289063</v>
      </c>
      <c r="AE3204" s="150">
        <v>385.63595581054688</v>
      </c>
      <c r="AF3204" s="150">
        <v>4540.51025390625</v>
      </c>
      <c r="AG3204" s="150">
        <v>7242.3828125</v>
      </c>
      <c r="AH3204" s="150">
        <v>474.23574829101563</v>
      </c>
      <c r="AI3204" s="150">
        <v>150.75486755371094</v>
      </c>
      <c r="AJ3204" s="150">
        <v>3344.15771484375</v>
      </c>
      <c r="AK3204" s="150"/>
      <c r="AL3204" s="150">
        <v>38836.453125</v>
      </c>
      <c r="AM3204" s="150">
        <v>32885.2265625</v>
      </c>
      <c r="AN3204" s="150">
        <v>5951.2294921875</v>
      </c>
      <c r="AO3204" s="5" t="s">
        <v>6434</v>
      </c>
    </row>
    <row r="3205" spans="1:41" ht="14.25" x14ac:dyDescent="0.45">
      <c r="A3205" s="150">
        <v>2019</v>
      </c>
      <c r="B3205" s="5" t="s">
        <v>81</v>
      </c>
      <c r="C3205" s="5" t="s">
        <v>179</v>
      </c>
      <c r="D3205" s="5" t="s">
        <v>84</v>
      </c>
      <c r="E3205" s="5" t="s">
        <v>109</v>
      </c>
      <c r="F3205" s="5" t="s">
        <v>188</v>
      </c>
      <c r="G3205" s="5" t="s">
        <v>88</v>
      </c>
      <c r="H3205" s="5" t="s">
        <v>131</v>
      </c>
      <c r="I3205" s="150">
        <v>222.1509059439143</v>
      </c>
      <c r="J3205" s="150">
        <v>2443.3980000000001</v>
      </c>
      <c r="K3205" s="150">
        <v>46.245089999999998</v>
      </c>
      <c r="L3205" s="150">
        <v>210</v>
      </c>
      <c r="M3205" s="150">
        <v>2239</v>
      </c>
      <c r="N3205" s="150">
        <v>4036.946831632572</v>
      </c>
      <c r="O3205" s="150">
        <v>115.71819600000001</v>
      </c>
      <c r="P3205" s="150">
        <v>1193.3964100000001</v>
      </c>
      <c r="Q3205" s="150">
        <v>0</v>
      </c>
      <c r="R3205" s="150">
        <v>998.31100000000004</v>
      </c>
      <c r="S3205" s="150">
        <v>678.39440000000002</v>
      </c>
      <c r="T3205" s="150">
        <v>1281.35915</v>
      </c>
      <c r="U3205" s="150">
        <v>292.24849999999998</v>
      </c>
      <c r="V3205" s="150">
        <v>119</v>
      </c>
      <c r="W3205" s="150">
        <v>447</v>
      </c>
      <c r="X3205" s="150">
        <v>240.3440997815199</v>
      </c>
      <c r="Y3205" s="150">
        <v>73.837000000000003</v>
      </c>
      <c r="Z3205" s="150">
        <v>0</v>
      </c>
      <c r="AA3205" s="150">
        <v>7281.618449999999</v>
      </c>
      <c r="AB3205" s="150">
        <v>90.063356033887104</v>
      </c>
      <c r="AC3205" s="150">
        <v>92.930847411069948</v>
      </c>
      <c r="AD3205" s="150">
        <v>62.81</v>
      </c>
      <c r="AE3205" s="150">
        <v>376.56356000000011</v>
      </c>
      <c r="AF3205" s="150">
        <v>4433.6909999999998</v>
      </c>
      <c r="AG3205" s="150">
        <v>7072</v>
      </c>
      <c r="AH3205" s="150">
        <v>463.07897237058552</v>
      </c>
      <c r="AI3205" s="150">
        <v>147.20824629399999</v>
      </c>
      <c r="AJ3205" s="150">
        <v>3265.4837963876639</v>
      </c>
      <c r="AK3205" s="150"/>
      <c r="AL3205" s="150">
        <v>37922.796875</v>
      </c>
      <c r="AM3205" s="150">
        <v>32111.578125</v>
      </c>
      <c r="AN3205" s="150">
        <v>5811.2216796875</v>
      </c>
      <c r="AO3205" s="5" t="s">
        <v>6435</v>
      </c>
    </row>
    <row r="3206" spans="1:41" ht="14.25" x14ac:dyDescent="0.45">
      <c r="A3206" s="150">
        <v>2019</v>
      </c>
      <c r="B3206" s="5" t="s">
        <v>81</v>
      </c>
      <c r="C3206" s="5" t="s">
        <v>179</v>
      </c>
      <c r="D3206" s="5" t="s">
        <v>84</v>
      </c>
      <c r="E3206" s="5" t="s">
        <v>109</v>
      </c>
      <c r="F3206" s="5" t="s">
        <v>191</v>
      </c>
      <c r="G3206" s="5" t="s">
        <v>87</v>
      </c>
      <c r="H3206" s="5" t="s">
        <v>131</v>
      </c>
      <c r="I3206" s="150">
        <v>4003.40771484375</v>
      </c>
      <c r="J3206" s="150">
        <v>19736.671875</v>
      </c>
      <c r="K3206" s="150">
        <v>689.20916748046875</v>
      </c>
      <c r="L3206" s="150">
        <v>441.3839111328125</v>
      </c>
      <c r="M3206" s="150">
        <v>3858.78076171875</v>
      </c>
      <c r="N3206" s="150">
        <v>1720.0789794921875</v>
      </c>
      <c r="O3206" s="150">
        <v>3132.535888671875</v>
      </c>
      <c r="P3206" s="150">
        <v>4276.3544921875</v>
      </c>
      <c r="Q3206" s="150">
        <v>82.597389221191406</v>
      </c>
      <c r="R3206" s="150">
        <v>128.41096496582031</v>
      </c>
      <c r="S3206" s="150">
        <v>2515.3486328125</v>
      </c>
      <c r="T3206" s="150">
        <v>618.24609375</v>
      </c>
      <c r="U3206" s="150">
        <v>29.527006149291992</v>
      </c>
      <c r="V3206" s="150">
        <v>50.180534362792969</v>
      </c>
      <c r="W3206" s="150">
        <v>1699.99365234375</v>
      </c>
      <c r="X3206" s="150">
        <v>5298.19580078125</v>
      </c>
      <c r="Y3206" s="150">
        <v>3193.176025390625</v>
      </c>
      <c r="Z3206" s="150">
        <v>4902.95166015625</v>
      </c>
      <c r="AA3206" s="150">
        <v>42334.0390625</v>
      </c>
      <c r="AB3206" s="150">
        <v>1051.8748779296875</v>
      </c>
      <c r="AC3206" s="150">
        <v>5627.94580078125</v>
      </c>
      <c r="AD3206" s="150">
        <v>5323.7451171875</v>
      </c>
      <c r="AE3206" s="150">
        <v>4231.48291015625</v>
      </c>
      <c r="AF3206" s="150">
        <v>9903.6083984375</v>
      </c>
      <c r="AG3206" s="150">
        <v>41252.49609375</v>
      </c>
      <c r="AH3206" s="150">
        <v>10452.4267578125</v>
      </c>
      <c r="AI3206" s="150">
        <v>33.681365966796875</v>
      </c>
      <c r="AJ3206" s="150">
        <v>12495.7900390625</v>
      </c>
      <c r="AK3206" s="150">
        <v>516.14263916015625</v>
      </c>
      <c r="AL3206" s="150">
        <v>189600.296875</v>
      </c>
      <c r="AM3206" s="150">
        <v>154410.109375</v>
      </c>
      <c r="AN3206" s="150">
        <v>35190.1796875</v>
      </c>
      <c r="AO3206" s="5" t="s">
        <v>6436</v>
      </c>
    </row>
    <row r="3207" spans="1:41" ht="14.25" x14ac:dyDescent="0.45">
      <c r="A3207" s="150">
        <v>2019</v>
      </c>
      <c r="B3207" s="5" t="s">
        <v>81</v>
      </c>
      <c r="C3207" s="5" t="s">
        <v>179</v>
      </c>
      <c r="D3207" s="5" t="s">
        <v>84</v>
      </c>
      <c r="E3207" s="5" t="s">
        <v>109</v>
      </c>
      <c r="F3207" s="5" t="s">
        <v>191</v>
      </c>
      <c r="G3207" s="5" t="s">
        <v>88</v>
      </c>
      <c r="H3207" s="5" t="s">
        <v>131</v>
      </c>
      <c r="I3207" s="150">
        <v>3909.2245048469281</v>
      </c>
      <c r="J3207" s="150">
        <v>19272.350999999999</v>
      </c>
      <c r="K3207" s="150">
        <v>672.99495999999999</v>
      </c>
      <c r="L3207" s="150">
        <v>431</v>
      </c>
      <c r="M3207" s="150">
        <v>3768</v>
      </c>
      <c r="N3207" s="150">
        <v>1679.6128483673749</v>
      </c>
      <c r="O3207" s="150">
        <v>3058.8405429999998</v>
      </c>
      <c r="P3207" s="150">
        <v>4175.7497999999978</v>
      </c>
      <c r="Q3207" s="150">
        <v>80.654218340769987</v>
      </c>
      <c r="R3207" s="150">
        <v>125.39</v>
      </c>
      <c r="S3207" s="150">
        <v>2456.1732000000002</v>
      </c>
      <c r="T3207" s="150">
        <v>603.70137999999997</v>
      </c>
      <c r="U3207" s="150">
        <v>28.832360000000001</v>
      </c>
      <c r="V3207" s="150">
        <v>49</v>
      </c>
      <c r="W3207" s="150">
        <v>1660</v>
      </c>
      <c r="X3207" s="150">
        <v>5173.5516492408242</v>
      </c>
      <c r="Y3207" s="150">
        <v>3118.0540000000001</v>
      </c>
      <c r="Z3207" s="150">
        <v>4787.6059999999998</v>
      </c>
      <c r="AA3207" s="150">
        <v>41338.096110000013</v>
      </c>
      <c r="AB3207" s="150">
        <v>1027.1286720460539</v>
      </c>
      <c r="AC3207" s="150">
        <v>5495.5440677301503</v>
      </c>
      <c r="AD3207" s="150">
        <v>5198.5</v>
      </c>
      <c r="AE3207" s="150">
        <v>4131.9340199999951</v>
      </c>
      <c r="AF3207" s="150">
        <v>9670.6180000000004</v>
      </c>
      <c r="AG3207" s="150">
        <v>40282</v>
      </c>
      <c r="AH3207" s="150">
        <v>10206.525155302241</v>
      </c>
      <c r="AI3207" s="150">
        <v>32.88898485499999</v>
      </c>
      <c r="AJ3207" s="150">
        <v>12201.81734793392</v>
      </c>
      <c r="AK3207" s="150">
        <v>504</v>
      </c>
      <c r="AL3207" s="150">
        <v>185139.796875</v>
      </c>
      <c r="AM3207" s="150">
        <v>150777.484375</v>
      </c>
      <c r="AN3207" s="150">
        <v>34362.3046875</v>
      </c>
      <c r="AO3207" s="5" t="s">
        <v>6437</v>
      </c>
    </row>
    <row r="3208" spans="1:41" ht="14.25" x14ac:dyDescent="0.45">
      <c r="A3208" s="150">
        <v>2019</v>
      </c>
      <c r="B3208" s="5" t="s">
        <v>81</v>
      </c>
      <c r="C3208" s="5" t="s">
        <v>179</v>
      </c>
      <c r="D3208" s="5" t="s">
        <v>84</v>
      </c>
      <c r="E3208" s="5" t="s">
        <v>109</v>
      </c>
      <c r="F3208" s="5" t="s">
        <v>194</v>
      </c>
      <c r="G3208" s="5" t="s">
        <v>87</v>
      </c>
      <c r="H3208" s="5" t="s">
        <v>131</v>
      </c>
      <c r="I3208" s="150">
        <v>846.58404541015625</v>
      </c>
      <c r="J3208" s="150">
        <v>585.2801513671875</v>
      </c>
      <c r="K3208" s="150">
        <v>23.838827133178711</v>
      </c>
      <c r="L3208" s="150">
        <v>412.70932006835938</v>
      </c>
      <c r="M3208" s="150">
        <v>691.26251220703125</v>
      </c>
      <c r="N3208" s="150">
        <v>734.2799072265625</v>
      </c>
      <c r="O3208" s="150">
        <v>543.34796142578125</v>
      </c>
      <c r="P3208" s="150">
        <v>936.603515625</v>
      </c>
      <c r="Q3208" s="150">
        <v>3194.5263671875</v>
      </c>
      <c r="R3208" s="150">
        <v>2002.11328125</v>
      </c>
      <c r="S3208" s="150">
        <v>0</v>
      </c>
      <c r="T3208" s="150">
        <v>63.674510955810547</v>
      </c>
      <c r="U3208" s="150">
        <v>110.08668518066406</v>
      </c>
      <c r="V3208" s="150">
        <v>101.38516235351563</v>
      </c>
      <c r="W3208" s="150">
        <v>917.64508056640625</v>
      </c>
      <c r="X3208" s="150">
        <v>549.0692138671875</v>
      </c>
      <c r="Y3208" s="150">
        <v>1730.25048828125</v>
      </c>
      <c r="Z3208" s="150">
        <v>0</v>
      </c>
      <c r="AA3208" s="150">
        <v>10999.2275390625</v>
      </c>
      <c r="AB3208" s="150">
        <v>214.09748840332031</v>
      </c>
      <c r="AC3208" s="150">
        <v>483.26528930664063</v>
      </c>
      <c r="AD3208" s="150">
        <v>1270.509765625</v>
      </c>
      <c r="AE3208" s="150">
        <v>0</v>
      </c>
      <c r="AF3208" s="150">
        <v>1382.2259521484375</v>
      </c>
      <c r="AG3208" s="150">
        <v>12152.90625</v>
      </c>
      <c r="AH3208" s="150">
        <v>623.086669921875</v>
      </c>
      <c r="AI3208" s="150">
        <v>744.317138671875</v>
      </c>
      <c r="AJ3208" s="150">
        <v>3534.45458984375</v>
      </c>
      <c r="AK3208" s="150">
        <v>22.530036926269531</v>
      </c>
      <c r="AL3208" s="150">
        <v>44869.27734375</v>
      </c>
      <c r="AM3208" s="150">
        <v>39205.8984375</v>
      </c>
      <c r="AN3208" s="150">
        <v>5663.3798828125</v>
      </c>
      <c r="AO3208" s="5" t="s">
        <v>6438</v>
      </c>
    </row>
    <row r="3209" spans="1:41" ht="14.25" x14ac:dyDescent="0.45">
      <c r="A3209" s="150">
        <v>2019</v>
      </c>
      <c r="B3209" s="5" t="s">
        <v>81</v>
      </c>
      <c r="C3209" s="5" t="s">
        <v>179</v>
      </c>
      <c r="D3209" s="5" t="s">
        <v>84</v>
      </c>
      <c r="E3209" s="5" t="s">
        <v>109</v>
      </c>
      <c r="F3209" s="5" t="s">
        <v>194</v>
      </c>
      <c r="G3209" s="5" t="s">
        <v>88</v>
      </c>
      <c r="H3209" s="5" t="s">
        <v>131</v>
      </c>
      <c r="I3209" s="150">
        <v>826.66752319669627</v>
      </c>
      <c r="J3209" s="150">
        <v>571.51099999999997</v>
      </c>
      <c r="K3209" s="150">
        <v>23.277999999999999</v>
      </c>
      <c r="L3209" s="150">
        <v>403</v>
      </c>
      <c r="M3209" s="150">
        <v>675</v>
      </c>
      <c r="N3209" s="150">
        <v>717.00540999999987</v>
      </c>
      <c r="O3209" s="150">
        <v>530.56525499999998</v>
      </c>
      <c r="P3209" s="150">
        <v>914.56922000000043</v>
      </c>
      <c r="Q3209" s="150">
        <v>3119.3725740570399</v>
      </c>
      <c r="R3209" s="150">
        <v>1955.0119999999999</v>
      </c>
      <c r="S3209" s="150">
        <v>0</v>
      </c>
      <c r="T3209" s="150">
        <v>62.176519999999996</v>
      </c>
      <c r="U3209" s="150">
        <v>107.49681</v>
      </c>
      <c r="V3209" s="150">
        <v>99</v>
      </c>
      <c r="W3209" s="150">
        <v>896.05676000000005</v>
      </c>
      <c r="X3209" s="150">
        <v>536.15192534506275</v>
      </c>
      <c r="Y3209" s="150">
        <v>1689.5450000000001</v>
      </c>
      <c r="Z3209" s="150">
        <v>0</v>
      </c>
      <c r="AA3209" s="150">
        <v>10740.46201999995</v>
      </c>
      <c r="AB3209" s="150">
        <v>209.06068133449261</v>
      </c>
      <c r="AC3209" s="150">
        <v>471.89609943689061</v>
      </c>
      <c r="AD3209" s="150">
        <v>1240.6199999999999</v>
      </c>
      <c r="AE3209" s="150">
        <v>0</v>
      </c>
      <c r="AF3209" s="150">
        <v>1349.7080000000001</v>
      </c>
      <c r="AG3209" s="150">
        <v>11867</v>
      </c>
      <c r="AH3209" s="150">
        <v>608.42805983230983</v>
      </c>
      <c r="AI3209" s="150">
        <v>726.80652036093625</v>
      </c>
      <c r="AJ3209" s="150">
        <v>3451.3038807125658</v>
      </c>
      <c r="AK3209" s="150">
        <v>22</v>
      </c>
      <c r="AL3209" s="150">
        <v>43813.6953125</v>
      </c>
      <c r="AM3209" s="150">
        <v>38283.55078125</v>
      </c>
      <c r="AN3209" s="150">
        <v>5530.14404296875</v>
      </c>
      <c r="AO3209" s="5" t="s">
        <v>6439</v>
      </c>
    </row>
    <row r="3210" spans="1:41" ht="14.25" x14ac:dyDescent="0.45">
      <c r="A3210" s="150">
        <v>2019</v>
      </c>
      <c r="B3210" s="5" t="s">
        <v>81</v>
      </c>
      <c r="C3210" s="5" t="s">
        <v>179</v>
      </c>
      <c r="D3210" s="5" t="s">
        <v>84</v>
      </c>
      <c r="E3210" s="5" t="s">
        <v>109</v>
      </c>
      <c r="F3210" s="5" t="s">
        <v>197</v>
      </c>
      <c r="G3210" s="5" t="s">
        <v>87</v>
      </c>
      <c r="H3210" s="5" t="s">
        <v>131</v>
      </c>
      <c r="I3210" s="150">
        <v>638.8834228515625</v>
      </c>
      <c r="J3210" s="150">
        <v>557.97479248046875</v>
      </c>
      <c r="K3210" s="150">
        <v>42.968631744384766</v>
      </c>
      <c r="L3210" s="150">
        <v>645.1783447265625</v>
      </c>
      <c r="M3210" s="150">
        <v>2426.0751953125</v>
      </c>
      <c r="N3210" s="150">
        <v>475.10003662109375</v>
      </c>
      <c r="O3210" s="150">
        <v>467.87338256835938</v>
      </c>
      <c r="P3210" s="150">
        <v>570.119873046875</v>
      </c>
      <c r="Q3210" s="150">
        <v>0</v>
      </c>
      <c r="R3210" s="150">
        <v>2344.500244140625</v>
      </c>
      <c r="S3210" s="150">
        <v>5.4292573928833008</v>
      </c>
      <c r="T3210" s="150">
        <v>124.25763702392578</v>
      </c>
      <c r="U3210" s="150">
        <v>544.52410888671875</v>
      </c>
      <c r="V3210" s="150">
        <v>132.10794067382813</v>
      </c>
      <c r="W3210" s="150">
        <v>0</v>
      </c>
      <c r="X3210" s="150">
        <v>346.25881958007813</v>
      </c>
      <c r="Y3210" s="150">
        <v>6070.0712890625</v>
      </c>
      <c r="Z3210" s="150">
        <v>0</v>
      </c>
      <c r="AA3210" s="150">
        <v>5620.6484375</v>
      </c>
      <c r="AB3210" s="150">
        <v>298.72225952148438</v>
      </c>
      <c r="AC3210" s="150">
        <v>410.22262573242188</v>
      </c>
      <c r="AD3210" s="150">
        <v>1977.1029052734375</v>
      </c>
      <c r="AE3210" s="150">
        <v>612.34588623046875</v>
      </c>
      <c r="AF3210" s="150">
        <v>3888.022705078125</v>
      </c>
      <c r="AG3210" s="150">
        <v>13805.7919921875</v>
      </c>
      <c r="AH3210" s="150">
        <v>907.25537109375</v>
      </c>
      <c r="AI3210" s="150">
        <v>340.47064208984375</v>
      </c>
      <c r="AJ3210" s="150">
        <v>3813.061767578125</v>
      </c>
      <c r="AK3210" s="150">
        <v>118.79473876953125</v>
      </c>
      <c r="AL3210" s="150">
        <v>47183.76171875</v>
      </c>
      <c r="AM3210" s="150">
        <v>40128.5546875</v>
      </c>
      <c r="AN3210" s="150">
        <v>7055.208984375</v>
      </c>
      <c r="AO3210" s="5" t="s">
        <v>6440</v>
      </c>
    </row>
    <row r="3211" spans="1:41" ht="14.25" x14ac:dyDescent="0.45">
      <c r="A3211" s="150">
        <v>2019</v>
      </c>
      <c r="B3211" s="5" t="s">
        <v>81</v>
      </c>
      <c r="C3211" s="5" t="s">
        <v>179</v>
      </c>
      <c r="D3211" s="5" t="s">
        <v>84</v>
      </c>
      <c r="E3211" s="5" t="s">
        <v>109</v>
      </c>
      <c r="F3211" s="5" t="s">
        <v>197</v>
      </c>
      <c r="G3211" s="5" t="s">
        <v>88</v>
      </c>
      <c r="H3211" s="5" t="s">
        <v>131</v>
      </c>
      <c r="I3211" s="150">
        <v>623.85321511686243</v>
      </c>
      <c r="J3211" s="150">
        <v>544.84799999999996</v>
      </c>
      <c r="K3211" s="150">
        <v>41.957759999999993</v>
      </c>
      <c r="L3211" s="150">
        <v>630</v>
      </c>
      <c r="M3211" s="150">
        <v>2369</v>
      </c>
      <c r="N3211" s="150">
        <v>463.92294000000032</v>
      </c>
      <c r="O3211" s="150">
        <v>456.86629999999991</v>
      </c>
      <c r="P3211" s="150">
        <v>556.70737000000008</v>
      </c>
      <c r="Q3211" s="150">
        <v>0</v>
      </c>
      <c r="R3211" s="150">
        <v>2289.3440000000001</v>
      </c>
      <c r="S3211" s="150">
        <v>5.3015299999999996</v>
      </c>
      <c r="T3211" s="150">
        <v>121.33438</v>
      </c>
      <c r="U3211" s="150">
        <v>531.71374000000003</v>
      </c>
      <c r="V3211" s="150">
        <v>129</v>
      </c>
      <c r="W3211" s="150">
        <v>0</v>
      </c>
      <c r="X3211" s="150">
        <v>338.11280933849758</v>
      </c>
      <c r="Y3211" s="150">
        <v>5927.268</v>
      </c>
      <c r="Z3211" s="150">
        <v>0</v>
      </c>
      <c r="AA3211" s="150">
        <v>5488.4181800000006</v>
      </c>
      <c r="AB3211" s="150">
        <v>291.69459058556129</v>
      </c>
      <c r="AC3211" s="150">
        <v>400.57182098220431</v>
      </c>
      <c r="AD3211" s="150">
        <v>1930.59</v>
      </c>
      <c r="AE3211" s="150">
        <v>597.93998999999985</v>
      </c>
      <c r="AF3211" s="150">
        <v>3796.5540000000001</v>
      </c>
      <c r="AG3211" s="150">
        <v>13481</v>
      </c>
      <c r="AH3211" s="150">
        <v>885.91147170430497</v>
      </c>
      <c r="AI3211" s="150">
        <v>332.46080046800012</v>
      </c>
      <c r="AJ3211" s="150">
        <v>3723.3566118174031</v>
      </c>
      <c r="AK3211" s="150">
        <v>116</v>
      </c>
      <c r="AL3211" s="150">
        <v>46073.7265625</v>
      </c>
      <c r="AM3211" s="150">
        <v>39184.49609375</v>
      </c>
      <c r="AN3211" s="150">
        <v>6889.22998046875</v>
      </c>
      <c r="AO3211" s="5" t="s">
        <v>6441</v>
      </c>
    </row>
    <row r="3212" spans="1:41" ht="14.25" x14ac:dyDescent="0.45">
      <c r="A3212" s="150">
        <v>2019</v>
      </c>
      <c r="B3212" s="5" t="s">
        <v>81</v>
      </c>
      <c r="C3212" s="5" t="s">
        <v>179</v>
      </c>
      <c r="D3212" s="5" t="s">
        <v>84</v>
      </c>
      <c r="E3212" s="5" t="s">
        <v>109</v>
      </c>
      <c r="F3212" s="5" t="s">
        <v>200</v>
      </c>
      <c r="G3212" s="5" t="s">
        <v>87</v>
      </c>
      <c r="H3212" s="5" t="s">
        <v>131</v>
      </c>
      <c r="I3212" s="150">
        <v>38.502941131591797</v>
      </c>
      <c r="J3212" s="150">
        <v>740.782470703125</v>
      </c>
      <c r="K3212" s="150">
        <v>60.267040252685547</v>
      </c>
      <c r="L3212" s="150"/>
      <c r="M3212" s="150">
        <v>109.57790374755859</v>
      </c>
      <c r="N3212" s="150">
        <v>3.266599178314209</v>
      </c>
      <c r="O3212" s="150">
        <v>138.88092041015625</v>
      </c>
      <c r="P3212" s="150">
        <v>113.64980316162109</v>
      </c>
      <c r="Q3212" s="150">
        <v>817.760498046875</v>
      </c>
      <c r="R3212" s="150">
        <v>41.147014617919922</v>
      </c>
      <c r="S3212" s="150">
        <v>0.43245381116867065</v>
      </c>
      <c r="T3212" s="150">
        <v>163.61233520507813</v>
      </c>
      <c r="U3212" s="150">
        <v>117.89282989501953</v>
      </c>
      <c r="V3212" s="150">
        <v>36.867332458496094</v>
      </c>
      <c r="W3212" s="150">
        <v>0</v>
      </c>
      <c r="X3212" s="150">
        <v>727.44866943359375</v>
      </c>
      <c r="Y3212" s="150">
        <v>12473.6103515625</v>
      </c>
      <c r="Z3212" s="150">
        <v>0</v>
      </c>
      <c r="AA3212" s="150">
        <v>1872.3712158203125</v>
      </c>
      <c r="AB3212" s="150">
        <v>96.552864074707031</v>
      </c>
      <c r="AC3212" s="150">
        <v>290.84848022460938</v>
      </c>
      <c r="AD3212" s="150">
        <v>359.39505004882813</v>
      </c>
      <c r="AE3212" s="150">
        <v>482.56533813476563</v>
      </c>
      <c r="AF3212" s="150">
        <v>646.05084228515625</v>
      </c>
      <c r="AG3212" s="150">
        <v>6662.74609375</v>
      </c>
      <c r="AH3212" s="150">
        <v>724.73101806640625</v>
      </c>
      <c r="AI3212" s="150">
        <v>0</v>
      </c>
      <c r="AJ3212" s="150">
        <v>596.82342529296875</v>
      </c>
      <c r="AK3212" s="150">
        <v>101.38516235351563</v>
      </c>
      <c r="AL3212" s="150">
        <v>27417.166015625</v>
      </c>
      <c r="AM3212" s="150">
        <v>24934.884765625</v>
      </c>
      <c r="AN3212" s="150">
        <v>2482.283447265625</v>
      </c>
      <c r="AO3212" s="5" t="s">
        <v>6442</v>
      </c>
    </row>
    <row r="3213" spans="1:41" ht="14.25" x14ac:dyDescent="0.45">
      <c r="A3213" s="150">
        <v>2019</v>
      </c>
      <c r="B3213" s="5" t="s">
        <v>81</v>
      </c>
      <c r="C3213" s="5" t="s">
        <v>179</v>
      </c>
      <c r="D3213" s="5" t="s">
        <v>84</v>
      </c>
      <c r="E3213" s="5" t="s">
        <v>109</v>
      </c>
      <c r="F3213" s="5" t="s">
        <v>200</v>
      </c>
      <c r="G3213" s="5" t="s">
        <v>88</v>
      </c>
      <c r="H3213" s="5" t="s">
        <v>131</v>
      </c>
      <c r="I3213" s="150">
        <v>37.597128328691063</v>
      </c>
      <c r="J3213" s="150">
        <v>723.35500000000002</v>
      </c>
      <c r="K3213" s="150">
        <v>58.849209999999999</v>
      </c>
      <c r="L3213" s="150"/>
      <c r="M3213" s="150">
        <v>107</v>
      </c>
      <c r="N3213" s="150">
        <v>3.1897500000000001</v>
      </c>
      <c r="O3213" s="150">
        <v>135.613643</v>
      </c>
      <c r="P3213" s="150">
        <v>110.9761</v>
      </c>
      <c r="Q3213" s="150">
        <v>798.52206288164996</v>
      </c>
      <c r="R3213" s="150">
        <v>40.179000000000002</v>
      </c>
      <c r="S3213" s="150">
        <v>0.42227999999999999</v>
      </c>
      <c r="T3213" s="150">
        <v>159.76322999999999</v>
      </c>
      <c r="U3213" s="150">
        <v>115.11931</v>
      </c>
      <c r="V3213" s="150">
        <v>36</v>
      </c>
      <c r="W3213" s="150">
        <v>0</v>
      </c>
      <c r="X3213" s="150">
        <v>710.33489946124212</v>
      </c>
      <c r="Y3213" s="150">
        <v>12180.159</v>
      </c>
      <c r="Z3213" s="150">
        <v>0</v>
      </c>
      <c r="AA3213" s="150">
        <v>1828.322260000248</v>
      </c>
      <c r="AB3213" s="150">
        <v>94.281379999999999</v>
      </c>
      <c r="AC3213" s="150">
        <v>284.00605293621351</v>
      </c>
      <c r="AD3213" s="150">
        <v>350.94</v>
      </c>
      <c r="AE3213" s="150">
        <v>471.21260999999998</v>
      </c>
      <c r="AF3213" s="150">
        <v>630.85199999999998</v>
      </c>
      <c r="AG3213" s="150">
        <v>6506</v>
      </c>
      <c r="AH3213" s="150">
        <v>707.68115347310709</v>
      </c>
      <c r="AI3213" s="150">
        <v>0</v>
      </c>
      <c r="AJ3213" s="150">
        <v>582.78266419657518</v>
      </c>
      <c r="AK3213" s="150">
        <v>99</v>
      </c>
      <c r="AL3213" s="150">
        <v>26772.158203125</v>
      </c>
      <c r="AM3213" s="150">
        <v>24348.2734375</v>
      </c>
      <c r="AN3213" s="150">
        <v>2423.8857421875</v>
      </c>
      <c r="AO3213" s="5" t="s">
        <v>6443</v>
      </c>
    </row>
    <row r="3214" spans="1:41" ht="14.25" x14ac:dyDescent="0.45">
      <c r="A3214" s="150">
        <v>2019</v>
      </c>
      <c r="B3214" s="5" t="s">
        <v>81</v>
      </c>
      <c r="C3214" s="5" t="s">
        <v>179</v>
      </c>
      <c r="D3214" s="5" t="s">
        <v>84</v>
      </c>
      <c r="E3214" s="5" t="s">
        <v>109</v>
      </c>
      <c r="F3214" s="5" t="s">
        <v>203</v>
      </c>
      <c r="G3214" s="5" t="s">
        <v>87</v>
      </c>
      <c r="H3214" s="5" t="s">
        <v>131</v>
      </c>
      <c r="I3214" s="150">
        <v>340.40704345703125</v>
      </c>
      <c r="J3214" s="150">
        <v>4733.7275390625</v>
      </c>
      <c r="K3214" s="150">
        <v>135.98611450195313</v>
      </c>
      <c r="L3214" s="150">
        <v>278.55319213867188</v>
      </c>
      <c r="M3214" s="150">
        <v>11.265018463134766</v>
      </c>
      <c r="N3214" s="150">
        <v>1912.8936767578125</v>
      </c>
      <c r="O3214" s="150">
        <v>1339.6754150390625</v>
      </c>
      <c r="P3214" s="150">
        <v>1142.3216552734375</v>
      </c>
      <c r="Q3214" s="150">
        <v>0</v>
      </c>
      <c r="R3214" s="150">
        <v>0</v>
      </c>
      <c r="S3214" s="150">
        <v>0</v>
      </c>
      <c r="T3214" s="150">
        <v>3301.028564453125</v>
      </c>
      <c r="U3214" s="150">
        <v>0</v>
      </c>
      <c r="V3214" s="150">
        <v>194.57759094238281</v>
      </c>
      <c r="W3214" s="150">
        <v>123.68788146972656</v>
      </c>
      <c r="X3214" s="150">
        <v>0</v>
      </c>
      <c r="Y3214" s="150">
        <v>1729.7598876953125</v>
      </c>
      <c r="Z3214" s="150">
        <v>1072.03857421875</v>
      </c>
      <c r="AA3214" s="150">
        <v>5637.63720703125</v>
      </c>
      <c r="AB3214" s="150">
        <v>0</v>
      </c>
      <c r="AC3214" s="150">
        <v>1305.70703125</v>
      </c>
      <c r="AD3214" s="150">
        <v>903.89483642578125</v>
      </c>
      <c r="AE3214" s="150">
        <v>459.71029663085938</v>
      </c>
      <c r="AF3214" s="150"/>
      <c r="AG3214" s="150">
        <v>2031.7996826171875</v>
      </c>
      <c r="AH3214" s="150">
        <v>0</v>
      </c>
      <c r="AI3214" s="150">
        <v>0</v>
      </c>
      <c r="AJ3214" s="150">
        <v>343.60498046875</v>
      </c>
      <c r="AK3214" s="150"/>
      <c r="AL3214" s="150">
        <v>26998.275390625</v>
      </c>
      <c r="AM3214" s="150">
        <v>21182.73828125</v>
      </c>
      <c r="AN3214" s="150">
        <v>5815.5380859375</v>
      </c>
      <c r="AO3214" s="5" t="s">
        <v>6444</v>
      </c>
    </row>
    <row r="3215" spans="1:41" ht="14.25" x14ac:dyDescent="0.45">
      <c r="A3215" s="150">
        <v>2019</v>
      </c>
      <c r="B3215" s="5" t="s">
        <v>81</v>
      </c>
      <c r="C3215" s="5" t="s">
        <v>179</v>
      </c>
      <c r="D3215" s="5" t="s">
        <v>84</v>
      </c>
      <c r="E3215" s="5" t="s">
        <v>109</v>
      </c>
      <c r="F3215" s="5" t="s">
        <v>203</v>
      </c>
      <c r="G3215" s="5" t="s">
        <v>88</v>
      </c>
      <c r="H3215" s="5" t="s">
        <v>131</v>
      </c>
      <c r="I3215" s="150">
        <v>332.39868930309518</v>
      </c>
      <c r="J3215" s="150">
        <v>4622.3630000000003</v>
      </c>
      <c r="K3215" s="150">
        <v>132.78693999999999</v>
      </c>
      <c r="L3215" s="150">
        <v>272</v>
      </c>
      <c r="M3215" s="150">
        <v>11</v>
      </c>
      <c r="N3215" s="150">
        <v>1867.891339999999</v>
      </c>
      <c r="O3215" s="150">
        <v>1308.1585</v>
      </c>
      <c r="P3215" s="150">
        <v>1115.447687831308</v>
      </c>
      <c r="Q3215" s="150">
        <v>0</v>
      </c>
      <c r="R3215" s="150">
        <v>0</v>
      </c>
      <c r="S3215" s="150">
        <v>0</v>
      </c>
      <c r="T3215" s="150">
        <v>3223.369380000001</v>
      </c>
      <c r="U3215" s="150">
        <v>0</v>
      </c>
      <c r="V3215" s="150">
        <v>190</v>
      </c>
      <c r="W3215" s="150">
        <v>120.77803</v>
      </c>
      <c r="X3215" s="150">
        <v>0</v>
      </c>
      <c r="Y3215" s="150">
        <v>1689.066</v>
      </c>
      <c r="Z3215" s="150">
        <v>1046.818</v>
      </c>
      <c r="AA3215" s="150">
        <v>5505.0074399999949</v>
      </c>
      <c r="AB3215" s="150">
        <v>0</v>
      </c>
      <c r="AC3215" s="150">
        <v>1274.9892675652859</v>
      </c>
      <c r="AD3215" s="150">
        <v>882.63</v>
      </c>
      <c r="AE3215" s="150">
        <v>448.89525000000009</v>
      </c>
      <c r="AF3215" s="150"/>
      <c r="AG3215" s="150">
        <v>1984</v>
      </c>
      <c r="AH3215" s="150">
        <v>0</v>
      </c>
      <c r="AI3215" s="150">
        <v>0</v>
      </c>
      <c r="AJ3215" s="150">
        <v>335.52141999999998</v>
      </c>
      <c r="AK3215" s="150"/>
      <c r="AL3215" s="150">
        <v>26363.123046875</v>
      </c>
      <c r="AM3215" s="150">
        <v>20684.3984375</v>
      </c>
      <c r="AN3215" s="150">
        <v>5678.72265625</v>
      </c>
      <c r="AO3215" s="5" t="s">
        <v>6445</v>
      </c>
    </row>
    <row r="3216" spans="1:41" ht="14.25" x14ac:dyDescent="0.45">
      <c r="A3216" s="150">
        <v>2019</v>
      </c>
      <c r="B3216" s="5" t="s">
        <v>81</v>
      </c>
      <c r="C3216" s="5" t="s">
        <v>179</v>
      </c>
      <c r="D3216" s="5" t="s">
        <v>84</v>
      </c>
      <c r="E3216" s="5" t="s">
        <v>109</v>
      </c>
      <c r="F3216" s="5" t="s">
        <v>206</v>
      </c>
      <c r="G3216" s="5" t="s">
        <v>87</v>
      </c>
      <c r="H3216" s="5" t="s">
        <v>131</v>
      </c>
      <c r="I3216" s="150">
        <v>1534.4456787109375</v>
      </c>
      <c r="J3216" s="150">
        <v>12091.181640625</v>
      </c>
      <c r="K3216" s="150">
        <v>41.862857818603516</v>
      </c>
      <c r="L3216" s="150"/>
      <c r="M3216" s="150">
        <v>207.89079284667969</v>
      </c>
      <c r="N3216" s="150">
        <v>0</v>
      </c>
      <c r="O3216" s="150">
        <v>3817.857666015625</v>
      </c>
      <c r="P3216" s="150">
        <v>410.47232055664063</v>
      </c>
      <c r="Q3216" s="150">
        <v>338.01846313476563</v>
      </c>
      <c r="R3216" s="150">
        <v>80.8797607421875</v>
      </c>
      <c r="S3216" s="150">
        <v>0</v>
      </c>
      <c r="T3216" s="150">
        <v>1051.62353515625</v>
      </c>
      <c r="U3216" s="150">
        <v>0</v>
      </c>
      <c r="V3216" s="150">
        <v>1812.643798828125</v>
      </c>
      <c r="W3216" s="150">
        <v>662.9437255859375</v>
      </c>
      <c r="X3216" s="150">
        <v>1436.21923828125</v>
      </c>
      <c r="Y3216" s="150">
        <v>3564.77001953125</v>
      </c>
      <c r="Z3216" s="150">
        <v>636.2840576171875</v>
      </c>
      <c r="AA3216" s="150">
        <v>14280.259765625</v>
      </c>
      <c r="AB3216" s="150">
        <v>0</v>
      </c>
      <c r="AC3216" s="150">
        <v>1083.5216064453125</v>
      </c>
      <c r="AD3216" s="150">
        <v>732.55389404296875</v>
      </c>
      <c r="AE3216" s="150">
        <v>2.043351411819458</v>
      </c>
      <c r="AF3216" s="150">
        <v>3258.309326171875</v>
      </c>
      <c r="AG3216" s="150">
        <v>16540.119140625</v>
      </c>
      <c r="AH3216" s="150">
        <v>1279.9012451171875</v>
      </c>
      <c r="AI3216" s="150">
        <v>0</v>
      </c>
      <c r="AJ3216" s="150">
        <v>1092.7330322265625</v>
      </c>
      <c r="AK3216" s="150">
        <v>277.52908325195313</v>
      </c>
      <c r="AL3216" s="150">
        <v>66234.0625</v>
      </c>
      <c r="AM3216" s="150">
        <v>56725.6796875</v>
      </c>
      <c r="AN3216" s="150">
        <v>9508.3818359375</v>
      </c>
      <c r="AO3216" s="5" t="s">
        <v>6446</v>
      </c>
    </row>
    <row r="3217" spans="1:41" ht="14.25" x14ac:dyDescent="0.45">
      <c r="A3217" s="150">
        <v>2019</v>
      </c>
      <c r="B3217" s="5" t="s">
        <v>81</v>
      </c>
      <c r="C3217" s="5" t="s">
        <v>179</v>
      </c>
      <c r="D3217" s="5" t="s">
        <v>84</v>
      </c>
      <c r="E3217" s="5" t="s">
        <v>109</v>
      </c>
      <c r="F3217" s="5" t="s">
        <v>206</v>
      </c>
      <c r="G3217" s="5" t="s">
        <v>88</v>
      </c>
      <c r="H3217" s="5" t="s">
        <v>131</v>
      </c>
      <c r="I3217" s="150">
        <v>1498.346673482868</v>
      </c>
      <c r="J3217" s="150">
        <v>11806.727000000001</v>
      </c>
      <c r="K3217" s="150">
        <v>40.878</v>
      </c>
      <c r="L3217" s="150"/>
      <c r="M3217" s="150">
        <v>203</v>
      </c>
      <c r="N3217" s="150">
        <v>0</v>
      </c>
      <c r="O3217" s="150">
        <v>3728.0395020000001</v>
      </c>
      <c r="P3217" s="150">
        <v>400.81565000000012</v>
      </c>
      <c r="Q3217" s="150">
        <v>330.06631550213001</v>
      </c>
      <c r="R3217" s="150">
        <v>78.977000000000004</v>
      </c>
      <c r="S3217" s="150">
        <v>0</v>
      </c>
      <c r="T3217" s="150">
        <v>1026.8833</v>
      </c>
      <c r="U3217" s="150">
        <v>0</v>
      </c>
      <c r="V3217" s="150">
        <v>1770</v>
      </c>
      <c r="W3217" s="150">
        <v>647.34744999999998</v>
      </c>
      <c r="X3217" s="150">
        <v>1402.4310468328531</v>
      </c>
      <c r="Y3217" s="150">
        <v>3480.9059999999999</v>
      </c>
      <c r="Z3217" s="150">
        <v>621.31500000000005</v>
      </c>
      <c r="AA3217" s="150">
        <v>13944.30528</v>
      </c>
      <c r="AB3217" s="150">
        <v>0</v>
      </c>
      <c r="AC3217" s="150">
        <v>1058.030912158848</v>
      </c>
      <c r="AD3217" s="150">
        <v>715.32</v>
      </c>
      <c r="AE3217" s="150">
        <v>1.9952799999999999</v>
      </c>
      <c r="AF3217" s="150">
        <v>3181.6550000000002</v>
      </c>
      <c r="AG3217" s="150">
        <v>16151</v>
      </c>
      <c r="AH3217" s="150">
        <v>1249.790631861043</v>
      </c>
      <c r="AI3217" s="150">
        <v>0</v>
      </c>
      <c r="AJ3217" s="150">
        <v>1067.0256289518511</v>
      </c>
      <c r="AK3217" s="150">
        <v>271</v>
      </c>
      <c r="AL3217" s="150">
        <v>64675.859375</v>
      </c>
      <c r="AM3217" s="150">
        <v>55391.16796875</v>
      </c>
      <c r="AN3217" s="150">
        <v>9284.6904296875</v>
      </c>
      <c r="AO3217" s="5" t="s">
        <v>6447</v>
      </c>
    </row>
    <row r="3218" spans="1:41" ht="14.25" x14ac:dyDescent="0.45">
      <c r="A3218" s="150">
        <v>2019</v>
      </c>
      <c r="B3218" s="5" t="s">
        <v>81</v>
      </c>
      <c r="C3218" s="5" t="s">
        <v>179</v>
      </c>
      <c r="D3218" s="5" t="s">
        <v>84</v>
      </c>
      <c r="E3218" s="5" t="s">
        <v>25</v>
      </c>
      <c r="F3218" s="5" t="s">
        <v>236</v>
      </c>
      <c r="G3218" s="5" t="s">
        <v>87</v>
      </c>
      <c r="H3218" s="5" t="s">
        <v>131</v>
      </c>
      <c r="I3218" s="150">
        <v>78.367034912109375</v>
      </c>
      <c r="J3218" s="150">
        <v>0</v>
      </c>
      <c r="K3218" s="150">
        <v>0</v>
      </c>
      <c r="L3218" s="150"/>
      <c r="M3218" s="150"/>
      <c r="N3218" s="150">
        <v>45.764411926269531</v>
      </c>
      <c r="O3218" s="150">
        <v>52.228721618652344</v>
      </c>
      <c r="P3218" s="150"/>
      <c r="Q3218" s="150">
        <v>0</v>
      </c>
      <c r="R3218" s="150"/>
      <c r="S3218" s="150"/>
      <c r="T3218" s="150">
        <v>0</v>
      </c>
      <c r="U3218" s="150"/>
      <c r="V3218" s="150">
        <v>0</v>
      </c>
      <c r="W3218" s="150">
        <v>798.79217529296875</v>
      </c>
      <c r="X3218" s="150"/>
      <c r="Y3218" s="150">
        <v>634.9373779296875</v>
      </c>
      <c r="Z3218" s="150">
        <v>0</v>
      </c>
      <c r="AA3218" s="150">
        <v>358.43240356445313</v>
      </c>
      <c r="AB3218" s="150"/>
      <c r="AC3218" s="150"/>
      <c r="AD3218" s="150"/>
      <c r="AE3218" s="150">
        <v>0</v>
      </c>
      <c r="AF3218" s="150"/>
      <c r="AG3218" s="150">
        <v>-61.445552825927734</v>
      </c>
      <c r="AH3218" s="150">
        <v>3.4409511089324951</v>
      </c>
      <c r="AI3218" s="150">
        <v>210.13339233398438</v>
      </c>
      <c r="AJ3218" s="150"/>
      <c r="AK3218" s="150"/>
      <c r="AL3218" s="150">
        <v>2120.65087890625</v>
      </c>
      <c r="AM3218" s="150">
        <v>1056.0556640625</v>
      </c>
      <c r="AN3218" s="150">
        <v>1064.59521484375</v>
      </c>
      <c r="AO3218" s="5" t="s">
        <v>6448</v>
      </c>
    </row>
    <row r="3219" spans="1:41" ht="14.25" x14ac:dyDescent="0.45">
      <c r="A3219" s="150">
        <v>2019</v>
      </c>
      <c r="B3219" s="5" t="s">
        <v>81</v>
      </c>
      <c r="C3219" s="5" t="s">
        <v>179</v>
      </c>
      <c r="D3219" s="5" t="s">
        <v>84</v>
      </c>
      <c r="E3219" s="5" t="s">
        <v>25</v>
      </c>
      <c r="F3219" s="5" t="s">
        <v>236</v>
      </c>
      <c r="G3219" s="5" t="s">
        <v>88</v>
      </c>
      <c r="H3219" s="5" t="s">
        <v>131</v>
      </c>
      <c r="I3219" s="150">
        <v>76.523390000000006</v>
      </c>
      <c r="J3219" s="150">
        <v>0</v>
      </c>
      <c r="K3219" s="150">
        <v>0</v>
      </c>
      <c r="L3219" s="150"/>
      <c r="M3219" s="150"/>
      <c r="N3219" s="150">
        <v>44.687770000000008</v>
      </c>
      <c r="O3219" s="150">
        <v>51</v>
      </c>
      <c r="P3219" s="150"/>
      <c r="Q3219" s="150">
        <v>0</v>
      </c>
      <c r="R3219" s="150"/>
      <c r="S3219" s="150"/>
      <c r="T3219" s="150">
        <v>0</v>
      </c>
      <c r="U3219" s="150"/>
      <c r="V3219" s="150">
        <v>0</v>
      </c>
      <c r="W3219" s="150">
        <v>780</v>
      </c>
      <c r="X3219" s="150"/>
      <c r="Y3219" s="150">
        <v>620</v>
      </c>
      <c r="Z3219" s="150">
        <v>0</v>
      </c>
      <c r="AA3219" s="150">
        <v>350</v>
      </c>
      <c r="AB3219" s="150"/>
      <c r="AC3219" s="150"/>
      <c r="AD3219" s="150"/>
      <c r="AE3219" s="150">
        <v>0</v>
      </c>
      <c r="AF3219" s="150"/>
      <c r="AG3219" s="150">
        <v>-60</v>
      </c>
      <c r="AH3219" s="150">
        <v>3.36</v>
      </c>
      <c r="AI3219" s="150">
        <v>205.18983583100001</v>
      </c>
      <c r="AJ3219" s="150"/>
      <c r="AK3219" s="150"/>
      <c r="AL3219" s="150">
        <v>2070.760986328125</v>
      </c>
      <c r="AM3219" s="150">
        <v>1031.211181640625</v>
      </c>
      <c r="AN3219" s="150">
        <v>1039.5498046875</v>
      </c>
      <c r="AO3219" s="5" t="s">
        <v>6449</v>
      </c>
    </row>
    <row r="3220" spans="1:41" ht="14.25" x14ac:dyDescent="0.45">
      <c r="A3220" s="150">
        <v>2019</v>
      </c>
      <c r="B3220" s="5" t="s">
        <v>81</v>
      </c>
      <c r="C3220" s="5" t="s">
        <v>179</v>
      </c>
      <c r="D3220" s="5" t="s">
        <v>84</v>
      </c>
      <c r="E3220" s="5" t="s">
        <v>25</v>
      </c>
      <c r="F3220" s="5" t="s">
        <v>188</v>
      </c>
      <c r="G3220" s="5" t="s">
        <v>87</v>
      </c>
      <c r="H3220" s="5" t="s">
        <v>131</v>
      </c>
      <c r="I3220" s="150">
        <v>129.6156005859375</v>
      </c>
      <c r="J3220" s="150">
        <v>1178.2236328125</v>
      </c>
      <c r="K3220" s="150">
        <v>0</v>
      </c>
      <c r="L3220" s="150"/>
      <c r="M3220" s="150">
        <v>1928.3663330078125</v>
      </c>
      <c r="N3220" s="150">
        <v>131.14543151855469</v>
      </c>
      <c r="O3220" s="150">
        <v>362.03158569335938</v>
      </c>
      <c r="P3220" s="150">
        <v>0</v>
      </c>
      <c r="Q3220" s="150">
        <v>0</v>
      </c>
      <c r="R3220" s="150">
        <v>11.948087692260742</v>
      </c>
      <c r="S3220" s="150">
        <v>582.13348388671875</v>
      </c>
      <c r="T3220" s="150">
        <v>44.044254302978516</v>
      </c>
      <c r="U3220" s="150">
        <v>55.547489166259766</v>
      </c>
      <c r="V3220" s="150">
        <v>316.44461059570313</v>
      </c>
      <c r="W3220" s="150">
        <v>0</v>
      </c>
      <c r="X3220" s="150">
        <v>260.90679931640625</v>
      </c>
      <c r="Y3220" s="150">
        <v>5253.91455078125</v>
      </c>
      <c r="Z3220" s="150">
        <v>260.55474853515625</v>
      </c>
      <c r="AA3220" s="150">
        <v>5803.4970703125</v>
      </c>
      <c r="AB3220" s="150">
        <v>0</v>
      </c>
      <c r="AC3220" s="150">
        <v>27.284431457519531</v>
      </c>
      <c r="AD3220" s="150">
        <v>531.1353759765625</v>
      </c>
      <c r="AE3220" s="150">
        <v>8.1004695892333984</v>
      </c>
      <c r="AF3220" s="150">
        <v>455.7078857421875</v>
      </c>
      <c r="AG3220" s="150">
        <v>2709.7490234375</v>
      </c>
      <c r="AH3220" s="150">
        <v>169.54426574707031</v>
      </c>
      <c r="AI3220" s="150">
        <v>3.4907262325286865</v>
      </c>
      <c r="AJ3220" s="150">
        <v>307.06674194335938</v>
      </c>
      <c r="AK3220" s="150"/>
      <c r="AL3220" s="150">
        <v>20530.44921875</v>
      </c>
      <c r="AM3220" s="150">
        <v>16648.798828125</v>
      </c>
      <c r="AN3220" s="150">
        <v>3881.652587890625</v>
      </c>
      <c r="AO3220" s="5" t="s">
        <v>6450</v>
      </c>
    </row>
    <row r="3221" spans="1:41" ht="14.25" x14ac:dyDescent="0.45">
      <c r="A3221" s="150">
        <v>2019</v>
      </c>
      <c r="B3221" s="5" t="s">
        <v>81</v>
      </c>
      <c r="C3221" s="5" t="s">
        <v>179</v>
      </c>
      <c r="D3221" s="5" t="s">
        <v>84</v>
      </c>
      <c r="E3221" s="5" t="s">
        <v>25</v>
      </c>
      <c r="F3221" s="5" t="s">
        <v>188</v>
      </c>
      <c r="G3221" s="5" t="s">
        <v>88</v>
      </c>
      <c r="H3221" s="5" t="s">
        <v>131</v>
      </c>
      <c r="I3221" s="150">
        <v>126.5662872267779</v>
      </c>
      <c r="J3221" s="150">
        <v>1150.5050000000001</v>
      </c>
      <c r="K3221" s="150">
        <v>0</v>
      </c>
      <c r="L3221" s="150"/>
      <c r="M3221" s="150">
        <v>1883</v>
      </c>
      <c r="N3221" s="150">
        <v>128.06012999999979</v>
      </c>
      <c r="O3221" s="150">
        <v>353.5145179999999</v>
      </c>
      <c r="P3221" s="150">
        <v>0</v>
      </c>
      <c r="Q3221" s="150">
        <v>0</v>
      </c>
      <c r="R3221" s="150">
        <v>11.667</v>
      </c>
      <c r="S3221" s="150">
        <v>568.43832999999995</v>
      </c>
      <c r="T3221" s="150">
        <v>43.00808</v>
      </c>
      <c r="U3221" s="150">
        <v>54.240690000000001</v>
      </c>
      <c r="V3221" s="150">
        <v>309</v>
      </c>
      <c r="W3221" s="150">
        <v>0</v>
      </c>
      <c r="X3221" s="150">
        <v>254.76876926686271</v>
      </c>
      <c r="Y3221" s="150">
        <v>5130.3119999999999</v>
      </c>
      <c r="Z3221" s="150">
        <v>254.42500000000001</v>
      </c>
      <c r="AA3221" s="150">
        <v>5666.965220000001</v>
      </c>
      <c r="AB3221" s="150">
        <v>0</v>
      </c>
      <c r="AC3221" s="150">
        <v>26.642543214236671</v>
      </c>
      <c r="AD3221" s="150">
        <v>518.64</v>
      </c>
      <c r="AE3221" s="150">
        <v>7.9098999999999986</v>
      </c>
      <c r="AF3221" s="150">
        <v>444.98700000000002</v>
      </c>
      <c r="AG3221" s="150">
        <v>2646</v>
      </c>
      <c r="AH3221" s="150">
        <v>165.5556097030672</v>
      </c>
      <c r="AI3221" s="150">
        <v>3.4086040999999998</v>
      </c>
      <c r="AJ3221" s="150">
        <v>299.84275999999988</v>
      </c>
      <c r="AK3221" s="150"/>
      <c r="AL3221" s="150">
        <v>20047.453125</v>
      </c>
      <c r="AM3221" s="150">
        <v>16257.1240234375</v>
      </c>
      <c r="AN3221" s="150">
        <v>3790.333740234375</v>
      </c>
      <c r="AO3221" s="5" t="s">
        <v>6451</v>
      </c>
    </row>
    <row r="3222" spans="1:41" ht="14.25" x14ac:dyDescent="0.45">
      <c r="A3222" s="150">
        <v>2019</v>
      </c>
      <c r="B3222" s="5" t="s">
        <v>81</v>
      </c>
      <c r="C3222" s="5" t="s">
        <v>179</v>
      </c>
      <c r="D3222" s="5" t="s">
        <v>84</v>
      </c>
      <c r="E3222" s="5" t="s">
        <v>25</v>
      </c>
      <c r="F3222" s="5" t="s">
        <v>191</v>
      </c>
      <c r="G3222" s="5" t="s">
        <v>87</v>
      </c>
      <c r="H3222" s="5" t="s">
        <v>131</v>
      </c>
      <c r="I3222" s="150">
        <v>59.90185546875</v>
      </c>
      <c r="J3222" s="150">
        <v>22.007749557495117</v>
      </c>
      <c r="K3222" s="150">
        <v>0</v>
      </c>
      <c r="L3222" s="150">
        <v>4.0963702201843262</v>
      </c>
      <c r="M3222" s="150">
        <v>2307.280517578125</v>
      </c>
      <c r="N3222" s="150">
        <v>608.99560546875</v>
      </c>
      <c r="O3222" s="150">
        <v>264.09814453125</v>
      </c>
      <c r="P3222" s="150">
        <v>0</v>
      </c>
      <c r="Q3222" s="150">
        <v>0</v>
      </c>
      <c r="R3222" s="150">
        <v>0</v>
      </c>
      <c r="S3222" s="150">
        <v>0.37067031860351563</v>
      </c>
      <c r="T3222" s="150"/>
      <c r="U3222" s="150">
        <v>0</v>
      </c>
      <c r="V3222" s="150">
        <v>823.37042236328125</v>
      </c>
      <c r="W3222" s="150">
        <v>0</v>
      </c>
      <c r="X3222" s="150">
        <v>4.0030941963195801</v>
      </c>
      <c r="Y3222" s="150">
        <v>214.35281372070313</v>
      </c>
      <c r="Z3222" s="150">
        <v>4.3861885070800781</v>
      </c>
      <c r="AA3222" s="150">
        <v>7282.5439453125</v>
      </c>
      <c r="AB3222" s="150">
        <v>0</v>
      </c>
      <c r="AC3222" s="150">
        <v>841.58770751953125</v>
      </c>
      <c r="AD3222" s="150"/>
      <c r="AE3222" s="150">
        <v>937.0858154296875</v>
      </c>
      <c r="AF3222" s="150">
        <v>6.0267848968505859</v>
      </c>
      <c r="AG3222" s="150">
        <v>1025.11669921875</v>
      </c>
      <c r="AH3222" s="150">
        <v>22.487003326416016</v>
      </c>
      <c r="AI3222" s="150">
        <v>49.617954254150391</v>
      </c>
      <c r="AJ3222" s="150">
        <v>0</v>
      </c>
      <c r="AK3222" s="150"/>
      <c r="AL3222" s="150">
        <v>14477.330078125</v>
      </c>
      <c r="AM3222" s="150">
        <v>11829.47265625</v>
      </c>
      <c r="AN3222" s="150">
        <v>2647.857421875</v>
      </c>
      <c r="AO3222" s="5" t="s">
        <v>6452</v>
      </c>
    </row>
    <row r="3223" spans="1:41" ht="14.25" x14ac:dyDescent="0.45">
      <c r="A3223" s="150">
        <v>2019</v>
      </c>
      <c r="B3223" s="5" t="s">
        <v>81</v>
      </c>
      <c r="C3223" s="5" t="s">
        <v>179</v>
      </c>
      <c r="D3223" s="5" t="s">
        <v>84</v>
      </c>
      <c r="E3223" s="5" t="s">
        <v>25</v>
      </c>
      <c r="F3223" s="5" t="s">
        <v>191</v>
      </c>
      <c r="G3223" s="5" t="s">
        <v>88</v>
      </c>
      <c r="H3223" s="5" t="s">
        <v>131</v>
      </c>
      <c r="I3223" s="150">
        <v>58.492618571428089</v>
      </c>
      <c r="J3223" s="150">
        <v>21.49</v>
      </c>
      <c r="K3223" s="150">
        <v>0</v>
      </c>
      <c r="L3223" s="150">
        <v>4</v>
      </c>
      <c r="M3223" s="150">
        <v>2253</v>
      </c>
      <c r="N3223" s="150">
        <v>594.66850000000147</v>
      </c>
      <c r="O3223" s="150">
        <v>257.88501900000011</v>
      </c>
      <c r="P3223" s="150">
        <v>0</v>
      </c>
      <c r="Q3223" s="150">
        <v>0</v>
      </c>
      <c r="R3223" s="150">
        <v>0</v>
      </c>
      <c r="S3223" s="150">
        <v>0.36194999999999999</v>
      </c>
      <c r="T3223" s="150"/>
      <c r="U3223" s="150">
        <v>0</v>
      </c>
      <c r="V3223" s="150">
        <v>804</v>
      </c>
      <c r="W3223" s="150">
        <v>0</v>
      </c>
      <c r="X3223" s="150">
        <v>3.9089181257017098</v>
      </c>
      <c r="Y3223" s="150">
        <v>209.31</v>
      </c>
      <c r="Z3223" s="150">
        <v>4.2830000000000004</v>
      </c>
      <c r="AA3223" s="150">
        <v>7111.2166499999994</v>
      </c>
      <c r="AB3223" s="150">
        <v>0</v>
      </c>
      <c r="AC3223" s="150">
        <v>821.78869660761018</v>
      </c>
      <c r="AD3223" s="150"/>
      <c r="AE3223" s="150">
        <v>915.0401399999995</v>
      </c>
      <c r="AF3223" s="150">
        <v>5.8849999999999998</v>
      </c>
      <c r="AG3223" s="150">
        <v>1001</v>
      </c>
      <c r="AH3223" s="150">
        <v>21.95797954795545</v>
      </c>
      <c r="AI3223" s="150">
        <v>48.450653410999998</v>
      </c>
      <c r="AJ3223" s="150">
        <v>0</v>
      </c>
      <c r="AK3223" s="150"/>
      <c r="AL3223" s="150">
        <v>14136.7392578125</v>
      </c>
      <c r="AM3223" s="150">
        <v>11551.1748046875</v>
      </c>
      <c r="AN3223" s="150">
        <v>2585.564697265625</v>
      </c>
      <c r="AO3223" s="5" t="s">
        <v>6453</v>
      </c>
    </row>
    <row r="3224" spans="1:41" ht="14.25" x14ac:dyDescent="0.45">
      <c r="A3224" s="150">
        <v>2019</v>
      </c>
      <c r="B3224" s="5" t="s">
        <v>81</v>
      </c>
      <c r="C3224" s="5" t="s">
        <v>179</v>
      </c>
      <c r="D3224" s="5" t="s">
        <v>84</v>
      </c>
      <c r="E3224" s="5" t="s">
        <v>25</v>
      </c>
      <c r="F3224" s="5" t="s">
        <v>194</v>
      </c>
      <c r="G3224" s="5" t="s">
        <v>87</v>
      </c>
      <c r="H3224" s="5" t="s">
        <v>131</v>
      </c>
      <c r="I3224" s="150">
        <v>11.295233726501465</v>
      </c>
      <c r="J3224" s="150">
        <v>110.03669738769531</v>
      </c>
      <c r="K3224" s="150">
        <v>0</v>
      </c>
      <c r="L3224" s="150">
        <v>7.1686477661132813</v>
      </c>
      <c r="M3224" s="150">
        <v>325.66143798828125</v>
      </c>
      <c r="N3224" s="150">
        <v>589.38177490234375</v>
      </c>
      <c r="O3224" s="150">
        <v>81.112602233886719</v>
      </c>
      <c r="P3224" s="150">
        <v>0</v>
      </c>
      <c r="Q3224" s="150">
        <v>0</v>
      </c>
      <c r="R3224" s="150">
        <v>0</v>
      </c>
      <c r="S3224" s="150">
        <v>0</v>
      </c>
      <c r="T3224" s="150">
        <v>323.06964111328125</v>
      </c>
      <c r="U3224" s="150">
        <v>105.42787933349609</v>
      </c>
      <c r="V3224" s="150">
        <v>528.4317626953125</v>
      </c>
      <c r="W3224" s="150">
        <v>208.91488647460938</v>
      </c>
      <c r="X3224" s="150">
        <v>149.55410766601563</v>
      </c>
      <c r="Y3224" s="150">
        <v>5963.083984375</v>
      </c>
      <c r="Z3224" s="150">
        <v>0</v>
      </c>
      <c r="AA3224" s="150">
        <v>5447.0712890625</v>
      </c>
      <c r="AB3224" s="150">
        <v>0</v>
      </c>
      <c r="AC3224" s="150">
        <v>0</v>
      </c>
      <c r="AD3224" s="150"/>
      <c r="AE3224" s="150">
        <v>0</v>
      </c>
      <c r="AF3224" s="150"/>
      <c r="AG3224" s="150">
        <v>3653.96240234375</v>
      </c>
      <c r="AH3224" s="150">
        <v>12.716357231140137</v>
      </c>
      <c r="AI3224" s="150">
        <v>74.297027587890625</v>
      </c>
      <c r="AJ3224" s="150">
        <v>0</v>
      </c>
      <c r="AK3224" s="150">
        <v>216.08352661132813</v>
      </c>
      <c r="AL3224" s="150">
        <v>17807.26953125</v>
      </c>
      <c r="AM3224" s="150">
        <v>16415.859375</v>
      </c>
      <c r="AN3224" s="150">
        <v>1391.409423828125</v>
      </c>
      <c r="AO3224" s="5" t="s">
        <v>6454</v>
      </c>
    </row>
    <row r="3225" spans="1:41" ht="14.25" x14ac:dyDescent="0.45">
      <c r="A3225" s="150">
        <v>2019</v>
      </c>
      <c r="B3225" s="5" t="s">
        <v>81</v>
      </c>
      <c r="C3225" s="5" t="s">
        <v>179</v>
      </c>
      <c r="D3225" s="5" t="s">
        <v>84</v>
      </c>
      <c r="E3225" s="5" t="s">
        <v>25</v>
      </c>
      <c r="F3225" s="5" t="s">
        <v>194</v>
      </c>
      <c r="G3225" s="5" t="s">
        <v>88</v>
      </c>
      <c r="H3225" s="5" t="s">
        <v>131</v>
      </c>
      <c r="I3225" s="150">
        <v>11.029504293599629</v>
      </c>
      <c r="J3225" s="150">
        <v>107.44799999999999</v>
      </c>
      <c r="K3225" s="150">
        <v>0</v>
      </c>
      <c r="L3225" s="150">
        <v>7</v>
      </c>
      <c r="M3225" s="150">
        <v>318</v>
      </c>
      <c r="N3225" s="150">
        <v>575.51613999999927</v>
      </c>
      <c r="O3225" s="150">
        <v>79.204364000000012</v>
      </c>
      <c r="P3225" s="150">
        <v>0</v>
      </c>
      <c r="Q3225" s="150">
        <v>0</v>
      </c>
      <c r="R3225" s="150">
        <v>0</v>
      </c>
      <c r="S3225" s="150">
        <v>0</v>
      </c>
      <c r="T3225" s="150">
        <v>315.46919000000008</v>
      </c>
      <c r="U3225" s="150">
        <v>102.94761</v>
      </c>
      <c r="V3225" s="150">
        <v>516</v>
      </c>
      <c r="W3225" s="150">
        <v>204</v>
      </c>
      <c r="X3225" s="150">
        <v>146.03572438747241</v>
      </c>
      <c r="Y3225" s="150">
        <v>5822.7979999999998</v>
      </c>
      <c r="Z3225" s="150">
        <v>0</v>
      </c>
      <c r="AA3225" s="150">
        <v>5318.9248900000011</v>
      </c>
      <c r="AB3225" s="150">
        <v>0</v>
      </c>
      <c r="AC3225" s="150">
        <v>0</v>
      </c>
      <c r="AD3225" s="150"/>
      <c r="AE3225" s="150">
        <v>0</v>
      </c>
      <c r="AF3225" s="150"/>
      <c r="AG3225" s="150">
        <v>3568</v>
      </c>
      <c r="AH3225" s="150">
        <v>12.417194933508769</v>
      </c>
      <c r="AI3225" s="150">
        <v>72.549133046504167</v>
      </c>
      <c r="AJ3225" s="150">
        <v>0</v>
      </c>
      <c r="AK3225" s="150">
        <v>211</v>
      </c>
      <c r="AL3225" s="150">
        <v>17388.33984375</v>
      </c>
      <c r="AM3225" s="150">
        <v>16029.6640625</v>
      </c>
      <c r="AN3225" s="150">
        <v>1358.6756591796875</v>
      </c>
      <c r="AO3225" s="5" t="s">
        <v>6455</v>
      </c>
    </row>
    <row r="3226" spans="1:41" ht="14.25" x14ac:dyDescent="0.45">
      <c r="A3226" s="150">
        <v>2019</v>
      </c>
      <c r="B3226" s="5" t="s">
        <v>81</v>
      </c>
      <c r="C3226" s="5" t="s">
        <v>179</v>
      </c>
      <c r="D3226" s="5" t="s">
        <v>84</v>
      </c>
      <c r="E3226" s="5" t="s">
        <v>25</v>
      </c>
      <c r="F3226" s="5" t="s">
        <v>197</v>
      </c>
      <c r="G3226" s="5" t="s">
        <v>87</v>
      </c>
      <c r="H3226" s="5" t="s">
        <v>131</v>
      </c>
      <c r="I3226" s="150">
        <v>95.589202880859375</v>
      </c>
      <c r="J3226" s="150">
        <v>183.39347839355469</v>
      </c>
      <c r="K3226" s="150">
        <v>0</v>
      </c>
      <c r="L3226" s="150">
        <v>19.457757949829102</v>
      </c>
      <c r="M3226" s="150">
        <v>158.73434448242188</v>
      </c>
      <c r="N3226" s="150">
        <v>78.091239929199219</v>
      </c>
      <c r="O3226" s="150">
        <v>0</v>
      </c>
      <c r="P3226" s="150">
        <v>0</v>
      </c>
      <c r="Q3226" s="150">
        <v>0</v>
      </c>
      <c r="R3226" s="150">
        <v>1.285236120223999</v>
      </c>
      <c r="S3226" s="150">
        <v>0</v>
      </c>
      <c r="T3226" s="150"/>
      <c r="U3226" s="150">
        <v>0</v>
      </c>
      <c r="V3226" s="150">
        <v>3.0722777843475342</v>
      </c>
      <c r="W3226" s="150">
        <v>0</v>
      </c>
      <c r="X3226" s="150">
        <v>0</v>
      </c>
      <c r="Y3226" s="150">
        <v>150.75360107421875</v>
      </c>
      <c r="Z3226" s="150">
        <v>0</v>
      </c>
      <c r="AA3226" s="150">
        <v>341.76138305664063</v>
      </c>
      <c r="AB3226" s="150">
        <v>0</v>
      </c>
      <c r="AC3226" s="150">
        <v>180.20050048828125</v>
      </c>
      <c r="AD3226" s="150"/>
      <c r="AE3226" s="150">
        <v>3.5433601588010788E-2</v>
      </c>
      <c r="AF3226" s="150"/>
      <c r="AG3226" s="150">
        <v>-81.927406311035156</v>
      </c>
      <c r="AH3226" s="150">
        <v>0</v>
      </c>
      <c r="AI3226" s="150">
        <v>69.90594482421875</v>
      </c>
      <c r="AJ3226" s="150"/>
      <c r="AK3226" s="150"/>
      <c r="AL3226" s="150">
        <v>1200.352783203125</v>
      </c>
      <c r="AM3226" s="150">
        <v>971.71270751953125</v>
      </c>
      <c r="AN3226" s="150">
        <v>228.64028930664063</v>
      </c>
      <c r="AO3226" s="5" t="s">
        <v>6456</v>
      </c>
    </row>
    <row r="3227" spans="1:41" ht="14.25" x14ac:dyDescent="0.45">
      <c r="A3227" s="150">
        <v>2019</v>
      </c>
      <c r="B3227" s="5" t="s">
        <v>81</v>
      </c>
      <c r="C3227" s="5" t="s">
        <v>179</v>
      </c>
      <c r="D3227" s="5" t="s">
        <v>84</v>
      </c>
      <c r="E3227" s="5" t="s">
        <v>25</v>
      </c>
      <c r="F3227" s="5" t="s">
        <v>197</v>
      </c>
      <c r="G3227" s="5" t="s">
        <v>88</v>
      </c>
      <c r="H3227" s="5" t="s">
        <v>131</v>
      </c>
      <c r="I3227" s="150">
        <v>93.340389927061523</v>
      </c>
      <c r="J3227" s="150">
        <v>179.07900000000001</v>
      </c>
      <c r="K3227" s="150">
        <v>0</v>
      </c>
      <c r="L3227" s="150">
        <v>19</v>
      </c>
      <c r="M3227" s="150">
        <v>155</v>
      </c>
      <c r="N3227" s="150">
        <v>76.254079999999988</v>
      </c>
      <c r="O3227" s="150">
        <v>0</v>
      </c>
      <c r="P3227" s="150">
        <v>0</v>
      </c>
      <c r="Q3227" s="150">
        <v>0</v>
      </c>
      <c r="R3227" s="150">
        <v>1.2549999999999999</v>
      </c>
      <c r="S3227" s="150">
        <v>0</v>
      </c>
      <c r="T3227" s="150"/>
      <c r="U3227" s="150">
        <v>0</v>
      </c>
      <c r="V3227" s="150">
        <v>3</v>
      </c>
      <c r="W3227" s="150">
        <v>0</v>
      </c>
      <c r="X3227" s="150">
        <v>0</v>
      </c>
      <c r="Y3227" s="150">
        <v>147.20699999999999</v>
      </c>
      <c r="Z3227" s="150">
        <v>0</v>
      </c>
      <c r="AA3227" s="150">
        <v>333.72118999999998</v>
      </c>
      <c r="AB3227" s="150">
        <v>0</v>
      </c>
      <c r="AC3227" s="150">
        <v>175.96114152294621</v>
      </c>
      <c r="AD3227" s="150"/>
      <c r="AE3227" s="150">
        <v>3.4599999999999999E-2</v>
      </c>
      <c r="AF3227" s="150"/>
      <c r="AG3227" s="150">
        <v>-80</v>
      </c>
      <c r="AH3227" s="150">
        <v>0</v>
      </c>
      <c r="AI3227" s="150">
        <v>68.261352094999978</v>
      </c>
      <c r="AJ3227" s="150"/>
      <c r="AK3227" s="150"/>
      <c r="AL3227" s="150">
        <v>1172.1136474609375</v>
      </c>
      <c r="AM3227" s="150">
        <v>948.8524169921875</v>
      </c>
      <c r="AN3227" s="150">
        <v>223.2613525390625</v>
      </c>
      <c r="AO3227" s="5" t="s">
        <v>6457</v>
      </c>
    </row>
    <row r="3228" spans="1:41" ht="14.25" x14ac:dyDescent="0.45">
      <c r="A3228" s="150">
        <v>2019</v>
      </c>
      <c r="B3228" s="5" t="s">
        <v>81</v>
      </c>
      <c r="C3228" s="5" t="s">
        <v>179</v>
      </c>
      <c r="D3228" s="5" t="s">
        <v>84</v>
      </c>
      <c r="E3228" s="5" t="s">
        <v>25</v>
      </c>
      <c r="F3228" s="5" t="s">
        <v>200</v>
      </c>
      <c r="G3228" s="5" t="s">
        <v>87</v>
      </c>
      <c r="H3228" s="5" t="s">
        <v>131</v>
      </c>
      <c r="I3228" s="150">
        <v>0</v>
      </c>
      <c r="J3228" s="150">
        <v>193.62825012207031</v>
      </c>
      <c r="K3228" s="150">
        <v>0</v>
      </c>
      <c r="L3228" s="150"/>
      <c r="M3228" s="150">
        <v>0</v>
      </c>
      <c r="N3228" s="150">
        <v>0</v>
      </c>
      <c r="O3228" s="150">
        <v>0</v>
      </c>
      <c r="P3228" s="150">
        <v>0</v>
      </c>
      <c r="Q3228" s="150">
        <v>0</v>
      </c>
      <c r="R3228" s="150">
        <v>133.45257568359375</v>
      </c>
      <c r="S3228" s="150">
        <v>0</v>
      </c>
      <c r="T3228" s="150"/>
      <c r="U3228" s="150">
        <v>0</v>
      </c>
      <c r="V3228" s="150">
        <v>2489.569091796875</v>
      </c>
      <c r="W3228" s="150">
        <v>0</v>
      </c>
      <c r="X3228" s="150">
        <v>0</v>
      </c>
      <c r="Y3228" s="150">
        <v>773.29742431640625</v>
      </c>
      <c r="Z3228" s="150">
        <v>0</v>
      </c>
      <c r="AA3228" s="150">
        <v>9783.2099609375</v>
      </c>
      <c r="AB3228" s="150">
        <v>0</v>
      </c>
      <c r="AC3228" s="150">
        <v>0</v>
      </c>
      <c r="AD3228" s="150"/>
      <c r="AE3228" s="150">
        <v>733.89898681640625</v>
      </c>
      <c r="AF3228" s="150">
        <v>17.917524337768555</v>
      </c>
      <c r="AG3228" s="150">
        <v>1628.30712890625</v>
      </c>
      <c r="AH3228" s="150">
        <v>0</v>
      </c>
      <c r="AI3228" s="150">
        <v>29.81275749206543</v>
      </c>
      <c r="AJ3228" s="150">
        <v>0</v>
      </c>
      <c r="AK3228" s="150">
        <v>22.530036926269531</v>
      </c>
      <c r="AL3228" s="150">
        <v>15805.6240234375</v>
      </c>
      <c r="AM3228" s="150">
        <v>15753.28125</v>
      </c>
      <c r="AN3228" s="150">
        <v>52.342796325683594</v>
      </c>
      <c r="AO3228" s="5" t="s">
        <v>6458</v>
      </c>
    </row>
    <row r="3229" spans="1:41" ht="14.25" x14ac:dyDescent="0.45">
      <c r="A3229" s="150">
        <v>2019</v>
      </c>
      <c r="B3229" s="5" t="s">
        <v>81</v>
      </c>
      <c r="C3229" s="5" t="s">
        <v>179</v>
      </c>
      <c r="D3229" s="5" t="s">
        <v>84</v>
      </c>
      <c r="E3229" s="5" t="s">
        <v>25</v>
      </c>
      <c r="F3229" s="5" t="s">
        <v>200</v>
      </c>
      <c r="G3229" s="5" t="s">
        <v>88</v>
      </c>
      <c r="H3229" s="5" t="s">
        <v>131</v>
      </c>
      <c r="I3229" s="150">
        <v>0</v>
      </c>
      <c r="J3229" s="150">
        <v>189.07300000000001</v>
      </c>
      <c r="K3229" s="150">
        <v>0</v>
      </c>
      <c r="L3229" s="150"/>
      <c r="M3229" s="150">
        <v>0</v>
      </c>
      <c r="N3229" s="150">
        <v>0</v>
      </c>
      <c r="O3229" s="150">
        <v>0</v>
      </c>
      <c r="P3229" s="150">
        <v>0</v>
      </c>
      <c r="Q3229" s="150">
        <v>0</v>
      </c>
      <c r="R3229" s="150">
        <v>130.31299999999999</v>
      </c>
      <c r="S3229" s="150">
        <v>0</v>
      </c>
      <c r="T3229" s="150"/>
      <c r="U3229" s="150">
        <v>0</v>
      </c>
      <c r="V3229" s="150">
        <v>2431</v>
      </c>
      <c r="W3229" s="150">
        <v>0</v>
      </c>
      <c r="X3229" s="150">
        <v>0</v>
      </c>
      <c r="Y3229" s="150">
        <v>755.10500000000002</v>
      </c>
      <c r="Z3229" s="150">
        <v>0</v>
      </c>
      <c r="AA3229" s="150">
        <v>9553.0527400000065</v>
      </c>
      <c r="AB3229" s="150">
        <v>0</v>
      </c>
      <c r="AC3229" s="150">
        <v>0</v>
      </c>
      <c r="AD3229" s="150"/>
      <c r="AE3229" s="150">
        <v>716.63347000000067</v>
      </c>
      <c r="AF3229" s="150">
        <v>17.495999999999999</v>
      </c>
      <c r="AG3229" s="150">
        <v>1590</v>
      </c>
      <c r="AH3229" s="150">
        <v>0</v>
      </c>
      <c r="AI3229" s="150">
        <v>29.11139</v>
      </c>
      <c r="AJ3229" s="150">
        <v>0</v>
      </c>
      <c r="AK3229" s="150">
        <v>22</v>
      </c>
      <c r="AL3229" s="150">
        <v>15433.78515625</v>
      </c>
      <c r="AM3229" s="150">
        <v>15382.673828125</v>
      </c>
      <c r="AN3229" s="150">
        <v>51.11138916015625</v>
      </c>
      <c r="AO3229" s="5" t="s">
        <v>6459</v>
      </c>
    </row>
    <row r="3230" spans="1:41" ht="14.25" x14ac:dyDescent="0.45">
      <c r="A3230" s="150">
        <v>2019</v>
      </c>
      <c r="B3230" s="5" t="s">
        <v>81</v>
      </c>
      <c r="C3230" s="5" t="s">
        <v>179</v>
      </c>
      <c r="D3230" s="5" t="s">
        <v>84</v>
      </c>
      <c r="E3230" s="5" t="s">
        <v>25</v>
      </c>
      <c r="F3230" s="5" t="s">
        <v>203</v>
      </c>
      <c r="G3230" s="5" t="s">
        <v>87</v>
      </c>
      <c r="H3230" s="5" t="s">
        <v>131</v>
      </c>
      <c r="I3230" s="150">
        <v>19.884540557861328</v>
      </c>
      <c r="J3230" s="150">
        <v>1552.7291259765625</v>
      </c>
      <c r="K3230" s="150">
        <v>0</v>
      </c>
      <c r="L3230" s="150"/>
      <c r="M3230" s="150">
        <v>79.879219055175781</v>
      </c>
      <c r="N3230" s="150">
        <v>537.0469970703125</v>
      </c>
      <c r="O3230" s="150">
        <v>0</v>
      </c>
      <c r="P3230" s="150">
        <v>0</v>
      </c>
      <c r="Q3230" s="150">
        <v>0</v>
      </c>
      <c r="R3230" s="150">
        <v>5941.953125</v>
      </c>
      <c r="S3230" s="150">
        <v>18.504522323608398</v>
      </c>
      <c r="T3230" s="150"/>
      <c r="U3230" s="150">
        <v>0</v>
      </c>
      <c r="V3230" s="150">
        <v>41.987796783447266</v>
      </c>
      <c r="W3230" s="150">
        <v>534.5762939453125</v>
      </c>
      <c r="X3230" s="150">
        <v>0</v>
      </c>
      <c r="Y3230" s="150">
        <v>268.27435302734375</v>
      </c>
      <c r="Z3230" s="150">
        <v>0</v>
      </c>
      <c r="AA3230" s="150">
        <v>12384.55859375</v>
      </c>
      <c r="AB3230" s="150">
        <v>0</v>
      </c>
      <c r="AC3230" s="150">
        <v>0</v>
      </c>
      <c r="AD3230" s="150">
        <v>3747.89404296875</v>
      </c>
      <c r="AE3230" s="150">
        <v>9.3383522033691406</v>
      </c>
      <c r="AF3230" s="150"/>
      <c r="AG3230" s="150">
        <v>2879.748291015625</v>
      </c>
      <c r="AH3230" s="150">
        <v>23.791231155395508</v>
      </c>
      <c r="AI3230" s="150">
        <v>0</v>
      </c>
      <c r="AJ3230" s="150">
        <v>0</v>
      </c>
      <c r="AK3230" s="150"/>
      <c r="AL3230" s="150">
        <v>28040.166015625</v>
      </c>
      <c r="AM3230" s="150">
        <v>23635.51953125</v>
      </c>
      <c r="AN3230" s="150">
        <v>4404.64501953125</v>
      </c>
      <c r="AO3230" s="5" t="s">
        <v>6460</v>
      </c>
    </row>
    <row r="3231" spans="1:41" ht="14.25" x14ac:dyDescent="0.45">
      <c r="A3231" s="150">
        <v>2019</v>
      </c>
      <c r="B3231" s="5" t="s">
        <v>81</v>
      </c>
      <c r="C3231" s="5" t="s">
        <v>179</v>
      </c>
      <c r="D3231" s="5" t="s">
        <v>84</v>
      </c>
      <c r="E3231" s="5" t="s">
        <v>25</v>
      </c>
      <c r="F3231" s="5" t="s">
        <v>203</v>
      </c>
      <c r="G3231" s="5" t="s">
        <v>88</v>
      </c>
      <c r="H3231" s="5" t="s">
        <v>131</v>
      </c>
      <c r="I3231" s="150">
        <v>19.416742229762828</v>
      </c>
      <c r="J3231" s="150">
        <v>1516.2</v>
      </c>
      <c r="K3231" s="150">
        <v>0</v>
      </c>
      <c r="L3231" s="150"/>
      <c r="M3231" s="150">
        <v>78</v>
      </c>
      <c r="N3231" s="150">
        <v>524.4125600000001</v>
      </c>
      <c r="O3231" s="150">
        <v>0</v>
      </c>
      <c r="P3231" s="150">
        <v>0</v>
      </c>
      <c r="Q3231" s="150">
        <v>0</v>
      </c>
      <c r="R3231" s="150">
        <v>5802.1639999999998</v>
      </c>
      <c r="S3231" s="150">
        <v>18.069189999999999</v>
      </c>
      <c r="T3231" s="150"/>
      <c r="U3231" s="150">
        <v>0</v>
      </c>
      <c r="V3231" s="150">
        <v>41</v>
      </c>
      <c r="W3231" s="150">
        <v>522</v>
      </c>
      <c r="X3231" s="150">
        <v>0</v>
      </c>
      <c r="Y3231" s="150">
        <v>261.96300000000002</v>
      </c>
      <c r="Z3231" s="150">
        <v>0</v>
      </c>
      <c r="AA3231" s="150">
        <v>12093.20244000001</v>
      </c>
      <c r="AB3231" s="150">
        <v>0</v>
      </c>
      <c r="AC3231" s="150">
        <v>0</v>
      </c>
      <c r="AD3231" s="150">
        <v>3659.7220000000002</v>
      </c>
      <c r="AE3231" s="150">
        <v>9.1186600000000002</v>
      </c>
      <c r="AF3231" s="150"/>
      <c r="AG3231" s="150">
        <v>2812</v>
      </c>
      <c r="AH3231" s="150">
        <v>23.231523092399929</v>
      </c>
      <c r="AI3231" s="150">
        <v>0</v>
      </c>
      <c r="AJ3231" s="150">
        <v>0</v>
      </c>
      <c r="AK3231" s="150"/>
      <c r="AL3231" s="150">
        <v>27380.501953125</v>
      </c>
      <c r="AM3231" s="150">
        <v>23079.478515625</v>
      </c>
      <c r="AN3231" s="150">
        <v>4301.0224609375</v>
      </c>
      <c r="AO3231" s="5" t="s">
        <v>6461</v>
      </c>
    </row>
    <row r="3232" spans="1:41" ht="14.25" x14ac:dyDescent="0.45">
      <c r="A3232" s="150">
        <v>2019</v>
      </c>
      <c r="B3232" s="5" t="s">
        <v>81</v>
      </c>
      <c r="C3232" s="5" t="s">
        <v>179</v>
      </c>
      <c r="D3232" s="5" t="s">
        <v>84</v>
      </c>
      <c r="E3232" s="5" t="s">
        <v>25</v>
      </c>
      <c r="F3232" s="5" t="s">
        <v>237</v>
      </c>
      <c r="G3232" s="5" t="s">
        <v>87</v>
      </c>
      <c r="H3232" s="5" t="s">
        <v>131</v>
      </c>
      <c r="I3232" s="150">
        <v>1664.393798828125</v>
      </c>
      <c r="J3232" s="150">
        <v>8453.7734375</v>
      </c>
      <c r="K3232" s="150">
        <v>0</v>
      </c>
      <c r="L3232" s="150">
        <v>30.722776412963867</v>
      </c>
      <c r="M3232" s="150">
        <v>8730.3896484375</v>
      </c>
      <c r="N3232" s="150">
        <v>3373.439453125</v>
      </c>
      <c r="O3232" s="150">
        <v>707.2423095703125</v>
      </c>
      <c r="P3232" s="150">
        <v>0</v>
      </c>
      <c r="Q3232" s="150">
        <v>0</v>
      </c>
      <c r="R3232" s="150">
        <v>7959.98046875</v>
      </c>
      <c r="S3232" s="150">
        <v>601.0086669921875</v>
      </c>
      <c r="T3232" s="150">
        <v>367.11392211914063</v>
      </c>
      <c r="U3232" s="150">
        <v>160.97537231445313</v>
      </c>
      <c r="V3232" s="150">
        <v>4248.9599609375</v>
      </c>
      <c r="W3232" s="150">
        <v>986.201171875</v>
      </c>
      <c r="X3232" s="150">
        <v>4056.706298828125</v>
      </c>
      <c r="Y3232" s="150">
        <v>16295.30859375</v>
      </c>
      <c r="Z3232" s="150">
        <v>292.11627197265625</v>
      </c>
      <c r="AA3232" s="150">
        <v>57062.71484375</v>
      </c>
      <c r="AB3232" s="150">
        <v>0</v>
      </c>
      <c r="AC3232" s="150">
        <v>1098.586669921875</v>
      </c>
      <c r="AD3232" s="150">
        <v>6707.4599609375</v>
      </c>
      <c r="AE3232" s="150">
        <v>4347.46728515625</v>
      </c>
      <c r="AF3232" s="150">
        <v>496.75350952148438</v>
      </c>
      <c r="AG3232" s="150">
        <v>28177.90625</v>
      </c>
      <c r="AH3232" s="150">
        <v>295.13845825195313</v>
      </c>
      <c r="AI3232" s="150">
        <v>227.12440490722656</v>
      </c>
      <c r="AJ3232" s="150">
        <v>309.10830688476563</v>
      </c>
      <c r="AK3232" s="150">
        <v>238.61357116699219</v>
      </c>
      <c r="AL3232" s="150">
        <v>156889.203125</v>
      </c>
      <c r="AM3232" s="150">
        <v>133972.203125</v>
      </c>
      <c r="AN3232" s="150">
        <v>22916.998046875</v>
      </c>
      <c r="AO3232" s="5" t="s">
        <v>6462</v>
      </c>
    </row>
    <row r="3233" spans="1:41" ht="14.25" x14ac:dyDescent="0.45">
      <c r="A3233" s="150">
        <v>2019</v>
      </c>
      <c r="B3233" s="5" t="s">
        <v>81</v>
      </c>
      <c r="C3233" s="5" t="s">
        <v>179</v>
      </c>
      <c r="D3233" s="5" t="s">
        <v>84</v>
      </c>
      <c r="E3233" s="5" t="s">
        <v>25</v>
      </c>
      <c r="F3233" s="5" t="s">
        <v>237</v>
      </c>
      <c r="G3233" s="5" t="s">
        <v>88</v>
      </c>
      <c r="H3233" s="5" t="s">
        <v>131</v>
      </c>
      <c r="I3233" s="150">
        <v>1625.237694113232</v>
      </c>
      <c r="J3233" s="150">
        <v>8254.8919999999998</v>
      </c>
      <c r="K3233" s="150">
        <v>0</v>
      </c>
      <c r="L3233" s="150">
        <v>30</v>
      </c>
      <c r="M3233" s="150">
        <v>8525</v>
      </c>
      <c r="N3233" s="150">
        <v>3294.0767400000009</v>
      </c>
      <c r="O3233" s="150">
        <v>690.60390100000006</v>
      </c>
      <c r="P3233" s="150">
        <v>0</v>
      </c>
      <c r="Q3233" s="150">
        <v>0</v>
      </c>
      <c r="R3233" s="150">
        <v>7772.7160000000003</v>
      </c>
      <c r="S3233" s="150">
        <v>586.86946999999998</v>
      </c>
      <c r="T3233" s="150">
        <v>358.47727000000009</v>
      </c>
      <c r="U3233" s="150">
        <v>157.1883</v>
      </c>
      <c r="V3233" s="150">
        <v>4149</v>
      </c>
      <c r="W3233" s="150">
        <v>963</v>
      </c>
      <c r="X3233" s="150">
        <v>3961.26919</v>
      </c>
      <c r="Y3233" s="150">
        <v>15911.949000000001</v>
      </c>
      <c r="Z3233" s="150">
        <v>285.24400000000003</v>
      </c>
      <c r="AA3233" s="150">
        <v>55720.269140000011</v>
      </c>
      <c r="AB3233" s="150">
        <v>0</v>
      </c>
      <c r="AC3233" s="150">
        <v>1072.74156807346</v>
      </c>
      <c r="AD3233" s="150">
        <v>6549.6620000000003</v>
      </c>
      <c r="AE3233" s="150">
        <v>4245.1899200000007</v>
      </c>
      <c r="AF3233" s="150">
        <v>485.06700000000001</v>
      </c>
      <c r="AG3233" s="150">
        <v>27515</v>
      </c>
      <c r="AH3233" s="150">
        <v>288.19509945622218</v>
      </c>
      <c r="AI3233" s="150">
        <v>221.78113265250411</v>
      </c>
      <c r="AJ3233" s="150">
        <v>301.83627999999987</v>
      </c>
      <c r="AK3233" s="150">
        <v>233</v>
      </c>
      <c r="AL3233" s="150">
        <v>153198.265625</v>
      </c>
      <c r="AM3233" s="150">
        <v>130820.40625</v>
      </c>
      <c r="AN3233" s="150">
        <v>22377.857421875</v>
      </c>
      <c r="AO3233" s="5" t="s">
        <v>6463</v>
      </c>
    </row>
    <row r="3234" spans="1:41" ht="14.25" x14ac:dyDescent="0.45">
      <c r="A3234" s="150">
        <v>2019</v>
      </c>
      <c r="B3234" s="5" t="s">
        <v>81</v>
      </c>
      <c r="C3234" s="5" t="s">
        <v>179</v>
      </c>
      <c r="D3234" s="5" t="s">
        <v>84</v>
      </c>
      <c r="E3234" s="5" t="s">
        <v>25</v>
      </c>
      <c r="F3234" s="5" t="s">
        <v>238</v>
      </c>
      <c r="G3234" s="5" t="s">
        <v>87</v>
      </c>
      <c r="H3234" s="5" t="s">
        <v>131</v>
      </c>
      <c r="I3234" s="150">
        <v>1586.02685546875</v>
      </c>
      <c r="J3234" s="150">
        <v>8453.7734375</v>
      </c>
      <c r="K3234" s="150">
        <v>0</v>
      </c>
      <c r="L3234" s="150">
        <v>30.722776412963867</v>
      </c>
      <c r="M3234" s="150">
        <v>8730.3896484375</v>
      </c>
      <c r="N3234" s="150">
        <v>3327.675048828125</v>
      </c>
      <c r="O3234" s="150">
        <v>655.01361083984375</v>
      </c>
      <c r="P3234" s="150">
        <v>0</v>
      </c>
      <c r="Q3234" s="150">
        <v>0</v>
      </c>
      <c r="R3234" s="150">
        <v>7959.98046875</v>
      </c>
      <c r="S3234" s="150">
        <v>601.0086669921875</v>
      </c>
      <c r="T3234" s="150">
        <v>367.11392211914063</v>
      </c>
      <c r="U3234" s="150">
        <v>160.97537231445313</v>
      </c>
      <c r="V3234" s="150">
        <v>4248.9599609375</v>
      </c>
      <c r="W3234" s="150">
        <v>187.408935546875</v>
      </c>
      <c r="X3234" s="150">
        <v>4056.706298828125</v>
      </c>
      <c r="Y3234" s="150">
        <v>15660.37109375</v>
      </c>
      <c r="Z3234" s="150">
        <v>292.11627197265625</v>
      </c>
      <c r="AA3234" s="150">
        <v>56704.28125</v>
      </c>
      <c r="AB3234" s="150">
        <v>0</v>
      </c>
      <c r="AC3234" s="150">
        <v>1098.586669921875</v>
      </c>
      <c r="AD3234" s="150">
        <v>6707.4599609375</v>
      </c>
      <c r="AE3234" s="150">
        <v>4347.46728515625</v>
      </c>
      <c r="AF3234" s="150">
        <v>496.75350952148438</v>
      </c>
      <c r="AG3234" s="150">
        <v>28239.353515625</v>
      </c>
      <c r="AH3234" s="150">
        <v>291.697509765625</v>
      </c>
      <c r="AI3234" s="150">
        <v>16.991024017333984</v>
      </c>
      <c r="AJ3234" s="150">
        <v>309.10830688476563</v>
      </c>
      <c r="AK3234" s="150">
        <v>238.61357116699219</v>
      </c>
      <c r="AL3234" s="150">
        <v>154768.5625</v>
      </c>
      <c r="AM3234" s="150">
        <v>132916.15625</v>
      </c>
      <c r="AN3234" s="150">
        <v>21852.40234375</v>
      </c>
      <c r="AO3234" s="5" t="s">
        <v>6464</v>
      </c>
    </row>
    <row r="3235" spans="1:41" ht="14.25" x14ac:dyDescent="0.45">
      <c r="A3235" s="150">
        <v>2019</v>
      </c>
      <c r="B3235" s="5" t="s">
        <v>81</v>
      </c>
      <c r="C3235" s="5" t="s">
        <v>179</v>
      </c>
      <c r="D3235" s="5" t="s">
        <v>84</v>
      </c>
      <c r="E3235" s="5" t="s">
        <v>25</v>
      </c>
      <c r="F3235" s="5" t="s">
        <v>238</v>
      </c>
      <c r="G3235" s="5" t="s">
        <v>88</v>
      </c>
      <c r="H3235" s="5" t="s">
        <v>131</v>
      </c>
      <c r="I3235" s="150">
        <v>1548.7143041132319</v>
      </c>
      <c r="J3235" s="150">
        <v>8254.8919999999998</v>
      </c>
      <c r="K3235" s="150">
        <v>0</v>
      </c>
      <c r="L3235" s="150">
        <v>30</v>
      </c>
      <c r="M3235" s="150">
        <v>8525</v>
      </c>
      <c r="N3235" s="150">
        <v>3249.3889700000009</v>
      </c>
      <c r="O3235" s="150">
        <v>639.60390100000006</v>
      </c>
      <c r="P3235" s="150">
        <v>0</v>
      </c>
      <c r="Q3235" s="150">
        <v>0</v>
      </c>
      <c r="R3235" s="150">
        <v>7772.7160000000003</v>
      </c>
      <c r="S3235" s="150">
        <v>586.86946999999998</v>
      </c>
      <c r="T3235" s="150">
        <v>358.47727000000009</v>
      </c>
      <c r="U3235" s="150">
        <v>157.1883</v>
      </c>
      <c r="V3235" s="150">
        <v>4149</v>
      </c>
      <c r="W3235" s="150">
        <v>183</v>
      </c>
      <c r="X3235" s="150">
        <v>3961.26919</v>
      </c>
      <c r="Y3235" s="150">
        <v>15291.949000000001</v>
      </c>
      <c r="Z3235" s="150">
        <v>285.24400000000003</v>
      </c>
      <c r="AA3235" s="150">
        <v>55370.269140000011</v>
      </c>
      <c r="AB3235" s="150">
        <v>0</v>
      </c>
      <c r="AC3235" s="150">
        <v>1072.74156807346</v>
      </c>
      <c r="AD3235" s="150">
        <v>6549.6620000000003</v>
      </c>
      <c r="AE3235" s="150">
        <v>4245.1899200000007</v>
      </c>
      <c r="AF3235" s="150">
        <v>485.06700000000001</v>
      </c>
      <c r="AG3235" s="150">
        <v>27575</v>
      </c>
      <c r="AH3235" s="150">
        <v>284.83509945622222</v>
      </c>
      <c r="AI3235" s="150">
        <v>16.59129682150413</v>
      </c>
      <c r="AJ3235" s="150">
        <v>301.83627999999987</v>
      </c>
      <c r="AK3235" s="150">
        <v>233</v>
      </c>
      <c r="AL3235" s="150">
        <v>151127.515625</v>
      </c>
      <c r="AM3235" s="150">
        <v>129789.1953125</v>
      </c>
      <c r="AN3235" s="150">
        <v>21338.30859375</v>
      </c>
      <c r="AO3235" s="5" t="s">
        <v>6465</v>
      </c>
    </row>
    <row r="3236" spans="1:41" ht="14.25" x14ac:dyDescent="0.45">
      <c r="A3236" s="150">
        <v>2019</v>
      </c>
      <c r="B3236" s="5" t="s">
        <v>81</v>
      </c>
      <c r="C3236" s="5" t="s">
        <v>179</v>
      </c>
      <c r="D3236" s="5" t="s">
        <v>84</v>
      </c>
      <c r="E3236" s="5" t="s">
        <v>25</v>
      </c>
      <c r="F3236" s="5" t="s">
        <v>206</v>
      </c>
      <c r="G3236" s="5" t="s">
        <v>87</v>
      </c>
      <c r="H3236" s="5" t="s">
        <v>131</v>
      </c>
      <c r="I3236" s="150">
        <v>1348.107421875</v>
      </c>
      <c r="J3236" s="150">
        <v>5213.75439453125</v>
      </c>
      <c r="K3236" s="150">
        <v>0</v>
      </c>
      <c r="L3236" s="150"/>
      <c r="M3236" s="150">
        <v>3930.46728515625</v>
      </c>
      <c r="N3236" s="150">
        <v>1428.7784423828125</v>
      </c>
      <c r="O3236" s="150">
        <v>0</v>
      </c>
      <c r="P3236" s="150">
        <v>0</v>
      </c>
      <c r="Q3236" s="150">
        <v>0</v>
      </c>
      <c r="R3236" s="150">
        <v>1871.341796875</v>
      </c>
      <c r="S3236" s="150">
        <v>0</v>
      </c>
      <c r="T3236" s="150"/>
      <c r="U3236" s="150">
        <v>0</v>
      </c>
      <c r="V3236" s="150">
        <v>46.08416748046875</v>
      </c>
      <c r="W3236" s="150">
        <v>242.70994567871094</v>
      </c>
      <c r="X3236" s="150">
        <v>3642.242431640625</v>
      </c>
      <c r="Y3236" s="150">
        <v>3671.632080078125</v>
      </c>
      <c r="Z3236" s="150">
        <v>27.175319671630859</v>
      </c>
      <c r="AA3236" s="150">
        <v>16020.0703125</v>
      </c>
      <c r="AB3236" s="150">
        <v>0</v>
      </c>
      <c r="AC3236" s="150">
        <v>49.514041900634766</v>
      </c>
      <c r="AD3236" s="150">
        <v>2428.4306640625</v>
      </c>
      <c r="AE3236" s="150">
        <v>2659.00830078125</v>
      </c>
      <c r="AF3236" s="150">
        <v>17.101322174072266</v>
      </c>
      <c r="AG3236" s="150">
        <v>16362.951171875</v>
      </c>
      <c r="AH3236" s="150">
        <v>66.599601745605469</v>
      </c>
      <c r="AI3236" s="150">
        <v>0</v>
      </c>
      <c r="AJ3236" s="150">
        <v>2.0415489673614502</v>
      </c>
      <c r="AK3236" s="150"/>
      <c r="AL3236" s="150">
        <v>59028.015625</v>
      </c>
      <c r="AM3236" s="150">
        <v>48717.5625</v>
      </c>
      <c r="AN3236" s="150">
        <v>10310.4501953125</v>
      </c>
      <c r="AO3236" s="5" t="s">
        <v>6466</v>
      </c>
    </row>
    <row r="3237" spans="1:41" ht="14.25" x14ac:dyDescent="0.45">
      <c r="A3237" s="150">
        <v>2019</v>
      </c>
      <c r="B3237" s="5" t="s">
        <v>81</v>
      </c>
      <c r="C3237" s="5" t="s">
        <v>179</v>
      </c>
      <c r="D3237" s="5" t="s">
        <v>84</v>
      </c>
      <c r="E3237" s="5" t="s">
        <v>25</v>
      </c>
      <c r="F3237" s="5" t="s">
        <v>206</v>
      </c>
      <c r="G3237" s="5" t="s">
        <v>88</v>
      </c>
      <c r="H3237" s="5" t="s">
        <v>131</v>
      </c>
      <c r="I3237" s="150">
        <v>1316.3921518646021</v>
      </c>
      <c r="J3237" s="150">
        <v>5091.0969999999998</v>
      </c>
      <c r="K3237" s="150">
        <v>0</v>
      </c>
      <c r="L3237" s="150"/>
      <c r="M3237" s="150">
        <v>3838</v>
      </c>
      <c r="N3237" s="150">
        <v>1395.16533</v>
      </c>
      <c r="O3237" s="150">
        <v>0</v>
      </c>
      <c r="P3237" s="150">
        <v>0</v>
      </c>
      <c r="Q3237" s="150">
        <v>0</v>
      </c>
      <c r="R3237" s="150">
        <v>1827.317</v>
      </c>
      <c r="S3237" s="150">
        <v>0</v>
      </c>
      <c r="T3237" s="150"/>
      <c r="U3237" s="150">
        <v>0</v>
      </c>
      <c r="V3237" s="150">
        <v>45</v>
      </c>
      <c r="W3237" s="150">
        <v>237</v>
      </c>
      <c r="X3237" s="150">
        <v>3556.555778219963</v>
      </c>
      <c r="Y3237" s="150">
        <v>3585.2539999999999</v>
      </c>
      <c r="Z3237" s="150">
        <v>26.536000000000001</v>
      </c>
      <c r="AA3237" s="150">
        <v>15643.186009999999</v>
      </c>
      <c r="AB3237" s="150">
        <v>0</v>
      </c>
      <c r="AC3237" s="150">
        <v>48.349186728667561</v>
      </c>
      <c r="AD3237" s="150">
        <v>2371.3000000000002</v>
      </c>
      <c r="AE3237" s="150">
        <v>2596.4531500000012</v>
      </c>
      <c r="AF3237" s="150">
        <v>16.699000000000002</v>
      </c>
      <c r="AG3237" s="150">
        <v>15978</v>
      </c>
      <c r="AH3237" s="150">
        <v>65.032792179290894</v>
      </c>
      <c r="AI3237" s="150">
        <v>0</v>
      </c>
      <c r="AJ3237" s="150">
        <v>1.99352</v>
      </c>
      <c r="AK3237" s="150"/>
      <c r="AL3237" s="150">
        <v>57639.328125</v>
      </c>
      <c r="AM3237" s="150">
        <v>47571.44140625</v>
      </c>
      <c r="AN3237" s="150">
        <v>10067.888671875</v>
      </c>
      <c r="AO3237" s="5" t="s">
        <v>6467</v>
      </c>
    </row>
    <row r="3238" spans="1:41" ht="14.25" x14ac:dyDescent="0.45">
      <c r="A3238" s="150">
        <v>2019</v>
      </c>
      <c r="B3238" s="5" t="s">
        <v>582</v>
      </c>
      <c r="C3238" s="5" t="s">
        <v>269</v>
      </c>
      <c r="D3238" s="5" t="s">
        <v>82</v>
      </c>
      <c r="E3238" s="5" t="s">
        <v>98</v>
      </c>
      <c r="F3238" s="5" t="s">
        <v>99</v>
      </c>
      <c r="G3238" s="5" t="s">
        <v>83</v>
      </c>
      <c r="H3238" s="5" t="s">
        <v>100</v>
      </c>
      <c r="I3238" s="150">
        <v>878.58646982977757</v>
      </c>
      <c r="J3238" s="150">
        <v>1381.9200459686799</v>
      </c>
      <c r="K3238" s="150">
        <v>57</v>
      </c>
      <c r="L3238" s="150">
        <v>113</v>
      </c>
      <c r="M3238" s="150">
        <v>615.00348492499995</v>
      </c>
      <c r="N3238" s="150">
        <v>732.22011681899482</v>
      </c>
      <c r="O3238" s="150">
        <v>314.5</v>
      </c>
      <c r="P3238" s="150">
        <v>443</v>
      </c>
      <c r="Q3238" s="150">
        <v>274.04510425000001</v>
      </c>
      <c r="R3238" s="150">
        <v>542.5</v>
      </c>
      <c r="S3238" s="150">
        <v>717.72005208148164</v>
      </c>
      <c r="T3238" s="150">
        <v>398</v>
      </c>
      <c r="U3238" s="150">
        <v>140.12110580000001</v>
      </c>
      <c r="V3238" s="150">
        <v>654.69999999999993</v>
      </c>
      <c r="W3238" s="150">
        <v>298</v>
      </c>
      <c r="X3238" s="150">
        <v>1097</v>
      </c>
      <c r="Y3238" s="150">
        <v>3388.3597</v>
      </c>
      <c r="Z3238" s="150">
        <v>461.9921467386576</v>
      </c>
      <c r="AA3238" s="150">
        <v>5383.963450127274</v>
      </c>
      <c r="AB3238" s="150">
        <v>80.53481699999999</v>
      </c>
      <c r="AC3238" s="150">
        <v>389.27001157034448</v>
      </c>
      <c r="AD3238" s="150">
        <v>780.77372274999982</v>
      </c>
      <c r="AE3238" s="150">
        <v>371</v>
      </c>
      <c r="AF3238" s="150">
        <v>1877.488204697557</v>
      </c>
      <c r="AG3238" s="150">
        <v>8789.1231079382469</v>
      </c>
      <c r="AH3238" s="150">
        <v>1238.769795266403</v>
      </c>
      <c r="AI3238" s="150">
        <v>414.08863649999989</v>
      </c>
      <c r="AJ3238" s="150">
        <v>2478.5343799715279</v>
      </c>
      <c r="AK3238" s="150">
        <v>277.1985490156523</v>
      </c>
      <c r="AL3238" s="150">
        <v>34588.41015625</v>
      </c>
      <c r="AM3238" s="150">
        <v>28299.82421875</v>
      </c>
      <c r="AN3238" s="150">
        <v>6288.58984375</v>
      </c>
      <c r="AO3238" s="5" t="s">
        <v>966</v>
      </c>
    </row>
    <row r="3239" spans="1:41" ht="14.25" x14ac:dyDescent="0.45">
      <c r="A3239" s="150">
        <v>2019</v>
      </c>
      <c r="B3239" s="5" t="s">
        <v>1478</v>
      </c>
      <c r="C3239" s="5" t="s">
        <v>269</v>
      </c>
      <c r="D3239" s="5" t="s">
        <v>82</v>
      </c>
      <c r="E3239" s="5" t="s">
        <v>98</v>
      </c>
      <c r="F3239" s="5" t="s">
        <v>99</v>
      </c>
      <c r="G3239" s="5" t="s">
        <v>83</v>
      </c>
      <c r="H3239" s="5" t="s">
        <v>100</v>
      </c>
      <c r="I3239" s="150">
        <v>841.60864237956571</v>
      </c>
      <c r="J3239" s="150">
        <v>1376.074136864605</v>
      </c>
      <c r="K3239" s="150">
        <v>58.7</v>
      </c>
      <c r="L3239" s="150">
        <v>113</v>
      </c>
      <c r="M3239" s="150">
        <v>651</v>
      </c>
      <c r="N3239" s="150">
        <v>651</v>
      </c>
      <c r="O3239" s="150">
        <v>313.94133075947298</v>
      </c>
      <c r="P3239" s="150">
        <v>445</v>
      </c>
      <c r="Q3239" s="150">
        <v>279.89359210397799</v>
      </c>
      <c r="R3239" s="150">
        <v>537.23278974999994</v>
      </c>
      <c r="S3239" s="150">
        <v>710</v>
      </c>
      <c r="T3239" s="150">
        <v>400.22213402078</v>
      </c>
      <c r="U3239" s="150">
        <v>148.01771673768371</v>
      </c>
      <c r="V3239" s="150">
        <v>652</v>
      </c>
      <c r="W3239" s="150">
        <v>300.84789200000012</v>
      </c>
      <c r="X3239" s="150">
        <v>1092.3</v>
      </c>
      <c r="Y3239" s="150">
        <v>3394.36</v>
      </c>
      <c r="Z3239" s="150">
        <v>465.8</v>
      </c>
      <c r="AA3239" s="150">
        <v>5078.4418032817048</v>
      </c>
      <c r="AB3239" s="150">
        <v>79.729468829999988</v>
      </c>
      <c r="AC3239" s="150">
        <v>360.18784455958888</v>
      </c>
      <c r="AD3239" s="150">
        <v>771</v>
      </c>
      <c r="AE3239" s="150">
        <v>384</v>
      </c>
      <c r="AF3239" s="150">
        <v>1978.3238752805539</v>
      </c>
      <c r="AG3239" s="150">
        <v>8789.1</v>
      </c>
      <c r="AH3239" s="150">
        <v>1278.146148313587</v>
      </c>
      <c r="AI3239" s="150">
        <v>393.17506899999989</v>
      </c>
      <c r="AJ3239" s="150">
        <v>2279.799669684855</v>
      </c>
      <c r="AK3239" s="150">
        <v>306.94149950027418</v>
      </c>
      <c r="AL3239" s="150">
        <v>34129.84375</v>
      </c>
      <c r="AM3239" s="150">
        <v>27773.837890625</v>
      </c>
      <c r="AN3239" s="150">
        <v>6356.00390625</v>
      </c>
      <c r="AO3239" s="5" t="s">
        <v>2638</v>
      </c>
    </row>
    <row r="3240" spans="1:41" ht="14.25" x14ac:dyDescent="0.45">
      <c r="A3240" s="150">
        <v>2019</v>
      </c>
      <c r="B3240" s="5" t="s">
        <v>1477</v>
      </c>
      <c r="C3240" s="5" t="s">
        <v>269</v>
      </c>
      <c r="D3240" s="5" t="s">
        <v>82</v>
      </c>
      <c r="E3240" s="5" t="s">
        <v>98</v>
      </c>
      <c r="F3240" s="5" t="s">
        <v>99</v>
      </c>
      <c r="G3240" s="5" t="s">
        <v>83</v>
      </c>
      <c r="H3240" s="5" t="s">
        <v>100</v>
      </c>
      <c r="I3240" s="150">
        <v>848.9404486900338</v>
      </c>
      <c r="J3240" s="150">
        <v>1399.708516719211</v>
      </c>
      <c r="K3240" s="150">
        <v>78.042000000000002</v>
      </c>
      <c r="L3240" s="150">
        <v>119</v>
      </c>
      <c r="M3240" s="150">
        <v>796</v>
      </c>
      <c r="N3240" s="150">
        <v>666</v>
      </c>
      <c r="O3240" s="150">
        <v>305</v>
      </c>
      <c r="P3240" s="150">
        <v>448</v>
      </c>
      <c r="Q3240" s="150">
        <v>279.23966737495903</v>
      </c>
      <c r="R3240" s="150">
        <v>557</v>
      </c>
      <c r="S3240" s="150">
        <v>729.14259763686402</v>
      </c>
      <c r="T3240" s="150">
        <v>388</v>
      </c>
      <c r="U3240" s="150">
        <v>152.31132616471419</v>
      </c>
      <c r="V3240" s="150">
        <v>681.02926821724805</v>
      </c>
      <c r="W3240" s="150">
        <v>257.49746227449998</v>
      </c>
      <c r="X3240" s="150">
        <v>1050</v>
      </c>
      <c r="Y3240" s="150">
        <v>3407</v>
      </c>
      <c r="Z3240" s="150">
        <v>431</v>
      </c>
      <c r="AA3240" s="150">
        <v>5031.5932485578796</v>
      </c>
      <c r="AB3240" s="150">
        <v>78.932174141699988</v>
      </c>
      <c r="AC3240" s="150">
        <v>361.96948798199998</v>
      </c>
      <c r="AD3240" s="150">
        <v>783</v>
      </c>
      <c r="AE3240" s="150">
        <v>379.2841592016</v>
      </c>
      <c r="AF3240" s="150">
        <v>2125</v>
      </c>
      <c r="AG3240" s="150">
        <v>8775</v>
      </c>
      <c r="AH3240" s="150">
        <v>1352.7163568444339</v>
      </c>
      <c r="AI3240" s="150">
        <v>415.77400119465409</v>
      </c>
      <c r="AJ3240" s="150">
        <v>2397.230135876528</v>
      </c>
      <c r="AK3240" s="150">
        <v>321.99494309030791</v>
      </c>
      <c r="AL3240" s="150">
        <v>34615.40625</v>
      </c>
      <c r="AM3240" s="150">
        <v>28059.306640625</v>
      </c>
      <c r="AN3240" s="150">
        <v>6556.099609375</v>
      </c>
      <c r="AO3240" s="5" t="s">
        <v>2637</v>
      </c>
    </row>
    <row r="3241" spans="1:41" ht="14.25" x14ac:dyDescent="0.45">
      <c r="A3241" s="150">
        <v>2019</v>
      </c>
      <c r="B3241" s="5" t="s">
        <v>6344</v>
      </c>
      <c r="C3241" s="5" t="s">
        <v>269</v>
      </c>
      <c r="D3241" s="5" t="s">
        <v>82</v>
      </c>
      <c r="E3241" s="5" t="s">
        <v>98</v>
      </c>
      <c r="F3241" s="5" t="s">
        <v>99</v>
      </c>
      <c r="G3241" s="5" t="s">
        <v>83</v>
      </c>
      <c r="H3241" s="5" t="s">
        <v>100</v>
      </c>
      <c r="I3241" s="150">
        <v>807</v>
      </c>
      <c r="J3241" s="150">
        <v>1420.0132865490079</v>
      </c>
      <c r="K3241" s="150">
        <v>54.5</v>
      </c>
      <c r="L3241" s="150">
        <v>116</v>
      </c>
      <c r="M3241" s="150">
        <v>616.20000000000005</v>
      </c>
      <c r="N3241" s="150">
        <v>502.07180899999997</v>
      </c>
      <c r="O3241" s="150">
        <v>309.7</v>
      </c>
      <c r="P3241" s="150">
        <v>446</v>
      </c>
      <c r="Q3241" s="150">
        <v>260.90499999999997</v>
      </c>
      <c r="R3241" s="150">
        <v>568</v>
      </c>
      <c r="S3241" s="150">
        <v>645.6</v>
      </c>
      <c r="T3241" s="150">
        <v>401</v>
      </c>
      <c r="U3241" s="150">
        <v>148.435</v>
      </c>
      <c r="V3241" s="150">
        <v>668</v>
      </c>
      <c r="W3241" s="150">
        <v>251.2</v>
      </c>
      <c r="X3241" s="150">
        <v>1139.496752</v>
      </c>
      <c r="Y3241" s="150">
        <v>3307.842545454545</v>
      </c>
      <c r="Z3241" s="150">
        <v>424</v>
      </c>
      <c r="AA3241" s="150">
        <v>5209.218232937922</v>
      </c>
      <c r="AB3241" s="150">
        <v>82</v>
      </c>
      <c r="AC3241" s="150">
        <v>414.726</v>
      </c>
      <c r="AD3241" s="150">
        <v>805.60149799999999</v>
      </c>
      <c r="AE3241" s="150">
        <v>360</v>
      </c>
      <c r="AF3241" s="150">
        <v>1704</v>
      </c>
      <c r="AG3241" s="150">
        <v>8758</v>
      </c>
      <c r="AH3241" s="150">
        <v>1323</v>
      </c>
      <c r="AI3241" s="150">
        <v>419.7</v>
      </c>
      <c r="AJ3241" s="150">
        <v>2404</v>
      </c>
      <c r="AK3241" s="150">
        <v>240.63858400000001</v>
      </c>
      <c r="AL3241" s="150">
        <v>33806.84765625</v>
      </c>
      <c r="AM3241" s="150">
        <v>27518.2109375</v>
      </c>
      <c r="AN3241" s="150">
        <v>6288.63720703125</v>
      </c>
      <c r="AO3241" s="5" t="s">
        <v>6468</v>
      </c>
    </row>
    <row r="3242" spans="1:41" ht="14.25" x14ac:dyDescent="0.45">
      <c r="A3242" s="150">
        <v>2019</v>
      </c>
      <c r="B3242" s="5" t="s">
        <v>4980</v>
      </c>
      <c r="C3242" s="5" t="s">
        <v>269</v>
      </c>
      <c r="D3242" s="5" t="s">
        <v>82</v>
      </c>
      <c r="E3242" s="5" t="s">
        <v>98</v>
      </c>
      <c r="F3242" s="5" t="s">
        <v>99</v>
      </c>
      <c r="G3242" s="5" t="s">
        <v>83</v>
      </c>
      <c r="H3242" s="5" t="s">
        <v>100</v>
      </c>
      <c r="I3242" s="150">
        <v>878.64337909829851</v>
      </c>
      <c r="J3242" s="150">
        <v>1425</v>
      </c>
      <c r="K3242" s="150">
        <v>53.7</v>
      </c>
      <c r="L3242" s="150">
        <v>113</v>
      </c>
      <c r="M3242" s="150">
        <v>608.29032222000001</v>
      </c>
      <c r="N3242" s="150">
        <v>640.1453293963591</v>
      </c>
      <c r="O3242" s="150">
        <v>309.7</v>
      </c>
      <c r="P3242" s="150">
        <v>434</v>
      </c>
      <c r="Q3242" s="150">
        <v>274.76739369000001</v>
      </c>
      <c r="R3242" s="150">
        <v>571</v>
      </c>
      <c r="S3242" s="150">
        <v>628.57000000000005</v>
      </c>
      <c r="T3242" s="150">
        <v>394</v>
      </c>
      <c r="U3242" s="150">
        <v>143.65199999999999</v>
      </c>
      <c r="V3242" s="150">
        <v>666</v>
      </c>
      <c r="W3242" s="150">
        <v>270.2</v>
      </c>
      <c r="X3242" s="150">
        <v>1139.496752</v>
      </c>
      <c r="Y3242" s="150">
        <v>3367.8085454545449</v>
      </c>
      <c r="Z3242" s="150">
        <v>454</v>
      </c>
      <c r="AA3242" s="150">
        <v>5153.4402535474237</v>
      </c>
      <c r="AB3242" s="150">
        <v>82</v>
      </c>
      <c r="AC3242" s="150">
        <v>414.726</v>
      </c>
      <c r="AD3242" s="150">
        <v>770.84999999999991</v>
      </c>
      <c r="AE3242" s="150">
        <v>355</v>
      </c>
      <c r="AF3242" s="150">
        <v>1668</v>
      </c>
      <c r="AG3242" s="150">
        <v>8715</v>
      </c>
      <c r="AH3242" s="150">
        <v>1262</v>
      </c>
      <c r="AI3242" s="150">
        <v>414.15044999999992</v>
      </c>
      <c r="AJ3242" s="150">
        <v>2418.2330745789468</v>
      </c>
      <c r="AK3242" s="150">
        <v>249.14858941836599</v>
      </c>
      <c r="AL3242" s="150">
        <v>33874.5234375</v>
      </c>
      <c r="AM3242" s="150">
        <v>27692.4140625</v>
      </c>
      <c r="AN3242" s="150">
        <v>6182.10595703125</v>
      </c>
      <c r="AO3242" s="5" t="s">
        <v>5606</v>
      </c>
    </row>
    <row r="3243" spans="1:41" ht="14.25" x14ac:dyDescent="0.45">
      <c r="A3243" s="150">
        <v>2019</v>
      </c>
      <c r="B3243" s="5" t="s">
        <v>4024</v>
      </c>
      <c r="C3243" s="5" t="s">
        <v>269</v>
      </c>
      <c r="D3243" s="5" t="s">
        <v>82</v>
      </c>
      <c r="E3243" s="5" t="s">
        <v>98</v>
      </c>
      <c r="F3243" s="5" t="s">
        <v>99</v>
      </c>
      <c r="G3243" s="5" t="s">
        <v>83</v>
      </c>
      <c r="H3243" s="5" t="s">
        <v>100</v>
      </c>
      <c r="I3243" s="150">
        <v>878.79921001975515</v>
      </c>
      <c r="J3243" s="150">
        <v>1375.826238151777</v>
      </c>
      <c r="K3243" s="150">
        <v>53.6</v>
      </c>
      <c r="L3243" s="150">
        <v>112</v>
      </c>
      <c r="M3243" s="150">
        <v>608</v>
      </c>
      <c r="N3243" s="150">
        <v>622.9970620605543</v>
      </c>
      <c r="O3243" s="150">
        <v>313.60000000000002</v>
      </c>
      <c r="P3243" s="150">
        <v>448</v>
      </c>
      <c r="Q3243" s="150">
        <v>275.47990260503911</v>
      </c>
      <c r="R3243" s="150">
        <v>571</v>
      </c>
      <c r="S3243" s="150">
        <v>653.13692288557218</v>
      </c>
      <c r="T3243" s="150">
        <v>394.7</v>
      </c>
      <c r="U3243" s="150">
        <v>142.41847999999999</v>
      </c>
      <c r="V3243" s="150">
        <v>653.65472216959438</v>
      </c>
      <c r="W3243" s="150">
        <v>295</v>
      </c>
      <c r="X3243" s="150">
        <v>1139.496752</v>
      </c>
      <c r="Y3243" s="150">
        <v>3302</v>
      </c>
      <c r="Z3243" s="150">
        <v>450</v>
      </c>
      <c r="AA3243" s="150">
        <v>5138.7564672728204</v>
      </c>
      <c r="AB3243" s="150">
        <v>80</v>
      </c>
      <c r="AC3243" s="150">
        <v>442.17563793222729</v>
      </c>
      <c r="AD3243" s="150">
        <v>737.43354999999997</v>
      </c>
      <c r="AE3243" s="150">
        <v>358</v>
      </c>
      <c r="AF3243" s="150">
        <v>1654</v>
      </c>
      <c r="AG3243" s="150">
        <v>8665</v>
      </c>
      <c r="AH3243" s="150">
        <v>1239</v>
      </c>
      <c r="AI3243" s="150">
        <v>414.15044999999992</v>
      </c>
      <c r="AJ3243" s="150">
        <v>2418.2330745789468</v>
      </c>
      <c r="AK3243" s="150">
        <v>259.06799213148872</v>
      </c>
      <c r="AL3243" s="150">
        <v>33695.52734375</v>
      </c>
      <c r="AM3243" s="150">
        <v>27508.341796875</v>
      </c>
      <c r="AN3243" s="150">
        <v>6187.185546875</v>
      </c>
      <c r="AO3243" s="5" t="s">
        <v>4387</v>
      </c>
    </row>
    <row r="3244" spans="1:41" ht="14.25" x14ac:dyDescent="0.45">
      <c r="A3244" s="150">
        <v>2019</v>
      </c>
      <c r="B3244" s="5" t="s">
        <v>4024</v>
      </c>
      <c r="C3244" s="5" t="s">
        <v>269</v>
      </c>
      <c r="D3244" s="5" t="s">
        <v>82</v>
      </c>
      <c r="E3244" s="5" t="s">
        <v>98</v>
      </c>
      <c r="F3244" s="5" t="s">
        <v>8</v>
      </c>
      <c r="G3244" s="5" t="s">
        <v>83</v>
      </c>
      <c r="H3244" s="5" t="s">
        <v>101</v>
      </c>
      <c r="I3244" s="150">
        <v>0.6706187262304244</v>
      </c>
      <c r="J3244" s="150">
        <v>0.53</v>
      </c>
      <c r="K3244" s="150">
        <v>0.58273537725592517</v>
      </c>
      <c r="L3244" s="150">
        <v>0.60767053839609708</v>
      </c>
      <c r="M3244" s="150">
        <v>0.52183881783084485</v>
      </c>
      <c r="N3244" s="150">
        <v>0.39274595276836238</v>
      </c>
      <c r="O3244" s="150">
        <v>0.57740462512888502</v>
      </c>
      <c r="P3244" s="150">
        <v>0.5</v>
      </c>
      <c r="Q3244" s="150">
        <v>0.52028758741942438</v>
      </c>
      <c r="R3244" s="150">
        <v>0.71550978060046044</v>
      </c>
      <c r="S3244" s="150">
        <v>0.66865468640094083</v>
      </c>
      <c r="T3244" s="150">
        <v>0.62579274479959413</v>
      </c>
      <c r="U3244" s="150">
        <v>0.47817109857641688</v>
      </c>
      <c r="V3244" s="150">
        <v>0.67556119782938029</v>
      </c>
      <c r="W3244" s="150">
        <v>0.55206228011078673</v>
      </c>
      <c r="X3244" s="150">
        <v>0.73634620770633485</v>
      </c>
      <c r="Y3244" s="150">
        <v>0.59642506213513669</v>
      </c>
      <c r="Z3244" s="150">
        <v>0.79030558482613278</v>
      </c>
      <c r="AA3244" s="150">
        <v>0.63887001014153966</v>
      </c>
      <c r="AB3244" s="150">
        <v>0.65231572080887146</v>
      </c>
      <c r="AC3244" s="150">
        <v>0.66373748582875125</v>
      </c>
      <c r="AD3244" s="150">
        <v>0.61869626142364542</v>
      </c>
      <c r="AE3244" s="150">
        <v>0.59228376679240291</v>
      </c>
      <c r="AF3244" s="150">
        <v>0.55208416780154335</v>
      </c>
      <c r="AG3244" s="150">
        <v>0.52726825753814099</v>
      </c>
      <c r="AH3244" s="150">
        <v>0.51251352018111951</v>
      </c>
      <c r="AI3244" s="150">
        <v>0.62068899186895388</v>
      </c>
      <c r="AJ3244" s="150">
        <v>0.48601057032987399</v>
      </c>
      <c r="AK3244" s="150">
        <v>0.65219169424101953</v>
      </c>
      <c r="AL3244" s="150">
        <v>0.59513074159622192</v>
      </c>
      <c r="AM3244" s="150">
        <v>0.58456182479858398</v>
      </c>
      <c r="AN3244" s="150">
        <v>0.61010342836380005</v>
      </c>
      <c r="AO3244" s="5" t="s">
        <v>4388</v>
      </c>
    </row>
    <row r="3245" spans="1:41" ht="14.25" x14ac:dyDescent="0.45">
      <c r="A3245" s="150">
        <v>2019</v>
      </c>
      <c r="B3245" s="5" t="s">
        <v>4980</v>
      </c>
      <c r="C3245" s="5" t="s">
        <v>269</v>
      </c>
      <c r="D3245" s="5" t="s">
        <v>82</v>
      </c>
      <c r="E3245" s="5" t="s">
        <v>98</v>
      </c>
      <c r="F3245" s="5" t="s">
        <v>8</v>
      </c>
      <c r="G3245" s="5" t="s">
        <v>83</v>
      </c>
      <c r="H3245" s="5" t="s">
        <v>101</v>
      </c>
      <c r="I3245" s="150">
        <v>0.64638231758887388</v>
      </c>
      <c r="J3245" s="150">
        <v>0.53496125655159732</v>
      </c>
      <c r="K3245" s="150">
        <v>0.55728518057285181</v>
      </c>
      <c r="L3245" s="150">
        <v>0.6125139306265639</v>
      </c>
      <c r="M3245" s="150">
        <v>0.5786627875</v>
      </c>
      <c r="N3245" s="150">
        <v>0.3992504899597985</v>
      </c>
      <c r="O3245" s="150">
        <v>0.58923135464231347</v>
      </c>
      <c r="P3245" s="150">
        <v>0.47637864418686338</v>
      </c>
      <c r="Q3245" s="150">
        <v>0.50442543426705821</v>
      </c>
      <c r="R3245" s="150">
        <v>0.69343242980666475</v>
      </c>
      <c r="S3245" s="150">
        <v>0.62105807895414122</v>
      </c>
      <c r="T3245" s="150">
        <v>0.61314387498836753</v>
      </c>
      <c r="U3245" s="150">
        <v>0.48231265108783239</v>
      </c>
      <c r="V3245" s="150">
        <v>0.60821917808219184</v>
      </c>
      <c r="W3245" s="150">
        <v>0.47453459782226898</v>
      </c>
      <c r="X3245" s="150">
        <v>0.73532808309521402</v>
      </c>
      <c r="Y3245" s="150">
        <v>0.60906350793366426</v>
      </c>
      <c r="Z3245" s="150">
        <v>0.83591103255265875</v>
      </c>
      <c r="AA3245" s="150">
        <v>0.64992012919683972</v>
      </c>
      <c r="AB3245" s="150">
        <v>0.6686236138290933</v>
      </c>
      <c r="AC3245" s="150">
        <v>0.58361872146118721</v>
      </c>
      <c r="AD3245" s="150">
        <v>0.64201047672348399</v>
      </c>
      <c r="AE3245" s="150">
        <v>0.5789302022178735</v>
      </c>
      <c r="AF3245" s="150">
        <v>0.5440313111545988</v>
      </c>
      <c r="AG3245" s="150">
        <v>0.54904139828842724</v>
      </c>
      <c r="AH3245" s="150">
        <v>0.52712743117687255</v>
      </c>
      <c r="AI3245" s="150">
        <v>0.58841956149162733</v>
      </c>
      <c r="AJ3245" s="150">
        <v>0.47595517921960068</v>
      </c>
      <c r="AK3245" s="150">
        <v>0.66372960092983124</v>
      </c>
      <c r="AL3245" s="150">
        <v>0.58770698308944702</v>
      </c>
      <c r="AM3245" s="150">
        <v>0.57554984092712402</v>
      </c>
      <c r="AN3245" s="150">
        <v>0.60492950677871704</v>
      </c>
      <c r="AO3245" s="5" t="s">
        <v>5607</v>
      </c>
    </row>
    <row r="3246" spans="1:41" ht="14.25" x14ac:dyDescent="0.45">
      <c r="A3246" s="150">
        <v>2019</v>
      </c>
      <c r="B3246" s="5" t="s">
        <v>582</v>
      </c>
      <c r="C3246" s="5" t="s">
        <v>269</v>
      </c>
      <c r="D3246" s="5" t="s">
        <v>82</v>
      </c>
      <c r="E3246" s="5" t="s">
        <v>98</v>
      </c>
      <c r="F3246" s="5" t="s">
        <v>8</v>
      </c>
      <c r="G3246" s="5" t="s">
        <v>83</v>
      </c>
      <c r="H3246" s="5" t="s">
        <v>101</v>
      </c>
      <c r="I3246" s="150">
        <v>0.66925023556979102</v>
      </c>
      <c r="J3246" s="150">
        <v>0.55000000000000004</v>
      </c>
      <c r="K3246" s="150">
        <v>0.61385370896872582</v>
      </c>
      <c r="L3246" s="150">
        <v>0.61426397042835401</v>
      </c>
      <c r="M3246" s="150">
        <v>0.51254518908226587</v>
      </c>
      <c r="N3246" s="150">
        <v>0.45223494964466082</v>
      </c>
      <c r="O3246" s="150">
        <v>0.55233579206181949</v>
      </c>
      <c r="P3246" s="150">
        <v>0.50824900759505287</v>
      </c>
      <c r="Q3246" s="150">
        <v>0.4902147973773075</v>
      </c>
      <c r="R3246" s="150">
        <v>0.70662610965366501</v>
      </c>
      <c r="S3246" s="150">
        <v>0.68134314174378119</v>
      </c>
      <c r="T3246" s="150">
        <v>0.63102486047691531</v>
      </c>
      <c r="U3246" s="150">
        <v>0.48034714783276428</v>
      </c>
      <c r="V3246" s="150">
        <v>0.63283186217082488</v>
      </c>
      <c r="W3246" s="150">
        <v>0.55767647278987953</v>
      </c>
      <c r="X3246" s="150">
        <v>0.67764237284785234</v>
      </c>
      <c r="Y3246" s="150">
        <v>0.61250839669266122</v>
      </c>
      <c r="Z3246" s="150">
        <v>0.74285429909882827</v>
      </c>
      <c r="AA3246" s="150">
        <v>0.65573877386120993</v>
      </c>
      <c r="AB3246" s="150">
        <v>0.658650566425798</v>
      </c>
      <c r="AC3246" s="150">
        <v>0.66622924805671901</v>
      </c>
      <c r="AD3246" s="150">
        <v>0.64855485036302885</v>
      </c>
      <c r="AE3246" s="150">
        <v>0.60762694653537996</v>
      </c>
      <c r="AF3246" s="150">
        <v>0.63405725390594536</v>
      </c>
      <c r="AG3246" s="150">
        <v>0.54677087504126054</v>
      </c>
      <c r="AH3246" s="150">
        <v>0.54056604390369212</v>
      </c>
      <c r="AI3246" s="150">
        <v>0.62059635172091365</v>
      </c>
      <c r="AJ3246" s="150">
        <v>0.51071789640545473</v>
      </c>
      <c r="AK3246" s="150">
        <v>0.65382040495147875</v>
      </c>
      <c r="AL3246" s="150">
        <v>0.60100448131561279</v>
      </c>
      <c r="AM3246" s="150">
        <v>0.59297192096710205</v>
      </c>
      <c r="AN3246" s="150">
        <v>0.6123841404914856</v>
      </c>
      <c r="AO3246" s="5" t="s">
        <v>967</v>
      </c>
    </row>
    <row r="3247" spans="1:41" ht="14.25" x14ac:dyDescent="0.45">
      <c r="A3247" s="150">
        <v>2019</v>
      </c>
      <c r="B3247" s="5" t="s">
        <v>6344</v>
      </c>
      <c r="C3247" s="5" t="s">
        <v>269</v>
      </c>
      <c r="D3247" s="5" t="s">
        <v>82</v>
      </c>
      <c r="E3247" s="5" t="s">
        <v>98</v>
      </c>
      <c r="F3247" s="5" t="s">
        <v>8</v>
      </c>
      <c r="G3247" s="5" t="s">
        <v>83</v>
      </c>
      <c r="H3247" s="5" t="s">
        <v>101</v>
      </c>
      <c r="I3247" s="150">
        <v>0.61827709846465018</v>
      </c>
      <c r="J3247" s="150">
        <v>0.54268299565195133</v>
      </c>
      <c r="K3247" s="150">
        <v>0.60994717521711883</v>
      </c>
      <c r="L3247" s="150">
        <v>0.63057186344857574</v>
      </c>
      <c r="M3247" s="150">
        <v>0.52494377427928851</v>
      </c>
      <c r="N3247" s="150">
        <v>0.3789514522724115</v>
      </c>
      <c r="O3247" s="150">
        <v>0.58923135464231347</v>
      </c>
      <c r="P3247" s="150">
        <v>0.49914943146208263</v>
      </c>
      <c r="Q3247" s="150">
        <v>0.50376637798259116</v>
      </c>
      <c r="R3247" s="150">
        <v>0.72044647387113137</v>
      </c>
      <c r="S3247" s="150">
        <v>0.64591262170890718</v>
      </c>
      <c r="T3247" s="150">
        <v>0.57141749728826063</v>
      </c>
      <c r="U3247" s="150">
        <v>0.49837160891753962</v>
      </c>
      <c r="V3247" s="150">
        <v>0.68085453359425963</v>
      </c>
      <c r="W3247" s="150">
        <v>0.43448180434481798</v>
      </c>
      <c r="X3247" s="150">
        <v>0.67926651644670155</v>
      </c>
      <c r="Y3247" s="150">
        <v>0.65035237593103223</v>
      </c>
      <c r="Z3247" s="150">
        <v>0.76828296006378194</v>
      </c>
      <c r="AA3247" s="150">
        <v>0.64919172012247039</v>
      </c>
      <c r="AB3247" s="150">
        <v>0.6686236138290933</v>
      </c>
      <c r="AC3247" s="150">
        <v>0.58361872146118721</v>
      </c>
      <c r="AD3247" s="150">
        <v>0.63208292718000803</v>
      </c>
      <c r="AE3247" s="150">
        <v>0.58708414872798431</v>
      </c>
      <c r="AF3247" s="150">
        <v>0.58945620589456205</v>
      </c>
      <c r="AG3247" s="150">
        <v>0.54905359410056398</v>
      </c>
      <c r="AH3247" s="150">
        <v>0.54326401892184883</v>
      </c>
      <c r="AI3247" s="150">
        <v>0.57309759454676534</v>
      </c>
      <c r="AJ3247" s="150">
        <v>0.48145477849875828</v>
      </c>
      <c r="AK3247" s="150">
        <v>0.62668608821616945</v>
      </c>
      <c r="AL3247" s="150">
        <v>0.58725935220718384</v>
      </c>
      <c r="AM3247" s="150">
        <v>0.58420979976654053</v>
      </c>
      <c r="AN3247" s="150">
        <v>0.5915796160697937</v>
      </c>
      <c r="AO3247" s="5" t="s">
        <v>6469</v>
      </c>
    </row>
    <row r="3248" spans="1:41" ht="14.25" x14ac:dyDescent="0.45">
      <c r="A3248" s="150">
        <v>2019</v>
      </c>
      <c r="B3248" s="5" t="s">
        <v>1478</v>
      </c>
      <c r="C3248" s="5" t="s">
        <v>269</v>
      </c>
      <c r="D3248" s="5" t="s">
        <v>82</v>
      </c>
      <c r="E3248" s="5" t="s">
        <v>98</v>
      </c>
      <c r="F3248" s="5" t="s">
        <v>8</v>
      </c>
      <c r="G3248" s="5" t="s">
        <v>83</v>
      </c>
      <c r="H3248" s="5" t="s">
        <v>101</v>
      </c>
      <c r="I3248" s="150">
        <v>0.6452017195190477</v>
      </c>
      <c r="J3248" s="150">
        <v>0.55199999999999994</v>
      </c>
      <c r="K3248" s="150">
        <v>0.62045492981566042</v>
      </c>
      <c r="L3248" s="150">
        <v>0.60732313460430476</v>
      </c>
      <c r="M3248" s="150">
        <v>0.57033820792901524</v>
      </c>
      <c r="N3248" s="150">
        <v>0.41286149162861491</v>
      </c>
      <c r="O3248" s="150">
        <v>0.5348962903964305</v>
      </c>
      <c r="P3248" s="150">
        <v>0.51054358550744594</v>
      </c>
      <c r="Q3248" s="150">
        <v>0.54829631555490377</v>
      </c>
      <c r="R3248" s="150">
        <v>0.70754714730515389</v>
      </c>
      <c r="S3248" s="150">
        <v>0.71725865761506447</v>
      </c>
      <c r="T3248" s="150">
        <v>0.62585559207603048</v>
      </c>
      <c r="U3248" s="150">
        <v>0.48715417673918893</v>
      </c>
      <c r="V3248" s="150">
        <v>0.59070812495470038</v>
      </c>
      <c r="W3248" s="150">
        <v>0.55037446581196592</v>
      </c>
      <c r="X3248" s="150">
        <v>0.65558244385866349</v>
      </c>
      <c r="Y3248" s="150">
        <v>0.61898405473616647</v>
      </c>
      <c r="Z3248" s="150">
        <v>0.79290083775812181</v>
      </c>
      <c r="AA3248" s="150">
        <v>0.62705859793275398</v>
      </c>
      <c r="AB3248" s="150">
        <v>0.65271677753907908</v>
      </c>
      <c r="AC3248" s="150">
        <v>0.59931506849315086</v>
      </c>
      <c r="AD3248" s="150">
        <v>0.59069596396065094</v>
      </c>
      <c r="AE3248" s="150">
        <v>0.60057016630163251</v>
      </c>
      <c r="AF3248" s="150">
        <v>0.6522266258813505</v>
      </c>
      <c r="AG3248" s="150">
        <v>0.57905114434594529</v>
      </c>
      <c r="AH3248" s="150">
        <v>0.5650441222481698</v>
      </c>
      <c r="AI3248" s="150">
        <v>0.62188314154192614</v>
      </c>
      <c r="AJ3248" s="150">
        <v>0.48194648860241301</v>
      </c>
      <c r="AK3248" s="150">
        <v>0.69622127776656484</v>
      </c>
      <c r="AL3248" s="150">
        <v>0.60051751136779785</v>
      </c>
      <c r="AM3248" s="150">
        <v>0.58904051780700684</v>
      </c>
      <c r="AN3248" s="150">
        <v>0.61677676439285278</v>
      </c>
      <c r="AO3248" s="5" t="s">
        <v>2640</v>
      </c>
    </row>
    <row r="3249" spans="1:41" ht="14.25" x14ac:dyDescent="0.45">
      <c r="A3249" s="150">
        <v>2019</v>
      </c>
      <c r="B3249" s="5" t="s">
        <v>1477</v>
      </c>
      <c r="C3249" s="5" t="s">
        <v>269</v>
      </c>
      <c r="D3249" s="5" t="s">
        <v>82</v>
      </c>
      <c r="E3249" s="5" t="s">
        <v>98</v>
      </c>
      <c r="F3249" s="5" t="s">
        <v>8</v>
      </c>
      <c r="G3249" s="5" t="s">
        <v>83</v>
      </c>
      <c r="H3249" s="5" t="s">
        <v>101</v>
      </c>
      <c r="I3249" s="150">
        <v>0.64649577807122705</v>
      </c>
      <c r="J3249" s="150">
        <v>0.54054129965664222</v>
      </c>
      <c r="K3249" s="150">
        <v>0.56744612162987518</v>
      </c>
      <c r="L3249" s="150">
        <v>0.64198841615523383</v>
      </c>
      <c r="M3249" s="150">
        <v>0.59978600599786003</v>
      </c>
      <c r="N3249" s="150">
        <v>0.43148352588123712</v>
      </c>
      <c r="O3249" s="150">
        <v>0.52753563027535633</v>
      </c>
      <c r="P3249" s="150">
        <v>0.49651992729529643</v>
      </c>
      <c r="Q3249" s="150">
        <v>0.46494220974023298</v>
      </c>
      <c r="R3249" s="150">
        <v>0.70441072089454926</v>
      </c>
      <c r="S3249" s="150">
        <v>0.72378657696730597</v>
      </c>
      <c r="T3249" s="150">
        <v>0.55213704626572724</v>
      </c>
      <c r="U3249" s="150">
        <v>0.51390618513906194</v>
      </c>
      <c r="V3249" s="150">
        <v>0.59133693730955872</v>
      </c>
      <c r="W3249" s="150">
        <v>0.47106870952336533</v>
      </c>
      <c r="X3249" s="150">
        <v>0.63756922180122411</v>
      </c>
      <c r="Y3249" s="150">
        <v>0.61754039479083744</v>
      </c>
      <c r="Z3249" s="150">
        <v>0.78096687685728783</v>
      </c>
      <c r="AA3249" s="150">
        <v>0.61278031670552524</v>
      </c>
      <c r="AB3249" s="150">
        <v>0.6940649548287805</v>
      </c>
      <c r="AC3249" s="150">
        <v>0.58482613278252371</v>
      </c>
      <c r="AD3249" s="150">
        <v>0.54502171734046101</v>
      </c>
      <c r="AE3249" s="150">
        <v>0.59319466293562451</v>
      </c>
      <c r="AF3249" s="150">
        <v>0</v>
      </c>
      <c r="AG3249" s="150">
        <v>0.52473144513730929</v>
      </c>
      <c r="AH3249" s="150">
        <v>0.54144346226810058</v>
      </c>
      <c r="AI3249" s="150">
        <v>0.61978816565588979</v>
      </c>
      <c r="AJ3249" s="150">
        <v>0.48234563995501528</v>
      </c>
      <c r="AK3249" s="150">
        <v>0.68855113126822642</v>
      </c>
      <c r="AL3249" s="150">
        <v>0.56538653373718262</v>
      </c>
      <c r="AM3249" s="150">
        <v>0.5428241491317749</v>
      </c>
      <c r="AN3249" s="150">
        <v>0.59734988212585449</v>
      </c>
      <c r="AO3249" s="5" t="s">
        <v>2639</v>
      </c>
    </row>
    <row r="3250" spans="1:41" ht="14.25" x14ac:dyDescent="0.45">
      <c r="A3250" s="150">
        <v>2019</v>
      </c>
      <c r="B3250" s="5" t="s">
        <v>4024</v>
      </c>
      <c r="C3250" s="5" t="s">
        <v>269</v>
      </c>
      <c r="D3250" s="5" t="s">
        <v>82</v>
      </c>
      <c r="E3250" s="5" t="s">
        <v>98</v>
      </c>
      <c r="F3250" s="5" t="s">
        <v>34</v>
      </c>
      <c r="G3250" s="5" t="s">
        <v>83</v>
      </c>
      <c r="H3250" s="5" t="s">
        <v>101</v>
      </c>
      <c r="I3250" s="150">
        <v>1.8004914939824299E-2</v>
      </c>
      <c r="J3250" s="150">
        <v>0.06</v>
      </c>
      <c r="K3250" s="150">
        <v>6.5298507462686603E-2</v>
      </c>
      <c r="L3250" s="150">
        <v>7.9999999999999905E-2</v>
      </c>
      <c r="M3250" s="150">
        <v>4.4000000000000102E-2</v>
      </c>
      <c r="N3250" s="150">
        <v>7.2088823151433098E-2</v>
      </c>
      <c r="O3250" s="150">
        <v>9.5025510204081703E-2</v>
      </c>
      <c r="P3250" s="150">
        <v>6.7000000000000004E-2</v>
      </c>
      <c r="Q3250" s="150">
        <v>5.2039186395943599E-2</v>
      </c>
      <c r="R3250" s="150">
        <v>4.7285464098073597E-2</v>
      </c>
      <c r="S3250" s="150">
        <v>5.5164977786517799E-2</v>
      </c>
      <c r="T3250" s="150">
        <v>4.9151254117050902E-2</v>
      </c>
      <c r="U3250" s="150">
        <v>3.6792685893010602E-2</v>
      </c>
      <c r="V3250" s="150">
        <v>6.7495534757488596E-2</v>
      </c>
      <c r="W3250" s="150">
        <v>6.1016949152542403E-2</v>
      </c>
      <c r="X3250" s="150">
        <v>4.1313634213851397E-2</v>
      </c>
      <c r="Y3250" s="150">
        <v>4.4215626892792202E-2</v>
      </c>
      <c r="Z3250" s="150">
        <v>0.05</v>
      </c>
      <c r="AA3250" s="150">
        <v>5.8000000000000003E-2</v>
      </c>
      <c r="AB3250" s="150">
        <v>1</v>
      </c>
      <c r="AC3250" s="150">
        <v>7.3946070593366303E-2</v>
      </c>
      <c r="AD3250" s="150">
        <v>1.27924068548278E-2</v>
      </c>
      <c r="AE3250" s="150">
        <v>9.2178770949720698E-2</v>
      </c>
      <c r="AF3250" s="150">
        <v>4.5949214026602202E-2</v>
      </c>
      <c r="AG3250" s="150">
        <v>3.8661281015579897E-2</v>
      </c>
      <c r="AH3250" s="150">
        <v>4.68119451170299E-2</v>
      </c>
      <c r="AI3250" s="150">
        <v>5.9701492537313397E-2</v>
      </c>
      <c r="AJ3250" s="150">
        <v>0.05</v>
      </c>
      <c r="AK3250" s="150">
        <v>0.05</v>
      </c>
      <c r="AL3250" s="150">
        <v>8.7377041578292847E-2</v>
      </c>
      <c r="AM3250" s="150">
        <v>5.6097507476806641E-2</v>
      </c>
      <c r="AN3250" s="150">
        <v>0.13168971240520477</v>
      </c>
      <c r="AO3250" s="5" t="s">
        <v>4389</v>
      </c>
    </row>
    <row r="3251" spans="1:41" ht="14.25" x14ac:dyDescent="0.45">
      <c r="A3251" s="150">
        <v>2019</v>
      </c>
      <c r="B3251" s="5" t="s">
        <v>1477</v>
      </c>
      <c r="C3251" s="5" t="s">
        <v>269</v>
      </c>
      <c r="D3251" s="5" t="s">
        <v>82</v>
      </c>
      <c r="E3251" s="5" t="s">
        <v>98</v>
      </c>
      <c r="F3251" s="5" t="s">
        <v>34</v>
      </c>
      <c r="G3251" s="5" t="s">
        <v>83</v>
      </c>
      <c r="H3251" s="5" t="s">
        <v>101</v>
      </c>
      <c r="I3251" s="150">
        <v>6.0430869947593301E-2</v>
      </c>
      <c r="J3251" s="150">
        <v>5.9900995809137297E-2</v>
      </c>
      <c r="K3251" s="150">
        <v>6.0000000000000102E-2</v>
      </c>
      <c r="L3251" s="150">
        <v>7.5630252100840303E-2</v>
      </c>
      <c r="M3251" s="150">
        <v>6.0301507537688398E-2</v>
      </c>
      <c r="N3251" s="150">
        <v>6.3063063063063099E-2</v>
      </c>
      <c r="O3251" s="150">
        <v>6.8852459016393405E-2</v>
      </c>
      <c r="P3251" s="150">
        <v>6.6964285714285698E-2</v>
      </c>
      <c r="Q3251" s="150">
        <v>5.3101037133345498E-2</v>
      </c>
      <c r="R3251" s="150">
        <v>4.1292639138240599E-2</v>
      </c>
      <c r="S3251" s="150">
        <v>5.4300000000000001E-2</v>
      </c>
      <c r="T3251" s="150">
        <v>1</v>
      </c>
      <c r="U3251" s="150">
        <v>4.4157242864835897E-2</v>
      </c>
      <c r="V3251" s="150">
        <v>0.1131071332938304</v>
      </c>
      <c r="W3251" s="150">
        <v>6.0000000000000102E-2</v>
      </c>
      <c r="X3251" s="150">
        <v>3.4285714285714301E-2</v>
      </c>
      <c r="Y3251" s="150">
        <v>4.6081596712650399E-2</v>
      </c>
      <c r="Z3251" s="150">
        <v>0.05</v>
      </c>
      <c r="AA3251" s="150">
        <v>6.0000000000000102E-2</v>
      </c>
      <c r="AB3251" s="150">
        <v>1</v>
      </c>
      <c r="AC3251" s="150">
        <v>9.0090090089642194E-2</v>
      </c>
      <c r="AD3251" s="150">
        <v>6.6411238825031901E-2</v>
      </c>
      <c r="AE3251" s="150">
        <v>8.0016056120785106E-2</v>
      </c>
      <c r="AF3251" s="150">
        <v>5.5058823529411799E-2</v>
      </c>
      <c r="AG3251" s="150">
        <v>4.1823361823361799E-2</v>
      </c>
      <c r="AH3251" s="150">
        <v>5.0059538721332397E-2</v>
      </c>
      <c r="AI3251" s="150">
        <v>6.4382279987201904E-2</v>
      </c>
      <c r="AJ3251" s="150">
        <v>5.00000000000001E-2</v>
      </c>
      <c r="AK3251" s="150">
        <v>0.05</v>
      </c>
      <c r="AL3251" s="150">
        <v>0.12480378895998001</v>
      </c>
      <c r="AM3251" s="150">
        <v>6.1806909739971161E-2</v>
      </c>
      <c r="AN3251" s="150">
        <v>0.21404938399791718</v>
      </c>
      <c r="AO3251" s="5" t="s">
        <v>2642</v>
      </c>
    </row>
    <row r="3252" spans="1:41" ht="14.25" x14ac:dyDescent="0.45">
      <c r="A3252" s="150">
        <v>2019</v>
      </c>
      <c r="B3252" s="5" t="s">
        <v>582</v>
      </c>
      <c r="C3252" s="5" t="s">
        <v>269</v>
      </c>
      <c r="D3252" s="5" t="s">
        <v>82</v>
      </c>
      <c r="E3252" s="5" t="s">
        <v>98</v>
      </c>
      <c r="F3252" s="5" t="s">
        <v>34</v>
      </c>
      <c r="G3252" s="5" t="s">
        <v>83</v>
      </c>
      <c r="H3252" s="5" t="s">
        <v>101</v>
      </c>
      <c r="I3252" s="150">
        <v>3.5797936634096403E-2</v>
      </c>
      <c r="J3252" s="150">
        <v>5.7000000000000002E-2</v>
      </c>
      <c r="K3252" s="150">
        <v>6.3157894736842093E-2</v>
      </c>
      <c r="L3252" s="150">
        <v>7.9999999999999905E-2</v>
      </c>
      <c r="M3252" s="150">
        <v>4.0415883658085801E-2</v>
      </c>
      <c r="N3252" s="150">
        <v>7.9767591553226505E-2</v>
      </c>
      <c r="O3252" s="150">
        <v>9.47535771065183E-2</v>
      </c>
      <c r="P3252" s="150">
        <v>6.7720090293453702E-2</v>
      </c>
      <c r="Q3252" s="150">
        <v>5.1470588235294101E-2</v>
      </c>
      <c r="R3252" s="150">
        <v>4.7004608294930902E-2</v>
      </c>
      <c r="S3252" s="150">
        <v>5.5000000000000202E-2</v>
      </c>
      <c r="T3252" s="150">
        <v>1</v>
      </c>
      <c r="U3252" s="150">
        <v>3.82337533622292E-2</v>
      </c>
      <c r="V3252" s="150">
        <v>6.4304261493813797E-2</v>
      </c>
      <c r="W3252" s="150">
        <v>6.0402684563758399E-2</v>
      </c>
      <c r="X3252" s="150">
        <v>4.0109389243391101E-2</v>
      </c>
      <c r="Y3252" s="150">
        <v>4.1000000000000002E-2</v>
      </c>
      <c r="Z3252" s="150">
        <v>5.0441781265280497E-2</v>
      </c>
      <c r="AA3252" s="150">
        <v>6.0000000000000102E-2</v>
      </c>
      <c r="AB3252" s="150">
        <v>1</v>
      </c>
      <c r="AC3252" s="150">
        <v>9.1799288475010093E-2</v>
      </c>
      <c r="AD3252" s="150">
        <v>6.3749228873494199E-2</v>
      </c>
      <c r="AE3252" s="150">
        <v>9.2633423180592894E-2</v>
      </c>
      <c r="AF3252" s="150">
        <v>5.5000000000000097E-2</v>
      </c>
      <c r="AG3252" s="150">
        <v>4.0602193040899799E-2</v>
      </c>
      <c r="AH3252" s="150">
        <v>4.6885741105159397E-2</v>
      </c>
      <c r="AI3252" s="150">
        <v>6.0606060606060601E-2</v>
      </c>
      <c r="AJ3252" s="150">
        <v>4.76190476190477E-2</v>
      </c>
      <c r="AK3252" s="150">
        <v>0.05</v>
      </c>
      <c r="AL3252" s="150">
        <v>0.1232922375202179</v>
      </c>
      <c r="AM3252" s="150">
        <v>5.8846741914749146E-2</v>
      </c>
      <c r="AN3252" s="150">
        <v>0.21459002792835236</v>
      </c>
      <c r="AO3252" s="5" t="s">
        <v>968</v>
      </c>
    </row>
    <row r="3253" spans="1:41" ht="14.25" x14ac:dyDescent="0.45">
      <c r="A3253" s="150">
        <v>2019</v>
      </c>
      <c r="B3253" s="5" t="s">
        <v>6344</v>
      </c>
      <c r="C3253" s="5" t="s">
        <v>269</v>
      </c>
      <c r="D3253" s="5" t="s">
        <v>82</v>
      </c>
      <c r="E3253" s="5" t="s">
        <v>98</v>
      </c>
      <c r="F3253" s="5" t="s">
        <v>34</v>
      </c>
      <c r="G3253" s="5" t="s">
        <v>83</v>
      </c>
      <c r="H3253" s="5" t="s">
        <v>101</v>
      </c>
      <c r="I3253" s="150">
        <v>3.7174721189591101E-2</v>
      </c>
      <c r="J3253" s="150">
        <v>6.1335998890318703E-2</v>
      </c>
      <c r="K3253" s="150">
        <v>6.6055045871559706E-2</v>
      </c>
      <c r="L3253" s="150">
        <v>8.6206896551724102E-2</v>
      </c>
      <c r="M3253" s="150">
        <v>4.5764362220058502E-2</v>
      </c>
      <c r="N3253" s="150">
        <v>7.0558984730109797E-2</v>
      </c>
      <c r="O3253" s="150">
        <v>9.62221504681951E-2</v>
      </c>
      <c r="P3253" s="150">
        <v>7.0403587443946106E-2</v>
      </c>
      <c r="Q3253" s="150">
        <v>5.2758666947739501E-2</v>
      </c>
      <c r="R3253" s="150">
        <v>4.89436619718309E-2</v>
      </c>
      <c r="S3253" s="150">
        <v>5.8240396530359402E-2</v>
      </c>
      <c r="T3253" s="150">
        <v>4.9875311720698298E-2</v>
      </c>
      <c r="U3253" s="150">
        <v>3.7706740324047597E-2</v>
      </c>
      <c r="V3253" s="150">
        <v>5.8383233532934099E-2</v>
      </c>
      <c r="W3253" s="150">
        <v>6.0509554140127299E-2</v>
      </c>
      <c r="X3253" s="150">
        <v>4.1313634213851397E-2</v>
      </c>
      <c r="Y3253" s="150">
        <v>4.1490833519942198E-2</v>
      </c>
      <c r="Z3253" s="150">
        <v>4.9528301886792497E-2</v>
      </c>
      <c r="AA3253" s="150">
        <v>6.0000000000000102E-2</v>
      </c>
      <c r="AB3253" s="150">
        <v>7.0731707317073095E-2</v>
      </c>
      <c r="AC3253" s="150">
        <v>6.8459657701711502E-2</v>
      </c>
      <c r="AD3253" s="150">
        <v>6.3536994565022403E-2</v>
      </c>
      <c r="AE3253" s="150">
        <v>9.7222222222222196E-2</v>
      </c>
      <c r="AF3253" s="150">
        <v>5.3403755868544601E-2</v>
      </c>
      <c r="AG3253" s="150">
        <v>3.6538022379538702E-2</v>
      </c>
      <c r="AH3253" s="150">
        <v>4.4595616024187497E-2</v>
      </c>
      <c r="AI3253" s="150">
        <v>5.52775792232547E-2</v>
      </c>
      <c r="AJ3253" s="150">
        <v>5.3275422722129803E-2</v>
      </c>
      <c r="AK3253" s="150">
        <v>4.2650920020373698E-2</v>
      </c>
      <c r="AL3253" s="150">
        <v>5.7867724448442459E-2</v>
      </c>
      <c r="AM3253" s="150">
        <v>5.7846508920192719E-2</v>
      </c>
      <c r="AN3253" s="150">
        <v>5.7897776365280151E-2</v>
      </c>
      <c r="AO3253" s="5" t="s">
        <v>6470</v>
      </c>
    </row>
    <row r="3254" spans="1:41" ht="14.25" x14ac:dyDescent="0.45">
      <c r="A3254" s="150">
        <v>2019</v>
      </c>
      <c r="B3254" s="5" t="s">
        <v>4980</v>
      </c>
      <c r="C3254" s="5" t="s">
        <v>269</v>
      </c>
      <c r="D3254" s="5" t="s">
        <v>82</v>
      </c>
      <c r="E3254" s="5" t="s">
        <v>98</v>
      </c>
      <c r="F3254" s="5" t="s">
        <v>34</v>
      </c>
      <c r="G3254" s="5" t="s">
        <v>83</v>
      </c>
      <c r="H3254" s="5" t="s">
        <v>101</v>
      </c>
      <c r="I3254" s="150">
        <v>1.7830754179485001E-2</v>
      </c>
      <c r="J3254" s="150">
        <v>6.2004898762699802E-2</v>
      </c>
      <c r="K3254" s="150">
        <v>6.5176908752327706E-2</v>
      </c>
      <c r="L3254" s="150">
        <v>7.9646017699115002E-2</v>
      </c>
      <c r="M3254" s="150">
        <v>4.4999999999999998E-2</v>
      </c>
      <c r="N3254" s="150">
        <v>6.64184547181738E-2</v>
      </c>
      <c r="O3254" s="150">
        <v>9.62221504681951E-2</v>
      </c>
      <c r="P3254" s="150">
        <v>6.6820276497695896E-2</v>
      </c>
      <c r="Q3254" s="150">
        <v>5.2044020973368001E-2</v>
      </c>
      <c r="R3254" s="150">
        <v>4.7285464098073597E-2</v>
      </c>
      <c r="S3254" s="150">
        <v>5.4997852267846099E-2</v>
      </c>
      <c r="T3254" s="150">
        <v>4.5685279187817299E-2</v>
      </c>
      <c r="U3254" s="150">
        <v>3.7362514966725102E-2</v>
      </c>
      <c r="V3254" s="150">
        <v>6.6066066066066104E-2</v>
      </c>
      <c r="W3254" s="150">
        <v>5.2553663952627602E-2</v>
      </c>
      <c r="X3254" s="150">
        <v>4.1313634213851397E-2</v>
      </c>
      <c r="Y3254" s="150">
        <v>5.3044744985773599E-2</v>
      </c>
      <c r="Z3254" s="150">
        <v>5.06607929515418E-2</v>
      </c>
      <c r="AA3254" s="150">
        <v>6.0000000000000102E-2</v>
      </c>
      <c r="AB3254" s="150">
        <v>1</v>
      </c>
      <c r="AC3254" s="150">
        <v>6.8459657701711502E-2</v>
      </c>
      <c r="AD3254" s="150">
        <v>6.5966141272621001E-2</v>
      </c>
      <c r="AE3254" s="150">
        <v>9.2957746478873199E-2</v>
      </c>
      <c r="AF3254" s="150">
        <v>5.0959232613908903E-2</v>
      </c>
      <c r="AG3254" s="150">
        <v>3.7636259323006301E-2</v>
      </c>
      <c r="AH3254" s="150">
        <v>4.6751188589540402E-2</v>
      </c>
      <c r="AI3254" s="150">
        <v>5.9701492537313397E-2</v>
      </c>
      <c r="AJ3254" s="150">
        <v>0.05</v>
      </c>
      <c r="AK3254" s="150">
        <v>0.05</v>
      </c>
      <c r="AL3254" s="150">
        <v>8.905397355556488E-2</v>
      </c>
      <c r="AM3254" s="150">
        <v>5.6423347443342209E-2</v>
      </c>
      <c r="AN3254" s="150">
        <v>0.13528068363666534</v>
      </c>
      <c r="AO3254" s="5" t="s">
        <v>5608</v>
      </c>
    </row>
    <row r="3255" spans="1:41" ht="14.25" x14ac:dyDescent="0.45">
      <c r="A3255" s="150">
        <v>2019</v>
      </c>
      <c r="B3255" s="5" t="s">
        <v>1478</v>
      </c>
      <c r="C3255" s="5" t="s">
        <v>269</v>
      </c>
      <c r="D3255" s="5" t="s">
        <v>82</v>
      </c>
      <c r="E3255" s="5" t="s">
        <v>98</v>
      </c>
      <c r="F3255" s="5" t="s">
        <v>34</v>
      </c>
      <c r="G3255" s="5" t="s">
        <v>83</v>
      </c>
      <c r="H3255" s="5" t="s">
        <v>101</v>
      </c>
      <c r="I3255" s="150">
        <v>4.8110225513331398E-2</v>
      </c>
      <c r="J3255" s="150">
        <v>5.7000000000000002E-2</v>
      </c>
      <c r="K3255" s="150">
        <v>6.4735945485519697E-2</v>
      </c>
      <c r="L3255" s="150">
        <v>7.9999999999999905E-2</v>
      </c>
      <c r="M3255" s="150">
        <v>5.5299539170506902E-2</v>
      </c>
      <c r="N3255" s="150">
        <v>8.2949308755760398E-2</v>
      </c>
      <c r="O3255" s="150">
        <v>9.5022624434389094E-2</v>
      </c>
      <c r="P3255" s="150">
        <v>6.7415730337078705E-2</v>
      </c>
      <c r="Q3255" s="150">
        <v>5.4945054945055097E-2</v>
      </c>
      <c r="R3255" s="150">
        <v>4.6805134427684199E-2</v>
      </c>
      <c r="S3255" s="150">
        <v>5.2999999999999999E-2</v>
      </c>
      <c r="T3255" s="150">
        <v>6.5000000000000002E-2</v>
      </c>
      <c r="U3255" s="150">
        <v>3.5108274635753299E-2</v>
      </c>
      <c r="V3255" s="150">
        <v>5.5214723926380403E-2</v>
      </c>
      <c r="W3255" s="150">
        <v>6.0000000000000102E-2</v>
      </c>
      <c r="X3255" s="150">
        <v>3.5979126613567697E-2</v>
      </c>
      <c r="Y3255" s="150">
        <v>4.1056340517800202E-2</v>
      </c>
      <c r="Z3255" s="150">
        <v>5.3134392443108601E-2</v>
      </c>
      <c r="AA3255" s="150">
        <v>0.06</v>
      </c>
      <c r="AB3255" s="150">
        <v>7.0607128237655803E-2</v>
      </c>
      <c r="AC3255" s="150">
        <v>8.6904761904761693E-2</v>
      </c>
      <c r="AD3255" s="150">
        <v>5.7068741893644602E-2</v>
      </c>
      <c r="AE3255" s="150">
        <v>9.1145833333333301E-2</v>
      </c>
      <c r="AF3255" s="150">
        <v>5.5000000000000097E-2</v>
      </c>
      <c r="AG3255" s="150">
        <v>4.0595737902629499E-2</v>
      </c>
      <c r="AH3255" s="150">
        <v>4.7865668430442099E-2</v>
      </c>
      <c r="AI3255" s="150">
        <v>6.11702127659575E-2</v>
      </c>
      <c r="AJ3255" s="150">
        <v>4.8000000000000098E-2</v>
      </c>
      <c r="AK3255" s="150">
        <v>0.05</v>
      </c>
      <c r="AL3255" s="150">
        <v>5.928049236536026E-2</v>
      </c>
      <c r="AM3255" s="150">
        <v>5.9022672474384308E-2</v>
      </c>
      <c r="AN3255" s="150">
        <v>5.9645753353834152E-2</v>
      </c>
      <c r="AO3255" s="5" t="s">
        <v>2641</v>
      </c>
    </row>
    <row r="3256" spans="1:41" ht="14.25" x14ac:dyDescent="0.45">
      <c r="A3256" s="150">
        <v>2019</v>
      </c>
      <c r="B3256" s="5" t="s">
        <v>582</v>
      </c>
      <c r="C3256" s="5" t="s">
        <v>269</v>
      </c>
      <c r="D3256" s="5" t="s">
        <v>82</v>
      </c>
      <c r="E3256" s="5" t="s">
        <v>98</v>
      </c>
      <c r="F3256" s="5" t="s">
        <v>102</v>
      </c>
      <c r="G3256" s="5" t="s">
        <v>83</v>
      </c>
      <c r="H3256" s="5" t="s">
        <v>100</v>
      </c>
      <c r="I3256" s="150">
        <v>847.13488705523673</v>
      </c>
      <c r="J3256" s="150">
        <v>1303.150603348465</v>
      </c>
      <c r="K3256" s="150">
        <v>53.4</v>
      </c>
      <c r="L3256" s="150">
        <v>103.96</v>
      </c>
      <c r="M3256" s="150">
        <v>590.14757562895386</v>
      </c>
      <c r="N3256" s="150">
        <v>673.81268161352148</v>
      </c>
      <c r="O3256" s="150">
        <v>284.7</v>
      </c>
      <c r="P3256" s="150">
        <v>413</v>
      </c>
      <c r="Q3256" s="150">
        <v>259.93984153125001</v>
      </c>
      <c r="R3256" s="150">
        <v>517</v>
      </c>
      <c r="S3256" s="150">
        <v>678.24544921699999</v>
      </c>
      <c r="T3256" s="150"/>
      <c r="U3256" s="150">
        <v>134.76374999999999</v>
      </c>
      <c r="V3256" s="150">
        <v>612.6</v>
      </c>
      <c r="W3256" s="150">
        <v>280</v>
      </c>
      <c r="X3256" s="150">
        <v>1053</v>
      </c>
      <c r="Y3256" s="150">
        <v>3249.4369523000009</v>
      </c>
      <c r="Z3256" s="150">
        <v>438.68843992658879</v>
      </c>
      <c r="AA3256" s="150">
        <v>5060.9256431196372</v>
      </c>
      <c r="AB3256" s="150"/>
      <c r="AC3256" s="150">
        <v>353.53530148352792</v>
      </c>
      <c r="AD3256" s="150">
        <v>731</v>
      </c>
      <c r="AE3256" s="150">
        <v>336.63299999999998</v>
      </c>
      <c r="AF3256" s="150">
        <v>1774.2263534391909</v>
      </c>
      <c r="AG3256" s="150">
        <v>8432.2654348495053</v>
      </c>
      <c r="AH3256" s="150">
        <v>1180.689155356652</v>
      </c>
      <c r="AI3256" s="150">
        <v>388.99235549999992</v>
      </c>
      <c r="AJ3256" s="150">
        <v>2360.5089333062169</v>
      </c>
      <c r="AK3256" s="150">
        <v>263.33862156486958</v>
      </c>
      <c r="AL3256" s="150">
        <v>32375.095703125</v>
      </c>
      <c r="AM3256" s="150">
        <v>26871.58203125</v>
      </c>
      <c r="AN3256" s="150">
        <v>5503.5126953125</v>
      </c>
      <c r="AO3256" s="5" t="s">
        <v>969</v>
      </c>
    </row>
    <row r="3257" spans="1:41" ht="14.25" x14ac:dyDescent="0.45">
      <c r="A3257" s="150">
        <v>2019</v>
      </c>
      <c r="B3257" s="5" t="s">
        <v>4024</v>
      </c>
      <c r="C3257" s="5" t="s">
        <v>269</v>
      </c>
      <c r="D3257" s="5" t="s">
        <v>82</v>
      </c>
      <c r="E3257" s="5" t="s">
        <v>98</v>
      </c>
      <c r="F3257" s="5" t="s">
        <v>102</v>
      </c>
      <c r="G3257" s="5" t="s">
        <v>83</v>
      </c>
      <c r="H3257" s="5" t="s">
        <v>100</v>
      </c>
      <c r="I3257" s="150">
        <v>862.97650499416466</v>
      </c>
      <c r="J3257" s="150">
        <v>1293.2766638626699</v>
      </c>
      <c r="K3257" s="150">
        <v>50.1</v>
      </c>
      <c r="L3257" s="150">
        <v>103.04</v>
      </c>
      <c r="M3257" s="150">
        <v>581.24799999999993</v>
      </c>
      <c r="N3257" s="150">
        <v>578.08593702980863</v>
      </c>
      <c r="O3257" s="150">
        <v>283.8</v>
      </c>
      <c r="P3257" s="150">
        <v>418</v>
      </c>
      <c r="Q3257" s="150">
        <v>261.1441526050391</v>
      </c>
      <c r="R3257" s="150">
        <v>544</v>
      </c>
      <c r="S3257" s="150">
        <v>617.10663904303499</v>
      </c>
      <c r="T3257" s="150">
        <v>375.3</v>
      </c>
      <c r="U3257" s="150">
        <v>137.17852160000001</v>
      </c>
      <c r="V3257" s="150">
        <v>609.53594714999997</v>
      </c>
      <c r="W3257" s="150">
        <v>277</v>
      </c>
      <c r="X3257" s="150">
        <v>1092.42</v>
      </c>
      <c r="Y3257" s="150">
        <v>3156</v>
      </c>
      <c r="Z3257" s="150">
        <v>427.5</v>
      </c>
      <c r="AA3257" s="150">
        <v>4840.7085921709968</v>
      </c>
      <c r="AB3257" s="150"/>
      <c r="AC3257" s="150">
        <v>409.47848699502401</v>
      </c>
      <c r="AD3257" s="150">
        <v>728</v>
      </c>
      <c r="AE3257" s="150">
        <v>325</v>
      </c>
      <c r="AF3257" s="150">
        <v>1578</v>
      </c>
      <c r="AG3257" s="150">
        <v>8330</v>
      </c>
      <c r="AH3257" s="150">
        <v>1181</v>
      </c>
      <c r="AI3257" s="150">
        <v>389.42504999999989</v>
      </c>
      <c r="AJ3257" s="150">
        <v>2297.3214208499999</v>
      </c>
      <c r="AK3257" s="150">
        <v>246.11459252491429</v>
      </c>
      <c r="AL3257" s="150">
        <v>31992.763671875</v>
      </c>
      <c r="AM3257" s="150">
        <v>26171.248046875</v>
      </c>
      <c r="AN3257" s="150">
        <v>5821.5146484375</v>
      </c>
      <c r="AO3257" s="5" t="s">
        <v>4390</v>
      </c>
    </row>
    <row r="3258" spans="1:41" ht="14.25" x14ac:dyDescent="0.45">
      <c r="A3258" s="150">
        <v>2019</v>
      </c>
      <c r="B3258" s="5" t="s">
        <v>4980</v>
      </c>
      <c r="C3258" s="5" t="s">
        <v>269</v>
      </c>
      <c r="D3258" s="5" t="s">
        <v>82</v>
      </c>
      <c r="E3258" s="5" t="s">
        <v>98</v>
      </c>
      <c r="F3258" s="5" t="s">
        <v>102</v>
      </c>
      <c r="G3258" s="5" t="s">
        <v>83</v>
      </c>
      <c r="H3258" s="5" t="s">
        <v>100</v>
      </c>
      <c r="I3258" s="150">
        <v>862.97650499416466</v>
      </c>
      <c r="J3258" s="150">
        <v>1336.6430192631531</v>
      </c>
      <c r="K3258" s="150">
        <v>50.2</v>
      </c>
      <c r="L3258" s="150">
        <v>104</v>
      </c>
      <c r="M3258" s="150">
        <v>580.9172577201</v>
      </c>
      <c r="N3258" s="150">
        <v>597.62786582279659</v>
      </c>
      <c r="O3258" s="150">
        <v>279.89999999999998</v>
      </c>
      <c r="P3258" s="150">
        <v>405</v>
      </c>
      <c r="Q3258" s="150">
        <v>260.46739368999988</v>
      </c>
      <c r="R3258" s="150">
        <v>544</v>
      </c>
      <c r="S3258" s="150">
        <v>594</v>
      </c>
      <c r="T3258" s="150">
        <v>376</v>
      </c>
      <c r="U3258" s="150">
        <v>138.28479999999999</v>
      </c>
      <c r="V3258" s="150">
        <v>622</v>
      </c>
      <c r="W3258" s="150">
        <v>256</v>
      </c>
      <c r="X3258" s="150">
        <v>1092.42</v>
      </c>
      <c r="Y3258" s="150">
        <v>3189.1640000000002</v>
      </c>
      <c r="Z3258" s="150">
        <v>431</v>
      </c>
      <c r="AA3258" s="150">
        <v>4844.2338383345777</v>
      </c>
      <c r="AB3258" s="150"/>
      <c r="AC3258" s="150">
        <v>386.334</v>
      </c>
      <c r="AD3258" s="150">
        <v>720</v>
      </c>
      <c r="AE3258" s="150">
        <v>322</v>
      </c>
      <c r="AF3258" s="150">
        <v>1583</v>
      </c>
      <c r="AG3258" s="150">
        <v>8387</v>
      </c>
      <c r="AH3258" s="150">
        <v>1203</v>
      </c>
      <c r="AI3258" s="150">
        <v>389.42504999999989</v>
      </c>
      <c r="AJ3258" s="150">
        <v>2297.3214208499999</v>
      </c>
      <c r="AK3258" s="150">
        <v>236.69115994744769</v>
      </c>
      <c r="AL3258" s="150">
        <v>32089.607421875</v>
      </c>
      <c r="AM3258" s="150">
        <v>26311.052734375</v>
      </c>
      <c r="AN3258" s="150">
        <v>5778.5537109375</v>
      </c>
      <c r="AO3258" s="5" t="s">
        <v>5609</v>
      </c>
    </row>
    <row r="3259" spans="1:41" ht="14.25" x14ac:dyDescent="0.45">
      <c r="A3259" s="150">
        <v>2019</v>
      </c>
      <c r="B3259" s="5" t="s">
        <v>1477</v>
      </c>
      <c r="C3259" s="5" t="s">
        <v>269</v>
      </c>
      <c r="D3259" s="5" t="s">
        <v>82</v>
      </c>
      <c r="E3259" s="5" t="s">
        <v>98</v>
      </c>
      <c r="F3259" s="5" t="s">
        <v>102</v>
      </c>
      <c r="G3259" s="5" t="s">
        <v>83</v>
      </c>
      <c r="H3259" s="5" t="s">
        <v>100</v>
      </c>
      <c r="I3259" s="150">
        <v>797.63823884199485</v>
      </c>
      <c r="J3259" s="150">
        <v>1315.8645827252001</v>
      </c>
      <c r="K3259" s="150">
        <v>73.359479999999991</v>
      </c>
      <c r="L3259" s="150">
        <v>110</v>
      </c>
      <c r="M3259" s="150">
        <v>748</v>
      </c>
      <c r="N3259" s="150">
        <v>624</v>
      </c>
      <c r="O3259" s="150">
        <v>284</v>
      </c>
      <c r="P3259" s="150">
        <v>418</v>
      </c>
      <c r="Q3259" s="150">
        <v>264.41175142857833</v>
      </c>
      <c r="R3259" s="150">
        <v>534</v>
      </c>
      <c r="S3259" s="150">
        <v>689.55015458518233</v>
      </c>
      <c r="T3259" s="150"/>
      <c r="U3259" s="150">
        <v>145.58567794419369</v>
      </c>
      <c r="V3259" s="150">
        <v>604</v>
      </c>
      <c r="W3259" s="150">
        <v>242.04761453802999</v>
      </c>
      <c r="X3259" s="150">
        <v>1014</v>
      </c>
      <c r="Y3259" s="150">
        <v>3250</v>
      </c>
      <c r="Z3259" s="150">
        <v>409.45</v>
      </c>
      <c r="AA3259" s="150">
        <v>4729.6976536444063</v>
      </c>
      <c r="AB3259" s="150"/>
      <c r="AC3259" s="150">
        <v>329.35962419999998</v>
      </c>
      <c r="AD3259" s="150">
        <v>731</v>
      </c>
      <c r="AE3259" s="150">
        <v>348.9353366332</v>
      </c>
      <c r="AF3259" s="150">
        <v>2008</v>
      </c>
      <c r="AG3259" s="150">
        <v>8408</v>
      </c>
      <c r="AH3259" s="150">
        <v>1285</v>
      </c>
      <c r="AI3259" s="150">
        <v>389.00552303834058</v>
      </c>
      <c r="AJ3259" s="150">
        <v>2277.3686290827009</v>
      </c>
      <c r="AK3259" s="150">
        <v>305.89519593579251</v>
      </c>
      <c r="AL3259" s="150">
        <v>32336.169921875</v>
      </c>
      <c r="AM3259" s="150">
        <v>26574.310546875</v>
      </c>
      <c r="AN3259" s="150">
        <v>5761.857421875</v>
      </c>
      <c r="AO3259" s="5" t="s">
        <v>2643</v>
      </c>
    </row>
    <row r="3260" spans="1:41" ht="14.25" x14ac:dyDescent="0.45">
      <c r="A3260" s="150">
        <v>2019</v>
      </c>
      <c r="B3260" s="5" t="s">
        <v>6344</v>
      </c>
      <c r="C3260" s="5" t="s">
        <v>269</v>
      </c>
      <c r="D3260" s="5" t="s">
        <v>82</v>
      </c>
      <c r="E3260" s="5" t="s">
        <v>98</v>
      </c>
      <c r="F3260" s="5" t="s">
        <v>102</v>
      </c>
      <c r="G3260" s="5" t="s">
        <v>83</v>
      </c>
      <c r="H3260" s="5" t="s">
        <v>100</v>
      </c>
      <c r="I3260" s="150">
        <v>777</v>
      </c>
      <c r="J3260" s="150">
        <v>1332.915353181</v>
      </c>
      <c r="K3260" s="150">
        <v>50.9</v>
      </c>
      <c r="L3260" s="150">
        <v>106</v>
      </c>
      <c r="M3260" s="150">
        <v>588</v>
      </c>
      <c r="N3260" s="150">
        <v>466.64613189535038</v>
      </c>
      <c r="O3260" s="150">
        <v>279.89999999999998</v>
      </c>
      <c r="P3260" s="150">
        <v>414.6</v>
      </c>
      <c r="Q3260" s="150">
        <v>247.14</v>
      </c>
      <c r="R3260" s="150">
        <v>540.20000000000005</v>
      </c>
      <c r="S3260" s="150">
        <v>608</v>
      </c>
      <c r="T3260" s="150">
        <v>381</v>
      </c>
      <c r="U3260" s="150">
        <v>142.83799999999999</v>
      </c>
      <c r="V3260" s="150">
        <v>629</v>
      </c>
      <c r="W3260" s="150">
        <v>236</v>
      </c>
      <c r="X3260" s="150">
        <v>1092.42</v>
      </c>
      <c r="Y3260" s="150">
        <v>3170.597401090909</v>
      </c>
      <c r="Z3260" s="150">
        <v>403</v>
      </c>
      <c r="AA3260" s="150">
        <v>4896.6651389616463</v>
      </c>
      <c r="AB3260" s="150">
        <v>76.2</v>
      </c>
      <c r="AC3260" s="150">
        <v>386.334</v>
      </c>
      <c r="AD3260" s="150">
        <v>754.41600000000005</v>
      </c>
      <c r="AE3260" s="150">
        <v>325</v>
      </c>
      <c r="AF3260" s="150">
        <v>1613</v>
      </c>
      <c r="AG3260" s="150">
        <v>8438</v>
      </c>
      <c r="AH3260" s="150">
        <v>1264</v>
      </c>
      <c r="AI3260" s="150">
        <v>396.5</v>
      </c>
      <c r="AJ3260" s="150">
        <v>2275.9258837759999</v>
      </c>
      <c r="AK3260" s="150">
        <v>230.37512699999999</v>
      </c>
      <c r="AL3260" s="150">
        <v>32122.572265625</v>
      </c>
      <c r="AM3260" s="150">
        <v>26164.861328125</v>
      </c>
      <c r="AN3260" s="150">
        <v>5957.7109375</v>
      </c>
      <c r="AO3260" s="5" t="s">
        <v>6471</v>
      </c>
    </row>
    <row r="3261" spans="1:41" ht="14.25" x14ac:dyDescent="0.45">
      <c r="A3261" s="150">
        <v>2019</v>
      </c>
      <c r="B3261" s="5" t="s">
        <v>1478</v>
      </c>
      <c r="C3261" s="5" t="s">
        <v>269</v>
      </c>
      <c r="D3261" s="5" t="s">
        <v>82</v>
      </c>
      <c r="E3261" s="5" t="s">
        <v>98</v>
      </c>
      <c r="F3261" s="5" t="s">
        <v>102</v>
      </c>
      <c r="G3261" s="5" t="s">
        <v>83</v>
      </c>
      <c r="H3261" s="5" t="s">
        <v>100</v>
      </c>
      <c r="I3261" s="150">
        <v>801.11866080071616</v>
      </c>
      <c r="J3261" s="150">
        <v>1297.6379110633229</v>
      </c>
      <c r="K3261" s="150">
        <v>54.9</v>
      </c>
      <c r="L3261" s="150">
        <v>103.96</v>
      </c>
      <c r="M3261" s="150">
        <v>615</v>
      </c>
      <c r="N3261" s="150">
        <v>597</v>
      </c>
      <c r="O3261" s="150">
        <v>284.1098015922833</v>
      </c>
      <c r="P3261" s="150">
        <v>415</v>
      </c>
      <c r="Q3261" s="150">
        <v>264.51482330705608</v>
      </c>
      <c r="R3261" s="150">
        <v>512.08753680679138</v>
      </c>
      <c r="S3261" s="150">
        <v>672.37</v>
      </c>
      <c r="T3261" s="150">
        <v>374.20769530942931</v>
      </c>
      <c r="U3261" s="150">
        <v>142.8210700875</v>
      </c>
      <c r="V3261" s="150">
        <v>616</v>
      </c>
      <c r="W3261" s="150">
        <v>282.79701848000002</v>
      </c>
      <c r="X3261" s="150">
        <v>1053</v>
      </c>
      <c r="Y3261" s="150">
        <v>3255</v>
      </c>
      <c r="Z3261" s="150">
        <v>441.05</v>
      </c>
      <c r="AA3261" s="150">
        <v>4773.7352950848026</v>
      </c>
      <c r="AB3261" s="150">
        <v>74.099999999999994</v>
      </c>
      <c r="AC3261" s="150">
        <v>328.88580568714849</v>
      </c>
      <c r="AD3261" s="150">
        <v>727</v>
      </c>
      <c r="AE3261" s="150">
        <v>349</v>
      </c>
      <c r="AF3261" s="150">
        <v>1869.5160621401239</v>
      </c>
      <c r="AG3261" s="150">
        <v>8432.2999999999993</v>
      </c>
      <c r="AH3261" s="150">
        <v>1216.966828572763</v>
      </c>
      <c r="AI3261" s="150">
        <v>369.12446637499988</v>
      </c>
      <c r="AJ3261" s="150">
        <v>2170.3692855399809</v>
      </c>
      <c r="AK3261" s="150">
        <v>291.59442452526048</v>
      </c>
      <c r="AL3261" s="150">
        <v>32385.166015625</v>
      </c>
      <c r="AM3261" s="150">
        <v>26369.99609375</v>
      </c>
      <c r="AN3261" s="150">
        <v>6015.169921875</v>
      </c>
      <c r="AO3261" s="5" t="s">
        <v>2644</v>
      </c>
    </row>
    <row r="3262" spans="1:41" ht="14.25" x14ac:dyDescent="0.45">
      <c r="A3262" s="150">
        <v>2019</v>
      </c>
      <c r="B3262" s="5" t="s">
        <v>582</v>
      </c>
      <c r="C3262" s="5" t="s">
        <v>269</v>
      </c>
      <c r="D3262" s="5" t="s">
        <v>82</v>
      </c>
      <c r="E3262" s="5" t="s">
        <v>103</v>
      </c>
      <c r="F3262" s="5" t="s">
        <v>104</v>
      </c>
      <c r="G3262" s="5" t="s">
        <v>83</v>
      </c>
      <c r="H3262" s="5" t="s">
        <v>105</v>
      </c>
      <c r="I3262" s="150">
        <v>143.19839999999999</v>
      </c>
      <c r="J3262" s="150">
        <v>228.40188510483861</v>
      </c>
      <c r="K3262" s="150">
        <v>6.6</v>
      </c>
      <c r="L3262" s="150">
        <v>21</v>
      </c>
      <c r="M3262" s="150">
        <v>132.767</v>
      </c>
      <c r="N3262" s="150">
        <v>183.75483036975751</v>
      </c>
      <c r="O3262" s="150">
        <v>59</v>
      </c>
      <c r="P3262" s="150">
        <v>99.5</v>
      </c>
      <c r="Q3262" s="150">
        <v>66.410443943935988</v>
      </c>
      <c r="R3262" s="150">
        <v>83.640723854154345</v>
      </c>
      <c r="S3262" s="150">
        <v>116.25</v>
      </c>
      <c r="T3262" s="150">
        <v>69</v>
      </c>
      <c r="U3262" s="150">
        <v>33.299999999999997</v>
      </c>
      <c r="V3262" s="150">
        <v>128.1</v>
      </c>
      <c r="W3262" s="150">
        <v>61</v>
      </c>
      <c r="X3262" s="150">
        <v>179.8</v>
      </c>
      <c r="Y3262" s="150">
        <v>632</v>
      </c>
      <c r="Z3262" s="150">
        <v>63.783274999999982</v>
      </c>
      <c r="AA3262" s="150">
        <v>804.02112499959458</v>
      </c>
      <c r="AB3262" s="150">
        <v>13.958041986</v>
      </c>
      <c r="AC3262" s="150">
        <v>58.22094750459604</v>
      </c>
      <c r="AD3262" s="150">
        <v>83.658729289759975</v>
      </c>
      <c r="AE3262" s="150">
        <v>44.7</v>
      </c>
      <c r="AF3262" s="150">
        <v>303.02174204657018</v>
      </c>
      <c r="AG3262" s="150">
        <v>1828</v>
      </c>
      <c r="AH3262" s="150">
        <v>255.6</v>
      </c>
      <c r="AI3262" s="150">
        <v>76.169304191749987</v>
      </c>
      <c r="AJ3262" s="150">
        <v>479</v>
      </c>
      <c r="AK3262" s="150">
        <v>22.997107093803638</v>
      </c>
      <c r="AL3262" s="150">
        <v>6276.853515625</v>
      </c>
      <c r="AM3262" s="150">
        <v>5200.0537109375</v>
      </c>
      <c r="AN3262" s="150">
        <v>1076.8001708984375</v>
      </c>
      <c r="AO3262" s="5" t="s">
        <v>970</v>
      </c>
    </row>
    <row r="3263" spans="1:41" ht="14.25" x14ac:dyDescent="0.45">
      <c r="A3263" s="150">
        <v>2019</v>
      </c>
      <c r="B3263" s="5" t="s">
        <v>4980</v>
      </c>
      <c r="C3263" s="5" t="s">
        <v>269</v>
      </c>
      <c r="D3263" s="5" t="s">
        <v>82</v>
      </c>
      <c r="E3263" s="5" t="s">
        <v>103</v>
      </c>
      <c r="F3263" s="5" t="s">
        <v>104</v>
      </c>
      <c r="G3263" s="5" t="s">
        <v>83</v>
      </c>
      <c r="H3263" s="5" t="s">
        <v>105</v>
      </c>
      <c r="I3263" s="150">
        <v>148.66999999999999</v>
      </c>
      <c r="J3263" s="150">
        <v>236.64859650767809</v>
      </c>
      <c r="K3263" s="150">
        <v>8</v>
      </c>
      <c r="L3263" s="150">
        <v>21.06</v>
      </c>
      <c r="M3263" s="150">
        <v>115</v>
      </c>
      <c r="N3263" s="150">
        <v>181.5908394880403</v>
      </c>
      <c r="O3263" s="150">
        <v>55</v>
      </c>
      <c r="P3263" s="150">
        <v>104</v>
      </c>
      <c r="Q3263" s="150">
        <v>64.193917685747749</v>
      </c>
      <c r="R3263" s="150">
        <v>63</v>
      </c>
      <c r="S3263" s="150">
        <v>111.54600000000001</v>
      </c>
      <c r="T3263" s="150">
        <v>71.35499999999999</v>
      </c>
      <c r="U3263" s="150">
        <v>34</v>
      </c>
      <c r="V3263" s="150">
        <v>125</v>
      </c>
      <c r="W3263" s="150">
        <v>65</v>
      </c>
      <c r="X3263" s="150">
        <v>173.3</v>
      </c>
      <c r="Y3263" s="150">
        <v>628.51993896390638</v>
      </c>
      <c r="Z3263" s="150">
        <v>55</v>
      </c>
      <c r="AA3263" s="150">
        <v>739.85364096959677</v>
      </c>
      <c r="AB3263" s="150">
        <v>14</v>
      </c>
      <c r="AC3263" s="150">
        <v>63.881999999999998</v>
      </c>
      <c r="AD3263" s="150">
        <v>86.446079999999995</v>
      </c>
      <c r="AE3263" s="150">
        <v>45</v>
      </c>
      <c r="AF3263" s="150">
        <v>298</v>
      </c>
      <c r="AG3263" s="150">
        <v>1798</v>
      </c>
      <c r="AH3263" s="150">
        <v>273.3</v>
      </c>
      <c r="AI3263" s="150">
        <v>80.346493767627209</v>
      </c>
      <c r="AJ3263" s="150">
        <v>522</v>
      </c>
      <c r="AK3263" s="150">
        <v>17.39721494773282</v>
      </c>
      <c r="AL3263" s="150">
        <v>6199.10986328125</v>
      </c>
      <c r="AM3263" s="150">
        <v>5128.4189453125</v>
      </c>
      <c r="AN3263" s="150">
        <v>1070.6907958984375</v>
      </c>
      <c r="AO3263" s="5" t="s">
        <v>5610</v>
      </c>
    </row>
    <row r="3264" spans="1:41" ht="14.25" x14ac:dyDescent="0.45">
      <c r="A3264" s="150">
        <v>2019</v>
      </c>
      <c r="B3264" s="5" t="s">
        <v>4024</v>
      </c>
      <c r="C3264" s="5" t="s">
        <v>269</v>
      </c>
      <c r="D3264" s="5" t="s">
        <v>82</v>
      </c>
      <c r="E3264" s="5" t="s">
        <v>103</v>
      </c>
      <c r="F3264" s="5" t="s">
        <v>104</v>
      </c>
      <c r="G3264" s="5" t="s">
        <v>83</v>
      </c>
      <c r="H3264" s="5" t="s">
        <v>105</v>
      </c>
      <c r="I3264" s="150">
        <v>143.08847896633341</v>
      </c>
      <c r="J3264" s="150">
        <v>241.39927014595</v>
      </c>
      <c r="K3264" s="150">
        <v>6.5</v>
      </c>
      <c r="L3264" s="150">
        <v>21.04</v>
      </c>
      <c r="M3264" s="150">
        <v>128.80350668156339</v>
      </c>
      <c r="N3264" s="150">
        <v>179.52287002457251</v>
      </c>
      <c r="O3264" s="150">
        <v>57</v>
      </c>
      <c r="P3264" s="150">
        <v>103</v>
      </c>
      <c r="Q3264" s="150">
        <v>58.51049032021902</v>
      </c>
      <c r="R3264" s="150">
        <v>63.099591045596583</v>
      </c>
      <c r="S3264" s="150">
        <v>107.506</v>
      </c>
      <c r="T3264" s="150">
        <v>71</v>
      </c>
      <c r="U3264" s="150">
        <v>34</v>
      </c>
      <c r="V3264" s="150">
        <v>130.001544</v>
      </c>
      <c r="W3264" s="150">
        <v>61</v>
      </c>
      <c r="X3264" s="150">
        <v>171.655405484781</v>
      </c>
      <c r="Y3264" s="150">
        <v>631</v>
      </c>
      <c r="Z3264" s="150">
        <v>58</v>
      </c>
      <c r="AA3264" s="150">
        <v>774.35740302086742</v>
      </c>
      <c r="AB3264" s="150">
        <v>14</v>
      </c>
      <c r="AC3264" s="150">
        <v>67.786516630524162</v>
      </c>
      <c r="AD3264" s="150">
        <v>81.047392247999994</v>
      </c>
      <c r="AE3264" s="150">
        <v>44</v>
      </c>
      <c r="AF3264" s="150">
        <v>307</v>
      </c>
      <c r="AG3264" s="150">
        <v>1862</v>
      </c>
      <c r="AH3264" s="150">
        <v>275.97000000000003</v>
      </c>
      <c r="AI3264" s="150">
        <v>76.169304191749987</v>
      </c>
      <c r="AJ3264" s="150">
        <v>518</v>
      </c>
      <c r="AK3264" s="150">
        <v>18.785520290509389</v>
      </c>
      <c r="AL3264" s="150">
        <v>6305.244140625</v>
      </c>
      <c r="AM3264" s="150">
        <v>5235.806640625</v>
      </c>
      <c r="AN3264" s="150">
        <v>1069.43701171875</v>
      </c>
      <c r="AO3264" s="5" t="s">
        <v>4391</v>
      </c>
    </row>
    <row r="3265" spans="1:41" ht="14.25" x14ac:dyDescent="0.45">
      <c r="A3265" s="150">
        <v>2019</v>
      </c>
      <c r="B3265" s="5" t="s">
        <v>6344</v>
      </c>
      <c r="C3265" s="5" t="s">
        <v>269</v>
      </c>
      <c r="D3265" s="5" t="s">
        <v>82</v>
      </c>
      <c r="E3265" s="5" t="s">
        <v>103</v>
      </c>
      <c r="F3265" s="5" t="s">
        <v>104</v>
      </c>
      <c r="G3265" s="5" t="s">
        <v>83</v>
      </c>
      <c r="H3265" s="5" t="s">
        <v>105</v>
      </c>
      <c r="I3265" s="150">
        <v>146</v>
      </c>
      <c r="J3265" s="150">
        <v>242.72399999999999</v>
      </c>
      <c r="K3265" s="150">
        <v>6</v>
      </c>
      <c r="L3265" s="150">
        <v>21</v>
      </c>
      <c r="M3265" s="150">
        <v>128</v>
      </c>
      <c r="N3265" s="150">
        <v>149.32</v>
      </c>
      <c r="O3265" s="150">
        <v>55</v>
      </c>
      <c r="P3265" s="150">
        <v>72</v>
      </c>
      <c r="Q3265" s="150">
        <v>61.095999999999997</v>
      </c>
      <c r="R3265" s="150">
        <v>65</v>
      </c>
      <c r="S3265" s="150">
        <v>111.8</v>
      </c>
      <c r="T3265" s="150">
        <v>79.36</v>
      </c>
      <c r="U3265" s="150">
        <v>34</v>
      </c>
      <c r="V3265" s="150">
        <v>122</v>
      </c>
      <c r="W3265" s="150">
        <v>66</v>
      </c>
      <c r="X3265" s="150">
        <v>187.9</v>
      </c>
      <c r="Y3265" s="150">
        <v>580</v>
      </c>
      <c r="Z3265" s="150">
        <v>42</v>
      </c>
      <c r="AA3265" s="150">
        <v>808</v>
      </c>
      <c r="AB3265" s="150">
        <v>14</v>
      </c>
      <c r="AC3265" s="150">
        <v>63.881999999999998</v>
      </c>
      <c r="AD3265" s="150">
        <v>102.762</v>
      </c>
      <c r="AE3265" s="150">
        <v>45</v>
      </c>
      <c r="AF3265" s="150">
        <v>268</v>
      </c>
      <c r="AG3265" s="150">
        <v>1809</v>
      </c>
      <c r="AH3265" s="150">
        <v>197</v>
      </c>
      <c r="AI3265" s="150">
        <v>83.6</v>
      </c>
      <c r="AJ3265" s="150">
        <v>524</v>
      </c>
      <c r="AK3265" s="150">
        <v>24.475999999999999</v>
      </c>
      <c r="AL3265" s="150">
        <v>6108.92041015625</v>
      </c>
      <c r="AM3265" s="150">
        <v>5053.0224609375</v>
      </c>
      <c r="AN3265" s="150">
        <v>1055.89794921875</v>
      </c>
      <c r="AO3265" s="5" t="s">
        <v>6472</v>
      </c>
    </row>
    <row r="3266" spans="1:41" ht="14.25" x14ac:dyDescent="0.45">
      <c r="A3266" s="150">
        <v>2019</v>
      </c>
      <c r="B3266" s="5" t="s">
        <v>1478</v>
      </c>
      <c r="C3266" s="5" t="s">
        <v>269</v>
      </c>
      <c r="D3266" s="5" t="s">
        <v>82</v>
      </c>
      <c r="E3266" s="5" t="s">
        <v>103</v>
      </c>
      <c r="F3266" s="5" t="s">
        <v>104</v>
      </c>
      <c r="G3266" s="5" t="s">
        <v>83</v>
      </c>
      <c r="H3266" s="5" t="s">
        <v>105</v>
      </c>
      <c r="I3266" s="150">
        <v>142.24171999999999</v>
      </c>
      <c r="J3266" s="150">
        <v>227.52755084765769</v>
      </c>
      <c r="K3266" s="150">
        <v>8.3000000000000007</v>
      </c>
      <c r="L3266" s="150">
        <v>21.24</v>
      </c>
      <c r="M3266" s="150">
        <v>121.3</v>
      </c>
      <c r="N3266" s="150">
        <v>179</v>
      </c>
      <c r="O3266" s="150">
        <v>61</v>
      </c>
      <c r="P3266" s="150">
        <v>99.5</v>
      </c>
      <c r="Q3266" s="150">
        <v>60.771274184000013</v>
      </c>
      <c r="R3266" s="150">
        <v>82.676830327093882</v>
      </c>
      <c r="S3266" s="150">
        <v>109</v>
      </c>
      <c r="T3266" s="150">
        <v>71</v>
      </c>
      <c r="U3266" s="150">
        <v>34.68511702124998</v>
      </c>
      <c r="V3266" s="150">
        <v>123</v>
      </c>
      <c r="W3266" s="150">
        <v>62.4</v>
      </c>
      <c r="X3266" s="150">
        <v>180.2</v>
      </c>
      <c r="Y3266" s="150">
        <v>625</v>
      </c>
      <c r="Z3266" s="150">
        <v>59.624000000000002</v>
      </c>
      <c r="AA3266" s="150">
        <v>786.80261254318077</v>
      </c>
      <c r="AB3266" s="150">
        <v>13.944083944014</v>
      </c>
      <c r="AC3266" s="150">
        <v>60.03130742659814</v>
      </c>
      <c r="AD3266" s="150">
        <v>78</v>
      </c>
      <c r="AE3266" s="150">
        <v>47.99</v>
      </c>
      <c r="AF3266" s="150">
        <v>311.25397041528311</v>
      </c>
      <c r="AG3266" s="150">
        <v>1722.6</v>
      </c>
      <c r="AH3266" s="150">
        <v>255.53</v>
      </c>
      <c r="AI3266" s="150">
        <v>72.172721442499977</v>
      </c>
      <c r="AJ3266" s="150">
        <v>465</v>
      </c>
      <c r="AK3266" s="150">
        <v>23.827367289924581</v>
      </c>
      <c r="AL3266" s="150">
        <v>6105.6181640625</v>
      </c>
      <c r="AM3266" s="150">
        <v>5048.9443359375</v>
      </c>
      <c r="AN3266" s="150">
        <v>1056.6741943359375</v>
      </c>
      <c r="AO3266" s="5" t="s">
        <v>2645</v>
      </c>
    </row>
    <row r="3267" spans="1:41" ht="14.25" x14ac:dyDescent="0.45">
      <c r="A3267" s="150">
        <v>2019</v>
      </c>
      <c r="B3267" s="5" t="s">
        <v>1477</v>
      </c>
      <c r="C3267" s="5" t="s">
        <v>269</v>
      </c>
      <c r="D3267" s="5" t="s">
        <v>82</v>
      </c>
      <c r="E3267" s="5" t="s">
        <v>103</v>
      </c>
      <c r="F3267" s="5" t="s">
        <v>104</v>
      </c>
      <c r="G3267" s="5" t="s">
        <v>83</v>
      </c>
      <c r="H3267" s="5" t="s">
        <v>105</v>
      </c>
      <c r="I3267" s="150">
        <v>143.16200000000001</v>
      </c>
      <c r="J3267" s="150">
        <v>246.47911305469461</v>
      </c>
      <c r="K3267" s="150">
        <v>15.2</v>
      </c>
      <c r="L3267" s="150">
        <v>21.16</v>
      </c>
      <c r="M3267" s="150">
        <v>143</v>
      </c>
      <c r="N3267" s="150">
        <v>175.2</v>
      </c>
      <c r="O3267" s="150">
        <v>60</v>
      </c>
      <c r="P3267" s="150">
        <v>103</v>
      </c>
      <c r="Q3267" s="150">
        <v>65.322192859532933</v>
      </c>
      <c r="R3267" s="150">
        <v>86.138254138977885</v>
      </c>
      <c r="S3267" s="150">
        <v>114</v>
      </c>
      <c r="T3267" s="150">
        <v>76.487164275790605</v>
      </c>
      <c r="U3267" s="150">
        <v>33.833291353228113</v>
      </c>
      <c r="V3267" s="150">
        <v>146</v>
      </c>
      <c r="W3267" s="150">
        <v>62.4</v>
      </c>
      <c r="X3267" s="150">
        <v>179</v>
      </c>
      <c r="Y3267" s="150">
        <v>630</v>
      </c>
      <c r="Z3267" s="150">
        <v>50</v>
      </c>
      <c r="AA3267" s="150">
        <v>779.29048790209799</v>
      </c>
      <c r="AB3267" s="150">
        <v>12.982246257509621</v>
      </c>
      <c r="AC3267" s="150">
        <v>52.175782050000002</v>
      </c>
      <c r="AD3267" s="150">
        <v>152</v>
      </c>
      <c r="AE3267" s="150">
        <v>47.99</v>
      </c>
      <c r="AF3267" s="150"/>
      <c r="AG3267" s="150">
        <v>1891</v>
      </c>
      <c r="AH3267" s="150">
        <v>285.2</v>
      </c>
      <c r="AI3267" s="150">
        <v>76.579044509952013</v>
      </c>
      <c r="AJ3267" s="150">
        <v>542.84504375452627</v>
      </c>
      <c r="AK3267" s="150">
        <v>27.13370953959712</v>
      </c>
      <c r="AL3267" s="150">
        <v>6217.57861328125</v>
      </c>
      <c r="AM3267" s="150">
        <v>5013.59619140625</v>
      </c>
      <c r="AN3267" s="150">
        <v>1203.982177734375</v>
      </c>
      <c r="AO3267" s="5" t="s">
        <v>2646</v>
      </c>
    </row>
    <row r="3268" spans="1:41" ht="14.25" x14ac:dyDescent="0.45">
      <c r="A3268" s="150">
        <v>2019</v>
      </c>
      <c r="B3268" s="5" t="s">
        <v>4980</v>
      </c>
      <c r="C3268" s="5" t="s">
        <v>269</v>
      </c>
      <c r="D3268" s="5" t="s">
        <v>82</v>
      </c>
      <c r="E3268" s="5" t="s">
        <v>103</v>
      </c>
      <c r="F3268" s="5" t="s">
        <v>103</v>
      </c>
      <c r="G3268" s="5" t="s">
        <v>83</v>
      </c>
      <c r="H3268" s="5" t="s">
        <v>105</v>
      </c>
      <c r="I3268" s="150">
        <v>155.17403999999999</v>
      </c>
      <c r="J3268" s="150">
        <v>304.00000000000011</v>
      </c>
      <c r="K3268" s="150">
        <v>11</v>
      </c>
      <c r="L3268" s="150">
        <v>21.06</v>
      </c>
      <c r="M3268" s="150">
        <v>120</v>
      </c>
      <c r="N3268" s="150">
        <v>183.0538394880403</v>
      </c>
      <c r="O3268" s="150">
        <v>60</v>
      </c>
      <c r="P3268" s="150">
        <v>104</v>
      </c>
      <c r="Q3268" s="150">
        <v>64.193917685747749</v>
      </c>
      <c r="R3268" s="150">
        <v>94</v>
      </c>
      <c r="S3268" s="150">
        <v>115.536</v>
      </c>
      <c r="T3268" s="150">
        <v>73.35499999999999</v>
      </c>
      <c r="U3268" s="150">
        <v>34</v>
      </c>
      <c r="V3268" s="150">
        <v>141</v>
      </c>
      <c r="W3268" s="150">
        <v>65</v>
      </c>
      <c r="X3268" s="150">
        <v>176.9</v>
      </c>
      <c r="Y3268" s="150">
        <v>631.21993896390643</v>
      </c>
      <c r="Z3268" s="150">
        <v>62</v>
      </c>
      <c r="AA3268" s="150"/>
      <c r="AB3268" s="150">
        <v>14</v>
      </c>
      <c r="AC3268" s="150">
        <v>81.12</v>
      </c>
      <c r="AD3268" s="150">
        <v>139.06407999999999</v>
      </c>
      <c r="AE3268" s="150">
        <v>70</v>
      </c>
      <c r="AF3268" s="150">
        <v>350</v>
      </c>
      <c r="AG3268" s="150">
        <v>1812</v>
      </c>
      <c r="AH3268" s="150">
        <v>273.3</v>
      </c>
      <c r="AI3268" s="150">
        <v>80.346493767627209</v>
      </c>
      <c r="AJ3268" s="150">
        <v>580</v>
      </c>
      <c r="AK3268" s="150">
        <v>42.851214947732828</v>
      </c>
      <c r="AL3268" s="150">
        <v>5858.17431640625</v>
      </c>
      <c r="AM3268" s="150">
        <v>4686.82177734375</v>
      </c>
      <c r="AN3268" s="150">
        <v>1171.352783203125</v>
      </c>
      <c r="AO3268" s="5" t="s">
        <v>5611</v>
      </c>
    </row>
    <row r="3269" spans="1:41" ht="14.25" x14ac:dyDescent="0.45">
      <c r="A3269" s="150">
        <v>2019</v>
      </c>
      <c r="B3269" s="5" t="s">
        <v>6344</v>
      </c>
      <c r="C3269" s="5" t="s">
        <v>269</v>
      </c>
      <c r="D3269" s="5" t="s">
        <v>82</v>
      </c>
      <c r="E3269" s="5" t="s">
        <v>103</v>
      </c>
      <c r="F3269" s="5" t="s">
        <v>103</v>
      </c>
      <c r="G3269" s="5" t="s">
        <v>83</v>
      </c>
      <c r="H3269" s="5" t="s">
        <v>105</v>
      </c>
      <c r="I3269" s="150">
        <v>149</v>
      </c>
      <c r="J3269" s="150">
        <v>298.63605200000001</v>
      </c>
      <c r="K3269" s="150">
        <v>10.199999999999999</v>
      </c>
      <c r="L3269" s="150">
        <v>21</v>
      </c>
      <c r="M3269" s="150">
        <v>134</v>
      </c>
      <c r="N3269" s="150">
        <v>151.20400000000001</v>
      </c>
      <c r="O3269" s="150">
        <v>60</v>
      </c>
      <c r="P3269" s="150">
        <v>102</v>
      </c>
      <c r="Q3269" s="150">
        <v>61.095999999999997</v>
      </c>
      <c r="R3269" s="150">
        <v>90</v>
      </c>
      <c r="S3269" s="150">
        <v>114.1</v>
      </c>
      <c r="T3269" s="150">
        <v>80.11</v>
      </c>
      <c r="U3269" s="150">
        <v>34</v>
      </c>
      <c r="V3269" s="150">
        <v>132</v>
      </c>
      <c r="W3269" s="150">
        <v>66</v>
      </c>
      <c r="X3269" s="150">
        <v>191.5</v>
      </c>
      <c r="Y3269" s="150">
        <v>580.62</v>
      </c>
      <c r="Z3269" s="150">
        <v>63</v>
      </c>
      <c r="AA3269" s="150">
        <v>916</v>
      </c>
      <c r="AB3269" s="150">
        <v>14</v>
      </c>
      <c r="AC3269" s="150">
        <v>81.12</v>
      </c>
      <c r="AD3269" s="150">
        <v>146.89099999999999</v>
      </c>
      <c r="AE3269" s="150">
        <v>70</v>
      </c>
      <c r="AF3269" s="150">
        <v>330</v>
      </c>
      <c r="AG3269" s="150">
        <v>1820.9</v>
      </c>
      <c r="AH3269" s="150">
        <v>278</v>
      </c>
      <c r="AI3269" s="150">
        <v>83.6</v>
      </c>
      <c r="AJ3269" s="150">
        <v>570</v>
      </c>
      <c r="AK3269" s="150">
        <v>43.834000000000003</v>
      </c>
      <c r="AL3269" s="150">
        <v>6692.8115234375</v>
      </c>
      <c r="AM3269" s="150">
        <v>5470.576171875</v>
      </c>
      <c r="AN3269" s="150">
        <v>1222.2349853515625</v>
      </c>
      <c r="AO3269" s="5" t="s">
        <v>6473</v>
      </c>
    </row>
    <row r="3270" spans="1:41" ht="14.25" x14ac:dyDescent="0.45">
      <c r="A3270" s="150">
        <v>2019</v>
      </c>
      <c r="B3270" s="5" t="s">
        <v>1478</v>
      </c>
      <c r="C3270" s="5" t="s">
        <v>269</v>
      </c>
      <c r="D3270" s="5" t="s">
        <v>82</v>
      </c>
      <c r="E3270" s="5" t="s">
        <v>103</v>
      </c>
      <c r="F3270" s="5" t="s">
        <v>103</v>
      </c>
      <c r="G3270" s="5" t="s">
        <v>83</v>
      </c>
      <c r="H3270" s="5" t="s">
        <v>105</v>
      </c>
      <c r="I3270" s="150">
        <v>148.90544</v>
      </c>
      <c r="J3270" s="150">
        <v>284.57624761444578</v>
      </c>
      <c r="K3270" s="150">
        <v>10.8</v>
      </c>
      <c r="L3270" s="150">
        <v>21.24</v>
      </c>
      <c r="M3270" s="150">
        <v>130.30000000000001</v>
      </c>
      <c r="N3270" s="150">
        <v>180</v>
      </c>
      <c r="O3270" s="150">
        <v>67</v>
      </c>
      <c r="P3270" s="150">
        <v>99.5</v>
      </c>
      <c r="Q3270" s="150">
        <v>60.771274184000013</v>
      </c>
      <c r="R3270" s="150">
        <v>86.676830327093882</v>
      </c>
      <c r="S3270" s="150">
        <v>113</v>
      </c>
      <c r="T3270" s="150">
        <v>73</v>
      </c>
      <c r="U3270" s="150">
        <v>34.68511702124998</v>
      </c>
      <c r="V3270" s="150">
        <v>148</v>
      </c>
      <c r="W3270" s="150">
        <v>62.4</v>
      </c>
      <c r="X3270" s="150">
        <v>190.2</v>
      </c>
      <c r="Y3270" s="150">
        <v>627</v>
      </c>
      <c r="Z3270" s="150">
        <v>67.061999999999998</v>
      </c>
      <c r="AA3270" s="150">
        <v>924.52412162531641</v>
      </c>
      <c r="AB3270" s="150">
        <v>13.944083944014</v>
      </c>
      <c r="AC3270" s="150">
        <v>68.607208487540731</v>
      </c>
      <c r="AD3270" s="150">
        <v>151</v>
      </c>
      <c r="AE3270" s="150">
        <v>72.990000000000009</v>
      </c>
      <c r="AF3270" s="150">
        <v>346.25397041528311</v>
      </c>
      <c r="AG3270" s="150">
        <v>1732.7</v>
      </c>
      <c r="AH3270" s="150">
        <v>258.22248000000002</v>
      </c>
      <c r="AI3270" s="150">
        <v>72.172721442499977</v>
      </c>
      <c r="AJ3270" s="150">
        <v>540</v>
      </c>
      <c r="AK3270" s="150">
        <v>50.327367289924581</v>
      </c>
      <c r="AL3270" s="150">
        <v>6635.85888671875</v>
      </c>
      <c r="AM3270" s="150">
        <v>5443.4921875</v>
      </c>
      <c r="AN3270" s="150">
        <v>1192.36669921875</v>
      </c>
      <c r="AO3270" s="5" t="s">
        <v>2647</v>
      </c>
    </row>
    <row r="3271" spans="1:41" ht="14.25" x14ac:dyDescent="0.45">
      <c r="A3271" s="150">
        <v>2019</v>
      </c>
      <c r="B3271" s="5" t="s">
        <v>1477</v>
      </c>
      <c r="C3271" s="5" t="s">
        <v>269</v>
      </c>
      <c r="D3271" s="5" t="s">
        <v>82</v>
      </c>
      <c r="E3271" s="5" t="s">
        <v>103</v>
      </c>
      <c r="F3271" s="5" t="s">
        <v>103</v>
      </c>
      <c r="G3271" s="5" t="s">
        <v>83</v>
      </c>
      <c r="H3271" s="5" t="s">
        <v>105</v>
      </c>
      <c r="I3271" s="150">
        <v>149.90199999999999</v>
      </c>
      <c r="J3271" s="150">
        <v>295.60012778403438</v>
      </c>
      <c r="K3271" s="150">
        <v>15.7</v>
      </c>
      <c r="L3271" s="150">
        <v>21.16</v>
      </c>
      <c r="M3271" s="150">
        <v>151.5</v>
      </c>
      <c r="N3271" s="150">
        <v>176.2</v>
      </c>
      <c r="O3271" s="150">
        <v>66</v>
      </c>
      <c r="P3271" s="150">
        <v>103</v>
      </c>
      <c r="Q3271" s="150">
        <v>65.322192859532933</v>
      </c>
      <c r="R3271" s="150">
        <v>90.26619413897788</v>
      </c>
      <c r="S3271" s="150">
        <v>114</v>
      </c>
      <c r="T3271" s="150">
        <v>80.2196442757906</v>
      </c>
      <c r="U3271" s="150">
        <v>33.833291353228113</v>
      </c>
      <c r="V3271" s="150">
        <v>147.47</v>
      </c>
      <c r="W3271" s="150">
        <v>62.4</v>
      </c>
      <c r="X3271" s="150">
        <v>188</v>
      </c>
      <c r="Y3271" s="150">
        <v>630.79999999999995</v>
      </c>
      <c r="Z3271" s="150">
        <v>63</v>
      </c>
      <c r="AA3271" s="150">
        <v>937.33883950337031</v>
      </c>
      <c r="AB3271" s="150">
        <v>12.982246257509621</v>
      </c>
      <c r="AC3271" s="150">
        <v>70.65470486000001</v>
      </c>
      <c r="AD3271" s="150">
        <v>166</v>
      </c>
      <c r="AE3271" s="150">
        <v>72.990000000000009</v>
      </c>
      <c r="AF3271" s="150">
        <v>0</v>
      </c>
      <c r="AG3271" s="150">
        <v>1909</v>
      </c>
      <c r="AH3271" s="150">
        <v>285.2</v>
      </c>
      <c r="AI3271" s="150">
        <v>76.579044509952013</v>
      </c>
      <c r="AJ3271" s="150">
        <v>567.34504375452627</v>
      </c>
      <c r="AK3271" s="150">
        <v>53.38370953959712</v>
      </c>
      <c r="AL3271" s="150">
        <v>6605.84716796875</v>
      </c>
      <c r="AM3271" s="150">
        <v>5333.88232421875</v>
      </c>
      <c r="AN3271" s="150">
        <v>1271.964599609375</v>
      </c>
      <c r="AO3271" s="5" t="s">
        <v>2648</v>
      </c>
    </row>
    <row r="3272" spans="1:41" ht="14.25" x14ac:dyDescent="0.45">
      <c r="A3272" s="150">
        <v>2019</v>
      </c>
      <c r="B3272" s="5" t="s">
        <v>4024</v>
      </c>
      <c r="C3272" s="5" t="s">
        <v>269</v>
      </c>
      <c r="D3272" s="5" t="s">
        <v>82</v>
      </c>
      <c r="E3272" s="5" t="s">
        <v>103</v>
      </c>
      <c r="F3272" s="5" t="s">
        <v>103</v>
      </c>
      <c r="G3272" s="5" t="s">
        <v>83</v>
      </c>
      <c r="H3272" s="5" t="s">
        <v>105</v>
      </c>
      <c r="I3272" s="150">
        <v>149.59251896633339</v>
      </c>
      <c r="J3272" s="150">
        <v>296.3354523459501</v>
      </c>
      <c r="K3272" s="150">
        <v>10.5</v>
      </c>
      <c r="L3272" s="150">
        <v>21.04</v>
      </c>
      <c r="M3272" s="150">
        <v>133.00350668156341</v>
      </c>
      <c r="N3272" s="150">
        <v>181.10087002457249</v>
      </c>
      <c r="O3272" s="150">
        <v>62</v>
      </c>
      <c r="P3272" s="150">
        <v>103</v>
      </c>
      <c r="Q3272" s="150">
        <v>58.51049032021902</v>
      </c>
      <c r="R3272" s="150">
        <v>91.099591045596583</v>
      </c>
      <c r="S3272" s="150">
        <v>111.506</v>
      </c>
      <c r="T3272" s="150">
        <v>72</v>
      </c>
      <c r="U3272" s="150">
        <v>34</v>
      </c>
      <c r="V3272" s="150">
        <v>130.45352990800001</v>
      </c>
      <c r="W3272" s="150">
        <v>61</v>
      </c>
      <c r="X3272" s="150">
        <v>176.655405484781</v>
      </c>
      <c r="Y3272" s="150">
        <v>632</v>
      </c>
      <c r="Z3272" s="150">
        <v>65</v>
      </c>
      <c r="AA3272" s="150"/>
      <c r="AB3272" s="150">
        <v>14</v>
      </c>
      <c r="AC3272" s="150">
        <v>76.049149060496077</v>
      </c>
      <c r="AD3272" s="150">
        <v>138.06339224800001</v>
      </c>
      <c r="AE3272" s="150">
        <v>69</v>
      </c>
      <c r="AF3272" s="150">
        <v>342</v>
      </c>
      <c r="AG3272" s="150">
        <v>1876</v>
      </c>
      <c r="AH3272" s="150">
        <v>275.97000000000003</v>
      </c>
      <c r="AI3272" s="150">
        <v>76.169304191749987</v>
      </c>
      <c r="AJ3272" s="150">
        <v>568</v>
      </c>
      <c r="AK3272" s="150">
        <v>45.345520290509377</v>
      </c>
      <c r="AL3272" s="150">
        <v>5869.3955078125</v>
      </c>
      <c r="AM3272" s="150">
        <v>4693.181640625</v>
      </c>
      <c r="AN3272" s="150">
        <v>1176.2132568359375</v>
      </c>
      <c r="AO3272" s="5" t="s">
        <v>4392</v>
      </c>
    </row>
    <row r="3273" spans="1:41" ht="14.25" x14ac:dyDescent="0.45">
      <c r="A3273" s="150">
        <v>2019</v>
      </c>
      <c r="B3273" s="5" t="s">
        <v>582</v>
      </c>
      <c r="C3273" s="5" t="s">
        <v>269</v>
      </c>
      <c r="D3273" s="5" t="s">
        <v>82</v>
      </c>
      <c r="E3273" s="5" t="s">
        <v>103</v>
      </c>
      <c r="F3273" s="5" t="s">
        <v>103</v>
      </c>
      <c r="G3273" s="5" t="s">
        <v>83</v>
      </c>
      <c r="H3273" s="5" t="s">
        <v>105</v>
      </c>
      <c r="I3273" s="150">
        <v>149.86212</v>
      </c>
      <c r="J3273" s="150">
        <v>286.82441800927359</v>
      </c>
      <c r="K3273" s="150">
        <v>10.6</v>
      </c>
      <c r="L3273" s="150">
        <v>21</v>
      </c>
      <c r="M3273" s="150">
        <v>136.97499999999999</v>
      </c>
      <c r="N3273" s="150">
        <v>184.83041036975749</v>
      </c>
      <c r="O3273" s="150">
        <v>65</v>
      </c>
      <c r="P3273" s="150">
        <v>99.5</v>
      </c>
      <c r="Q3273" s="150">
        <v>66.410443943935988</v>
      </c>
      <c r="R3273" s="150">
        <v>87.640723854154345</v>
      </c>
      <c r="S3273" s="150">
        <v>120.25</v>
      </c>
      <c r="T3273" s="150">
        <v>72</v>
      </c>
      <c r="U3273" s="150">
        <v>33.299999999999997</v>
      </c>
      <c r="V3273" s="150">
        <v>135.1</v>
      </c>
      <c r="W3273" s="150">
        <v>61</v>
      </c>
      <c r="X3273" s="150">
        <v>184.8</v>
      </c>
      <c r="Y3273" s="150">
        <v>632.5</v>
      </c>
      <c r="Z3273" s="150">
        <v>70.994849999999985</v>
      </c>
      <c r="AA3273" s="150">
        <v>937.2752142857164</v>
      </c>
      <c r="AB3273" s="150">
        <v>13.958041986</v>
      </c>
      <c r="AC3273" s="150">
        <v>66.699587360212362</v>
      </c>
      <c r="AD3273" s="150">
        <v>139.42772928976001</v>
      </c>
      <c r="AE3273" s="150">
        <v>69.7</v>
      </c>
      <c r="AF3273" s="150">
        <v>338.02174204657018</v>
      </c>
      <c r="AG3273" s="150">
        <v>1835</v>
      </c>
      <c r="AH3273" s="150">
        <v>258.60000000000002</v>
      </c>
      <c r="AI3273" s="150">
        <v>76.169304191749987</v>
      </c>
      <c r="AJ3273" s="150">
        <v>554</v>
      </c>
      <c r="AK3273" s="150">
        <v>48.398107093803652</v>
      </c>
      <c r="AL3273" s="150">
        <v>6755.837890625</v>
      </c>
      <c r="AM3273" s="150">
        <v>5568.65966796875</v>
      </c>
      <c r="AN3273" s="150">
        <v>1187.17822265625</v>
      </c>
      <c r="AO3273" s="5" t="s">
        <v>971</v>
      </c>
    </row>
    <row r="3274" spans="1:41" ht="14.25" x14ac:dyDescent="0.45">
      <c r="A3274" s="150">
        <v>2019</v>
      </c>
      <c r="B3274" s="5" t="s">
        <v>4024</v>
      </c>
      <c r="C3274" s="5" t="s">
        <v>269</v>
      </c>
      <c r="D3274" s="5" t="s">
        <v>82</v>
      </c>
      <c r="E3274" s="5" t="s">
        <v>103</v>
      </c>
      <c r="F3274" s="5" t="s">
        <v>4026</v>
      </c>
      <c r="G3274" s="5" t="s">
        <v>83</v>
      </c>
      <c r="H3274" s="5" t="s">
        <v>105</v>
      </c>
      <c r="I3274" s="150"/>
      <c r="J3274" s="150"/>
      <c r="K3274" s="150"/>
      <c r="L3274" s="150"/>
      <c r="M3274" s="150"/>
      <c r="N3274" s="150"/>
      <c r="O3274" s="150"/>
      <c r="P3274" s="150"/>
      <c r="Q3274" s="150"/>
      <c r="R3274" s="150"/>
      <c r="S3274" s="150"/>
      <c r="T3274" s="150"/>
      <c r="U3274" s="150"/>
      <c r="V3274" s="150"/>
      <c r="W3274" s="150"/>
      <c r="X3274" s="150"/>
      <c r="Y3274" s="150"/>
      <c r="Z3274" s="150"/>
      <c r="AA3274" s="150">
        <v>918.20875258621538</v>
      </c>
      <c r="AB3274" s="150"/>
      <c r="AC3274" s="150"/>
      <c r="AD3274" s="150"/>
      <c r="AE3274" s="150"/>
      <c r="AF3274" s="150"/>
      <c r="AG3274" s="150"/>
      <c r="AH3274" s="150"/>
      <c r="AI3274" s="150"/>
      <c r="AJ3274" s="150"/>
      <c r="AK3274" s="150"/>
      <c r="AL3274" s="150">
        <v>918.208740234375</v>
      </c>
      <c r="AM3274" s="150">
        <v>918.208740234375</v>
      </c>
      <c r="AN3274" s="150">
        <v>0</v>
      </c>
      <c r="AO3274" s="5" t="s">
        <v>4393</v>
      </c>
    </row>
    <row r="3275" spans="1:41" ht="14.25" x14ac:dyDescent="0.45">
      <c r="A3275" s="150">
        <v>2019</v>
      </c>
      <c r="B3275" s="5" t="s">
        <v>4980</v>
      </c>
      <c r="C3275" s="5" t="s">
        <v>269</v>
      </c>
      <c r="D3275" s="5" t="s">
        <v>82</v>
      </c>
      <c r="E3275" s="5" t="s">
        <v>103</v>
      </c>
      <c r="F3275" s="5" t="s">
        <v>4985</v>
      </c>
      <c r="G3275" s="5" t="s">
        <v>83</v>
      </c>
      <c r="H3275" s="5" t="s">
        <v>105</v>
      </c>
      <c r="I3275" s="150"/>
      <c r="J3275" s="150"/>
      <c r="K3275" s="150"/>
      <c r="L3275" s="150"/>
      <c r="M3275" s="150"/>
      <c r="N3275" s="150"/>
      <c r="O3275" s="150"/>
      <c r="P3275" s="150"/>
      <c r="Q3275" s="150"/>
      <c r="R3275" s="150"/>
      <c r="S3275" s="150"/>
      <c r="T3275" s="150"/>
      <c r="U3275" s="150"/>
      <c r="V3275" s="150"/>
      <c r="W3275" s="150"/>
      <c r="X3275" s="150"/>
      <c r="Y3275" s="150"/>
      <c r="Z3275" s="150"/>
      <c r="AA3275" s="150">
        <v>905.1762516013988</v>
      </c>
      <c r="AB3275" s="150"/>
      <c r="AC3275" s="150"/>
      <c r="AD3275" s="150"/>
      <c r="AE3275" s="150"/>
      <c r="AF3275" s="150"/>
      <c r="AG3275" s="150"/>
      <c r="AH3275" s="150"/>
      <c r="AI3275" s="150"/>
      <c r="AJ3275" s="150"/>
      <c r="AK3275" s="150"/>
      <c r="AL3275" s="150">
        <v>905.17626953125</v>
      </c>
      <c r="AM3275" s="150">
        <v>905.17626953125</v>
      </c>
      <c r="AN3275" s="150">
        <v>0</v>
      </c>
      <c r="AO3275" s="5" t="s">
        <v>5612</v>
      </c>
    </row>
    <row r="3276" spans="1:41" ht="14.25" x14ac:dyDescent="0.45">
      <c r="A3276" s="150">
        <v>2019</v>
      </c>
      <c r="B3276" s="5" t="s">
        <v>81</v>
      </c>
      <c r="C3276" s="5" t="s">
        <v>126</v>
      </c>
      <c r="D3276" s="5" t="s">
        <v>82</v>
      </c>
      <c r="E3276" s="5" t="s">
        <v>96</v>
      </c>
      <c r="F3276" s="5" t="s">
        <v>97</v>
      </c>
      <c r="G3276" s="5" t="s">
        <v>83</v>
      </c>
      <c r="H3276" s="5" t="s">
        <v>267</v>
      </c>
      <c r="I3276" s="150">
        <v>33211.5</v>
      </c>
      <c r="J3276" s="150">
        <v>89865.898630136973</v>
      </c>
      <c r="K3276" s="150">
        <v>4667</v>
      </c>
      <c r="L3276" s="150">
        <v>8623</v>
      </c>
      <c r="M3276" s="150">
        <v>42458</v>
      </c>
      <c r="N3276" s="150">
        <v>19440.583333333328</v>
      </c>
      <c r="O3276" s="150">
        <v>25597</v>
      </c>
      <c r="P3276" s="150">
        <v>44799.083333333343</v>
      </c>
      <c r="Q3276" s="150">
        <v>17420</v>
      </c>
      <c r="R3276" s="150">
        <v>25136</v>
      </c>
      <c r="S3276" s="150">
        <v>39624</v>
      </c>
      <c r="T3276" s="150">
        <v>25629</v>
      </c>
      <c r="U3276" s="150">
        <v>9220.5</v>
      </c>
      <c r="V3276" s="150">
        <v>39970</v>
      </c>
      <c r="W3276" s="150">
        <v>12933</v>
      </c>
      <c r="X3276" s="150">
        <v>59380</v>
      </c>
      <c r="Y3276" s="150">
        <v>202956</v>
      </c>
      <c r="Z3276" s="150">
        <v>16588</v>
      </c>
      <c r="AA3276" s="150">
        <v>340378</v>
      </c>
      <c r="AB3276" s="150">
        <v>6658.5</v>
      </c>
      <c r="AC3276" s="150">
        <v>23579</v>
      </c>
      <c r="AD3276" s="150">
        <v>35958</v>
      </c>
      <c r="AE3276" s="150">
        <v>32156</v>
      </c>
      <c r="AF3276" s="150">
        <v>113676</v>
      </c>
      <c r="AG3276" s="150">
        <v>565200</v>
      </c>
      <c r="AH3276" s="150">
        <v>91970.5</v>
      </c>
      <c r="AI3276" s="150">
        <v>26672</v>
      </c>
      <c r="AJ3276" s="150">
        <v>167924.77777777781</v>
      </c>
      <c r="AK3276" s="150">
        <v>13618</v>
      </c>
      <c r="AL3276" s="150">
        <v>2135309.25</v>
      </c>
      <c r="AM3276" s="150">
        <v>1750144.25</v>
      </c>
      <c r="AN3276" s="150">
        <v>385165</v>
      </c>
      <c r="AO3276" s="5" t="s">
        <v>6474</v>
      </c>
    </row>
    <row r="3277" spans="1:41" ht="14.25" x14ac:dyDescent="0.45">
      <c r="A3277" s="150">
        <v>2019</v>
      </c>
      <c r="B3277" s="5" t="s">
        <v>81</v>
      </c>
      <c r="C3277" s="5" t="s">
        <v>277</v>
      </c>
      <c r="D3277" s="5" t="s">
        <v>82</v>
      </c>
      <c r="E3277" s="5" t="s">
        <v>106</v>
      </c>
      <c r="F3277" s="5" t="s">
        <v>4982</v>
      </c>
      <c r="G3277" s="5" t="s">
        <v>83</v>
      </c>
      <c r="H3277" s="5" t="s">
        <v>107</v>
      </c>
      <c r="I3277" s="150">
        <v>3521.91</v>
      </c>
      <c r="J3277" s="150">
        <v>4407.4730637098564</v>
      </c>
      <c r="K3277" s="150">
        <v>587.37</v>
      </c>
      <c r="L3277" s="150">
        <v>1686.9546919385591</v>
      </c>
      <c r="M3277" s="150">
        <v>2325.5611692691618</v>
      </c>
      <c r="N3277" s="150">
        <v>2409.4</v>
      </c>
      <c r="O3277" s="150">
        <v>3542.142891031333</v>
      </c>
      <c r="P3277" s="150">
        <v>1524.3891495013361</v>
      </c>
      <c r="Q3277" s="150">
        <v>53.94184000000002</v>
      </c>
      <c r="R3277" s="150">
        <v>2014</v>
      </c>
      <c r="S3277" s="150">
        <v>4030.6</v>
      </c>
      <c r="T3277" s="150">
        <v>2817.86832757518</v>
      </c>
      <c r="U3277" s="150">
        <v>28.4</v>
      </c>
      <c r="V3277" s="150">
        <v>2672.8</v>
      </c>
      <c r="W3277" s="150">
        <v>1703.395163873</v>
      </c>
      <c r="X3277" s="150">
        <v>5008.6192300000002</v>
      </c>
      <c r="Y3277" s="150">
        <v>5437.7599999999993</v>
      </c>
      <c r="Z3277" s="150">
        <v>4429.3342600000506</v>
      </c>
      <c r="AA3277" s="150">
        <v>21655.513306000001</v>
      </c>
      <c r="AB3277" s="150">
        <v>957</v>
      </c>
      <c r="AC3277" s="150">
        <v>4064.5947700000011</v>
      </c>
      <c r="AD3277" s="150">
        <v>8461.2601526390699</v>
      </c>
      <c r="AE3277" s="150">
        <v>3165.93</v>
      </c>
      <c r="AF3277" s="150">
        <v>5572</v>
      </c>
      <c r="AG3277" s="150">
        <v>8181.8559999999998</v>
      </c>
      <c r="AH3277" s="150">
        <v>3149.0028400000001</v>
      </c>
      <c r="AI3277" s="150">
        <v>1771.974399999998</v>
      </c>
      <c r="AJ3277" s="150">
        <v>1726.353255621932</v>
      </c>
      <c r="AK3277" s="150">
        <v>2025.0440000000001</v>
      </c>
      <c r="AL3277" s="150">
        <v>108932.453125</v>
      </c>
      <c r="AM3277" s="150">
        <v>72552.609375</v>
      </c>
      <c r="AN3277" s="150">
        <v>36379.8359375</v>
      </c>
      <c r="AO3277" s="5" t="s">
        <v>6475</v>
      </c>
    </row>
    <row r="3278" spans="1:41" ht="14.25" x14ac:dyDescent="0.45">
      <c r="A3278" s="150">
        <v>2019</v>
      </c>
      <c r="B3278" s="5" t="s">
        <v>81</v>
      </c>
      <c r="C3278" s="5" t="s">
        <v>277</v>
      </c>
      <c r="D3278" s="5" t="s">
        <v>82</v>
      </c>
      <c r="E3278" s="5" t="s">
        <v>106</v>
      </c>
      <c r="F3278" s="5" t="s">
        <v>4983</v>
      </c>
      <c r="G3278" s="5" t="s">
        <v>83</v>
      </c>
      <c r="H3278" s="5" t="s">
        <v>107</v>
      </c>
      <c r="I3278" s="150">
        <v>4316.9399999999996</v>
      </c>
      <c r="J3278" s="150">
        <v>6575.0028240628853</v>
      </c>
      <c r="K3278" s="150">
        <v>641.67000000000007</v>
      </c>
      <c r="L3278" s="150">
        <v>1806.5024079385589</v>
      </c>
      <c r="M3278" s="150">
        <v>3251.2265001792989</v>
      </c>
      <c r="N3278" s="150">
        <v>3083.4</v>
      </c>
      <c r="O3278" s="150">
        <v>3948.8112600313329</v>
      </c>
      <c r="P3278" s="150">
        <v>2288.9655210294582</v>
      </c>
      <c r="Q3278" s="150">
        <v>658.02085999999997</v>
      </c>
      <c r="R3278" s="150">
        <v>2588</v>
      </c>
      <c r="S3278" s="150">
        <v>5021.3000000000011</v>
      </c>
      <c r="T3278" s="150">
        <v>3359.8644887701412</v>
      </c>
      <c r="U3278" s="150">
        <v>297.553</v>
      </c>
      <c r="V3278" s="150">
        <v>3613.6</v>
      </c>
      <c r="W3278" s="150">
        <v>1890.395163873</v>
      </c>
      <c r="X3278" s="150">
        <v>6053.210810000005</v>
      </c>
      <c r="Y3278" s="150">
        <v>11452.322</v>
      </c>
      <c r="Z3278" s="150">
        <v>4605.7946800000509</v>
      </c>
      <c r="AA3278" s="150">
        <v>28322.220612000001</v>
      </c>
      <c r="AB3278" s="150">
        <v>1050</v>
      </c>
      <c r="AC3278" s="150">
        <v>4384.6258900000003</v>
      </c>
      <c r="AD3278" s="150">
        <v>8852.9111926390706</v>
      </c>
      <c r="AE3278" s="150">
        <v>4061.91</v>
      </c>
      <c r="AF3278" s="150">
        <v>9290.3517289999872</v>
      </c>
      <c r="AG3278" s="150">
        <v>18707.657999999999</v>
      </c>
      <c r="AH3278" s="150">
        <v>5456.8046929999991</v>
      </c>
      <c r="AI3278" s="150">
        <v>2230.6557299999981</v>
      </c>
      <c r="AJ3278" s="150">
        <v>4745.5310250958164</v>
      </c>
      <c r="AK3278" s="150">
        <v>2297.6750000000002</v>
      </c>
      <c r="AL3278" s="150">
        <v>154852.921875</v>
      </c>
      <c r="AM3278" s="150">
        <v>110798.390625</v>
      </c>
      <c r="AN3278" s="150">
        <v>44054.52734375</v>
      </c>
      <c r="AO3278" s="5" t="s">
        <v>6476</v>
      </c>
    </row>
    <row r="3279" spans="1:41" ht="14.25" x14ac:dyDescent="0.45">
      <c r="A3279" s="150">
        <v>2019</v>
      </c>
      <c r="B3279" s="5" t="s">
        <v>81</v>
      </c>
      <c r="C3279" s="5" t="s">
        <v>277</v>
      </c>
      <c r="D3279" s="5" t="s">
        <v>82</v>
      </c>
      <c r="E3279" s="5" t="s">
        <v>106</v>
      </c>
      <c r="F3279" s="5" t="s">
        <v>4984</v>
      </c>
      <c r="G3279" s="5" t="s">
        <v>83</v>
      </c>
      <c r="H3279" s="5" t="s">
        <v>107</v>
      </c>
      <c r="I3279" s="150">
        <v>795.03</v>
      </c>
      <c r="J3279" s="150">
        <v>2167.529760353028</v>
      </c>
      <c r="K3279" s="150">
        <v>54.3</v>
      </c>
      <c r="L3279" s="150">
        <v>119.54771599999999</v>
      </c>
      <c r="M3279" s="150">
        <v>925.66533091013707</v>
      </c>
      <c r="N3279" s="150">
        <v>674</v>
      </c>
      <c r="O3279" s="150">
        <v>406.66836900000033</v>
      </c>
      <c r="P3279" s="150">
        <v>764.57637152812208</v>
      </c>
      <c r="Q3279" s="150">
        <v>604.0790199999999</v>
      </c>
      <c r="R3279" s="150">
        <v>574</v>
      </c>
      <c r="S3279" s="150">
        <v>990.7</v>
      </c>
      <c r="T3279" s="150">
        <v>541.99616119496204</v>
      </c>
      <c r="U3279" s="150">
        <v>269.15300000000002</v>
      </c>
      <c r="V3279" s="150">
        <v>940.80000000000007</v>
      </c>
      <c r="W3279" s="150">
        <v>187</v>
      </c>
      <c r="X3279" s="150">
        <v>1044.591580000005</v>
      </c>
      <c r="Y3279" s="150">
        <v>6014.5619999999999</v>
      </c>
      <c r="Z3279" s="150">
        <v>176.46041999999969</v>
      </c>
      <c r="AA3279" s="150">
        <v>6666.7073060000002</v>
      </c>
      <c r="AB3279" s="150">
        <v>93</v>
      </c>
      <c r="AC3279" s="150">
        <v>320.03111999999999</v>
      </c>
      <c r="AD3279" s="150">
        <v>391.65104000000008</v>
      </c>
      <c r="AE3279" s="150">
        <v>895.98</v>
      </c>
      <c r="AF3279" s="150">
        <v>3717.8904619999998</v>
      </c>
      <c r="AG3279" s="150">
        <v>10525.802</v>
      </c>
      <c r="AH3279" s="150">
        <v>2307.8018529999999</v>
      </c>
      <c r="AI3279" s="150">
        <v>458.68133000000017</v>
      </c>
      <c r="AJ3279" s="150">
        <v>3019.1777694738839</v>
      </c>
      <c r="AK3279" s="150">
        <v>272.63099999999997</v>
      </c>
      <c r="AL3279" s="150">
        <v>45920.015625</v>
      </c>
      <c r="AM3279" s="150">
        <v>38245.328125</v>
      </c>
      <c r="AN3279" s="150">
        <v>7674.68603515625</v>
      </c>
      <c r="AO3279" s="5" t="s">
        <v>6477</v>
      </c>
    </row>
    <row r="3280" spans="1:41" ht="14.25" x14ac:dyDescent="0.45">
      <c r="A3280" s="150">
        <v>2019</v>
      </c>
      <c r="B3280" s="5" t="s">
        <v>81</v>
      </c>
      <c r="C3280" s="5" t="s">
        <v>270</v>
      </c>
      <c r="D3280" s="5" t="s">
        <v>82</v>
      </c>
      <c r="E3280" s="5" t="s">
        <v>98</v>
      </c>
      <c r="F3280" s="5" t="s">
        <v>99</v>
      </c>
      <c r="G3280" s="5" t="s">
        <v>83</v>
      </c>
      <c r="H3280" s="5" t="s">
        <v>100</v>
      </c>
      <c r="I3280" s="150">
        <v>817.31354701999999</v>
      </c>
      <c r="J3280" s="150">
        <v>1419.4069752959999</v>
      </c>
      <c r="K3280" s="150">
        <v>55.269545000000001</v>
      </c>
      <c r="L3280" s="150">
        <v>118.2</v>
      </c>
      <c r="M3280" s="150">
        <v>612.18767100000002</v>
      </c>
      <c r="N3280" s="150">
        <v>560.25554599999998</v>
      </c>
      <c r="O3280" s="150">
        <v>306.3</v>
      </c>
      <c r="P3280" s="150">
        <v>446.69161300000002</v>
      </c>
      <c r="Q3280" s="150">
        <v>267.49207221515002</v>
      </c>
      <c r="R3280" s="150">
        <v>565.47</v>
      </c>
      <c r="S3280" s="150">
        <v>633</v>
      </c>
      <c r="T3280" s="150">
        <v>410.05652400000002</v>
      </c>
      <c r="U3280" s="150">
        <v>148.30629999999999</v>
      </c>
      <c r="V3280" s="150">
        <v>673.48030625120839</v>
      </c>
      <c r="W3280" s="150">
        <v>254.326179</v>
      </c>
      <c r="X3280" s="150">
        <v>1097</v>
      </c>
      <c r="Y3280" s="150">
        <v>3317.1243760000002</v>
      </c>
      <c r="Z3280" s="150">
        <v>456.18812279999997</v>
      </c>
      <c r="AA3280" s="150">
        <v>5164</v>
      </c>
      <c r="AB3280" s="150">
        <v>83</v>
      </c>
      <c r="AC3280" s="150">
        <v>407.43552333870542</v>
      </c>
      <c r="AD3280" s="150">
        <v>785.07963065081003</v>
      </c>
      <c r="AE3280" s="150">
        <v>362.74023452196258</v>
      </c>
      <c r="AF3280" s="150">
        <v>1706</v>
      </c>
      <c r="AG3280" s="150">
        <v>8802.477512110001</v>
      </c>
      <c r="AH3280" s="150">
        <v>1336.3949711707869</v>
      </c>
      <c r="AI3280" s="150">
        <v>413.40624451999997</v>
      </c>
      <c r="AJ3280" s="150">
        <v>2417.3314700000001</v>
      </c>
      <c r="AK3280" s="150">
        <v>249.8</v>
      </c>
      <c r="AL3280" s="150">
        <v>33885.734375</v>
      </c>
      <c r="AM3280" s="150">
        <v>27649.9140625</v>
      </c>
      <c r="AN3280" s="150">
        <v>6235.82080078125</v>
      </c>
      <c r="AO3280" s="5" t="s">
        <v>6478</v>
      </c>
    </row>
    <row r="3281" spans="1:41" ht="14.25" x14ac:dyDescent="0.45">
      <c r="A3281" s="150">
        <v>2019</v>
      </c>
      <c r="B3281" s="5" t="s">
        <v>81</v>
      </c>
      <c r="C3281" s="5" t="s">
        <v>270</v>
      </c>
      <c r="D3281" s="5" t="s">
        <v>82</v>
      </c>
      <c r="E3281" s="5" t="s">
        <v>98</v>
      </c>
      <c r="F3281" s="5" t="s">
        <v>8</v>
      </c>
      <c r="G3281" s="5" t="s">
        <v>83</v>
      </c>
      <c r="H3281" s="5" t="s">
        <v>101</v>
      </c>
      <c r="I3281" s="150">
        <v>0.66679506890498541</v>
      </c>
      <c r="J3281" s="150">
        <v>0.54251364309842443</v>
      </c>
      <c r="K3281" s="150">
        <v>0.62007948795620038</v>
      </c>
      <c r="L3281" s="150">
        <v>0.6364693719307315</v>
      </c>
      <c r="M3281" s="150">
        <v>0.54428488349216742</v>
      </c>
      <c r="N3281" s="150">
        <v>0.40482395516712111</v>
      </c>
      <c r="O3281" s="150">
        <v>0.59637176065579056</v>
      </c>
      <c r="P3281" s="150">
        <v>0.50030605036047349</v>
      </c>
      <c r="Q3281" s="150">
        <v>0.48415450582043368</v>
      </c>
      <c r="R3281" s="150">
        <v>0.71723744292237446</v>
      </c>
      <c r="S3281" s="150">
        <v>0.61760917925301484</v>
      </c>
      <c r="T3281" s="150">
        <v>0.59227058239326957</v>
      </c>
      <c r="U3281" s="150">
        <v>0.49793949771689489</v>
      </c>
      <c r="V3281" s="150">
        <v>0.68678344554115056</v>
      </c>
      <c r="W3281" s="150">
        <v>0.46616359723211998</v>
      </c>
      <c r="X3281" s="150">
        <v>0.71152449149024488</v>
      </c>
      <c r="Y3281" s="150">
        <v>0.65010921856525028</v>
      </c>
      <c r="Z3281" s="150">
        <v>0.76376062493862051</v>
      </c>
      <c r="AA3281" s="150">
        <v>0.6435564594923332</v>
      </c>
      <c r="AB3281" s="150">
        <v>0.59218036529680362</v>
      </c>
      <c r="AC3281" s="150">
        <v>0.63993960317846832</v>
      </c>
      <c r="AD3281" s="150">
        <v>0.61598067374901999</v>
      </c>
      <c r="AE3281" s="150">
        <v>0.5843393085840074</v>
      </c>
      <c r="AF3281" s="150">
        <v>0.55962315645830052</v>
      </c>
      <c r="AG3281" s="150">
        <v>0.55190864460684219</v>
      </c>
      <c r="AH3281" s="150">
        <v>0.54876440128888127</v>
      </c>
      <c r="AI3281" s="150">
        <v>0.64073225713018545</v>
      </c>
      <c r="AJ3281" s="150">
        <v>0.50608153951295376</v>
      </c>
      <c r="AK3281" s="150">
        <v>0.65403627832935374</v>
      </c>
      <c r="AL3281" s="150">
        <v>0.5943564772605896</v>
      </c>
      <c r="AM3281" s="150">
        <v>0.59037303924560547</v>
      </c>
      <c r="AN3281" s="150">
        <v>0.59999984502792358</v>
      </c>
      <c r="AO3281" s="5" t="s">
        <v>6479</v>
      </c>
    </row>
    <row r="3282" spans="1:41" ht="14.25" x14ac:dyDescent="0.45">
      <c r="A3282" s="150">
        <v>2019</v>
      </c>
      <c r="B3282" s="5" t="s">
        <v>81</v>
      </c>
      <c r="C3282" s="5" t="s">
        <v>270</v>
      </c>
      <c r="D3282" s="5" t="s">
        <v>82</v>
      </c>
      <c r="E3282" s="5" t="s">
        <v>98</v>
      </c>
      <c r="F3282" s="5" t="s">
        <v>34</v>
      </c>
      <c r="G3282" s="5" t="s">
        <v>83</v>
      </c>
      <c r="H3282" s="5" t="s">
        <v>101</v>
      </c>
      <c r="I3282" s="150">
        <v>1.00788702818336E-2</v>
      </c>
      <c r="J3282" s="150">
        <v>6.2535807940135898E-2</v>
      </c>
      <c r="K3282" s="150">
        <v>7.40289249712478E-2</v>
      </c>
      <c r="L3282" s="150">
        <v>8.0101522842639605E-2</v>
      </c>
      <c r="M3282" s="150">
        <v>4.6414967739525102E-2</v>
      </c>
      <c r="N3282" s="150">
        <v>0.1038485035077189</v>
      </c>
      <c r="O3282" s="150">
        <v>8.1945804766568597E-2</v>
      </c>
      <c r="P3282" s="150">
        <v>6.8543810895915297E-2</v>
      </c>
      <c r="Q3282" s="150">
        <v>4.9392112879229899E-2</v>
      </c>
      <c r="R3282" s="150">
        <v>4.6400320291086899E-2</v>
      </c>
      <c r="S3282" s="150">
        <v>5.7492293307898602E-2</v>
      </c>
      <c r="T3282" s="150">
        <v>4.4238532832122403E-2</v>
      </c>
      <c r="U3282" s="150">
        <v>3.7350073491473401E-2</v>
      </c>
      <c r="V3282" s="150">
        <v>5.6918971342437299E-2</v>
      </c>
      <c r="W3282" s="150">
        <v>3.61821378993777E-2</v>
      </c>
      <c r="X3282" s="150">
        <v>3.6619872379216101E-2</v>
      </c>
      <c r="Y3282" s="150">
        <v>4.01104230407065E-2</v>
      </c>
      <c r="Z3282" s="150">
        <v>3.9539977957532099E-2</v>
      </c>
      <c r="AA3282" s="150">
        <v>4.95292120210305E-2</v>
      </c>
      <c r="AB3282" s="150">
        <v>6.7084337349397602E-2</v>
      </c>
      <c r="AC3282" s="150">
        <v>6.5333161777003795E-2</v>
      </c>
      <c r="AD3282" s="150">
        <v>5.5010341352263598E-2</v>
      </c>
      <c r="AE3282" s="150">
        <v>8.5015594287750601E-2</v>
      </c>
      <c r="AF3282" s="150">
        <v>4.5426103571383901E-2</v>
      </c>
      <c r="AG3282" s="150">
        <v>3.4850928240141098E-2</v>
      </c>
      <c r="AH3282" s="150">
        <v>3.8433548194055998E-2</v>
      </c>
      <c r="AI3282" s="150">
        <v>5.4947485242693501E-2</v>
      </c>
      <c r="AJ3282" s="150">
        <v>4.8080561016392E-2</v>
      </c>
      <c r="AK3282" s="150">
        <v>6.6244970816653398E-2</v>
      </c>
      <c r="AL3282" s="150">
        <v>5.4541349411010742E-2</v>
      </c>
      <c r="AM3282" s="150">
        <v>5.4297413676977158E-2</v>
      </c>
      <c r="AN3282" s="150">
        <v>5.4886937141418457E-2</v>
      </c>
      <c r="AO3282" s="5" t="s">
        <v>6480</v>
      </c>
    </row>
    <row r="3283" spans="1:41" ht="14.25" x14ac:dyDescent="0.45">
      <c r="A3283" s="150">
        <v>2019</v>
      </c>
      <c r="B3283" s="5" t="s">
        <v>81</v>
      </c>
      <c r="C3283" s="5" t="s">
        <v>270</v>
      </c>
      <c r="D3283" s="5" t="s">
        <v>82</v>
      </c>
      <c r="E3283" s="5" t="s">
        <v>98</v>
      </c>
      <c r="F3283" s="5" t="s">
        <v>102</v>
      </c>
      <c r="G3283" s="5" t="s">
        <v>83</v>
      </c>
      <c r="H3283" s="5" t="s">
        <v>100</v>
      </c>
      <c r="I3283" s="150">
        <v>809.0759498000001</v>
      </c>
      <c r="J3283" s="150">
        <v>1330.6432133000001</v>
      </c>
      <c r="K3283" s="150">
        <v>51.177999999999997</v>
      </c>
      <c r="L3283" s="150">
        <v>108.732</v>
      </c>
      <c r="M3283" s="150">
        <v>583.77300000000002</v>
      </c>
      <c r="N3283" s="150">
        <v>502.07384596600002</v>
      </c>
      <c r="O3283" s="150">
        <v>281.2</v>
      </c>
      <c r="P3283" s="150">
        <v>416.07366754973663</v>
      </c>
      <c r="Q3283" s="150">
        <v>254.2800735900002</v>
      </c>
      <c r="R3283" s="150">
        <v>539.23201088499911</v>
      </c>
      <c r="S3283" s="150">
        <v>596.60737833610017</v>
      </c>
      <c r="T3283" s="150">
        <v>391.91622500000011</v>
      </c>
      <c r="U3283" s="150">
        <v>142.76704879575149</v>
      </c>
      <c r="V3283" s="150">
        <v>635.14649999999995</v>
      </c>
      <c r="W3283" s="150">
        <v>245.1241141200002</v>
      </c>
      <c r="X3283" s="150">
        <v>1056.828</v>
      </c>
      <c r="Y3283" s="150">
        <v>3184.0731139999998</v>
      </c>
      <c r="Z3283" s="150">
        <v>438.15045448000012</v>
      </c>
      <c r="AA3283" s="150">
        <v>4908.2311491233986</v>
      </c>
      <c r="AB3283" s="150">
        <v>77.432000000000002</v>
      </c>
      <c r="AC3283" s="150">
        <v>380.8164723787196</v>
      </c>
      <c r="AD3283" s="150">
        <v>741.89213217999998</v>
      </c>
      <c r="AE3283" s="150">
        <v>331.90165791200002</v>
      </c>
      <c r="AF3283" s="150">
        <v>1628.503067307219</v>
      </c>
      <c r="AG3283" s="150">
        <v>8495.7029999999995</v>
      </c>
      <c r="AH3283" s="150">
        <v>1285.0325706399999</v>
      </c>
      <c r="AI3283" s="150">
        <v>390.69061099999999</v>
      </c>
      <c r="AJ3283" s="150">
        <v>2301.104816759821</v>
      </c>
      <c r="AK3283" s="150">
        <v>233.25200629</v>
      </c>
      <c r="AL3283" s="150">
        <v>32341.4375</v>
      </c>
      <c r="AM3283" s="150">
        <v>26406.5078125</v>
      </c>
      <c r="AN3283" s="150">
        <v>5934.92578125</v>
      </c>
      <c r="AO3283" s="5" t="s">
        <v>6481</v>
      </c>
    </row>
    <row r="3284" spans="1:41" ht="14.25" x14ac:dyDescent="0.45">
      <c r="A3284" s="150">
        <v>2019</v>
      </c>
      <c r="B3284" s="5" t="s">
        <v>81</v>
      </c>
      <c r="C3284" s="5" t="s">
        <v>270</v>
      </c>
      <c r="D3284" s="5" t="s">
        <v>82</v>
      </c>
      <c r="E3284" s="5" t="s">
        <v>103</v>
      </c>
      <c r="F3284" s="5" t="s">
        <v>104</v>
      </c>
      <c r="G3284" s="5" t="s">
        <v>83</v>
      </c>
      <c r="H3284" s="5" t="s">
        <v>105</v>
      </c>
      <c r="I3284" s="150">
        <v>137.59399999999999</v>
      </c>
      <c r="J3284" s="150">
        <v>242.72399999999999</v>
      </c>
      <c r="K3284" s="150">
        <v>6.0004</v>
      </c>
      <c r="L3284" s="150">
        <v>21.2</v>
      </c>
      <c r="M3284" s="150">
        <v>119.19199999999999</v>
      </c>
      <c r="N3284" s="150">
        <v>156.89400000000001</v>
      </c>
      <c r="O3284" s="150">
        <v>58.630800000000001</v>
      </c>
      <c r="P3284" s="150">
        <v>71.819999999999993</v>
      </c>
      <c r="Q3284" s="150">
        <v>61.095999999999997</v>
      </c>
      <c r="R3284" s="150">
        <v>65</v>
      </c>
      <c r="S3284" s="150">
        <v>115</v>
      </c>
      <c r="T3284" s="150">
        <v>78.353999999999999</v>
      </c>
      <c r="U3284" s="150">
        <v>34</v>
      </c>
      <c r="V3284" s="150">
        <v>122.098</v>
      </c>
      <c r="W3284" s="150">
        <v>62.28</v>
      </c>
      <c r="X3284" s="150">
        <v>163</v>
      </c>
      <c r="Y3284" s="150">
        <v>580.18600000000004</v>
      </c>
      <c r="Z3284" s="150">
        <v>47.252000000000002</v>
      </c>
      <c r="AA3284" s="150">
        <v>808</v>
      </c>
      <c r="AB3284" s="150">
        <v>16</v>
      </c>
      <c r="AC3284" s="150">
        <v>56.947874894676197</v>
      </c>
      <c r="AD3284" s="150">
        <v>102.762</v>
      </c>
      <c r="AE3284" s="150">
        <v>45.353999999999999</v>
      </c>
      <c r="AF3284" s="150">
        <v>259</v>
      </c>
      <c r="AG3284" s="150">
        <v>1808.78</v>
      </c>
      <c r="AH3284" s="150">
        <v>197</v>
      </c>
      <c r="AI3284" s="150">
        <v>73.994</v>
      </c>
      <c r="AJ3284" s="150">
        <v>486.95</v>
      </c>
      <c r="AK3284" s="150">
        <v>24.3</v>
      </c>
      <c r="AL3284" s="150">
        <v>6021.40869140625</v>
      </c>
      <c r="AM3284" s="150">
        <v>5004.89599609375</v>
      </c>
      <c r="AN3284" s="150">
        <v>1016.51318359375</v>
      </c>
      <c r="AO3284" s="5" t="s">
        <v>6482</v>
      </c>
    </row>
    <row r="3285" spans="1:41" ht="14.25" x14ac:dyDescent="0.45">
      <c r="A3285" s="150">
        <v>2019</v>
      </c>
      <c r="B3285" s="5" t="s">
        <v>81</v>
      </c>
      <c r="C3285" s="5" t="s">
        <v>270</v>
      </c>
      <c r="D3285" s="5" t="s">
        <v>82</v>
      </c>
      <c r="E3285" s="5" t="s">
        <v>103</v>
      </c>
      <c r="F3285" s="5" t="s">
        <v>103</v>
      </c>
      <c r="G3285" s="5" t="s">
        <v>83</v>
      </c>
      <c r="H3285" s="5" t="s">
        <v>105</v>
      </c>
      <c r="I3285" s="150">
        <v>139.92400000000001</v>
      </c>
      <c r="J3285" s="150">
        <v>298.63605200000001</v>
      </c>
      <c r="K3285" s="150">
        <v>10.175000000000001</v>
      </c>
      <c r="L3285" s="150">
        <v>21.2</v>
      </c>
      <c r="M3285" s="150">
        <v>128.39680000000001</v>
      </c>
      <c r="N3285" s="150">
        <v>157.96700000000001</v>
      </c>
      <c r="O3285" s="150">
        <v>58.630800000000001</v>
      </c>
      <c r="P3285" s="150">
        <v>101.922</v>
      </c>
      <c r="Q3285" s="150">
        <v>61.095999999999997</v>
      </c>
      <c r="R3285" s="150">
        <v>90</v>
      </c>
      <c r="S3285" s="150">
        <v>117</v>
      </c>
      <c r="T3285" s="150">
        <v>79.034999999999997</v>
      </c>
      <c r="U3285" s="150">
        <v>34</v>
      </c>
      <c r="V3285" s="150">
        <v>132.22404</v>
      </c>
      <c r="W3285" s="150">
        <v>62.28</v>
      </c>
      <c r="X3285" s="150">
        <v>176</v>
      </c>
      <c r="Y3285" s="150">
        <v>582.48599999999999</v>
      </c>
      <c r="Z3285" s="150">
        <v>68.184020000000004</v>
      </c>
      <c r="AA3285" s="150">
        <v>916</v>
      </c>
      <c r="AB3285" s="150">
        <v>16</v>
      </c>
      <c r="AC3285" s="150">
        <v>72.680147094676201</v>
      </c>
      <c r="AD3285" s="150">
        <v>146.89114000000001</v>
      </c>
      <c r="AE3285" s="150">
        <v>70.864139999999992</v>
      </c>
      <c r="AF3285" s="150">
        <v>348</v>
      </c>
      <c r="AG3285" s="150">
        <v>1820.68</v>
      </c>
      <c r="AH3285" s="150">
        <v>278</v>
      </c>
      <c r="AI3285" s="150">
        <v>73.994</v>
      </c>
      <c r="AJ3285" s="150">
        <v>545.27</v>
      </c>
      <c r="AK3285" s="150">
        <v>43.6</v>
      </c>
      <c r="AL3285" s="150">
        <v>6651.13671875</v>
      </c>
      <c r="AM3285" s="150">
        <v>5461.1337890625</v>
      </c>
      <c r="AN3285" s="150">
        <v>1190.002685546875</v>
      </c>
      <c r="AO3285" s="5" t="s">
        <v>6483</v>
      </c>
    </row>
    <row r="3286" spans="1:41" ht="14.25" x14ac:dyDescent="0.45">
      <c r="A3286" s="150">
        <v>2019</v>
      </c>
      <c r="B3286" s="5" t="s">
        <v>1478</v>
      </c>
      <c r="C3286" s="5" t="s">
        <v>278</v>
      </c>
      <c r="D3286" s="5" t="s">
        <v>108</v>
      </c>
      <c r="E3286" s="5" t="s">
        <v>109</v>
      </c>
      <c r="F3286" s="5" t="s">
        <v>109</v>
      </c>
      <c r="G3286" s="5" t="s">
        <v>87</v>
      </c>
      <c r="H3286" s="5" t="s">
        <v>131</v>
      </c>
      <c r="I3286" s="150">
        <v>610.80715497214351</v>
      </c>
      <c r="J3286" s="150">
        <v>342.8870579598111</v>
      </c>
      <c r="K3286" s="150">
        <v>447.30684607208747</v>
      </c>
      <c r="L3286" s="150">
        <v>440.85920758724944</v>
      </c>
      <c r="M3286" s="150">
        <v>1161.3531443122197</v>
      </c>
      <c r="N3286" s="150">
        <v>854.26160103934865</v>
      </c>
      <c r="O3286" s="150">
        <v>2242.3974303509954</v>
      </c>
      <c r="P3286" s="150">
        <v>1763.879996344265</v>
      </c>
      <c r="Q3286" s="150">
        <v>113.19253652360574</v>
      </c>
      <c r="R3286" s="150">
        <v>896.073014125545</v>
      </c>
      <c r="S3286" s="150">
        <v>186.79856036090612</v>
      </c>
      <c r="T3286" s="150">
        <v>237.84679206978981</v>
      </c>
      <c r="U3286" s="150">
        <v>367.6844308982777</v>
      </c>
      <c r="V3286" s="150">
        <v>2108.5394683024156</v>
      </c>
      <c r="W3286" s="150">
        <v>907.11447702970349</v>
      </c>
      <c r="X3286" s="150">
        <v>1956.9812798672474</v>
      </c>
      <c r="Y3286" s="150">
        <v>2533.3449015805518</v>
      </c>
      <c r="Z3286" s="150">
        <v>532.86531536826215</v>
      </c>
      <c r="AA3286" s="150">
        <v>11997.200493130804</v>
      </c>
      <c r="AB3286" s="150">
        <v>206.87139589325906</v>
      </c>
      <c r="AC3286" s="150">
        <v>334.09177304686756</v>
      </c>
      <c r="AD3286" s="150">
        <v>1261.4094986644122</v>
      </c>
      <c r="AE3286" s="150">
        <v>1244.5471678070398</v>
      </c>
      <c r="AF3286" s="150">
        <v>2365.8713006796479</v>
      </c>
      <c r="AG3286" s="150">
        <v>16142.825084490334</v>
      </c>
      <c r="AH3286" s="150">
        <v>2473.0881694573586</v>
      </c>
      <c r="AI3286" s="150">
        <v>304.22264101949861</v>
      </c>
      <c r="AJ3286" s="150">
        <v>1009.3210401240106</v>
      </c>
      <c r="AK3286" s="150">
        <v>354.00452773178017</v>
      </c>
      <c r="AL3286" s="150">
        <v>55397.6484375</v>
      </c>
      <c r="AM3286" s="150">
        <v>43658.25</v>
      </c>
      <c r="AN3286" s="150">
        <v>11739.39453125</v>
      </c>
      <c r="AO3286" s="5" t="s">
        <v>2650</v>
      </c>
    </row>
    <row r="3287" spans="1:41" ht="14.25" x14ac:dyDescent="0.45">
      <c r="A3287" s="150">
        <v>2019</v>
      </c>
      <c r="B3287" s="5" t="s">
        <v>4980</v>
      </c>
      <c r="C3287" s="5" t="s">
        <v>278</v>
      </c>
      <c r="D3287" s="5" t="s">
        <v>108</v>
      </c>
      <c r="E3287" s="5" t="s">
        <v>109</v>
      </c>
      <c r="F3287" s="5" t="s">
        <v>109</v>
      </c>
      <c r="G3287" s="5" t="s">
        <v>87</v>
      </c>
      <c r="H3287" s="5" t="s">
        <v>131</v>
      </c>
      <c r="I3287" s="150">
        <v>313.70151234057118</v>
      </c>
      <c r="J3287" s="150">
        <v>323.60988806982942</v>
      </c>
      <c r="K3287" s="150">
        <v>73.935841334013034</v>
      </c>
      <c r="L3287" s="150">
        <v>509.22009031454047</v>
      </c>
      <c r="M3287" s="150">
        <v>833.07990235507646</v>
      </c>
      <c r="N3287" s="150">
        <v>1417.0189291118436</v>
      </c>
      <c r="O3287" s="150">
        <v>2356.1229320748826</v>
      </c>
      <c r="P3287" s="150">
        <v>355.53246857819806</v>
      </c>
      <c r="Q3287" s="150">
        <v>220.0627727192084</v>
      </c>
      <c r="R3287" s="150">
        <v>605.02116972711042</v>
      </c>
      <c r="S3287" s="150">
        <v>271.79231814334366</v>
      </c>
      <c r="T3287" s="150">
        <v>728.94491456069193</v>
      </c>
      <c r="U3287" s="150">
        <v>343.64545972146902</v>
      </c>
      <c r="V3287" s="150">
        <v>2169.1317957570304</v>
      </c>
      <c r="W3287" s="150">
        <v>479.02094385416893</v>
      </c>
      <c r="X3287" s="150">
        <v>2401.1966160568163</v>
      </c>
      <c r="Y3287" s="150">
        <v>3488.5220911118827</v>
      </c>
      <c r="Z3287" s="150">
        <v>234.94583662541513</v>
      </c>
      <c r="AA3287" s="150">
        <v>9687.6779145115943</v>
      </c>
      <c r="AB3287" s="150">
        <v>583.15593164855352</v>
      </c>
      <c r="AC3287" s="150">
        <v>197.64820683374191</v>
      </c>
      <c r="AD3287" s="150">
        <v>1376.3059878387037</v>
      </c>
      <c r="AE3287" s="150">
        <v>1166.311863297107</v>
      </c>
      <c r="AF3287" s="150">
        <v>1901.9391043001553</v>
      </c>
      <c r="AG3287" s="150">
        <v>15022.513339217916</v>
      </c>
      <c r="AH3287" s="150">
        <v>834.75466242891798</v>
      </c>
      <c r="AI3287" s="150">
        <v>556.08083482201357</v>
      </c>
      <c r="AJ3287" s="150">
        <v>1632.8366086159499</v>
      </c>
      <c r="AK3287" s="150">
        <v>390.50620422894207</v>
      </c>
      <c r="AL3287" s="150">
        <v>50474.23828125</v>
      </c>
      <c r="AM3287" s="150">
        <v>39589.33984375</v>
      </c>
      <c r="AN3287" s="150">
        <v>10884.8974609375</v>
      </c>
      <c r="AO3287" s="5" t="s">
        <v>5613</v>
      </c>
    </row>
    <row r="3288" spans="1:41" ht="14.25" x14ac:dyDescent="0.45">
      <c r="A3288" s="150">
        <v>2019</v>
      </c>
      <c r="B3288" s="5" t="s">
        <v>582</v>
      </c>
      <c r="C3288" s="5" t="s">
        <v>278</v>
      </c>
      <c r="D3288" s="5" t="s">
        <v>108</v>
      </c>
      <c r="E3288" s="5" t="s">
        <v>109</v>
      </c>
      <c r="F3288" s="5" t="s">
        <v>109</v>
      </c>
      <c r="G3288" s="5" t="s">
        <v>87</v>
      </c>
      <c r="H3288" s="5" t="s">
        <v>131</v>
      </c>
      <c r="I3288" s="150">
        <v>378.11055550958588</v>
      </c>
      <c r="J3288" s="150">
        <v>399.47657263353284</v>
      </c>
      <c r="K3288" s="150">
        <v>471.40211004357809</v>
      </c>
      <c r="L3288" s="150">
        <v>510.63861121059477</v>
      </c>
      <c r="M3288" s="150">
        <v>648.49095266251243</v>
      </c>
      <c r="N3288" s="150">
        <v>1068.3803391723743</v>
      </c>
      <c r="O3288" s="150">
        <v>2225.5443466125507</v>
      </c>
      <c r="P3288" s="150">
        <v>1245.067510292452</v>
      </c>
      <c r="Q3288" s="150">
        <v>113.86410588180605</v>
      </c>
      <c r="R3288" s="150">
        <v>760.06769056625558</v>
      </c>
      <c r="S3288" s="150">
        <v>194.10612238711275</v>
      </c>
      <c r="T3288" s="150">
        <v>658.47786697835079</v>
      </c>
      <c r="U3288" s="150">
        <v>361.06536372646235</v>
      </c>
      <c r="V3288" s="150">
        <v>2638.3013203599257</v>
      </c>
      <c r="W3288" s="150">
        <v>845.04659595555017</v>
      </c>
      <c r="X3288" s="150">
        <v>1466.5119815220464</v>
      </c>
      <c r="Y3288" s="150">
        <v>3764.2984728929055</v>
      </c>
      <c r="Z3288" s="150">
        <v>545.01106806981568</v>
      </c>
      <c r="AA3288" s="150">
        <v>10631.368291778261</v>
      </c>
      <c r="AB3288" s="150">
        <v>196.44589698187465</v>
      </c>
      <c r="AC3288" s="150">
        <v>208.5179912098111</v>
      </c>
      <c r="AD3288" s="150">
        <v>1315.0468866912399</v>
      </c>
      <c r="AE3288" s="150">
        <v>1018.4457675931826</v>
      </c>
      <c r="AF3288" s="150">
        <v>2793.9239687696568</v>
      </c>
      <c r="AG3288" s="150">
        <v>18702.379704311184</v>
      </c>
      <c r="AH3288" s="150">
        <v>2254.7144496865062</v>
      </c>
      <c r="AI3288" s="150">
        <v>437.88778154060327</v>
      </c>
      <c r="AJ3288" s="150">
        <v>1270.862283268217</v>
      </c>
      <c r="AK3288" s="150">
        <v>318.26430237286957</v>
      </c>
      <c r="AL3288" s="150">
        <v>57441.72265625</v>
      </c>
      <c r="AM3288" s="150">
        <v>46409.78125</v>
      </c>
      <c r="AN3288" s="150">
        <v>11031.939453125</v>
      </c>
      <c r="AO3288" s="5" t="s">
        <v>972</v>
      </c>
    </row>
    <row r="3289" spans="1:41" ht="14.25" x14ac:dyDescent="0.45">
      <c r="A3289" s="150">
        <v>2019</v>
      </c>
      <c r="B3289" s="5" t="s">
        <v>1476</v>
      </c>
      <c r="C3289" s="5" t="s">
        <v>278</v>
      </c>
      <c r="D3289" s="5" t="s">
        <v>108</v>
      </c>
      <c r="E3289" s="5" t="s">
        <v>109</v>
      </c>
      <c r="F3289" s="5" t="s">
        <v>109</v>
      </c>
      <c r="G3289" s="5" t="s">
        <v>87</v>
      </c>
      <c r="H3289" s="5" t="s">
        <v>131</v>
      </c>
      <c r="I3289" s="150">
        <v>832.09751351773753</v>
      </c>
      <c r="J3289" s="150">
        <v>1546.1740609341898</v>
      </c>
      <c r="K3289" s="150">
        <v>428.93604954830141</v>
      </c>
      <c r="L3289" s="150">
        <v>542.90727737330826</v>
      </c>
      <c r="M3289" s="150">
        <v>1321.942275238649</v>
      </c>
      <c r="N3289" s="150">
        <v>763.55108296556273</v>
      </c>
      <c r="O3289" s="150">
        <v>527.74854263796249</v>
      </c>
      <c r="P3289" s="150">
        <v>1386.7435109742205</v>
      </c>
      <c r="Q3289" s="150">
        <v>131.93713565949062</v>
      </c>
      <c r="R3289" s="150">
        <v>1224.373250312354</v>
      </c>
      <c r="S3289" s="150">
        <v>192.01063998104593</v>
      </c>
      <c r="T3289" s="150">
        <v>1291.2996256035253</v>
      </c>
      <c r="U3289" s="150">
        <v>394.67319020521381</v>
      </c>
      <c r="V3289" s="150">
        <v>1757.2903600604495</v>
      </c>
      <c r="W3289" s="150">
        <v>814.08019875004857</v>
      </c>
      <c r="X3289" s="150">
        <v>2375.9913111104865</v>
      </c>
      <c r="Y3289" s="150">
        <v>3075.5388474157007</v>
      </c>
      <c r="Z3289" s="150">
        <v>747.83091361038942</v>
      </c>
      <c r="AA3289" s="150">
        <v>11808.682307397879</v>
      </c>
      <c r="AB3289" s="150">
        <v>194.25637846035642</v>
      </c>
      <c r="AC3289" s="150">
        <v>127.33112603842483</v>
      </c>
      <c r="AD3289" s="150">
        <v>1033.1969021763719</v>
      </c>
      <c r="AE3289" s="150">
        <v>1675.1861612568587</v>
      </c>
      <c r="AF3289" s="150">
        <v>2574.5633273573999</v>
      </c>
      <c r="AG3289" s="150">
        <v>12412.992981330048</v>
      </c>
      <c r="AH3289" s="150">
        <v>1900.5499476980037</v>
      </c>
      <c r="AI3289" s="150">
        <v>243.66262500518692</v>
      </c>
      <c r="AJ3289" s="150">
        <v>811.63971019685539</v>
      </c>
      <c r="AK3289" s="150">
        <v>364.93250288795281</v>
      </c>
      <c r="AL3289" s="150">
        <v>52502.12109375</v>
      </c>
      <c r="AM3289" s="150">
        <v>41813.51171875</v>
      </c>
      <c r="AN3289" s="150">
        <v>10688.607421875</v>
      </c>
      <c r="AO3289" s="5" t="s">
        <v>2651</v>
      </c>
    </row>
    <row r="3290" spans="1:41" ht="14.25" x14ac:dyDescent="0.45">
      <c r="A3290" s="150">
        <v>2019</v>
      </c>
      <c r="B3290" s="5" t="s">
        <v>6344</v>
      </c>
      <c r="C3290" s="5" t="s">
        <v>278</v>
      </c>
      <c r="D3290" s="5" t="s">
        <v>108</v>
      </c>
      <c r="E3290" s="5" t="s">
        <v>109</v>
      </c>
      <c r="F3290" s="5" t="s">
        <v>109</v>
      </c>
      <c r="G3290" s="5" t="s">
        <v>87</v>
      </c>
      <c r="H3290" s="5" t="s">
        <v>131</v>
      </c>
      <c r="I3290" s="150">
        <v>305.77322873384696</v>
      </c>
      <c r="J3290" s="150">
        <v>0</v>
      </c>
      <c r="K3290" s="150">
        <v>72.067236001433628</v>
      </c>
      <c r="L3290" s="150">
        <v>551.16210068702048</v>
      </c>
      <c r="M3290" s="150">
        <v>812.02519438235072</v>
      </c>
      <c r="N3290" s="150">
        <v>1162.414065758335</v>
      </c>
      <c r="O3290" s="150">
        <v>2296.5758464442715</v>
      </c>
      <c r="P3290" s="150">
        <v>346.54697717506286</v>
      </c>
      <c r="Q3290" s="150">
        <v>277.89267260283947</v>
      </c>
      <c r="R3290" s="150">
        <v>596.28538660924437</v>
      </c>
      <c r="S3290" s="150">
        <v>2107.2053794222002</v>
      </c>
      <c r="T3290" s="150">
        <v>767.36380869132142</v>
      </c>
      <c r="U3290" s="150">
        <v>83.232582424190937</v>
      </c>
      <c r="V3290" s="150">
        <v>1689.0124043152894</v>
      </c>
      <c r="W3290" s="150">
        <v>612.06399026569682</v>
      </c>
      <c r="X3290" s="150">
        <v>2624.8714408409487</v>
      </c>
      <c r="Y3290" s="150">
        <v>3400.3555014760937</v>
      </c>
      <c r="Z3290" s="150">
        <v>128.80894846936832</v>
      </c>
      <c r="AA3290" s="150">
        <v>10043.736623016699</v>
      </c>
      <c r="AB3290" s="150">
        <v>568.4176360676455</v>
      </c>
      <c r="AC3290" s="150">
        <v>192.65297736721271</v>
      </c>
      <c r="AD3290" s="150">
        <v>1000.9711982245219</v>
      </c>
      <c r="AE3290" s="150">
        <v>710.52204508455679</v>
      </c>
      <c r="AF3290" s="150">
        <v>2193.1417262292753</v>
      </c>
      <c r="AG3290" s="150">
        <v>14427.657641188416</v>
      </c>
      <c r="AH3290" s="150">
        <v>2038.1832378997001</v>
      </c>
      <c r="AI3290" s="150">
        <v>542.0268172502191</v>
      </c>
      <c r="AJ3290" s="150">
        <v>830.29576125595361</v>
      </c>
      <c r="AK3290" s="150">
        <v>380.63680986672688</v>
      </c>
      <c r="AL3290" s="150">
        <v>50761.8984375</v>
      </c>
      <c r="AM3290" s="150">
        <v>36939.4921875</v>
      </c>
      <c r="AN3290" s="150">
        <v>13822.4091796875</v>
      </c>
      <c r="AO3290" s="5" t="s">
        <v>6484</v>
      </c>
    </row>
    <row r="3291" spans="1:41" ht="14.25" x14ac:dyDescent="0.45">
      <c r="A3291" s="150">
        <v>2019</v>
      </c>
      <c r="B3291" s="5" t="s">
        <v>4024</v>
      </c>
      <c r="C3291" s="5" t="s">
        <v>278</v>
      </c>
      <c r="D3291" s="5" t="s">
        <v>108</v>
      </c>
      <c r="E3291" s="5" t="s">
        <v>109</v>
      </c>
      <c r="F3291" s="5" t="s">
        <v>109</v>
      </c>
      <c r="G3291" s="5" t="s">
        <v>87</v>
      </c>
      <c r="H3291" s="5" t="s">
        <v>131</v>
      </c>
      <c r="I3291" s="150">
        <v>303.04556539535167</v>
      </c>
      <c r="J3291" s="150">
        <v>562.49722195686525</v>
      </c>
      <c r="K3291" s="150">
        <v>418.7266980545931</v>
      </c>
      <c r="L3291" s="150">
        <v>497.50110929137867</v>
      </c>
      <c r="M3291" s="150">
        <v>707.11491000614626</v>
      </c>
      <c r="N3291" s="150">
        <v>907.39387807883361</v>
      </c>
      <c r="O3291" s="150">
        <v>2257.1687917399081</v>
      </c>
      <c r="P3291" s="150">
        <v>467.00750953555212</v>
      </c>
      <c r="Q3291" s="150">
        <v>112.66889928607935</v>
      </c>
      <c r="R3291" s="150">
        <v>781.16853187287177</v>
      </c>
      <c r="S3291" s="150">
        <v>53.494742934556847</v>
      </c>
      <c r="T3291" s="150">
        <v>641.93691521468213</v>
      </c>
      <c r="U3291" s="150">
        <v>356.56099944102647</v>
      </c>
      <c r="V3291" s="150">
        <v>2520.6722870763188</v>
      </c>
      <c r="W3291" s="150">
        <v>716.82955532306175</v>
      </c>
      <c r="X3291" s="150">
        <v>1582.3744960041915</v>
      </c>
      <c r="Y3291" s="150">
        <v>3610.8951480825872</v>
      </c>
      <c r="Z3291" s="150">
        <v>370.18362110713338</v>
      </c>
      <c r="AA3291" s="150">
        <v>12311.280138958913</v>
      </c>
      <c r="AB3291" s="150">
        <v>191.55397550006114</v>
      </c>
      <c r="AC3291" s="150">
        <v>203.28002315131602</v>
      </c>
      <c r="AD3291" s="150">
        <v>1301.2444381492398</v>
      </c>
      <c r="AE3291" s="150">
        <v>1163.5106588266115</v>
      </c>
      <c r="AF3291" s="150">
        <v>1716.9672692275365</v>
      </c>
      <c r="AG3291" s="150">
        <v>16980.301302287033</v>
      </c>
      <c r="AH3291" s="150">
        <v>1735.3694607970242</v>
      </c>
      <c r="AI3291" s="150">
        <v>461.12468409588001</v>
      </c>
      <c r="AJ3291" s="150">
        <v>881.29555353547141</v>
      </c>
      <c r="AK3291" s="150">
        <v>310.26950902042972</v>
      </c>
      <c r="AL3291" s="150">
        <v>54123.4375</v>
      </c>
      <c r="AM3291" s="150">
        <v>43746.23046875</v>
      </c>
      <c r="AN3291" s="150">
        <v>10377.208984375</v>
      </c>
      <c r="AO3291" s="5" t="s">
        <v>4394</v>
      </c>
    </row>
    <row r="3292" spans="1:41" ht="14.25" x14ac:dyDescent="0.45">
      <c r="A3292" s="150">
        <v>2019</v>
      </c>
      <c r="B3292" s="5" t="s">
        <v>1477</v>
      </c>
      <c r="C3292" s="5" t="s">
        <v>278</v>
      </c>
      <c r="D3292" s="5" t="s">
        <v>108</v>
      </c>
      <c r="E3292" s="5" t="s">
        <v>109</v>
      </c>
      <c r="F3292" s="5" t="s">
        <v>109</v>
      </c>
      <c r="G3292" s="5" t="s">
        <v>87</v>
      </c>
      <c r="H3292" s="5" t="s">
        <v>131</v>
      </c>
      <c r="I3292" s="150">
        <v>605.69241902364024</v>
      </c>
      <c r="J3292" s="150">
        <v>218.51814156868485</v>
      </c>
      <c r="K3292" s="150">
        <v>386.25275479544939</v>
      </c>
      <c r="L3292" s="150">
        <v>602.06733125709025</v>
      </c>
      <c r="M3292" s="150">
        <v>1287.0769198723012</v>
      </c>
      <c r="N3292" s="150">
        <v>790.43948137228597</v>
      </c>
      <c r="O3292" s="150">
        <v>492.49993089964181</v>
      </c>
      <c r="P3292" s="150">
        <v>1281.5357303060846</v>
      </c>
      <c r="Q3292" s="150">
        <v>117.45191066188386</v>
      </c>
      <c r="R3292" s="150">
        <v>1066.5958669239642</v>
      </c>
      <c r="S3292" s="150">
        <v>189.4584784483765</v>
      </c>
      <c r="T3292" s="150">
        <v>1328.0897013024048</v>
      </c>
      <c r="U3292" s="150">
        <v>378.91047285931847</v>
      </c>
      <c r="V3292" s="150">
        <v>2031.9772429926795</v>
      </c>
      <c r="W3292" s="150">
        <v>805.70775212345893</v>
      </c>
      <c r="X3292" s="150">
        <v>2418.2299977881289</v>
      </c>
      <c r="Y3292" s="150">
        <v>2722.5838876699299</v>
      </c>
      <c r="Z3292" s="150">
        <v>515.74150067243386</v>
      </c>
      <c r="AA3292" s="150">
        <v>11813.088010515259</v>
      </c>
      <c r="AB3292" s="150">
        <v>191.46626527109669</v>
      </c>
      <c r="AC3292" s="150">
        <v>334.23590816110521</v>
      </c>
      <c r="AD3292" s="150">
        <v>1419.561423502144</v>
      </c>
      <c r="AE3292" s="150">
        <v>660.72462639794639</v>
      </c>
      <c r="AF3292" s="150">
        <v>2272.9981549318445</v>
      </c>
      <c r="AG3292" s="150">
        <v>11158.166973775706</v>
      </c>
      <c r="AH3292" s="150">
        <v>1509.3717320473477</v>
      </c>
      <c r="AI3292" s="150">
        <v>353.0505122628893</v>
      </c>
      <c r="AJ3292" s="150">
        <v>773.11541032550906</v>
      </c>
      <c r="AK3292" s="150">
        <v>314.31456264156913</v>
      </c>
      <c r="AL3292" s="150">
        <v>48038.9296875</v>
      </c>
      <c r="AM3292" s="150">
        <v>37343.84375</v>
      </c>
      <c r="AN3292" s="150">
        <v>10695.080078125</v>
      </c>
      <c r="AO3292" s="5" t="s">
        <v>2649</v>
      </c>
    </row>
    <row r="3293" spans="1:41" ht="14.25" x14ac:dyDescent="0.45">
      <c r="A3293" s="150">
        <v>2019</v>
      </c>
      <c r="B3293" s="5" t="s">
        <v>1476</v>
      </c>
      <c r="C3293" s="5" t="s">
        <v>278</v>
      </c>
      <c r="D3293" s="5" t="s">
        <v>108</v>
      </c>
      <c r="E3293" s="5" t="s">
        <v>109</v>
      </c>
      <c r="F3293" s="5" t="s">
        <v>109</v>
      </c>
      <c r="G3293" s="5" t="s">
        <v>88</v>
      </c>
      <c r="H3293" s="5" t="s">
        <v>131</v>
      </c>
      <c r="I3293" s="150">
        <v>823.38420195868628</v>
      </c>
      <c r="J3293" s="150">
        <v>1347.3434102139181</v>
      </c>
      <c r="K3293" s="150">
        <v>451</v>
      </c>
      <c r="L3293" s="150">
        <v>544.49952971414405</v>
      </c>
      <c r="M3293" s="150">
        <v>1324.4507972273771</v>
      </c>
      <c r="N3293" s="150">
        <v>772.4799999999999</v>
      </c>
      <c r="O3293" s="150">
        <v>545.05590656005825</v>
      </c>
      <c r="P3293" s="150">
        <v>1395.55</v>
      </c>
      <c r="Q3293" s="150">
        <v>133.33383000000001</v>
      </c>
      <c r="R3293" s="150">
        <v>1222.5526801244871</v>
      </c>
      <c r="S3293" s="150">
        <v>193.47080440429681</v>
      </c>
      <c r="T3293" s="150">
        <v>1333.647430944824</v>
      </c>
      <c r="U3293" s="150">
        <v>315.2</v>
      </c>
      <c r="V3293" s="150">
        <v>1771</v>
      </c>
      <c r="W3293" s="150">
        <v>799.66688632165187</v>
      </c>
      <c r="X3293" s="150">
        <v>2526.0582078996999</v>
      </c>
      <c r="Y3293" s="150">
        <v>3536</v>
      </c>
      <c r="Z3293" s="150">
        <v>741.59100000000001</v>
      </c>
      <c r="AA3293" s="150">
        <v>11990.971783636331</v>
      </c>
      <c r="AB3293" s="150">
        <v>173</v>
      </c>
      <c r="AC3293" s="150">
        <v>131.12248503590089</v>
      </c>
      <c r="AD3293" s="150">
        <v>1036.07764</v>
      </c>
      <c r="AE3293" s="150">
        <v>1693.2099557902429</v>
      </c>
      <c r="AF3293" s="150">
        <v>2582.1140724946699</v>
      </c>
      <c r="AG3293" s="150">
        <v>12557.266343125781</v>
      </c>
      <c r="AH3293" s="150">
        <v>1921.0822725</v>
      </c>
      <c r="AI3293" s="150">
        <v>239.58553429439999</v>
      </c>
      <c r="AJ3293" s="150">
        <v>826.0645829802645</v>
      </c>
      <c r="AK3293" s="150">
        <v>345</v>
      </c>
      <c r="AL3293" s="150">
        <v>53271.78125</v>
      </c>
      <c r="AM3293" s="150">
        <v>42383.68359375</v>
      </c>
      <c r="AN3293" s="150">
        <v>10888.095703125</v>
      </c>
      <c r="AO3293" s="5" t="s">
        <v>2654</v>
      </c>
    </row>
    <row r="3294" spans="1:41" ht="14.25" x14ac:dyDescent="0.45">
      <c r="A3294" s="150">
        <v>2019</v>
      </c>
      <c r="B3294" s="5" t="s">
        <v>582</v>
      </c>
      <c r="C3294" s="5" t="s">
        <v>278</v>
      </c>
      <c r="D3294" s="5" t="s">
        <v>108</v>
      </c>
      <c r="E3294" s="5" t="s">
        <v>109</v>
      </c>
      <c r="F3294" s="5" t="s">
        <v>109</v>
      </c>
      <c r="G3294" s="5" t="s">
        <v>88</v>
      </c>
      <c r="H3294" s="5" t="s">
        <v>131</v>
      </c>
      <c r="I3294" s="150">
        <v>360.26908518880578</v>
      </c>
      <c r="J3294" s="150">
        <v>386.9319999999999</v>
      </c>
      <c r="K3294" s="150">
        <v>443.81670219599988</v>
      </c>
      <c r="L3294" s="150">
        <v>491.34903173999999</v>
      </c>
      <c r="M3294" s="150">
        <v>614.79999999999995</v>
      </c>
      <c r="N3294" s="150">
        <v>1034.0974544999999</v>
      </c>
      <c r="O3294" s="150">
        <v>2107.3390456601192</v>
      </c>
      <c r="P3294" s="150">
        <v>1294.7</v>
      </c>
      <c r="Q3294" s="150">
        <v>107.90218720074751</v>
      </c>
      <c r="R3294" s="150">
        <v>712.09482197596606</v>
      </c>
      <c r="S3294" s="150">
        <v>183.29239218957079</v>
      </c>
      <c r="T3294" s="150">
        <v>576.96856000000002</v>
      </c>
      <c r="U3294" s="150">
        <v>335.61290000000002</v>
      </c>
      <c r="V3294" s="150">
        <v>59</v>
      </c>
      <c r="W3294" s="150">
        <v>802.67956999999979</v>
      </c>
      <c r="X3294" s="150">
        <v>1418.0652</v>
      </c>
      <c r="Y3294" s="150">
        <v>3605.1358</v>
      </c>
      <c r="Z3294" s="150">
        <v>516.67246415807995</v>
      </c>
      <c r="AA3294" s="150">
        <v>10255.18785425259</v>
      </c>
      <c r="AB3294" s="150">
        <v>179</v>
      </c>
      <c r="AC3294" s="150">
        <v>197.44293999999999</v>
      </c>
      <c r="AD3294" s="150">
        <v>1246.669205886911</v>
      </c>
      <c r="AE3294" s="150">
        <v>976.93560000000002</v>
      </c>
      <c r="AF3294" s="150">
        <v>2688.3823641060112</v>
      </c>
      <c r="AG3294" s="150">
        <v>18119.981936853601</v>
      </c>
      <c r="AH3294" s="150">
        <v>2183.4368908046599</v>
      </c>
      <c r="AI3294" s="150">
        <v>415.1196000000001</v>
      </c>
      <c r="AJ3294" s="150">
        <v>1228.878864</v>
      </c>
      <c r="AK3294" s="150">
        <v>301.71600000000012</v>
      </c>
      <c r="AL3294" s="150">
        <v>52843.48046875</v>
      </c>
      <c r="AM3294" s="150">
        <v>42370.57421875</v>
      </c>
      <c r="AN3294" s="150">
        <v>10472.9033203125</v>
      </c>
      <c r="AO3294" s="5" t="s">
        <v>973</v>
      </c>
    </row>
    <row r="3295" spans="1:41" ht="14.25" x14ac:dyDescent="0.45">
      <c r="A3295" s="150">
        <v>2019</v>
      </c>
      <c r="B3295" s="5" t="s">
        <v>1477</v>
      </c>
      <c r="C3295" s="5" t="s">
        <v>278</v>
      </c>
      <c r="D3295" s="5" t="s">
        <v>108</v>
      </c>
      <c r="E3295" s="5" t="s">
        <v>109</v>
      </c>
      <c r="F3295" s="5" t="s">
        <v>109</v>
      </c>
      <c r="G3295" s="5" t="s">
        <v>88</v>
      </c>
      <c r="H3295" s="5" t="s">
        <v>131</v>
      </c>
      <c r="I3295" s="150">
        <v>594.86463094780447</v>
      </c>
      <c r="J3295" s="150">
        <v>221</v>
      </c>
      <c r="K3295" s="150">
        <v>388.25400474371861</v>
      </c>
      <c r="L3295" s="150">
        <v>599.43360000000007</v>
      </c>
      <c r="M3295" s="150">
        <v>1279.237036899957</v>
      </c>
      <c r="N3295" s="150">
        <v>793.93849444338196</v>
      </c>
      <c r="O3295" s="150">
        <v>503</v>
      </c>
      <c r="P3295" s="150">
        <v>1395.55</v>
      </c>
      <c r="Q3295" s="150">
        <v>122.6051563268645</v>
      </c>
      <c r="R3295" s="150">
        <v>1091.2462128365351</v>
      </c>
      <c r="S3295" s="150">
        <v>197.77103868903981</v>
      </c>
      <c r="T3295" s="150">
        <v>1425.2235667762491</v>
      </c>
      <c r="U3295" s="150">
        <v>377.99956928073561</v>
      </c>
      <c r="V3295" s="150">
        <v>2028</v>
      </c>
      <c r="W3295" s="150">
        <v>788.01061248000019</v>
      </c>
      <c r="X3295" s="150">
        <v>2533.520331310001</v>
      </c>
      <c r="Y3295" s="150">
        <v>2881.89</v>
      </c>
      <c r="Z3295" s="150">
        <v>538.23</v>
      </c>
      <c r="AA3295" s="150">
        <v>11918.632372823729</v>
      </c>
      <c r="AB3295" s="150">
        <v>173</v>
      </c>
      <c r="AC3295" s="150">
        <v>347.99103214459302</v>
      </c>
      <c r="AD3295" s="150">
        <v>1555.9374617783581</v>
      </c>
      <c r="AE3295" s="150">
        <v>646.21199951999995</v>
      </c>
      <c r="AF3295" s="150">
        <v>2263.08770575483</v>
      </c>
      <c r="AG3295" s="150">
        <v>11549</v>
      </c>
      <c r="AH3295" s="150">
        <v>1628.5864325311461</v>
      </c>
      <c r="AI3295" s="150">
        <v>345.29585903999998</v>
      </c>
      <c r="AJ3295" s="150">
        <v>830.85665205240343</v>
      </c>
      <c r="AK3295" s="150">
        <v>336.08255314149989</v>
      </c>
      <c r="AL3295" s="150">
        <v>49354.45703125</v>
      </c>
      <c r="AM3295" s="150">
        <v>38200.53515625</v>
      </c>
      <c r="AN3295" s="150">
        <v>11153.919921875</v>
      </c>
      <c r="AO3295" s="5" t="s">
        <v>2653</v>
      </c>
    </row>
    <row r="3296" spans="1:41" ht="14.25" x14ac:dyDescent="0.45">
      <c r="A3296" s="150">
        <v>2019</v>
      </c>
      <c r="B3296" s="5" t="s">
        <v>4024</v>
      </c>
      <c r="C3296" s="5" t="s">
        <v>278</v>
      </c>
      <c r="D3296" s="5" t="s">
        <v>108</v>
      </c>
      <c r="E3296" s="5" t="s">
        <v>109</v>
      </c>
      <c r="F3296" s="5" t="s">
        <v>109</v>
      </c>
      <c r="G3296" s="5" t="s">
        <v>88</v>
      </c>
      <c r="H3296" s="5" t="s">
        <v>131</v>
      </c>
      <c r="I3296" s="150">
        <v>294.69120603405298</v>
      </c>
      <c r="J3296" s="150">
        <v>546.45403499999998</v>
      </c>
      <c r="K3296" s="150">
        <v>399.59062821999993</v>
      </c>
      <c r="L3296" s="150">
        <v>489.13350000000003</v>
      </c>
      <c r="M3296" s="150">
        <v>674.11826705026249</v>
      </c>
      <c r="N3296" s="150">
        <v>865.92541499999993</v>
      </c>
      <c r="O3296" s="150">
        <v>2149.7953561499999</v>
      </c>
      <c r="P3296" s="150">
        <v>443.9189826359999</v>
      </c>
      <c r="Q3296" s="150">
        <v>107.4145523162826</v>
      </c>
      <c r="R3296" s="150">
        <v>741.0878306499643</v>
      </c>
      <c r="S3296" s="150">
        <v>51</v>
      </c>
      <c r="T3296" s="150">
        <v>624.24</v>
      </c>
      <c r="U3296" s="150">
        <v>336.6</v>
      </c>
      <c r="V3296" s="150">
        <v>2414</v>
      </c>
      <c r="W3296" s="150">
        <v>684.06999999999994</v>
      </c>
      <c r="X3296" s="150">
        <v>1981.86</v>
      </c>
      <c r="Y3296" s="150">
        <v>3430.2709779428519</v>
      </c>
      <c r="Z3296" s="150">
        <v>353</v>
      </c>
      <c r="AA3296" s="150">
        <v>11900</v>
      </c>
      <c r="AB3296" s="150">
        <v>179.04</v>
      </c>
      <c r="AC3296" s="150">
        <v>193.8</v>
      </c>
      <c r="AD3296" s="150">
        <v>1240.560524364</v>
      </c>
      <c r="AE3296" s="150">
        <v>1109.25</v>
      </c>
      <c r="AF3296" s="150">
        <v>1669.63392</v>
      </c>
      <c r="AG3296" s="150">
        <v>16519</v>
      </c>
      <c r="AH3296" s="150">
        <v>1671</v>
      </c>
      <c r="AI3296" s="150">
        <v>439.62</v>
      </c>
      <c r="AJ3296" s="150">
        <v>857</v>
      </c>
      <c r="AK3296" s="150">
        <v>295.8</v>
      </c>
      <c r="AL3296" s="150">
        <v>52661.87890625</v>
      </c>
      <c r="AM3296" s="150">
        <v>42271.1796875</v>
      </c>
      <c r="AN3296" s="150">
        <v>10390.6943359375</v>
      </c>
      <c r="AO3296" s="5" t="s">
        <v>4395</v>
      </c>
    </row>
    <row r="3297" spans="1:41" ht="14.25" x14ac:dyDescent="0.45">
      <c r="A3297" s="150">
        <v>2019</v>
      </c>
      <c r="B3297" s="5" t="s">
        <v>4980</v>
      </c>
      <c r="C3297" s="5" t="s">
        <v>278</v>
      </c>
      <c r="D3297" s="5" t="s">
        <v>108</v>
      </c>
      <c r="E3297" s="5" t="s">
        <v>109</v>
      </c>
      <c r="F3297" s="5" t="s">
        <v>109</v>
      </c>
      <c r="G3297" s="5" t="s">
        <v>88</v>
      </c>
      <c r="H3297" s="5" t="s">
        <v>131</v>
      </c>
      <c r="I3297" s="150">
        <v>307.26996695786551</v>
      </c>
      <c r="J3297" s="150">
        <v>319.33757442491827</v>
      </c>
      <c r="K3297" s="150">
        <v>71</v>
      </c>
      <c r="L3297" s="150">
        <v>499.31790000000001</v>
      </c>
      <c r="M3297" s="150">
        <v>800</v>
      </c>
      <c r="N3297" s="150">
        <v>1360.752</v>
      </c>
      <c r="O3297" s="150">
        <v>2262.5661</v>
      </c>
      <c r="P3297" s="150">
        <v>341.41500000000002</v>
      </c>
      <c r="Q3297" s="150">
        <v>211.3245292290467</v>
      </c>
      <c r="R3297" s="150">
        <v>580.99701410800571</v>
      </c>
      <c r="S3297" s="150">
        <v>261</v>
      </c>
      <c r="T3297" s="150">
        <v>714.38495756287148</v>
      </c>
      <c r="U3297" s="150">
        <v>336.6</v>
      </c>
      <c r="V3297" s="150">
        <v>2083</v>
      </c>
      <c r="W3297" s="150">
        <v>460</v>
      </c>
      <c r="X3297" s="150">
        <v>2305.85</v>
      </c>
      <c r="Y3297" s="150">
        <v>3350</v>
      </c>
      <c r="Z3297" s="150">
        <v>225.616617048362</v>
      </c>
      <c r="AA3297" s="150">
        <v>9582</v>
      </c>
      <c r="AB3297" s="150">
        <v>560</v>
      </c>
      <c r="AC3297" s="150">
        <v>189.8</v>
      </c>
      <c r="AD3297" s="150">
        <v>1321.6556865174191</v>
      </c>
      <c r="AE3297" s="150">
        <v>1120</v>
      </c>
      <c r="AF3297" s="150">
        <v>1864.9543832813649</v>
      </c>
      <c r="AG3297" s="150">
        <v>14935</v>
      </c>
      <c r="AH3297" s="150">
        <v>818.04122807478484</v>
      </c>
      <c r="AI3297" s="150">
        <v>534</v>
      </c>
      <c r="AJ3297" s="150">
        <v>1631.3471999999999</v>
      </c>
      <c r="AK3297" s="150">
        <v>375</v>
      </c>
      <c r="AL3297" s="150">
        <v>49422.234375</v>
      </c>
      <c r="AM3297" s="150">
        <v>38938.73046875</v>
      </c>
      <c r="AN3297" s="150">
        <v>10483.498046875</v>
      </c>
      <c r="AO3297" s="5" t="s">
        <v>5614</v>
      </c>
    </row>
    <row r="3298" spans="1:41" ht="14.25" x14ac:dyDescent="0.45">
      <c r="A3298" s="150">
        <v>2019</v>
      </c>
      <c r="B3298" s="5" t="s">
        <v>6344</v>
      </c>
      <c r="C3298" s="5" t="s">
        <v>278</v>
      </c>
      <c r="D3298" s="5" t="s">
        <v>108</v>
      </c>
      <c r="E3298" s="5" t="s">
        <v>109</v>
      </c>
      <c r="F3298" s="5" t="s">
        <v>109</v>
      </c>
      <c r="G3298" s="5" t="s">
        <v>88</v>
      </c>
      <c r="H3298" s="5" t="s">
        <v>131</v>
      </c>
      <c r="I3298" s="150">
        <v>301.24506564496608</v>
      </c>
      <c r="J3298" s="150">
        <v>0</v>
      </c>
      <c r="K3298" s="150">
        <v>71</v>
      </c>
      <c r="L3298" s="150">
        <v>543</v>
      </c>
      <c r="M3298" s="150">
        <v>800</v>
      </c>
      <c r="N3298" s="150">
        <v>1145.2</v>
      </c>
      <c r="O3298" s="150">
        <v>2262.5661</v>
      </c>
      <c r="P3298" s="150">
        <v>341.41500000000002</v>
      </c>
      <c r="Q3298" s="150">
        <v>273.77738969216341</v>
      </c>
      <c r="R3298" s="150">
        <v>587.45506</v>
      </c>
      <c r="S3298" s="150">
        <v>2076</v>
      </c>
      <c r="T3298" s="150">
        <v>756</v>
      </c>
      <c r="U3298" s="150">
        <v>82</v>
      </c>
      <c r="V3298" s="150">
        <v>1664</v>
      </c>
      <c r="W3298" s="150">
        <v>603</v>
      </c>
      <c r="X3298" s="150">
        <v>2586</v>
      </c>
      <c r="Y3298" s="150">
        <v>3350</v>
      </c>
      <c r="Z3298" s="150">
        <v>126.9014305078</v>
      </c>
      <c r="AA3298" s="150">
        <v>9895</v>
      </c>
      <c r="AB3298" s="150">
        <v>560</v>
      </c>
      <c r="AC3298" s="150">
        <v>189.8</v>
      </c>
      <c r="AD3298" s="150">
        <v>986.14792264999994</v>
      </c>
      <c r="AE3298" s="150">
        <v>700</v>
      </c>
      <c r="AF3298" s="150">
        <v>2160.6637246248902</v>
      </c>
      <c r="AG3298" s="150">
        <v>14214</v>
      </c>
      <c r="AH3298" s="150">
        <v>2008</v>
      </c>
      <c r="AI3298" s="150">
        <v>534</v>
      </c>
      <c r="AJ3298" s="150">
        <v>818</v>
      </c>
      <c r="AK3298" s="150">
        <v>375</v>
      </c>
      <c r="AL3298" s="150">
        <v>50010.171875</v>
      </c>
      <c r="AM3298" s="150">
        <v>36392.4609375</v>
      </c>
      <c r="AN3298" s="150">
        <v>13617.7138671875</v>
      </c>
      <c r="AO3298" s="5" t="s">
        <v>6485</v>
      </c>
    </row>
    <row r="3299" spans="1:41" ht="14.25" x14ac:dyDescent="0.45">
      <c r="A3299" s="150">
        <v>2019</v>
      </c>
      <c r="B3299" s="5" t="s">
        <v>1478</v>
      </c>
      <c r="C3299" s="5" t="s">
        <v>278</v>
      </c>
      <c r="D3299" s="5" t="s">
        <v>108</v>
      </c>
      <c r="E3299" s="5" t="s">
        <v>109</v>
      </c>
      <c r="F3299" s="5" t="s">
        <v>109</v>
      </c>
      <c r="G3299" s="5" t="s">
        <v>88</v>
      </c>
      <c r="H3299" s="5" t="s">
        <v>131</v>
      </c>
      <c r="I3299" s="150">
        <v>597.64867965837391</v>
      </c>
      <c r="J3299" s="150">
        <v>335.5</v>
      </c>
      <c r="K3299" s="150">
        <v>434.6632375802244</v>
      </c>
      <c r="L3299" s="150">
        <v>426.40751982767063</v>
      </c>
      <c r="M3299" s="150">
        <v>1128.53212416</v>
      </c>
      <c r="N3299" s="150">
        <v>819.46906243199987</v>
      </c>
      <c r="O3299" s="150">
        <v>2170.8620191326199</v>
      </c>
      <c r="P3299" s="150">
        <v>1594.4474</v>
      </c>
      <c r="Q3299" s="150">
        <v>109.94304834009991</v>
      </c>
      <c r="R3299" s="150">
        <v>897.64322856498745</v>
      </c>
      <c r="S3299" s="150">
        <v>179.36420121870341</v>
      </c>
      <c r="T3299" s="150">
        <v>228.19316338437491</v>
      </c>
      <c r="U3299" s="150">
        <v>359.76349142032899</v>
      </c>
      <c r="V3299" s="150">
        <v>2050</v>
      </c>
      <c r="W3299" s="150">
        <v>871.02160583241982</v>
      </c>
      <c r="X3299" s="150">
        <v>1877.2769519999999</v>
      </c>
      <c r="Y3299" s="150">
        <v>2512.4964000000009</v>
      </c>
      <c r="Z3299" s="150">
        <v>517.70257511543991</v>
      </c>
      <c r="AA3299" s="150">
        <v>11771.96255603638</v>
      </c>
      <c r="AB3299" s="150">
        <v>187</v>
      </c>
      <c r="AC3299" s="150">
        <v>318.56925000000001</v>
      </c>
      <c r="AD3299" s="150">
        <v>1225.197435693125</v>
      </c>
      <c r="AE3299" s="150">
        <v>1230.888634702196</v>
      </c>
      <c r="AF3299" s="150">
        <v>2370.7787622581</v>
      </c>
      <c r="AG3299" s="150">
        <v>16342.72682166666</v>
      </c>
      <c r="AH3299" s="150">
        <v>2424.559228310437</v>
      </c>
      <c r="AI3299" s="150">
        <v>291.8322</v>
      </c>
      <c r="AJ3299" s="150">
        <v>991.92750271645787</v>
      </c>
      <c r="AK3299" s="150">
        <v>346.62613856000002</v>
      </c>
      <c r="AL3299" s="150">
        <v>54613</v>
      </c>
      <c r="AM3299" s="150">
        <v>43247.875</v>
      </c>
      <c r="AN3299" s="150">
        <v>11365.1279296875</v>
      </c>
      <c r="AO3299" s="5" t="s">
        <v>2652</v>
      </c>
    </row>
    <row r="3300" spans="1:41" ht="14.25" x14ac:dyDescent="0.45">
      <c r="A3300" s="150">
        <v>2019</v>
      </c>
      <c r="B3300" s="5" t="s">
        <v>1478</v>
      </c>
      <c r="C3300" s="5" t="s">
        <v>278</v>
      </c>
      <c r="D3300" s="5" t="s">
        <v>108</v>
      </c>
      <c r="E3300" s="5" t="s">
        <v>30</v>
      </c>
      <c r="F3300" s="5" t="s">
        <v>30</v>
      </c>
      <c r="G3300" s="5" t="s">
        <v>87</v>
      </c>
      <c r="H3300" s="5" t="s">
        <v>131</v>
      </c>
      <c r="I3300" s="150">
        <v>6177.3790089195645</v>
      </c>
      <c r="J3300" s="150">
        <v>3241.665232144946</v>
      </c>
      <c r="K3300" s="150">
        <v>1608.0272904820504</v>
      </c>
      <c r="L3300" s="150">
        <v>1960.5778027835913</v>
      </c>
      <c r="M3300" s="150">
        <v>5106.5547526001683</v>
      </c>
      <c r="N3300" s="150">
        <v>4430.448528110267</v>
      </c>
      <c r="O3300" s="150">
        <v>3497.4994644051881</v>
      </c>
      <c r="P3300" s="150">
        <v>349.57947113513296</v>
      </c>
      <c r="Q3300" s="150">
        <v>3626.5252646502281</v>
      </c>
      <c r="R3300" s="150">
        <v>3407.2677447157603</v>
      </c>
      <c r="S3300" s="150">
        <v>5438.443544346097</v>
      </c>
      <c r="T3300" s="150">
        <v>3871.9245220663461</v>
      </c>
      <c r="U3300" s="150">
        <v>1154.9397717249328</v>
      </c>
      <c r="V3300" s="150">
        <v>2868.5429387765812</v>
      </c>
      <c r="W3300" s="150">
        <v>1034.3569794662953</v>
      </c>
      <c r="X3300" s="150">
        <v>6088.7893758546861</v>
      </c>
      <c r="Y3300" s="150">
        <v>15493.229409011192</v>
      </c>
      <c r="Z3300" s="150">
        <v>1975.7871243447353</v>
      </c>
      <c r="AA3300" s="150">
        <v>31083.128928958173</v>
      </c>
      <c r="AB3300" s="150">
        <v>670.39607439205872</v>
      </c>
      <c r="AC3300" s="150">
        <v>4189.4223328757862</v>
      </c>
      <c r="AD3300" s="150">
        <v>3946.2013095693683</v>
      </c>
      <c r="AE3300" s="150">
        <v>3754.2012362357655</v>
      </c>
      <c r="AF3300" s="150">
        <v>23692.859282598551</v>
      </c>
      <c r="AG3300" s="150">
        <v>29681.869139147846</v>
      </c>
      <c r="AH3300" s="150">
        <v>9024.9549232770805</v>
      </c>
      <c r="AI3300" s="150">
        <v>1834.1859593102861</v>
      </c>
      <c r="AJ3300" s="150">
        <v>12567.110452162464</v>
      </c>
      <c r="AK3300" s="150">
        <v>1806.1474647091616</v>
      </c>
      <c r="AL3300" s="150">
        <v>193582.03125</v>
      </c>
      <c r="AM3300" s="150">
        <v>149654.53125</v>
      </c>
      <c r="AN3300" s="150">
        <v>43927.484375</v>
      </c>
      <c r="AO3300" s="5" t="s">
        <v>2655</v>
      </c>
    </row>
    <row r="3301" spans="1:41" ht="14.25" x14ac:dyDescent="0.45">
      <c r="A3301" s="150">
        <v>2019</v>
      </c>
      <c r="B3301" s="5" t="s">
        <v>4024</v>
      </c>
      <c r="C3301" s="5" t="s">
        <v>278</v>
      </c>
      <c r="D3301" s="5" t="s">
        <v>108</v>
      </c>
      <c r="E3301" s="5" t="s">
        <v>30</v>
      </c>
      <c r="F3301" s="5" t="s">
        <v>30</v>
      </c>
      <c r="G3301" s="5" t="s">
        <v>87</v>
      </c>
      <c r="H3301" s="5" t="s">
        <v>131</v>
      </c>
      <c r="I3301" s="150">
        <v>12521.144145779806</v>
      </c>
      <c r="J3301" s="150">
        <v>4373.9232594281402</v>
      </c>
      <c r="K3301" s="150">
        <v>1769.9324142070413</v>
      </c>
      <c r="L3301" s="150">
        <v>2050.9884441109093</v>
      </c>
      <c r="M3301" s="150">
        <v>6051.6666172169935</v>
      </c>
      <c r="N3301" s="150">
        <v>5564.8128340855937</v>
      </c>
      <c r="O3301" s="150">
        <v>3923.6318346471585</v>
      </c>
      <c r="P3301" s="150">
        <v>4244.9973944302519</v>
      </c>
      <c r="Q3301" s="150">
        <v>2502.4327195253522</v>
      </c>
      <c r="R3301" s="150">
        <v>3744.6320054189791</v>
      </c>
      <c r="S3301" s="150">
        <v>4636.9243175673873</v>
      </c>
      <c r="T3301" s="150">
        <v>4065.6004630263205</v>
      </c>
      <c r="U3301" s="150">
        <v>1230.3790874948074</v>
      </c>
      <c r="V3301" s="150">
        <v>3228.9426835298514</v>
      </c>
      <c r="W3301" s="150">
        <v>2332.3707919466783</v>
      </c>
      <c r="X3301" s="150">
        <v>6236.4171313106372</v>
      </c>
      <c r="Y3301" s="150">
        <v>17293.780495883537</v>
      </c>
      <c r="Z3301" s="150">
        <v>1739.6490402317886</v>
      </c>
      <c r="AA3301" s="150">
        <v>35593.262158936741</v>
      </c>
      <c r="AB3301" s="150">
        <v>648.35628436682896</v>
      </c>
      <c r="AC3301" s="150">
        <v>6261.2209317776178</v>
      </c>
      <c r="AD3301" s="150">
        <v>4113.5157042728024</v>
      </c>
      <c r="AE3301" s="150">
        <v>4863.7420276099083</v>
      </c>
      <c r="AF3301" s="150">
        <v>21579.565320828493</v>
      </c>
      <c r="AG3301" s="150">
        <v>41177.043426445787</v>
      </c>
      <c r="AH3301" s="150">
        <v>11853.365139439105</v>
      </c>
      <c r="AI3301" s="150">
        <v>2351.6288994031188</v>
      </c>
      <c r="AJ3301" s="150">
        <v>12060.483374403739</v>
      </c>
      <c r="AK3301" s="150">
        <v>1705.7364991958293</v>
      </c>
      <c r="AL3301" s="150">
        <v>229720.140625</v>
      </c>
      <c r="AM3301" s="150">
        <v>180031</v>
      </c>
      <c r="AN3301" s="150">
        <v>49689.1484375</v>
      </c>
      <c r="AO3301" s="5" t="s">
        <v>4396</v>
      </c>
    </row>
    <row r="3302" spans="1:41" ht="14.25" x14ac:dyDescent="0.45">
      <c r="A3302" s="150">
        <v>2019</v>
      </c>
      <c r="B3302" s="5" t="s">
        <v>582</v>
      </c>
      <c r="C3302" s="5" t="s">
        <v>278</v>
      </c>
      <c r="D3302" s="5" t="s">
        <v>108</v>
      </c>
      <c r="E3302" s="5" t="s">
        <v>30</v>
      </c>
      <c r="F3302" s="5" t="s">
        <v>30</v>
      </c>
      <c r="G3302" s="5" t="s">
        <v>87</v>
      </c>
      <c r="H3302" s="5" t="s">
        <v>131</v>
      </c>
      <c r="I3302" s="150">
        <v>13471.815751168235</v>
      </c>
      <c r="J3302" s="150">
        <v>2949.9681958177225</v>
      </c>
      <c r="K3302" s="150">
        <v>1796.1894002518989</v>
      </c>
      <c r="L3302" s="150">
        <v>2443.5492918430659</v>
      </c>
      <c r="M3302" s="150">
        <v>6292.3872413129093</v>
      </c>
      <c r="N3302" s="150">
        <v>4362.0866297980847</v>
      </c>
      <c r="O3302" s="150">
        <v>3835.5677602860892</v>
      </c>
      <c r="P3302" s="150">
        <v>303.99728192167197</v>
      </c>
      <c r="Q3302" s="150">
        <v>2701.4145858471948</v>
      </c>
      <c r="R3302" s="150">
        <v>3841.1208907070463</v>
      </c>
      <c r="S3302" s="150">
        <v>4780.3131706045897</v>
      </c>
      <c r="T3302" s="150">
        <v>4170.3598241962218</v>
      </c>
      <c r="U3302" s="150">
        <v>1262.0825783751725</v>
      </c>
      <c r="V3302" s="150">
        <v>3145.3292779332555</v>
      </c>
      <c r="W3302" s="150">
        <v>1026.1280093745968</v>
      </c>
      <c r="X3302" s="150">
        <v>6271.6788997006652</v>
      </c>
      <c r="Y3302" s="150">
        <v>17359.67149977259</v>
      </c>
      <c r="Z3302" s="150">
        <v>1526.9212790107533</v>
      </c>
      <c r="AA3302" s="150">
        <v>32496.320136818096</v>
      </c>
      <c r="AB3302" s="150">
        <v>665.06264564813432</v>
      </c>
      <c r="AC3302" s="150">
        <v>6116.7194323779568</v>
      </c>
      <c r="AD3302" s="150">
        <v>3356.630435594162</v>
      </c>
      <c r="AE3302" s="150">
        <v>3857.5828373815052</v>
      </c>
      <c r="AF3302" s="150">
        <v>24691.972835175031</v>
      </c>
      <c r="AG3302" s="150">
        <v>31331.178949633882</v>
      </c>
      <c r="AH3302" s="150">
        <v>14831.646389531737</v>
      </c>
      <c r="AI3302" s="150">
        <v>2157.6124774657296</v>
      </c>
      <c r="AJ3302" s="150">
        <v>12413.765784534226</v>
      </c>
      <c r="AK3302" s="150">
        <v>1858.0535940327443</v>
      </c>
      <c r="AL3302" s="150">
        <v>215317.109375</v>
      </c>
      <c r="AM3302" s="150">
        <v>164275.5</v>
      </c>
      <c r="AN3302" s="150">
        <v>51041.6328125</v>
      </c>
      <c r="AO3302" s="5" t="s">
        <v>974</v>
      </c>
    </row>
    <row r="3303" spans="1:41" ht="14.25" x14ac:dyDescent="0.45">
      <c r="A3303" s="150">
        <v>2019</v>
      </c>
      <c r="B3303" s="5" t="s">
        <v>6344</v>
      </c>
      <c r="C3303" s="5" t="s">
        <v>278</v>
      </c>
      <c r="D3303" s="5" t="s">
        <v>108</v>
      </c>
      <c r="E3303" s="5" t="s">
        <v>30</v>
      </c>
      <c r="F3303" s="5" t="s">
        <v>30</v>
      </c>
      <c r="G3303" s="5" t="s">
        <v>87</v>
      </c>
      <c r="H3303" s="5" t="s">
        <v>131</v>
      </c>
      <c r="I3303" s="150">
        <v>7772.0961417320741</v>
      </c>
      <c r="J3303" s="150">
        <v>13535.394207286159</v>
      </c>
      <c r="K3303" s="150">
        <v>1727.5836010484511</v>
      </c>
      <c r="L3303" s="150">
        <v>2104.1602849432661</v>
      </c>
      <c r="M3303" s="150">
        <v>5985.100549166481</v>
      </c>
      <c r="N3303" s="150">
        <v>4595.0475687111266</v>
      </c>
      <c r="O3303" s="150">
        <v>844.50620215764468</v>
      </c>
      <c r="P3303" s="150">
        <v>4694.520655022965</v>
      </c>
      <c r="Q3303" s="150">
        <v>2265.805065231496</v>
      </c>
      <c r="R3303" s="150">
        <v>3650.0532893499249</v>
      </c>
      <c r="S3303" s="150">
        <v>9293.6283497060031</v>
      </c>
      <c r="T3303" s="150">
        <v>4093.8250174786208</v>
      </c>
      <c r="U3303" s="150">
        <v>1304.3154684766507</v>
      </c>
      <c r="V3303" s="150">
        <v>2619.7962833760589</v>
      </c>
      <c r="W3303" s="150">
        <v>1322.5860353502537</v>
      </c>
      <c r="X3303" s="150">
        <v>11298.315548337432</v>
      </c>
      <c r="Y3303" s="150">
        <v>15687.311723974037</v>
      </c>
      <c r="Z3303" s="150">
        <v>2347.9515639582005</v>
      </c>
      <c r="AA3303" s="150">
        <v>32291.196886107151</v>
      </c>
      <c r="AB3303" s="150">
        <v>1336.7964762519448</v>
      </c>
      <c r="AC3303" s="150">
        <v>6234.878630294279</v>
      </c>
      <c r="AD3303" s="150">
        <v>4542.1439256393205</v>
      </c>
      <c r="AE3303" s="150">
        <v>5100.5332522141398</v>
      </c>
      <c r="AF3303" s="150">
        <v>20898.58491207207</v>
      </c>
      <c r="AG3303" s="150">
        <v>36348.277763539969</v>
      </c>
      <c r="AH3303" s="150">
        <v>8022.808920497625</v>
      </c>
      <c r="AI3303" s="150">
        <v>2663.44263757411</v>
      </c>
      <c r="AJ3303" s="150">
        <v>10656.815644775375</v>
      </c>
      <c r="AK3303" s="150">
        <v>1589.5393180034514</v>
      </c>
      <c r="AL3303" s="150">
        <v>224827.015625</v>
      </c>
      <c r="AM3303" s="150">
        <v>172106.734375</v>
      </c>
      <c r="AN3303" s="150">
        <v>52720.2734375</v>
      </c>
      <c r="AO3303" s="5" t="s">
        <v>6486</v>
      </c>
    </row>
    <row r="3304" spans="1:41" ht="14.25" x14ac:dyDescent="0.45">
      <c r="A3304" s="150">
        <v>2019</v>
      </c>
      <c r="B3304" s="5" t="s">
        <v>1476</v>
      </c>
      <c r="C3304" s="5" t="s">
        <v>278</v>
      </c>
      <c r="D3304" s="5" t="s">
        <v>108</v>
      </c>
      <c r="E3304" s="5" t="s">
        <v>30</v>
      </c>
      <c r="F3304" s="5" t="s">
        <v>30</v>
      </c>
      <c r="G3304" s="5" t="s">
        <v>87</v>
      </c>
      <c r="H3304" s="5" t="s">
        <v>131</v>
      </c>
      <c r="I3304" s="150">
        <v>5113.4335958199499</v>
      </c>
      <c r="J3304" s="150">
        <v>339.10651037588229</v>
      </c>
      <c r="K3304" s="150"/>
      <c r="L3304" s="150">
        <v>1337.1183049276574</v>
      </c>
      <c r="M3304" s="150">
        <v>4868.2313657247723</v>
      </c>
      <c r="N3304" s="150">
        <v>3144.03387103467</v>
      </c>
      <c r="O3304" s="150">
        <v>3461.8058658571031</v>
      </c>
      <c r="P3304" s="150">
        <v>311.03477938450129</v>
      </c>
      <c r="Q3304" s="150">
        <v>2957.0810181303118</v>
      </c>
      <c r="R3304" s="150">
        <v>4004.0578518447128</v>
      </c>
      <c r="S3304" s="150">
        <v>10830.073816474784</v>
      </c>
      <c r="T3304" s="150">
        <v>3649.325028879528</v>
      </c>
      <c r="U3304" s="150">
        <v>1557.6568801246383</v>
      </c>
      <c r="V3304" s="150">
        <v>2861.07082264155</v>
      </c>
      <c r="W3304" s="150">
        <v>920.7527765172963</v>
      </c>
      <c r="X3304" s="150">
        <v>4584.2475618206508</v>
      </c>
      <c r="Y3304" s="150">
        <v>21313.181037896098</v>
      </c>
      <c r="Z3304" s="150">
        <v>1677.9428250382102</v>
      </c>
      <c r="AA3304" s="150">
        <v>25733.619256087481</v>
      </c>
      <c r="AB3304" s="150">
        <v>680.45875923107508</v>
      </c>
      <c r="AC3304" s="150">
        <v>4409.8460492018803</v>
      </c>
      <c r="AD3304" s="150">
        <v>3899.5583679164047</v>
      </c>
      <c r="AE3304" s="150">
        <v>5405.1374338346122</v>
      </c>
      <c r="AF3304" s="150">
        <v>20498.880359690247</v>
      </c>
      <c r="AG3304" s="150">
        <v>32647.650749307562</v>
      </c>
      <c r="AH3304" s="150">
        <v>8268.2566262358123</v>
      </c>
      <c r="AI3304" s="150">
        <v>1861.7171993483869</v>
      </c>
      <c r="AJ3304" s="150">
        <v>18303.158613625201</v>
      </c>
      <c r="AK3304" s="150">
        <v>1916.7377920914935</v>
      </c>
      <c r="AL3304" s="150">
        <v>196555.171875</v>
      </c>
      <c r="AM3304" s="150">
        <v>151614.015625</v>
      </c>
      <c r="AN3304" s="150">
        <v>44941.16796875</v>
      </c>
      <c r="AO3304" s="5" t="s">
        <v>2656</v>
      </c>
    </row>
    <row r="3305" spans="1:41" ht="14.25" x14ac:dyDescent="0.45">
      <c r="A3305" s="150">
        <v>2019</v>
      </c>
      <c r="B3305" s="5" t="s">
        <v>4980</v>
      </c>
      <c r="C3305" s="5" t="s">
        <v>278</v>
      </c>
      <c r="D3305" s="5" t="s">
        <v>108</v>
      </c>
      <c r="E3305" s="5" t="s">
        <v>30</v>
      </c>
      <c r="F3305" s="5" t="s">
        <v>30</v>
      </c>
      <c r="G3305" s="5" t="s">
        <v>87</v>
      </c>
      <c r="H3305" s="5" t="s">
        <v>131</v>
      </c>
      <c r="I3305" s="150">
        <v>7973.9192509480672</v>
      </c>
      <c r="J3305" s="150">
        <v>12959.687684145492</v>
      </c>
      <c r="K3305" s="150">
        <v>1772.377492260425</v>
      </c>
      <c r="L3305" s="150">
        <v>1695.3176012925805</v>
      </c>
      <c r="M3305" s="150">
        <v>5812.815018682546</v>
      </c>
      <c r="N3305" s="150">
        <v>4910.381214456409</v>
      </c>
      <c r="O3305" s="150">
        <v>3823.5875802664486</v>
      </c>
      <c r="P3305" s="150">
        <v>4816.2431854902852</v>
      </c>
      <c r="Q3305" s="150">
        <v>2372.7094487957847</v>
      </c>
      <c r="R3305" s="150">
        <v>3644.7245728034595</v>
      </c>
      <c r="S3305" s="150">
        <v>7075.9724206284309</v>
      </c>
      <c r="T3305" s="150">
        <v>4165.3995117753821</v>
      </c>
      <c r="U3305" s="150">
        <v>1197.5523596354224</v>
      </c>
      <c r="V3305" s="150">
        <v>2605.4573946155015</v>
      </c>
      <c r="W3305" s="150">
        <v>1972.3166688256435</v>
      </c>
      <c r="X3305" s="150">
        <v>11284.06727739951</v>
      </c>
      <c r="Y3305" s="150">
        <v>16094.062363622133</v>
      </c>
      <c r="Z3305" s="150">
        <v>1956.637063713443</v>
      </c>
      <c r="AA3305" s="150">
        <v>32257.895169066502</v>
      </c>
      <c r="AB3305" s="150">
        <v>183.27757851811683</v>
      </c>
      <c r="AC3305" s="150">
        <v>6396.5405463461384</v>
      </c>
      <c r="AD3305" s="150">
        <v>4500.9099462503536</v>
      </c>
      <c r="AE3305" s="150">
        <v>4629.8415573383372</v>
      </c>
      <c r="AF3305" s="150">
        <v>20628.426430190564</v>
      </c>
      <c r="AG3305" s="150">
        <v>41453.014591310661</v>
      </c>
      <c r="AH3305" s="150">
        <v>7719.5266451977268</v>
      </c>
      <c r="AI3305" s="150">
        <v>2732.5020797246507</v>
      </c>
      <c r="AJ3305" s="150">
        <v>12416.014594724471</v>
      </c>
      <c r="AK3305" s="150">
        <v>1630.7539088600622</v>
      </c>
      <c r="AL3305" s="150">
        <v>230681.9375</v>
      </c>
      <c r="AM3305" s="150">
        <v>178008.421875</v>
      </c>
      <c r="AN3305" s="150">
        <v>52673.5078125</v>
      </c>
      <c r="AO3305" s="5" t="s">
        <v>5615</v>
      </c>
    </row>
    <row r="3306" spans="1:41" ht="14.25" x14ac:dyDescent="0.45">
      <c r="A3306" s="150">
        <v>2019</v>
      </c>
      <c r="B3306" s="5" t="s">
        <v>1477</v>
      </c>
      <c r="C3306" s="5" t="s">
        <v>278</v>
      </c>
      <c r="D3306" s="5" t="s">
        <v>108</v>
      </c>
      <c r="E3306" s="5" t="s">
        <v>30</v>
      </c>
      <c r="F3306" s="5" t="s">
        <v>30</v>
      </c>
      <c r="G3306" s="5" t="s">
        <v>87</v>
      </c>
      <c r="H3306" s="5" t="s">
        <v>131</v>
      </c>
      <c r="I3306" s="150">
        <v>5810.1014827058461</v>
      </c>
      <c r="J3306" s="150">
        <v>5389.2283869972025</v>
      </c>
      <c r="K3306" s="150">
        <v>1220.1000952857071</v>
      </c>
      <c r="L3306" s="150">
        <v>1317.9132139661754</v>
      </c>
      <c r="M3306" s="150">
        <v>4983.9531657294965</v>
      </c>
      <c r="N3306" s="150">
        <v>4540.7794770161609</v>
      </c>
      <c r="O3306" s="150">
        <v>3551.5332095661811</v>
      </c>
      <c r="P3306" s="150">
        <v>306.56737271730515</v>
      </c>
      <c r="Q3306" s="150">
        <v>2344.0783227987445</v>
      </c>
      <c r="R3306" s="150">
        <v>2992.0920240138089</v>
      </c>
      <c r="S3306" s="150">
        <v>3982.4818437626968</v>
      </c>
      <c r="T3306" s="150">
        <v>3762.9208203568137</v>
      </c>
      <c r="U3306" s="150">
        <v>1546.1177605995497</v>
      </c>
      <c r="V3306" s="150">
        <v>2891.9153245859866</v>
      </c>
      <c r="W3306" s="150">
        <v>748.66629945252066</v>
      </c>
      <c r="X3306" s="150">
        <v>5940.9449502435255</v>
      </c>
      <c r="Y3306" s="150">
        <v>16492.660607340364</v>
      </c>
      <c r="Z3306" s="150">
        <v>1667.8593165522702</v>
      </c>
      <c r="AA3306" s="150">
        <v>23664.319684244656</v>
      </c>
      <c r="AB3306" s="150">
        <v>670.68529915771444</v>
      </c>
      <c r="AC3306" s="150">
        <v>4426.9656710080162</v>
      </c>
      <c r="AD3306" s="150">
        <v>3492.8759144253249</v>
      </c>
      <c r="AE3306" s="150">
        <v>3863.5097632207044</v>
      </c>
      <c r="AF3306" s="150">
        <v>22201.204685736837</v>
      </c>
      <c r="AG3306" s="150">
        <v>34235.939016740493</v>
      </c>
      <c r="AH3306" s="150">
        <v>9687.6119502709316</v>
      </c>
      <c r="AI3306" s="150">
        <v>1834.9772706328226</v>
      </c>
      <c r="AJ3306" s="150">
        <v>16165.553915355986</v>
      </c>
      <c r="AK3306" s="150">
        <v>1921.6655258295502</v>
      </c>
      <c r="AL3306" s="150">
        <v>191655.234375</v>
      </c>
      <c r="AM3306" s="150">
        <v>149856.796875</v>
      </c>
      <c r="AN3306" s="150">
        <v>41798.4140625</v>
      </c>
      <c r="AO3306" s="5" t="s">
        <v>2657</v>
      </c>
    </row>
    <row r="3307" spans="1:41" ht="14.25" x14ac:dyDescent="0.45">
      <c r="A3307" s="150">
        <v>2019</v>
      </c>
      <c r="B3307" s="5" t="s">
        <v>1476</v>
      </c>
      <c r="C3307" s="5" t="s">
        <v>278</v>
      </c>
      <c r="D3307" s="5" t="s">
        <v>108</v>
      </c>
      <c r="E3307" s="5" t="s">
        <v>30</v>
      </c>
      <c r="F3307" s="5" t="s">
        <v>30</v>
      </c>
      <c r="G3307" s="5" t="s">
        <v>88</v>
      </c>
      <c r="H3307" s="5" t="s">
        <v>131</v>
      </c>
      <c r="I3307" s="150">
        <v>5059.8882608885424</v>
      </c>
      <c r="J3307" s="150">
        <v>315</v>
      </c>
      <c r="K3307" s="150"/>
      <c r="L3307" s="150">
        <v>1341.039839671668</v>
      </c>
      <c r="M3307" s="150">
        <v>4877.4693374999979</v>
      </c>
      <c r="N3307" s="150">
        <v>3180.8</v>
      </c>
      <c r="O3307" s="150">
        <v>3575.3348083503402</v>
      </c>
      <c r="P3307" s="150">
        <v>316</v>
      </c>
      <c r="Q3307" s="150">
        <v>2988.3848531105518</v>
      </c>
      <c r="R3307" s="150">
        <v>3998.1040560118631</v>
      </c>
      <c r="S3307" s="150">
        <v>10912.432213330079</v>
      </c>
      <c r="T3307" s="150">
        <v>3769.0036091918928</v>
      </c>
      <c r="U3307" s="150">
        <v>1244</v>
      </c>
      <c r="V3307" s="150">
        <v>2883</v>
      </c>
      <c r="W3307" s="150">
        <v>904.45082315000627</v>
      </c>
      <c r="X3307" s="150">
        <v>4874.8608793754811</v>
      </c>
      <c r="Y3307" s="150">
        <v>21753</v>
      </c>
      <c r="Z3307" s="150">
        <v>1726.1063788662791</v>
      </c>
      <c r="AA3307" s="150">
        <v>26130.866624913149</v>
      </c>
      <c r="AB3307" s="150">
        <v>606</v>
      </c>
      <c r="AC3307" s="150">
        <v>4541.1518030760781</v>
      </c>
      <c r="AD3307" s="150">
        <v>3910.431034358046</v>
      </c>
      <c r="AE3307" s="150">
        <v>5463.2928130905184</v>
      </c>
      <c r="AF3307" s="150">
        <v>20559</v>
      </c>
      <c r="AG3307" s="150">
        <v>33025.662288874169</v>
      </c>
      <c r="AH3307" s="150">
        <v>8248.2042731668735</v>
      </c>
      <c r="AI3307" s="150">
        <v>1830.5659717056001</v>
      </c>
      <c r="AJ3307" s="150">
        <v>18628.45163615618</v>
      </c>
      <c r="AK3307" s="150">
        <v>1922</v>
      </c>
      <c r="AL3307" s="150">
        <v>198584.484375</v>
      </c>
      <c r="AM3307" s="150">
        <v>153153.734375</v>
      </c>
      <c r="AN3307" s="150">
        <v>45430.75390625</v>
      </c>
      <c r="AO3307" s="5" t="s">
        <v>2660</v>
      </c>
    </row>
    <row r="3308" spans="1:41" ht="14.25" x14ac:dyDescent="0.45">
      <c r="A3308" s="150">
        <v>2019</v>
      </c>
      <c r="B3308" s="5" t="s">
        <v>4980</v>
      </c>
      <c r="C3308" s="5" t="s">
        <v>278</v>
      </c>
      <c r="D3308" s="5" t="s">
        <v>108</v>
      </c>
      <c r="E3308" s="5" t="s">
        <v>30</v>
      </c>
      <c r="F3308" s="5" t="s">
        <v>30</v>
      </c>
      <c r="G3308" s="5" t="s">
        <v>88</v>
      </c>
      <c r="H3308" s="5" t="s">
        <v>131</v>
      </c>
      <c r="I3308" s="150">
        <v>7810.4370185614207</v>
      </c>
      <c r="J3308" s="150">
        <v>12719.58635060614</v>
      </c>
      <c r="K3308" s="150">
        <v>1702</v>
      </c>
      <c r="L3308" s="150">
        <v>1662.3507999999999</v>
      </c>
      <c r="M3308" s="150">
        <v>5582</v>
      </c>
      <c r="N3308" s="150">
        <v>4715.3999999999996</v>
      </c>
      <c r="O3308" s="150">
        <v>3671.7607225500001</v>
      </c>
      <c r="P3308" s="150">
        <v>4625</v>
      </c>
      <c r="Q3308" s="150">
        <v>2278.4940000000001</v>
      </c>
      <c r="R3308" s="150">
        <v>3500</v>
      </c>
      <c r="S3308" s="150">
        <v>6795</v>
      </c>
      <c r="T3308" s="150">
        <v>4082.1997575021219</v>
      </c>
      <c r="U3308" s="150">
        <v>1150</v>
      </c>
      <c r="V3308" s="150">
        <v>2502</v>
      </c>
      <c r="W3308" s="150">
        <v>1894</v>
      </c>
      <c r="X3308" s="150">
        <v>10836</v>
      </c>
      <c r="Y3308" s="150">
        <v>15455</v>
      </c>
      <c r="Z3308" s="150">
        <v>1878.943</v>
      </c>
      <c r="AA3308" s="150">
        <v>31933</v>
      </c>
      <c r="AB3308" s="150">
        <v>176</v>
      </c>
      <c r="AC3308" s="150">
        <v>6142.5469785199994</v>
      </c>
      <c r="AD3308" s="150">
        <v>4322.1880000000001</v>
      </c>
      <c r="AE3308" s="150">
        <v>4446</v>
      </c>
      <c r="AF3308" s="150">
        <v>20227.29024509804</v>
      </c>
      <c r="AG3308" s="150">
        <v>41212</v>
      </c>
      <c r="AH3308" s="150">
        <v>7775</v>
      </c>
      <c r="AI3308" s="150">
        <v>2624</v>
      </c>
      <c r="AJ3308" s="150">
        <v>12404.689200000001</v>
      </c>
      <c r="AK3308" s="150">
        <v>1566</v>
      </c>
      <c r="AL3308" s="150">
        <v>225688.890625</v>
      </c>
      <c r="AM3308" s="150">
        <v>174662.734375</v>
      </c>
      <c r="AN3308" s="150">
        <v>51026.1484375</v>
      </c>
      <c r="AO3308" s="5" t="s">
        <v>5616</v>
      </c>
    </row>
    <row r="3309" spans="1:41" ht="14.25" x14ac:dyDescent="0.45">
      <c r="A3309" s="150">
        <v>2019</v>
      </c>
      <c r="B3309" s="5" t="s">
        <v>1477</v>
      </c>
      <c r="C3309" s="5" t="s">
        <v>278</v>
      </c>
      <c r="D3309" s="5" t="s">
        <v>108</v>
      </c>
      <c r="E3309" s="5" t="s">
        <v>30</v>
      </c>
      <c r="F3309" s="5" t="s">
        <v>30</v>
      </c>
      <c r="G3309" s="5" t="s">
        <v>88</v>
      </c>
      <c r="H3309" s="5" t="s">
        <v>131</v>
      </c>
      <c r="I3309" s="150">
        <v>5706.2359800547692</v>
      </c>
      <c r="J3309" s="150">
        <v>5425.3035931907143</v>
      </c>
      <c r="K3309" s="150">
        <v>1226.421668976144</v>
      </c>
      <c r="L3309" s="150">
        <v>1312.1480294999999</v>
      </c>
      <c r="M3309" s="150">
        <v>4953.5947551670251</v>
      </c>
      <c r="N3309" s="150">
        <v>4560.8799997221622</v>
      </c>
      <c r="O3309" s="150">
        <v>3631</v>
      </c>
      <c r="P3309" s="150">
        <v>316</v>
      </c>
      <c r="Q3309" s="150">
        <v>2431.4405656572781</v>
      </c>
      <c r="R3309" s="150">
        <v>3061.2429608226062</v>
      </c>
      <c r="S3309" s="150">
        <v>3895</v>
      </c>
      <c r="T3309" s="150">
        <v>3717.2160790165321</v>
      </c>
      <c r="U3309" s="150">
        <v>1542.4008820704</v>
      </c>
      <c r="V3309" s="150">
        <v>2885</v>
      </c>
      <c r="W3309" s="150">
        <v>732.22205895360014</v>
      </c>
      <c r="X3309" s="150">
        <v>6222.9382104899996</v>
      </c>
      <c r="Y3309" s="150">
        <v>16629</v>
      </c>
      <c r="Z3309" s="150">
        <v>1654</v>
      </c>
      <c r="AA3309" s="150">
        <v>23875.749204478001</v>
      </c>
      <c r="AB3309" s="150">
        <v>606</v>
      </c>
      <c r="AC3309" s="150">
        <v>4587.5200000000004</v>
      </c>
      <c r="AD3309" s="150">
        <v>3623.0530808377562</v>
      </c>
      <c r="AE3309" s="150">
        <v>3778.6488795896539</v>
      </c>
      <c r="AF3309" s="150">
        <v>22104.405702319669</v>
      </c>
      <c r="AG3309" s="150">
        <v>35582</v>
      </c>
      <c r="AH3309" s="150">
        <v>10374.78774647944</v>
      </c>
      <c r="AI3309" s="150">
        <v>1794.67252128</v>
      </c>
      <c r="AJ3309" s="150">
        <v>17372.901671990028</v>
      </c>
      <c r="AK3309" s="150">
        <v>1909.9064634457229</v>
      </c>
      <c r="AL3309" s="150">
        <v>195511.703125</v>
      </c>
      <c r="AM3309" s="150">
        <v>152824.875</v>
      </c>
      <c r="AN3309" s="150">
        <v>42686.8125</v>
      </c>
      <c r="AO3309" s="5" t="s">
        <v>2659</v>
      </c>
    </row>
    <row r="3310" spans="1:41" ht="14.25" x14ac:dyDescent="0.45">
      <c r="A3310" s="150">
        <v>2019</v>
      </c>
      <c r="B3310" s="5" t="s">
        <v>1478</v>
      </c>
      <c r="C3310" s="5" t="s">
        <v>278</v>
      </c>
      <c r="D3310" s="5" t="s">
        <v>108</v>
      </c>
      <c r="E3310" s="5" t="s">
        <v>30</v>
      </c>
      <c r="F3310" s="5" t="s">
        <v>30</v>
      </c>
      <c r="G3310" s="5" t="s">
        <v>88</v>
      </c>
      <c r="H3310" s="5" t="s">
        <v>131</v>
      </c>
      <c r="I3310" s="150">
        <v>6124</v>
      </c>
      <c r="J3310" s="150">
        <v>3146.53227783997</v>
      </c>
      <c r="K3310" s="150">
        <v>1562.5746718073749</v>
      </c>
      <c r="L3310" s="150">
        <v>1896.308626260648</v>
      </c>
      <c r="M3310" s="150">
        <v>4962.2383254527986</v>
      </c>
      <c r="N3310" s="150">
        <v>4250.0043277920004</v>
      </c>
      <c r="O3310" s="150">
        <v>3385.924656551831</v>
      </c>
      <c r="P3310" s="150">
        <v>316</v>
      </c>
      <c r="Q3310" s="150">
        <v>3522.4163599769181</v>
      </c>
      <c r="R3310" s="150">
        <v>3413.2383976954402</v>
      </c>
      <c r="S3310" s="150">
        <v>5222</v>
      </c>
      <c r="T3310" s="150">
        <v>3714.7724271874981</v>
      </c>
      <c r="U3310" s="150">
        <v>1130.0591750399999</v>
      </c>
      <c r="V3310" s="150">
        <v>2789</v>
      </c>
      <c r="W3310" s="150">
        <v>993.20129936499961</v>
      </c>
      <c r="X3310" s="150">
        <v>5840.8039353600007</v>
      </c>
      <c r="Y3310" s="150">
        <v>15073</v>
      </c>
      <c r="Z3310" s="150">
        <v>1919.5658877633939</v>
      </c>
      <c r="AA3310" s="150">
        <v>30499.567802143039</v>
      </c>
      <c r="AB3310" s="150">
        <v>606</v>
      </c>
      <c r="AC3310" s="150">
        <v>4066.2602874879999</v>
      </c>
      <c r="AD3310" s="150">
        <v>3832.9152668760112</v>
      </c>
      <c r="AE3310" s="150">
        <v>3713</v>
      </c>
      <c r="AF3310" s="150">
        <v>23742.004727061081</v>
      </c>
      <c r="AG3310" s="150">
        <v>30049.429164886889</v>
      </c>
      <c r="AH3310" s="150">
        <v>8830.5324355915182</v>
      </c>
      <c r="AI3310" s="150">
        <v>1759.4828640000001</v>
      </c>
      <c r="AJ3310" s="150">
        <v>12350.542584194831</v>
      </c>
      <c r="AK3310" s="150">
        <v>1742.0661090842741</v>
      </c>
      <c r="AL3310" s="150">
        <v>190453.4375</v>
      </c>
      <c r="AM3310" s="150">
        <v>148000.9375</v>
      </c>
      <c r="AN3310" s="150">
        <v>42452.515625</v>
      </c>
      <c r="AO3310" s="5" t="s">
        <v>2658</v>
      </c>
    </row>
    <row r="3311" spans="1:41" ht="14.25" x14ac:dyDescent="0.45">
      <c r="A3311" s="150">
        <v>2019</v>
      </c>
      <c r="B3311" s="5" t="s">
        <v>4024</v>
      </c>
      <c r="C3311" s="5" t="s">
        <v>278</v>
      </c>
      <c r="D3311" s="5" t="s">
        <v>108</v>
      </c>
      <c r="E3311" s="5" t="s">
        <v>30</v>
      </c>
      <c r="F3311" s="5" t="s">
        <v>30</v>
      </c>
      <c r="G3311" s="5" t="s">
        <v>88</v>
      </c>
      <c r="H3311" s="5" t="s">
        <v>131</v>
      </c>
      <c r="I3311" s="150">
        <v>12175.96127642484</v>
      </c>
      <c r="J3311" s="150">
        <v>4088.180463619583</v>
      </c>
      <c r="K3311" s="150">
        <v>1689.0454050000001</v>
      </c>
      <c r="L3311" s="150">
        <v>2016.4922999999999</v>
      </c>
      <c r="M3311" s="150">
        <v>5769.4453799999992</v>
      </c>
      <c r="N3311" s="150">
        <v>5310.4974357499996</v>
      </c>
      <c r="O3311" s="150">
        <v>3736.9848139999999</v>
      </c>
      <c r="P3311" s="150">
        <v>4292.0068506300004</v>
      </c>
      <c r="Q3311" s="150">
        <v>2385.7310400000001</v>
      </c>
      <c r="R3311" s="150">
        <v>3552.5</v>
      </c>
      <c r="S3311" s="150">
        <v>4425</v>
      </c>
      <c r="T3311" s="150">
        <v>3953.52</v>
      </c>
      <c r="U3311" s="150">
        <v>1161.5</v>
      </c>
      <c r="V3311" s="150">
        <v>3092</v>
      </c>
      <c r="W3311" s="150">
        <v>2225.7800000000002</v>
      </c>
      <c r="X3311" s="150">
        <v>5368.26</v>
      </c>
      <c r="Y3311" s="150">
        <v>16495</v>
      </c>
      <c r="Z3311" s="150">
        <v>1658</v>
      </c>
      <c r="AA3311" s="150">
        <v>34408</v>
      </c>
      <c r="AB3311" s="150">
        <v>606</v>
      </c>
      <c r="AC3311" s="150">
        <v>5969.2270699999999</v>
      </c>
      <c r="AD3311" s="150">
        <v>3921.6806999999999</v>
      </c>
      <c r="AE3311" s="150">
        <v>4636.92</v>
      </c>
      <c r="AF3311" s="150">
        <v>20984.659919999998</v>
      </c>
      <c r="AG3311" s="150">
        <v>40057</v>
      </c>
      <c r="AH3311" s="150">
        <v>11414</v>
      </c>
      <c r="AI3311" s="150">
        <v>2241.96</v>
      </c>
      <c r="AJ3311" s="150">
        <v>11728</v>
      </c>
      <c r="AK3311" s="150">
        <v>1609.445950985669</v>
      </c>
      <c r="AL3311" s="150">
        <v>220972.796875</v>
      </c>
      <c r="AM3311" s="150">
        <v>174011.6875</v>
      </c>
      <c r="AN3311" s="150">
        <v>46961.125</v>
      </c>
      <c r="AO3311" s="5" t="s">
        <v>4397</v>
      </c>
    </row>
    <row r="3312" spans="1:41" ht="14.25" x14ac:dyDescent="0.45">
      <c r="A3312" s="150">
        <v>2019</v>
      </c>
      <c r="B3312" s="5" t="s">
        <v>582</v>
      </c>
      <c r="C3312" s="5" t="s">
        <v>278</v>
      </c>
      <c r="D3312" s="5" t="s">
        <v>108</v>
      </c>
      <c r="E3312" s="5" t="s">
        <v>30</v>
      </c>
      <c r="F3312" s="5" t="s">
        <v>30</v>
      </c>
      <c r="G3312" s="5" t="s">
        <v>88</v>
      </c>
      <c r="H3312" s="5" t="s">
        <v>131</v>
      </c>
      <c r="I3312" s="150">
        <v>13066.17257162498</v>
      </c>
      <c r="J3312" s="150">
        <v>2857.3317489415349</v>
      </c>
      <c r="K3312" s="150">
        <v>2060.9551220580001</v>
      </c>
      <c r="L3312" s="150">
        <v>2351.2432319006398</v>
      </c>
      <c r="M3312" s="150">
        <v>5965.2116016320297</v>
      </c>
      <c r="N3312" s="150">
        <v>4222.1131508999997</v>
      </c>
      <c r="O3312" s="150">
        <v>3631.8493117554408</v>
      </c>
      <c r="P3312" s="150">
        <v>300</v>
      </c>
      <c r="Q3312" s="150">
        <v>2559.9686581782562</v>
      </c>
      <c r="R3312" s="150">
        <v>3598.682499999999</v>
      </c>
      <c r="S3312" s="150">
        <v>4514</v>
      </c>
      <c r="T3312" s="150">
        <v>3863.6287499999999</v>
      </c>
      <c r="U3312" s="150">
        <v>1173.115</v>
      </c>
      <c r="V3312" s="150">
        <v>70</v>
      </c>
      <c r="W3312" s="150">
        <v>974.68233499999974</v>
      </c>
      <c r="X3312" s="150">
        <v>6064.4916000000003</v>
      </c>
      <c r="Y3312" s="150">
        <v>16599</v>
      </c>
      <c r="Z3312" s="150">
        <v>1447.5268962810001</v>
      </c>
      <c r="AA3312" s="150">
        <v>31346.470033657231</v>
      </c>
      <c r="AB3312" s="150">
        <v>606</v>
      </c>
      <c r="AC3312" s="150">
        <v>5791.8416500000003</v>
      </c>
      <c r="AD3312" s="150">
        <v>3182.0977958640001</v>
      </c>
      <c r="AE3312" s="150">
        <v>3657.0059999999999</v>
      </c>
      <c r="AF3312" s="150">
        <v>23759.22360346164</v>
      </c>
      <c r="AG3312" s="150">
        <v>30355.516549416719</v>
      </c>
      <c r="AH3312" s="150">
        <v>14341.677305542309</v>
      </c>
      <c r="AI3312" s="150">
        <v>2045.4264000000001</v>
      </c>
      <c r="AJ3312" s="150">
        <v>12003.672306671881</v>
      </c>
      <c r="AK3312" s="150">
        <v>1727.074423901739</v>
      </c>
      <c r="AL3312" s="150">
        <v>204135.984375</v>
      </c>
      <c r="AM3312" s="150">
        <v>155158.890625</v>
      </c>
      <c r="AN3312" s="150">
        <v>48977.09375</v>
      </c>
      <c r="AO3312" s="5" t="s">
        <v>975</v>
      </c>
    </row>
    <row r="3313" spans="1:41" ht="14.25" x14ac:dyDescent="0.45">
      <c r="A3313" s="150">
        <v>2019</v>
      </c>
      <c r="B3313" s="5" t="s">
        <v>6344</v>
      </c>
      <c r="C3313" s="5" t="s">
        <v>278</v>
      </c>
      <c r="D3313" s="5" t="s">
        <v>108</v>
      </c>
      <c r="E3313" s="5" t="s">
        <v>30</v>
      </c>
      <c r="F3313" s="5" t="s">
        <v>30</v>
      </c>
      <c r="G3313" s="5" t="s">
        <v>88</v>
      </c>
      <c r="H3313" s="5" t="s">
        <v>131</v>
      </c>
      <c r="I3313" s="150">
        <v>7657</v>
      </c>
      <c r="J3313" s="150">
        <v>13334.95</v>
      </c>
      <c r="K3313" s="150">
        <v>1702</v>
      </c>
      <c r="L3313" s="150">
        <v>2073</v>
      </c>
      <c r="M3313" s="150">
        <v>5896.4678343202568</v>
      </c>
      <c r="N3313" s="150">
        <v>4527</v>
      </c>
      <c r="O3313" s="150">
        <v>832</v>
      </c>
      <c r="P3313" s="150">
        <v>4625</v>
      </c>
      <c r="Q3313" s="150">
        <v>2232.2510000000002</v>
      </c>
      <c r="R3313" s="150">
        <v>3596.000039999999</v>
      </c>
      <c r="S3313" s="150">
        <v>9156</v>
      </c>
      <c r="T3313" s="150">
        <v>4033.2</v>
      </c>
      <c r="U3313" s="150">
        <v>1285</v>
      </c>
      <c r="V3313" s="150">
        <v>2581</v>
      </c>
      <c r="W3313" s="150">
        <v>1303</v>
      </c>
      <c r="X3313" s="150">
        <v>11131</v>
      </c>
      <c r="Y3313" s="150">
        <v>15455</v>
      </c>
      <c r="Z3313" s="150">
        <v>2313.181</v>
      </c>
      <c r="AA3313" s="150">
        <v>31813</v>
      </c>
      <c r="AB3313" s="150">
        <v>1317.4</v>
      </c>
      <c r="AC3313" s="150">
        <v>6142.5469785199994</v>
      </c>
      <c r="AD3313" s="150">
        <v>4474.8798013285323</v>
      </c>
      <c r="AE3313" s="150">
        <v>5025</v>
      </c>
      <c r="AF3313" s="150">
        <v>20589.099999999999</v>
      </c>
      <c r="AG3313" s="150">
        <v>35810</v>
      </c>
      <c r="AH3313" s="150">
        <v>7904</v>
      </c>
      <c r="AI3313" s="150">
        <v>2624</v>
      </c>
      <c r="AJ3313" s="150">
        <v>10499</v>
      </c>
      <c r="AK3313" s="150">
        <v>1566</v>
      </c>
      <c r="AL3313" s="150">
        <v>221497.96875</v>
      </c>
      <c r="AM3313" s="150">
        <v>169558.03125</v>
      </c>
      <c r="AN3313" s="150">
        <v>51939.9453125</v>
      </c>
      <c r="AO3313" s="5" t="s">
        <v>6487</v>
      </c>
    </row>
    <row r="3314" spans="1:41" ht="14.25" x14ac:dyDescent="0.45">
      <c r="A3314" s="150">
        <v>2019</v>
      </c>
      <c r="B3314" s="5" t="s">
        <v>4024</v>
      </c>
      <c r="C3314" s="5" t="s">
        <v>278</v>
      </c>
      <c r="D3314" s="5" t="s">
        <v>108</v>
      </c>
      <c r="E3314" s="5" t="s">
        <v>217</v>
      </c>
      <c r="F3314" s="5" t="s">
        <v>284</v>
      </c>
      <c r="G3314" s="5" t="s">
        <v>87</v>
      </c>
      <c r="H3314" s="5" t="s">
        <v>131</v>
      </c>
      <c r="I3314" s="150"/>
      <c r="J3314" s="150"/>
      <c r="K3314" s="150"/>
      <c r="L3314" s="150"/>
      <c r="M3314" s="150"/>
      <c r="N3314" s="150">
        <v>0</v>
      </c>
      <c r="O3314" s="150"/>
      <c r="P3314" s="150"/>
      <c r="Q3314" s="150">
        <v>0</v>
      </c>
      <c r="R3314" s="150"/>
      <c r="S3314" s="150"/>
      <c r="T3314" s="150"/>
      <c r="U3314" s="150"/>
      <c r="V3314" s="150">
        <v>0</v>
      </c>
      <c r="W3314" s="150"/>
      <c r="X3314" s="150">
        <v>0</v>
      </c>
      <c r="Y3314" s="150">
        <v>0</v>
      </c>
      <c r="Z3314" s="150"/>
      <c r="AA3314" s="150"/>
      <c r="AB3314" s="150"/>
      <c r="AC3314" s="150">
        <v>1830.3970941880275</v>
      </c>
      <c r="AD3314" s="150"/>
      <c r="AE3314" s="150"/>
      <c r="AF3314" s="150">
        <v>0</v>
      </c>
      <c r="AG3314" s="150"/>
      <c r="AH3314" s="150">
        <v>0</v>
      </c>
      <c r="AI3314" s="150"/>
      <c r="AJ3314" s="150"/>
      <c r="AK3314" s="150"/>
      <c r="AL3314" s="150">
        <v>1830.3970947265625</v>
      </c>
      <c r="AM3314" s="150">
        <v>1830.3970947265625</v>
      </c>
      <c r="AN3314" s="150">
        <v>0</v>
      </c>
      <c r="AO3314" s="5" t="s">
        <v>4398</v>
      </c>
    </row>
    <row r="3315" spans="1:41" ht="14.25" x14ac:dyDescent="0.45">
      <c r="A3315" s="150">
        <v>2019</v>
      </c>
      <c r="B3315" s="5" t="s">
        <v>4980</v>
      </c>
      <c r="C3315" s="5" t="s">
        <v>278</v>
      </c>
      <c r="D3315" s="5" t="s">
        <v>108</v>
      </c>
      <c r="E3315" s="5" t="s">
        <v>217</v>
      </c>
      <c r="F3315" s="5" t="s">
        <v>284</v>
      </c>
      <c r="G3315" s="5" t="s">
        <v>87</v>
      </c>
      <c r="H3315" s="5" t="s">
        <v>131</v>
      </c>
      <c r="I3315" s="150"/>
      <c r="J3315" s="150"/>
      <c r="K3315" s="150"/>
      <c r="L3315" s="150"/>
      <c r="M3315" s="150"/>
      <c r="N3315" s="150">
        <v>0</v>
      </c>
      <c r="O3315" s="150"/>
      <c r="P3315" s="150"/>
      <c r="Q3315" s="150">
        <v>0</v>
      </c>
      <c r="R3315" s="150"/>
      <c r="S3315" s="150"/>
      <c r="T3315" s="150"/>
      <c r="U3315" s="150"/>
      <c r="V3315" s="150">
        <v>0</v>
      </c>
      <c r="W3315" s="150"/>
      <c r="X3315" s="150">
        <v>0</v>
      </c>
      <c r="Y3315" s="150"/>
      <c r="Z3315" s="150"/>
      <c r="AA3315" s="150"/>
      <c r="AB3315" s="150"/>
      <c r="AC3315" s="150">
        <v>2297.7478778319969</v>
      </c>
      <c r="AD3315" s="150"/>
      <c r="AE3315" s="150"/>
      <c r="AF3315" s="150">
        <v>0</v>
      </c>
      <c r="AG3315" s="150"/>
      <c r="AH3315" s="150">
        <v>0</v>
      </c>
      <c r="AI3315" s="150"/>
      <c r="AJ3315" s="150"/>
      <c r="AK3315" s="150"/>
      <c r="AL3315" s="150">
        <v>2297.747802734375</v>
      </c>
      <c r="AM3315" s="150">
        <v>2297.747802734375</v>
      </c>
      <c r="AN3315" s="150">
        <v>0</v>
      </c>
      <c r="AO3315" s="5" t="s">
        <v>5617</v>
      </c>
    </row>
    <row r="3316" spans="1:41" ht="14.25" x14ac:dyDescent="0.45">
      <c r="A3316" s="150">
        <v>2019</v>
      </c>
      <c r="B3316" s="5" t="s">
        <v>1477</v>
      </c>
      <c r="C3316" s="5" t="s">
        <v>278</v>
      </c>
      <c r="D3316" s="5" t="s">
        <v>108</v>
      </c>
      <c r="E3316" s="5" t="s">
        <v>217</v>
      </c>
      <c r="F3316" s="5" t="s">
        <v>284</v>
      </c>
      <c r="G3316" s="5" t="s">
        <v>87</v>
      </c>
      <c r="H3316" s="5" t="s">
        <v>131</v>
      </c>
      <c r="I3316" s="150"/>
      <c r="J3316" s="150"/>
      <c r="K3316" s="150"/>
      <c r="L3316" s="150"/>
      <c r="M3316" s="150"/>
      <c r="N3316" s="150"/>
      <c r="O3316" s="150"/>
      <c r="P3316" s="150"/>
      <c r="Q3316" s="150">
        <v>0</v>
      </c>
      <c r="R3316" s="150"/>
      <c r="S3316" s="150"/>
      <c r="T3316" s="150"/>
      <c r="U3316" s="150"/>
      <c r="V3316" s="150">
        <v>0</v>
      </c>
      <c r="W3316" s="150"/>
      <c r="X3316" s="150"/>
      <c r="Y3316" s="150"/>
      <c r="Z3316" s="150"/>
      <c r="AA3316" s="150">
        <v>0</v>
      </c>
      <c r="AB3316" s="150">
        <v>0</v>
      </c>
      <c r="AC3316" s="150">
        <v>996.06727597680367</v>
      </c>
      <c r="AD3316" s="150"/>
      <c r="AE3316" s="150"/>
      <c r="AF3316" s="150"/>
      <c r="AG3316" s="150">
        <v>0</v>
      </c>
      <c r="AH3316" s="150">
        <v>0</v>
      </c>
      <c r="AI3316" s="150">
        <v>0</v>
      </c>
      <c r="AJ3316" s="150"/>
      <c r="AK3316" s="150"/>
      <c r="AL3316" s="150">
        <v>996.0672607421875</v>
      </c>
      <c r="AM3316" s="150">
        <v>996.0672607421875</v>
      </c>
      <c r="AN3316" s="150">
        <v>0</v>
      </c>
      <c r="AO3316" s="5" t="s">
        <v>2663</v>
      </c>
    </row>
    <row r="3317" spans="1:41" ht="14.25" x14ac:dyDescent="0.45">
      <c r="A3317" s="150">
        <v>2019</v>
      </c>
      <c r="B3317" s="5" t="s">
        <v>1476</v>
      </c>
      <c r="C3317" s="5" t="s">
        <v>278</v>
      </c>
      <c r="D3317" s="5" t="s">
        <v>108</v>
      </c>
      <c r="E3317" s="5" t="s">
        <v>217</v>
      </c>
      <c r="F3317" s="5" t="s">
        <v>284</v>
      </c>
      <c r="G3317" s="5" t="s">
        <v>87</v>
      </c>
      <c r="H3317" s="5" t="s">
        <v>131</v>
      </c>
      <c r="I3317" s="150"/>
      <c r="J3317" s="150"/>
      <c r="K3317" s="150"/>
      <c r="L3317" s="150"/>
      <c r="M3317" s="150"/>
      <c r="N3317" s="150"/>
      <c r="O3317" s="150"/>
      <c r="P3317" s="150"/>
      <c r="Q3317" s="150">
        <v>0</v>
      </c>
      <c r="R3317" s="150"/>
      <c r="S3317" s="150">
        <v>0</v>
      </c>
      <c r="T3317" s="150">
        <v>0</v>
      </c>
      <c r="U3317" s="150"/>
      <c r="V3317" s="150"/>
      <c r="W3317" s="150"/>
      <c r="X3317" s="150"/>
      <c r="Y3317" s="150"/>
      <c r="Z3317" s="150"/>
      <c r="AA3317" s="150">
        <v>0</v>
      </c>
      <c r="AB3317" s="150">
        <v>0</v>
      </c>
      <c r="AC3317" s="150">
        <v>1334.0753292881916</v>
      </c>
      <c r="AD3317" s="150"/>
      <c r="AE3317" s="150"/>
      <c r="AF3317" s="150"/>
      <c r="AG3317" s="150"/>
      <c r="AH3317" s="150"/>
      <c r="AI3317" s="150">
        <v>0</v>
      </c>
      <c r="AJ3317" s="150"/>
      <c r="AK3317" s="150"/>
      <c r="AL3317" s="150">
        <v>1334.0753173828125</v>
      </c>
      <c r="AM3317" s="150">
        <v>1334.0753173828125</v>
      </c>
      <c r="AN3317" s="150">
        <v>0</v>
      </c>
      <c r="AO3317" s="5" t="s">
        <v>2662</v>
      </c>
    </row>
    <row r="3318" spans="1:41" ht="14.25" x14ac:dyDescent="0.45">
      <c r="A3318" s="150">
        <v>2019</v>
      </c>
      <c r="B3318" s="5" t="s">
        <v>6344</v>
      </c>
      <c r="C3318" s="5" t="s">
        <v>278</v>
      </c>
      <c r="D3318" s="5" t="s">
        <v>108</v>
      </c>
      <c r="E3318" s="5" t="s">
        <v>217</v>
      </c>
      <c r="F3318" s="5" t="s">
        <v>284</v>
      </c>
      <c r="G3318" s="5" t="s">
        <v>87</v>
      </c>
      <c r="H3318" s="5" t="s">
        <v>131</v>
      </c>
      <c r="I3318" s="150">
        <v>0</v>
      </c>
      <c r="J3318" s="150"/>
      <c r="K3318" s="150"/>
      <c r="L3318" s="150"/>
      <c r="M3318" s="150"/>
      <c r="N3318" s="150">
        <v>0</v>
      </c>
      <c r="O3318" s="150"/>
      <c r="P3318" s="150"/>
      <c r="Q3318" s="150">
        <v>0</v>
      </c>
      <c r="R3318" s="150"/>
      <c r="S3318" s="150">
        <v>0</v>
      </c>
      <c r="T3318" s="150"/>
      <c r="U3318" s="150"/>
      <c r="V3318" s="150">
        <v>0</v>
      </c>
      <c r="W3318" s="150"/>
      <c r="X3318" s="150"/>
      <c r="Y3318" s="150"/>
      <c r="Z3318" s="150"/>
      <c r="AA3318" s="150"/>
      <c r="AB3318" s="150"/>
      <c r="AC3318" s="150">
        <v>2239.6761245392577</v>
      </c>
      <c r="AD3318" s="150"/>
      <c r="AE3318" s="150"/>
      <c r="AF3318" s="150">
        <v>0</v>
      </c>
      <c r="AG3318" s="150">
        <v>0</v>
      </c>
      <c r="AH3318" s="150">
        <v>0</v>
      </c>
      <c r="AI3318" s="150"/>
      <c r="AJ3318" s="150"/>
      <c r="AK3318" s="150"/>
      <c r="AL3318" s="150">
        <v>2239.676025390625</v>
      </c>
      <c r="AM3318" s="150">
        <v>2239.676025390625</v>
      </c>
      <c r="AN3318" s="150">
        <v>0</v>
      </c>
      <c r="AO3318" s="5" t="s">
        <v>6488</v>
      </c>
    </row>
    <row r="3319" spans="1:41" ht="14.25" x14ac:dyDescent="0.45">
      <c r="A3319" s="150">
        <v>2019</v>
      </c>
      <c r="B3319" s="5" t="s">
        <v>582</v>
      </c>
      <c r="C3319" s="5" t="s">
        <v>278</v>
      </c>
      <c r="D3319" s="5" t="s">
        <v>108</v>
      </c>
      <c r="E3319" s="5" t="s">
        <v>217</v>
      </c>
      <c r="F3319" s="5" t="s">
        <v>284</v>
      </c>
      <c r="G3319" s="5" t="s">
        <v>87</v>
      </c>
      <c r="H3319" s="5" t="s">
        <v>131</v>
      </c>
      <c r="I3319" s="150">
        <v>0</v>
      </c>
      <c r="J3319" s="150"/>
      <c r="K3319" s="150"/>
      <c r="L3319" s="150">
        <v>0</v>
      </c>
      <c r="M3319" s="150">
        <v>0</v>
      </c>
      <c r="N3319" s="150">
        <v>0</v>
      </c>
      <c r="O3319" s="150"/>
      <c r="P3319" s="150"/>
      <c r="Q3319" s="150">
        <v>0</v>
      </c>
      <c r="R3319" s="150"/>
      <c r="S3319" s="150"/>
      <c r="T3319" s="150"/>
      <c r="U3319" s="150"/>
      <c r="V3319" s="150">
        <v>0</v>
      </c>
      <c r="W3319" s="150"/>
      <c r="X3319" s="150">
        <v>0</v>
      </c>
      <c r="Y3319" s="150"/>
      <c r="Z3319" s="150"/>
      <c r="AA3319" s="150"/>
      <c r="AB3319" s="150"/>
      <c r="AC3319" s="150">
        <v>1788.1537158615165</v>
      </c>
      <c r="AD3319" s="150"/>
      <c r="AE3319" s="150"/>
      <c r="AF3319" s="150">
        <v>0</v>
      </c>
      <c r="AG3319" s="150"/>
      <c r="AH3319" s="150">
        <v>0</v>
      </c>
      <c r="AI3319" s="150"/>
      <c r="AJ3319" s="150">
        <v>0</v>
      </c>
      <c r="AK3319" s="150"/>
      <c r="AL3319" s="150">
        <v>1788.1536865234375</v>
      </c>
      <c r="AM3319" s="150">
        <v>1788.1536865234375</v>
      </c>
      <c r="AN3319" s="150">
        <v>0</v>
      </c>
      <c r="AO3319" s="5" t="s">
        <v>976</v>
      </c>
    </row>
    <row r="3320" spans="1:41" ht="14.25" x14ac:dyDescent="0.45">
      <c r="A3320" s="150">
        <v>2019</v>
      </c>
      <c r="B3320" s="5" t="s">
        <v>1478</v>
      </c>
      <c r="C3320" s="5" t="s">
        <v>278</v>
      </c>
      <c r="D3320" s="5" t="s">
        <v>108</v>
      </c>
      <c r="E3320" s="5" t="s">
        <v>217</v>
      </c>
      <c r="F3320" s="5" t="s">
        <v>284</v>
      </c>
      <c r="G3320" s="5" t="s">
        <v>87</v>
      </c>
      <c r="H3320" s="5" t="s">
        <v>131</v>
      </c>
      <c r="I3320" s="150"/>
      <c r="J3320" s="150"/>
      <c r="K3320" s="150"/>
      <c r="L3320" s="150"/>
      <c r="M3320" s="150"/>
      <c r="N3320" s="150">
        <v>0</v>
      </c>
      <c r="O3320" s="150"/>
      <c r="P3320" s="150"/>
      <c r="Q3320" s="150">
        <v>0</v>
      </c>
      <c r="R3320" s="150"/>
      <c r="S3320" s="150"/>
      <c r="T3320" s="150"/>
      <c r="U3320" s="150"/>
      <c r="V3320" s="150">
        <v>0</v>
      </c>
      <c r="W3320" s="150"/>
      <c r="X3320" s="150"/>
      <c r="Y3320" s="150">
        <v>0</v>
      </c>
      <c r="Z3320" s="150"/>
      <c r="AA3320" s="150"/>
      <c r="AB3320" s="150">
        <v>0</v>
      </c>
      <c r="AC3320" s="150">
        <v>1253.3972810003343</v>
      </c>
      <c r="AD3320" s="150"/>
      <c r="AE3320" s="150"/>
      <c r="AF3320" s="150"/>
      <c r="AG3320" s="150"/>
      <c r="AH3320" s="150">
        <v>0</v>
      </c>
      <c r="AI3320" s="150"/>
      <c r="AJ3320" s="150">
        <v>0</v>
      </c>
      <c r="AK3320" s="150"/>
      <c r="AL3320" s="150">
        <v>1253.3973388671875</v>
      </c>
      <c r="AM3320" s="150">
        <v>1253.3973388671875</v>
      </c>
      <c r="AN3320" s="150">
        <v>0</v>
      </c>
      <c r="AO3320" s="5" t="s">
        <v>2661</v>
      </c>
    </row>
    <row r="3321" spans="1:41" ht="14.25" x14ac:dyDescent="0.45">
      <c r="A3321" s="150">
        <v>2019</v>
      </c>
      <c r="B3321" s="5" t="s">
        <v>4024</v>
      </c>
      <c r="C3321" s="5" t="s">
        <v>278</v>
      </c>
      <c r="D3321" s="5" t="s">
        <v>108</v>
      </c>
      <c r="E3321" s="5" t="s">
        <v>217</v>
      </c>
      <c r="F3321" s="5" t="s">
        <v>218</v>
      </c>
      <c r="G3321" s="5" t="s">
        <v>87</v>
      </c>
      <c r="H3321" s="5" t="s">
        <v>131</v>
      </c>
      <c r="I3321" s="150"/>
      <c r="J3321" s="150"/>
      <c r="K3321" s="150"/>
      <c r="L3321" s="150"/>
      <c r="M3321" s="150"/>
      <c r="N3321" s="150">
        <v>0</v>
      </c>
      <c r="O3321" s="150"/>
      <c r="P3321" s="150"/>
      <c r="Q3321" s="150">
        <v>133.73685733639212</v>
      </c>
      <c r="R3321" s="150"/>
      <c r="S3321" s="150"/>
      <c r="T3321" s="150"/>
      <c r="U3321" s="150"/>
      <c r="V3321" s="150">
        <v>59.914112086703668</v>
      </c>
      <c r="W3321" s="150"/>
      <c r="X3321" s="150">
        <v>0</v>
      </c>
      <c r="Y3321" s="150">
        <v>0</v>
      </c>
      <c r="Z3321" s="150"/>
      <c r="AA3321" s="150"/>
      <c r="AB3321" s="150"/>
      <c r="AC3321" s="150">
        <v>604.56225774522659</v>
      </c>
      <c r="AD3321" s="150">
        <v>133.73685733639212</v>
      </c>
      <c r="AE3321" s="150"/>
      <c r="AF3321" s="150">
        <v>0</v>
      </c>
      <c r="AG3321" s="150"/>
      <c r="AH3321" s="150">
        <v>862.33525610505637</v>
      </c>
      <c r="AI3321" s="150"/>
      <c r="AJ3321" s="150"/>
      <c r="AK3321" s="150"/>
      <c r="AL3321" s="150">
        <v>1794.285400390625</v>
      </c>
      <c r="AM3321" s="150">
        <v>798.2132568359375</v>
      </c>
      <c r="AN3321" s="150">
        <v>996.0721435546875</v>
      </c>
      <c r="AO3321" s="5" t="s">
        <v>4399</v>
      </c>
    </row>
    <row r="3322" spans="1:41" ht="14.25" x14ac:dyDescent="0.45">
      <c r="A3322" s="150">
        <v>2019</v>
      </c>
      <c r="B3322" s="5" t="s">
        <v>4980</v>
      </c>
      <c r="C3322" s="5" t="s">
        <v>278</v>
      </c>
      <c r="D3322" s="5" t="s">
        <v>108</v>
      </c>
      <c r="E3322" s="5" t="s">
        <v>217</v>
      </c>
      <c r="F3322" s="5" t="s">
        <v>218</v>
      </c>
      <c r="G3322" s="5" t="s">
        <v>87</v>
      </c>
      <c r="H3322" s="5" t="s">
        <v>131</v>
      </c>
      <c r="I3322" s="150"/>
      <c r="J3322" s="150"/>
      <c r="K3322" s="150"/>
      <c r="L3322" s="150"/>
      <c r="M3322" s="150"/>
      <c r="N3322" s="150">
        <v>0</v>
      </c>
      <c r="O3322" s="150"/>
      <c r="P3322" s="150"/>
      <c r="Q3322" s="150">
        <v>130.16873474298069</v>
      </c>
      <c r="R3322" s="150"/>
      <c r="S3322" s="150"/>
      <c r="T3322" s="150"/>
      <c r="U3322" s="150"/>
      <c r="V3322" s="150">
        <v>33.323196094203055</v>
      </c>
      <c r="W3322" s="150"/>
      <c r="X3322" s="150">
        <v>0</v>
      </c>
      <c r="Y3322" s="150"/>
      <c r="Z3322" s="150"/>
      <c r="AA3322" s="150"/>
      <c r="AB3322" s="150"/>
      <c r="AC3322" s="150">
        <v>0</v>
      </c>
      <c r="AD3322" s="150">
        <v>130.16873474298069</v>
      </c>
      <c r="AE3322" s="150"/>
      <c r="AF3322" s="150">
        <v>0</v>
      </c>
      <c r="AG3322" s="150"/>
      <c r="AH3322" s="150">
        <v>206.18727583288143</v>
      </c>
      <c r="AI3322" s="150"/>
      <c r="AJ3322" s="150"/>
      <c r="AK3322" s="150"/>
      <c r="AL3322" s="150">
        <v>499.84796142578125</v>
      </c>
      <c r="AM3322" s="150">
        <v>163.49192810058594</v>
      </c>
      <c r="AN3322" s="150">
        <v>336.35601806640625</v>
      </c>
      <c r="AO3322" s="5" t="s">
        <v>5618</v>
      </c>
    </row>
    <row r="3323" spans="1:41" ht="14.25" x14ac:dyDescent="0.45">
      <c r="A3323" s="150">
        <v>2019</v>
      </c>
      <c r="B3323" s="5" t="s">
        <v>582</v>
      </c>
      <c r="C3323" s="5" t="s">
        <v>278</v>
      </c>
      <c r="D3323" s="5" t="s">
        <v>108</v>
      </c>
      <c r="E3323" s="5" t="s">
        <v>217</v>
      </c>
      <c r="F3323" s="5" t="s">
        <v>218</v>
      </c>
      <c r="G3323" s="5" t="s">
        <v>87</v>
      </c>
      <c r="H3323" s="5" t="s">
        <v>131</v>
      </c>
      <c r="I3323" s="150">
        <v>0</v>
      </c>
      <c r="J3323" s="150"/>
      <c r="K3323" s="150"/>
      <c r="L3323" s="150"/>
      <c r="M3323" s="150">
        <v>0</v>
      </c>
      <c r="N3323" s="150">
        <v>0</v>
      </c>
      <c r="O3323" s="150">
        <v>0</v>
      </c>
      <c r="P3323" s="150">
        <v>21.949262232611694</v>
      </c>
      <c r="Q3323" s="150">
        <v>137.1828889538231</v>
      </c>
      <c r="R3323" s="150"/>
      <c r="S3323" s="150"/>
      <c r="T3323" s="150"/>
      <c r="U3323" s="150"/>
      <c r="V3323" s="150">
        <v>62.555397362943324</v>
      </c>
      <c r="W3323" s="150"/>
      <c r="X3323" s="150">
        <v>0</v>
      </c>
      <c r="Y3323" s="150"/>
      <c r="Z3323" s="150"/>
      <c r="AA3323" s="150"/>
      <c r="AB3323" s="150"/>
      <c r="AC3323" s="150">
        <v>691.40176032726833</v>
      </c>
      <c r="AD3323" s="150">
        <v>137.1828889538231</v>
      </c>
      <c r="AE3323" s="150"/>
      <c r="AF3323" s="150"/>
      <c r="AG3323" s="150"/>
      <c r="AH3323" s="150">
        <v>873.14996599382687</v>
      </c>
      <c r="AI3323" s="150"/>
      <c r="AJ3323" s="150">
        <v>0</v>
      </c>
      <c r="AK3323" s="150"/>
      <c r="AL3323" s="150">
        <v>1923.4222412109375</v>
      </c>
      <c r="AM3323" s="150">
        <v>913.08929443359375</v>
      </c>
      <c r="AN3323" s="150">
        <v>1010.3328857421875</v>
      </c>
      <c r="AO3323" s="5" t="s">
        <v>977</v>
      </c>
    </row>
    <row r="3324" spans="1:41" ht="14.25" x14ac:dyDescent="0.45">
      <c r="A3324" s="150">
        <v>2019</v>
      </c>
      <c r="B3324" s="5" t="s">
        <v>1476</v>
      </c>
      <c r="C3324" s="5" t="s">
        <v>278</v>
      </c>
      <c r="D3324" s="5" t="s">
        <v>108</v>
      </c>
      <c r="E3324" s="5" t="s">
        <v>217</v>
      </c>
      <c r="F3324" s="5" t="s">
        <v>218</v>
      </c>
      <c r="G3324" s="5" t="s">
        <v>87</v>
      </c>
      <c r="H3324" s="5" t="s">
        <v>131</v>
      </c>
      <c r="I3324" s="150"/>
      <c r="J3324" s="150"/>
      <c r="K3324" s="150"/>
      <c r="L3324" s="150"/>
      <c r="M3324" s="150"/>
      <c r="N3324" s="150"/>
      <c r="O3324" s="150">
        <v>0</v>
      </c>
      <c r="P3324" s="150">
        <v>22.457384793104787</v>
      </c>
      <c r="Q3324" s="150">
        <v>112.28692396552394</v>
      </c>
      <c r="R3324" s="150"/>
      <c r="S3324" s="150">
        <v>184.15055530345924</v>
      </c>
      <c r="T3324" s="150"/>
      <c r="U3324" s="150"/>
      <c r="V3324" s="150"/>
      <c r="W3324" s="150"/>
      <c r="X3324" s="150"/>
      <c r="Y3324" s="150"/>
      <c r="Z3324" s="150"/>
      <c r="AA3324" s="150">
        <v>209.52740011966765</v>
      </c>
      <c r="AB3324" s="150">
        <v>0</v>
      </c>
      <c r="AC3324" s="150">
        <v>388.99435553760094</v>
      </c>
      <c r="AD3324" s="150"/>
      <c r="AE3324" s="150"/>
      <c r="AF3324" s="150"/>
      <c r="AG3324" s="150"/>
      <c r="AH3324" s="150"/>
      <c r="AI3324" s="150">
        <v>0</v>
      </c>
      <c r="AJ3324" s="150"/>
      <c r="AK3324" s="150"/>
      <c r="AL3324" s="150">
        <v>917.4166259765625</v>
      </c>
      <c r="AM3324" s="150">
        <v>733.26605224609375</v>
      </c>
      <c r="AN3324" s="150">
        <v>184.15055847167969</v>
      </c>
      <c r="AO3324" s="5" t="s">
        <v>2665</v>
      </c>
    </row>
    <row r="3325" spans="1:41" ht="14.25" x14ac:dyDescent="0.45">
      <c r="A3325" s="150">
        <v>2019</v>
      </c>
      <c r="B3325" s="5" t="s">
        <v>1478</v>
      </c>
      <c r="C3325" s="5" t="s">
        <v>278</v>
      </c>
      <c r="D3325" s="5" t="s">
        <v>108</v>
      </c>
      <c r="E3325" s="5" t="s">
        <v>217</v>
      </c>
      <c r="F3325" s="5" t="s">
        <v>218</v>
      </c>
      <c r="G3325" s="5" t="s">
        <v>87</v>
      </c>
      <c r="H3325" s="5" t="s">
        <v>131</v>
      </c>
      <c r="I3325" s="150"/>
      <c r="J3325" s="150"/>
      <c r="K3325" s="150"/>
      <c r="L3325" s="150"/>
      <c r="M3325" s="150"/>
      <c r="N3325" s="150">
        <v>0</v>
      </c>
      <c r="O3325" s="150">
        <v>0</v>
      </c>
      <c r="P3325" s="150"/>
      <c r="Q3325" s="150">
        <v>138.28301864522663</v>
      </c>
      <c r="R3325" s="150"/>
      <c r="S3325" s="150"/>
      <c r="T3325" s="150"/>
      <c r="U3325" s="150"/>
      <c r="V3325" s="150">
        <v>0</v>
      </c>
      <c r="W3325" s="150"/>
      <c r="X3325" s="150"/>
      <c r="Y3325" s="150">
        <v>0</v>
      </c>
      <c r="Z3325" s="150"/>
      <c r="AA3325" s="150">
        <v>192.04745629449076</v>
      </c>
      <c r="AB3325" s="150">
        <v>0</v>
      </c>
      <c r="AC3325" s="150">
        <v>382.76739560998732</v>
      </c>
      <c r="AD3325" s="150">
        <v>138.28301864522663</v>
      </c>
      <c r="AE3325" s="150"/>
      <c r="AF3325" s="150"/>
      <c r="AG3325" s="150"/>
      <c r="AH3325" s="150">
        <v>876.47096009792131</v>
      </c>
      <c r="AI3325" s="150"/>
      <c r="AJ3325" s="150">
        <v>0</v>
      </c>
      <c r="AK3325" s="150"/>
      <c r="AL3325" s="150">
        <v>1727.8519287109375</v>
      </c>
      <c r="AM3325" s="150">
        <v>713.097900390625</v>
      </c>
      <c r="AN3325" s="150">
        <v>1014.7539672851563</v>
      </c>
      <c r="AO3325" s="5" t="s">
        <v>2666</v>
      </c>
    </row>
    <row r="3326" spans="1:41" ht="14.25" x14ac:dyDescent="0.45">
      <c r="A3326" s="150">
        <v>2019</v>
      </c>
      <c r="B3326" s="5" t="s">
        <v>6344</v>
      </c>
      <c r="C3326" s="5" t="s">
        <v>278</v>
      </c>
      <c r="D3326" s="5" t="s">
        <v>108</v>
      </c>
      <c r="E3326" s="5" t="s">
        <v>217</v>
      </c>
      <c r="F3326" s="5" t="s">
        <v>218</v>
      </c>
      <c r="G3326" s="5" t="s">
        <v>87</v>
      </c>
      <c r="H3326" s="5" t="s">
        <v>131</v>
      </c>
      <c r="I3326" s="150">
        <v>0</v>
      </c>
      <c r="J3326" s="150"/>
      <c r="K3326" s="150"/>
      <c r="L3326" s="150"/>
      <c r="M3326" s="150"/>
      <c r="N3326" s="150">
        <v>0</v>
      </c>
      <c r="O3326" s="150"/>
      <c r="P3326" s="150"/>
      <c r="Q3326" s="150">
        <v>126.87893662224229</v>
      </c>
      <c r="R3326" s="150"/>
      <c r="S3326" s="150">
        <v>0</v>
      </c>
      <c r="T3326" s="150"/>
      <c r="U3326" s="150"/>
      <c r="V3326" s="150">
        <v>37.556165240183716</v>
      </c>
      <c r="W3326" s="150"/>
      <c r="X3326" s="150"/>
      <c r="Y3326" s="150"/>
      <c r="Z3326" s="150"/>
      <c r="AA3326" s="150"/>
      <c r="AB3326" s="150"/>
      <c r="AC3326" s="150">
        <v>0</v>
      </c>
      <c r="AD3326" s="150">
        <v>126.87893662224229</v>
      </c>
      <c r="AE3326" s="150"/>
      <c r="AF3326" s="150">
        <v>0</v>
      </c>
      <c r="AG3326" s="150">
        <v>0</v>
      </c>
      <c r="AH3326" s="150">
        <v>213.15661352536705</v>
      </c>
      <c r="AI3326" s="150"/>
      <c r="AJ3326" s="150"/>
      <c r="AK3326" s="150"/>
      <c r="AL3326" s="150">
        <v>504.47064208984375</v>
      </c>
      <c r="AM3326" s="150">
        <v>164.43510437011719</v>
      </c>
      <c r="AN3326" s="150">
        <v>340.03555297851563</v>
      </c>
      <c r="AO3326" s="5" t="s">
        <v>6489</v>
      </c>
    </row>
    <row r="3327" spans="1:41" ht="14.25" x14ac:dyDescent="0.45">
      <c r="A3327" s="150">
        <v>2019</v>
      </c>
      <c r="B3327" s="5" t="s">
        <v>1477</v>
      </c>
      <c r="C3327" s="5" t="s">
        <v>278</v>
      </c>
      <c r="D3327" s="5" t="s">
        <v>108</v>
      </c>
      <c r="E3327" s="5" t="s">
        <v>217</v>
      </c>
      <c r="F3327" s="5" t="s">
        <v>218</v>
      </c>
      <c r="G3327" s="5" t="s">
        <v>87</v>
      </c>
      <c r="H3327" s="5" t="s">
        <v>131</v>
      </c>
      <c r="I3327" s="150"/>
      <c r="J3327" s="150"/>
      <c r="K3327" s="150"/>
      <c r="L3327" s="150"/>
      <c r="M3327" s="150"/>
      <c r="N3327" s="150"/>
      <c r="O3327" s="150"/>
      <c r="P3327" s="150">
        <v>22.134828355040082</v>
      </c>
      <c r="Q3327" s="150">
        <v>138.34267721900051</v>
      </c>
      <c r="R3327" s="150"/>
      <c r="S3327" s="150"/>
      <c r="T3327" s="150"/>
      <c r="U3327" s="150"/>
      <c r="V3327" s="150">
        <v>0</v>
      </c>
      <c r="W3327" s="150"/>
      <c r="X3327" s="150"/>
      <c r="Y3327" s="150"/>
      <c r="Z3327" s="150"/>
      <c r="AA3327" s="150">
        <v>192.1303101217479</v>
      </c>
      <c r="AB3327" s="150">
        <v>0</v>
      </c>
      <c r="AC3327" s="150">
        <v>442.69656710080164</v>
      </c>
      <c r="AD3327" s="150">
        <v>138.34267721900051</v>
      </c>
      <c r="AE3327" s="150"/>
      <c r="AF3327" s="150"/>
      <c r="AG3327" s="150">
        <v>0</v>
      </c>
      <c r="AH3327" s="150">
        <v>1458.5903629924685</v>
      </c>
      <c r="AI3327" s="150">
        <v>0</v>
      </c>
      <c r="AJ3327" s="150"/>
      <c r="AK3327" s="150"/>
      <c r="AL3327" s="150">
        <v>2392.2373046875</v>
      </c>
      <c r="AM3327" s="150">
        <v>795.30438232421875</v>
      </c>
      <c r="AN3327" s="150">
        <v>1596.93310546875</v>
      </c>
      <c r="AO3327" s="5" t="s">
        <v>2664</v>
      </c>
    </row>
    <row r="3328" spans="1:41" ht="14.25" x14ac:dyDescent="0.45">
      <c r="A3328" s="150">
        <v>2019</v>
      </c>
      <c r="B3328" s="5" t="s">
        <v>1478</v>
      </c>
      <c r="C3328" s="5" t="s">
        <v>278</v>
      </c>
      <c r="D3328" s="5" t="s">
        <v>108</v>
      </c>
      <c r="E3328" s="5" t="s">
        <v>217</v>
      </c>
      <c r="F3328" s="5" t="s">
        <v>285</v>
      </c>
      <c r="G3328" s="5" t="s">
        <v>87</v>
      </c>
      <c r="H3328" s="5" t="s">
        <v>131</v>
      </c>
      <c r="I3328" s="150">
        <v>111.5277546943524</v>
      </c>
      <c r="J3328" s="150"/>
      <c r="K3328" s="150">
        <v>90.308767552675448</v>
      </c>
      <c r="L3328" s="150"/>
      <c r="M3328" s="150">
        <v>283.20362218542414</v>
      </c>
      <c r="N3328" s="150">
        <v>0</v>
      </c>
      <c r="O3328" s="150">
        <v>110.7713355197215</v>
      </c>
      <c r="P3328" s="150"/>
      <c r="Q3328" s="150">
        <v>103.98883002121043</v>
      </c>
      <c r="R3328" s="150"/>
      <c r="S3328" s="150"/>
      <c r="T3328" s="150">
        <v>254.44075430721702</v>
      </c>
      <c r="U3328" s="150"/>
      <c r="V3328" s="150">
        <v>210.1901883407445</v>
      </c>
      <c r="W3328" s="150">
        <v>106.20135831953405</v>
      </c>
      <c r="X3328" s="150">
        <v>132.75169789941756</v>
      </c>
      <c r="Y3328" s="150">
        <v>1364.0236959165156</v>
      </c>
      <c r="Z3328" s="150">
        <v>185.85237705918459</v>
      </c>
      <c r="AA3328" s="150">
        <v>1012.8763917885541</v>
      </c>
      <c r="AB3328" s="150">
        <v>42.038037668148895</v>
      </c>
      <c r="AC3328" s="150">
        <v>234.19612037755581</v>
      </c>
      <c r="AD3328" s="150">
        <v>327.95090075487036</v>
      </c>
      <c r="AE3328" s="150">
        <v>278.50308285598527</v>
      </c>
      <c r="AF3328" s="150"/>
      <c r="AG3328" s="150">
        <v>2800.8104322312183</v>
      </c>
      <c r="AH3328" s="150">
        <v>511.78323947768547</v>
      </c>
      <c r="AI3328" s="150"/>
      <c r="AJ3328" s="150">
        <v>1474.6073263409974</v>
      </c>
      <c r="AK3328" s="150">
        <v>221.25282983236261</v>
      </c>
      <c r="AL3328" s="150">
        <v>9857.2783203125</v>
      </c>
      <c r="AM3328" s="150">
        <v>7776.576171875</v>
      </c>
      <c r="AN3328" s="150">
        <v>2080.70263671875</v>
      </c>
      <c r="AO3328" s="5" t="s">
        <v>2668</v>
      </c>
    </row>
    <row r="3329" spans="1:41" ht="14.25" x14ac:dyDescent="0.45">
      <c r="A3329" s="150">
        <v>2019</v>
      </c>
      <c r="B3329" s="5" t="s">
        <v>1476</v>
      </c>
      <c r="C3329" s="5" t="s">
        <v>278</v>
      </c>
      <c r="D3329" s="5" t="s">
        <v>108</v>
      </c>
      <c r="E3329" s="5" t="s">
        <v>217</v>
      </c>
      <c r="F3329" s="5" t="s">
        <v>285</v>
      </c>
      <c r="G3329" s="5" t="s">
        <v>87</v>
      </c>
      <c r="H3329" s="5" t="s">
        <v>131</v>
      </c>
      <c r="I3329" s="150">
        <v>217.20216277564916</v>
      </c>
      <c r="J3329" s="150"/>
      <c r="K3329" s="150"/>
      <c r="L3329" s="150"/>
      <c r="M3329" s="150">
        <v>287.45452535174127</v>
      </c>
      <c r="N3329" s="150"/>
      <c r="O3329" s="150">
        <v>213.34515553449546</v>
      </c>
      <c r="P3329" s="150">
        <v>359.31815668967658</v>
      </c>
      <c r="Q3329" s="150">
        <v>149.48196752910374</v>
      </c>
      <c r="R3329" s="150"/>
      <c r="S3329" s="150">
        <v>1046.514131358683</v>
      </c>
      <c r="T3329" s="150"/>
      <c r="U3329" s="150"/>
      <c r="V3329" s="150">
        <v>316.64912558277751</v>
      </c>
      <c r="W3329" s="150">
        <v>148.21873963449158</v>
      </c>
      <c r="X3329" s="150">
        <v>149.00587318887654</v>
      </c>
      <c r="Y3329" s="150">
        <v>3337.1673802553714</v>
      </c>
      <c r="Z3329" s="150">
        <v>256867.47241821271</v>
      </c>
      <c r="AA3329" s="150">
        <v>1399.6368055268888</v>
      </c>
      <c r="AB3329" s="150">
        <v>35.931815668967658</v>
      </c>
      <c r="AC3329" s="150">
        <v>213.40129899647826</v>
      </c>
      <c r="AD3329" s="150">
        <v>399.83913894111521</v>
      </c>
      <c r="AE3329" s="150">
        <v>282.68343064817014</v>
      </c>
      <c r="AF3329" s="150"/>
      <c r="AG3329" s="150">
        <v>5509.9193589882598</v>
      </c>
      <c r="AH3329" s="150">
        <v>671.0311311290219</v>
      </c>
      <c r="AI3329" s="150">
        <v>0</v>
      </c>
      <c r="AJ3329" s="150">
        <v>2861.1948144191501</v>
      </c>
      <c r="AK3329" s="150"/>
      <c r="AL3329" s="150">
        <v>274465.46875</v>
      </c>
      <c r="AM3329" s="150">
        <v>271514.125</v>
      </c>
      <c r="AN3329" s="150">
        <v>2951.340576171875</v>
      </c>
      <c r="AO3329" s="5" t="s">
        <v>2669</v>
      </c>
    </row>
    <row r="3330" spans="1:41" ht="14.25" x14ac:dyDescent="0.45">
      <c r="A3330" s="150">
        <v>2019</v>
      </c>
      <c r="B3330" s="5" t="s">
        <v>1477</v>
      </c>
      <c r="C3330" s="5" t="s">
        <v>278</v>
      </c>
      <c r="D3330" s="5" t="s">
        <v>108</v>
      </c>
      <c r="E3330" s="5" t="s">
        <v>217</v>
      </c>
      <c r="F3330" s="5" t="s">
        <v>285</v>
      </c>
      <c r="G3330" s="5" t="s">
        <v>87</v>
      </c>
      <c r="H3330" s="5" t="s">
        <v>131</v>
      </c>
      <c r="I3330" s="150">
        <v>214.19748360412302</v>
      </c>
      <c r="J3330" s="150"/>
      <c r="K3330" s="150"/>
      <c r="L3330" s="150"/>
      <c r="M3330" s="150">
        <v>283.32580294451304</v>
      </c>
      <c r="N3330" s="150"/>
      <c r="O3330" s="150">
        <v>210.28086937288077</v>
      </c>
      <c r="P3330" s="150">
        <v>354.1572536806413</v>
      </c>
      <c r="Q3330" s="150">
        <v>147.20103552668755</v>
      </c>
      <c r="R3330" s="150"/>
      <c r="S3330" s="150">
        <v>553.37070887600203</v>
      </c>
      <c r="T3330" s="150"/>
      <c r="U3330" s="150"/>
      <c r="V3330" s="150">
        <v>262.29771600722495</v>
      </c>
      <c r="W3330" s="150"/>
      <c r="X3330" s="150">
        <v>119.52807311721644</v>
      </c>
      <c r="Y3330" s="150">
        <v>2235.6176638590482</v>
      </c>
      <c r="Z3330" s="150"/>
      <c r="AA3330" s="150">
        <v>1422.1627218113251</v>
      </c>
      <c r="AB3330" s="150">
        <v>42.056173874576153</v>
      </c>
      <c r="AC3330" s="150">
        <v>221.34828355040082</v>
      </c>
      <c r="AD3330" s="150">
        <v>368.54489211141737</v>
      </c>
      <c r="AE3330" s="150">
        <v>278.62323569092911</v>
      </c>
      <c r="AF3330" s="150"/>
      <c r="AG3330" s="150">
        <v>3226.1512327470919</v>
      </c>
      <c r="AH3330" s="150">
        <v>557.04841060719195</v>
      </c>
      <c r="AI3330" s="150">
        <v>0</v>
      </c>
      <c r="AJ3330" s="150">
        <v>2383.0413944568731</v>
      </c>
      <c r="AK3330" s="150">
        <v>237.67319536105251</v>
      </c>
      <c r="AL3330" s="150">
        <v>13116.625</v>
      </c>
      <c r="AM3330" s="150">
        <v>10744.796875</v>
      </c>
      <c r="AN3330" s="150">
        <v>2371.828125</v>
      </c>
      <c r="AO3330" s="5" t="s">
        <v>2667</v>
      </c>
    </row>
    <row r="3331" spans="1:41" ht="14.25" x14ac:dyDescent="0.45">
      <c r="A3331" s="150">
        <v>2019</v>
      </c>
      <c r="B3331" s="5" t="s">
        <v>582</v>
      </c>
      <c r="C3331" s="5" t="s">
        <v>278</v>
      </c>
      <c r="D3331" s="5" t="s">
        <v>108</v>
      </c>
      <c r="E3331" s="5" t="s">
        <v>217</v>
      </c>
      <c r="F3331" s="5" t="s">
        <v>285</v>
      </c>
      <c r="G3331" s="5" t="s">
        <v>87</v>
      </c>
      <c r="H3331" s="5" t="s">
        <v>131</v>
      </c>
      <c r="I3331" s="150">
        <v>38.441553762107034</v>
      </c>
      <c r="J3331" s="150"/>
      <c r="K3331" s="150">
        <v>89.590303654851155</v>
      </c>
      <c r="L3331" s="150"/>
      <c r="M3331" s="150">
        <v>261.19622056807913</v>
      </c>
      <c r="N3331" s="150">
        <v>23.046725344242279</v>
      </c>
      <c r="O3331" s="150">
        <v>141.3356893682332</v>
      </c>
      <c r="P3331" s="150">
        <v>318.26430237286957</v>
      </c>
      <c r="Q3331" s="150">
        <v>96.576753823491458</v>
      </c>
      <c r="R3331" s="150"/>
      <c r="S3331" s="150">
        <v>413.08976319352246</v>
      </c>
      <c r="T3331" s="150">
        <v>274.36577790764619</v>
      </c>
      <c r="U3331" s="150"/>
      <c r="V3331" s="150">
        <v>291.92518769373555</v>
      </c>
      <c r="W3331" s="150">
        <v>92.186901376969118</v>
      </c>
      <c r="X3331" s="150">
        <v>109.74631116305846</v>
      </c>
      <c r="Y3331" s="150">
        <v>1382.8035206545367</v>
      </c>
      <c r="Z3331" s="150">
        <v>184.86031601342492</v>
      </c>
      <c r="AA3331" s="150"/>
      <c r="AB3331" s="150"/>
      <c r="AC3331" s="150">
        <v>171.27009320106905</v>
      </c>
      <c r="AD3331" s="150">
        <v>332.53132282406716</v>
      </c>
      <c r="AE3331" s="150">
        <v>279.85309346579908</v>
      </c>
      <c r="AF3331" s="150"/>
      <c r="AG3331" s="150">
        <v>2739.4296308650055</v>
      </c>
      <c r="AH3331" s="150">
        <v>509.84406613566188</v>
      </c>
      <c r="AI3331" s="150"/>
      <c r="AJ3331" s="150">
        <v>1340.2846546042979</v>
      </c>
      <c r="AK3331" s="150">
        <v>219.49262232611693</v>
      </c>
      <c r="AL3331" s="150">
        <v>9310.1337890625</v>
      </c>
      <c r="AM3331" s="150">
        <v>6866.755859375</v>
      </c>
      <c r="AN3331" s="150">
        <v>2443.379150390625</v>
      </c>
      <c r="AO3331" s="5" t="s">
        <v>978</v>
      </c>
    </row>
    <row r="3332" spans="1:41" ht="14.25" x14ac:dyDescent="0.45">
      <c r="A3332" s="150">
        <v>2019</v>
      </c>
      <c r="B3332" s="5" t="s">
        <v>6344</v>
      </c>
      <c r="C3332" s="5" t="s">
        <v>278</v>
      </c>
      <c r="D3332" s="5" t="s">
        <v>108</v>
      </c>
      <c r="E3332" s="5" t="s">
        <v>217</v>
      </c>
      <c r="F3332" s="5" t="s">
        <v>285</v>
      </c>
      <c r="G3332" s="5" t="s">
        <v>87</v>
      </c>
      <c r="H3332" s="5" t="s">
        <v>131</v>
      </c>
      <c r="I3332" s="150">
        <v>253.85937639378238</v>
      </c>
      <c r="J3332" s="150"/>
      <c r="K3332" s="150">
        <v>168.49522783433775</v>
      </c>
      <c r="L3332" s="150"/>
      <c r="M3332" s="150">
        <v>326.53540798407431</v>
      </c>
      <c r="N3332" s="150">
        <v>182.70566873602891</v>
      </c>
      <c r="O3332" s="150">
        <v>258.83303070937427</v>
      </c>
      <c r="P3332" s="150"/>
      <c r="Q3332" s="150">
        <v>129.31602723688232</v>
      </c>
      <c r="R3332" s="150"/>
      <c r="S3332" s="150">
        <v>710.52204508455679</v>
      </c>
      <c r="T3332" s="150">
        <v>345.11070761249903</v>
      </c>
      <c r="U3332" s="150"/>
      <c r="V3332" s="150">
        <v>240.56246383577138</v>
      </c>
      <c r="W3332" s="150">
        <v>106.57830676268352</v>
      </c>
      <c r="X3332" s="150"/>
      <c r="Y3332" s="150">
        <v>1678.86208938551</v>
      </c>
      <c r="Z3332" s="150">
        <v>162.95112581969227</v>
      </c>
      <c r="AA3332" s="150"/>
      <c r="AB3332" s="150"/>
      <c r="AC3332" s="150">
        <v>195.90107814474209</v>
      </c>
      <c r="AD3332" s="150">
        <v>280.9363565004619</v>
      </c>
      <c r="AE3332" s="150">
        <v>314.65976282316086</v>
      </c>
      <c r="AF3332" s="150">
        <v>1522.5472394669075</v>
      </c>
      <c r="AG3332" s="150">
        <v>2824.8326449576025</v>
      </c>
      <c r="AH3332" s="150">
        <v>397.89234524735184</v>
      </c>
      <c r="AI3332" s="150"/>
      <c r="AJ3332" s="150">
        <v>1277.9246496592243</v>
      </c>
      <c r="AK3332" s="150">
        <v>223.30692845514645</v>
      </c>
      <c r="AL3332" s="150">
        <v>11602.3330078125</v>
      </c>
      <c r="AM3332" s="150">
        <v>8784.1220703125</v>
      </c>
      <c r="AN3332" s="150">
        <v>2818.210205078125</v>
      </c>
      <c r="AO3332" s="5" t="s">
        <v>6490</v>
      </c>
    </row>
    <row r="3333" spans="1:41" ht="14.25" x14ac:dyDescent="0.45">
      <c r="A3333" s="150">
        <v>2019</v>
      </c>
      <c r="B3333" s="5" t="s">
        <v>4024</v>
      </c>
      <c r="C3333" s="5" t="s">
        <v>278</v>
      </c>
      <c r="D3333" s="5" t="s">
        <v>108</v>
      </c>
      <c r="E3333" s="5" t="s">
        <v>217</v>
      </c>
      <c r="F3333" s="5" t="s">
        <v>285</v>
      </c>
      <c r="G3333" s="5" t="s">
        <v>87</v>
      </c>
      <c r="H3333" s="5" t="s">
        <v>131</v>
      </c>
      <c r="I3333" s="150">
        <v>45.834295746328308</v>
      </c>
      <c r="J3333" s="150"/>
      <c r="K3333" s="150">
        <v>110.19917044518711</v>
      </c>
      <c r="L3333" s="150"/>
      <c r="M3333" s="150">
        <v>254.63497636849058</v>
      </c>
      <c r="N3333" s="150">
        <v>0</v>
      </c>
      <c r="O3333" s="150">
        <v>189.66989065390607</v>
      </c>
      <c r="P3333" s="150"/>
      <c r="Q3333" s="150">
        <v>113.48909713566235</v>
      </c>
      <c r="R3333" s="150"/>
      <c r="S3333" s="150">
        <v>394.79120285702953</v>
      </c>
      <c r="T3333" s="150">
        <v>267.47371467278424</v>
      </c>
      <c r="U3333" s="150"/>
      <c r="V3333" s="150">
        <v>294.22108614006265</v>
      </c>
      <c r="W3333" s="150">
        <v>89.871168130055509</v>
      </c>
      <c r="X3333" s="150">
        <v>106.98948586911369</v>
      </c>
      <c r="Y3333" s="150">
        <v>1441.1483746569616</v>
      </c>
      <c r="Z3333" s="150">
        <v>149.78528021675916</v>
      </c>
      <c r="AA3333" s="150"/>
      <c r="AB3333" s="150"/>
      <c r="AC3333" s="150">
        <v>163.82230076278688</v>
      </c>
      <c r="AD3333" s="150">
        <v>324.17814218341448</v>
      </c>
      <c r="AE3333" s="150">
        <v>245.29479425211699</v>
      </c>
      <c r="AF3333" s="150">
        <v>1604.8422880367054</v>
      </c>
      <c r="AG3333" s="150">
        <v>2754.9792611296775</v>
      </c>
      <c r="AH3333" s="150">
        <v>503.9204784435255</v>
      </c>
      <c r="AI3333" s="150"/>
      <c r="AJ3333" s="150">
        <v>1078.0652156711838</v>
      </c>
      <c r="AK3333" s="150">
        <v>171.1831773905819</v>
      </c>
      <c r="AL3333" s="150">
        <v>10304.39453125</v>
      </c>
      <c r="AM3333" s="150">
        <v>7891.482421875</v>
      </c>
      <c r="AN3333" s="150">
        <v>2412.911376953125</v>
      </c>
      <c r="AO3333" s="5" t="s">
        <v>4400</v>
      </c>
    </row>
    <row r="3334" spans="1:41" ht="14.25" x14ac:dyDescent="0.45">
      <c r="A3334" s="150">
        <v>2019</v>
      </c>
      <c r="B3334" s="5" t="s">
        <v>4980</v>
      </c>
      <c r="C3334" s="5" t="s">
        <v>278</v>
      </c>
      <c r="D3334" s="5" t="s">
        <v>108</v>
      </c>
      <c r="E3334" s="5" t="s">
        <v>217</v>
      </c>
      <c r="F3334" s="5" t="s">
        <v>285</v>
      </c>
      <c r="G3334" s="5" t="s">
        <v>87</v>
      </c>
      <c r="H3334" s="5" t="s">
        <v>131</v>
      </c>
      <c r="I3334" s="150">
        <v>222.6406039043942</v>
      </c>
      <c r="J3334" s="150"/>
      <c r="K3334" s="150">
        <v>172.86407973867836</v>
      </c>
      <c r="L3334" s="150"/>
      <c r="M3334" s="150">
        <v>283.24716680072601</v>
      </c>
      <c r="N3334" s="150">
        <v>179.11217900634142</v>
      </c>
      <c r="O3334" s="150">
        <v>265.58795557055424</v>
      </c>
      <c r="P3334" s="150"/>
      <c r="Q3334" s="150">
        <v>113.43007680491132</v>
      </c>
      <c r="R3334" s="150"/>
      <c r="S3334" s="150">
        <v>718.53141578125337</v>
      </c>
      <c r="T3334" s="150">
        <v>338.4387103317498</v>
      </c>
      <c r="U3334" s="150"/>
      <c r="V3334" s="150">
        <v>286.37121643455754</v>
      </c>
      <c r="W3334" s="150">
        <v>97.72027254625047</v>
      </c>
      <c r="X3334" s="150">
        <v>0</v>
      </c>
      <c r="Y3334" s="150">
        <v>1722.3926981191205</v>
      </c>
      <c r="Z3334" s="150">
        <v>599.65716181445168</v>
      </c>
      <c r="AA3334" s="150"/>
      <c r="AB3334" s="150"/>
      <c r="AC3334" s="150">
        <v>200.98052644316218</v>
      </c>
      <c r="AD3334" s="150">
        <v>1233.999605363457</v>
      </c>
      <c r="AE3334" s="150">
        <v>261.37881936390522</v>
      </c>
      <c r="AF3334" s="150">
        <v>1562.0248169157683</v>
      </c>
      <c r="AG3334" s="150">
        <v>2876.2083628809014</v>
      </c>
      <c r="AH3334" s="150">
        <v>399.87835313043666</v>
      </c>
      <c r="AI3334" s="150"/>
      <c r="AJ3334" s="150">
        <v>1049.3022483798893</v>
      </c>
      <c r="AK3334" s="150">
        <v>166.61598047101529</v>
      </c>
      <c r="AL3334" s="150">
        <v>12750.3818359375</v>
      </c>
      <c r="AM3334" s="150">
        <v>9073.4990234375</v>
      </c>
      <c r="AN3334" s="150">
        <v>3676.883544921875</v>
      </c>
      <c r="AO3334" s="5" t="s">
        <v>5619</v>
      </c>
    </row>
    <row r="3335" spans="1:41" ht="14.25" x14ac:dyDescent="0.45">
      <c r="A3335" s="150">
        <v>2019</v>
      </c>
      <c r="B3335" s="5" t="s">
        <v>4980</v>
      </c>
      <c r="C3335" s="5" t="s">
        <v>278</v>
      </c>
      <c r="D3335" s="5" t="s">
        <v>108</v>
      </c>
      <c r="E3335" s="5" t="s">
        <v>217</v>
      </c>
      <c r="F3335" s="5" t="s">
        <v>286</v>
      </c>
      <c r="G3335" s="5" t="s">
        <v>87</v>
      </c>
      <c r="H3335" s="5" t="s">
        <v>131</v>
      </c>
      <c r="I3335" s="150"/>
      <c r="J3335" s="150"/>
      <c r="K3335" s="150"/>
      <c r="L3335" s="150"/>
      <c r="M3335" s="150"/>
      <c r="N3335" s="150">
        <v>364.47245728034596</v>
      </c>
      <c r="O3335" s="150"/>
      <c r="P3335" s="150"/>
      <c r="Q3335" s="150">
        <v>0</v>
      </c>
      <c r="R3335" s="150"/>
      <c r="S3335" s="150"/>
      <c r="T3335" s="150"/>
      <c r="U3335" s="150"/>
      <c r="V3335" s="150">
        <v>0</v>
      </c>
      <c r="W3335" s="150"/>
      <c r="X3335" s="150">
        <v>0</v>
      </c>
      <c r="Y3335" s="150"/>
      <c r="Z3335" s="150"/>
      <c r="AA3335" s="150"/>
      <c r="AB3335" s="150"/>
      <c r="AC3335" s="150">
        <v>0</v>
      </c>
      <c r="AD3335" s="150"/>
      <c r="AE3335" s="150"/>
      <c r="AF3335" s="150">
        <v>0</v>
      </c>
      <c r="AG3335" s="150">
        <v>0</v>
      </c>
      <c r="AH3335" s="150">
        <v>473.81419446444971</v>
      </c>
      <c r="AI3335" s="150"/>
      <c r="AJ3335" s="150"/>
      <c r="AK3335" s="150"/>
      <c r="AL3335" s="150">
        <v>838.28662109375</v>
      </c>
      <c r="AM3335" s="150">
        <v>364.47244262695313</v>
      </c>
      <c r="AN3335" s="150">
        <v>473.814208984375</v>
      </c>
      <c r="AO3335" s="5" t="s">
        <v>5620</v>
      </c>
    </row>
    <row r="3336" spans="1:41" ht="14.25" x14ac:dyDescent="0.45">
      <c r="A3336" s="150">
        <v>2019</v>
      </c>
      <c r="B3336" s="5" t="s">
        <v>582</v>
      </c>
      <c r="C3336" s="5" t="s">
        <v>278</v>
      </c>
      <c r="D3336" s="5" t="s">
        <v>108</v>
      </c>
      <c r="E3336" s="5" t="s">
        <v>217</v>
      </c>
      <c r="F3336" s="5" t="s">
        <v>286</v>
      </c>
      <c r="G3336" s="5" t="s">
        <v>87</v>
      </c>
      <c r="H3336" s="5" t="s">
        <v>131</v>
      </c>
      <c r="I3336" s="150">
        <v>0</v>
      </c>
      <c r="J3336" s="150"/>
      <c r="K3336" s="150"/>
      <c r="L3336" s="150"/>
      <c r="M3336" s="150">
        <v>0</v>
      </c>
      <c r="N3336" s="150">
        <v>0</v>
      </c>
      <c r="O3336" s="150">
        <v>0</v>
      </c>
      <c r="P3336" s="150">
        <v>21.949262232611694</v>
      </c>
      <c r="Q3336" s="150">
        <v>0</v>
      </c>
      <c r="R3336" s="150"/>
      <c r="S3336" s="150"/>
      <c r="T3336" s="150"/>
      <c r="U3336" s="150"/>
      <c r="V3336" s="150">
        <v>0</v>
      </c>
      <c r="W3336" s="150"/>
      <c r="X3336" s="150">
        <v>49.385840023376311</v>
      </c>
      <c r="Y3336" s="150"/>
      <c r="Z3336" s="150"/>
      <c r="AA3336" s="150"/>
      <c r="AB3336" s="150"/>
      <c r="AC3336" s="150">
        <v>0</v>
      </c>
      <c r="AD3336" s="150"/>
      <c r="AE3336" s="150"/>
      <c r="AF3336" s="150"/>
      <c r="AG3336" s="150"/>
      <c r="AH3336" s="150">
        <v>11.020724566994332</v>
      </c>
      <c r="AI3336" s="150"/>
      <c r="AJ3336" s="150">
        <v>0</v>
      </c>
      <c r="AK3336" s="150"/>
      <c r="AL3336" s="150">
        <v>82.355827331542969</v>
      </c>
      <c r="AM3336" s="150">
        <v>21.949262619018555</v>
      </c>
      <c r="AN3336" s="150">
        <v>60.406566619873047</v>
      </c>
      <c r="AO3336" s="5" t="s">
        <v>979</v>
      </c>
    </row>
    <row r="3337" spans="1:41" ht="14.25" x14ac:dyDescent="0.45">
      <c r="A3337" s="150">
        <v>2019</v>
      </c>
      <c r="B3337" s="5" t="s">
        <v>1476</v>
      </c>
      <c r="C3337" s="5" t="s">
        <v>278</v>
      </c>
      <c r="D3337" s="5" t="s">
        <v>108</v>
      </c>
      <c r="E3337" s="5" t="s">
        <v>217</v>
      </c>
      <c r="F3337" s="5" t="s">
        <v>286</v>
      </c>
      <c r="G3337" s="5" t="s">
        <v>87</v>
      </c>
      <c r="H3337" s="5" t="s">
        <v>131</v>
      </c>
      <c r="I3337" s="150"/>
      <c r="J3337" s="150"/>
      <c r="K3337" s="150"/>
      <c r="L3337" s="150"/>
      <c r="M3337" s="150"/>
      <c r="N3337" s="150"/>
      <c r="O3337" s="150"/>
      <c r="P3337" s="150">
        <v>22.457384793104787</v>
      </c>
      <c r="Q3337" s="150">
        <v>0</v>
      </c>
      <c r="R3337" s="150"/>
      <c r="S3337" s="150">
        <v>0</v>
      </c>
      <c r="T3337" s="150"/>
      <c r="U3337" s="150"/>
      <c r="V3337" s="150"/>
      <c r="W3337" s="150"/>
      <c r="X3337" s="150">
        <v>109.54046735529947</v>
      </c>
      <c r="Y3337" s="150"/>
      <c r="Z3337" s="150"/>
      <c r="AA3337" s="150">
        <v>644.52694356210736</v>
      </c>
      <c r="AB3337" s="150">
        <v>0</v>
      </c>
      <c r="AC3337" s="150"/>
      <c r="AD3337" s="150"/>
      <c r="AE3337" s="150"/>
      <c r="AF3337" s="150"/>
      <c r="AG3337" s="150"/>
      <c r="AH3337" s="150">
        <v>139.79722033707731</v>
      </c>
      <c r="AI3337" s="150">
        <v>0</v>
      </c>
      <c r="AJ3337" s="150"/>
      <c r="AK3337" s="150"/>
      <c r="AL3337" s="150">
        <v>916.322021484375</v>
      </c>
      <c r="AM3337" s="150">
        <v>666.98431396484375</v>
      </c>
      <c r="AN3337" s="150">
        <v>249.33769226074219</v>
      </c>
      <c r="AO3337" s="5" t="s">
        <v>2671</v>
      </c>
    </row>
    <row r="3338" spans="1:41" ht="14.25" x14ac:dyDescent="0.45">
      <c r="A3338" s="150">
        <v>2019</v>
      </c>
      <c r="B3338" s="5" t="s">
        <v>4024</v>
      </c>
      <c r="C3338" s="5" t="s">
        <v>278</v>
      </c>
      <c r="D3338" s="5" t="s">
        <v>108</v>
      </c>
      <c r="E3338" s="5" t="s">
        <v>217</v>
      </c>
      <c r="F3338" s="5" t="s">
        <v>286</v>
      </c>
      <c r="G3338" s="5" t="s">
        <v>87</v>
      </c>
      <c r="H3338" s="5" t="s">
        <v>131</v>
      </c>
      <c r="I3338" s="150"/>
      <c r="J3338" s="150"/>
      <c r="K3338" s="150"/>
      <c r="L3338" s="150"/>
      <c r="M3338" s="150"/>
      <c r="N3338" s="150">
        <v>0</v>
      </c>
      <c r="O3338" s="150"/>
      <c r="P3338" s="150"/>
      <c r="Q3338" s="150">
        <v>0</v>
      </c>
      <c r="R3338" s="150"/>
      <c r="S3338" s="150"/>
      <c r="T3338" s="150"/>
      <c r="U3338" s="150"/>
      <c r="V3338" s="150">
        <v>0</v>
      </c>
      <c r="W3338" s="150"/>
      <c r="X3338" s="150">
        <v>53.494742934556847</v>
      </c>
      <c r="Y3338" s="150">
        <v>0</v>
      </c>
      <c r="Z3338" s="150"/>
      <c r="AA3338" s="150"/>
      <c r="AB3338" s="150"/>
      <c r="AC3338" s="150">
        <v>0</v>
      </c>
      <c r="AD3338" s="150"/>
      <c r="AE3338" s="150"/>
      <c r="AF3338" s="150">
        <v>0</v>
      </c>
      <c r="AG3338" s="150">
        <v>0</v>
      </c>
      <c r="AH3338" s="150">
        <v>1176.8843445602506</v>
      </c>
      <c r="AI3338" s="150"/>
      <c r="AJ3338" s="150"/>
      <c r="AK3338" s="150"/>
      <c r="AL3338" s="150">
        <v>1230.3790283203125</v>
      </c>
      <c r="AM3338" s="150">
        <v>0</v>
      </c>
      <c r="AN3338" s="150">
        <v>1230.3790283203125</v>
      </c>
      <c r="AO3338" s="5" t="s">
        <v>4401</v>
      </c>
    </row>
    <row r="3339" spans="1:41" ht="14.25" x14ac:dyDescent="0.45">
      <c r="A3339" s="150">
        <v>2019</v>
      </c>
      <c r="B3339" s="5" t="s">
        <v>1478</v>
      </c>
      <c r="C3339" s="5" t="s">
        <v>278</v>
      </c>
      <c r="D3339" s="5" t="s">
        <v>108</v>
      </c>
      <c r="E3339" s="5" t="s">
        <v>217</v>
      </c>
      <c r="F3339" s="5" t="s">
        <v>286</v>
      </c>
      <c r="G3339" s="5" t="s">
        <v>87</v>
      </c>
      <c r="H3339" s="5" t="s">
        <v>131</v>
      </c>
      <c r="I3339" s="150"/>
      <c r="J3339" s="150"/>
      <c r="K3339" s="150"/>
      <c r="L3339" s="150"/>
      <c r="M3339" s="150">
        <v>13.275169789941756</v>
      </c>
      <c r="N3339" s="150">
        <v>0</v>
      </c>
      <c r="O3339" s="150">
        <v>0</v>
      </c>
      <c r="P3339" s="150"/>
      <c r="Q3339" s="150">
        <v>0</v>
      </c>
      <c r="R3339" s="150"/>
      <c r="S3339" s="150"/>
      <c r="T3339" s="150"/>
      <c r="U3339" s="150"/>
      <c r="V3339" s="150">
        <v>0</v>
      </c>
      <c r="W3339" s="150"/>
      <c r="X3339" s="150">
        <v>55.313207458090652</v>
      </c>
      <c r="Y3339" s="150">
        <v>0</v>
      </c>
      <c r="Z3339" s="150"/>
      <c r="AA3339" s="150">
        <v>544.01140131739737</v>
      </c>
      <c r="AB3339" s="150">
        <v>0</v>
      </c>
      <c r="AC3339" s="150"/>
      <c r="AD3339" s="150"/>
      <c r="AE3339" s="150"/>
      <c r="AF3339" s="150">
        <v>663.75848949708791</v>
      </c>
      <c r="AG3339" s="150"/>
      <c r="AH3339" s="150">
        <v>11.06264149161813</v>
      </c>
      <c r="AI3339" s="150"/>
      <c r="AJ3339" s="150">
        <v>0</v>
      </c>
      <c r="AK3339" s="150"/>
      <c r="AL3339" s="150">
        <v>1287.4208984375</v>
      </c>
      <c r="AM3339" s="150">
        <v>1207.7698974609375</v>
      </c>
      <c r="AN3339" s="150">
        <v>79.651023864746094</v>
      </c>
      <c r="AO3339" s="5" t="s">
        <v>2672</v>
      </c>
    </row>
    <row r="3340" spans="1:41" ht="14.25" x14ac:dyDescent="0.45">
      <c r="A3340" s="150">
        <v>2019</v>
      </c>
      <c r="B3340" s="5" t="s">
        <v>1477</v>
      </c>
      <c r="C3340" s="5" t="s">
        <v>278</v>
      </c>
      <c r="D3340" s="5" t="s">
        <v>108</v>
      </c>
      <c r="E3340" s="5" t="s">
        <v>217</v>
      </c>
      <c r="F3340" s="5" t="s">
        <v>286</v>
      </c>
      <c r="G3340" s="5" t="s">
        <v>87</v>
      </c>
      <c r="H3340" s="5" t="s">
        <v>131</v>
      </c>
      <c r="I3340" s="150"/>
      <c r="J3340" s="150"/>
      <c r="K3340" s="150"/>
      <c r="L3340" s="150"/>
      <c r="M3340" s="150">
        <v>13.280897013024049</v>
      </c>
      <c r="N3340" s="150"/>
      <c r="O3340" s="150"/>
      <c r="P3340" s="150">
        <v>22.134828355040082</v>
      </c>
      <c r="Q3340" s="150">
        <v>0</v>
      </c>
      <c r="R3340" s="150"/>
      <c r="S3340" s="150"/>
      <c r="T3340" s="150"/>
      <c r="U3340" s="150"/>
      <c r="V3340" s="150">
        <v>0</v>
      </c>
      <c r="W3340" s="150"/>
      <c r="X3340" s="150">
        <v>113.99436602845641</v>
      </c>
      <c r="Y3340" s="150"/>
      <c r="Z3340" s="150"/>
      <c r="AA3340" s="150">
        <v>535.66284619196995</v>
      </c>
      <c r="AB3340" s="150">
        <v>0</v>
      </c>
      <c r="AC3340" s="150"/>
      <c r="AD3340" s="150"/>
      <c r="AE3340" s="150"/>
      <c r="AF3340" s="150"/>
      <c r="AG3340" s="150">
        <v>0</v>
      </c>
      <c r="AH3340" s="150">
        <v>149.41009139652056</v>
      </c>
      <c r="AI3340" s="150">
        <v>0</v>
      </c>
      <c r="AJ3340" s="150"/>
      <c r="AK3340" s="150"/>
      <c r="AL3340" s="150">
        <v>834.4830322265625</v>
      </c>
      <c r="AM3340" s="150">
        <v>557.79766845703125</v>
      </c>
      <c r="AN3340" s="150">
        <v>276.68536376953125</v>
      </c>
      <c r="AO3340" s="5" t="s">
        <v>2670</v>
      </c>
    </row>
    <row r="3341" spans="1:41" ht="14.25" x14ac:dyDescent="0.45">
      <c r="A3341" s="150">
        <v>2019</v>
      </c>
      <c r="B3341" s="5" t="s">
        <v>6344</v>
      </c>
      <c r="C3341" s="5" t="s">
        <v>278</v>
      </c>
      <c r="D3341" s="5" t="s">
        <v>108</v>
      </c>
      <c r="E3341" s="5" t="s">
        <v>217</v>
      </c>
      <c r="F3341" s="5" t="s">
        <v>286</v>
      </c>
      <c r="G3341" s="5" t="s">
        <v>87</v>
      </c>
      <c r="H3341" s="5" t="s">
        <v>131</v>
      </c>
      <c r="I3341" s="150">
        <v>0</v>
      </c>
      <c r="J3341" s="150"/>
      <c r="K3341" s="150"/>
      <c r="L3341" s="150"/>
      <c r="M3341" s="150"/>
      <c r="N3341" s="150">
        <v>81.202519438235072</v>
      </c>
      <c r="O3341" s="150"/>
      <c r="P3341" s="150"/>
      <c r="Q3341" s="150">
        <v>0</v>
      </c>
      <c r="R3341" s="150"/>
      <c r="S3341" s="150">
        <v>0</v>
      </c>
      <c r="T3341" s="150"/>
      <c r="U3341" s="150"/>
      <c r="V3341" s="150">
        <v>0</v>
      </c>
      <c r="W3341" s="150"/>
      <c r="X3341" s="150"/>
      <c r="Y3341" s="150"/>
      <c r="Z3341" s="150"/>
      <c r="AA3341" s="150"/>
      <c r="AB3341" s="150"/>
      <c r="AC3341" s="150">
        <v>0</v>
      </c>
      <c r="AD3341" s="150"/>
      <c r="AE3341" s="150"/>
      <c r="AF3341" s="150">
        <v>0</v>
      </c>
      <c r="AG3341" s="150">
        <v>0</v>
      </c>
      <c r="AH3341" s="150">
        <v>57.856795099742484</v>
      </c>
      <c r="AI3341" s="150"/>
      <c r="AJ3341" s="150"/>
      <c r="AK3341" s="150"/>
      <c r="AL3341" s="150">
        <v>139.05931091308594</v>
      </c>
      <c r="AM3341" s="150">
        <v>81.202522277832031</v>
      </c>
      <c r="AN3341" s="150">
        <v>57.856796264648438</v>
      </c>
      <c r="AO3341" s="5" t="s">
        <v>6491</v>
      </c>
    </row>
    <row r="3342" spans="1:41" ht="14.25" x14ac:dyDescent="0.45">
      <c r="A3342" s="150">
        <v>2019</v>
      </c>
      <c r="B3342" s="5" t="s">
        <v>1477</v>
      </c>
      <c r="C3342" s="5" t="s">
        <v>278</v>
      </c>
      <c r="D3342" s="5" t="s">
        <v>108</v>
      </c>
      <c r="E3342" s="5" t="s">
        <v>287</v>
      </c>
      <c r="F3342" s="5" t="s">
        <v>287</v>
      </c>
      <c r="G3342" s="5" t="s">
        <v>87</v>
      </c>
      <c r="H3342" s="5" t="s">
        <v>131</v>
      </c>
      <c r="I3342" s="150">
        <v>5561.7461299570496</v>
      </c>
      <c r="J3342" s="150">
        <v>11969.329230147914</v>
      </c>
      <c r="K3342" s="150">
        <v>974.04312176353881</v>
      </c>
      <c r="L3342" s="150">
        <v>1751.9716643014224</v>
      </c>
      <c r="M3342" s="150">
        <v>4309.393504013221</v>
      </c>
      <c r="N3342" s="150">
        <v>2578.0486545513854</v>
      </c>
      <c r="O3342" s="150">
        <v>4617.3251948613606</v>
      </c>
      <c r="P3342" s="150">
        <v>4965.3024044652739</v>
      </c>
      <c r="Q3342" s="150">
        <v>1801.742609541328</v>
      </c>
      <c r="R3342" s="150">
        <v>3068.2733647197847</v>
      </c>
      <c r="S3342" s="150">
        <v>3770.2980862147469</v>
      </c>
      <c r="T3342" s="150">
        <v>6419.1002229616233</v>
      </c>
      <c r="U3342" s="150">
        <v>830.06686511024031</v>
      </c>
      <c r="V3342" s="150">
        <v>5169.5891623196112</v>
      </c>
      <c r="W3342" s="150">
        <v>1885.1845950491424</v>
      </c>
      <c r="X3342" s="150">
        <v>8731.1045347701765</v>
      </c>
      <c r="Y3342" s="150">
        <v>29610.866631954868</v>
      </c>
      <c r="Z3342" s="150">
        <v>3764.0275617745656</v>
      </c>
      <c r="AA3342" s="150">
        <v>47747.7264143586</v>
      </c>
      <c r="AB3342" s="150">
        <v>916.38189389865931</v>
      </c>
      <c r="AC3342" s="150">
        <v>3883.5556348917821</v>
      </c>
      <c r="AD3342" s="150">
        <v>9441.5345830266706</v>
      </c>
      <c r="AE3342" s="150">
        <v>5871.2632211743812</v>
      </c>
      <c r="AF3342" s="150">
        <v>7951.0919191883895</v>
      </c>
      <c r="AG3342" s="150">
        <v>39341.337176830486</v>
      </c>
      <c r="AH3342" s="150">
        <v>8749.3900980960279</v>
      </c>
      <c r="AI3342" s="150">
        <v>2327.4772015324647</v>
      </c>
      <c r="AJ3342" s="150">
        <v>15485.739876939399</v>
      </c>
      <c r="AK3342" s="150">
        <v>5135.9516074100929</v>
      </c>
      <c r="AL3342" s="150">
        <v>248628.875</v>
      </c>
      <c r="AM3342" s="150">
        <v>191351.6875</v>
      </c>
      <c r="AN3342" s="150">
        <v>57277.1875</v>
      </c>
      <c r="AO3342" s="5" t="s">
        <v>2674</v>
      </c>
    </row>
    <row r="3343" spans="1:41" ht="14.25" x14ac:dyDescent="0.45">
      <c r="A3343" s="150">
        <v>2019</v>
      </c>
      <c r="B3343" s="5" t="s">
        <v>1478</v>
      </c>
      <c r="C3343" s="5" t="s">
        <v>278</v>
      </c>
      <c r="D3343" s="5" t="s">
        <v>108</v>
      </c>
      <c r="E3343" s="5" t="s">
        <v>287</v>
      </c>
      <c r="F3343" s="5" t="s">
        <v>287</v>
      </c>
      <c r="G3343" s="5" t="s">
        <v>87</v>
      </c>
      <c r="H3343" s="5" t="s">
        <v>131</v>
      </c>
      <c r="I3343" s="150">
        <v>5465.747312716001</v>
      </c>
      <c r="J3343" s="150">
        <v>13102.961613863083</v>
      </c>
      <c r="K3343" s="150">
        <v>1135.9000807065386</v>
      </c>
      <c r="L3343" s="150">
        <v>1571.7118186955756</v>
      </c>
      <c r="M3343" s="150">
        <v>4459.2724812486067</v>
      </c>
      <c r="N3343" s="150">
        <v>2950.2139958526013</v>
      </c>
      <c r="O3343" s="150">
        <v>6365.0688907305066</v>
      </c>
      <c r="P3343" s="150">
        <v>6215.2995836402015</v>
      </c>
      <c r="Q3343" s="150">
        <v>1707.0710568019376</v>
      </c>
      <c r="R3343" s="150">
        <v>3468.9547718996287</v>
      </c>
      <c r="S3343" s="150">
        <v>4089.5666594069762</v>
      </c>
      <c r="T3343" s="150">
        <v>6897.5569700239048</v>
      </c>
      <c r="U3343" s="150">
        <v>829.70890900945562</v>
      </c>
      <c r="V3343" s="150">
        <v>6213.8857258419039</v>
      </c>
      <c r="W3343" s="150">
        <v>2124.3590456354295</v>
      </c>
      <c r="X3343" s="150">
        <v>8009.3524399315265</v>
      </c>
      <c r="Y3343" s="150">
        <v>28746.273915969712</v>
      </c>
      <c r="Z3343" s="150">
        <v>4377.4847491389592</v>
      </c>
      <c r="AA3343" s="150">
        <v>48491.896985302476</v>
      </c>
      <c r="AB3343" s="150">
        <v>932.58067774340839</v>
      </c>
      <c r="AC3343" s="150">
        <v>3846.7669690502571</v>
      </c>
      <c r="AD3343" s="150">
        <v>9497.7711951219753</v>
      </c>
      <c r="AE3343" s="150">
        <v>6237.1172729743021</v>
      </c>
      <c r="AF3343" s="150">
        <v>8274.700117820219</v>
      </c>
      <c r="AG3343" s="150">
        <v>45421.052055013766</v>
      </c>
      <c r="AH3343" s="150">
        <v>9043.7806625809972</v>
      </c>
      <c r="AI3343" s="150">
        <v>2365.1927509079565</v>
      </c>
      <c r="AJ3343" s="150">
        <v>17125.403841278887</v>
      </c>
      <c r="AK3343" s="150">
        <v>5173.316011164482</v>
      </c>
      <c r="AL3343" s="150">
        <v>264139.96875</v>
      </c>
      <c r="AM3343" s="150">
        <v>204046.25</v>
      </c>
      <c r="AN3343" s="150">
        <v>60093.71875</v>
      </c>
      <c r="AO3343" s="5" t="s">
        <v>2673</v>
      </c>
    </row>
    <row r="3344" spans="1:41" ht="14.25" x14ac:dyDescent="0.45">
      <c r="A3344" s="150">
        <v>2019</v>
      </c>
      <c r="B3344" s="5" t="s">
        <v>4024</v>
      </c>
      <c r="C3344" s="5" t="s">
        <v>278</v>
      </c>
      <c r="D3344" s="5" t="s">
        <v>108</v>
      </c>
      <c r="E3344" s="5" t="s">
        <v>287</v>
      </c>
      <c r="F3344" s="5" t="s">
        <v>287</v>
      </c>
      <c r="G3344" s="5" t="s">
        <v>87</v>
      </c>
      <c r="H3344" s="5" t="s">
        <v>131</v>
      </c>
      <c r="I3344" s="150">
        <v>5499.5466167255545</v>
      </c>
      <c r="J3344" s="150">
        <v>21924.427365554591</v>
      </c>
      <c r="K3344" s="150">
        <v>1272.3407741787501</v>
      </c>
      <c r="L3344" s="150">
        <v>1415.4708980483742</v>
      </c>
      <c r="M3344" s="150">
        <v>4665.9045007765862</v>
      </c>
      <c r="N3344" s="150">
        <v>3341.0542910349486</v>
      </c>
      <c r="O3344" s="150">
        <v>6301.1450998653327</v>
      </c>
      <c r="P3344" s="150">
        <v>5621.9299478604871</v>
      </c>
      <c r="Q3344" s="150">
        <v>1649.9678254905023</v>
      </c>
      <c r="R3344" s="150">
        <v>3323.0578091124771</v>
      </c>
      <c r="S3344" s="150">
        <v>5578.4317932155882</v>
      </c>
      <c r="T3344" s="150">
        <v>5937.9164657358097</v>
      </c>
      <c r="U3344" s="150">
        <v>782.48932059148899</v>
      </c>
      <c r="V3344" s="150">
        <v>6736.0580303193983</v>
      </c>
      <c r="W3344" s="150">
        <v>2290.6448924577244</v>
      </c>
      <c r="X3344" s="150">
        <v>6656.8858107762544</v>
      </c>
      <c r="Y3344" s="150">
        <v>29860.765506069631</v>
      </c>
      <c r="Z3344" s="150">
        <v>4426.1550304052334</v>
      </c>
      <c r="AA3344" s="150">
        <v>44265.829883487102</v>
      </c>
      <c r="AB3344" s="150">
        <v>878.87583062042143</v>
      </c>
      <c r="AC3344" s="150">
        <v>3908.218929312854</v>
      </c>
      <c r="AD3344" s="150">
        <v>9961.660810872072</v>
      </c>
      <c r="AE3344" s="150">
        <v>6490.5171602497821</v>
      </c>
      <c r="AF3344" s="150">
        <v>9271.2641697120725</v>
      </c>
      <c r="AG3344" s="150">
        <v>47790.063548015707</v>
      </c>
      <c r="AH3344" s="150">
        <v>7154.3869200676327</v>
      </c>
      <c r="AI3344" s="150">
        <v>3120.8833028020463</v>
      </c>
      <c r="AJ3344" s="150">
        <v>15943.531227554191</v>
      </c>
      <c r="AK3344" s="150">
        <v>5044.1306231604631</v>
      </c>
      <c r="AL3344" s="150">
        <v>271113.5625</v>
      </c>
      <c r="AM3344" s="150">
        <v>212250.34375</v>
      </c>
      <c r="AN3344" s="150">
        <v>58863.203125</v>
      </c>
      <c r="AO3344" s="5" t="s">
        <v>4402</v>
      </c>
    </row>
    <row r="3345" spans="1:41" ht="14.25" x14ac:dyDescent="0.45">
      <c r="A3345" s="150">
        <v>2019</v>
      </c>
      <c r="B3345" s="5" t="s">
        <v>582</v>
      </c>
      <c r="C3345" s="5" t="s">
        <v>278</v>
      </c>
      <c r="D3345" s="5" t="s">
        <v>108</v>
      </c>
      <c r="E3345" s="5" t="s">
        <v>287</v>
      </c>
      <c r="F3345" s="5" t="s">
        <v>287</v>
      </c>
      <c r="G3345" s="5" t="s">
        <v>87</v>
      </c>
      <c r="H3345" s="5" t="s">
        <v>131</v>
      </c>
      <c r="I3345" s="150">
        <v>5612.7850119312798</v>
      </c>
      <c r="J3345" s="150">
        <v>14786.807999086324</v>
      </c>
      <c r="K3345" s="150">
        <v>1187.4368337778199</v>
      </c>
      <c r="L3345" s="150">
        <v>1451.8229757449842</v>
      </c>
      <c r="M3345" s="150">
        <v>4401.8147944391121</v>
      </c>
      <c r="N3345" s="150">
        <v>3230.0534301511366</v>
      </c>
      <c r="O3345" s="150">
        <v>6322.3748960671892</v>
      </c>
      <c r="P3345" s="150">
        <v>4897.9515280926198</v>
      </c>
      <c r="Q3345" s="150">
        <v>1756.0496603290042</v>
      </c>
      <c r="R3345" s="150">
        <v>3299.9148147893907</v>
      </c>
      <c r="S3345" s="150">
        <v>4689.8262153636433</v>
      </c>
      <c r="T3345" s="150">
        <v>6584.7786697835081</v>
      </c>
      <c r="U3345" s="150">
        <v>779.37119406514614</v>
      </c>
      <c r="V3345" s="150">
        <v>6709.8894645093951</v>
      </c>
      <c r="W3345" s="150">
        <v>2112.6164898888755</v>
      </c>
      <c r="X3345" s="150">
        <v>6320.0963899196613</v>
      </c>
      <c r="Y3345" s="150">
        <v>30531.423765562868</v>
      </c>
      <c r="Z3345" s="150">
        <v>4360.2230346341939</v>
      </c>
      <c r="AA3345" s="150">
        <v>37140.777759353208</v>
      </c>
      <c r="AB3345" s="150">
        <v>840.65674350902782</v>
      </c>
      <c r="AC3345" s="150">
        <v>3919.6275083361893</v>
      </c>
      <c r="AD3345" s="150">
        <v>9692.1142513544946</v>
      </c>
      <c r="AE3345" s="150">
        <v>6296.1458714246646</v>
      </c>
      <c r="AF3345" s="150">
        <v>8036.3670563259029</v>
      </c>
      <c r="AG3345" s="150">
        <v>46920.548276084664</v>
      </c>
      <c r="AH3345" s="150">
        <v>9184.6621415731734</v>
      </c>
      <c r="AI3345" s="150">
        <v>3033.3880405469363</v>
      </c>
      <c r="AJ3345" s="150">
        <v>15527.357011731616</v>
      </c>
      <c r="AK3345" s="150">
        <v>4916.6172245937578</v>
      </c>
      <c r="AL3345" s="150">
        <v>254543.484375</v>
      </c>
      <c r="AM3345" s="150">
        <v>195257.125</v>
      </c>
      <c r="AN3345" s="150">
        <v>59286.3828125</v>
      </c>
      <c r="AO3345" s="5" t="s">
        <v>980</v>
      </c>
    </row>
    <row r="3346" spans="1:41" ht="14.25" x14ac:dyDescent="0.45">
      <c r="A3346" s="150">
        <v>2019</v>
      </c>
      <c r="B3346" s="5" t="s">
        <v>1476</v>
      </c>
      <c r="C3346" s="5" t="s">
        <v>278</v>
      </c>
      <c r="D3346" s="5" t="s">
        <v>108</v>
      </c>
      <c r="E3346" s="5" t="s">
        <v>287</v>
      </c>
      <c r="F3346" s="5" t="s">
        <v>287</v>
      </c>
      <c r="G3346" s="5" t="s">
        <v>87</v>
      </c>
      <c r="H3346" s="5" t="s">
        <v>131</v>
      </c>
      <c r="I3346" s="150">
        <v>5581.7785767763626</v>
      </c>
      <c r="J3346" s="150">
        <v>12752.581640358159</v>
      </c>
      <c r="K3346" s="150">
        <v>1004.9679694914392</v>
      </c>
      <c r="L3346" s="150">
        <v>1579.3155855750942</v>
      </c>
      <c r="M3346" s="150">
        <v>3855.3713826992989</v>
      </c>
      <c r="N3346" s="150">
        <v>2423.1518191760065</v>
      </c>
      <c r="O3346" s="150">
        <v>4387.0501193330201</v>
      </c>
      <c r="P3346" s="150">
        <v>5299.9428111727293</v>
      </c>
      <c r="Q3346" s="150">
        <v>1573.4362422362592</v>
      </c>
      <c r="R3346" s="150">
        <v>3046.7408277570721</v>
      </c>
      <c r="S3346" s="150">
        <v>3768.3491682829831</v>
      </c>
      <c r="T3346" s="150">
        <v>5917.5208929831115</v>
      </c>
      <c r="U3346" s="150">
        <v>842.68736360440653</v>
      </c>
      <c r="V3346" s="150">
        <v>4572.3235438761349</v>
      </c>
      <c r="W3346" s="150">
        <v>1882.9731140550605</v>
      </c>
      <c r="X3346" s="150">
        <v>6917.9973855159296</v>
      </c>
      <c r="Y3346" s="150">
        <v>29621.290542105213</v>
      </c>
      <c r="Z3346" s="150">
        <v>3571.8470513433163</v>
      </c>
      <c r="AA3346" s="150">
        <v>47617.631927550552</v>
      </c>
      <c r="AB3346" s="150">
        <v>902.78686868281238</v>
      </c>
      <c r="AC3346" s="150">
        <v>3566.712170310373</v>
      </c>
      <c r="AD3346" s="150">
        <v>8403.7240769329328</v>
      </c>
      <c r="AE3346" s="150">
        <v>5661.3270472633722</v>
      </c>
      <c r="AF3346" s="150">
        <v>9005.8018398726726</v>
      </c>
      <c r="AG3346" s="150">
        <v>38705.42923451549</v>
      </c>
      <c r="AH3346" s="150">
        <v>8464.2416648100771</v>
      </c>
      <c r="AI3346" s="150">
        <v>2373.7455726311759</v>
      </c>
      <c r="AJ3346" s="150">
        <v>15594.121088535332</v>
      </c>
      <c r="AK3346" s="150">
        <v>5645.7865369865431</v>
      </c>
      <c r="AL3346" s="150">
        <v>244540.609375</v>
      </c>
      <c r="AM3346" s="150">
        <v>191016.109375</v>
      </c>
      <c r="AN3346" s="150">
        <v>53524.515625</v>
      </c>
      <c r="AO3346" s="5" t="s">
        <v>2675</v>
      </c>
    </row>
    <row r="3347" spans="1:41" ht="14.25" x14ac:dyDescent="0.45">
      <c r="A3347" s="150">
        <v>2019</v>
      </c>
      <c r="B3347" s="5" t="s">
        <v>6344</v>
      </c>
      <c r="C3347" s="5" t="s">
        <v>278</v>
      </c>
      <c r="D3347" s="5" t="s">
        <v>108</v>
      </c>
      <c r="E3347" s="5" t="s">
        <v>287</v>
      </c>
      <c r="F3347" s="5" t="s">
        <v>287</v>
      </c>
      <c r="G3347" s="5" t="s">
        <v>87</v>
      </c>
      <c r="H3347" s="5" t="s">
        <v>131</v>
      </c>
      <c r="I3347" s="150">
        <v>5491.6387953128396</v>
      </c>
      <c r="J3347" s="150">
        <v>16465.787381749189</v>
      </c>
      <c r="K3347" s="150">
        <v>886.12249336974014</v>
      </c>
      <c r="L3347" s="150">
        <v>1505.2917040862826</v>
      </c>
      <c r="M3347" s="150">
        <v>5227.4121888363825</v>
      </c>
      <c r="N3347" s="150">
        <v>3793.0711861092577</v>
      </c>
      <c r="O3347" s="150">
        <v>6236.0673885686092</v>
      </c>
      <c r="P3347" s="150">
        <v>4748.6004773360773</v>
      </c>
      <c r="Q3347" s="150">
        <v>1848.2032393694367</v>
      </c>
      <c r="R3347" s="150">
        <v>3239.8431715239503</v>
      </c>
      <c r="S3347" s="150">
        <v>5481.170062080867</v>
      </c>
      <c r="T3347" s="150">
        <v>7078.0176068337596</v>
      </c>
      <c r="U3347" s="150">
        <v>594.80845488507191</v>
      </c>
      <c r="V3347" s="150">
        <v>5861.8068719475941</v>
      </c>
      <c r="W3347" s="150">
        <v>2515.2480395993312</v>
      </c>
      <c r="X3347" s="150">
        <v>10062.007189890302</v>
      </c>
      <c r="Y3347" s="150">
        <v>29471.439398614439</v>
      </c>
      <c r="Z3347" s="150">
        <v>5594.7808912185546</v>
      </c>
      <c r="AA3347" s="150">
        <v>43006.884357475246</v>
      </c>
      <c r="AB3347" s="150">
        <v>1692.0574987942232</v>
      </c>
      <c r="AC3347" s="150">
        <v>3591.0342425894651</v>
      </c>
      <c r="AD3347" s="150">
        <v>11546.952962713378</v>
      </c>
      <c r="AE3347" s="150">
        <v>5379.6669127830728</v>
      </c>
      <c r="AF3347" s="150">
        <v>11011.061635824675</v>
      </c>
      <c r="AG3347" s="150">
        <v>47643.548217398471</v>
      </c>
      <c r="AH3347" s="150">
        <v>7677.6982128851259</v>
      </c>
      <c r="AI3347" s="150">
        <v>3358.7392102639978</v>
      </c>
      <c r="AJ3347" s="150">
        <v>17777.261568015612</v>
      </c>
      <c r="AK3347" s="150">
        <v>5098.5031892281841</v>
      </c>
      <c r="AL3347" s="150">
        <v>273884.71875</v>
      </c>
      <c r="AM3347" s="150">
        <v>207024.71875</v>
      </c>
      <c r="AN3347" s="150">
        <v>66860</v>
      </c>
      <c r="AO3347" s="5" t="s">
        <v>6492</v>
      </c>
    </row>
    <row r="3348" spans="1:41" ht="14.25" x14ac:dyDescent="0.45">
      <c r="A3348" s="150">
        <v>2019</v>
      </c>
      <c r="B3348" s="5" t="s">
        <v>4980</v>
      </c>
      <c r="C3348" s="5" t="s">
        <v>278</v>
      </c>
      <c r="D3348" s="5" t="s">
        <v>108</v>
      </c>
      <c r="E3348" s="5" t="s">
        <v>287</v>
      </c>
      <c r="F3348" s="5" t="s">
        <v>287</v>
      </c>
      <c r="G3348" s="5" t="s">
        <v>87</v>
      </c>
      <c r="H3348" s="5" t="s">
        <v>131</v>
      </c>
      <c r="I3348" s="150">
        <v>5634.0295141315464</v>
      </c>
      <c r="J3348" s="150">
        <v>16595.509113388594</v>
      </c>
      <c r="K3348" s="150">
        <v>909.09844344497719</v>
      </c>
      <c r="L3348" s="150">
        <v>1466.2206281449346</v>
      </c>
      <c r="M3348" s="150">
        <v>5362.9518714108044</v>
      </c>
      <c r="N3348" s="150">
        <v>4036.1409168257242</v>
      </c>
      <c r="O3348" s="150">
        <v>6397.7601275044008</v>
      </c>
      <c r="P3348" s="150">
        <v>4871.7252239832615</v>
      </c>
      <c r="Q3348" s="150">
        <v>1828.6067872359731</v>
      </c>
      <c r="R3348" s="150">
        <v>3055.0421633992323</v>
      </c>
      <c r="S3348" s="150">
        <v>5649.3230878453624</v>
      </c>
      <c r="T3348" s="150">
        <v>6404.3017493546504</v>
      </c>
      <c r="U3348" s="150">
        <v>754.14558160693298</v>
      </c>
      <c r="V3348" s="150">
        <v>6448.0384442282912</v>
      </c>
      <c r="W3348" s="150">
        <v>2404.4768681723394</v>
      </c>
      <c r="X3348" s="150">
        <v>9499.8704640244214</v>
      </c>
      <c r="Y3348" s="150">
        <v>30235.593706099557</v>
      </c>
      <c r="Z3348" s="150">
        <v>5549.8447874239509</v>
      </c>
      <c r="AA3348" s="150">
        <v>43289.955776003604</v>
      </c>
      <c r="AB3348" s="150">
        <v>1735.9302465323906</v>
      </c>
      <c r="AC3348" s="150">
        <v>3684.1448724330248</v>
      </c>
      <c r="AD3348" s="150">
        <v>11331.118958763162</v>
      </c>
      <c r="AE3348" s="150">
        <v>6182.4942253526106</v>
      </c>
      <c r="AF3348" s="150">
        <v>10160.677405836241</v>
      </c>
      <c r="AG3348" s="150">
        <v>49139.218040414184</v>
      </c>
      <c r="AH3348" s="150">
        <v>8402.6246375830506</v>
      </c>
      <c r="AI3348" s="150">
        <v>3445.8267461161849</v>
      </c>
      <c r="AJ3348" s="150">
        <v>14746.555621562797</v>
      </c>
      <c r="AK3348" s="150">
        <v>5230.7004369119359</v>
      </c>
      <c r="AL3348" s="150">
        <v>274451.90625</v>
      </c>
      <c r="AM3348" s="150">
        <v>207677.9375</v>
      </c>
      <c r="AN3348" s="150">
        <v>66773.984375</v>
      </c>
      <c r="AO3348" s="5" t="s">
        <v>5621</v>
      </c>
    </row>
    <row r="3349" spans="1:41" ht="14.25" x14ac:dyDescent="0.45">
      <c r="A3349" s="150">
        <v>2019</v>
      </c>
      <c r="B3349" s="5" t="s">
        <v>4024</v>
      </c>
      <c r="C3349" s="5" t="s">
        <v>278</v>
      </c>
      <c r="D3349" s="5" t="s">
        <v>108</v>
      </c>
      <c r="E3349" s="5" t="s">
        <v>287</v>
      </c>
      <c r="F3349" s="5" t="s">
        <v>287</v>
      </c>
      <c r="G3349" s="5" t="s">
        <v>88</v>
      </c>
      <c r="H3349" s="5" t="s">
        <v>131</v>
      </c>
      <c r="I3349" s="150">
        <v>5347.9351298509664</v>
      </c>
      <c r="J3349" s="150">
        <v>21299.11283346828</v>
      </c>
      <c r="K3349" s="150">
        <v>1214.1940115739201</v>
      </c>
      <c r="L3349" s="150">
        <v>1391.6637000000001</v>
      </c>
      <c r="M3349" s="150">
        <v>4448.2885509655634</v>
      </c>
      <c r="N3349" s="150">
        <v>3188.3660374999999</v>
      </c>
      <c r="O3349" s="150">
        <v>6001.3998614946004</v>
      </c>
      <c r="P3349" s="150">
        <v>5343.9856360919994</v>
      </c>
      <c r="Q3349" s="150">
        <v>1573.0210948570971</v>
      </c>
      <c r="R3349" s="150">
        <v>3152.556205733551</v>
      </c>
      <c r="S3349" s="150">
        <v>5323</v>
      </c>
      <c r="T3349" s="150">
        <v>5774.2199999999993</v>
      </c>
      <c r="U3349" s="150">
        <v>738.68399999999997</v>
      </c>
      <c r="V3349" s="150">
        <v>6450</v>
      </c>
      <c r="W3349" s="150">
        <v>2185.9609999999998</v>
      </c>
      <c r="X3349" s="150">
        <v>7075.74</v>
      </c>
      <c r="Y3349" s="150">
        <v>28355.197491963409</v>
      </c>
      <c r="Z3349" s="150">
        <v>4220</v>
      </c>
      <c r="AA3349" s="150">
        <v>42775</v>
      </c>
      <c r="AB3349" s="150">
        <v>821.46</v>
      </c>
      <c r="AC3349" s="150">
        <v>3725.958000000001</v>
      </c>
      <c r="AD3349" s="150">
        <v>9497.0958543720026</v>
      </c>
      <c r="AE3349" s="150">
        <v>6187.83</v>
      </c>
      <c r="AF3349" s="150">
        <v>9015.6739831133727</v>
      </c>
      <c r="AG3349" s="150">
        <v>46490</v>
      </c>
      <c r="AH3349" s="150">
        <v>6888</v>
      </c>
      <c r="AI3349" s="150">
        <v>2975.34</v>
      </c>
      <c r="AJ3349" s="150">
        <v>15504</v>
      </c>
      <c r="AK3349" s="150">
        <v>4808.896120800001</v>
      </c>
      <c r="AL3349" s="150">
        <v>261772.546875</v>
      </c>
      <c r="AM3349" s="150">
        <v>204758.984375</v>
      </c>
      <c r="AN3349" s="150">
        <v>57013.59765625</v>
      </c>
      <c r="AO3349" s="5" t="s">
        <v>4403</v>
      </c>
    </row>
    <row r="3350" spans="1:41" ht="14.25" x14ac:dyDescent="0.45">
      <c r="A3350" s="150">
        <v>2019</v>
      </c>
      <c r="B3350" s="5" t="s">
        <v>1476</v>
      </c>
      <c r="C3350" s="5" t="s">
        <v>278</v>
      </c>
      <c r="D3350" s="5" t="s">
        <v>108</v>
      </c>
      <c r="E3350" s="5" t="s">
        <v>287</v>
      </c>
      <c r="F3350" s="5" t="s">
        <v>287</v>
      </c>
      <c r="G3350" s="5" t="s">
        <v>88</v>
      </c>
      <c r="H3350" s="5" t="s">
        <v>131</v>
      </c>
      <c r="I3350" s="150">
        <v>5523.3289660000009</v>
      </c>
      <c r="J3350" s="150">
        <v>11112.660127004219</v>
      </c>
      <c r="K3350" s="150">
        <v>1056</v>
      </c>
      <c r="L3350" s="150">
        <v>1583.9474426948159</v>
      </c>
      <c r="M3350" s="150">
        <v>3862.687348055249</v>
      </c>
      <c r="N3350" s="150">
        <v>2451.4879999999998</v>
      </c>
      <c r="O3350" s="150">
        <v>4530.9221849577607</v>
      </c>
      <c r="P3350" s="150">
        <v>5333.5999999999995</v>
      </c>
      <c r="Q3350" s="150">
        <v>1590.0927315839999</v>
      </c>
      <c r="R3350" s="150">
        <v>3042.2105053902969</v>
      </c>
      <c r="S3350" s="150">
        <v>3797.0059624609362</v>
      </c>
      <c r="T3350" s="150">
        <v>6111.5843139819317</v>
      </c>
      <c r="U3350" s="150">
        <v>673</v>
      </c>
      <c r="V3350" s="150">
        <v>4608</v>
      </c>
      <c r="W3350" s="150">
        <v>1849.6350230060241</v>
      </c>
      <c r="X3350" s="150">
        <v>7355.8317978780924</v>
      </c>
      <c r="Y3350" s="150">
        <v>33607</v>
      </c>
      <c r="Z3350" s="150">
        <v>3542.0434999999989</v>
      </c>
      <c r="AA3350" s="150">
        <v>48352.700664081029</v>
      </c>
      <c r="AB3350" s="150">
        <v>804</v>
      </c>
      <c r="AC3350" s="150">
        <v>3672.913118177848</v>
      </c>
      <c r="AD3350" s="150">
        <v>8427.1551632599985</v>
      </c>
      <c r="AE3350" s="150">
        <v>5722.2388419319759</v>
      </c>
      <c r="AF3350" s="150">
        <v>9032.2142857142862</v>
      </c>
      <c r="AG3350" s="150">
        <v>39154.923359285349</v>
      </c>
      <c r="AH3350" s="150">
        <v>8555.6839125000006</v>
      </c>
      <c r="AI3350" s="150">
        <v>2334.0268179648001</v>
      </c>
      <c r="AJ3350" s="150">
        <v>15871.26772151198</v>
      </c>
      <c r="AK3350" s="150">
        <v>5387</v>
      </c>
      <c r="AL3350" s="150">
        <v>248945.171875</v>
      </c>
      <c r="AM3350" s="150">
        <v>194873.640625</v>
      </c>
      <c r="AN3350" s="150">
        <v>54071.53125</v>
      </c>
      <c r="AO3350" s="5" t="s">
        <v>2677</v>
      </c>
    </row>
    <row r="3351" spans="1:41" ht="14.25" x14ac:dyDescent="0.45">
      <c r="A3351" s="150">
        <v>2019</v>
      </c>
      <c r="B3351" s="5" t="s">
        <v>1477</v>
      </c>
      <c r="C3351" s="5" t="s">
        <v>278</v>
      </c>
      <c r="D3351" s="5" t="s">
        <v>108</v>
      </c>
      <c r="E3351" s="5" t="s">
        <v>287</v>
      </c>
      <c r="F3351" s="5" t="s">
        <v>287</v>
      </c>
      <c r="G3351" s="5" t="s">
        <v>88</v>
      </c>
      <c r="H3351" s="5" t="s">
        <v>131</v>
      </c>
      <c r="I3351" s="150">
        <v>5462.3204040682413</v>
      </c>
      <c r="J3351" s="150">
        <v>12105.273003300001</v>
      </c>
      <c r="K3351" s="150">
        <v>979.08982686231138</v>
      </c>
      <c r="L3351" s="150">
        <v>1744.3077000000001</v>
      </c>
      <c r="M3351" s="150">
        <v>4283.1439922462032</v>
      </c>
      <c r="N3351" s="150">
        <v>2589.4608197490752</v>
      </c>
      <c r="O3351" s="150">
        <v>4719</v>
      </c>
      <c r="P3351" s="150">
        <v>5333.5999999999995</v>
      </c>
      <c r="Q3351" s="150">
        <v>1880.7947274652199</v>
      </c>
      <c r="R3351" s="150">
        <v>3139.1849462664059</v>
      </c>
      <c r="S3351" s="150">
        <v>3935.7212977996401</v>
      </c>
      <c r="T3351" s="150">
        <v>6888.5805727518728</v>
      </c>
      <c r="U3351" s="150">
        <v>828.07137822863945</v>
      </c>
      <c r="V3351" s="150">
        <v>5157</v>
      </c>
      <c r="W3351" s="150">
        <v>1843.7770562184</v>
      </c>
      <c r="X3351" s="150">
        <v>9171.7712926900022</v>
      </c>
      <c r="Y3351" s="150">
        <v>31343.482500000009</v>
      </c>
      <c r="Z3351" s="150">
        <v>3928.1550000000002</v>
      </c>
      <c r="AA3351" s="150">
        <v>48174.329799654399</v>
      </c>
      <c r="AB3351" s="150">
        <v>828</v>
      </c>
      <c r="AC3351" s="150">
        <v>4043.3792443555508</v>
      </c>
      <c r="AD3351" s="150">
        <v>10348.57464509348</v>
      </c>
      <c r="AE3351" s="150">
        <v>5742.3026087999997</v>
      </c>
      <c r="AF3351" s="150">
        <v>7916.4245384886244</v>
      </c>
      <c r="AG3351" s="150">
        <v>40739</v>
      </c>
      <c r="AH3351" s="150">
        <v>9440.4431354717854</v>
      </c>
      <c r="AI3351" s="150">
        <v>2276.3548324799999</v>
      </c>
      <c r="AJ3351" s="150">
        <v>16642.31473964675</v>
      </c>
      <c r="AK3351" s="150">
        <v>5491.6441494883911</v>
      </c>
      <c r="AL3351" s="150">
        <v>256975.5</v>
      </c>
      <c r="AM3351" s="150">
        <v>196769.40625</v>
      </c>
      <c r="AN3351" s="150">
        <v>60206.1015625</v>
      </c>
      <c r="AO3351" s="5" t="s">
        <v>2676</v>
      </c>
    </row>
    <row r="3352" spans="1:41" ht="14.25" x14ac:dyDescent="0.45">
      <c r="A3352" s="150">
        <v>2019</v>
      </c>
      <c r="B3352" s="5" t="s">
        <v>6344</v>
      </c>
      <c r="C3352" s="5" t="s">
        <v>278</v>
      </c>
      <c r="D3352" s="5" t="s">
        <v>108</v>
      </c>
      <c r="E3352" s="5" t="s">
        <v>287</v>
      </c>
      <c r="F3352" s="5" t="s">
        <v>287</v>
      </c>
      <c r="G3352" s="5" t="s">
        <v>88</v>
      </c>
      <c r="H3352" s="5" t="s">
        <v>131</v>
      </c>
      <c r="I3352" s="150">
        <v>5410.3137028795618</v>
      </c>
      <c r="J3352" s="150">
        <v>16221.947294897451</v>
      </c>
      <c r="K3352" s="150">
        <v>873</v>
      </c>
      <c r="L3352" s="150">
        <v>1483</v>
      </c>
      <c r="M3352" s="150">
        <v>5150</v>
      </c>
      <c r="N3352" s="150">
        <v>3736.9</v>
      </c>
      <c r="O3352" s="150">
        <v>6143.7181326</v>
      </c>
      <c r="P3352" s="150">
        <v>4678.2789600000006</v>
      </c>
      <c r="Q3352" s="150">
        <v>1820.8333949788171</v>
      </c>
      <c r="R3352" s="150">
        <v>3191.864680000001</v>
      </c>
      <c r="S3352" s="150">
        <v>5400</v>
      </c>
      <c r="T3352" s="150">
        <v>6973.2</v>
      </c>
      <c r="U3352" s="150">
        <v>586</v>
      </c>
      <c r="V3352" s="150">
        <v>5775</v>
      </c>
      <c r="W3352" s="150">
        <v>2478</v>
      </c>
      <c r="X3352" s="150">
        <v>9913</v>
      </c>
      <c r="Y3352" s="150">
        <v>29035</v>
      </c>
      <c r="Z3352" s="150">
        <v>5511.9283785021998</v>
      </c>
      <c r="AA3352" s="150">
        <v>42370</v>
      </c>
      <c r="AB3352" s="150">
        <v>1667</v>
      </c>
      <c r="AC3352" s="150">
        <v>3537.8550000000009</v>
      </c>
      <c r="AD3352" s="150">
        <v>11375.95536946</v>
      </c>
      <c r="AE3352" s="150">
        <v>5300</v>
      </c>
      <c r="AF3352" s="150">
        <v>10848</v>
      </c>
      <c r="AG3352" s="150">
        <v>46938</v>
      </c>
      <c r="AH3352" s="150">
        <v>7564</v>
      </c>
      <c r="AI3352" s="150">
        <v>3309</v>
      </c>
      <c r="AJ3352" s="150">
        <v>17514</v>
      </c>
      <c r="AK3352" s="150">
        <v>5023</v>
      </c>
      <c r="AL3352" s="150">
        <v>269828.78125</v>
      </c>
      <c r="AM3352" s="150">
        <v>203958.921875</v>
      </c>
      <c r="AN3352" s="150">
        <v>65869.875</v>
      </c>
      <c r="AO3352" s="5" t="s">
        <v>6493</v>
      </c>
    </row>
    <row r="3353" spans="1:41" ht="14.25" x14ac:dyDescent="0.45">
      <c r="A3353" s="150">
        <v>2019</v>
      </c>
      <c r="B3353" s="5" t="s">
        <v>4980</v>
      </c>
      <c r="C3353" s="5" t="s">
        <v>278</v>
      </c>
      <c r="D3353" s="5" t="s">
        <v>108</v>
      </c>
      <c r="E3353" s="5" t="s">
        <v>287</v>
      </c>
      <c r="F3353" s="5" t="s">
        <v>287</v>
      </c>
      <c r="G3353" s="5" t="s">
        <v>88</v>
      </c>
      <c r="H3353" s="5" t="s">
        <v>131</v>
      </c>
      <c r="I3353" s="150">
        <v>5518.519976937152</v>
      </c>
      <c r="J3353" s="150">
        <v>16376.4143865486</v>
      </c>
      <c r="K3353" s="150">
        <v>873</v>
      </c>
      <c r="L3353" s="150">
        <v>1437.7088000000001</v>
      </c>
      <c r="M3353" s="150">
        <v>5150</v>
      </c>
      <c r="N3353" s="150">
        <v>3875.8739999999998</v>
      </c>
      <c r="O3353" s="150">
        <v>6143.7181326</v>
      </c>
      <c r="P3353" s="150">
        <v>4678.2789600000006</v>
      </c>
      <c r="Q3353" s="150">
        <v>1755.996544453026</v>
      </c>
      <c r="R3353" s="150">
        <v>2933.732675353494</v>
      </c>
      <c r="S3353" s="150">
        <v>5425</v>
      </c>
      <c r="T3353" s="150">
        <v>6276.3821271595134</v>
      </c>
      <c r="U3353" s="150">
        <v>738.68399999999997</v>
      </c>
      <c r="V3353" s="150">
        <v>6192</v>
      </c>
      <c r="W3353" s="150">
        <v>2309</v>
      </c>
      <c r="X3353" s="150">
        <v>9122.65</v>
      </c>
      <c r="Y3353" s="150">
        <v>29035</v>
      </c>
      <c r="Z3353" s="150">
        <v>5329.4717798230968</v>
      </c>
      <c r="AA3353" s="150">
        <v>42775</v>
      </c>
      <c r="AB3353" s="150">
        <v>1667</v>
      </c>
      <c r="AC3353" s="150">
        <v>3537.8550000000009</v>
      </c>
      <c r="AD3353" s="150">
        <v>10881.183355143379</v>
      </c>
      <c r="AE3353" s="150">
        <v>5937</v>
      </c>
      <c r="AF3353" s="150">
        <v>9963.0949394117633</v>
      </c>
      <c r="AG3353" s="150">
        <v>48854</v>
      </c>
      <c r="AH3353" s="150">
        <v>8234.3875236099066</v>
      </c>
      <c r="AI3353" s="150">
        <v>3309</v>
      </c>
      <c r="AJ3353" s="150">
        <v>14733.1044</v>
      </c>
      <c r="AK3353" s="150">
        <v>5023</v>
      </c>
      <c r="AL3353" s="150">
        <v>268086.0625</v>
      </c>
      <c r="AM3353" s="150">
        <v>203671.734375</v>
      </c>
      <c r="AN3353" s="150">
        <v>64414.3203125</v>
      </c>
      <c r="AO3353" s="5" t="s">
        <v>5622</v>
      </c>
    </row>
    <row r="3354" spans="1:41" ht="14.25" x14ac:dyDescent="0.45">
      <c r="A3354" s="150">
        <v>2019</v>
      </c>
      <c r="B3354" s="5" t="s">
        <v>582</v>
      </c>
      <c r="C3354" s="5" t="s">
        <v>278</v>
      </c>
      <c r="D3354" s="5" t="s">
        <v>108</v>
      </c>
      <c r="E3354" s="5" t="s">
        <v>287</v>
      </c>
      <c r="F3354" s="5" t="s">
        <v>287</v>
      </c>
      <c r="G3354" s="5" t="s">
        <v>88</v>
      </c>
      <c r="H3354" s="5" t="s">
        <v>131</v>
      </c>
      <c r="I3354" s="150">
        <v>5347.940945167973</v>
      </c>
      <c r="J3354" s="150">
        <v>14322.46490697511</v>
      </c>
      <c r="K3354" s="150">
        <v>1117.9506591190559</v>
      </c>
      <c r="L3354" s="150">
        <v>1396.9797773400001</v>
      </c>
      <c r="M3354" s="150">
        <v>4172.9400000000014</v>
      </c>
      <c r="N3354" s="150">
        <v>3126.4053703999998</v>
      </c>
      <c r="O3354" s="150">
        <v>5986.5747002808284</v>
      </c>
      <c r="P3354" s="150">
        <v>5023.6499999999996</v>
      </c>
      <c r="Q3354" s="150">
        <v>1664.102991150839</v>
      </c>
      <c r="R3354" s="150">
        <v>3091.6354973892498</v>
      </c>
      <c r="S3354" s="150">
        <v>4428.5541094526297</v>
      </c>
      <c r="T3354" s="150">
        <v>6156.0484750000014</v>
      </c>
      <c r="U3354" s="150">
        <v>724.43123294104089</v>
      </c>
      <c r="V3354" s="150">
        <v>150</v>
      </c>
      <c r="W3354" s="150">
        <v>2006.6989249999999</v>
      </c>
      <c r="X3354" s="150">
        <v>6111.3095999999996</v>
      </c>
      <c r="Y3354" s="150">
        <v>29203.6018</v>
      </c>
      <c r="Z3354" s="150">
        <v>4133.5072103429029</v>
      </c>
      <c r="AA3354" s="150">
        <v>35826.588123164802</v>
      </c>
      <c r="AB3354" s="150">
        <v>766</v>
      </c>
      <c r="AC3354" s="150">
        <v>3711.4439699999998</v>
      </c>
      <c r="AD3354" s="150">
        <v>9188.1593724028608</v>
      </c>
      <c r="AE3354" s="150">
        <v>5968.7748000000001</v>
      </c>
      <c r="AF3354" s="150">
        <v>7732.7900498391446</v>
      </c>
      <c r="AG3354" s="150">
        <v>45459.428194260072</v>
      </c>
      <c r="AH3354" s="150">
        <v>8894.3103869654606</v>
      </c>
      <c r="AI3354" s="150">
        <v>2875.6655999999998</v>
      </c>
      <c r="AJ3354" s="150">
        <v>15014.40486252283</v>
      </c>
      <c r="AK3354" s="150">
        <v>4660.9753952159999</v>
      </c>
      <c r="AL3354" s="150">
        <v>238263.34375</v>
      </c>
      <c r="AM3354" s="150">
        <v>181898.140625</v>
      </c>
      <c r="AN3354" s="150">
        <v>56365.18359375</v>
      </c>
      <c r="AO3354" s="5" t="s">
        <v>981</v>
      </c>
    </row>
    <row r="3355" spans="1:41" ht="14.25" x14ac:dyDescent="0.45">
      <c r="A3355" s="150">
        <v>2019</v>
      </c>
      <c r="B3355" s="5" t="s">
        <v>1478</v>
      </c>
      <c r="C3355" s="5" t="s">
        <v>278</v>
      </c>
      <c r="D3355" s="5" t="s">
        <v>108</v>
      </c>
      <c r="E3355" s="5" t="s">
        <v>287</v>
      </c>
      <c r="F3355" s="5" t="s">
        <v>287</v>
      </c>
      <c r="G3355" s="5" t="s">
        <v>88</v>
      </c>
      <c r="H3355" s="5" t="s">
        <v>131</v>
      </c>
      <c r="I3355" s="150">
        <v>5347.9999999999991</v>
      </c>
      <c r="J3355" s="150">
        <v>12820.675261433509</v>
      </c>
      <c r="K3355" s="150">
        <v>1103.7926447653181</v>
      </c>
      <c r="L3355" s="150">
        <v>1520.1899539802209</v>
      </c>
      <c r="M3355" s="150">
        <v>4333.2489089285991</v>
      </c>
      <c r="N3355" s="150">
        <v>2830.057085808</v>
      </c>
      <c r="O3355" s="150">
        <v>6162.0148672247688</v>
      </c>
      <c r="P3355" s="150">
        <v>5618.2780472000004</v>
      </c>
      <c r="Q3355" s="150">
        <v>1658.0651117295261</v>
      </c>
      <c r="R3355" s="150">
        <v>3475.033520826049</v>
      </c>
      <c r="S3355" s="150">
        <v>3926.8068007481679</v>
      </c>
      <c r="T3355" s="150">
        <v>6617.6017381468719</v>
      </c>
      <c r="U3355" s="150">
        <v>811.83468453788169</v>
      </c>
      <c r="V3355" s="150">
        <v>6041</v>
      </c>
      <c r="W3355" s="150">
        <v>2039.8336418936999</v>
      </c>
      <c r="X3355" s="150">
        <v>7683.1459200000008</v>
      </c>
      <c r="Y3355" s="150">
        <v>28509.702600000011</v>
      </c>
      <c r="Z3355" s="150">
        <v>4252.9229465641129</v>
      </c>
      <c r="AA3355" s="150">
        <v>47581.500026527101</v>
      </c>
      <c r="AB3355" s="150">
        <v>843</v>
      </c>
      <c r="AC3355" s="150">
        <v>3668.0389</v>
      </c>
      <c r="AD3355" s="150">
        <v>9225.1128007077932</v>
      </c>
      <c r="AE3355" s="150">
        <v>6168.6667755119843</v>
      </c>
      <c r="AF3355" s="150">
        <v>8291.8641000240532</v>
      </c>
      <c r="AG3355" s="150">
        <v>45983.515388578417</v>
      </c>
      <c r="AH3355" s="150">
        <v>8866.3162660664311</v>
      </c>
      <c r="AI3355" s="150">
        <v>2268.8627040000001</v>
      </c>
      <c r="AJ3355" s="150">
        <v>16830.283319174108</v>
      </c>
      <c r="AK3355" s="150">
        <v>5065.4904444025378</v>
      </c>
      <c r="AL3355" s="150">
        <v>259544.828125</v>
      </c>
      <c r="AM3355" s="150">
        <v>201409.625</v>
      </c>
      <c r="AN3355" s="150">
        <v>58135.23046875</v>
      </c>
      <c r="AO3355" s="5" t="s">
        <v>2678</v>
      </c>
    </row>
    <row r="3356" spans="1:41" ht="14.25" x14ac:dyDescent="0.45">
      <c r="A3356" s="150">
        <v>2019</v>
      </c>
      <c r="B3356" s="5" t="s">
        <v>6344</v>
      </c>
      <c r="C3356" s="5" t="s">
        <v>278</v>
      </c>
      <c r="D3356" s="5" t="s">
        <v>108</v>
      </c>
      <c r="E3356" s="5" t="s">
        <v>111</v>
      </c>
      <c r="F3356" s="5" t="s">
        <v>111</v>
      </c>
      <c r="G3356" s="5" t="s">
        <v>87</v>
      </c>
      <c r="H3356" s="5" t="s">
        <v>131</v>
      </c>
      <c r="I3356" s="150">
        <v>11880.943625306769</v>
      </c>
      <c r="J3356" s="150">
        <v>26990.70242977636</v>
      </c>
      <c r="K3356" s="150">
        <v>1834.0307657422418</v>
      </c>
      <c r="L3356" s="150">
        <v>2307.166583538854</v>
      </c>
      <c r="M3356" s="150">
        <v>9757.8447145973641</v>
      </c>
      <c r="N3356" s="150">
        <v>8461.3025254640943</v>
      </c>
      <c r="O3356" s="150">
        <v>3796.2177837374893</v>
      </c>
      <c r="P3356" s="150">
        <v>7852.2836296773312</v>
      </c>
      <c r="Q3356" s="150">
        <v>3366.6128095550289</v>
      </c>
      <c r="R3356" s="150">
        <v>6127.8362171091503</v>
      </c>
      <c r="S3356" s="150">
        <v>13276.611928151433</v>
      </c>
      <c r="T3356" s="150">
        <v>8229.8753450651238</v>
      </c>
      <c r="U3356" s="150">
        <v>1592.5844124823852</v>
      </c>
      <c r="V3356" s="150">
        <v>4818.3544971662732</v>
      </c>
      <c r="W3356" s="150">
        <v>2103.1452534502882</v>
      </c>
      <c r="X3356" s="150">
        <v>14368.785814595694</v>
      </c>
      <c r="Y3356" s="150">
        <v>34317.199746091115</v>
      </c>
      <c r="Z3356" s="150">
        <v>3244.5014758553029</v>
      </c>
      <c r="AA3356" s="150">
        <v>49228.012377937033</v>
      </c>
      <c r="AB3356" s="150">
        <v>1909.2742382915021</v>
      </c>
      <c r="AC3356" s="150">
        <v>8792.9382621918357</v>
      </c>
      <c r="AD3356" s="150">
        <v>6473.6658490188902</v>
      </c>
      <c r="AE3356" s="150">
        <v>10705.537156438315</v>
      </c>
      <c r="AF3356" s="150">
        <v>29855.121302960099</v>
      </c>
      <c r="AG3356" s="150">
        <v>76024.843792554602</v>
      </c>
      <c r="AH3356" s="150">
        <v>17204.783805976054</v>
      </c>
      <c r="AI3356" s="150">
        <v>4050.9906884749521</v>
      </c>
      <c r="AJ3356" s="150">
        <v>16347.082194409697</v>
      </c>
      <c r="AK3356" s="150">
        <v>3947.4574761912022</v>
      </c>
      <c r="AL3356" s="150">
        <v>388865.75</v>
      </c>
      <c r="AM3356" s="150">
        <v>301913.03125</v>
      </c>
      <c r="AN3356" s="150">
        <v>86952.6875</v>
      </c>
      <c r="AO3356" s="5" t="s">
        <v>6494</v>
      </c>
    </row>
    <row r="3357" spans="1:41" ht="14.25" x14ac:dyDescent="0.45">
      <c r="A3357" s="150">
        <v>2019</v>
      </c>
      <c r="B3357" s="5" t="s">
        <v>4024</v>
      </c>
      <c r="C3357" s="5" t="s">
        <v>278</v>
      </c>
      <c r="D3357" s="5" t="s">
        <v>108</v>
      </c>
      <c r="E3357" s="5" t="s">
        <v>111</v>
      </c>
      <c r="F3357" s="5" t="s">
        <v>111</v>
      </c>
      <c r="G3357" s="5" t="s">
        <v>87</v>
      </c>
      <c r="H3357" s="5" t="s">
        <v>131</v>
      </c>
      <c r="I3357" s="150">
        <v>11139.758887373182</v>
      </c>
      <c r="J3357" s="150">
        <v>9622.63117074191</v>
      </c>
      <c r="K3357" s="150">
        <v>1976.5783265837997</v>
      </c>
      <c r="L3357" s="150">
        <v>2305.6234204794</v>
      </c>
      <c r="M3357" s="150">
        <v>9107.1279891997929</v>
      </c>
      <c r="N3357" s="150">
        <v>9237.6129011131943</v>
      </c>
      <c r="O3357" s="150">
        <v>5631.6627165664149</v>
      </c>
      <c r="P3357" s="150">
        <v>6853.3536314801586</v>
      </c>
      <c r="Q3357" s="150">
        <v>3622.2520820075933</v>
      </c>
      <c r="R3357" s="150">
        <v>6194.6912318216828</v>
      </c>
      <c r="S3357" s="150">
        <v>7793.1141507062412</v>
      </c>
      <c r="T3357" s="150">
        <v>7275.285039099731</v>
      </c>
      <c r="U3357" s="150">
        <v>1497.8528021675918</v>
      </c>
      <c r="V3357" s="150">
        <v>5321.6570271297151</v>
      </c>
      <c r="W3357" s="150">
        <v>3937.213079983384</v>
      </c>
      <c r="X3357" s="150">
        <v>9414.0048616233144</v>
      </c>
      <c r="Y3357" s="150">
        <v>35430.638140415693</v>
      </c>
      <c r="Z3357" s="150">
        <v>2527.0916562284656</v>
      </c>
      <c r="AA3357" s="150">
        <v>52288.971428811936</v>
      </c>
      <c r="AB3357" s="150">
        <v>1487.1538535806803</v>
      </c>
      <c r="AC3357" s="150">
        <v>8791.8125885520622</v>
      </c>
      <c r="AD3357" s="150">
        <v>6294.2877442172412</v>
      </c>
      <c r="AE3357" s="150">
        <v>10122.30205757494</v>
      </c>
      <c r="AF3357" s="150">
        <v>30827.950458326421</v>
      </c>
      <c r="AG3357" s="150">
        <v>77734.280853063246</v>
      </c>
      <c r="AH3357" s="150">
        <v>15991.718452856423</v>
      </c>
      <c r="AI3357" s="150">
        <v>3527.4433491046784</v>
      </c>
      <c r="AJ3357" s="150">
        <v>17117.906399243246</v>
      </c>
      <c r="AK3357" s="150">
        <v>4128.9745313860049</v>
      </c>
      <c r="AL3357" s="150">
        <v>367200.9375</v>
      </c>
      <c r="AM3357" s="150">
        <v>290636.375</v>
      </c>
      <c r="AN3357" s="150">
        <v>76564.5625</v>
      </c>
      <c r="AO3357" s="5" t="s">
        <v>4404</v>
      </c>
    </row>
    <row r="3358" spans="1:41" ht="14.25" x14ac:dyDescent="0.45">
      <c r="A3358" s="150">
        <v>2019</v>
      </c>
      <c r="B3358" s="5" t="s">
        <v>1476</v>
      </c>
      <c r="C3358" s="5" t="s">
        <v>278</v>
      </c>
      <c r="D3358" s="5" t="s">
        <v>108</v>
      </c>
      <c r="E3358" s="5" t="s">
        <v>111</v>
      </c>
      <c r="F3358" s="5" t="s">
        <v>111</v>
      </c>
      <c r="G3358" s="5" t="s">
        <v>87</v>
      </c>
      <c r="H3358" s="5" t="s">
        <v>131</v>
      </c>
      <c r="I3358" s="150">
        <v>11825.003323753215</v>
      </c>
      <c r="J3358" s="150">
        <v>967.91328458281635</v>
      </c>
      <c r="K3358" s="150">
        <v>0</v>
      </c>
      <c r="L3358" s="150">
        <v>1518.6862609799095</v>
      </c>
      <c r="M3358" s="150">
        <v>7278.0333925105178</v>
      </c>
      <c r="N3358" s="150">
        <v>7074.0762098280074</v>
      </c>
      <c r="O3358" s="150">
        <v>5788.3909304227591</v>
      </c>
      <c r="P3358" s="150">
        <v>2433.2576423329037</v>
      </c>
      <c r="Q3358" s="150">
        <v>4515.2362069934725</v>
      </c>
      <c r="R3358" s="150">
        <v>6508.0532967214476</v>
      </c>
      <c r="S3358" s="150">
        <v>13046.617695554225</v>
      </c>
      <c r="T3358" s="150">
        <v>6546.3276671900458</v>
      </c>
      <c r="U3358" s="150">
        <v>1843.1438324304402</v>
      </c>
      <c r="V3358" s="150">
        <v>6233.0471493262339</v>
      </c>
      <c r="W3358" s="150">
        <v>2161.5232863363358</v>
      </c>
      <c r="X3358" s="150">
        <v>9777.3000596518723</v>
      </c>
      <c r="Y3358" s="150">
        <v>39681.0760601765</v>
      </c>
      <c r="Z3358" s="150">
        <v>3182.8923389027791</v>
      </c>
      <c r="AA3358" s="150">
        <v>43750.331109493185</v>
      </c>
      <c r="AB3358" s="150">
        <v>1560.7882431207827</v>
      </c>
      <c r="AC3358" s="150">
        <v>7551.0659380583465</v>
      </c>
      <c r="AD3358" s="150">
        <v>6181.4347591486976</v>
      </c>
      <c r="AE3358" s="150">
        <v>9476.40480272489</v>
      </c>
      <c r="AF3358" s="150">
        <v>29380.831147380348</v>
      </c>
      <c r="AG3358" s="150">
        <v>80089.139713323515</v>
      </c>
      <c r="AH3358" s="150">
        <v>16002.064728490104</v>
      </c>
      <c r="AI3358" s="150">
        <v>3136.1737863570834</v>
      </c>
      <c r="AJ3358" s="150">
        <v>23322.585435035806</v>
      </c>
      <c r="AK3358" s="150">
        <v>3732.4173526140157</v>
      </c>
      <c r="AL3358" s="150">
        <v>354563.8125</v>
      </c>
      <c r="AM3358" s="150">
        <v>279352.75</v>
      </c>
      <c r="AN3358" s="150">
        <v>75211.0625</v>
      </c>
      <c r="AO3358" s="5" t="s">
        <v>2680</v>
      </c>
    </row>
    <row r="3359" spans="1:41" ht="14.25" x14ac:dyDescent="0.45">
      <c r="A3359" s="150">
        <v>2019</v>
      </c>
      <c r="B3359" s="5" t="s">
        <v>4980</v>
      </c>
      <c r="C3359" s="5" t="s">
        <v>278</v>
      </c>
      <c r="D3359" s="5" t="s">
        <v>108</v>
      </c>
      <c r="E3359" s="5" t="s">
        <v>111</v>
      </c>
      <c r="F3359" s="5" t="s">
        <v>111</v>
      </c>
      <c r="G3359" s="5" t="s">
        <v>87</v>
      </c>
      <c r="H3359" s="5" t="s">
        <v>131</v>
      </c>
      <c r="I3359" s="150">
        <v>12189.648123526551</v>
      </c>
      <c r="J3359" s="150">
        <v>27623.392772592433</v>
      </c>
      <c r="K3359" s="150">
        <v>1881.5846870402984</v>
      </c>
      <c r="L3359" s="150">
        <v>1944.2002221211596</v>
      </c>
      <c r="M3359" s="150">
        <v>9683.5125149998203</v>
      </c>
      <c r="N3359" s="150">
        <v>8753.3788040203763</v>
      </c>
      <c r="O3359" s="150">
        <v>5789.9997413422261</v>
      </c>
      <c r="P3359" s="150">
        <v>8055.8826557735892</v>
      </c>
      <c r="Q3359" s="150">
        <v>3668.1374556932997</v>
      </c>
      <c r="R3359" s="150">
        <v>6029.4157932948656</v>
      </c>
      <c r="S3359" s="150">
        <v>11448.600558114638</v>
      </c>
      <c r="T3359" s="150">
        <v>8330.7990235507641</v>
      </c>
      <c r="U3359" s="150">
        <v>1457.8898291213839</v>
      </c>
      <c r="V3359" s="150">
        <v>4713.1495475738448</v>
      </c>
      <c r="W3359" s="150">
        <v>3447.9094458720724</v>
      </c>
      <c r="X3359" s="150">
        <v>14559.477115990185</v>
      </c>
      <c r="Y3359" s="150">
        <v>35206.998023403474</v>
      </c>
      <c r="Z3359" s="150">
        <v>3620.1466329842287</v>
      </c>
      <c r="AA3359" s="150">
        <v>50244.090260912606</v>
      </c>
      <c r="AB3359" s="150">
        <v>770.59890967844569</v>
      </c>
      <c r="AC3359" s="150">
        <v>9020.9271825029518</v>
      </c>
      <c r="AD3359" s="150">
        <v>7494.0192050793539</v>
      </c>
      <c r="AE3359" s="150">
        <v>10051.109021913997</v>
      </c>
      <c r="AF3359" s="150">
        <v>29469.180614557947</v>
      </c>
      <c r="AG3359" s="150">
        <v>79401.886843340282</v>
      </c>
      <c r="AH3359" s="150">
        <v>16234.644597144552</v>
      </c>
      <c r="AI3359" s="150">
        <v>4156.0273628738878</v>
      </c>
      <c r="AJ3359" s="150">
        <v>17313.483070694376</v>
      </c>
      <c r="AK3359" s="150">
        <v>4049.8096753236155</v>
      </c>
      <c r="AL3359" s="150">
        <v>396609.875</v>
      </c>
      <c r="AM3359" s="150">
        <v>308762.90625</v>
      </c>
      <c r="AN3359" s="150">
        <v>87846.9921875</v>
      </c>
      <c r="AO3359" s="5" t="s">
        <v>5623</v>
      </c>
    </row>
    <row r="3360" spans="1:41" ht="14.25" x14ac:dyDescent="0.45">
      <c r="A3360" s="150">
        <v>2019</v>
      </c>
      <c r="B3360" s="5" t="s">
        <v>1478</v>
      </c>
      <c r="C3360" s="5" t="s">
        <v>278</v>
      </c>
      <c r="D3360" s="5" t="s">
        <v>108</v>
      </c>
      <c r="E3360" s="5" t="s">
        <v>111</v>
      </c>
      <c r="F3360" s="5" t="s">
        <v>111</v>
      </c>
      <c r="G3360" s="5" t="s">
        <v>87</v>
      </c>
      <c r="H3360" s="5" t="s">
        <v>131</v>
      </c>
      <c r="I3360" s="150">
        <v>9514.9779469407549</v>
      </c>
      <c r="J3360" s="150">
        <v>7614.1439173637118</v>
      </c>
      <c r="K3360" s="150">
        <v>1806.7065790979366</v>
      </c>
      <c r="L3360" s="150">
        <v>2375.4403986212237</v>
      </c>
      <c r="M3360" s="150">
        <v>7147.1372042160783</v>
      </c>
      <c r="N3360" s="150">
        <v>8358.16527001129</v>
      </c>
      <c r="O3360" s="150">
        <v>5164.9837299709025</v>
      </c>
      <c r="P3360" s="150">
        <v>2812.1234671693287</v>
      </c>
      <c r="Q3360" s="150">
        <v>5037.3638468309737</v>
      </c>
      <c r="R3360" s="150">
        <v>5985.9694764119467</v>
      </c>
      <c r="S3360" s="150">
        <v>9139.7511576371799</v>
      </c>
      <c r="T3360" s="150">
        <v>6001.483009202836</v>
      </c>
      <c r="U3360" s="150">
        <v>1439.8027901340997</v>
      </c>
      <c r="V3360" s="150">
        <v>5560.0836136872722</v>
      </c>
      <c r="W3360" s="150">
        <v>3174.9781080944035</v>
      </c>
      <c r="X3360" s="150">
        <v>9004.5476685174945</v>
      </c>
      <c r="Y3360" s="150">
        <v>34192.412322293319</v>
      </c>
      <c r="Z3360" s="150">
        <v>2822.1743004083414</v>
      </c>
      <c r="AA3360" s="150">
        <v>42637.646952941293</v>
      </c>
      <c r="AB3360" s="150">
        <v>1537.7071673349203</v>
      </c>
      <c r="AC3360" s="150">
        <v>7634.3288933656722</v>
      </c>
      <c r="AD3360" s="150">
        <v>5789.8159582229609</v>
      </c>
      <c r="AE3360" s="150">
        <v>8696.4408383689242</v>
      </c>
      <c r="AF3360" s="150">
        <v>31097.085232938567</v>
      </c>
      <c r="AG3360" s="150">
        <v>75927.310148026183</v>
      </c>
      <c r="AH3360" s="150">
        <v>13208.507474785292</v>
      </c>
      <c r="AI3360" s="150">
        <v>3117.4523723379893</v>
      </c>
      <c r="AJ3360" s="150">
        <v>17372.587119685708</v>
      </c>
      <c r="AK3360" s="150">
        <v>4308.321161358781</v>
      </c>
      <c r="AL3360" s="150">
        <v>338479.40625</v>
      </c>
      <c r="AM3360" s="150">
        <v>269078.0625</v>
      </c>
      <c r="AN3360" s="150">
        <v>69401.390625</v>
      </c>
      <c r="AO3360" s="5" t="s">
        <v>2679</v>
      </c>
    </row>
    <row r="3361" spans="1:41" ht="14.25" x14ac:dyDescent="0.45">
      <c r="A3361" s="150">
        <v>2019</v>
      </c>
      <c r="B3361" s="5" t="s">
        <v>582</v>
      </c>
      <c r="C3361" s="5" t="s">
        <v>278</v>
      </c>
      <c r="D3361" s="5" t="s">
        <v>108</v>
      </c>
      <c r="E3361" s="5" t="s">
        <v>111</v>
      </c>
      <c r="F3361" s="5" t="s">
        <v>111</v>
      </c>
      <c r="G3361" s="5" t="s">
        <v>87</v>
      </c>
      <c r="H3361" s="5" t="s">
        <v>131</v>
      </c>
      <c r="I3361" s="150">
        <v>20320.681297712868</v>
      </c>
      <c r="J3361" s="150">
        <v>6489.9300307989888</v>
      </c>
      <c r="K3361" s="150">
        <v>1961.7691472191632</v>
      </c>
      <c r="L3361" s="150">
        <v>2737.0730004066781</v>
      </c>
      <c r="M3361" s="150">
        <v>8741.3216487952741</v>
      </c>
      <c r="N3361" s="150">
        <v>8598.733225936794</v>
      </c>
      <c r="O3361" s="150">
        <v>5496.7416901503611</v>
      </c>
      <c r="P3361" s="150">
        <v>2328.8167228801008</v>
      </c>
      <c r="Q3361" s="150">
        <v>3505.5121566306789</v>
      </c>
      <c r="R3361" s="150">
        <v>6003.1232206192981</v>
      </c>
      <c r="S3361" s="150">
        <v>8033.5524395672173</v>
      </c>
      <c r="T3361" s="150">
        <v>6804.2712921096254</v>
      </c>
      <c r="U3361" s="150">
        <v>1536.4483562828186</v>
      </c>
      <c r="V3361" s="150">
        <v>5419.272845231827</v>
      </c>
      <c r="W3361" s="150">
        <v>3149.7191303797781</v>
      </c>
      <c r="X3361" s="150">
        <v>9416.663875481252</v>
      </c>
      <c r="Y3361" s="150">
        <v>36416.020970126061</v>
      </c>
      <c r="Z3361" s="150">
        <v>2559.8118560792182</v>
      </c>
      <c r="AA3361" s="150">
        <v>49031.851019361064</v>
      </c>
      <c r="AB3361" s="150">
        <v>1525.4737251665126</v>
      </c>
      <c r="AC3361" s="150">
        <v>8447.5730467932426</v>
      </c>
      <c r="AD3361" s="150">
        <v>5320.8336965078988</v>
      </c>
      <c r="AE3361" s="150">
        <v>9216.4952114736498</v>
      </c>
      <c r="AF3361" s="150">
        <v>32254.59113742139</v>
      </c>
      <c r="AG3361" s="150">
        <v>77526.438673672019</v>
      </c>
      <c r="AH3361" s="150">
        <v>18670.375466698923</v>
      </c>
      <c r="AI3361" s="150">
        <v>3430.6696869572079</v>
      </c>
      <c r="AJ3361" s="150">
        <v>17196.132975074561</v>
      </c>
      <c r="AK3361" s="150">
        <v>4331.1922034078252</v>
      </c>
      <c r="AL3361" s="150">
        <v>366471.0625</v>
      </c>
      <c r="AM3361" s="150">
        <v>289588.53125</v>
      </c>
      <c r="AN3361" s="150">
        <v>76882.5859375</v>
      </c>
      <c r="AO3361" s="5" t="s">
        <v>982</v>
      </c>
    </row>
    <row r="3362" spans="1:41" ht="14.25" x14ac:dyDescent="0.45">
      <c r="A3362" s="150">
        <v>2019</v>
      </c>
      <c r="B3362" s="5" t="s">
        <v>1477</v>
      </c>
      <c r="C3362" s="5" t="s">
        <v>278</v>
      </c>
      <c r="D3362" s="5" t="s">
        <v>108</v>
      </c>
      <c r="E3362" s="5" t="s">
        <v>111</v>
      </c>
      <c r="F3362" s="5" t="s">
        <v>111</v>
      </c>
      <c r="G3362" s="5" t="s">
        <v>87</v>
      </c>
      <c r="H3362" s="5" t="s">
        <v>131</v>
      </c>
      <c r="I3362" s="150">
        <v>10573.959871660005</v>
      </c>
      <c r="J3362" s="150">
        <v>10755.97910698405</v>
      </c>
      <c r="K3362" s="150">
        <v>1991.9426071775815</v>
      </c>
      <c r="L3362" s="150">
        <v>1496.8733012166745</v>
      </c>
      <c r="M3362" s="150">
        <v>6975.47778009596</v>
      </c>
      <c r="N3362" s="150">
        <v>7532.3015291998272</v>
      </c>
      <c r="O3362" s="150">
        <v>7307.8135814164825</v>
      </c>
      <c r="P3362" s="150">
        <v>2381.7075310023129</v>
      </c>
      <c r="Q3362" s="150">
        <v>3331.2916674335324</v>
      </c>
      <c r="R3362" s="150">
        <v>5739.4613857342956</v>
      </c>
      <c r="S3362" s="150">
        <v>6818.7859861497882</v>
      </c>
      <c r="T3362" s="150">
        <v>6751.1226482872244</v>
      </c>
      <c r="U3362" s="150">
        <v>1839.4042363038307</v>
      </c>
      <c r="V3362" s="150">
        <v>5925.4935506442298</v>
      </c>
      <c r="W3362" s="150">
        <v>2970.9698640560123</v>
      </c>
      <c r="X3362" s="150">
        <v>9012.9582641784564</v>
      </c>
      <c r="Y3362" s="150">
        <v>34159.573858915603</v>
      </c>
      <c r="Z3362" s="150">
        <v>3909.0106875000783</v>
      </c>
      <c r="AA3362" s="150">
        <v>37468.186305230527</v>
      </c>
      <c r="AB3362" s="150">
        <v>1538.3705706752855</v>
      </c>
      <c r="AC3362" s="150">
        <v>7098.6394534613537</v>
      </c>
      <c r="AD3362" s="150">
        <v>5321.2127365516353</v>
      </c>
      <c r="AE3362" s="150">
        <v>8791.1414591336961</v>
      </c>
      <c r="AF3362" s="150">
        <v>30050.214820434048</v>
      </c>
      <c r="AG3362" s="150">
        <v>82199.898579276851</v>
      </c>
      <c r="AH3362" s="150">
        <v>16267.502532470566</v>
      </c>
      <c r="AI3362" s="150">
        <v>3091.1287797813475</v>
      </c>
      <c r="AJ3362" s="150">
        <v>21383.046971393731</v>
      </c>
      <c r="AK3362" s="150">
        <v>4433.3000723102768</v>
      </c>
      <c r="AL3362" s="150">
        <v>347116.8125</v>
      </c>
      <c r="AM3362" s="150">
        <v>274636.1875</v>
      </c>
      <c r="AN3362" s="150">
        <v>72480.578125</v>
      </c>
      <c r="AO3362" s="5" t="s">
        <v>2681</v>
      </c>
    </row>
    <row r="3363" spans="1:41" ht="14.25" x14ac:dyDescent="0.45">
      <c r="A3363" s="150">
        <v>2019</v>
      </c>
      <c r="B3363" s="5" t="s">
        <v>4024</v>
      </c>
      <c r="C3363" s="5" t="s">
        <v>278</v>
      </c>
      <c r="D3363" s="5" t="s">
        <v>108</v>
      </c>
      <c r="E3363" s="5" t="s">
        <v>111</v>
      </c>
      <c r="F3363" s="5" t="s">
        <v>111</v>
      </c>
      <c r="G3363" s="5" t="s">
        <v>88</v>
      </c>
      <c r="H3363" s="5" t="s">
        <v>131</v>
      </c>
      <c r="I3363" s="150">
        <v>10832.658043241299</v>
      </c>
      <c r="J3363" s="150">
        <v>8993.9970199630843</v>
      </c>
      <c r="K3363" s="150">
        <v>1886.2474709999999</v>
      </c>
      <c r="L3363" s="150">
        <v>2266.8445000000002</v>
      </c>
      <c r="M3363" s="150">
        <v>8682.4144199999992</v>
      </c>
      <c r="N3363" s="150">
        <v>8815.4482614999997</v>
      </c>
      <c r="O3363" s="150">
        <v>5363.7647303040694</v>
      </c>
      <c r="P3363" s="150">
        <v>6771.4077670200004</v>
      </c>
      <c r="Q3363" s="150">
        <v>3453.3272999999999</v>
      </c>
      <c r="R3363" s="150">
        <v>5876.85</v>
      </c>
      <c r="S3363" s="150">
        <v>7437</v>
      </c>
      <c r="T3363" s="150">
        <v>7074.7199999999993</v>
      </c>
      <c r="U3363" s="150">
        <v>1414</v>
      </c>
      <c r="V3363" s="150">
        <v>5096</v>
      </c>
      <c r="W3363" s="150">
        <v>3757.28</v>
      </c>
      <c r="X3363" s="150">
        <v>8464.98</v>
      </c>
      <c r="Y3363" s="150">
        <v>33774</v>
      </c>
      <c r="Z3363" s="150">
        <v>2409</v>
      </c>
      <c r="AA3363" s="150">
        <v>50522</v>
      </c>
      <c r="AB3363" s="150">
        <v>1390</v>
      </c>
      <c r="AC3363" s="150">
        <v>8381.8038500000002</v>
      </c>
      <c r="AD3363" s="150">
        <v>6000.7518</v>
      </c>
      <c r="AE3363" s="150">
        <v>9650.2455496956863</v>
      </c>
      <c r="AF3363" s="150">
        <v>29978.085599999999</v>
      </c>
      <c r="AG3363" s="150">
        <v>75621</v>
      </c>
      <c r="AH3363" s="150">
        <v>15399</v>
      </c>
      <c r="AI3363" s="150">
        <v>3362.94</v>
      </c>
      <c r="AJ3363" s="150">
        <v>16646</v>
      </c>
      <c r="AK3363" s="150">
        <v>3901.476760985669</v>
      </c>
      <c r="AL3363" s="150">
        <v>353223.21875</v>
      </c>
      <c r="AM3363" s="150">
        <v>280502.65625</v>
      </c>
      <c r="AN3363" s="150">
        <v>72720.5703125</v>
      </c>
      <c r="AO3363" s="5" t="s">
        <v>4405</v>
      </c>
    </row>
    <row r="3364" spans="1:41" ht="14.25" x14ac:dyDescent="0.45">
      <c r="A3364" s="150">
        <v>2019</v>
      </c>
      <c r="B3364" s="5" t="s">
        <v>6344</v>
      </c>
      <c r="C3364" s="5" t="s">
        <v>278</v>
      </c>
      <c r="D3364" s="5" t="s">
        <v>108</v>
      </c>
      <c r="E3364" s="5" t="s">
        <v>111</v>
      </c>
      <c r="F3364" s="5" t="s">
        <v>111</v>
      </c>
      <c r="G3364" s="5" t="s">
        <v>88</v>
      </c>
      <c r="H3364" s="5" t="s">
        <v>131</v>
      </c>
      <c r="I3364" s="150">
        <v>11705</v>
      </c>
      <c r="J3364" s="150">
        <v>26591</v>
      </c>
      <c r="K3364" s="150">
        <v>1806.8707999999999</v>
      </c>
      <c r="L3364" s="150">
        <v>2273</v>
      </c>
      <c r="M3364" s="150">
        <v>9613.3418343202575</v>
      </c>
      <c r="N3364" s="150">
        <v>8336</v>
      </c>
      <c r="O3364" s="150">
        <v>3740</v>
      </c>
      <c r="P3364" s="150">
        <v>7736</v>
      </c>
      <c r="Q3364" s="150">
        <v>3316.757000000001</v>
      </c>
      <c r="R3364" s="150">
        <v>6037.0897449999993</v>
      </c>
      <c r="S3364" s="150">
        <v>13080</v>
      </c>
      <c r="T3364" s="150">
        <v>8108</v>
      </c>
      <c r="U3364" s="150">
        <v>1569</v>
      </c>
      <c r="V3364" s="150">
        <v>4747</v>
      </c>
      <c r="W3364" s="150">
        <v>2072</v>
      </c>
      <c r="X3364" s="150">
        <v>14156</v>
      </c>
      <c r="Y3364" s="150">
        <v>33809</v>
      </c>
      <c r="Z3364" s="150">
        <v>3196.4540000000002</v>
      </c>
      <c r="AA3364" s="150">
        <v>48499</v>
      </c>
      <c r="AB3364" s="150">
        <v>1881.4</v>
      </c>
      <c r="AC3364" s="150">
        <v>8662.7245785199993</v>
      </c>
      <c r="AD3364" s="150">
        <v>6377.7980228241004</v>
      </c>
      <c r="AE3364" s="150">
        <v>10547</v>
      </c>
      <c r="AF3364" s="150">
        <v>29413</v>
      </c>
      <c r="AG3364" s="150">
        <v>74899</v>
      </c>
      <c r="AH3364" s="150">
        <v>16950</v>
      </c>
      <c r="AI3364" s="150">
        <v>3991</v>
      </c>
      <c r="AJ3364" s="150">
        <v>16105</v>
      </c>
      <c r="AK3364" s="150">
        <v>3889</v>
      </c>
      <c r="AL3364" s="150">
        <v>383107.4375</v>
      </c>
      <c r="AM3364" s="150">
        <v>297442</v>
      </c>
      <c r="AN3364" s="150">
        <v>85665.40625</v>
      </c>
      <c r="AO3364" s="5" t="s">
        <v>6495</v>
      </c>
    </row>
    <row r="3365" spans="1:41" ht="14.25" x14ac:dyDescent="0.45">
      <c r="A3365" s="150">
        <v>2019</v>
      </c>
      <c r="B3365" s="5" t="s">
        <v>582</v>
      </c>
      <c r="C3365" s="5" t="s">
        <v>278</v>
      </c>
      <c r="D3365" s="5" t="s">
        <v>108</v>
      </c>
      <c r="E3365" s="5" t="s">
        <v>111</v>
      </c>
      <c r="F3365" s="5" t="s">
        <v>111</v>
      </c>
      <c r="G3365" s="5" t="s">
        <v>88</v>
      </c>
      <c r="H3365" s="5" t="s">
        <v>131</v>
      </c>
      <c r="I3365" s="150">
        <v>19852.73121627255</v>
      </c>
      <c r="J3365" s="150">
        <v>6286.1298476713782</v>
      </c>
      <c r="K3365" s="150">
        <v>2216.845508808</v>
      </c>
      <c r="L3365" s="150">
        <v>2633.6789640000002</v>
      </c>
      <c r="M3365" s="150">
        <v>8286.8125106221141</v>
      </c>
      <c r="N3365" s="150">
        <v>8322.8114696999983</v>
      </c>
      <c r="O3365" s="150">
        <v>5204.7933375008324</v>
      </c>
      <c r="P3365" s="150">
        <v>2388</v>
      </c>
      <c r="Q3365" s="150">
        <v>3321.9637218413318</v>
      </c>
      <c r="R3365" s="150">
        <v>5624.2266499999987</v>
      </c>
      <c r="S3365" s="150">
        <v>7586</v>
      </c>
      <c r="T3365" s="150">
        <v>6284.8361000000004</v>
      </c>
      <c r="U3365" s="150">
        <v>1428.14</v>
      </c>
      <c r="V3365" s="150">
        <v>121</v>
      </c>
      <c r="W3365" s="150">
        <v>2991.8056699999988</v>
      </c>
      <c r="X3365" s="150">
        <v>9105.5807999999997</v>
      </c>
      <c r="Y3365" s="150">
        <v>34865</v>
      </c>
      <c r="Z3365" s="150">
        <v>2426.710899919</v>
      </c>
      <c r="AA3365" s="150">
        <v>47296.907532978352</v>
      </c>
      <c r="AB3365" s="150">
        <v>1390</v>
      </c>
      <c r="AC3365" s="150">
        <v>7998.8964500000002</v>
      </c>
      <c r="AD3365" s="150">
        <v>5044.1695928969993</v>
      </c>
      <c r="AE3365" s="150">
        <v>8737.279199999999</v>
      </c>
      <c r="AF3365" s="150">
        <v>31036.160949461639</v>
      </c>
      <c r="AG3365" s="150">
        <v>75112.241896773281</v>
      </c>
      <c r="AH3365" s="150">
        <v>18053.592506473149</v>
      </c>
      <c r="AI3365" s="150">
        <v>3252.2903999999999</v>
      </c>
      <c r="AJ3365" s="150">
        <v>16628.052176714598</v>
      </c>
      <c r="AK3365" s="150">
        <v>4035.021039401739</v>
      </c>
      <c r="AL3365" s="150">
        <v>347531.6875</v>
      </c>
      <c r="AM3365" s="150">
        <v>274079.9375</v>
      </c>
      <c r="AN3365" s="150">
        <v>73451.75</v>
      </c>
      <c r="AO3365" s="5" t="s">
        <v>983</v>
      </c>
    </row>
    <row r="3366" spans="1:41" ht="14.25" x14ac:dyDescent="0.45">
      <c r="A3366" s="150">
        <v>2019</v>
      </c>
      <c r="B3366" s="5" t="s">
        <v>1478</v>
      </c>
      <c r="C3366" s="5" t="s">
        <v>278</v>
      </c>
      <c r="D3366" s="5" t="s">
        <v>108</v>
      </c>
      <c r="E3366" s="5" t="s">
        <v>111</v>
      </c>
      <c r="F3366" s="5" t="s">
        <v>111</v>
      </c>
      <c r="G3366" s="5" t="s">
        <v>88</v>
      </c>
      <c r="H3366" s="5" t="s">
        <v>131</v>
      </c>
      <c r="I3366" s="150">
        <v>9457</v>
      </c>
      <c r="J3366" s="150">
        <v>7390.6920944613248</v>
      </c>
      <c r="K3366" s="150">
        <v>1755.6380769134059</v>
      </c>
      <c r="L3366" s="150">
        <v>2297.5717223146971</v>
      </c>
      <c r="M3366" s="150">
        <v>6945.151843123198</v>
      </c>
      <c r="N3366" s="150">
        <v>8017.7522308559992</v>
      </c>
      <c r="O3366" s="150">
        <v>5000.2139928766828</v>
      </c>
      <c r="P3366" s="150">
        <v>2542</v>
      </c>
      <c r="Q3366" s="150">
        <v>4892.7531260271062</v>
      </c>
      <c r="R3366" s="150">
        <v>5996.4588623858072</v>
      </c>
      <c r="S3366" s="150">
        <v>8776</v>
      </c>
      <c r="T3366" s="150">
        <v>5757.8972621406219</v>
      </c>
      <c r="U3366" s="150">
        <v>1408.78545624</v>
      </c>
      <c r="V3366" s="150">
        <v>5405</v>
      </c>
      <c r="W3366" s="150">
        <v>3048.6499777299991</v>
      </c>
      <c r="X3366" s="150">
        <v>8637.8086368000004</v>
      </c>
      <c r="Y3366" s="150">
        <v>33124</v>
      </c>
      <c r="Z3366" s="150">
        <v>2741.8690250767909</v>
      </c>
      <c r="AA3366" s="150">
        <v>41837.158901771407</v>
      </c>
      <c r="AB3366" s="150">
        <v>1390</v>
      </c>
      <c r="AC3366" s="150">
        <v>7409.8923274240015</v>
      </c>
      <c r="AD3366" s="150">
        <v>5623.6041290799858</v>
      </c>
      <c r="AE3366" s="150">
        <v>8601</v>
      </c>
      <c r="AF3366" s="150">
        <v>31161.58905905061</v>
      </c>
      <c r="AG3366" s="150">
        <v>76867.5421779389</v>
      </c>
      <c r="AH3366" s="150">
        <v>12923.95969546756</v>
      </c>
      <c r="AI3366" s="150">
        <v>2990.484144</v>
      </c>
      <c r="AJ3366" s="150">
        <v>17073.206910693829</v>
      </c>
      <c r="AK3366" s="150">
        <v>4180.6755837807486</v>
      </c>
      <c r="AL3366" s="150">
        <v>333254.375</v>
      </c>
      <c r="AM3366" s="150">
        <v>266224.28125</v>
      </c>
      <c r="AN3366" s="150">
        <v>67030.0859375</v>
      </c>
      <c r="AO3366" s="5" t="s">
        <v>2683</v>
      </c>
    </row>
    <row r="3367" spans="1:41" ht="14.25" x14ac:dyDescent="0.45">
      <c r="A3367" s="150">
        <v>2019</v>
      </c>
      <c r="B3367" s="5" t="s">
        <v>1476</v>
      </c>
      <c r="C3367" s="5" t="s">
        <v>278</v>
      </c>
      <c r="D3367" s="5" t="s">
        <v>108</v>
      </c>
      <c r="E3367" s="5" t="s">
        <v>111</v>
      </c>
      <c r="F3367" s="5" t="s">
        <v>111</v>
      </c>
      <c r="G3367" s="5" t="s">
        <v>88</v>
      </c>
      <c r="H3367" s="5" t="s">
        <v>131</v>
      </c>
      <c r="I3367" s="150">
        <v>11701.177766684679</v>
      </c>
      <c r="J3367" s="150">
        <v>900</v>
      </c>
      <c r="K3367" s="150">
        <v>0</v>
      </c>
      <c r="L3367" s="150">
        <v>1523.1403028666571</v>
      </c>
      <c r="M3367" s="150">
        <v>7291.8442124999974</v>
      </c>
      <c r="N3367" s="150">
        <v>7156.7999999999993</v>
      </c>
      <c r="O3367" s="150">
        <v>5978.2195708874478</v>
      </c>
      <c r="P3367" s="150">
        <v>2542</v>
      </c>
      <c r="Q3367" s="150">
        <v>4563.0347651844486</v>
      </c>
      <c r="R3367" s="150">
        <v>6498.3762086194038</v>
      </c>
      <c r="S3367" s="150">
        <v>13145.83202557617</v>
      </c>
      <c r="T3367" s="150">
        <v>6761.0126281811499</v>
      </c>
      <c r="U3367" s="150">
        <v>1472</v>
      </c>
      <c r="V3367" s="150">
        <v>6281</v>
      </c>
      <c r="W3367" s="150">
        <v>2123.2534567850762</v>
      </c>
      <c r="X3367" s="150">
        <v>10397.12121214129</v>
      </c>
      <c r="Y3367" s="150">
        <v>40121</v>
      </c>
      <c r="Z3367" s="150">
        <v>3274.2538586197579</v>
      </c>
      <c r="AA3367" s="150">
        <v>44425.700700748283</v>
      </c>
      <c r="AB3367" s="150">
        <v>1390</v>
      </c>
      <c r="AC3367" s="150">
        <v>7775.9033574349196</v>
      </c>
      <c r="AD3367" s="150">
        <v>6198.6697052441214</v>
      </c>
      <c r="AE3367" s="150">
        <v>9578.3640816574098</v>
      </c>
      <c r="AF3367" s="150">
        <v>29467</v>
      </c>
      <c r="AG3367" s="150">
        <v>81014.707539563125</v>
      </c>
      <c r="AH3367" s="150">
        <v>15962.5366840237</v>
      </c>
      <c r="AI3367" s="150">
        <v>3083.6976833376002</v>
      </c>
      <c r="AJ3367" s="150">
        <v>23737.086258065989</v>
      </c>
      <c r="AK3367" s="150">
        <v>3743</v>
      </c>
      <c r="AL3367" s="150">
        <v>358106.71875</v>
      </c>
      <c r="AM3367" s="150">
        <v>282031.53125</v>
      </c>
      <c r="AN3367" s="150">
        <v>76075.1796875</v>
      </c>
      <c r="AO3367" s="5" t="s">
        <v>2684</v>
      </c>
    </row>
    <row r="3368" spans="1:41" ht="14.25" x14ac:dyDescent="0.45">
      <c r="A3368" s="150">
        <v>2019</v>
      </c>
      <c r="B3368" s="5" t="s">
        <v>4980</v>
      </c>
      <c r="C3368" s="5" t="s">
        <v>278</v>
      </c>
      <c r="D3368" s="5" t="s">
        <v>108</v>
      </c>
      <c r="E3368" s="5" t="s">
        <v>111</v>
      </c>
      <c r="F3368" s="5" t="s">
        <v>111</v>
      </c>
      <c r="G3368" s="5" t="s">
        <v>88</v>
      </c>
      <c r="H3368" s="5" t="s">
        <v>131</v>
      </c>
      <c r="I3368" s="150">
        <v>11939.7345208769</v>
      </c>
      <c r="J3368" s="150">
        <v>27111.620143249322</v>
      </c>
      <c r="K3368" s="150">
        <v>1806.8707999999999</v>
      </c>
      <c r="L3368" s="150">
        <v>1906.3937000000001</v>
      </c>
      <c r="M3368" s="150">
        <v>9299</v>
      </c>
      <c r="N3368" s="150">
        <v>8405.7999999999993</v>
      </c>
      <c r="O3368" s="150">
        <v>5560.0906707499989</v>
      </c>
      <c r="P3368" s="150">
        <v>7736</v>
      </c>
      <c r="Q3368" s="150">
        <v>3522.483205103043</v>
      </c>
      <c r="R3368" s="150">
        <v>5790</v>
      </c>
      <c r="S3368" s="150">
        <v>10994</v>
      </c>
      <c r="T3368" s="150">
        <v>8164.3995150042447</v>
      </c>
      <c r="U3368" s="150">
        <v>1400</v>
      </c>
      <c r="V3368" s="150">
        <v>4526</v>
      </c>
      <c r="W3368" s="150">
        <v>3311</v>
      </c>
      <c r="X3368" s="150">
        <v>13981.35</v>
      </c>
      <c r="Y3368" s="150">
        <v>33809</v>
      </c>
      <c r="Z3368" s="150">
        <v>3476.3980000000001</v>
      </c>
      <c r="AA3368" s="150">
        <v>49610</v>
      </c>
      <c r="AB3368" s="150">
        <v>740</v>
      </c>
      <c r="AC3368" s="150">
        <v>8662.7245785199993</v>
      </c>
      <c r="AD3368" s="150">
        <v>7196.4470000000001</v>
      </c>
      <c r="AE3368" s="150">
        <v>9652</v>
      </c>
      <c r="AF3368" s="150">
        <v>28896.128921568619</v>
      </c>
      <c r="AG3368" s="150">
        <v>78941</v>
      </c>
      <c r="AH3368" s="150">
        <v>16135.9825</v>
      </c>
      <c r="AI3368" s="150">
        <v>3991</v>
      </c>
      <c r="AJ3368" s="150">
        <v>17297.690399999999</v>
      </c>
      <c r="AK3368" s="150">
        <v>3889</v>
      </c>
      <c r="AL3368" s="150">
        <v>387752.09375</v>
      </c>
      <c r="AM3368" s="150">
        <v>302682.96875</v>
      </c>
      <c r="AN3368" s="150">
        <v>85069.140625</v>
      </c>
      <c r="AO3368" s="5" t="s">
        <v>5624</v>
      </c>
    </row>
    <row r="3369" spans="1:41" ht="14.25" x14ac:dyDescent="0.45">
      <c r="A3369" s="150">
        <v>2019</v>
      </c>
      <c r="B3369" s="5" t="s">
        <v>1477</v>
      </c>
      <c r="C3369" s="5" t="s">
        <v>278</v>
      </c>
      <c r="D3369" s="5" t="s">
        <v>108</v>
      </c>
      <c r="E3369" s="5" t="s">
        <v>111</v>
      </c>
      <c r="F3369" s="5" t="s">
        <v>111</v>
      </c>
      <c r="G3369" s="5" t="s">
        <v>88</v>
      </c>
      <c r="H3369" s="5" t="s">
        <v>131</v>
      </c>
      <c r="I3369" s="150">
        <v>10384.93225134195</v>
      </c>
      <c r="J3369" s="150">
        <v>10802.06976132733</v>
      </c>
      <c r="K3369" s="150">
        <v>2002.2632456457279</v>
      </c>
      <c r="L3369" s="150">
        <v>1490.3252594999999</v>
      </c>
      <c r="M3369" s="150">
        <v>6932.9885328506853</v>
      </c>
      <c r="N3369" s="150">
        <v>7565.6445265161437</v>
      </c>
      <c r="O3369" s="150">
        <v>7471</v>
      </c>
      <c r="P3369" s="150">
        <v>2542</v>
      </c>
      <c r="Q3369" s="150">
        <v>3455.4466962362631</v>
      </c>
      <c r="R3369" s="150">
        <v>5872.1074168109153</v>
      </c>
      <c r="S3369" s="150">
        <v>6669</v>
      </c>
      <c r="T3369" s="150">
        <v>6669.1229652943657</v>
      </c>
      <c r="U3369" s="150">
        <v>1834.9822949183999</v>
      </c>
      <c r="V3369" s="150">
        <v>5911</v>
      </c>
      <c r="W3369" s="150">
        <v>2905.7133632688001</v>
      </c>
      <c r="X3369" s="150">
        <v>9440.7678982799989</v>
      </c>
      <c r="Y3369" s="150">
        <v>34183</v>
      </c>
      <c r="Z3369" s="150">
        <v>3876</v>
      </c>
      <c r="AA3369" s="150">
        <v>37802.946854455302</v>
      </c>
      <c r="AB3369" s="150">
        <v>1390</v>
      </c>
      <c r="AC3369" s="150">
        <v>7369.1436807849259</v>
      </c>
      <c r="AD3369" s="150">
        <v>5519.5308024930073</v>
      </c>
      <c r="AE3369" s="150">
        <v>8598.0465588827537</v>
      </c>
      <c r="AF3369" s="150">
        <v>29919.193540856631</v>
      </c>
      <c r="AG3369" s="150">
        <v>85433</v>
      </c>
      <c r="AH3369" s="150">
        <v>17421.412707904641</v>
      </c>
      <c r="AI3369" s="150">
        <v>3023.2330228800001</v>
      </c>
      <c r="AJ3369" s="150">
        <v>22980.070737241229</v>
      </c>
      <c r="AK3369" s="150">
        <v>4454.8821536310352</v>
      </c>
      <c r="AL3369" s="150">
        <v>353919.78125</v>
      </c>
      <c r="AM3369" s="150">
        <v>280019.90625</v>
      </c>
      <c r="AN3369" s="150">
        <v>73899.9140625</v>
      </c>
      <c r="AO3369" s="5" t="s">
        <v>2682</v>
      </c>
    </row>
    <row r="3370" spans="1:41" ht="14.25" x14ac:dyDescent="0.45">
      <c r="A3370" s="150">
        <v>2019</v>
      </c>
      <c r="B3370" s="5" t="s">
        <v>4024</v>
      </c>
      <c r="C3370" s="5" t="s">
        <v>278</v>
      </c>
      <c r="D3370" s="5" t="s">
        <v>108</v>
      </c>
      <c r="E3370" s="5" t="s">
        <v>4025</v>
      </c>
      <c r="F3370" s="5" t="s">
        <v>4025</v>
      </c>
      <c r="G3370" s="5" t="s">
        <v>87</v>
      </c>
      <c r="H3370" s="5" t="s">
        <v>131</v>
      </c>
      <c r="I3370" s="150"/>
      <c r="J3370" s="150"/>
      <c r="K3370" s="150"/>
      <c r="L3370" s="150"/>
      <c r="M3370" s="150"/>
      <c r="N3370" s="150"/>
      <c r="O3370" s="150">
        <v>1598.8249672912316</v>
      </c>
      <c r="P3370" s="150"/>
      <c r="Q3370" s="150"/>
      <c r="R3370" s="150"/>
      <c r="S3370" s="150"/>
      <c r="T3370" s="150"/>
      <c r="U3370" s="150"/>
      <c r="V3370" s="150"/>
      <c r="W3370" s="150"/>
      <c r="X3370" s="150"/>
      <c r="Y3370" s="150"/>
      <c r="Z3370" s="150"/>
      <c r="AA3370" s="150"/>
      <c r="AB3370" s="150"/>
      <c r="AC3370" s="150"/>
      <c r="AD3370" s="150"/>
      <c r="AE3370" s="150"/>
      <c r="AF3370" s="150"/>
      <c r="AG3370" s="150"/>
      <c r="AH3370" s="150"/>
      <c r="AI3370" s="150"/>
      <c r="AJ3370" s="150"/>
      <c r="AK3370" s="150"/>
      <c r="AL3370" s="150">
        <v>1598.824951171875</v>
      </c>
      <c r="AM3370" s="150">
        <v>0</v>
      </c>
      <c r="AN3370" s="150">
        <v>1598.824951171875</v>
      </c>
      <c r="AO3370" s="5" t="s">
        <v>4406</v>
      </c>
    </row>
    <row r="3371" spans="1:41" ht="14.25" x14ac:dyDescent="0.45">
      <c r="A3371" s="150">
        <v>2019</v>
      </c>
      <c r="B3371" s="5" t="s">
        <v>6344</v>
      </c>
      <c r="C3371" s="5" t="s">
        <v>278</v>
      </c>
      <c r="D3371" s="5" t="s">
        <v>108</v>
      </c>
      <c r="E3371" s="5" t="s">
        <v>4025</v>
      </c>
      <c r="F3371" s="5" t="s">
        <v>4025</v>
      </c>
      <c r="G3371" s="5" t="s">
        <v>87</v>
      </c>
      <c r="H3371" s="5" t="s">
        <v>131</v>
      </c>
      <c r="I3371" s="150"/>
      <c r="J3371" s="150"/>
      <c r="K3371" s="150"/>
      <c r="L3371" s="150"/>
      <c r="M3371" s="150"/>
      <c r="N3371" s="150"/>
      <c r="O3371" s="150">
        <v>1532.4301365341194</v>
      </c>
      <c r="P3371" s="150"/>
      <c r="Q3371" s="150"/>
      <c r="R3371" s="150"/>
      <c r="S3371" s="150"/>
      <c r="T3371" s="150"/>
      <c r="U3371" s="150"/>
      <c r="V3371" s="150"/>
      <c r="W3371" s="150"/>
      <c r="X3371" s="150"/>
      <c r="Y3371" s="150"/>
      <c r="Z3371" s="150"/>
      <c r="AA3371" s="150"/>
      <c r="AB3371" s="150"/>
      <c r="AC3371" s="150"/>
      <c r="AD3371" s="150"/>
      <c r="AE3371" s="150"/>
      <c r="AF3371" s="150"/>
      <c r="AG3371" s="150"/>
      <c r="AH3371" s="150"/>
      <c r="AI3371" s="150"/>
      <c r="AJ3371" s="150"/>
      <c r="AK3371" s="150"/>
      <c r="AL3371" s="150">
        <v>1532.43017578125</v>
      </c>
      <c r="AM3371" s="150">
        <v>0</v>
      </c>
      <c r="AN3371" s="150">
        <v>1532.43017578125</v>
      </c>
      <c r="AO3371" s="5" t="s">
        <v>6496</v>
      </c>
    </row>
    <row r="3372" spans="1:41" ht="14.25" x14ac:dyDescent="0.45">
      <c r="A3372" s="150">
        <v>2019</v>
      </c>
      <c r="B3372" s="5" t="s">
        <v>4980</v>
      </c>
      <c r="C3372" s="5" t="s">
        <v>278</v>
      </c>
      <c r="D3372" s="5" t="s">
        <v>108</v>
      </c>
      <c r="E3372" s="5" t="s">
        <v>4025</v>
      </c>
      <c r="F3372" s="5" t="s">
        <v>4025</v>
      </c>
      <c r="G3372" s="5" t="s">
        <v>87</v>
      </c>
      <c r="H3372" s="5" t="s">
        <v>131</v>
      </c>
      <c r="I3372" s="150"/>
      <c r="J3372" s="150"/>
      <c r="K3372" s="150"/>
      <c r="L3372" s="150"/>
      <c r="M3372" s="150"/>
      <c r="N3372" s="150"/>
      <c r="O3372" s="150">
        <v>1572.1639640514686</v>
      </c>
      <c r="P3372" s="150"/>
      <c r="Q3372" s="150"/>
      <c r="R3372" s="150"/>
      <c r="S3372" s="150"/>
      <c r="T3372" s="150"/>
      <c r="U3372" s="150"/>
      <c r="V3372" s="150"/>
      <c r="W3372" s="150"/>
      <c r="X3372" s="150"/>
      <c r="Y3372" s="150"/>
      <c r="Z3372" s="150"/>
      <c r="AA3372" s="150"/>
      <c r="AB3372" s="150"/>
      <c r="AC3372" s="150"/>
      <c r="AD3372" s="150"/>
      <c r="AE3372" s="150"/>
      <c r="AF3372" s="150"/>
      <c r="AG3372" s="150"/>
      <c r="AH3372" s="150"/>
      <c r="AI3372" s="150"/>
      <c r="AJ3372" s="150"/>
      <c r="AK3372" s="150"/>
      <c r="AL3372" s="150">
        <v>1572.1639404296875</v>
      </c>
      <c r="AM3372" s="150">
        <v>0</v>
      </c>
      <c r="AN3372" s="150">
        <v>1572.1639404296875</v>
      </c>
      <c r="AO3372" s="5" t="s">
        <v>5625</v>
      </c>
    </row>
    <row r="3373" spans="1:41" ht="14.25" x14ac:dyDescent="0.45">
      <c r="A3373" s="150">
        <v>2019</v>
      </c>
      <c r="B3373" s="5" t="s">
        <v>4980</v>
      </c>
      <c r="C3373" s="5" t="s">
        <v>278</v>
      </c>
      <c r="D3373" s="5" t="s">
        <v>108</v>
      </c>
      <c r="E3373" s="5" t="s">
        <v>4025</v>
      </c>
      <c r="F3373" s="5" t="s">
        <v>4025</v>
      </c>
      <c r="G3373" s="5" t="s">
        <v>88</v>
      </c>
      <c r="H3373" s="5" t="s">
        <v>131</v>
      </c>
      <c r="I3373" s="150"/>
      <c r="J3373" s="150"/>
      <c r="K3373" s="150"/>
      <c r="L3373" s="150"/>
      <c r="M3373" s="150"/>
      <c r="N3373" s="150"/>
      <c r="O3373" s="150">
        <v>1509.7365423000001</v>
      </c>
      <c r="P3373" s="150"/>
      <c r="Q3373" s="150"/>
      <c r="R3373" s="150"/>
      <c r="S3373" s="150"/>
      <c r="T3373" s="150"/>
      <c r="U3373" s="150"/>
      <c r="V3373" s="150"/>
      <c r="W3373" s="150"/>
      <c r="X3373" s="150"/>
      <c r="Y3373" s="150"/>
      <c r="Z3373" s="150"/>
      <c r="AA3373" s="150"/>
      <c r="AB3373" s="150"/>
      <c r="AC3373" s="150"/>
      <c r="AD3373" s="150"/>
      <c r="AE3373" s="150"/>
      <c r="AF3373" s="150"/>
      <c r="AG3373" s="150"/>
      <c r="AH3373" s="150"/>
      <c r="AI3373" s="150"/>
      <c r="AJ3373" s="150"/>
      <c r="AK3373" s="150"/>
      <c r="AL3373" s="150">
        <v>1509.736572265625</v>
      </c>
      <c r="AM3373" s="150">
        <v>0</v>
      </c>
      <c r="AN3373" s="150">
        <v>1509.736572265625</v>
      </c>
      <c r="AO3373" s="5" t="s">
        <v>5626</v>
      </c>
    </row>
    <row r="3374" spans="1:41" ht="14.25" x14ac:dyDescent="0.45">
      <c r="A3374" s="150">
        <v>2019</v>
      </c>
      <c r="B3374" s="5" t="s">
        <v>6344</v>
      </c>
      <c r="C3374" s="5" t="s">
        <v>278</v>
      </c>
      <c r="D3374" s="5" t="s">
        <v>108</v>
      </c>
      <c r="E3374" s="5" t="s">
        <v>4025</v>
      </c>
      <c r="F3374" s="5" t="s">
        <v>4025</v>
      </c>
      <c r="G3374" s="5" t="s">
        <v>88</v>
      </c>
      <c r="H3374" s="5" t="s">
        <v>131</v>
      </c>
      <c r="I3374" s="150"/>
      <c r="J3374" s="150"/>
      <c r="K3374" s="150"/>
      <c r="L3374" s="150"/>
      <c r="M3374" s="150"/>
      <c r="N3374" s="150"/>
      <c r="O3374" s="150">
        <v>1509.7365423000001</v>
      </c>
      <c r="P3374" s="150"/>
      <c r="Q3374" s="150"/>
      <c r="R3374" s="150"/>
      <c r="S3374" s="150"/>
      <c r="T3374" s="150"/>
      <c r="U3374" s="150"/>
      <c r="V3374" s="150"/>
      <c r="W3374" s="150"/>
      <c r="X3374" s="150"/>
      <c r="Y3374" s="150"/>
      <c r="Z3374" s="150"/>
      <c r="AA3374" s="150"/>
      <c r="AB3374" s="150"/>
      <c r="AC3374" s="150"/>
      <c r="AD3374" s="150"/>
      <c r="AE3374" s="150"/>
      <c r="AF3374" s="150"/>
      <c r="AG3374" s="150"/>
      <c r="AH3374" s="150"/>
      <c r="AI3374" s="150"/>
      <c r="AJ3374" s="150"/>
      <c r="AK3374" s="150"/>
      <c r="AL3374" s="150">
        <v>1509.736572265625</v>
      </c>
      <c r="AM3374" s="150">
        <v>0</v>
      </c>
      <c r="AN3374" s="150">
        <v>1509.736572265625</v>
      </c>
      <c r="AO3374" s="5" t="s">
        <v>6497</v>
      </c>
    </row>
    <row r="3375" spans="1:41" ht="14.25" x14ac:dyDescent="0.45">
      <c r="A3375" s="150">
        <v>2019</v>
      </c>
      <c r="B3375" s="5" t="s">
        <v>4024</v>
      </c>
      <c r="C3375" s="5" t="s">
        <v>278</v>
      </c>
      <c r="D3375" s="5" t="s">
        <v>108</v>
      </c>
      <c r="E3375" s="5" t="s">
        <v>4025</v>
      </c>
      <c r="F3375" s="5" t="s">
        <v>4025</v>
      </c>
      <c r="G3375" s="5" t="s">
        <v>88</v>
      </c>
      <c r="H3375" s="5" t="s">
        <v>131</v>
      </c>
      <c r="I3375" s="150"/>
      <c r="J3375" s="150"/>
      <c r="K3375" s="150"/>
      <c r="L3375" s="150"/>
      <c r="M3375" s="150"/>
      <c r="N3375" s="150"/>
      <c r="O3375" s="150">
        <v>1522.7689229789</v>
      </c>
      <c r="P3375" s="150"/>
      <c r="Q3375" s="150"/>
      <c r="R3375" s="150"/>
      <c r="S3375" s="150"/>
      <c r="T3375" s="150"/>
      <c r="U3375" s="150"/>
      <c r="V3375" s="150"/>
      <c r="W3375" s="150"/>
      <c r="X3375" s="150"/>
      <c r="Y3375" s="150"/>
      <c r="Z3375" s="150"/>
      <c r="AA3375" s="150"/>
      <c r="AB3375" s="150"/>
      <c r="AC3375" s="150"/>
      <c r="AD3375" s="150"/>
      <c r="AE3375" s="150"/>
      <c r="AF3375" s="150"/>
      <c r="AG3375" s="150"/>
      <c r="AH3375" s="150"/>
      <c r="AI3375" s="150"/>
      <c r="AJ3375" s="150"/>
      <c r="AK3375" s="150"/>
      <c r="AL3375" s="150">
        <v>1522.7689208984375</v>
      </c>
      <c r="AM3375" s="150">
        <v>0</v>
      </c>
      <c r="AN3375" s="150">
        <v>1522.7689208984375</v>
      </c>
      <c r="AO3375" s="5" t="s">
        <v>4407</v>
      </c>
    </row>
    <row r="3376" spans="1:41" ht="14.25" x14ac:dyDescent="0.45">
      <c r="A3376" s="150">
        <v>2019</v>
      </c>
      <c r="B3376" s="5" t="s">
        <v>1478</v>
      </c>
      <c r="C3376" s="5" t="s">
        <v>278</v>
      </c>
      <c r="D3376" s="5" t="s">
        <v>108</v>
      </c>
      <c r="E3376" s="5" t="s">
        <v>292</v>
      </c>
      <c r="F3376" s="5" t="s">
        <v>292</v>
      </c>
      <c r="G3376" s="5" t="s">
        <v>87</v>
      </c>
      <c r="H3376" s="5" t="s">
        <v>131</v>
      </c>
      <c r="I3376" s="150">
        <v>2862.2753289677412</v>
      </c>
      <c r="J3376" s="150">
        <v>5260.6481571174045</v>
      </c>
      <c r="K3376" s="150">
        <v>249.71390885067842</v>
      </c>
      <c r="L3376" s="150">
        <v>215.55523909057163</v>
      </c>
      <c r="M3376" s="150">
        <v>628.95998489005046</v>
      </c>
      <c r="N3376" s="150">
        <v>663.48524225224492</v>
      </c>
      <c r="O3376" s="150">
        <v>1853.9891938444318</v>
      </c>
      <c r="P3376" s="150">
        <v>825.49583828911591</v>
      </c>
      <c r="Q3376" s="150">
        <v>829.13839610260277</v>
      </c>
      <c r="R3376" s="150">
        <v>1018.0033933970058</v>
      </c>
      <c r="S3376" s="150">
        <v>1843.613554478763</v>
      </c>
      <c r="T3376" s="150">
        <v>2986.9132027368955</v>
      </c>
      <c r="U3376" s="150">
        <v>246.96672751412146</v>
      </c>
      <c r="V3376" s="150">
        <v>2304.3482227040568</v>
      </c>
      <c r="W3376" s="150">
        <v>639.99593557309208</v>
      </c>
      <c r="X3376" s="150">
        <v>2499.0507129565358</v>
      </c>
      <c r="Y3376" s="150">
        <v>15083.911673821322</v>
      </c>
      <c r="Z3376" s="150">
        <v>952.60616074512063</v>
      </c>
      <c r="AA3376" s="150">
        <v>15880.397772927356</v>
      </c>
      <c r="AB3376" s="150">
        <v>190.27743365583186</v>
      </c>
      <c r="AC3376" s="150">
        <v>1174.8060633155808</v>
      </c>
      <c r="AD3376" s="150">
        <v>3667.0439303730504</v>
      </c>
      <c r="AE3376" s="150">
        <v>1604.4514022462999</v>
      </c>
      <c r="AF3376" s="150">
        <v>2418.066255202059</v>
      </c>
      <c r="AG3376" s="150">
        <v>15897.852319112329</v>
      </c>
      <c r="AH3376" s="150">
        <v>2364.0979683387659</v>
      </c>
      <c r="AI3376" s="150">
        <v>804.25403644063817</v>
      </c>
      <c r="AJ3376" s="150">
        <v>10189.349939541187</v>
      </c>
      <c r="AK3376" s="150">
        <v>3661.8936357630805</v>
      </c>
      <c r="AL3376" s="150">
        <v>98817.1640625</v>
      </c>
      <c r="AM3376" s="150">
        <v>77427.359375</v>
      </c>
      <c r="AN3376" s="150">
        <v>21389.8046875</v>
      </c>
      <c r="AO3376" s="5" t="s">
        <v>2687</v>
      </c>
    </row>
    <row r="3377" spans="1:41" ht="14.25" x14ac:dyDescent="0.45">
      <c r="A3377" s="150">
        <v>2019</v>
      </c>
      <c r="B3377" s="5" t="s">
        <v>1477</v>
      </c>
      <c r="C3377" s="5" t="s">
        <v>278</v>
      </c>
      <c r="D3377" s="5" t="s">
        <v>108</v>
      </c>
      <c r="E3377" s="5" t="s">
        <v>292</v>
      </c>
      <c r="F3377" s="5" t="s">
        <v>292</v>
      </c>
      <c r="G3377" s="5" t="s">
        <v>87</v>
      </c>
      <c r="H3377" s="5" t="s">
        <v>131</v>
      </c>
      <c r="I3377" s="150">
        <v>2910.0318997587578</v>
      </c>
      <c r="J3377" s="150">
        <v>4415.0285360351991</v>
      </c>
      <c r="K3377" s="150">
        <v>213.15839705903596</v>
      </c>
      <c r="L3377" s="150">
        <v>246.80333615869691</v>
      </c>
      <c r="M3377" s="150">
        <v>154.86459666842003</v>
      </c>
      <c r="N3377" s="150">
        <v>669.56170704850615</v>
      </c>
      <c r="O3377" s="150">
        <v>1854.8986161523587</v>
      </c>
      <c r="P3377" s="150">
        <v>845.70981392668739</v>
      </c>
      <c r="Q3377" s="150">
        <v>890.77381602812568</v>
      </c>
      <c r="R3377" s="150">
        <v>855.22626437935935</v>
      </c>
      <c r="S3377" s="150">
        <v>1790.6942296405102</v>
      </c>
      <c r="T3377" s="150">
        <v>1992.1345519536073</v>
      </c>
      <c r="U3377" s="150">
        <v>252.6069819062123</v>
      </c>
      <c r="V3377" s="150">
        <v>1252.8312848952685</v>
      </c>
      <c r="W3377" s="150">
        <v>518.25933739781965</v>
      </c>
      <c r="X3377" s="150">
        <v>2839.9199680762599</v>
      </c>
      <c r="Y3377" s="150">
        <v>15593.986576125737</v>
      </c>
      <c r="Z3377" s="150">
        <v>472.57858538010572</v>
      </c>
      <c r="AA3377" s="150">
        <v>15636.692630167585</v>
      </c>
      <c r="AB3377" s="150">
        <v>190.35952385334471</v>
      </c>
      <c r="AC3377" s="150">
        <v>1196.3874725899163</v>
      </c>
      <c r="AD3377" s="150">
        <v>3145.4315727028261</v>
      </c>
      <c r="AE3377" s="150">
        <v>2174.7468858826878</v>
      </c>
      <c r="AF3377" s="150">
        <v>2288.8439979948857</v>
      </c>
      <c r="AG3377" s="150">
        <v>15229.868649685328</v>
      </c>
      <c r="AH3377" s="150">
        <v>3070.1221645904288</v>
      </c>
      <c r="AI3377" s="150">
        <v>786.89314802167485</v>
      </c>
      <c r="AJ3377" s="150">
        <v>8861.5677669544457</v>
      </c>
      <c r="AK3377" s="150">
        <v>3689.4848440649339</v>
      </c>
      <c r="AL3377" s="150">
        <v>94039.46875</v>
      </c>
      <c r="AM3377" s="150">
        <v>73793.2421875</v>
      </c>
      <c r="AN3377" s="150">
        <v>20246.220703125</v>
      </c>
      <c r="AO3377" s="5" t="s">
        <v>2686</v>
      </c>
    </row>
    <row r="3378" spans="1:41" ht="14.25" x14ac:dyDescent="0.45">
      <c r="A3378" s="150">
        <v>2019</v>
      </c>
      <c r="B3378" s="5" t="s">
        <v>4024</v>
      </c>
      <c r="C3378" s="5" t="s">
        <v>278</v>
      </c>
      <c r="D3378" s="5" t="s">
        <v>108</v>
      </c>
      <c r="E3378" s="5" t="s">
        <v>292</v>
      </c>
      <c r="F3378" s="5" t="s">
        <v>292</v>
      </c>
      <c r="G3378" s="5" t="s">
        <v>87</v>
      </c>
      <c r="H3378" s="5" t="s">
        <v>131</v>
      </c>
      <c r="I3378" s="150">
        <v>3146.5051520940942</v>
      </c>
      <c r="J3378" s="150">
        <v>11093.499758559656</v>
      </c>
      <c r="K3378" s="150">
        <v>330.82698170012065</v>
      </c>
      <c r="L3378" s="150">
        <v>201.14023343393373</v>
      </c>
      <c r="M3378" s="150">
        <v>1070.0734723043695</v>
      </c>
      <c r="N3378" s="150">
        <v>869.85394222450827</v>
      </c>
      <c r="O3378" s="150"/>
      <c r="P3378" s="150">
        <v>1038.4508114182229</v>
      </c>
      <c r="Q3378" s="150">
        <v>1075.159103666469</v>
      </c>
      <c r="R3378" s="150">
        <v>968.18652514092287</v>
      </c>
      <c r="S3378" s="150">
        <v>2768.8878942926622</v>
      </c>
      <c r="T3378" s="150">
        <v>2567.7476608587285</v>
      </c>
      <c r="U3378" s="150">
        <v>252.83416324000052</v>
      </c>
      <c r="V3378" s="150">
        <v>1998.5635960350437</v>
      </c>
      <c r="W3378" s="150">
        <v>788.51251085536796</v>
      </c>
      <c r="X3378" s="150">
        <v>1571.6755474172801</v>
      </c>
      <c r="Y3378" s="150">
        <v>14994.576444556284</v>
      </c>
      <c r="Z3378" s="150">
        <v>1604.8422880367054</v>
      </c>
      <c r="AA3378" s="150">
        <v>13434.669740584606</v>
      </c>
      <c r="AB3378" s="150">
        <v>260.41240860542274</v>
      </c>
      <c r="AC3378" s="150">
        <v>1266.027984186396</v>
      </c>
      <c r="AD3378" s="150">
        <v>5491.021627196551</v>
      </c>
      <c r="AE3378" s="150">
        <v>2190.0747757407571</v>
      </c>
      <c r="AF3378" s="150">
        <v>3304.4079928745568</v>
      </c>
      <c r="AG3378" s="150">
        <v>15021.323816023563</v>
      </c>
      <c r="AH3378" s="150">
        <v>1567.3959679825157</v>
      </c>
      <c r="AI3378" s="150">
        <v>848.42662294207162</v>
      </c>
      <c r="AJ3378" s="150">
        <v>9338.4421489563756</v>
      </c>
      <c r="AK3378" s="150">
        <v>3560.9995314526673</v>
      </c>
      <c r="AL3378" s="150">
        <v>102624.546875</v>
      </c>
      <c r="AM3378" s="150">
        <v>81798.5625</v>
      </c>
      <c r="AN3378" s="150">
        <v>20825.98046875</v>
      </c>
      <c r="AO3378" s="5" t="s">
        <v>4408</v>
      </c>
    </row>
    <row r="3379" spans="1:41" ht="14.25" x14ac:dyDescent="0.45">
      <c r="A3379" s="150">
        <v>2019</v>
      </c>
      <c r="B3379" s="5" t="s">
        <v>4980</v>
      </c>
      <c r="C3379" s="5" t="s">
        <v>278</v>
      </c>
      <c r="D3379" s="5" t="s">
        <v>108</v>
      </c>
      <c r="E3379" s="5" t="s">
        <v>292</v>
      </c>
      <c r="F3379" s="5" t="s">
        <v>292</v>
      </c>
      <c r="G3379" s="5" t="s">
        <v>87</v>
      </c>
      <c r="H3379" s="5" t="s">
        <v>131</v>
      </c>
      <c r="I3379" s="150">
        <v>3231.2922972651327</v>
      </c>
      <c r="J3379" s="150">
        <v>6855.2062465043355</v>
      </c>
      <c r="K3379" s="150">
        <v>365.51380715828981</v>
      </c>
      <c r="L3379" s="150">
        <v>188.48432790783605</v>
      </c>
      <c r="M3379" s="150">
        <v>1405.8223352241914</v>
      </c>
      <c r="N3379" s="150">
        <v>1126.3635992794252</v>
      </c>
      <c r="O3379" s="150"/>
      <c r="P3379" s="150">
        <v>1167.1501082948566</v>
      </c>
      <c r="Q3379" s="150">
        <v>1094.4608204502783</v>
      </c>
      <c r="R3379" s="150">
        <v>916.30946554126331</v>
      </c>
      <c r="S3379" s="150">
        <v>2695.0134841186723</v>
      </c>
      <c r="T3379" s="150">
        <v>2707.5096826539984</v>
      </c>
      <c r="U3379" s="150">
        <v>243.67587143885984</v>
      </c>
      <c r="V3379" s="150">
        <v>1872.3470805430343</v>
      </c>
      <c r="W3379" s="150">
        <v>927.84274124796639</v>
      </c>
      <c r="X3379" s="150">
        <v>2853.3507330600341</v>
      </c>
      <c r="Y3379" s="150">
        <v>13693.750894961569</v>
      </c>
      <c r="Z3379" s="150">
        <v>2218.1878454299426</v>
      </c>
      <c r="AA3379" s="150">
        <v>15776.45065084926</v>
      </c>
      <c r="AB3379" s="150">
        <v>322.81846216259214</v>
      </c>
      <c r="AC3379" s="150">
        <v>1248.6748285183805</v>
      </c>
      <c r="AD3379" s="150">
        <v>5099.4745417185941</v>
      </c>
      <c r="AE3379" s="150">
        <v>1944.2002221211596</v>
      </c>
      <c r="AF3379" s="150">
        <v>3673.336024623346</v>
      </c>
      <c r="AG3379" s="150">
        <v>15597.338471842919</v>
      </c>
      <c r="AH3379" s="150">
        <v>3545.9243859512085</v>
      </c>
      <c r="AI3379" s="150">
        <v>1126.740567935241</v>
      </c>
      <c r="AJ3379" s="150">
        <v>7339.4339397482236</v>
      </c>
      <c r="AK3379" s="150">
        <v>3604.1119275636493</v>
      </c>
      <c r="AL3379" s="150">
        <v>102840.7890625</v>
      </c>
      <c r="AM3379" s="150">
        <v>78186.6640625</v>
      </c>
      <c r="AN3379" s="150">
        <v>24654.12109375</v>
      </c>
      <c r="AO3379" s="5" t="s">
        <v>5627</v>
      </c>
    </row>
    <row r="3380" spans="1:41" ht="14.25" x14ac:dyDescent="0.45">
      <c r="A3380" s="150">
        <v>2019</v>
      </c>
      <c r="B3380" s="5" t="s">
        <v>1476</v>
      </c>
      <c r="C3380" s="5" t="s">
        <v>278</v>
      </c>
      <c r="D3380" s="5" t="s">
        <v>108</v>
      </c>
      <c r="E3380" s="5" t="s">
        <v>292</v>
      </c>
      <c r="F3380" s="5" t="s">
        <v>292</v>
      </c>
      <c r="G3380" s="5" t="s">
        <v>87</v>
      </c>
      <c r="H3380" s="5" t="s">
        <v>131</v>
      </c>
      <c r="I3380" s="150">
        <v>3073.2354551440062</v>
      </c>
      <c r="J3380" s="150">
        <v>4258.1331006904375</v>
      </c>
      <c r="K3380" s="150">
        <v>207.73080933621927</v>
      </c>
      <c r="L3380" s="150">
        <v>222.32810945173739</v>
      </c>
      <c r="M3380" s="150">
        <v>125.75479593714699</v>
      </c>
      <c r="N3380" s="150">
        <v>587.26061233969017</v>
      </c>
      <c r="O3380" s="150">
        <v>1673.0751670863067</v>
      </c>
      <c r="P3380" s="150">
        <v>903.90973792246768</v>
      </c>
      <c r="Q3380" s="150">
        <v>791.45999791719373</v>
      </c>
      <c r="R3380" s="150">
        <v>561.00364577040136</v>
      </c>
      <c r="S3380" s="150">
        <v>1606.8258819466475</v>
      </c>
      <c r="T3380" s="150">
        <v>1931.3350922070117</v>
      </c>
      <c r="U3380" s="150">
        <v>263.95021730729417</v>
      </c>
      <c r="V3380" s="150">
        <v>860.11783757591331</v>
      </c>
      <c r="W3380" s="150">
        <v>495.74676930778816</v>
      </c>
      <c r="X3380" s="150">
        <v>1499.0304349397445</v>
      </c>
      <c r="Y3380" s="150">
        <v>15696.589101140591</v>
      </c>
      <c r="Z3380" s="150">
        <v>423.32170335002525</v>
      </c>
      <c r="AA3380" s="150">
        <v>15518.573985875844</v>
      </c>
      <c r="AB3380" s="150">
        <v>190.88777074139068</v>
      </c>
      <c r="AC3380" s="150">
        <v>1182.1836843707879</v>
      </c>
      <c r="AD3380" s="150">
        <v>3072.5284462128775</v>
      </c>
      <c r="AE3380" s="150">
        <v>1613.0241201495444</v>
      </c>
      <c r="AF3380" s="150">
        <v>2631.9976988634189</v>
      </c>
      <c r="AG3380" s="150">
        <v>13256.886720656221</v>
      </c>
      <c r="AH3380" s="150">
        <v>2341.7033760083741</v>
      </c>
      <c r="AI3380" s="150">
        <v>925.24425347591716</v>
      </c>
      <c r="AJ3380" s="150">
        <v>8605.9536758168433</v>
      </c>
      <c r="AK3380" s="150">
        <v>4191.6708716330086</v>
      </c>
      <c r="AL3380" s="150">
        <v>88711.4609375</v>
      </c>
      <c r="AM3380" s="150">
        <v>70449.9296875</v>
      </c>
      <c r="AN3380" s="150">
        <v>18261.533203125</v>
      </c>
      <c r="AO3380" s="5" t="s">
        <v>2685</v>
      </c>
    </row>
    <row r="3381" spans="1:41" ht="14.25" x14ac:dyDescent="0.45">
      <c r="A3381" s="150">
        <v>2019</v>
      </c>
      <c r="B3381" s="5" t="s">
        <v>582</v>
      </c>
      <c r="C3381" s="5" t="s">
        <v>278</v>
      </c>
      <c r="D3381" s="5" t="s">
        <v>108</v>
      </c>
      <c r="E3381" s="5" t="s">
        <v>292</v>
      </c>
      <c r="F3381" s="5" t="s">
        <v>292</v>
      </c>
      <c r="G3381" s="5" t="s">
        <v>87</v>
      </c>
      <c r="H3381" s="5" t="s">
        <v>131</v>
      </c>
      <c r="I3381" s="150">
        <v>3233.9645156643273</v>
      </c>
      <c r="J3381" s="150">
        <v>6215.4773718817005</v>
      </c>
      <c r="K3381" s="150">
        <v>238.89346985706371</v>
      </c>
      <c r="L3381" s="150">
        <v>205.88407974189769</v>
      </c>
      <c r="M3381" s="150">
        <v>1119.4123738631963</v>
      </c>
      <c r="N3381" s="150">
        <v>633.67520065549957</v>
      </c>
      <c r="O3381" s="150">
        <v>1663.8650035354669</v>
      </c>
      <c r="P3381" s="150">
        <v>838.61985197384149</v>
      </c>
      <c r="Q3381" s="150">
        <v>872.90824036340894</v>
      </c>
      <c r="R3381" s="150">
        <v>955.83120205663158</v>
      </c>
      <c r="S3381" s="150">
        <v>2141.9694945441411</v>
      </c>
      <c r="T3381" s="150">
        <v>2633.9114679134032</v>
      </c>
      <c r="U3381" s="150">
        <v>252.41651567503447</v>
      </c>
      <c r="V3381" s="150">
        <v>1872.2720684417775</v>
      </c>
      <c r="W3381" s="150">
        <v>638.72353096900031</v>
      </c>
      <c r="X3381" s="150">
        <v>1605.3087868165026</v>
      </c>
      <c r="Y3381" s="150">
        <v>13520.745535288803</v>
      </c>
      <c r="Z3381" s="150">
        <v>1550.4791437705755</v>
      </c>
      <c r="AA3381" s="150">
        <v>12472.500175963944</v>
      </c>
      <c r="AB3381" s="150">
        <v>266.68353612623207</v>
      </c>
      <c r="AC3381" s="150">
        <v>1172.7626567071338</v>
      </c>
      <c r="AD3381" s="150">
        <v>3780.6393690349632</v>
      </c>
      <c r="AE3381" s="150">
        <v>1946.8995600326573</v>
      </c>
      <c r="AF3381" s="150">
        <v>1501.9996779446012</v>
      </c>
      <c r="AG3381" s="150">
        <v>13227.473600010328</v>
      </c>
      <c r="AH3381" s="150">
        <v>2796.4132424012105</v>
      </c>
      <c r="AI3381" s="150">
        <v>797.85568215543503</v>
      </c>
      <c r="AJ3381" s="150">
        <v>8148.015049127569</v>
      </c>
      <c r="AK3381" s="150">
        <v>3395.2699168284516</v>
      </c>
      <c r="AL3381" s="150">
        <v>89700.875</v>
      </c>
      <c r="AM3381" s="150">
        <v>68621.921875</v>
      </c>
      <c r="AN3381" s="150">
        <v>21078.9453125</v>
      </c>
      <c r="AO3381" s="5" t="s">
        <v>984</v>
      </c>
    </row>
    <row r="3382" spans="1:41" ht="14.25" x14ac:dyDescent="0.45">
      <c r="A3382" s="150">
        <v>2019</v>
      </c>
      <c r="B3382" s="5" t="s">
        <v>6344</v>
      </c>
      <c r="C3382" s="5" t="s">
        <v>278</v>
      </c>
      <c r="D3382" s="5" t="s">
        <v>108</v>
      </c>
      <c r="E3382" s="5" t="s">
        <v>292</v>
      </c>
      <c r="F3382" s="5" t="s">
        <v>292</v>
      </c>
      <c r="G3382" s="5" t="s">
        <v>87</v>
      </c>
      <c r="H3382" s="5" t="s">
        <v>131</v>
      </c>
      <c r="I3382" s="150">
        <v>3149.6267625413839</v>
      </c>
      <c r="J3382" s="150">
        <v>7122.7016487976171</v>
      </c>
      <c r="K3382" s="150">
        <v>356.27605403525638</v>
      </c>
      <c r="L3382" s="150">
        <v>99.47308631183796</v>
      </c>
      <c r="M3382" s="150">
        <v>1370.2925155202167</v>
      </c>
      <c r="N3382" s="150">
        <v>1436.9800846088674</v>
      </c>
      <c r="O3382" s="150"/>
      <c r="P3382" s="150">
        <v>1137.6523318858783</v>
      </c>
      <c r="Q3382" s="150">
        <v>1089.1021714983635</v>
      </c>
      <c r="R3382" s="150">
        <v>1073.6963444989258</v>
      </c>
      <c r="S3382" s="150">
        <v>1790.5155536130833</v>
      </c>
      <c r="T3382" s="150">
        <v>2952.5236067742271</v>
      </c>
      <c r="U3382" s="150">
        <v>353.23095955632255</v>
      </c>
      <c r="V3382" s="150">
        <v>2010.7773875892958</v>
      </c>
      <c r="W3382" s="150">
        <v>901.3479657644092</v>
      </c>
      <c r="X3382" s="150">
        <v>3001.4481247357635</v>
      </c>
      <c r="Y3382" s="150">
        <v>13347.664132659889</v>
      </c>
      <c r="Z3382" s="150">
        <v>1761.1424517359219</v>
      </c>
      <c r="AA3382" s="150">
        <v>15605.094173042824</v>
      </c>
      <c r="AB3382" s="150">
        <v>314.65976282316086</v>
      </c>
      <c r="AC3382" s="150">
        <v>1217.1166504936484</v>
      </c>
      <c r="AD3382" s="150">
        <v>4974.5725589192689</v>
      </c>
      <c r="AE3382" s="150">
        <v>1624.0503887647014</v>
      </c>
      <c r="AF3382" s="150">
        <v>2764.9135352092858</v>
      </c>
      <c r="AG3382" s="150">
        <v>15489.38058284334</v>
      </c>
      <c r="AH3382" s="150">
        <v>1601.7196959191867</v>
      </c>
      <c r="AI3382" s="150">
        <v>1098.2640754021293</v>
      </c>
      <c r="AJ3382" s="150">
        <v>10666.965959705154</v>
      </c>
      <c r="AK3382" s="150">
        <v>3513.0239971966448</v>
      </c>
      <c r="AL3382" s="150">
        <v>101824.21875</v>
      </c>
      <c r="AM3382" s="150">
        <v>79949.578125</v>
      </c>
      <c r="AN3382" s="150">
        <v>21874.642578125</v>
      </c>
      <c r="AO3382" s="5" t="s">
        <v>6498</v>
      </c>
    </row>
    <row r="3383" spans="1:41" ht="14.25" x14ac:dyDescent="0.45">
      <c r="A3383" s="150">
        <v>2019</v>
      </c>
      <c r="B3383" s="5" t="s">
        <v>6344</v>
      </c>
      <c r="C3383" s="5" t="s">
        <v>278</v>
      </c>
      <c r="D3383" s="5" t="s">
        <v>108</v>
      </c>
      <c r="E3383" s="5" t="s">
        <v>292</v>
      </c>
      <c r="F3383" s="5" t="s">
        <v>292</v>
      </c>
      <c r="G3383" s="5" t="s">
        <v>88</v>
      </c>
      <c r="H3383" s="5" t="s">
        <v>131</v>
      </c>
      <c r="I3383" s="150">
        <v>3102.984276183282</v>
      </c>
      <c r="J3383" s="150">
        <v>7017.2223207585039</v>
      </c>
      <c r="K3383" s="150">
        <v>351</v>
      </c>
      <c r="L3383" s="150">
        <v>98</v>
      </c>
      <c r="M3383" s="150">
        <v>1350</v>
      </c>
      <c r="N3383" s="150">
        <v>1415.7</v>
      </c>
      <c r="O3383" s="150"/>
      <c r="P3383" s="150">
        <v>1120.8049599999999</v>
      </c>
      <c r="Q3383" s="150">
        <v>1072.973773752688</v>
      </c>
      <c r="R3383" s="150">
        <v>1057.79609</v>
      </c>
      <c r="S3383" s="150">
        <v>1764</v>
      </c>
      <c r="T3383" s="150">
        <v>2908.8</v>
      </c>
      <c r="U3383" s="150">
        <v>348</v>
      </c>
      <c r="V3383" s="150">
        <v>1981</v>
      </c>
      <c r="W3383" s="150">
        <v>888</v>
      </c>
      <c r="X3383" s="150">
        <v>2957</v>
      </c>
      <c r="Y3383" s="150">
        <v>13150</v>
      </c>
      <c r="Z3383" s="150">
        <v>1735.0618812516</v>
      </c>
      <c r="AA3383" s="150">
        <v>15374</v>
      </c>
      <c r="AB3383" s="150">
        <v>310</v>
      </c>
      <c r="AC3383" s="150">
        <v>1199.0925</v>
      </c>
      <c r="AD3383" s="150">
        <v>4900.9046451600007</v>
      </c>
      <c r="AE3383" s="150">
        <v>1600</v>
      </c>
      <c r="AF3383" s="150">
        <v>2723.968225948809</v>
      </c>
      <c r="AG3383" s="150">
        <v>15260</v>
      </c>
      <c r="AH3383" s="150">
        <v>1578</v>
      </c>
      <c r="AI3383" s="150">
        <v>1082</v>
      </c>
      <c r="AJ3383" s="150">
        <v>10509</v>
      </c>
      <c r="AK3383" s="150">
        <v>3461</v>
      </c>
      <c r="AL3383" s="150">
        <v>100316.3125</v>
      </c>
      <c r="AM3383" s="150">
        <v>78765.609375</v>
      </c>
      <c r="AN3383" s="150">
        <v>21550.703125</v>
      </c>
      <c r="AO3383" s="5" t="s">
        <v>6499</v>
      </c>
    </row>
    <row r="3384" spans="1:41" ht="14.25" x14ac:dyDescent="0.45">
      <c r="A3384" s="150">
        <v>2019</v>
      </c>
      <c r="B3384" s="5" t="s">
        <v>1476</v>
      </c>
      <c r="C3384" s="5" t="s">
        <v>278</v>
      </c>
      <c r="D3384" s="5" t="s">
        <v>108</v>
      </c>
      <c r="E3384" s="5" t="s">
        <v>292</v>
      </c>
      <c r="F3384" s="5" t="s">
        <v>292</v>
      </c>
      <c r="G3384" s="5" t="s">
        <v>88</v>
      </c>
      <c r="H3384" s="5" t="s">
        <v>131</v>
      </c>
      <c r="I3384" s="150">
        <v>3041.0540610405828</v>
      </c>
      <c r="J3384" s="150">
        <v>3710.5573803008001</v>
      </c>
      <c r="K3384" s="150">
        <v>218</v>
      </c>
      <c r="L3384" s="150">
        <v>222.980159014272</v>
      </c>
      <c r="M3384" s="150">
        <v>125.99342864956191</v>
      </c>
      <c r="N3384" s="150">
        <v>594.12799999999993</v>
      </c>
      <c r="O3384" s="150">
        <v>1727.943193137206</v>
      </c>
      <c r="P3384" s="150">
        <v>909.64999999999986</v>
      </c>
      <c r="Q3384" s="150">
        <v>799.83844038000007</v>
      </c>
      <c r="R3384" s="150">
        <v>560.16946672204858</v>
      </c>
      <c r="S3384" s="150">
        <v>1619.045152646484</v>
      </c>
      <c r="T3384" s="150">
        <v>1994.672679326171</v>
      </c>
      <c r="U3384" s="150">
        <v>210.8</v>
      </c>
      <c r="V3384" s="150">
        <v>867</v>
      </c>
      <c r="W3384" s="150">
        <v>486.96955904966802</v>
      </c>
      <c r="X3384" s="150">
        <v>1594.0018521625</v>
      </c>
      <c r="Y3384" s="150">
        <v>17697</v>
      </c>
      <c r="Z3384" s="150">
        <v>419.78949999999998</v>
      </c>
      <c r="AA3384" s="150">
        <v>15758.132697865311</v>
      </c>
      <c r="AB3384" s="150">
        <v>170</v>
      </c>
      <c r="AC3384" s="150">
        <v>1217.3838972948149</v>
      </c>
      <c r="AD3384" s="150">
        <v>3081.0952052599991</v>
      </c>
      <c r="AE3384" s="150">
        <v>1630.379095967369</v>
      </c>
      <c r="AF3384" s="150">
        <v>2639.7168889935738</v>
      </c>
      <c r="AG3384" s="150">
        <v>13411.18630742194</v>
      </c>
      <c r="AH3384" s="150">
        <v>2367.00164</v>
      </c>
      <c r="AI3384" s="150">
        <v>909.76258183680011</v>
      </c>
      <c r="AJ3384" s="150">
        <v>8758.9030514991409</v>
      </c>
      <c r="AK3384" s="150">
        <v>4011</v>
      </c>
      <c r="AL3384" s="150">
        <v>90754.15625</v>
      </c>
      <c r="AM3384" s="150">
        <v>72448.671875</v>
      </c>
      <c r="AN3384" s="150">
        <v>18305.484375</v>
      </c>
      <c r="AO3384" s="5" t="s">
        <v>2689</v>
      </c>
    </row>
    <row r="3385" spans="1:41" ht="14.25" x14ac:dyDescent="0.45">
      <c r="A3385" s="150">
        <v>2019</v>
      </c>
      <c r="B3385" s="5" t="s">
        <v>4980</v>
      </c>
      <c r="C3385" s="5" t="s">
        <v>278</v>
      </c>
      <c r="D3385" s="5" t="s">
        <v>108</v>
      </c>
      <c r="E3385" s="5" t="s">
        <v>292</v>
      </c>
      <c r="F3385" s="5" t="s">
        <v>292</v>
      </c>
      <c r="G3385" s="5" t="s">
        <v>88</v>
      </c>
      <c r="H3385" s="5" t="s">
        <v>131</v>
      </c>
      <c r="I3385" s="150">
        <v>3165.0439617069478</v>
      </c>
      <c r="J3385" s="150">
        <v>6764.7034767641817</v>
      </c>
      <c r="K3385" s="150">
        <v>351</v>
      </c>
      <c r="L3385" s="150">
        <v>184.81909999999999</v>
      </c>
      <c r="M3385" s="150">
        <v>1350</v>
      </c>
      <c r="N3385" s="150">
        <v>1081.6379999999999</v>
      </c>
      <c r="O3385" s="150"/>
      <c r="P3385" s="150">
        <v>1120.8049599999999</v>
      </c>
      <c r="Q3385" s="150">
        <v>1051.0020153949611</v>
      </c>
      <c r="R3385" s="150">
        <v>879.92468712871448</v>
      </c>
      <c r="S3385" s="150">
        <v>2588</v>
      </c>
      <c r="T3385" s="150">
        <v>2653.4298423763798</v>
      </c>
      <c r="U3385" s="150">
        <v>238.68</v>
      </c>
      <c r="V3385" s="150">
        <v>1798</v>
      </c>
      <c r="W3385" s="150">
        <v>891</v>
      </c>
      <c r="X3385" s="150">
        <v>2740.05</v>
      </c>
      <c r="Y3385" s="150">
        <v>13150</v>
      </c>
      <c r="Z3385" s="150">
        <v>2130.1081340786</v>
      </c>
      <c r="AA3385" s="150">
        <v>15602</v>
      </c>
      <c r="AB3385" s="150">
        <v>310</v>
      </c>
      <c r="AC3385" s="150">
        <v>1199.0925</v>
      </c>
      <c r="AD3385" s="150">
        <v>4896.9848172331394</v>
      </c>
      <c r="AE3385" s="150">
        <v>1867</v>
      </c>
      <c r="AF3385" s="150">
        <v>3601.9050793465999</v>
      </c>
      <c r="AG3385" s="150">
        <v>15507</v>
      </c>
      <c r="AH3385" s="150">
        <v>3474.927987707837</v>
      </c>
      <c r="AI3385" s="150">
        <v>1082</v>
      </c>
      <c r="AJ3385" s="150">
        <v>7332.7392</v>
      </c>
      <c r="AK3385" s="150">
        <v>3461</v>
      </c>
      <c r="AL3385" s="150">
        <v>100472.859375</v>
      </c>
      <c r="AM3385" s="150">
        <v>76674.4609375</v>
      </c>
      <c r="AN3385" s="150">
        <v>23798.392578125</v>
      </c>
      <c r="AO3385" s="5" t="s">
        <v>5628</v>
      </c>
    </row>
    <row r="3386" spans="1:41" ht="14.25" x14ac:dyDescent="0.45">
      <c r="A3386" s="150">
        <v>2019</v>
      </c>
      <c r="B3386" s="5" t="s">
        <v>1477</v>
      </c>
      <c r="C3386" s="5" t="s">
        <v>278</v>
      </c>
      <c r="D3386" s="5" t="s">
        <v>108</v>
      </c>
      <c r="E3386" s="5" t="s">
        <v>292</v>
      </c>
      <c r="F3386" s="5" t="s">
        <v>292</v>
      </c>
      <c r="G3386" s="5" t="s">
        <v>88</v>
      </c>
      <c r="H3386" s="5" t="s">
        <v>131</v>
      </c>
      <c r="I3386" s="150">
        <v>2858.010101706042</v>
      </c>
      <c r="J3386" s="150">
        <v>4465.1730033000003</v>
      </c>
      <c r="K3386" s="150">
        <v>214.26281178693469</v>
      </c>
      <c r="L3386" s="150">
        <v>245.72370000000001</v>
      </c>
      <c r="M3386" s="150">
        <v>153.92128061970999</v>
      </c>
      <c r="N3386" s="150">
        <v>672.52563435740115</v>
      </c>
      <c r="O3386" s="150">
        <v>1896</v>
      </c>
      <c r="P3386" s="150">
        <v>909.64999999999986</v>
      </c>
      <c r="Q3386" s="150">
        <v>929.85684396744773</v>
      </c>
      <c r="R3386" s="150">
        <v>874.99159809592936</v>
      </c>
      <c r="S3386" s="150">
        <v>1869.2615958433951</v>
      </c>
      <c r="T3386" s="150">
        <v>2137.8353501643742</v>
      </c>
      <c r="U3386" s="150">
        <v>251.99971285382381</v>
      </c>
      <c r="V3386" s="150">
        <v>1250</v>
      </c>
      <c r="W3386" s="150">
        <v>506.87591972400003</v>
      </c>
      <c r="X3386" s="150">
        <v>2974.7197848300002</v>
      </c>
      <c r="Y3386" s="150">
        <v>16506.435000000009</v>
      </c>
      <c r="Z3386" s="150">
        <v>493.185</v>
      </c>
      <c r="AA3386" s="150">
        <v>15776.39909394704</v>
      </c>
      <c r="AB3386" s="150">
        <v>172</v>
      </c>
      <c r="AC3386" s="150">
        <v>1245.6235289678971</v>
      </c>
      <c r="AD3386" s="150">
        <v>3447.6104636280638</v>
      </c>
      <c r="AE3386" s="150">
        <v>2126.9791943999999</v>
      </c>
      <c r="AF3386" s="150">
        <v>2278.864459706645</v>
      </c>
      <c r="AG3386" s="150">
        <v>15763</v>
      </c>
      <c r="AH3386" s="150">
        <v>3312.609609220031</v>
      </c>
      <c r="AI3386" s="150">
        <v>769.60926576000008</v>
      </c>
      <c r="AJ3386" s="150">
        <v>9523.4067623711016</v>
      </c>
      <c r="AK3386" s="150">
        <v>3945.001707045381</v>
      </c>
      <c r="AL3386" s="150">
        <v>97571.53125</v>
      </c>
      <c r="AM3386" s="150">
        <v>76171.828125</v>
      </c>
      <c r="AN3386" s="150">
        <v>21399.708984375</v>
      </c>
      <c r="AO3386" s="5" t="s">
        <v>2690</v>
      </c>
    </row>
    <row r="3387" spans="1:41" ht="14.25" x14ac:dyDescent="0.45">
      <c r="A3387" s="150">
        <v>2019</v>
      </c>
      <c r="B3387" s="5" t="s">
        <v>582</v>
      </c>
      <c r="C3387" s="5" t="s">
        <v>278</v>
      </c>
      <c r="D3387" s="5" t="s">
        <v>108</v>
      </c>
      <c r="E3387" s="5" t="s">
        <v>292</v>
      </c>
      <c r="F3387" s="5" t="s">
        <v>292</v>
      </c>
      <c r="G3387" s="5" t="s">
        <v>88</v>
      </c>
      <c r="H3387" s="5" t="s">
        <v>131</v>
      </c>
      <c r="I3387" s="150">
        <v>3081.3671308943631</v>
      </c>
      <c r="J3387" s="150">
        <v>6020.2956949447198</v>
      </c>
      <c r="K3387" s="150">
        <v>224.91395288476801</v>
      </c>
      <c r="L3387" s="150">
        <v>198.1067256</v>
      </c>
      <c r="M3387" s="150">
        <v>1061.2</v>
      </c>
      <c r="N3387" s="150">
        <v>613.34141779999993</v>
      </c>
      <c r="O3387" s="150">
        <v>1575.4921684641331</v>
      </c>
      <c r="P3387" s="150">
        <v>861.35</v>
      </c>
      <c r="Q3387" s="150">
        <v>827.202810151059</v>
      </c>
      <c r="R3387" s="150">
        <v>895.50241131879636</v>
      </c>
      <c r="S3387" s="150">
        <v>2022.639511952601</v>
      </c>
      <c r="T3387" s="150">
        <v>2503.6314299999999</v>
      </c>
      <c r="U3387" s="150">
        <v>234.62299999999999</v>
      </c>
      <c r="V3387" s="150">
        <v>42</v>
      </c>
      <c r="W3387" s="150">
        <v>606.70066199999985</v>
      </c>
      <c r="X3387" s="150">
        <v>1552.2768000000001</v>
      </c>
      <c r="Y3387" s="150">
        <v>12925.7027</v>
      </c>
      <c r="Z3387" s="150">
        <v>1469.8598372960639</v>
      </c>
      <c r="AA3387" s="150">
        <v>12031.173110203121</v>
      </c>
      <c r="AB3387" s="150">
        <v>243</v>
      </c>
      <c r="AC3387" s="150">
        <v>1110.4736</v>
      </c>
      <c r="AD3387" s="150">
        <v>3584.0597986573721</v>
      </c>
      <c r="AE3387" s="150">
        <v>1836.306</v>
      </c>
      <c r="AF3387" s="150">
        <v>1445.2610343785909</v>
      </c>
      <c r="AG3387" s="150">
        <v>12815.566066554869</v>
      </c>
      <c r="AH3387" s="150">
        <v>2708.0111347325701</v>
      </c>
      <c r="AI3387" s="150">
        <v>756.37080000000003</v>
      </c>
      <c r="AJ3387" s="150">
        <v>7878.8422705228322</v>
      </c>
      <c r="AK3387" s="150">
        <v>3218.7312575999999</v>
      </c>
      <c r="AL3387" s="150">
        <v>84343.9921875</v>
      </c>
      <c r="AM3387" s="150">
        <v>64286.97265625</v>
      </c>
      <c r="AN3387" s="150">
        <v>20057.025390625</v>
      </c>
      <c r="AO3387" s="5" t="s">
        <v>985</v>
      </c>
    </row>
    <row r="3388" spans="1:41" ht="14.25" x14ac:dyDescent="0.45">
      <c r="A3388" s="150">
        <v>2019</v>
      </c>
      <c r="B3388" s="5" t="s">
        <v>1478</v>
      </c>
      <c r="C3388" s="5" t="s">
        <v>278</v>
      </c>
      <c r="D3388" s="5" t="s">
        <v>108</v>
      </c>
      <c r="E3388" s="5" t="s">
        <v>292</v>
      </c>
      <c r="F3388" s="5" t="s">
        <v>292</v>
      </c>
      <c r="G3388" s="5" t="s">
        <v>88</v>
      </c>
      <c r="H3388" s="5" t="s">
        <v>131</v>
      </c>
      <c r="I3388" s="150">
        <v>2800.6140027196038</v>
      </c>
      <c r="J3388" s="150">
        <v>5147.3142999750007</v>
      </c>
      <c r="K3388" s="150">
        <v>242.6554769795687</v>
      </c>
      <c r="L3388" s="150">
        <v>208.48918045628119</v>
      </c>
      <c r="M3388" s="150">
        <v>611.18493649919992</v>
      </c>
      <c r="N3388" s="150">
        <v>636.46268162399997</v>
      </c>
      <c r="O3388" s="150">
        <v>1794.8445134318581</v>
      </c>
      <c r="P3388" s="150">
        <v>746.2013831999999</v>
      </c>
      <c r="Q3388" s="150">
        <v>805.33580713893434</v>
      </c>
      <c r="R3388" s="150">
        <v>1019.787269936657</v>
      </c>
      <c r="S3388" s="150">
        <v>1770.2399414437</v>
      </c>
      <c r="T3388" s="150">
        <v>2865.681586687499</v>
      </c>
      <c r="U3388" s="150">
        <v>241.6463812135527</v>
      </c>
      <c r="V3388" s="150">
        <v>2240</v>
      </c>
      <c r="W3388" s="150">
        <v>614.53135369907989</v>
      </c>
      <c r="X3388" s="150">
        <v>2397.268872000001</v>
      </c>
      <c r="Y3388" s="150">
        <v>14959.776599999999</v>
      </c>
      <c r="Z3388" s="150">
        <v>925.49964928333748</v>
      </c>
      <c r="AA3388" s="150">
        <v>15582.25588252042</v>
      </c>
      <c r="AB3388" s="150">
        <v>172</v>
      </c>
      <c r="AC3388" s="150">
        <v>1120.22236</v>
      </c>
      <c r="AD3388" s="150">
        <v>3561.771831292026</v>
      </c>
      <c r="AE3388" s="150">
        <v>1586.8430277631469</v>
      </c>
      <c r="AF3388" s="150">
        <v>2423.0819833349251</v>
      </c>
      <c r="AG3388" s="150">
        <v>16094.72048062246</v>
      </c>
      <c r="AH3388" s="150">
        <v>2317.7077212833019</v>
      </c>
      <c r="AI3388" s="150">
        <v>771.49821600000007</v>
      </c>
      <c r="AJ3388" s="150">
        <v>10013.757801572599</v>
      </c>
      <c r="AK3388" s="150">
        <v>3585.570102492351</v>
      </c>
      <c r="AL3388" s="150">
        <v>97256.9765625</v>
      </c>
      <c r="AM3388" s="150">
        <v>76552.0078125</v>
      </c>
      <c r="AN3388" s="150">
        <v>20704.955078125</v>
      </c>
      <c r="AO3388" s="5" t="s">
        <v>2688</v>
      </c>
    </row>
    <row r="3389" spans="1:41" ht="14.25" x14ac:dyDescent="0.45">
      <c r="A3389" s="150">
        <v>2019</v>
      </c>
      <c r="B3389" s="5" t="s">
        <v>4024</v>
      </c>
      <c r="C3389" s="5" t="s">
        <v>278</v>
      </c>
      <c r="D3389" s="5" t="s">
        <v>108</v>
      </c>
      <c r="E3389" s="5" t="s">
        <v>292</v>
      </c>
      <c r="F3389" s="5" t="s">
        <v>292</v>
      </c>
      <c r="G3389" s="5" t="s">
        <v>88</v>
      </c>
      <c r="H3389" s="5" t="s">
        <v>131</v>
      </c>
      <c r="I3389" s="150">
        <v>3059.7623062171779</v>
      </c>
      <c r="J3389" s="150">
        <v>10777.09803480829</v>
      </c>
      <c r="K3389" s="150">
        <v>315.70798342656002</v>
      </c>
      <c r="L3389" s="150">
        <v>197.75720000000001</v>
      </c>
      <c r="M3389" s="150">
        <v>1020.1702839153</v>
      </c>
      <c r="N3389" s="150">
        <v>830.10107749999986</v>
      </c>
      <c r="O3389" s="150"/>
      <c r="P3389" s="150">
        <v>987.1105245839999</v>
      </c>
      <c r="Q3389" s="150">
        <v>1025.0187453759779</v>
      </c>
      <c r="R3389" s="150">
        <v>918.51018353358631</v>
      </c>
      <c r="S3389" s="150">
        <v>2643</v>
      </c>
      <c r="T3389" s="150">
        <v>2496.96</v>
      </c>
      <c r="U3389" s="150">
        <v>238.68</v>
      </c>
      <c r="V3389" s="150">
        <v>1914</v>
      </c>
      <c r="W3389" s="150">
        <v>752.47699999999998</v>
      </c>
      <c r="X3389" s="150">
        <v>1708.5</v>
      </c>
      <c r="Y3389" s="150">
        <v>14235.92014591085</v>
      </c>
      <c r="Z3389" s="150">
        <v>1530</v>
      </c>
      <c r="AA3389" s="150">
        <v>12984</v>
      </c>
      <c r="AB3389" s="150">
        <v>243.4</v>
      </c>
      <c r="AC3389" s="150">
        <v>1206.9864</v>
      </c>
      <c r="AD3389" s="150">
        <v>5234.9462325600016</v>
      </c>
      <c r="AE3389" s="150">
        <v>2087.94</v>
      </c>
      <c r="AF3389" s="150">
        <v>3213.3120818923039</v>
      </c>
      <c r="AG3389" s="150">
        <v>14613</v>
      </c>
      <c r="AH3389" s="150">
        <v>1509</v>
      </c>
      <c r="AI3389" s="150">
        <v>808.86</v>
      </c>
      <c r="AJ3389" s="150">
        <v>9081</v>
      </c>
      <c r="AK3389" s="150">
        <v>3394.9312799999998</v>
      </c>
      <c r="AL3389" s="150">
        <v>99028.1484375</v>
      </c>
      <c r="AM3389" s="150">
        <v>78900.203125</v>
      </c>
      <c r="AN3389" s="150">
        <v>20127.953125</v>
      </c>
      <c r="AO3389" s="5" t="s">
        <v>4409</v>
      </c>
    </row>
    <row r="3390" spans="1:41" ht="14.25" x14ac:dyDescent="0.45">
      <c r="A3390" s="150">
        <v>2019</v>
      </c>
      <c r="B3390" s="5" t="s">
        <v>1477</v>
      </c>
      <c r="C3390" s="5" t="s">
        <v>278</v>
      </c>
      <c r="D3390" s="5" t="s">
        <v>108</v>
      </c>
      <c r="E3390" s="5" t="s">
        <v>113</v>
      </c>
      <c r="F3390" s="5" t="s">
        <v>113</v>
      </c>
      <c r="G3390" s="5" t="s">
        <v>87</v>
      </c>
      <c r="H3390" s="5" t="s">
        <v>131</v>
      </c>
      <c r="I3390" s="150">
        <v>1929.6205351843012</v>
      </c>
      <c r="J3390" s="150">
        <v>3292.1092866648696</v>
      </c>
      <c r="K3390" s="150">
        <v>270.59827664036499</v>
      </c>
      <c r="L3390" s="150">
        <v>329.80894249009719</v>
      </c>
      <c r="M3390" s="150">
        <v>1723.7250001054144</v>
      </c>
      <c r="N3390" s="150">
        <v>795.86290953704611</v>
      </c>
      <c r="O3390" s="150">
        <v>1175.3593856526284</v>
      </c>
      <c r="P3390" s="150">
        <v>1592.8399562913683</v>
      </c>
      <c r="Q3390" s="150">
        <v>791.90733774006765</v>
      </c>
      <c r="R3390" s="150">
        <v>620.48521283026685</v>
      </c>
      <c r="S3390" s="150">
        <v>1050.9464618461529</v>
      </c>
      <c r="T3390" s="150">
        <v>1106.7414177520041</v>
      </c>
      <c r="U3390" s="150">
        <v>159.8134607233894</v>
      </c>
      <c r="V3390" s="150">
        <v>813.45494204772297</v>
      </c>
      <c r="W3390" s="150">
        <v>284.53215108986268</v>
      </c>
      <c r="X3390" s="150">
        <v>1702.1683005025823</v>
      </c>
      <c r="Y3390" s="150">
        <v>8051.5438141458299</v>
      </c>
      <c r="Z3390" s="150">
        <v>1834.9772706328226</v>
      </c>
      <c r="AA3390" s="150">
        <v>9722.9615790035223</v>
      </c>
      <c r="AB3390" s="150">
        <v>120.63481453496844</v>
      </c>
      <c r="AC3390" s="150">
        <v>1396.7076692030291</v>
      </c>
      <c r="AD3390" s="150">
        <v>3322.7114986525453</v>
      </c>
      <c r="AE3390" s="150">
        <v>1660.1121266280061</v>
      </c>
      <c r="AF3390" s="150">
        <v>2410.3287948115376</v>
      </c>
      <c r="AG3390" s="150">
        <v>8103.5606607801737</v>
      </c>
      <c r="AH3390" s="150">
        <v>3041.019955351208</v>
      </c>
      <c r="AI3390" s="150">
        <v>633.05609095414627</v>
      </c>
      <c r="AJ3390" s="150">
        <v>4457.8798862387366</v>
      </c>
      <c r="AK3390" s="150">
        <v>561.51632571065682</v>
      </c>
      <c r="AL3390" s="150">
        <v>62956.984375</v>
      </c>
      <c r="AM3390" s="150">
        <v>47963.97265625</v>
      </c>
      <c r="AN3390" s="150">
        <v>14993.0087890625</v>
      </c>
      <c r="AO3390" s="5" t="s">
        <v>2691</v>
      </c>
    </row>
    <row r="3391" spans="1:41" ht="14.25" x14ac:dyDescent="0.45">
      <c r="A3391" s="150">
        <v>2019</v>
      </c>
      <c r="B3391" s="5" t="s">
        <v>4980</v>
      </c>
      <c r="C3391" s="5" t="s">
        <v>278</v>
      </c>
      <c r="D3391" s="5" t="s">
        <v>108</v>
      </c>
      <c r="E3391" s="5" t="s">
        <v>113</v>
      </c>
      <c r="F3391" s="5" t="s">
        <v>113</v>
      </c>
      <c r="G3391" s="5" t="s">
        <v>87</v>
      </c>
      <c r="H3391" s="5" t="s">
        <v>131</v>
      </c>
      <c r="I3391" s="150">
        <v>1466.2676402653076</v>
      </c>
      <c r="J3391" s="150">
        <v>4137.2830650708984</v>
      </c>
      <c r="K3391" s="150">
        <v>245.75857119474756</v>
      </c>
      <c r="L3391" s="150">
        <v>317.61171277287286</v>
      </c>
      <c r="M3391" s="150">
        <v>1978.5647680933066</v>
      </c>
      <c r="N3391" s="150">
        <v>1146.2752502955896</v>
      </c>
      <c r="O3391" s="150">
        <v>1412.5031052650465</v>
      </c>
      <c r="P3391" s="150">
        <v>1935.328962510956</v>
      </c>
      <c r="Q3391" s="150">
        <v>512.32042665149174</v>
      </c>
      <c r="R3391" s="150">
        <v>878.728064301053</v>
      </c>
      <c r="S3391" s="150">
        <v>1630.7539088600622</v>
      </c>
      <c r="T3391" s="150">
        <v>937.21489014946098</v>
      </c>
      <c r="U3391" s="150">
        <v>130.16873474298069</v>
      </c>
      <c r="V3391" s="150">
        <v>1358.9615907167183</v>
      </c>
      <c r="W3391" s="150">
        <v>404.0437526422121</v>
      </c>
      <c r="X3391" s="150">
        <v>1850.2183956367276</v>
      </c>
      <c r="Y3391" s="150">
        <v>9346.1151545460143</v>
      </c>
      <c r="Z3391" s="150">
        <v>1855.1360068185652</v>
      </c>
      <c r="AA3391" s="150">
        <v>7320.6896419452341</v>
      </c>
      <c r="AB3391" s="150">
        <v>515.46818958220354</v>
      </c>
      <c r="AC3391" s="150">
        <v>1213.0684728167857</v>
      </c>
      <c r="AD3391" s="150">
        <v>3308.6102268386112</v>
      </c>
      <c r="AE3391" s="150">
        <v>1249.6198535326146</v>
      </c>
      <c r="AF3391" s="150">
        <v>3018.8960691891562</v>
      </c>
      <c r="AG3391" s="150">
        <v>12313.962306685973</v>
      </c>
      <c r="AH3391" s="150">
        <v>2634.6151911979291</v>
      </c>
      <c r="AI3391" s="150">
        <v>718.53141578125337</v>
      </c>
      <c r="AJ3391" s="150">
        <v>4055.0164247133343</v>
      </c>
      <c r="AK3391" s="150">
        <v>527.96438811752967</v>
      </c>
      <c r="AL3391" s="150">
        <v>68419.6953125</v>
      </c>
      <c r="AM3391" s="150">
        <v>52255.4453125</v>
      </c>
      <c r="AN3391" s="150">
        <v>16164.2470703125</v>
      </c>
      <c r="AO3391" s="5" t="s">
        <v>5629</v>
      </c>
    </row>
    <row r="3392" spans="1:41" ht="14.25" x14ac:dyDescent="0.45">
      <c r="A3392" s="150">
        <v>2019</v>
      </c>
      <c r="B3392" s="5" t="s">
        <v>6344</v>
      </c>
      <c r="C3392" s="5" t="s">
        <v>278</v>
      </c>
      <c r="D3392" s="5" t="s">
        <v>108</v>
      </c>
      <c r="E3392" s="5" t="s">
        <v>113</v>
      </c>
      <c r="F3392" s="5" t="s">
        <v>113</v>
      </c>
      <c r="G3392" s="5" t="s">
        <v>87</v>
      </c>
      <c r="H3392" s="5" t="s">
        <v>131</v>
      </c>
      <c r="I3392" s="150">
        <v>1429.2101660802136</v>
      </c>
      <c r="J3392" s="150">
        <v>4104.9432603793775</v>
      </c>
      <c r="K3392" s="150">
        <v>239.54743234279346</v>
      </c>
      <c r="L3392" s="150">
        <v>338.00548716165349</v>
      </c>
      <c r="M3392" s="150">
        <v>1928.5598366580828</v>
      </c>
      <c r="N3392" s="150">
        <v>714.58217105646861</v>
      </c>
      <c r="O3392" s="150">
        <v>1376.8044402176113</v>
      </c>
      <c r="P3392" s="150">
        <v>1886.4167441011318</v>
      </c>
      <c r="Q3392" s="150">
        <v>480.93241458977081</v>
      </c>
      <c r="R3392" s="150">
        <v>1035.9630461129022</v>
      </c>
      <c r="S3392" s="150">
        <v>927.7387845818356</v>
      </c>
      <c r="T3392" s="150">
        <v>1035.3321228374971</v>
      </c>
      <c r="U3392" s="150">
        <v>126.87893662224229</v>
      </c>
      <c r="V3392" s="150">
        <v>1039.3922488094088</v>
      </c>
      <c r="W3392" s="150">
        <v>453.71907736113843</v>
      </c>
      <c r="X3392" s="150">
        <v>2101.1151904643325</v>
      </c>
      <c r="Y3392" s="150">
        <v>9109.9076494769961</v>
      </c>
      <c r="Z3392" s="150">
        <v>2082.4035795595742</v>
      </c>
      <c r="AA3392" s="150">
        <v>7104.2054193525901</v>
      </c>
      <c r="AB3392" s="150">
        <v>502.44058902407949</v>
      </c>
      <c r="AC3392" s="150">
        <v>1182.4101861700005</v>
      </c>
      <c r="AD3392" s="150">
        <v>3997.8646478987212</v>
      </c>
      <c r="AE3392" s="150">
        <v>1319.5409408713199</v>
      </c>
      <c r="AF3392" s="150">
        <v>4214.589934747838</v>
      </c>
      <c r="AG3392" s="150">
        <v>10604.034007140523</v>
      </c>
      <c r="AH3392" s="150">
        <v>2577.1649606709852</v>
      </c>
      <c r="AI3392" s="150">
        <v>700.37173015477742</v>
      </c>
      <c r="AJ3392" s="150">
        <v>4283.4329003669</v>
      </c>
      <c r="AK3392" s="150">
        <v>514.62096693981471</v>
      </c>
      <c r="AL3392" s="150">
        <v>67412.125</v>
      </c>
      <c r="AM3392" s="150">
        <v>51056.8515625</v>
      </c>
      <c r="AN3392" s="150">
        <v>16355.2802734375</v>
      </c>
      <c r="AO3392" s="5" t="s">
        <v>6500</v>
      </c>
    </row>
    <row r="3393" spans="1:41" ht="14.25" x14ac:dyDescent="0.45">
      <c r="A3393" s="150">
        <v>2019</v>
      </c>
      <c r="B3393" s="5" t="s">
        <v>582</v>
      </c>
      <c r="C3393" s="5" t="s">
        <v>278</v>
      </c>
      <c r="D3393" s="5" t="s">
        <v>108</v>
      </c>
      <c r="E3393" s="5" t="s">
        <v>113</v>
      </c>
      <c r="F3393" s="5" t="s">
        <v>113</v>
      </c>
      <c r="G3393" s="5" t="s">
        <v>87</v>
      </c>
      <c r="H3393" s="5" t="s">
        <v>131</v>
      </c>
      <c r="I3393" s="150">
        <v>1451.0682147198954</v>
      </c>
      <c r="J3393" s="150">
        <v>3493.3019067379655</v>
      </c>
      <c r="K3393" s="150">
        <v>290.95735692485073</v>
      </c>
      <c r="L3393" s="150">
        <v>283.14548280069084</v>
      </c>
      <c r="M3393" s="150">
        <v>1426.70204511976</v>
      </c>
      <c r="N3393" s="150">
        <v>1170.9931401098338</v>
      </c>
      <c r="O3393" s="150">
        <v>1248.8243963897426</v>
      </c>
      <c r="P3393" s="150">
        <v>1579.4864696685236</v>
      </c>
      <c r="Q3393" s="150">
        <v>767.71693576438838</v>
      </c>
      <c r="R3393" s="150">
        <v>912.35980594074124</v>
      </c>
      <c r="S3393" s="150">
        <v>1139.0996720485425</v>
      </c>
      <c r="T3393" s="150">
        <v>877.97048930446772</v>
      </c>
      <c r="U3393" s="150">
        <v>131.69557339567015</v>
      </c>
      <c r="V3393" s="150">
        <v>1121.6073000864576</v>
      </c>
      <c r="W3393" s="150">
        <v>299.60742947514962</v>
      </c>
      <c r="X3393" s="150">
        <v>1203.981590112377</v>
      </c>
      <c r="Y3393" s="150">
        <v>9525.9798089534743</v>
      </c>
      <c r="Z3393" s="150">
        <v>1079.4726622327714</v>
      </c>
      <c r="AA3393" s="150">
        <v>8000.8621776427944</v>
      </c>
      <c r="AB3393" s="150">
        <v>95.47929071186087</v>
      </c>
      <c r="AC3393" s="150">
        <v>1373.6451909879795</v>
      </c>
      <c r="AD3393" s="150">
        <v>3146.2603804748655</v>
      </c>
      <c r="AE3393" s="150">
        <v>1316.9557339567016</v>
      </c>
      <c r="AF3393" s="150">
        <v>2650.7265138791822</v>
      </c>
      <c r="AG3393" s="150">
        <v>10285.101184286321</v>
      </c>
      <c r="AH3393" s="150">
        <v>2688.7846234949325</v>
      </c>
      <c r="AI3393" s="150">
        <v>696.88907588542122</v>
      </c>
      <c r="AJ3393" s="150">
        <v>4529.230261699423</v>
      </c>
      <c r="AK3393" s="150">
        <v>544.60513841408579</v>
      </c>
      <c r="AL3393" s="150">
        <v>63332.515625</v>
      </c>
      <c r="AM3393" s="150">
        <v>49673.34375</v>
      </c>
      <c r="AN3393" s="150">
        <v>13659.1611328125</v>
      </c>
      <c r="AO3393" s="5" t="s">
        <v>986</v>
      </c>
    </row>
    <row r="3394" spans="1:41" ht="14.25" x14ac:dyDescent="0.45">
      <c r="A3394" s="150">
        <v>2019</v>
      </c>
      <c r="B3394" s="5" t="s">
        <v>1478</v>
      </c>
      <c r="C3394" s="5" t="s">
        <v>278</v>
      </c>
      <c r="D3394" s="5" t="s">
        <v>108</v>
      </c>
      <c r="E3394" s="5" t="s">
        <v>113</v>
      </c>
      <c r="F3394" s="5" t="s">
        <v>113</v>
      </c>
      <c r="G3394" s="5" t="s">
        <v>87</v>
      </c>
      <c r="H3394" s="5" t="s">
        <v>131</v>
      </c>
      <c r="I3394" s="150">
        <v>1481.6562916859882</v>
      </c>
      <c r="J3394" s="150">
        <v>3257.4781515210293</v>
      </c>
      <c r="K3394" s="150">
        <v>317.00441699891417</v>
      </c>
      <c r="L3394" s="150">
        <v>301.12741943305986</v>
      </c>
      <c r="M3394" s="150">
        <v>1507.6062077341176</v>
      </c>
      <c r="N3394" s="150">
        <v>936.58535396337425</v>
      </c>
      <c r="O3394" s="150">
        <v>1174.6578239195931</v>
      </c>
      <c r="P3394" s="150">
        <v>2153.4674042324768</v>
      </c>
      <c r="Q3394" s="150">
        <v>763.18894895205665</v>
      </c>
      <c r="R3394" s="150">
        <v>902.99716929105114</v>
      </c>
      <c r="S3394" s="150">
        <v>1096.4939251002645</v>
      </c>
      <c r="T3394" s="150">
        <v>995.6377342456318</v>
      </c>
      <c r="U3394" s="150">
        <v>159.74454313896581</v>
      </c>
      <c r="V3394" s="150">
        <v>861.77977219705235</v>
      </c>
      <c r="W3394" s="150">
        <v>252.00697317906105</v>
      </c>
      <c r="X3394" s="150">
        <v>1616.2519219254089</v>
      </c>
      <c r="Y3394" s="150">
        <v>7572.3781010126104</v>
      </c>
      <c r="Z3394" s="150">
        <v>1816.7245200402938</v>
      </c>
      <c r="AA3394" s="150">
        <v>9874.4984669952537</v>
      </c>
      <c r="AB3394" s="150">
        <v>121.68905640779944</v>
      </c>
      <c r="AC3394" s="150">
        <v>1396.1053562422082</v>
      </c>
      <c r="AD3394" s="150">
        <v>3127.7028765548403</v>
      </c>
      <c r="AE3394" s="150">
        <v>1659.3962237427197</v>
      </c>
      <c r="AF3394" s="150">
        <v>2508.0575561027676</v>
      </c>
      <c r="AG3394" s="150">
        <v>9551.907360101939</v>
      </c>
      <c r="AH3394" s="150">
        <v>2779.5700733094391</v>
      </c>
      <c r="AI3394" s="150">
        <v>702.47773471775133</v>
      </c>
      <c r="AJ3394" s="150">
        <v>4085.209612269929</v>
      </c>
      <c r="AK3394" s="150">
        <v>548.9725656306241</v>
      </c>
      <c r="AL3394" s="150">
        <v>63522.37109375</v>
      </c>
      <c r="AM3394" s="150">
        <v>49282.30078125</v>
      </c>
      <c r="AN3394" s="150">
        <v>14240.0712890625</v>
      </c>
      <c r="AO3394" s="5" t="s">
        <v>2693</v>
      </c>
    </row>
    <row r="3395" spans="1:41" ht="14.25" x14ac:dyDescent="0.45">
      <c r="A3395" s="150">
        <v>2019</v>
      </c>
      <c r="B3395" s="5" t="s">
        <v>4024</v>
      </c>
      <c r="C3395" s="5" t="s">
        <v>278</v>
      </c>
      <c r="D3395" s="5" t="s">
        <v>108</v>
      </c>
      <c r="E3395" s="5" t="s">
        <v>113</v>
      </c>
      <c r="F3395" s="5" t="s">
        <v>113</v>
      </c>
      <c r="G3395" s="5" t="s">
        <v>87</v>
      </c>
      <c r="H3395" s="5" t="s">
        <v>131</v>
      </c>
      <c r="I3395" s="150">
        <v>1409.3510686211891</v>
      </c>
      <c r="J3395" s="150">
        <v>3422.1731842734812</v>
      </c>
      <c r="K3395" s="150">
        <v>338.55752908422335</v>
      </c>
      <c r="L3395" s="150">
        <v>276.03287354231333</v>
      </c>
      <c r="M3395" s="150">
        <v>1818.8212597749327</v>
      </c>
      <c r="N3395" s="150">
        <v>908.46644767467137</v>
      </c>
      <c r="O3395" s="150">
        <v>1359.2080592626885</v>
      </c>
      <c r="P3395" s="150">
        <v>2414.1818001692982</v>
      </c>
      <c r="Q3395" s="150">
        <v>460.59582316822031</v>
      </c>
      <c r="R3395" s="150">
        <v>915.20232114812768</v>
      </c>
      <c r="S3395" s="150">
        <v>1675.4553487103203</v>
      </c>
      <c r="T3395" s="150">
        <v>855.91588695290955</v>
      </c>
      <c r="U3395" s="150">
        <v>135.06098463675241</v>
      </c>
      <c r="V3395" s="150">
        <v>1146.9272885168989</v>
      </c>
      <c r="W3395" s="150">
        <v>357.34488280283972</v>
      </c>
      <c r="X3395" s="150">
        <v>1386.5837368637135</v>
      </c>
      <c r="Y3395" s="150">
        <v>7505.3124337183253</v>
      </c>
      <c r="Z3395" s="150">
        <v>1266.7555126903062</v>
      </c>
      <c r="AA3395" s="150">
        <v>7788.8345712714772</v>
      </c>
      <c r="AB3395" s="150">
        <v>93.102250603302735</v>
      </c>
      <c r="AC3395" s="150">
        <v>1246.4275103751745</v>
      </c>
      <c r="AD3395" s="150">
        <v>1734.44866648584</v>
      </c>
      <c r="AE3395" s="150">
        <v>1283.8738304293643</v>
      </c>
      <c r="AF3395" s="150">
        <v>2647.818122812665</v>
      </c>
      <c r="AG3395" s="150">
        <v>10570.561203868432</v>
      </c>
      <c r="AH3395" s="150">
        <v>2429.7312240875722</v>
      </c>
      <c r="AI3395" s="150">
        <v>738.22745249688444</v>
      </c>
      <c r="AJ3395" s="150">
        <v>4169.9573740797387</v>
      </c>
      <c r="AK3395" s="150">
        <v>530.92466747268418</v>
      </c>
      <c r="AL3395" s="150">
        <v>60885.8515625</v>
      </c>
      <c r="AM3395" s="150">
        <v>47567.53125</v>
      </c>
      <c r="AN3395" s="150">
        <v>13318.3212890625</v>
      </c>
      <c r="AO3395" s="5" t="s">
        <v>4410</v>
      </c>
    </row>
    <row r="3396" spans="1:41" ht="14.25" x14ac:dyDescent="0.45">
      <c r="A3396" s="150">
        <v>2019</v>
      </c>
      <c r="B3396" s="5" t="s">
        <v>1476</v>
      </c>
      <c r="C3396" s="5" t="s">
        <v>278</v>
      </c>
      <c r="D3396" s="5" t="s">
        <v>108</v>
      </c>
      <c r="E3396" s="5" t="s">
        <v>113</v>
      </c>
      <c r="F3396" s="5" t="s">
        <v>113</v>
      </c>
      <c r="G3396" s="5" t="s">
        <v>87</v>
      </c>
      <c r="H3396" s="5" t="s">
        <v>131</v>
      </c>
      <c r="I3396" s="150">
        <v>1548.3941308169517</v>
      </c>
      <c r="J3396" s="150">
        <v>5244.8093699844585</v>
      </c>
      <c r="K3396" s="150">
        <v>273.98009447587839</v>
      </c>
      <c r="L3396" s="150">
        <v>297.56034850863841</v>
      </c>
      <c r="M3396" s="150">
        <v>1416.4464323572399</v>
      </c>
      <c r="N3396" s="150">
        <v>757.93673676728656</v>
      </c>
      <c r="O3396" s="150">
        <v>1079.0773393086849</v>
      </c>
      <c r="P3396" s="150">
        <v>1661.8464746897541</v>
      </c>
      <c r="Q3396" s="150">
        <v>648.57937864802318</v>
      </c>
      <c r="R3396" s="150">
        <v>784.90805590380535</v>
      </c>
      <c r="S3396" s="150">
        <v>902.78686868281238</v>
      </c>
      <c r="T3396" s="150">
        <v>1077.9544700690299</v>
      </c>
      <c r="U3396" s="150">
        <v>159.02124097735455</v>
      </c>
      <c r="V3396" s="150">
        <v>810.71159103108278</v>
      </c>
      <c r="W3396" s="150">
        <v>292.42883608341401</v>
      </c>
      <c r="X3396" s="150">
        <v>1435.026888279396</v>
      </c>
      <c r="Y3396" s="150">
        <v>7750.0434921004617</v>
      </c>
      <c r="Z3396" s="150">
        <v>1446.2555806759483</v>
      </c>
      <c r="AA3396" s="150">
        <v>9719.3353906520388</v>
      </c>
      <c r="AB3396" s="150">
        <v>97.689623850005816</v>
      </c>
      <c r="AC3396" s="150">
        <v>1448.1925301143535</v>
      </c>
      <c r="AD3396" s="150">
        <v>2888.7978327763567</v>
      </c>
      <c r="AE3396" s="150">
        <v>1145.3266244483441</v>
      </c>
      <c r="AF3396" s="150">
        <v>2729.6575037042307</v>
      </c>
      <c r="AG3396" s="150">
        <v>7794.7947790388062</v>
      </c>
      <c r="AH3396" s="150">
        <v>2930.6887155001746</v>
      </c>
      <c r="AI3396" s="150">
        <v>642.28120508279687</v>
      </c>
      <c r="AJ3396" s="150">
        <v>4713.9289624167423</v>
      </c>
      <c r="AK3396" s="150">
        <v>543.4687119931358</v>
      </c>
      <c r="AL3396" s="150">
        <v>62241.92578125</v>
      </c>
      <c r="AM3396" s="150">
        <v>48661.30078125</v>
      </c>
      <c r="AN3396" s="150">
        <v>13580.6259765625</v>
      </c>
      <c r="AO3396" s="5" t="s">
        <v>2692</v>
      </c>
    </row>
    <row r="3397" spans="1:41" ht="14.25" x14ac:dyDescent="0.45">
      <c r="A3397" s="150">
        <v>2019</v>
      </c>
      <c r="B3397" s="5" t="s">
        <v>1477</v>
      </c>
      <c r="C3397" s="5" t="s">
        <v>278</v>
      </c>
      <c r="D3397" s="5" t="s">
        <v>108</v>
      </c>
      <c r="E3397" s="5" t="s">
        <v>113</v>
      </c>
      <c r="F3397" s="5" t="s">
        <v>113</v>
      </c>
      <c r="G3397" s="5" t="s">
        <v>88</v>
      </c>
      <c r="H3397" s="5" t="s">
        <v>131</v>
      </c>
      <c r="I3397" s="150">
        <v>1895.125267346154</v>
      </c>
      <c r="J3397" s="150">
        <v>3329.5</v>
      </c>
      <c r="K3397" s="150">
        <v>272.00029845226129</v>
      </c>
      <c r="L3397" s="150">
        <v>328.36620000000011</v>
      </c>
      <c r="M3397" s="150">
        <v>1713.2253927636309</v>
      </c>
      <c r="N3397" s="150">
        <v>799.38593032345216</v>
      </c>
      <c r="O3397" s="150">
        <v>1201</v>
      </c>
      <c r="P3397" s="150">
        <v>1672.4</v>
      </c>
      <c r="Q3397" s="150">
        <v>826.65256267747418</v>
      </c>
      <c r="R3397" s="150">
        <v>634.82539134043839</v>
      </c>
      <c r="S3397" s="150">
        <v>1097.0571233766079</v>
      </c>
      <c r="T3397" s="150">
        <v>1187.686305646874</v>
      </c>
      <c r="U3397" s="150">
        <v>159.42926798208001</v>
      </c>
      <c r="V3397" s="150">
        <v>811</v>
      </c>
      <c r="W3397" s="150">
        <v>278.28248401439998</v>
      </c>
      <c r="X3397" s="150">
        <v>1786.1824814700001</v>
      </c>
      <c r="Y3397" s="150">
        <v>8522.6625000000004</v>
      </c>
      <c r="Z3397" s="150">
        <v>1914.99</v>
      </c>
      <c r="AA3397" s="150">
        <v>9809.8316487678621</v>
      </c>
      <c r="AB3397" s="150">
        <v>109</v>
      </c>
      <c r="AC3397" s="150">
        <v>1454.1876906174709</v>
      </c>
      <c r="AD3397" s="150">
        <v>3641.921518746733</v>
      </c>
      <c r="AE3397" s="150">
        <v>1623.64824</v>
      </c>
      <c r="AF3397" s="150">
        <v>2399.819573337229</v>
      </c>
      <c r="AG3397" s="150">
        <v>8387</v>
      </c>
      <c r="AH3397" s="150">
        <v>3281.208820323985</v>
      </c>
      <c r="AI3397" s="150">
        <v>619.1511955200001</v>
      </c>
      <c r="AJ3397" s="150">
        <v>4790.8230880724641</v>
      </c>
      <c r="AK3397" s="150">
        <v>600.40438085165999</v>
      </c>
      <c r="AL3397" s="150">
        <v>65146.76953125</v>
      </c>
      <c r="AM3397" s="150">
        <v>49359.6484375</v>
      </c>
      <c r="AN3397" s="150">
        <v>15787.12109375</v>
      </c>
      <c r="AO3397" s="5" t="s">
        <v>2696</v>
      </c>
    </row>
    <row r="3398" spans="1:41" ht="14.25" x14ac:dyDescent="0.45">
      <c r="A3398" s="150">
        <v>2019</v>
      </c>
      <c r="B3398" s="5" t="s">
        <v>1476</v>
      </c>
      <c r="C3398" s="5" t="s">
        <v>278</v>
      </c>
      <c r="D3398" s="5" t="s">
        <v>108</v>
      </c>
      <c r="E3398" s="5" t="s">
        <v>113</v>
      </c>
      <c r="F3398" s="5" t="s">
        <v>113</v>
      </c>
      <c r="G3398" s="5" t="s">
        <v>88</v>
      </c>
      <c r="H3398" s="5" t="s">
        <v>131</v>
      </c>
      <c r="I3398" s="150">
        <v>1532.18011712404</v>
      </c>
      <c r="J3398" s="150">
        <v>4570.3517611770003</v>
      </c>
      <c r="K3398" s="150">
        <v>288</v>
      </c>
      <c r="L3398" s="150">
        <v>298.43304110496001</v>
      </c>
      <c r="M3398" s="150">
        <v>1419.134285743864</v>
      </c>
      <c r="N3398" s="150">
        <v>766.8</v>
      </c>
      <c r="O3398" s="150">
        <v>1114.465374902587</v>
      </c>
      <c r="P3398" s="150">
        <v>1672.4</v>
      </c>
      <c r="Q3398" s="150">
        <v>655.44527840400008</v>
      </c>
      <c r="R3398" s="150">
        <v>783.74094431717913</v>
      </c>
      <c r="S3398" s="150">
        <v>909.65220316406226</v>
      </c>
      <c r="T3398" s="150">
        <v>1113.3056814843751</v>
      </c>
      <c r="U3398" s="150">
        <v>127</v>
      </c>
      <c r="V3398" s="150">
        <v>817</v>
      </c>
      <c r="W3398" s="150">
        <v>287.2513754548246</v>
      </c>
      <c r="X3398" s="150">
        <v>1525.8424782233919</v>
      </c>
      <c r="Y3398" s="150">
        <v>8810</v>
      </c>
      <c r="Z3398" s="150">
        <v>1434.1880000000001</v>
      </c>
      <c r="AA3398" s="150">
        <v>9869.3718224593304</v>
      </c>
      <c r="AB3398" s="150">
        <v>87</v>
      </c>
      <c r="AC3398" s="150">
        <v>1491.313312518098</v>
      </c>
      <c r="AD3398" s="150">
        <v>2896.8523180000002</v>
      </c>
      <c r="AE3398" s="150">
        <v>1157.6495126324151</v>
      </c>
      <c r="AF3398" s="150">
        <v>2737.663113006397</v>
      </c>
      <c r="AG3398" s="150">
        <v>7885.035761500053</v>
      </c>
      <c r="AH3398" s="150">
        <v>2962.35</v>
      </c>
      <c r="AI3398" s="150">
        <v>631.53421943040007</v>
      </c>
      <c r="AJ3398" s="150">
        <v>4797.7072999458378</v>
      </c>
      <c r="AK3398" s="150">
        <v>515</v>
      </c>
      <c r="AL3398" s="150">
        <v>63156.66796875</v>
      </c>
      <c r="AM3398" s="150">
        <v>49406.27734375</v>
      </c>
      <c r="AN3398" s="150">
        <v>13750.3876953125</v>
      </c>
      <c r="AO3398" s="5" t="s">
        <v>2695</v>
      </c>
    </row>
    <row r="3399" spans="1:41" ht="14.25" x14ac:dyDescent="0.45">
      <c r="A3399" s="150">
        <v>2019</v>
      </c>
      <c r="B3399" s="5" t="s">
        <v>4980</v>
      </c>
      <c r="C3399" s="5" t="s">
        <v>278</v>
      </c>
      <c r="D3399" s="5" t="s">
        <v>108</v>
      </c>
      <c r="E3399" s="5" t="s">
        <v>113</v>
      </c>
      <c r="F3399" s="5" t="s">
        <v>113</v>
      </c>
      <c r="G3399" s="5" t="s">
        <v>88</v>
      </c>
      <c r="H3399" s="5" t="s">
        <v>131</v>
      </c>
      <c r="I3399" s="150">
        <v>1436.2060482723391</v>
      </c>
      <c r="J3399" s="150">
        <v>4082.6624507343299</v>
      </c>
      <c r="K3399" s="150">
        <v>236</v>
      </c>
      <c r="L3399" s="150">
        <v>311.43549999999999</v>
      </c>
      <c r="M3399" s="150">
        <v>1900</v>
      </c>
      <c r="N3399" s="150">
        <v>1100.759</v>
      </c>
      <c r="O3399" s="150">
        <v>1356.4154903000001</v>
      </c>
      <c r="P3399" s="150">
        <v>1858.481</v>
      </c>
      <c r="Q3399" s="150">
        <v>491.97722830973282</v>
      </c>
      <c r="R3399" s="150">
        <v>843.83556661677369</v>
      </c>
      <c r="S3399" s="150">
        <v>1566</v>
      </c>
      <c r="T3399" s="150">
        <v>918.49494543797755</v>
      </c>
      <c r="U3399" s="150">
        <v>127.5</v>
      </c>
      <c r="V3399" s="150">
        <v>1305</v>
      </c>
      <c r="W3399" s="150">
        <v>388</v>
      </c>
      <c r="X3399" s="150">
        <v>1776.75</v>
      </c>
      <c r="Y3399" s="150">
        <v>8975</v>
      </c>
      <c r="Z3399" s="150">
        <v>1781.4723428801351</v>
      </c>
      <c r="AA3399" s="150">
        <v>7224</v>
      </c>
      <c r="AB3399" s="150">
        <v>495</v>
      </c>
      <c r="AC3399" s="150">
        <v>1164.9000000000001</v>
      </c>
      <c r="AD3399" s="150">
        <v>3177.232068602621</v>
      </c>
      <c r="AE3399" s="150">
        <v>1200</v>
      </c>
      <c r="AF3399" s="150">
        <v>2960.1912301902389</v>
      </c>
      <c r="AG3399" s="150">
        <v>12242</v>
      </c>
      <c r="AH3399" s="150">
        <v>2581.8649999999998</v>
      </c>
      <c r="AI3399" s="150">
        <v>690</v>
      </c>
      <c r="AJ3399" s="150">
        <v>4051.3175999999999</v>
      </c>
      <c r="AK3399" s="150">
        <v>507</v>
      </c>
      <c r="AL3399" s="150">
        <v>66749.4921875</v>
      </c>
      <c r="AM3399" s="150">
        <v>51156.73828125</v>
      </c>
      <c r="AN3399" s="150">
        <v>15592.7578125</v>
      </c>
      <c r="AO3399" s="5" t="s">
        <v>5630</v>
      </c>
    </row>
    <row r="3400" spans="1:41" ht="14.25" x14ac:dyDescent="0.45">
      <c r="A3400" s="150">
        <v>2019</v>
      </c>
      <c r="B3400" s="5" t="s">
        <v>4024</v>
      </c>
      <c r="C3400" s="5" t="s">
        <v>278</v>
      </c>
      <c r="D3400" s="5" t="s">
        <v>108</v>
      </c>
      <c r="E3400" s="5" t="s">
        <v>113</v>
      </c>
      <c r="F3400" s="5" t="s">
        <v>113</v>
      </c>
      <c r="G3400" s="5" t="s">
        <v>88</v>
      </c>
      <c r="H3400" s="5" t="s">
        <v>131</v>
      </c>
      <c r="I3400" s="150">
        <v>1370.4980820146</v>
      </c>
      <c r="J3400" s="150">
        <v>3324.5681436599998</v>
      </c>
      <c r="K3400" s="150">
        <v>323.08524</v>
      </c>
      <c r="L3400" s="150">
        <v>271.39019999999999</v>
      </c>
      <c r="M3400" s="150">
        <v>1734</v>
      </c>
      <c r="N3400" s="150">
        <v>866.94896749999987</v>
      </c>
      <c r="O3400" s="150">
        <v>1294.5505823656999</v>
      </c>
      <c r="P3400" s="150">
        <v>2294.8263287999998</v>
      </c>
      <c r="Q3400" s="150">
        <v>439.11580265590499</v>
      </c>
      <c r="R3400" s="150">
        <v>868.24452741249979</v>
      </c>
      <c r="S3400" s="150">
        <v>1598</v>
      </c>
      <c r="T3400" s="150">
        <v>832.31999999999994</v>
      </c>
      <c r="U3400" s="150">
        <v>127.5</v>
      </c>
      <c r="V3400" s="150">
        <v>1098</v>
      </c>
      <c r="W3400" s="150">
        <v>341.01400000000001</v>
      </c>
      <c r="X3400" s="150">
        <v>1192.3800000000001</v>
      </c>
      <c r="Y3400" s="150">
        <v>7126.6064339794184</v>
      </c>
      <c r="Z3400" s="150">
        <v>1208</v>
      </c>
      <c r="AA3400" s="150">
        <v>7524</v>
      </c>
      <c r="AB3400" s="150">
        <v>87.02</v>
      </c>
      <c r="AC3400" s="150">
        <v>1188.3</v>
      </c>
      <c r="AD3400" s="150">
        <v>1653.5621472</v>
      </c>
      <c r="AE3400" s="150">
        <v>1224</v>
      </c>
      <c r="AF3400" s="150">
        <v>2574.8230796663402</v>
      </c>
      <c r="AG3400" s="150">
        <v>10283</v>
      </c>
      <c r="AH3400" s="150">
        <v>2339</v>
      </c>
      <c r="AI3400" s="150">
        <v>703.80000000000007</v>
      </c>
      <c r="AJ3400" s="150">
        <v>4055</v>
      </c>
      <c r="AK3400" s="150">
        <v>506.16484079999998</v>
      </c>
      <c r="AL3400" s="150">
        <v>58449.71875</v>
      </c>
      <c r="AM3400" s="150">
        <v>45844.8203125</v>
      </c>
      <c r="AN3400" s="150">
        <v>12604.896484375</v>
      </c>
      <c r="AO3400" s="5" t="s">
        <v>4411</v>
      </c>
    </row>
    <row r="3401" spans="1:41" ht="14.25" x14ac:dyDescent="0.45">
      <c r="A3401" s="150">
        <v>2019</v>
      </c>
      <c r="B3401" s="5" t="s">
        <v>582</v>
      </c>
      <c r="C3401" s="5" t="s">
        <v>278</v>
      </c>
      <c r="D3401" s="5" t="s">
        <v>108</v>
      </c>
      <c r="E3401" s="5" t="s">
        <v>113</v>
      </c>
      <c r="F3401" s="5" t="s">
        <v>113</v>
      </c>
      <c r="G3401" s="5" t="s">
        <v>88</v>
      </c>
      <c r="H3401" s="5" t="s">
        <v>131</v>
      </c>
      <c r="I3401" s="150">
        <v>1382.598318523897</v>
      </c>
      <c r="J3401" s="150">
        <v>3383.6034099999988</v>
      </c>
      <c r="K3401" s="150">
        <v>273.93117654503999</v>
      </c>
      <c r="L3401" s="150">
        <v>272.44954799999999</v>
      </c>
      <c r="M3401" s="150">
        <v>1352.5</v>
      </c>
      <c r="N3401" s="150">
        <v>1133.417549</v>
      </c>
      <c r="O3401" s="150">
        <v>1182.4956063853219</v>
      </c>
      <c r="P3401" s="150">
        <v>1583.6</v>
      </c>
      <c r="Q3401" s="150">
        <v>727.51931680754331</v>
      </c>
      <c r="R3401" s="150">
        <v>854.77478079008733</v>
      </c>
      <c r="S3401" s="150">
        <v>1075.6399708801509</v>
      </c>
      <c r="T3401" s="150">
        <v>798.48327500000005</v>
      </c>
      <c r="U3401" s="150">
        <v>122.41200000000001</v>
      </c>
      <c r="V3401" s="150">
        <v>25</v>
      </c>
      <c r="W3401" s="150">
        <v>284.58639299999987</v>
      </c>
      <c r="X3401" s="150">
        <v>1164.2076</v>
      </c>
      <c r="Y3401" s="150">
        <v>9109.6698999999971</v>
      </c>
      <c r="Z3401" s="150">
        <v>1023.34398888876</v>
      </c>
      <c r="AA3401" s="150">
        <v>7717.7595936700582</v>
      </c>
      <c r="AB3401" s="150">
        <v>87</v>
      </c>
      <c r="AC3401" s="150">
        <v>1300.6866600000001</v>
      </c>
      <c r="AD3401" s="150">
        <v>2982.666222577795</v>
      </c>
      <c r="AE3401" s="150">
        <v>1248.48</v>
      </c>
      <c r="AF3401" s="150">
        <v>2550.5942508231919</v>
      </c>
      <c r="AG3401" s="150">
        <v>9964.8200188674091</v>
      </c>
      <c r="AH3401" s="150">
        <v>2603.7849445562501</v>
      </c>
      <c r="AI3401" s="150">
        <v>660.65400000000011</v>
      </c>
      <c r="AJ3401" s="150">
        <v>4379.6054159999994</v>
      </c>
      <c r="AK3401" s="150">
        <v>516.28813761600009</v>
      </c>
      <c r="AL3401" s="150">
        <v>59762.57421875</v>
      </c>
      <c r="AM3401" s="150">
        <v>46780.3359375</v>
      </c>
      <c r="AN3401" s="150">
        <v>12982.2373046875</v>
      </c>
      <c r="AO3401" s="5" t="s">
        <v>987</v>
      </c>
    </row>
    <row r="3402" spans="1:41" ht="14.25" x14ac:dyDescent="0.45">
      <c r="A3402" s="150">
        <v>2019</v>
      </c>
      <c r="B3402" s="5" t="s">
        <v>6344</v>
      </c>
      <c r="C3402" s="5" t="s">
        <v>278</v>
      </c>
      <c r="D3402" s="5" t="s">
        <v>108</v>
      </c>
      <c r="E3402" s="5" t="s">
        <v>113</v>
      </c>
      <c r="F3402" s="5" t="s">
        <v>113</v>
      </c>
      <c r="G3402" s="5" t="s">
        <v>88</v>
      </c>
      <c r="H3402" s="5" t="s">
        <v>131</v>
      </c>
      <c r="I3402" s="150">
        <v>1408.0451453650389</v>
      </c>
      <c r="J3402" s="150">
        <v>4044.153594029026</v>
      </c>
      <c r="K3402" s="150">
        <v>236</v>
      </c>
      <c r="L3402" s="150">
        <v>333</v>
      </c>
      <c r="M3402" s="150">
        <v>1900</v>
      </c>
      <c r="N3402" s="150">
        <v>704</v>
      </c>
      <c r="O3402" s="150">
        <v>1356.4154903000001</v>
      </c>
      <c r="P3402" s="150">
        <v>1858.481</v>
      </c>
      <c r="Q3402" s="150">
        <v>473.8103378238963</v>
      </c>
      <c r="R3402" s="150">
        <v>1020.62158</v>
      </c>
      <c r="S3402" s="150">
        <v>914</v>
      </c>
      <c r="T3402" s="150">
        <v>1020</v>
      </c>
      <c r="U3402" s="150">
        <v>125</v>
      </c>
      <c r="V3402" s="150">
        <v>1024</v>
      </c>
      <c r="W3402" s="150">
        <v>447</v>
      </c>
      <c r="X3402" s="150">
        <v>2070</v>
      </c>
      <c r="Y3402" s="150">
        <v>8975</v>
      </c>
      <c r="Z3402" s="150">
        <v>2051.5654873428002</v>
      </c>
      <c r="AA3402" s="150">
        <v>6999</v>
      </c>
      <c r="AB3402" s="150">
        <v>495</v>
      </c>
      <c r="AC3402" s="150">
        <v>1164.9000000000001</v>
      </c>
      <c r="AD3402" s="150">
        <v>3938.660697285</v>
      </c>
      <c r="AE3402" s="150">
        <v>1300</v>
      </c>
      <c r="AF3402" s="150">
        <v>4152.1765225066192</v>
      </c>
      <c r="AG3402" s="150">
        <v>10447</v>
      </c>
      <c r="AH3402" s="150">
        <v>2539</v>
      </c>
      <c r="AI3402" s="150">
        <v>690</v>
      </c>
      <c r="AJ3402" s="150">
        <v>4220</v>
      </c>
      <c r="AK3402" s="150">
        <v>507</v>
      </c>
      <c r="AL3402" s="150">
        <v>66413.828125</v>
      </c>
      <c r="AM3402" s="150">
        <v>50300.75390625</v>
      </c>
      <c r="AN3402" s="150">
        <v>16113.0771484375</v>
      </c>
      <c r="AO3402" s="5" t="s">
        <v>6501</v>
      </c>
    </row>
    <row r="3403" spans="1:41" ht="14.25" x14ac:dyDescent="0.45">
      <c r="A3403" s="150">
        <v>2019</v>
      </c>
      <c r="B3403" s="5" t="s">
        <v>1478</v>
      </c>
      <c r="C3403" s="5" t="s">
        <v>278</v>
      </c>
      <c r="D3403" s="5" t="s">
        <v>108</v>
      </c>
      <c r="E3403" s="5" t="s">
        <v>113</v>
      </c>
      <c r="F3403" s="5" t="s">
        <v>113</v>
      </c>
      <c r="G3403" s="5" t="s">
        <v>88</v>
      </c>
      <c r="H3403" s="5" t="s">
        <v>131</v>
      </c>
      <c r="I3403" s="150">
        <v>1449.737317622021</v>
      </c>
      <c r="J3403" s="150">
        <v>3187.3</v>
      </c>
      <c r="K3403" s="150">
        <v>308.04394663294158</v>
      </c>
      <c r="L3403" s="150">
        <v>291.25624204445319</v>
      </c>
      <c r="M3403" s="150">
        <v>1464.9997241093999</v>
      </c>
      <c r="N3403" s="150">
        <v>898.43991695999989</v>
      </c>
      <c r="O3403" s="150">
        <v>1137.184702813752</v>
      </c>
      <c r="P3403" s="150">
        <v>1946.612304</v>
      </c>
      <c r="Q3403" s="150">
        <v>741.27961157375012</v>
      </c>
      <c r="R3403" s="150">
        <v>904.57951712615488</v>
      </c>
      <c r="S3403" s="150">
        <v>1052.8547791631149</v>
      </c>
      <c r="T3403" s="150">
        <v>955.22719556249945</v>
      </c>
      <c r="U3403" s="150">
        <v>156.30320390399999</v>
      </c>
      <c r="V3403" s="150">
        <v>838</v>
      </c>
      <c r="W3403" s="150">
        <v>241.97995293619991</v>
      </c>
      <c r="X3403" s="150">
        <v>1550.424888</v>
      </c>
      <c r="Y3403" s="150">
        <v>7510.0602000000017</v>
      </c>
      <c r="Z3403" s="150">
        <v>1765.0294270893351</v>
      </c>
      <c r="AA3403" s="150">
        <v>9689.1125791940558</v>
      </c>
      <c r="AB3403" s="150">
        <v>110</v>
      </c>
      <c r="AC3403" s="150">
        <v>1331.23966</v>
      </c>
      <c r="AD3403" s="150">
        <v>3037.913974821342</v>
      </c>
      <c r="AE3403" s="150">
        <v>1641.184846269595</v>
      </c>
      <c r="AF3403" s="150">
        <v>2513.259950708758</v>
      </c>
      <c r="AG3403" s="150">
        <v>9670.1916668845406</v>
      </c>
      <c r="AH3403" s="150">
        <v>2725.0270957612611</v>
      </c>
      <c r="AI3403" s="150">
        <v>673.86707999999999</v>
      </c>
      <c r="AJ3403" s="150">
        <v>4014.8095677013739</v>
      </c>
      <c r="AK3403" s="150">
        <v>537.53052770018724</v>
      </c>
      <c r="AL3403" s="150">
        <v>62343.44921875</v>
      </c>
      <c r="AM3403" s="150">
        <v>48548.39453125</v>
      </c>
      <c r="AN3403" s="150">
        <v>13795.0537109375</v>
      </c>
      <c r="AO3403" s="5" t="s">
        <v>2694</v>
      </c>
    </row>
    <row r="3404" spans="1:41" ht="14.25" x14ac:dyDescent="0.45">
      <c r="A3404" s="150">
        <v>2019</v>
      </c>
      <c r="B3404" s="5" t="s">
        <v>1477</v>
      </c>
      <c r="C3404" s="5" t="s">
        <v>278</v>
      </c>
      <c r="D3404" s="5" t="s">
        <v>108</v>
      </c>
      <c r="E3404" s="5" t="s">
        <v>114</v>
      </c>
      <c r="F3404" s="5" t="s">
        <v>114</v>
      </c>
      <c r="G3404" s="5" t="s">
        <v>87</v>
      </c>
      <c r="H3404" s="5" t="s">
        <v>131</v>
      </c>
      <c r="I3404" s="150">
        <v>4763.8583889541578</v>
      </c>
      <c r="J3404" s="150">
        <v>5366.7507199868469</v>
      </c>
      <c r="K3404" s="150">
        <v>771.84251189187421</v>
      </c>
      <c r="L3404" s="150">
        <v>178.96008725049904</v>
      </c>
      <c r="M3404" s="150">
        <v>1991.5246143664635</v>
      </c>
      <c r="N3404" s="150">
        <v>2991.5220521836668</v>
      </c>
      <c r="O3404" s="150">
        <v>3756.2803718503019</v>
      </c>
      <c r="P3404" s="150">
        <v>2075.1401582850076</v>
      </c>
      <c r="Q3404" s="150">
        <v>987.21334463478763</v>
      </c>
      <c r="R3404" s="150">
        <v>2747.3693617204863</v>
      </c>
      <c r="S3404" s="150">
        <v>2836.3041423870909</v>
      </c>
      <c r="T3404" s="150">
        <v>2988.2018279304111</v>
      </c>
      <c r="U3404" s="150">
        <v>293.28647570428109</v>
      </c>
      <c r="V3404" s="150">
        <v>3033.5782260582432</v>
      </c>
      <c r="W3404" s="150">
        <v>2222.3035646034914</v>
      </c>
      <c r="X3404" s="150">
        <v>3072.0133139349332</v>
      </c>
      <c r="Y3404" s="150">
        <v>17666.913251575239</v>
      </c>
      <c r="Z3404" s="150">
        <v>2241.1513709478081</v>
      </c>
      <c r="AA3404" s="150">
        <v>13803.866620985867</v>
      </c>
      <c r="AB3404" s="150">
        <v>867.68527151757121</v>
      </c>
      <c r="AC3404" s="150">
        <v>2671.6737824533379</v>
      </c>
      <c r="AD3404" s="150">
        <v>1828.3368221263106</v>
      </c>
      <c r="AE3404" s="150">
        <v>4927.6316959129917</v>
      </c>
      <c r="AF3404" s="150">
        <v>7849.0101346972124</v>
      </c>
      <c r="AG3404" s="150">
        <v>47963.959562536351</v>
      </c>
      <c r="AH3404" s="150">
        <v>6579.890582199635</v>
      </c>
      <c r="AI3404" s="150">
        <v>1256.1515091485246</v>
      </c>
      <c r="AJ3404" s="150">
        <v>5217.493056037747</v>
      </c>
      <c r="AK3404" s="150">
        <v>2511.6345464807273</v>
      </c>
      <c r="AL3404" s="150">
        <v>155461.5625</v>
      </c>
      <c r="AM3404" s="150">
        <v>124779.3828125</v>
      </c>
      <c r="AN3404" s="150">
        <v>30682.169921875</v>
      </c>
      <c r="AO3404" s="5" t="s">
        <v>2697</v>
      </c>
    </row>
    <row r="3405" spans="1:41" ht="14.25" x14ac:dyDescent="0.45">
      <c r="A3405" s="150">
        <v>2019</v>
      </c>
      <c r="B3405" s="5" t="s">
        <v>582</v>
      </c>
      <c r="C3405" s="5" t="s">
        <v>278</v>
      </c>
      <c r="D3405" s="5" t="s">
        <v>108</v>
      </c>
      <c r="E3405" s="5" t="s">
        <v>114</v>
      </c>
      <c r="F3405" s="5" t="s">
        <v>114</v>
      </c>
      <c r="G3405" s="5" t="s">
        <v>87</v>
      </c>
      <c r="H3405" s="5" t="s">
        <v>131</v>
      </c>
      <c r="I3405" s="150">
        <v>6848.8655465446345</v>
      </c>
      <c r="J3405" s="150">
        <v>3539.9618349812663</v>
      </c>
      <c r="K3405" s="150">
        <v>165.57974696726447</v>
      </c>
      <c r="L3405" s="150">
        <v>293.52370856361222</v>
      </c>
      <c r="M3405" s="150">
        <v>2448.9344074823648</v>
      </c>
      <c r="N3405" s="150">
        <v>4236.6465961387094</v>
      </c>
      <c r="O3405" s="150">
        <v>1661.1739298642713</v>
      </c>
      <c r="P3405" s="150">
        <v>2024.8194409584287</v>
      </c>
      <c r="Q3405" s="150">
        <v>804.09757078348491</v>
      </c>
      <c r="R3405" s="150">
        <v>2162.0023299122518</v>
      </c>
      <c r="S3405" s="150">
        <v>3253.2392689626267</v>
      </c>
      <c r="T3405" s="150">
        <v>2633.9114679134032</v>
      </c>
      <c r="U3405" s="150">
        <v>274.36577790764619</v>
      </c>
      <c r="V3405" s="150">
        <v>2273.9435672985715</v>
      </c>
      <c r="W3405" s="150">
        <v>2123.5911210051813</v>
      </c>
      <c r="X3405" s="150">
        <v>3144.9849757805878</v>
      </c>
      <c r="Y3405" s="150">
        <v>19056.349470353474</v>
      </c>
      <c r="Z3405" s="150">
        <v>1032.8905770684644</v>
      </c>
      <c r="AA3405" s="150">
        <v>16535.530882542975</v>
      </c>
      <c r="AB3405" s="150">
        <v>860.41107951837841</v>
      </c>
      <c r="AC3405" s="150">
        <v>2330.8536144152872</v>
      </c>
      <c r="AD3405" s="150">
        <v>1964.2032609137368</v>
      </c>
      <c r="AE3405" s="150">
        <v>5358.912374092145</v>
      </c>
      <c r="AF3405" s="150">
        <v>7562.6183022463592</v>
      </c>
      <c r="AG3405" s="150">
        <v>46195.259724038129</v>
      </c>
      <c r="AH3405" s="150">
        <v>3838.7290771671846</v>
      </c>
      <c r="AI3405" s="150">
        <v>1273.0572094914783</v>
      </c>
      <c r="AJ3405" s="150">
        <v>4782.3671905403353</v>
      </c>
      <c r="AK3405" s="150">
        <v>2473.1386093750807</v>
      </c>
      <c r="AL3405" s="150">
        <v>151153.984375</v>
      </c>
      <c r="AM3405" s="150">
        <v>125313.0078125</v>
      </c>
      <c r="AN3405" s="150">
        <v>25840.953125</v>
      </c>
      <c r="AO3405" s="5" t="s">
        <v>988</v>
      </c>
    </row>
    <row r="3406" spans="1:41" ht="14.25" x14ac:dyDescent="0.45">
      <c r="A3406" s="150">
        <v>2019</v>
      </c>
      <c r="B3406" s="5" t="s">
        <v>1476</v>
      </c>
      <c r="C3406" s="5" t="s">
        <v>278</v>
      </c>
      <c r="D3406" s="5" t="s">
        <v>108</v>
      </c>
      <c r="E3406" s="5" t="s">
        <v>114</v>
      </c>
      <c r="F3406" s="5" t="s">
        <v>114</v>
      </c>
      <c r="G3406" s="5" t="s">
        <v>87</v>
      </c>
      <c r="H3406" s="5" t="s">
        <v>131</v>
      </c>
      <c r="I3406" s="150">
        <v>6711.5697279332635</v>
      </c>
      <c r="J3406" s="150">
        <v>628.80677420693405</v>
      </c>
      <c r="K3406" s="150">
        <v>0</v>
      </c>
      <c r="L3406" s="150">
        <v>181.56795605225219</v>
      </c>
      <c r="M3406" s="150">
        <v>2409.8020267857451</v>
      </c>
      <c r="N3406" s="150">
        <v>3930.0423387933379</v>
      </c>
      <c r="O3406" s="150">
        <v>2326.585064565656</v>
      </c>
      <c r="P3406" s="150">
        <v>2122.2228629484025</v>
      </c>
      <c r="Q3406" s="150">
        <v>1558.1551888631609</v>
      </c>
      <c r="R3406" s="150">
        <v>2503.9954448767348</v>
      </c>
      <c r="S3406" s="150">
        <v>2216.5438790794424</v>
      </c>
      <c r="T3406" s="150">
        <v>2897.0026383105173</v>
      </c>
      <c r="U3406" s="150">
        <v>285.48695230580188</v>
      </c>
      <c r="V3406" s="150">
        <v>3371.976326684684</v>
      </c>
      <c r="W3406" s="150">
        <v>1240.7705098190395</v>
      </c>
      <c r="X3406" s="150">
        <v>5193.0524978312205</v>
      </c>
      <c r="Y3406" s="150">
        <v>18367.895022280405</v>
      </c>
      <c r="Z3406" s="150">
        <v>1504.9495138645693</v>
      </c>
      <c r="AA3406" s="150">
        <v>18016.711853405704</v>
      </c>
      <c r="AB3406" s="150">
        <v>880.3294838897076</v>
      </c>
      <c r="AC3406" s="150">
        <v>3141.2198888564662</v>
      </c>
      <c r="AD3406" s="150">
        <v>2281.8763912322938</v>
      </c>
      <c r="AE3406" s="150">
        <v>4071.2673688902773</v>
      </c>
      <c r="AF3406" s="150">
        <v>8881.9507876900989</v>
      </c>
      <c r="AG3406" s="150">
        <v>47441.488964015953</v>
      </c>
      <c r="AH3406" s="150">
        <v>7733.808102254292</v>
      </c>
      <c r="AI3406" s="150">
        <v>1274.4565870086967</v>
      </c>
      <c r="AJ3406" s="150">
        <v>5019.4268214105978</v>
      </c>
      <c r="AK3406" s="150">
        <v>1815.679560522522</v>
      </c>
      <c r="AL3406" s="150">
        <v>158008.625</v>
      </c>
      <c r="AM3406" s="150">
        <v>127738.7421875</v>
      </c>
      <c r="AN3406" s="150">
        <v>30269.908203125</v>
      </c>
      <c r="AO3406" s="5" t="s">
        <v>2698</v>
      </c>
    </row>
    <row r="3407" spans="1:41" ht="14.25" x14ac:dyDescent="0.45">
      <c r="A3407" s="150">
        <v>2019</v>
      </c>
      <c r="B3407" s="5" t="s">
        <v>4024</v>
      </c>
      <c r="C3407" s="5" t="s">
        <v>278</v>
      </c>
      <c r="D3407" s="5" t="s">
        <v>108</v>
      </c>
      <c r="E3407" s="5" t="s">
        <v>114</v>
      </c>
      <c r="F3407" s="5" t="s">
        <v>114</v>
      </c>
      <c r="G3407" s="5" t="s">
        <v>87</v>
      </c>
      <c r="H3407" s="5" t="s">
        <v>131</v>
      </c>
      <c r="I3407" s="150">
        <v>-1381.3852584066228</v>
      </c>
      <c r="J3407" s="150">
        <v>5248.7079113137706</v>
      </c>
      <c r="K3407" s="150">
        <v>206.64591237675833</v>
      </c>
      <c r="L3407" s="150">
        <v>254.63497636849058</v>
      </c>
      <c r="M3407" s="150">
        <v>3055.4613719828008</v>
      </c>
      <c r="N3407" s="150">
        <v>3672.8000670276001</v>
      </c>
      <c r="O3407" s="150">
        <v>1708.0308819192553</v>
      </c>
      <c r="P3407" s="150">
        <v>2608.3562370499058</v>
      </c>
      <c r="Q3407" s="150">
        <v>1119.8193624822416</v>
      </c>
      <c r="R3407" s="150">
        <v>2450.0592264027036</v>
      </c>
      <c r="S3407" s="150">
        <v>3156.1898331388538</v>
      </c>
      <c r="T3407" s="150">
        <v>3209.6845760734109</v>
      </c>
      <c r="U3407" s="150">
        <v>267.47371467278424</v>
      </c>
      <c r="V3407" s="150">
        <v>2092.7143435998637</v>
      </c>
      <c r="W3407" s="150">
        <v>1604.8422880367054</v>
      </c>
      <c r="X3407" s="150">
        <v>3177.5877303126767</v>
      </c>
      <c r="Y3407" s="150">
        <v>18136.857644532152</v>
      </c>
      <c r="Z3407" s="150">
        <v>787.44261599667675</v>
      </c>
      <c r="AA3407" s="150">
        <v>16695.709269875191</v>
      </c>
      <c r="AB3407" s="150">
        <v>838.79756921385138</v>
      </c>
      <c r="AC3407" s="150">
        <v>2530.5916567744448</v>
      </c>
      <c r="AD3407" s="150">
        <v>2180.7720399444379</v>
      </c>
      <c r="AE3407" s="150">
        <v>5258.5600299650305</v>
      </c>
      <c r="AF3407" s="150">
        <v>9248.3851374979258</v>
      </c>
      <c r="AG3407" s="150">
        <v>36557.237426617459</v>
      </c>
      <c r="AH3407" s="150">
        <v>4138.3533134173176</v>
      </c>
      <c r="AI3407" s="150">
        <v>1175.8144497015594</v>
      </c>
      <c r="AJ3407" s="150">
        <v>5057.4230248394961</v>
      </c>
      <c r="AK3407" s="150">
        <v>2423.2380321901755</v>
      </c>
      <c r="AL3407" s="150">
        <v>137480.796875</v>
      </c>
      <c r="AM3407" s="150">
        <v>110605.3828125</v>
      </c>
      <c r="AN3407" s="150">
        <v>26875.41796875</v>
      </c>
      <c r="AO3407" s="5" t="s">
        <v>4412</v>
      </c>
    </row>
    <row r="3408" spans="1:41" ht="14.25" x14ac:dyDescent="0.45">
      <c r="A3408" s="150">
        <v>2019</v>
      </c>
      <c r="B3408" s="5" t="s">
        <v>1478</v>
      </c>
      <c r="C3408" s="5" t="s">
        <v>278</v>
      </c>
      <c r="D3408" s="5" t="s">
        <v>108</v>
      </c>
      <c r="E3408" s="5" t="s">
        <v>114</v>
      </c>
      <c r="F3408" s="5" t="s">
        <v>114</v>
      </c>
      <c r="G3408" s="5" t="s">
        <v>87</v>
      </c>
      <c r="H3408" s="5" t="s">
        <v>131</v>
      </c>
      <c r="I3408" s="150">
        <v>3337.59893802119</v>
      </c>
      <c r="J3408" s="150">
        <v>4372.4786852187653</v>
      </c>
      <c r="K3408" s="150">
        <v>198.67928861588598</v>
      </c>
      <c r="L3408" s="150">
        <v>414.86259583763285</v>
      </c>
      <c r="M3408" s="150">
        <v>2040.5824516159096</v>
      </c>
      <c r="N3408" s="150">
        <v>3927.7167419010234</v>
      </c>
      <c r="O3408" s="150">
        <v>1667.4842655657139</v>
      </c>
      <c r="P3408" s="150">
        <v>2462.543996034196</v>
      </c>
      <c r="Q3408" s="150">
        <v>1410.8385821807451</v>
      </c>
      <c r="R3408" s="150">
        <v>2578.7017316961865</v>
      </c>
      <c r="S3408" s="150">
        <v>3701.3076132910815</v>
      </c>
      <c r="T3408" s="150">
        <v>2129.5584871364904</v>
      </c>
      <c r="U3408" s="150">
        <v>284.8630184091669</v>
      </c>
      <c r="V3408" s="150">
        <v>2691.5406749106915</v>
      </c>
      <c r="W3408" s="150">
        <v>2140.6211286281082</v>
      </c>
      <c r="X3408" s="150">
        <v>2915.7582926628074</v>
      </c>
      <c r="Y3408" s="150">
        <v>18699.182913282126</v>
      </c>
      <c r="Z3408" s="150">
        <v>846.3871760636066</v>
      </c>
      <c r="AA3408" s="150">
        <v>11554.518023983124</v>
      </c>
      <c r="AB3408" s="150">
        <v>867.31109294286148</v>
      </c>
      <c r="AC3408" s="150">
        <v>3444.906560489886</v>
      </c>
      <c r="AD3408" s="150">
        <v>1843.6146486535922</v>
      </c>
      <c r="AE3408" s="150">
        <v>4942.2396021331597</v>
      </c>
      <c r="AF3408" s="150">
        <v>7404.2259503400155</v>
      </c>
      <c r="AG3408" s="150">
        <v>46245.441008878341</v>
      </c>
      <c r="AH3408" s="150">
        <v>4183.5525515082045</v>
      </c>
      <c r="AI3408" s="150">
        <v>1283.2664130277033</v>
      </c>
      <c r="AJ3408" s="150">
        <v>4805.4766675232358</v>
      </c>
      <c r="AK3408" s="150">
        <v>2502.1736966496196</v>
      </c>
      <c r="AL3408" s="150">
        <v>144897.4375</v>
      </c>
      <c r="AM3408" s="150">
        <v>119423.515625</v>
      </c>
      <c r="AN3408" s="150">
        <v>25473.91015625</v>
      </c>
      <c r="AO3408" s="5" t="s">
        <v>2699</v>
      </c>
    </row>
    <row r="3409" spans="1:41" ht="14.25" x14ac:dyDescent="0.45">
      <c r="A3409" s="150">
        <v>2019</v>
      </c>
      <c r="B3409" s="5" t="s">
        <v>4980</v>
      </c>
      <c r="C3409" s="5" t="s">
        <v>278</v>
      </c>
      <c r="D3409" s="5" t="s">
        <v>108</v>
      </c>
      <c r="E3409" s="5" t="s">
        <v>114</v>
      </c>
      <c r="F3409" s="5" t="s">
        <v>114</v>
      </c>
      <c r="G3409" s="5" t="s">
        <v>87</v>
      </c>
      <c r="H3409" s="5" t="s">
        <v>131</v>
      </c>
      <c r="I3409" s="150">
        <v>4215.7288725784801</v>
      </c>
      <c r="J3409" s="150">
        <v>14663.705088446943</v>
      </c>
      <c r="K3409" s="150">
        <v>109.20719477987343</v>
      </c>
      <c r="L3409" s="150">
        <v>248.88262082857909</v>
      </c>
      <c r="M3409" s="150">
        <v>3870.6974963172738</v>
      </c>
      <c r="N3409" s="150">
        <v>3842.9975895639677</v>
      </c>
      <c r="O3409" s="150">
        <v>1966.4121610757772</v>
      </c>
      <c r="P3409" s="150">
        <v>3239.6394702833036</v>
      </c>
      <c r="Q3409" s="150">
        <v>1295.4280068975143</v>
      </c>
      <c r="R3409" s="150">
        <v>2384.6912204914065</v>
      </c>
      <c r="S3409" s="150">
        <v>4372.6281374862074</v>
      </c>
      <c r="T3409" s="150">
        <v>4165.3995117753821</v>
      </c>
      <c r="U3409" s="150">
        <v>260.33746948596138</v>
      </c>
      <c r="V3409" s="150">
        <v>2107.6921529583433</v>
      </c>
      <c r="W3409" s="150">
        <v>1475.5927770464291</v>
      </c>
      <c r="X3409" s="150">
        <v>3275.4098385906746</v>
      </c>
      <c r="Y3409" s="150">
        <v>19112.935659781342</v>
      </c>
      <c r="Z3409" s="150">
        <v>1663.5095692707857</v>
      </c>
      <c r="AA3409" s="150">
        <v>17986.195091846101</v>
      </c>
      <c r="AB3409" s="150">
        <v>587.3213311603289</v>
      </c>
      <c r="AC3409" s="150">
        <v>2624.3866361568125</v>
      </c>
      <c r="AD3409" s="150">
        <v>2993.1092588289994</v>
      </c>
      <c r="AE3409" s="150">
        <v>5421.2674645756597</v>
      </c>
      <c r="AF3409" s="150">
        <v>8840.7541843673825</v>
      </c>
      <c r="AG3409" s="150">
        <v>37948.872252029621</v>
      </c>
      <c r="AH3409" s="150">
        <v>8515.1179519468242</v>
      </c>
      <c r="AI3409" s="150">
        <v>1423.5252831492369</v>
      </c>
      <c r="AJ3409" s="150">
        <v>4897.4684759699057</v>
      </c>
      <c r="AK3409" s="150">
        <v>2419.055766463553</v>
      </c>
      <c r="AL3409" s="150">
        <v>165927.984375</v>
      </c>
      <c r="AM3409" s="150">
        <v>130754.4921875</v>
      </c>
      <c r="AN3409" s="150">
        <v>35173.4765625</v>
      </c>
      <c r="AO3409" s="5" t="s">
        <v>5631</v>
      </c>
    </row>
    <row r="3410" spans="1:41" ht="14.25" x14ac:dyDescent="0.45">
      <c r="A3410" s="150">
        <v>2019</v>
      </c>
      <c r="B3410" s="5" t="s">
        <v>6344</v>
      </c>
      <c r="C3410" s="5" t="s">
        <v>278</v>
      </c>
      <c r="D3410" s="5" t="s">
        <v>108</v>
      </c>
      <c r="E3410" s="5" t="s">
        <v>114</v>
      </c>
      <c r="F3410" s="5" t="s">
        <v>114</v>
      </c>
      <c r="G3410" s="5" t="s">
        <v>87</v>
      </c>
      <c r="H3410" s="5" t="s">
        <v>131</v>
      </c>
      <c r="I3410" s="150">
        <v>4108.8474835746947</v>
      </c>
      <c r="J3410" s="150">
        <v>13455.308222490199</v>
      </c>
      <c r="K3410" s="150">
        <v>106.44716469379078</v>
      </c>
      <c r="L3410" s="150">
        <v>203.00629859558768</v>
      </c>
      <c r="M3410" s="150">
        <v>3772.7441654308814</v>
      </c>
      <c r="N3410" s="150">
        <v>3866.2549567529672</v>
      </c>
      <c r="O3410" s="150">
        <v>2951.7115815798447</v>
      </c>
      <c r="P3410" s="150">
        <v>3157.7629746543662</v>
      </c>
      <c r="Q3410" s="150">
        <v>1100.807744323532</v>
      </c>
      <c r="R3410" s="150">
        <v>2477.7829277592241</v>
      </c>
      <c r="S3410" s="150">
        <v>3982.9835784454299</v>
      </c>
      <c r="T3410" s="150">
        <v>4136.050327586503</v>
      </c>
      <c r="U3410" s="150">
        <v>288.26894400573451</v>
      </c>
      <c r="V3410" s="150">
        <v>2198.5582137902143</v>
      </c>
      <c r="W3410" s="150">
        <v>780.55921810003463</v>
      </c>
      <c r="X3410" s="150">
        <v>3070.4702662582636</v>
      </c>
      <c r="Y3410" s="150">
        <v>18629.88802211708</v>
      </c>
      <c r="Z3410" s="150">
        <v>896.54991189710256</v>
      </c>
      <c r="AA3410" s="150">
        <v>16936.815491829879</v>
      </c>
      <c r="AB3410" s="150">
        <v>572.47776203955721</v>
      </c>
      <c r="AC3410" s="150">
        <v>2558.0596318975568</v>
      </c>
      <c r="AD3410" s="150">
        <v>1931.5219233795697</v>
      </c>
      <c r="AE3410" s="150">
        <v>5605.0039042241751</v>
      </c>
      <c r="AF3410" s="150">
        <v>8956.5363908880299</v>
      </c>
      <c r="AG3410" s="150">
        <v>39676.566029014633</v>
      </c>
      <c r="AH3410" s="150">
        <v>9181.9748854784302</v>
      </c>
      <c r="AI3410" s="150">
        <v>1387.5480509008416</v>
      </c>
      <c r="AJ3410" s="150">
        <v>5690.2665496343225</v>
      </c>
      <c r="AK3410" s="150">
        <v>2357.9181581877506</v>
      </c>
      <c r="AL3410" s="150">
        <v>164038.6875</v>
      </c>
      <c r="AM3410" s="150">
        <v>129806.28125</v>
      </c>
      <c r="AN3410" s="150">
        <v>34232.41015625</v>
      </c>
      <c r="AO3410" s="5" t="s">
        <v>6502</v>
      </c>
    </row>
    <row r="3411" spans="1:41" ht="14.25" x14ac:dyDescent="0.45">
      <c r="A3411" s="150">
        <v>2019</v>
      </c>
      <c r="B3411" s="5" t="s">
        <v>1478</v>
      </c>
      <c r="C3411" s="5" t="s">
        <v>278</v>
      </c>
      <c r="D3411" s="5" t="s">
        <v>108</v>
      </c>
      <c r="E3411" s="5" t="s">
        <v>114</v>
      </c>
      <c r="F3411" s="5" t="s">
        <v>114</v>
      </c>
      <c r="G3411" s="5" t="s">
        <v>88</v>
      </c>
      <c r="H3411" s="5" t="s">
        <v>131</v>
      </c>
      <c r="I3411" s="150">
        <v>3333</v>
      </c>
      <c r="J3411" s="150">
        <v>4244.1598166213553</v>
      </c>
      <c r="K3411" s="150">
        <v>193.06340510603181</v>
      </c>
      <c r="L3411" s="150">
        <v>401.26309605404867</v>
      </c>
      <c r="M3411" s="150">
        <v>1982.913517670399</v>
      </c>
      <c r="N3411" s="150">
        <v>3767.7479030640002</v>
      </c>
      <c r="O3411" s="150">
        <v>1614.2893363248511</v>
      </c>
      <c r="P3411" s="150">
        <v>2226</v>
      </c>
      <c r="Q3411" s="150">
        <v>1370.3367660501881</v>
      </c>
      <c r="R3411" s="150">
        <v>2583.220464690367</v>
      </c>
      <c r="S3411" s="150">
        <v>3554</v>
      </c>
      <c r="T3411" s="150">
        <v>2043.124834953124</v>
      </c>
      <c r="U3411" s="150">
        <v>278.72628120000002</v>
      </c>
      <c r="V3411" s="150">
        <v>2616</v>
      </c>
      <c r="W3411" s="150">
        <v>2055.448678365</v>
      </c>
      <c r="X3411" s="150">
        <v>2797.0047014400002</v>
      </c>
      <c r="Y3411" s="150">
        <v>18051</v>
      </c>
      <c r="Z3411" s="150">
        <v>822.30313731339641</v>
      </c>
      <c r="AA3411" s="150">
        <v>11337.59109962836</v>
      </c>
      <c r="AB3411" s="150">
        <v>784</v>
      </c>
      <c r="AC3411" s="150">
        <v>3343.6320399360002</v>
      </c>
      <c r="AD3411" s="150">
        <v>1790.6888622039751</v>
      </c>
      <c r="AE3411" s="150">
        <v>4888</v>
      </c>
      <c r="AF3411" s="150">
        <v>7419.5843319895321</v>
      </c>
      <c r="AG3411" s="150">
        <v>46818.113013052011</v>
      </c>
      <c r="AH3411" s="150">
        <v>4093.4272598760381</v>
      </c>
      <c r="AI3411" s="150">
        <v>1231.00128</v>
      </c>
      <c r="AJ3411" s="150">
        <v>4722.6643264989989</v>
      </c>
      <c r="AK3411" s="150">
        <v>2438.609474696475</v>
      </c>
      <c r="AL3411" s="150">
        <v>142800.921875</v>
      </c>
      <c r="AM3411" s="150">
        <v>118223.3359375</v>
      </c>
      <c r="AN3411" s="150">
        <v>24577.572265625</v>
      </c>
      <c r="AO3411" s="5" t="s">
        <v>2700</v>
      </c>
    </row>
    <row r="3412" spans="1:41" ht="14.25" x14ac:dyDescent="0.45">
      <c r="A3412" s="150">
        <v>2019</v>
      </c>
      <c r="B3412" s="5" t="s">
        <v>4024</v>
      </c>
      <c r="C3412" s="5" t="s">
        <v>278</v>
      </c>
      <c r="D3412" s="5" t="s">
        <v>108</v>
      </c>
      <c r="E3412" s="5" t="s">
        <v>114</v>
      </c>
      <c r="F3412" s="5" t="s">
        <v>114</v>
      </c>
      <c r="G3412" s="5" t="s">
        <v>88</v>
      </c>
      <c r="H3412" s="5" t="s">
        <v>131</v>
      </c>
      <c r="I3412" s="150">
        <v>-1343.30323318354</v>
      </c>
      <c r="J3412" s="150">
        <v>4905.8165563435014</v>
      </c>
      <c r="K3412" s="150">
        <v>197.202066</v>
      </c>
      <c r="L3412" s="150">
        <v>250.35220000000001</v>
      </c>
      <c r="M3412" s="150">
        <v>2912.9690399999999</v>
      </c>
      <c r="N3412" s="150">
        <v>3504.9508257500001</v>
      </c>
      <c r="O3412" s="150">
        <v>1626.779916304069</v>
      </c>
      <c r="P3412" s="150">
        <v>2479.40091639</v>
      </c>
      <c r="Q3412" s="150">
        <v>1067.59626</v>
      </c>
      <c r="R3412" s="150">
        <v>2324.35</v>
      </c>
      <c r="S3412" s="150">
        <v>3012</v>
      </c>
      <c r="T3412" s="150">
        <v>3121.2</v>
      </c>
      <c r="U3412" s="150">
        <v>252.5</v>
      </c>
      <c r="V3412" s="150">
        <v>2004</v>
      </c>
      <c r="W3412" s="150">
        <v>1531.5</v>
      </c>
      <c r="X3412" s="150">
        <v>3096.72</v>
      </c>
      <c r="Y3412" s="150">
        <v>17279</v>
      </c>
      <c r="Z3412" s="150">
        <v>751</v>
      </c>
      <c r="AA3412" s="150">
        <v>16114</v>
      </c>
      <c r="AB3412" s="150">
        <v>784</v>
      </c>
      <c r="AC3412" s="150">
        <v>2412.5767799999999</v>
      </c>
      <c r="AD3412" s="150">
        <v>2079.0711000000001</v>
      </c>
      <c r="AE3412" s="150">
        <v>5013.3255496956854</v>
      </c>
      <c r="AF3412" s="150">
        <v>8993.4256800000003</v>
      </c>
      <c r="AG3412" s="150">
        <v>35563</v>
      </c>
      <c r="AH3412" s="150">
        <v>3985</v>
      </c>
      <c r="AI3412" s="150">
        <v>1120.98</v>
      </c>
      <c r="AJ3412" s="150">
        <v>4918</v>
      </c>
      <c r="AK3412" s="150">
        <v>2292.0308100000002</v>
      </c>
      <c r="AL3412" s="150">
        <v>132249.4375</v>
      </c>
      <c r="AM3412" s="150">
        <v>106489.9921875</v>
      </c>
      <c r="AN3412" s="150">
        <v>25759.453125</v>
      </c>
      <c r="AO3412" s="5" t="s">
        <v>4413</v>
      </c>
    </row>
    <row r="3413" spans="1:41" ht="14.25" x14ac:dyDescent="0.45">
      <c r="A3413" s="150">
        <v>2019</v>
      </c>
      <c r="B3413" s="5" t="s">
        <v>4980</v>
      </c>
      <c r="C3413" s="5" t="s">
        <v>278</v>
      </c>
      <c r="D3413" s="5" t="s">
        <v>108</v>
      </c>
      <c r="E3413" s="5" t="s">
        <v>114</v>
      </c>
      <c r="F3413" s="5" t="s">
        <v>114</v>
      </c>
      <c r="G3413" s="5" t="s">
        <v>88</v>
      </c>
      <c r="H3413" s="5" t="s">
        <v>131</v>
      </c>
      <c r="I3413" s="150">
        <v>4129.2975023154777</v>
      </c>
      <c r="J3413" s="150">
        <v>14392.03379264318</v>
      </c>
      <c r="K3413" s="150">
        <v>104.8708</v>
      </c>
      <c r="L3413" s="150">
        <v>244.0429</v>
      </c>
      <c r="M3413" s="150">
        <v>3717</v>
      </c>
      <c r="N3413" s="150">
        <v>3690.4</v>
      </c>
      <c r="O3413" s="150">
        <v>1888.3299481999991</v>
      </c>
      <c r="P3413" s="150">
        <v>3111</v>
      </c>
      <c r="Q3413" s="150">
        <v>1243.989205103042</v>
      </c>
      <c r="R3413" s="150">
        <v>2290</v>
      </c>
      <c r="S3413" s="150">
        <v>4199</v>
      </c>
      <c r="T3413" s="150">
        <v>4082.1997575021219</v>
      </c>
      <c r="U3413" s="150">
        <v>250</v>
      </c>
      <c r="V3413" s="150">
        <v>2024</v>
      </c>
      <c r="W3413" s="150">
        <v>1417</v>
      </c>
      <c r="X3413" s="150">
        <v>3145.35</v>
      </c>
      <c r="Y3413" s="150">
        <v>18354</v>
      </c>
      <c r="Z3413" s="150">
        <v>1597.4549999999999</v>
      </c>
      <c r="AA3413" s="150">
        <v>17677</v>
      </c>
      <c r="AB3413" s="150">
        <v>564</v>
      </c>
      <c r="AC3413" s="150">
        <v>2520.1775999999991</v>
      </c>
      <c r="AD3413" s="150">
        <v>2874.259</v>
      </c>
      <c r="AE3413" s="150">
        <v>5206</v>
      </c>
      <c r="AF3413" s="150">
        <v>8668.8386764705865</v>
      </c>
      <c r="AG3413" s="150">
        <v>37729</v>
      </c>
      <c r="AH3413" s="150">
        <v>8360.9825000000001</v>
      </c>
      <c r="AI3413" s="150">
        <v>1367</v>
      </c>
      <c r="AJ3413" s="150">
        <v>4893.0011999999997</v>
      </c>
      <c r="AK3413" s="150">
        <v>2323</v>
      </c>
      <c r="AL3413" s="150">
        <v>162063.234375</v>
      </c>
      <c r="AM3413" s="150">
        <v>128020.234375</v>
      </c>
      <c r="AN3413" s="150">
        <v>34042.9921875</v>
      </c>
      <c r="AO3413" s="5" t="s">
        <v>5632</v>
      </c>
    </row>
    <row r="3414" spans="1:41" ht="14.25" x14ac:dyDescent="0.45">
      <c r="A3414" s="150">
        <v>2019</v>
      </c>
      <c r="B3414" s="5" t="s">
        <v>1476</v>
      </c>
      <c r="C3414" s="5" t="s">
        <v>278</v>
      </c>
      <c r="D3414" s="5" t="s">
        <v>108</v>
      </c>
      <c r="E3414" s="5" t="s">
        <v>114</v>
      </c>
      <c r="F3414" s="5" t="s">
        <v>114</v>
      </c>
      <c r="G3414" s="5" t="s">
        <v>88</v>
      </c>
      <c r="H3414" s="5" t="s">
        <v>131</v>
      </c>
      <c r="I3414" s="150">
        <v>6641.2895057961341</v>
      </c>
      <c r="J3414" s="150">
        <v>585</v>
      </c>
      <c r="K3414" s="150"/>
      <c r="L3414" s="150">
        <v>182.10046319498881</v>
      </c>
      <c r="M3414" s="150">
        <v>2414.3748749999991</v>
      </c>
      <c r="N3414" s="150">
        <v>3976</v>
      </c>
      <c r="O3414" s="150">
        <v>2402.8847625371081</v>
      </c>
      <c r="P3414" s="150">
        <v>2226</v>
      </c>
      <c r="Q3414" s="150">
        <v>1574.6499120738961</v>
      </c>
      <c r="R3414" s="150">
        <v>2500.2721526075411</v>
      </c>
      <c r="S3414" s="150">
        <v>2233.399812246093</v>
      </c>
      <c r="T3414" s="150">
        <v>2992.0090189892571</v>
      </c>
      <c r="U3414" s="150">
        <v>228</v>
      </c>
      <c r="V3414" s="150">
        <v>3398</v>
      </c>
      <c r="W3414" s="150">
        <v>1218.8026336350699</v>
      </c>
      <c r="X3414" s="150">
        <v>5522.2603327658062</v>
      </c>
      <c r="Y3414" s="150">
        <v>18368</v>
      </c>
      <c r="Z3414" s="150">
        <v>1548.147479753479</v>
      </c>
      <c r="AA3414" s="150">
        <v>18294.83407583513</v>
      </c>
      <c r="AB3414" s="150">
        <v>784</v>
      </c>
      <c r="AC3414" s="150">
        <v>3234.751554358842</v>
      </c>
      <c r="AD3414" s="150">
        <v>2288.2386708860749</v>
      </c>
      <c r="AE3414" s="150">
        <v>4115.0712685668923</v>
      </c>
      <c r="AF3414" s="150">
        <v>8908</v>
      </c>
      <c r="AG3414" s="150">
        <v>47989.045250688963</v>
      </c>
      <c r="AH3414" s="150">
        <v>7714.3324108568222</v>
      </c>
      <c r="AI3414" s="150">
        <v>1253.1317116319999</v>
      </c>
      <c r="AJ3414" s="150">
        <v>5108.6346219098104</v>
      </c>
      <c r="AK3414" s="150">
        <v>1821</v>
      </c>
      <c r="AL3414" s="150">
        <v>159522.21875</v>
      </c>
      <c r="AM3414" s="150">
        <v>128877.796875</v>
      </c>
      <c r="AN3414" s="150">
        <v>30644.431640625</v>
      </c>
      <c r="AO3414" s="5" t="s">
        <v>2702</v>
      </c>
    </row>
    <row r="3415" spans="1:41" ht="14.25" x14ac:dyDescent="0.45">
      <c r="A3415" s="150">
        <v>2019</v>
      </c>
      <c r="B3415" s="5" t="s">
        <v>582</v>
      </c>
      <c r="C3415" s="5" t="s">
        <v>278</v>
      </c>
      <c r="D3415" s="5" t="s">
        <v>108</v>
      </c>
      <c r="E3415" s="5" t="s">
        <v>114</v>
      </c>
      <c r="F3415" s="5" t="s">
        <v>114</v>
      </c>
      <c r="G3415" s="5" t="s">
        <v>88</v>
      </c>
      <c r="H3415" s="5" t="s">
        <v>131</v>
      </c>
      <c r="I3415" s="150">
        <v>6786.5586446475654</v>
      </c>
      <c r="J3415" s="150">
        <v>3428.798098729842</v>
      </c>
      <c r="K3415" s="150">
        <v>155.89038675</v>
      </c>
      <c r="L3415" s="150">
        <v>282.43573209936011</v>
      </c>
      <c r="M3415" s="150">
        <v>2321.6009089900849</v>
      </c>
      <c r="N3415" s="150">
        <v>4100.6983188000004</v>
      </c>
      <c r="O3415" s="150">
        <v>1572.9440257453921</v>
      </c>
      <c r="P3415" s="150">
        <v>2088</v>
      </c>
      <c r="Q3415" s="150">
        <v>761.99506366307537</v>
      </c>
      <c r="R3415" s="150">
        <v>2025.5441499999999</v>
      </c>
      <c r="S3415" s="150">
        <v>3072</v>
      </c>
      <c r="T3415" s="150">
        <v>2421.2073500000001</v>
      </c>
      <c r="U3415" s="150">
        <v>255.02500000000001</v>
      </c>
      <c r="V3415" s="150">
        <v>51</v>
      </c>
      <c r="W3415" s="150">
        <v>2017.123335</v>
      </c>
      <c r="X3415" s="150">
        <v>3041.0891999999999</v>
      </c>
      <c r="Y3415" s="150">
        <v>18266</v>
      </c>
      <c r="Z3415" s="150">
        <v>979.18400363799981</v>
      </c>
      <c r="AA3415" s="150">
        <v>15950.437499321109</v>
      </c>
      <c r="AB3415" s="150">
        <v>784</v>
      </c>
      <c r="AC3415" s="150">
        <v>2207.0547999999999</v>
      </c>
      <c r="AD3415" s="150">
        <v>1862.0717970329999</v>
      </c>
      <c r="AE3415" s="150">
        <v>5080.2731999999996</v>
      </c>
      <c r="AF3415" s="150">
        <v>7276.9373459999997</v>
      </c>
      <c r="AG3415" s="150">
        <v>44756.725347356572</v>
      </c>
      <c r="AH3415" s="150">
        <v>3711.9152009308459</v>
      </c>
      <c r="AI3415" s="150">
        <v>1206.864</v>
      </c>
      <c r="AJ3415" s="150">
        <v>4624.3798700427242</v>
      </c>
      <c r="AK3415" s="150">
        <v>2307.9466155</v>
      </c>
      <c r="AL3415" s="150">
        <v>143395.703125</v>
      </c>
      <c r="AM3415" s="150">
        <v>118921.046875</v>
      </c>
      <c r="AN3415" s="150">
        <v>24474.65234375</v>
      </c>
      <c r="AO3415" s="5" t="s">
        <v>989</v>
      </c>
    </row>
    <row r="3416" spans="1:41" ht="14.25" x14ac:dyDescent="0.45">
      <c r="A3416" s="150">
        <v>2019</v>
      </c>
      <c r="B3416" s="5" t="s">
        <v>6344</v>
      </c>
      <c r="C3416" s="5" t="s">
        <v>278</v>
      </c>
      <c r="D3416" s="5" t="s">
        <v>108</v>
      </c>
      <c r="E3416" s="5" t="s">
        <v>114</v>
      </c>
      <c r="F3416" s="5" t="s">
        <v>114</v>
      </c>
      <c r="G3416" s="5" t="s">
        <v>88</v>
      </c>
      <c r="H3416" s="5" t="s">
        <v>131</v>
      </c>
      <c r="I3416" s="150">
        <v>4048</v>
      </c>
      <c r="J3416" s="150">
        <v>13256.05</v>
      </c>
      <c r="K3416" s="150">
        <v>104.8708</v>
      </c>
      <c r="L3416" s="150">
        <v>200</v>
      </c>
      <c r="M3416" s="150">
        <v>3716.8739999999998</v>
      </c>
      <c r="N3416" s="150">
        <v>3809</v>
      </c>
      <c r="O3416" s="150">
        <v>2908</v>
      </c>
      <c r="P3416" s="150">
        <v>3111</v>
      </c>
      <c r="Q3416" s="150">
        <v>1084.5060000000001</v>
      </c>
      <c r="R3416" s="150">
        <v>2441.089704999999</v>
      </c>
      <c r="S3416" s="150">
        <v>3924</v>
      </c>
      <c r="T3416" s="150">
        <v>4074.8</v>
      </c>
      <c r="U3416" s="150">
        <v>284</v>
      </c>
      <c r="V3416" s="150">
        <v>2166</v>
      </c>
      <c r="W3416" s="150">
        <v>769</v>
      </c>
      <c r="X3416" s="150">
        <v>3025</v>
      </c>
      <c r="Y3416" s="150">
        <v>18354</v>
      </c>
      <c r="Z3416" s="150">
        <v>883.27300000000002</v>
      </c>
      <c r="AA3416" s="150">
        <v>16686</v>
      </c>
      <c r="AB3416" s="150">
        <v>564</v>
      </c>
      <c r="AC3416" s="150">
        <v>2520.1775999999991</v>
      </c>
      <c r="AD3416" s="150">
        <v>1902.9182214955681</v>
      </c>
      <c r="AE3416" s="150">
        <v>5522</v>
      </c>
      <c r="AF3416" s="150">
        <v>8823.9</v>
      </c>
      <c r="AG3416" s="150">
        <v>39089</v>
      </c>
      <c r="AH3416" s="150">
        <v>9046</v>
      </c>
      <c r="AI3416" s="150">
        <v>1367</v>
      </c>
      <c r="AJ3416" s="150">
        <v>5606</v>
      </c>
      <c r="AK3416" s="150">
        <v>2323</v>
      </c>
      <c r="AL3416" s="150">
        <v>161609.46875</v>
      </c>
      <c r="AM3416" s="150">
        <v>127884</v>
      </c>
      <c r="AN3416" s="150">
        <v>33725.4609375</v>
      </c>
      <c r="AO3416" s="5" t="s">
        <v>6503</v>
      </c>
    </row>
    <row r="3417" spans="1:41" ht="14.25" x14ac:dyDescent="0.45">
      <c r="A3417" s="150">
        <v>2019</v>
      </c>
      <c r="B3417" s="5" t="s">
        <v>1477</v>
      </c>
      <c r="C3417" s="5" t="s">
        <v>278</v>
      </c>
      <c r="D3417" s="5" t="s">
        <v>108</v>
      </c>
      <c r="E3417" s="5" t="s">
        <v>114</v>
      </c>
      <c r="F3417" s="5" t="s">
        <v>114</v>
      </c>
      <c r="G3417" s="5" t="s">
        <v>88</v>
      </c>
      <c r="H3417" s="5" t="s">
        <v>131</v>
      </c>
      <c r="I3417" s="150">
        <v>4678.69627128718</v>
      </c>
      <c r="J3417" s="150">
        <v>5376.7661681366108</v>
      </c>
      <c r="K3417" s="150">
        <v>775.84157666958322</v>
      </c>
      <c r="L3417" s="150">
        <v>178.17723000000001</v>
      </c>
      <c r="M3417" s="150">
        <v>1979.3937776836599</v>
      </c>
      <c r="N3417" s="150">
        <v>3004.764526793982</v>
      </c>
      <c r="O3417" s="150">
        <v>3840</v>
      </c>
      <c r="P3417" s="150">
        <v>2226</v>
      </c>
      <c r="Q3417" s="150">
        <v>1024.0061305789859</v>
      </c>
      <c r="R3417" s="150">
        <v>2810.8644559883091</v>
      </c>
      <c r="S3417" s="150">
        <v>2774</v>
      </c>
      <c r="T3417" s="150">
        <v>2951.906886277834</v>
      </c>
      <c r="U3417" s="150">
        <v>292.58141284800001</v>
      </c>
      <c r="V3417" s="150">
        <v>3026</v>
      </c>
      <c r="W3417" s="150">
        <v>2173.4913043152001</v>
      </c>
      <c r="X3417" s="150">
        <v>3217.8296877900002</v>
      </c>
      <c r="Y3417" s="150">
        <v>17554</v>
      </c>
      <c r="Z3417" s="150">
        <v>2222</v>
      </c>
      <c r="AA3417" s="150">
        <v>13927.197649977301</v>
      </c>
      <c r="AB3417" s="150">
        <v>784</v>
      </c>
      <c r="AC3417" s="150">
        <v>2781.6236807849259</v>
      </c>
      <c r="AD3417" s="150">
        <v>1896.477721655252</v>
      </c>
      <c r="AE3417" s="150">
        <v>4819.3976792930989</v>
      </c>
      <c r="AF3417" s="150">
        <v>7814.7878385369604</v>
      </c>
      <c r="AG3417" s="150">
        <v>49851</v>
      </c>
      <c r="AH3417" s="150">
        <v>7046.624961425201</v>
      </c>
      <c r="AI3417" s="150">
        <v>1228.5605016000002</v>
      </c>
      <c r="AJ3417" s="150">
        <v>5607.1690652512034</v>
      </c>
      <c r="AK3417" s="150">
        <v>2544.975690185312</v>
      </c>
      <c r="AL3417" s="150">
        <v>158408.140625</v>
      </c>
      <c r="AM3417" s="150">
        <v>127195.0390625</v>
      </c>
      <c r="AN3417" s="150">
        <v>31213.103515625</v>
      </c>
      <c r="AO3417" s="5" t="s">
        <v>2701</v>
      </c>
    </row>
    <row r="3418" spans="1:41" ht="14.25" x14ac:dyDescent="0.45">
      <c r="A3418" s="150">
        <v>2019</v>
      </c>
      <c r="B3418" s="5" t="s">
        <v>4980</v>
      </c>
      <c r="C3418" s="5" t="s">
        <v>278</v>
      </c>
      <c r="D3418" s="5" t="s">
        <v>108</v>
      </c>
      <c r="E3418" s="5" t="s">
        <v>115</v>
      </c>
      <c r="F3418" s="5" t="s">
        <v>116</v>
      </c>
      <c r="G3418" s="5" t="s">
        <v>87</v>
      </c>
      <c r="H3418" s="5" t="s">
        <v>131</v>
      </c>
      <c r="I3418" s="150">
        <v>17823.677637658093</v>
      </c>
      <c r="J3418" s="150">
        <v>44218.901885981017</v>
      </c>
      <c r="K3418" s="150">
        <v>2790.6831304852758</v>
      </c>
      <c r="L3418" s="150">
        <v>3410.420850266094</v>
      </c>
      <c r="M3418" s="150">
        <v>15046.464386410624</v>
      </c>
      <c r="N3418" s="150">
        <v>12789.519720846101</v>
      </c>
      <c r="O3418" s="150">
        <v>12187.759868846628</v>
      </c>
      <c r="P3418" s="150">
        <v>12927.60787975685</v>
      </c>
      <c r="Q3418" s="150">
        <v>5496.7442429292723</v>
      </c>
      <c r="R3418" s="150">
        <v>9084.4579566940993</v>
      </c>
      <c r="S3418" s="150">
        <v>17097.92364596</v>
      </c>
      <c r="T3418" s="150">
        <v>14735.100772905414</v>
      </c>
      <c r="U3418" s="150">
        <v>2212.0354107283165</v>
      </c>
      <c r="V3418" s="150">
        <v>11161.187991802137</v>
      </c>
      <c r="W3418" s="150">
        <v>5852.3863140444118</v>
      </c>
      <c r="X3418" s="150">
        <v>24059.347580014608</v>
      </c>
      <c r="Y3418" s="150">
        <v>65442.59172950303</v>
      </c>
      <c r="Z3418" s="150">
        <v>9169.9914204081797</v>
      </c>
      <c r="AA3418" s="150">
        <v>93534.046036916203</v>
      </c>
      <c r="AB3418" s="150">
        <v>2506.5291562108364</v>
      </c>
      <c r="AC3418" s="150">
        <v>12705.072054935978</v>
      </c>
      <c r="AD3418" s="150">
        <v>18825.138163842515</v>
      </c>
      <c r="AE3418" s="150">
        <v>16233.603247266608</v>
      </c>
      <c r="AF3418" s="150">
        <v>39629.858020394182</v>
      </c>
      <c r="AG3418" s="150">
        <v>128541.10488375447</v>
      </c>
      <c r="AH3418" s="150">
        <v>24637.269234727599</v>
      </c>
      <c r="AI3418" s="150">
        <v>7601.8541089900727</v>
      </c>
      <c r="AJ3418" s="150">
        <v>32060.038692257174</v>
      </c>
      <c r="AK3418" s="150">
        <v>9280.5101122355518</v>
      </c>
      <c r="AL3418" s="150">
        <v>671061.75</v>
      </c>
      <c r="AM3418" s="150">
        <v>516440.8125</v>
      </c>
      <c r="AN3418" s="150">
        <v>154620.984375</v>
      </c>
      <c r="AO3418" s="5" t="s">
        <v>5633</v>
      </c>
    </row>
    <row r="3419" spans="1:41" ht="14.25" x14ac:dyDescent="0.45">
      <c r="A3419" s="150">
        <v>2019</v>
      </c>
      <c r="B3419" s="5" t="s">
        <v>1476</v>
      </c>
      <c r="C3419" s="5" t="s">
        <v>278</v>
      </c>
      <c r="D3419" s="5" t="s">
        <v>108</v>
      </c>
      <c r="E3419" s="5" t="s">
        <v>115</v>
      </c>
      <c r="F3419" s="5" t="s">
        <v>116</v>
      </c>
      <c r="G3419" s="5" t="s">
        <v>87</v>
      </c>
      <c r="H3419" s="5" t="s">
        <v>131</v>
      </c>
      <c r="I3419" s="150">
        <v>17406.781900529575</v>
      </c>
      <c r="J3419" s="150">
        <v>13720.494924940975</v>
      </c>
      <c r="K3419" s="150">
        <v>1004.9679694914392</v>
      </c>
      <c r="L3419" s="150">
        <v>3098.0018465550038</v>
      </c>
      <c r="M3419" s="150">
        <v>11133.404775209818</v>
      </c>
      <c r="N3419" s="150">
        <v>9497.2280290040144</v>
      </c>
      <c r="O3419" s="150">
        <v>10175.441049755778</v>
      </c>
      <c r="P3419" s="150">
        <v>7733.200453505633</v>
      </c>
      <c r="Q3419" s="150">
        <v>6088.6724492297326</v>
      </c>
      <c r="R3419" s="150">
        <v>9554.7941244785197</v>
      </c>
      <c r="S3419" s="150">
        <v>16814.96686383721</v>
      </c>
      <c r="T3419" s="150">
        <v>12463.848560173157</v>
      </c>
      <c r="U3419" s="150">
        <v>2685.8311960348465</v>
      </c>
      <c r="V3419" s="150">
        <v>10805.370693202369</v>
      </c>
      <c r="W3419" s="150">
        <v>4044.496400391396</v>
      </c>
      <c r="X3419" s="150">
        <v>16695.297445167802</v>
      </c>
      <c r="Y3419" s="150">
        <v>69302.36660228172</v>
      </c>
      <c r="Z3419" s="150">
        <v>6754.7393902460963</v>
      </c>
      <c r="AA3419" s="150">
        <v>91367.963037043737</v>
      </c>
      <c r="AB3419" s="150">
        <v>2463.5751118035951</v>
      </c>
      <c r="AC3419" s="150">
        <v>11117.778108368719</v>
      </c>
      <c r="AD3419" s="150">
        <v>14585.158836081633</v>
      </c>
      <c r="AE3419" s="150">
        <v>15137.731849988264</v>
      </c>
      <c r="AF3419" s="150">
        <v>38386.632987253011</v>
      </c>
      <c r="AG3419" s="150">
        <v>118794.56894783904</v>
      </c>
      <c r="AH3419" s="150">
        <v>24466.306393300183</v>
      </c>
      <c r="AI3419" s="150">
        <v>5509.9193589882598</v>
      </c>
      <c r="AJ3419" s="150">
        <v>38916.706523571134</v>
      </c>
      <c r="AK3419" s="150">
        <v>9378.2038896005597</v>
      </c>
      <c r="AL3419" s="150">
        <v>599104.375</v>
      </c>
      <c r="AM3419" s="150">
        <v>470368.84375</v>
      </c>
      <c r="AN3419" s="150">
        <v>128735.5859375</v>
      </c>
      <c r="AO3419" s="5" t="s">
        <v>2704</v>
      </c>
    </row>
    <row r="3420" spans="1:41" ht="14.25" x14ac:dyDescent="0.45">
      <c r="A3420" s="150">
        <v>2019</v>
      </c>
      <c r="B3420" s="5" t="s">
        <v>1477</v>
      </c>
      <c r="C3420" s="5" t="s">
        <v>278</v>
      </c>
      <c r="D3420" s="5" t="s">
        <v>108</v>
      </c>
      <c r="E3420" s="5" t="s">
        <v>115</v>
      </c>
      <c r="F3420" s="5" t="s">
        <v>116</v>
      </c>
      <c r="G3420" s="5" t="s">
        <v>87</v>
      </c>
      <c r="H3420" s="5" t="s">
        <v>131</v>
      </c>
      <c r="I3420" s="150">
        <v>16135.706001617049</v>
      </c>
      <c r="J3420" s="150">
        <v>22725.308337131966</v>
      </c>
      <c r="K3420" s="150">
        <v>2965.9857289411202</v>
      </c>
      <c r="L3420" s="150">
        <v>3248.8449655180966</v>
      </c>
      <c r="M3420" s="150">
        <v>11284.871284109184</v>
      </c>
      <c r="N3420" s="150">
        <v>10110.350183751214</v>
      </c>
      <c r="O3420" s="150">
        <v>11925.138776277843</v>
      </c>
      <c r="P3420" s="150">
        <v>7347.0099354675867</v>
      </c>
      <c r="Q3420" s="150">
        <v>5133.0342769748595</v>
      </c>
      <c r="R3420" s="150">
        <v>8807.7347504540794</v>
      </c>
      <c r="S3420" s="150">
        <v>10589.084072364536</v>
      </c>
      <c r="T3420" s="150">
        <v>13170.222871248849</v>
      </c>
      <c r="U3420" s="150">
        <v>2669.4711014140707</v>
      </c>
      <c r="V3420" s="150">
        <v>11095.08271296384</v>
      </c>
      <c r="W3420" s="150">
        <v>4856.1544591051552</v>
      </c>
      <c r="X3420" s="150">
        <v>17744.062798948635</v>
      </c>
      <c r="Y3420" s="150">
        <v>63770.440490870475</v>
      </c>
      <c r="Z3420" s="150">
        <v>7673.0382492746439</v>
      </c>
      <c r="AA3420" s="150">
        <v>85215.912719589134</v>
      </c>
      <c r="AB3420" s="150">
        <v>2454.752464573945</v>
      </c>
      <c r="AC3420" s="150">
        <v>10982.195088353137</v>
      </c>
      <c r="AD3420" s="150">
        <v>14762.747319578306</v>
      </c>
      <c r="AE3420" s="150">
        <v>14662.404680308075</v>
      </c>
      <c r="AF3420" s="150">
        <v>38001.306739622436</v>
      </c>
      <c r="AG3420" s="150">
        <v>121541.23575610733</v>
      </c>
      <c r="AH3420" s="150">
        <v>25016.892630566595</v>
      </c>
      <c r="AI3420" s="150">
        <v>5418.6059813138118</v>
      </c>
      <c r="AJ3420" s="150">
        <v>36868.786848333126</v>
      </c>
      <c r="AK3420" s="150">
        <v>9569.2516797203698</v>
      </c>
      <c r="AL3420" s="150">
        <v>595745.6875</v>
      </c>
      <c r="AM3420" s="150">
        <v>465987.84375</v>
      </c>
      <c r="AN3420" s="150">
        <v>129757.7734375</v>
      </c>
      <c r="AO3420" s="5" t="s">
        <v>2703</v>
      </c>
    </row>
    <row r="3421" spans="1:41" ht="14.25" x14ac:dyDescent="0.45">
      <c r="A3421" s="150">
        <v>2019</v>
      </c>
      <c r="B3421" s="5" t="s">
        <v>6344</v>
      </c>
      <c r="C3421" s="5" t="s">
        <v>278</v>
      </c>
      <c r="D3421" s="5" t="s">
        <v>108</v>
      </c>
      <c r="E3421" s="5" t="s">
        <v>115</v>
      </c>
      <c r="F3421" s="5" t="s">
        <v>116</v>
      </c>
      <c r="G3421" s="5" t="s">
        <v>87</v>
      </c>
      <c r="H3421" s="5" t="s">
        <v>131</v>
      </c>
      <c r="I3421" s="150">
        <v>17372.582420619608</v>
      </c>
      <c r="J3421" s="150">
        <v>43456.489811525556</v>
      </c>
      <c r="K3421" s="150">
        <v>2720.1532591119822</v>
      </c>
      <c r="L3421" s="150">
        <v>3812.4582876251366</v>
      </c>
      <c r="M3421" s="150">
        <v>14985.256903433748</v>
      </c>
      <c r="N3421" s="150">
        <v>12254.373711573351</v>
      </c>
      <c r="O3421" s="150">
        <v>10032.285172306098</v>
      </c>
      <c r="P3421" s="150">
        <v>12600.884107013408</v>
      </c>
      <c r="Q3421" s="150">
        <v>5214.8160489244647</v>
      </c>
      <c r="R3421" s="150">
        <v>9367.6793886330997</v>
      </c>
      <c r="S3421" s="150">
        <v>18757.781990232299</v>
      </c>
      <c r="T3421" s="150">
        <v>15307.892951898884</v>
      </c>
      <c r="U3421" s="150">
        <v>2187.3928673674573</v>
      </c>
      <c r="V3421" s="150">
        <v>10680.161369113866</v>
      </c>
      <c r="W3421" s="150">
        <v>4618.3932930496194</v>
      </c>
      <c r="X3421" s="150">
        <v>24430.793004485997</v>
      </c>
      <c r="Y3421" s="150">
        <v>63788.639144705558</v>
      </c>
      <c r="Z3421" s="150">
        <v>8839.282367073858</v>
      </c>
      <c r="AA3421" s="150">
        <v>92234.896735412272</v>
      </c>
      <c r="AB3421" s="150">
        <v>3601.3317370857253</v>
      </c>
      <c r="AC3421" s="150">
        <v>12383.972504781303</v>
      </c>
      <c r="AD3421" s="150">
        <v>18020.618811732267</v>
      </c>
      <c r="AE3421" s="150">
        <v>16085.204069221389</v>
      </c>
      <c r="AF3421" s="150">
        <v>40866.182938784776</v>
      </c>
      <c r="AG3421" s="150">
        <v>123668.39200995308</v>
      </c>
      <c r="AH3421" s="150">
        <v>24882.482018861181</v>
      </c>
      <c r="AI3421" s="150">
        <v>7409.7298987389495</v>
      </c>
      <c r="AJ3421" s="150">
        <v>34124.343762425306</v>
      </c>
      <c r="AK3421" s="150">
        <v>9045.9606654193867</v>
      </c>
      <c r="AL3421" s="150">
        <v>662750.5</v>
      </c>
      <c r="AM3421" s="150">
        <v>508937.78125</v>
      </c>
      <c r="AN3421" s="150">
        <v>153812.671875</v>
      </c>
      <c r="AO3421" s="5" t="s">
        <v>6504</v>
      </c>
    </row>
    <row r="3422" spans="1:41" ht="14.25" x14ac:dyDescent="0.45">
      <c r="A3422" s="150">
        <v>2019</v>
      </c>
      <c r="B3422" s="5" t="s">
        <v>4024</v>
      </c>
      <c r="C3422" s="5" t="s">
        <v>278</v>
      </c>
      <c r="D3422" s="5" t="s">
        <v>108</v>
      </c>
      <c r="E3422" s="5" t="s">
        <v>115</v>
      </c>
      <c r="F3422" s="5" t="s">
        <v>116</v>
      </c>
      <c r="G3422" s="5" t="s">
        <v>87</v>
      </c>
      <c r="H3422" s="5" t="s">
        <v>131</v>
      </c>
      <c r="I3422" s="150">
        <v>16639.305504098735</v>
      </c>
      <c r="J3422" s="150">
        <v>31547.058536296503</v>
      </c>
      <c r="K3422" s="150">
        <v>3248.9191007625495</v>
      </c>
      <c r="L3422" s="150">
        <v>3721.0943185277742</v>
      </c>
      <c r="M3422" s="150">
        <v>13773.03248997638</v>
      </c>
      <c r="N3422" s="150">
        <v>12578.667192148143</v>
      </c>
      <c r="O3422" s="150">
        <v>11932.807816431752</v>
      </c>
      <c r="P3422" s="150">
        <v>12475.283579340647</v>
      </c>
      <c r="Q3422" s="150">
        <v>5272.2199074980954</v>
      </c>
      <c r="R3422" s="150">
        <v>9517.7490409341608</v>
      </c>
      <c r="S3422" s="150">
        <v>13371.54594392183</v>
      </c>
      <c r="T3422" s="150">
        <v>13213.201504835541</v>
      </c>
      <c r="U3422" s="150">
        <v>2280.3421227590807</v>
      </c>
      <c r="V3422" s="150">
        <v>12057.715057449113</v>
      </c>
      <c r="W3422" s="150">
        <v>6227.8579724411084</v>
      </c>
      <c r="X3422" s="150">
        <v>16070.890672399568</v>
      </c>
      <c r="Y3422" s="150">
        <v>65291.40364648532</v>
      </c>
      <c r="Z3422" s="150">
        <v>6953.246686633699</v>
      </c>
      <c r="AA3422" s="150">
        <v>96554.801312299038</v>
      </c>
      <c r="AB3422" s="150">
        <v>2366.0296842011016</v>
      </c>
      <c r="AC3422" s="150">
        <v>12700.031517864916</v>
      </c>
      <c r="AD3422" s="150">
        <v>16255.948555089311</v>
      </c>
      <c r="AE3422" s="150">
        <v>16612.819217824723</v>
      </c>
      <c r="AF3422" s="150">
        <v>40099.214628038491</v>
      </c>
      <c r="AG3422" s="150">
        <v>125524.34440107895</v>
      </c>
      <c r="AH3422" s="150">
        <v>23146.105372924056</v>
      </c>
      <c r="AI3422" s="150">
        <v>6648.3266519067247</v>
      </c>
      <c r="AJ3422" s="150">
        <v>33061.437626797437</v>
      </c>
      <c r="AK3422" s="150">
        <v>9173.1051545464688</v>
      </c>
      <c r="AL3422" s="150">
        <v>638314.5625</v>
      </c>
      <c r="AM3422" s="150">
        <v>502886.75</v>
      </c>
      <c r="AN3422" s="150">
        <v>135427.765625</v>
      </c>
      <c r="AO3422" s="5" t="s">
        <v>4414</v>
      </c>
    </row>
    <row r="3423" spans="1:41" ht="14.25" x14ac:dyDescent="0.45">
      <c r="A3423" s="150">
        <v>2019</v>
      </c>
      <c r="B3423" s="5" t="s">
        <v>582</v>
      </c>
      <c r="C3423" s="5" t="s">
        <v>278</v>
      </c>
      <c r="D3423" s="5" t="s">
        <v>108</v>
      </c>
      <c r="E3423" s="5" t="s">
        <v>115</v>
      </c>
      <c r="F3423" s="5" t="s">
        <v>116</v>
      </c>
      <c r="G3423" s="5" t="s">
        <v>87</v>
      </c>
      <c r="H3423" s="5" t="s">
        <v>131</v>
      </c>
      <c r="I3423" s="150">
        <v>25933.466309644144</v>
      </c>
      <c r="J3423" s="150">
        <v>21276.73802988532</v>
      </c>
      <c r="K3423" s="150">
        <v>3149.2059809969833</v>
      </c>
      <c r="L3423" s="150">
        <v>4188.8959761516626</v>
      </c>
      <c r="M3423" s="150">
        <v>13143.136443234389</v>
      </c>
      <c r="N3423" s="150">
        <v>11828.78665608793</v>
      </c>
      <c r="O3423" s="150">
        <v>11819.116586217551</v>
      </c>
      <c r="P3423" s="150">
        <v>7226.768250972721</v>
      </c>
      <c r="Q3423" s="150">
        <v>5261.5618169596837</v>
      </c>
      <c r="R3423" s="150">
        <v>9303.0380354086883</v>
      </c>
      <c r="S3423" s="150">
        <v>12723.378654930864</v>
      </c>
      <c r="T3423" s="150">
        <v>13389.049961893134</v>
      </c>
      <c r="U3423" s="150">
        <v>2315.8195503479647</v>
      </c>
      <c r="V3423" s="150">
        <v>12129.162309741221</v>
      </c>
      <c r="W3423" s="150">
        <v>5262.3356202686537</v>
      </c>
      <c r="X3423" s="150">
        <v>15736.760265400913</v>
      </c>
      <c r="Y3423" s="150">
        <v>66947.444735688929</v>
      </c>
      <c r="Z3423" s="150">
        <v>6920.0348907134112</v>
      </c>
      <c r="AA3423" s="150">
        <v>86172.628778714279</v>
      </c>
      <c r="AB3423" s="150">
        <v>2366.1304686755407</v>
      </c>
      <c r="AC3423" s="150">
        <v>12367.200555129433</v>
      </c>
      <c r="AD3423" s="150">
        <v>15012.947947862393</v>
      </c>
      <c r="AE3423" s="150">
        <v>15512.641082898315</v>
      </c>
      <c r="AF3423" s="150">
        <v>40290.95819374729</v>
      </c>
      <c r="AG3423" s="150">
        <v>124446.98694975673</v>
      </c>
      <c r="AH3423" s="150">
        <v>27855.037608272101</v>
      </c>
      <c r="AI3423" s="150">
        <v>6464.0577275041442</v>
      </c>
      <c r="AJ3423" s="150">
        <v>32723.489986806177</v>
      </c>
      <c r="AK3423" s="150">
        <v>9247.809428001583</v>
      </c>
      <c r="AL3423" s="150">
        <v>621014.625</v>
      </c>
      <c r="AM3423" s="150">
        <v>484845.65625</v>
      </c>
      <c r="AN3423" s="150">
        <v>136168.96875</v>
      </c>
      <c r="AO3423" s="5" t="s">
        <v>990</v>
      </c>
    </row>
    <row r="3424" spans="1:41" ht="14.25" x14ac:dyDescent="0.45">
      <c r="A3424" s="150">
        <v>2019</v>
      </c>
      <c r="B3424" s="5" t="s">
        <v>1478</v>
      </c>
      <c r="C3424" s="5" t="s">
        <v>278</v>
      </c>
      <c r="D3424" s="5" t="s">
        <v>108</v>
      </c>
      <c r="E3424" s="5" t="s">
        <v>115</v>
      </c>
      <c r="F3424" s="5" t="s">
        <v>116</v>
      </c>
      <c r="G3424" s="5" t="s">
        <v>87</v>
      </c>
      <c r="H3424" s="5" t="s">
        <v>131</v>
      </c>
      <c r="I3424" s="150">
        <v>14980.725259656758</v>
      </c>
      <c r="J3424" s="150">
        <v>20717.1055312268</v>
      </c>
      <c r="K3424" s="150">
        <v>2942.6066598044754</v>
      </c>
      <c r="L3424" s="150">
        <v>3947.1522173167996</v>
      </c>
      <c r="M3424" s="150">
        <v>11606.409685464685</v>
      </c>
      <c r="N3424" s="150">
        <v>11308.379265863892</v>
      </c>
      <c r="O3424" s="150">
        <v>11530.052620701408</v>
      </c>
      <c r="P3424" s="150">
        <v>9027.4230508095297</v>
      </c>
      <c r="Q3424" s="150">
        <v>6744.4349036329113</v>
      </c>
      <c r="R3424" s="150">
        <v>9454.9242483115759</v>
      </c>
      <c r="S3424" s="150">
        <v>13229.317817044159</v>
      </c>
      <c r="T3424" s="150">
        <v>12899.03997922674</v>
      </c>
      <c r="U3424" s="150">
        <v>2269.5116991435552</v>
      </c>
      <c r="V3424" s="150">
        <v>11773.969339529176</v>
      </c>
      <c r="W3424" s="150">
        <v>5299.3371537298335</v>
      </c>
      <c r="X3424" s="150">
        <v>17013.900108449023</v>
      </c>
      <c r="Y3424" s="150">
        <v>62938.686238263035</v>
      </c>
      <c r="Z3424" s="150">
        <v>7199.659049547301</v>
      </c>
      <c r="AA3424" s="150">
        <v>91129.543938243776</v>
      </c>
      <c r="AB3424" s="150">
        <v>2470.2878450783287</v>
      </c>
      <c r="AC3424" s="150">
        <v>11481.095862415928</v>
      </c>
      <c r="AD3424" s="150">
        <v>15287.587153344935</v>
      </c>
      <c r="AE3424" s="150">
        <v>14933.558111343227</v>
      </c>
      <c r="AF3424" s="150">
        <v>39371.785350758786</v>
      </c>
      <c r="AG3424" s="150">
        <v>121348.36220303999</v>
      </c>
      <c r="AH3424" s="150">
        <v>22252.288137366282</v>
      </c>
      <c r="AI3424" s="150">
        <v>5482.6451232459458</v>
      </c>
      <c r="AJ3424" s="150">
        <v>34497.990960964584</v>
      </c>
      <c r="AK3424" s="150">
        <v>9481.6371725232621</v>
      </c>
      <c r="AL3424" s="150">
        <v>602619.4375</v>
      </c>
      <c r="AM3424" s="150">
        <v>473124.3125</v>
      </c>
      <c r="AN3424" s="150">
        <v>129495.1171875</v>
      </c>
      <c r="AO3424" s="5" t="s">
        <v>2705</v>
      </c>
    </row>
    <row r="3425" spans="1:41" ht="14.25" x14ac:dyDescent="0.45">
      <c r="A3425" s="150">
        <v>2019</v>
      </c>
      <c r="B3425" s="5" t="s">
        <v>4024</v>
      </c>
      <c r="C3425" s="5" t="s">
        <v>278</v>
      </c>
      <c r="D3425" s="5" t="s">
        <v>108</v>
      </c>
      <c r="E3425" s="5" t="s">
        <v>115</v>
      </c>
      <c r="F3425" s="5" t="s">
        <v>116</v>
      </c>
      <c r="G3425" s="5" t="s">
        <v>88</v>
      </c>
      <c r="H3425" s="5" t="s">
        <v>131</v>
      </c>
      <c r="I3425" s="150">
        <v>16180.59317309226</v>
      </c>
      <c r="J3425" s="150">
        <v>30293.109853431371</v>
      </c>
      <c r="K3425" s="150">
        <v>3100.44148257392</v>
      </c>
      <c r="L3425" s="150">
        <v>3658.5082000000002</v>
      </c>
      <c r="M3425" s="150">
        <v>13130.70297096556</v>
      </c>
      <c r="N3425" s="150">
        <v>12003.814299</v>
      </c>
      <c r="O3425" s="150">
        <v>11365.16459179867</v>
      </c>
      <c r="P3425" s="150">
        <v>12115.393403112001</v>
      </c>
      <c r="Q3425" s="150">
        <v>5026.3483948570974</v>
      </c>
      <c r="R3425" s="150">
        <v>9029.4062057335505</v>
      </c>
      <c r="S3425" s="150">
        <v>12760</v>
      </c>
      <c r="T3425" s="150">
        <v>12848.94</v>
      </c>
      <c r="U3425" s="150">
        <v>2152.6840000000002</v>
      </c>
      <c r="V3425" s="150">
        <v>11546</v>
      </c>
      <c r="W3425" s="150">
        <v>5943.241</v>
      </c>
      <c r="X3425" s="150">
        <v>15540.72</v>
      </c>
      <c r="Y3425" s="150">
        <v>62129.197491963409</v>
      </c>
      <c r="Z3425" s="150">
        <v>6629</v>
      </c>
      <c r="AA3425" s="150">
        <v>93297</v>
      </c>
      <c r="AB3425" s="150">
        <v>2211.46</v>
      </c>
      <c r="AC3425" s="150">
        <v>12107.761850000001</v>
      </c>
      <c r="AD3425" s="150">
        <v>15497.847654372001</v>
      </c>
      <c r="AE3425" s="150">
        <v>15838.07554969569</v>
      </c>
      <c r="AF3425" s="150">
        <v>38993.759583113373</v>
      </c>
      <c r="AG3425" s="150">
        <v>122111</v>
      </c>
      <c r="AH3425" s="150">
        <v>22287</v>
      </c>
      <c r="AI3425" s="150">
        <v>6338.2800000000007</v>
      </c>
      <c r="AJ3425" s="150">
        <v>32150</v>
      </c>
      <c r="AK3425" s="150">
        <v>8710.37288178567</v>
      </c>
      <c r="AL3425" s="150">
        <v>614995.75</v>
      </c>
      <c r="AM3425" s="150">
        <v>485261.625</v>
      </c>
      <c r="AN3425" s="150">
        <v>129734.171875</v>
      </c>
      <c r="AO3425" s="5" t="s">
        <v>4415</v>
      </c>
    </row>
    <row r="3426" spans="1:41" ht="14.25" x14ac:dyDescent="0.45">
      <c r="A3426" s="150">
        <v>2019</v>
      </c>
      <c r="B3426" s="5" t="s">
        <v>4980</v>
      </c>
      <c r="C3426" s="5" t="s">
        <v>278</v>
      </c>
      <c r="D3426" s="5" t="s">
        <v>108</v>
      </c>
      <c r="E3426" s="5" t="s">
        <v>115</v>
      </c>
      <c r="F3426" s="5" t="s">
        <v>116</v>
      </c>
      <c r="G3426" s="5" t="s">
        <v>88</v>
      </c>
      <c r="H3426" s="5" t="s">
        <v>131</v>
      </c>
      <c r="I3426" s="150">
        <v>17458.25449781405</v>
      </c>
      <c r="J3426" s="150">
        <v>43488.034529797922</v>
      </c>
      <c r="K3426" s="150">
        <v>2679.8708000000001</v>
      </c>
      <c r="L3426" s="150">
        <v>3344.1025</v>
      </c>
      <c r="M3426" s="150">
        <v>14449</v>
      </c>
      <c r="N3426" s="150">
        <v>12281.674000000001</v>
      </c>
      <c r="O3426" s="150">
        <v>11703.808803350001</v>
      </c>
      <c r="P3426" s="150">
        <v>12414.27896</v>
      </c>
      <c r="Q3426" s="150">
        <v>5278.4797495560688</v>
      </c>
      <c r="R3426" s="150">
        <v>8723.7326753534944</v>
      </c>
      <c r="S3426" s="150">
        <v>16419</v>
      </c>
      <c r="T3426" s="150">
        <v>14440.78164216376</v>
      </c>
      <c r="U3426" s="150">
        <v>2138.6840000000002</v>
      </c>
      <c r="V3426" s="150">
        <v>10718</v>
      </c>
      <c r="W3426" s="150">
        <v>5620</v>
      </c>
      <c r="X3426" s="150">
        <v>23104</v>
      </c>
      <c r="Y3426" s="150">
        <v>62844</v>
      </c>
      <c r="Z3426" s="150">
        <v>8805.8697798230969</v>
      </c>
      <c r="AA3426" s="150">
        <v>92385</v>
      </c>
      <c r="AB3426" s="150">
        <v>2407</v>
      </c>
      <c r="AC3426" s="150">
        <v>12200.579578520001</v>
      </c>
      <c r="AD3426" s="150">
        <v>18077.630355143381</v>
      </c>
      <c r="AE3426" s="150">
        <v>15589</v>
      </c>
      <c r="AF3426" s="150">
        <v>38859.22386098039</v>
      </c>
      <c r="AG3426" s="150">
        <v>127795</v>
      </c>
      <c r="AH3426" s="150">
        <v>24370.37002360991</v>
      </c>
      <c r="AI3426" s="150">
        <v>7300</v>
      </c>
      <c r="AJ3426" s="150">
        <v>32030.7948</v>
      </c>
      <c r="AK3426" s="150">
        <v>8912</v>
      </c>
      <c r="AL3426" s="150">
        <v>655838.1875</v>
      </c>
      <c r="AM3426" s="150">
        <v>506354.71875</v>
      </c>
      <c r="AN3426" s="150">
        <v>149483.46875</v>
      </c>
      <c r="AO3426" s="5" t="s">
        <v>5634</v>
      </c>
    </row>
    <row r="3427" spans="1:41" ht="14.25" x14ac:dyDescent="0.45">
      <c r="A3427" s="150">
        <v>2019</v>
      </c>
      <c r="B3427" s="5" t="s">
        <v>1478</v>
      </c>
      <c r="C3427" s="5" t="s">
        <v>278</v>
      </c>
      <c r="D3427" s="5" t="s">
        <v>108</v>
      </c>
      <c r="E3427" s="5" t="s">
        <v>115</v>
      </c>
      <c r="F3427" s="5" t="s">
        <v>116</v>
      </c>
      <c r="G3427" s="5" t="s">
        <v>88</v>
      </c>
      <c r="H3427" s="5" t="s">
        <v>131</v>
      </c>
      <c r="I3427" s="150">
        <v>14805</v>
      </c>
      <c r="J3427" s="150">
        <v>20211.367355894839</v>
      </c>
      <c r="K3427" s="150">
        <v>2859.4307216787238</v>
      </c>
      <c r="L3427" s="150">
        <v>3817.7616762949178</v>
      </c>
      <c r="M3427" s="150">
        <v>11278.400752051801</v>
      </c>
      <c r="N3427" s="150">
        <v>10847.809316663999</v>
      </c>
      <c r="O3427" s="150">
        <v>11162.22886010145</v>
      </c>
      <c r="P3427" s="150">
        <v>8160.2780472000004</v>
      </c>
      <c r="Q3427" s="150">
        <v>6550.8182377566318</v>
      </c>
      <c r="R3427" s="150">
        <v>9471.4923832118566</v>
      </c>
      <c r="S3427" s="150">
        <v>12702.806800748171</v>
      </c>
      <c r="T3427" s="150">
        <v>12375.4990002875</v>
      </c>
      <c r="U3427" s="150">
        <v>2220.6201407778822</v>
      </c>
      <c r="V3427" s="150">
        <v>11446</v>
      </c>
      <c r="W3427" s="150">
        <v>5088.4836196236993</v>
      </c>
      <c r="X3427" s="150">
        <v>16320.954556799999</v>
      </c>
      <c r="Y3427" s="150">
        <v>61633.702599999997</v>
      </c>
      <c r="Z3427" s="150">
        <v>6994.7919716409033</v>
      </c>
      <c r="AA3427" s="150">
        <v>89418.658928298508</v>
      </c>
      <c r="AB3427" s="150">
        <v>2233</v>
      </c>
      <c r="AC3427" s="150">
        <v>11077.931227424</v>
      </c>
      <c r="AD3427" s="150">
        <v>14848.716929787781</v>
      </c>
      <c r="AE3427" s="150">
        <v>14769.666775511991</v>
      </c>
      <c r="AF3427" s="150">
        <v>39453.453159074663</v>
      </c>
      <c r="AG3427" s="150">
        <v>122851.05756651729</v>
      </c>
      <c r="AH3427" s="150">
        <v>21790.275961533989</v>
      </c>
      <c r="AI3427" s="150">
        <v>5259.3468480000001</v>
      </c>
      <c r="AJ3427" s="150">
        <v>33903.490229867937</v>
      </c>
      <c r="AK3427" s="150">
        <v>9246.1660281832865</v>
      </c>
      <c r="AL3427" s="150">
        <v>592799.3125</v>
      </c>
      <c r="AM3427" s="150">
        <v>467633.9375</v>
      </c>
      <c r="AN3427" s="150">
        <v>125165.3046875</v>
      </c>
      <c r="AO3427" s="5" t="s">
        <v>2708</v>
      </c>
    </row>
    <row r="3428" spans="1:41" ht="14.25" x14ac:dyDescent="0.45">
      <c r="A3428" s="150">
        <v>2019</v>
      </c>
      <c r="B3428" s="5" t="s">
        <v>582</v>
      </c>
      <c r="C3428" s="5" t="s">
        <v>278</v>
      </c>
      <c r="D3428" s="5" t="s">
        <v>108</v>
      </c>
      <c r="E3428" s="5" t="s">
        <v>115</v>
      </c>
      <c r="F3428" s="5" t="s">
        <v>116</v>
      </c>
      <c r="G3428" s="5" t="s">
        <v>88</v>
      </c>
      <c r="H3428" s="5" t="s">
        <v>131</v>
      </c>
      <c r="I3428" s="150">
        <v>25200.672161440529</v>
      </c>
      <c r="J3428" s="150">
        <v>20608.594754646489</v>
      </c>
      <c r="K3428" s="150">
        <v>3334.7961679270561</v>
      </c>
      <c r="L3428" s="150">
        <v>4030.6587413399998</v>
      </c>
      <c r="M3428" s="150">
        <v>12459.75251062212</v>
      </c>
      <c r="N3428" s="150">
        <v>11449.2168401</v>
      </c>
      <c r="O3428" s="150">
        <v>11191.36803778166</v>
      </c>
      <c r="P3428" s="150">
        <v>7411.65</v>
      </c>
      <c r="Q3428" s="150">
        <v>4986.0667129921712</v>
      </c>
      <c r="R3428" s="150">
        <v>8715.862147389249</v>
      </c>
      <c r="S3428" s="150">
        <v>12014.554109452631</v>
      </c>
      <c r="T3428" s="150">
        <v>12440.884575</v>
      </c>
      <c r="U3428" s="150">
        <v>2152.5712329410412</v>
      </c>
      <c r="V3428" s="150">
        <v>271</v>
      </c>
      <c r="W3428" s="150">
        <v>4998.5045949999994</v>
      </c>
      <c r="X3428" s="150">
        <v>15216.8904</v>
      </c>
      <c r="Y3428" s="150">
        <v>64068.601799999997</v>
      </c>
      <c r="Z3428" s="150">
        <v>6560.2181102619024</v>
      </c>
      <c r="AA3428" s="150">
        <v>83123.495656143146</v>
      </c>
      <c r="AB3428" s="150">
        <v>2156</v>
      </c>
      <c r="AC3428" s="150">
        <v>11710.34042</v>
      </c>
      <c r="AD3428" s="150">
        <v>14232.328965299859</v>
      </c>
      <c r="AE3428" s="150">
        <v>14706.054</v>
      </c>
      <c r="AF3428" s="150">
        <v>38768.950999300781</v>
      </c>
      <c r="AG3428" s="150">
        <v>120571.6700910334</v>
      </c>
      <c r="AH3428" s="150">
        <v>26947.902893438619</v>
      </c>
      <c r="AI3428" s="150">
        <v>6127.9560000000001</v>
      </c>
      <c r="AJ3428" s="150">
        <v>31642.45703923743</v>
      </c>
      <c r="AK3428" s="150">
        <v>8695.9964346177385</v>
      </c>
      <c r="AL3428" s="150">
        <v>585795</v>
      </c>
      <c r="AM3428" s="150">
        <v>455978.09375</v>
      </c>
      <c r="AN3428" s="150">
        <v>129816.9296875</v>
      </c>
      <c r="AO3428" s="5" t="s">
        <v>991</v>
      </c>
    </row>
    <row r="3429" spans="1:41" ht="14.25" x14ac:dyDescent="0.45">
      <c r="A3429" s="150">
        <v>2019</v>
      </c>
      <c r="B3429" s="5" t="s">
        <v>6344</v>
      </c>
      <c r="C3429" s="5" t="s">
        <v>278</v>
      </c>
      <c r="D3429" s="5" t="s">
        <v>108</v>
      </c>
      <c r="E3429" s="5" t="s">
        <v>115</v>
      </c>
      <c r="F3429" s="5" t="s">
        <v>116</v>
      </c>
      <c r="G3429" s="5" t="s">
        <v>88</v>
      </c>
      <c r="H3429" s="5" t="s">
        <v>131</v>
      </c>
      <c r="I3429" s="150">
        <v>17115.313702879561</v>
      </c>
      <c r="J3429" s="150">
        <v>42812.947294897458</v>
      </c>
      <c r="K3429" s="150">
        <v>2679.8708000000001</v>
      </c>
      <c r="L3429" s="150">
        <v>3756</v>
      </c>
      <c r="M3429" s="150">
        <v>14763.341834320259</v>
      </c>
      <c r="N3429" s="150">
        <v>12072.9</v>
      </c>
      <c r="O3429" s="150">
        <v>9883.7181325999991</v>
      </c>
      <c r="P3429" s="150">
        <v>12414.27896</v>
      </c>
      <c r="Q3429" s="150">
        <v>5137.5903949788171</v>
      </c>
      <c r="R3429" s="150">
        <v>9228.9544249999999</v>
      </c>
      <c r="S3429" s="150">
        <v>18480</v>
      </c>
      <c r="T3429" s="150">
        <v>15081.2</v>
      </c>
      <c r="U3429" s="150">
        <v>2155</v>
      </c>
      <c r="V3429" s="150">
        <v>10522</v>
      </c>
      <c r="W3429" s="150">
        <v>4550</v>
      </c>
      <c r="X3429" s="150">
        <v>24069</v>
      </c>
      <c r="Y3429" s="150">
        <v>62844</v>
      </c>
      <c r="Z3429" s="150">
        <v>8708.3823785021996</v>
      </c>
      <c r="AA3429" s="150">
        <v>90869</v>
      </c>
      <c r="AB3429" s="150">
        <v>3548.4</v>
      </c>
      <c r="AC3429" s="150">
        <v>12200.579578520001</v>
      </c>
      <c r="AD3429" s="150">
        <v>17753.753392284099</v>
      </c>
      <c r="AE3429" s="150">
        <v>15847</v>
      </c>
      <c r="AF3429" s="150">
        <v>40261</v>
      </c>
      <c r="AG3429" s="150">
        <v>121837</v>
      </c>
      <c r="AH3429" s="150">
        <v>24514</v>
      </c>
      <c r="AI3429" s="150">
        <v>7300</v>
      </c>
      <c r="AJ3429" s="150">
        <v>33619</v>
      </c>
      <c r="AK3429" s="150">
        <v>8912</v>
      </c>
      <c r="AL3429" s="150">
        <v>652936.25</v>
      </c>
      <c r="AM3429" s="150">
        <v>501400.96875</v>
      </c>
      <c r="AN3429" s="150">
        <v>151535.28125</v>
      </c>
      <c r="AO3429" s="5" t="s">
        <v>6505</v>
      </c>
    </row>
    <row r="3430" spans="1:41" ht="14.25" x14ac:dyDescent="0.45">
      <c r="A3430" s="150">
        <v>2019</v>
      </c>
      <c r="B3430" s="5" t="s">
        <v>1476</v>
      </c>
      <c r="C3430" s="5" t="s">
        <v>278</v>
      </c>
      <c r="D3430" s="5" t="s">
        <v>108</v>
      </c>
      <c r="E3430" s="5" t="s">
        <v>115</v>
      </c>
      <c r="F3430" s="5" t="s">
        <v>116</v>
      </c>
      <c r="G3430" s="5" t="s">
        <v>88</v>
      </c>
      <c r="H3430" s="5" t="s">
        <v>131</v>
      </c>
      <c r="I3430" s="150">
        <v>17224.50673268468</v>
      </c>
      <c r="J3430" s="150">
        <v>12012.660127004219</v>
      </c>
      <c r="K3430" s="150">
        <v>1056</v>
      </c>
      <c r="L3430" s="150">
        <v>3107.0877455614732</v>
      </c>
      <c r="M3430" s="150">
        <v>11154.53156055525</v>
      </c>
      <c r="N3430" s="150">
        <v>9608.2879999999986</v>
      </c>
      <c r="O3430" s="150">
        <v>10509.14175584521</v>
      </c>
      <c r="P3430" s="150">
        <v>7875.5999999999995</v>
      </c>
      <c r="Q3430" s="150">
        <v>6153.1274967684494</v>
      </c>
      <c r="R3430" s="150">
        <v>9540.5867140096998</v>
      </c>
      <c r="S3430" s="150">
        <v>16942.837988037099</v>
      </c>
      <c r="T3430" s="150">
        <v>12872.59694216308</v>
      </c>
      <c r="U3430" s="150">
        <v>2145</v>
      </c>
      <c r="V3430" s="150">
        <v>10889</v>
      </c>
      <c r="W3430" s="150">
        <v>3972.8884797911001</v>
      </c>
      <c r="X3430" s="150">
        <v>17752.953010019381</v>
      </c>
      <c r="Y3430" s="150">
        <v>73728</v>
      </c>
      <c r="Z3430" s="150">
        <v>6816.2973586197568</v>
      </c>
      <c r="AA3430" s="150">
        <v>92778.401364829304</v>
      </c>
      <c r="AB3430" s="150">
        <v>2194</v>
      </c>
      <c r="AC3430" s="150">
        <v>11448.81647561277</v>
      </c>
      <c r="AD3430" s="150">
        <v>14625.82486850412</v>
      </c>
      <c r="AE3430" s="150">
        <v>15300.602923589389</v>
      </c>
      <c r="AF3430" s="150">
        <v>38499.21428571429</v>
      </c>
      <c r="AG3430" s="150">
        <v>120169.6308988485</v>
      </c>
      <c r="AH3430" s="150">
        <v>24518.220596523701</v>
      </c>
      <c r="AI3430" s="150">
        <v>5417.7245013024003</v>
      </c>
      <c r="AJ3430" s="150">
        <v>39608.353979577972</v>
      </c>
      <c r="AK3430" s="150">
        <v>9130</v>
      </c>
      <c r="AL3430" s="150">
        <v>607051.9375</v>
      </c>
      <c r="AM3430" s="150">
        <v>476905.15625</v>
      </c>
      <c r="AN3430" s="150">
        <v>130146.71875</v>
      </c>
      <c r="AO3430" s="5" t="s">
        <v>2707</v>
      </c>
    </row>
    <row r="3431" spans="1:41" ht="14.25" x14ac:dyDescent="0.45">
      <c r="A3431" s="150">
        <v>2019</v>
      </c>
      <c r="B3431" s="5" t="s">
        <v>1477</v>
      </c>
      <c r="C3431" s="5" t="s">
        <v>278</v>
      </c>
      <c r="D3431" s="5" t="s">
        <v>108</v>
      </c>
      <c r="E3431" s="5" t="s">
        <v>115</v>
      </c>
      <c r="F3431" s="5" t="s">
        <v>116</v>
      </c>
      <c r="G3431" s="5" t="s">
        <v>88</v>
      </c>
      <c r="H3431" s="5" t="s">
        <v>131</v>
      </c>
      <c r="I3431" s="150">
        <v>15847.25265541019</v>
      </c>
      <c r="J3431" s="150">
        <v>22907.34276462733</v>
      </c>
      <c r="K3431" s="150">
        <v>2981.3530725080391</v>
      </c>
      <c r="L3431" s="150">
        <v>3234.6329595000011</v>
      </c>
      <c r="M3431" s="150">
        <v>11216.132525096889</v>
      </c>
      <c r="N3431" s="150">
        <v>10155.10534626522</v>
      </c>
      <c r="O3431" s="150">
        <v>12190</v>
      </c>
      <c r="P3431" s="150">
        <v>7875.5999999999995</v>
      </c>
      <c r="Q3431" s="150">
        <v>5336.2414237014837</v>
      </c>
      <c r="R3431" s="150">
        <v>9011.2923630773221</v>
      </c>
      <c r="S3431" s="150">
        <v>10604.721297799641</v>
      </c>
      <c r="T3431" s="150">
        <v>13557.70353804624</v>
      </c>
      <c r="U3431" s="150">
        <v>2663.0536731470402</v>
      </c>
      <c r="V3431" s="150">
        <v>11068</v>
      </c>
      <c r="W3431" s="150">
        <v>4749.4904194872006</v>
      </c>
      <c r="X3431" s="150">
        <v>18612.539190970001</v>
      </c>
      <c r="Y3431" s="150">
        <v>65526.482500000013</v>
      </c>
      <c r="Z3431" s="150">
        <v>7804.1549999999997</v>
      </c>
      <c r="AA3431" s="150">
        <v>85977.276654109708</v>
      </c>
      <c r="AB3431" s="150">
        <v>2218</v>
      </c>
      <c r="AC3431" s="150">
        <v>11412.52292514048</v>
      </c>
      <c r="AD3431" s="150">
        <v>15868.105447586489</v>
      </c>
      <c r="AE3431" s="150">
        <v>14340.349167682751</v>
      </c>
      <c r="AF3431" s="150">
        <v>37835.618079345251</v>
      </c>
      <c r="AG3431" s="150">
        <v>126172</v>
      </c>
      <c r="AH3431" s="150">
        <v>26861.855843376419</v>
      </c>
      <c r="AI3431" s="150">
        <v>5299.5878553600005</v>
      </c>
      <c r="AJ3431" s="150">
        <v>39622.385476887983</v>
      </c>
      <c r="AK3431" s="150">
        <v>9946.5263031194263</v>
      </c>
      <c r="AL3431" s="150">
        <v>610895.3125</v>
      </c>
      <c r="AM3431" s="150">
        <v>476789.3125</v>
      </c>
      <c r="AN3431" s="150">
        <v>134106.015625</v>
      </c>
      <c r="AO3431" s="5" t="s">
        <v>2706</v>
      </c>
    </row>
    <row r="3432" spans="1:41" ht="14.25" x14ac:dyDescent="0.45">
      <c r="A3432" s="150">
        <v>2019</v>
      </c>
      <c r="B3432" s="5" t="s">
        <v>4980</v>
      </c>
      <c r="C3432" s="5" t="s">
        <v>278</v>
      </c>
      <c r="D3432" s="5" t="s">
        <v>108</v>
      </c>
      <c r="E3432" s="5" t="s">
        <v>29</v>
      </c>
      <c r="F3432" s="5" t="s">
        <v>29</v>
      </c>
      <c r="G3432" s="5" t="s">
        <v>87</v>
      </c>
      <c r="H3432" s="5" t="s">
        <v>131</v>
      </c>
      <c r="I3432" s="150">
        <v>622.76806426053508</v>
      </c>
      <c r="J3432" s="150">
        <v>5279.4099137435251</v>
      </c>
      <c r="K3432" s="150">
        <v>223.8902237579268</v>
      </c>
      <c r="L3432" s="150">
        <v>450.90449714968514</v>
      </c>
      <c r="M3432" s="150">
        <v>1145.4848657382302</v>
      </c>
      <c r="N3432" s="150">
        <v>346.48313813886602</v>
      </c>
      <c r="O3432" s="150">
        <v>1056.9701261130033</v>
      </c>
      <c r="P3432" s="150">
        <v>1413.71368459925</v>
      </c>
      <c r="Q3432" s="150">
        <v>1.7627674149956514</v>
      </c>
      <c r="R3432" s="150">
        <v>654.9834638298056</v>
      </c>
      <c r="S3432" s="150">
        <v>1051.763376723284</v>
      </c>
      <c r="T3432" s="150">
        <v>2030.6322619904988</v>
      </c>
      <c r="U3432" s="150">
        <v>36.655515703623365</v>
      </c>
      <c r="V3432" s="150">
        <v>1047.5979772115086</v>
      </c>
      <c r="W3432" s="150">
        <v>593.56943042799196</v>
      </c>
      <c r="X3432" s="150">
        <v>2395.1047192708447</v>
      </c>
      <c r="Y3432" s="150">
        <v>3707.2055654800902</v>
      </c>
      <c r="Z3432" s="150">
        <v>1241.5750985500285</v>
      </c>
      <c r="AA3432" s="150">
        <v>10505.137568697513</v>
      </c>
      <c r="AB3432" s="150">
        <v>314.48766313904133</v>
      </c>
      <c r="AC3432" s="150">
        <v>1024.7533642641156</v>
      </c>
      <c r="AD3432" s="150">
        <v>1546.7282023672576</v>
      </c>
      <c r="AE3432" s="150">
        <v>1822.3622864017298</v>
      </c>
      <c r="AF3432" s="150">
        <v>1566.5062077235827</v>
      </c>
      <c r="AG3432" s="150">
        <v>6205.4039226673758</v>
      </c>
      <c r="AH3432" s="150">
        <v>1387.3303980049925</v>
      </c>
      <c r="AI3432" s="150">
        <v>1044.4739275776772</v>
      </c>
      <c r="AJ3432" s="150">
        <v>1719.2686484852891</v>
      </c>
      <c r="AK3432" s="150">
        <v>708.11791700181493</v>
      </c>
      <c r="AL3432" s="150">
        <v>51145.04296875</v>
      </c>
      <c r="AM3432" s="150">
        <v>37646.48828125</v>
      </c>
      <c r="AN3432" s="150">
        <v>13498.552734375</v>
      </c>
      <c r="AO3432" s="5" t="s">
        <v>5635</v>
      </c>
    </row>
    <row r="3433" spans="1:41" ht="14.25" x14ac:dyDescent="0.45">
      <c r="A3433" s="150">
        <v>2019</v>
      </c>
      <c r="B3433" s="5" t="s">
        <v>4024</v>
      </c>
      <c r="C3433" s="5" t="s">
        <v>278</v>
      </c>
      <c r="D3433" s="5" t="s">
        <v>108</v>
      </c>
      <c r="E3433" s="5" t="s">
        <v>29</v>
      </c>
      <c r="F3433" s="5" t="s">
        <v>29</v>
      </c>
      <c r="G3433" s="5" t="s">
        <v>87</v>
      </c>
      <c r="H3433" s="5" t="s">
        <v>131</v>
      </c>
      <c r="I3433" s="150">
        <v>640.64483061491921</v>
      </c>
      <c r="J3433" s="150">
        <v>6846.2572007645849</v>
      </c>
      <c r="K3433" s="150">
        <v>184.22956533981292</v>
      </c>
      <c r="L3433" s="150">
        <v>440.79668178074843</v>
      </c>
      <c r="M3433" s="150">
        <v>1069.894858691137</v>
      </c>
      <c r="N3433" s="150">
        <v>655.34002305693525</v>
      </c>
      <c r="O3433" s="150">
        <v>1085.943281571504</v>
      </c>
      <c r="P3433" s="150">
        <v>1702.2898267374139</v>
      </c>
      <c r="Q3433" s="150">
        <v>1.5439993697333885</v>
      </c>
      <c r="R3433" s="150">
        <v>658.50043095055457</v>
      </c>
      <c r="S3433" s="150">
        <v>1080.5938072780482</v>
      </c>
      <c r="T3433" s="150">
        <v>1872.3160027094896</v>
      </c>
      <c r="U3433" s="150">
        <v>38.033173273709487</v>
      </c>
      <c r="V3433" s="150">
        <v>1069.894858691137</v>
      </c>
      <c r="W3433" s="150">
        <v>427.95794347645477</v>
      </c>
      <c r="X3433" s="150">
        <v>2116.252030491069</v>
      </c>
      <c r="Y3433" s="150">
        <v>3749.981479712435</v>
      </c>
      <c r="Z3433" s="150">
        <v>1184.3736085710887</v>
      </c>
      <c r="AA3433" s="150">
        <v>10731.045432672103</v>
      </c>
      <c r="AB3433" s="150">
        <v>333.80719591163472</v>
      </c>
      <c r="AC3433" s="150">
        <v>1192.4834115999672</v>
      </c>
      <c r="AD3433" s="150">
        <v>1434.9460790404423</v>
      </c>
      <c r="AE3433" s="150">
        <v>1853.0578952530491</v>
      </c>
      <c r="AF3433" s="150">
        <v>1602.0707847973144</v>
      </c>
      <c r="AG3433" s="150">
        <v>5217.8772258366744</v>
      </c>
      <c r="AH3433" s="150">
        <v>1421.8902672005211</v>
      </c>
      <c r="AI3433" s="150">
        <v>1073.1045432672104</v>
      </c>
      <c r="AJ3433" s="150">
        <v>1553.8361509826104</v>
      </c>
      <c r="AK3433" s="150">
        <v>641.93691521468213</v>
      </c>
      <c r="AL3433" s="150">
        <v>51880.90625</v>
      </c>
      <c r="AM3433" s="150">
        <v>39138.02734375</v>
      </c>
      <c r="AN3433" s="150">
        <v>12742.8720703125</v>
      </c>
      <c r="AO3433" s="5" t="s">
        <v>4416</v>
      </c>
    </row>
    <row r="3434" spans="1:41" ht="14.25" x14ac:dyDescent="0.45">
      <c r="A3434" s="150">
        <v>2019</v>
      </c>
      <c r="B3434" s="5" t="s">
        <v>582</v>
      </c>
      <c r="C3434" s="5" t="s">
        <v>278</v>
      </c>
      <c r="D3434" s="5" t="s">
        <v>108</v>
      </c>
      <c r="E3434" s="5" t="s">
        <v>29</v>
      </c>
      <c r="F3434" s="5" t="s">
        <v>29</v>
      </c>
      <c r="G3434" s="5" t="s">
        <v>87</v>
      </c>
      <c r="H3434" s="5" t="s">
        <v>131</v>
      </c>
      <c r="I3434" s="150">
        <v>549.64172603747181</v>
      </c>
      <c r="J3434" s="150">
        <v>4678.5521478331284</v>
      </c>
      <c r="K3434" s="150">
        <v>186.18389695232747</v>
      </c>
      <c r="L3434" s="150">
        <v>452.15480199180087</v>
      </c>
      <c r="M3434" s="150">
        <v>1207.2094227936432</v>
      </c>
      <c r="N3434" s="150">
        <v>357.00475021342919</v>
      </c>
      <c r="O3434" s="150">
        <v>1184.1411495294283</v>
      </c>
      <c r="P3434" s="150">
        <v>1234.7776961578033</v>
      </c>
      <c r="Q3434" s="150">
        <v>1.5603783194009231</v>
      </c>
      <c r="R3434" s="150">
        <v>671.65611622576182</v>
      </c>
      <c r="S3434" s="150">
        <v>1214.6509263838457</v>
      </c>
      <c r="T3434" s="150">
        <v>2414.4188455872863</v>
      </c>
      <c r="U3434" s="150">
        <v>34.193741267979178</v>
      </c>
      <c r="V3434" s="150">
        <v>1077.7087756212341</v>
      </c>
      <c r="W3434" s="150">
        <v>329.23893348917539</v>
      </c>
      <c r="X3434" s="150">
        <v>2044.2940314687364</v>
      </c>
      <c r="Y3434" s="150">
        <v>3720.3999484276819</v>
      </c>
      <c r="Z3434" s="150">
        <v>1185.2601605610314</v>
      </c>
      <c r="AA3434" s="150">
        <v>6036.0471139682159</v>
      </c>
      <c r="AB3434" s="150">
        <v>282.04801968906025</v>
      </c>
      <c r="AC3434" s="150">
        <v>1164.7016694312649</v>
      </c>
      <c r="AD3434" s="150">
        <v>1450.1676151534271</v>
      </c>
      <c r="AE3434" s="150">
        <v>2013.8448098421229</v>
      </c>
      <c r="AF3434" s="150">
        <v>1089.7168957324629</v>
      </c>
      <c r="AG3434" s="150">
        <v>4705.5937874768269</v>
      </c>
      <c r="AH3434" s="150">
        <v>1444.7498259905251</v>
      </c>
      <c r="AI3434" s="150">
        <v>1100.7555009654764</v>
      </c>
      <c r="AJ3434" s="150">
        <v>1579.2494176364114</v>
      </c>
      <c r="AK3434" s="150">
        <v>658.47786697835079</v>
      </c>
      <c r="AL3434" s="150">
        <v>44068.40234375</v>
      </c>
      <c r="AM3434" s="150">
        <v>30552.06640625</v>
      </c>
      <c r="AN3434" s="150">
        <v>13516.3359375</v>
      </c>
      <c r="AO3434" s="5" t="s">
        <v>992</v>
      </c>
    </row>
    <row r="3435" spans="1:41" ht="14.25" x14ac:dyDescent="0.45">
      <c r="A3435" s="150">
        <v>2019</v>
      </c>
      <c r="B3435" s="5" t="s">
        <v>1477</v>
      </c>
      <c r="C3435" s="5" t="s">
        <v>278</v>
      </c>
      <c r="D3435" s="5" t="s">
        <v>108</v>
      </c>
      <c r="E3435" s="5" t="s">
        <v>29</v>
      </c>
      <c r="F3435" s="5" t="s">
        <v>29</v>
      </c>
      <c r="G3435" s="5" t="s">
        <v>87</v>
      </c>
      <c r="H3435" s="5" t="s">
        <v>131</v>
      </c>
      <c r="I3435" s="150">
        <v>116.4012759903503</v>
      </c>
      <c r="J3435" s="150">
        <v>4043.6732658791566</v>
      </c>
      <c r="K3435" s="150">
        <v>104.03369326868838</v>
      </c>
      <c r="L3435" s="150">
        <v>573.29205439553812</v>
      </c>
      <c r="M3435" s="150">
        <v>1143.7269873670855</v>
      </c>
      <c r="N3435" s="150">
        <v>322.18455659354692</v>
      </c>
      <c r="O3435" s="150">
        <v>1094.5672621567321</v>
      </c>
      <c r="P3435" s="150">
        <v>1245.2169039411347</v>
      </c>
      <c r="Q3435" s="150">
        <v>1.6095451112509169</v>
      </c>
      <c r="R3435" s="150">
        <v>525.96602058619408</v>
      </c>
      <c r="S3435" s="150">
        <v>739.19891627970719</v>
      </c>
      <c r="T3435" s="150">
        <v>1992.1345519536073</v>
      </c>
      <c r="U3435" s="150">
        <v>38.735949621320145</v>
      </c>
      <c r="V3435" s="150">
        <v>1071.3256923839399</v>
      </c>
      <c r="W3435" s="150">
        <v>276.68535443800101</v>
      </c>
      <c r="X3435" s="150">
        <v>1770.7862684032066</v>
      </c>
      <c r="Y3435" s="150">
        <v>3242.752354013372</v>
      </c>
      <c r="Z3435" s="150">
        <v>940.73020508920342</v>
      </c>
      <c r="AA3435" s="150">
        <v>10574.984194672237</v>
      </c>
      <c r="AB3435" s="150">
        <v>413.92129023924952</v>
      </c>
      <c r="AC3435" s="150">
        <v>956.22458493773149</v>
      </c>
      <c r="AD3435" s="150">
        <v>1553.8300881691544</v>
      </c>
      <c r="AE3435" s="150">
        <v>1375.6795822657411</v>
      </c>
      <c r="AF3435" s="150">
        <v>978.92097145012042</v>
      </c>
      <c r="AG3435" s="150">
        <v>4849.7408925892814</v>
      </c>
      <c r="AH3435" s="150">
        <v>1128.8762461070442</v>
      </c>
      <c r="AI3435" s="150">
        <v>554.47745029375403</v>
      </c>
      <c r="AJ3435" s="150">
        <v>1393.1768134207118</v>
      </c>
      <c r="AK3435" s="150">
        <v>570.63587499293328</v>
      </c>
      <c r="AL3435" s="150">
        <v>43593.4921875</v>
      </c>
      <c r="AM3435" s="150">
        <v>32250.615234375</v>
      </c>
      <c r="AN3435" s="150">
        <v>11342.8740234375</v>
      </c>
      <c r="AO3435" s="5" t="s">
        <v>2711</v>
      </c>
    </row>
    <row r="3436" spans="1:41" ht="14.25" x14ac:dyDescent="0.45">
      <c r="A3436" s="150">
        <v>2019</v>
      </c>
      <c r="B3436" s="5" t="s">
        <v>1478</v>
      </c>
      <c r="C3436" s="5" t="s">
        <v>278</v>
      </c>
      <c r="D3436" s="5" t="s">
        <v>108</v>
      </c>
      <c r="E3436" s="5" t="s">
        <v>29</v>
      </c>
      <c r="F3436" s="5" t="s">
        <v>29</v>
      </c>
      <c r="G3436" s="5" t="s">
        <v>87</v>
      </c>
      <c r="H3436" s="5" t="s">
        <v>131</v>
      </c>
      <c r="I3436" s="150">
        <v>511.00853709012728</v>
      </c>
      <c r="J3436" s="150">
        <v>4241.9482472648388</v>
      </c>
      <c r="K3436" s="150">
        <v>121.87490878485863</v>
      </c>
      <c r="L3436" s="150">
        <v>614.16995258469399</v>
      </c>
      <c r="M3436" s="150">
        <v>1161.3531443122197</v>
      </c>
      <c r="N3436" s="150">
        <v>495.88179859763358</v>
      </c>
      <c r="O3436" s="150">
        <v>1094.0244426154868</v>
      </c>
      <c r="P3436" s="150">
        <v>1472.4563447743431</v>
      </c>
      <c r="Q3436" s="150">
        <v>1.5511752236720771</v>
      </c>
      <c r="R3436" s="150">
        <v>651.88119508602699</v>
      </c>
      <c r="S3436" s="150">
        <v>962.66061946704167</v>
      </c>
      <c r="T3436" s="150">
        <v>2677.1592409715877</v>
      </c>
      <c r="U3436" s="150">
        <v>55.313207458090652</v>
      </c>
      <c r="V3436" s="150">
        <v>939.21826263837931</v>
      </c>
      <c r="W3436" s="150">
        <v>325.24165985357303</v>
      </c>
      <c r="X3436" s="150">
        <v>1937.0685251823347</v>
      </c>
      <c r="Y3436" s="150">
        <v>3556.6392395552293</v>
      </c>
      <c r="Z3436" s="150">
        <v>1075.2887529852824</v>
      </c>
      <c r="AA3436" s="150">
        <v>10739.80025224907</v>
      </c>
      <c r="AB3436" s="150">
        <v>413.74279178651813</v>
      </c>
      <c r="AC3436" s="150">
        <v>941.76377644560068</v>
      </c>
      <c r="AD3436" s="150">
        <v>1441.6148895296719</v>
      </c>
      <c r="AE3436" s="150">
        <v>1728.7224791782428</v>
      </c>
      <c r="AF3436" s="150">
        <v>982.70500583574551</v>
      </c>
      <c r="AG3436" s="150">
        <v>3828.4672913091617</v>
      </c>
      <c r="AH3436" s="150">
        <v>1427.0244514754331</v>
      </c>
      <c r="AI3436" s="150">
        <v>554.23833873006834</v>
      </c>
      <c r="AJ3436" s="150">
        <v>1841.5232493437559</v>
      </c>
      <c r="AK3436" s="150">
        <v>608.44528203899722</v>
      </c>
      <c r="AL3436" s="150">
        <v>46402.78515625</v>
      </c>
      <c r="AM3436" s="150">
        <v>33678.33984375</v>
      </c>
      <c r="AN3436" s="150">
        <v>12724.44921875</v>
      </c>
      <c r="AO3436" s="5" t="s">
        <v>2710</v>
      </c>
    </row>
    <row r="3437" spans="1:41" ht="14.25" x14ac:dyDescent="0.45">
      <c r="A3437" s="150">
        <v>2019</v>
      </c>
      <c r="B3437" s="5" t="s">
        <v>6344</v>
      </c>
      <c r="C3437" s="5" t="s">
        <v>278</v>
      </c>
      <c r="D3437" s="5" t="s">
        <v>108</v>
      </c>
      <c r="E3437" s="5" t="s">
        <v>29</v>
      </c>
      <c r="F3437" s="5" t="s">
        <v>29</v>
      </c>
      <c r="G3437" s="5" t="s">
        <v>87</v>
      </c>
      <c r="H3437" s="5" t="s">
        <v>131</v>
      </c>
      <c r="I3437" s="150">
        <v>607.02863795739449</v>
      </c>
      <c r="J3437" s="150">
        <v>5238.1424725721963</v>
      </c>
      <c r="K3437" s="150">
        <v>218.23177099025673</v>
      </c>
      <c r="L3437" s="150">
        <v>516.65102992577056</v>
      </c>
      <c r="M3437" s="150">
        <v>1116.5346422757323</v>
      </c>
      <c r="N3437" s="150">
        <v>479.09486468558691</v>
      </c>
      <c r="O3437" s="150">
        <v>1030.2569653726075</v>
      </c>
      <c r="P3437" s="150">
        <v>1377.9844241740036</v>
      </c>
      <c r="Q3437" s="150">
        <v>0.27598067846245145</v>
      </c>
      <c r="R3437" s="150">
        <v>533.89839430287702</v>
      </c>
      <c r="S3437" s="150">
        <v>655.71034446374813</v>
      </c>
      <c r="T3437" s="150">
        <v>2322.7980685307143</v>
      </c>
      <c r="U3437" s="150">
        <v>31.465976282316088</v>
      </c>
      <c r="V3437" s="150">
        <v>1122.6248312335997</v>
      </c>
      <c r="W3437" s="150">
        <v>548.11700620808665</v>
      </c>
      <c r="X3437" s="150">
        <v>2334.5724338492582</v>
      </c>
      <c r="Y3437" s="150">
        <v>3613.5121150014606</v>
      </c>
      <c r="Z3437" s="150">
        <v>1622.4259114536908</v>
      </c>
      <c r="AA3437" s="150">
        <v>10253.848142063132</v>
      </c>
      <c r="AB3437" s="150">
        <v>306.5395108793374</v>
      </c>
      <c r="AC3437" s="150">
        <v>998.85442855860242</v>
      </c>
      <c r="AD3437" s="150">
        <v>1573.5445576708669</v>
      </c>
      <c r="AE3437" s="150">
        <v>1725.5535380624951</v>
      </c>
      <c r="AF3437" s="150">
        <v>1838.4164396382766</v>
      </c>
      <c r="AG3437" s="150">
        <v>7122.4759862261935</v>
      </c>
      <c r="AH3437" s="150">
        <v>1460.6303183952532</v>
      </c>
      <c r="AI3437" s="150">
        <v>1018.0765874568722</v>
      </c>
      <c r="AJ3437" s="150">
        <v>1997.5819781805826</v>
      </c>
      <c r="AK3437" s="150">
        <v>690.22141522499805</v>
      </c>
      <c r="AL3437" s="150">
        <v>52355.07421875</v>
      </c>
      <c r="AM3437" s="150">
        <v>39079.83203125</v>
      </c>
      <c r="AN3437" s="150">
        <v>13275.2333984375</v>
      </c>
      <c r="AO3437" s="5" t="s">
        <v>6506</v>
      </c>
    </row>
    <row r="3438" spans="1:41" ht="14.25" x14ac:dyDescent="0.45">
      <c r="A3438" s="150">
        <v>2019</v>
      </c>
      <c r="B3438" s="5" t="s">
        <v>1476</v>
      </c>
      <c r="C3438" s="5" t="s">
        <v>278</v>
      </c>
      <c r="D3438" s="5" t="s">
        <v>108</v>
      </c>
      <c r="E3438" s="5" t="s">
        <v>29</v>
      </c>
      <c r="F3438" s="5" t="s">
        <v>29</v>
      </c>
      <c r="G3438" s="5" t="s">
        <v>87</v>
      </c>
      <c r="H3438" s="5" t="s">
        <v>131</v>
      </c>
      <c r="I3438" s="150">
        <v>128.05147729766693</v>
      </c>
      <c r="J3438" s="150">
        <v>1703.4651087490749</v>
      </c>
      <c r="K3438" s="150">
        <v>94.321016131040111</v>
      </c>
      <c r="L3438" s="150">
        <v>516.51985024141015</v>
      </c>
      <c r="M3438" s="150">
        <v>991.22787916626351</v>
      </c>
      <c r="N3438" s="150">
        <v>314.40338710346703</v>
      </c>
      <c r="O3438" s="150">
        <v>1107.1490703000659</v>
      </c>
      <c r="P3438" s="150">
        <v>1347.4430875862872</v>
      </c>
      <c r="Q3438" s="150">
        <v>1.4597300115518113</v>
      </c>
      <c r="R3438" s="150">
        <v>476.45587577051117</v>
      </c>
      <c r="S3438" s="150">
        <v>1066.7257776724773</v>
      </c>
      <c r="T3438" s="150">
        <v>1616.9317051035446</v>
      </c>
      <c r="U3438" s="150">
        <v>25.042715114544027</v>
      </c>
      <c r="V3438" s="150">
        <v>1144.2037552086888</v>
      </c>
      <c r="W3438" s="150">
        <v>280.71730991380986</v>
      </c>
      <c r="X3438" s="150">
        <v>1607.9487511863028</v>
      </c>
      <c r="Y3438" s="150">
        <v>3099.1191014484607</v>
      </c>
      <c r="Z3438" s="150">
        <v>954.43885370695341</v>
      </c>
      <c r="AA3438" s="150">
        <v>10571.040243624786</v>
      </c>
      <c r="AB3438" s="150">
        <v>419.95309563105951</v>
      </c>
      <c r="AC3438" s="150">
        <v>809.00482978680691</v>
      </c>
      <c r="AD3438" s="150">
        <v>1409.2008957673254</v>
      </c>
      <c r="AE3438" s="150">
        <v>1227.790141408625</v>
      </c>
      <c r="AF3438" s="150">
        <v>1069.5833099476222</v>
      </c>
      <c r="AG3438" s="150">
        <v>5240.7547534904043</v>
      </c>
      <c r="AH3438" s="150">
        <v>1291.2996256035253</v>
      </c>
      <c r="AI3438" s="150">
        <v>562.5574890672749</v>
      </c>
      <c r="AJ3438" s="150">
        <v>1462.5987401048906</v>
      </c>
      <c r="AK3438" s="150">
        <v>545.71445047244629</v>
      </c>
      <c r="AL3438" s="150">
        <v>41085.12890625</v>
      </c>
      <c r="AM3438" s="150">
        <v>30091.375</v>
      </c>
      <c r="AN3438" s="150">
        <v>10993.748046875</v>
      </c>
      <c r="AO3438" s="5" t="s">
        <v>2709</v>
      </c>
    </row>
    <row r="3439" spans="1:41" ht="14.25" x14ac:dyDescent="0.45">
      <c r="A3439" s="150">
        <v>2019</v>
      </c>
      <c r="B3439" s="5" t="s">
        <v>4024</v>
      </c>
      <c r="C3439" s="5" t="s">
        <v>278</v>
      </c>
      <c r="D3439" s="5" t="s">
        <v>108</v>
      </c>
      <c r="E3439" s="5" t="s">
        <v>29</v>
      </c>
      <c r="F3439" s="5" t="s">
        <v>29</v>
      </c>
      <c r="G3439" s="5" t="s">
        <v>88</v>
      </c>
      <c r="H3439" s="5" t="s">
        <v>131</v>
      </c>
      <c r="I3439" s="150">
        <v>622.98353558513406</v>
      </c>
      <c r="J3439" s="150">
        <v>6650.99262</v>
      </c>
      <c r="K3439" s="150">
        <v>175.81015992735999</v>
      </c>
      <c r="L3439" s="150">
        <v>433.38279999999997</v>
      </c>
      <c r="M3439" s="150">
        <v>1020</v>
      </c>
      <c r="N3439" s="150">
        <v>625.39057749999984</v>
      </c>
      <c r="O3439" s="150">
        <v>1034.2850000000001</v>
      </c>
      <c r="P3439" s="150">
        <v>1618.1298000720001</v>
      </c>
      <c r="Q3439" s="150">
        <v>1.4719945089321169</v>
      </c>
      <c r="R3439" s="150">
        <v>624.7136641374999</v>
      </c>
      <c r="S3439" s="150">
        <v>1031</v>
      </c>
      <c r="T3439" s="150">
        <v>1820.7</v>
      </c>
      <c r="U3439" s="150">
        <v>35.904000000000003</v>
      </c>
      <c r="V3439" s="150">
        <v>1024</v>
      </c>
      <c r="W3439" s="150">
        <v>408.4</v>
      </c>
      <c r="X3439" s="150">
        <v>2193</v>
      </c>
      <c r="Y3439" s="150">
        <v>3562.3999341302801</v>
      </c>
      <c r="Z3439" s="150">
        <v>1129</v>
      </c>
      <c r="AA3439" s="150">
        <v>10367</v>
      </c>
      <c r="AB3439" s="150">
        <v>312</v>
      </c>
      <c r="AC3439" s="150">
        <v>1136.8715999999999</v>
      </c>
      <c r="AD3439" s="150">
        <v>1368.026950248</v>
      </c>
      <c r="AE3439" s="150">
        <v>1766.64</v>
      </c>
      <c r="AF3439" s="150">
        <v>1557.904901554728</v>
      </c>
      <c r="AG3439" s="150">
        <v>5076</v>
      </c>
      <c r="AH3439" s="150">
        <v>1369</v>
      </c>
      <c r="AI3439" s="150">
        <v>1023.06</v>
      </c>
      <c r="AJ3439" s="150">
        <v>1511</v>
      </c>
      <c r="AK3439" s="150">
        <v>612</v>
      </c>
      <c r="AL3439" s="150">
        <v>50111.0703125</v>
      </c>
      <c r="AM3439" s="150">
        <v>37743.78515625</v>
      </c>
      <c r="AN3439" s="150">
        <v>12367.2822265625</v>
      </c>
      <c r="AO3439" s="5" t="s">
        <v>4417</v>
      </c>
    </row>
    <row r="3440" spans="1:41" ht="14.25" x14ac:dyDescent="0.45">
      <c r="A3440" s="150">
        <v>2019</v>
      </c>
      <c r="B3440" s="5" t="s">
        <v>6344</v>
      </c>
      <c r="C3440" s="5" t="s">
        <v>278</v>
      </c>
      <c r="D3440" s="5" t="s">
        <v>108</v>
      </c>
      <c r="E3440" s="5" t="s">
        <v>29</v>
      </c>
      <c r="F3440" s="5" t="s">
        <v>29</v>
      </c>
      <c r="G3440" s="5" t="s">
        <v>88</v>
      </c>
      <c r="H3440" s="5" t="s">
        <v>131</v>
      </c>
      <c r="I3440" s="150">
        <v>598.03921568627447</v>
      </c>
      <c r="J3440" s="150">
        <v>5160.5713801099246</v>
      </c>
      <c r="K3440" s="150">
        <v>215</v>
      </c>
      <c r="L3440" s="150">
        <v>509</v>
      </c>
      <c r="M3440" s="150">
        <v>1100</v>
      </c>
      <c r="N3440" s="150">
        <v>472</v>
      </c>
      <c r="O3440" s="150">
        <v>1015</v>
      </c>
      <c r="P3440" s="150">
        <v>1357.578</v>
      </c>
      <c r="Q3440" s="150">
        <v>0.27189371006880658</v>
      </c>
      <c r="R3440" s="150">
        <v>525.99194999999997</v>
      </c>
      <c r="S3440" s="150">
        <v>646</v>
      </c>
      <c r="T3440" s="150">
        <v>2288.4</v>
      </c>
      <c r="U3440" s="150">
        <v>31</v>
      </c>
      <c r="V3440" s="150">
        <v>1106</v>
      </c>
      <c r="W3440" s="150">
        <v>540</v>
      </c>
      <c r="X3440" s="150">
        <v>2300</v>
      </c>
      <c r="Y3440" s="150">
        <v>3560</v>
      </c>
      <c r="Z3440" s="150">
        <v>1598.3995794</v>
      </c>
      <c r="AA3440" s="150">
        <v>10102</v>
      </c>
      <c r="AB3440" s="150">
        <v>302</v>
      </c>
      <c r="AC3440" s="150">
        <v>984.0625</v>
      </c>
      <c r="AD3440" s="150">
        <v>1550.2421043649999</v>
      </c>
      <c r="AE3440" s="150">
        <v>1700</v>
      </c>
      <c r="AF3440" s="150">
        <v>1811.191526919682</v>
      </c>
      <c r="AG3440" s="150">
        <v>7017</v>
      </c>
      <c r="AH3440" s="150">
        <v>1439</v>
      </c>
      <c r="AI3440" s="150">
        <v>1003</v>
      </c>
      <c r="AJ3440" s="150">
        <v>1968</v>
      </c>
      <c r="AK3440" s="150">
        <v>680</v>
      </c>
      <c r="AL3440" s="150">
        <v>51579.75</v>
      </c>
      <c r="AM3440" s="150">
        <v>38501.10546875</v>
      </c>
      <c r="AN3440" s="150">
        <v>13078.642578125</v>
      </c>
      <c r="AO3440" s="5" t="s">
        <v>6507</v>
      </c>
    </row>
    <row r="3441" spans="1:41" ht="14.25" x14ac:dyDescent="0.45">
      <c r="A3441" s="150">
        <v>2019</v>
      </c>
      <c r="B3441" s="5" t="s">
        <v>4980</v>
      </c>
      <c r="C3441" s="5" t="s">
        <v>278</v>
      </c>
      <c r="D3441" s="5" t="s">
        <v>108</v>
      </c>
      <c r="E3441" s="5" t="s">
        <v>29</v>
      </c>
      <c r="F3441" s="5" t="s">
        <v>29</v>
      </c>
      <c r="G3441" s="5" t="s">
        <v>88</v>
      </c>
      <c r="H3441" s="5" t="s">
        <v>131</v>
      </c>
      <c r="I3441" s="150">
        <v>610</v>
      </c>
      <c r="J3441" s="150">
        <v>5209.7108846251731</v>
      </c>
      <c r="K3441" s="150">
        <v>215</v>
      </c>
      <c r="L3441" s="150">
        <v>442.13630000000001</v>
      </c>
      <c r="M3441" s="150">
        <v>1100</v>
      </c>
      <c r="N3441" s="150">
        <v>332.72500000000002</v>
      </c>
      <c r="O3441" s="150">
        <v>1015</v>
      </c>
      <c r="P3441" s="150">
        <v>1357.578</v>
      </c>
      <c r="Q3441" s="150">
        <v>1.6927715192863431</v>
      </c>
      <c r="R3441" s="150">
        <v>628.97540750000007</v>
      </c>
      <c r="S3441" s="150">
        <v>1010</v>
      </c>
      <c r="T3441" s="150">
        <v>1990.072381782285</v>
      </c>
      <c r="U3441" s="150">
        <v>35.904000000000003</v>
      </c>
      <c r="V3441" s="150">
        <v>1006</v>
      </c>
      <c r="W3441" s="150">
        <v>570</v>
      </c>
      <c r="X3441" s="150">
        <v>2300</v>
      </c>
      <c r="Y3441" s="150">
        <v>3560</v>
      </c>
      <c r="Z3441" s="150">
        <v>1192.2746858160001</v>
      </c>
      <c r="AA3441" s="150">
        <v>10367</v>
      </c>
      <c r="AB3441" s="150">
        <v>302</v>
      </c>
      <c r="AC3441" s="150">
        <v>984.0625</v>
      </c>
      <c r="AD3441" s="150">
        <v>1485.3107827902049</v>
      </c>
      <c r="AE3441" s="150">
        <v>1750</v>
      </c>
      <c r="AF3441" s="150">
        <v>1536.044246593561</v>
      </c>
      <c r="AG3441" s="150">
        <v>6170</v>
      </c>
      <c r="AH3441" s="150">
        <v>1359.5533078272849</v>
      </c>
      <c r="AI3441" s="150">
        <v>1003</v>
      </c>
      <c r="AJ3441" s="150">
        <v>1717.7003999999999</v>
      </c>
      <c r="AK3441" s="150">
        <v>680</v>
      </c>
      <c r="AL3441" s="150">
        <v>49931.7421875</v>
      </c>
      <c r="AM3441" s="150">
        <v>36901.80078125</v>
      </c>
      <c r="AN3441" s="150">
        <v>13029.9365234375</v>
      </c>
      <c r="AO3441" s="5" t="s">
        <v>5636</v>
      </c>
    </row>
    <row r="3442" spans="1:41" ht="14.25" x14ac:dyDescent="0.45">
      <c r="A3442" s="150">
        <v>2019</v>
      </c>
      <c r="B3442" s="5" t="s">
        <v>1476</v>
      </c>
      <c r="C3442" s="5" t="s">
        <v>278</v>
      </c>
      <c r="D3442" s="5" t="s">
        <v>108</v>
      </c>
      <c r="E3442" s="5" t="s">
        <v>29</v>
      </c>
      <c r="F3442" s="5" t="s">
        <v>29</v>
      </c>
      <c r="G3442" s="5" t="s">
        <v>88</v>
      </c>
      <c r="H3442" s="5" t="s">
        <v>131</v>
      </c>
      <c r="I3442" s="150">
        <v>126.710585876691</v>
      </c>
      <c r="J3442" s="150">
        <v>1484.4075753124989</v>
      </c>
      <c r="K3442" s="150">
        <v>99</v>
      </c>
      <c r="L3442" s="150">
        <v>518.03471286144008</v>
      </c>
      <c r="M3442" s="150">
        <v>993.10883643444618</v>
      </c>
      <c r="N3442" s="150">
        <v>318.08</v>
      </c>
      <c r="O3442" s="150">
        <v>1143.4577103579099</v>
      </c>
      <c r="P3442" s="150">
        <v>1356</v>
      </c>
      <c r="Q3442" s="150">
        <v>1.4751828</v>
      </c>
      <c r="R3442" s="150">
        <v>475.74741422658212</v>
      </c>
      <c r="S3442" s="150">
        <v>1074.8378022460929</v>
      </c>
      <c r="T3442" s="150">
        <v>1669.9585222265621</v>
      </c>
      <c r="U3442" s="150">
        <v>20</v>
      </c>
      <c r="V3442" s="150">
        <v>1153</v>
      </c>
      <c r="W3442" s="150">
        <v>275.74720217987999</v>
      </c>
      <c r="X3442" s="150">
        <v>1709.9292595925001</v>
      </c>
      <c r="Y3442" s="150">
        <v>3564</v>
      </c>
      <c r="Z3442" s="150">
        <v>946.47499999999991</v>
      </c>
      <c r="AA3442" s="150">
        <v>10734.22436012005</v>
      </c>
      <c r="AB3442" s="150">
        <v>374</v>
      </c>
      <c r="AC3442" s="150">
        <v>833.09342332903498</v>
      </c>
      <c r="AD3442" s="150">
        <v>1413.13</v>
      </c>
      <c r="AE3442" s="150">
        <v>1241.0002775419489</v>
      </c>
      <c r="AF3442" s="150">
        <v>1072.720211219646</v>
      </c>
      <c r="AG3442" s="150">
        <v>5301.4349472375743</v>
      </c>
      <c r="AH3442" s="150">
        <v>1305.25</v>
      </c>
      <c r="AI3442" s="150">
        <v>553.14448240319996</v>
      </c>
      <c r="AJ3442" s="150">
        <v>1488.5927870867349</v>
      </c>
      <c r="AK3442" s="150">
        <v>516</v>
      </c>
      <c r="AL3442" s="150">
        <v>41762.5625</v>
      </c>
      <c r="AM3442" s="150">
        <v>30634.998046875</v>
      </c>
      <c r="AN3442" s="150">
        <v>11127.564453125</v>
      </c>
      <c r="AO3442" s="5" t="s">
        <v>2712</v>
      </c>
    </row>
    <row r="3443" spans="1:41" ht="14.25" x14ac:dyDescent="0.45">
      <c r="A3443" s="150">
        <v>2019</v>
      </c>
      <c r="B3443" s="5" t="s">
        <v>1477</v>
      </c>
      <c r="C3443" s="5" t="s">
        <v>278</v>
      </c>
      <c r="D3443" s="5" t="s">
        <v>108</v>
      </c>
      <c r="E3443" s="5" t="s">
        <v>29</v>
      </c>
      <c r="F3443" s="5" t="s">
        <v>29</v>
      </c>
      <c r="G3443" s="5" t="s">
        <v>88</v>
      </c>
      <c r="H3443" s="5" t="s">
        <v>131</v>
      </c>
      <c r="I3443" s="150">
        <v>114.3204040682417</v>
      </c>
      <c r="J3443" s="150">
        <v>4089.6000000000008</v>
      </c>
      <c r="K3443" s="150">
        <v>104.572711879397</v>
      </c>
      <c r="L3443" s="150">
        <v>570.78420000000006</v>
      </c>
      <c r="M3443" s="150">
        <v>1136.7602819629051</v>
      </c>
      <c r="N3443" s="150">
        <v>323.61076062483971</v>
      </c>
      <c r="O3443" s="150">
        <v>1119</v>
      </c>
      <c r="P3443" s="150">
        <v>1356</v>
      </c>
      <c r="Q3443" s="150">
        <v>1.6801644934338269</v>
      </c>
      <c r="R3443" s="150">
        <v>538.12174399350397</v>
      </c>
      <c r="S3443" s="150">
        <v>771.63153989059731</v>
      </c>
      <c r="T3443" s="150">
        <v>2137.8353501643742</v>
      </c>
      <c r="U3443" s="150">
        <v>38.642828111999997</v>
      </c>
      <c r="V3443" s="150">
        <v>1068</v>
      </c>
      <c r="W3443" s="150">
        <v>270.60804000000002</v>
      </c>
      <c r="X3443" s="150">
        <v>1877.34869508</v>
      </c>
      <c r="Y3443" s="150">
        <v>3432.4949999999999</v>
      </c>
      <c r="Z3443" s="150">
        <v>981.75</v>
      </c>
      <c r="AA3443" s="150">
        <v>10669.46668411576</v>
      </c>
      <c r="AB3443" s="150">
        <v>374</v>
      </c>
      <c r="AC3443" s="150">
        <v>995.57699262559015</v>
      </c>
      <c r="AD3443" s="150">
        <v>1703.105200940327</v>
      </c>
      <c r="AE3443" s="150">
        <v>1345.46317488</v>
      </c>
      <c r="AF3443" s="150">
        <v>974.65279968991911</v>
      </c>
      <c r="AG3443" s="150">
        <v>5040</v>
      </c>
      <c r="AH3443" s="150">
        <v>1218.0382733966239</v>
      </c>
      <c r="AI3443" s="150">
        <v>542.29851216000009</v>
      </c>
      <c r="AJ3443" s="150">
        <v>1497.2282371507861</v>
      </c>
      <c r="AK3443" s="150">
        <v>610.15550844984989</v>
      </c>
      <c r="AL3443" s="150">
        <v>44902.74609375</v>
      </c>
      <c r="AM3443" s="150">
        <v>33037.390625</v>
      </c>
      <c r="AN3443" s="150">
        <v>11865.353515625</v>
      </c>
      <c r="AO3443" s="5" t="s">
        <v>2714</v>
      </c>
    </row>
    <row r="3444" spans="1:41" ht="14.25" x14ac:dyDescent="0.45">
      <c r="A3444" s="150">
        <v>2019</v>
      </c>
      <c r="B3444" s="5" t="s">
        <v>1478</v>
      </c>
      <c r="C3444" s="5" t="s">
        <v>278</v>
      </c>
      <c r="D3444" s="5" t="s">
        <v>108</v>
      </c>
      <c r="E3444" s="5" t="s">
        <v>29</v>
      </c>
      <c r="F3444" s="5" t="s">
        <v>29</v>
      </c>
      <c r="G3444" s="5" t="s">
        <v>88</v>
      </c>
      <c r="H3444" s="5" t="s">
        <v>131</v>
      </c>
      <c r="I3444" s="150">
        <v>500</v>
      </c>
      <c r="J3444" s="150">
        <v>4150.560961458511</v>
      </c>
      <c r="K3444" s="150">
        <v>118.4299835725829</v>
      </c>
      <c r="L3444" s="150">
        <v>594.03701165181633</v>
      </c>
      <c r="M3444" s="150">
        <v>1128.53212416</v>
      </c>
      <c r="N3444" s="150">
        <v>475.68542479199999</v>
      </c>
      <c r="O3444" s="150">
        <v>1059.1236318465401</v>
      </c>
      <c r="P3444" s="150">
        <v>1331.0169599999999</v>
      </c>
      <c r="Q3444" s="150">
        <v>1.506644676741377</v>
      </c>
      <c r="R3444" s="150">
        <v>653.02350519824915</v>
      </c>
      <c r="S3444" s="150">
        <v>924.34787892264944</v>
      </c>
      <c r="T3444" s="150">
        <v>2568.499792512499</v>
      </c>
      <c r="U3444" s="150">
        <v>54.121608000000002</v>
      </c>
      <c r="V3444" s="150">
        <v>913</v>
      </c>
      <c r="W3444" s="150">
        <v>312.30072942599992</v>
      </c>
      <c r="X3444" s="150">
        <v>1858.1752080000001</v>
      </c>
      <c r="Y3444" s="150">
        <v>3527.369400000001</v>
      </c>
      <c r="Z3444" s="150">
        <v>1044.691295076</v>
      </c>
      <c r="AA3444" s="150">
        <v>10538.169008776251</v>
      </c>
      <c r="AB3444" s="150">
        <v>374</v>
      </c>
      <c r="AC3444" s="150">
        <v>898.00762999999995</v>
      </c>
      <c r="AD3444" s="150">
        <v>1400.2295589013011</v>
      </c>
      <c r="AE3444" s="150">
        <v>1709.7502667770459</v>
      </c>
      <c r="AF3444" s="150">
        <v>984.74340372226914</v>
      </c>
      <c r="AG3444" s="150">
        <v>3875.8764194047608</v>
      </c>
      <c r="AH3444" s="150">
        <v>1399.02222071143</v>
      </c>
      <c r="AI3444" s="150">
        <v>531.66520800000001</v>
      </c>
      <c r="AJ3444" s="150">
        <v>1809.788447183679</v>
      </c>
      <c r="AK3444" s="150">
        <v>595.76367564999987</v>
      </c>
      <c r="AL3444" s="150">
        <v>45331.44140625</v>
      </c>
      <c r="AM3444" s="150">
        <v>33061.3515625</v>
      </c>
      <c r="AN3444" s="150">
        <v>12270.0908203125</v>
      </c>
      <c r="AO3444" s="5" t="s">
        <v>2713</v>
      </c>
    </row>
    <row r="3445" spans="1:41" ht="14.25" x14ac:dyDescent="0.45">
      <c r="A3445" s="150">
        <v>2019</v>
      </c>
      <c r="B3445" s="5" t="s">
        <v>582</v>
      </c>
      <c r="C3445" s="5" t="s">
        <v>278</v>
      </c>
      <c r="D3445" s="5" t="s">
        <v>108</v>
      </c>
      <c r="E3445" s="5" t="s">
        <v>29</v>
      </c>
      <c r="F3445" s="5" t="s">
        <v>29</v>
      </c>
      <c r="G3445" s="5" t="s">
        <v>88</v>
      </c>
      <c r="H3445" s="5" t="s">
        <v>131</v>
      </c>
      <c r="I3445" s="150">
        <v>523.7064105609079</v>
      </c>
      <c r="J3445" s="150">
        <v>4531.6338020303947</v>
      </c>
      <c r="K3445" s="150">
        <v>175.28882749324799</v>
      </c>
      <c r="L3445" s="150">
        <v>435.07447200000001</v>
      </c>
      <c r="M3445" s="150">
        <v>1144.44</v>
      </c>
      <c r="N3445" s="150">
        <v>345.54894910000002</v>
      </c>
      <c r="O3445" s="150">
        <v>1121.2478797712531</v>
      </c>
      <c r="P3445" s="150">
        <v>1284</v>
      </c>
      <c r="Q3445" s="150">
        <v>1.478676991489811</v>
      </c>
      <c r="R3445" s="150">
        <v>629.26348330439976</v>
      </c>
      <c r="S3445" s="150">
        <v>1146.9822344303079</v>
      </c>
      <c r="T3445" s="150">
        <v>2276.9652099999998</v>
      </c>
      <c r="U3445" s="150">
        <v>31.78333294104085</v>
      </c>
      <c r="V3445" s="150">
        <v>24</v>
      </c>
      <c r="W3445" s="150">
        <v>312.7322999999999</v>
      </c>
      <c r="X3445" s="150">
        <v>1976.76</v>
      </c>
      <c r="Y3445" s="150">
        <v>3563.0934000000002</v>
      </c>
      <c r="Z3445" s="150">
        <v>1123.6309200000001</v>
      </c>
      <c r="AA3445" s="150">
        <v>5822.4675650390254</v>
      </c>
      <c r="AB3445" s="150">
        <v>257</v>
      </c>
      <c r="AC3445" s="150">
        <v>1102.84077</v>
      </c>
      <c r="AD3445" s="150">
        <v>1374.7641452807841</v>
      </c>
      <c r="AE3445" s="150">
        <v>1907.0532000000001</v>
      </c>
      <c r="AF3445" s="150">
        <v>1048.5524005313509</v>
      </c>
      <c r="AG3445" s="150">
        <v>4559.0601719841898</v>
      </c>
      <c r="AH3445" s="150">
        <v>1399.0774168719799</v>
      </c>
      <c r="AI3445" s="150">
        <v>1043.5211999999999</v>
      </c>
      <c r="AJ3445" s="150">
        <v>1527.0783120000001</v>
      </c>
      <c r="AK3445" s="150">
        <v>624.24</v>
      </c>
      <c r="AL3445" s="150">
        <v>41313.27734375</v>
      </c>
      <c r="AM3445" s="150">
        <v>28460.265625</v>
      </c>
      <c r="AN3445" s="150">
        <v>12853.0185546875</v>
      </c>
      <c r="AO3445" s="5" t="s">
        <v>993</v>
      </c>
    </row>
    <row r="3446" spans="1:41" ht="14.25" x14ac:dyDescent="0.45">
      <c r="A3446" s="150">
        <v>2019</v>
      </c>
      <c r="B3446" s="5" t="s">
        <v>81</v>
      </c>
      <c r="C3446" s="5" t="s">
        <v>279</v>
      </c>
      <c r="D3446" s="5" t="s">
        <v>108</v>
      </c>
      <c r="E3446" s="5" t="s">
        <v>109</v>
      </c>
      <c r="F3446" s="5" t="s">
        <v>109</v>
      </c>
      <c r="G3446" s="5" t="s">
        <v>87</v>
      </c>
      <c r="H3446" s="5" t="s">
        <v>131</v>
      </c>
      <c r="I3446" s="150">
        <v>94.397926330566406</v>
      </c>
      <c r="J3446" s="150">
        <v>356.83865356445313</v>
      </c>
      <c r="K3446" s="150">
        <v>42.436355590820313</v>
      </c>
      <c r="L3446" s="150">
        <v>613.07904052734375</v>
      </c>
      <c r="M3446" s="150">
        <v>664.84564208984375</v>
      </c>
      <c r="N3446" s="150">
        <v>1332.736328125</v>
      </c>
      <c r="O3446" s="150">
        <v>1853.898193359375</v>
      </c>
      <c r="P3446" s="150">
        <v>478.079833984375</v>
      </c>
      <c r="Q3446" s="150">
        <v>125.78778076171875</v>
      </c>
      <c r="R3446" s="150">
        <v>678.54852294921875</v>
      </c>
      <c r="S3446" s="150">
        <v>727.77301025390625</v>
      </c>
      <c r="T3446" s="150">
        <v>942.9642333984375</v>
      </c>
      <c r="U3446" s="150">
        <v>82.217552185058594</v>
      </c>
      <c r="V3446" s="150">
        <v>1899.1239013671875</v>
      </c>
      <c r="W3446" s="150">
        <v>626.51885986328125</v>
      </c>
      <c r="X3446" s="150">
        <v>2530.323974609375</v>
      </c>
      <c r="Y3446" s="150">
        <v>2708.15673828125</v>
      </c>
      <c r="Z3446" s="150">
        <v>122.47776031494141</v>
      </c>
      <c r="AA3446" s="150">
        <v>9788.4775390625</v>
      </c>
      <c r="AB3446" s="150">
        <v>528.8314208984375</v>
      </c>
      <c r="AC3446" s="150">
        <v>291.2269287109375</v>
      </c>
      <c r="AD3446" s="150">
        <v>746.04815673828125</v>
      </c>
      <c r="AE3446" s="150">
        <v>855.971923828125</v>
      </c>
      <c r="AF3446" s="150">
        <v>2498.581298828125</v>
      </c>
      <c r="AG3446" s="150">
        <v>13429.8818359375</v>
      </c>
      <c r="AH3446" s="150">
        <v>1790.122314453125</v>
      </c>
      <c r="AI3446" s="150">
        <v>690.221435546875</v>
      </c>
      <c r="AJ3446" s="150">
        <v>1111.7750244140625</v>
      </c>
      <c r="AK3446" s="150">
        <v>648.6051025390625</v>
      </c>
      <c r="AL3446" s="150">
        <v>48259.94921875</v>
      </c>
      <c r="AM3446" s="150">
        <v>36467.359375</v>
      </c>
      <c r="AN3446" s="150">
        <v>11792.58984375</v>
      </c>
      <c r="AO3446" s="5" t="s">
        <v>6508</v>
      </c>
    </row>
    <row r="3447" spans="1:41" ht="14.25" x14ac:dyDescent="0.45">
      <c r="A3447" s="150">
        <v>2019</v>
      </c>
      <c r="B3447" s="5" t="s">
        <v>81</v>
      </c>
      <c r="C3447" s="5" t="s">
        <v>279</v>
      </c>
      <c r="D3447" s="5" t="s">
        <v>108</v>
      </c>
      <c r="E3447" s="5" t="s">
        <v>109</v>
      </c>
      <c r="F3447" s="5" t="s">
        <v>109</v>
      </c>
      <c r="G3447" s="5" t="s">
        <v>88</v>
      </c>
      <c r="H3447" s="5" t="s">
        <v>131</v>
      </c>
      <c r="I3447" s="150">
        <v>93</v>
      </c>
      <c r="J3447" s="150">
        <v>351.55426854265983</v>
      </c>
      <c r="K3447" s="150">
        <v>41.807920000000003</v>
      </c>
      <c r="L3447" s="150">
        <v>604</v>
      </c>
      <c r="M3447" s="150">
        <v>655</v>
      </c>
      <c r="N3447" s="150">
        <v>1313</v>
      </c>
      <c r="O3447" s="150">
        <v>1826.4440300000001</v>
      </c>
      <c r="P3447" s="150">
        <v>471</v>
      </c>
      <c r="Q3447" s="150">
        <v>123.925</v>
      </c>
      <c r="R3447" s="150">
        <v>668.5</v>
      </c>
      <c r="S3447" s="150">
        <v>716.99551999999994</v>
      </c>
      <c r="T3447" s="150">
        <v>929</v>
      </c>
      <c r="U3447" s="150">
        <v>81</v>
      </c>
      <c r="V3447" s="150">
        <v>1871</v>
      </c>
      <c r="W3447" s="150">
        <v>617.24077999999997</v>
      </c>
      <c r="X3447" s="150">
        <v>2492.85259305</v>
      </c>
      <c r="Y3447" s="150">
        <v>2668.0520000000001</v>
      </c>
      <c r="Z3447" s="150">
        <v>120.664</v>
      </c>
      <c r="AA3447" s="150">
        <v>9643.5212699999993</v>
      </c>
      <c r="AB3447" s="150">
        <v>521</v>
      </c>
      <c r="AC3447" s="150">
        <v>286.91419000000002</v>
      </c>
      <c r="AD3447" s="150">
        <v>735</v>
      </c>
      <c r="AE3447" s="150">
        <v>843.29593</v>
      </c>
      <c r="AF3447" s="150">
        <v>2461.58</v>
      </c>
      <c r="AG3447" s="150">
        <v>13231</v>
      </c>
      <c r="AH3447" s="150">
        <v>1763.6125398737979</v>
      </c>
      <c r="AI3447" s="150">
        <v>680</v>
      </c>
      <c r="AJ3447" s="150">
        <v>1095.3109100000049</v>
      </c>
      <c r="AK3447" s="150">
        <v>639</v>
      </c>
      <c r="AL3447" s="150">
        <v>47545.2734375</v>
      </c>
      <c r="AM3447" s="150">
        <v>35927.3203125</v>
      </c>
      <c r="AN3447" s="150">
        <v>11617.953125</v>
      </c>
      <c r="AO3447" s="5" t="s">
        <v>6509</v>
      </c>
    </row>
    <row r="3448" spans="1:41" ht="14.25" x14ac:dyDescent="0.45">
      <c r="A3448" s="150">
        <v>2019</v>
      </c>
      <c r="B3448" s="5" t="s">
        <v>81</v>
      </c>
      <c r="C3448" s="5" t="s">
        <v>279</v>
      </c>
      <c r="D3448" s="5" t="s">
        <v>108</v>
      </c>
      <c r="E3448" s="5" t="s">
        <v>30</v>
      </c>
      <c r="F3448" s="5" t="s">
        <v>30</v>
      </c>
      <c r="G3448" s="5" t="s">
        <v>87</v>
      </c>
      <c r="H3448" s="5" t="s">
        <v>131</v>
      </c>
      <c r="I3448" s="150">
        <v>7728.43017578125</v>
      </c>
      <c r="J3448" s="150">
        <v>11760.7275390625</v>
      </c>
      <c r="K3448" s="150">
        <v>1712.344970703125</v>
      </c>
      <c r="L3448" s="150">
        <v>2206.678466796875</v>
      </c>
      <c r="M3448" s="150">
        <v>6456.615234375</v>
      </c>
      <c r="N3448" s="150">
        <v>4747.30224609375</v>
      </c>
      <c r="O3448" s="150">
        <v>3471.97998046875</v>
      </c>
      <c r="P3448" s="150">
        <v>4576.89306640625</v>
      </c>
      <c r="Q3448" s="150">
        <v>2279.97802734375</v>
      </c>
      <c r="R3448" s="150">
        <v>4077.692138671875</v>
      </c>
      <c r="S3448" s="150">
        <v>6789.5458984375</v>
      </c>
      <c r="T3448" s="150">
        <v>4030.68994140625</v>
      </c>
      <c r="U3448" s="150">
        <v>984.58056640625</v>
      </c>
      <c r="V3448" s="150">
        <v>2391.414306640625</v>
      </c>
      <c r="W3448" s="150">
        <v>1980.1343994140625</v>
      </c>
      <c r="X3448" s="150">
        <v>11680.4716796875</v>
      </c>
      <c r="Y3448" s="150">
        <v>14483.8310546875</v>
      </c>
      <c r="Z3448" s="150">
        <v>2008.553466796875</v>
      </c>
      <c r="AA3448" s="150">
        <v>31187.966796875</v>
      </c>
      <c r="AB3448" s="150">
        <v>1396.683349609375</v>
      </c>
      <c r="AC3448" s="150">
        <v>8584.5009765625</v>
      </c>
      <c r="AD3448" s="150">
        <v>3667.71484375</v>
      </c>
      <c r="AE3448" s="150">
        <v>4451.8251953125</v>
      </c>
      <c r="AF3448" s="150">
        <v>20129.013671875</v>
      </c>
      <c r="AG3448" s="150">
        <v>37108.53515625</v>
      </c>
      <c r="AH3448" s="150">
        <v>8431.392578125</v>
      </c>
      <c r="AI3448" s="150">
        <v>2390.399169921875</v>
      </c>
      <c r="AJ3448" s="150">
        <v>11827.0107421875</v>
      </c>
      <c r="AK3448" s="150">
        <v>1661.6065673828125</v>
      </c>
      <c r="AL3448" s="150">
        <v>224204.53125</v>
      </c>
      <c r="AM3448" s="150">
        <v>170534.9375</v>
      </c>
      <c r="AN3448" s="150">
        <v>53669.57421875</v>
      </c>
      <c r="AO3448" s="5" t="s">
        <v>6510</v>
      </c>
    </row>
    <row r="3449" spans="1:41" ht="14.25" x14ac:dyDescent="0.45">
      <c r="A3449" s="150">
        <v>2019</v>
      </c>
      <c r="B3449" s="5" t="s">
        <v>81</v>
      </c>
      <c r="C3449" s="5" t="s">
        <v>279</v>
      </c>
      <c r="D3449" s="5" t="s">
        <v>108</v>
      </c>
      <c r="E3449" s="5" t="s">
        <v>30</v>
      </c>
      <c r="F3449" s="5" t="s">
        <v>30</v>
      </c>
      <c r="G3449" s="5" t="s">
        <v>88</v>
      </c>
      <c r="H3449" s="5" t="s">
        <v>131</v>
      </c>
      <c r="I3449" s="150">
        <v>7613.9806200000021</v>
      </c>
      <c r="J3449" s="150">
        <v>11586.563982600001</v>
      </c>
      <c r="K3449" s="150">
        <v>1686.986985303276</v>
      </c>
      <c r="L3449" s="150">
        <v>2174</v>
      </c>
      <c r="M3449" s="150">
        <v>6361</v>
      </c>
      <c r="N3449" s="150">
        <v>4677</v>
      </c>
      <c r="O3449" s="150">
        <v>3420.56387</v>
      </c>
      <c r="P3449" s="150">
        <v>4509.1143269266504</v>
      </c>
      <c r="Q3449" s="150">
        <v>2246.2139999999999</v>
      </c>
      <c r="R3449" s="150">
        <v>4017.3060342518402</v>
      </c>
      <c r="S3449" s="150">
        <v>6689</v>
      </c>
      <c r="T3449" s="150">
        <v>3971</v>
      </c>
      <c r="U3449" s="150">
        <v>970</v>
      </c>
      <c r="V3449" s="150">
        <v>2356</v>
      </c>
      <c r="W3449" s="150">
        <v>1950.8107680000001</v>
      </c>
      <c r="X3449" s="150">
        <v>11507.497105795481</v>
      </c>
      <c r="Y3449" s="150">
        <v>14269.342000000001</v>
      </c>
      <c r="Z3449" s="150">
        <v>1978.809</v>
      </c>
      <c r="AA3449" s="150">
        <v>30726.108125197519</v>
      </c>
      <c r="AB3449" s="150">
        <v>1376</v>
      </c>
      <c r="AC3449" s="150">
        <v>8457.3744474529994</v>
      </c>
      <c r="AD3449" s="150">
        <v>3613.4</v>
      </c>
      <c r="AE3449" s="150">
        <v>4385.898625421145</v>
      </c>
      <c r="AF3449" s="150">
        <v>19830.925999999999</v>
      </c>
      <c r="AG3449" s="150">
        <v>36559</v>
      </c>
      <c r="AH3449" s="150">
        <v>8306.5333970000011</v>
      </c>
      <c r="AI3449" s="150">
        <v>2355</v>
      </c>
      <c r="AJ3449" s="150">
        <v>11651.86607837561</v>
      </c>
      <c r="AK3449" s="150">
        <v>1637</v>
      </c>
      <c r="AL3449" s="150">
        <v>220884.296875</v>
      </c>
      <c r="AM3449" s="150">
        <v>168009.5</v>
      </c>
      <c r="AN3449" s="150">
        <v>52874.79296875</v>
      </c>
      <c r="AO3449" s="5" t="s">
        <v>6511</v>
      </c>
    </row>
    <row r="3450" spans="1:41" ht="14.25" x14ac:dyDescent="0.45">
      <c r="A3450" s="150">
        <v>2019</v>
      </c>
      <c r="B3450" s="5" t="s">
        <v>81</v>
      </c>
      <c r="C3450" s="5" t="s">
        <v>279</v>
      </c>
      <c r="D3450" s="5" t="s">
        <v>108</v>
      </c>
      <c r="E3450" s="5" t="s">
        <v>110</v>
      </c>
      <c r="F3450" s="5" t="s">
        <v>110</v>
      </c>
      <c r="G3450" s="5" t="s">
        <v>87</v>
      </c>
      <c r="H3450" s="5" t="s">
        <v>131</v>
      </c>
      <c r="I3450" s="150">
        <v>5559.193359375</v>
      </c>
      <c r="J3450" s="150">
        <v>16999.140625</v>
      </c>
      <c r="K3450" s="150">
        <v>708.9105224609375</v>
      </c>
      <c r="L3450" s="150">
        <v>1641.305908203125</v>
      </c>
      <c r="M3450" s="150">
        <v>4786.888671875</v>
      </c>
      <c r="N3450" s="150">
        <v>3826.668701171875</v>
      </c>
      <c r="O3450" s="150">
        <v>5470.27294921875</v>
      </c>
      <c r="P3450" s="150">
        <v>5117.78857421875</v>
      </c>
      <c r="Q3450" s="150">
        <v>1631.810302734375</v>
      </c>
      <c r="R3450" s="150">
        <v>3219.953857421875</v>
      </c>
      <c r="S3450" s="150">
        <v>4616.626953125</v>
      </c>
      <c r="T3450" s="150">
        <v>7339.69287109375</v>
      </c>
      <c r="U3450" s="150">
        <v>778.5291748046875</v>
      </c>
      <c r="V3450" s="150">
        <v>6081.0537109375</v>
      </c>
      <c r="W3450" s="150">
        <v>2565.5341796875</v>
      </c>
      <c r="X3450" s="150">
        <v>10701.97265625</v>
      </c>
      <c r="Y3450" s="150">
        <v>27933.857421875</v>
      </c>
      <c r="Z3450" s="150">
        <v>5615.6474609375</v>
      </c>
      <c r="AA3450" s="150">
        <v>41783.140625</v>
      </c>
      <c r="AB3450" s="150">
        <v>1472.8106689453125</v>
      </c>
      <c r="AC3450" s="150">
        <v>3870.451904296875</v>
      </c>
      <c r="AD3450" s="150">
        <v>10878.0927734375</v>
      </c>
      <c r="AE3450" s="150">
        <v>5389.72900390625</v>
      </c>
      <c r="AF3450" s="150">
        <v>11587.0986328125</v>
      </c>
      <c r="AG3450" s="150">
        <v>46681.296875</v>
      </c>
      <c r="AH3450" s="150">
        <v>7297.75048828125</v>
      </c>
      <c r="AI3450" s="150">
        <v>3817.533447265625</v>
      </c>
      <c r="AJ3450" s="150">
        <v>16533.505859375</v>
      </c>
      <c r="AK3450" s="150">
        <v>5054.85693359375</v>
      </c>
      <c r="AL3450" s="150">
        <v>268961.125</v>
      </c>
      <c r="AM3450" s="150">
        <v>204250.15625</v>
      </c>
      <c r="AN3450" s="150">
        <v>64710.9453125</v>
      </c>
      <c r="AO3450" s="5" t="s">
        <v>6512</v>
      </c>
    </row>
    <row r="3451" spans="1:41" ht="14.25" x14ac:dyDescent="0.45">
      <c r="A3451" s="150">
        <v>2019</v>
      </c>
      <c r="B3451" s="5" t="s">
        <v>81</v>
      </c>
      <c r="C3451" s="5" t="s">
        <v>279</v>
      </c>
      <c r="D3451" s="5" t="s">
        <v>108</v>
      </c>
      <c r="E3451" s="5" t="s">
        <v>110</v>
      </c>
      <c r="F3451" s="5" t="s">
        <v>110</v>
      </c>
      <c r="G3451" s="5" t="s">
        <v>88</v>
      </c>
      <c r="H3451" s="5" t="s">
        <v>131</v>
      </c>
      <c r="I3451" s="150">
        <v>5476.8677662565078</v>
      </c>
      <c r="J3451" s="150">
        <v>16747.403119999999</v>
      </c>
      <c r="K3451" s="150">
        <v>698.41236000000015</v>
      </c>
      <c r="L3451" s="150">
        <v>1617</v>
      </c>
      <c r="M3451" s="150">
        <v>4716</v>
      </c>
      <c r="N3451" s="150">
        <v>3770</v>
      </c>
      <c r="O3451" s="150">
        <v>5389.2641800000001</v>
      </c>
      <c r="P3451" s="150">
        <v>5042</v>
      </c>
      <c r="Q3451" s="150">
        <v>1607.645</v>
      </c>
      <c r="R3451" s="150">
        <v>3172.27</v>
      </c>
      <c r="S3451" s="150">
        <v>4548.2599300000002</v>
      </c>
      <c r="T3451" s="150">
        <v>7231</v>
      </c>
      <c r="U3451" s="150">
        <v>767</v>
      </c>
      <c r="V3451" s="150">
        <v>5991</v>
      </c>
      <c r="W3451" s="150">
        <v>2527.5415400000002</v>
      </c>
      <c r="X3451" s="150">
        <v>10543.488139999999</v>
      </c>
      <c r="Y3451" s="150">
        <v>27520.188450000001</v>
      </c>
      <c r="Z3451" s="150">
        <v>5532.4859999999999</v>
      </c>
      <c r="AA3451" s="150">
        <v>41164.378040000003</v>
      </c>
      <c r="AB3451" s="150">
        <v>1451</v>
      </c>
      <c r="AC3451" s="150">
        <v>3813.1348600000001</v>
      </c>
      <c r="AD3451" s="150">
        <v>10717</v>
      </c>
      <c r="AE3451" s="150">
        <v>5309.91302</v>
      </c>
      <c r="AF3451" s="150">
        <v>11415.507</v>
      </c>
      <c r="AG3451" s="150">
        <v>45990</v>
      </c>
      <c r="AH3451" s="150">
        <v>7189.6788598737976</v>
      </c>
      <c r="AI3451" s="150">
        <v>3761</v>
      </c>
      <c r="AJ3451" s="150">
        <v>16288.66232553615</v>
      </c>
      <c r="AK3451" s="150">
        <v>4980</v>
      </c>
      <c r="AL3451" s="150">
        <v>264978.0625</v>
      </c>
      <c r="AM3451" s="150">
        <v>201225.4375</v>
      </c>
      <c r="AN3451" s="150">
        <v>63752.64453125</v>
      </c>
      <c r="AO3451" s="5" t="s">
        <v>6513</v>
      </c>
    </row>
    <row r="3452" spans="1:41" ht="14.25" x14ac:dyDescent="0.45">
      <c r="A3452" s="150">
        <v>2019</v>
      </c>
      <c r="B3452" s="5" t="s">
        <v>81</v>
      </c>
      <c r="C3452" s="5" t="s">
        <v>279</v>
      </c>
      <c r="D3452" s="5" t="s">
        <v>108</v>
      </c>
      <c r="E3452" s="5" t="s">
        <v>111</v>
      </c>
      <c r="F3452" s="5" t="s">
        <v>111</v>
      </c>
      <c r="G3452" s="5" t="s">
        <v>87</v>
      </c>
      <c r="H3452" s="5" t="s">
        <v>131</v>
      </c>
      <c r="I3452" s="150">
        <v>13011.6689453125</v>
      </c>
      <c r="J3452" s="150">
        <v>26418.224609375</v>
      </c>
      <c r="K3452" s="150">
        <v>1884.3111572265625</v>
      </c>
      <c r="L3452" s="150">
        <v>2439.12060546875</v>
      </c>
      <c r="M3452" s="150">
        <v>10056.931640625</v>
      </c>
      <c r="N3452" s="150">
        <v>8265.4013671875</v>
      </c>
      <c r="O3452" s="150">
        <v>4760.02099609375</v>
      </c>
      <c r="P3452" s="150">
        <v>7214.7216796875</v>
      </c>
      <c r="Q3452" s="150">
        <v>3380.491455078125</v>
      </c>
      <c r="R3452" s="150">
        <v>6391.21337890625</v>
      </c>
      <c r="S3452" s="150">
        <v>12808.4189453125</v>
      </c>
      <c r="T3452" s="150">
        <v>8082.69580078125</v>
      </c>
      <c r="U3452" s="150">
        <v>1399.7283935546875</v>
      </c>
      <c r="V3452" s="150">
        <v>4580.8369140625</v>
      </c>
      <c r="W3452" s="150">
        <v>3815.86279296875</v>
      </c>
      <c r="X3452" s="150">
        <v>14325.310546875</v>
      </c>
      <c r="Y3452" s="150">
        <v>32640.939453125</v>
      </c>
      <c r="Z3452" s="150">
        <v>3174.091796875</v>
      </c>
      <c r="AA3452" s="150">
        <v>47477.28515625</v>
      </c>
      <c r="AB3452" s="150">
        <v>1992.5068359375</v>
      </c>
      <c r="AC3452" s="150">
        <v>10681.841796875</v>
      </c>
      <c r="AD3452" s="150">
        <v>5562.91064453125</v>
      </c>
      <c r="AE3452" s="150">
        <v>10251.232421875</v>
      </c>
      <c r="AF3452" s="150">
        <v>28413.701171875</v>
      </c>
      <c r="AG3452" s="150">
        <v>77112.9609375</v>
      </c>
      <c r="AH3452" s="150">
        <v>15973.384765625</v>
      </c>
      <c r="AI3452" s="150">
        <v>4309.82373046875</v>
      </c>
      <c r="AJ3452" s="150">
        <v>17994.935546875</v>
      </c>
      <c r="AK3452" s="150">
        <v>3957.60791015625</v>
      </c>
      <c r="AL3452" s="150">
        <v>388378.125</v>
      </c>
      <c r="AM3452" s="150">
        <v>300848.40625</v>
      </c>
      <c r="AN3452" s="150">
        <v>87529.7890625</v>
      </c>
      <c r="AO3452" s="5" t="s">
        <v>6514</v>
      </c>
    </row>
    <row r="3453" spans="1:41" ht="14.25" x14ac:dyDescent="0.45">
      <c r="A3453" s="150">
        <v>2019</v>
      </c>
      <c r="B3453" s="5" t="s">
        <v>81</v>
      </c>
      <c r="C3453" s="5" t="s">
        <v>279</v>
      </c>
      <c r="D3453" s="5" t="s">
        <v>108</v>
      </c>
      <c r="E3453" s="5" t="s">
        <v>111</v>
      </c>
      <c r="F3453" s="5" t="s">
        <v>111</v>
      </c>
      <c r="G3453" s="5" t="s">
        <v>88</v>
      </c>
      <c r="H3453" s="5" t="s">
        <v>131</v>
      </c>
      <c r="I3453" s="150">
        <v>12818.98062</v>
      </c>
      <c r="J3453" s="150">
        <v>26027</v>
      </c>
      <c r="K3453" s="150">
        <v>1856.406565303276</v>
      </c>
      <c r="L3453" s="150">
        <v>2403</v>
      </c>
      <c r="M3453" s="150">
        <v>9908</v>
      </c>
      <c r="N3453" s="150">
        <v>8143</v>
      </c>
      <c r="O3453" s="150">
        <v>4689.5305899999994</v>
      </c>
      <c r="P3453" s="150">
        <v>7107.8797369266504</v>
      </c>
      <c r="Q3453" s="150">
        <v>3330.43021</v>
      </c>
      <c r="R3453" s="150">
        <v>6296.56637425184</v>
      </c>
      <c r="S3453" s="150">
        <v>12618.740820000001</v>
      </c>
      <c r="T3453" s="150">
        <v>7963</v>
      </c>
      <c r="U3453" s="150">
        <v>1379</v>
      </c>
      <c r="V3453" s="150">
        <v>4513</v>
      </c>
      <c r="W3453" s="150">
        <v>3759.3540579999999</v>
      </c>
      <c r="X3453" s="150">
        <v>14113.168325795479</v>
      </c>
      <c r="Y3453" s="150">
        <v>32157.562999999998</v>
      </c>
      <c r="Z3453" s="150">
        <v>3127.087</v>
      </c>
      <c r="AA3453" s="150">
        <v>46774.199027936513</v>
      </c>
      <c r="AB3453" s="150">
        <v>1963</v>
      </c>
      <c r="AC3453" s="150">
        <v>10523.655247453</v>
      </c>
      <c r="AD3453" s="150">
        <v>5480.5300000000007</v>
      </c>
      <c r="AE3453" s="150">
        <v>10099.423167160279</v>
      </c>
      <c r="AF3453" s="150">
        <v>27992.925999999999</v>
      </c>
      <c r="AG3453" s="150">
        <v>75971</v>
      </c>
      <c r="AH3453" s="150">
        <v>15736.836676999999</v>
      </c>
      <c r="AI3453" s="150">
        <v>4246</v>
      </c>
      <c r="AJ3453" s="150">
        <v>17728.451339256819</v>
      </c>
      <c r="AK3453" s="150">
        <v>3899</v>
      </c>
      <c r="AL3453" s="150">
        <v>382626.75</v>
      </c>
      <c r="AM3453" s="150">
        <v>296393.125</v>
      </c>
      <c r="AN3453" s="150">
        <v>86233.5703125</v>
      </c>
      <c r="AO3453" s="5" t="s">
        <v>6515</v>
      </c>
    </row>
    <row r="3454" spans="1:41" ht="14.25" x14ac:dyDescent="0.45">
      <c r="A3454" s="150">
        <v>2019</v>
      </c>
      <c r="B3454" s="5" t="s">
        <v>81</v>
      </c>
      <c r="C3454" s="5" t="s">
        <v>279</v>
      </c>
      <c r="D3454" s="5" t="s">
        <v>108</v>
      </c>
      <c r="E3454" s="5" t="s">
        <v>292</v>
      </c>
      <c r="F3454" s="5" t="s">
        <v>292</v>
      </c>
      <c r="G3454" s="5" t="s">
        <v>87</v>
      </c>
      <c r="H3454" s="5" t="s">
        <v>131</v>
      </c>
      <c r="I3454" s="150">
        <v>2519.812255859375</v>
      </c>
      <c r="J3454" s="150">
        <v>6023.921875</v>
      </c>
      <c r="K3454" s="150">
        <v>298.19320678710938</v>
      </c>
      <c r="L3454" s="150">
        <v>126.87893676757813</v>
      </c>
      <c r="M3454" s="150">
        <v>1045.482421875</v>
      </c>
      <c r="N3454" s="150">
        <v>1232.248291015625</v>
      </c>
      <c r="O3454" s="150">
        <v>1095.9556884765625</v>
      </c>
      <c r="P3454" s="150">
        <v>1068.828125</v>
      </c>
      <c r="Q3454" s="150">
        <v>1048.798583984375</v>
      </c>
      <c r="R3454" s="150">
        <v>997.89776611328125</v>
      </c>
      <c r="S3454" s="150">
        <v>1996.125</v>
      </c>
      <c r="T3454" s="150">
        <v>3094.8310546875</v>
      </c>
      <c r="U3454" s="150">
        <v>486.2000732421875</v>
      </c>
      <c r="V3454" s="150">
        <v>2165.062255859375</v>
      </c>
      <c r="W3454" s="150">
        <v>917.1656494140625</v>
      </c>
      <c r="X3454" s="150">
        <v>3169.0361328125</v>
      </c>
      <c r="Y3454" s="150">
        <v>12779.8828125</v>
      </c>
      <c r="Z3454" s="150">
        <v>1782.0511474609375</v>
      </c>
      <c r="AA3454" s="150">
        <v>13866.068359375</v>
      </c>
      <c r="AB3454" s="150">
        <v>292.32907104492188</v>
      </c>
      <c r="AC3454" s="150">
        <v>1267.0872802734375</v>
      </c>
      <c r="AD3454" s="150">
        <v>4534.1455078125</v>
      </c>
      <c r="AE3454" s="150">
        <v>1632.87939453125</v>
      </c>
      <c r="AF3454" s="150">
        <v>2820.41015625</v>
      </c>
      <c r="AG3454" s="150">
        <v>13947.5478515625</v>
      </c>
      <c r="AH3454" s="150">
        <v>1528.25390625</v>
      </c>
      <c r="AI3454" s="150">
        <v>1113.489501953125</v>
      </c>
      <c r="AJ3454" s="150">
        <v>8621.4140625</v>
      </c>
      <c r="AK3454" s="150">
        <v>3179.07861328125</v>
      </c>
      <c r="AL3454" s="150">
        <v>94651.0625</v>
      </c>
      <c r="AM3454" s="150">
        <v>72386.984375</v>
      </c>
      <c r="AN3454" s="150">
        <v>22264.0859375</v>
      </c>
      <c r="AO3454" s="5" t="s">
        <v>6516</v>
      </c>
    </row>
    <row r="3455" spans="1:41" ht="14.25" x14ac:dyDescent="0.45">
      <c r="A3455" s="150">
        <v>2019</v>
      </c>
      <c r="B3455" s="5" t="s">
        <v>81</v>
      </c>
      <c r="C3455" s="5" t="s">
        <v>279</v>
      </c>
      <c r="D3455" s="5" t="s">
        <v>108</v>
      </c>
      <c r="E3455" s="5" t="s">
        <v>292</v>
      </c>
      <c r="F3455" s="5" t="s">
        <v>292</v>
      </c>
      <c r="G3455" s="5" t="s">
        <v>88</v>
      </c>
      <c r="H3455" s="5" t="s">
        <v>131</v>
      </c>
      <c r="I3455" s="150">
        <v>2482.496690968876</v>
      </c>
      <c r="J3455" s="150">
        <v>5934.714020615037</v>
      </c>
      <c r="K3455" s="150">
        <v>293.77730000000003</v>
      </c>
      <c r="L3455" s="150">
        <v>125</v>
      </c>
      <c r="M3455" s="150">
        <v>1030</v>
      </c>
      <c r="N3455" s="150">
        <v>1214</v>
      </c>
      <c r="O3455" s="150">
        <v>1079.7258099999999</v>
      </c>
      <c r="P3455" s="150">
        <v>1053</v>
      </c>
      <c r="Q3455" s="150">
        <v>1033.2670000000001</v>
      </c>
      <c r="R3455" s="150">
        <v>983.11999999999989</v>
      </c>
      <c r="S3455" s="150">
        <v>1966.5645500000001</v>
      </c>
      <c r="T3455" s="150">
        <v>3049</v>
      </c>
      <c r="U3455" s="150">
        <v>479</v>
      </c>
      <c r="V3455" s="150">
        <v>2133</v>
      </c>
      <c r="W3455" s="150">
        <v>903.58344999999997</v>
      </c>
      <c r="X3455" s="150">
        <v>3122.1063199999999</v>
      </c>
      <c r="Y3455" s="150">
        <v>12590.626490000001</v>
      </c>
      <c r="Z3455" s="150">
        <v>1755.6610000000001</v>
      </c>
      <c r="AA3455" s="150">
        <v>13660.727500000001</v>
      </c>
      <c r="AB3455" s="150">
        <v>288</v>
      </c>
      <c r="AC3455" s="150">
        <v>1248.3231000000001</v>
      </c>
      <c r="AD3455" s="150">
        <v>4467</v>
      </c>
      <c r="AE3455" s="150">
        <v>1608.6982700000001</v>
      </c>
      <c r="AF3455" s="150">
        <v>2778.643</v>
      </c>
      <c r="AG3455" s="150">
        <v>13741</v>
      </c>
      <c r="AH3455" s="150">
        <v>1505.6221</v>
      </c>
      <c r="AI3455" s="150">
        <v>1097</v>
      </c>
      <c r="AJ3455" s="150">
        <v>8493.7405055361523</v>
      </c>
      <c r="AK3455" s="150">
        <v>3132</v>
      </c>
      <c r="AL3455" s="150">
        <v>93249.3984375</v>
      </c>
      <c r="AM3455" s="150">
        <v>71315.0234375</v>
      </c>
      <c r="AN3455" s="150">
        <v>21934.380859375</v>
      </c>
      <c r="AO3455" s="5" t="s">
        <v>6517</v>
      </c>
    </row>
    <row r="3456" spans="1:41" ht="14.25" x14ac:dyDescent="0.45">
      <c r="A3456" s="150">
        <v>2019</v>
      </c>
      <c r="B3456" s="5" t="s">
        <v>81</v>
      </c>
      <c r="C3456" s="5" t="s">
        <v>279</v>
      </c>
      <c r="D3456" s="5" t="s">
        <v>108</v>
      </c>
      <c r="E3456" s="5" t="s">
        <v>113</v>
      </c>
      <c r="F3456" s="5" t="s">
        <v>113</v>
      </c>
      <c r="G3456" s="5" t="s">
        <v>87</v>
      </c>
      <c r="H3456" s="5" t="s">
        <v>131</v>
      </c>
      <c r="I3456" s="150">
        <v>2374.900634765625</v>
      </c>
      <c r="J3456" s="150">
        <v>4868.82666015625</v>
      </c>
      <c r="K3456" s="150">
        <v>231.30755615234375</v>
      </c>
      <c r="L3456" s="150">
        <v>345.1107177734375</v>
      </c>
      <c r="M3456" s="150">
        <v>2055.438720703125</v>
      </c>
      <c r="N3456" s="150">
        <v>784.61932373046875</v>
      </c>
      <c r="O3456" s="150">
        <v>1286.9791259765625</v>
      </c>
      <c r="P3456" s="150">
        <v>1691.04248046875</v>
      </c>
      <c r="Q3456" s="150">
        <v>456.152099609375</v>
      </c>
      <c r="R3456" s="150">
        <v>1098.7918701171875</v>
      </c>
      <c r="S3456" s="150">
        <v>1380.698486328125</v>
      </c>
      <c r="T3456" s="150">
        <v>965.294921875</v>
      </c>
      <c r="U3456" s="150">
        <v>178.64553833007813</v>
      </c>
      <c r="V3456" s="150">
        <v>922.66363525390625</v>
      </c>
      <c r="W3456" s="150">
        <v>477.56314086914063</v>
      </c>
      <c r="X3456" s="150">
        <v>2281.375244140625</v>
      </c>
      <c r="Y3456" s="150">
        <v>8579.4228515625</v>
      </c>
      <c r="Z3456" s="150">
        <v>2105.50732421875</v>
      </c>
      <c r="AA3456" s="150">
        <v>7380.46142578125</v>
      </c>
      <c r="AB3456" s="150">
        <v>467.92950439453125</v>
      </c>
      <c r="AC3456" s="150">
        <v>1206.1220703125</v>
      </c>
      <c r="AD3456" s="150">
        <v>3943.3974609375</v>
      </c>
      <c r="AE3456" s="150">
        <v>1210.2930908203125</v>
      </c>
      <c r="AF3456" s="150">
        <v>4347.68359375</v>
      </c>
      <c r="AG3456" s="150">
        <v>11730.71875</v>
      </c>
      <c r="AH3456" s="150">
        <v>2657.600341796875</v>
      </c>
      <c r="AI3456" s="150">
        <v>1058.6778564453125</v>
      </c>
      <c r="AJ3456" s="150">
        <v>5228.27587890625</v>
      </c>
      <c r="AK3456" s="150">
        <v>525.78631591796875</v>
      </c>
      <c r="AL3456" s="150">
        <v>71841.2890625</v>
      </c>
      <c r="AM3456" s="150">
        <v>54509.23828125</v>
      </c>
      <c r="AN3456" s="150">
        <v>17332.05078125</v>
      </c>
      <c r="AO3456" s="5" t="s">
        <v>6518</v>
      </c>
    </row>
    <row r="3457" spans="1:41" ht="14.25" x14ac:dyDescent="0.45">
      <c r="A3457" s="150">
        <v>2019</v>
      </c>
      <c r="B3457" s="5" t="s">
        <v>81</v>
      </c>
      <c r="C3457" s="5" t="s">
        <v>279</v>
      </c>
      <c r="D3457" s="5" t="s">
        <v>108</v>
      </c>
      <c r="E3457" s="5" t="s">
        <v>113</v>
      </c>
      <c r="F3457" s="5" t="s">
        <v>113</v>
      </c>
      <c r="G3457" s="5" t="s">
        <v>88</v>
      </c>
      <c r="H3457" s="5" t="s">
        <v>131</v>
      </c>
      <c r="I3457" s="150">
        <v>2339.7310495810339</v>
      </c>
      <c r="J3457" s="150">
        <v>4796.7245000000003</v>
      </c>
      <c r="K3457" s="150">
        <v>227.88214000000019</v>
      </c>
      <c r="L3457" s="150">
        <v>340</v>
      </c>
      <c r="M3457" s="150">
        <v>2025</v>
      </c>
      <c r="N3457" s="150">
        <v>773</v>
      </c>
      <c r="O3457" s="150">
        <v>1267.9204299999999</v>
      </c>
      <c r="P3457" s="150">
        <v>1666</v>
      </c>
      <c r="Q3457" s="150">
        <v>449.39699999999999</v>
      </c>
      <c r="R3457" s="150">
        <v>1082.52</v>
      </c>
      <c r="S3457" s="150">
        <v>1360.25181</v>
      </c>
      <c r="T3457" s="150">
        <v>951</v>
      </c>
      <c r="U3457" s="150">
        <v>176</v>
      </c>
      <c r="V3457" s="150">
        <v>909</v>
      </c>
      <c r="W3457" s="150">
        <v>470.49094999999988</v>
      </c>
      <c r="X3457" s="150">
        <v>2247.5906369499999</v>
      </c>
      <c r="Y3457" s="150">
        <v>8452.3709999999992</v>
      </c>
      <c r="Z3457" s="150">
        <v>2074.3270000000002</v>
      </c>
      <c r="AA3457" s="150">
        <v>7271.1647899999998</v>
      </c>
      <c r="AB3457" s="150">
        <v>461</v>
      </c>
      <c r="AC3457" s="150">
        <v>1188.2607</v>
      </c>
      <c r="AD3457" s="150">
        <v>3885</v>
      </c>
      <c r="AE3457" s="150">
        <v>1192.36997</v>
      </c>
      <c r="AF3457" s="150">
        <v>4283.299</v>
      </c>
      <c r="AG3457" s="150">
        <v>11557</v>
      </c>
      <c r="AH3457" s="150">
        <v>2618.2441800000001</v>
      </c>
      <c r="AI3457" s="150">
        <v>1043</v>
      </c>
      <c r="AJ3457" s="150">
        <v>5150.8510099999903</v>
      </c>
      <c r="AK3457" s="150">
        <v>518</v>
      </c>
      <c r="AL3457" s="150">
        <v>70777.3984375</v>
      </c>
      <c r="AM3457" s="150">
        <v>53702.01171875</v>
      </c>
      <c r="AN3457" s="150">
        <v>17075.37890625</v>
      </c>
      <c r="AO3457" s="5" t="s">
        <v>6519</v>
      </c>
    </row>
    <row r="3458" spans="1:41" ht="14.25" x14ac:dyDescent="0.45">
      <c r="A3458" s="150">
        <v>2019</v>
      </c>
      <c r="B3458" s="5" t="s">
        <v>81</v>
      </c>
      <c r="C3458" s="5" t="s">
        <v>279</v>
      </c>
      <c r="D3458" s="5" t="s">
        <v>108</v>
      </c>
      <c r="E3458" s="5" t="s">
        <v>114</v>
      </c>
      <c r="F3458" s="5" t="s">
        <v>114</v>
      </c>
      <c r="G3458" s="5" t="s">
        <v>87</v>
      </c>
      <c r="H3458" s="5" t="s">
        <v>131</v>
      </c>
      <c r="I3458" s="150">
        <v>5283.23876953125</v>
      </c>
      <c r="J3458" s="150">
        <v>14657.4970703125</v>
      </c>
      <c r="K3458" s="150">
        <v>171.96620178222656</v>
      </c>
      <c r="L3458" s="150">
        <v>232.44221496582031</v>
      </c>
      <c r="M3458" s="150">
        <v>3600.316650390625</v>
      </c>
      <c r="N3458" s="150">
        <v>3518.09912109375</v>
      </c>
      <c r="O3458" s="150">
        <v>1288.0411376953125</v>
      </c>
      <c r="P3458" s="150">
        <v>2637.82861328125</v>
      </c>
      <c r="Q3458" s="150">
        <v>1100.5135498046875</v>
      </c>
      <c r="R3458" s="150">
        <v>2313.52099609375</v>
      </c>
      <c r="S3458" s="150">
        <v>6018.87353515625</v>
      </c>
      <c r="T3458" s="150">
        <v>4052.005615234375</v>
      </c>
      <c r="U3458" s="150">
        <v>415.14788818359375</v>
      </c>
      <c r="V3458" s="150">
        <v>2189.4228515625</v>
      </c>
      <c r="W3458" s="150">
        <v>1835.7283935546875</v>
      </c>
      <c r="X3458" s="150">
        <v>2644.83837890625</v>
      </c>
      <c r="Y3458" s="150">
        <v>18157.107421875</v>
      </c>
      <c r="Z3458" s="150">
        <v>1165.538330078125</v>
      </c>
      <c r="AA3458" s="150">
        <v>16289.3173828125</v>
      </c>
      <c r="AB3458" s="150">
        <v>595.823486328125</v>
      </c>
      <c r="AC3458" s="150">
        <v>2097.340087890625</v>
      </c>
      <c r="AD3458" s="150">
        <v>1895.19580078125</v>
      </c>
      <c r="AE3458" s="150">
        <v>5799.4072265625</v>
      </c>
      <c r="AF3458" s="150">
        <v>8284.6875</v>
      </c>
      <c r="AG3458" s="150">
        <v>40004.421875</v>
      </c>
      <c r="AH3458" s="150">
        <v>7541.99169921875</v>
      </c>
      <c r="AI3458" s="150">
        <v>1919.424560546875</v>
      </c>
      <c r="AJ3458" s="150">
        <v>6167.92529296875</v>
      </c>
      <c r="AK3458" s="150">
        <v>2296.001220703125</v>
      </c>
      <c r="AL3458" s="150">
        <v>164173.640625</v>
      </c>
      <c r="AM3458" s="150">
        <v>130313.4609375</v>
      </c>
      <c r="AN3458" s="150">
        <v>33860.20703125</v>
      </c>
      <c r="AO3458" s="5" t="s">
        <v>6520</v>
      </c>
    </row>
    <row r="3459" spans="1:41" ht="14.25" x14ac:dyDescent="0.45">
      <c r="A3459" s="150">
        <v>2019</v>
      </c>
      <c r="B3459" s="5" t="s">
        <v>81</v>
      </c>
      <c r="C3459" s="5" t="s">
        <v>279</v>
      </c>
      <c r="D3459" s="5" t="s">
        <v>108</v>
      </c>
      <c r="E3459" s="5" t="s">
        <v>114</v>
      </c>
      <c r="F3459" s="5" t="s">
        <v>114</v>
      </c>
      <c r="G3459" s="5" t="s">
        <v>88</v>
      </c>
      <c r="H3459" s="5" t="s">
        <v>131</v>
      </c>
      <c r="I3459" s="150">
        <v>5205</v>
      </c>
      <c r="J3459" s="150">
        <v>14440.436017399999</v>
      </c>
      <c r="K3459" s="150">
        <v>169.41957999999991</v>
      </c>
      <c r="L3459" s="150">
        <v>229</v>
      </c>
      <c r="M3459" s="150">
        <v>3547</v>
      </c>
      <c r="N3459" s="150">
        <v>3466</v>
      </c>
      <c r="O3459" s="150">
        <v>1268.966719999999</v>
      </c>
      <c r="P3459" s="150">
        <v>2598.76541</v>
      </c>
      <c r="Q3459" s="150">
        <v>1084.21621</v>
      </c>
      <c r="R3459" s="150">
        <v>2279.2603399999998</v>
      </c>
      <c r="S3459" s="150">
        <v>5929.74082</v>
      </c>
      <c r="T3459" s="150">
        <v>3992</v>
      </c>
      <c r="U3459" s="150">
        <v>409</v>
      </c>
      <c r="V3459" s="150">
        <v>2157</v>
      </c>
      <c r="W3459" s="150">
        <v>1808.5432900000001</v>
      </c>
      <c r="X3459" s="150">
        <v>2605.6712200000002</v>
      </c>
      <c r="Y3459" s="150">
        <v>17888.221000000001</v>
      </c>
      <c r="Z3459" s="150">
        <v>1148.278</v>
      </c>
      <c r="AA3459" s="150">
        <v>16048.090902739001</v>
      </c>
      <c r="AB3459" s="150">
        <v>587</v>
      </c>
      <c r="AC3459" s="150">
        <v>2066.2808</v>
      </c>
      <c r="AD3459" s="150">
        <v>1867.13</v>
      </c>
      <c r="AE3459" s="150">
        <v>5713.5245417391307</v>
      </c>
      <c r="AF3459" s="150">
        <v>8162</v>
      </c>
      <c r="AG3459" s="150">
        <v>39412</v>
      </c>
      <c r="AH3459" s="150">
        <v>7430.3032800000001</v>
      </c>
      <c r="AI3459" s="150">
        <v>1891</v>
      </c>
      <c r="AJ3459" s="150">
        <v>6076.5852608812056</v>
      </c>
      <c r="AK3459" s="150">
        <v>2262</v>
      </c>
      <c r="AL3459" s="150">
        <v>161742.4375</v>
      </c>
      <c r="AM3459" s="150">
        <v>128383.65625</v>
      </c>
      <c r="AN3459" s="150">
        <v>33358.7734375</v>
      </c>
      <c r="AO3459" s="5" t="s">
        <v>6521</v>
      </c>
    </row>
    <row r="3460" spans="1:41" ht="14.25" x14ac:dyDescent="0.45">
      <c r="A3460" s="150">
        <v>2019</v>
      </c>
      <c r="B3460" s="5" t="s">
        <v>81</v>
      </c>
      <c r="C3460" s="5" t="s">
        <v>279</v>
      </c>
      <c r="D3460" s="5" t="s">
        <v>108</v>
      </c>
      <c r="E3460" s="5" t="s">
        <v>115</v>
      </c>
      <c r="F3460" s="5" t="s">
        <v>116</v>
      </c>
      <c r="G3460" s="5" t="s">
        <v>87</v>
      </c>
      <c r="H3460" s="5" t="s">
        <v>131</v>
      </c>
      <c r="I3460" s="150">
        <v>18570.861328125</v>
      </c>
      <c r="J3460" s="150">
        <v>43417.3671875</v>
      </c>
      <c r="K3460" s="150">
        <v>2593.2216796875</v>
      </c>
      <c r="L3460" s="150">
        <v>4080.426513671875</v>
      </c>
      <c r="M3460" s="150">
        <v>14843.8203125</v>
      </c>
      <c r="N3460" s="150">
        <v>12092.0703125</v>
      </c>
      <c r="O3460" s="150">
        <v>10230.2939453125</v>
      </c>
      <c r="P3460" s="150">
        <v>12332.5107421875</v>
      </c>
      <c r="Q3460" s="150">
        <v>5012.3017578125</v>
      </c>
      <c r="R3460" s="150">
        <v>9611.1669921875</v>
      </c>
      <c r="S3460" s="150">
        <v>17425.046875</v>
      </c>
      <c r="T3460" s="150">
        <v>15422.388671875</v>
      </c>
      <c r="U3460" s="150">
        <v>2178.257568359375</v>
      </c>
      <c r="V3460" s="150">
        <v>10661.890625</v>
      </c>
      <c r="W3460" s="150">
        <v>6381.39697265625</v>
      </c>
      <c r="X3460" s="150">
        <v>25027.283203125</v>
      </c>
      <c r="Y3460" s="150">
        <v>60574.796875</v>
      </c>
      <c r="Z3460" s="150">
        <v>8789.7392578125</v>
      </c>
      <c r="AA3460" s="150">
        <v>89260.421875</v>
      </c>
      <c r="AB3460" s="150">
        <v>3465.317626953125</v>
      </c>
      <c r="AC3460" s="150">
        <v>14552.2939453125</v>
      </c>
      <c r="AD3460" s="150">
        <v>16441.00390625</v>
      </c>
      <c r="AE3460" s="150">
        <v>15640.9619140625</v>
      </c>
      <c r="AF3460" s="150">
        <v>40000.80078125</v>
      </c>
      <c r="AG3460" s="150">
        <v>123794.2578125</v>
      </c>
      <c r="AH3460" s="150">
        <v>23271.134765625</v>
      </c>
      <c r="AI3460" s="150">
        <v>8127.35693359375</v>
      </c>
      <c r="AJ3460" s="150">
        <v>34528.44140625</v>
      </c>
      <c r="AK3460" s="150">
        <v>9012.46484375</v>
      </c>
      <c r="AL3460" s="150">
        <v>657339.25</v>
      </c>
      <c r="AM3460" s="150">
        <v>505098.5625</v>
      </c>
      <c r="AN3460" s="150">
        <v>152240.75</v>
      </c>
      <c r="AO3460" s="5" t="s">
        <v>6522</v>
      </c>
    </row>
    <row r="3461" spans="1:41" ht="14.25" x14ac:dyDescent="0.45">
      <c r="A3461" s="150">
        <v>2019</v>
      </c>
      <c r="B3461" s="5" t="s">
        <v>81</v>
      </c>
      <c r="C3461" s="5" t="s">
        <v>279</v>
      </c>
      <c r="D3461" s="5" t="s">
        <v>108</v>
      </c>
      <c r="E3461" s="5" t="s">
        <v>115</v>
      </c>
      <c r="F3461" s="5" t="s">
        <v>116</v>
      </c>
      <c r="G3461" s="5" t="s">
        <v>88</v>
      </c>
      <c r="H3461" s="5" t="s">
        <v>131</v>
      </c>
      <c r="I3461" s="150">
        <v>18295.848386256512</v>
      </c>
      <c r="J3461" s="150">
        <v>42774.403120000003</v>
      </c>
      <c r="K3461" s="150">
        <v>2554.818925303277</v>
      </c>
      <c r="L3461" s="150">
        <v>4020</v>
      </c>
      <c r="M3461" s="150">
        <v>14624</v>
      </c>
      <c r="N3461" s="150">
        <v>11913</v>
      </c>
      <c r="O3461" s="150">
        <v>10078.79477</v>
      </c>
      <c r="P3461" s="150">
        <v>12149.87973692665</v>
      </c>
      <c r="Q3461" s="150">
        <v>4938.07521</v>
      </c>
      <c r="R3461" s="150">
        <v>9468.8363742518395</v>
      </c>
      <c r="S3461" s="150">
        <v>17167.000749999999</v>
      </c>
      <c r="T3461" s="150">
        <v>15194</v>
      </c>
      <c r="U3461" s="150">
        <v>2146</v>
      </c>
      <c r="V3461" s="150">
        <v>10504</v>
      </c>
      <c r="W3461" s="150">
        <v>6286.8955980000001</v>
      </c>
      <c r="X3461" s="150">
        <v>24656.65646579548</v>
      </c>
      <c r="Y3461" s="150">
        <v>59677.751450000003</v>
      </c>
      <c r="Z3461" s="150">
        <v>8659.5730000000003</v>
      </c>
      <c r="AA3461" s="150">
        <v>87938.577067936509</v>
      </c>
      <c r="AB3461" s="150">
        <v>3414</v>
      </c>
      <c r="AC3461" s="150">
        <v>14336.790107453</v>
      </c>
      <c r="AD3461" s="150">
        <v>16197.53</v>
      </c>
      <c r="AE3461" s="150">
        <v>15409.336187160279</v>
      </c>
      <c r="AF3461" s="150">
        <v>39408.432999999997</v>
      </c>
      <c r="AG3461" s="150">
        <v>121961</v>
      </c>
      <c r="AH3461" s="150">
        <v>22926.515536873801</v>
      </c>
      <c r="AI3461" s="150">
        <v>8007</v>
      </c>
      <c r="AJ3461" s="150">
        <v>34017.113664792967</v>
      </c>
      <c r="AK3461" s="150">
        <v>8879</v>
      </c>
      <c r="AL3461" s="150">
        <v>647604.8125</v>
      </c>
      <c r="AM3461" s="150">
        <v>497618.625</v>
      </c>
      <c r="AN3461" s="150">
        <v>149986.203125</v>
      </c>
      <c r="AO3461" s="5" t="s">
        <v>6523</v>
      </c>
    </row>
    <row r="3462" spans="1:41" ht="14.25" x14ac:dyDescent="0.45">
      <c r="A3462" s="150">
        <v>2019</v>
      </c>
      <c r="B3462" s="5" t="s">
        <v>81</v>
      </c>
      <c r="C3462" s="5" t="s">
        <v>279</v>
      </c>
      <c r="D3462" s="5" t="s">
        <v>108</v>
      </c>
      <c r="E3462" s="5" t="s">
        <v>29</v>
      </c>
      <c r="F3462" s="5" t="s">
        <v>29</v>
      </c>
      <c r="G3462" s="5" t="s">
        <v>87</v>
      </c>
      <c r="H3462" s="5" t="s">
        <v>131</v>
      </c>
      <c r="I3462" s="150">
        <v>570.08233642578125</v>
      </c>
      <c r="J3462" s="150">
        <v>5749.5546875</v>
      </c>
      <c r="K3462" s="150">
        <v>136.97341918945313</v>
      </c>
      <c r="L3462" s="150">
        <v>556.23724365234375</v>
      </c>
      <c r="M3462" s="150">
        <v>1021.1217041015625</v>
      </c>
      <c r="N3462" s="150">
        <v>477.06478881835938</v>
      </c>
      <c r="O3462" s="150">
        <v>1233.4398193359375</v>
      </c>
      <c r="P3462" s="150">
        <v>1879.83837890625</v>
      </c>
      <c r="Q3462" s="150">
        <v>1.0718733072280884</v>
      </c>
      <c r="R3462" s="150">
        <v>444.71575927734375</v>
      </c>
      <c r="S3462" s="150">
        <v>512.0306396484375</v>
      </c>
      <c r="T3462" s="150">
        <v>2336.6025390625</v>
      </c>
      <c r="U3462" s="150">
        <v>31.465976715087891</v>
      </c>
      <c r="V3462" s="150">
        <v>1094.2039794921875</v>
      </c>
      <c r="W3462" s="150">
        <v>544.28662109375</v>
      </c>
      <c r="X3462" s="150">
        <v>2721.237060546875</v>
      </c>
      <c r="Y3462" s="150">
        <v>3866.39599609375</v>
      </c>
      <c r="Z3462" s="150">
        <v>1605.611328125</v>
      </c>
      <c r="AA3462" s="150">
        <v>10748.1328125</v>
      </c>
      <c r="AB3462" s="150">
        <v>183.720703125</v>
      </c>
      <c r="AC3462" s="150">
        <v>1106.0157470703125</v>
      </c>
      <c r="AD3462" s="150">
        <v>1654.5013427734375</v>
      </c>
      <c r="AE3462" s="150">
        <v>1690.5845947265625</v>
      </c>
      <c r="AF3462" s="150">
        <v>1920.42431640625</v>
      </c>
      <c r="AG3462" s="150">
        <v>7573.14990234375</v>
      </c>
      <c r="AH3462" s="150">
        <v>1321.7740478515625</v>
      </c>
      <c r="AI3462" s="150">
        <v>955.1446533203125</v>
      </c>
      <c r="AJ3462" s="150">
        <v>1572.0400390625</v>
      </c>
      <c r="AK3462" s="150">
        <v>701.38677978515625</v>
      </c>
      <c r="AL3462" s="150">
        <v>54208.80859375</v>
      </c>
      <c r="AM3462" s="150">
        <v>40886.5859375</v>
      </c>
      <c r="AN3462" s="150">
        <v>13322.21875</v>
      </c>
      <c r="AO3462" s="5" t="s">
        <v>6524</v>
      </c>
    </row>
    <row r="3463" spans="1:41" ht="14.25" x14ac:dyDescent="0.45">
      <c r="A3463" s="150">
        <v>2019</v>
      </c>
      <c r="B3463" s="5" t="s">
        <v>81</v>
      </c>
      <c r="C3463" s="5" t="s">
        <v>279</v>
      </c>
      <c r="D3463" s="5" t="s">
        <v>108</v>
      </c>
      <c r="E3463" s="5" t="s">
        <v>29</v>
      </c>
      <c r="F3463" s="5" t="s">
        <v>29</v>
      </c>
      <c r="G3463" s="5" t="s">
        <v>88</v>
      </c>
      <c r="H3463" s="5" t="s">
        <v>131</v>
      </c>
      <c r="I3463" s="150">
        <v>561.64002570659818</v>
      </c>
      <c r="J3463" s="150">
        <v>5664.4103308423018</v>
      </c>
      <c r="K3463" s="150">
        <v>134.94499999999999</v>
      </c>
      <c r="L3463" s="150">
        <v>548</v>
      </c>
      <c r="M3463" s="150">
        <v>1006</v>
      </c>
      <c r="N3463" s="150">
        <v>470</v>
      </c>
      <c r="O3463" s="150">
        <v>1215.17391</v>
      </c>
      <c r="P3463" s="150">
        <v>1852</v>
      </c>
      <c r="Q3463" s="150">
        <v>1.056</v>
      </c>
      <c r="R3463" s="150">
        <v>438.13</v>
      </c>
      <c r="S3463" s="150">
        <v>504.44805000000002</v>
      </c>
      <c r="T3463" s="150">
        <v>2302</v>
      </c>
      <c r="U3463" s="150">
        <v>31</v>
      </c>
      <c r="V3463" s="150">
        <v>1078</v>
      </c>
      <c r="W3463" s="150">
        <v>536.22636</v>
      </c>
      <c r="X3463" s="150">
        <v>2680.9385900000002</v>
      </c>
      <c r="Y3463" s="150">
        <v>3809.1389600000002</v>
      </c>
      <c r="Z3463" s="150">
        <v>1581.8340000000001</v>
      </c>
      <c r="AA3463" s="150">
        <v>10588.964480000001</v>
      </c>
      <c r="AB3463" s="150">
        <v>181</v>
      </c>
      <c r="AC3463" s="150">
        <v>1089.63687</v>
      </c>
      <c r="AD3463" s="150">
        <v>1630</v>
      </c>
      <c r="AE3463" s="150">
        <v>1665.5488499999999</v>
      </c>
      <c r="AF3463" s="150">
        <v>1891.9849999999999</v>
      </c>
      <c r="AG3463" s="150">
        <v>7461</v>
      </c>
      <c r="AH3463" s="150">
        <v>1302.2000399999999</v>
      </c>
      <c r="AI3463" s="150">
        <v>941</v>
      </c>
      <c r="AJ3463" s="150">
        <v>1548.7599</v>
      </c>
      <c r="AK3463" s="150">
        <v>691</v>
      </c>
      <c r="AL3463" s="150">
        <v>53406.0390625</v>
      </c>
      <c r="AM3463" s="150">
        <v>40281.10546875</v>
      </c>
      <c r="AN3463" s="150">
        <v>13124.9326171875</v>
      </c>
      <c r="AO3463" s="5" t="s">
        <v>6525</v>
      </c>
    </row>
    <row r="3464" spans="1:41" ht="14.25" x14ac:dyDescent="0.45">
      <c r="A3464" s="150">
        <v>2019</v>
      </c>
      <c r="B3464" s="5" t="s">
        <v>81</v>
      </c>
      <c r="C3464" s="5" t="s">
        <v>3765</v>
      </c>
      <c r="D3464" s="5" t="s">
        <v>3768</v>
      </c>
      <c r="E3464" s="5" t="s">
        <v>3722</v>
      </c>
      <c r="F3464" s="5" t="s">
        <v>27</v>
      </c>
      <c r="G3464" s="5" t="s">
        <v>87</v>
      </c>
      <c r="H3464" s="5" t="s">
        <v>131</v>
      </c>
      <c r="I3464" s="150">
        <v>314.62225341796875</v>
      </c>
      <c r="J3464" s="150">
        <v>1067.068359375</v>
      </c>
      <c r="K3464" s="150">
        <v>0</v>
      </c>
      <c r="L3464" s="150">
        <v>3.0545849800109863</v>
      </c>
      <c r="M3464" s="150">
        <v>0</v>
      </c>
      <c r="N3464" s="150">
        <v>0</v>
      </c>
      <c r="O3464" s="150">
        <v>0</v>
      </c>
      <c r="P3464" s="150">
        <v>0</v>
      </c>
      <c r="Q3464" s="150">
        <v>91.538787841796875</v>
      </c>
      <c r="R3464" s="150">
        <v>19.326421737670898</v>
      </c>
      <c r="S3464" s="150">
        <v>0</v>
      </c>
      <c r="T3464" s="150">
        <v>0</v>
      </c>
      <c r="U3464" s="150">
        <v>0</v>
      </c>
      <c r="V3464" s="150">
        <v>0</v>
      </c>
      <c r="W3464" s="150">
        <v>0</v>
      </c>
      <c r="X3464" s="150">
        <v>304.4403076171875</v>
      </c>
      <c r="Y3464" s="150">
        <v>3722.28759765625</v>
      </c>
      <c r="Z3464" s="150">
        <v>0</v>
      </c>
      <c r="AA3464" s="150">
        <v>0</v>
      </c>
      <c r="AB3464" s="150">
        <v>0</v>
      </c>
      <c r="AC3464" s="150">
        <v>2.4118292331695557</v>
      </c>
      <c r="AD3464" s="150">
        <v>122.15286254882813</v>
      </c>
      <c r="AE3464" s="150">
        <v>0</v>
      </c>
      <c r="AF3464" s="150">
        <v>1035.9432373046875</v>
      </c>
      <c r="AG3464" s="150">
        <v>0</v>
      </c>
      <c r="AH3464" s="150">
        <v>1642.4698486328125</v>
      </c>
      <c r="AI3464" s="150">
        <v>193.43263244628906</v>
      </c>
      <c r="AJ3464" s="150">
        <v>111.03961944580078</v>
      </c>
      <c r="AK3464" s="150">
        <v>15.27292537689209</v>
      </c>
      <c r="AL3464" s="150">
        <v>8645.0615234375</v>
      </c>
      <c r="AM3464" s="150">
        <v>6367.29248046875</v>
      </c>
      <c r="AN3464" s="150">
        <v>2277.7685546875</v>
      </c>
      <c r="AO3464" s="5" t="s">
        <v>6526</v>
      </c>
    </row>
    <row r="3465" spans="1:41" ht="14.25" x14ac:dyDescent="0.45">
      <c r="A3465" s="150">
        <v>2019</v>
      </c>
      <c r="B3465" s="5" t="s">
        <v>81</v>
      </c>
      <c r="C3465" s="5" t="s">
        <v>3765</v>
      </c>
      <c r="D3465" s="5" t="s">
        <v>3768</v>
      </c>
      <c r="E3465" s="5" t="s">
        <v>3722</v>
      </c>
      <c r="F3465" s="5" t="s">
        <v>27</v>
      </c>
      <c r="G3465" s="5" t="s">
        <v>88</v>
      </c>
      <c r="H3465" s="5" t="s">
        <v>131</v>
      </c>
      <c r="I3465" s="150">
        <v>309</v>
      </c>
      <c r="J3465" s="150">
        <v>1048</v>
      </c>
      <c r="K3465" s="150">
        <v>0</v>
      </c>
      <c r="L3465" s="150">
        <v>3</v>
      </c>
      <c r="M3465" s="150">
        <v>0</v>
      </c>
      <c r="N3465" s="150">
        <v>0</v>
      </c>
      <c r="O3465" s="150">
        <v>0</v>
      </c>
      <c r="P3465" s="150">
        <v>0</v>
      </c>
      <c r="Q3465" s="150">
        <v>89.902999877929688</v>
      </c>
      <c r="R3465" s="150">
        <v>18.981060028076172</v>
      </c>
      <c r="S3465" s="150">
        <v>0</v>
      </c>
      <c r="T3465" s="150">
        <v>0</v>
      </c>
      <c r="U3465" s="150">
        <v>0</v>
      </c>
      <c r="V3465" s="150">
        <v>0</v>
      </c>
      <c r="W3465" s="150">
        <v>0</v>
      </c>
      <c r="X3465" s="150">
        <v>299</v>
      </c>
      <c r="Y3465" s="150">
        <v>3655.770751953125</v>
      </c>
      <c r="Z3465" s="150">
        <v>0</v>
      </c>
      <c r="AA3465" s="150">
        <v>0</v>
      </c>
      <c r="AB3465" s="150">
        <v>0</v>
      </c>
      <c r="AC3465" s="150">
        <v>2.3687300682067871</v>
      </c>
      <c r="AD3465" s="150">
        <v>119.97000122070313</v>
      </c>
      <c r="AE3465" s="150">
        <v>0</v>
      </c>
      <c r="AF3465" s="150">
        <v>1017.4310302734375</v>
      </c>
      <c r="AG3465" s="150">
        <v>0</v>
      </c>
      <c r="AH3465" s="150">
        <v>1613.119140625</v>
      </c>
      <c r="AI3465" s="150">
        <v>189.97601318359375</v>
      </c>
      <c r="AJ3465" s="150">
        <v>109.05535125732422</v>
      </c>
      <c r="AK3465" s="150">
        <v>15</v>
      </c>
      <c r="AL3465" s="150">
        <v>8490.5751953125</v>
      </c>
      <c r="AM3465" s="150">
        <v>6253.509765625</v>
      </c>
      <c r="AN3465" s="150">
        <v>2237.065185546875</v>
      </c>
      <c r="AO3465" s="5" t="s">
        <v>6527</v>
      </c>
    </row>
    <row r="3466" spans="1:41" ht="14.25" x14ac:dyDescent="0.45">
      <c r="A3466" s="150">
        <v>2019</v>
      </c>
      <c r="B3466" s="5" t="s">
        <v>81</v>
      </c>
      <c r="C3466" s="5" t="s">
        <v>3765</v>
      </c>
      <c r="D3466" s="5" t="s">
        <v>3768</v>
      </c>
      <c r="E3466" s="5" t="s">
        <v>3722</v>
      </c>
      <c r="F3466" s="5" t="s">
        <v>6345</v>
      </c>
      <c r="G3466" s="5" t="s">
        <v>87</v>
      </c>
      <c r="H3466" s="5" t="s">
        <v>131</v>
      </c>
      <c r="I3466" s="150">
        <v>5735.49267578125</v>
      </c>
      <c r="J3466" s="150">
        <v>15844.1328125</v>
      </c>
      <c r="K3466" s="150">
        <v>7.9351096153259277</v>
      </c>
      <c r="L3466" s="150">
        <v>1075.2139892578125</v>
      </c>
      <c r="M3466" s="150">
        <v>0</v>
      </c>
      <c r="N3466" s="150">
        <v>3580.09716796875</v>
      </c>
      <c r="O3466" s="150">
        <v>468.20037841796875</v>
      </c>
      <c r="P3466" s="150">
        <v>0</v>
      </c>
      <c r="Q3466" s="150">
        <v>4407.37451171875</v>
      </c>
      <c r="R3466" s="150">
        <v>5505.40869140625</v>
      </c>
      <c r="S3466" s="150">
        <v>0</v>
      </c>
      <c r="T3466" s="150">
        <v>6.1091699600219727</v>
      </c>
      <c r="U3466" s="150">
        <v>0</v>
      </c>
      <c r="V3466" s="150">
        <v>0</v>
      </c>
      <c r="W3466" s="150">
        <v>0</v>
      </c>
      <c r="X3466" s="150">
        <v>7002.12744140625</v>
      </c>
      <c r="Y3466" s="150">
        <v>9340.0546875</v>
      </c>
      <c r="Z3466" s="150">
        <v>6573.201171875</v>
      </c>
      <c r="AA3466" s="150">
        <v>918.123046875</v>
      </c>
      <c r="AB3466" s="150">
        <v>5.090975284576416</v>
      </c>
      <c r="AC3466" s="150">
        <v>7985.05615234375</v>
      </c>
      <c r="AD3466" s="150">
        <v>10570.2998046875</v>
      </c>
      <c r="AE3466" s="150">
        <v>0</v>
      </c>
      <c r="AF3466" s="150">
        <v>15271.9814453125</v>
      </c>
      <c r="AG3466" s="150">
        <v>1534.419921875</v>
      </c>
      <c r="AH3466" s="150">
        <v>8605.18359375</v>
      </c>
      <c r="AI3466" s="150">
        <v>813.88873291015625</v>
      </c>
      <c r="AJ3466" s="150">
        <v>1807.79248046875</v>
      </c>
      <c r="AK3466" s="150">
        <v>1022.267822265625</v>
      </c>
      <c r="AL3466" s="150">
        <v>108079.4609375</v>
      </c>
      <c r="AM3466" s="150">
        <v>79578.3515625</v>
      </c>
      <c r="AN3466" s="150">
        <v>28501.1015625</v>
      </c>
      <c r="AO3466" s="5" t="s">
        <v>6528</v>
      </c>
    </row>
    <row r="3467" spans="1:41" ht="14.25" x14ac:dyDescent="0.45">
      <c r="A3467" s="150">
        <v>2019</v>
      </c>
      <c r="B3467" s="5" t="s">
        <v>81</v>
      </c>
      <c r="C3467" s="5" t="s">
        <v>3765</v>
      </c>
      <c r="D3467" s="5" t="s">
        <v>3768</v>
      </c>
      <c r="E3467" s="5" t="s">
        <v>3722</v>
      </c>
      <c r="F3467" s="5" t="s">
        <v>6345</v>
      </c>
      <c r="G3467" s="5" t="s">
        <v>88</v>
      </c>
      <c r="H3467" s="5" t="s">
        <v>131</v>
      </c>
      <c r="I3467" s="150">
        <v>5633</v>
      </c>
      <c r="J3467" s="150">
        <v>15561</v>
      </c>
      <c r="K3467" s="150">
        <v>7.7933101654052734</v>
      </c>
      <c r="L3467" s="150">
        <v>1056</v>
      </c>
      <c r="M3467" s="150">
        <v>0</v>
      </c>
      <c r="N3467" s="150">
        <v>3516.121337890625</v>
      </c>
      <c r="O3467" s="150">
        <v>459.83367919921875</v>
      </c>
      <c r="P3467" s="150">
        <v>0</v>
      </c>
      <c r="Q3467" s="150">
        <v>4328.615234375</v>
      </c>
      <c r="R3467" s="150">
        <v>5407.02783203125</v>
      </c>
      <c r="S3467" s="150">
        <v>0</v>
      </c>
      <c r="T3467" s="150">
        <v>6</v>
      </c>
      <c r="U3467" s="150">
        <v>0</v>
      </c>
      <c r="V3467" s="150">
        <v>0</v>
      </c>
      <c r="W3467" s="150">
        <v>0</v>
      </c>
      <c r="X3467" s="150">
        <v>6877</v>
      </c>
      <c r="Y3467" s="150">
        <v>9173.1494140625</v>
      </c>
      <c r="Z3467" s="150">
        <v>6455.73876953125</v>
      </c>
      <c r="AA3467" s="150">
        <v>901.71630859375</v>
      </c>
      <c r="AB3467" s="150">
        <v>5</v>
      </c>
      <c r="AC3467" s="150">
        <v>7842.3642578125</v>
      </c>
      <c r="AD3467" s="150">
        <v>10381.41015625</v>
      </c>
      <c r="AE3467" s="150">
        <v>0</v>
      </c>
      <c r="AF3467" s="150">
        <v>14999.0732421875</v>
      </c>
      <c r="AG3467" s="150">
        <v>1507</v>
      </c>
      <c r="AH3467" s="150">
        <v>8451.41015625</v>
      </c>
      <c r="AI3467" s="150">
        <v>799.3446044921875</v>
      </c>
      <c r="AJ3467" s="150">
        <v>1775.4874267578125</v>
      </c>
      <c r="AK3467" s="150">
        <v>1004</v>
      </c>
      <c r="AL3467" s="150">
        <v>106148.078125</v>
      </c>
      <c r="AM3467" s="150">
        <v>78156.2890625</v>
      </c>
      <c r="AN3467" s="150">
        <v>27991.791015625</v>
      </c>
      <c r="AO3467" s="5" t="s">
        <v>6529</v>
      </c>
    </row>
    <row r="3468" spans="1:41" ht="14.25" x14ac:dyDescent="0.45">
      <c r="A3468" s="150">
        <v>2019</v>
      </c>
      <c r="B3468" s="5" t="s">
        <v>81</v>
      </c>
      <c r="C3468" s="5" t="s">
        <v>3765</v>
      </c>
      <c r="D3468" s="5" t="s">
        <v>3768</v>
      </c>
      <c r="E3468" s="5" t="s">
        <v>3722</v>
      </c>
      <c r="F3468" s="5" t="s">
        <v>6346</v>
      </c>
      <c r="G3468" s="5" t="s">
        <v>87</v>
      </c>
      <c r="H3468" s="5" t="s">
        <v>131</v>
      </c>
      <c r="I3468" s="150">
        <v>89.601165771484375</v>
      </c>
      <c r="J3468" s="150">
        <v>332.03656005859375</v>
      </c>
      <c r="K3468" s="150">
        <v>0</v>
      </c>
      <c r="L3468" s="150">
        <v>107.92867279052734</v>
      </c>
      <c r="M3468" s="150">
        <v>0</v>
      </c>
      <c r="N3468" s="150">
        <v>865.81231689453125</v>
      </c>
      <c r="O3468" s="150">
        <v>1552.6468505859375</v>
      </c>
      <c r="P3468" s="150">
        <v>0</v>
      </c>
      <c r="Q3468" s="150">
        <v>126.17982482910156</v>
      </c>
      <c r="R3468" s="150">
        <v>569.364990234375</v>
      </c>
      <c r="S3468" s="150">
        <v>0</v>
      </c>
      <c r="T3468" s="150">
        <v>0</v>
      </c>
      <c r="U3468" s="150">
        <v>0</v>
      </c>
      <c r="V3468" s="150">
        <v>0</v>
      </c>
      <c r="W3468" s="150">
        <v>0</v>
      </c>
      <c r="X3468" s="150">
        <v>2470.14111328125</v>
      </c>
      <c r="Y3468" s="150">
        <v>1245.788818359375</v>
      </c>
      <c r="Z3468" s="150">
        <v>122.85948944091797</v>
      </c>
      <c r="AA3468" s="150">
        <v>0</v>
      </c>
      <c r="AB3468" s="150">
        <v>0</v>
      </c>
      <c r="AC3468" s="150">
        <v>184.48281860351563</v>
      </c>
      <c r="AD3468" s="150">
        <v>748.37335205078125</v>
      </c>
      <c r="AE3468" s="150">
        <v>0</v>
      </c>
      <c r="AF3468" s="150">
        <v>1792.4710693359375</v>
      </c>
      <c r="AG3468" s="150">
        <v>0</v>
      </c>
      <c r="AH3468" s="150">
        <v>1732.648193359375</v>
      </c>
      <c r="AI3468" s="150">
        <v>692.37261962890625</v>
      </c>
      <c r="AJ3468" s="150">
        <v>0</v>
      </c>
      <c r="AK3468" s="150">
        <v>600.73504638671875</v>
      </c>
      <c r="AL3468" s="150">
        <v>13233.443359375</v>
      </c>
      <c r="AM3468" s="150">
        <v>5436.525390625</v>
      </c>
      <c r="AN3468" s="150">
        <v>7796.9169921875</v>
      </c>
      <c r="AO3468" s="5" t="s">
        <v>6530</v>
      </c>
    </row>
    <row r="3469" spans="1:41" ht="14.25" x14ac:dyDescent="0.45">
      <c r="A3469" s="150">
        <v>2019</v>
      </c>
      <c r="B3469" s="5" t="s">
        <v>81</v>
      </c>
      <c r="C3469" s="5" t="s">
        <v>3765</v>
      </c>
      <c r="D3469" s="5" t="s">
        <v>3768</v>
      </c>
      <c r="E3469" s="5" t="s">
        <v>3722</v>
      </c>
      <c r="F3469" s="5" t="s">
        <v>6346</v>
      </c>
      <c r="G3469" s="5" t="s">
        <v>88</v>
      </c>
      <c r="H3469" s="5" t="s">
        <v>131</v>
      </c>
      <c r="I3469" s="150">
        <v>88</v>
      </c>
      <c r="J3469" s="150">
        <v>326.10308837890625</v>
      </c>
      <c r="K3469" s="150">
        <v>0</v>
      </c>
      <c r="L3469" s="150">
        <v>106</v>
      </c>
      <c r="M3469" s="150">
        <v>0</v>
      </c>
      <c r="N3469" s="150">
        <v>850.34033203125</v>
      </c>
      <c r="O3469" s="150">
        <v>1524.9012451171875</v>
      </c>
      <c r="P3469" s="150">
        <v>0</v>
      </c>
      <c r="Q3469" s="150">
        <v>123.92500305175781</v>
      </c>
      <c r="R3469" s="150">
        <v>559.19049072265625</v>
      </c>
      <c r="S3469" s="150">
        <v>0</v>
      </c>
      <c r="T3469" s="150">
        <v>0</v>
      </c>
      <c r="U3469" s="150">
        <v>0</v>
      </c>
      <c r="V3469" s="150">
        <v>0</v>
      </c>
      <c r="W3469" s="150">
        <v>0</v>
      </c>
      <c r="X3469" s="150">
        <v>2426</v>
      </c>
      <c r="Y3469" s="150">
        <v>1223.5267333984375</v>
      </c>
      <c r="Z3469" s="150">
        <v>120.66400146484375</v>
      </c>
      <c r="AA3469" s="150">
        <v>0</v>
      </c>
      <c r="AB3469" s="150">
        <v>0</v>
      </c>
      <c r="AC3469" s="150">
        <v>181.18612670898438</v>
      </c>
      <c r="AD3469" s="150">
        <v>735</v>
      </c>
      <c r="AE3469" s="150">
        <v>0</v>
      </c>
      <c r="AF3469" s="150">
        <v>1760.4398193359375</v>
      </c>
      <c r="AG3469" s="150">
        <v>0</v>
      </c>
      <c r="AH3469" s="150">
        <v>1701.6859130859375</v>
      </c>
      <c r="AI3469" s="150">
        <v>680</v>
      </c>
      <c r="AJ3469" s="150">
        <v>0</v>
      </c>
      <c r="AK3469" s="150">
        <v>590</v>
      </c>
      <c r="AL3469" s="150">
        <v>12996.9619140625</v>
      </c>
      <c r="AM3469" s="150">
        <v>5339.37548828125</v>
      </c>
      <c r="AN3469" s="150">
        <v>7657.58740234375</v>
      </c>
      <c r="AO3469" s="5" t="s">
        <v>6531</v>
      </c>
    </row>
    <row r="3470" spans="1:41" ht="14.25" x14ac:dyDescent="0.45">
      <c r="A3470" s="150">
        <v>2019</v>
      </c>
      <c r="B3470" s="5" t="s">
        <v>81</v>
      </c>
      <c r="C3470" s="5" t="s">
        <v>3765</v>
      </c>
      <c r="D3470" s="5" t="s">
        <v>3768</v>
      </c>
      <c r="E3470" s="5" t="s">
        <v>3722</v>
      </c>
      <c r="F3470" s="5" t="s">
        <v>30</v>
      </c>
      <c r="G3470" s="5" t="s">
        <v>87</v>
      </c>
      <c r="H3470" s="5" t="s">
        <v>131</v>
      </c>
      <c r="I3470" s="150">
        <v>0</v>
      </c>
      <c r="J3470" s="150">
        <v>926.7130126953125</v>
      </c>
      <c r="K3470" s="150">
        <v>661.32415771484375</v>
      </c>
      <c r="L3470" s="150">
        <v>1127.141845703125</v>
      </c>
      <c r="M3470" s="150">
        <v>0</v>
      </c>
      <c r="N3470" s="150">
        <v>81.141517639160156</v>
      </c>
      <c r="O3470" s="150">
        <v>2307.06201171875</v>
      </c>
      <c r="P3470" s="150">
        <v>16.697277069091797</v>
      </c>
      <c r="Q3470" s="150">
        <v>1719.4534912109375</v>
      </c>
      <c r="R3470" s="150">
        <v>0</v>
      </c>
      <c r="S3470" s="150">
        <v>0</v>
      </c>
      <c r="T3470" s="150">
        <v>28.50946044921875</v>
      </c>
      <c r="U3470" s="150">
        <v>155.78384399414063</v>
      </c>
      <c r="V3470" s="150">
        <v>0</v>
      </c>
      <c r="W3470" s="150">
        <v>0</v>
      </c>
      <c r="X3470" s="150">
        <v>122.18340301513672</v>
      </c>
      <c r="Y3470" s="150">
        <v>18.383512496948242</v>
      </c>
      <c r="Z3470" s="150">
        <v>1552.529541015625</v>
      </c>
      <c r="AA3470" s="150">
        <v>0</v>
      </c>
      <c r="AB3470" s="150">
        <v>0</v>
      </c>
      <c r="AC3470" s="150">
        <v>882.67999267578125</v>
      </c>
      <c r="AD3470" s="150">
        <v>2923.909912109375</v>
      </c>
      <c r="AE3470" s="150">
        <v>543.31597900390625</v>
      </c>
      <c r="AF3470" s="150">
        <v>5531.9013671875</v>
      </c>
      <c r="AG3470" s="150">
        <v>0</v>
      </c>
      <c r="AH3470" s="150">
        <v>0</v>
      </c>
      <c r="AI3470" s="150">
        <v>0</v>
      </c>
      <c r="AJ3470" s="150">
        <v>5116.72412109375</v>
      </c>
      <c r="AK3470" s="150">
        <v>160.87481689453125</v>
      </c>
      <c r="AL3470" s="150">
        <v>23876.330078125</v>
      </c>
      <c r="AM3470" s="150">
        <v>17672.466796875</v>
      </c>
      <c r="AN3470" s="150">
        <v>6203.8642578125</v>
      </c>
      <c r="AO3470" s="5" t="s">
        <v>6532</v>
      </c>
    </row>
    <row r="3471" spans="1:41" ht="14.25" x14ac:dyDescent="0.45">
      <c r="A3471" s="150">
        <v>2019</v>
      </c>
      <c r="B3471" s="5" t="s">
        <v>81</v>
      </c>
      <c r="C3471" s="5" t="s">
        <v>3765</v>
      </c>
      <c r="D3471" s="5" t="s">
        <v>3768</v>
      </c>
      <c r="E3471" s="5" t="s">
        <v>3722</v>
      </c>
      <c r="F3471" s="5" t="s">
        <v>30</v>
      </c>
      <c r="G3471" s="5" t="s">
        <v>88</v>
      </c>
      <c r="H3471" s="5" t="s">
        <v>131</v>
      </c>
      <c r="I3471" s="150">
        <v>0</v>
      </c>
      <c r="J3471" s="150">
        <v>910.15277099609375</v>
      </c>
      <c r="K3471" s="150">
        <v>649.50634765625</v>
      </c>
      <c r="L3471" s="150">
        <v>1107</v>
      </c>
      <c r="M3471" s="150">
        <v>0</v>
      </c>
      <c r="N3471" s="150">
        <v>79.6915283203125</v>
      </c>
      <c r="O3471" s="150">
        <v>2265.8349609375</v>
      </c>
      <c r="P3471" s="150">
        <v>16.398899078369141</v>
      </c>
      <c r="Q3471" s="150">
        <v>1688.72705078125</v>
      </c>
      <c r="R3471" s="150">
        <v>0</v>
      </c>
      <c r="S3471" s="150">
        <v>0</v>
      </c>
      <c r="T3471" s="150">
        <v>28</v>
      </c>
      <c r="U3471" s="150">
        <v>153</v>
      </c>
      <c r="V3471" s="150">
        <v>0</v>
      </c>
      <c r="W3471" s="150">
        <v>0</v>
      </c>
      <c r="X3471" s="150">
        <v>120</v>
      </c>
      <c r="Y3471" s="150">
        <v>18.055000305175781</v>
      </c>
      <c r="Z3471" s="150">
        <v>1524.7860107421875</v>
      </c>
      <c r="AA3471" s="150">
        <v>0</v>
      </c>
      <c r="AB3471" s="150">
        <v>0</v>
      </c>
      <c r="AC3471" s="150">
        <v>866.9066162109375</v>
      </c>
      <c r="AD3471" s="150">
        <v>2871.659912109375</v>
      </c>
      <c r="AE3471" s="150">
        <v>533.60699462890625</v>
      </c>
      <c r="AF3471" s="150">
        <v>5433.046875</v>
      </c>
      <c r="AG3471" s="150">
        <v>0</v>
      </c>
      <c r="AH3471" s="150">
        <v>0</v>
      </c>
      <c r="AI3471" s="150">
        <v>0</v>
      </c>
      <c r="AJ3471" s="150">
        <v>5025.2890625</v>
      </c>
      <c r="AK3471" s="150">
        <v>158</v>
      </c>
      <c r="AL3471" s="150">
        <v>23449.662109375</v>
      </c>
      <c r="AM3471" s="150">
        <v>17356.66015625</v>
      </c>
      <c r="AN3471" s="150">
        <v>6093.0009765625</v>
      </c>
      <c r="AO3471" s="5" t="s">
        <v>6533</v>
      </c>
    </row>
    <row r="3472" spans="1:41" ht="14.25" x14ac:dyDescent="0.45">
      <c r="A3472" s="150">
        <v>2019</v>
      </c>
      <c r="B3472" s="5" t="s">
        <v>81</v>
      </c>
      <c r="C3472" s="5" t="s">
        <v>3765</v>
      </c>
      <c r="D3472" s="5" t="s">
        <v>3768</v>
      </c>
      <c r="E3472" s="5" t="s">
        <v>3722</v>
      </c>
      <c r="F3472" s="5" t="s">
        <v>84</v>
      </c>
      <c r="G3472" s="5" t="s">
        <v>87</v>
      </c>
      <c r="H3472" s="5" t="s">
        <v>131</v>
      </c>
      <c r="I3472" s="150">
        <v>11151.2724609375</v>
      </c>
      <c r="J3472" s="150">
        <v>32170.890625</v>
      </c>
      <c r="K3472" s="150">
        <v>7.9351096153259277</v>
      </c>
      <c r="L3472" s="150">
        <v>2684.980224609375</v>
      </c>
      <c r="M3472" s="150">
        <v>0</v>
      </c>
      <c r="N3472" s="150">
        <v>8720.798828125</v>
      </c>
      <c r="O3472" s="150">
        <v>548.75439453125</v>
      </c>
      <c r="P3472" s="150">
        <v>39.979682922363281</v>
      </c>
      <c r="Q3472" s="150">
        <v>4737.93994140625</v>
      </c>
      <c r="R3472" s="150">
        <v>7865.97607421875</v>
      </c>
      <c r="S3472" s="150">
        <v>23.788091659545898</v>
      </c>
      <c r="T3472" s="150">
        <v>51.927947998046875</v>
      </c>
      <c r="U3472" s="150">
        <v>0</v>
      </c>
      <c r="V3472" s="150">
        <v>0</v>
      </c>
      <c r="W3472" s="150">
        <v>0</v>
      </c>
      <c r="X3472" s="150">
        <v>11566.6953125</v>
      </c>
      <c r="Y3472" s="150"/>
      <c r="Z3472" s="150">
        <v>15433.5361328125</v>
      </c>
      <c r="AA3472" s="150">
        <v>918.123046875</v>
      </c>
      <c r="AB3472" s="150">
        <v>5.090975284576416</v>
      </c>
      <c r="AC3472" s="150">
        <v>12133.7919921875</v>
      </c>
      <c r="AD3472" s="150">
        <v>23832.3125</v>
      </c>
      <c r="AE3472" s="150">
        <v>0</v>
      </c>
      <c r="AF3472" s="150">
        <v>25200.583984375</v>
      </c>
      <c r="AG3472" s="150">
        <v>15111.0322265625</v>
      </c>
      <c r="AH3472" s="150">
        <v>16650.896484375</v>
      </c>
      <c r="AI3472" s="150">
        <v>4981.80517578125</v>
      </c>
      <c r="AJ3472" s="150">
        <v>2955.471923828125</v>
      </c>
      <c r="AK3472" s="150">
        <v>1849.042236328125</v>
      </c>
      <c r="AL3472" s="150">
        <v>198642.625</v>
      </c>
      <c r="AM3472" s="150">
        <v>139124.390625</v>
      </c>
      <c r="AN3472" s="150">
        <v>59518.24609375</v>
      </c>
      <c r="AO3472" s="5" t="s">
        <v>6534</v>
      </c>
    </row>
    <row r="3473" spans="1:41" ht="14.25" x14ac:dyDescent="0.45">
      <c r="A3473" s="150">
        <v>2019</v>
      </c>
      <c r="B3473" s="5" t="s">
        <v>81</v>
      </c>
      <c r="C3473" s="5" t="s">
        <v>3765</v>
      </c>
      <c r="D3473" s="5" t="s">
        <v>3768</v>
      </c>
      <c r="E3473" s="5" t="s">
        <v>3722</v>
      </c>
      <c r="F3473" s="5" t="s">
        <v>84</v>
      </c>
      <c r="G3473" s="5" t="s">
        <v>88</v>
      </c>
      <c r="H3473" s="5" t="s">
        <v>131</v>
      </c>
      <c r="I3473" s="150">
        <v>10952</v>
      </c>
      <c r="J3473" s="150">
        <v>31596</v>
      </c>
      <c r="K3473" s="150">
        <v>7.7933101654052734</v>
      </c>
      <c r="L3473" s="150">
        <v>2637</v>
      </c>
      <c r="M3473" s="150">
        <v>0</v>
      </c>
      <c r="N3473" s="150">
        <v>8564.958984375</v>
      </c>
      <c r="O3473" s="150">
        <v>538.9482421875</v>
      </c>
      <c r="P3473" s="150">
        <v>39.265251159667969</v>
      </c>
      <c r="Q3473" s="150">
        <v>4653.2734375</v>
      </c>
      <c r="R3473" s="150">
        <v>7725.412109375</v>
      </c>
      <c r="S3473" s="150">
        <v>23.363000869750977</v>
      </c>
      <c r="T3473" s="150">
        <v>51</v>
      </c>
      <c r="U3473" s="150">
        <v>0</v>
      </c>
      <c r="V3473" s="150">
        <v>0</v>
      </c>
      <c r="W3473" s="150">
        <v>0</v>
      </c>
      <c r="X3473" s="150">
        <v>11360</v>
      </c>
      <c r="Y3473" s="150"/>
      <c r="Z3473" s="150">
        <v>15157.740234375</v>
      </c>
      <c r="AA3473" s="150">
        <v>901.71630859375</v>
      </c>
      <c r="AB3473" s="150">
        <v>5</v>
      </c>
      <c r="AC3473" s="150">
        <v>11916.962890625</v>
      </c>
      <c r="AD3473" s="150">
        <v>23406.431640625</v>
      </c>
      <c r="AE3473" s="150">
        <v>0</v>
      </c>
      <c r="AF3473" s="150">
        <v>24750.251953125</v>
      </c>
      <c r="AG3473" s="150">
        <v>14841</v>
      </c>
      <c r="AH3473" s="150">
        <v>16353.3466796875</v>
      </c>
      <c r="AI3473" s="150">
        <v>4892.78076171875</v>
      </c>
      <c r="AJ3473" s="150">
        <v>2902.657958984375</v>
      </c>
      <c r="AK3473" s="150">
        <v>1816</v>
      </c>
      <c r="AL3473" s="150">
        <v>195092.890625</v>
      </c>
      <c r="AM3473" s="150">
        <v>136638.25</v>
      </c>
      <c r="AN3473" s="150">
        <v>58454.6640625</v>
      </c>
      <c r="AO3473" s="5" t="s">
        <v>6535</v>
      </c>
    </row>
    <row r="3474" spans="1:41" ht="14.25" x14ac:dyDescent="0.45">
      <c r="A3474" s="150">
        <v>2019</v>
      </c>
      <c r="B3474" s="5" t="s">
        <v>81</v>
      </c>
      <c r="C3474" s="5" t="s">
        <v>3765</v>
      </c>
      <c r="D3474" s="5" t="s">
        <v>3768</v>
      </c>
      <c r="E3474" s="5" t="s">
        <v>3722</v>
      </c>
      <c r="F3474" s="5" t="s">
        <v>24</v>
      </c>
      <c r="G3474" s="5" t="s">
        <v>87</v>
      </c>
      <c r="H3474" s="5" t="s">
        <v>131</v>
      </c>
      <c r="I3474" s="150">
        <v>3689.938720703125</v>
      </c>
      <c r="J3474" s="150">
        <v>9669.7978515625</v>
      </c>
      <c r="K3474" s="150">
        <v>0</v>
      </c>
      <c r="L3474" s="150">
        <v>665.8995361328125</v>
      </c>
      <c r="M3474" s="150">
        <v>0</v>
      </c>
      <c r="N3474" s="150">
        <v>1551.80126953125</v>
      </c>
      <c r="O3474" s="150">
        <v>4.9713783264160156</v>
      </c>
      <c r="P3474" s="150">
        <v>0</v>
      </c>
      <c r="Q3474" s="150">
        <v>301.87579345703125</v>
      </c>
      <c r="R3474" s="150">
        <v>101.86310577392578</v>
      </c>
      <c r="S3474" s="150">
        <v>23.788091659545898</v>
      </c>
      <c r="T3474" s="150">
        <v>0</v>
      </c>
      <c r="U3474" s="150">
        <v>0</v>
      </c>
      <c r="V3474" s="150">
        <v>0</v>
      </c>
      <c r="W3474" s="150">
        <v>0</v>
      </c>
      <c r="X3474" s="150">
        <v>1057.9046630859375</v>
      </c>
      <c r="Y3474" s="150">
        <v>5186.78173828125</v>
      </c>
      <c r="Z3474" s="150">
        <v>3825.18359375</v>
      </c>
      <c r="AA3474" s="150">
        <v>0</v>
      </c>
      <c r="AB3474" s="150">
        <v>0</v>
      </c>
      <c r="AC3474" s="150">
        <v>854.25848388671875</v>
      </c>
      <c r="AD3474" s="150">
        <v>3544.510009765625</v>
      </c>
      <c r="AE3474" s="150">
        <v>0</v>
      </c>
      <c r="AF3474" s="150">
        <v>7362.66943359375</v>
      </c>
      <c r="AG3474" s="150">
        <v>0</v>
      </c>
      <c r="AH3474" s="150">
        <v>5243.9443359375</v>
      </c>
      <c r="AI3474" s="150">
        <v>2698.856201171875</v>
      </c>
      <c r="AJ3474" s="150">
        <v>636.68096923828125</v>
      </c>
      <c r="AK3474" s="150">
        <v>150.69287109375</v>
      </c>
      <c r="AL3474" s="150">
        <v>46571.4140625</v>
      </c>
      <c r="AM3474" s="150">
        <v>33846.75</v>
      </c>
      <c r="AN3474" s="150">
        <v>12724.66796875</v>
      </c>
      <c r="AO3474" s="5" t="s">
        <v>6536</v>
      </c>
    </row>
    <row r="3475" spans="1:41" ht="14.25" x14ac:dyDescent="0.45">
      <c r="A3475" s="150">
        <v>2019</v>
      </c>
      <c r="B3475" s="5" t="s">
        <v>81</v>
      </c>
      <c r="C3475" s="5" t="s">
        <v>3765</v>
      </c>
      <c r="D3475" s="5" t="s">
        <v>3768</v>
      </c>
      <c r="E3475" s="5" t="s">
        <v>3722</v>
      </c>
      <c r="F3475" s="5" t="s">
        <v>24</v>
      </c>
      <c r="G3475" s="5" t="s">
        <v>88</v>
      </c>
      <c r="H3475" s="5" t="s">
        <v>131</v>
      </c>
      <c r="I3475" s="150">
        <v>3624</v>
      </c>
      <c r="J3475" s="150">
        <v>9497</v>
      </c>
      <c r="K3475" s="150">
        <v>0</v>
      </c>
      <c r="L3475" s="150">
        <v>654</v>
      </c>
      <c r="M3475" s="150">
        <v>0</v>
      </c>
      <c r="N3475" s="150">
        <v>1524.07080078125</v>
      </c>
      <c r="O3475" s="150">
        <v>4.882540225982666</v>
      </c>
      <c r="P3475" s="150">
        <v>0</v>
      </c>
      <c r="Q3475" s="150">
        <v>296.48129272460938</v>
      </c>
      <c r="R3475" s="150">
        <v>100.04282379150391</v>
      </c>
      <c r="S3475" s="150">
        <v>23.363000869750977</v>
      </c>
      <c r="T3475" s="150">
        <v>0</v>
      </c>
      <c r="U3475" s="150">
        <v>0</v>
      </c>
      <c r="V3475" s="150">
        <v>0</v>
      </c>
      <c r="W3475" s="150">
        <v>0</v>
      </c>
      <c r="X3475" s="150">
        <v>1039</v>
      </c>
      <c r="Y3475" s="150">
        <v>5094.0947265625</v>
      </c>
      <c r="Z3475" s="150">
        <v>3756.827880859375</v>
      </c>
      <c r="AA3475" s="150">
        <v>0</v>
      </c>
      <c r="AB3475" s="150">
        <v>0</v>
      </c>
      <c r="AC3475" s="150">
        <v>838.99298095703125</v>
      </c>
      <c r="AD3475" s="150">
        <v>3481.169921875</v>
      </c>
      <c r="AE3475" s="150">
        <v>0</v>
      </c>
      <c r="AF3475" s="150">
        <v>7231.09912109375</v>
      </c>
      <c r="AG3475" s="150">
        <v>0</v>
      </c>
      <c r="AH3475" s="150">
        <v>5150.23583984375</v>
      </c>
      <c r="AI3475" s="150">
        <v>2650.6279296875</v>
      </c>
      <c r="AJ3475" s="150">
        <v>625.30352783203125</v>
      </c>
      <c r="AK3475" s="150">
        <v>148</v>
      </c>
      <c r="AL3475" s="150">
        <v>45739.19140625</v>
      </c>
      <c r="AM3475" s="150">
        <v>33241.9140625</v>
      </c>
      <c r="AN3475" s="150">
        <v>12497.279296875</v>
      </c>
      <c r="AO3475" s="5" t="s">
        <v>6537</v>
      </c>
    </row>
    <row r="3476" spans="1:41" ht="14.25" x14ac:dyDescent="0.45">
      <c r="A3476" s="150">
        <v>2019</v>
      </c>
      <c r="B3476" s="5" t="s">
        <v>81</v>
      </c>
      <c r="C3476" s="5" t="s">
        <v>3765</v>
      </c>
      <c r="D3476" s="5" t="s">
        <v>3768</v>
      </c>
      <c r="E3476" s="5" t="s">
        <v>3722</v>
      </c>
      <c r="F3476" s="5" t="s">
        <v>214</v>
      </c>
      <c r="G3476" s="5" t="s">
        <v>87</v>
      </c>
      <c r="H3476" s="5" t="s">
        <v>131</v>
      </c>
      <c r="I3476" s="150">
        <v>0</v>
      </c>
      <c r="J3476" s="150">
        <v>0</v>
      </c>
      <c r="K3476" s="150">
        <v>0</v>
      </c>
      <c r="L3476" s="150"/>
      <c r="M3476" s="150"/>
      <c r="N3476" s="150"/>
      <c r="O3476" s="150"/>
      <c r="P3476" s="150">
        <v>0</v>
      </c>
      <c r="Q3476" s="150"/>
      <c r="R3476" s="150">
        <v>0</v>
      </c>
      <c r="S3476" s="150"/>
      <c r="T3476" s="150"/>
      <c r="U3476" s="150"/>
      <c r="V3476" s="150">
        <v>0</v>
      </c>
      <c r="W3476" s="150"/>
      <c r="X3476" s="150"/>
      <c r="Y3476" s="150">
        <v>0</v>
      </c>
      <c r="Z3476" s="150">
        <v>0</v>
      </c>
      <c r="AA3476" s="150"/>
      <c r="AB3476" s="150">
        <v>0</v>
      </c>
      <c r="AC3476" s="150"/>
      <c r="AD3476" s="150">
        <v>0</v>
      </c>
      <c r="AE3476" s="150">
        <v>0</v>
      </c>
      <c r="AF3476" s="150"/>
      <c r="AG3476" s="150">
        <v>465.31512451171875</v>
      </c>
      <c r="AH3476" s="150"/>
      <c r="AI3476" s="150"/>
      <c r="AJ3476" s="150">
        <v>10.39461612701416</v>
      </c>
      <c r="AK3476" s="150">
        <v>0</v>
      </c>
      <c r="AL3476" s="150">
        <v>475.70974731445313</v>
      </c>
      <c r="AM3476" s="150">
        <v>475.70974731445313</v>
      </c>
      <c r="AN3476" s="150">
        <v>0</v>
      </c>
      <c r="AO3476" s="5" t="s">
        <v>6538</v>
      </c>
    </row>
    <row r="3477" spans="1:41" ht="14.25" x14ac:dyDescent="0.45">
      <c r="A3477" s="150">
        <v>2019</v>
      </c>
      <c r="B3477" s="5" t="s">
        <v>81</v>
      </c>
      <c r="C3477" s="5" t="s">
        <v>3765</v>
      </c>
      <c r="D3477" s="5" t="s">
        <v>3768</v>
      </c>
      <c r="E3477" s="5" t="s">
        <v>3722</v>
      </c>
      <c r="F3477" s="5" t="s">
        <v>214</v>
      </c>
      <c r="G3477" s="5" t="s">
        <v>88</v>
      </c>
      <c r="H3477" s="5" t="s">
        <v>131</v>
      </c>
      <c r="I3477" s="150">
        <v>0</v>
      </c>
      <c r="J3477" s="150">
        <v>0</v>
      </c>
      <c r="K3477" s="150">
        <v>0</v>
      </c>
      <c r="L3477" s="150"/>
      <c r="M3477" s="150"/>
      <c r="N3477" s="150"/>
      <c r="O3477" s="150"/>
      <c r="P3477" s="150">
        <v>0</v>
      </c>
      <c r="Q3477" s="150"/>
      <c r="R3477" s="150">
        <v>0</v>
      </c>
      <c r="S3477" s="150"/>
      <c r="T3477" s="150"/>
      <c r="U3477" s="150"/>
      <c r="V3477" s="150">
        <v>0</v>
      </c>
      <c r="W3477" s="150"/>
      <c r="X3477" s="150"/>
      <c r="Y3477" s="150">
        <v>0</v>
      </c>
      <c r="Z3477" s="150">
        <v>0</v>
      </c>
      <c r="AA3477" s="150"/>
      <c r="AB3477" s="150">
        <v>0</v>
      </c>
      <c r="AC3477" s="150"/>
      <c r="AD3477" s="150">
        <v>0</v>
      </c>
      <c r="AE3477" s="150">
        <v>0</v>
      </c>
      <c r="AF3477" s="150"/>
      <c r="AG3477" s="150">
        <v>457</v>
      </c>
      <c r="AH3477" s="150"/>
      <c r="AI3477" s="150"/>
      <c r="AJ3477" s="150">
        <v>10.208865165710449</v>
      </c>
      <c r="AK3477" s="150">
        <v>0</v>
      </c>
      <c r="AL3477" s="150">
        <v>467.2088623046875</v>
      </c>
      <c r="AM3477" s="150">
        <v>467.2088623046875</v>
      </c>
      <c r="AN3477" s="150">
        <v>0</v>
      </c>
      <c r="AO3477" s="5" t="s">
        <v>6539</v>
      </c>
    </row>
    <row r="3478" spans="1:41" ht="14.25" x14ac:dyDescent="0.45">
      <c r="A3478" s="150">
        <v>2019</v>
      </c>
      <c r="B3478" s="5" t="s">
        <v>81</v>
      </c>
      <c r="C3478" s="5" t="s">
        <v>3765</v>
      </c>
      <c r="D3478" s="5" t="s">
        <v>3768</v>
      </c>
      <c r="E3478" s="5" t="s">
        <v>3722</v>
      </c>
      <c r="F3478" s="5" t="s">
        <v>86</v>
      </c>
      <c r="G3478" s="5" t="s">
        <v>87</v>
      </c>
      <c r="H3478" s="5" t="s">
        <v>131</v>
      </c>
      <c r="I3478" s="150">
        <v>11151.2724609375</v>
      </c>
      <c r="J3478" s="150">
        <v>32801.15234375</v>
      </c>
      <c r="K3478" s="150">
        <v>7.9351096153259277</v>
      </c>
      <c r="L3478" s="150">
        <v>2684.980224609375</v>
      </c>
      <c r="M3478" s="150">
        <v>0</v>
      </c>
      <c r="N3478" s="150">
        <v>8720.798828125</v>
      </c>
      <c r="O3478" s="150">
        <v>548.75439453125</v>
      </c>
      <c r="P3478" s="150">
        <v>39.979682922363281</v>
      </c>
      <c r="Q3478" s="150">
        <v>4911.3232421875</v>
      </c>
      <c r="R3478" s="150">
        <v>7865.97607421875</v>
      </c>
      <c r="S3478" s="150">
        <v>23.788091659545898</v>
      </c>
      <c r="T3478" s="150">
        <v>51.927947998046875</v>
      </c>
      <c r="U3478" s="150">
        <v>0</v>
      </c>
      <c r="V3478" s="150">
        <v>0</v>
      </c>
      <c r="W3478" s="150">
        <v>0</v>
      </c>
      <c r="X3478" s="150">
        <v>11566.6953125</v>
      </c>
      <c r="Y3478" s="150"/>
      <c r="Z3478" s="150">
        <v>15433.5361328125</v>
      </c>
      <c r="AA3478" s="150">
        <v>918.123046875</v>
      </c>
      <c r="AB3478" s="150">
        <v>5.090975284576416</v>
      </c>
      <c r="AC3478" s="150">
        <v>12133.7919921875</v>
      </c>
      <c r="AD3478" s="150">
        <v>23832.3125</v>
      </c>
      <c r="AE3478" s="150">
        <v>0</v>
      </c>
      <c r="AF3478" s="150">
        <v>25200.583984375</v>
      </c>
      <c r="AG3478" s="150">
        <v>14645.7177734375</v>
      </c>
      <c r="AH3478" s="150">
        <v>16650.896484375</v>
      </c>
      <c r="AI3478" s="150">
        <v>4981.80517578125</v>
      </c>
      <c r="AJ3478" s="150">
        <v>2945.077392578125</v>
      </c>
      <c r="AK3478" s="150">
        <v>1849.042236328125</v>
      </c>
      <c r="AL3478" s="150">
        <v>198970.5625</v>
      </c>
      <c r="AM3478" s="150">
        <v>139452.3125</v>
      </c>
      <c r="AN3478" s="150">
        <v>59518.24609375</v>
      </c>
      <c r="AO3478" s="5" t="s">
        <v>6540</v>
      </c>
    </row>
    <row r="3479" spans="1:41" ht="14.25" x14ac:dyDescent="0.45">
      <c r="A3479" s="150">
        <v>2019</v>
      </c>
      <c r="B3479" s="5" t="s">
        <v>81</v>
      </c>
      <c r="C3479" s="5" t="s">
        <v>3765</v>
      </c>
      <c r="D3479" s="5" t="s">
        <v>3768</v>
      </c>
      <c r="E3479" s="5" t="s">
        <v>3722</v>
      </c>
      <c r="F3479" s="5" t="s">
        <v>86</v>
      </c>
      <c r="G3479" s="5" t="s">
        <v>88</v>
      </c>
      <c r="H3479" s="5" t="s">
        <v>131</v>
      </c>
      <c r="I3479" s="150">
        <v>10952</v>
      </c>
      <c r="J3479" s="150">
        <v>32215</v>
      </c>
      <c r="K3479" s="150">
        <v>7.7933101654052734</v>
      </c>
      <c r="L3479" s="150">
        <v>2637</v>
      </c>
      <c r="M3479" s="150">
        <v>0</v>
      </c>
      <c r="N3479" s="150">
        <v>8564.958984375</v>
      </c>
      <c r="O3479" s="150">
        <v>538.9482421875</v>
      </c>
      <c r="P3479" s="150">
        <v>39.265251159667969</v>
      </c>
      <c r="Q3479" s="150">
        <v>4823.55859375</v>
      </c>
      <c r="R3479" s="150">
        <v>7725.412109375</v>
      </c>
      <c r="S3479" s="150">
        <v>23.363000869750977</v>
      </c>
      <c r="T3479" s="150">
        <v>51</v>
      </c>
      <c r="U3479" s="150">
        <v>0</v>
      </c>
      <c r="V3479" s="150">
        <v>0</v>
      </c>
      <c r="W3479" s="150">
        <v>0</v>
      </c>
      <c r="X3479" s="150">
        <v>11360</v>
      </c>
      <c r="Y3479" s="150"/>
      <c r="Z3479" s="150">
        <v>15157.740234375</v>
      </c>
      <c r="AA3479" s="150">
        <v>901.71630859375</v>
      </c>
      <c r="AB3479" s="150">
        <v>5</v>
      </c>
      <c r="AC3479" s="150">
        <v>11916.962890625</v>
      </c>
      <c r="AD3479" s="150">
        <v>23406.431640625</v>
      </c>
      <c r="AE3479" s="150">
        <v>0</v>
      </c>
      <c r="AF3479" s="150">
        <v>24750.251953125</v>
      </c>
      <c r="AG3479" s="150">
        <v>14384</v>
      </c>
      <c r="AH3479" s="150">
        <v>16353.3466796875</v>
      </c>
      <c r="AI3479" s="150">
        <v>4892.78076171875</v>
      </c>
      <c r="AJ3479" s="150">
        <v>2892.44921875</v>
      </c>
      <c r="AK3479" s="150">
        <v>1816</v>
      </c>
      <c r="AL3479" s="150">
        <v>195414.984375</v>
      </c>
      <c r="AM3479" s="150">
        <v>136960.328125</v>
      </c>
      <c r="AN3479" s="150">
        <v>58454.6640625</v>
      </c>
      <c r="AO3479" s="5" t="s">
        <v>6541</v>
      </c>
    </row>
    <row r="3480" spans="1:41" ht="14.25" x14ac:dyDescent="0.45">
      <c r="A3480" s="150">
        <v>2019</v>
      </c>
      <c r="B3480" s="5" t="s">
        <v>81</v>
      </c>
      <c r="C3480" s="5" t="s">
        <v>3765</v>
      </c>
      <c r="D3480" s="5" t="s">
        <v>3768</v>
      </c>
      <c r="E3480" s="5" t="s">
        <v>3722</v>
      </c>
      <c r="F3480" s="5" t="s">
        <v>92</v>
      </c>
      <c r="G3480" s="5" t="s">
        <v>87</v>
      </c>
      <c r="H3480" s="5" t="s">
        <v>131</v>
      </c>
      <c r="I3480" s="150">
        <v>3.0545849800109863</v>
      </c>
      <c r="J3480" s="150">
        <v>249.45777893066406</v>
      </c>
      <c r="K3480" s="150">
        <v>0</v>
      </c>
      <c r="L3480" s="150">
        <v>28.50946044921875</v>
      </c>
      <c r="M3480" s="150">
        <v>0</v>
      </c>
      <c r="N3480" s="150">
        <v>26.35552978515625</v>
      </c>
      <c r="O3480" s="150">
        <v>0</v>
      </c>
      <c r="P3480" s="150">
        <v>39.979682922363281</v>
      </c>
      <c r="Q3480" s="150">
        <v>0</v>
      </c>
      <c r="R3480" s="150">
        <v>19.546890258789063</v>
      </c>
      <c r="S3480" s="150">
        <v>0</v>
      </c>
      <c r="T3480" s="150">
        <v>38.691410064697266</v>
      </c>
      <c r="U3480" s="150">
        <v>0</v>
      </c>
      <c r="V3480" s="150">
        <v>0</v>
      </c>
      <c r="W3480" s="150">
        <v>0</v>
      </c>
      <c r="X3480" s="150">
        <v>0</v>
      </c>
      <c r="Y3480" s="150"/>
      <c r="Z3480" s="150">
        <v>0</v>
      </c>
      <c r="AA3480" s="150">
        <v>0</v>
      </c>
      <c r="AB3480" s="150">
        <v>0</v>
      </c>
      <c r="AC3480" s="150">
        <v>0</v>
      </c>
      <c r="AD3480" s="150">
        <v>0</v>
      </c>
      <c r="AE3480" s="150">
        <v>0</v>
      </c>
      <c r="AF3480" s="150">
        <v>19.206619262695313</v>
      </c>
      <c r="AG3480" s="150">
        <v>0</v>
      </c>
      <c r="AH3480" s="150">
        <v>0</v>
      </c>
      <c r="AI3480" s="150">
        <v>0</v>
      </c>
      <c r="AJ3480" s="150">
        <v>49.000308990478516</v>
      </c>
      <c r="AK3480" s="150">
        <v>13.23653507232666</v>
      </c>
      <c r="AL3480" s="150">
        <v>487.03878784179688</v>
      </c>
      <c r="AM3480" s="150">
        <v>435.11083984375</v>
      </c>
      <c r="AN3480" s="150">
        <v>51.927944183349609</v>
      </c>
      <c r="AO3480" s="5" t="s">
        <v>6542</v>
      </c>
    </row>
    <row r="3481" spans="1:41" ht="14.25" x14ac:dyDescent="0.45">
      <c r="A3481" s="150">
        <v>2019</v>
      </c>
      <c r="B3481" s="5" t="s">
        <v>81</v>
      </c>
      <c r="C3481" s="5" t="s">
        <v>3765</v>
      </c>
      <c r="D3481" s="5" t="s">
        <v>3768</v>
      </c>
      <c r="E3481" s="5" t="s">
        <v>3722</v>
      </c>
      <c r="F3481" s="5" t="s">
        <v>92</v>
      </c>
      <c r="G3481" s="5" t="s">
        <v>88</v>
      </c>
      <c r="H3481" s="5" t="s">
        <v>131</v>
      </c>
      <c r="I3481" s="150">
        <v>3</v>
      </c>
      <c r="J3481" s="150">
        <v>245</v>
      </c>
      <c r="K3481" s="150">
        <v>0</v>
      </c>
      <c r="L3481" s="150">
        <v>28</v>
      </c>
      <c r="M3481" s="150">
        <v>0</v>
      </c>
      <c r="N3481" s="150">
        <v>25.884559631347656</v>
      </c>
      <c r="O3481" s="150">
        <v>0</v>
      </c>
      <c r="P3481" s="150">
        <v>39.265251159667969</v>
      </c>
      <c r="Q3481" s="150">
        <v>0</v>
      </c>
      <c r="R3481" s="150">
        <v>19.197589874267578</v>
      </c>
      <c r="S3481" s="150">
        <v>0</v>
      </c>
      <c r="T3481" s="150">
        <v>38</v>
      </c>
      <c r="U3481" s="150">
        <v>0</v>
      </c>
      <c r="V3481" s="150">
        <v>0</v>
      </c>
      <c r="W3481" s="150">
        <v>0</v>
      </c>
      <c r="X3481" s="150">
        <v>0</v>
      </c>
      <c r="Y3481" s="150"/>
      <c r="Z3481" s="150">
        <v>0</v>
      </c>
      <c r="AA3481" s="150">
        <v>0</v>
      </c>
      <c r="AB3481" s="150">
        <v>0</v>
      </c>
      <c r="AC3481" s="150">
        <v>0</v>
      </c>
      <c r="AD3481" s="150">
        <v>0</v>
      </c>
      <c r="AE3481" s="150">
        <v>0</v>
      </c>
      <c r="AF3481" s="150">
        <v>18.863399505615234</v>
      </c>
      <c r="AG3481" s="150">
        <v>0</v>
      </c>
      <c r="AH3481" s="150">
        <v>0</v>
      </c>
      <c r="AI3481" s="150">
        <v>0</v>
      </c>
      <c r="AJ3481" s="150">
        <v>48.124679565429688</v>
      </c>
      <c r="AK3481" s="150">
        <v>13</v>
      </c>
      <c r="AL3481" s="150">
        <v>478.33551025390625</v>
      </c>
      <c r="AM3481" s="150">
        <v>427.33551025390625</v>
      </c>
      <c r="AN3481" s="150">
        <v>51</v>
      </c>
      <c r="AO3481" s="5" t="s">
        <v>6543</v>
      </c>
    </row>
    <row r="3482" spans="1:41" ht="14.25" x14ac:dyDescent="0.45">
      <c r="A3482" s="150">
        <v>2019</v>
      </c>
      <c r="B3482" s="5" t="s">
        <v>81</v>
      </c>
      <c r="C3482" s="5" t="s">
        <v>3765</v>
      </c>
      <c r="D3482" s="5" t="s">
        <v>3768</v>
      </c>
      <c r="E3482" s="5" t="s">
        <v>3722</v>
      </c>
      <c r="F3482" s="5" t="s">
        <v>225</v>
      </c>
      <c r="G3482" s="5" t="s">
        <v>87</v>
      </c>
      <c r="H3482" s="5" t="s">
        <v>131</v>
      </c>
      <c r="I3482" s="150">
        <v>1.0181950330734253</v>
      </c>
      <c r="J3482" s="150">
        <v>0</v>
      </c>
      <c r="K3482" s="150">
        <v>0</v>
      </c>
      <c r="L3482" s="150">
        <v>0</v>
      </c>
      <c r="M3482" s="150">
        <v>0</v>
      </c>
      <c r="N3482" s="150">
        <v>0</v>
      </c>
      <c r="O3482" s="150">
        <v>0</v>
      </c>
      <c r="P3482" s="150">
        <v>0</v>
      </c>
      <c r="Q3482" s="150">
        <v>0</v>
      </c>
      <c r="R3482" s="150">
        <v>106.61638641357422</v>
      </c>
      <c r="S3482" s="150">
        <v>0</v>
      </c>
      <c r="T3482" s="150">
        <v>0</v>
      </c>
      <c r="U3482" s="150">
        <v>0</v>
      </c>
      <c r="V3482" s="150">
        <v>0</v>
      </c>
      <c r="W3482" s="150">
        <v>0</v>
      </c>
      <c r="X3482" s="150">
        <v>3.0545849800109863</v>
      </c>
      <c r="Y3482" s="150">
        <v>0</v>
      </c>
      <c r="Z3482" s="150">
        <v>0</v>
      </c>
      <c r="AA3482" s="150">
        <v>0</v>
      </c>
      <c r="AB3482" s="150">
        <v>0</v>
      </c>
      <c r="AC3482" s="150">
        <v>0</v>
      </c>
      <c r="AD3482" s="150">
        <v>0</v>
      </c>
      <c r="AE3482" s="150">
        <v>0</v>
      </c>
      <c r="AF3482" s="150">
        <v>16.311485290527344</v>
      </c>
      <c r="AG3482" s="150">
        <v>0</v>
      </c>
      <c r="AH3482" s="150">
        <v>153.46011352539063</v>
      </c>
      <c r="AI3482" s="150">
        <v>0</v>
      </c>
      <c r="AJ3482" s="150">
        <v>0</v>
      </c>
      <c r="AK3482" s="150">
        <v>0</v>
      </c>
      <c r="AL3482" s="150">
        <v>280.46075439453125</v>
      </c>
      <c r="AM3482" s="150">
        <v>123.94606781005859</v>
      </c>
      <c r="AN3482" s="150">
        <v>156.51469421386719</v>
      </c>
      <c r="AO3482" s="5" t="s">
        <v>6544</v>
      </c>
    </row>
    <row r="3483" spans="1:41" ht="14.25" x14ac:dyDescent="0.45">
      <c r="A3483" s="150">
        <v>2019</v>
      </c>
      <c r="B3483" s="5" t="s">
        <v>81</v>
      </c>
      <c r="C3483" s="5" t="s">
        <v>3765</v>
      </c>
      <c r="D3483" s="5" t="s">
        <v>3768</v>
      </c>
      <c r="E3483" s="5" t="s">
        <v>3722</v>
      </c>
      <c r="F3483" s="5" t="s">
        <v>225</v>
      </c>
      <c r="G3483" s="5" t="s">
        <v>88</v>
      </c>
      <c r="H3483" s="5" t="s">
        <v>131</v>
      </c>
      <c r="I3483" s="150">
        <v>1</v>
      </c>
      <c r="J3483" s="150">
        <v>0</v>
      </c>
      <c r="K3483" s="150">
        <v>0</v>
      </c>
      <c r="L3483" s="150">
        <v>0</v>
      </c>
      <c r="M3483" s="150">
        <v>0</v>
      </c>
      <c r="N3483" s="150">
        <v>0</v>
      </c>
      <c r="O3483" s="150">
        <v>0</v>
      </c>
      <c r="P3483" s="150">
        <v>0</v>
      </c>
      <c r="Q3483" s="150">
        <v>0</v>
      </c>
      <c r="R3483" s="150">
        <v>104.71116638183594</v>
      </c>
      <c r="S3483" s="150">
        <v>0</v>
      </c>
      <c r="T3483" s="150">
        <v>0</v>
      </c>
      <c r="U3483" s="150">
        <v>0</v>
      </c>
      <c r="V3483" s="150">
        <v>0</v>
      </c>
      <c r="W3483" s="150">
        <v>0</v>
      </c>
      <c r="X3483" s="150">
        <v>3</v>
      </c>
      <c r="Y3483" s="150">
        <v>0</v>
      </c>
      <c r="Z3483" s="150">
        <v>0</v>
      </c>
      <c r="AA3483" s="150">
        <v>0</v>
      </c>
      <c r="AB3483" s="150">
        <v>0</v>
      </c>
      <c r="AC3483" s="150">
        <v>0</v>
      </c>
      <c r="AD3483" s="150">
        <v>0</v>
      </c>
      <c r="AE3483" s="150">
        <v>0</v>
      </c>
      <c r="AF3483" s="150">
        <v>16.020000457763672</v>
      </c>
      <c r="AG3483" s="150">
        <v>0</v>
      </c>
      <c r="AH3483" s="150">
        <v>150.71780395507813</v>
      </c>
      <c r="AI3483" s="150">
        <v>0</v>
      </c>
      <c r="AJ3483" s="150">
        <v>0</v>
      </c>
      <c r="AK3483" s="150">
        <v>0</v>
      </c>
      <c r="AL3483" s="150">
        <v>275.448974609375</v>
      </c>
      <c r="AM3483" s="150">
        <v>121.73117065429688</v>
      </c>
      <c r="AN3483" s="150">
        <v>153.71780395507813</v>
      </c>
      <c r="AO3483" s="5" t="s">
        <v>6545</v>
      </c>
    </row>
    <row r="3484" spans="1:41" ht="14.25" x14ac:dyDescent="0.45">
      <c r="A3484" s="150">
        <v>2019</v>
      </c>
      <c r="B3484" s="5" t="s">
        <v>81</v>
      </c>
      <c r="C3484" s="5" t="s">
        <v>3765</v>
      </c>
      <c r="D3484" s="5" t="s">
        <v>3768</v>
      </c>
      <c r="E3484" s="5" t="s">
        <v>3722</v>
      </c>
      <c r="F3484" s="5" t="s">
        <v>3770</v>
      </c>
      <c r="G3484" s="5" t="s">
        <v>87</v>
      </c>
      <c r="H3484" s="5" t="s">
        <v>131</v>
      </c>
      <c r="I3484" s="150">
        <v>0</v>
      </c>
      <c r="J3484" s="150">
        <v>0</v>
      </c>
      <c r="K3484" s="150">
        <v>0</v>
      </c>
      <c r="L3484" s="150"/>
      <c r="M3484" s="150"/>
      <c r="N3484" s="150"/>
      <c r="O3484" s="150">
        <v>0</v>
      </c>
      <c r="P3484" s="150">
        <v>0</v>
      </c>
      <c r="Q3484" s="150"/>
      <c r="R3484" s="150">
        <v>0</v>
      </c>
      <c r="S3484" s="150"/>
      <c r="T3484" s="150">
        <v>0</v>
      </c>
      <c r="U3484" s="150">
        <v>0</v>
      </c>
      <c r="V3484" s="150">
        <v>0</v>
      </c>
      <c r="W3484" s="150"/>
      <c r="X3484" s="150">
        <v>0</v>
      </c>
      <c r="Y3484" s="150">
        <v>0</v>
      </c>
      <c r="Z3484" s="150">
        <v>0</v>
      </c>
      <c r="AA3484" s="150"/>
      <c r="AB3484" s="150">
        <v>0</v>
      </c>
      <c r="AC3484" s="150"/>
      <c r="AD3484" s="150">
        <v>32.582241058349609</v>
      </c>
      <c r="AE3484" s="150">
        <v>0</v>
      </c>
      <c r="AF3484" s="150"/>
      <c r="AG3484" s="150">
        <v>0</v>
      </c>
      <c r="AH3484" s="150">
        <v>0</v>
      </c>
      <c r="AI3484" s="150"/>
      <c r="AJ3484" s="150">
        <v>0</v>
      </c>
      <c r="AK3484" s="150"/>
      <c r="AL3484" s="150">
        <v>32.582241058349609</v>
      </c>
      <c r="AM3484" s="150">
        <v>0</v>
      </c>
      <c r="AN3484" s="150">
        <v>32.582241058349609</v>
      </c>
      <c r="AO3484" s="5" t="s">
        <v>6546</v>
      </c>
    </row>
    <row r="3485" spans="1:41" ht="14.25" x14ac:dyDescent="0.45">
      <c r="A3485" s="150">
        <v>2019</v>
      </c>
      <c r="B3485" s="5" t="s">
        <v>81</v>
      </c>
      <c r="C3485" s="5" t="s">
        <v>3765</v>
      </c>
      <c r="D3485" s="5" t="s">
        <v>3768</v>
      </c>
      <c r="E3485" s="5" t="s">
        <v>3722</v>
      </c>
      <c r="F3485" s="5" t="s">
        <v>3770</v>
      </c>
      <c r="G3485" s="5" t="s">
        <v>88</v>
      </c>
      <c r="H3485" s="5" t="s">
        <v>131</v>
      </c>
      <c r="I3485" s="150">
        <v>0</v>
      </c>
      <c r="J3485" s="150">
        <v>0</v>
      </c>
      <c r="K3485" s="150">
        <v>0</v>
      </c>
      <c r="L3485" s="150"/>
      <c r="M3485" s="150"/>
      <c r="N3485" s="150"/>
      <c r="O3485" s="150">
        <v>0</v>
      </c>
      <c r="P3485" s="150">
        <v>0</v>
      </c>
      <c r="Q3485" s="150"/>
      <c r="R3485" s="150">
        <v>0</v>
      </c>
      <c r="S3485" s="150"/>
      <c r="T3485" s="150">
        <v>0</v>
      </c>
      <c r="U3485" s="150">
        <v>0</v>
      </c>
      <c r="V3485" s="150">
        <v>0</v>
      </c>
      <c r="W3485" s="150"/>
      <c r="X3485" s="150">
        <v>0</v>
      </c>
      <c r="Y3485" s="150">
        <v>0</v>
      </c>
      <c r="Z3485" s="150">
        <v>0</v>
      </c>
      <c r="AA3485" s="150"/>
      <c r="AB3485" s="150">
        <v>0</v>
      </c>
      <c r="AC3485" s="150"/>
      <c r="AD3485" s="150">
        <v>32</v>
      </c>
      <c r="AE3485" s="150">
        <v>0</v>
      </c>
      <c r="AF3485" s="150"/>
      <c r="AG3485" s="150">
        <v>0</v>
      </c>
      <c r="AH3485" s="150">
        <v>0</v>
      </c>
      <c r="AI3485" s="150"/>
      <c r="AJ3485" s="150">
        <v>0</v>
      </c>
      <c r="AK3485" s="150"/>
      <c r="AL3485" s="150">
        <v>32</v>
      </c>
      <c r="AM3485" s="150">
        <v>0</v>
      </c>
      <c r="AN3485" s="150">
        <v>32</v>
      </c>
      <c r="AO3485" s="5" t="s">
        <v>6547</v>
      </c>
    </row>
    <row r="3486" spans="1:41" ht="14.25" x14ac:dyDescent="0.45">
      <c r="A3486" s="150">
        <v>2019</v>
      </c>
      <c r="B3486" s="5" t="s">
        <v>81</v>
      </c>
      <c r="C3486" s="5" t="s">
        <v>3765</v>
      </c>
      <c r="D3486" s="5" t="s">
        <v>3768</v>
      </c>
      <c r="E3486" s="5" t="s">
        <v>3722</v>
      </c>
      <c r="F3486" s="5" t="s">
        <v>110</v>
      </c>
      <c r="G3486" s="5" t="s">
        <v>87</v>
      </c>
      <c r="H3486" s="5" t="s">
        <v>131</v>
      </c>
      <c r="I3486" s="150">
        <v>5087.92041015625</v>
      </c>
      <c r="J3486" s="150">
        <v>16254.3505859375</v>
      </c>
      <c r="K3486" s="150">
        <v>0</v>
      </c>
      <c r="L3486" s="150">
        <v>195.49343872070313</v>
      </c>
      <c r="M3486" s="150">
        <v>0</v>
      </c>
      <c r="N3486" s="150">
        <v>2231.558837890625</v>
      </c>
      <c r="O3486" s="150">
        <v>2589.359130859375</v>
      </c>
      <c r="P3486" s="150">
        <v>0</v>
      </c>
      <c r="Q3486" s="150">
        <v>1636.8961181640625</v>
      </c>
      <c r="R3486" s="150">
        <v>2759.59912109375</v>
      </c>
      <c r="S3486" s="150">
        <v>0</v>
      </c>
      <c r="T3486" s="150">
        <v>29.527656555175781</v>
      </c>
      <c r="U3486" s="150">
        <v>0</v>
      </c>
      <c r="V3486" s="150">
        <v>0</v>
      </c>
      <c r="W3486" s="150">
        <v>0</v>
      </c>
      <c r="X3486" s="150">
        <v>10393.7353515625</v>
      </c>
      <c r="Y3486" s="150">
        <v>14902.8203125</v>
      </c>
      <c r="Z3486" s="150">
        <v>5579.544921875</v>
      </c>
      <c r="AA3486" s="150">
        <v>0</v>
      </c>
      <c r="AB3486" s="150">
        <v>184.29330444335938</v>
      </c>
      <c r="AC3486" s="150">
        <v>1355.245849609375</v>
      </c>
      <c r="AD3486" s="150">
        <v>10911.99609375</v>
      </c>
      <c r="AE3486" s="150">
        <v>0</v>
      </c>
      <c r="AF3486" s="150">
        <v>9942.9853515625</v>
      </c>
      <c r="AG3486" s="150">
        <v>7774.9375</v>
      </c>
      <c r="AH3486" s="150">
        <v>6957.56884765625</v>
      </c>
      <c r="AI3486" s="150">
        <v>3820.267822265625</v>
      </c>
      <c r="AJ3486" s="150">
        <v>1665.5628662109375</v>
      </c>
      <c r="AK3486" s="150">
        <v>4736.64306640625</v>
      </c>
      <c r="AL3486" s="150">
        <v>109010.3046875</v>
      </c>
      <c r="AM3486" s="150">
        <v>69386.921875</v>
      </c>
      <c r="AN3486" s="150">
        <v>39623.390625</v>
      </c>
      <c r="AO3486" s="5" t="s">
        <v>6548</v>
      </c>
    </row>
    <row r="3487" spans="1:41" ht="14.25" x14ac:dyDescent="0.45">
      <c r="A3487" s="150">
        <v>2019</v>
      </c>
      <c r="B3487" s="5" t="s">
        <v>81</v>
      </c>
      <c r="C3487" s="5" t="s">
        <v>3765</v>
      </c>
      <c r="D3487" s="5" t="s">
        <v>3768</v>
      </c>
      <c r="E3487" s="5" t="s">
        <v>3722</v>
      </c>
      <c r="F3487" s="5" t="s">
        <v>110</v>
      </c>
      <c r="G3487" s="5" t="s">
        <v>88</v>
      </c>
      <c r="H3487" s="5" t="s">
        <v>131</v>
      </c>
      <c r="I3487" s="150">
        <v>4997</v>
      </c>
      <c r="J3487" s="150">
        <v>15963.88671875</v>
      </c>
      <c r="K3487" s="150">
        <v>0</v>
      </c>
      <c r="L3487" s="150">
        <v>192</v>
      </c>
      <c r="M3487" s="150">
        <v>0</v>
      </c>
      <c r="N3487" s="150">
        <v>2191.68115234375</v>
      </c>
      <c r="O3487" s="150">
        <v>2543.087646484375</v>
      </c>
      <c r="P3487" s="150">
        <v>0</v>
      </c>
      <c r="Q3487" s="150">
        <v>1607.64501953125</v>
      </c>
      <c r="R3487" s="150">
        <v>2710.285400390625</v>
      </c>
      <c r="S3487" s="150">
        <v>0</v>
      </c>
      <c r="T3487" s="150">
        <v>29</v>
      </c>
      <c r="U3487" s="150">
        <v>0</v>
      </c>
      <c r="V3487" s="150">
        <v>0</v>
      </c>
      <c r="W3487" s="150">
        <v>0</v>
      </c>
      <c r="X3487" s="150">
        <v>10208</v>
      </c>
      <c r="Y3487" s="150">
        <v>14636.5087890625</v>
      </c>
      <c r="Z3487" s="150">
        <v>5479.8388671875</v>
      </c>
      <c r="AA3487" s="150">
        <v>0</v>
      </c>
      <c r="AB3487" s="150">
        <v>181</v>
      </c>
      <c r="AC3487" s="150">
        <v>1331.0277099609375</v>
      </c>
      <c r="AD3487" s="150">
        <v>10717</v>
      </c>
      <c r="AE3487" s="150">
        <v>0</v>
      </c>
      <c r="AF3487" s="150">
        <v>9765.3056640625</v>
      </c>
      <c r="AG3487" s="150">
        <v>7636</v>
      </c>
      <c r="AH3487" s="150">
        <v>6833.23779296875</v>
      </c>
      <c r="AI3487" s="150">
        <v>3752</v>
      </c>
      <c r="AJ3487" s="150">
        <v>1635.7994384765625</v>
      </c>
      <c r="AK3487" s="150">
        <v>4652</v>
      </c>
      <c r="AL3487" s="150">
        <v>107062.296875</v>
      </c>
      <c r="AM3487" s="150">
        <v>68146.9765625</v>
      </c>
      <c r="AN3487" s="150">
        <v>38915.328125</v>
      </c>
      <c r="AO3487" s="5" t="s">
        <v>6549</v>
      </c>
    </row>
    <row r="3488" spans="1:41" ht="14.25" x14ac:dyDescent="0.45">
      <c r="A3488" s="150">
        <v>2019</v>
      </c>
      <c r="B3488" s="5" t="s">
        <v>81</v>
      </c>
      <c r="C3488" s="5" t="s">
        <v>3765</v>
      </c>
      <c r="D3488" s="5" t="s">
        <v>3768</v>
      </c>
      <c r="E3488" s="5" t="s">
        <v>3722</v>
      </c>
      <c r="F3488" s="5" t="s">
        <v>116</v>
      </c>
      <c r="G3488" s="5" t="s">
        <v>87</v>
      </c>
      <c r="H3488" s="5" t="s">
        <v>131</v>
      </c>
      <c r="I3488" s="150">
        <v>5169.55517578125</v>
      </c>
      <c r="J3488" s="150">
        <v>18119.2421875</v>
      </c>
      <c r="K3488" s="150">
        <v>659.2694091796875</v>
      </c>
      <c r="L3488" s="150">
        <v>1473.82568359375</v>
      </c>
      <c r="M3488" s="150">
        <v>0</v>
      </c>
      <c r="N3488" s="150">
        <v>3194.329345703125</v>
      </c>
      <c r="O3488" s="150">
        <v>4881.2080078125</v>
      </c>
      <c r="P3488" s="150">
        <v>174.99031066894531</v>
      </c>
      <c r="Q3488" s="150">
        <v>3753.218017578125</v>
      </c>
      <c r="R3488" s="150">
        <v>2791.626220703125</v>
      </c>
      <c r="S3488" s="150">
        <v>0</v>
      </c>
      <c r="T3488" s="150">
        <v>57.856796264648438</v>
      </c>
      <c r="U3488" s="150">
        <v>205.03636169433594</v>
      </c>
      <c r="V3488" s="150">
        <v>0</v>
      </c>
      <c r="W3488" s="150">
        <v>0</v>
      </c>
      <c r="X3488" s="150">
        <v>10712.642578125</v>
      </c>
      <c r="Y3488" s="150">
        <v>14963.8212890625</v>
      </c>
      <c r="Z3488" s="150">
        <v>7979.8037109375</v>
      </c>
      <c r="AA3488" s="150">
        <v>0</v>
      </c>
      <c r="AB3488" s="150">
        <v>183.720703125</v>
      </c>
      <c r="AC3488" s="150">
        <v>2230.97265625</v>
      </c>
      <c r="AD3488" s="150">
        <v>15102.806640625</v>
      </c>
      <c r="AE3488" s="150">
        <v>896.888916015625</v>
      </c>
      <c r="AF3488" s="150">
        <v>16833.224609375</v>
      </c>
      <c r="AG3488" s="150">
        <v>10638.544921875</v>
      </c>
      <c r="AH3488" s="150">
        <v>9624.470703125</v>
      </c>
      <c r="AI3488" s="150">
        <v>4290.5380859375</v>
      </c>
      <c r="AJ3488" s="150">
        <v>11832.1201171875</v>
      </c>
      <c r="AK3488" s="150">
        <v>5163.46533203125</v>
      </c>
      <c r="AL3488" s="150">
        <v>150933.171875</v>
      </c>
      <c r="AM3488" s="150">
        <v>100257.203125</v>
      </c>
      <c r="AN3488" s="150">
        <v>50675.98046875</v>
      </c>
      <c r="AO3488" s="5" t="s">
        <v>6550</v>
      </c>
    </row>
    <row r="3489" spans="1:41" ht="14.25" x14ac:dyDescent="0.45">
      <c r="A3489" s="150">
        <v>2019</v>
      </c>
      <c r="B3489" s="5" t="s">
        <v>81</v>
      </c>
      <c r="C3489" s="5" t="s">
        <v>3765</v>
      </c>
      <c r="D3489" s="5" t="s">
        <v>3768</v>
      </c>
      <c r="E3489" s="5" t="s">
        <v>3722</v>
      </c>
      <c r="F3489" s="5" t="s">
        <v>116</v>
      </c>
      <c r="G3489" s="5" t="s">
        <v>88</v>
      </c>
      <c r="H3489" s="5" t="s">
        <v>131</v>
      </c>
      <c r="I3489" s="150">
        <v>5093</v>
      </c>
      <c r="J3489" s="150">
        <v>17850.916015625</v>
      </c>
      <c r="K3489" s="150">
        <v>649.50634765625</v>
      </c>
      <c r="L3489" s="150">
        <v>1452</v>
      </c>
      <c r="M3489" s="150">
        <v>0</v>
      </c>
      <c r="N3489" s="150">
        <v>3147.02490234375</v>
      </c>
      <c r="O3489" s="150">
        <v>4808.9228515625</v>
      </c>
      <c r="P3489" s="150">
        <v>172.39889526367188</v>
      </c>
      <c r="Q3489" s="150">
        <v>3697.636962890625</v>
      </c>
      <c r="R3489" s="150">
        <v>2750.285400390625</v>
      </c>
      <c r="S3489" s="150">
        <v>0</v>
      </c>
      <c r="T3489" s="150">
        <v>57</v>
      </c>
      <c r="U3489" s="150">
        <v>202</v>
      </c>
      <c r="V3489" s="150">
        <v>0</v>
      </c>
      <c r="W3489" s="150">
        <v>0</v>
      </c>
      <c r="X3489" s="150">
        <v>10554</v>
      </c>
      <c r="Y3489" s="150">
        <v>14742.2236328125</v>
      </c>
      <c r="Z3489" s="150">
        <v>7861.6318359375</v>
      </c>
      <c r="AA3489" s="150">
        <v>0</v>
      </c>
      <c r="AB3489" s="150">
        <v>181</v>
      </c>
      <c r="AC3489" s="150">
        <v>2197.934326171875</v>
      </c>
      <c r="AD3489" s="150">
        <v>14879.150390625</v>
      </c>
      <c r="AE3489" s="150">
        <v>883.60699462890625</v>
      </c>
      <c r="AF3489" s="150">
        <v>16583.943359375</v>
      </c>
      <c r="AG3489" s="150">
        <v>10481</v>
      </c>
      <c r="AH3489" s="150">
        <v>9481.943359375</v>
      </c>
      <c r="AI3489" s="150">
        <v>4227</v>
      </c>
      <c r="AJ3489" s="150">
        <v>11656.8994140625</v>
      </c>
      <c r="AK3489" s="150">
        <v>5087</v>
      </c>
      <c r="AL3489" s="150">
        <v>148698.03125</v>
      </c>
      <c r="AM3489" s="150">
        <v>98772.5</v>
      </c>
      <c r="AN3489" s="150">
        <v>49925.5234375</v>
      </c>
      <c r="AO3489" s="5" t="s">
        <v>6551</v>
      </c>
    </row>
    <row r="3490" spans="1:41" ht="14.25" x14ac:dyDescent="0.45">
      <c r="A3490" s="150">
        <v>2019</v>
      </c>
      <c r="B3490" s="5" t="s">
        <v>81</v>
      </c>
      <c r="C3490" s="5" t="s">
        <v>3765</v>
      </c>
      <c r="D3490" s="5" t="s">
        <v>3768</v>
      </c>
      <c r="E3490" s="5" t="s">
        <v>3722</v>
      </c>
      <c r="F3490" s="5" t="s">
        <v>3771</v>
      </c>
      <c r="G3490" s="5" t="s">
        <v>87</v>
      </c>
      <c r="H3490" s="5" t="s">
        <v>131</v>
      </c>
      <c r="I3490" s="150">
        <v>63.637187957763672</v>
      </c>
      <c r="J3490" s="150">
        <v>556.95269775390625</v>
      </c>
      <c r="K3490" s="150"/>
      <c r="L3490" s="150"/>
      <c r="M3490" s="150"/>
      <c r="N3490" s="150">
        <v>185.31149291992188</v>
      </c>
      <c r="O3490" s="150">
        <v>196.86495971679688</v>
      </c>
      <c r="P3490" s="150">
        <v>-207.76219177246094</v>
      </c>
      <c r="Q3490" s="150"/>
      <c r="R3490" s="150">
        <v>0</v>
      </c>
      <c r="S3490" s="150"/>
      <c r="T3490" s="150"/>
      <c r="U3490" s="150"/>
      <c r="V3490" s="150">
        <v>0</v>
      </c>
      <c r="W3490" s="150"/>
      <c r="X3490" s="150">
        <v>72.291847229003906</v>
      </c>
      <c r="Y3490" s="150">
        <v>4186.47998046875</v>
      </c>
      <c r="Z3490" s="150">
        <v>0</v>
      </c>
      <c r="AA3490" s="150"/>
      <c r="AB3490" s="150">
        <v>0</v>
      </c>
      <c r="AC3490" s="150">
        <v>155.60765075683594</v>
      </c>
      <c r="AD3490" s="150">
        <v>0</v>
      </c>
      <c r="AE3490" s="150">
        <v>0</v>
      </c>
      <c r="AF3490" s="150"/>
      <c r="AG3490" s="150">
        <v>0</v>
      </c>
      <c r="AH3490" s="150"/>
      <c r="AI3490" s="150"/>
      <c r="AJ3490" s="150"/>
      <c r="AK3490" s="150">
        <v>543.71612548828125</v>
      </c>
      <c r="AL3490" s="150">
        <v>5753.099609375</v>
      </c>
      <c r="AM3490" s="150">
        <v>4940.2265625</v>
      </c>
      <c r="AN3490" s="150">
        <v>812.8729248046875</v>
      </c>
      <c r="AO3490" s="5" t="s">
        <v>6552</v>
      </c>
    </row>
    <row r="3491" spans="1:41" ht="14.25" x14ac:dyDescent="0.45">
      <c r="A3491" s="150">
        <v>2019</v>
      </c>
      <c r="B3491" s="5" t="s">
        <v>81</v>
      </c>
      <c r="C3491" s="5" t="s">
        <v>3765</v>
      </c>
      <c r="D3491" s="5" t="s">
        <v>3768</v>
      </c>
      <c r="E3491" s="5" t="s">
        <v>3722</v>
      </c>
      <c r="F3491" s="5" t="s">
        <v>3771</v>
      </c>
      <c r="G3491" s="5" t="s">
        <v>88</v>
      </c>
      <c r="H3491" s="5" t="s">
        <v>131</v>
      </c>
      <c r="I3491" s="150">
        <v>62.5</v>
      </c>
      <c r="J3491" s="150">
        <v>547</v>
      </c>
      <c r="K3491" s="150"/>
      <c r="L3491" s="150"/>
      <c r="M3491" s="150"/>
      <c r="N3491" s="150">
        <v>182</v>
      </c>
      <c r="O3491" s="150">
        <v>193.34700012207031</v>
      </c>
      <c r="P3491" s="150">
        <v>-204.04949951171875</v>
      </c>
      <c r="Q3491" s="150"/>
      <c r="R3491" s="150">
        <v>0</v>
      </c>
      <c r="S3491" s="150"/>
      <c r="T3491" s="150"/>
      <c r="U3491" s="150"/>
      <c r="V3491" s="150">
        <v>0</v>
      </c>
      <c r="W3491" s="150"/>
      <c r="X3491" s="150">
        <v>71</v>
      </c>
      <c r="Y3491" s="150">
        <v>4111.66796875</v>
      </c>
      <c r="Z3491" s="150">
        <v>0</v>
      </c>
      <c r="AA3491" s="150"/>
      <c r="AB3491" s="150">
        <v>0</v>
      </c>
      <c r="AC3491" s="150">
        <v>152.82696533203125</v>
      </c>
      <c r="AD3491" s="150">
        <v>0</v>
      </c>
      <c r="AE3491" s="150">
        <v>0</v>
      </c>
      <c r="AF3491" s="150"/>
      <c r="AG3491" s="150">
        <v>0</v>
      </c>
      <c r="AH3491" s="150"/>
      <c r="AI3491" s="150"/>
      <c r="AJ3491" s="150"/>
      <c r="AK3491" s="150">
        <v>534</v>
      </c>
      <c r="AL3491" s="150">
        <v>5650.29248046875</v>
      </c>
      <c r="AM3491" s="150">
        <v>4851.94580078125</v>
      </c>
      <c r="AN3491" s="150">
        <v>798.34698486328125</v>
      </c>
      <c r="AO3491" s="5" t="s">
        <v>6553</v>
      </c>
    </row>
    <row r="3492" spans="1:41" ht="14.25" x14ac:dyDescent="0.45">
      <c r="A3492" s="150">
        <v>2019</v>
      </c>
      <c r="B3492" s="5" t="s">
        <v>81</v>
      </c>
      <c r="C3492" s="5" t="s">
        <v>3765</v>
      </c>
      <c r="D3492" s="5" t="s">
        <v>3768</v>
      </c>
      <c r="E3492" s="5" t="s">
        <v>3722</v>
      </c>
      <c r="F3492" s="5" t="s">
        <v>228</v>
      </c>
      <c r="G3492" s="5" t="s">
        <v>87</v>
      </c>
      <c r="H3492" s="5" t="s">
        <v>131</v>
      </c>
      <c r="I3492" s="150">
        <v>464.29693603515625</v>
      </c>
      <c r="J3492" s="150">
        <v>1822.569091796875</v>
      </c>
      <c r="K3492" s="150">
        <v>0</v>
      </c>
      <c r="L3492" s="150">
        <v>699.5</v>
      </c>
      <c r="M3492" s="150">
        <v>0</v>
      </c>
      <c r="N3492" s="150">
        <v>197.41224670410156</v>
      </c>
      <c r="O3492" s="150">
        <v>2.8775007724761963</v>
      </c>
      <c r="P3492" s="150">
        <v>0</v>
      </c>
      <c r="Q3492" s="150">
        <v>108.938720703125</v>
      </c>
      <c r="R3492" s="150">
        <v>70.4034423828125</v>
      </c>
      <c r="S3492" s="150">
        <v>0</v>
      </c>
      <c r="T3492" s="150">
        <v>7.1273651123046875</v>
      </c>
      <c r="U3492" s="150">
        <v>0</v>
      </c>
      <c r="V3492" s="150">
        <v>0</v>
      </c>
      <c r="W3492" s="150">
        <v>0</v>
      </c>
      <c r="X3492" s="150">
        <v>789.10113525390625</v>
      </c>
      <c r="Y3492" s="150">
        <v>0</v>
      </c>
      <c r="Z3492" s="150">
        <v>3059.966064453125</v>
      </c>
      <c r="AA3492" s="150">
        <v>0</v>
      </c>
      <c r="AB3492" s="150">
        <v>0</v>
      </c>
      <c r="AC3492" s="150">
        <v>1352.6351318359375</v>
      </c>
      <c r="AD3492" s="150">
        <v>2289.74755859375</v>
      </c>
      <c r="AE3492" s="150">
        <v>0</v>
      </c>
      <c r="AF3492" s="150">
        <v>461.39306640625</v>
      </c>
      <c r="AG3492" s="150">
        <v>3968.92431640625</v>
      </c>
      <c r="AH3492" s="150">
        <v>643.29083251953125</v>
      </c>
      <c r="AI3492" s="150">
        <v>231.39851379394531</v>
      </c>
      <c r="AJ3492" s="150">
        <v>48.30047607421875</v>
      </c>
      <c r="AK3492" s="150">
        <v>165.96578979492188</v>
      </c>
      <c r="AL3492" s="150">
        <v>16383.8466796875</v>
      </c>
      <c r="AM3492" s="150">
        <v>12254.33984375</v>
      </c>
      <c r="AN3492" s="150">
        <v>4129.50830078125</v>
      </c>
      <c r="AO3492" s="5" t="s">
        <v>6554</v>
      </c>
    </row>
    <row r="3493" spans="1:41" ht="14.25" x14ac:dyDescent="0.45">
      <c r="A3493" s="150">
        <v>2019</v>
      </c>
      <c r="B3493" s="5" t="s">
        <v>81</v>
      </c>
      <c r="C3493" s="5" t="s">
        <v>3765</v>
      </c>
      <c r="D3493" s="5" t="s">
        <v>3768</v>
      </c>
      <c r="E3493" s="5" t="s">
        <v>3722</v>
      </c>
      <c r="F3493" s="5" t="s">
        <v>228</v>
      </c>
      <c r="G3493" s="5" t="s">
        <v>88</v>
      </c>
      <c r="H3493" s="5" t="s">
        <v>131</v>
      </c>
      <c r="I3493" s="150">
        <v>456</v>
      </c>
      <c r="J3493" s="150">
        <v>1790</v>
      </c>
      <c r="K3493" s="150">
        <v>0</v>
      </c>
      <c r="L3493" s="150">
        <v>687</v>
      </c>
      <c r="M3493" s="150">
        <v>0</v>
      </c>
      <c r="N3493" s="150">
        <v>193.88450622558594</v>
      </c>
      <c r="O3493" s="150">
        <v>2.8260800838470459</v>
      </c>
      <c r="P3493" s="150">
        <v>0</v>
      </c>
      <c r="Q3493" s="150">
        <v>106.99199676513672</v>
      </c>
      <c r="R3493" s="150">
        <v>69.145339965820313</v>
      </c>
      <c r="S3493" s="150">
        <v>0</v>
      </c>
      <c r="T3493" s="150">
        <v>7</v>
      </c>
      <c r="U3493" s="150">
        <v>0</v>
      </c>
      <c r="V3493" s="150">
        <v>0</v>
      </c>
      <c r="W3493" s="150">
        <v>0</v>
      </c>
      <c r="X3493" s="150">
        <v>775</v>
      </c>
      <c r="Y3493" s="150">
        <v>0</v>
      </c>
      <c r="Z3493" s="150">
        <v>3005.284912109375</v>
      </c>
      <c r="AA3493" s="150">
        <v>0</v>
      </c>
      <c r="AB3493" s="150">
        <v>0</v>
      </c>
      <c r="AC3493" s="150">
        <v>1328.4637451171875</v>
      </c>
      <c r="AD3493" s="150">
        <v>2248.830078125</v>
      </c>
      <c r="AE3493" s="150">
        <v>0</v>
      </c>
      <c r="AF3493" s="150">
        <v>453.14801025390625</v>
      </c>
      <c r="AG3493" s="150">
        <v>3898</v>
      </c>
      <c r="AH3493" s="150">
        <v>631.7952880859375</v>
      </c>
      <c r="AI3493" s="150">
        <v>227.26344299316406</v>
      </c>
      <c r="AJ3493" s="150">
        <v>47.437351226806641</v>
      </c>
      <c r="AK3493" s="150">
        <v>163</v>
      </c>
      <c r="AL3493" s="150">
        <v>16091.0712890625</v>
      </c>
      <c r="AM3493" s="150">
        <v>12035.35546875</v>
      </c>
      <c r="AN3493" s="150">
        <v>4055.715087890625</v>
      </c>
      <c r="AO3493" s="5" t="s">
        <v>6555</v>
      </c>
    </row>
    <row r="3494" spans="1:41" ht="14.25" x14ac:dyDescent="0.45">
      <c r="A3494" s="150">
        <v>2019</v>
      </c>
      <c r="B3494" s="5" t="s">
        <v>81</v>
      </c>
      <c r="C3494" s="5" t="s">
        <v>3765</v>
      </c>
      <c r="D3494" s="5" t="s">
        <v>3768</v>
      </c>
      <c r="E3494" s="5" t="s">
        <v>3722</v>
      </c>
      <c r="F3494" s="5" t="s">
        <v>231</v>
      </c>
      <c r="G3494" s="5" t="s">
        <v>87</v>
      </c>
      <c r="H3494" s="5" t="s">
        <v>131</v>
      </c>
      <c r="I3494" s="150">
        <v>103.85589599609375</v>
      </c>
      <c r="J3494" s="150">
        <v>0</v>
      </c>
      <c r="K3494" s="150">
        <v>0</v>
      </c>
      <c r="L3494" s="150">
        <v>194.47525024414063</v>
      </c>
      <c r="M3494" s="150">
        <v>0</v>
      </c>
      <c r="N3494" s="150">
        <v>1276.8673095703125</v>
      </c>
      <c r="O3494" s="150">
        <v>0</v>
      </c>
      <c r="P3494" s="150">
        <v>0</v>
      </c>
      <c r="Q3494" s="150">
        <v>1.5955116748809814</v>
      </c>
      <c r="R3494" s="150">
        <v>423.912353515625</v>
      </c>
      <c r="S3494" s="150">
        <v>0</v>
      </c>
      <c r="T3494" s="150">
        <v>0</v>
      </c>
      <c r="U3494" s="150">
        <v>0</v>
      </c>
      <c r="V3494" s="150">
        <v>0</v>
      </c>
      <c r="W3494" s="150">
        <v>0</v>
      </c>
      <c r="X3494" s="150">
        <v>943.8668212890625</v>
      </c>
      <c r="Y3494" s="150">
        <v>116.94811248779297</v>
      </c>
      <c r="Z3494" s="150">
        <v>1699.437744140625</v>
      </c>
      <c r="AA3494" s="150">
        <v>0</v>
      </c>
      <c r="AB3494" s="150">
        <v>0</v>
      </c>
      <c r="AC3494" s="150">
        <v>959.150634765625</v>
      </c>
      <c r="AD3494" s="150">
        <v>636.76898193359375</v>
      </c>
      <c r="AE3494" s="150">
        <v>0</v>
      </c>
      <c r="AF3494" s="150">
        <v>620.8729248046875</v>
      </c>
      <c r="AG3494" s="150">
        <v>0</v>
      </c>
      <c r="AH3494" s="150">
        <v>305.94735717773438</v>
      </c>
      <c r="AI3494" s="150">
        <v>872.3199462890625</v>
      </c>
      <c r="AJ3494" s="150">
        <v>202.60623168945313</v>
      </c>
      <c r="AK3494" s="150">
        <v>244.36680603027344</v>
      </c>
      <c r="AL3494" s="150">
        <v>8602.9921875</v>
      </c>
      <c r="AM3494" s="150">
        <v>5599.72216796875</v>
      </c>
      <c r="AN3494" s="150">
        <v>3003.269775390625</v>
      </c>
      <c r="AO3494" s="5" t="s">
        <v>6556</v>
      </c>
    </row>
    <row r="3495" spans="1:41" ht="14.25" x14ac:dyDescent="0.45">
      <c r="A3495" s="150">
        <v>2019</v>
      </c>
      <c r="B3495" s="5" t="s">
        <v>81</v>
      </c>
      <c r="C3495" s="5" t="s">
        <v>3765</v>
      </c>
      <c r="D3495" s="5" t="s">
        <v>3768</v>
      </c>
      <c r="E3495" s="5" t="s">
        <v>3722</v>
      </c>
      <c r="F3495" s="5" t="s">
        <v>231</v>
      </c>
      <c r="G3495" s="5" t="s">
        <v>88</v>
      </c>
      <c r="H3495" s="5" t="s">
        <v>131</v>
      </c>
      <c r="I3495" s="150">
        <v>102</v>
      </c>
      <c r="J3495" s="150">
        <v>0</v>
      </c>
      <c r="K3495" s="150">
        <v>0</v>
      </c>
      <c r="L3495" s="150">
        <v>191</v>
      </c>
      <c r="M3495" s="150">
        <v>0</v>
      </c>
      <c r="N3495" s="150">
        <v>1254.0498046875</v>
      </c>
      <c r="O3495" s="150">
        <v>0</v>
      </c>
      <c r="P3495" s="150">
        <v>0</v>
      </c>
      <c r="Q3495" s="150">
        <v>1.5670000314712524</v>
      </c>
      <c r="R3495" s="150">
        <v>416.33709716796875</v>
      </c>
      <c r="S3495" s="150">
        <v>0</v>
      </c>
      <c r="T3495" s="150">
        <v>0</v>
      </c>
      <c r="U3495" s="150">
        <v>0</v>
      </c>
      <c r="V3495" s="150">
        <v>0</v>
      </c>
      <c r="W3495" s="150">
        <v>0</v>
      </c>
      <c r="X3495" s="150">
        <v>927</v>
      </c>
      <c r="Y3495" s="150">
        <v>114.85826110839844</v>
      </c>
      <c r="Z3495" s="150">
        <v>1669.0689697265625</v>
      </c>
      <c r="AA3495" s="150">
        <v>0</v>
      </c>
      <c r="AB3495" s="150">
        <v>0</v>
      </c>
      <c r="AC3495" s="150">
        <v>942.0107421875</v>
      </c>
      <c r="AD3495" s="150">
        <v>625.3900146484375</v>
      </c>
      <c r="AE3495" s="150">
        <v>0</v>
      </c>
      <c r="AF3495" s="150">
        <v>609.77801513671875</v>
      </c>
      <c r="AG3495" s="150">
        <v>0</v>
      </c>
      <c r="AH3495" s="150">
        <v>300.4801025390625</v>
      </c>
      <c r="AI3495" s="150">
        <v>856.731689453125</v>
      </c>
      <c r="AJ3495" s="150">
        <v>198.98568725585938</v>
      </c>
      <c r="AK3495" s="150">
        <v>240</v>
      </c>
      <c r="AL3495" s="150">
        <v>8449.2568359375</v>
      </c>
      <c r="AM3495" s="150">
        <v>5499.6552734375</v>
      </c>
      <c r="AN3495" s="150">
        <v>2949.601806640625</v>
      </c>
      <c r="AO3495" s="5" t="s">
        <v>6557</v>
      </c>
    </row>
    <row r="3496" spans="1:41" ht="14.25" x14ac:dyDescent="0.45">
      <c r="A3496" s="150">
        <v>2019</v>
      </c>
      <c r="B3496" s="5" t="s">
        <v>81</v>
      </c>
      <c r="C3496" s="5" t="s">
        <v>3765</v>
      </c>
      <c r="D3496" s="5" t="s">
        <v>3768</v>
      </c>
      <c r="E3496" s="5" t="s">
        <v>3722</v>
      </c>
      <c r="F3496" s="5" t="s">
        <v>292</v>
      </c>
      <c r="G3496" s="5" t="s">
        <v>87</v>
      </c>
      <c r="H3496" s="5" t="s">
        <v>131</v>
      </c>
      <c r="I3496" s="150">
        <v>2289.920654296875</v>
      </c>
      <c r="J3496" s="150">
        <v>5604.24072265625</v>
      </c>
      <c r="K3496" s="150">
        <v>0</v>
      </c>
      <c r="L3496" s="150">
        <v>57.0189208984375</v>
      </c>
      <c r="M3496" s="150">
        <v>0</v>
      </c>
      <c r="N3496" s="150">
        <v>706.58587646484375</v>
      </c>
      <c r="O3496" s="150">
        <v>81.449684143066406</v>
      </c>
      <c r="P3496" s="150">
        <v>0</v>
      </c>
      <c r="Q3496" s="150">
        <v>1052.0672607421875</v>
      </c>
      <c r="R3496" s="150">
        <v>648.927490234375</v>
      </c>
      <c r="S3496" s="150">
        <v>0</v>
      </c>
      <c r="T3496" s="150">
        <v>29.527656555175781</v>
      </c>
      <c r="U3496" s="150">
        <v>0</v>
      </c>
      <c r="V3496" s="150">
        <v>0</v>
      </c>
      <c r="W3496" s="150">
        <v>0</v>
      </c>
      <c r="X3496" s="150">
        <v>3179.822998046875</v>
      </c>
      <c r="Y3496" s="150">
        <v>4056.445068359375</v>
      </c>
      <c r="Z3496" s="150">
        <v>1734.00048828125</v>
      </c>
      <c r="AA3496" s="150">
        <v>0</v>
      </c>
      <c r="AB3496" s="150">
        <v>0</v>
      </c>
      <c r="AC3496" s="150">
        <v>441.201171875</v>
      </c>
      <c r="AD3496" s="150">
        <v>4548.27734375</v>
      </c>
      <c r="AE3496" s="150">
        <v>0</v>
      </c>
      <c r="AF3496" s="150">
        <v>2360.862060546875</v>
      </c>
      <c r="AG3496" s="150">
        <v>178.18412780761719</v>
      </c>
      <c r="AH3496" s="150">
        <v>1448.005615234375</v>
      </c>
      <c r="AI3496" s="150">
        <v>1107.796142578125</v>
      </c>
      <c r="AJ3496" s="150">
        <v>1665.5628662109375</v>
      </c>
      <c r="AK3496" s="150">
        <v>2890.65576171875</v>
      </c>
      <c r="AL3496" s="150">
        <v>34080.55078125</v>
      </c>
      <c r="AM3496" s="150">
        <v>20795.015625</v>
      </c>
      <c r="AN3496" s="150">
        <v>13285.53515625</v>
      </c>
      <c r="AO3496" s="5" t="s">
        <v>6558</v>
      </c>
    </row>
    <row r="3497" spans="1:41" ht="14.25" x14ac:dyDescent="0.45">
      <c r="A3497" s="150">
        <v>2019</v>
      </c>
      <c r="B3497" s="5" t="s">
        <v>81</v>
      </c>
      <c r="C3497" s="5" t="s">
        <v>3765</v>
      </c>
      <c r="D3497" s="5" t="s">
        <v>3768</v>
      </c>
      <c r="E3497" s="5" t="s">
        <v>3722</v>
      </c>
      <c r="F3497" s="5" t="s">
        <v>292</v>
      </c>
      <c r="G3497" s="5" t="s">
        <v>88</v>
      </c>
      <c r="H3497" s="5" t="s">
        <v>131</v>
      </c>
      <c r="I3497" s="150">
        <v>2249</v>
      </c>
      <c r="J3497" s="150">
        <v>5504.09375</v>
      </c>
      <c r="K3497" s="150">
        <v>0</v>
      </c>
      <c r="L3497" s="150">
        <v>56</v>
      </c>
      <c r="M3497" s="150">
        <v>0</v>
      </c>
      <c r="N3497" s="150">
        <v>693.95928955078125</v>
      </c>
      <c r="O3497" s="150">
        <v>79.994186401367188</v>
      </c>
      <c r="P3497" s="150">
        <v>0</v>
      </c>
      <c r="Q3497" s="150">
        <v>1033.2669677734375</v>
      </c>
      <c r="R3497" s="150">
        <v>637.33123779296875</v>
      </c>
      <c r="S3497" s="150">
        <v>0</v>
      </c>
      <c r="T3497" s="150">
        <v>29</v>
      </c>
      <c r="U3497" s="150">
        <v>0</v>
      </c>
      <c r="V3497" s="150">
        <v>0</v>
      </c>
      <c r="W3497" s="150">
        <v>0</v>
      </c>
      <c r="X3497" s="150">
        <v>3123</v>
      </c>
      <c r="Y3497" s="150">
        <v>3983.956787109375</v>
      </c>
      <c r="Z3497" s="150">
        <v>1703.0140380859375</v>
      </c>
      <c r="AA3497" s="150">
        <v>0</v>
      </c>
      <c r="AB3497" s="150">
        <v>0</v>
      </c>
      <c r="AC3497" s="150">
        <v>433.31695556640625</v>
      </c>
      <c r="AD3497" s="150">
        <v>4467</v>
      </c>
      <c r="AE3497" s="150">
        <v>0</v>
      </c>
      <c r="AF3497" s="150">
        <v>2318.673828125</v>
      </c>
      <c r="AG3497" s="150">
        <v>175</v>
      </c>
      <c r="AH3497" s="150">
        <v>1422.1298828125</v>
      </c>
      <c r="AI3497" s="150">
        <v>1088</v>
      </c>
      <c r="AJ3497" s="150">
        <v>1635.7994384765625</v>
      </c>
      <c r="AK3497" s="150">
        <v>2839</v>
      </c>
      <c r="AL3497" s="150">
        <v>33471.53125</v>
      </c>
      <c r="AM3497" s="150">
        <v>20423.412109375</v>
      </c>
      <c r="AN3497" s="150">
        <v>13048.1240234375</v>
      </c>
      <c r="AO3497" s="5" t="s">
        <v>6559</v>
      </c>
    </row>
    <row r="3498" spans="1:41" ht="14.25" x14ac:dyDescent="0.45">
      <c r="A3498" s="150">
        <v>2019</v>
      </c>
      <c r="B3498" s="5" t="s">
        <v>81</v>
      </c>
      <c r="C3498" s="5" t="s">
        <v>3765</v>
      </c>
      <c r="D3498" s="5" t="s">
        <v>3768</v>
      </c>
      <c r="E3498" s="5" t="s">
        <v>3722</v>
      </c>
      <c r="F3498" s="5" t="s">
        <v>113</v>
      </c>
      <c r="G3498" s="5" t="s">
        <v>87</v>
      </c>
      <c r="H3498" s="5" t="s">
        <v>131</v>
      </c>
      <c r="I3498" s="150">
        <v>2257.33837890625</v>
      </c>
      <c r="J3498" s="150">
        <v>4640.12451171875</v>
      </c>
      <c r="K3498" s="150">
        <v>0</v>
      </c>
      <c r="L3498" s="150">
        <v>30.54585075378418</v>
      </c>
      <c r="M3498" s="150">
        <v>0</v>
      </c>
      <c r="N3498" s="150">
        <v>426.38650512695313</v>
      </c>
      <c r="O3498" s="150">
        <v>934.8310546875</v>
      </c>
      <c r="P3498" s="150">
        <v>0</v>
      </c>
      <c r="Q3498" s="150">
        <v>457.57379150390625</v>
      </c>
      <c r="R3498" s="150">
        <v>1065.149169921875</v>
      </c>
      <c r="S3498" s="150">
        <v>0</v>
      </c>
      <c r="T3498" s="150">
        <v>0</v>
      </c>
      <c r="U3498" s="150">
        <v>0</v>
      </c>
      <c r="V3498" s="150">
        <v>0</v>
      </c>
      <c r="W3498" s="150">
        <v>0</v>
      </c>
      <c r="X3498" s="150">
        <v>2286.865966796875</v>
      </c>
      <c r="Y3498" s="150">
        <v>8557.140625</v>
      </c>
      <c r="Z3498" s="150">
        <v>2112.0693359375</v>
      </c>
      <c r="AA3498" s="150">
        <v>0</v>
      </c>
      <c r="AB3498" s="150">
        <v>0</v>
      </c>
      <c r="AC3498" s="150">
        <v>715.42144775390625</v>
      </c>
      <c r="AD3498" s="150">
        <v>3955.687744140625</v>
      </c>
      <c r="AE3498" s="150">
        <v>0</v>
      </c>
      <c r="AF3498" s="150">
        <v>3866.720947265625</v>
      </c>
      <c r="AG3498" s="150">
        <v>0</v>
      </c>
      <c r="AH3498" s="150">
        <v>2451.021728515625</v>
      </c>
      <c r="AI3498" s="150">
        <v>1061.9774169921875</v>
      </c>
      <c r="AJ3498" s="150">
        <v>0</v>
      </c>
      <c r="AK3498" s="150">
        <v>527.425048828125</v>
      </c>
      <c r="AL3498" s="150">
        <v>35346.28125</v>
      </c>
      <c r="AM3498" s="150">
        <v>24128.470703125</v>
      </c>
      <c r="AN3498" s="150">
        <v>11217.80859375</v>
      </c>
      <c r="AO3498" s="5" t="s">
        <v>6560</v>
      </c>
    </row>
    <row r="3499" spans="1:41" ht="14.25" x14ac:dyDescent="0.45">
      <c r="A3499" s="150">
        <v>2019</v>
      </c>
      <c r="B3499" s="5" t="s">
        <v>81</v>
      </c>
      <c r="C3499" s="5" t="s">
        <v>3765</v>
      </c>
      <c r="D3499" s="5" t="s">
        <v>3768</v>
      </c>
      <c r="E3499" s="5" t="s">
        <v>3722</v>
      </c>
      <c r="F3499" s="5" t="s">
        <v>113</v>
      </c>
      <c r="G3499" s="5" t="s">
        <v>88</v>
      </c>
      <c r="H3499" s="5" t="s">
        <v>131</v>
      </c>
      <c r="I3499" s="150">
        <v>2217</v>
      </c>
      <c r="J3499" s="150">
        <v>4557.2060546875</v>
      </c>
      <c r="K3499" s="150">
        <v>0</v>
      </c>
      <c r="L3499" s="150">
        <v>30</v>
      </c>
      <c r="M3499" s="150">
        <v>0</v>
      </c>
      <c r="N3499" s="150">
        <v>418.76702880859375</v>
      </c>
      <c r="O3499" s="150">
        <v>918.125732421875</v>
      </c>
      <c r="P3499" s="150">
        <v>0</v>
      </c>
      <c r="Q3499" s="150">
        <v>449.39700317382813</v>
      </c>
      <c r="R3499" s="150">
        <v>1046.1151123046875</v>
      </c>
      <c r="S3499" s="150">
        <v>0</v>
      </c>
      <c r="T3499" s="150">
        <v>0</v>
      </c>
      <c r="U3499" s="150">
        <v>0</v>
      </c>
      <c r="V3499" s="150">
        <v>0</v>
      </c>
      <c r="W3499" s="150">
        <v>0</v>
      </c>
      <c r="X3499" s="150">
        <v>2246</v>
      </c>
      <c r="Y3499" s="150">
        <v>8404.2255859375</v>
      </c>
      <c r="Z3499" s="150">
        <v>2074.326904296875</v>
      </c>
      <c r="AA3499" s="150">
        <v>0</v>
      </c>
      <c r="AB3499" s="150">
        <v>0</v>
      </c>
      <c r="AC3499" s="150">
        <v>702.636962890625</v>
      </c>
      <c r="AD3499" s="150">
        <v>3885</v>
      </c>
      <c r="AE3499" s="150">
        <v>0</v>
      </c>
      <c r="AF3499" s="150">
        <v>3797.623046875</v>
      </c>
      <c r="AG3499" s="150">
        <v>0</v>
      </c>
      <c r="AH3499" s="150">
        <v>2407.22216796875</v>
      </c>
      <c r="AI3499" s="150">
        <v>1043</v>
      </c>
      <c r="AJ3499" s="150">
        <v>0</v>
      </c>
      <c r="AK3499" s="150">
        <v>518</v>
      </c>
      <c r="AL3499" s="150">
        <v>34714.64453125</v>
      </c>
      <c r="AM3499" s="150">
        <v>23697.296875</v>
      </c>
      <c r="AN3499" s="150">
        <v>11017.34765625</v>
      </c>
      <c r="AO3499" s="5" t="s">
        <v>6561</v>
      </c>
    </row>
    <row r="3500" spans="1:41" ht="14.25" x14ac:dyDescent="0.45">
      <c r="A3500" s="150">
        <v>2019</v>
      </c>
      <c r="B3500" s="5" t="s">
        <v>81</v>
      </c>
      <c r="C3500" s="5" t="s">
        <v>3765</v>
      </c>
      <c r="D3500" s="5" t="s">
        <v>3768</v>
      </c>
      <c r="E3500" s="5" t="s">
        <v>3722</v>
      </c>
      <c r="F3500" s="5" t="s">
        <v>25</v>
      </c>
      <c r="G3500" s="5" t="s">
        <v>87</v>
      </c>
      <c r="H3500" s="5" t="s">
        <v>131</v>
      </c>
      <c r="I3500" s="150">
        <v>838.99273681640625</v>
      </c>
      <c r="J3500" s="150">
        <v>4148.12646484375</v>
      </c>
      <c r="K3500" s="150">
        <v>0</v>
      </c>
      <c r="L3500" s="150">
        <v>18.327510833740234</v>
      </c>
      <c r="M3500" s="150">
        <v>0</v>
      </c>
      <c r="N3500" s="150">
        <v>2088.2646484375</v>
      </c>
      <c r="O3500" s="150">
        <v>72.705184936523438</v>
      </c>
      <c r="P3500" s="150">
        <v>0</v>
      </c>
      <c r="Q3500" s="150">
        <v>0</v>
      </c>
      <c r="R3500" s="150">
        <v>1618.8988037109375</v>
      </c>
      <c r="S3500" s="150">
        <v>0</v>
      </c>
      <c r="T3500" s="150">
        <v>0</v>
      </c>
      <c r="U3500" s="150">
        <v>0</v>
      </c>
      <c r="V3500" s="150">
        <v>0</v>
      </c>
      <c r="W3500" s="150">
        <v>0</v>
      </c>
      <c r="X3500" s="150">
        <v>1466.2008056640625</v>
      </c>
      <c r="Y3500" s="150">
        <v>4144.5908203125</v>
      </c>
      <c r="Z3500" s="150">
        <v>275.74655151367188</v>
      </c>
      <c r="AA3500" s="150">
        <v>0</v>
      </c>
      <c r="AB3500" s="150">
        <v>0</v>
      </c>
      <c r="AC3500" s="150">
        <v>980.28021240234375</v>
      </c>
      <c r="AD3500" s="150">
        <v>6668.83349609375</v>
      </c>
      <c r="AE3500" s="150">
        <v>0</v>
      </c>
      <c r="AF3500" s="150">
        <v>412.20504760742188</v>
      </c>
      <c r="AG3500" s="150">
        <v>9142.373046875</v>
      </c>
      <c r="AH3500" s="150">
        <v>56.599597930908203</v>
      </c>
      <c r="AI3500" s="150">
        <v>171.90922546386719</v>
      </c>
      <c r="AJ3500" s="150">
        <v>89.657318115234375</v>
      </c>
      <c r="AK3500" s="150">
        <v>237.23944091796875</v>
      </c>
      <c r="AL3500" s="150">
        <v>32430.953125</v>
      </c>
      <c r="AM3500" s="150">
        <v>23757.462890625</v>
      </c>
      <c r="AN3500" s="150">
        <v>8673.4873046875</v>
      </c>
      <c r="AO3500" s="5" t="s">
        <v>6562</v>
      </c>
    </row>
    <row r="3501" spans="1:41" ht="14.25" x14ac:dyDescent="0.45">
      <c r="A3501" s="150">
        <v>2019</v>
      </c>
      <c r="B3501" s="5" t="s">
        <v>81</v>
      </c>
      <c r="C3501" s="5" t="s">
        <v>3765</v>
      </c>
      <c r="D3501" s="5" t="s">
        <v>3768</v>
      </c>
      <c r="E3501" s="5" t="s">
        <v>3722</v>
      </c>
      <c r="F3501" s="5" t="s">
        <v>25</v>
      </c>
      <c r="G3501" s="5" t="s">
        <v>88</v>
      </c>
      <c r="H3501" s="5" t="s">
        <v>131</v>
      </c>
      <c r="I3501" s="150">
        <v>824</v>
      </c>
      <c r="J3501" s="150">
        <v>4074</v>
      </c>
      <c r="K3501" s="150">
        <v>0</v>
      </c>
      <c r="L3501" s="150">
        <v>18</v>
      </c>
      <c r="M3501" s="150">
        <v>0</v>
      </c>
      <c r="N3501" s="150">
        <v>2050.947509765625</v>
      </c>
      <c r="O3501" s="150">
        <v>71.405952453613281</v>
      </c>
      <c r="P3501" s="150">
        <v>0</v>
      </c>
      <c r="Q3501" s="150">
        <v>0</v>
      </c>
      <c r="R3501" s="150">
        <v>1589.96923828125</v>
      </c>
      <c r="S3501" s="150">
        <v>0</v>
      </c>
      <c r="T3501" s="150">
        <v>0</v>
      </c>
      <c r="U3501" s="150">
        <v>0</v>
      </c>
      <c r="V3501" s="150">
        <v>0</v>
      </c>
      <c r="W3501" s="150">
        <v>0</v>
      </c>
      <c r="X3501" s="150">
        <v>1440</v>
      </c>
      <c r="Y3501" s="150">
        <v>4070.527587890625</v>
      </c>
      <c r="Z3501" s="150">
        <v>270.81900024414063</v>
      </c>
      <c r="AA3501" s="150">
        <v>0</v>
      </c>
      <c r="AB3501" s="150">
        <v>0</v>
      </c>
      <c r="AC3501" s="150">
        <v>962.7626953125</v>
      </c>
      <c r="AD3501" s="150">
        <v>6549.662109375</v>
      </c>
      <c r="AE3501" s="150">
        <v>0</v>
      </c>
      <c r="AF3501" s="150">
        <v>404.8389892578125</v>
      </c>
      <c r="AG3501" s="150">
        <v>8979</v>
      </c>
      <c r="AH3501" s="150">
        <v>55.588169097900391</v>
      </c>
      <c r="AI3501" s="150">
        <v>168.83721923828125</v>
      </c>
      <c r="AJ3501" s="150">
        <v>88.055152893066406</v>
      </c>
      <c r="AK3501" s="150">
        <v>233</v>
      </c>
      <c r="AL3501" s="150">
        <v>31851.4140625</v>
      </c>
      <c r="AM3501" s="150">
        <v>23332.91796875</v>
      </c>
      <c r="AN3501" s="150">
        <v>8518.494140625</v>
      </c>
      <c r="AO3501" s="5" t="s">
        <v>6563</v>
      </c>
    </row>
    <row r="3502" spans="1:41" ht="14.25" x14ac:dyDescent="0.45">
      <c r="A3502" s="150">
        <v>2019</v>
      </c>
      <c r="B3502" s="5" t="s">
        <v>81</v>
      </c>
      <c r="C3502" s="5" t="s">
        <v>3765</v>
      </c>
      <c r="D3502" s="5" t="s">
        <v>3768</v>
      </c>
      <c r="E3502" s="5" t="s">
        <v>3722</v>
      </c>
      <c r="F3502" s="5" t="s">
        <v>114</v>
      </c>
      <c r="G3502" s="5" t="s">
        <v>87</v>
      </c>
      <c r="H3502" s="5" t="s">
        <v>131</v>
      </c>
      <c r="I3502" s="150">
        <v>97.746719360351563</v>
      </c>
      <c r="J3502" s="150">
        <v>994.65118408203125</v>
      </c>
      <c r="K3502" s="150">
        <v>0</v>
      </c>
      <c r="L3502" s="150">
        <v>155.78384399414063</v>
      </c>
      <c r="M3502" s="150">
        <v>0</v>
      </c>
      <c r="N3502" s="150">
        <v>891.584716796875</v>
      </c>
      <c r="O3502" s="150">
        <v>0</v>
      </c>
      <c r="P3502" s="150">
        <v>158.83842468261719</v>
      </c>
      <c r="Q3502" s="150">
        <v>408.5660400390625</v>
      </c>
      <c r="R3502" s="150">
        <v>40.727802276611328</v>
      </c>
      <c r="S3502" s="150">
        <v>0</v>
      </c>
      <c r="T3502" s="150">
        <v>0</v>
      </c>
      <c r="U3502" s="150">
        <v>49.891555786132813</v>
      </c>
      <c r="V3502" s="150">
        <v>0</v>
      </c>
      <c r="W3502" s="150">
        <v>0</v>
      </c>
      <c r="X3502" s="150">
        <v>230.11207580566406</v>
      </c>
      <c r="Y3502" s="150">
        <v>89.254928588867188</v>
      </c>
      <c r="Z3502" s="150">
        <v>872.60028076171875</v>
      </c>
      <c r="AA3502" s="150">
        <v>0</v>
      </c>
      <c r="AB3502" s="150">
        <v>0</v>
      </c>
      <c r="AC3502" s="150">
        <v>0</v>
      </c>
      <c r="AD3502" s="150">
        <v>1313.970458984375</v>
      </c>
      <c r="AE3502" s="150">
        <v>356.36825561523438</v>
      </c>
      <c r="AF3502" s="150">
        <v>1410.80078125</v>
      </c>
      <c r="AG3502" s="150">
        <v>2896.764892578125</v>
      </c>
      <c r="AH3502" s="150">
        <v>2696.8984375</v>
      </c>
      <c r="AI3502" s="150">
        <v>483.64263916015625</v>
      </c>
      <c r="AJ3502" s="150">
        <v>5086.70947265625</v>
      </c>
      <c r="AK3502" s="150">
        <v>282.0400390625</v>
      </c>
      <c r="AL3502" s="150">
        <v>18516.953125</v>
      </c>
      <c r="AM3502" s="150">
        <v>13510.2890625</v>
      </c>
      <c r="AN3502" s="150">
        <v>5006.66357421875</v>
      </c>
      <c r="AO3502" s="5" t="s">
        <v>6564</v>
      </c>
    </row>
    <row r="3503" spans="1:41" ht="14.25" x14ac:dyDescent="0.45">
      <c r="A3503" s="150">
        <v>2019</v>
      </c>
      <c r="B3503" s="5" t="s">
        <v>81</v>
      </c>
      <c r="C3503" s="5" t="s">
        <v>3765</v>
      </c>
      <c r="D3503" s="5" t="s">
        <v>3768</v>
      </c>
      <c r="E3503" s="5" t="s">
        <v>3722</v>
      </c>
      <c r="F3503" s="5" t="s">
        <v>114</v>
      </c>
      <c r="G3503" s="5" t="s">
        <v>88</v>
      </c>
      <c r="H3503" s="5" t="s">
        <v>131</v>
      </c>
      <c r="I3503" s="150">
        <v>96</v>
      </c>
      <c r="J3503" s="150">
        <v>976.87689208984375</v>
      </c>
      <c r="K3503" s="150">
        <v>0</v>
      </c>
      <c r="L3503" s="150">
        <v>153</v>
      </c>
      <c r="M3503" s="150">
        <v>0</v>
      </c>
      <c r="N3503" s="150">
        <v>875.6522216796875</v>
      </c>
      <c r="O3503" s="150">
        <v>0</v>
      </c>
      <c r="P3503" s="150">
        <v>156</v>
      </c>
      <c r="Q3503" s="150">
        <v>401.2650146484375</v>
      </c>
      <c r="R3503" s="150">
        <v>40</v>
      </c>
      <c r="S3503" s="150">
        <v>0</v>
      </c>
      <c r="T3503" s="150">
        <v>0</v>
      </c>
      <c r="U3503" s="150">
        <v>49</v>
      </c>
      <c r="V3503" s="150">
        <v>0</v>
      </c>
      <c r="W3503" s="150">
        <v>0</v>
      </c>
      <c r="X3503" s="150">
        <v>226</v>
      </c>
      <c r="Y3503" s="150">
        <v>87.659950256347656</v>
      </c>
      <c r="Z3503" s="150">
        <v>857.00701904296875</v>
      </c>
      <c r="AA3503" s="150">
        <v>0</v>
      </c>
      <c r="AB3503" s="150">
        <v>0</v>
      </c>
      <c r="AC3503" s="150">
        <v>0</v>
      </c>
      <c r="AD3503" s="150">
        <v>1290.489990234375</v>
      </c>
      <c r="AE3503" s="150">
        <v>350</v>
      </c>
      <c r="AF3503" s="150">
        <v>1385.5899658203125</v>
      </c>
      <c r="AG3503" s="150">
        <v>2845</v>
      </c>
      <c r="AH3503" s="150">
        <v>2648.705078125</v>
      </c>
      <c r="AI3503" s="150">
        <v>475</v>
      </c>
      <c r="AJ3503" s="150">
        <v>4995.810546875</v>
      </c>
      <c r="AK3503" s="150">
        <v>277</v>
      </c>
      <c r="AL3503" s="150">
        <v>18186.056640625</v>
      </c>
      <c r="AM3503" s="150">
        <v>13268.861328125</v>
      </c>
      <c r="AN3503" s="150">
        <v>4917.1953125</v>
      </c>
      <c r="AO3503" s="5" t="s">
        <v>6565</v>
      </c>
    </row>
    <row r="3504" spans="1:41" ht="14.25" x14ac:dyDescent="0.45">
      <c r="A3504" s="150">
        <v>2019</v>
      </c>
      <c r="B3504" s="5" t="s">
        <v>81</v>
      </c>
      <c r="C3504" s="5" t="s">
        <v>3765</v>
      </c>
      <c r="D3504" s="5" t="s">
        <v>3768</v>
      </c>
      <c r="E3504" s="5" t="s">
        <v>3722</v>
      </c>
      <c r="F3504" s="5" t="s">
        <v>6347</v>
      </c>
      <c r="G3504" s="5" t="s">
        <v>87</v>
      </c>
      <c r="H3504" s="5" t="s">
        <v>131</v>
      </c>
      <c r="I3504" s="150">
        <v>16336.939453125</v>
      </c>
      <c r="J3504" s="150">
        <v>50346.60546875</v>
      </c>
      <c r="K3504" s="150">
        <v>669.25921630859375</v>
      </c>
      <c r="L3504" s="150">
        <v>4163.3994140625</v>
      </c>
      <c r="M3504" s="150">
        <v>0</v>
      </c>
      <c r="N3504" s="150">
        <v>11925.0830078125</v>
      </c>
      <c r="O3504" s="150">
        <v>5445.17578125</v>
      </c>
      <c r="P3504" s="150">
        <v>215.51539611816406</v>
      </c>
      <c r="Q3504" s="150">
        <v>8502.85546875</v>
      </c>
      <c r="R3504" s="150">
        <v>10666.302734375</v>
      </c>
      <c r="S3504" s="150">
        <v>23.788091659545898</v>
      </c>
      <c r="T3504" s="150">
        <v>109.96506500244141</v>
      </c>
      <c r="U3504" s="150">
        <v>205.67539978027344</v>
      </c>
      <c r="V3504" s="150">
        <v>0</v>
      </c>
      <c r="W3504" s="150">
        <v>0</v>
      </c>
      <c r="X3504" s="150">
        <v>22312.7265625</v>
      </c>
      <c r="Y3504" s="150"/>
      <c r="Z3504" s="150">
        <v>23438.208984375</v>
      </c>
      <c r="AA3504" s="150">
        <v>918.123046875</v>
      </c>
      <c r="AB3504" s="150">
        <v>189.38427734375</v>
      </c>
      <c r="AC3504" s="150">
        <v>14371.71875</v>
      </c>
      <c r="AD3504" s="150">
        <v>38982.19140625</v>
      </c>
      <c r="AE3504" s="150">
        <v>899.68426513671875</v>
      </c>
      <c r="AF3504" s="150">
        <v>42086.2734375</v>
      </c>
      <c r="AG3504" s="150">
        <v>25782.734375</v>
      </c>
      <c r="AH3504" s="150">
        <v>26305.36328125</v>
      </c>
      <c r="AI3504" s="150">
        <v>9285.7158203125</v>
      </c>
      <c r="AJ3504" s="150">
        <v>14824.4677734375</v>
      </c>
      <c r="AK3504" s="150">
        <v>7028.60009765625</v>
      </c>
      <c r="AL3504" s="150">
        <v>335035.78125</v>
      </c>
      <c r="AM3504" s="150">
        <v>224683.609375</v>
      </c>
      <c r="AN3504" s="150">
        <v>110352.1796875</v>
      </c>
      <c r="AO3504" s="5" t="s">
        <v>6566</v>
      </c>
    </row>
    <row r="3505" spans="1:41" ht="14.25" x14ac:dyDescent="0.45">
      <c r="A3505" s="150">
        <v>2019</v>
      </c>
      <c r="B3505" s="5" t="s">
        <v>81</v>
      </c>
      <c r="C3505" s="5" t="s">
        <v>3765</v>
      </c>
      <c r="D3505" s="5" t="s">
        <v>3768</v>
      </c>
      <c r="E3505" s="5" t="s">
        <v>3722</v>
      </c>
      <c r="F3505" s="5" t="s">
        <v>6347</v>
      </c>
      <c r="G3505" s="5" t="s">
        <v>88</v>
      </c>
      <c r="H3505" s="5" t="s">
        <v>131</v>
      </c>
      <c r="I3505" s="150">
        <v>16045</v>
      </c>
      <c r="J3505" s="150">
        <v>49446.91796875</v>
      </c>
      <c r="K3505" s="150">
        <v>657.29962158203125</v>
      </c>
      <c r="L3505" s="150">
        <v>4089</v>
      </c>
      <c r="M3505" s="150">
        <v>0</v>
      </c>
      <c r="N3505" s="150">
        <v>11711.9833984375</v>
      </c>
      <c r="O3505" s="150">
        <v>5347.87109375</v>
      </c>
      <c r="P3505" s="150">
        <v>211.66415405273438</v>
      </c>
      <c r="Q3505" s="150">
        <v>8350.91015625</v>
      </c>
      <c r="R3505" s="150">
        <v>10475.697265625</v>
      </c>
      <c r="S3505" s="150">
        <v>23.363000869750977</v>
      </c>
      <c r="T3505" s="150">
        <v>108</v>
      </c>
      <c r="U3505" s="150">
        <v>202</v>
      </c>
      <c r="V3505" s="150">
        <v>0</v>
      </c>
      <c r="W3505" s="150">
        <v>0</v>
      </c>
      <c r="X3505" s="150">
        <v>21914</v>
      </c>
      <c r="Y3505" s="150"/>
      <c r="Z3505" s="150">
        <v>23019.37109375</v>
      </c>
      <c r="AA3505" s="150">
        <v>901.71630859375</v>
      </c>
      <c r="AB3505" s="150">
        <v>186</v>
      </c>
      <c r="AC3505" s="150">
        <v>14114.8974609375</v>
      </c>
      <c r="AD3505" s="150">
        <v>38285.58203125</v>
      </c>
      <c r="AE3505" s="150">
        <v>883.60699462890625</v>
      </c>
      <c r="AF3505" s="150">
        <v>41334.1953125</v>
      </c>
      <c r="AG3505" s="150">
        <v>25322</v>
      </c>
      <c r="AH3505" s="150">
        <v>25835.2890625</v>
      </c>
      <c r="AI3505" s="150">
        <v>9119.78125</v>
      </c>
      <c r="AJ3505" s="150">
        <v>14559.556640625</v>
      </c>
      <c r="AK3505" s="150">
        <v>6903</v>
      </c>
      <c r="AL3505" s="150">
        <v>329048.6875</v>
      </c>
      <c r="AM3505" s="150">
        <v>220668.53125</v>
      </c>
      <c r="AN3505" s="150">
        <v>108380.1875</v>
      </c>
      <c r="AO3505" s="5" t="s">
        <v>6567</v>
      </c>
    </row>
    <row r="3506" spans="1:41" ht="14.25" x14ac:dyDescent="0.45">
      <c r="A3506" s="150">
        <v>2019</v>
      </c>
      <c r="B3506" s="5" t="s">
        <v>81</v>
      </c>
      <c r="C3506" s="5" t="s">
        <v>3765</v>
      </c>
      <c r="D3506" s="5" t="s">
        <v>3768</v>
      </c>
      <c r="E3506" s="5" t="s">
        <v>3722</v>
      </c>
      <c r="F3506" s="5" t="s">
        <v>158</v>
      </c>
      <c r="G3506" s="5" t="s">
        <v>87</v>
      </c>
      <c r="H3506" s="5" t="s">
        <v>131</v>
      </c>
      <c r="I3506" s="150">
        <v>0</v>
      </c>
      <c r="J3506" s="150">
        <v>0</v>
      </c>
      <c r="K3506" s="150">
        <v>1313.639892578125</v>
      </c>
      <c r="L3506" s="150"/>
      <c r="M3506" s="150"/>
      <c r="N3506" s="150">
        <v>0</v>
      </c>
      <c r="O3506" s="150">
        <v>482.54592895507813</v>
      </c>
      <c r="P3506" s="150">
        <v>0</v>
      </c>
      <c r="Q3506" s="150">
        <v>0</v>
      </c>
      <c r="R3506" s="150">
        <v>0</v>
      </c>
      <c r="S3506" s="150"/>
      <c r="T3506" s="150">
        <v>0</v>
      </c>
      <c r="U3506" s="150">
        <v>8.1455602645874023</v>
      </c>
      <c r="V3506" s="150">
        <v>70.312873840332031</v>
      </c>
      <c r="W3506" s="150"/>
      <c r="X3506" s="150">
        <v>0</v>
      </c>
      <c r="Y3506" s="150">
        <v>2744.747314453125</v>
      </c>
      <c r="Z3506" s="150">
        <v>0</v>
      </c>
      <c r="AA3506" s="150"/>
      <c r="AB3506" s="150">
        <v>10642.1748046875</v>
      </c>
      <c r="AC3506" s="150">
        <v>3.0759568214416504</v>
      </c>
      <c r="AD3506" s="150">
        <v>16.291120529174805</v>
      </c>
      <c r="AE3506" s="150">
        <v>75.346435546875</v>
      </c>
      <c r="AF3506" s="150"/>
      <c r="AG3506" s="150">
        <v>0</v>
      </c>
      <c r="AH3506" s="150">
        <v>274.91265869140625</v>
      </c>
      <c r="AI3506" s="150"/>
      <c r="AJ3506" s="150">
        <v>15.227605819702148</v>
      </c>
      <c r="AK3506" s="150"/>
      <c r="AL3506" s="150">
        <v>15646.4208984375</v>
      </c>
      <c r="AM3506" s="150">
        <v>2916.855712890625</v>
      </c>
      <c r="AN3506" s="150">
        <v>12729.564453125</v>
      </c>
      <c r="AO3506" s="5" t="s">
        <v>6568</v>
      </c>
    </row>
    <row r="3507" spans="1:41" ht="14.25" x14ac:dyDescent="0.45">
      <c r="A3507" s="150">
        <v>2019</v>
      </c>
      <c r="B3507" s="5" t="s">
        <v>81</v>
      </c>
      <c r="C3507" s="5" t="s">
        <v>3765</v>
      </c>
      <c r="D3507" s="5" t="s">
        <v>3768</v>
      </c>
      <c r="E3507" s="5" t="s">
        <v>3722</v>
      </c>
      <c r="F3507" s="5" t="s">
        <v>158</v>
      </c>
      <c r="G3507" s="5" t="s">
        <v>88</v>
      </c>
      <c r="H3507" s="5" t="s">
        <v>131</v>
      </c>
      <c r="I3507" s="150">
        <v>0</v>
      </c>
      <c r="J3507" s="150">
        <v>0</v>
      </c>
      <c r="K3507" s="150">
        <v>1290.165283203125</v>
      </c>
      <c r="L3507" s="150"/>
      <c r="M3507" s="150"/>
      <c r="N3507" s="150">
        <v>0</v>
      </c>
      <c r="O3507" s="150">
        <v>473.92288208007813</v>
      </c>
      <c r="P3507" s="150">
        <v>0</v>
      </c>
      <c r="Q3507" s="150">
        <v>0</v>
      </c>
      <c r="R3507" s="150">
        <v>0</v>
      </c>
      <c r="S3507" s="150"/>
      <c r="T3507" s="150">
        <v>0</v>
      </c>
      <c r="U3507" s="150">
        <v>8</v>
      </c>
      <c r="V3507" s="150">
        <v>69.056388854980469</v>
      </c>
      <c r="W3507" s="150"/>
      <c r="X3507" s="150">
        <v>0</v>
      </c>
      <c r="Y3507" s="150">
        <v>2695.698974609375</v>
      </c>
      <c r="Z3507" s="150">
        <v>0</v>
      </c>
      <c r="AA3507" s="150"/>
      <c r="AB3507" s="150">
        <v>10452</v>
      </c>
      <c r="AC3507" s="150">
        <v>3.0209898948669434</v>
      </c>
      <c r="AD3507" s="150">
        <v>16</v>
      </c>
      <c r="AE3507" s="150">
        <v>74</v>
      </c>
      <c r="AF3507" s="150"/>
      <c r="AG3507" s="150">
        <v>0</v>
      </c>
      <c r="AH3507" s="150">
        <v>270</v>
      </c>
      <c r="AI3507" s="150"/>
      <c r="AJ3507" s="150">
        <v>14.955490112304688</v>
      </c>
      <c r="AK3507" s="150"/>
      <c r="AL3507" s="150">
        <v>15366.8193359375</v>
      </c>
      <c r="AM3507" s="150">
        <v>2864.73193359375</v>
      </c>
      <c r="AN3507" s="150">
        <v>12502.087890625</v>
      </c>
      <c r="AO3507" s="5" t="s">
        <v>6569</v>
      </c>
    </row>
    <row r="3508" spans="1:41" ht="14.25" x14ac:dyDescent="0.45">
      <c r="A3508" s="150">
        <v>2019</v>
      </c>
      <c r="B3508" s="5" t="s">
        <v>81</v>
      </c>
      <c r="C3508" s="5" t="s">
        <v>3765</v>
      </c>
      <c r="D3508" s="5" t="s">
        <v>3768</v>
      </c>
      <c r="E3508" s="5" t="s">
        <v>3722</v>
      </c>
      <c r="F3508" s="5" t="s">
        <v>261</v>
      </c>
      <c r="G3508" s="5" t="s">
        <v>87</v>
      </c>
      <c r="H3508" s="5" t="s">
        <v>131</v>
      </c>
      <c r="I3508" s="150">
        <v>0</v>
      </c>
      <c r="J3508" s="150">
        <v>630.2626953125</v>
      </c>
      <c r="K3508" s="150">
        <v>0</v>
      </c>
      <c r="L3508" s="150"/>
      <c r="M3508" s="150"/>
      <c r="N3508" s="150"/>
      <c r="O3508" s="150"/>
      <c r="P3508" s="150">
        <v>0</v>
      </c>
      <c r="Q3508" s="150">
        <v>173.38334655761719</v>
      </c>
      <c r="R3508" s="150">
        <v>0</v>
      </c>
      <c r="S3508" s="150"/>
      <c r="T3508" s="150"/>
      <c r="U3508" s="150"/>
      <c r="V3508" s="150">
        <v>0</v>
      </c>
      <c r="W3508" s="150"/>
      <c r="X3508" s="150"/>
      <c r="Y3508" s="150">
        <v>564.158447265625</v>
      </c>
      <c r="Z3508" s="150">
        <v>0</v>
      </c>
      <c r="AA3508" s="150"/>
      <c r="AB3508" s="150">
        <v>0</v>
      </c>
      <c r="AC3508" s="150"/>
      <c r="AD3508" s="150">
        <v>0</v>
      </c>
      <c r="AE3508" s="150">
        <v>0</v>
      </c>
      <c r="AF3508" s="150"/>
      <c r="AG3508" s="150">
        <v>0</v>
      </c>
      <c r="AH3508" s="150"/>
      <c r="AI3508" s="150"/>
      <c r="AJ3508" s="150"/>
      <c r="AK3508" s="150">
        <v>0</v>
      </c>
      <c r="AL3508" s="150">
        <v>1367.804443359375</v>
      </c>
      <c r="AM3508" s="150">
        <v>1367.804443359375</v>
      </c>
      <c r="AN3508" s="150">
        <v>0</v>
      </c>
      <c r="AO3508" s="5" t="s">
        <v>6570</v>
      </c>
    </row>
    <row r="3509" spans="1:41" ht="14.25" x14ac:dyDescent="0.45">
      <c r="A3509" s="150">
        <v>2019</v>
      </c>
      <c r="B3509" s="5" t="s">
        <v>81</v>
      </c>
      <c r="C3509" s="5" t="s">
        <v>3765</v>
      </c>
      <c r="D3509" s="5" t="s">
        <v>3768</v>
      </c>
      <c r="E3509" s="5" t="s">
        <v>3722</v>
      </c>
      <c r="F3509" s="5" t="s">
        <v>261</v>
      </c>
      <c r="G3509" s="5" t="s">
        <v>88</v>
      </c>
      <c r="H3509" s="5" t="s">
        <v>131</v>
      </c>
      <c r="I3509" s="150">
        <v>0</v>
      </c>
      <c r="J3509" s="150">
        <v>619</v>
      </c>
      <c r="K3509" s="150">
        <v>0</v>
      </c>
      <c r="L3509" s="150"/>
      <c r="M3509" s="150"/>
      <c r="N3509" s="150"/>
      <c r="O3509" s="150"/>
      <c r="P3509" s="150">
        <v>0</v>
      </c>
      <c r="Q3509" s="150">
        <v>170.28500366210938</v>
      </c>
      <c r="R3509" s="150">
        <v>0</v>
      </c>
      <c r="S3509" s="150"/>
      <c r="T3509" s="150"/>
      <c r="U3509" s="150"/>
      <c r="V3509" s="150">
        <v>0</v>
      </c>
      <c r="W3509" s="150"/>
      <c r="X3509" s="150"/>
      <c r="Y3509" s="150">
        <v>554.0770263671875</v>
      </c>
      <c r="Z3509" s="150">
        <v>0</v>
      </c>
      <c r="AA3509" s="150"/>
      <c r="AB3509" s="150">
        <v>0</v>
      </c>
      <c r="AC3509" s="150"/>
      <c r="AD3509" s="150">
        <v>0</v>
      </c>
      <c r="AE3509" s="150">
        <v>0</v>
      </c>
      <c r="AF3509" s="150"/>
      <c r="AG3509" s="150">
        <v>0</v>
      </c>
      <c r="AH3509" s="150"/>
      <c r="AI3509" s="150"/>
      <c r="AJ3509" s="150"/>
      <c r="AK3509" s="150">
        <v>0</v>
      </c>
      <c r="AL3509" s="150">
        <v>1343.362060546875</v>
      </c>
      <c r="AM3509" s="150">
        <v>1343.362060546875</v>
      </c>
      <c r="AN3509" s="150">
        <v>0</v>
      </c>
      <c r="AO3509" s="5" t="s">
        <v>6571</v>
      </c>
    </row>
    <row r="3510" spans="1:41" ht="14.25" x14ac:dyDescent="0.45">
      <c r="A3510" s="150">
        <v>2019</v>
      </c>
      <c r="B3510" s="5" t="s">
        <v>81</v>
      </c>
      <c r="C3510" s="5" t="s">
        <v>3765</v>
      </c>
      <c r="D3510" s="5" t="s">
        <v>3768</v>
      </c>
      <c r="E3510" s="5" t="s">
        <v>3722</v>
      </c>
      <c r="F3510" s="5" t="s">
        <v>264</v>
      </c>
      <c r="G3510" s="5" t="s">
        <v>87</v>
      </c>
      <c r="H3510" s="5" t="s">
        <v>131</v>
      </c>
      <c r="I3510" s="150">
        <v>0</v>
      </c>
      <c r="J3510" s="150">
        <v>0</v>
      </c>
      <c r="K3510" s="150">
        <v>0</v>
      </c>
      <c r="L3510" s="150"/>
      <c r="M3510" s="150"/>
      <c r="N3510" s="150"/>
      <c r="O3510" s="150"/>
      <c r="P3510" s="150">
        <v>0</v>
      </c>
      <c r="Q3510" s="150"/>
      <c r="R3510" s="150">
        <v>0</v>
      </c>
      <c r="S3510" s="150"/>
      <c r="T3510" s="150"/>
      <c r="U3510" s="150"/>
      <c r="V3510" s="150">
        <v>0</v>
      </c>
      <c r="W3510" s="150"/>
      <c r="X3510" s="150"/>
      <c r="Y3510" s="150">
        <v>0</v>
      </c>
      <c r="Z3510" s="150">
        <v>0</v>
      </c>
      <c r="AA3510" s="150"/>
      <c r="AB3510" s="150">
        <v>0</v>
      </c>
      <c r="AC3510" s="150"/>
      <c r="AD3510" s="150">
        <v>0</v>
      </c>
      <c r="AE3510" s="150">
        <v>0</v>
      </c>
      <c r="AF3510" s="150"/>
      <c r="AG3510" s="150">
        <v>0</v>
      </c>
      <c r="AH3510" s="150"/>
      <c r="AI3510" s="150"/>
      <c r="AJ3510" s="150"/>
      <c r="AK3510" s="150">
        <v>0</v>
      </c>
      <c r="AL3510" s="150">
        <v>0</v>
      </c>
      <c r="AM3510" s="150">
        <v>0</v>
      </c>
      <c r="AN3510" s="150">
        <v>0</v>
      </c>
      <c r="AO3510" s="5" t="s">
        <v>6572</v>
      </c>
    </row>
    <row r="3511" spans="1:41" ht="14.25" x14ac:dyDescent="0.45">
      <c r="A3511" s="150">
        <v>2019</v>
      </c>
      <c r="B3511" s="5" t="s">
        <v>81</v>
      </c>
      <c r="C3511" s="5" t="s">
        <v>3765</v>
      </c>
      <c r="D3511" s="5" t="s">
        <v>3768</v>
      </c>
      <c r="E3511" s="5" t="s">
        <v>3722</v>
      </c>
      <c r="F3511" s="5" t="s">
        <v>264</v>
      </c>
      <c r="G3511" s="5" t="s">
        <v>88</v>
      </c>
      <c r="H3511" s="5" t="s">
        <v>131</v>
      </c>
      <c r="I3511" s="150">
        <v>0</v>
      </c>
      <c r="J3511" s="150">
        <v>0</v>
      </c>
      <c r="K3511" s="150">
        <v>0</v>
      </c>
      <c r="L3511" s="150"/>
      <c r="M3511" s="150"/>
      <c r="N3511" s="150"/>
      <c r="O3511" s="150"/>
      <c r="P3511" s="150">
        <v>0</v>
      </c>
      <c r="Q3511" s="150"/>
      <c r="R3511" s="150">
        <v>0</v>
      </c>
      <c r="S3511" s="150"/>
      <c r="T3511" s="150"/>
      <c r="U3511" s="150"/>
      <c r="V3511" s="150">
        <v>0</v>
      </c>
      <c r="W3511" s="150"/>
      <c r="X3511" s="150"/>
      <c r="Y3511" s="150">
        <v>0</v>
      </c>
      <c r="Z3511" s="150">
        <v>0</v>
      </c>
      <c r="AA3511" s="150"/>
      <c r="AB3511" s="150">
        <v>0</v>
      </c>
      <c r="AC3511" s="150"/>
      <c r="AD3511" s="150">
        <v>0</v>
      </c>
      <c r="AE3511" s="150">
        <v>0</v>
      </c>
      <c r="AF3511" s="150"/>
      <c r="AG3511" s="150">
        <v>0</v>
      </c>
      <c r="AH3511" s="150"/>
      <c r="AI3511" s="150"/>
      <c r="AJ3511" s="150"/>
      <c r="AK3511" s="150">
        <v>0</v>
      </c>
      <c r="AL3511" s="150">
        <v>0</v>
      </c>
      <c r="AM3511" s="150">
        <v>0</v>
      </c>
      <c r="AN3511" s="150">
        <v>0</v>
      </c>
      <c r="AO3511" s="5" t="s">
        <v>6573</v>
      </c>
    </row>
    <row r="3512" spans="1:41" ht="14.25" x14ac:dyDescent="0.45">
      <c r="A3512" s="150">
        <v>2019</v>
      </c>
      <c r="B3512" s="5" t="s">
        <v>81</v>
      </c>
      <c r="C3512" s="5" t="s">
        <v>3765</v>
      </c>
      <c r="D3512" s="5" t="s">
        <v>3768</v>
      </c>
      <c r="E3512" s="5" t="s">
        <v>3722</v>
      </c>
      <c r="F3512" s="5" t="s">
        <v>29</v>
      </c>
      <c r="G3512" s="5" t="s">
        <v>87</v>
      </c>
      <c r="H3512" s="5" t="s">
        <v>131</v>
      </c>
      <c r="I3512" s="150">
        <v>451.06039428710938</v>
      </c>
      <c r="J3512" s="150">
        <v>5677.94775390625</v>
      </c>
      <c r="K3512" s="150">
        <v>0</v>
      </c>
      <c r="L3512" s="150">
        <v>0</v>
      </c>
      <c r="M3512" s="150">
        <v>0</v>
      </c>
      <c r="N3512" s="150">
        <v>232.77421569824219</v>
      </c>
      <c r="O3512" s="150">
        <v>20.431682586669922</v>
      </c>
      <c r="P3512" s="150">
        <v>0</v>
      </c>
      <c r="Q3512" s="150">
        <v>1.0752139091491699</v>
      </c>
      <c r="R3512" s="150">
        <v>476.157470703125</v>
      </c>
      <c r="S3512" s="150">
        <v>0</v>
      </c>
      <c r="T3512" s="150">
        <v>0</v>
      </c>
      <c r="U3512" s="150">
        <v>0</v>
      </c>
      <c r="V3512" s="150">
        <v>0</v>
      </c>
      <c r="W3512" s="150">
        <v>0</v>
      </c>
      <c r="X3512" s="150">
        <v>2456.904541015625</v>
      </c>
      <c r="Y3512" s="150">
        <v>1043.4454345703125</v>
      </c>
      <c r="Z3512" s="150">
        <v>1610.615478515625</v>
      </c>
      <c r="AA3512" s="150">
        <v>0</v>
      </c>
      <c r="AB3512" s="150">
        <v>184.29330444335938</v>
      </c>
      <c r="AC3512" s="150">
        <v>14.140336036682129</v>
      </c>
      <c r="AD3512" s="150">
        <v>1659.657958984375</v>
      </c>
      <c r="AE3512" s="150">
        <v>0</v>
      </c>
      <c r="AF3512" s="150">
        <v>1922.9315185546875</v>
      </c>
      <c r="AG3512" s="150">
        <v>7596.7529296875</v>
      </c>
      <c r="AH3512" s="150">
        <v>1325.8936767578125</v>
      </c>
      <c r="AI3512" s="150">
        <v>958.12152099609375</v>
      </c>
      <c r="AJ3512" s="150">
        <v>0</v>
      </c>
      <c r="AK3512" s="150">
        <v>717.8275146484375</v>
      </c>
      <c r="AL3512" s="150">
        <v>26350.03125</v>
      </c>
      <c r="AM3512" s="150">
        <v>19026.90234375</v>
      </c>
      <c r="AN3512" s="150">
        <v>7323.1298828125</v>
      </c>
      <c r="AO3512" s="5" t="s">
        <v>6574</v>
      </c>
    </row>
    <row r="3513" spans="1:41" ht="14.25" x14ac:dyDescent="0.45">
      <c r="A3513" s="150">
        <v>2019</v>
      </c>
      <c r="B3513" s="5" t="s">
        <v>81</v>
      </c>
      <c r="C3513" s="5" t="s">
        <v>3765</v>
      </c>
      <c r="D3513" s="5" t="s">
        <v>3768</v>
      </c>
      <c r="E3513" s="5" t="s">
        <v>3722</v>
      </c>
      <c r="F3513" s="5" t="s">
        <v>29</v>
      </c>
      <c r="G3513" s="5" t="s">
        <v>88</v>
      </c>
      <c r="H3513" s="5" t="s">
        <v>131</v>
      </c>
      <c r="I3513" s="150">
        <v>443</v>
      </c>
      <c r="J3513" s="150">
        <v>5576.4833984375</v>
      </c>
      <c r="K3513" s="150">
        <v>0</v>
      </c>
      <c r="L3513" s="150">
        <v>0</v>
      </c>
      <c r="M3513" s="150">
        <v>0</v>
      </c>
      <c r="N3513" s="150">
        <v>228.61456298828125</v>
      </c>
      <c r="O3513" s="150">
        <v>20.066570281982422</v>
      </c>
      <c r="P3513" s="150">
        <v>0</v>
      </c>
      <c r="Q3513" s="150">
        <v>1.0559999942779541</v>
      </c>
      <c r="R3513" s="150">
        <v>467.64859008789063</v>
      </c>
      <c r="S3513" s="150">
        <v>0</v>
      </c>
      <c r="T3513" s="150">
        <v>0</v>
      </c>
      <c r="U3513" s="150">
        <v>0</v>
      </c>
      <c r="V3513" s="150">
        <v>0</v>
      </c>
      <c r="W3513" s="150">
        <v>0</v>
      </c>
      <c r="X3513" s="150">
        <v>2413</v>
      </c>
      <c r="Y3513" s="150">
        <v>1024.7991943359375</v>
      </c>
      <c r="Z3513" s="150">
        <v>1581.833984375</v>
      </c>
      <c r="AA3513" s="150">
        <v>0</v>
      </c>
      <c r="AB3513" s="150">
        <v>181</v>
      </c>
      <c r="AC3513" s="150">
        <v>13.887649536132813</v>
      </c>
      <c r="AD3513" s="150">
        <v>1630</v>
      </c>
      <c r="AE3513" s="150">
        <v>0</v>
      </c>
      <c r="AF3513" s="150">
        <v>1888.5689697265625</v>
      </c>
      <c r="AG3513" s="150">
        <v>7461</v>
      </c>
      <c r="AH3513" s="150">
        <v>1302.2000732421875</v>
      </c>
      <c r="AI3513" s="150">
        <v>941</v>
      </c>
      <c r="AJ3513" s="150">
        <v>0</v>
      </c>
      <c r="AK3513" s="150">
        <v>705</v>
      </c>
      <c r="AL3513" s="150">
        <v>25879.158203125</v>
      </c>
      <c r="AM3513" s="150">
        <v>18686.892578125</v>
      </c>
      <c r="AN3513" s="150">
        <v>7192.2666015625</v>
      </c>
      <c r="AO3513" s="5" t="s">
        <v>6575</v>
      </c>
    </row>
    <row r="3514" spans="1:41" ht="14.25" x14ac:dyDescent="0.45">
      <c r="A3514" s="150">
        <v>2019</v>
      </c>
      <c r="B3514" s="5" t="s">
        <v>81</v>
      </c>
      <c r="C3514" s="5" t="s">
        <v>3767</v>
      </c>
      <c r="D3514" s="5" t="s">
        <v>3768</v>
      </c>
      <c r="E3514" s="5" t="s">
        <v>3769</v>
      </c>
      <c r="F3514" s="5" t="s">
        <v>3773</v>
      </c>
      <c r="G3514" s="5" t="s">
        <v>83</v>
      </c>
      <c r="H3514" s="5" t="s">
        <v>3774</v>
      </c>
      <c r="I3514" s="150">
        <v>624.846</v>
      </c>
      <c r="J3514" s="150">
        <v>978</v>
      </c>
      <c r="K3514" s="150">
        <v>46.979300000000002</v>
      </c>
      <c r="L3514" s="150">
        <v>109.2</v>
      </c>
      <c r="M3514" s="150">
        <v>410.29750000000001</v>
      </c>
      <c r="N3514" s="150">
        <v>589.15899999999999</v>
      </c>
      <c r="O3514" s="150">
        <v>263.33</v>
      </c>
      <c r="P3514" s="150">
        <v>335.26499999999999</v>
      </c>
      <c r="Q3514" s="150">
        <v>150.35499999999999</v>
      </c>
      <c r="R3514" s="150">
        <v>316.60000000000002</v>
      </c>
      <c r="S3514" s="150">
        <v>559</v>
      </c>
      <c r="T3514" s="150">
        <v>354.96499999999997</v>
      </c>
      <c r="U3514" s="150">
        <v>101</v>
      </c>
      <c r="V3514" s="150">
        <v>467.77600000000001</v>
      </c>
      <c r="W3514" s="150">
        <v>228.75</v>
      </c>
      <c r="X3514" s="150">
        <v>565.29000000000008</v>
      </c>
      <c r="Y3514" s="150">
        <v>2369.6999999999998</v>
      </c>
      <c r="Z3514" s="150">
        <v>256.04000000000002</v>
      </c>
      <c r="AA3514" s="150">
        <v>3405.5962499998</v>
      </c>
      <c r="AB3514" s="150">
        <v>72</v>
      </c>
      <c r="AC3514" s="150">
        <v>256.28449999999998</v>
      </c>
      <c r="AD3514" s="150">
        <v>492.87</v>
      </c>
      <c r="AE3514" s="150">
        <v>315.3175</v>
      </c>
      <c r="AF3514" s="150">
        <v>1207</v>
      </c>
      <c r="AG3514" s="150">
        <v>4961.1530000000002</v>
      </c>
      <c r="AH3514" s="150">
        <v>938</v>
      </c>
      <c r="AI3514" s="150">
        <v>311.74</v>
      </c>
      <c r="AJ3514" s="150">
        <v>1427.1824999999999</v>
      </c>
      <c r="AK3514" s="150">
        <v>183.84</v>
      </c>
      <c r="AL3514" s="150">
        <v>22297.53515625</v>
      </c>
      <c r="AM3514" s="150">
        <v>17870.47265625</v>
      </c>
      <c r="AN3514" s="150">
        <v>4427.06201171875</v>
      </c>
      <c r="AO3514" s="5" t="s">
        <v>6576</v>
      </c>
    </row>
    <row r="3515" spans="1:41" ht="14.25" x14ac:dyDescent="0.45">
      <c r="A3515" s="150">
        <v>2019</v>
      </c>
      <c r="B3515" s="5" t="s">
        <v>81</v>
      </c>
      <c r="C3515" s="5" t="s">
        <v>3832</v>
      </c>
      <c r="D3515" s="5" t="s">
        <v>3833</v>
      </c>
      <c r="E3515" s="5" t="s">
        <v>1453</v>
      </c>
      <c r="F3515" s="5" t="s">
        <v>188</v>
      </c>
      <c r="G3515" s="5" t="s">
        <v>87</v>
      </c>
      <c r="H3515" s="5" t="s">
        <v>131</v>
      </c>
      <c r="I3515" s="150">
        <v>48370.559105670931</v>
      </c>
      <c r="J3515" s="150">
        <v>133323.88233475931</v>
      </c>
      <c r="K3515" s="150">
        <v>2269.4273929937381</v>
      </c>
      <c r="L3515" s="150">
        <v>7324</v>
      </c>
      <c r="M3515" s="150">
        <v>44906</v>
      </c>
      <c r="N3515" s="150">
        <v>72050.761707654063</v>
      </c>
      <c r="O3515" s="150">
        <v>25450.934751027358</v>
      </c>
      <c r="P3515" s="150">
        <v>36615.117629999993</v>
      </c>
      <c r="Q3515" s="150">
        <v>42473.394156922222</v>
      </c>
      <c r="R3515" s="150">
        <v>33620</v>
      </c>
      <c r="S3515" s="150">
        <v>52367</v>
      </c>
      <c r="T3515" s="150">
        <v>43674.686026509757</v>
      </c>
      <c r="U3515" s="150">
        <v>15215.88645213999</v>
      </c>
      <c r="V3515" s="150">
        <v>52833</v>
      </c>
      <c r="W3515" s="150">
        <v>7746</v>
      </c>
      <c r="X3515" s="150">
        <v>48417.32297947623</v>
      </c>
      <c r="Y3515" s="150">
        <v>357688.99471692002</v>
      </c>
      <c r="Z3515" s="150">
        <v>9666.5839273711681</v>
      </c>
      <c r="AA3515" s="150">
        <v>321431.5246920159</v>
      </c>
      <c r="AB3515" s="150">
        <v>5129.0046764904591</v>
      </c>
      <c r="AC3515" s="150">
        <v>23471.36208107484</v>
      </c>
      <c r="AD3515" s="150">
        <v>19219.3</v>
      </c>
      <c r="AE3515" s="150">
        <v>38556.642384932333</v>
      </c>
      <c r="AF3515" s="150">
        <v>144149</v>
      </c>
      <c r="AG3515" s="150">
        <v>802376</v>
      </c>
      <c r="AH3515" s="150">
        <v>158602.69383</v>
      </c>
      <c r="AI3515" s="150">
        <v>19834.134546881331</v>
      </c>
      <c r="AJ3515" s="150">
        <v>208513.81257576379</v>
      </c>
      <c r="AK3515" s="150">
        <v>5761</v>
      </c>
      <c r="AL3515" s="150">
        <v>2781058</v>
      </c>
      <c r="AM3515" s="150">
        <v>2347680.25</v>
      </c>
      <c r="AN3515" s="150">
        <v>433377.5</v>
      </c>
      <c r="AO3515" s="5" t="s">
        <v>6577</v>
      </c>
    </row>
    <row r="3516" spans="1:41" ht="14.25" x14ac:dyDescent="0.45">
      <c r="A3516" s="150">
        <v>2019</v>
      </c>
      <c r="B3516" s="5" t="s">
        <v>81</v>
      </c>
      <c r="C3516" s="5" t="s">
        <v>3832</v>
      </c>
      <c r="D3516" s="5" t="s">
        <v>3833</v>
      </c>
      <c r="E3516" s="5" t="s">
        <v>1453</v>
      </c>
      <c r="F3516" s="5" t="s">
        <v>191</v>
      </c>
      <c r="G3516" s="5" t="s">
        <v>87</v>
      </c>
      <c r="H3516" s="5" t="s">
        <v>131</v>
      </c>
      <c r="I3516" s="150">
        <v>35288.116066828057</v>
      </c>
      <c r="J3516" s="150">
        <v>111374.69461985541</v>
      </c>
      <c r="K3516" s="150">
        <v>7433.0639901363393</v>
      </c>
      <c r="L3516" s="150">
        <v>24755</v>
      </c>
      <c r="M3516" s="150">
        <v>99059</v>
      </c>
      <c r="N3516" s="150">
        <v>48655.327806117813</v>
      </c>
      <c r="O3516" s="150">
        <v>56226.432525013202</v>
      </c>
      <c r="P3516" s="150">
        <v>39929.515200000213</v>
      </c>
      <c r="Q3516" s="150">
        <v>2081.1626844594171</v>
      </c>
      <c r="R3516" s="150">
        <v>23472.7</v>
      </c>
      <c r="S3516" s="150">
        <v>59473</v>
      </c>
      <c r="T3516" s="150">
        <v>48251.982942169023</v>
      </c>
      <c r="U3516" s="150">
        <v>633.91682393195435</v>
      </c>
      <c r="V3516" s="150">
        <v>24737</v>
      </c>
      <c r="W3516" s="150">
        <v>28114</v>
      </c>
      <c r="X3516" s="150">
        <v>111183.6755396511</v>
      </c>
      <c r="Y3516" s="150">
        <v>119032.8798749</v>
      </c>
      <c r="Z3516" s="150">
        <v>94437.064945664446</v>
      </c>
      <c r="AA3516" s="150">
        <v>437769.00538543641</v>
      </c>
      <c r="AB3516" s="150">
        <v>19189.237944078319</v>
      </c>
      <c r="AC3516" s="150">
        <v>78768.450590000022</v>
      </c>
      <c r="AD3516" s="150">
        <v>133191.34</v>
      </c>
      <c r="AE3516" s="150">
        <v>52069.699629635812</v>
      </c>
      <c r="AF3516" s="150">
        <v>130202</v>
      </c>
      <c r="AG3516" s="150">
        <v>331855</v>
      </c>
      <c r="AH3516" s="150">
        <v>109958.12479</v>
      </c>
      <c r="AI3516" s="150">
        <v>28018.33748896181</v>
      </c>
      <c r="AJ3516" s="150">
        <v>159235.30872601151</v>
      </c>
      <c r="AK3516" s="150">
        <v>31837</v>
      </c>
      <c r="AL3516" s="150">
        <v>2446232</v>
      </c>
      <c r="AM3516" s="150">
        <v>1714296.75</v>
      </c>
      <c r="AN3516" s="150">
        <v>731935.1875</v>
      </c>
      <c r="AO3516" s="5" t="s">
        <v>6578</v>
      </c>
    </row>
    <row r="3517" spans="1:41" ht="14.25" x14ac:dyDescent="0.45">
      <c r="A3517" s="150">
        <v>2019</v>
      </c>
      <c r="B3517" s="5" t="s">
        <v>81</v>
      </c>
      <c r="C3517" s="5" t="s">
        <v>3832</v>
      </c>
      <c r="D3517" s="5" t="s">
        <v>3833</v>
      </c>
      <c r="E3517" s="5" t="s">
        <v>1453</v>
      </c>
      <c r="F3517" s="5" t="s">
        <v>194</v>
      </c>
      <c r="G3517" s="5" t="s">
        <v>87</v>
      </c>
      <c r="H3517" s="5" t="s">
        <v>131</v>
      </c>
      <c r="I3517" s="150">
        <v>16945.2418524106</v>
      </c>
      <c r="J3517" s="150">
        <v>54936.822296779173</v>
      </c>
      <c r="K3517" s="150">
        <v>2894.3517964389471</v>
      </c>
      <c r="L3517" s="150">
        <v>8629</v>
      </c>
      <c r="M3517" s="150">
        <v>40758</v>
      </c>
      <c r="N3517" s="150">
        <v>59756.620502048187</v>
      </c>
      <c r="O3517" s="150">
        <v>16943.768751673171</v>
      </c>
      <c r="P3517" s="150">
        <v>26420.631379999999</v>
      </c>
      <c r="Q3517" s="150">
        <v>9985.7667731478487</v>
      </c>
      <c r="R3517" s="150">
        <v>26991.9</v>
      </c>
      <c r="S3517" s="150">
        <v>38732</v>
      </c>
      <c r="T3517" s="150">
        <v>22469.636367146439</v>
      </c>
      <c r="U3517" s="150">
        <v>4553.7934499545554</v>
      </c>
      <c r="V3517" s="150">
        <v>23806</v>
      </c>
      <c r="W3517" s="150">
        <v>16615</v>
      </c>
      <c r="X3517" s="150">
        <v>33372.186154665098</v>
      </c>
      <c r="Y3517" s="150">
        <v>121450.04351352</v>
      </c>
      <c r="Z3517" s="150">
        <v>20898.303053710832</v>
      </c>
      <c r="AA3517" s="150">
        <v>272784.57159392402</v>
      </c>
      <c r="AB3517" s="150">
        <v>6863.1901087885344</v>
      </c>
      <c r="AC3517" s="150">
        <v>31354.51708999999</v>
      </c>
      <c r="AD3517" s="150">
        <v>53632.619999999981</v>
      </c>
      <c r="AE3517" s="150">
        <v>29372.135922313759</v>
      </c>
      <c r="AF3517" s="150">
        <v>94260</v>
      </c>
      <c r="AG3517" s="150">
        <v>280143</v>
      </c>
      <c r="AH3517" s="150">
        <v>59410.932959999976</v>
      </c>
      <c r="AI3517" s="150">
        <v>27627.969495258541</v>
      </c>
      <c r="AJ3517" s="150">
        <v>102969.4975308928</v>
      </c>
      <c r="AK3517" s="150">
        <v>13579</v>
      </c>
      <c r="AL3517" s="150">
        <v>1518156.375</v>
      </c>
      <c r="AM3517" s="150">
        <v>1185257.75</v>
      </c>
      <c r="AN3517" s="150">
        <v>332898.65625</v>
      </c>
      <c r="AO3517" s="5" t="s">
        <v>6579</v>
      </c>
    </row>
    <row r="3518" spans="1:41" ht="14.25" x14ac:dyDescent="0.45">
      <c r="A3518" s="150">
        <v>2019</v>
      </c>
      <c r="B3518" s="5" t="s">
        <v>81</v>
      </c>
      <c r="C3518" s="5" t="s">
        <v>3832</v>
      </c>
      <c r="D3518" s="5" t="s">
        <v>3833</v>
      </c>
      <c r="E3518" s="5" t="s">
        <v>1453</v>
      </c>
      <c r="F3518" s="5" t="s">
        <v>197</v>
      </c>
      <c r="G3518" s="5" t="s">
        <v>87</v>
      </c>
      <c r="H3518" s="5" t="s">
        <v>131</v>
      </c>
      <c r="I3518" s="150">
        <v>12166.347319872901</v>
      </c>
      <c r="J3518" s="150">
        <v>22915.461113501038</v>
      </c>
      <c r="K3518" s="150">
        <v>2461.2296453214472</v>
      </c>
      <c r="L3518" s="150">
        <v>4930</v>
      </c>
      <c r="M3518" s="150">
        <v>13663</v>
      </c>
      <c r="N3518" s="150">
        <v>35266.899423638482</v>
      </c>
      <c r="O3518" s="150">
        <v>8323.7224478175649</v>
      </c>
      <c r="P3518" s="150">
        <v>13723.31589</v>
      </c>
      <c r="Q3518" s="150">
        <v>5204.7034574135314</v>
      </c>
      <c r="R3518" s="150">
        <v>17244.3</v>
      </c>
      <c r="S3518" s="150">
        <v>10939</v>
      </c>
      <c r="T3518" s="150">
        <v>15912.18085643602</v>
      </c>
      <c r="U3518" s="150">
        <v>2487.2075754780121</v>
      </c>
      <c r="V3518" s="150">
        <v>8301</v>
      </c>
      <c r="W3518" s="150">
        <v>9119</v>
      </c>
      <c r="X3518" s="150">
        <v>7252.1102927172669</v>
      </c>
      <c r="Y3518" s="150">
        <v>124460.45797</v>
      </c>
      <c r="Z3518" s="150">
        <v>9596.4279926996369</v>
      </c>
      <c r="AA3518" s="150">
        <v>164475.74293258099</v>
      </c>
      <c r="AB3518" s="150">
        <v>3302.1130978526448</v>
      </c>
      <c r="AC3518" s="150">
        <v>18037.766540000001</v>
      </c>
      <c r="AD3518" s="150">
        <v>13201.72</v>
      </c>
      <c r="AE3518" s="150">
        <v>17864.564903767099</v>
      </c>
      <c r="AF3518" s="150">
        <v>56088</v>
      </c>
      <c r="AG3518" s="150">
        <v>209450</v>
      </c>
      <c r="AH3518" s="150">
        <v>34087.167309999997</v>
      </c>
      <c r="AI3518" s="150">
        <v>14158.97793239535</v>
      </c>
      <c r="AJ3518" s="150">
        <v>32148.022770323751</v>
      </c>
      <c r="AK3518" s="150">
        <v>6223</v>
      </c>
      <c r="AL3518" s="150">
        <v>893003.5</v>
      </c>
      <c r="AM3518" s="150">
        <v>754360.1875</v>
      </c>
      <c r="AN3518" s="150">
        <v>138643.21875</v>
      </c>
      <c r="AO3518" s="5" t="s">
        <v>6580</v>
      </c>
    </row>
    <row r="3519" spans="1:41" ht="14.25" x14ac:dyDescent="0.45">
      <c r="A3519" s="150">
        <v>2019</v>
      </c>
      <c r="B3519" s="5" t="s">
        <v>81</v>
      </c>
      <c r="C3519" s="5" t="s">
        <v>3832</v>
      </c>
      <c r="D3519" s="5" t="s">
        <v>3833</v>
      </c>
      <c r="E3519" s="5" t="s">
        <v>1453</v>
      </c>
      <c r="F3519" s="5" t="s">
        <v>91</v>
      </c>
      <c r="G3519" s="5" t="s">
        <v>87</v>
      </c>
      <c r="H3519" s="5" t="s">
        <v>131</v>
      </c>
      <c r="I3519" s="150">
        <v>13398.14007614103</v>
      </c>
      <c r="J3519" s="150">
        <v>1129.090563182199</v>
      </c>
      <c r="K3519" s="150">
        <v>3144.297996744006</v>
      </c>
      <c r="L3519" s="150">
        <v>4071</v>
      </c>
      <c r="M3519" s="150">
        <v>26606</v>
      </c>
      <c r="N3519" s="150">
        <v>14080.626452923179</v>
      </c>
      <c r="O3519" s="150">
        <v>10239.18043362336</v>
      </c>
      <c r="P3519" s="150">
        <v>2553.7107610000012</v>
      </c>
      <c r="Q3519" s="150">
        <v>0</v>
      </c>
      <c r="R3519" s="150">
        <v>3201.9</v>
      </c>
      <c r="S3519" s="150">
        <v>25125.15298569185</v>
      </c>
      <c r="T3519" s="150">
        <v>15336.928183976261</v>
      </c>
      <c r="U3519" s="150">
        <v>332.65097793958472</v>
      </c>
      <c r="V3519" s="150">
        <v>3215</v>
      </c>
      <c r="W3519" s="150">
        <v>4278</v>
      </c>
      <c r="X3519" s="150">
        <v>9887.6333870218186</v>
      </c>
      <c r="Y3519" s="150">
        <v>55441.303999999996</v>
      </c>
      <c r="Z3519" s="150">
        <v>1135.7843096386621</v>
      </c>
      <c r="AA3519" s="150">
        <v>47083.409859883897</v>
      </c>
      <c r="AB3519" s="150">
        <v>2764.8060502405692</v>
      </c>
      <c r="AC3519" s="150">
        <v>3072.7485254091221</v>
      </c>
      <c r="AD3519" s="150">
        <v>7.1</v>
      </c>
      <c r="AE3519" s="150">
        <v>4369.7815033567094</v>
      </c>
      <c r="AF3519" s="150">
        <v>41745.93</v>
      </c>
      <c r="AG3519" s="150">
        <v>58347</v>
      </c>
      <c r="AH3519" s="150">
        <v>33387.821089999998</v>
      </c>
      <c r="AI3519" s="150">
        <v>1951.075</v>
      </c>
      <c r="AJ3519" s="150">
        <v>7080.2526120156344</v>
      </c>
      <c r="AK3519" s="150">
        <v>815</v>
      </c>
      <c r="AL3519" s="150">
        <v>393801.28125</v>
      </c>
      <c r="AM3519" s="150">
        <v>260258.328125</v>
      </c>
      <c r="AN3519" s="150">
        <v>133543</v>
      </c>
      <c r="AO3519" s="5" t="s">
        <v>6581</v>
      </c>
    </row>
    <row r="3520" spans="1:41" ht="14.25" x14ac:dyDescent="0.45">
      <c r="A3520" s="150">
        <v>2019</v>
      </c>
      <c r="B3520" s="5" t="s">
        <v>81</v>
      </c>
      <c r="C3520" s="5" t="s">
        <v>3832</v>
      </c>
      <c r="D3520" s="5" t="s">
        <v>3833</v>
      </c>
      <c r="E3520" s="5" t="s">
        <v>1453</v>
      </c>
      <c r="F3520" s="5" t="s">
        <v>200</v>
      </c>
      <c r="G3520" s="5" t="s">
        <v>87</v>
      </c>
      <c r="H3520" s="5" t="s">
        <v>131</v>
      </c>
      <c r="I3520" s="150">
        <v>6791.3825245473463</v>
      </c>
      <c r="J3520" s="150">
        <v>9686.1461398279716</v>
      </c>
      <c r="K3520" s="150">
        <v>2191.3725790003241</v>
      </c>
      <c r="L3520" s="150">
        <v>774</v>
      </c>
      <c r="M3520" s="150">
        <v>5858.5</v>
      </c>
      <c r="N3520" s="150">
        <v>1508.2129974897989</v>
      </c>
      <c r="O3520" s="150">
        <v>3469.709490118893</v>
      </c>
      <c r="P3520" s="150">
        <v>12572.960570000019</v>
      </c>
      <c r="Q3520" s="150">
        <v>3269.1746850151499</v>
      </c>
      <c r="R3520" s="150">
        <v>9409.8000000000011</v>
      </c>
      <c r="S3520" s="150">
        <v>12361</v>
      </c>
      <c r="T3520" s="150">
        <v>7669.7307463466586</v>
      </c>
      <c r="U3520" s="150">
        <v>3618.6169756290842</v>
      </c>
      <c r="V3520" s="150">
        <v>12154</v>
      </c>
      <c r="W3520" s="150">
        <v>1638</v>
      </c>
      <c r="X3520" s="150">
        <v>7063.854136046406</v>
      </c>
      <c r="Y3520" s="150">
        <v>32962.739109999988</v>
      </c>
      <c r="Z3520" s="150">
        <v>2722.993176963203</v>
      </c>
      <c r="AA3520" s="150">
        <v>258308.47171770569</v>
      </c>
      <c r="AB3520" s="150">
        <v>3820.184088937759</v>
      </c>
      <c r="AC3520" s="150">
        <v>6171.403290000002</v>
      </c>
      <c r="AD3520" s="150">
        <v>7095.91</v>
      </c>
      <c r="AE3520" s="150">
        <v>6011.8365645441691</v>
      </c>
      <c r="AF3520" s="150">
        <v>20964.400000000001</v>
      </c>
      <c r="AG3520" s="150">
        <v>679239</v>
      </c>
      <c r="AH3520" s="150">
        <v>12937.02736</v>
      </c>
      <c r="AI3520" s="150">
        <v>4074.2740711770998</v>
      </c>
      <c r="AJ3520" s="150">
        <v>14439.743376605629</v>
      </c>
      <c r="AK3520" s="150">
        <v>5628</v>
      </c>
      <c r="AL3520" s="150">
        <v>1154412.5</v>
      </c>
      <c r="AM3520" s="150">
        <v>1080604.875</v>
      </c>
      <c r="AN3520" s="150">
        <v>73807.5625</v>
      </c>
      <c r="AO3520" s="5" t="s">
        <v>6582</v>
      </c>
    </row>
    <row r="3521" spans="1:41" ht="14.25" x14ac:dyDescent="0.45">
      <c r="A3521" s="150">
        <v>2019</v>
      </c>
      <c r="B3521" s="5" t="s">
        <v>81</v>
      </c>
      <c r="C3521" s="5" t="s">
        <v>3832</v>
      </c>
      <c r="D3521" s="5" t="s">
        <v>3833</v>
      </c>
      <c r="E3521" s="5" t="s">
        <v>1453</v>
      </c>
      <c r="F3521" s="5" t="s">
        <v>3521</v>
      </c>
      <c r="G3521" s="5" t="s">
        <v>87</v>
      </c>
      <c r="H3521" s="5" t="s">
        <v>131</v>
      </c>
      <c r="I3521" s="150">
        <v>4652.9559491085456</v>
      </c>
      <c r="J3521" s="150">
        <v>15438.423625188319</v>
      </c>
      <c r="K3521" s="150">
        <v>0</v>
      </c>
      <c r="L3521" s="150">
        <v>430</v>
      </c>
      <c r="M3521" s="150">
        <v>220</v>
      </c>
      <c r="N3521" s="150">
        <v>830.78558213082215</v>
      </c>
      <c r="O3521" s="150">
        <v>1362.246951267025</v>
      </c>
      <c r="P3521" s="150">
        <v>10133.31798</v>
      </c>
      <c r="Q3521" s="150">
        <v>6921.0607759060913</v>
      </c>
      <c r="R3521" s="150">
        <v>884.40000000000009</v>
      </c>
      <c r="S3521" s="150">
        <v>714</v>
      </c>
      <c r="T3521" s="150">
        <v>8726.7567371156638</v>
      </c>
      <c r="U3521" s="150">
        <v>5309.6798110803793</v>
      </c>
      <c r="V3521" s="150">
        <v>9335</v>
      </c>
      <c r="W3521" s="150">
        <v>1409</v>
      </c>
      <c r="X3521" s="150">
        <v>9643.6028845960918</v>
      </c>
      <c r="Y3521" s="150">
        <v>83342.265488479999</v>
      </c>
      <c r="Z3521" s="150">
        <v>1196.1691457690431</v>
      </c>
      <c r="AA3521" s="150">
        <v>36750.559062266002</v>
      </c>
      <c r="AB3521" s="150">
        <v>0</v>
      </c>
      <c r="AC3521" s="150">
        <v>412.17696000000001</v>
      </c>
      <c r="AD3521" s="150">
        <v>2382.5</v>
      </c>
      <c r="AE3521" s="150">
        <v>9607.5489697387347</v>
      </c>
      <c r="AF3521" s="150">
        <v>23580</v>
      </c>
      <c r="AG3521" s="150">
        <v>361251</v>
      </c>
      <c r="AH3521" s="150">
        <v>57914.004699999998</v>
      </c>
      <c r="AI3521" s="150">
        <v>0</v>
      </c>
      <c r="AJ3521" s="150">
        <v>49251.538779688148</v>
      </c>
      <c r="AK3521" s="150">
        <v>0</v>
      </c>
      <c r="AL3521" s="150">
        <v>701699</v>
      </c>
      <c r="AM3521" s="150">
        <v>619326.9375</v>
      </c>
      <c r="AN3521" s="150">
        <v>82372.109375</v>
      </c>
      <c r="AO3521" s="5" t="s">
        <v>6583</v>
      </c>
    </row>
    <row r="3522" spans="1:41" ht="14.25" x14ac:dyDescent="0.45">
      <c r="A3522" s="150">
        <v>2019</v>
      </c>
      <c r="B3522" s="5" t="s">
        <v>81</v>
      </c>
      <c r="C3522" s="5" t="s">
        <v>3832</v>
      </c>
      <c r="D3522" s="5" t="s">
        <v>3833</v>
      </c>
      <c r="E3522" s="5" t="s">
        <v>1453</v>
      </c>
      <c r="F3522" s="5" t="s">
        <v>3522</v>
      </c>
      <c r="G3522" s="5" t="s">
        <v>87</v>
      </c>
      <c r="H3522" s="5" t="s">
        <v>131</v>
      </c>
      <c r="I3522" s="150">
        <v>13475.5844512927</v>
      </c>
      <c r="J3522" s="150">
        <v>15821.744013699021</v>
      </c>
      <c r="K3522" s="150">
        <v>2622.1572745236308</v>
      </c>
      <c r="L3522" s="150">
        <v>1608</v>
      </c>
      <c r="M3522" s="150">
        <v>17106</v>
      </c>
      <c r="N3522" s="150">
        <v>12623.239278086519</v>
      </c>
      <c r="O3522" s="150">
        <v>16821.976310062659</v>
      </c>
      <c r="P3522" s="150">
        <v>8594.5422999999992</v>
      </c>
      <c r="Q3522" s="150">
        <v>54.487856126765273</v>
      </c>
      <c r="R3522" s="150">
        <v>7265.1</v>
      </c>
      <c r="S3522" s="150">
        <v>17792</v>
      </c>
      <c r="T3522" s="150">
        <v>23212.67342737953</v>
      </c>
      <c r="U3522" s="150">
        <v>0</v>
      </c>
      <c r="V3522" s="150">
        <v>7921</v>
      </c>
      <c r="W3522" s="150">
        <v>10598</v>
      </c>
      <c r="X3522" s="150">
        <v>7176.0867711082783</v>
      </c>
      <c r="Y3522" s="150">
        <v>64479.232261600009</v>
      </c>
      <c r="Z3522" s="150">
        <v>22843.093370063081</v>
      </c>
      <c r="AA3522" s="150">
        <v>72522.028500579021</v>
      </c>
      <c r="AB3522" s="150">
        <v>0</v>
      </c>
      <c r="AC3522" s="150">
        <v>14815.835325247701</v>
      </c>
      <c r="AD3522" s="150">
        <v>58332.339999999982</v>
      </c>
      <c r="AE3522" s="150">
        <v>66199.100026457992</v>
      </c>
      <c r="AF3522" s="150">
        <v>21226</v>
      </c>
      <c r="AG3522" s="150">
        <v>74690</v>
      </c>
      <c r="AH3522" s="150">
        <v>21570.36651</v>
      </c>
      <c r="AI3522" s="150">
        <v>18510.43254770965</v>
      </c>
      <c r="AJ3522" s="150">
        <v>2562.2217327566591</v>
      </c>
      <c r="AK3522" s="150">
        <v>16517</v>
      </c>
      <c r="AL3522" s="150">
        <v>616960.3125</v>
      </c>
      <c r="AM3522" s="150">
        <v>406701.21875</v>
      </c>
      <c r="AN3522" s="150">
        <v>210259.03125</v>
      </c>
      <c r="AO3522" s="5" t="s">
        <v>6584</v>
      </c>
    </row>
    <row r="3523" spans="1:41" ht="14.25" x14ac:dyDescent="0.45">
      <c r="A3523" s="150">
        <v>2019</v>
      </c>
      <c r="B3523" s="5" t="s">
        <v>81</v>
      </c>
      <c r="C3523" s="5" t="s">
        <v>3832</v>
      </c>
      <c r="D3523" s="5" t="s">
        <v>3833</v>
      </c>
      <c r="E3523" s="5" t="s">
        <v>1453</v>
      </c>
      <c r="F3523" s="5" t="s">
        <v>308</v>
      </c>
      <c r="G3523" s="5" t="s">
        <v>87</v>
      </c>
      <c r="H3523" s="5" t="s">
        <v>131</v>
      </c>
      <c r="I3523" s="150">
        <v>201494.8499917658</v>
      </c>
      <c r="J3523" s="150">
        <v>447072.18150474492</v>
      </c>
      <c r="K3523" s="150">
        <v>29877.044193990721</v>
      </c>
      <c r="L3523" s="150">
        <v>57848</v>
      </c>
      <c r="M3523" s="150">
        <v>270477.5</v>
      </c>
      <c r="N3523" s="150">
        <v>268447.16463339521</v>
      </c>
      <c r="O3523" s="150">
        <v>161677.5522211091</v>
      </c>
      <c r="P3523" s="150">
        <v>179636.67324100019</v>
      </c>
      <c r="Q3523" s="150">
        <v>86604.996813859601</v>
      </c>
      <c r="R3523" s="150">
        <v>133085.9</v>
      </c>
      <c r="S3523" s="150">
        <v>243511.15298569179</v>
      </c>
      <c r="T3523" s="150">
        <v>224287.6407924541</v>
      </c>
      <c r="U3523" s="150">
        <v>41933.729163771393</v>
      </c>
      <c r="V3523" s="150">
        <v>165472</v>
      </c>
      <c r="W3523" s="150">
        <v>95283</v>
      </c>
      <c r="X3523" s="150">
        <v>267167.23350617313</v>
      </c>
      <c r="Y3523" s="150">
        <v>1088530.9471499999</v>
      </c>
      <c r="Z3523" s="150">
        <v>194442.08945185869</v>
      </c>
      <c r="AA3523" s="150">
        <v>1787099.8380898931</v>
      </c>
      <c r="AB3523" s="150">
        <v>41068.535966388277</v>
      </c>
      <c r="AC3523" s="150">
        <v>203757.09060173159</v>
      </c>
      <c r="AD3523" s="150">
        <v>385008.87999999977</v>
      </c>
      <c r="AE3523" s="150">
        <v>261426.1465420142</v>
      </c>
      <c r="AF3523" s="150">
        <v>620045.33000000007</v>
      </c>
      <c r="AG3523" s="150">
        <v>3075471</v>
      </c>
      <c r="AH3523" s="150">
        <v>569299.84412999998</v>
      </c>
      <c r="AI3523" s="150">
        <v>114175.20108238381</v>
      </c>
      <c r="AJ3523" s="150">
        <v>629322.99258132116</v>
      </c>
      <c r="AK3523" s="150">
        <v>105938</v>
      </c>
      <c r="AL3523" s="150">
        <v>11949462</v>
      </c>
      <c r="AM3523" s="150">
        <v>9441691</v>
      </c>
      <c r="AN3523" s="150">
        <v>2507771.5</v>
      </c>
      <c r="AO3523" s="5" t="s">
        <v>6585</v>
      </c>
    </row>
    <row r="3524" spans="1:41" ht="14.25" x14ac:dyDescent="0.45">
      <c r="A3524" s="150">
        <v>2019</v>
      </c>
      <c r="B3524" s="5" t="s">
        <v>81</v>
      </c>
      <c r="C3524" s="5" t="s">
        <v>3832</v>
      </c>
      <c r="D3524" s="5" t="s">
        <v>3833</v>
      </c>
      <c r="E3524" s="5" t="s">
        <v>1453</v>
      </c>
      <c r="F3524" s="5" t="s">
        <v>206</v>
      </c>
      <c r="G3524" s="5" t="s">
        <v>87</v>
      </c>
      <c r="H3524" s="5" t="s">
        <v>131</v>
      </c>
      <c r="I3524" s="150">
        <v>50406.52264589366</v>
      </c>
      <c r="J3524" s="150">
        <v>82445.916797952435</v>
      </c>
      <c r="K3524" s="150">
        <v>6861.143518832283</v>
      </c>
      <c r="L3524" s="150">
        <v>5327</v>
      </c>
      <c r="M3524" s="150">
        <v>22301</v>
      </c>
      <c r="N3524" s="150">
        <v>23674.690883306281</v>
      </c>
      <c r="O3524" s="150">
        <v>22839.580560505899</v>
      </c>
      <c r="P3524" s="150">
        <v>29093.56153000001</v>
      </c>
      <c r="Q3524" s="150">
        <v>16615.246424868579</v>
      </c>
      <c r="R3524" s="150">
        <v>10995.8</v>
      </c>
      <c r="S3524" s="150">
        <v>26008</v>
      </c>
      <c r="T3524" s="150">
        <v>39033.065505374747</v>
      </c>
      <c r="U3524" s="150">
        <v>9781.9770976178243</v>
      </c>
      <c r="V3524" s="150">
        <v>23170</v>
      </c>
      <c r="W3524" s="150">
        <v>15766</v>
      </c>
      <c r="X3524" s="150">
        <v>33170.76136089085</v>
      </c>
      <c r="Y3524" s="150">
        <v>129673.03021457999</v>
      </c>
      <c r="Z3524" s="150">
        <v>31945.66952997863</v>
      </c>
      <c r="AA3524" s="150">
        <v>175974.526593038</v>
      </c>
      <c r="AB3524" s="150">
        <v>0</v>
      </c>
      <c r="AC3524" s="150">
        <v>27652.8302</v>
      </c>
      <c r="AD3524" s="150">
        <v>97946.050000000032</v>
      </c>
      <c r="AE3524" s="150">
        <v>37374.836637267588</v>
      </c>
      <c r="AF3524" s="150">
        <v>87830</v>
      </c>
      <c r="AG3524" s="150">
        <v>278120</v>
      </c>
      <c r="AH3524" s="150">
        <v>81431.705580000009</v>
      </c>
      <c r="AI3524" s="150">
        <v>0</v>
      </c>
      <c r="AJ3524" s="150">
        <v>53122.594477263061</v>
      </c>
      <c r="AK3524" s="150">
        <v>25578</v>
      </c>
      <c r="AL3524" s="150">
        <v>1444139.5</v>
      </c>
      <c r="AM3524" s="150">
        <v>1073204.125</v>
      </c>
      <c r="AN3524" s="150">
        <v>370935.3125</v>
      </c>
      <c r="AO3524" s="5" t="s">
        <v>6586</v>
      </c>
    </row>
    <row r="3525" spans="1:41" ht="14.25" x14ac:dyDescent="0.45">
      <c r="A3525" s="150">
        <v>2019</v>
      </c>
      <c r="B3525" s="5" t="s">
        <v>81</v>
      </c>
      <c r="C3525" s="5" t="s">
        <v>3766</v>
      </c>
      <c r="D3525" s="5" t="s">
        <v>7</v>
      </c>
      <c r="E3525" s="5" t="s">
        <v>9</v>
      </c>
      <c r="F3525" s="5" t="s">
        <v>3772</v>
      </c>
      <c r="G3525" s="5" t="s">
        <v>83</v>
      </c>
      <c r="H3525" s="5" t="s">
        <v>267</v>
      </c>
      <c r="I3525" s="150">
        <v>11.744430082419489</v>
      </c>
      <c r="J3525" s="150">
        <v>21.794667444941229</v>
      </c>
      <c r="K3525" s="150">
        <v>17.921984820858071</v>
      </c>
      <c r="L3525" s="150">
        <v>16.27454238134618</v>
      </c>
      <c r="M3525" s="150">
        <v>21.868670176033241</v>
      </c>
      <c r="N3525" s="150">
        <v>15.76182136602452</v>
      </c>
      <c r="O3525" s="150">
        <v>12.76333475598935</v>
      </c>
      <c r="P3525" s="150">
        <v>16.776137363017011</v>
      </c>
      <c r="Q3525" s="150">
        <v>4.5591259827234047</v>
      </c>
      <c r="R3525" s="150">
        <v>13.176197836166921</v>
      </c>
      <c r="S3525" s="150">
        <v>14.39866170115309</v>
      </c>
      <c r="T3525" s="150">
        <v>17.798336867416179</v>
      </c>
      <c r="U3525" s="150">
        <v>6.0493424700809602</v>
      </c>
      <c r="V3525" s="150">
        <v>7.361080363072837</v>
      </c>
      <c r="W3525" s="150">
        <v>21.053799100109121</v>
      </c>
      <c r="X3525" s="150">
        <v>12.10927593648435</v>
      </c>
      <c r="Y3525" s="150">
        <v>14.45994969404458</v>
      </c>
      <c r="Z3525" s="150">
        <v>12.440849838317019</v>
      </c>
      <c r="AA3525" s="150">
        <v>24.090625143669438</v>
      </c>
      <c r="AB3525" s="150">
        <v>15.142857142857141</v>
      </c>
      <c r="AC3525" s="150">
        <v>33.86833990527753</v>
      </c>
      <c r="AD3525" s="150">
        <v>13.283765920726831</v>
      </c>
      <c r="AE3525" s="150">
        <v>15.63303962913999</v>
      </c>
      <c r="AF3525" s="150">
        <v>19.68709100959812</v>
      </c>
      <c r="AG3525" s="150">
        <v>20.39806372342278</v>
      </c>
      <c r="AH3525" s="150">
        <v>24.758078692702082</v>
      </c>
      <c r="AI3525" s="150">
        <v>11.07297718236423</v>
      </c>
      <c r="AJ3525" s="150">
        <v>10.43086637474898</v>
      </c>
      <c r="AK3525" s="150">
        <v>8.8785402635272597</v>
      </c>
      <c r="AL3525" s="150">
        <v>455.55648803710938</v>
      </c>
      <c r="AM3525" s="150">
        <v>264.50619506835938</v>
      </c>
      <c r="AN3525" s="150">
        <v>191.05029296875</v>
      </c>
      <c r="AO3525" s="5" t="s">
        <v>6587</v>
      </c>
    </row>
    <row r="3526" spans="1:41" ht="14.25" x14ac:dyDescent="0.45">
      <c r="A3526" s="150">
        <v>2019</v>
      </c>
      <c r="B3526" s="5" t="s">
        <v>81</v>
      </c>
      <c r="C3526" s="5" t="s">
        <v>303</v>
      </c>
      <c r="D3526" s="5" t="s">
        <v>7</v>
      </c>
      <c r="E3526" s="5" t="s">
        <v>3928</v>
      </c>
      <c r="F3526" s="5" t="s">
        <v>117</v>
      </c>
      <c r="G3526" s="5" t="s">
        <v>83</v>
      </c>
      <c r="H3526" s="5" t="s">
        <v>267</v>
      </c>
      <c r="I3526" s="150">
        <v>272</v>
      </c>
      <c r="J3526" s="150">
        <v>770</v>
      </c>
      <c r="K3526" s="150">
        <v>52</v>
      </c>
      <c r="L3526" s="150">
        <v>150</v>
      </c>
      <c r="M3526" s="150">
        <v>406</v>
      </c>
      <c r="N3526" s="150">
        <v>260</v>
      </c>
      <c r="O3526" s="150">
        <v>206</v>
      </c>
      <c r="P3526" s="150">
        <v>168</v>
      </c>
      <c r="Q3526" s="150">
        <v>8</v>
      </c>
      <c r="R3526" s="150">
        <v>192</v>
      </c>
      <c r="S3526" s="150">
        <v>437</v>
      </c>
      <c r="T3526" s="150">
        <v>316</v>
      </c>
      <c r="U3526" s="150">
        <v>15</v>
      </c>
      <c r="V3526" s="150">
        <v>160</v>
      </c>
      <c r="W3526" s="150">
        <v>232</v>
      </c>
      <c r="X3526" s="150">
        <v>359</v>
      </c>
      <c r="Y3526" s="150">
        <v>705</v>
      </c>
      <c r="Z3526" s="150">
        <v>363</v>
      </c>
      <c r="AA3526" s="150">
        <v>2277</v>
      </c>
      <c r="AB3526" s="150">
        <v>100</v>
      </c>
      <c r="AC3526" s="150">
        <v>280</v>
      </c>
      <c r="AD3526" s="150">
        <v>606</v>
      </c>
      <c r="AE3526" s="150">
        <v>315</v>
      </c>
      <c r="AF3526" s="150">
        <v>1014</v>
      </c>
      <c r="AG3526" s="150">
        <v>1721</v>
      </c>
      <c r="AH3526" s="150">
        <v>542</v>
      </c>
      <c r="AI3526" s="150">
        <v>98</v>
      </c>
      <c r="AJ3526" s="150">
        <v>294</v>
      </c>
      <c r="AK3526" s="150">
        <v>90</v>
      </c>
      <c r="AL3526" s="150">
        <v>12408</v>
      </c>
      <c r="AM3526" s="150">
        <v>8964</v>
      </c>
      <c r="AN3526" s="150">
        <v>3444</v>
      </c>
      <c r="AO3526" s="5" t="s">
        <v>6588</v>
      </c>
    </row>
    <row r="3527" spans="1:41" ht="14.25" x14ac:dyDescent="0.45">
      <c r="A3527" s="150">
        <v>2019</v>
      </c>
      <c r="B3527" s="5" t="s">
        <v>81</v>
      </c>
      <c r="C3527" s="5" t="s">
        <v>303</v>
      </c>
      <c r="D3527" s="5" t="s">
        <v>7</v>
      </c>
      <c r="E3527" s="5" t="s">
        <v>3928</v>
      </c>
      <c r="F3527" s="5" t="s">
        <v>118</v>
      </c>
      <c r="G3527" s="5" t="s">
        <v>83</v>
      </c>
      <c r="H3527" s="5" t="s">
        <v>267</v>
      </c>
      <c r="I3527" s="150">
        <v>232</v>
      </c>
      <c r="J3527" s="150">
        <v>660</v>
      </c>
      <c r="K3527" s="150">
        <v>63</v>
      </c>
      <c r="L3527" s="150">
        <v>135</v>
      </c>
      <c r="M3527" s="150">
        <v>305</v>
      </c>
      <c r="N3527" s="150">
        <v>226</v>
      </c>
      <c r="O3527" s="150">
        <v>297</v>
      </c>
      <c r="P3527" s="150">
        <v>216</v>
      </c>
      <c r="Q3527" s="150">
        <v>19</v>
      </c>
      <c r="R3527" s="150">
        <v>141</v>
      </c>
      <c r="S3527" s="150">
        <v>286</v>
      </c>
      <c r="T3527" s="150">
        <v>282</v>
      </c>
      <c r="U3527" s="150">
        <v>3</v>
      </c>
      <c r="V3527" s="150">
        <v>104</v>
      </c>
      <c r="W3527" s="150">
        <v>143</v>
      </c>
      <c r="X3527" s="150">
        <v>372</v>
      </c>
      <c r="Y3527" s="150">
        <v>938</v>
      </c>
      <c r="Z3527" s="150">
        <v>208</v>
      </c>
      <c r="AA3527" s="150">
        <v>3849</v>
      </c>
      <c r="AB3527" s="150">
        <v>59</v>
      </c>
      <c r="AC3527" s="150">
        <v>645</v>
      </c>
      <c r="AD3527" s="150">
        <v>568</v>
      </c>
      <c r="AE3527" s="150">
        <v>320</v>
      </c>
      <c r="AF3527" s="150">
        <v>733</v>
      </c>
      <c r="AG3527" s="150">
        <v>2092</v>
      </c>
      <c r="AH3527" s="150">
        <v>802</v>
      </c>
      <c r="AI3527" s="150">
        <v>148</v>
      </c>
      <c r="AJ3527" s="150">
        <v>198</v>
      </c>
      <c r="AK3527" s="150">
        <v>108</v>
      </c>
      <c r="AL3527" s="150">
        <v>14152</v>
      </c>
      <c r="AM3527" s="150">
        <v>10719</v>
      </c>
      <c r="AN3527" s="150">
        <v>3433</v>
      </c>
      <c r="AO3527" s="5" t="s">
        <v>6589</v>
      </c>
    </row>
    <row r="3528" spans="1:41" ht="14.25" x14ac:dyDescent="0.45">
      <c r="A3528" s="150">
        <v>2019</v>
      </c>
      <c r="B3528" s="5" t="s">
        <v>81</v>
      </c>
      <c r="C3528" s="5" t="s">
        <v>303</v>
      </c>
      <c r="D3528" s="5" t="s">
        <v>7</v>
      </c>
      <c r="E3528" s="5" t="s">
        <v>1</v>
      </c>
      <c r="F3528" s="5" t="s">
        <v>117</v>
      </c>
      <c r="G3528" s="5" t="s">
        <v>83</v>
      </c>
      <c r="H3528" s="5" t="s">
        <v>304</v>
      </c>
      <c r="I3528" s="150">
        <v>60.090420486717463</v>
      </c>
      <c r="J3528" s="150">
        <v>154.29625011827969</v>
      </c>
      <c r="K3528" s="150">
        <v>166.11592029234399</v>
      </c>
      <c r="L3528" s="150">
        <v>101.4028239999999</v>
      </c>
      <c r="M3528" s="150">
        <v>227.8</v>
      </c>
      <c r="N3528" s="150">
        <v>127.454894822006</v>
      </c>
      <c r="O3528" s="150">
        <v>68.162207341544089</v>
      </c>
      <c r="P3528" s="150">
        <v>32.323299948404838</v>
      </c>
      <c r="Q3528" s="150">
        <v>3.411</v>
      </c>
      <c r="R3528" s="150">
        <v>95.027532074268862</v>
      </c>
      <c r="S3528" s="150">
        <v>121.12</v>
      </c>
      <c r="T3528" s="150">
        <v>47.853177009489023</v>
      </c>
      <c r="U3528" s="150">
        <v>16.78528870111581</v>
      </c>
      <c r="V3528" s="150">
        <v>133.99372048705939</v>
      </c>
      <c r="W3528" s="150">
        <v>100.2994275990099</v>
      </c>
      <c r="X3528" s="150">
        <v>71.560330745524695</v>
      </c>
      <c r="Y3528" s="150">
        <v>20.915144169179531</v>
      </c>
      <c r="Z3528" s="150">
        <v>183.31812817183999</v>
      </c>
      <c r="AA3528" s="150">
        <v>84.043567999999993</v>
      </c>
      <c r="AB3528" s="150">
        <v>74.819999999999993</v>
      </c>
      <c r="AC3528" s="150">
        <v>148.94336000000001</v>
      </c>
      <c r="AD3528" s="150">
        <v>118.663</v>
      </c>
      <c r="AE3528" s="150">
        <v>215.799362099055</v>
      </c>
      <c r="AF3528" s="150">
        <v>68.416969000000122</v>
      </c>
      <c r="AG3528" s="150">
        <v>89</v>
      </c>
      <c r="AH3528" s="150">
        <v>40.104885099999997</v>
      </c>
      <c r="AI3528" s="150">
        <v>53.2</v>
      </c>
      <c r="AJ3528" s="150">
        <v>7.9</v>
      </c>
      <c r="AK3528" s="150">
        <v>48.8</v>
      </c>
      <c r="AL3528" s="150">
        <v>92.469680786132813</v>
      </c>
      <c r="AM3528" s="150">
        <v>90.771873474121094</v>
      </c>
      <c r="AN3528" s="150">
        <v>94.874908447265625</v>
      </c>
      <c r="AO3528" s="5" t="s">
        <v>6590</v>
      </c>
    </row>
    <row r="3529" spans="1:41" ht="14.25" x14ac:dyDescent="0.45">
      <c r="A3529" s="150">
        <v>2019</v>
      </c>
      <c r="B3529" s="5" t="s">
        <v>81</v>
      </c>
      <c r="C3529" s="5" t="s">
        <v>303</v>
      </c>
      <c r="D3529" s="5" t="s">
        <v>7</v>
      </c>
      <c r="E3529" s="5" t="s">
        <v>1</v>
      </c>
      <c r="F3529" s="5" t="s">
        <v>118</v>
      </c>
      <c r="G3529" s="5" t="s">
        <v>83</v>
      </c>
      <c r="H3529" s="5" t="s">
        <v>304</v>
      </c>
      <c r="I3529" s="150">
        <v>116.4379507098396</v>
      </c>
      <c r="J3529" s="150">
        <v>168.0006679320268</v>
      </c>
      <c r="K3529" s="150">
        <v>150.59117205605801</v>
      </c>
      <c r="L3529" s="150">
        <v>57.028891000000023</v>
      </c>
      <c r="M3529" s="150">
        <v>364.91</v>
      </c>
      <c r="N3529" s="150">
        <v>69.970974919093806</v>
      </c>
      <c r="O3529" s="150">
        <v>258.02343544195941</v>
      </c>
      <c r="P3529" s="150">
        <v>57.004951935739257</v>
      </c>
      <c r="Q3529" s="150">
        <v>18.22</v>
      </c>
      <c r="R3529" s="150">
        <v>171.42768348075541</v>
      </c>
      <c r="S3529" s="150">
        <v>111.79</v>
      </c>
      <c r="T3529" s="150">
        <v>81.166259499595824</v>
      </c>
      <c r="U3529" s="150">
        <v>7.5517278734698303</v>
      </c>
      <c r="V3529" s="150">
        <v>105.6633981635122</v>
      </c>
      <c r="W3529" s="150">
        <v>47.988010519802003</v>
      </c>
      <c r="X3529" s="150">
        <v>110.603357976457</v>
      </c>
      <c r="Y3529" s="150">
        <v>55.085077553755497</v>
      </c>
      <c r="Z3529" s="150">
        <v>138.47521539006249</v>
      </c>
      <c r="AA3529" s="150">
        <v>226.84311500000001</v>
      </c>
      <c r="AB3529" s="150">
        <v>96.83</v>
      </c>
      <c r="AC3529" s="150">
        <v>240.0892199999999</v>
      </c>
      <c r="AD3529" s="150">
        <v>158.81100000000001</v>
      </c>
      <c r="AE3529" s="150">
        <v>243.68658602635861</v>
      </c>
      <c r="AF3529" s="150">
        <v>74.06875299999993</v>
      </c>
      <c r="AG3529" s="150">
        <v>504.4</v>
      </c>
      <c r="AH3529" s="150">
        <v>73.563771700000004</v>
      </c>
      <c r="AI3529" s="150">
        <v>114.99</v>
      </c>
      <c r="AJ3529" s="150">
        <v>26.5</v>
      </c>
      <c r="AK3529" s="150">
        <v>115.53</v>
      </c>
      <c r="AL3529" s="150">
        <v>136.73280334472656</v>
      </c>
      <c r="AM3529" s="150">
        <v>134.14437866210938</v>
      </c>
      <c r="AN3529" s="150">
        <v>140.39974975585938</v>
      </c>
      <c r="AO3529" s="5" t="s">
        <v>6591</v>
      </c>
    </row>
    <row r="3530" spans="1:41" ht="14.25" x14ac:dyDescent="0.45">
      <c r="A3530" s="150">
        <v>2019</v>
      </c>
      <c r="B3530" s="5" t="s">
        <v>81</v>
      </c>
      <c r="C3530" s="5" t="s">
        <v>303</v>
      </c>
      <c r="D3530" s="5" t="s">
        <v>7</v>
      </c>
      <c r="E3530" s="5" t="s">
        <v>119</v>
      </c>
      <c r="F3530" s="5" t="s">
        <v>117</v>
      </c>
      <c r="G3530" s="5" t="s">
        <v>83</v>
      </c>
      <c r="H3530" s="5" t="s">
        <v>304</v>
      </c>
      <c r="I3530" s="150">
        <v>0.2176956777020016</v>
      </c>
      <c r="J3530" s="150">
        <v>0.73273256558257571</v>
      </c>
      <c r="K3530" s="150">
        <v>0.51596314548960798</v>
      </c>
      <c r="L3530" s="150">
        <v>0.59198000000000062</v>
      </c>
      <c r="M3530" s="150">
        <v>0.77</v>
      </c>
      <c r="N3530" s="150">
        <v>0.40205299352750801</v>
      </c>
      <c r="O3530" s="150">
        <v>0.36396158486810648</v>
      </c>
      <c r="P3530" s="150">
        <v>9.6571531749259004E-2</v>
      </c>
      <c r="Q3530" s="150">
        <v>1.8200000000000001E-2</v>
      </c>
      <c r="R3530" s="150">
        <v>0.57482667941668664</v>
      </c>
      <c r="S3530" s="150">
        <v>0.56999999999999995</v>
      </c>
      <c r="T3530" s="150">
        <v>0.30871060114457671</v>
      </c>
      <c r="U3530" s="150">
        <v>4.7882136279926303E-2</v>
      </c>
      <c r="V3530" s="150">
        <v>0.43331132181258653</v>
      </c>
      <c r="W3530" s="150">
        <v>0.47919245049504922</v>
      </c>
      <c r="X3530" s="150">
        <v>0.28431653222411202</v>
      </c>
      <c r="Y3530" s="150">
        <v>6.9320443840044099E-2</v>
      </c>
      <c r="Z3530" s="150">
        <v>0.84002517408237931</v>
      </c>
      <c r="AA3530" s="150">
        <v>0.40917616159999282</v>
      </c>
      <c r="AB3530" s="150">
        <v>0.33</v>
      </c>
      <c r="AC3530" s="150">
        <v>1.093150000000001</v>
      </c>
      <c r="AD3530" s="150">
        <v>0.51790000000000003</v>
      </c>
      <c r="AE3530" s="150">
        <v>1.0364084973220189</v>
      </c>
      <c r="AF3530" s="150">
        <v>0.55097900000000188</v>
      </c>
      <c r="AG3530" s="150">
        <v>0.37</v>
      </c>
      <c r="AH3530" s="150">
        <v>0.26360280000000003</v>
      </c>
      <c r="AI3530" s="150">
        <v>0.20660000000000001</v>
      </c>
      <c r="AJ3530" s="150">
        <v>0.08</v>
      </c>
      <c r="AK3530" s="150">
        <v>0.18233182989695851</v>
      </c>
      <c r="AL3530" s="150">
        <v>0.4260997474193573</v>
      </c>
      <c r="AM3530" s="150">
        <v>0.44495952129364014</v>
      </c>
      <c r="AN3530" s="150">
        <v>0.3993816077709198</v>
      </c>
      <c r="AO3530" s="5" t="s">
        <v>6592</v>
      </c>
    </row>
    <row r="3531" spans="1:41" ht="14.25" x14ac:dyDescent="0.45">
      <c r="A3531" s="150">
        <v>2019</v>
      </c>
      <c r="B3531" s="5" t="s">
        <v>81</v>
      </c>
      <c r="C3531" s="5" t="s">
        <v>303</v>
      </c>
      <c r="D3531" s="5" t="s">
        <v>7</v>
      </c>
      <c r="E3531" s="5" t="s">
        <v>119</v>
      </c>
      <c r="F3531" s="5" t="s">
        <v>118</v>
      </c>
      <c r="G3531" s="5" t="s">
        <v>83</v>
      </c>
      <c r="H3531" s="5" t="s">
        <v>304</v>
      </c>
      <c r="I3531" s="150">
        <v>0.89755054725020023</v>
      </c>
      <c r="J3531" s="150">
        <v>1.8910491542310699</v>
      </c>
      <c r="K3531" s="150">
        <v>1.2502678380115699</v>
      </c>
      <c r="L3531" s="150">
        <v>1.763765</v>
      </c>
      <c r="M3531" s="150">
        <v>3.2</v>
      </c>
      <c r="N3531" s="150">
        <v>1.0567860032362499</v>
      </c>
      <c r="O3531" s="150">
        <v>3.4792947902810889</v>
      </c>
      <c r="P3531" s="150">
        <v>1.1681597388438909</v>
      </c>
      <c r="Q3531" s="150">
        <v>0.30990000000000001</v>
      </c>
      <c r="R3531" s="150">
        <v>1.7138417403777191</v>
      </c>
      <c r="S3531" s="150">
        <v>1.05</v>
      </c>
      <c r="T3531" s="150">
        <v>0.70901210767522682</v>
      </c>
      <c r="U3531" s="150">
        <v>0.1098472538186545</v>
      </c>
      <c r="V3531" s="150">
        <v>0.90851098291822874</v>
      </c>
      <c r="W3531" s="150">
        <v>1.19631806930693</v>
      </c>
      <c r="X3531" s="150">
        <v>2.8952695306579499</v>
      </c>
      <c r="Y3531" s="150">
        <v>0.71946628825952419</v>
      </c>
      <c r="Z3531" s="150">
        <v>2.1846181989850111</v>
      </c>
      <c r="AA3531" s="150">
        <v>2.082986807100037</v>
      </c>
      <c r="AB3531" s="150">
        <v>0.65</v>
      </c>
      <c r="AC3531" s="150">
        <v>3.8898899999999972</v>
      </c>
      <c r="AD3531" s="150">
        <v>2.4731999999999998</v>
      </c>
      <c r="AE3531" s="150">
        <v>3.060991755431187</v>
      </c>
      <c r="AF3531" s="150">
        <v>1.711908000000002</v>
      </c>
      <c r="AG3531" s="150">
        <v>1.91</v>
      </c>
      <c r="AH3531" s="150">
        <v>1.3952316</v>
      </c>
      <c r="AI3531" s="150">
        <v>1.1676</v>
      </c>
      <c r="AJ3531" s="150">
        <v>0.42</v>
      </c>
      <c r="AK3531" s="150">
        <v>1.614232350094732</v>
      </c>
      <c r="AL3531" s="150">
        <v>1.6165412664413452</v>
      </c>
      <c r="AM3531" s="150">
        <v>1.5176041126251221</v>
      </c>
      <c r="AN3531" s="150">
        <v>1.7567023038864136</v>
      </c>
      <c r="AO3531" s="5" t="s">
        <v>6593</v>
      </c>
    </row>
    <row r="3532" spans="1:41" ht="14.25" x14ac:dyDescent="0.45">
      <c r="A3532" s="150">
        <v>2019</v>
      </c>
      <c r="B3532" s="5" t="s">
        <v>81</v>
      </c>
      <c r="C3532" s="5" t="s">
        <v>3839</v>
      </c>
      <c r="D3532" s="5" t="s">
        <v>7</v>
      </c>
      <c r="E3532" s="5" t="s">
        <v>1</v>
      </c>
      <c r="F3532" s="5" t="s">
        <v>3840</v>
      </c>
      <c r="G3532" s="5" t="s">
        <v>83</v>
      </c>
      <c r="H3532" s="5" t="s">
        <v>304</v>
      </c>
      <c r="I3532" s="150">
        <v>1.1607569888937299</v>
      </c>
      <c r="J3532" s="150">
        <v>0.63751885516450613</v>
      </c>
      <c r="K3532" s="150">
        <v>7.1727019501176503</v>
      </c>
      <c r="L3532" s="150">
        <v>0</v>
      </c>
      <c r="M3532" s="150"/>
      <c r="N3532" s="150">
        <v>1.34258697411003</v>
      </c>
      <c r="O3532" s="150">
        <v>0.22089026059977299</v>
      </c>
      <c r="P3532" s="150">
        <v>0</v>
      </c>
      <c r="Q3532" s="150">
        <v>0</v>
      </c>
      <c r="R3532" s="150">
        <v>0.17292214519085189</v>
      </c>
      <c r="S3532" s="150">
        <v>0</v>
      </c>
      <c r="T3532" s="150">
        <v>0</v>
      </c>
      <c r="U3532" s="150">
        <v>0</v>
      </c>
      <c r="V3532" s="150">
        <v>0</v>
      </c>
      <c r="W3532" s="150">
        <v>1.4767945544554451</v>
      </c>
      <c r="X3532" s="150">
        <v>0.17089641467809599</v>
      </c>
      <c r="Y3532" s="150">
        <v>0.16208931985257891</v>
      </c>
      <c r="Z3532" s="150">
        <v>1.33364805853889E-2</v>
      </c>
      <c r="AA3532" s="150">
        <v>0.85201700000000002</v>
      </c>
      <c r="AB3532" s="150">
        <v>0</v>
      </c>
      <c r="AC3532" s="150">
        <v>0</v>
      </c>
      <c r="AD3532" s="150">
        <v>3.2611704778251503E-2</v>
      </c>
      <c r="AE3532" s="150">
        <v>3.55058073057712E-2</v>
      </c>
      <c r="AF3532" s="150">
        <v>0.71173500000000001</v>
      </c>
      <c r="AG3532" s="150">
        <v>0</v>
      </c>
      <c r="AH3532" s="150">
        <v>0.20898700000000001</v>
      </c>
      <c r="AI3532" s="150">
        <v>0.38</v>
      </c>
      <c r="AJ3532" s="150">
        <v>0.8</v>
      </c>
      <c r="AK3532" s="150">
        <v>1.94</v>
      </c>
      <c r="AL3532" s="150">
        <v>0.60315001010894775</v>
      </c>
      <c r="AM3532" s="150">
        <v>0.34638047218322754</v>
      </c>
      <c r="AN3532" s="150">
        <v>0.96690678596496582</v>
      </c>
      <c r="AO3532" s="5" t="s">
        <v>6594</v>
      </c>
    </row>
    <row r="3533" spans="1:41" ht="14.25" x14ac:dyDescent="0.45">
      <c r="A3533" s="150">
        <v>2019</v>
      </c>
      <c r="B3533" s="5" t="s">
        <v>81</v>
      </c>
      <c r="C3533" s="5" t="s">
        <v>3839</v>
      </c>
      <c r="D3533" s="5" t="s">
        <v>7</v>
      </c>
      <c r="E3533" s="5" t="s">
        <v>1</v>
      </c>
      <c r="F3533" s="5" t="s">
        <v>3841</v>
      </c>
      <c r="G3533" s="5" t="s">
        <v>83</v>
      </c>
      <c r="H3533" s="5" t="s">
        <v>304</v>
      </c>
      <c r="I3533" s="150">
        <v>19.235932644181648</v>
      </c>
      <c r="J3533" s="150">
        <v>61.797327158672807</v>
      </c>
      <c r="K3533" s="150">
        <v>40.218341546655701</v>
      </c>
      <c r="L3533" s="150">
        <v>0.710538</v>
      </c>
      <c r="M3533" s="150"/>
      <c r="N3533" s="150">
        <v>22.1524069579288</v>
      </c>
      <c r="O3533" s="150">
        <v>73.151595372752311</v>
      </c>
      <c r="P3533" s="150">
        <v>2.8016607899744108</v>
      </c>
      <c r="Q3533" s="150">
        <v>0</v>
      </c>
      <c r="R3533" s="150">
        <v>46.13654474460116</v>
      </c>
      <c r="S3533" s="150">
        <v>35.51</v>
      </c>
      <c r="T3533" s="150">
        <v>22.953616278926891</v>
      </c>
      <c r="U3533" s="150">
        <v>0</v>
      </c>
      <c r="V3533" s="150">
        <v>4.5750738216568297E-2</v>
      </c>
      <c r="W3533" s="150">
        <v>1.313196163366336</v>
      </c>
      <c r="X3533" s="150">
        <v>4.0479951499637901</v>
      </c>
      <c r="Y3533" s="150">
        <v>6.1395031435385006</v>
      </c>
      <c r="Z3533" s="150">
        <v>11.40670364687832</v>
      </c>
      <c r="AA3533" s="150">
        <v>21.743079999999999</v>
      </c>
      <c r="AB3533" s="150">
        <v>0</v>
      </c>
      <c r="AC3533" s="150">
        <v>7.4645299999999999</v>
      </c>
      <c r="AD3533" s="150">
        <v>23.68490116826311</v>
      </c>
      <c r="AE3533" s="150">
        <v>0</v>
      </c>
      <c r="AF3533" s="150">
        <v>6.0078630000000013</v>
      </c>
      <c r="AG3533" s="150">
        <v>84.3</v>
      </c>
      <c r="AH3533" s="150">
        <v>11.039509600000001</v>
      </c>
      <c r="AI3533" s="150">
        <v>20.92</v>
      </c>
      <c r="AJ3533" s="150">
        <v>0</v>
      </c>
      <c r="AK3533" s="150">
        <v>61.27</v>
      </c>
      <c r="AL3533" s="150">
        <v>20.139690399169922</v>
      </c>
      <c r="AM3533" s="150">
        <v>17.055400848388672</v>
      </c>
      <c r="AN3533" s="150">
        <v>24.50909423828125</v>
      </c>
      <c r="AO3533" s="5" t="s">
        <v>6595</v>
      </c>
    </row>
    <row r="3534" spans="1:41" ht="14.25" x14ac:dyDescent="0.45">
      <c r="A3534" s="150">
        <v>2019</v>
      </c>
      <c r="B3534" s="5" t="s">
        <v>81</v>
      </c>
      <c r="C3534" s="5" t="s">
        <v>3839</v>
      </c>
      <c r="D3534" s="5" t="s">
        <v>7</v>
      </c>
      <c r="E3534" s="5" t="s">
        <v>1</v>
      </c>
      <c r="F3534" s="5" t="s">
        <v>3842</v>
      </c>
      <c r="G3534" s="5" t="s">
        <v>83</v>
      </c>
      <c r="H3534" s="5" t="s">
        <v>304</v>
      </c>
      <c r="I3534" s="150">
        <v>8.245239464418697</v>
      </c>
      <c r="J3534" s="150">
        <v>13.5833217372912</v>
      </c>
      <c r="K3534" s="150">
        <v>15.737947289773</v>
      </c>
      <c r="L3534" s="150">
        <v>8.6413679999999999</v>
      </c>
      <c r="M3534" s="150">
        <v>14.7</v>
      </c>
      <c r="N3534" s="150">
        <v>9.9209142394821992</v>
      </c>
      <c r="O3534" s="150">
        <v>20.969939801550009</v>
      </c>
      <c r="P3534" s="150">
        <v>4.0159647296204062</v>
      </c>
      <c r="Q3534" s="150">
        <v>0</v>
      </c>
      <c r="R3534" s="150">
        <v>23.64710335484898</v>
      </c>
      <c r="S3534" s="150">
        <v>13.87</v>
      </c>
      <c r="T3534" s="150">
        <v>4.6101478456595686</v>
      </c>
      <c r="U3534" s="150">
        <v>0</v>
      </c>
      <c r="V3534" s="150">
        <v>17.46115797212347</v>
      </c>
      <c r="W3534" s="150">
        <v>11.377862004950501</v>
      </c>
      <c r="X3534" s="150">
        <v>9.3218032704063596</v>
      </c>
      <c r="Y3534" s="150">
        <v>6.4331973432665208</v>
      </c>
      <c r="Z3534" s="150">
        <v>15.970494511979229</v>
      </c>
      <c r="AA3534" s="150">
        <v>30.956771</v>
      </c>
      <c r="AB3534" s="150">
        <v>0</v>
      </c>
      <c r="AC3534" s="150">
        <v>21.645050000000001</v>
      </c>
      <c r="AD3534" s="150">
        <v>15.01832678146282</v>
      </c>
      <c r="AE3534" s="150">
        <v>31.61036889931998</v>
      </c>
      <c r="AF3534" s="150">
        <v>5.5882920000000018</v>
      </c>
      <c r="AG3534" s="150">
        <v>50.4</v>
      </c>
      <c r="AH3534" s="150">
        <v>6.1429163000000004</v>
      </c>
      <c r="AI3534" s="150">
        <v>4.45</v>
      </c>
      <c r="AJ3534" s="150">
        <v>1.6</v>
      </c>
      <c r="AK3534" s="150">
        <v>12.37</v>
      </c>
      <c r="AL3534" s="150">
        <v>13.044421195983887</v>
      </c>
      <c r="AM3534" s="150">
        <v>14.689367294311523</v>
      </c>
      <c r="AN3534" s="150">
        <v>10.714076995849609</v>
      </c>
      <c r="AO3534" s="5" t="s">
        <v>6596</v>
      </c>
    </row>
    <row r="3535" spans="1:41" ht="14.25" x14ac:dyDescent="0.45">
      <c r="A3535" s="150">
        <v>2019</v>
      </c>
      <c r="B3535" s="5" t="s">
        <v>81</v>
      </c>
      <c r="C3535" s="5" t="s">
        <v>3839</v>
      </c>
      <c r="D3535" s="5" t="s">
        <v>7</v>
      </c>
      <c r="E3535" s="5" t="s">
        <v>1</v>
      </c>
      <c r="F3535" s="5" t="s">
        <v>3843</v>
      </c>
      <c r="G3535" s="5" t="s">
        <v>83</v>
      </c>
      <c r="H3535" s="5" t="s">
        <v>304</v>
      </c>
      <c r="I3535" s="150">
        <v>35.807731426384933</v>
      </c>
      <c r="J3535" s="150">
        <v>42.550309196867403</v>
      </c>
      <c r="K3535" s="150">
        <v>25.799871436655</v>
      </c>
      <c r="L3535" s="150">
        <v>7.2536619999999994</v>
      </c>
      <c r="M3535" s="150">
        <v>77.3</v>
      </c>
      <c r="N3535" s="150">
        <v>16.736296521035602</v>
      </c>
      <c r="O3535" s="150">
        <v>35.908326639196318</v>
      </c>
      <c r="P3535" s="150">
        <v>13.93693414953419</v>
      </c>
      <c r="Q3535" s="150">
        <v>13.33009315512353</v>
      </c>
      <c r="R3535" s="150">
        <v>35.169216670651053</v>
      </c>
      <c r="S3535" s="150">
        <v>11.41</v>
      </c>
      <c r="T3535" s="150">
        <v>26.046004249862801</v>
      </c>
      <c r="U3535" s="150">
        <v>5.094789296934243</v>
      </c>
      <c r="V3535" s="150">
        <v>26.436999289824062</v>
      </c>
      <c r="W3535" s="150">
        <v>18.005646658415841</v>
      </c>
      <c r="X3535" s="150">
        <v>24.6762095619811</v>
      </c>
      <c r="Y3535" s="150">
        <v>23.344094286446321</v>
      </c>
      <c r="Z3535" s="150">
        <v>59.038121090522843</v>
      </c>
      <c r="AA3535" s="150">
        <v>75.085351000000003</v>
      </c>
      <c r="AB3535" s="150">
        <v>46.15</v>
      </c>
      <c r="AC3535" s="150">
        <v>68.510270000000006</v>
      </c>
      <c r="AD3535" s="150">
        <v>49.379325618736502</v>
      </c>
      <c r="AE3535" s="150">
        <v>66.520460973701603</v>
      </c>
      <c r="AF3535" s="150">
        <v>14.045256999999991</v>
      </c>
      <c r="AG3535" s="150">
        <v>89.3</v>
      </c>
      <c r="AH3535" s="150">
        <v>27.484697499999999</v>
      </c>
      <c r="AI3535" s="150">
        <v>21.56</v>
      </c>
      <c r="AJ3535" s="150">
        <v>8.1999999999999993</v>
      </c>
      <c r="AK3535" s="150">
        <v>5.3699999999999992</v>
      </c>
      <c r="AL3535" s="150">
        <v>33.429294586181641</v>
      </c>
      <c r="AM3535" s="150">
        <v>35.315273284912109</v>
      </c>
      <c r="AN3535" s="150">
        <v>30.75750732421875</v>
      </c>
      <c r="AO3535" s="5" t="s">
        <v>6597</v>
      </c>
    </row>
    <row r="3536" spans="1:41" ht="14.25" x14ac:dyDescent="0.45">
      <c r="A3536" s="150">
        <v>2019</v>
      </c>
      <c r="B3536" s="5" t="s">
        <v>81</v>
      </c>
      <c r="C3536" s="5" t="s">
        <v>3839</v>
      </c>
      <c r="D3536" s="5" t="s">
        <v>7</v>
      </c>
      <c r="E3536" s="5" t="s">
        <v>1</v>
      </c>
      <c r="F3536" s="5" t="s">
        <v>3844</v>
      </c>
      <c r="G3536" s="5" t="s">
        <v>83</v>
      </c>
      <c r="H3536" s="5" t="s">
        <v>304</v>
      </c>
      <c r="I3536" s="150">
        <v>0</v>
      </c>
      <c r="J3536" s="150">
        <v>0.46505880584885811</v>
      </c>
      <c r="K3536" s="150">
        <v>5.01092778930877</v>
      </c>
      <c r="L3536" s="150">
        <v>3.7486999999999999E-2</v>
      </c>
      <c r="M3536" s="150">
        <v>7.1</v>
      </c>
      <c r="N3536" s="150">
        <v>5.7645631067961001E-3</v>
      </c>
      <c r="O3536" s="150">
        <v>5.2919998829203597E-2</v>
      </c>
      <c r="P3536" s="150">
        <v>4.65414342890886E-2</v>
      </c>
      <c r="Q3536" s="150">
        <v>0.53856390672915577</v>
      </c>
      <c r="R3536" s="150">
        <v>6.8247669136983022</v>
      </c>
      <c r="S3536" s="150">
        <v>0.65</v>
      </c>
      <c r="T3536" s="150">
        <v>0.1339050804454342</v>
      </c>
      <c r="U3536" s="150">
        <v>0</v>
      </c>
      <c r="V3536" s="150">
        <v>1.0066159155754351</v>
      </c>
      <c r="W3536" s="150">
        <v>0</v>
      </c>
      <c r="X3536" s="150">
        <v>5.6961822805274398</v>
      </c>
      <c r="Y3536" s="150">
        <v>2.4055066122706399</v>
      </c>
      <c r="Z3536" s="150">
        <v>3.5597781187300841</v>
      </c>
      <c r="AA3536" s="150">
        <v>1.052505</v>
      </c>
      <c r="AB3536" s="150">
        <v>0</v>
      </c>
      <c r="AC3536" s="150">
        <v>9.2670300000000001</v>
      </c>
      <c r="AD3536" s="150">
        <v>5.2856707823487072</v>
      </c>
      <c r="AE3536" s="150">
        <v>3.2105674911235497E-2</v>
      </c>
      <c r="AF3536" s="150">
        <v>1.0583359999999999</v>
      </c>
      <c r="AG3536" s="150">
        <v>1.3</v>
      </c>
      <c r="AH3536" s="150">
        <v>0.28209230000000002</v>
      </c>
      <c r="AI3536" s="150">
        <v>6.81</v>
      </c>
      <c r="AJ3536" s="150">
        <v>0.7</v>
      </c>
      <c r="AK3536" s="150">
        <v>0.17</v>
      </c>
      <c r="AL3536" s="150">
        <v>2.0514397621154785</v>
      </c>
      <c r="AM3536" s="150">
        <v>1.6647094488143921</v>
      </c>
      <c r="AN3536" s="150">
        <v>2.5993082523345947</v>
      </c>
      <c r="AO3536" s="5" t="s">
        <v>6598</v>
      </c>
    </row>
    <row r="3537" spans="1:41" ht="14.25" x14ac:dyDescent="0.45">
      <c r="A3537" s="150">
        <v>2019</v>
      </c>
      <c r="B3537" s="5" t="s">
        <v>81</v>
      </c>
      <c r="C3537" s="5" t="s">
        <v>3839</v>
      </c>
      <c r="D3537" s="5" t="s">
        <v>7</v>
      </c>
      <c r="E3537" s="5" t="s">
        <v>1</v>
      </c>
      <c r="F3537" s="5" t="s">
        <v>3845</v>
      </c>
      <c r="G3537" s="5" t="s">
        <v>83</v>
      </c>
      <c r="H3537" s="5" t="s">
        <v>304</v>
      </c>
      <c r="I3537" s="150">
        <v>9.3499798086511904E-2</v>
      </c>
      <c r="J3537" s="150">
        <v>0.83567202311044819</v>
      </c>
      <c r="K3537" s="150">
        <v>13.363188343871</v>
      </c>
      <c r="L3537" s="150">
        <v>3.1082589999999999</v>
      </c>
      <c r="M3537" s="150">
        <v>5.8</v>
      </c>
      <c r="N3537" s="150">
        <v>4.1492212783171496</v>
      </c>
      <c r="O3537" s="150">
        <v>5.1452600631579637</v>
      </c>
      <c r="P3537" s="150">
        <v>2.105</v>
      </c>
      <c r="Q3537" s="150">
        <v>0</v>
      </c>
      <c r="R3537" s="150">
        <v>6.0882540441469439</v>
      </c>
      <c r="S3537" s="150">
        <v>1.79</v>
      </c>
      <c r="T3537" s="150">
        <v>1.2134230834548181</v>
      </c>
      <c r="U3537" s="150">
        <v>0</v>
      </c>
      <c r="V3537" s="150">
        <v>1.741767483584802</v>
      </c>
      <c r="W3537" s="150">
        <v>4.0222772277228001E-3</v>
      </c>
      <c r="X3537" s="150">
        <v>2.4736195079234098</v>
      </c>
      <c r="Y3537" s="150">
        <v>0.51996491850450344</v>
      </c>
      <c r="Z3537" s="150">
        <v>2.7814233447421222</v>
      </c>
      <c r="AA3537" s="150">
        <v>19.790336</v>
      </c>
      <c r="AB3537" s="150">
        <v>0</v>
      </c>
      <c r="AC3537" s="150">
        <v>19.553339999999999</v>
      </c>
      <c r="AD3537" s="150">
        <v>10.266873373567361</v>
      </c>
      <c r="AE3537" s="150">
        <v>22.191881807787212</v>
      </c>
      <c r="AF3537" s="150">
        <v>0.70038199999999984</v>
      </c>
      <c r="AG3537" s="150">
        <v>6</v>
      </c>
      <c r="AH3537" s="150">
        <v>6.8937239000000003</v>
      </c>
      <c r="AI3537" s="150">
        <v>2.68</v>
      </c>
      <c r="AJ3537" s="150">
        <v>1</v>
      </c>
      <c r="AK3537" s="150">
        <v>8.31</v>
      </c>
      <c r="AL3537" s="150">
        <v>5.1241068840026855</v>
      </c>
      <c r="AM3537" s="150">
        <v>5.3328819274902344</v>
      </c>
      <c r="AN3537" s="150">
        <v>4.8283429145812988</v>
      </c>
      <c r="AO3537" s="5" t="s">
        <v>6599</v>
      </c>
    </row>
    <row r="3538" spans="1:41" ht="14.25" x14ac:dyDescent="0.45">
      <c r="A3538" s="150">
        <v>2019</v>
      </c>
      <c r="B3538" s="5" t="s">
        <v>81</v>
      </c>
      <c r="C3538" s="5" t="s">
        <v>3839</v>
      </c>
      <c r="D3538" s="5" t="s">
        <v>7</v>
      </c>
      <c r="E3538" s="5" t="s">
        <v>1</v>
      </c>
      <c r="F3538" s="5" t="s">
        <v>3846</v>
      </c>
      <c r="G3538" s="5" t="s">
        <v>83</v>
      </c>
      <c r="H3538" s="5" t="s">
        <v>304</v>
      </c>
      <c r="I3538" s="150">
        <v>22.933613827635732</v>
      </c>
      <c r="J3538" s="150">
        <v>17.767314746269321</v>
      </c>
      <c r="K3538" s="150">
        <v>0.54638954360477698</v>
      </c>
      <c r="L3538" s="150">
        <v>2.1854070000000001</v>
      </c>
      <c r="M3538" s="150">
        <v>29.3</v>
      </c>
      <c r="N3538" s="150">
        <v>9.4327467637540394</v>
      </c>
      <c r="O3538" s="150">
        <v>18.55482091692874</v>
      </c>
      <c r="P3538" s="150">
        <v>17.694332399584901</v>
      </c>
      <c r="Q3538" s="150">
        <v>4.3508650118613668</v>
      </c>
      <c r="R3538" s="150">
        <v>29.277432464738229</v>
      </c>
      <c r="S3538" s="150">
        <v>17.59</v>
      </c>
      <c r="T3538" s="150">
        <v>15.174120803487209</v>
      </c>
      <c r="U3538" s="150">
        <v>2.456938576535586</v>
      </c>
      <c r="V3538" s="150">
        <v>53.843460709441437</v>
      </c>
      <c r="W3538" s="150">
        <v>7.924350247524754</v>
      </c>
      <c r="X3538" s="150">
        <v>27.173321432781499</v>
      </c>
      <c r="Y3538" s="150">
        <v>5.4349218549833456</v>
      </c>
      <c r="Z3538" s="150">
        <v>12.87200519296589</v>
      </c>
      <c r="AA3538" s="150">
        <v>22.314405000000001</v>
      </c>
      <c r="AB3538" s="150">
        <v>16.670000000000002</v>
      </c>
      <c r="AC3538" s="150">
        <v>50.052109999999999</v>
      </c>
      <c r="AD3538" s="150">
        <v>26.42134986988539</v>
      </c>
      <c r="AE3538" s="150">
        <v>49.126436781609193</v>
      </c>
      <c r="AF3538" s="150">
        <v>13.647163000000001</v>
      </c>
      <c r="AG3538" s="150">
        <v>32.700000000000003</v>
      </c>
      <c r="AH3538" s="150">
        <v>11.5378515</v>
      </c>
      <c r="AI3538" s="150">
        <v>43.27</v>
      </c>
      <c r="AJ3538" s="150">
        <v>8.9</v>
      </c>
      <c r="AK3538" s="150">
        <v>0.96</v>
      </c>
      <c r="AL3538" s="150">
        <v>19.659015655517578</v>
      </c>
      <c r="AM3538" s="150">
        <v>20.881715774536133</v>
      </c>
      <c r="AN3538" s="150">
        <v>17.926851272583008</v>
      </c>
      <c r="AO3538" s="5" t="s">
        <v>6600</v>
      </c>
    </row>
    <row r="3539" spans="1:41" ht="14.25" x14ac:dyDescent="0.45">
      <c r="A3539" s="150">
        <v>2019</v>
      </c>
      <c r="B3539" s="5" t="s">
        <v>81</v>
      </c>
      <c r="C3539" s="5" t="s">
        <v>3839</v>
      </c>
      <c r="D3539" s="5" t="s">
        <v>7</v>
      </c>
      <c r="E3539" s="5" t="s">
        <v>1</v>
      </c>
      <c r="F3539" s="5" t="s">
        <v>3847</v>
      </c>
      <c r="G3539" s="5" t="s">
        <v>83</v>
      </c>
      <c r="H3539" s="5" t="s">
        <v>304</v>
      </c>
      <c r="I3539" s="150">
        <v>4.5883430588260934</v>
      </c>
      <c r="J3539" s="150">
        <v>25.605241039970171</v>
      </c>
      <c r="K3539" s="150">
        <v>42.7418041560719</v>
      </c>
      <c r="L3539" s="150">
        <v>16.045137</v>
      </c>
      <c r="M3539" s="150">
        <v>219.08</v>
      </c>
      <c r="N3539" s="150">
        <v>1.28205906148867</v>
      </c>
      <c r="O3539" s="150">
        <v>89.899994471239069</v>
      </c>
      <c r="P3539" s="150">
        <v>4.0465184327362591</v>
      </c>
      <c r="Q3539" s="150">
        <v>0</v>
      </c>
      <c r="R3539" s="150">
        <v>19.205355008367199</v>
      </c>
      <c r="S3539" s="150">
        <v>19.75</v>
      </c>
      <c r="T3539" s="150">
        <v>6.0215955592769852</v>
      </c>
      <c r="U3539" s="150">
        <v>0</v>
      </c>
      <c r="V3539" s="150">
        <v>1.054110962983267</v>
      </c>
      <c r="W3539" s="150">
        <v>4.2106280940594054</v>
      </c>
      <c r="X3539" s="150">
        <v>16.4625553628265</v>
      </c>
      <c r="Y3539" s="150">
        <v>9.3604032401111574</v>
      </c>
      <c r="Z3539" s="150">
        <v>22.88150596010858</v>
      </c>
      <c r="AA3539" s="150">
        <v>43.588132000000002</v>
      </c>
      <c r="AB3539" s="150">
        <v>34.01</v>
      </c>
      <c r="AC3539" s="150">
        <v>48.816160000000004</v>
      </c>
      <c r="AD3539" s="150">
        <v>21.670837716626991</v>
      </c>
      <c r="AE3539" s="150">
        <v>61.112986700367102</v>
      </c>
      <c r="AF3539" s="150">
        <v>20.880337000000001</v>
      </c>
      <c r="AG3539" s="150">
        <v>234.5</v>
      </c>
      <c r="AH3539" s="150">
        <v>7.3181991999999996</v>
      </c>
      <c r="AI3539" s="150">
        <v>14.7</v>
      </c>
      <c r="AJ3539" s="150">
        <v>3.6</v>
      </c>
      <c r="AK3539" s="150">
        <v>21</v>
      </c>
      <c r="AL3539" s="150">
        <v>34.945926666259766</v>
      </c>
      <c r="AM3539" s="150">
        <v>30.386251449584961</v>
      </c>
      <c r="AN3539" s="150">
        <v>41.405471801757813</v>
      </c>
      <c r="AO3539" s="5" t="s">
        <v>6601</v>
      </c>
    </row>
    <row r="3540" spans="1:41" ht="14.25" x14ac:dyDescent="0.45">
      <c r="A3540" s="150">
        <v>2019</v>
      </c>
      <c r="B3540" s="5" t="s">
        <v>81</v>
      </c>
      <c r="C3540" s="5" t="s">
        <v>3839</v>
      </c>
      <c r="D3540" s="5" t="s">
        <v>7</v>
      </c>
      <c r="E3540" s="5" t="s">
        <v>1</v>
      </c>
      <c r="F3540" s="5" t="s">
        <v>3848</v>
      </c>
      <c r="G3540" s="5" t="s">
        <v>83</v>
      </c>
      <c r="H3540" s="5" t="s">
        <v>304</v>
      </c>
      <c r="I3540" s="150">
        <v>14.65519164532571</v>
      </c>
      <c r="J3540" s="150">
        <v>4.7589043688320647</v>
      </c>
      <c r="K3540" s="150">
        <v>0</v>
      </c>
      <c r="L3540" s="150">
        <v>19.047032999999999</v>
      </c>
      <c r="M3540" s="150">
        <v>11.6</v>
      </c>
      <c r="N3540" s="150">
        <v>4.9489785598705502</v>
      </c>
      <c r="O3540" s="150">
        <v>14.11968791770602</v>
      </c>
      <c r="P3540" s="150">
        <v>12.358000000000001</v>
      </c>
      <c r="Q3540" s="150">
        <v>0</v>
      </c>
      <c r="R3540" s="150">
        <v>4.9060881345127099</v>
      </c>
      <c r="S3540" s="150">
        <v>9.27</v>
      </c>
      <c r="T3540" s="150">
        <v>5.0134465984821128</v>
      </c>
      <c r="U3540" s="150">
        <v>0</v>
      </c>
      <c r="V3540" s="150">
        <v>4.0735350917631221</v>
      </c>
      <c r="W3540" s="150">
        <v>3.6755105198019802</v>
      </c>
      <c r="X3540" s="150">
        <v>20.580774995368898</v>
      </c>
      <c r="Y3540" s="150">
        <v>1.2853968347819229</v>
      </c>
      <c r="Z3540" s="150">
        <v>9.9518470435501012</v>
      </c>
      <c r="AA3540" s="150">
        <v>11.460518</v>
      </c>
      <c r="AB3540" s="150">
        <v>0</v>
      </c>
      <c r="AC3540" s="150">
        <v>14.78073</v>
      </c>
      <c r="AD3540" s="150">
        <v>6.8938320137312443</v>
      </c>
      <c r="AE3540" s="150">
        <v>13.05683938135644</v>
      </c>
      <c r="AF3540" s="150">
        <v>11.429387999999991</v>
      </c>
      <c r="AG3540" s="150">
        <v>5.5</v>
      </c>
      <c r="AH3540" s="150">
        <v>2.6557944</v>
      </c>
      <c r="AI3540" s="150">
        <v>0.21</v>
      </c>
      <c r="AJ3540" s="150">
        <v>1.6</v>
      </c>
      <c r="AK3540" s="150">
        <v>4.1400000000000006</v>
      </c>
      <c r="AL3540" s="150">
        <v>7.3093619346618652</v>
      </c>
      <c r="AM3540" s="150">
        <v>7.8713216781616211</v>
      </c>
      <c r="AN3540" s="150">
        <v>6.5132536888122559</v>
      </c>
      <c r="AO3540" s="5" t="s">
        <v>6602</v>
      </c>
    </row>
    <row r="3541" spans="1:41" ht="14.25" x14ac:dyDescent="0.45">
      <c r="A3541" s="150">
        <v>2019</v>
      </c>
      <c r="B3541" s="5" t="s">
        <v>81</v>
      </c>
      <c r="C3541" s="5" t="s">
        <v>3839</v>
      </c>
      <c r="D3541" s="5" t="s">
        <v>7</v>
      </c>
      <c r="E3541" s="5" t="s">
        <v>119</v>
      </c>
      <c r="F3541" s="5" t="s">
        <v>3840</v>
      </c>
      <c r="G3541" s="5" t="s">
        <v>83</v>
      </c>
      <c r="H3541" s="5" t="s">
        <v>304</v>
      </c>
      <c r="I3541" s="150">
        <v>3.5863793648030998E-3</v>
      </c>
      <c r="J3541" s="150">
        <v>1.4594314785232E-2</v>
      </c>
      <c r="K3541" s="150">
        <v>0.11034926076708799</v>
      </c>
      <c r="L3541" s="150">
        <v>0</v>
      </c>
      <c r="M3541" s="150"/>
      <c r="N3541" s="150">
        <v>1.08717637540453E-2</v>
      </c>
      <c r="O3541" s="150">
        <v>2.1854866773122002E-3</v>
      </c>
      <c r="P3541" s="150">
        <v>0</v>
      </c>
      <c r="Q3541" s="150">
        <v>0</v>
      </c>
      <c r="R3541" s="150">
        <v>7.968762451191E-4</v>
      </c>
      <c r="S3541" s="150">
        <v>0</v>
      </c>
      <c r="T3541" s="150">
        <v>0</v>
      </c>
      <c r="U3541" s="150">
        <v>0</v>
      </c>
      <c r="V3541" s="150">
        <v>0</v>
      </c>
      <c r="W3541" s="150">
        <v>1.73267326732673E-2</v>
      </c>
      <c r="X3541" s="150">
        <v>2.8965494013237E-3</v>
      </c>
      <c r="Y3541" s="150">
        <v>2.660675220245E-4</v>
      </c>
      <c r="Z3541" s="150">
        <v>5.9010976041500002E-5</v>
      </c>
      <c r="AA3541" s="150">
        <v>2.9760937000000002E-3</v>
      </c>
      <c r="AB3541" s="150">
        <v>0</v>
      </c>
      <c r="AC3541" s="150">
        <v>0</v>
      </c>
      <c r="AD3541" s="150">
        <v>2.768395991363E-4</v>
      </c>
      <c r="AE3541" s="150">
        <v>1.5044833604139999E-4</v>
      </c>
      <c r="AF3541" s="150">
        <v>7.0130000000000001E-3</v>
      </c>
      <c r="AG3541" s="150">
        <v>0</v>
      </c>
      <c r="AH3541" s="150">
        <v>2.609E-4</v>
      </c>
      <c r="AI3541" s="150">
        <v>1.4E-2</v>
      </c>
      <c r="AJ3541" s="150">
        <v>0.01</v>
      </c>
      <c r="AK3541" s="150">
        <v>4.2556043780795499E-2</v>
      </c>
      <c r="AL3541" s="150">
        <v>8.2815773785114288E-3</v>
      </c>
      <c r="AM3541" s="150">
        <v>2.9596446547657251E-3</v>
      </c>
      <c r="AN3541" s="150">
        <v>1.5820983797311783E-2</v>
      </c>
      <c r="AO3541" s="5" t="s">
        <v>6603</v>
      </c>
    </row>
    <row r="3542" spans="1:41" ht="14.25" x14ac:dyDescent="0.45">
      <c r="A3542" s="150">
        <v>2019</v>
      </c>
      <c r="B3542" s="5" t="s">
        <v>81</v>
      </c>
      <c r="C3542" s="5" t="s">
        <v>3839</v>
      </c>
      <c r="D3542" s="5" t="s">
        <v>7</v>
      </c>
      <c r="E3542" s="5" t="s">
        <v>119</v>
      </c>
      <c r="F3542" s="5" t="s">
        <v>3841</v>
      </c>
      <c r="G3542" s="5" t="s">
        <v>83</v>
      </c>
      <c r="H3542" s="5" t="s">
        <v>304</v>
      </c>
      <c r="I3542" s="150">
        <v>0.1406159575949863</v>
      </c>
      <c r="J3542" s="150">
        <v>0.38140031949415282</v>
      </c>
      <c r="K3542" s="150">
        <v>0.14013284765373901</v>
      </c>
      <c r="L3542" s="150">
        <v>3.3153000000000002E-2</v>
      </c>
      <c r="M3542" s="150"/>
      <c r="N3542" s="150">
        <v>0.248735841423948</v>
      </c>
      <c r="O3542" s="150">
        <v>0.31010494889148338</v>
      </c>
      <c r="P3542" s="150">
        <v>4.5628979527942003E-2</v>
      </c>
      <c r="Q3542" s="150">
        <v>0</v>
      </c>
      <c r="R3542" s="150">
        <v>0.31293330145828352</v>
      </c>
      <c r="S3542" s="150">
        <v>0.16</v>
      </c>
      <c r="T3542" s="150">
        <v>7.5874062955252897E-2</v>
      </c>
      <c r="U3542" s="150">
        <v>0</v>
      </c>
      <c r="V3542" s="150">
        <v>3.8125615180474E-3</v>
      </c>
      <c r="W3542" s="150">
        <v>3.99907178217822E-2</v>
      </c>
      <c r="X3542" s="150">
        <v>6.85236018254997E-2</v>
      </c>
      <c r="Y3542" s="150">
        <v>3.7485957547448698E-2</v>
      </c>
      <c r="Z3542" s="150">
        <v>4.4435264959282399E-2</v>
      </c>
      <c r="AA3542" s="150">
        <v>0.10319084919999991</v>
      </c>
      <c r="AB3542" s="150">
        <v>0</v>
      </c>
      <c r="AC3542" s="150">
        <v>4.8980000000000003E-2</v>
      </c>
      <c r="AD3542" s="150">
        <v>6.2122806046176801E-2</v>
      </c>
      <c r="AE3542" s="150">
        <v>0</v>
      </c>
      <c r="AF3542" s="150">
        <v>5.0057999999999998E-2</v>
      </c>
      <c r="AG3542" s="150">
        <v>0.09</v>
      </c>
      <c r="AH3542" s="150">
        <v>0.26794810000000002</v>
      </c>
      <c r="AI3542" s="150">
        <v>0.1208</v>
      </c>
      <c r="AJ3542" s="150">
        <v>0</v>
      </c>
      <c r="AK3542" s="150">
        <v>0.59884627946295732</v>
      </c>
      <c r="AL3542" s="150">
        <v>0.11671631783246994</v>
      </c>
      <c r="AM3542" s="150">
        <v>9.0613536536693573E-2</v>
      </c>
      <c r="AN3542" s="150">
        <v>0.15369528532028198</v>
      </c>
      <c r="AO3542" s="5" t="s">
        <v>6604</v>
      </c>
    </row>
    <row r="3543" spans="1:41" ht="14.25" x14ac:dyDescent="0.45">
      <c r="A3543" s="150">
        <v>2019</v>
      </c>
      <c r="B3543" s="5" t="s">
        <v>81</v>
      </c>
      <c r="C3543" s="5" t="s">
        <v>3839</v>
      </c>
      <c r="D3543" s="5" t="s">
        <v>7</v>
      </c>
      <c r="E3543" s="5" t="s">
        <v>119</v>
      </c>
      <c r="F3543" s="5" t="s">
        <v>3842</v>
      </c>
      <c r="G3543" s="5" t="s">
        <v>83</v>
      </c>
      <c r="H3543" s="5" t="s">
        <v>304</v>
      </c>
      <c r="I3543" s="150">
        <v>8.8762889278875504E-2</v>
      </c>
      <c r="J3543" s="150">
        <v>0.23274091473291059</v>
      </c>
      <c r="K3543" s="150">
        <v>0.23291193486179601</v>
      </c>
      <c r="L3543" s="150">
        <v>0.71322300000000005</v>
      </c>
      <c r="M3543" s="150">
        <v>0.36</v>
      </c>
      <c r="N3543" s="150">
        <v>0.21561488673139201</v>
      </c>
      <c r="O3543" s="150">
        <v>0.86931635244875327</v>
      </c>
      <c r="P3543" s="150">
        <v>0.12602687650589431</v>
      </c>
      <c r="Q3543" s="150">
        <v>0</v>
      </c>
      <c r="R3543" s="150">
        <v>0.29105904852976328</v>
      </c>
      <c r="S3543" s="150">
        <v>0.19</v>
      </c>
      <c r="T3543" s="150">
        <v>9.5270880702651106E-2</v>
      </c>
      <c r="U3543" s="150">
        <v>0</v>
      </c>
      <c r="V3543" s="150">
        <v>0.19526295461058299</v>
      </c>
      <c r="W3543" s="150">
        <v>0.44322400990099009</v>
      </c>
      <c r="X3543" s="150">
        <v>0.78267459288324503</v>
      </c>
      <c r="Y3543" s="150">
        <v>7.6297325528685997E-2</v>
      </c>
      <c r="Z3543" s="150">
        <v>0.23409654195680399</v>
      </c>
      <c r="AA3543" s="150">
        <v>0.43630774709999948</v>
      </c>
      <c r="AB3543" s="150">
        <v>0</v>
      </c>
      <c r="AC3543" s="150">
        <v>1.36921</v>
      </c>
      <c r="AD3543" s="150">
        <v>0.50287913183101707</v>
      </c>
      <c r="AE3543" s="150">
        <v>0.67632544984052456</v>
      </c>
      <c r="AF3543" s="150">
        <v>0.28484399999999999</v>
      </c>
      <c r="AG3543" s="150">
        <v>0.27</v>
      </c>
      <c r="AH3543" s="150">
        <v>0.27818900000000002</v>
      </c>
      <c r="AI3543" s="150">
        <v>0.12989999999999999</v>
      </c>
      <c r="AJ3543" s="150">
        <v>0.04</v>
      </c>
      <c r="AK3543" s="150">
        <v>0.25758404251855649</v>
      </c>
      <c r="AL3543" s="150">
        <v>0.32385247945785522</v>
      </c>
      <c r="AM3543" s="150">
        <v>0.30881005525588989</v>
      </c>
      <c r="AN3543" s="150">
        <v>0.34516248106956482</v>
      </c>
      <c r="AO3543" s="5" t="s">
        <v>6605</v>
      </c>
    </row>
    <row r="3544" spans="1:41" ht="14.25" x14ac:dyDescent="0.45">
      <c r="A3544" s="150">
        <v>2019</v>
      </c>
      <c r="B3544" s="5" t="s">
        <v>81</v>
      </c>
      <c r="C3544" s="5" t="s">
        <v>3839</v>
      </c>
      <c r="D3544" s="5" t="s">
        <v>7</v>
      </c>
      <c r="E3544" s="5" t="s">
        <v>119</v>
      </c>
      <c r="F3544" s="5" t="s">
        <v>3843</v>
      </c>
      <c r="G3544" s="5" t="s">
        <v>83</v>
      </c>
      <c r="H3544" s="5" t="s">
        <v>304</v>
      </c>
      <c r="I3544" s="150">
        <v>0.25854806570759331</v>
      </c>
      <c r="J3544" s="150">
        <v>0.64248381656360121</v>
      </c>
      <c r="K3544" s="150">
        <v>0.21469895007499501</v>
      </c>
      <c r="L3544" s="150">
        <v>0.14338999999999999</v>
      </c>
      <c r="M3544" s="150">
        <v>1.1200000000000001</v>
      </c>
      <c r="N3544" s="150">
        <v>0.201860841423948</v>
      </c>
      <c r="O3544" s="150">
        <v>0.65330441032512365</v>
      </c>
      <c r="P3544" s="150">
        <v>0.26161101338360843</v>
      </c>
      <c r="Q3544" s="150">
        <v>0.22629173175953249</v>
      </c>
      <c r="R3544" s="150">
        <v>0.55677743246473821</v>
      </c>
      <c r="S3544" s="150">
        <v>0.14000000000000001</v>
      </c>
      <c r="T3544" s="150">
        <v>0.17112150988039351</v>
      </c>
      <c r="U3544" s="150">
        <v>4.1598960025999401E-2</v>
      </c>
      <c r="V3544" s="150">
        <v>0.2265608452423967</v>
      </c>
      <c r="W3544" s="150">
        <v>0.49651918316831689</v>
      </c>
      <c r="X3544" s="150">
        <v>0.462201714353076</v>
      </c>
      <c r="Y3544" s="150">
        <v>0.31732493742486062</v>
      </c>
      <c r="Z3544" s="150">
        <v>0.72188126991620438</v>
      </c>
      <c r="AA3544" s="150">
        <v>0.70530199150000106</v>
      </c>
      <c r="AB3544" s="150">
        <v>0.33</v>
      </c>
      <c r="AC3544" s="150">
        <v>0.94733999999999996</v>
      </c>
      <c r="AD3544" s="150">
        <v>0.77977409888710481</v>
      </c>
      <c r="AE3544" s="150">
        <v>0.93016188240958053</v>
      </c>
      <c r="AF3544" s="150">
        <v>0.38005600000000023</v>
      </c>
      <c r="AG3544" s="150">
        <v>0.71</v>
      </c>
      <c r="AH3544" s="150">
        <v>0.4240314</v>
      </c>
      <c r="AI3544" s="150">
        <v>0.21510000000000001</v>
      </c>
      <c r="AJ3544" s="150">
        <v>0.15</v>
      </c>
      <c r="AK3544" s="150">
        <v>0.1227110516003421</v>
      </c>
      <c r="AL3544" s="150">
        <v>0.43278101086616516</v>
      </c>
      <c r="AM3544" s="150">
        <v>0.43654051423072815</v>
      </c>
      <c r="AN3544" s="150">
        <v>0.42745515704154968</v>
      </c>
      <c r="AO3544" s="5" t="s">
        <v>6606</v>
      </c>
    </row>
    <row r="3545" spans="1:41" ht="14.25" x14ac:dyDescent="0.45">
      <c r="A3545" s="150">
        <v>2019</v>
      </c>
      <c r="B3545" s="5" t="s">
        <v>81</v>
      </c>
      <c r="C3545" s="5" t="s">
        <v>3839</v>
      </c>
      <c r="D3545" s="5" t="s">
        <v>7</v>
      </c>
      <c r="E3545" s="5" t="s">
        <v>119</v>
      </c>
      <c r="F3545" s="5" t="s">
        <v>3844</v>
      </c>
      <c r="G3545" s="5" t="s">
        <v>83</v>
      </c>
      <c r="H3545" s="5" t="s">
        <v>304</v>
      </c>
      <c r="I3545" s="150">
        <v>0</v>
      </c>
      <c r="J3545" s="150">
        <v>4.6643919870421199E-2</v>
      </c>
      <c r="K3545" s="150">
        <v>0.30490679237197299</v>
      </c>
      <c r="L3545" s="150">
        <v>2.2719E-2</v>
      </c>
      <c r="M3545" s="150">
        <v>0.09</v>
      </c>
      <c r="N3545" s="150">
        <v>1.9215210355987E-3</v>
      </c>
      <c r="O3545" s="150">
        <v>2.9347963952478701E-2</v>
      </c>
      <c r="P3545" s="150">
        <v>2.0656124926186001E-3</v>
      </c>
      <c r="Q3545" s="150">
        <v>1.7068795926633101E-2</v>
      </c>
      <c r="R3545" s="150">
        <v>0.13519005498446091</v>
      </c>
      <c r="S3545" s="150">
        <v>0.03</v>
      </c>
      <c r="T3545" s="150">
        <v>2.99806370450479E-2</v>
      </c>
      <c r="U3545" s="150">
        <v>0</v>
      </c>
      <c r="V3545" s="150">
        <v>7.3510173060390002E-3</v>
      </c>
      <c r="W3545" s="150">
        <v>0</v>
      </c>
      <c r="X3545" s="150">
        <v>0.22177127363971599</v>
      </c>
      <c r="Y3545" s="150">
        <v>9.7188553183941304E-2</v>
      </c>
      <c r="Z3545" s="150">
        <v>0.30024784609937449</v>
      </c>
      <c r="AA3545" s="150">
        <v>2.0074680899999999E-2</v>
      </c>
      <c r="AB3545" s="150">
        <v>0</v>
      </c>
      <c r="AC3545" s="150">
        <v>0.25613999999999998</v>
      </c>
      <c r="AD3545" s="150">
        <v>0.2732683683074027</v>
      </c>
      <c r="AE3545" s="150">
        <v>1.8926400674008501E-2</v>
      </c>
      <c r="AF3545" s="150">
        <v>8.1227999999999995E-2</v>
      </c>
      <c r="AG3545" s="150">
        <v>0.03</v>
      </c>
      <c r="AH3545" s="150">
        <v>1.8048100000000001E-2</v>
      </c>
      <c r="AI3545" s="150">
        <v>0.1396</v>
      </c>
      <c r="AJ3545" s="150">
        <v>0.02</v>
      </c>
      <c r="AK3545" s="150">
        <v>2.6716312173583501E-2</v>
      </c>
      <c r="AL3545" s="150">
        <v>7.6565682888031006E-2</v>
      </c>
      <c r="AM3545" s="150">
        <v>6.2162667512893677E-2</v>
      </c>
      <c r="AN3545" s="150">
        <v>9.6969954669475555E-2</v>
      </c>
      <c r="AO3545" s="5" t="s">
        <v>6607</v>
      </c>
    </row>
    <row r="3546" spans="1:41" ht="14.25" x14ac:dyDescent="0.45">
      <c r="A3546" s="150">
        <v>2019</v>
      </c>
      <c r="B3546" s="5" t="s">
        <v>81</v>
      </c>
      <c r="C3546" s="5" t="s">
        <v>3839</v>
      </c>
      <c r="D3546" s="5" t="s">
        <v>7</v>
      </c>
      <c r="E3546" s="5" t="s">
        <v>119</v>
      </c>
      <c r="F3546" s="5" t="s">
        <v>3845</v>
      </c>
      <c r="G3546" s="5" t="s">
        <v>83</v>
      </c>
      <c r="H3546" s="5" t="s">
        <v>304</v>
      </c>
      <c r="I3546" s="150">
        <v>9.8625432532080002E-4</v>
      </c>
      <c r="J3546" s="150">
        <v>6.8796998758759997E-3</v>
      </c>
      <c r="K3546" s="150">
        <v>0.101992714806085</v>
      </c>
      <c r="L3546" s="150">
        <v>8.5891999999999996E-2</v>
      </c>
      <c r="M3546" s="150">
        <v>0.19</v>
      </c>
      <c r="N3546" s="150">
        <v>0.15058656957928801</v>
      </c>
      <c r="O3546" s="150">
        <v>0.24543795917172659</v>
      </c>
      <c r="P3546" s="150">
        <v>1.7000000000000001E-2</v>
      </c>
      <c r="Q3546" s="150">
        <v>0</v>
      </c>
      <c r="R3546" s="150">
        <v>6.2076659494780501E-2</v>
      </c>
      <c r="S3546" s="150">
        <v>0.01</v>
      </c>
      <c r="T3546" s="150">
        <v>1.0634729903086299E-2</v>
      </c>
      <c r="U3546" s="150">
        <v>0</v>
      </c>
      <c r="V3546" s="150">
        <v>2.4270816461294999E-2</v>
      </c>
      <c r="W3546" s="150">
        <v>7.7351485148499999E-5</v>
      </c>
      <c r="X3546" s="150">
        <v>0.21173439315605999</v>
      </c>
      <c r="Y3546" s="150">
        <v>5.2080253848125002E-3</v>
      </c>
      <c r="Z3546" s="150">
        <v>3.6055706361383201E-2</v>
      </c>
      <c r="AA3546" s="150">
        <v>0.16061213199999921</v>
      </c>
      <c r="AB3546" s="150">
        <v>0</v>
      </c>
      <c r="AC3546" s="150">
        <v>0.25324999999999998</v>
      </c>
      <c r="AD3546" s="150">
        <v>0.13941642212502081</v>
      </c>
      <c r="AE3546" s="150">
        <v>0.23689594993079369</v>
      </c>
      <c r="AF3546" s="150">
        <v>1.9106999999999999E-2</v>
      </c>
      <c r="AG3546" s="150">
        <v>7.0000000000000007E-2</v>
      </c>
      <c r="AH3546" s="150">
        <v>0.17908850000000001</v>
      </c>
      <c r="AI3546" s="150">
        <v>6.4399999999999999E-2</v>
      </c>
      <c r="AJ3546" s="150">
        <v>0.01</v>
      </c>
      <c r="AK3546" s="150">
        <v>0.10821409677647929</v>
      </c>
      <c r="AL3546" s="150">
        <v>8.2752309739589691E-2</v>
      </c>
      <c r="AM3546" s="150">
        <v>6.6989459097385406E-2</v>
      </c>
      <c r="AN3546" s="150">
        <v>0.10508301854133606</v>
      </c>
      <c r="AO3546" s="5" t="s">
        <v>6608</v>
      </c>
    </row>
    <row r="3547" spans="1:41" ht="14.25" x14ac:dyDescent="0.45">
      <c r="A3547" s="150">
        <v>2019</v>
      </c>
      <c r="B3547" s="5" t="s">
        <v>81</v>
      </c>
      <c r="C3547" s="5" t="s">
        <v>3839</v>
      </c>
      <c r="D3547" s="5" t="s">
        <v>7</v>
      </c>
      <c r="E3547" s="5" t="s">
        <v>119</v>
      </c>
      <c r="F3547" s="5" t="s">
        <v>3846</v>
      </c>
      <c r="G3547" s="5" t="s">
        <v>83</v>
      </c>
      <c r="H3547" s="5" t="s">
        <v>304</v>
      </c>
      <c r="I3547" s="150">
        <v>0.15325794485591701</v>
      </c>
      <c r="J3547" s="150">
        <v>0.31206897511396597</v>
      </c>
      <c r="K3547" s="150">
        <v>2.3569745018213002E-3</v>
      </c>
      <c r="L3547" s="150">
        <v>0.119044</v>
      </c>
      <c r="M3547" s="150">
        <v>0.25</v>
      </c>
      <c r="N3547" s="150">
        <v>0.126061893203884</v>
      </c>
      <c r="O3547" s="150">
        <v>0.27697140980151752</v>
      </c>
      <c r="P3547" s="150">
        <v>0.16746086062178461</v>
      </c>
      <c r="Q3547" s="150">
        <v>6.6539373951281594E-2</v>
      </c>
      <c r="R3547" s="150">
        <v>0.17838074746991789</v>
      </c>
      <c r="S3547" s="150">
        <v>0.24</v>
      </c>
      <c r="T3547" s="150">
        <v>0.1857369291516214</v>
      </c>
      <c r="U3547" s="150">
        <v>6.8248293792655207E-2</v>
      </c>
      <c r="V3547" s="150">
        <v>0.38245224953588908</v>
      </c>
      <c r="W3547" s="150">
        <v>9.0887995049504899E-2</v>
      </c>
      <c r="X3547" s="150">
        <v>0.39537899328067899</v>
      </c>
      <c r="Y3547" s="150">
        <v>6.3979384694219404E-2</v>
      </c>
      <c r="Z3547" s="150">
        <v>0.48034934497816589</v>
      </c>
      <c r="AA3547" s="150">
        <v>0.24627546559999999</v>
      </c>
      <c r="AB3547" s="150">
        <v>0.13</v>
      </c>
      <c r="AC3547" s="150">
        <v>0.21268000000000001</v>
      </c>
      <c r="AD3547" s="150">
        <v>0.37633575106583239</v>
      </c>
      <c r="AE3547" s="150">
        <v>0.39919961485225969</v>
      </c>
      <c r="AF3547" s="150">
        <v>0.24585499999999999</v>
      </c>
      <c r="AG3547" s="150">
        <v>0.26</v>
      </c>
      <c r="AH3547" s="150">
        <v>0.13665350000000001</v>
      </c>
      <c r="AI3547" s="150">
        <v>0.33389999999999997</v>
      </c>
      <c r="AJ3547" s="150">
        <v>0.11</v>
      </c>
      <c r="AK3547" s="150">
        <v>2.7470043054894401E-2</v>
      </c>
      <c r="AL3547" s="150">
        <v>0.20819120109081268</v>
      </c>
      <c r="AM3547" s="150">
        <v>0.21128548681735992</v>
      </c>
      <c r="AN3547" s="150">
        <v>0.20380763709545135</v>
      </c>
      <c r="AO3547" s="5" t="s">
        <v>6609</v>
      </c>
    </row>
    <row r="3548" spans="1:41" ht="14.25" x14ac:dyDescent="0.45">
      <c r="A3548" s="150">
        <v>2019</v>
      </c>
      <c r="B3548" s="5" t="s">
        <v>81</v>
      </c>
      <c r="C3548" s="5" t="s">
        <v>3839</v>
      </c>
      <c r="D3548" s="5" t="s">
        <v>7</v>
      </c>
      <c r="E3548" s="5" t="s">
        <v>119</v>
      </c>
      <c r="F3548" s="5" t="s">
        <v>3847</v>
      </c>
      <c r="G3548" s="5" t="s">
        <v>83</v>
      </c>
      <c r="H3548" s="5" t="s">
        <v>304</v>
      </c>
      <c r="I3548" s="150">
        <v>4.1512341147595298E-2</v>
      </c>
      <c r="J3548" s="150">
        <v>0.1903160988316755</v>
      </c>
      <c r="K3548" s="150">
        <v>0.14291836297407301</v>
      </c>
      <c r="L3548" s="150">
        <v>0.31285499999999999</v>
      </c>
      <c r="M3548" s="150">
        <v>0.69</v>
      </c>
      <c r="N3548" s="150">
        <v>2.73058252427184E-2</v>
      </c>
      <c r="O3548" s="150">
        <v>0.926256085702299</v>
      </c>
      <c r="P3548" s="150">
        <v>0.12473739631204291</v>
      </c>
      <c r="Q3548" s="150">
        <v>0</v>
      </c>
      <c r="R3548" s="150">
        <v>7.38305841102877E-2</v>
      </c>
      <c r="S3548" s="150">
        <v>0.14000000000000001</v>
      </c>
      <c r="T3548" s="150">
        <v>5.6780212809564697E-2</v>
      </c>
      <c r="U3548" s="150">
        <v>0</v>
      </c>
      <c r="V3548" s="150">
        <v>8.8959768754438995E-3</v>
      </c>
      <c r="W3548" s="150">
        <v>6.4124381188118806E-2</v>
      </c>
      <c r="X3548" s="150">
        <v>0.44056179586062899</v>
      </c>
      <c r="Y3548" s="150">
        <v>0.1062397761091074</v>
      </c>
      <c r="Z3548" s="150">
        <v>0.1035642629529092</v>
      </c>
      <c r="AA3548" s="150">
        <v>0.23450329309999979</v>
      </c>
      <c r="AB3548" s="150">
        <v>0.19</v>
      </c>
      <c r="AC3548" s="150">
        <v>0.22503999999999999</v>
      </c>
      <c r="AD3548" s="150">
        <v>0.24516914899507231</v>
      </c>
      <c r="AE3548" s="150">
        <v>0.47228741650117351</v>
      </c>
      <c r="AF3548" s="150">
        <v>0.25244299999999997</v>
      </c>
      <c r="AG3548" s="150">
        <v>0.41</v>
      </c>
      <c r="AH3548" s="150">
        <v>5.8808300000000001E-2</v>
      </c>
      <c r="AI3548" s="150">
        <v>0.14549999999999999</v>
      </c>
      <c r="AJ3548" s="150">
        <v>0.04</v>
      </c>
      <c r="AK3548" s="150">
        <v>0.32035689727051703</v>
      </c>
      <c r="AL3548" s="150">
        <v>0.20841401815414429</v>
      </c>
      <c r="AM3548" s="150">
        <v>0.15432536602020264</v>
      </c>
      <c r="AN3548" s="150">
        <v>0.28503960371017456</v>
      </c>
      <c r="AO3548" s="5" t="s">
        <v>6610</v>
      </c>
    </row>
    <row r="3549" spans="1:41" ht="14.25" x14ac:dyDescent="0.45">
      <c r="A3549" s="150">
        <v>2019</v>
      </c>
      <c r="B3549" s="5" t="s">
        <v>81</v>
      </c>
      <c r="C3549" s="5" t="s">
        <v>3839</v>
      </c>
      <c r="D3549" s="5" t="s">
        <v>7</v>
      </c>
      <c r="E3549" s="5" t="s">
        <v>119</v>
      </c>
      <c r="F3549" s="5" t="s">
        <v>3848</v>
      </c>
      <c r="G3549" s="5" t="s">
        <v>83</v>
      </c>
      <c r="H3549" s="5" t="s">
        <v>304</v>
      </c>
      <c r="I3549" s="150">
        <v>0.2036166884366932</v>
      </c>
      <c r="J3549" s="150">
        <v>6.3921094963235905E-2</v>
      </c>
      <c r="K3549" s="150">
        <v>0</v>
      </c>
      <c r="L3549" s="150">
        <v>0.33348899999999998</v>
      </c>
      <c r="M3549" s="150">
        <v>0.5</v>
      </c>
      <c r="N3549" s="150">
        <v>7.3826860841423994E-2</v>
      </c>
      <c r="O3549" s="150">
        <v>0.16637017331039439</v>
      </c>
      <c r="P3549" s="150">
        <v>0.42362899999999998</v>
      </c>
      <c r="Q3549" s="150">
        <v>0</v>
      </c>
      <c r="R3549" s="150">
        <v>0.1027970356203682</v>
      </c>
      <c r="S3549" s="150">
        <v>0.15</v>
      </c>
      <c r="T3549" s="150">
        <v>8.3613145227609098E-2</v>
      </c>
      <c r="U3549" s="150">
        <v>0</v>
      </c>
      <c r="V3549" s="150">
        <v>5.99045613685351E-2</v>
      </c>
      <c r="W3549" s="150">
        <v>4.4167698019801999E-2</v>
      </c>
      <c r="X3549" s="150">
        <v>0.30952661625772598</v>
      </c>
      <c r="Y3549" s="150">
        <v>1.54762608644238E-2</v>
      </c>
      <c r="Z3549" s="150">
        <v>0.26389708485778363</v>
      </c>
      <c r="AA3549" s="150">
        <v>0.17374455399999969</v>
      </c>
      <c r="AB3549" s="150">
        <v>0</v>
      </c>
      <c r="AC3549" s="150">
        <v>0.57725000000000004</v>
      </c>
      <c r="AD3549" s="150">
        <v>9.0332761198161804E-2</v>
      </c>
      <c r="AE3549" s="150">
        <v>0.32704459288680271</v>
      </c>
      <c r="AF3549" s="150">
        <v>0.3913040000000001</v>
      </c>
      <c r="AG3549" s="150">
        <v>7.0000000000000007E-2</v>
      </c>
      <c r="AH3549" s="150">
        <v>3.2203799999999998E-2</v>
      </c>
      <c r="AI3549" s="150">
        <v>4.1999999999999997E-3</v>
      </c>
      <c r="AJ3549" s="150">
        <v>0.04</v>
      </c>
      <c r="AK3549" s="150">
        <v>0.1097775834566059</v>
      </c>
      <c r="AL3549" s="150">
        <v>0.15896870195865631</v>
      </c>
      <c r="AM3549" s="150">
        <v>0.18352355062961578</v>
      </c>
      <c r="AN3549" s="150">
        <v>0.12418264150619507</v>
      </c>
      <c r="AO3549" s="5" t="s">
        <v>6611</v>
      </c>
    </row>
    <row r="3550" spans="1:41" ht="14.25" x14ac:dyDescent="0.45">
      <c r="A3550" s="150">
        <v>2019</v>
      </c>
      <c r="B3550" s="5" t="s">
        <v>1478</v>
      </c>
      <c r="C3550" s="5" t="s">
        <v>306</v>
      </c>
      <c r="D3550" s="5" t="s">
        <v>7</v>
      </c>
      <c r="E3550" s="5" t="s">
        <v>1</v>
      </c>
      <c r="F3550" s="5" t="s">
        <v>117</v>
      </c>
      <c r="G3550" s="5" t="s">
        <v>83</v>
      </c>
      <c r="H3550" s="5" t="s">
        <v>304</v>
      </c>
      <c r="I3550" s="150">
        <v>48.999000000000002</v>
      </c>
      <c r="J3550" s="150">
        <v>7.0549999999999997</v>
      </c>
      <c r="K3550" s="150">
        <v>158.69999999999999</v>
      </c>
      <c r="L3550" s="150">
        <v>69.747220891618767</v>
      </c>
      <c r="M3550" s="150">
        <v>25</v>
      </c>
      <c r="N3550" s="150">
        <v>89.8</v>
      </c>
      <c r="O3550" s="150">
        <v>40</v>
      </c>
      <c r="P3550" s="150">
        <v>15</v>
      </c>
      <c r="Q3550" s="150">
        <v>2.0299999999999998</v>
      </c>
      <c r="R3550" s="150">
        <v>20</v>
      </c>
      <c r="S3550" s="150">
        <v>70</v>
      </c>
      <c r="T3550" s="150">
        <v>70</v>
      </c>
      <c r="U3550" s="150">
        <v>15</v>
      </c>
      <c r="V3550" s="150">
        <v>40</v>
      </c>
      <c r="W3550" s="150">
        <v>29.128592574318489</v>
      </c>
      <c r="X3550" s="150">
        <v>55</v>
      </c>
      <c r="Y3550" s="150">
        <v>15.5</v>
      </c>
      <c r="Z3550" s="150">
        <v>74</v>
      </c>
      <c r="AA3550" s="150">
        <v>40</v>
      </c>
      <c r="AB3550" s="150">
        <v>24.90394032</v>
      </c>
      <c r="AC3550" s="150">
        <v>58.9</v>
      </c>
      <c r="AD3550" s="150">
        <v>36.73854</v>
      </c>
      <c r="AE3550" s="150">
        <v>140</v>
      </c>
      <c r="AF3550" s="150">
        <v>29.7</v>
      </c>
      <c r="AG3550" s="150">
        <v>20.6</v>
      </c>
      <c r="AH3550" s="150">
        <v>32.897856533206571</v>
      </c>
      <c r="AI3550" s="150">
        <v>35</v>
      </c>
      <c r="AJ3550" s="150">
        <v>1.75</v>
      </c>
      <c r="AK3550" s="150">
        <v>49</v>
      </c>
      <c r="AL3550" s="150">
        <v>45.325859069824219</v>
      </c>
      <c r="AM3550" s="150">
        <v>40.475368499755859</v>
      </c>
      <c r="AN3550" s="150">
        <v>52.197406768798828</v>
      </c>
      <c r="AO3550" s="5" t="s">
        <v>2715</v>
      </c>
    </row>
    <row r="3551" spans="1:41" ht="14.25" x14ac:dyDescent="0.45">
      <c r="A3551" s="150">
        <v>2019</v>
      </c>
      <c r="B3551" s="5" t="s">
        <v>1477</v>
      </c>
      <c r="C3551" s="5" t="s">
        <v>306</v>
      </c>
      <c r="D3551" s="5" t="s">
        <v>7</v>
      </c>
      <c r="E3551" s="5" t="s">
        <v>1</v>
      </c>
      <c r="F3551" s="5" t="s">
        <v>117</v>
      </c>
      <c r="G3551" s="5" t="s">
        <v>83</v>
      </c>
      <c r="H3551" s="5" t="s">
        <v>304</v>
      </c>
      <c r="I3551" s="150">
        <v>49.780487804878049</v>
      </c>
      <c r="J3551" s="150">
        <v>13</v>
      </c>
      <c r="K3551" s="150">
        <v>165.3</v>
      </c>
      <c r="L3551" s="150">
        <v>67.099999999999994</v>
      </c>
      <c r="M3551" s="150">
        <v>20</v>
      </c>
      <c r="N3551" s="150">
        <v>73</v>
      </c>
      <c r="O3551" s="150">
        <v>68.400000000000006</v>
      </c>
      <c r="P3551" s="150">
        <v>15</v>
      </c>
      <c r="Q3551" s="150">
        <v>4</v>
      </c>
      <c r="R3551" s="150">
        <v>20</v>
      </c>
      <c r="S3551" s="150">
        <v>70</v>
      </c>
      <c r="T3551" s="150">
        <v>65</v>
      </c>
      <c r="U3551" s="150">
        <v>15</v>
      </c>
      <c r="V3551" s="150">
        <v>40</v>
      </c>
      <c r="W3551" s="150">
        <v>29.128592574318489</v>
      </c>
      <c r="X3551" s="150">
        <v>55</v>
      </c>
      <c r="Y3551" s="150">
        <v>15.5</v>
      </c>
      <c r="Z3551" s="150">
        <v>148</v>
      </c>
      <c r="AA3551" s="150">
        <v>40</v>
      </c>
      <c r="AB3551" s="150">
        <v>22.959588238719999</v>
      </c>
      <c r="AC3551" s="150">
        <v>90.7</v>
      </c>
      <c r="AD3551" s="150">
        <v>57.9</v>
      </c>
      <c r="AE3551" s="150">
        <v>20</v>
      </c>
      <c r="AF3551" s="150">
        <v>44.413492401509863</v>
      </c>
      <c r="AG3551" s="150">
        <v>19.600000000000001</v>
      </c>
      <c r="AH3551" s="150">
        <v>32.759039111765432</v>
      </c>
      <c r="AI3551" s="150">
        <v>55</v>
      </c>
      <c r="AJ3551" s="150">
        <v>1.3</v>
      </c>
      <c r="AK3551" s="150">
        <v>49</v>
      </c>
      <c r="AL3551" s="150">
        <v>47.132453918457031</v>
      </c>
      <c r="AM3551" s="150">
        <v>39.787879943847656</v>
      </c>
      <c r="AN3551" s="150">
        <v>57.537273406982422</v>
      </c>
      <c r="AO3551" s="5" t="s">
        <v>2716</v>
      </c>
    </row>
    <row r="3552" spans="1:41" ht="14.25" x14ac:dyDescent="0.45">
      <c r="A3552" s="150">
        <v>2019</v>
      </c>
      <c r="B3552" s="5" t="s">
        <v>582</v>
      </c>
      <c r="C3552" s="5" t="s">
        <v>306</v>
      </c>
      <c r="D3552" s="5" t="s">
        <v>7</v>
      </c>
      <c r="E3552" s="5" t="s">
        <v>1</v>
      </c>
      <c r="F3552" s="5" t="s">
        <v>117</v>
      </c>
      <c r="G3552" s="5" t="s">
        <v>83</v>
      </c>
      <c r="H3552" s="5" t="s">
        <v>304</v>
      </c>
      <c r="I3552" s="150">
        <v>46.246499999999997</v>
      </c>
      <c r="J3552" s="150">
        <v>16.119175938010919</v>
      </c>
      <c r="K3552" s="150">
        <v>159.69999999999999</v>
      </c>
      <c r="L3552" s="150">
        <v>64.477677</v>
      </c>
      <c r="M3552" s="150">
        <v>40</v>
      </c>
      <c r="N3552" s="150">
        <v>85.1</v>
      </c>
      <c r="O3552" s="150">
        <v>40</v>
      </c>
      <c r="P3552" s="150">
        <v>15</v>
      </c>
      <c r="Q3552" s="150">
        <v>2.0265</v>
      </c>
      <c r="R3552" s="150">
        <v>20</v>
      </c>
      <c r="S3552" s="150">
        <v>70</v>
      </c>
      <c r="T3552" s="150">
        <v>65</v>
      </c>
      <c r="U3552" s="150">
        <v>15</v>
      </c>
      <c r="V3552" s="150">
        <v>75</v>
      </c>
      <c r="W3552" s="150">
        <v>29.1</v>
      </c>
      <c r="X3552" s="150">
        <v>55</v>
      </c>
      <c r="Y3552" s="150">
        <v>15.5</v>
      </c>
      <c r="Z3552" s="150">
        <v>148</v>
      </c>
      <c r="AA3552" s="150">
        <v>23.5</v>
      </c>
      <c r="AB3552" s="150">
        <v>24.90394032</v>
      </c>
      <c r="AC3552" s="150">
        <v>39.5</v>
      </c>
      <c r="AD3552" s="150">
        <v>74.040000000000006</v>
      </c>
      <c r="AE3552" s="150">
        <v>200</v>
      </c>
      <c r="AF3552" s="150">
        <v>28.77309003895347</v>
      </c>
      <c r="AG3552" s="150">
        <v>10.199999999999999</v>
      </c>
      <c r="AH3552" s="150">
        <v>32.897856533206571</v>
      </c>
      <c r="AI3552" s="150">
        <v>35</v>
      </c>
      <c r="AJ3552" s="150">
        <v>5.3</v>
      </c>
      <c r="AK3552" s="150">
        <v>49</v>
      </c>
      <c r="AL3552" s="150">
        <v>51.185680389404297</v>
      </c>
      <c r="AM3552" s="150">
        <v>47.631935119628906</v>
      </c>
      <c r="AN3552" s="150">
        <v>56.220149993896484</v>
      </c>
      <c r="AO3552" s="5" t="s">
        <v>994</v>
      </c>
    </row>
    <row r="3553" spans="1:41" ht="14.25" x14ac:dyDescent="0.45">
      <c r="A3553" s="150">
        <v>2019</v>
      </c>
      <c r="B3553" s="5" t="s">
        <v>6344</v>
      </c>
      <c r="C3553" s="5" t="s">
        <v>306</v>
      </c>
      <c r="D3553" s="5" t="s">
        <v>7</v>
      </c>
      <c r="E3553" s="5" t="s">
        <v>1</v>
      </c>
      <c r="F3553" s="5" t="s">
        <v>117</v>
      </c>
      <c r="G3553" s="5" t="s">
        <v>83</v>
      </c>
      <c r="H3553" s="5" t="s">
        <v>304</v>
      </c>
      <c r="I3553" s="150">
        <v>39.840000000000003</v>
      </c>
      <c r="J3553" s="150">
        <v>73.84</v>
      </c>
      <c r="K3553" s="150">
        <v>180</v>
      </c>
      <c r="L3553" s="150">
        <v>99.528253690783814</v>
      </c>
      <c r="M3553" s="150">
        <v>100</v>
      </c>
      <c r="N3553" s="150">
        <v>125</v>
      </c>
      <c r="O3553" s="150">
        <v>40</v>
      </c>
      <c r="P3553" s="150">
        <v>15</v>
      </c>
      <c r="Q3553" s="150">
        <v>2.2000000000000002</v>
      </c>
      <c r="R3553" s="150">
        <v>45</v>
      </c>
      <c r="S3553" s="150">
        <v>95</v>
      </c>
      <c r="T3553" s="150">
        <v>49</v>
      </c>
      <c r="U3553" s="150">
        <v>16.79</v>
      </c>
      <c r="V3553" s="150">
        <v>109</v>
      </c>
      <c r="W3553" s="150">
        <v>101.22</v>
      </c>
      <c r="X3553" s="150">
        <v>95</v>
      </c>
      <c r="Y3553" s="150">
        <v>15.5</v>
      </c>
      <c r="Z3553" s="150">
        <v>95.4</v>
      </c>
      <c r="AA3553" s="150">
        <v>84.218613454545448</v>
      </c>
      <c r="AB3553" s="150">
        <v>55</v>
      </c>
      <c r="AC3553" s="150">
        <v>58.68</v>
      </c>
      <c r="AD3553" s="150">
        <v>57.465012670760139</v>
      </c>
      <c r="AE3553" s="150">
        <v>210.8</v>
      </c>
      <c r="AF3553" s="150">
        <v>78.889141012651308</v>
      </c>
      <c r="AG3553" s="150">
        <v>9.59</v>
      </c>
      <c r="AH3553" s="150">
        <v>41.1</v>
      </c>
      <c r="AI3553" s="150">
        <v>61</v>
      </c>
      <c r="AJ3553" s="150">
        <v>3.4</v>
      </c>
      <c r="AK3553" s="150">
        <v>49</v>
      </c>
      <c r="AL3553" s="150">
        <v>69.188308715820313</v>
      </c>
      <c r="AM3553" s="150">
        <v>63.686824798583984</v>
      </c>
      <c r="AN3553" s="150">
        <v>76.982078552246094</v>
      </c>
      <c r="AO3553" s="5" t="s">
        <v>6612</v>
      </c>
    </row>
    <row r="3554" spans="1:41" ht="14.25" x14ac:dyDescent="0.45">
      <c r="A3554" s="150">
        <v>2019</v>
      </c>
      <c r="B3554" s="5" t="s">
        <v>4024</v>
      </c>
      <c r="C3554" s="5" t="s">
        <v>306</v>
      </c>
      <c r="D3554" s="5" t="s">
        <v>7</v>
      </c>
      <c r="E3554" s="5" t="s">
        <v>1</v>
      </c>
      <c r="F3554" s="5" t="s">
        <v>117</v>
      </c>
      <c r="G3554" s="5" t="s">
        <v>83</v>
      </c>
      <c r="H3554" s="5" t="s">
        <v>304</v>
      </c>
      <c r="I3554" s="150">
        <v>46.246499999999997</v>
      </c>
      <c r="J3554" s="150">
        <v>138.3555800581656</v>
      </c>
      <c r="K3554" s="150">
        <v>160</v>
      </c>
      <c r="L3554" s="150">
        <v>72.685533011074227</v>
      </c>
      <c r="M3554" s="150">
        <v>60</v>
      </c>
      <c r="N3554" s="150">
        <v>95.1</v>
      </c>
      <c r="O3554" s="150">
        <v>40</v>
      </c>
      <c r="P3554" s="150">
        <v>15</v>
      </c>
      <c r="Q3554" s="150">
        <v>2.6823959384098339</v>
      </c>
      <c r="R3554" s="150">
        <v>25</v>
      </c>
      <c r="S3554" s="150">
        <v>90</v>
      </c>
      <c r="T3554" s="150">
        <v>65</v>
      </c>
      <c r="U3554" s="150">
        <v>15</v>
      </c>
      <c r="V3554" s="150">
        <v>75</v>
      </c>
      <c r="W3554" s="150">
        <v>100</v>
      </c>
      <c r="X3554" s="150">
        <v>85</v>
      </c>
      <c r="Y3554" s="150">
        <v>15.5</v>
      </c>
      <c r="Z3554" s="150">
        <v>74</v>
      </c>
      <c r="AA3554" s="150">
        <v>71.034398595700537</v>
      </c>
      <c r="AB3554" s="150">
        <v>76</v>
      </c>
      <c r="AC3554" s="150">
        <v>39.5</v>
      </c>
      <c r="AD3554" s="150">
        <v>37.020000000000003</v>
      </c>
      <c r="AE3554" s="150">
        <v>200</v>
      </c>
      <c r="AF3554" s="150">
        <v>32.645755796883002</v>
      </c>
      <c r="AG3554" s="150">
        <v>10.199999999999999</v>
      </c>
      <c r="AH3554" s="150">
        <v>42.9</v>
      </c>
      <c r="AI3554" s="150">
        <v>35</v>
      </c>
      <c r="AJ3554" s="150">
        <v>5.3</v>
      </c>
      <c r="AK3554" s="150">
        <v>49</v>
      </c>
      <c r="AL3554" s="150">
        <v>61.143802642822266</v>
      </c>
      <c r="AM3554" s="150">
        <v>54.897071838378906</v>
      </c>
      <c r="AN3554" s="150">
        <v>69.993339538574219</v>
      </c>
      <c r="AO3554" s="5" t="s">
        <v>4418</v>
      </c>
    </row>
    <row r="3555" spans="1:41" ht="14.25" x14ac:dyDescent="0.45">
      <c r="A3555" s="150">
        <v>2019</v>
      </c>
      <c r="B3555" s="5" t="s">
        <v>4980</v>
      </c>
      <c r="C3555" s="5" t="s">
        <v>306</v>
      </c>
      <c r="D3555" s="5" t="s">
        <v>7</v>
      </c>
      <c r="E3555" s="5" t="s">
        <v>1</v>
      </c>
      <c r="F3555" s="5" t="s">
        <v>117</v>
      </c>
      <c r="G3555" s="5" t="s">
        <v>83</v>
      </c>
      <c r="H3555" s="5" t="s">
        <v>304</v>
      </c>
      <c r="I3555" s="150">
        <v>46.246499999999997</v>
      </c>
      <c r="J3555" s="150">
        <v>114.77430295290939</v>
      </c>
      <c r="K3555" s="150">
        <v>180</v>
      </c>
      <c r="L3555" s="150">
        <v>56.761551933882622</v>
      </c>
      <c r="M3555" s="150">
        <v>95</v>
      </c>
      <c r="N3555" s="150">
        <v>80</v>
      </c>
      <c r="O3555" s="150">
        <v>40</v>
      </c>
      <c r="P3555" s="150">
        <v>15</v>
      </c>
      <c r="Q3555" s="150">
        <v>3.631308671189561</v>
      </c>
      <c r="R3555" s="150">
        <v>25</v>
      </c>
      <c r="S3555" s="150">
        <v>95</v>
      </c>
      <c r="T3555" s="150">
        <v>65</v>
      </c>
      <c r="U3555" s="150">
        <v>15</v>
      </c>
      <c r="V3555" s="150">
        <v>75</v>
      </c>
      <c r="W3555" s="150">
        <v>100</v>
      </c>
      <c r="X3555" s="150">
        <v>95</v>
      </c>
      <c r="Y3555" s="150">
        <v>15.5</v>
      </c>
      <c r="Z3555" s="150">
        <v>96.5</v>
      </c>
      <c r="AA3555" s="150">
        <v>79.976451281048952</v>
      </c>
      <c r="AB3555" s="150">
        <v>80</v>
      </c>
      <c r="AC3555" s="150">
        <v>58.68</v>
      </c>
      <c r="AD3555" s="150">
        <v>50</v>
      </c>
      <c r="AE3555" s="150">
        <v>220</v>
      </c>
      <c r="AF3555" s="150">
        <v>41.303759011546227</v>
      </c>
      <c r="AG3555" s="150">
        <v>9.59</v>
      </c>
      <c r="AH3555" s="150">
        <v>42.9</v>
      </c>
      <c r="AI3555" s="150">
        <v>40</v>
      </c>
      <c r="AJ3555" s="150">
        <v>5.3</v>
      </c>
      <c r="AK3555" s="150">
        <v>49</v>
      </c>
      <c r="AL3555" s="150">
        <v>65.178062438964844</v>
      </c>
      <c r="AM3555" s="150">
        <v>56.368465423583984</v>
      </c>
      <c r="AN3555" s="150">
        <v>77.658332824707031</v>
      </c>
      <c r="AO3555" s="5" t="s">
        <v>5637</v>
      </c>
    </row>
    <row r="3556" spans="1:41" ht="14.25" x14ac:dyDescent="0.45">
      <c r="A3556" s="150">
        <v>2019</v>
      </c>
      <c r="B3556" s="5" t="s">
        <v>6344</v>
      </c>
      <c r="C3556" s="5" t="s">
        <v>306</v>
      </c>
      <c r="D3556" s="5" t="s">
        <v>7</v>
      </c>
      <c r="E3556" s="5" t="s">
        <v>1</v>
      </c>
      <c r="F3556" s="5" t="s">
        <v>118</v>
      </c>
      <c r="G3556" s="5" t="s">
        <v>83</v>
      </c>
      <c r="H3556" s="5" t="s">
        <v>304</v>
      </c>
      <c r="I3556" s="150">
        <v>92.97</v>
      </c>
      <c r="J3556" s="150">
        <v>108.13</v>
      </c>
      <c r="K3556" s="150">
        <v>160</v>
      </c>
      <c r="L3556" s="150">
        <v>57.654473154608077</v>
      </c>
      <c r="M3556" s="150">
        <v>150</v>
      </c>
      <c r="N3556" s="150">
        <v>69</v>
      </c>
      <c r="O3556" s="150">
        <v>232</v>
      </c>
      <c r="P3556" s="150">
        <v>68</v>
      </c>
      <c r="Q3556" s="150">
        <v>21.8</v>
      </c>
      <c r="R3556" s="150">
        <v>165</v>
      </c>
      <c r="S3556" s="150">
        <v>67</v>
      </c>
      <c r="T3556" s="150">
        <v>86</v>
      </c>
      <c r="U3556" s="150">
        <v>7.55</v>
      </c>
      <c r="V3556" s="150">
        <v>101</v>
      </c>
      <c r="W3556" s="150">
        <v>49.55</v>
      </c>
      <c r="X3556" s="150">
        <v>90</v>
      </c>
      <c r="Y3556" s="150">
        <v>78.5</v>
      </c>
      <c r="Z3556" s="150">
        <v>143.5</v>
      </c>
      <c r="AA3556" s="150">
        <v>241.6879262136332</v>
      </c>
      <c r="AB3556" s="150">
        <v>60</v>
      </c>
      <c r="AC3556" s="150">
        <v>175.5</v>
      </c>
      <c r="AD3556" s="150">
        <v>149.26767803635869</v>
      </c>
      <c r="AE3556" s="150">
        <v>251.2</v>
      </c>
      <c r="AF3556" s="150">
        <v>76.038729493674339</v>
      </c>
      <c r="AG3556" s="150">
        <v>86.44</v>
      </c>
      <c r="AH3556" s="150">
        <v>71.3</v>
      </c>
      <c r="AI3556" s="150">
        <v>109</v>
      </c>
      <c r="AJ3556" s="150">
        <v>29.3</v>
      </c>
      <c r="AK3556" s="150">
        <v>128</v>
      </c>
      <c r="AL3556" s="150">
        <v>107.77202606201172</v>
      </c>
      <c r="AM3556" s="150">
        <v>104.31005859375</v>
      </c>
      <c r="AN3556" s="150">
        <v>112.67647552490234</v>
      </c>
      <c r="AO3556" s="5" t="s">
        <v>6613</v>
      </c>
    </row>
    <row r="3557" spans="1:41" ht="14.25" x14ac:dyDescent="0.45">
      <c r="A3557" s="150">
        <v>2019</v>
      </c>
      <c r="B3557" s="5" t="s">
        <v>1477</v>
      </c>
      <c r="C3557" s="5" t="s">
        <v>306</v>
      </c>
      <c r="D3557" s="5" t="s">
        <v>7</v>
      </c>
      <c r="E3557" s="5" t="s">
        <v>1</v>
      </c>
      <c r="F3557" s="5" t="s">
        <v>118</v>
      </c>
      <c r="G3557" s="5" t="s">
        <v>83</v>
      </c>
      <c r="H3557" s="5" t="s">
        <v>304</v>
      </c>
      <c r="I3557" s="150">
        <v>107.21951219512199</v>
      </c>
      <c r="J3557" s="150">
        <v>67</v>
      </c>
      <c r="K3557" s="150">
        <v>122.3</v>
      </c>
      <c r="L3557" s="150">
        <v>130.4</v>
      </c>
      <c r="M3557" s="150">
        <v>70</v>
      </c>
      <c r="N3557" s="150">
        <v>127</v>
      </c>
      <c r="O3557" s="150">
        <v>326.89999999999998</v>
      </c>
      <c r="P3557" s="150">
        <v>68</v>
      </c>
      <c r="Q3557" s="150">
        <v>18.100000000000001</v>
      </c>
      <c r="R3557" s="150">
        <v>120</v>
      </c>
      <c r="S3557" s="150">
        <v>50.687033198832033</v>
      </c>
      <c r="T3557" s="150">
        <v>115</v>
      </c>
      <c r="U3557" s="150">
        <v>30</v>
      </c>
      <c r="V3557" s="150">
        <v>75</v>
      </c>
      <c r="W3557" s="150">
        <v>87.371407425681511</v>
      </c>
      <c r="X3557" s="150">
        <v>80</v>
      </c>
      <c r="Y3557" s="150">
        <v>70.5</v>
      </c>
      <c r="Z3557" s="150">
        <v>172</v>
      </c>
      <c r="AA3557" s="150">
        <v>227.05792734998099</v>
      </c>
      <c r="AB3557" s="150">
        <v>38.597418023360007</v>
      </c>
      <c r="AC3557" s="150">
        <v>217</v>
      </c>
      <c r="AD3557" s="150">
        <v>117.37</v>
      </c>
      <c r="AE3557" s="150">
        <v>224</v>
      </c>
      <c r="AF3557" s="150">
        <v>73.086507598490158</v>
      </c>
      <c r="AG3557" s="150">
        <v>122.8</v>
      </c>
      <c r="AH3557" s="150">
        <v>37.270066847230552</v>
      </c>
      <c r="AI3557" s="150">
        <v>111</v>
      </c>
      <c r="AJ3557" s="150">
        <v>49.06</v>
      </c>
      <c r="AK3557" s="150">
        <v>128</v>
      </c>
      <c r="AL3557" s="150">
        <v>109.74896240234375</v>
      </c>
      <c r="AM3557" s="150">
        <v>111.66024017333984</v>
      </c>
      <c r="AN3557" s="150">
        <v>107.04132080078125</v>
      </c>
      <c r="AO3557" s="5" t="s">
        <v>2717</v>
      </c>
    </row>
    <row r="3558" spans="1:41" ht="14.25" x14ac:dyDescent="0.45">
      <c r="A3558" s="150">
        <v>2019</v>
      </c>
      <c r="B3558" s="5" t="s">
        <v>582</v>
      </c>
      <c r="C3558" s="5" t="s">
        <v>306</v>
      </c>
      <c r="D3558" s="5" t="s">
        <v>7</v>
      </c>
      <c r="E3558" s="5" t="s">
        <v>1</v>
      </c>
      <c r="F3558" s="5" t="s">
        <v>118</v>
      </c>
      <c r="G3558" s="5" t="s">
        <v>83</v>
      </c>
      <c r="H3558" s="5" t="s">
        <v>304</v>
      </c>
      <c r="I3558" s="150">
        <v>107.9085</v>
      </c>
      <c r="J3558" s="150">
        <v>67.245824061989069</v>
      </c>
      <c r="K3558" s="150">
        <v>129.19999999999999</v>
      </c>
      <c r="L3558" s="150">
        <v>86.832961999999995</v>
      </c>
      <c r="M3558" s="150">
        <v>75</v>
      </c>
      <c r="N3558" s="150">
        <v>116.3</v>
      </c>
      <c r="O3558" s="150">
        <v>232</v>
      </c>
      <c r="P3558" s="150">
        <v>68</v>
      </c>
      <c r="Q3558" s="150">
        <v>19.03591644837994</v>
      </c>
      <c r="R3558" s="150">
        <v>125</v>
      </c>
      <c r="S3558" s="150">
        <v>60.82443983859843</v>
      </c>
      <c r="T3558" s="150">
        <v>80</v>
      </c>
      <c r="U3558" s="150">
        <v>30</v>
      </c>
      <c r="V3558" s="150">
        <v>75</v>
      </c>
      <c r="W3558" s="150">
        <v>87.4</v>
      </c>
      <c r="X3558" s="150">
        <v>90</v>
      </c>
      <c r="Y3558" s="150">
        <v>78.5</v>
      </c>
      <c r="Z3558" s="150">
        <v>160.80000000000001</v>
      </c>
      <c r="AA3558" s="150">
        <v>165.36</v>
      </c>
      <c r="AB3558" s="150">
        <v>38.739462719999999</v>
      </c>
      <c r="AC3558" s="150">
        <v>169.3</v>
      </c>
      <c r="AD3558" s="150">
        <v>117.59</v>
      </c>
      <c r="AE3558" s="150">
        <v>230</v>
      </c>
      <c r="AF3558" s="150">
        <v>84.750554980523262</v>
      </c>
      <c r="AG3558" s="150">
        <v>85.8</v>
      </c>
      <c r="AH3558" s="150">
        <v>61.394858838241213</v>
      </c>
      <c r="AI3558" s="150">
        <v>178.25559847313099</v>
      </c>
      <c r="AJ3558" s="150">
        <v>30.1</v>
      </c>
      <c r="AK3558" s="150">
        <v>128</v>
      </c>
      <c r="AL3558" s="150">
        <v>102.70132446289063</v>
      </c>
      <c r="AM3558" s="150">
        <v>99.996109008789063</v>
      </c>
      <c r="AN3558" s="150">
        <v>106.53369140625</v>
      </c>
      <c r="AO3558" s="5" t="s">
        <v>995</v>
      </c>
    </row>
    <row r="3559" spans="1:41" ht="14.25" x14ac:dyDescent="0.45">
      <c r="A3559" s="150">
        <v>2019</v>
      </c>
      <c r="B3559" s="5" t="s">
        <v>4980</v>
      </c>
      <c r="C3559" s="5" t="s">
        <v>306</v>
      </c>
      <c r="D3559" s="5" t="s">
        <v>7</v>
      </c>
      <c r="E3559" s="5" t="s">
        <v>1</v>
      </c>
      <c r="F3559" s="5" t="s">
        <v>118</v>
      </c>
      <c r="G3559" s="5" t="s">
        <v>83</v>
      </c>
      <c r="H3559" s="5" t="s">
        <v>304</v>
      </c>
      <c r="I3559" s="150">
        <v>107.9085</v>
      </c>
      <c r="J3559" s="150">
        <v>105.1661</v>
      </c>
      <c r="K3559" s="150">
        <v>160</v>
      </c>
      <c r="L3559" s="150">
        <v>90.691047153175873</v>
      </c>
      <c r="M3559" s="150">
        <v>110</v>
      </c>
      <c r="N3559" s="150">
        <v>110</v>
      </c>
      <c r="O3559" s="150">
        <v>232</v>
      </c>
      <c r="P3559" s="150">
        <v>68</v>
      </c>
      <c r="Q3559" s="150">
        <v>18.899999999999999</v>
      </c>
      <c r="R3559" s="150">
        <v>125</v>
      </c>
      <c r="S3559" s="150">
        <v>67</v>
      </c>
      <c r="T3559" s="150">
        <v>80</v>
      </c>
      <c r="U3559" s="150">
        <v>30</v>
      </c>
      <c r="V3559" s="150">
        <v>75</v>
      </c>
      <c r="W3559" s="150">
        <v>50</v>
      </c>
      <c r="X3559" s="150">
        <v>90</v>
      </c>
      <c r="Y3559" s="150">
        <v>78.5</v>
      </c>
      <c r="Z3559" s="150">
        <v>156.80000000000001</v>
      </c>
      <c r="AA3559" s="150">
        <v>210.8408237475804</v>
      </c>
      <c r="AB3559" s="150">
        <v>35</v>
      </c>
      <c r="AC3559" s="150">
        <v>175.5</v>
      </c>
      <c r="AD3559" s="150">
        <v>132.81</v>
      </c>
      <c r="AE3559" s="150">
        <v>300</v>
      </c>
      <c r="AF3559" s="150">
        <v>78.48522049422688</v>
      </c>
      <c r="AG3559" s="150">
        <v>86.44</v>
      </c>
      <c r="AH3559" s="150">
        <v>63.1</v>
      </c>
      <c r="AI3559" s="150">
        <v>173</v>
      </c>
      <c r="AJ3559" s="150">
        <v>30.1</v>
      </c>
      <c r="AK3559" s="150">
        <v>128</v>
      </c>
      <c r="AL3559" s="150">
        <v>109.24972534179688</v>
      </c>
      <c r="AM3559" s="150">
        <v>108.66656494140625</v>
      </c>
      <c r="AN3559" s="150">
        <v>110.07582855224609</v>
      </c>
      <c r="AO3559" s="5" t="s">
        <v>5638</v>
      </c>
    </row>
    <row r="3560" spans="1:41" ht="14.25" x14ac:dyDescent="0.45">
      <c r="A3560" s="150">
        <v>2019</v>
      </c>
      <c r="B3560" s="5" t="s">
        <v>4024</v>
      </c>
      <c r="C3560" s="5" t="s">
        <v>306</v>
      </c>
      <c r="D3560" s="5" t="s">
        <v>7</v>
      </c>
      <c r="E3560" s="5" t="s">
        <v>1</v>
      </c>
      <c r="F3560" s="5" t="s">
        <v>118</v>
      </c>
      <c r="G3560" s="5" t="s">
        <v>83</v>
      </c>
      <c r="H3560" s="5" t="s">
        <v>304</v>
      </c>
      <c r="I3560" s="150">
        <v>107.9085</v>
      </c>
      <c r="J3560" s="150">
        <v>76.41274577899604</v>
      </c>
      <c r="K3560" s="150">
        <v>130</v>
      </c>
      <c r="L3560" s="150">
        <v>82.727233494462894</v>
      </c>
      <c r="M3560" s="150">
        <v>110</v>
      </c>
      <c r="N3560" s="150">
        <v>114.3</v>
      </c>
      <c r="O3560" s="150">
        <v>232</v>
      </c>
      <c r="P3560" s="150">
        <v>68</v>
      </c>
      <c r="Q3560" s="150">
        <v>18.561629474193669</v>
      </c>
      <c r="R3560" s="150">
        <v>125</v>
      </c>
      <c r="S3560" s="150">
        <v>80</v>
      </c>
      <c r="T3560" s="150">
        <v>80</v>
      </c>
      <c r="U3560" s="150">
        <v>30</v>
      </c>
      <c r="V3560" s="150">
        <v>75</v>
      </c>
      <c r="W3560" s="150">
        <v>40</v>
      </c>
      <c r="X3560" s="150">
        <v>90</v>
      </c>
      <c r="Y3560" s="150">
        <v>78.5</v>
      </c>
      <c r="Z3560" s="150">
        <v>160.80000000000001</v>
      </c>
      <c r="AA3560" s="150">
        <v>210.8408237475804</v>
      </c>
      <c r="AB3560" s="150">
        <v>38.739462719999999</v>
      </c>
      <c r="AC3560" s="150">
        <v>169.3</v>
      </c>
      <c r="AD3560" s="150">
        <v>117.59</v>
      </c>
      <c r="AE3560" s="150">
        <v>230</v>
      </c>
      <c r="AF3560" s="150">
        <v>82.814222101558485</v>
      </c>
      <c r="AG3560" s="150">
        <v>85.8</v>
      </c>
      <c r="AH3560" s="150">
        <v>65.8</v>
      </c>
      <c r="AI3560" s="150">
        <v>178.25559847313099</v>
      </c>
      <c r="AJ3560" s="150">
        <v>30.1</v>
      </c>
      <c r="AK3560" s="150">
        <v>128</v>
      </c>
      <c r="AL3560" s="150">
        <v>104.70519256591797</v>
      </c>
      <c r="AM3560" s="150">
        <v>102.709716796875</v>
      </c>
      <c r="AN3560" s="150">
        <v>107.53208160400391</v>
      </c>
      <c r="AO3560" s="5" t="s">
        <v>4419</v>
      </c>
    </row>
    <row r="3561" spans="1:41" ht="14.25" x14ac:dyDescent="0.45">
      <c r="A3561" s="150">
        <v>2019</v>
      </c>
      <c r="B3561" s="5" t="s">
        <v>1478</v>
      </c>
      <c r="C3561" s="5" t="s">
        <v>306</v>
      </c>
      <c r="D3561" s="5" t="s">
        <v>7</v>
      </c>
      <c r="E3561" s="5" t="s">
        <v>1</v>
      </c>
      <c r="F3561" s="5" t="s">
        <v>118</v>
      </c>
      <c r="G3561" s="5" t="s">
        <v>83</v>
      </c>
      <c r="H3561" s="5" t="s">
        <v>304</v>
      </c>
      <c r="I3561" s="150">
        <v>114.331</v>
      </c>
      <c r="J3561" s="150">
        <v>76.31</v>
      </c>
      <c r="K3561" s="150">
        <v>128.30000000000001</v>
      </c>
      <c r="L3561" s="150">
        <v>84.226389554190618</v>
      </c>
      <c r="M3561" s="150">
        <v>70</v>
      </c>
      <c r="N3561" s="150">
        <v>119.9</v>
      </c>
      <c r="O3561" s="150">
        <v>232</v>
      </c>
      <c r="P3561" s="150">
        <v>66</v>
      </c>
      <c r="Q3561" s="150">
        <v>18.39</v>
      </c>
      <c r="R3561" s="150">
        <v>120</v>
      </c>
      <c r="S3561" s="150">
        <v>50.7</v>
      </c>
      <c r="T3561" s="150">
        <v>95</v>
      </c>
      <c r="U3561" s="150">
        <v>30</v>
      </c>
      <c r="V3561" s="150">
        <v>75</v>
      </c>
      <c r="W3561" s="150">
        <v>87.371407425681511</v>
      </c>
      <c r="X3561" s="150">
        <v>90</v>
      </c>
      <c r="Y3561" s="150">
        <v>78.5</v>
      </c>
      <c r="Z3561" s="150">
        <v>172</v>
      </c>
      <c r="AA3561" s="150">
        <v>226</v>
      </c>
      <c r="AB3561" s="150">
        <v>38.739462719999999</v>
      </c>
      <c r="AC3561" s="150">
        <v>149.9</v>
      </c>
      <c r="AD3561" s="150">
        <v>111.3357276</v>
      </c>
      <c r="AE3561" s="150">
        <v>274</v>
      </c>
      <c r="AF3561" s="150">
        <v>75.900000000000006</v>
      </c>
      <c r="AG3561" s="150">
        <v>137.80000000000001</v>
      </c>
      <c r="AH3561" s="150">
        <v>61.394858838241213</v>
      </c>
      <c r="AI3561" s="150">
        <v>131</v>
      </c>
      <c r="AJ3561" s="150">
        <v>33.67</v>
      </c>
      <c r="AK3561" s="150">
        <v>128</v>
      </c>
      <c r="AL3561" s="150">
        <v>106.06098175048828</v>
      </c>
      <c r="AM3561" s="150">
        <v>108.93692016601563</v>
      </c>
      <c r="AN3561" s="150">
        <v>101.98678588867188</v>
      </c>
      <c r="AO3561" s="5" t="s">
        <v>2718</v>
      </c>
    </row>
    <row r="3562" spans="1:41" ht="14.25" x14ac:dyDescent="0.45">
      <c r="A3562" s="150">
        <v>2019</v>
      </c>
      <c r="B3562" s="5" t="s">
        <v>4980</v>
      </c>
      <c r="C3562" s="5" t="s">
        <v>306</v>
      </c>
      <c r="D3562" s="5" t="s">
        <v>7</v>
      </c>
      <c r="E3562" s="5" t="s">
        <v>119</v>
      </c>
      <c r="F3562" s="5" t="s">
        <v>117</v>
      </c>
      <c r="G3562" s="5" t="s">
        <v>83</v>
      </c>
      <c r="H3562" s="5" t="s">
        <v>304</v>
      </c>
      <c r="I3562" s="150">
        <v>0.4521</v>
      </c>
      <c r="J3562" s="150">
        <v>0.51266376453902851</v>
      </c>
      <c r="K3562" s="150">
        <v>0.7</v>
      </c>
      <c r="L3562" s="150">
        <v>0.42306117252215208</v>
      </c>
      <c r="M3562" s="150">
        <v>0.45</v>
      </c>
      <c r="N3562" s="150">
        <v>0.27</v>
      </c>
      <c r="O3562" s="150">
        <v>0.54</v>
      </c>
      <c r="P3562" s="150">
        <v>0.06</v>
      </c>
      <c r="Q3562" s="150">
        <v>1.8049594492375799E-2</v>
      </c>
      <c r="R3562" s="150">
        <v>0.16</v>
      </c>
      <c r="S3562" s="150">
        <v>0.4</v>
      </c>
      <c r="T3562" s="150">
        <v>0.35</v>
      </c>
      <c r="U3562" s="150">
        <v>0.3</v>
      </c>
      <c r="V3562" s="150">
        <v>0.54</v>
      </c>
      <c r="W3562" s="150">
        <v>0.5</v>
      </c>
      <c r="X3562" s="150">
        <v>0.27</v>
      </c>
      <c r="Y3562" s="150">
        <v>7.0000000000000007E-2</v>
      </c>
      <c r="Z3562" s="150">
        <v>0.53</v>
      </c>
      <c r="AA3562" s="150">
        <v>0.34410159258139961</v>
      </c>
      <c r="AB3562" s="150">
        <v>0.5</v>
      </c>
      <c r="AC3562" s="150">
        <v>0.87</v>
      </c>
      <c r="AD3562" s="150">
        <v>0.26</v>
      </c>
      <c r="AE3562" s="150">
        <v>1.65</v>
      </c>
      <c r="AF3562" s="150">
        <v>0.36123466569946022</v>
      </c>
      <c r="AG3562" s="150">
        <v>0.06</v>
      </c>
      <c r="AH3562" s="150">
        <v>0.29640462295269299</v>
      </c>
      <c r="AI3562" s="150">
        <v>0.16</v>
      </c>
      <c r="AJ3562" s="150">
        <v>0.02</v>
      </c>
      <c r="AK3562" s="150">
        <v>0.22</v>
      </c>
      <c r="AL3562" s="150">
        <v>0.38922816514968872</v>
      </c>
      <c r="AM3562" s="150">
        <v>0.39065945148468018</v>
      </c>
      <c r="AN3562" s="150">
        <v>0.38720035552978516</v>
      </c>
      <c r="AO3562" s="5" t="s">
        <v>5639</v>
      </c>
    </row>
    <row r="3563" spans="1:41" ht="14.25" x14ac:dyDescent="0.45">
      <c r="A3563" s="150">
        <v>2019</v>
      </c>
      <c r="B3563" s="5" t="s">
        <v>4024</v>
      </c>
      <c r="C3563" s="5" t="s">
        <v>306</v>
      </c>
      <c r="D3563" s="5" t="s">
        <v>7</v>
      </c>
      <c r="E3563" s="5" t="s">
        <v>119</v>
      </c>
      <c r="F3563" s="5" t="s">
        <v>117</v>
      </c>
      <c r="G3563" s="5" t="s">
        <v>83</v>
      </c>
      <c r="H3563" s="5" t="s">
        <v>304</v>
      </c>
      <c r="I3563" s="150">
        <v>0.4521</v>
      </c>
      <c r="J3563" s="150">
        <v>0.51597751543227577</v>
      </c>
      <c r="K3563" s="150">
        <v>0.6</v>
      </c>
      <c r="L3563" s="150">
        <v>0.45600955029684709</v>
      </c>
      <c r="M3563" s="150">
        <v>0.35</v>
      </c>
      <c r="N3563" s="150">
        <v>0.35</v>
      </c>
      <c r="O3563" s="150">
        <v>0.54</v>
      </c>
      <c r="P3563" s="150">
        <v>0.06</v>
      </c>
      <c r="Q3563" s="150">
        <v>1.05465425111848E-2</v>
      </c>
      <c r="R3563" s="150">
        <v>0.16</v>
      </c>
      <c r="S3563" s="150">
        <v>0.45</v>
      </c>
      <c r="T3563" s="150">
        <v>0.4</v>
      </c>
      <c r="U3563" s="150">
        <v>0.3</v>
      </c>
      <c r="V3563" s="150">
        <v>0.54</v>
      </c>
      <c r="W3563" s="150">
        <v>0.5</v>
      </c>
      <c r="X3563" s="150">
        <v>0.24</v>
      </c>
      <c r="Y3563" s="150">
        <v>7.0000000000000007E-2</v>
      </c>
      <c r="Z3563" s="150">
        <v>0.32</v>
      </c>
      <c r="AA3563" s="150">
        <v>0.31442470381422</v>
      </c>
      <c r="AB3563" s="150">
        <v>0.77</v>
      </c>
      <c r="AC3563" s="150">
        <v>0.25</v>
      </c>
      <c r="AD3563" s="150">
        <v>0.17599999999999999</v>
      </c>
      <c r="AE3563" s="150">
        <v>1.5</v>
      </c>
      <c r="AF3563" s="150">
        <v>0.19612297262273579</v>
      </c>
      <c r="AG3563" s="150">
        <v>0.06</v>
      </c>
      <c r="AH3563" s="150">
        <v>0.3</v>
      </c>
      <c r="AI3563" s="150">
        <v>0.14000000000000001</v>
      </c>
      <c r="AJ3563" s="150">
        <v>0.02</v>
      </c>
      <c r="AK3563" s="150">
        <v>0.22</v>
      </c>
      <c r="AL3563" s="150">
        <v>0.3538338840007782</v>
      </c>
      <c r="AM3563" s="150">
        <v>0.3279518187046051</v>
      </c>
      <c r="AN3563" s="150">
        <v>0.39049997925758362</v>
      </c>
      <c r="AO3563" s="5" t="s">
        <v>4420</v>
      </c>
    </row>
    <row r="3564" spans="1:41" ht="14.25" x14ac:dyDescent="0.45">
      <c r="A3564" s="150">
        <v>2019</v>
      </c>
      <c r="B3564" s="5" t="s">
        <v>1478</v>
      </c>
      <c r="C3564" s="5" t="s">
        <v>306</v>
      </c>
      <c r="D3564" s="5" t="s">
        <v>7</v>
      </c>
      <c r="E3564" s="5" t="s">
        <v>119</v>
      </c>
      <c r="F3564" s="5" t="s">
        <v>117</v>
      </c>
      <c r="G3564" s="5" t="s">
        <v>83</v>
      </c>
      <c r="H3564" s="5" t="s">
        <v>304</v>
      </c>
      <c r="I3564" s="150">
        <v>0.47370000000000001</v>
      </c>
      <c r="J3564" s="150">
        <v>4.7E-2</v>
      </c>
      <c r="K3564" s="150">
        <v>0.6</v>
      </c>
      <c r="L3564" s="150">
        <v>0.3839136362690424</v>
      </c>
      <c r="M3564" s="150">
        <v>0.25</v>
      </c>
      <c r="N3564" s="150">
        <v>0.32654545454545453</v>
      </c>
      <c r="O3564" s="150">
        <v>0.54</v>
      </c>
      <c r="P3564" s="150">
        <v>0.06</v>
      </c>
      <c r="Q3564" s="150">
        <v>0.01</v>
      </c>
      <c r="R3564" s="150">
        <v>0.14000000000000001</v>
      </c>
      <c r="S3564" s="150">
        <v>0.4</v>
      </c>
      <c r="T3564" s="150">
        <v>0.4</v>
      </c>
      <c r="U3564" s="150">
        <v>0.3</v>
      </c>
      <c r="V3564" s="150">
        <v>0.28999999999999998</v>
      </c>
      <c r="W3564" s="150">
        <v>0.154</v>
      </c>
      <c r="X3564" s="150">
        <v>0.24</v>
      </c>
      <c r="Y3564" s="150">
        <v>7.0000000000000007E-2</v>
      </c>
      <c r="Z3564" s="150">
        <v>0.315</v>
      </c>
      <c r="AA3564" s="150">
        <v>0.2</v>
      </c>
      <c r="AB3564" s="150">
        <v>0.1475789056</v>
      </c>
      <c r="AC3564" s="150">
        <v>0.45</v>
      </c>
      <c r="AD3564" s="150">
        <v>0.17799999999999999</v>
      </c>
      <c r="AE3564" s="150">
        <v>0.5</v>
      </c>
      <c r="AF3564" s="150">
        <v>0.28999999999999998</v>
      </c>
      <c r="AG3564" s="150">
        <v>0.12</v>
      </c>
      <c r="AH3564" s="150">
        <v>0.29640462295269299</v>
      </c>
      <c r="AI3564" s="150">
        <v>0.14000000000000001</v>
      </c>
      <c r="AJ3564" s="150">
        <v>1.2999999999999999E-2</v>
      </c>
      <c r="AK3564" s="150">
        <v>0.22</v>
      </c>
      <c r="AL3564" s="150">
        <v>0.26052212715148926</v>
      </c>
      <c r="AM3564" s="150">
        <v>0.23465640842914581</v>
      </c>
      <c r="AN3564" s="150">
        <v>0.29716530442237854</v>
      </c>
      <c r="AO3564" s="5" t="s">
        <v>2720</v>
      </c>
    </row>
    <row r="3565" spans="1:41" ht="14.25" x14ac:dyDescent="0.45">
      <c r="A3565" s="150">
        <v>2019</v>
      </c>
      <c r="B3565" s="5" t="s">
        <v>582</v>
      </c>
      <c r="C3565" s="5" t="s">
        <v>306</v>
      </c>
      <c r="D3565" s="5" t="s">
        <v>7</v>
      </c>
      <c r="E3565" s="5" t="s">
        <v>119</v>
      </c>
      <c r="F3565" s="5" t="s">
        <v>117</v>
      </c>
      <c r="G3565" s="5" t="s">
        <v>83</v>
      </c>
      <c r="H3565" s="5" t="s">
        <v>304</v>
      </c>
      <c r="I3565" s="150">
        <v>0.4521</v>
      </c>
      <c r="J3565" s="150">
        <v>0.10255999157328111</v>
      </c>
      <c r="K3565" s="150">
        <v>0.61</v>
      </c>
      <c r="L3565" s="150">
        <v>0.39304470000000002</v>
      </c>
      <c r="M3565" s="150">
        <v>0.35</v>
      </c>
      <c r="N3565" s="150">
        <v>0.31</v>
      </c>
      <c r="O3565" s="150">
        <v>0.54</v>
      </c>
      <c r="P3565" s="150">
        <v>0.06</v>
      </c>
      <c r="Q3565" s="150">
        <v>8.6999999999999994E-3</v>
      </c>
      <c r="R3565" s="150">
        <v>0.14000000000000001</v>
      </c>
      <c r="S3565" s="150">
        <v>0.4</v>
      </c>
      <c r="T3565" s="150">
        <v>0.2</v>
      </c>
      <c r="U3565" s="150">
        <v>0.3</v>
      </c>
      <c r="V3565" s="150">
        <v>0.54</v>
      </c>
      <c r="W3565" s="150">
        <v>0.15</v>
      </c>
      <c r="X3565" s="150">
        <v>0.24</v>
      </c>
      <c r="Y3565" s="150">
        <v>7.0000000000000007E-2</v>
      </c>
      <c r="Z3565" s="150">
        <v>0.64</v>
      </c>
      <c r="AA3565" s="150">
        <v>0.10100000000000001</v>
      </c>
      <c r="AB3565" s="150">
        <v>0.1475789056</v>
      </c>
      <c r="AC3565" s="150">
        <v>0.25</v>
      </c>
      <c r="AD3565" s="150">
        <v>0.35199999999999998</v>
      </c>
      <c r="AE3565" s="150">
        <v>1.5</v>
      </c>
      <c r="AF3565" s="150">
        <v>0.1888302214439076</v>
      </c>
      <c r="AG3565" s="150">
        <v>0.06</v>
      </c>
      <c r="AH3565" s="150">
        <v>0.29640462295269299</v>
      </c>
      <c r="AI3565" s="150">
        <v>0.14000000000000001</v>
      </c>
      <c r="AJ3565" s="150">
        <v>0.02</v>
      </c>
      <c r="AK3565" s="150">
        <v>0.22</v>
      </c>
      <c r="AL3565" s="150">
        <v>0.30283516645431519</v>
      </c>
      <c r="AM3565" s="150">
        <v>0.30213147401809692</v>
      </c>
      <c r="AN3565" s="150">
        <v>0.30383196473121643</v>
      </c>
      <c r="AO3565" s="5" t="s">
        <v>996</v>
      </c>
    </row>
    <row r="3566" spans="1:41" ht="14.25" x14ac:dyDescent="0.45">
      <c r="A3566" s="150">
        <v>2019</v>
      </c>
      <c r="B3566" s="5" t="s">
        <v>6344</v>
      </c>
      <c r="C3566" s="5" t="s">
        <v>306</v>
      </c>
      <c r="D3566" s="5" t="s">
        <v>7</v>
      </c>
      <c r="E3566" s="5" t="s">
        <v>119</v>
      </c>
      <c r="F3566" s="5" t="s">
        <v>117</v>
      </c>
      <c r="G3566" s="5" t="s">
        <v>83</v>
      </c>
      <c r="H3566" s="5" t="s">
        <v>304</v>
      </c>
      <c r="I3566" s="150">
        <v>0.38919999999999999</v>
      </c>
      <c r="J3566" s="150">
        <v>0.30833333333333302</v>
      </c>
      <c r="K3566" s="150">
        <v>0.7</v>
      </c>
      <c r="L3566" s="150">
        <v>0.55030432197750223</v>
      </c>
      <c r="M3566" s="150">
        <v>0.4</v>
      </c>
      <c r="N3566" s="150">
        <v>0.4</v>
      </c>
      <c r="O3566" s="150">
        <v>0.54</v>
      </c>
      <c r="P3566" s="150">
        <v>0.06</v>
      </c>
      <c r="Q3566" s="150">
        <v>0.02</v>
      </c>
      <c r="R3566" s="150">
        <v>0.32</v>
      </c>
      <c r="S3566" s="150">
        <v>0.4</v>
      </c>
      <c r="T3566" s="150">
        <v>0.31</v>
      </c>
      <c r="U3566" s="150">
        <v>0.05</v>
      </c>
      <c r="V3566" s="150">
        <v>0.42</v>
      </c>
      <c r="W3566" s="150">
        <v>0.49099999999999999</v>
      </c>
      <c r="X3566" s="150">
        <v>0.3</v>
      </c>
      <c r="Y3566" s="150">
        <v>7.0000000000000007E-2</v>
      </c>
      <c r="Z3566" s="150">
        <v>0.44</v>
      </c>
      <c r="AA3566" s="150">
        <v>0.43782745454545452</v>
      </c>
      <c r="AB3566" s="150">
        <v>0.35</v>
      </c>
      <c r="AC3566" s="150">
        <v>0.87</v>
      </c>
      <c r="AD3566" s="150">
        <v>0.25621958767738162</v>
      </c>
      <c r="AE3566" s="150">
        <v>1.1000000000000001</v>
      </c>
      <c r="AF3566" s="150">
        <v>0.59815887588250627</v>
      </c>
      <c r="AG3566" s="150">
        <v>0.06</v>
      </c>
      <c r="AH3566" s="150">
        <v>0.2</v>
      </c>
      <c r="AI3566" s="150">
        <v>0.23</v>
      </c>
      <c r="AJ3566" s="150">
        <v>0.04</v>
      </c>
      <c r="AK3566" s="150">
        <v>0.22</v>
      </c>
      <c r="AL3566" s="150">
        <v>0.36313948035240173</v>
      </c>
      <c r="AM3566" s="150">
        <v>0.36081314086914063</v>
      </c>
      <c r="AN3566" s="150">
        <v>0.36643493175506592</v>
      </c>
      <c r="AO3566" s="5" t="s">
        <v>6614</v>
      </c>
    </row>
    <row r="3567" spans="1:41" ht="14.25" x14ac:dyDescent="0.45">
      <c r="A3567" s="150">
        <v>2019</v>
      </c>
      <c r="B3567" s="5" t="s">
        <v>1477</v>
      </c>
      <c r="C3567" s="5" t="s">
        <v>306</v>
      </c>
      <c r="D3567" s="5" t="s">
        <v>7</v>
      </c>
      <c r="E3567" s="5" t="s">
        <v>119</v>
      </c>
      <c r="F3567" s="5" t="s">
        <v>117</v>
      </c>
      <c r="G3567" s="5" t="s">
        <v>83</v>
      </c>
      <c r="H3567" s="5" t="s">
        <v>304</v>
      </c>
      <c r="I3567" s="150">
        <v>0.28799999999999998</v>
      </c>
      <c r="J3567" s="150">
        <v>0.11</v>
      </c>
      <c r="K3567" s="150">
        <v>0.6</v>
      </c>
      <c r="L3567" s="150">
        <v>1.21</v>
      </c>
      <c r="M3567" s="150">
        <v>0.2</v>
      </c>
      <c r="N3567" s="150">
        <v>0.26</v>
      </c>
      <c r="O3567" s="150">
        <v>0.41</v>
      </c>
      <c r="P3567" s="150">
        <v>0.06</v>
      </c>
      <c r="Q3567" s="150">
        <v>0.02</v>
      </c>
      <c r="R3567" s="150">
        <v>0.14000000000000001</v>
      </c>
      <c r="S3567" s="150">
        <v>0.4</v>
      </c>
      <c r="T3567" s="150">
        <v>0.4</v>
      </c>
      <c r="U3567" s="150">
        <v>0.3</v>
      </c>
      <c r="V3567" s="150">
        <v>0.28999999999999998</v>
      </c>
      <c r="W3567" s="150">
        <v>0.154</v>
      </c>
      <c r="X3567" s="150">
        <v>0.24</v>
      </c>
      <c r="Y3567" s="150">
        <v>7.0000000000000007E-2</v>
      </c>
      <c r="Z3567" s="150">
        <v>0.63</v>
      </c>
      <c r="AA3567" s="150">
        <v>0.2</v>
      </c>
      <c r="AB3567" s="150">
        <v>0.13558811951999999</v>
      </c>
      <c r="AC3567" s="150">
        <v>0.7</v>
      </c>
      <c r="AD3567" s="150">
        <v>0.4</v>
      </c>
      <c r="AE3567" s="150">
        <v>0.1</v>
      </c>
      <c r="AF3567" s="150">
        <v>0.86559061786772395</v>
      </c>
      <c r="AG3567" s="150">
        <v>0.11</v>
      </c>
      <c r="AH3567" s="150">
        <v>0.35607651208440688</v>
      </c>
      <c r="AI3567" s="150">
        <v>0.17</v>
      </c>
      <c r="AJ3567" s="150">
        <v>9.4999999999999998E-3</v>
      </c>
      <c r="AK3567" s="150">
        <v>0.22</v>
      </c>
      <c r="AL3567" s="150">
        <v>0.31202602386474609</v>
      </c>
      <c r="AM3567" s="150">
        <v>0.31547591090202332</v>
      </c>
      <c r="AN3567" s="150">
        <v>0.30713874101638794</v>
      </c>
      <c r="AO3567" s="5" t="s">
        <v>2719</v>
      </c>
    </row>
    <row r="3568" spans="1:41" ht="14.25" x14ac:dyDescent="0.45">
      <c r="A3568" s="150">
        <v>2019</v>
      </c>
      <c r="B3568" s="5" t="s">
        <v>1478</v>
      </c>
      <c r="C3568" s="5" t="s">
        <v>306</v>
      </c>
      <c r="D3568" s="5" t="s">
        <v>7</v>
      </c>
      <c r="E3568" s="5" t="s">
        <v>119</v>
      </c>
      <c r="F3568" s="5" t="s">
        <v>118</v>
      </c>
      <c r="G3568" s="5" t="s">
        <v>83</v>
      </c>
      <c r="H3568" s="5" t="s">
        <v>304</v>
      </c>
      <c r="I3568" s="150">
        <v>1.1052999999999999</v>
      </c>
      <c r="J3568" s="150">
        <v>1.4</v>
      </c>
      <c r="K3568" s="150">
        <v>1.1100000000000001</v>
      </c>
      <c r="L3568" s="150">
        <v>3.3280431818654792</v>
      </c>
      <c r="M3568" s="150">
        <v>2.2999999999999998</v>
      </c>
      <c r="N3568" s="150">
        <v>1.44</v>
      </c>
      <c r="O3568" s="150">
        <v>3</v>
      </c>
      <c r="P3568" s="150">
        <v>1.6</v>
      </c>
      <c r="Q3568" s="150">
        <v>0.56999999999999995</v>
      </c>
      <c r="R3568" s="150">
        <v>1.6</v>
      </c>
      <c r="S3568" s="150">
        <v>1.1499999999999999</v>
      </c>
      <c r="T3568" s="150">
        <v>1.1399999999999999</v>
      </c>
      <c r="U3568" s="150">
        <v>0.6</v>
      </c>
      <c r="V3568" s="150">
        <v>1.07</v>
      </c>
      <c r="W3568" s="150">
        <v>1.3859999999999999</v>
      </c>
      <c r="X3568" s="150">
        <v>2</v>
      </c>
      <c r="Y3568" s="150">
        <v>1.1299999999999999</v>
      </c>
      <c r="Z3568" s="150">
        <v>2.37</v>
      </c>
      <c r="AA3568" s="150">
        <v>2.21</v>
      </c>
      <c r="AB3568" s="150">
        <v>0.69177611999999988</v>
      </c>
      <c r="AC3568" s="150">
        <v>2.62</v>
      </c>
      <c r="AD3568" s="150">
        <v>2.3340645430000002</v>
      </c>
      <c r="AE3568" s="150">
        <v>3.3</v>
      </c>
      <c r="AF3568" s="150">
        <v>1.64</v>
      </c>
      <c r="AG3568" s="150">
        <v>1.38</v>
      </c>
      <c r="AH3568" s="150">
        <v>1.2461068814049321</v>
      </c>
      <c r="AI3568" s="150">
        <v>2.2400000000000002</v>
      </c>
      <c r="AJ3568" s="150">
        <v>0.53400000000000003</v>
      </c>
      <c r="AK3568" s="150">
        <v>2.11</v>
      </c>
      <c r="AL3568" s="150">
        <v>1.6760444641113281</v>
      </c>
      <c r="AM3568" s="150">
        <v>1.6410201787948608</v>
      </c>
      <c r="AN3568" s="150">
        <v>1.7256622314453125</v>
      </c>
      <c r="AO3568" s="5" t="s">
        <v>2721</v>
      </c>
    </row>
    <row r="3569" spans="1:41" ht="14.25" x14ac:dyDescent="0.45">
      <c r="A3569" s="150">
        <v>2019</v>
      </c>
      <c r="B3569" s="5" t="s">
        <v>6344</v>
      </c>
      <c r="C3569" s="5" t="s">
        <v>306</v>
      </c>
      <c r="D3569" s="5" t="s">
        <v>7</v>
      </c>
      <c r="E3569" s="5" t="s">
        <v>119</v>
      </c>
      <c r="F3569" s="5" t="s">
        <v>118</v>
      </c>
      <c r="G3569" s="5" t="s">
        <v>83</v>
      </c>
      <c r="H3569" s="5" t="s">
        <v>304</v>
      </c>
      <c r="I3569" s="150">
        <v>0.90810000000000002</v>
      </c>
      <c r="J3569" s="150">
        <v>1.47</v>
      </c>
      <c r="K3569" s="150">
        <v>2.5</v>
      </c>
      <c r="L3569" s="150">
        <v>1.5840478390112489</v>
      </c>
      <c r="M3569" s="150">
        <v>2.5</v>
      </c>
      <c r="N3569" s="150">
        <v>0.95</v>
      </c>
      <c r="O3569" s="150">
        <v>3</v>
      </c>
      <c r="P3569" s="150">
        <v>1.6</v>
      </c>
      <c r="Q3569" s="150">
        <v>0.48</v>
      </c>
      <c r="R3569" s="150">
        <v>1.78</v>
      </c>
      <c r="S3569" s="150">
        <v>1.33</v>
      </c>
      <c r="T3569" s="150">
        <v>0.7</v>
      </c>
      <c r="U3569" s="150">
        <v>0.11</v>
      </c>
      <c r="V3569" s="150">
        <v>0.93</v>
      </c>
      <c r="W3569" s="150">
        <v>1.27</v>
      </c>
      <c r="X3569" s="150">
        <v>2</v>
      </c>
      <c r="Y3569" s="150">
        <v>1.1299999999999999</v>
      </c>
      <c r="Z3569" s="150">
        <v>2.2000000000000002</v>
      </c>
      <c r="AA3569" s="150">
        <v>2.2763383772981052</v>
      </c>
      <c r="AB3569" s="150">
        <v>0.65</v>
      </c>
      <c r="AC3569" s="150">
        <v>2.6</v>
      </c>
      <c r="AD3569" s="150">
        <v>2.7191648427336368</v>
      </c>
      <c r="AE3569" s="150">
        <v>3.3</v>
      </c>
      <c r="AF3569" s="150">
        <v>1.6705205620587471</v>
      </c>
      <c r="AG3569" s="150">
        <v>1.23</v>
      </c>
      <c r="AH3569" s="150">
        <v>1.0900000000000001</v>
      </c>
      <c r="AI3569" s="150">
        <v>1.21</v>
      </c>
      <c r="AJ3569" s="150">
        <v>0.5</v>
      </c>
      <c r="AK3569" s="150">
        <v>2.11</v>
      </c>
      <c r="AL3569" s="150">
        <v>1.5792473554611206</v>
      </c>
      <c r="AM3569" s="150">
        <v>1.4540591239929199</v>
      </c>
      <c r="AN3569" s="150">
        <v>1.7565970420837402</v>
      </c>
      <c r="AO3569" s="5" t="s">
        <v>6615</v>
      </c>
    </row>
    <row r="3570" spans="1:41" ht="14.25" x14ac:dyDescent="0.45">
      <c r="A3570" s="150">
        <v>2019</v>
      </c>
      <c r="B3570" s="5" t="s">
        <v>1477</v>
      </c>
      <c r="C3570" s="5" t="s">
        <v>306</v>
      </c>
      <c r="D3570" s="5" t="s">
        <v>7</v>
      </c>
      <c r="E3570" s="5" t="s">
        <v>119</v>
      </c>
      <c r="F3570" s="5" t="s">
        <v>118</v>
      </c>
      <c r="G3570" s="5" t="s">
        <v>83</v>
      </c>
      <c r="H3570" s="5" t="s">
        <v>304</v>
      </c>
      <c r="I3570" s="150">
        <v>1.3344</v>
      </c>
      <c r="J3570" s="150">
        <v>1.22</v>
      </c>
      <c r="K3570" s="150">
        <v>1.06</v>
      </c>
      <c r="L3570" s="150">
        <v>3.01</v>
      </c>
      <c r="M3570" s="150">
        <v>2.2999999999999998</v>
      </c>
      <c r="N3570" s="150">
        <v>1.46</v>
      </c>
      <c r="O3570" s="150">
        <v>5.7</v>
      </c>
      <c r="P3570" s="150">
        <v>1.6</v>
      </c>
      <c r="Q3570" s="150">
        <v>0.48</v>
      </c>
      <c r="R3570" s="150">
        <v>1.6</v>
      </c>
      <c r="S3570" s="150">
        <v>1.152596014970025</v>
      </c>
      <c r="T3570" s="150">
        <v>1.3</v>
      </c>
      <c r="U3570" s="150">
        <v>0.6</v>
      </c>
      <c r="V3570" s="150">
        <v>1.07</v>
      </c>
      <c r="W3570" s="150">
        <v>1.3859999999999999</v>
      </c>
      <c r="X3570" s="150">
        <v>1.75</v>
      </c>
      <c r="Y3570" s="150">
        <v>1.03</v>
      </c>
      <c r="Z3570" s="150">
        <v>2.0299999999999998</v>
      </c>
      <c r="AA3570" s="150">
        <v>2.61147105675209</v>
      </c>
      <c r="AB3570" s="150">
        <v>1.0666265402240001</v>
      </c>
      <c r="AC3570" s="150">
        <v>3.45</v>
      </c>
      <c r="AD3570" s="150">
        <v>2.29</v>
      </c>
      <c r="AE3570" s="150">
        <v>3.3</v>
      </c>
      <c r="AF3570" s="150">
        <v>1.4244093821322761</v>
      </c>
      <c r="AG3570" s="150">
        <v>1.39</v>
      </c>
      <c r="AH3570" s="150">
        <v>0.84713717172408276</v>
      </c>
      <c r="AI3570" s="150">
        <v>2.37</v>
      </c>
      <c r="AJ3570" s="150">
        <v>0.71</v>
      </c>
      <c r="AK3570" s="150">
        <v>2.11</v>
      </c>
      <c r="AL3570" s="150">
        <v>1.7811254262924194</v>
      </c>
      <c r="AM3570" s="150">
        <v>1.6658986806869507</v>
      </c>
      <c r="AN3570" s="150">
        <v>1.9443634748458862</v>
      </c>
      <c r="AO3570" s="5" t="s">
        <v>2722</v>
      </c>
    </row>
    <row r="3571" spans="1:41" ht="14.25" x14ac:dyDescent="0.45">
      <c r="A3571" s="150">
        <v>2019</v>
      </c>
      <c r="B3571" s="5" t="s">
        <v>582</v>
      </c>
      <c r="C3571" s="5" t="s">
        <v>306</v>
      </c>
      <c r="D3571" s="5" t="s">
        <v>7</v>
      </c>
      <c r="E3571" s="5" t="s">
        <v>119</v>
      </c>
      <c r="F3571" s="5" t="s">
        <v>118</v>
      </c>
      <c r="G3571" s="5" t="s">
        <v>83</v>
      </c>
      <c r="H3571" s="5" t="s">
        <v>304</v>
      </c>
      <c r="I3571" s="150">
        <v>1.0548999999999999</v>
      </c>
      <c r="J3571" s="150">
        <v>1.344440008426719</v>
      </c>
      <c r="K3571" s="150">
        <v>1.1100000000000001</v>
      </c>
      <c r="L3571" s="150">
        <v>3.3248777</v>
      </c>
      <c r="M3571" s="150">
        <v>2.2000000000000002</v>
      </c>
      <c r="N3571" s="150">
        <v>1.41</v>
      </c>
      <c r="O3571" s="150">
        <v>3</v>
      </c>
      <c r="P3571" s="150">
        <v>1.6</v>
      </c>
      <c r="Q3571" s="150">
        <v>0.55710650344238988</v>
      </c>
      <c r="R3571" s="150">
        <v>1.6</v>
      </c>
      <c r="S3571" s="150">
        <v>1.267855616467028</v>
      </c>
      <c r="T3571" s="150">
        <v>0.85</v>
      </c>
      <c r="U3571" s="150">
        <v>0.6</v>
      </c>
      <c r="V3571" s="150">
        <v>1.07</v>
      </c>
      <c r="W3571" s="150">
        <v>1.39</v>
      </c>
      <c r="X3571" s="150">
        <v>2</v>
      </c>
      <c r="Y3571" s="150">
        <v>1.1299999999999999</v>
      </c>
      <c r="Z3571" s="150">
        <v>2.2999999999999998</v>
      </c>
      <c r="AA3571" s="150">
        <v>2.2395999999999998</v>
      </c>
      <c r="AB3571" s="150">
        <v>0.69177611999999988</v>
      </c>
      <c r="AC3571" s="150">
        <v>2.82</v>
      </c>
      <c r="AD3571" s="150">
        <v>2.367</v>
      </c>
      <c r="AE3571" s="150">
        <v>3.65</v>
      </c>
      <c r="AF3571" s="150">
        <v>1.847184889278046</v>
      </c>
      <c r="AG3571" s="150">
        <v>1.23</v>
      </c>
      <c r="AH3571" s="150">
        <v>1.2461068814049321</v>
      </c>
      <c r="AI3571" s="150">
        <v>2.1325098724873</v>
      </c>
      <c r="AJ3571" s="150">
        <v>0.53</v>
      </c>
      <c r="AK3571" s="150">
        <v>2.11</v>
      </c>
      <c r="AL3571" s="150">
        <v>1.6783915758132935</v>
      </c>
      <c r="AM3571" s="150">
        <v>1.6651829481124878</v>
      </c>
      <c r="AN3571" s="150">
        <v>1.6971039772033691</v>
      </c>
      <c r="AO3571" s="5" t="s">
        <v>997</v>
      </c>
    </row>
    <row r="3572" spans="1:41" ht="14.25" x14ac:dyDescent="0.45">
      <c r="A3572" s="150">
        <v>2019</v>
      </c>
      <c r="B3572" s="5" t="s">
        <v>4980</v>
      </c>
      <c r="C3572" s="5" t="s">
        <v>306</v>
      </c>
      <c r="D3572" s="5" t="s">
        <v>7</v>
      </c>
      <c r="E3572" s="5" t="s">
        <v>119</v>
      </c>
      <c r="F3572" s="5" t="s">
        <v>118</v>
      </c>
      <c r="G3572" s="5" t="s">
        <v>83</v>
      </c>
      <c r="H3572" s="5" t="s">
        <v>304</v>
      </c>
      <c r="I3572" s="150">
        <v>1.0548999999999999</v>
      </c>
      <c r="J3572" s="150">
        <v>1.9633</v>
      </c>
      <c r="K3572" s="150">
        <v>1.5</v>
      </c>
      <c r="L3572" s="150">
        <v>3.3098393478209549</v>
      </c>
      <c r="M3572" s="150">
        <v>2.4500000000000002</v>
      </c>
      <c r="N3572" s="150">
        <v>1.32</v>
      </c>
      <c r="O3572" s="150">
        <v>3</v>
      </c>
      <c r="P3572" s="150">
        <v>1.6</v>
      </c>
      <c r="Q3572" s="150">
        <v>0.55102392743261297</v>
      </c>
      <c r="R3572" s="150">
        <v>1.6</v>
      </c>
      <c r="S3572" s="150">
        <v>1.19</v>
      </c>
      <c r="T3572" s="150">
        <v>0.67</v>
      </c>
      <c r="U3572" s="150">
        <v>0.6</v>
      </c>
      <c r="V3572" s="150">
        <v>1.07</v>
      </c>
      <c r="W3572" s="150">
        <v>1</v>
      </c>
      <c r="X3572" s="150">
        <v>2</v>
      </c>
      <c r="Y3572" s="150">
        <v>1.1299999999999999</v>
      </c>
      <c r="Z3572" s="150">
        <v>2.25</v>
      </c>
      <c r="AA3572" s="150">
        <v>2.3217724159082311</v>
      </c>
      <c r="AB3572" s="150">
        <v>0.5</v>
      </c>
      <c r="AC3572" s="150">
        <v>2.6</v>
      </c>
      <c r="AD3572" s="150">
        <v>2.5830000000000002</v>
      </c>
      <c r="AE3572" s="150">
        <v>4</v>
      </c>
      <c r="AF3572" s="150">
        <v>1.76098266715027</v>
      </c>
      <c r="AG3572" s="150">
        <v>1.23</v>
      </c>
      <c r="AH3572" s="150">
        <v>1.331797688523654</v>
      </c>
      <c r="AI3572" s="150">
        <v>2.11</v>
      </c>
      <c r="AJ3572" s="150">
        <v>0.53</v>
      </c>
      <c r="AK3572" s="150">
        <v>1.88</v>
      </c>
      <c r="AL3572" s="150">
        <v>1.6933314800262451</v>
      </c>
      <c r="AM3572" s="150">
        <v>1.6995187997817993</v>
      </c>
      <c r="AN3572" s="150">
        <v>1.6845664978027344</v>
      </c>
      <c r="AO3572" s="5" t="s">
        <v>5640</v>
      </c>
    </row>
    <row r="3573" spans="1:41" ht="14.25" x14ac:dyDescent="0.45">
      <c r="A3573" s="150">
        <v>2019</v>
      </c>
      <c r="B3573" s="5" t="s">
        <v>4024</v>
      </c>
      <c r="C3573" s="5" t="s">
        <v>306</v>
      </c>
      <c r="D3573" s="5" t="s">
        <v>7</v>
      </c>
      <c r="E3573" s="5" t="s">
        <v>119</v>
      </c>
      <c r="F3573" s="5" t="s">
        <v>118</v>
      </c>
      <c r="G3573" s="5" t="s">
        <v>83</v>
      </c>
      <c r="H3573" s="5" t="s">
        <v>304</v>
      </c>
      <c r="I3573" s="150">
        <v>1.0548999999999999</v>
      </c>
      <c r="J3573" s="150">
        <v>1.4015532012254199</v>
      </c>
      <c r="K3573" s="150">
        <v>1.2</v>
      </c>
      <c r="L3573" s="150">
        <v>3.2933952248515772</v>
      </c>
      <c r="M3573" s="150">
        <v>2.2000000000000002</v>
      </c>
      <c r="N3573" s="150">
        <v>1.24</v>
      </c>
      <c r="O3573" s="150">
        <v>3</v>
      </c>
      <c r="P3573" s="150">
        <v>1.6</v>
      </c>
      <c r="Q3573" s="150">
        <v>0.57286617414943664</v>
      </c>
      <c r="R3573" s="150">
        <v>1.6</v>
      </c>
      <c r="S3573" s="150">
        <v>1.28</v>
      </c>
      <c r="T3573" s="150">
        <v>1.2</v>
      </c>
      <c r="U3573" s="150">
        <v>0.6</v>
      </c>
      <c r="V3573" s="150">
        <v>1.07</v>
      </c>
      <c r="W3573" s="150">
        <v>0.9</v>
      </c>
      <c r="X3573" s="150">
        <v>2</v>
      </c>
      <c r="Y3573" s="150">
        <v>1.1299999999999999</v>
      </c>
      <c r="Z3573" s="150">
        <v>2.2999999999999998</v>
      </c>
      <c r="AA3573" s="150">
        <v>2.3217724159082311</v>
      </c>
      <c r="AB3573" s="150">
        <v>0.69177611999999988</v>
      </c>
      <c r="AC3573" s="150">
        <v>2.82</v>
      </c>
      <c r="AD3573" s="150">
        <v>2.5430000000000001</v>
      </c>
      <c r="AE3573" s="150">
        <v>3.65</v>
      </c>
      <c r="AF3573" s="150">
        <v>1.843538513688632</v>
      </c>
      <c r="AG3573" s="150">
        <v>1.23</v>
      </c>
      <c r="AH3573" s="150">
        <v>1.34</v>
      </c>
      <c r="AI3573" s="150">
        <v>2.1325098724873</v>
      </c>
      <c r="AJ3573" s="150">
        <v>0.53</v>
      </c>
      <c r="AK3573" s="150">
        <v>1.88</v>
      </c>
      <c r="AL3573" s="150">
        <v>1.6767350435256958</v>
      </c>
      <c r="AM3573" s="150">
        <v>1.6622368097305298</v>
      </c>
      <c r="AN3573" s="150">
        <v>1.6972737312316895</v>
      </c>
      <c r="AO3573" s="5" t="s">
        <v>4421</v>
      </c>
    </row>
    <row r="3574" spans="1:41" ht="14.25" x14ac:dyDescent="0.45">
      <c r="A3574" s="150">
        <v>2019</v>
      </c>
      <c r="B3574" s="5" t="s">
        <v>81</v>
      </c>
      <c r="C3574" s="5" t="s">
        <v>120</v>
      </c>
      <c r="D3574" s="5" t="s">
        <v>121</v>
      </c>
      <c r="E3574" s="5" t="s">
        <v>12</v>
      </c>
      <c r="F3574" s="5" t="s">
        <v>122</v>
      </c>
      <c r="G3574" s="5" t="s">
        <v>83</v>
      </c>
      <c r="H3574" s="5" t="s">
        <v>101</v>
      </c>
      <c r="I3574" s="150">
        <v>7.8518076178474394E-2</v>
      </c>
      <c r="J3574" s="150">
        <v>2.04509630173874E-2</v>
      </c>
      <c r="K3574" s="150">
        <v>5.4545445677681E-2</v>
      </c>
      <c r="L3574" s="150">
        <v>9.2874120113296502E-2</v>
      </c>
      <c r="M3574" s="150">
        <v>6.3547725912971503E-2</v>
      </c>
      <c r="N3574" s="150">
        <v>5.5273623701973001E-2</v>
      </c>
      <c r="O3574" s="150">
        <v>7.8275890585823099E-2</v>
      </c>
      <c r="P3574" s="150">
        <v>7.9930581093483E-2</v>
      </c>
      <c r="Q3574" s="150">
        <v>6.2928028342170705E-2</v>
      </c>
      <c r="R3574" s="150">
        <v>6.8070295453071597E-2</v>
      </c>
      <c r="S3574" s="150">
        <v>6.2999923464698807E-2</v>
      </c>
      <c r="T3574" s="150">
        <v>2.4434991118354801E-2</v>
      </c>
      <c r="U3574" s="150">
        <v>6.4349402424735996E-2</v>
      </c>
      <c r="V3574" s="150">
        <v>3.3501805302543701E-2</v>
      </c>
      <c r="W3574" s="150">
        <v>2.4070157048149101E-2</v>
      </c>
      <c r="X3574" s="150">
        <v>5.6608690258903499E-2</v>
      </c>
      <c r="Y3574" s="150">
        <v>6.7303170201225296E-2</v>
      </c>
      <c r="Z3574" s="150">
        <v>6.4550258156700194E-2</v>
      </c>
      <c r="AA3574" s="150">
        <v>6.1165036198539698E-2</v>
      </c>
      <c r="AB3574" s="150">
        <v>7.8450943467063897E-2</v>
      </c>
      <c r="AC3574" s="150">
        <v>5.9892184969825797E-2</v>
      </c>
      <c r="AD3574" s="150">
        <v>4.9844779011650103E-2</v>
      </c>
      <c r="AE3574" s="150">
        <v>6.3521684643669099E-2</v>
      </c>
      <c r="AF3574" s="150">
        <v>6.8522198435707102E-2</v>
      </c>
      <c r="AG3574" s="150">
        <v>5.2270872828407297E-2</v>
      </c>
      <c r="AH3574" s="150">
        <v>8.4337647196693399E-2</v>
      </c>
      <c r="AI3574" s="150">
        <v>4.4612540242118803E-2</v>
      </c>
      <c r="AJ3574" s="150">
        <v>6.4774008032722499E-2</v>
      </c>
      <c r="AK3574" s="150">
        <v>3.8521470066947901E-2</v>
      </c>
      <c r="AL3574" s="150">
        <v>5.9246432036161423E-2</v>
      </c>
      <c r="AM3574" s="150">
        <v>6.2229197472333908E-2</v>
      </c>
      <c r="AN3574" s="150">
        <v>5.5020842701196671E-2</v>
      </c>
      <c r="AO3574" s="5" t="s">
        <v>6616</v>
      </c>
    </row>
    <row r="3575" spans="1:41" ht="14.25" x14ac:dyDescent="0.45">
      <c r="A3575" s="150">
        <v>2019</v>
      </c>
      <c r="B3575" s="5" t="s">
        <v>81</v>
      </c>
      <c r="C3575" s="5" t="s">
        <v>120</v>
      </c>
      <c r="D3575" s="5" t="s">
        <v>121</v>
      </c>
      <c r="E3575" s="5" t="s">
        <v>12</v>
      </c>
      <c r="F3575" s="5" t="s">
        <v>124</v>
      </c>
      <c r="G3575" s="5" t="s">
        <v>83</v>
      </c>
      <c r="H3575" s="5" t="s">
        <v>101</v>
      </c>
      <c r="I3575" s="150">
        <v>8.3610156178474407E-2</v>
      </c>
      <c r="J3575" s="150">
        <v>2.5543043017387398E-2</v>
      </c>
      <c r="K3575" s="150">
        <v>5.9637525677680998E-2</v>
      </c>
      <c r="L3575" s="150">
        <v>9.79662001132965E-2</v>
      </c>
      <c r="M3575" s="150">
        <v>6.8639805912971502E-2</v>
      </c>
      <c r="N3575" s="150">
        <v>6.0365703701973E-2</v>
      </c>
      <c r="O3575" s="150">
        <v>8.3367970585823098E-2</v>
      </c>
      <c r="P3575" s="150">
        <v>8.5010901093482999E-2</v>
      </c>
      <c r="Q3575" s="150">
        <v>6.8020108342170704E-2</v>
      </c>
      <c r="R3575" s="150">
        <v>6.8070295453071597E-2</v>
      </c>
      <c r="S3575" s="150">
        <v>6.8092003464698805E-2</v>
      </c>
      <c r="T3575" s="150">
        <v>2.95270711183548E-2</v>
      </c>
      <c r="U3575" s="150">
        <v>6.9441482424735995E-2</v>
      </c>
      <c r="V3575" s="150">
        <v>3.85938853025437E-2</v>
      </c>
      <c r="W3575" s="150">
        <v>2.91622370481491E-2</v>
      </c>
      <c r="X3575" s="150">
        <v>6.1700770258903498E-2</v>
      </c>
      <c r="Y3575" s="150">
        <v>7.2395250201225295E-2</v>
      </c>
      <c r="Z3575" s="150">
        <v>6.9642338156700206E-2</v>
      </c>
      <c r="AA3575" s="150">
        <v>6.6257116198539703E-2</v>
      </c>
      <c r="AB3575" s="150">
        <v>8.3543023467063895E-2</v>
      </c>
      <c r="AC3575" s="150">
        <v>6.4984264969825803E-2</v>
      </c>
      <c r="AD3575" s="150">
        <v>5.4936859011650102E-2</v>
      </c>
      <c r="AE3575" s="150">
        <v>6.8613764643669098E-2</v>
      </c>
      <c r="AF3575" s="150">
        <v>7.3614278435707101E-2</v>
      </c>
      <c r="AG3575" s="150">
        <v>5.7362952828407303E-2</v>
      </c>
      <c r="AH3575" s="150">
        <v>8.9429727196693398E-2</v>
      </c>
      <c r="AI3575" s="150">
        <v>4.9704620242118802E-2</v>
      </c>
      <c r="AJ3575" s="150">
        <v>6.9866088032722498E-2</v>
      </c>
      <c r="AK3575" s="150">
        <v>4.36135500669479E-2</v>
      </c>
      <c r="AL3575" s="150">
        <v>6.4162515103816986E-2</v>
      </c>
      <c r="AM3575" s="150">
        <v>6.7021049559116364E-2</v>
      </c>
      <c r="AN3575" s="150">
        <v>6.0112927109003067E-2</v>
      </c>
      <c r="AO3575" s="5" t="s">
        <v>6617</v>
      </c>
    </row>
    <row r="3576" spans="1:41" ht="14.25" x14ac:dyDescent="0.45">
      <c r="A3576" s="150">
        <v>2019</v>
      </c>
      <c r="B3576" s="5" t="s">
        <v>81</v>
      </c>
      <c r="C3576" s="5" t="s">
        <v>128</v>
      </c>
      <c r="D3576" s="5" t="s">
        <v>121</v>
      </c>
      <c r="E3576" s="5" t="s">
        <v>133</v>
      </c>
      <c r="F3576" s="5" t="s">
        <v>116</v>
      </c>
      <c r="G3576" s="5" t="s">
        <v>87</v>
      </c>
      <c r="H3576" s="5" t="s">
        <v>131</v>
      </c>
      <c r="I3576" s="150">
        <v>18628.740234375</v>
      </c>
      <c r="J3576" s="150">
        <v>43552.68359375</v>
      </c>
      <c r="K3576" s="150">
        <v>2601.303955078125</v>
      </c>
      <c r="L3576" s="150">
        <v>4093.14404296875</v>
      </c>
      <c r="M3576" s="150">
        <v>14890.083984375</v>
      </c>
      <c r="N3576" s="150">
        <v>12129.7578125</v>
      </c>
      <c r="O3576" s="150">
        <v>10262.1787109375</v>
      </c>
      <c r="P3576" s="150">
        <v>12370.947265625</v>
      </c>
      <c r="Q3576" s="150">
        <v>5027.923828125</v>
      </c>
      <c r="R3576" s="150">
        <v>9641.1220703125</v>
      </c>
      <c r="S3576" s="150">
        <v>17479.353515625</v>
      </c>
      <c r="T3576" s="150">
        <v>15470.455078125</v>
      </c>
      <c r="U3576" s="150">
        <v>2185.046630859375</v>
      </c>
      <c r="V3576" s="150">
        <v>10695.12109375</v>
      </c>
      <c r="W3576" s="150">
        <v>6401.28564453125</v>
      </c>
      <c r="X3576" s="150">
        <v>25105.28515625</v>
      </c>
      <c r="Y3576" s="150">
        <v>60763.58984375</v>
      </c>
      <c r="Z3576" s="150">
        <v>8817.134765625</v>
      </c>
      <c r="AA3576" s="150">
        <v>89538.625</v>
      </c>
      <c r="AB3576" s="150">
        <v>3476.117919921875</v>
      </c>
      <c r="AC3576" s="150">
        <v>14597.6484375</v>
      </c>
      <c r="AD3576" s="150">
        <v>16492.244140625</v>
      </c>
      <c r="AE3576" s="150">
        <v>15689.708984375</v>
      </c>
      <c r="AF3576" s="150">
        <v>40125.47265625</v>
      </c>
      <c r="AG3576" s="150">
        <v>124180.0859375</v>
      </c>
      <c r="AH3576" s="150">
        <v>23343.6640625</v>
      </c>
      <c r="AI3576" s="150">
        <v>8152.6875</v>
      </c>
      <c r="AJ3576" s="150">
        <v>34636.0546875</v>
      </c>
      <c r="AK3576" s="150">
        <v>9040.5537109375</v>
      </c>
      <c r="AL3576" s="150">
        <v>659388.0625</v>
      </c>
      <c r="AM3576" s="150">
        <v>506672.84375</v>
      </c>
      <c r="AN3576" s="150">
        <v>152715.203125</v>
      </c>
      <c r="AO3576" s="5" t="s">
        <v>6618</v>
      </c>
    </row>
    <row r="3577" spans="1:41" ht="14.25" x14ac:dyDescent="0.45">
      <c r="A3577" s="150">
        <v>2019</v>
      </c>
      <c r="B3577" s="5" t="s">
        <v>81</v>
      </c>
      <c r="C3577" s="5" t="s">
        <v>128</v>
      </c>
      <c r="D3577" s="5" t="s">
        <v>121</v>
      </c>
      <c r="E3577" s="5" t="s">
        <v>133</v>
      </c>
      <c r="F3577" s="5" t="s">
        <v>116</v>
      </c>
      <c r="G3577" s="5" t="s">
        <v>88</v>
      </c>
      <c r="H3577" s="5" t="s">
        <v>131</v>
      </c>
      <c r="I3577" s="150">
        <v>18295.84765625</v>
      </c>
      <c r="J3577" s="150">
        <v>42774.40234375</v>
      </c>
      <c r="K3577" s="150">
        <v>2554.81884765625</v>
      </c>
      <c r="L3577" s="150">
        <v>4020</v>
      </c>
      <c r="M3577" s="150">
        <v>14624</v>
      </c>
      <c r="N3577" s="150">
        <v>11913</v>
      </c>
      <c r="O3577" s="150">
        <v>10078.794921875</v>
      </c>
      <c r="P3577" s="150">
        <v>12149.8798828125</v>
      </c>
      <c r="Q3577" s="150">
        <v>4938.0751953125</v>
      </c>
      <c r="R3577" s="150">
        <v>9468.8359375</v>
      </c>
      <c r="S3577" s="150">
        <v>17167</v>
      </c>
      <c r="T3577" s="150">
        <v>15194</v>
      </c>
      <c r="U3577" s="150">
        <v>2146</v>
      </c>
      <c r="V3577" s="150">
        <v>10504</v>
      </c>
      <c r="W3577" s="150">
        <v>6286.8955078125</v>
      </c>
      <c r="X3577" s="150">
        <v>24656.65625</v>
      </c>
      <c r="Y3577" s="150">
        <v>59677.75</v>
      </c>
      <c r="Z3577" s="150">
        <v>8659.5732421875</v>
      </c>
      <c r="AA3577" s="150">
        <v>87938.578125</v>
      </c>
      <c r="AB3577" s="150">
        <v>3414</v>
      </c>
      <c r="AC3577" s="150">
        <v>14336.7900390625</v>
      </c>
      <c r="AD3577" s="150">
        <v>16197.5302734375</v>
      </c>
      <c r="AE3577" s="150">
        <v>15409.3359375</v>
      </c>
      <c r="AF3577" s="150">
        <v>39408.43359375</v>
      </c>
      <c r="AG3577" s="150">
        <v>121961</v>
      </c>
      <c r="AH3577" s="150">
        <v>22926.515625</v>
      </c>
      <c r="AI3577" s="150">
        <v>8007</v>
      </c>
      <c r="AJ3577" s="150">
        <v>34017.11328125</v>
      </c>
      <c r="AK3577" s="150">
        <v>8879</v>
      </c>
      <c r="AL3577" s="150">
        <v>647604.75</v>
      </c>
      <c r="AM3577" s="150">
        <v>497618.625</v>
      </c>
      <c r="AN3577" s="150">
        <v>149986.21875</v>
      </c>
      <c r="AO3577" s="5" t="s">
        <v>6619</v>
      </c>
    </row>
    <row r="3578" spans="1:41" ht="14.25" x14ac:dyDescent="0.45">
      <c r="A3578" s="150">
        <v>2019</v>
      </c>
      <c r="B3578" s="5" t="s">
        <v>81</v>
      </c>
      <c r="C3578" s="5" t="s">
        <v>128</v>
      </c>
      <c r="D3578" s="5" t="s">
        <v>121</v>
      </c>
      <c r="E3578" s="5" t="s">
        <v>133</v>
      </c>
      <c r="F3578" s="5" t="s">
        <v>136</v>
      </c>
      <c r="G3578" s="5" t="s">
        <v>87</v>
      </c>
      <c r="H3578" s="5" t="s">
        <v>131</v>
      </c>
      <c r="I3578" s="150">
        <v>16514.482421875</v>
      </c>
      <c r="J3578" s="150">
        <v>33013.95703125</v>
      </c>
      <c r="K3578" s="150">
        <v>1758.1236572265625</v>
      </c>
      <c r="L3578" s="150">
        <v>3075.96728515625</v>
      </c>
      <c r="M3578" s="150">
        <v>13769.0517578125</v>
      </c>
      <c r="N3578" s="150">
        <v>8207.669921875</v>
      </c>
      <c r="O3578" s="150">
        <v>6825.2744140625</v>
      </c>
      <c r="P3578" s="150">
        <v>11096.5498046875</v>
      </c>
      <c r="Q3578" s="150">
        <v>6628.3212890625</v>
      </c>
      <c r="R3578" s="150">
        <v>9791.8076171875</v>
      </c>
      <c r="S3578" s="150">
        <v>15546.8203125</v>
      </c>
      <c r="T3578" s="150">
        <v>8402.1455078125</v>
      </c>
      <c r="U3578" s="150">
        <v>3420.1171875</v>
      </c>
      <c r="V3578" s="150">
        <v>13076.6787109375</v>
      </c>
      <c r="W3578" s="150">
        <v>5111.30859375</v>
      </c>
      <c r="X3578" s="150">
        <v>22509.998046875</v>
      </c>
      <c r="Y3578" s="150">
        <v>78924.96875</v>
      </c>
      <c r="Z3578" s="150">
        <v>9333.4970703125</v>
      </c>
      <c r="AA3578" s="150">
        <v>121097.4140625</v>
      </c>
      <c r="AB3578" s="150">
        <v>2449.6162109375</v>
      </c>
      <c r="AC3578" s="150">
        <v>10102.5703125</v>
      </c>
      <c r="AD3578" s="150">
        <v>15157.13671875</v>
      </c>
      <c r="AE3578" s="150">
        <v>8568.81640625</v>
      </c>
      <c r="AF3578" s="150">
        <v>41817.96875</v>
      </c>
      <c r="AG3578" s="150">
        <v>225526.125</v>
      </c>
      <c r="AH3578" s="150">
        <v>30306.552734375</v>
      </c>
      <c r="AI3578" s="150">
        <v>9128.6669921875</v>
      </c>
      <c r="AJ3578" s="150">
        <v>70706.8828125</v>
      </c>
      <c r="AK3578" s="150">
        <v>4594.09619140625</v>
      </c>
      <c r="AL3578" s="150">
        <v>806462.625</v>
      </c>
      <c r="AM3578" s="150">
        <v>670903.75</v>
      </c>
      <c r="AN3578" s="150">
        <v>135558.78125</v>
      </c>
      <c r="AO3578" s="5" t="s">
        <v>6620</v>
      </c>
    </row>
    <row r="3579" spans="1:41" ht="14.25" x14ac:dyDescent="0.45">
      <c r="A3579" s="150">
        <v>2019</v>
      </c>
      <c r="B3579" s="5" t="s">
        <v>81</v>
      </c>
      <c r="C3579" s="5" t="s">
        <v>128</v>
      </c>
      <c r="D3579" s="5" t="s">
        <v>121</v>
      </c>
      <c r="E3579" s="5" t="s">
        <v>133</v>
      </c>
      <c r="F3579" s="5" t="s">
        <v>136</v>
      </c>
      <c r="G3579" s="5" t="s">
        <v>88</v>
      </c>
      <c r="H3579" s="5" t="s">
        <v>131</v>
      </c>
      <c r="I3579" s="150">
        <v>16219.3701171875</v>
      </c>
      <c r="J3579" s="150">
        <v>32424</v>
      </c>
      <c r="K3579" s="150">
        <v>1726.7061767578125</v>
      </c>
      <c r="L3579" s="150">
        <v>3021</v>
      </c>
      <c r="M3579" s="150">
        <v>13523</v>
      </c>
      <c r="N3579" s="150">
        <v>8061</v>
      </c>
      <c r="O3579" s="150">
        <v>6703.3076171875</v>
      </c>
      <c r="P3579" s="150">
        <v>10898.255859375</v>
      </c>
      <c r="Q3579" s="150">
        <v>6509.8740234375</v>
      </c>
      <c r="R3579" s="150">
        <v>9616.8291015625</v>
      </c>
      <c r="S3579" s="150">
        <v>15269</v>
      </c>
      <c r="T3579" s="150">
        <v>8252</v>
      </c>
      <c r="U3579" s="150">
        <v>3359</v>
      </c>
      <c r="V3579" s="150">
        <v>12843</v>
      </c>
      <c r="W3579" s="150">
        <v>5019.97021484375</v>
      </c>
      <c r="X3579" s="150">
        <v>22107.74609375</v>
      </c>
      <c r="Y3579" s="150">
        <v>77514.5859375</v>
      </c>
      <c r="Z3579" s="150">
        <v>9166.708984375</v>
      </c>
      <c r="AA3579" s="150">
        <v>118933.4140625</v>
      </c>
      <c r="AB3579" s="150">
        <v>2405.841796875</v>
      </c>
      <c r="AC3579" s="150">
        <v>9922.0380859375</v>
      </c>
      <c r="AD3579" s="150">
        <v>14886.2802734375</v>
      </c>
      <c r="AE3579" s="150">
        <v>8415.6923828125</v>
      </c>
      <c r="AF3579" s="150">
        <v>41070.6875</v>
      </c>
      <c r="AG3579" s="150">
        <v>221496</v>
      </c>
      <c r="AH3579" s="150">
        <v>29764.978515625</v>
      </c>
      <c r="AI3579" s="150">
        <v>8965.5390625</v>
      </c>
      <c r="AJ3579" s="150">
        <v>69443.359375</v>
      </c>
      <c r="AK3579" s="150">
        <v>4512</v>
      </c>
      <c r="AL3579" s="150">
        <v>792051.25</v>
      </c>
      <c r="AM3579" s="150">
        <v>658914.8125</v>
      </c>
      <c r="AN3579" s="150">
        <v>133136.375</v>
      </c>
      <c r="AO3579" s="5" t="s">
        <v>6621</v>
      </c>
    </row>
    <row r="3580" spans="1:41" ht="14.25" x14ac:dyDescent="0.45">
      <c r="A3580" s="150">
        <v>2019</v>
      </c>
      <c r="B3580" s="5" t="s">
        <v>81</v>
      </c>
      <c r="C3580" s="5" t="s">
        <v>128</v>
      </c>
      <c r="D3580" s="5" t="s">
        <v>121</v>
      </c>
      <c r="E3580" s="5" t="s">
        <v>139</v>
      </c>
      <c r="F3580" s="5" t="s">
        <v>139</v>
      </c>
      <c r="G3580" s="5" t="s">
        <v>87</v>
      </c>
      <c r="H3580" s="5" t="s">
        <v>131</v>
      </c>
      <c r="I3580" s="150">
        <v>32052.017578125</v>
      </c>
      <c r="J3580" s="150">
        <v>21625.03515625</v>
      </c>
      <c r="K3580" s="150">
        <v>3507.5498046875</v>
      </c>
      <c r="L3580" s="150">
        <v>7707.736328125</v>
      </c>
      <c r="M3580" s="150">
        <v>24707.521484375</v>
      </c>
      <c r="N3580" s="150">
        <v>23952.90234375</v>
      </c>
      <c r="O3580" s="150">
        <v>20460.197265625</v>
      </c>
      <c r="P3580" s="150">
        <v>21868.6953125</v>
      </c>
      <c r="Q3580" s="150">
        <v>9223.0205078125</v>
      </c>
      <c r="R3580" s="150">
        <v>13538.7080078125</v>
      </c>
      <c r="S3580" s="150">
        <v>25883.91796875</v>
      </c>
      <c r="T3580" s="150">
        <v>14837.8388671875</v>
      </c>
      <c r="U3580" s="150">
        <v>4526.60107421875</v>
      </c>
      <c r="V3580" s="150">
        <v>12787.328125</v>
      </c>
      <c r="W3580" s="150">
        <v>5847.97119140625</v>
      </c>
      <c r="X3580" s="150">
        <v>27612.892578125</v>
      </c>
      <c r="Y3580" s="150">
        <v>124385.7421875</v>
      </c>
      <c r="Z3580" s="150">
        <v>20609.552734375</v>
      </c>
      <c r="AA3580" s="150">
        <v>185832.390625</v>
      </c>
      <c r="AB3580" s="150">
        <v>4715.95556640625</v>
      </c>
      <c r="AC3580" s="150">
        <v>18913.20703125</v>
      </c>
      <c r="AD3580" s="150">
        <v>31764.578125</v>
      </c>
      <c r="AE3580" s="150">
        <v>27609.646484375</v>
      </c>
      <c r="AF3580" s="150">
        <v>74394.921875</v>
      </c>
      <c r="AG3580" s="150">
        <v>286688.09375</v>
      </c>
      <c r="AH3580" s="150">
        <v>75672.3203125</v>
      </c>
      <c r="AI3580" s="150">
        <v>9764.08203125</v>
      </c>
      <c r="AJ3580" s="150">
        <v>71919.1328125</v>
      </c>
      <c r="AK3580" s="150">
        <v>8353.2724609375</v>
      </c>
      <c r="AL3580" s="150">
        <v>1210762.875</v>
      </c>
      <c r="AM3580" s="150">
        <v>957634.75</v>
      </c>
      <c r="AN3580" s="150">
        <v>253128.0625</v>
      </c>
      <c r="AO3580" s="5" t="s">
        <v>6622</v>
      </c>
    </row>
    <row r="3581" spans="1:41" ht="14.25" x14ac:dyDescent="0.45">
      <c r="A3581" s="150">
        <v>2019</v>
      </c>
      <c r="B3581" s="5" t="s">
        <v>81</v>
      </c>
      <c r="C3581" s="5" t="s">
        <v>128</v>
      </c>
      <c r="D3581" s="5" t="s">
        <v>121</v>
      </c>
      <c r="E3581" s="5" t="s">
        <v>139</v>
      </c>
      <c r="F3581" s="5" t="s">
        <v>139</v>
      </c>
      <c r="G3581" s="5" t="s">
        <v>88</v>
      </c>
      <c r="H3581" s="5" t="s">
        <v>131</v>
      </c>
      <c r="I3581" s="150">
        <v>31479.251953125</v>
      </c>
      <c r="J3581" s="150">
        <v>21238.59765625</v>
      </c>
      <c r="K3581" s="150">
        <v>3444.870361328125</v>
      </c>
      <c r="L3581" s="150">
        <v>7570</v>
      </c>
      <c r="M3581" s="150">
        <v>24266</v>
      </c>
      <c r="N3581" s="150">
        <v>23524.8671875</v>
      </c>
      <c r="O3581" s="150">
        <v>20094.576171875</v>
      </c>
      <c r="P3581" s="150">
        <v>21477.904296875</v>
      </c>
      <c r="Q3581" s="150">
        <v>9058.2060546875</v>
      </c>
      <c r="R3581" s="150">
        <v>13296.7724609375</v>
      </c>
      <c r="S3581" s="150">
        <v>25421.375</v>
      </c>
      <c r="T3581" s="150">
        <v>14572.6884765625</v>
      </c>
      <c r="U3581" s="150">
        <v>4445.71142578125</v>
      </c>
      <c r="V3581" s="150">
        <v>12558.8203125</v>
      </c>
      <c r="W3581" s="150">
        <v>5743.46875</v>
      </c>
      <c r="X3581" s="150">
        <v>27119.453125</v>
      </c>
      <c r="Y3581" s="150">
        <v>122162.984375</v>
      </c>
      <c r="Z3581" s="150">
        <v>20241.26171875</v>
      </c>
      <c r="AA3581" s="150">
        <v>182511.59375</v>
      </c>
      <c r="AB3581" s="150">
        <v>4631.68212890625</v>
      </c>
      <c r="AC3581" s="150">
        <v>18575.23046875</v>
      </c>
      <c r="AD3581" s="150">
        <v>31196.94921875</v>
      </c>
      <c r="AE3581" s="150">
        <v>27116.265625</v>
      </c>
      <c r="AF3581" s="150">
        <v>73065.4921875</v>
      </c>
      <c r="AG3581" s="150">
        <v>281565</v>
      </c>
      <c r="AH3581" s="150">
        <v>74320.0625</v>
      </c>
      <c r="AI3581" s="150">
        <v>9589.5986328125</v>
      </c>
      <c r="AJ3581" s="150">
        <v>70633.9453125</v>
      </c>
      <c r="AK3581" s="150">
        <v>8204</v>
      </c>
      <c r="AL3581" s="150">
        <v>1189126.625</v>
      </c>
      <c r="AM3581" s="150">
        <v>940521.875</v>
      </c>
      <c r="AN3581" s="150">
        <v>248604.71875</v>
      </c>
      <c r="AO3581" s="5" t="s">
        <v>6623</v>
      </c>
    </row>
    <row r="3582" spans="1:41" ht="14.25" x14ac:dyDescent="0.45">
      <c r="A3582" s="150">
        <v>2019</v>
      </c>
      <c r="B3582" s="5" t="s">
        <v>81</v>
      </c>
      <c r="C3582" s="5" t="s">
        <v>128</v>
      </c>
      <c r="D3582" s="5" t="s">
        <v>121</v>
      </c>
      <c r="E3582" s="5" t="s">
        <v>142</v>
      </c>
      <c r="F3582" s="5" t="s">
        <v>142</v>
      </c>
      <c r="G3582" s="5" t="s">
        <v>87</v>
      </c>
      <c r="H3582" s="5" t="s">
        <v>131</v>
      </c>
      <c r="I3582" s="150">
        <v>16540.322265625</v>
      </c>
      <c r="J3582" s="150">
        <v>10536.060546875</v>
      </c>
      <c r="K3582" s="150">
        <v>1708.6451416015625</v>
      </c>
      <c r="L3582" s="150">
        <v>5165.6611328125</v>
      </c>
      <c r="M3582" s="150">
        <v>17042.36328125</v>
      </c>
      <c r="N3582" s="150">
        <v>15217.478515625</v>
      </c>
      <c r="O3582" s="150">
        <v>12573.509765625</v>
      </c>
      <c r="P3582" s="150">
        <v>14550.2880859375</v>
      </c>
      <c r="Q3582" s="150">
        <v>5600.642578125</v>
      </c>
      <c r="R3582" s="150">
        <v>8849.1845703125</v>
      </c>
      <c r="S3582" s="150">
        <v>16470.3984375</v>
      </c>
      <c r="T3582" s="150">
        <v>6605.5185546875</v>
      </c>
      <c r="U3582" s="150">
        <v>2797.128173828125</v>
      </c>
      <c r="V3582" s="150">
        <v>6476.255859375</v>
      </c>
      <c r="W3582" s="150">
        <v>2670.365234375</v>
      </c>
      <c r="X3582" s="150">
        <v>16094.1005859375</v>
      </c>
      <c r="Y3582" s="150">
        <v>74676.78125</v>
      </c>
      <c r="Z3582" s="150">
        <v>12368.9697265625</v>
      </c>
      <c r="AA3582" s="150">
        <v>110702.4140625</v>
      </c>
      <c r="AB3582" s="150">
        <v>3268.928955078125</v>
      </c>
      <c r="AC3582" s="150">
        <v>11998.0146484375</v>
      </c>
      <c r="AD3582" s="150">
        <v>20017.916015625</v>
      </c>
      <c r="AE3582" s="150">
        <v>16890.6875</v>
      </c>
      <c r="AF3582" s="150">
        <v>42350.3828125</v>
      </c>
      <c r="AG3582" s="150">
        <v>169555.9375</v>
      </c>
      <c r="AH3582" s="150">
        <v>47108.390625</v>
      </c>
      <c r="AI3582" s="150">
        <v>5527.80078125</v>
      </c>
      <c r="AJ3582" s="150">
        <v>41440.15625</v>
      </c>
      <c r="AK3582" s="150">
        <v>4922.86865234375</v>
      </c>
      <c r="AL3582" s="150">
        <v>719727.125</v>
      </c>
      <c r="AM3582" s="150">
        <v>565716.375</v>
      </c>
      <c r="AN3582" s="150">
        <v>154010.796875</v>
      </c>
      <c r="AO3582" s="5" t="s">
        <v>6624</v>
      </c>
    </row>
    <row r="3583" spans="1:41" ht="14.25" x14ac:dyDescent="0.45">
      <c r="A3583" s="150">
        <v>2019</v>
      </c>
      <c r="B3583" s="5" t="s">
        <v>81</v>
      </c>
      <c r="C3583" s="5" t="s">
        <v>128</v>
      </c>
      <c r="D3583" s="5" t="s">
        <v>121</v>
      </c>
      <c r="E3583" s="5" t="s">
        <v>142</v>
      </c>
      <c r="F3583" s="5" t="s">
        <v>142</v>
      </c>
      <c r="G3583" s="5" t="s">
        <v>88</v>
      </c>
      <c r="H3583" s="5" t="s">
        <v>131</v>
      </c>
      <c r="I3583" s="150">
        <v>16244.748046875</v>
      </c>
      <c r="J3583" s="150">
        <v>10347.7822265625</v>
      </c>
      <c r="K3583" s="150">
        <v>1678.11181640625</v>
      </c>
      <c r="L3583" s="150">
        <v>5073.3515625</v>
      </c>
      <c r="M3583" s="150">
        <v>16737.818359375</v>
      </c>
      <c r="N3583" s="150">
        <v>14945.5439453125</v>
      </c>
      <c r="O3583" s="150">
        <v>12348.822265625</v>
      </c>
      <c r="P3583" s="150">
        <v>14290.2763671875</v>
      </c>
      <c r="Q3583" s="150">
        <v>5500.5595703125</v>
      </c>
      <c r="R3583" s="150">
        <v>8691.05078125</v>
      </c>
      <c r="S3583" s="150">
        <v>16176.07421875</v>
      </c>
      <c r="T3583" s="150">
        <v>6487.478515625</v>
      </c>
      <c r="U3583" s="150">
        <v>2747.143798828125</v>
      </c>
      <c r="V3583" s="150">
        <v>6360.52587890625</v>
      </c>
      <c r="W3583" s="150">
        <v>2622.64599609375</v>
      </c>
      <c r="X3583" s="150">
        <v>15806.5009765625</v>
      </c>
      <c r="Y3583" s="150">
        <v>73342.3125</v>
      </c>
      <c r="Z3583" s="150">
        <v>12147.9375</v>
      </c>
      <c r="AA3583" s="150">
        <v>108724.171875</v>
      </c>
      <c r="AB3583" s="150">
        <v>3210.513671875</v>
      </c>
      <c r="AC3583" s="150">
        <v>11783.611328125</v>
      </c>
      <c r="AD3583" s="150">
        <v>19660.197265625</v>
      </c>
      <c r="AE3583" s="150">
        <v>16588.853515625</v>
      </c>
      <c r="AF3583" s="150">
        <v>41593.5859375</v>
      </c>
      <c r="AG3583" s="150">
        <v>166525.984375</v>
      </c>
      <c r="AH3583" s="150">
        <v>46266.5703125</v>
      </c>
      <c r="AI3583" s="150">
        <v>5429.01953125</v>
      </c>
      <c r="AJ3583" s="150">
        <v>40699.625</v>
      </c>
      <c r="AK3583" s="150">
        <v>4834.8974609375</v>
      </c>
      <c r="AL3583" s="150">
        <v>706865.6875</v>
      </c>
      <c r="AM3583" s="150">
        <v>555607.0625</v>
      </c>
      <c r="AN3583" s="150">
        <v>151258.640625</v>
      </c>
      <c r="AO3583" s="5" t="s">
        <v>6625</v>
      </c>
    </row>
    <row r="3584" spans="1:41" ht="14.25" x14ac:dyDescent="0.45">
      <c r="A3584" s="150">
        <v>2019</v>
      </c>
      <c r="B3584" s="5" t="s">
        <v>81</v>
      </c>
      <c r="C3584" s="5" t="s">
        <v>128</v>
      </c>
      <c r="D3584" s="5" t="s">
        <v>121</v>
      </c>
      <c r="E3584" s="5" t="s">
        <v>145</v>
      </c>
      <c r="F3584" s="5" t="s">
        <v>145</v>
      </c>
      <c r="G3584" s="5" t="s">
        <v>87</v>
      </c>
      <c r="H3584" s="5" t="s">
        <v>131</v>
      </c>
      <c r="I3584" s="150">
        <v>22041.73828125</v>
      </c>
      <c r="J3584" s="150">
        <v>12222.7060546875</v>
      </c>
      <c r="K3584" s="150">
        <v>2310.984619140625</v>
      </c>
      <c r="L3584" s="150">
        <v>6447.61865234375</v>
      </c>
      <c r="M3584" s="150">
        <v>20151.64453125</v>
      </c>
      <c r="N3584" s="150">
        <v>18150.923828125</v>
      </c>
      <c r="O3584" s="150">
        <v>16589.87890625</v>
      </c>
      <c r="P3584" s="150">
        <v>17067.5546875</v>
      </c>
      <c r="Q3584" s="150">
        <v>7314.154296875</v>
      </c>
      <c r="R3584" s="150">
        <v>8849.1845703125</v>
      </c>
      <c r="S3584" s="150">
        <v>16823</v>
      </c>
      <c r="T3584" s="150">
        <v>8076.08154296875</v>
      </c>
      <c r="U3584" s="150">
        <v>3674.778564453125</v>
      </c>
      <c r="V3584" s="150">
        <v>8353.5</v>
      </c>
      <c r="W3584" s="150">
        <v>3129.562744140625</v>
      </c>
      <c r="X3584" s="150">
        <v>21227.033203125</v>
      </c>
      <c r="Y3584" s="150">
        <v>98891.2734375</v>
      </c>
      <c r="Z3584" s="150">
        <v>15573.396484375</v>
      </c>
      <c r="AA3584" s="150">
        <v>142374.828125</v>
      </c>
      <c r="AB3584" s="150">
        <v>3684.427490234375</v>
      </c>
      <c r="AC3584" s="150">
        <v>13192.90234375</v>
      </c>
      <c r="AD3584" s="150">
        <v>23378.568359375</v>
      </c>
      <c r="AE3584" s="150">
        <v>22086.755859375</v>
      </c>
      <c r="AF3584" s="150">
        <v>55137.515625</v>
      </c>
      <c r="AG3584" s="150">
        <v>220874.21875</v>
      </c>
      <c r="AH3584" s="150">
        <v>63842.97265625</v>
      </c>
      <c r="AI3584" s="150">
        <v>7384.64306640625</v>
      </c>
      <c r="AJ3584" s="150">
        <v>54351.109375</v>
      </c>
      <c r="AK3584" s="150">
        <v>5355.68798828125</v>
      </c>
      <c r="AL3584" s="150">
        <v>918558.6875</v>
      </c>
      <c r="AM3584" s="150">
        <v>726604.125</v>
      </c>
      <c r="AN3584" s="150">
        <v>191954.484375</v>
      </c>
      <c r="AO3584" s="5" t="s">
        <v>6626</v>
      </c>
    </row>
    <row r="3585" spans="1:41" ht="14.25" x14ac:dyDescent="0.45">
      <c r="A3585" s="150">
        <v>2019</v>
      </c>
      <c r="B3585" s="5" t="s">
        <v>81</v>
      </c>
      <c r="C3585" s="5" t="s">
        <v>128</v>
      </c>
      <c r="D3585" s="5" t="s">
        <v>121</v>
      </c>
      <c r="E3585" s="5" t="s">
        <v>145</v>
      </c>
      <c r="F3585" s="5" t="s">
        <v>145</v>
      </c>
      <c r="G3585" s="5" t="s">
        <v>88</v>
      </c>
      <c r="H3585" s="5" t="s">
        <v>131</v>
      </c>
      <c r="I3585" s="150">
        <v>21647.85546875</v>
      </c>
      <c r="J3585" s="150">
        <v>12004.2880859375</v>
      </c>
      <c r="K3585" s="150">
        <v>2269.6875</v>
      </c>
      <c r="L3585" s="150">
        <v>6332.400390625</v>
      </c>
      <c r="M3585" s="150">
        <v>19791.537109375</v>
      </c>
      <c r="N3585" s="150">
        <v>17826.568359375</v>
      </c>
      <c r="O3585" s="150">
        <v>16293.419921875</v>
      </c>
      <c r="P3585" s="150">
        <v>16762.55859375</v>
      </c>
      <c r="Q3585" s="150">
        <v>7183.451171875</v>
      </c>
      <c r="R3585" s="150">
        <v>8691.05078125</v>
      </c>
      <c r="S3585" s="150">
        <v>16522.375</v>
      </c>
      <c r="T3585" s="150">
        <v>7931.7626953125</v>
      </c>
      <c r="U3585" s="150">
        <v>3609.110595703125</v>
      </c>
      <c r="V3585" s="150">
        <v>8204.2236328125</v>
      </c>
      <c r="W3585" s="150">
        <v>3073.6376953125</v>
      </c>
      <c r="X3585" s="150">
        <v>20847.708984375</v>
      </c>
      <c r="Y3585" s="150">
        <v>97124.09375</v>
      </c>
      <c r="Z3585" s="150">
        <v>15295.1015625</v>
      </c>
      <c r="AA3585" s="150">
        <v>139830.609375</v>
      </c>
      <c r="AB3585" s="150">
        <v>3618.587158203125</v>
      </c>
      <c r="AC3585" s="150">
        <v>12957.146484375</v>
      </c>
      <c r="AD3585" s="150">
        <v>22960.796875</v>
      </c>
      <c r="AE3585" s="150">
        <v>21692.068359375</v>
      </c>
      <c r="AF3585" s="150">
        <v>54152.21484375</v>
      </c>
      <c r="AG3585" s="150">
        <v>216927.21875</v>
      </c>
      <c r="AH3585" s="150">
        <v>62702.10546875</v>
      </c>
      <c r="AI3585" s="150">
        <v>7252.68017578125</v>
      </c>
      <c r="AJ3585" s="150">
        <v>53379.859375</v>
      </c>
      <c r="AK3585" s="150">
        <v>5259.982421875</v>
      </c>
      <c r="AL3585" s="150">
        <v>902144.1875</v>
      </c>
      <c r="AM3585" s="150">
        <v>713619.875</v>
      </c>
      <c r="AN3585" s="150">
        <v>188524.296875</v>
      </c>
      <c r="AO3585" s="5" t="s">
        <v>6627</v>
      </c>
    </row>
    <row r="3586" spans="1:41" ht="14.25" x14ac:dyDescent="0.45">
      <c r="A3586" s="150">
        <v>2019</v>
      </c>
      <c r="B3586" s="5" t="s">
        <v>81</v>
      </c>
      <c r="C3586" s="5" t="s">
        <v>128</v>
      </c>
      <c r="D3586" s="5" t="s">
        <v>121</v>
      </c>
      <c r="E3586" s="5" t="s">
        <v>150</v>
      </c>
      <c r="F3586" s="5" t="s">
        <v>151</v>
      </c>
      <c r="G3586" s="5" t="s">
        <v>87</v>
      </c>
      <c r="H3586" s="5" t="s">
        <v>131</v>
      </c>
      <c r="I3586" s="150">
        <v>5501.41796875</v>
      </c>
      <c r="J3586" s="150">
        <v>1686.645751953125</v>
      </c>
      <c r="K3586" s="150">
        <v>602.33935546875</v>
      </c>
      <c r="L3586" s="150">
        <v>1281.95751953125</v>
      </c>
      <c r="M3586" s="150">
        <v>3109.28076171875</v>
      </c>
      <c r="N3586" s="150">
        <v>2933.44580078125</v>
      </c>
      <c r="O3586" s="150">
        <v>4016.36962890625</v>
      </c>
      <c r="P3586" s="150">
        <v>2517.265380859375</v>
      </c>
      <c r="Q3586" s="150">
        <v>1713.51171875</v>
      </c>
      <c r="R3586" s="150">
        <v>0</v>
      </c>
      <c r="S3586" s="150">
        <v>352.60162353515625</v>
      </c>
      <c r="T3586" s="150">
        <v>1470.562744140625</v>
      </c>
      <c r="U3586" s="150">
        <v>877.65032958984375</v>
      </c>
      <c r="V3586" s="150">
        <v>1877.243896484375</v>
      </c>
      <c r="W3586" s="150">
        <v>459.19757080078125</v>
      </c>
      <c r="X3586" s="150">
        <v>5132.9326171875</v>
      </c>
      <c r="Y3586" s="150">
        <v>23411.693359375</v>
      </c>
      <c r="Z3586" s="150">
        <v>3204.42724609375</v>
      </c>
      <c r="AA3586" s="150">
        <v>29670.103515625</v>
      </c>
      <c r="AB3586" s="150">
        <v>415.49832153320313</v>
      </c>
      <c r="AC3586" s="150">
        <v>1194.8873291015625</v>
      </c>
      <c r="AD3586" s="150">
        <v>3360.654541015625</v>
      </c>
      <c r="AE3586" s="150">
        <v>5196.06787109375</v>
      </c>
      <c r="AF3586" s="150">
        <v>12338.935546875</v>
      </c>
      <c r="AG3586" s="150">
        <v>47262.12109375</v>
      </c>
      <c r="AH3586" s="150">
        <v>16734.578125</v>
      </c>
      <c r="AI3586" s="150">
        <v>1856.842041015625</v>
      </c>
      <c r="AJ3586" s="150">
        <v>12541.8935546875</v>
      </c>
      <c r="AK3586" s="150">
        <v>432.81903076171875</v>
      </c>
      <c r="AL3586" s="150">
        <v>191152.953125</v>
      </c>
      <c r="AM3586" s="150">
        <v>153209.265625</v>
      </c>
      <c r="AN3586" s="150">
        <v>37943.6796875</v>
      </c>
      <c r="AO3586" s="5" t="s">
        <v>6628</v>
      </c>
    </row>
    <row r="3587" spans="1:41" ht="14.25" x14ac:dyDescent="0.45">
      <c r="A3587" s="150">
        <v>2019</v>
      </c>
      <c r="B3587" s="5" t="s">
        <v>81</v>
      </c>
      <c r="C3587" s="5" t="s">
        <v>128</v>
      </c>
      <c r="D3587" s="5" t="s">
        <v>121</v>
      </c>
      <c r="E3587" s="5" t="s">
        <v>150</v>
      </c>
      <c r="F3587" s="5" t="s">
        <v>151</v>
      </c>
      <c r="G3587" s="5" t="s">
        <v>88</v>
      </c>
      <c r="H3587" s="5" t="s">
        <v>131</v>
      </c>
      <c r="I3587" s="150">
        <v>5403.1083984375</v>
      </c>
      <c r="J3587" s="150">
        <v>1656.505615234375</v>
      </c>
      <c r="K3587" s="150">
        <v>591.57562255859375</v>
      </c>
      <c r="L3587" s="150">
        <v>1259.049072265625</v>
      </c>
      <c r="M3587" s="150">
        <v>3053.71826171875</v>
      </c>
      <c r="N3587" s="150">
        <v>2881.025390625</v>
      </c>
      <c r="O3587" s="150">
        <v>3944.59765625</v>
      </c>
      <c r="P3587" s="150">
        <v>2472.2822265625</v>
      </c>
      <c r="Q3587" s="150">
        <v>1682.8914794921875</v>
      </c>
      <c r="R3587" s="150">
        <v>0</v>
      </c>
      <c r="S3587" s="150">
        <v>346.3006591796875</v>
      </c>
      <c r="T3587" s="150">
        <v>1444.283935546875</v>
      </c>
      <c r="U3587" s="150">
        <v>861.966796875</v>
      </c>
      <c r="V3587" s="150">
        <v>1843.69775390625</v>
      </c>
      <c r="W3587" s="150">
        <v>450.99176025390625</v>
      </c>
      <c r="X3587" s="150">
        <v>5041.20751953125</v>
      </c>
      <c r="Y3587" s="150">
        <v>22993.328125</v>
      </c>
      <c r="Z3587" s="150">
        <v>3147.16455078125</v>
      </c>
      <c r="AA3587" s="150">
        <v>29139.90234375</v>
      </c>
      <c r="AB3587" s="150">
        <v>408.07342529296875</v>
      </c>
      <c r="AC3587" s="150">
        <v>1173.5347900390625</v>
      </c>
      <c r="AD3587" s="150">
        <v>3300.60009765625</v>
      </c>
      <c r="AE3587" s="150">
        <v>5103.21484375</v>
      </c>
      <c r="AF3587" s="150">
        <v>12118.4404296875</v>
      </c>
      <c r="AG3587" s="150">
        <v>46417.55078125</v>
      </c>
      <c r="AH3587" s="150">
        <v>16435.533203125</v>
      </c>
      <c r="AI3587" s="150">
        <v>1823.6605224609375</v>
      </c>
      <c r="AJ3587" s="150">
        <v>12317.771484375</v>
      </c>
      <c r="AK3587" s="150">
        <v>425.0845947265625</v>
      </c>
      <c r="AL3587" s="150">
        <v>187737.03125</v>
      </c>
      <c r="AM3587" s="150">
        <v>150471.421875</v>
      </c>
      <c r="AN3587" s="150">
        <v>37265.62890625</v>
      </c>
      <c r="AO3587" s="5" t="s">
        <v>6629</v>
      </c>
    </row>
    <row r="3588" spans="1:41" ht="14.25" x14ac:dyDescent="0.45">
      <c r="A3588" s="150">
        <v>2019</v>
      </c>
      <c r="B3588" s="5" t="s">
        <v>81</v>
      </c>
      <c r="C3588" s="5" t="s">
        <v>128</v>
      </c>
      <c r="D3588" s="5" t="s">
        <v>121</v>
      </c>
      <c r="E3588" s="5" t="s">
        <v>154</v>
      </c>
      <c r="F3588" s="5" t="s">
        <v>155</v>
      </c>
      <c r="G3588" s="5" t="s">
        <v>87</v>
      </c>
      <c r="H3588" s="5" t="s">
        <v>131</v>
      </c>
      <c r="I3588" s="150">
        <v>0</v>
      </c>
      <c r="J3588" s="150">
        <v>0</v>
      </c>
      <c r="K3588" s="150">
        <v>0</v>
      </c>
      <c r="L3588" s="150">
        <v>0</v>
      </c>
      <c r="M3588" s="150">
        <v>0</v>
      </c>
      <c r="N3588" s="150">
        <v>0</v>
      </c>
      <c r="O3588" s="150">
        <v>0</v>
      </c>
      <c r="P3588" s="150">
        <v>0</v>
      </c>
      <c r="Q3588" s="150">
        <v>0</v>
      </c>
      <c r="R3588" s="150">
        <v>0</v>
      </c>
      <c r="S3588" s="150">
        <v>0</v>
      </c>
      <c r="T3588" s="150">
        <v>0</v>
      </c>
      <c r="U3588" s="150">
        <v>0</v>
      </c>
      <c r="V3588" s="150">
        <v>0</v>
      </c>
      <c r="W3588" s="150">
        <v>0</v>
      </c>
      <c r="X3588" s="150">
        <v>0</v>
      </c>
      <c r="Y3588" s="150">
        <v>802.80126953125</v>
      </c>
      <c r="Z3588" s="150">
        <v>0</v>
      </c>
      <c r="AA3588" s="150">
        <v>2002.307373046875</v>
      </c>
      <c r="AB3588" s="150">
        <v>0</v>
      </c>
      <c r="AC3588" s="150">
        <v>0</v>
      </c>
      <c r="AD3588" s="150">
        <v>0</v>
      </c>
      <c r="AE3588" s="150">
        <v>0</v>
      </c>
      <c r="AF3588" s="150">
        <v>448.19796752929688</v>
      </c>
      <c r="AG3588" s="150">
        <v>4056.1708984375</v>
      </c>
      <c r="AH3588" s="150">
        <v>0</v>
      </c>
      <c r="AI3588" s="150">
        <v>0</v>
      </c>
      <c r="AJ3588" s="150">
        <v>369.05654907226563</v>
      </c>
      <c r="AK3588" s="150">
        <v>0</v>
      </c>
      <c r="AL3588" s="150">
        <v>7678.5341796875</v>
      </c>
      <c r="AM3588" s="150">
        <v>7678.5341796875</v>
      </c>
      <c r="AN3588" s="150">
        <v>0</v>
      </c>
      <c r="AO3588" s="5" t="s">
        <v>6630</v>
      </c>
    </row>
    <row r="3589" spans="1:41" ht="14.25" x14ac:dyDescent="0.45">
      <c r="A3589" s="150">
        <v>2019</v>
      </c>
      <c r="B3589" s="5" t="s">
        <v>81</v>
      </c>
      <c r="C3589" s="5" t="s">
        <v>128</v>
      </c>
      <c r="D3589" s="5" t="s">
        <v>121</v>
      </c>
      <c r="E3589" s="5" t="s">
        <v>154</v>
      </c>
      <c r="F3589" s="5" t="s">
        <v>155</v>
      </c>
      <c r="G3589" s="5" t="s">
        <v>88</v>
      </c>
      <c r="H3589" s="5" t="s">
        <v>131</v>
      </c>
      <c r="I3589" s="150">
        <v>0</v>
      </c>
      <c r="J3589" s="150">
        <v>0</v>
      </c>
      <c r="K3589" s="150">
        <v>0</v>
      </c>
      <c r="L3589" s="150">
        <v>0</v>
      </c>
      <c r="M3589" s="150">
        <v>0</v>
      </c>
      <c r="N3589" s="150">
        <v>0</v>
      </c>
      <c r="O3589" s="150">
        <v>0</v>
      </c>
      <c r="P3589" s="150">
        <v>0</v>
      </c>
      <c r="Q3589" s="150">
        <v>0</v>
      </c>
      <c r="R3589" s="150">
        <v>0</v>
      </c>
      <c r="S3589" s="150">
        <v>0</v>
      </c>
      <c r="T3589" s="150">
        <v>0</v>
      </c>
      <c r="U3589" s="150">
        <v>0</v>
      </c>
      <c r="V3589" s="150">
        <v>0</v>
      </c>
      <c r="W3589" s="150">
        <v>0</v>
      </c>
      <c r="X3589" s="150">
        <v>0</v>
      </c>
      <c r="Y3589" s="150">
        <v>788.455322265625</v>
      </c>
      <c r="Z3589" s="150">
        <v>0</v>
      </c>
      <c r="AA3589" s="150">
        <v>1966.5263671875</v>
      </c>
      <c r="AB3589" s="150">
        <v>0</v>
      </c>
      <c r="AC3589" s="150">
        <v>0</v>
      </c>
      <c r="AD3589" s="150">
        <v>0</v>
      </c>
      <c r="AE3589" s="150">
        <v>0</v>
      </c>
      <c r="AF3589" s="150">
        <v>440.188720703125</v>
      </c>
      <c r="AG3589" s="150">
        <v>3983.6875</v>
      </c>
      <c r="AH3589" s="150">
        <v>0</v>
      </c>
      <c r="AI3589" s="150">
        <v>0</v>
      </c>
      <c r="AJ3589" s="150">
        <v>362.4615478515625</v>
      </c>
      <c r="AK3589" s="150">
        <v>0</v>
      </c>
      <c r="AL3589" s="150">
        <v>7541.3193359375</v>
      </c>
      <c r="AM3589" s="150">
        <v>7541.3193359375</v>
      </c>
      <c r="AN3589" s="150">
        <v>0</v>
      </c>
      <c r="AO3589" s="5" t="s">
        <v>6631</v>
      </c>
    </row>
    <row r="3590" spans="1:41" ht="14.25" x14ac:dyDescent="0.45">
      <c r="A3590" s="150">
        <v>2019</v>
      </c>
      <c r="B3590" s="5" t="s">
        <v>81</v>
      </c>
      <c r="C3590" s="5" t="s">
        <v>128</v>
      </c>
      <c r="D3590" s="5" t="s">
        <v>121</v>
      </c>
      <c r="E3590" s="5" t="s">
        <v>158</v>
      </c>
      <c r="F3590" s="5" t="s">
        <v>159</v>
      </c>
      <c r="G3590" s="5" t="s">
        <v>87</v>
      </c>
      <c r="H3590" s="5" t="s">
        <v>131</v>
      </c>
      <c r="I3590" s="150">
        <v>0</v>
      </c>
      <c r="J3590" s="150">
        <v>-868.5203857421875</v>
      </c>
      <c r="K3590" s="150">
        <v>-66.654693603515625</v>
      </c>
      <c r="L3590" s="150">
        <v>19.345705032348633</v>
      </c>
      <c r="M3590" s="150">
        <v>-43.782386779785156</v>
      </c>
      <c r="N3590" s="150">
        <v>-726.99127197265625</v>
      </c>
      <c r="O3590" s="150">
        <v>-131.56465148925781</v>
      </c>
      <c r="P3590" s="150">
        <v>-444.51336669921875</v>
      </c>
      <c r="Q3590" s="150">
        <v>-102.83769989013672</v>
      </c>
      <c r="R3590" s="150">
        <v>-85.760047912597656</v>
      </c>
      <c r="S3590" s="150">
        <v>86.546577453613281</v>
      </c>
      <c r="T3590" s="150">
        <v>76.3646240234375</v>
      </c>
      <c r="U3590" s="150">
        <v>5.090975284576416</v>
      </c>
      <c r="V3590" s="150">
        <v>-211.78456115722656</v>
      </c>
      <c r="W3590" s="150"/>
      <c r="X3590" s="150">
        <v>-18.327510833740234</v>
      </c>
      <c r="Y3590" s="150">
        <v>-1160.7178955078125</v>
      </c>
      <c r="Z3590" s="150">
        <v>-73.976959228515625</v>
      </c>
      <c r="AA3590" s="150">
        <v>-12110.90234375</v>
      </c>
      <c r="AB3590" s="150">
        <v>0</v>
      </c>
      <c r="AC3590" s="150">
        <v>-285.88946533203125</v>
      </c>
      <c r="AD3590" s="150">
        <v>-737.58050537109375</v>
      </c>
      <c r="AE3590" s="150">
        <v>-589.59033203125</v>
      </c>
      <c r="AF3590" s="150">
        <v>-1642.2701416015625</v>
      </c>
      <c r="AG3590" s="150">
        <v>-7215.9482421875</v>
      </c>
      <c r="AH3590" s="150">
        <v>-159.32351684570313</v>
      </c>
      <c r="AI3590" s="150">
        <v>-289.31661987304688</v>
      </c>
      <c r="AJ3590" s="150">
        <v>0</v>
      </c>
      <c r="AK3590" s="150">
        <v>-404.22341918945313</v>
      </c>
      <c r="AL3590" s="150">
        <v>-27183.12890625</v>
      </c>
      <c r="AM3590" s="150">
        <v>-25495.265625</v>
      </c>
      <c r="AN3590" s="150">
        <v>-1687.862060546875</v>
      </c>
      <c r="AO3590" s="5" t="s">
        <v>6632</v>
      </c>
    </row>
    <row r="3591" spans="1:41" ht="14.25" x14ac:dyDescent="0.45">
      <c r="A3591" s="150">
        <v>2019</v>
      </c>
      <c r="B3591" s="5" t="s">
        <v>81</v>
      </c>
      <c r="C3591" s="5" t="s">
        <v>128</v>
      </c>
      <c r="D3591" s="5" t="s">
        <v>121</v>
      </c>
      <c r="E3591" s="5" t="s">
        <v>158</v>
      </c>
      <c r="F3591" s="5" t="s">
        <v>159</v>
      </c>
      <c r="G3591" s="5" t="s">
        <v>88</v>
      </c>
      <c r="H3591" s="5" t="s">
        <v>131</v>
      </c>
      <c r="I3591" s="150">
        <v>0</v>
      </c>
      <c r="J3591" s="150">
        <v>-853</v>
      </c>
      <c r="K3591" s="150">
        <v>-65.463584899902344</v>
      </c>
      <c r="L3591" s="150">
        <v>19</v>
      </c>
      <c r="M3591" s="150">
        <v>-43</v>
      </c>
      <c r="N3591" s="150">
        <v>-714</v>
      </c>
      <c r="O3591" s="150">
        <v>-129.21360778808594</v>
      </c>
      <c r="P3591" s="150">
        <v>-436.56997680664063</v>
      </c>
      <c r="Q3591" s="150">
        <v>-101</v>
      </c>
      <c r="R3591" s="150">
        <v>-84.227523803710938</v>
      </c>
      <c r="S3591" s="150">
        <v>85</v>
      </c>
      <c r="T3591" s="150">
        <v>75</v>
      </c>
      <c r="U3591" s="150">
        <v>5</v>
      </c>
      <c r="V3591" s="150">
        <v>-208</v>
      </c>
      <c r="W3591" s="150"/>
      <c r="X3591" s="150">
        <v>-18</v>
      </c>
      <c r="Y3591" s="150">
        <v>-1139.9759521484375</v>
      </c>
      <c r="Z3591" s="150">
        <v>-72.654998779296875</v>
      </c>
      <c r="AA3591" s="150">
        <v>-11894.4814453125</v>
      </c>
      <c r="AB3591" s="150">
        <v>0</v>
      </c>
      <c r="AC3591" s="150">
        <v>-280.7806396484375</v>
      </c>
      <c r="AD3591" s="150">
        <v>-724.4000244140625</v>
      </c>
      <c r="AE3591" s="150">
        <v>-579.054443359375</v>
      </c>
      <c r="AF3591" s="150">
        <v>-1612.9229736328125</v>
      </c>
      <c r="AG3591" s="150">
        <v>-7087</v>
      </c>
      <c r="AH3591" s="150">
        <v>-156.47642517089844</v>
      </c>
      <c r="AI3591" s="150">
        <v>-284.14657592773438</v>
      </c>
      <c r="AJ3591" s="150">
        <v>0</v>
      </c>
      <c r="AK3591" s="150">
        <v>-397</v>
      </c>
      <c r="AL3591" s="150">
        <v>-26697.369140625</v>
      </c>
      <c r="AM3591" s="150">
        <v>-25039.66796875</v>
      </c>
      <c r="AN3591" s="150">
        <v>-1657.7001953125</v>
      </c>
      <c r="AO3591" s="5" t="s">
        <v>6633</v>
      </c>
    </row>
    <row r="3592" spans="1:41" ht="14.25" x14ac:dyDescent="0.45">
      <c r="A3592" s="150">
        <v>2019</v>
      </c>
      <c r="B3592" s="5" t="s">
        <v>81</v>
      </c>
      <c r="C3592" s="5" t="s">
        <v>128</v>
      </c>
      <c r="D3592" s="5" t="s">
        <v>121</v>
      </c>
      <c r="E3592" s="5" t="s">
        <v>158</v>
      </c>
      <c r="F3592" s="5" t="s">
        <v>13</v>
      </c>
      <c r="G3592" s="5" t="s">
        <v>87</v>
      </c>
      <c r="H3592" s="5" t="s">
        <v>131</v>
      </c>
      <c r="I3592" s="150">
        <v>67195.2421875</v>
      </c>
      <c r="J3592" s="150">
        <v>98363.75</v>
      </c>
      <c r="K3592" s="150">
        <v>7787.43359375</v>
      </c>
      <c r="L3592" s="150">
        <v>14745.5</v>
      </c>
      <c r="M3592" s="150">
        <v>53064.25390625</v>
      </c>
      <c r="N3592" s="150">
        <v>44585.60546875</v>
      </c>
      <c r="O3592" s="150">
        <v>37449.0546875</v>
      </c>
      <c r="P3592" s="150">
        <v>44735.421875</v>
      </c>
      <c r="Q3592" s="150">
        <v>20918.4609375</v>
      </c>
      <c r="R3592" s="150">
        <v>32899.9375</v>
      </c>
      <c r="S3592" s="150">
        <v>58713.58203125</v>
      </c>
      <c r="T3592" s="150">
        <v>37852.1015625</v>
      </c>
      <c r="U3592" s="150">
        <v>10115.474609375</v>
      </c>
      <c r="V3592" s="150">
        <v>36633.45703125</v>
      </c>
      <c r="W3592" s="150">
        <v>17360.564453125</v>
      </c>
      <c r="X3592" s="150">
        <v>74799.4375</v>
      </c>
      <c r="Y3592" s="150">
        <v>261184.484375</v>
      </c>
      <c r="Z3592" s="150">
        <v>38635.49609375</v>
      </c>
      <c r="AA3592" s="150">
        <v>406983.96875</v>
      </c>
      <c r="AB3592" s="150">
        <v>9841.388671875</v>
      </c>
      <c r="AC3592" s="150">
        <v>43899.31640625</v>
      </c>
      <c r="AD3592" s="150">
        <v>63487.41015625</v>
      </c>
      <c r="AE3592" s="150">
        <v>51838.796875</v>
      </c>
      <c r="AF3592" s="150">
        <v>155962.03125</v>
      </c>
      <c r="AG3592" s="150">
        <v>643610.25</v>
      </c>
      <c r="AH3592" s="150">
        <v>125559.78125</v>
      </c>
      <c r="AI3592" s="150">
        <v>27230.607421875</v>
      </c>
      <c r="AJ3592" s="150">
        <v>175933.28125</v>
      </c>
      <c r="AK3592" s="150">
        <v>21258.89453125</v>
      </c>
      <c r="AL3592" s="150">
        <v>2682645</v>
      </c>
      <c r="AM3592" s="150">
        <v>2148240.5</v>
      </c>
      <c r="AN3592" s="150">
        <v>534404.5</v>
      </c>
      <c r="AO3592" s="5" t="s">
        <v>6634</v>
      </c>
    </row>
    <row r="3593" spans="1:41" ht="14.25" x14ac:dyDescent="0.45">
      <c r="A3593" s="150">
        <v>2019</v>
      </c>
      <c r="B3593" s="5" t="s">
        <v>81</v>
      </c>
      <c r="C3593" s="5" t="s">
        <v>128</v>
      </c>
      <c r="D3593" s="5" t="s">
        <v>121</v>
      </c>
      <c r="E3593" s="5" t="s">
        <v>158</v>
      </c>
      <c r="F3593" s="5" t="s">
        <v>13</v>
      </c>
      <c r="G3593" s="5" t="s">
        <v>88</v>
      </c>
      <c r="H3593" s="5" t="s">
        <v>131</v>
      </c>
      <c r="I3593" s="150">
        <v>65994.46875</v>
      </c>
      <c r="J3593" s="150">
        <v>96606</v>
      </c>
      <c r="K3593" s="150">
        <v>7648.27294921875</v>
      </c>
      <c r="L3593" s="150">
        <v>14482</v>
      </c>
      <c r="M3593" s="150">
        <v>52116</v>
      </c>
      <c r="N3593" s="150">
        <v>43788.8671875</v>
      </c>
      <c r="O3593" s="150">
        <v>36779.84375</v>
      </c>
      <c r="P3593" s="150">
        <v>43936.00390625</v>
      </c>
      <c r="Q3593" s="150">
        <v>20544.650390625</v>
      </c>
      <c r="R3593" s="150">
        <v>32312.01953125</v>
      </c>
      <c r="S3593" s="150">
        <v>57664.375</v>
      </c>
      <c r="T3593" s="150">
        <v>37175.6875</v>
      </c>
      <c r="U3593" s="150">
        <v>9934.7119140625</v>
      </c>
      <c r="V3593" s="150">
        <v>35978.8203125</v>
      </c>
      <c r="W3593" s="150">
        <v>17050.333984375</v>
      </c>
      <c r="X3593" s="150">
        <v>73462.78125</v>
      </c>
      <c r="Y3593" s="150">
        <v>256517.140625</v>
      </c>
      <c r="Z3593" s="150">
        <v>37945.0859375</v>
      </c>
      <c r="AA3593" s="150">
        <v>399711.21875</v>
      </c>
      <c r="AB3593" s="150">
        <v>9665.5244140625</v>
      </c>
      <c r="AC3593" s="150">
        <v>43114.83984375</v>
      </c>
      <c r="AD3593" s="150">
        <v>62352.8984375</v>
      </c>
      <c r="AE3593" s="150">
        <v>50912.44140625</v>
      </c>
      <c r="AF3593" s="150">
        <v>153175</v>
      </c>
      <c r="AG3593" s="150">
        <v>632109</v>
      </c>
      <c r="AH3593" s="150">
        <v>123316.0390625</v>
      </c>
      <c r="AI3593" s="150">
        <v>26744</v>
      </c>
      <c r="AJ3593" s="150">
        <v>172789.375</v>
      </c>
      <c r="AK3593" s="150">
        <v>20879</v>
      </c>
      <c r="AL3593" s="150">
        <v>2634706.5</v>
      </c>
      <c r="AM3593" s="150">
        <v>2109851.75</v>
      </c>
      <c r="AN3593" s="150">
        <v>524854.75</v>
      </c>
      <c r="AO3593" s="5" t="s">
        <v>6635</v>
      </c>
    </row>
    <row r="3594" spans="1:41" ht="14.25" x14ac:dyDescent="0.45">
      <c r="A3594" s="150">
        <v>2019</v>
      </c>
      <c r="B3594" s="5" t="s">
        <v>81</v>
      </c>
      <c r="C3594" s="5" t="s">
        <v>128</v>
      </c>
      <c r="D3594" s="5" t="s">
        <v>121</v>
      </c>
      <c r="E3594" s="5" t="s">
        <v>158</v>
      </c>
      <c r="F3594" s="5" t="s">
        <v>164</v>
      </c>
      <c r="G3594" s="5" t="s">
        <v>87</v>
      </c>
      <c r="H3594" s="5" t="s">
        <v>131</v>
      </c>
      <c r="I3594" s="150">
        <v>0</v>
      </c>
      <c r="J3594" s="150">
        <v>696.44537353515625</v>
      </c>
      <c r="K3594" s="150">
        <v>146.19854736328125</v>
      </c>
      <c r="L3594" s="150">
        <v>112.00145721435547</v>
      </c>
      <c r="M3594" s="150">
        <v>346.18630981445313</v>
      </c>
      <c r="N3594" s="150">
        <v>431.71469116210938</v>
      </c>
      <c r="O3594" s="150">
        <v>230.16244506835938</v>
      </c>
      <c r="P3594" s="150">
        <v>1045.286376953125</v>
      </c>
      <c r="Q3594" s="150">
        <v>63.641265869140625</v>
      </c>
      <c r="R3594" s="150">
        <v>157.45831298828125</v>
      </c>
      <c r="S3594" s="150">
        <v>109.96506500244141</v>
      </c>
      <c r="T3594" s="150">
        <v>781.9737548828125</v>
      </c>
      <c r="U3594" s="150">
        <v>11.200145721435547</v>
      </c>
      <c r="V3594" s="150">
        <v>137.45632934570313</v>
      </c>
      <c r="W3594" s="150"/>
      <c r="X3594" s="150">
        <v>447.06134033203125</v>
      </c>
      <c r="Y3594" s="150">
        <v>4050.53857421875</v>
      </c>
      <c r="Z3594" s="150">
        <v>198.66104125976563</v>
      </c>
      <c r="AA3594" s="150">
        <v>1595.3721923828125</v>
      </c>
      <c r="AB3594" s="150">
        <v>800.30126953125</v>
      </c>
      <c r="AC3594" s="150"/>
      <c r="AD3594" s="150">
        <v>664.1279296875</v>
      </c>
      <c r="AE3594" s="150">
        <v>618.96832275390625</v>
      </c>
      <c r="AF3594" s="150">
        <v>2018.6092529296875</v>
      </c>
      <c r="AG3594" s="150">
        <v>0</v>
      </c>
      <c r="AH3594" s="150">
        <v>3922.086181640625</v>
      </c>
      <c r="AI3594" s="150">
        <v>104.14505767822266</v>
      </c>
      <c r="AJ3594" s="150">
        <v>1328.7835693359375</v>
      </c>
      <c r="AK3594" s="150">
        <v>1133.2510986328125</v>
      </c>
      <c r="AL3594" s="150">
        <v>21151.59765625</v>
      </c>
      <c r="AM3594" s="150">
        <v>12466.13671875</v>
      </c>
      <c r="AN3594" s="150">
        <v>8685.458984375</v>
      </c>
      <c r="AO3594" s="5" t="s">
        <v>6636</v>
      </c>
    </row>
    <row r="3595" spans="1:41" ht="14.25" x14ac:dyDescent="0.45">
      <c r="A3595" s="150">
        <v>2019</v>
      </c>
      <c r="B3595" s="5" t="s">
        <v>81</v>
      </c>
      <c r="C3595" s="5" t="s">
        <v>128</v>
      </c>
      <c r="D3595" s="5" t="s">
        <v>121</v>
      </c>
      <c r="E3595" s="5" t="s">
        <v>158</v>
      </c>
      <c r="F3595" s="5" t="s">
        <v>164</v>
      </c>
      <c r="G3595" s="5" t="s">
        <v>88</v>
      </c>
      <c r="H3595" s="5" t="s">
        <v>131</v>
      </c>
      <c r="I3595" s="150">
        <v>0</v>
      </c>
      <c r="J3595" s="150">
        <v>684</v>
      </c>
      <c r="K3595" s="150">
        <v>143.58599853515625</v>
      </c>
      <c r="L3595" s="150">
        <v>110</v>
      </c>
      <c r="M3595" s="150">
        <v>340</v>
      </c>
      <c r="N3595" s="150">
        <v>424</v>
      </c>
      <c r="O3595" s="150">
        <v>226.04946899414063</v>
      </c>
      <c r="P3595" s="150">
        <v>1026.607177734375</v>
      </c>
      <c r="Q3595" s="150">
        <v>62.504001617431641</v>
      </c>
      <c r="R3595" s="150">
        <v>154.64454650878906</v>
      </c>
      <c r="S3595" s="150">
        <v>108</v>
      </c>
      <c r="T3595" s="150">
        <v>768</v>
      </c>
      <c r="U3595" s="150">
        <v>11</v>
      </c>
      <c r="V3595" s="150">
        <v>135</v>
      </c>
      <c r="W3595" s="150"/>
      <c r="X3595" s="150">
        <v>439.07241821289063</v>
      </c>
      <c r="Y3595" s="150">
        <v>3978.156005859375</v>
      </c>
      <c r="Z3595" s="150">
        <v>195.11099243164063</v>
      </c>
      <c r="AA3595" s="150">
        <v>1566.863037109375</v>
      </c>
      <c r="AB3595" s="150">
        <v>786</v>
      </c>
      <c r="AC3595" s="150"/>
      <c r="AD3595" s="150">
        <v>652.260009765625</v>
      </c>
      <c r="AE3595" s="150">
        <v>607.90740966796875</v>
      </c>
      <c r="AF3595" s="150">
        <v>1982.5369873046875</v>
      </c>
      <c r="AG3595" s="150">
        <v>0</v>
      </c>
      <c r="AH3595" s="150">
        <v>3851.9990234375</v>
      </c>
      <c r="AI3595" s="150">
        <v>102.28399658203125</v>
      </c>
      <c r="AJ3595" s="150">
        <v>1305.038330078125</v>
      </c>
      <c r="AK3595" s="150">
        <v>1113</v>
      </c>
      <c r="AL3595" s="150">
        <v>20773.619140625</v>
      </c>
      <c r="AM3595" s="150">
        <v>12243.3681640625</v>
      </c>
      <c r="AN3595" s="150">
        <v>8530.2509765625</v>
      </c>
      <c r="AO3595" s="5" t="s">
        <v>6637</v>
      </c>
    </row>
    <row r="3596" spans="1:41" ht="14.25" x14ac:dyDescent="0.45">
      <c r="A3596" s="150">
        <v>2019</v>
      </c>
      <c r="B3596" s="5" t="s">
        <v>81</v>
      </c>
      <c r="C3596" s="5" t="s">
        <v>128</v>
      </c>
      <c r="D3596" s="5" t="s">
        <v>121</v>
      </c>
      <c r="E3596" s="5" t="s">
        <v>158</v>
      </c>
      <c r="F3596" s="5" t="s">
        <v>158</v>
      </c>
      <c r="G3596" s="5" t="s">
        <v>87</v>
      </c>
      <c r="H3596" s="5" t="s">
        <v>131</v>
      </c>
      <c r="I3596" s="150">
        <v>67195.2421875</v>
      </c>
      <c r="J3596" s="150">
        <v>98191.671875</v>
      </c>
      <c r="K3596" s="150">
        <v>7866.9775390625</v>
      </c>
      <c r="L3596" s="150">
        <v>14876.84765625</v>
      </c>
      <c r="M3596" s="150">
        <v>53366.65625</v>
      </c>
      <c r="N3596" s="150">
        <v>44290.33203125</v>
      </c>
      <c r="O3596" s="150">
        <v>37547.65234375</v>
      </c>
      <c r="P3596" s="150">
        <v>45336.19140625</v>
      </c>
      <c r="Q3596" s="150">
        <v>20879.263671875</v>
      </c>
      <c r="R3596" s="150">
        <v>32971.63671875</v>
      </c>
      <c r="S3596" s="150">
        <v>58910.09375</v>
      </c>
      <c r="T3596" s="150">
        <v>38710.4375</v>
      </c>
      <c r="U3596" s="150">
        <v>10131.765625</v>
      </c>
      <c r="V3596" s="150">
        <v>36559.12890625</v>
      </c>
      <c r="W3596" s="150">
        <v>17360.564453125</v>
      </c>
      <c r="X3596" s="150">
        <v>75228.171875</v>
      </c>
      <c r="Y3596" s="150">
        <v>264074.3125</v>
      </c>
      <c r="Z3596" s="150">
        <v>38760.18359375</v>
      </c>
      <c r="AA3596" s="150">
        <v>396468.4375</v>
      </c>
      <c r="AB3596" s="150">
        <v>10641.6904296875</v>
      </c>
      <c r="AC3596" s="150">
        <v>43613.42578125</v>
      </c>
      <c r="AD3596" s="150">
        <v>63413.95703125</v>
      </c>
      <c r="AE3596" s="150">
        <v>51868.171875</v>
      </c>
      <c r="AF3596" s="150">
        <v>156338.359375</v>
      </c>
      <c r="AG3596" s="150">
        <v>636394.3125</v>
      </c>
      <c r="AH3596" s="150">
        <v>129322.53125</v>
      </c>
      <c r="AI3596" s="150">
        <v>27045.435546875</v>
      </c>
      <c r="AJ3596" s="150">
        <v>177262.078125</v>
      </c>
      <c r="AK3596" s="150">
        <v>21987.921875</v>
      </c>
      <c r="AL3596" s="150">
        <v>2676613.5</v>
      </c>
      <c r="AM3596" s="150">
        <v>2135211.25</v>
      </c>
      <c r="AN3596" s="150">
        <v>541402.125</v>
      </c>
      <c r="AO3596" s="5" t="s">
        <v>6638</v>
      </c>
    </row>
    <row r="3597" spans="1:41" ht="14.25" x14ac:dyDescent="0.45">
      <c r="A3597" s="150">
        <v>2019</v>
      </c>
      <c r="B3597" s="5" t="s">
        <v>81</v>
      </c>
      <c r="C3597" s="5" t="s">
        <v>128</v>
      </c>
      <c r="D3597" s="5" t="s">
        <v>121</v>
      </c>
      <c r="E3597" s="5" t="s">
        <v>158</v>
      </c>
      <c r="F3597" s="5" t="s">
        <v>158</v>
      </c>
      <c r="G3597" s="5" t="s">
        <v>88</v>
      </c>
      <c r="H3597" s="5" t="s">
        <v>131</v>
      </c>
      <c r="I3597" s="150">
        <v>65994.46875</v>
      </c>
      <c r="J3597" s="150">
        <v>96437</v>
      </c>
      <c r="K3597" s="150">
        <v>7726.3955078125</v>
      </c>
      <c r="L3597" s="150">
        <v>14611</v>
      </c>
      <c r="M3597" s="150">
        <v>52413</v>
      </c>
      <c r="N3597" s="150">
        <v>43498.8671875</v>
      </c>
      <c r="O3597" s="150">
        <v>36876.6796875</v>
      </c>
      <c r="P3597" s="150">
        <v>44526.0390625</v>
      </c>
      <c r="Q3597" s="150">
        <v>20506.154296875</v>
      </c>
      <c r="R3597" s="150">
        <v>32382.4375</v>
      </c>
      <c r="S3597" s="150">
        <v>57857.375</v>
      </c>
      <c r="T3597" s="150">
        <v>38018.6875</v>
      </c>
      <c r="U3597" s="150">
        <v>9950.7119140625</v>
      </c>
      <c r="V3597" s="150">
        <v>35905.8203125</v>
      </c>
      <c r="W3597" s="150">
        <v>17050.333984375</v>
      </c>
      <c r="X3597" s="150">
        <v>73883.8515625</v>
      </c>
      <c r="Y3597" s="150">
        <v>259355.328125</v>
      </c>
      <c r="Z3597" s="150">
        <v>38067.54296875</v>
      </c>
      <c r="AA3597" s="150">
        <v>389383.59375</v>
      </c>
      <c r="AB3597" s="150">
        <v>10451.5244140625</v>
      </c>
      <c r="AC3597" s="150">
        <v>42834.05859375</v>
      </c>
      <c r="AD3597" s="150">
        <v>62280.7578125</v>
      </c>
      <c r="AE3597" s="150">
        <v>50941.29296875</v>
      </c>
      <c r="AF3597" s="150">
        <v>153544.609375</v>
      </c>
      <c r="AG3597" s="150">
        <v>625022</v>
      </c>
      <c r="AH3597" s="150">
        <v>127011.5546875</v>
      </c>
      <c r="AI3597" s="150">
        <v>26562.13671875</v>
      </c>
      <c r="AJ3597" s="150">
        <v>174094.421875</v>
      </c>
      <c r="AK3597" s="150">
        <v>21595</v>
      </c>
      <c r="AL3597" s="150">
        <v>2628782.75</v>
      </c>
      <c r="AM3597" s="150">
        <v>2097055.25</v>
      </c>
      <c r="AN3597" s="150">
        <v>531727.25</v>
      </c>
      <c r="AO3597" s="5" t="s">
        <v>6639</v>
      </c>
    </row>
    <row r="3598" spans="1:41" ht="14.25" x14ac:dyDescent="0.45">
      <c r="A3598" s="150">
        <v>2019</v>
      </c>
      <c r="B3598" s="5" t="s">
        <v>81</v>
      </c>
      <c r="C3598" s="5" t="s">
        <v>1450</v>
      </c>
      <c r="D3598" s="5" t="s">
        <v>121</v>
      </c>
      <c r="E3598" s="5" t="s">
        <v>1451</v>
      </c>
      <c r="F3598" s="5" t="s">
        <v>1451</v>
      </c>
      <c r="G3598" s="5" t="s">
        <v>87</v>
      </c>
      <c r="H3598" s="5" t="s">
        <v>131</v>
      </c>
      <c r="I3598" s="150">
        <v>-6370.68408203125</v>
      </c>
      <c r="J3598" s="150">
        <v>0</v>
      </c>
      <c r="K3598" s="150">
        <v>-4.964151419699192E-3</v>
      </c>
      <c r="L3598" s="150"/>
      <c r="M3598" s="150">
        <v>-602.28369140625</v>
      </c>
      <c r="N3598" s="150">
        <v>-830.84716796875</v>
      </c>
      <c r="O3598" s="150">
        <v>-741.2459716796875</v>
      </c>
      <c r="P3598" s="150">
        <v>-0.15311999619007111</v>
      </c>
      <c r="Q3598" s="150"/>
      <c r="R3598" s="150">
        <v>4.2976584285497665E-2</v>
      </c>
      <c r="S3598" s="150">
        <v>-2172.828125</v>
      </c>
      <c r="T3598" s="150">
        <v>0</v>
      </c>
      <c r="U3598" s="150">
        <v>0</v>
      </c>
      <c r="V3598" s="150">
        <v>-1892.8245849609375</v>
      </c>
      <c r="W3598" s="150"/>
      <c r="X3598" s="150">
        <v>-1479.9412841796875</v>
      </c>
      <c r="Y3598" s="150">
        <v>119.36766052246094</v>
      </c>
      <c r="Z3598" s="150">
        <v>-0.18520994484424591</v>
      </c>
      <c r="AA3598" s="150">
        <v>-1194.1448974609375</v>
      </c>
      <c r="AB3598" s="150">
        <v>0</v>
      </c>
      <c r="AC3598" s="150">
        <v>0</v>
      </c>
      <c r="AD3598" s="150">
        <v>0</v>
      </c>
      <c r="AE3598" s="150">
        <v>-0.28588542342185974</v>
      </c>
      <c r="AF3598" s="150">
        <v>706.62738037109375</v>
      </c>
      <c r="AG3598" s="150">
        <v>-7794.283203125</v>
      </c>
      <c r="AH3598" s="150">
        <v>-7925.46533203125</v>
      </c>
      <c r="AI3598" s="150">
        <v>-0.31420621275901794</v>
      </c>
      <c r="AJ3598" s="150">
        <v>-2513.931396484375</v>
      </c>
      <c r="AK3598" s="150"/>
      <c r="AL3598" s="150">
        <v>-32693.38671875</v>
      </c>
      <c r="AM3598" s="150">
        <v>-19771.302734375</v>
      </c>
      <c r="AN3598" s="150">
        <v>-12922.083984375</v>
      </c>
      <c r="AO3598" s="5" t="s">
        <v>6640</v>
      </c>
    </row>
    <row r="3599" spans="1:41" ht="14.25" x14ac:dyDescent="0.45">
      <c r="A3599" s="150">
        <v>2019</v>
      </c>
      <c r="B3599" s="5" t="s">
        <v>81</v>
      </c>
      <c r="C3599" s="5" t="s">
        <v>1450</v>
      </c>
      <c r="D3599" s="5" t="s">
        <v>121</v>
      </c>
      <c r="E3599" s="5" t="s">
        <v>1451</v>
      </c>
      <c r="F3599" s="5" t="s">
        <v>1451</v>
      </c>
      <c r="G3599" s="5" t="s">
        <v>88</v>
      </c>
      <c r="H3599" s="5" t="s">
        <v>131</v>
      </c>
      <c r="I3599" s="150">
        <v>-6256.8408203125</v>
      </c>
      <c r="J3599" s="150">
        <v>0</v>
      </c>
      <c r="K3599" s="150">
        <v>-4.8754424788057804E-3</v>
      </c>
      <c r="L3599" s="150"/>
      <c r="M3599" s="150">
        <v>-591.52093505859375</v>
      </c>
      <c r="N3599" s="150">
        <v>-816</v>
      </c>
      <c r="O3599" s="150">
        <v>-728</v>
      </c>
      <c r="P3599" s="150">
        <v>-0.15038375556468964</v>
      </c>
      <c r="Q3599" s="150"/>
      <c r="R3599" s="150">
        <v>4.220859706401825E-2</v>
      </c>
      <c r="S3599" s="150">
        <v>-2134</v>
      </c>
      <c r="T3599" s="150">
        <v>0</v>
      </c>
      <c r="U3599" s="150">
        <v>0</v>
      </c>
      <c r="V3599" s="150">
        <v>-1859</v>
      </c>
      <c r="W3599" s="150"/>
      <c r="X3599" s="150">
        <v>-1453.494873046875</v>
      </c>
      <c r="Y3599" s="150">
        <v>117.23457336425781</v>
      </c>
      <c r="Z3599" s="150">
        <v>-0.1819002628326416</v>
      </c>
      <c r="AA3599" s="150">
        <v>-1172.8056640625</v>
      </c>
      <c r="AB3599" s="150">
        <v>0</v>
      </c>
      <c r="AC3599" s="150">
        <v>0</v>
      </c>
      <c r="AD3599" s="150">
        <v>0</v>
      </c>
      <c r="AE3599" s="150">
        <v>-0.28077667951583862</v>
      </c>
      <c r="AF3599" s="150">
        <v>694</v>
      </c>
      <c r="AG3599" s="150">
        <v>-7655</v>
      </c>
      <c r="AH3599" s="150">
        <v>-7783.83837890625</v>
      </c>
      <c r="AI3599" s="150">
        <v>-0.30859139561653137</v>
      </c>
      <c r="AJ3599" s="150">
        <v>-2469.0078125</v>
      </c>
      <c r="AK3599" s="150"/>
      <c r="AL3599" s="150">
        <v>-32109.158203125</v>
      </c>
      <c r="AM3599" s="150">
        <v>-19417.9921875</v>
      </c>
      <c r="AN3599" s="150">
        <v>-12691.16796875</v>
      </c>
      <c r="AO3599" s="5" t="s">
        <v>6641</v>
      </c>
    </row>
    <row r="3600" spans="1:41" ht="14.25" x14ac:dyDescent="0.45">
      <c r="A3600" s="150">
        <v>2019</v>
      </c>
      <c r="B3600" s="5" t="s">
        <v>81</v>
      </c>
      <c r="C3600" s="5" t="s">
        <v>1450</v>
      </c>
      <c r="D3600" s="5" t="s">
        <v>121</v>
      </c>
      <c r="E3600" s="5" t="s">
        <v>37</v>
      </c>
      <c r="F3600" s="5" t="s">
        <v>37</v>
      </c>
      <c r="G3600" s="5" t="s">
        <v>87</v>
      </c>
      <c r="H3600" s="5" t="s">
        <v>131</v>
      </c>
      <c r="I3600" s="150">
        <v>0</v>
      </c>
      <c r="J3600" s="150">
        <v>868.5203857421875</v>
      </c>
      <c r="K3600" s="150">
        <v>106.48507690429688</v>
      </c>
      <c r="L3600" s="150">
        <v>38.691410064697266</v>
      </c>
      <c r="M3600" s="150">
        <v>94.081222534179688</v>
      </c>
      <c r="N3600" s="150">
        <v>787.06475830078125</v>
      </c>
      <c r="O3600" s="150">
        <v>164.97518920898438</v>
      </c>
      <c r="P3600" s="150">
        <v>478.91818237304688</v>
      </c>
      <c r="Q3600" s="150">
        <v>127.80100250244141</v>
      </c>
      <c r="R3600" s="150">
        <v>144.990966796875</v>
      </c>
      <c r="S3600" s="150">
        <v>206.69358825683594</v>
      </c>
      <c r="T3600" s="150">
        <v>835.582763671875</v>
      </c>
      <c r="U3600" s="150">
        <v>0</v>
      </c>
      <c r="V3600" s="150">
        <v>400.150634765625</v>
      </c>
      <c r="W3600" s="150">
        <v>0</v>
      </c>
      <c r="X3600" s="150">
        <v>42.442790985107422</v>
      </c>
      <c r="Y3600" s="150">
        <v>1403.008056640625</v>
      </c>
      <c r="Z3600" s="150">
        <v>80.948509216308594</v>
      </c>
      <c r="AA3600" s="150">
        <v>12316.044921875</v>
      </c>
      <c r="AB3600" s="150">
        <v>233.16665649414063</v>
      </c>
      <c r="AC3600" s="150">
        <v>352.89141845703125</v>
      </c>
      <c r="AD3600" s="150">
        <v>806.8177490234375</v>
      </c>
      <c r="AE3600" s="150">
        <v>16.240211486816406</v>
      </c>
      <c r="AF3600" s="150">
        <v>1844.9693603515625</v>
      </c>
      <c r="AG3600" s="150">
        <v>7546.86181640625</v>
      </c>
      <c r="AH3600" s="150">
        <v>665.39044189453125</v>
      </c>
      <c r="AI3600" s="150">
        <v>289.31661987304688</v>
      </c>
      <c r="AJ3600" s="150">
        <v>0</v>
      </c>
      <c r="AK3600" s="150">
        <v>1197.3973388671875</v>
      </c>
      <c r="AL3600" s="150">
        <v>31049.44921875</v>
      </c>
      <c r="AM3600" s="150">
        <v>26407.099609375</v>
      </c>
      <c r="AN3600" s="150">
        <v>4642.349609375</v>
      </c>
      <c r="AO3600" s="5" t="s">
        <v>6642</v>
      </c>
    </row>
    <row r="3601" spans="1:41" ht="14.25" x14ac:dyDescent="0.45">
      <c r="A3601" s="150">
        <v>2019</v>
      </c>
      <c r="B3601" s="5" t="s">
        <v>81</v>
      </c>
      <c r="C3601" s="5" t="s">
        <v>1450</v>
      </c>
      <c r="D3601" s="5" t="s">
        <v>121</v>
      </c>
      <c r="E3601" s="5" t="s">
        <v>37</v>
      </c>
      <c r="F3601" s="5" t="s">
        <v>37</v>
      </c>
      <c r="G3601" s="5" t="s">
        <v>88</v>
      </c>
      <c r="H3601" s="5" t="s">
        <v>131</v>
      </c>
      <c r="I3601" s="150">
        <v>0</v>
      </c>
      <c r="J3601" s="150">
        <v>853</v>
      </c>
      <c r="K3601" s="150">
        <v>104.58219909667969</v>
      </c>
      <c r="L3601" s="150">
        <v>38</v>
      </c>
      <c r="M3601" s="150">
        <v>92.400001525878906</v>
      </c>
      <c r="N3601" s="150">
        <v>773</v>
      </c>
      <c r="O3601" s="150">
        <v>162.027099609375</v>
      </c>
      <c r="P3601" s="150">
        <v>470.35995483398438</v>
      </c>
      <c r="Q3601" s="150">
        <v>125.5172119140625</v>
      </c>
      <c r="R3601" s="150">
        <v>142.39999389648438</v>
      </c>
      <c r="S3601" s="150">
        <v>203</v>
      </c>
      <c r="T3601" s="150">
        <v>820.6510009765625</v>
      </c>
      <c r="U3601" s="150">
        <v>0</v>
      </c>
      <c r="V3601" s="150">
        <v>393</v>
      </c>
      <c r="W3601" s="150">
        <v>0</v>
      </c>
      <c r="X3601" s="150">
        <v>41.684341430664063</v>
      </c>
      <c r="Y3601" s="150">
        <v>1377.9364013671875</v>
      </c>
      <c r="Z3601" s="150">
        <v>79.501968383789063</v>
      </c>
      <c r="AA3601" s="150">
        <v>12095.958984375</v>
      </c>
      <c r="AB3601" s="150">
        <v>229</v>
      </c>
      <c r="AC3601" s="150">
        <v>346.58529663085938</v>
      </c>
      <c r="AD3601" s="150">
        <v>792.4000244140625</v>
      </c>
      <c r="AE3601" s="150">
        <v>15.949999809265137</v>
      </c>
      <c r="AF3601" s="150">
        <v>1812</v>
      </c>
      <c r="AG3601" s="150">
        <v>7412</v>
      </c>
      <c r="AH3601" s="150">
        <v>653.5</v>
      </c>
      <c r="AI3601" s="150">
        <v>284.14657592773438</v>
      </c>
      <c r="AJ3601" s="150">
        <v>0</v>
      </c>
      <c r="AK3601" s="150">
        <v>1176</v>
      </c>
      <c r="AL3601" s="150">
        <v>30494.6015625</v>
      </c>
      <c r="AM3601" s="150">
        <v>25935.208984375</v>
      </c>
      <c r="AN3601" s="150">
        <v>4559.39111328125</v>
      </c>
      <c r="AO3601" s="5" t="s">
        <v>6643</v>
      </c>
    </row>
    <row r="3602" spans="1:41" ht="14.25" x14ac:dyDescent="0.45">
      <c r="A3602" s="150">
        <v>2019</v>
      </c>
      <c r="B3602" s="5" t="s">
        <v>81</v>
      </c>
      <c r="C3602" s="5" t="s">
        <v>1450</v>
      </c>
      <c r="D3602" s="5" t="s">
        <v>121</v>
      </c>
      <c r="E3602" s="5" t="s">
        <v>129</v>
      </c>
      <c r="F3602" s="5" t="s">
        <v>130</v>
      </c>
      <c r="G3602" s="5" t="s">
        <v>87</v>
      </c>
      <c r="H3602" s="5" t="s">
        <v>131</v>
      </c>
      <c r="I3602" s="150">
        <v>13025.90234375</v>
      </c>
      <c r="J3602" s="150">
        <v>15331.98046875</v>
      </c>
      <c r="K3602" s="150">
        <v>1632.058837890625</v>
      </c>
      <c r="L3602" s="150">
        <v>2069.990478515625</v>
      </c>
      <c r="M3602" s="150">
        <v>8377.708984375</v>
      </c>
      <c r="N3602" s="150">
        <v>9703.3984375</v>
      </c>
      <c r="O3602" s="150">
        <v>6199.7373046875</v>
      </c>
      <c r="P3602" s="150">
        <v>7448.57470703125</v>
      </c>
      <c r="Q3602" s="150">
        <v>3176.535888671875</v>
      </c>
      <c r="R3602" s="150">
        <v>6573.69287109375</v>
      </c>
      <c r="S3602" s="150">
        <v>12805.8388671875</v>
      </c>
      <c r="T3602" s="150">
        <v>10112.2763671875</v>
      </c>
      <c r="U3602" s="150">
        <v>1472.87646484375</v>
      </c>
      <c r="V3602" s="150">
        <v>6930.853515625</v>
      </c>
      <c r="W3602" s="150">
        <v>4092.125732421875</v>
      </c>
      <c r="X3602" s="150">
        <v>10353.58984375</v>
      </c>
      <c r="Y3602" s="150">
        <v>41354.82421875</v>
      </c>
      <c r="Z3602" s="150">
        <v>7852.23388671875</v>
      </c>
      <c r="AA3602" s="150">
        <v>68226.8046875</v>
      </c>
      <c r="AB3602" s="150">
        <v>1637.257568359375</v>
      </c>
      <c r="AC3602" s="150">
        <v>8565.1591796875</v>
      </c>
      <c r="AD3602" s="150">
        <v>14012.8173828125</v>
      </c>
      <c r="AE3602" s="150">
        <v>9322.0595703125</v>
      </c>
      <c r="AF3602" s="150">
        <v>28056.36328125</v>
      </c>
      <c r="AG3602" s="150">
        <v>110707.328125</v>
      </c>
      <c r="AH3602" s="150">
        <v>20257.48828125</v>
      </c>
      <c r="AI3602" s="150">
        <v>4090.133544921875</v>
      </c>
      <c r="AJ3602" s="150">
        <v>26802.244140625</v>
      </c>
      <c r="AK3602" s="150">
        <v>4624.6416015625</v>
      </c>
      <c r="AL3602" s="150">
        <v>464816.53125</v>
      </c>
      <c r="AM3602" s="150">
        <v>366620.8125</v>
      </c>
      <c r="AN3602" s="150">
        <v>98195.6796875</v>
      </c>
      <c r="AO3602" s="5" t="s">
        <v>6644</v>
      </c>
    </row>
    <row r="3603" spans="1:41" ht="14.25" x14ac:dyDescent="0.45">
      <c r="A3603" s="150">
        <v>2019</v>
      </c>
      <c r="B3603" s="5" t="s">
        <v>81</v>
      </c>
      <c r="C3603" s="5" t="s">
        <v>1450</v>
      </c>
      <c r="D3603" s="5" t="s">
        <v>121</v>
      </c>
      <c r="E3603" s="5" t="s">
        <v>129</v>
      </c>
      <c r="F3603" s="5" t="s">
        <v>130</v>
      </c>
      <c r="G3603" s="5" t="s">
        <v>88</v>
      </c>
      <c r="H3603" s="5" t="s">
        <v>131</v>
      </c>
      <c r="I3603" s="150">
        <v>12793.130859375</v>
      </c>
      <c r="J3603" s="150">
        <v>15058</v>
      </c>
      <c r="K3603" s="150">
        <v>1602.8941650390625</v>
      </c>
      <c r="L3603" s="150">
        <v>2033</v>
      </c>
      <c r="M3603" s="150">
        <v>8228</v>
      </c>
      <c r="N3603" s="150">
        <v>9530</v>
      </c>
      <c r="O3603" s="150">
        <v>6088.94873046875</v>
      </c>
      <c r="P3603" s="150">
        <v>7315.4697265625</v>
      </c>
      <c r="Q3603" s="150">
        <v>3119.771484375</v>
      </c>
      <c r="R3603" s="150">
        <v>6456.2216796875</v>
      </c>
      <c r="S3603" s="150">
        <v>12577</v>
      </c>
      <c r="T3603" s="150">
        <v>9931.5712890625</v>
      </c>
      <c r="U3603" s="150">
        <v>1446.5562744140625</v>
      </c>
      <c r="V3603" s="150">
        <v>6807</v>
      </c>
      <c r="W3603" s="150">
        <v>4019</v>
      </c>
      <c r="X3603" s="150">
        <v>10168.572265625</v>
      </c>
      <c r="Y3603" s="150">
        <v>40615.81640625</v>
      </c>
      <c r="Z3603" s="150">
        <v>7711.91552734375</v>
      </c>
      <c r="AA3603" s="150">
        <v>67007.6015625</v>
      </c>
      <c r="AB3603" s="150">
        <v>1608</v>
      </c>
      <c r="AC3603" s="150">
        <v>8412.1005859375</v>
      </c>
      <c r="AD3603" s="150">
        <v>13762.41015625</v>
      </c>
      <c r="AE3603" s="150">
        <v>9155.4755859375</v>
      </c>
      <c r="AF3603" s="150">
        <v>27555</v>
      </c>
      <c r="AG3603" s="150">
        <v>108729</v>
      </c>
      <c r="AH3603" s="150">
        <v>19895.48828125</v>
      </c>
      <c r="AI3603" s="150">
        <v>4017.043212890625</v>
      </c>
      <c r="AJ3603" s="150">
        <v>26323.291015625</v>
      </c>
      <c r="AK3603" s="150">
        <v>4542</v>
      </c>
      <c r="AL3603" s="150">
        <v>456510.25</v>
      </c>
      <c r="AM3603" s="150">
        <v>360069.34375</v>
      </c>
      <c r="AN3603" s="150">
        <v>96440.921875</v>
      </c>
      <c r="AO3603" s="5" t="s">
        <v>6645</v>
      </c>
    </row>
    <row r="3604" spans="1:41" ht="14.25" x14ac:dyDescent="0.45">
      <c r="A3604" s="150">
        <v>2019</v>
      </c>
      <c r="B3604" s="5" t="s">
        <v>81</v>
      </c>
      <c r="C3604" s="5" t="s">
        <v>1450</v>
      </c>
      <c r="D3604" s="5" t="s">
        <v>121</v>
      </c>
      <c r="E3604" s="5" t="s">
        <v>129</v>
      </c>
      <c r="F3604" s="5" t="s">
        <v>132</v>
      </c>
      <c r="G3604" s="5" t="s">
        <v>87</v>
      </c>
      <c r="H3604" s="5" t="s">
        <v>131</v>
      </c>
      <c r="I3604" s="150">
        <v>3015.624755859375</v>
      </c>
      <c r="J3604" s="150">
        <v>5929.9677734375</v>
      </c>
      <c r="K3604" s="150">
        <v>435.4935302734375</v>
      </c>
      <c r="L3604" s="150">
        <v>809.46502685546875</v>
      </c>
      <c r="M3604" s="150">
        <v>3821.83251953125</v>
      </c>
      <c r="N3604" s="150">
        <v>3900.705078125</v>
      </c>
      <c r="O3604" s="150">
        <v>2329.4189453125</v>
      </c>
      <c r="P3604" s="150">
        <v>2647.43310546875</v>
      </c>
      <c r="Q3604" s="150">
        <v>1267.6695556640625</v>
      </c>
      <c r="R3604" s="150">
        <v>1884.1702880859375</v>
      </c>
      <c r="S3604" s="150">
        <v>3744.92138671875</v>
      </c>
      <c r="T3604" s="150">
        <v>3350.51904296875</v>
      </c>
      <c r="U3604" s="150">
        <v>621.0533447265625</v>
      </c>
      <c r="V3604" s="150">
        <v>2496.6142578125</v>
      </c>
      <c r="W3604" s="150">
        <v>1373.7174072265625</v>
      </c>
      <c r="X3604" s="150">
        <v>3967.73046875</v>
      </c>
      <c r="Y3604" s="150">
        <v>15860.345703125</v>
      </c>
      <c r="Z3604" s="150">
        <v>2816.079345703125</v>
      </c>
      <c r="AA3604" s="150">
        <v>24769.232421875</v>
      </c>
      <c r="AB3604" s="150">
        <v>605.8260498046875</v>
      </c>
      <c r="AC3604" s="150">
        <v>2844.853515625</v>
      </c>
      <c r="AD3604" s="150">
        <v>5626.80908203125</v>
      </c>
      <c r="AE3604" s="150">
        <v>3799.1689453125</v>
      </c>
      <c r="AF3604" s="150">
        <v>8799.2412109375</v>
      </c>
      <c r="AG3604" s="150">
        <v>44893.23828125</v>
      </c>
      <c r="AH3604" s="150">
        <v>8428.1396484375</v>
      </c>
      <c r="AI3604" s="150">
        <v>1710.69482421875</v>
      </c>
      <c r="AJ3604" s="150">
        <v>9234.2236328125</v>
      </c>
      <c r="AK3604" s="150">
        <v>1627.07568359375</v>
      </c>
      <c r="AL3604" s="150">
        <v>172611.265625</v>
      </c>
      <c r="AM3604" s="150">
        <v>135589.078125</v>
      </c>
      <c r="AN3604" s="150">
        <v>37022.17578125</v>
      </c>
      <c r="AO3604" s="5" t="s">
        <v>6646</v>
      </c>
    </row>
    <row r="3605" spans="1:41" ht="14.25" x14ac:dyDescent="0.45">
      <c r="A3605" s="150">
        <v>2019</v>
      </c>
      <c r="B3605" s="5" t="s">
        <v>81</v>
      </c>
      <c r="C3605" s="5" t="s">
        <v>1450</v>
      </c>
      <c r="D3605" s="5" t="s">
        <v>121</v>
      </c>
      <c r="E3605" s="5" t="s">
        <v>129</v>
      </c>
      <c r="F3605" s="5" t="s">
        <v>132</v>
      </c>
      <c r="G3605" s="5" t="s">
        <v>88</v>
      </c>
      <c r="H3605" s="5" t="s">
        <v>131</v>
      </c>
      <c r="I3605" s="150">
        <v>2961.73583984375</v>
      </c>
      <c r="J3605" s="150">
        <v>5824</v>
      </c>
      <c r="K3605" s="150">
        <v>427.7113037109375</v>
      </c>
      <c r="L3605" s="150">
        <v>795</v>
      </c>
      <c r="M3605" s="150">
        <v>3753.536865234375</v>
      </c>
      <c r="N3605" s="150">
        <v>3831</v>
      </c>
      <c r="O3605" s="150">
        <v>2287.79248046875</v>
      </c>
      <c r="P3605" s="150">
        <v>2600.123779296875</v>
      </c>
      <c r="Q3605" s="150">
        <v>1245.0164794921875</v>
      </c>
      <c r="R3605" s="150">
        <v>1850.5003662109375</v>
      </c>
      <c r="S3605" s="150">
        <v>3678</v>
      </c>
      <c r="T3605" s="150">
        <v>3290.645751953125</v>
      </c>
      <c r="U3605" s="150">
        <v>609.9552001953125</v>
      </c>
      <c r="V3605" s="150">
        <v>2452</v>
      </c>
      <c r="W3605" s="150">
        <v>1349.169189453125</v>
      </c>
      <c r="X3605" s="150">
        <v>3896.82763671875</v>
      </c>
      <c r="Y3605" s="150">
        <v>15576.9228515625</v>
      </c>
      <c r="Z3605" s="150">
        <v>2765.75634765625</v>
      </c>
      <c r="AA3605" s="150">
        <v>24326.609375</v>
      </c>
      <c r="AB3605" s="150">
        <v>595</v>
      </c>
      <c r="AC3605" s="150">
        <v>2794.016357421875</v>
      </c>
      <c r="AD3605" s="150">
        <v>5526.2587890625</v>
      </c>
      <c r="AE3605" s="150">
        <v>3731.2783203125</v>
      </c>
      <c r="AF3605" s="150">
        <v>8642</v>
      </c>
      <c r="AG3605" s="150">
        <v>44091</v>
      </c>
      <c r="AH3605" s="150">
        <v>8277.529296875</v>
      </c>
      <c r="AI3605" s="150">
        <v>1680.1248779296875</v>
      </c>
      <c r="AJ3605" s="150">
        <v>9069.208984375</v>
      </c>
      <c r="AK3605" s="150">
        <v>1598</v>
      </c>
      <c r="AL3605" s="150">
        <v>169526.71875</v>
      </c>
      <c r="AM3605" s="150">
        <v>133166.125</v>
      </c>
      <c r="AN3605" s="150">
        <v>36360.59375</v>
      </c>
      <c r="AO3605" s="5" t="s">
        <v>6647</v>
      </c>
    </row>
    <row r="3606" spans="1:41" ht="14.25" x14ac:dyDescent="0.45">
      <c r="A3606" s="150">
        <v>2019</v>
      </c>
      <c r="B3606" s="5" t="s">
        <v>81</v>
      </c>
      <c r="C3606" s="5" t="s">
        <v>1450</v>
      </c>
      <c r="D3606" s="5" t="s">
        <v>121</v>
      </c>
      <c r="E3606" s="5" t="s">
        <v>484</v>
      </c>
      <c r="F3606" s="5" t="s">
        <v>484</v>
      </c>
      <c r="G3606" s="5" t="s">
        <v>87</v>
      </c>
      <c r="H3606" s="5" t="s">
        <v>131</v>
      </c>
      <c r="I3606" s="150">
        <v>18288.59375</v>
      </c>
      <c r="J3606" s="150">
        <v>64150.359375</v>
      </c>
      <c r="K3606" s="150">
        <v>2121.596435546875</v>
      </c>
      <c r="L3606" s="150">
        <v>5156.1396484375</v>
      </c>
      <c r="M3606" s="150">
        <v>22839.1328125</v>
      </c>
      <c r="N3606" s="150">
        <v>16673.9609375</v>
      </c>
      <c r="O3606" s="150">
        <v>11969.498046875</v>
      </c>
      <c r="P3606" s="150">
        <v>9049.7568359375</v>
      </c>
      <c r="Q3606" s="150">
        <v>4615.85498046875</v>
      </c>
      <c r="R3606" s="150">
        <v>13118.4345703125</v>
      </c>
      <c r="S3606" s="150">
        <v>6777.10595703125</v>
      </c>
      <c r="T3606" s="150">
        <v>9465.6865234375</v>
      </c>
      <c r="U3606" s="150">
        <v>1689.5400390625</v>
      </c>
      <c r="V3606" s="150">
        <v>6676.3046875</v>
      </c>
      <c r="W3606" s="150">
        <v>7071.36474609375</v>
      </c>
      <c r="X3606" s="150">
        <v>12341.5634765625</v>
      </c>
      <c r="Y3606" s="150">
        <v>64794.84375</v>
      </c>
      <c r="Z3606" s="150">
        <v>13172.1533203125</v>
      </c>
      <c r="AA3606" s="150">
        <v>188684.5</v>
      </c>
      <c r="AB3606" s="150">
        <v>1914.3326416015625</v>
      </c>
      <c r="AC3606" s="150">
        <v>21283.330078125</v>
      </c>
      <c r="AD3606" s="150">
        <v>20730.30859375</v>
      </c>
      <c r="AE3606" s="150">
        <v>15658.224609375</v>
      </c>
      <c r="AF3606" s="150">
        <v>54861.3671875</v>
      </c>
      <c r="AG3606" s="150">
        <v>207161.96875</v>
      </c>
      <c r="AH3606" s="150">
        <v>30475.794921875</v>
      </c>
      <c r="AI3606" s="150">
        <v>3297.01611328125</v>
      </c>
      <c r="AJ3606" s="150">
        <v>37867.69140625</v>
      </c>
      <c r="AK3606" s="150">
        <v>2396.8310546875</v>
      </c>
      <c r="AL3606" s="150">
        <v>874303.3125</v>
      </c>
      <c r="AM3606" s="150">
        <v>742903.0625</v>
      </c>
      <c r="AN3606" s="150">
        <v>131400.234375</v>
      </c>
      <c r="AO3606" s="5" t="s">
        <v>6648</v>
      </c>
    </row>
    <row r="3607" spans="1:41" ht="14.25" x14ac:dyDescent="0.45">
      <c r="A3607" s="150">
        <v>2019</v>
      </c>
      <c r="B3607" s="5" t="s">
        <v>81</v>
      </c>
      <c r="C3607" s="5" t="s">
        <v>1450</v>
      </c>
      <c r="D3607" s="5" t="s">
        <v>121</v>
      </c>
      <c r="E3607" s="5" t="s">
        <v>484</v>
      </c>
      <c r="F3607" s="5" t="s">
        <v>484</v>
      </c>
      <c r="G3607" s="5" t="s">
        <v>88</v>
      </c>
      <c r="H3607" s="5" t="s">
        <v>131</v>
      </c>
      <c r="I3607" s="150">
        <v>17961.779296875</v>
      </c>
      <c r="J3607" s="150">
        <v>63004</v>
      </c>
      <c r="K3607" s="150">
        <v>2083.683837890625</v>
      </c>
      <c r="L3607" s="150">
        <v>5064</v>
      </c>
      <c r="M3607" s="150">
        <v>22431</v>
      </c>
      <c r="N3607" s="150">
        <v>16376</v>
      </c>
      <c r="O3607" s="150">
        <v>11755.6044921875</v>
      </c>
      <c r="P3607" s="150">
        <v>8888.0390625</v>
      </c>
      <c r="Q3607" s="150">
        <v>4533.3701171875</v>
      </c>
      <c r="R3607" s="150">
        <v>12884.009765625</v>
      </c>
      <c r="S3607" s="150">
        <v>6656</v>
      </c>
      <c r="T3607" s="150">
        <v>9296.5361328125</v>
      </c>
      <c r="U3607" s="150">
        <v>1659.34814453125</v>
      </c>
      <c r="V3607" s="150">
        <v>6557</v>
      </c>
      <c r="W3607" s="150">
        <v>6945</v>
      </c>
      <c r="X3607" s="150">
        <v>12121.021484375</v>
      </c>
      <c r="Y3607" s="150">
        <v>63636.96875</v>
      </c>
      <c r="Z3607" s="150">
        <v>12936.7685546875</v>
      </c>
      <c r="AA3607" s="150">
        <v>185312.734375</v>
      </c>
      <c r="AB3607" s="150">
        <v>1880.123779296875</v>
      </c>
      <c r="AC3607" s="150">
        <v>20903</v>
      </c>
      <c r="AD3607" s="150">
        <v>20359.859375</v>
      </c>
      <c r="AE3607" s="150">
        <v>15378.4140625</v>
      </c>
      <c r="AF3607" s="150">
        <v>53881</v>
      </c>
      <c r="AG3607" s="150">
        <v>203460</v>
      </c>
      <c r="AH3607" s="150">
        <v>29931.1953125</v>
      </c>
      <c r="AI3607" s="150">
        <v>3238.098876953125</v>
      </c>
      <c r="AJ3607" s="150">
        <v>37191</v>
      </c>
      <c r="AK3607" s="150">
        <v>2354</v>
      </c>
      <c r="AL3607" s="150">
        <v>858679.625</v>
      </c>
      <c r="AM3607" s="150">
        <v>729627.375</v>
      </c>
      <c r="AN3607" s="150">
        <v>129052.125</v>
      </c>
      <c r="AO3607" s="5" t="s">
        <v>6649</v>
      </c>
    </row>
    <row r="3608" spans="1:41" ht="14.25" x14ac:dyDescent="0.45">
      <c r="A3608" s="150">
        <v>2019</v>
      </c>
      <c r="B3608" s="5" t="s">
        <v>81</v>
      </c>
      <c r="C3608" s="5" t="s">
        <v>1450</v>
      </c>
      <c r="D3608" s="5" t="s">
        <v>121</v>
      </c>
      <c r="E3608" s="5" t="s">
        <v>1452</v>
      </c>
      <c r="F3608" s="5" t="s">
        <v>1452</v>
      </c>
      <c r="G3608" s="5" t="s">
        <v>87</v>
      </c>
      <c r="H3608" s="5" t="s">
        <v>131</v>
      </c>
      <c r="I3608" s="150">
        <v>0</v>
      </c>
      <c r="J3608" s="150">
        <v>0</v>
      </c>
      <c r="K3608" s="150">
        <v>0</v>
      </c>
      <c r="L3608" s="150">
        <v>47.855167388916016</v>
      </c>
      <c r="M3608" s="150"/>
      <c r="N3608" s="150"/>
      <c r="O3608" s="150">
        <v>0</v>
      </c>
      <c r="P3608" s="150">
        <v>0</v>
      </c>
      <c r="Q3608" s="150"/>
      <c r="R3608" s="150">
        <v>0</v>
      </c>
      <c r="S3608" s="150">
        <v>0</v>
      </c>
      <c r="T3608" s="150">
        <v>0</v>
      </c>
      <c r="U3608" s="150">
        <v>0</v>
      </c>
      <c r="V3608" s="150">
        <v>0</v>
      </c>
      <c r="W3608" s="150"/>
      <c r="X3608" s="150">
        <v>0</v>
      </c>
      <c r="Y3608" s="150">
        <v>0</v>
      </c>
      <c r="Z3608" s="150">
        <v>0</v>
      </c>
      <c r="AA3608" s="150">
        <v>0</v>
      </c>
      <c r="AB3608" s="150"/>
      <c r="AC3608" s="150">
        <v>0</v>
      </c>
      <c r="AD3608" s="150">
        <v>0</v>
      </c>
      <c r="AE3608" s="150">
        <v>0</v>
      </c>
      <c r="AF3608" s="150"/>
      <c r="AG3608" s="150">
        <v>0</v>
      </c>
      <c r="AH3608" s="150">
        <v>0</v>
      </c>
      <c r="AI3608" s="150">
        <v>0</v>
      </c>
      <c r="AJ3608" s="150">
        <v>0</v>
      </c>
      <c r="AK3608" s="150"/>
      <c r="AL3608" s="150">
        <v>47.855167388916016</v>
      </c>
      <c r="AM3608" s="150">
        <v>47.855167388916016</v>
      </c>
      <c r="AN3608" s="150">
        <v>0</v>
      </c>
      <c r="AO3608" s="5" t="s">
        <v>6650</v>
      </c>
    </row>
    <row r="3609" spans="1:41" ht="14.25" x14ac:dyDescent="0.45">
      <c r="A3609" s="150">
        <v>2019</v>
      </c>
      <c r="B3609" s="5" t="s">
        <v>81</v>
      </c>
      <c r="C3609" s="5" t="s">
        <v>1450</v>
      </c>
      <c r="D3609" s="5" t="s">
        <v>121</v>
      </c>
      <c r="E3609" s="5" t="s">
        <v>1452</v>
      </c>
      <c r="F3609" s="5" t="s">
        <v>1452</v>
      </c>
      <c r="G3609" s="5" t="s">
        <v>88</v>
      </c>
      <c r="H3609" s="5" t="s">
        <v>131</v>
      </c>
      <c r="I3609" s="150">
        <v>0</v>
      </c>
      <c r="J3609" s="150">
        <v>0</v>
      </c>
      <c r="K3609" s="150">
        <v>0</v>
      </c>
      <c r="L3609" s="150">
        <v>47</v>
      </c>
      <c r="M3609" s="150"/>
      <c r="N3609" s="150"/>
      <c r="O3609" s="150">
        <v>0</v>
      </c>
      <c r="P3609" s="150">
        <v>0</v>
      </c>
      <c r="Q3609" s="150"/>
      <c r="R3609" s="150">
        <v>0</v>
      </c>
      <c r="S3609" s="150">
        <v>0</v>
      </c>
      <c r="T3609" s="150">
        <v>0</v>
      </c>
      <c r="U3609" s="150">
        <v>0</v>
      </c>
      <c r="V3609" s="150">
        <v>0</v>
      </c>
      <c r="W3609" s="150"/>
      <c r="X3609" s="150">
        <v>0</v>
      </c>
      <c r="Y3609" s="150">
        <v>0</v>
      </c>
      <c r="Z3609" s="150">
        <v>0</v>
      </c>
      <c r="AA3609" s="150">
        <v>0</v>
      </c>
      <c r="AB3609" s="150"/>
      <c r="AC3609" s="150">
        <v>0</v>
      </c>
      <c r="AD3609" s="150">
        <v>0</v>
      </c>
      <c r="AE3609" s="150">
        <v>0</v>
      </c>
      <c r="AF3609" s="150"/>
      <c r="AG3609" s="150">
        <v>0</v>
      </c>
      <c r="AH3609" s="150">
        <v>0</v>
      </c>
      <c r="AI3609" s="150">
        <v>0</v>
      </c>
      <c r="AJ3609" s="150">
        <v>0</v>
      </c>
      <c r="AK3609" s="150"/>
      <c r="AL3609" s="150">
        <v>47</v>
      </c>
      <c r="AM3609" s="150">
        <v>47</v>
      </c>
      <c r="AN3609" s="150">
        <v>0</v>
      </c>
      <c r="AO3609" s="5" t="s">
        <v>6651</v>
      </c>
    </row>
    <row r="3610" spans="1:41" ht="14.25" x14ac:dyDescent="0.45">
      <c r="A3610" s="150">
        <v>2019</v>
      </c>
      <c r="B3610" s="5" t="s">
        <v>81</v>
      </c>
      <c r="C3610" s="5" t="s">
        <v>1450</v>
      </c>
      <c r="D3610" s="5" t="s">
        <v>121</v>
      </c>
      <c r="E3610" s="5" t="s">
        <v>1453</v>
      </c>
      <c r="F3610" s="5" t="s">
        <v>1453</v>
      </c>
      <c r="G3610" s="5" t="s">
        <v>87</v>
      </c>
      <c r="H3610" s="5" t="s">
        <v>131</v>
      </c>
      <c r="I3610" s="150">
        <v>205160.75</v>
      </c>
      <c r="J3610" s="150">
        <v>455206.5</v>
      </c>
      <c r="K3610" s="150">
        <v>30420.462890625</v>
      </c>
      <c r="L3610" s="150">
        <v>58900.546875</v>
      </c>
      <c r="M3610" s="150">
        <v>275399.34375</v>
      </c>
      <c r="N3610" s="150">
        <v>273331.90625</v>
      </c>
      <c r="O3610" s="150">
        <v>164619.359375</v>
      </c>
      <c r="P3610" s="150">
        <v>182905.171875</v>
      </c>
      <c r="Q3610" s="150">
        <v>88180.5703125</v>
      </c>
      <c r="R3610" s="150">
        <v>135507.40625</v>
      </c>
      <c r="S3610" s="150">
        <v>247941.6875</v>
      </c>
      <c r="T3610" s="150">
        <v>228368.5625</v>
      </c>
      <c r="U3610" s="150">
        <v>42696.71484375</v>
      </c>
      <c r="V3610" s="150">
        <v>168482.765625</v>
      </c>
      <c r="W3610" s="150">
        <v>97016.8828125</v>
      </c>
      <c r="X3610" s="150">
        <v>272028.34375</v>
      </c>
      <c r="Y3610" s="150">
        <v>1108337.25</v>
      </c>
      <c r="Z3610" s="150">
        <v>197979.96875</v>
      </c>
      <c r="AA3610" s="150">
        <v>1819616.25</v>
      </c>
      <c r="AB3610" s="150">
        <v>41816.46484375</v>
      </c>
      <c r="AC3610" s="150">
        <v>207464.234375</v>
      </c>
      <c r="AD3610" s="150">
        <v>392014.65625</v>
      </c>
      <c r="AE3610" s="150">
        <v>266182.8125</v>
      </c>
      <c r="AF3610" s="150">
        <v>631326.75</v>
      </c>
      <c r="AG3610" s="150">
        <v>3131429.25</v>
      </c>
      <c r="AH3610" s="150">
        <v>579658.3125</v>
      </c>
      <c r="AI3610" s="150">
        <v>116252.625</v>
      </c>
      <c r="AJ3610" s="150">
        <v>640773.5625</v>
      </c>
      <c r="AK3610" s="150">
        <v>107865.546875</v>
      </c>
      <c r="AL3610" s="150">
        <v>12166885</v>
      </c>
      <c r="AM3610" s="150">
        <v>9613483</v>
      </c>
      <c r="AN3610" s="150">
        <v>2553402</v>
      </c>
      <c r="AO3610" s="5" t="s">
        <v>6652</v>
      </c>
    </row>
    <row r="3611" spans="1:41" ht="14.25" x14ac:dyDescent="0.45">
      <c r="A3611" s="150">
        <v>2019</v>
      </c>
      <c r="B3611" s="5" t="s">
        <v>81</v>
      </c>
      <c r="C3611" s="5" t="s">
        <v>1450</v>
      </c>
      <c r="D3611" s="5" t="s">
        <v>121</v>
      </c>
      <c r="E3611" s="5" t="s">
        <v>1453</v>
      </c>
      <c r="F3611" s="5" t="s">
        <v>1453</v>
      </c>
      <c r="G3611" s="5" t="s">
        <v>88</v>
      </c>
      <c r="H3611" s="5" t="s">
        <v>131</v>
      </c>
      <c r="I3611" s="150">
        <v>201494.546875</v>
      </c>
      <c r="J3611" s="150">
        <v>447072</v>
      </c>
      <c r="K3611" s="150">
        <v>29876.853515625</v>
      </c>
      <c r="L3611" s="150">
        <v>57848</v>
      </c>
      <c r="M3611" s="150">
        <v>270478</v>
      </c>
      <c r="N3611" s="150">
        <v>268447.5</v>
      </c>
      <c r="O3611" s="150">
        <v>161677.625</v>
      </c>
      <c r="P3611" s="150">
        <v>179636.671875</v>
      </c>
      <c r="Q3611" s="150">
        <v>86604.796875</v>
      </c>
      <c r="R3611" s="150">
        <v>133085.90625</v>
      </c>
      <c r="S3611" s="150">
        <v>243511</v>
      </c>
      <c r="T3611" s="150">
        <v>224287.640625</v>
      </c>
      <c r="U3611" s="150">
        <v>41933.73046875</v>
      </c>
      <c r="V3611" s="150">
        <v>165472</v>
      </c>
      <c r="W3611" s="150">
        <v>95283.203125</v>
      </c>
      <c r="X3611" s="150">
        <v>267167.21875</v>
      </c>
      <c r="Y3611" s="150">
        <v>1088531.375</v>
      </c>
      <c r="Z3611" s="150">
        <v>194442.09375</v>
      </c>
      <c r="AA3611" s="150">
        <v>1787099.875</v>
      </c>
      <c r="AB3611" s="150">
        <v>41069.2109375</v>
      </c>
      <c r="AC3611" s="150">
        <v>203756.875</v>
      </c>
      <c r="AD3611" s="150">
        <v>385009.40625</v>
      </c>
      <c r="AE3611" s="150">
        <v>261426.140625</v>
      </c>
      <c r="AF3611" s="150">
        <v>620045</v>
      </c>
      <c r="AG3611" s="150">
        <v>3075471</v>
      </c>
      <c r="AH3611" s="150">
        <v>569299.875</v>
      </c>
      <c r="AI3611" s="150">
        <v>114175.203125</v>
      </c>
      <c r="AJ3611" s="150">
        <v>629323</v>
      </c>
      <c r="AK3611" s="150">
        <v>105938</v>
      </c>
      <c r="AL3611" s="150">
        <v>11949464</v>
      </c>
      <c r="AM3611" s="150">
        <v>9441691</v>
      </c>
      <c r="AN3611" s="150">
        <v>2507773.25</v>
      </c>
      <c r="AO3611" s="5" t="s">
        <v>6653</v>
      </c>
    </row>
    <row r="3612" spans="1:41" ht="14.25" x14ac:dyDescent="0.45">
      <c r="A3612" s="150">
        <v>2019</v>
      </c>
      <c r="B3612" s="5" t="s">
        <v>81</v>
      </c>
      <c r="C3612" s="5" t="s">
        <v>1450</v>
      </c>
      <c r="D3612" s="5" t="s">
        <v>121</v>
      </c>
      <c r="E3612" s="5" t="s">
        <v>1454</v>
      </c>
      <c r="F3612" s="5" t="s">
        <v>1454</v>
      </c>
      <c r="G3612" s="5" t="s">
        <v>87</v>
      </c>
      <c r="H3612" s="5" t="s">
        <v>131</v>
      </c>
      <c r="I3612" s="150">
        <v>203253.109375</v>
      </c>
      <c r="J3612" s="150">
        <v>401326.65625</v>
      </c>
      <c r="K3612" s="150">
        <v>29601.921875</v>
      </c>
      <c r="L3612" s="150">
        <v>54995.76953125</v>
      </c>
      <c r="M3612" s="150">
        <v>257812.46875</v>
      </c>
      <c r="N3612" s="150">
        <v>264078.53125</v>
      </c>
      <c r="O3612" s="150">
        <v>157426.390625</v>
      </c>
      <c r="P3612" s="150">
        <v>179135.625</v>
      </c>
      <c r="Q3612" s="150">
        <v>85601.3828125</v>
      </c>
      <c r="R3612" s="150">
        <v>127223.4375</v>
      </c>
      <c r="S3612" s="150">
        <v>252605.03125</v>
      </c>
      <c r="T3612" s="150">
        <v>226500.21875</v>
      </c>
      <c r="U3612" s="150">
        <v>41858.99609375</v>
      </c>
      <c r="V3612" s="150">
        <v>168533.671875</v>
      </c>
      <c r="W3612" s="150">
        <v>92663.921875</v>
      </c>
      <c r="X3612" s="150">
        <v>267595.03125</v>
      </c>
      <c r="Y3612" s="150">
        <v>1070320.5</v>
      </c>
      <c r="Z3612" s="150">
        <v>189925.09375</v>
      </c>
      <c r="AA3612" s="150">
        <v>1687899.5</v>
      </c>
      <c r="AB3612" s="150">
        <v>41166.73046875</v>
      </c>
      <c r="AC3612" s="150">
        <v>192254.09375</v>
      </c>
      <c r="AD3612" s="150">
        <v>380477.21875</v>
      </c>
      <c r="AE3612" s="150">
        <v>256063.984375</v>
      </c>
      <c r="AF3612" s="150">
        <v>596860.8125</v>
      </c>
      <c r="AG3612" s="150">
        <v>3005422.5</v>
      </c>
      <c r="AH3612" s="150">
        <v>569602.6875</v>
      </c>
      <c r="AI3612" s="150">
        <v>115624.6796875</v>
      </c>
      <c r="AJ3612" s="150">
        <v>622987.8125</v>
      </c>
      <c r="AK3612" s="150">
        <v>109663.6796875</v>
      </c>
      <c r="AL3612" s="150">
        <v>11648482</v>
      </c>
      <c r="AM3612" s="150">
        <v>9147742</v>
      </c>
      <c r="AN3612" s="150">
        <v>2500740.25</v>
      </c>
      <c r="AO3612" s="5" t="s">
        <v>6654</v>
      </c>
    </row>
    <row r="3613" spans="1:41" ht="14.25" x14ac:dyDescent="0.45">
      <c r="A3613" s="150">
        <v>2019</v>
      </c>
      <c r="B3613" s="5" t="s">
        <v>81</v>
      </c>
      <c r="C3613" s="5" t="s">
        <v>1450</v>
      </c>
      <c r="D3613" s="5" t="s">
        <v>121</v>
      </c>
      <c r="E3613" s="5" t="s">
        <v>1454</v>
      </c>
      <c r="F3613" s="5" t="s">
        <v>1454</v>
      </c>
      <c r="G3613" s="5" t="s">
        <v>88</v>
      </c>
      <c r="H3613" s="5" t="s">
        <v>131</v>
      </c>
      <c r="I3613" s="150">
        <v>199621</v>
      </c>
      <c r="J3613" s="150">
        <v>394155</v>
      </c>
      <c r="K3613" s="150">
        <v>29072.939453125</v>
      </c>
      <c r="L3613" s="150">
        <v>54013</v>
      </c>
      <c r="M3613" s="150">
        <v>253205.390625</v>
      </c>
      <c r="N3613" s="150">
        <v>259359.484375</v>
      </c>
      <c r="O3613" s="150">
        <v>154613.203125</v>
      </c>
      <c r="P3613" s="150">
        <v>175934.484375</v>
      </c>
      <c r="Q3613" s="150">
        <v>84071.6953125</v>
      </c>
      <c r="R3613" s="150">
        <v>124949.96875</v>
      </c>
      <c r="S3613" s="150">
        <v>248091</v>
      </c>
      <c r="T3613" s="150">
        <v>222452.6875</v>
      </c>
      <c r="U3613" s="150">
        <v>41110.98046875</v>
      </c>
      <c r="V3613" s="150">
        <v>165522</v>
      </c>
      <c r="W3613" s="150">
        <v>91008.03125</v>
      </c>
      <c r="X3613" s="150">
        <v>262813.125</v>
      </c>
      <c r="Y3613" s="150">
        <v>1051194</v>
      </c>
      <c r="Z3613" s="150">
        <v>186531.15625</v>
      </c>
      <c r="AA3613" s="150">
        <v>1657736.875</v>
      </c>
      <c r="AB3613" s="150">
        <v>40431.0859375</v>
      </c>
      <c r="AC3613" s="150">
        <v>188818.53125</v>
      </c>
      <c r="AD3613" s="150">
        <v>373678.125</v>
      </c>
      <c r="AE3613" s="150">
        <v>251488.15625</v>
      </c>
      <c r="AF3613" s="150">
        <v>586195</v>
      </c>
      <c r="AG3613" s="150">
        <v>2951716</v>
      </c>
      <c r="AH3613" s="150">
        <v>559423.9375</v>
      </c>
      <c r="AI3613" s="150">
        <v>113558.4765625</v>
      </c>
      <c r="AJ3613" s="150">
        <v>611855.0625</v>
      </c>
      <c r="AK3613" s="150">
        <v>107704</v>
      </c>
      <c r="AL3613" s="150">
        <v>11440323</v>
      </c>
      <c r="AM3613" s="150">
        <v>8984273</v>
      </c>
      <c r="AN3613" s="150">
        <v>2456052</v>
      </c>
      <c r="AO3613" s="5" t="s">
        <v>6655</v>
      </c>
    </row>
    <row r="3614" spans="1:41" ht="14.25" x14ac:dyDescent="0.45">
      <c r="A3614" s="150">
        <v>2020</v>
      </c>
      <c r="B3614" s="5" t="s">
        <v>6344</v>
      </c>
      <c r="C3614" s="5" t="s">
        <v>171</v>
      </c>
      <c r="D3614" s="5" t="s">
        <v>84</v>
      </c>
      <c r="E3614" s="5" t="s">
        <v>85</v>
      </c>
      <c r="F3614" s="5" t="s">
        <v>86</v>
      </c>
      <c r="G3614" s="5" t="s">
        <v>87</v>
      </c>
      <c r="H3614" s="5" t="s">
        <v>131</v>
      </c>
      <c r="I3614" s="150">
        <v>16078.253362623904</v>
      </c>
      <c r="J3614" s="150">
        <v>83452.9033697415</v>
      </c>
      <c r="K3614" s="150">
        <v>1898.0147083871752</v>
      </c>
      <c r="L3614" s="150">
        <v>6933.5245345436806</v>
      </c>
      <c r="M3614" s="150">
        <v>62211.06344878953</v>
      </c>
      <c r="N3614" s="150">
        <v>22709.622797191565</v>
      </c>
      <c r="O3614" s="150">
        <v>9886.4343140734727</v>
      </c>
      <c r="P3614" s="150">
        <v>14501.958812525962</v>
      </c>
      <c r="Q3614" s="150">
        <v>6017.631963289884</v>
      </c>
      <c r="R3614" s="150">
        <v>8793.3355448160364</v>
      </c>
      <c r="S3614" s="150">
        <v>24139.756466609317</v>
      </c>
      <c r="T3614" s="150">
        <v>11823.148730668343</v>
      </c>
      <c r="U3614" s="150">
        <v>1589.3916699867707</v>
      </c>
      <c r="V3614" s="150">
        <v>15875.483033592087</v>
      </c>
      <c r="W3614" s="150">
        <v>12550.254455984455</v>
      </c>
      <c r="X3614" s="150">
        <v>22459.374171700947</v>
      </c>
      <c r="Y3614" s="150">
        <v>71488.248409985797</v>
      </c>
      <c r="Z3614" s="150">
        <v>24360.23419217116</v>
      </c>
      <c r="AA3614" s="150">
        <v>209235.42543170557</v>
      </c>
      <c r="AB3614" s="150">
        <v>1968.3059212078435</v>
      </c>
      <c r="AC3614" s="150">
        <v>18816.348900755711</v>
      </c>
      <c r="AD3614" s="150">
        <v>25299.944703936617</v>
      </c>
      <c r="AE3614" s="150">
        <v>33577.252912029813</v>
      </c>
      <c r="AF3614" s="150">
        <v>57592.216727973129</v>
      </c>
      <c r="AG3614" s="150">
        <v>311115.2266593434</v>
      </c>
      <c r="AH3614" s="150">
        <v>42489.433516064513</v>
      </c>
      <c r="AI3614" s="150">
        <v>14085.369219715234</v>
      </c>
      <c r="AJ3614" s="150">
        <v>59620.11629667665</v>
      </c>
      <c r="AK3614" s="150">
        <v>3386.6741318596974</v>
      </c>
      <c r="AL3614" s="150">
        <v>1193954.75</v>
      </c>
      <c r="AM3614" s="150">
        <v>961757.1875</v>
      </c>
      <c r="AN3614" s="150">
        <v>232197.78125</v>
      </c>
      <c r="AO3614" s="5" t="s">
        <v>6656</v>
      </c>
    </row>
    <row r="3615" spans="1:41" ht="14.25" x14ac:dyDescent="0.45">
      <c r="A3615" s="150">
        <v>2020</v>
      </c>
      <c r="B3615" s="5" t="s">
        <v>582</v>
      </c>
      <c r="C3615" s="5" t="s">
        <v>171</v>
      </c>
      <c r="D3615" s="5" t="s">
        <v>84</v>
      </c>
      <c r="E3615" s="5" t="s">
        <v>85</v>
      </c>
      <c r="F3615" s="5" t="s">
        <v>86</v>
      </c>
      <c r="G3615" s="5" t="s">
        <v>87</v>
      </c>
      <c r="H3615" s="5" t="s">
        <v>131</v>
      </c>
      <c r="I3615" s="150">
        <v>14635.7780436835</v>
      </c>
      <c r="J3615" s="150">
        <v>40806.344466214818</v>
      </c>
      <c r="K3615" s="150">
        <v>1040.5481071563827</v>
      </c>
      <c r="L3615" s="150">
        <v>2640.446645305628</v>
      </c>
      <c r="M3615" s="150">
        <v>18685.20721176955</v>
      </c>
      <c r="N3615" s="150">
        <v>14167.207619764547</v>
      </c>
      <c r="O3615" s="150">
        <v>9837.1988971618975</v>
      </c>
      <c r="P3615" s="150">
        <v>8826.0750789051763</v>
      </c>
      <c r="Q3615" s="150">
        <v>4480.660987409844</v>
      </c>
      <c r="R3615" s="150">
        <v>9005.9152272394604</v>
      </c>
      <c r="S3615" s="150">
        <v>28178.246987802708</v>
      </c>
      <c r="T3615" s="150">
        <v>12805.887112750763</v>
      </c>
      <c r="U3615" s="150">
        <v>1030.4998958211816</v>
      </c>
      <c r="V3615" s="150">
        <v>7293.8849614298806</v>
      </c>
      <c r="W3615" s="150">
        <v>6708.8557681359489</v>
      </c>
      <c r="X3615" s="150">
        <v>13475.686144109894</v>
      </c>
      <c r="Y3615" s="150">
        <v>48132.606997502568</v>
      </c>
      <c r="Z3615" s="150">
        <v>16365.336648560396</v>
      </c>
      <c r="AA3615" s="150">
        <v>200490.56542558322</v>
      </c>
      <c r="AB3615" s="150">
        <v>1288.4039867580104</v>
      </c>
      <c r="AC3615" s="150">
        <v>11738.305755570003</v>
      </c>
      <c r="AD3615" s="150">
        <v>18283.885780867196</v>
      </c>
      <c r="AE3615" s="150">
        <v>20166.127351358668</v>
      </c>
      <c r="AF3615" s="150">
        <v>44184.458916110219</v>
      </c>
      <c r="AG3615" s="150">
        <v>195964.6833307968</v>
      </c>
      <c r="AH3615" s="150">
        <v>35361.582789459928</v>
      </c>
      <c r="AI3615" s="150">
        <v>4319.9806076901205</v>
      </c>
      <c r="AJ3615" s="150">
        <v>40486.914072976026</v>
      </c>
      <c r="AK3615" s="150">
        <v>3794.3162469645567</v>
      </c>
      <c r="AL3615" s="150">
        <v>834195.625</v>
      </c>
      <c r="AM3615" s="150">
        <v>680415.875</v>
      </c>
      <c r="AN3615" s="150">
        <v>153779.8125</v>
      </c>
      <c r="AO3615" s="5" t="s">
        <v>998</v>
      </c>
    </row>
    <row r="3616" spans="1:41" ht="14.25" x14ac:dyDescent="0.45">
      <c r="A3616" s="150">
        <v>2020</v>
      </c>
      <c r="B3616" s="5" t="s">
        <v>7352</v>
      </c>
      <c r="C3616" s="5" t="s">
        <v>171</v>
      </c>
      <c r="D3616" s="5" t="s">
        <v>84</v>
      </c>
      <c r="E3616" s="5" t="s">
        <v>85</v>
      </c>
      <c r="F3616" s="5" t="s">
        <v>86</v>
      </c>
      <c r="G3616" s="5" t="s">
        <v>87</v>
      </c>
      <c r="H3616" s="5" t="s">
        <v>131</v>
      </c>
      <c r="I3616" s="150">
        <v>15700</v>
      </c>
      <c r="J3616" s="150">
        <v>69329.07790531106</v>
      </c>
      <c r="K3616" s="150">
        <v>1574.954</v>
      </c>
      <c r="L3616" s="150">
        <v>4997.7779999999993</v>
      </c>
      <c r="M3616" s="150">
        <v>66123.75</v>
      </c>
      <c r="N3616" s="150">
        <v>16547.524000000001</v>
      </c>
      <c r="O3616" s="150">
        <v>9653.7540399999998</v>
      </c>
      <c r="P3616" s="150">
        <v>15704.362999999999</v>
      </c>
      <c r="Q3616" s="150">
        <v>4621.9689600000002</v>
      </c>
      <c r="R3616" s="150">
        <v>9242.1358899999977</v>
      </c>
      <c r="S3616" s="150">
        <v>20225.400000000001</v>
      </c>
      <c r="T3616" s="150">
        <v>11772.99262909091</v>
      </c>
      <c r="U3616" s="150">
        <v>1746.643</v>
      </c>
      <c r="V3616" s="150">
        <v>12341</v>
      </c>
      <c r="W3616" s="150">
        <v>8000</v>
      </c>
      <c r="X3616" s="150">
        <v>24272</v>
      </c>
      <c r="Y3616" s="150">
        <v>69806.432000000001</v>
      </c>
      <c r="Z3616" s="150">
        <v>16872.191490000001</v>
      </c>
      <c r="AA3616" s="150">
        <v>216311</v>
      </c>
      <c r="AB3616" s="150">
        <v>1922</v>
      </c>
      <c r="AC3616" s="150">
        <v>17973.67972</v>
      </c>
      <c r="AD3616" s="150">
        <v>25693.728939199998</v>
      </c>
      <c r="AE3616" s="150">
        <v>40686</v>
      </c>
      <c r="AF3616" s="150">
        <v>67558.597999999998</v>
      </c>
      <c r="AG3616" s="150">
        <v>330537</v>
      </c>
      <c r="AH3616" s="150">
        <v>42925</v>
      </c>
      <c r="AI3616" s="150">
        <v>13754</v>
      </c>
      <c r="AJ3616" s="150">
        <v>55743.953236370719</v>
      </c>
      <c r="AK3616" s="150">
        <v>3307</v>
      </c>
      <c r="AL3616" s="150">
        <v>1194944</v>
      </c>
      <c r="AM3616" s="150">
        <v>965719.375</v>
      </c>
      <c r="AN3616" s="150">
        <v>229224.578125</v>
      </c>
      <c r="AO3616" s="5" t="s">
        <v>7353</v>
      </c>
    </row>
    <row r="3617" spans="1:41" ht="14.25" x14ac:dyDescent="0.45">
      <c r="A3617" s="150">
        <v>2020</v>
      </c>
      <c r="B3617" s="5" t="s">
        <v>1476</v>
      </c>
      <c r="C3617" s="5" t="s">
        <v>171</v>
      </c>
      <c r="D3617" s="5" t="s">
        <v>84</v>
      </c>
      <c r="E3617" s="5" t="s">
        <v>85</v>
      </c>
      <c r="F3617" s="5" t="s">
        <v>86</v>
      </c>
      <c r="G3617" s="5" t="s">
        <v>87</v>
      </c>
      <c r="H3617" s="5" t="s">
        <v>131</v>
      </c>
      <c r="I3617" s="150">
        <v>8996.5280932052192</v>
      </c>
      <c r="J3617" s="150">
        <v>25558.510898647284</v>
      </c>
      <c r="K3617" s="150">
        <v>1138.3263326215019</v>
      </c>
      <c r="L3617" s="150">
        <v>3142.7968248147313</v>
      </c>
      <c r="M3617" s="150">
        <v>19603.769801591658</v>
      </c>
      <c r="N3617" s="150">
        <v>12828.006300763223</v>
      </c>
      <c r="O3617" s="150">
        <v>8500.7331437632183</v>
      </c>
      <c r="P3617" s="150">
        <v>8954.1886440641429</v>
      </c>
      <c r="Q3617" s="150">
        <v>3192.87834465589</v>
      </c>
      <c r="R3617" s="150">
        <v>9366.9914624597986</v>
      </c>
      <c r="S3617" s="150">
        <v>21337.872668555447</v>
      </c>
      <c r="T3617" s="150">
        <v>12844.579170855588</v>
      </c>
      <c r="U3617" s="150">
        <v>2501.459306442885</v>
      </c>
      <c r="V3617" s="150">
        <v>9315.8885095836213</v>
      </c>
      <c r="W3617" s="150">
        <v>4704.5176488469942</v>
      </c>
      <c r="X3617" s="150">
        <v>15507.427879844865</v>
      </c>
      <c r="Y3617" s="150">
        <v>100986.84439274773</v>
      </c>
      <c r="Z3617" s="150">
        <v>11938.513749538013</v>
      </c>
      <c r="AA3617" s="150">
        <v>163710.48101874816</v>
      </c>
      <c r="AB3617" s="150">
        <v>1516.9619777974108</v>
      </c>
      <c r="AC3617" s="150">
        <v>14378.109010593378</v>
      </c>
      <c r="AD3617" s="150">
        <v>20628.369349573863</v>
      </c>
      <c r="AE3617" s="150">
        <v>21887.559688261303</v>
      </c>
      <c r="AF3617" s="150">
        <v>40907.820508474666</v>
      </c>
      <c r="AG3617" s="150">
        <v>162291.57556768911</v>
      </c>
      <c r="AH3617" s="150">
        <v>40059.33058878882</v>
      </c>
      <c r="AI3617" s="150">
        <v>3362.961960348327</v>
      </c>
      <c r="AJ3617" s="150">
        <v>47643.589162219068</v>
      </c>
      <c r="AK3617" s="150">
        <v>3917.0038948229794</v>
      </c>
      <c r="AL3617" s="150">
        <v>800723.5</v>
      </c>
      <c r="AM3617" s="150">
        <v>647601.6875</v>
      </c>
      <c r="AN3617" s="150">
        <v>153121.859375</v>
      </c>
      <c r="AO3617" s="5" t="s">
        <v>2725</v>
      </c>
    </row>
    <row r="3618" spans="1:41" ht="14.25" x14ac:dyDescent="0.45">
      <c r="A3618" s="150">
        <v>2020</v>
      </c>
      <c r="B3618" s="5" t="s">
        <v>1478</v>
      </c>
      <c r="C3618" s="5" t="s">
        <v>171</v>
      </c>
      <c r="D3618" s="5" t="s">
        <v>84</v>
      </c>
      <c r="E3618" s="5" t="s">
        <v>85</v>
      </c>
      <c r="F3618" s="5" t="s">
        <v>86</v>
      </c>
      <c r="G3618" s="5" t="s">
        <v>87</v>
      </c>
      <c r="H3618" s="5" t="s">
        <v>131</v>
      </c>
      <c r="I3618" s="150">
        <v>9680.5610278469594</v>
      </c>
      <c r="J3618" s="150">
        <v>21287.298959926069</v>
      </c>
      <c r="K3618" s="150">
        <v>996.0372652655667</v>
      </c>
      <c r="L3618" s="150">
        <v>3783.5068791966905</v>
      </c>
      <c r="M3618" s="150">
        <v>22457.182125303993</v>
      </c>
      <c r="N3618" s="150">
        <v>16700.891679466993</v>
      </c>
      <c r="O3618" s="150">
        <v>9684.8243853723598</v>
      </c>
      <c r="P3618" s="150">
        <v>11599.851863141957</v>
      </c>
      <c r="Q3618" s="150">
        <v>3202.9075253902579</v>
      </c>
      <c r="R3618" s="150">
        <v>7402.2156845299096</v>
      </c>
      <c r="S3618" s="150">
        <v>24237.258422576382</v>
      </c>
      <c r="T3618" s="150">
        <v>12862.122835857088</v>
      </c>
      <c r="U3618" s="150">
        <v>1856.1989267145591</v>
      </c>
      <c r="V3618" s="150">
        <v>14036.6407671529</v>
      </c>
      <c r="W3618" s="150">
        <v>6157.0072339595208</v>
      </c>
      <c r="X3618" s="150">
        <v>12893.198235552753</v>
      </c>
      <c r="Y3618" s="150">
        <v>61839.627498083755</v>
      </c>
      <c r="Z3618" s="150">
        <v>17727.141345836444</v>
      </c>
      <c r="AA3618" s="150">
        <v>175730.7934691768</v>
      </c>
      <c r="AB3618" s="150">
        <v>9088.6961095273036</v>
      </c>
      <c r="AC3618" s="150">
        <v>12544.991479525539</v>
      </c>
      <c r="AD3618" s="150">
        <v>14042.549295830557</v>
      </c>
      <c r="AE3618" s="150">
        <v>20133.205680278817</v>
      </c>
      <c r="AF3618" s="150">
        <v>40310.026523353925</v>
      </c>
      <c r="AG3618" s="150">
        <v>168891.9944667099</v>
      </c>
      <c r="AH3618" s="150">
        <v>43407.619948562031</v>
      </c>
      <c r="AI3618" s="150">
        <v>4612.0878007070542</v>
      </c>
      <c r="AJ3618" s="150">
        <v>37164.20900615077</v>
      </c>
      <c r="AK3618" s="150">
        <v>3817.7590207953599</v>
      </c>
      <c r="AL3618" s="150">
        <v>788148.375</v>
      </c>
      <c r="AM3618" s="150">
        <v>623892.0625</v>
      </c>
      <c r="AN3618" s="150">
        <v>164256.34375</v>
      </c>
      <c r="AO3618" s="5" t="s">
        <v>2723</v>
      </c>
    </row>
    <row r="3619" spans="1:41" ht="14.25" x14ac:dyDescent="0.45">
      <c r="A3619" s="150">
        <v>2020</v>
      </c>
      <c r="B3619" s="5" t="s">
        <v>4980</v>
      </c>
      <c r="C3619" s="5" t="s">
        <v>171</v>
      </c>
      <c r="D3619" s="5" t="s">
        <v>84</v>
      </c>
      <c r="E3619" s="5" t="s">
        <v>85</v>
      </c>
      <c r="F3619" s="5" t="s">
        <v>86</v>
      </c>
      <c r="G3619" s="5" t="s">
        <v>87</v>
      </c>
      <c r="H3619" s="5" t="s">
        <v>131</v>
      </c>
      <c r="I3619" s="150">
        <v>13075.03187174921</v>
      </c>
      <c r="J3619" s="150">
        <v>78808.213337895068</v>
      </c>
      <c r="K3619" s="150">
        <v>1236.8595484088351</v>
      </c>
      <c r="L3619" s="150">
        <v>3798.8529903798321</v>
      </c>
      <c r="M3619" s="150">
        <v>33611.315767628548</v>
      </c>
      <c r="N3619" s="150">
        <v>22125.456571093076</v>
      </c>
      <c r="O3619" s="150">
        <v>11741.269999255926</v>
      </c>
      <c r="P3619" s="150">
        <v>12787.088759940378</v>
      </c>
      <c r="Q3619" s="150">
        <v>5421.0208189431114</v>
      </c>
      <c r="R3619" s="150">
        <v>8862.2789570062523</v>
      </c>
      <c r="S3619" s="150">
        <v>16836.861995177296</v>
      </c>
      <c r="T3619" s="150">
        <v>12118.193551952083</v>
      </c>
      <c r="U3619" s="150">
        <v>1403.2368783100212</v>
      </c>
      <c r="V3619" s="150">
        <v>13487.719033786188</v>
      </c>
      <c r="W3619" s="150">
        <v>9487.6511456907301</v>
      </c>
      <c r="X3619" s="150">
        <v>20628.740940411171</v>
      </c>
      <c r="Y3619" s="150">
        <v>67177.331846242581</v>
      </c>
      <c r="Z3619" s="150">
        <v>17388.848573023854</v>
      </c>
      <c r="AA3619" s="150">
        <v>192833.40176680146</v>
      </c>
      <c r="AB3619" s="150">
        <v>1914.1752311481296</v>
      </c>
      <c r="AC3619" s="150">
        <v>20836.942230071712</v>
      </c>
      <c r="AD3619" s="150">
        <v>24770.3229211898</v>
      </c>
      <c r="AE3619" s="150">
        <v>26577.549879902206</v>
      </c>
      <c r="AF3619" s="150">
        <v>50563.827719792309</v>
      </c>
      <c r="AG3619" s="150">
        <v>240493.94201576817</v>
      </c>
      <c r="AH3619" s="150">
        <v>39432.852546563365</v>
      </c>
      <c r="AI3619" s="150">
        <v>5632.9636548976605</v>
      </c>
      <c r="AJ3619" s="150">
        <v>50606.073516049917</v>
      </c>
      <c r="AK3619" s="150">
        <v>3403.7975629276866</v>
      </c>
      <c r="AL3619" s="150">
        <v>1007061.8125</v>
      </c>
      <c r="AM3619" s="150">
        <v>826246.8125</v>
      </c>
      <c r="AN3619" s="150">
        <v>180815.015625</v>
      </c>
      <c r="AO3619" s="5" t="s">
        <v>5641</v>
      </c>
    </row>
    <row r="3620" spans="1:41" ht="14.25" x14ac:dyDescent="0.45">
      <c r="A3620" s="150">
        <v>2020</v>
      </c>
      <c r="B3620" s="5" t="s">
        <v>1477</v>
      </c>
      <c r="C3620" s="5" t="s">
        <v>171</v>
      </c>
      <c r="D3620" s="5" t="s">
        <v>84</v>
      </c>
      <c r="E3620" s="5" t="s">
        <v>85</v>
      </c>
      <c r="F3620" s="5" t="s">
        <v>86</v>
      </c>
      <c r="G3620" s="5" t="s">
        <v>87</v>
      </c>
      <c r="H3620" s="5" t="s">
        <v>131</v>
      </c>
      <c r="I3620" s="150">
        <v>12140.149403467363</v>
      </c>
      <c r="J3620" s="150">
        <v>18599.049731585597</v>
      </c>
      <c r="K3620" s="150">
        <v>984.14941447902436</v>
      </c>
      <c r="L3620" s="150">
        <v>3257.1788452697347</v>
      </c>
      <c r="M3620" s="150">
        <v>35508.043920048825</v>
      </c>
      <c r="N3620" s="150">
        <v>14254.870693744913</v>
      </c>
      <c r="O3620" s="150">
        <v>9417.0056021595319</v>
      </c>
      <c r="P3620" s="150">
        <v>10179.675392359954</v>
      </c>
      <c r="Q3620" s="150">
        <v>3284.4115638627741</v>
      </c>
      <c r="R3620" s="150">
        <v>9547.7762669330714</v>
      </c>
      <c r="S3620" s="150">
        <v>22961.747874252444</v>
      </c>
      <c r="T3620" s="150">
        <v>11958.008247013206</v>
      </c>
      <c r="U3620" s="150">
        <v>2158.0143787371376</v>
      </c>
      <c r="V3620" s="150">
        <v>10040.695472058287</v>
      </c>
      <c r="W3620" s="150">
        <v>4357.5290339884514</v>
      </c>
      <c r="X3620" s="150">
        <v>13932.883283360257</v>
      </c>
      <c r="Y3620" s="150">
        <v>94545.929954595136</v>
      </c>
      <c r="Z3620" s="150">
        <v>13456.761090268008</v>
      </c>
      <c r="AA3620" s="150">
        <v>178140.82658212332</v>
      </c>
      <c r="AB3620" s="150">
        <v>0</v>
      </c>
      <c r="AC3620" s="150">
        <v>13847.337978375708</v>
      </c>
      <c r="AD3620" s="150">
        <v>21520.23579360576</v>
      </c>
      <c r="AE3620" s="150">
        <v>20673.850077355131</v>
      </c>
      <c r="AF3620" s="150">
        <v>38734.844729555924</v>
      </c>
      <c r="AG3620" s="150">
        <v>214734.28790620639</v>
      </c>
      <c r="AH3620" s="150">
        <v>48713.679505988963</v>
      </c>
      <c r="AI3620" s="150">
        <v>5039.319291007052</v>
      </c>
      <c r="AJ3620" s="150">
        <v>46771.362194553054</v>
      </c>
      <c r="AK3620" s="150">
        <v>4281.9174454335562</v>
      </c>
      <c r="AL3620" s="150">
        <v>883041.625</v>
      </c>
      <c r="AM3620" s="150">
        <v>704367.0625</v>
      </c>
      <c r="AN3620" s="150">
        <v>178674.515625</v>
      </c>
      <c r="AO3620" s="5" t="s">
        <v>2724</v>
      </c>
    </row>
    <row r="3621" spans="1:41" ht="14.25" x14ac:dyDescent="0.45">
      <c r="A3621" s="150">
        <v>2020</v>
      </c>
      <c r="B3621" s="5" t="s">
        <v>4024</v>
      </c>
      <c r="C3621" s="5" t="s">
        <v>171</v>
      </c>
      <c r="D3621" s="5" t="s">
        <v>84</v>
      </c>
      <c r="E3621" s="5" t="s">
        <v>85</v>
      </c>
      <c r="F3621" s="5" t="s">
        <v>86</v>
      </c>
      <c r="G3621" s="5" t="s">
        <v>87</v>
      </c>
      <c r="H3621" s="5" t="s">
        <v>131</v>
      </c>
      <c r="I3621" s="150">
        <v>13688.910707137544</v>
      </c>
      <c r="J3621" s="150">
        <v>63249.80552578847</v>
      </c>
      <c r="K3621" s="150">
        <v>1099.6358336627452</v>
      </c>
      <c r="L3621" s="150">
        <v>2872.3971019318865</v>
      </c>
      <c r="M3621" s="150">
        <v>25997.628007315718</v>
      </c>
      <c r="N3621" s="150">
        <v>21588.106854264603</v>
      </c>
      <c r="O3621" s="150">
        <v>10067.995265754476</v>
      </c>
      <c r="P3621" s="150">
        <v>11115.316688169043</v>
      </c>
      <c r="Q3621" s="150">
        <v>4123.7841653432297</v>
      </c>
      <c r="R3621" s="150">
        <v>7914.1472170899106</v>
      </c>
      <c r="S3621" s="150">
        <v>18115.023524683791</v>
      </c>
      <c r="T3621" s="150">
        <v>11494.997818465647</v>
      </c>
      <c r="U3621" s="150">
        <v>917.43606118201114</v>
      </c>
      <c r="V3621" s="150">
        <v>16342.911721952194</v>
      </c>
      <c r="W3621" s="150">
        <v>9168.9512010820108</v>
      </c>
      <c r="X3621" s="150">
        <v>18677.905461998256</v>
      </c>
      <c r="Y3621" s="150">
        <v>55054.277787027822</v>
      </c>
      <c r="Z3621" s="150">
        <v>14723.334146964611</v>
      </c>
      <c r="AA3621" s="150">
        <v>210670.5830775098</v>
      </c>
      <c r="AB3621" s="150">
        <v>1223.6498204801646</v>
      </c>
      <c r="AC3621" s="150">
        <v>17670.416451353238</v>
      </c>
      <c r="AD3621" s="150">
        <v>22816.084916644424</v>
      </c>
      <c r="AE3621" s="150">
        <v>21970.862653872973</v>
      </c>
      <c r="AF3621" s="150">
        <v>46601.415464746788</v>
      </c>
      <c r="AG3621" s="150">
        <v>216355.87376325444</v>
      </c>
      <c r="AH3621" s="150">
        <v>35098.420633097645</v>
      </c>
      <c r="AI3621" s="150">
        <v>4814.3755569103178</v>
      </c>
      <c r="AJ3621" s="150">
        <v>39145.979180557762</v>
      </c>
      <c r="AK3621" s="150">
        <v>2352.5959944674178</v>
      </c>
      <c r="AL3621" s="150">
        <v>924932.9375</v>
      </c>
      <c r="AM3621" s="150">
        <v>764005.5625</v>
      </c>
      <c r="AN3621" s="150">
        <v>160927.265625</v>
      </c>
      <c r="AO3621" s="5" t="s">
        <v>4422</v>
      </c>
    </row>
    <row r="3622" spans="1:41" ht="14.25" x14ac:dyDescent="0.45">
      <c r="A3622" s="150">
        <v>2020</v>
      </c>
      <c r="B3622" s="5" t="s">
        <v>1477</v>
      </c>
      <c r="C3622" s="5" t="s">
        <v>171</v>
      </c>
      <c r="D3622" s="5" t="s">
        <v>84</v>
      </c>
      <c r="E3622" s="5" t="s">
        <v>85</v>
      </c>
      <c r="F3622" s="5" t="s">
        <v>86</v>
      </c>
      <c r="G3622" s="5" t="s">
        <v>88</v>
      </c>
      <c r="H3622" s="5" t="s">
        <v>131</v>
      </c>
      <c r="I3622" s="150">
        <v>10443.384239999999</v>
      </c>
      <c r="J3622" s="150">
        <v>17961.16</v>
      </c>
      <c r="K3622" s="150">
        <v>947.74238542675744</v>
      </c>
      <c r="L3622" s="150">
        <v>3142.0185999999999</v>
      </c>
      <c r="M3622" s="150">
        <v>33698.723536485049</v>
      </c>
      <c r="N3622" s="150">
        <v>13658.26798710931</v>
      </c>
      <c r="O3622" s="150">
        <v>9209</v>
      </c>
      <c r="P3622" s="150">
        <v>10304.725</v>
      </c>
      <c r="Q3622" s="150">
        <v>3481.5342987692388</v>
      </c>
      <c r="R3622" s="150">
        <v>9373.0604555596492</v>
      </c>
      <c r="S3622" s="150">
        <v>24137.29749701362</v>
      </c>
      <c r="T3622" s="150">
        <v>11885.58790437328</v>
      </c>
      <c r="U3622" s="150">
        <v>2029.52133244224</v>
      </c>
      <c r="V3622" s="150">
        <v>9536</v>
      </c>
      <c r="W3622" s="150">
        <v>4057.4969517599998</v>
      </c>
      <c r="X3622" s="150">
        <v>14020.974411453801</v>
      </c>
      <c r="Y3622" s="150">
        <v>94935</v>
      </c>
      <c r="Z3622" s="150">
        <v>14401.880999999999</v>
      </c>
      <c r="AA3622" s="150">
        <v>171451.21238579921</v>
      </c>
      <c r="AB3622" s="150">
        <v>1151</v>
      </c>
      <c r="AC3622" s="150">
        <v>13464.3</v>
      </c>
      <c r="AD3622" s="150">
        <v>22989.558494515419</v>
      </c>
      <c r="AE3622" s="150">
        <v>19250.37860120292</v>
      </c>
      <c r="AF3622" s="150">
        <v>37366.700607047213</v>
      </c>
      <c r="AG3622" s="150">
        <v>212217</v>
      </c>
      <c r="AH3622" s="150">
        <v>50197.83467041063</v>
      </c>
      <c r="AI3622" s="150">
        <v>4692.3434136000014</v>
      </c>
      <c r="AJ3622" s="150">
        <v>48779.569709825751</v>
      </c>
      <c r="AK3622" s="150">
        <v>4500.2516116234638</v>
      </c>
      <c r="AL3622" s="150">
        <v>873283.5</v>
      </c>
      <c r="AM3622" s="150">
        <v>691795.6875</v>
      </c>
      <c r="AN3622" s="150">
        <v>181487.8125</v>
      </c>
      <c r="AO3622" s="5" t="s">
        <v>2727</v>
      </c>
    </row>
    <row r="3623" spans="1:41" ht="14.25" x14ac:dyDescent="0.45">
      <c r="A3623" s="150">
        <v>2020</v>
      </c>
      <c r="B3623" s="5" t="s">
        <v>1476</v>
      </c>
      <c r="C3623" s="5" t="s">
        <v>171</v>
      </c>
      <c r="D3623" s="5" t="s">
        <v>84</v>
      </c>
      <c r="E3623" s="5" t="s">
        <v>85</v>
      </c>
      <c r="F3623" s="5" t="s">
        <v>86</v>
      </c>
      <c r="G3623" s="5" t="s">
        <v>88</v>
      </c>
      <c r="H3623" s="5" t="s">
        <v>131</v>
      </c>
      <c r="I3623" s="150">
        <v>8478.18</v>
      </c>
      <c r="J3623" s="150">
        <v>21592.815999999999</v>
      </c>
      <c r="K3623" s="150">
        <v>1105</v>
      </c>
      <c r="L3623" s="150">
        <v>2984.2853645528289</v>
      </c>
      <c r="M3623" s="150">
        <v>18636.32499999999</v>
      </c>
      <c r="N3623" s="150">
        <v>12311.5923</v>
      </c>
      <c r="O3623" s="150">
        <v>8353.0730938895776</v>
      </c>
      <c r="P3623" s="150">
        <v>9043.33</v>
      </c>
      <c r="Q3623" s="150">
        <v>3072.9469360464</v>
      </c>
      <c r="R3623" s="150">
        <v>8890.0838291453074</v>
      </c>
      <c r="S3623" s="150">
        <v>20457</v>
      </c>
      <c r="T3623" s="150">
        <v>12196.7</v>
      </c>
      <c r="U3623" s="150">
        <v>1818</v>
      </c>
      <c r="V3623" s="150">
        <v>9338.7990136574663</v>
      </c>
      <c r="W3623" s="150">
        <v>4388.0655767038697</v>
      </c>
      <c r="X3623" s="150">
        <v>15765.592227896501</v>
      </c>
      <c r="Y3623" s="150">
        <v>102320.2461051391</v>
      </c>
      <c r="Z3623" s="150">
        <v>11489.731118325721</v>
      </c>
      <c r="AA3623" s="150">
        <v>157700.23785823869</v>
      </c>
      <c r="AB3623" s="150">
        <v>1254</v>
      </c>
      <c r="AC3623" s="150">
        <v>14128.3532</v>
      </c>
      <c r="AD3623" s="150">
        <v>20253.5232306943</v>
      </c>
      <c r="AE3623" s="150">
        <v>21061.65479322608</v>
      </c>
      <c r="AF3623" s="150">
        <v>38844.575976174252</v>
      </c>
      <c r="AG3623" s="150">
        <v>156175.8777294383</v>
      </c>
      <c r="AH3623" s="150">
        <v>38291.535653819963</v>
      </c>
      <c r="AI3623" s="150">
        <v>4012.7315255539211</v>
      </c>
      <c r="AJ3623" s="150">
        <v>46022.534164617893</v>
      </c>
      <c r="AK3623" s="150">
        <v>3620</v>
      </c>
      <c r="AL3623" s="150">
        <v>773606.875</v>
      </c>
      <c r="AM3623" s="150">
        <v>625273.25</v>
      </c>
      <c r="AN3623" s="150">
        <v>148333.546875</v>
      </c>
      <c r="AO3623" s="5" t="s">
        <v>2728</v>
      </c>
    </row>
    <row r="3624" spans="1:41" ht="14.25" x14ac:dyDescent="0.45">
      <c r="A3624" s="150">
        <v>2020</v>
      </c>
      <c r="B3624" s="5" t="s">
        <v>7352</v>
      </c>
      <c r="C3624" s="5" t="s">
        <v>171</v>
      </c>
      <c r="D3624" s="5" t="s">
        <v>84</v>
      </c>
      <c r="E3624" s="5" t="s">
        <v>85</v>
      </c>
      <c r="F3624" s="5" t="s">
        <v>86</v>
      </c>
      <c r="G3624" s="5" t="s">
        <v>88</v>
      </c>
      <c r="H3624" s="5" t="s">
        <v>131</v>
      </c>
      <c r="I3624" s="150">
        <v>15700</v>
      </c>
      <c r="J3624" s="150">
        <v>69329.07790531106</v>
      </c>
      <c r="K3624" s="150">
        <v>1575</v>
      </c>
      <c r="L3624" s="150">
        <v>4997.7779999999993</v>
      </c>
      <c r="M3624" s="150">
        <v>66123.75</v>
      </c>
      <c r="N3624" s="150">
        <v>16547.524000000001</v>
      </c>
      <c r="O3624" s="150">
        <v>9653.7540399999998</v>
      </c>
      <c r="P3624" s="150">
        <v>14521.362999999999</v>
      </c>
      <c r="Q3624" s="150">
        <v>4621.9689600000011</v>
      </c>
      <c r="R3624" s="150">
        <v>9242.1358899999977</v>
      </c>
      <c r="S3624" s="150">
        <v>20225.789033333349</v>
      </c>
      <c r="T3624" s="150">
        <v>11798</v>
      </c>
      <c r="U3624" s="150">
        <v>1746.8440000000001</v>
      </c>
      <c r="V3624" s="150">
        <v>12341</v>
      </c>
      <c r="W3624" s="150">
        <v>8000</v>
      </c>
      <c r="X3624" s="150">
        <v>25111.961253333331</v>
      </c>
      <c r="Y3624" s="150">
        <v>69806.432000000001</v>
      </c>
      <c r="Z3624" s="150">
        <v>16872.191490000001</v>
      </c>
      <c r="AA3624" s="150">
        <v>216311</v>
      </c>
      <c r="AB3624" s="150">
        <v>1922</v>
      </c>
      <c r="AC3624" s="150">
        <v>18551.32877</v>
      </c>
      <c r="AD3624" s="150">
        <v>26346.751659199999</v>
      </c>
      <c r="AE3624" s="150">
        <v>40686</v>
      </c>
      <c r="AF3624" s="150">
        <v>67558.597999999998</v>
      </c>
      <c r="AG3624" s="150">
        <v>330537</v>
      </c>
      <c r="AH3624" s="150">
        <v>42925</v>
      </c>
      <c r="AI3624" s="150">
        <v>13754</v>
      </c>
      <c r="AJ3624" s="150">
        <v>55743.953236370719</v>
      </c>
      <c r="AK3624" s="150">
        <v>3307</v>
      </c>
      <c r="AL3624" s="150">
        <v>1195857.25</v>
      </c>
      <c r="AM3624" s="150">
        <v>965114.1875</v>
      </c>
      <c r="AN3624" s="150">
        <v>230743.015625</v>
      </c>
      <c r="AO3624" s="5" t="s">
        <v>7354</v>
      </c>
    </row>
    <row r="3625" spans="1:41" ht="14.25" x14ac:dyDescent="0.45">
      <c r="A3625" s="150">
        <v>2020</v>
      </c>
      <c r="B3625" s="5" t="s">
        <v>4024</v>
      </c>
      <c r="C3625" s="5" t="s">
        <v>171</v>
      </c>
      <c r="D3625" s="5" t="s">
        <v>84</v>
      </c>
      <c r="E3625" s="5" t="s">
        <v>85</v>
      </c>
      <c r="F3625" s="5" t="s">
        <v>86</v>
      </c>
      <c r="G3625" s="5" t="s">
        <v>88</v>
      </c>
      <c r="H3625" s="5" t="s">
        <v>131</v>
      </c>
      <c r="I3625" s="150">
        <v>13427.3234710944</v>
      </c>
      <c r="J3625" s="150">
        <v>59998.254933494987</v>
      </c>
      <c r="K3625" s="150">
        <v>1011.9384208</v>
      </c>
      <c r="L3625" s="150">
        <v>2844.3015000000009</v>
      </c>
      <c r="M3625" s="150">
        <v>25000.812000000002</v>
      </c>
      <c r="N3625" s="150">
        <v>20780.716540725069</v>
      </c>
      <c r="O3625" s="150">
        <v>9662.9874659999987</v>
      </c>
      <c r="P3625" s="150">
        <v>10627.366018004999</v>
      </c>
      <c r="Q3625" s="150">
        <v>3969.5555702791771</v>
      </c>
      <c r="R3625" s="150">
        <v>7578.8911890062318</v>
      </c>
      <c r="S3625" s="150">
        <v>17403</v>
      </c>
      <c r="T3625" s="150">
        <v>11275.334999999999</v>
      </c>
      <c r="U3625" s="150">
        <v>865.0447999999999</v>
      </c>
      <c r="V3625" s="150">
        <v>15756</v>
      </c>
      <c r="W3625" s="150">
        <v>8834.687474999997</v>
      </c>
      <c r="X3625" s="150">
        <v>18448.349452277551</v>
      </c>
      <c r="Y3625" s="150">
        <v>52965.178290666932</v>
      </c>
      <c r="Z3625" s="150">
        <v>14172</v>
      </c>
      <c r="AA3625" s="150">
        <v>210447</v>
      </c>
      <c r="AB3625" s="150">
        <v>1131.038</v>
      </c>
      <c r="AC3625" s="150">
        <v>16992.887180000002</v>
      </c>
      <c r="AD3625" s="150">
        <v>21962.768501316641</v>
      </c>
      <c r="AE3625" s="150">
        <v>21128.443200000002</v>
      </c>
      <c r="AF3625" s="150">
        <v>45710.889130846081</v>
      </c>
      <c r="AG3625" s="150">
        <v>212365</v>
      </c>
      <c r="AH3625" s="150">
        <v>34542</v>
      </c>
      <c r="AI3625" s="150">
        <v>4629.7800000000007</v>
      </c>
      <c r="AJ3625" s="150">
        <v>38397.92196</v>
      </c>
      <c r="AK3625" s="150">
        <v>2262.3914055959999</v>
      </c>
      <c r="AL3625" s="150">
        <v>904191.8125</v>
      </c>
      <c r="AM3625" s="150">
        <v>748026.75</v>
      </c>
      <c r="AN3625" s="150">
        <v>156165.078125</v>
      </c>
      <c r="AO3625" s="5" t="s">
        <v>4423</v>
      </c>
    </row>
    <row r="3626" spans="1:41" ht="14.25" x14ac:dyDescent="0.45">
      <c r="A3626" s="150">
        <v>2020</v>
      </c>
      <c r="B3626" s="5" t="s">
        <v>1478</v>
      </c>
      <c r="C3626" s="5" t="s">
        <v>171</v>
      </c>
      <c r="D3626" s="5" t="s">
        <v>84</v>
      </c>
      <c r="E3626" s="5" t="s">
        <v>85</v>
      </c>
      <c r="F3626" s="5" t="s">
        <v>86</v>
      </c>
      <c r="G3626" s="5" t="s">
        <v>88</v>
      </c>
      <c r="H3626" s="5" t="s">
        <v>131</v>
      </c>
      <c r="I3626" s="150">
        <v>9282.007312502401</v>
      </c>
      <c r="J3626" s="150">
        <v>20306.875</v>
      </c>
      <c r="K3626" s="150">
        <v>1041.6350546508829</v>
      </c>
      <c r="L3626" s="150">
        <v>3716.8449497964721</v>
      </c>
      <c r="M3626" s="150">
        <v>21456.12892538766</v>
      </c>
      <c r="N3626" s="150">
        <v>16013.307312272629</v>
      </c>
      <c r="O3626" s="150">
        <v>9201.5685826634362</v>
      </c>
      <c r="P3626" s="150">
        <v>10073.661945600001</v>
      </c>
      <c r="Q3626" s="150">
        <v>2130.33337173769</v>
      </c>
      <c r="R3626" s="150">
        <v>7141.3709524056649</v>
      </c>
      <c r="S3626" s="150">
        <v>22783.243362826041</v>
      </c>
      <c r="T3626" s="150">
        <v>11855.43086048124</v>
      </c>
      <c r="U3626" s="150">
        <v>1762.329448339201</v>
      </c>
      <c r="V3626" s="150">
        <v>12844</v>
      </c>
      <c r="W3626" s="150">
        <v>5799.1133069587713</v>
      </c>
      <c r="X3626" s="150">
        <v>12118.76334819417</v>
      </c>
      <c r="Y3626" s="150">
        <v>60163.527940000007</v>
      </c>
      <c r="Z3626" s="150">
        <v>16745.421323952451</v>
      </c>
      <c r="AA3626" s="150">
        <v>168972.62686974599</v>
      </c>
      <c r="AB3626" s="150">
        <v>1248</v>
      </c>
      <c r="AC3626" s="150">
        <v>11739.410980000001</v>
      </c>
      <c r="AD3626" s="150">
        <v>13271.34668541228</v>
      </c>
      <c r="AE3626" s="150">
        <v>19424.81310093285</v>
      </c>
      <c r="AF3626" s="150">
        <v>38916.419099522631</v>
      </c>
      <c r="AG3626" s="150">
        <v>168374.8681605524</v>
      </c>
      <c r="AH3626" s="150">
        <v>42133.067358992877</v>
      </c>
      <c r="AI3626" s="150">
        <v>4335.4958385484806</v>
      </c>
      <c r="AJ3626" s="150">
        <v>35731.512596837769</v>
      </c>
      <c r="AK3626" s="150">
        <v>3804.612508572186</v>
      </c>
      <c r="AL3626" s="150">
        <v>752387.6875</v>
      </c>
      <c r="AM3626" s="150">
        <v>603339.3125</v>
      </c>
      <c r="AN3626" s="150">
        <v>149048.40625</v>
      </c>
      <c r="AO3626" s="5" t="s">
        <v>2726</v>
      </c>
    </row>
    <row r="3627" spans="1:41" ht="14.25" x14ac:dyDescent="0.45">
      <c r="A3627" s="150">
        <v>2020</v>
      </c>
      <c r="B3627" s="5" t="s">
        <v>6344</v>
      </c>
      <c r="C3627" s="5" t="s">
        <v>171</v>
      </c>
      <c r="D3627" s="5" t="s">
        <v>84</v>
      </c>
      <c r="E3627" s="5" t="s">
        <v>85</v>
      </c>
      <c r="F3627" s="5" t="s">
        <v>86</v>
      </c>
      <c r="G3627" s="5" t="s">
        <v>88</v>
      </c>
      <c r="H3627" s="5" t="s">
        <v>131</v>
      </c>
      <c r="I3627" s="150">
        <v>16014</v>
      </c>
      <c r="J3627" s="150">
        <v>81667.541806563197</v>
      </c>
      <c r="K3627" s="150">
        <v>1853.3635714</v>
      </c>
      <c r="L3627" s="150">
        <v>6913.2636087999999</v>
      </c>
      <c r="M3627" s="150">
        <v>60747.5</v>
      </c>
      <c r="N3627" s="150">
        <v>22175.36133276367</v>
      </c>
      <c r="O3627" s="150">
        <v>9653.8482899999999</v>
      </c>
      <c r="P3627" s="150">
        <v>14161.058999999999</v>
      </c>
      <c r="Q3627" s="150">
        <v>5876.0625108244312</v>
      </c>
      <c r="R3627" s="150">
        <v>8586.4655158712903</v>
      </c>
      <c r="S3627" s="150">
        <v>23572.31586566196</v>
      </c>
      <c r="T3627" s="150">
        <v>11712.71775192862</v>
      </c>
      <c r="U3627" s="150">
        <v>1552</v>
      </c>
      <c r="V3627" s="150">
        <v>15502</v>
      </c>
      <c r="W3627" s="150">
        <v>12255</v>
      </c>
      <c r="X3627" s="150">
        <v>21931</v>
      </c>
      <c r="Y3627" s="150">
        <v>69806.432000000001</v>
      </c>
      <c r="Z3627" s="150">
        <v>23787.140816312651</v>
      </c>
      <c r="AA3627" s="150">
        <v>210489</v>
      </c>
      <c r="AB3627" s="150">
        <v>1922</v>
      </c>
      <c r="AC3627" s="150">
        <v>18551.32877</v>
      </c>
      <c r="AD3627" s="150">
        <v>25939.107110502839</v>
      </c>
      <c r="AE3627" s="150">
        <v>32787.322032399999</v>
      </c>
      <c r="AF3627" s="150">
        <v>57362.061529999992</v>
      </c>
      <c r="AG3627" s="150">
        <v>309871</v>
      </c>
      <c r="AH3627" s="150">
        <v>42645.100895372627</v>
      </c>
      <c r="AI3627" s="150">
        <v>13754</v>
      </c>
      <c r="AJ3627" s="150">
        <v>59381.857023999997</v>
      </c>
      <c r="AK3627" s="150">
        <v>3307</v>
      </c>
      <c r="AL3627" s="150">
        <v>1183777</v>
      </c>
      <c r="AM3627" s="150">
        <v>954483.9375</v>
      </c>
      <c r="AN3627" s="150">
        <v>229292.953125</v>
      </c>
      <c r="AO3627" s="5" t="s">
        <v>6657</v>
      </c>
    </row>
    <row r="3628" spans="1:41" ht="14.25" x14ac:dyDescent="0.45">
      <c r="A3628" s="150">
        <v>2020</v>
      </c>
      <c r="B3628" s="5" t="s">
        <v>582</v>
      </c>
      <c r="C3628" s="5" t="s">
        <v>171</v>
      </c>
      <c r="D3628" s="5" t="s">
        <v>84</v>
      </c>
      <c r="E3628" s="5" t="s">
        <v>85</v>
      </c>
      <c r="F3628" s="5" t="s">
        <v>86</v>
      </c>
      <c r="G3628" s="5" t="s">
        <v>88</v>
      </c>
      <c r="H3628" s="5" t="s">
        <v>131</v>
      </c>
      <c r="I3628" s="150">
        <v>13913.414785143121</v>
      </c>
      <c r="J3628" s="150">
        <v>39601.140853715988</v>
      </c>
      <c r="K3628" s="150">
        <v>983.20415642399996</v>
      </c>
      <c r="L3628" s="150">
        <v>2547.403273800001</v>
      </c>
      <c r="M3628" s="150">
        <v>17760.377088000001</v>
      </c>
      <c r="N3628" s="150">
        <v>13774.91828</v>
      </c>
      <c r="O3628" s="150">
        <v>9353.2904239138334</v>
      </c>
      <c r="P3628" s="150">
        <v>9087.9200000000019</v>
      </c>
      <c r="Q3628" s="150">
        <v>4258.0545274648321</v>
      </c>
      <c r="R3628" s="150">
        <v>8495.5290709148303</v>
      </c>
      <c r="S3628" s="150">
        <v>26809.76281838696</v>
      </c>
      <c r="T3628" s="150">
        <v>11817.552470000001</v>
      </c>
      <c r="U3628" s="150">
        <v>950.96782300000018</v>
      </c>
      <c r="V3628" s="150">
        <v>6959</v>
      </c>
      <c r="W3628" s="150">
        <v>5137.5318238469981</v>
      </c>
      <c r="X3628" s="150">
        <v>13064.876938262651</v>
      </c>
      <c r="Y3628" s="150">
        <v>46447.887470000001</v>
      </c>
      <c r="Z3628" s="150">
        <v>15570.56459435441</v>
      </c>
      <c r="AA3628" s="150">
        <v>198011.90082827819</v>
      </c>
      <c r="AB3628" s="150">
        <v>1154</v>
      </c>
      <c r="AC3628" s="150">
        <v>11160.54227</v>
      </c>
      <c r="AD3628" s="150">
        <v>17395.940621351911</v>
      </c>
      <c r="AE3628" s="150">
        <v>19167.998626162509</v>
      </c>
      <c r="AF3628" s="150">
        <v>42627.498455267072</v>
      </c>
      <c r="AG3628" s="150">
        <v>190792</v>
      </c>
      <c r="AH3628" s="150">
        <v>34620.92852680535</v>
      </c>
      <c r="AI3628" s="150">
        <v>4106.1618282239997</v>
      </c>
      <c r="AJ3628" s="150">
        <v>39252.66174328707</v>
      </c>
      <c r="AK3628" s="150">
        <v>3606.5153879999998</v>
      </c>
      <c r="AL3628" s="150">
        <v>808429.5625</v>
      </c>
      <c r="AM3628" s="150">
        <v>662619.4375</v>
      </c>
      <c r="AN3628" s="150">
        <v>145810.125</v>
      </c>
      <c r="AO3628" s="5" t="s">
        <v>999</v>
      </c>
    </row>
    <row r="3629" spans="1:41" ht="14.25" x14ac:dyDescent="0.45">
      <c r="A3629" s="150">
        <v>2020</v>
      </c>
      <c r="B3629" s="5" t="s">
        <v>4980</v>
      </c>
      <c r="C3629" s="5" t="s">
        <v>171</v>
      </c>
      <c r="D3629" s="5" t="s">
        <v>84</v>
      </c>
      <c r="E3629" s="5" t="s">
        <v>85</v>
      </c>
      <c r="F3629" s="5" t="s">
        <v>86</v>
      </c>
      <c r="G3629" s="5" t="s">
        <v>88</v>
      </c>
      <c r="H3629" s="5" t="s">
        <v>131</v>
      </c>
      <c r="I3629" s="150">
        <v>12691.510399744</v>
      </c>
      <c r="J3629" s="150">
        <v>76651.174223219015</v>
      </c>
      <c r="K3629" s="150">
        <v>1194</v>
      </c>
      <c r="L3629" s="150">
        <v>3757.9375839600002</v>
      </c>
      <c r="M3629" s="150">
        <v>32951.1</v>
      </c>
      <c r="N3629" s="150">
        <v>21401.275630501459</v>
      </c>
      <c r="O3629" s="150">
        <v>11368.1156178</v>
      </c>
      <c r="P3629" s="150">
        <v>12392.993974000001</v>
      </c>
      <c r="Q3629" s="150">
        <v>5253.8788276849209</v>
      </c>
      <c r="R3629" s="150">
        <v>8566.8588027365095</v>
      </c>
      <c r="S3629" s="150">
        <v>16221.8518</v>
      </c>
      <c r="T3629" s="150">
        <v>11972.874544</v>
      </c>
      <c r="U3629" s="150">
        <v>1345.32</v>
      </c>
      <c r="V3629" s="150">
        <v>13074</v>
      </c>
      <c r="W3629" s="150">
        <v>9186.1200000000008</v>
      </c>
      <c r="X3629" s="150">
        <v>20540.9935</v>
      </c>
      <c r="Y3629" s="150">
        <v>65622.418311352783</v>
      </c>
      <c r="Z3629" s="150">
        <v>16819.699969244532</v>
      </c>
      <c r="AA3629" s="150">
        <v>196904</v>
      </c>
      <c r="AB3629" s="150">
        <v>1855</v>
      </c>
      <c r="AC3629" s="150">
        <v>20174.714390000001</v>
      </c>
      <c r="AD3629" s="150">
        <v>23976.31042191511</v>
      </c>
      <c r="AE3629" s="150">
        <v>25732.877268960001</v>
      </c>
      <c r="AF3629" s="150">
        <v>50019.23187295728</v>
      </c>
      <c r="AG3629" s="150">
        <v>239796</v>
      </c>
      <c r="AH3629" s="150">
        <v>39134.462585956237</v>
      </c>
      <c r="AI3629" s="150">
        <v>5453.9400000000014</v>
      </c>
      <c r="AJ3629" s="150">
        <v>50977.248696000002</v>
      </c>
      <c r="AK3629" s="150">
        <v>3296</v>
      </c>
      <c r="AL3629" s="150">
        <v>998331.875</v>
      </c>
      <c r="AM3629" s="150">
        <v>821181.125</v>
      </c>
      <c r="AN3629" s="150">
        <v>177150.765625</v>
      </c>
      <c r="AO3629" s="5" t="s">
        <v>5642</v>
      </c>
    </row>
    <row r="3630" spans="1:41" ht="14.25" x14ac:dyDescent="0.45">
      <c r="A3630" s="150">
        <v>2020</v>
      </c>
      <c r="B3630" s="5" t="s">
        <v>4024</v>
      </c>
      <c r="C3630" s="5" t="s">
        <v>171</v>
      </c>
      <c r="D3630" s="5" t="s">
        <v>84</v>
      </c>
      <c r="E3630" s="5" t="s">
        <v>27</v>
      </c>
      <c r="F3630" s="5" t="s">
        <v>27</v>
      </c>
      <c r="G3630" s="5" t="s">
        <v>87</v>
      </c>
      <c r="H3630" s="5" t="s">
        <v>131</v>
      </c>
      <c r="I3630" s="150">
        <v>378.65875166710367</v>
      </c>
      <c r="J3630" s="150">
        <v>154.16820603589221</v>
      </c>
      <c r="K3630" s="150">
        <v>0</v>
      </c>
      <c r="L3630" s="150">
        <v>54.094107381014808</v>
      </c>
      <c r="M3630" s="150">
        <v>324.56464428608888</v>
      </c>
      <c r="N3630" s="150">
        <v>57.339753823875697</v>
      </c>
      <c r="O3630" s="150">
        <v>54.094107381014808</v>
      </c>
      <c r="P3630" s="150">
        <v>0</v>
      </c>
      <c r="Q3630" s="150">
        <v>6.1434847362650924</v>
      </c>
      <c r="R3630" s="150">
        <v>261.79977477800691</v>
      </c>
      <c r="S3630" s="150">
        <v>0</v>
      </c>
      <c r="T3630" s="150">
        <v>649.12928857217776</v>
      </c>
      <c r="U3630" s="150">
        <v>0</v>
      </c>
      <c r="V3630" s="150">
        <v>1406.446791906385</v>
      </c>
      <c r="W3630" s="150">
        <v>0</v>
      </c>
      <c r="X3630" s="150">
        <v>109.87990535508088</v>
      </c>
      <c r="Y3630" s="150">
        <v>4035.4204106237048</v>
      </c>
      <c r="Z3630" s="150">
        <v>130.90773986205585</v>
      </c>
      <c r="AA3630" s="150">
        <v>2481.8376466409595</v>
      </c>
      <c r="AB3630" s="150">
        <v>0</v>
      </c>
      <c r="AC3630" s="150">
        <v>12.348797571724631</v>
      </c>
      <c r="AD3630" s="150">
        <v>58.204817646775986</v>
      </c>
      <c r="AE3630" s="150">
        <v>0</v>
      </c>
      <c r="AF3630" s="150">
        <v>952.05628990586058</v>
      </c>
      <c r="AG3630" s="150">
        <v>19465.223599984369</v>
      </c>
      <c r="AH3630" s="150">
        <v>1234.427530434758</v>
      </c>
      <c r="AI3630" s="150">
        <v>104.94256831916873</v>
      </c>
      <c r="AJ3630" s="150">
        <v>1134.8943728536906</v>
      </c>
      <c r="AK3630" s="150">
        <v>0</v>
      </c>
      <c r="AL3630" s="150">
        <v>33066.58203125</v>
      </c>
      <c r="AM3630" s="150">
        <v>30531.33984375</v>
      </c>
      <c r="AN3630" s="150">
        <v>2535.242919921875</v>
      </c>
      <c r="AO3630" s="5" t="s">
        <v>4424</v>
      </c>
    </row>
    <row r="3631" spans="1:41" ht="14.25" x14ac:dyDescent="0.45">
      <c r="A3631" s="150">
        <v>2020</v>
      </c>
      <c r="B3631" s="5" t="s">
        <v>1477</v>
      </c>
      <c r="C3631" s="5" t="s">
        <v>171</v>
      </c>
      <c r="D3631" s="5" t="s">
        <v>84</v>
      </c>
      <c r="E3631" s="5" t="s">
        <v>27</v>
      </c>
      <c r="F3631" s="5" t="s">
        <v>27</v>
      </c>
      <c r="G3631" s="5" t="s">
        <v>87</v>
      </c>
      <c r="H3631" s="5" t="s">
        <v>131</v>
      </c>
      <c r="I3631" s="150">
        <v>0</v>
      </c>
      <c r="J3631" s="150">
        <v>1024.1242873254373</v>
      </c>
      <c r="K3631" s="150">
        <v>94.857774889544515</v>
      </c>
      <c r="L3631" s="150">
        <v>163.62966168446428</v>
      </c>
      <c r="M3631" s="150">
        <v>212.68891713515058</v>
      </c>
      <c r="N3631" s="150">
        <v>0</v>
      </c>
      <c r="O3631" s="150">
        <v>62.843275864323239</v>
      </c>
      <c r="P3631" s="150">
        <v>0</v>
      </c>
      <c r="Q3631" s="150">
        <v>6.9639539004612558</v>
      </c>
      <c r="R3631" s="150">
        <v>23.014903204241321</v>
      </c>
      <c r="S3631" s="150">
        <v>0</v>
      </c>
      <c r="T3631" s="150">
        <v>118.57221861193064</v>
      </c>
      <c r="U3631" s="150"/>
      <c r="V3631" s="150">
        <v>948.5777488954451</v>
      </c>
      <c r="W3631" s="150">
        <v>0</v>
      </c>
      <c r="X3631" s="150">
        <v>35.57166558357919</v>
      </c>
      <c r="Y3631" s="150">
        <v>889.29163958947981</v>
      </c>
      <c r="Z3631" s="150">
        <v>71.143331167158379</v>
      </c>
      <c r="AA3631" s="150">
        <v>2927.0935494070459</v>
      </c>
      <c r="AB3631" s="150"/>
      <c r="AC3631" s="150">
        <v>12.450082954252718</v>
      </c>
      <c r="AD3631" s="150">
        <v>104.45930850691886</v>
      </c>
      <c r="AE3631" s="150"/>
      <c r="AF3631" s="150">
        <v>1455.810568428124</v>
      </c>
      <c r="AG3631" s="150">
        <v>21047.754525803808</v>
      </c>
      <c r="AH3631" s="150">
        <v>3082.8776839101965</v>
      </c>
      <c r="AI3631" s="150">
        <v>0</v>
      </c>
      <c r="AJ3631" s="150">
        <v>1254.7338223015083</v>
      </c>
      <c r="AK3631" s="150">
        <v>0</v>
      </c>
      <c r="AL3631" s="150">
        <v>33536.45703125</v>
      </c>
      <c r="AM3631" s="150">
        <v>29824.58984375</v>
      </c>
      <c r="AN3631" s="150">
        <v>3711.870849609375</v>
      </c>
      <c r="AO3631" s="5" t="s">
        <v>2730</v>
      </c>
    </row>
    <row r="3632" spans="1:41" ht="14.25" x14ac:dyDescent="0.45">
      <c r="A3632" s="150">
        <v>2020</v>
      </c>
      <c r="B3632" s="5" t="s">
        <v>6344</v>
      </c>
      <c r="C3632" s="5" t="s">
        <v>171</v>
      </c>
      <c r="D3632" s="5" t="s">
        <v>84</v>
      </c>
      <c r="E3632" s="5" t="s">
        <v>27</v>
      </c>
      <c r="F3632" s="5" t="s">
        <v>27</v>
      </c>
      <c r="G3632" s="5" t="s">
        <v>87</v>
      </c>
      <c r="H3632" s="5" t="s">
        <v>131</v>
      </c>
      <c r="I3632" s="150">
        <v>358.4323998037176</v>
      </c>
      <c r="J3632" s="150">
        <v>4192.7385781497278</v>
      </c>
      <c r="K3632" s="150">
        <v>0</v>
      </c>
      <c r="L3632" s="150">
        <v>0</v>
      </c>
      <c r="M3632" s="150">
        <v>307.2277712603294</v>
      </c>
      <c r="N3632" s="150">
        <v>0</v>
      </c>
      <c r="O3632" s="150">
        <v>51.204628543388232</v>
      </c>
      <c r="P3632" s="150">
        <v>0</v>
      </c>
      <c r="Q3632" s="150">
        <v>5.9993042612524032</v>
      </c>
      <c r="R3632" s="150">
        <v>52.540045255799797</v>
      </c>
      <c r="S3632" s="150">
        <v>0</v>
      </c>
      <c r="T3632" s="150">
        <v>256.02314271694115</v>
      </c>
      <c r="U3632" s="150">
        <v>179.2161999018588</v>
      </c>
      <c r="V3632" s="150">
        <v>768.06942815082346</v>
      </c>
      <c r="W3632" s="150">
        <v>0</v>
      </c>
      <c r="X3632" s="150">
        <v>261.14360557127998</v>
      </c>
      <c r="Y3632" s="150">
        <v>1319.0312312776807</v>
      </c>
      <c r="Z3632" s="150">
        <v>19.259048839680688</v>
      </c>
      <c r="AA3632" s="150">
        <v>2783.4836076185843</v>
      </c>
      <c r="AB3632" s="150">
        <v>0</v>
      </c>
      <c r="AC3632" s="150">
        <v>51.204628543388232</v>
      </c>
      <c r="AD3632" s="150">
        <v>528.25407256444623</v>
      </c>
      <c r="AE3632" s="150">
        <v>0</v>
      </c>
      <c r="AF3632" s="150">
        <v>1945.1819026106712</v>
      </c>
      <c r="AG3632" s="150">
        <v>30260.911376571577</v>
      </c>
      <c r="AH3632" s="150">
        <v>4555.1637552198172</v>
      </c>
      <c r="AI3632" s="150">
        <v>182.2884776144621</v>
      </c>
      <c r="AJ3632" s="150">
        <v>2508.897064169515</v>
      </c>
      <c r="AK3632" s="150">
        <v>0</v>
      </c>
      <c r="AL3632" s="150">
        <v>50586.2734375</v>
      </c>
      <c r="AM3632" s="150">
        <v>44444.96875</v>
      </c>
      <c r="AN3632" s="150">
        <v>6141.3056640625</v>
      </c>
      <c r="AO3632" s="5" t="s">
        <v>6658</v>
      </c>
    </row>
    <row r="3633" spans="1:41" ht="14.25" x14ac:dyDescent="0.45">
      <c r="A3633" s="150">
        <v>2020</v>
      </c>
      <c r="B3633" s="5" t="s">
        <v>1478</v>
      </c>
      <c r="C3633" s="5" t="s">
        <v>171</v>
      </c>
      <c r="D3633" s="5" t="s">
        <v>84</v>
      </c>
      <c r="E3633" s="5" t="s">
        <v>27</v>
      </c>
      <c r="F3633" s="5" t="s">
        <v>27</v>
      </c>
      <c r="G3633" s="5" t="s">
        <v>87</v>
      </c>
      <c r="H3633" s="5" t="s">
        <v>131</v>
      </c>
      <c r="I3633" s="150">
        <v>0</v>
      </c>
      <c r="J3633" s="150">
        <v>1121.1597617931125</v>
      </c>
      <c r="K3633" s="150">
        <v>92.119053434965707</v>
      </c>
      <c r="L3633" s="150">
        <v>149.69346183181929</v>
      </c>
      <c r="M3633" s="150">
        <v>206.54819012371217</v>
      </c>
      <c r="N3633" s="150">
        <v>0</v>
      </c>
      <c r="O3633" s="150">
        <v>63.331849236538922</v>
      </c>
      <c r="P3633" s="150">
        <v>0</v>
      </c>
      <c r="Q3633" s="150">
        <v>6.2365957062462289</v>
      </c>
      <c r="R3633" s="150">
        <v>34.951120361393926</v>
      </c>
      <c r="S3633" s="150">
        <v>0</v>
      </c>
      <c r="T3633" s="150">
        <v>1612.0834351118999</v>
      </c>
      <c r="U3633" s="150">
        <v>0</v>
      </c>
      <c r="V3633" s="150">
        <v>552.7143206097943</v>
      </c>
      <c r="W3633" s="150">
        <v>0</v>
      </c>
      <c r="X3633" s="150">
        <v>59.338774736334713</v>
      </c>
      <c r="Y3633" s="150">
        <v>1554.5090267150463</v>
      </c>
      <c r="Z3633" s="150">
        <v>133.06597268680798</v>
      </c>
      <c r="AA3633" s="150">
        <v>2888.1313317297281</v>
      </c>
      <c r="AB3633" s="150">
        <v>160.05685534325292</v>
      </c>
      <c r="AC3633" s="150">
        <v>12.332438278606036</v>
      </c>
      <c r="AD3633" s="150">
        <v>59.782962702956873</v>
      </c>
      <c r="AE3633" s="150">
        <v>0</v>
      </c>
      <c r="AF3633" s="150">
        <v>1249.8566808634048</v>
      </c>
      <c r="AG3633" s="150">
        <v>15714.611311527564</v>
      </c>
      <c r="AH3633" s="150">
        <v>2182.5493033889124</v>
      </c>
      <c r="AI3633" s="150">
        <v>111.69435228989592</v>
      </c>
      <c r="AJ3633" s="150">
        <v>1075.2020768112404</v>
      </c>
      <c r="AK3633" s="150">
        <v>0</v>
      </c>
      <c r="AL3633" s="150">
        <v>29039.966796875</v>
      </c>
      <c r="AM3633" s="150">
        <v>24492.462890625</v>
      </c>
      <c r="AN3633" s="150">
        <v>4547.50439453125</v>
      </c>
      <c r="AO3633" s="5" t="s">
        <v>2731</v>
      </c>
    </row>
    <row r="3634" spans="1:41" ht="14.25" x14ac:dyDescent="0.45">
      <c r="A3634" s="150">
        <v>2020</v>
      </c>
      <c r="B3634" s="5" t="s">
        <v>4980</v>
      </c>
      <c r="C3634" s="5" t="s">
        <v>171</v>
      </c>
      <c r="D3634" s="5" t="s">
        <v>84</v>
      </c>
      <c r="E3634" s="5" t="s">
        <v>27</v>
      </c>
      <c r="F3634" s="5" t="s">
        <v>27</v>
      </c>
      <c r="G3634" s="5" t="s">
        <v>87</v>
      </c>
      <c r="H3634" s="5" t="s">
        <v>131</v>
      </c>
      <c r="I3634" s="150">
        <v>368.71839895533589</v>
      </c>
      <c r="J3634" s="150">
        <v>2269.5801738190385</v>
      </c>
      <c r="K3634" s="150">
        <v>0</v>
      </c>
      <c r="L3634" s="150">
        <v>115.88292538596272</v>
      </c>
      <c r="M3634" s="150">
        <v>316.0443419617165</v>
      </c>
      <c r="N3634" s="150">
        <v>0</v>
      </c>
      <c r="O3634" s="150">
        <v>52.674056993619416</v>
      </c>
      <c r="P3634" s="150">
        <v>0</v>
      </c>
      <c r="Q3634" s="150">
        <v>6.0162331269425025</v>
      </c>
      <c r="R3634" s="150">
        <v>44.070276524281617</v>
      </c>
      <c r="S3634" s="150">
        <v>52.674056993619416</v>
      </c>
      <c r="T3634" s="150">
        <v>0</v>
      </c>
      <c r="U3634" s="150">
        <v>100.08070828787689</v>
      </c>
      <c r="V3634" s="150">
        <v>790.11085490429127</v>
      </c>
      <c r="W3634" s="150">
        <v>0</v>
      </c>
      <c r="X3634" s="150">
        <v>532.00797563555614</v>
      </c>
      <c r="Y3634" s="150">
        <v>4095.9346718238467</v>
      </c>
      <c r="Z3634" s="150">
        <v>56.396951851348312</v>
      </c>
      <c r="AA3634" s="150">
        <v>2433.541433105217</v>
      </c>
      <c r="AB3634" s="150">
        <v>0</v>
      </c>
      <c r="AC3634" s="150">
        <v>12.265122566530085</v>
      </c>
      <c r="AD3634" s="150">
        <v>56.887981553108972</v>
      </c>
      <c r="AE3634" s="150">
        <v>0</v>
      </c>
      <c r="AF3634" s="150">
        <v>1099.8343100267734</v>
      </c>
      <c r="AG3634" s="150">
        <v>17859.665764256599</v>
      </c>
      <c r="AH3634" s="150">
        <v>2106.9622797447764</v>
      </c>
      <c r="AI3634" s="150">
        <v>102.18767056762167</v>
      </c>
      <c r="AJ3634" s="150">
        <v>1736.136918509696</v>
      </c>
      <c r="AK3634" s="150">
        <v>0</v>
      </c>
      <c r="AL3634" s="150">
        <v>34207.671875</v>
      </c>
      <c r="AM3634" s="150">
        <v>30988.232421875</v>
      </c>
      <c r="AN3634" s="150">
        <v>3219.4384765625</v>
      </c>
      <c r="AO3634" s="5" t="s">
        <v>5643</v>
      </c>
    </row>
    <row r="3635" spans="1:41" ht="14.25" x14ac:dyDescent="0.45">
      <c r="A3635" s="150">
        <v>2020</v>
      </c>
      <c r="B3635" s="5" t="s">
        <v>7352</v>
      </c>
      <c r="C3635" s="5" t="s">
        <v>171</v>
      </c>
      <c r="D3635" s="5" t="s">
        <v>84</v>
      </c>
      <c r="E3635" s="5" t="s">
        <v>27</v>
      </c>
      <c r="F3635" s="5" t="s">
        <v>27</v>
      </c>
      <c r="G3635" s="5" t="s">
        <v>87</v>
      </c>
      <c r="H3635" s="5" t="s">
        <v>131</v>
      </c>
      <c r="I3635" s="150">
        <v>350</v>
      </c>
      <c r="J3635" s="150">
        <v>1242.2300639474629</v>
      </c>
      <c r="K3635" s="150">
        <v>0</v>
      </c>
      <c r="L3635" s="150">
        <v>0</v>
      </c>
      <c r="M3635" s="150">
        <v>100</v>
      </c>
      <c r="N3635" s="150">
        <v>0</v>
      </c>
      <c r="O3635" s="150">
        <v>50</v>
      </c>
      <c r="P3635" s="150">
        <v>0</v>
      </c>
      <c r="Q3635" s="150">
        <v>0</v>
      </c>
      <c r="R3635" s="150">
        <v>154.88570000000001</v>
      </c>
      <c r="S3635" s="150">
        <v>56</v>
      </c>
      <c r="T3635" s="150">
        <v>243</v>
      </c>
      <c r="U3635" s="150">
        <v>257.94400000000002</v>
      </c>
      <c r="V3635" s="150">
        <v>655</v>
      </c>
      <c r="W3635" s="150">
        <v>0</v>
      </c>
      <c r="X3635" s="150">
        <v>255</v>
      </c>
      <c r="Y3635" s="150">
        <v>1288</v>
      </c>
      <c r="Z3635" s="150">
        <v>0</v>
      </c>
      <c r="AA3635" s="150">
        <v>5079</v>
      </c>
      <c r="AB3635" s="150">
        <v>0</v>
      </c>
      <c r="AC3635" s="150">
        <v>50</v>
      </c>
      <c r="AD3635" s="150">
        <v>218.34512000000001</v>
      </c>
      <c r="AE3635" s="150">
        <v>0</v>
      </c>
      <c r="AF3635" s="150">
        <v>1574.241541146645</v>
      </c>
      <c r="AG3635" s="150">
        <v>26647</v>
      </c>
      <c r="AH3635" s="150">
        <v>4448</v>
      </c>
      <c r="AI3635" s="150">
        <v>178</v>
      </c>
      <c r="AJ3635" s="150">
        <v>2395.83617</v>
      </c>
      <c r="AK3635" s="150">
        <v>0</v>
      </c>
      <c r="AL3635" s="150">
        <v>45242.48046875</v>
      </c>
      <c r="AM3635" s="150">
        <v>39694.13671875</v>
      </c>
      <c r="AN3635" s="150">
        <v>5548.34521484375</v>
      </c>
      <c r="AO3635" s="5" t="s">
        <v>7355</v>
      </c>
    </row>
    <row r="3636" spans="1:41" ht="14.25" x14ac:dyDescent="0.45">
      <c r="A3636" s="150">
        <v>2020</v>
      </c>
      <c r="B3636" s="5" t="s">
        <v>582</v>
      </c>
      <c r="C3636" s="5" t="s">
        <v>171</v>
      </c>
      <c r="D3636" s="5" t="s">
        <v>84</v>
      </c>
      <c r="E3636" s="5" t="s">
        <v>27</v>
      </c>
      <c r="F3636" s="5" t="s">
        <v>27</v>
      </c>
      <c r="G3636" s="5" t="s">
        <v>87</v>
      </c>
      <c r="H3636" s="5" t="s">
        <v>131</v>
      </c>
      <c r="I3636" s="150">
        <v>1116.4679261334579</v>
      </c>
      <c r="J3636" s="150">
        <v>83.735094460009336</v>
      </c>
      <c r="K3636" s="150">
        <v>89.317434090676628</v>
      </c>
      <c r="L3636" s="150">
        <v>122.81147187468036</v>
      </c>
      <c r="M3636" s="150">
        <v>200.96422670402242</v>
      </c>
      <c r="N3636" s="150">
        <v>0</v>
      </c>
      <c r="O3636" s="150">
        <v>62.522203863473642</v>
      </c>
      <c r="P3636" s="150">
        <v>0</v>
      </c>
      <c r="Q3636" s="150">
        <v>6.2461878046936938</v>
      </c>
      <c r="R3636" s="150">
        <v>247.93573783797135</v>
      </c>
      <c r="S3636" s="150">
        <v>0</v>
      </c>
      <c r="T3636" s="150">
        <v>1563.055096586841</v>
      </c>
      <c r="U3636" s="150">
        <v>0</v>
      </c>
      <c r="V3636" s="150">
        <v>870.84498238409719</v>
      </c>
      <c r="W3636" s="150">
        <v>0</v>
      </c>
      <c r="X3636" s="150">
        <v>111.16917984031889</v>
      </c>
      <c r="Y3636" s="150">
        <v>4161.0759606993979</v>
      </c>
      <c r="Z3636" s="150">
        <v>133.2706327241327</v>
      </c>
      <c r="AA3636" s="150">
        <v>3277.4586605327577</v>
      </c>
      <c r="AB3636" s="150">
        <v>0</v>
      </c>
      <c r="AC3636" s="150">
        <v>12.136732061222673</v>
      </c>
      <c r="AD3636" s="150">
        <v>60.065518404209023</v>
      </c>
      <c r="AE3636" s="150">
        <v>0</v>
      </c>
      <c r="AF3636" s="150">
        <v>518.35457935986881</v>
      </c>
      <c r="AG3636" s="150">
        <v>10478.051486762502</v>
      </c>
      <c r="AH3636" s="150">
        <v>938.84406577380958</v>
      </c>
      <c r="AI3636" s="150">
        <v>108.29738883494541</v>
      </c>
      <c r="AJ3636" s="150">
        <v>1171.1748545139974</v>
      </c>
      <c r="AK3636" s="150">
        <v>0</v>
      </c>
      <c r="AL3636" s="150">
        <v>25333.798828125</v>
      </c>
      <c r="AM3636" s="150">
        <v>22199.564453125</v>
      </c>
      <c r="AN3636" s="150">
        <v>3134.235107421875</v>
      </c>
      <c r="AO3636" s="5" t="s">
        <v>1000</v>
      </c>
    </row>
    <row r="3637" spans="1:41" ht="14.25" x14ac:dyDescent="0.45">
      <c r="A3637" s="150">
        <v>2020</v>
      </c>
      <c r="B3637" s="5" t="s">
        <v>1476</v>
      </c>
      <c r="C3637" s="5" t="s">
        <v>171</v>
      </c>
      <c r="D3637" s="5" t="s">
        <v>84</v>
      </c>
      <c r="E3637" s="5" t="s">
        <v>27</v>
      </c>
      <c r="F3637" s="5" t="s">
        <v>27</v>
      </c>
      <c r="G3637" s="5" t="s">
        <v>87</v>
      </c>
      <c r="H3637" s="5" t="s">
        <v>131</v>
      </c>
      <c r="I3637" s="150">
        <v>0</v>
      </c>
      <c r="J3637" s="150">
        <v>1573.8178095011415</v>
      </c>
      <c r="K3637" s="150">
        <v>96.775883751030989</v>
      </c>
      <c r="L3637" s="150">
        <v>145.1638256265465</v>
      </c>
      <c r="M3637" s="150">
        <v>211.69724570538028</v>
      </c>
      <c r="N3637" s="150">
        <v>0</v>
      </c>
      <c r="O3637" s="150">
        <v>63.509173711614089</v>
      </c>
      <c r="P3637" s="150">
        <v>0</v>
      </c>
      <c r="Q3637" s="150">
        <v>6.9557666446053528</v>
      </c>
      <c r="R3637" s="150">
        <v>23.763354546022068</v>
      </c>
      <c r="S3637" s="150">
        <v>0</v>
      </c>
      <c r="T3637" s="150">
        <v>120.96985468878874</v>
      </c>
      <c r="U3637" s="150">
        <v>0</v>
      </c>
      <c r="V3637" s="150">
        <v>967.75883751030995</v>
      </c>
      <c r="W3637" s="150">
        <v>0</v>
      </c>
      <c r="X3637" s="150">
        <v>93.957168690321367</v>
      </c>
      <c r="Y3637" s="150">
        <v>990.74310990117976</v>
      </c>
      <c r="Z3637" s="150">
        <v>72.581912813273249</v>
      </c>
      <c r="AA3637" s="150">
        <v>2801.3102282599193</v>
      </c>
      <c r="AB3637" s="150">
        <v>162.09960528297691</v>
      </c>
      <c r="AC3637" s="150">
        <v>63.439349911487717</v>
      </c>
      <c r="AD3637" s="150">
        <v>104.33649966908028</v>
      </c>
      <c r="AE3637" s="150"/>
      <c r="AF3637" s="150">
        <v>1703.2555540181454</v>
      </c>
      <c r="AG3637" s="150">
        <v>21675.690155001877</v>
      </c>
      <c r="AH3637" s="150">
        <v>3145.2162219085071</v>
      </c>
      <c r="AI3637" s="150">
        <v>0</v>
      </c>
      <c r="AJ3637" s="150">
        <v>1356.2271831466869</v>
      </c>
      <c r="AK3637" s="150"/>
      <c r="AL3637" s="150">
        <v>35379.26953125</v>
      </c>
      <c r="AM3637" s="150">
        <v>31380.70703125</v>
      </c>
      <c r="AN3637" s="150">
        <v>3998.561767578125</v>
      </c>
      <c r="AO3637" s="5" t="s">
        <v>2729</v>
      </c>
    </row>
    <row r="3638" spans="1:41" ht="14.25" x14ac:dyDescent="0.45">
      <c r="A3638" s="150">
        <v>2020</v>
      </c>
      <c r="B3638" s="5" t="s">
        <v>1477</v>
      </c>
      <c r="C3638" s="5" t="s">
        <v>171</v>
      </c>
      <c r="D3638" s="5" t="s">
        <v>84</v>
      </c>
      <c r="E3638" s="5" t="s">
        <v>27</v>
      </c>
      <c r="F3638" s="5" t="s">
        <v>27</v>
      </c>
      <c r="G3638" s="5" t="s">
        <v>88</v>
      </c>
      <c r="H3638" s="5" t="s">
        <v>131</v>
      </c>
      <c r="I3638" s="150">
        <v>0</v>
      </c>
      <c r="J3638" s="150">
        <v>989</v>
      </c>
      <c r="K3638" s="150">
        <v>91.529610496656062</v>
      </c>
      <c r="L3638" s="150">
        <v>157.84440000000001</v>
      </c>
      <c r="M3638" s="150">
        <v>201.79687499999989</v>
      </c>
      <c r="N3638" s="150">
        <v>0</v>
      </c>
      <c r="O3638" s="150">
        <v>61</v>
      </c>
      <c r="P3638" s="150">
        <v>0</v>
      </c>
      <c r="Q3638" s="150">
        <v>7.453189898097599</v>
      </c>
      <c r="R3638" s="150">
        <v>22.593750951131241</v>
      </c>
      <c r="S3638" s="150">
        <v>0</v>
      </c>
      <c r="T3638" s="150">
        <v>119.3435018546176</v>
      </c>
      <c r="U3638" s="150"/>
      <c r="V3638" s="150">
        <v>901</v>
      </c>
      <c r="W3638" s="150">
        <v>0</v>
      </c>
      <c r="X3638" s="150">
        <v>34.777999999999999</v>
      </c>
      <c r="Y3638" s="150">
        <v>906</v>
      </c>
      <c r="Z3638" s="150">
        <v>76.14</v>
      </c>
      <c r="AA3638" s="150">
        <v>2817.174184274566</v>
      </c>
      <c r="AB3638" s="150">
        <v>139</v>
      </c>
      <c r="AC3638" s="150">
        <v>12.1</v>
      </c>
      <c r="AD3638" s="150">
        <v>111.79784847146399</v>
      </c>
      <c r="AE3638" s="150">
        <v>0</v>
      </c>
      <c r="AF3638" s="150">
        <v>1404.3756988120331</v>
      </c>
      <c r="AG3638" s="150">
        <v>20802</v>
      </c>
      <c r="AH3638" s="150">
        <v>3218.8681800765089</v>
      </c>
      <c r="AI3638" s="150">
        <v>0</v>
      </c>
      <c r="AJ3638" s="150">
        <v>1310.0820691495669</v>
      </c>
      <c r="AK3638" s="150">
        <v>0</v>
      </c>
      <c r="AL3638" s="150">
        <v>33383.87890625</v>
      </c>
      <c r="AM3638" s="150">
        <v>29405.763671875</v>
      </c>
      <c r="AN3638" s="150">
        <v>3978.114013671875</v>
      </c>
      <c r="AO3638" s="5" t="s">
        <v>2734</v>
      </c>
    </row>
    <row r="3639" spans="1:41" ht="14.25" x14ac:dyDescent="0.45">
      <c r="A3639" s="150">
        <v>2020</v>
      </c>
      <c r="B3639" s="5" t="s">
        <v>4024</v>
      </c>
      <c r="C3639" s="5" t="s">
        <v>171</v>
      </c>
      <c r="D3639" s="5" t="s">
        <v>84</v>
      </c>
      <c r="E3639" s="5" t="s">
        <v>27</v>
      </c>
      <c r="F3639" s="5" t="s">
        <v>27</v>
      </c>
      <c r="G3639" s="5" t="s">
        <v>88</v>
      </c>
      <c r="H3639" s="5" t="s">
        <v>131</v>
      </c>
      <c r="I3639" s="150">
        <v>371.4228</v>
      </c>
      <c r="J3639" s="150">
        <v>151.22199465</v>
      </c>
      <c r="K3639" s="150"/>
      <c r="L3639" s="150">
        <v>53.565000000000012</v>
      </c>
      <c r="M3639" s="150">
        <v>312.12</v>
      </c>
      <c r="N3639" s="150">
        <v>55.195259999999998</v>
      </c>
      <c r="O3639" s="150">
        <v>51.918049999999987</v>
      </c>
      <c r="P3639" s="150">
        <v>0</v>
      </c>
      <c r="Q3639" s="150">
        <v>5.9137197966655553</v>
      </c>
      <c r="R3639" s="150">
        <v>250.70951448366401</v>
      </c>
      <c r="S3639" s="150">
        <v>0</v>
      </c>
      <c r="T3639" s="150">
        <v>636.72479999999996</v>
      </c>
      <c r="U3639" s="150">
        <v>0</v>
      </c>
      <c r="V3639" s="150">
        <v>1356</v>
      </c>
      <c r="W3639" s="150">
        <v>0</v>
      </c>
      <c r="X3639" s="150">
        <v>107.7801633556294</v>
      </c>
      <c r="Y3639" s="150">
        <v>3880.5226396847538</v>
      </c>
      <c r="Z3639" s="150">
        <v>126</v>
      </c>
      <c r="AA3639" s="150">
        <v>2433</v>
      </c>
      <c r="AB3639" s="150"/>
      <c r="AC3639" s="150">
        <v>11.875310000000001</v>
      </c>
      <c r="AD3639" s="150">
        <v>56.027970631584438</v>
      </c>
      <c r="AE3639" s="150">
        <v>0</v>
      </c>
      <c r="AF3639" s="150">
        <v>933.86304000000018</v>
      </c>
      <c r="AG3639" s="150">
        <v>19106</v>
      </c>
      <c r="AH3639" s="150">
        <v>1220</v>
      </c>
      <c r="AI3639" s="150">
        <v>100.9188</v>
      </c>
      <c r="AJ3639" s="150">
        <v>1113.2071920000001</v>
      </c>
      <c r="AK3639" s="150"/>
      <c r="AL3639" s="150">
        <v>32333.984375</v>
      </c>
      <c r="AM3639" s="150">
        <v>29848.49609375</v>
      </c>
      <c r="AN3639" s="150">
        <v>2485.48974609375</v>
      </c>
      <c r="AO3639" s="5" t="s">
        <v>4425</v>
      </c>
    </row>
    <row r="3640" spans="1:41" ht="14.25" x14ac:dyDescent="0.45">
      <c r="A3640" s="150">
        <v>2020</v>
      </c>
      <c r="B3640" s="5" t="s">
        <v>582</v>
      </c>
      <c r="C3640" s="5" t="s">
        <v>171</v>
      </c>
      <c r="D3640" s="5" t="s">
        <v>84</v>
      </c>
      <c r="E3640" s="5" t="s">
        <v>27</v>
      </c>
      <c r="F3640" s="5" t="s">
        <v>27</v>
      </c>
      <c r="G3640" s="5" t="s">
        <v>88</v>
      </c>
      <c r="H3640" s="5" t="s">
        <v>131</v>
      </c>
      <c r="I3640" s="150">
        <v>1061.3635506249991</v>
      </c>
      <c r="J3640" s="150">
        <v>81.262002599999988</v>
      </c>
      <c r="K3640" s="150">
        <v>84.395206560000005</v>
      </c>
      <c r="L3640" s="150">
        <v>118.4838732</v>
      </c>
      <c r="M3640" s="150">
        <v>191.01743999999999</v>
      </c>
      <c r="N3640" s="150">
        <v>0</v>
      </c>
      <c r="O3640" s="150">
        <v>59.446630772803843</v>
      </c>
      <c r="P3640" s="150">
        <v>0</v>
      </c>
      <c r="Q3640" s="150">
        <v>5.9358671267264143</v>
      </c>
      <c r="R3640" s="150">
        <v>233.88464307884129</v>
      </c>
      <c r="S3640" s="150">
        <v>0</v>
      </c>
      <c r="T3640" s="150">
        <v>1442.4213999999999</v>
      </c>
      <c r="U3640" s="150">
        <v>0</v>
      </c>
      <c r="V3640" s="150">
        <v>831</v>
      </c>
      <c r="W3640" s="150">
        <v>0</v>
      </c>
      <c r="X3640" s="150">
        <v>107.7801633556294</v>
      </c>
      <c r="Y3640" s="150">
        <v>3986.920979999999</v>
      </c>
      <c r="Z3640" s="150">
        <v>126.7984301162623</v>
      </c>
      <c r="AA3640" s="150">
        <v>3202.8623118344049</v>
      </c>
      <c r="AB3640" s="150">
        <v>0</v>
      </c>
      <c r="AC3640" s="150">
        <v>11.53936</v>
      </c>
      <c r="AD3640" s="150">
        <v>57.148475114833133</v>
      </c>
      <c r="AE3640" s="150"/>
      <c r="AF3640" s="150">
        <v>500.08893563449033</v>
      </c>
      <c r="AG3640" s="150">
        <v>10201</v>
      </c>
      <c r="AH3640" s="150">
        <v>919.17981987668918</v>
      </c>
      <c r="AI3640" s="150">
        <v>102.93717599999999</v>
      </c>
      <c r="AJ3640" s="150">
        <v>1135.4713358399999</v>
      </c>
      <c r="AK3640" s="150"/>
      <c r="AL3640" s="150">
        <v>24460.9375</v>
      </c>
      <c r="AM3640" s="150">
        <v>21496.611328125</v>
      </c>
      <c r="AN3640" s="150">
        <v>2964.326416015625</v>
      </c>
      <c r="AO3640" s="5" t="s">
        <v>1001</v>
      </c>
    </row>
    <row r="3641" spans="1:41" ht="14.25" x14ac:dyDescent="0.45">
      <c r="A3641" s="150">
        <v>2020</v>
      </c>
      <c r="B3641" s="5" t="s">
        <v>6344</v>
      </c>
      <c r="C3641" s="5" t="s">
        <v>171</v>
      </c>
      <c r="D3641" s="5" t="s">
        <v>84</v>
      </c>
      <c r="E3641" s="5" t="s">
        <v>27</v>
      </c>
      <c r="F3641" s="5" t="s">
        <v>27</v>
      </c>
      <c r="G3641" s="5" t="s">
        <v>88</v>
      </c>
      <c r="H3641" s="5" t="s">
        <v>131</v>
      </c>
      <c r="I3641" s="150">
        <v>357</v>
      </c>
      <c r="J3641" s="150">
        <v>4086.013185543241</v>
      </c>
      <c r="K3641" s="150"/>
      <c r="L3641" s="150">
        <v>0</v>
      </c>
      <c r="M3641" s="150">
        <v>300</v>
      </c>
      <c r="N3641" s="150">
        <v>0</v>
      </c>
      <c r="O3641" s="150">
        <v>50</v>
      </c>
      <c r="P3641" s="150">
        <v>0</v>
      </c>
      <c r="Q3641" s="150">
        <v>5.8581659821718013</v>
      </c>
      <c r="R3641" s="150">
        <v>51.304000000000002</v>
      </c>
      <c r="S3641" s="150">
        <v>0</v>
      </c>
      <c r="T3641" s="150">
        <v>253.6318265900525</v>
      </c>
      <c r="U3641" s="150">
        <v>175</v>
      </c>
      <c r="V3641" s="150">
        <v>750</v>
      </c>
      <c r="W3641" s="150">
        <v>0</v>
      </c>
      <c r="X3641" s="150">
        <v>255</v>
      </c>
      <c r="Y3641" s="150">
        <v>1288</v>
      </c>
      <c r="Z3641" s="150">
        <v>18.805964800000002</v>
      </c>
      <c r="AA3641" s="150">
        <v>2779</v>
      </c>
      <c r="AB3641" s="150">
        <v>0</v>
      </c>
      <c r="AC3641" s="150">
        <v>50</v>
      </c>
      <c r="AD3641" s="150">
        <v>515.82648638572812</v>
      </c>
      <c r="AE3641" s="150">
        <v>0</v>
      </c>
      <c r="AF3641" s="150">
        <v>1937.4083916863781</v>
      </c>
      <c r="AG3641" s="150">
        <v>30140</v>
      </c>
      <c r="AH3641" s="150">
        <v>4571.8523844957608</v>
      </c>
      <c r="AI3641" s="150">
        <v>178</v>
      </c>
      <c r="AJ3641" s="150">
        <v>2498.8707839999988</v>
      </c>
      <c r="AK3641" s="150"/>
      <c r="AL3641" s="150">
        <v>50261.5703125</v>
      </c>
      <c r="AM3641" s="150">
        <v>44137.26171875</v>
      </c>
      <c r="AN3641" s="150">
        <v>6124.310546875</v>
      </c>
      <c r="AO3641" s="5" t="s">
        <v>6659</v>
      </c>
    </row>
    <row r="3642" spans="1:41" ht="14.25" x14ac:dyDescent="0.45">
      <c r="A3642" s="150">
        <v>2020</v>
      </c>
      <c r="B3642" s="5" t="s">
        <v>1476</v>
      </c>
      <c r="C3642" s="5" t="s">
        <v>171</v>
      </c>
      <c r="D3642" s="5" t="s">
        <v>84</v>
      </c>
      <c r="E3642" s="5" t="s">
        <v>27</v>
      </c>
      <c r="F3642" s="5" t="s">
        <v>27</v>
      </c>
      <c r="G3642" s="5" t="s">
        <v>88</v>
      </c>
      <c r="H3642" s="5" t="s">
        <v>131</v>
      </c>
      <c r="I3642" s="150">
        <v>0</v>
      </c>
      <c r="J3642" s="150">
        <v>1329.6220000000001</v>
      </c>
      <c r="K3642" s="150">
        <v>94</v>
      </c>
      <c r="L3642" s="150">
        <v>137.84228011791359</v>
      </c>
      <c r="M3642" s="150">
        <v>201.24999999999989</v>
      </c>
      <c r="N3642" s="150">
        <v>0</v>
      </c>
      <c r="O3642" s="150">
        <v>62.406002067581127</v>
      </c>
      <c r="P3642" s="150">
        <v>0</v>
      </c>
      <c r="Q3642" s="150">
        <v>6.6944930220000014</v>
      </c>
      <c r="R3642" s="150">
        <v>22.55347566211621</v>
      </c>
      <c r="S3642" s="150">
        <v>0</v>
      </c>
      <c r="T3642" s="150">
        <v>116</v>
      </c>
      <c r="U3642" s="150"/>
      <c r="V3642" s="150">
        <v>927.75473457031217</v>
      </c>
      <c r="W3642" s="150">
        <v>0</v>
      </c>
      <c r="X3642" s="150">
        <v>95.524183722320004</v>
      </c>
      <c r="Y3642" s="150">
        <v>1140</v>
      </c>
      <c r="Z3642" s="150">
        <v>69.853474207418955</v>
      </c>
      <c r="AA3642" s="150">
        <v>2698.4667478969468</v>
      </c>
      <c r="AB3642" s="150">
        <v>134</v>
      </c>
      <c r="AC3642" s="150">
        <v>62.337370000000007</v>
      </c>
      <c r="AD3642" s="150">
        <v>100.41739533000001</v>
      </c>
      <c r="AE3642" s="150">
        <v>0</v>
      </c>
      <c r="AF3642" s="150">
        <v>1617.3494200501859</v>
      </c>
      <c r="AG3642" s="150">
        <v>20861.638968230149</v>
      </c>
      <c r="AH3642" s="150">
        <v>3009.5</v>
      </c>
      <c r="AI3642" s="150">
        <v>0</v>
      </c>
      <c r="AJ3642" s="150">
        <v>1310.0820691495669</v>
      </c>
      <c r="AK3642" s="150">
        <v>0</v>
      </c>
      <c r="AL3642" s="150">
        <v>33997.29296875</v>
      </c>
      <c r="AM3642" s="150">
        <v>30184.1953125</v>
      </c>
      <c r="AN3642" s="150">
        <v>3813.09765625</v>
      </c>
      <c r="AO3642" s="5" t="s">
        <v>2733</v>
      </c>
    </row>
    <row r="3643" spans="1:41" ht="14.25" x14ac:dyDescent="0.45">
      <c r="A3643" s="150">
        <v>2020</v>
      </c>
      <c r="B3643" s="5" t="s">
        <v>4980</v>
      </c>
      <c r="C3643" s="5" t="s">
        <v>171</v>
      </c>
      <c r="D3643" s="5" t="s">
        <v>84</v>
      </c>
      <c r="E3643" s="5" t="s">
        <v>27</v>
      </c>
      <c r="F3643" s="5" t="s">
        <v>27</v>
      </c>
      <c r="G3643" s="5" t="s">
        <v>88</v>
      </c>
      <c r="H3643" s="5" t="s">
        <v>131</v>
      </c>
      <c r="I3643" s="150">
        <v>357.7</v>
      </c>
      <c r="J3643" s="150">
        <v>2230.0841273635669</v>
      </c>
      <c r="K3643" s="150">
        <v>0</v>
      </c>
      <c r="L3643" s="150">
        <v>114.6348126</v>
      </c>
      <c r="M3643" s="150">
        <v>306</v>
      </c>
      <c r="N3643" s="150">
        <v>0</v>
      </c>
      <c r="O3643" s="150">
        <v>51</v>
      </c>
      <c r="P3643" s="150">
        <v>0</v>
      </c>
      <c r="Q3643" s="150">
        <v>5.8307394315121437</v>
      </c>
      <c r="R3643" s="150">
        <v>42.601213323645069</v>
      </c>
      <c r="S3643" s="150">
        <v>50.749999999999993</v>
      </c>
      <c r="T3643" s="150">
        <v>0</v>
      </c>
      <c r="U3643" s="150">
        <v>95.95</v>
      </c>
      <c r="V3643" s="150">
        <v>766</v>
      </c>
      <c r="W3643" s="150">
        <v>0</v>
      </c>
      <c r="X3643" s="150">
        <v>529.745</v>
      </c>
      <c r="Y3643" s="150">
        <v>4000.0653811238622</v>
      </c>
      <c r="Z3643" s="150">
        <v>54.551042027658191</v>
      </c>
      <c r="AA3643" s="150">
        <v>2433</v>
      </c>
      <c r="AB3643" s="150">
        <v>0</v>
      </c>
      <c r="AC3643" s="150">
        <v>11.87532</v>
      </c>
      <c r="AD3643" s="150">
        <v>55.532766840495988</v>
      </c>
      <c r="AE3643" s="150">
        <v>0</v>
      </c>
      <c r="AF3643" s="150">
        <v>1087.9885850400001</v>
      </c>
      <c r="AG3643" s="150">
        <v>17808</v>
      </c>
      <c r="AH3643" s="150">
        <v>2091.0124999999998</v>
      </c>
      <c r="AI3643" s="150">
        <v>98.94</v>
      </c>
      <c r="AJ3643" s="150">
        <v>1748.870784</v>
      </c>
      <c r="AK3643" s="150"/>
      <c r="AL3643" s="150">
        <v>33940.12890625</v>
      </c>
      <c r="AM3643" s="150">
        <v>30757.15234375</v>
      </c>
      <c r="AN3643" s="150">
        <v>3182.980224609375</v>
      </c>
      <c r="AO3643" s="5" t="s">
        <v>5644</v>
      </c>
    </row>
    <row r="3644" spans="1:41" ht="14.25" x14ac:dyDescent="0.45">
      <c r="A3644" s="150">
        <v>2020</v>
      </c>
      <c r="B3644" s="5" t="s">
        <v>7352</v>
      </c>
      <c r="C3644" s="5" t="s">
        <v>171</v>
      </c>
      <c r="D3644" s="5" t="s">
        <v>84</v>
      </c>
      <c r="E3644" s="5" t="s">
        <v>27</v>
      </c>
      <c r="F3644" s="5" t="s">
        <v>27</v>
      </c>
      <c r="G3644" s="5" t="s">
        <v>88</v>
      </c>
      <c r="H3644" s="5" t="s">
        <v>131</v>
      </c>
      <c r="I3644" s="150">
        <v>350</v>
      </c>
      <c r="J3644" s="150">
        <v>1242.2300639474629</v>
      </c>
      <c r="K3644" s="150">
        <v>0</v>
      </c>
      <c r="L3644" s="150">
        <v>0</v>
      </c>
      <c r="M3644" s="150">
        <v>100</v>
      </c>
      <c r="N3644" s="150">
        <v>0</v>
      </c>
      <c r="O3644" s="150">
        <v>50</v>
      </c>
      <c r="P3644" s="150">
        <v>0</v>
      </c>
      <c r="Q3644" s="150">
        <v>0</v>
      </c>
      <c r="R3644" s="150">
        <v>154.88570000000001</v>
      </c>
      <c r="S3644" s="150">
        <v>55.553891999999998</v>
      </c>
      <c r="T3644" s="150">
        <v>182</v>
      </c>
      <c r="U3644" s="150">
        <v>257.94400000000002</v>
      </c>
      <c r="V3644" s="150">
        <v>655</v>
      </c>
      <c r="W3644" s="150">
        <v>0</v>
      </c>
      <c r="X3644" s="150">
        <v>490.3</v>
      </c>
      <c r="Y3644" s="150">
        <v>1288</v>
      </c>
      <c r="Z3644" s="150">
        <v>0</v>
      </c>
      <c r="AA3644" s="150">
        <v>5079</v>
      </c>
      <c r="AB3644" s="150">
        <v>0</v>
      </c>
      <c r="AC3644" s="150">
        <v>50</v>
      </c>
      <c r="AD3644" s="150">
        <v>206.94800000000001</v>
      </c>
      <c r="AE3644" s="150"/>
      <c r="AF3644" s="150">
        <v>1574.241541146645</v>
      </c>
      <c r="AG3644" s="150">
        <v>26647</v>
      </c>
      <c r="AH3644" s="150">
        <v>4448</v>
      </c>
      <c r="AI3644" s="150">
        <v>178</v>
      </c>
      <c r="AJ3644" s="150">
        <v>2395.83617</v>
      </c>
      <c r="AK3644" s="150"/>
      <c r="AL3644" s="150">
        <v>45404.9375</v>
      </c>
      <c r="AM3644" s="150">
        <v>39694.13671875</v>
      </c>
      <c r="AN3644" s="150">
        <v>5710.8017578125</v>
      </c>
      <c r="AO3644" s="5" t="s">
        <v>7356</v>
      </c>
    </row>
    <row r="3645" spans="1:41" ht="14.25" x14ac:dyDescent="0.45">
      <c r="A3645" s="150">
        <v>2020</v>
      </c>
      <c r="B3645" s="5" t="s">
        <v>1478</v>
      </c>
      <c r="C3645" s="5" t="s">
        <v>171</v>
      </c>
      <c r="D3645" s="5" t="s">
        <v>84</v>
      </c>
      <c r="E3645" s="5" t="s">
        <v>27</v>
      </c>
      <c r="F3645" s="5" t="s">
        <v>27</v>
      </c>
      <c r="G3645" s="5" t="s">
        <v>88</v>
      </c>
      <c r="H3645" s="5" t="s">
        <v>131</v>
      </c>
      <c r="I3645" s="150">
        <v>0</v>
      </c>
      <c r="J3645" s="150">
        <v>1075</v>
      </c>
      <c r="K3645" s="150">
        <v>89.297180972347377</v>
      </c>
      <c r="L3645" s="150">
        <v>147.05600000000001</v>
      </c>
      <c r="M3645" s="150">
        <v>197.31249999999989</v>
      </c>
      <c r="N3645" s="150">
        <v>0</v>
      </c>
      <c r="O3645" s="150">
        <v>60.17170069671927</v>
      </c>
      <c r="P3645" s="150">
        <v>0</v>
      </c>
      <c r="Q3645" s="150">
        <v>5.8940881752091929</v>
      </c>
      <c r="R3645" s="150">
        <v>33.721355231239237</v>
      </c>
      <c r="S3645" s="150">
        <v>0</v>
      </c>
      <c r="T3645" s="150">
        <v>1485.9089708749991</v>
      </c>
      <c r="U3645" s="150"/>
      <c r="V3645" s="150">
        <v>522</v>
      </c>
      <c r="W3645" s="150">
        <v>0</v>
      </c>
      <c r="X3645" s="150">
        <v>55.780163355629362</v>
      </c>
      <c r="Y3645" s="150">
        <v>1509.5160000000001</v>
      </c>
      <c r="Z3645" s="150">
        <v>125.6968471707648</v>
      </c>
      <c r="AA3645" s="150">
        <v>2777.0610274561141</v>
      </c>
      <c r="AB3645" s="150">
        <v>139</v>
      </c>
      <c r="AC3645" s="150">
        <v>11.540509999999999</v>
      </c>
      <c r="AD3645" s="150">
        <v>56.499742831423433</v>
      </c>
      <c r="AE3645" s="150">
        <v>0</v>
      </c>
      <c r="AF3645" s="150">
        <v>1206.64635084372</v>
      </c>
      <c r="AG3645" s="150">
        <v>15666.495123866391</v>
      </c>
      <c r="AH3645" s="150">
        <v>2118.4643830502009</v>
      </c>
      <c r="AI3645" s="150">
        <v>104.99591952</v>
      </c>
      <c r="AJ3645" s="150">
        <v>1033.7505847600589</v>
      </c>
      <c r="AK3645" s="150"/>
      <c r="AL3645" s="150">
        <v>28421.80859375</v>
      </c>
      <c r="AM3645" s="150">
        <v>24114.376953125</v>
      </c>
      <c r="AN3645" s="150">
        <v>4307.4306640625</v>
      </c>
      <c r="AO3645" s="5" t="s">
        <v>2732</v>
      </c>
    </row>
    <row r="3646" spans="1:41" ht="14.25" x14ac:dyDescent="0.45">
      <c r="A3646" s="150">
        <v>2020</v>
      </c>
      <c r="B3646" s="5" t="s">
        <v>6344</v>
      </c>
      <c r="C3646" s="5" t="s">
        <v>171</v>
      </c>
      <c r="D3646" s="5" t="s">
        <v>84</v>
      </c>
      <c r="E3646" s="5" t="s">
        <v>109</v>
      </c>
      <c r="F3646" s="5" t="s">
        <v>109</v>
      </c>
      <c r="G3646" s="5" t="s">
        <v>87</v>
      </c>
      <c r="H3646" s="5" t="s">
        <v>131</v>
      </c>
      <c r="I3646" s="150">
        <v>8226.535621780753</v>
      </c>
      <c r="J3646" s="150">
        <v>53080.611259029858</v>
      </c>
      <c r="K3646" s="150">
        <v>1096.0033705230533</v>
      </c>
      <c r="L3646" s="150">
        <v>1449.3039990326274</v>
      </c>
      <c r="M3646" s="150">
        <v>13681.876746793336</v>
      </c>
      <c r="N3646" s="150">
        <v>8217.6220206780163</v>
      </c>
      <c r="O3646" s="150">
        <v>7772.1768292962515</v>
      </c>
      <c r="P3646" s="150">
        <v>7451.761459568459</v>
      </c>
      <c r="Q3646" s="150">
        <v>5246.6193850064665</v>
      </c>
      <c r="R3646" s="150">
        <v>6293.1910223288151</v>
      </c>
      <c r="S3646" s="150">
        <v>9076.0552284629721</v>
      </c>
      <c r="T3646" s="150">
        <v>8187.6201040877777</v>
      </c>
      <c r="U3646" s="150">
        <v>681.02155962706343</v>
      </c>
      <c r="V3646" s="150">
        <v>3484.9870186630028</v>
      </c>
      <c r="W3646" s="150">
        <v>3543.3602952024653</v>
      </c>
      <c r="X3646" s="150">
        <v>10380.202298315662</v>
      </c>
      <c r="Y3646" s="150">
        <v>32835.992146018572</v>
      </c>
      <c r="Z3646" s="150">
        <v>7143.2260509784001</v>
      </c>
      <c r="AA3646" s="150">
        <v>86069.860118581273</v>
      </c>
      <c r="AB3646" s="150">
        <v>1755.2946664673484</v>
      </c>
      <c r="AC3646" s="150">
        <v>8754.8444767581641</v>
      </c>
      <c r="AD3646" s="150">
        <v>13026.970441697349</v>
      </c>
      <c r="AE3646" s="150">
        <v>8732.1059558431334</v>
      </c>
      <c r="AF3646" s="150">
        <v>21844.286134982623</v>
      </c>
      <c r="AG3646" s="150">
        <v>109807.30181872519</v>
      </c>
      <c r="AH3646" s="150">
        <v>13655.050641899454</v>
      </c>
      <c r="AI3646" s="150">
        <v>958.55064633222764</v>
      </c>
      <c r="AJ3646" s="150">
        <v>19673.842378940626</v>
      </c>
      <c r="AK3646" s="150">
        <v>1312.8866758524741</v>
      </c>
      <c r="AL3646" s="150">
        <v>473439.125</v>
      </c>
      <c r="AM3646" s="150">
        <v>388993.09375</v>
      </c>
      <c r="AN3646" s="150">
        <v>84446.03125</v>
      </c>
      <c r="AO3646" s="5" t="s">
        <v>6660</v>
      </c>
    </row>
    <row r="3647" spans="1:41" ht="14.25" x14ac:dyDescent="0.45">
      <c r="A3647" s="150">
        <v>2020</v>
      </c>
      <c r="B3647" s="5" t="s">
        <v>7352</v>
      </c>
      <c r="C3647" s="5" t="s">
        <v>171</v>
      </c>
      <c r="D3647" s="5" t="s">
        <v>84</v>
      </c>
      <c r="E3647" s="5" t="s">
        <v>109</v>
      </c>
      <c r="F3647" s="5" t="s">
        <v>109</v>
      </c>
      <c r="G3647" s="5" t="s">
        <v>87</v>
      </c>
      <c r="H3647" s="5" t="s">
        <v>131</v>
      </c>
      <c r="I3647" s="150">
        <v>8045</v>
      </c>
      <c r="J3647" s="150">
        <v>36713.342015259252</v>
      </c>
      <c r="K3647" s="150">
        <v>871.78700000000003</v>
      </c>
      <c r="L3647" s="150">
        <v>1809.5519999999999</v>
      </c>
      <c r="M3647" s="150">
        <v>14500</v>
      </c>
      <c r="N3647" s="150">
        <v>7546.74</v>
      </c>
      <c r="O3647" s="150">
        <v>7589.4142000000002</v>
      </c>
      <c r="P3647" s="150">
        <v>6816.4530000000004</v>
      </c>
      <c r="Q3647" s="150">
        <v>3866.04736</v>
      </c>
      <c r="R3647" s="150">
        <v>4420.2742099999987</v>
      </c>
      <c r="S3647" s="150">
        <v>9110</v>
      </c>
      <c r="T3647" s="150">
        <v>6726.7696581818182</v>
      </c>
      <c r="U3647" s="150">
        <v>833.06900000000007</v>
      </c>
      <c r="V3647" s="150">
        <v>3251</v>
      </c>
      <c r="W3647" s="150">
        <v>3339</v>
      </c>
      <c r="X3647" s="150">
        <v>9881</v>
      </c>
      <c r="Y3647" s="150">
        <v>32063.5</v>
      </c>
      <c r="Z3647" s="150">
        <v>6890.2749299999996</v>
      </c>
      <c r="AA3647" s="150">
        <v>89406</v>
      </c>
      <c r="AB3647" s="150">
        <v>1714</v>
      </c>
      <c r="AC3647" s="150">
        <v>8548.8799799999997</v>
      </c>
      <c r="AD3647" s="150">
        <v>12086.2168</v>
      </c>
      <c r="AE3647" s="150">
        <v>5793</v>
      </c>
      <c r="AF3647" s="150">
        <v>29219.658148363811</v>
      </c>
      <c r="AG3647" s="150">
        <v>120026</v>
      </c>
      <c r="AH3647" s="150">
        <v>13333</v>
      </c>
      <c r="AI3647" s="150">
        <v>936</v>
      </c>
      <c r="AJ3647" s="150">
        <v>21816.27853232397</v>
      </c>
      <c r="AK3647" s="150">
        <v>1282</v>
      </c>
      <c r="AL3647" s="150">
        <v>468434.28125</v>
      </c>
      <c r="AM3647" s="150">
        <v>387065.0625</v>
      </c>
      <c r="AN3647" s="150">
        <v>81369.1875</v>
      </c>
      <c r="AO3647" s="5" t="s">
        <v>7357</v>
      </c>
    </row>
    <row r="3648" spans="1:41" ht="14.25" x14ac:dyDescent="0.45">
      <c r="A3648" s="150">
        <v>2020</v>
      </c>
      <c r="B3648" s="5" t="s">
        <v>4980</v>
      </c>
      <c r="C3648" s="5" t="s">
        <v>171</v>
      </c>
      <c r="D3648" s="5" t="s">
        <v>84</v>
      </c>
      <c r="E3648" s="5" t="s">
        <v>109</v>
      </c>
      <c r="F3648" s="5" t="s">
        <v>109</v>
      </c>
      <c r="G3648" s="5" t="s">
        <v>87</v>
      </c>
      <c r="H3648" s="5" t="s">
        <v>131</v>
      </c>
      <c r="I3648" s="150">
        <v>6940.3337494792941</v>
      </c>
      <c r="J3648" s="150">
        <v>52516.516756501544</v>
      </c>
      <c r="K3648" s="150">
        <v>937.5982144864256</v>
      </c>
      <c r="L3648" s="150">
        <v>1029.2510736553234</v>
      </c>
      <c r="M3648" s="150">
        <v>12167.707165526084</v>
      </c>
      <c r="N3648" s="150">
        <v>9061.3579412602485</v>
      </c>
      <c r="O3648" s="150">
        <v>8368.6781911218368</v>
      </c>
      <c r="P3648" s="150">
        <v>7048.478855892894</v>
      </c>
      <c r="Q3648" s="150">
        <v>5015.6690992252861</v>
      </c>
      <c r="R3648" s="150">
        <v>4055.6067132214312</v>
      </c>
      <c r="S3648" s="150">
        <v>5414.8930589440761</v>
      </c>
      <c r="T3648" s="150">
        <v>6703.3004930080069</v>
      </c>
      <c r="U3648" s="150">
        <v>732.16939221130986</v>
      </c>
      <c r="V3648" s="150">
        <v>4754.3603842440889</v>
      </c>
      <c r="W3648" s="150">
        <v>3165.710825316527</v>
      </c>
      <c r="X3648" s="150">
        <v>11615.156307663017</v>
      </c>
      <c r="Y3648" s="150">
        <v>33585.505479701678</v>
      </c>
      <c r="Z3648" s="150">
        <v>7178.7176215766813</v>
      </c>
      <c r="AA3648" s="150">
        <v>82256.860882375957</v>
      </c>
      <c r="AB3648" s="150">
        <v>1055.5881021521332</v>
      </c>
      <c r="AC3648" s="150">
        <v>8004.6851502149639</v>
      </c>
      <c r="AD3648" s="150">
        <v>13741.912892021504</v>
      </c>
      <c r="AE3648" s="150">
        <v>6578.3195580642268</v>
      </c>
      <c r="AF3648" s="150">
        <v>22597.264061016594</v>
      </c>
      <c r="AG3648" s="150">
        <v>95993.201465172024</v>
      </c>
      <c r="AH3648" s="150">
        <v>13114.786710271363</v>
      </c>
      <c r="AI3648" s="150">
        <v>628.9282405038158</v>
      </c>
      <c r="AJ3648" s="150">
        <v>18066.148067671587</v>
      </c>
      <c r="AK3648" s="150">
        <v>1576.0077852490929</v>
      </c>
      <c r="AL3648" s="150">
        <v>443904.6875</v>
      </c>
      <c r="AM3648" s="150">
        <v>365414.4375</v>
      </c>
      <c r="AN3648" s="150">
        <v>78490.2734375</v>
      </c>
      <c r="AO3648" s="5" t="s">
        <v>5645</v>
      </c>
    </row>
    <row r="3649" spans="1:41" ht="14.25" x14ac:dyDescent="0.45">
      <c r="A3649" s="150">
        <v>2020</v>
      </c>
      <c r="B3649" s="5" t="s">
        <v>1476</v>
      </c>
      <c r="C3649" s="5" t="s">
        <v>171</v>
      </c>
      <c r="D3649" s="5" t="s">
        <v>84</v>
      </c>
      <c r="E3649" s="5" t="s">
        <v>109</v>
      </c>
      <c r="F3649" s="5" t="s">
        <v>109</v>
      </c>
      <c r="G3649" s="5" t="s">
        <v>87</v>
      </c>
      <c r="H3649" s="5" t="s">
        <v>131</v>
      </c>
      <c r="I3649" s="150">
        <v>2772.6290694670379</v>
      </c>
      <c r="J3649" s="150">
        <v>7563.0353151430718</v>
      </c>
      <c r="K3649" s="150">
        <v>642.34992839746826</v>
      </c>
      <c r="L3649" s="150">
        <v>1572.6081109542536</v>
      </c>
      <c r="M3649" s="150">
        <v>3704.0969505707112</v>
      </c>
      <c r="N3649" s="150">
        <v>1104.4547733086413</v>
      </c>
      <c r="O3649" s="150">
        <v>6731.9724134310936</v>
      </c>
      <c r="P3649" s="150">
        <v>7883.6054300683618</v>
      </c>
      <c r="Q3649" s="150">
        <v>1787.6320276635756</v>
      </c>
      <c r="R3649" s="150">
        <v>4576.2108392774717</v>
      </c>
      <c r="S3649" s="150">
        <v>5224.6880240087858</v>
      </c>
      <c r="T3649" s="150">
        <v>8014.2528731322536</v>
      </c>
      <c r="U3649" s="150">
        <v>1860.2711673876684</v>
      </c>
      <c r="V3649" s="150">
        <v>1715.3525394870244</v>
      </c>
      <c r="W3649" s="150">
        <v>2431.4940792446537</v>
      </c>
      <c r="X3649" s="150">
        <v>9212.8757102164</v>
      </c>
      <c r="Y3649" s="150">
        <v>32007.413852106612</v>
      </c>
      <c r="Z3649" s="150">
        <v>7899.3303014793573</v>
      </c>
      <c r="AA3649" s="150">
        <v>70281.540571040154</v>
      </c>
      <c r="AB3649" s="150">
        <v>664.12450224145016</v>
      </c>
      <c r="AC3649" s="150">
        <v>9489.5802084529623</v>
      </c>
      <c r="AD3649" s="150">
        <v>11616.478084823169</v>
      </c>
      <c r="AE3649" s="150">
        <v>13170.955838805939</v>
      </c>
      <c r="AF3649" s="150">
        <v>20214.0627184966</v>
      </c>
      <c r="AG3649" s="150">
        <v>68817.5139643203</v>
      </c>
      <c r="AH3649" s="150">
        <v>12484.089003882998</v>
      </c>
      <c r="AI3649" s="150">
        <v>762.11008453936904</v>
      </c>
      <c r="AJ3649" s="150">
        <v>27153.561084075282</v>
      </c>
      <c r="AK3649" s="150">
        <v>718.56093685140513</v>
      </c>
      <c r="AL3649" s="150">
        <v>342076.875</v>
      </c>
      <c r="AM3649" s="150">
        <v>279869.75</v>
      </c>
      <c r="AN3649" s="150">
        <v>62207.09375</v>
      </c>
      <c r="AO3649" s="5" t="s">
        <v>2735</v>
      </c>
    </row>
    <row r="3650" spans="1:41" ht="14.25" x14ac:dyDescent="0.45">
      <c r="A3650" s="150">
        <v>2020</v>
      </c>
      <c r="B3650" s="5" t="s">
        <v>582</v>
      </c>
      <c r="C3650" s="5" t="s">
        <v>171</v>
      </c>
      <c r="D3650" s="5" t="s">
        <v>84</v>
      </c>
      <c r="E3650" s="5" t="s">
        <v>109</v>
      </c>
      <c r="F3650" s="5" t="s">
        <v>109</v>
      </c>
      <c r="G3650" s="5" t="s">
        <v>87</v>
      </c>
      <c r="H3650" s="5" t="s">
        <v>131</v>
      </c>
      <c r="I3650" s="150">
        <v>5567.8255476275544</v>
      </c>
      <c r="J3650" s="150">
        <v>23479.878720549685</v>
      </c>
      <c r="K3650" s="150">
        <v>677.69603116300891</v>
      </c>
      <c r="L3650" s="150">
        <v>988.07411462811024</v>
      </c>
      <c r="M3650" s="150">
        <v>4686.9323539082561</v>
      </c>
      <c r="N3650" s="150">
        <v>5958.9242621521053</v>
      </c>
      <c r="O3650" s="150">
        <v>8001.7256265984925</v>
      </c>
      <c r="P3650" s="150">
        <v>6817.8105332858022</v>
      </c>
      <c r="Q3650" s="150">
        <v>1333.5268652937079</v>
      </c>
      <c r="R3650" s="150">
        <v>4556.4141740679688</v>
      </c>
      <c r="S3650" s="150">
        <v>6390.8219964787268</v>
      </c>
      <c r="T3650" s="150">
        <v>6838.3660475674296</v>
      </c>
      <c r="U3650" s="150">
        <v>816.13805400355773</v>
      </c>
      <c r="V3650" s="150">
        <v>1596.5491343708447</v>
      </c>
      <c r="W3650" s="150">
        <v>1356.5085302521513</v>
      </c>
      <c r="X3650" s="150">
        <v>10625.140179171412</v>
      </c>
      <c r="Y3650" s="150">
        <v>20609.997916423632</v>
      </c>
      <c r="Z3650" s="150">
        <v>9528.5563133189771</v>
      </c>
      <c r="AA3650" s="150">
        <v>89833.206894596282</v>
      </c>
      <c r="AB3650" s="150">
        <v>702.25832553794498</v>
      </c>
      <c r="AC3650" s="150">
        <v>8776.8540161618075</v>
      </c>
      <c r="AD3650" s="150">
        <v>8503.7877142440502</v>
      </c>
      <c r="AE3650" s="150">
        <v>8664.5647230522027</v>
      </c>
      <c r="AF3650" s="150">
        <v>20023.964396923242</v>
      </c>
      <c r="AG3650" s="150">
        <v>82782.747319017508</v>
      </c>
      <c r="AH3650" s="150">
        <v>13414.362132493507</v>
      </c>
      <c r="AI3650" s="150">
        <v>822.83686156035844</v>
      </c>
      <c r="AJ3650" s="150">
        <v>20086.374459067039</v>
      </c>
      <c r="AK3650" s="150">
        <v>695.00128401807751</v>
      </c>
      <c r="AL3650" s="150">
        <v>374136.875</v>
      </c>
      <c r="AM3650" s="150">
        <v>311421.40625</v>
      </c>
      <c r="AN3650" s="150">
        <v>62715.43359375</v>
      </c>
      <c r="AO3650" s="5" t="s">
        <v>1002</v>
      </c>
    </row>
    <row r="3651" spans="1:41" ht="14.25" x14ac:dyDescent="0.45">
      <c r="A3651" s="150">
        <v>2020</v>
      </c>
      <c r="B3651" s="5" t="s">
        <v>1477</v>
      </c>
      <c r="C3651" s="5" t="s">
        <v>171</v>
      </c>
      <c r="D3651" s="5" t="s">
        <v>84</v>
      </c>
      <c r="E3651" s="5" t="s">
        <v>109</v>
      </c>
      <c r="F3651" s="5" t="s">
        <v>109</v>
      </c>
      <c r="G3651" s="5" t="s">
        <v>87</v>
      </c>
      <c r="H3651" s="5" t="s">
        <v>131</v>
      </c>
      <c r="I3651" s="150">
        <v>6642.4156866403546</v>
      </c>
      <c r="J3651" s="150">
        <v>7646.1595628594978</v>
      </c>
      <c r="K3651" s="150">
        <v>592.86109305965317</v>
      </c>
      <c r="L3651" s="150">
        <v>1770.2832238761246</v>
      </c>
      <c r="M3651" s="150">
        <v>5287.9652334362709</v>
      </c>
      <c r="N3651" s="150">
        <v>3912.883214193711</v>
      </c>
      <c r="O3651" s="150">
        <v>7357.4061648702964</v>
      </c>
      <c r="P3651" s="150">
        <v>8879.4124430615229</v>
      </c>
      <c r="Q3651" s="150">
        <v>1909.458640123228</v>
      </c>
      <c r="R3651" s="150">
        <v>5038.4925325331169</v>
      </c>
      <c r="S3651" s="150">
        <v>4593.6781890991851</v>
      </c>
      <c r="T3651" s="150">
        <v>7944.3386469993529</v>
      </c>
      <c r="U3651" s="150">
        <v>1603.0963956333023</v>
      </c>
      <c r="V3651" s="150">
        <v>1681.3540599171765</v>
      </c>
      <c r="W3651" s="150">
        <v>1197.5794079804996</v>
      </c>
      <c r="X3651" s="150">
        <v>9415.6732760938248</v>
      </c>
      <c r="Y3651" s="150">
        <v>25765.74310437253</v>
      </c>
      <c r="Z3651" s="150">
        <v>11394.790208606535</v>
      </c>
      <c r="AA3651" s="150">
        <v>73437.29443906252</v>
      </c>
      <c r="AB3651" s="150"/>
      <c r="AC3651" s="150">
        <v>9440.720045881917</v>
      </c>
      <c r="AD3651" s="150">
        <v>12164.137918128372</v>
      </c>
      <c r="AE3651" s="150">
        <v>8399.6559664691667</v>
      </c>
      <c r="AF3651" s="150">
        <v>17623.383781417462</v>
      </c>
      <c r="AG3651" s="150">
        <v>69499.920217197025</v>
      </c>
      <c r="AH3651" s="150">
        <v>16291.822837279271</v>
      </c>
      <c r="AI3651" s="150">
        <v>747.004977255163</v>
      </c>
      <c r="AJ3651" s="150">
        <v>25121.522346329686</v>
      </c>
      <c r="AK3651" s="150">
        <v>607.00958342094805</v>
      </c>
      <c r="AL3651" s="150">
        <v>345966.0625</v>
      </c>
      <c r="AM3651" s="150">
        <v>279766.59375</v>
      </c>
      <c r="AN3651" s="150">
        <v>66199.4765625</v>
      </c>
      <c r="AO3651" s="5" t="s">
        <v>2737</v>
      </c>
    </row>
    <row r="3652" spans="1:41" ht="14.25" x14ac:dyDescent="0.45">
      <c r="A3652" s="150">
        <v>2020</v>
      </c>
      <c r="B3652" s="5" t="s">
        <v>4024</v>
      </c>
      <c r="C3652" s="5" t="s">
        <v>171</v>
      </c>
      <c r="D3652" s="5" t="s">
        <v>84</v>
      </c>
      <c r="E3652" s="5" t="s">
        <v>109</v>
      </c>
      <c r="F3652" s="5" t="s">
        <v>109</v>
      </c>
      <c r="G3652" s="5" t="s">
        <v>87</v>
      </c>
      <c r="H3652" s="5" t="s">
        <v>131</v>
      </c>
      <c r="I3652" s="150">
        <v>6352.8119708263794</v>
      </c>
      <c r="J3652" s="150">
        <v>34691.36247505551</v>
      </c>
      <c r="K3652" s="150">
        <v>703.71024291962158</v>
      </c>
      <c r="L3652" s="150">
        <v>957.46570064396212</v>
      </c>
      <c r="M3652" s="150">
        <v>9174.3606118201114</v>
      </c>
      <c r="N3652" s="150">
        <v>7903.7646437825888</v>
      </c>
      <c r="O3652" s="150">
        <v>7609.9590263611635</v>
      </c>
      <c r="P3652" s="150">
        <v>8011.3373031282936</v>
      </c>
      <c r="Q3652" s="150">
        <v>3713.9039276304825</v>
      </c>
      <c r="R3652" s="150">
        <v>3759.1892821159718</v>
      </c>
      <c r="S3652" s="150">
        <v>7069.0067974805679</v>
      </c>
      <c r="T3652" s="150">
        <v>6599.4811004838066</v>
      </c>
      <c r="U3652" s="150">
        <v>731.35233179132024</v>
      </c>
      <c r="V3652" s="150">
        <v>7013.8419630223798</v>
      </c>
      <c r="W3652" s="150">
        <v>1292.849166406254</v>
      </c>
      <c r="X3652" s="150">
        <v>10415.933847632899</v>
      </c>
      <c r="Y3652" s="150">
        <v>27820.599426055916</v>
      </c>
      <c r="Z3652" s="150">
        <v>6754.1902475935094</v>
      </c>
      <c r="AA3652" s="150">
        <v>95889.378507882095</v>
      </c>
      <c r="AB3652" s="150">
        <v>679.98997683304663</v>
      </c>
      <c r="AC3652" s="150">
        <v>8684.2666790518979</v>
      </c>
      <c r="AD3652" s="150">
        <v>9777.8018874724257</v>
      </c>
      <c r="AE3652" s="150">
        <v>10208.639944945115</v>
      </c>
      <c r="AF3652" s="150">
        <v>19772.42593991373</v>
      </c>
      <c r="AG3652" s="150">
        <v>92467.385274959088</v>
      </c>
      <c r="AH3652" s="150">
        <v>13134.049272110395</v>
      </c>
      <c r="AI3652" s="150">
        <v>586.38012401020057</v>
      </c>
      <c r="AJ3652" s="150">
        <v>20475.701525861725</v>
      </c>
      <c r="AK3652" s="150">
        <v>1230.6842073851701</v>
      </c>
      <c r="AL3652" s="150">
        <v>423481.8125</v>
      </c>
      <c r="AM3652" s="150">
        <v>355207.59375</v>
      </c>
      <c r="AN3652" s="150">
        <v>68274.2109375</v>
      </c>
      <c r="AO3652" s="5" t="s">
        <v>4426</v>
      </c>
    </row>
    <row r="3653" spans="1:41" ht="14.25" x14ac:dyDescent="0.45">
      <c r="A3653" s="150">
        <v>2020</v>
      </c>
      <c r="B3653" s="5" t="s">
        <v>1478</v>
      </c>
      <c r="C3653" s="5" t="s">
        <v>171</v>
      </c>
      <c r="D3653" s="5" t="s">
        <v>84</v>
      </c>
      <c r="E3653" s="5" t="s">
        <v>109</v>
      </c>
      <c r="F3653" s="5" t="s">
        <v>109</v>
      </c>
      <c r="G3653" s="5" t="s">
        <v>87</v>
      </c>
      <c r="H3653" s="5" t="s">
        <v>131</v>
      </c>
      <c r="I3653" s="150">
        <v>4193.7199076268143</v>
      </c>
      <c r="J3653" s="150">
        <v>8808.6654400973257</v>
      </c>
      <c r="K3653" s="150">
        <v>581.50152480822101</v>
      </c>
      <c r="L3653" s="150">
        <v>1719.1718347300475</v>
      </c>
      <c r="M3653" s="150">
        <v>2697.6489054345739</v>
      </c>
      <c r="N3653" s="150">
        <v>3634.09654286058</v>
      </c>
      <c r="O3653" s="150">
        <v>8562.1234216337161</v>
      </c>
      <c r="P3653" s="150">
        <v>9332.5630012828387</v>
      </c>
      <c r="Q3653" s="150">
        <v>2860.5184211173387</v>
      </c>
      <c r="R3653" s="150">
        <v>3043.010631602509</v>
      </c>
      <c r="S3653" s="150">
        <v>4278.2793920089071</v>
      </c>
      <c r="T3653" s="150">
        <v>7052.8650286145621</v>
      </c>
      <c r="U3653" s="150">
        <v>1499.2375946540669</v>
      </c>
      <c r="V3653" s="150">
        <v>1228.6378751888551</v>
      </c>
      <c r="W3653" s="150">
        <v>1249.3646622117224</v>
      </c>
      <c r="X3653" s="150">
        <v>8345.4741639512358</v>
      </c>
      <c r="Y3653" s="150">
        <v>20237.40455149403</v>
      </c>
      <c r="Z3653" s="150">
        <v>11073.121879902916</v>
      </c>
      <c r="AA3653" s="150">
        <v>72459.778755579304</v>
      </c>
      <c r="AB3653" s="150">
        <v>452.53484999926906</v>
      </c>
      <c r="AC3653" s="150">
        <v>9502.9900374693825</v>
      </c>
      <c r="AD3653" s="150">
        <v>7689.7900232994616</v>
      </c>
      <c r="AE3653" s="150">
        <v>9426.8241457025997</v>
      </c>
      <c r="AF3653" s="150">
        <v>17252.587353153409</v>
      </c>
      <c r="AG3653" s="150">
        <v>64441.400126141751</v>
      </c>
      <c r="AH3653" s="150">
        <v>15690.392167570079</v>
      </c>
      <c r="AI3653" s="150">
        <v>848.64677976962162</v>
      </c>
      <c r="AJ3653" s="150">
        <v>19937.515763519114</v>
      </c>
      <c r="AK3653" s="150">
        <v>714.49840820495274</v>
      </c>
      <c r="AL3653" s="150">
        <v>318814.40625</v>
      </c>
      <c r="AM3653" s="150">
        <v>260651.25</v>
      </c>
      <c r="AN3653" s="150">
        <v>58163.12109375</v>
      </c>
      <c r="AO3653" s="5" t="s">
        <v>2736</v>
      </c>
    </row>
    <row r="3654" spans="1:41" ht="14.25" x14ac:dyDescent="0.45">
      <c r="A3654" s="150">
        <v>2020</v>
      </c>
      <c r="B3654" s="5" t="s">
        <v>4980</v>
      </c>
      <c r="C3654" s="5" t="s">
        <v>171</v>
      </c>
      <c r="D3654" s="5" t="s">
        <v>84</v>
      </c>
      <c r="E3654" s="5" t="s">
        <v>109</v>
      </c>
      <c r="F3654" s="5" t="s">
        <v>109</v>
      </c>
      <c r="G3654" s="5" t="s">
        <v>88</v>
      </c>
      <c r="H3654" s="5" t="s">
        <v>131</v>
      </c>
      <c r="I3654" s="150">
        <v>6732.9359999999997</v>
      </c>
      <c r="J3654" s="150">
        <v>51037.71070059538</v>
      </c>
      <c r="K3654" s="150">
        <v>905</v>
      </c>
      <c r="L3654" s="150">
        <v>1018.16556282</v>
      </c>
      <c r="M3654" s="150">
        <v>12189</v>
      </c>
      <c r="N3654" s="150">
        <v>8764.7736562827122</v>
      </c>
      <c r="O3654" s="150">
        <v>8102.7096090000014</v>
      </c>
      <c r="P3654" s="150">
        <v>6831.1587549999986</v>
      </c>
      <c r="Q3654" s="150">
        <v>4861.0249927486502</v>
      </c>
      <c r="R3654" s="150">
        <v>3920.414854931968</v>
      </c>
      <c r="S3654" s="150">
        <v>5217.1000000000004</v>
      </c>
      <c r="T3654" s="150">
        <v>6622.9158239999997</v>
      </c>
      <c r="U3654" s="150">
        <v>701.95</v>
      </c>
      <c r="V3654" s="150">
        <v>4609</v>
      </c>
      <c r="W3654" s="150">
        <v>3065.1</v>
      </c>
      <c r="X3654" s="150">
        <v>11565.7495</v>
      </c>
      <c r="Y3654" s="150">
        <v>32807.181409551253</v>
      </c>
      <c r="Z3654" s="150">
        <v>6943.7534090764448</v>
      </c>
      <c r="AA3654" s="150">
        <v>84316</v>
      </c>
      <c r="AB3654" s="150">
        <v>1002</v>
      </c>
      <c r="AC3654" s="150">
        <v>7750.284810000001</v>
      </c>
      <c r="AD3654" s="150">
        <v>13318.21950267996</v>
      </c>
      <c r="AE3654" s="150">
        <v>6369.2511382199991</v>
      </c>
      <c r="AF3654" s="150">
        <v>22353.88105952269</v>
      </c>
      <c r="AG3654" s="150">
        <v>95714</v>
      </c>
      <c r="AH3654" s="150">
        <v>13016.34371125</v>
      </c>
      <c r="AI3654" s="150">
        <v>608.94000000000005</v>
      </c>
      <c r="AJ3654" s="150">
        <v>18198.655992</v>
      </c>
      <c r="AK3654" s="150">
        <v>1526</v>
      </c>
      <c r="AL3654" s="150">
        <v>440069.21875</v>
      </c>
      <c r="AM3654" s="150">
        <v>362930.125</v>
      </c>
      <c r="AN3654" s="150">
        <v>77139.0703125</v>
      </c>
      <c r="AO3654" s="5" t="s">
        <v>5646</v>
      </c>
    </row>
    <row r="3655" spans="1:41" ht="14.25" x14ac:dyDescent="0.45">
      <c r="A3655" s="150">
        <v>2020</v>
      </c>
      <c r="B3655" s="5" t="s">
        <v>1476</v>
      </c>
      <c r="C3655" s="5" t="s">
        <v>171</v>
      </c>
      <c r="D3655" s="5" t="s">
        <v>84</v>
      </c>
      <c r="E3655" s="5" t="s">
        <v>109</v>
      </c>
      <c r="F3655" s="5" t="s">
        <v>109</v>
      </c>
      <c r="G3655" s="5" t="s">
        <v>88</v>
      </c>
      <c r="H3655" s="5" t="s">
        <v>131</v>
      </c>
      <c r="I3655" s="150">
        <v>2612.88</v>
      </c>
      <c r="J3655" s="150">
        <v>6389.5439999999999</v>
      </c>
      <c r="K3655" s="150">
        <v>627</v>
      </c>
      <c r="L3655" s="150">
        <v>1493.2913679440639</v>
      </c>
      <c r="M3655" s="150">
        <v>3521.2999999999979</v>
      </c>
      <c r="N3655" s="150">
        <v>1059.9929999999999</v>
      </c>
      <c r="O3655" s="150">
        <v>6615.0362191636004</v>
      </c>
      <c r="P3655" s="150">
        <v>7592.3050000000003</v>
      </c>
      <c r="Q3655" s="150">
        <v>1720.4847066540001</v>
      </c>
      <c r="R3655" s="150">
        <v>4343.2192870107192</v>
      </c>
      <c r="S3655" s="150">
        <v>5009</v>
      </c>
      <c r="T3655" s="150">
        <v>7683</v>
      </c>
      <c r="U3655" s="150">
        <v>1352</v>
      </c>
      <c r="V3655" s="150">
        <v>1644.4452670258779</v>
      </c>
      <c r="W3655" s="150">
        <v>2263.564663142286</v>
      </c>
      <c r="X3655" s="150">
        <v>9366.5277936825059</v>
      </c>
      <c r="Y3655" s="150">
        <v>31469</v>
      </c>
      <c r="Z3655" s="150">
        <v>7602.3852786828602</v>
      </c>
      <c r="AA3655" s="150">
        <v>67701.320014002093</v>
      </c>
      <c r="AB3655" s="150">
        <v>549</v>
      </c>
      <c r="AC3655" s="150">
        <v>9324.7423699999999</v>
      </c>
      <c r="AD3655" s="150">
        <v>11180.1380713911</v>
      </c>
      <c r="AE3655" s="150">
        <v>12673.96316102484</v>
      </c>
      <c r="AF3655" s="150">
        <v>19194.53750641947</v>
      </c>
      <c r="AG3655" s="150">
        <v>66212.659098239063</v>
      </c>
      <c r="AH3655" s="150">
        <v>11945.4</v>
      </c>
      <c r="AI3655" s="150">
        <v>709.48232413632013</v>
      </c>
      <c r="AJ3655" s="150">
        <v>26229.671497416792</v>
      </c>
      <c r="AK3655" s="150">
        <v>683</v>
      </c>
      <c r="AL3655" s="150">
        <v>328768.875</v>
      </c>
      <c r="AM3655" s="150">
        <v>268616.4375</v>
      </c>
      <c r="AN3655" s="150">
        <v>60152.4453125</v>
      </c>
      <c r="AO3655" s="5" t="s">
        <v>2739</v>
      </c>
    </row>
    <row r="3656" spans="1:41" ht="14.25" x14ac:dyDescent="0.45">
      <c r="A3656" s="150">
        <v>2020</v>
      </c>
      <c r="B3656" s="5" t="s">
        <v>1478</v>
      </c>
      <c r="C3656" s="5" t="s">
        <v>171</v>
      </c>
      <c r="D3656" s="5" t="s">
        <v>84</v>
      </c>
      <c r="E3656" s="5" t="s">
        <v>109</v>
      </c>
      <c r="F3656" s="5" t="s">
        <v>109</v>
      </c>
      <c r="G3656" s="5" t="s">
        <v>88</v>
      </c>
      <c r="H3656" s="5" t="s">
        <v>131</v>
      </c>
      <c r="I3656" s="150">
        <v>4021.0622852544002</v>
      </c>
      <c r="J3656" s="150">
        <v>8446</v>
      </c>
      <c r="K3656" s="150">
        <v>617.95333758409561</v>
      </c>
      <c r="L3656" s="150">
        <v>1688.8815999999999</v>
      </c>
      <c r="M3656" s="150">
        <v>2580.4074999999989</v>
      </c>
      <c r="N3656" s="150">
        <v>3484.4789044911199</v>
      </c>
      <c r="O3656" s="150">
        <v>8134.8884339488668</v>
      </c>
      <c r="P3656" s="150">
        <v>8104.7841055999997</v>
      </c>
      <c r="Q3656" s="150">
        <v>1806.7479309187049</v>
      </c>
      <c r="R3656" s="150">
        <v>2935.9414353438319</v>
      </c>
      <c r="S3656" s="150">
        <v>4021.6560795876721</v>
      </c>
      <c r="T3656" s="150">
        <v>6500.8517475781218</v>
      </c>
      <c r="U3656" s="150">
        <v>1423.4199390432</v>
      </c>
      <c r="V3656" s="150">
        <v>1161</v>
      </c>
      <c r="W3656" s="150">
        <v>1176.7417127455151</v>
      </c>
      <c r="X3656" s="150">
        <v>7844.9869282578729</v>
      </c>
      <c r="Y3656" s="150">
        <v>19651.662</v>
      </c>
      <c r="Z3656" s="150">
        <v>10459.89805310607</v>
      </c>
      <c r="AA3656" s="150">
        <v>69673.156975065984</v>
      </c>
      <c r="AB3656" s="150">
        <v>393</v>
      </c>
      <c r="AC3656" s="150">
        <v>8892.7525899999982</v>
      </c>
      <c r="AD3656" s="150">
        <v>7267.474529538099</v>
      </c>
      <c r="AE3656" s="150">
        <v>9095.1386517151041</v>
      </c>
      <c r="AF3656" s="150">
        <v>16656.126971225291</v>
      </c>
      <c r="AG3656" s="150">
        <v>64244.088564299702</v>
      </c>
      <c r="AH3656" s="150">
        <v>15229.68434732493</v>
      </c>
      <c r="AI3656" s="150">
        <v>797.7525019200001</v>
      </c>
      <c r="AJ3656" s="150">
        <v>19168.947664051659</v>
      </c>
      <c r="AK3656" s="150">
        <v>712.03802188781231</v>
      </c>
      <c r="AL3656" s="150">
        <v>306191.5</v>
      </c>
      <c r="AM3656" s="150">
        <v>250914.09375</v>
      </c>
      <c r="AN3656" s="150">
        <v>55277.4375</v>
      </c>
      <c r="AO3656" s="5" t="s">
        <v>2738</v>
      </c>
    </row>
    <row r="3657" spans="1:41" ht="14.25" x14ac:dyDescent="0.45">
      <c r="A3657" s="150">
        <v>2020</v>
      </c>
      <c r="B3657" s="5" t="s">
        <v>1477</v>
      </c>
      <c r="C3657" s="5" t="s">
        <v>171</v>
      </c>
      <c r="D3657" s="5" t="s">
        <v>84</v>
      </c>
      <c r="E3657" s="5" t="s">
        <v>109</v>
      </c>
      <c r="F3657" s="5" t="s">
        <v>109</v>
      </c>
      <c r="G3657" s="5" t="s">
        <v>88</v>
      </c>
      <c r="H3657" s="5" t="s">
        <v>131</v>
      </c>
      <c r="I3657" s="150">
        <v>5714.04</v>
      </c>
      <c r="J3657" s="150">
        <v>7383.92</v>
      </c>
      <c r="K3657" s="150">
        <v>570.63258650783609</v>
      </c>
      <c r="L3657" s="150">
        <v>1707.6934000000001</v>
      </c>
      <c r="M3657" s="150">
        <v>5017.1624999999976</v>
      </c>
      <c r="N3657" s="150">
        <v>3749.11906883662</v>
      </c>
      <c r="O3657" s="150">
        <v>7196</v>
      </c>
      <c r="P3657" s="150">
        <v>8892</v>
      </c>
      <c r="Q3657" s="150">
        <v>2043.6031097878169</v>
      </c>
      <c r="R3657" s="150">
        <v>4946.2926017524569</v>
      </c>
      <c r="S3657" s="150">
        <v>4916.3961110997016</v>
      </c>
      <c r="T3657" s="150">
        <v>7996.0146242593801</v>
      </c>
      <c r="U3657" s="150">
        <v>1507.644418385664</v>
      </c>
      <c r="V3657" s="150">
        <v>1597</v>
      </c>
      <c r="W3657" s="150">
        <v>1115.1216112320001</v>
      </c>
      <c r="X3657" s="150">
        <v>9481.8216529139991</v>
      </c>
      <c r="Y3657" s="150">
        <v>25837</v>
      </c>
      <c r="Z3657" s="150">
        <v>12195.09</v>
      </c>
      <c r="AA3657" s="150">
        <v>70679.548352189435</v>
      </c>
      <c r="AB3657" s="150">
        <v>393</v>
      </c>
      <c r="AC3657" s="150">
        <v>9179.5</v>
      </c>
      <c r="AD3657" s="150">
        <v>13018.700460446091</v>
      </c>
      <c r="AE3657" s="150">
        <v>7821.3084098688014</v>
      </c>
      <c r="AF3657" s="150">
        <v>17000.73653139079</v>
      </c>
      <c r="AG3657" s="150">
        <v>68649</v>
      </c>
      <c r="AH3657" s="150">
        <v>17010.48030548124</v>
      </c>
      <c r="AI3657" s="150">
        <v>695.57090601600009</v>
      </c>
      <c r="AJ3657" s="150">
        <v>26229.671497416792</v>
      </c>
      <c r="AK3657" s="150">
        <v>637.96088805360375</v>
      </c>
      <c r="AL3657" s="150">
        <v>343182.03125</v>
      </c>
      <c r="AM3657" s="150">
        <v>275133.15625</v>
      </c>
      <c r="AN3657" s="150">
        <v>68048.859375</v>
      </c>
      <c r="AO3657" s="5" t="s">
        <v>2740</v>
      </c>
    </row>
    <row r="3658" spans="1:41" ht="14.25" x14ac:dyDescent="0.45">
      <c r="A3658" s="150">
        <v>2020</v>
      </c>
      <c r="B3658" s="5" t="s">
        <v>4024</v>
      </c>
      <c r="C3658" s="5" t="s">
        <v>171</v>
      </c>
      <c r="D3658" s="5" t="s">
        <v>84</v>
      </c>
      <c r="E3658" s="5" t="s">
        <v>109</v>
      </c>
      <c r="F3658" s="5" t="s">
        <v>109</v>
      </c>
      <c r="G3658" s="5" t="s">
        <v>88</v>
      </c>
      <c r="H3658" s="5" t="s">
        <v>131</v>
      </c>
      <c r="I3658" s="150">
        <v>6231.4133760000004</v>
      </c>
      <c r="J3658" s="150">
        <v>34028.39771893499</v>
      </c>
      <c r="K3658" s="150">
        <v>631.52607279999995</v>
      </c>
      <c r="L3658" s="150">
        <v>948.10050000000012</v>
      </c>
      <c r="M3658" s="150">
        <v>8822.5920000000006</v>
      </c>
      <c r="N3658" s="150">
        <v>7608.1656337829809</v>
      </c>
      <c r="O3658" s="150">
        <v>7303.8312739999992</v>
      </c>
      <c r="P3658" s="150">
        <v>7658.4456492389982</v>
      </c>
      <c r="Q3658" s="150">
        <v>3575.0047607499459</v>
      </c>
      <c r="R3658" s="150">
        <v>3599.9439669902381</v>
      </c>
      <c r="S3658" s="150">
        <v>6791</v>
      </c>
      <c r="T3658" s="150">
        <v>6473.3687999999993</v>
      </c>
      <c r="U3658" s="150">
        <v>689.58759999999995</v>
      </c>
      <c r="V3658" s="150">
        <v>6762</v>
      </c>
      <c r="W3658" s="150">
        <v>1245.716995</v>
      </c>
      <c r="X3658" s="150">
        <v>10343.89132304474</v>
      </c>
      <c r="Y3658" s="150">
        <v>26753</v>
      </c>
      <c r="Z3658" s="150">
        <v>6500</v>
      </c>
      <c r="AA3658" s="150">
        <v>96052</v>
      </c>
      <c r="AB3658" s="150">
        <v>628.52499999999998</v>
      </c>
      <c r="AC3658" s="150">
        <v>8351.2895499999995</v>
      </c>
      <c r="AD3658" s="150">
        <v>9412.1143084296</v>
      </c>
      <c r="AE3658" s="150">
        <v>9817.2144000000008</v>
      </c>
      <c r="AF3658" s="150">
        <v>19394.586215326079</v>
      </c>
      <c r="AG3658" s="150">
        <v>90762</v>
      </c>
      <c r="AH3658" s="150">
        <v>12978</v>
      </c>
      <c r="AI3658" s="150">
        <v>563.8968000000001</v>
      </c>
      <c r="AJ3658" s="150">
        <v>20084.422608000001</v>
      </c>
      <c r="AK3658" s="150">
        <v>1183.4966055960001</v>
      </c>
      <c r="AL3658" s="150">
        <v>415193.59375</v>
      </c>
      <c r="AM3658" s="150">
        <v>348815.625</v>
      </c>
      <c r="AN3658" s="150">
        <v>66377.9609375</v>
      </c>
      <c r="AO3658" s="5" t="s">
        <v>4427</v>
      </c>
    </row>
    <row r="3659" spans="1:41" ht="14.25" x14ac:dyDescent="0.45">
      <c r="A3659" s="150">
        <v>2020</v>
      </c>
      <c r="B3659" s="5" t="s">
        <v>582</v>
      </c>
      <c r="C3659" s="5" t="s">
        <v>171</v>
      </c>
      <c r="D3659" s="5" t="s">
        <v>84</v>
      </c>
      <c r="E3659" s="5" t="s">
        <v>109</v>
      </c>
      <c r="F3659" s="5" t="s">
        <v>109</v>
      </c>
      <c r="G3659" s="5" t="s">
        <v>88</v>
      </c>
      <c r="H3659" s="5" t="s">
        <v>131</v>
      </c>
      <c r="I3659" s="150">
        <v>5293.0200269668721</v>
      </c>
      <c r="J3659" s="150">
        <v>22786.407275723999</v>
      </c>
      <c r="K3659" s="150">
        <v>640.34862977399996</v>
      </c>
      <c r="L3659" s="150">
        <v>953.25661620000017</v>
      </c>
      <c r="M3659" s="150">
        <v>4454.9511839999996</v>
      </c>
      <c r="N3659" s="150">
        <v>5794</v>
      </c>
      <c r="O3659" s="150">
        <v>7608.1071919408059</v>
      </c>
      <c r="P3659" s="150">
        <v>7647.0370000000003</v>
      </c>
      <c r="Q3659" s="150">
        <v>1267.275101199366</v>
      </c>
      <c r="R3659" s="150">
        <v>4298.1915883287902</v>
      </c>
      <c r="S3659" s="150">
        <v>6080.4500015309659</v>
      </c>
      <c r="T3659" s="150">
        <v>6310.5936250000004</v>
      </c>
      <c r="U3659" s="150">
        <v>753.15003100000013</v>
      </c>
      <c r="V3659" s="150">
        <v>1523</v>
      </c>
      <c r="W3659" s="150">
        <v>1293.1636971150001</v>
      </c>
      <c r="X3659" s="150">
        <v>10301.23048341697</v>
      </c>
      <c r="Y3659" s="150">
        <v>19697.884999999998</v>
      </c>
      <c r="Z3659" s="150">
        <v>9065.8081012056573</v>
      </c>
      <c r="AA3659" s="150">
        <v>88784.667463111327</v>
      </c>
      <c r="AB3659" s="150">
        <v>629</v>
      </c>
      <c r="AC3659" s="150">
        <v>8344.8541999999998</v>
      </c>
      <c r="AD3659" s="150">
        <v>8090.8067303926846</v>
      </c>
      <c r="AE3659" s="150">
        <v>8235.7094058801122</v>
      </c>
      <c r="AF3659" s="150">
        <v>19318.365152298949</v>
      </c>
      <c r="AG3659" s="150">
        <v>80598</v>
      </c>
      <c r="AH3659" s="150">
        <v>13133.39607525059</v>
      </c>
      <c r="AI3659" s="150">
        <v>782.11029600000006</v>
      </c>
      <c r="AJ3659" s="150">
        <v>19474.036990559998</v>
      </c>
      <c r="AK3659" s="150">
        <v>660.60197999999991</v>
      </c>
      <c r="AL3659" s="150">
        <v>363819.40625</v>
      </c>
      <c r="AM3659" s="150">
        <v>303834.65625</v>
      </c>
      <c r="AN3659" s="150">
        <v>59984.76171875</v>
      </c>
      <c r="AO3659" s="5" t="s">
        <v>1003</v>
      </c>
    </row>
    <row r="3660" spans="1:41" ht="14.25" x14ac:dyDescent="0.45">
      <c r="A3660" s="150">
        <v>2020</v>
      </c>
      <c r="B3660" s="5" t="s">
        <v>7352</v>
      </c>
      <c r="C3660" s="5" t="s">
        <v>171</v>
      </c>
      <c r="D3660" s="5" t="s">
        <v>84</v>
      </c>
      <c r="E3660" s="5" t="s">
        <v>109</v>
      </c>
      <c r="F3660" s="5" t="s">
        <v>109</v>
      </c>
      <c r="G3660" s="5" t="s">
        <v>88</v>
      </c>
      <c r="H3660" s="5" t="s">
        <v>131</v>
      </c>
      <c r="I3660" s="150">
        <v>8045</v>
      </c>
      <c r="J3660" s="150">
        <v>36713.342015259237</v>
      </c>
      <c r="K3660" s="150">
        <v>872</v>
      </c>
      <c r="L3660" s="150">
        <v>1809.5519999999999</v>
      </c>
      <c r="M3660" s="150">
        <v>14500</v>
      </c>
      <c r="N3660" s="150">
        <v>7546.74</v>
      </c>
      <c r="O3660" s="150">
        <v>7589.4142000000002</v>
      </c>
      <c r="P3660" s="150">
        <v>6816.4530000000004</v>
      </c>
      <c r="Q3660" s="150">
        <v>3866.0473600000009</v>
      </c>
      <c r="R3660" s="150">
        <v>4420.2742099999987</v>
      </c>
      <c r="S3660" s="150">
        <v>9110.3633160000136</v>
      </c>
      <c r="T3660" s="150">
        <v>6727</v>
      </c>
      <c r="U3660" s="150">
        <v>833.07100000000003</v>
      </c>
      <c r="V3660" s="150">
        <v>3251</v>
      </c>
      <c r="W3660" s="150">
        <v>3339</v>
      </c>
      <c r="X3660" s="150">
        <v>11451.959339999999</v>
      </c>
      <c r="Y3660" s="150">
        <v>32063.5</v>
      </c>
      <c r="Z3660" s="150">
        <v>6890.2749299999996</v>
      </c>
      <c r="AA3660" s="150">
        <v>89406</v>
      </c>
      <c r="AB3660" s="150">
        <v>1714</v>
      </c>
      <c r="AC3660" s="150">
        <v>8548.8799799999997</v>
      </c>
      <c r="AD3660" s="150">
        <v>12660.379199999999</v>
      </c>
      <c r="AE3660" s="150">
        <v>5793</v>
      </c>
      <c r="AF3660" s="150">
        <v>29219.658148363811</v>
      </c>
      <c r="AG3660" s="150">
        <v>120026</v>
      </c>
      <c r="AH3660" s="150">
        <v>13333</v>
      </c>
      <c r="AI3660" s="150">
        <v>936</v>
      </c>
      <c r="AJ3660" s="150">
        <v>21816.27853232397</v>
      </c>
      <c r="AK3660" s="150">
        <v>1282</v>
      </c>
      <c r="AL3660" s="150">
        <v>470580.1875</v>
      </c>
      <c r="AM3660" s="150">
        <v>387065.0625</v>
      </c>
      <c r="AN3660" s="150">
        <v>83515.1171875</v>
      </c>
      <c r="AO3660" s="5" t="s">
        <v>7358</v>
      </c>
    </row>
    <row r="3661" spans="1:41" ht="14.25" x14ac:dyDescent="0.45">
      <c r="A3661" s="150">
        <v>2020</v>
      </c>
      <c r="B3661" s="5" t="s">
        <v>6344</v>
      </c>
      <c r="C3661" s="5" t="s">
        <v>171</v>
      </c>
      <c r="D3661" s="5" t="s">
        <v>84</v>
      </c>
      <c r="E3661" s="5" t="s">
        <v>109</v>
      </c>
      <c r="F3661" s="5" t="s">
        <v>109</v>
      </c>
      <c r="G3661" s="5" t="s">
        <v>88</v>
      </c>
      <c r="H3661" s="5" t="s">
        <v>131</v>
      </c>
      <c r="I3661" s="150">
        <v>8193.66</v>
      </c>
      <c r="J3661" s="150">
        <v>51884.562690716193</v>
      </c>
      <c r="K3661" s="150">
        <v>1001.7314024</v>
      </c>
      <c r="L3661" s="150">
        <v>1445.0688888</v>
      </c>
      <c r="M3661" s="150">
        <v>13360</v>
      </c>
      <c r="N3661" s="150">
        <v>8024.2960982666009</v>
      </c>
      <c r="O3661" s="150">
        <v>7589.3303500000002</v>
      </c>
      <c r="P3661" s="150">
        <v>7276.4530000000004</v>
      </c>
      <c r="Q3661" s="150">
        <v>5123.1886005781143</v>
      </c>
      <c r="R3661" s="150">
        <v>6145.1388295847919</v>
      </c>
      <c r="S3661" s="150">
        <v>8863</v>
      </c>
      <c r="T3661" s="150">
        <v>8111.1458143498794</v>
      </c>
      <c r="U3661" s="150">
        <v>665</v>
      </c>
      <c r="V3661" s="150">
        <v>3403</v>
      </c>
      <c r="W3661" s="150">
        <v>3460</v>
      </c>
      <c r="X3661" s="150">
        <v>10136</v>
      </c>
      <c r="Y3661" s="150">
        <v>32063.5</v>
      </c>
      <c r="Z3661" s="150">
        <v>6975.1761258511897</v>
      </c>
      <c r="AA3661" s="150">
        <v>86865</v>
      </c>
      <c r="AB3661" s="150">
        <v>1714</v>
      </c>
      <c r="AC3661" s="150">
        <v>8548.8799799999997</v>
      </c>
      <c r="AD3661" s="150">
        <v>12720.500872942521</v>
      </c>
      <c r="AE3661" s="150">
        <v>8526.6764003999997</v>
      </c>
      <c r="AF3661" s="150">
        <v>21756.990033432561</v>
      </c>
      <c r="AG3661" s="150">
        <v>109368</v>
      </c>
      <c r="AH3661" s="150">
        <v>13705.07827869862</v>
      </c>
      <c r="AI3661" s="150">
        <v>936</v>
      </c>
      <c r="AJ3661" s="150">
        <v>19595.22</v>
      </c>
      <c r="AK3661" s="150">
        <v>1282</v>
      </c>
      <c r="AL3661" s="150">
        <v>468738.625</v>
      </c>
      <c r="AM3661" s="150">
        <v>385859.78125</v>
      </c>
      <c r="AN3661" s="150">
        <v>82878.7890625</v>
      </c>
      <c r="AO3661" s="5" t="s">
        <v>6661</v>
      </c>
    </row>
    <row r="3662" spans="1:41" ht="14.25" x14ac:dyDescent="0.45">
      <c r="A3662" s="150">
        <v>2020</v>
      </c>
      <c r="B3662" s="5" t="s">
        <v>6344</v>
      </c>
      <c r="C3662" s="5" t="s">
        <v>171</v>
      </c>
      <c r="D3662" s="5" t="s">
        <v>84</v>
      </c>
      <c r="E3662" s="5" t="s">
        <v>484</v>
      </c>
      <c r="F3662" s="5" t="s">
        <v>484</v>
      </c>
      <c r="G3662" s="5" t="s">
        <v>88</v>
      </c>
      <c r="H3662" s="5" t="s">
        <v>131</v>
      </c>
      <c r="I3662" s="150">
        <v>17463</v>
      </c>
      <c r="J3662" s="150">
        <v>81174.812043386788</v>
      </c>
      <c r="K3662" s="150">
        <v>1403.3635714</v>
      </c>
      <c r="L3662" s="150">
        <v>6913.2636087999999</v>
      </c>
      <c r="M3662" s="150">
        <v>50738.076874999999</v>
      </c>
      <c r="N3662" s="150">
        <v>22629.307332763699</v>
      </c>
      <c r="O3662" s="150">
        <v>10417.12299</v>
      </c>
      <c r="P3662" s="150"/>
      <c r="Q3662" s="150">
        <v>2350.5675220244311</v>
      </c>
      <c r="R3662" s="150">
        <v>7296.868167577617</v>
      </c>
      <c r="S3662" s="150">
        <v>12649.4</v>
      </c>
      <c r="T3662" s="150">
        <v>17397.336138777941</v>
      </c>
      <c r="U3662" s="150">
        <v>1552</v>
      </c>
      <c r="V3662" s="150">
        <v>17262</v>
      </c>
      <c r="W3662" s="150">
        <v>15676</v>
      </c>
      <c r="X3662" s="150">
        <v>17509</v>
      </c>
      <c r="Y3662" s="150">
        <v>89832.232000000004</v>
      </c>
      <c r="Z3662" s="150">
        <v>19261.345717076809</v>
      </c>
      <c r="AA3662" s="150">
        <v>191513</v>
      </c>
      <c r="AB3662" s="150"/>
      <c r="AC3662" s="150">
        <v>16348.67972</v>
      </c>
      <c r="AD3662" s="150">
        <v>28981.992534597841</v>
      </c>
      <c r="AE3662" s="150">
        <v>29763.054894336001</v>
      </c>
      <c r="AF3662" s="150">
        <v>50455.921529999992</v>
      </c>
      <c r="AG3662" s="150">
        <v>218673</v>
      </c>
      <c r="AH3662" s="150">
        <v>28072.662283121481</v>
      </c>
      <c r="AI3662" s="150">
        <v>5272</v>
      </c>
      <c r="AJ3662" s="150">
        <v>52409.994278901962</v>
      </c>
      <c r="AK3662" s="150"/>
      <c r="AL3662" s="150">
        <v>1013016.0625</v>
      </c>
      <c r="AM3662" s="150">
        <v>824899.0625</v>
      </c>
      <c r="AN3662" s="150">
        <v>188116.953125</v>
      </c>
      <c r="AO3662" s="5" t="s">
        <v>6662</v>
      </c>
    </row>
    <row r="3663" spans="1:41" ht="14.25" x14ac:dyDescent="0.45">
      <c r="A3663" s="150">
        <v>2020</v>
      </c>
      <c r="B3663" s="5" t="s">
        <v>4024</v>
      </c>
      <c r="C3663" s="5" t="s">
        <v>171</v>
      </c>
      <c r="D3663" s="5" t="s">
        <v>84</v>
      </c>
      <c r="E3663" s="5" t="s">
        <v>484</v>
      </c>
      <c r="F3663" s="5" t="s">
        <v>484</v>
      </c>
      <c r="G3663" s="5" t="s">
        <v>88</v>
      </c>
      <c r="H3663" s="5" t="s">
        <v>131</v>
      </c>
      <c r="I3663" s="150">
        <v>18087.606231999998</v>
      </c>
      <c r="J3663" s="150">
        <v>56299.371186749988</v>
      </c>
      <c r="K3663" s="150">
        <v>911.92734227599999</v>
      </c>
      <c r="L3663" s="150"/>
      <c r="M3663" s="150">
        <v>25000.812000000002</v>
      </c>
      <c r="N3663" s="150">
        <v>20047.556860725061</v>
      </c>
      <c r="O3663" s="150">
        <v>10208.306131200001</v>
      </c>
      <c r="P3663" s="150"/>
      <c r="Q3663" s="150">
        <v>1989.1952303550061</v>
      </c>
      <c r="R3663" s="150">
        <v>6352.2104509098854</v>
      </c>
      <c r="S3663" s="150">
        <v>7766</v>
      </c>
      <c r="T3663" s="150">
        <v>11275.334999999999</v>
      </c>
      <c r="U3663" s="150">
        <v>865.0447999999999</v>
      </c>
      <c r="V3663" s="150">
        <v>14899</v>
      </c>
      <c r="W3663" s="150">
        <v>7984.8582985699968</v>
      </c>
      <c r="X3663" s="150"/>
      <c r="Y3663" s="150">
        <v>47970.178290666932</v>
      </c>
      <c r="Z3663" s="150">
        <v>12293.64667123891</v>
      </c>
      <c r="AA3663" s="150">
        <v>179142</v>
      </c>
      <c r="AB3663" s="150"/>
      <c r="AC3663" s="150">
        <v>16669.135450000002</v>
      </c>
      <c r="AD3663" s="150">
        <v>15016</v>
      </c>
      <c r="AE3663" s="150">
        <v>17971.362498115799</v>
      </c>
      <c r="AF3663" s="150">
        <v>39115.615931694578</v>
      </c>
      <c r="AG3663" s="150">
        <v>179940</v>
      </c>
      <c r="AH3663" s="150">
        <v>31680</v>
      </c>
      <c r="AI3663" s="150">
        <v>2604.6414</v>
      </c>
      <c r="AJ3663" s="150">
        <v>32404.423402288401</v>
      </c>
      <c r="AK3663" s="150">
        <v>2262.3914055959999</v>
      </c>
      <c r="AL3663" s="150">
        <v>758756.5625</v>
      </c>
      <c r="AM3663" s="150">
        <v>644046.375</v>
      </c>
      <c r="AN3663" s="150">
        <v>114710.2734375</v>
      </c>
      <c r="AO3663" s="5" t="s">
        <v>4428</v>
      </c>
    </row>
    <row r="3664" spans="1:41" ht="14.25" x14ac:dyDescent="0.45">
      <c r="A3664" s="150">
        <v>2020</v>
      </c>
      <c r="B3664" s="5" t="s">
        <v>1478</v>
      </c>
      <c r="C3664" s="5" t="s">
        <v>171</v>
      </c>
      <c r="D3664" s="5" t="s">
        <v>84</v>
      </c>
      <c r="E3664" s="5" t="s">
        <v>484</v>
      </c>
      <c r="F3664" s="5" t="s">
        <v>484</v>
      </c>
      <c r="G3664" s="5" t="s">
        <v>88</v>
      </c>
      <c r="H3664" s="5" t="s">
        <v>131</v>
      </c>
      <c r="I3664" s="150">
        <v>6882.007312502401</v>
      </c>
      <c r="J3664" s="150"/>
      <c r="K3664" s="150">
        <v>1230.75591656043</v>
      </c>
      <c r="L3664" s="150">
        <v>3381.0209999999988</v>
      </c>
      <c r="M3664" s="150">
        <v>21456.12892538766</v>
      </c>
      <c r="N3664" s="150">
        <v>16013.307312272629</v>
      </c>
      <c r="O3664" s="150">
        <v>9163.3886228559495</v>
      </c>
      <c r="P3664" s="150"/>
      <c r="Q3664" s="150">
        <v>2130.33337173769</v>
      </c>
      <c r="R3664" s="150">
        <v>7209.045242484116</v>
      </c>
      <c r="S3664" s="150">
        <v>18917.381791656939</v>
      </c>
      <c r="T3664" s="150">
        <v>11855.43086048124</v>
      </c>
      <c r="U3664" s="150">
        <v>1762.329448339201</v>
      </c>
      <c r="V3664" s="150">
        <v>12967</v>
      </c>
      <c r="W3664" s="150">
        <v>3227.191407529951</v>
      </c>
      <c r="X3664" s="150">
        <v>9695.0106785553344</v>
      </c>
      <c r="Y3664" s="150">
        <v>58182</v>
      </c>
      <c r="Z3664" s="150">
        <v>15922.33017499294</v>
      </c>
      <c r="AA3664" s="150">
        <v>156122.89248733051</v>
      </c>
      <c r="AB3664" s="150">
        <v>1248</v>
      </c>
      <c r="AC3664" s="150">
        <v>11527.382449999999</v>
      </c>
      <c r="AD3664" s="150">
        <v>3361.3423126226721</v>
      </c>
      <c r="AE3664" s="150">
        <v>24858.045412870772</v>
      </c>
      <c r="AF3664" s="150">
        <v>35350.7763400392</v>
      </c>
      <c r="AG3664" s="150">
        <v>149206.0893231745</v>
      </c>
      <c r="AH3664" s="150">
        <v>29338.806043951019</v>
      </c>
      <c r="AI3664" s="150">
        <v>4272.3597355200009</v>
      </c>
      <c r="AJ3664" s="150">
        <v>31209.071584394191</v>
      </c>
      <c r="AK3664" s="150">
        <v>3804.612508572186</v>
      </c>
      <c r="AL3664" s="150">
        <v>650294.0625</v>
      </c>
      <c r="AM3664" s="150">
        <v>532723.625</v>
      </c>
      <c r="AN3664" s="150">
        <v>117570.40625</v>
      </c>
      <c r="AO3664" s="5" t="s">
        <v>2751</v>
      </c>
    </row>
    <row r="3665" spans="1:41" ht="14.25" x14ac:dyDescent="0.45">
      <c r="A3665" s="150">
        <v>2020</v>
      </c>
      <c r="B3665" s="5" t="s">
        <v>4980</v>
      </c>
      <c r="C3665" s="5" t="s">
        <v>171</v>
      </c>
      <c r="D3665" s="5" t="s">
        <v>84</v>
      </c>
      <c r="E3665" s="5" t="s">
        <v>484</v>
      </c>
      <c r="F3665" s="5" t="s">
        <v>484</v>
      </c>
      <c r="G3665" s="5" t="s">
        <v>88</v>
      </c>
      <c r="H3665" s="5" t="s">
        <v>131</v>
      </c>
      <c r="I3665" s="150">
        <v>10680.654</v>
      </c>
      <c r="J3665" s="150">
        <v>75591.46228501889</v>
      </c>
      <c r="K3665" s="150">
        <v>1219.844524010156</v>
      </c>
      <c r="L3665" s="150">
        <v>3757.9375839600002</v>
      </c>
      <c r="M3665" s="150">
        <v>36991.1</v>
      </c>
      <c r="N3665" s="150">
        <v>21189.323630501462</v>
      </c>
      <c r="O3665" s="150">
        <v>11640.21011946</v>
      </c>
      <c r="P3665" s="150"/>
      <c r="Q3665" s="150">
        <v>1899.110302454993</v>
      </c>
      <c r="R3665" s="150">
        <v>7324.6520518428079</v>
      </c>
      <c r="S3665" s="150">
        <v>13599.556091383811</v>
      </c>
      <c r="T3665" s="150">
        <v>11972.874544</v>
      </c>
      <c r="U3665" s="150">
        <v>1345.32</v>
      </c>
      <c r="V3665" s="150">
        <v>12803</v>
      </c>
      <c r="W3665" s="150">
        <v>8437.586064000001</v>
      </c>
      <c r="X3665" s="150">
        <v>16645.245230740002</v>
      </c>
      <c r="Y3665" s="150">
        <v>59334</v>
      </c>
      <c r="Z3665" s="150">
        <v>16885.660941239988</v>
      </c>
      <c r="AA3665" s="150">
        <v>166854</v>
      </c>
      <c r="AB3665" s="150"/>
      <c r="AC3665" s="150">
        <v>16746.314709999999</v>
      </c>
      <c r="AD3665" s="150">
        <v>23330</v>
      </c>
      <c r="AE3665" s="150">
        <v>25001.257268959998</v>
      </c>
      <c r="AF3665" s="150">
        <v>44601.058773243793</v>
      </c>
      <c r="AG3665" s="150">
        <v>179966</v>
      </c>
      <c r="AH3665" s="150">
        <v>28649</v>
      </c>
      <c r="AI3665" s="150">
        <v>2410.77</v>
      </c>
      <c r="AJ3665" s="150">
        <v>45090.896687565553</v>
      </c>
      <c r="AK3665" s="150">
        <v>3296</v>
      </c>
      <c r="AL3665" s="150">
        <v>847262.8125</v>
      </c>
      <c r="AM3665" s="150">
        <v>689070.625</v>
      </c>
      <c r="AN3665" s="150">
        <v>158192.171875</v>
      </c>
      <c r="AO3665" s="5" t="s">
        <v>5648</v>
      </c>
    </row>
    <row r="3666" spans="1:41" ht="14.25" x14ac:dyDescent="0.45">
      <c r="A3666" s="150">
        <v>2020</v>
      </c>
      <c r="B3666" s="5" t="s">
        <v>1477</v>
      </c>
      <c r="C3666" s="5" t="s">
        <v>171</v>
      </c>
      <c r="D3666" s="5" t="s">
        <v>84</v>
      </c>
      <c r="E3666" s="5" t="s">
        <v>484</v>
      </c>
      <c r="F3666" s="5" t="s">
        <v>484</v>
      </c>
      <c r="G3666" s="5" t="s">
        <v>88</v>
      </c>
      <c r="H3666" s="5" t="s">
        <v>131</v>
      </c>
      <c r="I3666" s="150">
        <v>10038.84</v>
      </c>
      <c r="J3666" s="150"/>
      <c r="K3666" s="150">
        <v>947.74238542675744</v>
      </c>
      <c r="L3666" s="150">
        <v>2984</v>
      </c>
      <c r="M3666" s="150">
        <v>33698.723536485049</v>
      </c>
      <c r="N3666" s="150">
        <v>13158.26798710931</v>
      </c>
      <c r="O3666" s="150">
        <v>9031</v>
      </c>
      <c r="P3666" s="150"/>
      <c r="Q3666" s="150">
        <v>3574.029755816186</v>
      </c>
      <c r="R3666" s="150">
        <v>9169.0906082199126</v>
      </c>
      <c r="S3666" s="150">
        <v>19489.599999999999</v>
      </c>
      <c r="T3666" s="150">
        <v>11885.58790437328</v>
      </c>
      <c r="U3666" s="150">
        <v>2029.52133244224</v>
      </c>
      <c r="V3666" s="150">
        <v>12970</v>
      </c>
      <c r="W3666" s="150"/>
      <c r="X3666" s="150">
        <v>13188.359417336569</v>
      </c>
      <c r="Y3666" s="150">
        <v>92724</v>
      </c>
      <c r="Z3666" s="150">
        <v>13523.733</v>
      </c>
      <c r="AA3666" s="150">
        <v>160038.47340974741</v>
      </c>
      <c r="AB3666" s="150">
        <v>1151</v>
      </c>
      <c r="AC3666" s="150">
        <v>13240.3</v>
      </c>
      <c r="AD3666" s="150">
        <v>22524.479802110323</v>
      </c>
      <c r="AE3666" s="150">
        <v>17945.277597202919</v>
      </c>
      <c r="AF3666" s="150">
        <v>34557.700478115941</v>
      </c>
      <c r="AG3666" s="150">
        <v>186363</v>
      </c>
      <c r="AH3666" s="150">
        <v>53877.520103649556</v>
      </c>
      <c r="AI3666" s="150">
        <v>3718.544145177601</v>
      </c>
      <c r="AJ3666" s="150">
        <v>42170.816800719891</v>
      </c>
      <c r="AK3666" s="150">
        <v>4500.2516116234638</v>
      </c>
      <c r="AL3666" s="150">
        <v>788499.875</v>
      </c>
      <c r="AM3666" s="150">
        <v>614487.0625</v>
      </c>
      <c r="AN3666" s="150">
        <v>174012.8125</v>
      </c>
      <c r="AO3666" s="5" t="s">
        <v>5649</v>
      </c>
    </row>
    <row r="3667" spans="1:41" ht="14.25" x14ac:dyDescent="0.45">
      <c r="A3667" s="150">
        <v>2020</v>
      </c>
      <c r="B3667" s="5" t="s">
        <v>582</v>
      </c>
      <c r="C3667" s="5" t="s">
        <v>171</v>
      </c>
      <c r="D3667" s="5" t="s">
        <v>84</v>
      </c>
      <c r="E3667" s="5" t="s">
        <v>484</v>
      </c>
      <c r="F3667" s="5" t="s">
        <v>484</v>
      </c>
      <c r="G3667" s="5" t="s">
        <v>88</v>
      </c>
      <c r="H3667" s="5" t="s">
        <v>131</v>
      </c>
      <c r="I3667" s="150">
        <v>10713.414785143121</v>
      </c>
      <c r="J3667" s="150">
        <v>36279.140853715988</v>
      </c>
      <c r="K3667" s="150">
        <v>1391</v>
      </c>
      <c r="L3667" s="150"/>
      <c r="M3667" s="150">
        <v>16823.330424</v>
      </c>
      <c r="N3667" s="150">
        <v>13119.39808576</v>
      </c>
      <c r="O3667" s="150">
        <v>9748.2287563189893</v>
      </c>
      <c r="P3667" s="150"/>
      <c r="Q3667" s="150">
        <v>4431.3178988552072</v>
      </c>
      <c r="R3667" s="150">
        <v>8511.0148792727832</v>
      </c>
      <c r="S3667" s="150">
        <v>16552.837679611101</v>
      </c>
      <c r="T3667" s="150">
        <v>11817.552470000001</v>
      </c>
      <c r="U3667" s="150">
        <v>950.96782300000018</v>
      </c>
      <c r="V3667" s="150">
        <v>6749</v>
      </c>
      <c r="W3667" s="150">
        <v>3407.0394160093638</v>
      </c>
      <c r="X3667" s="150">
        <v>10451.90155061012</v>
      </c>
      <c r="Y3667" s="150">
        <v>48042</v>
      </c>
      <c r="Z3667" s="150">
        <v>16440.084842626151</v>
      </c>
      <c r="AA3667" s="150">
        <v>195612.87843401721</v>
      </c>
      <c r="AB3667" s="150"/>
      <c r="AC3667" s="150">
        <v>10857.33569</v>
      </c>
      <c r="AD3667" s="150">
        <v>12003.86062454811</v>
      </c>
      <c r="AE3667" s="150">
        <v>18199.404737677389</v>
      </c>
      <c r="AF3667" s="150">
        <v>39797.71887350778</v>
      </c>
      <c r="AG3667" s="150">
        <v>153552</v>
      </c>
      <c r="AH3667" s="150">
        <v>29075.858608122609</v>
      </c>
      <c r="AI3667" s="150">
        <v>4044.263688</v>
      </c>
      <c r="AJ3667" s="150">
        <v>33796.287872686218</v>
      </c>
      <c r="AK3667" s="150">
        <v>3606.5153879999998</v>
      </c>
      <c r="AL3667" s="150">
        <v>715974.4375</v>
      </c>
      <c r="AM3667" s="150">
        <v>597052</v>
      </c>
      <c r="AN3667" s="150">
        <v>118922.3828125</v>
      </c>
      <c r="AO3667" s="5" t="s">
        <v>1014</v>
      </c>
    </row>
    <row r="3668" spans="1:41" ht="14.25" x14ac:dyDescent="0.45">
      <c r="A3668" s="150">
        <v>2020</v>
      </c>
      <c r="B3668" s="5" t="s">
        <v>7352</v>
      </c>
      <c r="C3668" s="5" t="s">
        <v>171</v>
      </c>
      <c r="D3668" s="5" t="s">
        <v>84</v>
      </c>
      <c r="E3668" s="5" t="s">
        <v>484</v>
      </c>
      <c r="F3668" s="5" t="s">
        <v>484</v>
      </c>
      <c r="G3668" s="5" t="s">
        <v>88</v>
      </c>
      <c r="H3668" s="5" t="s">
        <v>131</v>
      </c>
      <c r="I3668" s="150">
        <v>10494</v>
      </c>
      <c r="J3668" s="150">
        <v>60692.968202980133</v>
      </c>
      <c r="K3668" s="150">
        <v>1575</v>
      </c>
      <c r="L3668" s="150">
        <v>4997.7779999999993</v>
      </c>
      <c r="M3668" s="150">
        <v>57321.75</v>
      </c>
      <c r="N3668" s="150">
        <v>16158.973</v>
      </c>
      <c r="O3668" s="150">
        <v>10417</v>
      </c>
      <c r="P3668" s="150"/>
      <c r="Q3668" s="150">
        <v>3345.677077638536</v>
      </c>
      <c r="R3668" s="150">
        <v>7443.0046565699977</v>
      </c>
      <c r="S3668" s="150">
        <v>14329</v>
      </c>
      <c r="T3668" s="150">
        <v>19292.45458909091</v>
      </c>
      <c r="U3668" s="150">
        <v>1667.26</v>
      </c>
      <c r="V3668" s="150">
        <v>12173</v>
      </c>
      <c r="W3668" s="150">
        <v>8000</v>
      </c>
      <c r="X3668" s="150">
        <v>19262.519374832002</v>
      </c>
      <c r="Y3668" s="150">
        <v>89832.232000000004</v>
      </c>
      <c r="Z3668" s="150">
        <v>18533.602770000001</v>
      </c>
      <c r="AA3668" s="150">
        <v>201825</v>
      </c>
      <c r="AB3668" s="150"/>
      <c r="AC3668" s="150">
        <v>16348.67972</v>
      </c>
      <c r="AD3668" s="150">
        <v>18414.12616</v>
      </c>
      <c r="AE3668" s="150">
        <v>15086</v>
      </c>
      <c r="AF3668" s="150">
        <v>60451.597999999998</v>
      </c>
      <c r="AG3668" s="150">
        <v>239211</v>
      </c>
      <c r="AH3668" s="150">
        <v>36044.47</v>
      </c>
      <c r="AI3668" s="150">
        <v>5272</v>
      </c>
      <c r="AJ3668" s="150">
        <v>46784.589981471188</v>
      </c>
      <c r="AK3668" s="150">
        <v>3307</v>
      </c>
      <c r="AL3668" s="150">
        <v>998280.6875</v>
      </c>
      <c r="AM3668" s="150">
        <v>805045.3125</v>
      </c>
      <c r="AN3668" s="150">
        <v>193235.3125</v>
      </c>
      <c r="AO3668" s="5" t="s">
        <v>7359</v>
      </c>
    </row>
    <row r="3669" spans="1:41" ht="14.25" x14ac:dyDescent="0.45">
      <c r="A3669" s="150">
        <v>2020</v>
      </c>
      <c r="B3669" s="5" t="s">
        <v>1476</v>
      </c>
      <c r="C3669" s="5" t="s">
        <v>171</v>
      </c>
      <c r="D3669" s="5" t="s">
        <v>84</v>
      </c>
      <c r="E3669" s="5" t="s">
        <v>484</v>
      </c>
      <c r="F3669" s="5" t="s">
        <v>484</v>
      </c>
      <c r="G3669" s="5" t="s">
        <v>88</v>
      </c>
      <c r="H3669" s="5" t="s">
        <v>131</v>
      </c>
      <c r="I3669" s="150">
        <v>8090.58</v>
      </c>
      <c r="J3669" s="150"/>
      <c r="K3669" s="150">
        <v>741</v>
      </c>
      <c r="L3669" s="150">
        <v>2984</v>
      </c>
      <c r="M3669" s="150">
        <v>18636.32499999999</v>
      </c>
      <c r="N3669" s="150">
        <v>12131.899583255001</v>
      </c>
      <c r="O3669" s="150">
        <v>8545</v>
      </c>
      <c r="P3669" s="150"/>
      <c r="Q3669" s="150"/>
      <c r="R3669" s="150">
        <v>8112.0968811747789</v>
      </c>
      <c r="S3669" s="150">
        <v>14696</v>
      </c>
      <c r="T3669" s="150">
        <v>12220.473715073371</v>
      </c>
      <c r="U3669" s="150">
        <v>1818</v>
      </c>
      <c r="V3669" s="150">
        <v>10881</v>
      </c>
      <c r="W3669" s="150">
        <v>4300</v>
      </c>
      <c r="X3669" s="150">
        <v>14977.397761164941</v>
      </c>
      <c r="Y3669" s="150">
        <v>99700</v>
      </c>
      <c r="Z3669" s="150">
        <v>10495.231118325721</v>
      </c>
      <c r="AA3669" s="150">
        <v>141863.1900420922</v>
      </c>
      <c r="AB3669" s="150">
        <v>1254</v>
      </c>
      <c r="AC3669" s="150">
        <v>13843.881289999999</v>
      </c>
      <c r="AD3669" s="150">
        <v>18606.644575865579</v>
      </c>
      <c r="AE3669" s="150">
        <v>20510.093289441898</v>
      </c>
      <c r="AF3669" s="150">
        <v>33720.816459512258</v>
      </c>
      <c r="AG3669" s="150">
        <v>132575.3788820648</v>
      </c>
      <c r="AH3669" s="150">
        <v>20816.455820418862</v>
      </c>
      <c r="AI3669" s="150">
        <v>4012.7315255539211</v>
      </c>
      <c r="AJ3669" s="150">
        <v>41512.572184767567</v>
      </c>
      <c r="AK3669" s="150">
        <v>3620</v>
      </c>
      <c r="AL3669" s="150">
        <v>660664.8125</v>
      </c>
      <c r="AM3669" s="150">
        <v>538238.75</v>
      </c>
      <c r="AN3669" s="150">
        <v>122426.03125</v>
      </c>
      <c r="AO3669" s="5" t="s">
        <v>5647</v>
      </c>
    </row>
    <row r="3670" spans="1:41" ht="14.25" x14ac:dyDescent="0.45">
      <c r="A3670" s="150">
        <v>2020</v>
      </c>
      <c r="B3670" s="5" t="s">
        <v>4980</v>
      </c>
      <c r="C3670" s="5" t="s">
        <v>171</v>
      </c>
      <c r="D3670" s="5" t="s">
        <v>84</v>
      </c>
      <c r="E3670" s="5" t="s">
        <v>211</v>
      </c>
      <c r="F3670" s="5" t="s">
        <v>211</v>
      </c>
      <c r="G3670" s="5" t="s">
        <v>88</v>
      </c>
      <c r="H3670" s="5" t="s">
        <v>131</v>
      </c>
      <c r="I3670" s="150">
        <v>10691.510399744</v>
      </c>
      <c r="J3670" s="150">
        <v>72577.356179051931</v>
      </c>
      <c r="K3670" s="150">
        <v>1118.4290000000001</v>
      </c>
      <c r="L3670" s="150">
        <v>3757.9375839600002</v>
      </c>
      <c r="M3670" s="150">
        <v>25872.170980906569</v>
      </c>
      <c r="N3670" s="150">
        <v>21189.323630501462</v>
      </c>
      <c r="O3670" s="150">
        <v>11521.1156178</v>
      </c>
      <c r="P3670" s="150">
        <v>13606.993974000001</v>
      </c>
      <c r="Q3670" s="150">
        <v>5184.5152041569936</v>
      </c>
      <c r="R3670" s="150">
        <v>8324.6520518428079</v>
      </c>
      <c r="S3670" s="150">
        <v>12730.22929260513</v>
      </c>
      <c r="T3670" s="150">
        <v>11972.874544</v>
      </c>
      <c r="U3670" s="150">
        <v>1345.32</v>
      </c>
      <c r="V3670" s="150">
        <v>12489</v>
      </c>
      <c r="W3670" s="150">
        <v>8437.586064000001</v>
      </c>
      <c r="X3670" s="150">
        <v>18092.657859499999</v>
      </c>
      <c r="Y3670" s="150">
        <v>59334.127880801301</v>
      </c>
      <c r="Z3670" s="150">
        <v>16259.938233637329</v>
      </c>
      <c r="AA3670" s="150">
        <v>175907</v>
      </c>
      <c r="AB3670" s="150">
        <v>1855</v>
      </c>
      <c r="AC3670" s="150">
        <v>20334.544228370469</v>
      </c>
      <c r="AD3670" s="150">
        <v>22699.040235624339</v>
      </c>
      <c r="AE3670" s="150">
        <v>25001.257268959998</v>
      </c>
      <c r="AF3670" s="150">
        <v>44601.058773243793</v>
      </c>
      <c r="AG3670" s="150">
        <v>179117</v>
      </c>
      <c r="AH3670" s="150">
        <v>33131.688451581242</v>
      </c>
      <c r="AI3670" s="150">
        <v>2410.77</v>
      </c>
      <c r="AJ3670" s="150">
        <v>45090.896687565553</v>
      </c>
      <c r="AK3670" s="150">
        <v>3296</v>
      </c>
      <c r="AL3670" s="150">
        <v>867949.9375</v>
      </c>
      <c r="AM3670" s="150">
        <v>714812.375</v>
      </c>
      <c r="AN3670" s="150">
        <v>153137.5625</v>
      </c>
      <c r="AO3670" s="5" t="s">
        <v>5650</v>
      </c>
    </row>
    <row r="3671" spans="1:41" ht="14.25" x14ac:dyDescent="0.45">
      <c r="A3671" s="150">
        <v>2020</v>
      </c>
      <c r="B3671" s="5" t="s">
        <v>1478</v>
      </c>
      <c r="C3671" s="5" t="s">
        <v>171</v>
      </c>
      <c r="D3671" s="5" t="s">
        <v>84</v>
      </c>
      <c r="E3671" s="5" t="s">
        <v>211</v>
      </c>
      <c r="F3671" s="5" t="s">
        <v>211</v>
      </c>
      <c r="G3671" s="5" t="s">
        <v>88</v>
      </c>
      <c r="H3671" s="5" t="s">
        <v>131</v>
      </c>
      <c r="I3671" s="150">
        <v>6882.007312502401</v>
      </c>
      <c r="J3671" s="150">
        <v>16235.395</v>
      </c>
      <c r="K3671" s="150">
        <v>852.51419274133468</v>
      </c>
      <c r="L3671" s="150">
        <v>3426.8449497964721</v>
      </c>
      <c r="M3671" s="150">
        <v>18597.067464641539</v>
      </c>
      <c r="N3671" s="150">
        <v>15406.062870512629</v>
      </c>
      <c r="O3671" s="150">
        <v>9365.6732209272159</v>
      </c>
      <c r="P3671" s="150">
        <v>10691.794945600001</v>
      </c>
      <c r="Q3671" s="150">
        <v>2094.6580557376901</v>
      </c>
      <c r="R3671" s="150">
        <v>7209.045242484116</v>
      </c>
      <c r="S3671" s="150">
        <v>18285.469158780728</v>
      </c>
      <c r="T3671" s="150">
        <v>11747.702460092811</v>
      </c>
      <c r="U3671" s="150">
        <v>1762.329448339201</v>
      </c>
      <c r="V3671" s="150">
        <v>12652</v>
      </c>
      <c r="W3671" s="150">
        <v>5071.9238033375586</v>
      </c>
      <c r="X3671" s="150">
        <v>10200.50365392419</v>
      </c>
      <c r="Y3671" s="150">
        <v>58182.148420000012</v>
      </c>
      <c r="Z3671" s="150">
        <v>15922.33017499294</v>
      </c>
      <c r="AA3671" s="150">
        <v>156122.89248733051</v>
      </c>
      <c r="AB3671" s="150">
        <v>1248</v>
      </c>
      <c r="AC3671" s="150">
        <v>11913.431246550001</v>
      </c>
      <c r="AD3671" s="150">
        <v>11087.62079586757</v>
      </c>
      <c r="AE3671" s="150">
        <v>18669.41422975462</v>
      </c>
      <c r="AF3671" s="150">
        <v>35350.7763400392</v>
      </c>
      <c r="AG3671" s="150">
        <v>135610.53661607759</v>
      </c>
      <c r="AH3671" s="150">
        <v>39383.826220275179</v>
      </c>
      <c r="AI3671" s="150">
        <v>2752.9800206284808</v>
      </c>
      <c r="AJ3671" s="150">
        <v>31209.071584394191</v>
      </c>
      <c r="AK3671" s="150">
        <v>3804.612508572186</v>
      </c>
      <c r="AL3671" s="150">
        <v>671738.625</v>
      </c>
      <c r="AM3671" s="150">
        <v>539340.75</v>
      </c>
      <c r="AN3671" s="150">
        <v>132397.890625</v>
      </c>
      <c r="AO3671" s="5" t="s">
        <v>2752</v>
      </c>
    </row>
    <row r="3672" spans="1:41" ht="14.25" x14ac:dyDescent="0.45">
      <c r="A3672" s="150">
        <v>2020</v>
      </c>
      <c r="B3672" s="5" t="s">
        <v>1476</v>
      </c>
      <c r="C3672" s="5" t="s">
        <v>171</v>
      </c>
      <c r="D3672" s="5" t="s">
        <v>84</v>
      </c>
      <c r="E3672" s="5" t="s">
        <v>211</v>
      </c>
      <c r="F3672" s="5" t="s">
        <v>211</v>
      </c>
      <c r="G3672" s="5" t="s">
        <v>88</v>
      </c>
      <c r="H3672" s="5" t="s">
        <v>131</v>
      </c>
      <c r="I3672" s="150">
        <v>6261.3589363200008</v>
      </c>
      <c r="J3672" s="150">
        <v>17375.815999999999</v>
      </c>
      <c r="K3672" s="150">
        <v>926</v>
      </c>
      <c r="L3672" s="150">
        <v>2685.2853645528289</v>
      </c>
      <c r="M3672" s="150">
        <v>17787.688249999988</v>
      </c>
      <c r="N3672" s="150">
        <v>12131.899583255001</v>
      </c>
      <c r="O3672" s="150">
        <v>8683.8365295498552</v>
      </c>
      <c r="P3672" s="150">
        <v>9661.4629999999997</v>
      </c>
      <c r="Q3672" s="150">
        <v>3083.7706094475602</v>
      </c>
      <c r="R3672" s="150">
        <v>8230.495558923476</v>
      </c>
      <c r="S3672" s="150">
        <v>14659</v>
      </c>
      <c r="T3672" s="150">
        <v>12814.816591907471</v>
      </c>
      <c r="U3672" s="150">
        <v>1818</v>
      </c>
      <c r="V3672" s="150">
        <v>9338.7990136574663</v>
      </c>
      <c r="W3672" s="150">
        <v>4277.8770359197333</v>
      </c>
      <c r="X3672" s="150">
        <v>14829.10669422271</v>
      </c>
      <c r="Y3672" s="150">
        <v>99690.246105139071</v>
      </c>
      <c r="Z3672" s="150">
        <v>10495.231118325721</v>
      </c>
      <c r="AA3672" s="150">
        <v>142577</v>
      </c>
      <c r="AB3672" s="150">
        <v>1254</v>
      </c>
      <c r="AC3672" s="150">
        <v>14183.997459249091</v>
      </c>
      <c r="AD3672" s="150">
        <v>18606.644575865579</v>
      </c>
      <c r="AE3672" s="150">
        <v>20510.093289441898</v>
      </c>
      <c r="AF3672" s="150">
        <v>49747.474928492316</v>
      </c>
      <c r="AG3672" s="150">
        <v>131280.31432177121</v>
      </c>
      <c r="AH3672" s="150">
        <v>34092.508498550422</v>
      </c>
      <c r="AI3672" s="150">
        <v>4012.7315255539211</v>
      </c>
      <c r="AJ3672" s="150">
        <v>41512.572184767567</v>
      </c>
      <c r="AK3672" s="150">
        <v>3620</v>
      </c>
      <c r="AL3672" s="150">
        <v>716148.0625</v>
      </c>
      <c r="AM3672" s="150">
        <v>580583.8125</v>
      </c>
      <c r="AN3672" s="150">
        <v>135564.21875</v>
      </c>
      <c r="AO3672" s="5" t="s">
        <v>2753</v>
      </c>
    </row>
    <row r="3673" spans="1:41" ht="14.25" x14ac:dyDescent="0.45">
      <c r="A3673" s="150">
        <v>2020</v>
      </c>
      <c r="B3673" s="5" t="s">
        <v>4024</v>
      </c>
      <c r="C3673" s="5" t="s">
        <v>171</v>
      </c>
      <c r="D3673" s="5" t="s">
        <v>84</v>
      </c>
      <c r="E3673" s="5" t="s">
        <v>211</v>
      </c>
      <c r="F3673" s="5" t="s">
        <v>211</v>
      </c>
      <c r="G3673" s="5" t="s">
        <v>88</v>
      </c>
      <c r="H3673" s="5" t="s">
        <v>131</v>
      </c>
      <c r="I3673" s="150">
        <v>11427.3234710944</v>
      </c>
      <c r="J3673" s="150">
        <v>59998.254933494987</v>
      </c>
      <c r="K3673" s="150">
        <v>911.92734227599999</v>
      </c>
      <c r="L3673" s="150">
        <v>2522.9115000000011</v>
      </c>
      <c r="M3673" s="150">
        <v>19395.424171403469</v>
      </c>
      <c r="N3673" s="150">
        <v>20047.556860725061</v>
      </c>
      <c r="O3673" s="150">
        <v>9818.7416159999993</v>
      </c>
      <c r="P3673" s="150">
        <v>11393.366018004999</v>
      </c>
      <c r="Q3673" s="150">
        <v>3899.4936629735071</v>
      </c>
      <c r="R3673" s="150">
        <v>7352.2104509098854</v>
      </c>
      <c r="S3673" s="150">
        <v>11428</v>
      </c>
      <c r="T3673" s="150">
        <v>11275.334999999999</v>
      </c>
      <c r="U3673" s="150">
        <v>865.0447999999999</v>
      </c>
      <c r="V3673" s="150">
        <v>15431</v>
      </c>
      <c r="W3673" s="150">
        <v>7984.8582985699968</v>
      </c>
      <c r="X3673" s="150">
        <v>17132.1486413231</v>
      </c>
      <c r="Y3673" s="150">
        <v>47970.178290666932</v>
      </c>
      <c r="Z3673" s="150">
        <v>13413.221388</v>
      </c>
      <c r="AA3673" s="150">
        <v>188842</v>
      </c>
      <c r="AB3673" s="150">
        <v>1131.038</v>
      </c>
      <c r="AC3673" s="150">
        <v>17190.887180000002</v>
      </c>
      <c r="AD3673" s="150">
        <v>20680.983768131089</v>
      </c>
      <c r="AE3673" s="150">
        <v>20493.662132241199</v>
      </c>
      <c r="AF3673" s="150">
        <v>39115.615931694578</v>
      </c>
      <c r="AG3673" s="150">
        <v>177514</v>
      </c>
      <c r="AH3673" s="150">
        <v>31323</v>
      </c>
      <c r="AI3673" s="150">
        <v>2604.6414</v>
      </c>
      <c r="AJ3673" s="150">
        <v>32404.423402288401</v>
      </c>
      <c r="AK3673" s="150">
        <v>2262.3914055959999</v>
      </c>
      <c r="AL3673" s="150">
        <v>805829.5625</v>
      </c>
      <c r="AM3673" s="150">
        <v>669881.1875</v>
      </c>
      <c r="AN3673" s="150">
        <v>135948.5</v>
      </c>
      <c r="AO3673" s="5" t="s">
        <v>4429</v>
      </c>
    </row>
    <row r="3674" spans="1:41" ht="14.25" x14ac:dyDescent="0.45">
      <c r="A3674" s="150">
        <v>2020</v>
      </c>
      <c r="B3674" s="5" t="s">
        <v>582</v>
      </c>
      <c r="C3674" s="5" t="s">
        <v>171</v>
      </c>
      <c r="D3674" s="5" t="s">
        <v>84</v>
      </c>
      <c r="E3674" s="5" t="s">
        <v>211</v>
      </c>
      <c r="F3674" s="5" t="s">
        <v>211</v>
      </c>
      <c r="G3674" s="5" t="s">
        <v>88</v>
      </c>
      <c r="H3674" s="5" t="s">
        <v>131</v>
      </c>
      <c r="I3674" s="150">
        <v>10713.414785143121</v>
      </c>
      <c r="J3674" s="150">
        <v>36279.140853715988</v>
      </c>
      <c r="K3674" s="150">
        <v>880.87496846999989</v>
      </c>
      <c r="L3674" s="150">
        <v>2257.403273800001</v>
      </c>
      <c r="M3674" s="150">
        <v>14203.77031224</v>
      </c>
      <c r="N3674" s="150">
        <v>13118.91828</v>
      </c>
      <c r="O3674" s="150">
        <v>9512.5224706266999</v>
      </c>
      <c r="P3674" s="150">
        <v>9706.0530000000017</v>
      </c>
      <c r="Q3674" s="150">
        <v>4180.1742688552076</v>
      </c>
      <c r="R3674" s="150">
        <v>8511.0148792727832</v>
      </c>
      <c r="S3674" s="150">
        <v>22498.008091721731</v>
      </c>
      <c r="T3674" s="150">
        <v>11817.552470000001</v>
      </c>
      <c r="U3674" s="150">
        <v>950.96782300000018</v>
      </c>
      <c r="V3674" s="150">
        <v>7083</v>
      </c>
      <c r="W3674" s="150">
        <v>4097.5131690172821</v>
      </c>
      <c r="X3674" s="150">
        <v>11305.123011159299</v>
      </c>
      <c r="Y3674" s="150">
        <v>43041.837469999999</v>
      </c>
      <c r="Z3674" s="150">
        <v>14749.376199813019</v>
      </c>
      <c r="AA3674" s="150">
        <v>183354.32509283209</v>
      </c>
      <c r="AB3674" s="150">
        <v>1154</v>
      </c>
      <c r="AC3674" s="150">
        <v>11323.40230535</v>
      </c>
      <c r="AD3674" s="150">
        <v>15194.14968452975</v>
      </c>
      <c r="AE3674" s="150">
        <v>18426.572821973699</v>
      </c>
      <c r="AF3674" s="150">
        <v>39797.71887350778</v>
      </c>
      <c r="AG3674" s="150">
        <v>159788</v>
      </c>
      <c r="AH3674" s="150">
        <v>31695.73931599089</v>
      </c>
      <c r="AI3674" s="150">
        <v>2554.6757322240001</v>
      </c>
      <c r="AJ3674" s="150">
        <v>33796.287872686218</v>
      </c>
      <c r="AK3674" s="150">
        <v>3606.5153879999998</v>
      </c>
      <c r="AL3674" s="150">
        <v>725598.125</v>
      </c>
      <c r="AM3674" s="150">
        <v>597077.625</v>
      </c>
      <c r="AN3674" s="150">
        <v>128520.4375</v>
      </c>
      <c r="AO3674" s="5" t="s">
        <v>1015</v>
      </c>
    </row>
    <row r="3675" spans="1:41" ht="14.25" x14ac:dyDescent="0.45">
      <c r="A3675" s="150">
        <v>2020</v>
      </c>
      <c r="B3675" s="5" t="s">
        <v>6344</v>
      </c>
      <c r="C3675" s="5" t="s">
        <v>171</v>
      </c>
      <c r="D3675" s="5" t="s">
        <v>84</v>
      </c>
      <c r="E3675" s="5" t="s">
        <v>211</v>
      </c>
      <c r="F3675" s="5" t="s">
        <v>211</v>
      </c>
      <c r="G3675" s="5" t="s">
        <v>88</v>
      </c>
      <c r="H3675" s="5" t="s">
        <v>131</v>
      </c>
      <c r="I3675" s="150">
        <v>14014</v>
      </c>
      <c r="J3675" s="150">
        <v>76195.241831549603</v>
      </c>
      <c r="K3675" s="150">
        <v>1753.3635714</v>
      </c>
      <c r="L3675" s="150">
        <v>6913.2636087999999</v>
      </c>
      <c r="M3675" s="150">
        <v>50738.076874999999</v>
      </c>
      <c r="N3675" s="150">
        <v>21629.30733276367</v>
      </c>
      <c r="O3675" s="150">
        <v>9803.8482899999999</v>
      </c>
      <c r="P3675" s="150">
        <v>14381.058999999999</v>
      </c>
      <c r="Q3675" s="150">
        <v>5750.2225108244311</v>
      </c>
      <c r="R3675" s="150">
        <v>8296.868167577617</v>
      </c>
      <c r="S3675" s="150">
        <v>20572.31586566196</v>
      </c>
      <c r="T3675" s="150">
        <v>11662.71775192862</v>
      </c>
      <c r="U3675" s="150">
        <v>1552</v>
      </c>
      <c r="V3675" s="150">
        <v>15593</v>
      </c>
      <c r="W3675" s="150">
        <v>11688.986000000001</v>
      </c>
      <c r="X3675" s="150">
        <v>19140</v>
      </c>
      <c r="Y3675" s="150">
        <v>66443.232000000004</v>
      </c>
      <c r="Z3675" s="150">
        <v>23187.72481631265</v>
      </c>
      <c r="AA3675" s="150">
        <v>180476</v>
      </c>
      <c r="AB3675" s="150">
        <v>1922</v>
      </c>
      <c r="AC3675" s="150">
        <v>18922.355345399999</v>
      </c>
      <c r="AD3675" s="150">
        <v>24118.529901251561</v>
      </c>
      <c r="AE3675" s="150">
        <v>31785.322032399999</v>
      </c>
      <c r="AF3675" s="150">
        <v>50412.921529999992</v>
      </c>
      <c r="AG3675" s="150">
        <v>240761</v>
      </c>
      <c r="AH3675" s="150">
        <v>36284.711703244393</v>
      </c>
      <c r="AI3675" s="150">
        <v>5272</v>
      </c>
      <c r="AJ3675" s="150">
        <v>52409.994278901962</v>
      </c>
      <c r="AK3675" s="150">
        <v>3307</v>
      </c>
      <c r="AL3675" s="150">
        <v>1024987.0625</v>
      </c>
      <c r="AM3675" s="150">
        <v>828723.5</v>
      </c>
      <c r="AN3675" s="150">
        <v>196263.546875</v>
      </c>
      <c r="AO3675" s="5" t="s">
        <v>6663</v>
      </c>
    </row>
    <row r="3676" spans="1:41" ht="14.25" x14ac:dyDescent="0.45">
      <c r="A3676" s="150">
        <v>2020</v>
      </c>
      <c r="B3676" s="5" t="s">
        <v>7352</v>
      </c>
      <c r="C3676" s="5" t="s">
        <v>171</v>
      </c>
      <c r="D3676" s="5" t="s">
        <v>84</v>
      </c>
      <c r="E3676" s="5" t="s">
        <v>211</v>
      </c>
      <c r="F3676" s="5" t="s">
        <v>211</v>
      </c>
      <c r="G3676" s="5" t="s">
        <v>88</v>
      </c>
      <c r="H3676" s="5" t="s">
        <v>131</v>
      </c>
      <c r="I3676" s="150">
        <v>13700</v>
      </c>
      <c r="J3676" s="150">
        <v>60402.984461108739</v>
      </c>
      <c r="K3676" s="150">
        <v>1535</v>
      </c>
      <c r="L3676" s="150">
        <v>4064.7779999999989</v>
      </c>
      <c r="M3676" s="150">
        <v>57321.75</v>
      </c>
      <c r="N3676" s="150">
        <v>16158.973</v>
      </c>
      <c r="O3676" s="150">
        <v>9803.7540399999998</v>
      </c>
      <c r="P3676" s="150">
        <v>15735.362999999999</v>
      </c>
      <c r="Q3676" s="150">
        <v>4560.8725976385358</v>
      </c>
      <c r="R3676" s="150">
        <v>8443.0046565699977</v>
      </c>
      <c r="S3676" s="150">
        <v>17787.203621333359</v>
      </c>
      <c r="T3676" s="150">
        <v>11723</v>
      </c>
      <c r="U3676" s="150">
        <v>1667.26</v>
      </c>
      <c r="V3676" s="150">
        <v>12940</v>
      </c>
      <c r="W3676" s="150">
        <v>7831.6</v>
      </c>
      <c r="X3676" s="150">
        <v>20937.5210596</v>
      </c>
      <c r="Y3676" s="150">
        <v>66443.232000000004</v>
      </c>
      <c r="Z3676" s="150">
        <v>16279.020912</v>
      </c>
      <c r="AA3676" s="150">
        <v>182900</v>
      </c>
      <c r="AB3676" s="150">
        <v>1922</v>
      </c>
      <c r="AC3676" s="150">
        <v>18922.355345399999</v>
      </c>
      <c r="AD3676" s="150">
        <v>24526.751659199999</v>
      </c>
      <c r="AE3676" s="150">
        <v>38996</v>
      </c>
      <c r="AF3676" s="150">
        <v>60451.597999999998</v>
      </c>
      <c r="AG3676" s="150">
        <v>255418</v>
      </c>
      <c r="AH3676" s="150">
        <v>36180.344807871748</v>
      </c>
      <c r="AI3676" s="150">
        <v>5272</v>
      </c>
      <c r="AJ3676" s="150">
        <v>46784.589981471188</v>
      </c>
      <c r="AK3676" s="150">
        <v>3307</v>
      </c>
      <c r="AL3676" s="150">
        <v>1022016</v>
      </c>
      <c r="AM3676" s="150">
        <v>823868</v>
      </c>
      <c r="AN3676" s="150">
        <v>198147.9375</v>
      </c>
      <c r="AO3676" s="5" t="s">
        <v>7360</v>
      </c>
    </row>
    <row r="3677" spans="1:41" ht="14.25" x14ac:dyDescent="0.45">
      <c r="A3677" s="150">
        <v>2020</v>
      </c>
      <c r="B3677" s="5" t="s">
        <v>1477</v>
      </c>
      <c r="C3677" s="5" t="s">
        <v>171</v>
      </c>
      <c r="D3677" s="5" t="s">
        <v>84</v>
      </c>
      <c r="E3677" s="5" t="s">
        <v>211</v>
      </c>
      <c r="F3677" s="5" t="s">
        <v>211</v>
      </c>
      <c r="G3677" s="5" t="s">
        <v>88</v>
      </c>
      <c r="H3677" s="5" t="s">
        <v>131</v>
      </c>
      <c r="I3677" s="150">
        <v>7793.5903123199987</v>
      </c>
      <c r="J3677" s="150">
        <v>14152.041499999999</v>
      </c>
      <c r="K3677" s="150">
        <v>947.74238542675744</v>
      </c>
      <c r="L3677" s="150">
        <v>2843.0185999999999</v>
      </c>
      <c r="M3677" s="150">
        <v>29197.964308959279</v>
      </c>
      <c r="N3677" s="150">
        <v>13158.26798710931</v>
      </c>
      <c r="O3677" s="150">
        <v>9507</v>
      </c>
      <c r="P3677" s="150">
        <v>10922.858</v>
      </c>
      <c r="Q3677" s="150">
        <v>3689.529755816186</v>
      </c>
      <c r="R3677" s="150">
        <v>9177.7426590305076</v>
      </c>
      <c r="S3677" s="150">
        <v>19501.69687792195</v>
      </c>
      <c r="T3677" s="150">
        <v>12479.93078120738</v>
      </c>
      <c r="U3677" s="150">
        <v>2029.52133244224</v>
      </c>
      <c r="V3677" s="150">
        <v>9388</v>
      </c>
      <c r="W3677" s="150">
        <v>3355.5665403175681</v>
      </c>
      <c r="X3677" s="150">
        <v>13188.359417336569</v>
      </c>
      <c r="Y3677" s="150">
        <v>92724</v>
      </c>
      <c r="Z3677" s="150">
        <v>13523.733</v>
      </c>
      <c r="AA3677" s="150">
        <v>160038.47340974741</v>
      </c>
      <c r="AB3677" s="150">
        <v>1151</v>
      </c>
      <c r="AC3677" s="150">
        <v>13512.9</v>
      </c>
      <c r="AD3677" s="150">
        <v>21793.925541215929</v>
      </c>
      <c r="AE3677" s="150">
        <v>17945.277597202919</v>
      </c>
      <c r="AF3677" s="150">
        <v>34557.700478115941</v>
      </c>
      <c r="AG3677" s="150">
        <v>181309</v>
      </c>
      <c r="AH3677" s="150">
        <v>47321.668061456403</v>
      </c>
      <c r="AI3677" s="150">
        <v>3398.343413600001</v>
      </c>
      <c r="AJ3677" s="150">
        <v>42170.816800719891</v>
      </c>
      <c r="AK3677" s="150">
        <v>4500.2516116234638</v>
      </c>
      <c r="AL3677" s="150">
        <v>795279.9375</v>
      </c>
      <c r="AM3677" s="150">
        <v>628936.4375</v>
      </c>
      <c r="AN3677" s="150">
        <v>166343.453125</v>
      </c>
      <c r="AO3677" s="5" t="s">
        <v>2754</v>
      </c>
    </row>
    <row r="3678" spans="1:41" ht="14.25" x14ac:dyDescent="0.45">
      <c r="A3678" s="150">
        <v>2020</v>
      </c>
      <c r="B3678" s="5" t="s">
        <v>4024</v>
      </c>
      <c r="C3678" s="5" t="s">
        <v>171</v>
      </c>
      <c r="D3678" s="5" t="s">
        <v>84</v>
      </c>
      <c r="E3678" s="5" t="s">
        <v>24</v>
      </c>
      <c r="F3678" s="5" t="s">
        <v>24</v>
      </c>
      <c r="G3678" s="5" t="s">
        <v>87</v>
      </c>
      <c r="H3678" s="5" t="s">
        <v>131</v>
      </c>
      <c r="I3678" s="150">
        <v>2542.4230469076961</v>
      </c>
      <c r="J3678" s="150">
        <v>5950.3518119116288</v>
      </c>
      <c r="K3678" s="150">
        <v>108.18821476202962</v>
      </c>
      <c r="L3678" s="150">
        <v>324.56464428608888</v>
      </c>
      <c r="M3678" s="150">
        <v>7573.1750333420732</v>
      </c>
      <c r="N3678" s="150">
        <v>3076.3956929766714</v>
      </c>
      <c r="O3678" s="150">
        <v>121.17080053347317</v>
      </c>
      <c r="P3678" s="150">
        <v>102.38932645078484</v>
      </c>
      <c r="Q3678" s="150">
        <v>242.61337642267921</v>
      </c>
      <c r="R3678" s="150">
        <v>530.20880290575474</v>
      </c>
      <c r="S3678" s="150">
        <v>6329.0105635787322</v>
      </c>
      <c r="T3678" s="150">
        <v>432.75285904811847</v>
      </c>
      <c r="U3678" s="150">
        <v>113.5976255001311</v>
      </c>
      <c r="V3678" s="150">
        <v>562.578716762554</v>
      </c>
      <c r="W3678" s="150">
        <v>546.3504845482496</v>
      </c>
      <c r="X3678" s="150">
        <v>2939.5470433799096</v>
      </c>
      <c r="Y3678" s="150">
        <v>13933.019238127985</v>
      </c>
      <c r="Z3678" s="150">
        <v>3865.5649134473183</v>
      </c>
      <c r="AA3678" s="150">
        <v>33927.824149372485</v>
      </c>
      <c r="AB3678" s="150">
        <v>124.50299754814368</v>
      </c>
      <c r="AC3678" s="150">
        <v>4054.6413885100424</v>
      </c>
      <c r="AD3678" s="150">
        <v>2219.3095643859569</v>
      </c>
      <c r="AE3678" s="150">
        <v>1584.9573462637338</v>
      </c>
      <c r="AF3678" s="150">
        <v>10329.810745478588</v>
      </c>
      <c r="AG3678" s="150">
        <v>40735.026622199395</v>
      </c>
      <c r="AH3678" s="150">
        <v>9609.2772351634703</v>
      </c>
      <c r="AI3678" s="150">
        <v>2879.9702769652285</v>
      </c>
      <c r="AJ3678" s="150">
        <v>7151.2409957701575</v>
      </c>
      <c r="AK3678" s="150">
        <v>106.02445046678902</v>
      </c>
      <c r="AL3678" s="150">
        <v>162016.484375</v>
      </c>
      <c r="AM3678" s="150">
        <v>129027.2109375</v>
      </c>
      <c r="AN3678" s="150">
        <v>32989.27734375</v>
      </c>
      <c r="AO3678" s="5" t="s">
        <v>4430</v>
      </c>
    </row>
    <row r="3679" spans="1:41" ht="14.25" x14ac:dyDescent="0.45">
      <c r="A3679" s="150">
        <v>2020</v>
      </c>
      <c r="B3679" s="5" t="s">
        <v>1477</v>
      </c>
      <c r="C3679" s="5" t="s">
        <v>171</v>
      </c>
      <c r="D3679" s="5" t="s">
        <v>84</v>
      </c>
      <c r="E3679" s="5" t="s">
        <v>24</v>
      </c>
      <c r="F3679" s="5" t="s">
        <v>24</v>
      </c>
      <c r="G3679" s="5" t="s">
        <v>87</v>
      </c>
      <c r="H3679" s="5" t="s">
        <v>131</v>
      </c>
      <c r="I3679" s="150">
        <v>3379.3082304400232</v>
      </c>
      <c r="J3679" s="150">
        <v>5241.6110035949359</v>
      </c>
      <c r="K3679" s="150">
        <v>118.57221861193064</v>
      </c>
      <c r="L3679" s="150">
        <v>355.71665583579193</v>
      </c>
      <c r="M3679" s="150">
        <v>11701.412006377006</v>
      </c>
      <c r="N3679" s="150">
        <v>2656.0176969072463</v>
      </c>
      <c r="O3679" s="150">
        <v>125.68655172864648</v>
      </c>
      <c r="P3679" s="150">
        <v>111.4578854952148</v>
      </c>
      <c r="Q3679" s="150">
        <v>236.77443261568274</v>
      </c>
      <c r="R3679" s="150">
        <v>460.29806408482642</v>
      </c>
      <c r="S3679" s="150">
        <v>7218.8573961116808</v>
      </c>
      <c r="T3679" s="150">
        <v>355.71665583579193</v>
      </c>
      <c r="U3679" s="150"/>
      <c r="V3679" s="150">
        <v>1076.6357449963302</v>
      </c>
      <c r="W3679" s="150">
        <v>480.21748537831911</v>
      </c>
      <c r="X3679" s="150">
        <v>405.51698765280281</v>
      </c>
      <c r="Y3679" s="150">
        <v>12331.510735640786</v>
      </c>
      <c r="Z3679" s="150">
        <v>1185.7221861193063</v>
      </c>
      <c r="AA3679" s="150">
        <v>21590.148483825324</v>
      </c>
      <c r="AB3679" s="150"/>
      <c r="AC3679" s="150">
        <v>880.99158428664464</v>
      </c>
      <c r="AD3679" s="150">
        <v>3293.9501949181749</v>
      </c>
      <c r="AE3679" s="150">
        <v>1778.5832791789596</v>
      </c>
      <c r="AF3679" s="150">
        <v>6632.8301111267183</v>
      </c>
      <c r="AG3679" s="150">
        <v>41902.236335270172</v>
      </c>
      <c r="AH3679" s="150">
        <v>7825.7664283874219</v>
      </c>
      <c r="AI3679" s="150">
        <v>2599.1030319735196</v>
      </c>
      <c r="AJ3679" s="150">
        <v>7843.1692357356224</v>
      </c>
      <c r="AK3679" s="150">
        <v>151.3772624552582</v>
      </c>
      <c r="AL3679" s="150">
        <v>141939.203125</v>
      </c>
      <c r="AM3679" s="150">
        <v>107663.015625</v>
      </c>
      <c r="AN3679" s="150">
        <v>34276.17578125</v>
      </c>
      <c r="AO3679" s="5" t="s">
        <v>2755</v>
      </c>
    </row>
    <row r="3680" spans="1:41" ht="14.25" x14ac:dyDescent="0.45">
      <c r="A3680" s="150">
        <v>2020</v>
      </c>
      <c r="B3680" s="5" t="s">
        <v>7352</v>
      </c>
      <c r="C3680" s="5" t="s">
        <v>171</v>
      </c>
      <c r="D3680" s="5" t="s">
        <v>84</v>
      </c>
      <c r="E3680" s="5" t="s">
        <v>24</v>
      </c>
      <c r="F3680" s="5" t="s">
        <v>24</v>
      </c>
      <c r="G3680" s="5" t="s">
        <v>87</v>
      </c>
      <c r="H3680" s="5" t="s">
        <v>131</v>
      </c>
      <c r="I3680" s="150">
        <v>2000</v>
      </c>
      <c r="J3680" s="150">
        <v>14351.0935407913</v>
      </c>
      <c r="K3680" s="150">
        <v>65</v>
      </c>
      <c r="L3680" s="150">
        <v>1769</v>
      </c>
      <c r="M3680" s="150">
        <v>11440</v>
      </c>
      <c r="N3680" s="150">
        <v>1669.05</v>
      </c>
      <c r="O3680" s="150">
        <v>111.68300000000001</v>
      </c>
      <c r="P3680" s="150">
        <v>94.64</v>
      </c>
      <c r="Q3680" s="150">
        <v>502.92815999999999</v>
      </c>
      <c r="R3680" s="150">
        <v>57.564970000000002</v>
      </c>
      <c r="S3680" s="150">
        <v>4900</v>
      </c>
      <c r="T3680" s="150">
        <v>78</v>
      </c>
      <c r="U3680" s="150">
        <v>92.048000000000002</v>
      </c>
      <c r="V3680" s="150">
        <v>856</v>
      </c>
      <c r="W3680" s="150">
        <v>1300</v>
      </c>
      <c r="X3680" s="150">
        <v>5795</v>
      </c>
      <c r="Y3680" s="150">
        <v>12668.932000000001</v>
      </c>
      <c r="Z3680" s="150">
        <v>6292.6086300000006</v>
      </c>
      <c r="AA3680" s="150">
        <v>46953</v>
      </c>
      <c r="AB3680" s="150">
        <v>31</v>
      </c>
      <c r="AC3680" s="150">
        <v>389.38873999999998</v>
      </c>
      <c r="AD3680" s="150">
        <v>5913.6082992000011</v>
      </c>
      <c r="AE3680" s="150">
        <v>2500</v>
      </c>
      <c r="AF3680" s="150">
        <v>13857.674295629549</v>
      </c>
      <c r="AG3680" s="150">
        <v>65876</v>
      </c>
      <c r="AH3680" s="150">
        <v>14361</v>
      </c>
      <c r="AI3680" s="150">
        <v>9294</v>
      </c>
      <c r="AJ3680" s="150">
        <v>13885.8225</v>
      </c>
      <c r="AK3680" s="150">
        <v>108</v>
      </c>
      <c r="AL3680" s="150">
        <v>237213.046875</v>
      </c>
      <c r="AM3680" s="150">
        <v>183815.765625</v>
      </c>
      <c r="AN3680" s="150">
        <v>53397.2890625</v>
      </c>
      <c r="AO3680" s="5" t="s">
        <v>7361</v>
      </c>
    </row>
    <row r="3681" spans="1:41" ht="14.25" x14ac:dyDescent="0.45">
      <c r="A3681" s="150">
        <v>2020</v>
      </c>
      <c r="B3681" s="5" t="s">
        <v>582</v>
      </c>
      <c r="C3681" s="5" t="s">
        <v>171</v>
      </c>
      <c r="D3681" s="5" t="s">
        <v>84</v>
      </c>
      <c r="E3681" s="5" t="s">
        <v>24</v>
      </c>
      <c r="F3681" s="5" t="s">
        <v>24</v>
      </c>
      <c r="G3681" s="5" t="s">
        <v>87</v>
      </c>
      <c r="H3681" s="5" t="s">
        <v>131</v>
      </c>
      <c r="I3681" s="150">
        <v>3070.2867968670103</v>
      </c>
      <c r="J3681" s="150">
        <v>6224.308688194028</v>
      </c>
      <c r="K3681" s="150">
        <v>111.6467926133458</v>
      </c>
      <c r="L3681" s="150">
        <v>334.94037784003734</v>
      </c>
      <c r="M3681" s="150">
        <v>5024.1056676005601</v>
      </c>
      <c r="N3681" s="150">
        <v>3166.8032161453943</v>
      </c>
      <c r="O3681" s="150">
        <v>125.04440772694728</v>
      </c>
      <c r="P3681" s="150">
        <v>106.0644529826785</v>
      </c>
      <c r="Q3681" s="150">
        <v>301.23328377534574</v>
      </c>
      <c r="R3681" s="150">
        <v>338.88150961928847</v>
      </c>
      <c r="S3681" s="150">
        <v>7552.4589331223897</v>
      </c>
      <c r="T3681" s="150">
        <v>446.58717045338318</v>
      </c>
      <c r="U3681" s="150">
        <v>0</v>
      </c>
      <c r="V3681" s="150">
        <v>348.33799295363889</v>
      </c>
      <c r="W3681" s="150">
        <v>563.81630269739628</v>
      </c>
      <c r="X3681" s="150">
        <v>870.94728218535761</v>
      </c>
      <c r="Y3681" s="150">
        <v>13479.675506172303</v>
      </c>
      <c r="Z3681" s="150">
        <v>2772.9499519534879</v>
      </c>
      <c r="AA3681" s="150">
        <v>24782.581351244437</v>
      </c>
      <c r="AB3681" s="150">
        <v>128.39381150534766</v>
      </c>
      <c r="AC3681" s="150">
        <v>722.73051781824597</v>
      </c>
      <c r="AD3681" s="150">
        <v>3856.9624640659817</v>
      </c>
      <c r="AE3681" s="150">
        <v>1639.4616955797103</v>
      </c>
      <c r="AF3681" s="150">
        <v>8524.6541263276395</v>
      </c>
      <c r="AG3681" s="150">
        <v>44419.792909145755</v>
      </c>
      <c r="AH3681" s="150">
        <v>9954.8972311062189</v>
      </c>
      <c r="AI3681" s="150">
        <v>2583.5067810728215</v>
      </c>
      <c r="AJ3681" s="150">
        <v>7379.8529917421574</v>
      </c>
      <c r="AK3681" s="150">
        <v>109.41385676107888</v>
      </c>
      <c r="AL3681" s="150">
        <v>148940.3125</v>
      </c>
      <c r="AM3681" s="150">
        <v>117612.546875</v>
      </c>
      <c r="AN3681" s="150">
        <v>31327.779296875</v>
      </c>
      <c r="AO3681" s="5" t="s">
        <v>1016</v>
      </c>
    </row>
    <row r="3682" spans="1:41" ht="14.25" x14ac:dyDescent="0.45">
      <c r="A3682" s="150">
        <v>2020</v>
      </c>
      <c r="B3682" s="5" t="s">
        <v>4980</v>
      </c>
      <c r="C3682" s="5" t="s">
        <v>171</v>
      </c>
      <c r="D3682" s="5" t="s">
        <v>84</v>
      </c>
      <c r="E3682" s="5" t="s">
        <v>24</v>
      </c>
      <c r="F3682" s="5" t="s">
        <v>24</v>
      </c>
      <c r="G3682" s="5" t="s">
        <v>87</v>
      </c>
      <c r="H3682" s="5" t="s">
        <v>131</v>
      </c>
      <c r="I3682" s="150">
        <v>2106.9622797447764</v>
      </c>
      <c r="J3682" s="150">
        <v>9692.0264868259728</v>
      </c>
      <c r="K3682" s="150">
        <v>105.34811398723883</v>
      </c>
      <c r="L3682" s="150">
        <v>421.39245594895533</v>
      </c>
      <c r="M3682" s="150">
        <v>10534.811398723883</v>
      </c>
      <c r="N3682" s="150">
        <v>3387.4002935920021</v>
      </c>
      <c r="O3682" s="150">
        <v>117.65593414436795</v>
      </c>
      <c r="P3682" s="150">
        <v>99.701455077522837</v>
      </c>
      <c r="Q3682" s="150">
        <v>238.80153326758327</v>
      </c>
      <c r="R3682" s="150">
        <v>396.6324887185346</v>
      </c>
      <c r="S3682" s="150">
        <v>4785.0377550371722</v>
      </c>
      <c r="T3682" s="150">
        <v>210.69622797447767</v>
      </c>
      <c r="U3682" s="150">
        <v>163.28957668022019</v>
      </c>
      <c r="V3682" s="150">
        <v>547.81019273364188</v>
      </c>
      <c r="W3682" s="150">
        <v>1315.7979437006129</v>
      </c>
      <c r="X3682" s="150">
        <v>3997.9609258157138</v>
      </c>
      <c r="Y3682" s="150">
        <v>15158.013381053859</v>
      </c>
      <c r="Z3682" s="150">
        <v>5560.4701858465087</v>
      </c>
      <c r="AA3682" s="150">
        <v>33227.848632715002</v>
      </c>
      <c r="AB3682" s="150">
        <v>152.7547652814963</v>
      </c>
      <c r="AC3682" s="150">
        <v>3765.6722112844468</v>
      </c>
      <c r="AD3682" s="150">
        <v>2196.5081766339295</v>
      </c>
      <c r="AE3682" s="150">
        <v>1336.8675664980608</v>
      </c>
      <c r="AF3682" s="150">
        <v>10081.814508578756</v>
      </c>
      <c r="AG3682" s="150">
        <v>66841.271362623287</v>
      </c>
      <c r="AH3682" s="150">
        <v>12589.099621475041</v>
      </c>
      <c r="AI3682" s="150">
        <v>3896.8267363879645</v>
      </c>
      <c r="AJ3682" s="150">
        <v>7136.2812414955588</v>
      </c>
      <c r="AK3682" s="150">
        <v>103.24115170749405</v>
      </c>
      <c r="AL3682" s="150">
        <v>200167.96875</v>
      </c>
      <c r="AM3682" s="150">
        <v>160162.25</v>
      </c>
      <c r="AN3682" s="150">
        <v>40005.7421875</v>
      </c>
      <c r="AO3682" s="5" t="s">
        <v>5651</v>
      </c>
    </row>
    <row r="3683" spans="1:41" ht="14.25" x14ac:dyDescent="0.45">
      <c r="A3683" s="150">
        <v>2020</v>
      </c>
      <c r="B3683" s="5" t="s">
        <v>6344</v>
      </c>
      <c r="C3683" s="5" t="s">
        <v>171</v>
      </c>
      <c r="D3683" s="5" t="s">
        <v>84</v>
      </c>
      <c r="E3683" s="5" t="s">
        <v>24</v>
      </c>
      <c r="F3683" s="5" t="s">
        <v>24</v>
      </c>
      <c r="G3683" s="5" t="s">
        <v>87</v>
      </c>
      <c r="H3683" s="5" t="s">
        <v>131</v>
      </c>
      <c r="I3683" s="150">
        <v>2048.1851417355292</v>
      </c>
      <c r="J3683" s="150">
        <v>10251.434189012356</v>
      </c>
      <c r="K3683" s="150">
        <v>102.40925708677646</v>
      </c>
      <c r="L3683" s="150">
        <v>409.63702834710585</v>
      </c>
      <c r="M3683" s="150">
        <v>12995.734724311933</v>
      </c>
      <c r="N3683" s="150">
        <v>3678.851998713018</v>
      </c>
      <c r="O3683" s="150">
        <v>114.37373059222456</v>
      </c>
      <c r="P3683" s="150">
        <v>96.920120906925249</v>
      </c>
      <c r="Q3683" s="150">
        <v>429.57400365091263</v>
      </c>
      <c r="R3683" s="150">
        <v>420.32036204639837</v>
      </c>
      <c r="S3683" s="150">
        <v>6963.8294819008006</v>
      </c>
      <c r="T3683" s="150">
        <v>102.40925708677646</v>
      </c>
      <c r="U3683" s="150">
        <v>148.49342277582588</v>
      </c>
      <c r="V3683" s="150">
        <v>655.4192453553693</v>
      </c>
      <c r="W3683" s="150">
        <v>1279.091621013838</v>
      </c>
      <c r="X3683" s="150">
        <v>4500.8868489638253</v>
      </c>
      <c r="Y3683" s="150">
        <v>12974.159142028891</v>
      </c>
      <c r="Z3683" s="150">
        <v>6285.5642221719736</v>
      </c>
      <c r="AA3683" s="150">
        <v>44247.967709483506</v>
      </c>
      <c r="AB3683" s="150">
        <v>31.746869696900703</v>
      </c>
      <c r="AC3683" s="150">
        <v>808.40714416066555</v>
      </c>
      <c r="AD3683" s="150">
        <v>2202.3063103427376</v>
      </c>
      <c r="AE3683" s="150">
        <v>1675.415445939663</v>
      </c>
      <c r="AF3683" s="150">
        <v>10889.650374268915</v>
      </c>
      <c r="AG3683" s="150">
        <v>72503.705832295993</v>
      </c>
      <c r="AH3683" s="150">
        <v>14706.410534729865</v>
      </c>
      <c r="AI3683" s="150">
        <v>9517.9163536450051</v>
      </c>
      <c r="AJ3683" s="150">
        <v>8221.4784036707515</v>
      </c>
      <c r="AK3683" s="150">
        <v>110.60199765371857</v>
      </c>
      <c r="AL3683" s="150">
        <v>228372.90625</v>
      </c>
      <c r="AM3683" s="150">
        <v>175745.1875</v>
      </c>
      <c r="AN3683" s="150">
        <v>52627.71875</v>
      </c>
      <c r="AO3683" s="5" t="s">
        <v>6664</v>
      </c>
    </row>
    <row r="3684" spans="1:41" ht="14.25" x14ac:dyDescent="0.45">
      <c r="A3684" s="150">
        <v>2020</v>
      </c>
      <c r="B3684" s="5" t="s">
        <v>1478</v>
      </c>
      <c r="C3684" s="5" t="s">
        <v>171</v>
      </c>
      <c r="D3684" s="5" t="s">
        <v>84</v>
      </c>
      <c r="E3684" s="5" t="s">
        <v>24</v>
      </c>
      <c r="F3684" s="5" t="s">
        <v>24</v>
      </c>
      <c r="G3684" s="5" t="s">
        <v>87</v>
      </c>
      <c r="H3684" s="5" t="s">
        <v>131</v>
      </c>
      <c r="I3684" s="150">
        <v>3310.5284828190802</v>
      </c>
      <c r="J3684" s="150">
        <v>5846.0745554974192</v>
      </c>
      <c r="K3684" s="150">
        <v>115.14881679370714</v>
      </c>
      <c r="L3684" s="150">
        <v>334.79981622516135</v>
      </c>
      <c r="M3684" s="150">
        <v>5455.993306443278</v>
      </c>
      <c r="N3684" s="150">
        <v>4166.4918184077733</v>
      </c>
      <c r="O3684" s="150">
        <v>184.23810686993141</v>
      </c>
      <c r="P3684" s="150">
        <v>127.81518664101492</v>
      </c>
      <c r="Q3684" s="150">
        <v>252.45739418884725</v>
      </c>
      <c r="R3684" s="150">
        <v>350.05240305286969</v>
      </c>
      <c r="S3684" s="150">
        <v>7975.4416668463746</v>
      </c>
      <c r="T3684" s="150">
        <v>230.29763358741428</v>
      </c>
      <c r="U3684" s="150">
        <v>0</v>
      </c>
      <c r="V3684" s="150">
        <v>359.26430839636629</v>
      </c>
      <c r="W3684" s="150">
        <v>466.35270801451389</v>
      </c>
      <c r="X3684" s="150">
        <v>898.16077099091569</v>
      </c>
      <c r="Y3684" s="150">
        <v>12627.794993681893</v>
      </c>
      <c r="Z3684" s="150">
        <v>1481.1454125594396</v>
      </c>
      <c r="AA3684" s="150">
        <v>21302.764411292759</v>
      </c>
      <c r="AB3684" s="150">
        <v>7808.2412667812805</v>
      </c>
      <c r="AC3684" s="150">
        <v>734.38460886522603</v>
      </c>
      <c r="AD3684" s="150">
        <v>3851.0382781047779</v>
      </c>
      <c r="AE3684" s="150">
        <v>1949.0319028136455</v>
      </c>
      <c r="AF3684" s="150">
        <v>6504.2487457712223</v>
      </c>
      <c r="AG3684" s="150">
        <v>41753.260416521996</v>
      </c>
      <c r="AH3684" s="150">
        <v>7817.133797104615</v>
      </c>
      <c r="AI3684" s="150">
        <v>2664.5436206063832</v>
      </c>
      <c r="AJ3684" s="150">
        <v>6754.3417210768766</v>
      </c>
      <c r="AK3684" s="150">
        <v>112.84584045783299</v>
      </c>
      <c r="AL3684" s="150">
        <v>145433.890625</v>
      </c>
      <c r="AM3684" s="150">
        <v>107854.4609375</v>
      </c>
      <c r="AN3684" s="150">
        <v>37579.4375</v>
      </c>
      <c r="AO3684" s="5" t="s">
        <v>2756</v>
      </c>
    </row>
    <row r="3685" spans="1:41" ht="14.25" x14ac:dyDescent="0.45">
      <c r="A3685" s="150">
        <v>2020</v>
      </c>
      <c r="B3685" s="5" t="s">
        <v>1476</v>
      </c>
      <c r="C3685" s="5" t="s">
        <v>171</v>
      </c>
      <c r="D3685" s="5" t="s">
        <v>84</v>
      </c>
      <c r="E3685" s="5" t="s">
        <v>24</v>
      </c>
      <c r="F3685" s="5" t="s">
        <v>24</v>
      </c>
      <c r="G3685" s="5" t="s">
        <v>87</v>
      </c>
      <c r="H3685" s="5" t="s">
        <v>131</v>
      </c>
      <c r="I3685" s="150">
        <v>2237.9423117425918</v>
      </c>
      <c r="J3685" s="150">
        <v>9919.5280844806766</v>
      </c>
      <c r="K3685" s="150">
        <v>120.96985468878874</v>
      </c>
      <c r="L3685" s="150">
        <v>302.42463672197186</v>
      </c>
      <c r="M3685" s="150">
        <v>2696.4180610131011</v>
      </c>
      <c r="N3685" s="150">
        <v>3100.4573756736554</v>
      </c>
      <c r="O3685" s="150">
        <v>114.31651268090536</v>
      </c>
      <c r="P3685" s="150">
        <v>120.96985468878874</v>
      </c>
      <c r="Q3685" s="150">
        <v>229.54029927197664</v>
      </c>
      <c r="R3685" s="150">
        <v>950.53418184088252</v>
      </c>
      <c r="S3685" s="150">
        <v>6254.1414874103775</v>
      </c>
      <c r="T3685" s="150">
        <v>302.42463672197186</v>
      </c>
      <c r="U3685" s="150">
        <v>0</v>
      </c>
      <c r="V3685" s="150">
        <v>1098.4062805742017</v>
      </c>
      <c r="W3685" s="150">
        <v>362.90956406636622</v>
      </c>
      <c r="X3685" s="150">
        <v>342.07707047447104</v>
      </c>
      <c r="Y3685" s="150">
        <v>13460.315731221523</v>
      </c>
      <c r="Z3685" s="150">
        <v>1754.0628929874367</v>
      </c>
      <c r="AA3685" s="150">
        <v>20662.374726507158</v>
      </c>
      <c r="AB3685" s="150">
        <v>139.11533289210706</v>
      </c>
      <c r="AC3685" s="150">
        <v>1235.8110997210094</v>
      </c>
      <c r="AD3685" s="150">
        <v>3290.0776228983318</v>
      </c>
      <c r="AE3685" s="150">
        <v>1264.1349814978423</v>
      </c>
      <c r="AF3685" s="150">
        <v>8942.0916585952618</v>
      </c>
      <c r="AG3685" s="150">
        <v>27325.347346454295</v>
      </c>
      <c r="AH3685" s="150">
        <v>7742.0707000824796</v>
      </c>
      <c r="AI3685" s="150">
        <v>1986.3250139899112</v>
      </c>
      <c r="AJ3685" s="150">
        <v>8477.5903306832297</v>
      </c>
      <c r="AK3685" s="150">
        <v>108.87286921990987</v>
      </c>
      <c r="AL3685" s="150">
        <v>124541.2578125</v>
      </c>
      <c r="AM3685" s="150">
        <v>101081.5390625</v>
      </c>
      <c r="AN3685" s="150">
        <v>23459.716796875</v>
      </c>
      <c r="AO3685" s="5" t="s">
        <v>2757</v>
      </c>
    </row>
    <row r="3686" spans="1:41" ht="14.25" x14ac:dyDescent="0.45">
      <c r="A3686" s="150">
        <v>2020</v>
      </c>
      <c r="B3686" s="5" t="s">
        <v>1477</v>
      </c>
      <c r="C3686" s="5" t="s">
        <v>171</v>
      </c>
      <c r="D3686" s="5" t="s">
        <v>84</v>
      </c>
      <c r="E3686" s="5" t="s">
        <v>24</v>
      </c>
      <c r="F3686" s="5" t="s">
        <v>24</v>
      </c>
      <c r="G3686" s="5" t="s">
        <v>88</v>
      </c>
      <c r="H3686" s="5" t="s">
        <v>131</v>
      </c>
      <c r="I3686" s="150">
        <v>2907</v>
      </c>
      <c r="J3686" s="150">
        <v>5061.84</v>
      </c>
      <c r="K3686" s="150">
        <v>114.1599870907922</v>
      </c>
      <c r="L3686" s="150">
        <v>343.14</v>
      </c>
      <c r="M3686" s="150">
        <v>11102.169345635881</v>
      </c>
      <c r="N3686" s="150">
        <v>2544.8565800587962</v>
      </c>
      <c r="O3686" s="150">
        <v>122</v>
      </c>
      <c r="P3686" s="150">
        <v>108</v>
      </c>
      <c r="Q3686" s="150">
        <v>253.40845653531841</v>
      </c>
      <c r="R3686" s="150">
        <v>451.87501902262483</v>
      </c>
      <c r="S3686" s="150">
        <v>7726.0010318194454</v>
      </c>
      <c r="T3686" s="150">
        <v>358.03050556385278</v>
      </c>
      <c r="U3686" s="150"/>
      <c r="V3686" s="150">
        <v>1023</v>
      </c>
      <c r="W3686" s="150">
        <v>447.15272529600003</v>
      </c>
      <c r="X3686" s="150">
        <v>407.48483711645008</v>
      </c>
      <c r="Y3686" s="150">
        <v>12363</v>
      </c>
      <c r="Z3686" s="150">
        <v>1269</v>
      </c>
      <c r="AA3686" s="150">
        <v>20779.386759131288</v>
      </c>
      <c r="AB3686" s="150">
        <v>136</v>
      </c>
      <c r="AC3686" s="150">
        <v>856.6</v>
      </c>
      <c r="AD3686" s="150">
        <v>3525.3588218001651</v>
      </c>
      <c r="AE3686" s="150">
        <v>1656.1212048</v>
      </c>
      <c r="AF3686" s="150">
        <v>6398.4872925278351</v>
      </c>
      <c r="AG3686" s="150">
        <v>41413</v>
      </c>
      <c r="AH3686" s="150">
        <v>8170.9730725019062</v>
      </c>
      <c r="AI3686" s="150">
        <v>2420.1451206144002</v>
      </c>
      <c r="AJ3686" s="150">
        <v>8189.1435445610086</v>
      </c>
      <c r="AK3686" s="150">
        <v>159.09596063182551</v>
      </c>
      <c r="AL3686" s="150">
        <v>140306.4375</v>
      </c>
      <c r="AM3686" s="150">
        <v>105617.859375</v>
      </c>
      <c r="AN3686" s="150">
        <v>34688.57421875</v>
      </c>
      <c r="AO3686" s="5" t="s">
        <v>2760</v>
      </c>
    </row>
    <row r="3687" spans="1:41" ht="14.25" x14ac:dyDescent="0.45">
      <c r="A3687" s="150">
        <v>2020</v>
      </c>
      <c r="B3687" s="5" t="s">
        <v>582</v>
      </c>
      <c r="C3687" s="5" t="s">
        <v>171</v>
      </c>
      <c r="D3687" s="5" t="s">
        <v>84</v>
      </c>
      <c r="E3687" s="5" t="s">
        <v>24</v>
      </c>
      <c r="F3687" s="5" t="s">
        <v>24</v>
      </c>
      <c r="G3687" s="5" t="s">
        <v>88</v>
      </c>
      <c r="H3687" s="5" t="s">
        <v>131</v>
      </c>
      <c r="I3687" s="150">
        <v>2918.74976421875</v>
      </c>
      <c r="J3687" s="150">
        <v>6040.4755265999993</v>
      </c>
      <c r="K3687" s="150">
        <v>105.4940082</v>
      </c>
      <c r="L3687" s="150">
        <v>323.13783600000011</v>
      </c>
      <c r="M3687" s="150">
        <v>4775.4359999999997</v>
      </c>
      <c r="N3687" s="150">
        <v>3079</v>
      </c>
      <c r="O3687" s="150">
        <v>118.8932615456077</v>
      </c>
      <c r="P3687" s="150">
        <v>95</v>
      </c>
      <c r="Q3687" s="150">
        <v>286.26752869874838</v>
      </c>
      <c r="R3687" s="150">
        <v>319.67630650778932</v>
      </c>
      <c r="S3687" s="150">
        <v>7185.6717268559996</v>
      </c>
      <c r="T3687" s="150">
        <v>412.12040000000002</v>
      </c>
      <c r="U3687" s="150">
        <v>0</v>
      </c>
      <c r="V3687" s="150">
        <v>333</v>
      </c>
      <c r="W3687" s="150">
        <v>537.4877918049998</v>
      </c>
      <c r="X3687" s="150">
        <v>844.39626596969947</v>
      </c>
      <c r="Y3687" s="150">
        <v>12907.539290000001</v>
      </c>
      <c r="Z3687" s="150">
        <v>2638.283420072622</v>
      </c>
      <c r="AA3687" s="150">
        <v>24166.50383248497</v>
      </c>
      <c r="AB3687" s="150">
        <v>115</v>
      </c>
      <c r="AC3687" s="150">
        <v>687.15746000000013</v>
      </c>
      <c r="AD3687" s="150">
        <v>3669.6515613702682</v>
      </c>
      <c r="AE3687" s="150">
        <v>1558.316030688</v>
      </c>
      <c r="AF3687" s="150">
        <v>8224.2645834285158</v>
      </c>
      <c r="AG3687" s="150">
        <v>43247</v>
      </c>
      <c r="AH3687" s="150">
        <v>9746.3902445155418</v>
      </c>
      <c r="AI3687" s="150">
        <v>2455.6353119999999</v>
      </c>
      <c r="AJ3687" s="150">
        <v>7154.8765776000009</v>
      </c>
      <c r="AK3687" s="150">
        <v>103.998384</v>
      </c>
      <c r="AL3687" s="150">
        <v>144049.421875</v>
      </c>
      <c r="AM3687" s="150">
        <v>113979.25</v>
      </c>
      <c r="AN3687" s="150">
        <v>30070.173828125</v>
      </c>
      <c r="AO3687" s="5" t="s">
        <v>1017</v>
      </c>
    </row>
    <row r="3688" spans="1:41" ht="14.25" x14ac:dyDescent="0.45">
      <c r="A3688" s="150">
        <v>2020</v>
      </c>
      <c r="B3688" s="5" t="s">
        <v>4024</v>
      </c>
      <c r="C3688" s="5" t="s">
        <v>171</v>
      </c>
      <c r="D3688" s="5" t="s">
        <v>84</v>
      </c>
      <c r="E3688" s="5" t="s">
        <v>24</v>
      </c>
      <c r="F3688" s="5" t="s">
        <v>24</v>
      </c>
      <c r="G3688" s="5" t="s">
        <v>88</v>
      </c>
      <c r="H3688" s="5" t="s">
        <v>131</v>
      </c>
      <c r="I3688" s="150">
        <v>2493.8388</v>
      </c>
      <c r="J3688" s="150">
        <v>5916.2289134999992</v>
      </c>
      <c r="K3688" s="150">
        <v>103.9378</v>
      </c>
      <c r="L3688" s="150">
        <v>321.39</v>
      </c>
      <c r="M3688" s="150">
        <v>7282.8</v>
      </c>
      <c r="N3688" s="150">
        <v>2961.3391898802251</v>
      </c>
      <c r="O3688" s="150">
        <v>116.296432</v>
      </c>
      <c r="P3688" s="150">
        <v>97.885110959999977</v>
      </c>
      <c r="Q3688" s="150">
        <v>233.53969101889871</v>
      </c>
      <c r="R3688" s="150">
        <v>507.74830369576563</v>
      </c>
      <c r="S3688" s="150">
        <v>6080</v>
      </c>
      <c r="T3688" s="150">
        <v>424.48320000000001</v>
      </c>
      <c r="U3688" s="150">
        <v>107.1105</v>
      </c>
      <c r="V3688" s="150">
        <v>543</v>
      </c>
      <c r="W3688" s="150">
        <v>526.43270499999983</v>
      </c>
      <c r="X3688" s="150">
        <v>2883.3739845626278</v>
      </c>
      <c r="Y3688" s="150">
        <v>13414.48256215131</v>
      </c>
      <c r="Z3688" s="150">
        <v>3721</v>
      </c>
      <c r="AA3688" s="150">
        <v>33724</v>
      </c>
      <c r="AB3688" s="150">
        <v>115.08</v>
      </c>
      <c r="AC3688" s="150">
        <v>3899.1759900000011</v>
      </c>
      <c r="AD3688" s="150">
        <v>2136.3078886425878</v>
      </c>
      <c r="AE3688" s="150">
        <v>1524.1859999999999</v>
      </c>
      <c r="AF3688" s="150">
        <v>10132.413984000001</v>
      </c>
      <c r="AG3688" s="150">
        <v>39984</v>
      </c>
      <c r="AH3688" s="150">
        <v>9495</v>
      </c>
      <c r="AI3688" s="150">
        <v>2769.5448000000001</v>
      </c>
      <c r="AJ3688" s="150">
        <v>7014.5848799999994</v>
      </c>
      <c r="AK3688" s="150">
        <v>101.9592</v>
      </c>
      <c r="AL3688" s="150">
        <v>158631.140625</v>
      </c>
      <c r="AM3688" s="150">
        <v>126595.9296875</v>
      </c>
      <c r="AN3688" s="150">
        <v>32035.216796875</v>
      </c>
      <c r="AO3688" s="5" t="s">
        <v>4431</v>
      </c>
    </row>
    <row r="3689" spans="1:41" ht="14.25" x14ac:dyDescent="0.45">
      <c r="A3689" s="150">
        <v>2020</v>
      </c>
      <c r="B3689" s="5" t="s">
        <v>4980</v>
      </c>
      <c r="C3689" s="5" t="s">
        <v>171</v>
      </c>
      <c r="D3689" s="5" t="s">
        <v>84</v>
      </c>
      <c r="E3689" s="5" t="s">
        <v>24</v>
      </c>
      <c r="F3689" s="5" t="s">
        <v>24</v>
      </c>
      <c r="G3689" s="5" t="s">
        <v>88</v>
      </c>
      <c r="H3689" s="5" t="s">
        <v>131</v>
      </c>
      <c r="I3689" s="150">
        <v>2044</v>
      </c>
      <c r="J3689" s="150">
        <v>9525.9931079726612</v>
      </c>
      <c r="K3689" s="150">
        <v>102</v>
      </c>
      <c r="L3689" s="150">
        <v>416.85386399999987</v>
      </c>
      <c r="M3689" s="150">
        <v>10200</v>
      </c>
      <c r="N3689" s="150">
        <v>3276.5284242187499</v>
      </c>
      <c r="O3689" s="150">
        <v>113.91665999999999</v>
      </c>
      <c r="P3689" s="150">
        <v>96.627439999999993</v>
      </c>
      <c r="Q3689" s="150">
        <v>231.43875693468681</v>
      </c>
      <c r="R3689" s="150">
        <v>383.41091991280558</v>
      </c>
      <c r="S3689" s="150">
        <v>4610.2517999999991</v>
      </c>
      <c r="T3689" s="150">
        <v>208.1696</v>
      </c>
      <c r="U3689" s="150">
        <v>156.55000000000001</v>
      </c>
      <c r="V3689" s="150">
        <v>531</v>
      </c>
      <c r="W3689" s="150">
        <v>1273.98</v>
      </c>
      <c r="X3689" s="150">
        <v>3980.9549999999999</v>
      </c>
      <c r="Y3689" s="150">
        <v>14802.18545036035</v>
      </c>
      <c r="Z3689" s="150">
        <v>5378.4722905091094</v>
      </c>
      <c r="AA3689" s="150">
        <v>33724</v>
      </c>
      <c r="AB3689" s="150">
        <v>183</v>
      </c>
      <c r="AC3689" s="150">
        <v>3645.9937599999998</v>
      </c>
      <c r="AD3689" s="150">
        <v>2128.783643817952</v>
      </c>
      <c r="AE3689" s="150">
        <v>1294.3800000000001</v>
      </c>
      <c r="AF3689" s="150">
        <v>9973.228696199998</v>
      </c>
      <c r="AG3689" s="150">
        <v>66647</v>
      </c>
      <c r="AH3689" s="150">
        <v>12493.799687500001</v>
      </c>
      <c r="AI3689" s="150">
        <v>3772.98</v>
      </c>
      <c r="AJ3689" s="150">
        <v>7188.6229919999996</v>
      </c>
      <c r="AK3689" s="150">
        <v>100</v>
      </c>
      <c r="AL3689" s="150">
        <v>198484.125</v>
      </c>
      <c r="AM3689" s="150">
        <v>159316.28125</v>
      </c>
      <c r="AN3689" s="150">
        <v>39167.8359375</v>
      </c>
      <c r="AO3689" s="5" t="s">
        <v>5652</v>
      </c>
    </row>
    <row r="3690" spans="1:41" ht="14.25" x14ac:dyDescent="0.45">
      <c r="A3690" s="150">
        <v>2020</v>
      </c>
      <c r="B3690" s="5" t="s">
        <v>6344</v>
      </c>
      <c r="C3690" s="5" t="s">
        <v>171</v>
      </c>
      <c r="D3690" s="5" t="s">
        <v>84</v>
      </c>
      <c r="E3690" s="5" t="s">
        <v>24</v>
      </c>
      <c r="F3690" s="5" t="s">
        <v>24</v>
      </c>
      <c r="G3690" s="5" t="s">
        <v>88</v>
      </c>
      <c r="H3690" s="5" t="s">
        <v>131</v>
      </c>
      <c r="I3690" s="150">
        <v>2040</v>
      </c>
      <c r="J3690" s="150">
        <v>10007.53591471057</v>
      </c>
      <c r="K3690" s="150">
        <v>100</v>
      </c>
      <c r="L3690" s="150">
        <v>408.43999999999988</v>
      </c>
      <c r="M3690" s="150">
        <v>12690</v>
      </c>
      <c r="N3690" s="150">
        <v>3592.3041562499998</v>
      </c>
      <c r="O3690" s="150">
        <v>111.68300000000001</v>
      </c>
      <c r="P3690" s="150">
        <v>94.64</v>
      </c>
      <c r="Q3690" s="150">
        <v>419.46794251901781</v>
      </c>
      <c r="R3690" s="150">
        <v>410.43200000000002</v>
      </c>
      <c r="S3690" s="150">
        <v>6800</v>
      </c>
      <c r="T3690" s="150">
        <v>101.452730636021</v>
      </c>
      <c r="U3690" s="150">
        <v>145</v>
      </c>
      <c r="V3690" s="150">
        <v>640</v>
      </c>
      <c r="W3690" s="150">
        <v>1249</v>
      </c>
      <c r="X3690" s="150">
        <v>4395</v>
      </c>
      <c r="Y3690" s="150">
        <v>12668.932000000001</v>
      </c>
      <c r="Z3690" s="150">
        <v>6137.6914558084363</v>
      </c>
      <c r="AA3690" s="150">
        <v>44334</v>
      </c>
      <c r="AB3690" s="150">
        <v>31</v>
      </c>
      <c r="AC3690" s="150">
        <v>789.38873999999998</v>
      </c>
      <c r="AD3690" s="150">
        <v>3384.8585487521291</v>
      </c>
      <c r="AE3690" s="150">
        <v>1636</v>
      </c>
      <c r="AF3690" s="150">
        <v>10846.13217371786</v>
      </c>
      <c r="AG3690" s="150">
        <v>72214</v>
      </c>
      <c r="AH3690" s="150">
        <v>14760.29001010826</v>
      </c>
      <c r="AI3690" s="150">
        <v>9294</v>
      </c>
      <c r="AJ3690" s="150">
        <v>8188.6229919999996</v>
      </c>
      <c r="AK3690" s="150">
        <v>108</v>
      </c>
      <c r="AL3690" s="150">
        <v>227597.890625</v>
      </c>
      <c r="AM3690" s="150">
        <v>174572.59375</v>
      </c>
      <c r="AN3690" s="150">
        <v>53025.28515625</v>
      </c>
      <c r="AO3690" s="5" t="s">
        <v>6665</v>
      </c>
    </row>
    <row r="3691" spans="1:41" ht="14.25" x14ac:dyDescent="0.45">
      <c r="A3691" s="150">
        <v>2020</v>
      </c>
      <c r="B3691" s="5" t="s">
        <v>1478</v>
      </c>
      <c r="C3691" s="5" t="s">
        <v>171</v>
      </c>
      <c r="D3691" s="5" t="s">
        <v>84</v>
      </c>
      <c r="E3691" s="5" t="s">
        <v>24</v>
      </c>
      <c r="F3691" s="5" t="s">
        <v>24</v>
      </c>
      <c r="G3691" s="5" t="s">
        <v>88</v>
      </c>
      <c r="H3691" s="5" t="s">
        <v>131</v>
      </c>
      <c r="I3691" s="150">
        <v>3174.2323092000001</v>
      </c>
      <c r="J3691" s="150">
        <v>5502</v>
      </c>
      <c r="K3691" s="150">
        <v>111.3755971617485</v>
      </c>
      <c r="L3691" s="150">
        <v>328.90094979647222</v>
      </c>
      <c r="M3691" s="150">
        <v>5212.0315294595266</v>
      </c>
      <c r="N3691" s="150">
        <v>3994.955190581933</v>
      </c>
      <c r="O3691" s="150">
        <v>175.0449474813652</v>
      </c>
      <c r="P3691" s="150">
        <v>111</v>
      </c>
      <c r="Q3691" s="150">
        <v>238.5926893324681</v>
      </c>
      <c r="R3691" s="150">
        <v>337.21355231239232</v>
      </c>
      <c r="S3691" s="150">
        <v>7497.0520921983734</v>
      </c>
      <c r="T3691" s="150">
        <v>212.27271012499989</v>
      </c>
      <c r="U3691" s="150"/>
      <c r="V3691" s="150">
        <v>340</v>
      </c>
      <c r="W3691" s="150">
        <v>439.2446024533948</v>
      </c>
      <c r="X3691" s="150">
        <v>844.39626596969947</v>
      </c>
      <c r="Y3691" s="150">
        <v>12255.70674</v>
      </c>
      <c r="Z3691" s="150">
        <v>1399.1203370853989</v>
      </c>
      <c r="AA3691" s="150">
        <v>20483.513396272501</v>
      </c>
      <c r="AB3691" s="150">
        <v>136</v>
      </c>
      <c r="AC3691" s="150">
        <v>687.22586999999999</v>
      </c>
      <c r="AD3691" s="150">
        <v>3639.5431492411799</v>
      </c>
      <c r="AE3691" s="150">
        <v>1880.454659885354</v>
      </c>
      <c r="AF3691" s="150">
        <v>6279.3823757801074</v>
      </c>
      <c r="AG3691" s="150">
        <v>41625.417119997473</v>
      </c>
      <c r="AH3691" s="150">
        <v>7587.6038635142731</v>
      </c>
      <c r="AI3691" s="150">
        <v>2504.74801824</v>
      </c>
      <c r="AJ3691" s="150">
        <v>6493.9464445047543</v>
      </c>
      <c r="AK3691" s="150">
        <v>112.45725406125</v>
      </c>
      <c r="AL3691" s="150">
        <v>133603.421875</v>
      </c>
      <c r="AM3691" s="150">
        <v>105131.65625</v>
      </c>
      <c r="AN3691" s="150">
        <v>28471.76953125</v>
      </c>
      <c r="AO3691" s="5" t="s">
        <v>2759</v>
      </c>
    </row>
    <row r="3692" spans="1:41" ht="14.25" x14ac:dyDescent="0.45">
      <c r="A3692" s="150">
        <v>2020</v>
      </c>
      <c r="B3692" s="5" t="s">
        <v>1476</v>
      </c>
      <c r="C3692" s="5" t="s">
        <v>171</v>
      </c>
      <c r="D3692" s="5" t="s">
        <v>84</v>
      </c>
      <c r="E3692" s="5" t="s">
        <v>24</v>
      </c>
      <c r="F3692" s="5" t="s">
        <v>24</v>
      </c>
      <c r="G3692" s="5" t="s">
        <v>88</v>
      </c>
      <c r="H3692" s="5" t="s">
        <v>131</v>
      </c>
      <c r="I3692" s="150">
        <v>2109.0000000000009</v>
      </c>
      <c r="J3692" s="150">
        <v>8380.4</v>
      </c>
      <c r="K3692" s="150">
        <v>118</v>
      </c>
      <c r="L3692" s="150">
        <v>287.17141691232001</v>
      </c>
      <c r="M3692" s="150">
        <v>2563.349999999999</v>
      </c>
      <c r="N3692" s="150">
        <v>2975.643</v>
      </c>
      <c r="O3692" s="150">
        <v>112.33080372164611</v>
      </c>
      <c r="P3692" s="150">
        <v>116.5</v>
      </c>
      <c r="Q3692" s="150">
        <v>220.91826972600001</v>
      </c>
      <c r="R3692" s="150">
        <v>902.13902648464853</v>
      </c>
      <c r="S3692" s="150">
        <v>5996</v>
      </c>
      <c r="T3692" s="150">
        <v>289.89999999999998</v>
      </c>
      <c r="U3692" s="150"/>
      <c r="V3692" s="150">
        <v>1053.001623737304</v>
      </c>
      <c r="W3692" s="150">
        <v>337.84547211078888</v>
      </c>
      <c r="X3692" s="150">
        <v>347.78222229000011</v>
      </c>
      <c r="Y3692" s="150">
        <v>13153</v>
      </c>
      <c r="Z3692" s="150">
        <v>1688.1256266792921</v>
      </c>
      <c r="AA3692" s="150">
        <v>19903.804501759911</v>
      </c>
      <c r="AB3692" s="150">
        <v>115</v>
      </c>
      <c r="AC3692" s="150">
        <v>1214.3439499999999</v>
      </c>
      <c r="AD3692" s="150">
        <v>3166.4951994060002</v>
      </c>
      <c r="AE3692" s="150">
        <v>1216.4341284071129</v>
      </c>
      <c r="AF3692" s="150">
        <v>8491.0844552634753</v>
      </c>
      <c r="AG3692" s="150">
        <v>26299.11790336559</v>
      </c>
      <c r="AH3692" s="150">
        <v>7408</v>
      </c>
      <c r="AI3692" s="150">
        <v>1849.1586924314879</v>
      </c>
      <c r="AJ3692" s="150">
        <v>8189.1435445610086</v>
      </c>
      <c r="AK3692" s="150">
        <v>128</v>
      </c>
      <c r="AL3692" s="150">
        <v>118631.6875</v>
      </c>
      <c r="AM3692" s="150">
        <v>96199.828125</v>
      </c>
      <c r="AN3692" s="150">
        <v>22431.861328125</v>
      </c>
      <c r="AO3692" s="5" t="s">
        <v>2758</v>
      </c>
    </row>
    <row r="3693" spans="1:41" ht="14.25" x14ac:dyDescent="0.45">
      <c r="A3693" s="150">
        <v>2020</v>
      </c>
      <c r="B3693" s="5" t="s">
        <v>7352</v>
      </c>
      <c r="C3693" s="5" t="s">
        <v>171</v>
      </c>
      <c r="D3693" s="5" t="s">
        <v>84</v>
      </c>
      <c r="E3693" s="5" t="s">
        <v>24</v>
      </c>
      <c r="F3693" s="5" t="s">
        <v>24</v>
      </c>
      <c r="G3693" s="5" t="s">
        <v>88</v>
      </c>
      <c r="H3693" s="5" t="s">
        <v>131</v>
      </c>
      <c r="I3693" s="150">
        <v>2000</v>
      </c>
      <c r="J3693" s="150">
        <v>14351.0935407913</v>
      </c>
      <c r="K3693" s="150">
        <v>65</v>
      </c>
      <c r="L3693" s="150">
        <v>1769</v>
      </c>
      <c r="M3693" s="150">
        <v>11440</v>
      </c>
      <c r="N3693" s="150">
        <v>1669.05</v>
      </c>
      <c r="O3693" s="150">
        <v>111.68300000000001</v>
      </c>
      <c r="P3693" s="150">
        <v>94.64</v>
      </c>
      <c r="Q3693" s="150">
        <v>502.9281600000001</v>
      </c>
      <c r="R3693" s="150">
        <v>57.564970000000002</v>
      </c>
      <c r="S3693" s="150">
        <v>4900</v>
      </c>
      <c r="T3693" s="150">
        <v>78</v>
      </c>
      <c r="U3693" s="150">
        <v>92.048000000000002</v>
      </c>
      <c r="V3693" s="150">
        <v>856</v>
      </c>
      <c r="W3693" s="150">
        <v>1300</v>
      </c>
      <c r="X3693" s="150">
        <v>5129.6402800000014</v>
      </c>
      <c r="Y3693" s="150">
        <v>12668.932000000001</v>
      </c>
      <c r="Z3693" s="150">
        <v>6292.6086300000006</v>
      </c>
      <c r="AA3693" s="150">
        <v>46953</v>
      </c>
      <c r="AB3693" s="150">
        <v>31</v>
      </c>
      <c r="AC3693" s="150">
        <v>789.38873999999998</v>
      </c>
      <c r="AD3693" s="150">
        <v>5913.6082992000011</v>
      </c>
      <c r="AE3693" s="150">
        <v>2500</v>
      </c>
      <c r="AF3693" s="150">
        <v>13857.674295629549</v>
      </c>
      <c r="AG3693" s="150">
        <v>65876</v>
      </c>
      <c r="AH3693" s="150">
        <v>14361</v>
      </c>
      <c r="AI3693" s="150">
        <v>9294</v>
      </c>
      <c r="AJ3693" s="150">
        <v>13885.8225</v>
      </c>
      <c r="AK3693" s="150">
        <v>108</v>
      </c>
      <c r="AL3693" s="150">
        <v>236947.6875</v>
      </c>
      <c r="AM3693" s="150">
        <v>184215.765625</v>
      </c>
      <c r="AN3693" s="150">
        <v>52731.9296875</v>
      </c>
      <c r="AO3693" s="5" t="s">
        <v>7362</v>
      </c>
    </row>
    <row r="3694" spans="1:41" ht="14.25" x14ac:dyDescent="0.45">
      <c r="A3694" s="150">
        <v>2020</v>
      </c>
      <c r="B3694" s="5" t="s">
        <v>1476</v>
      </c>
      <c r="C3694" s="5" t="s">
        <v>171</v>
      </c>
      <c r="D3694" s="5" t="s">
        <v>84</v>
      </c>
      <c r="E3694" s="5" t="s">
        <v>214</v>
      </c>
      <c r="F3694" s="5" t="s">
        <v>214</v>
      </c>
      <c r="G3694" s="5" t="s">
        <v>88</v>
      </c>
      <c r="H3694" s="5" t="s">
        <v>131</v>
      </c>
      <c r="I3694" s="150">
        <v>0</v>
      </c>
      <c r="J3694" s="150"/>
      <c r="K3694" s="150">
        <v>0</v>
      </c>
      <c r="L3694" s="150"/>
      <c r="M3694" s="150">
        <v>186.36324999999991</v>
      </c>
      <c r="N3694" s="150">
        <v>370.30728325500007</v>
      </c>
      <c r="O3694" s="150">
        <v>116.8</v>
      </c>
      <c r="P3694" s="150">
        <v>618.13300000000004</v>
      </c>
      <c r="Q3694" s="150">
        <v>76.823673401160008</v>
      </c>
      <c r="R3694" s="150">
        <v>86.108129271779575</v>
      </c>
      <c r="S3694" s="150">
        <v>0</v>
      </c>
      <c r="T3694" s="150">
        <v>23.773715073364251</v>
      </c>
      <c r="U3694" s="150"/>
      <c r="V3694" s="150">
        <v>0</v>
      </c>
      <c r="W3694" s="150">
        <v>295.66845921586321</v>
      </c>
      <c r="X3694" s="150">
        <v>157.65592227896499</v>
      </c>
      <c r="Y3694" s="150">
        <v>80</v>
      </c>
      <c r="Z3694" s="150">
        <v>0</v>
      </c>
      <c r="AA3694" s="150">
        <v>1921.55637298426</v>
      </c>
      <c r="AB3694" s="150">
        <v>0</v>
      </c>
      <c r="AC3694" s="150">
        <v>242.267922575</v>
      </c>
      <c r="AD3694" s="150">
        <v>506.33808076735761</v>
      </c>
      <c r="AE3694" s="150"/>
      <c r="AF3694" s="150">
        <v>16765.7906</v>
      </c>
      <c r="AG3694" s="150">
        <v>2872.716854000274</v>
      </c>
      <c r="AH3694" s="150">
        <v>118.41949966795551</v>
      </c>
      <c r="AI3694" s="150">
        <v>0</v>
      </c>
      <c r="AJ3694" s="150">
        <v>420.67404503996858</v>
      </c>
      <c r="AK3694" s="150"/>
      <c r="AL3694" s="150">
        <v>24859.396484375</v>
      </c>
      <c r="AM3694" s="150">
        <v>23454.376953125</v>
      </c>
      <c r="AN3694" s="150">
        <v>1405.01904296875</v>
      </c>
      <c r="AO3694" s="5" t="s">
        <v>2762</v>
      </c>
    </row>
    <row r="3695" spans="1:41" ht="14.25" x14ac:dyDescent="0.45">
      <c r="A3695" s="150">
        <v>2020</v>
      </c>
      <c r="B3695" s="5" t="s">
        <v>1478</v>
      </c>
      <c r="C3695" s="5" t="s">
        <v>171</v>
      </c>
      <c r="D3695" s="5" t="s">
        <v>84</v>
      </c>
      <c r="E3695" s="5" t="s">
        <v>214</v>
      </c>
      <c r="F3695" s="5" t="s">
        <v>214</v>
      </c>
      <c r="G3695" s="5" t="s">
        <v>88</v>
      </c>
      <c r="H3695" s="5" t="s">
        <v>131</v>
      </c>
      <c r="I3695" s="150">
        <v>0</v>
      </c>
      <c r="J3695" s="150"/>
      <c r="K3695" s="150"/>
      <c r="L3695" s="150">
        <v>0</v>
      </c>
      <c r="M3695" s="150">
        <v>214.56128925387671</v>
      </c>
      <c r="N3695" s="150">
        <v>0</v>
      </c>
      <c r="O3695" s="150">
        <v>0</v>
      </c>
      <c r="P3695" s="150">
        <v>618.13300000000004</v>
      </c>
      <c r="Q3695" s="150">
        <v>0</v>
      </c>
      <c r="R3695" s="150">
        <v>89.227161013318991</v>
      </c>
      <c r="S3695" s="150">
        <v>0</v>
      </c>
      <c r="T3695" s="150">
        <v>0</v>
      </c>
      <c r="U3695" s="150"/>
      <c r="V3695" s="150">
        <v>0</v>
      </c>
      <c r="W3695" s="150">
        <v>303.13734163983622</v>
      </c>
      <c r="X3695" s="150">
        <v>121.1876334819417</v>
      </c>
      <c r="Y3695" s="150">
        <v>0</v>
      </c>
      <c r="Z3695" s="150">
        <v>0</v>
      </c>
      <c r="AA3695" s="150">
        <v>2967.4562257199009</v>
      </c>
      <c r="AB3695" s="150">
        <v>0</v>
      </c>
      <c r="AC3695" s="150">
        <v>219.02026655</v>
      </c>
      <c r="AD3695" s="150"/>
      <c r="AE3695" s="150">
        <v>600.89885535297242</v>
      </c>
      <c r="AF3695" s="150">
        <v>272.41493369665852</v>
      </c>
      <c r="AG3695" s="150">
        <v>2691.0828647528569</v>
      </c>
      <c r="AH3695" s="150">
        <v>794.64243213783186</v>
      </c>
      <c r="AI3695" s="150">
        <v>0</v>
      </c>
      <c r="AJ3695" s="150">
        <v>671.66993774913544</v>
      </c>
      <c r="AK3695" s="150"/>
      <c r="AL3695" s="150">
        <v>9563.4326171875</v>
      </c>
      <c r="AM3695" s="150">
        <v>8129.9033203125</v>
      </c>
      <c r="AN3695" s="150">
        <v>1433.5286865234375</v>
      </c>
      <c r="AO3695" s="5" t="s">
        <v>2763</v>
      </c>
    </row>
    <row r="3696" spans="1:41" ht="14.25" x14ac:dyDescent="0.45">
      <c r="A3696" s="150">
        <v>2020</v>
      </c>
      <c r="B3696" s="5" t="s">
        <v>7352</v>
      </c>
      <c r="C3696" s="5" t="s">
        <v>171</v>
      </c>
      <c r="D3696" s="5" t="s">
        <v>84</v>
      </c>
      <c r="E3696" s="5" t="s">
        <v>214</v>
      </c>
      <c r="F3696" s="5" t="s">
        <v>214</v>
      </c>
      <c r="G3696" s="5" t="s">
        <v>88</v>
      </c>
      <c r="H3696" s="5" t="s">
        <v>131</v>
      </c>
      <c r="I3696" s="150"/>
      <c r="J3696" s="150">
        <v>775.89771094941068</v>
      </c>
      <c r="K3696" s="150"/>
      <c r="L3696" s="150">
        <v>0</v>
      </c>
      <c r="M3696" s="150">
        <v>350</v>
      </c>
      <c r="N3696" s="150">
        <v>0</v>
      </c>
      <c r="O3696" s="150"/>
      <c r="P3696" s="150">
        <v>109</v>
      </c>
      <c r="Q3696" s="150"/>
      <c r="R3696" s="150">
        <v>100.86876657000001</v>
      </c>
      <c r="S3696" s="150"/>
      <c r="T3696" s="150">
        <v>0</v>
      </c>
      <c r="U3696" s="150"/>
      <c r="V3696" s="150">
        <v>0</v>
      </c>
      <c r="W3696" s="150">
        <v>365.6</v>
      </c>
      <c r="X3696" s="150">
        <v>125.5598062666667</v>
      </c>
      <c r="Y3696" s="150">
        <v>0</v>
      </c>
      <c r="Z3696" s="150">
        <v>0</v>
      </c>
      <c r="AA3696" s="150">
        <v>2078</v>
      </c>
      <c r="AB3696" s="150"/>
      <c r="AC3696" s="150">
        <v>371.02657540000013</v>
      </c>
      <c r="AD3696" s="150"/>
      <c r="AE3696" s="150">
        <v>100</v>
      </c>
      <c r="AF3696" s="150">
        <v>300</v>
      </c>
      <c r="AG3696" s="150">
        <v>5971</v>
      </c>
      <c r="AH3696" s="150">
        <v>0</v>
      </c>
      <c r="AI3696" s="150"/>
      <c r="AJ3696" s="150">
        <v>174.7673281518619</v>
      </c>
      <c r="AK3696" s="150"/>
      <c r="AL3696" s="150">
        <v>10821.720703125</v>
      </c>
      <c r="AM3696" s="150">
        <v>9980.560546875</v>
      </c>
      <c r="AN3696" s="150">
        <v>841.1597900390625</v>
      </c>
      <c r="AO3696" s="5" t="s">
        <v>7363</v>
      </c>
    </row>
    <row r="3697" spans="1:41" ht="14.25" x14ac:dyDescent="0.45">
      <c r="A3697" s="150">
        <v>2020</v>
      </c>
      <c r="B3697" s="5" t="s">
        <v>6344</v>
      </c>
      <c r="C3697" s="5" t="s">
        <v>171</v>
      </c>
      <c r="D3697" s="5" t="s">
        <v>84</v>
      </c>
      <c r="E3697" s="5" t="s">
        <v>214</v>
      </c>
      <c r="F3697" s="5" t="s">
        <v>214</v>
      </c>
      <c r="G3697" s="5" t="s">
        <v>88</v>
      </c>
      <c r="H3697" s="5" t="s">
        <v>131</v>
      </c>
      <c r="I3697" s="150">
        <v>0</v>
      </c>
      <c r="J3697" s="150">
        <v>1520.012823197063</v>
      </c>
      <c r="K3697" s="150"/>
      <c r="L3697" s="150">
        <v>0</v>
      </c>
      <c r="M3697" s="150">
        <v>142.576875</v>
      </c>
      <c r="N3697" s="150">
        <v>0</v>
      </c>
      <c r="O3697" s="150"/>
      <c r="P3697" s="150">
        <v>100</v>
      </c>
      <c r="Q3697" s="150">
        <v>0</v>
      </c>
      <c r="R3697" s="150">
        <v>105.8026517063268</v>
      </c>
      <c r="S3697" s="150">
        <v>0</v>
      </c>
      <c r="T3697" s="150">
        <v>0</v>
      </c>
      <c r="U3697" s="150"/>
      <c r="V3697" s="150">
        <v>0</v>
      </c>
      <c r="W3697" s="150">
        <v>700.98599999999999</v>
      </c>
      <c r="X3697" s="150">
        <v>109</v>
      </c>
      <c r="Y3697" s="150">
        <v>0</v>
      </c>
      <c r="Z3697" s="150">
        <v>0</v>
      </c>
      <c r="AA3697" s="150">
        <v>1972</v>
      </c>
      <c r="AB3697" s="150"/>
      <c r="AC3697" s="150">
        <v>371.02657540000013</v>
      </c>
      <c r="AD3697" s="150">
        <v>0</v>
      </c>
      <c r="AE3697" s="150">
        <v>100</v>
      </c>
      <c r="AF3697" s="150">
        <v>300</v>
      </c>
      <c r="AG3697" s="150">
        <v>4264</v>
      </c>
      <c r="AH3697" s="150">
        <v>384</v>
      </c>
      <c r="AI3697" s="150"/>
      <c r="AJ3697" s="150">
        <v>179.4117647058824</v>
      </c>
      <c r="AK3697" s="150"/>
      <c r="AL3697" s="150">
        <v>10248.81640625</v>
      </c>
      <c r="AM3697" s="150">
        <v>8912.25390625</v>
      </c>
      <c r="AN3697" s="150">
        <v>1336.5628662109375</v>
      </c>
      <c r="AO3697" s="5" t="s">
        <v>6666</v>
      </c>
    </row>
    <row r="3698" spans="1:41" ht="14.25" x14ac:dyDescent="0.45">
      <c r="A3698" s="150">
        <v>2020</v>
      </c>
      <c r="B3698" s="5" t="s">
        <v>4024</v>
      </c>
      <c r="C3698" s="5" t="s">
        <v>171</v>
      </c>
      <c r="D3698" s="5" t="s">
        <v>84</v>
      </c>
      <c r="E3698" s="5" t="s">
        <v>214</v>
      </c>
      <c r="F3698" s="5" t="s">
        <v>214</v>
      </c>
      <c r="G3698" s="5" t="s">
        <v>88</v>
      </c>
      <c r="H3698" s="5" t="s">
        <v>131</v>
      </c>
      <c r="I3698" s="150">
        <v>0</v>
      </c>
      <c r="J3698" s="150"/>
      <c r="K3698" s="150"/>
      <c r="L3698" s="150"/>
      <c r="M3698" s="150">
        <v>220.8521714034618</v>
      </c>
      <c r="N3698" s="150">
        <v>0</v>
      </c>
      <c r="O3698" s="150"/>
      <c r="P3698" s="150">
        <v>111</v>
      </c>
      <c r="Q3698" s="150">
        <v>0</v>
      </c>
      <c r="R3698" s="150">
        <v>95.697163833898173</v>
      </c>
      <c r="S3698" s="150">
        <v>0</v>
      </c>
      <c r="T3698" s="150"/>
      <c r="U3698" s="150"/>
      <c r="V3698" s="150">
        <v>0</v>
      </c>
      <c r="W3698" s="150">
        <v>505.34412356999991</v>
      </c>
      <c r="X3698" s="150">
        <v>368.96698904555097</v>
      </c>
      <c r="Y3698" s="150"/>
      <c r="Z3698" s="150"/>
      <c r="AA3698" s="150">
        <v>1545</v>
      </c>
      <c r="AB3698" s="150"/>
      <c r="AC3698" s="150">
        <v>198</v>
      </c>
      <c r="AD3698" s="150"/>
      <c r="AE3698" s="150">
        <v>391.23493224119989</v>
      </c>
      <c r="AF3698" s="150">
        <v>302.57880084849609</v>
      </c>
      <c r="AG3698" s="150">
        <v>4146</v>
      </c>
      <c r="AH3698" s="150">
        <v>98</v>
      </c>
      <c r="AI3698" s="150"/>
      <c r="AJ3698" s="150">
        <v>181.01810960401829</v>
      </c>
      <c r="AK3698" s="150"/>
      <c r="AL3698" s="150">
        <v>8163.69189453125</v>
      </c>
      <c r="AM3698" s="150">
        <v>6970.52880859375</v>
      </c>
      <c r="AN3698" s="150">
        <v>1193.163330078125</v>
      </c>
      <c r="AO3698" s="5" t="s">
        <v>4432</v>
      </c>
    </row>
    <row r="3699" spans="1:41" ht="14.25" x14ac:dyDescent="0.45">
      <c r="A3699" s="150">
        <v>2020</v>
      </c>
      <c r="B3699" s="5" t="s">
        <v>4980</v>
      </c>
      <c r="C3699" s="5" t="s">
        <v>171</v>
      </c>
      <c r="D3699" s="5" t="s">
        <v>84</v>
      </c>
      <c r="E3699" s="5" t="s">
        <v>214</v>
      </c>
      <c r="F3699" s="5" t="s">
        <v>214</v>
      </c>
      <c r="G3699" s="5" t="s">
        <v>88</v>
      </c>
      <c r="H3699" s="5" t="s">
        <v>131</v>
      </c>
      <c r="I3699" s="150">
        <v>0</v>
      </c>
      <c r="J3699" s="150">
        <v>1360</v>
      </c>
      <c r="K3699" s="150"/>
      <c r="L3699" s="150">
        <v>0</v>
      </c>
      <c r="M3699" s="150">
        <v>1081.0709809065729</v>
      </c>
      <c r="N3699" s="150">
        <v>0</v>
      </c>
      <c r="O3699" s="150"/>
      <c r="P3699" s="150">
        <v>109</v>
      </c>
      <c r="Q3699" s="150">
        <v>0</v>
      </c>
      <c r="R3699" s="150">
        <v>110.04529148071271</v>
      </c>
      <c r="S3699" s="150">
        <v>0</v>
      </c>
      <c r="T3699" s="150"/>
      <c r="U3699" s="150"/>
      <c r="V3699" s="150">
        <v>0</v>
      </c>
      <c r="W3699" s="150">
        <v>525.44606400000009</v>
      </c>
      <c r="X3699" s="150">
        <v>101.6643595</v>
      </c>
      <c r="Y3699" s="150">
        <v>0</v>
      </c>
      <c r="Z3699" s="150">
        <v>0</v>
      </c>
      <c r="AA3699" s="150">
        <v>2153</v>
      </c>
      <c r="AB3699" s="150"/>
      <c r="AC3699" s="150">
        <v>159.82983837047331</v>
      </c>
      <c r="AD3699" s="150"/>
      <c r="AE3699" s="150">
        <v>320</v>
      </c>
      <c r="AF3699" s="150">
        <v>313.56753028650542</v>
      </c>
      <c r="AG3699" s="150">
        <v>4459</v>
      </c>
      <c r="AH3699" s="150">
        <v>0</v>
      </c>
      <c r="AI3699" s="150"/>
      <c r="AJ3699" s="150">
        <v>182.947991565564</v>
      </c>
      <c r="AK3699" s="150"/>
      <c r="AL3699" s="150">
        <v>10875.572265625</v>
      </c>
      <c r="AM3699" s="150">
        <v>9167.390625</v>
      </c>
      <c r="AN3699" s="150">
        <v>1708.1812744140625</v>
      </c>
      <c r="AO3699" s="5" t="s">
        <v>5653</v>
      </c>
    </row>
    <row r="3700" spans="1:41" ht="14.25" x14ac:dyDescent="0.45">
      <c r="A3700" s="150">
        <v>2020</v>
      </c>
      <c r="B3700" s="5" t="s">
        <v>1477</v>
      </c>
      <c r="C3700" s="5" t="s">
        <v>171</v>
      </c>
      <c r="D3700" s="5" t="s">
        <v>84</v>
      </c>
      <c r="E3700" s="5" t="s">
        <v>214</v>
      </c>
      <c r="F3700" s="5" t="s">
        <v>214</v>
      </c>
      <c r="G3700" s="5" t="s">
        <v>88</v>
      </c>
      <c r="H3700" s="5" t="s">
        <v>131</v>
      </c>
      <c r="I3700" s="150">
        <v>0</v>
      </c>
      <c r="J3700" s="150"/>
      <c r="K3700" s="150"/>
      <c r="L3700" s="150">
        <v>0</v>
      </c>
      <c r="M3700" s="150">
        <v>336.98723536485051</v>
      </c>
      <c r="N3700" s="150">
        <v>0</v>
      </c>
      <c r="O3700" s="150">
        <v>124</v>
      </c>
      <c r="P3700" s="150">
        <v>618.13300000000004</v>
      </c>
      <c r="Q3700" s="150">
        <v>252.41123666076979</v>
      </c>
      <c r="R3700" s="150">
        <v>113.14870259784441</v>
      </c>
      <c r="S3700" s="150">
        <v>0</v>
      </c>
      <c r="T3700" s="150">
        <v>0</v>
      </c>
      <c r="U3700" s="150"/>
      <c r="V3700" s="150">
        <v>0</v>
      </c>
      <c r="W3700" s="150">
        <v>311.61576589516801</v>
      </c>
      <c r="X3700" s="150">
        <v>140.20974411453801</v>
      </c>
      <c r="Y3700" s="150">
        <v>0</v>
      </c>
      <c r="Z3700" s="150"/>
      <c r="AA3700" s="150">
        <v>5576.7849032004724</v>
      </c>
      <c r="AB3700" s="150">
        <v>0</v>
      </c>
      <c r="AC3700" s="150">
        <v>235.6</v>
      </c>
      <c r="AD3700" s="150">
        <v>919.58233978061662</v>
      </c>
      <c r="AE3700" s="150"/>
      <c r="AF3700" s="150">
        <v>269.04024437073991</v>
      </c>
      <c r="AG3700" s="150">
        <v>4750</v>
      </c>
      <c r="AH3700" s="150">
        <v>1503.2795192772419</v>
      </c>
      <c r="AI3700" s="150">
        <v>0</v>
      </c>
      <c r="AJ3700" s="150">
        <v>420.67404503996858</v>
      </c>
      <c r="AK3700" s="150"/>
      <c r="AL3700" s="150">
        <v>15571.4658203125</v>
      </c>
      <c r="AM3700" s="150">
        <v>12235.7919921875</v>
      </c>
      <c r="AN3700" s="150">
        <v>3335.674560546875</v>
      </c>
      <c r="AO3700" s="5" t="s">
        <v>2761</v>
      </c>
    </row>
    <row r="3701" spans="1:41" ht="14.25" x14ac:dyDescent="0.45">
      <c r="A3701" s="150">
        <v>2020</v>
      </c>
      <c r="B3701" s="5" t="s">
        <v>582</v>
      </c>
      <c r="C3701" s="5" t="s">
        <v>171</v>
      </c>
      <c r="D3701" s="5" t="s">
        <v>84</v>
      </c>
      <c r="E3701" s="5" t="s">
        <v>214</v>
      </c>
      <c r="F3701" s="5" t="s">
        <v>214</v>
      </c>
      <c r="G3701" s="5" t="s">
        <v>88</v>
      </c>
      <c r="H3701" s="5" t="s">
        <v>131</v>
      </c>
      <c r="I3701" s="150">
        <v>0</v>
      </c>
      <c r="J3701" s="150"/>
      <c r="K3701" s="150"/>
      <c r="L3701" s="150">
        <v>0</v>
      </c>
      <c r="M3701" s="150">
        <v>168.23330424</v>
      </c>
      <c r="N3701" s="150">
        <v>0</v>
      </c>
      <c r="O3701" s="150">
        <v>0</v>
      </c>
      <c r="P3701" s="150">
        <v>618.13300000000004</v>
      </c>
      <c r="Q3701" s="150">
        <v>4</v>
      </c>
      <c r="R3701" s="150">
        <v>107.01899387039769</v>
      </c>
      <c r="S3701" s="150">
        <v>0</v>
      </c>
      <c r="T3701" s="150">
        <v>0</v>
      </c>
      <c r="U3701" s="150"/>
      <c r="V3701" s="150">
        <v>0</v>
      </c>
      <c r="W3701" s="150">
        <v>369.90229131698391</v>
      </c>
      <c r="X3701" s="150"/>
      <c r="Y3701" s="150">
        <v>0</v>
      </c>
      <c r="Z3701" s="150"/>
      <c r="AA3701" s="150">
        <v>3009.8161603858671</v>
      </c>
      <c r="AB3701" s="150"/>
      <c r="AC3701" s="150">
        <v>162.86003535</v>
      </c>
      <c r="AD3701" s="150"/>
      <c r="AE3701" s="150">
        <v>304.77170498112002</v>
      </c>
      <c r="AF3701" s="150">
        <v>315.70179357324002</v>
      </c>
      <c r="AG3701" s="150">
        <v>3851</v>
      </c>
      <c r="AH3701" s="150">
        <v>227.74854482302561</v>
      </c>
      <c r="AI3701" s="150"/>
      <c r="AJ3701" s="150">
        <v>263.9661896727448</v>
      </c>
      <c r="AK3701" s="150"/>
      <c r="AL3701" s="150">
        <v>9403.1513671875</v>
      </c>
      <c r="AM3701" s="150">
        <v>8637.2666015625</v>
      </c>
      <c r="AN3701" s="150">
        <v>765.8841552734375</v>
      </c>
      <c r="AO3701" s="5" t="s">
        <v>1018</v>
      </c>
    </row>
    <row r="3702" spans="1:41" ht="14.25" x14ac:dyDescent="0.45">
      <c r="A3702" s="150">
        <v>2020</v>
      </c>
      <c r="B3702" s="5" t="s">
        <v>7352</v>
      </c>
      <c r="C3702" s="5" t="s">
        <v>171</v>
      </c>
      <c r="D3702" s="5" t="s">
        <v>84</v>
      </c>
      <c r="E3702" s="5" t="s">
        <v>217</v>
      </c>
      <c r="F3702" s="5" t="s">
        <v>218</v>
      </c>
      <c r="G3702" s="5" t="s">
        <v>87</v>
      </c>
      <c r="H3702" s="5" t="s">
        <v>131</v>
      </c>
      <c r="I3702" s="150"/>
      <c r="J3702" s="150"/>
      <c r="K3702" s="150"/>
      <c r="L3702" s="150"/>
      <c r="M3702" s="150"/>
      <c r="N3702" s="150">
        <v>0</v>
      </c>
      <c r="O3702" s="150"/>
      <c r="P3702" s="150"/>
      <c r="Q3702" s="150">
        <v>0</v>
      </c>
      <c r="R3702" s="150"/>
      <c r="S3702" s="150"/>
      <c r="T3702" s="150">
        <v>0</v>
      </c>
      <c r="U3702" s="150"/>
      <c r="V3702" s="150">
        <v>0</v>
      </c>
      <c r="W3702" s="150"/>
      <c r="X3702" s="150">
        <v>85</v>
      </c>
      <c r="Y3702" s="150"/>
      <c r="Z3702" s="150"/>
      <c r="AA3702" s="150"/>
      <c r="AB3702" s="150"/>
      <c r="AC3702" s="150"/>
      <c r="AD3702" s="150"/>
      <c r="AE3702" s="150"/>
      <c r="AF3702" s="150">
        <v>0</v>
      </c>
      <c r="AG3702" s="150"/>
      <c r="AH3702" s="150">
        <v>0</v>
      </c>
      <c r="AI3702" s="150"/>
      <c r="AJ3702" s="150"/>
      <c r="AK3702" s="150"/>
      <c r="AL3702" s="150">
        <v>85</v>
      </c>
      <c r="AM3702" s="150">
        <v>0</v>
      </c>
      <c r="AN3702" s="150">
        <v>85</v>
      </c>
      <c r="AO3702" s="5" t="s">
        <v>7364</v>
      </c>
    </row>
    <row r="3703" spans="1:41" ht="14.25" x14ac:dyDescent="0.45">
      <c r="A3703" s="150">
        <v>2020</v>
      </c>
      <c r="B3703" s="5" t="s">
        <v>582</v>
      </c>
      <c r="C3703" s="5" t="s">
        <v>171</v>
      </c>
      <c r="D3703" s="5" t="s">
        <v>84</v>
      </c>
      <c r="E3703" s="5" t="s">
        <v>217</v>
      </c>
      <c r="F3703" s="5" t="s">
        <v>218</v>
      </c>
      <c r="G3703" s="5" t="s">
        <v>87</v>
      </c>
      <c r="H3703" s="5" t="s">
        <v>131</v>
      </c>
      <c r="I3703" s="150">
        <v>0</v>
      </c>
      <c r="J3703" s="150"/>
      <c r="K3703" s="150"/>
      <c r="L3703" s="150"/>
      <c r="M3703" s="150"/>
      <c r="N3703" s="150">
        <v>0</v>
      </c>
      <c r="O3703" s="150">
        <v>0</v>
      </c>
      <c r="P3703" s="150"/>
      <c r="Q3703" s="150">
        <v>0</v>
      </c>
      <c r="R3703" s="150"/>
      <c r="S3703" s="150">
        <v>0</v>
      </c>
      <c r="T3703" s="150"/>
      <c r="U3703" s="150"/>
      <c r="V3703" s="150">
        <v>0</v>
      </c>
      <c r="W3703" s="150"/>
      <c r="X3703" s="150">
        <v>0</v>
      </c>
      <c r="Y3703" s="150">
        <v>0</v>
      </c>
      <c r="Z3703" s="150"/>
      <c r="AA3703" s="150"/>
      <c r="AB3703" s="150">
        <v>0</v>
      </c>
      <c r="AC3703" s="150">
        <v>0</v>
      </c>
      <c r="AD3703" s="150"/>
      <c r="AE3703" s="150"/>
      <c r="AF3703" s="150">
        <v>0</v>
      </c>
      <c r="AG3703" s="150"/>
      <c r="AH3703" s="150">
        <v>381.55232477647394</v>
      </c>
      <c r="AI3703" s="150"/>
      <c r="AJ3703" s="150"/>
      <c r="AK3703" s="150"/>
      <c r="AL3703" s="150">
        <v>381.55233764648438</v>
      </c>
      <c r="AM3703" s="150">
        <v>0</v>
      </c>
      <c r="AN3703" s="150">
        <v>381.55233764648438</v>
      </c>
      <c r="AO3703" s="5" t="s">
        <v>1019</v>
      </c>
    </row>
    <row r="3704" spans="1:41" ht="14.25" x14ac:dyDescent="0.45">
      <c r="A3704" s="150">
        <v>2020</v>
      </c>
      <c r="B3704" s="5" t="s">
        <v>1478</v>
      </c>
      <c r="C3704" s="5" t="s">
        <v>171</v>
      </c>
      <c r="D3704" s="5" t="s">
        <v>84</v>
      </c>
      <c r="E3704" s="5" t="s">
        <v>217</v>
      </c>
      <c r="F3704" s="5" t="s">
        <v>218</v>
      </c>
      <c r="G3704" s="5" t="s">
        <v>87</v>
      </c>
      <c r="H3704" s="5" t="s">
        <v>131</v>
      </c>
      <c r="I3704" s="150">
        <v>0</v>
      </c>
      <c r="J3704" s="150"/>
      <c r="K3704" s="150"/>
      <c r="L3704" s="150"/>
      <c r="M3704" s="150"/>
      <c r="N3704" s="150">
        <v>0</v>
      </c>
      <c r="O3704" s="150"/>
      <c r="P3704" s="150"/>
      <c r="Q3704" s="150">
        <v>0</v>
      </c>
      <c r="R3704" s="150"/>
      <c r="S3704" s="150">
        <v>0</v>
      </c>
      <c r="T3704" s="150"/>
      <c r="U3704" s="150"/>
      <c r="V3704" s="150">
        <v>0</v>
      </c>
      <c r="W3704" s="150">
        <v>0</v>
      </c>
      <c r="X3704" s="150"/>
      <c r="Y3704" s="150">
        <v>0</v>
      </c>
      <c r="Z3704" s="150">
        <v>0</v>
      </c>
      <c r="AA3704" s="150">
        <v>806.04171755594996</v>
      </c>
      <c r="AB3704" s="150"/>
      <c r="AC3704" s="150"/>
      <c r="AD3704" s="150"/>
      <c r="AE3704" s="150"/>
      <c r="AF3704" s="150">
        <v>0</v>
      </c>
      <c r="AG3704" s="150"/>
      <c r="AH3704" s="150">
        <v>399.14758933700836</v>
      </c>
      <c r="AI3704" s="150">
        <v>0</v>
      </c>
      <c r="AJ3704" s="150">
        <v>0</v>
      </c>
      <c r="AK3704" s="150"/>
      <c r="AL3704" s="150">
        <v>1205.1893310546875</v>
      </c>
      <c r="AM3704" s="150">
        <v>806.041748046875</v>
      </c>
      <c r="AN3704" s="150">
        <v>399.1475830078125</v>
      </c>
      <c r="AO3704" s="5" t="s">
        <v>2766</v>
      </c>
    </row>
    <row r="3705" spans="1:41" ht="14.25" x14ac:dyDescent="0.45">
      <c r="A3705" s="150">
        <v>2020</v>
      </c>
      <c r="B3705" s="5" t="s">
        <v>1476</v>
      </c>
      <c r="C3705" s="5" t="s">
        <v>171</v>
      </c>
      <c r="D3705" s="5" t="s">
        <v>84</v>
      </c>
      <c r="E3705" s="5" t="s">
        <v>217</v>
      </c>
      <c r="F3705" s="5" t="s">
        <v>218</v>
      </c>
      <c r="G3705" s="5" t="s">
        <v>87</v>
      </c>
      <c r="H3705" s="5" t="s">
        <v>131</v>
      </c>
      <c r="I3705" s="150"/>
      <c r="J3705" s="150"/>
      <c r="K3705" s="150"/>
      <c r="L3705" s="150"/>
      <c r="M3705" s="150"/>
      <c r="N3705" s="150">
        <v>0</v>
      </c>
      <c r="O3705" s="150"/>
      <c r="P3705" s="150"/>
      <c r="Q3705" s="150">
        <v>0</v>
      </c>
      <c r="R3705" s="150">
        <v>0</v>
      </c>
      <c r="S3705" s="150">
        <v>0</v>
      </c>
      <c r="T3705" s="150"/>
      <c r="U3705" s="150"/>
      <c r="V3705" s="150">
        <v>0</v>
      </c>
      <c r="W3705" s="150"/>
      <c r="X3705" s="150"/>
      <c r="Y3705" s="150"/>
      <c r="Z3705" s="150"/>
      <c r="AA3705" s="150">
        <v>2903.2765125309297</v>
      </c>
      <c r="AB3705" s="150"/>
      <c r="AC3705" s="150"/>
      <c r="AD3705" s="150"/>
      <c r="AE3705" s="150"/>
      <c r="AF3705" s="150"/>
      <c r="AG3705" s="150">
        <v>0</v>
      </c>
      <c r="AH3705" s="150">
        <v>544.98603044524566</v>
      </c>
      <c r="AI3705" s="150"/>
      <c r="AJ3705" s="150"/>
      <c r="AK3705" s="150"/>
      <c r="AL3705" s="150">
        <v>3448.2626953125</v>
      </c>
      <c r="AM3705" s="150">
        <v>2903.276611328125</v>
      </c>
      <c r="AN3705" s="150">
        <v>544.98602294921875</v>
      </c>
      <c r="AO3705" s="5" t="s">
        <v>2765</v>
      </c>
    </row>
    <row r="3706" spans="1:41" ht="14.25" x14ac:dyDescent="0.45">
      <c r="A3706" s="150">
        <v>2020</v>
      </c>
      <c r="B3706" s="5" t="s">
        <v>1477</v>
      </c>
      <c r="C3706" s="5" t="s">
        <v>171</v>
      </c>
      <c r="D3706" s="5" t="s">
        <v>84</v>
      </c>
      <c r="E3706" s="5" t="s">
        <v>217</v>
      </c>
      <c r="F3706" s="5" t="s">
        <v>218</v>
      </c>
      <c r="G3706" s="5" t="s">
        <v>87</v>
      </c>
      <c r="H3706" s="5" t="s">
        <v>131</v>
      </c>
      <c r="I3706" s="150">
        <v>0</v>
      </c>
      <c r="J3706" s="150"/>
      <c r="K3706" s="150"/>
      <c r="L3706" s="150"/>
      <c r="M3706" s="150"/>
      <c r="N3706" s="150"/>
      <c r="O3706" s="150">
        <v>0</v>
      </c>
      <c r="P3706" s="150"/>
      <c r="Q3706" s="150">
        <v>0</v>
      </c>
      <c r="R3706" s="150"/>
      <c r="S3706" s="150">
        <v>0</v>
      </c>
      <c r="T3706" s="150"/>
      <c r="U3706" s="150"/>
      <c r="V3706" s="150">
        <v>0</v>
      </c>
      <c r="W3706" s="150">
        <v>0</v>
      </c>
      <c r="X3706" s="150">
        <v>0</v>
      </c>
      <c r="Y3706" s="150"/>
      <c r="Z3706" s="150"/>
      <c r="AA3706" s="150">
        <v>830.00553028351453</v>
      </c>
      <c r="AB3706" s="150"/>
      <c r="AC3706" s="150"/>
      <c r="AD3706" s="150"/>
      <c r="AE3706" s="150"/>
      <c r="AF3706" s="150">
        <v>0</v>
      </c>
      <c r="AG3706" s="150">
        <v>8837.1874531471913</v>
      </c>
      <c r="AH3706" s="150">
        <v>399.98361745091267</v>
      </c>
      <c r="AI3706" s="150"/>
      <c r="AJ3706" s="150">
        <v>0</v>
      </c>
      <c r="AK3706" s="150"/>
      <c r="AL3706" s="150">
        <v>10067.1767578125</v>
      </c>
      <c r="AM3706" s="150">
        <v>9667.193359375</v>
      </c>
      <c r="AN3706" s="150">
        <v>399.98361206054688</v>
      </c>
      <c r="AO3706" s="5" t="s">
        <v>2764</v>
      </c>
    </row>
    <row r="3707" spans="1:41" ht="14.25" x14ac:dyDescent="0.45">
      <c r="A3707" s="150">
        <v>2020</v>
      </c>
      <c r="B3707" s="5" t="s">
        <v>4980</v>
      </c>
      <c r="C3707" s="5" t="s">
        <v>171</v>
      </c>
      <c r="D3707" s="5" t="s">
        <v>84</v>
      </c>
      <c r="E3707" s="5" t="s">
        <v>217</v>
      </c>
      <c r="F3707" s="5" t="s">
        <v>218</v>
      </c>
      <c r="G3707" s="5" t="s">
        <v>87</v>
      </c>
      <c r="H3707" s="5" t="s">
        <v>131</v>
      </c>
      <c r="I3707" s="150">
        <v>0</v>
      </c>
      <c r="J3707" s="150">
        <v>0</v>
      </c>
      <c r="K3707" s="150"/>
      <c r="L3707" s="150"/>
      <c r="M3707" s="150"/>
      <c r="N3707" s="150">
        <v>0</v>
      </c>
      <c r="O3707" s="150"/>
      <c r="P3707" s="150"/>
      <c r="Q3707" s="150">
        <v>0</v>
      </c>
      <c r="R3707" s="150"/>
      <c r="S3707" s="150">
        <v>0</v>
      </c>
      <c r="T3707" s="150"/>
      <c r="U3707" s="150"/>
      <c r="V3707" s="150">
        <v>0</v>
      </c>
      <c r="W3707" s="150"/>
      <c r="X3707" s="150">
        <v>0</v>
      </c>
      <c r="Y3707" s="150"/>
      <c r="Z3707" s="150"/>
      <c r="AA3707" s="150"/>
      <c r="AB3707" s="150"/>
      <c r="AC3707" s="150">
        <v>0</v>
      </c>
      <c r="AD3707" s="150"/>
      <c r="AE3707" s="150"/>
      <c r="AF3707" s="150">
        <v>0</v>
      </c>
      <c r="AG3707" s="150"/>
      <c r="AH3707" s="150">
        <v>360.29054983635683</v>
      </c>
      <c r="AI3707" s="150"/>
      <c r="AJ3707" s="150"/>
      <c r="AK3707" s="150"/>
      <c r="AL3707" s="150">
        <v>360.29055786132813</v>
      </c>
      <c r="AM3707" s="150">
        <v>0</v>
      </c>
      <c r="AN3707" s="150">
        <v>360.29055786132813</v>
      </c>
      <c r="AO3707" s="5" t="s">
        <v>5654</v>
      </c>
    </row>
    <row r="3708" spans="1:41" ht="14.25" x14ac:dyDescent="0.45">
      <c r="A3708" s="150">
        <v>2020</v>
      </c>
      <c r="B3708" s="5" t="s">
        <v>4024</v>
      </c>
      <c r="C3708" s="5" t="s">
        <v>171</v>
      </c>
      <c r="D3708" s="5" t="s">
        <v>84</v>
      </c>
      <c r="E3708" s="5" t="s">
        <v>217</v>
      </c>
      <c r="F3708" s="5" t="s">
        <v>218</v>
      </c>
      <c r="G3708" s="5" t="s">
        <v>87</v>
      </c>
      <c r="H3708" s="5" t="s">
        <v>131</v>
      </c>
      <c r="I3708" s="150">
        <v>0</v>
      </c>
      <c r="J3708" s="150"/>
      <c r="K3708" s="150"/>
      <c r="L3708" s="150"/>
      <c r="M3708" s="150">
        <v>0</v>
      </c>
      <c r="N3708" s="150">
        <v>0</v>
      </c>
      <c r="O3708" s="150"/>
      <c r="P3708" s="150"/>
      <c r="Q3708" s="150">
        <v>0</v>
      </c>
      <c r="R3708" s="150"/>
      <c r="S3708" s="150">
        <v>0</v>
      </c>
      <c r="T3708" s="150"/>
      <c r="U3708" s="150"/>
      <c r="V3708" s="150">
        <v>0</v>
      </c>
      <c r="W3708" s="150"/>
      <c r="X3708" s="150">
        <v>0</v>
      </c>
      <c r="Y3708" s="150">
        <v>0</v>
      </c>
      <c r="Z3708" s="150"/>
      <c r="AA3708" s="150"/>
      <c r="AB3708" s="150"/>
      <c r="AC3708" s="150">
        <v>0</v>
      </c>
      <c r="AD3708" s="150"/>
      <c r="AE3708" s="150"/>
      <c r="AF3708" s="150">
        <v>0</v>
      </c>
      <c r="AG3708" s="150"/>
      <c r="AH3708" s="150">
        <v>370.00369448614128</v>
      </c>
      <c r="AI3708" s="150"/>
      <c r="AJ3708" s="150"/>
      <c r="AK3708" s="150"/>
      <c r="AL3708" s="150">
        <v>370.00369262695313</v>
      </c>
      <c r="AM3708" s="150">
        <v>0</v>
      </c>
      <c r="AN3708" s="150">
        <v>370.00369262695313</v>
      </c>
      <c r="AO3708" s="5" t="s">
        <v>4433</v>
      </c>
    </row>
    <row r="3709" spans="1:41" ht="14.25" x14ac:dyDescent="0.45">
      <c r="A3709" s="150">
        <v>2020</v>
      </c>
      <c r="B3709" s="5" t="s">
        <v>6344</v>
      </c>
      <c r="C3709" s="5" t="s">
        <v>171</v>
      </c>
      <c r="D3709" s="5" t="s">
        <v>84</v>
      </c>
      <c r="E3709" s="5" t="s">
        <v>217</v>
      </c>
      <c r="F3709" s="5" t="s">
        <v>218</v>
      </c>
      <c r="G3709" s="5" t="s">
        <v>87</v>
      </c>
      <c r="H3709" s="5" t="s">
        <v>131</v>
      </c>
      <c r="I3709" s="150"/>
      <c r="J3709" s="150"/>
      <c r="K3709" s="150"/>
      <c r="L3709" s="150"/>
      <c r="M3709" s="150"/>
      <c r="N3709" s="150">
        <v>50.82878656987976</v>
      </c>
      <c r="O3709" s="150"/>
      <c r="P3709" s="150"/>
      <c r="Q3709" s="150">
        <v>0</v>
      </c>
      <c r="R3709" s="150"/>
      <c r="S3709" s="150">
        <v>0</v>
      </c>
      <c r="T3709" s="150">
        <v>0</v>
      </c>
      <c r="U3709" s="150"/>
      <c r="V3709" s="150">
        <v>0</v>
      </c>
      <c r="W3709" s="150"/>
      <c r="X3709" s="150"/>
      <c r="Y3709" s="150"/>
      <c r="Z3709" s="150"/>
      <c r="AA3709" s="150"/>
      <c r="AB3709" s="150"/>
      <c r="AC3709" s="150"/>
      <c r="AD3709" s="150">
        <v>249.87858729173456</v>
      </c>
      <c r="AE3709" s="150"/>
      <c r="AF3709" s="150">
        <v>0</v>
      </c>
      <c r="AG3709" s="150"/>
      <c r="AH3709" s="150">
        <v>378.9142512210729</v>
      </c>
      <c r="AI3709" s="150"/>
      <c r="AJ3709" s="150"/>
      <c r="AK3709" s="150"/>
      <c r="AL3709" s="150">
        <v>679.62164306640625</v>
      </c>
      <c r="AM3709" s="150">
        <v>50.828784942626953</v>
      </c>
      <c r="AN3709" s="150">
        <v>628.7928466796875</v>
      </c>
      <c r="AO3709" s="5" t="s">
        <v>6667</v>
      </c>
    </row>
    <row r="3710" spans="1:41" ht="14.25" x14ac:dyDescent="0.45">
      <c r="A3710" s="150">
        <v>2020</v>
      </c>
      <c r="B3710" s="5" t="s">
        <v>1477</v>
      </c>
      <c r="C3710" s="5" t="s">
        <v>171</v>
      </c>
      <c r="D3710" s="5" t="s">
        <v>84</v>
      </c>
      <c r="E3710" s="5" t="s">
        <v>217</v>
      </c>
      <c r="F3710" s="5" t="s">
        <v>219</v>
      </c>
      <c r="G3710" s="5" t="s">
        <v>87</v>
      </c>
      <c r="H3710" s="5" t="s">
        <v>131</v>
      </c>
      <c r="I3710" s="150">
        <v>0</v>
      </c>
      <c r="J3710" s="150"/>
      <c r="K3710" s="150">
        <v>94.857774889544515</v>
      </c>
      <c r="L3710" s="150"/>
      <c r="M3710" s="150">
        <v>1184.9811097529819</v>
      </c>
      <c r="N3710" s="150">
        <v>2363.1443169357776</v>
      </c>
      <c r="O3710" s="150">
        <v>186.15838322073111</v>
      </c>
      <c r="P3710" s="150"/>
      <c r="Q3710" s="150">
        <v>0</v>
      </c>
      <c r="R3710" s="150">
        <v>234.00643210790275</v>
      </c>
      <c r="S3710" s="150">
        <v>533.57498375368789</v>
      </c>
      <c r="T3710" s="150"/>
      <c r="U3710" s="150"/>
      <c r="V3710" s="150">
        <v>948.5777488954451</v>
      </c>
      <c r="W3710" s="150">
        <v>0</v>
      </c>
      <c r="X3710" s="150">
        <v>0</v>
      </c>
      <c r="Y3710" s="150">
        <v>889.29163958947981</v>
      </c>
      <c r="Z3710" s="150"/>
      <c r="AA3710" s="150">
        <v>355.71665583579193</v>
      </c>
      <c r="AB3710" s="150"/>
      <c r="AC3710" s="150"/>
      <c r="AD3710" s="150">
        <v>326.07360118280928</v>
      </c>
      <c r="AE3710" s="150"/>
      <c r="AF3710" s="150">
        <v>1861.1247646152069</v>
      </c>
      <c r="AG3710" s="150">
        <v>15921.877515210046</v>
      </c>
      <c r="AH3710" s="150">
        <v>1185.7221861193063</v>
      </c>
      <c r="AI3710" s="150">
        <v>231.21582629326474</v>
      </c>
      <c r="AJ3710" s="150">
        <v>0</v>
      </c>
      <c r="AK3710" s="150">
        <v>0</v>
      </c>
      <c r="AL3710" s="150">
        <v>26316.32421875</v>
      </c>
      <c r="AM3710" s="150">
        <v>22573.740234375</v>
      </c>
      <c r="AN3710" s="150">
        <v>3742.583740234375</v>
      </c>
      <c r="AO3710" s="5" t="s">
        <v>2768</v>
      </c>
    </row>
    <row r="3711" spans="1:41" ht="14.25" x14ac:dyDescent="0.45">
      <c r="A3711" s="150">
        <v>2020</v>
      </c>
      <c r="B3711" s="5" t="s">
        <v>4024</v>
      </c>
      <c r="C3711" s="5" t="s">
        <v>171</v>
      </c>
      <c r="D3711" s="5" t="s">
        <v>84</v>
      </c>
      <c r="E3711" s="5" t="s">
        <v>217</v>
      </c>
      <c r="F3711" s="5" t="s">
        <v>219</v>
      </c>
      <c r="G3711" s="5" t="s">
        <v>87</v>
      </c>
      <c r="H3711" s="5" t="s">
        <v>131</v>
      </c>
      <c r="I3711" s="150">
        <v>378.65875166710367</v>
      </c>
      <c r="J3711" s="150"/>
      <c r="K3711" s="150">
        <v>87.632453957243996</v>
      </c>
      <c r="L3711" s="150">
        <v>54.094107381014808</v>
      </c>
      <c r="M3711" s="150">
        <v>324.56464428608888</v>
      </c>
      <c r="N3711" s="150">
        <v>4714.3880088272499</v>
      </c>
      <c r="O3711" s="150">
        <v>181.75620080020977</v>
      </c>
      <c r="P3711" s="150"/>
      <c r="Q3711" s="150">
        <v>0</v>
      </c>
      <c r="R3711" s="150">
        <v>43.652290751920752</v>
      </c>
      <c r="S3711" s="150">
        <v>0</v>
      </c>
      <c r="T3711" s="150"/>
      <c r="U3711" s="150">
        <v>216.37642952405923</v>
      </c>
      <c r="V3711" s="150">
        <v>1406.446791906385</v>
      </c>
      <c r="W3711" s="150"/>
      <c r="X3711" s="150">
        <v>0</v>
      </c>
      <c r="Y3711" s="150">
        <v>4035.4204106237048</v>
      </c>
      <c r="Z3711" s="150">
        <v>65.453869931027924</v>
      </c>
      <c r="AA3711" s="150"/>
      <c r="AB3711" s="150"/>
      <c r="AC3711" s="150">
        <v>0</v>
      </c>
      <c r="AD3711" s="150"/>
      <c r="AE3711" s="150"/>
      <c r="AF3711" s="150">
        <v>2181.0744096025169</v>
      </c>
      <c r="AG3711" s="150">
        <v>7437.9397648895365</v>
      </c>
      <c r="AH3711" s="150">
        <v>540.94107381014805</v>
      </c>
      <c r="AI3711" s="150">
        <v>0</v>
      </c>
      <c r="AJ3711" s="150"/>
      <c r="AK3711" s="150"/>
      <c r="AL3711" s="150">
        <v>21668.400390625</v>
      </c>
      <c r="AM3711" s="150">
        <v>20533.505859375</v>
      </c>
      <c r="AN3711" s="150">
        <v>1134.8944091796875</v>
      </c>
      <c r="AO3711" s="5" t="s">
        <v>4434</v>
      </c>
    </row>
    <row r="3712" spans="1:41" ht="14.25" x14ac:dyDescent="0.45">
      <c r="A3712" s="150">
        <v>2020</v>
      </c>
      <c r="B3712" s="5" t="s">
        <v>582</v>
      </c>
      <c r="C3712" s="5" t="s">
        <v>171</v>
      </c>
      <c r="D3712" s="5" t="s">
        <v>84</v>
      </c>
      <c r="E3712" s="5" t="s">
        <v>217</v>
      </c>
      <c r="F3712" s="5" t="s">
        <v>219</v>
      </c>
      <c r="G3712" s="5" t="s">
        <v>87</v>
      </c>
      <c r="H3712" s="5" t="s">
        <v>131</v>
      </c>
      <c r="I3712" s="150">
        <v>1116.4679261334579</v>
      </c>
      <c r="J3712" s="150"/>
      <c r="K3712" s="150">
        <v>89.317434090676628</v>
      </c>
      <c r="L3712" s="150">
        <v>55.823396306672898</v>
      </c>
      <c r="M3712" s="150">
        <v>167.47018892001867</v>
      </c>
      <c r="N3712" s="150">
        <v>4993.9610335949574</v>
      </c>
      <c r="O3712" s="150">
        <v>184.21720781202055</v>
      </c>
      <c r="P3712" s="150"/>
      <c r="Q3712" s="150">
        <v>0</v>
      </c>
      <c r="R3712" s="150">
        <v>518.4368408207182</v>
      </c>
      <c r="S3712" s="150">
        <v>502.41056676005604</v>
      </c>
      <c r="T3712" s="150"/>
      <c r="U3712" s="150">
        <v>133.97615113601495</v>
      </c>
      <c r="V3712" s="150">
        <v>870.84498238409719</v>
      </c>
      <c r="W3712" s="150"/>
      <c r="X3712" s="150">
        <v>0</v>
      </c>
      <c r="Y3712" s="150">
        <v>4161.0759606993979</v>
      </c>
      <c r="Z3712" s="150">
        <v>66.635316362066348</v>
      </c>
      <c r="AA3712" s="150"/>
      <c r="AB3712" s="150">
        <v>0</v>
      </c>
      <c r="AC3712" s="150">
        <v>0</v>
      </c>
      <c r="AD3712" s="150"/>
      <c r="AE3712" s="150"/>
      <c r="AF3712" s="150">
        <v>1840.8444953089358</v>
      </c>
      <c r="AG3712" s="150">
        <v>5265.2627396453872</v>
      </c>
      <c r="AH3712" s="150">
        <v>558.23396306672896</v>
      </c>
      <c r="AI3712" s="150">
        <v>217.7112455960243</v>
      </c>
      <c r="AJ3712" s="150"/>
      <c r="AK3712" s="150"/>
      <c r="AL3712" s="150">
        <v>20742.69140625</v>
      </c>
      <c r="AM3712" s="150">
        <v>19023.330078125</v>
      </c>
      <c r="AN3712" s="150">
        <v>1719.3607177734375</v>
      </c>
      <c r="AO3712" s="5" t="s">
        <v>1020</v>
      </c>
    </row>
    <row r="3713" spans="1:41" ht="14.25" x14ac:dyDescent="0.45">
      <c r="A3713" s="150">
        <v>2020</v>
      </c>
      <c r="B3713" s="5" t="s">
        <v>1476</v>
      </c>
      <c r="C3713" s="5" t="s">
        <v>171</v>
      </c>
      <c r="D3713" s="5" t="s">
        <v>84</v>
      </c>
      <c r="E3713" s="5" t="s">
        <v>217</v>
      </c>
      <c r="F3713" s="5" t="s">
        <v>219</v>
      </c>
      <c r="G3713" s="5" t="s">
        <v>87</v>
      </c>
      <c r="H3713" s="5" t="s">
        <v>131</v>
      </c>
      <c r="I3713" s="150">
        <v>0</v>
      </c>
      <c r="J3713" s="150"/>
      <c r="K3713" s="150">
        <v>96.775883751030989</v>
      </c>
      <c r="L3713" s="150"/>
      <c r="M3713" s="150">
        <v>756.06159180492966</v>
      </c>
      <c r="N3713" s="150">
        <v>2409.7195054006716</v>
      </c>
      <c r="O3713" s="150">
        <v>190.52752113484226</v>
      </c>
      <c r="P3713" s="150"/>
      <c r="Q3713" s="150">
        <v>0</v>
      </c>
      <c r="R3713" s="150">
        <v>1404.2347083244454</v>
      </c>
      <c r="S3713" s="150">
        <v>544.36434609954938</v>
      </c>
      <c r="T3713" s="150"/>
      <c r="U3713" s="150"/>
      <c r="V3713" s="150">
        <v>967.75883751030995</v>
      </c>
      <c r="W3713" s="150"/>
      <c r="X3713" s="150"/>
      <c r="Y3713" s="150"/>
      <c r="Z3713" s="150"/>
      <c r="AA3713" s="150">
        <v>362.90956406636622</v>
      </c>
      <c r="AB3713" s="150"/>
      <c r="AC3713" s="150"/>
      <c r="AD3713" s="150">
        <v>347.78833223026766</v>
      </c>
      <c r="AE3713" s="150"/>
      <c r="AF3713" s="150">
        <v>2177.4573843981975</v>
      </c>
      <c r="AG3713" s="150">
        <v>15533.760405909954</v>
      </c>
      <c r="AH3713" s="150">
        <v>1209.6985468878875</v>
      </c>
      <c r="AI3713" s="150">
        <v>235.89121664313805</v>
      </c>
      <c r="AJ3713" s="150"/>
      <c r="AK3713" s="150"/>
      <c r="AL3713" s="150">
        <v>26236.947265625</v>
      </c>
      <c r="AM3713" s="150">
        <v>22855.83984375</v>
      </c>
      <c r="AN3713" s="150">
        <v>3381.107421875</v>
      </c>
      <c r="AO3713" s="5" t="s">
        <v>2767</v>
      </c>
    </row>
    <row r="3714" spans="1:41" ht="14.25" x14ac:dyDescent="0.45">
      <c r="A3714" s="150">
        <v>2020</v>
      </c>
      <c r="B3714" s="5" t="s">
        <v>4980</v>
      </c>
      <c r="C3714" s="5" t="s">
        <v>171</v>
      </c>
      <c r="D3714" s="5" t="s">
        <v>84</v>
      </c>
      <c r="E3714" s="5" t="s">
        <v>217</v>
      </c>
      <c r="F3714" s="5" t="s">
        <v>219</v>
      </c>
      <c r="G3714" s="5" t="s">
        <v>87</v>
      </c>
      <c r="H3714" s="5" t="s">
        <v>131</v>
      </c>
      <c r="I3714" s="150">
        <v>368.71839895533589</v>
      </c>
      <c r="J3714" s="150">
        <v>0</v>
      </c>
      <c r="K3714" s="150"/>
      <c r="L3714" s="150"/>
      <c r="M3714" s="150">
        <v>316.0443419617165</v>
      </c>
      <c r="N3714" s="150">
        <v>6068.0545261083762</v>
      </c>
      <c r="O3714" s="150"/>
      <c r="P3714" s="150"/>
      <c r="Q3714" s="150">
        <v>0</v>
      </c>
      <c r="R3714" s="150">
        <v>42.631855746232425</v>
      </c>
      <c r="S3714" s="150">
        <v>579.41462692981361</v>
      </c>
      <c r="T3714" s="150"/>
      <c r="U3714" s="150">
        <v>231.76585077192544</v>
      </c>
      <c r="V3714" s="150">
        <v>790.11085490429127</v>
      </c>
      <c r="W3714" s="150"/>
      <c r="X3714" s="150">
        <v>263.37028496809705</v>
      </c>
      <c r="Y3714" s="150">
        <v>4213.9934372704456</v>
      </c>
      <c r="Z3714" s="150">
        <v>28.19847592567416</v>
      </c>
      <c r="AA3714" s="150"/>
      <c r="AB3714" s="150"/>
      <c r="AC3714" s="150">
        <v>0</v>
      </c>
      <c r="AD3714" s="150"/>
      <c r="AE3714" s="150"/>
      <c r="AF3714" s="150">
        <v>1616.8590869416262</v>
      </c>
      <c r="AG3714" s="150">
        <v>5048.2816222684851</v>
      </c>
      <c r="AH3714" s="150">
        <v>526.74056993619411</v>
      </c>
      <c r="AI3714" s="150">
        <v>1022.9301868160891</v>
      </c>
      <c r="AJ3714" s="150"/>
      <c r="AK3714" s="150"/>
      <c r="AL3714" s="150">
        <v>21117.11328125</v>
      </c>
      <c r="AM3714" s="150">
        <v>18408.61328125</v>
      </c>
      <c r="AN3714" s="150">
        <v>2708.5</v>
      </c>
      <c r="AO3714" s="5" t="s">
        <v>5655</v>
      </c>
    </row>
    <row r="3715" spans="1:41" ht="14.25" x14ac:dyDescent="0.45">
      <c r="A3715" s="150">
        <v>2020</v>
      </c>
      <c r="B3715" s="5" t="s">
        <v>1478</v>
      </c>
      <c r="C3715" s="5" t="s">
        <v>171</v>
      </c>
      <c r="D3715" s="5" t="s">
        <v>84</v>
      </c>
      <c r="E3715" s="5" t="s">
        <v>217</v>
      </c>
      <c r="F3715" s="5" t="s">
        <v>219</v>
      </c>
      <c r="G3715" s="5" t="s">
        <v>87</v>
      </c>
      <c r="H3715" s="5" t="s">
        <v>131</v>
      </c>
      <c r="I3715" s="150">
        <v>0</v>
      </c>
      <c r="J3715" s="150"/>
      <c r="K3715" s="150">
        <v>92.119053434965707</v>
      </c>
      <c r="L3715" s="150">
        <v>345.44645038112139</v>
      </c>
      <c r="M3715" s="150">
        <v>702.26384642062135</v>
      </c>
      <c r="N3715" s="150">
        <v>3191.3667297601123</v>
      </c>
      <c r="O3715" s="150">
        <v>189.99554770961677</v>
      </c>
      <c r="P3715" s="150"/>
      <c r="Q3715" s="150">
        <v>0</v>
      </c>
      <c r="R3715" s="150"/>
      <c r="S3715" s="150">
        <v>518.16967557168209</v>
      </c>
      <c r="T3715" s="150"/>
      <c r="U3715" s="150"/>
      <c r="V3715" s="150">
        <v>921.19053434965713</v>
      </c>
      <c r="W3715" s="150">
        <v>0</v>
      </c>
      <c r="X3715" s="150"/>
      <c r="Y3715" s="150">
        <v>1554.5090267150463</v>
      </c>
      <c r="Z3715" s="150">
        <v>0</v>
      </c>
      <c r="AA3715" s="150">
        <v>345.44645038112139</v>
      </c>
      <c r="AB3715" s="150"/>
      <c r="AC3715" s="150"/>
      <c r="AD3715" s="150"/>
      <c r="AE3715" s="150"/>
      <c r="AF3715" s="150">
        <v>1821.9752551072866</v>
      </c>
      <c r="AG3715" s="150">
        <v>9058.0002011555862</v>
      </c>
      <c r="AH3715" s="150">
        <v>1151.4881679370715</v>
      </c>
      <c r="AI3715" s="150">
        <v>224.54019274772892</v>
      </c>
      <c r="AJ3715" s="150">
        <v>0</v>
      </c>
      <c r="AK3715" s="150">
        <v>0</v>
      </c>
      <c r="AL3715" s="150">
        <v>20116.51171875</v>
      </c>
      <c r="AM3715" s="150">
        <v>17237.93359375</v>
      </c>
      <c r="AN3715" s="150">
        <v>2878.57666015625</v>
      </c>
      <c r="AO3715" s="5" t="s">
        <v>2769</v>
      </c>
    </row>
    <row r="3716" spans="1:41" ht="14.25" x14ac:dyDescent="0.45">
      <c r="A3716" s="150">
        <v>2020</v>
      </c>
      <c r="B3716" s="5" t="s">
        <v>6344</v>
      </c>
      <c r="C3716" s="5" t="s">
        <v>171</v>
      </c>
      <c r="D3716" s="5" t="s">
        <v>84</v>
      </c>
      <c r="E3716" s="5" t="s">
        <v>217</v>
      </c>
      <c r="F3716" s="5" t="s">
        <v>219</v>
      </c>
      <c r="G3716" s="5" t="s">
        <v>87</v>
      </c>
      <c r="H3716" s="5" t="s">
        <v>131</v>
      </c>
      <c r="I3716" s="150"/>
      <c r="J3716" s="150"/>
      <c r="K3716" s="150"/>
      <c r="L3716" s="150"/>
      <c r="M3716" s="150">
        <v>307.2277712603294</v>
      </c>
      <c r="N3716" s="150">
        <v>4688.1227177881501</v>
      </c>
      <c r="O3716" s="150"/>
      <c r="P3716" s="150"/>
      <c r="Q3716" s="150">
        <v>0</v>
      </c>
      <c r="R3716" s="150">
        <v>927.76012714678222</v>
      </c>
      <c r="S3716" s="150">
        <v>563.25091397727056</v>
      </c>
      <c r="T3716" s="150">
        <v>0</v>
      </c>
      <c r="U3716" s="150">
        <v>153.6138856301647</v>
      </c>
      <c r="V3716" s="150">
        <v>768.06942815082346</v>
      </c>
      <c r="W3716" s="150"/>
      <c r="X3716" s="150"/>
      <c r="Y3716" s="150">
        <v>1319.0312312776807</v>
      </c>
      <c r="Z3716" s="150"/>
      <c r="AA3716" s="150"/>
      <c r="AB3716" s="150"/>
      <c r="AC3716" s="150"/>
      <c r="AD3716" s="150"/>
      <c r="AE3716" s="150"/>
      <c r="AF3716" s="150">
        <v>1102.269744812713</v>
      </c>
      <c r="AG3716" s="150">
        <v>10044.299935071034</v>
      </c>
      <c r="AH3716" s="150">
        <v>4555.1637552198172</v>
      </c>
      <c r="AI3716" s="150">
        <v>0</v>
      </c>
      <c r="AJ3716" s="150"/>
      <c r="AK3716" s="150"/>
      <c r="AL3716" s="150">
        <v>24428.810546875</v>
      </c>
      <c r="AM3716" s="150">
        <v>19003.16796875</v>
      </c>
      <c r="AN3716" s="150">
        <v>5425.642578125</v>
      </c>
      <c r="AO3716" s="5" t="s">
        <v>6668</v>
      </c>
    </row>
    <row r="3717" spans="1:41" ht="14.25" x14ac:dyDescent="0.45">
      <c r="A3717" s="150">
        <v>2020</v>
      </c>
      <c r="B3717" s="5" t="s">
        <v>7352</v>
      </c>
      <c r="C3717" s="5" t="s">
        <v>171</v>
      </c>
      <c r="D3717" s="5" t="s">
        <v>84</v>
      </c>
      <c r="E3717" s="5" t="s">
        <v>217</v>
      </c>
      <c r="F3717" s="5" t="s">
        <v>219</v>
      </c>
      <c r="G3717" s="5" t="s">
        <v>87</v>
      </c>
      <c r="H3717" s="5" t="s">
        <v>131</v>
      </c>
      <c r="I3717" s="150"/>
      <c r="J3717" s="150"/>
      <c r="K3717" s="150"/>
      <c r="L3717" s="150"/>
      <c r="M3717" s="150">
        <v>500</v>
      </c>
      <c r="N3717" s="150">
        <v>4605</v>
      </c>
      <c r="O3717" s="150"/>
      <c r="P3717" s="150"/>
      <c r="Q3717" s="150">
        <v>0</v>
      </c>
      <c r="R3717" s="150">
        <v>1406.6654599999999</v>
      </c>
      <c r="S3717" s="150"/>
      <c r="T3717" s="150">
        <v>0</v>
      </c>
      <c r="U3717" s="150"/>
      <c r="V3717" s="150">
        <v>655</v>
      </c>
      <c r="W3717" s="150"/>
      <c r="X3717" s="150">
        <v>0</v>
      </c>
      <c r="Y3717" s="150">
        <v>1288</v>
      </c>
      <c r="Z3717" s="150"/>
      <c r="AA3717" s="150"/>
      <c r="AB3717" s="150"/>
      <c r="AC3717" s="150"/>
      <c r="AD3717" s="150"/>
      <c r="AE3717" s="150"/>
      <c r="AF3717" s="150">
        <v>1606</v>
      </c>
      <c r="AG3717" s="150">
        <v>7932</v>
      </c>
      <c r="AH3717" s="150">
        <v>4448</v>
      </c>
      <c r="AI3717" s="150">
        <v>0</v>
      </c>
      <c r="AJ3717" s="150"/>
      <c r="AK3717" s="150"/>
      <c r="AL3717" s="150">
        <v>22440.666015625</v>
      </c>
      <c r="AM3717" s="150">
        <v>17492.666015625</v>
      </c>
      <c r="AN3717" s="150">
        <v>4948</v>
      </c>
      <c r="AO3717" s="5" t="s">
        <v>7365</v>
      </c>
    </row>
    <row r="3718" spans="1:41" ht="14.25" x14ac:dyDescent="0.45">
      <c r="A3718" s="150">
        <v>2020</v>
      </c>
      <c r="B3718" s="5" t="s">
        <v>6344</v>
      </c>
      <c r="C3718" s="5" t="s">
        <v>171</v>
      </c>
      <c r="D3718" s="5" t="s">
        <v>84</v>
      </c>
      <c r="E3718" s="5" t="s">
        <v>217</v>
      </c>
      <c r="F3718" s="5" t="s">
        <v>220</v>
      </c>
      <c r="G3718" s="5" t="s">
        <v>87</v>
      </c>
      <c r="H3718" s="5" t="s">
        <v>131</v>
      </c>
      <c r="I3718" s="150"/>
      <c r="J3718" s="150"/>
      <c r="K3718" s="150"/>
      <c r="L3718" s="150"/>
      <c r="M3718" s="150"/>
      <c r="N3718" s="150">
        <v>0</v>
      </c>
      <c r="O3718" s="150"/>
      <c r="P3718" s="150"/>
      <c r="Q3718" s="150">
        <v>0</v>
      </c>
      <c r="R3718" s="150"/>
      <c r="S3718" s="150">
        <v>0</v>
      </c>
      <c r="T3718" s="150">
        <v>0</v>
      </c>
      <c r="U3718" s="150"/>
      <c r="V3718" s="150">
        <v>0</v>
      </c>
      <c r="W3718" s="150">
        <v>30.722777126032938</v>
      </c>
      <c r="X3718" s="150"/>
      <c r="Y3718" s="150"/>
      <c r="Z3718" s="150"/>
      <c r="AA3718" s="150"/>
      <c r="AB3718" s="150"/>
      <c r="AC3718" s="150"/>
      <c r="AD3718" s="150"/>
      <c r="AE3718" s="150">
        <v>67.590109677272466</v>
      </c>
      <c r="AF3718" s="150">
        <v>0</v>
      </c>
      <c r="AG3718" s="150">
        <v>0</v>
      </c>
      <c r="AH3718" s="150"/>
      <c r="AI3718" s="150">
        <v>0</v>
      </c>
      <c r="AJ3718" s="150"/>
      <c r="AK3718" s="150"/>
      <c r="AL3718" s="150">
        <v>98.312889099121094</v>
      </c>
      <c r="AM3718" s="150">
        <v>67.590110778808594</v>
      </c>
      <c r="AN3718" s="150">
        <v>30.722776412963867</v>
      </c>
      <c r="AO3718" s="5" t="s">
        <v>6669</v>
      </c>
    </row>
    <row r="3719" spans="1:41" ht="14.25" x14ac:dyDescent="0.45">
      <c r="A3719" s="150">
        <v>2020</v>
      </c>
      <c r="B3719" s="5" t="s">
        <v>1477</v>
      </c>
      <c r="C3719" s="5" t="s">
        <v>171</v>
      </c>
      <c r="D3719" s="5" t="s">
        <v>84</v>
      </c>
      <c r="E3719" s="5" t="s">
        <v>217</v>
      </c>
      <c r="F3719" s="5" t="s">
        <v>220</v>
      </c>
      <c r="G3719" s="5" t="s">
        <v>87</v>
      </c>
      <c r="H3719" s="5" t="s">
        <v>131</v>
      </c>
      <c r="I3719" s="150">
        <v>0</v>
      </c>
      <c r="J3719" s="150"/>
      <c r="K3719" s="150"/>
      <c r="L3719" s="150"/>
      <c r="M3719" s="150"/>
      <c r="N3719" s="150"/>
      <c r="O3719" s="150">
        <v>0</v>
      </c>
      <c r="P3719" s="150"/>
      <c r="Q3719" s="150">
        <v>0</v>
      </c>
      <c r="R3719" s="150"/>
      <c r="S3719" s="150">
        <v>0</v>
      </c>
      <c r="T3719" s="150"/>
      <c r="U3719" s="150"/>
      <c r="V3719" s="150">
        <v>0</v>
      </c>
      <c r="W3719" s="150">
        <v>0</v>
      </c>
      <c r="X3719" s="150">
        <v>70.790714969057206</v>
      </c>
      <c r="Y3719" s="150"/>
      <c r="Z3719" s="150"/>
      <c r="AA3719" s="150">
        <v>0</v>
      </c>
      <c r="AB3719" s="150"/>
      <c r="AC3719" s="150"/>
      <c r="AD3719" s="150"/>
      <c r="AE3719" s="150"/>
      <c r="AF3719" s="150">
        <v>0</v>
      </c>
      <c r="AG3719" s="150">
        <v>2243.3863761377279</v>
      </c>
      <c r="AH3719" s="150">
        <v>0</v>
      </c>
      <c r="AI3719" s="150"/>
      <c r="AJ3719" s="150">
        <v>0</v>
      </c>
      <c r="AK3719" s="150"/>
      <c r="AL3719" s="150">
        <v>2314.177001953125</v>
      </c>
      <c r="AM3719" s="150">
        <v>2243.386474609375</v>
      </c>
      <c r="AN3719" s="150">
        <v>70.790718078613281</v>
      </c>
      <c r="AO3719" s="5" t="s">
        <v>2770</v>
      </c>
    </row>
    <row r="3720" spans="1:41" ht="14.25" x14ac:dyDescent="0.45">
      <c r="A3720" s="150">
        <v>2020</v>
      </c>
      <c r="B3720" s="5" t="s">
        <v>1478</v>
      </c>
      <c r="C3720" s="5" t="s">
        <v>171</v>
      </c>
      <c r="D3720" s="5" t="s">
        <v>84</v>
      </c>
      <c r="E3720" s="5" t="s">
        <v>217</v>
      </c>
      <c r="F3720" s="5" t="s">
        <v>220</v>
      </c>
      <c r="G3720" s="5" t="s">
        <v>87</v>
      </c>
      <c r="H3720" s="5" t="s">
        <v>131</v>
      </c>
      <c r="I3720" s="150">
        <v>0</v>
      </c>
      <c r="J3720" s="150"/>
      <c r="K3720" s="150"/>
      <c r="L3720" s="150"/>
      <c r="M3720" s="150"/>
      <c r="N3720" s="150">
        <v>0</v>
      </c>
      <c r="O3720" s="150"/>
      <c r="P3720" s="150"/>
      <c r="Q3720" s="150">
        <v>0</v>
      </c>
      <c r="R3720" s="150"/>
      <c r="S3720" s="150">
        <v>0</v>
      </c>
      <c r="T3720" s="150"/>
      <c r="U3720" s="150"/>
      <c r="V3720" s="150">
        <v>0</v>
      </c>
      <c r="W3720" s="150">
        <v>0</v>
      </c>
      <c r="X3720" s="150">
        <v>59.877384732727712</v>
      </c>
      <c r="Y3720" s="150">
        <v>0</v>
      </c>
      <c r="Z3720" s="150">
        <v>0</v>
      </c>
      <c r="AA3720" s="150"/>
      <c r="AB3720" s="150"/>
      <c r="AC3720" s="150"/>
      <c r="AD3720" s="150"/>
      <c r="AE3720" s="150"/>
      <c r="AF3720" s="150">
        <v>506.10423752980182</v>
      </c>
      <c r="AG3720" s="150"/>
      <c r="AH3720" s="150">
        <v>0</v>
      </c>
      <c r="AI3720" s="150">
        <v>0</v>
      </c>
      <c r="AJ3720" s="150">
        <v>0</v>
      </c>
      <c r="AK3720" s="150"/>
      <c r="AL3720" s="150">
        <v>565.98162841796875</v>
      </c>
      <c r="AM3720" s="150">
        <v>506.104248046875</v>
      </c>
      <c r="AN3720" s="150">
        <v>59.877384185791016</v>
      </c>
      <c r="AO3720" s="5" t="s">
        <v>2772</v>
      </c>
    </row>
    <row r="3721" spans="1:41" ht="14.25" x14ac:dyDescent="0.45">
      <c r="A3721" s="150">
        <v>2020</v>
      </c>
      <c r="B3721" s="5" t="s">
        <v>582</v>
      </c>
      <c r="C3721" s="5" t="s">
        <v>171</v>
      </c>
      <c r="D3721" s="5" t="s">
        <v>84</v>
      </c>
      <c r="E3721" s="5" t="s">
        <v>217</v>
      </c>
      <c r="F3721" s="5" t="s">
        <v>220</v>
      </c>
      <c r="G3721" s="5" t="s">
        <v>87</v>
      </c>
      <c r="H3721" s="5" t="s">
        <v>131</v>
      </c>
      <c r="I3721" s="150">
        <v>0</v>
      </c>
      <c r="J3721" s="150"/>
      <c r="K3721" s="150"/>
      <c r="L3721" s="150"/>
      <c r="M3721" s="150"/>
      <c r="N3721" s="150">
        <v>0</v>
      </c>
      <c r="O3721" s="150">
        <v>0</v>
      </c>
      <c r="P3721" s="150"/>
      <c r="Q3721" s="150">
        <v>0</v>
      </c>
      <c r="R3721" s="150"/>
      <c r="S3721" s="150">
        <v>0</v>
      </c>
      <c r="T3721" s="150"/>
      <c r="U3721" s="150"/>
      <c r="V3721" s="150">
        <v>0</v>
      </c>
      <c r="W3721" s="150"/>
      <c r="X3721" s="150">
        <v>111.6467926133458</v>
      </c>
      <c r="Y3721" s="150">
        <v>0</v>
      </c>
      <c r="Z3721" s="150"/>
      <c r="AA3721" s="150"/>
      <c r="AB3721" s="150">
        <v>0</v>
      </c>
      <c r="AC3721" s="150">
        <v>0</v>
      </c>
      <c r="AD3721" s="150"/>
      <c r="AE3721" s="150"/>
      <c r="AF3721" s="150">
        <v>0</v>
      </c>
      <c r="AG3721" s="150">
        <v>5856.9907404961205</v>
      </c>
      <c r="AH3721" s="150"/>
      <c r="AI3721" s="150">
        <v>0</v>
      </c>
      <c r="AJ3721" s="150"/>
      <c r="AK3721" s="150"/>
      <c r="AL3721" s="150">
        <v>5968.6376953125</v>
      </c>
      <c r="AM3721" s="150">
        <v>5856.99072265625</v>
      </c>
      <c r="AN3721" s="150">
        <v>111.64678955078125</v>
      </c>
      <c r="AO3721" s="5" t="s">
        <v>1021</v>
      </c>
    </row>
    <row r="3722" spans="1:41" ht="14.25" x14ac:dyDescent="0.45">
      <c r="A3722" s="150">
        <v>2020</v>
      </c>
      <c r="B3722" s="5" t="s">
        <v>4980</v>
      </c>
      <c r="C3722" s="5" t="s">
        <v>171</v>
      </c>
      <c r="D3722" s="5" t="s">
        <v>84</v>
      </c>
      <c r="E3722" s="5" t="s">
        <v>217</v>
      </c>
      <c r="F3722" s="5" t="s">
        <v>220</v>
      </c>
      <c r="G3722" s="5" t="s">
        <v>87</v>
      </c>
      <c r="H3722" s="5" t="s">
        <v>131</v>
      </c>
      <c r="I3722" s="150">
        <v>0</v>
      </c>
      <c r="J3722" s="150">
        <v>0</v>
      </c>
      <c r="K3722" s="150"/>
      <c r="L3722" s="150"/>
      <c r="M3722" s="150"/>
      <c r="N3722" s="150">
        <v>0</v>
      </c>
      <c r="O3722" s="150"/>
      <c r="P3722" s="150"/>
      <c r="Q3722" s="150">
        <v>0</v>
      </c>
      <c r="R3722" s="150"/>
      <c r="S3722" s="150">
        <v>0</v>
      </c>
      <c r="T3722" s="150"/>
      <c r="U3722" s="150"/>
      <c r="V3722" s="150">
        <v>0</v>
      </c>
      <c r="W3722" s="150"/>
      <c r="X3722" s="150">
        <v>84.278491189791069</v>
      </c>
      <c r="Y3722" s="150"/>
      <c r="Z3722" s="150"/>
      <c r="AA3722" s="150"/>
      <c r="AB3722" s="150"/>
      <c r="AC3722" s="150">
        <v>0</v>
      </c>
      <c r="AD3722" s="150"/>
      <c r="AE3722" s="150"/>
      <c r="AF3722" s="150">
        <v>0</v>
      </c>
      <c r="AG3722" s="150">
        <v>0</v>
      </c>
      <c r="AH3722" s="150"/>
      <c r="AI3722" s="150">
        <v>0</v>
      </c>
      <c r="AJ3722" s="150"/>
      <c r="AK3722" s="150"/>
      <c r="AL3722" s="150">
        <v>84.278488159179688</v>
      </c>
      <c r="AM3722" s="150">
        <v>0</v>
      </c>
      <c r="AN3722" s="150">
        <v>84.278488159179688</v>
      </c>
      <c r="AO3722" s="5" t="s">
        <v>5656</v>
      </c>
    </row>
    <row r="3723" spans="1:41" ht="14.25" x14ac:dyDescent="0.45">
      <c r="A3723" s="150">
        <v>2020</v>
      </c>
      <c r="B3723" s="5" t="s">
        <v>1476</v>
      </c>
      <c r="C3723" s="5" t="s">
        <v>171</v>
      </c>
      <c r="D3723" s="5" t="s">
        <v>84</v>
      </c>
      <c r="E3723" s="5" t="s">
        <v>217</v>
      </c>
      <c r="F3723" s="5" t="s">
        <v>220</v>
      </c>
      <c r="G3723" s="5" t="s">
        <v>87</v>
      </c>
      <c r="H3723" s="5" t="s">
        <v>131</v>
      </c>
      <c r="I3723" s="150"/>
      <c r="J3723" s="150"/>
      <c r="K3723" s="150"/>
      <c r="L3723" s="150"/>
      <c r="M3723" s="150"/>
      <c r="N3723" s="150">
        <v>0</v>
      </c>
      <c r="O3723" s="150"/>
      <c r="P3723" s="150"/>
      <c r="Q3723" s="150">
        <v>0</v>
      </c>
      <c r="R3723" s="150">
        <v>0</v>
      </c>
      <c r="S3723" s="150">
        <v>0</v>
      </c>
      <c r="T3723" s="150"/>
      <c r="U3723" s="150"/>
      <c r="V3723" s="150">
        <v>0</v>
      </c>
      <c r="W3723" s="150"/>
      <c r="X3723" s="150"/>
      <c r="Y3723" s="150"/>
      <c r="Z3723" s="150"/>
      <c r="AA3723" s="150">
        <v>0</v>
      </c>
      <c r="AB3723" s="150"/>
      <c r="AC3723" s="150"/>
      <c r="AD3723" s="150"/>
      <c r="AE3723" s="150"/>
      <c r="AF3723" s="150"/>
      <c r="AG3723" s="150">
        <v>2311.4179570643864</v>
      </c>
      <c r="AH3723" s="150"/>
      <c r="AI3723" s="150"/>
      <c r="AJ3723" s="150"/>
      <c r="AK3723" s="150"/>
      <c r="AL3723" s="150">
        <v>2311.41796875</v>
      </c>
      <c r="AM3723" s="150">
        <v>2311.41796875</v>
      </c>
      <c r="AN3723" s="150">
        <v>0</v>
      </c>
      <c r="AO3723" s="5" t="s">
        <v>2771</v>
      </c>
    </row>
    <row r="3724" spans="1:41" ht="14.25" x14ac:dyDescent="0.45">
      <c r="A3724" s="150">
        <v>2020</v>
      </c>
      <c r="B3724" s="5" t="s">
        <v>7352</v>
      </c>
      <c r="C3724" s="5" t="s">
        <v>171</v>
      </c>
      <c r="D3724" s="5" t="s">
        <v>84</v>
      </c>
      <c r="E3724" s="5" t="s">
        <v>217</v>
      </c>
      <c r="F3724" s="5" t="s">
        <v>220</v>
      </c>
      <c r="G3724" s="5" t="s">
        <v>87</v>
      </c>
      <c r="H3724" s="5" t="s">
        <v>131</v>
      </c>
      <c r="I3724" s="150"/>
      <c r="J3724" s="150"/>
      <c r="K3724" s="150"/>
      <c r="L3724" s="150"/>
      <c r="M3724" s="150"/>
      <c r="N3724" s="150">
        <v>0</v>
      </c>
      <c r="O3724" s="150"/>
      <c r="P3724" s="150"/>
      <c r="Q3724" s="150">
        <v>0</v>
      </c>
      <c r="R3724" s="150"/>
      <c r="S3724" s="150"/>
      <c r="T3724" s="150">
        <v>0</v>
      </c>
      <c r="U3724" s="150"/>
      <c r="V3724" s="150">
        <v>0</v>
      </c>
      <c r="W3724" s="150"/>
      <c r="X3724" s="150">
        <v>50</v>
      </c>
      <c r="Y3724" s="150"/>
      <c r="Z3724" s="150"/>
      <c r="AA3724" s="150"/>
      <c r="AB3724" s="150"/>
      <c r="AC3724" s="150"/>
      <c r="AD3724" s="150"/>
      <c r="AE3724" s="150"/>
      <c r="AF3724" s="150">
        <v>0</v>
      </c>
      <c r="AG3724" s="150"/>
      <c r="AH3724" s="150">
        <v>0</v>
      </c>
      <c r="AI3724" s="150">
        <v>0</v>
      </c>
      <c r="AJ3724" s="150"/>
      <c r="AK3724" s="150"/>
      <c r="AL3724" s="150">
        <v>50</v>
      </c>
      <c r="AM3724" s="150">
        <v>0</v>
      </c>
      <c r="AN3724" s="150">
        <v>50</v>
      </c>
      <c r="AO3724" s="5" t="s">
        <v>7366</v>
      </c>
    </row>
    <row r="3725" spans="1:41" ht="14.25" x14ac:dyDescent="0.45">
      <c r="A3725" s="150">
        <v>2020</v>
      </c>
      <c r="B3725" s="5" t="s">
        <v>4024</v>
      </c>
      <c r="C3725" s="5" t="s">
        <v>171</v>
      </c>
      <c r="D3725" s="5" t="s">
        <v>84</v>
      </c>
      <c r="E3725" s="5" t="s">
        <v>217</v>
      </c>
      <c r="F3725" s="5" t="s">
        <v>220</v>
      </c>
      <c r="G3725" s="5" t="s">
        <v>87</v>
      </c>
      <c r="H3725" s="5" t="s">
        <v>131</v>
      </c>
      <c r="I3725" s="150">
        <v>0</v>
      </c>
      <c r="J3725" s="150"/>
      <c r="K3725" s="150"/>
      <c r="L3725" s="150"/>
      <c r="M3725" s="150">
        <v>0</v>
      </c>
      <c r="N3725" s="150">
        <v>0</v>
      </c>
      <c r="O3725" s="150"/>
      <c r="P3725" s="150"/>
      <c r="Q3725" s="150">
        <v>0</v>
      </c>
      <c r="R3725" s="150"/>
      <c r="S3725" s="150">
        <v>0</v>
      </c>
      <c r="T3725" s="150"/>
      <c r="U3725" s="150"/>
      <c r="V3725" s="150">
        <v>0</v>
      </c>
      <c r="W3725" s="150"/>
      <c r="X3725" s="150">
        <v>81.14116107152222</v>
      </c>
      <c r="Y3725" s="150">
        <v>0</v>
      </c>
      <c r="Z3725" s="150"/>
      <c r="AA3725" s="150"/>
      <c r="AB3725" s="150"/>
      <c r="AC3725" s="150">
        <v>0</v>
      </c>
      <c r="AD3725" s="150"/>
      <c r="AE3725" s="150"/>
      <c r="AF3725" s="150">
        <v>0</v>
      </c>
      <c r="AG3725" s="150">
        <v>5754.5311431923556</v>
      </c>
      <c r="AH3725" s="150"/>
      <c r="AI3725" s="150">
        <v>0</v>
      </c>
      <c r="AJ3725" s="150"/>
      <c r="AK3725" s="150"/>
      <c r="AL3725" s="150">
        <v>5835.67236328125</v>
      </c>
      <c r="AM3725" s="150">
        <v>5754.53125</v>
      </c>
      <c r="AN3725" s="150">
        <v>81.141159057617188</v>
      </c>
      <c r="AO3725" s="5" t="s">
        <v>4435</v>
      </c>
    </row>
    <row r="3726" spans="1:41" ht="14.25" x14ac:dyDescent="0.45">
      <c r="A3726" s="150">
        <v>2020</v>
      </c>
      <c r="B3726" s="5" t="s">
        <v>1478</v>
      </c>
      <c r="C3726" s="5" t="s">
        <v>171</v>
      </c>
      <c r="D3726" s="5" t="s">
        <v>84</v>
      </c>
      <c r="E3726" s="5" t="s">
        <v>89</v>
      </c>
      <c r="F3726" s="5" t="s">
        <v>90</v>
      </c>
      <c r="G3726" s="5" t="s">
        <v>87</v>
      </c>
      <c r="H3726" s="5" t="s">
        <v>131</v>
      </c>
      <c r="I3726" s="150">
        <v>9162.3913522752773</v>
      </c>
      <c r="J3726" s="150">
        <v>21287.298959926069</v>
      </c>
      <c r="K3726" s="150">
        <v>996.0372652655667</v>
      </c>
      <c r="L3726" s="150">
        <v>3129.4615998084337</v>
      </c>
      <c r="M3726" s="150">
        <v>21228.934294824292</v>
      </c>
      <c r="N3726" s="150">
        <v>16033.028542063494</v>
      </c>
      <c r="O3726" s="150">
        <v>9650.2797403342483</v>
      </c>
      <c r="P3726" s="150">
        <v>11599.851863141957</v>
      </c>
      <c r="Q3726" s="150">
        <v>3202.9075253902579</v>
      </c>
      <c r="R3726" s="150">
        <v>7114.3436425456421</v>
      </c>
      <c r="S3726" s="150">
        <v>20602.010276399047</v>
      </c>
      <c r="T3726" s="150">
        <v>11307.613809142042</v>
      </c>
      <c r="U3726" s="150">
        <v>1810.1393999970762</v>
      </c>
      <c r="V3726" s="150">
        <v>13593.317822497127</v>
      </c>
      <c r="W3726" s="150">
        <v>4470.0770679317111</v>
      </c>
      <c r="X3726" s="150">
        <v>12763.080072575864</v>
      </c>
      <c r="Y3726" s="150">
        <v>59308.656504958068</v>
      </c>
      <c r="Z3726" s="150">
        <v>17727.141345836444</v>
      </c>
      <c r="AA3726" s="150">
        <v>170641.57438591938</v>
      </c>
      <c r="AB3726" s="150">
        <v>9088.6961095273036</v>
      </c>
      <c r="AC3726" s="150">
        <v>12318.413152720561</v>
      </c>
      <c r="AD3726" s="150">
        <v>14042.549295830557</v>
      </c>
      <c r="AE3726" s="150">
        <v>19845.333638294549</v>
      </c>
      <c r="AF3726" s="150">
        <v>32822.966627088463</v>
      </c>
      <c r="AG3726" s="150">
        <v>158751.71716390594</v>
      </c>
      <c r="AH3726" s="150">
        <v>40213.506919521373</v>
      </c>
      <c r="AI3726" s="150">
        <v>4544.9237988476207</v>
      </c>
      <c r="AJ3726" s="150">
        <v>35513.696211203875</v>
      </c>
      <c r="AK3726" s="150">
        <v>3817.7590207953599</v>
      </c>
      <c r="AL3726" s="150">
        <v>746587.6875</v>
      </c>
      <c r="AM3726" s="150">
        <v>593862.25</v>
      </c>
      <c r="AN3726" s="150">
        <v>152725.46875</v>
      </c>
      <c r="AO3726" s="5" t="s">
        <v>2774</v>
      </c>
    </row>
    <row r="3727" spans="1:41" ht="14.25" x14ac:dyDescent="0.45">
      <c r="A3727" s="150">
        <v>2020</v>
      </c>
      <c r="B3727" s="5" t="s">
        <v>4024</v>
      </c>
      <c r="C3727" s="5" t="s">
        <v>171</v>
      </c>
      <c r="D3727" s="5" t="s">
        <v>84</v>
      </c>
      <c r="E3727" s="5" t="s">
        <v>89</v>
      </c>
      <c r="F3727" s="5" t="s">
        <v>90</v>
      </c>
      <c r="G3727" s="5" t="s">
        <v>87</v>
      </c>
      <c r="H3727" s="5" t="s">
        <v>131</v>
      </c>
      <c r="I3727" s="150">
        <v>13163.260090096144</v>
      </c>
      <c r="J3727" s="150">
        <v>61086.041230547875</v>
      </c>
      <c r="K3727" s="150">
        <v>1099.6358336627452</v>
      </c>
      <c r="L3727" s="150">
        <v>2347.6842603360428</v>
      </c>
      <c r="M3727" s="150">
        <v>23130.640316121931</v>
      </c>
      <c r="N3727" s="150">
        <v>20408.855313358479</v>
      </c>
      <c r="O3727" s="150">
        <v>9765.0682644207936</v>
      </c>
      <c r="P3727" s="150">
        <v>10132.21470815507</v>
      </c>
      <c r="Q3727" s="150">
        <v>4123.7841653432297</v>
      </c>
      <c r="R3727" s="150">
        <v>7686.9519660896485</v>
      </c>
      <c r="S3727" s="150">
        <v>14653.000652298844</v>
      </c>
      <c r="T3727" s="150">
        <v>10169.692187630784</v>
      </c>
      <c r="U3727" s="150">
        <v>893.63465393436468</v>
      </c>
      <c r="V3727" s="150">
        <v>15882.029927065947</v>
      </c>
      <c r="W3727" s="150">
        <v>8751.3446921005761</v>
      </c>
      <c r="X3727" s="150">
        <v>18631.384529650586</v>
      </c>
      <c r="Y3727" s="150">
        <v>53273.499772044815</v>
      </c>
      <c r="Z3727" s="150">
        <v>14723.334146964611</v>
      </c>
      <c r="AA3727" s="150">
        <v>200010.79827700701</v>
      </c>
      <c r="AB3727" s="150">
        <v>1223.6498204801646</v>
      </c>
      <c r="AC3727" s="150">
        <v>17333.756310562647</v>
      </c>
      <c r="AD3727" s="150">
        <v>22816.084916644424</v>
      </c>
      <c r="AE3727" s="150">
        <v>21538.109794824857</v>
      </c>
      <c r="AF3727" s="150">
        <v>35279.518789900387</v>
      </c>
      <c r="AG3727" s="150">
        <v>201623.88455910888</v>
      </c>
      <c r="AH3727" s="150">
        <v>32051.840505398894</v>
      </c>
      <c r="AI3727" s="150">
        <v>4700.7779314101872</v>
      </c>
      <c r="AJ3727" s="150">
        <v>37589.99521906719</v>
      </c>
      <c r="AK3727" s="150">
        <v>2352.5959944674178</v>
      </c>
      <c r="AL3727" s="150">
        <v>866443.0625</v>
      </c>
      <c r="AM3727" s="150">
        <v>717097.375</v>
      </c>
      <c r="AN3727" s="150">
        <v>149345.71875</v>
      </c>
      <c r="AO3727" s="5" t="s">
        <v>4436</v>
      </c>
    </row>
    <row r="3728" spans="1:41" ht="14.25" x14ac:dyDescent="0.45">
      <c r="A3728" s="150">
        <v>2020</v>
      </c>
      <c r="B3728" s="5" t="s">
        <v>1476</v>
      </c>
      <c r="C3728" s="5" t="s">
        <v>171</v>
      </c>
      <c r="D3728" s="5" t="s">
        <v>84</v>
      </c>
      <c r="E3728" s="5" t="s">
        <v>89</v>
      </c>
      <c r="F3728" s="5" t="s">
        <v>90</v>
      </c>
      <c r="G3728" s="5" t="s">
        <v>87</v>
      </c>
      <c r="H3728" s="5" t="s">
        <v>131</v>
      </c>
      <c r="I3728" s="150">
        <v>8585.2305872633369</v>
      </c>
      <c r="J3728" s="150">
        <v>25558.510898647284</v>
      </c>
      <c r="K3728" s="150">
        <v>1102.0353762148654</v>
      </c>
      <c r="L3728" s="150">
        <v>2879.0825415931722</v>
      </c>
      <c r="M3728" s="150">
        <v>19503.364822199965</v>
      </c>
      <c r="N3728" s="150">
        <v>12114.28415809937</v>
      </c>
      <c r="O3728" s="150">
        <v>8488.6361582943391</v>
      </c>
      <c r="P3728" s="150">
        <v>8954.1886440641429</v>
      </c>
      <c r="Q3728" s="150">
        <v>2915.8573774185638</v>
      </c>
      <c r="R3728" s="150">
        <v>8916.9836030175047</v>
      </c>
      <c r="S3728" s="150">
        <v>18495.08108336891</v>
      </c>
      <c r="T3728" s="150">
        <v>11685.687962936992</v>
      </c>
      <c r="U3728" s="150">
        <v>2479.4442630418475</v>
      </c>
      <c r="V3728" s="150">
        <v>9315.8885095836213</v>
      </c>
      <c r="W3728" s="150">
        <v>4402.0930121250221</v>
      </c>
      <c r="X3728" s="150">
        <v>15374.361039687197</v>
      </c>
      <c r="Y3728" s="150">
        <v>97375.894230287391</v>
      </c>
      <c r="Z3728" s="150">
        <v>11938.513749538013</v>
      </c>
      <c r="AA3728" s="150">
        <v>158486.27603947109</v>
      </c>
      <c r="AB3728" s="150">
        <v>1516.9619777974108</v>
      </c>
      <c r="AC3728" s="150">
        <v>14088.608345557894</v>
      </c>
      <c r="AD3728" s="150">
        <v>20628.369349573863</v>
      </c>
      <c r="AE3728" s="150">
        <v>21585.135051539331</v>
      </c>
      <c r="AF3728" s="150">
        <v>36907.902665549445</v>
      </c>
      <c r="AG3728" s="150">
        <v>152887.44338466684</v>
      </c>
      <c r="AH3728" s="150">
        <v>36773.789335441317</v>
      </c>
      <c r="AI3728" s="150">
        <v>3362.961960348327</v>
      </c>
      <c r="AJ3728" s="150">
        <v>46391.551166190111</v>
      </c>
      <c r="AK3728" s="150">
        <v>3917.0038948229794</v>
      </c>
      <c r="AL3728" s="150">
        <v>766631.125</v>
      </c>
      <c r="AM3728" s="150">
        <v>621380.8125</v>
      </c>
      <c r="AN3728" s="150">
        <v>145250.34375</v>
      </c>
      <c r="AO3728" s="5" t="s">
        <v>2775</v>
      </c>
    </row>
    <row r="3729" spans="1:41" ht="14.25" x14ac:dyDescent="0.45">
      <c r="A3729" s="150">
        <v>2020</v>
      </c>
      <c r="B3729" s="5" t="s">
        <v>7352</v>
      </c>
      <c r="C3729" s="5" t="s">
        <v>171</v>
      </c>
      <c r="D3729" s="5" t="s">
        <v>84</v>
      </c>
      <c r="E3729" s="5" t="s">
        <v>89</v>
      </c>
      <c r="F3729" s="5" t="s">
        <v>90</v>
      </c>
      <c r="G3729" s="5" t="s">
        <v>87</v>
      </c>
      <c r="H3729" s="5" t="s">
        <v>131</v>
      </c>
      <c r="I3729" s="150">
        <v>12858</v>
      </c>
      <c r="J3729" s="150">
        <v>60714.448861724093</v>
      </c>
      <c r="K3729" s="150">
        <v>1124.954</v>
      </c>
      <c r="L3729" s="150">
        <v>4383.7779999999993</v>
      </c>
      <c r="M3729" s="150">
        <v>60990</v>
      </c>
      <c r="N3729" s="150">
        <v>15868.630999999999</v>
      </c>
      <c r="O3729" s="150">
        <v>9152.7540399999998</v>
      </c>
      <c r="P3729" s="150">
        <v>11646.362999999999</v>
      </c>
      <c r="Q3729" s="150">
        <v>4621.9689600000002</v>
      </c>
      <c r="R3729" s="150">
        <v>7759.1358899999987</v>
      </c>
      <c r="S3729" s="150">
        <v>18292.400000000001</v>
      </c>
      <c r="T3729" s="150">
        <v>10017.60968727273</v>
      </c>
      <c r="U3729" s="150">
        <v>1733.84</v>
      </c>
      <c r="V3729" s="150">
        <v>11798</v>
      </c>
      <c r="W3729" s="150">
        <v>6780</v>
      </c>
      <c r="X3729" s="150">
        <v>21861</v>
      </c>
      <c r="Y3729" s="150">
        <v>64373.432000000001</v>
      </c>
      <c r="Z3729" s="150">
        <v>16872.191490000001</v>
      </c>
      <c r="AA3729" s="150">
        <v>202829</v>
      </c>
      <c r="AB3729" s="150">
        <v>1922</v>
      </c>
      <c r="AC3729" s="150">
        <v>15948.67972</v>
      </c>
      <c r="AD3729" s="150">
        <v>25693.728939199998</v>
      </c>
      <c r="AE3729" s="150">
        <v>39586</v>
      </c>
      <c r="AF3729" s="150">
        <v>48597.747000000003</v>
      </c>
      <c r="AG3729" s="150">
        <v>294786</v>
      </c>
      <c r="AH3729" s="150">
        <v>40462</v>
      </c>
      <c r="AI3729" s="150">
        <v>12914</v>
      </c>
      <c r="AJ3729" s="150">
        <v>53413.4575656573</v>
      </c>
      <c r="AK3729" s="150">
        <v>3307</v>
      </c>
      <c r="AL3729" s="150">
        <v>1080308.125</v>
      </c>
      <c r="AM3729" s="150">
        <v>867790.6875</v>
      </c>
      <c r="AN3729" s="150">
        <v>212517.453125</v>
      </c>
      <c r="AO3729" s="5" t="s">
        <v>7367</v>
      </c>
    </row>
    <row r="3730" spans="1:41" ht="14.25" x14ac:dyDescent="0.45">
      <c r="A3730" s="150">
        <v>2020</v>
      </c>
      <c r="B3730" s="5" t="s">
        <v>4980</v>
      </c>
      <c r="C3730" s="5" t="s">
        <v>171</v>
      </c>
      <c r="D3730" s="5" t="s">
        <v>84</v>
      </c>
      <c r="E3730" s="5" t="s">
        <v>89</v>
      </c>
      <c r="F3730" s="5" t="s">
        <v>90</v>
      </c>
      <c r="G3730" s="5" t="s">
        <v>87</v>
      </c>
      <c r="H3730" s="5" t="s">
        <v>131</v>
      </c>
      <c r="I3730" s="150">
        <v>12662.843301266108</v>
      </c>
      <c r="J3730" s="150">
        <v>72266.095459287535</v>
      </c>
      <c r="K3730" s="150">
        <v>1236.8595484088351</v>
      </c>
      <c r="L3730" s="150">
        <v>2597.8844909253098</v>
      </c>
      <c r="M3730" s="150">
        <v>31030.286974941198</v>
      </c>
      <c r="N3730" s="150">
        <v>20664.590060507478</v>
      </c>
      <c r="O3730" s="150">
        <v>10705.698038761368</v>
      </c>
      <c r="P3730" s="150">
        <v>11456.862338548073</v>
      </c>
      <c r="Q3730" s="150">
        <v>5421.0208189431114</v>
      </c>
      <c r="R3730" s="150">
        <v>8756.930843019014</v>
      </c>
      <c r="S3730" s="150">
        <v>14650.88862994209</v>
      </c>
      <c r="T3730" s="150">
        <v>10379.949671162642</v>
      </c>
      <c r="U3730" s="150">
        <v>1380.0602932328286</v>
      </c>
      <c r="V3730" s="150">
        <v>12873.539529240585</v>
      </c>
      <c r="W3730" s="150">
        <v>8710.1820644649069</v>
      </c>
      <c r="X3730" s="150">
        <v>19553.136696601465</v>
      </c>
      <c r="Y3730" s="150">
        <v>63858.866255644563</v>
      </c>
      <c r="Z3730" s="150">
        <v>16230.01931916423</v>
      </c>
      <c r="AA3730" s="150">
        <v>182301.75081149719</v>
      </c>
      <c r="AB3730" s="150">
        <v>1859.3942118747655</v>
      </c>
      <c r="AC3730" s="150">
        <v>17296.006548257825</v>
      </c>
      <c r="AD3730" s="150">
        <v>23190.101211381218</v>
      </c>
      <c r="AE3730" s="150">
        <v>25102.676284080862</v>
      </c>
      <c r="AF3730" s="150">
        <v>37411.115688485545</v>
      </c>
      <c r="AG3730" s="150">
        <v>226438.39664759077</v>
      </c>
      <c r="AH3730" s="150">
        <v>37689.341260074565</v>
      </c>
      <c r="AI3730" s="150">
        <v>5522.3481352110593</v>
      </c>
      <c r="AJ3730" s="150">
        <v>45859.087499784939</v>
      </c>
      <c r="AK3730" s="150">
        <v>3403.7975629276866</v>
      </c>
      <c r="AL3730" s="150">
        <v>930509.8125</v>
      </c>
      <c r="AM3730" s="150">
        <v>762577.75</v>
      </c>
      <c r="AN3730" s="150">
        <v>167931.96875</v>
      </c>
      <c r="AO3730" s="5" t="s">
        <v>5657</v>
      </c>
    </row>
    <row r="3731" spans="1:41" ht="14.25" x14ac:dyDescent="0.45">
      <c r="A3731" s="150">
        <v>2020</v>
      </c>
      <c r="B3731" s="5" t="s">
        <v>1477</v>
      </c>
      <c r="C3731" s="5" t="s">
        <v>171</v>
      </c>
      <c r="D3731" s="5" t="s">
        <v>84</v>
      </c>
      <c r="E3731" s="5" t="s">
        <v>89</v>
      </c>
      <c r="F3731" s="5" t="s">
        <v>90</v>
      </c>
      <c r="G3731" s="5" t="s">
        <v>87</v>
      </c>
      <c r="H3731" s="5" t="s">
        <v>131</v>
      </c>
      <c r="I3731" s="150">
        <v>11669.877755786214</v>
      </c>
      <c r="J3731" s="150">
        <v>18599.049731585597</v>
      </c>
      <c r="K3731" s="150">
        <v>984.14941447902436</v>
      </c>
      <c r="L3731" s="150">
        <v>3257.1788452697347</v>
      </c>
      <c r="M3731" s="150">
        <v>34310.851580463903</v>
      </c>
      <c r="N3731" s="150">
        <v>13567.151825795716</v>
      </c>
      <c r="O3731" s="150">
        <v>9405.1483802983385</v>
      </c>
      <c r="P3731" s="150">
        <v>10179.675392359954</v>
      </c>
      <c r="Q3731" s="150">
        <v>3037.8999213685702</v>
      </c>
      <c r="R3731" s="150">
        <v>8865.9860099144698</v>
      </c>
      <c r="S3731" s="150">
        <v>19816.160341516188</v>
      </c>
      <c r="T3731" s="150">
        <v>10179.424967834246</v>
      </c>
      <c r="U3731" s="150">
        <v>2136.6713793869903</v>
      </c>
      <c r="V3731" s="150">
        <v>9532.0206542131036</v>
      </c>
      <c r="W3731" s="150">
        <v>4357.5290339884514</v>
      </c>
      <c r="X3731" s="150">
        <v>13802.453842887135</v>
      </c>
      <c r="Y3731" s="150">
        <v>91531.824157479859</v>
      </c>
      <c r="Z3731" s="150">
        <v>13456.761090268008</v>
      </c>
      <c r="AA3731" s="150">
        <v>172943.60757013827</v>
      </c>
      <c r="AB3731" s="150">
        <v>0</v>
      </c>
      <c r="AC3731" s="150">
        <v>13616.952157612728</v>
      </c>
      <c r="AD3731" s="150">
        <v>21045.946919158036</v>
      </c>
      <c r="AE3731" s="150">
        <v>20318.133421519342</v>
      </c>
      <c r="AF3731" s="150">
        <v>33903.026821119747</v>
      </c>
      <c r="AG3731" s="150">
        <v>204563.16299367498</v>
      </c>
      <c r="AH3731" s="150">
        <v>44475.908412798562</v>
      </c>
      <c r="AI3731" s="150">
        <v>3993.5123228498242</v>
      </c>
      <c r="AJ3731" s="150">
        <v>46239.858149043794</v>
      </c>
      <c r="AK3731" s="150">
        <v>4281.9174454335562</v>
      </c>
      <c r="AL3731" s="150">
        <v>844071.8125</v>
      </c>
      <c r="AM3731" s="150">
        <v>677418.875</v>
      </c>
      <c r="AN3731" s="150">
        <v>166653.015625</v>
      </c>
      <c r="AO3731" s="5" t="s">
        <v>2773</v>
      </c>
    </row>
    <row r="3732" spans="1:41" ht="14.25" x14ac:dyDescent="0.45">
      <c r="A3732" s="150">
        <v>2020</v>
      </c>
      <c r="B3732" s="5" t="s">
        <v>582</v>
      </c>
      <c r="C3732" s="5" t="s">
        <v>171</v>
      </c>
      <c r="D3732" s="5" t="s">
        <v>84</v>
      </c>
      <c r="E3732" s="5" t="s">
        <v>89</v>
      </c>
      <c r="F3732" s="5" t="s">
        <v>90</v>
      </c>
      <c r="G3732" s="5" t="s">
        <v>87</v>
      </c>
      <c r="H3732" s="5" t="s">
        <v>131</v>
      </c>
      <c r="I3732" s="150">
        <v>14030.652427719166</v>
      </c>
      <c r="J3732" s="150">
        <v>40806.344466214818</v>
      </c>
      <c r="K3732" s="150">
        <v>1040.5481071563827</v>
      </c>
      <c r="L3732" s="150">
        <v>2098.9597011309006</v>
      </c>
      <c r="M3732" s="150">
        <v>17531.89584407369</v>
      </c>
      <c r="N3732" s="150">
        <v>13229.374561812443</v>
      </c>
      <c r="O3732" s="150">
        <v>9669.7287082418788</v>
      </c>
      <c r="P3732" s="150">
        <v>8826.0750789051763</v>
      </c>
      <c r="Q3732" s="150">
        <v>4480.660987409844</v>
      </c>
      <c r="R3732" s="150">
        <v>8726.7982457060971</v>
      </c>
      <c r="S3732" s="150">
        <v>22875.024338668783</v>
      </c>
      <c r="T3732" s="150">
        <v>11187.008619857248</v>
      </c>
      <c r="U3732" s="150">
        <v>983.60824292357643</v>
      </c>
      <c r="V3732" s="150">
        <v>6745.6992096983522</v>
      </c>
      <c r="W3732" s="150">
        <v>5389.1906794462011</v>
      </c>
      <c r="X3732" s="150">
        <v>13375.44794906007</v>
      </c>
      <c r="Y3732" s="150">
        <v>44843.492487113406</v>
      </c>
      <c r="Z3732" s="150">
        <v>16365.336648560396</v>
      </c>
      <c r="AA3732" s="150">
        <v>189733.99580572496</v>
      </c>
      <c r="AB3732" s="150">
        <v>1288.4039867580104</v>
      </c>
      <c r="AC3732" s="150">
        <v>11419.402657961326</v>
      </c>
      <c r="AD3732" s="150">
        <v>18283.885780867196</v>
      </c>
      <c r="AE3732" s="150">
        <v>19881.428030194638</v>
      </c>
      <c r="AF3732" s="150">
        <v>33497.546648295734</v>
      </c>
      <c r="AG3732" s="150">
        <v>181536.56832137413</v>
      </c>
      <c r="AH3732" s="150">
        <v>32251.493017851917</v>
      </c>
      <c r="AI3732" s="150">
        <v>4254.8592664946082</v>
      </c>
      <c r="AJ3732" s="150">
        <v>39265.060494187579</v>
      </c>
      <c r="AK3732" s="150">
        <v>3794.3162469645567</v>
      </c>
      <c r="AL3732" s="150">
        <v>777412.875</v>
      </c>
      <c r="AM3732" s="150">
        <v>636471</v>
      </c>
      <c r="AN3732" s="150">
        <v>140941.796875</v>
      </c>
      <c r="AO3732" s="5" t="s">
        <v>1022</v>
      </c>
    </row>
    <row r="3733" spans="1:41" ht="14.25" x14ac:dyDescent="0.45">
      <c r="A3733" s="150">
        <v>2020</v>
      </c>
      <c r="B3733" s="5" t="s">
        <v>6344</v>
      </c>
      <c r="C3733" s="5" t="s">
        <v>171</v>
      </c>
      <c r="D3733" s="5" t="s">
        <v>84</v>
      </c>
      <c r="E3733" s="5" t="s">
        <v>89</v>
      </c>
      <c r="F3733" s="5" t="s">
        <v>90</v>
      </c>
      <c r="G3733" s="5" t="s">
        <v>87</v>
      </c>
      <c r="H3733" s="5" t="s">
        <v>131</v>
      </c>
      <c r="I3733" s="150">
        <v>13167.782276217717</v>
      </c>
      <c r="J3733" s="150">
        <v>78515.497062445284</v>
      </c>
      <c r="K3733" s="150">
        <v>1437.1730514966812</v>
      </c>
      <c r="L3733" s="150">
        <v>3212.9962245810916</v>
      </c>
      <c r="M3733" s="150">
        <v>55623.587986682636</v>
      </c>
      <c r="N3733" s="150">
        <v>21041.5685286513</v>
      </c>
      <c r="O3733" s="150">
        <v>9373.363936068723</v>
      </c>
      <c r="P3733" s="150">
        <v>11926.677320935078</v>
      </c>
      <c r="Q3733" s="150">
        <v>6017.631963289884</v>
      </c>
      <c r="R3733" s="150">
        <v>8334.7468915814516</v>
      </c>
      <c r="S3733" s="150">
        <v>19972.723795748381</v>
      </c>
      <c r="T3733" s="150">
        <v>10338.214502910083</v>
      </c>
      <c r="U3733" s="150">
        <v>1566.8616334276799</v>
      </c>
      <c r="V3733" s="150">
        <v>15347.051267024321</v>
      </c>
      <c r="W3733" s="150">
        <v>9873.2764757361183</v>
      </c>
      <c r="X3733" s="150">
        <v>19990.286983338767</v>
      </c>
      <c r="Y3733" s="150">
        <v>65924.353472461225</v>
      </c>
      <c r="Z3733" s="150">
        <v>17186.445251391051</v>
      </c>
      <c r="AA3733" s="150">
        <v>196166.98013486204</v>
      </c>
      <c r="AB3733" s="150">
        <v>1968.3059212078435</v>
      </c>
      <c r="AC3733" s="150">
        <v>16742.561444748488</v>
      </c>
      <c r="AD3733" s="150">
        <v>24444.827407262033</v>
      </c>
      <c r="AE3733" s="150">
        <v>32706.774226792215</v>
      </c>
      <c r="AF3733" s="150">
        <v>39567.540736121606</v>
      </c>
      <c r="AG3733" s="150">
        <v>282999.78921873978</v>
      </c>
      <c r="AH3733" s="150">
        <v>41178.595025353774</v>
      </c>
      <c r="AI3733" s="150">
        <v>13225.131460186312</v>
      </c>
      <c r="AJ3733" s="150">
        <v>54611.296351776866</v>
      </c>
      <c r="AK3733" s="150">
        <v>3386.6741318596974</v>
      </c>
      <c r="AL3733" s="150">
        <v>1075848.625</v>
      </c>
      <c r="AM3733" s="150">
        <v>865036.625</v>
      </c>
      <c r="AN3733" s="150">
        <v>210812.140625</v>
      </c>
      <c r="AO3733" s="5" t="s">
        <v>6670</v>
      </c>
    </row>
    <row r="3734" spans="1:41" ht="14.25" x14ac:dyDescent="0.45">
      <c r="A3734" s="150">
        <v>2020</v>
      </c>
      <c r="B3734" s="5" t="s">
        <v>1478</v>
      </c>
      <c r="C3734" s="5" t="s">
        <v>171</v>
      </c>
      <c r="D3734" s="5" t="s">
        <v>84</v>
      </c>
      <c r="E3734" s="5" t="s">
        <v>89</v>
      </c>
      <c r="F3734" s="5" t="s">
        <v>90</v>
      </c>
      <c r="G3734" s="5" t="s">
        <v>88</v>
      </c>
      <c r="H3734" s="5" t="s">
        <v>131</v>
      </c>
      <c r="I3734" s="150">
        <v>8785.1709510624005</v>
      </c>
      <c r="J3734" s="150">
        <v>20306.875</v>
      </c>
      <c r="K3734" s="150">
        <v>1041.6350546508829</v>
      </c>
      <c r="L3734" s="150">
        <v>3074.323349796472</v>
      </c>
      <c r="M3734" s="150">
        <v>20282.801529459521</v>
      </c>
      <c r="N3734" s="150">
        <v>15372.940446416629</v>
      </c>
      <c r="O3734" s="150">
        <v>9168.7476550106803</v>
      </c>
      <c r="P3734" s="150">
        <v>10073.661945600001</v>
      </c>
      <c r="Q3734" s="150">
        <v>2130.33337173769</v>
      </c>
      <c r="R3734" s="150">
        <v>6863.627770255307</v>
      </c>
      <c r="S3734" s="150">
        <v>19366.243362826041</v>
      </c>
      <c r="T3734" s="150">
        <v>10422.5900671375</v>
      </c>
      <c r="U3734" s="150">
        <v>1718.5991890752009</v>
      </c>
      <c r="V3734" s="150">
        <v>12844</v>
      </c>
      <c r="W3734" s="150">
        <v>4210.2408561088369</v>
      </c>
      <c r="X3734" s="150">
        <v>11997.76334819417</v>
      </c>
      <c r="Y3734" s="150">
        <v>57697.527940000007</v>
      </c>
      <c r="Z3734" s="150">
        <v>16745.421323952451</v>
      </c>
      <c r="AA3734" s="150">
        <v>164079.1264180766</v>
      </c>
      <c r="AB3734" s="150">
        <v>1248</v>
      </c>
      <c r="AC3734" s="150">
        <v>11527.382449999999</v>
      </c>
      <c r="AD3734" s="150">
        <v>13271.34668541228</v>
      </c>
      <c r="AE3734" s="150">
        <v>19147.06991878249</v>
      </c>
      <c r="AF3734" s="150">
        <v>31688.203544330969</v>
      </c>
      <c r="AG3734" s="150">
        <v>158265.6391271562</v>
      </c>
      <c r="AH3734" s="150">
        <v>39032.741205099148</v>
      </c>
      <c r="AI3734" s="150">
        <v>4272.3597355200009</v>
      </c>
      <c r="AJ3734" s="150">
        <v>34144.630834117866</v>
      </c>
      <c r="AK3734" s="150">
        <v>3804.612508572186</v>
      </c>
      <c r="AL3734" s="150">
        <v>712583.6875</v>
      </c>
      <c r="AM3734" s="150">
        <v>574464.5625</v>
      </c>
      <c r="AN3734" s="150">
        <v>138119.078125</v>
      </c>
      <c r="AO3734" s="5" t="s">
        <v>2776</v>
      </c>
    </row>
    <row r="3735" spans="1:41" ht="14.25" x14ac:dyDescent="0.45">
      <c r="A3735" s="150">
        <v>2020</v>
      </c>
      <c r="B3735" s="5" t="s">
        <v>7352</v>
      </c>
      <c r="C3735" s="5" t="s">
        <v>171</v>
      </c>
      <c r="D3735" s="5" t="s">
        <v>84</v>
      </c>
      <c r="E3735" s="5" t="s">
        <v>89</v>
      </c>
      <c r="F3735" s="5" t="s">
        <v>90</v>
      </c>
      <c r="G3735" s="5" t="s">
        <v>88</v>
      </c>
      <c r="H3735" s="5" t="s">
        <v>131</v>
      </c>
      <c r="I3735" s="150">
        <v>12858</v>
      </c>
      <c r="J3735" s="150">
        <v>60714.448861724093</v>
      </c>
      <c r="K3735" s="150">
        <v>1125</v>
      </c>
      <c r="L3735" s="150">
        <v>4383.7779999999993</v>
      </c>
      <c r="M3735" s="150">
        <v>60990</v>
      </c>
      <c r="N3735" s="150">
        <v>15868.630999999999</v>
      </c>
      <c r="O3735" s="150">
        <v>9152.7540399999998</v>
      </c>
      <c r="P3735" s="150">
        <v>11646.362999999999</v>
      </c>
      <c r="Q3735" s="150">
        <v>4621.9689600000011</v>
      </c>
      <c r="R3735" s="150">
        <v>7759.1358899999987</v>
      </c>
      <c r="S3735" s="150">
        <v>18292.45570000001</v>
      </c>
      <c r="T3735" s="150">
        <v>9956</v>
      </c>
      <c r="U3735" s="150">
        <v>1733.8440000000001</v>
      </c>
      <c r="V3735" s="150">
        <v>11798</v>
      </c>
      <c r="W3735" s="150">
        <v>6780</v>
      </c>
      <c r="X3735" s="150">
        <v>23124.919720000002</v>
      </c>
      <c r="Y3735" s="150">
        <v>64373.432000000001</v>
      </c>
      <c r="Z3735" s="150">
        <v>16872.191490000001</v>
      </c>
      <c r="AA3735" s="150">
        <v>202829</v>
      </c>
      <c r="AB3735" s="150">
        <v>1922</v>
      </c>
      <c r="AC3735" s="150">
        <v>16348.67972</v>
      </c>
      <c r="AD3735" s="150">
        <v>26346.751659199999</v>
      </c>
      <c r="AE3735" s="150">
        <v>39586</v>
      </c>
      <c r="AF3735" s="150">
        <v>48597.747000000003</v>
      </c>
      <c r="AG3735" s="150">
        <v>294786</v>
      </c>
      <c r="AH3735" s="150">
        <v>40462</v>
      </c>
      <c r="AI3735" s="150">
        <v>12914</v>
      </c>
      <c r="AJ3735" s="150">
        <v>53413.4575656573</v>
      </c>
      <c r="AK3735" s="150">
        <v>3307</v>
      </c>
      <c r="AL3735" s="150">
        <v>1082563.5</v>
      </c>
      <c r="AM3735" s="150">
        <v>868190.6875</v>
      </c>
      <c r="AN3735" s="150">
        <v>214372.875</v>
      </c>
      <c r="AO3735" s="5" t="s">
        <v>7368</v>
      </c>
    </row>
    <row r="3736" spans="1:41" ht="14.25" x14ac:dyDescent="0.45">
      <c r="A3736" s="150">
        <v>2020</v>
      </c>
      <c r="B3736" s="5" t="s">
        <v>6344</v>
      </c>
      <c r="C3736" s="5" t="s">
        <v>171</v>
      </c>
      <c r="D3736" s="5" t="s">
        <v>84</v>
      </c>
      <c r="E3736" s="5" t="s">
        <v>89</v>
      </c>
      <c r="F3736" s="5" t="s">
        <v>90</v>
      </c>
      <c r="G3736" s="5" t="s">
        <v>88</v>
      </c>
      <c r="H3736" s="5" t="s">
        <v>131</v>
      </c>
      <c r="I3736" s="150">
        <v>13115.16</v>
      </c>
      <c r="J3736" s="150">
        <v>76696.718728970925</v>
      </c>
      <c r="K3736" s="150">
        <v>1403.3635714</v>
      </c>
      <c r="L3736" s="150">
        <v>3203.6073087999998</v>
      </c>
      <c r="M3736" s="150">
        <v>54315</v>
      </c>
      <c r="N3736" s="150">
        <v>20546.549332763669</v>
      </c>
      <c r="O3736" s="150">
        <v>9152.8482899999999</v>
      </c>
      <c r="P3736" s="150">
        <v>11646.362999999999</v>
      </c>
      <c r="Q3736" s="150">
        <v>5876.0625108244312</v>
      </c>
      <c r="R3736" s="150">
        <v>8138.6655158712911</v>
      </c>
      <c r="S3736" s="150">
        <v>19503.31586566196</v>
      </c>
      <c r="T3736" s="150">
        <v>10241.65315770632</v>
      </c>
      <c r="U3736" s="150">
        <v>1530</v>
      </c>
      <c r="V3736" s="150">
        <v>14986</v>
      </c>
      <c r="W3736" s="150">
        <v>9641</v>
      </c>
      <c r="X3736" s="150">
        <v>19520</v>
      </c>
      <c r="Y3736" s="150">
        <v>64373.432000000001</v>
      </c>
      <c r="Z3736" s="150">
        <v>16782.12081631265</v>
      </c>
      <c r="AA3736" s="150">
        <v>197488</v>
      </c>
      <c r="AB3736" s="150">
        <v>1922</v>
      </c>
      <c r="AC3736" s="150">
        <v>16348.67972</v>
      </c>
      <c r="AD3736" s="150">
        <v>25104.107110502839</v>
      </c>
      <c r="AE3736" s="150">
        <v>31937.322032399999</v>
      </c>
      <c r="AF3736" s="150">
        <v>39409.417370000003</v>
      </c>
      <c r="AG3736" s="150">
        <v>281868</v>
      </c>
      <c r="AH3736" s="150">
        <v>41329.459921417023</v>
      </c>
      <c r="AI3736" s="150">
        <v>12914</v>
      </c>
      <c r="AJ3736" s="150">
        <v>54393.053776000001</v>
      </c>
      <c r="AK3736" s="150">
        <v>3307</v>
      </c>
      <c r="AL3736" s="150">
        <v>1066692.875</v>
      </c>
      <c r="AM3736" s="150">
        <v>858339.1875</v>
      </c>
      <c r="AN3736" s="150">
        <v>208353.734375</v>
      </c>
      <c r="AO3736" s="5" t="s">
        <v>6671</v>
      </c>
    </row>
    <row r="3737" spans="1:41" ht="14.25" x14ac:dyDescent="0.45">
      <c r="A3737" s="150">
        <v>2020</v>
      </c>
      <c r="B3737" s="5" t="s">
        <v>1476</v>
      </c>
      <c r="C3737" s="5" t="s">
        <v>171</v>
      </c>
      <c r="D3737" s="5" t="s">
        <v>84</v>
      </c>
      <c r="E3737" s="5" t="s">
        <v>89</v>
      </c>
      <c r="F3737" s="5" t="s">
        <v>90</v>
      </c>
      <c r="G3737" s="5" t="s">
        <v>88</v>
      </c>
      <c r="H3737" s="5" t="s">
        <v>131</v>
      </c>
      <c r="I3737" s="150">
        <v>8090.58</v>
      </c>
      <c r="J3737" s="150">
        <v>21592.815999999999</v>
      </c>
      <c r="K3737" s="150">
        <v>1075</v>
      </c>
      <c r="L3737" s="150">
        <v>2733.871889005286</v>
      </c>
      <c r="M3737" s="150">
        <v>18540.874999999989</v>
      </c>
      <c r="N3737" s="150">
        <v>11626.6023</v>
      </c>
      <c r="O3737" s="150">
        <v>8341.1862363528962</v>
      </c>
      <c r="P3737" s="150">
        <v>8623.33</v>
      </c>
      <c r="Q3737" s="150">
        <v>2806.3314748224002</v>
      </c>
      <c r="R3737" s="150">
        <v>8462.9875079572812</v>
      </c>
      <c r="S3737" s="150">
        <v>17732</v>
      </c>
      <c r="T3737" s="150">
        <v>11202.7</v>
      </c>
      <c r="U3737" s="150">
        <v>1802</v>
      </c>
      <c r="V3737" s="150">
        <v>8930.7990136574663</v>
      </c>
      <c r="W3737" s="150">
        <v>4098.0655767038697</v>
      </c>
      <c r="X3737" s="150">
        <v>15630.592227896501</v>
      </c>
      <c r="Y3737" s="150">
        <v>98756</v>
      </c>
      <c r="Z3737" s="150">
        <v>11489.731118325721</v>
      </c>
      <c r="AA3737" s="150">
        <v>152667.827210335</v>
      </c>
      <c r="AB3737" s="150">
        <v>1254</v>
      </c>
      <c r="AC3737" s="150">
        <v>13843.881289999999</v>
      </c>
      <c r="AD3737" s="150">
        <v>19853.5232306943</v>
      </c>
      <c r="AE3737" s="150">
        <v>20770.641843846381</v>
      </c>
      <c r="AF3737" s="150">
        <v>35046.399719979527</v>
      </c>
      <c r="AG3737" s="150">
        <v>147128.49174359671</v>
      </c>
      <c r="AH3737" s="150">
        <v>35186.998666138134</v>
      </c>
      <c r="AI3737" s="150">
        <v>3130.7315255539211</v>
      </c>
      <c r="AJ3737" s="150">
        <v>44813.096285127976</v>
      </c>
      <c r="AK3737" s="150">
        <v>3620</v>
      </c>
      <c r="AL3737" s="150">
        <v>738851.125</v>
      </c>
      <c r="AM3737" s="150">
        <v>599185.4375</v>
      </c>
      <c r="AN3737" s="150">
        <v>139665.671875</v>
      </c>
      <c r="AO3737" s="5" t="s">
        <v>2777</v>
      </c>
    </row>
    <row r="3738" spans="1:41" ht="14.25" x14ac:dyDescent="0.45">
      <c r="A3738" s="150">
        <v>2020</v>
      </c>
      <c r="B3738" s="5" t="s">
        <v>582</v>
      </c>
      <c r="C3738" s="5" t="s">
        <v>171</v>
      </c>
      <c r="D3738" s="5" t="s">
        <v>84</v>
      </c>
      <c r="E3738" s="5" t="s">
        <v>89</v>
      </c>
      <c r="F3738" s="5" t="s">
        <v>90</v>
      </c>
      <c r="G3738" s="5" t="s">
        <v>88</v>
      </c>
      <c r="H3738" s="5" t="s">
        <v>131</v>
      </c>
      <c r="I3738" s="150">
        <v>13338.155740704369</v>
      </c>
      <c r="J3738" s="150">
        <v>39601.140853715988</v>
      </c>
      <c r="K3738" s="150">
        <v>983.20415642399996</v>
      </c>
      <c r="L3738" s="150">
        <v>2024.9971055999999</v>
      </c>
      <c r="M3738" s="150">
        <v>16664.149224000001</v>
      </c>
      <c r="N3738" s="150">
        <v>12863</v>
      </c>
      <c r="O3738" s="150">
        <v>9194.0583772009668</v>
      </c>
      <c r="P3738" s="150">
        <v>9087.9200000000019</v>
      </c>
      <c r="Q3738" s="150">
        <v>4258.0545274648321</v>
      </c>
      <c r="R3738" s="150">
        <v>8232.2302977228974</v>
      </c>
      <c r="S3738" s="150">
        <v>21764.09260838696</v>
      </c>
      <c r="T3738" s="150">
        <v>10323.616019999999</v>
      </c>
      <c r="U3738" s="150">
        <v>907.69518100000016</v>
      </c>
      <c r="V3738" s="150">
        <v>6436</v>
      </c>
      <c r="W3738" s="150">
        <v>5137.5318238469981</v>
      </c>
      <c r="X3738" s="150">
        <v>12967.69452626265</v>
      </c>
      <c r="Y3738" s="150">
        <v>43327.887470000001</v>
      </c>
      <c r="Z3738" s="150">
        <v>15570.56459435441</v>
      </c>
      <c r="AA3738" s="150">
        <v>187437.0720715377</v>
      </c>
      <c r="AB3738" s="150">
        <v>1154</v>
      </c>
      <c r="AC3738" s="150">
        <v>10857.33569</v>
      </c>
      <c r="AD3738" s="150">
        <v>17395.940621351911</v>
      </c>
      <c r="AE3738" s="150">
        <v>18897.39058616251</v>
      </c>
      <c r="AF3738" s="150">
        <v>32317.16881984553</v>
      </c>
      <c r="AG3738" s="150">
        <v>176745</v>
      </c>
      <c r="AH3738" s="150">
        <v>31575.980105353941</v>
      </c>
      <c r="AI3738" s="150">
        <v>4044.263688</v>
      </c>
      <c r="AJ3738" s="150">
        <v>38068.056635039997</v>
      </c>
      <c r="AK3738" s="150">
        <v>3606.5153879999998</v>
      </c>
      <c r="AL3738" s="150">
        <v>754780.6875</v>
      </c>
      <c r="AM3738" s="150">
        <v>619969.6875</v>
      </c>
      <c r="AN3738" s="150">
        <v>134811.03125</v>
      </c>
      <c r="AO3738" s="5" t="s">
        <v>1023</v>
      </c>
    </row>
    <row r="3739" spans="1:41" ht="14.25" x14ac:dyDescent="0.45">
      <c r="A3739" s="150">
        <v>2020</v>
      </c>
      <c r="B3739" s="5" t="s">
        <v>1477</v>
      </c>
      <c r="C3739" s="5" t="s">
        <v>171</v>
      </c>
      <c r="D3739" s="5" t="s">
        <v>84</v>
      </c>
      <c r="E3739" s="5" t="s">
        <v>89</v>
      </c>
      <c r="F3739" s="5" t="s">
        <v>90</v>
      </c>
      <c r="G3739" s="5" t="s">
        <v>88</v>
      </c>
      <c r="H3739" s="5" t="s">
        <v>131</v>
      </c>
      <c r="I3739" s="150">
        <v>10038.84</v>
      </c>
      <c r="J3739" s="150">
        <v>17961.16</v>
      </c>
      <c r="K3739" s="150">
        <v>947.74238542675744</v>
      </c>
      <c r="L3739" s="150">
        <v>3142.0185999999999</v>
      </c>
      <c r="M3739" s="150">
        <v>32553.753720635879</v>
      </c>
      <c r="N3739" s="150">
        <v>12999.331908344089</v>
      </c>
      <c r="O3739" s="150">
        <v>9197</v>
      </c>
      <c r="P3739" s="150">
        <v>10304.725</v>
      </c>
      <c r="Q3739" s="150">
        <v>3251.320346028715</v>
      </c>
      <c r="R3739" s="150">
        <v>8703.7463536803389</v>
      </c>
      <c r="S3739" s="150">
        <v>21208.29749701362</v>
      </c>
      <c r="T3739" s="150">
        <v>10245.63963421892</v>
      </c>
      <c r="U3739" s="150">
        <v>2009.4491434400641</v>
      </c>
      <c r="V3739" s="150">
        <v>9053</v>
      </c>
      <c r="W3739" s="150">
        <v>4057.4969517599998</v>
      </c>
      <c r="X3739" s="150">
        <v>13897.4962604538</v>
      </c>
      <c r="Y3739" s="150">
        <v>91958</v>
      </c>
      <c r="Z3739" s="150">
        <v>14401.880999999999</v>
      </c>
      <c r="AA3739" s="150">
        <v>166449.161380784</v>
      </c>
      <c r="AB3739" s="150">
        <v>1151</v>
      </c>
      <c r="AC3739" s="150">
        <v>13240.3</v>
      </c>
      <c r="AD3739" s="150">
        <v>22524.47980211032</v>
      </c>
      <c r="AE3739" s="150">
        <v>18919.154360242919</v>
      </c>
      <c r="AF3739" s="150">
        <v>32705.602680177759</v>
      </c>
      <c r="AG3739" s="150">
        <v>202103</v>
      </c>
      <c r="AH3739" s="150">
        <v>46211.250627451933</v>
      </c>
      <c r="AI3739" s="150">
        <v>3718.544145177601</v>
      </c>
      <c r="AJ3739" s="150">
        <v>48279.569709825751</v>
      </c>
      <c r="AK3739" s="150">
        <v>4500.2516116234638</v>
      </c>
      <c r="AL3739" s="150">
        <v>835733.25</v>
      </c>
      <c r="AM3739" s="150">
        <v>665520.25</v>
      </c>
      <c r="AN3739" s="150">
        <v>170212.953125</v>
      </c>
      <c r="AO3739" s="5" t="s">
        <v>2778</v>
      </c>
    </row>
    <row r="3740" spans="1:41" ht="14.25" x14ac:dyDescent="0.45">
      <c r="A3740" s="150">
        <v>2020</v>
      </c>
      <c r="B3740" s="5" t="s">
        <v>4980</v>
      </c>
      <c r="C3740" s="5" t="s">
        <v>171</v>
      </c>
      <c r="D3740" s="5" t="s">
        <v>84</v>
      </c>
      <c r="E3740" s="5" t="s">
        <v>89</v>
      </c>
      <c r="F3740" s="5" t="s">
        <v>90</v>
      </c>
      <c r="G3740" s="5" t="s">
        <v>88</v>
      </c>
      <c r="H3740" s="5" t="s">
        <v>131</v>
      </c>
      <c r="I3740" s="150">
        <v>12284.44</v>
      </c>
      <c r="J3740" s="150">
        <v>70077.376417844003</v>
      </c>
      <c r="K3740" s="150">
        <v>1194</v>
      </c>
      <c r="L3740" s="150">
        <v>2569.9040715599999</v>
      </c>
      <c r="M3740" s="150">
        <v>30452.1</v>
      </c>
      <c r="N3740" s="150">
        <v>19988.22425450146</v>
      </c>
      <c r="O3740" s="150">
        <v>10365.4556178</v>
      </c>
      <c r="P3740" s="150">
        <v>11103.781358</v>
      </c>
      <c r="Q3740" s="150">
        <v>5253.8788276849209</v>
      </c>
      <c r="R3740" s="150">
        <v>8465.0224215932849</v>
      </c>
      <c r="S3740" s="150">
        <v>14115.7268</v>
      </c>
      <c r="T3740" s="150">
        <v>10255.475344</v>
      </c>
      <c r="U3740" s="150">
        <v>1323.1</v>
      </c>
      <c r="V3740" s="150">
        <v>12479</v>
      </c>
      <c r="W3740" s="150">
        <v>8433.36</v>
      </c>
      <c r="X3740" s="150">
        <v>19469.964499999998</v>
      </c>
      <c r="Y3740" s="150">
        <v>62376.418311352783</v>
      </c>
      <c r="Z3740" s="150">
        <v>15698.79996924453</v>
      </c>
      <c r="AA3740" s="150">
        <v>186532</v>
      </c>
      <c r="AB3740" s="150">
        <v>1803</v>
      </c>
      <c r="AC3740" s="150">
        <v>16746.314709999999</v>
      </c>
      <c r="AD3740" s="150">
        <v>22476.31042191511</v>
      </c>
      <c r="AE3740" s="150">
        <v>24304.877268960001</v>
      </c>
      <c r="AF3740" s="150">
        <v>37008.180642857282</v>
      </c>
      <c r="AG3740" s="150">
        <v>225781</v>
      </c>
      <c r="AH3740" s="150">
        <v>37404.149742206253</v>
      </c>
      <c r="AI3740" s="150">
        <v>5346.84</v>
      </c>
      <c r="AJ3740" s="150">
        <v>46195.445447999999</v>
      </c>
      <c r="AK3740" s="150">
        <v>3296</v>
      </c>
      <c r="AL3740" s="150">
        <v>922800.0625</v>
      </c>
      <c r="AM3740" s="150">
        <v>758187.75</v>
      </c>
      <c r="AN3740" s="150">
        <v>164612.390625</v>
      </c>
      <c r="AO3740" s="5" t="s">
        <v>5658</v>
      </c>
    </row>
    <row r="3741" spans="1:41" ht="14.25" x14ac:dyDescent="0.45">
      <c r="A3741" s="150">
        <v>2020</v>
      </c>
      <c r="B3741" s="5" t="s">
        <v>4024</v>
      </c>
      <c r="C3741" s="5" t="s">
        <v>171</v>
      </c>
      <c r="D3741" s="5" t="s">
        <v>84</v>
      </c>
      <c r="E3741" s="5" t="s">
        <v>89</v>
      </c>
      <c r="F3741" s="5" t="s">
        <v>90</v>
      </c>
      <c r="G3741" s="5" t="s">
        <v>88</v>
      </c>
      <c r="H3741" s="5" t="s">
        <v>131</v>
      </c>
      <c r="I3741" s="150">
        <v>12911.717736000001</v>
      </c>
      <c r="J3741" s="150">
        <v>59998.254933494987</v>
      </c>
      <c r="K3741" s="150">
        <v>1011.9384208</v>
      </c>
      <c r="L3741" s="150">
        <v>2324.7210000000009</v>
      </c>
      <c r="M3741" s="150">
        <v>22243.752</v>
      </c>
      <c r="N3741" s="150">
        <v>19645.56874072507</v>
      </c>
      <c r="O3741" s="150">
        <v>9372.2463859999989</v>
      </c>
      <c r="P3741" s="150">
        <v>9687.5117408609967</v>
      </c>
      <c r="Q3741" s="150">
        <v>3969.5555702791771</v>
      </c>
      <c r="R3741" s="150">
        <v>7361.3202949152446</v>
      </c>
      <c r="S3741" s="150">
        <v>14077</v>
      </c>
      <c r="T3741" s="150">
        <v>9975.3551999999981</v>
      </c>
      <c r="U3741" s="150">
        <v>842.60259999999994</v>
      </c>
      <c r="V3741" s="150">
        <v>15312</v>
      </c>
      <c r="W3741" s="150">
        <v>8432.3052489999973</v>
      </c>
      <c r="X3741" s="150">
        <v>18402.349452277551</v>
      </c>
      <c r="Y3741" s="150">
        <v>51245.178290666932</v>
      </c>
      <c r="Z3741" s="150">
        <v>14172</v>
      </c>
      <c r="AA3741" s="150">
        <v>200075</v>
      </c>
      <c r="AB3741" s="150">
        <v>1131.038</v>
      </c>
      <c r="AC3741" s="150">
        <v>16669.135450000002</v>
      </c>
      <c r="AD3741" s="150">
        <v>21962.768501316641</v>
      </c>
      <c r="AE3741" s="150">
        <v>20712.283200000002</v>
      </c>
      <c r="AF3741" s="150">
        <v>34605.34741084608</v>
      </c>
      <c r="AG3741" s="150">
        <v>197905</v>
      </c>
      <c r="AH3741" s="150">
        <v>31671</v>
      </c>
      <c r="AI3741" s="150">
        <v>4520.5380000000014</v>
      </c>
      <c r="AJ3741" s="150">
        <v>36871.67196</v>
      </c>
      <c r="AK3741" s="150">
        <v>2262.3914055959999</v>
      </c>
      <c r="AL3741" s="150">
        <v>849371.625</v>
      </c>
      <c r="AM3741" s="150">
        <v>704308.875</v>
      </c>
      <c r="AN3741" s="150">
        <v>145062.671875</v>
      </c>
      <c r="AO3741" s="5" t="s">
        <v>4437</v>
      </c>
    </row>
    <row r="3742" spans="1:41" ht="14.25" x14ac:dyDescent="0.45">
      <c r="A3742" s="150">
        <v>2020</v>
      </c>
      <c r="B3742" s="5" t="s">
        <v>1477</v>
      </c>
      <c r="C3742" s="5" t="s">
        <v>171</v>
      </c>
      <c r="D3742" s="5" t="s">
        <v>84</v>
      </c>
      <c r="E3742" s="5" t="s">
        <v>91</v>
      </c>
      <c r="F3742" s="5" t="s">
        <v>92</v>
      </c>
      <c r="G3742" s="5" t="s">
        <v>87</v>
      </c>
      <c r="H3742" s="5" t="s">
        <v>131</v>
      </c>
      <c r="I3742" s="150">
        <v>470.2716476811504</v>
      </c>
      <c r="J3742" s="150"/>
      <c r="K3742" s="150"/>
      <c r="L3742" s="150"/>
      <c r="M3742" s="150">
        <v>1197.1923395849217</v>
      </c>
      <c r="N3742" s="150">
        <v>687.71886794919772</v>
      </c>
      <c r="O3742" s="150">
        <v>11.857221861193064</v>
      </c>
      <c r="P3742" s="150"/>
      <c r="Q3742" s="150">
        <v>246.51164249420381</v>
      </c>
      <c r="R3742" s="150">
        <v>681.79025701860121</v>
      </c>
      <c r="S3742" s="150">
        <v>3145.5875327362592</v>
      </c>
      <c r="T3742" s="150">
        <v>1778.5832791789596</v>
      </c>
      <c r="U3742" s="150">
        <v>21.342999350147515</v>
      </c>
      <c r="V3742" s="150">
        <v>508.67481784518247</v>
      </c>
      <c r="W3742" s="150">
        <v>0</v>
      </c>
      <c r="X3742" s="150">
        <v>130.42944047312372</v>
      </c>
      <c r="Y3742" s="150">
        <v>3014.1057971152768</v>
      </c>
      <c r="Z3742" s="150"/>
      <c r="AA3742" s="150">
        <v>5197.2190119849884</v>
      </c>
      <c r="AB3742" s="150"/>
      <c r="AC3742" s="150">
        <v>230.38582076298124</v>
      </c>
      <c r="AD3742" s="150">
        <v>474.28887444772255</v>
      </c>
      <c r="AE3742" s="150">
        <v>355.71665583579193</v>
      </c>
      <c r="AF3742" s="150">
        <v>4831.8179084361736</v>
      </c>
      <c r="AG3742" s="150">
        <v>10171.12491253141</v>
      </c>
      <c r="AH3742" s="150">
        <v>4237.7710931904012</v>
      </c>
      <c r="AI3742" s="150">
        <v>1045.8069681572283</v>
      </c>
      <c r="AJ3742" s="150">
        <v>531.50404550925805</v>
      </c>
      <c r="AK3742" s="150"/>
      <c r="AL3742" s="150">
        <v>38969.703125</v>
      </c>
      <c r="AM3742" s="150">
        <v>26948.18359375</v>
      </c>
      <c r="AN3742" s="150">
        <v>12021.5166015625</v>
      </c>
      <c r="AO3742" s="5" t="s">
        <v>5659</v>
      </c>
    </row>
    <row r="3743" spans="1:41" ht="14.25" x14ac:dyDescent="0.45">
      <c r="A3743" s="150">
        <v>2020</v>
      </c>
      <c r="B3743" s="5" t="s">
        <v>1478</v>
      </c>
      <c r="C3743" s="5" t="s">
        <v>171</v>
      </c>
      <c r="D3743" s="5" t="s">
        <v>84</v>
      </c>
      <c r="E3743" s="5" t="s">
        <v>91</v>
      </c>
      <c r="F3743" s="5" t="s">
        <v>92</v>
      </c>
      <c r="G3743" s="5" t="s">
        <v>87</v>
      </c>
      <c r="H3743" s="5" t="s">
        <v>131</v>
      </c>
      <c r="I3743" s="150">
        <v>518.16967557168209</v>
      </c>
      <c r="J3743" s="150">
        <v>0</v>
      </c>
      <c r="K3743" s="150">
        <v>0</v>
      </c>
      <c r="L3743" s="150">
        <v>654.04527938825652</v>
      </c>
      <c r="M3743" s="150">
        <v>1228.2478304797048</v>
      </c>
      <c r="N3743" s="150">
        <v>667.86313740350136</v>
      </c>
      <c r="O3743" s="150">
        <v>34.544645038112144</v>
      </c>
      <c r="P3743" s="150">
        <v>0</v>
      </c>
      <c r="Q3743" s="150">
        <v>0</v>
      </c>
      <c r="R3743" s="150">
        <v>287.87204198426787</v>
      </c>
      <c r="S3743" s="150">
        <v>3635.2481461773341</v>
      </c>
      <c r="T3743" s="150">
        <v>1554.5090267150463</v>
      </c>
      <c r="U3743" s="150">
        <v>46.059526717482854</v>
      </c>
      <c r="V3743" s="150">
        <v>443.32294465577246</v>
      </c>
      <c r="W3743" s="150">
        <v>1686.9301660278095</v>
      </c>
      <c r="X3743" s="150">
        <v>130.11816297688907</v>
      </c>
      <c r="Y3743" s="150">
        <v>2530.970993125683</v>
      </c>
      <c r="Z3743" s="150">
        <v>0</v>
      </c>
      <c r="AA3743" s="150">
        <v>5089.2190832573679</v>
      </c>
      <c r="AB3743" s="150">
        <v>0</v>
      </c>
      <c r="AC3743" s="150">
        <v>226.57832680497754</v>
      </c>
      <c r="AD3743" s="150">
        <v>0</v>
      </c>
      <c r="AE3743" s="150">
        <v>287.87204198426787</v>
      </c>
      <c r="AF3743" s="150">
        <v>7487.059896265464</v>
      </c>
      <c r="AG3743" s="150">
        <v>10140.277302803917</v>
      </c>
      <c r="AH3743" s="150">
        <v>3194.1130290406422</v>
      </c>
      <c r="AI3743" s="150">
        <v>67.164001859433498</v>
      </c>
      <c r="AJ3743" s="150">
        <v>1650.5127949469013</v>
      </c>
      <c r="AK3743" s="150">
        <v>0</v>
      </c>
      <c r="AL3743" s="150">
        <v>41560.6953125</v>
      </c>
      <c r="AM3743" s="150">
        <v>30029.82421875</v>
      </c>
      <c r="AN3743" s="150">
        <v>11530.875</v>
      </c>
      <c r="AO3743" s="5" t="s">
        <v>2779</v>
      </c>
    </row>
    <row r="3744" spans="1:41" ht="14.25" x14ac:dyDescent="0.45">
      <c r="A3744" s="150">
        <v>2020</v>
      </c>
      <c r="B3744" s="5" t="s">
        <v>4980</v>
      </c>
      <c r="C3744" s="5" t="s">
        <v>171</v>
      </c>
      <c r="D3744" s="5" t="s">
        <v>84</v>
      </c>
      <c r="E3744" s="5" t="s">
        <v>91</v>
      </c>
      <c r="F3744" s="5" t="s">
        <v>92</v>
      </c>
      <c r="G3744" s="5" t="s">
        <v>87</v>
      </c>
      <c r="H3744" s="5" t="s">
        <v>131</v>
      </c>
      <c r="I3744" s="150">
        <v>412.18857048310059</v>
      </c>
      <c r="J3744" s="150">
        <v>6542.1178786075316</v>
      </c>
      <c r="K3744" s="150">
        <v>0</v>
      </c>
      <c r="L3744" s="150">
        <v>1200.9684994545228</v>
      </c>
      <c r="M3744" s="150">
        <v>2581.0287926873516</v>
      </c>
      <c r="N3744" s="150">
        <v>1460.8665105856003</v>
      </c>
      <c r="O3744" s="150">
        <v>1035.5719604945577</v>
      </c>
      <c r="P3744" s="150">
        <v>1330.2264213923052</v>
      </c>
      <c r="Q3744" s="150">
        <v>0</v>
      </c>
      <c r="R3744" s="150">
        <v>105.34811398723883</v>
      </c>
      <c r="S3744" s="150">
        <v>2185.9733652352056</v>
      </c>
      <c r="T3744" s="150">
        <v>1738.2438807894407</v>
      </c>
      <c r="U3744" s="150">
        <v>23.176585077192541</v>
      </c>
      <c r="V3744" s="150">
        <v>614.17950454560241</v>
      </c>
      <c r="W3744" s="150">
        <v>777.46908122582261</v>
      </c>
      <c r="X3744" s="150">
        <v>1075.6042438097086</v>
      </c>
      <c r="Y3744" s="150">
        <v>3318.465590598023</v>
      </c>
      <c r="Z3744" s="150">
        <v>1158.8292538596272</v>
      </c>
      <c r="AA3744" s="150">
        <v>10531.650955304267</v>
      </c>
      <c r="AB3744" s="150">
        <v>54.781019273364194</v>
      </c>
      <c r="AC3744" s="150">
        <v>3540.9356818138854</v>
      </c>
      <c r="AD3744" s="150">
        <v>1580.2217098085825</v>
      </c>
      <c r="AE3744" s="150">
        <v>1474.8735958213435</v>
      </c>
      <c r="AF3744" s="150">
        <v>13152.712031306768</v>
      </c>
      <c r="AG3744" s="150">
        <v>14055.545368177405</v>
      </c>
      <c r="AH3744" s="150">
        <v>1743.5112864888026</v>
      </c>
      <c r="AI3744" s="150">
        <v>110.61551968660078</v>
      </c>
      <c r="AJ3744" s="150">
        <v>4746.986016264982</v>
      </c>
      <c r="AK3744" s="150">
        <v>0</v>
      </c>
      <c r="AL3744" s="150">
        <v>76552.0859375</v>
      </c>
      <c r="AM3744" s="150">
        <v>63669.0703125</v>
      </c>
      <c r="AN3744" s="150">
        <v>12883.021484375</v>
      </c>
      <c r="AO3744" s="5" t="s">
        <v>5661</v>
      </c>
    </row>
    <row r="3745" spans="1:41" ht="14.25" x14ac:dyDescent="0.45">
      <c r="A3745" s="150">
        <v>2020</v>
      </c>
      <c r="B3745" s="5" t="s">
        <v>4024</v>
      </c>
      <c r="C3745" s="5" t="s">
        <v>171</v>
      </c>
      <c r="D3745" s="5" t="s">
        <v>84</v>
      </c>
      <c r="E3745" s="5" t="s">
        <v>91</v>
      </c>
      <c r="F3745" s="5" t="s">
        <v>92</v>
      </c>
      <c r="G3745" s="5" t="s">
        <v>87</v>
      </c>
      <c r="H3745" s="5" t="s">
        <v>131</v>
      </c>
      <c r="I3745" s="150">
        <v>525.65061704140089</v>
      </c>
      <c r="J3745" s="150">
        <v>2163.7642952405922</v>
      </c>
      <c r="K3745" s="150">
        <v>0</v>
      </c>
      <c r="L3745" s="150">
        <v>524.71284159584366</v>
      </c>
      <c r="M3745" s="150">
        <v>2866.9876911937849</v>
      </c>
      <c r="N3745" s="150">
        <v>1179.2515409061227</v>
      </c>
      <c r="O3745" s="150">
        <v>302.92700133368294</v>
      </c>
      <c r="P3745" s="150">
        <v>983.10198001397271</v>
      </c>
      <c r="Q3745" s="150">
        <v>0</v>
      </c>
      <c r="R3745" s="150">
        <v>227.1952510002622</v>
      </c>
      <c r="S3745" s="150">
        <v>3462.0228723849477</v>
      </c>
      <c r="T3745" s="150">
        <v>1325.3056308348628</v>
      </c>
      <c r="U3745" s="150">
        <v>23.801407247646516</v>
      </c>
      <c r="V3745" s="150">
        <v>460.88179488624615</v>
      </c>
      <c r="W3745" s="150">
        <v>417.60650898143433</v>
      </c>
      <c r="X3745" s="150">
        <v>46.520932347672733</v>
      </c>
      <c r="Y3745" s="150">
        <v>1780.7780149830076</v>
      </c>
      <c r="Z3745" s="150">
        <v>0</v>
      </c>
      <c r="AA3745" s="150">
        <v>10659.784800502779</v>
      </c>
      <c r="AB3745" s="150">
        <v>0</v>
      </c>
      <c r="AC3745" s="150">
        <v>336.66014079059113</v>
      </c>
      <c r="AD3745" s="150">
        <v>0</v>
      </c>
      <c r="AE3745" s="150">
        <v>432.75285904811847</v>
      </c>
      <c r="AF3745" s="150">
        <v>11321.896674846399</v>
      </c>
      <c r="AG3745" s="150">
        <v>14731.989204145573</v>
      </c>
      <c r="AH3745" s="150">
        <v>3046.580127698754</v>
      </c>
      <c r="AI3745" s="150">
        <v>113.5976255001311</v>
      </c>
      <c r="AJ3745" s="150">
        <v>1555.9839614905629</v>
      </c>
      <c r="AK3745" s="150">
        <v>0</v>
      </c>
      <c r="AL3745" s="150">
        <v>58489.75390625</v>
      </c>
      <c r="AM3745" s="150">
        <v>46908.203125</v>
      </c>
      <c r="AN3745" s="150">
        <v>11581.5478515625</v>
      </c>
      <c r="AO3745" s="5" t="s">
        <v>4438</v>
      </c>
    </row>
    <row r="3746" spans="1:41" ht="14.25" x14ac:dyDescent="0.45">
      <c r="A3746" s="150">
        <v>2020</v>
      </c>
      <c r="B3746" s="5" t="s">
        <v>1476</v>
      </c>
      <c r="C3746" s="5" t="s">
        <v>171</v>
      </c>
      <c r="D3746" s="5" t="s">
        <v>84</v>
      </c>
      <c r="E3746" s="5" t="s">
        <v>91</v>
      </c>
      <c r="F3746" s="5" t="s">
        <v>92</v>
      </c>
      <c r="G3746" s="5" t="s">
        <v>87</v>
      </c>
      <c r="H3746" s="5" t="s">
        <v>131</v>
      </c>
      <c r="I3746" s="150">
        <v>411.2975059418817</v>
      </c>
      <c r="J3746" s="150"/>
      <c r="K3746" s="150">
        <v>36.290956406636624</v>
      </c>
      <c r="L3746" s="150">
        <v>263.71428322155947</v>
      </c>
      <c r="M3746" s="150">
        <v>100.40497939169465</v>
      </c>
      <c r="N3746" s="150">
        <v>713.72214266385356</v>
      </c>
      <c r="O3746" s="150">
        <v>12.096985468878874</v>
      </c>
      <c r="P3746" s="150"/>
      <c r="Q3746" s="150">
        <v>277.0209672373262</v>
      </c>
      <c r="R3746" s="150">
        <v>450.00785944229409</v>
      </c>
      <c r="S3746" s="150">
        <v>2842.7915851865355</v>
      </c>
      <c r="T3746" s="150">
        <v>1158.8912079185961</v>
      </c>
      <c r="U3746" s="150">
        <v>22.015043401037484</v>
      </c>
      <c r="V3746" s="150"/>
      <c r="W3746" s="150">
        <v>302.42463672197186</v>
      </c>
      <c r="X3746" s="150">
        <v>133.06684015766763</v>
      </c>
      <c r="Y3746" s="150">
        <v>3610.950162460344</v>
      </c>
      <c r="Z3746" s="150">
        <v>0</v>
      </c>
      <c r="AA3746" s="150">
        <v>5224.2049792769876</v>
      </c>
      <c r="AB3746" s="150">
        <v>0</v>
      </c>
      <c r="AC3746" s="150">
        <v>289.50066503548402</v>
      </c>
      <c r="AD3746" s="150">
        <v>0</v>
      </c>
      <c r="AE3746" s="150">
        <v>302.42463672197186</v>
      </c>
      <c r="AF3746" s="150">
        <v>3999.9178429252224</v>
      </c>
      <c r="AG3746" s="150">
        <v>9404.1321830222132</v>
      </c>
      <c r="AH3746" s="150">
        <v>3285.5412533475023</v>
      </c>
      <c r="AI3746" s="150"/>
      <c r="AJ3746" s="150">
        <v>1252.0379960289636</v>
      </c>
      <c r="AK3746" s="150"/>
      <c r="AL3746" s="150">
        <v>34092.45703125</v>
      </c>
      <c r="AM3746" s="150">
        <v>26220.9453125</v>
      </c>
      <c r="AN3746" s="150">
        <v>7871.50830078125</v>
      </c>
      <c r="AO3746" s="5" t="s">
        <v>5660</v>
      </c>
    </row>
    <row r="3747" spans="1:41" ht="14.25" x14ac:dyDescent="0.45">
      <c r="A3747" s="150">
        <v>2020</v>
      </c>
      <c r="B3747" s="5" t="s">
        <v>6344</v>
      </c>
      <c r="C3747" s="5" t="s">
        <v>171</v>
      </c>
      <c r="D3747" s="5" t="s">
        <v>84</v>
      </c>
      <c r="E3747" s="5" t="s">
        <v>91</v>
      </c>
      <c r="F3747" s="5" t="s">
        <v>92</v>
      </c>
      <c r="G3747" s="5" t="s">
        <v>87</v>
      </c>
      <c r="H3747" s="5" t="s">
        <v>131</v>
      </c>
      <c r="I3747" s="150">
        <v>2910.4710864061872</v>
      </c>
      <c r="J3747" s="150">
        <v>4937.4063072962099</v>
      </c>
      <c r="K3747" s="150">
        <v>460.84165689049405</v>
      </c>
      <c r="L3747" s="150">
        <v>3720.528309962589</v>
      </c>
      <c r="M3747" s="150">
        <v>6587.475462106896</v>
      </c>
      <c r="N3747" s="150">
        <v>1668.0542685402652</v>
      </c>
      <c r="O3747" s="150">
        <v>513.07037800475007</v>
      </c>
      <c r="P3747" s="150">
        <v>2575.2814915908839</v>
      </c>
      <c r="Q3747" s="150">
        <v>0</v>
      </c>
      <c r="R3747" s="150">
        <v>458.58865323458502</v>
      </c>
      <c r="S3747" s="150">
        <v>4167.0326708609346</v>
      </c>
      <c r="T3747" s="150">
        <v>1484.9342277582587</v>
      </c>
      <c r="U3747" s="150">
        <v>22.530036559090821</v>
      </c>
      <c r="V3747" s="150">
        <v>528.43176656776654</v>
      </c>
      <c r="W3747" s="150">
        <v>2676.9779802483367</v>
      </c>
      <c r="X3747" s="150">
        <v>2469.0871883621803</v>
      </c>
      <c r="Y3747" s="150">
        <v>5563.8949375245647</v>
      </c>
      <c r="Z3747" s="150">
        <v>7173.7889407801085</v>
      </c>
      <c r="AA3747" s="150">
        <v>13068.445296843543</v>
      </c>
      <c r="AB3747" s="150">
        <v>0</v>
      </c>
      <c r="AC3747" s="150">
        <v>2073.7874560072232</v>
      </c>
      <c r="AD3747" s="150">
        <v>855.11729667458349</v>
      </c>
      <c r="AE3747" s="150">
        <v>870.47868523759996</v>
      </c>
      <c r="AF3747" s="150">
        <v>18024.675991851524</v>
      </c>
      <c r="AG3747" s="150">
        <v>28115.437440603608</v>
      </c>
      <c r="AH3747" s="150">
        <v>1310.8384907107386</v>
      </c>
      <c r="AI3747" s="150">
        <v>860.23775952892231</v>
      </c>
      <c r="AJ3747" s="150">
        <v>5008.8199448997784</v>
      </c>
      <c r="AK3747" s="150">
        <v>0</v>
      </c>
      <c r="AL3747" s="150">
        <v>118106.234375</v>
      </c>
      <c r="AM3747" s="150">
        <v>96720.625</v>
      </c>
      <c r="AN3747" s="150">
        <v>21385.61328125</v>
      </c>
      <c r="AO3747" s="5" t="s">
        <v>6672</v>
      </c>
    </row>
    <row r="3748" spans="1:41" ht="14.25" x14ac:dyDescent="0.45">
      <c r="A3748" s="150">
        <v>2020</v>
      </c>
      <c r="B3748" s="5" t="s">
        <v>7352</v>
      </c>
      <c r="C3748" s="5" t="s">
        <v>171</v>
      </c>
      <c r="D3748" s="5" t="s">
        <v>84</v>
      </c>
      <c r="E3748" s="5" t="s">
        <v>91</v>
      </c>
      <c r="F3748" s="5" t="s">
        <v>92</v>
      </c>
      <c r="G3748" s="5" t="s">
        <v>87</v>
      </c>
      <c r="H3748" s="5" t="s">
        <v>131</v>
      </c>
      <c r="I3748" s="150">
        <v>2842</v>
      </c>
      <c r="J3748" s="150">
        <v>8614.6290435869741</v>
      </c>
      <c r="K3748" s="150">
        <v>450</v>
      </c>
      <c r="L3748" s="150">
        <v>614</v>
      </c>
      <c r="M3748" s="150">
        <v>5133.75</v>
      </c>
      <c r="N3748" s="150">
        <v>678.89300000000003</v>
      </c>
      <c r="O3748" s="150">
        <v>501</v>
      </c>
      <c r="P3748" s="150">
        <v>4058</v>
      </c>
      <c r="Q3748" s="150">
        <v>0</v>
      </c>
      <c r="R3748" s="150">
        <v>1483</v>
      </c>
      <c r="S3748" s="150">
        <v>1933</v>
      </c>
      <c r="T3748" s="150">
        <v>1755.382941818182</v>
      </c>
      <c r="U3748" s="150">
        <v>12.803000000000001</v>
      </c>
      <c r="V3748" s="150">
        <v>543</v>
      </c>
      <c r="W3748" s="150">
        <v>1220</v>
      </c>
      <c r="X3748" s="150">
        <v>2411</v>
      </c>
      <c r="Y3748" s="150">
        <v>5433</v>
      </c>
      <c r="Z3748" s="150">
        <v>0</v>
      </c>
      <c r="AA3748" s="150">
        <v>13482</v>
      </c>
      <c r="AB3748" s="150">
        <v>0</v>
      </c>
      <c r="AC3748" s="150">
        <v>2025</v>
      </c>
      <c r="AD3748" s="150">
        <v>0</v>
      </c>
      <c r="AE3748" s="150">
        <v>1100</v>
      </c>
      <c r="AF3748" s="150">
        <v>18960.850999999999</v>
      </c>
      <c r="AG3748" s="150">
        <v>35751</v>
      </c>
      <c r="AH3748" s="150">
        <v>2463</v>
      </c>
      <c r="AI3748" s="150">
        <v>840</v>
      </c>
      <c r="AJ3748" s="150">
        <v>2330.4956707134188</v>
      </c>
      <c r="AK3748" s="150">
        <v>0</v>
      </c>
      <c r="AL3748" s="150">
        <v>114635.796875</v>
      </c>
      <c r="AM3748" s="150">
        <v>97928.6640625</v>
      </c>
      <c r="AN3748" s="150">
        <v>16707.1328125</v>
      </c>
      <c r="AO3748" s="5" t="s">
        <v>7369</v>
      </c>
    </row>
    <row r="3749" spans="1:41" ht="14.25" x14ac:dyDescent="0.45">
      <c r="A3749" s="150">
        <v>2020</v>
      </c>
      <c r="B3749" s="5" t="s">
        <v>582</v>
      </c>
      <c r="C3749" s="5" t="s">
        <v>171</v>
      </c>
      <c r="D3749" s="5" t="s">
        <v>84</v>
      </c>
      <c r="E3749" s="5" t="s">
        <v>91</v>
      </c>
      <c r="F3749" s="5" t="s">
        <v>92</v>
      </c>
      <c r="G3749" s="5" t="s">
        <v>87</v>
      </c>
      <c r="H3749" s="5" t="s">
        <v>131</v>
      </c>
      <c r="I3749" s="150">
        <v>605.1256159643342</v>
      </c>
      <c r="J3749" s="150">
        <v>0</v>
      </c>
      <c r="K3749" s="150">
        <v>0</v>
      </c>
      <c r="L3749" s="150">
        <v>541.48694417472711</v>
      </c>
      <c r="M3749" s="150">
        <v>1153.3113676958619</v>
      </c>
      <c r="N3749" s="150">
        <v>937.83305795210458</v>
      </c>
      <c r="O3749" s="150">
        <v>167.47018892001867</v>
      </c>
      <c r="P3749" s="150">
        <v>0</v>
      </c>
      <c r="Q3749" s="150">
        <v>0</v>
      </c>
      <c r="R3749" s="150">
        <v>279.11698153336448</v>
      </c>
      <c r="S3749" s="150">
        <v>5303.2226491339252</v>
      </c>
      <c r="T3749" s="150">
        <v>1618.878492893514</v>
      </c>
      <c r="U3749" s="150">
        <v>46.891652897605233</v>
      </c>
      <c r="V3749" s="150">
        <v>548.18575173152783</v>
      </c>
      <c r="W3749" s="150">
        <v>1319.6650886897473</v>
      </c>
      <c r="X3749" s="150">
        <v>100.2381950498286</v>
      </c>
      <c r="Y3749" s="150">
        <v>3289.1145103891668</v>
      </c>
      <c r="Z3749" s="150">
        <v>0</v>
      </c>
      <c r="AA3749" s="150">
        <v>10756.569619858168</v>
      </c>
      <c r="AB3749" s="150">
        <v>0</v>
      </c>
      <c r="AC3749" s="150">
        <v>318.90309760867854</v>
      </c>
      <c r="AD3749" s="150">
        <v>0</v>
      </c>
      <c r="AE3749" s="150">
        <v>284.69932116403174</v>
      </c>
      <c r="AF3749" s="150">
        <v>10686.912267814481</v>
      </c>
      <c r="AG3749" s="150">
        <v>14428.115009422676</v>
      </c>
      <c r="AH3749" s="150">
        <v>3110.0897716080076</v>
      </c>
      <c r="AI3749" s="150">
        <v>65.121341195512329</v>
      </c>
      <c r="AJ3749" s="150">
        <v>1221.8535787884446</v>
      </c>
      <c r="AK3749" s="150">
        <v>0</v>
      </c>
      <c r="AL3749" s="150">
        <v>56782.8046875</v>
      </c>
      <c r="AM3749" s="150">
        <v>43944.80859375</v>
      </c>
      <c r="AN3749" s="150">
        <v>12837.9970703125</v>
      </c>
      <c r="AO3749" s="5" t="s">
        <v>1024</v>
      </c>
    </row>
    <row r="3750" spans="1:41" ht="14.25" x14ac:dyDescent="0.45">
      <c r="A3750" s="150">
        <v>2020</v>
      </c>
      <c r="B3750" s="5" t="s">
        <v>1478</v>
      </c>
      <c r="C3750" s="5" t="s">
        <v>171</v>
      </c>
      <c r="D3750" s="5" t="s">
        <v>84</v>
      </c>
      <c r="E3750" s="5" t="s">
        <v>91</v>
      </c>
      <c r="F3750" s="5" t="s">
        <v>92</v>
      </c>
      <c r="G3750" s="5" t="s">
        <v>88</v>
      </c>
      <c r="H3750" s="5" t="s">
        <v>131</v>
      </c>
      <c r="I3750" s="150">
        <v>496.83636144000002</v>
      </c>
      <c r="J3750" s="150"/>
      <c r="K3750" s="150">
        <v>0</v>
      </c>
      <c r="L3750" s="150">
        <v>642.52160000000003</v>
      </c>
      <c r="M3750" s="150">
        <v>1173.327395928146</v>
      </c>
      <c r="N3750" s="150">
        <v>640.366865856</v>
      </c>
      <c r="O3750" s="150">
        <v>32.820927652755969</v>
      </c>
      <c r="P3750" s="150">
        <v>0</v>
      </c>
      <c r="Q3750" s="150">
        <v>0</v>
      </c>
      <c r="R3750" s="150">
        <v>277.74318215035782</v>
      </c>
      <c r="S3750" s="150">
        <v>3417</v>
      </c>
      <c r="T3750" s="150">
        <v>1432.8407933437491</v>
      </c>
      <c r="U3750" s="150">
        <v>43.730259263999997</v>
      </c>
      <c r="V3750" s="150"/>
      <c r="W3750" s="150">
        <v>1588.872450849934</v>
      </c>
      <c r="X3750" s="150">
        <v>121</v>
      </c>
      <c r="Y3750" s="150">
        <v>2466</v>
      </c>
      <c r="Z3750" s="150">
        <v>0</v>
      </c>
      <c r="AA3750" s="150">
        <v>4893.500451669398</v>
      </c>
      <c r="AB3750" s="150"/>
      <c r="AC3750" s="150">
        <v>212.02852999999999</v>
      </c>
      <c r="AD3750" s="150"/>
      <c r="AE3750" s="150">
        <v>277.74318215035782</v>
      </c>
      <c r="AF3750" s="150">
        <v>7228.2155551916594</v>
      </c>
      <c r="AG3750" s="150">
        <v>10109.22903339619</v>
      </c>
      <c r="AH3750" s="150">
        <v>3100.3261538937322</v>
      </c>
      <c r="AI3750" s="150">
        <v>63.136103028480008</v>
      </c>
      <c r="AJ3750" s="150">
        <v>1586.8817627199001</v>
      </c>
      <c r="AK3750" s="150"/>
      <c r="AL3750" s="150">
        <v>39804.12109375</v>
      </c>
      <c r="AM3750" s="150">
        <v>28874.794921875</v>
      </c>
      <c r="AN3750" s="150">
        <v>10929.3232421875</v>
      </c>
      <c r="AO3750" s="5" t="s">
        <v>2780</v>
      </c>
    </row>
    <row r="3751" spans="1:41" ht="14.25" x14ac:dyDescent="0.45">
      <c r="A3751" s="150">
        <v>2020</v>
      </c>
      <c r="B3751" s="5" t="s">
        <v>6344</v>
      </c>
      <c r="C3751" s="5" t="s">
        <v>171</v>
      </c>
      <c r="D3751" s="5" t="s">
        <v>84</v>
      </c>
      <c r="E3751" s="5" t="s">
        <v>91</v>
      </c>
      <c r="F3751" s="5" t="s">
        <v>92</v>
      </c>
      <c r="G3751" s="5" t="s">
        <v>88</v>
      </c>
      <c r="H3751" s="5" t="s">
        <v>131</v>
      </c>
      <c r="I3751" s="150">
        <v>2898.84</v>
      </c>
      <c r="J3751" s="150">
        <v>4970.8230775922657</v>
      </c>
      <c r="K3751" s="150">
        <v>450</v>
      </c>
      <c r="L3751" s="150">
        <v>3709.6563000000001</v>
      </c>
      <c r="M3751" s="150">
        <v>6432.5</v>
      </c>
      <c r="N3751" s="150">
        <v>1628.8119999999999</v>
      </c>
      <c r="O3751" s="150">
        <v>501</v>
      </c>
      <c r="P3751" s="150">
        <v>2514.6959999999999</v>
      </c>
      <c r="Q3751" s="150">
        <v>0</v>
      </c>
      <c r="R3751" s="150">
        <v>447.8</v>
      </c>
      <c r="S3751" s="150">
        <v>4069</v>
      </c>
      <c r="T3751" s="150">
        <v>1471.064594222305</v>
      </c>
      <c r="U3751" s="150">
        <v>22</v>
      </c>
      <c r="V3751" s="150">
        <v>516</v>
      </c>
      <c r="W3751" s="150">
        <v>2614</v>
      </c>
      <c r="X3751" s="150">
        <v>2411</v>
      </c>
      <c r="Y3751" s="150">
        <v>5433</v>
      </c>
      <c r="Z3751" s="150">
        <v>7005.02</v>
      </c>
      <c r="AA3751" s="150">
        <v>13001</v>
      </c>
      <c r="AB3751" s="150">
        <v>0</v>
      </c>
      <c r="AC3751" s="150">
        <v>2202.64905</v>
      </c>
      <c r="AD3751" s="150">
        <v>835</v>
      </c>
      <c r="AE3751" s="150">
        <v>850</v>
      </c>
      <c r="AF3751" s="150">
        <v>17952.64416</v>
      </c>
      <c r="AG3751" s="150">
        <v>28003</v>
      </c>
      <c r="AH3751" s="150">
        <v>1315.640973955615</v>
      </c>
      <c r="AI3751" s="150">
        <v>840</v>
      </c>
      <c r="AJ3751" s="150">
        <v>4988.8032479999993</v>
      </c>
      <c r="AK3751" s="150"/>
      <c r="AL3751" s="150">
        <v>117083.953125</v>
      </c>
      <c r="AM3751" s="150">
        <v>96144.7421875</v>
      </c>
      <c r="AN3751" s="150">
        <v>20939.205078125</v>
      </c>
      <c r="AO3751" s="5" t="s">
        <v>6673</v>
      </c>
    </row>
    <row r="3752" spans="1:41" ht="14.25" x14ac:dyDescent="0.45">
      <c r="A3752" s="150">
        <v>2020</v>
      </c>
      <c r="B3752" s="5" t="s">
        <v>1477</v>
      </c>
      <c r="C3752" s="5" t="s">
        <v>171</v>
      </c>
      <c r="D3752" s="5" t="s">
        <v>84</v>
      </c>
      <c r="E3752" s="5" t="s">
        <v>91</v>
      </c>
      <c r="F3752" s="5" t="s">
        <v>92</v>
      </c>
      <c r="G3752" s="5" t="s">
        <v>88</v>
      </c>
      <c r="H3752" s="5" t="s">
        <v>131</v>
      </c>
      <c r="I3752" s="150">
        <v>404.54424000000012</v>
      </c>
      <c r="J3752" s="150"/>
      <c r="K3752" s="150">
        <v>0</v>
      </c>
      <c r="L3752" s="150">
        <v>0</v>
      </c>
      <c r="M3752" s="150">
        <v>1144.9698158491719</v>
      </c>
      <c r="N3752" s="150">
        <v>658.93607876522401</v>
      </c>
      <c r="O3752" s="150">
        <v>12</v>
      </c>
      <c r="P3752" s="150">
        <v>0</v>
      </c>
      <c r="Q3752" s="150">
        <v>230.21395274052361</v>
      </c>
      <c r="R3752" s="150">
        <v>669.31410187930999</v>
      </c>
      <c r="S3752" s="150">
        <v>2929</v>
      </c>
      <c r="T3752" s="150">
        <v>1639.948270154352</v>
      </c>
      <c r="U3752" s="150">
        <v>20.072189002176</v>
      </c>
      <c r="V3752" s="150">
        <v>483</v>
      </c>
      <c r="W3752" s="150">
        <v>0</v>
      </c>
      <c r="X3752" s="150">
        <v>123.478151</v>
      </c>
      <c r="Y3752" s="150">
        <v>2977</v>
      </c>
      <c r="Z3752" s="150">
        <v>0</v>
      </c>
      <c r="AA3752" s="150">
        <v>5002.0510050152179</v>
      </c>
      <c r="AB3752" s="150"/>
      <c r="AC3752" s="150">
        <v>224</v>
      </c>
      <c r="AD3752" s="150">
        <v>465.07869240509831</v>
      </c>
      <c r="AE3752" s="150">
        <v>331.22424095999997</v>
      </c>
      <c r="AF3752" s="150">
        <v>4661.09792686944</v>
      </c>
      <c r="AG3752" s="150">
        <v>10114</v>
      </c>
      <c r="AH3752" s="150">
        <v>3986.5840429586951</v>
      </c>
      <c r="AI3752" s="150">
        <v>973.79926842240013</v>
      </c>
      <c r="AJ3752" s="150">
        <v>500</v>
      </c>
      <c r="AK3752" s="150"/>
      <c r="AL3752" s="150">
        <v>37550.3125</v>
      </c>
      <c r="AM3752" s="150">
        <v>26275.453125</v>
      </c>
      <c r="AN3752" s="150">
        <v>11274.857421875</v>
      </c>
      <c r="AO3752" s="5" t="s">
        <v>5663</v>
      </c>
    </row>
    <row r="3753" spans="1:41" ht="14.25" x14ac:dyDescent="0.45">
      <c r="A3753" s="150">
        <v>2020</v>
      </c>
      <c r="B3753" s="5" t="s">
        <v>1476</v>
      </c>
      <c r="C3753" s="5" t="s">
        <v>171</v>
      </c>
      <c r="D3753" s="5" t="s">
        <v>84</v>
      </c>
      <c r="E3753" s="5" t="s">
        <v>91</v>
      </c>
      <c r="F3753" s="5" t="s">
        <v>92</v>
      </c>
      <c r="G3753" s="5" t="s">
        <v>88</v>
      </c>
      <c r="H3753" s="5" t="s">
        <v>131</v>
      </c>
      <c r="I3753" s="150">
        <v>387.6</v>
      </c>
      <c r="J3753" s="150"/>
      <c r="K3753" s="150">
        <v>30</v>
      </c>
      <c r="L3753" s="150">
        <v>250.41347554754299</v>
      </c>
      <c r="M3753" s="150">
        <v>95.44999999999996</v>
      </c>
      <c r="N3753" s="150">
        <v>684.99</v>
      </c>
      <c r="O3753" s="150">
        <v>11.88685753668212</v>
      </c>
      <c r="P3753" s="150">
        <v>420</v>
      </c>
      <c r="Q3753" s="150">
        <v>266.615461224</v>
      </c>
      <c r="R3753" s="150">
        <v>427.09632118802671</v>
      </c>
      <c r="S3753" s="150">
        <v>2725</v>
      </c>
      <c r="T3753" s="150">
        <v>994</v>
      </c>
      <c r="U3753" s="150">
        <v>16</v>
      </c>
      <c r="V3753" s="150">
        <v>408</v>
      </c>
      <c r="W3753" s="150">
        <v>290</v>
      </c>
      <c r="X3753" s="150">
        <v>135</v>
      </c>
      <c r="Y3753" s="150">
        <v>3564.2461051390651</v>
      </c>
      <c r="Z3753" s="150">
        <v>0</v>
      </c>
      <c r="AA3753" s="150">
        <v>5032.4106479036463</v>
      </c>
      <c r="AB3753" s="150"/>
      <c r="AC3753" s="150">
        <v>284.47190999999998</v>
      </c>
      <c r="AD3753" s="150">
        <v>400</v>
      </c>
      <c r="AE3753" s="150">
        <v>291.01294937969197</v>
      </c>
      <c r="AF3753" s="150">
        <v>3798.1762561947189</v>
      </c>
      <c r="AG3753" s="150">
        <v>9047.385985841669</v>
      </c>
      <c r="AH3753" s="150">
        <v>3104.5369876818399</v>
      </c>
      <c r="AI3753" s="150">
        <v>882</v>
      </c>
      <c r="AJ3753" s="150">
        <v>1209.4378794899101</v>
      </c>
      <c r="AK3753" s="150"/>
      <c r="AL3753" s="150">
        <v>34755.734375</v>
      </c>
      <c r="AM3753" s="150">
        <v>26087.85546875</v>
      </c>
      <c r="AN3753" s="150">
        <v>8667.8740234375</v>
      </c>
      <c r="AO3753" s="5" t="s">
        <v>5664</v>
      </c>
    </row>
    <row r="3754" spans="1:41" ht="14.25" x14ac:dyDescent="0.45">
      <c r="A3754" s="150">
        <v>2020</v>
      </c>
      <c r="B3754" s="5" t="s">
        <v>582</v>
      </c>
      <c r="C3754" s="5" t="s">
        <v>171</v>
      </c>
      <c r="D3754" s="5" t="s">
        <v>84</v>
      </c>
      <c r="E3754" s="5" t="s">
        <v>91</v>
      </c>
      <c r="F3754" s="5" t="s">
        <v>92</v>
      </c>
      <c r="G3754" s="5" t="s">
        <v>88</v>
      </c>
      <c r="H3754" s="5" t="s">
        <v>131</v>
      </c>
      <c r="I3754" s="150">
        <v>575.2590444387497</v>
      </c>
      <c r="J3754" s="150"/>
      <c r="K3754" s="150"/>
      <c r="L3754" s="150">
        <v>522.40616820000014</v>
      </c>
      <c r="M3754" s="150">
        <v>1096.227864</v>
      </c>
      <c r="N3754" s="150">
        <v>911.9182800000001</v>
      </c>
      <c r="O3754" s="150">
        <v>159.2320467128674</v>
      </c>
      <c r="P3754" s="150">
        <v>0</v>
      </c>
      <c r="Q3754" s="150">
        <v>0</v>
      </c>
      <c r="R3754" s="150">
        <v>263.2987731919327</v>
      </c>
      <c r="S3754" s="150">
        <v>5045.6702099999993</v>
      </c>
      <c r="T3754" s="150">
        <v>1493.9364499999999</v>
      </c>
      <c r="U3754" s="150">
        <v>43.272641999999998</v>
      </c>
      <c r="V3754" s="150">
        <v>523</v>
      </c>
      <c r="W3754" s="150"/>
      <c r="X3754" s="150">
        <v>97.182412000000014</v>
      </c>
      <c r="Y3754" s="150">
        <v>3120</v>
      </c>
      <c r="Z3754" s="150"/>
      <c r="AA3754" s="150">
        <v>10574.82875674052</v>
      </c>
      <c r="AB3754" s="150">
        <v>0</v>
      </c>
      <c r="AC3754" s="150">
        <v>303.20657999999997</v>
      </c>
      <c r="AD3754" s="150">
        <v>0</v>
      </c>
      <c r="AE3754" s="150">
        <v>270.60804000000002</v>
      </c>
      <c r="AF3754" s="150">
        <v>10310.32963542154</v>
      </c>
      <c r="AG3754" s="150">
        <v>14047</v>
      </c>
      <c r="AH3754" s="150">
        <v>3044.9484214514059</v>
      </c>
      <c r="AI3754" s="150">
        <v>61.898140224000009</v>
      </c>
      <c r="AJ3754" s="150">
        <v>1184.6051082470699</v>
      </c>
      <c r="AK3754" s="150"/>
      <c r="AL3754" s="150">
        <v>53648.828125</v>
      </c>
      <c r="AM3754" s="150">
        <v>42649.734375</v>
      </c>
      <c r="AN3754" s="150">
        <v>10999.0966796875</v>
      </c>
      <c r="AO3754" s="5" t="s">
        <v>1025</v>
      </c>
    </row>
    <row r="3755" spans="1:41" ht="14.25" x14ac:dyDescent="0.45">
      <c r="A3755" s="150">
        <v>2020</v>
      </c>
      <c r="B3755" s="5" t="s">
        <v>4980</v>
      </c>
      <c r="C3755" s="5" t="s">
        <v>171</v>
      </c>
      <c r="D3755" s="5" t="s">
        <v>84</v>
      </c>
      <c r="E3755" s="5" t="s">
        <v>91</v>
      </c>
      <c r="F3755" s="5" t="s">
        <v>92</v>
      </c>
      <c r="G3755" s="5" t="s">
        <v>88</v>
      </c>
      <c r="H3755" s="5" t="s">
        <v>131</v>
      </c>
      <c r="I3755" s="150">
        <v>407.07039974399999</v>
      </c>
      <c r="J3755" s="150">
        <v>6573.7978053750139</v>
      </c>
      <c r="K3755" s="150"/>
      <c r="L3755" s="150">
        <v>1188.0335124000001</v>
      </c>
      <c r="M3755" s="150">
        <v>2499</v>
      </c>
      <c r="N3755" s="150">
        <v>1413.0513759999999</v>
      </c>
      <c r="O3755" s="150">
        <v>1002.66</v>
      </c>
      <c r="P3755" s="150">
        <v>1289.212616</v>
      </c>
      <c r="Q3755" s="150">
        <v>0</v>
      </c>
      <c r="R3755" s="150">
        <v>101.8363811432244</v>
      </c>
      <c r="S3755" s="150">
        <v>2106.125</v>
      </c>
      <c r="T3755" s="150">
        <v>1717.3992000000001</v>
      </c>
      <c r="U3755" s="150">
        <v>22.22</v>
      </c>
      <c r="V3755" s="150">
        <v>595</v>
      </c>
      <c r="W3755" s="150">
        <v>752.76</v>
      </c>
      <c r="X3755" s="150">
        <v>1071.029</v>
      </c>
      <c r="Y3755" s="150">
        <v>3246</v>
      </c>
      <c r="Z3755" s="150">
        <v>1120.9000000000001</v>
      </c>
      <c r="AA3755" s="150">
        <v>10372</v>
      </c>
      <c r="AB3755" s="150">
        <v>52</v>
      </c>
      <c r="AC3755" s="150">
        <v>3428.39968</v>
      </c>
      <c r="AD3755" s="150">
        <v>1500</v>
      </c>
      <c r="AE3755" s="150">
        <v>1428</v>
      </c>
      <c r="AF3755" s="150">
        <v>13011.0512301</v>
      </c>
      <c r="AG3755" s="150">
        <v>14015</v>
      </c>
      <c r="AH3755" s="150">
        <v>1730.31284375</v>
      </c>
      <c r="AI3755" s="150">
        <v>107.1</v>
      </c>
      <c r="AJ3755" s="150">
        <v>4781.8032479999993</v>
      </c>
      <c r="AK3755" s="150"/>
      <c r="AL3755" s="150">
        <v>75531.765625</v>
      </c>
      <c r="AM3755" s="150">
        <v>62993.37890625</v>
      </c>
      <c r="AN3755" s="150">
        <v>12538.3857421875</v>
      </c>
      <c r="AO3755" s="5" t="s">
        <v>5662</v>
      </c>
    </row>
    <row r="3756" spans="1:41" ht="14.25" x14ac:dyDescent="0.45">
      <c r="A3756" s="150">
        <v>2020</v>
      </c>
      <c r="B3756" s="5" t="s">
        <v>7352</v>
      </c>
      <c r="C3756" s="5" t="s">
        <v>171</v>
      </c>
      <c r="D3756" s="5" t="s">
        <v>84</v>
      </c>
      <c r="E3756" s="5" t="s">
        <v>91</v>
      </c>
      <c r="F3756" s="5" t="s">
        <v>92</v>
      </c>
      <c r="G3756" s="5" t="s">
        <v>88</v>
      </c>
      <c r="H3756" s="5" t="s">
        <v>131</v>
      </c>
      <c r="I3756" s="150">
        <v>2842</v>
      </c>
      <c r="J3756" s="150">
        <v>8614.6290435869741</v>
      </c>
      <c r="K3756" s="150">
        <v>450</v>
      </c>
      <c r="L3756" s="150">
        <v>614</v>
      </c>
      <c r="M3756" s="150">
        <v>5133.75</v>
      </c>
      <c r="N3756" s="150">
        <v>678.89300000000003</v>
      </c>
      <c r="O3756" s="150">
        <v>501</v>
      </c>
      <c r="P3756" s="150">
        <v>2875</v>
      </c>
      <c r="Q3756" s="150">
        <v>0</v>
      </c>
      <c r="R3756" s="150">
        <v>1483</v>
      </c>
      <c r="S3756" s="150">
        <v>1933.333333333333</v>
      </c>
      <c r="T3756" s="150">
        <v>1842</v>
      </c>
      <c r="U3756" s="150">
        <v>13</v>
      </c>
      <c r="V3756" s="150">
        <v>543</v>
      </c>
      <c r="W3756" s="150">
        <v>1220</v>
      </c>
      <c r="X3756" s="150">
        <v>1987.0415333333331</v>
      </c>
      <c r="Y3756" s="150">
        <v>5433</v>
      </c>
      <c r="Z3756" s="150">
        <v>0</v>
      </c>
      <c r="AA3756" s="150">
        <v>13482</v>
      </c>
      <c r="AB3756" s="150">
        <v>0</v>
      </c>
      <c r="AC3756" s="150">
        <v>2202.64905</v>
      </c>
      <c r="AD3756" s="150">
        <v>0</v>
      </c>
      <c r="AE3756" s="150">
        <v>1100</v>
      </c>
      <c r="AF3756" s="150">
        <v>18960.850999999999</v>
      </c>
      <c r="AG3756" s="150">
        <v>35751</v>
      </c>
      <c r="AH3756" s="150">
        <v>2463</v>
      </c>
      <c r="AI3756" s="150">
        <v>840</v>
      </c>
      <c r="AJ3756" s="150">
        <v>2330.4956707134188</v>
      </c>
      <c r="AK3756" s="150"/>
      <c r="AL3756" s="150">
        <v>113293.640625</v>
      </c>
      <c r="AM3756" s="150">
        <v>96923.515625</v>
      </c>
      <c r="AN3756" s="150">
        <v>16370.1259765625</v>
      </c>
      <c r="AO3756" s="5" t="s">
        <v>7370</v>
      </c>
    </row>
    <row r="3757" spans="1:41" ht="14.25" x14ac:dyDescent="0.45">
      <c r="A3757" s="150">
        <v>2020</v>
      </c>
      <c r="B3757" s="5" t="s">
        <v>4024</v>
      </c>
      <c r="C3757" s="5" t="s">
        <v>171</v>
      </c>
      <c r="D3757" s="5" t="s">
        <v>84</v>
      </c>
      <c r="E3757" s="5" t="s">
        <v>91</v>
      </c>
      <c r="F3757" s="5" t="s">
        <v>92</v>
      </c>
      <c r="G3757" s="5" t="s">
        <v>88</v>
      </c>
      <c r="H3757" s="5" t="s">
        <v>131</v>
      </c>
      <c r="I3757" s="150">
        <v>515.60573509439996</v>
      </c>
      <c r="J3757" s="150"/>
      <c r="K3757" s="150"/>
      <c r="L3757" s="150">
        <v>519.58050000000003</v>
      </c>
      <c r="M3757" s="150">
        <v>2757.06</v>
      </c>
      <c r="N3757" s="150">
        <v>1135.1478</v>
      </c>
      <c r="O3757" s="150">
        <v>290.74108000000001</v>
      </c>
      <c r="P3757" s="150">
        <v>939.85427714399987</v>
      </c>
      <c r="Q3757" s="150">
        <v>0</v>
      </c>
      <c r="R3757" s="150">
        <v>217.57089409098671</v>
      </c>
      <c r="S3757" s="150">
        <v>3326</v>
      </c>
      <c r="T3757" s="150">
        <v>1299.9798000000001</v>
      </c>
      <c r="U3757" s="150">
        <v>22.4422</v>
      </c>
      <c r="V3757" s="150">
        <v>444</v>
      </c>
      <c r="W3757" s="150">
        <v>402.38222599999989</v>
      </c>
      <c r="X3757" s="150">
        <v>46</v>
      </c>
      <c r="Y3757" s="150">
        <v>1720</v>
      </c>
      <c r="Z3757" s="150">
        <v>0</v>
      </c>
      <c r="AA3757" s="150">
        <v>10372</v>
      </c>
      <c r="AB3757" s="150"/>
      <c r="AC3757" s="150">
        <v>323.75173000000001</v>
      </c>
      <c r="AD3757" s="150">
        <v>0</v>
      </c>
      <c r="AE3757" s="150">
        <v>416.16</v>
      </c>
      <c r="AF3757" s="150">
        <v>11105.541719999999</v>
      </c>
      <c r="AG3757" s="150">
        <v>14460</v>
      </c>
      <c r="AH3757" s="150">
        <v>2871</v>
      </c>
      <c r="AI3757" s="150">
        <v>109.242</v>
      </c>
      <c r="AJ3757" s="150">
        <v>1526.25</v>
      </c>
      <c r="AK3757" s="150"/>
      <c r="AL3757" s="150">
        <v>54820.30859375</v>
      </c>
      <c r="AM3757" s="150">
        <v>43717.90625</v>
      </c>
      <c r="AN3757" s="150">
        <v>11102.4052734375</v>
      </c>
      <c r="AO3757" s="5" t="s">
        <v>4439</v>
      </c>
    </row>
    <row r="3758" spans="1:41" ht="14.25" x14ac:dyDescent="0.45">
      <c r="A3758" s="150">
        <v>2020</v>
      </c>
      <c r="B3758" s="5" t="s">
        <v>7352</v>
      </c>
      <c r="C3758" s="5" t="s">
        <v>171</v>
      </c>
      <c r="D3758" s="5" t="s">
        <v>84</v>
      </c>
      <c r="E3758" s="5" t="s">
        <v>93</v>
      </c>
      <c r="F3758" s="5" t="s">
        <v>225</v>
      </c>
      <c r="G3758" s="5" t="s">
        <v>87</v>
      </c>
      <c r="H3758" s="5" t="s">
        <v>131</v>
      </c>
      <c r="I3758" s="150">
        <v>0</v>
      </c>
      <c r="J3758" s="150">
        <v>0</v>
      </c>
      <c r="K3758" s="150">
        <v>15</v>
      </c>
      <c r="L3758" s="150">
        <v>0</v>
      </c>
      <c r="M3758" s="150">
        <v>0</v>
      </c>
      <c r="N3758" s="150">
        <v>0</v>
      </c>
      <c r="O3758" s="150">
        <v>0</v>
      </c>
      <c r="P3758" s="150">
        <v>275</v>
      </c>
      <c r="Q3758" s="150">
        <v>0</v>
      </c>
      <c r="R3758" s="150">
        <v>191.82852999999989</v>
      </c>
      <c r="S3758" s="150">
        <v>0</v>
      </c>
      <c r="T3758" s="150">
        <v>0</v>
      </c>
      <c r="U3758" s="150">
        <v>0</v>
      </c>
      <c r="V3758" s="150">
        <v>276</v>
      </c>
      <c r="W3758" s="150">
        <v>635</v>
      </c>
      <c r="X3758" s="150">
        <v>0</v>
      </c>
      <c r="Y3758" s="150">
        <v>0</v>
      </c>
      <c r="Z3758" s="150">
        <v>0</v>
      </c>
      <c r="AA3758" s="150">
        <v>0</v>
      </c>
      <c r="AB3758" s="150">
        <v>0</v>
      </c>
      <c r="AC3758" s="150">
        <v>0</v>
      </c>
      <c r="AD3758" s="150">
        <v>0</v>
      </c>
      <c r="AE3758" s="150">
        <v>0</v>
      </c>
      <c r="AF3758" s="150">
        <v>11.19103088946623</v>
      </c>
      <c r="AG3758" s="150">
        <v>731</v>
      </c>
      <c r="AH3758" s="150">
        <v>435</v>
      </c>
      <c r="AI3758" s="150">
        <v>0</v>
      </c>
      <c r="AJ3758" s="150">
        <v>0</v>
      </c>
      <c r="AK3758" s="150">
        <v>20</v>
      </c>
      <c r="AL3758" s="150">
        <v>2590.01953125</v>
      </c>
      <c r="AM3758" s="150">
        <v>1485.01953125</v>
      </c>
      <c r="AN3758" s="150">
        <v>1105</v>
      </c>
      <c r="AO3758" s="5" t="s">
        <v>7371</v>
      </c>
    </row>
    <row r="3759" spans="1:41" ht="14.25" x14ac:dyDescent="0.45">
      <c r="A3759" s="150">
        <v>2020</v>
      </c>
      <c r="B3759" s="5" t="s">
        <v>1478</v>
      </c>
      <c r="C3759" s="5" t="s">
        <v>171</v>
      </c>
      <c r="D3759" s="5" t="s">
        <v>84</v>
      </c>
      <c r="E3759" s="5" t="s">
        <v>93</v>
      </c>
      <c r="F3759" s="5" t="s">
        <v>225</v>
      </c>
      <c r="G3759" s="5" t="s">
        <v>87</v>
      </c>
      <c r="H3759" s="5" t="s">
        <v>131</v>
      </c>
      <c r="I3759" s="150">
        <v>0</v>
      </c>
      <c r="J3759" s="150">
        <v>0</v>
      </c>
      <c r="K3759" s="150">
        <v>40.302085877797495</v>
      </c>
      <c r="L3759" s="150">
        <v>0</v>
      </c>
      <c r="M3759" s="150">
        <v>125.51221030514078</v>
      </c>
      <c r="N3759" s="150">
        <v>0</v>
      </c>
      <c r="O3759" s="150">
        <v>0</v>
      </c>
      <c r="P3759" s="150">
        <v>0</v>
      </c>
      <c r="Q3759" s="150">
        <v>0</v>
      </c>
      <c r="R3759" s="150">
        <v>341.99198587731019</v>
      </c>
      <c r="S3759" s="150">
        <v>0</v>
      </c>
      <c r="T3759" s="150">
        <v>57.57440839685357</v>
      </c>
      <c r="U3759" s="150">
        <v>0</v>
      </c>
      <c r="V3759" s="150">
        <v>0</v>
      </c>
      <c r="W3759" s="150">
        <v>57.57440839685357</v>
      </c>
      <c r="X3759" s="150">
        <v>0</v>
      </c>
      <c r="Y3759" s="150">
        <v>0</v>
      </c>
      <c r="Z3759" s="150">
        <v>0</v>
      </c>
      <c r="AA3759" s="150">
        <v>0</v>
      </c>
      <c r="AB3759" s="150">
        <v>113.99732862577007</v>
      </c>
      <c r="AC3759" s="150">
        <v>0</v>
      </c>
      <c r="AD3759" s="150">
        <v>0</v>
      </c>
      <c r="AE3759" s="150">
        <v>0</v>
      </c>
      <c r="AF3759" s="150">
        <v>0</v>
      </c>
      <c r="AG3759" s="150">
        <v>0</v>
      </c>
      <c r="AH3759" s="150">
        <v>0</v>
      </c>
      <c r="AI3759" s="150">
        <v>0</v>
      </c>
      <c r="AJ3759" s="150">
        <v>0</v>
      </c>
      <c r="AK3759" s="150">
        <v>0</v>
      </c>
      <c r="AL3759" s="150">
        <v>736.952392578125</v>
      </c>
      <c r="AM3759" s="150">
        <v>341.99197387695313</v>
      </c>
      <c r="AN3759" s="150">
        <v>394.96041870117188</v>
      </c>
      <c r="AO3759" s="5" t="s">
        <v>2782</v>
      </c>
    </row>
    <row r="3760" spans="1:41" ht="14.25" x14ac:dyDescent="0.45">
      <c r="A3760" s="150">
        <v>2020</v>
      </c>
      <c r="B3760" s="5" t="s">
        <v>6344</v>
      </c>
      <c r="C3760" s="5" t="s">
        <v>171</v>
      </c>
      <c r="D3760" s="5" t="s">
        <v>84</v>
      </c>
      <c r="E3760" s="5" t="s">
        <v>93</v>
      </c>
      <c r="F3760" s="5" t="s">
        <v>225</v>
      </c>
      <c r="G3760" s="5" t="s">
        <v>87</v>
      </c>
      <c r="H3760" s="5" t="s">
        <v>131</v>
      </c>
      <c r="I3760" s="150">
        <v>0</v>
      </c>
      <c r="J3760" s="150">
        <v>0</v>
      </c>
      <c r="K3760" s="150">
        <v>28.773314508129062</v>
      </c>
      <c r="L3760" s="150">
        <v>0</v>
      </c>
      <c r="M3760" s="150">
        <v>0</v>
      </c>
      <c r="N3760" s="150">
        <v>0</v>
      </c>
      <c r="O3760" s="150">
        <v>0</v>
      </c>
      <c r="P3760" s="150">
        <v>0</v>
      </c>
      <c r="Q3760" s="150">
        <v>0</v>
      </c>
      <c r="R3760" s="150">
        <v>242.05804292874862</v>
      </c>
      <c r="S3760" s="150">
        <v>938.62180490314097</v>
      </c>
      <c r="T3760" s="150">
        <v>0</v>
      </c>
      <c r="U3760" s="150">
        <v>0</v>
      </c>
      <c r="V3760" s="150">
        <v>716.8647996074352</v>
      </c>
      <c r="W3760" s="150">
        <v>491.564434016527</v>
      </c>
      <c r="X3760" s="150">
        <v>0</v>
      </c>
      <c r="Y3760" s="150">
        <v>0</v>
      </c>
      <c r="Z3760" s="150">
        <v>0</v>
      </c>
      <c r="AA3760" s="150">
        <v>787.52718699731099</v>
      </c>
      <c r="AB3760" s="150">
        <v>0</v>
      </c>
      <c r="AC3760" s="150">
        <v>0</v>
      </c>
      <c r="AD3760" s="150">
        <v>0</v>
      </c>
      <c r="AE3760" s="150">
        <v>0</v>
      </c>
      <c r="AF3760" s="150">
        <v>83.364938683314477</v>
      </c>
      <c r="AG3760" s="150">
        <v>399.3961026384282</v>
      </c>
      <c r="AH3760" s="150">
        <v>445.00201709688235</v>
      </c>
      <c r="AI3760" s="150">
        <v>0</v>
      </c>
      <c r="AJ3760" s="150">
        <v>0</v>
      </c>
      <c r="AK3760" s="150">
        <v>20.481851417355291</v>
      </c>
      <c r="AL3760" s="150">
        <v>4153.654296875</v>
      </c>
      <c r="AM3760" s="150">
        <v>2229.211181640625</v>
      </c>
      <c r="AN3760" s="150">
        <v>1924.4434814453125</v>
      </c>
      <c r="AO3760" s="5" t="s">
        <v>6674</v>
      </c>
    </row>
    <row r="3761" spans="1:41" ht="14.25" x14ac:dyDescent="0.45">
      <c r="A3761" s="150">
        <v>2020</v>
      </c>
      <c r="B3761" s="5" t="s">
        <v>1476</v>
      </c>
      <c r="C3761" s="5" t="s">
        <v>171</v>
      </c>
      <c r="D3761" s="5" t="s">
        <v>84</v>
      </c>
      <c r="E3761" s="5" t="s">
        <v>93</v>
      </c>
      <c r="F3761" s="5" t="s">
        <v>225</v>
      </c>
      <c r="G3761" s="5" t="s">
        <v>87</v>
      </c>
      <c r="H3761" s="5" t="s">
        <v>131</v>
      </c>
      <c r="I3761" s="150">
        <v>0</v>
      </c>
      <c r="J3761" s="150">
        <v>0</v>
      </c>
      <c r="K3761" s="150">
        <v>42.339449141076059</v>
      </c>
      <c r="L3761" s="150"/>
      <c r="M3761" s="150">
        <v>108.87286921990987</v>
      </c>
      <c r="N3761" s="150">
        <v>0</v>
      </c>
      <c r="O3761" s="150">
        <v>0</v>
      </c>
      <c r="P3761" s="150">
        <v>42.339449141076059</v>
      </c>
      <c r="Q3761" s="150">
        <v>0</v>
      </c>
      <c r="R3761" s="150">
        <v>264.0372727335785</v>
      </c>
      <c r="S3761" s="150">
        <v>0</v>
      </c>
      <c r="T3761" s="150">
        <v>0</v>
      </c>
      <c r="U3761" s="150">
        <v>0</v>
      </c>
      <c r="V3761" s="150">
        <v>0</v>
      </c>
      <c r="W3761" s="150">
        <v>60.484927344394372</v>
      </c>
      <c r="X3761" s="150">
        <v>176.61598784563157</v>
      </c>
      <c r="Y3761" s="150">
        <v>0</v>
      </c>
      <c r="Z3761" s="150">
        <v>0</v>
      </c>
      <c r="AA3761" s="150">
        <v>0</v>
      </c>
      <c r="AB3761" s="150">
        <v>244.35910647135324</v>
      </c>
      <c r="AC3761" s="150"/>
      <c r="AD3761" s="150">
        <v>0</v>
      </c>
      <c r="AE3761" s="150"/>
      <c r="AF3761" s="150">
        <v>241.93970937757749</v>
      </c>
      <c r="AG3761" s="150">
        <v>2463.7916650369398</v>
      </c>
      <c r="AH3761" s="150">
        <v>0</v>
      </c>
      <c r="AI3761" s="150">
        <v>0</v>
      </c>
      <c r="AJ3761" s="150">
        <v>0</v>
      </c>
      <c r="AK3761" s="150"/>
      <c r="AL3761" s="150">
        <v>3644.780517578125</v>
      </c>
      <c r="AM3761" s="150">
        <v>3012.108154296875</v>
      </c>
      <c r="AN3761" s="150">
        <v>632.67236328125</v>
      </c>
      <c r="AO3761" s="5" t="s">
        <v>2781</v>
      </c>
    </row>
    <row r="3762" spans="1:41" ht="14.25" x14ac:dyDescent="0.45">
      <c r="A3762" s="150">
        <v>2020</v>
      </c>
      <c r="B3762" s="5" t="s">
        <v>4980</v>
      </c>
      <c r="C3762" s="5" t="s">
        <v>171</v>
      </c>
      <c r="D3762" s="5" t="s">
        <v>84</v>
      </c>
      <c r="E3762" s="5" t="s">
        <v>93</v>
      </c>
      <c r="F3762" s="5" t="s">
        <v>225</v>
      </c>
      <c r="G3762" s="5" t="s">
        <v>87</v>
      </c>
      <c r="H3762" s="5" t="s">
        <v>131</v>
      </c>
      <c r="I3762" s="150">
        <v>0</v>
      </c>
      <c r="J3762" s="150">
        <v>0</v>
      </c>
      <c r="K3762" s="150">
        <v>63.208868392343298</v>
      </c>
      <c r="L3762" s="150">
        <v>0</v>
      </c>
      <c r="M3762" s="150">
        <v>421.39245594895533</v>
      </c>
      <c r="N3762" s="150">
        <v>0</v>
      </c>
      <c r="O3762" s="150">
        <v>176.48390121655191</v>
      </c>
      <c r="P3762" s="150">
        <v>0</v>
      </c>
      <c r="Q3762" s="150">
        <v>0</v>
      </c>
      <c r="R3762" s="150">
        <v>213.54370321706153</v>
      </c>
      <c r="S3762" s="150">
        <v>0</v>
      </c>
      <c r="T3762" s="150">
        <v>0</v>
      </c>
      <c r="U3762" s="150">
        <v>0</v>
      </c>
      <c r="V3762" s="150">
        <v>442.46207874640311</v>
      </c>
      <c r="W3762" s="150">
        <v>242.3006621706493</v>
      </c>
      <c r="X3762" s="150">
        <v>0</v>
      </c>
      <c r="Y3762" s="150">
        <v>0</v>
      </c>
      <c r="Z3762" s="150">
        <v>0</v>
      </c>
      <c r="AA3762" s="150">
        <v>2436.701876524834</v>
      </c>
      <c r="AB3762" s="150">
        <v>0</v>
      </c>
      <c r="AC3762" s="150">
        <v>0</v>
      </c>
      <c r="AD3762" s="150">
        <v>0</v>
      </c>
      <c r="AE3762" s="150">
        <v>0</v>
      </c>
      <c r="AF3762" s="150">
        <v>64.157001418228447</v>
      </c>
      <c r="AG3762" s="150">
        <v>0</v>
      </c>
      <c r="AH3762" s="150">
        <v>389.78802175278366</v>
      </c>
      <c r="AI3762" s="150">
        <v>0</v>
      </c>
      <c r="AJ3762" s="150">
        <v>0</v>
      </c>
      <c r="AK3762" s="150">
        <v>0</v>
      </c>
      <c r="AL3762" s="150">
        <v>4450.03857421875</v>
      </c>
      <c r="AM3762" s="150">
        <v>3156.86474609375</v>
      </c>
      <c r="AN3762" s="150">
        <v>1293.173828125</v>
      </c>
      <c r="AO3762" s="5" t="s">
        <v>5665</v>
      </c>
    </row>
    <row r="3763" spans="1:41" ht="14.25" x14ac:dyDescent="0.45">
      <c r="A3763" s="150">
        <v>2020</v>
      </c>
      <c r="B3763" s="5" t="s">
        <v>1477</v>
      </c>
      <c r="C3763" s="5" t="s">
        <v>171</v>
      </c>
      <c r="D3763" s="5" t="s">
        <v>84</v>
      </c>
      <c r="E3763" s="5" t="s">
        <v>93</v>
      </c>
      <c r="F3763" s="5" t="s">
        <v>225</v>
      </c>
      <c r="G3763" s="5" t="s">
        <v>87</v>
      </c>
      <c r="H3763" s="5" t="s">
        <v>131</v>
      </c>
      <c r="I3763" s="150">
        <v>0</v>
      </c>
      <c r="J3763" s="150"/>
      <c r="K3763" s="150">
        <v>41.500276514175724</v>
      </c>
      <c r="L3763" s="150"/>
      <c r="M3763" s="150">
        <v>128.94728774047456</v>
      </c>
      <c r="N3763" s="150">
        <v>0</v>
      </c>
      <c r="O3763" s="150">
        <v>0</v>
      </c>
      <c r="P3763" s="150">
        <v>41.500276514175724</v>
      </c>
      <c r="Q3763" s="150">
        <v>0</v>
      </c>
      <c r="R3763" s="150">
        <v>229.76545032234253</v>
      </c>
      <c r="S3763" s="150">
        <v>0</v>
      </c>
      <c r="T3763" s="150">
        <v>0</v>
      </c>
      <c r="U3763" s="150"/>
      <c r="V3763" s="150">
        <v>0</v>
      </c>
      <c r="W3763" s="150">
        <v>59.286109305965319</v>
      </c>
      <c r="X3763" s="150">
        <v>0</v>
      </c>
      <c r="Y3763" s="150">
        <v>0</v>
      </c>
      <c r="Z3763" s="150">
        <v>0</v>
      </c>
      <c r="AA3763" s="150">
        <v>0</v>
      </c>
      <c r="AB3763" s="150"/>
      <c r="AC3763" s="150"/>
      <c r="AD3763" s="150">
        <v>0</v>
      </c>
      <c r="AE3763" s="150"/>
      <c r="AF3763" s="150">
        <v>206.79127392444948</v>
      </c>
      <c r="AG3763" s="150">
        <v>0</v>
      </c>
      <c r="AH3763" s="150">
        <v>0</v>
      </c>
      <c r="AI3763" s="150">
        <v>0</v>
      </c>
      <c r="AJ3763" s="150">
        <v>0</v>
      </c>
      <c r="AK3763" s="150">
        <v>0</v>
      </c>
      <c r="AL3763" s="150">
        <v>707.7906494140625</v>
      </c>
      <c r="AM3763" s="150">
        <v>478.05697631835938</v>
      </c>
      <c r="AN3763" s="150">
        <v>229.73365783691406</v>
      </c>
      <c r="AO3763" s="5" t="s">
        <v>2783</v>
      </c>
    </row>
    <row r="3764" spans="1:41" ht="14.25" x14ac:dyDescent="0.45">
      <c r="A3764" s="150">
        <v>2020</v>
      </c>
      <c r="B3764" s="5" t="s">
        <v>582</v>
      </c>
      <c r="C3764" s="5" t="s">
        <v>171</v>
      </c>
      <c r="D3764" s="5" t="s">
        <v>84</v>
      </c>
      <c r="E3764" s="5" t="s">
        <v>93</v>
      </c>
      <c r="F3764" s="5" t="s">
        <v>225</v>
      </c>
      <c r="G3764" s="5" t="s">
        <v>87</v>
      </c>
      <c r="H3764" s="5" t="s">
        <v>131</v>
      </c>
      <c r="I3764" s="150">
        <v>0</v>
      </c>
      <c r="J3764" s="150">
        <v>0</v>
      </c>
      <c r="K3764" s="150">
        <v>89.317434090676628</v>
      </c>
      <c r="L3764" s="150">
        <v>22.329358522669157</v>
      </c>
      <c r="M3764" s="150">
        <v>0</v>
      </c>
      <c r="N3764" s="150">
        <v>0</v>
      </c>
      <c r="O3764" s="150">
        <v>0</v>
      </c>
      <c r="P3764" s="150">
        <v>39.076377414671029</v>
      </c>
      <c r="Q3764" s="150">
        <v>0</v>
      </c>
      <c r="R3764" s="150">
        <v>334.37183592763427</v>
      </c>
      <c r="S3764" s="150">
        <v>0</v>
      </c>
      <c r="T3764" s="150">
        <v>55.823396306672898</v>
      </c>
      <c r="U3764" s="150">
        <v>0</v>
      </c>
      <c r="V3764" s="150">
        <v>0</v>
      </c>
      <c r="W3764" s="150">
        <v>55.823396306672898</v>
      </c>
      <c r="X3764" s="150">
        <v>0</v>
      </c>
      <c r="Y3764" s="150">
        <v>0</v>
      </c>
      <c r="Z3764" s="150">
        <v>0</v>
      </c>
      <c r="AA3764" s="150">
        <v>0</v>
      </c>
      <c r="AB3764" s="150">
        <v>0</v>
      </c>
      <c r="AC3764" s="150">
        <v>0</v>
      </c>
      <c r="AD3764" s="150">
        <v>0</v>
      </c>
      <c r="AE3764" s="150">
        <v>0</v>
      </c>
      <c r="AF3764" s="150">
        <v>68.615077034944363</v>
      </c>
      <c r="AG3764" s="150">
        <v>0</v>
      </c>
      <c r="AH3764" s="150">
        <v>111.6467926133458</v>
      </c>
      <c r="AI3764" s="150">
        <v>0</v>
      </c>
      <c r="AJ3764" s="150">
        <v>0</v>
      </c>
      <c r="AK3764" s="150">
        <v>0</v>
      </c>
      <c r="AL3764" s="150">
        <v>777.003662109375</v>
      </c>
      <c r="AM3764" s="150">
        <v>464.39263916015625</v>
      </c>
      <c r="AN3764" s="150">
        <v>312.61102294921875</v>
      </c>
      <c r="AO3764" s="5" t="s">
        <v>1026</v>
      </c>
    </row>
    <row r="3765" spans="1:41" ht="14.25" x14ac:dyDescent="0.45">
      <c r="A3765" s="150">
        <v>2020</v>
      </c>
      <c r="B3765" s="5" t="s">
        <v>4024</v>
      </c>
      <c r="C3765" s="5" t="s">
        <v>171</v>
      </c>
      <c r="D3765" s="5" t="s">
        <v>84</v>
      </c>
      <c r="E3765" s="5" t="s">
        <v>93</v>
      </c>
      <c r="F3765" s="5" t="s">
        <v>225</v>
      </c>
      <c r="G3765" s="5" t="s">
        <v>87</v>
      </c>
      <c r="H3765" s="5" t="s">
        <v>131</v>
      </c>
      <c r="I3765" s="150">
        <v>0</v>
      </c>
      <c r="J3765" s="150">
        <v>0</v>
      </c>
      <c r="K3765" s="150">
        <v>87.848830386768043</v>
      </c>
      <c r="L3765" s="150">
        <v>21.637642952405923</v>
      </c>
      <c r="M3765" s="150">
        <v>0</v>
      </c>
      <c r="N3765" s="150">
        <v>0</v>
      </c>
      <c r="O3765" s="150">
        <v>181.75620080020977</v>
      </c>
      <c r="P3765" s="150">
        <v>0</v>
      </c>
      <c r="Q3765" s="150">
        <v>0</v>
      </c>
      <c r="R3765" s="150">
        <v>326.58525014658881</v>
      </c>
      <c r="S3765" s="150">
        <v>0</v>
      </c>
      <c r="T3765" s="150">
        <v>54.094107381014808</v>
      </c>
      <c r="U3765" s="150">
        <v>0</v>
      </c>
      <c r="V3765" s="150">
        <v>454.39050200052441</v>
      </c>
      <c r="W3765" s="150">
        <v>54.094107381014808</v>
      </c>
      <c r="X3765" s="150">
        <v>203.89634221006557</v>
      </c>
      <c r="Y3765" s="150">
        <v>0</v>
      </c>
      <c r="Z3765" s="150">
        <v>0</v>
      </c>
      <c r="AA3765" s="150">
        <v>1700.7187360591056</v>
      </c>
      <c r="AB3765" s="150">
        <v>0</v>
      </c>
      <c r="AC3765" s="150">
        <v>0</v>
      </c>
      <c r="AD3765" s="150">
        <v>0</v>
      </c>
      <c r="AE3765" s="150">
        <v>0</v>
      </c>
      <c r="AF3765" s="150">
        <v>66.643940293410239</v>
      </c>
      <c r="AG3765" s="150">
        <v>0</v>
      </c>
      <c r="AH3765" s="150">
        <v>254.2423046907696</v>
      </c>
      <c r="AI3765" s="150">
        <v>0</v>
      </c>
      <c r="AJ3765" s="150">
        <v>0</v>
      </c>
      <c r="AK3765" s="150">
        <v>0</v>
      </c>
      <c r="AL3765" s="150">
        <v>3405.907958984375</v>
      </c>
      <c r="AM3765" s="150">
        <v>2569.97607421875</v>
      </c>
      <c r="AN3765" s="150">
        <v>835.93194580078125</v>
      </c>
      <c r="AO3765" s="5" t="s">
        <v>4440</v>
      </c>
    </row>
    <row r="3766" spans="1:41" ht="14.25" x14ac:dyDescent="0.45">
      <c r="A3766" s="150">
        <v>2020</v>
      </c>
      <c r="B3766" s="5" t="s">
        <v>582</v>
      </c>
      <c r="C3766" s="5" t="s">
        <v>171</v>
      </c>
      <c r="D3766" s="5" t="s">
        <v>84</v>
      </c>
      <c r="E3766" s="5" t="s">
        <v>93</v>
      </c>
      <c r="F3766" s="5" t="s">
        <v>225</v>
      </c>
      <c r="G3766" s="5" t="s">
        <v>88</v>
      </c>
      <c r="H3766" s="5" t="s">
        <v>131</v>
      </c>
      <c r="I3766" s="150">
        <v>0</v>
      </c>
      <c r="J3766" s="150"/>
      <c r="K3766" s="150">
        <v>84.395206560000005</v>
      </c>
      <c r="L3766" s="150">
        <v>21.542522399999999</v>
      </c>
      <c r="M3766" s="150">
        <v>0</v>
      </c>
      <c r="N3766" s="150">
        <v>0</v>
      </c>
      <c r="O3766" s="150">
        <v>0</v>
      </c>
      <c r="P3766" s="150">
        <v>0</v>
      </c>
      <c r="Q3766" s="150">
        <v>0</v>
      </c>
      <c r="R3766" s="150">
        <v>315.42220651005567</v>
      </c>
      <c r="S3766" s="150">
        <v>0</v>
      </c>
      <c r="T3766" s="150">
        <v>51.515050000000002</v>
      </c>
      <c r="U3766" s="150">
        <v>0</v>
      </c>
      <c r="V3766" s="150">
        <v>0</v>
      </c>
      <c r="W3766" s="150">
        <v>53.216613049999992</v>
      </c>
      <c r="X3766" s="150">
        <v>0</v>
      </c>
      <c r="Y3766" s="150">
        <v>0</v>
      </c>
      <c r="Z3766" s="150"/>
      <c r="AA3766" s="150">
        <v>0</v>
      </c>
      <c r="AB3766" s="150">
        <v>0</v>
      </c>
      <c r="AC3766" s="150"/>
      <c r="AD3766" s="150">
        <v>0</v>
      </c>
      <c r="AE3766" s="150"/>
      <c r="AF3766" s="150">
        <v>66.197236812798693</v>
      </c>
      <c r="AG3766" s="150">
        <v>0</v>
      </c>
      <c r="AH3766" s="150">
        <v>109.3083318789062</v>
      </c>
      <c r="AI3766" s="150">
        <v>0</v>
      </c>
      <c r="AJ3766" s="150">
        <v>0</v>
      </c>
      <c r="AK3766" s="150"/>
      <c r="AL3766" s="150">
        <v>701.59716796875</v>
      </c>
      <c r="AM3766" s="150">
        <v>403.16195678710938</v>
      </c>
      <c r="AN3766" s="150">
        <v>298.43521118164063</v>
      </c>
      <c r="AO3766" s="5" t="s">
        <v>1027</v>
      </c>
    </row>
    <row r="3767" spans="1:41" ht="14.25" x14ac:dyDescent="0.45">
      <c r="A3767" s="150">
        <v>2020</v>
      </c>
      <c r="B3767" s="5" t="s">
        <v>1478</v>
      </c>
      <c r="C3767" s="5" t="s">
        <v>171</v>
      </c>
      <c r="D3767" s="5" t="s">
        <v>84</v>
      </c>
      <c r="E3767" s="5" t="s">
        <v>93</v>
      </c>
      <c r="F3767" s="5" t="s">
        <v>225</v>
      </c>
      <c r="G3767" s="5" t="s">
        <v>88</v>
      </c>
      <c r="H3767" s="5" t="s">
        <v>131</v>
      </c>
      <c r="I3767" s="150">
        <v>0</v>
      </c>
      <c r="J3767" s="150"/>
      <c r="K3767" s="150">
        <v>39.038802685048317</v>
      </c>
      <c r="L3767" s="150">
        <v>0</v>
      </c>
      <c r="M3767" s="150">
        <v>119.625</v>
      </c>
      <c r="N3767" s="150">
        <v>0</v>
      </c>
      <c r="O3767" s="150">
        <v>0</v>
      </c>
      <c r="P3767" s="150">
        <v>0</v>
      </c>
      <c r="Q3767" s="150">
        <v>0</v>
      </c>
      <c r="R3767" s="150">
        <v>330.08539376863922</v>
      </c>
      <c r="S3767" s="150">
        <v>0</v>
      </c>
      <c r="T3767" s="150">
        <v>53.068177531249972</v>
      </c>
      <c r="U3767" s="150"/>
      <c r="V3767" s="150">
        <v>0</v>
      </c>
      <c r="W3767" s="150">
        <v>54.227728697949992</v>
      </c>
      <c r="X3767" s="150">
        <v>0</v>
      </c>
      <c r="Y3767" s="150">
        <v>0</v>
      </c>
      <c r="Z3767" s="150">
        <v>0</v>
      </c>
      <c r="AA3767" s="150">
        <v>0</v>
      </c>
      <c r="AB3767" s="150">
        <v>99</v>
      </c>
      <c r="AC3767" s="150">
        <v>0</v>
      </c>
      <c r="AD3767" s="150">
        <v>0</v>
      </c>
      <c r="AE3767" s="150">
        <v>0</v>
      </c>
      <c r="AF3767" s="150">
        <v>0</v>
      </c>
      <c r="AG3767" s="150">
        <v>0</v>
      </c>
      <c r="AH3767" s="150">
        <v>0</v>
      </c>
      <c r="AI3767" s="150">
        <v>0</v>
      </c>
      <c r="AJ3767" s="150">
        <v>0</v>
      </c>
      <c r="AK3767" s="150"/>
      <c r="AL3767" s="150">
        <v>695.04510498046875</v>
      </c>
      <c r="AM3767" s="150">
        <v>330.08538818359375</v>
      </c>
      <c r="AN3767" s="150">
        <v>364.959716796875</v>
      </c>
      <c r="AO3767" s="5" t="s">
        <v>2784</v>
      </c>
    </row>
    <row r="3768" spans="1:41" ht="14.25" x14ac:dyDescent="0.45">
      <c r="A3768" s="150">
        <v>2020</v>
      </c>
      <c r="B3768" s="5" t="s">
        <v>4980</v>
      </c>
      <c r="C3768" s="5" t="s">
        <v>171</v>
      </c>
      <c r="D3768" s="5" t="s">
        <v>84</v>
      </c>
      <c r="E3768" s="5" t="s">
        <v>93</v>
      </c>
      <c r="F3768" s="5" t="s">
        <v>225</v>
      </c>
      <c r="G3768" s="5" t="s">
        <v>88</v>
      </c>
      <c r="H3768" s="5" t="s">
        <v>131</v>
      </c>
      <c r="I3768" s="150">
        <v>0</v>
      </c>
      <c r="J3768" s="150">
        <v>0</v>
      </c>
      <c r="K3768" s="150">
        <v>61</v>
      </c>
      <c r="L3768" s="150">
        <v>0</v>
      </c>
      <c r="M3768" s="150">
        <v>408</v>
      </c>
      <c r="N3768" s="150">
        <v>0</v>
      </c>
      <c r="O3768" s="150">
        <v>170.87499</v>
      </c>
      <c r="P3768" s="150">
        <v>0</v>
      </c>
      <c r="Q3768" s="150">
        <v>0</v>
      </c>
      <c r="R3768" s="150">
        <v>206.42531819964529</v>
      </c>
      <c r="S3768" s="150">
        <v>0</v>
      </c>
      <c r="T3768" s="150">
        <v>0</v>
      </c>
      <c r="U3768" s="150">
        <v>0</v>
      </c>
      <c r="V3768" s="150">
        <v>429</v>
      </c>
      <c r="W3768" s="150">
        <v>234.6</v>
      </c>
      <c r="X3768" s="150">
        <v>0</v>
      </c>
      <c r="Y3768" s="150"/>
      <c r="Z3768" s="150">
        <v>0</v>
      </c>
      <c r="AA3768" s="150">
        <v>2438</v>
      </c>
      <c r="AB3768" s="150">
        <v>0</v>
      </c>
      <c r="AC3768" s="150">
        <v>0</v>
      </c>
      <c r="AD3768" s="150">
        <v>0</v>
      </c>
      <c r="AE3768" s="150">
        <v>0</v>
      </c>
      <c r="AF3768" s="150">
        <v>63.466000793999989</v>
      </c>
      <c r="AG3768" s="150">
        <v>0</v>
      </c>
      <c r="AH3768" s="150">
        <v>386.90422489999997</v>
      </c>
      <c r="AI3768" s="150">
        <v>0</v>
      </c>
      <c r="AJ3768" s="150">
        <v>0</v>
      </c>
      <c r="AK3768" s="150"/>
      <c r="AL3768" s="150">
        <v>4398.2705078125</v>
      </c>
      <c r="AM3768" s="150">
        <v>3136.891357421875</v>
      </c>
      <c r="AN3768" s="150">
        <v>1261.379150390625</v>
      </c>
      <c r="AO3768" s="5" t="s">
        <v>5666</v>
      </c>
    </row>
    <row r="3769" spans="1:41" ht="14.25" x14ac:dyDescent="0.45">
      <c r="A3769" s="150">
        <v>2020</v>
      </c>
      <c r="B3769" s="5" t="s">
        <v>6344</v>
      </c>
      <c r="C3769" s="5" t="s">
        <v>171</v>
      </c>
      <c r="D3769" s="5" t="s">
        <v>84</v>
      </c>
      <c r="E3769" s="5" t="s">
        <v>93</v>
      </c>
      <c r="F3769" s="5" t="s">
        <v>225</v>
      </c>
      <c r="G3769" s="5" t="s">
        <v>88</v>
      </c>
      <c r="H3769" s="5" t="s">
        <v>131</v>
      </c>
      <c r="I3769" s="150">
        <v>0</v>
      </c>
      <c r="J3769" s="150">
        <v>0</v>
      </c>
      <c r="K3769" s="150">
        <v>0</v>
      </c>
      <c r="L3769" s="150">
        <v>0</v>
      </c>
      <c r="M3769" s="150">
        <v>0</v>
      </c>
      <c r="N3769" s="150">
        <v>0</v>
      </c>
      <c r="O3769" s="150">
        <v>0</v>
      </c>
      <c r="P3769" s="150">
        <v>0</v>
      </c>
      <c r="Q3769" s="150">
        <v>0</v>
      </c>
      <c r="R3769" s="150">
        <v>236.36344</v>
      </c>
      <c r="S3769" s="150">
        <v>916.5402317411266</v>
      </c>
      <c r="T3769" s="150">
        <v>0</v>
      </c>
      <c r="U3769" s="150">
        <v>0</v>
      </c>
      <c r="V3769" s="150">
        <v>700</v>
      </c>
      <c r="W3769" s="150">
        <v>480</v>
      </c>
      <c r="X3769" s="150">
        <v>0</v>
      </c>
      <c r="Y3769" s="150"/>
      <c r="Z3769" s="150">
        <v>0</v>
      </c>
      <c r="AA3769" s="150">
        <v>789</v>
      </c>
      <c r="AB3769" s="150">
        <v>0</v>
      </c>
      <c r="AC3769" s="150">
        <v>0</v>
      </c>
      <c r="AD3769" s="150">
        <v>0</v>
      </c>
      <c r="AE3769" s="150">
        <v>0</v>
      </c>
      <c r="AF3769" s="150">
        <v>83.031788215130518</v>
      </c>
      <c r="AG3769" s="150">
        <v>398</v>
      </c>
      <c r="AH3769" s="150">
        <v>446.63235885613682</v>
      </c>
      <c r="AI3769" s="150">
        <v>0</v>
      </c>
      <c r="AJ3769" s="150">
        <v>0</v>
      </c>
      <c r="AK3769" s="150">
        <v>20</v>
      </c>
      <c r="AL3769" s="150">
        <v>4069.56787109375</v>
      </c>
      <c r="AM3769" s="150">
        <v>2206.39501953125</v>
      </c>
      <c r="AN3769" s="150">
        <v>1863.172607421875</v>
      </c>
      <c r="AO3769" s="5" t="s">
        <v>6675</v>
      </c>
    </row>
    <row r="3770" spans="1:41" ht="14.25" x14ac:dyDescent="0.45">
      <c r="A3770" s="150">
        <v>2020</v>
      </c>
      <c r="B3770" s="5" t="s">
        <v>4024</v>
      </c>
      <c r="C3770" s="5" t="s">
        <v>171</v>
      </c>
      <c r="D3770" s="5" t="s">
        <v>84</v>
      </c>
      <c r="E3770" s="5" t="s">
        <v>93</v>
      </c>
      <c r="F3770" s="5" t="s">
        <v>225</v>
      </c>
      <c r="G3770" s="5" t="s">
        <v>88</v>
      </c>
      <c r="H3770" s="5" t="s">
        <v>131</v>
      </c>
      <c r="I3770" s="150">
        <v>0</v>
      </c>
      <c r="J3770" s="150"/>
      <c r="K3770" s="150">
        <v>67.559569999999994</v>
      </c>
      <c r="L3770" s="150">
        <v>21.425999999999998</v>
      </c>
      <c r="M3770" s="150">
        <v>0</v>
      </c>
      <c r="N3770" s="150">
        <v>0</v>
      </c>
      <c r="O3770" s="150">
        <v>174.444648</v>
      </c>
      <c r="P3770" s="150">
        <v>0</v>
      </c>
      <c r="Q3770" s="150">
        <v>0</v>
      </c>
      <c r="R3770" s="150">
        <v>312.75057272759568</v>
      </c>
      <c r="S3770" s="150">
        <v>0</v>
      </c>
      <c r="T3770" s="150">
        <v>53.060399999999987</v>
      </c>
      <c r="U3770" s="150">
        <v>0</v>
      </c>
      <c r="V3770" s="150">
        <v>438</v>
      </c>
      <c r="W3770" s="150">
        <v>52.122049999999987</v>
      </c>
      <c r="X3770" s="150">
        <v>200</v>
      </c>
      <c r="Y3770" s="150">
        <v>0</v>
      </c>
      <c r="Z3770" s="150">
        <v>0</v>
      </c>
      <c r="AA3770" s="150">
        <v>1662</v>
      </c>
      <c r="AB3770" s="150">
        <v>0</v>
      </c>
      <c r="AC3770" s="150">
        <v>0</v>
      </c>
      <c r="AD3770" s="150">
        <v>0</v>
      </c>
      <c r="AE3770" s="150">
        <v>0</v>
      </c>
      <c r="AF3770" s="150">
        <v>65.370412800000011</v>
      </c>
      <c r="AG3770" s="150">
        <v>0</v>
      </c>
      <c r="AH3770" s="150">
        <v>251</v>
      </c>
      <c r="AI3770" s="150">
        <v>0</v>
      </c>
      <c r="AJ3770" s="150">
        <v>0</v>
      </c>
      <c r="AK3770" s="150">
        <v>0</v>
      </c>
      <c r="AL3770" s="150">
        <v>3297.733642578125</v>
      </c>
      <c r="AM3770" s="150">
        <v>2499.546875</v>
      </c>
      <c r="AN3770" s="150">
        <v>798.1866455078125</v>
      </c>
      <c r="AO3770" s="5" t="s">
        <v>4441</v>
      </c>
    </row>
    <row r="3771" spans="1:41" ht="14.25" x14ac:dyDescent="0.45">
      <c r="A3771" s="150">
        <v>2020</v>
      </c>
      <c r="B3771" s="5" t="s">
        <v>1476</v>
      </c>
      <c r="C3771" s="5" t="s">
        <v>171</v>
      </c>
      <c r="D3771" s="5" t="s">
        <v>84</v>
      </c>
      <c r="E3771" s="5" t="s">
        <v>93</v>
      </c>
      <c r="F3771" s="5" t="s">
        <v>225</v>
      </c>
      <c r="G3771" s="5" t="s">
        <v>88</v>
      </c>
      <c r="H3771" s="5" t="s">
        <v>131</v>
      </c>
      <c r="I3771" s="150"/>
      <c r="J3771" s="150">
        <v>0</v>
      </c>
      <c r="K3771" s="150">
        <v>41</v>
      </c>
      <c r="L3771" s="150">
        <v>0</v>
      </c>
      <c r="M3771" s="150">
        <v>103.5</v>
      </c>
      <c r="N3771" s="150">
        <v>0</v>
      </c>
      <c r="O3771" s="150">
        <v>0</v>
      </c>
      <c r="P3771" s="150">
        <v>40.774999999999999</v>
      </c>
      <c r="Q3771" s="150">
        <v>0</v>
      </c>
      <c r="R3771" s="150">
        <v>250.59417402351349</v>
      </c>
      <c r="S3771" s="150">
        <v>0</v>
      </c>
      <c r="T3771" s="150">
        <v>0</v>
      </c>
      <c r="U3771" s="150"/>
      <c r="V3771" s="150">
        <v>0</v>
      </c>
      <c r="W3771" s="150">
        <v>56.307578685131489</v>
      </c>
      <c r="X3771" s="150">
        <v>179.108</v>
      </c>
      <c r="Y3771" s="150">
        <v>0</v>
      </c>
      <c r="Z3771" s="150">
        <v>0</v>
      </c>
      <c r="AA3771" s="150">
        <v>0</v>
      </c>
      <c r="AB3771" s="150">
        <v>202</v>
      </c>
      <c r="AC3771" s="150"/>
      <c r="AD3771" s="150">
        <v>0</v>
      </c>
      <c r="AE3771" s="150">
        <v>0</v>
      </c>
      <c r="AF3771" s="150">
        <v>229.73713352985601</v>
      </c>
      <c r="AG3771" s="150">
        <v>2364.6323887469939</v>
      </c>
      <c r="AH3771" s="150">
        <v>0</v>
      </c>
      <c r="AI3771" s="150">
        <v>0</v>
      </c>
      <c r="AJ3771" s="150">
        <v>0</v>
      </c>
      <c r="AK3771" s="150"/>
      <c r="AL3771" s="150">
        <v>3467.654296875</v>
      </c>
      <c r="AM3771" s="150">
        <v>2885.73876953125</v>
      </c>
      <c r="AN3771" s="150">
        <v>581.91552734375</v>
      </c>
      <c r="AO3771" s="5" t="s">
        <v>2786</v>
      </c>
    </row>
    <row r="3772" spans="1:41" ht="14.25" x14ac:dyDescent="0.45">
      <c r="A3772" s="150">
        <v>2020</v>
      </c>
      <c r="B3772" s="5" t="s">
        <v>1477</v>
      </c>
      <c r="C3772" s="5" t="s">
        <v>171</v>
      </c>
      <c r="D3772" s="5" t="s">
        <v>84</v>
      </c>
      <c r="E3772" s="5" t="s">
        <v>93</v>
      </c>
      <c r="F3772" s="5" t="s">
        <v>225</v>
      </c>
      <c r="G3772" s="5" t="s">
        <v>88</v>
      </c>
      <c r="H3772" s="5" t="s">
        <v>131</v>
      </c>
      <c r="I3772" s="150">
        <v>0</v>
      </c>
      <c r="J3772" s="150"/>
      <c r="K3772" s="150">
        <v>40.014772752174522</v>
      </c>
      <c r="L3772" s="150">
        <v>0</v>
      </c>
      <c r="M3772" s="150">
        <v>122.34375</v>
      </c>
      <c r="N3772" s="150">
        <v>0</v>
      </c>
      <c r="O3772" s="150">
        <v>0</v>
      </c>
      <c r="P3772" s="150">
        <v>40.774999999999999</v>
      </c>
      <c r="Q3772" s="150">
        <v>0</v>
      </c>
      <c r="R3772" s="150">
        <v>225.5609469954602</v>
      </c>
      <c r="S3772" s="150">
        <v>0</v>
      </c>
      <c r="T3772" s="150">
        <v>0</v>
      </c>
      <c r="U3772" s="150"/>
      <c r="V3772" s="150">
        <v>0</v>
      </c>
      <c r="W3772" s="150">
        <v>55.204040160000012</v>
      </c>
      <c r="X3772" s="150">
        <v>0</v>
      </c>
      <c r="Y3772" s="150">
        <v>0</v>
      </c>
      <c r="Z3772" s="150">
        <v>0</v>
      </c>
      <c r="AA3772" s="150">
        <v>0</v>
      </c>
      <c r="AB3772" s="150">
        <v>0</v>
      </c>
      <c r="AC3772" s="150"/>
      <c r="AD3772" s="150">
        <v>0</v>
      </c>
      <c r="AE3772" s="150">
        <v>0</v>
      </c>
      <c r="AF3772" s="150">
        <v>199.4851844903456</v>
      </c>
      <c r="AG3772" s="150">
        <v>0</v>
      </c>
      <c r="AH3772" s="150">
        <v>0</v>
      </c>
      <c r="AI3772" s="150">
        <v>0</v>
      </c>
      <c r="AJ3772" s="150">
        <v>0</v>
      </c>
      <c r="AK3772" s="150">
        <v>0</v>
      </c>
      <c r="AL3772" s="150">
        <v>683.3836669921875</v>
      </c>
      <c r="AM3772" s="150">
        <v>465.82113647460938</v>
      </c>
      <c r="AN3772" s="150">
        <v>217.56256103515625</v>
      </c>
      <c r="AO3772" s="5" t="s">
        <v>2785</v>
      </c>
    </row>
    <row r="3773" spans="1:41" ht="14.25" x14ac:dyDescent="0.45">
      <c r="A3773" s="150">
        <v>2020</v>
      </c>
      <c r="B3773" s="5" t="s">
        <v>7352</v>
      </c>
      <c r="C3773" s="5" t="s">
        <v>171</v>
      </c>
      <c r="D3773" s="5" t="s">
        <v>84</v>
      </c>
      <c r="E3773" s="5" t="s">
        <v>93</v>
      </c>
      <c r="F3773" s="5" t="s">
        <v>225</v>
      </c>
      <c r="G3773" s="5" t="s">
        <v>88</v>
      </c>
      <c r="H3773" s="5" t="s">
        <v>131</v>
      </c>
      <c r="I3773" s="150">
        <v>0</v>
      </c>
      <c r="J3773" s="150">
        <v>0</v>
      </c>
      <c r="K3773" s="150">
        <v>15</v>
      </c>
      <c r="L3773" s="150">
        <v>0</v>
      </c>
      <c r="M3773" s="150">
        <v>0</v>
      </c>
      <c r="N3773" s="150">
        <v>0</v>
      </c>
      <c r="O3773" s="150">
        <v>0</v>
      </c>
      <c r="P3773" s="150">
        <v>275</v>
      </c>
      <c r="Q3773" s="150">
        <v>0</v>
      </c>
      <c r="R3773" s="150">
        <v>191.82852999999989</v>
      </c>
      <c r="S3773" s="150"/>
      <c r="T3773" s="150">
        <v>0</v>
      </c>
      <c r="U3773" s="150">
        <v>0</v>
      </c>
      <c r="V3773" s="150">
        <v>276</v>
      </c>
      <c r="W3773" s="150">
        <v>635</v>
      </c>
      <c r="X3773" s="150">
        <v>0</v>
      </c>
      <c r="Y3773" s="150">
        <v>0</v>
      </c>
      <c r="Z3773" s="150">
        <v>0</v>
      </c>
      <c r="AA3773" s="150">
        <v>0</v>
      </c>
      <c r="AB3773" s="150">
        <v>0</v>
      </c>
      <c r="AC3773" s="150">
        <v>0</v>
      </c>
      <c r="AD3773" s="150">
        <v>0</v>
      </c>
      <c r="AE3773" s="150"/>
      <c r="AF3773" s="150">
        <v>11.19103088946623</v>
      </c>
      <c r="AG3773" s="150">
        <v>731</v>
      </c>
      <c r="AH3773" s="150">
        <v>435</v>
      </c>
      <c r="AI3773" s="150">
        <v>0</v>
      </c>
      <c r="AJ3773" s="150">
        <v>0</v>
      </c>
      <c r="AK3773" s="150">
        <v>20</v>
      </c>
      <c r="AL3773" s="150">
        <v>2590.01953125</v>
      </c>
      <c r="AM3773" s="150">
        <v>1485.01953125</v>
      </c>
      <c r="AN3773" s="150">
        <v>1105</v>
      </c>
      <c r="AO3773" s="5" t="s">
        <v>7372</v>
      </c>
    </row>
    <row r="3774" spans="1:41" ht="14.25" x14ac:dyDescent="0.45">
      <c r="A3774" s="150">
        <v>2020</v>
      </c>
      <c r="B3774" s="5" t="s">
        <v>1478</v>
      </c>
      <c r="C3774" s="5" t="s">
        <v>171</v>
      </c>
      <c r="D3774" s="5" t="s">
        <v>84</v>
      </c>
      <c r="E3774" s="5" t="s">
        <v>93</v>
      </c>
      <c r="F3774" s="5" t="s">
        <v>228</v>
      </c>
      <c r="G3774" s="5" t="s">
        <v>87</v>
      </c>
      <c r="H3774" s="5" t="s">
        <v>131</v>
      </c>
      <c r="I3774" s="150">
        <v>403.02085877797498</v>
      </c>
      <c r="J3774" s="150">
        <v>172.7232251905607</v>
      </c>
      <c r="K3774" s="150">
        <v>109.39137595402178</v>
      </c>
      <c r="L3774" s="150">
        <v>23.029763358741427</v>
      </c>
      <c r="M3774" s="150">
        <v>920.75872628668071</v>
      </c>
      <c r="N3774" s="150">
        <v>500.29397325262704</v>
      </c>
      <c r="O3774" s="150">
        <v>70.240778244161348</v>
      </c>
      <c r="P3774" s="150">
        <v>0</v>
      </c>
      <c r="Q3774" s="150">
        <v>0</v>
      </c>
      <c r="R3774" s="150">
        <v>586.109794519557</v>
      </c>
      <c r="S3774" s="150">
        <v>518.16967557168209</v>
      </c>
      <c r="T3774" s="150">
        <v>857.85868511311821</v>
      </c>
      <c r="U3774" s="150">
        <v>138.17858015244857</v>
      </c>
      <c r="V3774" s="150">
        <v>0</v>
      </c>
      <c r="W3774" s="150">
        <v>0</v>
      </c>
      <c r="X3774" s="150">
        <v>177.90480823579279</v>
      </c>
      <c r="Y3774" s="150">
        <v>2839.0666218034298</v>
      </c>
      <c r="Z3774" s="150">
        <v>399.19791806042389</v>
      </c>
      <c r="AA3774" s="150">
        <v>8532.8873307984868</v>
      </c>
      <c r="AB3774" s="150">
        <v>132.42113931276322</v>
      </c>
      <c r="AC3774" s="150">
        <v>530.77847101059319</v>
      </c>
      <c r="AD3774" s="150">
        <v>417.38371722941497</v>
      </c>
      <c r="AE3774" s="150">
        <v>0</v>
      </c>
      <c r="AF3774" s="150">
        <v>703.48489016642463</v>
      </c>
      <c r="AG3774" s="150">
        <v>10451.183087216383</v>
      </c>
      <c r="AH3774" s="150">
        <v>1186.0328129751836</v>
      </c>
      <c r="AI3774" s="150">
        <v>336.23454503762486</v>
      </c>
      <c r="AJ3774" s="150">
        <v>964.3713406472973</v>
      </c>
      <c r="AK3774" s="150">
        <v>85.210124427343288</v>
      </c>
      <c r="AL3774" s="150">
        <v>31055.931640625</v>
      </c>
      <c r="AM3774" s="150">
        <v>26244.326171875</v>
      </c>
      <c r="AN3774" s="150">
        <v>4811.60595703125</v>
      </c>
      <c r="AO3774" s="5" t="s">
        <v>2787</v>
      </c>
    </row>
    <row r="3775" spans="1:41" ht="14.25" x14ac:dyDescent="0.45">
      <c r="A3775" s="150">
        <v>2020</v>
      </c>
      <c r="B3775" s="5" t="s">
        <v>4980</v>
      </c>
      <c r="C3775" s="5" t="s">
        <v>171</v>
      </c>
      <c r="D3775" s="5" t="s">
        <v>84</v>
      </c>
      <c r="E3775" s="5" t="s">
        <v>93</v>
      </c>
      <c r="F3775" s="5" t="s">
        <v>228</v>
      </c>
      <c r="G3775" s="5" t="s">
        <v>87</v>
      </c>
      <c r="H3775" s="5" t="s">
        <v>131</v>
      </c>
      <c r="I3775" s="150">
        <v>490.92221118053294</v>
      </c>
      <c r="J3775" s="150">
        <v>0</v>
      </c>
      <c r="K3775" s="150">
        <v>107.78692282604341</v>
      </c>
      <c r="L3775" s="150">
        <v>156.96868984098586</v>
      </c>
      <c r="M3775" s="150">
        <v>416.12505024959341</v>
      </c>
      <c r="N3775" s="150">
        <v>479.71001140887114</v>
      </c>
      <c r="O3775" s="150">
        <v>359.23706869648441</v>
      </c>
      <c r="P3775" s="150">
        <v>239.14021875103214</v>
      </c>
      <c r="Q3775" s="150">
        <v>94.558520281799105</v>
      </c>
      <c r="R3775" s="150">
        <v>580.27125974910746</v>
      </c>
      <c r="S3775" s="150">
        <v>316.0443419617165</v>
      </c>
      <c r="T3775" s="150">
        <v>1264.177367846866</v>
      </c>
      <c r="U3775" s="150">
        <v>231.76585077192544</v>
      </c>
      <c r="V3775" s="150">
        <v>221.23103937320155</v>
      </c>
      <c r="W3775" s="150">
        <v>0</v>
      </c>
      <c r="X3775" s="150">
        <v>579.41462692981361</v>
      </c>
      <c r="Y3775" s="150">
        <v>0</v>
      </c>
      <c r="Z3775" s="150">
        <v>1274.1997240598387</v>
      </c>
      <c r="AA3775" s="150">
        <v>3254.2032410658076</v>
      </c>
      <c r="AB3775" s="150">
        <v>0</v>
      </c>
      <c r="AC3775" s="150">
        <v>1616.557327803921</v>
      </c>
      <c r="AD3775" s="150">
        <v>1834.1106645178281</v>
      </c>
      <c r="AE3775" s="150">
        <v>0</v>
      </c>
      <c r="AF3775" s="150">
        <v>384.94200850937068</v>
      </c>
      <c r="AG3775" s="150">
        <v>2518.8734054348806</v>
      </c>
      <c r="AH3775" s="150">
        <v>1438.0017559258101</v>
      </c>
      <c r="AI3775" s="150">
        <v>0</v>
      </c>
      <c r="AJ3775" s="150">
        <v>10345.184793546854</v>
      </c>
      <c r="AK3775" s="150">
        <v>212.80319025422244</v>
      </c>
      <c r="AL3775" s="150">
        <v>28416.23046875</v>
      </c>
      <c r="AM3775" s="150">
        <v>21888.529296875</v>
      </c>
      <c r="AN3775" s="150">
        <v>6527.701171875</v>
      </c>
      <c r="AO3775" s="5" t="s">
        <v>5667</v>
      </c>
    </row>
    <row r="3776" spans="1:41" ht="14.25" x14ac:dyDescent="0.45">
      <c r="A3776" s="150">
        <v>2020</v>
      </c>
      <c r="B3776" s="5" t="s">
        <v>1477</v>
      </c>
      <c r="C3776" s="5" t="s">
        <v>171</v>
      </c>
      <c r="D3776" s="5" t="s">
        <v>84</v>
      </c>
      <c r="E3776" s="5" t="s">
        <v>93</v>
      </c>
      <c r="F3776" s="5" t="s">
        <v>228</v>
      </c>
      <c r="G3776" s="5" t="s">
        <v>87</v>
      </c>
      <c r="H3776" s="5" t="s">
        <v>131</v>
      </c>
      <c r="I3776" s="150">
        <v>118.57221861193064</v>
      </c>
      <c r="J3776" s="150">
        <v>157.19116968250898</v>
      </c>
      <c r="K3776" s="150">
        <v>65.21472023656186</v>
      </c>
      <c r="L3776" s="150">
        <v>23.714443722386129</v>
      </c>
      <c r="M3776" s="150">
        <v>1531.5084186463491</v>
      </c>
      <c r="N3776" s="150">
        <v>476.06745772690152</v>
      </c>
      <c r="O3776" s="150">
        <v>68.771886794919766</v>
      </c>
      <c r="P3776" s="150">
        <v>35.57166558357919</v>
      </c>
      <c r="Q3776" s="150">
        <v>0</v>
      </c>
      <c r="R3776" s="150">
        <v>429.34301927512183</v>
      </c>
      <c r="S3776" s="150">
        <v>533.57498375368789</v>
      </c>
      <c r="T3776" s="150">
        <v>337.93082304400235</v>
      </c>
      <c r="U3776" s="150">
        <v>355.71665583579193</v>
      </c>
      <c r="V3776" s="150">
        <v>0</v>
      </c>
      <c r="W3776" s="150">
        <v>0</v>
      </c>
      <c r="X3776" s="150">
        <v>57.559329423267307</v>
      </c>
      <c r="Y3776" s="150">
        <v>3841.7398830265529</v>
      </c>
      <c r="Z3776" s="150">
        <v>652.14720236561857</v>
      </c>
      <c r="AA3776" s="150">
        <v>8647.9998985498569</v>
      </c>
      <c r="AB3776" s="150"/>
      <c r="AC3776" s="150">
        <v>752.34072709269992</v>
      </c>
      <c r="AD3776" s="150">
        <v>481.65635925117488</v>
      </c>
      <c r="AE3776" s="150">
        <v>569.14664933726704</v>
      </c>
      <c r="AF3776" s="150">
        <v>718.5996768874619</v>
      </c>
      <c r="AG3776" s="150">
        <v>13301.431483886379</v>
      </c>
      <c r="AH3776" s="150">
        <v>2065.5280482198318</v>
      </c>
      <c r="AI3776" s="150">
        <v>277.45899155191768</v>
      </c>
      <c r="AJ3776" s="150">
        <v>4050.3952340993319</v>
      </c>
      <c r="AK3776" s="150">
        <v>2258.3867383836146</v>
      </c>
      <c r="AL3776" s="150">
        <v>41807.56640625</v>
      </c>
      <c r="AM3776" s="150">
        <v>34129.9765625</v>
      </c>
      <c r="AN3776" s="150">
        <v>7677.59033203125</v>
      </c>
      <c r="AO3776" s="5" t="s">
        <v>2788</v>
      </c>
    </row>
    <row r="3777" spans="1:41" ht="14.25" x14ac:dyDescent="0.45">
      <c r="A3777" s="150">
        <v>2020</v>
      </c>
      <c r="B3777" s="5" t="s">
        <v>582</v>
      </c>
      <c r="C3777" s="5" t="s">
        <v>171</v>
      </c>
      <c r="D3777" s="5" t="s">
        <v>84</v>
      </c>
      <c r="E3777" s="5" t="s">
        <v>93</v>
      </c>
      <c r="F3777" s="5" t="s">
        <v>228</v>
      </c>
      <c r="G3777" s="5" t="s">
        <v>87</v>
      </c>
      <c r="H3777" s="5" t="s">
        <v>131</v>
      </c>
      <c r="I3777" s="150">
        <v>279.11698153336448</v>
      </c>
      <c r="J3777" s="150">
        <v>361.73560806724038</v>
      </c>
      <c r="K3777" s="150">
        <v>61.405735937340182</v>
      </c>
      <c r="L3777" s="150">
        <v>184.21720781202055</v>
      </c>
      <c r="M3777" s="150">
        <v>279.11698153336448</v>
      </c>
      <c r="N3777" s="150">
        <v>60.038062727826699</v>
      </c>
      <c r="O3777" s="150">
        <v>68.104543494140927</v>
      </c>
      <c r="P3777" s="150">
        <v>0</v>
      </c>
      <c r="Q3777" s="150">
        <v>0</v>
      </c>
      <c r="R3777" s="150">
        <v>221.19048245124969</v>
      </c>
      <c r="S3777" s="150">
        <v>502.41056676005604</v>
      </c>
      <c r="T3777" s="150">
        <v>831.76860496942618</v>
      </c>
      <c r="U3777" s="150">
        <v>0</v>
      </c>
      <c r="V3777" s="150">
        <v>93.783305795210467</v>
      </c>
      <c r="W3777" s="150">
        <v>0</v>
      </c>
      <c r="X3777" s="150">
        <v>359.71142165196721</v>
      </c>
      <c r="Y3777" s="150">
        <v>2545.546871584284</v>
      </c>
      <c r="Z3777" s="150">
        <v>1173.6354954869346</v>
      </c>
      <c r="AA3777" s="150">
        <v>3295.0418386090096</v>
      </c>
      <c r="AB3777" s="150">
        <v>144.02436247121608</v>
      </c>
      <c r="AC3777" s="150">
        <v>435.81102203034305</v>
      </c>
      <c r="AD3777" s="150">
        <v>149.53211789115696</v>
      </c>
      <c r="AE3777" s="150">
        <v>0</v>
      </c>
      <c r="AF3777" s="150">
        <v>887.09492452320933</v>
      </c>
      <c r="AG3777" s="150">
        <v>1779.6498742567319</v>
      </c>
      <c r="AH3777" s="150">
        <v>1116.4679261334579</v>
      </c>
      <c r="AI3777" s="150">
        <v>0</v>
      </c>
      <c r="AJ3777" s="150">
        <v>1134.3314129515932</v>
      </c>
      <c r="AK3777" s="150">
        <v>167.47018892001867</v>
      </c>
      <c r="AL3777" s="150">
        <v>16131.203125</v>
      </c>
      <c r="AM3777" s="150">
        <v>12451.19140625</v>
      </c>
      <c r="AN3777" s="150">
        <v>3680.0126953125</v>
      </c>
      <c r="AO3777" s="5" t="s">
        <v>1028</v>
      </c>
    </row>
    <row r="3778" spans="1:41" ht="14.25" x14ac:dyDescent="0.45">
      <c r="A3778" s="150">
        <v>2020</v>
      </c>
      <c r="B3778" s="5" t="s">
        <v>7352</v>
      </c>
      <c r="C3778" s="5" t="s">
        <v>171</v>
      </c>
      <c r="D3778" s="5" t="s">
        <v>84</v>
      </c>
      <c r="E3778" s="5" t="s">
        <v>93</v>
      </c>
      <c r="F3778" s="5" t="s">
        <v>228</v>
      </c>
      <c r="G3778" s="5" t="s">
        <v>87</v>
      </c>
      <c r="H3778" s="5" t="s">
        <v>131</v>
      </c>
      <c r="I3778" s="150">
        <v>765</v>
      </c>
      <c r="J3778" s="150">
        <v>0</v>
      </c>
      <c r="K3778" s="150">
        <v>145.167</v>
      </c>
      <c r="L3778" s="150">
        <v>706.846</v>
      </c>
      <c r="M3778" s="150">
        <v>0</v>
      </c>
      <c r="N3778" s="150">
        <v>439.1</v>
      </c>
      <c r="O3778" s="150">
        <v>341</v>
      </c>
      <c r="P3778" s="150">
        <v>360</v>
      </c>
      <c r="Q3778" s="150">
        <v>184.58384000000001</v>
      </c>
      <c r="R3778" s="150">
        <v>23.70262</v>
      </c>
      <c r="S3778" s="150">
        <v>1904.4</v>
      </c>
      <c r="T3778" s="150">
        <v>1628.405923636363</v>
      </c>
      <c r="U3778" s="150">
        <v>216.047</v>
      </c>
      <c r="V3778" s="150">
        <v>428</v>
      </c>
      <c r="W3778" s="150">
        <v>0</v>
      </c>
      <c r="X3778" s="150">
        <v>1057</v>
      </c>
      <c r="Y3778" s="150">
        <v>0</v>
      </c>
      <c r="Z3778" s="150">
        <v>2361.6619949999999</v>
      </c>
      <c r="AA3778" s="150">
        <v>2366</v>
      </c>
      <c r="AB3778" s="150">
        <v>0</v>
      </c>
      <c r="AC3778" s="150">
        <v>1372.4110000000001</v>
      </c>
      <c r="AD3778" s="150">
        <v>3192.2956800000011</v>
      </c>
      <c r="AE3778" s="150">
        <v>0</v>
      </c>
      <c r="AF3778" s="150">
        <v>619.80498715066847</v>
      </c>
      <c r="AG3778" s="150">
        <v>39649</v>
      </c>
      <c r="AH3778" s="150">
        <v>1152</v>
      </c>
      <c r="AI3778" s="150">
        <v>377</v>
      </c>
      <c r="AJ3778" s="150">
        <v>11618.72478</v>
      </c>
      <c r="AK3778" s="150">
        <v>202</v>
      </c>
      <c r="AL3778" s="150">
        <v>71110.1484375</v>
      </c>
      <c r="AM3778" s="150">
        <v>61110.8828125</v>
      </c>
      <c r="AN3778" s="150">
        <v>9999.2685546875</v>
      </c>
      <c r="AO3778" s="5" t="s">
        <v>7373</v>
      </c>
    </row>
    <row r="3779" spans="1:41" ht="14.25" x14ac:dyDescent="0.45">
      <c r="A3779" s="150">
        <v>2020</v>
      </c>
      <c r="B3779" s="5" t="s">
        <v>1476</v>
      </c>
      <c r="C3779" s="5" t="s">
        <v>171</v>
      </c>
      <c r="D3779" s="5" t="s">
        <v>84</v>
      </c>
      <c r="E3779" s="5" t="s">
        <v>93</v>
      </c>
      <c r="F3779" s="5" t="s">
        <v>228</v>
      </c>
      <c r="G3779" s="5" t="s">
        <v>87</v>
      </c>
      <c r="H3779" s="5" t="s">
        <v>131</v>
      </c>
      <c r="I3779" s="150">
        <v>0</v>
      </c>
      <c r="J3779" s="150">
        <v>145.1638256265465</v>
      </c>
      <c r="K3779" s="150">
        <v>60.484927344394372</v>
      </c>
      <c r="L3779" s="150">
        <v>495.97640422403384</v>
      </c>
      <c r="M3779" s="150">
        <v>1288.3289524356001</v>
      </c>
      <c r="N3779" s="150">
        <v>708.88334847630199</v>
      </c>
      <c r="O3779" s="150">
        <v>69.860091082775497</v>
      </c>
      <c r="P3779" s="150">
        <v>36.290956406636624</v>
      </c>
      <c r="Q3779" s="150">
        <v>0</v>
      </c>
      <c r="R3779" s="150">
        <v>462.0652272837624</v>
      </c>
      <c r="S3779" s="150">
        <v>544.36434609954938</v>
      </c>
      <c r="T3779" s="150">
        <v>344.76408586304791</v>
      </c>
      <c r="U3779" s="150">
        <v>412.78206376945292</v>
      </c>
      <c r="V3779" s="150">
        <v>0</v>
      </c>
      <c r="W3779" s="150">
        <v>0</v>
      </c>
      <c r="X3779" s="150">
        <v>211.69724570538028</v>
      </c>
      <c r="Y3779" s="150">
        <v>961.71034477587045</v>
      </c>
      <c r="Z3779" s="150">
        <v>120.96985468878874</v>
      </c>
      <c r="AA3779" s="150">
        <v>8276.3772871919227</v>
      </c>
      <c r="AB3779" s="150">
        <v>85.888596829040011</v>
      </c>
      <c r="AC3779" s="150"/>
      <c r="AD3779" s="150">
        <v>486.90366512237466</v>
      </c>
      <c r="AE3779" s="150"/>
      <c r="AF3779" s="150">
        <v>568.55831703730712</v>
      </c>
      <c r="AG3779" s="150">
        <v>1615.666650651445</v>
      </c>
      <c r="AH3779" s="150">
        <v>897.59632179081245</v>
      </c>
      <c r="AI3779" s="150">
        <v>472.99213183316397</v>
      </c>
      <c r="AJ3779" s="150">
        <v>789.45179609970216</v>
      </c>
      <c r="AK3779" s="150">
        <v>2201.651355335955</v>
      </c>
      <c r="AL3779" s="150">
        <v>21258.42578125</v>
      </c>
      <c r="AM3779" s="150">
        <v>14593.8974609375</v>
      </c>
      <c r="AN3779" s="150">
        <v>6664.53173828125</v>
      </c>
      <c r="AO3779" s="5" t="s">
        <v>2789</v>
      </c>
    </row>
    <row r="3780" spans="1:41" ht="14.25" x14ac:dyDescent="0.45">
      <c r="A3780" s="150">
        <v>2020</v>
      </c>
      <c r="B3780" s="5" t="s">
        <v>4024</v>
      </c>
      <c r="C3780" s="5" t="s">
        <v>171</v>
      </c>
      <c r="D3780" s="5" t="s">
        <v>84</v>
      </c>
      <c r="E3780" s="5" t="s">
        <v>93</v>
      </c>
      <c r="F3780" s="5" t="s">
        <v>228</v>
      </c>
      <c r="G3780" s="5" t="s">
        <v>87</v>
      </c>
      <c r="H3780" s="5" t="s">
        <v>131</v>
      </c>
      <c r="I3780" s="150">
        <v>329.97405502419031</v>
      </c>
      <c r="J3780" s="150">
        <v>2788.5512354913135</v>
      </c>
      <c r="K3780" s="150">
        <v>143.6306739180705</v>
      </c>
      <c r="L3780" s="150">
        <v>448.98109126242292</v>
      </c>
      <c r="M3780" s="150">
        <v>0</v>
      </c>
      <c r="N3780" s="150">
        <v>64.912928857217764</v>
      </c>
      <c r="O3780" s="150">
        <v>368.92181233852102</v>
      </c>
      <c r="P3780" s="150">
        <v>474.94626280531003</v>
      </c>
      <c r="Q3780" s="150">
        <v>94.245783149217345</v>
      </c>
      <c r="R3780" s="150">
        <v>216.79015221271834</v>
      </c>
      <c r="S3780" s="150">
        <v>108.18821476202962</v>
      </c>
      <c r="T3780" s="150">
        <v>811.41161071522208</v>
      </c>
      <c r="U3780" s="150">
        <v>0</v>
      </c>
      <c r="V3780" s="150">
        <v>227.1952510002622</v>
      </c>
      <c r="W3780" s="150">
        <v>0</v>
      </c>
      <c r="X3780" s="150">
        <v>596.15407152343562</v>
      </c>
      <c r="Y3780" s="150">
        <v>0</v>
      </c>
      <c r="Z3780" s="150">
        <v>1564.4015854589484</v>
      </c>
      <c r="AA3780" s="150">
        <v>3425.2388793658579</v>
      </c>
      <c r="AB3780" s="150">
        <v>139.13761735900343</v>
      </c>
      <c r="AC3780" s="150">
        <v>419.57056865104568</v>
      </c>
      <c r="AD3780" s="150">
        <v>1496.2451176588017</v>
      </c>
      <c r="AE3780" s="150">
        <v>0</v>
      </c>
      <c r="AF3780" s="150">
        <v>575.99405539304564</v>
      </c>
      <c r="AG3780" s="150">
        <v>1747.2396684067783</v>
      </c>
      <c r="AH3780" s="150">
        <v>1102.4379084250818</v>
      </c>
      <c r="AI3780" s="150">
        <v>0</v>
      </c>
      <c r="AJ3780" s="150">
        <v>1027.7880402392814</v>
      </c>
      <c r="AK3780" s="150">
        <v>307.2545299241641</v>
      </c>
      <c r="AL3780" s="150">
        <v>18479.208984375</v>
      </c>
      <c r="AM3780" s="150">
        <v>13405.8291015625</v>
      </c>
      <c r="AN3780" s="150">
        <v>5073.38134765625</v>
      </c>
      <c r="AO3780" s="5" t="s">
        <v>4442</v>
      </c>
    </row>
    <row r="3781" spans="1:41" ht="14.25" x14ac:dyDescent="0.45">
      <c r="A3781" s="150">
        <v>2020</v>
      </c>
      <c r="B3781" s="5" t="s">
        <v>6344</v>
      </c>
      <c r="C3781" s="5" t="s">
        <v>171</v>
      </c>
      <c r="D3781" s="5" t="s">
        <v>84</v>
      </c>
      <c r="E3781" s="5" t="s">
        <v>93</v>
      </c>
      <c r="F3781" s="5" t="s">
        <v>228</v>
      </c>
      <c r="G3781" s="5" t="s">
        <v>87</v>
      </c>
      <c r="H3781" s="5" t="s">
        <v>131</v>
      </c>
      <c r="I3781" s="150">
        <v>783.43081671383993</v>
      </c>
      <c r="J3781" s="150">
        <v>0</v>
      </c>
      <c r="K3781" s="150">
        <v>187.70899959206517</v>
      </c>
      <c r="L3781" s="150">
        <v>89.300872179669071</v>
      </c>
      <c r="M3781" s="150">
        <v>1223.7906221869787</v>
      </c>
      <c r="N3781" s="150">
        <v>668.45389559737418</v>
      </c>
      <c r="O3781" s="150">
        <v>349.21556666590772</v>
      </c>
      <c r="P3781" s="150">
        <v>256.02314271694115</v>
      </c>
      <c r="Q3781" s="150">
        <v>229.3815463560195</v>
      </c>
      <c r="R3781" s="150">
        <v>487.02839906779468</v>
      </c>
      <c r="S3781" s="150">
        <v>1372.0546482269303</v>
      </c>
      <c r="T3781" s="150">
        <v>1075.2971994111529</v>
      </c>
      <c r="U3781" s="150">
        <v>337.9505483863623</v>
      </c>
      <c r="V3781" s="150">
        <v>762.94896529648463</v>
      </c>
      <c r="W3781" s="150">
        <v>0</v>
      </c>
      <c r="X3781" s="150">
        <v>316.44460439813923</v>
      </c>
      <c r="Y3781" s="150">
        <v>0</v>
      </c>
      <c r="Z3781" s="150">
        <v>1925.1875439334801</v>
      </c>
      <c r="AA3781" s="150">
        <v>2300.1119141689992</v>
      </c>
      <c r="AB3781" s="150">
        <v>0</v>
      </c>
      <c r="AC3781" s="150">
        <v>1405.4759092771997</v>
      </c>
      <c r="AD3781" s="150">
        <v>2904.4214467978518</v>
      </c>
      <c r="AE3781" s="150">
        <v>74.758757673346821</v>
      </c>
      <c r="AF3781" s="150">
        <v>1365.1050812897131</v>
      </c>
      <c r="AG3781" s="150">
        <v>18759.327713155712</v>
      </c>
      <c r="AH3781" s="150">
        <v>921.34229095488899</v>
      </c>
      <c r="AI3781" s="150">
        <v>386.08289921714726</v>
      </c>
      <c r="AJ3781" s="150">
        <v>16264.638210521838</v>
      </c>
      <c r="AK3781" s="150">
        <v>206.86669931528846</v>
      </c>
      <c r="AL3781" s="150">
        <v>54652.34765625</v>
      </c>
      <c r="AM3781" s="150">
        <v>45709.12109375</v>
      </c>
      <c r="AN3781" s="150">
        <v>8943.2255859375</v>
      </c>
      <c r="AO3781" s="5" t="s">
        <v>6676</v>
      </c>
    </row>
    <row r="3782" spans="1:41" ht="14.25" x14ac:dyDescent="0.45">
      <c r="A3782" s="150">
        <v>2020</v>
      </c>
      <c r="B3782" s="5" t="s">
        <v>4980</v>
      </c>
      <c r="C3782" s="5" t="s">
        <v>171</v>
      </c>
      <c r="D3782" s="5" t="s">
        <v>84</v>
      </c>
      <c r="E3782" s="5" t="s">
        <v>93</v>
      </c>
      <c r="F3782" s="5" t="s">
        <v>228</v>
      </c>
      <c r="G3782" s="5" t="s">
        <v>88</v>
      </c>
      <c r="H3782" s="5" t="s">
        <v>131</v>
      </c>
      <c r="I3782" s="150">
        <v>476.25200000000001</v>
      </c>
      <c r="J3782" s="150">
        <v>0</v>
      </c>
      <c r="K3782" s="150">
        <v>104</v>
      </c>
      <c r="L3782" s="150">
        <v>155.27806433999999</v>
      </c>
      <c r="M3782" s="150">
        <v>402.9</v>
      </c>
      <c r="N3782" s="150">
        <v>464.00878299999999</v>
      </c>
      <c r="O3782" s="150">
        <v>347.82</v>
      </c>
      <c r="P3782" s="150">
        <v>231.41781800000001</v>
      </c>
      <c r="Q3782" s="150">
        <v>91.643073192000017</v>
      </c>
      <c r="R3782" s="150">
        <v>560.92817363040001</v>
      </c>
      <c r="S3782" s="150">
        <v>304.49999999999989</v>
      </c>
      <c r="T3782" s="150">
        <v>1249.0175999999999</v>
      </c>
      <c r="U3782" s="150">
        <v>222.2</v>
      </c>
      <c r="V3782" s="150">
        <v>214</v>
      </c>
      <c r="W3782" s="150">
        <v>0</v>
      </c>
      <c r="X3782" s="150">
        <v>576.94999999999993</v>
      </c>
      <c r="Y3782" s="150"/>
      <c r="Z3782" s="150">
        <v>1232.4943178140391</v>
      </c>
      <c r="AA3782" s="150">
        <v>3542</v>
      </c>
      <c r="AB3782" s="150">
        <v>0</v>
      </c>
      <c r="AC3782" s="150">
        <v>1565.18082</v>
      </c>
      <c r="AD3782" s="150">
        <v>1778.0560257239999</v>
      </c>
      <c r="AE3782" s="150">
        <v>0</v>
      </c>
      <c r="AF3782" s="150">
        <v>380.79600476399992</v>
      </c>
      <c r="AG3782" s="150">
        <v>2512</v>
      </c>
      <c r="AH3782" s="150">
        <v>1427.1160312500001</v>
      </c>
      <c r="AI3782" s="150">
        <v>0</v>
      </c>
      <c r="AJ3782" s="150">
        <v>10421.06256</v>
      </c>
      <c r="AK3782" s="150">
        <v>206</v>
      </c>
      <c r="AL3782" s="150">
        <v>28465.619140625</v>
      </c>
      <c r="AM3782" s="150">
        <v>22069.26171875</v>
      </c>
      <c r="AN3782" s="150">
        <v>6396.35986328125</v>
      </c>
      <c r="AO3782" s="5" t="s">
        <v>5668</v>
      </c>
    </row>
    <row r="3783" spans="1:41" ht="14.25" x14ac:dyDescent="0.45">
      <c r="A3783" s="150">
        <v>2020</v>
      </c>
      <c r="B3783" s="5" t="s">
        <v>1477</v>
      </c>
      <c r="C3783" s="5" t="s">
        <v>171</v>
      </c>
      <c r="D3783" s="5" t="s">
        <v>84</v>
      </c>
      <c r="E3783" s="5" t="s">
        <v>93</v>
      </c>
      <c r="F3783" s="5" t="s">
        <v>228</v>
      </c>
      <c r="G3783" s="5" t="s">
        <v>88</v>
      </c>
      <c r="H3783" s="5" t="s">
        <v>131</v>
      </c>
      <c r="I3783" s="150">
        <v>102</v>
      </c>
      <c r="J3783" s="150">
        <v>151.80000000000001</v>
      </c>
      <c r="K3783" s="150">
        <v>62.880357181988543</v>
      </c>
      <c r="L3783" s="150">
        <v>22.876000000000001</v>
      </c>
      <c r="M3783" s="150">
        <v>1453.0781249999991</v>
      </c>
      <c r="N3783" s="150">
        <v>456.1428200417887</v>
      </c>
      <c r="O3783" s="150">
        <v>67</v>
      </c>
      <c r="P3783" s="150">
        <v>34.950000000000003</v>
      </c>
      <c r="Q3783" s="150">
        <v>0</v>
      </c>
      <c r="R3783" s="150">
        <v>421.4864239933533</v>
      </c>
      <c r="S3783" s="150">
        <v>571.06002360629816</v>
      </c>
      <c r="T3783" s="150">
        <v>340.12898028566019</v>
      </c>
      <c r="U3783" s="150">
        <v>334.53648336959998</v>
      </c>
      <c r="V3783" s="150">
        <v>0</v>
      </c>
      <c r="W3783" s="150">
        <v>0</v>
      </c>
      <c r="X3783" s="150">
        <v>57.963703714999987</v>
      </c>
      <c r="Y3783" s="150">
        <v>3857</v>
      </c>
      <c r="Z3783" s="150">
        <v>697.94999999999993</v>
      </c>
      <c r="AA3783" s="150">
        <v>8323.2468141440258</v>
      </c>
      <c r="AB3783" s="150">
        <v>73</v>
      </c>
      <c r="AC3783" s="150">
        <v>731.6</v>
      </c>
      <c r="AD3783" s="150">
        <v>515.49397977599335</v>
      </c>
      <c r="AE3783" s="150">
        <v>529.95878553600005</v>
      </c>
      <c r="AF3783" s="150">
        <v>693.21101610395101</v>
      </c>
      <c r="AG3783" s="150">
        <v>13150</v>
      </c>
      <c r="AH3783" s="150">
        <v>2053.8855041334341</v>
      </c>
      <c r="AI3783" s="150">
        <v>258.35490794880008</v>
      </c>
      <c r="AJ3783" s="150">
        <v>4229.0644237430161</v>
      </c>
      <c r="AK3783" s="150">
        <v>2373.541453938718</v>
      </c>
      <c r="AL3783" s="150">
        <v>41562.2109375</v>
      </c>
      <c r="AM3783" s="150">
        <v>33735.8203125</v>
      </c>
      <c r="AN3783" s="150">
        <v>7826.38720703125</v>
      </c>
      <c r="AO3783" s="5" t="s">
        <v>2791</v>
      </c>
    </row>
    <row r="3784" spans="1:41" ht="14.25" x14ac:dyDescent="0.45">
      <c r="A3784" s="150">
        <v>2020</v>
      </c>
      <c r="B3784" s="5" t="s">
        <v>1476</v>
      </c>
      <c r="C3784" s="5" t="s">
        <v>171</v>
      </c>
      <c r="D3784" s="5" t="s">
        <v>84</v>
      </c>
      <c r="E3784" s="5" t="s">
        <v>93</v>
      </c>
      <c r="F3784" s="5" t="s">
        <v>228</v>
      </c>
      <c r="G3784" s="5" t="s">
        <v>88</v>
      </c>
      <c r="H3784" s="5" t="s">
        <v>131</v>
      </c>
      <c r="I3784" s="150"/>
      <c r="J3784" s="150">
        <v>122.64</v>
      </c>
      <c r="K3784" s="150">
        <v>59</v>
      </c>
      <c r="L3784" s="150">
        <v>470.9611237362048</v>
      </c>
      <c r="M3784" s="150">
        <v>1224.75</v>
      </c>
      <c r="N3784" s="150">
        <v>680.346</v>
      </c>
      <c r="O3784" s="150">
        <v>68.646602274339259</v>
      </c>
      <c r="P3784" s="150">
        <v>34.950000000000003</v>
      </c>
      <c r="Q3784" s="150">
        <v>0</v>
      </c>
      <c r="R3784" s="150">
        <v>438.53980454114861</v>
      </c>
      <c r="S3784" s="150">
        <v>522</v>
      </c>
      <c r="T3784" s="150">
        <v>330.6</v>
      </c>
      <c r="U3784" s="150">
        <v>300</v>
      </c>
      <c r="V3784" s="150">
        <v>0</v>
      </c>
      <c r="W3784" s="150">
        <v>0</v>
      </c>
      <c r="X3784" s="150">
        <v>215</v>
      </c>
      <c r="Y3784" s="150">
        <v>965</v>
      </c>
      <c r="Z3784" s="150">
        <v>116.4224570123649</v>
      </c>
      <c r="AA3784" s="150">
        <v>7972.5296674512883</v>
      </c>
      <c r="AB3784" s="150">
        <v>71</v>
      </c>
      <c r="AC3784" s="150"/>
      <c r="AD3784" s="150">
        <v>468.61451153999991</v>
      </c>
      <c r="AE3784" s="150">
        <v>0</v>
      </c>
      <c r="AF3784" s="150">
        <v>539.88226379516163</v>
      </c>
      <c r="AG3784" s="150">
        <v>1554.9887508943841</v>
      </c>
      <c r="AH3784" s="150">
        <v>858.86500000000001</v>
      </c>
      <c r="AI3784" s="150">
        <v>440.32950593222398</v>
      </c>
      <c r="AJ3784" s="150">
        <v>762.59099904523748</v>
      </c>
      <c r="AK3784" s="150">
        <v>1839</v>
      </c>
      <c r="AL3784" s="150">
        <v>20056.65625</v>
      </c>
      <c r="AM3784" s="150">
        <v>13958.849609375</v>
      </c>
      <c r="AN3784" s="150">
        <v>6097.8056640625</v>
      </c>
      <c r="AO3784" s="5" t="s">
        <v>2792</v>
      </c>
    </row>
    <row r="3785" spans="1:41" ht="14.25" x14ac:dyDescent="0.45">
      <c r="A3785" s="150">
        <v>2020</v>
      </c>
      <c r="B3785" s="5" t="s">
        <v>1478</v>
      </c>
      <c r="C3785" s="5" t="s">
        <v>171</v>
      </c>
      <c r="D3785" s="5" t="s">
        <v>84</v>
      </c>
      <c r="E3785" s="5" t="s">
        <v>93</v>
      </c>
      <c r="F3785" s="5" t="s">
        <v>228</v>
      </c>
      <c r="G3785" s="5" t="s">
        <v>88</v>
      </c>
      <c r="H3785" s="5" t="s">
        <v>131</v>
      </c>
      <c r="I3785" s="150">
        <v>386.42828112000001</v>
      </c>
      <c r="J3785" s="150">
        <v>165</v>
      </c>
      <c r="K3785" s="150">
        <v>105.9624644308454</v>
      </c>
      <c r="L3785" s="150">
        <v>22.623999999999999</v>
      </c>
      <c r="M3785" s="150">
        <v>879.58749999999975</v>
      </c>
      <c r="N3785" s="150">
        <v>479.69661105112323</v>
      </c>
      <c r="O3785" s="150">
        <v>66.73588622727047</v>
      </c>
      <c r="P3785" s="150">
        <v>0</v>
      </c>
      <c r="Q3785" s="150">
        <v>0</v>
      </c>
      <c r="R3785" s="150">
        <v>565.48735437201788</v>
      </c>
      <c r="S3785" s="150">
        <v>487.08839116799987</v>
      </c>
      <c r="T3785" s="150">
        <v>790.71584521562454</v>
      </c>
      <c r="U3785" s="150">
        <v>131.19077779200001</v>
      </c>
      <c r="V3785" s="150">
        <v>0</v>
      </c>
      <c r="W3785" s="150">
        <v>0</v>
      </c>
      <c r="X3785" s="150">
        <v>167.2356618288577</v>
      </c>
      <c r="Y3785" s="150">
        <v>2758.9132</v>
      </c>
      <c r="Z3785" s="150">
        <v>377.09054151229452</v>
      </c>
      <c r="AA3785" s="150">
        <v>8204.733835231289</v>
      </c>
      <c r="AB3785" s="150">
        <v>115</v>
      </c>
      <c r="AC3785" s="150">
        <v>496.69436000000002</v>
      </c>
      <c r="AD3785" s="150">
        <v>394.46142545088571</v>
      </c>
      <c r="AE3785" s="150">
        <v>0</v>
      </c>
      <c r="AF3785" s="150">
        <v>679.16385021570466</v>
      </c>
      <c r="AG3785" s="150">
        <v>10419.18286291959</v>
      </c>
      <c r="AH3785" s="150">
        <v>1151.2080242656709</v>
      </c>
      <c r="AI3785" s="150">
        <v>316.07019072000003</v>
      </c>
      <c r="AJ3785" s="150">
        <v>927.19262622388123</v>
      </c>
      <c r="AK3785" s="150">
        <v>84.916702046249981</v>
      </c>
      <c r="AL3785" s="150">
        <v>30172.3828125</v>
      </c>
      <c r="AM3785" s="150">
        <v>25613.3984375</v>
      </c>
      <c r="AN3785" s="150">
        <v>4558.98193359375</v>
      </c>
      <c r="AO3785" s="5" t="s">
        <v>2790</v>
      </c>
    </row>
    <row r="3786" spans="1:41" ht="14.25" x14ac:dyDescent="0.45">
      <c r="A3786" s="150">
        <v>2020</v>
      </c>
      <c r="B3786" s="5" t="s">
        <v>7352</v>
      </c>
      <c r="C3786" s="5" t="s">
        <v>171</v>
      </c>
      <c r="D3786" s="5" t="s">
        <v>84</v>
      </c>
      <c r="E3786" s="5" t="s">
        <v>93</v>
      </c>
      <c r="F3786" s="5" t="s">
        <v>228</v>
      </c>
      <c r="G3786" s="5" t="s">
        <v>88</v>
      </c>
      <c r="H3786" s="5" t="s">
        <v>131</v>
      </c>
      <c r="I3786" s="150">
        <v>765</v>
      </c>
      <c r="J3786" s="150">
        <v>0</v>
      </c>
      <c r="K3786" s="150">
        <v>145</v>
      </c>
      <c r="L3786" s="150">
        <v>706.846</v>
      </c>
      <c r="M3786" s="150">
        <v>0</v>
      </c>
      <c r="N3786" s="150">
        <v>439.1</v>
      </c>
      <c r="O3786" s="150">
        <v>341</v>
      </c>
      <c r="P3786" s="150">
        <v>360</v>
      </c>
      <c r="Q3786" s="150">
        <v>184.58384000000001</v>
      </c>
      <c r="R3786" s="150">
        <v>23.70262</v>
      </c>
      <c r="S3786" s="150">
        <v>1904.141867999999</v>
      </c>
      <c r="T3786" s="150">
        <v>1628</v>
      </c>
      <c r="U3786" s="150">
        <v>216.04900000000001</v>
      </c>
      <c r="V3786" s="150">
        <v>428</v>
      </c>
      <c r="W3786" s="150"/>
      <c r="X3786" s="150">
        <v>1543.93289</v>
      </c>
      <c r="Y3786" s="150">
        <v>0</v>
      </c>
      <c r="Z3786" s="150">
        <v>2361.6619949999999</v>
      </c>
      <c r="AA3786" s="150">
        <v>2366</v>
      </c>
      <c r="AB3786" s="150">
        <v>0</v>
      </c>
      <c r="AC3786" s="150">
        <v>1372.4110000000001</v>
      </c>
      <c r="AD3786" s="150">
        <v>3276.2956800000002</v>
      </c>
      <c r="AE3786" s="150"/>
      <c r="AF3786" s="150">
        <v>619.80498715066847</v>
      </c>
      <c r="AG3786" s="150">
        <v>39649</v>
      </c>
      <c r="AH3786" s="150">
        <v>1152</v>
      </c>
      <c r="AI3786" s="150">
        <v>377</v>
      </c>
      <c r="AJ3786" s="150">
        <v>11618.72478</v>
      </c>
      <c r="AK3786" s="150">
        <v>202</v>
      </c>
      <c r="AL3786" s="150">
        <v>71680.2578125</v>
      </c>
      <c r="AM3786" s="150">
        <v>61110.88671875</v>
      </c>
      <c r="AN3786" s="150">
        <v>10569.3701171875</v>
      </c>
      <c r="AO3786" s="5" t="s">
        <v>7374</v>
      </c>
    </row>
    <row r="3787" spans="1:41" ht="14.25" x14ac:dyDescent="0.45">
      <c r="A3787" s="150">
        <v>2020</v>
      </c>
      <c r="B3787" s="5" t="s">
        <v>582</v>
      </c>
      <c r="C3787" s="5" t="s">
        <v>171</v>
      </c>
      <c r="D3787" s="5" t="s">
        <v>84</v>
      </c>
      <c r="E3787" s="5" t="s">
        <v>93</v>
      </c>
      <c r="F3787" s="5" t="s">
        <v>228</v>
      </c>
      <c r="G3787" s="5" t="s">
        <v>88</v>
      </c>
      <c r="H3787" s="5" t="s">
        <v>131</v>
      </c>
      <c r="I3787" s="150">
        <v>265.34088765624978</v>
      </c>
      <c r="J3787" s="150">
        <v>351.05185123199988</v>
      </c>
      <c r="K3787" s="150">
        <v>58.021704509999999</v>
      </c>
      <c r="L3787" s="150">
        <v>177.72580980000001</v>
      </c>
      <c r="M3787" s="150">
        <v>265.30200000000002</v>
      </c>
      <c r="N3787" s="150">
        <v>58</v>
      </c>
      <c r="O3787" s="150">
        <v>64.754365663232761</v>
      </c>
      <c r="P3787" s="150">
        <v>0</v>
      </c>
      <c r="Q3787" s="150">
        <v>0</v>
      </c>
      <c r="R3787" s="150">
        <v>208.65510350248641</v>
      </c>
      <c r="S3787" s="150">
        <v>478.01086199999992</v>
      </c>
      <c r="T3787" s="150">
        <v>767.57424499999991</v>
      </c>
      <c r="U3787" s="150">
        <v>0</v>
      </c>
      <c r="V3787" s="150">
        <v>89</v>
      </c>
      <c r="W3787" s="150"/>
      <c r="X3787" s="150">
        <v>348.74554118527072</v>
      </c>
      <c r="Y3787" s="150">
        <v>2845.5421999999999</v>
      </c>
      <c r="Z3787" s="150">
        <v>1116.6386420968599</v>
      </c>
      <c r="AA3787" s="150">
        <v>3244.906771155956</v>
      </c>
      <c r="AB3787" s="150">
        <v>129</v>
      </c>
      <c r="AC3787" s="150">
        <v>414.36025999999993</v>
      </c>
      <c r="AD3787" s="150">
        <v>142.27018670952251</v>
      </c>
      <c r="AE3787" s="150"/>
      <c r="AF3787" s="150">
        <v>855.83570450832588</v>
      </c>
      <c r="AG3787" s="150">
        <v>1733</v>
      </c>
      <c r="AH3787" s="150">
        <v>1093.0833187890621</v>
      </c>
      <c r="AI3787" s="150">
        <v>0</v>
      </c>
      <c r="AJ3787" s="150">
        <v>1099.75107456</v>
      </c>
      <c r="AK3787" s="150">
        <v>159.18119999999999</v>
      </c>
      <c r="AL3787" s="150">
        <v>15965.7529296875</v>
      </c>
      <c r="AM3787" s="150">
        <v>12459.80859375</v>
      </c>
      <c r="AN3787" s="150">
        <v>3505.943359375</v>
      </c>
      <c r="AO3787" s="5" t="s">
        <v>1029</v>
      </c>
    </row>
    <row r="3788" spans="1:41" ht="14.25" x14ac:dyDescent="0.45">
      <c r="A3788" s="150">
        <v>2020</v>
      </c>
      <c r="B3788" s="5" t="s">
        <v>4024</v>
      </c>
      <c r="C3788" s="5" t="s">
        <v>171</v>
      </c>
      <c r="D3788" s="5" t="s">
        <v>84</v>
      </c>
      <c r="E3788" s="5" t="s">
        <v>93</v>
      </c>
      <c r="F3788" s="5" t="s">
        <v>228</v>
      </c>
      <c r="G3788" s="5" t="s">
        <v>88</v>
      </c>
      <c r="H3788" s="5" t="s">
        <v>131</v>
      </c>
      <c r="I3788" s="150">
        <v>323.66843999999998</v>
      </c>
      <c r="J3788" s="150">
        <v>2735.2609909500002</v>
      </c>
      <c r="K3788" s="150">
        <v>196.442442</v>
      </c>
      <c r="L3788" s="150">
        <v>444.58949999999999</v>
      </c>
      <c r="M3788" s="150">
        <v>0</v>
      </c>
      <c r="N3788" s="150">
        <v>62.485199999999999</v>
      </c>
      <c r="O3788" s="150">
        <v>354.08110099999988</v>
      </c>
      <c r="P3788" s="150">
        <v>454.57622123399989</v>
      </c>
      <c r="Q3788" s="150">
        <v>90.721012176000002</v>
      </c>
      <c r="R3788" s="150">
        <v>207.60657205369051</v>
      </c>
      <c r="S3788" s="150">
        <v>104</v>
      </c>
      <c r="T3788" s="150">
        <v>795.90599999999995</v>
      </c>
      <c r="U3788" s="150">
        <v>0</v>
      </c>
      <c r="V3788" s="150">
        <v>219</v>
      </c>
      <c r="W3788" s="150"/>
      <c r="X3788" s="150">
        <v>584.76190897945969</v>
      </c>
      <c r="Y3788" s="150">
        <v>0</v>
      </c>
      <c r="Z3788" s="150">
        <v>1506</v>
      </c>
      <c r="AA3788" s="150">
        <v>3622</v>
      </c>
      <c r="AB3788" s="150">
        <v>128.607</v>
      </c>
      <c r="AC3788" s="150">
        <v>403.48315000000002</v>
      </c>
      <c r="AD3788" s="150">
        <v>1440.2858886799111</v>
      </c>
      <c r="AE3788" s="150">
        <v>0</v>
      </c>
      <c r="AF3788" s="150">
        <v>564.9871392</v>
      </c>
      <c r="AG3788" s="150">
        <v>1715</v>
      </c>
      <c r="AH3788" s="150">
        <v>1090</v>
      </c>
      <c r="AI3788" s="150">
        <v>0</v>
      </c>
      <c r="AJ3788" s="150">
        <v>1008.1476</v>
      </c>
      <c r="AK3788" s="150">
        <v>295.47359999999998</v>
      </c>
      <c r="AL3788" s="150">
        <v>18347.0859375</v>
      </c>
      <c r="AM3788" s="150">
        <v>13357.5263671875</v>
      </c>
      <c r="AN3788" s="150">
        <v>4989.55810546875</v>
      </c>
      <c r="AO3788" s="5" t="s">
        <v>4443</v>
      </c>
    </row>
    <row r="3789" spans="1:41" ht="14.25" x14ac:dyDescent="0.45">
      <c r="A3789" s="150">
        <v>2020</v>
      </c>
      <c r="B3789" s="5" t="s">
        <v>6344</v>
      </c>
      <c r="C3789" s="5" t="s">
        <v>171</v>
      </c>
      <c r="D3789" s="5" t="s">
        <v>84</v>
      </c>
      <c r="E3789" s="5" t="s">
        <v>93</v>
      </c>
      <c r="F3789" s="5" t="s">
        <v>228</v>
      </c>
      <c r="G3789" s="5" t="s">
        <v>88</v>
      </c>
      <c r="H3789" s="5" t="s">
        <v>131</v>
      </c>
      <c r="I3789" s="150">
        <v>780.30000000000007</v>
      </c>
      <c r="J3789" s="150">
        <v>0</v>
      </c>
      <c r="K3789" s="150">
        <v>279.87824899999998</v>
      </c>
      <c r="L3789" s="150">
        <v>89.039919999999995</v>
      </c>
      <c r="M3789" s="150">
        <v>1195</v>
      </c>
      <c r="N3789" s="150">
        <v>652.72799999999995</v>
      </c>
      <c r="O3789" s="150">
        <v>341</v>
      </c>
      <c r="P3789" s="150">
        <v>250</v>
      </c>
      <c r="Q3789" s="150">
        <v>223.9851678268235</v>
      </c>
      <c r="R3789" s="150">
        <v>475.57067878650003</v>
      </c>
      <c r="S3789" s="150">
        <v>1339.7756339208349</v>
      </c>
      <c r="T3789" s="150">
        <v>1065.2536716782211</v>
      </c>
      <c r="U3789" s="150">
        <v>330</v>
      </c>
      <c r="V3789" s="150">
        <v>745</v>
      </c>
      <c r="W3789" s="150">
        <v>0</v>
      </c>
      <c r="X3789" s="150">
        <v>309</v>
      </c>
      <c r="Y3789" s="150"/>
      <c r="Z3789" s="150">
        <v>1879.8960159452899</v>
      </c>
      <c r="AA3789" s="150">
        <v>2367</v>
      </c>
      <c r="AB3789" s="150">
        <v>0</v>
      </c>
      <c r="AC3789" s="150">
        <v>1372.4110000000001</v>
      </c>
      <c r="AD3789" s="150">
        <v>2836.0926828487682</v>
      </c>
      <c r="AE3789" s="150">
        <v>73</v>
      </c>
      <c r="AF3789" s="150">
        <v>1359.6497255474189</v>
      </c>
      <c r="AG3789" s="150">
        <v>18684</v>
      </c>
      <c r="AH3789" s="150">
        <v>924.71778759041069</v>
      </c>
      <c r="AI3789" s="150">
        <v>377</v>
      </c>
      <c r="AJ3789" s="150">
        <v>16199.64</v>
      </c>
      <c r="AK3789" s="150">
        <v>202</v>
      </c>
      <c r="AL3789" s="150">
        <v>54351.94140625</v>
      </c>
      <c r="AM3789" s="150">
        <v>45482.21875</v>
      </c>
      <c r="AN3789" s="150">
        <v>8869.71875</v>
      </c>
      <c r="AO3789" s="5" t="s">
        <v>6677</v>
      </c>
    </row>
    <row r="3790" spans="1:41" ht="14.25" x14ac:dyDescent="0.45">
      <c r="A3790" s="150">
        <v>2020</v>
      </c>
      <c r="B3790" s="5" t="s">
        <v>1478</v>
      </c>
      <c r="C3790" s="5" t="s">
        <v>171</v>
      </c>
      <c r="D3790" s="5" t="s">
        <v>84</v>
      </c>
      <c r="E3790" s="5" t="s">
        <v>93</v>
      </c>
      <c r="F3790" s="5" t="s">
        <v>231</v>
      </c>
      <c r="G3790" s="5" t="s">
        <v>87</v>
      </c>
      <c r="H3790" s="5" t="s">
        <v>131</v>
      </c>
      <c r="I3790" s="150">
        <v>541.19943893042353</v>
      </c>
      <c r="J3790" s="150">
        <v>313.01216140293764</v>
      </c>
      <c r="K3790" s="150">
        <v>11.514881679370713</v>
      </c>
      <c r="L3790" s="150">
        <v>572.28961946472452</v>
      </c>
      <c r="M3790" s="150">
        <v>531.12391746097398</v>
      </c>
      <c r="N3790" s="150">
        <v>2947.2523896456214</v>
      </c>
      <c r="O3790" s="150">
        <v>88.664588931154498</v>
      </c>
      <c r="P3790" s="150">
        <v>1309.2881064711676</v>
      </c>
      <c r="Q3790" s="150">
        <v>83.695114377824368</v>
      </c>
      <c r="R3790" s="150">
        <v>596.37247903529237</v>
      </c>
      <c r="S3790" s="150">
        <v>2187.8275190804356</v>
      </c>
      <c r="T3790" s="150">
        <v>1496.9346183181929</v>
      </c>
      <c r="U3790" s="150">
        <v>0</v>
      </c>
      <c r="V3790" s="150">
        <v>0</v>
      </c>
      <c r="W3790" s="150">
        <v>871.67654312836305</v>
      </c>
      <c r="X3790" s="150">
        <v>102.30823230402537</v>
      </c>
      <c r="Y3790" s="150">
        <v>0</v>
      </c>
      <c r="Z3790" s="150">
        <v>598.7968770906358</v>
      </c>
      <c r="AA3790" s="150">
        <v>29662.79464974847</v>
      </c>
      <c r="AB3790" s="150">
        <v>225.69168091566598</v>
      </c>
      <c r="AC3790" s="150">
        <v>461.86190415955934</v>
      </c>
      <c r="AD3790" s="150">
        <v>422.42744995112298</v>
      </c>
      <c r="AE3790" s="150">
        <v>3209.2435835673355</v>
      </c>
      <c r="AF3790" s="150">
        <v>688.30176304053055</v>
      </c>
      <c r="AG3790" s="150">
        <v>0</v>
      </c>
      <c r="AH3790" s="150">
        <v>690.89290076224279</v>
      </c>
      <c r="AI3790" s="150">
        <v>134.72411564863734</v>
      </c>
      <c r="AJ3790" s="150">
        <v>1240.7285009521945</v>
      </c>
      <c r="AK3790" s="150">
        <v>621.80361068601849</v>
      </c>
      <c r="AL3790" s="150">
        <v>49610.421875</v>
      </c>
      <c r="AM3790" s="150">
        <v>42224.83203125</v>
      </c>
      <c r="AN3790" s="150">
        <v>7385.59033203125</v>
      </c>
      <c r="AO3790" s="5" t="s">
        <v>2793</v>
      </c>
    </row>
    <row r="3791" spans="1:41" ht="14.25" x14ac:dyDescent="0.45">
      <c r="A3791" s="150">
        <v>2020</v>
      </c>
      <c r="B3791" s="5" t="s">
        <v>1476</v>
      </c>
      <c r="C3791" s="5" t="s">
        <v>171</v>
      </c>
      <c r="D3791" s="5" t="s">
        <v>84</v>
      </c>
      <c r="E3791" s="5" t="s">
        <v>93</v>
      </c>
      <c r="F3791" s="5" t="s">
        <v>231</v>
      </c>
      <c r="G3791" s="5" t="s">
        <v>87</v>
      </c>
      <c r="H3791" s="5" t="s">
        <v>131</v>
      </c>
      <c r="I3791" s="150">
        <v>2643.191324950034</v>
      </c>
      <c r="J3791" s="150">
        <v>241.93970937757749</v>
      </c>
      <c r="K3791" s="150">
        <v>90.727391016591554</v>
      </c>
      <c r="L3791" s="150">
        <v>48.387941875515494</v>
      </c>
      <c r="M3791" s="150">
        <v>544.36434609954938</v>
      </c>
      <c r="N3791" s="150">
        <v>3725.8715244146933</v>
      </c>
      <c r="O3791" s="150">
        <v>88.912843196259729</v>
      </c>
      <c r="P3791" s="150">
        <v>629.04324438170147</v>
      </c>
      <c r="Q3791" s="150">
        <v>57.037286485763886</v>
      </c>
      <c r="R3791" s="150">
        <v>0</v>
      </c>
      <c r="S3791" s="150">
        <v>1149.213619543493</v>
      </c>
      <c r="T3791" s="150">
        <v>1875.0327476762254</v>
      </c>
      <c r="U3791" s="150">
        <v>0</v>
      </c>
      <c r="V3791" s="150">
        <v>0</v>
      </c>
      <c r="W3791" s="150">
        <v>592.75228797506486</v>
      </c>
      <c r="X3791" s="150">
        <v>570.97771413108285</v>
      </c>
      <c r="Y3791" s="150">
        <v>0</v>
      </c>
      <c r="Z3791" s="150">
        <v>181.45478203318311</v>
      </c>
      <c r="AA3791" s="150">
        <v>22321.375115180708</v>
      </c>
      <c r="AB3791" s="150">
        <v>21.774573843981972</v>
      </c>
      <c r="AC3791" s="150">
        <v>1503.0875459626332</v>
      </c>
      <c r="AD3791" s="150">
        <v>400.65215872926831</v>
      </c>
      <c r="AE3791" s="150">
        <v>2456.4138693105442</v>
      </c>
      <c r="AF3791" s="150">
        <v>338.71559312860848</v>
      </c>
      <c r="AG3791" s="150">
        <v>1486.2567231826181</v>
      </c>
      <c r="AH3791" s="150">
        <v>725.81912813273243</v>
      </c>
      <c r="AI3791" s="150">
        <v>141.53472998588282</v>
      </c>
      <c r="AJ3791" s="150">
        <v>32.225977089970471</v>
      </c>
      <c r="AK3791" s="150">
        <v>389.52293209789974</v>
      </c>
      <c r="AL3791" s="150">
        <v>42256.28515625</v>
      </c>
      <c r="AM3791" s="150">
        <v>35665</v>
      </c>
      <c r="AN3791" s="150">
        <v>6591.28466796875</v>
      </c>
      <c r="AO3791" s="5" t="s">
        <v>2795</v>
      </c>
    </row>
    <row r="3792" spans="1:41" ht="14.25" x14ac:dyDescent="0.45">
      <c r="A3792" s="150">
        <v>2020</v>
      </c>
      <c r="B3792" s="5" t="s">
        <v>6344</v>
      </c>
      <c r="C3792" s="5" t="s">
        <v>171</v>
      </c>
      <c r="D3792" s="5" t="s">
        <v>84</v>
      </c>
      <c r="E3792" s="5" t="s">
        <v>93</v>
      </c>
      <c r="F3792" s="5" t="s">
        <v>231</v>
      </c>
      <c r="G3792" s="5" t="s">
        <v>87</v>
      </c>
      <c r="H3792" s="5" t="s">
        <v>131</v>
      </c>
      <c r="I3792" s="150">
        <v>653.37106021363377</v>
      </c>
      <c r="J3792" s="150">
        <v>522.46745143503267</v>
      </c>
      <c r="K3792" s="150">
        <v>22.278109786657353</v>
      </c>
      <c r="L3792" s="150">
        <v>1264.7543250216893</v>
      </c>
      <c r="M3792" s="150">
        <v>358.4323998037176</v>
      </c>
      <c r="N3792" s="150">
        <v>3437.3175576742515</v>
      </c>
      <c r="O3792" s="150">
        <v>125.12168453273883</v>
      </c>
      <c r="P3792" s="150">
        <v>3149.0846554183763</v>
      </c>
      <c r="Q3792" s="150">
        <v>106.05772401523269</v>
      </c>
      <c r="R3792" s="150">
        <v>289.83209193153266</v>
      </c>
      <c r="S3792" s="150">
        <v>0</v>
      </c>
      <c r="T3792" s="150">
        <v>614.45554252065881</v>
      </c>
      <c r="U3792" s="150">
        <v>102.40925708677646</v>
      </c>
      <c r="V3792" s="150">
        <v>3620.1672380175478</v>
      </c>
      <c r="W3792" s="150">
        <v>1159.2727902223096</v>
      </c>
      <c r="X3792" s="150">
        <v>819.27405669421171</v>
      </c>
      <c r="Y3792" s="150">
        <v>567.34728426074162</v>
      </c>
      <c r="Z3792" s="150">
        <v>856.76284644880025</v>
      </c>
      <c r="AA3792" s="150">
        <v>3973.4791749669266</v>
      </c>
      <c r="AB3792" s="150">
        <v>149.51751534669364</v>
      </c>
      <c r="AC3792" s="150">
        <v>2736.3753493586669</v>
      </c>
      <c r="AD3792" s="150">
        <v>945.01273978559118</v>
      </c>
      <c r="AE3792" s="150">
        <v>1564.1989927434238</v>
      </c>
      <c r="AF3792" s="150">
        <v>3007.1695406375898</v>
      </c>
      <c r="AG3792" s="150">
        <v>927.82786920619469</v>
      </c>
      <c r="AH3792" s="150">
        <v>1198.1883079152847</v>
      </c>
      <c r="AI3792" s="150">
        <v>519.21493342995666</v>
      </c>
      <c r="AJ3792" s="150">
        <v>1608.4277436570189</v>
      </c>
      <c r="AK3792" s="150">
        <v>1503.3678940338784</v>
      </c>
      <c r="AL3792" s="150">
        <v>35801.1875</v>
      </c>
      <c r="AM3792" s="150">
        <v>28387.05078125</v>
      </c>
      <c r="AN3792" s="150">
        <v>7414.13623046875</v>
      </c>
      <c r="AO3792" s="5" t="s">
        <v>6678</v>
      </c>
    </row>
    <row r="3793" spans="1:41" ht="14.25" x14ac:dyDescent="0.45">
      <c r="A3793" s="150">
        <v>2020</v>
      </c>
      <c r="B3793" s="5" t="s">
        <v>582</v>
      </c>
      <c r="C3793" s="5" t="s">
        <v>171</v>
      </c>
      <c r="D3793" s="5" t="s">
        <v>84</v>
      </c>
      <c r="E3793" s="5" t="s">
        <v>93</v>
      </c>
      <c r="F3793" s="5" t="s">
        <v>231</v>
      </c>
      <c r="G3793" s="5" t="s">
        <v>87</v>
      </c>
      <c r="H3793" s="5" t="s">
        <v>131</v>
      </c>
      <c r="I3793" s="150">
        <v>513.57524602139063</v>
      </c>
      <c r="J3793" s="150">
        <v>329.35803820937008</v>
      </c>
      <c r="K3793" s="150">
        <v>11.164679261334578</v>
      </c>
      <c r="L3793" s="150">
        <v>55.823396306672898</v>
      </c>
      <c r="M3793" s="150">
        <v>390.76377414671026</v>
      </c>
      <c r="N3793" s="150">
        <v>3144.8523402496844</v>
      </c>
      <c r="O3793" s="150">
        <v>87.084498238409722</v>
      </c>
      <c r="P3793" s="150">
        <v>1349.6042925969421</v>
      </c>
      <c r="Q3793" s="150">
        <v>45.866284435830586</v>
      </c>
      <c r="R3793" s="150">
        <v>612.64363727926104</v>
      </c>
      <c r="S3793" s="150">
        <v>2958.6400042536634</v>
      </c>
      <c r="T3793" s="150">
        <v>1451.4083039734953</v>
      </c>
      <c r="U3793" s="150">
        <v>0</v>
      </c>
      <c r="V3793" s="150">
        <v>40.192845340804482</v>
      </c>
      <c r="W3793" s="150">
        <v>342.75565332297157</v>
      </c>
      <c r="X3793" s="150">
        <v>82.515502949096259</v>
      </c>
      <c r="Y3793" s="150">
        <v>0</v>
      </c>
      <c r="Z3793" s="150">
        <v>599.71784725859709</v>
      </c>
      <c r="AA3793" s="150">
        <v>5208.3872360631412</v>
      </c>
      <c r="AB3793" s="150">
        <v>161.88784928935141</v>
      </c>
      <c r="AC3793" s="150">
        <v>212.41918762615168</v>
      </c>
      <c r="AD3793" s="150">
        <v>423.07626149413949</v>
      </c>
      <c r="AE3793" s="150">
        <v>4228.1542468758371</v>
      </c>
      <c r="AF3793" s="150">
        <v>401.88830834753128</v>
      </c>
      <c r="AG3793" s="150">
        <v>0</v>
      </c>
      <c r="AH3793" s="150">
        <v>1839.9391422679387</v>
      </c>
      <c r="AI3793" s="150">
        <v>304.79574383443401</v>
      </c>
      <c r="AJ3793" s="150">
        <v>963.51182025317416</v>
      </c>
      <c r="AK3793" s="150">
        <v>596.19387255526647</v>
      </c>
      <c r="AL3793" s="150">
        <v>26356.220703125</v>
      </c>
      <c r="AM3793" s="150">
        <v>17705.994140625</v>
      </c>
      <c r="AN3793" s="150">
        <v>8650.2255859375</v>
      </c>
      <c r="AO3793" s="5" t="s">
        <v>1030</v>
      </c>
    </row>
    <row r="3794" spans="1:41" ht="14.25" x14ac:dyDescent="0.45">
      <c r="A3794" s="150">
        <v>2020</v>
      </c>
      <c r="B3794" s="5" t="s">
        <v>4024</v>
      </c>
      <c r="C3794" s="5" t="s">
        <v>171</v>
      </c>
      <c r="D3794" s="5" t="s">
        <v>84</v>
      </c>
      <c r="E3794" s="5" t="s">
        <v>93</v>
      </c>
      <c r="F3794" s="5" t="s">
        <v>231</v>
      </c>
      <c r="G3794" s="5" t="s">
        <v>87</v>
      </c>
      <c r="H3794" s="5" t="s">
        <v>131</v>
      </c>
      <c r="I3794" s="150">
        <v>562.578716762554</v>
      </c>
      <c r="J3794" s="150">
        <v>1915.2018718248294</v>
      </c>
      <c r="K3794" s="150">
        <v>56.257871676255398</v>
      </c>
      <c r="L3794" s="150">
        <v>540.94107381014805</v>
      </c>
      <c r="M3794" s="150">
        <v>378.65875166710367</v>
      </c>
      <c r="N3794" s="150">
        <v>3227.9392777507869</v>
      </c>
      <c r="O3794" s="150">
        <v>175.26490791448799</v>
      </c>
      <c r="P3794" s="150">
        <v>957.46570064396212</v>
      </c>
      <c r="Q3794" s="150">
        <v>66.877593404586264</v>
      </c>
      <c r="R3794" s="150">
        <v>525.79182620132474</v>
      </c>
      <c r="S3794" s="150">
        <v>0</v>
      </c>
      <c r="T3794" s="150">
        <v>1622.8232214304442</v>
      </c>
      <c r="U3794" s="150">
        <v>0</v>
      </c>
      <c r="V3794" s="150">
        <v>0</v>
      </c>
      <c r="W3794" s="150">
        <v>637.22858494835441</v>
      </c>
      <c r="X3794" s="150">
        <v>846.16982017177202</v>
      </c>
      <c r="Y3794" s="150">
        <v>0</v>
      </c>
      <c r="Z3794" s="150">
        <v>441.40791622908085</v>
      </c>
      <c r="AA3794" s="150">
        <v>5012.359989924832</v>
      </c>
      <c r="AB3794" s="150">
        <v>133.07150415729643</v>
      </c>
      <c r="AC3794" s="150">
        <v>1361.194907317871</v>
      </c>
      <c r="AD3794" s="150">
        <v>797.77892929643451</v>
      </c>
      <c r="AE3794" s="150">
        <v>5316.3688734061352</v>
      </c>
      <c r="AF3794" s="150">
        <v>2497.243648423072</v>
      </c>
      <c r="AG3794" s="150">
        <v>0</v>
      </c>
      <c r="AH3794" s="150">
        <v>1816.4801258544774</v>
      </c>
      <c r="AI3794" s="150">
        <v>295.35382630034087</v>
      </c>
      <c r="AJ3794" s="150">
        <v>1417.2656133825881</v>
      </c>
      <c r="AK3794" s="150">
        <v>463.04555918148674</v>
      </c>
      <c r="AL3794" s="150">
        <v>31064.771484375</v>
      </c>
      <c r="AM3794" s="150">
        <v>23842.638671875</v>
      </c>
      <c r="AN3794" s="150">
        <v>7222.1328125</v>
      </c>
      <c r="AO3794" s="5" t="s">
        <v>4444</v>
      </c>
    </row>
    <row r="3795" spans="1:41" ht="14.25" x14ac:dyDescent="0.45">
      <c r="A3795" s="150">
        <v>2020</v>
      </c>
      <c r="B3795" s="5" t="s">
        <v>1477</v>
      </c>
      <c r="C3795" s="5" t="s">
        <v>171</v>
      </c>
      <c r="D3795" s="5" t="s">
        <v>84</v>
      </c>
      <c r="E3795" s="5" t="s">
        <v>93</v>
      </c>
      <c r="F3795" s="5" t="s">
        <v>231</v>
      </c>
      <c r="G3795" s="5" t="s">
        <v>87</v>
      </c>
      <c r="H3795" s="5" t="s">
        <v>131</v>
      </c>
      <c r="I3795" s="150">
        <v>320.14499025221272</v>
      </c>
      <c r="J3795" s="150">
        <v>428.70319004320635</v>
      </c>
      <c r="K3795" s="150">
        <v>23.714443722386129</v>
      </c>
      <c r="L3795" s="150">
        <v>589.30392650129534</v>
      </c>
      <c r="M3795" s="150">
        <v>546.91435834752997</v>
      </c>
      <c r="N3795" s="150">
        <v>2013.711988686418</v>
      </c>
      <c r="O3795" s="150">
        <v>199.20132726804349</v>
      </c>
      <c r="P3795" s="150">
        <v>889.38649736436923</v>
      </c>
      <c r="Q3795" s="150">
        <v>62.997419748518752</v>
      </c>
      <c r="R3795" s="150">
        <v>127.86057335689623</v>
      </c>
      <c r="S3795" s="150">
        <v>1660.0110605670291</v>
      </c>
      <c r="T3795" s="150">
        <v>1185.7221861193063</v>
      </c>
      <c r="U3795" s="150"/>
      <c r="V3795" s="150">
        <v>424.48854263071172</v>
      </c>
      <c r="W3795" s="150">
        <v>266.78749187684394</v>
      </c>
      <c r="X3795" s="150">
        <v>115.11865884653461</v>
      </c>
      <c r="Y3795" s="150">
        <v>0</v>
      </c>
      <c r="Z3795" s="150">
        <v>0</v>
      </c>
      <c r="AA3795" s="150">
        <v>30062.959368493739</v>
      </c>
      <c r="AB3795" s="150"/>
      <c r="AC3795" s="150">
        <v>742.97352182235738</v>
      </c>
      <c r="AD3795" s="150">
        <v>345.41211346287838</v>
      </c>
      <c r="AE3795" s="150">
        <v>598.78970399024979</v>
      </c>
      <c r="AF3795" s="150">
        <v>703.09033134312824</v>
      </c>
      <c r="AG3795" s="150">
        <v>9028.0887251123986</v>
      </c>
      <c r="AH3795" s="150">
        <v>711.43331167158385</v>
      </c>
      <c r="AI3795" s="150">
        <v>138.72949577595884</v>
      </c>
      <c r="AJ3795" s="150">
        <v>29.814343727931394</v>
      </c>
      <c r="AK3795" s="150">
        <v>645.38858590473842</v>
      </c>
      <c r="AL3795" s="150">
        <v>51860.74609375</v>
      </c>
      <c r="AM3795" s="150">
        <v>46022.30859375</v>
      </c>
      <c r="AN3795" s="150">
        <v>5838.43310546875</v>
      </c>
      <c r="AO3795" s="5" t="s">
        <v>2794</v>
      </c>
    </row>
    <row r="3796" spans="1:41" ht="14.25" x14ac:dyDescent="0.45">
      <c r="A3796" s="150">
        <v>2020</v>
      </c>
      <c r="B3796" s="5" t="s">
        <v>7352</v>
      </c>
      <c r="C3796" s="5" t="s">
        <v>171</v>
      </c>
      <c r="D3796" s="5" t="s">
        <v>84</v>
      </c>
      <c r="E3796" s="5" t="s">
        <v>93</v>
      </c>
      <c r="F3796" s="5" t="s">
        <v>231</v>
      </c>
      <c r="G3796" s="5" t="s">
        <v>87</v>
      </c>
      <c r="H3796" s="5" t="s">
        <v>131</v>
      </c>
      <c r="I3796" s="150">
        <v>626</v>
      </c>
      <c r="J3796" s="150">
        <v>1157.459318756104</v>
      </c>
      <c r="K3796" s="150">
        <v>28</v>
      </c>
      <c r="L3796" s="150">
        <v>33.380000000000003</v>
      </c>
      <c r="M3796" s="150">
        <v>1000</v>
      </c>
      <c r="N3796" s="150">
        <v>1408.8009999999999</v>
      </c>
      <c r="O3796" s="150">
        <v>122</v>
      </c>
      <c r="P3796" s="150">
        <v>3150.27</v>
      </c>
      <c r="Q3796" s="150">
        <v>68.409600000000012</v>
      </c>
      <c r="R3796" s="150">
        <v>1708.19876</v>
      </c>
      <c r="S3796" s="150">
        <v>1583</v>
      </c>
      <c r="T3796" s="150">
        <v>630.43410545454549</v>
      </c>
      <c r="U3796" s="150">
        <v>0</v>
      </c>
      <c r="V3796" s="150">
        <v>3055</v>
      </c>
      <c r="W3796" s="150">
        <v>606</v>
      </c>
      <c r="X3796" s="150">
        <v>0</v>
      </c>
      <c r="Y3796" s="150">
        <v>554</v>
      </c>
      <c r="Z3796" s="150">
        <v>494.26839000000001</v>
      </c>
      <c r="AA3796" s="150">
        <v>4730</v>
      </c>
      <c r="AB3796" s="150">
        <v>146</v>
      </c>
      <c r="AC3796" s="150">
        <v>2672</v>
      </c>
      <c r="AD3796" s="150">
        <v>1135.5814399999999</v>
      </c>
      <c r="AE3796" s="150">
        <v>11507</v>
      </c>
      <c r="AF3796" s="150">
        <v>2965.4005305513501</v>
      </c>
      <c r="AG3796" s="150">
        <v>5</v>
      </c>
      <c r="AH3796" s="150">
        <v>1170</v>
      </c>
      <c r="AI3796" s="150">
        <v>507</v>
      </c>
      <c r="AJ3796" s="150">
        <v>1949</v>
      </c>
      <c r="AK3796" s="150">
        <v>1468</v>
      </c>
      <c r="AL3796" s="150">
        <v>44480.20703125</v>
      </c>
      <c r="AM3796" s="150">
        <v>36084.1875</v>
      </c>
      <c r="AN3796" s="150">
        <v>8396.015625</v>
      </c>
      <c r="AO3796" s="5" t="s">
        <v>7375</v>
      </c>
    </row>
    <row r="3797" spans="1:41" ht="14.25" x14ac:dyDescent="0.45">
      <c r="A3797" s="150">
        <v>2020</v>
      </c>
      <c r="B3797" s="5" t="s">
        <v>4980</v>
      </c>
      <c r="C3797" s="5" t="s">
        <v>171</v>
      </c>
      <c r="D3797" s="5" t="s">
        <v>84</v>
      </c>
      <c r="E3797" s="5" t="s">
        <v>93</v>
      </c>
      <c r="F3797" s="5" t="s">
        <v>231</v>
      </c>
      <c r="G3797" s="5" t="s">
        <v>87</v>
      </c>
      <c r="H3797" s="5" t="s">
        <v>131</v>
      </c>
      <c r="I3797" s="150">
        <v>763.77382640748158</v>
      </c>
      <c r="J3797" s="150">
        <v>221.41645205381909</v>
      </c>
      <c r="K3797" s="150">
        <v>22.917428716783938</v>
      </c>
      <c r="L3797" s="150">
        <v>874.38934609408227</v>
      </c>
      <c r="M3797" s="150">
        <v>368.71839895533589</v>
      </c>
      <c r="N3797" s="150">
        <v>3104.2707517580293</v>
      </c>
      <c r="O3797" s="150">
        <v>170.60084113904855</v>
      </c>
      <c r="P3797" s="150">
        <v>3156.4170147005725</v>
      </c>
      <c r="Q3797" s="150">
        <v>65.975433041502512</v>
      </c>
      <c r="R3797" s="150">
        <v>348.15062823589489</v>
      </c>
      <c r="S3797" s="150">
        <v>1380.0602932328286</v>
      </c>
      <c r="T3797" s="150">
        <v>1991.079354358814</v>
      </c>
      <c r="U3797" s="150">
        <v>105.34811398723883</v>
      </c>
      <c r="V3797" s="150">
        <v>927.06340308770177</v>
      </c>
      <c r="W3797" s="150">
        <v>478.28043750206427</v>
      </c>
      <c r="X3797" s="150">
        <v>294.97471916426872</v>
      </c>
      <c r="Y3797" s="150">
        <v>0</v>
      </c>
      <c r="Z3797" s="150">
        <v>162.96211161687714</v>
      </c>
      <c r="AA3797" s="150">
        <v>4326.6470414558989</v>
      </c>
      <c r="AB3797" s="150">
        <v>422.44593708882769</v>
      </c>
      <c r="AC3797" s="150">
        <v>84.278491189791069</v>
      </c>
      <c r="AD3797" s="150">
        <v>791.16433604416363</v>
      </c>
      <c r="AE3797" s="150">
        <v>9781.5167462156878</v>
      </c>
      <c r="AF3797" s="150">
        <v>3183.1037989358201</v>
      </c>
      <c r="AG3797" s="150">
        <v>0</v>
      </c>
      <c r="AH3797" s="150">
        <v>1264.177367846866</v>
      </c>
      <c r="AI3797" s="150">
        <v>287.60035118516203</v>
      </c>
      <c r="AJ3797" s="150">
        <v>1590.7565212073064</v>
      </c>
      <c r="AK3797" s="150">
        <v>1272.6052169658451</v>
      </c>
      <c r="AL3797" s="150">
        <v>37440.6953125</v>
      </c>
      <c r="AM3797" s="150">
        <v>28696.068359375</v>
      </c>
      <c r="AN3797" s="150">
        <v>8744.625</v>
      </c>
      <c r="AO3797" s="5" t="s">
        <v>5669</v>
      </c>
    </row>
    <row r="3798" spans="1:41" ht="14.25" x14ac:dyDescent="0.45">
      <c r="A3798" s="150">
        <v>2020</v>
      </c>
      <c r="B3798" s="5" t="s">
        <v>7352</v>
      </c>
      <c r="C3798" s="5" t="s">
        <v>171</v>
      </c>
      <c r="D3798" s="5" t="s">
        <v>84</v>
      </c>
      <c r="E3798" s="5" t="s">
        <v>93</v>
      </c>
      <c r="F3798" s="5" t="s">
        <v>231</v>
      </c>
      <c r="G3798" s="5" t="s">
        <v>88</v>
      </c>
      <c r="H3798" s="5" t="s">
        <v>131</v>
      </c>
      <c r="I3798" s="150">
        <v>626</v>
      </c>
      <c r="J3798" s="150">
        <v>1157.459318756104</v>
      </c>
      <c r="K3798" s="150">
        <v>28</v>
      </c>
      <c r="L3798" s="150">
        <v>33.380000000000003</v>
      </c>
      <c r="M3798" s="150">
        <v>1000</v>
      </c>
      <c r="N3798" s="150">
        <v>1408.8009999999999</v>
      </c>
      <c r="O3798" s="150">
        <v>122</v>
      </c>
      <c r="P3798" s="150">
        <v>3150.27</v>
      </c>
      <c r="Q3798" s="150">
        <v>68.409600000000012</v>
      </c>
      <c r="R3798" s="150">
        <v>1708.19876</v>
      </c>
      <c r="S3798" s="150">
        <v>1583.426207999999</v>
      </c>
      <c r="T3798" s="150">
        <v>630</v>
      </c>
      <c r="U3798" s="150">
        <v>0</v>
      </c>
      <c r="V3798" s="150">
        <v>3055</v>
      </c>
      <c r="W3798" s="150">
        <v>606</v>
      </c>
      <c r="X3798" s="150">
        <v>0</v>
      </c>
      <c r="Y3798" s="150">
        <v>554</v>
      </c>
      <c r="Z3798" s="150">
        <v>494.26839000000001</v>
      </c>
      <c r="AA3798" s="150">
        <v>4730</v>
      </c>
      <c r="AB3798" s="150">
        <v>146</v>
      </c>
      <c r="AC3798" s="150">
        <v>2672</v>
      </c>
      <c r="AD3798" s="150">
        <v>1141.83888</v>
      </c>
      <c r="AE3798" s="150">
        <v>11507</v>
      </c>
      <c r="AF3798" s="150">
        <v>2965.4005305513501</v>
      </c>
      <c r="AG3798" s="150">
        <v>5</v>
      </c>
      <c r="AH3798" s="150">
        <v>1170</v>
      </c>
      <c r="AI3798" s="150">
        <v>507</v>
      </c>
      <c r="AJ3798" s="150">
        <v>1949</v>
      </c>
      <c r="AK3798" s="150">
        <v>1468</v>
      </c>
      <c r="AL3798" s="150">
        <v>44486.45703125</v>
      </c>
      <c r="AM3798" s="150">
        <v>36084.1875</v>
      </c>
      <c r="AN3798" s="150">
        <v>8402.265625</v>
      </c>
      <c r="AO3798" s="5" t="s">
        <v>7376</v>
      </c>
    </row>
    <row r="3799" spans="1:41" ht="14.25" x14ac:dyDescent="0.45">
      <c r="A3799" s="150">
        <v>2020</v>
      </c>
      <c r="B3799" s="5" t="s">
        <v>1477</v>
      </c>
      <c r="C3799" s="5" t="s">
        <v>171</v>
      </c>
      <c r="D3799" s="5" t="s">
        <v>84</v>
      </c>
      <c r="E3799" s="5" t="s">
        <v>93</v>
      </c>
      <c r="F3799" s="5" t="s">
        <v>231</v>
      </c>
      <c r="G3799" s="5" t="s">
        <v>88</v>
      </c>
      <c r="H3799" s="5" t="s">
        <v>131</v>
      </c>
      <c r="I3799" s="150">
        <v>275.39999999999998</v>
      </c>
      <c r="J3799" s="150">
        <v>414</v>
      </c>
      <c r="K3799" s="150">
        <v>22.86558442981401</v>
      </c>
      <c r="L3799" s="150">
        <v>568.46859999999992</v>
      </c>
      <c r="M3799" s="150">
        <v>518.90624999999977</v>
      </c>
      <c r="N3799" s="150">
        <v>1929.433004425827</v>
      </c>
      <c r="O3799" s="150">
        <v>195</v>
      </c>
      <c r="P3799" s="150">
        <v>996</v>
      </c>
      <c r="Q3799" s="150">
        <v>67.423153453783598</v>
      </c>
      <c r="R3799" s="150">
        <v>125.5208386173958</v>
      </c>
      <c r="S3799" s="150">
        <v>1776.6311845529281</v>
      </c>
      <c r="T3799" s="150">
        <v>1193.435018546176</v>
      </c>
      <c r="U3799" s="150"/>
      <c r="V3799" s="150">
        <v>403</v>
      </c>
      <c r="W3799" s="150">
        <v>248.41818072000001</v>
      </c>
      <c r="X3799" s="150">
        <v>115.92740743</v>
      </c>
      <c r="Y3799" s="150">
        <v>0</v>
      </c>
      <c r="Z3799" s="150">
        <v>0</v>
      </c>
      <c r="AA3799" s="150">
        <v>28934.0233259618</v>
      </c>
      <c r="AB3799" s="150">
        <v>240</v>
      </c>
      <c r="AC3799" s="150">
        <v>722.5</v>
      </c>
      <c r="AD3799" s="150">
        <v>369.67821894564088</v>
      </c>
      <c r="AE3799" s="150">
        <v>557.56080561600004</v>
      </c>
      <c r="AF3799" s="150">
        <v>678.24962726717513</v>
      </c>
      <c r="AG3799" s="150">
        <v>8930</v>
      </c>
      <c r="AH3799" s="150">
        <v>742.81573386380967</v>
      </c>
      <c r="AI3799" s="150">
        <v>129.17745397440001</v>
      </c>
      <c r="AJ3799" s="150">
        <v>31.129500478260791</v>
      </c>
      <c r="AK3799" s="150">
        <v>678.29682866459575</v>
      </c>
      <c r="AL3799" s="150">
        <v>50863.86328125</v>
      </c>
      <c r="AM3799" s="150">
        <v>44632.7109375</v>
      </c>
      <c r="AN3799" s="150">
        <v>6231.15185546875</v>
      </c>
      <c r="AO3799" s="5" t="s">
        <v>2798</v>
      </c>
    </row>
    <row r="3800" spans="1:41" ht="14.25" x14ac:dyDescent="0.45">
      <c r="A3800" s="150">
        <v>2020</v>
      </c>
      <c r="B3800" s="5" t="s">
        <v>1476</v>
      </c>
      <c r="C3800" s="5" t="s">
        <v>171</v>
      </c>
      <c r="D3800" s="5" t="s">
        <v>84</v>
      </c>
      <c r="E3800" s="5" t="s">
        <v>93</v>
      </c>
      <c r="F3800" s="5" t="s">
        <v>231</v>
      </c>
      <c r="G3800" s="5" t="s">
        <v>88</v>
      </c>
      <c r="H3800" s="5" t="s">
        <v>131</v>
      </c>
      <c r="I3800" s="150">
        <v>2490.9</v>
      </c>
      <c r="J3800" s="150">
        <v>204.4</v>
      </c>
      <c r="K3800" s="150">
        <v>89</v>
      </c>
      <c r="L3800" s="150">
        <v>45.947426705971203</v>
      </c>
      <c r="M3800" s="150">
        <v>517.49999999999977</v>
      </c>
      <c r="N3800" s="150">
        <v>3575.88</v>
      </c>
      <c r="O3800" s="150">
        <v>87.36840289461361</v>
      </c>
      <c r="P3800" s="150">
        <v>605.79999999999995</v>
      </c>
      <c r="Q3800" s="150">
        <v>54.894842780400012</v>
      </c>
      <c r="R3800" s="150">
        <v>0</v>
      </c>
      <c r="S3800" s="150">
        <v>1102</v>
      </c>
      <c r="T3800" s="150">
        <v>1797.5</v>
      </c>
      <c r="U3800" s="150"/>
      <c r="V3800" s="150">
        <v>0</v>
      </c>
      <c r="W3800" s="150">
        <v>551.81427111428854</v>
      </c>
      <c r="X3800" s="150">
        <v>581</v>
      </c>
      <c r="Y3800" s="150">
        <v>0</v>
      </c>
      <c r="Z3800" s="150">
        <v>174.6336855185474</v>
      </c>
      <c r="AA3800" s="150">
        <v>21501.898614443911</v>
      </c>
      <c r="AB3800" s="150">
        <v>18</v>
      </c>
      <c r="AC3800" s="150">
        <v>1476.97759</v>
      </c>
      <c r="AD3800" s="150">
        <v>385.60279806720001</v>
      </c>
      <c r="AE3800" s="150">
        <v>2363.7235800416111</v>
      </c>
      <c r="AF3800" s="150">
        <v>321.6319869417984</v>
      </c>
      <c r="AG3800" s="150">
        <v>1430.4389364961321</v>
      </c>
      <c r="AH3800" s="150">
        <v>694.5</v>
      </c>
      <c r="AI3800" s="150">
        <v>131.761003053888</v>
      </c>
      <c r="AJ3800" s="150">
        <v>31.129500478260791</v>
      </c>
      <c r="AK3800" s="150">
        <v>383</v>
      </c>
      <c r="AL3800" s="150">
        <v>40617.30078125</v>
      </c>
      <c r="AM3800" s="150">
        <v>34278.25390625</v>
      </c>
      <c r="AN3800" s="150">
        <v>6339.046875</v>
      </c>
      <c r="AO3800" s="5" t="s">
        <v>2797</v>
      </c>
    </row>
    <row r="3801" spans="1:41" ht="14.25" x14ac:dyDescent="0.45">
      <c r="A3801" s="150">
        <v>2020</v>
      </c>
      <c r="B3801" s="5" t="s">
        <v>4024</v>
      </c>
      <c r="C3801" s="5" t="s">
        <v>171</v>
      </c>
      <c r="D3801" s="5" t="s">
        <v>84</v>
      </c>
      <c r="E3801" s="5" t="s">
        <v>93</v>
      </c>
      <c r="F3801" s="5" t="s">
        <v>231</v>
      </c>
      <c r="G3801" s="5" t="s">
        <v>88</v>
      </c>
      <c r="H3801" s="5" t="s">
        <v>131</v>
      </c>
      <c r="I3801" s="150">
        <v>551.82815999999991</v>
      </c>
      <c r="J3801" s="150">
        <v>1878.601656345</v>
      </c>
      <c r="K3801" s="150">
        <v>12.472536</v>
      </c>
      <c r="L3801" s="150">
        <v>535.65000000000009</v>
      </c>
      <c r="M3801" s="150">
        <v>364.14</v>
      </c>
      <c r="N3801" s="150">
        <v>3107.2150788600002</v>
      </c>
      <c r="O3801" s="150">
        <v>168.214482</v>
      </c>
      <c r="P3801" s="150">
        <v>916.31075663699983</v>
      </c>
      <c r="Q3801" s="150">
        <v>64.376386537665823</v>
      </c>
      <c r="R3801" s="150">
        <v>503.51843724155532</v>
      </c>
      <c r="S3801" s="150">
        <v>0</v>
      </c>
      <c r="T3801" s="150">
        <v>1591.8119999999999</v>
      </c>
      <c r="U3801" s="150">
        <v>0</v>
      </c>
      <c r="V3801" s="150">
        <v>0</v>
      </c>
      <c r="W3801" s="150">
        <v>613.99774899999989</v>
      </c>
      <c r="X3801" s="150">
        <v>830</v>
      </c>
      <c r="Y3801" s="150">
        <v>0</v>
      </c>
      <c r="Z3801" s="150">
        <v>426</v>
      </c>
      <c r="AA3801" s="150">
        <v>4888</v>
      </c>
      <c r="AB3801" s="150">
        <v>123</v>
      </c>
      <c r="AC3801" s="150">
        <v>1309.0031799999999</v>
      </c>
      <c r="AD3801" s="150">
        <v>767.94217778282768</v>
      </c>
      <c r="AE3801" s="150">
        <v>5112.5255999999999</v>
      </c>
      <c r="AF3801" s="150">
        <v>2449.52275392</v>
      </c>
      <c r="AG3801" s="150">
        <v>0</v>
      </c>
      <c r="AH3801" s="150">
        <v>1794</v>
      </c>
      <c r="AI3801" s="150">
        <v>284.0292</v>
      </c>
      <c r="AJ3801" s="150">
        <v>1390.1824799999999</v>
      </c>
      <c r="AK3801" s="150">
        <v>445.2912</v>
      </c>
      <c r="AL3801" s="150">
        <v>30127.6328125</v>
      </c>
      <c r="AM3801" s="150">
        <v>23132.734375</v>
      </c>
      <c r="AN3801" s="150">
        <v>6994.8994140625</v>
      </c>
      <c r="AO3801" s="5" t="s">
        <v>4445</v>
      </c>
    </row>
    <row r="3802" spans="1:41" ht="14.25" x14ac:dyDescent="0.45">
      <c r="A3802" s="150">
        <v>2020</v>
      </c>
      <c r="B3802" s="5" t="s">
        <v>6344</v>
      </c>
      <c r="C3802" s="5" t="s">
        <v>171</v>
      </c>
      <c r="D3802" s="5" t="s">
        <v>84</v>
      </c>
      <c r="E3802" s="5" t="s">
        <v>93</v>
      </c>
      <c r="F3802" s="5" t="s">
        <v>231</v>
      </c>
      <c r="G3802" s="5" t="s">
        <v>88</v>
      </c>
      <c r="H3802" s="5" t="s">
        <v>131</v>
      </c>
      <c r="I3802" s="150">
        <v>650.76</v>
      </c>
      <c r="J3802" s="150">
        <v>520.55583875927039</v>
      </c>
      <c r="K3802" s="150">
        <v>21.753920000000001</v>
      </c>
      <c r="L3802" s="150">
        <v>1261.0585000000001</v>
      </c>
      <c r="M3802" s="150">
        <v>350</v>
      </c>
      <c r="N3802" s="150">
        <v>3356.4520000000011</v>
      </c>
      <c r="O3802" s="150">
        <v>122.1781</v>
      </c>
      <c r="P3802" s="150">
        <v>3075.27</v>
      </c>
      <c r="Q3802" s="150">
        <v>103.5626339183036</v>
      </c>
      <c r="R3802" s="150">
        <v>283.01356750000002</v>
      </c>
      <c r="S3802" s="150">
        <v>0</v>
      </c>
      <c r="T3802" s="150">
        <v>608.71638381612604</v>
      </c>
      <c r="U3802" s="150">
        <v>100</v>
      </c>
      <c r="V3802" s="150">
        <v>3535</v>
      </c>
      <c r="W3802" s="150">
        <v>1132</v>
      </c>
      <c r="X3802" s="150">
        <v>800</v>
      </c>
      <c r="Y3802" s="150">
        <v>554</v>
      </c>
      <c r="Z3802" s="150">
        <v>836.60683694133479</v>
      </c>
      <c r="AA3802" s="150">
        <v>3967</v>
      </c>
      <c r="AB3802" s="150">
        <v>146</v>
      </c>
      <c r="AC3802" s="150">
        <v>2672</v>
      </c>
      <c r="AD3802" s="150">
        <v>922.78058318969624</v>
      </c>
      <c r="AE3802" s="150">
        <v>1527.4</v>
      </c>
      <c r="AF3802" s="150">
        <v>2995.1520191687891</v>
      </c>
      <c r="AG3802" s="150">
        <v>924</v>
      </c>
      <c r="AH3802" s="150">
        <v>1202.5780777563041</v>
      </c>
      <c r="AI3802" s="150">
        <v>507</v>
      </c>
      <c r="AJ3802" s="150">
        <v>1602</v>
      </c>
      <c r="AK3802" s="150">
        <v>1468</v>
      </c>
      <c r="AL3802" s="150">
        <v>35244.83984375</v>
      </c>
      <c r="AM3802" s="150">
        <v>27963.830078125</v>
      </c>
      <c r="AN3802" s="150">
        <v>7281.00732421875</v>
      </c>
      <c r="AO3802" s="5" t="s">
        <v>6679</v>
      </c>
    </row>
    <row r="3803" spans="1:41" ht="14.25" x14ac:dyDescent="0.45">
      <c r="A3803" s="150">
        <v>2020</v>
      </c>
      <c r="B3803" s="5" t="s">
        <v>1478</v>
      </c>
      <c r="C3803" s="5" t="s">
        <v>171</v>
      </c>
      <c r="D3803" s="5" t="s">
        <v>84</v>
      </c>
      <c r="E3803" s="5" t="s">
        <v>93</v>
      </c>
      <c r="F3803" s="5" t="s">
        <v>231</v>
      </c>
      <c r="G3803" s="5" t="s">
        <v>88</v>
      </c>
      <c r="H3803" s="5" t="s">
        <v>131</v>
      </c>
      <c r="I3803" s="150">
        <v>518.91797750399996</v>
      </c>
      <c r="J3803" s="150">
        <v>300.125</v>
      </c>
      <c r="K3803" s="150">
        <v>33.46183087289856</v>
      </c>
      <c r="L3803" s="150">
        <v>562.20640000000003</v>
      </c>
      <c r="M3803" s="150">
        <v>507.37499999999977</v>
      </c>
      <c r="N3803" s="150">
        <v>2825.9124810832509</v>
      </c>
      <c r="O3803" s="150">
        <v>84.240380975406978</v>
      </c>
      <c r="P3803" s="150">
        <v>1136.91032</v>
      </c>
      <c r="Q3803" s="150">
        <v>79.098663311307348</v>
      </c>
      <c r="R3803" s="150">
        <v>575.38894340844581</v>
      </c>
      <c r="S3803" s="150">
        <v>2056.5954293759992</v>
      </c>
      <c r="T3803" s="150">
        <v>1379.772615812499</v>
      </c>
      <c r="U3803" s="150"/>
      <c r="V3803" s="150">
        <v>0</v>
      </c>
      <c r="W3803" s="150">
        <v>821.00781248696273</v>
      </c>
      <c r="X3803" s="150">
        <v>96.172695440740284</v>
      </c>
      <c r="Y3803" s="150">
        <v>0</v>
      </c>
      <c r="Z3803" s="150">
        <v>565.63581226844155</v>
      </c>
      <c r="AA3803" s="150">
        <v>28522.03779040575</v>
      </c>
      <c r="AB3803" s="150">
        <v>196</v>
      </c>
      <c r="AC3803" s="150">
        <v>432.20330999999999</v>
      </c>
      <c r="AD3803" s="150">
        <v>399.22816147069233</v>
      </c>
      <c r="AE3803" s="150">
        <v>3096.3254335213328</v>
      </c>
      <c r="AF3803" s="150">
        <v>664.50563762112097</v>
      </c>
      <c r="AG3803" s="150">
        <v>0</v>
      </c>
      <c r="AH3803" s="150">
        <v>670.60661607708971</v>
      </c>
      <c r="AI3803" s="150">
        <v>126.64456272</v>
      </c>
      <c r="AJ3803" s="150">
        <v>1192.8955877686351</v>
      </c>
      <c r="AK3803" s="150">
        <v>619.66242033749984</v>
      </c>
      <c r="AL3803" s="150">
        <v>47462.92578125</v>
      </c>
      <c r="AM3803" s="150">
        <v>40472.16015625</v>
      </c>
      <c r="AN3803" s="150">
        <v>6990.767578125</v>
      </c>
      <c r="AO3803" s="5" t="s">
        <v>2796</v>
      </c>
    </row>
    <row r="3804" spans="1:41" ht="14.25" x14ac:dyDescent="0.45">
      <c r="A3804" s="150">
        <v>2020</v>
      </c>
      <c r="B3804" s="5" t="s">
        <v>582</v>
      </c>
      <c r="C3804" s="5" t="s">
        <v>171</v>
      </c>
      <c r="D3804" s="5" t="s">
        <v>84</v>
      </c>
      <c r="E3804" s="5" t="s">
        <v>93</v>
      </c>
      <c r="F3804" s="5" t="s">
        <v>231</v>
      </c>
      <c r="G3804" s="5" t="s">
        <v>88</v>
      </c>
      <c r="H3804" s="5" t="s">
        <v>131</v>
      </c>
      <c r="I3804" s="150">
        <v>488.22723328749981</v>
      </c>
      <c r="J3804" s="150">
        <v>319.63054355999998</v>
      </c>
      <c r="K3804" s="150">
        <v>10.549400820000001</v>
      </c>
      <c r="L3804" s="150">
        <v>53.856306000000011</v>
      </c>
      <c r="M3804" s="150">
        <v>371.4228</v>
      </c>
      <c r="N3804" s="150">
        <v>3058</v>
      </c>
      <c r="O3804" s="150">
        <v>82.80066429069106</v>
      </c>
      <c r="P3804" s="150">
        <v>885.93299999999999</v>
      </c>
      <c r="Q3804" s="150">
        <v>43.587573496132073</v>
      </c>
      <c r="R3804" s="150">
        <v>577.92369784634798</v>
      </c>
      <c r="S3804" s="150">
        <v>2814.9528540000001</v>
      </c>
      <c r="T3804" s="150">
        <v>1339.3913</v>
      </c>
      <c r="U3804" s="150">
        <v>0</v>
      </c>
      <c r="V3804" s="150">
        <v>38</v>
      </c>
      <c r="W3804" s="150">
        <v>326.7500041269999</v>
      </c>
      <c r="X3804" s="150">
        <v>80</v>
      </c>
      <c r="Y3804" s="150">
        <v>0</v>
      </c>
      <c r="Z3804" s="150">
        <v>570.59293552318024</v>
      </c>
      <c r="AA3804" s="150">
        <v>5153.5167454898383</v>
      </c>
      <c r="AB3804" s="150">
        <v>145</v>
      </c>
      <c r="AC3804" s="150">
        <v>201.96384</v>
      </c>
      <c r="AD3804" s="150">
        <v>402.52983482084142</v>
      </c>
      <c r="AE3804" s="150">
        <v>4018.8804416063999</v>
      </c>
      <c r="AF3804" s="150">
        <v>387.72667276067801</v>
      </c>
      <c r="AG3804" s="150">
        <v>0</v>
      </c>
      <c r="AH3804" s="150">
        <v>1801.401309364375</v>
      </c>
      <c r="AI3804" s="150">
        <v>289.70978400000001</v>
      </c>
      <c r="AJ3804" s="150">
        <v>934.13895407999996</v>
      </c>
      <c r="AK3804" s="150">
        <v>566.68507199999999</v>
      </c>
      <c r="AL3804" s="150">
        <v>24963.169921875</v>
      </c>
      <c r="AM3804" s="150">
        <v>16731.978515625</v>
      </c>
      <c r="AN3804" s="150">
        <v>8231.193359375</v>
      </c>
      <c r="AO3804" s="5" t="s">
        <v>1031</v>
      </c>
    </row>
    <row r="3805" spans="1:41" ht="14.25" x14ac:dyDescent="0.45">
      <c r="A3805" s="150">
        <v>2020</v>
      </c>
      <c r="B3805" s="5" t="s">
        <v>4980</v>
      </c>
      <c r="C3805" s="5" t="s">
        <v>171</v>
      </c>
      <c r="D3805" s="5" t="s">
        <v>84</v>
      </c>
      <c r="E3805" s="5" t="s">
        <v>93</v>
      </c>
      <c r="F3805" s="5" t="s">
        <v>231</v>
      </c>
      <c r="G3805" s="5" t="s">
        <v>88</v>
      </c>
      <c r="H3805" s="5" t="s">
        <v>131</v>
      </c>
      <c r="I3805" s="150">
        <v>740.95</v>
      </c>
      <c r="J3805" s="150">
        <v>210.73837585550041</v>
      </c>
      <c r="K3805" s="150">
        <v>22</v>
      </c>
      <c r="L3805" s="150">
        <v>864.97176779999995</v>
      </c>
      <c r="M3805" s="150">
        <v>357</v>
      </c>
      <c r="N3805" s="150">
        <v>3002.6659009999998</v>
      </c>
      <c r="O3805" s="150">
        <v>165.17890199999999</v>
      </c>
      <c r="P3805" s="150">
        <v>3059.6061960000002</v>
      </c>
      <c r="Q3805" s="150">
        <v>63.941265378071897</v>
      </c>
      <c r="R3805" s="150">
        <v>336.54518083331158</v>
      </c>
      <c r="S3805" s="150">
        <v>1329.65</v>
      </c>
      <c r="T3805" s="150">
        <v>1967.20272</v>
      </c>
      <c r="U3805" s="150">
        <v>101</v>
      </c>
      <c r="V3805" s="150">
        <v>899</v>
      </c>
      <c r="W3805" s="150">
        <v>463.08</v>
      </c>
      <c r="X3805" s="150">
        <v>293.72000000000003</v>
      </c>
      <c r="Y3805" s="150"/>
      <c r="Z3805" s="150">
        <v>157.62825308644159</v>
      </c>
      <c r="AA3805" s="150">
        <v>4295</v>
      </c>
      <c r="AB3805" s="150">
        <v>401</v>
      </c>
      <c r="AC3805" s="150">
        <v>81.599999999999994</v>
      </c>
      <c r="AD3805" s="150">
        <v>767.08958347947203</v>
      </c>
      <c r="AE3805" s="150">
        <v>9470.6461307400023</v>
      </c>
      <c r="AF3805" s="150">
        <v>3148.8202965365999</v>
      </c>
      <c r="AG3805" s="150">
        <v>0</v>
      </c>
      <c r="AH3805" s="150">
        <v>1254.6075000000001</v>
      </c>
      <c r="AI3805" s="150">
        <v>278.45999999999998</v>
      </c>
      <c r="AJ3805" s="150">
        <v>1602.42408</v>
      </c>
      <c r="AK3805" s="150">
        <v>1232</v>
      </c>
      <c r="AL3805" s="150">
        <v>36566.53125</v>
      </c>
      <c r="AM3805" s="150">
        <v>28035.537109375</v>
      </c>
      <c r="AN3805" s="150">
        <v>8530.98828125</v>
      </c>
      <c r="AO3805" s="5" t="s">
        <v>5670</v>
      </c>
    </row>
    <row r="3806" spans="1:41" ht="14.25" x14ac:dyDescent="0.45">
      <c r="A3806" s="150">
        <v>2020</v>
      </c>
      <c r="B3806" s="5" t="s">
        <v>4980</v>
      </c>
      <c r="C3806" s="5" t="s">
        <v>171</v>
      </c>
      <c r="D3806" s="5" t="s">
        <v>84</v>
      </c>
      <c r="E3806" s="5" t="s">
        <v>93</v>
      </c>
      <c r="F3806" s="5" t="s">
        <v>94</v>
      </c>
      <c r="G3806" s="5" t="s">
        <v>87</v>
      </c>
      <c r="H3806" s="5" t="s">
        <v>131</v>
      </c>
      <c r="I3806" s="150">
        <v>1254.6960375880144</v>
      </c>
      <c r="J3806" s="150">
        <v>221.41645205381909</v>
      </c>
      <c r="K3806" s="150">
        <v>193.91321993517064</v>
      </c>
      <c r="L3806" s="150">
        <v>1031.3580359350681</v>
      </c>
      <c r="M3806" s="150">
        <v>1206.2359051538847</v>
      </c>
      <c r="N3806" s="150">
        <v>3583.9807631669005</v>
      </c>
      <c r="O3806" s="150">
        <v>706.32181105208485</v>
      </c>
      <c r="P3806" s="150">
        <v>3395.5572334516046</v>
      </c>
      <c r="Q3806" s="150">
        <v>160.5339533233016</v>
      </c>
      <c r="R3806" s="150">
        <v>1141.9655912020639</v>
      </c>
      <c r="S3806" s="150">
        <v>1696.1046351945452</v>
      </c>
      <c r="T3806" s="150">
        <v>3255.25672220568</v>
      </c>
      <c r="U3806" s="150">
        <v>337.11396475916428</v>
      </c>
      <c r="V3806" s="150">
        <v>1590.7565212073064</v>
      </c>
      <c r="W3806" s="150">
        <v>720.58109967271366</v>
      </c>
      <c r="X3806" s="150">
        <v>874.38934609408227</v>
      </c>
      <c r="Y3806" s="150">
        <v>0</v>
      </c>
      <c r="Z3806" s="150">
        <v>1437.1618356767153</v>
      </c>
      <c r="AA3806" s="150">
        <v>10017.552159046541</v>
      </c>
      <c r="AB3806" s="150">
        <v>422.44593708882769</v>
      </c>
      <c r="AC3806" s="150">
        <v>1700.8358189937121</v>
      </c>
      <c r="AD3806" s="150">
        <v>2625.2750005619919</v>
      </c>
      <c r="AE3806" s="150">
        <v>9781.5167462156878</v>
      </c>
      <c r="AF3806" s="150">
        <v>3632.2028088634192</v>
      </c>
      <c r="AG3806" s="150">
        <v>2518.8734054348806</v>
      </c>
      <c r="AH3806" s="150">
        <v>3091.9671455254597</v>
      </c>
      <c r="AI3806" s="150">
        <v>287.60035118516203</v>
      </c>
      <c r="AJ3806" s="150">
        <v>11935.94131475416</v>
      </c>
      <c r="AK3806" s="150">
        <v>1485.4084072200676</v>
      </c>
      <c r="AL3806" s="150">
        <v>70306.9609375</v>
      </c>
      <c r="AM3806" s="150">
        <v>53741.46484375</v>
      </c>
      <c r="AN3806" s="150">
        <v>16565.5</v>
      </c>
      <c r="AO3806" s="5" t="s">
        <v>5671</v>
      </c>
    </row>
    <row r="3807" spans="1:41" ht="14.25" x14ac:dyDescent="0.45">
      <c r="A3807" s="150">
        <v>2020</v>
      </c>
      <c r="B3807" s="5" t="s">
        <v>7352</v>
      </c>
      <c r="C3807" s="5" t="s">
        <v>171</v>
      </c>
      <c r="D3807" s="5" t="s">
        <v>84</v>
      </c>
      <c r="E3807" s="5" t="s">
        <v>93</v>
      </c>
      <c r="F3807" s="5" t="s">
        <v>94</v>
      </c>
      <c r="G3807" s="5" t="s">
        <v>87</v>
      </c>
      <c r="H3807" s="5" t="s">
        <v>131</v>
      </c>
      <c r="I3807" s="150">
        <v>1391</v>
      </c>
      <c r="J3807" s="150">
        <v>1157.459318756104</v>
      </c>
      <c r="K3807" s="150">
        <v>188.167</v>
      </c>
      <c r="L3807" s="150">
        <v>740.226</v>
      </c>
      <c r="M3807" s="150">
        <v>1000</v>
      </c>
      <c r="N3807" s="150">
        <v>1847.9010000000001</v>
      </c>
      <c r="O3807" s="150">
        <v>463</v>
      </c>
      <c r="P3807" s="150">
        <v>3785.27</v>
      </c>
      <c r="Q3807" s="150">
        <v>252.99343999999999</v>
      </c>
      <c r="R3807" s="150">
        <v>1923.72991</v>
      </c>
      <c r="S3807" s="150">
        <v>3487.4</v>
      </c>
      <c r="T3807" s="150">
        <v>2258.840029090909</v>
      </c>
      <c r="U3807" s="150">
        <v>216.047</v>
      </c>
      <c r="V3807" s="150">
        <v>3759</v>
      </c>
      <c r="W3807" s="150">
        <v>1241</v>
      </c>
      <c r="X3807" s="150">
        <v>1057</v>
      </c>
      <c r="Y3807" s="150">
        <v>554</v>
      </c>
      <c r="Z3807" s="150">
        <v>2855.930385000001</v>
      </c>
      <c r="AA3807" s="150">
        <v>7096</v>
      </c>
      <c r="AB3807" s="150">
        <v>146</v>
      </c>
      <c r="AC3807" s="150">
        <v>4044.4110000000001</v>
      </c>
      <c r="AD3807" s="150">
        <v>4327.877120000001</v>
      </c>
      <c r="AE3807" s="150">
        <v>11507</v>
      </c>
      <c r="AF3807" s="150">
        <v>3596.396548591485</v>
      </c>
      <c r="AG3807" s="150">
        <v>40385</v>
      </c>
      <c r="AH3807" s="150">
        <v>2757</v>
      </c>
      <c r="AI3807" s="150">
        <v>884</v>
      </c>
      <c r="AJ3807" s="150">
        <v>13567.72478</v>
      </c>
      <c r="AK3807" s="150">
        <v>1690</v>
      </c>
      <c r="AL3807" s="150">
        <v>118180.375</v>
      </c>
      <c r="AM3807" s="150">
        <v>98680.09375</v>
      </c>
      <c r="AN3807" s="150">
        <v>19500.283203125</v>
      </c>
      <c r="AO3807" s="5" t="s">
        <v>7377</v>
      </c>
    </row>
    <row r="3808" spans="1:41" ht="14.25" x14ac:dyDescent="0.45">
      <c r="A3808" s="150">
        <v>2020</v>
      </c>
      <c r="B3808" s="5" t="s">
        <v>1478</v>
      </c>
      <c r="C3808" s="5" t="s">
        <v>171</v>
      </c>
      <c r="D3808" s="5" t="s">
        <v>84</v>
      </c>
      <c r="E3808" s="5" t="s">
        <v>93</v>
      </c>
      <c r="F3808" s="5" t="s">
        <v>94</v>
      </c>
      <c r="G3808" s="5" t="s">
        <v>87</v>
      </c>
      <c r="H3808" s="5" t="s">
        <v>131</v>
      </c>
      <c r="I3808" s="150">
        <v>944.22029770839856</v>
      </c>
      <c r="J3808" s="150">
        <v>485.73538659349833</v>
      </c>
      <c r="K3808" s="150">
        <v>161.20834351118998</v>
      </c>
      <c r="L3808" s="150">
        <v>595.31938282346584</v>
      </c>
      <c r="M3808" s="150">
        <v>1577.3948540527956</v>
      </c>
      <c r="N3808" s="150">
        <v>3447.5463628982484</v>
      </c>
      <c r="O3808" s="150">
        <v>158.90536717531586</v>
      </c>
      <c r="P3808" s="150">
        <v>1309.2881064711676</v>
      </c>
      <c r="Q3808" s="150">
        <v>83.695114377824368</v>
      </c>
      <c r="R3808" s="150">
        <v>1524.4742594321592</v>
      </c>
      <c r="S3808" s="150">
        <v>2705.9971946521177</v>
      </c>
      <c r="T3808" s="150">
        <v>2412.3677118281644</v>
      </c>
      <c r="U3808" s="150">
        <v>138.17858015244857</v>
      </c>
      <c r="V3808" s="150">
        <v>0</v>
      </c>
      <c r="W3808" s="150">
        <v>929.25095152521658</v>
      </c>
      <c r="X3808" s="150">
        <v>280.21304053981817</v>
      </c>
      <c r="Y3808" s="150">
        <v>2839.0666218034298</v>
      </c>
      <c r="Z3808" s="150">
        <v>997.99479515105986</v>
      </c>
      <c r="AA3808" s="150">
        <v>38195.681980546957</v>
      </c>
      <c r="AB3808" s="150">
        <v>472.11014885419928</v>
      </c>
      <c r="AC3808" s="150">
        <v>992.64037517015242</v>
      </c>
      <c r="AD3808" s="150">
        <v>839.81116718053795</v>
      </c>
      <c r="AE3808" s="150">
        <v>3209.2435835673355</v>
      </c>
      <c r="AF3808" s="150">
        <v>1391.7866532069552</v>
      </c>
      <c r="AG3808" s="150">
        <v>10451.183087216383</v>
      </c>
      <c r="AH3808" s="150">
        <v>1876.9257137374263</v>
      </c>
      <c r="AI3808" s="150">
        <v>470.95866068626219</v>
      </c>
      <c r="AJ3808" s="150">
        <v>2205.0998415994918</v>
      </c>
      <c r="AK3808" s="150">
        <v>707.0137351133618</v>
      </c>
      <c r="AL3808" s="150">
        <v>81403.3125</v>
      </c>
      <c r="AM3808" s="150">
        <v>68811.15625</v>
      </c>
      <c r="AN3808" s="150">
        <v>12592.158203125</v>
      </c>
      <c r="AO3808" s="5" t="s">
        <v>2800</v>
      </c>
    </row>
    <row r="3809" spans="1:41" ht="14.25" x14ac:dyDescent="0.45">
      <c r="A3809" s="150">
        <v>2020</v>
      </c>
      <c r="B3809" s="5" t="s">
        <v>1476</v>
      </c>
      <c r="C3809" s="5" t="s">
        <v>171</v>
      </c>
      <c r="D3809" s="5" t="s">
        <v>84</v>
      </c>
      <c r="E3809" s="5" t="s">
        <v>93</v>
      </c>
      <c r="F3809" s="5" t="s">
        <v>94</v>
      </c>
      <c r="G3809" s="5" t="s">
        <v>87</v>
      </c>
      <c r="H3809" s="5" t="s">
        <v>131</v>
      </c>
      <c r="I3809" s="150">
        <v>2643.191324950034</v>
      </c>
      <c r="J3809" s="150">
        <v>387.10353500412396</v>
      </c>
      <c r="K3809" s="150">
        <v>193.55176750206198</v>
      </c>
      <c r="L3809" s="150">
        <v>544.36434609954938</v>
      </c>
      <c r="M3809" s="150">
        <v>1941.5661677550593</v>
      </c>
      <c r="N3809" s="150">
        <v>4434.7548728909951</v>
      </c>
      <c r="O3809" s="150">
        <v>158.77293427903521</v>
      </c>
      <c r="P3809" s="150">
        <v>707.67364992941418</v>
      </c>
      <c r="Q3809" s="150">
        <v>57.037286485763886</v>
      </c>
      <c r="R3809" s="150">
        <v>726.10250001734084</v>
      </c>
      <c r="S3809" s="150">
        <v>1693.5779656430423</v>
      </c>
      <c r="T3809" s="150">
        <v>2219.7968335392734</v>
      </c>
      <c r="U3809" s="150">
        <v>412.78206376945292</v>
      </c>
      <c r="V3809" s="150">
        <v>0</v>
      </c>
      <c r="W3809" s="150">
        <v>653.23721531945921</v>
      </c>
      <c r="X3809" s="150">
        <v>959.29094768209472</v>
      </c>
      <c r="Y3809" s="150">
        <v>961.71034477587045</v>
      </c>
      <c r="Z3809" s="150">
        <v>302.42463672197186</v>
      </c>
      <c r="AA3809" s="150">
        <v>30597.752402372633</v>
      </c>
      <c r="AB3809" s="150">
        <v>352.02227714437521</v>
      </c>
      <c r="AC3809" s="150">
        <v>1503.0875459626332</v>
      </c>
      <c r="AD3809" s="150">
        <v>887.55582385164303</v>
      </c>
      <c r="AE3809" s="150">
        <v>2456.4138693105442</v>
      </c>
      <c r="AF3809" s="150">
        <v>1149.213619543493</v>
      </c>
      <c r="AG3809" s="150">
        <v>5565.7150388710043</v>
      </c>
      <c r="AH3809" s="150">
        <v>1623.4154499235449</v>
      </c>
      <c r="AI3809" s="150">
        <v>614.52686181904676</v>
      </c>
      <c r="AJ3809" s="150">
        <v>821.67777318967273</v>
      </c>
      <c r="AK3809" s="150">
        <v>2591.1742874338547</v>
      </c>
      <c r="AL3809" s="150">
        <v>67159.4921875</v>
      </c>
      <c r="AM3809" s="150">
        <v>53271.0078125</v>
      </c>
      <c r="AN3809" s="150">
        <v>13888.48828125</v>
      </c>
      <c r="AO3809" s="5" t="s">
        <v>2801</v>
      </c>
    </row>
    <row r="3810" spans="1:41" ht="14.25" x14ac:dyDescent="0.45">
      <c r="A3810" s="150">
        <v>2020</v>
      </c>
      <c r="B3810" s="5" t="s">
        <v>6344</v>
      </c>
      <c r="C3810" s="5" t="s">
        <v>171</v>
      </c>
      <c r="D3810" s="5" t="s">
        <v>84</v>
      </c>
      <c r="E3810" s="5" t="s">
        <v>93</v>
      </c>
      <c r="F3810" s="5" t="s">
        <v>94</v>
      </c>
      <c r="G3810" s="5" t="s">
        <v>87</v>
      </c>
      <c r="H3810" s="5" t="s">
        <v>131</v>
      </c>
      <c r="I3810" s="150">
        <v>1436.8018769274738</v>
      </c>
      <c r="J3810" s="150">
        <v>522.46745143503267</v>
      </c>
      <c r="K3810" s="150">
        <v>238.76042388685161</v>
      </c>
      <c r="L3810" s="150">
        <v>1354.0551972013584</v>
      </c>
      <c r="M3810" s="150">
        <v>1582.2230219906962</v>
      </c>
      <c r="N3810" s="150">
        <v>4105.7714532716254</v>
      </c>
      <c r="O3810" s="150">
        <v>474.33725119864653</v>
      </c>
      <c r="P3810" s="150">
        <v>3405.1077981353174</v>
      </c>
      <c r="Q3810" s="150">
        <v>335.43927037125212</v>
      </c>
      <c r="R3810" s="150">
        <v>1018.9185339280758</v>
      </c>
      <c r="S3810" s="150">
        <v>2310.676453130071</v>
      </c>
      <c r="T3810" s="150">
        <v>1689.7527419318117</v>
      </c>
      <c r="U3810" s="150">
        <v>440.35980547313875</v>
      </c>
      <c r="V3810" s="150">
        <v>5099.9810029214677</v>
      </c>
      <c r="W3810" s="150">
        <v>1650.8372242388366</v>
      </c>
      <c r="X3810" s="150">
        <v>1135.7186610923509</v>
      </c>
      <c r="Y3810" s="150">
        <v>567.34728426074162</v>
      </c>
      <c r="Z3810" s="150">
        <v>2781.9503903822806</v>
      </c>
      <c r="AA3810" s="150">
        <v>7061.1182761332366</v>
      </c>
      <c r="AB3810" s="150">
        <v>149.51751534669364</v>
      </c>
      <c r="AC3810" s="150">
        <v>4141.8512586358665</v>
      </c>
      <c r="AD3810" s="150">
        <v>3849.4341865834422</v>
      </c>
      <c r="AE3810" s="150">
        <v>1638.9577504167705</v>
      </c>
      <c r="AF3810" s="150">
        <v>4455.6395606106171</v>
      </c>
      <c r="AG3810" s="150">
        <v>20086.551685000333</v>
      </c>
      <c r="AH3810" s="150">
        <v>2564.5326159670558</v>
      </c>
      <c r="AI3810" s="150">
        <v>905.29783264710386</v>
      </c>
      <c r="AJ3810" s="150">
        <v>17873.065954178855</v>
      </c>
      <c r="AK3810" s="150">
        <v>1730.7164447665223</v>
      </c>
      <c r="AL3810" s="150">
        <v>94607.1875</v>
      </c>
      <c r="AM3810" s="150">
        <v>76325.3828125</v>
      </c>
      <c r="AN3810" s="150">
        <v>18281.8046875</v>
      </c>
      <c r="AO3810" s="5" t="s">
        <v>6680</v>
      </c>
    </row>
    <row r="3811" spans="1:41" ht="14.25" x14ac:dyDescent="0.45">
      <c r="A3811" s="150">
        <v>2020</v>
      </c>
      <c r="B3811" s="5" t="s">
        <v>4024</v>
      </c>
      <c r="C3811" s="5" t="s">
        <v>171</v>
      </c>
      <c r="D3811" s="5" t="s">
        <v>84</v>
      </c>
      <c r="E3811" s="5" t="s">
        <v>93</v>
      </c>
      <c r="F3811" s="5" t="s">
        <v>94</v>
      </c>
      <c r="G3811" s="5" t="s">
        <v>87</v>
      </c>
      <c r="H3811" s="5" t="s">
        <v>131</v>
      </c>
      <c r="I3811" s="150">
        <v>892.5527717867443</v>
      </c>
      <c r="J3811" s="150">
        <v>4703.7531073161426</v>
      </c>
      <c r="K3811" s="150">
        <v>287.73737598109398</v>
      </c>
      <c r="L3811" s="150">
        <v>1011.559808024977</v>
      </c>
      <c r="M3811" s="150">
        <v>378.65875166710367</v>
      </c>
      <c r="N3811" s="150">
        <v>3292.8522066080045</v>
      </c>
      <c r="O3811" s="150">
        <v>725.9429210532187</v>
      </c>
      <c r="P3811" s="150">
        <v>1432.4119634492722</v>
      </c>
      <c r="Q3811" s="150">
        <v>161.12337655380358</v>
      </c>
      <c r="R3811" s="150">
        <v>1069.1672285606319</v>
      </c>
      <c r="S3811" s="150">
        <v>108.18821476202962</v>
      </c>
      <c r="T3811" s="150">
        <v>2488.3289395266811</v>
      </c>
      <c r="U3811" s="150">
        <v>0</v>
      </c>
      <c r="V3811" s="150">
        <v>681.58575300078655</v>
      </c>
      <c r="W3811" s="150">
        <v>691.32269232936926</v>
      </c>
      <c r="X3811" s="150">
        <v>1646.2202339052735</v>
      </c>
      <c r="Y3811" s="150">
        <v>0</v>
      </c>
      <c r="Z3811" s="150">
        <v>2005.8095016880291</v>
      </c>
      <c r="AA3811" s="150">
        <v>10138.317605349795</v>
      </c>
      <c r="AB3811" s="150">
        <v>272.20912151629983</v>
      </c>
      <c r="AC3811" s="150">
        <v>1780.7654759689165</v>
      </c>
      <c r="AD3811" s="150">
        <v>2294.0240469552364</v>
      </c>
      <c r="AE3811" s="150">
        <v>5316.3688734061352</v>
      </c>
      <c r="AF3811" s="150">
        <v>3139.8816441095282</v>
      </c>
      <c r="AG3811" s="150">
        <v>1747.2396684067783</v>
      </c>
      <c r="AH3811" s="150">
        <v>3173.1603389703287</v>
      </c>
      <c r="AI3811" s="150">
        <v>295.35382630034087</v>
      </c>
      <c r="AJ3811" s="150">
        <v>2445.0536536218692</v>
      </c>
      <c r="AK3811" s="150">
        <v>770.30008910565084</v>
      </c>
      <c r="AL3811" s="150">
        <v>52949.88671875</v>
      </c>
      <c r="AM3811" s="150">
        <v>39818.44140625</v>
      </c>
      <c r="AN3811" s="150">
        <v>13131.4453125</v>
      </c>
      <c r="AO3811" s="5" t="s">
        <v>4446</v>
      </c>
    </row>
    <row r="3812" spans="1:41" ht="14.25" x14ac:dyDescent="0.45">
      <c r="A3812" s="150">
        <v>2020</v>
      </c>
      <c r="B3812" s="5" t="s">
        <v>1477</v>
      </c>
      <c r="C3812" s="5" t="s">
        <v>171</v>
      </c>
      <c r="D3812" s="5" t="s">
        <v>84</v>
      </c>
      <c r="E3812" s="5" t="s">
        <v>93</v>
      </c>
      <c r="F3812" s="5" t="s">
        <v>94</v>
      </c>
      <c r="G3812" s="5" t="s">
        <v>87</v>
      </c>
      <c r="H3812" s="5" t="s">
        <v>131</v>
      </c>
      <c r="I3812" s="150">
        <v>438.7172088641434</v>
      </c>
      <c r="J3812" s="150">
        <v>585.89435972571539</v>
      </c>
      <c r="K3812" s="150">
        <v>130.42944047312372</v>
      </c>
      <c r="L3812" s="150">
        <v>613.01837022368147</v>
      </c>
      <c r="M3812" s="150">
        <v>2207.3700647343539</v>
      </c>
      <c r="N3812" s="150">
        <v>2489.7794464133199</v>
      </c>
      <c r="O3812" s="150">
        <v>267.97321406296322</v>
      </c>
      <c r="P3812" s="150">
        <v>966.45843946212415</v>
      </c>
      <c r="Q3812" s="150">
        <v>62.997419748518752</v>
      </c>
      <c r="R3812" s="150">
        <v>786.96904295436048</v>
      </c>
      <c r="S3812" s="150">
        <v>2193.5860443207171</v>
      </c>
      <c r="T3812" s="150">
        <v>1523.6530091633088</v>
      </c>
      <c r="U3812" s="150">
        <v>355.71665583579193</v>
      </c>
      <c r="V3812" s="150">
        <v>424.48854263071172</v>
      </c>
      <c r="W3812" s="150">
        <v>326.07360118280928</v>
      </c>
      <c r="X3812" s="150">
        <v>172.67798826980194</v>
      </c>
      <c r="Y3812" s="150">
        <v>3841.7398830265529</v>
      </c>
      <c r="Z3812" s="150">
        <v>652.14720236561857</v>
      </c>
      <c r="AA3812" s="150">
        <v>38710.959267043596</v>
      </c>
      <c r="AB3812" s="150">
        <v>0</v>
      </c>
      <c r="AC3812" s="150">
        <v>1495.3142489150573</v>
      </c>
      <c r="AD3812" s="150">
        <v>827.0684727140532</v>
      </c>
      <c r="AE3812" s="150">
        <v>1167.9363533275168</v>
      </c>
      <c r="AF3812" s="150">
        <v>1628.4812821550397</v>
      </c>
      <c r="AG3812" s="150">
        <v>22329.52020899878</v>
      </c>
      <c r="AH3812" s="150">
        <v>2776.9613598914157</v>
      </c>
      <c r="AI3812" s="150">
        <v>416.18848732787654</v>
      </c>
      <c r="AJ3812" s="150">
        <v>4080.2095778272624</v>
      </c>
      <c r="AK3812" s="150">
        <v>2903.7753242883532</v>
      </c>
      <c r="AL3812" s="150">
        <v>94376.1015625</v>
      </c>
      <c r="AM3812" s="150">
        <v>80630.3515625</v>
      </c>
      <c r="AN3812" s="150">
        <v>13745.7568359375</v>
      </c>
      <c r="AO3812" s="5" t="s">
        <v>2799</v>
      </c>
    </row>
    <row r="3813" spans="1:41" ht="14.25" x14ac:dyDescent="0.45">
      <c r="A3813" s="150">
        <v>2020</v>
      </c>
      <c r="B3813" s="5" t="s">
        <v>582</v>
      </c>
      <c r="C3813" s="5" t="s">
        <v>171</v>
      </c>
      <c r="D3813" s="5" t="s">
        <v>84</v>
      </c>
      <c r="E3813" s="5" t="s">
        <v>93</v>
      </c>
      <c r="F3813" s="5" t="s">
        <v>94</v>
      </c>
      <c r="G3813" s="5" t="s">
        <v>87</v>
      </c>
      <c r="H3813" s="5" t="s">
        <v>131</v>
      </c>
      <c r="I3813" s="150">
        <v>792.69222755475505</v>
      </c>
      <c r="J3813" s="150">
        <v>691.09364627661046</v>
      </c>
      <c r="K3813" s="150">
        <v>161.88784928935141</v>
      </c>
      <c r="L3813" s="150">
        <v>262.36996264136258</v>
      </c>
      <c r="M3813" s="150">
        <v>669.88075568007469</v>
      </c>
      <c r="N3813" s="150">
        <v>3204.8904029775113</v>
      </c>
      <c r="O3813" s="150">
        <v>155.18904173255063</v>
      </c>
      <c r="P3813" s="150">
        <v>1388.6806700116131</v>
      </c>
      <c r="Q3813" s="150">
        <v>45.866284435830586</v>
      </c>
      <c r="R3813" s="150">
        <v>1168.2059556581451</v>
      </c>
      <c r="S3813" s="150">
        <v>3461.0505710137195</v>
      </c>
      <c r="T3813" s="150">
        <v>2339.0003052495945</v>
      </c>
      <c r="U3813" s="150">
        <v>0</v>
      </c>
      <c r="V3813" s="150">
        <v>133.97615113601495</v>
      </c>
      <c r="W3813" s="150">
        <v>398.57904962964449</v>
      </c>
      <c r="X3813" s="150">
        <v>442.22692460106356</v>
      </c>
      <c r="Y3813" s="150">
        <v>2545.546871584284</v>
      </c>
      <c r="Z3813" s="150">
        <v>1773.3533427455316</v>
      </c>
      <c r="AA3813" s="150">
        <v>8503.4290746721508</v>
      </c>
      <c r="AB3813" s="150">
        <v>305.91221176056746</v>
      </c>
      <c r="AC3813" s="150">
        <v>648.23020965649471</v>
      </c>
      <c r="AD3813" s="150">
        <v>572.60837938529642</v>
      </c>
      <c r="AE3813" s="150">
        <v>4228.1542468758371</v>
      </c>
      <c r="AF3813" s="150">
        <v>1357.5983099056848</v>
      </c>
      <c r="AG3813" s="150">
        <v>1779.6498742567319</v>
      </c>
      <c r="AH3813" s="150">
        <v>3068.0538610147423</v>
      </c>
      <c r="AI3813" s="150">
        <v>304.79574383443401</v>
      </c>
      <c r="AJ3813" s="150">
        <v>2097.8432332047673</v>
      </c>
      <c r="AK3813" s="150">
        <v>763.66406147528517</v>
      </c>
      <c r="AL3813" s="150">
        <v>43264.4296875</v>
      </c>
      <c r="AM3813" s="150">
        <v>30621.58203125</v>
      </c>
      <c r="AN3813" s="150">
        <v>12642.8486328125</v>
      </c>
      <c r="AO3813" s="5" t="s">
        <v>1032</v>
      </c>
    </row>
    <row r="3814" spans="1:41" ht="14.25" x14ac:dyDescent="0.45">
      <c r="A3814" s="150">
        <v>2020</v>
      </c>
      <c r="B3814" s="5" t="s">
        <v>1478</v>
      </c>
      <c r="C3814" s="5" t="s">
        <v>171</v>
      </c>
      <c r="D3814" s="5" t="s">
        <v>84</v>
      </c>
      <c r="E3814" s="5" t="s">
        <v>93</v>
      </c>
      <c r="F3814" s="5" t="s">
        <v>94</v>
      </c>
      <c r="G3814" s="5" t="s">
        <v>88</v>
      </c>
      <c r="H3814" s="5" t="s">
        <v>131</v>
      </c>
      <c r="I3814" s="150">
        <v>905.34625862400003</v>
      </c>
      <c r="J3814" s="150">
        <v>465.125</v>
      </c>
      <c r="K3814" s="150">
        <v>178.4630979887923</v>
      </c>
      <c r="L3814" s="150">
        <v>584.83040000000005</v>
      </c>
      <c r="M3814" s="150">
        <v>1506.5875000000001</v>
      </c>
      <c r="N3814" s="150">
        <v>3305.6090921343748</v>
      </c>
      <c r="O3814" s="150">
        <v>150.97626720267741</v>
      </c>
      <c r="P3814" s="150">
        <v>1136.91032</v>
      </c>
      <c r="Q3814" s="150">
        <v>79.098663311307348</v>
      </c>
      <c r="R3814" s="150">
        <v>1470.9616915491031</v>
      </c>
      <c r="S3814" s="150">
        <v>2543.683820543999</v>
      </c>
      <c r="T3814" s="150">
        <v>2223.5566385593738</v>
      </c>
      <c r="U3814" s="150">
        <v>131.19077779200001</v>
      </c>
      <c r="V3814" s="150">
        <v>0</v>
      </c>
      <c r="W3814" s="150">
        <v>875.23554118491268</v>
      </c>
      <c r="X3814" s="150">
        <v>263.40835726959801</v>
      </c>
      <c r="Y3814" s="150">
        <v>2758.9132</v>
      </c>
      <c r="Z3814" s="150">
        <v>942.72635378073596</v>
      </c>
      <c r="AA3814" s="150">
        <v>36726.771625637033</v>
      </c>
      <c r="AB3814" s="150">
        <v>410</v>
      </c>
      <c r="AC3814" s="150">
        <v>928.89767000000006</v>
      </c>
      <c r="AD3814" s="150">
        <v>793.68958692157798</v>
      </c>
      <c r="AE3814" s="150">
        <v>3096.3254335213328</v>
      </c>
      <c r="AF3814" s="150">
        <v>1343.669487836826</v>
      </c>
      <c r="AG3814" s="150">
        <v>10419.18286291959</v>
      </c>
      <c r="AH3814" s="150">
        <v>1821.81464034276</v>
      </c>
      <c r="AI3814" s="150">
        <v>442.71475343999998</v>
      </c>
      <c r="AJ3814" s="150">
        <v>2120.088213992517</v>
      </c>
      <c r="AK3814" s="150">
        <v>704.57912238374979</v>
      </c>
      <c r="AL3814" s="150">
        <v>78330.34375</v>
      </c>
      <c r="AM3814" s="150">
        <v>66415.6484375</v>
      </c>
      <c r="AN3814" s="150">
        <v>11914.708984375</v>
      </c>
      <c r="AO3814" s="5" t="s">
        <v>2802</v>
      </c>
    </row>
    <row r="3815" spans="1:41" ht="14.25" x14ac:dyDescent="0.45">
      <c r="A3815" s="150">
        <v>2020</v>
      </c>
      <c r="B3815" s="5" t="s">
        <v>1477</v>
      </c>
      <c r="C3815" s="5" t="s">
        <v>171</v>
      </c>
      <c r="D3815" s="5" t="s">
        <v>84</v>
      </c>
      <c r="E3815" s="5" t="s">
        <v>93</v>
      </c>
      <c r="F3815" s="5" t="s">
        <v>94</v>
      </c>
      <c r="G3815" s="5" t="s">
        <v>88</v>
      </c>
      <c r="H3815" s="5" t="s">
        <v>131</v>
      </c>
      <c r="I3815" s="150">
        <v>377.4</v>
      </c>
      <c r="J3815" s="150">
        <v>565.79999999999995</v>
      </c>
      <c r="K3815" s="150">
        <v>125.7607143639771</v>
      </c>
      <c r="L3815" s="150">
        <v>591.3445999999999</v>
      </c>
      <c r="M3815" s="150">
        <v>2094.3281249999991</v>
      </c>
      <c r="N3815" s="150">
        <v>2385.5758244676158</v>
      </c>
      <c r="O3815" s="150">
        <v>262</v>
      </c>
      <c r="P3815" s="150">
        <v>1071.7249999999999</v>
      </c>
      <c r="Q3815" s="150">
        <v>67.423153453783598</v>
      </c>
      <c r="R3815" s="150">
        <v>772.56820960620928</v>
      </c>
      <c r="S3815" s="150">
        <v>2347.6912081592259</v>
      </c>
      <c r="T3815" s="150">
        <v>1533.563998831836</v>
      </c>
      <c r="U3815" s="150">
        <v>334.53648336959998</v>
      </c>
      <c r="V3815" s="150">
        <v>403</v>
      </c>
      <c r="W3815" s="150">
        <v>303.62222087999999</v>
      </c>
      <c r="X3815" s="150">
        <v>173.891111145</v>
      </c>
      <c r="Y3815" s="150">
        <v>3857</v>
      </c>
      <c r="Z3815" s="150">
        <v>697.94999999999993</v>
      </c>
      <c r="AA3815" s="150">
        <v>37257.270140105829</v>
      </c>
      <c r="AB3815" s="150">
        <v>313</v>
      </c>
      <c r="AC3815" s="150">
        <v>1454.1</v>
      </c>
      <c r="AD3815" s="150">
        <v>885.17219872163423</v>
      </c>
      <c r="AE3815" s="150">
        <v>1087.519591152</v>
      </c>
      <c r="AF3815" s="150">
        <v>1570.945827861472</v>
      </c>
      <c r="AG3815" s="150">
        <v>22080</v>
      </c>
      <c r="AH3815" s="150">
        <v>2796.701237997243</v>
      </c>
      <c r="AI3815" s="150">
        <v>387.53236192320009</v>
      </c>
      <c r="AJ3815" s="150">
        <v>4260.1939242212766</v>
      </c>
      <c r="AK3815" s="150">
        <v>3051.838282603313</v>
      </c>
      <c r="AL3815" s="150">
        <v>93109.453125</v>
      </c>
      <c r="AM3815" s="150">
        <v>78834.3515625</v>
      </c>
      <c r="AN3815" s="150">
        <v>14275.1015625</v>
      </c>
      <c r="AO3815" s="5" t="s">
        <v>2804</v>
      </c>
    </row>
    <row r="3816" spans="1:41" ht="14.25" x14ac:dyDescent="0.45">
      <c r="A3816" s="150">
        <v>2020</v>
      </c>
      <c r="B3816" s="5" t="s">
        <v>1476</v>
      </c>
      <c r="C3816" s="5" t="s">
        <v>171</v>
      </c>
      <c r="D3816" s="5" t="s">
        <v>84</v>
      </c>
      <c r="E3816" s="5" t="s">
        <v>93</v>
      </c>
      <c r="F3816" s="5" t="s">
        <v>94</v>
      </c>
      <c r="G3816" s="5" t="s">
        <v>88</v>
      </c>
      <c r="H3816" s="5" t="s">
        <v>131</v>
      </c>
      <c r="I3816" s="150">
        <v>2490.9</v>
      </c>
      <c r="J3816" s="150">
        <v>327.04000000000002</v>
      </c>
      <c r="K3816" s="150">
        <v>189</v>
      </c>
      <c r="L3816" s="150">
        <v>516.90855044217597</v>
      </c>
      <c r="M3816" s="150">
        <v>1845.7499999999991</v>
      </c>
      <c r="N3816" s="150">
        <v>4256.2260000000006</v>
      </c>
      <c r="O3816" s="150">
        <v>156.01500516895291</v>
      </c>
      <c r="P3816" s="150">
        <v>681.52499999999998</v>
      </c>
      <c r="Q3816" s="150">
        <v>54.894842780400012</v>
      </c>
      <c r="R3816" s="150">
        <v>689.13397856466213</v>
      </c>
      <c r="S3816" s="150">
        <v>1624</v>
      </c>
      <c r="T3816" s="150">
        <v>2128.1</v>
      </c>
      <c r="U3816" s="150">
        <v>300</v>
      </c>
      <c r="V3816" s="150">
        <v>0</v>
      </c>
      <c r="W3816" s="150">
        <v>608.12184979942003</v>
      </c>
      <c r="X3816" s="150">
        <v>975.10799999999995</v>
      </c>
      <c r="Y3816" s="150">
        <v>965</v>
      </c>
      <c r="Z3816" s="150">
        <v>291.05614253091233</v>
      </c>
      <c r="AA3816" s="150">
        <v>29474.428281895202</v>
      </c>
      <c r="AB3816" s="150">
        <v>291</v>
      </c>
      <c r="AC3816" s="150">
        <v>1476.97759</v>
      </c>
      <c r="AD3816" s="150">
        <v>854.21730960719992</v>
      </c>
      <c r="AE3816" s="150">
        <v>2363.7235800416111</v>
      </c>
      <c r="AF3816" s="150">
        <v>1091.2513842668161</v>
      </c>
      <c r="AG3816" s="150">
        <v>5350.0600761375099</v>
      </c>
      <c r="AH3816" s="150">
        <v>1553.365</v>
      </c>
      <c r="AI3816" s="150">
        <v>572.09050898611213</v>
      </c>
      <c r="AJ3816" s="150">
        <v>793.72049952349823</v>
      </c>
      <c r="AK3816" s="150">
        <v>2222</v>
      </c>
      <c r="AL3816" s="150">
        <v>64141.60546875</v>
      </c>
      <c r="AM3816" s="150">
        <v>51122.83984375</v>
      </c>
      <c r="AN3816" s="150">
        <v>13018.7685546875</v>
      </c>
      <c r="AO3816" s="5" t="s">
        <v>2803</v>
      </c>
    </row>
    <row r="3817" spans="1:41" ht="14.25" x14ac:dyDescent="0.45">
      <c r="A3817" s="150">
        <v>2020</v>
      </c>
      <c r="B3817" s="5" t="s">
        <v>7352</v>
      </c>
      <c r="C3817" s="5" t="s">
        <v>171</v>
      </c>
      <c r="D3817" s="5" t="s">
        <v>84</v>
      </c>
      <c r="E3817" s="5" t="s">
        <v>93</v>
      </c>
      <c r="F3817" s="5" t="s">
        <v>94</v>
      </c>
      <c r="G3817" s="5" t="s">
        <v>88</v>
      </c>
      <c r="H3817" s="5" t="s">
        <v>131</v>
      </c>
      <c r="I3817" s="150">
        <v>1391</v>
      </c>
      <c r="J3817" s="150">
        <v>1157.459318756104</v>
      </c>
      <c r="K3817" s="150">
        <v>188</v>
      </c>
      <c r="L3817" s="150">
        <v>740.226</v>
      </c>
      <c r="M3817" s="150">
        <v>1000</v>
      </c>
      <c r="N3817" s="150">
        <v>1847.9010000000001</v>
      </c>
      <c r="O3817" s="150">
        <v>463</v>
      </c>
      <c r="P3817" s="150">
        <v>3785.27</v>
      </c>
      <c r="Q3817" s="150">
        <v>252.99343999999999</v>
      </c>
      <c r="R3817" s="150">
        <v>1923.72991</v>
      </c>
      <c r="S3817" s="150">
        <v>3487.5680759999982</v>
      </c>
      <c r="T3817" s="150">
        <v>2258</v>
      </c>
      <c r="U3817" s="150">
        <v>216.04900000000001</v>
      </c>
      <c r="V3817" s="150">
        <v>3759</v>
      </c>
      <c r="W3817" s="150">
        <v>1241</v>
      </c>
      <c r="X3817" s="150">
        <v>1543.93289</v>
      </c>
      <c r="Y3817" s="150">
        <v>554</v>
      </c>
      <c r="Z3817" s="150">
        <v>2855.930385000001</v>
      </c>
      <c r="AA3817" s="150">
        <v>7096</v>
      </c>
      <c r="AB3817" s="150">
        <v>146</v>
      </c>
      <c r="AC3817" s="150">
        <v>4044.4110000000001</v>
      </c>
      <c r="AD3817" s="150">
        <v>4418.1345600000004</v>
      </c>
      <c r="AE3817" s="150">
        <v>11507</v>
      </c>
      <c r="AF3817" s="150">
        <v>3596.396548591485</v>
      </c>
      <c r="AG3817" s="150">
        <v>40385</v>
      </c>
      <c r="AH3817" s="150">
        <v>2757</v>
      </c>
      <c r="AI3817" s="150">
        <v>884</v>
      </c>
      <c r="AJ3817" s="150">
        <v>13567.72478</v>
      </c>
      <c r="AK3817" s="150">
        <v>1690</v>
      </c>
      <c r="AL3817" s="150">
        <v>118756.7265625</v>
      </c>
      <c r="AM3817" s="150">
        <v>98680.09375</v>
      </c>
      <c r="AN3817" s="150">
        <v>20076.63671875</v>
      </c>
      <c r="AO3817" s="5" t="s">
        <v>7378</v>
      </c>
    </row>
    <row r="3818" spans="1:41" ht="14.25" x14ac:dyDescent="0.45">
      <c r="A3818" s="150">
        <v>2020</v>
      </c>
      <c r="B3818" s="5" t="s">
        <v>6344</v>
      </c>
      <c r="C3818" s="5" t="s">
        <v>171</v>
      </c>
      <c r="D3818" s="5" t="s">
        <v>84</v>
      </c>
      <c r="E3818" s="5" t="s">
        <v>93</v>
      </c>
      <c r="F3818" s="5" t="s">
        <v>94</v>
      </c>
      <c r="G3818" s="5" t="s">
        <v>88</v>
      </c>
      <c r="H3818" s="5" t="s">
        <v>131</v>
      </c>
      <c r="I3818" s="150">
        <v>1431.06</v>
      </c>
      <c r="J3818" s="150">
        <v>520.55583875927039</v>
      </c>
      <c r="K3818" s="150">
        <v>301.63216899999998</v>
      </c>
      <c r="L3818" s="150">
        <v>1350.09842</v>
      </c>
      <c r="M3818" s="150">
        <v>1545</v>
      </c>
      <c r="N3818" s="150">
        <v>4009.1800000000012</v>
      </c>
      <c r="O3818" s="150">
        <v>463.17809999999997</v>
      </c>
      <c r="P3818" s="150">
        <v>3325.27</v>
      </c>
      <c r="Q3818" s="150">
        <v>327.54780174512712</v>
      </c>
      <c r="R3818" s="150">
        <v>994.9476862864999</v>
      </c>
      <c r="S3818" s="150">
        <v>2256.3158656619621</v>
      </c>
      <c r="T3818" s="150">
        <v>1673.970055494347</v>
      </c>
      <c r="U3818" s="150">
        <v>430</v>
      </c>
      <c r="V3818" s="150">
        <v>4980</v>
      </c>
      <c r="W3818" s="150">
        <v>1612</v>
      </c>
      <c r="X3818" s="150">
        <v>1109</v>
      </c>
      <c r="Y3818" s="150">
        <v>554</v>
      </c>
      <c r="Z3818" s="150">
        <v>2716.5028528866251</v>
      </c>
      <c r="AA3818" s="150">
        <v>7123</v>
      </c>
      <c r="AB3818" s="150">
        <v>146</v>
      </c>
      <c r="AC3818" s="150">
        <v>4044.4110000000001</v>
      </c>
      <c r="AD3818" s="150">
        <v>3758.873266038464</v>
      </c>
      <c r="AE3818" s="150">
        <v>1600.4</v>
      </c>
      <c r="AF3818" s="150">
        <v>4437.8335329313404</v>
      </c>
      <c r="AG3818" s="150">
        <v>20006</v>
      </c>
      <c r="AH3818" s="150">
        <v>2573.9282242028512</v>
      </c>
      <c r="AI3818" s="150">
        <v>884</v>
      </c>
      <c r="AJ3818" s="150">
        <v>17801.64</v>
      </c>
      <c r="AK3818" s="150">
        <v>1690</v>
      </c>
      <c r="AL3818" s="150">
        <v>93666.34375</v>
      </c>
      <c r="AM3818" s="150">
        <v>75652.4453125</v>
      </c>
      <c r="AN3818" s="150">
        <v>18013.8984375</v>
      </c>
      <c r="AO3818" s="5" t="s">
        <v>6681</v>
      </c>
    </row>
    <row r="3819" spans="1:41" ht="14.25" x14ac:dyDescent="0.45">
      <c r="A3819" s="150">
        <v>2020</v>
      </c>
      <c r="B3819" s="5" t="s">
        <v>582</v>
      </c>
      <c r="C3819" s="5" t="s">
        <v>171</v>
      </c>
      <c r="D3819" s="5" t="s">
        <v>84</v>
      </c>
      <c r="E3819" s="5" t="s">
        <v>93</v>
      </c>
      <c r="F3819" s="5" t="s">
        <v>94</v>
      </c>
      <c r="G3819" s="5" t="s">
        <v>88</v>
      </c>
      <c r="H3819" s="5" t="s">
        <v>131</v>
      </c>
      <c r="I3819" s="150">
        <v>753.56812094374959</v>
      </c>
      <c r="J3819" s="150">
        <v>670.68239479199997</v>
      </c>
      <c r="K3819" s="150">
        <v>152.96631188999999</v>
      </c>
      <c r="L3819" s="150">
        <v>253.12463820000011</v>
      </c>
      <c r="M3819" s="150">
        <v>636.72479999999996</v>
      </c>
      <c r="N3819" s="150">
        <v>3116</v>
      </c>
      <c r="O3819" s="150">
        <v>147.55502995392379</v>
      </c>
      <c r="P3819" s="150">
        <v>885.93299999999999</v>
      </c>
      <c r="Q3819" s="150">
        <v>43.587573496132073</v>
      </c>
      <c r="R3819" s="150">
        <v>1102.00100785889</v>
      </c>
      <c r="S3819" s="150">
        <v>3292.9637160000002</v>
      </c>
      <c r="T3819" s="150">
        <v>2158.480595</v>
      </c>
      <c r="U3819" s="150">
        <v>0</v>
      </c>
      <c r="V3819" s="150">
        <v>127</v>
      </c>
      <c r="W3819" s="150">
        <v>379.96661717699988</v>
      </c>
      <c r="X3819" s="150">
        <v>428.74554118527072</v>
      </c>
      <c r="Y3819" s="150">
        <v>2845.5421999999999</v>
      </c>
      <c r="Z3819" s="150">
        <v>1687.231577620041</v>
      </c>
      <c r="AA3819" s="150">
        <v>8398.4235166457947</v>
      </c>
      <c r="AB3819" s="150">
        <v>274</v>
      </c>
      <c r="AC3819" s="150">
        <v>616.32409999999993</v>
      </c>
      <c r="AD3819" s="150">
        <v>544.80002153036389</v>
      </c>
      <c r="AE3819" s="150">
        <v>4018.8804416063999</v>
      </c>
      <c r="AF3819" s="150">
        <v>1309.759614081803</v>
      </c>
      <c r="AG3819" s="150">
        <v>1733</v>
      </c>
      <c r="AH3819" s="150">
        <v>3003.7929600323432</v>
      </c>
      <c r="AI3819" s="150">
        <v>289.70978400000001</v>
      </c>
      <c r="AJ3819" s="150">
        <v>2033.8900286400001</v>
      </c>
      <c r="AK3819" s="150">
        <v>725.86627199999998</v>
      </c>
      <c r="AL3819" s="150">
        <v>41630.5234375</v>
      </c>
      <c r="AM3819" s="150">
        <v>29594.94921875</v>
      </c>
      <c r="AN3819" s="150">
        <v>12035.5712890625</v>
      </c>
      <c r="AO3819" s="5" t="s">
        <v>1033</v>
      </c>
    </row>
    <row r="3820" spans="1:41" ht="14.25" x14ac:dyDescent="0.45">
      <c r="A3820" s="150">
        <v>2020</v>
      </c>
      <c r="B3820" s="5" t="s">
        <v>4024</v>
      </c>
      <c r="C3820" s="5" t="s">
        <v>171</v>
      </c>
      <c r="D3820" s="5" t="s">
        <v>84</v>
      </c>
      <c r="E3820" s="5" t="s">
        <v>93</v>
      </c>
      <c r="F3820" s="5" t="s">
        <v>94</v>
      </c>
      <c r="G3820" s="5" t="s">
        <v>88</v>
      </c>
      <c r="H3820" s="5" t="s">
        <v>131</v>
      </c>
      <c r="I3820" s="150">
        <v>875.49659999999994</v>
      </c>
      <c r="J3820" s="150">
        <v>4613.862647295</v>
      </c>
      <c r="K3820" s="150">
        <v>276.47454800000003</v>
      </c>
      <c r="L3820" s="150">
        <v>1001.6655</v>
      </c>
      <c r="M3820" s="150">
        <v>364.14</v>
      </c>
      <c r="N3820" s="150">
        <v>3169.7002788599998</v>
      </c>
      <c r="O3820" s="150">
        <v>696.74023099999988</v>
      </c>
      <c r="P3820" s="150">
        <v>1370.886977871</v>
      </c>
      <c r="Q3820" s="150">
        <v>155.0973987136658</v>
      </c>
      <c r="R3820" s="150">
        <v>1023.875582022842</v>
      </c>
      <c r="S3820" s="150">
        <v>104</v>
      </c>
      <c r="T3820" s="150">
        <v>2440.7784000000001</v>
      </c>
      <c r="U3820" s="150">
        <v>0</v>
      </c>
      <c r="V3820" s="150">
        <v>657</v>
      </c>
      <c r="W3820" s="150">
        <v>666.11979899999983</v>
      </c>
      <c r="X3820" s="150">
        <v>1614.76190897946</v>
      </c>
      <c r="Y3820" s="150">
        <v>0</v>
      </c>
      <c r="Z3820" s="150">
        <v>1932</v>
      </c>
      <c r="AA3820" s="150">
        <v>10172</v>
      </c>
      <c r="AB3820" s="150">
        <v>251.607</v>
      </c>
      <c r="AC3820" s="150">
        <v>1712.48633</v>
      </c>
      <c r="AD3820" s="150">
        <v>2208.2280664627392</v>
      </c>
      <c r="AE3820" s="150">
        <v>5112.5255999999999</v>
      </c>
      <c r="AF3820" s="150">
        <v>3079.88030592</v>
      </c>
      <c r="AG3820" s="150">
        <v>1715</v>
      </c>
      <c r="AH3820" s="150">
        <v>3135</v>
      </c>
      <c r="AI3820" s="150">
        <v>284.0292</v>
      </c>
      <c r="AJ3820" s="150">
        <v>2398.3300800000002</v>
      </c>
      <c r="AK3820" s="150">
        <v>740.76480000000004</v>
      </c>
      <c r="AL3820" s="150">
        <v>51772.453125</v>
      </c>
      <c r="AM3820" s="150">
        <v>38989.80859375</v>
      </c>
      <c r="AN3820" s="150">
        <v>12782.6435546875</v>
      </c>
      <c r="AO3820" s="5" t="s">
        <v>4447</v>
      </c>
    </row>
    <row r="3821" spans="1:41" ht="14.25" x14ac:dyDescent="0.45">
      <c r="A3821" s="150">
        <v>2020</v>
      </c>
      <c r="B3821" s="5" t="s">
        <v>4980</v>
      </c>
      <c r="C3821" s="5" t="s">
        <v>171</v>
      </c>
      <c r="D3821" s="5" t="s">
        <v>84</v>
      </c>
      <c r="E3821" s="5" t="s">
        <v>93</v>
      </c>
      <c r="F3821" s="5" t="s">
        <v>94</v>
      </c>
      <c r="G3821" s="5" t="s">
        <v>88</v>
      </c>
      <c r="H3821" s="5" t="s">
        <v>131</v>
      </c>
      <c r="I3821" s="150">
        <v>1217.202</v>
      </c>
      <c r="J3821" s="150">
        <v>210.73837585550041</v>
      </c>
      <c r="K3821" s="150">
        <v>187</v>
      </c>
      <c r="L3821" s="150">
        <v>1020.24983214</v>
      </c>
      <c r="M3821" s="150">
        <v>1167.9000000000001</v>
      </c>
      <c r="N3821" s="150">
        <v>3466.6746840000001</v>
      </c>
      <c r="O3821" s="150">
        <v>683.87389200000007</v>
      </c>
      <c r="P3821" s="150">
        <v>3291.0240140000001</v>
      </c>
      <c r="Q3821" s="150">
        <v>155.58433857007191</v>
      </c>
      <c r="R3821" s="150">
        <v>1103.898672663357</v>
      </c>
      <c r="S3821" s="150">
        <v>1634.15</v>
      </c>
      <c r="T3821" s="150">
        <v>3216.2203199999999</v>
      </c>
      <c r="U3821" s="150">
        <v>323.2</v>
      </c>
      <c r="V3821" s="150">
        <v>1542</v>
      </c>
      <c r="W3821" s="150">
        <v>697.68</v>
      </c>
      <c r="X3821" s="150">
        <v>870.66999999999985</v>
      </c>
      <c r="Y3821" s="150">
        <v>0</v>
      </c>
      <c r="Z3821" s="150">
        <v>1390.12257090048</v>
      </c>
      <c r="AA3821" s="150">
        <v>10275</v>
      </c>
      <c r="AB3821" s="150">
        <v>401</v>
      </c>
      <c r="AC3821" s="150">
        <v>1646.7808199999999</v>
      </c>
      <c r="AD3821" s="150">
        <v>2545.1456092034718</v>
      </c>
      <c r="AE3821" s="150">
        <v>9470.6461307400023</v>
      </c>
      <c r="AF3821" s="150">
        <v>3593.0823020946</v>
      </c>
      <c r="AG3821" s="150">
        <v>2512</v>
      </c>
      <c r="AH3821" s="150">
        <v>3068.6277561500001</v>
      </c>
      <c r="AI3821" s="150">
        <v>278.45999999999998</v>
      </c>
      <c r="AJ3821" s="150">
        <v>12023.486639999999</v>
      </c>
      <c r="AK3821" s="150">
        <v>1438</v>
      </c>
      <c r="AL3821" s="150">
        <v>69430.4140625</v>
      </c>
      <c r="AM3821" s="150">
        <v>53241.69140625</v>
      </c>
      <c r="AN3821" s="150">
        <v>16188.7275390625</v>
      </c>
      <c r="AO3821" s="5" t="s">
        <v>5672</v>
      </c>
    </row>
    <row r="3822" spans="1:41" ht="14.25" x14ac:dyDescent="0.45">
      <c r="A3822" s="150">
        <v>2020</v>
      </c>
      <c r="B3822" s="5" t="s">
        <v>7352</v>
      </c>
      <c r="C3822" s="5" t="s">
        <v>171</v>
      </c>
      <c r="D3822" s="5" t="s">
        <v>84</v>
      </c>
      <c r="E3822" s="5" t="s">
        <v>25</v>
      </c>
      <c r="F3822" s="5" t="s">
        <v>25</v>
      </c>
      <c r="G3822" s="5" t="s">
        <v>87</v>
      </c>
      <c r="H3822" s="5" t="s">
        <v>131</v>
      </c>
      <c r="I3822" s="150">
        <v>1072</v>
      </c>
      <c r="J3822" s="150">
        <v>7250.3239229699702</v>
      </c>
      <c r="K3822" s="150">
        <v>0</v>
      </c>
      <c r="L3822" s="150">
        <v>65</v>
      </c>
      <c r="M3822" s="150">
        <v>33950</v>
      </c>
      <c r="N3822" s="150">
        <v>4804.9400000000014</v>
      </c>
      <c r="O3822" s="150">
        <v>938.6568400000001</v>
      </c>
      <c r="P3822" s="150">
        <v>950</v>
      </c>
      <c r="Q3822" s="150">
        <v>0</v>
      </c>
      <c r="R3822" s="150">
        <v>1202.6811</v>
      </c>
      <c r="S3822" s="150">
        <v>739</v>
      </c>
      <c r="T3822" s="150">
        <v>711</v>
      </c>
      <c r="U3822" s="150">
        <v>334.73200000000003</v>
      </c>
      <c r="V3822" s="150">
        <v>3277</v>
      </c>
      <c r="W3822" s="150">
        <v>900</v>
      </c>
      <c r="X3822" s="150">
        <v>4873</v>
      </c>
      <c r="Y3822" s="150">
        <v>17799</v>
      </c>
      <c r="Z3822" s="150">
        <v>833.37754500000005</v>
      </c>
      <c r="AA3822" s="150">
        <v>54295</v>
      </c>
      <c r="AB3822" s="150">
        <v>31</v>
      </c>
      <c r="AC3822" s="150">
        <v>2916</v>
      </c>
      <c r="AD3822" s="150">
        <v>3147.6815999999999</v>
      </c>
      <c r="AE3822" s="150">
        <v>19786</v>
      </c>
      <c r="AF3822" s="150">
        <v>349.77646626850458</v>
      </c>
      <c r="AG3822" s="150">
        <v>41852</v>
      </c>
      <c r="AH3822" s="150">
        <v>5563</v>
      </c>
      <c r="AI3822" s="150">
        <v>1622</v>
      </c>
      <c r="AJ3822" s="150">
        <v>1747.7955833333331</v>
      </c>
      <c r="AK3822" s="150">
        <v>227</v>
      </c>
      <c r="AL3822" s="150">
        <v>211237.96875</v>
      </c>
      <c r="AM3822" s="150">
        <v>158535.640625</v>
      </c>
      <c r="AN3822" s="150">
        <v>52702.3359375</v>
      </c>
      <c r="AO3822" s="5" t="s">
        <v>7379</v>
      </c>
    </row>
    <row r="3823" spans="1:41" ht="14.25" x14ac:dyDescent="0.45">
      <c r="A3823" s="150">
        <v>2020</v>
      </c>
      <c r="B3823" s="5" t="s">
        <v>4980</v>
      </c>
      <c r="C3823" s="5" t="s">
        <v>171</v>
      </c>
      <c r="D3823" s="5" t="s">
        <v>84</v>
      </c>
      <c r="E3823" s="5" t="s">
        <v>25</v>
      </c>
      <c r="F3823" s="5" t="s">
        <v>25</v>
      </c>
      <c r="G3823" s="5" t="s">
        <v>87</v>
      </c>
      <c r="H3823" s="5" t="s">
        <v>131</v>
      </c>
      <c r="I3823" s="150">
        <v>1992.1328354986863</v>
      </c>
      <c r="J3823" s="150">
        <v>7566.5555900871504</v>
      </c>
      <c r="K3823" s="150">
        <v>0</v>
      </c>
      <c r="L3823" s="150">
        <v>0</v>
      </c>
      <c r="M3823" s="150">
        <v>6805.4881635756283</v>
      </c>
      <c r="N3823" s="150">
        <v>4631.8510624883284</v>
      </c>
      <c r="O3823" s="150">
        <v>1460.3680454494584</v>
      </c>
      <c r="P3823" s="150">
        <v>913.12479412605012</v>
      </c>
      <c r="Q3823" s="150">
        <v>0</v>
      </c>
      <c r="R3823" s="150">
        <v>3118.6557733527015</v>
      </c>
      <c r="S3823" s="150">
        <v>2702.1791237726761</v>
      </c>
      <c r="T3823" s="150">
        <v>210.69622797447767</v>
      </c>
      <c r="U3823" s="150">
        <v>47.406651294257472</v>
      </c>
      <c r="V3823" s="150">
        <v>5190.5015761512577</v>
      </c>
      <c r="W3823" s="150">
        <v>3508.0921957750529</v>
      </c>
      <c r="X3823" s="150">
        <v>2533.6221413930939</v>
      </c>
      <c r="Y3823" s="150">
        <v>11019.412723065181</v>
      </c>
      <c r="Z3823" s="150">
        <v>1997.2727242129713</v>
      </c>
      <c r="AA3823" s="150">
        <v>54365.947704254475</v>
      </c>
      <c r="AB3823" s="150">
        <v>228.60540735230828</v>
      </c>
      <c r="AC3823" s="150">
        <v>3812.5482451981734</v>
      </c>
      <c r="AD3823" s="150">
        <v>4569.5171606106851</v>
      </c>
      <c r="AE3823" s="150">
        <v>7405.9724133028903</v>
      </c>
      <c r="AF3823" s="150">
        <v>0</v>
      </c>
      <c r="AG3823" s="150">
        <v>43225.384650103966</v>
      </c>
      <c r="AH3823" s="150">
        <v>6786.5255030579256</v>
      </c>
      <c r="AI3823" s="150">
        <v>606.80513656649566</v>
      </c>
      <c r="AJ3823" s="150">
        <v>6984.5799573539343</v>
      </c>
      <c r="AK3823" s="150">
        <v>239.14021875103214</v>
      </c>
      <c r="AL3823" s="150">
        <v>181922.390625</v>
      </c>
      <c r="AM3823" s="150">
        <v>152271.34375</v>
      </c>
      <c r="AN3823" s="150">
        <v>29651.0390625</v>
      </c>
      <c r="AO3823" s="5" t="s">
        <v>5673</v>
      </c>
    </row>
    <row r="3824" spans="1:41" ht="14.25" x14ac:dyDescent="0.45">
      <c r="A3824" s="150">
        <v>2020</v>
      </c>
      <c r="B3824" s="5" t="s">
        <v>582</v>
      </c>
      <c r="C3824" s="5" t="s">
        <v>171</v>
      </c>
      <c r="D3824" s="5" t="s">
        <v>84</v>
      </c>
      <c r="E3824" s="5" t="s">
        <v>25</v>
      </c>
      <c r="F3824" s="5" t="s">
        <v>25</v>
      </c>
      <c r="G3824" s="5" t="s">
        <v>87</v>
      </c>
      <c r="H3824" s="5" t="s">
        <v>131</v>
      </c>
      <c r="I3824" s="150">
        <v>3483.3799295363888</v>
      </c>
      <c r="J3824" s="150">
        <v>10327.328316734485</v>
      </c>
      <c r="K3824" s="150">
        <v>0</v>
      </c>
      <c r="L3824" s="150">
        <v>390.76377414671026</v>
      </c>
      <c r="M3824" s="150">
        <v>6950.0128401807751</v>
      </c>
      <c r="N3824" s="150">
        <v>898.75668053743357</v>
      </c>
      <c r="O3824" s="150">
        <v>1325.2474283204144</v>
      </c>
      <c r="P3824" s="150">
        <v>513.51942262508396</v>
      </c>
      <c r="Q3824" s="150">
        <v>2793.7883661002647</v>
      </c>
      <c r="R3824" s="150">
        <v>2415.3608685227232</v>
      </c>
      <c r="S3824" s="150">
        <v>5470.6928380539439</v>
      </c>
      <c r="T3824" s="150">
        <v>0</v>
      </c>
      <c r="U3824" s="150">
        <v>167.47018892001867</v>
      </c>
      <c r="V3824" s="150">
        <v>3795.9909488537569</v>
      </c>
      <c r="W3824" s="150">
        <v>3070.2867968670093</v>
      </c>
      <c r="X3824" s="150">
        <v>1325.9643832619165</v>
      </c>
      <c r="Y3824" s="150">
        <v>4047.1962322337849</v>
      </c>
      <c r="Z3824" s="150">
        <v>2157.2064078182652</v>
      </c>
      <c r="AA3824" s="150">
        <v>63337.319824679347</v>
      </c>
      <c r="AB3824" s="150">
        <v>151.83963795415028</v>
      </c>
      <c r="AC3824" s="150">
        <v>1259.4511822635545</v>
      </c>
      <c r="AD3824" s="150">
        <v>5290.461704767662</v>
      </c>
      <c r="AE3824" s="150">
        <v>5349.2473646868866</v>
      </c>
      <c r="AF3824" s="150">
        <v>3072.975235779295</v>
      </c>
      <c r="AG3824" s="150">
        <v>42076.326732191628</v>
      </c>
      <c r="AH3824" s="150">
        <v>4875.3357274636428</v>
      </c>
      <c r="AI3824" s="150">
        <v>435.4224911920486</v>
      </c>
      <c r="AJ3824" s="150">
        <v>8529.8149556596181</v>
      </c>
      <c r="AK3824" s="150">
        <v>2226.2370447101152</v>
      </c>
      <c r="AL3824" s="150">
        <v>185737.375</v>
      </c>
      <c r="AM3824" s="150">
        <v>154615.890625</v>
      </c>
      <c r="AN3824" s="150">
        <v>31121.498046875</v>
      </c>
      <c r="AO3824" s="5" t="s">
        <v>1034</v>
      </c>
    </row>
    <row r="3825" spans="1:41" ht="14.25" x14ac:dyDescent="0.45">
      <c r="A3825" s="150">
        <v>2020</v>
      </c>
      <c r="B3825" s="5" t="s">
        <v>1478</v>
      </c>
      <c r="C3825" s="5" t="s">
        <v>171</v>
      </c>
      <c r="D3825" s="5" t="s">
        <v>84</v>
      </c>
      <c r="E3825" s="5" t="s">
        <v>25</v>
      </c>
      <c r="F3825" s="5" t="s">
        <v>25</v>
      </c>
      <c r="G3825" s="5" t="s">
        <v>87</v>
      </c>
      <c r="H3825" s="5" t="s">
        <v>131</v>
      </c>
      <c r="I3825" s="150">
        <v>713.92266412098422</v>
      </c>
      <c r="J3825" s="150">
        <v>5025.6638159447075</v>
      </c>
      <c r="K3825" s="150">
        <v>46.059526717482854</v>
      </c>
      <c r="L3825" s="150">
        <v>330.47710419793947</v>
      </c>
      <c r="M3825" s="150">
        <v>11291.349038769929</v>
      </c>
      <c r="N3825" s="150">
        <v>4784.8938178968901</v>
      </c>
      <c r="O3825" s="150">
        <v>681.68099541874631</v>
      </c>
      <c r="P3825" s="150">
        <v>830.18556874693377</v>
      </c>
      <c r="Q3825" s="150">
        <v>0</v>
      </c>
      <c r="R3825" s="150">
        <v>2161.8552280967087</v>
      </c>
      <c r="S3825" s="150">
        <v>5642.29202289165</v>
      </c>
      <c r="T3825" s="150">
        <v>0</v>
      </c>
      <c r="U3825" s="150">
        <v>172.7232251905607</v>
      </c>
      <c r="V3825" s="150">
        <v>11452.701318302112</v>
      </c>
      <c r="W3825" s="150">
        <v>1825.1087461802581</v>
      </c>
      <c r="X3825" s="150">
        <v>3179.8933223575646</v>
      </c>
      <c r="Y3825" s="150">
        <v>22049.881311263674</v>
      </c>
      <c r="Z3825" s="150">
        <v>4041.8132855362196</v>
      </c>
      <c r="AA3825" s="150">
        <v>35795.217906770617</v>
      </c>
      <c r="AB3825" s="150">
        <v>195.75298854930213</v>
      </c>
      <c r="AC3825" s="150">
        <v>1076.0656929371933</v>
      </c>
      <c r="AD3825" s="150">
        <v>1602.1268645428195</v>
      </c>
      <c r="AE3825" s="150">
        <v>5260.2340062109688</v>
      </c>
      <c r="AF3825" s="150">
        <v>6424.4871940934645</v>
      </c>
      <c r="AG3825" s="150">
        <v>26391.262222498241</v>
      </c>
      <c r="AH3825" s="150">
        <v>12646.505937720352</v>
      </c>
      <c r="AI3825" s="150">
        <v>449.08038549545785</v>
      </c>
      <c r="AJ3825" s="150">
        <v>5541.5368081971556</v>
      </c>
      <c r="AK3825" s="150">
        <v>2283.4010370192127</v>
      </c>
      <c r="AL3825" s="150">
        <v>171896.15625</v>
      </c>
      <c r="AM3825" s="150">
        <v>132052.921875</v>
      </c>
      <c r="AN3825" s="150">
        <v>39843.25390625</v>
      </c>
      <c r="AO3825" s="5" t="s">
        <v>2806</v>
      </c>
    </row>
    <row r="3826" spans="1:41" ht="14.25" x14ac:dyDescent="0.45">
      <c r="A3826" s="150">
        <v>2020</v>
      </c>
      <c r="B3826" s="5" t="s">
        <v>1476</v>
      </c>
      <c r="C3826" s="5" t="s">
        <v>171</v>
      </c>
      <c r="D3826" s="5" t="s">
        <v>84</v>
      </c>
      <c r="E3826" s="5" t="s">
        <v>25</v>
      </c>
      <c r="F3826" s="5" t="s">
        <v>25</v>
      </c>
      <c r="G3826" s="5" t="s">
        <v>87</v>
      </c>
      <c r="H3826" s="5" t="s">
        <v>131</v>
      </c>
      <c r="I3826" s="150">
        <v>931.46788110367334</v>
      </c>
      <c r="J3826" s="150">
        <v>6115.0261545182711</v>
      </c>
      <c r="K3826" s="150">
        <v>48.387941875515494</v>
      </c>
      <c r="L3826" s="150">
        <v>314.52162219085074</v>
      </c>
      <c r="M3826" s="150">
        <v>10949.586397155714</v>
      </c>
      <c r="N3826" s="150">
        <v>3474.6171362260793</v>
      </c>
      <c r="O3826" s="150">
        <v>1420.0651241916912</v>
      </c>
      <c r="P3826" s="150">
        <v>241.93970937757749</v>
      </c>
      <c r="Q3826" s="150">
        <v>834.69199735264226</v>
      </c>
      <c r="R3826" s="150">
        <v>2640.3727273357854</v>
      </c>
      <c r="S3826" s="150">
        <v>5322.6736063067046</v>
      </c>
      <c r="T3826" s="150">
        <v>1028.2437648547043</v>
      </c>
      <c r="U3826" s="150">
        <v>206.39103188472654</v>
      </c>
      <c r="V3826" s="150">
        <v>5534.3708520120845</v>
      </c>
      <c r="W3826" s="150">
        <v>954.45215349454315</v>
      </c>
      <c r="X3826" s="150">
        <v>4766.1601426239049</v>
      </c>
      <c r="Y3826" s="150">
        <v>49955.7111922822</v>
      </c>
      <c r="Z3826" s="150">
        <v>1910.1140055359742</v>
      </c>
      <c r="AA3826" s="150">
        <v>34143.298111291275</v>
      </c>
      <c r="AB3826" s="150">
        <v>199.60026023650141</v>
      </c>
      <c r="AC3826" s="150">
        <v>1796.690141509803</v>
      </c>
      <c r="AD3826" s="150">
        <v>4729.9213183316397</v>
      </c>
      <c r="AE3826" s="150">
        <v>4693.6303619250029</v>
      </c>
      <c r="AF3826" s="150">
        <v>4899.2791148959441</v>
      </c>
      <c r="AG3826" s="150">
        <v>29503.176880019408</v>
      </c>
      <c r="AH3826" s="150">
        <v>11778.997959643786</v>
      </c>
      <c r="AI3826" s="150">
        <v>0</v>
      </c>
      <c r="AJ3826" s="150">
        <v>8582.4947950952355</v>
      </c>
      <c r="AK3826" s="150">
        <v>498.39580131780963</v>
      </c>
      <c r="AL3826" s="150">
        <v>197474.28125</v>
      </c>
      <c r="AM3826" s="150">
        <v>155777.796875</v>
      </c>
      <c r="AN3826" s="150">
        <v>41696.484375</v>
      </c>
      <c r="AO3826" s="5" t="s">
        <v>2805</v>
      </c>
    </row>
    <row r="3827" spans="1:41" ht="14.25" x14ac:dyDescent="0.45">
      <c r="A3827" s="150">
        <v>2020</v>
      </c>
      <c r="B3827" s="5" t="s">
        <v>4024</v>
      </c>
      <c r="C3827" s="5" t="s">
        <v>171</v>
      </c>
      <c r="D3827" s="5" t="s">
        <v>84</v>
      </c>
      <c r="E3827" s="5" t="s">
        <v>25</v>
      </c>
      <c r="F3827" s="5" t="s">
        <v>25</v>
      </c>
      <c r="G3827" s="5" t="s">
        <v>87</v>
      </c>
      <c r="H3827" s="5" t="s">
        <v>131</v>
      </c>
      <c r="I3827" s="150">
        <v>2996.8135489082206</v>
      </c>
      <c r="J3827" s="150">
        <v>15586.405630228703</v>
      </c>
      <c r="K3827" s="150">
        <v>0</v>
      </c>
      <c r="L3827" s="150">
        <v>0</v>
      </c>
      <c r="M3827" s="150">
        <v>5679.8812750065554</v>
      </c>
      <c r="N3827" s="150">
        <v>6078.5030161673421</v>
      </c>
      <c r="O3827" s="150">
        <v>1253.9014090919234</v>
      </c>
      <c r="P3827" s="150">
        <v>586.07611512671929</v>
      </c>
      <c r="Q3827" s="150">
        <v>0</v>
      </c>
      <c r="R3827" s="150">
        <v>2066.5868777292822</v>
      </c>
      <c r="S3827" s="150">
        <v>1146.7950764775139</v>
      </c>
      <c r="T3827" s="150">
        <v>0</v>
      </c>
      <c r="U3827" s="150">
        <v>48.68469664291333</v>
      </c>
      <c r="V3827" s="150">
        <v>6217.5767023738417</v>
      </c>
      <c r="W3827" s="150">
        <v>6220.8223488167032</v>
      </c>
      <c r="X3827" s="150">
        <v>3519.8034993774208</v>
      </c>
      <c r="Y3827" s="150">
        <v>7484.4606972372103</v>
      </c>
      <c r="Z3827" s="150">
        <v>1966.8617443736985</v>
      </c>
      <c r="AA3827" s="150">
        <v>57573.440367761679</v>
      </c>
      <c r="AB3827" s="150">
        <v>146.94772458267434</v>
      </c>
      <c r="AC3827" s="150">
        <v>2801.7339694600664</v>
      </c>
      <c r="AD3827" s="150">
        <v>8466.7446001840308</v>
      </c>
      <c r="AE3827" s="150">
        <v>4428.1436302098718</v>
      </c>
      <c r="AF3827" s="150">
        <v>1085.3441704926811</v>
      </c>
      <c r="AG3827" s="150">
        <v>47209.009393559245</v>
      </c>
      <c r="AH3827" s="150">
        <v>4900.9261287199415</v>
      </c>
      <c r="AI3827" s="150">
        <v>834.1311358152484</v>
      </c>
      <c r="AJ3827" s="150">
        <v>6383.1046709597476</v>
      </c>
      <c r="AK3827" s="150">
        <v>245.58724750980724</v>
      </c>
      <c r="AL3827" s="150">
        <v>194928.296875</v>
      </c>
      <c r="AM3827" s="150">
        <v>162512.75</v>
      </c>
      <c r="AN3827" s="150">
        <v>32415.5390625</v>
      </c>
      <c r="AO3827" s="5" t="s">
        <v>4448</v>
      </c>
    </row>
    <row r="3828" spans="1:41" ht="14.25" x14ac:dyDescent="0.45">
      <c r="A3828" s="150">
        <v>2020</v>
      </c>
      <c r="B3828" s="5" t="s">
        <v>6344</v>
      </c>
      <c r="C3828" s="5" t="s">
        <v>171</v>
      </c>
      <c r="D3828" s="5" t="s">
        <v>84</v>
      </c>
      <c r="E3828" s="5" t="s">
        <v>25</v>
      </c>
      <c r="F3828" s="5" t="s">
        <v>25</v>
      </c>
      <c r="G3828" s="5" t="s">
        <v>87</v>
      </c>
      <c r="H3828" s="5" t="s">
        <v>131</v>
      </c>
      <c r="I3828" s="150">
        <v>1097.8272359702437</v>
      </c>
      <c r="J3828" s="150">
        <v>10468.245584818305</v>
      </c>
      <c r="K3828" s="150">
        <v>0</v>
      </c>
      <c r="L3828" s="150">
        <v>0</v>
      </c>
      <c r="M3828" s="150">
        <v>27056.52572232634</v>
      </c>
      <c r="N3828" s="150">
        <v>5039.3230559886433</v>
      </c>
      <c r="O3828" s="150">
        <v>961.27149643821213</v>
      </c>
      <c r="P3828" s="150">
        <v>972.88794232437635</v>
      </c>
      <c r="Q3828" s="150">
        <v>0</v>
      </c>
      <c r="R3828" s="150">
        <v>549.77692802236334</v>
      </c>
      <c r="S3828" s="150">
        <v>1622.1626322545392</v>
      </c>
      <c r="T3828" s="150">
        <v>102.40925708677646</v>
      </c>
      <c r="U3828" s="150">
        <v>117.77064564979293</v>
      </c>
      <c r="V3828" s="150">
        <v>5338.5945719336569</v>
      </c>
      <c r="W3828" s="150">
        <v>3399.9873352809786</v>
      </c>
      <c r="X3828" s="150">
        <v>3712.3355693956469</v>
      </c>
      <c r="Y3828" s="150">
        <v>18227.823668875342</v>
      </c>
      <c r="Z3828" s="150">
        <v>956.4455390187162</v>
      </c>
      <c r="AA3828" s="150">
        <v>56004.550423045439</v>
      </c>
      <c r="AB3828" s="150">
        <v>31.746869696900703</v>
      </c>
      <c r="AC3828" s="150">
        <v>2986.2539366504016</v>
      </c>
      <c r="AD3828" s="150">
        <v>4837.8623960740488</v>
      </c>
      <c r="AE3828" s="150">
        <v>20660.29507459265</v>
      </c>
      <c r="AF3828" s="150">
        <v>432.78276364876928</v>
      </c>
      <c r="AG3828" s="150">
        <v>50341.318506146701</v>
      </c>
      <c r="AH3828" s="150">
        <v>5697.4374775375854</v>
      </c>
      <c r="AI3828" s="150">
        <v>1661.0781499475142</v>
      </c>
      <c r="AJ3828" s="150">
        <v>6334.0125508171241</v>
      </c>
      <c r="AK3828" s="150">
        <v>232.46901358698256</v>
      </c>
      <c r="AL3828" s="150">
        <v>228843.1875</v>
      </c>
      <c r="AM3828" s="150">
        <v>179527.90625</v>
      </c>
      <c r="AN3828" s="150">
        <v>49315.28515625</v>
      </c>
      <c r="AO3828" s="5" t="s">
        <v>6682</v>
      </c>
    </row>
    <row r="3829" spans="1:41" ht="14.25" x14ac:dyDescent="0.45">
      <c r="A3829" s="150">
        <v>2020</v>
      </c>
      <c r="B3829" s="5" t="s">
        <v>1477</v>
      </c>
      <c r="C3829" s="5" t="s">
        <v>171</v>
      </c>
      <c r="D3829" s="5" t="s">
        <v>84</v>
      </c>
      <c r="E3829" s="5" t="s">
        <v>25</v>
      </c>
      <c r="F3829" s="5" t="s">
        <v>25</v>
      </c>
      <c r="G3829" s="5" t="s">
        <v>87</v>
      </c>
      <c r="H3829" s="5" t="s">
        <v>131</v>
      </c>
      <c r="I3829" s="150">
        <v>1209.4366298416926</v>
      </c>
      <c r="J3829" s="150">
        <v>4101.2605180800074</v>
      </c>
      <c r="K3829" s="150">
        <v>47.428887444772258</v>
      </c>
      <c r="L3829" s="150">
        <v>354.53093364967259</v>
      </c>
      <c r="M3829" s="150">
        <v>14901.415358781118</v>
      </c>
      <c r="N3829" s="150">
        <v>4508.4714682814392</v>
      </c>
      <c r="O3829" s="150">
        <v>1591.2391737721091</v>
      </c>
      <c r="P3829" s="150">
        <v>222.34662434109234</v>
      </c>
      <c r="Q3829" s="150">
        <v>821.70547498067936</v>
      </c>
      <c r="R3829" s="150">
        <v>2557.2114671379245</v>
      </c>
      <c r="S3829" s="150">
        <v>5810.0387119846018</v>
      </c>
      <c r="T3829" s="150">
        <v>237.14443722386127</v>
      </c>
      <c r="U3829" s="150">
        <v>177.85832791789596</v>
      </c>
      <c r="V3829" s="150">
        <v>5400.9645577734409</v>
      </c>
      <c r="W3829" s="150">
        <v>2353.6585394468234</v>
      </c>
      <c r="X3829" s="150">
        <v>3773.0139252871286</v>
      </c>
      <c r="Y3829" s="150">
        <v>48703.538794850509</v>
      </c>
      <c r="Z3829" s="150">
        <v>152.95816200939052</v>
      </c>
      <c r="AA3829" s="150">
        <v>36278.111830799804</v>
      </c>
      <c r="AB3829" s="150"/>
      <c r="AC3829" s="150">
        <v>1787.4761955748545</v>
      </c>
      <c r="AD3829" s="150">
        <v>4656.3310248905163</v>
      </c>
      <c r="AE3829" s="150">
        <v>8971.9578225436981</v>
      </c>
      <c r="AF3829" s="150">
        <v>6562.5210779924037</v>
      </c>
      <c r="AG3829" s="150">
        <v>49783.731706405197</v>
      </c>
      <c r="AH3829" s="150">
        <v>14498.480103330263</v>
      </c>
      <c r="AI3829" s="150">
        <v>231.21582629326474</v>
      </c>
      <c r="AJ3829" s="150">
        <v>7940.2231668497079</v>
      </c>
      <c r="AK3829" s="150">
        <v>619.75527526899646</v>
      </c>
      <c r="AL3829" s="150">
        <v>228254.015625</v>
      </c>
      <c r="AM3829" s="150">
        <v>179534.296875</v>
      </c>
      <c r="AN3829" s="150">
        <v>48719.71875</v>
      </c>
      <c r="AO3829" s="5" t="s">
        <v>2807</v>
      </c>
    </row>
    <row r="3830" spans="1:41" ht="14.25" x14ac:dyDescent="0.45">
      <c r="A3830" s="150">
        <v>2020</v>
      </c>
      <c r="B3830" s="5" t="s">
        <v>4980</v>
      </c>
      <c r="C3830" s="5" t="s">
        <v>171</v>
      </c>
      <c r="D3830" s="5" t="s">
        <v>84</v>
      </c>
      <c r="E3830" s="5" t="s">
        <v>25</v>
      </c>
      <c r="F3830" s="5" t="s">
        <v>25</v>
      </c>
      <c r="G3830" s="5" t="s">
        <v>88</v>
      </c>
      <c r="H3830" s="5" t="s">
        <v>131</v>
      </c>
      <c r="I3830" s="150">
        <v>1932.6020000000001</v>
      </c>
      <c r="J3830" s="150">
        <v>7072.8501060568897</v>
      </c>
      <c r="K3830" s="150">
        <v>0</v>
      </c>
      <c r="L3830" s="150">
        <v>0</v>
      </c>
      <c r="M3830" s="150">
        <v>6589.2</v>
      </c>
      <c r="N3830" s="150">
        <v>4480.2474899999997</v>
      </c>
      <c r="O3830" s="150">
        <v>1413.9554568000001</v>
      </c>
      <c r="P3830" s="150">
        <v>884.97114899999997</v>
      </c>
      <c r="Q3830" s="150">
        <v>0</v>
      </c>
      <c r="R3830" s="150">
        <v>3014.6967607615079</v>
      </c>
      <c r="S3830" s="150">
        <v>2603.4749999999999</v>
      </c>
      <c r="T3830" s="150">
        <v>208.1696</v>
      </c>
      <c r="U3830" s="150">
        <v>45.45</v>
      </c>
      <c r="V3830" s="150">
        <v>5031</v>
      </c>
      <c r="W3830" s="150">
        <v>3396.6</v>
      </c>
      <c r="X3830" s="150">
        <v>2522.8449999999998</v>
      </c>
      <c r="Y3830" s="150">
        <v>10766.98607031732</v>
      </c>
      <c r="Z3830" s="150">
        <v>1931.900656730837</v>
      </c>
      <c r="AA3830" s="150">
        <v>55784</v>
      </c>
      <c r="AB3830" s="150">
        <v>217</v>
      </c>
      <c r="AC3830" s="150">
        <v>3691.38</v>
      </c>
      <c r="AD3830" s="150">
        <v>4428.6288993732278</v>
      </c>
      <c r="AE3830" s="150">
        <v>7170.6</v>
      </c>
      <c r="AF3830" s="150">
        <v>0</v>
      </c>
      <c r="AG3830" s="150">
        <v>43100</v>
      </c>
      <c r="AH3830" s="150">
        <v>6734.366087306249</v>
      </c>
      <c r="AI3830" s="150">
        <v>587.52</v>
      </c>
      <c r="AJ3830" s="150">
        <v>7035.8090399999992</v>
      </c>
      <c r="AK3830" s="150">
        <v>232</v>
      </c>
      <c r="AL3830" s="150">
        <v>180876.25</v>
      </c>
      <c r="AM3830" s="150">
        <v>151942.5</v>
      </c>
      <c r="AN3830" s="150">
        <v>28933.759765625</v>
      </c>
      <c r="AO3830" s="5" t="s">
        <v>5674</v>
      </c>
    </row>
    <row r="3831" spans="1:41" ht="14.25" x14ac:dyDescent="0.45">
      <c r="A3831" s="150">
        <v>2020</v>
      </c>
      <c r="B3831" s="5" t="s">
        <v>1478</v>
      </c>
      <c r="C3831" s="5" t="s">
        <v>171</v>
      </c>
      <c r="D3831" s="5" t="s">
        <v>84</v>
      </c>
      <c r="E3831" s="5" t="s">
        <v>25</v>
      </c>
      <c r="F3831" s="5" t="s">
        <v>25</v>
      </c>
      <c r="G3831" s="5" t="s">
        <v>88</v>
      </c>
      <c r="H3831" s="5" t="s">
        <v>131</v>
      </c>
      <c r="I3831" s="150">
        <v>684.53009798400001</v>
      </c>
      <c r="J3831" s="150">
        <v>4818.75</v>
      </c>
      <c r="K3831" s="150">
        <v>44.545840943898618</v>
      </c>
      <c r="L3831" s="150">
        <v>324.65440000000001</v>
      </c>
      <c r="M3831" s="150">
        <v>10786.4625</v>
      </c>
      <c r="N3831" s="150">
        <v>4587.8972592092014</v>
      </c>
      <c r="O3831" s="150">
        <v>647.66630568105109</v>
      </c>
      <c r="P3831" s="150">
        <v>720.96751999999992</v>
      </c>
      <c r="Q3831" s="150">
        <v>0</v>
      </c>
      <c r="R3831" s="150">
        <v>2085.7897358187411</v>
      </c>
      <c r="S3831" s="150">
        <v>5303.8513704959987</v>
      </c>
      <c r="T3831" s="150">
        <v>0</v>
      </c>
      <c r="U3831" s="150">
        <v>163.98847223999999</v>
      </c>
      <c r="V3831" s="150">
        <v>10821</v>
      </c>
      <c r="W3831" s="150">
        <v>1719.018999725015</v>
      </c>
      <c r="X3831" s="150">
        <v>2989.1916333413678</v>
      </c>
      <c r="Y3831" s="150">
        <v>21521.73</v>
      </c>
      <c r="Z3831" s="150">
        <v>3817.9797328094819</v>
      </c>
      <c r="AA3831" s="150">
        <v>34418.623393644993</v>
      </c>
      <c r="AB3831" s="150">
        <v>170</v>
      </c>
      <c r="AC3831" s="150">
        <v>1006.96581</v>
      </c>
      <c r="AD3831" s="150">
        <v>1514.139676879998</v>
      </c>
      <c r="AE3831" s="150">
        <v>5075.1511736606999</v>
      </c>
      <c r="AF3831" s="150">
        <v>6202.3783586450272</v>
      </c>
      <c r="AG3831" s="150">
        <v>26310.455456073068</v>
      </c>
      <c r="AH3831" s="150">
        <v>12275.173970866979</v>
      </c>
      <c r="AI3831" s="150">
        <v>422.14854240000011</v>
      </c>
      <c r="AJ3831" s="150">
        <v>5327.8979268088697</v>
      </c>
      <c r="AK3831" s="150">
        <v>2275.538110239374</v>
      </c>
      <c r="AL3831" s="150">
        <v>166036.484375</v>
      </c>
      <c r="AM3831" s="150">
        <v>127888.7578125</v>
      </c>
      <c r="AN3831" s="150">
        <v>38147.73828125</v>
      </c>
      <c r="AO3831" s="5" t="s">
        <v>2809</v>
      </c>
    </row>
    <row r="3832" spans="1:41" ht="14.25" x14ac:dyDescent="0.45">
      <c r="A3832" s="150">
        <v>2020</v>
      </c>
      <c r="B3832" s="5" t="s">
        <v>1476</v>
      </c>
      <c r="C3832" s="5" t="s">
        <v>171</v>
      </c>
      <c r="D3832" s="5" t="s">
        <v>84</v>
      </c>
      <c r="E3832" s="5" t="s">
        <v>25</v>
      </c>
      <c r="F3832" s="5" t="s">
        <v>25</v>
      </c>
      <c r="G3832" s="5" t="s">
        <v>88</v>
      </c>
      <c r="H3832" s="5" t="s">
        <v>131</v>
      </c>
      <c r="I3832" s="150">
        <v>877.80000000000007</v>
      </c>
      <c r="J3832" s="150">
        <v>5166.21</v>
      </c>
      <c r="K3832" s="150">
        <v>47</v>
      </c>
      <c r="L3832" s="150">
        <v>298.65827358881279</v>
      </c>
      <c r="M3832" s="150">
        <v>10409.225</v>
      </c>
      <c r="N3832" s="150">
        <v>3334.7402999999999</v>
      </c>
      <c r="O3832" s="150">
        <v>1395.398206231115</v>
      </c>
      <c r="P3832" s="150">
        <v>233</v>
      </c>
      <c r="Q3832" s="150">
        <v>803.33916264000004</v>
      </c>
      <c r="R3832" s="150">
        <v>2505.9417402351351</v>
      </c>
      <c r="S3832" s="150">
        <v>5103</v>
      </c>
      <c r="T3832" s="150">
        <v>985.69999999999993</v>
      </c>
      <c r="U3832" s="150">
        <v>150</v>
      </c>
      <c r="V3832" s="150">
        <v>5305.5973883239722</v>
      </c>
      <c r="W3832" s="150">
        <v>888.53359165137488</v>
      </c>
      <c r="X3832" s="150">
        <v>4845.6500282016714</v>
      </c>
      <c r="Y3832" s="150">
        <v>52029</v>
      </c>
      <c r="Z3832" s="150">
        <v>1838.3105962252421</v>
      </c>
      <c r="AA3832" s="150">
        <v>32889.807664780863</v>
      </c>
      <c r="AB3832" s="150">
        <v>165</v>
      </c>
      <c r="AC3832" s="150">
        <v>1765.48001</v>
      </c>
      <c r="AD3832" s="150">
        <v>4552.2552549599995</v>
      </c>
      <c r="AE3832" s="150">
        <v>4516.520974372821</v>
      </c>
      <c r="AF3832" s="150">
        <v>4652.1769539795841</v>
      </c>
      <c r="AG3832" s="150">
        <v>28405.015697624349</v>
      </c>
      <c r="AH3832" s="150">
        <v>11270.733666138131</v>
      </c>
      <c r="AI3832" s="150">
        <v>0</v>
      </c>
      <c r="AJ3832" s="150">
        <v>8290.4786744771027</v>
      </c>
      <c r="AK3832" s="150">
        <v>587</v>
      </c>
      <c r="AL3832" s="150">
        <v>193311.5625</v>
      </c>
      <c r="AM3832" s="150">
        <v>153062.078125</v>
      </c>
      <c r="AN3832" s="150">
        <v>40249.49609375</v>
      </c>
      <c r="AO3832" s="5" t="s">
        <v>2810</v>
      </c>
    </row>
    <row r="3833" spans="1:41" ht="14.25" x14ac:dyDescent="0.45">
      <c r="A3833" s="150">
        <v>2020</v>
      </c>
      <c r="B3833" s="5" t="s">
        <v>582</v>
      </c>
      <c r="C3833" s="5" t="s">
        <v>171</v>
      </c>
      <c r="D3833" s="5" t="s">
        <v>84</v>
      </c>
      <c r="E3833" s="5" t="s">
        <v>25</v>
      </c>
      <c r="F3833" s="5" t="s">
        <v>25</v>
      </c>
      <c r="G3833" s="5" t="s">
        <v>88</v>
      </c>
      <c r="H3833" s="5" t="s">
        <v>131</v>
      </c>
      <c r="I3833" s="150">
        <v>3311.454277949998</v>
      </c>
      <c r="J3833" s="150">
        <v>10022.313654</v>
      </c>
      <c r="K3833" s="150">
        <v>0</v>
      </c>
      <c r="L3833" s="150">
        <v>376.99414200000012</v>
      </c>
      <c r="M3833" s="150">
        <v>6606.0197999999991</v>
      </c>
      <c r="N3833" s="150">
        <v>874</v>
      </c>
      <c r="O3833" s="150">
        <v>1260.0562629878241</v>
      </c>
      <c r="P3833" s="150">
        <v>459.95</v>
      </c>
      <c r="Q3833" s="150">
        <v>2654.98845694386</v>
      </c>
      <c r="R3833" s="150">
        <v>2278.4767519485872</v>
      </c>
      <c r="S3833" s="150">
        <v>5205.0071639999987</v>
      </c>
      <c r="T3833" s="150">
        <v>0</v>
      </c>
      <c r="U3833" s="150">
        <v>154.54515000000001</v>
      </c>
      <c r="V3833" s="150">
        <v>3622</v>
      </c>
      <c r="W3833" s="150">
        <v>2926.9137177499988</v>
      </c>
      <c r="X3833" s="150">
        <v>1285.542072335089</v>
      </c>
      <c r="Y3833" s="150">
        <v>3890</v>
      </c>
      <c r="Z3833" s="150">
        <v>2052.4430653398299</v>
      </c>
      <c r="AA3833" s="150">
        <v>62884.614947461167</v>
      </c>
      <c r="AB3833" s="150">
        <v>136</v>
      </c>
      <c r="AC3833" s="150">
        <v>1197.46057</v>
      </c>
      <c r="AD3833" s="150">
        <v>5033.5338329437618</v>
      </c>
      <c r="AE3833" s="150">
        <v>5084.4847079879992</v>
      </c>
      <c r="AF3833" s="150">
        <v>2964.69053440177</v>
      </c>
      <c r="AG3833" s="150">
        <v>40966</v>
      </c>
      <c r="AH3833" s="150">
        <v>4773.2210056787799</v>
      </c>
      <c r="AI3833" s="150">
        <v>413.87112000000002</v>
      </c>
      <c r="AJ3833" s="150">
        <v>8269.7817023999996</v>
      </c>
      <c r="AK3833" s="150">
        <v>2116.0487520000001</v>
      </c>
      <c r="AL3833" s="150">
        <v>180820.40625</v>
      </c>
      <c r="AM3833" s="150">
        <v>151064.1875</v>
      </c>
      <c r="AN3833" s="150">
        <v>29756.212890625</v>
      </c>
      <c r="AO3833" s="5" t="s">
        <v>1035</v>
      </c>
    </row>
    <row r="3834" spans="1:41" ht="14.25" x14ac:dyDescent="0.45">
      <c r="A3834" s="150">
        <v>2020</v>
      </c>
      <c r="B3834" s="5" t="s">
        <v>1477</v>
      </c>
      <c r="C3834" s="5" t="s">
        <v>171</v>
      </c>
      <c r="D3834" s="5" t="s">
        <v>84</v>
      </c>
      <c r="E3834" s="5" t="s">
        <v>25</v>
      </c>
      <c r="F3834" s="5" t="s">
        <v>25</v>
      </c>
      <c r="G3834" s="5" t="s">
        <v>88</v>
      </c>
      <c r="H3834" s="5" t="s">
        <v>131</v>
      </c>
      <c r="I3834" s="150">
        <v>1040.4000000000001</v>
      </c>
      <c r="J3834" s="150">
        <v>3960.6</v>
      </c>
      <c r="K3834" s="150">
        <v>45.659486967496093</v>
      </c>
      <c r="L3834" s="150">
        <v>341.99619999999999</v>
      </c>
      <c r="M3834" s="150">
        <v>14138.296875</v>
      </c>
      <c r="N3834" s="150">
        <v>4319.780434981054</v>
      </c>
      <c r="O3834" s="150">
        <v>1556</v>
      </c>
      <c r="P3834" s="150">
        <v>233</v>
      </c>
      <c r="Q3834" s="150">
        <v>879.43243635369913</v>
      </c>
      <c r="R3834" s="150">
        <v>2510.4167723479159</v>
      </c>
      <c r="S3834" s="150">
        <v>6218.2091459352469</v>
      </c>
      <c r="T3834" s="150">
        <v>238.6870037092352</v>
      </c>
      <c r="U3834" s="150">
        <v>167.26824168479999</v>
      </c>
      <c r="V3834" s="150">
        <v>5129</v>
      </c>
      <c r="W3834" s="150">
        <v>2191.600394352</v>
      </c>
      <c r="X3834" s="150">
        <v>3799.5206592783502</v>
      </c>
      <c r="Y3834" s="150">
        <v>48995</v>
      </c>
      <c r="Z3834" s="150">
        <v>163.70099999999999</v>
      </c>
      <c r="AA3834" s="150">
        <v>34915.781945082832</v>
      </c>
      <c r="AB3834" s="150">
        <v>170</v>
      </c>
      <c r="AC3834" s="150">
        <v>1738</v>
      </c>
      <c r="AD3834" s="150">
        <v>4983.450472670962</v>
      </c>
      <c r="AE3834" s="150">
        <v>8354.2051544221158</v>
      </c>
      <c r="AF3834" s="150">
        <v>6331.0573295856329</v>
      </c>
      <c r="AG3834" s="150">
        <v>49159</v>
      </c>
      <c r="AH3834" s="150">
        <v>15014.22783139503</v>
      </c>
      <c r="AI3834" s="150">
        <v>215.29575662400001</v>
      </c>
      <c r="AJ3834" s="150">
        <v>8290.4786744771027</v>
      </c>
      <c r="AK3834" s="150">
        <v>651.35648033472205</v>
      </c>
      <c r="AL3834" s="150">
        <v>225751.453125</v>
      </c>
      <c r="AM3834" s="150">
        <v>176529.109375</v>
      </c>
      <c r="AN3834" s="150">
        <v>49222.3046875</v>
      </c>
      <c r="AO3834" s="5" t="s">
        <v>2808</v>
      </c>
    </row>
    <row r="3835" spans="1:41" ht="14.25" x14ac:dyDescent="0.45">
      <c r="A3835" s="150">
        <v>2020</v>
      </c>
      <c r="B3835" s="5" t="s">
        <v>6344</v>
      </c>
      <c r="C3835" s="5" t="s">
        <v>171</v>
      </c>
      <c r="D3835" s="5" t="s">
        <v>84</v>
      </c>
      <c r="E3835" s="5" t="s">
        <v>25</v>
      </c>
      <c r="F3835" s="5" t="s">
        <v>25</v>
      </c>
      <c r="G3835" s="5" t="s">
        <v>88</v>
      </c>
      <c r="H3835" s="5" t="s">
        <v>131</v>
      </c>
      <c r="I3835" s="150">
        <v>1093.44</v>
      </c>
      <c r="J3835" s="150">
        <v>10198.051099241649</v>
      </c>
      <c r="K3835" s="150"/>
      <c r="L3835" s="150">
        <v>0</v>
      </c>
      <c r="M3835" s="150">
        <v>26420</v>
      </c>
      <c r="N3835" s="150">
        <v>4920.7690782470709</v>
      </c>
      <c r="O3835" s="150">
        <v>938.6568400000001</v>
      </c>
      <c r="P3835" s="150">
        <v>950</v>
      </c>
      <c r="Q3835" s="150">
        <v>0</v>
      </c>
      <c r="R3835" s="150">
        <v>536.84299999999996</v>
      </c>
      <c r="S3835" s="150">
        <v>1584</v>
      </c>
      <c r="T3835" s="150">
        <v>101.452730636021</v>
      </c>
      <c r="U3835" s="150">
        <v>115</v>
      </c>
      <c r="V3835" s="150">
        <v>5213</v>
      </c>
      <c r="W3835" s="150">
        <v>3320</v>
      </c>
      <c r="X3835" s="150">
        <v>3625</v>
      </c>
      <c r="Y3835" s="150">
        <v>17799</v>
      </c>
      <c r="Z3835" s="150">
        <v>933.94441696640013</v>
      </c>
      <c r="AA3835" s="150">
        <v>56387</v>
      </c>
      <c r="AB3835" s="150">
        <v>31</v>
      </c>
      <c r="AC3835" s="150">
        <v>2916</v>
      </c>
      <c r="AD3835" s="150">
        <v>4724.0479363840013</v>
      </c>
      <c r="AE3835" s="150">
        <v>20174.245631999998</v>
      </c>
      <c r="AF3835" s="150">
        <v>431.0532382318641</v>
      </c>
      <c r="AG3835" s="150">
        <v>50140</v>
      </c>
      <c r="AH3835" s="150">
        <v>5718.3110239115304</v>
      </c>
      <c r="AI3835" s="150">
        <v>1622</v>
      </c>
      <c r="AJ3835" s="150">
        <v>6308.7</v>
      </c>
      <c r="AK3835" s="150">
        <v>227</v>
      </c>
      <c r="AL3835" s="150">
        <v>226428.515625</v>
      </c>
      <c r="AM3835" s="150">
        <v>178117.046875</v>
      </c>
      <c r="AN3835" s="150">
        <v>48311.46875</v>
      </c>
      <c r="AO3835" s="5" t="s">
        <v>6683</v>
      </c>
    </row>
    <row r="3836" spans="1:41" ht="14.25" x14ac:dyDescent="0.45">
      <c r="A3836" s="150">
        <v>2020</v>
      </c>
      <c r="B3836" s="5" t="s">
        <v>7352</v>
      </c>
      <c r="C3836" s="5" t="s">
        <v>171</v>
      </c>
      <c r="D3836" s="5" t="s">
        <v>84</v>
      </c>
      <c r="E3836" s="5" t="s">
        <v>25</v>
      </c>
      <c r="F3836" s="5" t="s">
        <v>25</v>
      </c>
      <c r="G3836" s="5" t="s">
        <v>88</v>
      </c>
      <c r="H3836" s="5" t="s">
        <v>131</v>
      </c>
      <c r="I3836" s="150">
        <v>1072</v>
      </c>
      <c r="J3836" s="150">
        <v>7250.323922969973</v>
      </c>
      <c r="K3836" s="150">
        <v>0</v>
      </c>
      <c r="L3836" s="150">
        <v>65</v>
      </c>
      <c r="M3836" s="150">
        <v>33950</v>
      </c>
      <c r="N3836" s="150">
        <v>4804.9400000000014</v>
      </c>
      <c r="O3836" s="150">
        <v>938.6568400000001</v>
      </c>
      <c r="P3836" s="150">
        <v>950</v>
      </c>
      <c r="Q3836" s="150">
        <v>0</v>
      </c>
      <c r="R3836" s="150">
        <v>1202.6811</v>
      </c>
      <c r="S3836" s="150">
        <v>738.97041600000091</v>
      </c>
      <c r="T3836" s="150">
        <v>711</v>
      </c>
      <c r="U3836" s="150">
        <v>334.73200000000003</v>
      </c>
      <c r="V3836" s="150">
        <v>3277</v>
      </c>
      <c r="W3836" s="150">
        <v>900</v>
      </c>
      <c r="X3836" s="150">
        <v>4509.0872099999997</v>
      </c>
      <c r="Y3836" s="150">
        <v>17799</v>
      </c>
      <c r="Z3836" s="150">
        <v>833.37754500000005</v>
      </c>
      <c r="AA3836" s="150">
        <v>54295</v>
      </c>
      <c r="AB3836" s="150">
        <v>31</v>
      </c>
      <c r="AC3836" s="150">
        <v>2916</v>
      </c>
      <c r="AD3836" s="150">
        <v>3147.681599999999</v>
      </c>
      <c r="AE3836" s="150">
        <v>19786</v>
      </c>
      <c r="AF3836" s="150">
        <v>349.77646626850458</v>
      </c>
      <c r="AG3836" s="150">
        <v>41852</v>
      </c>
      <c r="AH3836" s="150">
        <v>5563</v>
      </c>
      <c r="AI3836" s="150">
        <v>1622</v>
      </c>
      <c r="AJ3836" s="150">
        <v>1747.7955833333331</v>
      </c>
      <c r="AK3836" s="150">
        <v>227</v>
      </c>
      <c r="AL3836" s="150">
        <v>210874.03125</v>
      </c>
      <c r="AM3836" s="150">
        <v>158535.640625</v>
      </c>
      <c r="AN3836" s="150">
        <v>52338.390625</v>
      </c>
      <c r="AO3836" s="5" t="s">
        <v>7380</v>
      </c>
    </row>
    <row r="3837" spans="1:41" ht="14.25" x14ac:dyDescent="0.45">
      <c r="A3837" s="150">
        <v>2020</v>
      </c>
      <c r="B3837" s="5" t="s">
        <v>4024</v>
      </c>
      <c r="C3837" s="5" t="s">
        <v>171</v>
      </c>
      <c r="D3837" s="5" t="s">
        <v>84</v>
      </c>
      <c r="E3837" s="5" t="s">
        <v>25</v>
      </c>
      <c r="F3837" s="5" t="s">
        <v>25</v>
      </c>
      <c r="G3837" s="5" t="s">
        <v>88</v>
      </c>
      <c r="H3837" s="5" t="s">
        <v>131</v>
      </c>
      <c r="I3837" s="150">
        <v>2939.5461599999999</v>
      </c>
      <c r="J3837" s="150">
        <v>15288.543659114999</v>
      </c>
      <c r="K3837" s="150"/>
      <c r="L3837" s="150">
        <v>0</v>
      </c>
      <c r="M3837" s="150">
        <v>5462.1</v>
      </c>
      <c r="N3837" s="150">
        <v>5851.1683782018599</v>
      </c>
      <c r="O3837" s="150">
        <v>1203.4603990000001</v>
      </c>
      <c r="P3837" s="150">
        <v>560.2940027909998</v>
      </c>
      <c r="Q3837" s="150">
        <v>0</v>
      </c>
      <c r="R3837" s="150">
        <v>1979.0429277227361</v>
      </c>
      <c r="S3837" s="150">
        <v>1102</v>
      </c>
      <c r="T3837" s="150">
        <v>0</v>
      </c>
      <c r="U3837" s="150">
        <v>45.904500000000013</v>
      </c>
      <c r="V3837" s="150">
        <v>5994</v>
      </c>
      <c r="W3837" s="150">
        <v>5994.0357499999982</v>
      </c>
      <c r="X3837" s="150">
        <v>3452.542072335089</v>
      </c>
      <c r="Y3837" s="150">
        <v>7197.1730888308666</v>
      </c>
      <c r="Z3837" s="150">
        <v>1893</v>
      </c>
      <c r="AA3837" s="150">
        <v>57694</v>
      </c>
      <c r="AB3837" s="150">
        <v>135.82599999999999</v>
      </c>
      <c r="AC3837" s="150">
        <v>2694.30827</v>
      </c>
      <c r="AD3837" s="150">
        <v>8150.0902671501262</v>
      </c>
      <c r="AE3837" s="150">
        <v>4258.3572000000004</v>
      </c>
      <c r="AF3837" s="150">
        <v>1064.6038656000001</v>
      </c>
      <c r="AG3837" s="150">
        <v>46338</v>
      </c>
      <c r="AH3837" s="150">
        <v>4843</v>
      </c>
      <c r="AI3837" s="150">
        <v>802.14839999999992</v>
      </c>
      <c r="AJ3837" s="150">
        <v>6261.1271999999999</v>
      </c>
      <c r="AK3837" s="150">
        <v>236.17080000000001</v>
      </c>
      <c r="AL3837" s="150">
        <v>191440.4375</v>
      </c>
      <c r="AM3837" s="150">
        <v>160059.0625</v>
      </c>
      <c r="AN3837" s="150">
        <v>31381.373046875</v>
      </c>
      <c r="AO3837" s="5" t="s">
        <v>4449</v>
      </c>
    </row>
    <row r="3838" spans="1:41" ht="14.25" x14ac:dyDescent="0.45">
      <c r="A3838" s="150">
        <v>2020</v>
      </c>
      <c r="B3838" s="5" t="s">
        <v>4980</v>
      </c>
      <c r="C3838" s="5" t="s">
        <v>171</v>
      </c>
      <c r="D3838" s="5" t="s">
        <v>84</v>
      </c>
      <c r="E3838" s="5" t="s">
        <v>261</v>
      </c>
      <c r="F3838" s="5" t="s">
        <v>261</v>
      </c>
      <c r="G3838" s="5" t="s">
        <v>88</v>
      </c>
      <c r="H3838" s="5" t="s">
        <v>131</v>
      </c>
      <c r="I3838" s="150">
        <v>2000</v>
      </c>
      <c r="J3838" s="150">
        <v>5433.8180441670866</v>
      </c>
      <c r="K3838" s="150">
        <v>102</v>
      </c>
      <c r="L3838" s="150">
        <v>0</v>
      </c>
      <c r="M3838" s="150">
        <v>8160</v>
      </c>
      <c r="N3838" s="150">
        <v>211.952</v>
      </c>
      <c r="O3838" s="150">
        <v>51</v>
      </c>
      <c r="P3838" s="150">
        <v>95</v>
      </c>
      <c r="Q3838" s="150">
        <v>69.363623527927686</v>
      </c>
      <c r="R3838" s="150">
        <v>352.25204237441318</v>
      </c>
      <c r="S3838" s="150">
        <v>3491.622507394869</v>
      </c>
      <c r="T3838" s="150"/>
      <c r="U3838" s="150"/>
      <c r="V3838" s="150">
        <v>768</v>
      </c>
      <c r="W3838" s="150">
        <v>1273.98</v>
      </c>
      <c r="X3838" s="150">
        <v>2550</v>
      </c>
      <c r="Y3838" s="150">
        <v>6288.2904305514803</v>
      </c>
      <c r="Z3838" s="150">
        <v>559.76173560719985</v>
      </c>
      <c r="AA3838" s="150">
        <v>23150</v>
      </c>
      <c r="AB3838" s="150"/>
      <c r="AC3838" s="150">
        <v>0</v>
      </c>
      <c r="AD3838" s="150">
        <v>1277.2701862907711</v>
      </c>
      <c r="AE3838" s="150">
        <v>1077.1199999999999</v>
      </c>
      <c r="AF3838" s="150">
        <v>5731.7406299999993</v>
      </c>
      <c r="AG3838" s="150">
        <v>65138</v>
      </c>
      <c r="AH3838" s="150">
        <v>6002.7741343749994</v>
      </c>
      <c r="AI3838" s="150">
        <v>3043.17</v>
      </c>
      <c r="AJ3838" s="150">
        <v>6069.3</v>
      </c>
      <c r="AK3838" s="150"/>
      <c r="AL3838" s="150">
        <v>142896.421875</v>
      </c>
      <c r="AM3838" s="150">
        <v>116944.59375</v>
      </c>
      <c r="AN3838" s="150">
        <v>25951.81640625</v>
      </c>
      <c r="AO3838" s="5" t="s">
        <v>5675</v>
      </c>
    </row>
    <row r="3839" spans="1:41" ht="14.25" x14ac:dyDescent="0.45">
      <c r="A3839" s="150">
        <v>2020</v>
      </c>
      <c r="B3839" s="5" t="s">
        <v>7352</v>
      </c>
      <c r="C3839" s="5" t="s">
        <v>171</v>
      </c>
      <c r="D3839" s="5" t="s">
        <v>84</v>
      </c>
      <c r="E3839" s="5" t="s">
        <v>261</v>
      </c>
      <c r="F3839" s="5" t="s">
        <v>261</v>
      </c>
      <c r="G3839" s="5" t="s">
        <v>88</v>
      </c>
      <c r="H3839" s="5" t="s">
        <v>131</v>
      </c>
      <c r="I3839" s="150">
        <v>2000</v>
      </c>
      <c r="J3839" s="150">
        <v>9701.9911551517362</v>
      </c>
      <c r="K3839" s="150">
        <v>65</v>
      </c>
      <c r="L3839" s="150">
        <v>933</v>
      </c>
      <c r="M3839" s="150">
        <v>9152</v>
      </c>
      <c r="N3839" s="150">
        <v>388.55099999999999</v>
      </c>
      <c r="O3839" s="150">
        <v>50</v>
      </c>
      <c r="P3839" s="150">
        <v>95</v>
      </c>
      <c r="Q3839" s="150">
        <v>61.096362361465147</v>
      </c>
      <c r="R3839" s="150">
        <v>900</v>
      </c>
      <c r="S3839" s="150">
        <v>2438.5854119999908</v>
      </c>
      <c r="T3839" s="150">
        <v>75</v>
      </c>
      <c r="U3839" s="150">
        <v>79.584000000000003</v>
      </c>
      <c r="V3839" s="150">
        <v>54</v>
      </c>
      <c r="W3839" s="150">
        <v>1234</v>
      </c>
      <c r="X3839" s="150">
        <v>4300</v>
      </c>
      <c r="Y3839" s="150">
        <v>3363.2</v>
      </c>
      <c r="Z3839" s="150">
        <v>593.17057799999998</v>
      </c>
      <c r="AA3839" s="150">
        <v>35489</v>
      </c>
      <c r="AB3839" s="150"/>
      <c r="AC3839" s="150">
        <v>0</v>
      </c>
      <c r="AD3839" s="150">
        <v>1820</v>
      </c>
      <c r="AE3839" s="150">
        <v>1800</v>
      </c>
      <c r="AF3839" s="150">
        <v>7407</v>
      </c>
      <c r="AG3839" s="150">
        <v>81090</v>
      </c>
      <c r="AH3839" s="150">
        <v>6744.6551921282489</v>
      </c>
      <c r="AI3839" s="150">
        <v>8482</v>
      </c>
      <c r="AJ3839" s="150">
        <v>9134.1305830513902</v>
      </c>
      <c r="AK3839" s="150"/>
      <c r="AL3839" s="150">
        <v>187450.96875</v>
      </c>
      <c r="AM3839" s="150">
        <v>153089.71875</v>
      </c>
      <c r="AN3839" s="150">
        <v>34361.2421875</v>
      </c>
      <c r="AO3839" s="5" t="s">
        <v>7381</v>
      </c>
    </row>
    <row r="3840" spans="1:41" ht="14.25" x14ac:dyDescent="0.45">
      <c r="A3840" s="150">
        <v>2020</v>
      </c>
      <c r="B3840" s="5" t="s">
        <v>1477</v>
      </c>
      <c r="C3840" s="5" t="s">
        <v>171</v>
      </c>
      <c r="D3840" s="5" t="s">
        <v>84</v>
      </c>
      <c r="E3840" s="5" t="s">
        <v>261</v>
      </c>
      <c r="F3840" s="5" t="s">
        <v>261</v>
      </c>
      <c r="G3840" s="5" t="s">
        <v>88</v>
      </c>
      <c r="H3840" s="5" t="s">
        <v>131</v>
      </c>
      <c r="I3840" s="150">
        <v>2649.7939276799998</v>
      </c>
      <c r="J3840" s="150">
        <v>3809.1185</v>
      </c>
      <c r="K3840" s="150">
        <v>0</v>
      </c>
      <c r="L3840" s="150">
        <v>299</v>
      </c>
      <c r="M3840" s="150">
        <v>4837.7464628906237</v>
      </c>
      <c r="N3840" s="150">
        <v>500</v>
      </c>
      <c r="O3840" s="150">
        <v>58</v>
      </c>
      <c r="P3840" s="150">
        <v>0</v>
      </c>
      <c r="Q3840" s="150">
        <v>44.415779613823183</v>
      </c>
      <c r="R3840" s="150">
        <v>308.46649912698632</v>
      </c>
      <c r="S3840" s="150">
        <v>4635.6006190916669</v>
      </c>
      <c r="T3840" s="150">
        <v>0</v>
      </c>
      <c r="U3840" s="150"/>
      <c r="V3840" s="150">
        <v>328</v>
      </c>
      <c r="W3840" s="150">
        <v>1013.5461773376001</v>
      </c>
      <c r="X3840" s="150">
        <v>1111.7997008363041</v>
      </c>
      <c r="Y3840" s="150">
        <v>2211</v>
      </c>
      <c r="Z3840" s="150">
        <v>878.14799999999991</v>
      </c>
      <c r="AA3840" s="150">
        <v>16989.52387925221</v>
      </c>
      <c r="AB3840" s="150">
        <v>0</v>
      </c>
      <c r="AC3840" s="150">
        <v>187</v>
      </c>
      <c r="AD3840" s="150">
        <v>2115.2152930800989</v>
      </c>
      <c r="AE3840" s="150">
        <v>1380.1010040000001</v>
      </c>
      <c r="AF3840" s="150">
        <v>3078.040373302003</v>
      </c>
      <c r="AG3840" s="150">
        <v>35658</v>
      </c>
      <c r="AH3840" s="150">
        <v>4379.4461282314696</v>
      </c>
      <c r="AI3840" s="150">
        <v>1294</v>
      </c>
      <c r="AJ3840" s="150">
        <v>7029.4269541458261</v>
      </c>
      <c r="AK3840" s="150"/>
      <c r="AL3840" s="150">
        <v>94795.390625</v>
      </c>
      <c r="AM3840" s="150">
        <v>75350.0390625</v>
      </c>
      <c r="AN3840" s="150">
        <v>19445.353515625</v>
      </c>
      <c r="AO3840" s="5" t="s">
        <v>2811</v>
      </c>
    </row>
    <row r="3841" spans="1:41" ht="14.25" x14ac:dyDescent="0.45">
      <c r="A3841" s="150">
        <v>2020</v>
      </c>
      <c r="B3841" s="5" t="s">
        <v>582</v>
      </c>
      <c r="C3841" s="5" t="s">
        <v>171</v>
      </c>
      <c r="D3841" s="5" t="s">
        <v>84</v>
      </c>
      <c r="E3841" s="5" t="s">
        <v>261</v>
      </c>
      <c r="F3841" s="5" t="s">
        <v>261</v>
      </c>
      <c r="G3841" s="5" t="s">
        <v>88</v>
      </c>
      <c r="H3841" s="5" t="s">
        <v>131</v>
      </c>
      <c r="I3841" s="150">
        <v>3200</v>
      </c>
      <c r="J3841" s="150">
        <v>3322</v>
      </c>
      <c r="K3841" s="150">
        <v>121.31810943000001</v>
      </c>
      <c r="L3841" s="150">
        <v>290</v>
      </c>
      <c r="M3841" s="150">
        <v>3724.8400799999999</v>
      </c>
      <c r="N3841" s="150">
        <v>656</v>
      </c>
      <c r="O3841" s="150">
        <v>53.077348904289153</v>
      </c>
      <c r="P3841" s="150">
        <v>0</v>
      </c>
      <c r="Q3841" s="150">
        <v>85.880258609624505</v>
      </c>
      <c r="R3841" s="150">
        <v>301.10847702229421</v>
      </c>
      <c r="S3841" s="150">
        <v>4311.7547266652336</v>
      </c>
      <c r="T3841" s="150">
        <v>0</v>
      </c>
      <c r="U3841" s="150"/>
      <c r="V3841" s="150">
        <v>108</v>
      </c>
      <c r="W3841" s="150">
        <v>1409.920946146699</v>
      </c>
      <c r="X3841" s="150">
        <v>2060.2460966833928</v>
      </c>
      <c r="Y3841" s="150">
        <v>3406.05</v>
      </c>
      <c r="Z3841" s="150">
        <v>821.18839454139277</v>
      </c>
      <c r="AA3841" s="150">
        <v>17667.391895831988</v>
      </c>
      <c r="AB3841" s="150"/>
      <c r="AC3841" s="150">
        <v>0</v>
      </c>
      <c r="AD3841" s="150">
        <v>2201.7909368221608</v>
      </c>
      <c r="AE3841" s="150">
        <v>1101.7461456000001</v>
      </c>
      <c r="AF3841" s="150">
        <v>3145.4813753325229</v>
      </c>
      <c r="AG3841" s="150">
        <v>34855</v>
      </c>
      <c r="AH3841" s="150">
        <v>3152.9377556374939</v>
      </c>
      <c r="AI3841" s="150">
        <v>1551.4860960000001</v>
      </c>
      <c r="AJ3841" s="150">
        <v>5720.340060273601</v>
      </c>
      <c r="AK3841" s="150"/>
      <c r="AL3841" s="150">
        <v>93267.5625</v>
      </c>
      <c r="AM3841" s="150">
        <v>74680.1875</v>
      </c>
      <c r="AN3841" s="150">
        <v>18587.373046875</v>
      </c>
      <c r="AO3841" s="5" t="s">
        <v>1036</v>
      </c>
    </row>
    <row r="3842" spans="1:41" ht="14.25" x14ac:dyDescent="0.45">
      <c r="A3842" s="150">
        <v>2020</v>
      </c>
      <c r="B3842" s="5" t="s">
        <v>1476</v>
      </c>
      <c r="C3842" s="5" t="s">
        <v>171</v>
      </c>
      <c r="D3842" s="5" t="s">
        <v>84</v>
      </c>
      <c r="E3842" s="5" t="s">
        <v>261</v>
      </c>
      <c r="F3842" s="5" t="s">
        <v>261</v>
      </c>
      <c r="G3842" s="5" t="s">
        <v>88</v>
      </c>
      <c r="H3842" s="5" t="s">
        <v>131</v>
      </c>
      <c r="I3842" s="150">
        <v>2216.82106368</v>
      </c>
      <c r="J3842" s="150">
        <v>4217</v>
      </c>
      <c r="K3842" s="150">
        <v>239</v>
      </c>
      <c r="L3842" s="150">
        <v>299</v>
      </c>
      <c r="M3842" s="150">
        <v>1035</v>
      </c>
      <c r="N3842" s="150">
        <v>550</v>
      </c>
      <c r="O3842" s="150">
        <v>83.208002756774846</v>
      </c>
      <c r="P3842" s="150">
        <v>0</v>
      </c>
      <c r="Q3842" s="150">
        <v>66</v>
      </c>
      <c r="R3842" s="150">
        <v>745.69639949361112</v>
      </c>
      <c r="S3842" s="150">
        <v>5798</v>
      </c>
      <c r="T3842" s="150">
        <v>0</v>
      </c>
      <c r="U3842" s="150"/>
      <c r="V3842" s="150">
        <v>116</v>
      </c>
      <c r="W3842" s="150">
        <v>1035.857</v>
      </c>
      <c r="X3842" s="150">
        <v>1250.44737823172</v>
      </c>
      <c r="Y3842" s="150">
        <v>2710</v>
      </c>
      <c r="Z3842" s="150">
        <v>994.5</v>
      </c>
      <c r="AA3842" s="150">
        <v>17044.794231222899</v>
      </c>
      <c r="AB3842" s="150">
        <v>0</v>
      </c>
      <c r="AC3842" s="150">
        <v>186.6236633259094</v>
      </c>
      <c r="AD3842" s="150">
        <v>2153.2167355960801</v>
      </c>
      <c r="AE3842" s="150">
        <v>1131.408212890625</v>
      </c>
      <c r="AF3842" s="150">
        <v>5862.891647681924</v>
      </c>
      <c r="AG3842" s="150">
        <v>27768.28026166734</v>
      </c>
      <c r="AH3842" s="150">
        <v>4317.4466549375002</v>
      </c>
      <c r="AI3842" s="150">
        <v>0</v>
      </c>
      <c r="AJ3842" s="150">
        <v>4930.6360248902829</v>
      </c>
      <c r="AK3842" s="150"/>
      <c r="AL3842" s="150">
        <v>84751.8203125</v>
      </c>
      <c r="AM3842" s="150">
        <v>68839.6484375</v>
      </c>
      <c r="AN3842" s="150">
        <v>15912.17578125</v>
      </c>
      <c r="AO3842" s="5" t="s">
        <v>2812</v>
      </c>
    </row>
    <row r="3843" spans="1:41" ht="14.25" x14ac:dyDescent="0.45">
      <c r="A3843" s="150">
        <v>2020</v>
      </c>
      <c r="B3843" s="5" t="s">
        <v>1478</v>
      </c>
      <c r="C3843" s="5" t="s">
        <v>171</v>
      </c>
      <c r="D3843" s="5" t="s">
        <v>84</v>
      </c>
      <c r="E3843" s="5" t="s">
        <v>261</v>
      </c>
      <c r="F3843" s="5" t="s">
        <v>261</v>
      </c>
      <c r="G3843" s="5" t="s">
        <v>88</v>
      </c>
      <c r="H3843" s="5" t="s">
        <v>131</v>
      </c>
      <c r="I3843" s="150">
        <v>2400</v>
      </c>
      <c r="J3843" s="150">
        <v>4071.48</v>
      </c>
      <c r="K3843" s="150">
        <v>189.1208619095477</v>
      </c>
      <c r="L3843" s="150">
        <v>290</v>
      </c>
      <c r="M3843" s="150">
        <v>3073.6227499999991</v>
      </c>
      <c r="N3843" s="150">
        <v>607.24444175999997</v>
      </c>
      <c r="O3843" s="150">
        <v>54.701546087926609</v>
      </c>
      <c r="P3843" s="150">
        <v>0</v>
      </c>
      <c r="Q3843" s="150">
        <v>35.675316000000002</v>
      </c>
      <c r="R3843" s="150">
        <v>242.62533419926649</v>
      </c>
      <c r="S3843" s="150">
        <v>4497.7742040453113</v>
      </c>
      <c r="T3843" s="150">
        <v>107.72840038843751</v>
      </c>
      <c r="U3843" s="150"/>
      <c r="V3843" s="150">
        <v>258</v>
      </c>
      <c r="W3843" s="150">
        <v>1030.32684526105</v>
      </c>
      <c r="X3843" s="150">
        <v>2247.0086336756831</v>
      </c>
      <c r="Y3843" s="150">
        <v>1981.37952</v>
      </c>
      <c r="Z3843" s="150">
        <v>823.09114895951461</v>
      </c>
      <c r="AA3843" s="150">
        <v>15817.19060813545</v>
      </c>
      <c r="AB3843" s="150">
        <v>0</v>
      </c>
      <c r="AC3843" s="150">
        <v>45</v>
      </c>
      <c r="AD3843" s="150">
        <v>2183.725889544708</v>
      </c>
      <c r="AE3843" s="150">
        <v>1411.84636296127</v>
      </c>
      <c r="AF3843" s="150">
        <v>3838.057693180087</v>
      </c>
      <c r="AG3843" s="150">
        <v>35455.41440922764</v>
      </c>
      <c r="AH3843" s="150">
        <v>3543.8835708555248</v>
      </c>
      <c r="AI3843" s="150">
        <v>1582.51581792</v>
      </c>
      <c r="AJ3843" s="150">
        <v>5194.1109501927194</v>
      </c>
      <c r="AK3843" s="150"/>
      <c r="AL3843" s="150">
        <v>90981.5234375</v>
      </c>
      <c r="AM3843" s="150">
        <v>72471.1171875</v>
      </c>
      <c r="AN3843" s="150">
        <v>18510.408203125</v>
      </c>
      <c r="AO3843" s="5" t="s">
        <v>2813</v>
      </c>
    </row>
    <row r="3844" spans="1:41" ht="14.25" x14ac:dyDescent="0.45">
      <c r="A3844" s="150">
        <v>2020</v>
      </c>
      <c r="B3844" s="5" t="s">
        <v>4024</v>
      </c>
      <c r="C3844" s="5" t="s">
        <v>171</v>
      </c>
      <c r="D3844" s="5" t="s">
        <v>84</v>
      </c>
      <c r="E3844" s="5" t="s">
        <v>261</v>
      </c>
      <c r="F3844" s="5" t="s">
        <v>261</v>
      </c>
      <c r="G3844" s="5" t="s">
        <v>88</v>
      </c>
      <c r="H3844" s="5" t="s">
        <v>131</v>
      </c>
      <c r="I3844" s="150">
        <v>2000</v>
      </c>
      <c r="J3844" s="150"/>
      <c r="K3844" s="150">
        <v>119</v>
      </c>
      <c r="L3844" s="150">
        <v>321.39</v>
      </c>
      <c r="M3844" s="150">
        <v>5826.24</v>
      </c>
      <c r="N3844" s="150">
        <v>733.15967999999998</v>
      </c>
      <c r="O3844" s="150">
        <v>51.918049999999987</v>
      </c>
      <c r="P3844" s="150">
        <v>136.7340067340067</v>
      </c>
      <c r="Q3844" s="150">
        <v>70.061907305669607</v>
      </c>
      <c r="R3844" s="150">
        <v>322.377901930245</v>
      </c>
      <c r="S3844" s="150">
        <v>5975</v>
      </c>
      <c r="T3844" s="150"/>
      <c r="U3844" s="150"/>
      <c r="V3844" s="150">
        <v>498</v>
      </c>
      <c r="W3844" s="150">
        <v>1355.1732999999999</v>
      </c>
      <c r="X3844" s="150">
        <v>1977</v>
      </c>
      <c r="Y3844" s="150">
        <v>4995</v>
      </c>
      <c r="Z3844" s="150">
        <v>758.77861199999995</v>
      </c>
      <c r="AA3844" s="150">
        <v>23150</v>
      </c>
      <c r="AB3844" s="150"/>
      <c r="AC3844" s="150">
        <v>0</v>
      </c>
      <c r="AD3844" s="150">
        <v>1281.784733185553</v>
      </c>
      <c r="AE3844" s="150">
        <v>1082.0160000000001</v>
      </c>
      <c r="AF3844" s="150">
        <v>6897.8520000000008</v>
      </c>
      <c r="AG3844" s="150">
        <v>38997</v>
      </c>
      <c r="AH3844" s="150">
        <v>3317</v>
      </c>
      <c r="AI3844" s="150">
        <v>2025.1386</v>
      </c>
      <c r="AJ3844" s="150">
        <v>6174.5166673156218</v>
      </c>
      <c r="AK3844" s="150"/>
      <c r="AL3844" s="150">
        <v>108065.140625</v>
      </c>
      <c r="AM3844" s="150">
        <v>86136.8828125</v>
      </c>
      <c r="AN3844" s="150">
        <v>21928.25390625</v>
      </c>
      <c r="AO3844" s="5" t="s">
        <v>4450</v>
      </c>
    </row>
    <row r="3845" spans="1:41" ht="14.25" x14ac:dyDescent="0.45">
      <c r="A3845" s="150">
        <v>2020</v>
      </c>
      <c r="B3845" s="5" t="s">
        <v>6344</v>
      </c>
      <c r="C3845" s="5" t="s">
        <v>171</v>
      </c>
      <c r="D3845" s="5" t="s">
        <v>84</v>
      </c>
      <c r="E3845" s="5" t="s">
        <v>261</v>
      </c>
      <c r="F3845" s="5" t="s">
        <v>261</v>
      </c>
      <c r="G3845" s="5" t="s">
        <v>88</v>
      </c>
      <c r="H3845" s="5" t="s">
        <v>131</v>
      </c>
      <c r="I3845" s="150">
        <v>2000</v>
      </c>
      <c r="J3845" s="150">
        <v>6992.3127982106516</v>
      </c>
      <c r="K3845" s="150">
        <v>100</v>
      </c>
      <c r="L3845" s="150">
        <v>0</v>
      </c>
      <c r="M3845" s="150">
        <v>10152</v>
      </c>
      <c r="N3845" s="150">
        <v>546.05399999999997</v>
      </c>
      <c r="O3845" s="150">
        <v>50</v>
      </c>
      <c r="P3845" s="150">
        <v>1080</v>
      </c>
      <c r="Q3845" s="150">
        <v>125.84</v>
      </c>
      <c r="R3845" s="150">
        <v>395.4</v>
      </c>
      <c r="S3845" s="150">
        <v>3000</v>
      </c>
      <c r="T3845" s="150">
        <v>50</v>
      </c>
      <c r="U3845" s="150"/>
      <c r="V3845" s="150">
        <v>214</v>
      </c>
      <c r="W3845" s="150">
        <v>1267</v>
      </c>
      <c r="X3845" s="150">
        <v>2900</v>
      </c>
      <c r="Y3845" s="150">
        <v>3363.2</v>
      </c>
      <c r="Z3845" s="150">
        <v>599.41600000000005</v>
      </c>
      <c r="AA3845" s="150">
        <v>31985</v>
      </c>
      <c r="AB3845" s="150"/>
      <c r="AC3845" s="150">
        <v>0</v>
      </c>
      <c r="AD3845" s="150">
        <v>1820.5772092512771</v>
      </c>
      <c r="AE3845" s="150">
        <v>1202</v>
      </c>
      <c r="AF3845" s="150">
        <v>7249.14</v>
      </c>
      <c r="AG3845" s="150">
        <v>73374</v>
      </c>
      <c r="AH3845" s="150">
        <v>6744.3891921282484</v>
      </c>
      <c r="AI3845" s="150">
        <v>8482</v>
      </c>
      <c r="AJ3845" s="150">
        <v>7151.2745098039222</v>
      </c>
      <c r="AK3845" s="150"/>
      <c r="AL3845" s="150">
        <v>170843.609375</v>
      </c>
      <c r="AM3845" s="150">
        <v>136277.640625</v>
      </c>
      <c r="AN3845" s="150">
        <v>34565.96875</v>
      </c>
      <c r="AO3845" s="5" t="s">
        <v>6684</v>
      </c>
    </row>
    <row r="3846" spans="1:41" ht="14.25" x14ac:dyDescent="0.45">
      <c r="A3846" s="150">
        <v>2020</v>
      </c>
      <c r="B3846" s="5" t="s">
        <v>7352</v>
      </c>
      <c r="C3846" s="5" t="s">
        <v>171</v>
      </c>
      <c r="D3846" s="5" t="s">
        <v>84</v>
      </c>
      <c r="E3846" s="5" t="s">
        <v>264</v>
      </c>
      <c r="F3846" s="5" t="s">
        <v>264</v>
      </c>
      <c r="G3846" s="5" t="s">
        <v>88</v>
      </c>
      <c r="H3846" s="5" t="s">
        <v>131</v>
      </c>
      <c r="I3846" s="150"/>
      <c r="J3846" s="150">
        <v>0</v>
      </c>
      <c r="K3846" s="150">
        <v>25</v>
      </c>
      <c r="L3846" s="150">
        <v>0</v>
      </c>
      <c r="M3846" s="150"/>
      <c r="N3846" s="150">
        <v>0</v>
      </c>
      <c r="O3846" s="150">
        <v>200</v>
      </c>
      <c r="P3846" s="150">
        <v>1200</v>
      </c>
      <c r="Q3846" s="150"/>
      <c r="R3846" s="150">
        <v>0</v>
      </c>
      <c r="S3846" s="150"/>
      <c r="T3846" s="150">
        <v>0</v>
      </c>
      <c r="U3846" s="150"/>
      <c r="V3846" s="150">
        <v>653</v>
      </c>
      <c r="W3846" s="150">
        <v>700</v>
      </c>
      <c r="X3846" s="150">
        <v>0</v>
      </c>
      <c r="Y3846" s="150">
        <v>0</v>
      </c>
      <c r="Z3846" s="150">
        <v>0</v>
      </c>
      <c r="AA3846" s="150">
        <v>0</v>
      </c>
      <c r="AB3846" s="150"/>
      <c r="AC3846" s="150">
        <v>0</v>
      </c>
      <c r="AD3846" s="150">
        <v>0</v>
      </c>
      <c r="AE3846" s="150">
        <v>10</v>
      </c>
      <c r="AF3846" s="150">
        <v>0</v>
      </c>
      <c r="AG3846" s="150"/>
      <c r="AH3846" s="150">
        <v>0</v>
      </c>
      <c r="AI3846" s="150"/>
      <c r="AJ3846" s="150"/>
      <c r="AK3846" s="150"/>
      <c r="AL3846" s="150">
        <v>2788</v>
      </c>
      <c r="AM3846" s="150">
        <v>1863</v>
      </c>
      <c r="AN3846" s="150">
        <v>925</v>
      </c>
      <c r="AO3846" s="5" t="s">
        <v>7382</v>
      </c>
    </row>
    <row r="3847" spans="1:41" ht="14.25" x14ac:dyDescent="0.45">
      <c r="A3847" s="150">
        <v>2020</v>
      </c>
      <c r="B3847" s="5" t="s">
        <v>1477</v>
      </c>
      <c r="C3847" s="5" t="s">
        <v>171</v>
      </c>
      <c r="D3847" s="5" t="s">
        <v>84</v>
      </c>
      <c r="E3847" s="5" t="s">
        <v>264</v>
      </c>
      <c r="F3847" s="5" t="s">
        <v>264</v>
      </c>
      <c r="G3847" s="5" t="s">
        <v>88</v>
      </c>
      <c r="H3847" s="5" t="s">
        <v>131</v>
      </c>
      <c r="I3847" s="150">
        <v>0</v>
      </c>
      <c r="J3847" s="150"/>
      <c r="K3847" s="150"/>
      <c r="L3847" s="150">
        <v>0</v>
      </c>
      <c r="M3847" s="150">
        <v>0</v>
      </c>
      <c r="N3847" s="150">
        <v>0</v>
      </c>
      <c r="O3847" s="150">
        <v>232</v>
      </c>
      <c r="P3847" s="150">
        <v>0</v>
      </c>
      <c r="Q3847" s="150">
        <v>0</v>
      </c>
      <c r="R3847" s="150"/>
      <c r="S3847" s="150">
        <v>0</v>
      </c>
      <c r="T3847" s="150">
        <v>594.34287683410616</v>
      </c>
      <c r="U3847" s="150"/>
      <c r="V3847" s="150">
        <v>180</v>
      </c>
      <c r="W3847" s="150"/>
      <c r="X3847" s="150">
        <v>138.97496260453801</v>
      </c>
      <c r="Y3847" s="150">
        <v>0</v>
      </c>
      <c r="Z3847" s="150"/>
      <c r="AA3847" s="150">
        <v>0</v>
      </c>
      <c r="AB3847" s="150">
        <v>0</v>
      </c>
      <c r="AC3847" s="150"/>
      <c r="AD3847" s="150">
        <v>0</v>
      </c>
      <c r="AE3847" s="150">
        <v>75</v>
      </c>
      <c r="AF3847" s="150"/>
      <c r="AG3847" s="150">
        <v>0</v>
      </c>
      <c r="AH3847" s="150">
        <v>0</v>
      </c>
      <c r="AI3847" s="150">
        <v>0</v>
      </c>
      <c r="AJ3847" s="150">
        <v>0</v>
      </c>
      <c r="AK3847" s="150"/>
      <c r="AL3847" s="150">
        <v>1220.31787109375</v>
      </c>
      <c r="AM3847" s="150">
        <v>255</v>
      </c>
      <c r="AN3847" s="150">
        <v>965.31787109375</v>
      </c>
      <c r="AO3847" s="5" t="s">
        <v>2815</v>
      </c>
    </row>
    <row r="3848" spans="1:41" ht="14.25" x14ac:dyDescent="0.45">
      <c r="A3848" s="150">
        <v>2020</v>
      </c>
      <c r="B3848" s="5" t="s">
        <v>1478</v>
      </c>
      <c r="C3848" s="5" t="s">
        <v>171</v>
      </c>
      <c r="D3848" s="5" t="s">
        <v>84</v>
      </c>
      <c r="E3848" s="5" t="s">
        <v>264</v>
      </c>
      <c r="F3848" s="5" t="s">
        <v>264</v>
      </c>
      <c r="G3848" s="5" t="s">
        <v>88</v>
      </c>
      <c r="H3848" s="5" t="s">
        <v>131</v>
      </c>
      <c r="I3848" s="150">
        <v>0</v>
      </c>
      <c r="J3848" s="150"/>
      <c r="K3848" s="150"/>
      <c r="L3848" s="150">
        <v>0</v>
      </c>
      <c r="M3848" s="150">
        <v>0</v>
      </c>
      <c r="N3848" s="150">
        <v>0</v>
      </c>
      <c r="O3848" s="150">
        <v>218.80618435170641</v>
      </c>
      <c r="P3848" s="150">
        <v>0</v>
      </c>
      <c r="Q3848" s="150">
        <v>0</v>
      </c>
      <c r="R3848" s="150">
        <v>221.07246326439881</v>
      </c>
      <c r="S3848" s="150">
        <v>0</v>
      </c>
      <c r="T3848" s="150">
        <v>0</v>
      </c>
      <c r="U3848" s="150"/>
      <c r="V3848" s="150">
        <v>66</v>
      </c>
      <c r="W3848" s="150">
        <v>0</v>
      </c>
      <c r="X3848" s="150">
        <v>207.56130592375911</v>
      </c>
      <c r="Y3848" s="150">
        <v>0</v>
      </c>
      <c r="Z3848" s="150">
        <v>0</v>
      </c>
      <c r="AA3848" s="150">
        <v>0</v>
      </c>
      <c r="AB3848" s="150">
        <v>0</v>
      </c>
      <c r="AC3848" s="150"/>
      <c r="AD3848" s="150"/>
      <c r="AE3848" s="150">
        <v>55.548636430071546</v>
      </c>
      <c r="AF3848" s="150"/>
      <c r="AG3848" s="150"/>
      <c r="AH3848" s="150">
        <v>0</v>
      </c>
      <c r="AI3848" s="150">
        <v>0</v>
      </c>
      <c r="AJ3848" s="150">
        <v>0</v>
      </c>
      <c r="AK3848" s="150"/>
      <c r="AL3848" s="150">
        <v>768.98858642578125</v>
      </c>
      <c r="AM3848" s="150">
        <v>342.62109375</v>
      </c>
      <c r="AN3848" s="150">
        <v>426.36749267578125</v>
      </c>
      <c r="AO3848" s="5" t="s">
        <v>2814</v>
      </c>
    </row>
    <row r="3849" spans="1:41" ht="14.25" x14ac:dyDescent="0.45">
      <c r="A3849" s="150">
        <v>2020</v>
      </c>
      <c r="B3849" s="5" t="s">
        <v>4024</v>
      </c>
      <c r="C3849" s="5" t="s">
        <v>171</v>
      </c>
      <c r="D3849" s="5" t="s">
        <v>84</v>
      </c>
      <c r="E3849" s="5" t="s">
        <v>264</v>
      </c>
      <c r="F3849" s="5" t="s">
        <v>264</v>
      </c>
      <c r="G3849" s="5" t="s">
        <v>88</v>
      </c>
      <c r="H3849" s="5" t="s">
        <v>131</v>
      </c>
      <c r="I3849" s="150"/>
      <c r="J3849" s="150"/>
      <c r="K3849" s="150">
        <v>18.988921476000002</v>
      </c>
      <c r="L3849" s="150"/>
      <c r="M3849" s="150"/>
      <c r="N3849" s="150">
        <v>0</v>
      </c>
      <c r="O3849" s="150">
        <v>207.6722</v>
      </c>
      <c r="P3849" s="150">
        <v>791.7340067340067</v>
      </c>
      <c r="Q3849" s="150">
        <v>0</v>
      </c>
      <c r="R3849" s="150">
        <v>0</v>
      </c>
      <c r="S3849" s="150">
        <v>0</v>
      </c>
      <c r="T3849" s="150"/>
      <c r="U3849" s="150"/>
      <c r="V3849" s="150">
        <v>173</v>
      </c>
      <c r="W3849" s="150"/>
      <c r="X3849" s="150">
        <v>291.8322</v>
      </c>
      <c r="Y3849" s="150"/>
      <c r="Z3849" s="150"/>
      <c r="AA3849" s="150">
        <v>0</v>
      </c>
      <c r="AB3849" s="150"/>
      <c r="AC3849" s="150">
        <v>0</v>
      </c>
      <c r="AD3849" s="150"/>
      <c r="AE3849" s="150">
        <v>56</v>
      </c>
      <c r="AF3849" s="150">
        <v>0</v>
      </c>
      <c r="AG3849" s="150"/>
      <c r="AH3849" s="150"/>
      <c r="AI3849" s="150"/>
      <c r="AJ3849" s="150"/>
      <c r="AK3849" s="150"/>
      <c r="AL3849" s="150">
        <v>1539.227294921875</v>
      </c>
      <c r="AM3849" s="150">
        <v>1020.7340087890625</v>
      </c>
      <c r="AN3849" s="150">
        <v>518.49334716796875</v>
      </c>
      <c r="AO3849" s="5" t="s">
        <v>4451</v>
      </c>
    </row>
    <row r="3850" spans="1:41" ht="14.25" x14ac:dyDescent="0.45">
      <c r="A3850" s="150">
        <v>2020</v>
      </c>
      <c r="B3850" s="5" t="s">
        <v>6344</v>
      </c>
      <c r="C3850" s="5" t="s">
        <v>171</v>
      </c>
      <c r="D3850" s="5" t="s">
        <v>84</v>
      </c>
      <c r="E3850" s="5" t="s">
        <v>264</v>
      </c>
      <c r="F3850" s="5" t="s">
        <v>264</v>
      </c>
      <c r="G3850" s="5" t="s">
        <v>88</v>
      </c>
      <c r="H3850" s="5" t="s">
        <v>131</v>
      </c>
      <c r="I3850" s="150"/>
      <c r="J3850" s="150">
        <v>0</v>
      </c>
      <c r="K3850" s="150"/>
      <c r="L3850" s="150">
        <v>0</v>
      </c>
      <c r="M3850" s="150"/>
      <c r="N3850" s="150">
        <v>0</v>
      </c>
      <c r="O3850" s="150">
        <v>200</v>
      </c>
      <c r="P3850" s="150">
        <v>1200</v>
      </c>
      <c r="Q3850" s="150">
        <v>0</v>
      </c>
      <c r="R3850" s="150">
        <v>0</v>
      </c>
      <c r="S3850" s="150">
        <v>0</v>
      </c>
      <c r="T3850" s="150">
        <v>0</v>
      </c>
      <c r="U3850" s="150"/>
      <c r="V3850" s="150">
        <v>305</v>
      </c>
      <c r="W3850" s="150"/>
      <c r="X3850" s="150">
        <v>0</v>
      </c>
      <c r="Y3850" s="150">
        <v>0</v>
      </c>
      <c r="Z3850" s="150">
        <v>0</v>
      </c>
      <c r="AA3850" s="150">
        <v>0</v>
      </c>
      <c r="AB3850" s="150"/>
      <c r="AC3850" s="150">
        <v>0</v>
      </c>
      <c r="AD3850" s="150">
        <v>0</v>
      </c>
      <c r="AE3850" s="150">
        <v>100</v>
      </c>
      <c r="AF3850" s="150">
        <v>0</v>
      </c>
      <c r="AG3850" s="150"/>
      <c r="AH3850" s="150"/>
      <c r="AI3850" s="150"/>
      <c r="AJ3850" s="150"/>
      <c r="AK3850" s="150"/>
      <c r="AL3850" s="150">
        <v>1805</v>
      </c>
      <c r="AM3850" s="150">
        <v>1605</v>
      </c>
      <c r="AN3850" s="150">
        <v>200</v>
      </c>
      <c r="AO3850" s="5" t="s">
        <v>6685</v>
      </c>
    </row>
    <row r="3851" spans="1:41" ht="14.25" x14ac:dyDescent="0.45">
      <c r="A3851" s="150">
        <v>2020</v>
      </c>
      <c r="B3851" s="5" t="s">
        <v>1476</v>
      </c>
      <c r="C3851" s="5" t="s">
        <v>171</v>
      </c>
      <c r="D3851" s="5" t="s">
        <v>84</v>
      </c>
      <c r="E3851" s="5" t="s">
        <v>264</v>
      </c>
      <c r="F3851" s="5" t="s">
        <v>264</v>
      </c>
      <c r="G3851" s="5" t="s">
        <v>88</v>
      </c>
      <c r="H3851" s="5" t="s">
        <v>131</v>
      </c>
      <c r="I3851" s="150"/>
      <c r="J3851" s="150"/>
      <c r="K3851" s="150">
        <v>60</v>
      </c>
      <c r="L3851" s="150"/>
      <c r="M3851" s="150">
        <v>0</v>
      </c>
      <c r="N3851" s="150">
        <v>0</v>
      </c>
      <c r="O3851" s="150">
        <v>297.17143841705308</v>
      </c>
      <c r="P3851" s="150">
        <v>0</v>
      </c>
      <c r="Q3851" s="150">
        <v>0</v>
      </c>
      <c r="R3851" s="150">
        <v>0</v>
      </c>
      <c r="S3851" s="150">
        <v>0</v>
      </c>
      <c r="T3851" s="150">
        <v>594.34287683410616</v>
      </c>
      <c r="U3851" s="150"/>
      <c r="V3851" s="150">
        <v>116</v>
      </c>
      <c r="W3851" s="150">
        <v>630</v>
      </c>
      <c r="X3851" s="150">
        <v>156.305922278965</v>
      </c>
      <c r="Y3851" s="150">
        <v>0</v>
      </c>
      <c r="Z3851" s="150">
        <v>0</v>
      </c>
      <c r="AA3851" s="150">
        <v>0</v>
      </c>
      <c r="AB3851" s="150">
        <v>0</v>
      </c>
      <c r="AC3851" s="150">
        <v>0</v>
      </c>
      <c r="AD3851" s="150">
        <v>0</v>
      </c>
      <c r="AE3851" s="150">
        <v>579.84670910644513</v>
      </c>
      <c r="AF3851" s="150"/>
      <c r="AG3851" s="150">
        <v>0</v>
      </c>
      <c r="AH3851" s="150">
        <v>0</v>
      </c>
      <c r="AI3851" s="150">
        <v>0</v>
      </c>
      <c r="AJ3851" s="150">
        <v>0</v>
      </c>
      <c r="AK3851" s="150"/>
      <c r="AL3851" s="150">
        <v>2433.6669921875</v>
      </c>
      <c r="AM3851" s="150">
        <v>695.8466796875</v>
      </c>
      <c r="AN3851" s="150">
        <v>1737.8203125</v>
      </c>
      <c r="AO3851" s="5" t="s">
        <v>2816</v>
      </c>
    </row>
    <row r="3852" spans="1:41" ht="14.25" x14ac:dyDescent="0.45">
      <c r="A3852" s="150">
        <v>2020</v>
      </c>
      <c r="B3852" s="5" t="s">
        <v>4980</v>
      </c>
      <c r="C3852" s="5" t="s">
        <v>171</v>
      </c>
      <c r="D3852" s="5" t="s">
        <v>84</v>
      </c>
      <c r="E3852" s="5" t="s">
        <v>264</v>
      </c>
      <c r="F3852" s="5" t="s">
        <v>264</v>
      </c>
      <c r="G3852" s="5" t="s">
        <v>88</v>
      </c>
      <c r="H3852" s="5" t="s">
        <v>131</v>
      </c>
      <c r="I3852" s="150"/>
      <c r="J3852" s="150"/>
      <c r="K3852" s="150">
        <v>26.428999999999998</v>
      </c>
      <c r="L3852" s="150">
        <v>0</v>
      </c>
      <c r="M3852" s="150"/>
      <c r="N3852" s="150">
        <v>0</v>
      </c>
      <c r="O3852" s="150">
        <v>204</v>
      </c>
      <c r="P3852" s="150">
        <v>1200</v>
      </c>
      <c r="Q3852" s="150">
        <v>0</v>
      </c>
      <c r="R3852" s="150">
        <v>0</v>
      </c>
      <c r="S3852" s="150">
        <v>0</v>
      </c>
      <c r="T3852" s="150"/>
      <c r="U3852" s="150"/>
      <c r="V3852" s="150">
        <v>183</v>
      </c>
      <c r="W3852" s="150"/>
      <c r="X3852" s="150">
        <v>0</v>
      </c>
      <c r="Y3852" s="150">
        <v>0</v>
      </c>
      <c r="Z3852" s="150">
        <v>0</v>
      </c>
      <c r="AA3852" s="150">
        <v>0</v>
      </c>
      <c r="AB3852" s="150"/>
      <c r="AC3852" s="150">
        <v>0</v>
      </c>
      <c r="AD3852" s="150"/>
      <c r="AE3852" s="150">
        <v>25.5</v>
      </c>
      <c r="AF3852" s="150">
        <v>0</v>
      </c>
      <c r="AG3852" s="150"/>
      <c r="AH3852" s="150"/>
      <c r="AI3852" s="150"/>
      <c r="AJ3852" s="150"/>
      <c r="AK3852" s="150"/>
      <c r="AL3852" s="150">
        <v>1638.928955078125</v>
      </c>
      <c r="AM3852" s="150">
        <v>1408.5</v>
      </c>
      <c r="AN3852" s="150">
        <v>230.42900085449219</v>
      </c>
      <c r="AO3852" s="5" t="s">
        <v>5676</v>
      </c>
    </row>
    <row r="3853" spans="1:41" ht="14.25" x14ac:dyDescent="0.45">
      <c r="A3853" s="150">
        <v>2020</v>
      </c>
      <c r="B3853" s="5" t="s">
        <v>582</v>
      </c>
      <c r="C3853" s="5" t="s">
        <v>171</v>
      </c>
      <c r="D3853" s="5" t="s">
        <v>84</v>
      </c>
      <c r="E3853" s="5" t="s">
        <v>264</v>
      </c>
      <c r="F3853" s="5" t="s">
        <v>264</v>
      </c>
      <c r="G3853" s="5" t="s">
        <v>88</v>
      </c>
      <c r="H3853" s="5" t="s">
        <v>131</v>
      </c>
      <c r="I3853" s="150">
        <v>0</v>
      </c>
      <c r="J3853" s="150"/>
      <c r="K3853" s="150">
        <v>18.988921476000002</v>
      </c>
      <c r="L3853" s="150">
        <v>0</v>
      </c>
      <c r="M3853" s="150">
        <v>0</v>
      </c>
      <c r="N3853" s="150">
        <v>0</v>
      </c>
      <c r="O3853" s="150">
        <v>212.30939561715661</v>
      </c>
      <c r="P3853" s="150">
        <v>0</v>
      </c>
      <c r="Q3853" s="150">
        <v>4</v>
      </c>
      <c r="R3853" s="150">
        <v>209.57529150985081</v>
      </c>
      <c r="S3853" s="150">
        <v>0</v>
      </c>
      <c r="T3853" s="150">
        <v>0</v>
      </c>
      <c r="U3853" s="150"/>
      <c r="V3853" s="150">
        <v>232</v>
      </c>
      <c r="W3853" s="150">
        <v>0</v>
      </c>
      <c r="X3853" s="150">
        <v>300.49216958004098</v>
      </c>
      <c r="Y3853" s="150">
        <v>0</v>
      </c>
      <c r="Z3853" s="150"/>
      <c r="AA3853" s="150">
        <v>0</v>
      </c>
      <c r="AB3853" s="150"/>
      <c r="AC3853" s="150">
        <v>0</v>
      </c>
      <c r="AD3853" s="150"/>
      <c r="AE3853" s="150">
        <v>55.548636430071546</v>
      </c>
      <c r="AF3853" s="150">
        <v>0</v>
      </c>
      <c r="AG3853" s="150"/>
      <c r="AH3853" s="150"/>
      <c r="AI3853" s="150"/>
      <c r="AJ3853" s="150">
        <v>0</v>
      </c>
      <c r="AK3853" s="150"/>
      <c r="AL3853" s="150">
        <v>1032.9144287109375</v>
      </c>
      <c r="AM3853" s="150">
        <v>501.12393188476563</v>
      </c>
      <c r="AN3853" s="150">
        <v>531.79046630859375</v>
      </c>
      <c r="AO3853" s="5" t="s">
        <v>1037</v>
      </c>
    </row>
    <row r="3854" spans="1:41" ht="14.25" x14ac:dyDescent="0.45">
      <c r="A3854" s="150">
        <v>2020</v>
      </c>
      <c r="B3854" s="5" t="s">
        <v>582</v>
      </c>
      <c r="C3854" s="5" t="s">
        <v>4979</v>
      </c>
      <c r="D3854" s="5" t="s">
        <v>84</v>
      </c>
      <c r="E3854" s="5" t="s">
        <v>95</v>
      </c>
      <c r="F3854" s="5" t="s">
        <v>236</v>
      </c>
      <c r="G3854" s="5" t="s">
        <v>87</v>
      </c>
      <c r="H3854" s="5" t="s">
        <v>131</v>
      </c>
      <c r="I3854" s="150">
        <v>835.70892342330649</v>
      </c>
      <c r="J3854" s="150"/>
      <c r="K3854" s="150"/>
      <c r="L3854" s="150"/>
      <c r="M3854" s="150">
        <v>0</v>
      </c>
      <c r="N3854" s="150">
        <v>0</v>
      </c>
      <c r="O3854" s="150">
        <v>0</v>
      </c>
      <c r="P3854" s="150">
        <v>0</v>
      </c>
      <c r="Q3854" s="150">
        <v>0</v>
      </c>
      <c r="R3854" s="150"/>
      <c r="S3854" s="150">
        <v>45.31845002204637</v>
      </c>
      <c r="T3854" s="150">
        <v>0</v>
      </c>
      <c r="U3854" s="150"/>
      <c r="V3854" s="150">
        <v>17.863486818135325</v>
      </c>
      <c r="W3854" s="150"/>
      <c r="X3854" s="150"/>
      <c r="Y3854" s="150">
        <v>0</v>
      </c>
      <c r="Z3854" s="150"/>
      <c r="AA3854" s="150"/>
      <c r="AB3854" s="150">
        <v>0</v>
      </c>
      <c r="AC3854" s="150"/>
      <c r="AD3854" s="150">
        <v>0</v>
      </c>
      <c r="AE3854" s="150"/>
      <c r="AF3854" s="150">
        <v>0</v>
      </c>
      <c r="AG3854" s="150"/>
      <c r="AH3854" s="150"/>
      <c r="AI3854" s="150">
        <v>0</v>
      </c>
      <c r="AJ3854" s="150">
        <v>0</v>
      </c>
      <c r="AK3854" s="150"/>
      <c r="AL3854" s="150">
        <v>898.89080810546875</v>
      </c>
      <c r="AM3854" s="150">
        <v>853.5723876953125</v>
      </c>
      <c r="AN3854" s="150">
        <v>45.318450927734375</v>
      </c>
      <c r="AO3854" s="5" t="s">
        <v>5679</v>
      </c>
    </row>
    <row r="3855" spans="1:41" ht="14.25" x14ac:dyDescent="0.45">
      <c r="A3855" s="150">
        <v>2020</v>
      </c>
      <c r="B3855" s="5" t="s">
        <v>4980</v>
      </c>
      <c r="C3855" s="5" t="s">
        <v>4979</v>
      </c>
      <c r="D3855" s="5" t="s">
        <v>84</v>
      </c>
      <c r="E3855" s="5" t="s">
        <v>95</v>
      </c>
      <c r="F3855" s="5" t="s">
        <v>236</v>
      </c>
      <c r="G3855" s="5" t="s">
        <v>87</v>
      </c>
      <c r="H3855" s="5" t="s">
        <v>131</v>
      </c>
      <c r="I3855" s="150">
        <v>316.0443419617165</v>
      </c>
      <c r="J3855" s="150"/>
      <c r="K3855" s="150"/>
      <c r="L3855" s="150"/>
      <c r="M3855" s="150">
        <v>0</v>
      </c>
      <c r="N3855" s="150">
        <v>0</v>
      </c>
      <c r="O3855" s="150">
        <v>0</v>
      </c>
      <c r="P3855" s="150"/>
      <c r="Q3855" s="150">
        <v>0</v>
      </c>
      <c r="R3855" s="150">
        <v>0</v>
      </c>
      <c r="S3855" s="150">
        <v>10.534811398723884</v>
      </c>
      <c r="T3855" s="150"/>
      <c r="U3855" s="150"/>
      <c r="V3855" s="150">
        <v>171.7174257991993</v>
      </c>
      <c r="W3855" s="150"/>
      <c r="X3855" s="150">
        <v>0</v>
      </c>
      <c r="Y3855" s="150">
        <v>2487.2689712387087</v>
      </c>
      <c r="Z3855" s="150"/>
      <c r="AA3855" s="150">
        <v>0</v>
      </c>
      <c r="AB3855" s="150">
        <v>0</v>
      </c>
      <c r="AC3855" s="150"/>
      <c r="AD3855" s="150"/>
      <c r="AE3855" s="150"/>
      <c r="AF3855" s="150">
        <v>0</v>
      </c>
      <c r="AG3855" s="150"/>
      <c r="AH3855" s="150"/>
      <c r="AI3855" s="150">
        <v>0</v>
      </c>
      <c r="AJ3855" s="150"/>
      <c r="AK3855" s="150"/>
      <c r="AL3855" s="150">
        <v>2985.565673828125</v>
      </c>
      <c r="AM3855" s="150">
        <v>2975.03076171875</v>
      </c>
      <c r="AN3855" s="150">
        <v>10.534811019897461</v>
      </c>
      <c r="AO3855" s="5" t="s">
        <v>5677</v>
      </c>
    </row>
    <row r="3856" spans="1:41" ht="14.25" x14ac:dyDescent="0.45">
      <c r="A3856" s="150">
        <v>2020</v>
      </c>
      <c r="B3856" s="5" t="s">
        <v>4024</v>
      </c>
      <c r="C3856" s="5" t="s">
        <v>4979</v>
      </c>
      <c r="D3856" s="5" t="s">
        <v>84</v>
      </c>
      <c r="E3856" s="5" t="s">
        <v>95</v>
      </c>
      <c r="F3856" s="5" t="s">
        <v>236</v>
      </c>
      <c r="G3856" s="5" t="s">
        <v>87</v>
      </c>
      <c r="H3856" s="5" t="s">
        <v>131</v>
      </c>
      <c r="I3856" s="150">
        <v>464.20059827556634</v>
      </c>
      <c r="J3856" s="150"/>
      <c r="K3856" s="150"/>
      <c r="L3856" s="150"/>
      <c r="M3856" s="150"/>
      <c r="N3856" s="150">
        <v>0</v>
      </c>
      <c r="O3856" s="150">
        <v>0</v>
      </c>
      <c r="P3856" s="150"/>
      <c r="Q3856" s="150">
        <v>0</v>
      </c>
      <c r="R3856" s="150"/>
      <c r="S3856" s="150">
        <v>54.094107381014808</v>
      </c>
      <c r="T3856" s="150"/>
      <c r="U3856" s="150"/>
      <c r="V3856" s="150">
        <v>305.09076562892352</v>
      </c>
      <c r="W3856" s="150"/>
      <c r="X3856" s="150">
        <v>0</v>
      </c>
      <c r="Y3856" s="150">
        <v>1860.8372939069095</v>
      </c>
      <c r="Z3856" s="150"/>
      <c r="AA3856" s="150">
        <v>0</v>
      </c>
      <c r="AB3856" s="150"/>
      <c r="AC3856" s="150"/>
      <c r="AD3856" s="150">
        <v>0</v>
      </c>
      <c r="AE3856" s="150"/>
      <c r="AF3856" s="150">
        <v>0</v>
      </c>
      <c r="AG3856" s="150"/>
      <c r="AH3856" s="150"/>
      <c r="AI3856" s="150">
        <v>0</v>
      </c>
      <c r="AJ3856" s="150"/>
      <c r="AK3856" s="150"/>
      <c r="AL3856" s="150">
        <v>2684.22265625</v>
      </c>
      <c r="AM3856" s="150">
        <v>2630.128662109375</v>
      </c>
      <c r="AN3856" s="150">
        <v>54.094108581542969</v>
      </c>
      <c r="AO3856" s="5" t="s">
        <v>5678</v>
      </c>
    </row>
    <row r="3857" spans="1:41" ht="14.25" x14ac:dyDescent="0.45">
      <c r="A3857" s="150">
        <v>2020</v>
      </c>
      <c r="B3857" s="5" t="s">
        <v>1478</v>
      </c>
      <c r="C3857" s="5" t="s">
        <v>4979</v>
      </c>
      <c r="D3857" s="5" t="s">
        <v>84</v>
      </c>
      <c r="E3857" s="5" t="s">
        <v>95</v>
      </c>
      <c r="F3857" s="5" t="s">
        <v>236</v>
      </c>
      <c r="G3857" s="5" t="s">
        <v>87</v>
      </c>
      <c r="H3857" s="5" t="s">
        <v>131</v>
      </c>
      <c r="I3857" s="150">
        <v>195.03483807371524</v>
      </c>
      <c r="J3857" s="150"/>
      <c r="K3857" s="150"/>
      <c r="L3857" s="150">
        <v>90.601588407451743</v>
      </c>
      <c r="M3857" s="150"/>
      <c r="N3857" s="150">
        <v>0</v>
      </c>
      <c r="O3857" s="150">
        <v>0</v>
      </c>
      <c r="P3857" s="150"/>
      <c r="Q3857" s="150"/>
      <c r="R3857" s="150"/>
      <c r="S3857" s="150">
        <v>47.847787842289122</v>
      </c>
      <c r="T3857" s="150"/>
      <c r="U3857" s="150"/>
      <c r="V3857" s="150">
        <v>145.08750916007099</v>
      </c>
      <c r="W3857" s="150"/>
      <c r="X3857" s="150"/>
      <c r="Y3857" s="150">
        <v>0</v>
      </c>
      <c r="Z3857" s="150"/>
      <c r="AA3857" s="150">
        <v>0</v>
      </c>
      <c r="AB3857" s="150"/>
      <c r="AC3857" s="150"/>
      <c r="AD3857" s="150">
        <v>0</v>
      </c>
      <c r="AE3857" s="150"/>
      <c r="AF3857" s="150"/>
      <c r="AG3857" s="150"/>
      <c r="AH3857" s="150">
        <v>0</v>
      </c>
      <c r="AI3857" s="150">
        <v>0</v>
      </c>
      <c r="AJ3857" s="150">
        <v>0</v>
      </c>
      <c r="AK3857" s="150"/>
      <c r="AL3857" s="150">
        <v>478.57171630859375</v>
      </c>
      <c r="AM3857" s="150">
        <v>430.72393798828125</v>
      </c>
      <c r="AN3857" s="150">
        <v>47.847785949707031</v>
      </c>
      <c r="AO3857" s="5" t="s">
        <v>5680</v>
      </c>
    </row>
    <row r="3858" spans="1:41" ht="14.25" x14ac:dyDescent="0.45">
      <c r="A3858" s="150">
        <v>2020</v>
      </c>
      <c r="B3858" s="5" t="s">
        <v>6344</v>
      </c>
      <c r="C3858" s="5" t="s">
        <v>4979</v>
      </c>
      <c r="D3858" s="5" t="s">
        <v>84</v>
      </c>
      <c r="E3858" s="5" t="s">
        <v>95</v>
      </c>
      <c r="F3858" s="5" t="s">
        <v>236</v>
      </c>
      <c r="G3858" s="5" t="s">
        <v>87</v>
      </c>
      <c r="H3858" s="5" t="s">
        <v>131</v>
      </c>
      <c r="I3858" s="150">
        <v>307.2277712603294</v>
      </c>
      <c r="J3858" s="150"/>
      <c r="K3858" s="150"/>
      <c r="L3858" s="150"/>
      <c r="M3858" s="150">
        <v>0</v>
      </c>
      <c r="N3858" s="150">
        <v>0</v>
      </c>
      <c r="O3858" s="150">
        <v>0</v>
      </c>
      <c r="P3858" s="150"/>
      <c r="Q3858" s="150">
        <v>0</v>
      </c>
      <c r="R3858" s="150"/>
      <c r="S3858" s="150"/>
      <c r="T3858" s="150"/>
      <c r="U3858" s="150"/>
      <c r="V3858" s="150">
        <v>51.204628543388232</v>
      </c>
      <c r="W3858" s="150"/>
      <c r="X3858" s="150">
        <v>0</v>
      </c>
      <c r="Y3858" s="150">
        <v>1536.1388563016469</v>
      </c>
      <c r="Z3858" s="150"/>
      <c r="AA3858" s="150">
        <v>0</v>
      </c>
      <c r="AB3858" s="150"/>
      <c r="AC3858" s="150"/>
      <c r="AD3858" s="150">
        <v>0</v>
      </c>
      <c r="AE3858" s="150"/>
      <c r="AF3858" s="150">
        <v>0</v>
      </c>
      <c r="AG3858" s="150"/>
      <c r="AH3858" s="150"/>
      <c r="AI3858" s="150">
        <v>0</v>
      </c>
      <c r="AJ3858" s="150"/>
      <c r="AK3858" s="150"/>
      <c r="AL3858" s="150">
        <v>1894.5712890625</v>
      </c>
      <c r="AM3858" s="150">
        <v>1894.5712890625</v>
      </c>
      <c r="AN3858" s="150">
        <v>0</v>
      </c>
      <c r="AO3858" s="5" t="s">
        <v>6686</v>
      </c>
    </row>
    <row r="3859" spans="1:41" ht="14.25" x14ac:dyDescent="0.45">
      <c r="A3859" s="150">
        <v>2020</v>
      </c>
      <c r="B3859" s="5" t="s">
        <v>7352</v>
      </c>
      <c r="C3859" s="5" t="s">
        <v>4979</v>
      </c>
      <c r="D3859" s="5" t="s">
        <v>84</v>
      </c>
      <c r="E3859" s="5" t="s">
        <v>95</v>
      </c>
      <c r="F3859" s="5" t="s">
        <v>236</v>
      </c>
      <c r="G3859" s="5" t="s">
        <v>87</v>
      </c>
      <c r="H3859" s="5" t="s">
        <v>131</v>
      </c>
      <c r="I3859" s="150">
        <v>300</v>
      </c>
      <c r="J3859" s="150">
        <v>0</v>
      </c>
      <c r="K3859" s="150"/>
      <c r="L3859" s="150"/>
      <c r="M3859" s="150">
        <v>0</v>
      </c>
      <c r="N3859" s="150">
        <v>0</v>
      </c>
      <c r="O3859" s="150">
        <v>0</v>
      </c>
      <c r="P3859" s="150"/>
      <c r="Q3859" s="150">
        <v>0</v>
      </c>
      <c r="R3859" s="150"/>
      <c r="S3859" s="150"/>
      <c r="T3859" s="150">
        <v>0</v>
      </c>
      <c r="U3859" s="150">
        <v>79.584000000000003</v>
      </c>
      <c r="V3859" s="150">
        <v>0</v>
      </c>
      <c r="W3859" s="150"/>
      <c r="X3859" s="150">
        <v>0</v>
      </c>
      <c r="Y3859" s="150">
        <v>1500</v>
      </c>
      <c r="Z3859" s="150"/>
      <c r="AA3859" s="150">
        <v>0</v>
      </c>
      <c r="AB3859" s="150"/>
      <c r="AC3859" s="150"/>
      <c r="AD3859" s="150">
        <v>0</v>
      </c>
      <c r="AE3859" s="150"/>
      <c r="AF3859" s="150">
        <v>0</v>
      </c>
      <c r="AG3859" s="150"/>
      <c r="AH3859" s="150"/>
      <c r="AI3859" s="150">
        <v>0</v>
      </c>
      <c r="AJ3859" s="150"/>
      <c r="AK3859" s="150"/>
      <c r="AL3859" s="150">
        <v>1879.583984375</v>
      </c>
      <c r="AM3859" s="150">
        <v>1879.583984375</v>
      </c>
      <c r="AN3859" s="150">
        <v>0</v>
      </c>
      <c r="AO3859" s="5" t="s">
        <v>7383</v>
      </c>
    </row>
    <row r="3860" spans="1:41" ht="14.25" x14ac:dyDescent="0.45">
      <c r="A3860" s="150">
        <v>2020</v>
      </c>
      <c r="B3860" s="5" t="s">
        <v>582</v>
      </c>
      <c r="C3860" s="5" t="s">
        <v>4979</v>
      </c>
      <c r="D3860" s="5" t="s">
        <v>84</v>
      </c>
      <c r="E3860" s="5" t="s">
        <v>95</v>
      </c>
      <c r="F3860" s="5" t="s">
        <v>188</v>
      </c>
      <c r="G3860" s="5" t="s">
        <v>87</v>
      </c>
      <c r="H3860" s="5" t="s">
        <v>131</v>
      </c>
      <c r="I3860" s="150">
        <v>390.76377414671026</v>
      </c>
      <c r="J3860" s="150">
        <v>0</v>
      </c>
      <c r="K3860" s="150"/>
      <c r="L3860" s="150">
        <v>0</v>
      </c>
      <c r="M3860" s="150">
        <v>809.43924644675701</v>
      </c>
      <c r="N3860" s="150">
        <v>622.98910278246956</v>
      </c>
      <c r="O3860" s="150">
        <v>567.16570647579658</v>
      </c>
      <c r="P3860" s="150">
        <v>513.51942262508396</v>
      </c>
      <c r="Q3860" s="150">
        <v>0</v>
      </c>
      <c r="R3860" s="150"/>
      <c r="S3860" s="150">
        <v>717.33064254074668</v>
      </c>
      <c r="T3860" s="150">
        <v>0</v>
      </c>
      <c r="U3860" s="150">
        <v>0</v>
      </c>
      <c r="V3860" s="150">
        <v>0</v>
      </c>
      <c r="W3860" s="150">
        <v>0</v>
      </c>
      <c r="X3860" s="150">
        <v>62.672493494841568</v>
      </c>
      <c r="Y3860" s="150">
        <v>3070.2867968670093</v>
      </c>
      <c r="Z3860" s="150">
        <v>0</v>
      </c>
      <c r="AA3860" s="150">
        <v>6339.8233897099535</v>
      </c>
      <c r="AB3860" s="150"/>
      <c r="AC3860" s="150">
        <v>0</v>
      </c>
      <c r="AD3860" s="150">
        <v>0</v>
      </c>
      <c r="AE3860" s="150">
        <v>0</v>
      </c>
      <c r="AF3860" s="150">
        <v>862.58953986787208</v>
      </c>
      <c r="AG3860" s="150">
        <v>7686.8816714288578</v>
      </c>
      <c r="AH3860" s="150">
        <v>558.23396306672896</v>
      </c>
      <c r="AI3860" s="150"/>
      <c r="AJ3860" s="150">
        <v>1780.7663421828654</v>
      </c>
      <c r="AK3860" s="150"/>
      <c r="AL3860" s="150">
        <v>23982.462890625</v>
      </c>
      <c r="AM3860" s="150">
        <v>21267.619140625</v>
      </c>
      <c r="AN3860" s="150">
        <v>2714.842041015625</v>
      </c>
      <c r="AO3860" s="5" t="s">
        <v>5681</v>
      </c>
    </row>
    <row r="3861" spans="1:41" ht="14.25" x14ac:dyDescent="0.45">
      <c r="A3861" s="150">
        <v>2020</v>
      </c>
      <c r="B3861" s="5" t="s">
        <v>4024</v>
      </c>
      <c r="C3861" s="5" t="s">
        <v>4979</v>
      </c>
      <c r="D3861" s="5" t="s">
        <v>84</v>
      </c>
      <c r="E3861" s="5" t="s">
        <v>95</v>
      </c>
      <c r="F3861" s="5" t="s">
        <v>188</v>
      </c>
      <c r="G3861" s="5" t="s">
        <v>87</v>
      </c>
      <c r="H3861" s="5" t="s">
        <v>131</v>
      </c>
      <c r="I3861" s="150">
        <v>378.65875166710367</v>
      </c>
      <c r="J3861" s="150">
        <v>0</v>
      </c>
      <c r="K3861" s="150"/>
      <c r="L3861" s="150"/>
      <c r="M3861" s="150">
        <v>0</v>
      </c>
      <c r="N3861" s="150">
        <v>526.40109808495708</v>
      </c>
      <c r="O3861" s="150">
        <v>217.45831167167952</v>
      </c>
      <c r="P3861" s="150">
        <v>586.07611512671929</v>
      </c>
      <c r="Q3861" s="150">
        <v>0</v>
      </c>
      <c r="R3861" s="150">
        <v>0</v>
      </c>
      <c r="S3861" s="150">
        <v>221.78584026216072</v>
      </c>
      <c r="T3861" s="150"/>
      <c r="U3861" s="150">
        <v>0</v>
      </c>
      <c r="V3861" s="150">
        <v>0</v>
      </c>
      <c r="W3861" s="150">
        <v>0</v>
      </c>
      <c r="X3861" s="150">
        <v>0</v>
      </c>
      <c r="Y3861" s="150">
        <v>2312.5082033071335</v>
      </c>
      <c r="Z3861" s="150">
        <v>0</v>
      </c>
      <c r="AA3861" s="150">
        <v>4115.4796895476065</v>
      </c>
      <c r="AB3861" s="150"/>
      <c r="AC3861" s="150">
        <v>0</v>
      </c>
      <c r="AD3861" s="150">
        <v>0</v>
      </c>
      <c r="AE3861" s="150"/>
      <c r="AF3861" s="150">
        <v>0</v>
      </c>
      <c r="AG3861" s="150">
        <v>8591.2261342527727</v>
      </c>
      <c r="AH3861" s="150">
        <v>540.94107381014805</v>
      </c>
      <c r="AI3861" s="150"/>
      <c r="AJ3861" s="150">
        <v>1298.2585771443555</v>
      </c>
      <c r="AK3861" s="150"/>
      <c r="AL3861" s="150">
        <v>18788.79296875</v>
      </c>
      <c r="AM3861" s="150">
        <v>17808.607421875</v>
      </c>
      <c r="AN3861" s="150">
        <v>980.18524169921875</v>
      </c>
      <c r="AO3861" s="5" t="s">
        <v>5682</v>
      </c>
    </row>
    <row r="3862" spans="1:41" ht="14.25" x14ac:dyDescent="0.45">
      <c r="A3862" s="150">
        <v>2020</v>
      </c>
      <c r="B3862" s="5" t="s">
        <v>4980</v>
      </c>
      <c r="C3862" s="5" t="s">
        <v>4979</v>
      </c>
      <c r="D3862" s="5" t="s">
        <v>84</v>
      </c>
      <c r="E3862" s="5" t="s">
        <v>95</v>
      </c>
      <c r="F3862" s="5" t="s">
        <v>188</v>
      </c>
      <c r="G3862" s="5" t="s">
        <v>87</v>
      </c>
      <c r="H3862" s="5" t="s">
        <v>131</v>
      </c>
      <c r="I3862" s="150">
        <v>316.0443419617165</v>
      </c>
      <c r="J3862" s="150">
        <v>1543.2202917328445</v>
      </c>
      <c r="K3862" s="150"/>
      <c r="L3862" s="150"/>
      <c r="M3862" s="150">
        <v>0</v>
      </c>
      <c r="N3862" s="150">
        <v>675.7028031141499</v>
      </c>
      <c r="O3862" s="150">
        <v>499.71498616636387</v>
      </c>
      <c r="P3862" s="150">
        <v>913.12479412605012</v>
      </c>
      <c r="Q3862" s="150">
        <v>0</v>
      </c>
      <c r="R3862" s="150">
        <v>0</v>
      </c>
      <c r="S3862" s="150">
        <v>210.69622797447767</v>
      </c>
      <c r="T3862" s="150"/>
      <c r="U3862" s="150">
        <v>0</v>
      </c>
      <c r="V3862" s="150">
        <v>0</v>
      </c>
      <c r="W3862" s="150">
        <v>0</v>
      </c>
      <c r="X3862" s="150">
        <v>0</v>
      </c>
      <c r="Y3862" s="150">
        <v>2728.1625482330701</v>
      </c>
      <c r="Z3862" s="150">
        <v>0</v>
      </c>
      <c r="AA3862" s="150">
        <v>4975.5914236172903</v>
      </c>
      <c r="AB3862" s="150"/>
      <c r="AC3862" s="150">
        <v>1331.6001607986989</v>
      </c>
      <c r="AD3862" s="150">
        <v>0</v>
      </c>
      <c r="AE3862" s="150">
        <v>0</v>
      </c>
      <c r="AF3862" s="150">
        <v>0</v>
      </c>
      <c r="AG3862" s="150">
        <v>16675.552963040034</v>
      </c>
      <c r="AH3862" s="150">
        <v>526.74056993619411</v>
      </c>
      <c r="AI3862" s="150"/>
      <c r="AJ3862" s="150">
        <v>2001.6141657575379</v>
      </c>
      <c r="AK3862" s="150"/>
      <c r="AL3862" s="150">
        <v>32397.765625</v>
      </c>
      <c r="AM3862" s="150">
        <v>31160.61328125</v>
      </c>
      <c r="AN3862" s="150">
        <v>1237.1517333984375</v>
      </c>
      <c r="AO3862" s="5" t="s">
        <v>5683</v>
      </c>
    </row>
    <row r="3863" spans="1:41" ht="14.25" x14ac:dyDescent="0.45">
      <c r="A3863" s="150">
        <v>2020</v>
      </c>
      <c r="B3863" s="5" t="s">
        <v>6344</v>
      </c>
      <c r="C3863" s="5" t="s">
        <v>4979</v>
      </c>
      <c r="D3863" s="5" t="s">
        <v>84</v>
      </c>
      <c r="E3863" s="5" t="s">
        <v>95</v>
      </c>
      <c r="F3863" s="5" t="s">
        <v>188</v>
      </c>
      <c r="G3863" s="5" t="s">
        <v>87</v>
      </c>
      <c r="H3863" s="5" t="s">
        <v>131</v>
      </c>
      <c r="I3863" s="150">
        <v>307.2277712603294</v>
      </c>
      <c r="J3863" s="150">
        <v>1958.8726109676838</v>
      </c>
      <c r="K3863" s="150"/>
      <c r="L3863" s="150"/>
      <c r="M3863" s="150">
        <v>5376.4859970557645</v>
      </c>
      <c r="N3863" s="150">
        <v>837.09628495007405</v>
      </c>
      <c r="O3863" s="150">
        <v>485.77462425786905</v>
      </c>
      <c r="P3863" s="150">
        <v>972.88794232437635</v>
      </c>
      <c r="Q3863" s="150">
        <v>0</v>
      </c>
      <c r="R3863" s="150"/>
      <c r="S3863" s="150"/>
      <c r="T3863" s="150">
        <v>0</v>
      </c>
      <c r="U3863" s="150">
        <v>46.084165689049406</v>
      </c>
      <c r="V3863" s="150">
        <v>614.45554252065881</v>
      </c>
      <c r="W3863" s="150">
        <v>768.06942815082346</v>
      </c>
      <c r="X3863" s="150">
        <v>0</v>
      </c>
      <c r="Y3863" s="150">
        <v>2354.6960481962515</v>
      </c>
      <c r="Z3863" s="150">
        <v>118.07586214912342</v>
      </c>
      <c r="AA3863" s="150">
        <v>2572.5205380198245</v>
      </c>
      <c r="AB3863" s="150"/>
      <c r="AC3863" s="150">
        <v>1706.1382230656959</v>
      </c>
      <c r="AD3863" s="150">
        <v>0</v>
      </c>
      <c r="AE3863" s="150"/>
      <c r="AF3863" s="150">
        <v>0</v>
      </c>
      <c r="AG3863" s="150">
        <v>10571.707609067935</v>
      </c>
      <c r="AH3863" s="150">
        <v>603.92377452185463</v>
      </c>
      <c r="AI3863" s="150">
        <v>664.63607849317918</v>
      </c>
      <c r="AJ3863" s="150">
        <v>1024.0925708677646</v>
      </c>
      <c r="AK3863" s="150"/>
      <c r="AL3863" s="150">
        <v>30982.744140625</v>
      </c>
      <c r="AM3863" s="150">
        <v>23083.85546875</v>
      </c>
      <c r="AN3863" s="150">
        <v>7898.8896484375</v>
      </c>
      <c r="AO3863" s="5" t="s">
        <v>6687</v>
      </c>
    </row>
    <row r="3864" spans="1:41" ht="14.25" x14ac:dyDescent="0.45">
      <c r="A3864" s="150">
        <v>2020</v>
      </c>
      <c r="B3864" s="5" t="s">
        <v>1478</v>
      </c>
      <c r="C3864" s="5" t="s">
        <v>4979</v>
      </c>
      <c r="D3864" s="5" t="s">
        <v>84</v>
      </c>
      <c r="E3864" s="5" t="s">
        <v>95</v>
      </c>
      <c r="F3864" s="5" t="s">
        <v>188</v>
      </c>
      <c r="G3864" s="5" t="s">
        <v>87</v>
      </c>
      <c r="H3864" s="5" t="s">
        <v>131</v>
      </c>
      <c r="I3864" s="150">
        <v>403.02085877797498</v>
      </c>
      <c r="J3864" s="150">
        <v>0</v>
      </c>
      <c r="K3864" s="150"/>
      <c r="L3864" s="150"/>
      <c r="M3864" s="150">
        <v>1980.5596488517629</v>
      </c>
      <c r="N3864" s="150">
        <v>1390.8898124266466</v>
      </c>
      <c r="O3864" s="150">
        <v>227.99465725154013</v>
      </c>
      <c r="P3864" s="150">
        <v>830.18556874693377</v>
      </c>
      <c r="Q3864" s="150">
        <v>0</v>
      </c>
      <c r="R3864" s="150"/>
      <c r="S3864" s="150">
        <v>575.74408396853573</v>
      </c>
      <c r="T3864" s="150"/>
      <c r="U3864" s="150">
        <v>0</v>
      </c>
      <c r="V3864" s="150">
        <v>0</v>
      </c>
      <c r="W3864" s="150">
        <v>0</v>
      </c>
      <c r="X3864" s="150"/>
      <c r="Y3864" s="150">
        <v>3518.3720971317216</v>
      </c>
      <c r="Z3864" s="150">
        <v>483.20013139960116</v>
      </c>
      <c r="AA3864" s="150">
        <v>2046.1836706354027</v>
      </c>
      <c r="AB3864" s="150"/>
      <c r="AC3864" s="150">
        <v>0</v>
      </c>
      <c r="AD3864" s="150">
        <v>0</v>
      </c>
      <c r="AE3864" s="150">
        <v>0</v>
      </c>
      <c r="AF3864" s="150">
        <v>455.49381377682164</v>
      </c>
      <c r="AG3864" s="150">
        <v>5708.2244294670236</v>
      </c>
      <c r="AH3864" s="150">
        <v>1694.3523763178375</v>
      </c>
      <c r="AI3864" s="150"/>
      <c r="AJ3864" s="150">
        <v>2562.061173659984</v>
      </c>
      <c r="AK3864" s="150"/>
      <c r="AL3864" s="150">
        <v>21876.28125</v>
      </c>
      <c r="AM3864" s="150">
        <v>17397.6328125</v>
      </c>
      <c r="AN3864" s="150">
        <v>4478.65087890625</v>
      </c>
      <c r="AO3864" s="5" t="s">
        <v>5684</v>
      </c>
    </row>
    <row r="3865" spans="1:41" ht="14.25" x14ac:dyDescent="0.45">
      <c r="A3865" s="150">
        <v>2020</v>
      </c>
      <c r="B3865" s="5" t="s">
        <v>7352</v>
      </c>
      <c r="C3865" s="5" t="s">
        <v>4979</v>
      </c>
      <c r="D3865" s="5" t="s">
        <v>84</v>
      </c>
      <c r="E3865" s="5" t="s">
        <v>95</v>
      </c>
      <c r="F3865" s="5" t="s">
        <v>188</v>
      </c>
      <c r="G3865" s="5" t="s">
        <v>87</v>
      </c>
      <c r="H3865" s="5" t="s">
        <v>131</v>
      </c>
      <c r="I3865" s="150">
        <v>300</v>
      </c>
      <c r="J3865" s="150">
        <v>1176.295376672241</v>
      </c>
      <c r="K3865" s="150"/>
      <c r="L3865" s="150">
        <v>65</v>
      </c>
      <c r="M3865" s="150">
        <v>5250</v>
      </c>
      <c r="N3865" s="150">
        <v>76.11</v>
      </c>
      <c r="O3865" s="150">
        <v>474.34640000000002</v>
      </c>
      <c r="P3865" s="150">
        <v>950</v>
      </c>
      <c r="Q3865" s="150">
        <v>0</v>
      </c>
      <c r="R3865" s="150">
        <v>552.75234999999998</v>
      </c>
      <c r="S3865" s="150">
        <v>522</v>
      </c>
      <c r="T3865" s="150">
        <v>0</v>
      </c>
      <c r="U3865" s="150">
        <v>49.795000000000002</v>
      </c>
      <c r="V3865" s="150">
        <v>845</v>
      </c>
      <c r="W3865" s="150">
        <v>0</v>
      </c>
      <c r="X3865" s="150">
        <v>0</v>
      </c>
      <c r="Y3865" s="150">
        <v>2299.3000000000002</v>
      </c>
      <c r="Z3865" s="150">
        <v>202.125</v>
      </c>
      <c r="AA3865" s="150">
        <v>4110</v>
      </c>
      <c r="AB3865" s="150"/>
      <c r="AC3865" s="150">
        <v>1666</v>
      </c>
      <c r="AD3865" s="150">
        <v>4.4800000000000013</v>
      </c>
      <c r="AE3865" s="150">
        <v>0</v>
      </c>
      <c r="AF3865" s="150">
        <v>146.7932401050316</v>
      </c>
      <c r="AG3865" s="150">
        <v>5367</v>
      </c>
      <c r="AH3865" s="150">
        <v>590</v>
      </c>
      <c r="AI3865" s="150">
        <v>649</v>
      </c>
      <c r="AJ3865" s="150">
        <v>160.738494430972</v>
      </c>
      <c r="AK3865" s="150"/>
      <c r="AL3865" s="150">
        <v>25456.734375</v>
      </c>
      <c r="AM3865" s="150">
        <v>17966.908203125</v>
      </c>
      <c r="AN3865" s="150">
        <v>7489.826171875</v>
      </c>
      <c r="AO3865" s="5" t="s">
        <v>7384</v>
      </c>
    </row>
    <row r="3866" spans="1:41" ht="14.25" x14ac:dyDescent="0.45">
      <c r="A3866" s="150">
        <v>2020</v>
      </c>
      <c r="B3866" s="5" t="s">
        <v>6344</v>
      </c>
      <c r="C3866" s="5" t="s">
        <v>4979</v>
      </c>
      <c r="D3866" s="5" t="s">
        <v>84</v>
      </c>
      <c r="E3866" s="5" t="s">
        <v>95</v>
      </c>
      <c r="F3866" s="5" t="s">
        <v>191</v>
      </c>
      <c r="G3866" s="5" t="s">
        <v>87</v>
      </c>
      <c r="H3866" s="5" t="s">
        <v>131</v>
      </c>
      <c r="I3866" s="150">
        <v>271.38453127995763</v>
      </c>
      <c r="J3866" s="150">
        <v>495.84061482924415</v>
      </c>
      <c r="K3866" s="150"/>
      <c r="L3866" s="150">
        <v>0</v>
      </c>
      <c r="M3866" s="150">
        <v>972.88794232437635</v>
      </c>
      <c r="N3866" s="150">
        <v>282.78654469291325</v>
      </c>
      <c r="O3866" s="150">
        <v>158.39967503234394</v>
      </c>
      <c r="P3866" s="150">
        <v>0</v>
      </c>
      <c r="Q3866" s="150">
        <v>0</v>
      </c>
      <c r="R3866" s="150">
        <v>274.88846401118167</v>
      </c>
      <c r="S3866" s="150"/>
      <c r="T3866" s="150">
        <v>0</v>
      </c>
      <c r="U3866" s="150">
        <v>0</v>
      </c>
      <c r="V3866" s="150">
        <v>204.81851417355293</v>
      </c>
      <c r="W3866" s="150">
        <v>1116.2609022458635</v>
      </c>
      <c r="X3866" s="150">
        <v>76.806942815082351</v>
      </c>
      <c r="Y3866" s="150">
        <v>517.37156680239468</v>
      </c>
      <c r="Z3866" s="150">
        <v>10.43269088660651</v>
      </c>
      <c r="AA3866" s="150">
        <v>2716.9175905121797</v>
      </c>
      <c r="AB3866" s="150"/>
      <c r="AC3866" s="150">
        <v>1280.1157135847056</v>
      </c>
      <c r="AD3866" s="150">
        <v>64.188074156849765</v>
      </c>
      <c r="AE3866" s="150">
        <v>265.78684128759443</v>
      </c>
      <c r="AF3866" s="150">
        <v>0</v>
      </c>
      <c r="AG3866" s="150">
        <v>1807.5233875816045</v>
      </c>
      <c r="AH3866" s="150"/>
      <c r="AI3866" s="150"/>
      <c r="AJ3866" s="150">
        <v>0</v>
      </c>
      <c r="AK3866" s="150"/>
      <c r="AL3866" s="150">
        <v>10516.41015625</v>
      </c>
      <c r="AM3866" s="150">
        <v>8127.8662109375</v>
      </c>
      <c r="AN3866" s="150">
        <v>2388.54345703125</v>
      </c>
      <c r="AO3866" s="5" t="s">
        <v>6688</v>
      </c>
    </row>
    <row r="3867" spans="1:41" ht="14.25" x14ac:dyDescent="0.45">
      <c r="A3867" s="150">
        <v>2020</v>
      </c>
      <c r="B3867" s="5" t="s">
        <v>1478</v>
      </c>
      <c r="C3867" s="5" t="s">
        <v>4979</v>
      </c>
      <c r="D3867" s="5" t="s">
        <v>84</v>
      </c>
      <c r="E3867" s="5" t="s">
        <v>95</v>
      </c>
      <c r="F3867" s="5" t="s">
        <v>191</v>
      </c>
      <c r="G3867" s="5" t="s">
        <v>87</v>
      </c>
      <c r="H3867" s="5" t="s">
        <v>131</v>
      </c>
      <c r="I3867" s="150">
        <v>0</v>
      </c>
      <c r="J3867" s="150">
        <v>0</v>
      </c>
      <c r="K3867" s="150">
        <v>46.059526717482854</v>
      </c>
      <c r="L3867" s="150">
        <v>330.47710419793947</v>
      </c>
      <c r="M3867" s="150">
        <v>1151.4881679370715</v>
      </c>
      <c r="N3867" s="150">
        <v>605.68277633489959</v>
      </c>
      <c r="O3867" s="150">
        <v>164.66280801500122</v>
      </c>
      <c r="P3867" s="150"/>
      <c r="Q3867" s="150">
        <v>0</v>
      </c>
      <c r="R3867" s="150"/>
      <c r="S3867" s="150">
        <v>575.74408396853573</v>
      </c>
      <c r="T3867" s="150"/>
      <c r="U3867" s="150">
        <v>0</v>
      </c>
      <c r="V3867" s="150">
        <v>1533.782239692179</v>
      </c>
      <c r="W3867" s="150">
        <v>0</v>
      </c>
      <c r="X3867" s="150">
        <v>59.338774736334713</v>
      </c>
      <c r="Y3867" s="150">
        <v>16.120834351119001</v>
      </c>
      <c r="Z3867" s="150">
        <v>13.306597268680795</v>
      </c>
      <c r="AA3867" s="150">
        <v>3180.3560655622905</v>
      </c>
      <c r="AB3867" s="150"/>
      <c r="AC3867" s="150">
        <v>0</v>
      </c>
      <c r="AD3867" s="150">
        <v>0</v>
      </c>
      <c r="AE3867" s="150">
        <v>3018.6262322470325</v>
      </c>
      <c r="AF3867" s="150">
        <v>2099.3203771582703</v>
      </c>
      <c r="AG3867" s="150">
        <v>0</v>
      </c>
      <c r="AH3867" s="150">
        <v>1727.232251905607</v>
      </c>
      <c r="AI3867" s="150"/>
      <c r="AJ3867" s="150">
        <v>2734.7843988505447</v>
      </c>
      <c r="AK3867" s="150"/>
      <c r="AL3867" s="150">
        <v>17256.982421875</v>
      </c>
      <c r="AM3867" s="150">
        <v>13532.4560546875</v>
      </c>
      <c r="AN3867" s="150">
        <v>3724.525634765625</v>
      </c>
      <c r="AO3867" s="5" t="s">
        <v>5686</v>
      </c>
    </row>
    <row r="3868" spans="1:41" ht="14.25" x14ac:dyDescent="0.45">
      <c r="A3868" s="150">
        <v>2020</v>
      </c>
      <c r="B3868" s="5" t="s">
        <v>7352</v>
      </c>
      <c r="C3868" s="5" t="s">
        <v>4979</v>
      </c>
      <c r="D3868" s="5" t="s">
        <v>84</v>
      </c>
      <c r="E3868" s="5" t="s">
        <v>95</v>
      </c>
      <c r="F3868" s="5" t="s">
        <v>191</v>
      </c>
      <c r="G3868" s="5" t="s">
        <v>87</v>
      </c>
      <c r="H3868" s="5" t="s">
        <v>131</v>
      </c>
      <c r="I3868" s="150">
        <v>265</v>
      </c>
      <c r="J3868" s="150">
        <v>1607.603681452063</v>
      </c>
      <c r="K3868" s="150"/>
      <c r="L3868" s="150"/>
      <c r="M3868" s="150">
        <v>1300</v>
      </c>
      <c r="N3868" s="150">
        <v>413.61</v>
      </c>
      <c r="O3868" s="150">
        <v>154.67320000000001</v>
      </c>
      <c r="P3868" s="150">
        <v>0</v>
      </c>
      <c r="Q3868" s="150">
        <v>0</v>
      </c>
      <c r="R3868" s="150">
        <v>0</v>
      </c>
      <c r="S3868" s="150"/>
      <c r="T3868" s="150">
        <v>0</v>
      </c>
      <c r="U3868" s="150"/>
      <c r="V3868" s="150">
        <v>37</v>
      </c>
      <c r="W3868" s="150">
        <v>170</v>
      </c>
      <c r="X3868" s="150">
        <v>0</v>
      </c>
      <c r="Y3868" s="150">
        <v>505.2</v>
      </c>
      <c r="Z3868" s="150">
        <v>9.4582949999999997</v>
      </c>
      <c r="AA3868" s="150">
        <v>4560</v>
      </c>
      <c r="AB3868" s="150"/>
      <c r="AC3868" s="150">
        <v>1250</v>
      </c>
      <c r="AD3868" s="150">
        <v>17.920000000000009</v>
      </c>
      <c r="AE3868" s="150">
        <v>0</v>
      </c>
      <c r="AF3868" s="150">
        <v>0</v>
      </c>
      <c r="AG3868" s="150">
        <v>3296</v>
      </c>
      <c r="AH3868" s="150"/>
      <c r="AI3868" s="150"/>
      <c r="AJ3868" s="150">
        <v>0</v>
      </c>
      <c r="AK3868" s="150"/>
      <c r="AL3868" s="150">
        <v>13586.46484375</v>
      </c>
      <c r="AM3868" s="150">
        <v>11943.8720703125</v>
      </c>
      <c r="AN3868" s="150">
        <v>1642.59326171875</v>
      </c>
      <c r="AO3868" s="5" t="s">
        <v>7385</v>
      </c>
    </row>
    <row r="3869" spans="1:41" ht="14.25" x14ac:dyDescent="0.45">
      <c r="A3869" s="150">
        <v>2020</v>
      </c>
      <c r="B3869" s="5" t="s">
        <v>582</v>
      </c>
      <c r="C3869" s="5" t="s">
        <v>4979</v>
      </c>
      <c r="D3869" s="5" t="s">
        <v>84</v>
      </c>
      <c r="E3869" s="5" t="s">
        <v>95</v>
      </c>
      <c r="F3869" s="5" t="s">
        <v>191</v>
      </c>
      <c r="G3869" s="5" t="s">
        <v>87</v>
      </c>
      <c r="H3869" s="5" t="s">
        <v>131</v>
      </c>
      <c r="I3869" s="150">
        <v>0</v>
      </c>
      <c r="J3869" s="150">
        <v>0</v>
      </c>
      <c r="K3869" s="150"/>
      <c r="L3869" s="150">
        <v>0</v>
      </c>
      <c r="M3869" s="150">
        <v>3014.4634005603361</v>
      </c>
      <c r="N3869" s="150">
        <v>15.40725738064172</v>
      </c>
      <c r="O3869" s="150">
        <v>161.88784928935141</v>
      </c>
      <c r="P3869" s="150">
        <v>0</v>
      </c>
      <c r="Q3869" s="150">
        <v>0</v>
      </c>
      <c r="R3869" s="150"/>
      <c r="S3869" s="150">
        <v>717.33064254074668</v>
      </c>
      <c r="T3869" s="150">
        <v>0</v>
      </c>
      <c r="U3869" s="150">
        <v>0</v>
      </c>
      <c r="V3869" s="150">
        <v>348.33799295363889</v>
      </c>
      <c r="W3869" s="150">
        <v>133.97615113601495</v>
      </c>
      <c r="X3869" s="150">
        <v>0</v>
      </c>
      <c r="Y3869" s="150">
        <v>301.44634005603365</v>
      </c>
      <c r="Z3869" s="150">
        <v>120.52103049970587</v>
      </c>
      <c r="AA3869" s="150">
        <v>6585.9772286493853</v>
      </c>
      <c r="AB3869" s="150"/>
      <c r="AC3869" s="150">
        <v>117.22913224401307</v>
      </c>
      <c r="AD3869" s="150">
        <v>248.64844901771053</v>
      </c>
      <c r="AE3869" s="150">
        <v>654.65213316761435</v>
      </c>
      <c r="AF3869" s="150">
        <v>1337.994002181415</v>
      </c>
      <c r="AG3869" s="150">
        <v>0</v>
      </c>
      <c r="AH3869" s="150">
        <v>0</v>
      </c>
      <c r="AI3869" s="150"/>
      <c r="AJ3869" s="150">
        <v>0</v>
      </c>
      <c r="AK3869" s="150"/>
      <c r="AL3869" s="150">
        <v>13757.8720703125</v>
      </c>
      <c r="AM3869" s="150">
        <v>9481.5654296875</v>
      </c>
      <c r="AN3869" s="150">
        <v>4276.306640625</v>
      </c>
      <c r="AO3869" s="5" t="s">
        <v>5688</v>
      </c>
    </row>
    <row r="3870" spans="1:41" ht="14.25" x14ac:dyDescent="0.45">
      <c r="A3870" s="150">
        <v>2020</v>
      </c>
      <c r="B3870" s="5" t="s">
        <v>4024</v>
      </c>
      <c r="C3870" s="5" t="s">
        <v>4979</v>
      </c>
      <c r="D3870" s="5" t="s">
        <v>84</v>
      </c>
      <c r="E3870" s="5" t="s">
        <v>95</v>
      </c>
      <c r="F3870" s="5" t="s">
        <v>191</v>
      </c>
      <c r="G3870" s="5" t="s">
        <v>87</v>
      </c>
      <c r="H3870" s="5" t="s">
        <v>131</v>
      </c>
      <c r="I3870" s="150">
        <v>0</v>
      </c>
      <c r="J3870" s="150">
        <v>500.370493274387</v>
      </c>
      <c r="K3870" s="150"/>
      <c r="L3870" s="150">
        <v>0</v>
      </c>
      <c r="M3870" s="150">
        <v>1244.1644697633405</v>
      </c>
      <c r="N3870" s="150">
        <v>459.15626127082021</v>
      </c>
      <c r="O3870" s="150">
        <v>458.71803059100557</v>
      </c>
      <c r="P3870" s="150">
        <v>0</v>
      </c>
      <c r="Q3870" s="150">
        <v>0</v>
      </c>
      <c r="R3870" s="150">
        <v>0</v>
      </c>
      <c r="S3870" s="150">
        <v>221.78584026216072</v>
      </c>
      <c r="T3870" s="150"/>
      <c r="U3870" s="150">
        <v>0</v>
      </c>
      <c r="V3870" s="150">
        <v>2380.1407247646516</v>
      </c>
      <c r="W3870" s="150">
        <v>129.82585771443553</v>
      </c>
      <c r="X3870" s="150">
        <v>56.866856380463815</v>
      </c>
      <c r="Y3870" s="150">
        <v>41.999549955193174</v>
      </c>
      <c r="Z3870" s="150">
        <v>103.86068617154844</v>
      </c>
      <c r="AA3870" s="150">
        <v>4489.8109126242289</v>
      </c>
      <c r="AB3870" s="150"/>
      <c r="AC3870" s="150">
        <v>477.11002710055061</v>
      </c>
      <c r="AD3870" s="150">
        <v>375.87553237958878</v>
      </c>
      <c r="AE3870" s="150">
        <v>623.16411702929065</v>
      </c>
      <c r="AF3870" s="150">
        <v>752.12446902562999</v>
      </c>
      <c r="AG3870" s="150">
        <v>0</v>
      </c>
      <c r="AH3870" s="150">
        <v>0</v>
      </c>
      <c r="AI3870" s="150"/>
      <c r="AJ3870" s="150">
        <v>0</v>
      </c>
      <c r="AK3870" s="150"/>
      <c r="AL3870" s="150">
        <v>12314.9736328125</v>
      </c>
      <c r="AM3870" s="150">
        <v>9827.736328125</v>
      </c>
      <c r="AN3870" s="150">
        <v>2487.236572265625</v>
      </c>
      <c r="AO3870" s="5" t="s">
        <v>5685</v>
      </c>
    </row>
    <row r="3871" spans="1:41" ht="14.25" x14ac:dyDescent="0.45">
      <c r="A3871" s="150">
        <v>2020</v>
      </c>
      <c r="B3871" s="5" t="s">
        <v>4980</v>
      </c>
      <c r="C3871" s="5" t="s">
        <v>4979</v>
      </c>
      <c r="D3871" s="5" t="s">
        <v>84</v>
      </c>
      <c r="E3871" s="5" t="s">
        <v>95</v>
      </c>
      <c r="F3871" s="5" t="s">
        <v>191</v>
      </c>
      <c r="G3871" s="5" t="s">
        <v>87</v>
      </c>
      <c r="H3871" s="5" t="s">
        <v>131</v>
      </c>
      <c r="I3871" s="150">
        <v>421.39245594895533</v>
      </c>
      <c r="J3871" s="150">
        <v>52.674056993619416</v>
      </c>
      <c r="K3871" s="150"/>
      <c r="L3871" s="150"/>
      <c r="M3871" s="150">
        <v>1959.4749201626423</v>
      </c>
      <c r="N3871" s="150">
        <v>207.75701559423371</v>
      </c>
      <c r="O3871" s="150">
        <v>162.94529904370989</v>
      </c>
      <c r="P3871" s="150">
        <v>0</v>
      </c>
      <c r="Q3871" s="150">
        <v>0</v>
      </c>
      <c r="R3871" s="150">
        <v>263.83645037249062</v>
      </c>
      <c r="S3871" s="150">
        <v>632.088683923433</v>
      </c>
      <c r="T3871" s="150"/>
      <c r="U3871" s="150">
        <v>0</v>
      </c>
      <c r="V3871" s="150">
        <v>2296.5888849218068</v>
      </c>
      <c r="W3871" s="150">
        <v>653.15830672088077</v>
      </c>
      <c r="X3871" s="150">
        <v>0</v>
      </c>
      <c r="Y3871" s="150">
        <v>188.78382026513196</v>
      </c>
      <c r="Z3871" s="150">
        <v>54.661384633599873</v>
      </c>
      <c r="AA3871" s="150">
        <v>5475.9949650566741</v>
      </c>
      <c r="AB3871" s="150"/>
      <c r="AC3871" s="150">
        <v>1164.0966595589891</v>
      </c>
      <c r="AD3871" s="150">
        <v>562.94974912512532</v>
      </c>
      <c r="AE3871" s="150">
        <v>0</v>
      </c>
      <c r="AF3871" s="150">
        <v>0</v>
      </c>
      <c r="AG3871" s="150">
        <v>745.86464702965088</v>
      </c>
      <c r="AH3871" s="150">
        <v>0</v>
      </c>
      <c r="AI3871" s="150"/>
      <c r="AJ3871" s="150">
        <v>0</v>
      </c>
      <c r="AK3871" s="150"/>
      <c r="AL3871" s="150">
        <v>14842.267578125</v>
      </c>
      <c r="AM3871" s="150">
        <v>10871.650390625</v>
      </c>
      <c r="AN3871" s="150">
        <v>3970.61669921875</v>
      </c>
      <c r="AO3871" s="5" t="s">
        <v>5687</v>
      </c>
    </row>
    <row r="3872" spans="1:41" ht="14.25" x14ac:dyDescent="0.45">
      <c r="A3872" s="150">
        <v>2020</v>
      </c>
      <c r="B3872" s="5" t="s">
        <v>1478</v>
      </c>
      <c r="C3872" s="5" t="s">
        <v>4979</v>
      </c>
      <c r="D3872" s="5" t="s">
        <v>84</v>
      </c>
      <c r="E3872" s="5" t="s">
        <v>95</v>
      </c>
      <c r="F3872" s="5" t="s">
        <v>194</v>
      </c>
      <c r="G3872" s="5" t="s">
        <v>87</v>
      </c>
      <c r="H3872" s="5" t="s">
        <v>131</v>
      </c>
      <c r="I3872" s="150">
        <v>138.17858015244857</v>
      </c>
      <c r="J3872" s="150">
        <v>208.58786265918366</v>
      </c>
      <c r="K3872" s="150"/>
      <c r="L3872" s="150"/>
      <c r="M3872" s="150">
        <v>2418.1251526678498</v>
      </c>
      <c r="N3872" s="150">
        <v>1889.7302621648864</v>
      </c>
      <c r="O3872" s="150">
        <v>289.0235301522049</v>
      </c>
      <c r="P3872" s="150"/>
      <c r="Q3872" s="150">
        <v>0</v>
      </c>
      <c r="R3872" s="150"/>
      <c r="S3872" s="150">
        <v>345.44645038112139</v>
      </c>
      <c r="T3872" s="150"/>
      <c r="U3872" s="150">
        <v>57.57440839685357</v>
      </c>
      <c r="V3872" s="150">
        <v>151.99643816769341</v>
      </c>
      <c r="W3872" s="150">
        <v>92.119053434965707</v>
      </c>
      <c r="X3872" s="150">
        <v>64.63834116968323</v>
      </c>
      <c r="Y3872" s="150">
        <v>4.0302085877797502</v>
      </c>
      <c r="Z3872" s="150">
        <v>430.29500752373241</v>
      </c>
      <c r="AA3872" s="150">
        <v>2548.317669717741</v>
      </c>
      <c r="AB3872" s="150">
        <v>195.75298854930213</v>
      </c>
      <c r="AC3872" s="150">
        <v>120.9062576333925</v>
      </c>
      <c r="AD3872" s="150">
        <v>0</v>
      </c>
      <c r="AE3872" s="150"/>
      <c r="AF3872" s="150">
        <v>202.44169501192076</v>
      </c>
      <c r="AG3872" s="150">
        <v>1257.909032502216</v>
      </c>
      <c r="AH3872" s="150">
        <v>460.59526717482856</v>
      </c>
      <c r="AI3872" s="150">
        <v>224.54019274772892</v>
      </c>
      <c r="AJ3872" s="150">
        <v>0</v>
      </c>
      <c r="AK3872" s="150">
        <v>248.72144427440742</v>
      </c>
      <c r="AL3872" s="150">
        <v>11348.9296875</v>
      </c>
      <c r="AM3872" s="150">
        <v>7009.9677734375</v>
      </c>
      <c r="AN3872" s="150">
        <v>4338.962890625</v>
      </c>
      <c r="AO3872" s="5" t="s">
        <v>5692</v>
      </c>
    </row>
    <row r="3873" spans="1:41" ht="14.25" x14ac:dyDescent="0.45">
      <c r="A3873" s="150">
        <v>2020</v>
      </c>
      <c r="B3873" s="5" t="s">
        <v>582</v>
      </c>
      <c r="C3873" s="5" t="s">
        <v>4979</v>
      </c>
      <c r="D3873" s="5" t="s">
        <v>84</v>
      </c>
      <c r="E3873" s="5" t="s">
        <v>95</v>
      </c>
      <c r="F3873" s="5" t="s">
        <v>194</v>
      </c>
      <c r="G3873" s="5" t="s">
        <v>87</v>
      </c>
      <c r="H3873" s="5" t="s">
        <v>131</v>
      </c>
      <c r="I3873" s="150">
        <v>133.97615113601495</v>
      </c>
      <c r="J3873" s="150">
        <v>223.29358522669159</v>
      </c>
      <c r="K3873" s="150"/>
      <c r="L3873" s="150">
        <v>0</v>
      </c>
      <c r="M3873" s="150"/>
      <c r="N3873" s="150">
        <v>18.645014366428747</v>
      </c>
      <c r="O3873" s="150">
        <v>284.69932116403174</v>
      </c>
      <c r="P3873" s="150"/>
      <c r="Q3873" s="150">
        <v>0</v>
      </c>
      <c r="R3873" s="150"/>
      <c r="S3873" s="150">
        <v>334.94037784003734</v>
      </c>
      <c r="T3873" s="150">
        <v>0</v>
      </c>
      <c r="U3873" s="150">
        <v>55.823396306672898</v>
      </c>
      <c r="V3873" s="150">
        <v>107.18092090881196</v>
      </c>
      <c r="W3873" s="150">
        <v>89.317434090676628</v>
      </c>
      <c r="X3873" s="150">
        <v>0</v>
      </c>
      <c r="Y3873" s="150">
        <v>18.979954744268785</v>
      </c>
      <c r="Z3873" s="150">
        <v>0</v>
      </c>
      <c r="AA3873" s="150">
        <v>2549.6218612430862</v>
      </c>
      <c r="AB3873" s="150">
        <v>151.83963795415028</v>
      </c>
      <c r="AC3873" s="150">
        <v>0</v>
      </c>
      <c r="AD3873" s="150">
        <v>95.634018852965596</v>
      </c>
      <c r="AE3873" s="150"/>
      <c r="AF3873" s="150">
        <v>0</v>
      </c>
      <c r="AG3873" s="150">
        <v>7450.1904710885647</v>
      </c>
      <c r="AH3873" s="150">
        <v>0</v>
      </c>
      <c r="AI3873" s="150">
        <v>435.4224911920486</v>
      </c>
      <c r="AJ3873" s="150">
        <v>0</v>
      </c>
      <c r="AK3873" s="150">
        <v>253.43821923229495</v>
      </c>
      <c r="AL3873" s="150">
        <v>12203.00390625</v>
      </c>
      <c r="AM3873" s="150">
        <v>10557.7119140625</v>
      </c>
      <c r="AN3873" s="150">
        <v>1645.2916259765625</v>
      </c>
      <c r="AO3873" s="5" t="s">
        <v>5691</v>
      </c>
    </row>
    <row r="3874" spans="1:41" ht="14.25" x14ac:dyDescent="0.45">
      <c r="A3874" s="150">
        <v>2020</v>
      </c>
      <c r="B3874" s="5" t="s">
        <v>7352</v>
      </c>
      <c r="C3874" s="5" t="s">
        <v>4979</v>
      </c>
      <c r="D3874" s="5" t="s">
        <v>84</v>
      </c>
      <c r="E3874" s="5" t="s">
        <v>95</v>
      </c>
      <c r="F3874" s="5" t="s">
        <v>194</v>
      </c>
      <c r="G3874" s="5" t="s">
        <v>87</v>
      </c>
      <c r="H3874" s="5" t="s">
        <v>131</v>
      </c>
      <c r="I3874" s="150">
        <v>120</v>
      </c>
      <c r="J3874" s="150">
        <v>509.72799655797121</v>
      </c>
      <c r="K3874" s="150"/>
      <c r="L3874" s="150"/>
      <c r="M3874" s="150">
        <v>200</v>
      </c>
      <c r="N3874" s="150">
        <v>868.34</v>
      </c>
      <c r="O3874" s="150">
        <v>254.63723999999999</v>
      </c>
      <c r="P3874" s="150">
        <v>0</v>
      </c>
      <c r="Q3874" s="150">
        <v>0</v>
      </c>
      <c r="R3874" s="150">
        <v>63.30218</v>
      </c>
      <c r="S3874" s="150"/>
      <c r="T3874" s="150">
        <v>711</v>
      </c>
      <c r="U3874" s="150">
        <v>284.93700000000001</v>
      </c>
      <c r="V3874" s="150">
        <v>285</v>
      </c>
      <c r="W3874" s="150">
        <v>80</v>
      </c>
      <c r="X3874" s="150">
        <v>50</v>
      </c>
      <c r="Y3874" s="150">
        <v>11.6</v>
      </c>
      <c r="Z3874" s="150">
        <v>0</v>
      </c>
      <c r="AA3874" s="150">
        <v>2688</v>
      </c>
      <c r="AB3874" s="150">
        <v>31</v>
      </c>
      <c r="AC3874" s="150">
        <v>0</v>
      </c>
      <c r="AD3874" s="150">
        <v>7.3920000000000021</v>
      </c>
      <c r="AE3874" s="150">
        <v>0</v>
      </c>
      <c r="AF3874" s="150">
        <v>70.37120612937845</v>
      </c>
      <c r="AG3874" s="150">
        <v>862</v>
      </c>
      <c r="AH3874" s="150"/>
      <c r="AI3874" s="150">
        <v>214</v>
      </c>
      <c r="AJ3874" s="150">
        <v>161.86610016338739</v>
      </c>
      <c r="AK3874" s="150">
        <v>227</v>
      </c>
      <c r="AL3874" s="150">
        <v>7700.173828125</v>
      </c>
      <c r="AM3874" s="150">
        <v>5925.14453125</v>
      </c>
      <c r="AN3874" s="150">
        <v>1775.0291748046875</v>
      </c>
      <c r="AO3874" s="5" t="s">
        <v>7386</v>
      </c>
    </row>
    <row r="3875" spans="1:41" ht="14.25" x14ac:dyDescent="0.45">
      <c r="A3875" s="150">
        <v>2020</v>
      </c>
      <c r="B3875" s="5" t="s">
        <v>6344</v>
      </c>
      <c r="C3875" s="5" t="s">
        <v>4979</v>
      </c>
      <c r="D3875" s="5" t="s">
        <v>84</v>
      </c>
      <c r="E3875" s="5" t="s">
        <v>95</v>
      </c>
      <c r="F3875" s="5" t="s">
        <v>194</v>
      </c>
      <c r="G3875" s="5" t="s">
        <v>87</v>
      </c>
      <c r="H3875" s="5" t="s">
        <v>131</v>
      </c>
      <c r="I3875" s="150">
        <v>122.89110850413175</v>
      </c>
      <c r="J3875" s="150">
        <v>2090.5549560770278</v>
      </c>
      <c r="K3875" s="150"/>
      <c r="L3875" s="150"/>
      <c r="M3875" s="150">
        <v>204.81851417355293</v>
      </c>
      <c r="N3875" s="150">
        <v>366.98039060781804</v>
      </c>
      <c r="O3875" s="150">
        <v>260.77210575027209</v>
      </c>
      <c r="P3875" s="150">
        <v>0</v>
      </c>
      <c r="Q3875" s="150">
        <v>0</v>
      </c>
      <c r="R3875" s="150"/>
      <c r="S3875" s="150"/>
      <c r="T3875" s="150">
        <v>0</v>
      </c>
      <c r="U3875" s="150">
        <v>56.32509139772705</v>
      </c>
      <c r="V3875" s="150">
        <v>245.7822170082635</v>
      </c>
      <c r="W3875" s="150">
        <v>81.927405669421162</v>
      </c>
      <c r="X3875" s="150">
        <v>51.204628543388232</v>
      </c>
      <c r="Y3875" s="150">
        <v>11.879473822066069</v>
      </c>
      <c r="Z3875" s="150">
        <v>0</v>
      </c>
      <c r="AA3875" s="150">
        <v>2885.8928647053608</v>
      </c>
      <c r="AB3875" s="150">
        <v>31.746869696900703</v>
      </c>
      <c r="AC3875" s="150">
        <v>0</v>
      </c>
      <c r="AD3875" s="150">
        <v>14.982474311795396</v>
      </c>
      <c r="AE3875" s="150"/>
      <c r="AF3875" s="150">
        <v>71.575957455371011</v>
      </c>
      <c r="AG3875" s="150">
        <v>10.240925708677645</v>
      </c>
      <c r="AH3875" s="150"/>
      <c r="AI3875" s="150">
        <v>219.15581016570164</v>
      </c>
      <c r="AJ3875" s="150">
        <v>0</v>
      </c>
      <c r="AK3875" s="150">
        <v>232.46901358698256</v>
      </c>
      <c r="AL3875" s="150">
        <v>6959.20068359375</v>
      </c>
      <c r="AM3875" s="150">
        <v>5862.123046875</v>
      </c>
      <c r="AN3875" s="150">
        <v>1097.076904296875</v>
      </c>
      <c r="AO3875" s="5" t="s">
        <v>6689</v>
      </c>
    </row>
    <row r="3876" spans="1:41" ht="14.25" x14ac:dyDescent="0.45">
      <c r="A3876" s="150">
        <v>2020</v>
      </c>
      <c r="B3876" s="5" t="s">
        <v>4024</v>
      </c>
      <c r="C3876" s="5" t="s">
        <v>4979</v>
      </c>
      <c r="D3876" s="5" t="s">
        <v>84</v>
      </c>
      <c r="E3876" s="5" t="s">
        <v>95</v>
      </c>
      <c r="F3876" s="5" t="s">
        <v>194</v>
      </c>
      <c r="G3876" s="5" t="s">
        <v>87</v>
      </c>
      <c r="H3876" s="5" t="s">
        <v>131</v>
      </c>
      <c r="I3876" s="150">
        <v>129.82585771443553</v>
      </c>
      <c r="J3876" s="150">
        <v>216.37642952405923</v>
      </c>
      <c r="K3876" s="150"/>
      <c r="L3876" s="150"/>
      <c r="M3876" s="150">
        <v>432.75285904811847</v>
      </c>
      <c r="N3876" s="150">
        <v>18.092996877755539</v>
      </c>
      <c r="O3876" s="150">
        <v>275.87994764317551</v>
      </c>
      <c r="P3876" s="150">
        <v>0</v>
      </c>
      <c r="Q3876" s="150">
        <v>0</v>
      </c>
      <c r="R3876" s="150">
        <v>0</v>
      </c>
      <c r="S3876" s="150">
        <v>0</v>
      </c>
      <c r="T3876" s="150"/>
      <c r="U3876" s="150">
        <v>0</v>
      </c>
      <c r="V3876" s="150">
        <v>173.10114361924738</v>
      </c>
      <c r="W3876" s="150">
        <v>86.55057180962369</v>
      </c>
      <c r="X3876" s="150">
        <v>61.945654933063857</v>
      </c>
      <c r="Y3876" s="150">
        <v>0</v>
      </c>
      <c r="Z3876" s="150">
        <v>0</v>
      </c>
      <c r="AA3876" s="150">
        <v>3944.5423102236</v>
      </c>
      <c r="AB3876" s="150">
        <v>146.94772458267434</v>
      </c>
      <c r="AC3876" s="150">
        <v>0</v>
      </c>
      <c r="AD3876" s="150">
        <v>0</v>
      </c>
      <c r="AE3876" s="150"/>
      <c r="AF3876" s="150">
        <v>333.21970146705121</v>
      </c>
      <c r="AG3876" s="150">
        <v>0</v>
      </c>
      <c r="AH3876" s="150">
        <v>0</v>
      </c>
      <c r="AI3876" s="150">
        <v>278.0437119384161</v>
      </c>
      <c r="AJ3876" s="150">
        <v>0</v>
      </c>
      <c r="AK3876" s="150">
        <v>245.58724750980724</v>
      </c>
      <c r="AL3876" s="150">
        <v>6342.86669921875</v>
      </c>
      <c r="AM3876" s="150">
        <v>4815.15869140625</v>
      </c>
      <c r="AN3876" s="150">
        <v>1527.7078857421875</v>
      </c>
      <c r="AO3876" s="5" t="s">
        <v>5689</v>
      </c>
    </row>
    <row r="3877" spans="1:41" ht="14.25" x14ac:dyDescent="0.45">
      <c r="A3877" s="150">
        <v>2020</v>
      </c>
      <c r="B3877" s="5" t="s">
        <v>4980</v>
      </c>
      <c r="C3877" s="5" t="s">
        <v>4979</v>
      </c>
      <c r="D3877" s="5" t="s">
        <v>84</v>
      </c>
      <c r="E3877" s="5" t="s">
        <v>95</v>
      </c>
      <c r="F3877" s="5" t="s">
        <v>194</v>
      </c>
      <c r="G3877" s="5" t="s">
        <v>87</v>
      </c>
      <c r="H3877" s="5" t="s">
        <v>131</v>
      </c>
      <c r="I3877" s="150">
        <v>248.62154900988364</v>
      </c>
      <c r="J3877" s="150">
        <v>1027.9626662212595</v>
      </c>
      <c r="K3877" s="150"/>
      <c r="L3877" s="150"/>
      <c r="M3877" s="150">
        <v>842.78491189791066</v>
      </c>
      <c r="N3877" s="150">
        <v>208.82103154550481</v>
      </c>
      <c r="O3877" s="150">
        <v>268.25552984915902</v>
      </c>
      <c r="P3877" s="150">
        <v>0</v>
      </c>
      <c r="Q3877" s="150">
        <v>0</v>
      </c>
      <c r="R3877" s="150">
        <v>0</v>
      </c>
      <c r="S3877" s="150">
        <v>105.34811398723883</v>
      </c>
      <c r="T3877" s="150">
        <v>210.69622797447767</v>
      </c>
      <c r="U3877" s="150">
        <v>0</v>
      </c>
      <c r="V3877" s="150">
        <v>168.55698237958214</v>
      </c>
      <c r="W3877" s="150">
        <v>84.278491189791069</v>
      </c>
      <c r="X3877" s="150">
        <v>52.674056993619416</v>
      </c>
      <c r="Y3877" s="150">
        <v>12.220381222519704</v>
      </c>
      <c r="Z3877" s="150">
        <v>0</v>
      </c>
      <c r="AA3877" s="150">
        <v>3425.9206668650068</v>
      </c>
      <c r="AB3877" s="150">
        <v>228.60540735230828</v>
      </c>
      <c r="AC3877" s="150">
        <v>0</v>
      </c>
      <c r="AD3877" s="150">
        <v>216.51913427889431</v>
      </c>
      <c r="AE3877" s="150">
        <v>0</v>
      </c>
      <c r="AF3877" s="150">
        <v>0</v>
      </c>
      <c r="AG3877" s="150">
        <v>2336.6211682369571</v>
      </c>
      <c r="AH3877" s="150">
        <v>0</v>
      </c>
      <c r="AI3877" s="150">
        <v>270.7446529472038</v>
      </c>
      <c r="AJ3877" s="150">
        <v>0</v>
      </c>
      <c r="AK3877" s="150">
        <v>239.14021875103214</v>
      </c>
      <c r="AL3877" s="150">
        <v>9947.7724609375</v>
      </c>
      <c r="AM3877" s="150">
        <v>7428.724609375</v>
      </c>
      <c r="AN3877" s="150">
        <v>2519.046630859375</v>
      </c>
      <c r="AO3877" s="5" t="s">
        <v>5690</v>
      </c>
    </row>
    <row r="3878" spans="1:41" ht="14.25" x14ac:dyDescent="0.45">
      <c r="A3878" s="150">
        <v>2020</v>
      </c>
      <c r="B3878" s="5" t="s">
        <v>7352</v>
      </c>
      <c r="C3878" s="5" t="s">
        <v>4979</v>
      </c>
      <c r="D3878" s="5" t="s">
        <v>84</v>
      </c>
      <c r="E3878" s="5" t="s">
        <v>95</v>
      </c>
      <c r="F3878" s="5" t="s">
        <v>197</v>
      </c>
      <c r="G3878" s="5" t="s">
        <v>87</v>
      </c>
      <c r="H3878" s="5" t="s">
        <v>131</v>
      </c>
      <c r="I3878" s="150">
        <v>235</v>
      </c>
      <c r="J3878" s="150">
        <v>568.54276539158332</v>
      </c>
      <c r="K3878" s="150"/>
      <c r="L3878" s="150"/>
      <c r="M3878" s="150">
        <v>0</v>
      </c>
      <c r="N3878" s="150">
        <v>269.01</v>
      </c>
      <c r="O3878" s="150">
        <v>0</v>
      </c>
      <c r="P3878" s="150">
        <v>0</v>
      </c>
      <c r="Q3878" s="150">
        <v>0</v>
      </c>
      <c r="R3878" s="150">
        <v>138.2271300000001</v>
      </c>
      <c r="S3878" s="150"/>
      <c r="T3878" s="150">
        <v>0</v>
      </c>
      <c r="U3878" s="150"/>
      <c r="V3878" s="150">
        <v>404</v>
      </c>
      <c r="W3878" s="150">
        <v>0</v>
      </c>
      <c r="X3878" s="150">
        <v>0</v>
      </c>
      <c r="Y3878" s="150">
        <v>24.6</v>
      </c>
      <c r="Z3878" s="150">
        <v>0</v>
      </c>
      <c r="AA3878" s="150">
        <v>4570</v>
      </c>
      <c r="AB3878" s="150"/>
      <c r="AC3878" s="150">
        <v>0</v>
      </c>
      <c r="AD3878" s="150">
        <v>4.4800000000000013</v>
      </c>
      <c r="AE3878" s="150">
        <v>0</v>
      </c>
      <c r="AF3878" s="150">
        <v>0</v>
      </c>
      <c r="AG3878" s="150">
        <v>1862</v>
      </c>
      <c r="AH3878" s="150"/>
      <c r="AI3878" s="150"/>
      <c r="AJ3878" s="150">
        <v>103.518408405537</v>
      </c>
      <c r="AK3878" s="150"/>
      <c r="AL3878" s="150">
        <v>8179.37841796875</v>
      </c>
      <c r="AM3878" s="150">
        <v>8174.8984375</v>
      </c>
      <c r="AN3878" s="150">
        <v>4.4800000190734863</v>
      </c>
      <c r="AO3878" s="5" t="s">
        <v>7387</v>
      </c>
    </row>
    <row r="3879" spans="1:41" ht="14.25" x14ac:dyDescent="0.45">
      <c r="A3879" s="150">
        <v>2020</v>
      </c>
      <c r="B3879" s="5" t="s">
        <v>6344</v>
      </c>
      <c r="C3879" s="5" t="s">
        <v>4979</v>
      </c>
      <c r="D3879" s="5" t="s">
        <v>84</v>
      </c>
      <c r="E3879" s="5" t="s">
        <v>95</v>
      </c>
      <c r="F3879" s="5" t="s">
        <v>197</v>
      </c>
      <c r="G3879" s="5" t="s">
        <v>87</v>
      </c>
      <c r="H3879" s="5" t="s">
        <v>131</v>
      </c>
      <c r="I3879" s="150">
        <v>240.66175415392468</v>
      </c>
      <c r="J3879" s="150">
        <v>991.49788198921112</v>
      </c>
      <c r="K3879" s="150"/>
      <c r="L3879" s="150"/>
      <c r="M3879" s="150"/>
      <c r="N3879" s="150">
        <v>101.86204787285766</v>
      </c>
      <c r="O3879" s="150">
        <v>0</v>
      </c>
      <c r="P3879" s="150">
        <v>0</v>
      </c>
      <c r="Q3879" s="150">
        <v>0</v>
      </c>
      <c r="R3879" s="150"/>
      <c r="S3879" s="150"/>
      <c r="T3879" s="150">
        <v>0</v>
      </c>
      <c r="U3879" s="150">
        <v>0</v>
      </c>
      <c r="V3879" s="150">
        <v>381.9865289336762</v>
      </c>
      <c r="W3879" s="150">
        <v>0</v>
      </c>
      <c r="X3879" s="150">
        <v>0</v>
      </c>
      <c r="Y3879" s="150">
        <v>25.19267724334701</v>
      </c>
      <c r="Z3879" s="150">
        <v>0</v>
      </c>
      <c r="AA3879" s="150">
        <v>2723.062145937386</v>
      </c>
      <c r="AB3879" s="150"/>
      <c r="AC3879" s="150">
        <v>0</v>
      </c>
      <c r="AD3879" s="150">
        <v>5.9929897247181607</v>
      </c>
      <c r="AE3879" s="150"/>
      <c r="AF3879" s="150">
        <v>0</v>
      </c>
      <c r="AG3879" s="150">
        <v>0</v>
      </c>
      <c r="AH3879" s="150"/>
      <c r="AI3879" s="150"/>
      <c r="AJ3879" s="150">
        <v>0</v>
      </c>
      <c r="AK3879" s="150"/>
      <c r="AL3879" s="150">
        <v>4470.25634765625</v>
      </c>
      <c r="AM3879" s="150">
        <v>4464.26318359375</v>
      </c>
      <c r="AN3879" s="150">
        <v>5.9929895401000977</v>
      </c>
      <c r="AO3879" s="5" t="s">
        <v>6690</v>
      </c>
    </row>
    <row r="3880" spans="1:41" ht="14.25" x14ac:dyDescent="0.45">
      <c r="A3880" s="150">
        <v>2020</v>
      </c>
      <c r="B3880" s="5" t="s">
        <v>1478</v>
      </c>
      <c r="C3880" s="5" t="s">
        <v>4979</v>
      </c>
      <c r="D3880" s="5" t="s">
        <v>84</v>
      </c>
      <c r="E3880" s="5" t="s">
        <v>95</v>
      </c>
      <c r="F3880" s="5" t="s">
        <v>197</v>
      </c>
      <c r="G3880" s="5" t="s">
        <v>87</v>
      </c>
      <c r="H3880" s="5" t="s">
        <v>131</v>
      </c>
      <c r="I3880" s="150">
        <v>0</v>
      </c>
      <c r="J3880" s="150">
        <v>0</v>
      </c>
      <c r="K3880" s="150"/>
      <c r="L3880" s="150"/>
      <c r="M3880" s="150">
        <v>0</v>
      </c>
      <c r="N3880" s="150">
        <v>659.16456548527117</v>
      </c>
      <c r="O3880" s="150">
        <v>0</v>
      </c>
      <c r="P3880" s="150"/>
      <c r="Q3880" s="150">
        <v>0</v>
      </c>
      <c r="R3880" s="150"/>
      <c r="S3880" s="150">
        <v>115.14881679370714</v>
      </c>
      <c r="T3880" s="150"/>
      <c r="U3880" s="150">
        <v>0</v>
      </c>
      <c r="V3880" s="150">
        <v>128.96667480895201</v>
      </c>
      <c r="W3880" s="150">
        <v>0</v>
      </c>
      <c r="X3880" s="150">
        <v>76.731174228019029</v>
      </c>
      <c r="Y3880" s="150">
        <v>217.63126374010648</v>
      </c>
      <c r="Z3880" s="150">
        <v>437.34902404051496</v>
      </c>
      <c r="AA3880" s="150">
        <v>46.194838281409098</v>
      </c>
      <c r="AB3880" s="150"/>
      <c r="AC3880" s="150">
        <v>0</v>
      </c>
      <c r="AD3880" s="150">
        <v>0</v>
      </c>
      <c r="AE3880" s="150"/>
      <c r="AF3880" s="150">
        <v>70.854593254172258</v>
      </c>
      <c r="AG3880" s="150">
        <v>2008.1547058814706</v>
      </c>
      <c r="AH3880" s="150">
        <v>0</v>
      </c>
      <c r="AI3880" s="150"/>
      <c r="AJ3880" s="150">
        <v>0</v>
      </c>
      <c r="AK3880" s="150"/>
      <c r="AL3880" s="150">
        <v>3760.195556640625</v>
      </c>
      <c r="AM3880" s="150">
        <v>3568.315673828125</v>
      </c>
      <c r="AN3880" s="150">
        <v>191.87998962402344</v>
      </c>
      <c r="AO3880" s="5" t="s">
        <v>5693</v>
      </c>
    </row>
    <row r="3881" spans="1:41" ht="14.25" x14ac:dyDescent="0.45">
      <c r="A3881" s="150">
        <v>2020</v>
      </c>
      <c r="B3881" s="5" t="s">
        <v>4980</v>
      </c>
      <c r="C3881" s="5" t="s">
        <v>4979</v>
      </c>
      <c r="D3881" s="5" t="s">
        <v>84</v>
      </c>
      <c r="E3881" s="5" t="s">
        <v>95</v>
      </c>
      <c r="F3881" s="5" t="s">
        <v>197</v>
      </c>
      <c r="G3881" s="5" t="s">
        <v>87</v>
      </c>
      <c r="H3881" s="5" t="s">
        <v>131</v>
      </c>
      <c r="I3881" s="150">
        <v>158.02217098085825</v>
      </c>
      <c r="J3881" s="150">
        <v>381.71835622136115</v>
      </c>
      <c r="K3881" s="150"/>
      <c r="L3881" s="150"/>
      <c r="M3881" s="150">
        <v>0</v>
      </c>
      <c r="N3881" s="150">
        <v>55.781826356242966</v>
      </c>
      <c r="O3881" s="150">
        <v>0</v>
      </c>
      <c r="P3881" s="150">
        <v>0</v>
      </c>
      <c r="Q3881" s="150">
        <v>0</v>
      </c>
      <c r="R3881" s="150">
        <v>0</v>
      </c>
      <c r="S3881" s="150">
        <v>105.34811398723883</v>
      </c>
      <c r="T3881" s="150"/>
      <c r="U3881" s="150">
        <v>0</v>
      </c>
      <c r="V3881" s="150">
        <v>197.00097315613661</v>
      </c>
      <c r="W3881" s="150">
        <v>0</v>
      </c>
      <c r="X3881" s="150">
        <v>0</v>
      </c>
      <c r="Y3881" s="150">
        <v>164.14875545545129</v>
      </c>
      <c r="Z3881" s="150">
        <v>131.08025795316206</v>
      </c>
      <c r="AA3881" s="150">
        <v>5473.8880027769301</v>
      </c>
      <c r="AB3881" s="150"/>
      <c r="AC3881" s="150">
        <v>0</v>
      </c>
      <c r="AD3881" s="150">
        <v>86.607653711557745</v>
      </c>
      <c r="AE3881" s="150">
        <v>0</v>
      </c>
      <c r="AF3881" s="150">
        <v>0</v>
      </c>
      <c r="AG3881" s="150">
        <v>0</v>
      </c>
      <c r="AH3881" s="150">
        <v>0</v>
      </c>
      <c r="AI3881" s="150"/>
      <c r="AJ3881" s="150">
        <v>0</v>
      </c>
      <c r="AK3881" s="150"/>
      <c r="AL3881" s="150">
        <v>6753.595703125</v>
      </c>
      <c r="AM3881" s="150">
        <v>6561.64013671875</v>
      </c>
      <c r="AN3881" s="150">
        <v>191.95576477050781</v>
      </c>
      <c r="AO3881" s="5" t="s">
        <v>5696</v>
      </c>
    </row>
    <row r="3882" spans="1:41" ht="14.25" x14ac:dyDescent="0.45">
      <c r="A3882" s="150">
        <v>2020</v>
      </c>
      <c r="B3882" s="5" t="s">
        <v>4024</v>
      </c>
      <c r="C3882" s="5" t="s">
        <v>4979</v>
      </c>
      <c r="D3882" s="5" t="s">
        <v>84</v>
      </c>
      <c r="E3882" s="5" t="s">
        <v>95</v>
      </c>
      <c r="F3882" s="5" t="s">
        <v>197</v>
      </c>
      <c r="G3882" s="5" t="s">
        <v>87</v>
      </c>
      <c r="H3882" s="5" t="s">
        <v>131</v>
      </c>
      <c r="I3882" s="150">
        <v>162.28232214304444</v>
      </c>
      <c r="J3882" s="150">
        <v>0</v>
      </c>
      <c r="K3882" s="150"/>
      <c r="L3882" s="150"/>
      <c r="M3882" s="150">
        <v>54.094107381014808</v>
      </c>
      <c r="N3882" s="150">
        <v>4.7977579950364451</v>
      </c>
      <c r="O3882" s="150">
        <v>0</v>
      </c>
      <c r="P3882" s="150">
        <v>0</v>
      </c>
      <c r="Q3882" s="150">
        <v>0</v>
      </c>
      <c r="R3882" s="150">
        <v>0</v>
      </c>
      <c r="S3882" s="150">
        <v>43.275285904811845</v>
      </c>
      <c r="T3882" s="150"/>
      <c r="U3882" s="150">
        <v>0</v>
      </c>
      <c r="V3882" s="150">
        <v>202.31196160499539</v>
      </c>
      <c r="W3882" s="150">
        <v>0</v>
      </c>
      <c r="X3882" s="150">
        <v>0</v>
      </c>
      <c r="Y3882" s="150">
        <v>3900.7944882413572</v>
      </c>
      <c r="Z3882" s="150">
        <v>131.98962200967614</v>
      </c>
      <c r="AA3882" s="150">
        <v>4499.5478519528115</v>
      </c>
      <c r="AB3882" s="150"/>
      <c r="AC3882" s="150">
        <v>121.06666937676472</v>
      </c>
      <c r="AD3882" s="150">
        <v>0</v>
      </c>
      <c r="AE3882" s="150"/>
      <c r="AF3882" s="150">
        <v>0</v>
      </c>
      <c r="AG3882" s="150">
        <v>5754.5311431923556</v>
      </c>
      <c r="AH3882" s="150">
        <v>183.91996509545035</v>
      </c>
      <c r="AI3882" s="150"/>
      <c r="AJ3882" s="150">
        <v>0</v>
      </c>
      <c r="AK3882" s="150"/>
      <c r="AL3882" s="150">
        <v>15058.611328125</v>
      </c>
      <c r="AM3882" s="150">
        <v>14777.322265625</v>
      </c>
      <c r="AN3882" s="150">
        <v>281.28936767578125</v>
      </c>
      <c r="AO3882" s="5" t="s">
        <v>5694</v>
      </c>
    </row>
    <row r="3883" spans="1:41" ht="14.25" x14ac:dyDescent="0.45">
      <c r="A3883" s="150">
        <v>2020</v>
      </c>
      <c r="B3883" s="5" t="s">
        <v>582</v>
      </c>
      <c r="C3883" s="5" t="s">
        <v>4979</v>
      </c>
      <c r="D3883" s="5" t="s">
        <v>84</v>
      </c>
      <c r="E3883" s="5" t="s">
        <v>95</v>
      </c>
      <c r="F3883" s="5" t="s">
        <v>197</v>
      </c>
      <c r="G3883" s="5" t="s">
        <v>87</v>
      </c>
      <c r="H3883" s="5" t="s">
        <v>131</v>
      </c>
      <c r="I3883" s="150">
        <v>0</v>
      </c>
      <c r="J3883" s="150">
        <v>0</v>
      </c>
      <c r="K3883" s="150"/>
      <c r="L3883" s="150">
        <v>279.11698153336448</v>
      </c>
      <c r="M3883" s="150"/>
      <c r="N3883" s="150">
        <v>4.9124588749872151</v>
      </c>
      <c r="O3883" s="150">
        <v>0</v>
      </c>
      <c r="P3883" s="150"/>
      <c r="Q3883" s="150">
        <v>0</v>
      </c>
      <c r="R3883" s="150"/>
      <c r="S3883" s="150">
        <v>128.39381150534766</v>
      </c>
      <c r="T3883" s="150">
        <v>0</v>
      </c>
      <c r="U3883" s="150">
        <v>0</v>
      </c>
      <c r="V3883" s="150">
        <v>125.04440772694728</v>
      </c>
      <c r="W3883" s="150">
        <v>0</v>
      </c>
      <c r="X3883" s="150">
        <v>0</v>
      </c>
      <c r="Y3883" s="150">
        <v>213.24537389149046</v>
      </c>
      <c r="Z3883" s="150">
        <v>0</v>
      </c>
      <c r="AA3883" s="150">
        <v>119.72516992208473</v>
      </c>
      <c r="AB3883" s="150"/>
      <c r="AC3883" s="150">
        <v>118.98756922767328</v>
      </c>
      <c r="AD3883" s="150">
        <v>38.253607541186241</v>
      </c>
      <c r="AE3883" s="150"/>
      <c r="AF3883" s="150">
        <v>0</v>
      </c>
      <c r="AG3883" s="150">
        <v>3184.1665253326219</v>
      </c>
      <c r="AH3883" s="150">
        <v>0</v>
      </c>
      <c r="AI3883" s="150"/>
      <c r="AJ3883" s="150">
        <v>803.85690681608969</v>
      </c>
      <c r="AK3883" s="150"/>
      <c r="AL3883" s="150">
        <v>5015.70263671875</v>
      </c>
      <c r="AM3883" s="150">
        <v>4849.05517578125</v>
      </c>
      <c r="AN3883" s="150">
        <v>166.64741516113281</v>
      </c>
      <c r="AO3883" s="5" t="s">
        <v>5695</v>
      </c>
    </row>
    <row r="3884" spans="1:41" ht="14.25" x14ac:dyDescent="0.45">
      <c r="A3884" s="150">
        <v>2020</v>
      </c>
      <c r="B3884" s="5" t="s">
        <v>7352</v>
      </c>
      <c r="C3884" s="5" t="s">
        <v>4979</v>
      </c>
      <c r="D3884" s="5" t="s">
        <v>84</v>
      </c>
      <c r="E3884" s="5" t="s">
        <v>95</v>
      </c>
      <c r="F3884" s="5" t="s">
        <v>200</v>
      </c>
      <c r="G3884" s="5" t="s">
        <v>87</v>
      </c>
      <c r="H3884" s="5" t="s">
        <v>131</v>
      </c>
      <c r="I3884" s="150">
        <v>150</v>
      </c>
      <c r="J3884" s="150">
        <v>21.2257089796936</v>
      </c>
      <c r="K3884" s="150"/>
      <c r="L3884" s="150"/>
      <c r="M3884" s="150">
        <v>0</v>
      </c>
      <c r="N3884" s="150">
        <v>85.54</v>
      </c>
      <c r="O3884" s="150">
        <v>0</v>
      </c>
      <c r="P3884" s="150">
        <v>0</v>
      </c>
      <c r="Q3884" s="150">
        <v>0</v>
      </c>
      <c r="R3884" s="150">
        <v>55.637680000000003</v>
      </c>
      <c r="S3884" s="150">
        <v>17</v>
      </c>
      <c r="T3884" s="150">
        <v>0</v>
      </c>
      <c r="U3884" s="150"/>
      <c r="V3884" s="150">
        <v>40</v>
      </c>
      <c r="W3884" s="150">
        <v>0</v>
      </c>
      <c r="X3884" s="150">
        <v>75</v>
      </c>
      <c r="Y3884" s="150">
        <v>984.4</v>
      </c>
      <c r="Z3884" s="150">
        <v>0</v>
      </c>
      <c r="AA3884" s="150">
        <v>6733</v>
      </c>
      <c r="AB3884" s="150"/>
      <c r="AC3884" s="150">
        <v>0</v>
      </c>
      <c r="AD3884" s="150">
        <v>100.21088</v>
      </c>
      <c r="AE3884" s="150">
        <v>0</v>
      </c>
      <c r="AF3884" s="150">
        <v>126.64903660530931</v>
      </c>
      <c r="AG3884" s="150">
        <v>1544</v>
      </c>
      <c r="AH3884" s="150">
        <v>2002</v>
      </c>
      <c r="AI3884" s="150">
        <v>759</v>
      </c>
      <c r="AJ3884" s="150">
        <v>381.29868333609988</v>
      </c>
      <c r="AK3884" s="150"/>
      <c r="AL3884" s="150">
        <v>13074.9619140625</v>
      </c>
      <c r="AM3884" s="150">
        <v>10121.7509765625</v>
      </c>
      <c r="AN3884" s="150">
        <v>2953.2109375</v>
      </c>
      <c r="AO3884" s="5" t="s">
        <v>7388</v>
      </c>
    </row>
    <row r="3885" spans="1:41" ht="14.25" x14ac:dyDescent="0.45">
      <c r="A3885" s="150">
        <v>2020</v>
      </c>
      <c r="B3885" s="5" t="s">
        <v>582</v>
      </c>
      <c r="C3885" s="5" t="s">
        <v>4979</v>
      </c>
      <c r="D3885" s="5" t="s">
        <v>84</v>
      </c>
      <c r="E3885" s="5" t="s">
        <v>95</v>
      </c>
      <c r="F3885" s="5" t="s">
        <v>200</v>
      </c>
      <c r="G3885" s="5" t="s">
        <v>87</v>
      </c>
      <c r="H3885" s="5" t="s">
        <v>131</v>
      </c>
      <c r="I3885" s="150">
        <v>167.47018892001867</v>
      </c>
      <c r="J3885" s="150"/>
      <c r="K3885" s="150"/>
      <c r="L3885" s="150">
        <v>111.6467926133458</v>
      </c>
      <c r="M3885" s="150">
        <v>0</v>
      </c>
      <c r="N3885" s="150">
        <v>0</v>
      </c>
      <c r="O3885" s="150">
        <v>311.49455139123478</v>
      </c>
      <c r="P3885" s="150">
        <v>0</v>
      </c>
      <c r="Q3885" s="150">
        <v>0</v>
      </c>
      <c r="R3885" s="150"/>
      <c r="S3885" s="150">
        <v>0</v>
      </c>
      <c r="T3885" s="150">
        <v>0</v>
      </c>
      <c r="U3885" s="150">
        <v>111.6467926133458</v>
      </c>
      <c r="V3885" s="150">
        <v>0</v>
      </c>
      <c r="W3885" s="150">
        <v>0</v>
      </c>
      <c r="X3885" s="150">
        <v>79.194422447544099</v>
      </c>
      <c r="Y3885" s="150">
        <v>41.309313266937941</v>
      </c>
      <c r="Z3885" s="150">
        <v>0</v>
      </c>
      <c r="AA3885" s="150">
        <v>9416.3828584240891</v>
      </c>
      <c r="AB3885" s="150"/>
      <c r="AC3885" s="150">
        <v>0</v>
      </c>
      <c r="AD3885" s="150">
        <v>0</v>
      </c>
      <c r="AE3885" s="150"/>
      <c r="AF3885" s="150">
        <v>872.39169373000698</v>
      </c>
      <c r="AG3885" s="150">
        <v>2518.7516413570811</v>
      </c>
      <c r="AH3885" s="150">
        <v>1202.1562504845665</v>
      </c>
      <c r="AI3885" s="150"/>
      <c r="AJ3885" s="150">
        <v>0</v>
      </c>
      <c r="AK3885" s="150"/>
      <c r="AL3885" s="150">
        <v>14832.4443359375</v>
      </c>
      <c r="AM3885" s="150">
        <v>13239.599609375</v>
      </c>
      <c r="AN3885" s="150">
        <v>1592.84521484375</v>
      </c>
      <c r="AO3885" s="5" t="s">
        <v>5698</v>
      </c>
    </row>
    <row r="3886" spans="1:41" ht="14.25" x14ac:dyDescent="0.45">
      <c r="A3886" s="150">
        <v>2020</v>
      </c>
      <c r="B3886" s="5" t="s">
        <v>6344</v>
      </c>
      <c r="C3886" s="5" t="s">
        <v>4979</v>
      </c>
      <c r="D3886" s="5" t="s">
        <v>84</v>
      </c>
      <c r="E3886" s="5" t="s">
        <v>95</v>
      </c>
      <c r="F3886" s="5" t="s">
        <v>200</v>
      </c>
      <c r="G3886" s="5" t="s">
        <v>87</v>
      </c>
      <c r="H3886" s="5" t="s">
        <v>131</v>
      </c>
      <c r="I3886" s="150">
        <v>153.6138856301647</v>
      </c>
      <c r="J3886" s="150">
        <v>149.53952271217921</v>
      </c>
      <c r="K3886" s="150"/>
      <c r="L3886" s="150"/>
      <c r="M3886" s="150">
        <v>1126.5018279545411</v>
      </c>
      <c r="N3886" s="150">
        <v>80.859223863192227</v>
      </c>
      <c r="O3886" s="150">
        <v>0</v>
      </c>
      <c r="P3886" s="150">
        <v>0</v>
      </c>
      <c r="Q3886" s="150">
        <v>0</v>
      </c>
      <c r="R3886" s="150"/>
      <c r="S3886" s="150"/>
      <c r="T3886" s="150">
        <v>102.40925708677646</v>
      </c>
      <c r="U3886" s="150">
        <v>15.361388563016469</v>
      </c>
      <c r="V3886" s="150">
        <v>51.204628543388232</v>
      </c>
      <c r="W3886" s="150">
        <v>0</v>
      </c>
      <c r="X3886" s="150">
        <v>0</v>
      </c>
      <c r="Y3886" s="150">
        <v>1008.1167267622275</v>
      </c>
      <c r="Z3886" s="150">
        <v>0</v>
      </c>
      <c r="AA3886" s="150">
        <v>8214.2465109303394</v>
      </c>
      <c r="AB3886" s="150"/>
      <c r="AC3886" s="150">
        <v>0</v>
      </c>
      <c r="AD3886" s="150">
        <v>155.18689181901757</v>
      </c>
      <c r="AE3886" s="150">
        <v>7264.9126977359219</v>
      </c>
      <c r="AF3886" s="150">
        <v>0</v>
      </c>
      <c r="AG3886" s="150">
        <v>4427.1521838613462</v>
      </c>
      <c r="AH3886" s="150">
        <v>2050.7320599592772</v>
      </c>
      <c r="AI3886" s="150">
        <v>777.28626128863334</v>
      </c>
      <c r="AJ3886" s="150">
        <v>1008.7311823047481</v>
      </c>
      <c r="AK3886" s="150"/>
      <c r="AL3886" s="150">
        <v>26585.853515625</v>
      </c>
      <c r="AM3886" s="150">
        <v>22373.736328125</v>
      </c>
      <c r="AN3886" s="150">
        <v>4212.1162109375</v>
      </c>
      <c r="AO3886" s="5" t="s">
        <v>6691</v>
      </c>
    </row>
    <row r="3887" spans="1:41" ht="14.25" x14ac:dyDescent="0.45">
      <c r="A3887" s="150">
        <v>2020</v>
      </c>
      <c r="B3887" s="5" t="s">
        <v>4024</v>
      </c>
      <c r="C3887" s="5" t="s">
        <v>4979</v>
      </c>
      <c r="D3887" s="5" t="s">
        <v>84</v>
      </c>
      <c r="E3887" s="5" t="s">
        <v>95</v>
      </c>
      <c r="F3887" s="5" t="s">
        <v>200</v>
      </c>
      <c r="G3887" s="5" t="s">
        <v>87</v>
      </c>
      <c r="H3887" s="5" t="s">
        <v>131</v>
      </c>
      <c r="I3887" s="150">
        <v>162.28232214304444</v>
      </c>
      <c r="J3887" s="150">
        <v>0</v>
      </c>
      <c r="K3887" s="150"/>
      <c r="L3887" s="150"/>
      <c r="M3887" s="150">
        <v>0</v>
      </c>
      <c r="N3887" s="150">
        <v>701.27558574139334</v>
      </c>
      <c r="O3887" s="150">
        <v>301.84511918606262</v>
      </c>
      <c r="P3887" s="150">
        <v>0</v>
      </c>
      <c r="Q3887" s="150">
        <v>0</v>
      </c>
      <c r="R3887" s="150">
        <v>0</v>
      </c>
      <c r="S3887" s="150">
        <v>0</v>
      </c>
      <c r="T3887" s="150"/>
      <c r="U3887" s="150">
        <v>48.68469664291333</v>
      </c>
      <c r="V3887" s="150">
        <v>865.50571809623693</v>
      </c>
      <c r="W3887" s="150">
        <v>0</v>
      </c>
      <c r="X3887" s="150">
        <v>0</v>
      </c>
      <c r="Y3887" s="150">
        <v>86.98752036994712</v>
      </c>
      <c r="Z3887" s="150">
        <v>0</v>
      </c>
      <c r="AA3887" s="150">
        <v>8959.0660644436721</v>
      </c>
      <c r="AB3887" s="150"/>
      <c r="AC3887" s="150"/>
      <c r="AD3887" s="150">
        <v>0</v>
      </c>
      <c r="AE3887" s="150"/>
      <c r="AF3887" s="150">
        <v>0</v>
      </c>
      <c r="AG3887" s="150">
        <v>0</v>
      </c>
      <c r="AH3887" s="150">
        <v>1157.613897953717</v>
      </c>
      <c r="AI3887" s="150">
        <v>556.08742387683219</v>
      </c>
      <c r="AJ3887" s="150">
        <v>0</v>
      </c>
      <c r="AK3887" s="150"/>
      <c r="AL3887" s="150">
        <v>12839.349609375</v>
      </c>
      <c r="AM3887" s="150">
        <v>10823.8017578125</v>
      </c>
      <c r="AN3887" s="150">
        <v>2015.54638671875</v>
      </c>
      <c r="AO3887" s="5" t="s">
        <v>5699</v>
      </c>
    </row>
    <row r="3888" spans="1:41" ht="14.25" x14ac:dyDescent="0.45">
      <c r="A3888" s="150">
        <v>2020</v>
      </c>
      <c r="B3888" s="5" t="s">
        <v>4980</v>
      </c>
      <c r="C3888" s="5" t="s">
        <v>4979</v>
      </c>
      <c r="D3888" s="5" t="s">
        <v>84</v>
      </c>
      <c r="E3888" s="5" t="s">
        <v>95</v>
      </c>
      <c r="F3888" s="5" t="s">
        <v>200</v>
      </c>
      <c r="G3888" s="5" t="s">
        <v>87</v>
      </c>
      <c r="H3888" s="5" t="s">
        <v>131</v>
      </c>
      <c r="I3888" s="150">
        <v>848.05231759727258</v>
      </c>
      <c r="J3888" s="150">
        <v>154.83274566461716</v>
      </c>
      <c r="K3888" s="150"/>
      <c r="L3888" s="150"/>
      <c r="M3888" s="150">
        <v>0</v>
      </c>
      <c r="N3888" s="150">
        <v>62.776941124995624</v>
      </c>
      <c r="O3888" s="150">
        <v>0</v>
      </c>
      <c r="P3888" s="150">
        <v>0</v>
      </c>
      <c r="Q3888" s="150">
        <v>0</v>
      </c>
      <c r="R3888" s="150">
        <v>0</v>
      </c>
      <c r="S3888" s="150">
        <v>68.476274091705235</v>
      </c>
      <c r="T3888" s="150"/>
      <c r="U3888" s="150">
        <v>47.406651294257472</v>
      </c>
      <c r="V3888" s="150">
        <v>0</v>
      </c>
      <c r="W3888" s="150">
        <v>0</v>
      </c>
      <c r="X3888" s="150">
        <v>163.28957668022019</v>
      </c>
      <c r="Y3888" s="150">
        <v>138.42742177923182</v>
      </c>
      <c r="Z3888" s="150">
        <v>0</v>
      </c>
      <c r="AA3888" s="150">
        <v>8041.22154064594</v>
      </c>
      <c r="AB3888" s="150"/>
      <c r="AC3888" s="150">
        <v>0</v>
      </c>
      <c r="AD3888" s="150">
        <v>0</v>
      </c>
      <c r="AE3888" s="150">
        <v>0</v>
      </c>
      <c r="AF3888" s="150">
        <v>0</v>
      </c>
      <c r="AG3888" s="150">
        <v>0</v>
      </c>
      <c r="AH3888" s="150">
        <v>360.29054983635683</v>
      </c>
      <c r="AI3888" s="150">
        <v>336.06048361929186</v>
      </c>
      <c r="AJ3888" s="150">
        <v>558.34500413236583</v>
      </c>
      <c r="AK3888" s="150"/>
      <c r="AL3888" s="150">
        <v>10779.1796875</v>
      </c>
      <c r="AM3888" s="150">
        <v>9851.0625</v>
      </c>
      <c r="AN3888" s="150">
        <v>928.11688232421875</v>
      </c>
      <c r="AO3888" s="5" t="s">
        <v>5700</v>
      </c>
    </row>
    <row r="3889" spans="1:41" ht="14.25" x14ac:dyDescent="0.45">
      <c r="A3889" s="150">
        <v>2020</v>
      </c>
      <c r="B3889" s="5" t="s">
        <v>1478</v>
      </c>
      <c r="C3889" s="5" t="s">
        <v>4979</v>
      </c>
      <c r="D3889" s="5" t="s">
        <v>84</v>
      </c>
      <c r="E3889" s="5" t="s">
        <v>95</v>
      </c>
      <c r="F3889" s="5" t="s">
        <v>200</v>
      </c>
      <c r="G3889" s="5" t="s">
        <v>87</v>
      </c>
      <c r="H3889" s="5" t="s">
        <v>131</v>
      </c>
      <c r="I3889" s="150">
        <v>172.7232251905607</v>
      </c>
      <c r="J3889" s="150"/>
      <c r="K3889" s="150"/>
      <c r="L3889" s="150"/>
      <c r="M3889" s="150">
        <v>3956.3694090107851</v>
      </c>
      <c r="N3889" s="150">
        <v>0</v>
      </c>
      <c r="O3889" s="150">
        <v>0</v>
      </c>
      <c r="P3889" s="150"/>
      <c r="Q3889" s="150">
        <v>0</v>
      </c>
      <c r="R3889" s="150"/>
      <c r="S3889" s="150">
        <v>0</v>
      </c>
      <c r="T3889" s="150"/>
      <c r="U3889" s="150">
        <v>115.14881679370714</v>
      </c>
      <c r="V3889" s="150">
        <v>310.90180534300924</v>
      </c>
      <c r="W3889" s="150">
        <v>0</v>
      </c>
      <c r="X3889" s="150">
        <v>0</v>
      </c>
      <c r="Y3889" s="150">
        <v>177.329177862309</v>
      </c>
      <c r="Z3889" s="150">
        <v>59.959140392651236</v>
      </c>
      <c r="AA3889" s="150">
        <v>273.14551330676778</v>
      </c>
      <c r="AB3889" s="150"/>
      <c r="AC3889" s="150">
        <v>120.9062576333925</v>
      </c>
      <c r="AD3889" s="150">
        <v>0</v>
      </c>
      <c r="AE3889" s="150"/>
      <c r="AF3889" s="150">
        <v>598.21521176573322</v>
      </c>
      <c r="AG3889" s="150">
        <v>358.75830836109532</v>
      </c>
      <c r="AH3889" s="150">
        <v>932.45862821582807</v>
      </c>
      <c r="AI3889" s="150">
        <v>224.54019274772892</v>
      </c>
      <c r="AJ3889" s="150">
        <v>0</v>
      </c>
      <c r="AK3889" s="150"/>
      <c r="AL3889" s="150">
        <v>7300.45556640625</v>
      </c>
      <c r="AM3889" s="150">
        <v>2187.087646484375</v>
      </c>
      <c r="AN3889" s="150">
        <v>5113.3681640625</v>
      </c>
      <c r="AO3889" s="5" t="s">
        <v>5697</v>
      </c>
    </row>
    <row r="3890" spans="1:41" ht="14.25" x14ac:dyDescent="0.45">
      <c r="A3890" s="150">
        <v>2020</v>
      </c>
      <c r="B3890" s="5" t="s">
        <v>582</v>
      </c>
      <c r="C3890" s="5" t="s">
        <v>4979</v>
      </c>
      <c r="D3890" s="5" t="s">
        <v>84</v>
      </c>
      <c r="E3890" s="5" t="s">
        <v>95</v>
      </c>
      <c r="F3890" s="5" t="s">
        <v>203</v>
      </c>
      <c r="G3890" s="5" t="s">
        <v>87</v>
      </c>
      <c r="H3890" s="5" t="s">
        <v>131</v>
      </c>
      <c r="I3890" s="150">
        <v>0</v>
      </c>
      <c r="J3890" s="150">
        <v>0</v>
      </c>
      <c r="K3890" s="150"/>
      <c r="L3890" s="150">
        <v>0</v>
      </c>
      <c r="M3890" s="150">
        <v>0</v>
      </c>
      <c r="N3890" s="150">
        <v>0</v>
      </c>
      <c r="O3890" s="150">
        <v>0</v>
      </c>
      <c r="P3890" s="150">
        <v>0</v>
      </c>
      <c r="Q3890" s="150">
        <v>0</v>
      </c>
      <c r="R3890" s="150"/>
      <c r="S3890" s="150">
        <v>223.29358522669159</v>
      </c>
      <c r="T3890" s="150">
        <v>0</v>
      </c>
      <c r="U3890" s="150">
        <v>0</v>
      </c>
      <c r="V3890" s="150">
        <v>0</v>
      </c>
      <c r="W3890" s="150">
        <v>390.76377414671026</v>
      </c>
      <c r="X3890" s="150">
        <v>0</v>
      </c>
      <c r="Y3890" s="150">
        <v>0</v>
      </c>
      <c r="Z3890" s="150">
        <v>836.11294437288223</v>
      </c>
      <c r="AA3890" s="150">
        <v>21418.59675737131</v>
      </c>
      <c r="AB3890" s="150"/>
      <c r="AC3890" s="150">
        <v>202.22025312092256</v>
      </c>
      <c r="AD3890" s="150">
        <v>2297.6844271512505</v>
      </c>
      <c r="AE3890" s="150">
        <v>334.94037784003734</v>
      </c>
      <c r="AF3890" s="150">
        <v>0</v>
      </c>
      <c r="AG3890" s="150">
        <v>6492.2609904660576</v>
      </c>
      <c r="AH3890" s="150">
        <v>0</v>
      </c>
      <c r="AI3890" s="150"/>
      <c r="AJ3890" s="150">
        <v>1339.7615113601494</v>
      </c>
      <c r="AK3890" s="150"/>
      <c r="AL3890" s="150">
        <v>33535.6328125</v>
      </c>
      <c r="AM3890" s="150">
        <v>30623.892578125</v>
      </c>
      <c r="AN3890" s="150">
        <v>2911.74169921875</v>
      </c>
      <c r="AO3890" s="5" t="s">
        <v>5701</v>
      </c>
    </row>
    <row r="3891" spans="1:41" ht="14.25" x14ac:dyDescent="0.45">
      <c r="A3891" s="150">
        <v>2020</v>
      </c>
      <c r="B3891" s="5" t="s">
        <v>1478</v>
      </c>
      <c r="C3891" s="5" t="s">
        <v>4979</v>
      </c>
      <c r="D3891" s="5" t="s">
        <v>84</v>
      </c>
      <c r="E3891" s="5" t="s">
        <v>95</v>
      </c>
      <c r="F3891" s="5" t="s">
        <v>203</v>
      </c>
      <c r="G3891" s="5" t="s">
        <v>87</v>
      </c>
      <c r="H3891" s="5" t="s">
        <v>131</v>
      </c>
      <c r="I3891" s="150">
        <v>0</v>
      </c>
      <c r="J3891" s="150">
        <v>1825.1437982678578</v>
      </c>
      <c r="K3891" s="150"/>
      <c r="L3891" s="150"/>
      <c r="M3891" s="150">
        <v>1612.0834351118999</v>
      </c>
      <c r="N3891" s="150">
        <v>0</v>
      </c>
      <c r="O3891" s="150">
        <v>0</v>
      </c>
      <c r="P3891" s="150"/>
      <c r="Q3891" s="150">
        <v>0</v>
      </c>
      <c r="R3891" s="150"/>
      <c r="S3891" s="150">
        <v>0</v>
      </c>
      <c r="T3891" s="150"/>
      <c r="U3891" s="150">
        <v>0</v>
      </c>
      <c r="V3891" s="150">
        <v>1036.3393511433642</v>
      </c>
      <c r="W3891" s="150">
        <v>1732.9896927452924</v>
      </c>
      <c r="X3891" s="150">
        <v>1527.0168674885758</v>
      </c>
      <c r="Y3891" s="150">
        <v>7153.0606200594384</v>
      </c>
      <c r="Z3891" s="150">
        <v>1047.0813539644157</v>
      </c>
      <c r="AA3891" s="150">
        <v>9836.8344033259091</v>
      </c>
      <c r="AB3891" s="150"/>
      <c r="AC3891" s="150">
        <v>0</v>
      </c>
      <c r="AD3891" s="150">
        <v>1186.7606404020894</v>
      </c>
      <c r="AE3891" s="150">
        <v>0</v>
      </c>
      <c r="AF3891" s="150">
        <v>0</v>
      </c>
      <c r="AG3891" s="150">
        <v>5481.6120018976726</v>
      </c>
      <c r="AH3891" s="150">
        <v>4734.3642423555239</v>
      </c>
      <c r="AI3891" s="150"/>
      <c r="AJ3891" s="150">
        <v>0</v>
      </c>
      <c r="AK3891" s="150"/>
      <c r="AL3891" s="150">
        <v>37173.28515625</v>
      </c>
      <c r="AM3891" s="150">
        <v>26380.0703125</v>
      </c>
      <c r="AN3891" s="150">
        <v>10793.21484375</v>
      </c>
      <c r="AO3891" s="5" t="s">
        <v>5702</v>
      </c>
    </row>
    <row r="3892" spans="1:41" ht="14.25" x14ac:dyDescent="0.45">
      <c r="A3892" s="150">
        <v>2020</v>
      </c>
      <c r="B3892" s="5" t="s">
        <v>4980</v>
      </c>
      <c r="C3892" s="5" t="s">
        <v>4979</v>
      </c>
      <c r="D3892" s="5" t="s">
        <v>84</v>
      </c>
      <c r="E3892" s="5" t="s">
        <v>95</v>
      </c>
      <c r="F3892" s="5" t="s">
        <v>203</v>
      </c>
      <c r="G3892" s="5" t="s">
        <v>87</v>
      </c>
      <c r="H3892" s="5" t="s">
        <v>131</v>
      </c>
      <c r="I3892" s="150">
        <v>0</v>
      </c>
      <c r="J3892" s="150">
        <v>709.69458466333685</v>
      </c>
      <c r="K3892" s="150"/>
      <c r="L3892" s="150"/>
      <c r="M3892" s="150">
        <v>0</v>
      </c>
      <c r="N3892" s="150">
        <v>1344.7370706129075</v>
      </c>
      <c r="O3892" s="150">
        <v>529.45223039022574</v>
      </c>
      <c r="P3892" s="150">
        <v>0</v>
      </c>
      <c r="Q3892" s="150">
        <v>0</v>
      </c>
      <c r="R3892" s="150">
        <v>0</v>
      </c>
      <c r="S3892" s="150">
        <v>421.39245594895533</v>
      </c>
      <c r="T3892" s="150"/>
      <c r="U3892" s="150">
        <v>0</v>
      </c>
      <c r="V3892" s="150">
        <v>0</v>
      </c>
      <c r="W3892" s="150">
        <v>347.64877615788816</v>
      </c>
      <c r="X3892" s="150">
        <v>0</v>
      </c>
      <c r="Y3892" s="150">
        <v>18.435919947766795</v>
      </c>
      <c r="Z3892" s="150">
        <v>0</v>
      </c>
      <c r="AA3892" s="150">
        <v>20795.717701080946</v>
      </c>
      <c r="AB3892" s="150"/>
      <c r="AC3892" s="150">
        <v>1316.8514248404854</v>
      </c>
      <c r="AD3892" s="150">
        <v>1314.6440407150328</v>
      </c>
      <c r="AE3892" s="150">
        <v>7405.9724133028903</v>
      </c>
      <c r="AF3892" s="150">
        <v>0</v>
      </c>
      <c r="AG3892" s="150">
        <v>703.72540143475544</v>
      </c>
      <c r="AH3892" s="150">
        <v>4216.0315217692978</v>
      </c>
      <c r="AI3892" s="150"/>
      <c r="AJ3892" s="150">
        <v>1580.2217098085825</v>
      </c>
      <c r="AK3892" s="150"/>
      <c r="AL3892" s="150">
        <v>40704.52734375</v>
      </c>
      <c r="AM3892" s="150">
        <v>33875.35546875</v>
      </c>
      <c r="AN3892" s="150">
        <v>6829.1689453125</v>
      </c>
      <c r="AO3892" s="5" t="s">
        <v>5703</v>
      </c>
    </row>
    <row r="3893" spans="1:41" ht="14.25" x14ac:dyDescent="0.45">
      <c r="A3893" s="150">
        <v>2020</v>
      </c>
      <c r="B3893" s="5" t="s">
        <v>7352</v>
      </c>
      <c r="C3893" s="5" t="s">
        <v>4979</v>
      </c>
      <c r="D3893" s="5" t="s">
        <v>84</v>
      </c>
      <c r="E3893" s="5" t="s">
        <v>95</v>
      </c>
      <c r="F3893" s="5" t="s">
        <v>203</v>
      </c>
      <c r="G3893" s="5" t="s">
        <v>87</v>
      </c>
      <c r="H3893" s="5" t="s">
        <v>131</v>
      </c>
      <c r="I3893" s="150">
        <v>0</v>
      </c>
      <c r="J3893" s="150">
        <v>0</v>
      </c>
      <c r="K3893" s="150"/>
      <c r="L3893" s="150"/>
      <c r="M3893" s="150">
        <v>320</v>
      </c>
      <c r="N3893" s="150">
        <v>1142.55</v>
      </c>
      <c r="O3893" s="150">
        <v>55</v>
      </c>
      <c r="P3893" s="150">
        <v>0</v>
      </c>
      <c r="Q3893" s="150">
        <v>0</v>
      </c>
      <c r="R3893" s="150">
        <v>107.91601</v>
      </c>
      <c r="S3893" s="150"/>
      <c r="T3893" s="150">
        <v>0</v>
      </c>
      <c r="U3893" s="150">
        <v>0</v>
      </c>
      <c r="V3893" s="150">
        <v>600</v>
      </c>
      <c r="W3893" s="150">
        <v>0</v>
      </c>
      <c r="X3893" s="150">
        <v>0</v>
      </c>
      <c r="Y3893" s="150">
        <v>6745.5</v>
      </c>
      <c r="Z3893" s="150">
        <v>0</v>
      </c>
      <c r="AA3893" s="150">
        <v>17512</v>
      </c>
      <c r="AB3893" s="150"/>
      <c r="AC3893" s="150">
        <v>0</v>
      </c>
      <c r="AD3893" s="150">
        <v>2180.7702559999998</v>
      </c>
      <c r="AE3893" s="150">
        <v>15900</v>
      </c>
      <c r="AF3893" s="150">
        <v>0</v>
      </c>
      <c r="AG3893" s="150">
        <v>12100</v>
      </c>
      <c r="AH3893" s="150">
        <v>1549</v>
      </c>
      <c r="AI3893" s="150"/>
      <c r="AJ3893" s="150">
        <v>808.30428300693848</v>
      </c>
      <c r="AK3893" s="150"/>
      <c r="AL3893" s="150">
        <v>59021.0390625</v>
      </c>
      <c r="AM3893" s="150">
        <v>54916.26953125</v>
      </c>
      <c r="AN3893" s="150">
        <v>4104.7705078125</v>
      </c>
      <c r="AO3893" s="5" t="s">
        <v>7389</v>
      </c>
    </row>
    <row r="3894" spans="1:41" ht="14.25" x14ac:dyDescent="0.45">
      <c r="A3894" s="150">
        <v>2020</v>
      </c>
      <c r="B3894" s="5" t="s">
        <v>6344</v>
      </c>
      <c r="C3894" s="5" t="s">
        <v>4979</v>
      </c>
      <c r="D3894" s="5" t="s">
        <v>84</v>
      </c>
      <c r="E3894" s="5" t="s">
        <v>95</v>
      </c>
      <c r="F3894" s="5" t="s">
        <v>203</v>
      </c>
      <c r="G3894" s="5" t="s">
        <v>87</v>
      </c>
      <c r="H3894" s="5" t="s">
        <v>131</v>
      </c>
      <c r="I3894" s="150">
        <v>0</v>
      </c>
      <c r="J3894" s="150">
        <v>180.92986417380683</v>
      </c>
      <c r="K3894" s="150"/>
      <c r="L3894" s="150"/>
      <c r="M3894" s="150">
        <v>327.70962267768465</v>
      </c>
      <c r="N3894" s="150">
        <v>1828.5789468581725</v>
      </c>
      <c r="O3894" s="150">
        <v>56.32509139772705</v>
      </c>
      <c r="P3894" s="150">
        <v>0</v>
      </c>
      <c r="Q3894" s="150">
        <v>0</v>
      </c>
      <c r="R3894" s="150">
        <v>274.88846401118167</v>
      </c>
      <c r="S3894" s="150"/>
      <c r="T3894" s="150">
        <v>0</v>
      </c>
      <c r="U3894" s="150">
        <v>0</v>
      </c>
      <c r="V3894" s="150">
        <v>2304.2082844524703</v>
      </c>
      <c r="W3894" s="150">
        <v>337.9505483863623</v>
      </c>
      <c r="X3894" s="150">
        <v>0</v>
      </c>
      <c r="Y3894" s="150">
        <v>6908.0164367885063</v>
      </c>
      <c r="Z3894" s="150">
        <v>0</v>
      </c>
      <c r="AA3894" s="150">
        <v>24370.330908940196</v>
      </c>
      <c r="AB3894" s="150"/>
      <c r="AC3894" s="150">
        <v>0</v>
      </c>
      <c r="AD3894" s="150">
        <v>2612.7969947848906</v>
      </c>
      <c r="AE3894" s="150">
        <v>13129.595535569135</v>
      </c>
      <c r="AF3894" s="150">
        <v>218.05489128265623</v>
      </c>
      <c r="AG3894" s="150">
        <v>13856.996576411722</v>
      </c>
      <c r="AH3894" s="150">
        <v>1586.5457167323291</v>
      </c>
      <c r="AI3894" s="150"/>
      <c r="AJ3894" s="150">
        <v>2867.4591984297408</v>
      </c>
      <c r="AK3894" s="150"/>
      <c r="AL3894" s="150">
        <v>70860.390625</v>
      </c>
      <c r="AM3894" s="150">
        <v>65939.0546875</v>
      </c>
      <c r="AN3894" s="150">
        <v>4921.328125</v>
      </c>
      <c r="AO3894" s="5" t="s">
        <v>6692</v>
      </c>
    </row>
    <row r="3895" spans="1:41" ht="14.25" x14ac:dyDescent="0.45">
      <c r="A3895" s="150">
        <v>2020</v>
      </c>
      <c r="B3895" s="5" t="s">
        <v>4024</v>
      </c>
      <c r="C3895" s="5" t="s">
        <v>4979</v>
      </c>
      <c r="D3895" s="5" t="s">
        <v>84</v>
      </c>
      <c r="E3895" s="5" t="s">
        <v>95</v>
      </c>
      <c r="F3895" s="5" t="s">
        <v>203</v>
      </c>
      <c r="G3895" s="5" t="s">
        <v>87</v>
      </c>
      <c r="H3895" s="5" t="s">
        <v>131</v>
      </c>
      <c r="I3895" s="150">
        <v>0</v>
      </c>
      <c r="J3895" s="150">
        <v>1528.1585335136683</v>
      </c>
      <c r="K3895" s="150"/>
      <c r="L3895" s="150"/>
      <c r="M3895" s="150">
        <v>0</v>
      </c>
      <c r="N3895" s="150">
        <v>1776.6530688246683</v>
      </c>
      <c r="O3895" s="150">
        <v>0</v>
      </c>
      <c r="P3895" s="150">
        <v>0</v>
      </c>
      <c r="Q3895" s="150">
        <v>0</v>
      </c>
      <c r="R3895" s="150">
        <v>0</v>
      </c>
      <c r="S3895" s="150">
        <v>216.37642952405923</v>
      </c>
      <c r="T3895" s="150"/>
      <c r="U3895" s="150">
        <v>0</v>
      </c>
      <c r="V3895" s="150">
        <v>0</v>
      </c>
      <c r="W3895" s="150">
        <v>1460.5408992873997</v>
      </c>
      <c r="X3895" s="150">
        <v>0</v>
      </c>
      <c r="Y3895" s="150">
        <v>0</v>
      </c>
      <c r="Z3895" s="150">
        <v>710.79657098653456</v>
      </c>
      <c r="AA3895" s="150">
        <v>23987.490977037207</v>
      </c>
      <c r="AB3895" s="150"/>
      <c r="AC3895" s="150">
        <v>963.07120252131972</v>
      </c>
      <c r="AD3895" s="150">
        <v>0</v>
      </c>
      <c r="AE3895" s="150"/>
      <c r="AF3895" s="150">
        <v>0</v>
      </c>
      <c r="AG3895" s="150">
        <v>3429.5664079563389</v>
      </c>
      <c r="AH3895" s="150">
        <v>0</v>
      </c>
      <c r="AI3895" s="150"/>
      <c r="AJ3895" s="150">
        <v>4652.0932347672733</v>
      </c>
      <c r="AK3895" s="150"/>
      <c r="AL3895" s="150">
        <v>38724.74609375</v>
      </c>
      <c r="AM3895" s="150">
        <v>37047.828125</v>
      </c>
      <c r="AN3895" s="150">
        <v>1676.9173583984375</v>
      </c>
      <c r="AO3895" s="5" t="s">
        <v>5704</v>
      </c>
    </row>
    <row r="3896" spans="1:41" ht="14.25" x14ac:dyDescent="0.45">
      <c r="A3896" s="150">
        <v>2020</v>
      </c>
      <c r="B3896" s="5" t="s">
        <v>1478</v>
      </c>
      <c r="C3896" s="5" t="s">
        <v>4979</v>
      </c>
      <c r="D3896" s="5" t="s">
        <v>84</v>
      </c>
      <c r="E3896" s="5" t="s">
        <v>95</v>
      </c>
      <c r="F3896" s="5" t="s">
        <v>237</v>
      </c>
      <c r="G3896" s="5" t="s">
        <v>87</v>
      </c>
      <c r="H3896" s="5" t="s">
        <v>131</v>
      </c>
      <c r="I3896" s="150">
        <v>713.92266412098422</v>
      </c>
      <c r="J3896" s="150">
        <v>5025.6638159447075</v>
      </c>
      <c r="K3896" s="150">
        <v>46.059526717482854</v>
      </c>
      <c r="L3896" s="150">
        <v>330.47710419793947</v>
      </c>
      <c r="M3896" s="150">
        <v>11291.349038769929</v>
      </c>
      <c r="N3896" s="150">
        <v>4784.8938178968901</v>
      </c>
      <c r="O3896" s="150">
        <v>681.68099541874631</v>
      </c>
      <c r="P3896" s="150">
        <v>830.18556874693377</v>
      </c>
      <c r="Q3896" s="150">
        <v>0</v>
      </c>
      <c r="R3896" s="150">
        <v>2161.8552280967087</v>
      </c>
      <c r="S3896" s="150">
        <v>5642.29202289165</v>
      </c>
      <c r="T3896" s="150">
        <v>0</v>
      </c>
      <c r="U3896" s="150">
        <v>172.7232251905607</v>
      </c>
      <c r="V3896" s="150">
        <v>11452.701318302112</v>
      </c>
      <c r="W3896" s="150">
        <v>1825.1087461802581</v>
      </c>
      <c r="X3896" s="150">
        <v>3179.8933223575646</v>
      </c>
      <c r="Y3896" s="150">
        <v>22049.881311263674</v>
      </c>
      <c r="Z3896" s="150">
        <v>4041.8132855362196</v>
      </c>
      <c r="AA3896" s="150">
        <v>35795.217906770617</v>
      </c>
      <c r="AB3896" s="150">
        <v>195.75298854930213</v>
      </c>
      <c r="AC3896" s="150">
        <v>1076.0656929371933</v>
      </c>
      <c r="AD3896" s="150">
        <v>1602.1268645428195</v>
      </c>
      <c r="AE3896" s="150">
        <v>5260.2340062109688</v>
      </c>
      <c r="AF3896" s="150">
        <v>6424.4871940934645</v>
      </c>
      <c r="AG3896" s="150">
        <v>26391.262222498241</v>
      </c>
      <c r="AH3896" s="150">
        <v>12646.505937720352</v>
      </c>
      <c r="AI3896" s="150">
        <v>449.08038549545785</v>
      </c>
      <c r="AJ3896" s="150">
        <v>5541.5368081971556</v>
      </c>
      <c r="AK3896" s="150">
        <v>2283.4010370192127</v>
      </c>
      <c r="AL3896" s="150">
        <v>171896.15625</v>
      </c>
      <c r="AM3896" s="150">
        <v>132052.921875</v>
      </c>
      <c r="AN3896" s="150">
        <v>39843.25390625</v>
      </c>
      <c r="AO3896" s="5" t="s">
        <v>5707</v>
      </c>
    </row>
    <row r="3897" spans="1:41" ht="14.25" x14ac:dyDescent="0.45">
      <c r="A3897" s="150">
        <v>2020</v>
      </c>
      <c r="B3897" s="5" t="s">
        <v>4024</v>
      </c>
      <c r="C3897" s="5" t="s">
        <v>4979</v>
      </c>
      <c r="D3897" s="5" t="s">
        <v>84</v>
      </c>
      <c r="E3897" s="5" t="s">
        <v>95</v>
      </c>
      <c r="F3897" s="5" t="s">
        <v>237</v>
      </c>
      <c r="G3897" s="5" t="s">
        <v>87</v>
      </c>
      <c r="H3897" s="5" t="s">
        <v>131</v>
      </c>
      <c r="I3897" s="150">
        <v>2996.8135489082206</v>
      </c>
      <c r="J3897" s="150">
        <v>15586.405630228703</v>
      </c>
      <c r="K3897" s="150">
        <v>0</v>
      </c>
      <c r="L3897" s="150">
        <v>0</v>
      </c>
      <c r="M3897" s="150">
        <v>5679.8812750065554</v>
      </c>
      <c r="N3897" s="150">
        <v>6078.5030161673421</v>
      </c>
      <c r="O3897" s="150">
        <v>1253.9014090919234</v>
      </c>
      <c r="P3897" s="150">
        <v>586.07611512671929</v>
      </c>
      <c r="Q3897" s="150">
        <v>0</v>
      </c>
      <c r="R3897" s="150">
        <v>2066.5868777292822</v>
      </c>
      <c r="S3897" s="150">
        <v>1146.7950764775139</v>
      </c>
      <c r="T3897" s="150">
        <v>0</v>
      </c>
      <c r="U3897" s="150">
        <v>48.68469664291333</v>
      </c>
      <c r="V3897" s="150">
        <v>6217.5767023738417</v>
      </c>
      <c r="W3897" s="150">
        <v>6220.8223488167032</v>
      </c>
      <c r="X3897" s="150">
        <v>3519.8034993774208</v>
      </c>
      <c r="Y3897" s="150">
        <v>7484.4606972372103</v>
      </c>
      <c r="Z3897" s="150">
        <v>1966.8617443736985</v>
      </c>
      <c r="AA3897" s="150">
        <v>57573.440367761679</v>
      </c>
      <c r="AB3897" s="150">
        <v>146.94772458267434</v>
      </c>
      <c r="AC3897" s="150">
        <v>2801.7339694600664</v>
      </c>
      <c r="AD3897" s="150">
        <v>8466.7446001840308</v>
      </c>
      <c r="AE3897" s="150">
        <v>4428.1436302098718</v>
      </c>
      <c r="AF3897" s="150">
        <v>1085.3441704926811</v>
      </c>
      <c r="AG3897" s="150">
        <v>47209.009393559245</v>
      </c>
      <c r="AH3897" s="150">
        <v>4900.9261287199415</v>
      </c>
      <c r="AI3897" s="150">
        <v>834.1311358152484</v>
      </c>
      <c r="AJ3897" s="150">
        <v>6383.1046709597476</v>
      </c>
      <c r="AK3897" s="150">
        <v>245.58724750980724</v>
      </c>
      <c r="AL3897" s="150">
        <v>194928.296875</v>
      </c>
      <c r="AM3897" s="150">
        <v>162512.75</v>
      </c>
      <c r="AN3897" s="150">
        <v>32415.5390625</v>
      </c>
      <c r="AO3897" s="5" t="s">
        <v>5705</v>
      </c>
    </row>
    <row r="3898" spans="1:41" ht="14.25" x14ac:dyDescent="0.45">
      <c r="A3898" s="150">
        <v>2020</v>
      </c>
      <c r="B3898" s="5" t="s">
        <v>4980</v>
      </c>
      <c r="C3898" s="5" t="s">
        <v>4979</v>
      </c>
      <c r="D3898" s="5" t="s">
        <v>84</v>
      </c>
      <c r="E3898" s="5" t="s">
        <v>95</v>
      </c>
      <c r="F3898" s="5" t="s">
        <v>237</v>
      </c>
      <c r="G3898" s="5" t="s">
        <v>87</v>
      </c>
      <c r="H3898" s="5" t="s">
        <v>131</v>
      </c>
      <c r="I3898" s="150">
        <v>1992.1328354986863</v>
      </c>
      <c r="J3898" s="150">
        <v>7566.5555900871504</v>
      </c>
      <c r="K3898" s="150">
        <v>0</v>
      </c>
      <c r="L3898" s="150">
        <v>0</v>
      </c>
      <c r="M3898" s="150">
        <v>6805.4881635756283</v>
      </c>
      <c r="N3898" s="150">
        <v>4631.8510624883284</v>
      </c>
      <c r="O3898" s="150">
        <v>1460.3680454494584</v>
      </c>
      <c r="P3898" s="150">
        <v>913.12479412605012</v>
      </c>
      <c r="Q3898" s="150">
        <v>0</v>
      </c>
      <c r="R3898" s="150">
        <v>3118.6557733527015</v>
      </c>
      <c r="S3898" s="150">
        <v>2702.1791237726761</v>
      </c>
      <c r="T3898" s="150">
        <v>210.69622797447767</v>
      </c>
      <c r="U3898" s="150">
        <v>47.406651294257472</v>
      </c>
      <c r="V3898" s="150">
        <v>5190.5015761512577</v>
      </c>
      <c r="W3898" s="150">
        <v>3508.0921957750529</v>
      </c>
      <c r="X3898" s="150">
        <v>2533.6221413930939</v>
      </c>
      <c r="Y3898" s="150">
        <v>11019.412723065181</v>
      </c>
      <c r="Z3898" s="150">
        <v>1997.2727242129713</v>
      </c>
      <c r="AA3898" s="150">
        <v>54365.947704254475</v>
      </c>
      <c r="AB3898" s="150">
        <v>228.60540735230828</v>
      </c>
      <c r="AC3898" s="150">
        <v>3812.5482451981734</v>
      </c>
      <c r="AD3898" s="150">
        <v>4569.5171606106851</v>
      </c>
      <c r="AE3898" s="150">
        <v>7405.9724133028903</v>
      </c>
      <c r="AF3898" s="150">
        <v>0</v>
      </c>
      <c r="AG3898" s="150">
        <v>43225.384650103966</v>
      </c>
      <c r="AH3898" s="150">
        <v>6786.5255030579256</v>
      </c>
      <c r="AI3898" s="150">
        <v>606.80513656649566</v>
      </c>
      <c r="AJ3898" s="150">
        <v>6984.5799573539343</v>
      </c>
      <c r="AK3898" s="150">
        <v>239.14021875103214</v>
      </c>
      <c r="AL3898" s="150">
        <v>181922.390625</v>
      </c>
      <c r="AM3898" s="150">
        <v>152271.34375</v>
      </c>
      <c r="AN3898" s="150">
        <v>29651.0390625</v>
      </c>
      <c r="AO3898" s="5" t="s">
        <v>5706</v>
      </c>
    </row>
    <row r="3899" spans="1:41" ht="14.25" x14ac:dyDescent="0.45">
      <c r="A3899" s="150">
        <v>2020</v>
      </c>
      <c r="B3899" s="5" t="s">
        <v>582</v>
      </c>
      <c r="C3899" s="5" t="s">
        <v>4979</v>
      </c>
      <c r="D3899" s="5" t="s">
        <v>84</v>
      </c>
      <c r="E3899" s="5" t="s">
        <v>95</v>
      </c>
      <c r="F3899" s="5" t="s">
        <v>237</v>
      </c>
      <c r="G3899" s="5" t="s">
        <v>87</v>
      </c>
      <c r="H3899" s="5" t="s">
        <v>131</v>
      </c>
      <c r="I3899" s="150">
        <v>3483.3799295363888</v>
      </c>
      <c r="J3899" s="150">
        <v>10327.328316734485</v>
      </c>
      <c r="K3899" s="150">
        <v>0</v>
      </c>
      <c r="L3899" s="150">
        <v>390.76377414671026</v>
      </c>
      <c r="M3899" s="150">
        <v>6950.0128401807751</v>
      </c>
      <c r="N3899" s="150">
        <v>898.75668053743357</v>
      </c>
      <c r="O3899" s="150">
        <v>1325.2474283204144</v>
      </c>
      <c r="P3899" s="150">
        <v>513.51942262508396</v>
      </c>
      <c r="Q3899" s="150">
        <v>2793.7883661002647</v>
      </c>
      <c r="R3899" s="150">
        <v>2415.3608685227232</v>
      </c>
      <c r="S3899" s="150">
        <v>5470.6928380539439</v>
      </c>
      <c r="T3899" s="150">
        <v>0</v>
      </c>
      <c r="U3899" s="150">
        <v>167.47018892001867</v>
      </c>
      <c r="V3899" s="150">
        <v>3795.9909488537569</v>
      </c>
      <c r="W3899" s="150">
        <v>3070.2867968670093</v>
      </c>
      <c r="X3899" s="150">
        <v>1325.9643832619165</v>
      </c>
      <c r="Y3899" s="150">
        <v>4047.1962322337849</v>
      </c>
      <c r="Z3899" s="150">
        <v>2157.2064078182652</v>
      </c>
      <c r="AA3899" s="150">
        <v>63337.319824679347</v>
      </c>
      <c r="AB3899" s="150">
        <v>151.83963795415028</v>
      </c>
      <c r="AC3899" s="150">
        <v>1259.4511822635545</v>
      </c>
      <c r="AD3899" s="150">
        <v>5290.461704767662</v>
      </c>
      <c r="AE3899" s="150">
        <v>5349.2473646868866</v>
      </c>
      <c r="AF3899" s="150">
        <v>3072.975235779295</v>
      </c>
      <c r="AG3899" s="150">
        <v>42076.326732191628</v>
      </c>
      <c r="AH3899" s="150">
        <v>4875.3357274636428</v>
      </c>
      <c r="AI3899" s="150">
        <v>435.4224911920486</v>
      </c>
      <c r="AJ3899" s="150">
        <v>8529.8149556596181</v>
      </c>
      <c r="AK3899" s="150">
        <v>2226.2370447101152</v>
      </c>
      <c r="AL3899" s="150">
        <v>185737.375</v>
      </c>
      <c r="AM3899" s="150">
        <v>154615.890625</v>
      </c>
      <c r="AN3899" s="150">
        <v>31121.498046875</v>
      </c>
      <c r="AO3899" s="5" t="s">
        <v>5708</v>
      </c>
    </row>
    <row r="3900" spans="1:41" ht="14.25" x14ac:dyDescent="0.45">
      <c r="A3900" s="150">
        <v>2020</v>
      </c>
      <c r="B3900" s="5" t="s">
        <v>6344</v>
      </c>
      <c r="C3900" s="5" t="s">
        <v>4979</v>
      </c>
      <c r="D3900" s="5" t="s">
        <v>84</v>
      </c>
      <c r="E3900" s="5" t="s">
        <v>95</v>
      </c>
      <c r="F3900" s="5" t="s">
        <v>237</v>
      </c>
      <c r="G3900" s="5" t="s">
        <v>87</v>
      </c>
      <c r="H3900" s="5" t="s">
        <v>131</v>
      </c>
      <c r="I3900" s="150">
        <v>1097.8272359702437</v>
      </c>
      <c r="J3900" s="150">
        <v>10468.245584818305</v>
      </c>
      <c r="K3900" s="150">
        <v>0</v>
      </c>
      <c r="L3900" s="150">
        <v>0</v>
      </c>
      <c r="M3900" s="150">
        <v>27056.52572232634</v>
      </c>
      <c r="N3900" s="150">
        <v>5039.3230559886433</v>
      </c>
      <c r="O3900" s="150">
        <v>961.27149643821213</v>
      </c>
      <c r="P3900" s="150">
        <v>972.88794232437635</v>
      </c>
      <c r="Q3900" s="150">
        <v>0</v>
      </c>
      <c r="R3900" s="150">
        <v>549.77692802236334</v>
      </c>
      <c r="S3900" s="150">
        <v>1622.1626322545392</v>
      </c>
      <c r="T3900" s="150">
        <v>102.40925708677646</v>
      </c>
      <c r="U3900" s="150">
        <v>117.77064564979293</v>
      </c>
      <c r="V3900" s="150">
        <v>5338.5945719336569</v>
      </c>
      <c r="W3900" s="150">
        <v>3399.9873352809786</v>
      </c>
      <c r="X3900" s="150">
        <v>3712.3355693956469</v>
      </c>
      <c r="Y3900" s="150">
        <v>18227.823668875342</v>
      </c>
      <c r="Z3900" s="150">
        <v>956.4455390187162</v>
      </c>
      <c r="AA3900" s="150">
        <v>56004.550423045439</v>
      </c>
      <c r="AB3900" s="150">
        <v>31.746869696900703</v>
      </c>
      <c r="AC3900" s="150">
        <v>2986.2539366504016</v>
      </c>
      <c r="AD3900" s="150">
        <v>4837.8623960740488</v>
      </c>
      <c r="AE3900" s="150">
        <v>20660.29507459265</v>
      </c>
      <c r="AF3900" s="150">
        <v>432.78276364876928</v>
      </c>
      <c r="AG3900" s="150">
        <v>50341.318506146701</v>
      </c>
      <c r="AH3900" s="150">
        <v>5697.4374775375854</v>
      </c>
      <c r="AI3900" s="150">
        <v>1661.0781499475142</v>
      </c>
      <c r="AJ3900" s="150">
        <v>6334.0125508171241</v>
      </c>
      <c r="AK3900" s="150">
        <v>232.46901358698256</v>
      </c>
      <c r="AL3900" s="150">
        <v>228843.1875</v>
      </c>
      <c r="AM3900" s="150">
        <v>179527.90625</v>
      </c>
      <c r="AN3900" s="150">
        <v>49315.28515625</v>
      </c>
      <c r="AO3900" s="5" t="s">
        <v>6693</v>
      </c>
    </row>
    <row r="3901" spans="1:41" ht="14.25" x14ac:dyDescent="0.45">
      <c r="A3901" s="150">
        <v>2020</v>
      </c>
      <c r="B3901" s="5" t="s">
        <v>7352</v>
      </c>
      <c r="C3901" s="5" t="s">
        <v>4979</v>
      </c>
      <c r="D3901" s="5" t="s">
        <v>84</v>
      </c>
      <c r="E3901" s="5" t="s">
        <v>95</v>
      </c>
      <c r="F3901" s="5" t="s">
        <v>237</v>
      </c>
      <c r="G3901" s="5" t="s">
        <v>87</v>
      </c>
      <c r="H3901" s="5" t="s">
        <v>131</v>
      </c>
      <c r="I3901" s="150">
        <v>1072</v>
      </c>
      <c r="J3901" s="150">
        <v>7250.3239229699702</v>
      </c>
      <c r="K3901" s="150">
        <v>0</v>
      </c>
      <c r="L3901" s="150">
        <v>65</v>
      </c>
      <c r="M3901" s="150">
        <v>33950</v>
      </c>
      <c r="N3901" s="150">
        <v>4804.9400000000014</v>
      </c>
      <c r="O3901" s="150">
        <v>938.6568400000001</v>
      </c>
      <c r="P3901" s="150">
        <v>950</v>
      </c>
      <c r="Q3901" s="150">
        <v>0</v>
      </c>
      <c r="R3901" s="150">
        <v>1202.6811</v>
      </c>
      <c r="S3901" s="150">
        <v>739</v>
      </c>
      <c r="T3901" s="150">
        <v>711</v>
      </c>
      <c r="U3901" s="150">
        <v>334.73200000000003</v>
      </c>
      <c r="V3901" s="150">
        <v>3277</v>
      </c>
      <c r="W3901" s="150">
        <v>900</v>
      </c>
      <c r="X3901" s="150">
        <v>4873</v>
      </c>
      <c r="Y3901" s="150">
        <v>17799</v>
      </c>
      <c r="Z3901" s="150">
        <v>833.37754500000005</v>
      </c>
      <c r="AA3901" s="150">
        <v>54295</v>
      </c>
      <c r="AB3901" s="150">
        <v>31</v>
      </c>
      <c r="AC3901" s="150">
        <v>2916</v>
      </c>
      <c r="AD3901" s="150">
        <v>3147.6815999999999</v>
      </c>
      <c r="AE3901" s="150">
        <v>19786</v>
      </c>
      <c r="AF3901" s="150">
        <v>349.77646626850458</v>
      </c>
      <c r="AG3901" s="150">
        <v>41852</v>
      </c>
      <c r="AH3901" s="150">
        <v>5563</v>
      </c>
      <c r="AI3901" s="150">
        <v>1622</v>
      </c>
      <c r="AJ3901" s="150">
        <v>1747.7955833333331</v>
      </c>
      <c r="AK3901" s="150">
        <v>227</v>
      </c>
      <c r="AL3901" s="150">
        <v>211237.96875</v>
      </c>
      <c r="AM3901" s="150">
        <v>158535.640625</v>
      </c>
      <c r="AN3901" s="150">
        <v>52702.3359375</v>
      </c>
      <c r="AO3901" s="5" t="s">
        <v>7390</v>
      </c>
    </row>
    <row r="3902" spans="1:41" ht="14.25" x14ac:dyDescent="0.45">
      <c r="A3902" s="150">
        <v>2020</v>
      </c>
      <c r="B3902" s="5" t="s">
        <v>582</v>
      </c>
      <c r="C3902" s="5" t="s">
        <v>4979</v>
      </c>
      <c r="D3902" s="5" t="s">
        <v>84</v>
      </c>
      <c r="E3902" s="5" t="s">
        <v>95</v>
      </c>
      <c r="F3902" s="5" t="s">
        <v>238</v>
      </c>
      <c r="G3902" s="5" t="s">
        <v>87</v>
      </c>
      <c r="H3902" s="5" t="s">
        <v>131</v>
      </c>
      <c r="I3902" s="150">
        <v>2647.6710061130825</v>
      </c>
      <c r="J3902" s="150">
        <v>10327.328316734485</v>
      </c>
      <c r="K3902" s="150">
        <v>0</v>
      </c>
      <c r="L3902" s="150">
        <v>390.76377414671026</v>
      </c>
      <c r="M3902" s="150">
        <v>6950.0128401807751</v>
      </c>
      <c r="N3902" s="150">
        <v>898.75668053743357</v>
      </c>
      <c r="O3902" s="150">
        <v>1325.2474283204144</v>
      </c>
      <c r="P3902" s="150">
        <v>513.51942262508396</v>
      </c>
      <c r="Q3902" s="150">
        <v>2793.7883661002647</v>
      </c>
      <c r="R3902" s="150">
        <v>2415.3608685227232</v>
      </c>
      <c r="S3902" s="150">
        <v>5425.3743880318971</v>
      </c>
      <c r="T3902" s="150">
        <v>0</v>
      </c>
      <c r="U3902" s="150">
        <v>167.47018892001867</v>
      </c>
      <c r="V3902" s="150">
        <v>3778.1274620356216</v>
      </c>
      <c r="W3902" s="150">
        <v>3070.2867968670093</v>
      </c>
      <c r="X3902" s="150">
        <v>1325.9643832619165</v>
      </c>
      <c r="Y3902" s="150">
        <v>4047.1962322337849</v>
      </c>
      <c r="Z3902" s="150">
        <v>2157.2064078182652</v>
      </c>
      <c r="AA3902" s="150">
        <v>63337.319824679347</v>
      </c>
      <c r="AB3902" s="150">
        <v>151.83963795415028</v>
      </c>
      <c r="AC3902" s="150">
        <v>1259.4511822635545</v>
      </c>
      <c r="AD3902" s="150">
        <v>5290.461704767662</v>
      </c>
      <c r="AE3902" s="150">
        <v>5349.2473646868866</v>
      </c>
      <c r="AF3902" s="150">
        <v>3072.975235779295</v>
      </c>
      <c r="AG3902" s="150">
        <v>42076.326732191628</v>
      </c>
      <c r="AH3902" s="150">
        <v>4875.3357274636428</v>
      </c>
      <c r="AI3902" s="150">
        <v>435.4224911920486</v>
      </c>
      <c r="AJ3902" s="150">
        <v>8529.8149556596181</v>
      </c>
      <c r="AK3902" s="150">
        <v>2226.2370447101152</v>
      </c>
      <c r="AL3902" s="150">
        <v>184838.484375</v>
      </c>
      <c r="AM3902" s="150">
        <v>153762.328125</v>
      </c>
      <c r="AN3902" s="150">
        <v>31076.1796875</v>
      </c>
      <c r="AO3902" s="5" t="s">
        <v>5711</v>
      </c>
    </row>
    <row r="3903" spans="1:41" ht="14.25" x14ac:dyDescent="0.45">
      <c r="A3903" s="150">
        <v>2020</v>
      </c>
      <c r="B3903" s="5" t="s">
        <v>1478</v>
      </c>
      <c r="C3903" s="5" t="s">
        <v>4979</v>
      </c>
      <c r="D3903" s="5" t="s">
        <v>84</v>
      </c>
      <c r="E3903" s="5" t="s">
        <v>95</v>
      </c>
      <c r="F3903" s="5" t="s">
        <v>238</v>
      </c>
      <c r="G3903" s="5" t="s">
        <v>87</v>
      </c>
      <c r="H3903" s="5" t="s">
        <v>131</v>
      </c>
      <c r="I3903" s="150">
        <v>518.88782604726896</v>
      </c>
      <c r="J3903" s="150">
        <v>5025.6638159447075</v>
      </c>
      <c r="K3903" s="150">
        <v>46.059526717482854</v>
      </c>
      <c r="L3903" s="150">
        <v>239.8755157904877</v>
      </c>
      <c r="M3903" s="150">
        <v>11291.349038769929</v>
      </c>
      <c r="N3903" s="150">
        <v>4784.8938178968901</v>
      </c>
      <c r="O3903" s="150">
        <v>681.68099541874631</v>
      </c>
      <c r="P3903" s="150">
        <v>830.18556874693377</v>
      </c>
      <c r="Q3903" s="150">
        <v>0</v>
      </c>
      <c r="R3903" s="150">
        <v>2161.8552280967087</v>
      </c>
      <c r="S3903" s="150">
        <v>5594.4442350493609</v>
      </c>
      <c r="T3903" s="150">
        <v>0</v>
      </c>
      <c r="U3903" s="150">
        <v>172.7232251905607</v>
      </c>
      <c r="V3903" s="150">
        <v>11307.613809142042</v>
      </c>
      <c r="W3903" s="150">
        <v>1825.1087461802581</v>
      </c>
      <c r="X3903" s="150">
        <v>3179.8933223575646</v>
      </c>
      <c r="Y3903" s="150">
        <v>22049.881311263674</v>
      </c>
      <c r="Z3903" s="150">
        <v>4041.8132855362196</v>
      </c>
      <c r="AA3903" s="150">
        <v>35795.217906770617</v>
      </c>
      <c r="AB3903" s="150">
        <v>195.75298854930213</v>
      </c>
      <c r="AC3903" s="150">
        <v>1076.0656929371933</v>
      </c>
      <c r="AD3903" s="150">
        <v>1602.1268645428195</v>
      </c>
      <c r="AE3903" s="150">
        <v>5260.2340062109688</v>
      </c>
      <c r="AF3903" s="150">
        <v>6424.4871940934645</v>
      </c>
      <c r="AG3903" s="150">
        <v>26391.262222498241</v>
      </c>
      <c r="AH3903" s="150">
        <v>12646.505937720352</v>
      </c>
      <c r="AI3903" s="150">
        <v>449.08038549545785</v>
      </c>
      <c r="AJ3903" s="150">
        <v>5541.5368081971556</v>
      </c>
      <c r="AK3903" s="150">
        <v>2283.4010370192127</v>
      </c>
      <c r="AL3903" s="150">
        <v>171417.578125</v>
      </c>
      <c r="AM3903" s="150">
        <v>131622.1875</v>
      </c>
      <c r="AN3903" s="150">
        <v>39795.40625</v>
      </c>
      <c r="AO3903" s="5" t="s">
        <v>5712</v>
      </c>
    </row>
    <row r="3904" spans="1:41" ht="14.25" x14ac:dyDescent="0.45">
      <c r="A3904" s="150">
        <v>2020</v>
      </c>
      <c r="B3904" s="5" t="s">
        <v>4024</v>
      </c>
      <c r="C3904" s="5" t="s">
        <v>4979</v>
      </c>
      <c r="D3904" s="5" t="s">
        <v>84</v>
      </c>
      <c r="E3904" s="5" t="s">
        <v>95</v>
      </c>
      <c r="F3904" s="5" t="s">
        <v>238</v>
      </c>
      <c r="G3904" s="5" t="s">
        <v>87</v>
      </c>
      <c r="H3904" s="5" t="s">
        <v>131</v>
      </c>
      <c r="I3904" s="150">
        <v>2532.6129506326533</v>
      </c>
      <c r="J3904" s="150">
        <v>15586.405630228703</v>
      </c>
      <c r="K3904" s="150">
        <v>0</v>
      </c>
      <c r="L3904" s="150">
        <v>0</v>
      </c>
      <c r="M3904" s="150">
        <v>5679.8812750065554</v>
      </c>
      <c r="N3904" s="150">
        <v>6078.5030161673421</v>
      </c>
      <c r="O3904" s="150">
        <v>1253.9014090919234</v>
      </c>
      <c r="P3904" s="150">
        <v>586.07611512671929</v>
      </c>
      <c r="Q3904" s="150">
        <v>0</v>
      </c>
      <c r="R3904" s="150">
        <v>2066.5868777292822</v>
      </c>
      <c r="S3904" s="150">
        <v>1092.7009690964992</v>
      </c>
      <c r="T3904" s="150">
        <v>0</v>
      </c>
      <c r="U3904" s="150">
        <v>48.68469664291333</v>
      </c>
      <c r="V3904" s="150">
        <v>5912.4859367449189</v>
      </c>
      <c r="W3904" s="150">
        <v>6220.8223488167032</v>
      </c>
      <c r="X3904" s="150">
        <v>3519.8034993774208</v>
      </c>
      <c r="Y3904" s="150">
        <v>5623.6234033303008</v>
      </c>
      <c r="Z3904" s="150">
        <v>1966.8617443736985</v>
      </c>
      <c r="AA3904" s="150">
        <v>57573.440367761679</v>
      </c>
      <c r="AB3904" s="150">
        <v>146.94772458267434</v>
      </c>
      <c r="AC3904" s="150">
        <v>2801.7339694600664</v>
      </c>
      <c r="AD3904" s="150">
        <v>8466.7446001840308</v>
      </c>
      <c r="AE3904" s="150">
        <v>4428.1436302098718</v>
      </c>
      <c r="AF3904" s="150">
        <v>1085.3441704926811</v>
      </c>
      <c r="AG3904" s="150">
        <v>47209.009393559245</v>
      </c>
      <c r="AH3904" s="150">
        <v>4900.9261287199415</v>
      </c>
      <c r="AI3904" s="150">
        <v>834.1311358152484</v>
      </c>
      <c r="AJ3904" s="150">
        <v>6383.1046709597476</v>
      </c>
      <c r="AK3904" s="150">
        <v>245.58724750980724</v>
      </c>
      <c r="AL3904" s="150">
        <v>192244.0625</v>
      </c>
      <c r="AM3904" s="150">
        <v>159882.625</v>
      </c>
      <c r="AN3904" s="150">
        <v>32361.4453125</v>
      </c>
      <c r="AO3904" s="5" t="s">
        <v>5710</v>
      </c>
    </row>
    <row r="3905" spans="1:41" ht="14.25" x14ac:dyDescent="0.45">
      <c r="A3905" s="150">
        <v>2020</v>
      </c>
      <c r="B3905" s="5" t="s">
        <v>6344</v>
      </c>
      <c r="C3905" s="5" t="s">
        <v>4979</v>
      </c>
      <c r="D3905" s="5" t="s">
        <v>84</v>
      </c>
      <c r="E3905" s="5" t="s">
        <v>95</v>
      </c>
      <c r="F3905" s="5" t="s">
        <v>238</v>
      </c>
      <c r="G3905" s="5" t="s">
        <v>87</v>
      </c>
      <c r="H3905" s="5" t="s">
        <v>131</v>
      </c>
      <c r="I3905" s="150">
        <v>790.59946470991429</v>
      </c>
      <c r="J3905" s="150">
        <v>10468.245584818305</v>
      </c>
      <c r="K3905" s="150">
        <v>0</v>
      </c>
      <c r="L3905" s="150">
        <v>0</v>
      </c>
      <c r="M3905" s="150">
        <v>27056.52572232634</v>
      </c>
      <c r="N3905" s="150">
        <v>5039.3230559886433</v>
      </c>
      <c r="O3905" s="150">
        <v>961.27149643821213</v>
      </c>
      <c r="P3905" s="150">
        <v>972.88794232437635</v>
      </c>
      <c r="Q3905" s="150">
        <v>0</v>
      </c>
      <c r="R3905" s="150">
        <v>549.77692802236334</v>
      </c>
      <c r="S3905" s="150">
        <v>1622.1626322545392</v>
      </c>
      <c r="T3905" s="150">
        <v>102.40925708677646</v>
      </c>
      <c r="U3905" s="150">
        <v>117.77064564979293</v>
      </c>
      <c r="V3905" s="150">
        <v>5287.3899433902689</v>
      </c>
      <c r="W3905" s="150">
        <v>3399.9873352809786</v>
      </c>
      <c r="X3905" s="150">
        <v>3712.3355693956469</v>
      </c>
      <c r="Y3905" s="150">
        <v>16691.684812573694</v>
      </c>
      <c r="Z3905" s="150">
        <v>956.4455390187162</v>
      </c>
      <c r="AA3905" s="150">
        <v>56004.550423045439</v>
      </c>
      <c r="AB3905" s="150">
        <v>31.746869696900703</v>
      </c>
      <c r="AC3905" s="150">
        <v>2986.2539366504016</v>
      </c>
      <c r="AD3905" s="150">
        <v>4837.8623960740488</v>
      </c>
      <c r="AE3905" s="150">
        <v>20660.29507459265</v>
      </c>
      <c r="AF3905" s="150">
        <v>432.78276364876928</v>
      </c>
      <c r="AG3905" s="150">
        <v>50341.318506146701</v>
      </c>
      <c r="AH3905" s="150">
        <v>5697.4374775375854</v>
      </c>
      <c r="AI3905" s="150">
        <v>1661.0781499475142</v>
      </c>
      <c r="AJ3905" s="150">
        <v>6334.0125508171241</v>
      </c>
      <c r="AK3905" s="150">
        <v>232.46901358698256</v>
      </c>
      <c r="AL3905" s="150">
        <v>226948.625</v>
      </c>
      <c r="AM3905" s="150">
        <v>177633.34375</v>
      </c>
      <c r="AN3905" s="150">
        <v>49315.28515625</v>
      </c>
      <c r="AO3905" s="5" t="s">
        <v>6694</v>
      </c>
    </row>
    <row r="3906" spans="1:41" ht="14.25" x14ac:dyDescent="0.45">
      <c r="A3906" s="150">
        <v>2020</v>
      </c>
      <c r="B3906" s="5" t="s">
        <v>4980</v>
      </c>
      <c r="C3906" s="5" t="s">
        <v>4979</v>
      </c>
      <c r="D3906" s="5" t="s">
        <v>84</v>
      </c>
      <c r="E3906" s="5" t="s">
        <v>95</v>
      </c>
      <c r="F3906" s="5" t="s">
        <v>238</v>
      </c>
      <c r="G3906" s="5" t="s">
        <v>87</v>
      </c>
      <c r="H3906" s="5" t="s">
        <v>131</v>
      </c>
      <c r="I3906" s="150">
        <v>1676.0884935369697</v>
      </c>
      <c r="J3906" s="150">
        <v>7566.5555900871504</v>
      </c>
      <c r="K3906" s="150">
        <v>0</v>
      </c>
      <c r="L3906" s="150">
        <v>0</v>
      </c>
      <c r="M3906" s="150">
        <v>6805.4881635756283</v>
      </c>
      <c r="N3906" s="150">
        <v>4631.8510624883284</v>
      </c>
      <c r="O3906" s="150">
        <v>1460.3680454494584</v>
      </c>
      <c r="P3906" s="150">
        <v>913.12479412605012</v>
      </c>
      <c r="Q3906" s="150">
        <v>0</v>
      </c>
      <c r="R3906" s="150">
        <v>3118.6557733527015</v>
      </c>
      <c r="S3906" s="150">
        <v>2691.6443123739523</v>
      </c>
      <c r="T3906" s="150">
        <v>210.69622797447767</v>
      </c>
      <c r="U3906" s="150">
        <v>47.406651294257472</v>
      </c>
      <c r="V3906" s="150">
        <v>5018.7841503520576</v>
      </c>
      <c r="W3906" s="150">
        <v>3508.0921957750529</v>
      </c>
      <c r="X3906" s="150">
        <v>2533.6221413930939</v>
      </c>
      <c r="Y3906" s="150">
        <v>8532.1437518264738</v>
      </c>
      <c r="Z3906" s="150">
        <v>1997.2727242129713</v>
      </c>
      <c r="AA3906" s="150">
        <v>54365.947704254475</v>
      </c>
      <c r="AB3906" s="150">
        <v>228.60540735230828</v>
      </c>
      <c r="AC3906" s="150">
        <v>3812.5482451981734</v>
      </c>
      <c r="AD3906" s="150">
        <v>4569.5171606106851</v>
      </c>
      <c r="AE3906" s="150">
        <v>7405.9724133028903</v>
      </c>
      <c r="AF3906" s="150">
        <v>0</v>
      </c>
      <c r="AG3906" s="150">
        <v>43225.384650103966</v>
      </c>
      <c r="AH3906" s="150">
        <v>6786.5255030579256</v>
      </c>
      <c r="AI3906" s="150">
        <v>606.80513656649566</v>
      </c>
      <c r="AJ3906" s="150">
        <v>6984.5799573539343</v>
      </c>
      <c r="AK3906" s="150">
        <v>239.14021875103214</v>
      </c>
      <c r="AL3906" s="150">
        <v>178936.828125</v>
      </c>
      <c r="AM3906" s="150">
        <v>149296.3125</v>
      </c>
      <c r="AN3906" s="150">
        <v>29640.505859375</v>
      </c>
      <c r="AO3906" s="5" t="s">
        <v>5709</v>
      </c>
    </row>
    <row r="3907" spans="1:41" ht="14.25" x14ac:dyDescent="0.45">
      <c r="A3907" s="150">
        <v>2020</v>
      </c>
      <c r="B3907" s="5" t="s">
        <v>7352</v>
      </c>
      <c r="C3907" s="5" t="s">
        <v>4979</v>
      </c>
      <c r="D3907" s="5" t="s">
        <v>84</v>
      </c>
      <c r="E3907" s="5" t="s">
        <v>95</v>
      </c>
      <c r="F3907" s="5" t="s">
        <v>238</v>
      </c>
      <c r="G3907" s="5" t="s">
        <v>87</v>
      </c>
      <c r="H3907" s="5" t="s">
        <v>131</v>
      </c>
      <c r="I3907" s="150">
        <v>772</v>
      </c>
      <c r="J3907" s="150">
        <v>7250.3239229699702</v>
      </c>
      <c r="K3907" s="150">
        <v>0</v>
      </c>
      <c r="L3907" s="150">
        <v>65</v>
      </c>
      <c r="M3907" s="150">
        <v>33950</v>
      </c>
      <c r="N3907" s="150">
        <v>4804.9400000000014</v>
      </c>
      <c r="O3907" s="150">
        <v>938.6568400000001</v>
      </c>
      <c r="P3907" s="150">
        <v>950</v>
      </c>
      <c r="Q3907" s="150">
        <v>0</v>
      </c>
      <c r="R3907" s="150">
        <v>1202.6811</v>
      </c>
      <c r="S3907" s="150">
        <v>739</v>
      </c>
      <c r="T3907" s="150">
        <v>711</v>
      </c>
      <c r="U3907" s="150">
        <v>255.148</v>
      </c>
      <c r="V3907" s="150">
        <v>3277</v>
      </c>
      <c r="W3907" s="150">
        <v>900</v>
      </c>
      <c r="X3907" s="150">
        <v>4873</v>
      </c>
      <c r="Y3907" s="150">
        <v>16299</v>
      </c>
      <c r="Z3907" s="150">
        <v>833.37754500000005</v>
      </c>
      <c r="AA3907" s="150">
        <v>54295</v>
      </c>
      <c r="AB3907" s="150">
        <v>31</v>
      </c>
      <c r="AC3907" s="150">
        <v>2916</v>
      </c>
      <c r="AD3907" s="150">
        <v>3147.6815999999999</v>
      </c>
      <c r="AE3907" s="150">
        <v>19786</v>
      </c>
      <c r="AF3907" s="150">
        <v>349.77646626850458</v>
      </c>
      <c r="AG3907" s="150">
        <v>41852</v>
      </c>
      <c r="AH3907" s="150">
        <v>5563</v>
      </c>
      <c r="AI3907" s="150">
        <v>1622</v>
      </c>
      <c r="AJ3907" s="150">
        <v>1747.7955833333331</v>
      </c>
      <c r="AK3907" s="150">
        <v>227</v>
      </c>
      <c r="AL3907" s="150">
        <v>209358.390625</v>
      </c>
      <c r="AM3907" s="150">
        <v>156656.046875</v>
      </c>
      <c r="AN3907" s="150">
        <v>52702.3359375</v>
      </c>
      <c r="AO3907" s="5" t="s">
        <v>7391</v>
      </c>
    </row>
    <row r="3908" spans="1:41" ht="14.25" x14ac:dyDescent="0.45">
      <c r="A3908" s="150">
        <v>2020</v>
      </c>
      <c r="B3908" s="5" t="s">
        <v>4024</v>
      </c>
      <c r="C3908" s="5" t="s">
        <v>4979</v>
      </c>
      <c r="D3908" s="5" t="s">
        <v>84</v>
      </c>
      <c r="E3908" s="5" t="s">
        <v>95</v>
      </c>
      <c r="F3908" s="5" t="s">
        <v>206</v>
      </c>
      <c r="G3908" s="5" t="s">
        <v>87</v>
      </c>
      <c r="H3908" s="5" t="s">
        <v>131</v>
      </c>
      <c r="I3908" s="150">
        <v>2163.7642952405922</v>
      </c>
      <c r="J3908" s="150">
        <v>13341.500173916587</v>
      </c>
      <c r="K3908" s="150"/>
      <c r="L3908" s="150"/>
      <c r="M3908" s="150">
        <v>3948.869838814081</v>
      </c>
      <c r="N3908" s="150">
        <v>2592.1262473727115</v>
      </c>
      <c r="O3908" s="150">
        <v>0</v>
      </c>
      <c r="P3908" s="150">
        <v>0</v>
      </c>
      <c r="Q3908" s="150">
        <v>0</v>
      </c>
      <c r="R3908" s="150">
        <v>2066.5868777292822</v>
      </c>
      <c r="S3908" s="150">
        <v>443.57168052432144</v>
      </c>
      <c r="T3908" s="150"/>
      <c r="U3908" s="150">
        <v>0</v>
      </c>
      <c r="V3908" s="150">
        <v>2596.517154288711</v>
      </c>
      <c r="W3908" s="150">
        <v>4543.9050200052443</v>
      </c>
      <c r="X3908" s="150">
        <v>3400.9909880638938</v>
      </c>
      <c r="Y3908" s="150">
        <v>1142.1709353635788</v>
      </c>
      <c r="Z3908" s="150">
        <v>1020.2148652059393</v>
      </c>
      <c r="AA3908" s="150">
        <v>7577.5025619325543</v>
      </c>
      <c r="AB3908" s="150"/>
      <c r="AC3908" s="150">
        <v>1240.4860704614316</v>
      </c>
      <c r="AD3908" s="150">
        <v>8090.8690678044413</v>
      </c>
      <c r="AE3908" s="150">
        <v>3804.9795131805818</v>
      </c>
      <c r="AF3908" s="150">
        <v>0</v>
      </c>
      <c r="AG3908" s="150">
        <v>29433.685708157776</v>
      </c>
      <c r="AH3908" s="150">
        <v>3018.4511918606263</v>
      </c>
      <c r="AI3908" s="150"/>
      <c r="AJ3908" s="150">
        <v>432.75285904811847</v>
      </c>
      <c r="AK3908" s="150">
        <v>0</v>
      </c>
      <c r="AL3908" s="150">
        <v>90858.9453125</v>
      </c>
      <c r="AM3908" s="150">
        <v>67412.28125</v>
      </c>
      <c r="AN3908" s="150">
        <v>23446.658203125</v>
      </c>
      <c r="AO3908" s="5" t="s">
        <v>5714</v>
      </c>
    </row>
    <row r="3909" spans="1:41" ht="14.25" x14ac:dyDescent="0.45">
      <c r="A3909" s="150">
        <v>2020</v>
      </c>
      <c r="B3909" s="5" t="s">
        <v>1478</v>
      </c>
      <c r="C3909" s="5" t="s">
        <v>4979</v>
      </c>
      <c r="D3909" s="5" t="s">
        <v>84</v>
      </c>
      <c r="E3909" s="5" t="s">
        <v>95</v>
      </c>
      <c r="F3909" s="5" t="s">
        <v>206</v>
      </c>
      <c r="G3909" s="5" t="s">
        <v>87</v>
      </c>
      <c r="H3909" s="5" t="s">
        <v>131</v>
      </c>
      <c r="I3909" s="150">
        <v>0</v>
      </c>
      <c r="J3909" s="150">
        <v>2991.9321550176664</v>
      </c>
      <c r="K3909" s="150"/>
      <c r="L3909" s="150"/>
      <c r="M3909" s="150">
        <v>172.7232251905607</v>
      </c>
      <c r="N3909" s="150">
        <v>239.42640148518578</v>
      </c>
      <c r="O3909" s="150">
        <v>0</v>
      </c>
      <c r="P3909" s="150"/>
      <c r="Q3909" s="150">
        <v>0</v>
      </c>
      <c r="R3909" s="150">
        <v>2161.8552280967087</v>
      </c>
      <c r="S3909" s="150">
        <v>4030.2085877797499</v>
      </c>
      <c r="T3909" s="150"/>
      <c r="U3909" s="150">
        <v>0</v>
      </c>
      <c r="V3909" s="150">
        <v>8290.7148091469135</v>
      </c>
      <c r="W3909" s="150">
        <v>0</v>
      </c>
      <c r="X3909" s="150">
        <v>1452.1681647349519</v>
      </c>
      <c r="Y3909" s="150">
        <v>10963.3371095312</v>
      </c>
      <c r="Z3909" s="150">
        <v>1570.6220309466232</v>
      </c>
      <c r="AA3909" s="150">
        <v>17864.185745941108</v>
      </c>
      <c r="AB3909" s="150"/>
      <c r="AC3909" s="150">
        <v>834.25317767040815</v>
      </c>
      <c r="AD3909" s="150">
        <v>415.36622414073014</v>
      </c>
      <c r="AE3909" s="150">
        <v>2241.6077739639363</v>
      </c>
      <c r="AF3909" s="150">
        <v>2998.1615031265464</v>
      </c>
      <c r="AG3909" s="150">
        <v>11576.603744388776</v>
      </c>
      <c r="AH3909" s="150">
        <v>3097.5031717507218</v>
      </c>
      <c r="AI3909" s="150"/>
      <c r="AJ3909" s="150">
        <v>244.69123568662766</v>
      </c>
      <c r="AK3909" s="150">
        <v>2034.6795927448052</v>
      </c>
      <c r="AL3909" s="150">
        <v>73180.03125</v>
      </c>
      <c r="AM3909" s="150">
        <v>61977.39453125</v>
      </c>
      <c r="AN3909" s="150">
        <v>11202.6484375</v>
      </c>
      <c r="AO3909" s="5" t="s">
        <v>5716</v>
      </c>
    </row>
    <row r="3910" spans="1:41" ht="14.25" x14ac:dyDescent="0.45">
      <c r="A3910" s="150">
        <v>2020</v>
      </c>
      <c r="B3910" s="5" t="s">
        <v>4980</v>
      </c>
      <c r="C3910" s="5" t="s">
        <v>4979</v>
      </c>
      <c r="D3910" s="5" t="s">
        <v>84</v>
      </c>
      <c r="E3910" s="5" t="s">
        <v>95</v>
      </c>
      <c r="F3910" s="5" t="s">
        <v>206</v>
      </c>
      <c r="G3910" s="5" t="s">
        <v>87</v>
      </c>
      <c r="H3910" s="5" t="s">
        <v>131</v>
      </c>
      <c r="I3910" s="150">
        <v>0</v>
      </c>
      <c r="J3910" s="150">
        <v>3696.4528885901118</v>
      </c>
      <c r="K3910" s="150"/>
      <c r="L3910" s="150"/>
      <c r="M3910" s="150">
        <v>4003.2283315150758</v>
      </c>
      <c r="N3910" s="150">
        <v>2076.2743741402937</v>
      </c>
      <c r="O3910" s="150">
        <v>0</v>
      </c>
      <c r="P3910" s="150">
        <v>0</v>
      </c>
      <c r="Q3910" s="150">
        <v>0</v>
      </c>
      <c r="R3910" s="150">
        <v>2854.8193229802114</v>
      </c>
      <c r="S3910" s="150">
        <v>1158.8292538596272</v>
      </c>
      <c r="T3910" s="150"/>
      <c r="U3910" s="150">
        <v>0</v>
      </c>
      <c r="V3910" s="150">
        <v>2528.354735693732</v>
      </c>
      <c r="W3910" s="150">
        <v>2423.0066217064932</v>
      </c>
      <c r="X3910" s="150">
        <v>2317.6585077192544</v>
      </c>
      <c r="Y3910" s="150">
        <v>7769.2338761620094</v>
      </c>
      <c r="Z3910" s="150">
        <v>1811.5310816262095</v>
      </c>
      <c r="AA3910" s="150">
        <v>6177.6134042116855</v>
      </c>
      <c r="AB3910" s="150"/>
      <c r="AC3910" s="150">
        <v>0</v>
      </c>
      <c r="AD3910" s="150">
        <v>2388.7965827800745</v>
      </c>
      <c r="AE3910" s="150">
        <v>0</v>
      </c>
      <c r="AF3910" s="150">
        <v>0</v>
      </c>
      <c r="AG3910" s="150">
        <v>22763.620470362566</v>
      </c>
      <c r="AH3910" s="150">
        <v>1683.4628615160766</v>
      </c>
      <c r="AI3910" s="150"/>
      <c r="AJ3910" s="150">
        <v>2844.3990776554483</v>
      </c>
      <c r="AK3910" s="150"/>
      <c r="AL3910" s="150">
        <v>66497.28125</v>
      </c>
      <c r="AM3910" s="150">
        <v>52522.296875</v>
      </c>
      <c r="AN3910" s="150">
        <v>13974.982421875</v>
      </c>
      <c r="AO3910" s="5" t="s">
        <v>5713</v>
      </c>
    </row>
    <row r="3911" spans="1:41" ht="14.25" x14ac:dyDescent="0.45">
      <c r="A3911" s="150">
        <v>2020</v>
      </c>
      <c r="B3911" s="5" t="s">
        <v>6344</v>
      </c>
      <c r="C3911" s="5" t="s">
        <v>4979</v>
      </c>
      <c r="D3911" s="5" t="s">
        <v>84</v>
      </c>
      <c r="E3911" s="5" t="s">
        <v>95</v>
      </c>
      <c r="F3911" s="5" t="s">
        <v>206</v>
      </c>
      <c r="G3911" s="5" t="s">
        <v>87</v>
      </c>
      <c r="H3911" s="5" t="s">
        <v>131</v>
      </c>
      <c r="I3911" s="150">
        <v>2.0481851417355292</v>
      </c>
      <c r="J3911" s="150">
        <v>4601.0101340691526</v>
      </c>
      <c r="K3911" s="150"/>
      <c r="L3911" s="150"/>
      <c r="M3911" s="150">
        <v>19048.121818140422</v>
      </c>
      <c r="N3911" s="150">
        <v>1541.1596171436156</v>
      </c>
      <c r="O3911" s="150">
        <v>0</v>
      </c>
      <c r="P3911" s="150">
        <v>0</v>
      </c>
      <c r="Q3911" s="150">
        <v>0</v>
      </c>
      <c r="R3911" s="150">
        <v>0</v>
      </c>
      <c r="S3911" s="150">
        <v>1622.1626322545392</v>
      </c>
      <c r="T3911" s="150">
        <v>0</v>
      </c>
      <c r="U3911" s="150">
        <v>0</v>
      </c>
      <c r="V3911" s="150">
        <v>1536.1388563016469</v>
      </c>
      <c r="W3911" s="150">
        <v>1095.7790508285082</v>
      </c>
      <c r="X3911" s="150">
        <v>3584.3239980371759</v>
      </c>
      <c r="Y3911" s="150">
        <v>7402.5507392605496</v>
      </c>
      <c r="Z3911" s="150">
        <v>827.93698598298624</v>
      </c>
      <c r="AA3911" s="150">
        <v>12521.579864000158</v>
      </c>
      <c r="AB3911" s="150"/>
      <c r="AC3911" s="150">
        <v>0</v>
      </c>
      <c r="AD3911" s="150">
        <v>1984.7149712767787</v>
      </c>
      <c r="AE3911" s="150">
        <v>0</v>
      </c>
      <c r="AF3911" s="150">
        <v>143.15191491074208</v>
      </c>
      <c r="AG3911" s="150">
        <v>19667.69782351542</v>
      </c>
      <c r="AH3911" s="150">
        <v>1456.2359263241244</v>
      </c>
      <c r="AI3911" s="150"/>
      <c r="AJ3911" s="150">
        <v>1433.7295992148704</v>
      </c>
      <c r="AK3911" s="150"/>
      <c r="AL3911" s="150">
        <v>78468.3359375</v>
      </c>
      <c r="AM3911" s="150">
        <v>49677.00390625</v>
      </c>
      <c r="AN3911" s="150">
        <v>28791.337890625</v>
      </c>
      <c r="AO3911" s="5" t="s">
        <v>6695</v>
      </c>
    </row>
    <row r="3912" spans="1:41" ht="14.25" x14ac:dyDescent="0.45">
      <c r="A3912" s="150">
        <v>2020</v>
      </c>
      <c r="B3912" s="5" t="s">
        <v>582</v>
      </c>
      <c r="C3912" s="5" t="s">
        <v>4979</v>
      </c>
      <c r="D3912" s="5" t="s">
        <v>84</v>
      </c>
      <c r="E3912" s="5" t="s">
        <v>95</v>
      </c>
      <c r="F3912" s="5" t="s">
        <v>206</v>
      </c>
      <c r="G3912" s="5" t="s">
        <v>87</v>
      </c>
      <c r="H3912" s="5" t="s">
        <v>131</v>
      </c>
      <c r="I3912" s="150">
        <v>2791.1698153336447</v>
      </c>
      <c r="J3912" s="150">
        <v>10104.034731507794</v>
      </c>
      <c r="K3912" s="150"/>
      <c r="L3912" s="150">
        <v>0</v>
      </c>
      <c r="M3912" s="150">
        <v>3126.1101931736821</v>
      </c>
      <c r="N3912" s="150">
        <v>236.80284713290641</v>
      </c>
      <c r="O3912" s="150">
        <v>0</v>
      </c>
      <c r="P3912" s="150">
        <v>0</v>
      </c>
      <c r="Q3912" s="150">
        <v>2793.7883661002647</v>
      </c>
      <c r="R3912" s="150">
        <v>2415.3608685227232</v>
      </c>
      <c r="S3912" s="150">
        <v>3349.4037784003735</v>
      </c>
      <c r="T3912" s="150">
        <v>0</v>
      </c>
      <c r="U3912" s="150">
        <v>0</v>
      </c>
      <c r="V3912" s="150">
        <v>3215.4276272643588</v>
      </c>
      <c r="W3912" s="150">
        <v>2456.2294374936073</v>
      </c>
      <c r="X3912" s="150">
        <v>1184.0974673195308</v>
      </c>
      <c r="Y3912" s="150">
        <v>401.92845340804485</v>
      </c>
      <c r="Z3912" s="150">
        <v>1200.5724329456771</v>
      </c>
      <c r="AA3912" s="150">
        <v>16907.192559359428</v>
      </c>
      <c r="AB3912" s="150"/>
      <c r="AC3912" s="150">
        <v>821.0142276709455</v>
      </c>
      <c r="AD3912" s="150">
        <v>2610.2412022045482</v>
      </c>
      <c r="AE3912" s="150">
        <v>4359.6548536792361</v>
      </c>
      <c r="AF3912" s="150">
        <v>0</v>
      </c>
      <c r="AG3912" s="150">
        <v>14744.075432518444</v>
      </c>
      <c r="AH3912" s="150">
        <v>3114.9455139123475</v>
      </c>
      <c r="AI3912" s="150"/>
      <c r="AJ3912" s="150">
        <v>4605.4301953005142</v>
      </c>
      <c r="AK3912" s="150">
        <v>1972.7988254778202</v>
      </c>
      <c r="AL3912" s="150">
        <v>82410.28125</v>
      </c>
      <c r="AM3912" s="150">
        <v>64596.453125</v>
      </c>
      <c r="AN3912" s="150">
        <v>17813.826171875</v>
      </c>
      <c r="AO3912" s="5" t="s">
        <v>5715</v>
      </c>
    </row>
    <row r="3913" spans="1:41" ht="14.25" x14ac:dyDescent="0.45">
      <c r="A3913" s="150">
        <v>2020</v>
      </c>
      <c r="B3913" s="5" t="s">
        <v>7352</v>
      </c>
      <c r="C3913" s="5" t="s">
        <v>4979</v>
      </c>
      <c r="D3913" s="5" t="s">
        <v>84</v>
      </c>
      <c r="E3913" s="5" t="s">
        <v>95</v>
      </c>
      <c r="F3913" s="5" t="s">
        <v>206</v>
      </c>
      <c r="G3913" s="5" t="s">
        <v>87</v>
      </c>
      <c r="H3913" s="5" t="s">
        <v>131</v>
      </c>
      <c r="I3913" s="150">
        <v>2</v>
      </c>
      <c r="J3913" s="150">
        <v>3366.9283939164179</v>
      </c>
      <c r="K3913" s="150"/>
      <c r="L3913" s="150"/>
      <c r="M3913" s="150">
        <v>26880</v>
      </c>
      <c r="N3913" s="150">
        <v>1949.78</v>
      </c>
      <c r="O3913" s="150">
        <v>0</v>
      </c>
      <c r="P3913" s="150">
        <v>0</v>
      </c>
      <c r="Q3913" s="150">
        <v>0</v>
      </c>
      <c r="R3913" s="150">
        <v>284.84575000000001</v>
      </c>
      <c r="S3913" s="150">
        <v>200</v>
      </c>
      <c r="T3913" s="150">
        <v>0</v>
      </c>
      <c r="U3913" s="150">
        <v>0</v>
      </c>
      <c r="V3913" s="150">
        <v>1066</v>
      </c>
      <c r="W3913" s="150">
        <v>650</v>
      </c>
      <c r="X3913" s="150">
        <v>4748</v>
      </c>
      <c r="Y3913" s="150">
        <v>7228.4</v>
      </c>
      <c r="Z3913" s="150">
        <v>621.79425000000003</v>
      </c>
      <c r="AA3913" s="150">
        <v>14122</v>
      </c>
      <c r="AB3913" s="150"/>
      <c r="AC3913" s="150">
        <v>0</v>
      </c>
      <c r="AD3913" s="150">
        <v>832.42846400000019</v>
      </c>
      <c r="AE3913" s="150">
        <v>3886</v>
      </c>
      <c r="AF3913" s="150">
        <v>5.962983428785301</v>
      </c>
      <c r="AG3913" s="150">
        <v>16821</v>
      </c>
      <c r="AH3913" s="150">
        <v>1422</v>
      </c>
      <c r="AI3913" s="150"/>
      <c r="AJ3913" s="150">
        <v>132.06961399039849</v>
      </c>
      <c r="AK3913" s="150"/>
      <c r="AL3913" s="150">
        <v>84219.203125</v>
      </c>
      <c r="AM3913" s="150">
        <v>49486.78125</v>
      </c>
      <c r="AN3913" s="150">
        <v>34732.4296875</v>
      </c>
      <c r="AO3913" s="5" t="s">
        <v>7392</v>
      </c>
    </row>
    <row r="3914" spans="1:41" ht="14.25" x14ac:dyDescent="0.45">
      <c r="A3914" s="150">
        <v>2020</v>
      </c>
      <c r="B3914" s="5" t="s">
        <v>4024</v>
      </c>
      <c r="C3914" s="5" t="s">
        <v>175</v>
      </c>
      <c r="D3914" s="5" t="s">
        <v>84</v>
      </c>
      <c r="E3914" s="5" t="s">
        <v>109</v>
      </c>
      <c r="F3914" s="5" t="s">
        <v>178</v>
      </c>
      <c r="G3914" s="5" t="s">
        <v>87</v>
      </c>
      <c r="H3914" s="5" t="s">
        <v>131</v>
      </c>
      <c r="I3914" s="150">
        <v>6352.8119708263794</v>
      </c>
      <c r="J3914" s="150">
        <v>34691.36247505551</v>
      </c>
      <c r="K3914" s="150">
        <v>703.71024291962158</v>
      </c>
      <c r="L3914" s="150">
        <v>957.46570064396212</v>
      </c>
      <c r="M3914" s="150">
        <v>9174.3606118201114</v>
      </c>
      <c r="N3914" s="150">
        <v>7903.7646437825888</v>
      </c>
      <c r="O3914" s="150">
        <v>7609.9590263611635</v>
      </c>
      <c r="P3914" s="150">
        <v>8011.3373031282936</v>
      </c>
      <c r="Q3914" s="150">
        <v>3713.9039276304825</v>
      </c>
      <c r="R3914" s="150">
        <v>3759.1892821159718</v>
      </c>
      <c r="S3914" s="150">
        <v>7069.0067974805679</v>
      </c>
      <c r="T3914" s="150">
        <v>6599.4811004838066</v>
      </c>
      <c r="U3914" s="150">
        <v>731.35233179132024</v>
      </c>
      <c r="V3914" s="150">
        <v>7013.8419630223798</v>
      </c>
      <c r="W3914" s="150">
        <v>1292.849166406254</v>
      </c>
      <c r="X3914" s="150">
        <v>10415.933847632899</v>
      </c>
      <c r="Y3914" s="150">
        <v>27820.599426055916</v>
      </c>
      <c r="Z3914" s="150">
        <v>6754.1902475935094</v>
      </c>
      <c r="AA3914" s="150">
        <v>95889.378507882095</v>
      </c>
      <c r="AB3914" s="150">
        <v>679.98997683304663</v>
      </c>
      <c r="AC3914" s="150">
        <v>8684.2666790518979</v>
      </c>
      <c r="AD3914" s="150">
        <v>9777.8018874724257</v>
      </c>
      <c r="AE3914" s="150">
        <v>10208.639944945115</v>
      </c>
      <c r="AF3914" s="150">
        <v>19772.42593991373</v>
      </c>
      <c r="AG3914" s="150">
        <v>92467.385274959088</v>
      </c>
      <c r="AH3914" s="150">
        <v>13134.049272110395</v>
      </c>
      <c r="AI3914" s="150">
        <v>586.38012401020057</v>
      </c>
      <c r="AJ3914" s="150">
        <v>20475.701525861725</v>
      </c>
      <c r="AK3914" s="150">
        <v>1230.6842073851701</v>
      </c>
      <c r="AL3914" s="150">
        <v>423481.8125</v>
      </c>
      <c r="AM3914" s="150">
        <v>355207.59375</v>
      </c>
      <c r="AN3914" s="150">
        <v>68274.2109375</v>
      </c>
      <c r="AO3914" s="5" t="s">
        <v>4452</v>
      </c>
    </row>
    <row r="3915" spans="1:41" ht="14.25" x14ac:dyDescent="0.45">
      <c r="A3915" s="150">
        <v>2020</v>
      </c>
      <c r="B3915" s="5" t="s">
        <v>1478</v>
      </c>
      <c r="C3915" s="5" t="s">
        <v>175</v>
      </c>
      <c r="D3915" s="5" t="s">
        <v>84</v>
      </c>
      <c r="E3915" s="5" t="s">
        <v>109</v>
      </c>
      <c r="F3915" s="5" t="s">
        <v>178</v>
      </c>
      <c r="G3915" s="5" t="s">
        <v>87</v>
      </c>
      <c r="H3915" s="5" t="s">
        <v>131</v>
      </c>
      <c r="I3915" s="150">
        <v>4193.7199076268143</v>
      </c>
      <c r="J3915" s="150">
        <v>8808.6654400973257</v>
      </c>
      <c r="K3915" s="150">
        <v>581.50152480822101</v>
      </c>
      <c r="L3915" s="150">
        <v>1719.1718347300475</v>
      </c>
      <c r="M3915" s="150">
        <v>2697.6489054345739</v>
      </c>
      <c r="N3915" s="150">
        <v>3634.09654286058</v>
      </c>
      <c r="O3915" s="150">
        <v>8562.1234216337161</v>
      </c>
      <c r="P3915" s="150">
        <v>9332.5630012828387</v>
      </c>
      <c r="Q3915" s="150">
        <v>2860.5184211173387</v>
      </c>
      <c r="R3915" s="150">
        <v>3043.010631602509</v>
      </c>
      <c r="S3915" s="150">
        <v>4278.2793920089071</v>
      </c>
      <c r="T3915" s="150">
        <v>7052.8650286145621</v>
      </c>
      <c r="U3915" s="150">
        <v>1499.2375946540669</v>
      </c>
      <c r="V3915" s="150">
        <v>1228.6378751888551</v>
      </c>
      <c r="W3915" s="150">
        <v>1249.3646622117224</v>
      </c>
      <c r="X3915" s="150">
        <v>8345.4741639512358</v>
      </c>
      <c r="Y3915" s="150">
        <v>20237.40455149403</v>
      </c>
      <c r="Z3915" s="150">
        <v>11073.121879902916</v>
      </c>
      <c r="AA3915" s="150">
        <v>72459.778755579304</v>
      </c>
      <c r="AB3915" s="150">
        <v>452.53484999926906</v>
      </c>
      <c r="AC3915" s="150">
        <v>9502.9900374693825</v>
      </c>
      <c r="AD3915" s="150">
        <v>7689.7900232994616</v>
      </c>
      <c r="AE3915" s="150">
        <v>9426.8241457025997</v>
      </c>
      <c r="AF3915" s="150">
        <v>17252.587353153409</v>
      </c>
      <c r="AG3915" s="150">
        <v>64441.400126141751</v>
      </c>
      <c r="AH3915" s="150">
        <v>15690.392167570079</v>
      </c>
      <c r="AI3915" s="150">
        <v>848.64677976962162</v>
      </c>
      <c r="AJ3915" s="150">
        <v>19937.515763519114</v>
      </c>
      <c r="AK3915" s="150">
        <v>714.49840820495274</v>
      </c>
      <c r="AL3915" s="150">
        <v>318814.40625</v>
      </c>
      <c r="AM3915" s="150">
        <v>260651.25</v>
      </c>
      <c r="AN3915" s="150">
        <v>58163.12109375</v>
      </c>
      <c r="AO3915" s="5" t="s">
        <v>2741</v>
      </c>
    </row>
    <row r="3916" spans="1:41" ht="14.25" x14ac:dyDescent="0.45">
      <c r="A3916" s="150">
        <v>2020</v>
      </c>
      <c r="B3916" s="5" t="s">
        <v>7352</v>
      </c>
      <c r="C3916" s="5" t="s">
        <v>175</v>
      </c>
      <c r="D3916" s="5" t="s">
        <v>84</v>
      </c>
      <c r="E3916" s="5" t="s">
        <v>109</v>
      </c>
      <c r="F3916" s="5" t="s">
        <v>178</v>
      </c>
      <c r="G3916" s="5" t="s">
        <v>87</v>
      </c>
      <c r="H3916" s="5" t="s">
        <v>131</v>
      </c>
      <c r="I3916" s="150">
        <v>8045</v>
      </c>
      <c r="J3916" s="150">
        <v>36713.342015259252</v>
      </c>
      <c r="K3916" s="150">
        <v>871.78700000000003</v>
      </c>
      <c r="L3916" s="150">
        <v>1809.5519999999999</v>
      </c>
      <c r="M3916" s="150">
        <v>14500</v>
      </c>
      <c r="N3916" s="150">
        <v>7546.74</v>
      </c>
      <c r="O3916" s="150">
        <v>7589.4142000000002</v>
      </c>
      <c r="P3916" s="150">
        <v>6816.4530000000004</v>
      </c>
      <c r="Q3916" s="150">
        <v>3866.04736</v>
      </c>
      <c r="R3916" s="150">
        <v>4420.2742099999987</v>
      </c>
      <c r="S3916" s="150">
        <v>9110</v>
      </c>
      <c r="T3916" s="150">
        <v>6726.7696581818182</v>
      </c>
      <c r="U3916" s="150">
        <v>833.06900000000007</v>
      </c>
      <c r="V3916" s="150">
        <v>3251</v>
      </c>
      <c r="W3916" s="150">
        <v>3339</v>
      </c>
      <c r="X3916" s="150">
        <v>9881</v>
      </c>
      <c r="Y3916" s="150">
        <v>32063.5</v>
      </c>
      <c r="Z3916" s="150">
        <v>6890.2749299999996</v>
      </c>
      <c r="AA3916" s="150">
        <v>89406</v>
      </c>
      <c r="AB3916" s="150">
        <v>1714</v>
      </c>
      <c r="AC3916" s="150">
        <v>8548.8799799999997</v>
      </c>
      <c r="AD3916" s="150">
        <v>12086.2168</v>
      </c>
      <c r="AE3916" s="150">
        <v>5793</v>
      </c>
      <c r="AF3916" s="150">
        <v>29219.658148363811</v>
      </c>
      <c r="AG3916" s="150">
        <v>120026</v>
      </c>
      <c r="AH3916" s="150">
        <v>13333</v>
      </c>
      <c r="AI3916" s="150">
        <v>936</v>
      </c>
      <c r="AJ3916" s="150">
        <v>21816.27853232397</v>
      </c>
      <c r="AK3916" s="150">
        <v>1282</v>
      </c>
      <c r="AL3916" s="150">
        <v>468434.28125</v>
      </c>
      <c r="AM3916" s="150">
        <v>387065.0625</v>
      </c>
      <c r="AN3916" s="150">
        <v>81369.1875</v>
      </c>
      <c r="AO3916" s="5" t="s">
        <v>7393</v>
      </c>
    </row>
    <row r="3917" spans="1:41" ht="14.25" x14ac:dyDescent="0.45">
      <c r="A3917" s="150">
        <v>2020</v>
      </c>
      <c r="B3917" s="5" t="s">
        <v>4980</v>
      </c>
      <c r="C3917" s="5" t="s">
        <v>175</v>
      </c>
      <c r="D3917" s="5" t="s">
        <v>84</v>
      </c>
      <c r="E3917" s="5" t="s">
        <v>109</v>
      </c>
      <c r="F3917" s="5" t="s">
        <v>178</v>
      </c>
      <c r="G3917" s="5" t="s">
        <v>87</v>
      </c>
      <c r="H3917" s="5" t="s">
        <v>131</v>
      </c>
      <c r="I3917" s="150">
        <v>6940.3337494792941</v>
      </c>
      <c r="J3917" s="150">
        <v>52516.516756501544</v>
      </c>
      <c r="K3917" s="150">
        <v>937.5982144864256</v>
      </c>
      <c r="L3917" s="150">
        <v>1029.2510736553234</v>
      </c>
      <c r="M3917" s="150">
        <v>12167.707165526084</v>
      </c>
      <c r="N3917" s="150">
        <v>9061.3579412602485</v>
      </c>
      <c r="O3917" s="150">
        <v>8368.6781911218368</v>
      </c>
      <c r="P3917" s="150">
        <v>7048.478855892894</v>
      </c>
      <c r="Q3917" s="150">
        <v>5015.6690992252861</v>
      </c>
      <c r="R3917" s="150">
        <v>4055.6067132214312</v>
      </c>
      <c r="S3917" s="150">
        <v>5414.8930589440761</v>
      </c>
      <c r="T3917" s="150">
        <v>6703.3004930080069</v>
      </c>
      <c r="U3917" s="150">
        <v>732.16939221130986</v>
      </c>
      <c r="V3917" s="150">
        <v>4754.3603842440889</v>
      </c>
      <c r="W3917" s="150">
        <v>3165.710825316527</v>
      </c>
      <c r="X3917" s="150">
        <v>11615.156307663017</v>
      </c>
      <c r="Y3917" s="150">
        <v>33585.505479701678</v>
      </c>
      <c r="Z3917" s="150">
        <v>7178.7176215766813</v>
      </c>
      <c r="AA3917" s="150">
        <v>82256.860882375957</v>
      </c>
      <c r="AB3917" s="150">
        <v>1055.5881021521332</v>
      </c>
      <c r="AC3917" s="150">
        <v>8004.6851502149639</v>
      </c>
      <c r="AD3917" s="150">
        <v>13741.912892021504</v>
      </c>
      <c r="AE3917" s="150">
        <v>6578.3195580642268</v>
      </c>
      <c r="AF3917" s="150">
        <v>22597.264061016594</v>
      </c>
      <c r="AG3917" s="150">
        <v>95993.201465172024</v>
      </c>
      <c r="AH3917" s="150">
        <v>13114.786710271363</v>
      </c>
      <c r="AI3917" s="150">
        <v>628.9282405038158</v>
      </c>
      <c r="AJ3917" s="150">
        <v>18066.148067671587</v>
      </c>
      <c r="AK3917" s="150">
        <v>1576.0077852490929</v>
      </c>
      <c r="AL3917" s="150">
        <v>443904.6875</v>
      </c>
      <c r="AM3917" s="150">
        <v>365414.4375</v>
      </c>
      <c r="AN3917" s="150">
        <v>78490.2734375</v>
      </c>
      <c r="AO3917" s="5" t="s">
        <v>5717</v>
      </c>
    </row>
    <row r="3918" spans="1:41" ht="14.25" x14ac:dyDescent="0.45">
      <c r="A3918" s="150">
        <v>2020</v>
      </c>
      <c r="B3918" s="5" t="s">
        <v>582</v>
      </c>
      <c r="C3918" s="5" t="s">
        <v>175</v>
      </c>
      <c r="D3918" s="5" t="s">
        <v>84</v>
      </c>
      <c r="E3918" s="5" t="s">
        <v>109</v>
      </c>
      <c r="F3918" s="5" t="s">
        <v>178</v>
      </c>
      <c r="G3918" s="5" t="s">
        <v>87</v>
      </c>
      <c r="H3918" s="5" t="s">
        <v>131</v>
      </c>
      <c r="I3918" s="150">
        <v>5567.8255476275544</v>
      </c>
      <c r="J3918" s="150">
        <v>23479.878720549685</v>
      </c>
      <c r="K3918" s="150">
        <v>677.69603116300891</v>
      </c>
      <c r="L3918" s="150">
        <v>988.07411462811024</v>
      </c>
      <c r="M3918" s="150">
        <v>4686.9323539082561</v>
      </c>
      <c r="N3918" s="150">
        <v>5958.9242621521053</v>
      </c>
      <c r="O3918" s="150">
        <v>8001.7256265984925</v>
      </c>
      <c r="P3918" s="150">
        <v>6817.8105332858022</v>
      </c>
      <c r="Q3918" s="150">
        <v>1333.5268652937079</v>
      </c>
      <c r="R3918" s="150">
        <v>4556.4141740679688</v>
      </c>
      <c r="S3918" s="150">
        <v>6390.8219964787268</v>
      </c>
      <c r="T3918" s="150">
        <v>6838.3660475674296</v>
      </c>
      <c r="U3918" s="150">
        <v>816.13805400355773</v>
      </c>
      <c r="V3918" s="150">
        <v>1596.5491343708447</v>
      </c>
      <c r="W3918" s="150">
        <v>1356.5085302521513</v>
      </c>
      <c r="X3918" s="150">
        <v>10625.140179171412</v>
      </c>
      <c r="Y3918" s="150">
        <v>20609.997916423632</v>
      </c>
      <c r="Z3918" s="150">
        <v>9528.5563133189771</v>
      </c>
      <c r="AA3918" s="150">
        <v>89833.206894596282</v>
      </c>
      <c r="AB3918" s="150">
        <v>702.25832553794498</v>
      </c>
      <c r="AC3918" s="150">
        <v>8776.8540161618075</v>
      </c>
      <c r="AD3918" s="150">
        <v>8503.7877142440502</v>
      </c>
      <c r="AE3918" s="150">
        <v>8664.5647230522027</v>
      </c>
      <c r="AF3918" s="150">
        <v>20023.964396923242</v>
      </c>
      <c r="AG3918" s="150">
        <v>82782.747319017508</v>
      </c>
      <c r="AH3918" s="150">
        <v>13414.362132493496</v>
      </c>
      <c r="AI3918" s="150">
        <v>822.83686156035844</v>
      </c>
      <c r="AJ3918" s="150">
        <v>20086.374459067039</v>
      </c>
      <c r="AK3918" s="150">
        <v>695.00128401807751</v>
      </c>
      <c r="AL3918" s="150">
        <v>374136.875</v>
      </c>
      <c r="AM3918" s="150">
        <v>311421.40625</v>
      </c>
      <c r="AN3918" s="150">
        <v>62715.43359375</v>
      </c>
      <c r="AO3918" s="5" t="s">
        <v>1004</v>
      </c>
    </row>
    <row r="3919" spans="1:41" ht="14.25" x14ac:dyDescent="0.45">
      <c r="A3919" s="150">
        <v>2020</v>
      </c>
      <c r="B3919" s="5" t="s">
        <v>6344</v>
      </c>
      <c r="C3919" s="5" t="s">
        <v>175</v>
      </c>
      <c r="D3919" s="5" t="s">
        <v>84</v>
      </c>
      <c r="E3919" s="5" t="s">
        <v>109</v>
      </c>
      <c r="F3919" s="5" t="s">
        <v>178</v>
      </c>
      <c r="G3919" s="5" t="s">
        <v>87</v>
      </c>
      <c r="H3919" s="5" t="s">
        <v>131</v>
      </c>
      <c r="I3919" s="150">
        <v>8226.535621780753</v>
      </c>
      <c r="J3919" s="150">
        <v>53080.611259029858</v>
      </c>
      <c r="K3919" s="150">
        <v>1096.0033705230533</v>
      </c>
      <c r="L3919" s="150">
        <v>1449.3039990326274</v>
      </c>
      <c r="M3919" s="150">
        <v>13681.876746793336</v>
      </c>
      <c r="N3919" s="150">
        <v>8217.6220206780163</v>
      </c>
      <c r="O3919" s="150">
        <v>7772.1768292962515</v>
      </c>
      <c r="P3919" s="150">
        <v>7451.761459568459</v>
      </c>
      <c r="Q3919" s="150">
        <v>5246.6193850064665</v>
      </c>
      <c r="R3919" s="150">
        <v>6293.1910223288151</v>
      </c>
      <c r="S3919" s="150">
        <v>9076.0552284629721</v>
      </c>
      <c r="T3919" s="150">
        <v>8187.6201040877777</v>
      </c>
      <c r="U3919" s="150">
        <v>681.02155962706343</v>
      </c>
      <c r="V3919" s="150">
        <v>3484.9870186630028</v>
      </c>
      <c r="W3919" s="150">
        <v>3543.3602952024653</v>
      </c>
      <c r="X3919" s="150">
        <v>10380.202298315662</v>
      </c>
      <c r="Y3919" s="150">
        <v>32835.992146018572</v>
      </c>
      <c r="Z3919" s="150">
        <v>7143.2260509784001</v>
      </c>
      <c r="AA3919" s="150">
        <v>86069.860118581273</v>
      </c>
      <c r="AB3919" s="150">
        <v>1755.2946664673484</v>
      </c>
      <c r="AC3919" s="150">
        <v>8754.8444767581641</v>
      </c>
      <c r="AD3919" s="150">
        <v>13026.970441697349</v>
      </c>
      <c r="AE3919" s="150">
        <v>8732.1059558431334</v>
      </c>
      <c r="AF3919" s="150">
        <v>21844.286134982623</v>
      </c>
      <c r="AG3919" s="150">
        <v>109807.30181872519</v>
      </c>
      <c r="AH3919" s="150">
        <v>13655.050641899454</v>
      </c>
      <c r="AI3919" s="150">
        <v>958.55064633222764</v>
      </c>
      <c r="AJ3919" s="150">
        <v>19673.842378940626</v>
      </c>
      <c r="AK3919" s="150">
        <v>1312.8866758524741</v>
      </c>
      <c r="AL3919" s="150">
        <v>473439.125</v>
      </c>
      <c r="AM3919" s="150">
        <v>388993.09375</v>
      </c>
      <c r="AN3919" s="150">
        <v>84446.03125</v>
      </c>
      <c r="AO3919" s="5" t="s">
        <v>6696</v>
      </c>
    </row>
    <row r="3920" spans="1:41" ht="14.25" x14ac:dyDescent="0.45">
      <c r="A3920" s="150">
        <v>2020</v>
      </c>
      <c r="B3920" s="5" t="s">
        <v>1478</v>
      </c>
      <c r="C3920" s="5" t="s">
        <v>175</v>
      </c>
      <c r="D3920" s="5" t="s">
        <v>84</v>
      </c>
      <c r="E3920" s="5" t="s">
        <v>109</v>
      </c>
      <c r="F3920" s="5" t="s">
        <v>182</v>
      </c>
      <c r="G3920" s="5" t="s">
        <v>87</v>
      </c>
      <c r="H3920" s="5" t="s">
        <v>131</v>
      </c>
      <c r="I3920" s="150">
        <v>3048.0475201034737</v>
      </c>
      <c r="J3920" s="150">
        <v>8808.6654400973257</v>
      </c>
      <c r="K3920" s="150">
        <v>581.50152480822101</v>
      </c>
      <c r="L3920" s="150">
        <v>1691.5599220725383</v>
      </c>
      <c r="M3920" s="150">
        <v>2697.6489054345739</v>
      </c>
      <c r="N3920" s="150">
        <v>3634.09654286058</v>
      </c>
      <c r="O3920" s="150">
        <v>8562.1234216337161</v>
      </c>
      <c r="P3920" s="150">
        <v>9332.5630012828387</v>
      </c>
      <c r="Q3920" s="150">
        <v>2860.5184211173387</v>
      </c>
      <c r="R3920" s="150">
        <v>3043.010631602509</v>
      </c>
      <c r="S3920" s="150">
        <v>4278.2793920089071</v>
      </c>
      <c r="T3920" s="150">
        <v>7052.8650286145621</v>
      </c>
      <c r="U3920" s="150">
        <v>1499.2375946540669</v>
      </c>
      <c r="V3920" s="150">
        <v>1167.6090022881904</v>
      </c>
      <c r="W3920" s="150">
        <v>1249.3646622117224</v>
      </c>
      <c r="X3920" s="150">
        <v>8345.4741639512358</v>
      </c>
      <c r="Y3920" s="150">
        <v>20237.40455149403</v>
      </c>
      <c r="Z3920" s="150">
        <v>11073.121879902916</v>
      </c>
      <c r="AA3920" s="150">
        <v>72459.778755579304</v>
      </c>
      <c r="AB3920" s="150">
        <v>452.53484999926906</v>
      </c>
      <c r="AC3920" s="150">
        <v>9502.9900374693825</v>
      </c>
      <c r="AD3920" s="150">
        <v>7689.7900232994616</v>
      </c>
      <c r="AE3920" s="150">
        <v>9426.8241457025997</v>
      </c>
      <c r="AF3920" s="150">
        <v>17252.587353153409</v>
      </c>
      <c r="AG3920" s="150">
        <v>64441.400126141751</v>
      </c>
      <c r="AH3920" s="150">
        <v>15022.52898410705</v>
      </c>
      <c r="AI3920" s="150">
        <v>848.64677976962162</v>
      </c>
      <c r="AJ3920" s="150">
        <v>19937.515763519114</v>
      </c>
      <c r="AK3920" s="150">
        <v>714.49840820495274</v>
      </c>
      <c r="AL3920" s="150">
        <v>316912.21875</v>
      </c>
      <c r="AM3920" s="150">
        <v>259416.9375</v>
      </c>
      <c r="AN3920" s="150">
        <v>57495.2578125</v>
      </c>
      <c r="AO3920" s="5" t="s">
        <v>2742</v>
      </c>
    </row>
    <row r="3921" spans="1:41" ht="14.25" x14ac:dyDescent="0.45">
      <c r="A3921" s="150">
        <v>2020</v>
      </c>
      <c r="B3921" s="5" t="s">
        <v>4024</v>
      </c>
      <c r="C3921" s="5" t="s">
        <v>175</v>
      </c>
      <c r="D3921" s="5" t="s">
        <v>84</v>
      </c>
      <c r="E3921" s="5" t="s">
        <v>109</v>
      </c>
      <c r="F3921" s="5" t="s">
        <v>182</v>
      </c>
      <c r="G3921" s="5" t="s">
        <v>87</v>
      </c>
      <c r="H3921" s="5" t="s">
        <v>131</v>
      </c>
      <c r="I3921" s="150">
        <v>5368.773735059548</v>
      </c>
      <c r="J3921" s="150">
        <v>34691.36247505551</v>
      </c>
      <c r="K3921" s="150">
        <v>703.71024291962158</v>
      </c>
      <c r="L3921" s="150">
        <v>957.46570064396212</v>
      </c>
      <c r="M3921" s="150">
        <v>9174.3606118201114</v>
      </c>
      <c r="N3921" s="150">
        <v>7794.4945468729384</v>
      </c>
      <c r="O3921" s="150">
        <v>7609.9590263611635</v>
      </c>
      <c r="P3921" s="150">
        <v>8011.3373031282936</v>
      </c>
      <c r="Q3921" s="150">
        <v>3713.9039276304825</v>
      </c>
      <c r="R3921" s="150">
        <v>3759.1892821159718</v>
      </c>
      <c r="S3921" s="150">
        <v>7069.0067974805679</v>
      </c>
      <c r="T3921" s="150">
        <v>6599.4811004838066</v>
      </c>
      <c r="U3921" s="150">
        <v>731.35233179132024</v>
      </c>
      <c r="V3921" s="150">
        <v>6802.8749442364224</v>
      </c>
      <c r="W3921" s="150">
        <v>1292.849166406254</v>
      </c>
      <c r="X3921" s="150">
        <v>10415.933847632899</v>
      </c>
      <c r="Y3921" s="150">
        <v>27820.599426055916</v>
      </c>
      <c r="Z3921" s="150">
        <v>6754.1902475935094</v>
      </c>
      <c r="AA3921" s="150">
        <v>95889.378507882095</v>
      </c>
      <c r="AB3921" s="150">
        <v>679.98997683304663</v>
      </c>
      <c r="AC3921" s="150">
        <v>8684.2666790518979</v>
      </c>
      <c r="AD3921" s="150">
        <v>9777.8018874724257</v>
      </c>
      <c r="AE3921" s="150">
        <v>10208.639944945115</v>
      </c>
      <c r="AF3921" s="150">
        <v>19772.42593991373</v>
      </c>
      <c r="AG3921" s="150">
        <v>92467.385274959088</v>
      </c>
      <c r="AH3921" s="150">
        <v>12928.49166406254</v>
      </c>
      <c r="AI3921" s="150">
        <v>586.38012401020057</v>
      </c>
      <c r="AJ3921" s="150">
        <v>20181.378495511315</v>
      </c>
      <c r="AK3921" s="150">
        <v>1230.6842073851701</v>
      </c>
      <c r="AL3921" s="150">
        <v>421677.65625</v>
      </c>
      <c r="AM3921" s="150">
        <v>353609</v>
      </c>
      <c r="AN3921" s="150">
        <v>68068.6484375</v>
      </c>
      <c r="AO3921" s="5" t="s">
        <v>4453</v>
      </c>
    </row>
    <row r="3922" spans="1:41" ht="14.25" x14ac:dyDescent="0.45">
      <c r="A3922" s="150">
        <v>2020</v>
      </c>
      <c r="B3922" s="5" t="s">
        <v>7352</v>
      </c>
      <c r="C3922" s="5" t="s">
        <v>175</v>
      </c>
      <c r="D3922" s="5" t="s">
        <v>84</v>
      </c>
      <c r="E3922" s="5" t="s">
        <v>109</v>
      </c>
      <c r="F3922" s="5" t="s">
        <v>182</v>
      </c>
      <c r="G3922" s="5" t="s">
        <v>87</v>
      </c>
      <c r="H3922" s="5" t="s">
        <v>131</v>
      </c>
      <c r="I3922" s="150">
        <v>7845</v>
      </c>
      <c r="J3922" s="150">
        <v>36713.342015259252</v>
      </c>
      <c r="K3922" s="150">
        <v>871.78700000000003</v>
      </c>
      <c r="L3922" s="150">
        <v>1809.5519999999999</v>
      </c>
      <c r="M3922" s="150">
        <v>14500</v>
      </c>
      <c r="N3922" s="150">
        <v>7503.84</v>
      </c>
      <c r="O3922" s="150">
        <v>7589.4142000000002</v>
      </c>
      <c r="P3922" s="150">
        <v>6816.4530000000004</v>
      </c>
      <c r="Q3922" s="150">
        <v>3866.04736</v>
      </c>
      <c r="R3922" s="150">
        <v>4420.2742099999987</v>
      </c>
      <c r="S3922" s="150">
        <v>9110</v>
      </c>
      <c r="T3922" s="150">
        <v>6726.7696581818182</v>
      </c>
      <c r="U3922" s="150">
        <v>833.06900000000007</v>
      </c>
      <c r="V3922" s="150">
        <v>3213</v>
      </c>
      <c r="W3922" s="150">
        <v>3339</v>
      </c>
      <c r="X3922" s="150">
        <v>9881</v>
      </c>
      <c r="Y3922" s="150">
        <v>32063.5</v>
      </c>
      <c r="Z3922" s="150">
        <v>6890.2749299999996</v>
      </c>
      <c r="AA3922" s="150">
        <v>89406</v>
      </c>
      <c r="AB3922" s="150">
        <v>1714</v>
      </c>
      <c r="AC3922" s="150">
        <v>8548.8799799999997</v>
      </c>
      <c r="AD3922" s="150">
        <v>12086.2168</v>
      </c>
      <c r="AE3922" s="150">
        <v>5793</v>
      </c>
      <c r="AF3922" s="150">
        <v>29219.658148363811</v>
      </c>
      <c r="AG3922" s="150">
        <v>120026</v>
      </c>
      <c r="AH3922" s="150">
        <v>12884</v>
      </c>
      <c r="AI3922" s="150">
        <v>936</v>
      </c>
      <c r="AJ3922" s="150">
        <v>21816.27853232397</v>
      </c>
      <c r="AK3922" s="150">
        <v>1282</v>
      </c>
      <c r="AL3922" s="150">
        <v>467704.375</v>
      </c>
      <c r="AM3922" s="150">
        <v>386784.15625</v>
      </c>
      <c r="AN3922" s="150">
        <v>80920.1875</v>
      </c>
      <c r="AO3922" s="5" t="s">
        <v>7394</v>
      </c>
    </row>
    <row r="3923" spans="1:41" ht="14.25" x14ac:dyDescent="0.45">
      <c r="A3923" s="150">
        <v>2020</v>
      </c>
      <c r="B3923" s="5" t="s">
        <v>6344</v>
      </c>
      <c r="C3923" s="5" t="s">
        <v>175</v>
      </c>
      <c r="D3923" s="5" t="s">
        <v>84</v>
      </c>
      <c r="E3923" s="5" t="s">
        <v>109</v>
      </c>
      <c r="F3923" s="5" t="s">
        <v>182</v>
      </c>
      <c r="G3923" s="5" t="s">
        <v>87</v>
      </c>
      <c r="H3923" s="5" t="s">
        <v>131</v>
      </c>
      <c r="I3923" s="150">
        <v>8021.7171076072</v>
      </c>
      <c r="J3923" s="150">
        <v>53080.611259029858</v>
      </c>
      <c r="K3923" s="150">
        <v>1096.0033705230533</v>
      </c>
      <c r="L3923" s="150">
        <v>1449.3039990326274</v>
      </c>
      <c r="M3923" s="150">
        <v>13681.876746793336</v>
      </c>
      <c r="N3923" s="150">
        <v>8035.8455893489881</v>
      </c>
      <c r="O3923" s="150">
        <v>7772.1768292962515</v>
      </c>
      <c r="P3923" s="150">
        <v>7451.761459568459</v>
      </c>
      <c r="Q3923" s="150">
        <v>5246.6193850064665</v>
      </c>
      <c r="R3923" s="150">
        <v>6293.1910223288151</v>
      </c>
      <c r="S3923" s="150">
        <v>9076.0552284629721</v>
      </c>
      <c r="T3923" s="150">
        <v>8187.6201040877777</v>
      </c>
      <c r="U3923" s="150">
        <v>681.02155962706343</v>
      </c>
      <c r="V3923" s="150">
        <v>3317.0358370406893</v>
      </c>
      <c r="W3923" s="150">
        <v>3543.3602952024653</v>
      </c>
      <c r="X3923" s="150">
        <v>10380.202298315662</v>
      </c>
      <c r="Y3923" s="150">
        <v>32835.992146018572</v>
      </c>
      <c r="Z3923" s="150">
        <v>7143.2260509784001</v>
      </c>
      <c r="AA3923" s="150">
        <v>86069.860118581273</v>
      </c>
      <c r="AB3923" s="150">
        <v>1755.2946664673484</v>
      </c>
      <c r="AC3923" s="150">
        <v>8754.8444767581641</v>
      </c>
      <c r="AD3923" s="150">
        <v>13026.970441697349</v>
      </c>
      <c r="AE3923" s="150">
        <v>8732.1059558431334</v>
      </c>
      <c r="AF3923" s="150">
        <v>21844.286134982623</v>
      </c>
      <c r="AG3923" s="150">
        <v>109807.30181872519</v>
      </c>
      <c r="AH3923" s="150">
        <v>13195.745123865261</v>
      </c>
      <c r="AI3923" s="150">
        <v>958.55064633222764</v>
      </c>
      <c r="AJ3923" s="150">
        <v>19673.842378940626</v>
      </c>
      <c r="AK3923" s="150">
        <v>1312.8866758524741</v>
      </c>
      <c r="AL3923" s="150">
        <v>472425.28125</v>
      </c>
      <c r="AM3923" s="150">
        <v>388438.5625</v>
      </c>
      <c r="AN3923" s="150">
        <v>83986.7265625</v>
      </c>
      <c r="AO3923" s="5" t="s">
        <v>6697</v>
      </c>
    </row>
    <row r="3924" spans="1:41" ht="14.25" x14ac:dyDescent="0.45">
      <c r="A3924" s="150">
        <v>2020</v>
      </c>
      <c r="B3924" s="5" t="s">
        <v>582</v>
      </c>
      <c r="C3924" s="5" t="s">
        <v>175</v>
      </c>
      <c r="D3924" s="5" t="s">
        <v>84</v>
      </c>
      <c r="E3924" s="5" t="s">
        <v>109</v>
      </c>
      <c r="F3924" s="5" t="s">
        <v>182</v>
      </c>
      <c r="G3924" s="5" t="s">
        <v>87</v>
      </c>
      <c r="H3924" s="5" t="s">
        <v>131</v>
      </c>
      <c r="I3924" s="150">
        <v>4232.0305472711352</v>
      </c>
      <c r="J3924" s="150">
        <v>23479.878720549685</v>
      </c>
      <c r="K3924" s="150">
        <v>677.69603116300891</v>
      </c>
      <c r="L3924" s="150">
        <v>988.07411462811024</v>
      </c>
      <c r="M3924" s="150">
        <v>4686.9323539082561</v>
      </c>
      <c r="N3924" s="150">
        <v>5958.9242621521053</v>
      </c>
      <c r="O3924" s="150">
        <v>8001.7256265984925</v>
      </c>
      <c r="P3924" s="150">
        <v>6817.8105332858022</v>
      </c>
      <c r="Q3924" s="150">
        <v>1333.5268652937079</v>
      </c>
      <c r="R3924" s="150">
        <v>4556.4141740679688</v>
      </c>
      <c r="S3924" s="150">
        <v>6390.8219964787268</v>
      </c>
      <c r="T3924" s="150">
        <v>6838.3660475674296</v>
      </c>
      <c r="U3924" s="150">
        <v>816.13805400355773</v>
      </c>
      <c r="V3924" s="150">
        <v>1519.5128474676362</v>
      </c>
      <c r="W3924" s="150">
        <v>1356.5085302521513</v>
      </c>
      <c r="X3924" s="150">
        <v>8662.3895650287923</v>
      </c>
      <c r="Y3924" s="150">
        <v>20609.997916423632</v>
      </c>
      <c r="Z3924" s="150">
        <v>9528.5563133189771</v>
      </c>
      <c r="AA3924" s="150">
        <v>89833.206894596282</v>
      </c>
      <c r="AB3924" s="150">
        <v>702.25832553794498</v>
      </c>
      <c r="AC3924" s="150">
        <v>8776.8540161618075</v>
      </c>
      <c r="AD3924" s="150">
        <v>8503.7877142440502</v>
      </c>
      <c r="AE3924" s="150">
        <v>8664.5647230522027</v>
      </c>
      <c r="AF3924" s="150">
        <v>20023.964396923242</v>
      </c>
      <c r="AG3924" s="150">
        <v>82782.747319017508</v>
      </c>
      <c r="AH3924" s="150">
        <v>13213.732846167313</v>
      </c>
      <c r="AI3924" s="150">
        <v>822.83686156035844</v>
      </c>
      <c r="AJ3924" s="150">
        <v>20086.374459067039</v>
      </c>
      <c r="AK3924" s="150">
        <v>695.00128401807751</v>
      </c>
      <c r="AL3924" s="150">
        <v>370560.625</v>
      </c>
      <c r="AM3924" s="150">
        <v>310008.5625</v>
      </c>
      <c r="AN3924" s="150">
        <v>60552.0546875</v>
      </c>
      <c r="AO3924" s="5" t="s">
        <v>1005</v>
      </c>
    </row>
    <row r="3925" spans="1:41" ht="14.25" x14ac:dyDescent="0.45">
      <c r="A3925" s="150">
        <v>2020</v>
      </c>
      <c r="B3925" s="5" t="s">
        <v>4980</v>
      </c>
      <c r="C3925" s="5" t="s">
        <v>175</v>
      </c>
      <c r="D3925" s="5" t="s">
        <v>84</v>
      </c>
      <c r="E3925" s="5" t="s">
        <v>109</v>
      </c>
      <c r="F3925" s="5" t="s">
        <v>182</v>
      </c>
      <c r="G3925" s="5" t="s">
        <v>87</v>
      </c>
      <c r="H3925" s="5" t="s">
        <v>131</v>
      </c>
      <c r="I3925" s="150">
        <v>6729.6375215048165</v>
      </c>
      <c r="J3925" s="150">
        <v>52516.516756501544</v>
      </c>
      <c r="K3925" s="150">
        <v>937.5982144864256</v>
      </c>
      <c r="L3925" s="150">
        <v>1029.2510736553234</v>
      </c>
      <c r="M3925" s="150">
        <v>12167.707165526084</v>
      </c>
      <c r="N3925" s="150">
        <v>9010.7908465463752</v>
      </c>
      <c r="O3925" s="150">
        <v>8368.6781911218368</v>
      </c>
      <c r="P3925" s="150">
        <v>7048.478855892894</v>
      </c>
      <c r="Q3925" s="150">
        <v>5015.6690992252861</v>
      </c>
      <c r="R3925" s="150">
        <v>4055.6067132214312</v>
      </c>
      <c r="S3925" s="150">
        <v>5414.8930589440761</v>
      </c>
      <c r="T3925" s="150">
        <v>6703.3004930080069</v>
      </c>
      <c r="U3925" s="150">
        <v>732.16939221130986</v>
      </c>
      <c r="V3925" s="150">
        <v>4542.6106751297384</v>
      </c>
      <c r="W3925" s="150">
        <v>3165.710825316527</v>
      </c>
      <c r="X3925" s="150">
        <v>11615.156307663017</v>
      </c>
      <c r="Y3925" s="150">
        <v>33585.505479701678</v>
      </c>
      <c r="Z3925" s="150">
        <v>7178.7176215766813</v>
      </c>
      <c r="AA3925" s="150">
        <v>82256.860882375957</v>
      </c>
      <c r="AB3925" s="150">
        <v>1055.5881021521332</v>
      </c>
      <c r="AC3925" s="150">
        <v>8004.6851502149639</v>
      </c>
      <c r="AD3925" s="150">
        <v>13741.912892021504</v>
      </c>
      <c r="AE3925" s="150">
        <v>6578.3195580642268</v>
      </c>
      <c r="AF3925" s="150">
        <v>22597.264061016594</v>
      </c>
      <c r="AG3925" s="150">
        <v>95993.201465172024</v>
      </c>
      <c r="AH3925" s="150">
        <v>12909.357887996246</v>
      </c>
      <c r="AI3925" s="150">
        <v>628.9282405038158</v>
      </c>
      <c r="AJ3925" s="150">
        <v>18066.148067671587</v>
      </c>
      <c r="AK3925" s="150">
        <v>1576.0077852490929</v>
      </c>
      <c r="AL3925" s="150">
        <v>443226.21875</v>
      </c>
      <c r="AM3925" s="150">
        <v>364941.4375</v>
      </c>
      <c r="AN3925" s="150">
        <v>78284.84375</v>
      </c>
      <c r="AO3925" s="5" t="s">
        <v>5718</v>
      </c>
    </row>
    <row r="3926" spans="1:41" ht="14.25" x14ac:dyDescent="0.45">
      <c r="A3926" s="150">
        <v>2020</v>
      </c>
      <c r="B3926" s="5" t="s">
        <v>582</v>
      </c>
      <c r="C3926" s="5" t="s">
        <v>175</v>
      </c>
      <c r="D3926" s="5" t="s">
        <v>84</v>
      </c>
      <c r="E3926" s="5" t="s">
        <v>109</v>
      </c>
      <c r="F3926" s="5" t="s">
        <v>185</v>
      </c>
      <c r="G3926" s="5" t="s">
        <v>87</v>
      </c>
      <c r="H3926" s="5" t="s">
        <v>131</v>
      </c>
      <c r="I3926" s="150">
        <v>1335.7950003564201</v>
      </c>
      <c r="J3926" s="150"/>
      <c r="K3926" s="150"/>
      <c r="L3926" s="150"/>
      <c r="M3926" s="150">
        <v>0</v>
      </c>
      <c r="N3926" s="150">
        <v>0</v>
      </c>
      <c r="O3926" s="150">
        <v>0</v>
      </c>
      <c r="P3926" s="150">
        <v>0</v>
      </c>
      <c r="Q3926" s="150">
        <v>0</v>
      </c>
      <c r="R3926" s="150"/>
      <c r="S3926" s="150">
        <v>0</v>
      </c>
      <c r="T3926" s="150"/>
      <c r="U3926" s="150"/>
      <c r="V3926" s="150">
        <v>77.036286903208591</v>
      </c>
      <c r="W3926" s="150"/>
      <c r="X3926" s="150">
        <v>1962.750614142619</v>
      </c>
      <c r="Y3926" s="150">
        <v>0</v>
      </c>
      <c r="Z3926" s="150">
        <v>0</v>
      </c>
      <c r="AA3926" s="150"/>
      <c r="AB3926" s="150"/>
      <c r="AC3926" s="150"/>
      <c r="AD3926" s="150">
        <v>0</v>
      </c>
      <c r="AE3926" s="150"/>
      <c r="AF3926" s="150">
        <v>0</v>
      </c>
      <c r="AG3926" s="150"/>
      <c r="AH3926" s="150">
        <v>200.62928632618238</v>
      </c>
      <c r="AI3926" s="150">
        <v>0</v>
      </c>
      <c r="AJ3926" s="150">
        <v>0</v>
      </c>
      <c r="AK3926" s="150"/>
      <c r="AL3926" s="150">
        <v>3576.21142578125</v>
      </c>
      <c r="AM3926" s="150">
        <v>1412.831298828125</v>
      </c>
      <c r="AN3926" s="150">
        <v>2163.3798828125</v>
      </c>
      <c r="AO3926" s="5" t="s">
        <v>1006</v>
      </c>
    </row>
    <row r="3927" spans="1:41" ht="14.25" x14ac:dyDescent="0.45">
      <c r="A3927" s="150">
        <v>2020</v>
      </c>
      <c r="B3927" s="5" t="s">
        <v>4980</v>
      </c>
      <c r="C3927" s="5" t="s">
        <v>175</v>
      </c>
      <c r="D3927" s="5" t="s">
        <v>84</v>
      </c>
      <c r="E3927" s="5" t="s">
        <v>109</v>
      </c>
      <c r="F3927" s="5" t="s">
        <v>185</v>
      </c>
      <c r="G3927" s="5" t="s">
        <v>87</v>
      </c>
      <c r="H3927" s="5" t="s">
        <v>131</v>
      </c>
      <c r="I3927" s="150">
        <v>210.69622797447767</v>
      </c>
      <c r="J3927" s="150"/>
      <c r="K3927" s="150"/>
      <c r="L3927" s="150"/>
      <c r="M3927" s="150">
        <v>0</v>
      </c>
      <c r="N3927" s="150">
        <v>50.567094713874639</v>
      </c>
      <c r="O3927" s="150">
        <v>0</v>
      </c>
      <c r="P3927" s="150"/>
      <c r="Q3927" s="150">
        <v>0</v>
      </c>
      <c r="R3927" s="150">
        <v>0</v>
      </c>
      <c r="S3927" s="150">
        <v>0</v>
      </c>
      <c r="T3927" s="150"/>
      <c r="U3927" s="150"/>
      <c r="V3927" s="150">
        <v>211.74970911435005</v>
      </c>
      <c r="W3927" s="150"/>
      <c r="X3927" s="150">
        <v>0</v>
      </c>
      <c r="Y3927" s="150"/>
      <c r="Z3927" s="150"/>
      <c r="AA3927" s="150">
        <v>0</v>
      </c>
      <c r="AB3927" s="150">
        <v>0</v>
      </c>
      <c r="AC3927" s="150"/>
      <c r="AD3927" s="150"/>
      <c r="AE3927" s="150"/>
      <c r="AF3927" s="150">
        <v>0</v>
      </c>
      <c r="AG3927" s="150"/>
      <c r="AH3927" s="150">
        <v>205.42882227511572</v>
      </c>
      <c r="AI3927" s="150">
        <v>0</v>
      </c>
      <c r="AJ3927" s="150"/>
      <c r="AK3927" s="150"/>
      <c r="AL3927" s="150">
        <v>678.44183349609375</v>
      </c>
      <c r="AM3927" s="150">
        <v>473.01303100585938</v>
      </c>
      <c r="AN3927" s="150">
        <v>205.42881774902344</v>
      </c>
      <c r="AO3927" s="5" t="s">
        <v>5719</v>
      </c>
    </row>
    <row r="3928" spans="1:41" ht="14.25" x14ac:dyDescent="0.45">
      <c r="A3928" s="150">
        <v>2020</v>
      </c>
      <c r="B3928" s="5" t="s">
        <v>6344</v>
      </c>
      <c r="C3928" s="5" t="s">
        <v>175</v>
      </c>
      <c r="D3928" s="5" t="s">
        <v>84</v>
      </c>
      <c r="E3928" s="5" t="s">
        <v>109</v>
      </c>
      <c r="F3928" s="5" t="s">
        <v>185</v>
      </c>
      <c r="G3928" s="5" t="s">
        <v>87</v>
      </c>
      <c r="H3928" s="5" t="s">
        <v>131</v>
      </c>
      <c r="I3928" s="150">
        <v>204.81851417355293</v>
      </c>
      <c r="J3928" s="150"/>
      <c r="K3928" s="150"/>
      <c r="L3928" s="150"/>
      <c r="M3928" s="150">
        <v>0</v>
      </c>
      <c r="N3928" s="150">
        <v>181.77643132902821</v>
      </c>
      <c r="O3928" s="150">
        <v>0</v>
      </c>
      <c r="P3928" s="150"/>
      <c r="Q3928" s="150">
        <v>0</v>
      </c>
      <c r="R3928" s="150"/>
      <c r="S3928" s="150"/>
      <c r="T3928" s="150"/>
      <c r="U3928" s="150"/>
      <c r="V3928" s="150">
        <v>167.95118162231338</v>
      </c>
      <c r="W3928" s="150"/>
      <c r="X3928" s="150">
        <v>0</v>
      </c>
      <c r="Y3928" s="150">
        <v>0</v>
      </c>
      <c r="Z3928" s="150"/>
      <c r="AA3928" s="150">
        <v>0</v>
      </c>
      <c r="AB3928" s="150"/>
      <c r="AC3928" s="150"/>
      <c r="AD3928" s="150">
        <v>0</v>
      </c>
      <c r="AE3928" s="150"/>
      <c r="AF3928" s="150">
        <v>0</v>
      </c>
      <c r="AG3928" s="150"/>
      <c r="AH3928" s="150">
        <v>459.3055180341924</v>
      </c>
      <c r="AI3928" s="150">
        <v>0</v>
      </c>
      <c r="AJ3928" s="150"/>
      <c r="AK3928" s="150"/>
      <c r="AL3928" s="150">
        <v>1013.8516845703125</v>
      </c>
      <c r="AM3928" s="150">
        <v>554.546142578125</v>
      </c>
      <c r="AN3928" s="150">
        <v>459.30551147460938</v>
      </c>
      <c r="AO3928" s="5" t="s">
        <v>6698</v>
      </c>
    </row>
    <row r="3929" spans="1:41" ht="14.25" x14ac:dyDescent="0.45">
      <c r="A3929" s="150">
        <v>2020</v>
      </c>
      <c r="B3929" s="5" t="s">
        <v>1478</v>
      </c>
      <c r="C3929" s="5" t="s">
        <v>175</v>
      </c>
      <c r="D3929" s="5" t="s">
        <v>84</v>
      </c>
      <c r="E3929" s="5" t="s">
        <v>109</v>
      </c>
      <c r="F3929" s="5" t="s">
        <v>185</v>
      </c>
      <c r="G3929" s="5" t="s">
        <v>87</v>
      </c>
      <c r="H3929" s="5" t="s">
        <v>131</v>
      </c>
      <c r="I3929" s="150">
        <v>1145.6723875233401</v>
      </c>
      <c r="J3929" s="150"/>
      <c r="K3929" s="150"/>
      <c r="L3929" s="150">
        <v>27.611912657509105</v>
      </c>
      <c r="M3929" s="150"/>
      <c r="N3929" s="150">
        <v>0</v>
      </c>
      <c r="O3929" s="150">
        <v>0</v>
      </c>
      <c r="P3929" s="150"/>
      <c r="Q3929" s="150"/>
      <c r="R3929" s="150"/>
      <c r="S3929" s="150">
        <v>0</v>
      </c>
      <c r="T3929" s="150"/>
      <c r="U3929" s="150"/>
      <c r="V3929" s="150">
        <v>61.02887290066478</v>
      </c>
      <c r="W3929" s="150"/>
      <c r="X3929" s="150"/>
      <c r="Y3929" s="150">
        <v>0</v>
      </c>
      <c r="Z3929" s="150"/>
      <c r="AA3929" s="150">
        <v>0</v>
      </c>
      <c r="AB3929" s="150"/>
      <c r="AC3929" s="150"/>
      <c r="AD3929" s="150">
        <v>0</v>
      </c>
      <c r="AE3929" s="150"/>
      <c r="AF3929" s="150"/>
      <c r="AG3929" s="150"/>
      <c r="AH3929" s="150">
        <v>667.86318346302812</v>
      </c>
      <c r="AI3929" s="150">
        <v>0</v>
      </c>
      <c r="AJ3929" s="150">
        <v>0</v>
      </c>
      <c r="AK3929" s="150"/>
      <c r="AL3929" s="150">
        <v>1902.1763916015625</v>
      </c>
      <c r="AM3929" s="150">
        <v>1234.313232421875</v>
      </c>
      <c r="AN3929" s="150">
        <v>667.8631591796875</v>
      </c>
      <c r="AO3929" s="5" t="s">
        <v>2743</v>
      </c>
    </row>
    <row r="3930" spans="1:41" ht="14.25" x14ac:dyDescent="0.45">
      <c r="A3930" s="150">
        <v>2020</v>
      </c>
      <c r="B3930" s="5" t="s">
        <v>4024</v>
      </c>
      <c r="C3930" s="5" t="s">
        <v>175</v>
      </c>
      <c r="D3930" s="5" t="s">
        <v>84</v>
      </c>
      <c r="E3930" s="5" t="s">
        <v>109</v>
      </c>
      <c r="F3930" s="5" t="s">
        <v>185</v>
      </c>
      <c r="G3930" s="5" t="s">
        <v>87</v>
      </c>
      <c r="H3930" s="5" t="s">
        <v>131</v>
      </c>
      <c r="I3930" s="150">
        <v>984.03823576683237</v>
      </c>
      <c r="J3930" s="150"/>
      <c r="K3930" s="150"/>
      <c r="L3930" s="150"/>
      <c r="M3930" s="150"/>
      <c r="N3930" s="150">
        <v>109.27009690964991</v>
      </c>
      <c r="O3930" s="150">
        <v>0</v>
      </c>
      <c r="P3930" s="150"/>
      <c r="Q3930" s="150">
        <v>0</v>
      </c>
      <c r="R3930" s="150"/>
      <c r="S3930" s="150">
        <v>0</v>
      </c>
      <c r="T3930" s="150"/>
      <c r="U3930" s="150"/>
      <c r="V3930" s="150">
        <v>210.96701878595775</v>
      </c>
      <c r="W3930" s="150"/>
      <c r="X3930" s="150">
        <v>0</v>
      </c>
      <c r="Y3930" s="150">
        <v>0</v>
      </c>
      <c r="Z3930" s="150">
        <v>0</v>
      </c>
      <c r="AA3930" s="150">
        <v>0</v>
      </c>
      <c r="AB3930" s="150"/>
      <c r="AC3930" s="150"/>
      <c r="AD3930" s="150">
        <v>0</v>
      </c>
      <c r="AE3930" s="150"/>
      <c r="AF3930" s="150">
        <v>0</v>
      </c>
      <c r="AG3930" s="150"/>
      <c r="AH3930" s="150">
        <v>205.55760804785626</v>
      </c>
      <c r="AI3930" s="150">
        <v>0</v>
      </c>
      <c r="AJ3930" s="150">
        <v>294.32303035041247</v>
      </c>
      <c r="AK3930" s="150"/>
      <c r="AL3930" s="150">
        <v>1804.156005859375</v>
      </c>
      <c r="AM3930" s="150">
        <v>1598.598388671875</v>
      </c>
      <c r="AN3930" s="150">
        <v>205.55760192871094</v>
      </c>
      <c r="AO3930" s="5" t="s">
        <v>4454</v>
      </c>
    </row>
    <row r="3931" spans="1:41" ht="14.25" x14ac:dyDescent="0.45">
      <c r="A3931" s="150">
        <v>2020</v>
      </c>
      <c r="B3931" s="5" t="s">
        <v>7352</v>
      </c>
      <c r="C3931" s="5" t="s">
        <v>175</v>
      </c>
      <c r="D3931" s="5" t="s">
        <v>84</v>
      </c>
      <c r="E3931" s="5" t="s">
        <v>109</v>
      </c>
      <c r="F3931" s="5" t="s">
        <v>185</v>
      </c>
      <c r="G3931" s="5" t="s">
        <v>87</v>
      </c>
      <c r="H3931" s="5" t="s">
        <v>131</v>
      </c>
      <c r="I3931" s="150">
        <v>200</v>
      </c>
      <c r="J3931" s="150">
        <v>0</v>
      </c>
      <c r="K3931" s="150"/>
      <c r="L3931" s="150"/>
      <c r="M3931" s="150">
        <v>0</v>
      </c>
      <c r="N3931" s="150">
        <v>42.9</v>
      </c>
      <c r="O3931" s="150">
        <v>0</v>
      </c>
      <c r="P3931" s="150"/>
      <c r="Q3931" s="150">
        <v>0</v>
      </c>
      <c r="R3931" s="150"/>
      <c r="S3931" s="150"/>
      <c r="T3931" s="150">
        <v>0</v>
      </c>
      <c r="U3931" s="150"/>
      <c r="V3931" s="150">
        <v>38</v>
      </c>
      <c r="W3931" s="150"/>
      <c r="X3931" s="150">
        <v>0</v>
      </c>
      <c r="Y3931" s="150">
        <v>0</v>
      </c>
      <c r="Z3931" s="150"/>
      <c r="AA3931" s="150">
        <v>0</v>
      </c>
      <c r="AB3931" s="150"/>
      <c r="AC3931" s="150"/>
      <c r="AD3931" s="150">
        <v>0</v>
      </c>
      <c r="AE3931" s="150"/>
      <c r="AF3931" s="150">
        <v>0</v>
      </c>
      <c r="AG3931" s="150"/>
      <c r="AH3931" s="150">
        <v>449</v>
      </c>
      <c r="AI3931" s="150">
        <v>0</v>
      </c>
      <c r="AJ3931" s="150"/>
      <c r="AK3931" s="150"/>
      <c r="AL3931" s="150">
        <v>729.9000244140625</v>
      </c>
      <c r="AM3931" s="150">
        <v>280.89999389648438</v>
      </c>
      <c r="AN3931" s="150">
        <v>449</v>
      </c>
      <c r="AO3931" s="5" t="s">
        <v>7395</v>
      </c>
    </row>
    <row r="3932" spans="1:41" ht="14.25" x14ac:dyDescent="0.45">
      <c r="A3932" s="150">
        <v>2020</v>
      </c>
      <c r="B3932" s="5" t="s">
        <v>7352</v>
      </c>
      <c r="C3932" s="5" t="s">
        <v>175</v>
      </c>
      <c r="D3932" s="5" t="s">
        <v>84</v>
      </c>
      <c r="E3932" s="5" t="s">
        <v>109</v>
      </c>
      <c r="F3932" s="5" t="s">
        <v>188</v>
      </c>
      <c r="G3932" s="5" t="s">
        <v>87</v>
      </c>
      <c r="H3932" s="5" t="s">
        <v>131</v>
      </c>
      <c r="I3932" s="150">
        <v>700</v>
      </c>
      <c r="J3932" s="150">
        <v>827</v>
      </c>
      <c r="K3932" s="150"/>
      <c r="L3932" s="150"/>
      <c r="M3932" s="150">
        <v>2550</v>
      </c>
      <c r="N3932" s="150">
        <v>3418.28</v>
      </c>
      <c r="O3932" s="150">
        <v>221.68299999999999</v>
      </c>
      <c r="P3932" s="150">
        <v>478.08499999999998</v>
      </c>
      <c r="Q3932" s="150">
        <v>232.67439999999999</v>
      </c>
      <c r="R3932" s="150">
        <v>2030.3384399999979</v>
      </c>
      <c r="S3932" s="150">
        <v>1025</v>
      </c>
      <c r="T3932" s="150">
        <v>845.62047272727284</v>
      </c>
      <c r="U3932" s="150"/>
      <c r="V3932" s="150">
        <v>4</v>
      </c>
      <c r="W3932" s="150"/>
      <c r="X3932" s="150">
        <v>260</v>
      </c>
      <c r="Y3932" s="150">
        <v>585.65</v>
      </c>
      <c r="Z3932" s="150">
        <v>7.3082624999999997</v>
      </c>
      <c r="AA3932" s="150">
        <v>6975</v>
      </c>
      <c r="AB3932" s="150">
        <v>0</v>
      </c>
      <c r="AC3932" s="150">
        <v>0</v>
      </c>
      <c r="AD3932" s="150">
        <v>19.368832000000001</v>
      </c>
      <c r="AE3932" s="150">
        <v>287</v>
      </c>
      <c r="AF3932" s="150">
        <v>5879.7025722718126</v>
      </c>
      <c r="AG3932" s="150">
        <v>26818</v>
      </c>
      <c r="AH3932" s="150">
        <v>1173</v>
      </c>
      <c r="AI3932" s="150"/>
      <c r="AJ3932" s="150">
        <v>324.65467429672191</v>
      </c>
      <c r="AK3932" s="150"/>
      <c r="AL3932" s="150">
        <v>54662.3671875</v>
      </c>
      <c r="AM3932" s="150">
        <v>48567.6953125</v>
      </c>
      <c r="AN3932" s="150">
        <v>6094.67236328125</v>
      </c>
      <c r="AO3932" s="5" t="s">
        <v>7396</v>
      </c>
    </row>
    <row r="3933" spans="1:41" ht="14.25" x14ac:dyDescent="0.45">
      <c r="A3933" s="150">
        <v>2020</v>
      </c>
      <c r="B3933" s="5" t="s">
        <v>4980</v>
      </c>
      <c r="C3933" s="5" t="s">
        <v>175</v>
      </c>
      <c r="D3933" s="5" t="s">
        <v>84</v>
      </c>
      <c r="E3933" s="5" t="s">
        <v>109</v>
      </c>
      <c r="F3933" s="5" t="s">
        <v>188</v>
      </c>
      <c r="G3933" s="5" t="s">
        <v>87</v>
      </c>
      <c r="H3933" s="5" t="s">
        <v>131</v>
      </c>
      <c r="I3933" s="150">
        <v>368.71839895533589</v>
      </c>
      <c r="J3933" s="150">
        <v>1424.3264667855942</v>
      </c>
      <c r="K3933" s="150">
        <v>0</v>
      </c>
      <c r="L3933" s="150"/>
      <c r="M3933" s="150">
        <v>432.92831277470731</v>
      </c>
      <c r="N3933" s="150">
        <v>4653.6186800687346</v>
      </c>
      <c r="O3933" s="150">
        <v>233.53885953033065</v>
      </c>
      <c r="P3933" s="150">
        <v>517.91555842748312</v>
      </c>
      <c r="Q3933" s="150">
        <v>87.975118126125338</v>
      </c>
      <c r="R3933" s="150">
        <v>29.616120229805002</v>
      </c>
      <c r="S3933" s="150">
        <v>210.69622797447767</v>
      </c>
      <c r="T3933" s="150">
        <v>0</v>
      </c>
      <c r="U3933" s="150">
        <v>263.37028496809705</v>
      </c>
      <c r="V3933" s="150">
        <v>1158.8292538596272</v>
      </c>
      <c r="W3933" s="150">
        <v>0</v>
      </c>
      <c r="X3933" s="150">
        <v>273.90509636682094</v>
      </c>
      <c r="Y3933" s="150">
        <v>606.4364181675403</v>
      </c>
      <c r="Z3933" s="150">
        <v>5.2674056810239822</v>
      </c>
      <c r="AA3933" s="150">
        <v>7128.9068735164519</v>
      </c>
      <c r="AB3933" s="150"/>
      <c r="AC3933" s="150">
        <v>0</v>
      </c>
      <c r="AD3933" s="150">
        <v>0</v>
      </c>
      <c r="AE3933" s="150">
        <v>206.94139838071141</v>
      </c>
      <c r="AF3933" s="150">
        <v>14552.926935758196</v>
      </c>
      <c r="AG3933" s="150">
        <v>5113.597452940573</v>
      </c>
      <c r="AH3933" s="150">
        <v>736.38331677079941</v>
      </c>
      <c r="AI3933" s="150"/>
      <c r="AJ3933" s="150">
        <v>210.69622797447767</v>
      </c>
      <c r="AK3933" s="150"/>
      <c r="AL3933" s="150">
        <v>38216.59375</v>
      </c>
      <c r="AM3933" s="150">
        <v>36329.140625</v>
      </c>
      <c r="AN3933" s="150">
        <v>1887.4517822265625</v>
      </c>
      <c r="AO3933" s="5" t="s">
        <v>5720</v>
      </c>
    </row>
    <row r="3934" spans="1:41" ht="14.25" x14ac:dyDescent="0.45">
      <c r="A3934" s="150">
        <v>2020</v>
      </c>
      <c r="B3934" s="5" t="s">
        <v>4024</v>
      </c>
      <c r="C3934" s="5" t="s">
        <v>175</v>
      </c>
      <c r="D3934" s="5" t="s">
        <v>84</v>
      </c>
      <c r="E3934" s="5" t="s">
        <v>109</v>
      </c>
      <c r="F3934" s="5" t="s">
        <v>188</v>
      </c>
      <c r="G3934" s="5" t="s">
        <v>87</v>
      </c>
      <c r="H3934" s="5" t="s">
        <v>131</v>
      </c>
      <c r="I3934" s="150">
        <v>324.56464428608888</v>
      </c>
      <c r="J3934" s="150">
        <v>688.07704588650836</v>
      </c>
      <c r="K3934" s="150"/>
      <c r="L3934" s="150">
        <v>0</v>
      </c>
      <c r="M3934" s="150">
        <v>476.02814495293029</v>
      </c>
      <c r="N3934" s="150">
        <v>3732.8319116191628</v>
      </c>
      <c r="O3934" s="150">
        <v>241.25971891932605</v>
      </c>
      <c r="P3934" s="150">
        <v>177.42867220972857</v>
      </c>
      <c r="Q3934" s="150">
        <v>89.131012697867746</v>
      </c>
      <c r="R3934" s="150">
        <v>789.19523867763473</v>
      </c>
      <c r="S3934" s="150">
        <v>612.18249626784109</v>
      </c>
      <c r="T3934" s="150">
        <v>1298.2585771443555</v>
      </c>
      <c r="U3934" s="150">
        <v>509.56649152915952</v>
      </c>
      <c r="V3934" s="150">
        <v>2055.5760804785627</v>
      </c>
      <c r="W3934" s="150">
        <v>37.865875166710367</v>
      </c>
      <c r="X3934" s="150">
        <v>225.91743744008076</v>
      </c>
      <c r="Y3934" s="150">
        <v>443.57168052432144</v>
      </c>
      <c r="Z3934" s="150">
        <v>16.228232214304441</v>
      </c>
      <c r="AA3934" s="150">
        <v>7475.8056400562464</v>
      </c>
      <c r="AB3934" s="150">
        <v>0</v>
      </c>
      <c r="AC3934" s="150">
        <v>566.56815718190387</v>
      </c>
      <c r="AD3934" s="150">
        <v>330.29286124255754</v>
      </c>
      <c r="AE3934" s="150">
        <v>282.37124052889732</v>
      </c>
      <c r="AF3934" s="150">
        <v>6053.2948023702811</v>
      </c>
      <c r="AG3934" s="150">
        <v>3671.9080090232851</v>
      </c>
      <c r="AH3934" s="150">
        <v>1285.2759913729119</v>
      </c>
      <c r="AI3934" s="150"/>
      <c r="AJ3934" s="150">
        <v>649.12928857217776</v>
      </c>
      <c r="AK3934" s="150"/>
      <c r="AL3934" s="150">
        <v>32032.328125</v>
      </c>
      <c r="AM3934" s="150">
        <v>27525.248046875</v>
      </c>
      <c r="AN3934" s="150">
        <v>4507.08154296875</v>
      </c>
      <c r="AO3934" s="5" t="s">
        <v>4455</v>
      </c>
    </row>
    <row r="3935" spans="1:41" ht="14.25" x14ac:dyDescent="0.45">
      <c r="A3935" s="150">
        <v>2020</v>
      </c>
      <c r="B3935" s="5" t="s">
        <v>6344</v>
      </c>
      <c r="C3935" s="5" t="s">
        <v>175</v>
      </c>
      <c r="D3935" s="5" t="s">
        <v>84</v>
      </c>
      <c r="E3935" s="5" t="s">
        <v>109</v>
      </c>
      <c r="F3935" s="5" t="s">
        <v>188</v>
      </c>
      <c r="G3935" s="5" t="s">
        <v>87</v>
      </c>
      <c r="H3935" s="5" t="s">
        <v>131</v>
      </c>
      <c r="I3935" s="150">
        <v>716.8647996074352</v>
      </c>
      <c r="J3935" s="150">
        <v>2550.1660637256941</v>
      </c>
      <c r="K3935" s="150">
        <v>0</v>
      </c>
      <c r="L3935" s="150"/>
      <c r="M3935" s="150">
        <v>337.9505483863623</v>
      </c>
      <c r="N3935" s="150">
        <v>2696.1832980259014</v>
      </c>
      <c r="O3935" s="150">
        <v>227.02391338767865</v>
      </c>
      <c r="P3935" s="150">
        <v>489.60329674331524</v>
      </c>
      <c r="Q3935" s="150">
        <v>285.7578747182946</v>
      </c>
      <c r="R3935" s="150">
        <v>0</v>
      </c>
      <c r="S3935" s="150">
        <v>824.95981864766952</v>
      </c>
      <c r="T3935" s="150">
        <v>0</v>
      </c>
      <c r="U3935" s="150">
        <v>102.40925708677646</v>
      </c>
      <c r="V3935" s="150">
        <v>614.45554252065881</v>
      </c>
      <c r="W3935" s="150">
        <v>174.09573704751998</v>
      </c>
      <c r="X3935" s="150">
        <v>217.10762502396611</v>
      </c>
      <c r="Y3935" s="150">
        <v>599.75981412870635</v>
      </c>
      <c r="Z3935" s="150">
        <v>5.8929097784729327</v>
      </c>
      <c r="AA3935" s="150">
        <v>6923.8898716369567</v>
      </c>
      <c r="AB3935" s="150"/>
      <c r="AC3935" s="150">
        <v>0</v>
      </c>
      <c r="AD3935" s="150">
        <v>35.893248468792372</v>
      </c>
      <c r="AE3935" s="150">
        <v>111.29407941311101</v>
      </c>
      <c r="AF3935" s="150">
        <v>4215.5274854504778</v>
      </c>
      <c r="AG3935" s="150">
        <v>30951.149769336451</v>
      </c>
      <c r="AH3935" s="150">
        <v>1201.7059161222785</v>
      </c>
      <c r="AI3935" s="150"/>
      <c r="AJ3935" s="150">
        <v>307.2277712603294</v>
      </c>
      <c r="AK3935" s="150"/>
      <c r="AL3935" s="150">
        <v>53588.91796875</v>
      </c>
      <c r="AM3935" s="150">
        <v>50570.1796875</v>
      </c>
      <c r="AN3935" s="150">
        <v>3018.73681640625</v>
      </c>
      <c r="AO3935" s="5" t="s">
        <v>6699</v>
      </c>
    </row>
    <row r="3936" spans="1:41" ht="14.25" x14ac:dyDescent="0.45">
      <c r="A3936" s="150">
        <v>2020</v>
      </c>
      <c r="B3936" s="5" t="s">
        <v>1478</v>
      </c>
      <c r="C3936" s="5" t="s">
        <v>175</v>
      </c>
      <c r="D3936" s="5" t="s">
        <v>84</v>
      </c>
      <c r="E3936" s="5" t="s">
        <v>109</v>
      </c>
      <c r="F3936" s="5" t="s">
        <v>188</v>
      </c>
      <c r="G3936" s="5" t="s">
        <v>87</v>
      </c>
      <c r="H3936" s="5" t="s">
        <v>131</v>
      </c>
      <c r="I3936" s="150">
        <v>1496.9346183181929</v>
      </c>
      <c r="J3936" s="150">
        <v>193.98671227304084</v>
      </c>
      <c r="K3936" s="150">
        <v>0</v>
      </c>
      <c r="L3936" s="150"/>
      <c r="M3936" s="150">
        <v>330.47710419793947</v>
      </c>
      <c r="N3936" s="150">
        <v>1926.0711135961637</v>
      </c>
      <c r="O3936" s="150">
        <v>253.32739694615569</v>
      </c>
      <c r="P3936" s="150">
        <v>408.70674153695205</v>
      </c>
      <c r="Q3936" s="150">
        <v>239.51771669115672</v>
      </c>
      <c r="R3936" s="150">
        <v>859.27457398716695</v>
      </c>
      <c r="S3936" s="150">
        <v>1417.3328791360113</v>
      </c>
      <c r="T3936" s="150">
        <v>518.16967557168209</v>
      </c>
      <c r="U3936" s="150">
        <v>1211.3655526697992</v>
      </c>
      <c r="V3936" s="150">
        <v>414.5357404573457</v>
      </c>
      <c r="W3936" s="150">
        <v>0</v>
      </c>
      <c r="X3936" s="150">
        <v>253.32739694615569</v>
      </c>
      <c r="Y3936" s="150">
        <v>172.7232251905607</v>
      </c>
      <c r="Z3936" s="150">
        <v>0</v>
      </c>
      <c r="AA3936" s="150">
        <v>8452.8877379064106</v>
      </c>
      <c r="AB3936" s="150"/>
      <c r="AC3936" s="150">
        <v>0</v>
      </c>
      <c r="AD3936" s="150">
        <v>323.18666822861877</v>
      </c>
      <c r="AE3936" s="150">
        <v>215.40658859965208</v>
      </c>
      <c r="AF3936" s="150">
        <v>7186.6801729231856</v>
      </c>
      <c r="AG3936" s="150">
        <v>6162.1142414840006</v>
      </c>
      <c r="AH3936" s="150">
        <v>790.88954558612579</v>
      </c>
      <c r="AI3936" s="150"/>
      <c r="AJ3936" s="150">
        <v>1784.8066603024606</v>
      </c>
      <c r="AK3936" s="150"/>
      <c r="AL3936" s="150">
        <v>34611.72265625</v>
      </c>
      <c r="AM3936" s="150">
        <v>30725.009765625</v>
      </c>
      <c r="AN3936" s="150">
        <v>3886.710693359375</v>
      </c>
      <c r="AO3936" s="5" t="s">
        <v>2744</v>
      </c>
    </row>
    <row r="3937" spans="1:41" ht="14.25" x14ac:dyDescent="0.45">
      <c r="A3937" s="150">
        <v>2020</v>
      </c>
      <c r="B3937" s="5" t="s">
        <v>582</v>
      </c>
      <c r="C3937" s="5" t="s">
        <v>175</v>
      </c>
      <c r="D3937" s="5" t="s">
        <v>84</v>
      </c>
      <c r="E3937" s="5" t="s">
        <v>109</v>
      </c>
      <c r="F3937" s="5" t="s">
        <v>188</v>
      </c>
      <c r="G3937" s="5" t="s">
        <v>87</v>
      </c>
      <c r="H3937" s="5" t="s">
        <v>131</v>
      </c>
      <c r="I3937" s="150">
        <v>334.94037784003734</v>
      </c>
      <c r="J3937" s="150">
        <v>333.26567595083719</v>
      </c>
      <c r="K3937" s="150">
        <v>0</v>
      </c>
      <c r="L3937" s="150">
        <v>39.076377414671029</v>
      </c>
      <c r="M3937" s="150">
        <v>279.11698153336448</v>
      </c>
      <c r="N3937" s="150">
        <v>3918.3558335579837</v>
      </c>
      <c r="O3937" s="150">
        <v>248.97234752776112</v>
      </c>
      <c r="P3937" s="150">
        <v>334.9761048136736</v>
      </c>
      <c r="Q3937" s="150">
        <v>90.621051151480756</v>
      </c>
      <c r="R3937" s="150">
        <v>792.76301698140958</v>
      </c>
      <c r="S3937" s="150">
        <v>447.47327549390587</v>
      </c>
      <c r="T3937" s="150">
        <v>502.41056676005604</v>
      </c>
      <c r="U3937" s="150">
        <v>615.17382729953533</v>
      </c>
      <c r="V3937" s="150">
        <v>401.92845340804485</v>
      </c>
      <c r="W3937" s="150">
        <v>0</v>
      </c>
      <c r="X3937" s="150">
        <v>228.56823684621972</v>
      </c>
      <c r="Y3937" s="150">
        <v>334.94037784003734</v>
      </c>
      <c r="Z3937" s="150">
        <v>0</v>
      </c>
      <c r="AA3937" s="150">
        <v>7198.9237819725986</v>
      </c>
      <c r="AB3937" s="150">
        <v>0</v>
      </c>
      <c r="AC3937" s="150">
        <v>556.83837815906213</v>
      </c>
      <c r="AD3937" s="150">
        <v>340.85171533636105</v>
      </c>
      <c r="AE3937" s="150">
        <v>456.50140563744827</v>
      </c>
      <c r="AF3937" s="150">
        <v>7996.7216080837088</v>
      </c>
      <c r="AG3937" s="150">
        <v>5804.5167479678476</v>
      </c>
      <c r="AH3937" s="150">
        <v>855.01665521613006</v>
      </c>
      <c r="AI3937" s="150"/>
      <c r="AJ3937" s="150">
        <v>1328.596832098815</v>
      </c>
      <c r="AK3937" s="150"/>
      <c r="AL3937" s="150">
        <v>33440.55078125</v>
      </c>
      <c r="AM3937" s="150">
        <v>30538.140625</v>
      </c>
      <c r="AN3937" s="150">
        <v>2902.40966796875</v>
      </c>
      <c r="AO3937" s="5" t="s">
        <v>1007</v>
      </c>
    </row>
    <row r="3938" spans="1:41" ht="14.25" x14ac:dyDescent="0.45">
      <c r="A3938" s="150">
        <v>2020</v>
      </c>
      <c r="B3938" s="5" t="s">
        <v>4980</v>
      </c>
      <c r="C3938" s="5" t="s">
        <v>175</v>
      </c>
      <c r="D3938" s="5" t="s">
        <v>84</v>
      </c>
      <c r="E3938" s="5" t="s">
        <v>109</v>
      </c>
      <c r="F3938" s="5" t="s">
        <v>191</v>
      </c>
      <c r="G3938" s="5" t="s">
        <v>87</v>
      </c>
      <c r="H3938" s="5" t="s">
        <v>131</v>
      </c>
      <c r="I3938" s="150">
        <v>3514.4130826142873</v>
      </c>
      <c r="J3938" s="150">
        <v>23050.153425944442</v>
      </c>
      <c r="K3938" s="150">
        <v>584.68203262917552</v>
      </c>
      <c r="L3938" s="150">
        <v>813.28743998148377</v>
      </c>
      <c r="M3938" s="150">
        <v>8134.495140030027</v>
      </c>
      <c r="N3938" s="150">
        <v>3312.7382210414462</v>
      </c>
      <c r="O3938" s="150">
        <v>4207.9503732934509</v>
      </c>
      <c r="P3938" s="150">
        <v>3601.129329161743</v>
      </c>
      <c r="Q3938" s="150">
        <v>122.62347293857377</v>
      </c>
      <c r="R3938" s="150">
        <v>1393.9543045976882</v>
      </c>
      <c r="S3938" s="150">
        <v>3897.880217527837</v>
      </c>
      <c r="T3938" s="150">
        <v>3985.3191521372451</v>
      </c>
      <c r="U3938" s="150">
        <v>0</v>
      </c>
      <c r="V3938" s="150">
        <v>1538.082464213687</v>
      </c>
      <c r="W3938" s="150">
        <v>1943.6727030645563</v>
      </c>
      <c r="X3938" s="150">
        <v>5372.7538133491807</v>
      </c>
      <c r="Y3938" s="150">
        <v>4329.4914405335539</v>
      </c>
      <c r="Z3938" s="150">
        <v>4836.6053955522648</v>
      </c>
      <c r="AA3938" s="150">
        <v>37907.411856028149</v>
      </c>
      <c r="AB3938" s="150">
        <v>695.29755231577633</v>
      </c>
      <c r="AC3938" s="150">
        <v>3710.1114474105948</v>
      </c>
      <c r="AD3938" s="150">
        <v>5065.4769662697672</v>
      </c>
      <c r="AE3938" s="150">
        <v>2303.7099965616285</v>
      </c>
      <c r="AF3938" s="150">
        <v>3471.6893877007474</v>
      </c>
      <c r="AG3938" s="150">
        <v>23844.492119871637</v>
      </c>
      <c r="AH3938" s="150">
        <v>8344.6241089291871</v>
      </c>
      <c r="AI3938" s="150"/>
      <c r="AJ3938" s="150">
        <v>7067.804967403853</v>
      </c>
      <c r="AK3938" s="150">
        <v>440.35511646665833</v>
      </c>
      <c r="AL3938" s="150">
        <v>167490.203125</v>
      </c>
      <c r="AM3938" s="150">
        <v>124817.6953125</v>
      </c>
      <c r="AN3938" s="150">
        <v>42672.5078125</v>
      </c>
      <c r="AO3938" s="5" t="s">
        <v>5721</v>
      </c>
    </row>
    <row r="3939" spans="1:41" ht="14.25" x14ac:dyDescent="0.45">
      <c r="A3939" s="150">
        <v>2020</v>
      </c>
      <c r="B3939" s="5" t="s">
        <v>6344</v>
      </c>
      <c r="C3939" s="5" t="s">
        <v>175</v>
      </c>
      <c r="D3939" s="5" t="s">
        <v>84</v>
      </c>
      <c r="E3939" s="5" t="s">
        <v>109</v>
      </c>
      <c r="F3939" s="5" t="s">
        <v>191</v>
      </c>
      <c r="G3939" s="5" t="s">
        <v>87</v>
      </c>
      <c r="H3939" s="5" t="s">
        <v>131</v>
      </c>
      <c r="I3939" s="150">
        <v>3746.130624234283</v>
      </c>
      <c r="J3939" s="150">
        <v>22599.908418268598</v>
      </c>
      <c r="K3939" s="150">
        <v>605.24797168569671</v>
      </c>
      <c r="L3939" s="150">
        <v>977.91521275476623</v>
      </c>
      <c r="M3939" s="150">
        <v>7342.7437331218725</v>
      </c>
      <c r="N3939" s="150">
        <v>3736.3409475653889</v>
      </c>
      <c r="O3939" s="150">
        <v>4081.09543073028</v>
      </c>
      <c r="P3939" s="150">
        <v>3824.1900322635365</v>
      </c>
      <c r="Q3939" s="150">
        <v>122.60705400766025</v>
      </c>
      <c r="R3939" s="150">
        <v>1176.6081666962393</v>
      </c>
      <c r="S3939" s="150">
        <v>5605.6113483988629</v>
      </c>
      <c r="T3939" s="150">
        <v>3717.4560322499856</v>
      </c>
      <c r="U3939" s="150">
        <v>0</v>
      </c>
      <c r="V3939" s="150">
        <v>1986.7395874834633</v>
      </c>
      <c r="W3939" s="150">
        <v>1996.980513192141</v>
      </c>
      <c r="X3939" s="150">
        <v>5292.5104062446071</v>
      </c>
      <c r="Y3939" s="150">
        <v>4326.4838841450446</v>
      </c>
      <c r="Z3939" s="150">
        <v>4332.0295200363671</v>
      </c>
      <c r="AA3939" s="150">
        <v>38741.421955927537</v>
      </c>
      <c r="AB3939" s="150">
        <v>1343.3377549495015</v>
      </c>
      <c r="AC3939" s="150">
        <v>4736.3365147010954</v>
      </c>
      <c r="AD3939" s="150">
        <v>5191.024967115557</v>
      </c>
      <c r="AE3939" s="150">
        <v>2504.5351081283461</v>
      </c>
      <c r="AF3939" s="150">
        <v>13602.858299707388</v>
      </c>
      <c r="AG3939" s="150">
        <v>15064.401717464818</v>
      </c>
      <c r="AH3939" s="150">
        <v>7958.4429937029427</v>
      </c>
      <c r="AI3939" s="150"/>
      <c r="AJ3939" s="150">
        <v>8243.9451954855049</v>
      </c>
      <c r="AK3939" s="150">
        <v>438.31162033140328</v>
      </c>
      <c r="AL3939" s="150">
        <v>173295.203125</v>
      </c>
      <c r="AM3939" s="150">
        <v>129722.453125</v>
      </c>
      <c r="AN3939" s="150">
        <v>43572.76171875</v>
      </c>
      <c r="AO3939" s="5" t="s">
        <v>6700</v>
      </c>
    </row>
    <row r="3940" spans="1:41" ht="14.25" x14ac:dyDescent="0.45">
      <c r="A3940" s="150">
        <v>2020</v>
      </c>
      <c r="B3940" s="5" t="s">
        <v>4024</v>
      </c>
      <c r="C3940" s="5" t="s">
        <v>175</v>
      </c>
      <c r="D3940" s="5" t="s">
        <v>84</v>
      </c>
      <c r="E3940" s="5" t="s">
        <v>109</v>
      </c>
      <c r="F3940" s="5" t="s">
        <v>191</v>
      </c>
      <c r="G3940" s="5" t="s">
        <v>87</v>
      </c>
      <c r="H3940" s="5" t="s">
        <v>131</v>
      </c>
      <c r="I3940" s="150">
        <v>3938.051017337878</v>
      </c>
      <c r="J3940" s="150">
        <v>18743.608207521633</v>
      </c>
      <c r="K3940" s="150">
        <v>406.30084053880222</v>
      </c>
      <c r="L3940" s="150">
        <v>897.96218252484584</v>
      </c>
      <c r="M3940" s="150">
        <v>5647.4248105779461</v>
      </c>
      <c r="N3940" s="150">
        <v>3169.9146925274677</v>
      </c>
      <c r="O3940" s="150">
        <v>4083.0232251189977</v>
      </c>
      <c r="P3940" s="150">
        <v>3272.693496551396</v>
      </c>
      <c r="Q3940" s="150">
        <v>215.17205149773892</v>
      </c>
      <c r="R3940" s="150">
        <v>1437.2108344096489</v>
      </c>
      <c r="S3940" s="150">
        <v>5466.3671805057593</v>
      </c>
      <c r="T3940" s="150">
        <v>2434.2348321456666</v>
      </c>
      <c r="U3940" s="150">
        <v>0</v>
      </c>
      <c r="V3940" s="150">
        <v>1298.2585771443555</v>
      </c>
      <c r="W3940" s="150">
        <v>827.63984292952659</v>
      </c>
      <c r="X3940" s="150">
        <v>6498.2568533440108</v>
      </c>
      <c r="Y3940" s="150">
        <v>2131.3078308119834</v>
      </c>
      <c r="Z3940" s="150">
        <v>4507.121026986154</v>
      </c>
      <c r="AA3940" s="150">
        <v>41614.596808214694</v>
      </c>
      <c r="AB3940" s="150">
        <v>425.1796840147764</v>
      </c>
      <c r="AC3940" s="150">
        <v>5343.0506945024272</v>
      </c>
      <c r="AD3940" s="150">
        <v>4807.0417711298505</v>
      </c>
      <c r="AE3940" s="150">
        <v>4606.6541845672209</v>
      </c>
      <c r="AF3940" s="150">
        <v>7159.4633000920721</v>
      </c>
      <c r="AG3940" s="150">
        <v>32428.335492770759</v>
      </c>
      <c r="AH3940" s="150">
        <v>8409.4699334525631</v>
      </c>
      <c r="AI3940" s="150"/>
      <c r="AJ3940" s="150">
        <v>7140.4221742939544</v>
      </c>
      <c r="AK3940" s="150">
        <v>345.66134616468463</v>
      </c>
      <c r="AL3940" s="150">
        <v>177254.40625</v>
      </c>
      <c r="AM3940" s="150">
        <v>137903.828125</v>
      </c>
      <c r="AN3940" s="150">
        <v>39350.6015625</v>
      </c>
      <c r="AO3940" s="5" t="s">
        <v>4456</v>
      </c>
    </row>
    <row r="3941" spans="1:41" ht="14.25" x14ac:dyDescent="0.45">
      <c r="A3941" s="150">
        <v>2020</v>
      </c>
      <c r="B3941" s="5" t="s">
        <v>1478</v>
      </c>
      <c r="C3941" s="5" t="s">
        <v>175</v>
      </c>
      <c r="D3941" s="5" t="s">
        <v>84</v>
      </c>
      <c r="E3941" s="5" t="s">
        <v>109</v>
      </c>
      <c r="F3941" s="5" t="s">
        <v>191</v>
      </c>
      <c r="G3941" s="5" t="s">
        <v>87</v>
      </c>
      <c r="H3941" s="5" t="s">
        <v>131</v>
      </c>
      <c r="I3941" s="150">
        <v>1381.7858015244856</v>
      </c>
      <c r="J3941" s="150">
        <v>3624.2141137033168</v>
      </c>
      <c r="K3941" s="150">
        <v>379.99109541923355</v>
      </c>
      <c r="L3941" s="150">
        <v>1329.9688339673173</v>
      </c>
      <c r="M3941" s="150">
        <v>702.26384642062135</v>
      </c>
      <c r="N3941" s="150">
        <v>545.11449870140962</v>
      </c>
      <c r="O3941" s="150">
        <v>4129.2365702223378</v>
      </c>
      <c r="P3941" s="150">
        <v>2618.2775629710991</v>
      </c>
      <c r="Q3941" s="150">
        <v>108.19588914174183</v>
      </c>
      <c r="R3941" s="150">
        <v>644.37660299098127</v>
      </c>
      <c r="S3941" s="150">
        <v>1417.3328791360113</v>
      </c>
      <c r="T3941" s="150">
        <v>3195.3796660253729</v>
      </c>
      <c r="U3941" s="150">
        <v>0</v>
      </c>
      <c r="V3941" s="150">
        <v>411.08127595353449</v>
      </c>
      <c r="W3941" s="150">
        <v>1007.5521469449375</v>
      </c>
      <c r="X3941" s="150">
        <v>6908.9290076224279</v>
      </c>
      <c r="Y3941" s="150">
        <v>2688.7248721330616</v>
      </c>
      <c r="Z3941" s="150">
        <v>4948.390859290671</v>
      </c>
      <c r="AA3941" s="150">
        <v>31885.006524276261</v>
      </c>
      <c r="AB3941" s="150">
        <v>215.32828740423236</v>
      </c>
      <c r="AC3941" s="150">
        <v>6068.6477893928695</v>
      </c>
      <c r="AD3941" s="150">
        <v>3627.4285415500462</v>
      </c>
      <c r="AE3941" s="150">
        <v>3079.5977610369346</v>
      </c>
      <c r="AF3941" s="150">
        <v>5617.2509323432705</v>
      </c>
      <c r="AG3941" s="150">
        <v>23314.608623482425</v>
      </c>
      <c r="AH3941" s="150">
        <v>8904.9366322409296</v>
      </c>
      <c r="AI3941" s="150">
        <v>224.54019274772892</v>
      </c>
      <c r="AJ3941" s="150">
        <v>6531.3147683117541</v>
      </c>
      <c r="AK3941" s="150">
        <v>367.90046965589431</v>
      </c>
      <c r="AL3941" s="150">
        <v>125877.375</v>
      </c>
      <c r="AM3941" s="150">
        <v>94796.5546875</v>
      </c>
      <c r="AN3941" s="150">
        <v>31080.8203125</v>
      </c>
      <c r="AO3941" s="5" t="s">
        <v>2745</v>
      </c>
    </row>
    <row r="3942" spans="1:41" ht="14.25" x14ac:dyDescent="0.45">
      <c r="A3942" s="150">
        <v>2020</v>
      </c>
      <c r="B3942" s="5" t="s">
        <v>582</v>
      </c>
      <c r="C3942" s="5" t="s">
        <v>175</v>
      </c>
      <c r="D3942" s="5" t="s">
        <v>84</v>
      </c>
      <c r="E3942" s="5" t="s">
        <v>109</v>
      </c>
      <c r="F3942" s="5" t="s">
        <v>191</v>
      </c>
      <c r="G3942" s="5" t="s">
        <v>87</v>
      </c>
      <c r="H3942" s="5" t="s">
        <v>131</v>
      </c>
      <c r="I3942" s="150">
        <v>3461.0505710137195</v>
      </c>
      <c r="J3942" s="150">
        <v>5749.8098195873081</v>
      </c>
      <c r="K3942" s="150">
        <v>362.85207599337383</v>
      </c>
      <c r="L3942" s="150">
        <v>636.38671789607099</v>
      </c>
      <c r="M3942" s="150">
        <v>2043.1363048242279</v>
      </c>
      <c r="N3942" s="150">
        <v>933.143892662344</v>
      </c>
      <c r="O3942" s="150">
        <v>4213.5499532276699</v>
      </c>
      <c r="P3942" s="150">
        <v>1256.1603930512761</v>
      </c>
      <c r="Q3942" s="150">
        <v>109.38458396766389</v>
      </c>
      <c r="R3942" s="150">
        <v>1215.3206655577469</v>
      </c>
      <c r="S3942" s="150">
        <v>3982.6007623998153</v>
      </c>
      <c r="T3942" s="150">
        <v>3098.1984950203455</v>
      </c>
      <c r="U3942" s="150">
        <v>0</v>
      </c>
      <c r="V3942" s="150">
        <v>803.85690681608969</v>
      </c>
      <c r="W3942" s="150">
        <v>893.17434090676636</v>
      </c>
      <c r="X3942" s="150">
        <v>6233.6791867150841</v>
      </c>
      <c r="Y3942" s="150">
        <v>2830.2461927483159</v>
      </c>
      <c r="Z3942" s="150">
        <v>5220.8446346325691</v>
      </c>
      <c r="AA3942" s="150">
        <v>36249.006126832508</v>
      </c>
      <c r="AB3942" s="150">
        <v>438.77189497044895</v>
      </c>
      <c r="AC3942" s="150">
        <v>5933.3503026952612</v>
      </c>
      <c r="AD3942" s="150">
        <v>3814.347100701772</v>
      </c>
      <c r="AE3942" s="150">
        <v>1664.6047207464248</v>
      </c>
      <c r="AF3942" s="150">
        <v>5508.8104705198193</v>
      </c>
      <c r="AG3942" s="150">
        <v>27999.899119500991</v>
      </c>
      <c r="AH3942" s="150">
        <v>8909.5212627788478</v>
      </c>
      <c r="AI3942" s="150">
        <v>217.7112455960243</v>
      </c>
      <c r="AJ3942" s="150">
        <v>6902.0047193570363</v>
      </c>
      <c r="AK3942" s="150">
        <v>356.71150239963981</v>
      </c>
      <c r="AL3942" s="150">
        <v>141038.140625</v>
      </c>
      <c r="AM3942" s="150">
        <v>106473.8828125</v>
      </c>
      <c r="AN3942" s="150">
        <v>34564.25390625</v>
      </c>
      <c r="AO3942" s="5" t="s">
        <v>1008</v>
      </c>
    </row>
    <row r="3943" spans="1:41" ht="14.25" x14ac:dyDescent="0.45">
      <c r="A3943" s="150">
        <v>2020</v>
      </c>
      <c r="B3943" s="5" t="s">
        <v>7352</v>
      </c>
      <c r="C3943" s="5" t="s">
        <v>175</v>
      </c>
      <c r="D3943" s="5" t="s">
        <v>84</v>
      </c>
      <c r="E3943" s="5" t="s">
        <v>109</v>
      </c>
      <c r="F3943" s="5" t="s">
        <v>191</v>
      </c>
      <c r="G3943" s="5" t="s">
        <v>87</v>
      </c>
      <c r="H3943" s="5" t="s">
        <v>131</v>
      </c>
      <c r="I3943" s="150">
        <v>3870</v>
      </c>
      <c r="J3943" s="150">
        <v>19510.25</v>
      </c>
      <c r="K3943" s="150">
        <v>537.15200000000004</v>
      </c>
      <c r="L3943" s="150">
        <v>754.303</v>
      </c>
      <c r="M3943" s="150">
        <v>5900</v>
      </c>
      <c r="N3943" s="150">
        <v>2399.84</v>
      </c>
      <c r="O3943" s="150">
        <v>3985.0844999999999</v>
      </c>
      <c r="P3943" s="150">
        <v>3734.223</v>
      </c>
      <c r="Q3943" s="150">
        <v>42.082880000000003</v>
      </c>
      <c r="R3943" s="150">
        <v>250.64652000000001</v>
      </c>
      <c r="S3943" s="150">
        <v>2164</v>
      </c>
      <c r="T3943" s="150">
        <v>1544.7176400000001</v>
      </c>
      <c r="U3943" s="150">
        <v>95.494</v>
      </c>
      <c r="V3943" s="150">
        <v>2008</v>
      </c>
      <c r="W3943" s="150">
        <v>1820</v>
      </c>
      <c r="X3943" s="150">
        <v>5020</v>
      </c>
      <c r="Y3943" s="150">
        <v>4224.7</v>
      </c>
      <c r="Z3943" s="150">
        <v>3958.3905206999998</v>
      </c>
      <c r="AA3943" s="150">
        <v>40969</v>
      </c>
      <c r="AB3943" s="150">
        <v>1312</v>
      </c>
      <c r="AC3943" s="150">
        <v>4624.9105300000001</v>
      </c>
      <c r="AD3943" s="150">
        <v>6006.3402000000006</v>
      </c>
      <c r="AE3943" s="150">
        <v>2153</v>
      </c>
      <c r="AF3943" s="150">
        <v>15225.11442256541</v>
      </c>
      <c r="AG3943" s="150">
        <v>30957</v>
      </c>
      <c r="AH3943" s="150">
        <v>7771</v>
      </c>
      <c r="AI3943" s="150"/>
      <c r="AJ3943" s="150">
        <v>8681.8135559802322</v>
      </c>
      <c r="AK3943" s="150">
        <v>428</v>
      </c>
      <c r="AL3943" s="150">
        <v>179947.078125</v>
      </c>
      <c r="AM3943" s="150">
        <v>143458.78125</v>
      </c>
      <c r="AN3943" s="150">
        <v>36488.29296875</v>
      </c>
      <c r="AO3943" s="5" t="s">
        <v>7397</v>
      </c>
    </row>
    <row r="3944" spans="1:41" ht="14.25" x14ac:dyDescent="0.45">
      <c r="A3944" s="150">
        <v>2020</v>
      </c>
      <c r="B3944" s="5" t="s">
        <v>4024</v>
      </c>
      <c r="C3944" s="5" t="s">
        <v>175</v>
      </c>
      <c r="D3944" s="5" t="s">
        <v>84</v>
      </c>
      <c r="E3944" s="5" t="s">
        <v>109</v>
      </c>
      <c r="F3944" s="5" t="s">
        <v>194</v>
      </c>
      <c r="G3944" s="5" t="s">
        <v>87</v>
      </c>
      <c r="H3944" s="5" t="s">
        <v>131</v>
      </c>
      <c r="I3944" s="150">
        <v>984.51275433446949</v>
      </c>
      <c r="J3944" s="150">
        <v>4830.6037891246224</v>
      </c>
      <c r="K3944" s="150">
        <v>55.175989528635107</v>
      </c>
      <c r="L3944" s="150">
        <v>0</v>
      </c>
      <c r="M3944" s="150">
        <v>876.3245395724399</v>
      </c>
      <c r="N3944" s="150">
        <v>598.74119886294523</v>
      </c>
      <c r="O3944" s="150">
        <v>446.81732696718234</v>
      </c>
      <c r="P3944" s="150">
        <v>1602.2674606256587</v>
      </c>
      <c r="Q3944" s="150">
        <v>1159.1172273276804</v>
      </c>
      <c r="R3944" s="150">
        <v>943.86177568754078</v>
      </c>
      <c r="S3944" s="150">
        <v>94.930542910752692</v>
      </c>
      <c r="T3944" s="150">
        <v>432.75285904811847</v>
      </c>
      <c r="U3944" s="150">
        <v>0</v>
      </c>
      <c r="V3944" s="150">
        <v>273.71618334793493</v>
      </c>
      <c r="W3944" s="150">
        <v>162.28232214304444</v>
      </c>
      <c r="X3944" s="150">
        <v>441.56590045106697</v>
      </c>
      <c r="Y3944" s="150">
        <v>3900.1851421711676</v>
      </c>
      <c r="Z3944" s="150">
        <v>16.228232214304441</v>
      </c>
      <c r="AA3944" s="150">
        <v>7741.9486483708397</v>
      </c>
      <c r="AB3944" s="150">
        <v>227.76323912776286</v>
      </c>
      <c r="AC3944" s="150">
        <v>411.62667588100004</v>
      </c>
      <c r="AD3944" s="150">
        <v>1587.6723403320086</v>
      </c>
      <c r="AE3944" s="150">
        <v>201.2300794573751</v>
      </c>
      <c r="AF3944" s="150">
        <v>1142.4675478870327</v>
      </c>
      <c r="AG3944" s="150">
        <v>11401.955953770301</v>
      </c>
      <c r="AH3944" s="150">
        <v>905.53535755818791</v>
      </c>
      <c r="AI3944" s="150">
        <v>555.00554172921193</v>
      </c>
      <c r="AJ3944" s="150">
        <v>2271.9525100026221</v>
      </c>
      <c r="AK3944" s="150">
        <v>0</v>
      </c>
      <c r="AL3944" s="150">
        <v>43266.23828125</v>
      </c>
      <c r="AM3944" s="150">
        <v>37480.41796875</v>
      </c>
      <c r="AN3944" s="150">
        <v>5785.8251953125</v>
      </c>
      <c r="AO3944" s="5" t="s">
        <v>4457</v>
      </c>
    </row>
    <row r="3945" spans="1:41" ht="14.25" x14ac:dyDescent="0.45">
      <c r="A3945" s="150">
        <v>2020</v>
      </c>
      <c r="B3945" s="5" t="s">
        <v>6344</v>
      </c>
      <c r="C3945" s="5" t="s">
        <v>175</v>
      </c>
      <c r="D3945" s="5" t="s">
        <v>84</v>
      </c>
      <c r="E3945" s="5" t="s">
        <v>109</v>
      </c>
      <c r="F3945" s="5" t="s">
        <v>194</v>
      </c>
      <c r="G3945" s="5" t="s">
        <v>87</v>
      </c>
      <c r="H3945" s="5" t="s">
        <v>131</v>
      </c>
      <c r="I3945" s="150">
        <v>1812.6438504359432</v>
      </c>
      <c r="J3945" s="150">
        <v>3203.7471758679499</v>
      </c>
      <c r="K3945" s="150">
        <v>72.95901738930381</v>
      </c>
      <c r="L3945" s="150"/>
      <c r="M3945" s="150">
        <v>768.06942815082346</v>
      </c>
      <c r="N3945" s="150">
        <v>465.88589110429228</v>
      </c>
      <c r="O3945" s="150">
        <v>423.18280319123096</v>
      </c>
      <c r="P3945" s="150">
        <v>1061.9839959898718</v>
      </c>
      <c r="Q3945" s="150">
        <v>1090.8350204026115</v>
      </c>
      <c r="R3945" s="150">
        <v>953.43320288224368</v>
      </c>
      <c r="S3945" s="150">
        <v>784.0053326460968</v>
      </c>
      <c r="T3945" s="150">
        <v>819.27405669421171</v>
      </c>
      <c r="U3945" s="150">
        <v>0</v>
      </c>
      <c r="V3945" s="150">
        <v>259.09542042954445</v>
      </c>
      <c r="W3945" s="150">
        <v>215.05943988223058</v>
      </c>
      <c r="X3945" s="150">
        <v>435.23934261879998</v>
      </c>
      <c r="Y3945" s="150">
        <v>3182.5468801714806</v>
      </c>
      <c r="Z3945" s="150">
        <v>44.180888122241932</v>
      </c>
      <c r="AA3945" s="150">
        <v>7208.5876063381947</v>
      </c>
      <c r="AB3945" s="150">
        <v>322.40106118788037</v>
      </c>
      <c r="AC3945" s="150">
        <v>261.14334954813728</v>
      </c>
      <c r="AD3945" s="150">
        <v>1813.3934468726638</v>
      </c>
      <c r="AE3945" s="150">
        <v>500.09328176522791</v>
      </c>
      <c r="AF3945" s="150">
        <v>148.61779185006927</v>
      </c>
      <c r="AG3945" s="150">
        <v>7827.1395191423244</v>
      </c>
      <c r="AH3945" s="150">
        <v>1313.9982320026172</v>
      </c>
      <c r="AI3945" s="150">
        <v>758.85259501301357</v>
      </c>
      <c r="AJ3945" s="150">
        <v>2150.5943988223057</v>
      </c>
      <c r="AK3945" s="150">
        <v>61.445554252065875</v>
      </c>
      <c r="AL3945" s="150">
        <v>37958.40625</v>
      </c>
      <c r="AM3945" s="150">
        <v>30170.525390625</v>
      </c>
      <c r="AN3945" s="150">
        <v>7787.8798828125</v>
      </c>
      <c r="AO3945" s="5" t="s">
        <v>6701</v>
      </c>
    </row>
    <row r="3946" spans="1:41" ht="14.25" x14ac:dyDescent="0.45">
      <c r="A3946" s="150">
        <v>2020</v>
      </c>
      <c r="B3946" s="5" t="s">
        <v>4980</v>
      </c>
      <c r="C3946" s="5" t="s">
        <v>175</v>
      </c>
      <c r="D3946" s="5" t="s">
        <v>84</v>
      </c>
      <c r="E3946" s="5" t="s">
        <v>109</v>
      </c>
      <c r="F3946" s="5" t="s">
        <v>194</v>
      </c>
      <c r="G3946" s="5" t="s">
        <v>87</v>
      </c>
      <c r="H3946" s="5" t="s">
        <v>131</v>
      </c>
      <c r="I3946" s="150">
        <v>1190.4336880557987</v>
      </c>
      <c r="J3946" s="150">
        <v>3784.6572527947083</v>
      </c>
      <c r="K3946" s="150">
        <v>53.727538133491805</v>
      </c>
      <c r="L3946" s="150">
        <v>39.505542745214562</v>
      </c>
      <c r="M3946" s="150">
        <v>831.67807454088506</v>
      </c>
      <c r="N3946" s="150">
        <v>607.22504293503584</v>
      </c>
      <c r="O3946" s="150">
        <v>435.32695633416154</v>
      </c>
      <c r="P3946" s="150">
        <v>1358.379651374255</v>
      </c>
      <c r="Q3946" s="150">
        <v>1151.3400383597568</v>
      </c>
      <c r="R3946" s="150">
        <v>698.21516449969954</v>
      </c>
      <c r="S3946" s="150">
        <v>105.34811398723883</v>
      </c>
      <c r="T3946" s="150">
        <v>737.43679791067177</v>
      </c>
      <c r="U3946" s="150">
        <v>0</v>
      </c>
      <c r="V3946" s="150">
        <v>266.53072838771425</v>
      </c>
      <c r="W3946" s="150">
        <v>242.3006621706493</v>
      </c>
      <c r="X3946" s="150">
        <v>405.59023885086953</v>
      </c>
      <c r="Y3946" s="150">
        <v>3842.7568168840144</v>
      </c>
      <c r="Z3946" s="150">
        <v>5.2674056810239822</v>
      </c>
      <c r="AA3946" s="150">
        <v>7337.4961392111845</v>
      </c>
      <c r="AB3946" s="150">
        <v>316.0443419617165</v>
      </c>
      <c r="AC3946" s="150">
        <v>263.37002159781213</v>
      </c>
      <c r="AD3946" s="150">
        <v>1578.7733804904956</v>
      </c>
      <c r="AE3946" s="150">
        <v>491.33456108111795</v>
      </c>
      <c r="AF3946" s="150">
        <v>0</v>
      </c>
      <c r="AG3946" s="150">
        <v>9244.2970023802081</v>
      </c>
      <c r="AH3946" s="150">
        <v>613.12602340573005</v>
      </c>
      <c r="AI3946" s="150">
        <v>540.43582475453525</v>
      </c>
      <c r="AJ3946" s="150">
        <v>2212.3103937320157</v>
      </c>
      <c r="AK3946" s="150">
        <v>63.208868392343298</v>
      </c>
      <c r="AL3946" s="150">
        <v>38416.11328125</v>
      </c>
      <c r="AM3946" s="150">
        <v>32493.1171875</v>
      </c>
      <c r="AN3946" s="150">
        <v>5922.99755859375</v>
      </c>
      <c r="AO3946" s="5" t="s">
        <v>5722</v>
      </c>
    </row>
    <row r="3947" spans="1:41" ht="14.25" x14ac:dyDescent="0.45">
      <c r="A3947" s="150">
        <v>2020</v>
      </c>
      <c r="B3947" s="5" t="s">
        <v>582</v>
      </c>
      <c r="C3947" s="5" t="s">
        <v>175</v>
      </c>
      <c r="D3947" s="5" t="s">
        <v>84</v>
      </c>
      <c r="E3947" s="5" t="s">
        <v>109</v>
      </c>
      <c r="F3947" s="5" t="s">
        <v>194</v>
      </c>
      <c r="G3947" s="5" t="s">
        <v>87</v>
      </c>
      <c r="H3947" s="5" t="s">
        <v>131</v>
      </c>
      <c r="I3947" s="150">
        <v>457.75184971471771</v>
      </c>
      <c r="J3947" s="150">
        <v>1803.0957007055345</v>
      </c>
      <c r="K3947" s="150">
        <v>55.823396306672898</v>
      </c>
      <c r="L3947" s="150">
        <v>33.494037784003737</v>
      </c>
      <c r="M3947" s="150">
        <v>446.58717045338318</v>
      </c>
      <c r="N3947" s="150">
        <v>718.22381688165342</v>
      </c>
      <c r="O3947" s="150">
        <v>461.10125349311812</v>
      </c>
      <c r="P3947" s="150">
        <v>2418.108756623707</v>
      </c>
      <c r="Q3947" s="150">
        <v>810.97573734281548</v>
      </c>
      <c r="R3947" s="150">
        <v>636.33199340702049</v>
      </c>
      <c r="S3947" s="150">
        <v>81.617298755069868</v>
      </c>
      <c r="T3947" s="150">
        <v>641.96905752673831</v>
      </c>
      <c r="U3947" s="150">
        <v>0</v>
      </c>
      <c r="V3947" s="150">
        <v>169.70312477228561</v>
      </c>
      <c r="W3947" s="150">
        <v>167.47018892001867</v>
      </c>
      <c r="X3947" s="150">
        <v>529.86273087078223</v>
      </c>
      <c r="Y3947" s="150">
        <v>3421.9741935990482</v>
      </c>
      <c r="Z3947" s="150">
        <v>0</v>
      </c>
      <c r="AA3947" s="150">
        <v>9765.128659594131</v>
      </c>
      <c r="AB3947" s="150">
        <v>235.57473241415963</v>
      </c>
      <c r="AC3947" s="150">
        <v>404.55773537408913</v>
      </c>
      <c r="AD3947" s="150">
        <v>1638.4272992108272</v>
      </c>
      <c r="AE3947" s="150">
        <v>941.7295310143104</v>
      </c>
      <c r="AF3947" s="150">
        <v>1176.2584634561892</v>
      </c>
      <c r="AG3947" s="150">
        <v>12343.66939133151</v>
      </c>
      <c r="AH3947" s="150">
        <v>902.60417832460973</v>
      </c>
      <c r="AI3947" s="150">
        <v>572.7480461064639</v>
      </c>
      <c r="AJ3947" s="150">
        <v>2791.1698153336447</v>
      </c>
      <c r="AK3947" s="150">
        <v>0</v>
      </c>
      <c r="AL3947" s="150">
        <v>43625.95703125</v>
      </c>
      <c r="AM3947" s="150">
        <v>37892.171875</v>
      </c>
      <c r="AN3947" s="150">
        <v>5733.78515625</v>
      </c>
      <c r="AO3947" s="5" t="s">
        <v>1009</v>
      </c>
    </row>
    <row r="3948" spans="1:41" ht="14.25" x14ac:dyDescent="0.45">
      <c r="A3948" s="150">
        <v>2020</v>
      </c>
      <c r="B3948" s="5" t="s">
        <v>7352</v>
      </c>
      <c r="C3948" s="5" t="s">
        <v>175</v>
      </c>
      <c r="D3948" s="5" t="s">
        <v>84</v>
      </c>
      <c r="E3948" s="5" t="s">
        <v>109</v>
      </c>
      <c r="F3948" s="5" t="s">
        <v>194</v>
      </c>
      <c r="G3948" s="5" t="s">
        <v>87</v>
      </c>
      <c r="H3948" s="5" t="s">
        <v>131</v>
      </c>
      <c r="I3948" s="150">
        <v>1770</v>
      </c>
      <c r="J3948" s="150">
        <v>3408.8956599891671</v>
      </c>
      <c r="K3948" s="150">
        <v>24</v>
      </c>
      <c r="L3948" s="150">
        <v>327</v>
      </c>
      <c r="M3948" s="150">
        <v>910</v>
      </c>
      <c r="N3948" s="150">
        <v>370.2</v>
      </c>
      <c r="O3948" s="150">
        <v>413.22710000000012</v>
      </c>
      <c r="P3948" s="150">
        <v>1037</v>
      </c>
      <c r="Q3948" s="150">
        <v>791.57680000000005</v>
      </c>
      <c r="R3948" s="150">
        <v>600.97880000000009</v>
      </c>
      <c r="S3948" s="150">
        <v>455</v>
      </c>
      <c r="T3948" s="150">
        <v>238.0631672727273</v>
      </c>
      <c r="U3948" s="150">
        <v>171.309</v>
      </c>
      <c r="V3948" s="150">
        <v>373</v>
      </c>
      <c r="W3948" s="150">
        <v>195</v>
      </c>
      <c r="X3948" s="150">
        <v>565</v>
      </c>
      <c r="Y3948" s="150">
        <v>3107.6750000000002</v>
      </c>
      <c r="Z3948" s="150">
        <v>45.864472499999998</v>
      </c>
      <c r="AA3948" s="150">
        <v>7464</v>
      </c>
      <c r="AB3948" s="150">
        <v>315</v>
      </c>
      <c r="AC3948" s="150">
        <v>254.99975000000001</v>
      </c>
      <c r="AD3948" s="150">
        <v>1580.33232</v>
      </c>
      <c r="AE3948" s="150">
        <v>1131</v>
      </c>
      <c r="AF3948" s="150">
        <v>2411.9433012597042</v>
      </c>
      <c r="AG3948" s="150">
        <v>5847</v>
      </c>
      <c r="AH3948" s="150">
        <v>1283</v>
      </c>
      <c r="AI3948" s="150">
        <v>741</v>
      </c>
      <c r="AJ3948" s="150">
        <v>6610.8767601638501</v>
      </c>
      <c r="AK3948" s="150">
        <v>60</v>
      </c>
      <c r="AL3948" s="150">
        <v>42502.9375</v>
      </c>
      <c r="AM3948" s="150">
        <v>35723.3203125</v>
      </c>
      <c r="AN3948" s="150">
        <v>6779.62255859375</v>
      </c>
      <c r="AO3948" s="5" t="s">
        <v>7398</v>
      </c>
    </row>
    <row r="3949" spans="1:41" ht="14.25" x14ac:dyDescent="0.45">
      <c r="A3949" s="150">
        <v>2020</v>
      </c>
      <c r="B3949" s="5" t="s">
        <v>1478</v>
      </c>
      <c r="C3949" s="5" t="s">
        <v>175</v>
      </c>
      <c r="D3949" s="5" t="s">
        <v>84</v>
      </c>
      <c r="E3949" s="5" t="s">
        <v>109</v>
      </c>
      <c r="F3949" s="5" t="s">
        <v>194</v>
      </c>
      <c r="G3949" s="5" t="s">
        <v>87</v>
      </c>
      <c r="H3949" s="5" t="s">
        <v>131</v>
      </c>
      <c r="I3949" s="150">
        <v>368.47621373986283</v>
      </c>
      <c r="J3949" s="150">
        <v>750.91630557306132</v>
      </c>
      <c r="K3949" s="150">
        <v>57.57440839685357</v>
      </c>
      <c r="L3949" s="150">
        <v>285.56906564839369</v>
      </c>
      <c r="M3949" s="150">
        <v>1372.7178322019813</v>
      </c>
      <c r="N3949" s="150">
        <v>1017.5470642426312</v>
      </c>
      <c r="O3949" s="150">
        <v>468.65568435038807</v>
      </c>
      <c r="P3949" s="150">
        <v>3071.6866043636551</v>
      </c>
      <c r="Q3949" s="150">
        <v>744.35682931782014</v>
      </c>
      <c r="R3949" s="150">
        <v>628.68961110423857</v>
      </c>
      <c r="S3949" s="150">
        <v>53.943679464941049</v>
      </c>
      <c r="T3949" s="150">
        <v>662.10569656381608</v>
      </c>
      <c r="U3949" s="150"/>
      <c r="V3949" s="150">
        <v>175.02620152643485</v>
      </c>
      <c r="W3949" s="150">
        <v>138.17858015244857</v>
      </c>
      <c r="X3949" s="150">
        <v>587.25896564790651</v>
      </c>
      <c r="Y3949" s="150">
        <v>2953.567150758588</v>
      </c>
      <c r="Z3949" s="150">
        <v>0</v>
      </c>
      <c r="AA3949" s="150">
        <v>8903.6850723107527</v>
      </c>
      <c r="AB3949" s="150">
        <v>237.2065625950367</v>
      </c>
      <c r="AC3949" s="150">
        <v>149.92375946540668</v>
      </c>
      <c r="AD3949" s="150">
        <v>1538.7811418400759</v>
      </c>
      <c r="AE3949" s="150">
        <v>953.94346379845911</v>
      </c>
      <c r="AF3949" s="150">
        <v>1568.9231363423858</v>
      </c>
      <c r="AG3949" s="150">
        <v>9059.1133928796989</v>
      </c>
      <c r="AH3949" s="150">
        <v>717.97673722492357</v>
      </c>
      <c r="AI3949" s="150">
        <v>624.10658702189266</v>
      </c>
      <c r="AJ3949" s="150">
        <v>2890.2353015220492</v>
      </c>
      <c r="AK3949" s="150">
        <v>0</v>
      </c>
      <c r="AL3949" s="150">
        <v>39980.1640625</v>
      </c>
      <c r="AM3949" s="150">
        <v>33521.66015625</v>
      </c>
      <c r="AN3949" s="150">
        <v>6458.50537109375</v>
      </c>
      <c r="AO3949" s="5" t="s">
        <v>2746</v>
      </c>
    </row>
    <row r="3950" spans="1:41" ht="14.25" x14ac:dyDescent="0.45">
      <c r="A3950" s="150">
        <v>2020</v>
      </c>
      <c r="B3950" s="5" t="s">
        <v>4980</v>
      </c>
      <c r="C3950" s="5" t="s">
        <v>175</v>
      </c>
      <c r="D3950" s="5" t="s">
        <v>84</v>
      </c>
      <c r="E3950" s="5" t="s">
        <v>109</v>
      </c>
      <c r="F3950" s="5" t="s">
        <v>197</v>
      </c>
      <c r="G3950" s="5" t="s">
        <v>87</v>
      </c>
      <c r="H3950" s="5" t="s">
        <v>131</v>
      </c>
      <c r="I3950" s="150">
        <v>549.91715501338672</v>
      </c>
      <c r="J3950" s="150">
        <v>3806.0417138625876</v>
      </c>
      <c r="K3950" s="150">
        <v>45.299689014512701</v>
      </c>
      <c r="L3950" s="150">
        <v>176.45809092862504</v>
      </c>
      <c r="M3950" s="150">
        <v>2062.1059108479476</v>
      </c>
      <c r="N3950" s="150">
        <v>403.55544748793477</v>
      </c>
      <c r="O3950" s="150">
        <v>476.50653328469031</v>
      </c>
      <c r="P3950" s="150">
        <v>381.44129068157474</v>
      </c>
      <c r="Q3950" s="150">
        <v>0</v>
      </c>
      <c r="R3950" s="150">
        <v>252.05560700251934</v>
      </c>
      <c r="S3950" s="150">
        <v>526.74056993619411</v>
      </c>
      <c r="T3950" s="150"/>
      <c r="U3950" s="150">
        <v>437.19467304704114</v>
      </c>
      <c r="V3950" s="150">
        <v>0</v>
      </c>
      <c r="W3950" s="150">
        <v>294.97471916426872</v>
      </c>
      <c r="X3950" s="150">
        <v>247.56806787001125</v>
      </c>
      <c r="Y3950" s="150">
        <v>5372.4641060357162</v>
      </c>
      <c r="Z3950" s="150">
        <v>5.2674056810239822</v>
      </c>
      <c r="AA3950" s="150">
        <v>9076.793501140497</v>
      </c>
      <c r="AB3950" s="150">
        <v>44.246207874640312</v>
      </c>
      <c r="AC3950" s="150">
        <v>81.166223462700259</v>
      </c>
      <c r="AD3950" s="150">
        <v>4794.1575963302721</v>
      </c>
      <c r="AE3950" s="150">
        <v>1115.1754905933951</v>
      </c>
      <c r="AF3950" s="150">
        <v>1798.3156905151172</v>
      </c>
      <c r="AG3950" s="150">
        <v>16200.432968957588</v>
      </c>
      <c r="AH3950" s="150">
        <v>2071.1439209891155</v>
      </c>
      <c r="AI3950" s="150">
        <v>88.492415749280624</v>
      </c>
      <c r="AJ3950" s="150">
        <v>3347.96306251445</v>
      </c>
      <c r="AK3950" s="150">
        <v>143.2734350226448</v>
      </c>
      <c r="AL3950" s="150">
        <v>53798.75390625</v>
      </c>
      <c r="AM3950" s="150">
        <v>43004.24609375</v>
      </c>
      <c r="AN3950" s="150">
        <v>10794.5078125</v>
      </c>
      <c r="AO3950" s="5" t="s">
        <v>5723</v>
      </c>
    </row>
    <row r="3951" spans="1:41" ht="14.25" x14ac:dyDescent="0.45">
      <c r="A3951" s="150">
        <v>2020</v>
      </c>
      <c r="B3951" s="5" t="s">
        <v>6344</v>
      </c>
      <c r="C3951" s="5" t="s">
        <v>175</v>
      </c>
      <c r="D3951" s="5" t="s">
        <v>84</v>
      </c>
      <c r="E3951" s="5" t="s">
        <v>109</v>
      </c>
      <c r="F3951" s="5" t="s">
        <v>197</v>
      </c>
      <c r="G3951" s="5" t="s">
        <v>87</v>
      </c>
      <c r="H3951" s="5" t="s">
        <v>131</v>
      </c>
      <c r="I3951" s="150">
        <v>133.1320342128094</v>
      </c>
      <c r="J3951" s="150">
        <v>3699.8659928829661</v>
      </c>
      <c r="K3951" s="150">
        <v>43.835913822669148</v>
      </c>
      <c r="L3951" s="150">
        <v>450.90693486050588</v>
      </c>
      <c r="M3951" s="150">
        <v>2375.894764413214</v>
      </c>
      <c r="N3951" s="150">
        <v>244.23932241629021</v>
      </c>
      <c r="O3951" s="150">
        <v>463.21360889850956</v>
      </c>
      <c r="P3951" s="150">
        <v>399.3961026384282</v>
      </c>
      <c r="Q3951" s="150">
        <v>0</v>
      </c>
      <c r="R3951" s="150">
        <v>717.37554464438574</v>
      </c>
      <c r="S3951" s="150">
        <v>1536.1388563016469</v>
      </c>
      <c r="T3951" s="150">
        <v>476.20304545351053</v>
      </c>
      <c r="U3951" s="150">
        <v>496.68489687086583</v>
      </c>
      <c r="V3951" s="150">
        <v>10.240925708677645</v>
      </c>
      <c r="W3951" s="150">
        <v>286.7459198429741</v>
      </c>
      <c r="X3951" s="150">
        <v>563.25091397727056</v>
      </c>
      <c r="Y3951" s="150">
        <v>5389.5175750200569</v>
      </c>
      <c r="Z3951" s="150">
        <v>62.006471168954</v>
      </c>
      <c r="AA3951" s="150">
        <v>9030.4482899119485</v>
      </c>
      <c r="AB3951" s="150">
        <v>89.555850329966759</v>
      </c>
      <c r="AC3951" s="150">
        <v>204.81850393262721</v>
      </c>
      <c r="AD3951" s="150">
        <v>3742.1036891779031</v>
      </c>
      <c r="AE3951" s="150">
        <v>662.80801590499641</v>
      </c>
      <c r="AF3951" s="150">
        <v>2024.7283650121519</v>
      </c>
      <c r="AG3951" s="150">
        <v>14215.42897621544</v>
      </c>
      <c r="AH3951" s="150">
        <v>2277.4377188397907</v>
      </c>
      <c r="AI3951" s="150">
        <v>199.6980513192141</v>
      </c>
      <c r="AJ3951" s="150">
        <v>3254.5661902177558</v>
      </c>
      <c r="AK3951" s="150">
        <v>149.51751534669364</v>
      </c>
      <c r="AL3951" s="150">
        <v>53199.7578125</v>
      </c>
      <c r="AM3951" s="150">
        <v>40996.1640625</v>
      </c>
      <c r="AN3951" s="150">
        <v>12203.595703125</v>
      </c>
      <c r="AO3951" s="5" t="s">
        <v>6702</v>
      </c>
    </row>
    <row r="3952" spans="1:41" ht="14.25" x14ac:dyDescent="0.45">
      <c r="A3952" s="150">
        <v>2020</v>
      </c>
      <c r="B3952" s="5" t="s">
        <v>1478</v>
      </c>
      <c r="C3952" s="5" t="s">
        <v>175</v>
      </c>
      <c r="D3952" s="5" t="s">
        <v>84</v>
      </c>
      <c r="E3952" s="5" t="s">
        <v>109</v>
      </c>
      <c r="F3952" s="5" t="s">
        <v>197</v>
      </c>
      <c r="G3952" s="5" t="s">
        <v>87</v>
      </c>
      <c r="H3952" s="5" t="s">
        <v>131</v>
      </c>
      <c r="I3952" s="150">
        <v>428.35359847259053</v>
      </c>
      <c r="J3952" s="150">
        <v>166.87029012734695</v>
      </c>
      <c r="K3952" s="150"/>
      <c r="L3952" s="150">
        <v>103.63393511433642</v>
      </c>
      <c r="M3952" s="150">
        <v>0</v>
      </c>
      <c r="N3952" s="150">
        <v>145.36386632037588</v>
      </c>
      <c r="O3952" s="150">
        <v>512.98797881596533</v>
      </c>
      <c r="P3952" s="150">
        <v>590.07035809397451</v>
      </c>
      <c r="Q3952" s="150">
        <v>480.35122761437913</v>
      </c>
      <c r="R3952" s="150">
        <v>123.78956869576631</v>
      </c>
      <c r="S3952" s="150">
        <v>675.74729015095954</v>
      </c>
      <c r="T3952" s="150">
        <v>949.97773854808383</v>
      </c>
      <c r="U3952" s="150">
        <v>34.544645038112144</v>
      </c>
      <c r="V3952" s="150">
        <v>0</v>
      </c>
      <c r="W3952" s="150">
        <v>46.059526717482854</v>
      </c>
      <c r="X3952" s="150">
        <v>78.301195419720869</v>
      </c>
      <c r="Y3952" s="150">
        <v>5878.3470973187495</v>
      </c>
      <c r="Z3952" s="150">
        <v>0</v>
      </c>
      <c r="AA3952" s="150">
        <v>5295.9292813148977</v>
      </c>
      <c r="AB3952" s="150"/>
      <c r="AC3952" s="150">
        <v>54.407815935026619</v>
      </c>
      <c r="AD3952" s="150">
        <v>1316.8717365928953</v>
      </c>
      <c r="AE3952" s="150">
        <v>215.40658859965208</v>
      </c>
      <c r="AF3952" s="150">
        <v>804.70573767238488</v>
      </c>
      <c r="AG3952" s="150">
        <v>5444.260180144136</v>
      </c>
      <c r="AH3952" s="150">
        <v>1454.5324935076758</v>
      </c>
      <c r="AI3952" s="150"/>
      <c r="AJ3952" s="150">
        <v>4729.737649801521</v>
      </c>
      <c r="AK3952" s="150">
        <v>99.02798244258814</v>
      </c>
      <c r="AL3952" s="150">
        <v>29629.27734375</v>
      </c>
      <c r="AM3952" s="150">
        <v>24495.7734375</v>
      </c>
      <c r="AN3952" s="150">
        <v>5133.505859375</v>
      </c>
      <c r="AO3952" s="5" t="s">
        <v>2747</v>
      </c>
    </row>
    <row r="3953" spans="1:41" ht="14.25" x14ac:dyDescent="0.45">
      <c r="A3953" s="150">
        <v>2020</v>
      </c>
      <c r="B3953" s="5" t="s">
        <v>4024</v>
      </c>
      <c r="C3953" s="5" t="s">
        <v>175</v>
      </c>
      <c r="D3953" s="5" t="s">
        <v>84</v>
      </c>
      <c r="E3953" s="5" t="s">
        <v>109</v>
      </c>
      <c r="F3953" s="5" t="s">
        <v>197</v>
      </c>
      <c r="G3953" s="5" t="s">
        <v>87</v>
      </c>
      <c r="H3953" s="5" t="s">
        <v>131</v>
      </c>
      <c r="I3953" s="150">
        <v>456.55426629576499</v>
      </c>
      <c r="J3953" s="150">
        <v>1250.9262331859675</v>
      </c>
      <c r="K3953" s="150">
        <v>46.088179488624618</v>
      </c>
      <c r="L3953" s="150">
        <v>59.503518119116286</v>
      </c>
      <c r="M3953" s="150">
        <v>1492.9973637160087</v>
      </c>
      <c r="N3953" s="150">
        <v>402.2768407730124</v>
      </c>
      <c r="O3953" s="150">
        <v>489.01073072437384</v>
      </c>
      <c r="P3953" s="150">
        <v>299.68135489082204</v>
      </c>
      <c r="Q3953" s="150">
        <v>0</v>
      </c>
      <c r="R3953" s="150">
        <v>127.81963450642367</v>
      </c>
      <c r="S3953" s="150">
        <v>224.75856438948347</v>
      </c>
      <c r="T3953" s="150">
        <v>486.84696642913326</v>
      </c>
      <c r="U3953" s="150">
        <v>189.32937583355184</v>
      </c>
      <c r="V3953" s="150">
        <v>0</v>
      </c>
      <c r="W3953" s="150">
        <v>178.51055435734887</v>
      </c>
      <c r="X3953" s="150">
        <v>184.01097775547981</v>
      </c>
      <c r="Y3953" s="150">
        <v>5468.9142562205971</v>
      </c>
      <c r="Z3953" s="150">
        <v>16.228232214304441</v>
      </c>
      <c r="AA3953" s="150">
        <v>9491.3520810728587</v>
      </c>
      <c r="AB3953" s="150">
        <v>27.047053690507404</v>
      </c>
      <c r="AC3953" s="150">
        <v>81.720000476963492</v>
      </c>
      <c r="AD3953" s="150">
        <v>1712.4448774574691</v>
      </c>
      <c r="AE3953" s="150">
        <v>287.7806512669988</v>
      </c>
      <c r="AF3953" s="150">
        <v>461.7473006043424</v>
      </c>
      <c r="AG3953" s="150">
        <v>9668.7807532825864</v>
      </c>
      <c r="AH3953" s="150">
        <v>1634.7239250542675</v>
      </c>
      <c r="AI3953" s="150">
        <v>31.374582280988591</v>
      </c>
      <c r="AJ3953" s="150">
        <v>3279.1847894371176</v>
      </c>
      <c r="AK3953" s="150">
        <v>93.041864695345467</v>
      </c>
      <c r="AL3953" s="150">
        <v>38142.65625</v>
      </c>
      <c r="AM3953" s="150">
        <v>31541.802734375</v>
      </c>
      <c r="AN3953" s="150">
        <v>6600.85595703125</v>
      </c>
      <c r="AO3953" s="5" t="s">
        <v>4458</v>
      </c>
    </row>
    <row r="3954" spans="1:41" ht="14.25" x14ac:dyDescent="0.45">
      <c r="A3954" s="150">
        <v>2020</v>
      </c>
      <c r="B3954" s="5" t="s">
        <v>7352</v>
      </c>
      <c r="C3954" s="5" t="s">
        <v>175</v>
      </c>
      <c r="D3954" s="5" t="s">
        <v>84</v>
      </c>
      <c r="E3954" s="5" t="s">
        <v>109</v>
      </c>
      <c r="F3954" s="5" t="s">
        <v>197</v>
      </c>
      <c r="G3954" s="5" t="s">
        <v>87</v>
      </c>
      <c r="H3954" s="5" t="s">
        <v>131</v>
      </c>
      <c r="I3954" s="150">
        <v>130</v>
      </c>
      <c r="J3954" s="150">
        <v>1598.5644800106811</v>
      </c>
      <c r="K3954" s="150">
        <v>25</v>
      </c>
      <c r="L3954" s="150">
        <v>728.24900000000002</v>
      </c>
      <c r="M3954" s="150">
        <v>3550</v>
      </c>
      <c r="N3954" s="150">
        <v>202.69</v>
      </c>
      <c r="O3954" s="150">
        <v>452.4</v>
      </c>
      <c r="P3954" s="150">
        <v>280</v>
      </c>
      <c r="Q3954" s="150">
        <v>300.55872000000011</v>
      </c>
      <c r="R3954" s="150">
        <v>1335.82321</v>
      </c>
      <c r="S3954" s="150">
        <v>4099</v>
      </c>
      <c r="T3954" s="150">
        <v>415.74491999999992</v>
      </c>
      <c r="U3954" s="150">
        <v>527.16200000000003</v>
      </c>
      <c r="V3954" s="150">
        <v>122</v>
      </c>
      <c r="W3954" s="150">
        <v>393</v>
      </c>
      <c r="X3954" s="150">
        <v>300</v>
      </c>
      <c r="Y3954" s="150">
        <v>5262.7250000000004</v>
      </c>
      <c r="Z3954" s="150">
        <v>75.686572499999997</v>
      </c>
      <c r="AA3954" s="150">
        <v>9124</v>
      </c>
      <c r="AB3954" s="150">
        <v>87</v>
      </c>
      <c r="AC3954" s="150">
        <v>199.99999</v>
      </c>
      <c r="AD3954" s="150">
        <v>2945.1661680000011</v>
      </c>
      <c r="AE3954" s="150">
        <v>266</v>
      </c>
      <c r="AF3954" s="150">
        <v>4372.9029303426223</v>
      </c>
      <c r="AG3954" s="150">
        <v>16707</v>
      </c>
      <c r="AH3954" s="150">
        <v>2224</v>
      </c>
      <c r="AI3954" s="150">
        <v>195</v>
      </c>
      <c r="AJ3954" s="150">
        <v>2059.566173210138</v>
      </c>
      <c r="AK3954" s="150">
        <v>146</v>
      </c>
      <c r="AL3954" s="150">
        <v>58125.2421875</v>
      </c>
      <c r="AM3954" s="150">
        <v>43292.92578125</v>
      </c>
      <c r="AN3954" s="150">
        <v>14832.310546875</v>
      </c>
      <c r="AO3954" s="5" t="s">
        <v>7399</v>
      </c>
    </row>
    <row r="3955" spans="1:41" ht="14.25" x14ac:dyDescent="0.45">
      <c r="A3955" s="150">
        <v>2020</v>
      </c>
      <c r="B3955" s="5" t="s">
        <v>582</v>
      </c>
      <c r="C3955" s="5" t="s">
        <v>175</v>
      </c>
      <c r="D3955" s="5" t="s">
        <v>84</v>
      </c>
      <c r="E3955" s="5" t="s">
        <v>109</v>
      </c>
      <c r="F3955" s="5" t="s">
        <v>197</v>
      </c>
      <c r="G3955" s="5" t="s">
        <v>87</v>
      </c>
      <c r="H3955" s="5" t="s">
        <v>131</v>
      </c>
      <c r="I3955" s="150">
        <v>415.32606852164633</v>
      </c>
      <c r="J3955" s="150">
        <v>1631.7178740440488</v>
      </c>
      <c r="K3955" s="150">
        <v>80.385690681608963</v>
      </c>
      <c r="L3955" s="150">
        <v>89.317434090676628</v>
      </c>
      <c r="M3955" s="150">
        <v>489.01295164645455</v>
      </c>
      <c r="N3955" s="150">
        <v>389.20071905012344</v>
      </c>
      <c r="O3955" s="150">
        <v>504.64350261232295</v>
      </c>
      <c r="P3955" s="150">
        <v>453.26454182600202</v>
      </c>
      <c r="Q3955" s="150">
        <v>109.38458396766389</v>
      </c>
      <c r="R3955" s="150">
        <v>152.93571849078177</v>
      </c>
      <c r="S3955" s="150">
        <v>684.50997886713708</v>
      </c>
      <c r="T3955" s="150">
        <v>921.08603906010273</v>
      </c>
      <c r="U3955" s="150">
        <v>33.494037784003737</v>
      </c>
      <c r="V3955" s="150">
        <v>0</v>
      </c>
      <c r="W3955" s="150">
        <v>228.87592485735885</v>
      </c>
      <c r="X3955" s="150">
        <v>70.648364116104275</v>
      </c>
      <c r="Y3955" s="150">
        <v>6849.5307268287643</v>
      </c>
      <c r="Z3955" s="150">
        <v>0</v>
      </c>
      <c r="AA3955" s="150">
        <v>11626.931593259542</v>
      </c>
      <c r="AB3955" s="150">
        <v>27.911698153336449</v>
      </c>
      <c r="AC3955" s="150">
        <v>80.316614811019093</v>
      </c>
      <c r="AD3955" s="150">
        <v>1385.0662720127109</v>
      </c>
      <c r="AE3955" s="150">
        <v>483.58691752544593</v>
      </c>
      <c r="AF3955" s="150">
        <v>1426.2133869406291</v>
      </c>
      <c r="AG3955" s="150">
        <v>9905.3034406560382</v>
      </c>
      <c r="AH3955" s="150">
        <v>1688.0828998916525</v>
      </c>
      <c r="AI3955" s="150">
        <v>32.377569857870277</v>
      </c>
      <c r="AJ3955" s="150">
        <v>3935.549439620439</v>
      </c>
      <c r="AK3955" s="150">
        <v>96.016241647477372</v>
      </c>
      <c r="AL3955" s="150">
        <v>43790.69140625</v>
      </c>
      <c r="AM3955" s="150">
        <v>37582.07421875</v>
      </c>
      <c r="AN3955" s="150">
        <v>6208.6171875</v>
      </c>
      <c r="AO3955" s="5" t="s">
        <v>1010</v>
      </c>
    </row>
    <row r="3956" spans="1:41" ht="14.25" x14ac:dyDescent="0.45">
      <c r="A3956" s="150">
        <v>2020</v>
      </c>
      <c r="B3956" s="5" t="s">
        <v>4024</v>
      </c>
      <c r="C3956" s="5" t="s">
        <v>175</v>
      </c>
      <c r="D3956" s="5" t="s">
        <v>84</v>
      </c>
      <c r="E3956" s="5" t="s">
        <v>109</v>
      </c>
      <c r="F3956" s="5" t="s">
        <v>200</v>
      </c>
      <c r="G3956" s="5" t="s">
        <v>87</v>
      </c>
      <c r="H3956" s="5" t="s">
        <v>131</v>
      </c>
      <c r="I3956" s="150">
        <v>432.75285904811847</v>
      </c>
      <c r="J3956" s="150">
        <v>503.88661025415297</v>
      </c>
      <c r="K3956" s="150">
        <v>93.366429339631551</v>
      </c>
      <c r="L3956" s="150"/>
      <c r="M3956" s="150">
        <v>81.14116107152222</v>
      </c>
      <c r="N3956" s="150">
        <v>0</v>
      </c>
      <c r="O3956" s="150">
        <v>131.98962200967614</v>
      </c>
      <c r="P3956" s="150">
        <v>1098.1103798346005</v>
      </c>
      <c r="Q3956" s="150">
        <v>261.84101214279548</v>
      </c>
      <c r="R3956" s="150">
        <v>20.319663038838616</v>
      </c>
      <c r="S3956" s="150">
        <v>43.275285904811845</v>
      </c>
      <c r="T3956" s="150"/>
      <c r="U3956" s="150">
        <v>32.456464428608882</v>
      </c>
      <c r="V3956" s="150">
        <v>0</v>
      </c>
      <c r="W3956" s="150">
        <v>21.637642952405923</v>
      </c>
      <c r="X3956" s="150">
        <v>21.213375443535217</v>
      </c>
      <c r="Y3956" s="150">
        <v>11592.367211751474</v>
      </c>
      <c r="Z3956" s="150"/>
      <c r="AA3956" s="150">
        <v>5361.8079236061876</v>
      </c>
      <c r="AB3956" s="150">
        <v>0</v>
      </c>
      <c r="AC3956" s="150">
        <v>193.40691391618242</v>
      </c>
      <c r="AD3956" s="150">
        <v>0</v>
      </c>
      <c r="AE3956" s="150"/>
      <c r="AF3956" s="150">
        <v>304.65801276987543</v>
      </c>
      <c r="AG3956" s="150">
        <v>2566.2244541553428</v>
      </c>
      <c r="AH3956" s="150">
        <v>443.57168052432144</v>
      </c>
      <c r="AI3956" s="150"/>
      <c r="AJ3956" s="150">
        <v>3727.0839985519201</v>
      </c>
      <c r="AK3956" s="150">
        <v>107.10632179558786</v>
      </c>
      <c r="AL3956" s="150">
        <v>27038.216796875</v>
      </c>
      <c r="AM3956" s="150">
        <v>26094.916015625</v>
      </c>
      <c r="AN3956" s="150">
        <v>943.301513671875</v>
      </c>
      <c r="AO3956" s="5" t="s">
        <v>4459</v>
      </c>
    </row>
    <row r="3957" spans="1:41" ht="14.25" x14ac:dyDescent="0.45">
      <c r="A3957" s="150">
        <v>2020</v>
      </c>
      <c r="B3957" s="5" t="s">
        <v>6344</v>
      </c>
      <c r="C3957" s="5" t="s">
        <v>175</v>
      </c>
      <c r="D3957" s="5" t="s">
        <v>84</v>
      </c>
      <c r="E3957" s="5" t="s">
        <v>109</v>
      </c>
      <c r="F3957" s="5" t="s">
        <v>200</v>
      </c>
      <c r="G3957" s="5" t="s">
        <v>87</v>
      </c>
      <c r="H3957" s="5" t="s">
        <v>131</v>
      </c>
      <c r="I3957" s="150">
        <v>942.1651651983434</v>
      </c>
      <c r="J3957" s="150">
        <v>4188.9295089318402</v>
      </c>
      <c r="K3957" s="150">
        <v>76.258193051908563</v>
      </c>
      <c r="L3957" s="150"/>
      <c r="M3957" s="150">
        <v>2140.3534731136278</v>
      </c>
      <c r="N3957" s="150">
        <v>14.554403617172671</v>
      </c>
      <c r="O3957" s="150">
        <v>159.08909415105208</v>
      </c>
      <c r="P3957" s="150">
        <v>844.87637096590583</v>
      </c>
      <c r="Q3957" s="150">
        <v>261.82349134222341</v>
      </c>
      <c r="R3957" s="150">
        <v>1762.9776923325633</v>
      </c>
      <c r="S3957" s="150">
        <v>276.08306799509893</v>
      </c>
      <c r="T3957" s="150">
        <v>0</v>
      </c>
      <c r="U3957" s="150">
        <v>81.927405669421162</v>
      </c>
      <c r="V3957" s="150">
        <v>0</v>
      </c>
      <c r="W3957" s="150">
        <v>20.481851417355291</v>
      </c>
      <c r="X3957" s="150">
        <v>482.34760087871712</v>
      </c>
      <c r="Y3957" s="150">
        <v>14239.802379402092</v>
      </c>
      <c r="Z3957" s="150">
        <v>0</v>
      </c>
      <c r="AA3957" s="150">
        <v>1591.4398551285062</v>
      </c>
      <c r="AB3957" s="150"/>
      <c r="AC3957" s="150">
        <v>472.32261532953271</v>
      </c>
      <c r="AD3957" s="150">
        <v>275.27231843823336</v>
      </c>
      <c r="AE3957" s="150">
        <v>414.84039804924896</v>
      </c>
      <c r="AF3957" s="150">
        <v>33.68280350840989</v>
      </c>
      <c r="AG3957" s="150">
        <v>5506.5457535559699</v>
      </c>
      <c r="AH3957" s="150">
        <v>73.195311641477659</v>
      </c>
      <c r="AI3957" s="150"/>
      <c r="AJ3957" s="150">
        <v>2030.7755680307771</v>
      </c>
      <c r="AK3957" s="150">
        <v>101.3851645159087</v>
      </c>
      <c r="AL3957" s="150">
        <v>35991.12890625</v>
      </c>
      <c r="AM3957" s="150">
        <v>32386.662109375</v>
      </c>
      <c r="AN3957" s="150">
        <v>3604.466064453125</v>
      </c>
      <c r="AO3957" s="5" t="s">
        <v>6703</v>
      </c>
    </row>
    <row r="3958" spans="1:41" ht="14.25" x14ac:dyDescent="0.45">
      <c r="A3958" s="150">
        <v>2020</v>
      </c>
      <c r="B3958" s="5" t="s">
        <v>4980</v>
      </c>
      <c r="C3958" s="5" t="s">
        <v>175</v>
      </c>
      <c r="D3958" s="5" t="s">
        <v>84</v>
      </c>
      <c r="E3958" s="5" t="s">
        <v>109</v>
      </c>
      <c r="F3958" s="5" t="s">
        <v>200</v>
      </c>
      <c r="G3958" s="5" t="s">
        <v>87</v>
      </c>
      <c r="H3958" s="5" t="s">
        <v>131</v>
      </c>
      <c r="I3958" s="150">
        <v>474.06651294257472</v>
      </c>
      <c r="J3958" s="150">
        <v>1853.9061241870227</v>
      </c>
      <c r="K3958" s="150">
        <v>79.011085490429124</v>
      </c>
      <c r="L3958" s="150"/>
      <c r="M3958" s="150">
        <v>592.57122397075375</v>
      </c>
      <c r="N3958" s="150">
        <v>14.974180922146129</v>
      </c>
      <c r="O3958" s="150">
        <v>128.88962493128318</v>
      </c>
      <c r="P3958" s="150">
        <v>305.50953056299261</v>
      </c>
      <c r="Q3958" s="150">
        <v>259.76348330065423</v>
      </c>
      <c r="R3958" s="150">
        <v>911.73215150590988</v>
      </c>
      <c r="S3958" s="150">
        <v>42.139245594895534</v>
      </c>
      <c r="T3958" s="150">
        <v>452.996890145127</v>
      </c>
      <c r="U3958" s="150">
        <v>31.604434196171649</v>
      </c>
      <c r="V3958" s="150">
        <v>0</v>
      </c>
      <c r="W3958" s="150">
        <v>21.069622797447767</v>
      </c>
      <c r="X3958" s="150">
        <v>779.78673973354194</v>
      </c>
      <c r="Y3958" s="150">
        <v>11646.023305061277</v>
      </c>
      <c r="Z3958" s="150">
        <v>0</v>
      </c>
      <c r="AA3958" s="150">
        <v>859.64061013586888</v>
      </c>
      <c r="AB3958" s="150"/>
      <c r="AC3958" s="150">
        <v>84.909852971727986</v>
      </c>
      <c r="AD3958" s="150">
        <v>270.22652806207395</v>
      </c>
      <c r="AE3958" s="150"/>
      <c r="AF3958" s="150">
        <v>0</v>
      </c>
      <c r="AG3958" s="150">
        <v>4871.296790769924</v>
      </c>
      <c r="AH3958" s="150">
        <v>483.54784320142625</v>
      </c>
      <c r="AI3958" s="150"/>
      <c r="AJ3958" s="150">
        <v>4015.8701051935441</v>
      </c>
      <c r="AK3958" s="150">
        <v>104.29463284736644</v>
      </c>
      <c r="AL3958" s="150">
        <v>28283.830078125</v>
      </c>
      <c r="AM3958" s="150">
        <v>25329.296875</v>
      </c>
      <c r="AN3958" s="150">
        <v>2954.533447265625</v>
      </c>
      <c r="AO3958" s="5" t="s">
        <v>5724</v>
      </c>
    </row>
    <row r="3959" spans="1:41" ht="14.25" x14ac:dyDescent="0.45">
      <c r="A3959" s="150">
        <v>2020</v>
      </c>
      <c r="B3959" s="5" t="s">
        <v>582</v>
      </c>
      <c r="C3959" s="5" t="s">
        <v>175</v>
      </c>
      <c r="D3959" s="5" t="s">
        <v>84</v>
      </c>
      <c r="E3959" s="5" t="s">
        <v>109</v>
      </c>
      <c r="F3959" s="5" t="s">
        <v>200</v>
      </c>
      <c r="G3959" s="5" t="s">
        <v>87</v>
      </c>
      <c r="H3959" s="5" t="s">
        <v>131</v>
      </c>
      <c r="I3959" s="150">
        <v>563.81630269739628</v>
      </c>
      <c r="J3959" s="150">
        <v>0</v>
      </c>
      <c r="K3959" s="150">
        <v>61.405735937340182</v>
      </c>
      <c r="L3959" s="150">
        <v>22.329358522669157</v>
      </c>
      <c r="M3959" s="150">
        <v>926.66837869077006</v>
      </c>
      <c r="N3959" s="150">
        <v>0</v>
      </c>
      <c r="O3959" s="150">
        <v>99.365645425877759</v>
      </c>
      <c r="P3959" s="150">
        <v>366.38011463995559</v>
      </c>
      <c r="Q3959" s="150">
        <v>77.537738421386933</v>
      </c>
      <c r="R3959" s="150">
        <v>217.3356478363375</v>
      </c>
      <c r="S3959" s="150">
        <v>44.658717045338314</v>
      </c>
      <c r="T3959" s="150"/>
      <c r="U3959" s="150">
        <v>167.47018892001867</v>
      </c>
      <c r="V3959" s="150">
        <v>0</v>
      </c>
      <c r="W3959" s="150">
        <v>0</v>
      </c>
      <c r="X3959" s="150">
        <v>25.973663277979522</v>
      </c>
      <c r="Y3959" s="150">
        <v>4454.707025272497</v>
      </c>
      <c r="Z3959" s="150">
        <v>0</v>
      </c>
      <c r="AA3959" s="150">
        <v>2611.8427370380887</v>
      </c>
      <c r="AB3959" s="150">
        <v>0</v>
      </c>
      <c r="AC3959" s="150">
        <v>134.45596439195006</v>
      </c>
      <c r="AD3959" s="150">
        <v>0</v>
      </c>
      <c r="AE3959" s="150"/>
      <c r="AF3959" s="150">
        <v>294.06461586404731</v>
      </c>
      <c r="AG3959" s="150">
        <v>7267.0897312026773</v>
      </c>
      <c r="AH3959" s="150">
        <v>834.58537080723931</v>
      </c>
      <c r="AI3959" s="150"/>
      <c r="AJ3959" s="150">
        <v>3387.363687888911</v>
      </c>
      <c r="AK3959" s="150">
        <v>110.53032468721233</v>
      </c>
      <c r="AL3959" s="150">
        <v>21667.58203125</v>
      </c>
      <c r="AM3959" s="150">
        <v>19564.392578125</v>
      </c>
      <c r="AN3959" s="150">
        <v>2103.187744140625</v>
      </c>
      <c r="AO3959" s="5" t="s">
        <v>1011</v>
      </c>
    </row>
    <row r="3960" spans="1:41" ht="14.25" x14ac:dyDescent="0.45">
      <c r="A3960" s="150">
        <v>2020</v>
      </c>
      <c r="B3960" s="5" t="s">
        <v>1478</v>
      </c>
      <c r="C3960" s="5" t="s">
        <v>175</v>
      </c>
      <c r="D3960" s="5" t="s">
        <v>84</v>
      </c>
      <c r="E3960" s="5" t="s">
        <v>109</v>
      </c>
      <c r="F3960" s="5" t="s">
        <v>200</v>
      </c>
      <c r="G3960" s="5" t="s">
        <v>87</v>
      </c>
      <c r="H3960" s="5" t="s">
        <v>131</v>
      </c>
      <c r="I3960" s="150">
        <v>345.44645038112139</v>
      </c>
      <c r="J3960" s="150">
        <v>0</v>
      </c>
      <c r="K3960" s="150">
        <v>23.029763358741427</v>
      </c>
      <c r="L3960" s="150"/>
      <c r="M3960" s="150">
        <v>292.19012261403185</v>
      </c>
      <c r="N3960" s="150">
        <v>0</v>
      </c>
      <c r="O3960" s="150">
        <v>101.33095877846227</v>
      </c>
      <c r="P3960" s="150">
        <v>440.63695571952644</v>
      </c>
      <c r="Q3960" s="150">
        <v>1152.1273878062973</v>
      </c>
      <c r="R3960" s="150">
        <v>786.88027482435655</v>
      </c>
      <c r="S3960" s="150">
        <v>46.059526717482854</v>
      </c>
      <c r="T3960" s="150">
        <v>0</v>
      </c>
      <c r="U3960" s="150">
        <v>253.32739694615569</v>
      </c>
      <c r="V3960" s="150">
        <v>0</v>
      </c>
      <c r="W3960" s="150">
        <v>0</v>
      </c>
      <c r="X3960" s="150">
        <v>28.787204198426785</v>
      </c>
      <c r="Y3960" s="150">
        <v>5089.5777022818556</v>
      </c>
      <c r="Z3960" s="150">
        <v>0</v>
      </c>
      <c r="AA3960" s="150">
        <v>1438.3723632462829</v>
      </c>
      <c r="AB3960" s="150"/>
      <c r="AC3960" s="150">
        <v>809.46739485556282</v>
      </c>
      <c r="AD3960" s="150">
        <v>0</v>
      </c>
      <c r="AE3960" s="150"/>
      <c r="AF3960" s="150">
        <v>0</v>
      </c>
      <c r="AG3960" s="150">
        <v>6768.8241750731331</v>
      </c>
      <c r="AH3960" s="150">
        <v>705.07451244002243</v>
      </c>
      <c r="AI3960" s="150">
        <v>0</v>
      </c>
      <c r="AJ3960" s="150">
        <v>978.76494274651066</v>
      </c>
      <c r="AK3960" s="150">
        <v>113.99732862577007</v>
      </c>
      <c r="AL3960" s="150">
        <v>19373.89453125</v>
      </c>
      <c r="AM3960" s="150">
        <v>18063.42578125</v>
      </c>
      <c r="AN3960" s="150">
        <v>1310.4693603515625</v>
      </c>
      <c r="AO3960" s="5" t="s">
        <v>2748</v>
      </c>
    </row>
    <row r="3961" spans="1:41" ht="14.25" x14ac:dyDescent="0.45">
      <c r="A3961" s="150">
        <v>2020</v>
      </c>
      <c r="B3961" s="5" t="s">
        <v>7352</v>
      </c>
      <c r="C3961" s="5" t="s">
        <v>175</v>
      </c>
      <c r="D3961" s="5" t="s">
        <v>84</v>
      </c>
      <c r="E3961" s="5" t="s">
        <v>109</v>
      </c>
      <c r="F3961" s="5" t="s">
        <v>200</v>
      </c>
      <c r="G3961" s="5" t="s">
        <v>87</v>
      </c>
      <c r="H3961" s="5" t="s">
        <v>131</v>
      </c>
      <c r="I3961" s="150">
        <v>920</v>
      </c>
      <c r="J3961" s="150">
        <v>0</v>
      </c>
      <c r="K3961" s="150">
        <v>65.146000000000001</v>
      </c>
      <c r="L3961" s="150"/>
      <c r="M3961" s="150">
        <v>0</v>
      </c>
      <c r="N3961" s="150">
        <v>107</v>
      </c>
      <c r="O3961" s="150">
        <v>155.34639999999999</v>
      </c>
      <c r="P3961" s="150">
        <v>475</v>
      </c>
      <c r="Q3961" s="150">
        <v>285.36032</v>
      </c>
      <c r="R3961" s="150">
        <v>157.97720000000001</v>
      </c>
      <c r="S3961" s="150">
        <v>342</v>
      </c>
      <c r="T3961" s="150">
        <v>7.8382581818181807</v>
      </c>
      <c r="U3961" s="150">
        <v>39.103999999999999</v>
      </c>
      <c r="V3961" s="150">
        <v>103</v>
      </c>
      <c r="W3961" s="150"/>
      <c r="X3961" s="150">
        <v>75</v>
      </c>
      <c r="Y3961" s="150">
        <v>13904.8</v>
      </c>
      <c r="Z3961" s="150">
        <v>0</v>
      </c>
      <c r="AA3961" s="150">
        <v>1620</v>
      </c>
      <c r="AB3961" s="150">
        <v>0</v>
      </c>
      <c r="AC3961" s="150">
        <v>461.21086000000003</v>
      </c>
      <c r="AD3961" s="150">
        <v>388.60863999999998</v>
      </c>
      <c r="AE3961" s="150">
        <v>81</v>
      </c>
      <c r="AF3961" s="150">
        <v>419.8771811717524</v>
      </c>
      <c r="AG3961" s="150">
        <v>5903</v>
      </c>
      <c r="AH3961" s="150">
        <v>71</v>
      </c>
      <c r="AI3961" s="150"/>
      <c r="AJ3961" s="150">
        <v>517.64271696589049</v>
      </c>
      <c r="AK3961" s="150">
        <v>99</v>
      </c>
      <c r="AL3961" s="150">
        <v>26198.912109375</v>
      </c>
      <c r="AM3961" s="150">
        <v>24994.97265625</v>
      </c>
      <c r="AN3961" s="150">
        <v>1203.9393310546875</v>
      </c>
      <c r="AO3961" s="5" t="s">
        <v>7400</v>
      </c>
    </row>
    <row r="3962" spans="1:41" ht="14.25" x14ac:dyDescent="0.45">
      <c r="A3962" s="150">
        <v>2020</v>
      </c>
      <c r="B3962" s="5" t="s">
        <v>6344</v>
      </c>
      <c r="C3962" s="5" t="s">
        <v>175</v>
      </c>
      <c r="D3962" s="5" t="s">
        <v>84</v>
      </c>
      <c r="E3962" s="5" t="s">
        <v>109</v>
      </c>
      <c r="F3962" s="5" t="s">
        <v>203</v>
      </c>
      <c r="G3962" s="5" t="s">
        <v>87</v>
      </c>
      <c r="H3962" s="5" t="s">
        <v>131</v>
      </c>
      <c r="I3962" s="150">
        <v>307.2277712603294</v>
      </c>
      <c r="J3962" s="150">
        <v>8698.274477381703</v>
      </c>
      <c r="K3962" s="150">
        <v>286.02793878246439</v>
      </c>
      <c r="L3962" s="150"/>
      <c r="M3962" s="150">
        <v>51.204628543388232</v>
      </c>
      <c r="N3962" s="150">
        <v>917.03802987953202</v>
      </c>
      <c r="O3962" s="150">
        <v>1297.1906138372981</v>
      </c>
      <c r="P3962" s="150">
        <v>697.98667715605893</v>
      </c>
      <c r="Q3962" s="150">
        <v>0</v>
      </c>
      <c r="R3962" s="150">
        <v>782.96214378841262</v>
      </c>
      <c r="S3962" s="150">
        <v>49.25680447359774</v>
      </c>
      <c r="T3962" s="150">
        <v>2150.5943988223057</v>
      </c>
      <c r="U3962" s="150">
        <v>0</v>
      </c>
      <c r="V3962" s="150">
        <v>102.40925708677646</v>
      </c>
      <c r="W3962" s="150">
        <v>307.2277712603294</v>
      </c>
      <c r="X3962" s="150">
        <v>517.16674828822113</v>
      </c>
      <c r="Y3962" s="150">
        <v>1112.1389296481207</v>
      </c>
      <c r="Z3962" s="150">
        <v>2120.5386783691229</v>
      </c>
      <c r="AA3962" s="150">
        <v>6723.1677277468743</v>
      </c>
      <c r="AB3962" s="150"/>
      <c r="AC3962" s="150">
        <v>1631.1325054688841</v>
      </c>
      <c r="AD3962" s="150">
        <v>264.72048595013905</v>
      </c>
      <c r="AE3962" s="150">
        <v>4478.4456217124807</v>
      </c>
      <c r="AF3962" s="150">
        <v>720.81199507997155</v>
      </c>
      <c r="AG3962" s="150">
        <v>13834.466539852632</v>
      </c>
      <c r="AH3962" s="150">
        <v>532.42704107566567</v>
      </c>
      <c r="AI3962" s="150"/>
      <c r="AJ3962" s="150">
        <v>358.4323998037176</v>
      </c>
      <c r="AK3962" s="150">
        <v>237.58947644132138</v>
      </c>
      <c r="AL3962" s="150">
        <v>48178.4375</v>
      </c>
      <c r="AM3962" s="150">
        <v>42485.03125</v>
      </c>
      <c r="AN3962" s="150">
        <v>5693.40625</v>
      </c>
      <c r="AO3962" s="5" t="s">
        <v>6704</v>
      </c>
    </row>
    <row r="3963" spans="1:41" ht="14.25" x14ac:dyDescent="0.45">
      <c r="A3963" s="150">
        <v>2020</v>
      </c>
      <c r="B3963" s="5" t="s">
        <v>7352</v>
      </c>
      <c r="C3963" s="5" t="s">
        <v>175</v>
      </c>
      <c r="D3963" s="5" t="s">
        <v>84</v>
      </c>
      <c r="E3963" s="5" t="s">
        <v>109</v>
      </c>
      <c r="F3963" s="5" t="s">
        <v>203</v>
      </c>
      <c r="G3963" s="5" t="s">
        <v>87</v>
      </c>
      <c r="H3963" s="5" t="s">
        <v>131</v>
      </c>
      <c r="I3963" s="150">
        <v>100</v>
      </c>
      <c r="J3963" s="150">
        <v>3641.96748671875</v>
      </c>
      <c r="K3963" s="150">
        <v>209.489</v>
      </c>
      <c r="L3963" s="150"/>
      <c r="M3963" s="150">
        <v>50</v>
      </c>
      <c r="N3963" s="150">
        <v>894.85</v>
      </c>
      <c r="O3963" s="150">
        <v>1266.6732</v>
      </c>
      <c r="P3963" s="150">
        <v>681.56600000000003</v>
      </c>
      <c r="Q3963" s="150">
        <v>0</v>
      </c>
      <c r="R3963" s="150">
        <v>0</v>
      </c>
      <c r="S3963" s="150"/>
      <c r="T3963" s="150">
        <v>1556.757927272728</v>
      </c>
      <c r="U3963" s="150"/>
      <c r="V3963" s="150">
        <v>208</v>
      </c>
      <c r="W3963" s="150">
        <v>350</v>
      </c>
      <c r="X3963" s="150">
        <v>500</v>
      </c>
      <c r="Y3963" s="150">
        <v>1085.9749999999999</v>
      </c>
      <c r="Z3963" s="150">
        <v>2342.78175285</v>
      </c>
      <c r="AA3963" s="150">
        <v>7066</v>
      </c>
      <c r="AB3963" s="150">
        <v>0</v>
      </c>
      <c r="AC3963" s="150">
        <v>1592.7588499999999</v>
      </c>
      <c r="AD3963" s="150">
        <v>441.59024000000011</v>
      </c>
      <c r="AE3963" s="150">
        <v>1424</v>
      </c>
      <c r="AF3963" s="150">
        <v>0</v>
      </c>
      <c r="AG3963" s="150">
        <v>6087</v>
      </c>
      <c r="AH3963" s="150">
        <v>520</v>
      </c>
      <c r="AI3963" s="150"/>
      <c r="AJ3963" s="150">
        <v>342.73379652354112</v>
      </c>
      <c r="AK3963" s="150">
        <v>232</v>
      </c>
      <c r="AL3963" s="150">
        <v>30594.14453125</v>
      </c>
      <c r="AM3963" s="150">
        <v>25467.634765625</v>
      </c>
      <c r="AN3963" s="150">
        <v>5126.51025390625</v>
      </c>
      <c r="AO3963" s="5" t="s">
        <v>7401</v>
      </c>
    </row>
    <row r="3964" spans="1:41" ht="14.25" x14ac:dyDescent="0.45">
      <c r="A3964" s="150">
        <v>2020</v>
      </c>
      <c r="B3964" s="5" t="s">
        <v>582</v>
      </c>
      <c r="C3964" s="5" t="s">
        <v>175</v>
      </c>
      <c r="D3964" s="5" t="s">
        <v>84</v>
      </c>
      <c r="E3964" s="5" t="s">
        <v>109</v>
      </c>
      <c r="F3964" s="5" t="s">
        <v>203</v>
      </c>
      <c r="G3964" s="5" t="s">
        <v>87</v>
      </c>
      <c r="H3964" s="5" t="s">
        <v>131</v>
      </c>
      <c r="I3964" s="150">
        <v>0</v>
      </c>
      <c r="J3964" s="150">
        <v>3516.8739673203922</v>
      </c>
      <c r="K3964" s="150">
        <v>106.0644529826785</v>
      </c>
      <c r="L3964" s="150">
        <v>167.47018892001867</v>
      </c>
      <c r="M3964" s="150">
        <v>55.823396306672898</v>
      </c>
      <c r="N3964" s="150">
        <v>0</v>
      </c>
      <c r="O3964" s="150">
        <v>1241.5123338604051</v>
      </c>
      <c r="P3964" s="150">
        <v>52.340016377136507</v>
      </c>
      <c r="Q3964" s="150">
        <v>0</v>
      </c>
      <c r="R3964" s="150"/>
      <c r="S3964" s="150">
        <v>1015.9858127814467</v>
      </c>
      <c r="T3964" s="150">
        <v>669.88075568007469</v>
      </c>
      <c r="U3964" s="150">
        <v>0</v>
      </c>
      <c r="V3964" s="150">
        <v>221.06064937442466</v>
      </c>
      <c r="W3964" s="150">
        <v>66.988075568007474</v>
      </c>
      <c r="X3964" s="150">
        <v>0</v>
      </c>
      <c r="Y3964" s="150">
        <v>468.91652897605229</v>
      </c>
      <c r="Z3964" s="150">
        <v>2464.6559327518485</v>
      </c>
      <c r="AA3964" s="150">
        <v>8044.1100845964866</v>
      </c>
      <c r="AB3964" s="150"/>
      <c r="AC3964" s="150">
        <v>1530.4993161186014</v>
      </c>
      <c r="AD3964" s="150">
        <v>109.54867428244404</v>
      </c>
      <c r="AE3964" s="150">
        <v>1250.2138615831041</v>
      </c>
      <c r="AF3964" s="150">
        <v>176.43876951842836</v>
      </c>
      <c r="AG3964" s="150">
        <v>5944.0752387345301</v>
      </c>
      <c r="AH3964" s="150">
        <v>83.42768699287555</v>
      </c>
      <c r="AI3964" s="150"/>
      <c r="AJ3964" s="150">
        <v>334.94037784003734</v>
      </c>
      <c r="AK3964" s="150">
        <v>91.550369942943547</v>
      </c>
      <c r="AL3964" s="150">
        <v>27612.376953125</v>
      </c>
      <c r="AM3964" s="150">
        <v>24171.595703125</v>
      </c>
      <c r="AN3964" s="150">
        <v>3440.781494140625</v>
      </c>
      <c r="AO3964" s="5" t="s">
        <v>1012</v>
      </c>
    </row>
    <row r="3965" spans="1:41" ht="14.25" x14ac:dyDescent="0.45">
      <c r="A3965" s="150">
        <v>2020</v>
      </c>
      <c r="B3965" s="5" t="s">
        <v>4980</v>
      </c>
      <c r="C3965" s="5" t="s">
        <v>175</v>
      </c>
      <c r="D3965" s="5" t="s">
        <v>84</v>
      </c>
      <c r="E3965" s="5" t="s">
        <v>109</v>
      </c>
      <c r="F3965" s="5" t="s">
        <v>203</v>
      </c>
      <c r="G3965" s="5" t="s">
        <v>87</v>
      </c>
      <c r="H3965" s="5" t="s">
        <v>131</v>
      </c>
      <c r="I3965" s="150">
        <v>210.69622797447767</v>
      </c>
      <c r="J3965" s="150">
        <v>17674.589349143742</v>
      </c>
      <c r="K3965" s="150">
        <v>169.61046351945453</v>
      </c>
      <c r="L3965" s="150"/>
      <c r="M3965" s="150">
        <v>56.964251680882533</v>
      </c>
      <c r="N3965" s="150">
        <v>0</v>
      </c>
      <c r="O3965" s="150">
        <v>1386.0885230114063</v>
      </c>
      <c r="P3965" s="150">
        <v>454.64664161016714</v>
      </c>
      <c r="Q3965" s="150">
        <v>0</v>
      </c>
      <c r="R3965" s="150">
        <v>5.8633388967546614</v>
      </c>
      <c r="S3965" s="150">
        <v>526.74056993619411</v>
      </c>
      <c r="T3965" s="150">
        <v>1158.8292538596272</v>
      </c>
      <c r="U3965" s="150">
        <v>0</v>
      </c>
      <c r="V3965" s="150">
        <v>105.34811398723883</v>
      </c>
      <c r="W3965" s="150">
        <v>105.34811398723883</v>
      </c>
      <c r="X3965" s="150">
        <v>526.74056993619411</v>
      </c>
      <c r="Y3965" s="150">
        <v>3377.4341974023801</v>
      </c>
      <c r="Z3965" s="150">
        <v>2141.3810171693999</v>
      </c>
      <c r="AA3965" s="150">
        <v>6783.3650596383086</v>
      </c>
      <c r="AB3965" s="150"/>
      <c r="AC3965" s="150">
        <v>2537.7413685329202</v>
      </c>
      <c r="AD3965" s="150">
        <v>209.57897429480818</v>
      </c>
      <c r="AE3965" s="150">
        <v>1856.693084651911</v>
      </c>
      <c r="AF3965" s="150">
        <v>687.39644376673334</v>
      </c>
      <c r="AG3965" s="150">
        <v>18362.17626797573</v>
      </c>
      <c r="AH3965" s="150">
        <v>229.65888849218067</v>
      </c>
      <c r="AI3965" s="150"/>
      <c r="AJ3965" s="150">
        <v>263.37028496809705</v>
      </c>
      <c r="AK3965" s="150">
        <v>254.94243584911797</v>
      </c>
      <c r="AL3965" s="150">
        <v>59085.19921875</v>
      </c>
      <c r="AM3965" s="150">
        <v>54460.6953125</v>
      </c>
      <c r="AN3965" s="150">
        <v>4624.501953125</v>
      </c>
      <c r="AO3965" s="5" t="s">
        <v>5725</v>
      </c>
    </row>
    <row r="3966" spans="1:41" ht="14.25" x14ac:dyDescent="0.45">
      <c r="A3966" s="150">
        <v>2020</v>
      </c>
      <c r="B3966" s="5" t="s">
        <v>4024</v>
      </c>
      <c r="C3966" s="5" t="s">
        <v>175</v>
      </c>
      <c r="D3966" s="5" t="s">
        <v>84</v>
      </c>
      <c r="E3966" s="5" t="s">
        <v>109</v>
      </c>
      <c r="F3966" s="5" t="s">
        <v>203</v>
      </c>
      <c r="G3966" s="5" t="s">
        <v>87</v>
      </c>
      <c r="H3966" s="5" t="s">
        <v>131</v>
      </c>
      <c r="I3966" s="150">
        <v>0</v>
      </c>
      <c r="J3966" s="150">
        <v>6646.8134444421949</v>
      </c>
      <c r="K3966" s="150">
        <v>102.77880402392813</v>
      </c>
      <c r="L3966" s="150"/>
      <c r="M3966" s="150">
        <v>162.28232214304444</v>
      </c>
      <c r="N3966" s="150">
        <v>0</v>
      </c>
      <c r="O3966" s="150">
        <v>1476.7691315017044</v>
      </c>
      <c r="P3966" s="150">
        <v>489.01073072437384</v>
      </c>
      <c r="Q3966" s="150">
        <v>0</v>
      </c>
      <c r="R3966" s="150">
        <v>0</v>
      </c>
      <c r="S3966" s="150">
        <v>497.66686978748385</v>
      </c>
      <c r="T3966" s="150">
        <v>1298.2585771443555</v>
      </c>
      <c r="U3966" s="150">
        <v>0</v>
      </c>
      <c r="V3966" s="150">
        <v>357.02110871469773</v>
      </c>
      <c r="W3966" s="150">
        <v>64.912928857217764</v>
      </c>
      <c r="X3966" s="150">
        <v>0</v>
      </c>
      <c r="Y3966" s="150">
        <v>627.49164561977182</v>
      </c>
      <c r="Z3966" s="150">
        <v>2032.8565553785365</v>
      </c>
      <c r="AA3966" s="150">
        <v>7082.0005383224589</v>
      </c>
      <c r="AB3966" s="150"/>
      <c r="AC3966" s="150">
        <v>1676.0332688145311</v>
      </c>
      <c r="AD3966" s="150">
        <v>212.31018326177983</v>
      </c>
      <c r="AE3966" s="150">
        <v>944.48311487251851</v>
      </c>
      <c r="AF3966" s="150">
        <v>361.78139016422699</v>
      </c>
      <c r="AG3966" s="150">
        <v>5130.2851440154445</v>
      </c>
      <c r="AH3966" s="150">
        <v>83.304925366762802</v>
      </c>
      <c r="AI3966" s="150"/>
      <c r="AJ3966" s="150">
        <v>270.47053690507403</v>
      </c>
      <c r="AK3966" s="150">
        <v>261.85875501001647</v>
      </c>
      <c r="AL3966" s="150">
        <v>29778.390625</v>
      </c>
      <c r="AM3966" s="150">
        <v>25618.24609375</v>
      </c>
      <c r="AN3966" s="150">
        <v>4160.142578125</v>
      </c>
      <c r="AO3966" s="5" t="s">
        <v>4460</v>
      </c>
    </row>
    <row r="3967" spans="1:41" ht="14.25" x14ac:dyDescent="0.45">
      <c r="A3967" s="150">
        <v>2020</v>
      </c>
      <c r="B3967" s="5" t="s">
        <v>1478</v>
      </c>
      <c r="C3967" s="5" t="s">
        <v>175</v>
      </c>
      <c r="D3967" s="5" t="s">
        <v>84</v>
      </c>
      <c r="E3967" s="5" t="s">
        <v>109</v>
      </c>
      <c r="F3967" s="5" t="s">
        <v>203</v>
      </c>
      <c r="G3967" s="5" t="s">
        <v>87</v>
      </c>
      <c r="H3967" s="5" t="s">
        <v>131</v>
      </c>
      <c r="I3967" s="150">
        <v>0</v>
      </c>
      <c r="J3967" s="150">
        <v>3564.2451031888004</v>
      </c>
      <c r="K3967" s="150">
        <v>109.39137595402178</v>
      </c>
      <c r="L3967" s="150"/>
      <c r="M3967" s="150">
        <v>0</v>
      </c>
      <c r="N3967" s="150">
        <v>0</v>
      </c>
      <c r="O3967" s="150">
        <v>1092.5841745356399</v>
      </c>
      <c r="P3967" s="150">
        <v>862.11578292950821</v>
      </c>
      <c r="Q3967" s="150">
        <v>0</v>
      </c>
      <c r="R3967" s="150"/>
      <c r="S3967" s="150">
        <v>529.68455725105287</v>
      </c>
      <c r="T3967" s="150">
        <v>690.89290076224279</v>
      </c>
      <c r="U3967" s="150">
        <v>0</v>
      </c>
      <c r="V3967" s="150">
        <v>227.99465725154013</v>
      </c>
      <c r="W3967" s="150">
        <v>57.57440839685357</v>
      </c>
      <c r="X3967" s="150">
        <v>0</v>
      </c>
      <c r="Y3967" s="150">
        <v>483.62503053357</v>
      </c>
      <c r="Z3967" s="150">
        <v>2328.6545220191392</v>
      </c>
      <c r="AA3967" s="150">
        <v>9010.6738287673597</v>
      </c>
      <c r="AB3967" s="150"/>
      <c r="AC3967" s="150">
        <v>2420.5432778205177</v>
      </c>
      <c r="AD3967" s="150">
        <v>103.84155603518265</v>
      </c>
      <c r="AE3967" s="150">
        <v>941.82289934275354</v>
      </c>
      <c r="AF3967" s="150">
        <v>0</v>
      </c>
      <c r="AG3967" s="150">
        <v>4024.1573012268486</v>
      </c>
      <c r="AH3967" s="150">
        <v>76.348896723196802</v>
      </c>
      <c r="AI3967" s="150"/>
      <c r="AJ3967" s="150">
        <v>575.74408396853573</v>
      </c>
      <c r="AK3967" s="150">
        <v>94.422029770839856</v>
      </c>
      <c r="AL3967" s="150">
        <v>27194.318359375</v>
      </c>
      <c r="AM3967" s="150">
        <v>24439.576171875</v>
      </c>
      <c r="AN3967" s="150">
        <v>2754.739990234375</v>
      </c>
      <c r="AO3967" s="5" t="s">
        <v>2749</v>
      </c>
    </row>
    <row r="3968" spans="1:41" ht="14.25" x14ac:dyDescent="0.45">
      <c r="A3968" s="150">
        <v>2020</v>
      </c>
      <c r="B3968" s="5" t="s">
        <v>4980</v>
      </c>
      <c r="C3968" s="5" t="s">
        <v>175</v>
      </c>
      <c r="D3968" s="5" t="s">
        <v>84</v>
      </c>
      <c r="E3968" s="5" t="s">
        <v>109</v>
      </c>
      <c r="F3968" s="5" t="s">
        <v>206</v>
      </c>
      <c r="G3968" s="5" t="s">
        <v>87</v>
      </c>
      <c r="H3968" s="5" t="s">
        <v>131</v>
      </c>
      <c r="I3968" s="150">
        <v>632.088683923433</v>
      </c>
      <c r="J3968" s="150">
        <v>922.84242378345982</v>
      </c>
      <c r="K3968" s="150">
        <v>5.2674056993619418</v>
      </c>
      <c r="L3968" s="150"/>
      <c r="M3968" s="150">
        <v>56.964251680882533</v>
      </c>
      <c r="N3968" s="150">
        <v>69.246368804951956</v>
      </c>
      <c r="O3968" s="150">
        <v>1500.3773207365143</v>
      </c>
      <c r="P3968" s="150">
        <v>429.45685407467846</v>
      </c>
      <c r="Q3968" s="150">
        <v>3393.9669865001752</v>
      </c>
      <c r="R3968" s="150">
        <v>764.17002648905464</v>
      </c>
      <c r="S3968" s="150">
        <v>105.34811398723883</v>
      </c>
      <c r="T3968" s="150">
        <v>368.71839895533589</v>
      </c>
      <c r="U3968" s="150">
        <v>0</v>
      </c>
      <c r="V3968" s="150">
        <v>1685.5698237958213</v>
      </c>
      <c r="W3968" s="150">
        <v>558.34500413236583</v>
      </c>
      <c r="X3968" s="150">
        <v>4008.8117815563996</v>
      </c>
      <c r="Y3968" s="150">
        <v>4410.8991956171931</v>
      </c>
      <c r="Z3968" s="150">
        <v>184.92899181194244</v>
      </c>
      <c r="AA3968" s="150">
        <v>13163.246842705492</v>
      </c>
      <c r="AB3968" s="150"/>
      <c r="AC3968" s="150">
        <v>1327.3862362392092</v>
      </c>
      <c r="AD3968" s="150">
        <v>1823.6994465740872</v>
      </c>
      <c r="AE3968" s="150">
        <v>604.46502679546404</v>
      </c>
      <c r="AF3968" s="150">
        <v>2086.9356032758024</v>
      </c>
      <c r="AG3968" s="150">
        <v>18356.908862276367</v>
      </c>
      <c r="AH3968" s="150">
        <v>636.30260848292255</v>
      </c>
      <c r="AI3968" s="150"/>
      <c r="AJ3968" s="150">
        <v>948.13302588514944</v>
      </c>
      <c r="AK3968" s="150">
        <v>569.93329667096214</v>
      </c>
      <c r="AL3968" s="150">
        <v>58614.01171875</v>
      </c>
      <c r="AM3968" s="150">
        <v>48980.24609375</v>
      </c>
      <c r="AN3968" s="150">
        <v>9633.7685546875</v>
      </c>
      <c r="AO3968" s="5" t="s">
        <v>5726</v>
      </c>
    </row>
    <row r="3969" spans="1:41" ht="14.25" x14ac:dyDescent="0.45">
      <c r="A3969" s="150">
        <v>2020</v>
      </c>
      <c r="B3969" s="5" t="s">
        <v>6344</v>
      </c>
      <c r="C3969" s="5" t="s">
        <v>175</v>
      </c>
      <c r="D3969" s="5" t="s">
        <v>84</v>
      </c>
      <c r="E3969" s="5" t="s">
        <v>109</v>
      </c>
      <c r="F3969" s="5" t="s">
        <v>206</v>
      </c>
      <c r="G3969" s="5" t="s">
        <v>87</v>
      </c>
      <c r="H3969" s="5" t="s">
        <v>131</v>
      </c>
      <c r="I3969" s="150">
        <v>568.37137683160938</v>
      </c>
      <c r="J3969" s="150">
        <v>8139.7196219711032</v>
      </c>
      <c r="K3969" s="150">
        <v>11.674335791010405</v>
      </c>
      <c r="L3969" s="150">
        <v>20.481851417355291</v>
      </c>
      <c r="M3969" s="150">
        <v>665.66017106404695</v>
      </c>
      <c r="N3969" s="150">
        <v>143.38012806943786</v>
      </c>
      <c r="O3969" s="150">
        <v>1121.3813651002022</v>
      </c>
      <c r="P3969" s="150">
        <v>133.72498381134184</v>
      </c>
      <c r="Q3969" s="150">
        <v>3485.5959445356771</v>
      </c>
      <c r="R3969" s="150">
        <v>899.83427198497145</v>
      </c>
      <c r="S3969" s="150"/>
      <c r="T3969" s="150">
        <v>1024.0925708677646</v>
      </c>
      <c r="U3969" s="150">
        <v>0</v>
      </c>
      <c r="V3969" s="150">
        <v>512.0462854338823</v>
      </c>
      <c r="W3969" s="150">
        <v>542.76906255991526</v>
      </c>
      <c r="X3969" s="150">
        <v>2872.5796612840795</v>
      </c>
      <c r="Y3969" s="150">
        <v>3985.7426835030678</v>
      </c>
      <c r="Z3969" s="150">
        <v>578.57758350324048</v>
      </c>
      <c r="AA3969" s="150">
        <v>15850.90481189126</v>
      </c>
      <c r="AB3969" s="150"/>
      <c r="AC3969" s="150">
        <v>1449.090987777887</v>
      </c>
      <c r="AD3969" s="150">
        <v>1704.5622856740592</v>
      </c>
      <c r="AE3969" s="150">
        <v>60.089450869722789</v>
      </c>
      <c r="AF3969" s="150">
        <v>1098.0593943741626</v>
      </c>
      <c r="AG3969" s="150">
        <v>22408.169543157557</v>
      </c>
      <c r="AH3969" s="150">
        <v>297.84342851468205</v>
      </c>
      <c r="AI3969" s="150"/>
      <c r="AJ3969" s="150">
        <v>3328.3008553202349</v>
      </c>
      <c r="AK3969" s="150">
        <v>324.63734496508135</v>
      </c>
      <c r="AL3969" s="150">
        <v>71227.296875</v>
      </c>
      <c r="AM3969" s="150">
        <v>62662.0859375</v>
      </c>
      <c r="AN3969" s="150">
        <v>8565.201171875</v>
      </c>
      <c r="AO3969" s="5" t="s">
        <v>6705</v>
      </c>
    </row>
    <row r="3970" spans="1:41" ht="14.25" x14ac:dyDescent="0.45">
      <c r="A3970" s="150">
        <v>2020</v>
      </c>
      <c r="B3970" s="5" t="s">
        <v>582</v>
      </c>
      <c r="C3970" s="5" t="s">
        <v>175</v>
      </c>
      <c r="D3970" s="5" t="s">
        <v>84</v>
      </c>
      <c r="E3970" s="5" t="s">
        <v>109</v>
      </c>
      <c r="F3970" s="5" t="s">
        <v>206</v>
      </c>
      <c r="G3970" s="5" t="s">
        <v>87</v>
      </c>
      <c r="H3970" s="5" t="s">
        <v>131</v>
      </c>
      <c r="I3970" s="150">
        <v>334.94037784003734</v>
      </c>
      <c r="J3970" s="150">
        <v>10445.115682941565</v>
      </c>
      <c r="K3970" s="150">
        <v>11.164679261334578</v>
      </c>
      <c r="L3970" s="150">
        <v>0</v>
      </c>
      <c r="M3970" s="150">
        <v>446.58717045338318</v>
      </c>
      <c r="N3970" s="150">
        <v>0</v>
      </c>
      <c r="O3970" s="150">
        <v>1232.5805904513375</v>
      </c>
      <c r="P3970" s="150">
        <v>1936.5806059540507</v>
      </c>
      <c r="Q3970" s="150">
        <v>135.62317044269724</v>
      </c>
      <c r="R3970" s="150">
        <v>1541.7271317946731</v>
      </c>
      <c r="S3970" s="150">
        <v>133.97615113601495</v>
      </c>
      <c r="T3970" s="150">
        <v>1004.8211335201121</v>
      </c>
      <c r="U3970" s="150">
        <v>0</v>
      </c>
      <c r="V3970" s="150">
        <v>0</v>
      </c>
      <c r="W3970" s="150">
        <v>0</v>
      </c>
      <c r="X3970" s="150">
        <v>3536.4079973452422</v>
      </c>
      <c r="Y3970" s="150">
        <v>2249.6828711589178</v>
      </c>
      <c r="Z3970" s="150">
        <v>1843.0557459345594</v>
      </c>
      <c r="AA3970" s="150">
        <v>14337.263911302927</v>
      </c>
      <c r="AB3970" s="150"/>
      <c r="AC3970" s="150">
        <v>136.83570461182427</v>
      </c>
      <c r="AD3970" s="150">
        <v>1215.5466526999344</v>
      </c>
      <c r="AE3970" s="150">
        <v>3867.9282865454697</v>
      </c>
      <c r="AF3970" s="150">
        <v>3445.4570825404207</v>
      </c>
      <c r="AG3970" s="150">
        <v>13518.193649623909</v>
      </c>
      <c r="AH3970" s="150">
        <v>141.12407848214312</v>
      </c>
      <c r="AI3970" s="150"/>
      <c r="AJ3970" s="150">
        <v>1406.749586928157</v>
      </c>
      <c r="AK3970" s="150">
        <v>40.192845340804482</v>
      </c>
      <c r="AL3970" s="150">
        <v>62961.5625</v>
      </c>
      <c r="AM3970" s="150">
        <v>55199.16015625</v>
      </c>
      <c r="AN3970" s="150">
        <v>7762.4013671875</v>
      </c>
      <c r="AO3970" s="5" t="s">
        <v>1013</v>
      </c>
    </row>
    <row r="3971" spans="1:41" ht="14.25" x14ac:dyDescent="0.45">
      <c r="A3971" s="150">
        <v>2020</v>
      </c>
      <c r="B3971" s="5" t="s">
        <v>1478</v>
      </c>
      <c r="C3971" s="5" t="s">
        <v>175</v>
      </c>
      <c r="D3971" s="5" t="s">
        <v>84</v>
      </c>
      <c r="E3971" s="5" t="s">
        <v>109</v>
      </c>
      <c r="F3971" s="5" t="s">
        <v>206</v>
      </c>
      <c r="G3971" s="5" t="s">
        <v>87</v>
      </c>
      <c r="H3971" s="5" t="s">
        <v>131</v>
      </c>
      <c r="I3971" s="150">
        <v>172.7232251905607</v>
      </c>
      <c r="J3971" s="150">
        <v>508.43291523176026</v>
      </c>
      <c r="K3971" s="150">
        <v>11.514881679370713</v>
      </c>
      <c r="L3971" s="150"/>
      <c r="M3971" s="150">
        <v>0</v>
      </c>
      <c r="N3971" s="150">
        <v>0</v>
      </c>
      <c r="O3971" s="150">
        <v>2004.0006579847675</v>
      </c>
      <c r="P3971" s="150">
        <v>1341.068995668124</v>
      </c>
      <c r="Q3971" s="150">
        <v>135.96937054594378</v>
      </c>
      <c r="R3971" s="150"/>
      <c r="S3971" s="150">
        <v>138.17858015244857</v>
      </c>
      <c r="T3971" s="150">
        <v>1036.3393511433642</v>
      </c>
      <c r="U3971" s="150">
        <v>0</v>
      </c>
      <c r="V3971" s="150">
        <v>0</v>
      </c>
      <c r="W3971" s="150">
        <v>0</v>
      </c>
      <c r="X3971" s="150">
        <v>488.87039411659799</v>
      </c>
      <c r="Y3971" s="150">
        <v>2970.8394732776442</v>
      </c>
      <c r="Z3971" s="150">
        <v>3796.076498593105</v>
      </c>
      <c r="AA3971" s="150">
        <v>7473.2239477573239</v>
      </c>
      <c r="AB3971" s="150"/>
      <c r="AC3971" s="150">
        <v>0</v>
      </c>
      <c r="AD3971" s="150">
        <v>779.68037905264384</v>
      </c>
      <c r="AE3971" s="150">
        <v>4020.6468443251483</v>
      </c>
      <c r="AF3971" s="150">
        <v>2075.0273738721876</v>
      </c>
      <c r="AG3971" s="150">
        <v>9668.3222118515077</v>
      </c>
      <c r="AH3971" s="150">
        <v>3040.6333498472059</v>
      </c>
      <c r="AI3971" s="150"/>
      <c r="AJ3971" s="150">
        <v>2446.9123568662767</v>
      </c>
      <c r="AK3971" s="150">
        <v>39.150597709860428</v>
      </c>
      <c r="AL3971" s="150">
        <v>42147.61328125</v>
      </c>
      <c r="AM3971" s="150">
        <v>34609.2421875</v>
      </c>
      <c r="AN3971" s="150">
        <v>7538.36767578125</v>
      </c>
      <c r="AO3971" s="5" t="s">
        <v>2750</v>
      </c>
    </row>
    <row r="3972" spans="1:41" ht="14.25" x14ac:dyDescent="0.45">
      <c r="A3972" s="150">
        <v>2020</v>
      </c>
      <c r="B3972" s="5" t="s">
        <v>7352</v>
      </c>
      <c r="C3972" s="5" t="s">
        <v>175</v>
      </c>
      <c r="D3972" s="5" t="s">
        <v>84</v>
      </c>
      <c r="E3972" s="5" t="s">
        <v>109</v>
      </c>
      <c r="F3972" s="5" t="s">
        <v>206</v>
      </c>
      <c r="G3972" s="5" t="s">
        <v>87</v>
      </c>
      <c r="H3972" s="5" t="s">
        <v>131</v>
      </c>
      <c r="I3972" s="150">
        <v>555</v>
      </c>
      <c r="J3972" s="150">
        <v>7726.6643885406511</v>
      </c>
      <c r="K3972" s="150">
        <v>11</v>
      </c>
      <c r="L3972" s="150"/>
      <c r="M3972" s="150">
        <v>1540</v>
      </c>
      <c r="N3972" s="150">
        <v>153.88</v>
      </c>
      <c r="O3972" s="150">
        <v>1095</v>
      </c>
      <c r="P3972" s="150">
        <v>130.57900000000001</v>
      </c>
      <c r="Q3972" s="150">
        <v>2213.7942400000002</v>
      </c>
      <c r="R3972" s="150">
        <v>44.510039999999996</v>
      </c>
      <c r="S3972" s="150">
        <v>1025</v>
      </c>
      <c r="T3972" s="150">
        <v>2118.0272727272732</v>
      </c>
      <c r="U3972" s="150"/>
      <c r="V3972" s="150">
        <v>433</v>
      </c>
      <c r="W3972" s="150">
        <v>581</v>
      </c>
      <c r="X3972" s="150">
        <v>3161</v>
      </c>
      <c r="Y3972" s="150">
        <v>3891.9749999999999</v>
      </c>
      <c r="Z3972" s="150">
        <v>460.24334894999998</v>
      </c>
      <c r="AA3972" s="150">
        <v>16188</v>
      </c>
      <c r="AB3972" s="150">
        <v>0</v>
      </c>
      <c r="AC3972" s="150">
        <v>1415</v>
      </c>
      <c r="AD3972" s="150">
        <v>704.81040000000019</v>
      </c>
      <c r="AE3972" s="150">
        <v>451</v>
      </c>
      <c r="AF3972" s="150">
        <v>910.11774075251287</v>
      </c>
      <c r="AG3972" s="150">
        <v>27707</v>
      </c>
      <c r="AH3972" s="150">
        <v>291</v>
      </c>
      <c r="AI3972" s="150"/>
      <c r="AJ3972" s="150">
        <v>3278.9908551835961</v>
      </c>
      <c r="AK3972" s="150">
        <v>317</v>
      </c>
      <c r="AL3972" s="150">
        <v>76403.5859375</v>
      </c>
      <c r="AM3972" s="150">
        <v>65559.75</v>
      </c>
      <c r="AN3972" s="150">
        <v>10843.837890625</v>
      </c>
      <c r="AO3972" s="5" t="s">
        <v>7402</v>
      </c>
    </row>
    <row r="3973" spans="1:41" ht="14.25" x14ac:dyDescent="0.45">
      <c r="A3973" s="150">
        <v>2020</v>
      </c>
      <c r="B3973" s="5" t="s">
        <v>4024</v>
      </c>
      <c r="C3973" s="5" t="s">
        <v>175</v>
      </c>
      <c r="D3973" s="5" t="s">
        <v>84</v>
      </c>
      <c r="E3973" s="5" t="s">
        <v>109</v>
      </c>
      <c r="F3973" s="5" t="s">
        <v>206</v>
      </c>
      <c r="G3973" s="5" t="s">
        <v>87</v>
      </c>
      <c r="H3973" s="5" t="s">
        <v>131</v>
      </c>
      <c r="I3973" s="150">
        <v>216.37642952405923</v>
      </c>
      <c r="J3973" s="150">
        <v>2027.447144640435</v>
      </c>
      <c r="K3973" s="150"/>
      <c r="L3973" s="150">
        <v>0</v>
      </c>
      <c r="M3973" s="150">
        <v>438.16226978621995</v>
      </c>
      <c r="N3973" s="150">
        <v>0</v>
      </c>
      <c r="O3973" s="150">
        <v>741.08927111990283</v>
      </c>
      <c r="P3973" s="150">
        <v>1072.1452082917135</v>
      </c>
      <c r="Q3973" s="150">
        <v>1988.6426239643986</v>
      </c>
      <c r="R3973" s="150">
        <v>440.78213579588595</v>
      </c>
      <c r="S3973" s="150">
        <v>129.82585771443553</v>
      </c>
      <c r="T3973" s="150">
        <v>649.12928857217776</v>
      </c>
      <c r="U3973" s="150">
        <v>0</v>
      </c>
      <c r="V3973" s="150">
        <v>3029.2700133368294</v>
      </c>
      <c r="W3973" s="150">
        <v>0</v>
      </c>
      <c r="X3973" s="150">
        <v>3044.9693031987258</v>
      </c>
      <c r="Y3973" s="150">
        <v>3656.761658956601</v>
      </c>
      <c r="Z3973" s="150">
        <v>165.52796858590531</v>
      </c>
      <c r="AA3973" s="150">
        <v>17121.866868238809</v>
      </c>
      <c r="AB3973" s="150"/>
      <c r="AC3973" s="150">
        <v>411.86096827888866</v>
      </c>
      <c r="AD3973" s="150">
        <v>1128.0398540487611</v>
      </c>
      <c r="AE3973" s="150">
        <v>3886.120674252104</v>
      </c>
      <c r="AF3973" s="150">
        <v>4289.0135860259024</v>
      </c>
      <c r="AG3973" s="150">
        <v>27599.895467941376</v>
      </c>
      <c r="AH3973" s="150">
        <v>372.16745878138187</v>
      </c>
      <c r="AI3973" s="150"/>
      <c r="AJ3973" s="150">
        <v>3137.4582280988589</v>
      </c>
      <c r="AK3973" s="150">
        <v>423.01591971953582</v>
      </c>
      <c r="AL3973" s="150">
        <v>75969.5625</v>
      </c>
      <c r="AM3973" s="150">
        <v>69043.171875</v>
      </c>
      <c r="AN3973" s="150">
        <v>6926.3994140625</v>
      </c>
      <c r="AO3973" s="5" t="s">
        <v>4461</v>
      </c>
    </row>
    <row r="3974" spans="1:41" ht="14.25" x14ac:dyDescent="0.45">
      <c r="A3974" s="150">
        <v>2020</v>
      </c>
      <c r="B3974" s="5" t="s">
        <v>81</v>
      </c>
      <c r="C3974" s="5" t="s">
        <v>169</v>
      </c>
      <c r="D3974" s="5" t="s">
        <v>84</v>
      </c>
      <c r="E3974" s="5" t="s">
        <v>85</v>
      </c>
      <c r="F3974" s="5" t="s">
        <v>86</v>
      </c>
      <c r="G3974" s="5" t="s">
        <v>87</v>
      </c>
      <c r="H3974" s="5" t="s">
        <v>131</v>
      </c>
      <c r="I3974" s="150">
        <v>16051.150390625</v>
      </c>
      <c r="J3974" s="150">
        <v>61819</v>
      </c>
      <c r="K3974" s="150">
        <v>1343.7681884765625</v>
      </c>
      <c r="L3974" s="150">
        <v>4742</v>
      </c>
      <c r="M3974" s="150">
        <v>53766</v>
      </c>
      <c r="N3974" s="150">
        <v>29436.04296875</v>
      </c>
      <c r="O3974" s="150">
        <v>9014.703125</v>
      </c>
      <c r="P3974" s="150">
        <v>25358.1796875</v>
      </c>
      <c r="Q3974" s="150">
        <v>4730.15966796875</v>
      </c>
      <c r="R3974" s="150">
        <v>8008.08740234375</v>
      </c>
      <c r="S3974" s="150">
        <v>25886.421875</v>
      </c>
      <c r="T3974" s="150">
        <v>12165.7236328125</v>
      </c>
      <c r="U3974" s="150">
        <v>1787.53564453125</v>
      </c>
      <c r="V3974" s="150">
        <v>12097</v>
      </c>
      <c r="W3974" s="150">
        <v>7098</v>
      </c>
      <c r="X3974" s="150">
        <v>24466.884765625</v>
      </c>
      <c r="Y3974" s="150">
        <v>68418.2421875</v>
      </c>
      <c r="Z3974" s="150">
        <v>19631.68359375</v>
      </c>
      <c r="AA3974" s="150">
        <v>195364.6875</v>
      </c>
      <c r="AB3974" s="150">
        <v>3257.90087890625</v>
      </c>
      <c r="AC3974" s="150">
        <v>16465.048828125</v>
      </c>
      <c r="AD3974" s="150">
        <v>26346.48046875</v>
      </c>
      <c r="AE3974" s="150">
        <v>37908.94921875</v>
      </c>
      <c r="AF3974" s="150">
        <v>59245.234375</v>
      </c>
      <c r="AG3974" s="150">
        <v>883526</v>
      </c>
      <c r="AH3974" s="150">
        <v>47204.33203125</v>
      </c>
      <c r="AI3974" s="150">
        <v>12557.34765625</v>
      </c>
      <c r="AJ3974" s="150">
        <v>56422.46484375</v>
      </c>
      <c r="AK3974" s="150">
        <v>3172</v>
      </c>
      <c r="AL3974" s="150">
        <v>1727291.125</v>
      </c>
      <c r="AM3974" s="150">
        <v>1501011.5</v>
      </c>
      <c r="AN3974" s="150">
        <v>226279.5625</v>
      </c>
      <c r="AO3974" s="5" t="s">
        <v>7403</v>
      </c>
    </row>
    <row r="3975" spans="1:41" ht="14.25" x14ac:dyDescent="0.45">
      <c r="A3975" s="150">
        <v>2020</v>
      </c>
      <c r="B3975" s="5" t="s">
        <v>81</v>
      </c>
      <c r="C3975" s="5" t="s">
        <v>169</v>
      </c>
      <c r="D3975" s="5" t="s">
        <v>84</v>
      </c>
      <c r="E3975" s="5" t="s">
        <v>85</v>
      </c>
      <c r="F3975" s="5" t="s">
        <v>86</v>
      </c>
      <c r="G3975" s="5" t="s">
        <v>88</v>
      </c>
      <c r="H3975" s="5" t="s">
        <v>131</v>
      </c>
      <c r="I3975" s="150">
        <v>16051.15026331093</v>
      </c>
      <c r="J3975" s="150">
        <v>61819</v>
      </c>
      <c r="K3975" s="150">
        <v>1343.7682</v>
      </c>
      <c r="L3975" s="150">
        <v>4742</v>
      </c>
      <c r="M3975" s="150">
        <v>53766</v>
      </c>
      <c r="N3975" s="150">
        <v>29436.043021243931</v>
      </c>
      <c r="O3975" s="150">
        <v>9014.703587</v>
      </c>
      <c r="P3975" s="150">
        <v>25358.179572614721</v>
      </c>
      <c r="Q3975" s="150">
        <v>4730.1597526647556</v>
      </c>
      <c r="R3975" s="150">
        <v>8008.0873000000011</v>
      </c>
      <c r="S3975" s="150">
        <v>25886.421999999999</v>
      </c>
      <c r="T3975" s="150">
        <v>12165.72336</v>
      </c>
      <c r="U3975" s="150">
        <v>1787.53566</v>
      </c>
      <c r="V3975" s="150">
        <v>12097</v>
      </c>
      <c r="W3975" s="150">
        <v>7098</v>
      </c>
      <c r="X3975" s="150">
        <v>24466.884709999998</v>
      </c>
      <c r="Y3975" s="150">
        <v>68418.24467</v>
      </c>
      <c r="Z3975" s="150">
        <v>19631.684000000001</v>
      </c>
      <c r="AA3975" s="150">
        <v>195364.6908324745</v>
      </c>
      <c r="AB3975" s="150">
        <v>3257.9009999999998</v>
      </c>
      <c r="AC3975" s="150">
        <v>16465.04825793656</v>
      </c>
      <c r="AD3975" s="150">
        <v>26346.48</v>
      </c>
      <c r="AE3975" s="150">
        <v>37908.948311764143</v>
      </c>
      <c r="AF3975" s="150">
        <v>59245.233429999993</v>
      </c>
      <c r="AG3975" s="150">
        <v>883526</v>
      </c>
      <c r="AH3975" s="150">
        <v>47204.330939718791</v>
      </c>
      <c r="AI3975" s="150">
        <v>12557.347529618</v>
      </c>
      <c r="AJ3975" s="150">
        <v>56422.466678917262</v>
      </c>
      <c r="AK3975" s="150">
        <v>3172</v>
      </c>
      <c r="AL3975" s="150">
        <v>1727291.125</v>
      </c>
      <c r="AM3975" s="150">
        <v>1501011.5</v>
      </c>
      <c r="AN3975" s="150">
        <v>226279.578125</v>
      </c>
      <c r="AO3975" s="5" t="s">
        <v>7404</v>
      </c>
    </row>
    <row r="3976" spans="1:41" ht="14.25" x14ac:dyDescent="0.45">
      <c r="A3976" s="150">
        <v>2020</v>
      </c>
      <c r="B3976" s="5" t="s">
        <v>81</v>
      </c>
      <c r="C3976" s="5" t="s">
        <v>169</v>
      </c>
      <c r="D3976" s="5" t="s">
        <v>84</v>
      </c>
      <c r="E3976" s="5" t="s">
        <v>27</v>
      </c>
      <c r="F3976" s="5" t="s">
        <v>27</v>
      </c>
      <c r="G3976" s="5" t="s">
        <v>87</v>
      </c>
      <c r="H3976" s="5" t="s">
        <v>131</v>
      </c>
      <c r="I3976" s="150">
        <v>255.78509521484375</v>
      </c>
      <c r="J3976" s="150">
        <v>1772</v>
      </c>
      <c r="K3976" s="150">
        <v>0</v>
      </c>
      <c r="L3976" s="150">
        <v>0</v>
      </c>
      <c r="M3976" s="150">
        <v>48</v>
      </c>
      <c r="N3976" s="150">
        <v>0</v>
      </c>
      <c r="O3976" s="150">
        <v>0</v>
      </c>
      <c r="P3976" s="150">
        <v>0</v>
      </c>
      <c r="Q3976" s="150">
        <v>0</v>
      </c>
      <c r="R3976" s="150">
        <v>95.432998657226563</v>
      </c>
      <c r="S3976" s="150">
        <v>40.279998779296875</v>
      </c>
      <c r="T3976" s="150">
        <v>127.11013031005859</v>
      </c>
      <c r="U3976" s="150">
        <v>306.9388427734375</v>
      </c>
      <c r="V3976" s="150">
        <v>644</v>
      </c>
      <c r="W3976" s="150">
        <v>0</v>
      </c>
      <c r="X3976" s="150">
        <v>515.46697998046875</v>
      </c>
      <c r="Y3976" s="150">
        <v>1560.605224609375</v>
      </c>
      <c r="Z3976" s="150">
        <v>0</v>
      </c>
      <c r="AA3976" s="150">
        <v>659.98785400390625</v>
      </c>
      <c r="AB3976" s="150">
        <v>0</v>
      </c>
      <c r="AC3976" s="150">
        <v>0</v>
      </c>
      <c r="AD3976" s="150">
        <v>209</v>
      </c>
      <c r="AE3976" s="150">
        <v>0</v>
      </c>
      <c r="AF3976" s="150">
        <v>1721.831298828125</v>
      </c>
      <c r="AG3976" s="150">
        <v>28279</v>
      </c>
      <c r="AH3976" s="150">
        <v>5034.45068359375</v>
      </c>
      <c r="AI3976" s="150">
        <v>136.26573181152344</v>
      </c>
      <c r="AJ3976" s="150">
        <v>2688.7431640625</v>
      </c>
      <c r="AK3976" s="150">
        <v>0</v>
      </c>
      <c r="AL3976" s="150">
        <v>44094.89453125</v>
      </c>
      <c r="AM3976" s="150">
        <v>37984.32421875</v>
      </c>
      <c r="AN3976" s="150">
        <v>6110.5732421875</v>
      </c>
      <c r="AO3976" s="5" t="s">
        <v>7405</v>
      </c>
    </row>
    <row r="3977" spans="1:41" ht="14.25" x14ac:dyDescent="0.45">
      <c r="A3977" s="150">
        <v>2020</v>
      </c>
      <c r="B3977" s="5" t="s">
        <v>81</v>
      </c>
      <c r="C3977" s="5" t="s">
        <v>169</v>
      </c>
      <c r="D3977" s="5" t="s">
        <v>84</v>
      </c>
      <c r="E3977" s="5" t="s">
        <v>27</v>
      </c>
      <c r="F3977" s="5" t="s">
        <v>27</v>
      </c>
      <c r="G3977" s="5" t="s">
        <v>88</v>
      </c>
      <c r="H3977" s="5" t="s">
        <v>131</v>
      </c>
      <c r="I3977" s="150">
        <v>255.78509011738871</v>
      </c>
      <c r="J3977" s="150">
        <v>1772</v>
      </c>
      <c r="K3977" s="150">
        <v>0</v>
      </c>
      <c r="L3977" s="150">
        <v>0</v>
      </c>
      <c r="M3977" s="150">
        <v>48</v>
      </c>
      <c r="N3977" s="150">
        <v>0</v>
      </c>
      <c r="O3977" s="150">
        <v>0</v>
      </c>
      <c r="P3977" s="150">
        <v>0</v>
      </c>
      <c r="Q3977" s="150">
        <v>0</v>
      </c>
      <c r="R3977" s="150">
        <v>95.433000000000007</v>
      </c>
      <c r="S3977" s="150">
        <v>40.28</v>
      </c>
      <c r="T3977" s="150">
        <v>127.11013</v>
      </c>
      <c r="U3977" s="150">
        <v>306.93882999999988</v>
      </c>
      <c r="V3977" s="150">
        <v>644</v>
      </c>
      <c r="W3977" s="150">
        <v>0</v>
      </c>
      <c r="X3977" s="150">
        <v>515.46699999999998</v>
      </c>
      <c r="Y3977" s="150">
        <v>1560.60519</v>
      </c>
      <c r="Z3977" s="150">
        <v>0</v>
      </c>
      <c r="AA3977" s="150">
        <v>659.9878799999999</v>
      </c>
      <c r="AB3977" s="150">
        <v>0</v>
      </c>
      <c r="AC3977" s="150">
        <v>0</v>
      </c>
      <c r="AD3977" s="150">
        <v>209</v>
      </c>
      <c r="AE3977" s="150">
        <v>0</v>
      </c>
      <c r="AF3977" s="150">
        <v>1721.83133</v>
      </c>
      <c r="AG3977" s="150">
        <v>28279</v>
      </c>
      <c r="AH3977" s="150">
        <v>5034.4508216082331</v>
      </c>
      <c r="AI3977" s="150">
        <v>136.26572575599999</v>
      </c>
      <c r="AJ3977" s="150">
        <v>2688.7430800000002</v>
      </c>
      <c r="AK3977" s="150">
        <v>0</v>
      </c>
      <c r="AL3977" s="150">
        <v>44094.89453125</v>
      </c>
      <c r="AM3977" s="150">
        <v>37984.32421875</v>
      </c>
      <c r="AN3977" s="150">
        <v>6110.57373046875</v>
      </c>
      <c r="AO3977" s="5" t="s">
        <v>7406</v>
      </c>
    </row>
    <row r="3978" spans="1:41" ht="14.25" x14ac:dyDescent="0.45">
      <c r="A3978" s="150">
        <v>2020</v>
      </c>
      <c r="B3978" s="5" t="s">
        <v>81</v>
      </c>
      <c r="C3978" s="5" t="s">
        <v>169</v>
      </c>
      <c r="D3978" s="5" t="s">
        <v>84</v>
      </c>
      <c r="E3978" s="5" t="s">
        <v>109</v>
      </c>
      <c r="F3978" s="5" t="s">
        <v>109</v>
      </c>
      <c r="G3978" s="5" t="s">
        <v>87</v>
      </c>
      <c r="H3978" s="5" t="s">
        <v>131</v>
      </c>
      <c r="I3978" s="150">
        <v>8816.548828125</v>
      </c>
      <c r="J3978" s="150">
        <v>27069</v>
      </c>
      <c r="K3978" s="150">
        <v>719.90301513671875</v>
      </c>
      <c r="L3978" s="150">
        <v>1330</v>
      </c>
      <c r="M3978" s="150">
        <v>12537</v>
      </c>
      <c r="N3978" s="150">
        <v>8250.91015625</v>
      </c>
      <c r="O3978" s="150">
        <v>8104.01171875</v>
      </c>
      <c r="P3978" s="150">
        <v>9262.5537109375</v>
      </c>
      <c r="Q3978" s="150">
        <v>3954.9638671875</v>
      </c>
      <c r="R3978" s="150">
        <v>3672.137939453125</v>
      </c>
      <c r="S3978" s="150">
        <v>10570.9091796875</v>
      </c>
      <c r="T3978" s="150">
        <v>6427.97021484375</v>
      </c>
      <c r="U3978" s="150">
        <v>996.006591796875</v>
      </c>
      <c r="V3978" s="150">
        <v>3013</v>
      </c>
      <c r="W3978" s="150">
        <v>3495</v>
      </c>
      <c r="X3978" s="150">
        <v>11097.98828125</v>
      </c>
      <c r="Y3978" s="150">
        <v>33238.31640625</v>
      </c>
      <c r="Z3978" s="150">
        <v>6997.73681640625</v>
      </c>
      <c r="AA3978" s="150">
        <v>82669.875</v>
      </c>
      <c r="AB3978" s="150">
        <v>1780</v>
      </c>
      <c r="AC3978" s="150">
        <v>9542.9052734375</v>
      </c>
      <c r="AD3978" s="150">
        <v>12968.1904296875</v>
      </c>
      <c r="AE3978" s="150">
        <v>5698.25390625</v>
      </c>
      <c r="AF3978" s="150">
        <v>26922.275390625</v>
      </c>
      <c r="AG3978" s="150">
        <v>118534</v>
      </c>
      <c r="AH3978" s="150">
        <v>16521.4375</v>
      </c>
      <c r="AI3978" s="150">
        <v>2547.2998046875</v>
      </c>
      <c r="AJ3978" s="150">
        <v>23615.978515625</v>
      </c>
      <c r="AK3978" s="150">
        <v>1411</v>
      </c>
      <c r="AL3978" s="150">
        <v>461765.1875</v>
      </c>
      <c r="AM3978" s="150">
        <v>373584.46875</v>
      </c>
      <c r="AN3978" s="150">
        <v>88180.703125</v>
      </c>
      <c r="AO3978" s="5" t="s">
        <v>7407</v>
      </c>
    </row>
    <row r="3979" spans="1:41" ht="14.25" x14ac:dyDescent="0.45">
      <c r="A3979" s="150">
        <v>2020</v>
      </c>
      <c r="B3979" s="5" t="s">
        <v>81</v>
      </c>
      <c r="C3979" s="5" t="s">
        <v>169</v>
      </c>
      <c r="D3979" s="5" t="s">
        <v>84</v>
      </c>
      <c r="E3979" s="5" t="s">
        <v>109</v>
      </c>
      <c r="F3979" s="5" t="s">
        <v>109</v>
      </c>
      <c r="G3979" s="5" t="s">
        <v>88</v>
      </c>
      <c r="H3979" s="5" t="s">
        <v>131</v>
      </c>
      <c r="I3979" s="150">
        <v>8816.5490792464097</v>
      </c>
      <c r="J3979" s="150">
        <v>27069</v>
      </c>
      <c r="K3979" s="150">
        <v>719.90301999999997</v>
      </c>
      <c r="L3979" s="150">
        <v>1330</v>
      </c>
      <c r="M3979" s="150">
        <v>12537</v>
      </c>
      <c r="N3979" s="150">
        <v>8250.9106299999876</v>
      </c>
      <c r="O3979" s="150">
        <v>8104.0119600000007</v>
      </c>
      <c r="P3979" s="150">
        <v>9262.5533299999988</v>
      </c>
      <c r="Q3979" s="150">
        <v>3954.9638070153278</v>
      </c>
      <c r="R3979" s="150">
        <v>3672.1379999999999</v>
      </c>
      <c r="S3979" s="150">
        <v>10570.909</v>
      </c>
      <c r="T3979" s="150">
        <v>6427.9703500000014</v>
      </c>
      <c r="U3979" s="150">
        <v>996.00661000000002</v>
      </c>
      <c r="V3979" s="150">
        <v>3013</v>
      </c>
      <c r="W3979" s="150">
        <v>3495</v>
      </c>
      <c r="X3979" s="150">
        <v>11097.987999999999</v>
      </c>
      <c r="Y3979" s="150">
        <v>33238.315690000003</v>
      </c>
      <c r="Z3979" s="150">
        <v>6997.737000000001</v>
      </c>
      <c r="AA3979" s="150">
        <v>82669.87867000002</v>
      </c>
      <c r="AB3979" s="150">
        <v>1780</v>
      </c>
      <c r="AC3979" s="150">
        <v>9542.9048598312893</v>
      </c>
      <c r="AD3979" s="150">
        <v>12968.19</v>
      </c>
      <c r="AE3979" s="150">
        <v>5698.2539600000109</v>
      </c>
      <c r="AF3979" s="150">
        <v>26922.276000000002</v>
      </c>
      <c r="AG3979" s="150">
        <v>118534</v>
      </c>
      <c r="AH3979" s="150">
        <v>16521.43713771848</v>
      </c>
      <c r="AI3979" s="150">
        <v>2547.2997731720702</v>
      </c>
      <c r="AJ3979" s="150">
        <v>23615.979208917259</v>
      </c>
      <c r="AK3979" s="150">
        <v>1411</v>
      </c>
      <c r="AL3979" s="150">
        <v>461765.1875</v>
      </c>
      <c r="AM3979" s="150">
        <v>373584.46875</v>
      </c>
      <c r="AN3979" s="150">
        <v>88180.703125</v>
      </c>
      <c r="AO3979" s="5" t="s">
        <v>7408</v>
      </c>
    </row>
    <row r="3980" spans="1:41" ht="14.25" x14ac:dyDescent="0.45">
      <c r="A3980" s="150">
        <v>2020</v>
      </c>
      <c r="B3980" s="5" t="s">
        <v>81</v>
      </c>
      <c r="C3980" s="5" t="s">
        <v>169</v>
      </c>
      <c r="D3980" s="5" t="s">
        <v>84</v>
      </c>
      <c r="E3980" s="5" t="s">
        <v>19</v>
      </c>
      <c r="F3980" s="5" t="s">
        <v>19</v>
      </c>
      <c r="G3980" s="5" t="s">
        <v>87</v>
      </c>
      <c r="H3980" s="5" t="s">
        <v>131</v>
      </c>
      <c r="I3980" s="150">
        <v>13233.7470703125</v>
      </c>
      <c r="J3980" s="150">
        <v>57367</v>
      </c>
      <c r="K3980" s="150">
        <v>1330.7918701171875</v>
      </c>
      <c r="L3980" s="150">
        <v>3888</v>
      </c>
      <c r="M3980" s="150">
        <v>45647</v>
      </c>
      <c r="N3980" s="150">
        <v>28930.328125</v>
      </c>
      <c r="O3980" s="150">
        <v>10352.5859375</v>
      </c>
      <c r="P3980" s="150">
        <v>25565.998046875</v>
      </c>
      <c r="Q3980" s="150">
        <v>4689.07177734375</v>
      </c>
      <c r="R3980" s="150">
        <v>8066.9326171875</v>
      </c>
      <c r="S3980" s="150">
        <v>22226.595703125</v>
      </c>
      <c r="T3980" s="150">
        <v>12083.306640625</v>
      </c>
      <c r="U3980" s="150">
        <v>1681.7239990234375</v>
      </c>
      <c r="V3980" s="150">
        <v>12492</v>
      </c>
      <c r="W3980" s="150">
        <v>5269</v>
      </c>
      <c r="X3980" s="150">
        <v>20660.06640625</v>
      </c>
      <c r="Y3980" s="150">
        <v>64844.24609375</v>
      </c>
      <c r="Z3980" s="150">
        <v>18733.849609375</v>
      </c>
      <c r="AA3980" s="150">
        <v>166420</v>
      </c>
      <c r="AB3980" s="150">
        <v>3257.90087890625</v>
      </c>
      <c r="AC3980" s="150">
        <v>16689.92578125</v>
      </c>
      <c r="AD3980" s="150">
        <v>23158.849609375</v>
      </c>
      <c r="AE3980" s="150">
        <v>36528.7421875</v>
      </c>
      <c r="AF3980" s="150">
        <v>50621.28515625</v>
      </c>
      <c r="AG3980" s="150">
        <v>805765</v>
      </c>
      <c r="AH3980" s="150">
        <v>35594.9609375</v>
      </c>
      <c r="AI3980" s="150">
        <v>10094.8154296875</v>
      </c>
      <c r="AJ3980" s="150">
        <v>46653.35546875</v>
      </c>
      <c r="AK3980" s="150">
        <v>3172</v>
      </c>
      <c r="AL3980" s="150">
        <v>1555019.25</v>
      </c>
      <c r="AM3980" s="150">
        <v>1362171.25</v>
      </c>
      <c r="AN3980" s="150">
        <v>192847.875</v>
      </c>
      <c r="AO3980" s="5" t="s">
        <v>7409</v>
      </c>
    </row>
    <row r="3981" spans="1:41" ht="14.25" x14ac:dyDescent="0.45">
      <c r="A3981" s="150">
        <v>2020</v>
      </c>
      <c r="B3981" s="5" t="s">
        <v>81</v>
      </c>
      <c r="C3981" s="5" t="s">
        <v>169</v>
      </c>
      <c r="D3981" s="5" t="s">
        <v>84</v>
      </c>
      <c r="E3981" s="5" t="s">
        <v>19</v>
      </c>
      <c r="F3981" s="5" t="s">
        <v>19</v>
      </c>
      <c r="G3981" s="5" t="s">
        <v>88</v>
      </c>
      <c r="H3981" s="5" t="s">
        <v>131</v>
      </c>
      <c r="I3981" s="150">
        <v>13233.747003310929</v>
      </c>
      <c r="J3981" s="150">
        <v>57367</v>
      </c>
      <c r="K3981" s="150">
        <v>1330.79186</v>
      </c>
      <c r="L3981" s="150">
        <v>3888</v>
      </c>
      <c r="M3981" s="150">
        <v>45647</v>
      </c>
      <c r="N3981" s="150">
        <v>28930.32880124393</v>
      </c>
      <c r="O3981" s="150">
        <v>10352.586217</v>
      </c>
      <c r="P3981" s="150">
        <v>25565.998852614721</v>
      </c>
      <c r="Q3981" s="150">
        <v>4689.0717526647559</v>
      </c>
      <c r="R3981" s="150">
        <v>8066.9323900000009</v>
      </c>
      <c r="S3981" s="150">
        <v>22226.596000000001</v>
      </c>
      <c r="T3981" s="150">
        <v>12083.30636</v>
      </c>
      <c r="U3981" s="150">
        <v>1681.7240099999999</v>
      </c>
      <c r="V3981" s="150">
        <v>12492</v>
      </c>
      <c r="W3981" s="150">
        <v>5269</v>
      </c>
      <c r="X3981" s="150">
        <v>20660.066709999999</v>
      </c>
      <c r="Y3981" s="150">
        <v>64844.24467</v>
      </c>
      <c r="Z3981" s="150">
        <v>18733.849999999999</v>
      </c>
      <c r="AA3981" s="150">
        <v>166420.00365247449</v>
      </c>
      <c r="AB3981" s="150">
        <v>3257.9009999999998</v>
      </c>
      <c r="AC3981" s="150">
        <v>16689.925245407121</v>
      </c>
      <c r="AD3981" s="150">
        <v>23158.849999999991</v>
      </c>
      <c r="AE3981" s="150">
        <v>36528.743061764137</v>
      </c>
      <c r="AF3981" s="150">
        <v>50621.286429999993</v>
      </c>
      <c r="AG3981" s="150">
        <v>805765</v>
      </c>
      <c r="AH3981" s="150">
        <v>35594.96276971879</v>
      </c>
      <c r="AI3981" s="150">
        <v>10094.815602627001</v>
      </c>
      <c r="AJ3981" s="150">
        <v>46653.354228917262</v>
      </c>
      <c r="AK3981" s="150">
        <v>3172</v>
      </c>
      <c r="AL3981" s="150">
        <v>1555019.25</v>
      </c>
      <c r="AM3981" s="150">
        <v>1362171.25</v>
      </c>
      <c r="AN3981" s="150">
        <v>192847.875</v>
      </c>
      <c r="AO3981" s="5" t="s">
        <v>7410</v>
      </c>
    </row>
    <row r="3982" spans="1:41" ht="14.25" x14ac:dyDescent="0.45">
      <c r="A3982" s="150">
        <v>2020</v>
      </c>
      <c r="B3982" s="5" t="s">
        <v>81</v>
      </c>
      <c r="C3982" s="5" t="s">
        <v>169</v>
      </c>
      <c r="D3982" s="5" t="s">
        <v>84</v>
      </c>
      <c r="E3982" s="5" t="s">
        <v>24</v>
      </c>
      <c r="F3982" s="5" t="s">
        <v>24</v>
      </c>
      <c r="G3982" s="5" t="s">
        <v>87</v>
      </c>
      <c r="H3982" s="5" t="s">
        <v>131</v>
      </c>
      <c r="I3982" s="150">
        <v>4625.60595703125</v>
      </c>
      <c r="J3982" s="150">
        <v>14718</v>
      </c>
      <c r="K3982" s="150">
        <v>50.240501403808594</v>
      </c>
      <c r="L3982" s="150">
        <v>1789</v>
      </c>
      <c r="M3982" s="150">
        <v>9241</v>
      </c>
      <c r="N3982" s="150">
        <v>2023.767822265625</v>
      </c>
      <c r="O3982" s="150">
        <v>71.985877990722656</v>
      </c>
      <c r="P3982" s="150">
        <v>0</v>
      </c>
      <c r="Q3982" s="150">
        <v>518.6239013671875</v>
      </c>
      <c r="R3982" s="150">
        <v>170.18400573730469</v>
      </c>
      <c r="S3982" s="150">
        <v>4257.158203125</v>
      </c>
      <c r="T3982" s="150">
        <v>72</v>
      </c>
      <c r="U3982" s="150">
        <v>108.97176361083984</v>
      </c>
      <c r="V3982" s="150">
        <v>935</v>
      </c>
      <c r="W3982" s="150">
        <v>1023</v>
      </c>
      <c r="X3982" s="150">
        <v>4918.5</v>
      </c>
      <c r="Y3982" s="150">
        <v>15598.39453125</v>
      </c>
      <c r="Z3982" s="150">
        <v>5657.14697265625</v>
      </c>
      <c r="AA3982" s="150">
        <v>42737.4375</v>
      </c>
      <c r="AB3982" s="150">
        <v>16</v>
      </c>
      <c r="AC3982" s="150">
        <v>1506.115966796875</v>
      </c>
      <c r="AD3982" s="150">
        <v>4718.16015625</v>
      </c>
      <c r="AE3982" s="150">
        <v>2548</v>
      </c>
      <c r="AF3982" s="150">
        <v>15097.1962890625</v>
      </c>
      <c r="AG3982" s="150">
        <v>70441</v>
      </c>
      <c r="AH3982" s="150">
        <v>18232.98046875</v>
      </c>
      <c r="AI3982" s="150">
        <v>5746.9521484375</v>
      </c>
      <c r="AJ3982" s="150">
        <v>13569.8017578125</v>
      </c>
      <c r="AK3982" s="150">
        <v>171</v>
      </c>
      <c r="AL3982" s="150">
        <v>240563.234375</v>
      </c>
      <c r="AM3982" s="150">
        <v>192044.234375</v>
      </c>
      <c r="AN3982" s="150">
        <v>48518.9765625</v>
      </c>
      <c r="AO3982" s="5" t="s">
        <v>7411</v>
      </c>
    </row>
    <row r="3983" spans="1:41" ht="14.25" x14ac:dyDescent="0.45">
      <c r="A3983" s="150">
        <v>2020</v>
      </c>
      <c r="B3983" s="5" t="s">
        <v>81</v>
      </c>
      <c r="C3983" s="5" t="s">
        <v>169</v>
      </c>
      <c r="D3983" s="5" t="s">
        <v>84</v>
      </c>
      <c r="E3983" s="5" t="s">
        <v>24</v>
      </c>
      <c r="F3983" s="5" t="s">
        <v>24</v>
      </c>
      <c r="G3983" s="5" t="s">
        <v>88</v>
      </c>
      <c r="H3983" s="5" t="s">
        <v>131</v>
      </c>
      <c r="I3983" s="150">
        <v>4625.6059074704244</v>
      </c>
      <c r="J3983" s="150">
        <v>14718</v>
      </c>
      <c r="K3983" s="150">
        <v>50.240499999999997</v>
      </c>
      <c r="L3983" s="150">
        <v>1789</v>
      </c>
      <c r="M3983" s="150">
        <v>9241</v>
      </c>
      <c r="N3983" s="150">
        <v>2023.7678299999991</v>
      </c>
      <c r="O3983" s="150">
        <v>71.985880999999992</v>
      </c>
      <c r="P3983" s="150">
        <v>0</v>
      </c>
      <c r="Q3983" s="150">
        <v>518.62392123285201</v>
      </c>
      <c r="R3983" s="150">
        <v>170.184</v>
      </c>
      <c r="S3983" s="150">
        <v>4257.1579999999994</v>
      </c>
      <c r="T3983" s="150">
        <v>72</v>
      </c>
      <c r="U3983" s="150">
        <v>108.97176</v>
      </c>
      <c r="V3983" s="150">
        <v>935</v>
      </c>
      <c r="W3983" s="150">
        <v>1023</v>
      </c>
      <c r="X3983" s="150">
        <v>4918.5</v>
      </c>
      <c r="Y3983" s="150">
        <v>15598.39443</v>
      </c>
      <c r="Z3983" s="150">
        <v>5657.1469999999999</v>
      </c>
      <c r="AA3983" s="150">
        <v>42737.438880000023</v>
      </c>
      <c r="AB3983" s="150">
        <v>16</v>
      </c>
      <c r="AC3983" s="150">
        <v>1506.116012836223</v>
      </c>
      <c r="AD3983" s="150">
        <v>4718.16</v>
      </c>
      <c r="AE3983" s="150">
        <v>2548</v>
      </c>
      <c r="AF3983" s="150">
        <v>15097.196480000001</v>
      </c>
      <c r="AG3983" s="150">
        <v>70441</v>
      </c>
      <c r="AH3983" s="150">
        <v>18232.980646477248</v>
      </c>
      <c r="AI3983" s="150">
        <v>5746.9521779443021</v>
      </c>
      <c r="AJ3983" s="150">
        <v>13569.8014</v>
      </c>
      <c r="AK3983" s="150">
        <v>171</v>
      </c>
      <c r="AL3983" s="150">
        <v>240563.21875</v>
      </c>
      <c r="AM3983" s="150">
        <v>192044.234375</v>
      </c>
      <c r="AN3983" s="150">
        <v>48518.98046875</v>
      </c>
      <c r="AO3983" s="5" t="s">
        <v>7412</v>
      </c>
    </row>
    <row r="3984" spans="1:41" ht="14.25" x14ac:dyDescent="0.45">
      <c r="A3984" s="150">
        <v>2020</v>
      </c>
      <c r="B3984" s="5" t="s">
        <v>81</v>
      </c>
      <c r="C3984" s="5" t="s">
        <v>169</v>
      </c>
      <c r="D3984" s="5" t="s">
        <v>84</v>
      </c>
      <c r="E3984" s="5" t="s">
        <v>214</v>
      </c>
      <c r="F3984" s="5" t="s">
        <v>214</v>
      </c>
      <c r="G3984" s="5" t="s">
        <v>87</v>
      </c>
      <c r="H3984" s="5" t="s">
        <v>131</v>
      </c>
      <c r="I3984" s="150">
        <v>0</v>
      </c>
      <c r="J3984" s="150">
        <v>267</v>
      </c>
      <c r="K3984" s="150">
        <v>0</v>
      </c>
      <c r="L3984" s="150"/>
      <c r="M3984" s="150">
        <v>297</v>
      </c>
      <c r="N3984" s="150">
        <v>0</v>
      </c>
      <c r="O3984" s="150"/>
      <c r="P3984" s="150">
        <v>82.06292724609375</v>
      </c>
      <c r="Q3984" s="150">
        <v>0</v>
      </c>
      <c r="R3984" s="150">
        <v>76.645088195800781</v>
      </c>
      <c r="S3984" s="150">
        <v>0</v>
      </c>
      <c r="T3984" s="150">
        <v>0</v>
      </c>
      <c r="U3984" s="150">
        <v>0</v>
      </c>
      <c r="V3984" s="150">
        <v>0</v>
      </c>
      <c r="W3984" s="150">
        <v>0</v>
      </c>
      <c r="X3984" s="150">
        <v>184.47500610351563</v>
      </c>
      <c r="Y3984" s="150">
        <v>0</v>
      </c>
      <c r="Z3984" s="150">
        <v>0</v>
      </c>
      <c r="AA3984" s="150">
        <v>2078.39990234375</v>
      </c>
      <c r="AB3984" s="150">
        <v>0</v>
      </c>
      <c r="AC3984" s="150">
        <v>315.87698364257813</v>
      </c>
      <c r="AD3984" s="150">
        <v>0</v>
      </c>
      <c r="AE3984" s="150">
        <v>711.79473876953125</v>
      </c>
      <c r="AF3984" s="150">
        <v>343.16900634765625</v>
      </c>
      <c r="AG3984" s="150">
        <v>1648</v>
      </c>
      <c r="AH3984" s="150">
        <v>0</v>
      </c>
      <c r="AI3984" s="150">
        <v>0</v>
      </c>
      <c r="AJ3984" s="150">
        <v>320.4058837890625</v>
      </c>
      <c r="AK3984" s="150">
        <v>0</v>
      </c>
      <c r="AL3984" s="150">
        <v>6324.82958984375</v>
      </c>
      <c r="AM3984" s="150">
        <v>5843.35400390625</v>
      </c>
      <c r="AN3984" s="150">
        <v>481.47500610351563</v>
      </c>
      <c r="AO3984" s="5" t="s">
        <v>7413</v>
      </c>
    </row>
    <row r="3985" spans="1:41" ht="14.25" x14ac:dyDescent="0.45">
      <c r="A3985" s="150">
        <v>2020</v>
      </c>
      <c r="B3985" s="5" t="s">
        <v>81</v>
      </c>
      <c r="C3985" s="5" t="s">
        <v>169</v>
      </c>
      <c r="D3985" s="5" t="s">
        <v>84</v>
      </c>
      <c r="E3985" s="5" t="s">
        <v>214</v>
      </c>
      <c r="F3985" s="5" t="s">
        <v>214</v>
      </c>
      <c r="G3985" s="5" t="s">
        <v>88</v>
      </c>
      <c r="H3985" s="5" t="s">
        <v>131</v>
      </c>
      <c r="I3985" s="150">
        <v>0</v>
      </c>
      <c r="J3985" s="150">
        <v>267</v>
      </c>
      <c r="K3985" s="150">
        <v>0</v>
      </c>
      <c r="L3985" s="150"/>
      <c r="M3985" s="150">
        <v>297</v>
      </c>
      <c r="N3985" s="150">
        <v>0</v>
      </c>
      <c r="O3985" s="150"/>
      <c r="P3985" s="150">
        <v>82.062929999999994</v>
      </c>
      <c r="Q3985" s="150">
        <v>0</v>
      </c>
      <c r="R3985" s="150">
        <v>76.64509000000001</v>
      </c>
      <c r="S3985" s="150">
        <v>0</v>
      </c>
      <c r="T3985" s="150">
        <v>0</v>
      </c>
      <c r="U3985" s="150">
        <v>0</v>
      </c>
      <c r="V3985" s="150">
        <v>0</v>
      </c>
      <c r="W3985" s="150">
        <v>0</v>
      </c>
      <c r="X3985" s="150">
        <v>184.47499999999999</v>
      </c>
      <c r="Y3985" s="150">
        <v>0</v>
      </c>
      <c r="Z3985" s="150">
        <v>0</v>
      </c>
      <c r="AA3985" s="150">
        <v>2078.4</v>
      </c>
      <c r="AB3985" s="150">
        <v>0</v>
      </c>
      <c r="AC3985" s="150">
        <v>315.87698747055919</v>
      </c>
      <c r="AD3985" s="150">
        <v>0</v>
      </c>
      <c r="AE3985" s="150">
        <v>711.79475000000002</v>
      </c>
      <c r="AF3985" s="150">
        <v>343.16899999999998</v>
      </c>
      <c r="AG3985" s="150">
        <v>1648</v>
      </c>
      <c r="AH3985" s="150">
        <v>0</v>
      </c>
      <c r="AI3985" s="150">
        <v>0</v>
      </c>
      <c r="AJ3985" s="150">
        <v>320.40589</v>
      </c>
      <c r="AK3985" s="150">
        <v>0</v>
      </c>
      <c r="AL3985" s="150">
        <v>6324.82958984375</v>
      </c>
      <c r="AM3985" s="150">
        <v>5843.35400390625</v>
      </c>
      <c r="AN3985" s="150">
        <v>481.47500610351563</v>
      </c>
      <c r="AO3985" s="5" t="s">
        <v>7414</v>
      </c>
    </row>
    <row r="3986" spans="1:41" ht="14.25" x14ac:dyDescent="0.45">
      <c r="A3986" s="150">
        <v>2020</v>
      </c>
      <c r="B3986" s="5" t="s">
        <v>81</v>
      </c>
      <c r="C3986" s="5" t="s">
        <v>169</v>
      </c>
      <c r="D3986" s="5" t="s">
        <v>84</v>
      </c>
      <c r="E3986" s="5" t="s">
        <v>89</v>
      </c>
      <c r="F3986" s="5" t="s">
        <v>90</v>
      </c>
      <c r="G3986" s="5" t="s">
        <v>87</v>
      </c>
      <c r="H3986" s="5" t="s">
        <v>131</v>
      </c>
      <c r="I3986" s="150">
        <v>15024.9697265625</v>
      </c>
      <c r="J3986" s="150">
        <v>54852</v>
      </c>
      <c r="K3986" s="150">
        <v>1015.6583862304688</v>
      </c>
      <c r="L3986" s="150">
        <v>4020</v>
      </c>
      <c r="M3986" s="150">
        <v>50632</v>
      </c>
      <c r="N3986" s="150">
        <v>17451.29296875</v>
      </c>
      <c r="O3986" s="150">
        <v>8792.048828125</v>
      </c>
      <c r="P3986" s="150">
        <v>15706.375</v>
      </c>
      <c r="Q3986" s="150">
        <v>4730.15966796875</v>
      </c>
      <c r="R3986" s="150">
        <v>6571.9228515625</v>
      </c>
      <c r="S3986" s="150">
        <v>18813.33203125</v>
      </c>
      <c r="T3986" s="150">
        <v>10211.3623046875</v>
      </c>
      <c r="U3986" s="150">
        <v>1751.1279296875</v>
      </c>
      <c r="V3986" s="150">
        <v>11526</v>
      </c>
      <c r="W3986" s="150">
        <v>6496</v>
      </c>
      <c r="X3986" s="150">
        <v>22108.2265625</v>
      </c>
      <c r="Y3986" s="150">
        <v>64107.93359375</v>
      </c>
      <c r="Z3986" s="150">
        <v>16460.783203125</v>
      </c>
      <c r="AA3986" s="150">
        <v>179859</v>
      </c>
      <c r="AB3986" s="150">
        <v>2025</v>
      </c>
      <c r="AC3986" s="150">
        <v>15822.572265625</v>
      </c>
      <c r="AD3986" s="150">
        <v>26346.48046875</v>
      </c>
      <c r="AE3986" s="150">
        <v>34782.8203125</v>
      </c>
      <c r="AF3986" s="150">
        <v>47157.33984375</v>
      </c>
      <c r="AG3986" s="150">
        <v>865253</v>
      </c>
      <c r="AH3986" s="150">
        <v>44669.33203125</v>
      </c>
      <c r="AI3986" s="150">
        <v>11979.34765625</v>
      </c>
      <c r="AJ3986" s="150">
        <v>54056.84375</v>
      </c>
      <c r="AK3986" s="150">
        <v>2937</v>
      </c>
      <c r="AL3986" s="150">
        <v>1615160</v>
      </c>
      <c r="AM3986" s="150">
        <v>1409134.125</v>
      </c>
      <c r="AN3986" s="150">
        <v>206025.78125</v>
      </c>
      <c r="AO3986" s="5" t="s">
        <v>7415</v>
      </c>
    </row>
    <row r="3987" spans="1:41" ht="14.25" x14ac:dyDescent="0.45">
      <c r="A3987" s="150">
        <v>2020</v>
      </c>
      <c r="B3987" s="5" t="s">
        <v>81</v>
      </c>
      <c r="C3987" s="5" t="s">
        <v>169</v>
      </c>
      <c r="D3987" s="5" t="s">
        <v>84</v>
      </c>
      <c r="E3987" s="5" t="s">
        <v>89</v>
      </c>
      <c r="F3987" s="5" t="s">
        <v>90</v>
      </c>
      <c r="G3987" s="5" t="s">
        <v>88</v>
      </c>
      <c r="H3987" s="5" t="s">
        <v>131</v>
      </c>
      <c r="I3987" s="150">
        <v>15024.969863310929</v>
      </c>
      <c r="J3987" s="150">
        <v>54852</v>
      </c>
      <c r="K3987" s="150">
        <v>1015.6583900000001</v>
      </c>
      <c r="L3987" s="150">
        <v>4020</v>
      </c>
      <c r="M3987" s="150">
        <v>50632</v>
      </c>
      <c r="N3987" s="150">
        <v>17451.292279999991</v>
      </c>
      <c r="O3987" s="150">
        <v>8792.0487269999994</v>
      </c>
      <c r="P3987" s="150">
        <v>15706.37478</v>
      </c>
      <c r="Q3987" s="150">
        <v>4730.1597526647556</v>
      </c>
      <c r="R3987" s="150">
        <v>6571.9230000000007</v>
      </c>
      <c r="S3987" s="150">
        <v>18813.331999999999</v>
      </c>
      <c r="T3987" s="150">
        <v>10211.36275</v>
      </c>
      <c r="U3987" s="150">
        <v>1751.1279400000001</v>
      </c>
      <c r="V3987" s="150">
        <v>11526</v>
      </c>
      <c r="W3987" s="150">
        <v>6496</v>
      </c>
      <c r="X3987" s="150">
        <v>22108.226709999999</v>
      </c>
      <c r="Y3987" s="150">
        <v>64107.933670000013</v>
      </c>
      <c r="Z3987" s="150">
        <v>16460.782999999999</v>
      </c>
      <c r="AA3987" s="150">
        <v>179858.99481</v>
      </c>
      <c r="AB3987" s="150">
        <v>2025</v>
      </c>
      <c r="AC3987" s="150">
        <v>15822.57261783656</v>
      </c>
      <c r="AD3987" s="150">
        <v>26346.48</v>
      </c>
      <c r="AE3987" s="150">
        <v>34782.819379999833</v>
      </c>
      <c r="AF3987" s="150">
        <v>47157.34025999999</v>
      </c>
      <c r="AG3987" s="150">
        <v>865253</v>
      </c>
      <c r="AH3987" s="150">
        <v>44669.332539718787</v>
      </c>
      <c r="AI3987" s="150">
        <v>11979.347529618</v>
      </c>
      <c r="AJ3987" s="150">
        <v>54056.842858917262</v>
      </c>
      <c r="AK3987" s="150">
        <v>2937</v>
      </c>
      <c r="AL3987" s="150">
        <v>1615160</v>
      </c>
      <c r="AM3987" s="150">
        <v>1409134.125</v>
      </c>
      <c r="AN3987" s="150">
        <v>206025.78125</v>
      </c>
      <c r="AO3987" s="5" t="s">
        <v>7416</v>
      </c>
    </row>
    <row r="3988" spans="1:41" ht="14.25" x14ac:dyDescent="0.45">
      <c r="A3988" s="150">
        <v>2020</v>
      </c>
      <c r="B3988" s="5" t="s">
        <v>81</v>
      </c>
      <c r="C3988" s="5" t="s">
        <v>169</v>
      </c>
      <c r="D3988" s="5" t="s">
        <v>84</v>
      </c>
      <c r="E3988" s="5" t="s">
        <v>91</v>
      </c>
      <c r="F3988" s="5" t="s">
        <v>92</v>
      </c>
      <c r="G3988" s="5" t="s">
        <v>87</v>
      </c>
      <c r="H3988" s="5" t="s">
        <v>131</v>
      </c>
      <c r="I3988" s="150">
        <v>1026.180419921875</v>
      </c>
      <c r="J3988" s="150">
        <v>6967</v>
      </c>
      <c r="K3988" s="150">
        <v>328.10980224609375</v>
      </c>
      <c r="L3988" s="150">
        <v>722</v>
      </c>
      <c r="M3988" s="150">
        <v>3134</v>
      </c>
      <c r="N3988" s="150">
        <v>11984.7509765625</v>
      </c>
      <c r="O3988" s="150">
        <v>222.65486145019531</v>
      </c>
      <c r="P3988" s="150">
        <v>9651.8046875</v>
      </c>
      <c r="Q3988" s="150">
        <v>0</v>
      </c>
      <c r="R3988" s="150">
        <v>1436.164306640625</v>
      </c>
      <c r="S3988" s="150">
        <v>7073.08984375</v>
      </c>
      <c r="T3988" s="150">
        <v>1954.360595703125</v>
      </c>
      <c r="U3988" s="150">
        <v>36.407718658447266</v>
      </c>
      <c r="V3988" s="150">
        <v>571</v>
      </c>
      <c r="W3988" s="150">
        <v>602</v>
      </c>
      <c r="X3988" s="150">
        <v>2358.657958984375</v>
      </c>
      <c r="Y3988" s="150">
        <v>4310.31103515625</v>
      </c>
      <c r="Z3988" s="150">
        <v>3170.90087890625</v>
      </c>
      <c r="AA3988" s="150">
        <v>15505.6962890625</v>
      </c>
      <c r="AB3988" s="150">
        <v>1232.9010009765625</v>
      </c>
      <c r="AC3988" s="150">
        <v>642.47564697265625</v>
      </c>
      <c r="AD3988" s="150">
        <v>0</v>
      </c>
      <c r="AE3988" s="150">
        <v>3126.12890625</v>
      </c>
      <c r="AF3988" s="150">
        <v>12087.8935546875</v>
      </c>
      <c r="AG3988" s="150">
        <v>18273</v>
      </c>
      <c r="AH3988" s="150">
        <v>2534.998291015625</v>
      </c>
      <c r="AI3988" s="150">
        <v>578</v>
      </c>
      <c r="AJ3988" s="150">
        <v>2365.623779296875</v>
      </c>
      <c r="AK3988" s="150">
        <v>235</v>
      </c>
      <c r="AL3988" s="150">
        <v>112131.109375</v>
      </c>
      <c r="AM3988" s="150">
        <v>91877.34375</v>
      </c>
      <c r="AN3988" s="150">
        <v>20253.771484375</v>
      </c>
      <c r="AO3988" s="5" t="s">
        <v>7417</v>
      </c>
    </row>
    <row r="3989" spans="1:41" ht="14.25" x14ac:dyDescent="0.45">
      <c r="A3989" s="150">
        <v>2020</v>
      </c>
      <c r="B3989" s="5" t="s">
        <v>81</v>
      </c>
      <c r="C3989" s="5" t="s">
        <v>169</v>
      </c>
      <c r="D3989" s="5" t="s">
        <v>84</v>
      </c>
      <c r="E3989" s="5" t="s">
        <v>91</v>
      </c>
      <c r="F3989" s="5" t="s">
        <v>92</v>
      </c>
      <c r="G3989" s="5" t="s">
        <v>88</v>
      </c>
      <c r="H3989" s="5" t="s">
        <v>131</v>
      </c>
      <c r="I3989" s="150">
        <v>1026.1804</v>
      </c>
      <c r="J3989" s="150">
        <v>6967</v>
      </c>
      <c r="K3989" s="150">
        <v>328.10980999999998</v>
      </c>
      <c r="L3989" s="150">
        <v>722</v>
      </c>
      <c r="M3989" s="150">
        <v>3134</v>
      </c>
      <c r="N3989" s="150">
        <v>11984.750741243941</v>
      </c>
      <c r="O3989" s="150">
        <v>222.65486000000001</v>
      </c>
      <c r="P3989" s="150">
        <v>9651.8047926147192</v>
      </c>
      <c r="Q3989" s="150">
        <v>0</v>
      </c>
      <c r="R3989" s="150">
        <v>1436.1642999999999</v>
      </c>
      <c r="S3989" s="150">
        <v>7073.0899999999983</v>
      </c>
      <c r="T3989" s="150">
        <v>1954.36061</v>
      </c>
      <c r="U3989" s="150">
        <v>36.407719999999998</v>
      </c>
      <c r="V3989" s="150">
        <v>571</v>
      </c>
      <c r="W3989" s="150">
        <v>602</v>
      </c>
      <c r="X3989" s="150">
        <v>2358.6579999999999</v>
      </c>
      <c r="Y3989" s="150">
        <v>4310.3109999999997</v>
      </c>
      <c r="Z3989" s="150">
        <v>3170.9009999999998</v>
      </c>
      <c r="AA3989" s="150">
        <v>15505.696022474471</v>
      </c>
      <c r="AB3989" s="150">
        <v>1232.9010000000001</v>
      </c>
      <c r="AC3989" s="150">
        <v>642.47564010000008</v>
      </c>
      <c r="AD3989" s="150">
        <v>0</v>
      </c>
      <c r="AE3989" s="150">
        <v>3126.1289317643059</v>
      </c>
      <c r="AF3989" s="150">
        <v>12087.893169999999</v>
      </c>
      <c r="AG3989" s="150">
        <v>18273</v>
      </c>
      <c r="AH3989" s="150">
        <v>2534.9983999999999</v>
      </c>
      <c r="AI3989" s="150">
        <v>578</v>
      </c>
      <c r="AJ3989" s="150">
        <v>2365.6238199999998</v>
      </c>
      <c r="AK3989" s="150">
        <v>235</v>
      </c>
      <c r="AL3989" s="150">
        <v>112131.109375</v>
      </c>
      <c r="AM3989" s="150">
        <v>91877.34375</v>
      </c>
      <c r="AN3989" s="150">
        <v>20253.771484375</v>
      </c>
      <c r="AO3989" s="5" t="s">
        <v>7418</v>
      </c>
    </row>
    <row r="3990" spans="1:41" ht="14.25" x14ac:dyDescent="0.45">
      <c r="A3990" s="150">
        <v>2020</v>
      </c>
      <c r="B3990" s="5" t="s">
        <v>81</v>
      </c>
      <c r="C3990" s="5" t="s">
        <v>169</v>
      </c>
      <c r="D3990" s="5" t="s">
        <v>84</v>
      </c>
      <c r="E3990" s="5" t="s">
        <v>93</v>
      </c>
      <c r="F3990" s="5" t="s">
        <v>225</v>
      </c>
      <c r="G3990" s="5" t="s">
        <v>87</v>
      </c>
      <c r="H3990" s="5" t="s">
        <v>131</v>
      </c>
      <c r="I3990" s="150">
        <v>0</v>
      </c>
      <c r="J3990" s="150">
        <v>0</v>
      </c>
      <c r="K3990" s="150">
        <v>11.832070350646973</v>
      </c>
      <c r="L3990" s="150">
        <v>0</v>
      </c>
      <c r="M3990" s="150">
        <v>1722</v>
      </c>
      <c r="N3990" s="150">
        <v>0</v>
      </c>
      <c r="O3990" s="150">
        <v>0</v>
      </c>
      <c r="P3990" s="150">
        <v>203.08497619628906</v>
      </c>
      <c r="Q3990" s="150">
        <v>0</v>
      </c>
      <c r="R3990" s="150">
        <v>67.818000793457031</v>
      </c>
      <c r="S3990" s="150">
        <v>0</v>
      </c>
      <c r="T3990" s="150">
        <v>0</v>
      </c>
      <c r="U3990" s="150">
        <v>0</v>
      </c>
      <c r="V3990" s="150">
        <v>262</v>
      </c>
      <c r="W3990" s="150">
        <v>614</v>
      </c>
      <c r="X3990" s="150">
        <v>1.2660000324249268</v>
      </c>
      <c r="Y3990" s="150">
        <v>0</v>
      </c>
      <c r="Z3990" s="150">
        <v>0</v>
      </c>
      <c r="AA3990" s="150">
        <v>0</v>
      </c>
      <c r="AB3990" s="150">
        <v>0</v>
      </c>
      <c r="AC3990" s="150">
        <v>0</v>
      </c>
      <c r="AD3990" s="150">
        <v>0</v>
      </c>
      <c r="AE3990" s="150">
        <v>0</v>
      </c>
      <c r="AF3990" s="150">
        <v>23.920999526977539</v>
      </c>
      <c r="AG3990" s="150">
        <v>334</v>
      </c>
      <c r="AH3990" s="150">
        <v>396.29754638671875</v>
      </c>
      <c r="AI3990" s="150">
        <v>0</v>
      </c>
      <c r="AJ3990" s="150">
        <v>0</v>
      </c>
      <c r="AK3990" s="150">
        <v>0</v>
      </c>
      <c r="AL3990" s="150">
        <v>3636.219482421875</v>
      </c>
      <c r="AM3990" s="150">
        <v>890.823974609375</v>
      </c>
      <c r="AN3990" s="150">
        <v>2745.395751953125</v>
      </c>
      <c r="AO3990" s="5" t="s">
        <v>7419</v>
      </c>
    </row>
    <row r="3991" spans="1:41" ht="14.25" x14ac:dyDescent="0.45">
      <c r="A3991" s="150">
        <v>2020</v>
      </c>
      <c r="B3991" s="5" t="s">
        <v>81</v>
      </c>
      <c r="C3991" s="5" t="s">
        <v>169</v>
      </c>
      <c r="D3991" s="5" t="s">
        <v>84</v>
      </c>
      <c r="E3991" s="5" t="s">
        <v>93</v>
      </c>
      <c r="F3991" s="5" t="s">
        <v>225</v>
      </c>
      <c r="G3991" s="5" t="s">
        <v>88</v>
      </c>
      <c r="H3991" s="5" t="s">
        <v>131</v>
      </c>
      <c r="I3991" s="150">
        <v>0</v>
      </c>
      <c r="J3991" s="150">
        <v>0</v>
      </c>
      <c r="K3991" s="150">
        <v>11.83207</v>
      </c>
      <c r="L3991" s="150">
        <v>0</v>
      </c>
      <c r="M3991" s="150">
        <v>1722</v>
      </c>
      <c r="N3991" s="150">
        <v>0</v>
      </c>
      <c r="O3991" s="150">
        <v>0</v>
      </c>
      <c r="P3991" s="150">
        <v>203.08498</v>
      </c>
      <c r="Q3991" s="150">
        <v>0</v>
      </c>
      <c r="R3991" s="150">
        <v>67.817999999999998</v>
      </c>
      <c r="S3991" s="150">
        <v>0</v>
      </c>
      <c r="T3991" s="150">
        <v>0</v>
      </c>
      <c r="U3991" s="150">
        <v>0</v>
      </c>
      <c r="V3991" s="150">
        <v>262</v>
      </c>
      <c r="W3991" s="150">
        <v>614</v>
      </c>
      <c r="X3991" s="150">
        <v>1.266</v>
      </c>
      <c r="Y3991" s="150">
        <v>0</v>
      </c>
      <c r="Z3991" s="150">
        <v>0</v>
      </c>
      <c r="AA3991" s="150">
        <v>0</v>
      </c>
      <c r="AB3991" s="150">
        <v>0</v>
      </c>
      <c r="AC3991" s="150">
        <v>0</v>
      </c>
      <c r="AD3991" s="150">
        <v>0</v>
      </c>
      <c r="AE3991" s="150">
        <v>0</v>
      </c>
      <c r="AF3991" s="150">
        <v>23.920999999999999</v>
      </c>
      <c r="AG3991" s="150">
        <v>334</v>
      </c>
      <c r="AH3991" s="150">
        <v>396.29754130991682</v>
      </c>
      <c r="AI3991" s="150">
        <v>0</v>
      </c>
      <c r="AJ3991" s="150">
        <v>0</v>
      </c>
      <c r="AK3991" s="150">
        <v>0</v>
      </c>
      <c r="AL3991" s="150">
        <v>3636.219482421875</v>
      </c>
      <c r="AM3991" s="150">
        <v>890.823974609375</v>
      </c>
      <c r="AN3991" s="150">
        <v>2745.395751953125</v>
      </c>
      <c r="AO3991" s="5" t="s">
        <v>7420</v>
      </c>
    </row>
    <row r="3992" spans="1:41" ht="14.25" x14ac:dyDescent="0.45">
      <c r="A3992" s="150">
        <v>2020</v>
      </c>
      <c r="B3992" s="5" t="s">
        <v>81</v>
      </c>
      <c r="C3992" s="5" t="s">
        <v>169</v>
      </c>
      <c r="D3992" s="5" t="s">
        <v>84</v>
      </c>
      <c r="E3992" s="5" t="s">
        <v>93</v>
      </c>
      <c r="F3992" s="5" t="s">
        <v>228</v>
      </c>
      <c r="G3992" s="5" t="s">
        <v>87</v>
      </c>
      <c r="H3992" s="5" t="s">
        <v>131</v>
      </c>
      <c r="I3992" s="150">
        <v>983.9453125</v>
      </c>
      <c r="J3992" s="150">
        <v>5761</v>
      </c>
      <c r="K3992" s="150">
        <v>207.70829772949219</v>
      </c>
      <c r="L3992" s="150">
        <v>0</v>
      </c>
      <c r="M3992" s="150">
        <v>0</v>
      </c>
      <c r="N3992" s="150">
        <v>1079.1435546875</v>
      </c>
      <c r="O3992" s="150">
        <v>38.314178466796875</v>
      </c>
      <c r="P3992" s="150">
        <v>123.77770233154297</v>
      </c>
      <c r="Q3992" s="150">
        <v>185.78602600097656</v>
      </c>
      <c r="R3992" s="150">
        <v>46.867000579833984</v>
      </c>
      <c r="S3992" s="150">
        <v>1723.2469482421875</v>
      </c>
      <c r="T3992" s="150">
        <v>1577.1939697265625</v>
      </c>
      <c r="U3992" s="150">
        <v>193.98605346679688</v>
      </c>
      <c r="V3992" s="150">
        <v>355</v>
      </c>
      <c r="W3992" s="150">
        <v>0</v>
      </c>
      <c r="X3992" s="150">
        <v>1237.7607421875</v>
      </c>
      <c r="Y3992" s="150">
        <v>43.043998718261719</v>
      </c>
      <c r="Z3992" s="150">
        <v>2494.134033203125</v>
      </c>
      <c r="AA3992" s="150">
        <v>3732.34716796875</v>
      </c>
      <c r="AB3992" s="150">
        <v>0</v>
      </c>
      <c r="AC3992" s="150">
        <v>1795.81298828125</v>
      </c>
      <c r="AD3992" s="150">
        <v>3542.659912109375</v>
      </c>
      <c r="AE3992" s="150">
        <v>10190</v>
      </c>
      <c r="AF3992" s="150">
        <v>407.697998046875</v>
      </c>
      <c r="AG3992" s="150">
        <v>30673</v>
      </c>
      <c r="AH3992" s="150">
        <v>563.14373779296875</v>
      </c>
      <c r="AI3992" s="150">
        <v>399.62515258789063</v>
      </c>
      <c r="AJ3992" s="150">
        <v>10867.4453125</v>
      </c>
      <c r="AK3992" s="150">
        <v>180</v>
      </c>
      <c r="AL3992" s="150">
        <v>78402.6328125</v>
      </c>
      <c r="AM3992" s="150">
        <v>68932.984375</v>
      </c>
      <c r="AN3992" s="150">
        <v>9469.65234375</v>
      </c>
      <c r="AO3992" s="5" t="s">
        <v>7421</v>
      </c>
    </row>
    <row r="3993" spans="1:41" ht="14.25" x14ac:dyDescent="0.45">
      <c r="A3993" s="150">
        <v>2020</v>
      </c>
      <c r="B3993" s="5" t="s">
        <v>81</v>
      </c>
      <c r="C3993" s="5" t="s">
        <v>169</v>
      </c>
      <c r="D3993" s="5" t="s">
        <v>84</v>
      </c>
      <c r="E3993" s="5" t="s">
        <v>93</v>
      </c>
      <c r="F3993" s="5" t="s">
        <v>228</v>
      </c>
      <c r="G3993" s="5" t="s">
        <v>88</v>
      </c>
      <c r="H3993" s="5" t="s">
        <v>131</v>
      </c>
      <c r="I3993" s="150">
        <v>983.94531000000006</v>
      </c>
      <c r="J3993" s="150">
        <v>5761</v>
      </c>
      <c r="K3993" s="150">
        <v>207.70830000000001</v>
      </c>
      <c r="L3993" s="150">
        <v>0</v>
      </c>
      <c r="M3993" s="150">
        <v>0</v>
      </c>
      <c r="N3993" s="150">
        <v>1079.14355</v>
      </c>
      <c r="O3993" s="150">
        <v>38.314177000000008</v>
      </c>
      <c r="P3993" s="150">
        <v>123.7777</v>
      </c>
      <c r="Q3993" s="150">
        <v>185.7860244165752</v>
      </c>
      <c r="R3993" s="150">
        <v>46.866999999999997</v>
      </c>
      <c r="S3993" s="150">
        <v>1723.2470000000001</v>
      </c>
      <c r="T3993" s="150">
        <v>1577.1940300000001</v>
      </c>
      <c r="U3993" s="150">
        <v>193.98606000000001</v>
      </c>
      <c r="V3993" s="150">
        <v>355</v>
      </c>
      <c r="W3993" s="150">
        <v>0</v>
      </c>
      <c r="X3993" s="150">
        <v>1237.76071</v>
      </c>
      <c r="Y3993" s="150">
        <v>43.043999999999997</v>
      </c>
      <c r="Z3993" s="150">
        <v>2494.134</v>
      </c>
      <c r="AA3993" s="150">
        <v>3732.347209999999</v>
      </c>
      <c r="AB3993" s="150">
        <v>0</v>
      </c>
      <c r="AC3993" s="150">
        <v>1795.8129659062911</v>
      </c>
      <c r="AD3993" s="150">
        <v>3542.66</v>
      </c>
      <c r="AE3993" s="150">
        <v>10190</v>
      </c>
      <c r="AF3993" s="150">
        <v>407.69799999999998</v>
      </c>
      <c r="AG3993" s="150">
        <v>30673</v>
      </c>
      <c r="AH3993" s="150">
        <v>563.14374909377818</v>
      </c>
      <c r="AI3993" s="150">
        <v>399.62515692400001</v>
      </c>
      <c r="AJ3993" s="150">
        <v>10867.44508</v>
      </c>
      <c r="AK3993" s="150">
        <v>180</v>
      </c>
      <c r="AL3993" s="150">
        <v>78402.6328125</v>
      </c>
      <c r="AM3993" s="150">
        <v>68932.984375</v>
      </c>
      <c r="AN3993" s="150">
        <v>9469.65234375</v>
      </c>
      <c r="AO3993" s="5" t="s">
        <v>7422</v>
      </c>
    </row>
    <row r="3994" spans="1:41" ht="14.25" x14ac:dyDescent="0.45">
      <c r="A3994" s="150">
        <v>2020</v>
      </c>
      <c r="B3994" s="5" t="s">
        <v>81</v>
      </c>
      <c r="C3994" s="5" t="s">
        <v>169</v>
      </c>
      <c r="D3994" s="5" t="s">
        <v>84</v>
      </c>
      <c r="E3994" s="5" t="s">
        <v>93</v>
      </c>
      <c r="F3994" s="5" t="s">
        <v>231</v>
      </c>
      <c r="G3994" s="5" t="s">
        <v>87</v>
      </c>
      <c r="H3994" s="5" t="s">
        <v>131</v>
      </c>
      <c r="I3994" s="150">
        <v>0</v>
      </c>
      <c r="J3994" s="150">
        <v>1278</v>
      </c>
      <c r="K3994" s="150">
        <v>25.97450065612793</v>
      </c>
      <c r="L3994" s="150">
        <v>720</v>
      </c>
      <c r="M3994" s="150">
        <v>386</v>
      </c>
      <c r="N3994" s="150">
        <v>1654.6307373046875</v>
      </c>
      <c r="O3994" s="150">
        <v>92.611175537109375</v>
      </c>
      <c r="P3994" s="150">
        <v>4936.8076171875</v>
      </c>
      <c r="Q3994" s="150">
        <v>70.786003112792969</v>
      </c>
      <c r="R3994" s="150">
        <v>1095.593017578125</v>
      </c>
      <c r="S3994" s="150">
        <v>1481.1650390625</v>
      </c>
      <c r="T3994" s="150">
        <v>1318.470458984375</v>
      </c>
      <c r="U3994" s="150">
        <v>23.379850387573242</v>
      </c>
      <c r="V3994" s="150">
        <v>2881</v>
      </c>
      <c r="W3994" s="150">
        <v>579</v>
      </c>
      <c r="X3994" s="150">
        <v>674.7969970703125</v>
      </c>
      <c r="Y3994" s="150">
        <v>146.13717651367188</v>
      </c>
      <c r="Z3994" s="150">
        <v>456.50601196289063</v>
      </c>
      <c r="AA3994" s="150">
        <v>5075.015625</v>
      </c>
      <c r="AB3994" s="150">
        <v>197</v>
      </c>
      <c r="AC3994" s="150">
        <v>2366.303466796875</v>
      </c>
      <c r="AD3994" s="150">
        <v>1240.18994140625</v>
      </c>
      <c r="AE3994" s="150">
        <v>0</v>
      </c>
      <c r="AF3994" s="150">
        <v>2644.50244140625</v>
      </c>
      <c r="AG3994" s="150">
        <v>1991</v>
      </c>
      <c r="AH3994" s="150">
        <v>1315.298583984375</v>
      </c>
      <c r="AI3994" s="150">
        <v>309.31643676757813</v>
      </c>
      <c r="AJ3994" s="150">
        <v>2024.2576904296875</v>
      </c>
      <c r="AK3994" s="150">
        <v>973</v>
      </c>
      <c r="AL3994" s="150">
        <v>35956.7421875</v>
      </c>
      <c r="AM3994" s="150">
        <v>27363.91796875</v>
      </c>
      <c r="AN3994" s="150">
        <v>8592.8232421875</v>
      </c>
      <c r="AO3994" s="5" t="s">
        <v>7423</v>
      </c>
    </row>
    <row r="3995" spans="1:41" ht="14.25" x14ac:dyDescent="0.45">
      <c r="A3995" s="150">
        <v>2020</v>
      </c>
      <c r="B3995" s="5" t="s">
        <v>81</v>
      </c>
      <c r="C3995" s="5" t="s">
        <v>169</v>
      </c>
      <c r="D3995" s="5" t="s">
        <v>84</v>
      </c>
      <c r="E3995" s="5" t="s">
        <v>93</v>
      </c>
      <c r="F3995" s="5" t="s">
        <v>231</v>
      </c>
      <c r="G3995" s="5" t="s">
        <v>88</v>
      </c>
      <c r="H3995" s="5" t="s">
        <v>131</v>
      </c>
      <c r="I3995" s="150">
        <v>0</v>
      </c>
      <c r="J3995" s="150">
        <v>1278</v>
      </c>
      <c r="K3995" s="150">
        <v>25.974499999999999</v>
      </c>
      <c r="L3995" s="150">
        <v>720</v>
      </c>
      <c r="M3995" s="150">
        <v>386</v>
      </c>
      <c r="N3995" s="150">
        <v>1654.63077</v>
      </c>
      <c r="O3995" s="150">
        <v>92.61117800000001</v>
      </c>
      <c r="P3995" s="150">
        <v>4936.8074100000003</v>
      </c>
      <c r="Q3995" s="150">
        <v>70.786000000000001</v>
      </c>
      <c r="R3995" s="150">
        <v>1095.5930000000001</v>
      </c>
      <c r="S3995" s="150">
        <v>1481.165</v>
      </c>
      <c r="T3995" s="150">
        <v>1318.4704099999999</v>
      </c>
      <c r="U3995" s="150">
        <v>23.379850000000001</v>
      </c>
      <c r="V3995" s="150">
        <v>2881</v>
      </c>
      <c r="W3995" s="150">
        <v>579</v>
      </c>
      <c r="X3995" s="150">
        <v>674.79700000000003</v>
      </c>
      <c r="Y3995" s="150">
        <v>146.13717</v>
      </c>
      <c r="Z3995" s="150">
        <v>456.50599999999997</v>
      </c>
      <c r="AA3995" s="150">
        <v>5075.0156299999999</v>
      </c>
      <c r="AB3995" s="150">
        <v>197</v>
      </c>
      <c r="AC3995" s="150">
        <v>2366.3033994868438</v>
      </c>
      <c r="AD3995" s="150">
        <v>1240.19</v>
      </c>
      <c r="AE3995" s="150">
        <v>0</v>
      </c>
      <c r="AF3995" s="150">
        <v>2644.5023999999999</v>
      </c>
      <c r="AG3995" s="150">
        <v>1991</v>
      </c>
      <c r="AH3995" s="150">
        <v>1315.298580140274</v>
      </c>
      <c r="AI3995" s="150">
        <v>309.31644733100012</v>
      </c>
      <c r="AJ3995" s="150">
        <v>2024.2577000000001</v>
      </c>
      <c r="AK3995" s="150">
        <v>973</v>
      </c>
      <c r="AL3995" s="150">
        <v>35956.7421875</v>
      </c>
      <c r="AM3995" s="150">
        <v>27363.91796875</v>
      </c>
      <c r="AN3995" s="150">
        <v>8592.822265625</v>
      </c>
      <c r="AO3995" s="5" t="s">
        <v>7424</v>
      </c>
    </row>
    <row r="3996" spans="1:41" ht="14.25" x14ac:dyDescent="0.45">
      <c r="A3996" s="150">
        <v>2020</v>
      </c>
      <c r="B3996" s="5" t="s">
        <v>81</v>
      </c>
      <c r="C3996" s="5" t="s">
        <v>169</v>
      </c>
      <c r="D3996" s="5" t="s">
        <v>84</v>
      </c>
      <c r="E3996" s="5" t="s">
        <v>93</v>
      </c>
      <c r="F3996" s="5" t="s">
        <v>94</v>
      </c>
      <c r="G3996" s="5" t="s">
        <v>87</v>
      </c>
      <c r="H3996" s="5" t="s">
        <v>131</v>
      </c>
      <c r="I3996" s="150">
        <v>983.9453125</v>
      </c>
      <c r="J3996" s="150">
        <v>7039</v>
      </c>
      <c r="K3996" s="150">
        <v>245.51487731933594</v>
      </c>
      <c r="L3996" s="150">
        <v>720</v>
      </c>
      <c r="M3996" s="150">
        <v>2108</v>
      </c>
      <c r="N3996" s="150">
        <v>2733.7744140625</v>
      </c>
      <c r="O3996" s="150">
        <v>130.92535400390625</v>
      </c>
      <c r="P3996" s="150">
        <v>5263.669921875</v>
      </c>
      <c r="Q3996" s="150">
        <v>256.572021484375</v>
      </c>
      <c r="R3996" s="150">
        <v>1210.2779541015625</v>
      </c>
      <c r="S3996" s="150">
        <v>3204.412109375</v>
      </c>
      <c r="T3996" s="150">
        <v>2895.66455078125</v>
      </c>
      <c r="U3996" s="150">
        <v>217.36590576171875</v>
      </c>
      <c r="V3996" s="150">
        <v>3498</v>
      </c>
      <c r="W3996" s="150">
        <v>1193</v>
      </c>
      <c r="X3996" s="150">
        <v>1913.82373046875</v>
      </c>
      <c r="Y3996" s="150">
        <v>189.18116760253906</v>
      </c>
      <c r="Z3996" s="150">
        <v>2950.639892578125</v>
      </c>
      <c r="AA3996" s="150">
        <v>8807.36328125</v>
      </c>
      <c r="AB3996" s="150">
        <v>197</v>
      </c>
      <c r="AC3996" s="150">
        <v>4162.1162109375</v>
      </c>
      <c r="AD3996" s="150">
        <v>4782.85009765625</v>
      </c>
      <c r="AE3996" s="150">
        <v>10190</v>
      </c>
      <c r="AF3996" s="150">
        <v>3076.121337890625</v>
      </c>
      <c r="AG3996" s="150">
        <v>32998</v>
      </c>
      <c r="AH3996" s="150">
        <v>2274.739990234375</v>
      </c>
      <c r="AI3996" s="150">
        <v>708.94158935546875</v>
      </c>
      <c r="AJ3996" s="150">
        <v>12891.703125</v>
      </c>
      <c r="AK3996" s="150">
        <v>1153</v>
      </c>
      <c r="AL3996" s="150">
        <v>117995.609375</v>
      </c>
      <c r="AM3996" s="150">
        <v>97187.734375</v>
      </c>
      <c r="AN3996" s="150">
        <v>20807.873046875</v>
      </c>
      <c r="AO3996" s="5" t="s">
        <v>7425</v>
      </c>
    </row>
    <row r="3997" spans="1:41" ht="14.25" x14ac:dyDescent="0.45">
      <c r="A3997" s="150">
        <v>2020</v>
      </c>
      <c r="B3997" s="5" t="s">
        <v>81</v>
      </c>
      <c r="C3997" s="5" t="s">
        <v>169</v>
      </c>
      <c r="D3997" s="5" t="s">
        <v>84</v>
      </c>
      <c r="E3997" s="5" t="s">
        <v>93</v>
      </c>
      <c r="F3997" s="5" t="s">
        <v>94</v>
      </c>
      <c r="G3997" s="5" t="s">
        <v>88</v>
      </c>
      <c r="H3997" s="5" t="s">
        <v>131</v>
      </c>
      <c r="I3997" s="150">
        <v>983.94531000000006</v>
      </c>
      <c r="J3997" s="150">
        <v>7039</v>
      </c>
      <c r="K3997" s="150">
        <v>245.51486999999989</v>
      </c>
      <c r="L3997" s="150">
        <v>720</v>
      </c>
      <c r="M3997" s="150">
        <v>2108</v>
      </c>
      <c r="N3997" s="150">
        <v>2733.77432</v>
      </c>
      <c r="O3997" s="150">
        <v>130.925355</v>
      </c>
      <c r="P3997" s="150">
        <v>5263.6700899999996</v>
      </c>
      <c r="Q3997" s="150">
        <v>256.57202441657518</v>
      </c>
      <c r="R3997" s="150">
        <v>1210.278</v>
      </c>
      <c r="S3997" s="150">
        <v>3204.4119999999989</v>
      </c>
      <c r="T3997" s="150">
        <v>2895.66444</v>
      </c>
      <c r="U3997" s="150">
        <v>217.36591000000001</v>
      </c>
      <c r="V3997" s="150">
        <v>3498</v>
      </c>
      <c r="W3997" s="150">
        <v>1193</v>
      </c>
      <c r="X3997" s="150">
        <v>1913.8237099999999</v>
      </c>
      <c r="Y3997" s="150">
        <v>189.18117000000001</v>
      </c>
      <c r="Z3997" s="150">
        <v>2950.639999999999</v>
      </c>
      <c r="AA3997" s="150">
        <v>8807.3628399999998</v>
      </c>
      <c r="AB3997" s="150">
        <v>197</v>
      </c>
      <c r="AC3997" s="150">
        <v>4162.1163653931353</v>
      </c>
      <c r="AD3997" s="150">
        <v>4782.8500000000004</v>
      </c>
      <c r="AE3997" s="150">
        <v>10190</v>
      </c>
      <c r="AF3997" s="150">
        <v>3076.1214</v>
      </c>
      <c r="AG3997" s="150">
        <v>32998</v>
      </c>
      <c r="AH3997" s="150">
        <v>2274.7398705439691</v>
      </c>
      <c r="AI3997" s="150">
        <v>708.94160425500013</v>
      </c>
      <c r="AJ3997" s="150">
        <v>12891.70278</v>
      </c>
      <c r="AK3997" s="150">
        <v>1153</v>
      </c>
      <c r="AL3997" s="150">
        <v>117995.609375</v>
      </c>
      <c r="AM3997" s="150">
        <v>97187.734375</v>
      </c>
      <c r="AN3997" s="150">
        <v>20807.87109375</v>
      </c>
      <c r="AO3997" s="5" t="s">
        <v>7426</v>
      </c>
    </row>
    <row r="3998" spans="1:41" ht="14.25" x14ac:dyDescent="0.45">
      <c r="A3998" s="150">
        <v>2020</v>
      </c>
      <c r="B3998" s="5" t="s">
        <v>81</v>
      </c>
      <c r="C3998" s="5" t="s">
        <v>169</v>
      </c>
      <c r="D3998" s="5" t="s">
        <v>84</v>
      </c>
      <c r="E3998" s="5" t="s">
        <v>25</v>
      </c>
      <c r="F3998" s="5" t="s">
        <v>25</v>
      </c>
      <c r="G3998" s="5" t="s">
        <v>87</v>
      </c>
      <c r="H3998" s="5" t="s">
        <v>131</v>
      </c>
      <c r="I3998" s="150">
        <v>343.08447265625</v>
      </c>
      <c r="J3998" s="150">
        <v>4254</v>
      </c>
      <c r="K3998" s="150">
        <v>0</v>
      </c>
      <c r="L3998" s="150">
        <v>181</v>
      </c>
      <c r="M3998" s="150">
        <v>26698</v>
      </c>
      <c r="N3998" s="150">
        <v>4442.83935546875</v>
      </c>
      <c r="O3998" s="150">
        <v>485.12551879882813</v>
      </c>
      <c r="P3998" s="150">
        <v>1180.1513671875</v>
      </c>
      <c r="Q3998" s="150">
        <v>0</v>
      </c>
      <c r="R3998" s="150">
        <v>1423.8900146484375</v>
      </c>
      <c r="S3998" s="150">
        <v>740.572998046875</v>
      </c>
      <c r="T3998" s="150">
        <v>688.61785888671875</v>
      </c>
      <c r="U3998" s="150">
        <v>121.84483337402344</v>
      </c>
      <c r="V3998" s="150">
        <v>3436</v>
      </c>
      <c r="W3998" s="150">
        <v>785</v>
      </c>
      <c r="X3998" s="150">
        <v>3662.447998046875</v>
      </c>
      <c r="Y3998" s="150">
        <v>13521.4375</v>
      </c>
      <c r="Z3998" s="150">
        <v>855.25897216796875</v>
      </c>
      <c r="AA3998" s="150">
        <v>44984.328125</v>
      </c>
      <c r="AB3998" s="150">
        <v>32</v>
      </c>
      <c r="AC3998" s="150">
        <v>611.43536376953125</v>
      </c>
      <c r="AD3998" s="150">
        <v>3668.280029296875</v>
      </c>
      <c r="AE3998" s="150">
        <v>16346.5654296875</v>
      </c>
      <c r="AF3998" s="150">
        <v>339.9150390625</v>
      </c>
      <c r="AG3998" s="150">
        <v>615001</v>
      </c>
      <c r="AH3998" s="150">
        <v>2605.72412109375</v>
      </c>
      <c r="AI3998" s="150">
        <v>2839.88818359375</v>
      </c>
      <c r="AJ3998" s="150">
        <v>1290.6163330078125</v>
      </c>
      <c r="AK3998" s="150">
        <v>202</v>
      </c>
      <c r="AL3998" s="150">
        <v>750741.0625</v>
      </c>
      <c r="AM3998" s="150">
        <v>708333.375</v>
      </c>
      <c r="AN3998" s="150">
        <v>42407.65234375</v>
      </c>
      <c r="AO3998" s="5" t="s">
        <v>7427</v>
      </c>
    </row>
    <row r="3999" spans="1:41" ht="14.25" x14ac:dyDescent="0.45">
      <c r="A3999" s="150">
        <v>2020</v>
      </c>
      <c r="B3999" s="5" t="s">
        <v>81</v>
      </c>
      <c r="C3999" s="5" t="s">
        <v>169</v>
      </c>
      <c r="D3999" s="5" t="s">
        <v>84</v>
      </c>
      <c r="E3999" s="5" t="s">
        <v>25</v>
      </c>
      <c r="F3999" s="5" t="s">
        <v>25</v>
      </c>
      <c r="G3999" s="5" t="s">
        <v>88</v>
      </c>
      <c r="H3999" s="5" t="s">
        <v>131</v>
      </c>
      <c r="I3999" s="150">
        <v>343.08447647671233</v>
      </c>
      <c r="J3999" s="150">
        <v>4254</v>
      </c>
      <c r="K3999" s="150">
        <v>0</v>
      </c>
      <c r="L3999" s="150">
        <v>181</v>
      </c>
      <c r="M3999" s="150">
        <v>26698</v>
      </c>
      <c r="N3999" s="150">
        <v>4442.8395000000037</v>
      </c>
      <c r="O3999" s="150">
        <v>485.12553100000002</v>
      </c>
      <c r="P3999" s="150">
        <v>1180.1513600000001</v>
      </c>
      <c r="Q3999" s="150">
        <v>0</v>
      </c>
      <c r="R3999" s="150">
        <v>1423.89</v>
      </c>
      <c r="S3999" s="150">
        <v>740.57300000000009</v>
      </c>
      <c r="T3999" s="150">
        <v>688.61783000000003</v>
      </c>
      <c r="U3999" s="150">
        <v>121.84483</v>
      </c>
      <c r="V3999" s="150">
        <v>3436</v>
      </c>
      <c r="W3999" s="150">
        <v>785</v>
      </c>
      <c r="X3999" s="150">
        <v>3662.4479999999999</v>
      </c>
      <c r="Y3999" s="150">
        <v>13521.437190000001</v>
      </c>
      <c r="Z3999" s="150">
        <v>855.25900000000001</v>
      </c>
      <c r="AA3999" s="150">
        <v>44984.326539999987</v>
      </c>
      <c r="AB3999" s="150">
        <v>32</v>
      </c>
      <c r="AC3999" s="150">
        <v>611.4353797759137</v>
      </c>
      <c r="AD3999" s="150">
        <v>3668.28</v>
      </c>
      <c r="AE3999" s="150">
        <v>16346.56541999983</v>
      </c>
      <c r="AF3999" s="150">
        <v>339.91505000000001</v>
      </c>
      <c r="AG3999" s="150">
        <v>615001</v>
      </c>
      <c r="AH3999" s="150">
        <v>2605.7240633708661</v>
      </c>
      <c r="AI3999" s="150">
        <v>2839.888248490628</v>
      </c>
      <c r="AJ3999" s="150">
        <v>1290.6163899999999</v>
      </c>
      <c r="AK3999" s="150">
        <v>202</v>
      </c>
      <c r="AL3999" s="150">
        <v>750741.0625</v>
      </c>
      <c r="AM3999" s="150">
        <v>708333.375</v>
      </c>
      <c r="AN3999" s="150">
        <v>42407.65234375</v>
      </c>
      <c r="AO3999" s="5" t="s">
        <v>7428</v>
      </c>
    </row>
    <row r="4000" spans="1:41" ht="14.25" x14ac:dyDescent="0.45">
      <c r="A4000" s="150">
        <v>2020</v>
      </c>
      <c r="B4000" s="5" t="s">
        <v>81</v>
      </c>
      <c r="C4000" s="5" t="s">
        <v>169</v>
      </c>
      <c r="D4000" s="5" t="s">
        <v>84</v>
      </c>
      <c r="E4000" s="5" t="s">
        <v>261</v>
      </c>
      <c r="F4000" s="5" t="s">
        <v>261</v>
      </c>
      <c r="G4000" s="5" t="s">
        <v>87</v>
      </c>
      <c r="H4000" s="5" t="s">
        <v>131</v>
      </c>
      <c r="I4000" s="150">
        <v>2817.4033203125</v>
      </c>
      <c r="J4000" s="150">
        <v>4719</v>
      </c>
      <c r="K4000" s="150">
        <v>53.771720886230469</v>
      </c>
      <c r="L4000" s="150">
        <v>854</v>
      </c>
      <c r="M4000" s="150">
        <v>8416</v>
      </c>
      <c r="N4000" s="150">
        <v>505.7142333984375</v>
      </c>
      <c r="O4000" s="150">
        <v>0</v>
      </c>
      <c r="P4000" s="150">
        <v>0</v>
      </c>
      <c r="Q4000" s="150">
        <v>41.088001251220703</v>
      </c>
      <c r="R4000" s="150">
        <v>17.799999237060547</v>
      </c>
      <c r="S4000" s="150">
        <v>3659.825927734375</v>
      </c>
      <c r="T4000" s="150">
        <v>82.416999816894531</v>
      </c>
      <c r="U4000" s="150">
        <v>105.81165313720703</v>
      </c>
      <c r="V4000" s="150">
        <v>58</v>
      </c>
      <c r="W4000" s="150">
        <v>1829</v>
      </c>
      <c r="X4000" s="150">
        <v>3991.29296875</v>
      </c>
      <c r="Y4000" s="150">
        <v>3574</v>
      </c>
      <c r="Z4000" s="150">
        <v>897.833984375</v>
      </c>
      <c r="AA4000" s="150">
        <v>31023.087890625</v>
      </c>
      <c r="AB4000" s="150">
        <v>0</v>
      </c>
      <c r="AC4000" s="150">
        <v>91</v>
      </c>
      <c r="AD4000" s="150">
        <v>3187.6298828125</v>
      </c>
      <c r="AE4000" s="150">
        <v>2092</v>
      </c>
      <c r="AF4000" s="150">
        <v>8967.1162109375</v>
      </c>
      <c r="AG4000" s="150">
        <v>79409</v>
      </c>
      <c r="AH4000" s="150">
        <v>11609.3681640625</v>
      </c>
      <c r="AI4000" s="150">
        <v>2462.531982421875</v>
      </c>
      <c r="AJ4000" s="150">
        <v>10089.5185546875</v>
      </c>
      <c r="AK4000" s="150">
        <v>0</v>
      </c>
      <c r="AL4000" s="150">
        <v>180554.21875</v>
      </c>
      <c r="AM4000" s="150">
        <v>145262.375</v>
      </c>
      <c r="AN4000" s="150">
        <v>35291.8359375</v>
      </c>
      <c r="AO4000" s="5" t="s">
        <v>7429</v>
      </c>
    </row>
    <row r="4001" spans="1:41" ht="14.25" x14ac:dyDescent="0.45">
      <c r="A4001" s="150">
        <v>2020</v>
      </c>
      <c r="B4001" s="5" t="s">
        <v>81</v>
      </c>
      <c r="C4001" s="5" t="s">
        <v>169</v>
      </c>
      <c r="D4001" s="5" t="s">
        <v>84</v>
      </c>
      <c r="E4001" s="5" t="s">
        <v>261</v>
      </c>
      <c r="F4001" s="5" t="s">
        <v>261</v>
      </c>
      <c r="G4001" s="5" t="s">
        <v>88</v>
      </c>
      <c r="H4001" s="5" t="s">
        <v>131</v>
      </c>
      <c r="I4001" s="150">
        <v>2817.40326</v>
      </c>
      <c r="J4001" s="150">
        <v>4719</v>
      </c>
      <c r="K4001" s="150">
        <v>53.771720000000002</v>
      </c>
      <c r="L4001" s="150">
        <v>854</v>
      </c>
      <c r="M4001" s="150">
        <v>8416</v>
      </c>
      <c r="N4001" s="150">
        <v>505.71422000000013</v>
      </c>
      <c r="O4001" s="150">
        <v>0</v>
      </c>
      <c r="P4001" s="150">
        <v>0</v>
      </c>
      <c r="Q4001" s="150">
        <v>41.088000000000001</v>
      </c>
      <c r="R4001" s="150">
        <v>17.8</v>
      </c>
      <c r="S4001" s="150">
        <v>3659.826</v>
      </c>
      <c r="T4001" s="150">
        <v>82.417000000000002</v>
      </c>
      <c r="U4001" s="150">
        <v>105.81165</v>
      </c>
      <c r="V4001" s="150">
        <v>58</v>
      </c>
      <c r="W4001" s="150">
        <v>1829</v>
      </c>
      <c r="X4001" s="150">
        <v>3991.2930000000001</v>
      </c>
      <c r="Y4001" s="150">
        <v>3574</v>
      </c>
      <c r="Z4001" s="150">
        <v>897.83400000000006</v>
      </c>
      <c r="AA4001" s="150">
        <v>31023.087179999999</v>
      </c>
      <c r="AB4001" s="150">
        <v>0</v>
      </c>
      <c r="AC4001" s="150">
        <v>91</v>
      </c>
      <c r="AD4001" s="150">
        <v>3187.63</v>
      </c>
      <c r="AE4001" s="150">
        <v>2092</v>
      </c>
      <c r="AF4001" s="150">
        <v>8967.116</v>
      </c>
      <c r="AG4001" s="150">
        <v>79409</v>
      </c>
      <c r="AH4001" s="150">
        <v>11609.36817</v>
      </c>
      <c r="AI4001" s="150">
        <v>2462.5319269910001</v>
      </c>
      <c r="AJ4001" s="150">
        <v>10089.518340000001</v>
      </c>
      <c r="AK4001" s="150">
        <v>0</v>
      </c>
      <c r="AL4001" s="150">
        <v>180554.21875</v>
      </c>
      <c r="AM4001" s="150">
        <v>145262.375</v>
      </c>
      <c r="AN4001" s="150">
        <v>35291.83984375</v>
      </c>
      <c r="AO4001" s="5" t="s">
        <v>7430</v>
      </c>
    </row>
    <row r="4002" spans="1:41" ht="14.25" x14ac:dyDescent="0.45">
      <c r="A4002" s="150">
        <v>2020</v>
      </c>
      <c r="B4002" s="5" t="s">
        <v>81</v>
      </c>
      <c r="C4002" s="5" t="s">
        <v>169</v>
      </c>
      <c r="D4002" s="5" t="s">
        <v>84</v>
      </c>
      <c r="E4002" s="5" t="s">
        <v>264</v>
      </c>
      <c r="F4002" s="5" t="s">
        <v>264</v>
      </c>
      <c r="G4002" s="5" t="s">
        <v>87</v>
      </c>
      <c r="H4002" s="5" t="s">
        <v>131</v>
      </c>
      <c r="I4002" s="150">
        <v>0</v>
      </c>
      <c r="J4002" s="150">
        <v>0</v>
      </c>
      <c r="K4002" s="150">
        <v>40.795379638671875</v>
      </c>
      <c r="L4002" s="150"/>
      <c r="M4002" s="150"/>
      <c r="N4002" s="150">
        <v>0</v>
      </c>
      <c r="O4002" s="150">
        <v>1337.8826904296875</v>
      </c>
      <c r="P4002" s="150">
        <v>125.75634765625</v>
      </c>
      <c r="Q4002" s="150">
        <v>0</v>
      </c>
      <c r="R4002" s="150">
        <v>0</v>
      </c>
      <c r="S4002" s="150">
        <v>0</v>
      </c>
      <c r="T4002" s="150">
        <v>0</v>
      </c>
      <c r="U4002" s="150">
        <v>0</v>
      </c>
      <c r="V4002" s="150">
        <v>453</v>
      </c>
      <c r="W4002" s="150">
        <v>0</v>
      </c>
      <c r="X4002" s="150"/>
      <c r="Y4002" s="150">
        <v>0</v>
      </c>
      <c r="Z4002" s="150">
        <v>0</v>
      </c>
      <c r="AA4002" s="150">
        <v>0</v>
      </c>
      <c r="AB4002" s="150">
        <v>0</v>
      </c>
      <c r="AC4002" s="150"/>
      <c r="AD4002" s="150">
        <v>0</v>
      </c>
      <c r="AE4002" s="150">
        <v>0</v>
      </c>
      <c r="AF4002" s="150"/>
      <c r="AG4002" s="150">
        <v>0</v>
      </c>
      <c r="AH4002" s="150">
        <v>0</v>
      </c>
      <c r="AI4002" s="150">
        <v>0</v>
      </c>
      <c r="AJ4002" s="150">
        <v>0</v>
      </c>
      <c r="AK4002" s="150">
        <v>0</v>
      </c>
      <c r="AL4002" s="150">
        <v>1957.4344482421875</v>
      </c>
      <c r="AM4002" s="150">
        <v>578.75634765625</v>
      </c>
      <c r="AN4002" s="150">
        <v>1378.6781005859375</v>
      </c>
      <c r="AO4002" s="5" t="s">
        <v>7431</v>
      </c>
    </row>
    <row r="4003" spans="1:41" ht="14.25" x14ac:dyDescent="0.45">
      <c r="A4003" s="150">
        <v>2020</v>
      </c>
      <c r="B4003" s="5" t="s">
        <v>81</v>
      </c>
      <c r="C4003" s="5" t="s">
        <v>169</v>
      </c>
      <c r="D4003" s="5" t="s">
        <v>84</v>
      </c>
      <c r="E4003" s="5" t="s">
        <v>264</v>
      </c>
      <c r="F4003" s="5" t="s">
        <v>264</v>
      </c>
      <c r="G4003" s="5" t="s">
        <v>88</v>
      </c>
      <c r="H4003" s="5" t="s">
        <v>131</v>
      </c>
      <c r="I4003" s="150">
        <v>0</v>
      </c>
      <c r="J4003" s="150">
        <v>0</v>
      </c>
      <c r="K4003" s="150">
        <v>40.795380000000002</v>
      </c>
      <c r="L4003" s="150"/>
      <c r="M4003" s="150"/>
      <c r="N4003" s="150">
        <v>0</v>
      </c>
      <c r="O4003" s="150">
        <v>1337.8826300000001</v>
      </c>
      <c r="P4003" s="150">
        <v>125.75635</v>
      </c>
      <c r="Q4003" s="150">
        <v>0</v>
      </c>
      <c r="R4003" s="150">
        <v>0</v>
      </c>
      <c r="S4003" s="150">
        <v>0</v>
      </c>
      <c r="T4003" s="150">
        <v>0</v>
      </c>
      <c r="U4003" s="150">
        <v>0</v>
      </c>
      <c r="V4003" s="150">
        <v>453</v>
      </c>
      <c r="W4003" s="150">
        <v>0</v>
      </c>
      <c r="X4003" s="150"/>
      <c r="Y4003" s="150">
        <v>0</v>
      </c>
      <c r="Z4003" s="150">
        <v>0</v>
      </c>
      <c r="AA4003" s="150">
        <v>0</v>
      </c>
      <c r="AB4003" s="150">
        <v>0</v>
      </c>
      <c r="AC4003" s="150"/>
      <c r="AD4003" s="150">
        <v>0</v>
      </c>
      <c r="AE4003" s="150">
        <v>0</v>
      </c>
      <c r="AF4003" s="150"/>
      <c r="AG4003" s="150">
        <v>0</v>
      </c>
      <c r="AH4003" s="150">
        <v>0</v>
      </c>
      <c r="AI4003" s="150">
        <v>0</v>
      </c>
      <c r="AJ4003" s="150">
        <v>0</v>
      </c>
      <c r="AK4003" s="150">
        <v>0</v>
      </c>
      <c r="AL4003" s="150">
        <v>1957.434326171875</v>
      </c>
      <c r="AM4003" s="150">
        <v>578.75634765625</v>
      </c>
      <c r="AN4003" s="150">
        <v>1378.677978515625</v>
      </c>
      <c r="AO4003" s="5" t="s">
        <v>7432</v>
      </c>
    </row>
    <row r="4004" spans="1:41" ht="14.25" x14ac:dyDescent="0.45">
      <c r="A4004" s="150">
        <v>2020</v>
      </c>
      <c r="B4004" s="5" t="s">
        <v>81</v>
      </c>
      <c r="C4004" s="5" t="s">
        <v>179</v>
      </c>
      <c r="D4004" s="5" t="s">
        <v>84</v>
      </c>
      <c r="E4004" s="5" t="s">
        <v>109</v>
      </c>
      <c r="F4004" s="5" t="s">
        <v>178</v>
      </c>
      <c r="G4004" s="5" t="s">
        <v>87</v>
      </c>
      <c r="H4004" s="5" t="s">
        <v>131</v>
      </c>
      <c r="I4004" s="150">
        <v>8816.548828125</v>
      </c>
      <c r="J4004" s="150">
        <v>27069</v>
      </c>
      <c r="K4004" s="150">
        <v>719.90301513671875</v>
      </c>
      <c r="L4004" s="150">
        <v>1330</v>
      </c>
      <c r="M4004" s="150">
        <v>12537</v>
      </c>
      <c r="N4004" s="150">
        <v>8250.91015625</v>
      </c>
      <c r="O4004" s="150">
        <v>8104.01171875</v>
      </c>
      <c r="P4004" s="150">
        <v>9262.5537109375</v>
      </c>
      <c r="Q4004" s="150">
        <v>3954.9638671875</v>
      </c>
      <c r="R4004" s="150">
        <v>3672.137939453125</v>
      </c>
      <c r="S4004" s="150">
        <v>10570.9091796875</v>
      </c>
      <c r="T4004" s="150">
        <v>6427.97021484375</v>
      </c>
      <c r="U4004" s="150">
        <v>996.006591796875</v>
      </c>
      <c r="V4004" s="150">
        <v>3013</v>
      </c>
      <c r="W4004" s="150">
        <v>3495</v>
      </c>
      <c r="X4004" s="150">
        <v>11097.98828125</v>
      </c>
      <c r="Y4004" s="150">
        <v>33238.31640625</v>
      </c>
      <c r="Z4004" s="150">
        <v>6997.73681640625</v>
      </c>
      <c r="AA4004" s="150">
        <v>82669.875</v>
      </c>
      <c r="AB4004" s="150">
        <v>1780</v>
      </c>
      <c r="AC4004" s="150">
        <v>9542.9052734375</v>
      </c>
      <c r="AD4004" s="150">
        <v>12968.1904296875</v>
      </c>
      <c r="AE4004" s="150">
        <v>5698.25390625</v>
      </c>
      <c r="AF4004" s="150">
        <v>26922.275390625</v>
      </c>
      <c r="AG4004" s="150">
        <v>118534</v>
      </c>
      <c r="AH4004" s="150">
        <v>16521.4375</v>
      </c>
      <c r="AI4004" s="150">
        <v>2547.2998046875</v>
      </c>
      <c r="AJ4004" s="150">
        <v>23615.978515625</v>
      </c>
      <c r="AK4004" s="150">
        <v>1411</v>
      </c>
      <c r="AL4004" s="150">
        <v>461765.1875</v>
      </c>
      <c r="AM4004" s="150">
        <v>373584.46875</v>
      </c>
      <c r="AN4004" s="150">
        <v>88180.703125</v>
      </c>
      <c r="AO4004" s="5" t="s">
        <v>7433</v>
      </c>
    </row>
    <row r="4005" spans="1:41" ht="14.25" x14ac:dyDescent="0.45">
      <c r="A4005" s="150">
        <v>2020</v>
      </c>
      <c r="B4005" s="5" t="s">
        <v>81</v>
      </c>
      <c r="C4005" s="5" t="s">
        <v>179</v>
      </c>
      <c r="D4005" s="5" t="s">
        <v>84</v>
      </c>
      <c r="E4005" s="5" t="s">
        <v>109</v>
      </c>
      <c r="F4005" s="5" t="s">
        <v>178</v>
      </c>
      <c r="G4005" s="5" t="s">
        <v>88</v>
      </c>
      <c r="H4005" s="5" t="s">
        <v>131</v>
      </c>
      <c r="I4005" s="150">
        <v>8816.5490792464097</v>
      </c>
      <c r="J4005" s="150">
        <v>27069</v>
      </c>
      <c r="K4005" s="150">
        <v>719.90301999999997</v>
      </c>
      <c r="L4005" s="150">
        <v>1330</v>
      </c>
      <c r="M4005" s="150">
        <v>12537</v>
      </c>
      <c r="N4005" s="150">
        <v>8250.9106299999876</v>
      </c>
      <c r="O4005" s="150">
        <v>8104.0119600000007</v>
      </c>
      <c r="P4005" s="150">
        <v>9262.5533299999988</v>
      </c>
      <c r="Q4005" s="150">
        <v>3954.9638070153278</v>
      </c>
      <c r="R4005" s="150">
        <v>3672.1379999999999</v>
      </c>
      <c r="S4005" s="150">
        <v>10570.909</v>
      </c>
      <c r="T4005" s="150">
        <v>6427.9703500000014</v>
      </c>
      <c r="U4005" s="150">
        <v>996.00661000000002</v>
      </c>
      <c r="V4005" s="150">
        <v>3013</v>
      </c>
      <c r="W4005" s="150">
        <v>3495</v>
      </c>
      <c r="X4005" s="150">
        <v>11097.987999999999</v>
      </c>
      <c r="Y4005" s="150">
        <v>33238.315690000003</v>
      </c>
      <c r="Z4005" s="150">
        <v>6997.737000000001</v>
      </c>
      <c r="AA4005" s="150">
        <v>82669.87867000002</v>
      </c>
      <c r="AB4005" s="150">
        <v>1780</v>
      </c>
      <c r="AC4005" s="150">
        <v>9542.9048598312893</v>
      </c>
      <c r="AD4005" s="150">
        <v>12968.19</v>
      </c>
      <c r="AE4005" s="150">
        <v>5698.2539600000109</v>
      </c>
      <c r="AF4005" s="150">
        <v>26922.276000000002</v>
      </c>
      <c r="AG4005" s="150">
        <v>118534</v>
      </c>
      <c r="AH4005" s="150">
        <v>16521.43713771848</v>
      </c>
      <c r="AI4005" s="150">
        <v>2547.2997731720702</v>
      </c>
      <c r="AJ4005" s="150">
        <v>23615.979208917259</v>
      </c>
      <c r="AK4005" s="150">
        <v>1411</v>
      </c>
      <c r="AL4005" s="150">
        <v>461765.1875</v>
      </c>
      <c r="AM4005" s="150">
        <v>373584.46875</v>
      </c>
      <c r="AN4005" s="150">
        <v>88180.703125</v>
      </c>
      <c r="AO4005" s="5" t="s">
        <v>7434</v>
      </c>
    </row>
    <row r="4006" spans="1:41" ht="14.25" x14ac:dyDescent="0.45">
      <c r="A4006" s="150">
        <v>2020</v>
      </c>
      <c r="B4006" s="5" t="s">
        <v>81</v>
      </c>
      <c r="C4006" s="5" t="s">
        <v>179</v>
      </c>
      <c r="D4006" s="5" t="s">
        <v>84</v>
      </c>
      <c r="E4006" s="5" t="s">
        <v>109</v>
      </c>
      <c r="F4006" s="5" t="s">
        <v>182</v>
      </c>
      <c r="G4006" s="5" t="s">
        <v>87</v>
      </c>
      <c r="H4006" s="5" t="s">
        <v>131</v>
      </c>
      <c r="I4006" s="150">
        <v>8676.296875</v>
      </c>
      <c r="J4006" s="150">
        <v>27061</v>
      </c>
      <c r="K4006" s="150">
        <v>719.90301513671875</v>
      </c>
      <c r="L4006" s="150">
        <v>1330</v>
      </c>
      <c r="M4006" s="150">
        <v>12537</v>
      </c>
      <c r="N4006" s="150">
        <v>8210.25390625</v>
      </c>
      <c r="O4006" s="150">
        <v>8104.01171875</v>
      </c>
      <c r="P4006" s="150">
        <v>9262.5537109375</v>
      </c>
      <c r="Q4006" s="150">
        <v>3954.9638671875</v>
      </c>
      <c r="R4006" s="150">
        <v>3672.137939453125</v>
      </c>
      <c r="S4006" s="150">
        <v>10570.9091796875</v>
      </c>
      <c r="T4006" s="150">
        <v>6427.97021484375</v>
      </c>
      <c r="U4006" s="150">
        <v>970.44793701171875</v>
      </c>
      <c r="V4006" s="150">
        <v>2977</v>
      </c>
      <c r="W4006" s="150">
        <v>3495</v>
      </c>
      <c r="X4006" s="150">
        <v>11097.98828125</v>
      </c>
      <c r="Y4006" s="150">
        <v>33206.31640625</v>
      </c>
      <c r="Z4006" s="150">
        <v>6987.06494140625</v>
      </c>
      <c r="AA4006" s="150">
        <v>82647.671875</v>
      </c>
      <c r="AB4006" s="150">
        <v>1780</v>
      </c>
      <c r="AC4006" s="150">
        <v>9542.9052734375</v>
      </c>
      <c r="AD4006" s="150">
        <v>12790.169921875</v>
      </c>
      <c r="AE4006" s="150">
        <v>5698.25390625</v>
      </c>
      <c r="AF4006" s="150">
        <v>26922.275390625</v>
      </c>
      <c r="AG4006" s="150">
        <v>118467</v>
      </c>
      <c r="AH4006" s="150">
        <v>15911.0205078125</v>
      </c>
      <c r="AI4006" s="150">
        <v>2506.661865234375</v>
      </c>
      <c r="AJ4006" s="150">
        <v>23615.978515625</v>
      </c>
      <c r="AK4006" s="150">
        <v>1411</v>
      </c>
      <c r="AL4006" s="150">
        <v>460553.75</v>
      </c>
      <c r="AM4006" s="150">
        <v>373202.09375</v>
      </c>
      <c r="AN4006" s="150">
        <v>87351.640625</v>
      </c>
      <c r="AO4006" s="5" t="s">
        <v>7435</v>
      </c>
    </row>
    <row r="4007" spans="1:41" ht="14.25" x14ac:dyDescent="0.45">
      <c r="A4007" s="150">
        <v>2020</v>
      </c>
      <c r="B4007" s="5" t="s">
        <v>81</v>
      </c>
      <c r="C4007" s="5" t="s">
        <v>179</v>
      </c>
      <c r="D4007" s="5" t="s">
        <v>84</v>
      </c>
      <c r="E4007" s="5" t="s">
        <v>109</v>
      </c>
      <c r="F4007" s="5" t="s">
        <v>182</v>
      </c>
      <c r="G4007" s="5" t="s">
        <v>88</v>
      </c>
      <c r="H4007" s="5" t="s">
        <v>131</v>
      </c>
      <c r="I4007" s="150">
        <v>8676.2967992464091</v>
      </c>
      <c r="J4007" s="150">
        <v>27061</v>
      </c>
      <c r="K4007" s="150">
        <v>719.90301999999997</v>
      </c>
      <c r="L4007" s="150">
        <v>1330</v>
      </c>
      <c r="M4007" s="150">
        <v>12537</v>
      </c>
      <c r="N4007" s="150">
        <v>8210.2537899999879</v>
      </c>
      <c r="O4007" s="150">
        <v>8104.0119600000007</v>
      </c>
      <c r="P4007" s="150">
        <v>9262.5533299999988</v>
      </c>
      <c r="Q4007" s="150">
        <v>3954.9638070153278</v>
      </c>
      <c r="R4007" s="150">
        <v>3672.1379999999999</v>
      </c>
      <c r="S4007" s="150">
        <v>10570.909</v>
      </c>
      <c r="T4007" s="150">
        <v>6427.9703500000014</v>
      </c>
      <c r="U4007" s="150">
        <v>970.44794000000002</v>
      </c>
      <c r="V4007" s="150">
        <v>2977</v>
      </c>
      <c r="W4007" s="150">
        <v>3495</v>
      </c>
      <c r="X4007" s="150">
        <v>11097.987999999999</v>
      </c>
      <c r="Y4007" s="150">
        <v>33206.315690000003</v>
      </c>
      <c r="Z4007" s="150">
        <v>6987.0650000000014</v>
      </c>
      <c r="AA4007" s="150">
        <v>82647.670980000024</v>
      </c>
      <c r="AB4007" s="150">
        <v>1780</v>
      </c>
      <c r="AC4007" s="150">
        <v>9542.9048598312893</v>
      </c>
      <c r="AD4007" s="150">
        <v>12790.17</v>
      </c>
      <c r="AE4007" s="150">
        <v>5698.2539600000109</v>
      </c>
      <c r="AF4007" s="150">
        <v>26922.276000000002</v>
      </c>
      <c r="AG4007" s="150">
        <v>118467</v>
      </c>
      <c r="AH4007" s="150">
        <v>15911.02063771848</v>
      </c>
      <c r="AI4007" s="150">
        <v>2506.6617953150699</v>
      </c>
      <c r="AJ4007" s="150">
        <v>23615.979208917259</v>
      </c>
      <c r="AK4007" s="150">
        <v>1411</v>
      </c>
      <c r="AL4007" s="150">
        <v>460553.75</v>
      </c>
      <c r="AM4007" s="150">
        <v>373202.09375</v>
      </c>
      <c r="AN4007" s="150">
        <v>87351.640625</v>
      </c>
      <c r="AO4007" s="5" t="s">
        <v>7436</v>
      </c>
    </row>
    <row r="4008" spans="1:41" ht="14.25" x14ac:dyDescent="0.45">
      <c r="A4008" s="150">
        <v>2020</v>
      </c>
      <c r="B4008" s="5" t="s">
        <v>81</v>
      </c>
      <c r="C4008" s="5" t="s">
        <v>179</v>
      </c>
      <c r="D4008" s="5" t="s">
        <v>84</v>
      </c>
      <c r="E4008" s="5" t="s">
        <v>109</v>
      </c>
      <c r="F4008" s="5" t="s">
        <v>185</v>
      </c>
      <c r="G4008" s="5" t="s">
        <v>87</v>
      </c>
      <c r="H4008" s="5" t="s">
        <v>131</v>
      </c>
      <c r="I4008" s="150">
        <v>140.25227355957031</v>
      </c>
      <c r="J4008" s="150">
        <v>8</v>
      </c>
      <c r="K4008" s="150">
        <v>0</v>
      </c>
      <c r="L4008" s="150"/>
      <c r="M4008" s="150"/>
      <c r="N4008" s="150">
        <v>40.656841278076172</v>
      </c>
      <c r="O4008" s="150"/>
      <c r="P4008" s="150"/>
      <c r="Q4008" s="150">
        <v>0</v>
      </c>
      <c r="R4008" s="150">
        <v>0</v>
      </c>
      <c r="S4008" s="150"/>
      <c r="T4008" s="150">
        <v>0</v>
      </c>
      <c r="U4008" s="150">
        <v>25.558670043945313</v>
      </c>
      <c r="V4008" s="150">
        <v>36</v>
      </c>
      <c r="W4008" s="150">
        <v>0</v>
      </c>
      <c r="X4008" s="150"/>
      <c r="Y4008" s="150">
        <v>32</v>
      </c>
      <c r="Z4008" s="150">
        <v>10.671999931335449</v>
      </c>
      <c r="AA4008" s="150">
        <v>22.20768928527832</v>
      </c>
      <c r="AB4008" s="150"/>
      <c r="AC4008" s="150"/>
      <c r="AD4008" s="150">
        <v>178.02000427246094</v>
      </c>
      <c r="AE4008" s="150">
        <v>0</v>
      </c>
      <c r="AF4008" s="150"/>
      <c r="AG4008" s="150">
        <v>67</v>
      </c>
      <c r="AH4008" s="150">
        <v>610.41650390625</v>
      </c>
      <c r="AI4008" s="150">
        <v>40.637977600097656</v>
      </c>
      <c r="AJ4008" s="150">
        <v>0</v>
      </c>
      <c r="AK4008" s="150"/>
      <c r="AL4008" s="150">
        <v>1211.421875</v>
      </c>
      <c r="AM4008" s="150">
        <v>382.34747314453125</v>
      </c>
      <c r="AN4008" s="150">
        <v>829.07452392578125</v>
      </c>
      <c r="AO4008" s="5" t="s">
        <v>7437</v>
      </c>
    </row>
    <row r="4009" spans="1:41" ht="14.25" x14ac:dyDescent="0.45">
      <c r="A4009" s="150">
        <v>2020</v>
      </c>
      <c r="B4009" s="5" t="s">
        <v>81</v>
      </c>
      <c r="C4009" s="5" t="s">
        <v>179</v>
      </c>
      <c r="D4009" s="5" t="s">
        <v>84</v>
      </c>
      <c r="E4009" s="5" t="s">
        <v>109</v>
      </c>
      <c r="F4009" s="5" t="s">
        <v>185</v>
      </c>
      <c r="G4009" s="5" t="s">
        <v>88</v>
      </c>
      <c r="H4009" s="5" t="s">
        <v>131</v>
      </c>
      <c r="I4009" s="150">
        <v>140.25228000000001</v>
      </c>
      <c r="J4009" s="150">
        <v>8</v>
      </c>
      <c r="K4009" s="150">
        <v>0</v>
      </c>
      <c r="L4009" s="150"/>
      <c r="M4009" s="150"/>
      <c r="N4009" s="150">
        <v>40.656840000000003</v>
      </c>
      <c r="O4009" s="150"/>
      <c r="P4009" s="150"/>
      <c r="Q4009" s="150">
        <v>0</v>
      </c>
      <c r="R4009" s="150">
        <v>0</v>
      </c>
      <c r="S4009" s="150"/>
      <c r="T4009" s="150">
        <v>0</v>
      </c>
      <c r="U4009" s="150">
        <v>25.558669999999999</v>
      </c>
      <c r="V4009" s="150">
        <v>36</v>
      </c>
      <c r="W4009" s="150">
        <v>0</v>
      </c>
      <c r="X4009" s="150"/>
      <c r="Y4009" s="150">
        <v>32</v>
      </c>
      <c r="Z4009" s="150">
        <v>10.672000000000001</v>
      </c>
      <c r="AA4009" s="150">
        <v>22.207689999999999</v>
      </c>
      <c r="AB4009" s="150"/>
      <c r="AC4009" s="150"/>
      <c r="AD4009" s="150">
        <v>178.02</v>
      </c>
      <c r="AE4009" s="150">
        <v>0</v>
      </c>
      <c r="AF4009" s="150"/>
      <c r="AG4009" s="150">
        <v>67</v>
      </c>
      <c r="AH4009" s="150">
        <v>610.41650000000004</v>
      </c>
      <c r="AI4009" s="150">
        <v>40.637977856999981</v>
      </c>
      <c r="AJ4009" s="150">
        <v>0</v>
      </c>
      <c r="AK4009" s="150"/>
      <c r="AL4009" s="150">
        <v>1211.421875</v>
      </c>
      <c r="AM4009" s="150">
        <v>382.34747314453125</v>
      </c>
      <c r="AN4009" s="150">
        <v>829.07452392578125</v>
      </c>
      <c r="AO4009" s="5" t="s">
        <v>7438</v>
      </c>
    </row>
    <row r="4010" spans="1:41" ht="14.25" x14ac:dyDescent="0.45">
      <c r="A4010" s="150">
        <v>2020</v>
      </c>
      <c r="B4010" s="5" t="s">
        <v>81</v>
      </c>
      <c r="C4010" s="5" t="s">
        <v>179</v>
      </c>
      <c r="D4010" s="5" t="s">
        <v>84</v>
      </c>
      <c r="E4010" s="5" t="s">
        <v>109</v>
      </c>
      <c r="F4010" s="5" t="s">
        <v>188</v>
      </c>
      <c r="G4010" s="5" t="s">
        <v>87</v>
      </c>
      <c r="H4010" s="5" t="s">
        <v>131</v>
      </c>
      <c r="I4010" s="150">
        <v>303.6121826171875</v>
      </c>
      <c r="J4010" s="150">
        <v>1523</v>
      </c>
      <c r="K4010" s="150">
        <v>4.2076802253723145</v>
      </c>
      <c r="L4010" s="150">
        <v>96</v>
      </c>
      <c r="M4010" s="150">
        <v>2515</v>
      </c>
      <c r="N4010" s="150">
        <v>3575.71044921875</v>
      </c>
      <c r="O4010" s="150">
        <v>103.51142883300781</v>
      </c>
      <c r="P4010" s="150">
        <v>233.24842834472656</v>
      </c>
      <c r="Q4010" s="150">
        <v>247.78138732910156</v>
      </c>
      <c r="R4010" s="150">
        <v>1625.720947265625</v>
      </c>
      <c r="S4010" s="150">
        <v>116.69100189208984</v>
      </c>
      <c r="T4010" s="150">
        <v>829.10400390625</v>
      </c>
      <c r="U4010" s="150">
        <v>165.43734741210938</v>
      </c>
      <c r="V4010" s="150">
        <v>480</v>
      </c>
      <c r="W4010" s="150">
        <v>763</v>
      </c>
      <c r="X4010" s="150">
        <v>309.0880126953125</v>
      </c>
      <c r="Y4010" s="150">
        <v>9444.84765625</v>
      </c>
      <c r="Z4010" s="150">
        <v>30.343000411987305</v>
      </c>
      <c r="AA4010" s="150">
        <v>6113.72802734375</v>
      </c>
      <c r="AB4010" s="150">
        <v>25</v>
      </c>
      <c r="AC4010" s="150">
        <v>279.9849853515625</v>
      </c>
      <c r="AD4010" s="150">
        <v>17.659999847412109</v>
      </c>
      <c r="AE4010" s="150">
        <v>161.56904602050781</v>
      </c>
      <c r="AF4010" s="150">
        <v>5436.0517578125</v>
      </c>
      <c r="AG4010" s="150">
        <v>7986</v>
      </c>
      <c r="AH4010" s="150">
        <v>267.37435913085938</v>
      </c>
      <c r="AI4010" s="150">
        <v>290.81277465820313</v>
      </c>
      <c r="AJ4010" s="150">
        <v>2747.947998046875</v>
      </c>
      <c r="AK4010" s="150"/>
      <c r="AL4010" s="150">
        <v>45692.43359375</v>
      </c>
      <c r="AM4010" s="150">
        <v>40450.984375</v>
      </c>
      <c r="AN4010" s="150">
        <v>5241.44970703125</v>
      </c>
      <c r="AO4010" s="5" t="s">
        <v>7439</v>
      </c>
    </row>
    <row r="4011" spans="1:41" ht="14.25" x14ac:dyDescent="0.45">
      <c r="A4011" s="150">
        <v>2020</v>
      </c>
      <c r="B4011" s="5" t="s">
        <v>81</v>
      </c>
      <c r="C4011" s="5" t="s">
        <v>179</v>
      </c>
      <c r="D4011" s="5" t="s">
        <v>84</v>
      </c>
      <c r="E4011" s="5" t="s">
        <v>109</v>
      </c>
      <c r="F4011" s="5" t="s">
        <v>188</v>
      </c>
      <c r="G4011" s="5" t="s">
        <v>88</v>
      </c>
      <c r="H4011" s="5" t="s">
        <v>131</v>
      </c>
      <c r="I4011" s="150">
        <v>303.61218139361353</v>
      </c>
      <c r="J4011" s="150">
        <v>1523</v>
      </c>
      <c r="K4011" s="150">
        <v>4.2076799999999999</v>
      </c>
      <c r="L4011" s="150">
        <v>96</v>
      </c>
      <c r="M4011" s="150">
        <v>2515</v>
      </c>
      <c r="N4011" s="150">
        <v>3575.7104782494348</v>
      </c>
      <c r="O4011" s="150">
        <v>103.51143</v>
      </c>
      <c r="P4011" s="150">
        <v>233.24843000000001</v>
      </c>
      <c r="Q4011" s="150">
        <v>247.78139031264141</v>
      </c>
      <c r="R4011" s="150">
        <v>1625.721</v>
      </c>
      <c r="S4011" s="150">
        <v>116.691</v>
      </c>
      <c r="T4011" s="150">
        <v>829.10398999999995</v>
      </c>
      <c r="U4011" s="150">
        <v>165.43735000000001</v>
      </c>
      <c r="V4011" s="150">
        <v>480</v>
      </c>
      <c r="W4011" s="150">
        <v>763</v>
      </c>
      <c r="X4011" s="150">
        <v>309.08800000000002</v>
      </c>
      <c r="Y4011" s="150">
        <v>9444.8475699999999</v>
      </c>
      <c r="Z4011" s="150">
        <v>30.343</v>
      </c>
      <c r="AA4011" s="150">
        <v>6113.7280999999994</v>
      </c>
      <c r="AB4011" s="150">
        <v>25</v>
      </c>
      <c r="AC4011" s="150">
        <v>279.98498047756391</v>
      </c>
      <c r="AD4011" s="150">
        <v>17.66</v>
      </c>
      <c r="AE4011" s="150">
        <v>161.56903999999989</v>
      </c>
      <c r="AF4011" s="150">
        <v>5436.0519999999997</v>
      </c>
      <c r="AG4011" s="150">
        <v>7986</v>
      </c>
      <c r="AH4011" s="150">
        <v>267.37435225061211</v>
      </c>
      <c r="AI4011" s="150">
        <v>290.81276695899999</v>
      </c>
      <c r="AJ4011" s="150">
        <v>2747.948087120114</v>
      </c>
      <c r="AK4011" s="150"/>
      <c r="AL4011" s="150">
        <v>45692.43359375</v>
      </c>
      <c r="AM4011" s="150">
        <v>40450.98828125</v>
      </c>
      <c r="AN4011" s="150">
        <v>5241.44970703125</v>
      </c>
      <c r="AO4011" s="5" t="s">
        <v>7440</v>
      </c>
    </row>
    <row r="4012" spans="1:41" ht="14.25" x14ac:dyDescent="0.45">
      <c r="A4012" s="150">
        <v>2020</v>
      </c>
      <c r="B4012" s="5" t="s">
        <v>81</v>
      </c>
      <c r="C4012" s="5" t="s">
        <v>179</v>
      </c>
      <c r="D4012" s="5" t="s">
        <v>84</v>
      </c>
      <c r="E4012" s="5" t="s">
        <v>109</v>
      </c>
      <c r="F4012" s="5" t="s">
        <v>191</v>
      </c>
      <c r="G4012" s="5" t="s">
        <v>87</v>
      </c>
      <c r="H4012" s="5" t="s">
        <v>131</v>
      </c>
      <c r="I4012" s="150">
        <v>4538.87109375</v>
      </c>
      <c r="J4012" s="150">
        <v>17194</v>
      </c>
      <c r="K4012" s="150">
        <v>476.83502197265625</v>
      </c>
      <c r="L4012" s="150">
        <v>779</v>
      </c>
      <c r="M4012" s="150">
        <v>4468</v>
      </c>
      <c r="N4012" s="150">
        <v>2119.159912109375</v>
      </c>
      <c r="O4012" s="150">
        <v>4112.82763671875</v>
      </c>
      <c r="P4012" s="150">
        <v>4972.08642578125</v>
      </c>
      <c r="Q4012" s="150">
        <v>35.160060882568359</v>
      </c>
      <c r="R4012" s="150">
        <v>192.08000183105469</v>
      </c>
      <c r="S4012" s="150">
        <v>5841.80908203125</v>
      </c>
      <c r="T4012" s="150">
        <v>1828.0211181640625</v>
      </c>
      <c r="U4012" s="150">
        <v>73.191490173339844</v>
      </c>
      <c r="V4012" s="150">
        <v>4</v>
      </c>
      <c r="W4012" s="150">
        <v>1270</v>
      </c>
      <c r="X4012" s="150">
        <v>6340.55322265625</v>
      </c>
      <c r="Y4012" s="150">
        <v>5563.64794921875</v>
      </c>
      <c r="Z4012" s="150">
        <v>4110.255859375</v>
      </c>
      <c r="AA4012" s="150">
        <v>42647.36328125</v>
      </c>
      <c r="AB4012" s="150">
        <v>1388</v>
      </c>
      <c r="AC4012" s="150">
        <v>5030.552734375</v>
      </c>
      <c r="AD4012" s="150">
        <v>6295.97998046875</v>
      </c>
      <c r="AE4012" s="150">
        <v>3605.74462890625</v>
      </c>
      <c r="AF4012" s="150">
        <v>13665.0556640625</v>
      </c>
      <c r="AG4012" s="150">
        <v>49042</v>
      </c>
      <c r="AH4012" s="150">
        <v>12597.5380859375</v>
      </c>
      <c r="AI4012" s="150">
        <v>513.3555908203125</v>
      </c>
      <c r="AJ4012" s="150">
        <v>6125.37158203125</v>
      </c>
      <c r="AK4012" s="150">
        <v>645</v>
      </c>
      <c r="AL4012" s="150">
        <v>205475.453125</v>
      </c>
      <c r="AM4012" s="150">
        <v>159697.53125</v>
      </c>
      <c r="AN4012" s="150">
        <v>45777.91796875</v>
      </c>
      <c r="AO4012" s="5" t="s">
        <v>7441</v>
      </c>
    </row>
    <row r="4013" spans="1:41" ht="14.25" x14ac:dyDescent="0.45">
      <c r="A4013" s="150">
        <v>2020</v>
      </c>
      <c r="B4013" s="5" t="s">
        <v>81</v>
      </c>
      <c r="C4013" s="5" t="s">
        <v>179</v>
      </c>
      <c r="D4013" s="5" t="s">
        <v>84</v>
      </c>
      <c r="E4013" s="5" t="s">
        <v>109</v>
      </c>
      <c r="F4013" s="5" t="s">
        <v>191</v>
      </c>
      <c r="G4013" s="5" t="s">
        <v>88</v>
      </c>
      <c r="H4013" s="5" t="s">
        <v>131</v>
      </c>
      <c r="I4013" s="150">
        <v>4538.8711912348299</v>
      </c>
      <c r="J4013" s="150">
        <v>17194</v>
      </c>
      <c r="K4013" s="150">
        <v>476.83501999999999</v>
      </c>
      <c r="L4013" s="150">
        <v>779</v>
      </c>
      <c r="M4013" s="150">
        <v>4468</v>
      </c>
      <c r="N4013" s="150">
        <v>2119.159831750555</v>
      </c>
      <c r="O4013" s="150">
        <v>4112.8275100000001</v>
      </c>
      <c r="P4013" s="150">
        <v>4972.0862599999991</v>
      </c>
      <c r="Q4013" s="150">
        <v>35.160059236891648</v>
      </c>
      <c r="R4013" s="150">
        <v>192.08</v>
      </c>
      <c r="S4013" s="150">
        <v>5841.8090000000002</v>
      </c>
      <c r="T4013" s="150">
        <v>1828.0210999999999</v>
      </c>
      <c r="U4013" s="150">
        <v>73.191489999999988</v>
      </c>
      <c r="V4013" s="150">
        <v>4</v>
      </c>
      <c r="W4013" s="150">
        <v>1270</v>
      </c>
      <c r="X4013" s="150">
        <v>6340.5529999999999</v>
      </c>
      <c r="Y4013" s="150">
        <v>5563.6480899999997</v>
      </c>
      <c r="Z4013" s="150">
        <v>4110.2560000000003</v>
      </c>
      <c r="AA4013" s="150">
        <v>42647.362330000011</v>
      </c>
      <c r="AB4013" s="150">
        <v>1388</v>
      </c>
      <c r="AC4013" s="150">
        <v>5030.5525517122633</v>
      </c>
      <c r="AD4013" s="150">
        <v>6295.98</v>
      </c>
      <c r="AE4013" s="150">
        <v>3605.7447300000108</v>
      </c>
      <c r="AF4013" s="150">
        <v>13665.056</v>
      </c>
      <c r="AG4013" s="150">
        <v>49042</v>
      </c>
      <c r="AH4013" s="150">
        <v>12597.538480298879</v>
      </c>
      <c r="AI4013" s="150">
        <v>513.35561363500005</v>
      </c>
      <c r="AJ4013" s="150">
        <v>6125.371780370484</v>
      </c>
      <c r="AK4013" s="150">
        <v>645</v>
      </c>
      <c r="AL4013" s="150">
        <v>205475.453125</v>
      </c>
      <c r="AM4013" s="150">
        <v>159697.53125</v>
      </c>
      <c r="AN4013" s="150">
        <v>45777.91796875</v>
      </c>
      <c r="AO4013" s="5" t="s">
        <v>7442</v>
      </c>
    </row>
    <row r="4014" spans="1:41" ht="14.25" x14ac:dyDescent="0.45">
      <c r="A4014" s="150">
        <v>2020</v>
      </c>
      <c r="B4014" s="5" t="s">
        <v>81</v>
      </c>
      <c r="C4014" s="5" t="s">
        <v>179</v>
      </c>
      <c r="D4014" s="5" t="s">
        <v>84</v>
      </c>
      <c r="E4014" s="5" t="s">
        <v>109</v>
      </c>
      <c r="F4014" s="5" t="s">
        <v>194</v>
      </c>
      <c r="G4014" s="5" t="s">
        <v>87</v>
      </c>
      <c r="H4014" s="5" t="s">
        <v>131</v>
      </c>
      <c r="I4014" s="150">
        <v>1020.9258422851563</v>
      </c>
      <c r="J4014" s="150">
        <v>526</v>
      </c>
      <c r="K4014" s="150">
        <v>71.3095703125</v>
      </c>
      <c r="L4014" s="150">
        <v>147</v>
      </c>
      <c r="M4014" s="150">
        <v>593</v>
      </c>
      <c r="N4014" s="150">
        <v>1177.4508056640625</v>
      </c>
      <c r="O4014" s="150">
        <v>571.710693359375</v>
      </c>
      <c r="P4014" s="150">
        <v>1400.3804931640625</v>
      </c>
      <c r="Q4014" s="150">
        <v>1095.2998046875</v>
      </c>
      <c r="R4014" s="150">
        <v>633.94500732421875</v>
      </c>
      <c r="S4014" s="150">
        <v>1576.7769775390625</v>
      </c>
      <c r="T4014" s="150">
        <v>401.22637939453125</v>
      </c>
      <c r="U4014" s="150">
        <v>165.53317260742188</v>
      </c>
      <c r="V4014" s="150">
        <v>127</v>
      </c>
      <c r="W4014" s="150">
        <v>208</v>
      </c>
      <c r="X4014" s="150">
        <v>563.48699951171875</v>
      </c>
      <c r="Y4014" s="150">
        <v>2556.207275390625</v>
      </c>
      <c r="Z4014" s="150">
        <v>3.9470000267028809</v>
      </c>
      <c r="AA4014" s="150">
        <v>8678.501953125</v>
      </c>
      <c r="AB4014" s="150">
        <v>367</v>
      </c>
      <c r="AC4014" s="150">
        <v>332.9808349609375</v>
      </c>
      <c r="AD4014" s="150">
        <v>3838.1298828125</v>
      </c>
      <c r="AE4014" s="150">
        <v>60.264270782470703</v>
      </c>
      <c r="AF4014" s="150">
        <v>1368.199951171875</v>
      </c>
      <c r="AG4014" s="150">
        <v>5870</v>
      </c>
      <c r="AH4014" s="150">
        <v>588.19805908203125</v>
      </c>
      <c r="AI4014" s="150">
        <v>1035.1397705078125</v>
      </c>
      <c r="AJ4014" s="150">
        <v>7511.14794921875</v>
      </c>
      <c r="AK4014" s="150">
        <v>29</v>
      </c>
      <c r="AL4014" s="150">
        <v>42517.76171875</v>
      </c>
      <c r="AM4014" s="150">
        <v>32674.783203125</v>
      </c>
      <c r="AN4014" s="150">
        <v>9842.978515625</v>
      </c>
      <c r="AO4014" s="5" t="s">
        <v>7443</v>
      </c>
    </row>
    <row r="4015" spans="1:41" ht="14.25" x14ac:dyDescent="0.45">
      <c r="A4015" s="150">
        <v>2020</v>
      </c>
      <c r="B4015" s="5" t="s">
        <v>81</v>
      </c>
      <c r="C4015" s="5" t="s">
        <v>179</v>
      </c>
      <c r="D4015" s="5" t="s">
        <v>84</v>
      </c>
      <c r="E4015" s="5" t="s">
        <v>109</v>
      </c>
      <c r="F4015" s="5" t="s">
        <v>194</v>
      </c>
      <c r="G4015" s="5" t="s">
        <v>88</v>
      </c>
      <c r="H4015" s="5" t="s">
        <v>131</v>
      </c>
      <c r="I4015" s="150">
        <v>1020.925817619831</v>
      </c>
      <c r="J4015" s="150">
        <v>526</v>
      </c>
      <c r="K4015" s="150">
        <v>71.309570000000008</v>
      </c>
      <c r="L4015" s="150">
        <v>147</v>
      </c>
      <c r="M4015" s="150">
        <v>593</v>
      </c>
      <c r="N4015" s="150">
        <v>1177.4508399999979</v>
      </c>
      <c r="O4015" s="150">
        <v>571.71072200000003</v>
      </c>
      <c r="P4015" s="150">
        <v>1400.3805</v>
      </c>
      <c r="Q4015" s="150">
        <v>1095.299851653858</v>
      </c>
      <c r="R4015" s="150">
        <v>633.94500000000005</v>
      </c>
      <c r="S4015" s="150">
        <v>1576.777</v>
      </c>
      <c r="T4015" s="150">
        <v>401.22637000000009</v>
      </c>
      <c r="U4015" s="150">
        <v>165.53317000000001</v>
      </c>
      <c r="V4015" s="150">
        <v>127</v>
      </c>
      <c r="W4015" s="150">
        <v>208</v>
      </c>
      <c r="X4015" s="150">
        <v>563.48699999999997</v>
      </c>
      <c r="Y4015" s="150">
        <v>2556.2071799999999</v>
      </c>
      <c r="Z4015" s="150">
        <v>3.9470000000000001</v>
      </c>
      <c r="AA4015" s="150">
        <v>8678.5017500000013</v>
      </c>
      <c r="AB4015" s="150">
        <v>367</v>
      </c>
      <c r="AC4015" s="150">
        <v>332.98083321364811</v>
      </c>
      <c r="AD4015" s="150">
        <v>3838.13</v>
      </c>
      <c r="AE4015" s="150">
        <v>60.264270000000003</v>
      </c>
      <c r="AF4015" s="150">
        <v>1368.2</v>
      </c>
      <c r="AG4015" s="150">
        <v>5870</v>
      </c>
      <c r="AH4015" s="150">
        <v>588.19808603790409</v>
      </c>
      <c r="AI4015" s="150">
        <v>1035.1397494610701</v>
      </c>
      <c r="AJ4015" s="150">
        <v>7511.1478310192451</v>
      </c>
      <c r="AK4015" s="150">
        <v>29</v>
      </c>
      <c r="AL4015" s="150">
        <v>42517.76171875</v>
      </c>
      <c r="AM4015" s="150">
        <v>32674.783203125</v>
      </c>
      <c r="AN4015" s="150">
        <v>9842.978515625</v>
      </c>
      <c r="AO4015" s="5" t="s">
        <v>7444</v>
      </c>
    </row>
    <row r="4016" spans="1:41" ht="14.25" x14ac:dyDescent="0.45">
      <c r="A4016" s="150">
        <v>2020</v>
      </c>
      <c r="B4016" s="5" t="s">
        <v>81</v>
      </c>
      <c r="C4016" s="5" t="s">
        <v>179</v>
      </c>
      <c r="D4016" s="5" t="s">
        <v>84</v>
      </c>
      <c r="E4016" s="5" t="s">
        <v>109</v>
      </c>
      <c r="F4016" s="5" t="s">
        <v>197</v>
      </c>
      <c r="G4016" s="5" t="s">
        <v>87</v>
      </c>
      <c r="H4016" s="5" t="s">
        <v>131</v>
      </c>
      <c r="I4016" s="150">
        <v>317.73855590820313</v>
      </c>
      <c r="J4016" s="150">
        <v>753</v>
      </c>
      <c r="K4016" s="150">
        <v>64.534599304199219</v>
      </c>
      <c r="L4016" s="150">
        <v>291</v>
      </c>
      <c r="M4016" s="150">
        <v>4152</v>
      </c>
      <c r="N4016" s="150">
        <v>315.3746337890625</v>
      </c>
      <c r="O4016" s="150">
        <v>413.1754150390625</v>
      </c>
      <c r="P4016" s="150">
        <v>798.41693115234375</v>
      </c>
      <c r="Q4016" s="150">
        <v>0</v>
      </c>
      <c r="R4016" s="150">
        <v>1074.0050048828125</v>
      </c>
      <c r="S4016" s="150">
        <v>2494.134033203125</v>
      </c>
      <c r="T4016" s="150">
        <v>384.56298828125</v>
      </c>
      <c r="U4016" s="150">
        <v>524.60321044921875</v>
      </c>
      <c r="V4016" s="150">
        <v>117</v>
      </c>
      <c r="W4016" s="150">
        <v>333</v>
      </c>
      <c r="X4016" s="150">
        <v>0.58799999952316284</v>
      </c>
      <c r="Y4016" s="150">
        <v>6090.1201171875</v>
      </c>
      <c r="Z4016" s="150">
        <v>66.891998291015625</v>
      </c>
      <c r="AA4016" s="150">
        <v>7715.4833984375</v>
      </c>
      <c r="AB4016" s="150">
        <v>0</v>
      </c>
      <c r="AC4016" s="150">
        <v>1310.2445068359375</v>
      </c>
      <c r="AD4016" s="150">
        <v>998.3900146484375</v>
      </c>
      <c r="AE4016" s="150">
        <v>727.0828857421875</v>
      </c>
      <c r="AF4016" s="150">
        <v>4052.4580078125</v>
      </c>
      <c r="AG4016" s="150">
        <v>17892</v>
      </c>
      <c r="AH4016" s="150">
        <v>1826.704833984375</v>
      </c>
      <c r="AI4016" s="150">
        <v>707.99163818359375</v>
      </c>
      <c r="AJ4016" s="150">
        <v>1957.7032470703125</v>
      </c>
      <c r="AK4016" s="150">
        <v>100</v>
      </c>
      <c r="AL4016" s="150">
        <v>55478.203125</v>
      </c>
      <c r="AM4016" s="150">
        <v>44003.12109375</v>
      </c>
      <c r="AN4016" s="150">
        <v>11475.0810546875</v>
      </c>
      <c r="AO4016" s="5" t="s">
        <v>7445</v>
      </c>
    </row>
    <row r="4017" spans="1:41" ht="14.25" x14ac:dyDescent="0.45">
      <c r="A4017" s="150">
        <v>2020</v>
      </c>
      <c r="B4017" s="5" t="s">
        <v>81</v>
      </c>
      <c r="C4017" s="5" t="s">
        <v>179</v>
      </c>
      <c r="D4017" s="5" t="s">
        <v>84</v>
      </c>
      <c r="E4017" s="5" t="s">
        <v>109</v>
      </c>
      <c r="F4017" s="5" t="s">
        <v>197</v>
      </c>
      <c r="G4017" s="5" t="s">
        <v>88</v>
      </c>
      <c r="H4017" s="5" t="s">
        <v>131</v>
      </c>
      <c r="I4017" s="150">
        <v>317.73855357620141</v>
      </c>
      <c r="J4017" s="150">
        <v>753</v>
      </c>
      <c r="K4017" s="150">
        <v>64.534599999999998</v>
      </c>
      <c r="L4017" s="150">
        <v>291</v>
      </c>
      <c r="M4017" s="150">
        <v>4152</v>
      </c>
      <c r="N4017" s="150">
        <v>315.37462999999991</v>
      </c>
      <c r="O4017" s="150">
        <v>413.17540000000008</v>
      </c>
      <c r="P4017" s="150">
        <v>798.41696000000036</v>
      </c>
      <c r="Q4017" s="150">
        <v>0</v>
      </c>
      <c r="R4017" s="150">
        <v>1074.0050000000001</v>
      </c>
      <c r="S4017" s="150">
        <v>2494.134</v>
      </c>
      <c r="T4017" s="150">
        <v>384.56299000000001</v>
      </c>
      <c r="U4017" s="150">
        <v>524.60324000000003</v>
      </c>
      <c r="V4017" s="150">
        <v>117</v>
      </c>
      <c r="W4017" s="150">
        <v>333</v>
      </c>
      <c r="X4017" s="150">
        <v>0.58799999999999997</v>
      </c>
      <c r="Y4017" s="150">
        <v>6090.1203299999997</v>
      </c>
      <c r="Z4017" s="150">
        <v>66.891999999999996</v>
      </c>
      <c r="AA4017" s="150">
        <v>7715.483449999997</v>
      </c>
      <c r="AB4017" s="150">
        <v>0</v>
      </c>
      <c r="AC4017" s="150">
        <v>1310.2444743394351</v>
      </c>
      <c r="AD4017" s="150">
        <v>998.39</v>
      </c>
      <c r="AE4017" s="150">
        <v>727.08286999999996</v>
      </c>
      <c r="AF4017" s="150">
        <v>4052.4580000000001</v>
      </c>
      <c r="AG4017" s="150">
        <v>17892</v>
      </c>
      <c r="AH4017" s="150">
        <v>1826.704801208213</v>
      </c>
      <c r="AI4017" s="150">
        <v>707.99164311700008</v>
      </c>
      <c r="AJ4017" s="150">
        <v>1957.70321181892</v>
      </c>
      <c r="AK4017" s="150">
        <v>100</v>
      </c>
      <c r="AL4017" s="150">
        <v>55478.203125</v>
      </c>
      <c r="AM4017" s="150">
        <v>44003.12109375</v>
      </c>
      <c r="AN4017" s="150">
        <v>11475.0810546875</v>
      </c>
      <c r="AO4017" s="5" t="s">
        <v>7446</v>
      </c>
    </row>
    <row r="4018" spans="1:41" ht="14.25" x14ac:dyDescent="0.45">
      <c r="A4018" s="150">
        <v>2020</v>
      </c>
      <c r="B4018" s="5" t="s">
        <v>81</v>
      </c>
      <c r="C4018" s="5" t="s">
        <v>179</v>
      </c>
      <c r="D4018" s="5" t="s">
        <v>84</v>
      </c>
      <c r="E4018" s="5" t="s">
        <v>109</v>
      </c>
      <c r="F4018" s="5" t="s">
        <v>200</v>
      </c>
      <c r="G4018" s="5" t="s">
        <v>87</v>
      </c>
      <c r="H4018" s="5" t="s">
        <v>131</v>
      </c>
      <c r="I4018" s="150">
        <v>719.54278564453125</v>
      </c>
      <c r="J4018" s="150">
        <v>4686</v>
      </c>
      <c r="K4018" s="150">
        <v>52.666099548339844</v>
      </c>
      <c r="L4018" s="150"/>
      <c r="M4018" s="150">
        <v>23</v>
      </c>
      <c r="N4018" s="150">
        <v>33.501049041748047</v>
      </c>
      <c r="O4018" s="150">
        <v>168.32766723632813</v>
      </c>
      <c r="P4018" s="150">
        <v>1150.46484375</v>
      </c>
      <c r="Q4018" s="150">
        <v>269.24688720703125</v>
      </c>
      <c r="R4018" s="150">
        <v>114.63600158691406</v>
      </c>
      <c r="S4018" s="150">
        <v>54.647998809814453</v>
      </c>
      <c r="T4018" s="150">
        <v>36.979808807373047</v>
      </c>
      <c r="U4018" s="150">
        <v>56.639858245849609</v>
      </c>
      <c r="V4018" s="150">
        <v>105</v>
      </c>
      <c r="W4018" s="150">
        <v>0</v>
      </c>
      <c r="X4018" s="150">
        <v>1575.572021484375</v>
      </c>
      <c r="Y4018" s="150">
        <v>4152.04541015625</v>
      </c>
      <c r="Z4018" s="150">
        <v>30.961999893188477</v>
      </c>
      <c r="AA4018" s="150">
        <v>1979.0809326171875</v>
      </c>
      <c r="AB4018" s="150">
        <v>0</v>
      </c>
      <c r="AC4018" s="150">
        <v>290.10498046875</v>
      </c>
      <c r="AD4018" s="150">
        <v>672.47998046875</v>
      </c>
      <c r="AE4018" s="150">
        <v>1.1250000447034836E-2</v>
      </c>
      <c r="AF4018" s="150">
        <v>1419.6910400390625</v>
      </c>
      <c r="AG4018" s="150">
        <v>7862</v>
      </c>
      <c r="AH4018" s="150">
        <v>82.894943237304688</v>
      </c>
      <c r="AI4018" s="150">
        <v>0</v>
      </c>
      <c r="AJ4018" s="150">
        <v>352.251708984375</v>
      </c>
      <c r="AK4018" s="150">
        <v>147</v>
      </c>
      <c r="AL4018" s="150">
        <v>26034.75</v>
      </c>
      <c r="AM4018" s="150">
        <v>23221.1796875</v>
      </c>
      <c r="AN4018" s="150">
        <v>2813.568603515625</v>
      </c>
      <c r="AO4018" s="5" t="s">
        <v>7447</v>
      </c>
    </row>
    <row r="4019" spans="1:41" ht="14.25" x14ac:dyDescent="0.45">
      <c r="A4019" s="150">
        <v>2020</v>
      </c>
      <c r="B4019" s="5" t="s">
        <v>81</v>
      </c>
      <c r="C4019" s="5" t="s">
        <v>179</v>
      </c>
      <c r="D4019" s="5" t="s">
        <v>84</v>
      </c>
      <c r="E4019" s="5" t="s">
        <v>109</v>
      </c>
      <c r="F4019" s="5" t="s">
        <v>200</v>
      </c>
      <c r="G4019" s="5" t="s">
        <v>88</v>
      </c>
      <c r="H4019" s="5" t="s">
        <v>131</v>
      </c>
      <c r="I4019" s="150">
        <v>719.54277601846104</v>
      </c>
      <c r="J4019" s="150">
        <v>4686</v>
      </c>
      <c r="K4019" s="150">
        <v>52.666099999999993</v>
      </c>
      <c r="L4019" s="150"/>
      <c r="M4019" s="150">
        <v>23</v>
      </c>
      <c r="N4019" s="150">
        <v>33.501049999999992</v>
      </c>
      <c r="O4019" s="150">
        <v>168.327665</v>
      </c>
      <c r="P4019" s="150">
        <v>1150.4648</v>
      </c>
      <c r="Q4019" s="150">
        <v>269.24688051784989</v>
      </c>
      <c r="R4019" s="150">
        <v>114.636</v>
      </c>
      <c r="S4019" s="150">
        <v>54.648000000000003</v>
      </c>
      <c r="T4019" s="150">
        <v>36.979810000000001</v>
      </c>
      <c r="U4019" s="150">
        <v>56.639860000000013</v>
      </c>
      <c r="V4019" s="150">
        <v>105</v>
      </c>
      <c r="W4019" s="150">
        <v>0</v>
      </c>
      <c r="X4019" s="150">
        <v>1575.5719999999999</v>
      </c>
      <c r="Y4019" s="150">
        <v>4152.0456000000004</v>
      </c>
      <c r="Z4019" s="150">
        <v>30.962</v>
      </c>
      <c r="AA4019" s="150">
        <v>1979.08095</v>
      </c>
      <c r="AB4019" s="150">
        <v>0</v>
      </c>
      <c r="AC4019" s="150">
        <v>290.10496681185862</v>
      </c>
      <c r="AD4019" s="150">
        <v>672.48</v>
      </c>
      <c r="AE4019" s="150">
        <v>1.125E-2</v>
      </c>
      <c r="AF4019" s="150">
        <v>1419.691</v>
      </c>
      <c r="AG4019" s="150">
        <v>7862</v>
      </c>
      <c r="AH4019" s="150">
        <v>82.894944743997641</v>
      </c>
      <c r="AI4019" s="150">
        <v>0</v>
      </c>
      <c r="AJ4019" s="150">
        <v>352.25171867148038</v>
      </c>
      <c r="AK4019" s="150">
        <v>147</v>
      </c>
      <c r="AL4019" s="150">
        <v>26034.748046875</v>
      </c>
      <c r="AM4019" s="150">
        <v>23221.1796875</v>
      </c>
      <c r="AN4019" s="150">
        <v>2813.568603515625</v>
      </c>
      <c r="AO4019" s="5" t="s">
        <v>7448</v>
      </c>
    </row>
    <row r="4020" spans="1:41" ht="14.25" x14ac:dyDescent="0.45">
      <c r="A4020" s="150">
        <v>2020</v>
      </c>
      <c r="B4020" s="5" t="s">
        <v>81</v>
      </c>
      <c r="C4020" s="5" t="s">
        <v>179</v>
      </c>
      <c r="D4020" s="5" t="s">
        <v>84</v>
      </c>
      <c r="E4020" s="5" t="s">
        <v>109</v>
      </c>
      <c r="F4020" s="5" t="s">
        <v>203</v>
      </c>
      <c r="G4020" s="5" t="s">
        <v>87</v>
      </c>
      <c r="H4020" s="5" t="s">
        <v>131</v>
      </c>
      <c r="I4020" s="150">
        <v>651.43798828125</v>
      </c>
      <c r="J4020" s="150">
        <v>1188</v>
      </c>
      <c r="K4020" s="150">
        <v>29.031240463256836</v>
      </c>
      <c r="L4020" s="150"/>
      <c r="M4020" s="150">
        <v>0</v>
      </c>
      <c r="N4020" s="150">
        <v>979.11676025390625</v>
      </c>
      <c r="O4020" s="150">
        <v>1206.613037109375</v>
      </c>
      <c r="P4020" s="150">
        <v>537.092041015625</v>
      </c>
      <c r="Q4020" s="150">
        <v>0</v>
      </c>
      <c r="R4020" s="150">
        <v>0</v>
      </c>
      <c r="S4020" s="150">
        <v>248.02200317382813</v>
      </c>
      <c r="T4020" s="150">
        <v>1430.139892578125</v>
      </c>
      <c r="U4020" s="150">
        <v>0</v>
      </c>
      <c r="V4020" s="150">
        <v>195</v>
      </c>
      <c r="W4020" s="150">
        <v>372</v>
      </c>
      <c r="X4020" s="150">
        <v>1.5670000314712524</v>
      </c>
      <c r="Y4020" s="150">
        <v>1957.3626708984375</v>
      </c>
      <c r="Z4020" s="150">
        <v>2397.760009765625</v>
      </c>
      <c r="AA4020" s="150">
        <v>8695.1328125</v>
      </c>
      <c r="AB4020" s="150">
        <v>0</v>
      </c>
      <c r="AC4020" s="150">
        <v>1797.7049560546875</v>
      </c>
      <c r="AD4020" s="150">
        <v>466.80999755859375</v>
      </c>
      <c r="AE4020" s="150">
        <v>1143.02197265625</v>
      </c>
      <c r="AF4020" s="150"/>
      <c r="AG4020" s="150">
        <v>5417</v>
      </c>
      <c r="AH4020" s="150">
        <v>15.925719261169434</v>
      </c>
      <c r="AI4020" s="150">
        <v>0</v>
      </c>
      <c r="AJ4020" s="150">
        <v>449.55984497070313</v>
      </c>
      <c r="AK4020" s="150">
        <v>428</v>
      </c>
      <c r="AL4020" s="150">
        <v>29606.298828125</v>
      </c>
      <c r="AM4020" s="150">
        <v>25408.189453125</v>
      </c>
      <c r="AN4020" s="150">
        <v>4198.10888671875</v>
      </c>
      <c r="AO4020" s="5" t="s">
        <v>7449</v>
      </c>
    </row>
    <row r="4021" spans="1:41" ht="14.25" x14ac:dyDescent="0.45">
      <c r="A4021" s="150">
        <v>2020</v>
      </c>
      <c r="B4021" s="5" t="s">
        <v>81</v>
      </c>
      <c r="C4021" s="5" t="s">
        <v>179</v>
      </c>
      <c r="D4021" s="5" t="s">
        <v>84</v>
      </c>
      <c r="E4021" s="5" t="s">
        <v>109</v>
      </c>
      <c r="F4021" s="5" t="s">
        <v>203</v>
      </c>
      <c r="G4021" s="5" t="s">
        <v>88</v>
      </c>
      <c r="H4021" s="5" t="s">
        <v>131</v>
      </c>
      <c r="I4021" s="150">
        <v>651.43798145274161</v>
      </c>
      <c r="J4021" s="150">
        <v>1188</v>
      </c>
      <c r="K4021" s="150">
        <v>29.03124</v>
      </c>
      <c r="L4021" s="150"/>
      <c r="M4021" s="150">
        <v>0</v>
      </c>
      <c r="N4021" s="150">
        <v>979.1167499999998</v>
      </c>
      <c r="O4021" s="150">
        <v>1206.6130559999999</v>
      </c>
      <c r="P4021" s="150">
        <v>537.09207000000004</v>
      </c>
      <c r="Q4021" s="150">
        <v>0</v>
      </c>
      <c r="R4021" s="150">
        <v>0</v>
      </c>
      <c r="S4021" s="150">
        <v>248.02199999999999</v>
      </c>
      <c r="T4021" s="150">
        <v>1430.13987</v>
      </c>
      <c r="U4021" s="150">
        <v>0</v>
      </c>
      <c r="V4021" s="150">
        <v>195</v>
      </c>
      <c r="W4021" s="150">
        <v>372</v>
      </c>
      <c r="X4021" s="150">
        <v>1.5669999999999999</v>
      </c>
      <c r="Y4021" s="150">
        <v>1957.3626899999999</v>
      </c>
      <c r="Z4021" s="150">
        <v>2397.7600000000002</v>
      </c>
      <c r="AA4021" s="150">
        <v>8695.1329700000024</v>
      </c>
      <c r="AB4021" s="150">
        <v>0</v>
      </c>
      <c r="AC4021" s="150">
        <v>1797.704931092085</v>
      </c>
      <c r="AD4021" s="150">
        <v>466.81</v>
      </c>
      <c r="AE4021" s="150">
        <v>1143.0220200000001</v>
      </c>
      <c r="AF4021" s="150"/>
      <c r="AG4021" s="150">
        <v>5417</v>
      </c>
      <c r="AH4021" s="150">
        <v>15.925718806129179</v>
      </c>
      <c r="AI4021" s="150">
        <v>0</v>
      </c>
      <c r="AJ4021" s="150">
        <v>449.55983963840532</v>
      </c>
      <c r="AK4021" s="150">
        <v>428</v>
      </c>
      <c r="AL4021" s="150">
        <v>29606.298828125</v>
      </c>
      <c r="AM4021" s="150">
        <v>25408.189453125</v>
      </c>
      <c r="AN4021" s="150">
        <v>4198.10888671875</v>
      </c>
      <c r="AO4021" s="5" t="s">
        <v>7450</v>
      </c>
    </row>
    <row r="4022" spans="1:41" ht="14.25" x14ac:dyDescent="0.45">
      <c r="A4022" s="150">
        <v>2020</v>
      </c>
      <c r="B4022" s="5" t="s">
        <v>81</v>
      </c>
      <c r="C4022" s="5" t="s">
        <v>179</v>
      </c>
      <c r="D4022" s="5" t="s">
        <v>84</v>
      </c>
      <c r="E4022" s="5" t="s">
        <v>109</v>
      </c>
      <c r="F4022" s="5" t="s">
        <v>206</v>
      </c>
      <c r="G4022" s="5" t="s">
        <v>87</v>
      </c>
      <c r="H4022" s="5" t="s">
        <v>131</v>
      </c>
      <c r="I4022" s="150">
        <v>1264.4205322265625</v>
      </c>
      <c r="J4022" s="150">
        <v>1199</v>
      </c>
      <c r="K4022" s="150">
        <v>21.318809509277344</v>
      </c>
      <c r="L4022" s="150">
        <v>17</v>
      </c>
      <c r="M4022" s="150">
        <v>786</v>
      </c>
      <c r="N4022" s="150">
        <v>50.597049713134766</v>
      </c>
      <c r="O4022" s="150">
        <v>1527.84619140625</v>
      </c>
      <c r="P4022" s="150">
        <v>170.86430358886719</v>
      </c>
      <c r="Q4022" s="150">
        <v>2307.4755859375</v>
      </c>
      <c r="R4022" s="150">
        <v>31.750999450683594</v>
      </c>
      <c r="S4022" s="150">
        <v>238.8280029296875</v>
      </c>
      <c r="T4022" s="150">
        <v>1517.936279296875</v>
      </c>
      <c r="U4022" s="150">
        <v>10.601499557495117</v>
      </c>
      <c r="V4022" s="150">
        <v>1985</v>
      </c>
      <c r="W4022" s="150">
        <v>549</v>
      </c>
      <c r="X4022" s="150">
        <v>2307.133056640625</v>
      </c>
      <c r="Y4022" s="150">
        <v>3474.084228515625</v>
      </c>
      <c r="Z4022" s="150">
        <v>357.57699584960938</v>
      </c>
      <c r="AA4022" s="150">
        <v>6840.58935546875</v>
      </c>
      <c r="AB4022" s="150">
        <v>0</v>
      </c>
      <c r="AC4022" s="150">
        <v>501.33212280273438</v>
      </c>
      <c r="AD4022" s="150">
        <v>678.739990234375</v>
      </c>
      <c r="AE4022" s="150">
        <v>0.55978000164031982</v>
      </c>
      <c r="AF4022" s="150">
        <v>980.8189697265625</v>
      </c>
      <c r="AG4022" s="150">
        <v>24465</v>
      </c>
      <c r="AH4022" s="150">
        <v>1142.80078125</v>
      </c>
      <c r="AI4022" s="150">
        <v>0</v>
      </c>
      <c r="AJ4022" s="150">
        <v>4471.99658203125</v>
      </c>
      <c r="AK4022" s="150">
        <v>62</v>
      </c>
      <c r="AL4022" s="150">
        <v>56960.2734375</v>
      </c>
      <c r="AM4022" s="150">
        <v>48128.66796875</v>
      </c>
      <c r="AN4022" s="150">
        <v>8831.603515625</v>
      </c>
      <c r="AO4022" s="5" t="s">
        <v>7451</v>
      </c>
    </row>
    <row r="4023" spans="1:41" ht="14.25" x14ac:dyDescent="0.45">
      <c r="A4023" s="150">
        <v>2020</v>
      </c>
      <c r="B4023" s="5" t="s">
        <v>81</v>
      </c>
      <c r="C4023" s="5" t="s">
        <v>179</v>
      </c>
      <c r="D4023" s="5" t="s">
        <v>84</v>
      </c>
      <c r="E4023" s="5" t="s">
        <v>109</v>
      </c>
      <c r="F4023" s="5" t="s">
        <v>206</v>
      </c>
      <c r="G4023" s="5" t="s">
        <v>88</v>
      </c>
      <c r="H4023" s="5" t="s">
        <v>131</v>
      </c>
      <c r="I4023" s="150">
        <v>1264.4205779507331</v>
      </c>
      <c r="J4023" s="150">
        <v>1199</v>
      </c>
      <c r="K4023" s="150">
        <v>21.318809999999999</v>
      </c>
      <c r="L4023" s="150">
        <v>17</v>
      </c>
      <c r="M4023" s="150">
        <v>786</v>
      </c>
      <c r="N4023" s="150">
        <v>50.597050000000017</v>
      </c>
      <c r="O4023" s="150">
        <v>1527.8461769999999</v>
      </c>
      <c r="P4023" s="150">
        <v>170.86430999999999</v>
      </c>
      <c r="Q4023" s="150">
        <v>2307.4756252940861</v>
      </c>
      <c r="R4023" s="150">
        <v>31.751000000000001</v>
      </c>
      <c r="S4023" s="150">
        <v>238.828</v>
      </c>
      <c r="T4023" s="150">
        <v>1517.93622</v>
      </c>
      <c r="U4023" s="150">
        <v>10.6015</v>
      </c>
      <c r="V4023" s="150">
        <v>1985</v>
      </c>
      <c r="W4023" s="150">
        <v>549</v>
      </c>
      <c r="X4023" s="150">
        <v>2307.1329999999998</v>
      </c>
      <c r="Y4023" s="150">
        <v>3474.0842299999999</v>
      </c>
      <c r="Z4023" s="150">
        <v>357.577</v>
      </c>
      <c r="AA4023" s="150">
        <v>6840.5891200000005</v>
      </c>
      <c r="AB4023" s="150">
        <v>0</v>
      </c>
      <c r="AC4023" s="150">
        <v>501.3321221844331</v>
      </c>
      <c r="AD4023" s="150">
        <v>678.74</v>
      </c>
      <c r="AE4023" s="150">
        <v>0.55977999999999994</v>
      </c>
      <c r="AF4023" s="150">
        <v>980.81899999999996</v>
      </c>
      <c r="AG4023" s="150">
        <v>24465</v>
      </c>
      <c r="AH4023" s="150">
        <v>1142.800754372746</v>
      </c>
      <c r="AI4023" s="150">
        <v>0</v>
      </c>
      <c r="AJ4023" s="150">
        <v>4471.996740278616</v>
      </c>
      <c r="AK4023" s="150">
        <v>62</v>
      </c>
      <c r="AL4023" s="150">
        <v>56960.2734375</v>
      </c>
      <c r="AM4023" s="150">
        <v>48128.66796875</v>
      </c>
      <c r="AN4023" s="150">
        <v>8831.6025390625</v>
      </c>
      <c r="AO4023" s="5" t="s">
        <v>7452</v>
      </c>
    </row>
    <row r="4024" spans="1:41" ht="14.25" x14ac:dyDescent="0.45">
      <c r="A4024" s="150">
        <v>2020</v>
      </c>
      <c r="B4024" s="5" t="s">
        <v>81</v>
      </c>
      <c r="C4024" s="5" t="s">
        <v>179</v>
      </c>
      <c r="D4024" s="5" t="s">
        <v>84</v>
      </c>
      <c r="E4024" s="5" t="s">
        <v>25</v>
      </c>
      <c r="F4024" s="5" t="s">
        <v>236</v>
      </c>
      <c r="G4024" s="5" t="s">
        <v>87</v>
      </c>
      <c r="H4024" s="5" t="s">
        <v>131</v>
      </c>
      <c r="I4024" s="150">
        <v>0</v>
      </c>
      <c r="J4024" s="150">
        <v>34</v>
      </c>
      <c r="K4024" s="150">
        <v>0</v>
      </c>
      <c r="L4024" s="150"/>
      <c r="M4024" s="150"/>
      <c r="N4024" s="150"/>
      <c r="O4024" s="150"/>
      <c r="P4024" s="150"/>
      <c r="Q4024" s="150"/>
      <c r="R4024" s="150">
        <v>0</v>
      </c>
      <c r="S4024" s="150"/>
      <c r="T4024" s="150">
        <v>0</v>
      </c>
      <c r="U4024" s="150">
        <v>0</v>
      </c>
      <c r="V4024" s="150">
        <v>0</v>
      </c>
      <c r="W4024" s="150">
        <v>794</v>
      </c>
      <c r="X4024" s="150"/>
      <c r="Y4024" s="150">
        <v>934</v>
      </c>
      <c r="Z4024" s="150">
        <v>0</v>
      </c>
      <c r="AA4024" s="150">
        <v>3.7030000686645508</v>
      </c>
      <c r="AB4024" s="150"/>
      <c r="AC4024" s="150"/>
      <c r="AD4024" s="150"/>
      <c r="AE4024" s="150">
        <v>0</v>
      </c>
      <c r="AF4024" s="150"/>
      <c r="AG4024" s="150">
        <v>102</v>
      </c>
      <c r="AH4024" s="150">
        <v>8.8479995727539063</v>
      </c>
      <c r="AI4024" s="150">
        <v>1307.04541015625</v>
      </c>
      <c r="AJ4024" s="150">
        <v>0</v>
      </c>
      <c r="AK4024" s="150"/>
      <c r="AL4024" s="150">
        <v>3183.596435546875</v>
      </c>
      <c r="AM4024" s="150">
        <v>1073.7030029296875</v>
      </c>
      <c r="AN4024" s="150">
        <v>2109.8935546875</v>
      </c>
      <c r="AO4024" s="5" t="s">
        <v>7453</v>
      </c>
    </row>
    <row r="4025" spans="1:41" ht="14.25" x14ac:dyDescent="0.45">
      <c r="A4025" s="150">
        <v>2020</v>
      </c>
      <c r="B4025" s="5" t="s">
        <v>81</v>
      </c>
      <c r="C4025" s="5" t="s">
        <v>179</v>
      </c>
      <c r="D4025" s="5" t="s">
        <v>84</v>
      </c>
      <c r="E4025" s="5" t="s">
        <v>25</v>
      </c>
      <c r="F4025" s="5" t="s">
        <v>236</v>
      </c>
      <c r="G4025" s="5" t="s">
        <v>88</v>
      </c>
      <c r="H4025" s="5" t="s">
        <v>131</v>
      </c>
      <c r="I4025" s="150">
        <v>0</v>
      </c>
      <c r="J4025" s="150">
        <v>34</v>
      </c>
      <c r="K4025" s="150">
        <v>0</v>
      </c>
      <c r="L4025" s="150"/>
      <c r="M4025" s="150"/>
      <c r="N4025" s="150"/>
      <c r="O4025" s="150"/>
      <c r="P4025" s="150"/>
      <c r="Q4025" s="150"/>
      <c r="R4025" s="150">
        <v>0</v>
      </c>
      <c r="S4025" s="150"/>
      <c r="T4025" s="150">
        <v>0</v>
      </c>
      <c r="U4025" s="150">
        <v>0</v>
      </c>
      <c r="V4025" s="150">
        <v>0</v>
      </c>
      <c r="W4025" s="150">
        <v>794</v>
      </c>
      <c r="X4025" s="150"/>
      <c r="Y4025" s="150">
        <v>934</v>
      </c>
      <c r="Z4025" s="150">
        <v>0</v>
      </c>
      <c r="AA4025" s="150">
        <v>3.7029999999999998</v>
      </c>
      <c r="AB4025" s="150"/>
      <c r="AC4025" s="150"/>
      <c r="AD4025" s="150"/>
      <c r="AE4025" s="150">
        <v>0</v>
      </c>
      <c r="AF4025" s="150"/>
      <c r="AG4025" s="150">
        <v>102</v>
      </c>
      <c r="AH4025" s="150">
        <v>8.8480000000000008</v>
      </c>
      <c r="AI4025" s="150">
        <v>1307.045424727</v>
      </c>
      <c r="AJ4025" s="150">
        <v>0</v>
      </c>
      <c r="AK4025" s="150"/>
      <c r="AL4025" s="150">
        <v>3183.596435546875</v>
      </c>
      <c r="AM4025" s="150">
        <v>1073.7030029296875</v>
      </c>
      <c r="AN4025" s="150">
        <v>2109.8935546875</v>
      </c>
      <c r="AO4025" s="5" t="s">
        <v>7454</v>
      </c>
    </row>
    <row r="4026" spans="1:41" ht="14.25" x14ac:dyDescent="0.45">
      <c r="A4026" s="150">
        <v>2020</v>
      </c>
      <c r="B4026" s="5" t="s">
        <v>81</v>
      </c>
      <c r="C4026" s="5" t="s">
        <v>179</v>
      </c>
      <c r="D4026" s="5" t="s">
        <v>84</v>
      </c>
      <c r="E4026" s="5" t="s">
        <v>25</v>
      </c>
      <c r="F4026" s="5" t="s">
        <v>188</v>
      </c>
      <c r="G4026" s="5" t="s">
        <v>87</v>
      </c>
      <c r="H4026" s="5" t="s">
        <v>131</v>
      </c>
      <c r="I4026" s="150">
        <v>160.64306640625</v>
      </c>
      <c r="J4026" s="150">
        <v>2256</v>
      </c>
      <c r="K4026" s="150">
        <v>0</v>
      </c>
      <c r="L4026" s="150">
        <v>112</v>
      </c>
      <c r="M4026" s="150">
        <v>2465</v>
      </c>
      <c r="N4026" s="150">
        <v>143.62936401367188</v>
      </c>
      <c r="O4026" s="150">
        <v>247.23907470703125</v>
      </c>
      <c r="P4026" s="150">
        <v>1180.1513671875</v>
      </c>
      <c r="Q4026" s="150">
        <v>0</v>
      </c>
      <c r="R4026" s="150">
        <v>632.6610107421875</v>
      </c>
      <c r="S4026" s="150">
        <v>381.85598754882813</v>
      </c>
      <c r="T4026" s="150">
        <v>0</v>
      </c>
      <c r="U4026" s="150">
        <v>0</v>
      </c>
      <c r="V4026" s="150">
        <v>320</v>
      </c>
      <c r="W4026" s="150">
        <v>0</v>
      </c>
      <c r="X4026" s="150">
        <v>16.608999252319336</v>
      </c>
      <c r="Y4026" s="150">
        <v>3309.53955078125</v>
      </c>
      <c r="Z4026" s="150">
        <v>180.38499450683594</v>
      </c>
      <c r="AA4026" s="150">
        <v>6242.4345703125</v>
      </c>
      <c r="AB4026" s="150">
        <v>0</v>
      </c>
      <c r="AC4026" s="150">
        <v>0</v>
      </c>
      <c r="AD4026" s="150">
        <v>829.70001220703125</v>
      </c>
      <c r="AE4026" s="150">
        <v>33.856708526611328</v>
      </c>
      <c r="AF4026" s="150">
        <v>142.44694519042969</v>
      </c>
      <c r="AG4026" s="150">
        <v>4052</v>
      </c>
      <c r="AH4026" s="150">
        <v>520.51422119140625</v>
      </c>
      <c r="AI4026" s="150">
        <v>1197.01611328125</v>
      </c>
      <c r="AJ4026" s="150">
        <v>117.05229187011719</v>
      </c>
      <c r="AK4026" s="150"/>
      <c r="AL4026" s="150">
        <v>24540.734375</v>
      </c>
      <c r="AM4026" s="150">
        <v>18882.80078125</v>
      </c>
      <c r="AN4026" s="150">
        <v>5657.93408203125</v>
      </c>
      <c r="AO4026" s="5" t="s">
        <v>7455</v>
      </c>
    </row>
    <row r="4027" spans="1:41" ht="14.25" x14ac:dyDescent="0.45">
      <c r="A4027" s="150">
        <v>2020</v>
      </c>
      <c r="B4027" s="5" t="s">
        <v>81</v>
      </c>
      <c r="C4027" s="5" t="s">
        <v>179</v>
      </c>
      <c r="D4027" s="5" t="s">
        <v>84</v>
      </c>
      <c r="E4027" s="5" t="s">
        <v>25</v>
      </c>
      <c r="F4027" s="5" t="s">
        <v>188</v>
      </c>
      <c r="G4027" s="5" t="s">
        <v>88</v>
      </c>
      <c r="H4027" s="5" t="s">
        <v>131</v>
      </c>
      <c r="I4027" s="150">
        <v>160.64306541746799</v>
      </c>
      <c r="J4027" s="150">
        <v>2256</v>
      </c>
      <c r="K4027" s="150">
        <v>0</v>
      </c>
      <c r="L4027" s="150">
        <v>112</v>
      </c>
      <c r="M4027" s="150">
        <v>2465</v>
      </c>
      <c r="N4027" s="150">
        <v>143.62936999999991</v>
      </c>
      <c r="O4027" s="150">
        <v>247.23908</v>
      </c>
      <c r="P4027" s="150">
        <v>1180.1513600000001</v>
      </c>
      <c r="Q4027" s="150">
        <v>0</v>
      </c>
      <c r="R4027" s="150">
        <v>632.66099999999994</v>
      </c>
      <c r="S4027" s="150">
        <v>381.85599999999999</v>
      </c>
      <c r="T4027" s="150">
        <v>0</v>
      </c>
      <c r="U4027" s="150">
        <v>0</v>
      </c>
      <c r="V4027" s="150">
        <v>320</v>
      </c>
      <c r="W4027" s="150">
        <v>0</v>
      </c>
      <c r="X4027" s="150">
        <v>16.609000000000002</v>
      </c>
      <c r="Y4027" s="150">
        <v>3309.5394299999998</v>
      </c>
      <c r="Z4027" s="150">
        <v>180.38499999999999</v>
      </c>
      <c r="AA4027" s="150">
        <v>6242.4346100000002</v>
      </c>
      <c r="AB4027" s="150">
        <v>0</v>
      </c>
      <c r="AC4027" s="150">
        <v>0</v>
      </c>
      <c r="AD4027" s="150">
        <v>829.7</v>
      </c>
      <c r="AE4027" s="150">
        <v>33.85671</v>
      </c>
      <c r="AF4027" s="150">
        <v>142.44694000000001</v>
      </c>
      <c r="AG4027" s="150">
        <v>4052</v>
      </c>
      <c r="AH4027" s="150">
        <v>520.51419782122559</v>
      </c>
      <c r="AI4027" s="150">
        <v>1197.0160531240001</v>
      </c>
      <c r="AJ4027" s="150">
        <v>117.05229</v>
      </c>
      <c r="AK4027" s="150"/>
      <c r="AL4027" s="150">
        <v>24540.734375</v>
      </c>
      <c r="AM4027" s="150">
        <v>18882.80078125</v>
      </c>
      <c r="AN4027" s="150">
        <v>5657.93408203125</v>
      </c>
      <c r="AO4027" s="5" t="s">
        <v>7456</v>
      </c>
    </row>
    <row r="4028" spans="1:41" ht="14.25" x14ac:dyDescent="0.45">
      <c r="A4028" s="150">
        <v>2020</v>
      </c>
      <c r="B4028" s="5" t="s">
        <v>81</v>
      </c>
      <c r="C4028" s="5" t="s">
        <v>179</v>
      </c>
      <c r="D4028" s="5" t="s">
        <v>84</v>
      </c>
      <c r="E4028" s="5" t="s">
        <v>25</v>
      </c>
      <c r="F4028" s="5" t="s">
        <v>191</v>
      </c>
      <c r="G4028" s="5" t="s">
        <v>87</v>
      </c>
      <c r="H4028" s="5" t="s">
        <v>131</v>
      </c>
      <c r="I4028" s="150">
        <v>30.825223922729492</v>
      </c>
      <c r="J4028" s="150">
        <v>418</v>
      </c>
      <c r="K4028" s="150">
        <v>0</v>
      </c>
      <c r="L4028" s="150">
        <v>26</v>
      </c>
      <c r="M4028" s="150">
        <v>3185</v>
      </c>
      <c r="N4028" s="150">
        <v>312.05807495117188</v>
      </c>
      <c r="O4028" s="150">
        <v>76.014541625976563</v>
      </c>
      <c r="P4028" s="150"/>
      <c r="Q4028" s="150">
        <v>0</v>
      </c>
      <c r="R4028" s="150">
        <v>0</v>
      </c>
      <c r="S4028" s="150">
        <v>5.119999885559082</v>
      </c>
      <c r="T4028" s="150">
        <v>0</v>
      </c>
      <c r="U4028" s="150">
        <v>0</v>
      </c>
      <c r="V4028" s="150">
        <v>849</v>
      </c>
      <c r="W4028" s="150">
        <v>170</v>
      </c>
      <c r="X4028" s="150">
        <v>4.560999870300293</v>
      </c>
      <c r="Y4028" s="150">
        <v>1402.9561767578125</v>
      </c>
      <c r="Z4028" s="150">
        <v>9.1049995422363281</v>
      </c>
      <c r="AA4028" s="150">
        <v>7941.14208984375</v>
      </c>
      <c r="AB4028" s="150">
        <v>0</v>
      </c>
      <c r="AC4028" s="150">
        <v>553.08026123046875</v>
      </c>
      <c r="AD4028" s="150">
        <v>10.260000228881836</v>
      </c>
      <c r="AE4028" s="150">
        <v>164.38572692871094</v>
      </c>
      <c r="AF4028" s="150"/>
      <c r="AG4028" s="150">
        <v>1493</v>
      </c>
      <c r="AH4028" s="150">
        <v>29.18696403503418</v>
      </c>
      <c r="AI4028" s="150">
        <v>1135.9327392578125</v>
      </c>
      <c r="AJ4028" s="150">
        <v>0</v>
      </c>
      <c r="AK4028" s="150"/>
      <c r="AL4028" s="150">
        <v>17815.62890625</v>
      </c>
      <c r="AM4028" s="150">
        <v>13199.5517578125</v>
      </c>
      <c r="AN4028" s="150">
        <v>4616.07568359375</v>
      </c>
      <c r="AO4028" s="5" t="s">
        <v>7457</v>
      </c>
    </row>
    <row r="4029" spans="1:41" ht="14.25" x14ac:dyDescent="0.45">
      <c r="A4029" s="150">
        <v>2020</v>
      </c>
      <c r="B4029" s="5" t="s">
        <v>81</v>
      </c>
      <c r="C4029" s="5" t="s">
        <v>179</v>
      </c>
      <c r="D4029" s="5" t="s">
        <v>84</v>
      </c>
      <c r="E4029" s="5" t="s">
        <v>25</v>
      </c>
      <c r="F4029" s="5" t="s">
        <v>191</v>
      </c>
      <c r="G4029" s="5" t="s">
        <v>88</v>
      </c>
      <c r="H4029" s="5" t="s">
        <v>131</v>
      </c>
      <c r="I4029" s="150">
        <v>30.825223422457231</v>
      </c>
      <c r="J4029" s="150">
        <v>418</v>
      </c>
      <c r="K4029" s="150">
        <v>0</v>
      </c>
      <c r="L4029" s="150">
        <v>26</v>
      </c>
      <c r="M4029" s="150">
        <v>3185</v>
      </c>
      <c r="N4029" s="150">
        <v>312.05806999999999</v>
      </c>
      <c r="O4029" s="150">
        <v>76.014543000000003</v>
      </c>
      <c r="P4029" s="150"/>
      <c r="Q4029" s="150">
        <v>0</v>
      </c>
      <c r="R4029" s="150">
        <v>0</v>
      </c>
      <c r="S4029" s="150">
        <v>5.12</v>
      </c>
      <c r="T4029" s="150">
        <v>0</v>
      </c>
      <c r="U4029" s="150">
        <v>0</v>
      </c>
      <c r="V4029" s="150">
        <v>849</v>
      </c>
      <c r="W4029" s="150">
        <v>170</v>
      </c>
      <c r="X4029" s="150">
        <v>4.5609999999999999</v>
      </c>
      <c r="Y4029" s="150">
        <v>1402.9561900000001</v>
      </c>
      <c r="Z4029" s="150">
        <v>9.1050000000000004</v>
      </c>
      <c r="AA4029" s="150">
        <v>7941.1420499999986</v>
      </c>
      <c r="AB4029" s="150">
        <v>0</v>
      </c>
      <c r="AC4029" s="150">
        <v>553.0802516156532</v>
      </c>
      <c r="AD4029" s="150">
        <v>10.26</v>
      </c>
      <c r="AE4029" s="150">
        <v>164.38573</v>
      </c>
      <c r="AF4029" s="150"/>
      <c r="AG4029" s="150">
        <v>1493</v>
      </c>
      <c r="AH4029" s="150">
        <v>29.186963646991039</v>
      </c>
      <c r="AI4029" s="150">
        <v>1135.932736191</v>
      </c>
      <c r="AJ4029" s="150">
        <v>0</v>
      </c>
      <c r="AK4029" s="150"/>
      <c r="AL4029" s="150">
        <v>17815.62890625</v>
      </c>
      <c r="AM4029" s="150">
        <v>13199.552734375</v>
      </c>
      <c r="AN4029" s="150">
        <v>4616.07568359375</v>
      </c>
      <c r="AO4029" s="5" t="s">
        <v>7458</v>
      </c>
    </row>
    <row r="4030" spans="1:41" ht="14.25" x14ac:dyDescent="0.45">
      <c r="A4030" s="150">
        <v>2020</v>
      </c>
      <c r="B4030" s="5" t="s">
        <v>81</v>
      </c>
      <c r="C4030" s="5" t="s">
        <v>179</v>
      </c>
      <c r="D4030" s="5" t="s">
        <v>84</v>
      </c>
      <c r="E4030" s="5" t="s">
        <v>25</v>
      </c>
      <c r="F4030" s="5" t="s">
        <v>194</v>
      </c>
      <c r="G4030" s="5" t="s">
        <v>87</v>
      </c>
      <c r="H4030" s="5" t="s">
        <v>131</v>
      </c>
      <c r="I4030" s="150">
        <v>0</v>
      </c>
      <c r="J4030" s="150">
        <v>155</v>
      </c>
      <c r="K4030" s="150">
        <v>0</v>
      </c>
      <c r="L4030" s="150">
        <v>40</v>
      </c>
      <c r="M4030" s="150">
        <v>872</v>
      </c>
      <c r="N4030" s="150">
        <v>692.58392333984375</v>
      </c>
      <c r="O4030" s="150">
        <v>161.87190246582031</v>
      </c>
      <c r="P4030" s="150"/>
      <c r="Q4030" s="150">
        <v>0</v>
      </c>
      <c r="R4030" s="150">
        <v>195.14700317382813</v>
      </c>
      <c r="S4030" s="150">
        <v>21.311000823974609</v>
      </c>
      <c r="T4030" s="150">
        <v>688.61785888671875</v>
      </c>
      <c r="U4030" s="150">
        <v>121.84483337402344</v>
      </c>
      <c r="V4030" s="150">
        <v>338</v>
      </c>
      <c r="W4030" s="150">
        <v>80</v>
      </c>
      <c r="X4030" s="150">
        <v>254.03799438476563</v>
      </c>
      <c r="Y4030" s="150">
        <v>16.614740371704102</v>
      </c>
      <c r="Z4030" s="150">
        <v>0</v>
      </c>
      <c r="AA4030" s="150">
        <v>4427.3349609375</v>
      </c>
      <c r="AB4030" s="150">
        <v>0</v>
      </c>
      <c r="AC4030" s="150">
        <v>0</v>
      </c>
      <c r="AD4030" s="150"/>
      <c r="AE4030" s="150">
        <v>0</v>
      </c>
      <c r="AF4030" s="150">
        <v>67.502220153808594</v>
      </c>
      <c r="AG4030" s="150">
        <v>2744</v>
      </c>
      <c r="AH4030" s="150">
        <v>28.489803314208984</v>
      </c>
      <c r="AI4030" s="150">
        <v>83.868644714355469</v>
      </c>
      <c r="AJ4030" s="150">
        <v>114.78855133056641</v>
      </c>
      <c r="AK4030" s="150">
        <v>202</v>
      </c>
      <c r="AL4030" s="150">
        <v>11305.013671875</v>
      </c>
      <c r="AM4030" s="150">
        <v>8912.8154296875</v>
      </c>
      <c r="AN4030" s="150">
        <v>2392.197265625</v>
      </c>
      <c r="AO4030" s="5" t="s">
        <v>7459</v>
      </c>
    </row>
    <row r="4031" spans="1:41" ht="14.25" x14ac:dyDescent="0.45">
      <c r="A4031" s="150">
        <v>2020</v>
      </c>
      <c r="B4031" s="5" t="s">
        <v>81</v>
      </c>
      <c r="C4031" s="5" t="s">
        <v>179</v>
      </c>
      <c r="D4031" s="5" t="s">
        <v>84</v>
      </c>
      <c r="E4031" s="5" t="s">
        <v>25</v>
      </c>
      <c r="F4031" s="5" t="s">
        <v>194</v>
      </c>
      <c r="G4031" s="5" t="s">
        <v>88</v>
      </c>
      <c r="H4031" s="5" t="s">
        <v>131</v>
      </c>
      <c r="I4031" s="150">
        <v>0</v>
      </c>
      <c r="J4031" s="150">
        <v>155</v>
      </c>
      <c r="K4031" s="150">
        <v>0</v>
      </c>
      <c r="L4031" s="150">
        <v>40</v>
      </c>
      <c r="M4031" s="150">
        <v>872</v>
      </c>
      <c r="N4031" s="150">
        <v>692.58393999999987</v>
      </c>
      <c r="O4031" s="150">
        <v>161.87190799999999</v>
      </c>
      <c r="P4031" s="150"/>
      <c r="Q4031" s="150">
        <v>0</v>
      </c>
      <c r="R4031" s="150">
        <v>195.14699999999999</v>
      </c>
      <c r="S4031" s="150">
        <v>21.311</v>
      </c>
      <c r="T4031" s="150">
        <v>688.61783000000003</v>
      </c>
      <c r="U4031" s="150">
        <v>121.84483</v>
      </c>
      <c r="V4031" s="150">
        <v>338</v>
      </c>
      <c r="W4031" s="150">
        <v>80</v>
      </c>
      <c r="X4031" s="150">
        <v>254.03800000000001</v>
      </c>
      <c r="Y4031" s="150">
        <v>16.614740000000001</v>
      </c>
      <c r="Z4031" s="150">
        <v>0</v>
      </c>
      <c r="AA4031" s="150">
        <v>4427.3350600000003</v>
      </c>
      <c r="AB4031" s="150">
        <v>0</v>
      </c>
      <c r="AC4031" s="150">
        <v>0</v>
      </c>
      <c r="AD4031" s="150"/>
      <c r="AE4031" s="150">
        <v>0</v>
      </c>
      <c r="AF4031" s="150">
        <v>67.502219999999994</v>
      </c>
      <c r="AG4031" s="150">
        <v>2744</v>
      </c>
      <c r="AH4031" s="150">
        <v>28.489803161743339</v>
      </c>
      <c r="AI4031" s="150">
        <v>83.868645277627678</v>
      </c>
      <c r="AJ4031" s="150">
        <v>114.78855</v>
      </c>
      <c r="AK4031" s="150">
        <v>202</v>
      </c>
      <c r="AL4031" s="150">
        <v>11305.013671875</v>
      </c>
      <c r="AM4031" s="150">
        <v>8912.8154296875</v>
      </c>
      <c r="AN4031" s="150">
        <v>2392.197265625</v>
      </c>
      <c r="AO4031" s="5" t="s">
        <v>7460</v>
      </c>
    </row>
    <row r="4032" spans="1:41" ht="14.25" x14ac:dyDescent="0.45">
      <c r="A4032" s="150">
        <v>2020</v>
      </c>
      <c r="B4032" s="5" t="s">
        <v>81</v>
      </c>
      <c r="C4032" s="5" t="s">
        <v>179</v>
      </c>
      <c r="D4032" s="5" t="s">
        <v>84</v>
      </c>
      <c r="E4032" s="5" t="s">
        <v>25</v>
      </c>
      <c r="F4032" s="5" t="s">
        <v>197</v>
      </c>
      <c r="G4032" s="5" t="s">
        <v>87</v>
      </c>
      <c r="H4032" s="5" t="s">
        <v>131</v>
      </c>
      <c r="I4032" s="150">
        <v>27.178701400756836</v>
      </c>
      <c r="J4032" s="150">
        <v>246</v>
      </c>
      <c r="K4032" s="150">
        <v>0</v>
      </c>
      <c r="L4032" s="150">
        <v>3</v>
      </c>
      <c r="M4032" s="150">
        <v>0</v>
      </c>
      <c r="N4032" s="150">
        <v>252.09565734863281</v>
      </c>
      <c r="O4032" s="150">
        <v>0</v>
      </c>
      <c r="P4032" s="150"/>
      <c r="Q4032" s="150">
        <v>0</v>
      </c>
      <c r="R4032" s="150">
        <v>200.71400451660156</v>
      </c>
      <c r="S4032" s="150">
        <v>27.834999084472656</v>
      </c>
      <c r="T4032" s="150">
        <v>0</v>
      </c>
      <c r="U4032" s="150">
        <v>0</v>
      </c>
      <c r="V4032" s="150">
        <v>7</v>
      </c>
      <c r="W4032" s="150">
        <v>0</v>
      </c>
      <c r="X4032" s="150">
        <v>0</v>
      </c>
      <c r="Y4032" s="150">
        <v>0</v>
      </c>
      <c r="Z4032" s="150">
        <v>0</v>
      </c>
      <c r="AA4032" s="150">
        <v>26.318790435791016</v>
      </c>
      <c r="AB4032" s="150">
        <v>0</v>
      </c>
      <c r="AC4032" s="150">
        <v>34.497097015380859</v>
      </c>
      <c r="AD4032" s="150"/>
      <c r="AE4032" s="150">
        <v>0</v>
      </c>
      <c r="AF4032" s="150"/>
      <c r="AG4032" s="150">
        <v>1990</v>
      </c>
      <c r="AH4032" s="150">
        <v>0</v>
      </c>
      <c r="AI4032" s="150">
        <v>376.91891479492188</v>
      </c>
      <c r="AJ4032" s="150">
        <v>74.664390563964844</v>
      </c>
      <c r="AK4032" s="150"/>
      <c r="AL4032" s="150">
        <v>3266.222412109375</v>
      </c>
      <c r="AM4032" s="150">
        <v>2861.468505859375</v>
      </c>
      <c r="AN4032" s="150">
        <v>404.75390625</v>
      </c>
      <c r="AO4032" s="5" t="s">
        <v>7461</v>
      </c>
    </row>
    <row r="4033" spans="1:41" ht="14.25" x14ac:dyDescent="0.45">
      <c r="A4033" s="150">
        <v>2020</v>
      </c>
      <c r="B4033" s="5" t="s">
        <v>81</v>
      </c>
      <c r="C4033" s="5" t="s">
        <v>179</v>
      </c>
      <c r="D4033" s="5" t="s">
        <v>84</v>
      </c>
      <c r="E4033" s="5" t="s">
        <v>25</v>
      </c>
      <c r="F4033" s="5" t="s">
        <v>197</v>
      </c>
      <c r="G4033" s="5" t="s">
        <v>88</v>
      </c>
      <c r="H4033" s="5" t="s">
        <v>131</v>
      </c>
      <c r="I4033" s="150">
        <v>27.17870113057073</v>
      </c>
      <c r="J4033" s="150">
        <v>246</v>
      </c>
      <c r="K4033" s="150">
        <v>0</v>
      </c>
      <c r="L4033" s="150">
        <v>3</v>
      </c>
      <c r="M4033" s="150">
        <v>0</v>
      </c>
      <c r="N4033" s="150">
        <v>252.09566000000001</v>
      </c>
      <c r="O4033" s="150">
        <v>0</v>
      </c>
      <c r="P4033" s="150"/>
      <c r="Q4033" s="150">
        <v>0</v>
      </c>
      <c r="R4033" s="150">
        <v>200.714</v>
      </c>
      <c r="S4033" s="150">
        <v>27.835000000000001</v>
      </c>
      <c r="T4033" s="150">
        <v>0</v>
      </c>
      <c r="U4033" s="150">
        <v>0</v>
      </c>
      <c r="V4033" s="150">
        <v>7</v>
      </c>
      <c r="W4033" s="150">
        <v>0</v>
      </c>
      <c r="X4033" s="150">
        <v>0</v>
      </c>
      <c r="Y4033" s="150">
        <v>0</v>
      </c>
      <c r="Z4033" s="150">
        <v>0</v>
      </c>
      <c r="AA4033" s="150">
        <v>26.318790000000011</v>
      </c>
      <c r="AB4033" s="150">
        <v>0</v>
      </c>
      <c r="AC4033" s="150">
        <v>34.497096160260561</v>
      </c>
      <c r="AD4033" s="150"/>
      <c r="AE4033" s="150">
        <v>0</v>
      </c>
      <c r="AF4033" s="150"/>
      <c r="AG4033" s="150">
        <v>1990</v>
      </c>
      <c r="AH4033" s="150">
        <v>0</v>
      </c>
      <c r="AI4033" s="150">
        <v>376.91892789799999</v>
      </c>
      <c r="AJ4033" s="150">
        <v>74.664389999999997</v>
      </c>
      <c r="AK4033" s="150"/>
      <c r="AL4033" s="150">
        <v>3266.222412109375</v>
      </c>
      <c r="AM4033" s="150">
        <v>2861.468505859375</v>
      </c>
      <c r="AN4033" s="150">
        <v>404.75393676757813</v>
      </c>
      <c r="AO4033" s="5" t="s">
        <v>7462</v>
      </c>
    </row>
    <row r="4034" spans="1:41" ht="14.25" x14ac:dyDescent="0.45">
      <c r="A4034" s="150">
        <v>2020</v>
      </c>
      <c r="B4034" s="5" t="s">
        <v>81</v>
      </c>
      <c r="C4034" s="5" t="s">
        <v>179</v>
      </c>
      <c r="D4034" s="5" t="s">
        <v>84</v>
      </c>
      <c r="E4034" s="5" t="s">
        <v>25</v>
      </c>
      <c r="F4034" s="5" t="s">
        <v>200</v>
      </c>
      <c r="G4034" s="5" t="s">
        <v>87</v>
      </c>
      <c r="H4034" s="5" t="s">
        <v>131</v>
      </c>
      <c r="I4034" s="150">
        <v>0</v>
      </c>
      <c r="J4034" s="150">
        <v>185</v>
      </c>
      <c r="K4034" s="150">
        <v>0</v>
      </c>
      <c r="L4034" s="150"/>
      <c r="M4034" s="150">
        <v>69</v>
      </c>
      <c r="N4034" s="150">
        <v>14.127340316772461</v>
      </c>
      <c r="O4034" s="150">
        <v>0</v>
      </c>
      <c r="P4034" s="150"/>
      <c r="Q4034" s="150">
        <v>0</v>
      </c>
      <c r="R4034" s="150">
        <v>62.575000762939453</v>
      </c>
      <c r="S4034" s="150">
        <v>9.4840002059936523</v>
      </c>
      <c r="T4034" s="150">
        <v>0</v>
      </c>
      <c r="U4034" s="150">
        <v>0</v>
      </c>
      <c r="V4034" s="150">
        <v>1079</v>
      </c>
      <c r="W4034" s="150">
        <v>0</v>
      </c>
      <c r="X4034" s="150">
        <v>0.61699998378753662</v>
      </c>
      <c r="Y4034" s="150">
        <v>1142.2496337890625</v>
      </c>
      <c r="Z4034" s="150">
        <v>0</v>
      </c>
      <c r="AA4034" s="150">
        <v>4550.0380859375</v>
      </c>
      <c r="AB4034" s="150">
        <v>32</v>
      </c>
      <c r="AC4034" s="150">
        <v>4.842750072479248</v>
      </c>
      <c r="AD4034" s="150">
        <v>101.26999664306641</v>
      </c>
      <c r="AE4034" s="150">
        <v>30.987480163574219</v>
      </c>
      <c r="AF4034" s="150">
        <v>73.327003479003906</v>
      </c>
      <c r="AG4034" s="150">
        <v>304522</v>
      </c>
      <c r="AH4034" s="150">
        <v>0</v>
      </c>
      <c r="AI4034" s="150">
        <v>46.151885986328125</v>
      </c>
      <c r="AJ4034" s="150">
        <v>303.99200439453125</v>
      </c>
      <c r="AK4034" s="150"/>
      <c r="AL4034" s="150">
        <v>312226.6875</v>
      </c>
      <c r="AM4034" s="150">
        <v>311968.15625</v>
      </c>
      <c r="AN4034" s="150">
        <v>258.52288818359375</v>
      </c>
      <c r="AO4034" s="5" t="s">
        <v>7463</v>
      </c>
    </row>
    <row r="4035" spans="1:41" ht="14.25" x14ac:dyDescent="0.45">
      <c r="A4035" s="150">
        <v>2020</v>
      </c>
      <c r="B4035" s="5" t="s">
        <v>81</v>
      </c>
      <c r="C4035" s="5" t="s">
        <v>179</v>
      </c>
      <c r="D4035" s="5" t="s">
        <v>84</v>
      </c>
      <c r="E4035" s="5" t="s">
        <v>25</v>
      </c>
      <c r="F4035" s="5" t="s">
        <v>200</v>
      </c>
      <c r="G4035" s="5" t="s">
        <v>88</v>
      </c>
      <c r="H4035" s="5" t="s">
        <v>131</v>
      </c>
      <c r="I4035" s="150">
        <v>0</v>
      </c>
      <c r="J4035" s="150">
        <v>185</v>
      </c>
      <c r="K4035" s="150">
        <v>0</v>
      </c>
      <c r="L4035" s="150"/>
      <c r="M4035" s="150">
        <v>69</v>
      </c>
      <c r="N4035" s="150">
        <v>14.12734</v>
      </c>
      <c r="O4035" s="150">
        <v>0</v>
      </c>
      <c r="P4035" s="150"/>
      <c r="Q4035" s="150">
        <v>0</v>
      </c>
      <c r="R4035" s="150">
        <v>62.575000000000003</v>
      </c>
      <c r="S4035" s="150">
        <v>9.484</v>
      </c>
      <c r="T4035" s="150">
        <v>0</v>
      </c>
      <c r="U4035" s="150">
        <v>0</v>
      </c>
      <c r="V4035" s="150">
        <v>1079</v>
      </c>
      <c r="W4035" s="150">
        <v>0</v>
      </c>
      <c r="X4035" s="150">
        <v>0.61699999999999999</v>
      </c>
      <c r="Y4035" s="150">
        <v>1142.2496699999999</v>
      </c>
      <c r="Z4035" s="150">
        <v>0</v>
      </c>
      <c r="AA4035" s="150">
        <v>4550.0382599999984</v>
      </c>
      <c r="AB4035" s="150">
        <v>32</v>
      </c>
      <c r="AC4035" s="150">
        <v>4.8427499999999997</v>
      </c>
      <c r="AD4035" s="150">
        <v>101.27</v>
      </c>
      <c r="AE4035" s="150">
        <v>30.987480000000001</v>
      </c>
      <c r="AF4035" s="150">
        <v>73.326999999999998</v>
      </c>
      <c r="AG4035" s="150">
        <v>304522</v>
      </c>
      <c r="AH4035" s="150">
        <v>0</v>
      </c>
      <c r="AI4035" s="150">
        <v>46.151885999999998</v>
      </c>
      <c r="AJ4035" s="150">
        <v>303.99198999999999</v>
      </c>
      <c r="AK4035" s="150"/>
      <c r="AL4035" s="150">
        <v>312226.6875</v>
      </c>
      <c r="AM4035" s="150">
        <v>311968.15625</v>
      </c>
      <c r="AN4035" s="150">
        <v>258.52288818359375</v>
      </c>
      <c r="AO4035" s="5" t="s">
        <v>7464</v>
      </c>
    </row>
    <row r="4036" spans="1:41" ht="14.25" x14ac:dyDescent="0.45">
      <c r="A4036" s="150">
        <v>2020</v>
      </c>
      <c r="B4036" s="5" t="s">
        <v>81</v>
      </c>
      <c r="C4036" s="5" t="s">
        <v>179</v>
      </c>
      <c r="D4036" s="5" t="s">
        <v>84</v>
      </c>
      <c r="E4036" s="5" t="s">
        <v>25</v>
      </c>
      <c r="F4036" s="5" t="s">
        <v>203</v>
      </c>
      <c r="G4036" s="5" t="s">
        <v>87</v>
      </c>
      <c r="H4036" s="5" t="s">
        <v>131</v>
      </c>
      <c r="I4036" s="150">
        <v>0</v>
      </c>
      <c r="J4036" s="150">
        <v>448</v>
      </c>
      <c r="K4036" s="150">
        <v>0</v>
      </c>
      <c r="L4036" s="150"/>
      <c r="M4036" s="150">
        <v>3</v>
      </c>
      <c r="N4036" s="150">
        <v>427.27651977539063</v>
      </c>
      <c r="O4036" s="150">
        <v>0</v>
      </c>
      <c r="P4036" s="150"/>
      <c r="Q4036" s="150">
        <v>0</v>
      </c>
      <c r="R4036" s="150">
        <v>17.076000213623047</v>
      </c>
      <c r="S4036" s="150">
        <v>40.38800048828125</v>
      </c>
      <c r="T4036" s="150">
        <v>0</v>
      </c>
      <c r="U4036" s="150">
        <v>0</v>
      </c>
      <c r="V4036" s="150">
        <v>803</v>
      </c>
      <c r="W4036" s="150">
        <v>0</v>
      </c>
      <c r="X4036" s="150">
        <v>0</v>
      </c>
      <c r="Y4036" s="150">
        <v>4308.7109375</v>
      </c>
      <c r="Z4036" s="150">
        <v>0</v>
      </c>
      <c r="AA4036" s="150">
        <v>7601.2041015625</v>
      </c>
      <c r="AB4036" s="150">
        <v>0</v>
      </c>
      <c r="AC4036" s="150">
        <v>0</v>
      </c>
      <c r="AD4036" s="150">
        <v>2009.0699462890625</v>
      </c>
      <c r="AE4036" s="150">
        <v>14632.380859375</v>
      </c>
      <c r="AF4036" s="150"/>
      <c r="AG4036" s="150">
        <v>287213</v>
      </c>
      <c r="AH4036" s="150">
        <v>2017.3551025390625</v>
      </c>
      <c r="AI4036" s="150">
        <v>0</v>
      </c>
      <c r="AJ4036" s="150">
        <v>590.2440185546875</v>
      </c>
      <c r="AK4036" s="150"/>
      <c r="AL4036" s="150">
        <v>320110.6875</v>
      </c>
      <c r="AM4036" s="150">
        <v>316040.90625</v>
      </c>
      <c r="AN4036" s="150">
        <v>4069.81298828125</v>
      </c>
      <c r="AO4036" s="5" t="s">
        <v>7465</v>
      </c>
    </row>
    <row r="4037" spans="1:41" ht="14.25" x14ac:dyDescent="0.45">
      <c r="A4037" s="150">
        <v>2020</v>
      </c>
      <c r="B4037" s="5" t="s">
        <v>81</v>
      </c>
      <c r="C4037" s="5" t="s">
        <v>179</v>
      </c>
      <c r="D4037" s="5" t="s">
        <v>84</v>
      </c>
      <c r="E4037" s="5" t="s">
        <v>25</v>
      </c>
      <c r="F4037" s="5" t="s">
        <v>203</v>
      </c>
      <c r="G4037" s="5" t="s">
        <v>88</v>
      </c>
      <c r="H4037" s="5" t="s">
        <v>131</v>
      </c>
      <c r="I4037" s="150">
        <v>0</v>
      </c>
      <c r="J4037" s="150">
        <v>448</v>
      </c>
      <c r="K4037" s="150">
        <v>0</v>
      </c>
      <c r="L4037" s="150"/>
      <c r="M4037" s="150">
        <v>3</v>
      </c>
      <c r="N4037" s="150">
        <v>427.27652999999913</v>
      </c>
      <c r="O4037" s="150">
        <v>0</v>
      </c>
      <c r="P4037" s="150"/>
      <c r="Q4037" s="150">
        <v>0</v>
      </c>
      <c r="R4037" s="150">
        <v>17.076000000000001</v>
      </c>
      <c r="S4037" s="150">
        <v>40.387999999999998</v>
      </c>
      <c r="T4037" s="150">
        <v>0</v>
      </c>
      <c r="U4037" s="150">
        <v>0</v>
      </c>
      <c r="V4037" s="150">
        <v>803</v>
      </c>
      <c r="W4037" s="150">
        <v>0</v>
      </c>
      <c r="X4037" s="150">
        <v>0</v>
      </c>
      <c r="Y4037" s="150">
        <v>4308.71072</v>
      </c>
      <c r="Z4037" s="150">
        <v>0</v>
      </c>
      <c r="AA4037" s="150">
        <v>7601.2039199999999</v>
      </c>
      <c r="AB4037" s="150">
        <v>0</v>
      </c>
      <c r="AC4037" s="150">
        <v>0</v>
      </c>
      <c r="AD4037" s="150">
        <v>2009.07</v>
      </c>
      <c r="AE4037" s="150">
        <v>14632.38037999983</v>
      </c>
      <c r="AF4037" s="150"/>
      <c r="AG4037" s="150">
        <v>287213</v>
      </c>
      <c r="AH4037" s="150">
        <v>2017.3551150743481</v>
      </c>
      <c r="AI4037" s="150">
        <v>0</v>
      </c>
      <c r="AJ4037" s="150">
        <v>590.24398999999994</v>
      </c>
      <c r="AK4037" s="150"/>
      <c r="AL4037" s="150">
        <v>320110.6875</v>
      </c>
      <c r="AM4037" s="150">
        <v>316040.90625</v>
      </c>
      <c r="AN4037" s="150">
        <v>4069.813232421875</v>
      </c>
      <c r="AO4037" s="5" t="s">
        <v>7466</v>
      </c>
    </row>
    <row r="4038" spans="1:41" ht="14.25" x14ac:dyDescent="0.45">
      <c r="A4038" s="150">
        <v>2020</v>
      </c>
      <c r="B4038" s="5" t="s">
        <v>81</v>
      </c>
      <c r="C4038" s="5" t="s">
        <v>179</v>
      </c>
      <c r="D4038" s="5" t="s">
        <v>84</v>
      </c>
      <c r="E4038" s="5" t="s">
        <v>25</v>
      </c>
      <c r="F4038" s="5" t="s">
        <v>237</v>
      </c>
      <c r="G4038" s="5" t="s">
        <v>87</v>
      </c>
      <c r="H4038" s="5" t="s">
        <v>131</v>
      </c>
      <c r="I4038" s="150">
        <v>343.08447265625</v>
      </c>
      <c r="J4038" s="150">
        <v>4254</v>
      </c>
      <c r="K4038" s="150">
        <v>0</v>
      </c>
      <c r="L4038" s="150">
        <v>181</v>
      </c>
      <c r="M4038" s="150">
        <v>26698</v>
      </c>
      <c r="N4038" s="150">
        <v>4442.83935546875</v>
      </c>
      <c r="O4038" s="150">
        <v>485.12551879882813</v>
      </c>
      <c r="P4038" s="150">
        <v>1180.1513671875</v>
      </c>
      <c r="Q4038" s="150">
        <v>0</v>
      </c>
      <c r="R4038" s="150">
        <v>1423.8900146484375</v>
      </c>
      <c r="S4038" s="150">
        <v>740.572998046875</v>
      </c>
      <c r="T4038" s="150">
        <v>688.61785888671875</v>
      </c>
      <c r="U4038" s="150">
        <v>121.84483337402344</v>
      </c>
      <c r="V4038" s="150">
        <v>3436</v>
      </c>
      <c r="W4038" s="150">
        <v>785</v>
      </c>
      <c r="X4038" s="150">
        <v>3662.447998046875</v>
      </c>
      <c r="Y4038" s="150">
        <v>13521.4375</v>
      </c>
      <c r="Z4038" s="150">
        <v>855.25897216796875</v>
      </c>
      <c r="AA4038" s="150">
        <v>44984.328125</v>
      </c>
      <c r="AB4038" s="150">
        <v>32</v>
      </c>
      <c r="AC4038" s="150">
        <v>611.43536376953125</v>
      </c>
      <c r="AD4038" s="150">
        <v>3668.280029296875</v>
      </c>
      <c r="AE4038" s="150">
        <v>16346.5654296875</v>
      </c>
      <c r="AF4038" s="150">
        <v>339.9150390625</v>
      </c>
      <c r="AG4038" s="150">
        <v>615001</v>
      </c>
      <c r="AH4038" s="150">
        <v>2605.72412109375</v>
      </c>
      <c r="AI4038" s="150">
        <v>2839.88818359375</v>
      </c>
      <c r="AJ4038" s="150">
        <v>1290.6163330078125</v>
      </c>
      <c r="AK4038" s="150">
        <v>202</v>
      </c>
      <c r="AL4038" s="150">
        <v>750741.0625</v>
      </c>
      <c r="AM4038" s="150">
        <v>708333.375</v>
      </c>
      <c r="AN4038" s="150">
        <v>42407.65234375</v>
      </c>
      <c r="AO4038" s="5" t="s">
        <v>7467</v>
      </c>
    </row>
    <row r="4039" spans="1:41" ht="14.25" x14ac:dyDescent="0.45">
      <c r="A4039" s="150">
        <v>2020</v>
      </c>
      <c r="B4039" s="5" t="s">
        <v>81</v>
      </c>
      <c r="C4039" s="5" t="s">
        <v>179</v>
      </c>
      <c r="D4039" s="5" t="s">
        <v>84</v>
      </c>
      <c r="E4039" s="5" t="s">
        <v>25</v>
      </c>
      <c r="F4039" s="5" t="s">
        <v>237</v>
      </c>
      <c r="G4039" s="5" t="s">
        <v>88</v>
      </c>
      <c r="H4039" s="5" t="s">
        <v>131</v>
      </c>
      <c r="I4039" s="150">
        <v>343.08447647671233</v>
      </c>
      <c r="J4039" s="150">
        <v>4254</v>
      </c>
      <c r="K4039" s="150">
        <v>0</v>
      </c>
      <c r="L4039" s="150">
        <v>181</v>
      </c>
      <c r="M4039" s="150">
        <v>26698</v>
      </c>
      <c r="N4039" s="150">
        <v>4442.8395000000037</v>
      </c>
      <c r="O4039" s="150">
        <v>485.12553100000002</v>
      </c>
      <c r="P4039" s="150">
        <v>1180.1513600000001</v>
      </c>
      <c r="Q4039" s="150">
        <v>0</v>
      </c>
      <c r="R4039" s="150">
        <v>1423.89</v>
      </c>
      <c r="S4039" s="150">
        <v>740.57300000000009</v>
      </c>
      <c r="T4039" s="150">
        <v>688.61783000000003</v>
      </c>
      <c r="U4039" s="150">
        <v>121.84483</v>
      </c>
      <c r="V4039" s="150">
        <v>3436</v>
      </c>
      <c r="W4039" s="150">
        <v>785</v>
      </c>
      <c r="X4039" s="150">
        <v>3662.4479999999999</v>
      </c>
      <c r="Y4039" s="150">
        <v>13521.437190000001</v>
      </c>
      <c r="Z4039" s="150">
        <v>855.25900000000001</v>
      </c>
      <c r="AA4039" s="150">
        <v>44984.326539999987</v>
      </c>
      <c r="AB4039" s="150">
        <v>32</v>
      </c>
      <c r="AC4039" s="150">
        <v>611.4353797759137</v>
      </c>
      <c r="AD4039" s="150">
        <v>3668.28</v>
      </c>
      <c r="AE4039" s="150">
        <v>16346.56541999983</v>
      </c>
      <c r="AF4039" s="150">
        <v>339.91505000000001</v>
      </c>
      <c r="AG4039" s="150">
        <v>615001</v>
      </c>
      <c r="AH4039" s="150">
        <v>2605.7240633708661</v>
      </c>
      <c r="AI4039" s="150">
        <v>2839.888248490628</v>
      </c>
      <c r="AJ4039" s="150">
        <v>1290.6163899999999</v>
      </c>
      <c r="AK4039" s="150">
        <v>202</v>
      </c>
      <c r="AL4039" s="150">
        <v>750741.0625</v>
      </c>
      <c r="AM4039" s="150">
        <v>708333.375</v>
      </c>
      <c r="AN4039" s="150">
        <v>42407.65234375</v>
      </c>
      <c r="AO4039" s="5" t="s">
        <v>7468</v>
      </c>
    </row>
    <row r="4040" spans="1:41" ht="14.25" x14ac:dyDescent="0.45">
      <c r="A4040" s="150">
        <v>2020</v>
      </c>
      <c r="B4040" s="5" t="s">
        <v>81</v>
      </c>
      <c r="C4040" s="5" t="s">
        <v>179</v>
      </c>
      <c r="D4040" s="5" t="s">
        <v>84</v>
      </c>
      <c r="E4040" s="5" t="s">
        <v>25</v>
      </c>
      <c r="F4040" s="5" t="s">
        <v>238</v>
      </c>
      <c r="G4040" s="5" t="s">
        <v>87</v>
      </c>
      <c r="H4040" s="5" t="s">
        <v>131</v>
      </c>
      <c r="I4040" s="150">
        <v>343.08447265625</v>
      </c>
      <c r="J4040" s="150">
        <v>4220</v>
      </c>
      <c r="K4040" s="150">
        <v>0</v>
      </c>
      <c r="L4040" s="150">
        <v>181</v>
      </c>
      <c r="M4040" s="150">
        <v>26698</v>
      </c>
      <c r="N4040" s="150">
        <v>4442.83935546875</v>
      </c>
      <c r="O4040" s="150">
        <v>485.12551879882813</v>
      </c>
      <c r="P4040" s="150">
        <v>1180.1513671875</v>
      </c>
      <c r="Q4040" s="150">
        <v>0</v>
      </c>
      <c r="R4040" s="150">
        <v>1423.8900146484375</v>
      </c>
      <c r="S4040" s="150">
        <v>740.572998046875</v>
      </c>
      <c r="T4040" s="150">
        <v>688.61785888671875</v>
      </c>
      <c r="U4040" s="150">
        <v>121.84483337402344</v>
      </c>
      <c r="V4040" s="150">
        <v>3436</v>
      </c>
      <c r="W4040" s="150">
        <v>-9</v>
      </c>
      <c r="X4040" s="150">
        <v>3662.447998046875</v>
      </c>
      <c r="Y4040" s="150">
        <v>12587.4375</v>
      </c>
      <c r="Z4040" s="150">
        <v>855.25897216796875</v>
      </c>
      <c r="AA4040" s="150">
        <v>44980.625</v>
      </c>
      <c r="AB4040" s="150">
        <v>32</v>
      </c>
      <c r="AC4040" s="150">
        <v>611.43536376953125</v>
      </c>
      <c r="AD4040" s="150">
        <v>3668.280029296875</v>
      </c>
      <c r="AE4040" s="150">
        <v>16346.5654296875</v>
      </c>
      <c r="AF4040" s="150">
        <v>339.9150390625</v>
      </c>
      <c r="AG4040" s="150">
        <v>614899</v>
      </c>
      <c r="AH4040" s="150">
        <v>2596.8759765625</v>
      </c>
      <c r="AI4040" s="150">
        <v>1532.8427734375</v>
      </c>
      <c r="AJ4040" s="150">
        <v>1290.6163330078125</v>
      </c>
      <c r="AK4040" s="150">
        <v>202</v>
      </c>
      <c r="AL4040" s="150">
        <v>747557.375</v>
      </c>
      <c r="AM4040" s="150">
        <v>707259.6875</v>
      </c>
      <c r="AN4040" s="150">
        <v>40297.76171875</v>
      </c>
      <c r="AO4040" s="5" t="s">
        <v>7469</v>
      </c>
    </row>
    <row r="4041" spans="1:41" ht="14.25" x14ac:dyDescent="0.45">
      <c r="A4041" s="150">
        <v>2020</v>
      </c>
      <c r="B4041" s="5" t="s">
        <v>81</v>
      </c>
      <c r="C4041" s="5" t="s">
        <v>179</v>
      </c>
      <c r="D4041" s="5" t="s">
        <v>84</v>
      </c>
      <c r="E4041" s="5" t="s">
        <v>25</v>
      </c>
      <c r="F4041" s="5" t="s">
        <v>238</v>
      </c>
      <c r="G4041" s="5" t="s">
        <v>88</v>
      </c>
      <c r="H4041" s="5" t="s">
        <v>131</v>
      </c>
      <c r="I4041" s="150">
        <v>343.08447647671233</v>
      </c>
      <c r="J4041" s="150">
        <v>4220</v>
      </c>
      <c r="K4041" s="150">
        <v>0</v>
      </c>
      <c r="L4041" s="150">
        <v>181</v>
      </c>
      <c r="M4041" s="150">
        <v>26698</v>
      </c>
      <c r="N4041" s="150">
        <v>4442.8395000000037</v>
      </c>
      <c r="O4041" s="150">
        <v>485.12553100000002</v>
      </c>
      <c r="P4041" s="150">
        <v>1180.1513600000001</v>
      </c>
      <c r="Q4041" s="150">
        <v>0</v>
      </c>
      <c r="R4041" s="150">
        <v>1423.89</v>
      </c>
      <c r="S4041" s="150">
        <v>740.57300000000009</v>
      </c>
      <c r="T4041" s="150">
        <v>688.61783000000003</v>
      </c>
      <c r="U4041" s="150">
        <v>121.84483</v>
      </c>
      <c r="V4041" s="150">
        <v>3436</v>
      </c>
      <c r="W4041" s="150">
        <v>-9</v>
      </c>
      <c r="X4041" s="150">
        <v>3662.4479999999999</v>
      </c>
      <c r="Y4041" s="150">
        <v>12587.437190000001</v>
      </c>
      <c r="Z4041" s="150">
        <v>855.25900000000001</v>
      </c>
      <c r="AA4041" s="150">
        <v>44980.623539999993</v>
      </c>
      <c r="AB4041" s="150">
        <v>32</v>
      </c>
      <c r="AC4041" s="150">
        <v>611.4353797759137</v>
      </c>
      <c r="AD4041" s="150">
        <v>3668.28</v>
      </c>
      <c r="AE4041" s="150">
        <v>16346.56541999983</v>
      </c>
      <c r="AF4041" s="150">
        <v>339.91505000000001</v>
      </c>
      <c r="AG4041" s="150">
        <v>614899</v>
      </c>
      <c r="AH4041" s="150">
        <v>2596.8760633708662</v>
      </c>
      <c r="AI4041" s="150">
        <v>1532.8428237636281</v>
      </c>
      <c r="AJ4041" s="150">
        <v>1290.6163899999999</v>
      </c>
      <c r="AK4041" s="150">
        <v>202</v>
      </c>
      <c r="AL4041" s="150">
        <v>747557.375</v>
      </c>
      <c r="AM4041" s="150">
        <v>707259.6875</v>
      </c>
      <c r="AN4041" s="150">
        <v>40297.76171875</v>
      </c>
      <c r="AO4041" s="5" t="s">
        <v>7470</v>
      </c>
    </row>
    <row r="4042" spans="1:41" ht="14.25" x14ac:dyDescent="0.45">
      <c r="A4042" s="150">
        <v>2020</v>
      </c>
      <c r="B4042" s="5" t="s">
        <v>81</v>
      </c>
      <c r="C4042" s="5" t="s">
        <v>179</v>
      </c>
      <c r="D4042" s="5" t="s">
        <v>84</v>
      </c>
      <c r="E4042" s="5" t="s">
        <v>25</v>
      </c>
      <c r="F4042" s="5" t="s">
        <v>206</v>
      </c>
      <c r="G4042" s="5" t="s">
        <v>87</v>
      </c>
      <c r="H4042" s="5" t="s">
        <v>131</v>
      </c>
      <c r="I4042" s="150">
        <v>124.43748474121094</v>
      </c>
      <c r="J4042" s="150">
        <v>546</v>
      </c>
      <c r="K4042" s="150">
        <v>0</v>
      </c>
      <c r="L4042" s="150"/>
      <c r="M4042" s="150">
        <v>20104</v>
      </c>
      <c r="N4042" s="150">
        <v>2601.068603515625</v>
      </c>
      <c r="O4042" s="150">
        <v>0</v>
      </c>
      <c r="P4042" s="150"/>
      <c r="Q4042" s="150">
        <v>0</v>
      </c>
      <c r="R4042" s="150">
        <v>315.71701049804688</v>
      </c>
      <c r="S4042" s="150">
        <v>254.57899475097656</v>
      </c>
      <c r="T4042" s="150">
        <v>0</v>
      </c>
      <c r="U4042" s="150">
        <v>0</v>
      </c>
      <c r="V4042" s="150">
        <v>40</v>
      </c>
      <c r="W4042" s="150">
        <v>535</v>
      </c>
      <c r="X4042" s="150">
        <v>3386.623046875</v>
      </c>
      <c r="Y4042" s="150">
        <v>3341.366455078125</v>
      </c>
      <c r="Z4042" s="150">
        <v>665.76898193359375</v>
      </c>
      <c r="AA4042" s="150">
        <v>14195.853515625</v>
      </c>
      <c r="AB4042" s="150">
        <v>0</v>
      </c>
      <c r="AC4042" s="150">
        <v>19.015281677246094</v>
      </c>
      <c r="AD4042" s="150">
        <v>717.97998046875</v>
      </c>
      <c r="AE4042" s="150">
        <v>1484.955078125</v>
      </c>
      <c r="AF4042" s="150">
        <v>56.638889312744141</v>
      </c>
      <c r="AG4042" s="150">
        <v>12987</v>
      </c>
      <c r="AH4042" s="150">
        <v>10.177983283996582</v>
      </c>
      <c r="AI4042" s="150">
        <v>0</v>
      </c>
      <c r="AJ4042" s="150">
        <v>89.87518310546875</v>
      </c>
      <c r="AK4042" s="150"/>
      <c r="AL4042" s="150">
        <v>61476.0625</v>
      </c>
      <c r="AM4042" s="150">
        <v>36467.6953125</v>
      </c>
      <c r="AN4042" s="150">
        <v>25008.359375</v>
      </c>
      <c r="AO4042" s="5" t="s">
        <v>7471</v>
      </c>
    </row>
    <row r="4043" spans="1:41" ht="14.25" x14ac:dyDescent="0.45">
      <c r="A4043" s="150">
        <v>2020</v>
      </c>
      <c r="B4043" s="5" t="s">
        <v>81</v>
      </c>
      <c r="C4043" s="5" t="s">
        <v>179</v>
      </c>
      <c r="D4043" s="5" t="s">
        <v>84</v>
      </c>
      <c r="E4043" s="5" t="s">
        <v>25</v>
      </c>
      <c r="F4043" s="5" t="s">
        <v>206</v>
      </c>
      <c r="G4043" s="5" t="s">
        <v>88</v>
      </c>
      <c r="H4043" s="5" t="s">
        <v>131</v>
      </c>
      <c r="I4043" s="150">
        <v>124.4374865062164</v>
      </c>
      <c r="J4043" s="150">
        <v>546</v>
      </c>
      <c r="K4043" s="150">
        <v>0</v>
      </c>
      <c r="L4043" s="150"/>
      <c r="M4043" s="150">
        <v>20104</v>
      </c>
      <c r="N4043" s="150">
        <v>2601.068590000004</v>
      </c>
      <c r="O4043" s="150">
        <v>0</v>
      </c>
      <c r="P4043" s="150"/>
      <c r="Q4043" s="150">
        <v>0</v>
      </c>
      <c r="R4043" s="150">
        <v>315.71699999999998</v>
      </c>
      <c r="S4043" s="150">
        <v>254.57900000000001</v>
      </c>
      <c r="T4043" s="150">
        <v>0</v>
      </c>
      <c r="U4043" s="150">
        <v>0</v>
      </c>
      <c r="V4043" s="150">
        <v>40</v>
      </c>
      <c r="W4043" s="150">
        <v>535</v>
      </c>
      <c r="X4043" s="150">
        <v>3386.623</v>
      </c>
      <c r="Y4043" s="150">
        <v>3341.3664399999998</v>
      </c>
      <c r="Z4043" s="150">
        <v>665.76900000000001</v>
      </c>
      <c r="AA4043" s="150">
        <v>14195.85385</v>
      </c>
      <c r="AB4043" s="150">
        <v>0</v>
      </c>
      <c r="AC4043" s="150">
        <v>19.015281999999999</v>
      </c>
      <c r="AD4043" s="150">
        <v>717.98</v>
      </c>
      <c r="AE4043" s="150">
        <v>1484.955120000001</v>
      </c>
      <c r="AF4043" s="150">
        <v>56.638890000000004</v>
      </c>
      <c r="AG4043" s="150">
        <v>12987</v>
      </c>
      <c r="AH4043" s="150">
        <v>10.17798366655734</v>
      </c>
      <c r="AI4043" s="150">
        <v>0</v>
      </c>
      <c r="AJ4043" s="150">
        <v>89.875180000000015</v>
      </c>
      <c r="AK4043" s="150"/>
      <c r="AL4043" s="150">
        <v>61476.0625</v>
      </c>
      <c r="AM4043" s="150">
        <v>36467.6953125</v>
      </c>
      <c r="AN4043" s="150">
        <v>25008.359375</v>
      </c>
      <c r="AO4043" s="5" t="s">
        <v>7472</v>
      </c>
    </row>
    <row r="4044" spans="1:41" ht="14.25" x14ac:dyDescent="0.45">
      <c r="A4044" s="150">
        <v>2020</v>
      </c>
      <c r="B4044" s="5" t="s">
        <v>7352</v>
      </c>
      <c r="C4044" s="5" t="s">
        <v>269</v>
      </c>
      <c r="D4044" s="5" t="s">
        <v>82</v>
      </c>
      <c r="E4044" s="5" t="s">
        <v>98</v>
      </c>
      <c r="F4044" s="5" t="s">
        <v>99</v>
      </c>
      <c r="G4044" s="5" t="s">
        <v>83</v>
      </c>
      <c r="H4044" s="5" t="s">
        <v>100</v>
      </c>
      <c r="I4044" s="150">
        <v>832.11483321868729</v>
      </c>
      <c r="J4044" s="150">
        <v>1430.7531830329999</v>
      </c>
      <c r="K4044" s="150">
        <v>54.3</v>
      </c>
      <c r="L4044" s="150">
        <v>116</v>
      </c>
      <c r="M4044" s="150">
        <v>624.20000000000005</v>
      </c>
      <c r="N4044" s="150">
        <v>654.43728599999997</v>
      </c>
      <c r="O4044" s="150">
        <v>310.60000000000002</v>
      </c>
      <c r="P4044" s="150">
        <v>448</v>
      </c>
      <c r="Q4044" s="150">
        <v>264.199119</v>
      </c>
      <c r="R4044" s="150">
        <v>567.23</v>
      </c>
      <c r="S4044" s="150">
        <v>655.01505107947014</v>
      </c>
      <c r="T4044" s="150">
        <v>411.33</v>
      </c>
      <c r="U4044" s="150">
        <v>145.423</v>
      </c>
      <c r="V4044" s="150">
        <v>656.31</v>
      </c>
      <c r="W4044" s="150">
        <v>276.25200000000001</v>
      </c>
      <c r="X4044" s="150">
        <v>1131.761979377367</v>
      </c>
      <c r="Y4044" s="150">
        <v>3318.969575757576</v>
      </c>
      <c r="Z4044" s="150">
        <v>428</v>
      </c>
      <c r="AA4044" s="150">
        <v>5141.7030000000004</v>
      </c>
      <c r="AB4044" s="150">
        <v>82</v>
      </c>
      <c r="AC4044" s="150">
        <v>414.726</v>
      </c>
      <c r="AD4044" s="150">
        <v>786.47977382341776</v>
      </c>
      <c r="AE4044" s="150">
        <v>350</v>
      </c>
      <c r="AF4044" s="150">
        <v>1703</v>
      </c>
      <c r="AG4044" s="150">
        <v>8767.0440704746197</v>
      </c>
      <c r="AH4044" s="150">
        <v>1315</v>
      </c>
      <c r="AI4044" s="150">
        <v>419.7</v>
      </c>
      <c r="AJ4044" s="150">
        <v>2391</v>
      </c>
      <c r="AK4044" s="150">
        <v>252.54217399999999</v>
      </c>
      <c r="AL4044" s="150">
        <v>33948.09375</v>
      </c>
      <c r="AM4044" s="150">
        <v>27628.91015625</v>
      </c>
      <c r="AN4044" s="150">
        <v>6319.18115234375</v>
      </c>
      <c r="AO4044" s="5" t="s">
        <v>7473</v>
      </c>
    </row>
    <row r="4045" spans="1:41" ht="14.25" x14ac:dyDescent="0.45">
      <c r="A4045" s="150">
        <v>2020</v>
      </c>
      <c r="B4045" s="5" t="s">
        <v>4980</v>
      </c>
      <c r="C4045" s="5" t="s">
        <v>269</v>
      </c>
      <c r="D4045" s="5" t="s">
        <v>82</v>
      </c>
      <c r="E4045" s="5" t="s">
        <v>98</v>
      </c>
      <c r="F4045" s="5" t="s">
        <v>99</v>
      </c>
      <c r="G4045" s="5" t="s">
        <v>83</v>
      </c>
      <c r="H4045" s="5" t="s">
        <v>100</v>
      </c>
      <c r="I4045" s="150">
        <v>896.47553194488364</v>
      </c>
      <c r="J4045" s="150">
        <v>1443</v>
      </c>
      <c r="K4045" s="150">
        <v>53.7</v>
      </c>
      <c r="L4045" s="150">
        <v>113</v>
      </c>
      <c r="M4045" s="150">
        <v>620.45612866440001</v>
      </c>
      <c r="N4045" s="150">
        <v>646.9947496989638</v>
      </c>
      <c r="O4045" s="150">
        <v>310.60000000000002</v>
      </c>
      <c r="P4045" s="150">
        <v>433</v>
      </c>
      <c r="Q4045" s="150">
        <v>275.45431217422492</v>
      </c>
      <c r="R4045" s="150">
        <v>574</v>
      </c>
      <c r="S4045" s="150">
        <v>660.76296397606041</v>
      </c>
      <c r="T4045" s="150">
        <v>394</v>
      </c>
      <c r="U4045" s="150">
        <v>142.41847999999999</v>
      </c>
      <c r="V4045" s="150">
        <v>677</v>
      </c>
      <c r="W4045" s="150">
        <v>270.2</v>
      </c>
      <c r="X4045" s="150">
        <v>1162.9641837920001</v>
      </c>
      <c r="Y4045" s="150">
        <v>3401.7857909090908</v>
      </c>
      <c r="Z4045" s="150">
        <v>458</v>
      </c>
      <c r="AA4045" s="150">
        <v>5208.4467370950324</v>
      </c>
      <c r="AB4045" s="150">
        <v>82</v>
      </c>
      <c r="AC4045" s="150">
        <v>417.17379599999992</v>
      </c>
      <c r="AD4045" s="150">
        <v>773.71424999999999</v>
      </c>
      <c r="AE4045" s="150">
        <v>420</v>
      </c>
      <c r="AF4045" s="150">
        <v>1668</v>
      </c>
      <c r="AG4045" s="150">
        <v>8732</v>
      </c>
      <c r="AH4045" s="150">
        <v>1259</v>
      </c>
      <c r="AI4045" s="150">
        <v>420.36270674999992</v>
      </c>
      <c r="AJ4045" s="150">
        <v>2418.2330745789468</v>
      </c>
      <c r="AK4045" s="150">
        <v>251.92682232650839</v>
      </c>
      <c r="AL4045" s="150">
        <v>34184.671875</v>
      </c>
      <c r="AM4045" s="150">
        <v>27924.982421875</v>
      </c>
      <c r="AN4045" s="150">
        <v>6259.68701171875</v>
      </c>
      <c r="AO4045" s="5" t="s">
        <v>5727</v>
      </c>
    </row>
    <row r="4046" spans="1:41" ht="14.25" x14ac:dyDescent="0.45">
      <c r="A4046" s="150">
        <v>2020</v>
      </c>
      <c r="B4046" s="5" t="s">
        <v>4024</v>
      </c>
      <c r="C4046" s="5" t="s">
        <v>269</v>
      </c>
      <c r="D4046" s="5" t="s">
        <v>82</v>
      </c>
      <c r="E4046" s="5" t="s">
        <v>98</v>
      </c>
      <c r="F4046" s="5" t="s">
        <v>99</v>
      </c>
      <c r="G4046" s="5" t="s">
        <v>83</v>
      </c>
      <c r="H4046" s="5" t="s">
        <v>100</v>
      </c>
      <c r="I4046" s="150">
        <v>896.63136286634028</v>
      </c>
      <c r="J4046" s="150">
        <v>1381.0028815133171</v>
      </c>
      <c r="K4046" s="150">
        <v>53.6</v>
      </c>
      <c r="L4046" s="150">
        <v>112</v>
      </c>
      <c r="M4046" s="150">
        <v>614</v>
      </c>
      <c r="N4046" s="150">
        <v>633.41557163440291</v>
      </c>
      <c r="O4046" s="150">
        <v>314.5</v>
      </c>
      <c r="P4046" s="150">
        <v>450</v>
      </c>
      <c r="Q4046" s="150">
        <v>276.16860236155168</v>
      </c>
      <c r="R4046" s="150">
        <v>637</v>
      </c>
      <c r="S4046" s="150">
        <v>667.91105223880595</v>
      </c>
      <c r="T4046" s="150">
        <v>395.3</v>
      </c>
      <c r="U4046" s="150">
        <v>141.49929520000001</v>
      </c>
      <c r="V4046" s="150">
        <v>656.92299578044242</v>
      </c>
      <c r="W4046" s="150">
        <v>298</v>
      </c>
      <c r="X4046" s="150">
        <v>1162.9641837920001</v>
      </c>
      <c r="Y4046" s="150">
        <v>3336</v>
      </c>
      <c r="Z4046" s="150">
        <v>454</v>
      </c>
      <c r="AA4046" s="150">
        <v>5185.2710954092308</v>
      </c>
      <c r="AB4046" s="150">
        <v>79</v>
      </c>
      <c r="AC4046" s="150">
        <v>444.91672084123587</v>
      </c>
      <c r="AD4046" s="150">
        <v>740.17071774999988</v>
      </c>
      <c r="AE4046" s="150">
        <v>358</v>
      </c>
      <c r="AF4046" s="150">
        <v>1654</v>
      </c>
      <c r="AG4046" s="150">
        <v>8680</v>
      </c>
      <c r="AH4046" s="150">
        <v>1232</v>
      </c>
      <c r="AI4046" s="150">
        <v>420.36270674999992</v>
      </c>
      <c r="AJ4046" s="150">
        <v>2418.2330745789468</v>
      </c>
      <c r="AK4046" s="150">
        <v>261.70349888291958</v>
      </c>
      <c r="AL4046" s="150">
        <v>33954.57421875</v>
      </c>
      <c r="AM4046" s="150">
        <v>27715.060546875</v>
      </c>
      <c r="AN4046" s="150">
        <v>6239.51220703125</v>
      </c>
      <c r="AO4046" s="5" t="s">
        <v>4462</v>
      </c>
    </row>
    <row r="4047" spans="1:41" ht="14.25" x14ac:dyDescent="0.45">
      <c r="A4047" s="150">
        <v>2020</v>
      </c>
      <c r="B4047" s="5" t="s">
        <v>582</v>
      </c>
      <c r="C4047" s="5" t="s">
        <v>269</v>
      </c>
      <c r="D4047" s="5" t="s">
        <v>82</v>
      </c>
      <c r="E4047" s="5" t="s">
        <v>98</v>
      </c>
      <c r="F4047" s="5" t="s">
        <v>99</v>
      </c>
      <c r="G4047" s="5" t="s">
        <v>83</v>
      </c>
      <c r="H4047" s="5" t="s">
        <v>100</v>
      </c>
      <c r="I4047" s="150">
        <v>896.794028069722</v>
      </c>
      <c r="J4047" s="150">
        <v>1390.0710166748679</v>
      </c>
      <c r="K4047" s="150">
        <v>57</v>
      </c>
      <c r="L4047" s="150">
        <v>113</v>
      </c>
      <c r="M4047" s="150">
        <v>627.2635546235</v>
      </c>
      <c r="N4047" s="150">
        <v>743.16601156870058</v>
      </c>
      <c r="O4047" s="150">
        <v>315.5</v>
      </c>
      <c r="P4047" s="150">
        <v>445</v>
      </c>
      <c r="Q4047" s="150">
        <v>274.73021701062493</v>
      </c>
      <c r="R4047" s="150">
        <v>542.5</v>
      </c>
      <c r="S4047" s="150">
        <v>735.06430634233857</v>
      </c>
      <c r="T4047" s="150">
        <v>398</v>
      </c>
      <c r="U4047" s="150">
        <v>138.729894742</v>
      </c>
      <c r="V4047" s="150">
        <v>658.00000000000011</v>
      </c>
      <c r="W4047" s="150">
        <v>301</v>
      </c>
      <c r="X4047" s="150">
        <v>1109</v>
      </c>
      <c r="Y4047" s="150">
        <v>3422.2682553333339</v>
      </c>
      <c r="Z4047" s="150">
        <v>467.9844517389057</v>
      </c>
      <c r="AA4047" s="150">
        <v>5438.9660070030368</v>
      </c>
      <c r="AB4047" s="150">
        <v>79.729468829999988</v>
      </c>
      <c r="AC4047" s="150">
        <v>394.71979173232933</v>
      </c>
      <c r="AD4047" s="150">
        <v>783.72759136374975</v>
      </c>
      <c r="AE4047" s="150">
        <v>375</v>
      </c>
      <c r="AF4047" s="150">
        <v>1978.3238752805539</v>
      </c>
      <c r="AG4047" s="150">
        <v>8812.3086547550647</v>
      </c>
      <c r="AH4047" s="150">
        <v>1231.9278097127681</v>
      </c>
      <c r="AI4047" s="150">
        <v>420.29996604749988</v>
      </c>
      <c r="AJ4047" s="150">
        <v>2478.5343799715279</v>
      </c>
      <c r="AK4047" s="150">
        <v>282.81795292492791</v>
      </c>
      <c r="AL4047" s="150">
        <v>34911.4296875</v>
      </c>
      <c r="AM4047" s="150">
        <v>28570.09765625</v>
      </c>
      <c r="AN4047" s="150">
        <v>6341.33056640625</v>
      </c>
      <c r="AO4047" s="5" t="s">
        <v>1038</v>
      </c>
    </row>
    <row r="4048" spans="1:41" ht="14.25" x14ac:dyDescent="0.45">
      <c r="A4048" s="150">
        <v>2020</v>
      </c>
      <c r="B4048" s="5" t="s">
        <v>6344</v>
      </c>
      <c r="C4048" s="5" t="s">
        <v>269</v>
      </c>
      <c r="D4048" s="5" t="s">
        <v>82</v>
      </c>
      <c r="E4048" s="5" t="s">
        <v>98</v>
      </c>
      <c r="F4048" s="5" t="s">
        <v>99</v>
      </c>
      <c r="G4048" s="5" t="s">
        <v>83</v>
      </c>
      <c r="H4048" s="5" t="s">
        <v>100</v>
      </c>
      <c r="I4048" s="150">
        <v>823</v>
      </c>
      <c r="J4048" s="150">
        <v>1430.029970689186</v>
      </c>
      <c r="K4048" s="150">
        <v>54.3</v>
      </c>
      <c r="L4048" s="150">
        <v>116</v>
      </c>
      <c r="M4048" s="150">
        <v>628.5</v>
      </c>
      <c r="N4048" s="150">
        <v>620</v>
      </c>
      <c r="O4048" s="150">
        <v>310.60000000000002</v>
      </c>
      <c r="P4048" s="150">
        <v>444.68</v>
      </c>
      <c r="Q4048" s="150">
        <v>262.09018500000002</v>
      </c>
      <c r="R4048" s="150">
        <v>567.57800778835917</v>
      </c>
      <c r="S4048" s="150">
        <v>658</v>
      </c>
      <c r="T4048" s="150">
        <v>403</v>
      </c>
      <c r="U4048" s="150">
        <v>148.435</v>
      </c>
      <c r="V4048" s="150">
        <v>674</v>
      </c>
      <c r="W4048" s="150">
        <v>270.2</v>
      </c>
      <c r="X4048" s="150">
        <v>1162.9641837920001</v>
      </c>
      <c r="Y4048" s="150">
        <v>3347.8550909090909</v>
      </c>
      <c r="Z4048" s="150">
        <v>440</v>
      </c>
      <c r="AA4048" s="150">
        <v>5237.4840234506028</v>
      </c>
      <c r="AB4048" s="150">
        <v>82</v>
      </c>
      <c r="AC4048" s="150">
        <v>431.23935521934538</v>
      </c>
      <c r="AD4048" s="150">
        <v>808.09402285499993</v>
      </c>
      <c r="AE4048" s="150">
        <v>363</v>
      </c>
      <c r="AF4048" s="150">
        <v>1704</v>
      </c>
      <c r="AG4048" s="150">
        <v>8764</v>
      </c>
      <c r="AH4048" s="150">
        <v>1328</v>
      </c>
      <c r="AI4048" s="150">
        <v>493.6</v>
      </c>
      <c r="AJ4048" s="150">
        <v>2423.478260869565</v>
      </c>
      <c r="AK4048" s="150">
        <v>253.51105814032201</v>
      </c>
      <c r="AL4048" s="150">
        <v>34249.640625</v>
      </c>
      <c r="AM4048" s="150">
        <v>27796.869140625</v>
      </c>
      <c r="AN4048" s="150">
        <v>6452.76953125</v>
      </c>
      <c r="AO4048" s="5" t="s">
        <v>6706</v>
      </c>
    </row>
    <row r="4049" spans="1:41" ht="14.25" x14ac:dyDescent="0.45">
      <c r="A4049" s="150">
        <v>2020</v>
      </c>
      <c r="B4049" s="5" t="s">
        <v>1478</v>
      </c>
      <c r="C4049" s="5" t="s">
        <v>269</v>
      </c>
      <c r="D4049" s="5" t="s">
        <v>82</v>
      </c>
      <c r="E4049" s="5" t="s">
        <v>98</v>
      </c>
      <c r="F4049" s="5" t="s">
        <v>99</v>
      </c>
      <c r="G4049" s="5" t="s">
        <v>83</v>
      </c>
      <c r="H4049" s="5" t="s">
        <v>100</v>
      </c>
      <c r="I4049" s="150">
        <v>859.51509342147892</v>
      </c>
      <c r="J4049" s="150">
        <v>1382.9788177242719</v>
      </c>
      <c r="K4049" s="150">
        <v>58.7</v>
      </c>
      <c r="L4049" s="150">
        <v>113</v>
      </c>
      <c r="M4049" s="150">
        <v>718</v>
      </c>
      <c r="N4049" s="150">
        <v>670</v>
      </c>
      <c r="O4049" s="150">
        <v>314.88315475175142</v>
      </c>
      <c r="P4049" s="150">
        <v>448</v>
      </c>
      <c r="Q4049" s="150">
        <v>281.29306006449781</v>
      </c>
      <c r="R4049" s="150">
        <v>537.23278974999994</v>
      </c>
      <c r="S4049" s="150">
        <v>730</v>
      </c>
      <c r="T4049" s="150">
        <v>404.08150536098782</v>
      </c>
      <c r="U4049" s="150">
        <v>148.7578053213721</v>
      </c>
      <c r="V4049" s="150">
        <v>659</v>
      </c>
      <c r="W4049" s="150">
        <v>300.84789200000012</v>
      </c>
      <c r="X4049" s="150">
        <v>1104</v>
      </c>
      <c r="Y4049" s="150">
        <v>3424.36</v>
      </c>
      <c r="Z4049" s="150">
        <v>471.3</v>
      </c>
      <c r="AA4049" s="150">
        <v>5107.3494265477266</v>
      </c>
      <c r="AB4049" s="150">
        <v>78.932174141699988</v>
      </c>
      <c r="AC4049" s="150">
        <v>365.23047438342309</v>
      </c>
      <c r="AD4049" s="150">
        <v>775</v>
      </c>
      <c r="AE4049" s="150">
        <v>387</v>
      </c>
      <c r="AF4049" s="150">
        <v>2073.4596463261441</v>
      </c>
      <c r="AG4049" s="150">
        <v>8812.2999999999993</v>
      </c>
      <c r="AH4049" s="150">
        <v>1279.2429455257411</v>
      </c>
      <c r="AI4049" s="150">
        <v>399.07269503499992</v>
      </c>
      <c r="AJ4049" s="150">
        <v>2240.5587853619832</v>
      </c>
      <c r="AK4049" s="150">
        <v>317.13675515467509</v>
      </c>
      <c r="AL4049" s="150">
        <v>34461.23046875</v>
      </c>
      <c r="AM4049" s="150">
        <v>27981.3359375</v>
      </c>
      <c r="AN4049" s="150">
        <v>6479.89697265625</v>
      </c>
      <c r="AO4049" s="5" t="s">
        <v>2817</v>
      </c>
    </row>
    <row r="4050" spans="1:41" ht="14.25" x14ac:dyDescent="0.45">
      <c r="A4050" s="150">
        <v>2020</v>
      </c>
      <c r="B4050" s="5" t="s">
        <v>4024</v>
      </c>
      <c r="C4050" s="5" t="s">
        <v>269</v>
      </c>
      <c r="D4050" s="5" t="s">
        <v>82</v>
      </c>
      <c r="E4050" s="5" t="s">
        <v>98</v>
      </c>
      <c r="F4050" s="5" t="s">
        <v>8</v>
      </c>
      <c r="G4050" s="5" t="s">
        <v>83</v>
      </c>
      <c r="H4050" s="5" t="s">
        <v>101</v>
      </c>
      <c r="I4050" s="150">
        <v>0.67119910905506419</v>
      </c>
      <c r="J4050" s="150">
        <v>0.53</v>
      </c>
      <c r="K4050" s="150">
        <v>0.58273537725592517</v>
      </c>
      <c r="L4050" s="150">
        <v>0.59856685991825287</v>
      </c>
      <c r="M4050" s="150">
        <v>0.50435708156740289</v>
      </c>
      <c r="N4050" s="150">
        <v>0.39623853245160168</v>
      </c>
      <c r="O4050" s="150">
        <v>0.55233579206181949</v>
      </c>
      <c r="P4050" s="150">
        <v>0.49</v>
      </c>
      <c r="Q4050" s="150">
        <v>0.51540160943146518</v>
      </c>
      <c r="R4050" s="150">
        <v>0.6815712200484616</v>
      </c>
      <c r="S4050" s="150">
        <v>0.67470359015042991</v>
      </c>
      <c r="T4050" s="150">
        <v>0.6267440385591071</v>
      </c>
      <c r="U4050" s="150">
        <v>0.47508492882084352</v>
      </c>
      <c r="V4050" s="150">
        <v>0.67101384964945376</v>
      </c>
      <c r="W4050" s="150">
        <v>0.54868169097068786</v>
      </c>
      <c r="X4050" s="150">
        <v>0.74411866312804409</v>
      </c>
      <c r="Y4050" s="150">
        <v>0.59783660566439434</v>
      </c>
      <c r="Z4050" s="150">
        <v>0.78524975785249762</v>
      </c>
      <c r="AA4050" s="150">
        <v>0.63887001014153977</v>
      </c>
      <c r="AB4050" s="150">
        <v>0.64416177429876065</v>
      </c>
      <c r="AC4050" s="150">
        <v>0.66188045555474251</v>
      </c>
      <c r="AD4050" s="150">
        <v>0.6176813587660358</v>
      </c>
      <c r="AE4050" s="150">
        <v>0.59228376679240291</v>
      </c>
      <c r="AF4050" s="150">
        <v>0.53946510110893664</v>
      </c>
      <c r="AG4050" s="150">
        <v>0.52649712003649085</v>
      </c>
      <c r="AH4050" s="150">
        <v>0.50647965070006007</v>
      </c>
      <c r="AI4050" s="150">
        <v>0.62068899186895388</v>
      </c>
      <c r="AJ4050" s="150">
        <v>0.48345709973269418</v>
      </c>
      <c r="AK4050" s="150">
        <v>0.65455248331004878</v>
      </c>
      <c r="AL4050" s="150">
        <v>0.59075367450714111</v>
      </c>
      <c r="AM4050" s="150">
        <v>0.57968330383300781</v>
      </c>
      <c r="AN4050" s="150">
        <v>0.60643666982650757</v>
      </c>
      <c r="AO4050" s="5" t="s">
        <v>4463</v>
      </c>
    </row>
    <row r="4051" spans="1:41" ht="14.25" x14ac:dyDescent="0.45">
      <c r="A4051" s="150">
        <v>2020</v>
      </c>
      <c r="B4051" s="5" t="s">
        <v>1478</v>
      </c>
      <c r="C4051" s="5" t="s">
        <v>269</v>
      </c>
      <c r="D4051" s="5" t="s">
        <v>82</v>
      </c>
      <c r="E4051" s="5" t="s">
        <v>98</v>
      </c>
      <c r="F4051" s="5" t="s">
        <v>8</v>
      </c>
      <c r="G4051" s="5" t="s">
        <v>83</v>
      </c>
      <c r="H4051" s="5" t="s">
        <v>101</v>
      </c>
      <c r="I4051" s="150">
        <v>0.64580381142941401</v>
      </c>
      <c r="J4051" s="150">
        <v>0.55400000000000005</v>
      </c>
      <c r="K4051" s="150">
        <v>0.62045492981566042</v>
      </c>
      <c r="L4051" s="150">
        <v>0.59444900364034248</v>
      </c>
      <c r="M4051" s="150">
        <v>0.56998240834238312</v>
      </c>
      <c r="N4051" s="150">
        <v>0.42024185859802299</v>
      </c>
      <c r="O4051" s="150">
        <v>0.52861125898427241</v>
      </c>
      <c r="P4051" s="150">
        <v>0.50635200506352007</v>
      </c>
      <c r="Q4051" s="150">
        <v>0.54558197735908731</v>
      </c>
      <c r="R4051" s="150">
        <v>0.7023883457847071</v>
      </c>
      <c r="S4051" s="150">
        <v>0.72463768115942029</v>
      </c>
      <c r="T4051" s="150">
        <v>0.63189076337178307</v>
      </c>
      <c r="U4051" s="150">
        <v>0.48715417673918893</v>
      </c>
      <c r="V4051" s="150">
        <v>0.58772117579908678</v>
      </c>
      <c r="W4051" s="150">
        <v>0.541693480546793</v>
      </c>
      <c r="X4051" s="150">
        <v>0.6567347434094527</v>
      </c>
      <c r="Y4051" s="150">
        <v>0.61657519842127251</v>
      </c>
      <c r="Z4051" s="150">
        <v>0.80226312759854612</v>
      </c>
      <c r="AA4051" s="150">
        <v>0.62180871904658419</v>
      </c>
      <c r="AB4051" s="150">
        <v>0.64683644620989811</v>
      </c>
      <c r="AC4051" s="150">
        <v>0.59931506849315075</v>
      </c>
      <c r="AD4051" s="150">
        <v>0.58589615652121319</v>
      </c>
      <c r="AE4051" s="150">
        <v>0.60517920810658665</v>
      </c>
      <c r="AF4051" s="150">
        <v>0.6683026078964226</v>
      </c>
      <c r="AG4051" s="150">
        <v>0.58711936479205273</v>
      </c>
      <c r="AH4051" s="150">
        <v>0.56107468495151824</v>
      </c>
      <c r="AI4051" s="150">
        <v>0.62188314154192614</v>
      </c>
      <c r="AJ4051" s="150">
        <v>0.47452977892469211</v>
      </c>
      <c r="AK4051" s="150">
        <v>0.70415428354456966</v>
      </c>
      <c r="AL4051" s="150">
        <v>0.60043567419052124</v>
      </c>
      <c r="AM4051" s="150">
        <v>0.58934032917022705</v>
      </c>
      <c r="AN4051" s="150">
        <v>0.61615413427352905</v>
      </c>
      <c r="AO4051" s="5" t="s">
        <v>2818</v>
      </c>
    </row>
    <row r="4052" spans="1:41" ht="14.25" x14ac:dyDescent="0.45">
      <c r="A4052" s="150">
        <v>2020</v>
      </c>
      <c r="B4052" s="5" t="s">
        <v>7352</v>
      </c>
      <c r="C4052" s="5" t="s">
        <v>269</v>
      </c>
      <c r="D4052" s="5" t="s">
        <v>82</v>
      </c>
      <c r="E4052" s="5" t="s">
        <v>98</v>
      </c>
      <c r="F4052" s="5" t="s">
        <v>8</v>
      </c>
      <c r="G4052" s="5" t="s">
        <v>83</v>
      </c>
      <c r="H4052" s="5" t="s">
        <v>101</v>
      </c>
      <c r="I4052" s="150">
        <v>0.66679506890498552</v>
      </c>
      <c r="J4052" s="150">
        <v>0.57717001983869332</v>
      </c>
      <c r="K4052" s="150">
        <v>0.56351183063511823</v>
      </c>
      <c r="L4052" s="150">
        <v>0.63057186344857574</v>
      </c>
      <c r="M4052" s="150">
        <v>0.52586342479394854</v>
      </c>
      <c r="N4052" s="150">
        <v>0.42112431082145452</v>
      </c>
      <c r="O4052" s="150">
        <v>0.57188098394461628</v>
      </c>
      <c r="P4052" s="150">
        <v>0.50492222529683795</v>
      </c>
      <c r="Q4052" s="150">
        <v>0.50195920346218492</v>
      </c>
      <c r="R4052" s="150">
        <v>0.70333988426554184</v>
      </c>
      <c r="S4052" s="150">
        <v>0.64455991703660465</v>
      </c>
      <c r="T4052" s="150">
        <v>0.62523940681830603</v>
      </c>
      <c r="U4052" s="150">
        <v>0.49852249509783758</v>
      </c>
      <c r="V4052" s="150">
        <v>0.60100459551349517</v>
      </c>
      <c r="W4052" s="150">
        <v>0.50056534029136768</v>
      </c>
      <c r="X4052" s="150">
        <v>0.73345498183721014</v>
      </c>
      <c r="Y4052" s="150">
        <v>0.62630641956520983</v>
      </c>
      <c r="Z4052" s="150">
        <v>0.74027950740279502</v>
      </c>
      <c r="AA4052" s="150">
        <v>0.6359180902061472</v>
      </c>
      <c r="AB4052" s="150">
        <v>0.58504566210045661</v>
      </c>
      <c r="AC4052" s="150">
        <v>0.58361872146118721</v>
      </c>
      <c r="AD4052" s="150">
        <v>0.61188282608140476</v>
      </c>
      <c r="AE4052" s="150">
        <v>0.56273715351469544</v>
      </c>
      <c r="AF4052" s="150">
        <v>0.55703837448155857</v>
      </c>
      <c r="AG4052" s="150">
        <v>0.57352671497655527</v>
      </c>
      <c r="AH4052" s="150">
        <v>0.54606822572259561</v>
      </c>
      <c r="AI4052" s="150">
        <v>0.57309759454676534</v>
      </c>
      <c r="AJ4052" s="150">
        <v>0.49671092621265178</v>
      </c>
      <c r="AK4052" s="150">
        <v>0.60626293945162457</v>
      </c>
      <c r="AL4052" s="150">
        <v>0.58513712882995605</v>
      </c>
      <c r="AM4052" s="150">
        <v>0.58126735687255859</v>
      </c>
      <c r="AN4052" s="150">
        <v>0.59061944484710693</v>
      </c>
      <c r="AO4052" s="5" t="s">
        <v>7474</v>
      </c>
    </row>
    <row r="4053" spans="1:41" ht="14.25" x14ac:dyDescent="0.45">
      <c r="A4053" s="150">
        <v>2020</v>
      </c>
      <c r="B4053" s="5" t="s">
        <v>6344</v>
      </c>
      <c r="C4053" s="5" t="s">
        <v>269</v>
      </c>
      <c r="D4053" s="5" t="s">
        <v>82</v>
      </c>
      <c r="E4053" s="5" t="s">
        <v>98</v>
      </c>
      <c r="F4053" s="5" t="s">
        <v>8</v>
      </c>
      <c r="G4053" s="5" t="s">
        <v>83</v>
      </c>
      <c r="H4053" s="5" t="s">
        <v>101</v>
      </c>
      <c r="I4053" s="150">
        <v>0.61809060322037979</v>
      </c>
      <c r="J4053" s="150">
        <v>0.53510308271867524</v>
      </c>
      <c r="K4053" s="150">
        <v>0.56351183063511823</v>
      </c>
      <c r="L4053" s="150">
        <v>0.62877536241310983</v>
      </c>
      <c r="M4053" s="150">
        <v>0.48152063988232052</v>
      </c>
      <c r="N4053" s="150">
        <v>0.38642431211193778</v>
      </c>
      <c r="O4053" s="150">
        <v>0.57188098394461628</v>
      </c>
      <c r="P4053" s="150">
        <v>0.48345292454881489</v>
      </c>
      <c r="Q4053" s="150">
        <v>0.50262021453500916</v>
      </c>
      <c r="R4053" s="150">
        <v>0.70534958662273295</v>
      </c>
      <c r="S4053" s="150">
        <v>0.65682766770557244</v>
      </c>
      <c r="T4053" s="150">
        <v>0.57867378880560583</v>
      </c>
      <c r="U4053" s="150">
        <v>0.49837160891753962</v>
      </c>
      <c r="V4053" s="150">
        <v>0.61552511415525113</v>
      </c>
      <c r="W4053" s="150">
        <v>0.45493729879716061</v>
      </c>
      <c r="X4053" s="150">
        <v>0.68256281989412015</v>
      </c>
      <c r="Y4053" s="150">
        <v>0.60892775674492905</v>
      </c>
      <c r="Z4053" s="150">
        <v>0.78481735159817345</v>
      </c>
      <c r="AA4053" s="150">
        <v>0.6467640762267407</v>
      </c>
      <c r="AB4053" s="150">
        <v>0.6686236138290933</v>
      </c>
      <c r="AC4053" s="150">
        <v>0.6175960576414351</v>
      </c>
      <c r="AD4053" s="150">
        <v>-46.1240880625</v>
      </c>
      <c r="AE4053" s="150">
        <v>0.59197651663405093</v>
      </c>
      <c r="AF4053" s="150">
        <v>0.58945620589456205</v>
      </c>
      <c r="AG4053" s="150">
        <v>0.54639902840227539</v>
      </c>
      <c r="AH4053" s="150">
        <v>0.53885095940790273</v>
      </c>
      <c r="AI4053" s="150">
        <v>0.56858760810767228</v>
      </c>
      <c r="AJ4053" s="150">
        <v>0.48197346603773189</v>
      </c>
      <c r="AK4053" s="150">
        <v>0.63165044212010335</v>
      </c>
      <c r="AL4053" s="150">
        <v>-1.030511736869812</v>
      </c>
      <c r="AM4053" s="150">
        <v>0.57891905307769775</v>
      </c>
      <c r="AN4053" s="150">
        <v>-3.3105382919311523</v>
      </c>
      <c r="AO4053" s="5" t="s">
        <v>6707</v>
      </c>
    </row>
    <row r="4054" spans="1:41" ht="14.25" x14ac:dyDescent="0.45">
      <c r="A4054" s="150">
        <v>2020</v>
      </c>
      <c r="B4054" s="5" t="s">
        <v>4980</v>
      </c>
      <c r="C4054" s="5" t="s">
        <v>269</v>
      </c>
      <c r="D4054" s="5" t="s">
        <v>82</v>
      </c>
      <c r="E4054" s="5" t="s">
        <v>98</v>
      </c>
      <c r="F4054" s="5" t="s">
        <v>8</v>
      </c>
      <c r="G4054" s="5" t="s">
        <v>83</v>
      </c>
      <c r="H4054" s="5" t="s">
        <v>101</v>
      </c>
      <c r="I4054" s="150">
        <v>0.59026939379981602</v>
      </c>
      <c r="J4054" s="150">
        <v>0.53468519061017927</v>
      </c>
      <c r="K4054" s="150">
        <v>0.55728518057285181</v>
      </c>
      <c r="L4054" s="150">
        <v>0.61309616820320512</v>
      </c>
      <c r="M4054" s="150">
        <v>0.57119617088709673</v>
      </c>
      <c r="N4054" s="150">
        <v>0.39919997437806048</v>
      </c>
      <c r="O4054" s="150">
        <v>0.57188098394461628</v>
      </c>
      <c r="P4054" s="150">
        <v>0.46941333090495951</v>
      </c>
      <c r="Q4054" s="150">
        <v>0.491951217440043</v>
      </c>
      <c r="R4054" s="150">
        <v>0.69707568250267171</v>
      </c>
      <c r="S4054" s="150">
        <v>0.64449880462185816</v>
      </c>
      <c r="T4054" s="150">
        <v>0.61017617537729485</v>
      </c>
      <c r="U4054" s="150">
        <v>0.47817109857641688</v>
      </c>
      <c r="V4054" s="150">
        <v>0.5990938373862873</v>
      </c>
      <c r="W4054" s="150">
        <v>0.46036938594697741</v>
      </c>
      <c r="X4054" s="150">
        <v>0.73631984730674638</v>
      </c>
      <c r="Y4054" s="150">
        <v>0.60366433010329379</v>
      </c>
      <c r="Z4054" s="150">
        <v>0.82989055591795313</v>
      </c>
      <c r="AA4054" s="150">
        <v>0.65091151487117749</v>
      </c>
      <c r="AB4054" s="150">
        <v>0.6686236138290933</v>
      </c>
      <c r="AC4054" s="150">
        <v>0.58235357165363466</v>
      </c>
      <c r="AD4054" s="150">
        <v>0.64237028807245677</v>
      </c>
      <c r="AE4054" s="150">
        <v>0.57077625570776247</v>
      </c>
      <c r="AF4054" s="150">
        <v>0.53788406470087446</v>
      </c>
      <c r="AG4054" s="150">
        <v>0.53707093371122661</v>
      </c>
      <c r="AH4054" s="150">
        <v>0.51146427468759648</v>
      </c>
      <c r="AI4054" s="150">
        <v>0.57680170748551107</v>
      </c>
      <c r="AJ4054" s="150">
        <v>0.47188718623481779</v>
      </c>
      <c r="AK4054" s="150">
        <v>0.66682403567949178</v>
      </c>
      <c r="AL4054" s="150">
        <v>0.58190357685089111</v>
      </c>
      <c r="AM4054" s="150">
        <v>0.56808203458786011</v>
      </c>
      <c r="AN4054" s="150">
        <v>0.60148411989212036</v>
      </c>
      <c r="AO4054" s="5" t="s">
        <v>5728</v>
      </c>
    </row>
    <row r="4055" spans="1:41" ht="14.25" x14ac:dyDescent="0.45">
      <c r="A4055" s="150">
        <v>2020</v>
      </c>
      <c r="B4055" s="5" t="s">
        <v>582</v>
      </c>
      <c r="C4055" s="5" t="s">
        <v>269</v>
      </c>
      <c r="D4055" s="5" t="s">
        <v>82</v>
      </c>
      <c r="E4055" s="5" t="s">
        <v>98</v>
      </c>
      <c r="F4055" s="5" t="s">
        <v>8</v>
      </c>
      <c r="G4055" s="5" t="s">
        <v>83</v>
      </c>
      <c r="H4055" s="5" t="s">
        <v>101</v>
      </c>
      <c r="I4055" s="150">
        <v>0.66985496994003246</v>
      </c>
      <c r="J4055" s="150">
        <v>0.55200000000000016</v>
      </c>
      <c r="K4055" s="150">
        <v>0.61385370896872582</v>
      </c>
      <c r="L4055" s="150">
        <v>0.61426397042835401</v>
      </c>
      <c r="M4055" s="150">
        <v>0.50098950947322141</v>
      </c>
      <c r="N4055" s="150">
        <v>0.45221145732854079</v>
      </c>
      <c r="O4055" s="150">
        <v>0.53755196619641521</v>
      </c>
      <c r="P4055" s="150">
        <v>0.50296125502961253</v>
      </c>
      <c r="Q4055" s="150">
        <v>0.48542111257482312</v>
      </c>
      <c r="R4055" s="150">
        <v>0.70147130205252572</v>
      </c>
      <c r="S4055" s="150">
        <v>0.69205319996454229</v>
      </c>
      <c r="T4055" s="150">
        <v>0.63102486047691531</v>
      </c>
      <c r="U4055" s="150">
        <v>0.47557795721063528</v>
      </c>
      <c r="V4055" s="150">
        <v>0.62909677764775185</v>
      </c>
      <c r="W4055" s="150">
        <v>0.55420533215495649</v>
      </c>
      <c r="X4055" s="150">
        <v>0.67881058185512988</v>
      </c>
      <c r="Y4055" s="150">
        <v>0.61089897132343929</v>
      </c>
      <c r="Z4055" s="150">
        <v>0.7418322738315738</v>
      </c>
      <c r="AA4055" s="150">
        <v>0.6541406750321821</v>
      </c>
      <c r="AB4055" s="150">
        <v>0.65271677753907908</v>
      </c>
      <c r="AC4055" s="150">
        <v>0.66622924805671913</v>
      </c>
      <c r="AD4055" s="150">
        <v>0.64746123957255697</v>
      </c>
      <c r="AE4055" s="150">
        <v>0.60893626142364421</v>
      </c>
      <c r="AF4055" s="150">
        <v>0.6522266258813505</v>
      </c>
      <c r="AG4055" s="150">
        <v>0.5449465371725033</v>
      </c>
      <c r="AH4055" s="150">
        <v>0.53370409300198773</v>
      </c>
      <c r="AI4055" s="150">
        <v>0.62059635172091365</v>
      </c>
      <c r="AJ4055" s="150">
        <v>0.50888078167018325</v>
      </c>
      <c r="AK4055" s="150">
        <v>0.65853281200537728</v>
      </c>
      <c r="AL4055" s="150">
        <v>0.59973961114883423</v>
      </c>
      <c r="AM4055" s="150">
        <v>0.59240877628326416</v>
      </c>
      <c r="AN4055" s="150">
        <v>0.61012506484985352</v>
      </c>
      <c r="AO4055" s="5" t="s">
        <v>1039</v>
      </c>
    </row>
    <row r="4056" spans="1:41" ht="14.25" x14ac:dyDescent="0.45">
      <c r="A4056" s="150">
        <v>2020</v>
      </c>
      <c r="B4056" s="5" t="s">
        <v>4024</v>
      </c>
      <c r="C4056" s="5" t="s">
        <v>269</v>
      </c>
      <c r="D4056" s="5" t="s">
        <v>82</v>
      </c>
      <c r="E4056" s="5" t="s">
        <v>98</v>
      </c>
      <c r="F4056" s="5" t="s">
        <v>34</v>
      </c>
      <c r="G4056" s="5" t="s">
        <v>83</v>
      </c>
      <c r="H4056" s="5" t="s">
        <v>101</v>
      </c>
      <c r="I4056" s="150">
        <v>1.8004914939824399E-2</v>
      </c>
      <c r="J4056" s="150">
        <v>0.06</v>
      </c>
      <c r="K4056" s="150">
        <v>6.5298507462686603E-2</v>
      </c>
      <c r="L4056" s="150">
        <v>7.9999999999999905E-2</v>
      </c>
      <c r="M4056" s="150">
        <v>4.4000000000000102E-2</v>
      </c>
      <c r="N4056" s="150">
        <v>7.2077398608624998E-2</v>
      </c>
      <c r="O4056" s="150">
        <v>9.47535771065183E-2</v>
      </c>
      <c r="P4056" s="150">
        <v>6.7000000000000004E-2</v>
      </c>
      <c r="Q4056" s="150">
        <v>5.2039186395943501E-2</v>
      </c>
      <c r="R4056" s="150">
        <v>4.7095761381475698E-2</v>
      </c>
      <c r="S4056" s="150">
        <v>5.4860997045134703E-2</v>
      </c>
      <c r="T4056" s="150">
        <v>4.9835567923096402E-2</v>
      </c>
      <c r="U4056" s="150">
        <v>3.8291369332559E-2</v>
      </c>
      <c r="V4056" s="150">
        <v>6.7495534757488707E-2</v>
      </c>
      <c r="W4056" s="150">
        <v>6.0402684563758399E-2</v>
      </c>
      <c r="X4056" s="150">
        <v>4.1872126820982902E-2</v>
      </c>
      <c r="Y4056" s="150">
        <v>4.4364508393285401E-2</v>
      </c>
      <c r="Z4056" s="150">
        <v>4.9559471365638798E-2</v>
      </c>
      <c r="AA4056" s="150">
        <v>5.80000000000001E-2</v>
      </c>
      <c r="AB4056" s="150">
        <v>1</v>
      </c>
      <c r="AC4056" s="150">
        <v>7.3946070593366303E-2</v>
      </c>
      <c r="AD4056" s="150">
        <v>1.2390003454713E-2</v>
      </c>
      <c r="AE4056" s="150">
        <v>9.2178770949720698E-2</v>
      </c>
      <c r="AF4056" s="150">
        <v>4.5949214026602202E-2</v>
      </c>
      <c r="AG4056" s="150">
        <v>3.8709677419354799E-2</v>
      </c>
      <c r="AH4056" s="150">
        <v>4.7077922077922101E-2</v>
      </c>
      <c r="AI4056" s="150">
        <v>5.9701492537313397E-2</v>
      </c>
      <c r="AJ4056" s="150">
        <v>0.05</v>
      </c>
      <c r="AK4056" s="150">
        <v>0.05</v>
      </c>
      <c r="AL4056" s="150">
        <v>8.7410502135753632E-2</v>
      </c>
      <c r="AM4056" s="150">
        <v>5.6159526109695435E-2</v>
      </c>
      <c r="AN4056" s="150">
        <v>0.13168272376060486</v>
      </c>
      <c r="AO4056" s="5" t="s">
        <v>4464</v>
      </c>
    </row>
    <row r="4057" spans="1:41" ht="14.25" x14ac:dyDescent="0.45">
      <c r="A4057" s="150">
        <v>2020</v>
      </c>
      <c r="B4057" s="5" t="s">
        <v>6344</v>
      </c>
      <c r="C4057" s="5" t="s">
        <v>269</v>
      </c>
      <c r="D4057" s="5" t="s">
        <v>82</v>
      </c>
      <c r="E4057" s="5" t="s">
        <v>98</v>
      </c>
      <c r="F4057" s="5" t="s">
        <v>34</v>
      </c>
      <c r="G4057" s="5" t="s">
        <v>83</v>
      </c>
      <c r="H4057" s="5" t="s">
        <v>101</v>
      </c>
      <c r="I4057" s="150">
        <v>3.7667071688942899E-2</v>
      </c>
      <c r="J4057" s="150">
        <v>6.0999999999999797E-2</v>
      </c>
      <c r="K4057" s="150">
        <v>6.6298342541436406E-2</v>
      </c>
      <c r="L4057" s="150">
        <v>7.7586206896551699E-2</v>
      </c>
      <c r="M4057" s="150">
        <v>4.5727923627684998E-2</v>
      </c>
      <c r="N4057" s="150">
        <v>7.0558984730109797E-2</v>
      </c>
      <c r="O4057" s="150">
        <v>9.5943335479716702E-2</v>
      </c>
      <c r="P4057" s="150">
        <v>6.8993433480255495E-2</v>
      </c>
      <c r="Q4057" s="150">
        <v>5.45613716896724E-2</v>
      </c>
      <c r="R4057" s="150">
        <v>4.1189065586692698E-2</v>
      </c>
      <c r="S4057" s="150">
        <v>5.1671732522796401E-2</v>
      </c>
      <c r="T4057" s="150">
        <v>4.9627791563275403E-2</v>
      </c>
      <c r="U4057" s="150">
        <v>3.7706740324047597E-2</v>
      </c>
      <c r="V4057" s="150">
        <v>5.7863501483679497E-2</v>
      </c>
      <c r="W4057" s="150">
        <v>5.2553663952627602E-2</v>
      </c>
      <c r="X4057" s="150">
        <v>4.1872126820982902E-2</v>
      </c>
      <c r="Y4057" s="150">
        <v>4.14907868337736E-2</v>
      </c>
      <c r="Z4057" s="150">
        <v>0.05</v>
      </c>
      <c r="AA4057" s="150">
        <v>0.06</v>
      </c>
      <c r="AB4057" s="150">
        <v>7.0731707317073095E-2</v>
      </c>
      <c r="AC4057" s="150">
        <v>6.4536322802830906E-2</v>
      </c>
      <c r="AD4057" s="150">
        <v>6.1757594343640802E-2</v>
      </c>
      <c r="AE4057" s="150">
        <v>9.6418732782369093E-2</v>
      </c>
      <c r="AF4057" s="150">
        <v>5.3403755868544601E-2</v>
      </c>
      <c r="AG4057" s="150">
        <v>3.6513007759014199E-2</v>
      </c>
      <c r="AH4057" s="150">
        <v>4.4427710843373498E-2</v>
      </c>
      <c r="AI4057" s="150">
        <v>5.3889789303079499E-2</v>
      </c>
      <c r="AJ4057" s="150">
        <v>5.2056105497847102E-2</v>
      </c>
      <c r="AK4057" s="150">
        <v>0.05</v>
      </c>
      <c r="AL4057" s="150">
        <v>5.6760229170322418E-2</v>
      </c>
      <c r="AM4057" s="150">
        <v>5.6561477482318878E-2</v>
      </c>
      <c r="AN4057" s="150">
        <v>5.704180896282196E-2</v>
      </c>
      <c r="AO4057" s="5" t="s">
        <v>6708</v>
      </c>
    </row>
    <row r="4058" spans="1:41" ht="14.25" x14ac:dyDescent="0.45">
      <c r="A4058" s="150">
        <v>2020</v>
      </c>
      <c r="B4058" s="5" t="s">
        <v>7352</v>
      </c>
      <c r="C4058" s="5" t="s">
        <v>269</v>
      </c>
      <c r="D4058" s="5" t="s">
        <v>82</v>
      </c>
      <c r="E4058" s="5" t="s">
        <v>98</v>
      </c>
      <c r="F4058" s="5" t="s">
        <v>34</v>
      </c>
      <c r="G4058" s="5" t="s">
        <v>83</v>
      </c>
      <c r="H4058" s="5" t="s">
        <v>101</v>
      </c>
      <c r="I4058" s="150">
        <v>2.76871442485539E-2</v>
      </c>
      <c r="J4058" s="150">
        <v>6.1790906804476201E-2</v>
      </c>
      <c r="K4058" s="150">
        <v>6.9981583793738394E-2</v>
      </c>
      <c r="L4058" s="150">
        <v>8.6206896551724102E-2</v>
      </c>
      <c r="M4058" s="150">
        <v>4.6779878244152598E-2</v>
      </c>
      <c r="N4058" s="150">
        <v>8.2417807105202107E-2</v>
      </c>
      <c r="O4058" s="150">
        <v>9.5943335479716702E-2</v>
      </c>
      <c r="P4058" s="150">
        <v>6.9196428571428603E-2</v>
      </c>
      <c r="Q4058" s="150">
        <v>5.00000000000001E-2</v>
      </c>
      <c r="R4058" s="150">
        <v>4.53078997937345E-2</v>
      </c>
      <c r="S4058" s="150">
        <v>5.58829860160341E-2</v>
      </c>
      <c r="T4058" s="150">
        <v>4.0721561763061298E-2</v>
      </c>
      <c r="U4058" s="150">
        <v>3.57164960150732E-2</v>
      </c>
      <c r="V4058" s="150">
        <v>5.55377794030259E-2</v>
      </c>
      <c r="W4058" s="150">
        <v>5.0866600060814102E-2</v>
      </c>
      <c r="X4058" s="150">
        <v>2.8200855592213098E-2</v>
      </c>
      <c r="Y4058" s="150">
        <v>4.1851887688836902E-2</v>
      </c>
      <c r="Z4058" s="150">
        <v>3.8461538461538401E-2</v>
      </c>
      <c r="AA4058" s="150">
        <v>0.05</v>
      </c>
      <c r="AB4058" s="150">
        <v>7.0731707317073095E-2</v>
      </c>
      <c r="AC4058" s="150">
        <v>2.7288491713504701E-2</v>
      </c>
      <c r="AD4058" s="150">
        <v>5.5284033068064599E-2</v>
      </c>
      <c r="AE4058" s="150">
        <v>8.2857142857142893E-2</v>
      </c>
      <c r="AF4058" s="150">
        <v>5.0499119201409301E-2</v>
      </c>
      <c r="AG4058" s="150">
        <v>3.61928775670552E-2</v>
      </c>
      <c r="AH4058" s="150">
        <v>4.4499619771863202E-2</v>
      </c>
      <c r="AI4058" s="150">
        <v>5.52775792232547E-2</v>
      </c>
      <c r="AJ4058" s="150">
        <v>5.00000000000001E-2</v>
      </c>
      <c r="AK4058" s="150">
        <v>7.2068468690698495E-2</v>
      </c>
      <c r="AL4058" s="150">
        <v>5.4387949407100677E-2</v>
      </c>
      <c r="AM4058" s="150">
        <v>5.2412498742341995E-2</v>
      </c>
      <c r="AN4058" s="150">
        <v>5.7186517864465714E-2</v>
      </c>
      <c r="AO4058" s="5" t="s">
        <v>7475</v>
      </c>
    </row>
    <row r="4059" spans="1:41" ht="14.25" x14ac:dyDescent="0.45">
      <c r="A4059" s="150">
        <v>2020</v>
      </c>
      <c r="B4059" s="5" t="s">
        <v>1478</v>
      </c>
      <c r="C4059" s="5" t="s">
        <v>269</v>
      </c>
      <c r="D4059" s="5" t="s">
        <v>82</v>
      </c>
      <c r="E4059" s="5" t="s">
        <v>98</v>
      </c>
      <c r="F4059" s="5" t="s">
        <v>34</v>
      </c>
      <c r="G4059" s="5" t="s">
        <v>83</v>
      </c>
      <c r="H4059" s="5" t="s">
        <v>101</v>
      </c>
      <c r="I4059" s="150">
        <v>4.8110225513331398E-2</v>
      </c>
      <c r="J4059" s="150">
        <v>5.7000000000000002E-2</v>
      </c>
      <c r="K4059" s="150">
        <v>6.4735945485519697E-2</v>
      </c>
      <c r="L4059" s="150">
        <v>7.9999999999999905E-2</v>
      </c>
      <c r="M4059" s="150">
        <v>5.4317548746518098E-2</v>
      </c>
      <c r="N4059" s="150">
        <v>8.2089552238805999E-2</v>
      </c>
      <c r="O4059" s="150">
        <v>9.5022624434389094E-2</v>
      </c>
      <c r="P4059" s="150">
        <v>6.6964285714285698E-2</v>
      </c>
      <c r="Q4059" s="150">
        <v>5.4945054945055E-2</v>
      </c>
      <c r="R4059" s="150">
        <v>4.6805134427684199E-2</v>
      </c>
      <c r="S4059" s="150">
        <v>5.3000000000000103E-2</v>
      </c>
      <c r="T4059" s="150">
        <v>6.4999999999999905E-2</v>
      </c>
      <c r="U4059" s="150">
        <v>3.5108274635753299E-2</v>
      </c>
      <c r="V4059" s="150">
        <v>5.6145675265553897E-2</v>
      </c>
      <c r="W4059" s="150">
        <v>6.0000000000000102E-2</v>
      </c>
      <c r="X4059" s="150">
        <v>3.5326086956521702E-2</v>
      </c>
      <c r="Y4059" s="150">
        <v>4.0696655725449497E-2</v>
      </c>
      <c r="Z4059" s="150">
        <v>5.2832590706556402E-2</v>
      </c>
      <c r="AA4059" s="150">
        <v>6.0000000000000102E-2</v>
      </c>
      <c r="AB4059" s="150">
        <v>7.1354605431101406E-2</v>
      </c>
      <c r="AC4059" s="150">
        <v>8.6904761904761499E-2</v>
      </c>
      <c r="AD4059" s="150">
        <v>5.67741935483871E-2</v>
      </c>
      <c r="AE4059" s="150">
        <v>8.9173126614987094E-2</v>
      </c>
      <c r="AF4059" s="150">
        <v>5.5E-2</v>
      </c>
      <c r="AG4059" s="150">
        <v>4.0636383237066198E-2</v>
      </c>
      <c r="AH4059" s="150">
        <v>4.7518640812318297E-2</v>
      </c>
      <c r="AI4059" s="150">
        <v>6.11702127659575E-2</v>
      </c>
      <c r="AJ4059" s="150">
        <v>4.7999999999999897E-2</v>
      </c>
      <c r="AK4059" s="150">
        <v>5.00000000000001E-2</v>
      </c>
      <c r="AL4059" s="150">
        <v>5.9125214815139771E-2</v>
      </c>
      <c r="AM4059" s="150">
        <v>5.8847751468420029E-2</v>
      </c>
      <c r="AN4059" s="150">
        <v>5.9518322348594666E-2</v>
      </c>
      <c r="AO4059" s="5" t="s">
        <v>2819</v>
      </c>
    </row>
    <row r="4060" spans="1:41" ht="14.25" x14ac:dyDescent="0.45">
      <c r="A4060" s="150">
        <v>2020</v>
      </c>
      <c r="B4060" s="5" t="s">
        <v>4980</v>
      </c>
      <c r="C4060" s="5" t="s">
        <v>269</v>
      </c>
      <c r="D4060" s="5" t="s">
        <v>82</v>
      </c>
      <c r="E4060" s="5" t="s">
        <v>98</v>
      </c>
      <c r="F4060" s="5" t="s">
        <v>34</v>
      </c>
      <c r="G4060" s="5" t="s">
        <v>83</v>
      </c>
      <c r="H4060" s="5" t="s">
        <v>101</v>
      </c>
      <c r="I4060" s="150">
        <v>1.78342184807266E-2</v>
      </c>
      <c r="J4060" s="150">
        <v>6.2004898762699802E-2</v>
      </c>
      <c r="K4060" s="150">
        <v>6.5176908752327706E-2</v>
      </c>
      <c r="L4060" s="150">
        <v>7.9646017699115002E-2</v>
      </c>
      <c r="M4060" s="150">
        <v>4.5000000000000102E-2</v>
      </c>
      <c r="N4060" s="150">
        <v>6.6417523843289403E-2</v>
      </c>
      <c r="O4060" s="150">
        <v>9.5943335479716702E-2</v>
      </c>
      <c r="P4060" s="150">
        <v>6.6535796766743593E-2</v>
      </c>
      <c r="Q4060" s="150">
        <v>5.2044020973368001E-2</v>
      </c>
      <c r="R4060" s="150">
        <v>4.7038327526132399E-2</v>
      </c>
      <c r="S4060" s="150">
        <v>5.5000000000000097E-2</v>
      </c>
      <c r="T4060" s="150">
        <v>4.5685279187817299E-2</v>
      </c>
      <c r="U4060" s="150">
        <v>3.6792685893010602E-2</v>
      </c>
      <c r="V4060" s="150">
        <v>7.2378138847858195E-2</v>
      </c>
      <c r="W4060" s="150">
        <v>5.2553663952627602E-2</v>
      </c>
      <c r="X4060" s="150">
        <v>4.1872126820982902E-2</v>
      </c>
      <c r="Y4060" s="150">
        <v>5.2906695634838498E-2</v>
      </c>
      <c r="Z4060" s="150">
        <v>5.0218340611353697E-2</v>
      </c>
      <c r="AA4060" s="150">
        <v>6.0000000000000102E-2</v>
      </c>
      <c r="AB4060" s="150">
        <v>1</v>
      </c>
      <c r="AC4060" s="150">
        <v>6.8459657701711502E-2</v>
      </c>
      <c r="AD4060" s="150">
        <v>6.4771005574732601E-2</v>
      </c>
      <c r="AE4060" s="150">
        <v>9.5238095238095205E-2</v>
      </c>
      <c r="AF4060" s="150">
        <v>4.9760191846522799E-2</v>
      </c>
      <c r="AG4060" s="150">
        <v>3.71049015116812E-2</v>
      </c>
      <c r="AH4060" s="150">
        <v>4.6862589356632199E-2</v>
      </c>
      <c r="AI4060" s="150">
        <v>5.9701492537313397E-2</v>
      </c>
      <c r="AJ4060" s="150">
        <v>0.05</v>
      </c>
      <c r="AK4060" s="150">
        <v>0.05</v>
      </c>
      <c r="AL4060" s="150">
        <v>8.9205026626586914E-2</v>
      </c>
      <c r="AM4060" s="150">
        <v>5.672820657491684E-2</v>
      </c>
      <c r="AN4060" s="150">
        <v>0.13521386682987213</v>
      </c>
      <c r="AO4060" s="5" t="s">
        <v>5729</v>
      </c>
    </row>
    <row r="4061" spans="1:41" ht="14.25" x14ac:dyDescent="0.45">
      <c r="A4061" s="150">
        <v>2020</v>
      </c>
      <c r="B4061" s="5" t="s">
        <v>582</v>
      </c>
      <c r="C4061" s="5" t="s">
        <v>269</v>
      </c>
      <c r="D4061" s="5" t="s">
        <v>82</v>
      </c>
      <c r="E4061" s="5" t="s">
        <v>98</v>
      </c>
      <c r="F4061" s="5" t="s">
        <v>34</v>
      </c>
      <c r="G4061" s="5" t="s">
        <v>83</v>
      </c>
      <c r="H4061" s="5" t="s">
        <v>101</v>
      </c>
      <c r="I4061" s="150">
        <v>3.5797936634096403E-2</v>
      </c>
      <c r="J4061" s="150">
        <v>5.6999999999999898E-2</v>
      </c>
      <c r="K4061" s="150">
        <v>6.3157894736842093E-2</v>
      </c>
      <c r="L4061" s="150">
        <v>7.9999999999999905E-2</v>
      </c>
      <c r="M4061" s="150">
        <v>4.0624434032713701E-2</v>
      </c>
      <c r="N4061" s="150">
        <v>7.9721271975177505E-2</v>
      </c>
      <c r="O4061" s="150">
        <v>9.5087163232963595E-2</v>
      </c>
      <c r="P4061" s="150">
        <v>6.7415730337078705E-2</v>
      </c>
      <c r="Q4061" s="150">
        <v>5.1470588235294101E-2</v>
      </c>
      <c r="R4061" s="150">
        <v>4.7004608294930902E-2</v>
      </c>
      <c r="S4061" s="150">
        <v>5.4999999999999903E-2</v>
      </c>
      <c r="T4061" s="150">
        <v>1</v>
      </c>
      <c r="U4061" s="150">
        <v>3.8303079894079002E-2</v>
      </c>
      <c r="V4061" s="150">
        <v>6.4437689969605E-2</v>
      </c>
      <c r="W4061" s="150">
        <v>6.3122923588039906E-2</v>
      </c>
      <c r="X4061" s="150">
        <v>3.96753832281335E-2</v>
      </c>
      <c r="Y4061" s="150">
        <v>4.1000000000000002E-2</v>
      </c>
      <c r="Z4061" s="150">
        <v>4.86549726851805E-2</v>
      </c>
      <c r="AA4061" s="150">
        <v>6.0000000000000102E-2</v>
      </c>
      <c r="AB4061" s="150">
        <v>1</v>
      </c>
      <c r="AC4061" s="150">
        <v>9.1799288475010093E-2</v>
      </c>
      <c r="AD4061" s="150">
        <v>6.3450096579118404E-2</v>
      </c>
      <c r="AE4061" s="150">
        <v>9.3335119999999897E-2</v>
      </c>
      <c r="AF4061" s="150">
        <v>5.5000000000000097E-2</v>
      </c>
      <c r="AG4061" s="150">
        <v>4.0634304307114802E-2</v>
      </c>
      <c r="AH4061" s="150">
        <v>4.7146139125874197E-2</v>
      </c>
      <c r="AI4061" s="150">
        <v>6.0606060606060698E-2</v>
      </c>
      <c r="AJ4061" s="150">
        <v>4.76190476190477E-2</v>
      </c>
      <c r="AK4061" s="150">
        <v>0.05</v>
      </c>
      <c r="AL4061" s="150">
        <v>0.12334702908992767</v>
      </c>
      <c r="AM4061" s="150">
        <v>5.8776095509529114E-2</v>
      </c>
      <c r="AN4061" s="150">
        <v>0.21482248604297638</v>
      </c>
      <c r="AO4061" s="5" t="s">
        <v>1040</v>
      </c>
    </row>
    <row r="4062" spans="1:41" ht="14.25" x14ac:dyDescent="0.45">
      <c r="A4062" s="150">
        <v>2020</v>
      </c>
      <c r="B4062" s="5" t="s">
        <v>4024</v>
      </c>
      <c r="C4062" s="5" t="s">
        <v>269</v>
      </c>
      <c r="D4062" s="5" t="s">
        <v>82</v>
      </c>
      <c r="E4062" s="5" t="s">
        <v>98</v>
      </c>
      <c r="F4062" s="5" t="s">
        <v>102</v>
      </c>
      <c r="G4062" s="5" t="s">
        <v>83</v>
      </c>
      <c r="H4062" s="5" t="s">
        <v>100</v>
      </c>
      <c r="I4062" s="150">
        <v>880.48759144555299</v>
      </c>
      <c r="J4062" s="150">
        <v>1298.1427086225181</v>
      </c>
      <c r="K4062" s="150">
        <v>50.1</v>
      </c>
      <c r="L4062" s="150">
        <v>103.04</v>
      </c>
      <c r="M4062" s="150">
        <v>586.98399999999992</v>
      </c>
      <c r="N4062" s="150">
        <v>587.76062499279999</v>
      </c>
      <c r="O4062" s="150">
        <v>284.7</v>
      </c>
      <c r="P4062" s="150">
        <v>420</v>
      </c>
      <c r="Q4062" s="150">
        <v>261.79701298655169</v>
      </c>
      <c r="R4062" s="150">
        <v>607</v>
      </c>
      <c r="S4062" s="150">
        <v>631.26878597552002</v>
      </c>
      <c r="T4062" s="150">
        <v>375.6</v>
      </c>
      <c r="U4062" s="150">
        <v>136.08109342719999</v>
      </c>
      <c r="V4062" s="150">
        <v>612.58362688574994</v>
      </c>
      <c r="W4062" s="150">
        <v>280</v>
      </c>
      <c r="X4062" s="150">
        <v>1114.2683999999999</v>
      </c>
      <c r="Y4062" s="150">
        <v>3188</v>
      </c>
      <c r="Z4062" s="150">
        <v>431.5</v>
      </c>
      <c r="AA4062" s="150">
        <v>4884.5253718754948</v>
      </c>
      <c r="AB4062" s="150"/>
      <c r="AC4062" s="150">
        <v>412.01687759374079</v>
      </c>
      <c r="AD4062" s="150">
        <v>731</v>
      </c>
      <c r="AE4062" s="150">
        <v>325</v>
      </c>
      <c r="AF4062" s="150">
        <v>1578</v>
      </c>
      <c r="AG4062" s="150">
        <v>8344</v>
      </c>
      <c r="AH4062" s="150">
        <v>1174</v>
      </c>
      <c r="AI4062" s="150">
        <v>395.26642574999988</v>
      </c>
      <c r="AJ4062" s="150">
        <v>2297.3214208499999</v>
      </c>
      <c r="AK4062" s="150">
        <v>248.61832393877361</v>
      </c>
      <c r="AL4062" s="150">
        <v>32239.0625</v>
      </c>
      <c r="AM4062" s="150">
        <v>26367.255859375</v>
      </c>
      <c r="AN4062" s="150">
        <v>5871.8056640625</v>
      </c>
      <c r="AO4062" s="5" t="s">
        <v>4465</v>
      </c>
    </row>
    <row r="4063" spans="1:41" ht="14.25" x14ac:dyDescent="0.45">
      <c r="A4063" s="150">
        <v>2020</v>
      </c>
      <c r="B4063" s="5" t="s">
        <v>582</v>
      </c>
      <c r="C4063" s="5" t="s">
        <v>269</v>
      </c>
      <c r="D4063" s="5" t="s">
        <v>82</v>
      </c>
      <c r="E4063" s="5" t="s">
        <v>98</v>
      </c>
      <c r="F4063" s="5" t="s">
        <v>102</v>
      </c>
      <c r="G4063" s="5" t="s">
        <v>83</v>
      </c>
      <c r="H4063" s="5" t="s">
        <v>100</v>
      </c>
      <c r="I4063" s="150">
        <v>864.69065227904605</v>
      </c>
      <c r="J4063" s="150">
        <v>1310.8369687244001</v>
      </c>
      <c r="K4063" s="150">
        <v>53.4</v>
      </c>
      <c r="L4063" s="150">
        <v>103.96</v>
      </c>
      <c r="M4063" s="150">
        <v>601.78132772757215</v>
      </c>
      <c r="N4063" s="150">
        <v>683.91987183772426</v>
      </c>
      <c r="O4063" s="150">
        <v>285.5</v>
      </c>
      <c r="P4063" s="150">
        <v>415</v>
      </c>
      <c r="Q4063" s="150">
        <v>260.58969113507811</v>
      </c>
      <c r="R4063" s="150">
        <v>517</v>
      </c>
      <c r="S4063" s="150">
        <v>694.63576949351</v>
      </c>
      <c r="T4063" s="150"/>
      <c r="U4063" s="150">
        <v>133.4161125</v>
      </c>
      <c r="V4063" s="150">
        <v>615.6</v>
      </c>
      <c r="W4063" s="150">
        <v>282</v>
      </c>
      <c r="X4063" s="150">
        <v>1065</v>
      </c>
      <c r="Y4063" s="150">
        <v>3281.9552568646668</v>
      </c>
      <c r="Z4063" s="150">
        <v>445.21468102246013</v>
      </c>
      <c r="AA4063" s="150">
        <v>5112.628046582854</v>
      </c>
      <c r="AB4063" s="150"/>
      <c r="AC4063" s="150">
        <v>358.48479570429731</v>
      </c>
      <c r="AD4063" s="150">
        <v>734</v>
      </c>
      <c r="AE4063" s="150">
        <v>339.99932999999999</v>
      </c>
      <c r="AF4063" s="150">
        <v>1869.5160621401239</v>
      </c>
      <c r="AG4063" s="150">
        <v>8454.226623229526</v>
      </c>
      <c r="AH4063" s="150">
        <v>1173.847169803016</v>
      </c>
      <c r="AI4063" s="150">
        <v>394.82724083249991</v>
      </c>
      <c r="AJ4063" s="150">
        <v>2360.5089333062169</v>
      </c>
      <c r="AK4063" s="150">
        <v>268.67705527868151</v>
      </c>
      <c r="AL4063" s="150">
        <v>32681.21875</v>
      </c>
      <c r="AM4063" s="150">
        <v>27127.546875</v>
      </c>
      <c r="AN4063" s="150">
        <v>5553.6689453125</v>
      </c>
      <c r="AO4063" s="5" t="s">
        <v>1041</v>
      </c>
    </row>
    <row r="4064" spans="1:41" ht="14.25" x14ac:dyDescent="0.45">
      <c r="A4064" s="150">
        <v>2020</v>
      </c>
      <c r="B4064" s="5" t="s">
        <v>4980</v>
      </c>
      <c r="C4064" s="5" t="s">
        <v>269</v>
      </c>
      <c r="D4064" s="5" t="s">
        <v>82</v>
      </c>
      <c r="E4064" s="5" t="s">
        <v>98</v>
      </c>
      <c r="F4064" s="5" t="s">
        <v>102</v>
      </c>
      <c r="G4064" s="5" t="s">
        <v>83</v>
      </c>
      <c r="H4064" s="5" t="s">
        <v>100</v>
      </c>
      <c r="I4064" s="150">
        <v>880.48759144555299</v>
      </c>
      <c r="J4064" s="150">
        <v>1353.5269310854239</v>
      </c>
      <c r="K4064" s="150">
        <v>50.2</v>
      </c>
      <c r="L4064" s="150">
        <v>104</v>
      </c>
      <c r="M4064" s="150">
        <v>592.53560287450193</v>
      </c>
      <c r="N4064" s="150">
        <v>604.02296048434982</v>
      </c>
      <c r="O4064" s="150">
        <v>280.8</v>
      </c>
      <c r="P4064" s="150">
        <v>404.19</v>
      </c>
      <c r="Q4064" s="150">
        <v>261.11856217422491</v>
      </c>
      <c r="R4064" s="150">
        <v>547</v>
      </c>
      <c r="S4064" s="150">
        <v>624.42100095737703</v>
      </c>
      <c r="T4064" s="150">
        <v>376</v>
      </c>
      <c r="U4064" s="150">
        <v>137.17852160000001</v>
      </c>
      <c r="V4064" s="150">
        <v>628</v>
      </c>
      <c r="W4064" s="150">
        <v>256</v>
      </c>
      <c r="X4064" s="150">
        <v>1114.2683999999999</v>
      </c>
      <c r="Y4064" s="150">
        <v>3221.8085454545449</v>
      </c>
      <c r="Z4064" s="150">
        <v>435</v>
      </c>
      <c r="AA4064" s="150">
        <v>4895.9399328693289</v>
      </c>
      <c r="AB4064" s="150"/>
      <c r="AC4064" s="150">
        <v>388.6142207237163</v>
      </c>
      <c r="AD4064" s="150">
        <v>723.59999999999991</v>
      </c>
      <c r="AE4064" s="150">
        <v>380</v>
      </c>
      <c r="AF4064" s="150">
        <v>1585</v>
      </c>
      <c r="AG4064" s="150">
        <v>8408</v>
      </c>
      <c r="AH4064" s="150">
        <v>1200</v>
      </c>
      <c r="AI4064" s="150">
        <v>395.26642574999988</v>
      </c>
      <c r="AJ4064" s="150">
        <v>2297.3214208499999</v>
      </c>
      <c r="AK4064" s="150">
        <v>239.33048121018291</v>
      </c>
      <c r="AL4064" s="150">
        <v>32383.62890625</v>
      </c>
      <c r="AM4064" s="150">
        <v>26531.208984375</v>
      </c>
      <c r="AN4064" s="150">
        <v>5852.42236328125</v>
      </c>
      <c r="AO4064" s="5" t="s">
        <v>5730</v>
      </c>
    </row>
    <row r="4065" spans="1:41" ht="14.25" x14ac:dyDescent="0.45">
      <c r="A4065" s="150">
        <v>2020</v>
      </c>
      <c r="B4065" s="5" t="s">
        <v>6344</v>
      </c>
      <c r="C4065" s="5" t="s">
        <v>269</v>
      </c>
      <c r="D4065" s="5" t="s">
        <v>82</v>
      </c>
      <c r="E4065" s="5" t="s">
        <v>98</v>
      </c>
      <c r="F4065" s="5" t="s">
        <v>102</v>
      </c>
      <c r="G4065" s="5" t="s">
        <v>83</v>
      </c>
      <c r="H4065" s="5" t="s">
        <v>100</v>
      </c>
      <c r="I4065" s="150">
        <v>792</v>
      </c>
      <c r="J4065" s="150">
        <v>1342.798142477146</v>
      </c>
      <c r="K4065" s="150">
        <v>50.7</v>
      </c>
      <c r="L4065" s="150">
        <v>107</v>
      </c>
      <c r="M4065" s="150">
        <v>599.76</v>
      </c>
      <c r="N4065" s="150">
        <v>576.2534294673319</v>
      </c>
      <c r="O4065" s="150">
        <v>280.8</v>
      </c>
      <c r="P4065" s="150">
        <v>414</v>
      </c>
      <c r="Q4065" s="150">
        <v>247.79018500000001</v>
      </c>
      <c r="R4065" s="150">
        <v>544.20000000000005</v>
      </c>
      <c r="S4065" s="150">
        <v>624</v>
      </c>
      <c r="T4065" s="150">
        <v>383</v>
      </c>
      <c r="U4065" s="150">
        <v>142.83799999999999</v>
      </c>
      <c r="V4065" s="150">
        <v>635</v>
      </c>
      <c r="W4065" s="150">
        <v>256</v>
      </c>
      <c r="X4065" s="150">
        <v>1114.2683999999999</v>
      </c>
      <c r="Y4065" s="150">
        <v>3208.9499489818181</v>
      </c>
      <c r="Z4065" s="150">
        <v>418</v>
      </c>
      <c r="AA4065" s="150">
        <v>4923.2349820435666</v>
      </c>
      <c r="AB4065" s="150">
        <v>76.2</v>
      </c>
      <c r="AC4065" s="150">
        <v>403.40875298562497</v>
      </c>
      <c r="AD4065" s="150">
        <v>758.18808000000001</v>
      </c>
      <c r="AE4065" s="150">
        <v>328</v>
      </c>
      <c r="AF4065" s="150">
        <v>1613</v>
      </c>
      <c r="AG4065" s="150">
        <v>8444</v>
      </c>
      <c r="AH4065" s="150">
        <v>1269</v>
      </c>
      <c r="AI4065" s="150">
        <v>467</v>
      </c>
      <c r="AJ4065" s="150">
        <v>2297.3214208499999</v>
      </c>
      <c r="AK4065" s="150">
        <v>240.83550523330589</v>
      </c>
      <c r="AL4065" s="150">
        <v>32557.546875</v>
      </c>
      <c r="AM4065" s="150">
        <v>26437.796875</v>
      </c>
      <c r="AN4065" s="150">
        <v>6119.751953125</v>
      </c>
      <c r="AO4065" s="5" t="s">
        <v>6709</v>
      </c>
    </row>
    <row r="4066" spans="1:41" ht="14.25" x14ac:dyDescent="0.45">
      <c r="A4066" s="150">
        <v>2020</v>
      </c>
      <c r="B4066" s="5" t="s">
        <v>7352</v>
      </c>
      <c r="C4066" s="5" t="s">
        <v>269</v>
      </c>
      <c r="D4066" s="5" t="s">
        <v>82</v>
      </c>
      <c r="E4066" s="5" t="s">
        <v>98</v>
      </c>
      <c r="F4066" s="5" t="s">
        <v>102</v>
      </c>
      <c r="G4066" s="5" t="s">
        <v>83</v>
      </c>
      <c r="H4066" s="5" t="s">
        <v>100</v>
      </c>
      <c r="I4066" s="150">
        <v>809.0759498000001</v>
      </c>
      <c r="J4066" s="150">
        <v>1342.3456464400001</v>
      </c>
      <c r="K4066" s="150">
        <v>50.5</v>
      </c>
      <c r="L4066" s="150">
        <v>106</v>
      </c>
      <c r="M4066" s="150">
        <v>595</v>
      </c>
      <c r="N4066" s="150">
        <v>600.5</v>
      </c>
      <c r="O4066" s="150">
        <v>280.8</v>
      </c>
      <c r="P4066" s="150">
        <v>417</v>
      </c>
      <c r="Q4066" s="150">
        <v>250.98916305</v>
      </c>
      <c r="R4066" s="150">
        <v>541.53</v>
      </c>
      <c r="S4066" s="150">
        <v>618.41085413970427</v>
      </c>
      <c r="T4066" s="150">
        <v>394.58</v>
      </c>
      <c r="U4066" s="150">
        <v>140.22900000000001</v>
      </c>
      <c r="V4066" s="150">
        <v>619.86</v>
      </c>
      <c r="W4066" s="150">
        <v>262.2</v>
      </c>
      <c r="X4066" s="150">
        <v>1099.845323232189</v>
      </c>
      <c r="Y4066" s="150">
        <v>3180.0644338303032</v>
      </c>
      <c r="Z4066" s="150">
        <v>411.53846153846149</v>
      </c>
      <c r="AA4066" s="150">
        <v>4884.6178499999996</v>
      </c>
      <c r="AB4066" s="150">
        <v>76.2</v>
      </c>
      <c r="AC4066" s="150">
        <v>403.40875298562497</v>
      </c>
      <c r="AD4066" s="150">
        <v>743</v>
      </c>
      <c r="AE4066" s="150">
        <v>321</v>
      </c>
      <c r="AF4066" s="150">
        <v>1617</v>
      </c>
      <c r="AG4066" s="150">
        <v>8449.7395178069546</v>
      </c>
      <c r="AH4066" s="150">
        <v>1256.4829999999999</v>
      </c>
      <c r="AI4066" s="150">
        <v>396.5</v>
      </c>
      <c r="AJ4066" s="150">
        <v>2271.4499999999998</v>
      </c>
      <c r="AK4066" s="150">
        <v>234.34184624000011</v>
      </c>
      <c r="AL4066" s="150">
        <v>32374.20703125</v>
      </c>
      <c r="AM4066" s="150">
        <v>26366.349609375</v>
      </c>
      <c r="AN4066" s="150">
        <v>6007.86083984375</v>
      </c>
      <c r="AO4066" s="5" t="s">
        <v>7476</v>
      </c>
    </row>
    <row r="4067" spans="1:41" ht="14.25" x14ac:dyDescent="0.45">
      <c r="A4067" s="150">
        <v>2020</v>
      </c>
      <c r="B4067" s="5" t="s">
        <v>1478</v>
      </c>
      <c r="C4067" s="5" t="s">
        <v>269</v>
      </c>
      <c r="D4067" s="5" t="s">
        <v>82</v>
      </c>
      <c r="E4067" s="5" t="s">
        <v>98</v>
      </c>
      <c r="F4067" s="5" t="s">
        <v>102</v>
      </c>
      <c r="G4067" s="5" t="s">
        <v>83</v>
      </c>
      <c r="H4067" s="5" t="s">
        <v>100</v>
      </c>
      <c r="I4067" s="150">
        <v>818.16362844485946</v>
      </c>
      <c r="J4067" s="150">
        <v>1304.149025113989</v>
      </c>
      <c r="K4067" s="150">
        <v>54.9</v>
      </c>
      <c r="L4067" s="150">
        <v>103.96</v>
      </c>
      <c r="M4067" s="150">
        <v>679</v>
      </c>
      <c r="N4067" s="150">
        <v>615</v>
      </c>
      <c r="O4067" s="150">
        <v>284.96213099706011</v>
      </c>
      <c r="P4067" s="150">
        <v>418</v>
      </c>
      <c r="Q4067" s="150">
        <v>265.83739742359131</v>
      </c>
      <c r="R4067" s="150">
        <v>512.08753680679138</v>
      </c>
      <c r="S4067" s="150">
        <v>691.31</v>
      </c>
      <c r="T4067" s="150">
        <v>377.8162075125237</v>
      </c>
      <c r="U4067" s="150">
        <v>143.5351754379374</v>
      </c>
      <c r="V4067" s="150">
        <v>622</v>
      </c>
      <c r="W4067" s="150">
        <v>282.79701848000002</v>
      </c>
      <c r="X4067" s="150">
        <v>1065</v>
      </c>
      <c r="Y4067" s="150">
        <v>3285</v>
      </c>
      <c r="Z4067" s="150">
        <v>446.4</v>
      </c>
      <c r="AA4067" s="150">
        <v>4800.9084609548627</v>
      </c>
      <c r="AB4067" s="150">
        <v>73.3</v>
      </c>
      <c r="AC4067" s="150">
        <v>333.4902069667686</v>
      </c>
      <c r="AD4067" s="150">
        <v>731</v>
      </c>
      <c r="AE4067" s="150">
        <v>352.49</v>
      </c>
      <c r="AF4067" s="150">
        <v>1959.4193657782059</v>
      </c>
      <c r="AG4067" s="150">
        <v>8454.2000000000007</v>
      </c>
      <c r="AH4067" s="150">
        <v>1218.4550594856109</v>
      </c>
      <c r="AI4067" s="150">
        <v>374.6613333706249</v>
      </c>
      <c r="AJ4067" s="150">
        <v>2133.0119636646082</v>
      </c>
      <c r="AK4067" s="150">
        <v>301.27991739694141</v>
      </c>
      <c r="AL4067" s="150">
        <v>32702.134765625</v>
      </c>
      <c r="AM4067" s="150">
        <v>26567.65234375</v>
      </c>
      <c r="AN4067" s="150">
        <v>6134.48193359375</v>
      </c>
      <c r="AO4067" s="5" t="s">
        <v>2820</v>
      </c>
    </row>
    <row r="4068" spans="1:41" ht="14.25" x14ac:dyDescent="0.45">
      <c r="A4068" s="150">
        <v>2020</v>
      </c>
      <c r="B4068" s="5" t="s">
        <v>4980</v>
      </c>
      <c r="C4068" s="5" t="s">
        <v>269</v>
      </c>
      <c r="D4068" s="5" t="s">
        <v>82</v>
      </c>
      <c r="E4068" s="5" t="s">
        <v>103</v>
      </c>
      <c r="F4068" s="5" t="s">
        <v>104</v>
      </c>
      <c r="G4068" s="5" t="s">
        <v>83</v>
      </c>
      <c r="H4068" s="5" t="s">
        <v>105</v>
      </c>
      <c r="I4068" s="150">
        <v>166.87</v>
      </c>
      <c r="J4068" s="150">
        <v>239.81502540909489</v>
      </c>
      <c r="K4068" s="150">
        <v>8</v>
      </c>
      <c r="L4068" s="150">
        <v>21.04</v>
      </c>
      <c r="M4068" s="150">
        <v>119</v>
      </c>
      <c r="N4068" s="150">
        <v>183.57266152200799</v>
      </c>
      <c r="O4068" s="150">
        <v>57</v>
      </c>
      <c r="P4068" s="150">
        <v>105.3</v>
      </c>
      <c r="Q4068" s="150">
        <v>65.930037133640354</v>
      </c>
      <c r="R4068" s="150">
        <v>63</v>
      </c>
      <c r="S4068" s="150">
        <v>113.04600000000001</v>
      </c>
      <c r="T4068" s="150">
        <v>71.711774999999989</v>
      </c>
      <c r="U4068" s="150">
        <v>34</v>
      </c>
      <c r="V4068" s="150">
        <v>129</v>
      </c>
      <c r="W4068" s="150">
        <v>67</v>
      </c>
      <c r="X4068" s="150">
        <v>176.7</v>
      </c>
      <c r="Y4068" s="150">
        <v>640.59080239765717</v>
      </c>
      <c r="Z4068" s="150">
        <v>56</v>
      </c>
      <c r="AA4068" s="150">
        <v>746.3572819391934</v>
      </c>
      <c r="AB4068" s="150">
        <v>14</v>
      </c>
      <c r="AC4068" s="150">
        <v>64.520820000000001</v>
      </c>
      <c r="AD4068" s="150">
        <v>86.878310399999989</v>
      </c>
      <c r="AE4068" s="150">
        <v>59</v>
      </c>
      <c r="AF4068" s="150">
        <v>301</v>
      </c>
      <c r="AG4068" s="150">
        <v>1842</v>
      </c>
      <c r="AH4068" s="150">
        <v>281</v>
      </c>
      <c r="AI4068" s="150">
        <v>83.194293180545799</v>
      </c>
      <c r="AJ4068" s="150">
        <v>527</v>
      </c>
      <c r="AK4068" s="150">
        <v>17.673973997923959</v>
      </c>
      <c r="AL4068" s="150">
        <v>6340.20068359375</v>
      </c>
      <c r="AM4068" s="150">
        <v>5244.99658203125</v>
      </c>
      <c r="AN4068" s="150">
        <v>1095.204345703125</v>
      </c>
      <c r="AO4068" s="5" t="s">
        <v>5731</v>
      </c>
    </row>
    <row r="4069" spans="1:41" ht="14.25" x14ac:dyDescent="0.45">
      <c r="A4069" s="150">
        <v>2020</v>
      </c>
      <c r="B4069" s="5" t="s">
        <v>4024</v>
      </c>
      <c r="C4069" s="5" t="s">
        <v>269</v>
      </c>
      <c r="D4069" s="5" t="s">
        <v>82</v>
      </c>
      <c r="E4069" s="5" t="s">
        <v>103</v>
      </c>
      <c r="F4069" s="5" t="s">
        <v>104</v>
      </c>
      <c r="G4069" s="5" t="s">
        <v>83</v>
      </c>
      <c r="H4069" s="5" t="s">
        <v>105</v>
      </c>
      <c r="I4069" s="150">
        <v>145.99195862177791</v>
      </c>
      <c r="J4069" s="150">
        <v>242.51425320822719</v>
      </c>
      <c r="K4069" s="150">
        <v>6.5</v>
      </c>
      <c r="L4069" s="150">
        <v>21.36</v>
      </c>
      <c r="M4069" s="150">
        <v>134.77162697327199</v>
      </c>
      <c r="N4069" s="150">
        <v>180.92831562418729</v>
      </c>
      <c r="O4069" s="150">
        <v>59</v>
      </c>
      <c r="P4069" s="150">
        <v>104</v>
      </c>
      <c r="Q4069" s="150">
        <v>59.23602040018973</v>
      </c>
      <c r="R4069" s="150">
        <v>78.69009024764658</v>
      </c>
      <c r="S4069" s="150">
        <v>109.006</v>
      </c>
      <c r="T4069" s="150">
        <v>71</v>
      </c>
      <c r="U4069" s="150">
        <v>34</v>
      </c>
      <c r="V4069" s="150">
        <v>131.30155944000001</v>
      </c>
      <c r="W4069" s="150">
        <v>62</v>
      </c>
      <c r="X4069" s="150">
        <v>173.41034642422611</v>
      </c>
      <c r="Y4069" s="150">
        <v>636</v>
      </c>
      <c r="Z4069" s="150">
        <v>59</v>
      </c>
      <c r="AA4069" s="150">
        <v>781.3666759598724</v>
      </c>
      <c r="AB4069" s="150">
        <v>14</v>
      </c>
      <c r="AC4069" s="150">
        <v>68.4643817968294</v>
      </c>
      <c r="AD4069" s="150">
        <v>81.776818778231984</v>
      </c>
      <c r="AE4069" s="150">
        <v>44</v>
      </c>
      <c r="AF4069" s="150">
        <v>315</v>
      </c>
      <c r="AG4069" s="150">
        <v>1868</v>
      </c>
      <c r="AH4069" s="150">
        <v>277.68</v>
      </c>
      <c r="AI4069" s="150">
        <v>77.311843754626224</v>
      </c>
      <c r="AJ4069" s="150">
        <v>521</v>
      </c>
      <c r="AK4069" s="150">
        <v>19.081609193088291</v>
      </c>
      <c r="AL4069" s="150">
        <v>6376.39208984375</v>
      </c>
      <c r="AM4069" s="150">
        <v>5290.853515625</v>
      </c>
      <c r="AN4069" s="150">
        <v>1085.538330078125</v>
      </c>
      <c r="AO4069" s="5" t="s">
        <v>4466</v>
      </c>
    </row>
    <row r="4070" spans="1:41" ht="14.25" x14ac:dyDescent="0.45">
      <c r="A4070" s="150">
        <v>2020</v>
      </c>
      <c r="B4070" s="5" t="s">
        <v>6344</v>
      </c>
      <c r="C4070" s="5" t="s">
        <v>269</v>
      </c>
      <c r="D4070" s="5" t="s">
        <v>82</v>
      </c>
      <c r="E4070" s="5" t="s">
        <v>103</v>
      </c>
      <c r="F4070" s="5" t="s">
        <v>104</v>
      </c>
      <c r="G4070" s="5" t="s">
        <v>83</v>
      </c>
      <c r="H4070" s="5" t="s">
        <v>105</v>
      </c>
      <c r="I4070" s="150">
        <v>149</v>
      </c>
      <c r="J4070" s="150">
        <v>244.39583286666641</v>
      </c>
      <c r="K4070" s="150">
        <v>8</v>
      </c>
      <c r="L4070" s="150">
        <v>21.06</v>
      </c>
      <c r="M4070" s="150">
        <v>143</v>
      </c>
      <c r="N4070" s="150">
        <v>181.2328394880403</v>
      </c>
      <c r="O4070" s="150">
        <v>57</v>
      </c>
      <c r="P4070" s="150">
        <v>75</v>
      </c>
      <c r="Q4070" s="150">
        <v>61.5</v>
      </c>
      <c r="R4070" s="150">
        <v>66.858010907373213</v>
      </c>
      <c r="S4070" s="150">
        <v>112.35899999999999</v>
      </c>
      <c r="T4070" s="150">
        <v>77</v>
      </c>
      <c r="U4070" s="150">
        <v>34</v>
      </c>
      <c r="V4070" s="150">
        <v>129</v>
      </c>
      <c r="W4070" s="150">
        <v>67.8</v>
      </c>
      <c r="X4070" s="150">
        <v>190.9</v>
      </c>
      <c r="Y4070" s="150">
        <v>627</v>
      </c>
      <c r="Z4070" s="150">
        <v>57</v>
      </c>
      <c r="AA4070" s="150">
        <v>815.43359999999996</v>
      </c>
      <c r="AB4070" s="150">
        <v>14</v>
      </c>
      <c r="AC4070" s="150">
        <v>67.356160133579124</v>
      </c>
      <c r="AD4070" s="150"/>
      <c r="AE4070" s="150">
        <v>45</v>
      </c>
      <c r="AF4070" s="150">
        <v>275</v>
      </c>
      <c r="AG4070" s="150">
        <v>1817</v>
      </c>
      <c r="AH4070" s="150">
        <v>281.33600000000001</v>
      </c>
      <c r="AI4070" s="150">
        <v>99.1</v>
      </c>
      <c r="AJ4070" s="150">
        <v>524</v>
      </c>
      <c r="AK4070" s="150">
        <v>26.45787628124631</v>
      </c>
      <c r="AL4070" s="150">
        <v>6266.78955078125</v>
      </c>
      <c r="AM4070" s="150">
        <v>5189.83642578125</v>
      </c>
      <c r="AN4070" s="150">
        <v>1076.952880859375</v>
      </c>
      <c r="AO4070" s="5" t="s">
        <v>6710</v>
      </c>
    </row>
    <row r="4071" spans="1:41" ht="14.25" x14ac:dyDescent="0.45">
      <c r="A4071" s="150">
        <v>2020</v>
      </c>
      <c r="B4071" s="5" t="s">
        <v>1478</v>
      </c>
      <c r="C4071" s="5" t="s">
        <v>269</v>
      </c>
      <c r="D4071" s="5" t="s">
        <v>82</v>
      </c>
      <c r="E4071" s="5" t="s">
        <v>103</v>
      </c>
      <c r="F4071" s="5" t="s">
        <v>104</v>
      </c>
      <c r="G4071" s="5" t="s">
        <v>83</v>
      </c>
      <c r="H4071" s="5" t="s">
        <v>105</v>
      </c>
      <c r="I4071" s="150">
        <v>145.26812000000001</v>
      </c>
      <c r="J4071" s="150">
        <v>227.84368757081489</v>
      </c>
      <c r="K4071" s="150">
        <v>8.3000000000000007</v>
      </c>
      <c r="L4071" s="150">
        <v>21.7</v>
      </c>
      <c r="M4071" s="150">
        <v>134.80000000000001</v>
      </c>
      <c r="N4071" s="150">
        <v>181</v>
      </c>
      <c r="O4071" s="150">
        <v>62</v>
      </c>
      <c r="P4071" s="150">
        <v>101</v>
      </c>
      <c r="Q4071" s="150">
        <v>61.37898692584001</v>
      </c>
      <c r="R4071" s="150">
        <v>83.313441920612505</v>
      </c>
      <c r="S4071" s="150">
        <v>111</v>
      </c>
      <c r="T4071" s="150">
        <v>71</v>
      </c>
      <c r="U4071" s="150">
        <v>34.858542606356217</v>
      </c>
      <c r="V4071" s="150">
        <v>125</v>
      </c>
      <c r="W4071" s="150">
        <v>63.4</v>
      </c>
      <c r="X4071" s="150">
        <v>181.9</v>
      </c>
      <c r="Y4071" s="150">
        <v>633</v>
      </c>
      <c r="Z4071" s="150">
        <v>59.624000000000002</v>
      </c>
      <c r="AA4071" s="150">
        <v>799.13204406871432</v>
      </c>
      <c r="AB4071" s="150">
        <v>13.930139860069991</v>
      </c>
      <c r="AC4071" s="150">
        <v>60.871745730570517</v>
      </c>
      <c r="AD4071" s="150">
        <v>80</v>
      </c>
      <c r="AE4071" s="150">
        <v>48</v>
      </c>
      <c r="AF4071" s="150">
        <v>319.17534491339319</v>
      </c>
      <c r="AG4071" s="150">
        <v>1703.3</v>
      </c>
      <c r="AH4071" s="150">
        <v>257.58</v>
      </c>
      <c r="AI4071" s="150">
        <v>73.255312264137473</v>
      </c>
      <c r="AJ4071" s="150">
        <v>464</v>
      </c>
      <c r="AK4071" s="150">
        <v>24.913201306766631</v>
      </c>
      <c r="AL4071" s="150">
        <v>6150.54443359375</v>
      </c>
      <c r="AM4071" s="150">
        <v>5068.4658203125</v>
      </c>
      <c r="AN4071" s="150">
        <v>1082.0787353515625</v>
      </c>
      <c r="AO4071" s="5" t="s">
        <v>2821</v>
      </c>
    </row>
    <row r="4072" spans="1:41" ht="14.25" x14ac:dyDescent="0.45">
      <c r="A4072" s="150">
        <v>2020</v>
      </c>
      <c r="B4072" s="5" t="s">
        <v>7352</v>
      </c>
      <c r="C4072" s="5" t="s">
        <v>269</v>
      </c>
      <c r="D4072" s="5" t="s">
        <v>82</v>
      </c>
      <c r="E4072" s="5" t="s">
        <v>103</v>
      </c>
      <c r="F4072" s="5" t="s">
        <v>104</v>
      </c>
      <c r="G4072" s="5" t="s">
        <v>83</v>
      </c>
      <c r="H4072" s="5" t="s">
        <v>105</v>
      </c>
      <c r="I4072" s="150">
        <v>140.08578320932969</v>
      </c>
      <c r="J4072" s="150">
        <v>227</v>
      </c>
      <c r="K4072" s="150">
        <v>7</v>
      </c>
      <c r="L4072" s="150">
        <v>21</v>
      </c>
      <c r="M4072" s="150">
        <v>129.30230801938271</v>
      </c>
      <c r="N4072" s="150">
        <v>175.68</v>
      </c>
      <c r="O4072" s="150">
        <v>57</v>
      </c>
      <c r="P4072" s="150">
        <v>75.286000000000001</v>
      </c>
      <c r="Q4072" s="150">
        <v>61.58</v>
      </c>
      <c r="R4072" s="150">
        <v>67.063999999999993</v>
      </c>
      <c r="S4072" s="150">
        <v>113.0069152317881</v>
      </c>
      <c r="T4072" s="150">
        <v>73.900000000000006</v>
      </c>
      <c r="U4072" s="150">
        <v>33.299999999999997</v>
      </c>
      <c r="V4072" s="150">
        <v>123.34</v>
      </c>
      <c r="W4072" s="150">
        <v>63</v>
      </c>
      <c r="X4072" s="150">
        <v>172.547924804687</v>
      </c>
      <c r="Y4072" s="150">
        <v>604</v>
      </c>
      <c r="Z4072" s="150">
        <v>61</v>
      </c>
      <c r="AA4072" s="150">
        <v>768</v>
      </c>
      <c r="AB4072" s="150">
        <v>16</v>
      </c>
      <c r="AC4072" s="150">
        <v>63.881999999999998</v>
      </c>
      <c r="AD4072" s="150">
        <v>127.35599999999999</v>
      </c>
      <c r="AE4072" s="150">
        <v>46</v>
      </c>
      <c r="AF4072" s="150">
        <v>290</v>
      </c>
      <c r="AG4072" s="150">
        <v>1731</v>
      </c>
      <c r="AH4072" s="150">
        <v>224.8</v>
      </c>
      <c r="AI4072" s="150">
        <v>83.6</v>
      </c>
      <c r="AJ4072" s="150">
        <v>485.50513684210517</v>
      </c>
      <c r="AK4072" s="150">
        <v>23.936</v>
      </c>
      <c r="AL4072" s="150">
        <v>6065.17236328125</v>
      </c>
      <c r="AM4072" s="150">
        <v>4973.72314453125</v>
      </c>
      <c r="AN4072" s="150">
        <v>1091.44921875</v>
      </c>
      <c r="AO4072" s="5" t="s">
        <v>7477</v>
      </c>
    </row>
    <row r="4073" spans="1:41" ht="14.25" x14ac:dyDescent="0.45">
      <c r="A4073" s="150">
        <v>2020</v>
      </c>
      <c r="B4073" s="5" t="s">
        <v>582</v>
      </c>
      <c r="C4073" s="5" t="s">
        <v>269</v>
      </c>
      <c r="D4073" s="5" t="s">
        <v>82</v>
      </c>
      <c r="E4073" s="5" t="s">
        <v>103</v>
      </c>
      <c r="F4073" s="5" t="s">
        <v>104</v>
      </c>
      <c r="G4073" s="5" t="s">
        <v>83</v>
      </c>
      <c r="H4073" s="5" t="s">
        <v>105</v>
      </c>
      <c r="I4073" s="150">
        <v>146.166</v>
      </c>
      <c r="J4073" s="150">
        <v>228.91664241753699</v>
      </c>
      <c r="K4073" s="150">
        <v>6.6</v>
      </c>
      <c r="L4073" s="150">
        <v>21</v>
      </c>
      <c r="M4073" s="150">
        <v>138.72</v>
      </c>
      <c r="N4073" s="150">
        <v>186.5275895253038</v>
      </c>
      <c r="O4073" s="150">
        <v>61</v>
      </c>
      <c r="P4073" s="150">
        <v>101</v>
      </c>
      <c r="Q4073" s="150">
        <v>67.233933448840787</v>
      </c>
      <c r="R4073" s="150">
        <v>84.284757427831337</v>
      </c>
      <c r="S4073" s="150">
        <v>117.25</v>
      </c>
      <c r="T4073" s="150">
        <v>69</v>
      </c>
      <c r="U4073" s="150">
        <v>33.299999999999997</v>
      </c>
      <c r="V4073" s="150">
        <v>129.4</v>
      </c>
      <c r="W4073" s="150">
        <v>62</v>
      </c>
      <c r="X4073" s="150">
        <v>181.5</v>
      </c>
      <c r="Y4073" s="150">
        <v>640</v>
      </c>
      <c r="Z4073" s="150">
        <v>64.695024124999975</v>
      </c>
      <c r="AA4073" s="150">
        <v>815.52816666612375</v>
      </c>
      <c r="AB4073" s="150">
        <v>13.944083944014</v>
      </c>
      <c r="AC4073" s="150">
        <v>59.036040769660389</v>
      </c>
      <c r="AD4073" s="150">
        <v>84.411657853367799</v>
      </c>
      <c r="AE4073" s="150">
        <v>45.3</v>
      </c>
      <c r="AF4073" s="150">
        <v>311.25397041528311</v>
      </c>
      <c r="AG4073" s="150">
        <v>1839</v>
      </c>
      <c r="AH4073" s="150">
        <v>257.5</v>
      </c>
      <c r="AI4073" s="150">
        <v>77.311843754626224</v>
      </c>
      <c r="AJ4073" s="150">
        <v>481</v>
      </c>
      <c r="AK4073" s="150">
        <v>23.624885809956108</v>
      </c>
      <c r="AL4073" s="150">
        <v>6346.5048828125</v>
      </c>
      <c r="AM4073" s="150">
        <v>5253.64208984375</v>
      </c>
      <c r="AN4073" s="150">
        <v>1092.862548828125</v>
      </c>
      <c r="AO4073" s="5" t="s">
        <v>1042</v>
      </c>
    </row>
    <row r="4074" spans="1:41" ht="14.25" x14ac:dyDescent="0.45">
      <c r="A4074" s="150">
        <v>2020</v>
      </c>
      <c r="B4074" s="5" t="s">
        <v>6344</v>
      </c>
      <c r="C4074" s="5" t="s">
        <v>269</v>
      </c>
      <c r="D4074" s="5" t="s">
        <v>82</v>
      </c>
      <c r="E4074" s="5" t="s">
        <v>103</v>
      </c>
      <c r="F4074" s="5" t="s">
        <v>103</v>
      </c>
      <c r="G4074" s="5" t="s">
        <v>83</v>
      </c>
      <c r="H4074" s="5" t="s">
        <v>105</v>
      </c>
      <c r="I4074" s="150">
        <v>152</v>
      </c>
      <c r="J4074" s="150">
        <v>305.00788486666642</v>
      </c>
      <c r="K4074" s="150">
        <v>11</v>
      </c>
      <c r="L4074" s="150">
        <v>21.06</v>
      </c>
      <c r="M4074" s="150">
        <v>149</v>
      </c>
      <c r="N4074" s="150">
        <v>183.11683948804031</v>
      </c>
      <c r="O4074" s="150">
        <v>62</v>
      </c>
      <c r="P4074" s="150">
        <v>105</v>
      </c>
      <c r="Q4074" s="150">
        <v>61.5</v>
      </c>
      <c r="R4074" s="150">
        <v>91.858010907373213</v>
      </c>
      <c r="S4074" s="150">
        <v>114.35899999999999</v>
      </c>
      <c r="T4074" s="150">
        <v>79.5</v>
      </c>
      <c r="U4074" s="150">
        <v>34</v>
      </c>
      <c r="V4074" s="150">
        <v>145</v>
      </c>
      <c r="W4074" s="150">
        <v>67.8</v>
      </c>
      <c r="X4074" s="150">
        <v>194.5</v>
      </c>
      <c r="Y4074" s="150">
        <v>627.62</v>
      </c>
      <c r="Z4074" s="150">
        <v>64</v>
      </c>
      <c r="AA4074" s="150">
        <v>924.42719999999997</v>
      </c>
      <c r="AB4074" s="150">
        <v>14</v>
      </c>
      <c r="AC4074" s="150">
        <v>79.709441613318319</v>
      </c>
      <c r="AD4074" s="150">
        <v>0</v>
      </c>
      <c r="AE4074" s="150">
        <v>70</v>
      </c>
      <c r="AF4074" s="150">
        <v>330</v>
      </c>
      <c r="AG4074" s="150">
        <v>1831</v>
      </c>
      <c r="AH4074" s="150">
        <v>281.33600000000001</v>
      </c>
      <c r="AI4074" s="150">
        <v>99.1</v>
      </c>
      <c r="AJ4074" s="150">
        <v>574</v>
      </c>
      <c r="AK4074" s="150">
        <v>45.815876281246297</v>
      </c>
      <c r="AL4074" s="150">
        <v>6717.71044921875</v>
      </c>
      <c r="AM4074" s="150">
        <v>5599.29931640625</v>
      </c>
      <c r="AN4074" s="150">
        <v>1118.410888671875</v>
      </c>
      <c r="AO4074" s="5" t="s">
        <v>6711</v>
      </c>
    </row>
    <row r="4075" spans="1:41" ht="14.25" x14ac:dyDescent="0.45">
      <c r="A4075" s="150">
        <v>2020</v>
      </c>
      <c r="B4075" s="5" t="s">
        <v>4024</v>
      </c>
      <c r="C4075" s="5" t="s">
        <v>269</v>
      </c>
      <c r="D4075" s="5" t="s">
        <v>82</v>
      </c>
      <c r="E4075" s="5" t="s">
        <v>103</v>
      </c>
      <c r="F4075" s="5" t="s">
        <v>103</v>
      </c>
      <c r="G4075" s="5" t="s">
        <v>83</v>
      </c>
      <c r="H4075" s="5" t="s">
        <v>105</v>
      </c>
      <c r="I4075" s="150">
        <v>152.49599862177789</v>
      </c>
      <c r="J4075" s="150">
        <v>297.45043540822718</v>
      </c>
      <c r="K4075" s="150">
        <v>10.5</v>
      </c>
      <c r="L4075" s="150">
        <v>21.36</v>
      </c>
      <c r="M4075" s="150">
        <v>138.97162697327201</v>
      </c>
      <c r="N4075" s="150">
        <v>182.50631562418729</v>
      </c>
      <c r="O4075" s="150">
        <v>65</v>
      </c>
      <c r="P4075" s="150">
        <v>104</v>
      </c>
      <c r="Q4075" s="150">
        <v>59.23602040018973</v>
      </c>
      <c r="R4075" s="150">
        <v>106.69009024764659</v>
      </c>
      <c r="S4075" s="150">
        <v>113.006</v>
      </c>
      <c r="T4075" s="150">
        <v>72</v>
      </c>
      <c r="U4075" s="150">
        <v>34</v>
      </c>
      <c r="V4075" s="150">
        <v>131.75806520707999</v>
      </c>
      <c r="W4075" s="150">
        <v>62</v>
      </c>
      <c r="X4075" s="150">
        <v>178.41034642422611</v>
      </c>
      <c r="Y4075" s="150">
        <v>637</v>
      </c>
      <c r="Z4075" s="150">
        <v>66</v>
      </c>
      <c r="AA4075" s="150"/>
      <c r="AB4075" s="150">
        <v>14</v>
      </c>
      <c r="AC4075" s="150">
        <v>76.735276859231291</v>
      </c>
      <c r="AD4075" s="150">
        <v>138.792818778232</v>
      </c>
      <c r="AE4075" s="150">
        <v>69</v>
      </c>
      <c r="AF4075" s="150">
        <v>350</v>
      </c>
      <c r="AG4075" s="150">
        <v>1882</v>
      </c>
      <c r="AH4075" s="150">
        <v>277.68</v>
      </c>
      <c r="AI4075" s="150">
        <v>77.311843754626224</v>
      </c>
      <c r="AJ4075" s="150">
        <v>571</v>
      </c>
      <c r="AK4075" s="150">
        <v>45.641609193088293</v>
      </c>
      <c r="AL4075" s="150">
        <v>5934.546875</v>
      </c>
      <c r="AM4075" s="150">
        <v>4741.232421875</v>
      </c>
      <c r="AN4075" s="150">
        <v>1193.3143310546875</v>
      </c>
      <c r="AO4075" s="5" t="s">
        <v>4467</v>
      </c>
    </row>
    <row r="4076" spans="1:41" ht="14.25" x14ac:dyDescent="0.45">
      <c r="A4076" s="150">
        <v>2020</v>
      </c>
      <c r="B4076" s="5" t="s">
        <v>7352</v>
      </c>
      <c r="C4076" s="5" t="s">
        <v>269</v>
      </c>
      <c r="D4076" s="5" t="s">
        <v>82</v>
      </c>
      <c r="E4076" s="5" t="s">
        <v>103</v>
      </c>
      <c r="F4076" s="5" t="s">
        <v>103</v>
      </c>
      <c r="G4076" s="5" t="s">
        <v>83</v>
      </c>
      <c r="H4076" s="5" t="s">
        <v>105</v>
      </c>
      <c r="I4076" s="150">
        <v>142.45797876202641</v>
      </c>
      <c r="J4076" s="150">
        <v>282.91205200000002</v>
      </c>
      <c r="K4076" s="150">
        <v>11</v>
      </c>
      <c r="L4076" s="150">
        <v>21</v>
      </c>
      <c r="M4076" s="150">
        <v>135.5023080193827</v>
      </c>
      <c r="N4076" s="150">
        <v>177.36</v>
      </c>
      <c r="O4076" s="150">
        <v>62</v>
      </c>
      <c r="P4076" s="150">
        <v>101.286</v>
      </c>
      <c r="Q4076" s="150">
        <v>61.58</v>
      </c>
      <c r="R4076" s="150">
        <v>92.063999999999993</v>
      </c>
      <c r="S4076" s="150">
        <v>116.0069152317881</v>
      </c>
      <c r="T4076" s="150">
        <v>75.100000000000009</v>
      </c>
      <c r="U4076" s="150">
        <v>33.299999999999997</v>
      </c>
      <c r="V4076" s="150">
        <v>143.52000000000001</v>
      </c>
      <c r="W4076" s="150">
        <v>63</v>
      </c>
      <c r="X4076" s="150">
        <v>176.14792480468699</v>
      </c>
      <c r="Y4076" s="150">
        <v>604.94000000000005</v>
      </c>
      <c r="Z4076" s="150">
        <v>66</v>
      </c>
      <c r="AA4076" s="150">
        <v>923</v>
      </c>
      <c r="AB4076" s="150">
        <v>16</v>
      </c>
      <c r="AC4076" s="150">
        <v>81.12</v>
      </c>
      <c r="AD4076" s="150">
        <v>148.22674000000001</v>
      </c>
      <c r="AE4076" s="150">
        <v>71</v>
      </c>
      <c r="AF4076" s="150">
        <v>349</v>
      </c>
      <c r="AG4076" s="150">
        <v>1745</v>
      </c>
      <c r="AH4076" s="150">
        <v>274.89999999999998</v>
      </c>
      <c r="AI4076" s="150">
        <v>83.6</v>
      </c>
      <c r="AJ4076" s="150">
        <v>549.50513684210523</v>
      </c>
      <c r="AK4076" s="150">
        <v>47.552</v>
      </c>
      <c r="AL4076" s="150">
        <v>6654.08154296875</v>
      </c>
      <c r="AM4076" s="150">
        <v>5445.04541015625</v>
      </c>
      <c r="AN4076" s="150">
        <v>1209.035888671875</v>
      </c>
      <c r="AO4076" s="5" t="s">
        <v>7478</v>
      </c>
    </row>
    <row r="4077" spans="1:41" ht="14.25" x14ac:dyDescent="0.45">
      <c r="A4077" s="150">
        <v>2020</v>
      </c>
      <c r="B4077" s="5" t="s">
        <v>1478</v>
      </c>
      <c r="C4077" s="5" t="s">
        <v>269</v>
      </c>
      <c r="D4077" s="5" t="s">
        <v>82</v>
      </c>
      <c r="E4077" s="5" t="s">
        <v>103</v>
      </c>
      <c r="F4077" s="5" t="s">
        <v>103</v>
      </c>
      <c r="G4077" s="5" t="s">
        <v>83</v>
      </c>
      <c r="H4077" s="5" t="s">
        <v>105</v>
      </c>
      <c r="I4077" s="150">
        <v>151.93183999999999</v>
      </c>
      <c r="J4077" s="150">
        <v>284.9716502901835</v>
      </c>
      <c r="K4077" s="150">
        <v>10.8</v>
      </c>
      <c r="L4077" s="150">
        <v>21.7</v>
      </c>
      <c r="M4077" s="150">
        <v>143.80000000000001</v>
      </c>
      <c r="N4077" s="150">
        <v>182</v>
      </c>
      <c r="O4077" s="150">
        <v>68</v>
      </c>
      <c r="P4077" s="150">
        <v>101</v>
      </c>
      <c r="Q4077" s="150">
        <v>61.37898692584001</v>
      </c>
      <c r="R4077" s="150">
        <v>87.313441920612505</v>
      </c>
      <c r="S4077" s="150">
        <v>115</v>
      </c>
      <c r="T4077" s="150">
        <v>73</v>
      </c>
      <c r="U4077" s="150">
        <v>34.858542606356217</v>
      </c>
      <c r="V4077" s="150">
        <v>150</v>
      </c>
      <c r="W4077" s="150">
        <v>63.4</v>
      </c>
      <c r="X4077" s="150">
        <v>191.9</v>
      </c>
      <c r="Y4077" s="150">
        <v>635</v>
      </c>
      <c r="Z4077" s="150">
        <v>67.061999999999998</v>
      </c>
      <c r="AA4077" s="150">
        <v>937.63683042138382</v>
      </c>
      <c r="AB4077" s="150">
        <v>13.930139860069991</v>
      </c>
      <c r="AC4077" s="150">
        <v>69.567709406366305</v>
      </c>
      <c r="AD4077" s="150">
        <v>153</v>
      </c>
      <c r="AE4077" s="150">
        <v>73</v>
      </c>
      <c r="AF4077" s="150">
        <v>354.17534491339319</v>
      </c>
      <c r="AG4077" s="150">
        <v>1713.4</v>
      </c>
      <c r="AH4077" s="150">
        <v>260.27247999999997</v>
      </c>
      <c r="AI4077" s="150">
        <v>73.255312264137473</v>
      </c>
      <c r="AJ4077" s="150">
        <v>539</v>
      </c>
      <c r="AK4077" s="150">
        <v>51.413201306766631</v>
      </c>
      <c r="AL4077" s="150">
        <v>6681.767578125</v>
      </c>
      <c r="AM4077" s="150">
        <v>5463.99609375</v>
      </c>
      <c r="AN4077" s="150">
        <v>1217.771240234375</v>
      </c>
      <c r="AO4077" s="5" t="s">
        <v>2822</v>
      </c>
    </row>
    <row r="4078" spans="1:41" ht="14.25" x14ac:dyDescent="0.45">
      <c r="A4078" s="150">
        <v>2020</v>
      </c>
      <c r="B4078" s="5" t="s">
        <v>4980</v>
      </c>
      <c r="C4078" s="5" t="s">
        <v>269</v>
      </c>
      <c r="D4078" s="5" t="s">
        <v>82</v>
      </c>
      <c r="E4078" s="5" t="s">
        <v>103</v>
      </c>
      <c r="F4078" s="5" t="s">
        <v>103</v>
      </c>
      <c r="G4078" s="5" t="s">
        <v>83</v>
      </c>
      <c r="H4078" s="5" t="s">
        <v>105</v>
      </c>
      <c r="I4078" s="150">
        <v>173.37404000000001</v>
      </c>
      <c r="J4078" s="150">
        <v>308.00000000000011</v>
      </c>
      <c r="K4078" s="150">
        <v>11</v>
      </c>
      <c r="L4078" s="150">
        <v>21.04</v>
      </c>
      <c r="M4078" s="150">
        <v>124</v>
      </c>
      <c r="N4078" s="150">
        <v>185.03566152200801</v>
      </c>
      <c r="O4078" s="150">
        <v>62</v>
      </c>
      <c r="P4078" s="150">
        <v>105.3</v>
      </c>
      <c r="Q4078" s="150">
        <v>65.930037133640354</v>
      </c>
      <c r="R4078" s="150">
        <v>94</v>
      </c>
      <c r="S4078" s="150">
        <v>117.036</v>
      </c>
      <c r="T4078" s="150">
        <v>73.711774999999989</v>
      </c>
      <c r="U4078" s="150">
        <v>34</v>
      </c>
      <c r="V4078" s="150">
        <v>145</v>
      </c>
      <c r="W4078" s="150">
        <v>67</v>
      </c>
      <c r="X4078" s="150">
        <v>180.3</v>
      </c>
      <c r="Y4078" s="150">
        <v>643.29080239765722</v>
      </c>
      <c r="Z4078" s="150">
        <v>63</v>
      </c>
      <c r="AA4078" s="150"/>
      <c r="AB4078" s="150">
        <v>14</v>
      </c>
      <c r="AC4078" s="150">
        <v>81.776058000000006</v>
      </c>
      <c r="AD4078" s="150">
        <v>139.4963104</v>
      </c>
      <c r="AE4078" s="150">
        <v>84</v>
      </c>
      <c r="AF4078" s="150">
        <v>354</v>
      </c>
      <c r="AG4078" s="150">
        <v>1856</v>
      </c>
      <c r="AH4078" s="150">
        <v>281</v>
      </c>
      <c r="AI4078" s="150">
        <v>83.194293180545799</v>
      </c>
      <c r="AJ4078" s="150">
        <v>585</v>
      </c>
      <c r="AK4078" s="150">
        <v>43.127973997923959</v>
      </c>
      <c r="AL4078" s="150">
        <v>5994.61328125</v>
      </c>
      <c r="AM4078" s="150">
        <v>4798.74658203125</v>
      </c>
      <c r="AN4078" s="150">
        <v>1195.866455078125</v>
      </c>
      <c r="AO4078" s="5" t="s">
        <v>5732</v>
      </c>
    </row>
    <row r="4079" spans="1:41" ht="14.25" x14ac:dyDescent="0.45">
      <c r="A4079" s="150">
        <v>2020</v>
      </c>
      <c r="B4079" s="5" t="s">
        <v>582</v>
      </c>
      <c r="C4079" s="5" t="s">
        <v>269</v>
      </c>
      <c r="D4079" s="5" t="s">
        <v>82</v>
      </c>
      <c r="E4079" s="5" t="s">
        <v>103</v>
      </c>
      <c r="F4079" s="5" t="s">
        <v>103</v>
      </c>
      <c r="G4079" s="5" t="s">
        <v>83</v>
      </c>
      <c r="H4079" s="5" t="s">
        <v>105</v>
      </c>
      <c r="I4079" s="150">
        <v>152.82972000000001</v>
      </c>
      <c r="J4079" s="150">
        <v>287.47084422665341</v>
      </c>
      <c r="K4079" s="150">
        <v>10.6</v>
      </c>
      <c r="L4079" s="150">
        <v>21</v>
      </c>
      <c r="M4079" s="150">
        <v>142.928</v>
      </c>
      <c r="N4079" s="150">
        <v>187.6031695253038</v>
      </c>
      <c r="O4079" s="150">
        <v>67</v>
      </c>
      <c r="P4079" s="150">
        <v>101</v>
      </c>
      <c r="Q4079" s="150">
        <v>67.233933448840787</v>
      </c>
      <c r="R4079" s="150">
        <v>88.284757427831337</v>
      </c>
      <c r="S4079" s="150">
        <v>121.25</v>
      </c>
      <c r="T4079" s="150">
        <v>72</v>
      </c>
      <c r="U4079" s="150">
        <v>33.299999999999997</v>
      </c>
      <c r="V4079" s="150">
        <v>136.4</v>
      </c>
      <c r="W4079" s="150">
        <v>62</v>
      </c>
      <c r="X4079" s="150">
        <v>186.5</v>
      </c>
      <c r="Y4079" s="150">
        <v>640.5</v>
      </c>
      <c r="Z4079" s="150">
        <v>72.014772749999977</v>
      </c>
      <c r="AA4079" s="150">
        <v>949.16361904761959</v>
      </c>
      <c r="AB4079" s="150">
        <v>13.944083944014</v>
      </c>
      <c r="AC4079" s="150">
        <v>67.633381583255343</v>
      </c>
      <c r="AD4079" s="150">
        <v>140.18065785336779</v>
      </c>
      <c r="AE4079" s="150">
        <v>70.3</v>
      </c>
      <c r="AF4079" s="150">
        <v>346.25397041528311</v>
      </c>
      <c r="AG4079" s="150">
        <v>1846</v>
      </c>
      <c r="AH4079" s="150">
        <v>260.5</v>
      </c>
      <c r="AI4079" s="150">
        <v>77.311843754626224</v>
      </c>
      <c r="AJ4079" s="150">
        <v>556</v>
      </c>
      <c r="AK4079" s="150">
        <v>49.025885809956108</v>
      </c>
      <c r="AL4079" s="150">
        <v>6826.228515625</v>
      </c>
      <c r="AM4079" s="150">
        <v>5622.98828125</v>
      </c>
      <c r="AN4079" s="150">
        <v>1203.2406005859375</v>
      </c>
      <c r="AO4079" s="5" t="s">
        <v>1043</v>
      </c>
    </row>
    <row r="4080" spans="1:41" ht="14.25" x14ac:dyDescent="0.45">
      <c r="A4080" s="150">
        <v>2020</v>
      </c>
      <c r="B4080" s="5" t="s">
        <v>4024</v>
      </c>
      <c r="C4080" s="5" t="s">
        <v>269</v>
      </c>
      <c r="D4080" s="5" t="s">
        <v>82</v>
      </c>
      <c r="E4080" s="5" t="s">
        <v>103</v>
      </c>
      <c r="F4080" s="5" t="s">
        <v>4026</v>
      </c>
      <c r="G4080" s="5" t="s">
        <v>83</v>
      </c>
      <c r="H4080" s="5" t="s">
        <v>105</v>
      </c>
      <c r="I4080" s="150"/>
      <c r="J4080" s="150"/>
      <c r="K4080" s="150"/>
      <c r="L4080" s="150"/>
      <c r="M4080" s="150"/>
      <c r="N4080" s="150"/>
      <c r="O4080" s="150"/>
      <c r="P4080" s="150"/>
      <c r="Q4080" s="150"/>
      <c r="R4080" s="150"/>
      <c r="S4080" s="150"/>
      <c r="T4080" s="150"/>
      <c r="U4080" s="150"/>
      <c r="V4080" s="150"/>
      <c r="W4080" s="150"/>
      <c r="X4080" s="150"/>
      <c r="Y4080" s="150"/>
      <c r="Z4080" s="150"/>
      <c r="AA4080" s="150">
        <v>926.52012887932301</v>
      </c>
      <c r="AB4080" s="150"/>
      <c r="AC4080" s="150"/>
      <c r="AD4080" s="150"/>
      <c r="AE4080" s="150"/>
      <c r="AF4080" s="150"/>
      <c r="AG4080" s="150"/>
      <c r="AH4080" s="150"/>
      <c r="AI4080" s="150"/>
      <c r="AJ4080" s="150"/>
      <c r="AK4080" s="150"/>
      <c r="AL4080" s="150">
        <v>926.5201416015625</v>
      </c>
      <c r="AM4080" s="150">
        <v>926.5201416015625</v>
      </c>
      <c r="AN4080" s="150">
        <v>0</v>
      </c>
      <c r="AO4080" s="5" t="s">
        <v>4468</v>
      </c>
    </row>
    <row r="4081" spans="1:41" ht="14.25" x14ac:dyDescent="0.45">
      <c r="A4081" s="150">
        <v>2020</v>
      </c>
      <c r="B4081" s="5" t="s">
        <v>4980</v>
      </c>
      <c r="C4081" s="5" t="s">
        <v>269</v>
      </c>
      <c r="D4081" s="5" t="s">
        <v>82</v>
      </c>
      <c r="E4081" s="5" t="s">
        <v>103</v>
      </c>
      <c r="F4081" s="5" t="s">
        <v>4985</v>
      </c>
      <c r="G4081" s="5" t="s">
        <v>83</v>
      </c>
      <c r="H4081" s="5" t="s">
        <v>105</v>
      </c>
      <c r="I4081" s="150"/>
      <c r="J4081" s="150"/>
      <c r="K4081" s="150"/>
      <c r="L4081" s="150"/>
      <c r="M4081" s="150"/>
      <c r="N4081" s="150"/>
      <c r="O4081" s="150"/>
      <c r="P4081" s="150"/>
      <c r="Q4081" s="150"/>
      <c r="R4081" s="150"/>
      <c r="S4081" s="150"/>
      <c r="T4081" s="150"/>
      <c r="U4081" s="150"/>
      <c r="V4081" s="150"/>
      <c r="W4081" s="150"/>
      <c r="X4081" s="150"/>
      <c r="Y4081" s="150"/>
      <c r="Z4081" s="150"/>
      <c r="AA4081" s="150">
        <v>913.44450320279748</v>
      </c>
      <c r="AB4081" s="150"/>
      <c r="AC4081" s="150"/>
      <c r="AD4081" s="150"/>
      <c r="AE4081" s="150"/>
      <c r="AF4081" s="150"/>
      <c r="AG4081" s="150"/>
      <c r="AH4081" s="150"/>
      <c r="AI4081" s="150"/>
      <c r="AJ4081" s="150"/>
      <c r="AK4081" s="150"/>
      <c r="AL4081" s="150">
        <v>913.44451904296875</v>
      </c>
      <c r="AM4081" s="150">
        <v>913.44451904296875</v>
      </c>
      <c r="AN4081" s="150">
        <v>0</v>
      </c>
      <c r="AO4081" s="5" t="s">
        <v>5733</v>
      </c>
    </row>
    <row r="4082" spans="1:41" ht="14.25" x14ac:dyDescent="0.45">
      <c r="A4082" s="150">
        <v>2020</v>
      </c>
      <c r="B4082" s="5" t="s">
        <v>81</v>
      </c>
      <c r="C4082" s="5" t="s">
        <v>126</v>
      </c>
      <c r="D4082" s="5" t="s">
        <v>82</v>
      </c>
      <c r="E4082" s="5" t="s">
        <v>96</v>
      </c>
      <c r="F4082" s="5" t="s">
        <v>97</v>
      </c>
      <c r="G4082" s="5" t="s">
        <v>83</v>
      </c>
      <c r="H4082" s="5" t="s">
        <v>267</v>
      </c>
      <c r="I4082" s="150">
        <v>33445.5</v>
      </c>
      <c r="J4082" s="150">
        <v>91071</v>
      </c>
      <c r="K4082" s="150">
        <v>4683</v>
      </c>
      <c r="L4082" s="150">
        <v>8734</v>
      </c>
      <c r="M4082" s="150">
        <v>43485.333333333343</v>
      </c>
      <c r="N4082" s="150">
        <v>19671.833333333328</v>
      </c>
      <c r="O4082" s="150">
        <v>25658</v>
      </c>
      <c r="P4082" s="150">
        <v>45192.159090909103</v>
      </c>
      <c r="Q4082" s="150">
        <v>17411</v>
      </c>
      <c r="R4082" s="150">
        <v>25254.603494623661</v>
      </c>
      <c r="S4082" s="150">
        <v>40515</v>
      </c>
      <c r="T4082" s="150">
        <v>25854.75</v>
      </c>
      <c r="U4082" s="150">
        <v>9247.5</v>
      </c>
      <c r="V4082" s="150">
        <v>40281.5</v>
      </c>
      <c r="W4082" s="150">
        <v>13040</v>
      </c>
      <c r="X4082" s="150">
        <v>60267</v>
      </c>
      <c r="Y4082" s="150">
        <v>206000</v>
      </c>
      <c r="Z4082" s="150">
        <v>17205</v>
      </c>
      <c r="AA4082" s="150">
        <v>344184</v>
      </c>
      <c r="AB4082" s="150">
        <v>6668.5</v>
      </c>
      <c r="AC4082" s="150">
        <v>23687</v>
      </c>
      <c r="AD4082" s="150">
        <v>36282</v>
      </c>
      <c r="AE4082" s="150">
        <v>32536.50757575758</v>
      </c>
      <c r="AF4082" s="150">
        <v>114599</v>
      </c>
      <c r="AG4082" s="150">
        <v>573860</v>
      </c>
      <c r="AH4082" s="150">
        <v>93502</v>
      </c>
      <c r="AI4082" s="150">
        <v>27217</v>
      </c>
      <c r="AJ4082" s="150">
        <v>169045.16666666669</v>
      </c>
      <c r="AK4082" s="150">
        <v>13735</v>
      </c>
      <c r="AL4082" s="150">
        <v>2162333.25</v>
      </c>
      <c r="AM4082" s="150">
        <v>1771425.75</v>
      </c>
      <c r="AN4082" s="150">
        <v>390907.5625</v>
      </c>
      <c r="AO4082" s="5" t="s">
        <v>7479</v>
      </c>
    </row>
    <row r="4083" spans="1:41" ht="14.25" x14ac:dyDescent="0.45">
      <c r="A4083" s="150">
        <v>2020</v>
      </c>
      <c r="B4083" s="5" t="s">
        <v>81</v>
      </c>
      <c r="C4083" s="5" t="s">
        <v>277</v>
      </c>
      <c r="D4083" s="5" t="s">
        <v>82</v>
      </c>
      <c r="E4083" s="5" t="s">
        <v>106</v>
      </c>
      <c r="F4083" s="5" t="s">
        <v>4982</v>
      </c>
      <c r="G4083" s="5" t="s">
        <v>83</v>
      </c>
      <c r="H4083" s="5" t="s">
        <v>107</v>
      </c>
      <c r="I4083" s="150">
        <v>3506.08</v>
      </c>
      <c r="J4083" s="150">
        <v>3868.1174163483479</v>
      </c>
      <c r="K4083" s="150">
        <v>588.340411671124</v>
      </c>
      <c r="L4083" s="150">
        <v>1689.3585539999999</v>
      </c>
      <c r="M4083" s="150">
        <v>2318.1799821629079</v>
      </c>
      <c r="N4083" s="150">
        <v>2388.5342099999998</v>
      </c>
      <c r="O4083" s="150">
        <v>3535.671815699126</v>
      </c>
      <c r="P4083" s="150">
        <v>1554.3497521397021</v>
      </c>
      <c r="Q4083" s="150">
        <v>54.450030000000012</v>
      </c>
      <c r="R4083" s="150">
        <v>2003.6174699999999</v>
      </c>
      <c r="S4083" s="150">
        <v>4011.8</v>
      </c>
      <c r="T4083" s="150">
        <v>2830</v>
      </c>
      <c r="U4083" s="150">
        <v>28.4</v>
      </c>
      <c r="V4083" s="150">
        <v>2668.1</v>
      </c>
      <c r="W4083" s="150">
        <v>1690</v>
      </c>
      <c r="X4083" s="150">
        <v>5007.4320200000002</v>
      </c>
      <c r="Y4083" s="150">
        <v>5419.0752510000002</v>
      </c>
      <c r="Z4083" s="150">
        <v>4424.5072600000549</v>
      </c>
      <c r="AA4083" s="150">
        <v>21635.176289999999</v>
      </c>
      <c r="AB4083" s="150">
        <v>957</v>
      </c>
      <c r="AC4083" s="150">
        <v>3990.6080000000002</v>
      </c>
      <c r="AD4083" s="150">
        <v>8456.8272649999635</v>
      </c>
      <c r="AE4083" s="150">
        <v>3154.17</v>
      </c>
      <c r="AF4083" s="150">
        <v>5562.3704129999642</v>
      </c>
      <c r="AG4083" s="150">
        <v>8294.7839999999997</v>
      </c>
      <c r="AH4083" s="150">
        <v>3134</v>
      </c>
      <c r="AI4083" s="150">
        <v>1776.303319999997</v>
      </c>
      <c r="AJ4083" s="150">
        <v>1723.002322261581</v>
      </c>
      <c r="AK4083" s="150">
        <v>2024</v>
      </c>
      <c r="AL4083" s="150">
        <v>108294.25</v>
      </c>
      <c r="AM4083" s="150">
        <v>71964.703125</v>
      </c>
      <c r="AN4083" s="150">
        <v>36329.5546875</v>
      </c>
      <c r="AO4083" s="5" t="s">
        <v>7480</v>
      </c>
    </row>
    <row r="4084" spans="1:41" ht="14.25" x14ac:dyDescent="0.45">
      <c r="A4084" s="150">
        <v>2020</v>
      </c>
      <c r="B4084" s="5" t="s">
        <v>81</v>
      </c>
      <c r="C4084" s="5" t="s">
        <v>277</v>
      </c>
      <c r="D4084" s="5" t="s">
        <v>82</v>
      </c>
      <c r="E4084" s="5" t="s">
        <v>106</v>
      </c>
      <c r="F4084" s="5" t="s">
        <v>4983</v>
      </c>
      <c r="G4084" s="5" t="s">
        <v>83</v>
      </c>
      <c r="H4084" s="5" t="s">
        <v>107</v>
      </c>
      <c r="I4084" s="150">
        <v>4322.84</v>
      </c>
      <c r="J4084" s="150">
        <v>6101.0862593712754</v>
      </c>
      <c r="K4084" s="150">
        <v>643.48435167112393</v>
      </c>
      <c r="L4084" s="150">
        <v>1812.955956</v>
      </c>
      <c r="M4084" s="150">
        <v>3369.35659883889</v>
      </c>
      <c r="N4084" s="150">
        <v>3073.8941300000001</v>
      </c>
      <c r="O4084" s="150">
        <v>3948.6204266991272</v>
      </c>
      <c r="P4084" s="150">
        <v>2323.4185893050199</v>
      </c>
      <c r="Q4084" s="150">
        <v>658.41859999999963</v>
      </c>
      <c r="R4084" s="150">
        <v>2597.3216600000001</v>
      </c>
      <c r="S4084" s="150">
        <v>5038.8</v>
      </c>
      <c r="T4084" s="150">
        <v>3412</v>
      </c>
      <c r="U4084" s="150">
        <v>297.84300000000002</v>
      </c>
      <c r="V4084" s="150">
        <v>3640.6</v>
      </c>
      <c r="W4084" s="150">
        <v>1871</v>
      </c>
      <c r="X4084" s="150">
        <v>6085.7238399999997</v>
      </c>
      <c r="Y4084" s="150">
        <v>11543.002251</v>
      </c>
      <c r="Z4084" s="150">
        <v>4615.0003700000543</v>
      </c>
      <c r="AA4084" s="150">
        <v>28441.207031000002</v>
      </c>
      <c r="AB4084" s="150">
        <v>1050</v>
      </c>
      <c r="AC4084" s="150">
        <v>4313.7070000000003</v>
      </c>
      <c r="AD4084" s="150">
        <v>8839.3990249999624</v>
      </c>
      <c r="AE4084" s="150">
        <v>4060.64</v>
      </c>
      <c r="AF4084" s="150">
        <v>9312.795652999981</v>
      </c>
      <c r="AG4084" s="150">
        <v>18949.526000000002</v>
      </c>
      <c r="AH4084" s="150">
        <v>5515.2000000000007</v>
      </c>
      <c r="AI4084" s="150">
        <v>2268.1144199999972</v>
      </c>
      <c r="AJ4084" s="150">
        <v>4764.9287489763756</v>
      </c>
      <c r="AK4084" s="150">
        <v>2297.7359999999999</v>
      </c>
      <c r="AL4084" s="150">
        <v>155168.609375</v>
      </c>
      <c r="AM4084" s="150">
        <v>110829.1796875</v>
      </c>
      <c r="AN4084" s="150">
        <v>44339.43359375</v>
      </c>
      <c r="AO4084" s="5" t="s">
        <v>7481</v>
      </c>
    </row>
    <row r="4085" spans="1:41" ht="14.25" x14ac:dyDescent="0.45">
      <c r="A4085" s="150">
        <v>2020</v>
      </c>
      <c r="B4085" s="5" t="s">
        <v>81</v>
      </c>
      <c r="C4085" s="5" t="s">
        <v>277</v>
      </c>
      <c r="D4085" s="5" t="s">
        <v>82</v>
      </c>
      <c r="E4085" s="5" t="s">
        <v>106</v>
      </c>
      <c r="F4085" s="5" t="s">
        <v>4984</v>
      </c>
      <c r="G4085" s="5" t="s">
        <v>83</v>
      </c>
      <c r="H4085" s="5" t="s">
        <v>107</v>
      </c>
      <c r="I4085" s="150">
        <v>816.76</v>
      </c>
      <c r="J4085" s="150">
        <v>2232.9688430229262</v>
      </c>
      <c r="K4085" s="150">
        <v>55.143939999999994</v>
      </c>
      <c r="L4085" s="150">
        <v>123.5974019999999</v>
      </c>
      <c r="M4085" s="150">
        <v>1051.1766166759819</v>
      </c>
      <c r="N4085" s="150">
        <v>685.35991999999965</v>
      </c>
      <c r="O4085" s="150">
        <v>412.94861100000128</v>
      </c>
      <c r="P4085" s="150">
        <v>769.06883716531797</v>
      </c>
      <c r="Q4085" s="150">
        <v>603.96856999999954</v>
      </c>
      <c r="R4085" s="150">
        <v>593.70418999999993</v>
      </c>
      <c r="S4085" s="150">
        <v>1027</v>
      </c>
      <c r="T4085" s="150">
        <v>582</v>
      </c>
      <c r="U4085" s="150">
        <v>269.44299999999998</v>
      </c>
      <c r="V4085" s="150">
        <v>972.5</v>
      </c>
      <c r="W4085" s="150">
        <v>181</v>
      </c>
      <c r="X4085" s="150">
        <v>1078.2918199999999</v>
      </c>
      <c r="Y4085" s="150">
        <v>6123.9269999999997</v>
      </c>
      <c r="Z4085" s="150">
        <v>190.49310999999969</v>
      </c>
      <c r="AA4085" s="150">
        <v>6806.0307409999996</v>
      </c>
      <c r="AB4085" s="150">
        <v>93</v>
      </c>
      <c r="AC4085" s="150">
        <v>323.09899999999999</v>
      </c>
      <c r="AD4085" s="150">
        <v>382.57175999999993</v>
      </c>
      <c r="AE4085" s="150">
        <v>906.46999999999991</v>
      </c>
      <c r="AF4085" s="150">
        <v>3750.4252400000169</v>
      </c>
      <c r="AG4085" s="150">
        <v>10654.742</v>
      </c>
      <c r="AH4085" s="150">
        <v>2381.1999999999998</v>
      </c>
      <c r="AI4085" s="150">
        <v>491.81110000000012</v>
      </c>
      <c r="AJ4085" s="150">
        <v>3041.9264267147951</v>
      </c>
      <c r="AK4085" s="150">
        <v>273.73599999999999</v>
      </c>
      <c r="AL4085" s="150">
        <v>46874.36328125</v>
      </c>
      <c r="AM4085" s="150">
        <v>38864.484375</v>
      </c>
      <c r="AN4085" s="150">
        <v>8009.8798828125</v>
      </c>
      <c r="AO4085" s="5" t="s">
        <v>7482</v>
      </c>
    </row>
    <row r="4086" spans="1:41" ht="14.25" x14ac:dyDescent="0.45">
      <c r="A4086" s="150">
        <v>2020</v>
      </c>
      <c r="B4086" s="5" t="s">
        <v>81</v>
      </c>
      <c r="C4086" s="5" t="s">
        <v>270</v>
      </c>
      <c r="D4086" s="5" t="s">
        <v>82</v>
      </c>
      <c r="E4086" s="5" t="s">
        <v>98</v>
      </c>
      <c r="F4086" s="5" t="s">
        <v>99</v>
      </c>
      <c r="G4086" s="5" t="s">
        <v>83</v>
      </c>
      <c r="H4086" s="5" t="s">
        <v>100</v>
      </c>
      <c r="I4086" s="150">
        <v>840.82989579999992</v>
      </c>
      <c r="J4086" s="150">
        <v>1431.122207033</v>
      </c>
      <c r="K4086" s="150">
        <v>54.8</v>
      </c>
      <c r="L4086" s="150">
        <v>121.6</v>
      </c>
      <c r="M4086" s="150">
        <v>648.77275299999997</v>
      </c>
      <c r="N4086" s="150">
        <v>652.05730900000003</v>
      </c>
      <c r="O4086" s="150">
        <v>310.60000000000002</v>
      </c>
      <c r="P4086" s="150">
        <v>449.93433499999998</v>
      </c>
      <c r="Q4086" s="150">
        <v>267.10639612597998</v>
      </c>
      <c r="R4086" s="150">
        <v>566.046727285614</v>
      </c>
      <c r="S4086" s="150">
        <v>670.77</v>
      </c>
      <c r="T4086" s="150">
        <v>411.96</v>
      </c>
      <c r="U4086" s="150">
        <v>144.80111891000001</v>
      </c>
      <c r="V4086" s="150">
        <v>661.24213101014436</v>
      </c>
      <c r="W4086" s="150">
        <v>281.49</v>
      </c>
      <c r="X4086" s="150">
        <v>1119</v>
      </c>
      <c r="Y4086" s="150">
        <v>3418.5202380000001</v>
      </c>
      <c r="Z4086" s="150">
        <v>467.89193210000008</v>
      </c>
      <c r="AA4086" s="150">
        <v>5181</v>
      </c>
      <c r="AB4086" s="150">
        <v>83</v>
      </c>
      <c r="AC4086" s="150">
        <v>395.25848136197368</v>
      </c>
      <c r="AD4086" s="150">
        <v>787.17790610281997</v>
      </c>
      <c r="AE4086" s="150">
        <v>359.88903864095607</v>
      </c>
      <c r="AF4086" s="150">
        <v>1712</v>
      </c>
      <c r="AG4086" s="150">
        <v>8748</v>
      </c>
      <c r="AH4086" s="150">
        <v>1336.03</v>
      </c>
      <c r="AI4086" s="150">
        <v>414.73349252000003</v>
      </c>
      <c r="AJ4086" s="150">
        <v>2393.94</v>
      </c>
      <c r="AK4086" s="150">
        <v>254</v>
      </c>
      <c r="AL4086" s="150">
        <v>34183.57421875</v>
      </c>
      <c r="AM4086" s="150">
        <v>27811.240234375</v>
      </c>
      <c r="AN4086" s="150">
        <v>6372.333984375</v>
      </c>
      <c r="AO4086" s="5" t="s">
        <v>7483</v>
      </c>
    </row>
    <row r="4087" spans="1:41" ht="14.25" x14ac:dyDescent="0.45">
      <c r="A4087" s="150">
        <v>2020</v>
      </c>
      <c r="B4087" s="5" t="s">
        <v>81</v>
      </c>
      <c r="C4087" s="5" t="s">
        <v>270</v>
      </c>
      <c r="D4087" s="5" t="s">
        <v>82</v>
      </c>
      <c r="E4087" s="5" t="s">
        <v>98</v>
      </c>
      <c r="F4087" s="5" t="s">
        <v>8</v>
      </c>
      <c r="G4087" s="5" t="s">
        <v>83</v>
      </c>
      <c r="H4087" s="5" t="s">
        <v>101</v>
      </c>
      <c r="I4087" s="150">
        <v>0.68655957485640406</v>
      </c>
      <c r="J4087" s="150">
        <v>0.57694899696092505</v>
      </c>
      <c r="K4087" s="150">
        <v>0.57581993396143927</v>
      </c>
      <c r="L4087" s="150">
        <v>0.66101326375298974</v>
      </c>
      <c r="M4087" s="150">
        <v>0.57402141165012999</v>
      </c>
      <c r="N4087" s="150">
        <v>0.41961883694919028</v>
      </c>
      <c r="O4087" s="150">
        <v>0.59892940886091572</v>
      </c>
      <c r="P4087" s="150">
        <v>0.50661215782699853</v>
      </c>
      <c r="Q4087" s="150">
        <v>0.48337979916417639</v>
      </c>
      <c r="R4087" s="150">
        <v>0.67959452168804968</v>
      </c>
      <c r="S4087" s="150">
        <v>0.66353481636238454</v>
      </c>
      <c r="T4087" s="150">
        <v>0.63200372611576372</v>
      </c>
      <c r="U4087" s="150">
        <v>0.49639063347594159</v>
      </c>
      <c r="V4087" s="150">
        <v>0.61230181442038933</v>
      </c>
      <c r="W4087" s="150">
        <v>0.50857118327164497</v>
      </c>
      <c r="X4087" s="150">
        <v>0.73837991923351021</v>
      </c>
      <c r="Y4087" s="150">
        <v>0.64435185598812794</v>
      </c>
      <c r="Z4087" s="150">
        <v>0.78933819086969659</v>
      </c>
      <c r="AA4087" s="150">
        <v>0.64077828403508508</v>
      </c>
      <c r="AB4087" s="150">
        <v>0.59218036529680362</v>
      </c>
      <c r="AC4087" s="150">
        <v>0.57369417273027368</v>
      </c>
      <c r="AD4087" s="150">
        <v>0.61242597438135737</v>
      </c>
      <c r="AE4087" s="150">
        <v>0.57900420161615906</v>
      </c>
      <c r="AF4087" s="150">
        <v>0.59402367767275954</v>
      </c>
      <c r="AG4087" s="150">
        <v>0.57228088079444206</v>
      </c>
      <c r="AH4087" s="150">
        <v>0.56194558015750773</v>
      </c>
      <c r="AI4087" s="150">
        <v>0.65916693577959729</v>
      </c>
      <c r="AJ4087" s="150">
        <v>0.52474283668620403</v>
      </c>
      <c r="AK4087" s="150">
        <v>0.64434297311009636</v>
      </c>
      <c r="AL4087" s="150">
        <v>0.6000673770904541</v>
      </c>
      <c r="AM4087" s="150">
        <v>0.59062552452087402</v>
      </c>
      <c r="AN4087" s="150">
        <v>0.61344343423843384</v>
      </c>
      <c r="AO4087" s="5" t="s">
        <v>7484</v>
      </c>
    </row>
    <row r="4088" spans="1:41" ht="14.25" x14ac:dyDescent="0.45">
      <c r="A4088" s="150">
        <v>2020</v>
      </c>
      <c r="B4088" s="5" t="s">
        <v>81</v>
      </c>
      <c r="C4088" s="5" t="s">
        <v>270</v>
      </c>
      <c r="D4088" s="5" t="s">
        <v>82</v>
      </c>
      <c r="E4088" s="5" t="s">
        <v>98</v>
      </c>
      <c r="F4088" s="5" t="s">
        <v>34</v>
      </c>
      <c r="G4088" s="5" t="s">
        <v>83</v>
      </c>
      <c r="H4088" s="5" t="s">
        <v>101</v>
      </c>
      <c r="I4088" s="150">
        <v>3.8857231651967097E-2</v>
      </c>
      <c r="J4088" s="150">
        <v>6.2242907415764701E-2</v>
      </c>
      <c r="K4088" s="150">
        <v>7.5868266423357505E-2</v>
      </c>
      <c r="L4088" s="150">
        <v>8.7606907894736796E-2</v>
      </c>
      <c r="M4088" s="150">
        <v>4.8048801149329301E-2</v>
      </c>
      <c r="N4088" s="150">
        <v>6.9311849489898006E-2</v>
      </c>
      <c r="O4088" s="150">
        <v>8.9936616226657606E-2</v>
      </c>
      <c r="P4088" s="150">
        <v>7.7333317455255401E-2</v>
      </c>
      <c r="Q4088" s="150">
        <v>5.7151001576091397E-2</v>
      </c>
      <c r="R4088" s="150">
        <v>3.1808190261793302E-2</v>
      </c>
      <c r="S4088" s="150">
        <v>5.7306903361405398E-2</v>
      </c>
      <c r="T4088" s="150">
        <v>4.56916666666667E-2</v>
      </c>
      <c r="U4088" s="150">
        <v>3.6098839894600998E-2</v>
      </c>
      <c r="V4088" s="150">
        <v>6.4368449943023098E-2</v>
      </c>
      <c r="W4088" s="150">
        <v>5.0809148992859703E-2</v>
      </c>
      <c r="X4088" s="150">
        <v>2.48480786416444E-2</v>
      </c>
      <c r="Y4088" s="150">
        <v>4.1707881794906698E-2</v>
      </c>
      <c r="Z4088" s="150">
        <v>4.1393736953473002E-2</v>
      </c>
      <c r="AA4088" s="150">
        <v>5.2532634342386697E-2</v>
      </c>
      <c r="AB4088" s="150">
        <v>8.2307000522353693E-2</v>
      </c>
      <c r="AC4088" s="150">
        <v>6.9734370559297404E-2</v>
      </c>
      <c r="AD4088" s="150">
        <v>5.7609515715875102E-2</v>
      </c>
      <c r="AE4088" s="150">
        <v>8.4843599286219706E-2</v>
      </c>
      <c r="AF4088" s="150">
        <v>4.4599026180869299E-2</v>
      </c>
      <c r="AG4088" s="150">
        <v>3.6652720621856497E-2</v>
      </c>
      <c r="AH4088" s="150">
        <v>3.8982820303435202E-2</v>
      </c>
      <c r="AI4088" s="150">
        <v>5.7346406665849503E-2</v>
      </c>
      <c r="AJ4088" s="150">
        <v>4.89934206605201E-2</v>
      </c>
      <c r="AK4088" s="150">
        <v>7.29760403740152E-2</v>
      </c>
      <c r="AL4088" s="150">
        <v>5.6791983544826508E-2</v>
      </c>
      <c r="AM4088" s="150">
        <v>5.5602122098207474E-2</v>
      </c>
      <c r="AN4088" s="150">
        <v>5.8477606624364853E-2</v>
      </c>
      <c r="AO4088" s="5" t="s">
        <v>7485</v>
      </c>
    </row>
    <row r="4089" spans="1:41" ht="14.25" x14ac:dyDescent="0.45">
      <c r="A4089" s="150">
        <v>2020</v>
      </c>
      <c r="B4089" s="5" t="s">
        <v>81</v>
      </c>
      <c r="C4089" s="5" t="s">
        <v>270</v>
      </c>
      <c r="D4089" s="5" t="s">
        <v>82</v>
      </c>
      <c r="E4089" s="5" t="s">
        <v>98</v>
      </c>
      <c r="F4089" s="5" t="s">
        <v>102</v>
      </c>
      <c r="G4089" s="5" t="s">
        <v>83</v>
      </c>
      <c r="H4089" s="5" t="s">
        <v>100</v>
      </c>
      <c r="I4089" s="150">
        <v>808.157573759</v>
      </c>
      <c r="J4089" s="150">
        <v>1342.0450000000001</v>
      </c>
      <c r="K4089" s="150">
        <v>50.642418999999997</v>
      </c>
      <c r="L4089" s="150">
        <v>110.947</v>
      </c>
      <c r="M4089" s="150">
        <v>617.6</v>
      </c>
      <c r="N4089" s="150">
        <v>606.86201093980412</v>
      </c>
      <c r="O4089" s="150">
        <v>282.6656870000001</v>
      </c>
      <c r="P4089" s="150">
        <v>415.13942023742572</v>
      </c>
      <c r="Q4089" s="150">
        <v>251.84099806</v>
      </c>
      <c r="R4089" s="150">
        <v>548.04180528704774</v>
      </c>
      <c r="S4089" s="150">
        <v>632.33024843227008</v>
      </c>
      <c r="T4089" s="150">
        <v>393.13686100000001</v>
      </c>
      <c r="U4089" s="150">
        <v>139.57396650190881</v>
      </c>
      <c r="V4089" s="150">
        <v>618.67899999999997</v>
      </c>
      <c r="W4089" s="150">
        <v>267.18773264999987</v>
      </c>
      <c r="X4089" s="150">
        <v>1091.1949999999999</v>
      </c>
      <c r="Y4089" s="150">
        <v>3275.9409999999998</v>
      </c>
      <c r="Z4089" s="150">
        <v>448.52413654000043</v>
      </c>
      <c r="AA4089" s="150">
        <v>4908.8284214720943</v>
      </c>
      <c r="AB4089" s="150">
        <v>76.168518956644647</v>
      </c>
      <c r="AC4089" s="150">
        <v>367.69537995597273</v>
      </c>
      <c r="AD4089" s="150">
        <v>741.82896814999992</v>
      </c>
      <c r="AE4089" s="150">
        <v>329.35475725899988</v>
      </c>
      <c r="AF4089" s="150">
        <v>1635.6464671783519</v>
      </c>
      <c r="AG4089" s="150">
        <v>8427.3619999999992</v>
      </c>
      <c r="AH4089" s="150">
        <v>1283.947782590001</v>
      </c>
      <c r="AI4089" s="150">
        <v>390.95001700000012</v>
      </c>
      <c r="AJ4089" s="150">
        <v>2276.6526905439541</v>
      </c>
      <c r="AK4089" s="150">
        <v>235.46408574500009</v>
      </c>
      <c r="AL4089" s="150">
        <v>32574.40625</v>
      </c>
      <c r="AM4089" s="150">
        <v>26511.291015625</v>
      </c>
      <c r="AN4089" s="150">
        <v>6063.1171875</v>
      </c>
      <c r="AO4089" s="5" t="s">
        <v>7486</v>
      </c>
    </row>
    <row r="4090" spans="1:41" ht="14.25" x14ac:dyDescent="0.45">
      <c r="A4090" s="150">
        <v>2020</v>
      </c>
      <c r="B4090" s="5" t="s">
        <v>81</v>
      </c>
      <c r="C4090" s="5" t="s">
        <v>270</v>
      </c>
      <c r="D4090" s="5" t="s">
        <v>82</v>
      </c>
      <c r="E4090" s="5" t="s">
        <v>103</v>
      </c>
      <c r="F4090" s="5" t="s">
        <v>104</v>
      </c>
      <c r="G4090" s="5" t="s">
        <v>83</v>
      </c>
      <c r="H4090" s="5" t="s">
        <v>105</v>
      </c>
      <c r="I4090" s="150">
        <v>139.80600000000001</v>
      </c>
      <c r="J4090" s="150">
        <v>226.84</v>
      </c>
      <c r="K4090" s="150">
        <v>6.8760000000000003</v>
      </c>
      <c r="L4090" s="150">
        <v>21</v>
      </c>
      <c r="M4090" s="150">
        <v>121.958</v>
      </c>
      <c r="N4090" s="150">
        <v>175.684</v>
      </c>
      <c r="O4090" s="150">
        <v>58.4</v>
      </c>
      <c r="P4090" s="150">
        <v>75.286000000000001</v>
      </c>
      <c r="Q4090" s="150">
        <v>61.584000000000003</v>
      </c>
      <c r="R4090" s="150">
        <v>65.001000000000005</v>
      </c>
      <c r="S4090" s="150">
        <v>112.7</v>
      </c>
      <c r="T4090" s="150">
        <v>74</v>
      </c>
      <c r="U4090" s="150">
        <v>33.299999999999997</v>
      </c>
      <c r="V4090" s="150">
        <v>121.998</v>
      </c>
      <c r="W4090" s="150">
        <v>63.183999999999997</v>
      </c>
      <c r="X4090" s="150">
        <v>162</v>
      </c>
      <c r="Y4090" s="150">
        <v>603.93600000000004</v>
      </c>
      <c r="Z4090" s="150">
        <v>49.192</v>
      </c>
      <c r="AA4090" s="150">
        <v>768</v>
      </c>
      <c r="AB4090" s="150">
        <v>16</v>
      </c>
      <c r="AC4090" s="150">
        <v>66.119640000000004</v>
      </c>
      <c r="AD4090" s="150">
        <v>127.35599999999999</v>
      </c>
      <c r="AE4090" s="150">
        <v>60.84</v>
      </c>
      <c r="AF4090" s="150">
        <v>247</v>
      </c>
      <c r="AG4090" s="150">
        <v>1731</v>
      </c>
      <c r="AH4090" s="150">
        <v>202.33600000000001</v>
      </c>
      <c r="AI4090" s="150">
        <v>71.823999999999998</v>
      </c>
      <c r="AJ4090" s="150">
        <v>466.8</v>
      </c>
      <c r="AK4090" s="150">
        <v>18</v>
      </c>
      <c r="AL4090" s="150">
        <v>5948.0205078125</v>
      </c>
      <c r="AM4090" s="150">
        <v>4913.38671875</v>
      </c>
      <c r="AN4090" s="150">
        <v>1034.634033203125</v>
      </c>
      <c r="AO4090" s="5" t="s">
        <v>7487</v>
      </c>
    </row>
    <row r="4091" spans="1:41" ht="14.25" x14ac:dyDescent="0.45">
      <c r="A4091" s="150">
        <v>2020</v>
      </c>
      <c r="B4091" s="5" t="s">
        <v>81</v>
      </c>
      <c r="C4091" s="5" t="s">
        <v>270</v>
      </c>
      <c r="D4091" s="5" t="s">
        <v>82</v>
      </c>
      <c r="E4091" s="5" t="s">
        <v>103</v>
      </c>
      <c r="F4091" s="5" t="s">
        <v>103</v>
      </c>
      <c r="G4091" s="5" t="s">
        <v>83</v>
      </c>
      <c r="H4091" s="5" t="s">
        <v>105</v>
      </c>
      <c r="I4091" s="150">
        <v>139.80600000000001</v>
      </c>
      <c r="J4091" s="150">
        <v>283.19420400000001</v>
      </c>
      <c r="K4091" s="150">
        <v>10.864000000000001</v>
      </c>
      <c r="L4091" s="150">
        <v>21</v>
      </c>
      <c r="M4091" s="150">
        <v>129.02099999999999</v>
      </c>
      <c r="N4091" s="150">
        <v>177.364</v>
      </c>
      <c r="O4091" s="150">
        <v>59.2</v>
      </c>
      <c r="P4091" s="150">
        <v>101.384</v>
      </c>
      <c r="Q4091" s="150">
        <v>61.584000000000003</v>
      </c>
      <c r="R4091" s="150">
        <v>95.082000000000008</v>
      </c>
      <c r="S4091" s="150">
        <v>115.4</v>
      </c>
      <c r="T4091" s="150">
        <v>74.41</v>
      </c>
      <c r="U4091" s="150">
        <v>33.299999999999997</v>
      </c>
      <c r="V4091" s="150">
        <v>142.14349999999999</v>
      </c>
      <c r="W4091" s="150">
        <v>63.183999999999997</v>
      </c>
      <c r="X4091" s="150">
        <v>173</v>
      </c>
      <c r="Y4091" s="150">
        <v>605.66399999999999</v>
      </c>
      <c r="Z4091" s="150">
        <v>67.66722</v>
      </c>
      <c r="AA4091" s="150">
        <v>923</v>
      </c>
      <c r="AB4091" s="150">
        <v>16</v>
      </c>
      <c r="AC4091" s="150">
        <v>78.649624400000008</v>
      </c>
      <c r="AD4091" s="150">
        <v>148.22674000000001</v>
      </c>
      <c r="AE4091" s="150">
        <v>70.954966258406643</v>
      </c>
      <c r="AF4091" s="150">
        <v>329</v>
      </c>
      <c r="AG4091" s="150">
        <v>1745</v>
      </c>
      <c r="AH4091" s="150">
        <v>271.40499999999997</v>
      </c>
      <c r="AI4091" s="150">
        <v>71.823999999999998</v>
      </c>
      <c r="AJ4091" s="150">
        <v>520.79</v>
      </c>
      <c r="AK4091" s="150">
        <v>45</v>
      </c>
      <c r="AL4091" s="150">
        <v>6573.11865234375</v>
      </c>
      <c r="AM4091" s="150">
        <v>5395.583984375</v>
      </c>
      <c r="AN4091" s="150">
        <v>1177.53466796875</v>
      </c>
      <c r="AO4091" s="5" t="s">
        <v>7488</v>
      </c>
    </row>
    <row r="4092" spans="1:41" ht="14.25" x14ac:dyDescent="0.45">
      <c r="A4092" s="150">
        <v>2020</v>
      </c>
      <c r="B4092" s="5" t="s">
        <v>1478</v>
      </c>
      <c r="C4092" s="5" t="s">
        <v>278</v>
      </c>
      <c r="D4092" s="5" t="s">
        <v>108</v>
      </c>
      <c r="E4092" s="5" t="s">
        <v>109</v>
      </c>
      <c r="F4092" s="5" t="s">
        <v>109</v>
      </c>
      <c r="G4092" s="5" t="s">
        <v>87</v>
      </c>
      <c r="H4092" s="5" t="s">
        <v>131</v>
      </c>
      <c r="I4092" s="150">
        <v>598.83054409033673</v>
      </c>
      <c r="J4092" s="150">
        <v>332.40636298812808</v>
      </c>
      <c r="K4092" s="150">
        <v>447.30684607208747</v>
      </c>
      <c r="L4092" s="150">
        <v>440.85920758724944</v>
      </c>
      <c r="M4092" s="150">
        <v>1170.6439694667172</v>
      </c>
      <c r="N4092" s="150">
        <v>854.26160103934865</v>
      </c>
      <c r="O4092" s="150">
        <v>2242.3974303509954</v>
      </c>
      <c r="P4092" s="150">
        <v>1733.2038224947996</v>
      </c>
      <c r="Q4092" s="150">
        <v>113.19253652360574</v>
      </c>
      <c r="R4092" s="150">
        <v>904.37389291744603</v>
      </c>
      <c r="S4092" s="150">
        <v>189.42826741896241</v>
      </c>
      <c r="T4092" s="150">
        <v>237.84679206978981</v>
      </c>
      <c r="U4092" s="150">
        <v>367.6844308982777</v>
      </c>
      <c r="V4092" s="150">
        <v>2129.5584871364904</v>
      </c>
      <c r="W4092" s="150">
        <v>907.11447702970349</v>
      </c>
      <c r="X4092" s="150">
        <v>1956.9812798672474</v>
      </c>
      <c r="Y4092" s="150">
        <v>2533.3449015805518</v>
      </c>
      <c r="Z4092" s="150">
        <v>532.86531536826215</v>
      </c>
      <c r="AA4092" s="150">
        <v>11972.999197076353</v>
      </c>
      <c r="AB4092" s="150">
        <v>191.38369780499366</v>
      </c>
      <c r="AC4092" s="150">
        <v>334.09177304686756</v>
      </c>
      <c r="AD4092" s="150">
        <v>1261.4094986644122</v>
      </c>
      <c r="AE4092" s="150">
        <v>1250.0784885528487</v>
      </c>
      <c r="AF4092" s="150">
        <v>2346.1990917613589</v>
      </c>
      <c r="AG4092" s="150">
        <v>16142.825084490334</v>
      </c>
      <c r="AH4092" s="150">
        <v>2524.4773861590384</v>
      </c>
      <c r="AI4092" s="150">
        <v>304.22264101949861</v>
      </c>
      <c r="AJ4092" s="150">
        <v>1015.8828882385556</v>
      </c>
      <c r="AK4092" s="150">
        <v>337.41056549435302</v>
      </c>
      <c r="AL4092" s="150">
        <v>55373.27734375</v>
      </c>
      <c r="AM4092" s="150">
        <v>43602.66015625</v>
      </c>
      <c r="AN4092" s="150">
        <v>11770.6220703125</v>
      </c>
      <c r="AO4092" s="5" t="s">
        <v>2825</v>
      </c>
    </row>
    <row r="4093" spans="1:41" ht="14.25" x14ac:dyDescent="0.45">
      <c r="A4093" s="150">
        <v>2020</v>
      </c>
      <c r="B4093" s="5" t="s">
        <v>4980</v>
      </c>
      <c r="C4093" s="5" t="s">
        <v>278</v>
      </c>
      <c r="D4093" s="5" t="s">
        <v>108</v>
      </c>
      <c r="E4093" s="5" t="s">
        <v>109</v>
      </c>
      <c r="F4093" s="5" t="s">
        <v>109</v>
      </c>
      <c r="G4093" s="5" t="s">
        <v>87</v>
      </c>
      <c r="H4093" s="5" t="s">
        <v>131</v>
      </c>
      <c r="I4093" s="150">
        <v>307.55050229467759</v>
      </c>
      <c r="J4093" s="150">
        <v>647.19894914209999</v>
      </c>
      <c r="K4093" s="150">
        <v>61.43964279868689</v>
      </c>
      <c r="L4093" s="150">
        <v>484.22769324388815</v>
      </c>
      <c r="M4093" s="150">
        <v>593.56943042799196</v>
      </c>
      <c r="N4093" s="150">
        <v>1334.3461623018818</v>
      </c>
      <c r="O4093" s="150">
        <v>2304.0554381776906</v>
      </c>
      <c r="P4093" s="150">
        <v>355.00971093947021</v>
      </c>
      <c r="Q4093" s="150">
        <v>220.0627727192084</v>
      </c>
      <c r="R4093" s="150">
        <v>743.72404100952372</v>
      </c>
      <c r="S4093" s="150">
        <v>520.67493897192276</v>
      </c>
      <c r="T4093" s="150">
        <v>728.94491456069193</v>
      </c>
      <c r="U4093" s="150">
        <v>343.64545972146902</v>
      </c>
      <c r="V4093" s="150">
        <v>2191.0001431938508</v>
      </c>
      <c r="W4093" s="150">
        <v>479.02094385416893</v>
      </c>
      <c r="X4093" s="150">
        <v>2401.1966160568163</v>
      </c>
      <c r="Y4093" s="150">
        <v>3311.4926118614289</v>
      </c>
      <c r="Z4093" s="150">
        <v>234.94583662541513</v>
      </c>
      <c r="AA4093" s="150">
        <v>10709.242144774507</v>
      </c>
      <c r="AB4093" s="150">
        <v>583.15593164855352</v>
      </c>
      <c r="AC4093" s="150">
        <v>197.64820683374191</v>
      </c>
      <c r="AD4093" s="150">
        <v>1376.3059878387037</v>
      </c>
      <c r="AE4093" s="150">
        <v>1166.311863297107</v>
      </c>
      <c r="AF4093" s="150">
        <v>2176.2129749270484</v>
      </c>
      <c r="AG4093" s="150">
        <v>15436.970590639567</v>
      </c>
      <c r="AH4093" s="150">
        <v>861.69281974770183</v>
      </c>
      <c r="AI4093" s="150">
        <v>556.08083482201357</v>
      </c>
      <c r="AJ4093" s="150">
        <v>1648.4568567851074</v>
      </c>
      <c r="AK4093" s="150">
        <v>333.23196094203058</v>
      </c>
      <c r="AL4093" s="150">
        <v>52307.4140625</v>
      </c>
      <c r="AM4093" s="150">
        <v>41508.046875</v>
      </c>
      <c r="AN4093" s="150">
        <v>10799.3701171875</v>
      </c>
      <c r="AO4093" s="5" t="s">
        <v>5734</v>
      </c>
    </row>
    <row r="4094" spans="1:41" ht="14.25" x14ac:dyDescent="0.45">
      <c r="A4094" s="150">
        <v>2020</v>
      </c>
      <c r="B4094" s="5" t="s">
        <v>582</v>
      </c>
      <c r="C4094" s="5" t="s">
        <v>278</v>
      </c>
      <c r="D4094" s="5" t="s">
        <v>108</v>
      </c>
      <c r="E4094" s="5" t="s">
        <v>109</v>
      </c>
      <c r="F4094" s="5" t="s">
        <v>109</v>
      </c>
      <c r="G4094" s="5" t="s">
        <v>87</v>
      </c>
      <c r="H4094" s="5" t="s">
        <v>131</v>
      </c>
      <c r="I4094" s="150">
        <v>372.52271478776953</v>
      </c>
      <c r="J4094" s="150">
        <v>326.76964148800658</v>
      </c>
      <c r="K4094" s="150">
        <v>471.40211004357809</v>
      </c>
      <c r="L4094" s="150">
        <v>510.63861121059477</v>
      </c>
      <c r="M4094" s="150">
        <v>598.66612739448396</v>
      </c>
      <c r="N4094" s="150">
        <v>1090.3296014049859</v>
      </c>
      <c r="O4094" s="150">
        <v>2225.5443466125507</v>
      </c>
      <c r="P4094" s="150">
        <v>1245.067510292452</v>
      </c>
      <c r="Q4094" s="150">
        <v>113.86410588180605</v>
      </c>
      <c r="R4094" s="150">
        <v>673.54613617661835</v>
      </c>
      <c r="S4094" s="150">
        <v>196.89078172322451</v>
      </c>
      <c r="T4094" s="150">
        <v>658.47786697835079</v>
      </c>
      <c r="U4094" s="150">
        <v>361.06536372646235</v>
      </c>
      <c r="V4094" s="150">
        <v>2664.6404350390594</v>
      </c>
      <c r="W4094" s="150">
        <v>845.04659595555017</v>
      </c>
      <c r="X4094" s="150">
        <v>1466.5119815220464</v>
      </c>
      <c r="Y4094" s="150">
        <v>3160.6937614960839</v>
      </c>
      <c r="Z4094" s="150">
        <v>1087.8602216067682</v>
      </c>
      <c r="AA4094" s="150">
        <v>13906.815539884212</v>
      </c>
      <c r="AB4094" s="150">
        <v>196.44589698187465</v>
      </c>
      <c r="AC4094" s="150">
        <v>208.5179912098111</v>
      </c>
      <c r="AD4094" s="150">
        <v>1315.0468866912399</v>
      </c>
      <c r="AE4094" s="150">
        <v>940.5258866674111</v>
      </c>
      <c r="AF4094" s="150">
        <v>2774.9095607984027</v>
      </c>
      <c r="AG4094" s="150">
        <v>19525.477038034125</v>
      </c>
      <c r="AH4094" s="150">
        <v>2223.475162213942</v>
      </c>
      <c r="AI4094" s="150">
        <v>437.88778154060327</v>
      </c>
      <c r="AJ4094" s="150">
        <v>1287.3242299426759</v>
      </c>
      <c r="AK4094" s="150">
        <v>301.80235569841079</v>
      </c>
      <c r="AL4094" s="150">
        <v>61187.765625</v>
      </c>
      <c r="AM4094" s="150">
        <v>50250.5703125</v>
      </c>
      <c r="AN4094" s="150">
        <v>10937.1982421875</v>
      </c>
      <c r="AO4094" s="5" t="s">
        <v>1044</v>
      </c>
    </row>
    <row r="4095" spans="1:41" ht="14.25" x14ac:dyDescent="0.45">
      <c r="A4095" s="150">
        <v>2020</v>
      </c>
      <c r="B4095" s="5" t="s">
        <v>1477</v>
      </c>
      <c r="C4095" s="5" t="s">
        <v>278</v>
      </c>
      <c r="D4095" s="5" t="s">
        <v>108</v>
      </c>
      <c r="E4095" s="5" t="s">
        <v>109</v>
      </c>
      <c r="F4095" s="5" t="s">
        <v>109</v>
      </c>
      <c r="G4095" s="5" t="s">
        <v>87</v>
      </c>
      <c r="H4095" s="5" t="s">
        <v>131</v>
      </c>
      <c r="I4095" s="150">
        <v>592.52519252312618</v>
      </c>
      <c r="J4095" s="150">
        <v>208.77252415633171</v>
      </c>
      <c r="K4095" s="150">
        <v>386.25275479544939</v>
      </c>
      <c r="L4095" s="150">
        <v>614.2414868523623</v>
      </c>
      <c r="M4095" s="150">
        <v>1297.3735352312797</v>
      </c>
      <c r="N4095" s="150">
        <v>791.62514059434443</v>
      </c>
      <c r="O4095" s="150">
        <v>492.49993089964181</v>
      </c>
      <c r="P4095" s="150">
        <v>1255.5937114739777</v>
      </c>
      <c r="Q4095" s="150">
        <v>117.45191066188386</v>
      </c>
      <c r="R4095" s="150">
        <v>1052.2140720878738</v>
      </c>
      <c r="S4095" s="150">
        <v>192.14090659959214</v>
      </c>
      <c r="T4095" s="150">
        <v>1328.0897013024048</v>
      </c>
      <c r="U4095" s="150">
        <v>378.91047285931847</v>
      </c>
      <c r="V4095" s="150">
        <v>2048.5783642589595</v>
      </c>
      <c r="W4095" s="150">
        <v>805.70775212345893</v>
      </c>
      <c r="X4095" s="150">
        <v>2418.2299977881289</v>
      </c>
      <c r="Y4095" s="150">
        <v>2722.5838876699299</v>
      </c>
      <c r="Z4095" s="150">
        <v>515.74150067243386</v>
      </c>
      <c r="AA4095" s="150">
        <v>11789.258114497148</v>
      </c>
      <c r="AB4095" s="150">
        <v>191.46626527109669</v>
      </c>
      <c r="AC4095" s="150">
        <v>334.23590816110521</v>
      </c>
      <c r="AD4095" s="150">
        <v>932.59519969126222</v>
      </c>
      <c r="AE4095" s="150">
        <v>680.64597191748248</v>
      </c>
      <c r="AF4095" s="150">
        <v>2252.5480284322621</v>
      </c>
      <c r="AG4095" s="150">
        <v>11158.166973775706</v>
      </c>
      <c r="AH4095" s="150">
        <v>1509.3717320473477</v>
      </c>
      <c r="AI4095" s="150">
        <v>353.0505122628893</v>
      </c>
      <c r="AJ4095" s="150">
        <v>776.73260623331169</v>
      </c>
      <c r="AK4095" s="150">
        <v>317.63478689482514</v>
      </c>
      <c r="AL4095" s="150">
        <v>47514.24609375</v>
      </c>
      <c r="AM4095" s="150">
        <v>37289.828125</v>
      </c>
      <c r="AN4095" s="150">
        <v>10224.4130859375</v>
      </c>
      <c r="AO4095" s="5" t="s">
        <v>2824</v>
      </c>
    </row>
    <row r="4096" spans="1:41" ht="14.25" x14ac:dyDescent="0.45">
      <c r="A4096" s="150">
        <v>2020</v>
      </c>
      <c r="B4096" s="5" t="s">
        <v>7352</v>
      </c>
      <c r="C4096" s="5" t="s">
        <v>278</v>
      </c>
      <c r="D4096" s="5" t="s">
        <v>108</v>
      </c>
      <c r="E4096" s="5" t="s">
        <v>109</v>
      </c>
      <c r="F4096" s="5" t="s">
        <v>109</v>
      </c>
      <c r="G4096" s="5" t="s">
        <v>87</v>
      </c>
      <c r="H4096" s="5" t="s">
        <v>131</v>
      </c>
      <c r="I4096" s="150">
        <v>714</v>
      </c>
      <c r="J4096" s="150">
        <v>0</v>
      </c>
      <c r="K4096" s="150">
        <v>39.453000000000003</v>
      </c>
      <c r="L4096" s="150">
        <v>490</v>
      </c>
      <c r="M4096" s="150">
        <v>700</v>
      </c>
      <c r="N4096" s="150">
        <v>1208.69</v>
      </c>
      <c r="O4096" s="150">
        <v>1907</v>
      </c>
      <c r="P4096" s="150">
        <v>371.97</v>
      </c>
      <c r="Q4096" s="150">
        <v>620.06380182604107</v>
      </c>
      <c r="R4096" s="150">
        <v>1179.2126499999999</v>
      </c>
      <c r="S4096" s="150"/>
      <c r="T4096" s="150">
        <v>309.81818181818181</v>
      </c>
      <c r="U4096" s="150">
        <v>110</v>
      </c>
      <c r="V4096" s="150">
        <v>1566</v>
      </c>
      <c r="W4096" s="150">
        <v>460</v>
      </c>
      <c r="X4096" s="150">
        <v>2994</v>
      </c>
      <c r="Y4096" s="150">
        <v>2115</v>
      </c>
      <c r="Z4096" s="150">
        <v>275.07799999999997</v>
      </c>
      <c r="AA4096" s="150">
        <v>11832</v>
      </c>
      <c r="AB4096" s="150">
        <v>577</v>
      </c>
      <c r="AC4096" s="150">
        <v>189.8</v>
      </c>
      <c r="AD4096" s="150">
        <v>599.45500000000004</v>
      </c>
      <c r="AE4096" s="150">
        <v>961</v>
      </c>
      <c r="AF4096" s="150">
        <v>2675.6473183932349</v>
      </c>
      <c r="AG4096" s="150">
        <v>13433</v>
      </c>
      <c r="AH4096" s="150">
        <v>623.34096200424449</v>
      </c>
      <c r="AI4096" s="150">
        <v>539</v>
      </c>
      <c r="AJ4096" s="150">
        <v>958.44382909091519</v>
      </c>
      <c r="AK4096" s="150">
        <v>280</v>
      </c>
      <c r="AL4096" s="150">
        <v>47728.97265625</v>
      </c>
      <c r="AM4096" s="150">
        <v>38699.90625</v>
      </c>
      <c r="AN4096" s="150">
        <v>9029.0673828125</v>
      </c>
      <c r="AO4096" s="5" t="s">
        <v>7489</v>
      </c>
    </row>
    <row r="4097" spans="1:41" ht="14.25" x14ac:dyDescent="0.45">
      <c r="A4097" s="150">
        <v>2020</v>
      </c>
      <c r="B4097" s="5" t="s">
        <v>6344</v>
      </c>
      <c r="C4097" s="5" t="s">
        <v>278</v>
      </c>
      <c r="D4097" s="5" t="s">
        <v>108</v>
      </c>
      <c r="E4097" s="5" t="s">
        <v>109</v>
      </c>
      <c r="F4097" s="5" t="s">
        <v>109</v>
      </c>
      <c r="G4097" s="5" t="s">
        <v>87</v>
      </c>
      <c r="H4097" s="5" t="s">
        <v>131</v>
      </c>
      <c r="I4097" s="150">
        <v>710.52204508455679</v>
      </c>
      <c r="J4097" s="150">
        <v>0</v>
      </c>
      <c r="K4097" s="150">
        <v>75.974762138691077</v>
      </c>
      <c r="L4097" s="150">
        <v>492.29027409430012</v>
      </c>
      <c r="M4097" s="150">
        <v>710.52204508455679</v>
      </c>
      <c r="N4097" s="150">
        <v>1174.2899342261769</v>
      </c>
      <c r="O4097" s="150">
        <v>1935.2246349441252</v>
      </c>
      <c r="P4097" s="150">
        <v>377.56126444300378</v>
      </c>
      <c r="Q4097" s="150">
        <v>213.67187875237573</v>
      </c>
      <c r="R4097" s="150">
        <v>784.32216871477192</v>
      </c>
      <c r="S4097" s="150">
        <v>2296.5538134183707</v>
      </c>
      <c r="T4097" s="150">
        <v>710.52204508455679</v>
      </c>
      <c r="U4097" s="150">
        <v>83.232582424190937</v>
      </c>
      <c r="V4097" s="150">
        <v>1740.7790104571643</v>
      </c>
      <c r="W4097" s="150">
        <v>598.86858085698361</v>
      </c>
      <c r="X4097" s="150">
        <v>2621.8263463620146</v>
      </c>
      <c r="Y4097" s="150">
        <v>2146.7916076483398</v>
      </c>
      <c r="Z4097" s="150">
        <v>236.42286004523262</v>
      </c>
      <c r="AA4097" s="150">
        <v>10588.808534745853</v>
      </c>
      <c r="AB4097" s="150">
        <v>568.4176360676455</v>
      </c>
      <c r="AC4097" s="150">
        <v>192.65297736721271</v>
      </c>
      <c r="AD4097" s="150">
        <v>1428.1706632941734</v>
      </c>
      <c r="AE4097" s="150">
        <v>1122.6248312335997</v>
      </c>
      <c r="AF4097" s="150">
        <v>2429.6484721237957</v>
      </c>
      <c r="AG4097" s="150">
        <v>13048.229842231398</v>
      </c>
      <c r="AH4097" s="150">
        <v>803.9049424385272</v>
      </c>
      <c r="AI4097" s="150">
        <v>547.10197471510878</v>
      </c>
      <c r="AJ4097" s="150">
        <v>830.29576125595361</v>
      </c>
      <c r="AK4097" s="150">
        <v>284.20881803382275</v>
      </c>
      <c r="AL4097" s="150">
        <v>48753.44140625</v>
      </c>
      <c r="AM4097" s="150">
        <v>36172.14453125</v>
      </c>
      <c r="AN4097" s="150">
        <v>12581.296875</v>
      </c>
      <c r="AO4097" s="5" t="s">
        <v>6712</v>
      </c>
    </row>
    <row r="4098" spans="1:41" ht="14.25" x14ac:dyDescent="0.45">
      <c r="A4098" s="150">
        <v>2020</v>
      </c>
      <c r="B4098" s="5" t="s">
        <v>1476</v>
      </c>
      <c r="C4098" s="5" t="s">
        <v>278</v>
      </c>
      <c r="D4098" s="5" t="s">
        <v>108</v>
      </c>
      <c r="E4098" s="5" t="s">
        <v>109</v>
      </c>
      <c r="F4098" s="5" t="s">
        <v>109</v>
      </c>
      <c r="G4098" s="5" t="s">
        <v>87</v>
      </c>
      <c r="H4098" s="5" t="s">
        <v>131</v>
      </c>
      <c r="I4098" s="150">
        <v>818.51734975553586</v>
      </c>
      <c r="J4098" s="150">
        <v>1584.8284124575439</v>
      </c>
      <c r="K4098" s="150">
        <v>436.79613422588812</v>
      </c>
      <c r="L4098" s="150">
        <v>542.90727737330826</v>
      </c>
      <c r="M4098" s="150">
        <v>1322.4710521487452</v>
      </c>
      <c r="N4098" s="150">
        <v>763.55108296556273</v>
      </c>
      <c r="O4098" s="150">
        <v>527.74854263796249</v>
      </c>
      <c r="P4098" s="150">
        <v>1358.6717799828396</v>
      </c>
      <c r="Q4098" s="150">
        <v>131.93713565949062</v>
      </c>
      <c r="R4098" s="150">
        <v>1205.7336209340772</v>
      </c>
      <c r="S4098" s="150">
        <v>192.01063998104593</v>
      </c>
      <c r="T4098" s="150">
        <v>1291.2996256035253</v>
      </c>
      <c r="U4098" s="150">
        <v>402.56665400931809</v>
      </c>
      <c r="V4098" s="150">
        <v>1775.2562678949334</v>
      </c>
      <c r="W4098" s="150">
        <v>814.08019875004857</v>
      </c>
      <c r="X4098" s="150">
        <v>2375.9913111104865</v>
      </c>
      <c r="Y4098" s="150">
        <v>3075.5388474157007</v>
      </c>
      <c r="Z4098" s="150">
        <v>747.83091361038942</v>
      </c>
      <c r="AA4098" s="150">
        <v>11784.861298763579</v>
      </c>
      <c r="AB4098" s="150">
        <v>194.25637846035642</v>
      </c>
      <c r="AC4098" s="150">
        <v>127.33112603842483</v>
      </c>
      <c r="AD4098" s="150">
        <v>1033.1969021763719</v>
      </c>
      <c r="AE4098" s="150">
        <v>1708.5506486962784</v>
      </c>
      <c r="AF4098" s="150">
        <v>2513.9448192166124</v>
      </c>
      <c r="AG4098" s="150">
        <v>12540.82097029634</v>
      </c>
      <c r="AH4098" s="150">
        <v>1900.5499476980037</v>
      </c>
      <c r="AI4098" s="150">
        <v>243.66262500518692</v>
      </c>
      <c r="AJ4098" s="150">
        <v>825.84340512530036</v>
      </c>
      <c r="AK4098" s="150">
        <v>364.93250288795281</v>
      </c>
      <c r="AL4098" s="150">
        <v>52605.6875</v>
      </c>
      <c r="AM4098" s="150">
        <v>41908.69140625</v>
      </c>
      <c r="AN4098" s="150">
        <v>10696.99609375</v>
      </c>
      <c r="AO4098" s="5" t="s">
        <v>2823</v>
      </c>
    </row>
    <row r="4099" spans="1:41" ht="14.25" x14ac:dyDescent="0.45">
      <c r="A4099" s="150">
        <v>2020</v>
      </c>
      <c r="B4099" s="5" t="s">
        <v>4024</v>
      </c>
      <c r="C4099" s="5" t="s">
        <v>278</v>
      </c>
      <c r="D4099" s="5" t="s">
        <v>108</v>
      </c>
      <c r="E4099" s="5" t="s">
        <v>109</v>
      </c>
      <c r="F4099" s="5" t="s">
        <v>109</v>
      </c>
      <c r="G4099" s="5" t="s">
        <v>87</v>
      </c>
      <c r="H4099" s="5" t="s">
        <v>131</v>
      </c>
      <c r="I4099" s="150">
        <v>297.10349548563897</v>
      </c>
      <c r="J4099" s="150">
        <v>477.70805440559263</v>
      </c>
      <c r="K4099" s="150">
        <v>393.27218753455691</v>
      </c>
      <c r="L4099" s="150">
        <v>497.50110929137867</v>
      </c>
      <c r="M4099" s="150">
        <v>658.48283920434051</v>
      </c>
      <c r="N4099" s="150">
        <v>909.66236277403061</v>
      </c>
      <c r="O4099" s="150">
        <v>2257.1687917399081</v>
      </c>
      <c r="P4099" s="150">
        <v>489.79243124292032</v>
      </c>
      <c r="Q4099" s="150">
        <v>112.66889928607935</v>
      </c>
      <c r="R4099" s="150">
        <v>720.62870755117365</v>
      </c>
      <c r="S4099" s="150">
        <v>53.494742934556847</v>
      </c>
      <c r="T4099" s="150">
        <v>641.93691521468213</v>
      </c>
      <c r="U4099" s="150">
        <v>360.09130636618517</v>
      </c>
      <c r="V4099" s="150">
        <v>2546.3497636849061</v>
      </c>
      <c r="W4099" s="150">
        <v>659.0552329537403</v>
      </c>
      <c r="X4099" s="150">
        <v>1582.3744960041915</v>
      </c>
      <c r="Y4099" s="150">
        <v>3022.4529758024619</v>
      </c>
      <c r="Z4099" s="150">
        <v>370.18362110713338</v>
      </c>
      <c r="AA4099" s="150">
        <v>13643.299238029378</v>
      </c>
      <c r="AB4099" s="150">
        <v>191.55397550006114</v>
      </c>
      <c r="AC4099" s="150">
        <v>203.28002315131602</v>
      </c>
      <c r="AD4099" s="150">
        <v>1301.2444381492398</v>
      </c>
      <c r="AE4099" s="150">
        <v>1163.5106588266115</v>
      </c>
      <c r="AF4099" s="150">
        <v>1498.5568017834321</v>
      </c>
      <c r="AG4099" s="150">
        <v>17868.314035000676</v>
      </c>
      <c r="AH4099" s="150">
        <v>1735.3694607970242</v>
      </c>
      <c r="AI4099" s="150">
        <v>461.12468409588001</v>
      </c>
      <c r="AJ4099" s="150">
        <v>881.15440752053678</v>
      </c>
      <c r="AK4099" s="150">
        <v>310.26950902042972</v>
      </c>
      <c r="AL4099" s="150">
        <v>55307.609375</v>
      </c>
      <c r="AM4099" s="150">
        <v>45062.2578125</v>
      </c>
      <c r="AN4099" s="150">
        <v>10245.34765625</v>
      </c>
      <c r="AO4099" s="5" t="s">
        <v>4469</v>
      </c>
    </row>
    <row r="4100" spans="1:41" ht="14.25" x14ac:dyDescent="0.45">
      <c r="A4100" s="150">
        <v>2020</v>
      </c>
      <c r="B4100" s="5" t="s">
        <v>7352</v>
      </c>
      <c r="C4100" s="5" t="s">
        <v>278</v>
      </c>
      <c r="D4100" s="5" t="s">
        <v>108</v>
      </c>
      <c r="E4100" s="5" t="s">
        <v>109</v>
      </c>
      <c r="F4100" s="5" t="s">
        <v>109</v>
      </c>
      <c r="G4100" s="5" t="s">
        <v>88</v>
      </c>
      <c r="H4100" s="5" t="s">
        <v>131</v>
      </c>
      <c r="I4100" s="150">
        <v>714</v>
      </c>
      <c r="J4100" s="150">
        <v>0</v>
      </c>
      <c r="K4100" s="150">
        <v>39.453000000000003</v>
      </c>
      <c r="L4100" s="150">
        <v>490</v>
      </c>
      <c r="M4100" s="150">
        <v>700</v>
      </c>
      <c r="N4100" s="150">
        <v>1208.69</v>
      </c>
      <c r="O4100" s="150">
        <v>1907</v>
      </c>
      <c r="P4100" s="150">
        <v>371.97</v>
      </c>
      <c r="Q4100" s="150">
        <v>620.06380182604107</v>
      </c>
      <c r="R4100" s="150">
        <v>1179.2126499999999</v>
      </c>
      <c r="S4100" s="150"/>
      <c r="T4100" s="150">
        <v>309.81818181818181</v>
      </c>
      <c r="U4100" s="150">
        <v>110</v>
      </c>
      <c r="V4100" s="150">
        <v>1566</v>
      </c>
      <c r="W4100" s="150">
        <v>460</v>
      </c>
      <c r="X4100" s="150">
        <v>2994</v>
      </c>
      <c r="Y4100" s="150">
        <v>2115</v>
      </c>
      <c r="Z4100" s="150">
        <v>275.07799999999997</v>
      </c>
      <c r="AA4100" s="150">
        <v>11832</v>
      </c>
      <c r="AB4100" s="150">
        <v>577</v>
      </c>
      <c r="AC4100" s="150">
        <v>189.8</v>
      </c>
      <c r="AD4100" s="150">
        <v>599.45500000000004</v>
      </c>
      <c r="AE4100" s="150">
        <v>961</v>
      </c>
      <c r="AF4100" s="150">
        <v>2675.6473183932349</v>
      </c>
      <c r="AG4100" s="150">
        <v>13433</v>
      </c>
      <c r="AH4100" s="150">
        <v>623.34096200424449</v>
      </c>
      <c r="AI4100" s="150">
        <v>539</v>
      </c>
      <c r="AJ4100" s="150">
        <v>958.44382909091519</v>
      </c>
      <c r="AK4100" s="150">
        <v>280</v>
      </c>
      <c r="AL4100" s="150">
        <v>47728.97265625</v>
      </c>
      <c r="AM4100" s="150">
        <v>38699.90625</v>
      </c>
      <c r="AN4100" s="150">
        <v>9029.0673828125</v>
      </c>
      <c r="AO4100" s="5" t="s">
        <v>7490</v>
      </c>
    </row>
    <row r="4101" spans="1:41" ht="14.25" x14ac:dyDescent="0.45">
      <c r="A4101" s="150">
        <v>2020</v>
      </c>
      <c r="B4101" s="5" t="s">
        <v>6344</v>
      </c>
      <c r="C4101" s="5" t="s">
        <v>278</v>
      </c>
      <c r="D4101" s="5" t="s">
        <v>108</v>
      </c>
      <c r="E4101" s="5" t="s">
        <v>109</v>
      </c>
      <c r="F4101" s="5" t="s">
        <v>109</v>
      </c>
      <c r="G4101" s="5" t="s">
        <v>88</v>
      </c>
      <c r="H4101" s="5" t="s">
        <v>131</v>
      </c>
      <c r="I4101" s="150">
        <v>714</v>
      </c>
      <c r="J4101" s="150">
        <v>0</v>
      </c>
      <c r="K4101" s="150">
        <v>74.84966</v>
      </c>
      <c r="L4101" s="150">
        <v>495.23349999999988</v>
      </c>
      <c r="M4101" s="150">
        <v>700</v>
      </c>
      <c r="N4101" s="150">
        <v>1156.9000000000001</v>
      </c>
      <c r="O4101" s="150">
        <v>1906.5661</v>
      </c>
      <c r="P4101" s="150">
        <v>371.97</v>
      </c>
      <c r="Q4101" s="150">
        <v>210.50763471929031</v>
      </c>
      <c r="R4101" s="150">
        <v>772.70722548095273</v>
      </c>
      <c r="S4101" s="150">
        <v>2262.5443932588269</v>
      </c>
      <c r="T4101" s="150">
        <v>710.16911445214953</v>
      </c>
      <c r="U4101" s="150">
        <v>82</v>
      </c>
      <c r="V4101" s="150">
        <v>1715</v>
      </c>
      <c r="W4101" s="150">
        <v>590</v>
      </c>
      <c r="X4101" s="150">
        <v>2661</v>
      </c>
      <c r="Y4101" s="150">
        <v>2115</v>
      </c>
      <c r="Z4101" s="150">
        <v>232.9216991599011</v>
      </c>
      <c r="AA4101" s="150">
        <v>10742</v>
      </c>
      <c r="AB4101" s="150">
        <v>577</v>
      </c>
      <c r="AC4101" s="150">
        <v>189.8</v>
      </c>
      <c r="AD4101" s="150">
        <v>1407.0210364647421</v>
      </c>
      <c r="AE4101" s="150">
        <v>1106</v>
      </c>
      <c r="AF4101" s="150">
        <v>2441.541428725046</v>
      </c>
      <c r="AG4101" s="150">
        <v>13227</v>
      </c>
      <c r="AH4101" s="150">
        <v>813.24673789202984</v>
      </c>
      <c r="AI4101" s="150">
        <v>539</v>
      </c>
      <c r="AJ4101" s="150">
        <v>834.36</v>
      </c>
      <c r="AK4101" s="150">
        <v>280</v>
      </c>
      <c r="AL4101" s="150">
        <v>48928.33984375</v>
      </c>
      <c r="AM4101" s="150">
        <v>36406.94140625</v>
      </c>
      <c r="AN4101" s="150">
        <v>12521.3974609375</v>
      </c>
      <c r="AO4101" s="5" t="s">
        <v>6713</v>
      </c>
    </row>
    <row r="4102" spans="1:41" ht="14.25" x14ac:dyDescent="0.45">
      <c r="A4102" s="150">
        <v>2020</v>
      </c>
      <c r="B4102" s="5" t="s">
        <v>1476</v>
      </c>
      <c r="C4102" s="5" t="s">
        <v>278</v>
      </c>
      <c r="D4102" s="5" t="s">
        <v>108</v>
      </c>
      <c r="E4102" s="5" t="s">
        <v>109</v>
      </c>
      <c r="F4102" s="5" t="s">
        <v>109</v>
      </c>
      <c r="G4102" s="5" t="s">
        <v>88</v>
      </c>
      <c r="H4102" s="5" t="s">
        <v>131</v>
      </c>
      <c r="I4102" s="150">
        <v>828.35411207854543</v>
      </c>
      <c r="J4102" s="150">
        <v>1381.026995469266</v>
      </c>
      <c r="K4102" s="150">
        <v>471</v>
      </c>
      <c r="L4102" s="150">
        <v>555.38952030842688</v>
      </c>
      <c r="M4102" s="150">
        <v>1354.4245903806291</v>
      </c>
      <c r="N4102" s="150">
        <v>789.48</v>
      </c>
      <c r="O4102" s="150">
        <v>558.68230422405964</v>
      </c>
      <c r="P4102" s="150">
        <v>1409.65</v>
      </c>
      <c r="Q4102" s="150">
        <v>136.80050958000001</v>
      </c>
      <c r="R4102" s="150">
        <v>1232.8353451686551</v>
      </c>
      <c r="S4102" s="150">
        <v>198.30757451440419</v>
      </c>
      <c r="T4102" s="150">
        <v>1366.9886167184441</v>
      </c>
      <c r="U4102" s="150">
        <v>315.2</v>
      </c>
      <c r="V4102" s="150">
        <v>1833</v>
      </c>
      <c r="W4102" s="150">
        <v>816.45989093440653</v>
      </c>
      <c r="X4102" s="150">
        <v>2601.8399541366912</v>
      </c>
      <c r="Y4102" s="150">
        <v>3696</v>
      </c>
      <c r="Z4102" s="150">
        <v>743.52240000000006</v>
      </c>
      <c r="AA4102" s="150">
        <v>12230.052279569871</v>
      </c>
      <c r="AB4102" s="150">
        <v>173</v>
      </c>
      <c r="AC4102" s="150">
        <v>134.33498591928051</v>
      </c>
      <c r="AD4102" s="150">
        <v>1062.7617</v>
      </c>
      <c r="AE4102" s="150">
        <v>1771.2137651730529</v>
      </c>
      <c r="AF4102" s="150">
        <v>2571.7441364605538</v>
      </c>
      <c r="AG4102" s="150">
        <v>13003.80124202859</v>
      </c>
      <c r="AH4102" s="150">
        <v>1959.1654012500001</v>
      </c>
      <c r="AI4102" s="150">
        <v>244.377244980288</v>
      </c>
      <c r="AJ4102" s="150">
        <v>859.43242922902368</v>
      </c>
      <c r="AK4102" s="150">
        <v>355</v>
      </c>
      <c r="AL4102" s="150">
        <v>54653.84375</v>
      </c>
      <c r="AM4102" s="150">
        <v>43491.83984375</v>
      </c>
      <c r="AN4102" s="150">
        <v>11162.005859375</v>
      </c>
      <c r="AO4102" s="5" t="s">
        <v>2828</v>
      </c>
    </row>
    <row r="4103" spans="1:41" ht="14.25" x14ac:dyDescent="0.45">
      <c r="A4103" s="150">
        <v>2020</v>
      </c>
      <c r="B4103" s="5" t="s">
        <v>1478</v>
      </c>
      <c r="C4103" s="5" t="s">
        <v>278</v>
      </c>
      <c r="D4103" s="5" t="s">
        <v>108</v>
      </c>
      <c r="E4103" s="5" t="s">
        <v>109</v>
      </c>
      <c r="F4103" s="5" t="s">
        <v>109</v>
      </c>
      <c r="G4103" s="5" t="s">
        <v>88</v>
      </c>
      <c r="H4103" s="5" t="s">
        <v>131</v>
      </c>
      <c r="I4103" s="150">
        <v>597.64867965837391</v>
      </c>
      <c r="J4103" s="150">
        <v>331.75</v>
      </c>
      <c r="K4103" s="150">
        <v>445.09515528214968</v>
      </c>
      <c r="L4103" s="150">
        <v>436.80867521785962</v>
      </c>
      <c r="M4103" s="150">
        <v>1164.01527373824</v>
      </c>
      <c r="N4103" s="150">
        <v>835.85844368063988</v>
      </c>
      <c r="O4103" s="150">
        <v>2217.6006784045449</v>
      </c>
      <c r="P4103" s="150">
        <v>1566.7178799999999</v>
      </c>
      <c r="Q4103" s="150">
        <v>112.02976739759499</v>
      </c>
      <c r="R4103" s="150">
        <v>923.15374846304837</v>
      </c>
      <c r="S4103" s="150">
        <v>185.34514481565591</v>
      </c>
      <c r="T4103" s="150">
        <v>231.6160608351405</v>
      </c>
      <c r="U4103" s="150">
        <v>366.95876124873558</v>
      </c>
      <c r="V4103" s="150">
        <v>2122</v>
      </c>
      <c r="W4103" s="150">
        <v>889.31305955490052</v>
      </c>
      <c r="X4103" s="150">
        <v>1914.8224910399999</v>
      </c>
      <c r="Y4103" s="150">
        <v>2563.2656999999999</v>
      </c>
      <c r="Z4103" s="150">
        <v>527.53892404263331</v>
      </c>
      <c r="AA4103" s="150">
        <v>11983.1799325501</v>
      </c>
      <c r="AB4103" s="150">
        <v>173</v>
      </c>
      <c r="AC4103" s="150">
        <v>325.41861</v>
      </c>
      <c r="AD4103" s="150">
        <v>1248.4516830225821</v>
      </c>
      <c r="AE4103" s="150">
        <v>1255.3991833196169</v>
      </c>
      <c r="AF4103" s="150">
        <v>2309.6053744003839</v>
      </c>
      <c r="AG4103" s="150">
        <v>16751.294992208321</v>
      </c>
      <c r="AH4103" s="150">
        <v>2525.6763150423931</v>
      </c>
      <c r="AI4103" s="150">
        <v>297.66884399999998</v>
      </c>
      <c r="AJ4103" s="150">
        <v>1016.650450456202</v>
      </c>
      <c r="AK4103" s="150">
        <v>339.29824534950501</v>
      </c>
      <c r="AL4103" s="150">
        <v>55657.1796875</v>
      </c>
      <c r="AM4103" s="150">
        <v>44025.28125</v>
      </c>
      <c r="AN4103" s="150">
        <v>11631.9033203125</v>
      </c>
      <c r="AO4103" s="5" t="s">
        <v>2826</v>
      </c>
    </row>
    <row r="4104" spans="1:41" ht="14.25" x14ac:dyDescent="0.45">
      <c r="A4104" s="150">
        <v>2020</v>
      </c>
      <c r="B4104" s="5" t="s">
        <v>582</v>
      </c>
      <c r="C4104" s="5" t="s">
        <v>278</v>
      </c>
      <c r="D4104" s="5" t="s">
        <v>108</v>
      </c>
      <c r="E4104" s="5" t="s">
        <v>109</v>
      </c>
      <c r="F4104" s="5" t="s">
        <v>109</v>
      </c>
      <c r="G4104" s="5" t="s">
        <v>88</v>
      </c>
      <c r="H4104" s="5" t="s">
        <v>131</v>
      </c>
      <c r="I4104" s="150">
        <v>360.26908518880578</v>
      </c>
      <c r="J4104" s="150">
        <v>322.76099999999991</v>
      </c>
      <c r="K4104" s="150">
        <v>453.13685294211592</v>
      </c>
      <c r="L4104" s="150">
        <v>501.17601237480011</v>
      </c>
      <c r="M4104" s="150">
        <v>578.79999999999995</v>
      </c>
      <c r="N4104" s="150">
        <v>1078.5604894999999</v>
      </c>
      <c r="O4104" s="150">
        <v>2152.7100553131809</v>
      </c>
      <c r="P4104" s="150">
        <v>1331</v>
      </c>
      <c r="Q4104" s="150">
        <v>110.08098136537799</v>
      </c>
      <c r="R4104" s="150">
        <v>640.499724846351</v>
      </c>
      <c r="S4104" s="150">
        <v>189.08258962292939</v>
      </c>
      <c r="T4104" s="150">
        <v>582.73824560000003</v>
      </c>
      <c r="U4104" s="150">
        <v>338.96902899999998</v>
      </c>
      <c r="V4104" s="150">
        <v>60</v>
      </c>
      <c r="W4104" s="150">
        <v>819.53584096999975</v>
      </c>
      <c r="X4104" s="150">
        <v>1446.426504</v>
      </c>
      <c r="Y4104" s="150">
        <v>3086.1215999999999</v>
      </c>
      <c r="Z4104" s="150">
        <v>1052.9526294539589</v>
      </c>
      <c r="AA4104" s="150">
        <v>13691.183601945981</v>
      </c>
      <c r="AB4104" s="150">
        <v>179</v>
      </c>
      <c r="AC4104" s="150">
        <v>201.68798000000001</v>
      </c>
      <c r="AD4104" s="150">
        <v>1272.849259210536</v>
      </c>
      <c r="AE4104" s="150">
        <v>996.47431200000005</v>
      </c>
      <c r="AF4104" s="150">
        <v>2723.4879577253491</v>
      </c>
      <c r="AG4104" s="150">
        <v>19333.631621301382</v>
      </c>
      <c r="AH4104" s="150">
        <v>2197.3254566233181</v>
      </c>
      <c r="AI4104" s="150">
        <v>423.4219920000001</v>
      </c>
      <c r="AJ4104" s="150">
        <v>1269.6929236799999</v>
      </c>
      <c r="AK4104" s="150">
        <v>291.83219999999989</v>
      </c>
      <c r="AL4104" s="150">
        <v>57685.40625</v>
      </c>
      <c r="AM4104" s="150">
        <v>47098.546875</v>
      </c>
      <c r="AN4104" s="150">
        <v>10586.8583984375</v>
      </c>
      <c r="AO4104" s="5" t="s">
        <v>1045</v>
      </c>
    </row>
    <row r="4105" spans="1:41" ht="14.25" x14ac:dyDescent="0.45">
      <c r="A4105" s="150">
        <v>2020</v>
      </c>
      <c r="B4105" s="5" t="s">
        <v>1477</v>
      </c>
      <c r="C4105" s="5" t="s">
        <v>278</v>
      </c>
      <c r="D4105" s="5" t="s">
        <v>108</v>
      </c>
      <c r="E4105" s="5" t="s">
        <v>109</v>
      </c>
      <c r="F4105" s="5" t="s">
        <v>109</v>
      </c>
      <c r="G4105" s="5" t="s">
        <v>88</v>
      </c>
      <c r="H4105" s="5" t="s">
        <v>131</v>
      </c>
      <c r="I4105" s="150">
        <v>594.86463094780447</v>
      </c>
      <c r="J4105" s="150">
        <v>216</v>
      </c>
      <c r="K4105" s="150">
        <v>397.96035486231148</v>
      </c>
      <c r="L4105" s="150">
        <v>623.82000000000005</v>
      </c>
      <c r="M4105" s="150">
        <v>1318.777090767773</v>
      </c>
      <c r="N4105" s="150">
        <v>812.62224903311812</v>
      </c>
      <c r="O4105" s="150">
        <v>516</v>
      </c>
      <c r="P4105" s="150">
        <v>1409.65</v>
      </c>
      <c r="Q4105" s="150">
        <v>127.2641522672853</v>
      </c>
      <c r="R4105" s="150">
        <v>1106.6749340203521</v>
      </c>
      <c r="S4105" s="150">
        <v>208.19286341503721</v>
      </c>
      <c r="T4105" s="150">
        <v>1475.1063916134181</v>
      </c>
      <c r="U4105" s="150">
        <v>385.55956066635031</v>
      </c>
      <c r="V4105" s="150">
        <v>2085</v>
      </c>
      <c r="W4105" s="150">
        <v>803.77082472960024</v>
      </c>
      <c r="X4105" s="150">
        <v>2609.525941249301</v>
      </c>
      <c r="Y4105" s="150">
        <v>2958.15</v>
      </c>
      <c r="Z4105" s="150">
        <v>558.73400000000004</v>
      </c>
      <c r="AA4105" s="150">
        <v>12156.2705384337</v>
      </c>
      <c r="AB4105" s="150">
        <v>173</v>
      </c>
      <c r="AC4105" s="150">
        <v>356.34281691606321</v>
      </c>
      <c r="AD4105" s="150">
        <v>1061.0319889206619</v>
      </c>
      <c r="AE4105" s="150">
        <v>679.00969396799997</v>
      </c>
      <c r="AF4105" s="150">
        <v>2287.5812782692701</v>
      </c>
      <c r="AG4105" s="150">
        <v>11837</v>
      </c>
      <c r="AH4105" s="150">
        <v>1687.419117406334</v>
      </c>
      <c r="AI4105" s="150">
        <v>352.20177622080001</v>
      </c>
      <c r="AJ4105" s="150">
        <v>864.22041858563864</v>
      </c>
      <c r="AK4105" s="150">
        <v>354.91619339941178</v>
      </c>
      <c r="AL4105" s="150">
        <v>50016.66796875</v>
      </c>
      <c r="AM4105" s="150">
        <v>39058.765625</v>
      </c>
      <c r="AN4105" s="150">
        <v>10957.90234375</v>
      </c>
      <c r="AO4105" s="5" t="s">
        <v>2827</v>
      </c>
    </row>
    <row r="4106" spans="1:41" ht="14.25" x14ac:dyDescent="0.45">
      <c r="A4106" s="150">
        <v>2020</v>
      </c>
      <c r="B4106" s="5" t="s">
        <v>4024</v>
      </c>
      <c r="C4106" s="5" t="s">
        <v>278</v>
      </c>
      <c r="D4106" s="5" t="s">
        <v>108</v>
      </c>
      <c r="E4106" s="5" t="s">
        <v>109</v>
      </c>
      <c r="F4106" s="5" t="s">
        <v>109</v>
      </c>
      <c r="G4106" s="5" t="s">
        <v>88</v>
      </c>
      <c r="H4106" s="5" t="s">
        <v>131</v>
      </c>
      <c r="I4106" s="150">
        <v>294.69120603405298</v>
      </c>
      <c r="J4106" s="150">
        <v>473.82891656999999</v>
      </c>
      <c r="K4106" s="150">
        <v>382.05479390315998</v>
      </c>
      <c r="L4106" s="150">
        <v>497.13150000000007</v>
      </c>
      <c r="M4106" s="150">
        <v>640.35857505500076</v>
      </c>
      <c r="N4106" s="150">
        <v>885.45203310824991</v>
      </c>
      <c r="O4106" s="150">
        <v>2190.6414679168502</v>
      </c>
      <c r="P4106" s="150">
        <v>473.49225001187989</v>
      </c>
      <c r="Q4106" s="150">
        <v>109.6702579149246</v>
      </c>
      <c r="R4106" s="150">
        <v>693.90903620673498</v>
      </c>
      <c r="S4106" s="150">
        <v>52</v>
      </c>
      <c r="T4106" s="150">
        <v>636.72479999999996</v>
      </c>
      <c r="U4106" s="150">
        <v>343.33200000000011</v>
      </c>
      <c r="V4106" s="150">
        <v>2498</v>
      </c>
      <c r="W4106" s="150">
        <v>642.14365599999985</v>
      </c>
      <c r="X4106" s="150">
        <v>2021.4972</v>
      </c>
      <c r="Y4106" s="150">
        <v>2930.5288606607292</v>
      </c>
      <c r="Z4106" s="150">
        <v>361</v>
      </c>
      <c r="AA4106" s="150">
        <v>13471</v>
      </c>
      <c r="AB4106" s="150">
        <v>179.04</v>
      </c>
      <c r="AC4106" s="150">
        <v>197.67599999999999</v>
      </c>
      <c r="AD4106" s="150">
        <v>1266.612295375644</v>
      </c>
      <c r="AE4106" s="150">
        <v>1131.4349999999999</v>
      </c>
      <c r="AF4106" s="150">
        <v>1486.3894835913809</v>
      </c>
      <c r="AG4106" s="150">
        <v>17735</v>
      </c>
      <c r="AH4106" s="150">
        <v>1696</v>
      </c>
      <c r="AI4106" s="150">
        <v>448.41239999999999</v>
      </c>
      <c r="AJ4106" s="150">
        <v>874</v>
      </c>
      <c r="AK4106" s="150">
        <v>301.71600000000012</v>
      </c>
      <c r="AL4106" s="150">
        <v>54913.73828125</v>
      </c>
      <c r="AM4106" s="150">
        <v>44456.53515625</v>
      </c>
      <c r="AN4106" s="150">
        <v>10457.2001953125</v>
      </c>
      <c r="AO4106" s="5" t="s">
        <v>4470</v>
      </c>
    </row>
    <row r="4107" spans="1:41" ht="14.25" x14ac:dyDescent="0.45">
      <c r="A4107" s="150">
        <v>2020</v>
      </c>
      <c r="B4107" s="5" t="s">
        <v>4980</v>
      </c>
      <c r="C4107" s="5" t="s">
        <v>278</v>
      </c>
      <c r="D4107" s="5" t="s">
        <v>108</v>
      </c>
      <c r="E4107" s="5" t="s">
        <v>109</v>
      </c>
      <c r="F4107" s="5" t="s">
        <v>109</v>
      </c>
      <c r="G4107" s="5" t="s">
        <v>88</v>
      </c>
      <c r="H4107" s="5" t="s">
        <v>131</v>
      </c>
      <c r="I4107" s="150">
        <v>307.26996695786539</v>
      </c>
      <c r="J4107" s="150">
        <v>657.90907182617889</v>
      </c>
      <c r="K4107" s="150">
        <v>60</v>
      </c>
      <c r="L4107" s="150">
        <v>484.59261689999988</v>
      </c>
      <c r="M4107" s="150">
        <v>581.4</v>
      </c>
      <c r="N4107" s="150">
        <v>1305.7078779999999</v>
      </c>
      <c r="O4107" s="150">
        <v>2256.8174220000001</v>
      </c>
      <c r="P4107" s="150">
        <v>348.07217300000002</v>
      </c>
      <c r="Q4107" s="150">
        <v>215.76234434285669</v>
      </c>
      <c r="R4107" s="150">
        <v>724.90516166879809</v>
      </c>
      <c r="S4107" s="150">
        <v>507.49999999999989</v>
      </c>
      <c r="T4107" s="150">
        <v>728.59346327623848</v>
      </c>
      <c r="U4107" s="150">
        <v>343.33200000000011</v>
      </c>
      <c r="V4107" s="150">
        <v>2156</v>
      </c>
      <c r="W4107" s="150">
        <v>469.2</v>
      </c>
      <c r="X4107" s="150">
        <v>2418.8366500000002</v>
      </c>
      <c r="Y4107" s="150">
        <v>3256.059458568544</v>
      </c>
      <c r="Z4107" s="150">
        <v>229.90333277228089</v>
      </c>
      <c r="AA4107" s="150">
        <v>10880</v>
      </c>
      <c r="AB4107" s="150">
        <v>577</v>
      </c>
      <c r="AC4107" s="150">
        <v>193.596</v>
      </c>
      <c r="AD4107" s="150">
        <v>1349.410455934285</v>
      </c>
      <c r="AE4107" s="150">
        <v>1142.4000000000001</v>
      </c>
      <c r="AF4107" s="150">
        <v>2177.8530124680001</v>
      </c>
      <c r="AG4107" s="150">
        <v>15862</v>
      </c>
      <c r="AH4107" s="150">
        <v>861.75105098850133</v>
      </c>
      <c r="AI4107" s="150">
        <v>544.68000000000006</v>
      </c>
      <c r="AJ4107" s="150">
        <v>1679.8922640000001</v>
      </c>
      <c r="AK4107" s="150">
        <v>326</v>
      </c>
      <c r="AL4107" s="150">
        <v>52646.44140625</v>
      </c>
      <c r="AM4107" s="150">
        <v>41965.25390625</v>
      </c>
      <c r="AN4107" s="150">
        <v>10681.1884765625</v>
      </c>
      <c r="AO4107" s="5" t="s">
        <v>5735</v>
      </c>
    </row>
    <row r="4108" spans="1:41" ht="14.25" x14ac:dyDescent="0.45">
      <c r="A4108" s="150">
        <v>2020</v>
      </c>
      <c r="B4108" s="5" t="s">
        <v>1477</v>
      </c>
      <c r="C4108" s="5" t="s">
        <v>278</v>
      </c>
      <c r="D4108" s="5" t="s">
        <v>108</v>
      </c>
      <c r="E4108" s="5" t="s">
        <v>30</v>
      </c>
      <c r="F4108" s="5" t="s">
        <v>30</v>
      </c>
      <c r="G4108" s="5" t="s">
        <v>87</v>
      </c>
      <c r="H4108" s="5" t="s">
        <v>131</v>
      </c>
      <c r="I4108" s="150">
        <v>5764.0627847631222</v>
      </c>
      <c r="J4108" s="150">
        <v>5401.1446175929941</v>
      </c>
      <c r="K4108" s="150">
        <v>1220.1000952857071</v>
      </c>
      <c r="L4108" s="150">
        <v>1317.9132139661754</v>
      </c>
      <c r="M4108" s="150">
        <v>5023.8247910553328</v>
      </c>
      <c r="N4108" s="150">
        <v>4518.0755796310796</v>
      </c>
      <c r="O4108" s="150">
        <v>3551.5332095661811</v>
      </c>
      <c r="P4108" s="150">
        <v>306.56737271730515</v>
      </c>
      <c r="Q4108" s="150">
        <v>2344.0783227987445</v>
      </c>
      <c r="R4108" s="150">
        <v>2992.0920240138089</v>
      </c>
      <c r="S4108" s="150">
        <v>3987.5890875819441</v>
      </c>
      <c r="T4108" s="150">
        <v>3762.9208203568137</v>
      </c>
      <c r="U4108" s="150">
        <v>1577.0401158115408</v>
      </c>
      <c r="V4108" s="150">
        <v>2920.6906014475389</v>
      </c>
      <c r="W4108" s="150">
        <v>748.66629945252066</v>
      </c>
      <c r="X4108" s="150">
        <v>5940.9449502435255</v>
      </c>
      <c r="Y4108" s="150">
        <v>16042.216850315299</v>
      </c>
      <c r="Z4108" s="150">
        <v>1667.8593165522702</v>
      </c>
      <c r="AA4108" s="150">
        <v>23470.551594168697</v>
      </c>
      <c r="AB4108" s="150">
        <v>670.68529915771444</v>
      </c>
      <c r="AC4108" s="150">
        <v>4426.9656710080162</v>
      </c>
      <c r="AD4108" s="150">
        <v>3492.8759144253249</v>
      </c>
      <c r="AE4108" s="150">
        <v>3936.3529928141106</v>
      </c>
      <c r="AF4108" s="150">
        <v>22194.649380198371</v>
      </c>
      <c r="AG4108" s="150">
        <v>34235.939016740493</v>
      </c>
      <c r="AH4108" s="150">
        <v>9702.1379313789257</v>
      </c>
      <c r="AI4108" s="150">
        <v>1834.9772706328226</v>
      </c>
      <c r="AJ4108" s="150">
        <v>16485.897202417531</v>
      </c>
      <c r="AK4108" s="150">
        <v>1923.8790086650542</v>
      </c>
      <c r="AL4108" s="150">
        <v>191462.234375</v>
      </c>
      <c r="AM4108" s="150">
        <v>149602.09375</v>
      </c>
      <c r="AN4108" s="150">
        <v>41860.1328125</v>
      </c>
      <c r="AO4108" s="5" t="s">
        <v>2830</v>
      </c>
    </row>
    <row r="4109" spans="1:41" ht="14.25" x14ac:dyDescent="0.45">
      <c r="A4109" s="150">
        <v>2020</v>
      </c>
      <c r="B4109" s="5" t="s">
        <v>1476</v>
      </c>
      <c r="C4109" s="5" t="s">
        <v>278</v>
      </c>
      <c r="D4109" s="5" t="s">
        <v>108</v>
      </c>
      <c r="E4109" s="5" t="s">
        <v>30</v>
      </c>
      <c r="F4109" s="5" t="s">
        <v>30</v>
      </c>
      <c r="G4109" s="5" t="s">
        <v>87</v>
      </c>
      <c r="H4109" s="5" t="s">
        <v>131</v>
      </c>
      <c r="I4109" s="150">
        <v>5054.8729470292592</v>
      </c>
      <c r="J4109" s="150">
        <v>339.10651037588229</v>
      </c>
      <c r="K4109" s="150"/>
      <c r="L4109" s="150">
        <v>1337.1183049276574</v>
      </c>
      <c r="M4109" s="150">
        <v>4868.2313657247723</v>
      </c>
      <c r="N4109" s="150">
        <v>3144.03387103467</v>
      </c>
      <c r="O4109" s="150">
        <v>3461.8058658571031</v>
      </c>
      <c r="P4109" s="150">
        <v>311.03477938450129</v>
      </c>
      <c r="Q4109" s="150">
        <v>2957.0810181303118</v>
      </c>
      <c r="R4109" s="150">
        <v>4004.0578518447128</v>
      </c>
      <c r="S4109" s="150">
        <v>10887.340147697201</v>
      </c>
      <c r="T4109" s="150">
        <v>3649.325028879528</v>
      </c>
      <c r="U4109" s="150">
        <v>1588.810017727131</v>
      </c>
      <c r="V4109" s="150">
        <v>2889.1425536329307</v>
      </c>
      <c r="W4109" s="150">
        <v>920.7527765172963</v>
      </c>
      <c r="X4109" s="150">
        <v>4584.2475618206508</v>
      </c>
      <c r="Y4109" s="150">
        <v>21334.515553449546</v>
      </c>
      <c r="Z4109" s="150">
        <v>1677.8474037199455</v>
      </c>
      <c r="AA4109" s="150">
        <v>25733.186830954339</v>
      </c>
      <c r="AB4109" s="150">
        <v>680.45875923107508</v>
      </c>
      <c r="AC4109" s="150">
        <v>4409.8460492018803</v>
      </c>
      <c r="AD4109" s="150">
        <v>3899.5583679164047</v>
      </c>
      <c r="AE4109" s="150">
        <v>5405.1374338346122</v>
      </c>
      <c r="AF4109" s="150">
        <v>20703.984706771214</v>
      </c>
      <c r="AG4109" s="150">
        <v>32647.650749307562</v>
      </c>
      <c r="AH4109" s="150">
        <v>8346.5430696245749</v>
      </c>
      <c r="AI4109" s="150">
        <v>1861.7171993483869</v>
      </c>
      <c r="AJ4109" s="150">
        <v>18876.883134274347</v>
      </c>
      <c r="AK4109" s="150">
        <v>1916.7377920914935</v>
      </c>
      <c r="AL4109" s="150">
        <v>197491.03125</v>
      </c>
      <c r="AM4109" s="150">
        <v>152414.3125</v>
      </c>
      <c r="AN4109" s="150">
        <v>45076.71875</v>
      </c>
      <c r="AO4109" s="5" t="s">
        <v>2829</v>
      </c>
    </row>
    <row r="4110" spans="1:41" ht="14.25" x14ac:dyDescent="0.45">
      <c r="A4110" s="150">
        <v>2020</v>
      </c>
      <c r="B4110" s="5" t="s">
        <v>4024</v>
      </c>
      <c r="C4110" s="5" t="s">
        <v>278</v>
      </c>
      <c r="D4110" s="5" t="s">
        <v>108</v>
      </c>
      <c r="E4110" s="5" t="s">
        <v>30</v>
      </c>
      <c r="F4110" s="5" t="s">
        <v>30</v>
      </c>
      <c r="G4110" s="5" t="s">
        <v>87</v>
      </c>
      <c r="H4110" s="5" t="s">
        <v>131</v>
      </c>
      <c r="I4110" s="150">
        <v>12081.405453858597</v>
      </c>
      <c r="J4110" s="150">
        <v>4358.5314399762347</v>
      </c>
      <c r="K4110" s="150">
        <v>1769.9324142070413</v>
      </c>
      <c r="L4110" s="150">
        <v>2050.9884441109093</v>
      </c>
      <c r="M4110" s="150">
        <v>6094.028283537511</v>
      </c>
      <c r="N4110" s="150">
        <v>5578.7248661708072</v>
      </c>
      <c r="O4110" s="150">
        <v>3923.6318346471585</v>
      </c>
      <c r="P4110" s="150">
        <v>4244.9973944302519</v>
      </c>
      <c r="Q4110" s="150">
        <v>2496.1203398590746</v>
      </c>
      <c r="R4110" s="150">
        <v>3744.6320054189791</v>
      </c>
      <c r="S4110" s="150">
        <v>4660.4620044585927</v>
      </c>
      <c r="T4110" s="150">
        <v>4065.6004630263205</v>
      </c>
      <c r="U4110" s="150">
        <v>1230.3790874948074</v>
      </c>
      <c r="V4110" s="150">
        <v>3262.1094241492765</v>
      </c>
      <c r="W4110" s="150">
        <v>2332.3707919466783</v>
      </c>
      <c r="X4110" s="150">
        <v>6236.4171313106372</v>
      </c>
      <c r="Y4110" s="150">
        <v>17301.269759894374</v>
      </c>
      <c r="Z4110" s="150">
        <v>1743.9286196665532</v>
      </c>
      <c r="AA4110" s="150">
        <v>36542.258898595785</v>
      </c>
      <c r="AB4110" s="150">
        <v>648.35628436682896</v>
      </c>
      <c r="AC4110" s="150">
        <v>6261.2209317776178</v>
      </c>
      <c r="AD4110" s="150">
        <v>4191.0670331050296</v>
      </c>
      <c r="AE4110" s="150">
        <v>4863.7420276099083</v>
      </c>
      <c r="AF4110" s="150">
        <v>21579.565320828493</v>
      </c>
      <c r="AG4110" s="150">
        <v>41177.043426445787</v>
      </c>
      <c r="AH4110" s="150">
        <v>11853.365139439105</v>
      </c>
      <c r="AI4110" s="150">
        <v>2351.6288994031188</v>
      </c>
      <c r="AJ4110" s="150">
        <v>12099.238037361509</v>
      </c>
      <c r="AK4110" s="150">
        <v>1652.2417562612723</v>
      </c>
      <c r="AL4110" s="150">
        <v>230395.234375</v>
      </c>
      <c r="AM4110" s="150">
        <v>180616.15625</v>
      </c>
      <c r="AN4110" s="150">
        <v>49779.1015625</v>
      </c>
      <c r="AO4110" s="5" t="s">
        <v>4471</v>
      </c>
    </row>
    <row r="4111" spans="1:41" ht="14.25" x14ac:dyDescent="0.45">
      <c r="A4111" s="150">
        <v>2020</v>
      </c>
      <c r="B4111" s="5" t="s">
        <v>1478</v>
      </c>
      <c r="C4111" s="5" t="s">
        <v>278</v>
      </c>
      <c r="D4111" s="5" t="s">
        <v>108</v>
      </c>
      <c r="E4111" s="5" t="s">
        <v>30</v>
      </c>
      <c r="F4111" s="5" t="s">
        <v>30</v>
      </c>
      <c r="G4111" s="5" t="s">
        <v>87</v>
      </c>
      <c r="H4111" s="5" t="s">
        <v>131</v>
      </c>
      <c r="I4111" s="150">
        <v>6123.1720656106354</v>
      </c>
      <c r="J4111" s="150">
        <v>3254.4831044763923</v>
      </c>
      <c r="K4111" s="150">
        <v>1608.0272904820504</v>
      </c>
      <c r="L4111" s="150">
        <v>1960.5778027835913</v>
      </c>
      <c r="M4111" s="150">
        <v>5147.4071906209692</v>
      </c>
      <c r="N4111" s="150">
        <v>4430.448528110267</v>
      </c>
      <c r="O4111" s="150">
        <v>3497.4994644051881</v>
      </c>
      <c r="P4111" s="150">
        <v>359.53584847758924</v>
      </c>
      <c r="Q4111" s="150">
        <v>3626.5252646502281</v>
      </c>
      <c r="R4111" s="150">
        <v>3407.2677447157603</v>
      </c>
      <c r="S4111" s="150">
        <v>5742.7856321016598</v>
      </c>
      <c r="T4111" s="150">
        <v>3871.9245220663461</v>
      </c>
      <c r="U4111" s="150">
        <v>1150.5147151282856</v>
      </c>
      <c r="V4111" s="150">
        <v>2868.5429387765812</v>
      </c>
      <c r="W4111" s="150">
        <v>1034.3569794662953</v>
      </c>
      <c r="X4111" s="150">
        <v>6088.7893758546861</v>
      </c>
      <c r="Y4111" s="150">
        <v>15541.905031574312</v>
      </c>
      <c r="Z4111" s="150">
        <v>1975.7871243447353</v>
      </c>
      <c r="AA4111" s="150">
        <v>31083.128928958173</v>
      </c>
      <c r="AB4111" s="150">
        <v>670.39607439205872</v>
      </c>
      <c r="AC4111" s="150">
        <v>4189.4223328757862</v>
      </c>
      <c r="AD4111" s="150">
        <v>3946.2013095693683</v>
      </c>
      <c r="AE4111" s="150">
        <v>3764.9751792255001</v>
      </c>
      <c r="AF4111" s="150">
        <v>23692.859282598551</v>
      </c>
      <c r="AG4111" s="150">
        <v>29681.869139147846</v>
      </c>
      <c r="AH4111" s="150">
        <v>8969.6417158189906</v>
      </c>
      <c r="AI4111" s="150">
        <v>1834.1859593102861</v>
      </c>
      <c r="AJ4111" s="150">
        <v>12696.303334108621</v>
      </c>
      <c r="AK4111" s="150">
        <v>1806.1474647091616</v>
      </c>
      <c r="AL4111" s="150">
        <v>194024.6875</v>
      </c>
      <c r="AM4111" s="150">
        <v>149807.3125</v>
      </c>
      <c r="AN4111" s="150">
        <v>44217.36328125</v>
      </c>
      <c r="AO4111" s="5" t="s">
        <v>2831</v>
      </c>
    </row>
    <row r="4112" spans="1:41" ht="14.25" x14ac:dyDescent="0.45">
      <c r="A4112" s="150">
        <v>2020</v>
      </c>
      <c r="B4112" s="5" t="s">
        <v>582</v>
      </c>
      <c r="C4112" s="5" t="s">
        <v>278</v>
      </c>
      <c r="D4112" s="5" t="s">
        <v>108</v>
      </c>
      <c r="E4112" s="5" t="s">
        <v>30</v>
      </c>
      <c r="F4112" s="5" t="s">
        <v>30</v>
      </c>
      <c r="G4112" s="5" t="s">
        <v>87</v>
      </c>
      <c r="H4112" s="5" t="s">
        <v>131</v>
      </c>
      <c r="I4112" s="150">
        <v>12549.652635291055</v>
      </c>
      <c r="J4112" s="150">
        <v>2878.0524994644711</v>
      </c>
      <c r="K4112" s="150">
        <v>1796.1894002518989</v>
      </c>
      <c r="L4112" s="150">
        <v>2517.0321294085147</v>
      </c>
      <c r="M4112" s="150">
        <v>6336.4339520020985</v>
      </c>
      <c r="N4112" s="150">
        <v>4471.8329409611433</v>
      </c>
      <c r="O4112" s="150">
        <v>3835.5677602860892</v>
      </c>
      <c r="P4112" s="150">
        <v>303.99728192167197</v>
      </c>
      <c r="Q4112" s="150">
        <v>2701.4145858471948</v>
      </c>
      <c r="R4112" s="150">
        <v>3841.1208907070463</v>
      </c>
      <c r="S4112" s="150">
        <v>4783.709875352828</v>
      </c>
      <c r="T4112" s="150">
        <v>4170.3598241962218</v>
      </c>
      <c r="U4112" s="150">
        <v>1262.0825783751725</v>
      </c>
      <c r="V4112" s="150">
        <v>3178.2531712821733</v>
      </c>
      <c r="W4112" s="150">
        <v>1026.1280093745968</v>
      </c>
      <c r="X4112" s="150">
        <v>6271.6788997006652</v>
      </c>
      <c r="Y4112" s="150">
        <v>17529.778282075331</v>
      </c>
      <c r="Z4112" s="150">
        <v>1526.9212790107533</v>
      </c>
      <c r="AA4112" s="150">
        <v>33185.798726670444</v>
      </c>
      <c r="AB4112" s="150">
        <v>665.06264564813432</v>
      </c>
      <c r="AC4112" s="150">
        <v>6116.7194323779568</v>
      </c>
      <c r="AD4112" s="150">
        <v>3356.630435594162</v>
      </c>
      <c r="AE4112" s="150">
        <v>3934.4052551956461</v>
      </c>
      <c r="AF4112" s="150">
        <v>24362.733901685857</v>
      </c>
      <c r="AG4112" s="150">
        <v>31331.178949633882</v>
      </c>
      <c r="AH4112" s="150">
        <v>14994.794499816588</v>
      </c>
      <c r="AI4112" s="150">
        <v>2157.6124774657296</v>
      </c>
      <c r="AJ4112" s="150">
        <v>12422.950318374405</v>
      </c>
      <c r="AK4112" s="150">
        <v>1858.0535940327443</v>
      </c>
      <c r="AL4112" s="150">
        <v>215366.125</v>
      </c>
      <c r="AM4112" s="150">
        <v>164113.921875</v>
      </c>
      <c r="AN4112" s="150">
        <v>51252.22265625</v>
      </c>
      <c r="AO4112" s="5" t="s">
        <v>1046</v>
      </c>
    </row>
    <row r="4113" spans="1:41" ht="14.25" x14ac:dyDescent="0.45">
      <c r="A4113" s="150">
        <v>2020</v>
      </c>
      <c r="B4113" s="5" t="s">
        <v>4980</v>
      </c>
      <c r="C4113" s="5" t="s">
        <v>278</v>
      </c>
      <c r="D4113" s="5" t="s">
        <v>108</v>
      </c>
      <c r="E4113" s="5" t="s">
        <v>30</v>
      </c>
      <c r="F4113" s="5" t="s">
        <v>30</v>
      </c>
      <c r="G4113" s="5" t="s">
        <v>87</v>
      </c>
      <c r="H4113" s="5" t="s">
        <v>131</v>
      </c>
      <c r="I4113" s="150">
        <v>7814.6372271597929</v>
      </c>
      <c r="J4113" s="150">
        <v>12593.378097613331</v>
      </c>
      <c r="K4113" s="150">
        <v>1772.377492260425</v>
      </c>
      <c r="L4113" s="150">
        <v>1718.2272986073451</v>
      </c>
      <c r="M4113" s="150">
        <v>5929.0713190561974</v>
      </c>
      <c r="N4113" s="150">
        <v>4936.4149614050048</v>
      </c>
      <c r="O4113" s="150">
        <v>3823.5875802664486</v>
      </c>
      <c r="P4113" s="150">
        <v>4816.2431854902852</v>
      </c>
      <c r="Q4113" s="150">
        <v>2403.5609298739737</v>
      </c>
      <c r="R4113" s="150">
        <v>3644.7245728034595</v>
      </c>
      <c r="S4113" s="150">
        <v>7041.6078746562835</v>
      </c>
      <c r="T4113" s="150">
        <v>4165.3995117753821</v>
      </c>
      <c r="U4113" s="150">
        <v>1197.5523596354224</v>
      </c>
      <c r="V4113" s="150">
        <v>2631.4911415640977</v>
      </c>
      <c r="W4113" s="150">
        <v>2011.7630022021565</v>
      </c>
      <c r="X4113" s="150">
        <v>11284.06727739951</v>
      </c>
      <c r="Y4113" s="150">
        <v>15960.769579245321</v>
      </c>
      <c r="Z4113" s="150">
        <v>1957.0754720120574</v>
      </c>
      <c r="AA4113" s="150">
        <v>32979.550634481588</v>
      </c>
      <c r="AB4113" s="150">
        <v>183.27757851811683</v>
      </c>
      <c r="AC4113" s="150">
        <v>6183.3435995631953</v>
      </c>
      <c r="AD4113" s="150">
        <v>4329.4360685987303</v>
      </c>
      <c r="AE4113" s="150">
        <v>4629.8415573383372</v>
      </c>
      <c r="AF4113" s="150">
        <v>21066.508030803994</v>
      </c>
      <c r="AG4113" s="150">
        <v>41481.131038015141</v>
      </c>
      <c r="AH4113" s="150">
        <v>7719.5266451977268</v>
      </c>
      <c r="AI4113" s="150">
        <v>2732.5020797246507</v>
      </c>
      <c r="AJ4113" s="150">
        <v>12416.014594724471</v>
      </c>
      <c r="AK4113" s="150">
        <v>1526.6189210656776</v>
      </c>
      <c r="AL4113" s="150">
        <v>230949.71875</v>
      </c>
      <c r="AM4113" s="150">
        <v>178430.453125</v>
      </c>
      <c r="AN4113" s="150">
        <v>52519.23828125</v>
      </c>
      <c r="AO4113" s="5" t="s">
        <v>5736</v>
      </c>
    </row>
    <row r="4114" spans="1:41" ht="14.25" x14ac:dyDescent="0.45">
      <c r="A4114" s="150">
        <v>2020</v>
      </c>
      <c r="B4114" s="5" t="s">
        <v>7352</v>
      </c>
      <c r="C4114" s="5" t="s">
        <v>278</v>
      </c>
      <c r="D4114" s="5" t="s">
        <v>108</v>
      </c>
      <c r="E4114" s="5" t="s">
        <v>30</v>
      </c>
      <c r="F4114" s="5" t="s">
        <v>30</v>
      </c>
      <c r="G4114" s="5" t="s">
        <v>87</v>
      </c>
      <c r="H4114" s="5" t="s">
        <v>131</v>
      </c>
      <c r="I4114" s="150">
        <v>9367</v>
      </c>
      <c r="J4114" s="150">
        <v>15299.413912937849</v>
      </c>
      <c r="K4114" s="150">
        <v>1669</v>
      </c>
      <c r="L4114" s="150">
        <v>2200</v>
      </c>
      <c r="M4114" s="150">
        <v>7698.3996433272678</v>
      </c>
      <c r="N4114" s="150">
        <v>5240</v>
      </c>
      <c r="O4114" s="150">
        <v>4007</v>
      </c>
      <c r="P4114" s="150">
        <v>4625</v>
      </c>
      <c r="Q4114" s="150">
        <v>2047.597398070463</v>
      </c>
      <c r="R4114" s="150">
        <v>3596</v>
      </c>
      <c r="S4114" s="150">
        <v>6276</v>
      </c>
      <c r="T4114" s="150">
        <v>4385.454545454545</v>
      </c>
      <c r="U4114" s="150">
        <v>1023</v>
      </c>
      <c r="V4114" s="150">
        <v>2295</v>
      </c>
      <c r="W4114" s="150">
        <v>1260</v>
      </c>
      <c r="X4114" s="150">
        <v>13182</v>
      </c>
      <c r="Y4114" s="150">
        <v>18093</v>
      </c>
      <c r="Z4114" s="150">
        <v>2227.3040000000001</v>
      </c>
      <c r="AA4114" s="150">
        <v>34104</v>
      </c>
      <c r="AB4114" s="150">
        <v>1382.2</v>
      </c>
      <c r="AC4114" s="150">
        <v>6359.1197271801702</v>
      </c>
      <c r="AD4114" s="150">
        <v>2702.3645999999999</v>
      </c>
      <c r="AE4114" s="150">
        <v>5198</v>
      </c>
      <c r="AF4114" s="150">
        <v>15236.2471714972</v>
      </c>
      <c r="AG4114" s="150">
        <v>36346</v>
      </c>
      <c r="AH4114" s="150">
        <v>9504</v>
      </c>
      <c r="AI4114" s="150">
        <v>2818</v>
      </c>
      <c r="AJ4114" s="150">
        <v>10666.80730207906</v>
      </c>
      <c r="AK4114" s="150">
        <v>1657</v>
      </c>
      <c r="AL4114" s="150">
        <v>230464.921875</v>
      </c>
      <c r="AM4114" s="150">
        <v>173923.5</v>
      </c>
      <c r="AN4114" s="150">
        <v>56541.4140625</v>
      </c>
      <c r="AO4114" s="5" t="s">
        <v>7491</v>
      </c>
    </row>
    <row r="4115" spans="1:41" ht="14.25" x14ac:dyDescent="0.45">
      <c r="A4115" s="150">
        <v>2020</v>
      </c>
      <c r="B4115" s="5" t="s">
        <v>6344</v>
      </c>
      <c r="C4115" s="5" t="s">
        <v>278</v>
      </c>
      <c r="D4115" s="5" t="s">
        <v>108</v>
      </c>
      <c r="E4115" s="5" t="s">
        <v>30</v>
      </c>
      <c r="F4115" s="5" t="s">
        <v>30</v>
      </c>
      <c r="G4115" s="5" t="s">
        <v>87</v>
      </c>
      <c r="H4115" s="5" t="s">
        <v>131</v>
      </c>
      <c r="I4115" s="150">
        <v>9321.0342000164073</v>
      </c>
      <c r="J4115" s="150">
        <v>12275.101426329096</v>
      </c>
      <c r="K4115" s="150">
        <v>1694.0875617801792</v>
      </c>
      <c r="L4115" s="150">
        <v>2321.377024440545</v>
      </c>
      <c r="M4115" s="150">
        <v>6271.7636081053115</v>
      </c>
      <c r="N4115" s="150">
        <v>5593.8385578014186</v>
      </c>
      <c r="O4115" s="150">
        <v>4067.7211277636297</v>
      </c>
      <c r="P4115" s="150">
        <v>5511.6210068702048</v>
      </c>
      <c r="Q4115" s="150">
        <v>2171.5593911084943</v>
      </c>
      <c r="R4115" s="150">
        <v>3650.0532893499249</v>
      </c>
      <c r="S4115" s="150">
        <v>9259.5232915419438</v>
      </c>
      <c r="T4115" s="150">
        <v>4161.6291212095475</v>
      </c>
      <c r="U4115" s="150">
        <v>1299.2403110117612</v>
      </c>
      <c r="V4115" s="150">
        <v>2814.6823300278229</v>
      </c>
      <c r="W4115" s="150">
        <v>1351.0069171536359</v>
      </c>
      <c r="X4115" s="150">
        <v>12114.400868691693</v>
      </c>
      <c r="Y4115" s="150">
        <v>18364.964802449838</v>
      </c>
      <c r="Z4115" s="150">
        <v>2253.962692802922</v>
      </c>
      <c r="AA4115" s="150">
        <v>33000.703899698732</v>
      </c>
      <c r="AB4115" s="150">
        <v>1336.7964762519448</v>
      </c>
      <c r="AC4115" s="150">
        <v>6454.7067907051478</v>
      </c>
      <c r="AD4115" s="150">
        <v>3819.2481205870404</v>
      </c>
      <c r="AE4115" s="150">
        <v>5276.1337004993238</v>
      </c>
      <c r="AF4115" s="150">
        <v>19718.379931577012</v>
      </c>
      <c r="AG4115" s="150">
        <v>36728.914573406699</v>
      </c>
      <c r="AH4115" s="150">
        <v>7864.4640075930665</v>
      </c>
      <c r="AI4115" s="150">
        <v>2860.3587472118302</v>
      </c>
      <c r="AJ4115" s="150">
        <v>11923.574948011841</v>
      </c>
      <c r="AK4115" s="150">
        <v>1681.9071838644438</v>
      </c>
      <c r="AL4115" s="150">
        <v>235162.765625</v>
      </c>
      <c r="AM4115" s="150">
        <v>178679.859375</v>
      </c>
      <c r="AN4115" s="150">
        <v>56482.91015625</v>
      </c>
      <c r="AO4115" s="5" t="s">
        <v>6714</v>
      </c>
    </row>
    <row r="4116" spans="1:41" ht="14.25" x14ac:dyDescent="0.45">
      <c r="A4116" s="150">
        <v>2020</v>
      </c>
      <c r="B4116" s="5" t="s">
        <v>1476</v>
      </c>
      <c r="C4116" s="5" t="s">
        <v>278</v>
      </c>
      <c r="D4116" s="5" t="s">
        <v>108</v>
      </c>
      <c r="E4116" s="5" t="s">
        <v>30</v>
      </c>
      <c r="F4116" s="5" t="s">
        <v>30</v>
      </c>
      <c r="G4116" s="5" t="s">
        <v>88</v>
      </c>
      <c r="H4116" s="5" t="s">
        <v>131</v>
      </c>
      <c r="I4116" s="150">
        <v>5115.6213035152732</v>
      </c>
      <c r="J4116" s="150">
        <v>315</v>
      </c>
      <c r="K4116" s="150"/>
      <c r="L4116" s="150">
        <v>1367.8606364651009</v>
      </c>
      <c r="M4116" s="150">
        <v>4985.857544999998</v>
      </c>
      <c r="N4116" s="150">
        <v>3250.8</v>
      </c>
      <c r="O4116" s="150">
        <v>3664.7181785590979</v>
      </c>
      <c r="P4116" s="150">
        <v>325</v>
      </c>
      <c r="Q4116" s="150">
        <v>3066.0828592914272</v>
      </c>
      <c r="R4116" s="150">
        <v>4094.058553356148</v>
      </c>
      <c r="S4116" s="150">
        <v>11244.387382992179</v>
      </c>
      <c r="T4116" s="150">
        <v>3863.2286994216911</v>
      </c>
      <c r="U4116" s="150">
        <v>1244</v>
      </c>
      <c r="V4116" s="150">
        <v>2984</v>
      </c>
      <c r="W4116" s="150">
        <v>923.44429043615639</v>
      </c>
      <c r="X4116" s="150">
        <v>5021.1067057567452</v>
      </c>
      <c r="Y4116" s="150">
        <v>22406</v>
      </c>
      <c r="Z4116" s="150">
        <v>1770.9851447168021</v>
      </c>
      <c r="AA4116" s="150">
        <v>26705.29693001389</v>
      </c>
      <c r="AB4116" s="150">
        <v>606</v>
      </c>
      <c r="AC4116" s="150">
        <v>4652.4100222514417</v>
      </c>
      <c r="AD4116" s="150">
        <v>4011.1437341772148</v>
      </c>
      <c r="AE4116" s="150">
        <v>5603.3772441954034</v>
      </c>
      <c r="AF4116" s="150">
        <v>21180</v>
      </c>
      <c r="AG4116" s="150">
        <v>33851.303846096023</v>
      </c>
      <c r="AH4116" s="150">
        <v>8479.2095016848034</v>
      </c>
      <c r="AI4116" s="150">
        <v>1867.1772911397129</v>
      </c>
      <c r="AJ4116" s="150">
        <v>19644.651065416339</v>
      </c>
      <c r="AK4116" s="150">
        <v>1961</v>
      </c>
      <c r="AL4116" s="150">
        <v>204203.703125</v>
      </c>
      <c r="AM4116" s="150">
        <v>157576.4375</v>
      </c>
      <c r="AN4116" s="150">
        <v>46627.2734375</v>
      </c>
      <c r="AO4116" s="5" t="s">
        <v>2832</v>
      </c>
    </row>
    <row r="4117" spans="1:41" ht="14.25" x14ac:dyDescent="0.45">
      <c r="A4117" s="150">
        <v>2020</v>
      </c>
      <c r="B4117" s="5" t="s">
        <v>1477</v>
      </c>
      <c r="C4117" s="5" t="s">
        <v>278</v>
      </c>
      <c r="D4117" s="5" t="s">
        <v>108</v>
      </c>
      <c r="E4117" s="5" t="s">
        <v>30</v>
      </c>
      <c r="F4117" s="5" t="s">
        <v>30</v>
      </c>
      <c r="G4117" s="5" t="s">
        <v>88</v>
      </c>
      <c r="H4117" s="5" t="s">
        <v>131</v>
      </c>
      <c r="I4117" s="150">
        <v>5786.8207537593626</v>
      </c>
      <c r="J4117" s="150">
        <v>5562.0240445392992</v>
      </c>
      <c r="K4117" s="150">
        <v>1257.0822107005481</v>
      </c>
      <c r="L4117" s="150">
        <v>1338.4648199999999</v>
      </c>
      <c r="M4117" s="150">
        <v>5106.7058657812777</v>
      </c>
      <c r="N4117" s="150">
        <v>4637.9132629174701</v>
      </c>
      <c r="O4117" s="150">
        <v>3721</v>
      </c>
      <c r="P4117" s="150">
        <v>325</v>
      </c>
      <c r="Q4117" s="150">
        <v>2521.4038665865969</v>
      </c>
      <c r="R4117" s="150">
        <v>3146.9577637256389</v>
      </c>
      <c r="S4117" s="150">
        <v>3978</v>
      </c>
      <c r="T4117" s="150">
        <v>3784.1259684388292</v>
      </c>
      <c r="U4117" s="150">
        <v>1604.713877706045</v>
      </c>
      <c r="V4117" s="150">
        <v>2972</v>
      </c>
      <c r="W4117" s="150">
        <v>746.86650013267217</v>
      </c>
      <c r="X4117" s="150">
        <v>6409.6263568046998</v>
      </c>
      <c r="Y4117" s="150">
        <v>16644</v>
      </c>
      <c r="Z4117" s="150">
        <v>1693.6959999999999</v>
      </c>
      <c r="AA4117" s="150">
        <v>24201.215385566338</v>
      </c>
      <c r="AB4117" s="150">
        <v>606</v>
      </c>
      <c r="AC4117" s="150">
        <v>4697.6204800000014</v>
      </c>
      <c r="AD4117" s="150">
        <v>3757.106044828754</v>
      </c>
      <c r="AE4117" s="150">
        <v>3926.8899711122758</v>
      </c>
      <c r="AF4117" s="150">
        <v>22539.836557992949</v>
      </c>
      <c r="AG4117" s="150">
        <v>36472</v>
      </c>
      <c r="AH4117" s="150">
        <v>10749.584068353</v>
      </c>
      <c r="AI4117" s="150">
        <v>1830.5659717055998</v>
      </c>
      <c r="AJ4117" s="150">
        <v>18342.797594303</v>
      </c>
      <c r="AK4117" s="150">
        <v>1959.0018606876411</v>
      </c>
      <c r="AL4117" s="150">
        <v>200319</v>
      </c>
      <c r="AM4117" s="150">
        <v>156413.359375</v>
      </c>
      <c r="AN4117" s="150">
        <v>43905.6640625</v>
      </c>
      <c r="AO4117" s="5" t="s">
        <v>2834</v>
      </c>
    </row>
    <row r="4118" spans="1:41" ht="14.25" x14ac:dyDescent="0.45">
      <c r="A4118" s="150">
        <v>2020</v>
      </c>
      <c r="B4118" s="5" t="s">
        <v>582</v>
      </c>
      <c r="C4118" s="5" t="s">
        <v>278</v>
      </c>
      <c r="D4118" s="5" t="s">
        <v>108</v>
      </c>
      <c r="E4118" s="5" t="s">
        <v>30</v>
      </c>
      <c r="F4118" s="5" t="s">
        <v>30</v>
      </c>
      <c r="G4118" s="5" t="s">
        <v>88</v>
      </c>
      <c r="H4118" s="5" t="s">
        <v>131</v>
      </c>
      <c r="I4118" s="150">
        <v>12430.081861371869</v>
      </c>
      <c r="J4118" s="150">
        <v>2842.746035248646</v>
      </c>
      <c r="K4118" s="150">
        <v>2104.2351796212179</v>
      </c>
      <c r="L4118" s="150">
        <v>2470.3892301554929</v>
      </c>
      <c r="M4118" s="150">
        <v>6127.1074445003214</v>
      </c>
      <c r="N4118" s="150">
        <v>4423.5635898999999</v>
      </c>
      <c r="O4118" s="150">
        <v>3710.0430274375358</v>
      </c>
      <c r="P4118" s="150">
        <v>308</v>
      </c>
      <c r="Q4118" s="150">
        <v>2611.660333006856</v>
      </c>
      <c r="R4118" s="150">
        <v>3652.6627374999989</v>
      </c>
      <c r="S4118" s="150">
        <v>4594</v>
      </c>
      <c r="T4118" s="150">
        <v>3902.2650374999998</v>
      </c>
      <c r="U4118" s="150">
        <v>1184.8461500000001</v>
      </c>
      <c r="V4118" s="150">
        <v>71</v>
      </c>
      <c r="W4118" s="150">
        <v>995.15066403499964</v>
      </c>
      <c r="X4118" s="150">
        <v>6185.7814320000007</v>
      </c>
      <c r="Y4118" s="150">
        <v>17109</v>
      </c>
      <c r="Z4118" s="150">
        <v>1477.9249611029011</v>
      </c>
      <c r="AA4118" s="150">
        <v>32671.23677890193</v>
      </c>
      <c r="AB4118" s="150">
        <v>606</v>
      </c>
      <c r="AC4118" s="150">
        <v>5916.36625</v>
      </c>
      <c r="AD4118" s="150">
        <v>3248.9218495771429</v>
      </c>
      <c r="AE4118" s="150">
        <v>3804.4306799999999</v>
      </c>
      <c r="AF4118" s="150">
        <v>23911.270239530881</v>
      </c>
      <c r="AG4118" s="150">
        <v>31023.337913503889</v>
      </c>
      <c r="AH4118" s="150">
        <v>14789.424471021341</v>
      </c>
      <c r="AI4118" s="150">
        <v>2086.3349280000002</v>
      </c>
      <c r="AJ4118" s="150">
        <v>12252.80449445946</v>
      </c>
      <c r="AK4118" s="150">
        <v>1744.3451681407571</v>
      </c>
      <c r="AL4118" s="150">
        <v>208254.921875</v>
      </c>
      <c r="AM4118" s="150">
        <v>158161.3125</v>
      </c>
      <c r="AN4118" s="150">
        <v>50093.609375</v>
      </c>
      <c r="AO4118" s="5" t="s">
        <v>1047</v>
      </c>
    </row>
    <row r="4119" spans="1:41" ht="14.25" x14ac:dyDescent="0.45">
      <c r="A4119" s="150">
        <v>2020</v>
      </c>
      <c r="B4119" s="5" t="s">
        <v>7352</v>
      </c>
      <c r="C4119" s="5" t="s">
        <v>278</v>
      </c>
      <c r="D4119" s="5" t="s">
        <v>108</v>
      </c>
      <c r="E4119" s="5" t="s">
        <v>30</v>
      </c>
      <c r="F4119" s="5" t="s">
        <v>30</v>
      </c>
      <c r="G4119" s="5" t="s">
        <v>88</v>
      </c>
      <c r="H4119" s="5" t="s">
        <v>131</v>
      </c>
      <c r="I4119" s="150">
        <v>9367</v>
      </c>
      <c r="J4119" s="150">
        <v>15299.413912937849</v>
      </c>
      <c r="K4119" s="150">
        <v>1669</v>
      </c>
      <c r="L4119" s="150">
        <v>2200</v>
      </c>
      <c r="M4119" s="150">
        <v>7698.3996433272678</v>
      </c>
      <c r="N4119" s="150">
        <v>5240</v>
      </c>
      <c r="O4119" s="150">
        <v>4007</v>
      </c>
      <c r="P4119" s="150">
        <v>4625</v>
      </c>
      <c r="Q4119" s="150">
        <v>2047.597398070463</v>
      </c>
      <c r="R4119" s="150">
        <v>3596</v>
      </c>
      <c r="S4119" s="150">
        <v>6276</v>
      </c>
      <c r="T4119" s="150">
        <v>4385.454545454545</v>
      </c>
      <c r="U4119" s="150">
        <v>1023</v>
      </c>
      <c r="V4119" s="150">
        <v>2295</v>
      </c>
      <c r="W4119" s="150">
        <v>1260</v>
      </c>
      <c r="X4119" s="150">
        <v>13182</v>
      </c>
      <c r="Y4119" s="150">
        <v>18093</v>
      </c>
      <c r="Z4119" s="150">
        <v>2227.3040000000001</v>
      </c>
      <c r="AA4119" s="150">
        <v>34104</v>
      </c>
      <c r="AB4119" s="150">
        <v>1382.2</v>
      </c>
      <c r="AC4119" s="150">
        <v>6359.1197271801702</v>
      </c>
      <c r="AD4119" s="150">
        <v>2702.3645999999999</v>
      </c>
      <c r="AE4119" s="150">
        <v>5198</v>
      </c>
      <c r="AF4119" s="150">
        <v>15236.2471714972</v>
      </c>
      <c r="AG4119" s="150">
        <v>36346</v>
      </c>
      <c r="AH4119" s="150">
        <v>9504</v>
      </c>
      <c r="AI4119" s="150">
        <v>2818</v>
      </c>
      <c r="AJ4119" s="150">
        <v>10666.80730207906</v>
      </c>
      <c r="AK4119" s="150">
        <v>1657</v>
      </c>
      <c r="AL4119" s="150">
        <v>230464.921875</v>
      </c>
      <c r="AM4119" s="150">
        <v>173923.5</v>
      </c>
      <c r="AN4119" s="150">
        <v>56541.4140625</v>
      </c>
      <c r="AO4119" s="5" t="s">
        <v>7492</v>
      </c>
    </row>
    <row r="4120" spans="1:41" ht="14.25" x14ac:dyDescent="0.45">
      <c r="A4120" s="150">
        <v>2020</v>
      </c>
      <c r="B4120" s="5" t="s">
        <v>4980</v>
      </c>
      <c r="C4120" s="5" t="s">
        <v>278</v>
      </c>
      <c r="D4120" s="5" t="s">
        <v>108</v>
      </c>
      <c r="E4120" s="5" t="s">
        <v>30</v>
      </c>
      <c r="F4120" s="5" t="s">
        <v>30</v>
      </c>
      <c r="G4120" s="5" t="s">
        <v>88</v>
      </c>
      <c r="H4120" s="5" t="s">
        <v>131</v>
      </c>
      <c r="I4120" s="150">
        <v>7807.5090258717782</v>
      </c>
      <c r="J4120" s="150">
        <v>12674.451570083749</v>
      </c>
      <c r="K4120" s="150">
        <v>1730.0830000000001</v>
      </c>
      <c r="L4120" s="150">
        <v>1719.522189</v>
      </c>
      <c r="M4120" s="150">
        <v>5807.5128000000004</v>
      </c>
      <c r="N4120" s="150">
        <v>4830.467599999999</v>
      </c>
      <c r="O4120" s="150">
        <v>3745.1959370009999</v>
      </c>
      <c r="P4120" s="150">
        <v>4722.125</v>
      </c>
      <c r="Q4120" s="150">
        <v>2356.590960808333</v>
      </c>
      <c r="R4120" s="150">
        <v>3552.5</v>
      </c>
      <c r="S4120" s="150">
        <v>6863.4299999999994</v>
      </c>
      <c r="T4120" s="150">
        <v>4163.3912187213627</v>
      </c>
      <c r="U4120" s="150">
        <v>1161.5</v>
      </c>
      <c r="V4120" s="150">
        <v>2589</v>
      </c>
      <c r="W4120" s="150">
        <v>1970.5175999999999</v>
      </c>
      <c r="X4120" s="150">
        <v>11366.964</v>
      </c>
      <c r="Y4120" s="150">
        <v>15895</v>
      </c>
      <c r="Z4120" s="150">
        <v>1915.0719160000001</v>
      </c>
      <c r="AA4120" s="150">
        <v>33571</v>
      </c>
      <c r="AB4120" s="150">
        <v>181</v>
      </c>
      <c r="AC4120" s="150">
        <v>6056.5719602404024</v>
      </c>
      <c r="AD4120" s="150">
        <v>4244.8309829999998</v>
      </c>
      <c r="AE4120" s="150">
        <v>4534.92</v>
      </c>
      <c r="AF4120" s="150">
        <v>21082.3841718</v>
      </c>
      <c r="AG4120" s="150">
        <v>42622</v>
      </c>
      <c r="AH4120" s="150">
        <v>7750.337831249999</v>
      </c>
      <c r="AI4120" s="150">
        <v>2676.48</v>
      </c>
      <c r="AJ4120" s="150">
        <v>12652.782983999999</v>
      </c>
      <c r="AK4120" s="150">
        <v>1480</v>
      </c>
      <c r="AL4120" s="150">
        <v>231723.15625</v>
      </c>
      <c r="AM4120" s="150">
        <v>179743.390625</v>
      </c>
      <c r="AN4120" s="150">
        <v>51979.7421875</v>
      </c>
      <c r="AO4120" s="5" t="s">
        <v>5737</v>
      </c>
    </row>
    <row r="4121" spans="1:41" ht="14.25" x14ac:dyDescent="0.45">
      <c r="A4121" s="150">
        <v>2020</v>
      </c>
      <c r="B4121" s="5" t="s">
        <v>6344</v>
      </c>
      <c r="C4121" s="5" t="s">
        <v>278</v>
      </c>
      <c r="D4121" s="5" t="s">
        <v>108</v>
      </c>
      <c r="E4121" s="5" t="s">
        <v>30</v>
      </c>
      <c r="F4121" s="5" t="s">
        <v>30</v>
      </c>
      <c r="G4121" s="5" t="s">
        <v>88</v>
      </c>
      <c r="H4121" s="5" t="s">
        <v>131</v>
      </c>
      <c r="I4121" s="150">
        <v>9367</v>
      </c>
      <c r="J4121" s="150">
        <v>12400.021683151939</v>
      </c>
      <c r="K4121" s="150">
        <v>1669</v>
      </c>
      <c r="L4121" s="150">
        <v>2335.2557000000002</v>
      </c>
      <c r="M4121" s="150">
        <v>6178.8857306338059</v>
      </c>
      <c r="N4121" s="150">
        <v>5511</v>
      </c>
      <c r="O4121" s="150">
        <v>4007.4826800000001</v>
      </c>
      <c r="P4121" s="150">
        <v>5430</v>
      </c>
      <c r="Q4121" s="150">
        <v>2139.4009999999998</v>
      </c>
      <c r="R4121" s="150">
        <v>3596.000039999999</v>
      </c>
      <c r="S4121" s="150">
        <v>9122.4</v>
      </c>
      <c r="T4121" s="150">
        <v>4159.5619560768764</v>
      </c>
      <c r="U4121" s="150">
        <v>1280</v>
      </c>
      <c r="V4121" s="150">
        <v>2773</v>
      </c>
      <c r="W4121" s="150">
        <v>1331</v>
      </c>
      <c r="X4121" s="150">
        <v>12293</v>
      </c>
      <c r="Y4121" s="150">
        <v>18093</v>
      </c>
      <c r="Z4121" s="150">
        <v>2220.5839999999998</v>
      </c>
      <c r="AA4121" s="150">
        <v>33478</v>
      </c>
      <c r="AB4121" s="150">
        <v>1382.2</v>
      </c>
      <c r="AC4121" s="150">
        <v>6359.1197271801702</v>
      </c>
      <c r="AD4121" s="150">
        <v>3762.6892830506999</v>
      </c>
      <c r="AE4121" s="150">
        <v>5198</v>
      </c>
      <c r="AF4121" s="150">
        <v>19814.900000000001</v>
      </c>
      <c r="AG4121" s="150">
        <v>37232</v>
      </c>
      <c r="AH4121" s="150">
        <v>7953.8816678412159</v>
      </c>
      <c r="AI4121" s="150">
        <v>2818</v>
      </c>
      <c r="AJ4121" s="150">
        <v>11981.94</v>
      </c>
      <c r="AK4121" s="150">
        <v>1657</v>
      </c>
      <c r="AL4121" s="150">
        <v>235544.328125</v>
      </c>
      <c r="AM4121" s="150">
        <v>179209.21875</v>
      </c>
      <c r="AN4121" s="150">
        <v>56335.09765625</v>
      </c>
      <c r="AO4121" s="5" t="s">
        <v>6715</v>
      </c>
    </row>
    <row r="4122" spans="1:41" ht="14.25" x14ac:dyDescent="0.45">
      <c r="A4122" s="150">
        <v>2020</v>
      </c>
      <c r="B4122" s="5" t="s">
        <v>1478</v>
      </c>
      <c r="C4122" s="5" t="s">
        <v>278</v>
      </c>
      <c r="D4122" s="5" t="s">
        <v>108</v>
      </c>
      <c r="E4122" s="5" t="s">
        <v>30</v>
      </c>
      <c r="F4122" s="5" t="s">
        <v>30</v>
      </c>
      <c r="G4122" s="5" t="s">
        <v>88</v>
      </c>
      <c r="H4122" s="5" t="s">
        <v>131</v>
      </c>
      <c r="I4122" s="150">
        <v>6211</v>
      </c>
      <c r="J4122" s="150">
        <v>3223.286355216163</v>
      </c>
      <c r="K4122" s="150">
        <v>1600.076463930752</v>
      </c>
      <c r="L4122" s="150">
        <v>1942.5643787329871</v>
      </c>
      <c r="M4122" s="150">
        <v>5118.2603304763361</v>
      </c>
      <c r="N4122" s="150">
        <v>4335.0044143478399</v>
      </c>
      <c r="O4122" s="150">
        <v>3458.8236144073921</v>
      </c>
      <c r="P4122" s="150">
        <v>325</v>
      </c>
      <c r="Q4122" s="150">
        <v>3589.271822489281</v>
      </c>
      <c r="R4122" s="150">
        <v>3478.0216624836989</v>
      </c>
      <c r="S4122" s="150">
        <v>5619</v>
      </c>
      <c r="T4122" s="150">
        <v>3770.4940135953102</v>
      </c>
      <c r="U4122" s="150">
        <v>1148.2440353280001</v>
      </c>
      <c r="V4122" s="150">
        <v>2857</v>
      </c>
      <c r="W4122" s="150">
        <v>1014.058526651665</v>
      </c>
      <c r="X4122" s="150">
        <v>5957.6200140672008</v>
      </c>
      <c r="Y4122" s="150">
        <v>15479</v>
      </c>
      <c r="Z4122" s="150">
        <v>1956.0376396308991</v>
      </c>
      <c r="AA4122" s="150">
        <v>31109.559158185901</v>
      </c>
      <c r="AB4122" s="150">
        <v>606</v>
      </c>
      <c r="AC4122" s="150">
        <v>4163.8505343877123</v>
      </c>
      <c r="AD4122" s="150">
        <v>3905.6639986413229</v>
      </c>
      <c r="AE4122" s="150">
        <v>3781</v>
      </c>
      <c r="AF4122" s="150">
        <v>23323.32125016761</v>
      </c>
      <c r="AG4122" s="150">
        <v>30800.664894009049</v>
      </c>
      <c r="AH4122" s="150">
        <v>8951.9390441433516</v>
      </c>
      <c r="AI4122" s="150">
        <v>1794.67252128</v>
      </c>
      <c r="AJ4122" s="150">
        <v>12705.89617483453</v>
      </c>
      <c r="AK4122" s="150">
        <v>1780.1622080040199</v>
      </c>
      <c r="AL4122" s="150">
        <v>194005.484375</v>
      </c>
      <c r="AM4122" s="150">
        <v>150428.71875</v>
      </c>
      <c r="AN4122" s="150">
        <v>43576.76953125</v>
      </c>
      <c r="AO4122" s="5" t="s">
        <v>2833</v>
      </c>
    </row>
    <row r="4123" spans="1:41" ht="14.25" x14ac:dyDescent="0.45">
      <c r="A4123" s="150">
        <v>2020</v>
      </c>
      <c r="B4123" s="5" t="s">
        <v>4024</v>
      </c>
      <c r="C4123" s="5" t="s">
        <v>278</v>
      </c>
      <c r="D4123" s="5" t="s">
        <v>108</v>
      </c>
      <c r="E4123" s="5" t="s">
        <v>30</v>
      </c>
      <c r="F4123" s="5" t="s">
        <v>30</v>
      </c>
      <c r="G4123" s="5" t="s">
        <v>88</v>
      </c>
      <c r="H4123" s="5" t="s">
        <v>131</v>
      </c>
      <c r="I4123" s="150">
        <v>11979.358685615131</v>
      </c>
      <c r="J4123" s="150">
        <v>4073.7941719883329</v>
      </c>
      <c r="K4123" s="150">
        <v>1719.4482222900001</v>
      </c>
      <c r="L4123" s="150">
        <v>2049.4647</v>
      </c>
      <c r="M4123" s="150">
        <v>5926.0281276131991</v>
      </c>
      <c r="N4123" s="150">
        <v>5430.2491529261624</v>
      </c>
      <c r="O4123" s="150">
        <v>3807.9875254660001</v>
      </c>
      <c r="P4123" s="150">
        <v>4367.431012901252</v>
      </c>
      <c r="Q4123" s="150">
        <v>2429.68701384</v>
      </c>
      <c r="R4123" s="150">
        <v>3605.787499999999</v>
      </c>
      <c r="S4123" s="150">
        <v>4527</v>
      </c>
      <c r="T4123" s="150">
        <v>4032.5904</v>
      </c>
      <c r="U4123" s="150">
        <v>1173.115</v>
      </c>
      <c r="V4123" s="150">
        <v>3201</v>
      </c>
      <c r="W4123" s="150">
        <v>2272.5213799999992</v>
      </c>
      <c r="X4123" s="150">
        <v>5475.6252000000004</v>
      </c>
      <c r="Y4123" s="150">
        <v>16853</v>
      </c>
      <c r="Z4123" s="150">
        <v>1698</v>
      </c>
      <c r="AA4123" s="150">
        <v>36097</v>
      </c>
      <c r="AB4123" s="150">
        <v>606</v>
      </c>
      <c r="AC4123" s="150">
        <v>6088.6116099999999</v>
      </c>
      <c r="AD4123" s="150">
        <v>4079.5233234000002</v>
      </c>
      <c r="AE4123" s="150">
        <v>4729.6584000000003</v>
      </c>
      <c r="AF4123" s="150">
        <v>21404.353118399998</v>
      </c>
      <c r="AG4123" s="150">
        <v>40870</v>
      </c>
      <c r="AH4123" s="150">
        <v>11585</v>
      </c>
      <c r="AI4123" s="150">
        <v>2286.7991999999999</v>
      </c>
      <c r="AJ4123" s="150">
        <v>12001</v>
      </c>
      <c r="AK4123" s="150">
        <v>1574.740410495526</v>
      </c>
      <c r="AL4123" s="150">
        <v>225944.765625</v>
      </c>
      <c r="AM4123" s="150">
        <v>178051.5</v>
      </c>
      <c r="AN4123" s="150">
        <v>47893.26953125</v>
      </c>
      <c r="AO4123" s="5" t="s">
        <v>4472</v>
      </c>
    </row>
    <row r="4124" spans="1:41" ht="14.25" x14ac:dyDescent="0.45">
      <c r="A4124" s="150">
        <v>2020</v>
      </c>
      <c r="B4124" s="5" t="s">
        <v>7352</v>
      </c>
      <c r="C4124" s="5" t="s">
        <v>278</v>
      </c>
      <c r="D4124" s="5" t="s">
        <v>108</v>
      </c>
      <c r="E4124" s="5" t="s">
        <v>217</v>
      </c>
      <c r="F4124" s="5" t="s">
        <v>284</v>
      </c>
      <c r="G4124" s="5" t="s">
        <v>87</v>
      </c>
      <c r="H4124" s="5" t="s">
        <v>131</v>
      </c>
      <c r="I4124" s="150"/>
      <c r="J4124" s="150"/>
      <c r="K4124" s="150"/>
      <c r="L4124" s="150"/>
      <c r="M4124" s="150"/>
      <c r="N4124" s="150">
        <v>0</v>
      </c>
      <c r="O4124" s="150"/>
      <c r="P4124" s="150"/>
      <c r="Q4124" s="150">
        <v>0</v>
      </c>
      <c r="R4124" s="150"/>
      <c r="S4124" s="150"/>
      <c r="T4124" s="150">
        <v>0</v>
      </c>
      <c r="U4124" s="150"/>
      <c r="V4124" s="150">
        <v>0</v>
      </c>
      <c r="W4124" s="150"/>
      <c r="X4124" s="150"/>
      <c r="Y4124" s="150"/>
      <c r="Z4124" s="150"/>
      <c r="AA4124" s="150"/>
      <c r="AB4124" s="150"/>
      <c r="AC4124" s="150">
        <v>1844.3208035714299</v>
      </c>
      <c r="AD4124" s="150"/>
      <c r="AE4124" s="150"/>
      <c r="AF4124" s="150">
        <v>0</v>
      </c>
      <c r="AG4124" s="150"/>
      <c r="AH4124" s="150"/>
      <c r="AI4124" s="150"/>
      <c r="AJ4124" s="150"/>
      <c r="AK4124" s="150"/>
      <c r="AL4124" s="150">
        <v>1844.32080078125</v>
      </c>
      <c r="AM4124" s="150">
        <v>1844.32080078125</v>
      </c>
      <c r="AN4124" s="150">
        <v>0</v>
      </c>
      <c r="AO4124" s="5" t="s">
        <v>7493</v>
      </c>
    </row>
    <row r="4125" spans="1:41" ht="14.25" x14ac:dyDescent="0.45">
      <c r="A4125" s="150">
        <v>2020</v>
      </c>
      <c r="B4125" s="5" t="s">
        <v>1476</v>
      </c>
      <c r="C4125" s="5" t="s">
        <v>278</v>
      </c>
      <c r="D4125" s="5" t="s">
        <v>108</v>
      </c>
      <c r="E4125" s="5" t="s">
        <v>217</v>
      </c>
      <c r="F4125" s="5" t="s">
        <v>284</v>
      </c>
      <c r="G4125" s="5" t="s">
        <v>87</v>
      </c>
      <c r="H4125" s="5" t="s">
        <v>131</v>
      </c>
      <c r="I4125" s="150"/>
      <c r="J4125" s="150"/>
      <c r="K4125" s="150"/>
      <c r="L4125" s="150"/>
      <c r="M4125" s="150"/>
      <c r="N4125" s="150"/>
      <c r="O4125" s="150"/>
      <c r="P4125" s="150"/>
      <c r="Q4125" s="150">
        <v>0</v>
      </c>
      <c r="R4125" s="150"/>
      <c r="S4125" s="150">
        <v>0</v>
      </c>
      <c r="T4125" s="150">
        <v>0</v>
      </c>
      <c r="U4125" s="150"/>
      <c r="V4125" s="150"/>
      <c r="W4125" s="150"/>
      <c r="X4125" s="150"/>
      <c r="Y4125" s="150"/>
      <c r="Z4125" s="150"/>
      <c r="AA4125" s="150">
        <v>0</v>
      </c>
      <c r="AB4125" s="150">
        <v>0</v>
      </c>
      <c r="AC4125" s="150">
        <v>1334.0753292881916</v>
      </c>
      <c r="AD4125" s="150"/>
      <c r="AE4125" s="150"/>
      <c r="AF4125" s="150"/>
      <c r="AG4125" s="150"/>
      <c r="AH4125" s="150"/>
      <c r="AI4125" s="150">
        <v>0</v>
      </c>
      <c r="AJ4125" s="150"/>
      <c r="AK4125" s="150"/>
      <c r="AL4125" s="150">
        <v>1334.0753173828125</v>
      </c>
      <c r="AM4125" s="150">
        <v>1334.0753173828125</v>
      </c>
      <c r="AN4125" s="150">
        <v>0</v>
      </c>
      <c r="AO4125" s="5" t="s">
        <v>2836</v>
      </c>
    </row>
    <row r="4126" spans="1:41" ht="14.25" x14ac:dyDescent="0.45">
      <c r="A4126" s="150">
        <v>2020</v>
      </c>
      <c r="B4126" s="5" t="s">
        <v>582</v>
      </c>
      <c r="C4126" s="5" t="s">
        <v>278</v>
      </c>
      <c r="D4126" s="5" t="s">
        <v>108</v>
      </c>
      <c r="E4126" s="5" t="s">
        <v>217</v>
      </c>
      <c r="F4126" s="5" t="s">
        <v>284</v>
      </c>
      <c r="G4126" s="5" t="s">
        <v>87</v>
      </c>
      <c r="H4126" s="5" t="s">
        <v>131</v>
      </c>
      <c r="I4126" s="150">
        <v>0</v>
      </c>
      <c r="J4126" s="150"/>
      <c r="K4126" s="150"/>
      <c r="L4126" s="150">
        <v>0</v>
      </c>
      <c r="M4126" s="150">
        <v>0</v>
      </c>
      <c r="N4126" s="150">
        <v>0</v>
      </c>
      <c r="O4126" s="150"/>
      <c r="P4126" s="150"/>
      <c r="Q4126" s="150">
        <v>0</v>
      </c>
      <c r="R4126" s="150"/>
      <c r="S4126" s="150"/>
      <c r="T4126" s="150"/>
      <c r="U4126" s="150"/>
      <c r="V4126" s="150">
        <v>0</v>
      </c>
      <c r="W4126" s="150"/>
      <c r="X4126" s="150">
        <v>0</v>
      </c>
      <c r="Y4126" s="150"/>
      <c r="Z4126" s="150"/>
      <c r="AA4126" s="150"/>
      <c r="AB4126" s="150"/>
      <c r="AC4126" s="150">
        <v>1788.1537158615165</v>
      </c>
      <c r="AD4126" s="150"/>
      <c r="AE4126" s="150"/>
      <c r="AF4126" s="150">
        <v>0</v>
      </c>
      <c r="AG4126" s="150"/>
      <c r="AH4126" s="150">
        <v>0</v>
      </c>
      <c r="AI4126" s="150"/>
      <c r="AJ4126" s="150">
        <v>0</v>
      </c>
      <c r="AK4126" s="150"/>
      <c r="AL4126" s="150">
        <v>1788.1536865234375</v>
      </c>
      <c r="AM4126" s="150">
        <v>1788.1536865234375</v>
      </c>
      <c r="AN4126" s="150">
        <v>0</v>
      </c>
      <c r="AO4126" s="5" t="s">
        <v>1048</v>
      </c>
    </row>
    <row r="4127" spans="1:41" ht="14.25" x14ac:dyDescent="0.45">
      <c r="A4127" s="150">
        <v>2020</v>
      </c>
      <c r="B4127" s="5" t="s">
        <v>4024</v>
      </c>
      <c r="C4127" s="5" t="s">
        <v>278</v>
      </c>
      <c r="D4127" s="5" t="s">
        <v>108</v>
      </c>
      <c r="E4127" s="5" t="s">
        <v>217</v>
      </c>
      <c r="F4127" s="5" t="s">
        <v>284</v>
      </c>
      <c r="G4127" s="5" t="s">
        <v>87</v>
      </c>
      <c r="H4127" s="5" t="s">
        <v>131</v>
      </c>
      <c r="I4127" s="150"/>
      <c r="J4127" s="150"/>
      <c r="K4127" s="150"/>
      <c r="L4127" s="150"/>
      <c r="M4127" s="150"/>
      <c r="N4127" s="150">
        <v>0</v>
      </c>
      <c r="O4127" s="150"/>
      <c r="P4127" s="150"/>
      <c r="Q4127" s="150">
        <v>0</v>
      </c>
      <c r="R4127" s="150"/>
      <c r="S4127" s="150"/>
      <c r="T4127" s="150"/>
      <c r="U4127" s="150"/>
      <c r="V4127" s="150">
        <v>0</v>
      </c>
      <c r="W4127" s="150"/>
      <c r="X4127" s="150">
        <v>0</v>
      </c>
      <c r="Y4127" s="150">
        <v>0</v>
      </c>
      <c r="Z4127" s="150"/>
      <c r="AA4127" s="150"/>
      <c r="AB4127" s="150"/>
      <c r="AC4127" s="150">
        <v>1830.3970941880275</v>
      </c>
      <c r="AD4127" s="150"/>
      <c r="AE4127" s="150"/>
      <c r="AF4127" s="150">
        <v>0</v>
      </c>
      <c r="AG4127" s="150"/>
      <c r="AH4127" s="150">
        <v>0</v>
      </c>
      <c r="AI4127" s="150"/>
      <c r="AJ4127" s="150"/>
      <c r="AK4127" s="150"/>
      <c r="AL4127" s="150">
        <v>1830.3970947265625</v>
      </c>
      <c r="AM4127" s="150">
        <v>1830.3970947265625</v>
      </c>
      <c r="AN4127" s="150">
        <v>0</v>
      </c>
      <c r="AO4127" s="5" t="s">
        <v>4473</v>
      </c>
    </row>
    <row r="4128" spans="1:41" ht="14.25" x14ac:dyDescent="0.45">
      <c r="A4128" s="150">
        <v>2020</v>
      </c>
      <c r="B4128" s="5" t="s">
        <v>4980</v>
      </c>
      <c r="C4128" s="5" t="s">
        <v>278</v>
      </c>
      <c r="D4128" s="5" t="s">
        <v>108</v>
      </c>
      <c r="E4128" s="5" t="s">
        <v>217</v>
      </c>
      <c r="F4128" s="5" t="s">
        <v>284</v>
      </c>
      <c r="G4128" s="5" t="s">
        <v>87</v>
      </c>
      <c r="H4128" s="5" t="s">
        <v>131</v>
      </c>
      <c r="I4128" s="150"/>
      <c r="J4128" s="150"/>
      <c r="K4128" s="150"/>
      <c r="L4128" s="150"/>
      <c r="M4128" s="150"/>
      <c r="N4128" s="150">
        <v>0</v>
      </c>
      <c r="O4128" s="150"/>
      <c r="P4128" s="150"/>
      <c r="Q4128" s="150">
        <v>0</v>
      </c>
      <c r="R4128" s="150"/>
      <c r="S4128" s="150"/>
      <c r="T4128" s="150"/>
      <c r="U4128" s="150"/>
      <c r="V4128" s="150">
        <v>0</v>
      </c>
      <c r="W4128" s="150"/>
      <c r="X4128" s="150">
        <v>0</v>
      </c>
      <c r="Y4128" s="150"/>
      <c r="Z4128" s="150"/>
      <c r="AA4128" s="150"/>
      <c r="AB4128" s="150"/>
      <c r="AC4128" s="150">
        <v>2246.9972099060851</v>
      </c>
      <c r="AD4128" s="150"/>
      <c r="AE4128" s="150"/>
      <c r="AF4128" s="150">
        <v>0</v>
      </c>
      <c r="AG4128" s="150"/>
      <c r="AH4128" s="150">
        <v>0</v>
      </c>
      <c r="AI4128" s="150"/>
      <c r="AJ4128" s="150"/>
      <c r="AK4128" s="150"/>
      <c r="AL4128" s="150">
        <v>2246.997314453125</v>
      </c>
      <c r="AM4128" s="150">
        <v>2246.997314453125</v>
      </c>
      <c r="AN4128" s="150">
        <v>0</v>
      </c>
      <c r="AO4128" s="5" t="s">
        <v>5738</v>
      </c>
    </row>
    <row r="4129" spans="1:41" ht="14.25" x14ac:dyDescent="0.45">
      <c r="A4129" s="150">
        <v>2020</v>
      </c>
      <c r="B4129" s="5" t="s">
        <v>6344</v>
      </c>
      <c r="C4129" s="5" t="s">
        <v>278</v>
      </c>
      <c r="D4129" s="5" t="s">
        <v>108</v>
      </c>
      <c r="E4129" s="5" t="s">
        <v>217</v>
      </c>
      <c r="F4129" s="5" t="s">
        <v>284</v>
      </c>
      <c r="G4129" s="5" t="s">
        <v>87</v>
      </c>
      <c r="H4129" s="5" t="s">
        <v>131</v>
      </c>
      <c r="I4129" s="150">
        <v>0</v>
      </c>
      <c r="J4129" s="150"/>
      <c r="K4129" s="150"/>
      <c r="L4129" s="150"/>
      <c r="M4129" s="150"/>
      <c r="N4129" s="150">
        <v>0</v>
      </c>
      <c r="O4129" s="150"/>
      <c r="P4129" s="150"/>
      <c r="Q4129" s="150">
        <v>0</v>
      </c>
      <c r="R4129" s="150"/>
      <c r="S4129" s="150">
        <v>0</v>
      </c>
      <c r="T4129" s="150"/>
      <c r="U4129" s="150"/>
      <c r="V4129" s="150">
        <v>0</v>
      </c>
      <c r="W4129" s="150"/>
      <c r="X4129" s="150"/>
      <c r="Y4129" s="150"/>
      <c r="Z4129" s="150"/>
      <c r="AA4129" s="150"/>
      <c r="AB4129" s="150"/>
      <c r="AC4129" s="150">
        <v>1872.0436987793794</v>
      </c>
      <c r="AD4129" s="150"/>
      <c r="AE4129" s="150"/>
      <c r="AF4129" s="150">
        <v>0</v>
      </c>
      <c r="AG4129" s="150">
        <v>0</v>
      </c>
      <c r="AH4129" s="150">
        <v>0</v>
      </c>
      <c r="AI4129" s="150"/>
      <c r="AJ4129" s="150"/>
      <c r="AK4129" s="150"/>
      <c r="AL4129" s="150">
        <v>1872.043701171875</v>
      </c>
      <c r="AM4129" s="150">
        <v>1872.043701171875</v>
      </c>
      <c r="AN4129" s="150">
        <v>0</v>
      </c>
      <c r="AO4129" s="5" t="s">
        <v>6716</v>
      </c>
    </row>
    <row r="4130" spans="1:41" ht="14.25" x14ac:dyDescent="0.45">
      <c r="A4130" s="150">
        <v>2020</v>
      </c>
      <c r="B4130" s="5" t="s">
        <v>1477</v>
      </c>
      <c r="C4130" s="5" t="s">
        <v>278</v>
      </c>
      <c r="D4130" s="5" t="s">
        <v>108</v>
      </c>
      <c r="E4130" s="5" t="s">
        <v>217</v>
      </c>
      <c r="F4130" s="5" t="s">
        <v>284</v>
      </c>
      <c r="G4130" s="5" t="s">
        <v>87</v>
      </c>
      <c r="H4130" s="5" t="s">
        <v>131</v>
      </c>
      <c r="I4130" s="150"/>
      <c r="J4130" s="150"/>
      <c r="K4130" s="150"/>
      <c r="L4130" s="150"/>
      <c r="M4130" s="150"/>
      <c r="N4130" s="150"/>
      <c r="O4130" s="150"/>
      <c r="P4130" s="150"/>
      <c r="Q4130" s="150">
        <v>0</v>
      </c>
      <c r="R4130" s="150"/>
      <c r="S4130" s="150"/>
      <c r="T4130" s="150"/>
      <c r="U4130" s="150"/>
      <c r="V4130" s="150">
        <v>0</v>
      </c>
      <c r="W4130" s="150"/>
      <c r="X4130" s="150"/>
      <c r="Y4130" s="150"/>
      <c r="Z4130" s="150"/>
      <c r="AA4130" s="150">
        <v>0</v>
      </c>
      <c r="AB4130" s="150">
        <v>0</v>
      </c>
      <c r="AC4130" s="150">
        <v>996.06727597680367</v>
      </c>
      <c r="AD4130" s="150"/>
      <c r="AE4130" s="150"/>
      <c r="AF4130" s="150"/>
      <c r="AG4130" s="150">
        <v>0</v>
      </c>
      <c r="AH4130" s="150">
        <v>0</v>
      </c>
      <c r="AI4130" s="150">
        <v>0</v>
      </c>
      <c r="AJ4130" s="150"/>
      <c r="AK4130" s="150"/>
      <c r="AL4130" s="150">
        <v>996.0672607421875</v>
      </c>
      <c r="AM4130" s="150">
        <v>996.0672607421875</v>
      </c>
      <c r="AN4130" s="150">
        <v>0</v>
      </c>
      <c r="AO4130" s="5" t="s">
        <v>2837</v>
      </c>
    </row>
    <row r="4131" spans="1:41" ht="14.25" x14ac:dyDescent="0.45">
      <c r="A4131" s="150">
        <v>2020</v>
      </c>
      <c r="B4131" s="5" t="s">
        <v>1478</v>
      </c>
      <c r="C4131" s="5" t="s">
        <v>278</v>
      </c>
      <c r="D4131" s="5" t="s">
        <v>108</v>
      </c>
      <c r="E4131" s="5" t="s">
        <v>217</v>
      </c>
      <c r="F4131" s="5" t="s">
        <v>284</v>
      </c>
      <c r="G4131" s="5" t="s">
        <v>87</v>
      </c>
      <c r="H4131" s="5" t="s">
        <v>131</v>
      </c>
      <c r="I4131" s="150"/>
      <c r="J4131" s="150"/>
      <c r="K4131" s="150"/>
      <c r="L4131" s="150"/>
      <c r="M4131" s="150"/>
      <c r="N4131" s="150">
        <v>0</v>
      </c>
      <c r="O4131" s="150"/>
      <c r="P4131" s="150"/>
      <c r="Q4131" s="150">
        <v>0</v>
      </c>
      <c r="R4131" s="150"/>
      <c r="S4131" s="150"/>
      <c r="T4131" s="150"/>
      <c r="U4131" s="150"/>
      <c r="V4131" s="150">
        <v>0</v>
      </c>
      <c r="W4131" s="150"/>
      <c r="X4131" s="150"/>
      <c r="Y4131" s="150">
        <v>0</v>
      </c>
      <c r="Z4131" s="150"/>
      <c r="AA4131" s="150"/>
      <c r="AB4131" s="150">
        <v>0</v>
      </c>
      <c r="AC4131" s="150">
        <v>1284.372677176865</v>
      </c>
      <c r="AD4131" s="150"/>
      <c r="AE4131" s="150"/>
      <c r="AF4131" s="150"/>
      <c r="AG4131" s="150"/>
      <c r="AH4131" s="150">
        <v>0</v>
      </c>
      <c r="AI4131" s="150"/>
      <c r="AJ4131" s="150">
        <v>0</v>
      </c>
      <c r="AK4131" s="150"/>
      <c r="AL4131" s="150">
        <v>1284.3726806640625</v>
      </c>
      <c r="AM4131" s="150">
        <v>1284.3726806640625</v>
      </c>
      <c r="AN4131" s="150">
        <v>0</v>
      </c>
      <c r="AO4131" s="5" t="s">
        <v>2835</v>
      </c>
    </row>
    <row r="4132" spans="1:41" ht="14.25" x14ac:dyDescent="0.45">
      <c r="A4132" s="150">
        <v>2020</v>
      </c>
      <c r="B4132" s="5" t="s">
        <v>582</v>
      </c>
      <c r="C4132" s="5" t="s">
        <v>278</v>
      </c>
      <c r="D4132" s="5" t="s">
        <v>108</v>
      </c>
      <c r="E4132" s="5" t="s">
        <v>217</v>
      </c>
      <c r="F4132" s="5" t="s">
        <v>218</v>
      </c>
      <c r="G4132" s="5" t="s">
        <v>87</v>
      </c>
      <c r="H4132" s="5" t="s">
        <v>131</v>
      </c>
      <c r="I4132" s="150">
        <v>0</v>
      </c>
      <c r="J4132" s="150"/>
      <c r="K4132" s="150"/>
      <c r="L4132" s="150"/>
      <c r="M4132" s="150">
        <v>0</v>
      </c>
      <c r="N4132" s="150">
        <v>0</v>
      </c>
      <c r="O4132" s="150">
        <v>0</v>
      </c>
      <c r="P4132" s="150">
        <v>21.949262232611694</v>
      </c>
      <c r="Q4132" s="150">
        <v>137.1828889538231</v>
      </c>
      <c r="R4132" s="150"/>
      <c r="S4132" s="150"/>
      <c r="T4132" s="150"/>
      <c r="U4132" s="150"/>
      <c r="V4132" s="150">
        <v>62.555397362943324</v>
      </c>
      <c r="W4132" s="150"/>
      <c r="X4132" s="150">
        <v>0</v>
      </c>
      <c r="Y4132" s="150"/>
      <c r="Z4132" s="150"/>
      <c r="AA4132" s="150"/>
      <c r="AB4132" s="150"/>
      <c r="AC4132" s="150">
        <v>691.40176032726833</v>
      </c>
      <c r="AD4132" s="150">
        <v>137.1828889538231</v>
      </c>
      <c r="AE4132" s="150"/>
      <c r="AF4132" s="150"/>
      <c r="AG4132" s="150"/>
      <c r="AH4132" s="150">
        <v>873.14996599382687</v>
      </c>
      <c r="AI4132" s="150"/>
      <c r="AJ4132" s="150">
        <v>0</v>
      </c>
      <c r="AK4132" s="150"/>
      <c r="AL4132" s="150">
        <v>1923.4222412109375</v>
      </c>
      <c r="AM4132" s="150">
        <v>913.08929443359375</v>
      </c>
      <c r="AN4132" s="150">
        <v>1010.3328857421875</v>
      </c>
      <c r="AO4132" s="5" t="s">
        <v>1049</v>
      </c>
    </row>
    <row r="4133" spans="1:41" ht="14.25" x14ac:dyDescent="0.45">
      <c r="A4133" s="150">
        <v>2020</v>
      </c>
      <c r="B4133" s="5" t="s">
        <v>1478</v>
      </c>
      <c r="C4133" s="5" t="s">
        <v>278</v>
      </c>
      <c r="D4133" s="5" t="s">
        <v>108</v>
      </c>
      <c r="E4133" s="5" t="s">
        <v>217</v>
      </c>
      <c r="F4133" s="5" t="s">
        <v>218</v>
      </c>
      <c r="G4133" s="5" t="s">
        <v>87</v>
      </c>
      <c r="H4133" s="5" t="s">
        <v>131</v>
      </c>
      <c r="I4133" s="150"/>
      <c r="J4133" s="150"/>
      <c r="K4133" s="150"/>
      <c r="L4133" s="150"/>
      <c r="M4133" s="150"/>
      <c r="N4133" s="150">
        <v>0</v>
      </c>
      <c r="O4133" s="150">
        <v>0</v>
      </c>
      <c r="P4133" s="150"/>
      <c r="Q4133" s="150">
        <v>138.28301864522663</v>
      </c>
      <c r="R4133" s="150"/>
      <c r="S4133" s="150"/>
      <c r="T4133" s="150"/>
      <c r="U4133" s="150"/>
      <c r="V4133" s="150">
        <v>0</v>
      </c>
      <c r="W4133" s="150"/>
      <c r="X4133" s="150"/>
      <c r="Y4133" s="150">
        <v>0</v>
      </c>
      <c r="Z4133" s="150"/>
      <c r="AA4133" s="150">
        <v>192.04745629449076</v>
      </c>
      <c r="AB4133" s="150">
        <v>0</v>
      </c>
      <c r="AC4133" s="150">
        <v>382.76739560998732</v>
      </c>
      <c r="AD4133" s="150">
        <v>138.28301864522663</v>
      </c>
      <c r="AE4133" s="150"/>
      <c r="AF4133" s="150"/>
      <c r="AG4133" s="150"/>
      <c r="AH4133" s="150">
        <v>876.47096009792131</v>
      </c>
      <c r="AI4133" s="150"/>
      <c r="AJ4133" s="150">
        <v>0</v>
      </c>
      <c r="AK4133" s="150"/>
      <c r="AL4133" s="150">
        <v>1727.8519287109375</v>
      </c>
      <c r="AM4133" s="150">
        <v>713.097900390625</v>
      </c>
      <c r="AN4133" s="150">
        <v>1014.7539672851563</v>
      </c>
      <c r="AO4133" s="5" t="s">
        <v>2838</v>
      </c>
    </row>
    <row r="4134" spans="1:41" ht="14.25" x14ac:dyDescent="0.45">
      <c r="A4134" s="150">
        <v>2020</v>
      </c>
      <c r="B4134" s="5" t="s">
        <v>1477</v>
      </c>
      <c r="C4134" s="5" t="s">
        <v>278</v>
      </c>
      <c r="D4134" s="5" t="s">
        <v>108</v>
      </c>
      <c r="E4134" s="5" t="s">
        <v>217</v>
      </c>
      <c r="F4134" s="5" t="s">
        <v>218</v>
      </c>
      <c r="G4134" s="5" t="s">
        <v>87</v>
      </c>
      <c r="H4134" s="5" t="s">
        <v>131</v>
      </c>
      <c r="I4134" s="150"/>
      <c r="J4134" s="150"/>
      <c r="K4134" s="150"/>
      <c r="L4134" s="150"/>
      <c r="M4134" s="150"/>
      <c r="N4134" s="150"/>
      <c r="O4134" s="150"/>
      <c r="P4134" s="150">
        <v>22.134828355040082</v>
      </c>
      <c r="Q4134" s="150">
        <v>138.34267721900051</v>
      </c>
      <c r="R4134" s="150"/>
      <c r="S4134" s="150"/>
      <c r="T4134" s="150"/>
      <c r="U4134" s="150"/>
      <c r="V4134" s="150">
        <v>0</v>
      </c>
      <c r="W4134" s="150"/>
      <c r="X4134" s="150"/>
      <c r="Y4134" s="150"/>
      <c r="Z4134" s="150"/>
      <c r="AA4134" s="150">
        <v>196.93356787479161</v>
      </c>
      <c r="AB4134" s="150">
        <v>0</v>
      </c>
      <c r="AC4134" s="150">
        <v>442.69656710080164</v>
      </c>
      <c r="AD4134" s="150">
        <v>138.34267721900051</v>
      </c>
      <c r="AE4134" s="150"/>
      <c r="AF4134" s="150"/>
      <c r="AG4134" s="150">
        <v>0</v>
      </c>
      <c r="AH4134" s="150">
        <v>1468.5510357522364</v>
      </c>
      <c r="AI4134" s="150">
        <v>0</v>
      </c>
      <c r="AJ4134" s="150"/>
      <c r="AK4134" s="150"/>
      <c r="AL4134" s="150">
        <v>2407.00146484375</v>
      </c>
      <c r="AM4134" s="150">
        <v>800.107666015625</v>
      </c>
      <c r="AN4134" s="150">
        <v>1606.8936767578125</v>
      </c>
      <c r="AO4134" s="5" t="s">
        <v>2840</v>
      </c>
    </row>
    <row r="4135" spans="1:41" ht="14.25" x14ac:dyDescent="0.45">
      <c r="A4135" s="150">
        <v>2020</v>
      </c>
      <c r="B4135" s="5" t="s">
        <v>4980</v>
      </c>
      <c r="C4135" s="5" t="s">
        <v>278</v>
      </c>
      <c r="D4135" s="5" t="s">
        <v>108</v>
      </c>
      <c r="E4135" s="5" t="s">
        <v>217</v>
      </c>
      <c r="F4135" s="5" t="s">
        <v>218</v>
      </c>
      <c r="G4135" s="5" t="s">
        <v>87</v>
      </c>
      <c r="H4135" s="5" t="s">
        <v>131</v>
      </c>
      <c r="I4135" s="150"/>
      <c r="J4135" s="150"/>
      <c r="K4135" s="150"/>
      <c r="L4135" s="150"/>
      <c r="M4135" s="150"/>
      <c r="N4135" s="150">
        <v>0</v>
      </c>
      <c r="O4135" s="150"/>
      <c r="P4135" s="150"/>
      <c r="Q4135" s="150">
        <v>130.16873474298069</v>
      </c>
      <c r="R4135" s="150"/>
      <c r="S4135" s="150"/>
      <c r="T4135" s="150"/>
      <c r="U4135" s="150"/>
      <c r="V4135" s="150">
        <v>33.323196094203055</v>
      </c>
      <c r="W4135" s="150"/>
      <c r="X4135" s="150">
        <v>0</v>
      </c>
      <c r="Y4135" s="150"/>
      <c r="Z4135" s="150"/>
      <c r="AA4135" s="150"/>
      <c r="AB4135" s="150"/>
      <c r="AC4135" s="150">
        <v>0</v>
      </c>
      <c r="AD4135" s="150">
        <v>130.16873474298069</v>
      </c>
      <c r="AE4135" s="150"/>
      <c r="AF4135" s="150">
        <v>0</v>
      </c>
      <c r="AG4135" s="150"/>
      <c r="AH4135" s="150">
        <v>206.18727583288143</v>
      </c>
      <c r="AI4135" s="150"/>
      <c r="AJ4135" s="150"/>
      <c r="AK4135" s="150"/>
      <c r="AL4135" s="150">
        <v>499.84796142578125</v>
      </c>
      <c r="AM4135" s="150">
        <v>163.49192810058594</v>
      </c>
      <c r="AN4135" s="150">
        <v>336.35601806640625</v>
      </c>
      <c r="AO4135" s="5" t="s">
        <v>5739</v>
      </c>
    </row>
    <row r="4136" spans="1:41" ht="14.25" x14ac:dyDescent="0.45">
      <c r="A4136" s="150">
        <v>2020</v>
      </c>
      <c r="B4136" s="5" t="s">
        <v>6344</v>
      </c>
      <c r="C4136" s="5" t="s">
        <v>278</v>
      </c>
      <c r="D4136" s="5" t="s">
        <v>108</v>
      </c>
      <c r="E4136" s="5" t="s">
        <v>217</v>
      </c>
      <c r="F4136" s="5" t="s">
        <v>218</v>
      </c>
      <c r="G4136" s="5" t="s">
        <v>87</v>
      </c>
      <c r="H4136" s="5" t="s">
        <v>131</v>
      </c>
      <c r="I4136" s="150">
        <v>0</v>
      </c>
      <c r="J4136" s="150"/>
      <c r="K4136" s="150"/>
      <c r="L4136" s="150"/>
      <c r="M4136" s="150"/>
      <c r="N4136" s="150">
        <v>0</v>
      </c>
      <c r="O4136" s="150"/>
      <c r="P4136" s="150"/>
      <c r="Q4136" s="150">
        <v>126.87893662224229</v>
      </c>
      <c r="R4136" s="150"/>
      <c r="S4136" s="150">
        <v>0</v>
      </c>
      <c r="T4136" s="150"/>
      <c r="U4136" s="150"/>
      <c r="V4136" s="150">
        <v>58.871826592720424</v>
      </c>
      <c r="W4136" s="150"/>
      <c r="X4136" s="150"/>
      <c r="Y4136" s="150"/>
      <c r="Z4136" s="150"/>
      <c r="AA4136" s="150"/>
      <c r="AB4136" s="150"/>
      <c r="AC4136" s="150">
        <v>0</v>
      </c>
      <c r="AD4136" s="150">
        <v>126.87893662224229</v>
      </c>
      <c r="AE4136" s="150"/>
      <c r="AF4136" s="150">
        <v>0</v>
      </c>
      <c r="AG4136" s="150">
        <v>0</v>
      </c>
      <c r="AH4136" s="150">
        <v>200.9762356096318</v>
      </c>
      <c r="AI4136" s="150"/>
      <c r="AJ4136" s="150"/>
      <c r="AK4136" s="150"/>
      <c r="AL4136" s="150">
        <v>513.60595703125</v>
      </c>
      <c r="AM4136" s="150">
        <v>185.75076293945313</v>
      </c>
      <c r="AN4136" s="150">
        <v>327.85516357421875</v>
      </c>
      <c r="AO4136" s="5" t="s">
        <v>6717</v>
      </c>
    </row>
    <row r="4137" spans="1:41" ht="14.25" x14ac:dyDescent="0.45">
      <c r="A4137" s="150">
        <v>2020</v>
      </c>
      <c r="B4137" s="5" t="s">
        <v>4024</v>
      </c>
      <c r="C4137" s="5" t="s">
        <v>278</v>
      </c>
      <c r="D4137" s="5" t="s">
        <v>108</v>
      </c>
      <c r="E4137" s="5" t="s">
        <v>217</v>
      </c>
      <c r="F4137" s="5" t="s">
        <v>218</v>
      </c>
      <c r="G4137" s="5" t="s">
        <v>87</v>
      </c>
      <c r="H4137" s="5" t="s">
        <v>131</v>
      </c>
      <c r="I4137" s="150"/>
      <c r="J4137" s="150"/>
      <c r="K4137" s="150"/>
      <c r="L4137" s="150"/>
      <c r="M4137" s="150"/>
      <c r="N4137" s="150">
        <v>0</v>
      </c>
      <c r="O4137" s="150"/>
      <c r="P4137" s="150"/>
      <c r="Q4137" s="150">
        <v>133.73685733639212</v>
      </c>
      <c r="R4137" s="150"/>
      <c r="S4137" s="150"/>
      <c r="T4137" s="150"/>
      <c r="U4137" s="150"/>
      <c r="V4137" s="150">
        <v>60.984006945394803</v>
      </c>
      <c r="W4137" s="150"/>
      <c r="X4137" s="150">
        <v>0</v>
      </c>
      <c r="Y4137" s="150">
        <v>0</v>
      </c>
      <c r="Z4137" s="150"/>
      <c r="AA4137" s="150"/>
      <c r="AB4137" s="150"/>
      <c r="AC4137" s="150">
        <v>617.48461257935367</v>
      </c>
      <c r="AD4137" s="150">
        <v>133.73685733639212</v>
      </c>
      <c r="AE4137" s="150"/>
      <c r="AF4137" s="150">
        <v>0</v>
      </c>
      <c r="AG4137" s="150"/>
      <c r="AH4137" s="150">
        <v>862.33525610505637</v>
      </c>
      <c r="AI4137" s="150"/>
      <c r="AJ4137" s="150"/>
      <c r="AK4137" s="150"/>
      <c r="AL4137" s="150">
        <v>1808.277587890625</v>
      </c>
      <c r="AM4137" s="150">
        <v>812.20550537109375</v>
      </c>
      <c r="AN4137" s="150">
        <v>996.0721435546875</v>
      </c>
      <c r="AO4137" s="5" t="s">
        <v>4474</v>
      </c>
    </row>
    <row r="4138" spans="1:41" ht="14.25" x14ac:dyDescent="0.45">
      <c r="A4138" s="150">
        <v>2020</v>
      </c>
      <c r="B4138" s="5" t="s">
        <v>7352</v>
      </c>
      <c r="C4138" s="5" t="s">
        <v>278</v>
      </c>
      <c r="D4138" s="5" t="s">
        <v>108</v>
      </c>
      <c r="E4138" s="5" t="s">
        <v>217</v>
      </c>
      <c r="F4138" s="5" t="s">
        <v>218</v>
      </c>
      <c r="G4138" s="5" t="s">
        <v>87</v>
      </c>
      <c r="H4138" s="5" t="s">
        <v>131</v>
      </c>
      <c r="I4138" s="150"/>
      <c r="J4138" s="150"/>
      <c r="K4138" s="150"/>
      <c r="L4138" s="150"/>
      <c r="M4138" s="150"/>
      <c r="N4138" s="150">
        <v>0</v>
      </c>
      <c r="O4138" s="150"/>
      <c r="P4138" s="150"/>
      <c r="Q4138" s="150">
        <v>125</v>
      </c>
      <c r="R4138" s="150"/>
      <c r="S4138" s="150"/>
      <c r="T4138" s="150">
        <v>0</v>
      </c>
      <c r="U4138" s="150"/>
      <c r="V4138" s="150">
        <v>81</v>
      </c>
      <c r="W4138" s="150"/>
      <c r="X4138" s="150"/>
      <c r="Y4138" s="150"/>
      <c r="Z4138" s="150"/>
      <c r="AA4138" s="150"/>
      <c r="AB4138" s="150"/>
      <c r="AC4138" s="150">
        <v>0</v>
      </c>
      <c r="AD4138" s="150">
        <v>125</v>
      </c>
      <c r="AE4138" s="150"/>
      <c r="AF4138" s="150">
        <v>0</v>
      </c>
      <c r="AG4138" s="150"/>
      <c r="AH4138" s="150">
        <v>150</v>
      </c>
      <c r="AI4138" s="150"/>
      <c r="AJ4138" s="150"/>
      <c r="AK4138" s="150"/>
      <c r="AL4138" s="150">
        <v>481</v>
      </c>
      <c r="AM4138" s="150">
        <v>206</v>
      </c>
      <c r="AN4138" s="150">
        <v>275</v>
      </c>
      <c r="AO4138" s="5" t="s">
        <v>7494</v>
      </c>
    </row>
    <row r="4139" spans="1:41" ht="14.25" x14ac:dyDescent="0.45">
      <c r="A4139" s="150">
        <v>2020</v>
      </c>
      <c r="B4139" s="5" t="s">
        <v>1476</v>
      </c>
      <c r="C4139" s="5" t="s">
        <v>278</v>
      </c>
      <c r="D4139" s="5" t="s">
        <v>108</v>
      </c>
      <c r="E4139" s="5" t="s">
        <v>217</v>
      </c>
      <c r="F4139" s="5" t="s">
        <v>218</v>
      </c>
      <c r="G4139" s="5" t="s">
        <v>87</v>
      </c>
      <c r="H4139" s="5" t="s">
        <v>131</v>
      </c>
      <c r="I4139" s="150"/>
      <c r="J4139" s="150"/>
      <c r="K4139" s="150"/>
      <c r="L4139" s="150"/>
      <c r="M4139" s="150"/>
      <c r="N4139" s="150"/>
      <c r="O4139" s="150">
        <v>0</v>
      </c>
      <c r="P4139" s="150">
        <v>22.457384793104787</v>
      </c>
      <c r="Q4139" s="150">
        <v>112.28692396552394</v>
      </c>
      <c r="R4139" s="150"/>
      <c r="S4139" s="150">
        <v>198.74785541897737</v>
      </c>
      <c r="T4139" s="150"/>
      <c r="U4139" s="150"/>
      <c r="V4139" s="150"/>
      <c r="W4139" s="150"/>
      <c r="X4139" s="150"/>
      <c r="Y4139" s="150"/>
      <c r="Z4139" s="150"/>
      <c r="AA4139" s="150">
        <v>209.52740011966765</v>
      </c>
      <c r="AB4139" s="150">
        <v>0</v>
      </c>
      <c r="AC4139" s="150">
        <v>388.99435553760094</v>
      </c>
      <c r="AD4139" s="150"/>
      <c r="AE4139" s="150"/>
      <c r="AF4139" s="150"/>
      <c r="AG4139" s="150"/>
      <c r="AH4139" s="150"/>
      <c r="AI4139" s="150">
        <v>0</v>
      </c>
      <c r="AJ4139" s="150"/>
      <c r="AK4139" s="150"/>
      <c r="AL4139" s="150">
        <v>932.013916015625</v>
      </c>
      <c r="AM4139" s="150">
        <v>733.26605224609375</v>
      </c>
      <c r="AN4139" s="150">
        <v>198.74784851074219</v>
      </c>
      <c r="AO4139" s="5" t="s">
        <v>2839</v>
      </c>
    </row>
    <row r="4140" spans="1:41" ht="14.25" x14ac:dyDescent="0.45">
      <c r="A4140" s="150">
        <v>2020</v>
      </c>
      <c r="B4140" s="5" t="s">
        <v>1478</v>
      </c>
      <c r="C4140" s="5" t="s">
        <v>278</v>
      </c>
      <c r="D4140" s="5" t="s">
        <v>108</v>
      </c>
      <c r="E4140" s="5" t="s">
        <v>217</v>
      </c>
      <c r="F4140" s="5" t="s">
        <v>285</v>
      </c>
      <c r="G4140" s="5" t="s">
        <v>87</v>
      </c>
      <c r="H4140" s="5" t="s">
        <v>131</v>
      </c>
      <c r="I4140" s="150">
        <v>113.75830978823943</v>
      </c>
      <c r="J4140" s="150"/>
      <c r="K4140" s="150">
        <v>90.308767552675448</v>
      </c>
      <c r="L4140" s="150"/>
      <c r="M4140" s="150">
        <v>283.20362218542414</v>
      </c>
      <c r="N4140" s="150">
        <v>0</v>
      </c>
      <c r="O4140" s="150">
        <v>110.7713355197215</v>
      </c>
      <c r="P4140" s="150"/>
      <c r="Q4140" s="150">
        <v>106.20135831953405</v>
      </c>
      <c r="R4140" s="150"/>
      <c r="S4140" s="150"/>
      <c r="T4140" s="150">
        <v>254.44075430721702</v>
      </c>
      <c r="U4140" s="150"/>
      <c r="V4140" s="150">
        <v>210.1901883407445</v>
      </c>
      <c r="W4140" s="150">
        <v>106.20135831953405</v>
      </c>
      <c r="X4140" s="150">
        <v>132.75169789941756</v>
      </c>
      <c r="Y4140" s="150">
        <v>1375.0863374081337</v>
      </c>
      <c r="Z4140" s="150">
        <v>185.85237705918459</v>
      </c>
      <c r="AA4140" s="150">
        <v>1012.8763917885541</v>
      </c>
      <c r="AB4140" s="150">
        <v>42.038037668148895</v>
      </c>
      <c r="AC4140" s="150">
        <v>234.19612037755581</v>
      </c>
      <c r="AD4140" s="150">
        <v>327.95090075487036</v>
      </c>
      <c r="AE4140" s="150">
        <v>278.50308285598527</v>
      </c>
      <c r="AF4140" s="150"/>
      <c r="AG4140" s="150">
        <v>2800.8104322312183</v>
      </c>
      <c r="AH4140" s="150">
        <v>511.78323947768547</v>
      </c>
      <c r="AI4140" s="150"/>
      <c r="AJ4140" s="150">
        <v>1548.337692658047</v>
      </c>
      <c r="AK4140" s="150">
        <v>221.25282983236261</v>
      </c>
      <c r="AL4140" s="150">
        <v>9946.5146484375</v>
      </c>
      <c r="AM4140" s="150">
        <v>7865.8125</v>
      </c>
      <c r="AN4140" s="150">
        <v>2080.70263671875</v>
      </c>
      <c r="AO4140" s="5" t="s">
        <v>2841</v>
      </c>
    </row>
    <row r="4141" spans="1:41" ht="14.25" x14ac:dyDescent="0.45">
      <c r="A4141" s="150">
        <v>2020</v>
      </c>
      <c r="B4141" s="5" t="s">
        <v>1476</v>
      </c>
      <c r="C4141" s="5" t="s">
        <v>278</v>
      </c>
      <c r="D4141" s="5" t="s">
        <v>108</v>
      </c>
      <c r="E4141" s="5" t="s">
        <v>217</v>
      </c>
      <c r="F4141" s="5" t="s">
        <v>285</v>
      </c>
      <c r="G4141" s="5" t="s">
        <v>87</v>
      </c>
      <c r="H4141" s="5" t="s">
        <v>131</v>
      </c>
      <c r="I4141" s="150">
        <v>221.54620603116214</v>
      </c>
      <c r="J4141" s="150"/>
      <c r="K4141" s="150"/>
      <c r="L4141" s="150"/>
      <c r="M4141" s="150">
        <v>287.45452535174127</v>
      </c>
      <c r="N4141" s="150"/>
      <c r="O4141" s="150">
        <v>213.34515553449546</v>
      </c>
      <c r="P4141" s="150">
        <v>376.1611952845052</v>
      </c>
      <c r="Q4141" s="150">
        <v>149.48196752910374</v>
      </c>
      <c r="R4141" s="150"/>
      <c r="S4141" s="150">
        <v>1072.3401238707536</v>
      </c>
      <c r="T4141" s="150"/>
      <c r="U4141" s="150"/>
      <c r="V4141" s="150">
        <v>326.75494873967466</v>
      </c>
      <c r="W4141" s="150">
        <v>152.03649504931943</v>
      </c>
      <c r="X4141" s="150">
        <v>153.47604938454279</v>
      </c>
      <c r="Y4141" s="150">
        <v>3337.1673802553714</v>
      </c>
      <c r="Z4141" s="150">
        <v>263546.02670108632</v>
      </c>
      <c r="AA4141" s="150">
        <v>1439.8706395959459</v>
      </c>
      <c r="AB4141" s="150">
        <v>35.931815668967658</v>
      </c>
      <c r="AC4141" s="150">
        <v>213.40129899647826</v>
      </c>
      <c r="AD4141" s="150">
        <v>399.83913894111521</v>
      </c>
      <c r="AE4141" s="150">
        <v>282.68343064817014</v>
      </c>
      <c r="AF4141" s="150"/>
      <c r="AG4141" s="150">
        <v>5509.9193589882598</v>
      </c>
      <c r="AH4141" s="150">
        <v>693.39868638295422</v>
      </c>
      <c r="AI4141" s="150">
        <v>0</v>
      </c>
      <c r="AJ4141" s="150">
        <v>3290.3740365820222</v>
      </c>
      <c r="AK4141" s="150"/>
      <c r="AL4141" s="150">
        <v>281701.21875</v>
      </c>
      <c r="AM4141" s="150">
        <v>278693.375</v>
      </c>
      <c r="AN4141" s="150">
        <v>3007.822021484375</v>
      </c>
      <c r="AO4141" s="5" t="s">
        <v>2843</v>
      </c>
    </row>
    <row r="4142" spans="1:41" ht="14.25" x14ac:dyDescent="0.45">
      <c r="A4142" s="150">
        <v>2020</v>
      </c>
      <c r="B4142" s="5" t="s">
        <v>6344</v>
      </c>
      <c r="C4142" s="5" t="s">
        <v>278</v>
      </c>
      <c r="D4142" s="5" t="s">
        <v>108</v>
      </c>
      <c r="E4142" s="5" t="s">
        <v>217</v>
      </c>
      <c r="F4142" s="5" t="s">
        <v>285</v>
      </c>
      <c r="G4142" s="5" t="s">
        <v>87</v>
      </c>
      <c r="H4142" s="5" t="s">
        <v>131</v>
      </c>
      <c r="I4142" s="150">
        <v>252.86225722126875</v>
      </c>
      <c r="J4142" s="150"/>
      <c r="K4142" s="150">
        <v>174.58541679220539</v>
      </c>
      <c r="L4142" s="150"/>
      <c r="M4142" s="150">
        <v>359.18894878248187</v>
      </c>
      <c r="N4142" s="150">
        <v>184.73573172198479</v>
      </c>
      <c r="O4142" s="150">
        <v>278.11862907595508</v>
      </c>
      <c r="P4142" s="150"/>
      <c r="Q4142" s="150">
        <v>281.27537701911649</v>
      </c>
      <c r="R4142" s="150"/>
      <c r="S4142" s="150">
        <v>746.0481473387847</v>
      </c>
      <c r="T4142" s="150">
        <v>365.41133747205782</v>
      </c>
      <c r="U4142" s="150"/>
      <c r="V4142" s="150">
        <v>260.86309369533018</v>
      </c>
      <c r="W4142" s="150">
        <v>116.72862169246291</v>
      </c>
      <c r="X4142" s="150"/>
      <c r="Y4142" s="150">
        <v>17931.546354948259</v>
      </c>
      <c r="Z4142" s="150">
        <v>484.25629982737968</v>
      </c>
      <c r="AA4142" s="150"/>
      <c r="AB4142" s="150"/>
      <c r="AC4142" s="150">
        <v>294.35913296360212</v>
      </c>
      <c r="AD4142" s="150">
        <v>1012.747672118738</v>
      </c>
      <c r="AE4142" s="150">
        <v>349.17083358441079</v>
      </c>
      <c r="AF4142" s="150">
        <v>1624.0503887647014</v>
      </c>
      <c r="AG4142" s="150">
        <v>2907.0501958888153</v>
      </c>
      <c r="AH4142" s="150">
        <v>537.96669127830728</v>
      </c>
      <c r="AI4142" s="150"/>
      <c r="AJ4142" s="150">
        <v>1022.7828804869562</v>
      </c>
      <c r="AK4142" s="150">
        <v>223.30692845514645</v>
      </c>
      <c r="AL4142" s="150">
        <v>29407.0546875</v>
      </c>
      <c r="AM4142" s="150">
        <v>25592.953125</v>
      </c>
      <c r="AN4142" s="150">
        <v>3814.1025390625</v>
      </c>
      <c r="AO4142" s="5" t="s">
        <v>6718</v>
      </c>
    </row>
    <row r="4143" spans="1:41" ht="14.25" x14ac:dyDescent="0.45">
      <c r="A4143" s="150">
        <v>2020</v>
      </c>
      <c r="B4143" s="5" t="s">
        <v>1477</v>
      </c>
      <c r="C4143" s="5" t="s">
        <v>278</v>
      </c>
      <c r="D4143" s="5" t="s">
        <v>108</v>
      </c>
      <c r="E4143" s="5" t="s">
        <v>217</v>
      </c>
      <c r="F4143" s="5" t="s">
        <v>285</v>
      </c>
      <c r="G4143" s="5" t="s">
        <v>87</v>
      </c>
      <c r="H4143" s="5" t="s">
        <v>131</v>
      </c>
      <c r="I4143" s="150">
        <v>218.48143327620548</v>
      </c>
      <c r="J4143" s="150"/>
      <c r="K4143" s="150"/>
      <c r="L4143" s="150"/>
      <c r="M4143" s="150">
        <v>283.32580294451304</v>
      </c>
      <c r="N4143" s="150"/>
      <c r="O4143" s="150">
        <v>210.28086937288077</v>
      </c>
      <c r="P4143" s="150">
        <v>370.75837494692138</v>
      </c>
      <c r="Q4143" s="150">
        <v>147.20214226810529</v>
      </c>
      <c r="R4143" s="150"/>
      <c r="S4143" s="150">
        <v>553.37070887600203</v>
      </c>
      <c r="T4143" s="150"/>
      <c r="U4143" s="150"/>
      <c r="V4143" s="150">
        <v>262.29771600722495</v>
      </c>
      <c r="W4143" s="150"/>
      <c r="X4143" s="150">
        <v>119.52807311721644</v>
      </c>
      <c r="Y4143" s="150">
        <v>2235.6176638590482</v>
      </c>
      <c r="Z4143" s="150"/>
      <c r="AA4143" s="150">
        <v>1492.9941725474534</v>
      </c>
      <c r="AB4143" s="150">
        <v>42.056173874576153</v>
      </c>
      <c r="AC4143" s="150">
        <v>221.34828355040082</v>
      </c>
      <c r="AD4143" s="150">
        <v>368.54489211141737</v>
      </c>
      <c r="AE4143" s="150">
        <v>278.62323569092911</v>
      </c>
      <c r="AF4143" s="150"/>
      <c r="AG4143" s="150">
        <v>3226.1512327470919</v>
      </c>
      <c r="AH4143" s="150">
        <v>557.04841060719195</v>
      </c>
      <c r="AI4143" s="150">
        <v>0</v>
      </c>
      <c r="AJ4143" s="150">
        <v>2705.7817195595849</v>
      </c>
      <c r="AK4143" s="150">
        <v>237.67319536105251</v>
      </c>
      <c r="AL4143" s="150">
        <v>13531.0830078125</v>
      </c>
      <c r="AM4143" s="150">
        <v>11159.2548828125</v>
      </c>
      <c r="AN4143" s="150">
        <v>2371.828125</v>
      </c>
      <c r="AO4143" s="5" t="s">
        <v>2842</v>
      </c>
    </row>
    <row r="4144" spans="1:41" ht="14.25" x14ac:dyDescent="0.45">
      <c r="A4144" s="150">
        <v>2020</v>
      </c>
      <c r="B4144" s="5" t="s">
        <v>4024</v>
      </c>
      <c r="C4144" s="5" t="s">
        <v>278</v>
      </c>
      <c r="D4144" s="5" t="s">
        <v>108</v>
      </c>
      <c r="E4144" s="5" t="s">
        <v>217</v>
      </c>
      <c r="F4144" s="5" t="s">
        <v>285</v>
      </c>
      <c r="G4144" s="5" t="s">
        <v>87</v>
      </c>
      <c r="H4144" s="5" t="s">
        <v>131</v>
      </c>
      <c r="I4144" s="150">
        <v>46.750981661254876</v>
      </c>
      <c r="J4144" s="150"/>
      <c r="K4144" s="150">
        <v>110.19917044518711</v>
      </c>
      <c r="L4144" s="150"/>
      <c r="M4144" s="150">
        <v>254.63497636849058</v>
      </c>
      <c r="N4144" s="150">
        <v>0</v>
      </c>
      <c r="O4144" s="150">
        <v>189.66989065390607</v>
      </c>
      <c r="P4144" s="150"/>
      <c r="Q4144" s="150">
        <v>113.48909713566235</v>
      </c>
      <c r="R4144" s="150"/>
      <c r="S4144" s="150">
        <v>425.81815375907252</v>
      </c>
      <c r="T4144" s="150">
        <v>267.47371467278424</v>
      </c>
      <c r="U4144" s="150"/>
      <c r="V4144" s="150">
        <v>297.43077071613607</v>
      </c>
      <c r="W4144" s="150">
        <v>89.871168130055509</v>
      </c>
      <c r="X4144" s="150">
        <v>106.98948586911369</v>
      </c>
      <c r="Y4144" s="150">
        <v>1468.9656409829311</v>
      </c>
      <c r="Z4144" s="150">
        <v>149.78528021675916</v>
      </c>
      <c r="AA4144" s="150"/>
      <c r="AB4144" s="150"/>
      <c r="AC4144" s="150">
        <v>163.82230076278688</v>
      </c>
      <c r="AD4144" s="150">
        <v>324.17814218341448</v>
      </c>
      <c r="AE4144" s="150">
        <v>247.74774219463814</v>
      </c>
      <c r="AF4144" s="150">
        <v>1604.8422880367054</v>
      </c>
      <c r="AG4144" s="150">
        <v>2810.6137937816166</v>
      </c>
      <c r="AH4144" s="150">
        <v>503.9204784435255</v>
      </c>
      <c r="AI4144" s="150"/>
      <c r="AJ4144" s="150">
        <v>1078.0652156711849</v>
      </c>
      <c r="AK4144" s="150">
        <v>171.1831773905819</v>
      </c>
      <c r="AL4144" s="150">
        <v>10425.453125</v>
      </c>
      <c r="AM4144" s="150">
        <v>7981.513671875</v>
      </c>
      <c r="AN4144" s="150">
        <v>2443.938232421875</v>
      </c>
      <c r="AO4144" s="5" t="s">
        <v>4475</v>
      </c>
    </row>
    <row r="4145" spans="1:41" ht="14.25" x14ac:dyDescent="0.45">
      <c r="A4145" s="150">
        <v>2020</v>
      </c>
      <c r="B4145" s="5" t="s">
        <v>7352</v>
      </c>
      <c r="C4145" s="5" t="s">
        <v>278</v>
      </c>
      <c r="D4145" s="5" t="s">
        <v>108</v>
      </c>
      <c r="E4145" s="5" t="s">
        <v>217</v>
      </c>
      <c r="F4145" s="5" t="s">
        <v>285</v>
      </c>
      <c r="G4145" s="5" t="s">
        <v>87</v>
      </c>
      <c r="H4145" s="5" t="s">
        <v>131</v>
      </c>
      <c r="I4145" s="150">
        <v>249</v>
      </c>
      <c r="J4145" s="150"/>
      <c r="K4145" s="150">
        <v>172</v>
      </c>
      <c r="L4145" s="150"/>
      <c r="M4145" s="150">
        <v>403.86975799999999</v>
      </c>
      <c r="N4145" s="150">
        <v>195</v>
      </c>
      <c r="O4145" s="150">
        <v>274</v>
      </c>
      <c r="P4145" s="150"/>
      <c r="Q4145" s="150">
        <v>135.96466000000001</v>
      </c>
      <c r="R4145" s="150"/>
      <c r="S4145" s="150">
        <v>724</v>
      </c>
      <c r="T4145" s="150">
        <v>358</v>
      </c>
      <c r="U4145" s="150"/>
      <c r="V4145" s="150">
        <v>359</v>
      </c>
      <c r="W4145" s="150">
        <v>115</v>
      </c>
      <c r="X4145" s="150"/>
      <c r="Y4145" s="150">
        <v>2065</v>
      </c>
      <c r="Z4145" s="150">
        <v>168.50073</v>
      </c>
      <c r="AA4145" s="150"/>
      <c r="AB4145" s="150"/>
      <c r="AC4145" s="150">
        <v>290</v>
      </c>
      <c r="AD4145" s="150">
        <v>284</v>
      </c>
      <c r="AE4145" s="150">
        <v>309</v>
      </c>
      <c r="AF4145" s="150">
        <v>0</v>
      </c>
      <c r="AG4145" s="150">
        <v>3170</v>
      </c>
      <c r="AH4145" s="150">
        <v>482</v>
      </c>
      <c r="AI4145" s="150"/>
      <c r="AJ4145" s="150">
        <v>1449</v>
      </c>
      <c r="AK4145" s="150">
        <v>220</v>
      </c>
      <c r="AL4145" s="150">
        <v>11423.3349609375</v>
      </c>
      <c r="AM4145" s="150">
        <v>8390.46484375</v>
      </c>
      <c r="AN4145" s="150">
        <v>3032.86962890625</v>
      </c>
      <c r="AO4145" s="5" t="s">
        <v>7495</v>
      </c>
    </row>
    <row r="4146" spans="1:41" ht="14.25" x14ac:dyDescent="0.45">
      <c r="A4146" s="150">
        <v>2020</v>
      </c>
      <c r="B4146" s="5" t="s">
        <v>582</v>
      </c>
      <c r="C4146" s="5" t="s">
        <v>278</v>
      </c>
      <c r="D4146" s="5" t="s">
        <v>108</v>
      </c>
      <c r="E4146" s="5" t="s">
        <v>217</v>
      </c>
      <c r="F4146" s="5" t="s">
        <v>285</v>
      </c>
      <c r="G4146" s="5" t="s">
        <v>87</v>
      </c>
      <c r="H4146" s="5" t="s">
        <v>131</v>
      </c>
      <c r="I4146" s="150">
        <v>39.018177068538634</v>
      </c>
      <c r="J4146" s="150"/>
      <c r="K4146" s="150">
        <v>89.590303654851155</v>
      </c>
      <c r="L4146" s="150"/>
      <c r="M4146" s="150">
        <v>261.19622056807913</v>
      </c>
      <c r="N4146" s="150">
        <v>23.046725344242279</v>
      </c>
      <c r="O4146" s="150">
        <v>141.3356893682332</v>
      </c>
      <c r="P4146" s="150">
        <v>334.72624904732834</v>
      </c>
      <c r="Q4146" s="150">
        <v>96.576753823491458</v>
      </c>
      <c r="R4146" s="150"/>
      <c r="S4146" s="150">
        <v>438.80309730558116</v>
      </c>
      <c r="T4146" s="150">
        <v>274.36577790764619</v>
      </c>
      <c r="U4146" s="150"/>
      <c r="V4146" s="150">
        <v>295.21757702862726</v>
      </c>
      <c r="W4146" s="150">
        <v>92.186901376969118</v>
      </c>
      <c r="X4146" s="150">
        <v>109.74631116305846</v>
      </c>
      <c r="Y4146" s="150">
        <v>1437.676676236066</v>
      </c>
      <c r="Z4146" s="150">
        <v>184.86031601342492</v>
      </c>
      <c r="AA4146" s="150"/>
      <c r="AB4146" s="150"/>
      <c r="AC4146" s="150">
        <v>171.27009320106905</v>
      </c>
      <c r="AD4146" s="150">
        <v>332.53132282406716</v>
      </c>
      <c r="AE4146" s="150">
        <v>285.34040902395202</v>
      </c>
      <c r="AF4146" s="150"/>
      <c r="AG4146" s="150">
        <v>2739.4296308650055</v>
      </c>
      <c r="AH4146" s="150">
        <v>509.84406613566188</v>
      </c>
      <c r="AI4146" s="150"/>
      <c r="AJ4146" s="150">
        <v>1407.2988873345134</v>
      </c>
      <c r="AK4146" s="150">
        <v>219.49262232611693</v>
      </c>
      <c r="AL4146" s="150">
        <v>9483.5537109375</v>
      </c>
      <c r="AM4146" s="150">
        <v>7014.46142578125</v>
      </c>
      <c r="AN4146" s="150">
        <v>2469.09228515625</v>
      </c>
      <c r="AO4146" s="5" t="s">
        <v>1050</v>
      </c>
    </row>
    <row r="4147" spans="1:41" ht="14.25" x14ac:dyDescent="0.45">
      <c r="A4147" s="150">
        <v>2020</v>
      </c>
      <c r="B4147" s="5" t="s">
        <v>4980</v>
      </c>
      <c r="C4147" s="5" t="s">
        <v>278</v>
      </c>
      <c r="D4147" s="5" t="s">
        <v>108</v>
      </c>
      <c r="E4147" s="5" t="s">
        <v>217</v>
      </c>
      <c r="F4147" s="5" t="s">
        <v>285</v>
      </c>
      <c r="G4147" s="5" t="s">
        <v>87</v>
      </c>
      <c r="H4147" s="5" t="s">
        <v>131</v>
      </c>
      <c r="I4147" s="150">
        <v>222.6406039043942</v>
      </c>
      <c r="J4147" s="150"/>
      <c r="K4147" s="150">
        <v>172.86407973867836</v>
      </c>
      <c r="L4147" s="150"/>
      <c r="M4147" s="150">
        <v>291.57796582427676</v>
      </c>
      <c r="N4147" s="150">
        <v>180.15352888428527</v>
      </c>
      <c r="O4147" s="150">
        <v>265.58795557055424</v>
      </c>
      <c r="P4147" s="150"/>
      <c r="Q4147" s="150">
        <v>113.43007680491132</v>
      </c>
      <c r="R4147" s="150"/>
      <c r="S4147" s="150">
        <v>728.94491456069193</v>
      </c>
      <c r="T4147" s="150">
        <v>328.02521155231136</v>
      </c>
      <c r="U4147" s="150"/>
      <c r="V4147" s="150">
        <v>289.49526606838907</v>
      </c>
      <c r="W4147" s="150">
        <v>97.72027254625047</v>
      </c>
      <c r="X4147" s="150">
        <v>0</v>
      </c>
      <c r="Y4147" s="150">
        <v>1755.7158942133235</v>
      </c>
      <c r="Z4147" s="150">
        <v>637.75494709902728</v>
      </c>
      <c r="AA4147" s="150"/>
      <c r="AB4147" s="150"/>
      <c r="AC4147" s="150">
        <v>205.00013697202544</v>
      </c>
      <c r="AD4147" s="150">
        <v>1233.999605363457</v>
      </c>
      <c r="AE4147" s="150">
        <v>261.37881936390522</v>
      </c>
      <c r="AF4147" s="150">
        <v>1562.0248169157683</v>
      </c>
      <c r="AG4147" s="150">
        <v>2972.0125516517351</v>
      </c>
      <c r="AH4147" s="150">
        <v>399.87835313043666</v>
      </c>
      <c r="AI4147" s="150"/>
      <c r="AJ4147" s="150">
        <v>1049.3022483798882</v>
      </c>
      <c r="AK4147" s="150">
        <v>166.61598047101529</v>
      </c>
      <c r="AL4147" s="150">
        <v>12934.123046875</v>
      </c>
      <c r="AM4147" s="150">
        <v>9248.9091796875</v>
      </c>
      <c r="AN4147" s="150">
        <v>3685.21435546875</v>
      </c>
      <c r="AO4147" s="5" t="s">
        <v>5740</v>
      </c>
    </row>
    <row r="4148" spans="1:41" ht="14.25" x14ac:dyDescent="0.45">
      <c r="A4148" s="150">
        <v>2020</v>
      </c>
      <c r="B4148" s="5" t="s">
        <v>1477</v>
      </c>
      <c r="C4148" s="5" t="s">
        <v>278</v>
      </c>
      <c r="D4148" s="5" t="s">
        <v>108</v>
      </c>
      <c r="E4148" s="5" t="s">
        <v>217</v>
      </c>
      <c r="F4148" s="5" t="s">
        <v>286</v>
      </c>
      <c r="G4148" s="5" t="s">
        <v>87</v>
      </c>
      <c r="H4148" s="5" t="s">
        <v>131</v>
      </c>
      <c r="I4148" s="150"/>
      <c r="J4148" s="150"/>
      <c r="K4148" s="150"/>
      <c r="L4148" s="150"/>
      <c r="M4148" s="150">
        <v>13.280897013024049</v>
      </c>
      <c r="N4148" s="150"/>
      <c r="O4148" s="150"/>
      <c r="P4148" s="150">
        <v>22.134828355040082</v>
      </c>
      <c r="Q4148" s="150">
        <v>0</v>
      </c>
      <c r="R4148" s="150"/>
      <c r="S4148" s="150"/>
      <c r="T4148" s="150"/>
      <c r="U4148" s="150"/>
      <c r="V4148" s="150">
        <v>0</v>
      </c>
      <c r="W4148" s="150"/>
      <c r="X4148" s="150">
        <v>113.99436602845641</v>
      </c>
      <c r="Y4148" s="150"/>
      <c r="Z4148" s="150"/>
      <c r="AA4148" s="150">
        <v>535.66284619196995</v>
      </c>
      <c r="AB4148" s="150">
        <v>0</v>
      </c>
      <c r="AC4148" s="150"/>
      <c r="AD4148" s="150"/>
      <c r="AE4148" s="150"/>
      <c r="AF4148" s="150"/>
      <c r="AG4148" s="150">
        <v>0</v>
      </c>
      <c r="AH4148" s="150">
        <v>149.41009139652056</v>
      </c>
      <c r="AI4148" s="150">
        <v>0</v>
      </c>
      <c r="AJ4148" s="150"/>
      <c r="AK4148" s="150"/>
      <c r="AL4148" s="150">
        <v>834.4830322265625</v>
      </c>
      <c r="AM4148" s="150">
        <v>557.79766845703125</v>
      </c>
      <c r="AN4148" s="150">
        <v>276.68536376953125</v>
      </c>
      <c r="AO4148" s="5" t="s">
        <v>2846</v>
      </c>
    </row>
    <row r="4149" spans="1:41" ht="14.25" x14ac:dyDescent="0.45">
      <c r="A4149" s="150">
        <v>2020</v>
      </c>
      <c r="B4149" s="5" t="s">
        <v>4980</v>
      </c>
      <c r="C4149" s="5" t="s">
        <v>278</v>
      </c>
      <c r="D4149" s="5" t="s">
        <v>108</v>
      </c>
      <c r="E4149" s="5" t="s">
        <v>217</v>
      </c>
      <c r="F4149" s="5" t="s">
        <v>286</v>
      </c>
      <c r="G4149" s="5" t="s">
        <v>87</v>
      </c>
      <c r="H4149" s="5" t="s">
        <v>131</v>
      </c>
      <c r="I4149" s="150"/>
      <c r="J4149" s="150"/>
      <c r="K4149" s="150"/>
      <c r="L4149" s="150"/>
      <c r="M4149" s="150"/>
      <c r="N4149" s="150">
        <v>364.47245728034596</v>
      </c>
      <c r="O4149" s="150"/>
      <c r="P4149" s="150"/>
      <c r="Q4149" s="150">
        <v>0</v>
      </c>
      <c r="R4149" s="150"/>
      <c r="S4149" s="150"/>
      <c r="T4149" s="150"/>
      <c r="U4149" s="150"/>
      <c r="V4149" s="150">
        <v>0</v>
      </c>
      <c r="W4149" s="150"/>
      <c r="X4149" s="150">
        <v>0</v>
      </c>
      <c r="Y4149" s="150"/>
      <c r="Z4149" s="150"/>
      <c r="AA4149" s="150"/>
      <c r="AB4149" s="150"/>
      <c r="AC4149" s="150">
        <v>0</v>
      </c>
      <c r="AD4149" s="150"/>
      <c r="AE4149" s="150"/>
      <c r="AF4149" s="150">
        <v>0</v>
      </c>
      <c r="AG4149" s="150">
        <v>0</v>
      </c>
      <c r="AH4149" s="150">
        <v>473.81419446444971</v>
      </c>
      <c r="AI4149" s="150"/>
      <c r="AJ4149" s="150"/>
      <c r="AK4149" s="150"/>
      <c r="AL4149" s="150">
        <v>838.28662109375</v>
      </c>
      <c r="AM4149" s="150">
        <v>364.47244262695313</v>
      </c>
      <c r="AN4149" s="150">
        <v>473.814208984375</v>
      </c>
      <c r="AO4149" s="5" t="s">
        <v>5741</v>
      </c>
    </row>
    <row r="4150" spans="1:41" ht="14.25" x14ac:dyDescent="0.45">
      <c r="A4150" s="150">
        <v>2020</v>
      </c>
      <c r="B4150" s="5" t="s">
        <v>1476</v>
      </c>
      <c r="C4150" s="5" t="s">
        <v>278</v>
      </c>
      <c r="D4150" s="5" t="s">
        <v>108</v>
      </c>
      <c r="E4150" s="5" t="s">
        <v>217</v>
      </c>
      <c r="F4150" s="5" t="s">
        <v>286</v>
      </c>
      <c r="G4150" s="5" t="s">
        <v>87</v>
      </c>
      <c r="H4150" s="5" t="s">
        <v>131</v>
      </c>
      <c r="I4150" s="150"/>
      <c r="J4150" s="150"/>
      <c r="K4150" s="150"/>
      <c r="L4150" s="150"/>
      <c r="M4150" s="150"/>
      <c r="N4150" s="150"/>
      <c r="O4150" s="150"/>
      <c r="P4150" s="150">
        <v>22.457384793104787</v>
      </c>
      <c r="Q4150" s="150">
        <v>0</v>
      </c>
      <c r="R4150" s="150"/>
      <c r="S4150" s="150">
        <v>0</v>
      </c>
      <c r="T4150" s="150"/>
      <c r="U4150" s="150"/>
      <c r="V4150" s="150"/>
      <c r="W4150" s="150"/>
      <c r="X4150" s="150">
        <v>112.82668137595844</v>
      </c>
      <c r="Y4150" s="150"/>
      <c r="Z4150" s="150"/>
      <c r="AA4150" s="150">
        <v>644.52694356210736</v>
      </c>
      <c r="AB4150" s="150">
        <v>0</v>
      </c>
      <c r="AC4150" s="150"/>
      <c r="AD4150" s="150"/>
      <c r="AE4150" s="150"/>
      <c r="AF4150" s="150"/>
      <c r="AG4150" s="150"/>
      <c r="AH4150" s="150">
        <v>139.79722033707731</v>
      </c>
      <c r="AI4150" s="150">
        <v>0</v>
      </c>
      <c r="AJ4150" s="150"/>
      <c r="AK4150" s="150"/>
      <c r="AL4150" s="150">
        <v>919.6082763671875</v>
      </c>
      <c r="AM4150" s="150">
        <v>666.98431396484375</v>
      </c>
      <c r="AN4150" s="150">
        <v>252.6239013671875</v>
      </c>
      <c r="AO4150" s="5" t="s">
        <v>2845</v>
      </c>
    </row>
    <row r="4151" spans="1:41" ht="14.25" x14ac:dyDescent="0.45">
      <c r="A4151" s="150">
        <v>2020</v>
      </c>
      <c r="B4151" s="5" t="s">
        <v>582</v>
      </c>
      <c r="C4151" s="5" t="s">
        <v>278</v>
      </c>
      <c r="D4151" s="5" t="s">
        <v>108</v>
      </c>
      <c r="E4151" s="5" t="s">
        <v>217</v>
      </c>
      <c r="F4151" s="5" t="s">
        <v>286</v>
      </c>
      <c r="G4151" s="5" t="s">
        <v>87</v>
      </c>
      <c r="H4151" s="5" t="s">
        <v>131</v>
      </c>
      <c r="I4151" s="150">
        <v>0</v>
      </c>
      <c r="J4151" s="150"/>
      <c r="K4151" s="150"/>
      <c r="L4151" s="150"/>
      <c r="M4151" s="150">
        <v>0</v>
      </c>
      <c r="N4151" s="150">
        <v>0</v>
      </c>
      <c r="O4151" s="150">
        <v>0</v>
      </c>
      <c r="P4151" s="150">
        <v>21.949262232611694</v>
      </c>
      <c r="Q4151" s="150">
        <v>0</v>
      </c>
      <c r="R4151" s="150"/>
      <c r="S4151" s="150"/>
      <c r="T4151" s="150"/>
      <c r="U4151" s="150"/>
      <c r="V4151" s="150">
        <v>0</v>
      </c>
      <c r="W4151" s="150"/>
      <c r="X4151" s="150">
        <v>49.385840023376311</v>
      </c>
      <c r="Y4151" s="150"/>
      <c r="Z4151" s="150"/>
      <c r="AA4151" s="150"/>
      <c r="AB4151" s="150"/>
      <c r="AC4151" s="150">
        <v>0</v>
      </c>
      <c r="AD4151" s="150"/>
      <c r="AE4151" s="150"/>
      <c r="AF4151" s="150"/>
      <c r="AG4151" s="150"/>
      <c r="AH4151" s="150">
        <v>11.020724566994332</v>
      </c>
      <c r="AI4151" s="150"/>
      <c r="AJ4151" s="150">
        <v>0</v>
      </c>
      <c r="AK4151" s="150"/>
      <c r="AL4151" s="150">
        <v>82.355827331542969</v>
      </c>
      <c r="AM4151" s="150">
        <v>21.949262619018555</v>
      </c>
      <c r="AN4151" s="150">
        <v>60.406566619873047</v>
      </c>
      <c r="AO4151" s="5" t="s">
        <v>1051</v>
      </c>
    </row>
    <row r="4152" spans="1:41" ht="14.25" x14ac:dyDescent="0.45">
      <c r="A4152" s="150">
        <v>2020</v>
      </c>
      <c r="B4152" s="5" t="s">
        <v>6344</v>
      </c>
      <c r="C4152" s="5" t="s">
        <v>278</v>
      </c>
      <c r="D4152" s="5" t="s">
        <v>108</v>
      </c>
      <c r="E4152" s="5" t="s">
        <v>217</v>
      </c>
      <c r="F4152" s="5" t="s">
        <v>286</v>
      </c>
      <c r="G4152" s="5" t="s">
        <v>87</v>
      </c>
      <c r="H4152" s="5" t="s">
        <v>131</v>
      </c>
      <c r="I4152" s="150">
        <v>0</v>
      </c>
      <c r="J4152" s="150"/>
      <c r="K4152" s="150"/>
      <c r="L4152" s="150"/>
      <c r="M4152" s="150"/>
      <c r="N4152" s="150">
        <v>253.75787324448459</v>
      </c>
      <c r="O4152" s="150"/>
      <c r="P4152" s="150"/>
      <c r="Q4152" s="150">
        <v>0</v>
      </c>
      <c r="R4152" s="150"/>
      <c r="S4152" s="150">
        <v>0</v>
      </c>
      <c r="T4152" s="150"/>
      <c r="U4152" s="150"/>
      <c r="V4152" s="150">
        <v>0</v>
      </c>
      <c r="W4152" s="150"/>
      <c r="X4152" s="150"/>
      <c r="Y4152" s="150"/>
      <c r="Z4152" s="150"/>
      <c r="AA4152" s="150"/>
      <c r="AB4152" s="150"/>
      <c r="AC4152" s="150">
        <v>0</v>
      </c>
      <c r="AD4152" s="150"/>
      <c r="AE4152" s="150"/>
      <c r="AF4152" s="150">
        <v>0</v>
      </c>
      <c r="AG4152" s="150">
        <v>0</v>
      </c>
      <c r="AH4152" s="150">
        <v>50.75157464889692</v>
      </c>
      <c r="AI4152" s="150"/>
      <c r="AJ4152" s="150"/>
      <c r="AK4152" s="150"/>
      <c r="AL4152" s="150">
        <v>304.50946044921875</v>
      </c>
      <c r="AM4152" s="150">
        <v>253.75787353515625</v>
      </c>
      <c r="AN4152" s="150">
        <v>50.751575469970703</v>
      </c>
      <c r="AO4152" s="5" t="s">
        <v>6719</v>
      </c>
    </row>
    <row r="4153" spans="1:41" ht="14.25" x14ac:dyDescent="0.45">
      <c r="A4153" s="150">
        <v>2020</v>
      </c>
      <c r="B4153" s="5" t="s">
        <v>1478</v>
      </c>
      <c r="C4153" s="5" t="s">
        <v>278</v>
      </c>
      <c r="D4153" s="5" t="s">
        <v>108</v>
      </c>
      <c r="E4153" s="5" t="s">
        <v>217</v>
      </c>
      <c r="F4153" s="5" t="s">
        <v>286</v>
      </c>
      <c r="G4153" s="5" t="s">
        <v>87</v>
      </c>
      <c r="H4153" s="5" t="s">
        <v>131</v>
      </c>
      <c r="I4153" s="150"/>
      <c r="J4153" s="150"/>
      <c r="K4153" s="150"/>
      <c r="L4153" s="150"/>
      <c r="M4153" s="150">
        <v>13.275169789941756</v>
      </c>
      <c r="N4153" s="150">
        <v>0</v>
      </c>
      <c r="O4153" s="150">
        <v>0</v>
      </c>
      <c r="P4153" s="150"/>
      <c r="Q4153" s="150">
        <v>0</v>
      </c>
      <c r="R4153" s="150"/>
      <c r="S4153" s="150"/>
      <c r="T4153" s="150"/>
      <c r="U4153" s="150"/>
      <c r="V4153" s="150">
        <v>0</v>
      </c>
      <c r="W4153" s="150"/>
      <c r="X4153" s="150">
        <v>55.313207458090652</v>
      </c>
      <c r="Y4153" s="150">
        <v>0</v>
      </c>
      <c r="Z4153" s="150"/>
      <c r="AA4153" s="150">
        <v>544.01140131739737</v>
      </c>
      <c r="AB4153" s="150">
        <v>0</v>
      </c>
      <c r="AC4153" s="150"/>
      <c r="AD4153" s="150"/>
      <c r="AE4153" s="150"/>
      <c r="AF4153" s="150">
        <v>663.75848949708791</v>
      </c>
      <c r="AG4153" s="150"/>
      <c r="AH4153" s="150">
        <v>11.06264149161813</v>
      </c>
      <c r="AI4153" s="150"/>
      <c r="AJ4153" s="150">
        <v>0</v>
      </c>
      <c r="AK4153" s="150"/>
      <c r="AL4153" s="150">
        <v>1287.4208984375</v>
      </c>
      <c r="AM4153" s="150">
        <v>1207.7698974609375</v>
      </c>
      <c r="AN4153" s="150">
        <v>79.651023864746094</v>
      </c>
      <c r="AO4153" s="5" t="s">
        <v>2844</v>
      </c>
    </row>
    <row r="4154" spans="1:41" ht="14.25" x14ac:dyDescent="0.45">
      <c r="A4154" s="150">
        <v>2020</v>
      </c>
      <c r="B4154" s="5" t="s">
        <v>7352</v>
      </c>
      <c r="C4154" s="5" t="s">
        <v>278</v>
      </c>
      <c r="D4154" s="5" t="s">
        <v>108</v>
      </c>
      <c r="E4154" s="5" t="s">
        <v>217</v>
      </c>
      <c r="F4154" s="5" t="s">
        <v>286</v>
      </c>
      <c r="G4154" s="5" t="s">
        <v>87</v>
      </c>
      <c r="H4154" s="5" t="s">
        <v>131</v>
      </c>
      <c r="I4154" s="150"/>
      <c r="J4154" s="150"/>
      <c r="K4154" s="150"/>
      <c r="L4154" s="150"/>
      <c r="M4154" s="150"/>
      <c r="N4154" s="150">
        <v>34</v>
      </c>
      <c r="O4154" s="150"/>
      <c r="P4154" s="150"/>
      <c r="Q4154" s="150">
        <v>0</v>
      </c>
      <c r="R4154" s="150"/>
      <c r="S4154" s="150"/>
      <c r="T4154" s="150">
        <v>0</v>
      </c>
      <c r="U4154" s="150"/>
      <c r="V4154" s="150">
        <v>0</v>
      </c>
      <c r="W4154" s="150"/>
      <c r="X4154" s="150"/>
      <c r="Y4154" s="150"/>
      <c r="Z4154" s="150"/>
      <c r="AA4154" s="150"/>
      <c r="AB4154" s="150"/>
      <c r="AC4154" s="150">
        <v>0</v>
      </c>
      <c r="AD4154" s="150"/>
      <c r="AE4154" s="150"/>
      <c r="AF4154" s="150">
        <v>0</v>
      </c>
      <c r="AG4154" s="150">
        <v>0</v>
      </c>
      <c r="AH4154" s="150">
        <v>0</v>
      </c>
      <c r="AI4154" s="150"/>
      <c r="AJ4154" s="150"/>
      <c r="AK4154" s="150"/>
      <c r="AL4154" s="150">
        <v>34</v>
      </c>
      <c r="AM4154" s="150">
        <v>34</v>
      </c>
      <c r="AN4154" s="150">
        <v>0</v>
      </c>
      <c r="AO4154" s="5" t="s">
        <v>7496</v>
      </c>
    </row>
    <row r="4155" spans="1:41" ht="14.25" x14ac:dyDescent="0.45">
      <c r="A4155" s="150">
        <v>2020</v>
      </c>
      <c r="B4155" s="5" t="s">
        <v>4024</v>
      </c>
      <c r="C4155" s="5" t="s">
        <v>278</v>
      </c>
      <c r="D4155" s="5" t="s">
        <v>108</v>
      </c>
      <c r="E4155" s="5" t="s">
        <v>217</v>
      </c>
      <c r="F4155" s="5" t="s">
        <v>286</v>
      </c>
      <c r="G4155" s="5" t="s">
        <v>87</v>
      </c>
      <c r="H4155" s="5" t="s">
        <v>131</v>
      </c>
      <c r="I4155" s="150"/>
      <c r="J4155" s="150"/>
      <c r="K4155" s="150"/>
      <c r="L4155" s="150"/>
      <c r="M4155" s="150"/>
      <c r="N4155" s="150">
        <v>0</v>
      </c>
      <c r="O4155" s="150"/>
      <c r="P4155" s="150"/>
      <c r="Q4155" s="150">
        <v>0</v>
      </c>
      <c r="R4155" s="150"/>
      <c r="S4155" s="150"/>
      <c r="T4155" s="150"/>
      <c r="U4155" s="150"/>
      <c r="V4155" s="150">
        <v>0</v>
      </c>
      <c r="W4155" s="150"/>
      <c r="X4155" s="150">
        <v>53.494742934556847</v>
      </c>
      <c r="Y4155" s="150">
        <v>0</v>
      </c>
      <c r="Z4155" s="150"/>
      <c r="AA4155" s="150"/>
      <c r="AB4155" s="150"/>
      <c r="AC4155" s="150">
        <v>0</v>
      </c>
      <c r="AD4155" s="150"/>
      <c r="AE4155" s="150"/>
      <c r="AF4155" s="150">
        <v>0</v>
      </c>
      <c r="AG4155" s="150">
        <v>0</v>
      </c>
      <c r="AH4155" s="150">
        <v>1176.8843445602506</v>
      </c>
      <c r="AI4155" s="150"/>
      <c r="AJ4155" s="150"/>
      <c r="AK4155" s="150"/>
      <c r="AL4155" s="150">
        <v>1230.3790283203125</v>
      </c>
      <c r="AM4155" s="150">
        <v>0</v>
      </c>
      <c r="AN4155" s="150">
        <v>1230.3790283203125</v>
      </c>
      <c r="AO4155" s="5" t="s">
        <v>4476</v>
      </c>
    </row>
    <row r="4156" spans="1:41" ht="14.25" x14ac:dyDescent="0.45">
      <c r="A4156" s="150">
        <v>2020</v>
      </c>
      <c r="B4156" s="5" t="s">
        <v>1477</v>
      </c>
      <c r="C4156" s="5" t="s">
        <v>278</v>
      </c>
      <c r="D4156" s="5" t="s">
        <v>108</v>
      </c>
      <c r="E4156" s="5" t="s">
        <v>287</v>
      </c>
      <c r="F4156" s="5" t="s">
        <v>287</v>
      </c>
      <c r="G4156" s="5" t="s">
        <v>87</v>
      </c>
      <c r="H4156" s="5" t="s">
        <v>131</v>
      </c>
      <c r="I4156" s="150">
        <v>5440.8386053927661</v>
      </c>
      <c r="J4156" s="150">
        <v>11132.042882933634</v>
      </c>
      <c r="K4156" s="150">
        <v>930.88020647121061</v>
      </c>
      <c r="L4156" s="150">
        <v>1786.2806482517346</v>
      </c>
      <c r="M4156" s="150">
        <v>4326.6314020442733</v>
      </c>
      <c r="N4156" s="150">
        <v>2572.1591166291296</v>
      </c>
      <c r="O4156" s="150">
        <v>4617.3251948613606</v>
      </c>
      <c r="P4156" s="150">
        <v>4939.3603856331674</v>
      </c>
      <c r="Q4156" s="150">
        <v>1776.1768827912567</v>
      </c>
      <c r="R4156" s="150">
        <v>2959.8942172855054</v>
      </c>
      <c r="S4156" s="150">
        <v>3844.5973065212902</v>
      </c>
      <c r="T4156" s="150">
        <v>6419.1002229616233</v>
      </c>
      <c r="U4156" s="150">
        <v>830.06686511024031</v>
      </c>
      <c r="V4156" s="150">
        <v>5212.7520776119391</v>
      </c>
      <c r="W4156" s="150">
        <v>1885.1845950491424</v>
      </c>
      <c r="X4156" s="150">
        <v>8731.1045347701765</v>
      </c>
      <c r="Y4156" s="150">
        <v>29516.793611445948</v>
      </c>
      <c r="Z4156" s="150">
        <v>3764.0275617745656</v>
      </c>
      <c r="AA4156" s="150">
        <v>48834.462052681178</v>
      </c>
      <c r="AB4156" s="150">
        <v>916.38189389865931</v>
      </c>
      <c r="AC4156" s="150">
        <v>3883.5556348917821</v>
      </c>
      <c r="AD4156" s="150">
        <v>8954.5683592157875</v>
      </c>
      <c r="AE4156" s="150">
        <v>5989.6845528738459</v>
      </c>
      <c r="AF4156" s="150">
        <v>7901.4340250839286</v>
      </c>
      <c r="AG4156" s="150">
        <v>39289.320330196148</v>
      </c>
      <c r="AH4156" s="150">
        <v>8749.3900980960279</v>
      </c>
      <c r="AI4156" s="150">
        <v>2327.4772015324647</v>
      </c>
      <c r="AJ4156" s="150">
        <v>15513.33942518436</v>
      </c>
      <c r="AK4156" s="150">
        <v>5201.8412032336382</v>
      </c>
      <c r="AL4156" s="150">
        <v>248246.703125</v>
      </c>
      <c r="AM4156" s="150">
        <v>191342.203125</v>
      </c>
      <c r="AN4156" s="150">
        <v>56904.484375</v>
      </c>
      <c r="AO4156" s="5" t="s">
        <v>2849</v>
      </c>
    </row>
    <row r="4157" spans="1:41" ht="14.25" x14ac:dyDescent="0.45">
      <c r="A4157" s="150">
        <v>2020</v>
      </c>
      <c r="B4157" s="5" t="s">
        <v>1478</v>
      </c>
      <c r="C4157" s="5" t="s">
        <v>278</v>
      </c>
      <c r="D4157" s="5" t="s">
        <v>108</v>
      </c>
      <c r="E4157" s="5" t="s">
        <v>287</v>
      </c>
      <c r="F4157" s="5" t="s">
        <v>287</v>
      </c>
      <c r="G4157" s="5" t="s">
        <v>87</v>
      </c>
      <c r="H4157" s="5" t="s">
        <v>131</v>
      </c>
      <c r="I4157" s="150">
        <v>5358.5757967803929</v>
      </c>
      <c r="J4157" s="150">
        <v>12218.683285751276</v>
      </c>
      <c r="K4157" s="150">
        <v>1085.3349589766503</v>
      </c>
      <c r="L4157" s="150">
        <v>1571.7118186955756</v>
      </c>
      <c r="M4157" s="150">
        <v>4479.8705990212547</v>
      </c>
      <c r="N4157" s="150">
        <v>2950.2139958526013</v>
      </c>
      <c r="O4157" s="150">
        <v>6365.0688907305066</v>
      </c>
      <c r="P4157" s="150">
        <v>6184.6234097907345</v>
      </c>
      <c r="Q4157" s="150">
        <v>1707.0710568019376</v>
      </c>
      <c r="R4157" s="150">
        <v>3386.0979802813536</v>
      </c>
      <c r="S4157" s="150">
        <v>4170.2517284459545</v>
      </c>
      <c r="T4157" s="150">
        <v>6897.5569700239048</v>
      </c>
      <c r="U4157" s="150">
        <v>829.70890900945562</v>
      </c>
      <c r="V4157" s="150">
        <v>6276.9427823441274</v>
      </c>
      <c r="W4157" s="150">
        <v>2115.5089324421351</v>
      </c>
      <c r="X4157" s="150">
        <v>8009.3524399315265</v>
      </c>
      <c r="Y4157" s="150">
        <v>28713.08599149486</v>
      </c>
      <c r="Z4157" s="150">
        <v>4403.2604902203511</v>
      </c>
      <c r="AA4157" s="150">
        <v>49595.5699050658</v>
      </c>
      <c r="AB4157" s="150">
        <v>917.09297965514304</v>
      </c>
      <c r="AC4157" s="150">
        <v>3846.7669690502571</v>
      </c>
      <c r="AD4157" s="150">
        <v>9497.7711951219753</v>
      </c>
      <c r="AE4157" s="150">
        <v>6254.8174993608909</v>
      </c>
      <c r="AF4157" s="150">
        <v>8230.5165999756755</v>
      </c>
      <c r="AG4157" s="150">
        <v>45402.906038907793</v>
      </c>
      <c r="AH4157" s="150">
        <v>9043.7806625809972</v>
      </c>
      <c r="AI4157" s="150">
        <v>2365.1927509079565</v>
      </c>
      <c r="AJ4157" s="150">
        <v>17236.740367953207</v>
      </c>
      <c r="AK4157" s="150">
        <v>5181.6727305472505</v>
      </c>
      <c r="AL4157" s="150">
        <v>264295.71875</v>
      </c>
      <c r="AM4157" s="150">
        <v>204167.28125</v>
      </c>
      <c r="AN4157" s="150">
        <v>60128.453125</v>
      </c>
      <c r="AO4157" s="5" t="s">
        <v>2847</v>
      </c>
    </row>
    <row r="4158" spans="1:41" ht="14.25" x14ac:dyDescent="0.45">
      <c r="A4158" s="150">
        <v>2020</v>
      </c>
      <c r="B4158" s="5" t="s">
        <v>4980</v>
      </c>
      <c r="C4158" s="5" t="s">
        <v>278</v>
      </c>
      <c r="D4158" s="5" t="s">
        <v>108</v>
      </c>
      <c r="E4158" s="5" t="s">
        <v>287</v>
      </c>
      <c r="F4158" s="5" t="s">
        <v>287</v>
      </c>
      <c r="G4158" s="5" t="s">
        <v>87</v>
      </c>
      <c r="H4158" s="5" t="s">
        <v>131</v>
      </c>
      <c r="I4158" s="150">
        <v>5523.5583471877899</v>
      </c>
      <c r="J4158" s="150">
        <v>17043.479742391228</v>
      </c>
      <c r="K4158" s="150">
        <v>908.05709356703335</v>
      </c>
      <c r="L4158" s="150">
        <v>1374.5818388858761</v>
      </c>
      <c r="M4158" s="150">
        <v>5123.4413994837205</v>
      </c>
      <c r="N4158" s="150">
        <v>4054.5155354220433</v>
      </c>
      <c r="O4158" s="150">
        <v>6345.6926336072083</v>
      </c>
      <c r="P4158" s="150">
        <v>4779.082573441864</v>
      </c>
      <c r="Q4158" s="150">
        <v>1827.2491077034981</v>
      </c>
      <c r="R4158" s="150">
        <v>3088.1298305167552</v>
      </c>
      <c r="S4158" s="150">
        <v>5844.0555150208611</v>
      </c>
      <c r="T4158" s="150">
        <v>6352.2342554574579</v>
      </c>
      <c r="U4158" s="150">
        <v>754.14558160693298</v>
      </c>
      <c r="V4158" s="150">
        <v>6512.6021366608102</v>
      </c>
      <c r="W4158" s="150">
        <v>2404.4768681723394</v>
      </c>
      <c r="X4158" s="150">
        <v>9499.8704640244214</v>
      </c>
      <c r="Y4158" s="150">
        <v>29720.125516517353</v>
      </c>
      <c r="Z4158" s="150">
        <v>5276.4975601519482</v>
      </c>
      <c r="AA4158" s="150">
        <v>44646.834666964431</v>
      </c>
      <c r="AB4158" s="150">
        <v>1735.9302465323906</v>
      </c>
      <c r="AC4158" s="150">
        <v>3684.1448724330248</v>
      </c>
      <c r="AD4158" s="150">
        <v>10931.532115933114</v>
      </c>
      <c r="AE4158" s="150">
        <v>6267.884915344006</v>
      </c>
      <c r="AF4158" s="150">
        <v>10553.789434995049</v>
      </c>
      <c r="AG4158" s="150">
        <v>50822.039443171438</v>
      </c>
      <c r="AH4158" s="150">
        <v>8657.2172105312184</v>
      </c>
      <c r="AI4158" s="150">
        <v>3445.8267461161849</v>
      </c>
      <c r="AJ4158" s="150">
        <v>15068.332733847445</v>
      </c>
      <c r="AK4158" s="150">
        <v>4978.6937664495254</v>
      </c>
      <c r="AL4158" s="150">
        <v>277224.03125</v>
      </c>
      <c r="AM4158" s="150">
        <v>210997.015625</v>
      </c>
      <c r="AN4158" s="150">
        <v>66227.03125</v>
      </c>
      <c r="AO4158" s="5" t="s">
        <v>5742</v>
      </c>
    </row>
    <row r="4159" spans="1:41" ht="14.25" x14ac:dyDescent="0.45">
      <c r="A4159" s="150">
        <v>2020</v>
      </c>
      <c r="B4159" s="5" t="s">
        <v>4024</v>
      </c>
      <c r="C4159" s="5" t="s">
        <v>278</v>
      </c>
      <c r="D4159" s="5" t="s">
        <v>108</v>
      </c>
      <c r="E4159" s="5" t="s">
        <v>287</v>
      </c>
      <c r="F4159" s="5" t="s">
        <v>287</v>
      </c>
      <c r="G4159" s="5" t="s">
        <v>87</v>
      </c>
      <c r="H4159" s="5" t="s">
        <v>131</v>
      </c>
      <c r="I4159" s="150">
        <v>5391.7123693387775</v>
      </c>
      <c r="J4159" s="150">
        <v>21847.275388352053</v>
      </c>
      <c r="K4159" s="150">
        <v>1203.3374017963426</v>
      </c>
      <c r="L4159" s="150">
        <v>1361.9761551138174</v>
      </c>
      <c r="M4159" s="150">
        <v>4617.2724299747806</v>
      </c>
      <c r="N4159" s="150">
        <v>3349.4069267625364</v>
      </c>
      <c r="O4159" s="150">
        <v>6301.1450998653327</v>
      </c>
      <c r="P4159" s="150">
        <v>5652.574317199801</v>
      </c>
      <c r="Q4159" s="150">
        <v>1649.9678254905023</v>
      </c>
      <c r="R4159" s="150">
        <v>3187.017243192091</v>
      </c>
      <c r="S4159" s="150">
        <v>5522.7972605636487</v>
      </c>
      <c r="T4159" s="150">
        <v>5884.4217228012531</v>
      </c>
      <c r="U4159" s="150">
        <v>790.23673960724636</v>
      </c>
      <c r="V4159" s="150">
        <v>6804.5313012756305</v>
      </c>
      <c r="W4159" s="150">
        <v>2129.0907687953627</v>
      </c>
      <c r="X4159" s="150">
        <v>6656.8858107762544</v>
      </c>
      <c r="Y4159" s="150">
        <v>27929.60528613213</v>
      </c>
      <c r="Z4159" s="150">
        <v>4440.0636635682185</v>
      </c>
      <c r="AA4159" s="150">
        <v>45886.720594404171</v>
      </c>
      <c r="AB4159" s="150">
        <v>820.45957133588524</v>
      </c>
      <c r="AC4159" s="150">
        <v>3908.218929312854</v>
      </c>
      <c r="AD4159" s="150">
        <v>9961.660810872072</v>
      </c>
      <c r="AE4159" s="150">
        <v>6492.6569499671641</v>
      </c>
      <c r="AF4159" s="150">
        <v>9045.0452002345228</v>
      </c>
      <c r="AG4159" s="150">
        <v>48405.253091763108</v>
      </c>
      <c r="AH4159" s="150">
        <v>7154.3869200676327</v>
      </c>
      <c r="AI4159" s="150">
        <v>3120.8833028020463</v>
      </c>
      <c r="AJ4159" s="150">
        <v>15939.417829404681</v>
      </c>
      <c r="AK4159" s="150">
        <v>4935.9963497925492</v>
      </c>
      <c r="AL4159" s="150">
        <v>270390</v>
      </c>
      <c r="AM4159" s="150">
        <v>212081.6875</v>
      </c>
      <c r="AN4159" s="150">
        <v>58308.3359375</v>
      </c>
      <c r="AO4159" s="5" t="s">
        <v>4477</v>
      </c>
    </row>
    <row r="4160" spans="1:41" ht="14.25" x14ac:dyDescent="0.45">
      <c r="A4160" s="150">
        <v>2020</v>
      </c>
      <c r="B4160" s="5" t="s">
        <v>1476</v>
      </c>
      <c r="C4160" s="5" t="s">
        <v>278</v>
      </c>
      <c r="D4160" s="5" t="s">
        <v>108</v>
      </c>
      <c r="E4160" s="5" t="s">
        <v>287</v>
      </c>
      <c r="F4160" s="5" t="s">
        <v>287</v>
      </c>
      <c r="G4160" s="5" t="s">
        <v>87</v>
      </c>
      <c r="H4160" s="5" t="s">
        <v>131</v>
      </c>
      <c r="I4160" s="150">
        <v>5490.6757567508575</v>
      </c>
      <c r="J4160" s="150">
        <v>13071.396181367118</v>
      </c>
      <c r="K4160" s="150">
        <v>982.51058469833447</v>
      </c>
      <c r="L4160" s="150">
        <v>1579.3155855750942</v>
      </c>
      <c r="M4160" s="150">
        <v>3828.5343006868598</v>
      </c>
      <c r="N4160" s="150">
        <v>2423.1518191760065</v>
      </c>
      <c r="O4160" s="150">
        <v>4387.0501193330201</v>
      </c>
      <c r="P4160" s="150">
        <v>5271.8710801813486</v>
      </c>
      <c r="Q4160" s="150">
        <v>1549.8559882034992</v>
      </c>
      <c r="R4160" s="150">
        <v>3074.0826937426768</v>
      </c>
      <c r="S4160" s="150">
        <v>3813.2639378691929</v>
      </c>
      <c r="T4160" s="150">
        <v>5917.5208929831115</v>
      </c>
      <c r="U4160" s="150">
        <v>859.54111087649471</v>
      </c>
      <c r="V4160" s="150">
        <v>4618.3611827019995</v>
      </c>
      <c r="W4160" s="150">
        <v>1909.9219758067863</v>
      </c>
      <c r="X4160" s="150">
        <v>6917.9973855159296</v>
      </c>
      <c r="Y4160" s="150">
        <v>29401.208171132788</v>
      </c>
      <c r="Z4160" s="150">
        <v>3571.8470513433163</v>
      </c>
      <c r="AA4160" s="150">
        <v>48591.67534275254</v>
      </c>
      <c r="AB4160" s="150">
        <v>902.78686868281238</v>
      </c>
      <c r="AC4160" s="150">
        <v>3566.712170310373</v>
      </c>
      <c r="AD4160" s="150">
        <v>8403.7240769329328</v>
      </c>
      <c r="AE4160" s="150">
        <v>5774.3986322535675</v>
      </c>
      <c r="AF4160" s="150">
        <v>8819.0806158002142</v>
      </c>
      <c r="AG4160" s="150">
        <v>39019.546533639106</v>
      </c>
      <c r="AH4160" s="150">
        <v>8464.2416648100771</v>
      </c>
      <c r="AI4160" s="150">
        <v>2373.7455726311759</v>
      </c>
      <c r="AJ4160" s="150">
        <v>15824.302747445647</v>
      </c>
      <c r="AK4160" s="150">
        <v>5628.9434983917145</v>
      </c>
      <c r="AL4160" s="150">
        <v>246037.25</v>
      </c>
      <c r="AM4160" s="150">
        <v>192507.015625</v>
      </c>
      <c r="AN4160" s="150">
        <v>53530.2421875</v>
      </c>
      <c r="AO4160" s="5" t="s">
        <v>2848</v>
      </c>
    </row>
    <row r="4161" spans="1:41" ht="14.25" x14ac:dyDescent="0.45">
      <c r="A4161" s="150">
        <v>2020</v>
      </c>
      <c r="B4161" s="5" t="s">
        <v>6344</v>
      </c>
      <c r="C4161" s="5" t="s">
        <v>278</v>
      </c>
      <c r="D4161" s="5" t="s">
        <v>108</v>
      </c>
      <c r="E4161" s="5" t="s">
        <v>287</v>
      </c>
      <c r="F4161" s="5" t="s">
        <v>287</v>
      </c>
      <c r="G4161" s="5" t="s">
        <v>87</v>
      </c>
      <c r="H4161" s="5" t="s">
        <v>131</v>
      </c>
      <c r="I4161" s="150">
        <v>6039.437383218733</v>
      </c>
      <c r="J4161" s="150">
        <v>18601.673915116589</v>
      </c>
      <c r="K4161" s="150">
        <v>895.16067544281623</v>
      </c>
      <c r="L4161" s="150">
        <v>1574.3138456087825</v>
      </c>
      <c r="M4161" s="150">
        <v>5379.6669127830728</v>
      </c>
      <c r="N4161" s="150">
        <v>4256.0270500564957</v>
      </c>
      <c r="O4161" s="150">
        <v>5892.9090940328533</v>
      </c>
      <c r="P4161" s="150">
        <v>4749.5891180102381</v>
      </c>
      <c r="Q4161" s="150">
        <v>1771.0118201055052</v>
      </c>
      <c r="R4161" s="150">
        <v>3809.6913047632406</v>
      </c>
      <c r="S4161" s="150">
        <v>5278.1637634852796</v>
      </c>
      <c r="T4161" s="150">
        <v>6597.704704356599</v>
      </c>
      <c r="U4161" s="150">
        <v>598.2686972446337</v>
      </c>
      <c r="V4161" s="150">
        <v>6208.9476425460489</v>
      </c>
      <c r="W4161" s="150">
        <v>2856.2986212399187</v>
      </c>
      <c r="X4161" s="150">
        <v>9814.3395056036861</v>
      </c>
      <c r="Y4161" s="150">
        <v>28618.812944512971</v>
      </c>
      <c r="Z4161" s="150">
        <v>5278.3369640102192</v>
      </c>
      <c r="AA4161" s="150">
        <v>44679.656257902891</v>
      </c>
      <c r="AB4161" s="150">
        <v>1692.0574987942232</v>
      </c>
      <c r="AC4161" s="150">
        <v>3850.7231986052921</v>
      </c>
      <c r="AD4161" s="150">
        <v>13228.037820257212</v>
      </c>
      <c r="AE4161" s="150">
        <v>6255.6390912230336</v>
      </c>
      <c r="AF4161" s="150">
        <v>10366.652970444995</v>
      </c>
      <c r="AG4161" s="150">
        <v>50747.514522925005</v>
      </c>
      <c r="AH4161" s="150">
        <v>8444.4986789575778</v>
      </c>
      <c r="AI4161" s="150">
        <v>3595.2415481278576</v>
      </c>
      <c r="AJ4161" s="150">
        <v>16663.772020218814</v>
      </c>
      <c r="AK4161" s="150">
        <v>4901.5870795904639</v>
      </c>
      <c r="AL4161" s="150">
        <v>282645.71875</v>
      </c>
      <c r="AM4161" s="150">
        <v>214070.078125</v>
      </c>
      <c r="AN4161" s="150">
        <v>68575.671875</v>
      </c>
      <c r="AO4161" s="5" t="s">
        <v>6720</v>
      </c>
    </row>
    <row r="4162" spans="1:41" ht="14.25" x14ac:dyDescent="0.45">
      <c r="A4162" s="150">
        <v>2020</v>
      </c>
      <c r="B4162" s="5" t="s">
        <v>7352</v>
      </c>
      <c r="C4162" s="5" t="s">
        <v>278</v>
      </c>
      <c r="D4162" s="5" t="s">
        <v>108</v>
      </c>
      <c r="E4162" s="5" t="s">
        <v>287</v>
      </c>
      <c r="F4162" s="5" t="s">
        <v>287</v>
      </c>
      <c r="G4162" s="5" t="s">
        <v>87</v>
      </c>
      <c r="H4162" s="5" t="s">
        <v>131</v>
      </c>
      <c r="I4162" s="150">
        <v>6069</v>
      </c>
      <c r="J4162" s="150">
        <v>17106.05356093415</v>
      </c>
      <c r="K4162" s="150">
        <v>873.22199999999998</v>
      </c>
      <c r="L4162" s="150">
        <v>1500</v>
      </c>
      <c r="M4162" s="150">
        <v>5100</v>
      </c>
      <c r="N4162" s="150">
        <v>4049.99</v>
      </c>
      <c r="O4162" s="150">
        <v>5806</v>
      </c>
      <c r="P4162" s="150">
        <v>4679.2529600000007</v>
      </c>
      <c r="Q4162" s="150">
        <v>2603.9339915621708</v>
      </c>
      <c r="R4162" s="150">
        <v>3587.0965099999999</v>
      </c>
      <c r="S4162" s="150">
        <v>6414.2891879999988</v>
      </c>
      <c r="T4162" s="150">
        <v>7456.3636363636369</v>
      </c>
      <c r="U4162" s="150">
        <v>752</v>
      </c>
      <c r="V4162" s="150">
        <v>6212</v>
      </c>
      <c r="W4162" s="150">
        <v>2577</v>
      </c>
      <c r="X4162" s="150">
        <v>11959</v>
      </c>
      <c r="Y4162" s="150">
        <v>28195</v>
      </c>
      <c r="Z4162" s="150">
        <v>5083.3510000000006</v>
      </c>
      <c r="AA4162" s="150">
        <v>44227</v>
      </c>
      <c r="AB4162" s="150">
        <v>1717</v>
      </c>
      <c r="AC4162" s="150">
        <v>3793.6982499999999</v>
      </c>
      <c r="AD4162" s="150">
        <v>10338.941000000001</v>
      </c>
      <c r="AE4162" s="150">
        <v>6401</v>
      </c>
      <c r="AF4162" s="150">
        <v>11126.085999999999</v>
      </c>
      <c r="AG4162" s="150">
        <v>51724</v>
      </c>
      <c r="AH4162" s="150">
        <v>8231.3324085082349</v>
      </c>
      <c r="AI4162" s="150">
        <v>3542</v>
      </c>
      <c r="AJ4162" s="150">
        <v>15429.80557189034</v>
      </c>
      <c r="AK4162" s="150">
        <v>4829</v>
      </c>
      <c r="AL4162" s="150">
        <v>281383.4375</v>
      </c>
      <c r="AM4162" s="150">
        <v>212539.28125</v>
      </c>
      <c r="AN4162" s="150">
        <v>68844.1484375</v>
      </c>
      <c r="AO4162" s="5" t="s">
        <v>7497</v>
      </c>
    </row>
    <row r="4163" spans="1:41" ht="14.25" x14ac:dyDescent="0.45">
      <c r="A4163" s="150">
        <v>2020</v>
      </c>
      <c r="B4163" s="5" t="s">
        <v>582</v>
      </c>
      <c r="C4163" s="5" t="s">
        <v>278</v>
      </c>
      <c r="D4163" s="5" t="s">
        <v>108</v>
      </c>
      <c r="E4163" s="5" t="s">
        <v>287</v>
      </c>
      <c r="F4163" s="5" t="s">
        <v>287</v>
      </c>
      <c r="G4163" s="5" t="s">
        <v>87</v>
      </c>
      <c r="H4163" s="5" t="s">
        <v>131</v>
      </c>
      <c r="I4163" s="150">
        <v>5529.837450178602</v>
      </c>
      <c r="J4163" s="150">
        <v>14426.328318117652</v>
      </c>
      <c r="K4163" s="150">
        <v>1148.6558105310974</v>
      </c>
      <c r="L4163" s="150">
        <v>1396.9498201634551</v>
      </c>
      <c r="M4163" s="150">
        <v>4351.9899691710834</v>
      </c>
      <c r="N4163" s="150">
        <v>3267.3671759465765</v>
      </c>
      <c r="O4163" s="150">
        <v>6322.3748960671892</v>
      </c>
      <c r="P4163" s="150">
        <v>4897.9515280926198</v>
      </c>
      <c r="Q4163" s="150">
        <v>1756.0496603290042</v>
      </c>
      <c r="R4163" s="150">
        <v>3152.0771238697789</v>
      </c>
      <c r="S4163" s="150">
        <v>4782.525276559285</v>
      </c>
      <c r="T4163" s="150">
        <v>6584.7786697835081</v>
      </c>
      <c r="U4163" s="150">
        <v>779.37119406514614</v>
      </c>
      <c r="V4163" s="150">
        <v>6775.7372512072297</v>
      </c>
      <c r="W4163" s="150">
        <v>2112.6164898888755</v>
      </c>
      <c r="X4163" s="150">
        <v>6320.0963899196613</v>
      </c>
      <c r="Y4163" s="150">
        <v>29549.194280653493</v>
      </c>
      <c r="Z4163" s="150">
        <v>4905.8158459502229</v>
      </c>
      <c r="AA4163" s="150">
        <v>45480.07287269595</v>
      </c>
      <c r="AB4163" s="150">
        <v>777.00388303445391</v>
      </c>
      <c r="AC4163" s="150">
        <v>3919.6275083361893</v>
      </c>
      <c r="AD4163" s="150">
        <v>9692.1142513544946</v>
      </c>
      <c r="AE4163" s="150">
        <v>6230.2980847268291</v>
      </c>
      <c r="AF4163" s="150">
        <v>7981.6745294268885</v>
      </c>
      <c r="AG4163" s="150">
        <v>48100.843381040409</v>
      </c>
      <c r="AH4163" s="150">
        <v>9184.6621415731752</v>
      </c>
      <c r="AI4163" s="150">
        <v>3033.3880405469363</v>
      </c>
      <c r="AJ4163" s="150">
        <v>15574.541562163127</v>
      </c>
      <c r="AK4163" s="150">
        <v>4885.8114350502865</v>
      </c>
      <c r="AL4163" s="150">
        <v>262919.71875</v>
      </c>
      <c r="AM4163" s="150">
        <v>203723.734375</v>
      </c>
      <c r="AN4163" s="150">
        <v>59196.01953125</v>
      </c>
      <c r="AO4163" s="5" t="s">
        <v>1052</v>
      </c>
    </row>
    <row r="4164" spans="1:41" ht="14.25" x14ac:dyDescent="0.45">
      <c r="A4164" s="150">
        <v>2020</v>
      </c>
      <c r="B4164" s="5" t="s">
        <v>1477</v>
      </c>
      <c r="C4164" s="5" t="s">
        <v>278</v>
      </c>
      <c r="D4164" s="5" t="s">
        <v>108</v>
      </c>
      <c r="E4164" s="5" t="s">
        <v>287</v>
      </c>
      <c r="F4164" s="5" t="s">
        <v>287</v>
      </c>
      <c r="G4164" s="5" t="s">
        <v>88</v>
      </c>
      <c r="H4164" s="5" t="s">
        <v>131</v>
      </c>
      <c r="I4164" s="150">
        <v>5462.3204040682413</v>
      </c>
      <c r="J4164" s="150">
        <v>11517.422</v>
      </c>
      <c r="K4164" s="150">
        <v>959.09585809366808</v>
      </c>
      <c r="L4164" s="150">
        <v>1814.136</v>
      </c>
      <c r="M4164" s="150">
        <v>4398.0104559441843</v>
      </c>
      <c r="N4164" s="150">
        <v>2640.3832054359782</v>
      </c>
      <c r="O4164" s="150">
        <v>4838</v>
      </c>
      <c r="P4164" s="150">
        <v>5469.6749999999993</v>
      </c>
      <c r="Q4164" s="150">
        <v>1924.563372288635</v>
      </c>
      <c r="R4164" s="150">
        <v>3113.0934517173991</v>
      </c>
      <c r="S4164" s="150">
        <v>4165.7850797509764</v>
      </c>
      <c r="T4164" s="150">
        <v>7129.6808927981883</v>
      </c>
      <c r="U4164" s="150">
        <v>844.63280579321213</v>
      </c>
      <c r="V4164" s="150">
        <v>5306</v>
      </c>
      <c r="W4164" s="150">
        <v>1880.6525973427681</v>
      </c>
      <c r="X4164" s="150">
        <v>9446.924431470703</v>
      </c>
      <c r="Y4164" s="150">
        <v>32070.674999999999</v>
      </c>
      <c r="Z4164" s="150">
        <v>4077.799</v>
      </c>
      <c r="AA4164" s="150">
        <v>50354.731955632298</v>
      </c>
      <c r="AB4164" s="150">
        <v>828</v>
      </c>
      <c r="AC4164" s="150">
        <v>4140.4203462200849</v>
      </c>
      <c r="AD4164" s="150">
        <v>10187.789385201761</v>
      </c>
      <c r="AE4164" s="150">
        <v>5975.2853069183993</v>
      </c>
      <c r="AF4164" s="150">
        <v>8024.3228198076804</v>
      </c>
      <c r="AG4164" s="150">
        <v>41702</v>
      </c>
      <c r="AH4164" s="150">
        <v>9781.4791437407039</v>
      </c>
      <c r="AI4164" s="150">
        <v>2321.8819291295999</v>
      </c>
      <c r="AJ4164" s="150">
        <v>17260.695101638099</v>
      </c>
      <c r="AK4164" s="150">
        <v>5812.3913207630376</v>
      </c>
      <c r="AL4164" s="150">
        <v>263447.84375</v>
      </c>
      <c r="AM4164" s="150">
        <v>201698.15625</v>
      </c>
      <c r="AN4164" s="150">
        <v>61749.69140625</v>
      </c>
      <c r="AO4164" s="5" t="s">
        <v>2850</v>
      </c>
    </row>
    <row r="4165" spans="1:41" ht="14.25" x14ac:dyDescent="0.45">
      <c r="A4165" s="150">
        <v>2020</v>
      </c>
      <c r="B4165" s="5" t="s">
        <v>1476</v>
      </c>
      <c r="C4165" s="5" t="s">
        <v>278</v>
      </c>
      <c r="D4165" s="5" t="s">
        <v>108</v>
      </c>
      <c r="E4165" s="5" t="s">
        <v>287</v>
      </c>
      <c r="F4165" s="5" t="s">
        <v>287</v>
      </c>
      <c r="G4165" s="5" t="s">
        <v>88</v>
      </c>
      <c r="H4165" s="5" t="s">
        <v>131</v>
      </c>
      <c r="I4165" s="150">
        <v>5556.6614960000024</v>
      </c>
      <c r="J4165" s="150">
        <v>11390.476630179321</v>
      </c>
      <c r="K4165" s="150">
        <v>1059</v>
      </c>
      <c r="L4165" s="150">
        <v>1615.626391548712</v>
      </c>
      <c r="M4165" s="150">
        <v>3921.039325239426</v>
      </c>
      <c r="N4165" s="150">
        <v>2505.4380000000001</v>
      </c>
      <c r="O4165" s="150">
        <v>4644.1952395817043</v>
      </c>
      <c r="P4165" s="150">
        <v>5469.6749999999993</v>
      </c>
      <c r="Q4165" s="150">
        <v>1606.9856898291839</v>
      </c>
      <c r="R4165" s="150">
        <v>3143.1799968232349</v>
      </c>
      <c r="S4165" s="150">
        <v>3938.318848250975</v>
      </c>
      <c r="T4165" s="150">
        <v>6264.3739218314804</v>
      </c>
      <c r="U4165" s="150">
        <v>673</v>
      </c>
      <c r="V4165" s="150">
        <v>4768</v>
      </c>
      <c r="W4165" s="150">
        <v>1915.504996258014</v>
      </c>
      <c r="X4165" s="150">
        <v>7576.5067518144351</v>
      </c>
      <c r="Y4165" s="150">
        <v>34796</v>
      </c>
      <c r="Z4165" s="150">
        <v>3551.2683999999999</v>
      </c>
      <c r="AA4165" s="150">
        <v>50427.299458848902</v>
      </c>
      <c r="AB4165" s="150">
        <v>804</v>
      </c>
      <c r="AC4165" s="150">
        <v>3762.8994895732062</v>
      </c>
      <c r="AD4165" s="150">
        <v>8644.1955715500007</v>
      </c>
      <c r="AE4165" s="150">
        <v>5986.181533950009</v>
      </c>
      <c r="AF4165" s="150">
        <v>9021.8443496801701</v>
      </c>
      <c r="AG4165" s="150">
        <v>40459.658061361733</v>
      </c>
      <c r="AH4165" s="150">
        <v>8725.28998125</v>
      </c>
      <c r="AI4165" s="150">
        <v>2380.7073543240958</v>
      </c>
      <c r="AJ4165" s="150">
        <v>16467.914942094008</v>
      </c>
      <c r="AK4165" s="150">
        <v>5468</v>
      </c>
      <c r="AL4165" s="150">
        <v>256543.265625</v>
      </c>
      <c r="AM4165" s="150">
        <v>201202.109375</v>
      </c>
      <c r="AN4165" s="150">
        <v>55341.1328125</v>
      </c>
      <c r="AO4165" s="5" t="s">
        <v>2852</v>
      </c>
    </row>
    <row r="4166" spans="1:41" ht="14.25" x14ac:dyDescent="0.45">
      <c r="A4166" s="150">
        <v>2020</v>
      </c>
      <c r="B4166" s="5" t="s">
        <v>7352</v>
      </c>
      <c r="C4166" s="5" t="s">
        <v>278</v>
      </c>
      <c r="D4166" s="5" t="s">
        <v>108</v>
      </c>
      <c r="E4166" s="5" t="s">
        <v>287</v>
      </c>
      <c r="F4166" s="5" t="s">
        <v>287</v>
      </c>
      <c r="G4166" s="5" t="s">
        <v>88</v>
      </c>
      <c r="H4166" s="5" t="s">
        <v>131</v>
      </c>
      <c r="I4166" s="150">
        <v>6069</v>
      </c>
      <c r="J4166" s="150">
        <v>17106.05356093415</v>
      </c>
      <c r="K4166" s="150">
        <v>873.22199999999998</v>
      </c>
      <c r="L4166" s="150">
        <v>1500</v>
      </c>
      <c r="M4166" s="150">
        <v>5100</v>
      </c>
      <c r="N4166" s="150">
        <v>4049.99</v>
      </c>
      <c r="O4166" s="150">
        <v>5806</v>
      </c>
      <c r="P4166" s="150">
        <v>4679.2529600000007</v>
      </c>
      <c r="Q4166" s="150">
        <v>2603.9339915621708</v>
      </c>
      <c r="R4166" s="150">
        <v>3587.0965099999999</v>
      </c>
      <c r="S4166" s="150">
        <v>6414.2891879999988</v>
      </c>
      <c r="T4166" s="150">
        <v>7456.3636363636369</v>
      </c>
      <c r="U4166" s="150">
        <v>752</v>
      </c>
      <c r="V4166" s="150">
        <v>6212</v>
      </c>
      <c r="W4166" s="150">
        <v>2577</v>
      </c>
      <c r="X4166" s="150">
        <v>11959</v>
      </c>
      <c r="Y4166" s="150">
        <v>28195</v>
      </c>
      <c r="Z4166" s="150">
        <v>5083.3510000000006</v>
      </c>
      <c r="AA4166" s="150">
        <v>44227</v>
      </c>
      <c r="AB4166" s="150">
        <v>1717</v>
      </c>
      <c r="AC4166" s="150">
        <v>3793.6982499999999</v>
      </c>
      <c r="AD4166" s="150">
        <v>10338.941000000001</v>
      </c>
      <c r="AE4166" s="150">
        <v>6401</v>
      </c>
      <c r="AF4166" s="150">
        <v>11126.085999999999</v>
      </c>
      <c r="AG4166" s="150">
        <v>51724</v>
      </c>
      <c r="AH4166" s="150">
        <v>8231.3324085082349</v>
      </c>
      <c r="AI4166" s="150">
        <v>3542</v>
      </c>
      <c r="AJ4166" s="150">
        <v>15429.80557189034</v>
      </c>
      <c r="AK4166" s="150">
        <v>4829</v>
      </c>
      <c r="AL4166" s="150">
        <v>281383.4375</v>
      </c>
      <c r="AM4166" s="150">
        <v>212539.28125</v>
      </c>
      <c r="AN4166" s="150">
        <v>68844.1484375</v>
      </c>
      <c r="AO4166" s="5" t="s">
        <v>7498</v>
      </c>
    </row>
    <row r="4167" spans="1:41" ht="14.25" x14ac:dyDescent="0.45">
      <c r="A4167" s="150">
        <v>2020</v>
      </c>
      <c r="B4167" s="5" t="s">
        <v>4024</v>
      </c>
      <c r="C4167" s="5" t="s">
        <v>278</v>
      </c>
      <c r="D4167" s="5" t="s">
        <v>108</v>
      </c>
      <c r="E4167" s="5" t="s">
        <v>287</v>
      </c>
      <c r="F4167" s="5" t="s">
        <v>287</v>
      </c>
      <c r="G4167" s="5" t="s">
        <v>88</v>
      </c>
      <c r="H4167" s="5" t="s">
        <v>131</v>
      </c>
      <c r="I4167" s="150">
        <v>5347.9351298509664</v>
      </c>
      <c r="J4167" s="150">
        <v>21669.868723796189</v>
      </c>
      <c r="K4167" s="150">
        <v>1169.014330561751</v>
      </c>
      <c r="L4167" s="150">
        <v>1360.9643000000001</v>
      </c>
      <c r="M4167" s="150">
        <v>4489.9782663558262</v>
      </c>
      <c r="N4167" s="150">
        <v>3260.2636916456249</v>
      </c>
      <c r="O4167" s="150">
        <v>6115.4264588629967</v>
      </c>
      <c r="P4167" s="150">
        <v>5464.4579235706306</v>
      </c>
      <c r="Q4167" s="150">
        <v>1606.0545378490961</v>
      </c>
      <c r="R4167" s="150">
        <v>3068.8481327822001</v>
      </c>
      <c r="S4167" s="150">
        <v>5365</v>
      </c>
      <c r="T4167" s="150">
        <v>5836.6440000000002</v>
      </c>
      <c r="U4167" s="150">
        <v>753.4576800000001</v>
      </c>
      <c r="V4167" s="150">
        <v>6676</v>
      </c>
      <c r="W4167" s="150">
        <v>2074.45759</v>
      </c>
      <c r="X4167" s="150">
        <v>7217.2548000000006</v>
      </c>
      <c r="Y4167" s="150">
        <v>27050.46388082231</v>
      </c>
      <c r="Z4167" s="150">
        <v>4324</v>
      </c>
      <c r="AA4167" s="150">
        <v>45294</v>
      </c>
      <c r="AB4167" s="150">
        <v>766.86</v>
      </c>
      <c r="AC4167" s="150">
        <v>3800.4771599999999</v>
      </c>
      <c r="AD4167" s="150">
        <v>9696.5348673138124</v>
      </c>
      <c r="AE4167" s="150">
        <v>6313.6674000000003</v>
      </c>
      <c r="AF4167" s="150">
        <v>8971.6052459520015</v>
      </c>
      <c r="AG4167" s="150">
        <v>48043</v>
      </c>
      <c r="AH4167" s="150">
        <v>6993</v>
      </c>
      <c r="AI4167" s="150">
        <v>3034.8467999999998</v>
      </c>
      <c r="AJ4167" s="150">
        <v>15810</v>
      </c>
      <c r="AK4167" s="150">
        <v>4799.9208152160008</v>
      </c>
      <c r="AL4167" s="150">
        <v>266374</v>
      </c>
      <c r="AM4167" s="150">
        <v>208815.0625</v>
      </c>
      <c r="AN4167" s="150">
        <v>57558.9375</v>
      </c>
      <c r="AO4167" s="5" t="s">
        <v>4478</v>
      </c>
    </row>
    <row r="4168" spans="1:41" ht="14.25" x14ac:dyDescent="0.45">
      <c r="A4168" s="150">
        <v>2020</v>
      </c>
      <c r="B4168" s="5" t="s">
        <v>4980</v>
      </c>
      <c r="C4168" s="5" t="s">
        <v>278</v>
      </c>
      <c r="D4168" s="5" t="s">
        <v>108</v>
      </c>
      <c r="E4168" s="5" t="s">
        <v>287</v>
      </c>
      <c r="F4168" s="5" t="s">
        <v>287</v>
      </c>
      <c r="G4168" s="5" t="s">
        <v>88</v>
      </c>
      <c r="H4168" s="5" t="s">
        <v>131</v>
      </c>
      <c r="I4168" s="150">
        <v>5518.519976937152</v>
      </c>
      <c r="J4168" s="150">
        <v>17325.522473218571</v>
      </c>
      <c r="K4168" s="150">
        <v>886</v>
      </c>
      <c r="L4168" s="150">
        <v>1375.6177511999999</v>
      </c>
      <c r="M4168" s="150">
        <v>5018.3999999999996</v>
      </c>
      <c r="N4168" s="150">
        <v>3967.4958609999999</v>
      </c>
      <c r="O4168" s="150">
        <v>6215.5924952519999</v>
      </c>
      <c r="P4168" s="150">
        <v>4685.6905741599994</v>
      </c>
      <c r="Q4168" s="150">
        <v>1791.5413238910221</v>
      </c>
      <c r="R4168" s="150">
        <v>3009.9890962329669</v>
      </c>
      <c r="S4168" s="150">
        <v>5696.18</v>
      </c>
      <c r="T4168" s="150">
        <v>6349.1716085500784</v>
      </c>
      <c r="U4168" s="150">
        <v>753.4576800000001</v>
      </c>
      <c r="V4168" s="150">
        <v>6408</v>
      </c>
      <c r="W4168" s="150">
        <v>2355.1799999999998</v>
      </c>
      <c r="X4168" s="150">
        <v>9569.6598499999982</v>
      </c>
      <c r="Y4168" s="150">
        <v>29222.621681618311</v>
      </c>
      <c r="Z4168" s="150">
        <v>5163.2512066081736</v>
      </c>
      <c r="AA4168" s="150">
        <v>45294</v>
      </c>
      <c r="AB4168" s="150">
        <v>1717</v>
      </c>
      <c r="AC4168" s="150">
        <v>3610.3063750000001</v>
      </c>
      <c r="AD4168" s="150">
        <v>10717.910019258259</v>
      </c>
      <c r="AE4168" s="150">
        <v>6139.3799999999992</v>
      </c>
      <c r="AF4168" s="150">
        <v>10561.7429813952</v>
      </c>
      <c r="AG4168" s="150">
        <v>52221</v>
      </c>
      <c r="AH4168" s="150">
        <v>8657.802245579076</v>
      </c>
      <c r="AI4168" s="150">
        <v>3375.18</v>
      </c>
      <c r="AJ4168" s="150">
        <v>15355.679760000001</v>
      </c>
      <c r="AK4168" s="150">
        <v>4877</v>
      </c>
      <c r="AL4168" s="150">
        <v>277838.90625</v>
      </c>
      <c r="AM4168" s="150">
        <v>212403.828125</v>
      </c>
      <c r="AN4168" s="150">
        <v>65435.07421875</v>
      </c>
      <c r="AO4168" s="5" t="s">
        <v>5743</v>
      </c>
    </row>
    <row r="4169" spans="1:41" ht="14.25" x14ac:dyDescent="0.45">
      <c r="A4169" s="150">
        <v>2020</v>
      </c>
      <c r="B4169" s="5" t="s">
        <v>1478</v>
      </c>
      <c r="C4169" s="5" t="s">
        <v>278</v>
      </c>
      <c r="D4169" s="5" t="s">
        <v>108</v>
      </c>
      <c r="E4169" s="5" t="s">
        <v>287</v>
      </c>
      <c r="F4169" s="5" t="s">
        <v>287</v>
      </c>
      <c r="G4169" s="5" t="s">
        <v>88</v>
      </c>
      <c r="H4169" s="5" t="s">
        <v>131</v>
      </c>
      <c r="I4169" s="150">
        <v>5347.9999999999991</v>
      </c>
      <c r="J4169" s="150">
        <v>12194.556516936351</v>
      </c>
      <c r="K4169" s="150">
        <v>1079.968563729529</v>
      </c>
      <c r="L4169" s="150">
        <v>1557.271222951141</v>
      </c>
      <c r="M4169" s="150">
        <v>4454.503621632397</v>
      </c>
      <c r="N4169" s="150">
        <v>2886.6582275241599</v>
      </c>
      <c r="O4169" s="150">
        <v>6294.6830473161181</v>
      </c>
      <c r="P4169" s="150">
        <v>5590.5485271999996</v>
      </c>
      <c r="Q4169" s="150">
        <v>1689.5351875501531</v>
      </c>
      <c r="R4169" s="150">
        <v>3456.4122954456279</v>
      </c>
      <c r="S4169" s="150">
        <v>4080.3620339145909</v>
      </c>
      <c r="T4169" s="150">
        <v>6716.8657642190738</v>
      </c>
      <c r="U4169" s="150">
        <v>828.07137822863933</v>
      </c>
      <c r="V4169" s="150">
        <v>6252</v>
      </c>
      <c r="W4169" s="150">
        <v>2073.9937117817949</v>
      </c>
      <c r="X4169" s="150">
        <v>7836.8088384000002</v>
      </c>
      <c r="Y4169" s="150">
        <v>29052.210149999999</v>
      </c>
      <c r="Z4169" s="150">
        <v>4359.2465756284701</v>
      </c>
      <c r="AA4169" s="150">
        <v>49637.741408593232</v>
      </c>
      <c r="AB4169" s="150">
        <v>829</v>
      </c>
      <c r="AC4169" s="150">
        <v>3746.9031399999999</v>
      </c>
      <c r="AD4169" s="150">
        <v>9400.2054416652391</v>
      </c>
      <c r="AE4169" s="150">
        <v>6281.4398075124909</v>
      </c>
      <c r="AF4169" s="150">
        <v>8102.1450567200654</v>
      </c>
      <c r="AG4169" s="150">
        <v>47114.273281198359</v>
      </c>
      <c r="AH4169" s="150">
        <v>9048.0757495207909</v>
      </c>
      <c r="AI4169" s="150">
        <v>2314.2399580799997</v>
      </c>
      <c r="AJ4169" s="150">
        <v>17249.763789072898</v>
      </c>
      <c r="AK4169" s="150">
        <v>5210.6621583534397</v>
      </c>
      <c r="AL4169" s="150">
        <v>264686.125</v>
      </c>
      <c r="AM4169" s="150">
        <v>205346.78125</v>
      </c>
      <c r="AN4169" s="150">
        <v>59339.37109375</v>
      </c>
      <c r="AO4169" s="5" t="s">
        <v>2851</v>
      </c>
    </row>
    <row r="4170" spans="1:41" ht="14.25" x14ac:dyDescent="0.45">
      <c r="A4170" s="150">
        <v>2020</v>
      </c>
      <c r="B4170" s="5" t="s">
        <v>6344</v>
      </c>
      <c r="C4170" s="5" t="s">
        <v>278</v>
      </c>
      <c r="D4170" s="5" t="s">
        <v>108</v>
      </c>
      <c r="E4170" s="5" t="s">
        <v>287</v>
      </c>
      <c r="F4170" s="5" t="s">
        <v>287</v>
      </c>
      <c r="G4170" s="5" t="s">
        <v>88</v>
      </c>
      <c r="H4170" s="5" t="s">
        <v>131</v>
      </c>
      <c r="I4170" s="150">
        <v>6069</v>
      </c>
      <c r="J4170" s="150">
        <v>18894.75060196648</v>
      </c>
      <c r="K4170" s="150">
        <v>881.90433659999997</v>
      </c>
      <c r="L4170" s="150">
        <v>1583.7261000000001</v>
      </c>
      <c r="M4170" s="150">
        <v>5300</v>
      </c>
      <c r="N4170" s="150">
        <v>4193</v>
      </c>
      <c r="O4170" s="150">
        <v>5805.6416325999999</v>
      </c>
      <c r="P4170" s="150">
        <v>4679.2529600000007</v>
      </c>
      <c r="Q4170" s="150">
        <v>1744.7850951990099</v>
      </c>
      <c r="R4170" s="150">
        <v>3753.2739930918028</v>
      </c>
      <c r="S4170" s="150">
        <v>5200</v>
      </c>
      <c r="T4170" s="150">
        <v>6594.4274913413883</v>
      </c>
      <c r="U4170" s="150">
        <v>589.40899999999999</v>
      </c>
      <c r="V4170" s="150">
        <v>6117</v>
      </c>
      <c r="W4170" s="150">
        <v>2814</v>
      </c>
      <c r="X4170" s="150">
        <v>9960</v>
      </c>
      <c r="Y4170" s="150">
        <v>28195</v>
      </c>
      <c r="Z4170" s="150">
        <v>5200.1706356168634</v>
      </c>
      <c r="AA4170" s="150">
        <v>45295</v>
      </c>
      <c r="AB4170" s="150">
        <v>1717</v>
      </c>
      <c r="AC4170" s="150">
        <v>3793.6982499999999</v>
      </c>
      <c r="AD4170" s="150">
        <v>13032.14522088205</v>
      </c>
      <c r="AE4170" s="150">
        <v>6163</v>
      </c>
      <c r="AF4170" s="150">
        <v>10417.397000000001</v>
      </c>
      <c r="AG4170" s="150">
        <v>51443</v>
      </c>
      <c r="AH4170" s="150">
        <v>8542.6281656689098</v>
      </c>
      <c r="AI4170" s="150">
        <v>3542</v>
      </c>
      <c r="AJ4170" s="150">
        <v>16745.34</v>
      </c>
      <c r="AK4170" s="150">
        <v>4829</v>
      </c>
      <c r="AL4170" s="150">
        <v>283095.53125</v>
      </c>
      <c r="AM4170" s="150">
        <v>214876.796875</v>
      </c>
      <c r="AN4170" s="150">
        <v>68218.75</v>
      </c>
      <c r="AO4170" s="5" t="s">
        <v>6721</v>
      </c>
    </row>
    <row r="4171" spans="1:41" ht="14.25" x14ac:dyDescent="0.45">
      <c r="A4171" s="150">
        <v>2020</v>
      </c>
      <c r="B4171" s="5" t="s">
        <v>582</v>
      </c>
      <c r="C4171" s="5" t="s">
        <v>278</v>
      </c>
      <c r="D4171" s="5" t="s">
        <v>108</v>
      </c>
      <c r="E4171" s="5" t="s">
        <v>287</v>
      </c>
      <c r="F4171" s="5" t="s">
        <v>287</v>
      </c>
      <c r="G4171" s="5" t="s">
        <v>88</v>
      </c>
      <c r="H4171" s="5" t="s">
        <v>131</v>
      </c>
      <c r="I4171" s="150">
        <v>5347.940945167973</v>
      </c>
      <c r="J4171" s="150">
        <v>14249.353560143591</v>
      </c>
      <c r="K4171" s="150">
        <v>1104.1492348212439</v>
      </c>
      <c r="L4171" s="150">
        <v>1371.0630668868</v>
      </c>
      <c r="M4171" s="150">
        <v>4208.1288000000004</v>
      </c>
      <c r="N4171" s="150">
        <v>3232.0989324000002</v>
      </c>
      <c r="O4171" s="150">
        <v>6115.4656535778731</v>
      </c>
      <c r="P4171" s="150">
        <v>5164.5</v>
      </c>
      <c r="Q4171" s="150">
        <v>1697.7050707798469</v>
      </c>
      <c r="R4171" s="150">
        <v>2997.4257472448339</v>
      </c>
      <c r="S4171" s="150">
        <v>4592.8623794085906</v>
      </c>
      <c r="T4171" s="150">
        <v>6217.6089597500004</v>
      </c>
      <c r="U4171" s="150">
        <v>731.67554527045127</v>
      </c>
      <c r="V4171" s="150">
        <v>151</v>
      </c>
      <c r="W4171" s="150">
        <v>2048.8396024250001</v>
      </c>
      <c r="X4171" s="150">
        <v>6233.5357920000006</v>
      </c>
      <c r="Y4171" s="150">
        <v>28793.77275</v>
      </c>
      <c r="Z4171" s="150">
        <v>4748.3965237561624</v>
      </c>
      <c r="AA4171" s="150">
        <v>44774.882225492358</v>
      </c>
      <c r="AB4171" s="150">
        <v>708</v>
      </c>
      <c r="AC4171" s="150">
        <v>3791.2400699999998</v>
      </c>
      <c r="AD4171" s="150">
        <v>9381.1107192233212</v>
      </c>
      <c r="AE4171" s="150">
        <v>6088.1502960000007</v>
      </c>
      <c r="AF4171" s="150">
        <v>7833.7668263043397</v>
      </c>
      <c r="AG4171" s="150">
        <v>47628.23386037891</v>
      </c>
      <c r="AH4171" s="150">
        <v>9076.6437498982486</v>
      </c>
      <c r="AI4171" s="150">
        <v>2933.1789119999999</v>
      </c>
      <c r="AJ4171" s="150">
        <v>15361.231266437941</v>
      </c>
      <c r="AK4171" s="150">
        <v>4724.406794560321</v>
      </c>
      <c r="AL4171" s="150">
        <v>251306.359375</v>
      </c>
      <c r="AM4171" s="150">
        <v>193962.4375</v>
      </c>
      <c r="AN4171" s="150">
        <v>57343.9296875</v>
      </c>
      <c r="AO4171" s="5" t="s">
        <v>1053</v>
      </c>
    </row>
    <row r="4172" spans="1:41" ht="14.25" x14ac:dyDescent="0.45">
      <c r="A4172" s="150">
        <v>2020</v>
      </c>
      <c r="B4172" s="5" t="s">
        <v>7352</v>
      </c>
      <c r="C4172" s="5" t="s">
        <v>278</v>
      </c>
      <c r="D4172" s="5" t="s">
        <v>108</v>
      </c>
      <c r="E4172" s="5" t="s">
        <v>111</v>
      </c>
      <c r="F4172" s="5" t="s">
        <v>111</v>
      </c>
      <c r="G4172" s="5" t="s">
        <v>87</v>
      </c>
      <c r="H4172" s="5" t="s">
        <v>131</v>
      </c>
      <c r="I4172" s="150">
        <v>14088</v>
      </c>
      <c r="J4172" s="150">
        <v>30336.617540158499</v>
      </c>
      <c r="K4172" s="150">
        <v>1837.8707999999999</v>
      </c>
      <c r="L4172" s="150">
        <v>2430</v>
      </c>
      <c r="M4172" s="150">
        <v>11513.745016680579</v>
      </c>
      <c r="N4172" s="150">
        <v>8820</v>
      </c>
      <c r="O4172" s="150">
        <v>6108</v>
      </c>
      <c r="P4172" s="150">
        <v>7736</v>
      </c>
      <c r="Q4172" s="150">
        <v>3072.4919647371298</v>
      </c>
      <c r="R4172" s="150">
        <v>6046.6014300000006</v>
      </c>
      <c r="S4172" s="150">
        <v>12276</v>
      </c>
      <c r="T4172" s="150">
        <v>8491.636363636364</v>
      </c>
      <c r="U4172" s="150">
        <v>1463</v>
      </c>
      <c r="V4172" s="150">
        <v>5004</v>
      </c>
      <c r="W4172" s="150">
        <v>2147</v>
      </c>
      <c r="X4172" s="150">
        <v>15845</v>
      </c>
      <c r="Y4172" s="150">
        <v>38254</v>
      </c>
      <c r="Z4172" s="150">
        <v>3223.221</v>
      </c>
      <c r="AA4172" s="150">
        <v>51895</v>
      </c>
      <c r="AB4172" s="150">
        <v>1963.2</v>
      </c>
      <c r="AC4172" s="150">
        <v>8606.2634934139405</v>
      </c>
      <c r="AD4172" s="150">
        <v>6325.2387500000004</v>
      </c>
      <c r="AE4172" s="150">
        <v>10234</v>
      </c>
      <c r="AF4172" s="150">
        <v>21766.067387853149</v>
      </c>
      <c r="AG4172" s="150">
        <v>75410</v>
      </c>
      <c r="AH4172" s="150">
        <v>18646</v>
      </c>
      <c r="AI4172" s="150">
        <v>4747</v>
      </c>
      <c r="AJ4172" s="150">
        <v>17126.481275661739</v>
      </c>
      <c r="AK4172" s="150">
        <v>3999</v>
      </c>
      <c r="AL4172" s="150">
        <v>399411.4375</v>
      </c>
      <c r="AM4172" s="150">
        <v>305511.71875</v>
      </c>
      <c r="AN4172" s="150">
        <v>93899.6953125</v>
      </c>
      <c r="AO4172" s="5" t="s">
        <v>7499</v>
      </c>
    </row>
    <row r="4173" spans="1:41" ht="14.25" x14ac:dyDescent="0.45">
      <c r="A4173" s="150">
        <v>2020</v>
      </c>
      <c r="B4173" s="5" t="s">
        <v>4024</v>
      </c>
      <c r="C4173" s="5" t="s">
        <v>278</v>
      </c>
      <c r="D4173" s="5" t="s">
        <v>108</v>
      </c>
      <c r="E4173" s="5" t="s">
        <v>111</v>
      </c>
      <c r="F4173" s="5" t="s">
        <v>111</v>
      </c>
      <c r="G4173" s="5" t="s">
        <v>87</v>
      </c>
      <c r="H4173" s="5" t="s">
        <v>131</v>
      </c>
      <c r="I4173" s="150">
        <v>10679.511606409736</v>
      </c>
      <c r="J4173" s="150">
        <v>9588.7691679477175</v>
      </c>
      <c r="K4173" s="150">
        <v>1976.5783265837997</v>
      </c>
      <c r="L4173" s="150">
        <v>2305.6234204794</v>
      </c>
      <c r="M4173" s="150">
        <v>9170.8778851241914</v>
      </c>
      <c r="N4173" s="150">
        <v>9260.7069333659765</v>
      </c>
      <c r="O4173" s="150">
        <v>5755.3935670369192</v>
      </c>
      <c r="P4173" s="150">
        <v>6853.3536314801586</v>
      </c>
      <c r="Q4173" s="150">
        <v>3677.255376692905</v>
      </c>
      <c r="R4173" s="150">
        <v>6296.3312433973406</v>
      </c>
      <c r="S4173" s="150">
        <v>7831.6303656191221</v>
      </c>
      <c r="T4173" s="150">
        <v>7275.285039099731</v>
      </c>
      <c r="U4173" s="150">
        <v>1497.8528021675918</v>
      </c>
      <c r="V4173" s="150">
        <v>5375.1517700642717</v>
      </c>
      <c r="W4173" s="150">
        <v>3937.213079983384</v>
      </c>
      <c r="X4173" s="150">
        <v>9414.0048616233144</v>
      </c>
      <c r="Y4173" s="150">
        <v>35427.428455839618</v>
      </c>
      <c r="Z4173" s="150">
        <v>2589.1455580325514</v>
      </c>
      <c r="AA4173" s="150">
        <v>54334.610398629389</v>
      </c>
      <c r="AB4173" s="150">
        <v>1487.1538535806803</v>
      </c>
      <c r="AC4173" s="150">
        <v>8791.8125885520622</v>
      </c>
      <c r="AD4173" s="150">
        <v>6477.2697221094686</v>
      </c>
      <c r="AE4173" s="150">
        <v>10122.30205757494</v>
      </c>
      <c r="AF4173" s="150">
        <v>30827.950458326421</v>
      </c>
      <c r="AG4173" s="150">
        <v>77763.168014247902</v>
      </c>
      <c r="AH4173" s="150">
        <v>15991.718452856423</v>
      </c>
      <c r="AI4173" s="150">
        <v>3527.4433491046784</v>
      </c>
      <c r="AJ4173" s="150">
        <v>17148.232628737765</v>
      </c>
      <c r="AK4173" s="150">
        <v>4070.1303141579924</v>
      </c>
      <c r="AL4173" s="150">
        <v>369453.84375</v>
      </c>
      <c r="AM4173" s="150">
        <v>292539.1875</v>
      </c>
      <c r="AN4173" s="150">
        <v>76914.703125</v>
      </c>
      <c r="AO4173" s="5" t="s">
        <v>4479</v>
      </c>
    </row>
    <row r="4174" spans="1:41" ht="14.25" x14ac:dyDescent="0.45">
      <c r="A4174" s="150">
        <v>2020</v>
      </c>
      <c r="B4174" s="5" t="s">
        <v>4980</v>
      </c>
      <c r="C4174" s="5" t="s">
        <v>278</v>
      </c>
      <c r="D4174" s="5" t="s">
        <v>108</v>
      </c>
      <c r="E4174" s="5" t="s">
        <v>111</v>
      </c>
      <c r="F4174" s="5" t="s">
        <v>111</v>
      </c>
      <c r="G4174" s="5" t="s">
        <v>87</v>
      </c>
      <c r="H4174" s="5" t="s">
        <v>131</v>
      </c>
      <c r="I4174" s="150">
        <v>12228.486819741926</v>
      </c>
      <c r="J4174" s="150">
        <v>27335.784446748326</v>
      </c>
      <c r="K4174" s="150">
        <v>1881.5846870402984</v>
      </c>
      <c r="L4174" s="150">
        <v>1966.0685695579805</v>
      </c>
      <c r="M4174" s="150">
        <v>9799.7688153734707</v>
      </c>
      <c r="N4174" s="150">
        <v>8972.0622783885829</v>
      </c>
      <c r="O4174" s="150">
        <v>5889.2920366109011</v>
      </c>
      <c r="P4174" s="150">
        <v>8055.8826557735892</v>
      </c>
      <c r="Q4174" s="150">
        <v>3750.3217295165205</v>
      </c>
      <c r="R4174" s="150">
        <v>6128.3440316995311</v>
      </c>
      <c r="S4174" s="150">
        <v>11391.326314827726</v>
      </c>
      <c r="T4174" s="150">
        <v>8330.7990235507641</v>
      </c>
      <c r="U4174" s="150">
        <v>1457.8898291213839</v>
      </c>
      <c r="V4174" s="150">
        <v>4761.0516419592614</v>
      </c>
      <c r="W4174" s="150">
        <v>3516.8676347895139</v>
      </c>
      <c r="X4174" s="150">
        <v>14559.477115990185</v>
      </c>
      <c r="Y4174" s="150">
        <v>34926.874906236582</v>
      </c>
      <c r="Z4174" s="150">
        <v>3657.9684605511488</v>
      </c>
      <c r="AA4174" s="150">
        <v>51656.160695404455</v>
      </c>
      <c r="AB4174" s="150">
        <v>770.59890967844569</v>
      </c>
      <c r="AC4174" s="150">
        <v>8816.9450468642572</v>
      </c>
      <c r="AD4174" s="150">
        <v>7322.5453274277306</v>
      </c>
      <c r="AE4174" s="150">
        <v>10169.822907999596</v>
      </c>
      <c r="AF4174" s="150">
        <v>30095.011472577135</v>
      </c>
      <c r="AG4174" s="150">
        <v>79707.002357577832</v>
      </c>
      <c r="AH4174" s="150">
        <v>16234.644597144552</v>
      </c>
      <c r="AI4174" s="150">
        <v>4156.0273628738878</v>
      </c>
      <c r="AJ4174" s="150">
        <v>17308.276321304656</v>
      </c>
      <c r="AK4174" s="150">
        <v>3921.7236403365223</v>
      </c>
      <c r="AL4174" s="150">
        <v>398768.625</v>
      </c>
      <c r="AM4174" s="150">
        <v>310993.96875</v>
      </c>
      <c r="AN4174" s="150">
        <v>87774.6640625</v>
      </c>
      <c r="AO4174" s="5" t="s">
        <v>5744</v>
      </c>
    </row>
    <row r="4175" spans="1:41" ht="14.25" x14ac:dyDescent="0.45">
      <c r="A4175" s="150">
        <v>2020</v>
      </c>
      <c r="B4175" s="5" t="s">
        <v>1477</v>
      </c>
      <c r="C4175" s="5" t="s">
        <v>278</v>
      </c>
      <c r="D4175" s="5" t="s">
        <v>108</v>
      </c>
      <c r="E4175" s="5" t="s">
        <v>111</v>
      </c>
      <c r="F4175" s="5" t="s">
        <v>111</v>
      </c>
      <c r="G4175" s="5" t="s">
        <v>87</v>
      </c>
      <c r="H4175" s="5" t="s">
        <v>131</v>
      </c>
      <c r="I4175" s="150">
        <v>10547.931773176828</v>
      </c>
      <c r="J4175" s="150">
        <v>10792.045715819782</v>
      </c>
      <c r="K4175" s="150">
        <v>1991.9426071775815</v>
      </c>
      <c r="L4175" s="150">
        <v>1496.8733012166745</v>
      </c>
      <c r="M4175" s="150">
        <v>7031.2816023367286</v>
      </c>
      <c r="N4175" s="150">
        <v>7395.6032657862906</v>
      </c>
      <c r="O4175" s="150">
        <v>7267.9708903774108</v>
      </c>
      <c r="P4175" s="150">
        <v>2398.3086522685926</v>
      </c>
      <c r="Q4175" s="150">
        <v>3331.2916674335324</v>
      </c>
      <c r="R4175" s="150">
        <v>5739.4613857342956</v>
      </c>
      <c r="S4175" s="150">
        <v>6828.4205290618902</v>
      </c>
      <c r="T4175" s="150">
        <v>6751.1226482872244</v>
      </c>
      <c r="U4175" s="150">
        <v>1876.1923210299074</v>
      </c>
      <c r="V4175" s="150">
        <v>5984.1508457850859</v>
      </c>
      <c r="W4175" s="150">
        <v>2970.9698640560123</v>
      </c>
      <c r="X4175" s="150">
        <v>9012.9582641784564</v>
      </c>
      <c r="Y4175" s="150">
        <v>33637.191909736663</v>
      </c>
      <c r="Z4175" s="150">
        <v>3909.0106875000783</v>
      </c>
      <c r="AA4175" s="150">
        <v>36993.968002807916</v>
      </c>
      <c r="AB4175" s="150">
        <v>1538.3705706752855</v>
      </c>
      <c r="AC4175" s="150">
        <v>7098.6394534613537</v>
      </c>
      <c r="AD4175" s="150">
        <v>5321.2127365516353</v>
      </c>
      <c r="AE4175" s="150">
        <v>8986.9407968907271</v>
      </c>
      <c r="AF4175" s="150">
        <v>30043.659514895582</v>
      </c>
      <c r="AG4175" s="150">
        <v>82199.898579276851</v>
      </c>
      <c r="AH4175" s="150">
        <v>16328.511653124146</v>
      </c>
      <c r="AI4175" s="150">
        <v>3096.6624868701074</v>
      </c>
      <c r="AJ4175" s="150">
        <v>21697.803786793858</v>
      </c>
      <c r="AK4175" s="150">
        <v>4395.8922123902594</v>
      </c>
      <c r="AL4175" s="150">
        <v>346664.3125</v>
      </c>
      <c r="AM4175" s="150">
        <v>274128.96875</v>
      </c>
      <c r="AN4175" s="150">
        <v>72535.3125</v>
      </c>
      <c r="AO4175" s="5" t="s">
        <v>2855</v>
      </c>
    </row>
    <row r="4176" spans="1:41" ht="14.25" x14ac:dyDescent="0.45">
      <c r="A4176" s="150">
        <v>2020</v>
      </c>
      <c r="B4176" s="5" t="s">
        <v>1476</v>
      </c>
      <c r="C4176" s="5" t="s">
        <v>278</v>
      </c>
      <c r="D4176" s="5" t="s">
        <v>108</v>
      </c>
      <c r="E4176" s="5" t="s">
        <v>111</v>
      </c>
      <c r="F4176" s="5" t="s">
        <v>111</v>
      </c>
      <c r="G4176" s="5" t="s">
        <v>87</v>
      </c>
      <c r="H4176" s="5" t="s">
        <v>131</v>
      </c>
      <c r="I4176" s="150">
        <v>11784.969763349991</v>
      </c>
      <c r="J4176" s="150">
        <v>967.91328458281635</v>
      </c>
      <c r="K4176" s="150">
        <v>0</v>
      </c>
      <c r="L4176" s="150">
        <v>1518.6862609799095</v>
      </c>
      <c r="M4176" s="150">
        <v>7278.0333925105178</v>
      </c>
      <c r="N4176" s="150">
        <v>7074.0762098280074</v>
      </c>
      <c r="O4176" s="150">
        <v>5790.6366689020697</v>
      </c>
      <c r="P4176" s="150">
        <v>2450.1006809277324</v>
      </c>
      <c r="Q4176" s="150">
        <v>4515.2362069934725</v>
      </c>
      <c r="R4176" s="150">
        <v>6508.0532967214476</v>
      </c>
      <c r="S4176" s="150">
        <v>13119.604196131817</v>
      </c>
      <c r="T4176" s="150">
        <v>6546.3276671900458</v>
      </c>
      <c r="U4176" s="150">
        <v>1880.006709079049</v>
      </c>
      <c r="V4176" s="150">
        <v>6295.9278267469272</v>
      </c>
      <c r="W4176" s="150">
        <v>2161.5232863363358</v>
      </c>
      <c r="X4176" s="150">
        <v>9777.3000596518723</v>
      </c>
      <c r="Y4176" s="150">
        <v>39861.858007760995</v>
      </c>
      <c r="Z4176" s="150">
        <v>3182.7113340566425</v>
      </c>
      <c r="AA4176" s="150">
        <v>43772.658271088265</v>
      </c>
      <c r="AB4176" s="150">
        <v>1560.7882431207827</v>
      </c>
      <c r="AC4176" s="150">
        <v>7551.0659380583465</v>
      </c>
      <c r="AD4176" s="150">
        <v>6181.4347591486976</v>
      </c>
      <c r="AE4176" s="150">
        <v>9476.40480272489</v>
      </c>
      <c r="AF4176" s="150">
        <v>29585.779090421984</v>
      </c>
      <c r="AG4176" s="150">
        <v>79995.357786155801</v>
      </c>
      <c r="AH4176" s="150">
        <v>16080.351171878867</v>
      </c>
      <c r="AI4176" s="150">
        <v>3141.7881325553599</v>
      </c>
      <c r="AJ4176" s="150">
        <v>23955.757523793218</v>
      </c>
      <c r="AK4176" s="150">
        <v>3732.4173526140157</v>
      </c>
      <c r="AL4176" s="150">
        <v>355746.71875</v>
      </c>
      <c r="AM4176" s="150">
        <v>280376.5625</v>
      </c>
      <c r="AN4176" s="150">
        <v>75370.203125</v>
      </c>
      <c r="AO4176" s="5" t="s">
        <v>2854</v>
      </c>
    </row>
    <row r="4177" spans="1:41" ht="14.25" x14ac:dyDescent="0.45">
      <c r="A4177" s="150">
        <v>2020</v>
      </c>
      <c r="B4177" s="5" t="s">
        <v>582</v>
      </c>
      <c r="C4177" s="5" t="s">
        <v>278</v>
      </c>
      <c r="D4177" s="5" t="s">
        <v>108</v>
      </c>
      <c r="E4177" s="5" t="s">
        <v>111</v>
      </c>
      <c r="F4177" s="5" t="s">
        <v>111</v>
      </c>
      <c r="G4177" s="5" t="s">
        <v>87</v>
      </c>
      <c r="H4177" s="5" t="s">
        <v>131</v>
      </c>
      <c r="I4177" s="150">
        <v>19329.650050451262</v>
      </c>
      <c r="J4177" s="150">
        <v>6331.7154988218381</v>
      </c>
      <c r="K4177" s="150">
        <v>1972.7437783354692</v>
      </c>
      <c r="L4177" s="150">
        <v>2819.3827337789721</v>
      </c>
      <c r="M4177" s="150">
        <v>8802.5109003368398</v>
      </c>
      <c r="N4177" s="150">
        <v>9216.4952114736498</v>
      </c>
      <c r="O4177" s="150">
        <v>5589.3546362091101</v>
      </c>
      <c r="P4177" s="150">
        <v>2345.2786695545597</v>
      </c>
      <c r="Q4177" s="150">
        <v>3505.5121566306789</v>
      </c>
      <c r="R4177" s="150">
        <v>6003.1232206192981</v>
      </c>
      <c r="S4177" s="150">
        <v>8039.8397796254185</v>
      </c>
      <c r="T4177" s="150">
        <v>6804.2712921096254</v>
      </c>
      <c r="U4177" s="150">
        <v>1536.4483562828186</v>
      </c>
      <c r="V4177" s="150">
        <v>5475.2434639249868</v>
      </c>
      <c r="W4177" s="150">
        <v>3149.7191303797781</v>
      </c>
      <c r="X4177" s="150">
        <v>9416.663875481252</v>
      </c>
      <c r="Y4177" s="150">
        <v>36319.444216302567</v>
      </c>
      <c r="Z4177" s="150">
        <v>2559.8118560792182</v>
      </c>
      <c r="AA4177" s="150">
        <v>50188.624206426088</v>
      </c>
      <c r="AB4177" s="150">
        <v>1525.4737251665126</v>
      </c>
      <c r="AC4177" s="150">
        <v>8447.5730467932426</v>
      </c>
      <c r="AD4177" s="150">
        <v>5320.8336965078988</v>
      </c>
      <c r="AE4177" s="150">
        <v>9427.2081289067228</v>
      </c>
      <c r="AF4177" s="150">
        <v>31925.352203932216</v>
      </c>
      <c r="AG4177" s="150">
        <v>77576.377942182706</v>
      </c>
      <c r="AH4177" s="150">
        <v>18887.974837866255</v>
      </c>
      <c r="AI4177" s="150">
        <v>3430.6696869572079</v>
      </c>
      <c r="AJ4177" s="150">
        <v>17208.85582388379</v>
      </c>
      <c r="AK4177" s="150">
        <v>4325.7048878496716</v>
      </c>
      <c r="AL4177" s="150">
        <v>367481.84375</v>
      </c>
      <c r="AM4177" s="150">
        <v>290216.09375</v>
      </c>
      <c r="AN4177" s="150">
        <v>77265.7578125</v>
      </c>
      <c r="AO4177" s="5" t="s">
        <v>1054</v>
      </c>
    </row>
    <row r="4178" spans="1:41" ht="14.25" x14ac:dyDescent="0.45">
      <c r="A4178" s="150">
        <v>2020</v>
      </c>
      <c r="B4178" s="5" t="s">
        <v>6344</v>
      </c>
      <c r="C4178" s="5" t="s">
        <v>278</v>
      </c>
      <c r="D4178" s="5" t="s">
        <v>108</v>
      </c>
      <c r="E4178" s="5" t="s">
        <v>111</v>
      </c>
      <c r="F4178" s="5" t="s">
        <v>111</v>
      </c>
      <c r="G4178" s="5" t="s">
        <v>87</v>
      </c>
      <c r="H4178" s="5" t="s">
        <v>131</v>
      </c>
      <c r="I4178" s="150">
        <v>14019.614981011284</v>
      </c>
      <c r="J4178" s="150">
        <v>26644.91799191654</v>
      </c>
      <c r="K4178" s="150">
        <v>1865.4967420245578</v>
      </c>
      <c r="L4178" s="150">
        <v>2552.804204839515</v>
      </c>
      <c r="M4178" s="150">
        <v>10417.279104363839</v>
      </c>
      <c r="N4178" s="150">
        <v>10677.116274634933</v>
      </c>
      <c r="O4178" s="150">
        <v>5355.7507435137932</v>
      </c>
      <c r="P4178" s="150">
        <v>8607.4670604529165</v>
      </c>
      <c r="Q4178" s="150">
        <v>3366.5214567206599</v>
      </c>
      <c r="R4178" s="150">
        <v>6390.0109945088507</v>
      </c>
      <c r="S4178" s="150">
        <v>13227.890416488492</v>
      </c>
      <c r="T4178" s="150">
        <v>8475.5129663657845</v>
      </c>
      <c r="U4178" s="150">
        <v>1558.0733417211354</v>
      </c>
      <c r="V4178" s="150">
        <v>5297.44936185186</v>
      </c>
      <c r="W4178" s="150">
        <v>2310.2116780177876</v>
      </c>
      <c r="X4178" s="150">
        <v>15141.224780751907</v>
      </c>
      <c r="Y4178" s="150">
        <v>38829.014732378055</v>
      </c>
      <c r="Z4178" s="150">
        <v>3649.8350169776759</v>
      </c>
      <c r="AA4178" s="150">
        <v>51689.463748408532</v>
      </c>
      <c r="AB4178" s="150">
        <v>1909.2742382915021</v>
      </c>
      <c r="AC4178" s="150">
        <v>8735.628482681479</v>
      </c>
      <c r="AD4178" s="150">
        <v>6673.6780399154904</v>
      </c>
      <c r="AE4178" s="150">
        <v>11299.094863807897</v>
      </c>
      <c r="AF4178" s="150">
        <v>28169.114187967152</v>
      </c>
      <c r="AG4178" s="150">
        <v>78356.371131924927</v>
      </c>
      <c r="AH4178" s="150">
        <v>16724.67390979749</v>
      </c>
      <c r="AI4178" s="150">
        <v>4818.3544971662732</v>
      </c>
      <c r="AJ4178" s="150">
        <v>17779.291631001568</v>
      </c>
      <c r="AK4178" s="150">
        <v>4059.1109404187755</v>
      </c>
      <c r="AL4178" s="150">
        <v>408600.25</v>
      </c>
      <c r="AM4178" s="150">
        <v>317621.78125</v>
      </c>
      <c r="AN4178" s="150">
        <v>90978.453125</v>
      </c>
      <c r="AO4178" s="5" t="s">
        <v>6722</v>
      </c>
    </row>
    <row r="4179" spans="1:41" ht="14.25" x14ac:dyDescent="0.45">
      <c r="A4179" s="150">
        <v>2020</v>
      </c>
      <c r="B4179" s="5" t="s">
        <v>1478</v>
      </c>
      <c r="C4179" s="5" t="s">
        <v>278</v>
      </c>
      <c r="D4179" s="5" t="s">
        <v>108</v>
      </c>
      <c r="E4179" s="5" t="s">
        <v>111</v>
      </c>
      <c r="F4179" s="5" t="s">
        <v>111</v>
      </c>
      <c r="G4179" s="5" t="s">
        <v>87</v>
      </c>
      <c r="H4179" s="5" t="s">
        <v>131</v>
      </c>
      <c r="I4179" s="150">
        <v>9453.0271545876931</v>
      </c>
      <c r="J4179" s="150">
        <v>7644.2510128398972</v>
      </c>
      <c r="K4179" s="150">
        <v>1806.7065790979366</v>
      </c>
      <c r="L4179" s="150">
        <v>2375.4403986212237</v>
      </c>
      <c r="M4179" s="150">
        <v>7204.3143018498067</v>
      </c>
      <c r="N4179" s="150">
        <v>8358.16527001129</v>
      </c>
      <c r="O4179" s="150">
        <v>5110.0943509855424</v>
      </c>
      <c r="P4179" s="150">
        <v>2897.3058066547883</v>
      </c>
      <c r="Q4179" s="150">
        <v>5037.3638468309737</v>
      </c>
      <c r="R4179" s="150">
        <v>5985.9694764119467</v>
      </c>
      <c r="S4179" s="150">
        <v>9651.0277138166894</v>
      </c>
      <c r="T4179" s="150">
        <v>6001.483009202836</v>
      </c>
      <c r="U4179" s="150">
        <v>1435.3777335374525</v>
      </c>
      <c r="V4179" s="150">
        <v>5565.6149344330815</v>
      </c>
      <c r="W4179" s="150">
        <v>3174.9781080944035</v>
      </c>
      <c r="X4179" s="150">
        <v>9004.5476685174945</v>
      </c>
      <c r="Y4179" s="150">
        <v>34131.567794089417</v>
      </c>
      <c r="Z4179" s="150">
        <v>2898.761818427236</v>
      </c>
      <c r="AA4179" s="150">
        <v>42352.386464791532</v>
      </c>
      <c r="AB4179" s="150">
        <v>1537.7071673349203</v>
      </c>
      <c r="AC4179" s="150">
        <v>7634.3288933656722</v>
      </c>
      <c r="AD4179" s="150">
        <v>5789.8159582229609</v>
      </c>
      <c r="AE4179" s="150">
        <v>8753.7415500056504</v>
      </c>
      <c r="AF4179" s="150">
        <v>31097.085232938567</v>
      </c>
      <c r="AG4179" s="150">
        <v>75927.310148026183</v>
      </c>
      <c r="AH4179" s="150">
        <v>13097.132823026399</v>
      </c>
      <c r="AI4179" s="150">
        <v>3117.4523723379893</v>
      </c>
      <c r="AJ4179" s="150">
        <v>17525.807384969474</v>
      </c>
      <c r="AK4179" s="150">
        <v>4302.7898406129725</v>
      </c>
      <c r="AL4179" s="150">
        <v>338871.5</v>
      </c>
      <c r="AM4179" s="150">
        <v>269073.5</v>
      </c>
      <c r="AN4179" s="150">
        <v>69798.046875</v>
      </c>
      <c r="AO4179" s="5" t="s">
        <v>2853</v>
      </c>
    </row>
    <row r="4180" spans="1:41" ht="14.25" x14ac:dyDescent="0.45">
      <c r="A4180" s="150">
        <v>2020</v>
      </c>
      <c r="B4180" s="5" t="s">
        <v>582</v>
      </c>
      <c r="C4180" s="5" t="s">
        <v>278</v>
      </c>
      <c r="D4180" s="5" t="s">
        <v>108</v>
      </c>
      <c r="E4180" s="5" t="s">
        <v>111</v>
      </c>
      <c r="F4180" s="5" t="s">
        <v>111</v>
      </c>
      <c r="G4180" s="5" t="s">
        <v>88</v>
      </c>
      <c r="H4180" s="5" t="s">
        <v>131</v>
      </c>
      <c r="I4180" s="150">
        <v>19339.091513319388</v>
      </c>
      <c r="J4180" s="150">
        <v>6254.0412775470204</v>
      </c>
      <c r="K4180" s="150">
        <v>2273.9486653129679</v>
      </c>
      <c r="L4180" s="150">
        <v>2767.1370022800002</v>
      </c>
      <c r="M4180" s="150">
        <v>8511.7166021603971</v>
      </c>
      <c r="N4180" s="150">
        <v>9117.011566000001</v>
      </c>
      <c r="O4180" s="150">
        <v>5406.4345859442074</v>
      </c>
      <c r="P4180" s="150">
        <v>2468</v>
      </c>
      <c r="Q4180" s="150">
        <v>3389.0418354554349</v>
      </c>
      <c r="R4180" s="150">
        <v>5708.5900497499988</v>
      </c>
      <c r="S4180" s="150">
        <v>7721</v>
      </c>
      <c r="T4180" s="150">
        <v>6347.6844609999998</v>
      </c>
      <c r="U4180" s="150">
        <v>1442.4213999999999</v>
      </c>
      <c r="V4180" s="150">
        <v>122</v>
      </c>
      <c r="W4180" s="150">
        <v>3054.6335890699988</v>
      </c>
      <c r="X4180" s="150">
        <v>9287.6924160000017</v>
      </c>
      <c r="Y4180" s="150">
        <v>35473</v>
      </c>
      <c r="Z4180" s="150">
        <v>2477.6718288172988</v>
      </c>
      <c r="AA4180" s="150">
        <v>49410.425180987957</v>
      </c>
      <c r="AB4180" s="150">
        <v>1390</v>
      </c>
      <c r="AC4180" s="150">
        <v>8170.87273</v>
      </c>
      <c r="AD4180" s="150">
        <v>5150.0971543478354</v>
      </c>
      <c r="AE4180" s="150">
        <v>9115.7767199999998</v>
      </c>
      <c r="AF4180" s="150">
        <v>31333.746332450879</v>
      </c>
      <c r="AG4180" s="150">
        <v>76814.159814249404</v>
      </c>
      <c r="AH4180" s="150">
        <v>18629.283467578789</v>
      </c>
      <c r="AI4180" s="150">
        <v>3317.3362080000002</v>
      </c>
      <c r="AJ4180" s="150">
        <v>16973.161815798008</v>
      </c>
      <c r="AK4180" s="150">
        <v>4074.7527319957571</v>
      </c>
      <c r="AL4180" s="150">
        <v>355540.75</v>
      </c>
      <c r="AM4180" s="150">
        <v>280376.15625</v>
      </c>
      <c r="AN4180" s="150">
        <v>75164.578125</v>
      </c>
      <c r="AO4180" s="5" t="s">
        <v>1055</v>
      </c>
    </row>
    <row r="4181" spans="1:41" ht="14.25" x14ac:dyDescent="0.45">
      <c r="A4181" s="150">
        <v>2020</v>
      </c>
      <c r="B4181" s="5" t="s">
        <v>4024</v>
      </c>
      <c r="C4181" s="5" t="s">
        <v>278</v>
      </c>
      <c r="D4181" s="5" t="s">
        <v>108</v>
      </c>
      <c r="E4181" s="5" t="s">
        <v>111</v>
      </c>
      <c r="F4181" s="5" t="s">
        <v>111</v>
      </c>
      <c r="G4181" s="5" t="s">
        <v>88</v>
      </c>
      <c r="H4181" s="5" t="s">
        <v>131</v>
      </c>
      <c r="I4181" s="150">
        <v>10588.847315288989</v>
      </c>
      <c r="J4181" s="150">
        <v>8962.3471783743335</v>
      </c>
      <c r="K4181" s="150">
        <v>1920.1999254780001</v>
      </c>
      <c r="L4181" s="150">
        <v>2303.9105</v>
      </c>
      <c r="M4181" s="150">
        <v>8918.0551473587984</v>
      </c>
      <c r="N4181" s="150">
        <v>9014.236619796824</v>
      </c>
      <c r="O4181" s="150">
        <v>5585.7602932806094</v>
      </c>
      <c r="P4181" s="150">
        <v>6890.4028609233483</v>
      </c>
      <c r="Q4181" s="150">
        <v>3579.3865755000002</v>
      </c>
      <c r="R4181" s="150">
        <v>6062.8741249999994</v>
      </c>
      <c r="S4181" s="150">
        <v>7608</v>
      </c>
      <c r="T4181" s="150">
        <v>7216.2143999999989</v>
      </c>
      <c r="U4181" s="150">
        <v>1428.14</v>
      </c>
      <c r="V4181" s="150">
        <v>5275</v>
      </c>
      <c r="W4181" s="150">
        <v>3836.1828799999989</v>
      </c>
      <c r="X4181" s="150">
        <v>8634.2796000000017</v>
      </c>
      <c r="Y4181" s="150">
        <v>34468</v>
      </c>
      <c r="Z4181" s="150">
        <v>2520</v>
      </c>
      <c r="AA4181" s="150">
        <v>53624</v>
      </c>
      <c r="AB4181" s="150">
        <v>1390</v>
      </c>
      <c r="AC4181" s="150">
        <v>8549.4399200000007</v>
      </c>
      <c r="AD4181" s="150">
        <v>6304.8795675600004</v>
      </c>
      <c r="AE4181" s="150">
        <v>9843.2504606896</v>
      </c>
      <c r="AF4181" s="150">
        <v>30577.647312000008</v>
      </c>
      <c r="AG4181" s="150">
        <v>77182</v>
      </c>
      <c r="AH4181" s="150">
        <v>15630</v>
      </c>
      <c r="AI4181" s="150">
        <v>3430.1988000000001</v>
      </c>
      <c r="AJ4181" s="150">
        <v>17009</v>
      </c>
      <c r="AK4181" s="150">
        <v>3889.0290385955259</v>
      </c>
      <c r="AL4181" s="150">
        <v>362241.28125</v>
      </c>
      <c r="AM4181" s="150">
        <v>287878.5</v>
      </c>
      <c r="AN4181" s="150">
        <v>74362.8046875</v>
      </c>
      <c r="AO4181" s="5" t="s">
        <v>4480</v>
      </c>
    </row>
    <row r="4182" spans="1:41" ht="14.25" x14ac:dyDescent="0.45">
      <c r="A4182" s="150">
        <v>2020</v>
      </c>
      <c r="B4182" s="5" t="s">
        <v>1478</v>
      </c>
      <c r="C4182" s="5" t="s">
        <v>278</v>
      </c>
      <c r="D4182" s="5" t="s">
        <v>108</v>
      </c>
      <c r="E4182" s="5" t="s">
        <v>111</v>
      </c>
      <c r="F4182" s="5" t="s">
        <v>111</v>
      </c>
      <c r="G4182" s="5" t="s">
        <v>88</v>
      </c>
      <c r="H4182" s="5" t="s">
        <v>131</v>
      </c>
      <c r="I4182" s="150">
        <v>9620</v>
      </c>
      <c r="J4182" s="150">
        <v>7570.9749273681973</v>
      </c>
      <c r="K4182" s="150">
        <v>1797.7733907593281</v>
      </c>
      <c r="L4182" s="150">
        <v>2353.6152942328399</v>
      </c>
      <c r="M4182" s="150">
        <v>7163.5203382837208</v>
      </c>
      <c r="N4182" s="150">
        <v>8178.1072754731194</v>
      </c>
      <c r="O4182" s="150">
        <v>5053.5861957721681</v>
      </c>
      <c r="P4182" s="150">
        <v>2619</v>
      </c>
      <c r="Q4182" s="150">
        <v>4985.6175803591013</v>
      </c>
      <c r="R4182" s="150">
        <v>6110.2716515938901</v>
      </c>
      <c r="S4182" s="150">
        <v>9443</v>
      </c>
      <c r="T4182" s="150">
        <v>5844.2657210727302</v>
      </c>
      <c r="U4182" s="150">
        <v>1432.544842152</v>
      </c>
      <c r="V4182" s="150">
        <v>5544</v>
      </c>
      <c r="W4182" s="150">
        <v>3112.6716272623289</v>
      </c>
      <c r="X4182" s="150">
        <v>8810.5648095360011</v>
      </c>
      <c r="Y4182" s="150">
        <v>33802</v>
      </c>
      <c r="Z4182" s="150">
        <v>2869.7865044793489</v>
      </c>
      <c r="AA4182" s="150">
        <v>42388.399032418303</v>
      </c>
      <c r="AB4182" s="150">
        <v>1390</v>
      </c>
      <c r="AC4182" s="150">
        <v>7587.7297432821761</v>
      </c>
      <c r="AD4182" s="150">
        <v>5730.340135449931</v>
      </c>
      <c r="AE4182" s="150">
        <v>8791</v>
      </c>
      <c r="AF4182" s="150">
        <v>30612.063330168159</v>
      </c>
      <c r="AG4182" s="150">
        <v>78789.230732387368</v>
      </c>
      <c r="AH4182" s="150">
        <v>13071.284048950019</v>
      </c>
      <c r="AI4182" s="150">
        <v>3050.2938268799999</v>
      </c>
      <c r="AJ4182" s="150">
        <v>17539.049214060411</v>
      </c>
      <c r="AK4182" s="150">
        <v>4275.1602630115622</v>
      </c>
      <c r="AL4182" s="150">
        <v>339535.84375</v>
      </c>
      <c r="AM4182" s="150">
        <v>270793.40625</v>
      </c>
      <c r="AN4182" s="150">
        <v>68742.4609375</v>
      </c>
      <c r="AO4182" s="5" t="s">
        <v>2856</v>
      </c>
    </row>
    <row r="4183" spans="1:41" ht="14.25" x14ac:dyDescent="0.45">
      <c r="A4183" s="150">
        <v>2020</v>
      </c>
      <c r="B4183" s="5" t="s">
        <v>6344</v>
      </c>
      <c r="C4183" s="5" t="s">
        <v>278</v>
      </c>
      <c r="D4183" s="5" t="s">
        <v>108</v>
      </c>
      <c r="E4183" s="5" t="s">
        <v>111</v>
      </c>
      <c r="F4183" s="5" t="s">
        <v>111</v>
      </c>
      <c r="G4183" s="5" t="s">
        <v>88</v>
      </c>
      <c r="H4183" s="5" t="s">
        <v>131</v>
      </c>
      <c r="I4183" s="150">
        <v>14088</v>
      </c>
      <c r="J4183" s="150">
        <v>26916.07583273359</v>
      </c>
      <c r="K4183" s="150">
        <v>1837.8707999999999</v>
      </c>
      <c r="L4183" s="150">
        <v>2568.0664999999999</v>
      </c>
      <c r="M4183" s="150">
        <v>10263.01073063381</v>
      </c>
      <c r="N4183" s="150">
        <v>10519</v>
      </c>
      <c r="O4183" s="150">
        <v>5276.4380027272709</v>
      </c>
      <c r="P4183" s="150">
        <v>8480</v>
      </c>
      <c r="Q4183" s="150">
        <v>3316.6669999999999</v>
      </c>
      <c r="R4183" s="150">
        <v>6295.3820041204744</v>
      </c>
      <c r="S4183" s="150">
        <v>13032</v>
      </c>
      <c r="T4183" s="150">
        <v>8471.3030081077832</v>
      </c>
      <c r="U4183" s="150">
        <v>1535</v>
      </c>
      <c r="V4183" s="150">
        <v>5219</v>
      </c>
      <c r="W4183" s="150">
        <v>2276</v>
      </c>
      <c r="X4183" s="150">
        <v>15364</v>
      </c>
      <c r="Y4183" s="150">
        <v>38254</v>
      </c>
      <c r="Z4183" s="150">
        <v>3595.7849999999999</v>
      </c>
      <c r="AA4183" s="150">
        <v>52336</v>
      </c>
      <c r="AB4183" s="150">
        <v>1963.2</v>
      </c>
      <c r="AC4183" s="150">
        <v>8606.2634934139405</v>
      </c>
      <c r="AD4183" s="150">
        <v>6574.8482545462684</v>
      </c>
      <c r="AE4183" s="150">
        <v>11131.767774670891</v>
      </c>
      <c r="AF4183" s="150">
        <v>28307</v>
      </c>
      <c r="AG4183" s="150">
        <v>79430</v>
      </c>
      <c r="AH4183" s="150">
        <v>16914.830697085661</v>
      </c>
      <c r="AI4183" s="150">
        <v>4747</v>
      </c>
      <c r="AJ4183" s="150">
        <v>17866.32</v>
      </c>
      <c r="AK4183" s="150">
        <v>3999</v>
      </c>
      <c r="AL4183" s="150">
        <v>409183.84375</v>
      </c>
      <c r="AM4183" s="150">
        <v>318464.3125</v>
      </c>
      <c r="AN4183" s="150">
        <v>90719.5</v>
      </c>
      <c r="AO4183" s="5" t="s">
        <v>6723</v>
      </c>
    </row>
    <row r="4184" spans="1:41" ht="14.25" x14ac:dyDescent="0.45">
      <c r="A4184" s="150">
        <v>2020</v>
      </c>
      <c r="B4184" s="5" t="s">
        <v>4980</v>
      </c>
      <c r="C4184" s="5" t="s">
        <v>278</v>
      </c>
      <c r="D4184" s="5" t="s">
        <v>108</v>
      </c>
      <c r="E4184" s="5" t="s">
        <v>111</v>
      </c>
      <c r="F4184" s="5" t="s">
        <v>111</v>
      </c>
      <c r="G4184" s="5" t="s">
        <v>88</v>
      </c>
      <c r="H4184" s="5" t="s">
        <v>131</v>
      </c>
      <c r="I4184" s="150">
        <v>12217.33248039576</v>
      </c>
      <c r="J4184" s="150">
        <v>27511.766375554289</v>
      </c>
      <c r="K4184" s="150">
        <v>1836.6841681999999</v>
      </c>
      <c r="L4184" s="150">
        <v>1967.5502380800001</v>
      </c>
      <c r="M4184" s="150">
        <v>9598.8528000000006</v>
      </c>
      <c r="N4184" s="150">
        <v>8779.5001999999986</v>
      </c>
      <c r="O4184" s="150">
        <v>5768.5490770922706</v>
      </c>
      <c r="P4184" s="150">
        <v>7898.4560000000001</v>
      </c>
      <c r="Q4184" s="150">
        <v>3677.0335954683319</v>
      </c>
      <c r="R4184" s="150">
        <v>5973.2749999999996</v>
      </c>
      <c r="S4184" s="150">
        <v>11103.084999999999</v>
      </c>
      <c r="T4184" s="150">
        <v>8326.7824374427255</v>
      </c>
      <c r="U4184" s="150">
        <v>1414</v>
      </c>
      <c r="V4184" s="150">
        <v>4684</v>
      </c>
      <c r="W4184" s="150">
        <v>3444.7644</v>
      </c>
      <c r="X4184" s="150">
        <v>14666.43615</v>
      </c>
      <c r="Y4184" s="150">
        <v>34883</v>
      </c>
      <c r="Z4184" s="150">
        <v>3579.4596419999989</v>
      </c>
      <c r="AA4184" s="150">
        <v>52336</v>
      </c>
      <c r="AB4184" s="150">
        <v>762</v>
      </c>
      <c r="AC4184" s="150">
        <v>8636.1790002404014</v>
      </c>
      <c r="AD4184" s="150">
        <v>7179.4494219999997</v>
      </c>
      <c r="AE4184" s="150">
        <v>9961.32</v>
      </c>
      <c r="AF4184" s="150">
        <v>30117.691673999991</v>
      </c>
      <c r="AG4184" s="150">
        <v>81900</v>
      </c>
      <c r="AH4184" s="150">
        <v>16299.4424375</v>
      </c>
      <c r="AI4184" s="150">
        <v>4070.82</v>
      </c>
      <c r="AJ4184" s="150">
        <v>17638.338167999998</v>
      </c>
      <c r="AK4184" s="150">
        <v>3806</v>
      </c>
      <c r="AL4184" s="150">
        <v>400037.75</v>
      </c>
      <c r="AM4184" s="150">
        <v>313174.90625</v>
      </c>
      <c r="AN4184" s="150">
        <v>86862.8671875</v>
      </c>
      <c r="AO4184" s="5" t="s">
        <v>5745</v>
      </c>
    </row>
    <row r="4185" spans="1:41" ht="14.25" x14ac:dyDescent="0.45">
      <c r="A4185" s="150">
        <v>2020</v>
      </c>
      <c r="B4185" s="5" t="s">
        <v>1477</v>
      </c>
      <c r="C4185" s="5" t="s">
        <v>278</v>
      </c>
      <c r="D4185" s="5" t="s">
        <v>108</v>
      </c>
      <c r="E4185" s="5" t="s">
        <v>111</v>
      </c>
      <c r="F4185" s="5" t="s">
        <v>111</v>
      </c>
      <c r="G4185" s="5" t="s">
        <v>88</v>
      </c>
      <c r="H4185" s="5" t="s">
        <v>131</v>
      </c>
      <c r="I4185" s="150">
        <v>10589.577659634369</v>
      </c>
      <c r="J4185" s="150">
        <v>11086.65128229967</v>
      </c>
      <c r="K4185" s="150">
        <v>2052.3198267868702</v>
      </c>
      <c r="L4185" s="150">
        <v>1520.2156199999999</v>
      </c>
      <c r="M4185" s="150">
        <v>7147.2809056842507</v>
      </c>
      <c r="N4185" s="150">
        <v>7591.7646504857157</v>
      </c>
      <c r="O4185" s="150">
        <v>7615</v>
      </c>
      <c r="P4185" s="150">
        <v>2619</v>
      </c>
      <c r="Q4185" s="150">
        <v>3583.2982239970052</v>
      </c>
      <c r="R4185" s="150">
        <v>6036.5264244816208</v>
      </c>
      <c r="S4185" s="150">
        <v>6812</v>
      </c>
      <c r="T4185" s="150">
        <v>6789.1671786696634</v>
      </c>
      <c r="U4185" s="150">
        <v>1909.1155796331041</v>
      </c>
      <c r="V4185" s="150">
        <v>6089</v>
      </c>
      <c r="W4185" s="150">
        <v>2963.8276305341769</v>
      </c>
      <c r="X4185" s="150">
        <v>9723.9909352283994</v>
      </c>
      <c r="Y4185" s="150">
        <v>34590</v>
      </c>
      <c r="Z4185" s="150">
        <v>3969.0239999999999</v>
      </c>
      <c r="AA4185" s="150">
        <v>38145.630451443772</v>
      </c>
      <c r="AB4185" s="150">
        <v>1390</v>
      </c>
      <c r="AC4185" s="150">
        <v>7546.0031291237647</v>
      </c>
      <c r="AD4185" s="150">
        <v>5723.7534421852488</v>
      </c>
      <c r="AE4185" s="150">
        <v>8965.3361247616467</v>
      </c>
      <c r="AF4185" s="150">
        <v>30510.920153300649</v>
      </c>
      <c r="AG4185" s="150">
        <v>87569</v>
      </c>
      <c r="AH4185" s="150">
        <v>18091.34336862525</v>
      </c>
      <c r="AI4185" s="150">
        <v>3089.2180873536004</v>
      </c>
      <c r="AJ4185" s="150">
        <v>24141.75086835416</v>
      </c>
      <c r="AK4185" s="150">
        <v>4535.2232292666531</v>
      </c>
      <c r="AL4185" s="150">
        <v>362395.9375</v>
      </c>
      <c r="AM4185" s="150">
        <v>286462.8125</v>
      </c>
      <c r="AN4185" s="150">
        <v>75933.1328125</v>
      </c>
      <c r="AO4185" s="5" t="s">
        <v>2858</v>
      </c>
    </row>
    <row r="4186" spans="1:41" ht="14.25" x14ac:dyDescent="0.45">
      <c r="A4186" s="150">
        <v>2020</v>
      </c>
      <c r="B4186" s="5" t="s">
        <v>1476</v>
      </c>
      <c r="C4186" s="5" t="s">
        <v>278</v>
      </c>
      <c r="D4186" s="5" t="s">
        <v>108</v>
      </c>
      <c r="E4186" s="5" t="s">
        <v>111</v>
      </c>
      <c r="F4186" s="5" t="s">
        <v>111</v>
      </c>
      <c r="G4186" s="5" t="s">
        <v>88</v>
      </c>
      <c r="H4186" s="5" t="s">
        <v>131</v>
      </c>
      <c r="I4186" s="150">
        <v>11926.598950050249</v>
      </c>
      <c r="J4186" s="150">
        <v>900</v>
      </c>
      <c r="K4186" s="150">
        <v>0</v>
      </c>
      <c r="L4186" s="150">
        <v>1553.60310892399</v>
      </c>
      <c r="M4186" s="150">
        <v>7453.8851949999971</v>
      </c>
      <c r="N4186" s="150">
        <v>7314.3</v>
      </c>
      <c r="O4186" s="150">
        <v>6130.0524316669707</v>
      </c>
      <c r="P4186" s="150">
        <v>2619</v>
      </c>
      <c r="Q4186" s="150">
        <v>4681.6736690792441</v>
      </c>
      <c r="R4186" s="150">
        <v>6654.3372376262714</v>
      </c>
      <c r="S4186" s="150">
        <v>13549.85789839941</v>
      </c>
      <c r="T4186" s="150">
        <v>6930.0379438856789</v>
      </c>
      <c r="U4186" s="150">
        <v>1472</v>
      </c>
      <c r="V4186" s="150">
        <v>6503</v>
      </c>
      <c r="W4186" s="150">
        <v>2167.8417793775629</v>
      </c>
      <c r="X4186" s="150">
        <v>10709.034848505529</v>
      </c>
      <c r="Y4186" s="150">
        <v>41325</v>
      </c>
      <c r="Z4186" s="150">
        <v>3359.3844589438709</v>
      </c>
      <c r="AA4186" s="150">
        <v>45426.236720098022</v>
      </c>
      <c r="AB4186" s="150">
        <v>1390</v>
      </c>
      <c r="AC4186" s="150">
        <v>7966.4129896920749</v>
      </c>
      <c r="AD4186" s="150">
        <v>6358.3157278481012</v>
      </c>
      <c r="AE4186" s="150">
        <v>9823.963160674266</v>
      </c>
      <c r="AF4186" s="150">
        <v>30266</v>
      </c>
      <c r="AG4186" s="150">
        <v>82944.625433845562</v>
      </c>
      <c r="AH4186" s="150">
        <v>16332.3687723283</v>
      </c>
      <c r="AI4186" s="150">
        <v>3151.0024491006729</v>
      </c>
      <c r="AJ4186" s="150">
        <v>24930.095409033769</v>
      </c>
      <c r="AK4186" s="150">
        <v>3818</v>
      </c>
      <c r="AL4186" s="150">
        <v>367656.625</v>
      </c>
      <c r="AM4186" s="150">
        <v>289666.25</v>
      </c>
      <c r="AN4186" s="150">
        <v>77990.390625</v>
      </c>
      <c r="AO4186" s="5" t="s">
        <v>2857</v>
      </c>
    </row>
    <row r="4187" spans="1:41" ht="14.25" x14ac:dyDescent="0.45">
      <c r="A4187" s="150">
        <v>2020</v>
      </c>
      <c r="B4187" s="5" t="s">
        <v>7352</v>
      </c>
      <c r="C4187" s="5" t="s">
        <v>278</v>
      </c>
      <c r="D4187" s="5" t="s">
        <v>108</v>
      </c>
      <c r="E4187" s="5" t="s">
        <v>111</v>
      </c>
      <c r="F4187" s="5" t="s">
        <v>111</v>
      </c>
      <c r="G4187" s="5" t="s">
        <v>88</v>
      </c>
      <c r="H4187" s="5" t="s">
        <v>131</v>
      </c>
      <c r="I4187" s="150">
        <v>14088</v>
      </c>
      <c r="J4187" s="150">
        <v>30336.617540158499</v>
      </c>
      <c r="K4187" s="150">
        <v>1837.8707999999999</v>
      </c>
      <c r="L4187" s="150">
        <v>2430</v>
      </c>
      <c r="M4187" s="150">
        <v>11513.745016680579</v>
      </c>
      <c r="N4187" s="150">
        <v>8820</v>
      </c>
      <c r="O4187" s="150">
        <v>6108</v>
      </c>
      <c r="P4187" s="150">
        <v>7736</v>
      </c>
      <c r="Q4187" s="150">
        <v>3072.4919647371298</v>
      </c>
      <c r="R4187" s="150">
        <v>6046.6014300000006</v>
      </c>
      <c r="S4187" s="150">
        <v>12276</v>
      </c>
      <c r="T4187" s="150">
        <v>8491.636363636364</v>
      </c>
      <c r="U4187" s="150">
        <v>1463</v>
      </c>
      <c r="V4187" s="150">
        <v>5004</v>
      </c>
      <c r="W4187" s="150">
        <v>2147</v>
      </c>
      <c r="X4187" s="150">
        <v>15845</v>
      </c>
      <c r="Y4187" s="150">
        <v>38254</v>
      </c>
      <c r="Z4187" s="150">
        <v>3223.221</v>
      </c>
      <c r="AA4187" s="150">
        <v>51895</v>
      </c>
      <c r="AB4187" s="150">
        <v>1963.2</v>
      </c>
      <c r="AC4187" s="150">
        <v>8606.2634934139405</v>
      </c>
      <c r="AD4187" s="150">
        <v>6325.2387500000004</v>
      </c>
      <c r="AE4187" s="150">
        <v>10234</v>
      </c>
      <c r="AF4187" s="150">
        <v>21766.067387853149</v>
      </c>
      <c r="AG4187" s="150">
        <v>75410</v>
      </c>
      <c r="AH4187" s="150">
        <v>18646</v>
      </c>
      <c r="AI4187" s="150">
        <v>4747</v>
      </c>
      <c r="AJ4187" s="150">
        <v>17126.481275661739</v>
      </c>
      <c r="AK4187" s="150">
        <v>3999</v>
      </c>
      <c r="AL4187" s="150">
        <v>399411.4375</v>
      </c>
      <c r="AM4187" s="150">
        <v>305511.71875</v>
      </c>
      <c r="AN4187" s="150">
        <v>93899.6953125</v>
      </c>
      <c r="AO4187" s="5" t="s">
        <v>7500</v>
      </c>
    </row>
    <row r="4188" spans="1:41" ht="14.25" x14ac:dyDescent="0.45">
      <c r="A4188" s="150">
        <v>2020</v>
      </c>
      <c r="B4188" s="5" t="s">
        <v>6344</v>
      </c>
      <c r="C4188" s="5" t="s">
        <v>278</v>
      </c>
      <c r="D4188" s="5" t="s">
        <v>108</v>
      </c>
      <c r="E4188" s="5" t="s">
        <v>4025</v>
      </c>
      <c r="F4188" s="5" t="s">
        <v>4025</v>
      </c>
      <c r="G4188" s="5" t="s">
        <v>87</v>
      </c>
      <c r="H4188" s="5" t="s">
        <v>131</v>
      </c>
      <c r="I4188" s="150"/>
      <c r="J4188" s="150"/>
      <c r="K4188" s="150"/>
      <c r="L4188" s="150"/>
      <c r="M4188" s="150"/>
      <c r="N4188" s="150"/>
      <c r="O4188" s="150">
        <v>1542.5028015546859</v>
      </c>
      <c r="P4188" s="150"/>
      <c r="Q4188" s="150"/>
      <c r="R4188" s="150"/>
      <c r="S4188" s="150"/>
      <c r="T4188" s="150"/>
      <c r="U4188" s="150"/>
      <c r="V4188" s="150"/>
      <c r="W4188" s="150"/>
      <c r="X4188" s="150"/>
      <c r="Y4188" s="150"/>
      <c r="Z4188" s="150"/>
      <c r="AA4188" s="150"/>
      <c r="AB4188" s="150"/>
      <c r="AC4188" s="150"/>
      <c r="AD4188" s="150"/>
      <c r="AE4188" s="150"/>
      <c r="AF4188" s="150"/>
      <c r="AG4188" s="150"/>
      <c r="AH4188" s="150"/>
      <c r="AI4188" s="150"/>
      <c r="AJ4188" s="150"/>
      <c r="AK4188" s="150"/>
      <c r="AL4188" s="150">
        <v>1542.5028076171875</v>
      </c>
      <c r="AM4188" s="150">
        <v>0</v>
      </c>
      <c r="AN4188" s="150">
        <v>1542.5028076171875</v>
      </c>
      <c r="AO4188" s="5" t="s">
        <v>6724</v>
      </c>
    </row>
    <row r="4189" spans="1:41" ht="14.25" x14ac:dyDescent="0.45">
      <c r="A4189" s="150">
        <v>2020</v>
      </c>
      <c r="B4189" s="5" t="s">
        <v>4980</v>
      </c>
      <c r="C4189" s="5" t="s">
        <v>278</v>
      </c>
      <c r="D4189" s="5" t="s">
        <v>108</v>
      </c>
      <c r="E4189" s="5" t="s">
        <v>4025</v>
      </c>
      <c r="F4189" s="5" t="s">
        <v>4025</v>
      </c>
      <c r="G4189" s="5" t="s">
        <v>87</v>
      </c>
      <c r="H4189" s="5" t="s">
        <v>131</v>
      </c>
      <c r="I4189" s="150"/>
      <c r="J4189" s="150"/>
      <c r="K4189" s="150"/>
      <c r="L4189" s="150"/>
      <c r="M4189" s="150"/>
      <c r="N4189" s="150"/>
      <c r="O4189" s="150">
        <v>1572.1639640514686</v>
      </c>
      <c r="P4189" s="150"/>
      <c r="Q4189" s="150"/>
      <c r="R4189" s="150"/>
      <c r="S4189" s="150"/>
      <c r="T4189" s="150"/>
      <c r="U4189" s="150"/>
      <c r="V4189" s="150"/>
      <c r="W4189" s="150"/>
      <c r="X4189" s="150"/>
      <c r="Y4189" s="150"/>
      <c r="Z4189" s="150"/>
      <c r="AA4189" s="150"/>
      <c r="AB4189" s="150"/>
      <c r="AC4189" s="150"/>
      <c r="AD4189" s="150"/>
      <c r="AE4189" s="150"/>
      <c r="AF4189" s="150"/>
      <c r="AG4189" s="150"/>
      <c r="AH4189" s="150"/>
      <c r="AI4189" s="150"/>
      <c r="AJ4189" s="150"/>
      <c r="AK4189" s="150"/>
      <c r="AL4189" s="150">
        <v>1572.1639404296875</v>
      </c>
      <c r="AM4189" s="150">
        <v>0</v>
      </c>
      <c r="AN4189" s="150">
        <v>1572.1639404296875</v>
      </c>
      <c r="AO4189" s="5" t="s">
        <v>5746</v>
      </c>
    </row>
    <row r="4190" spans="1:41" ht="14.25" x14ac:dyDescent="0.45">
      <c r="A4190" s="150">
        <v>2020</v>
      </c>
      <c r="B4190" s="5" t="s">
        <v>4024</v>
      </c>
      <c r="C4190" s="5" t="s">
        <v>278</v>
      </c>
      <c r="D4190" s="5" t="s">
        <v>108</v>
      </c>
      <c r="E4190" s="5" t="s">
        <v>4025</v>
      </c>
      <c r="F4190" s="5" t="s">
        <v>4025</v>
      </c>
      <c r="G4190" s="5" t="s">
        <v>87</v>
      </c>
      <c r="H4190" s="5" t="s">
        <v>131</v>
      </c>
      <c r="I4190" s="150"/>
      <c r="J4190" s="150"/>
      <c r="K4190" s="150"/>
      <c r="L4190" s="150"/>
      <c r="M4190" s="150"/>
      <c r="N4190" s="150"/>
      <c r="O4190" s="150">
        <v>1598.8249672912316</v>
      </c>
      <c r="P4190" s="150"/>
      <c r="Q4190" s="150"/>
      <c r="R4190" s="150"/>
      <c r="S4190" s="150"/>
      <c r="T4190" s="150"/>
      <c r="U4190" s="150"/>
      <c r="V4190" s="150"/>
      <c r="W4190" s="150"/>
      <c r="X4190" s="150"/>
      <c r="Y4190" s="150"/>
      <c r="Z4190" s="150"/>
      <c r="AA4190" s="150"/>
      <c r="AB4190" s="150"/>
      <c r="AC4190" s="150"/>
      <c r="AD4190" s="150"/>
      <c r="AE4190" s="150"/>
      <c r="AF4190" s="150"/>
      <c r="AG4190" s="150"/>
      <c r="AH4190" s="150"/>
      <c r="AI4190" s="150"/>
      <c r="AJ4190" s="150"/>
      <c r="AK4190" s="150"/>
      <c r="AL4190" s="150">
        <v>1598.824951171875</v>
      </c>
      <c r="AM4190" s="150">
        <v>0</v>
      </c>
      <c r="AN4190" s="150">
        <v>1598.824951171875</v>
      </c>
      <c r="AO4190" s="5" t="s">
        <v>4481</v>
      </c>
    </row>
    <row r="4191" spans="1:41" ht="14.25" x14ac:dyDescent="0.45">
      <c r="A4191" s="150">
        <v>2020</v>
      </c>
      <c r="B4191" s="5" t="s">
        <v>7352</v>
      </c>
      <c r="C4191" s="5" t="s">
        <v>278</v>
      </c>
      <c r="D4191" s="5" t="s">
        <v>108</v>
      </c>
      <c r="E4191" s="5" t="s">
        <v>4025</v>
      </c>
      <c r="F4191" s="5" t="s">
        <v>4025</v>
      </c>
      <c r="G4191" s="5" t="s">
        <v>87</v>
      </c>
      <c r="H4191" s="5" t="s">
        <v>131</v>
      </c>
      <c r="I4191" s="150"/>
      <c r="J4191" s="150"/>
      <c r="K4191" s="150"/>
      <c r="L4191" s="150"/>
      <c r="M4191" s="150"/>
      <c r="N4191" s="150"/>
      <c r="O4191" s="150">
        <v>1520</v>
      </c>
      <c r="P4191" s="150"/>
      <c r="Q4191" s="150"/>
      <c r="R4191" s="150"/>
      <c r="S4191" s="150"/>
      <c r="T4191" s="150"/>
      <c r="U4191" s="150"/>
      <c r="V4191" s="150"/>
      <c r="W4191" s="150"/>
      <c r="X4191" s="150"/>
      <c r="Y4191" s="150"/>
      <c r="Z4191" s="150"/>
      <c r="AA4191" s="150"/>
      <c r="AB4191" s="150"/>
      <c r="AC4191" s="150"/>
      <c r="AD4191" s="150"/>
      <c r="AE4191" s="150"/>
      <c r="AF4191" s="150"/>
      <c r="AG4191" s="150"/>
      <c r="AH4191" s="150"/>
      <c r="AI4191" s="150"/>
      <c r="AJ4191" s="150"/>
      <c r="AK4191" s="150"/>
      <c r="AL4191" s="150">
        <v>1520</v>
      </c>
      <c r="AM4191" s="150">
        <v>0</v>
      </c>
      <c r="AN4191" s="150">
        <v>1520</v>
      </c>
      <c r="AO4191" s="5" t="s">
        <v>7501</v>
      </c>
    </row>
    <row r="4192" spans="1:41" ht="14.25" x14ac:dyDescent="0.45">
      <c r="A4192" s="150">
        <v>2020</v>
      </c>
      <c r="B4192" s="5" t="s">
        <v>6344</v>
      </c>
      <c r="C4192" s="5" t="s">
        <v>278</v>
      </c>
      <c r="D4192" s="5" t="s">
        <v>108</v>
      </c>
      <c r="E4192" s="5" t="s">
        <v>4025</v>
      </c>
      <c r="F4192" s="5" t="s">
        <v>4025</v>
      </c>
      <c r="G4192" s="5" t="s">
        <v>88</v>
      </c>
      <c r="H4192" s="5" t="s">
        <v>131</v>
      </c>
      <c r="I4192" s="150"/>
      <c r="J4192" s="150"/>
      <c r="K4192" s="150"/>
      <c r="L4192" s="150"/>
      <c r="M4192" s="150"/>
      <c r="N4192" s="150"/>
      <c r="O4192" s="150">
        <v>1519.6600423</v>
      </c>
      <c r="P4192" s="150"/>
      <c r="Q4192" s="150"/>
      <c r="R4192" s="150"/>
      <c r="S4192" s="150"/>
      <c r="T4192" s="150"/>
      <c r="U4192" s="150"/>
      <c r="V4192" s="150"/>
      <c r="W4192" s="150"/>
      <c r="X4192" s="150"/>
      <c r="Y4192" s="150"/>
      <c r="Z4192" s="150"/>
      <c r="AA4192" s="150"/>
      <c r="AB4192" s="150"/>
      <c r="AC4192" s="150"/>
      <c r="AD4192" s="150"/>
      <c r="AE4192" s="150"/>
      <c r="AF4192" s="150"/>
      <c r="AG4192" s="150"/>
      <c r="AH4192" s="150"/>
      <c r="AI4192" s="150"/>
      <c r="AJ4192" s="150"/>
      <c r="AK4192" s="150"/>
      <c r="AL4192" s="150">
        <v>1519.6600341796875</v>
      </c>
      <c r="AM4192" s="150">
        <v>0</v>
      </c>
      <c r="AN4192" s="150">
        <v>1519.6600341796875</v>
      </c>
      <c r="AO4192" s="5" t="s">
        <v>6725</v>
      </c>
    </row>
    <row r="4193" spans="1:41" ht="14.25" x14ac:dyDescent="0.45">
      <c r="A4193" s="150">
        <v>2020</v>
      </c>
      <c r="B4193" s="5" t="s">
        <v>4024</v>
      </c>
      <c r="C4193" s="5" t="s">
        <v>278</v>
      </c>
      <c r="D4193" s="5" t="s">
        <v>108</v>
      </c>
      <c r="E4193" s="5" t="s">
        <v>4025</v>
      </c>
      <c r="F4193" s="5" t="s">
        <v>4025</v>
      </c>
      <c r="G4193" s="5" t="s">
        <v>88</v>
      </c>
      <c r="H4193" s="5" t="s">
        <v>131</v>
      </c>
      <c r="I4193" s="150"/>
      <c r="J4193" s="150"/>
      <c r="K4193" s="150"/>
      <c r="L4193" s="150"/>
      <c r="M4193" s="150"/>
      <c r="N4193" s="150"/>
      <c r="O4193" s="150">
        <v>1551.7015325154989</v>
      </c>
      <c r="P4193" s="150"/>
      <c r="Q4193" s="150"/>
      <c r="R4193" s="150"/>
      <c r="S4193" s="150"/>
      <c r="T4193" s="150"/>
      <c r="U4193" s="150"/>
      <c r="V4193" s="150"/>
      <c r="W4193" s="150"/>
      <c r="X4193" s="150"/>
      <c r="Y4193" s="150"/>
      <c r="Z4193" s="150"/>
      <c r="AA4193" s="150"/>
      <c r="AB4193" s="150"/>
      <c r="AC4193" s="150"/>
      <c r="AD4193" s="150"/>
      <c r="AE4193" s="150"/>
      <c r="AF4193" s="150"/>
      <c r="AG4193" s="150"/>
      <c r="AH4193" s="150"/>
      <c r="AI4193" s="150"/>
      <c r="AJ4193" s="150"/>
      <c r="AK4193" s="150"/>
      <c r="AL4193" s="150">
        <v>1551.7015380859375</v>
      </c>
      <c r="AM4193" s="150">
        <v>0</v>
      </c>
      <c r="AN4193" s="150">
        <v>1551.7015380859375</v>
      </c>
      <c r="AO4193" s="5" t="s">
        <v>4482</v>
      </c>
    </row>
    <row r="4194" spans="1:41" ht="14.25" x14ac:dyDescent="0.45">
      <c r="A4194" s="150">
        <v>2020</v>
      </c>
      <c r="B4194" s="5" t="s">
        <v>4980</v>
      </c>
      <c r="C4194" s="5" t="s">
        <v>278</v>
      </c>
      <c r="D4194" s="5" t="s">
        <v>108</v>
      </c>
      <c r="E4194" s="5" t="s">
        <v>4025</v>
      </c>
      <c r="F4194" s="5" t="s">
        <v>4025</v>
      </c>
      <c r="G4194" s="5" t="s">
        <v>88</v>
      </c>
      <c r="H4194" s="5" t="s">
        <v>131</v>
      </c>
      <c r="I4194" s="150"/>
      <c r="J4194" s="150"/>
      <c r="K4194" s="150"/>
      <c r="L4194" s="150"/>
      <c r="M4194" s="150"/>
      <c r="N4194" s="150"/>
      <c r="O4194" s="150">
        <v>1539.931273146</v>
      </c>
      <c r="P4194" s="150"/>
      <c r="Q4194" s="150"/>
      <c r="R4194" s="150"/>
      <c r="S4194" s="150"/>
      <c r="T4194" s="150"/>
      <c r="U4194" s="150"/>
      <c r="V4194" s="150"/>
      <c r="W4194" s="150"/>
      <c r="X4194" s="150"/>
      <c r="Y4194" s="150"/>
      <c r="Z4194" s="150"/>
      <c r="AA4194" s="150"/>
      <c r="AB4194" s="150"/>
      <c r="AC4194" s="150"/>
      <c r="AD4194" s="150"/>
      <c r="AE4194" s="150"/>
      <c r="AF4194" s="150"/>
      <c r="AG4194" s="150"/>
      <c r="AH4194" s="150"/>
      <c r="AI4194" s="150"/>
      <c r="AJ4194" s="150"/>
      <c r="AK4194" s="150"/>
      <c r="AL4194" s="150">
        <v>1539.9312744140625</v>
      </c>
      <c r="AM4194" s="150">
        <v>0</v>
      </c>
      <c r="AN4194" s="150">
        <v>1539.9312744140625</v>
      </c>
      <c r="AO4194" s="5" t="s">
        <v>5747</v>
      </c>
    </row>
    <row r="4195" spans="1:41" ht="14.25" x14ac:dyDescent="0.45">
      <c r="A4195" s="150">
        <v>2020</v>
      </c>
      <c r="B4195" s="5" t="s">
        <v>7352</v>
      </c>
      <c r="C4195" s="5" t="s">
        <v>278</v>
      </c>
      <c r="D4195" s="5" t="s">
        <v>108</v>
      </c>
      <c r="E4195" s="5" t="s">
        <v>4025</v>
      </c>
      <c r="F4195" s="5" t="s">
        <v>4025</v>
      </c>
      <c r="G4195" s="5" t="s">
        <v>88</v>
      </c>
      <c r="H4195" s="5" t="s">
        <v>131</v>
      </c>
      <c r="I4195" s="150"/>
      <c r="J4195" s="150"/>
      <c r="K4195" s="150"/>
      <c r="L4195" s="150"/>
      <c r="M4195" s="150"/>
      <c r="N4195" s="150"/>
      <c r="O4195" s="150">
        <v>1520</v>
      </c>
      <c r="P4195" s="150"/>
      <c r="Q4195" s="150"/>
      <c r="R4195" s="150"/>
      <c r="S4195" s="150"/>
      <c r="T4195" s="150"/>
      <c r="U4195" s="150"/>
      <c r="V4195" s="150"/>
      <c r="W4195" s="150"/>
      <c r="X4195" s="150"/>
      <c r="Y4195" s="150"/>
      <c r="Z4195" s="150"/>
      <c r="AA4195" s="150"/>
      <c r="AB4195" s="150"/>
      <c r="AC4195" s="150"/>
      <c r="AD4195" s="150"/>
      <c r="AE4195" s="150"/>
      <c r="AF4195" s="150"/>
      <c r="AG4195" s="150"/>
      <c r="AH4195" s="150"/>
      <c r="AI4195" s="150"/>
      <c r="AJ4195" s="150"/>
      <c r="AK4195" s="150"/>
      <c r="AL4195" s="150">
        <v>1520</v>
      </c>
      <c r="AM4195" s="150">
        <v>0</v>
      </c>
      <c r="AN4195" s="150">
        <v>1520</v>
      </c>
      <c r="AO4195" s="5" t="s">
        <v>7502</v>
      </c>
    </row>
    <row r="4196" spans="1:41" ht="14.25" x14ac:dyDescent="0.45">
      <c r="A4196" s="150">
        <v>2020</v>
      </c>
      <c r="B4196" s="5" t="s">
        <v>582</v>
      </c>
      <c r="C4196" s="5" t="s">
        <v>278</v>
      </c>
      <c r="D4196" s="5" t="s">
        <v>108</v>
      </c>
      <c r="E4196" s="5" t="s">
        <v>292</v>
      </c>
      <c r="F4196" s="5" t="s">
        <v>292</v>
      </c>
      <c r="G4196" s="5" t="s">
        <v>87</v>
      </c>
      <c r="H4196" s="5" t="s">
        <v>131</v>
      </c>
      <c r="I4196" s="150">
        <v>3186.1719366151019</v>
      </c>
      <c r="J4196" s="150">
        <v>6085.3928002551447</v>
      </c>
      <c r="K4196" s="150">
        <v>237.34999773686644</v>
      </c>
      <c r="L4196" s="150">
        <v>205.88407974189769</v>
      </c>
      <c r="M4196" s="150">
        <v>1119.4123738631963</v>
      </c>
      <c r="N4196" s="150">
        <v>649.03968421832781</v>
      </c>
      <c r="O4196" s="150">
        <v>1663.8650035354669</v>
      </c>
      <c r="P4196" s="150">
        <v>838.61985197384149</v>
      </c>
      <c r="Q4196" s="150">
        <v>872.90824036340894</v>
      </c>
      <c r="R4196" s="150">
        <v>894.51506552665694</v>
      </c>
      <c r="S4196" s="150">
        <v>2184.808884435025</v>
      </c>
      <c r="T4196" s="150">
        <v>2633.9114679134032</v>
      </c>
      <c r="U4196" s="150">
        <v>252.41651567503447</v>
      </c>
      <c r="V4196" s="150">
        <v>1890.9289413394974</v>
      </c>
      <c r="W4196" s="150">
        <v>638.72353096900031</v>
      </c>
      <c r="X4196" s="150">
        <v>1605.3087868165026</v>
      </c>
      <c r="Y4196" s="150">
        <v>13471.359695265426</v>
      </c>
      <c r="Z4196" s="150">
        <v>1553.2228015496521</v>
      </c>
      <c r="AA4196" s="150">
        <v>13484.456640355471</v>
      </c>
      <c r="AB4196" s="150">
        <v>266.68353612623207</v>
      </c>
      <c r="AC4196" s="150">
        <v>1172.7626567071338</v>
      </c>
      <c r="AD4196" s="150">
        <v>3780.6393690349632</v>
      </c>
      <c r="AE4196" s="150">
        <v>1956.7767280373325</v>
      </c>
      <c r="AF4196" s="150">
        <v>1491.7776264613206</v>
      </c>
      <c r="AG4196" s="150">
        <v>13469.73468852378</v>
      </c>
      <c r="AH4196" s="150">
        <v>2827.6525298737752</v>
      </c>
      <c r="AI4196" s="150">
        <v>797.85568215543503</v>
      </c>
      <c r="AJ4196" s="150">
        <v>8184.2249684427688</v>
      </c>
      <c r="AK4196" s="150">
        <v>3380.9260739594397</v>
      </c>
      <c r="AL4196" s="150">
        <v>90797.34375</v>
      </c>
      <c r="AM4196" s="150">
        <v>69660.1875</v>
      </c>
      <c r="AN4196" s="150">
        <v>21137.13671875</v>
      </c>
      <c r="AO4196" s="5" t="s">
        <v>1056</v>
      </c>
    </row>
    <row r="4197" spans="1:41" ht="14.25" x14ac:dyDescent="0.45">
      <c r="A4197" s="150">
        <v>2020</v>
      </c>
      <c r="B4197" s="5" t="s">
        <v>1476</v>
      </c>
      <c r="C4197" s="5" t="s">
        <v>278</v>
      </c>
      <c r="D4197" s="5" t="s">
        <v>108</v>
      </c>
      <c r="E4197" s="5" t="s">
        <v>292</v>
      </c>
      <c r="F4197" s="5" t="s">
        <v>292</v>
      </c>
      <c r="G4197" s="5" t="s">
        <v>87</v>
      </c>
      <c r="H4197" s="5" t="s">
        <v>131</v>
      </c>
      <c r="I4197" s="150">
        <v>3023.0732993523379</v>
      </c>
      <c r="J4197" s="150">
        <v>4364.5864282076964</v>
      </c>
      <c r="K4197" s="150">
        <v>207.73080933621927</v>
      </c>
      <c r="L4197" s="150">
        <v>222.32810945173739</v>
      </c>
      <c r="M4197" s="150">
        <v>125.75479593714699</v>
      </c>
      <c r="N4197" s="150">
        <v>587.26061233969017</v>
      </c>
      <c r="O4197" s="150">
        <v>1673.0751670863067</v>
      </c>
      <c r="P4197" s="150">
        <v>903.90973792246768</v>
      </c>
      <c r="Q4197" s="150">
        <v>767.87974388443376</v>
      </c>
      <c r="R4197" s="150">
        <v>606.98514113428348</v>
      </c>
      <c r="S4197" s="150">
        <v>1630.4061359794075</v>
      </c>
      <c r="T4197" s="150">
        <v>1931.3350922070117</v>
      </c>
      <c r="U4197" s="150">
        <v>269.22922165343999</v>
      </c>
      <c r="V4197" s="150">
        <v>867.97792225349997</v>
      </c>
      <c r="W4197" s="150">
        <v>522.69563105951386</v>
      </c>
      <c r="X4197" s="150">
        <v>1499.0304349397445</v>
      </c>
      <c r="Y4197" s="150">
        <v>15476.506730168165</v>
      </c>
      <c r="Z4197" s="150">
        <v>423.32170335002525</v>
      </c>
      <c r="AA4197" s="150">
        <v>16352.084935105857</v>
      </c>
      <c r="AB4197" s="150">
        <v>190.88777074139068</v>
      </c>
      <c r="AC4197" s="150">
        <v>1182.1836843707879</v>
      </c>
      <c r="AD4197" s="150">
        <v>3072.5284462128775</v>
      </c>
      <c r="AE4197" s="150">
        <v>1645.2688823831802</v>
      </c>
      <c r="AF4197" s="150">
        <v>2580.3899008464891</v>
      </c>
      <c r="AG4197" s="150">
        <v>13449.202284612862</v>
      </c>
      <c r="AH4197" s="150">
        <v>2341.7033760083741</v>
      </c>
      <c r="AI4197" s="150">
        <v>925.24425347591716</v>
      </c>
      <c r="AJ4197" s="150">
        <v>8749.1968722227139</v>
      </c>
      <c r="AK4197" s="150">
        <v>4174.82783303818</v>
      </c>
      <c r="AL4197" s="150">
        <v>89766.6015625</v>
      </c>
      <c r="AM4197" s="150">
        <v>71471.390625</v>
      </c>
      <c r="AN4197" s="150">
        <v>18295.21875</v>
      </c>
      <c r="AO4197" s="5" t="s">
        <v>2861</v>
      </c>
    </row>
    <row r="4198" spans="1:41" ht="14.25" x14ac:dyDescent="0.45">
      <c r="A4198" s="150">
        <v>2020</v>
      </c>
      <c r="B4198" s="5" t="s">
        <v>1477</v>
      </c>
      <c r="C4198" s="5" t="s">
        <v>278</v>
      </c>
      <c r="D4198" s="5" t="s">
        <v>108</v>
      </c>
      <c r="E4198" s="5" t="s">
        <v>292</v>
      </c>
      <c r="F4198" s="5" t="s">
        <v>292</v>
      </c>
      <c r="G4198" s="5" t="s">
        <v>87</v>
      </c>
      <c r="H4198" s="5" t="s">
        <v>131</v>
      </c>
      <c r="I4198" s="150">
        <v>2846.770336720524</v>
      </c>
      <c r="J4198" s="150">
        <v>3752.4174237391562</v>
      </c>
      <c r="K4198" s="150">
        <v>208.73143138802797</v>
      </c>
      <c r="L4198" s="150">
        <v>251.23030182970493</v>
      </c>
      <c r="M4198" s="150">
        <v>156.10351344176732</v>
      </c>
      <c r="N4198" s="150">
        <v>672.90951558374866</v>
      </c>
      <c r="O4198" s="150">
        <v>1854.8986161523587</v>
      </c>
      <c r="P4198" s="150">
        <v>845.70981392668739</v>
      </c>
      <c r="Q4198" s="150">
        <v>865.20808927805433</v>
      </c>
      <c r="R4198" s="150">
        <v>761.22891178117129</v>
      </c>
      <c r="S4198" s="150">
        <v>1826.5081142333199</v>
      </c>
      <c r="T4198" s="150">
        <v>1992.1345519536073</v>
      </c>
      <c r="U4198" s="150">
        <v>252.6069819062123</v>
      </c>
      <c r="V4198" s="150">
        <v>1261.6852162372845</v>
      </c>
      <c r="W4198" s="150">
        <v>518.25933739781965</v>
      </c>
      <c r="X4198" s="150">
        <v>2839.9199680762599</v>
      </c>
      <c r="Y4198" s="150">
        <v>15499.913555616817</v>
      </c>
      <c r="Z4198" s="150">
        <v>472.57858538010572</v>
      </c>
      <c r="AA4198" s="150">
        <v>16582.843371238618</v>
      </c>
      <c r="AB4198" s="150">
        <v>190.35952385334471</v>
      </c>
      <c r="AC4198" s="150">
        <v>1196.3874725899163</v>
      </c>
      <c r="AD4198" s="150">
        <v>3145.4315727028261</v>
      </c>
      <c r="AE4198" s="150">
        <v>2231.1906981880402</v>
      </c>
      <c r="AF4198" s="150">
        <v>2277.070324231679</v>
      </c>
      <c r="AG4198" s="150">
        <v>15288.525944826184</v>
      </c>
      <c r="AH4198" s="150">
        <v>3070.1221645904288</v>
      </c>
      <c r="AI4198" s="150">
        <v>786.89314802167485</v>
      </c>
      <c r="AJ4198" s="150">
        <v>8891.1874267053172</v>
      </c>
      <c r="AK4198" s="150">
        <v>3746.7622208720995</v>
      </c>
      <c r="AL4198" s="150">
        <v>94285.5859375</v>
      </c>
      <c r="AM4198" s="150">
        <v>73949.4609375</v>
      </c>
      <c r="AN4198" s="150">
        <v>20336.123046875</v>
      </c>
      <c r="AO4198" s="5" t="s">
        <v>2859</v>
      </c>
    </row>
    <row r="4199" spans="1:41" ht="14.25" x14ac:dyDescent="0.45">
      <c r="A4199" s="150">
        <v>2020</v>
      </c>
      <c r="B4199" s="5" t="s">
        <v>7352</v>
      </c>
      <c r="C4199" s="5" t="s">
        <v>278</v>
      </c>
      <c r="D4199" s="5" t="s">
        <v>108</v>
      </c>
      <c r="E4199" s="5" t="s">
        <v>292</v>
      </c>
      <c r="F4199" s="5" t="s">
        <v>292</v>
      </c>
      <c r="G4199" s="5" t="s">
        <v>87</v>
      </c>
      <c r="H4199" s="5" t="s">
        <v>131</v>
      </c>
      <c r="I4199" s="150">
        <v>2754</v>
      </c>
      <c r="J4199" s="150">
        <v>7575.6009999999997</v>
      </c>
      <c r="K4199" s="150">
        <v>296.3</v>
      </c>
      <c r="L4199" s="150">
        <v>80</v>
      </c>
      <c r="M4199" s="150">
        <v>1250</v>
      </c>
      <c r="N4199" s="150">
        <v>1221.3</v>
      </c>
      <c r="O4199" s="150"/>
      <c r="P4199" s="150">
        <v>911.22395999999992</v>
      </c>
      <c r="Q4199" s="150">
        <v>1354.487230997481</v>
      </c>
      <c r="R4199" s="150">
        <v>861.65210000000002</v>
      </c>
      <c r="S4199" s="150">
        <v>4164.6668519999976</v>
      </c>
      <c r="T4199" s="150">
        <v>3705.818181818182</v>
      </c>
      <c r="U4199" s="150">
        <v>480</v>
      </c>
      <c r="V4199" s="150">
        <v>2373</v>
      </c>
      <c r="W4199" s="150">
        <v>969</v>
      </c>
      <c r="X4199" s="150">
        <v>3326</v>
      </c>
      <c r="Y4199" s="150">
        <v>13140</v>
      </c>
      <c r="Z4199" s="150">
        <v>1616.34</v>
      </c>
      <c r="AA4199" s="150">
        <v>16262</v>
      </c>
      <c r="AB4199" s="150">
        <v>319</v>
      </c>
      <c r="AC4199" s="150">
        <v>1218.7719999999999</v>
      </c>
      <c r="AD4199" s="150">
        <v>4505.2659999999996</v>
      </c>
      <c r="AE4199" s="150">
        <v>1779</v>
      </c>
      <c r="AF4199" s="150">
        <v>2610.4648431566161</v>
      </c>
      <c r="AG4199" s="150">
        <v>17157</v>
      </c>
      <c r="AH4199" s="150">
        <v>3725.7491065039908</v>
      </c>
      <c r="AI4199" s="150">
        <v>1203</v>
      </c>
      <c r="AJ4199" s="150">
        <v>8116.4325952543368</v>
      </c>
      <c r="AK4199" s="150">
        <v>3362</v>
      </c>
      <c r="AL4199" s="150">
        <v>106338.0703125</v>
      </c>
      <c r="AM4199" s="150">
        <v>79511.2734375</v>
      </c>
      <c r="AN4199" s="150">
        <v>26826.80078125</v>
      </c>
      <c r="AO4199" s="5" t="s">
        <v>7503</v>
      </c>
    </row>
    <row r="4200" spans="1:41" ht="14.25" x14ac:dyDescent="0.45">
      <c r="A4200" s="150">
        <v>2020</v>
      </c>
      <c r="B4200" s="5" t="s">
        <v>4024</v>
      </c>
      <c r="C4200" s="5" t="s">
        <v>278</v>
      </c>
      <c r="D4200" s="5" t="s">
        <v>108</v>
      </c>
      <c r="E4200" s="5" t="s">
        <v>292</v>
      </c>
      <c r="F4200" s="5" t="s">
        <v>292</v>
      </c>
      <c r="G4200" s="5" t="s">
        <v>87</v>
      </c>
      <c r="H4200" s="5" t="s">
        <v>131</v>
      </c>
      <c r="I4200" s="150">
        <v>3084.8089726412691</v>
      </c>
      <c r="J4200" s="150">
        <v>11109.401886691783</v>
      </c>
      <c r="K4200" s="150">
        <v>324.12479654102742</v>
      </c>
      <c r="L4200" s="150">
        <v>201.14023343393373</v>
      </c>
      <c r="M4200" s="150">
        <v>1070.0734723043695</v>
      </c>
      <c r="N4200" s="150">
        <v>872.02857708006945</v>
      </c>
      <c r="O4200" s="150"/>
      <c r="P4200" s="150">
        <v>1046.310259050168</v>
      </c>
      <c r="Q4200" s="150">
        <v>1075.159103666469</v>
      </c>
      <c r="R4200" s="150">
        <v>892.68578354223484</v>
      </c>
      <c r="S4200" s="150">
        <v>2686.5059901734448</v>
      </c>
      <c r="T4200" s="150">
        <v>2567.7476608587285</v>
      </c>
      <c r="U4200" s="150">
        <v>255.3374717869313</v>
      </c>
      <c r="V4200" s="150">
        <v>2018.8915983501754</v>
      </c>
      <c r="W4200" s="150">
        <v>713.61987074698834</v>
      </c>
      <c r="X4200" s="150">
        <v>1571.6755474172801</v>
      </c>
      <c r="Y4200" s="150">
        <v>13972.826854506249</v>
      </c>
      <c r="Z4200" s="150">
        <v>1606.9820777540876</v>
      </c>
      <c r="AA4200" s="150">
        <v>14376.177216232807</v>
      </c>
      <c r="AB4200" s="150">
        <v>260.41240860542274</v>
      </c>
      <c r="AC4200" s="150">
        <v>1266.027984186396</v>
      </c>
      <c r="AD4200" s="150">
        <v>5491.021627196551</v>
      </c>
      <c r="AE4200" s="150">
        <v>2190.0747757407571</v>
      </c>
      <c r="AF4200" s="150">
        <v>3301.0692823723584</v>
      </c>
      <c r="AG4200" s="150">
        <v>14629.742297742607</v>
      </c>
      <c r="AH4200" s="150">
        <v>1567.3959679825157</v>
      </c>
      <c r="AI4200" s="150">
        <v>848.42662294207162</v>
      </c>
      <c r="AJ4200" s="150">
        <v>9334.7925162844967</v>
      </c>
      <c r="AK4200" s="150">
        <v>3452.8652580847538</v>
      </c>
      <c r="AL4200" s="150">
        <v>101787.328125</v>
      </c>
      <c r="AM4200" s="150">
        <v>81233.453125</v>
      </c>
      <c r="AN4200" s="150">
        <v>20553.8671875</v>
      </c>
      <c r="AO4200" s="5" t="s">
        <v>4483</v>
      </c>
    </row>
    <row r="4201" spans="1:41" ht="14.25" x14ac:dyDescent="0.45">
      <c r="A4201" s="150">
        <v>2020</v>
      </c>
      <c r="B4201" s="5" t="s">
        <v>4980</v>
      </c>
      <c r="C4201" s="5" t="s">
        <v>278</v>
      </c>
      <c r="D4201" s="5" t="s">
        <v>108</v>
      </c>
      <c r="E4201" s="5" t="s">
        <v>292</v>
      </c>
      <c r="F4201" s="5" t="s">
        <v>292</v>
      </c>
      <c r="G4201" s="5" t="s">
        <v>87</v>
      </c>
      <c r="H4201" s="5" t="s">
        <v>131</v>
      </c>
      <c r="I4201" s="150">
        <v>3167.9336247697379</v>
      </c>
      <c r="J4201" s="150">
        <v>7107.5162931852647</v>
      </c>
      <c r="K4201" s="150">
        <v>376.96865581567209</v>
      </c>
      <c r="L4201" s="150">
        <v>195.77377705344296</v>
      </c>
      <c r="M4201" s="150">
        <v>1405.8223352241914</v>
      </c>
      <c r="N4201" s="150">
        <v>1227.4109846857064</v>
      </c>
      <c r="O4201" s="150"/>
      <c r="P4201" s="150">
        <v>1075.0302153921882</v>
      </c>
      <c r="Q4201" s="150">
        <v>1093.1031409178024</v>
      </c>
      <c r="R4201" s="150">
        <v>810.69426137637311</v>
      </c>
      <c r="S4201" s="150">
        <v>2614.8295435169962</v>
      </c>
      <c r="T4201" s="150">
        <v>2707.5096826539984</v>
      </c>
      <c r="U4201" s="150">
        <v>243.67587143885984</v>
      </c>
      <c r="V4201" s="150">
        <v>1891.0913783460235</v>
      </c>
      <c r="W4201" s="150">
        <v>927.84274124796639</v>
      </c>
      <c r="X4201" s="150">
        <v>2853.3507330600341</v>
      </c>
      <c r="Y4201" s="150">
        <v>13667.717148012973</v>
      </c>
      <c r="Z4201" s="150">
        <v>1932.9646457988022</v>
      </c>
      <c r="AA4201" s="150">
        <v>16522.057163457055</v>
      </c>
      <c r="AB4201" s="150">
        <v>322.81846216259214</v>
      </c>
      <c r="AC4201" s="150">
        <v>1248.6748285183805</v>
      </c>
      <c r="AD4201" s="150">
        <v>4699.8876988885395</v>
      </c>
      <c r="AE4201" s="150">
        <v>1969.1926191918119</v>
      </c>
      <c r="AF4201" s="150">
        <v>3683.5356827544265</v>
      </c>
      <c r="AG4201" s="150">
        <v>15819.145995844958</v>
      </c>
      <c r="AH4201" s="150">
        <v>3739.7976380349196</v>
      </c>
      <c r="AI4201" s="150">
        <v>1126.740567935241</v>
      </c>
      <c r="AJ4201" s="150">
        <v>7640.3840544739951</v>
      </c>
      <c r="AK4201" s="150">
        <v>3409.3795003881505</v>
      </c>
      <c r="AL4201" s="150">
        <v>103480.8671875</v>
      </c>
      <c r="AM4201" s="150">
        <v>79295.8984375</v>
      </c>
      <c r="AN4201" s="150">
        <v>24184.947265625</v>
      </c>
      <c r="AO4201" s="5" t="s">
        <v>5748</v>
      </c>
    </row>
    <row r="4202" spans="1:41" ht="14.25" x14ac:dyDescent="0.45">
      <c r="A4202" s="150">
        <v>2020</v>
      </c>
      <c r="B4202" s="5" t="s">
        <v>1478</v>
      </c>
      <c r="C4202" s="5" t="s">
        <v>278</v>
      </c>
      <c r="D4202" s="5" t="s">
        <v>108</v>
      </c>
      <c r="E4202" s="5" t="s">
        <v>292</v>
      </c>
      <c r="F4202" s="5" t="s">
        <v>292</v>
      </c>
      <c r="G4202" s="5" t="s">
        <v>87</v>
      </c>
      <c r="H4202" s="5" t="s">
        <v>131</v>
      </c>
      <c r="I4202" s="150">
        <v>2806.1522833017066</v>
      </c>
      <c r="J4202" s="150">
        <v>4594.9779703666791</v>
      </c>
      <c r="K4202" s="150">
        <v>244.52774251940784</v>
      </c>
      <c r="L4202" s="150">
        <v>215.55523909057163</v>
      </c>
      <c r="M4202" s="150">
        <v>633.99166476917082</v>
      </c>
      <c r="N4202" s="150">
        <v>663.48524225224492</v>
      </c>
      <c r="O4202" s="150">
        <v>1853.9891938444318</v>
      </c>
      <c r="P4202" s="150">
        <v>825.49583828911591</v>
      </c>
      <c r="Q4202" s="150">
        <v>829.13839610260277</v>
      </c>
      <c r="R4202" s="150">
        <v>926.84572298682895</v>
      </c>
      <c r="S4202" s="150">
        <v>1880.48582556834</v>
      </c>
      <c r="T4202" s="150">
        <v>2986.9132027368955</v>
      </c>
      <c r="U4202" s="150">
        <v>246.96672751412146</v>
      </c>
      <c r="V4202" s="150">
        <v>2327.5797698364549</v>
      </c>
      <c r="W4202" s="150">
        <v>631.14582237979755</v>
      </c>
      <c r="X4202" s="150">
        <v>2499.0507129565358</v>
      </c>
      <c r="Y4202" s="150">
        <v>15050.723749346467</v>
      </c>
      <c r="Z4202" s="150">
        <v>957.47546749489868</v>
      </c>
      <c r="AA4202" s="150">
        <v>16841.294714290143</v>
      </c>
      <c r="AB4202" s="150">
        <v>190.27743365583186</v>
      </c>
      <c r="AC4202" s="150">
        <v>1174.8060633155808</v>
      </c>
      <c r="AD4202" s="150">
        <v>3667.0439303730504</v>
      </c>
      <c r="AE4202" s="150">
        <v>1614.4077795887563</v>
      </c>
      <c r="AF4202" s="150">
        <v>2408.0355078543821</v>
      </c>
      <c r="AG4202" s="150">
        <v>15972.842644141947</v>
      </c>
      <c r="AH4202" s="150">
        <v>2413.2224372110641</v>
      </c>
      <c r="AI4202" s="150">
        <v>804.25403644063817</v>
      </c>
      <c r="AJ4202" s="150">
        <v>10255.593447831674</v>
      </c>
      <c r="AK4202" s="150">
        <v>3686.8443173832761</v>
      </c>
      <c r="AL4202" s="150">
        <v>99203.125</v>
      </c>
      <c r="AM4202" s="150">
        <v>77711.375</v>
      </c>
      <c r="AN4202" s="150">
        <v>21491.744140625</v>
      </c>
      <c r="AO4202" s="5" t="s">
        <v>2860</v>
      </c>
    </row>
    <row r="4203" spans="1:41" ht="14.25" x14ac:dyDescent="0.45">
      <c r="A4203" s="150">
        <v>2020</v>
      </c>
      <c r="B4203" s="5" t="s">
        <v>6344</v>
      </c>
      <c r="C4203" s="5" t="s">
        <v>278</v>
      </c>
      <c r="D4203" s="5" t="s">
        <v>108</v>
      </c>
      <c r="E4203" s="5" t="s">
        <v>292</v>
      </c>
      <c r="F4203" s="5" t="s">
        <v>292</v>
      </c>
      <c r="G4203" s="5" t="s">
        <v>87</v>
      </c>
      <c r="H4203" s="5" t="s">
        <v>131</v>
      </c>
      <c r="I4203" s="150">
        <v>2740.5850310404335</v>
      </c>
      <c r="J4203" s="150">
        <v>8986.2805821365764</v>
      </c>
      <c r="K4203" s="150">
        <v>364.51754093458857</v>
      </c>
      <c r="L4203" s="150">
        <v>198.94617262367592</v>
      </c>
      <c r="M4203" s="150">
        <v>1370.2925155202167</v>
      </c>
      <c r="N4203" s="150">
        <v>1451.5965381077494</v>
      </c>
      <c r="O4203" s="150"/>
      <c r="P4203" s="150">
        <v>924.92101655606905</v>
      </c>
      <c r="Q4203" s="150">
        <v>1059.9353346617625</v>
      </c>
      <c r="R4203" s="150">
        <v>1433.1911358827253</v>
      </c>
      <c r="S4203" s="150">
        <v>1148.2769067091849</v>
      </c>
      <c r="T4203" s="150">
        <v>2842.0881803382272</v>
      </c>
      <c r="U4203" s="150">
        <v>352.21592806334462</v>
      </c>
      <c r="V4203" s="150">
        <v>2185.3628043815011</v>
      </c>
      <c r="W4203" s="150">
        <v>1148.0006185580482</v>
      </c>
      <c r="X4203" s="150">
        <v>2821.7875504786684</v>
      </c>
      <c r="Y4203" s="150">
        <v>13337.513817730111</v>
      </c>
      <c r="Z4203" s="150">
        <v>1958.9522858615583</v>
      </c>
      <c r="AA4203" s="150">
        <v>16698.283090980065</v>
      </c>
      <c r="AB4203" s="150">
        <v>314.65976282316086</v>
      </c>
      <c r="AC4203" s="150">
        <v>1237.0919627597077</v>
      </c>
      <c r="AD4203" s="150">
        <v>5431.2034607795513</v>
      </c>
      <c r="AE4203" s="150">
        <v>1813.8612779515759</v>
      </c>
      <c r="AF4203" s="150">
        <v>3014.8718177255764</v>
      </c>
      <c r="AG4203" s="150">
        <v>17531.62394671495</v>
      </c>
      <c r="AH4203" s="150">
        <v>3766.7818704411293</v>
      </c>
      <c r="AI4203" s="150">
        <v>1221.0828860524598</v>
      </c>
      <c r="AJ4203" s="150">
        <v>10097.53329214453</v>
      </c>
      <c r="AK4203" s="150">
        <v>3412.5358793918285</v>
      </c>
      <c r="AL4203" s="150">
        <v>108864</v>
      </c>
      <c r="AM4203" s="150">
        <v>85022.7578125</v>
      </c>
      <c r="AN4203" s="150">
        <v>23841.224609375</v>
      </c>
      <c r="AO4203" s="5" t="s">
        <v>6726</v>
      </c>
    </row>
    <row r="4204" spans="1:41" ht="14.25" x14ac:dyDescent="0.45">
      <c r="A4204" s="150">
        <v>2020</v>
      </c>
      <c r="B4204" s="5" t="s">
        <v>582</v>
      </c>
      <c r="C4204" s="5" t="s">
        <v>278</v>
      </c>
      <c r="D4204" s="5" t="s">
        <v>108</v>
      </c>
      <c r="E4204" s="5" t="s">
        <v>292</v>
      </c>
      <c r="F4204" s="5" t="s">
        <v>292</v>
      </c>
      <c r="G4204" s="5" t="s">
        <v>88</v>
      </c>
      <c r="H4204" s="5" t="s">
        <v>131</v>
      </c>
      <c r="I4204" s="150">
        <v>3081.3671308943631</v>
      </c>
      <c r="J4204" s="150">
        <v>6010.7403388488856</v>
      </c>
      <c r="K4204" s="150">
        <v>228.15347816402331</v>
      </c>
      <c r="L4204" s="150">
        <v>202.06886011200001</v>
      </c>
      <c r="M4204" s="150">
        <v>1082.4000000000001</v>
      </c>
      <c r="N4204" s="150">
        <v>642.03389379999999</v>
      </c>
      <c r="O4204" s="150">
        <v>1609.412514851166</v>
      </c>
      <c r="P4204" s="150">
        <v>885.50000000000011</v>
      </c>
      <c r="Q4204" s="150">
        <v>843.9059438175708</v>
      </c>
      <c r="R4204" s="150">
        <v>850.62718434257795</v>
      </c>
      <c r="S4204" s="150">
        <v>2098.164871328911</v>
      </c>
      <c r="T4204" s="150">
        <v>2528.6677442999999</v>
      </c>
      <c r="U4204" s="150">
        <v>236.96923000000001</v>
      </c>
      <c r="V4204" s="150">
        <v>42</v>
      </c>
      <c r="W4204" s="150">
        <v>619.44137590199978</v>
      </c>
      <c r="X4204" s="150">
        <v>1583.322336</v>
      </c>
      <c r="Y4204" s="150">
        <v>13114.23830000001</v>
      </c>
      <c r="Z4204" s="150">
        <v>1503.38251232678</v>
      </c>
      <c r="AA4204" s="150">
        <v>13275.37358255083</v>
      </c>
      <c r="AB4204" s="150">
        <v>243</v>
      </c>
      <c r="AC4204" s="150">
        <v>1134.3488299999999</v>
      </c>
      <c r="AD4204" s="150">
        <v>3659.3250544291759</v>
      </c>
      <c r="AE4204" s="150">
        <v>1873.0321200000001</v>
      </c>
      <c r="AF4204" s="150">
        <v>1464.133627512726</v>
      </c>
      <c r="AG4204" s="150">
        <v>13337.389298981399</v>
      </c>
      <c r="AH4204" s="150">
        <v>2794.3972534374252</v>
      </c>
      <c r="AI4204" s="150">
        <v>771.49821600000007</v>
      </c>
      <c r="AJ4204" s="150">
        <v>8072.1331009979394</v>
      </c>
      <c r="AK4204" s="150">
        <v>3269.2358941920011</v>
      </c>
      <c r="AL4204" s="150">
        <v>87056.265625</v>
      </c>
      <c r="AM4204" s="150">
        <v>66569.2421875</v>
      </c>
      <c r="AN4204" s="150">
        <v>20487.01953125</v>
      </c>
      <c r="AO4204" s="5" t="s">
        <v>1057</v>
      </c>
    </row>
    <row r="4205" spans="1:41" ht="14.25" x14ac:dyDescent="0.45">
      <c r="A4205" s="150">
        <v>2020</v>
      </c>
      <c r="B4205" s="5" t="s">
        <v>4980</v>
      </c>
      <c r="C4205" s="5" t="s">
        <v>278</v>
      </c>
      <c r="D4205" s="5" t="s">
        <v>108</v>
      </c>
      <c r="E4205" s="5" t="s">
        <v>292</v>
      </c>
      <c r="F4205" s="5" t="s">
        <v>292</v>
      </c>
      <c r="G4205" s="5" t="s">
        <v>88</v>
      </c>
      <c r="H4205" s="5" t="s">
        <v>131</v>
      </c>
      <c r="I4205" s="150">
        <v>3165.0439617069478</v>
      </c>
      <c r="J4205" s="150">
        <v>7225.1344870652256</v>
      </c>
      <c r="K4205" s="150">
        <v>368</v>
      </c>
      <c r="L4205" s="150">
        <v>195.92131608</v>
      </c>
      <c r="M4205" s="150">
        <v>1377</v>
      </c>
      <c r="N4205" s="150">
        <v>1201.067787</v>
      </c>
      <c r="O4205" s="150"/>
      <c r="P4205" s="150">
        <v>1054.0221621600001</v>
      </c>
      <c r="Q4205" s="150">
        <v>1071.7419097227371</v>
      </c>
      <c r="R4205" s="150">
        <v>790.18079583564406</v>
      </c>
      <c r="S4205" s="150">
        <v>2548.665</v>
      </c>
      <c r="T4205" s="150">
        <v>2706.2042921688858</v>
      </c>
      <c r="U4205" s="150">
        <v>243.45359999999999</v>
      </c>
      <c r="V4205" s="150">
        <v>1861</v>
      </c>
      <c r="W4205" s="150">
        <v>908.82</v>
      </c>
      <c r="X4205" s="150">
        <v>2874.3124499999999</v>
      </c>
      <c r="Y4205" s="150">
        <v>13438.924652110731</v>
      </c>
      <c r="Z4205" s="150">
        <v>1891.4785662222871</v>
      </c>
      <c r="AA4205" s="150">
        <v>16786</v>
      </c>
      <c r="AB4205" s="150">
        <v>319</v>
      </c>
      <c r="AC4205" s="150">
        <v>1224.2841125</v>
      </c>
      <c r="AD4205" s="150">
        <v>4608.0433120519001</v>
      </c>
      <c r="AE4205" s="150">
        <v>1928.82</v>
      </c>
      <c r="AF4205" s="150">
        <v>3686.311668778199</v>
      </c>
      <c r="AG4205" s="150">
        <v>16255</v>
      </c>
      <c r="AH4205" s="150">
        <v>3740.0503650529599</v>
      </c>
      <c r="AI4205" s="150">
        <v>1103.6400000000001</v>
      </c>
      <c r="AJ4205" s="150">
        <v>7786.0830959999994</v>
      </c>
      <c r="AK4205" s="150">
        <v>3340</v>
      </c>
      <c r="AL4205" s="150">
        <v>103698.2109375</v>
      </c>
      <c r="AM4205" s="150">
        <v>79804.4765625</v>
      </c>
      <c r="AN4205" s="150">
        <v>23893.734375</v>
      </c>
      <c r="AO4205" s="5" t="s">
        <v>5749</v>
      </c>
    </row>
    <row r="4206" spans="1:41" ht="14.25" x14ac:dyDescent="0.45">
      <c r="A4206" s="150">
        <v>2020</v>
      </c>
      <c r="B4206" s="5" t="s">
        <v>1476</v>
      </c>
      <c r="C4206" s="5" t="s">
        <v>278</v>
      </c>
      <c r="D4206" s="5" t="s">
        <v>108</v>
      </c>
      <c r="E4206" s="5" t="s">
        <v>292</v>
      </c>
      <c r="F4206" s="5" t="s">
        <v>292</v>
      </c>
      <c r="G4206" s="5" t="s">
        <v>88</v>
      </c>
      <c r="H4206" s="5" t="s">
        <v>131</v>
      </c>
      <c r="I4206" s="150">
        <v>3059.4039324655482</v>
      </c>
      <c r="J4206" s="150">
        <v>3803.3213148083191</v>
      </c>
      <c r="K4206" s="150">
        <v>224</v>
      </c>
      <c r="L4206" s="150">
        <v>227.43976219455749</v>
      </c>
      <c r="M4206" s="150">
        <v>128.7932826195522</v>
      </c>
      <c r="N4206" s="150">
        <v>607.20299999999997</v>
      </c>
      <c r="O4206" s="150">
        <v>1771.1417729656359</v>
      </c>
      <c r="P4206" s="150">
        <v>937.82500000000005</v>
      </c>
      <c r="Q4206" s="150">
        <v>796.18478705388009</v>
      </c>
      <c r="R4206" s="150">
        <v>620.62857250576951</v>
      </c>
      <c r="S4206" s="150">
        <v>1683.8748432451171</v>
      </c>
      <c r="T4206" s="150">
        <v>2044.5394963093249</v>
      </c>
      <c r="U4206" s="150">
        <v>210.8</v>
      </c>
      <c r="V4206" s="150">
        <v>896</v>
      </c>
      <c r="W4206" s="150">
        <v>524.22355755857416</v>
      </c>
      <c r="X4206" s="150">
        <v>1641.821907727375</v>
      </c>
      <c r="Y4206" s="150">
        <v>18181</v>
      </c>
      <c r="Z4206" s="150">
        <v>420.88279999999997</v>
      </c>
      <c r="AA4206" s="150">
        <v>16969.809704700841</v>
      </c>
      <c r="AB4206" s="150">
        <v>170</v>
      </c>
      <c r="AC4206" s="150">
        <v>1247.209802778538</v>
      </c>
      <c r="AD4206" s="150">
        <v>3160.4484565500002</v>
      </c>
      <c r="AE4206" s="150">
        <v>1705.6110652099289</v>
      </c>
      <c r="AF4206" s="150">
        <v>2639.7168889935738</v>
      </c>
      <c r="AG4206" s="150">
        <v>13945.99577286529</v>
      </c>
      <c r="AH4206" s="150">
        <v>2413.9245799999999</v>
      </c>
      <c r="AI4206" s="150">
        <v>927.95783347353608</v>
      </c>
      <c r="AJ4206" s="150">
        <v>9105.0476095482973</v>
      </c>
      <c r="AK4206" s="150">
        <v>4077</v>
      </c>
      <c r="AL4206" s="150">
        <v>94141.8046875</v>
      </c>
      <c r="AM4206" s="150">
        <v>75374.078125</v>
      </c>
      <c r="AN4206" s="150">
        <v>18767.7265625</v>
      </c>
      <c r="AO4206" s="5" t="s">
        <v>2863</v>
      </c>
    </row>
    <row r="4207" spans="1:41" ht="14.25" x14ac:dyDescent="0.45">
      <c r="A4207" s="150">
        <v>2020</v>
      </c>
      <c r="B4207" s="5" t="s">
        <v>1478</v>
      </c>
      <c r="C4207" s="5" t="s">
        <v>278</v>
      </c>
      <c r="D4207" s="5" t="s">
        <v>108</v>
      </c>
      <c r="E4207" s="5" t="s">
        <v>292</v>
      </c>
      <c r="F4207" s="5" t="s">
        <v>292</v>
      </c>
      <c r="G4207" s="5" t="s">
        <v>88</v>
      </c>
      <c r="H4207" s="5" t="s">
        <v>131</v>
      </c>
      <c r="I4207" s="150">
        <v>2800.6140027196038</v>
      </c>
      <c r="J4207" s="150">
        <v>4585.9048183249997</v>
      </c>
      <c r="K4207" s="150">
        <v>243.31868488757519</v>
      </c>
      <c r="L4207" s="150">
        <v>213.5747576618036</v>
      </c>
      <c r="M4207" s="150">
        <v>630.40172799098855</v>
      </c>
      <c r="N4207" s="150">
        <v>649.19193525648006</v>
      </c>
      <c r="O4207" s="150">
        <v>1833.4875158060461</v>
      </c>
      <c r="P4207" s="150">
        <v>746.2013831999999</v>
      </c>
      <c r="Q4207" s="150">
        <v>820.62108075843173</v>
      </c>
      <c r="R4207" s="150">
        <v>946.09221929445823</v>
      </c>
      <c r="S4207" s="150">
        <v>1839.9519903377541</v>
      </c>
      <c r="T4207" s="150">
        <v>2908.6668104878099</v>
      </c>
      <c r="U4207" s="150">
        <v>246.47930883782371</v>
      </c>
      <c r="V4207" s="150">
        <v>2318</v>
      </c>
      <c r="W4207" s="150">
        <v>618.7600755350885</v>
      </c>
      <c r="X4207" s="150">
        <v>2445.2142494400009</v>
      </c>
      <c r="Y4207" s="150">
        <v>15228.48465</v>
      </c>
      <c r="Z4207" s="150">
        <v>947.90477697051574</v>
      </c>
      <c r="AA4207" s="150">
        <v>16855.61499976744</v>
      </c>
      <c r="AB4207" s="150">
        <v>172</v>
      </c>
      <c r="AC4207" s="150">
        <v>1144.3075699999999</v>
      </c>
      <c r="AD4207" s="150">
        <v>3629.3742606499532</v>
      </c>
      <c r="AE4207" s="150">
        <v>1621.2791649481121</v>
      </c>
      <c r="AF4207" s="150">
        <v>2370.4773265904628</v>
      </c>
      <c r="AG4207" s="150">
        <v>16574.905420564701</v>
      </c>
      <c r="AH4207" s="150">
        <v>2414.3685287141202</v>
      </c>
      <c r="AI4207" s="150">
        <v>786.92818032000002</v>
      </c>
      <c r="AJ4207" s="150">
        <v>10263.3421816092</v>
      </c>
      <c r="AK4207" s="150">
        <v>3707.470766163292</v>
      </c>
      <c r="AL4207" s="150">
        <v>99562.9375</v>
      </c>
      <c r="AM4207" s="150">
        <v>78332.9921875</v>
      </c>
      <c r="AN4207" s="150">
        <v>21229.943359375</v>
      </c>
      <c r="AO4207" s="5" t="s">
        <v>2864</v>
      </c>
    </row>
    <row r="4208" spans="1:41" ht="14.25" x14ac:dyDescent="0.45">
      <c r="A4208" s="150">
        <v>2020</v>
      </c>
      <c r="B4208" s="5" t="s">
        <v>4024</v>
      </c>
      <c r="C4208" s="5" t="s">
        <v>278</v>
      </c>
      <c r="D4208" s="5" t="s">
        <v>108</v>
      </c>
      <c r="E4208" s="5" t="s">
        <v>292</v>
      </c>
      <c r="F4208" s="5" t="s">
        <v>292</v>
      </c>
      <c r="G4208" s="5" t="s">
        <v>88</v>
      </c>
      <c r="H4208" s="5" t="s">
        <v>131</v>
      </c>
      <c r="I4208" s="150">
        <v>3059.7623062171779</v>
      </c>
      <c r="J4208" s="150">
        <v>11019.190091449829</v>
      </c>
      <c r="K4208" s="150">
        <v>314.87970994771808</v>
      </c>
      <c r="L4208" s="150">
        <v>200.99080000000001</v>
      </c>
      <c r="M4208" s="150">
        <v>1040.565845146979</v>
      </c>
      <c r="N4208" s="150">
        <v>848.81985679762488</v>
      </c>
      <c r="O4208" s="150"/>
      <c r="P4208" s="150">
        <v>1011.489290495928</v>
      </c>
      <c r="Q4208" s="150">
        <v>1046.5441390288729</v>
      </c>
      <c r="R4208" s="150">
        <v>859.58653215221511</v>
      </c>
      <c r="S4208" s="150">
        <v>2610</v>
      </c>
      <c r="T4208" s="150">
        <v>2546.8991999999998</v>
      </c>
      <c r="U4208" s="150">
        <v>243.45359999999999</v>
      </c>
      <c r="V4208" s="150">
        <v>1981</v>
      </c>
      <c r="W4208" s="150">
        <v>695.30814699999985</v>
      </c>
      <c r="X4208" s="150">
        <v>1742.67</v>
      </c>
      <c r="Y4208" s="150">
        <v>13525.634424118931</v>
      </c>
      <c r="Z4208" s="150">
        <v>1565</v>
      </c>
      <c r="AA4208" s="150">
        <v>14195</v>
      </c>
      <c r="AB4208" s="150">
        <v>243.4</v>
      </c>
      <c r="AC4208" s="150">
        <v>1231.1261300000001</v>
      </c>
      <c r="AD4208" s="150">
        <v>5344.8801034437611</v>
      </c>
      <c r="AE4208" s="150">
        <v>2129.6988000000001</v>
      </c>
      <c r="AF4208" s="150">
        <v>3274.2667212116271</v>
      </c>
      <c r="AG4208" s="150">
        <v>14520</v>
      </c>
      <c r="AH4208" s="150">
        <v>1532</v>
      </c>
      <c r="AI4208" s="150">
        <v>825.03719999999998</v>
      </c>
      <c r="AJ4208" s="150">
        <v>9259</v>
      </c>
      <c r="AK4208" s="150">
        <v>3357.6766775999999</v>
      </c>
      <c r="AL4208" s="150">
        <v>100223.875</v>
      </c>
      <c r="AM4208" s="150">
        <v>79970.5625</v>
      </c>
      <c r="AN4208" s="150">
        <v>20253.31640625</v>
      </c>
      <c r="AO4208" s="5" t="s">
        <v>4484</v>
      </c>
    </row>
    <row r="4209" spans="1:41" ht="14.25" x14ac:dyDescent="0.45">
      <c r="A4209" s="150">
        <v>2020</v>
      </c>
      <c r="B4209" s="5" t="s">
        <v>7352</v>
      </c>
      <c r="C4209" s="5" t="s">
        <v>278</v>
      </c>
      <c r="D4209" s="5" t="s">
        <v>108</v>
      </c>
      <c r="E4209" s="5" t="s">
        <v>292</v>
      </c>
      <c r="F4209" s="5" t="s">
        <v>292</v>
      </c>
      <c r="G4209" s="5" t="s">
        <v>88</v>
      </c>
      <c r="H4209" s="5" t="s">
        <v>131</v>
      </c>
      <c r="I4209" s="150">
        <v>2754</v>
      </c>
      <c r="J4209" s="150">
        <v>7575.6009999999997</v>
      </c>
      <c r="K4209" s="150">
        <v>296.3</v>
      </c>
      <c r="L4209" s="150">
        <v>80</v>
      </c>
      <c r="M4209" s="150">
        <v>1250</v>
      </c>
      <c r="N4209" s="150">
        <v>1221.3</v>
      </c>
      <c r="O4209" s="150"/>
      <c r="P4209" s="150">
        <v>911.22395999999992</v>
      </c>
      <c r="Q4209" s="150">
        <v>1354.487230997481</v>
      </c>
      <c r="R4209" s="150">
        <v>861.65210000000002</v>
      </c>
      <c r="S4209" s="150">
        <v>4164.6668519999976</v>
      </c>
      <c r="T4209" s="150">
        <v>3705.818181818182</v>
      </c>
      <c r="U4209" s="150">
        <v>480</v>
      </c>
      <c r="V4209" s="150">
        <v>2373</v>
      </c>
      <c r="W4209" s="150">
        <v>969</v>
      </c>
      <c r="X4209" s="150">
        <v>3326</v>
      </c>
      <c r="Y4209" s="150">
        <v>13140</v>
      </c>
      <c r="Z4209" s="150">
        <v>1616.34</v>
      </c>
      <c r="AA4209" s="150">
        <v>16262</v>
      </c>
      <c r="AB4209" s="150">
        <v>319</v>
      </c>
      <c r="AC4209" s="150">
        <v>1218.7719999999999</v>
      </c>
      <c r="AD4209" s="150">
        <v>4505.2659999999996</v>
      </c>
      <c r="AE4209" s="150">
        <v>1779</v>
      </c>
      <c r="AF4209" s="150">
        <v>2610.4648431566161</v>
      </c>
      <c r="AG4209" s="150">
        <v>17157</v>
      </c>
      <c r="AH4209" s="150">
        <v>3725.7491065039908</v>
      </c>
      <c r="AI4209" s="150">
        <v>1203</v>
      </c>
      <c r="AJ4209" s="150">
        <v>8116.4325952543368</v>
      </c>
      <c r="AK4209" s="150">
        <v>3362</v>
      </c>
      <c r="AL4209" s="150">
        <v>106338.0703125</v>
      </c>
      <c r="AM4209" s="150">
        <v>79511.2734375</v>
      </c>
      <c r="AN4209" s="150">
        <v>26826.80078125</v>
      </c>
      <c r="AO4209" s="5" t="s">
        <v>7504</v>
      </c>
    </row>
    <row r="4210" spans="1:41" ht="14.25" x14ac:dyDescent="0.45">
      <c r="A4210" s="150">
        <v>2020</v>
      </c>
      <c r="B4210" s="5" t="s">
        <v>1477</v>
      </c>
      <c r="C4210" s="5" t="s">
        <v>278</v>
      </c>
      <c r="D4210" s="5" t="s">
        <v>108</v>
      </c>
      <c r="E4210" s="5" t="s">
        <v>292</v>
      </c>
      <c r="F4210" s="5" t="s">
        <v>292</v>
      </c>
      <c r="G4210" s="5" t="s">
        <v>88</v>
      </c>
      <c r="H4210" s="5" t="s">
        <v>131</v>
      </c>
      <c r="I4210" s="150">
        <v>2858.010101706042</v>
      </c>
      <c r="J4210" s="150">
        <v>3882.3220000000001</v>
      </c>
      <c r="K4210" s="150">
        <v>215.058231882613</v>
      </c>
      <c r="L4210" s="150">
        <v>255.148</v>
      </c>
      <c r="M4210" s="150">
        <v>158.67884747522831</v>
      </c>
      <c r="N4210" s="150">
        <v>690.7578043048303</v>
      </c>
      <c r="O4210" s="150">
        <v>1944</v>
      </c>
      <c r="P4210" s="150">
        <v>937.82500000000005</v>
      </c>
      <c r="Q4210" s="150">
        <v>937.48984921794715</v>
      </c>
      <c r="R4210" s="150">
        <v>800.62886257375385</v>
      </c>
      <c r="S4210" s="150">
        <v>1979.099407215153</v>
      </c>
      <c r="T4210" s="150">
        <v>2212.659587420128</v>
      </c>
      <c r="U4210" s="150">
        <v>257.03970711090022</v>
      </c>
      <c r="V4210" s="150">
        <v>1284</v>
      </c>
      <c r="W4210" s="150">
        <v>517.01343811848005</v>
      </c>
      <c r="X4210" s="150">
        <v>3063.961378374901</v>
      </c>
      <c r="Y4210" s="150">
        <v>16841.012500000001</v>
      </c>
      <c r="Z4210" s="150">
        <v>511.97300000000001</v>
      </c>
      <c r="AA4210" s="150">
        <v>17099.085316434011</v>
      </c>
      <c r="AB4210" s="150">
        <v>172</v>
      </c>
      <c r="AC4210" s="150">
        <v>1275.5184936631269</v>
      </c>
      <c r="AD4210" s="150">
        <v>3578.6196612459312</v>
      </c>
      <c r="AE4210" s="150">
        <v>2225.8268992511998</v>
      </c>
      <c r="AF4210" s="150">
        <v>2312.4849624805988</v>
      </c>
      <c r="AG4210" s="150">
        <v>16219</v>
      </c>
      <c r="AH4210" s="150">
        <v>3432.277631353104</v>
      </c>
      <c r="AI4210" s="150">
        <v>785.00145107520007</v>
      </c>
      <c r="AJ4210" s="150">
        <v>9892.652449461566</v>
      </c>
      <c r="AK4210" s="150">
        <v>4186.5269166659918</v>
      </c>
      <c r="AL4210" s="150">
        <v>100525.6796875</v>
      </c>
      <c r="AM4210" s="150">
        <v>78280.78125</v>
      </c>
      <c r="AN4210" s="150">
        <v>22244.8984375</v>
      </c>
      <c r="AO4210" s="5" t="s">
        <v>2862</v>
      </c>
    </row>
    <row r="4211" spans="1:41" ht="14.25" x14ac:dyDescent="0.45">
      <c r="A4211" s="150">
        <v>2020</v>
      </c>
      <c r="B4211" s="5" t="s">
        <v>6344</v>
      </c>
      <c r="C4211" s="5" t="s">
        <v>278</v>
      </c>
      <c r="D4211" s="5" t="s">
        <v>108</v>
      </c>
      <c r="E4211" s="5" t="s">
        <v>292</v>
      </c>
      <c r="F4211" s="5" t="s">
        <v>292</v>
      </c>
      <c r="G4211" s="5" t="s">
        <v>88</v>
      </c>
      <c r="H4211" s="5" t="s">
        <v>131</v>
      </c>
      <c r="I4211" s="150">
        <v>2754</v>
      </c>
      <c r="J4211" s="150">
        <v>9127.8629661808354</v>
      </c>
      <c r="K4211" s="150">
        <v>359.11943960000002</v>
      </c>
      <c r="L4211" s="150">
        <v>200.13560000000001</v>
      </c>
      <c r="M4211" s="150">
        <v>1350</v>
      </c>
      <c r="N4211" s="150">
        <v>1430.1</v>
      </c>
      <c r="O4211" s="150"/>
      <c r="P4211" s="150">
        <v>911.22395999999992</v>
      </c>
      <c r="Q4211" s="150">
        <v>1044.238865487891</v>
      </c>
      <c r="R4211" s="150">
        <v>1411.9671614108979</v>
      </c>
      <c r="S4211" s="150">
        <v>1131.272196629413</v>
      </c>
      <c r="T4211" s="150">
        <v>2840.6764578085981</v>
      </c>
      <c r="U4211" s="150">
        <v>347</v>
      </c>
      <c r="V4211" s="150">
        <v>2153</v>
      </c>
      <c r="W4211" s="150">
        <v>1131</v>
      </c>
      <c r="X4211" s="150">
        <v>2864</v>
      </c>
      <c r="Y4211" s="150">
        <v>13140</v>
      </c>
      <c r="Z4211" s="150">
        <v>1929.9423706690211</v>
      </c>
      <c r="AA4211" s="150">
        <v>16940</v>
      </c>
      <c r="AB4211" s="150">
        <v>319</v>
      </c>
      <c r="AC4211" s="150">
        <v>1218.7719999999999</v>
      </c>
      <c r="AD4211" s="150">
        <v>5350.7733487611094</v>
      </c>
      <c r="AE4211" s="150">
        <v>1787</v>
      </c>
      <c r="AF4211" s="150">
        <v>3029.6294010130059</v>
      </c>
      <c r="AG4211" s="150">
        <v>17772</v>
      </c>
      <c r="AH4211" s="150">
        <v>3810.553843835004</v>
      </c>
      <c r="AI4211" s="150">
        <v>1203</v>
      </c>
      <c r="AJ4211" s="150">
        <v>10146.959999999999</v>
      </c>
      <c r="AK4211" s="150">
        <v>3362</v>
      </c>
      <c r="AL4211" s="150">
        <v>109065.2265625</v>
      </c>
      <c r="AM4211" s="150">
        <v>85343.8359375</v>
      </c>
      <c r="AN4211" s="150">
        <v>23721.396484375</v>
      </c>
      <c r="AO4211" s="5" t="s">
        <v>6727</v>
      </c>
    </row>
    <row r="4212" spans="1:41" ht="14.25" x14ac:dyDescent="0.45">
      <c r="A4212" s="150">
        <v>2020</v>
      </c>
      <c r="B4212" s="5" t="s">
        <v>6344</v>
      </c>
      <c r="C4212" s="5" t="s">
        <v>278</v>
      </c>
      <c r="D4212" s="5" t="s">
        <v>108</v>
      </c>
      <c r="E4212" s="5" t="s">
        <v>113</v>
      </c>
      <c r="F4212" s="5" t="s">
        <v>113</v>
      </c>
      <c r="G4212" s="5" t="s">
        <v>87</v>
      </c>
      <c r="H4212" s="5" t="s">
        <v>131</v>
      </c>
      <c r="I4212" s="150">
        <v>1776.305112711392</v>
      </c>
      <c r="J4212" s="150">
        <v>4032.7201216013491</v>
      </c>
      <c r="K4212" s="150">
        <v>239.57792084374802</v>
      </c>
      <c r="L4212" s="150">
        <v>322.78001476698438</v>
      </c>
      <c r="M4212" s="150">
        <v>1928.5598366580828</v>
      </c>
      <c r="N4212" s="150">
        <v>1129.7300516844455</v>
      </c>
      <c r="O4212" s="150">
        <v>1384.9246921614349</v>
      </c>
      <c r="P4212" s="150">
        <v>1886.4167441011318</v>
      </c>
      <c r="Q4212" s="150">
        <v>495.64438123305609</v>
      </c>
      <c r="R4212" s="150">
        <v>871.23613533333935</v>
      </c>
      <c r="S4212" s="150">
        <v>1148.2769067091849</v>
      </c>
      <c r="T4212" s="150">
        <v>1015.0314929779383</v>
      </c>
      <c r="U4212" s="150">
        <v>129.25918547327555</v>
      </c>
      <c r="V4212" s="150">
        <v>1116.5346422757323</v>
      </c>
      <c r="W4212" s="150">
        <v>501.42555753110156</v>
      </c>
      <c r="X4212" s="150">
        <v>2036.1531749137444</v>
      </c>
      <c r="Y4212" s="150">
        <v>9125.1331218716659</v>
      </c>
      <c r="Z4212" s="150">
        <v>1845.2217894203991</v>
      </c>
      <c r="AA4212" s="150">
        <v>7593.4505989679565</v>
      </c>
      <c r="AB4212" s="150">
        <v>502.44058902407949</v>
      </c>
      <c r="AC4212" s="150">
        <v>1182.4101861700005</v>
      </c>
      <c r="AD4212" s="150">
        <v>4542.1247628785968</v>
      </c>
      <c r="AE4212" s="150">
        <v>1217.0227600805481</v>
      </c>
      <c r="AF4212" s="150">
        <v>3403.9902604339782</v>
      </c>
      <c r="AG4212" s="150">
        <v>12436.165851965701</v>
      </c>
      <c r="AH4212" s="150">
        <v>2537.5787324448456</v>
      </c>
      <c r="AI4212" s="150">
        <v>808.98009990341689</v>
      </c>
      <c r="AJ4212" s="150">
        <v>3893.6608070633715</v>
      </c>
      <c r="AK4212" s="150">
        <v>514.62096693981471</v>
      </c>
      <c r="AL4212" s="150">
        <v>69617.375</v>
      </c>
      <c r="AM4212" s="150">
        <v>52457.68359375</v>
      </c>
      <c r="AN4212" s="150">
        <v>17159.6953125</v>
      </c>
      <c r="AO4212" s="5" t="s">
        <v>6728</v>
      </c>
    </row>
    <row r="4213" spans="1:41" ht="14.25" x14ac:dyDescent="0.45">
      <c r="A4213" s="150">
        <v>2020</v>
      </c>
      <c r="B4213" s="5" t="s">
        <v>4980</v>
      </c>
      <c r="C4213" s="5" t="s">
        <v>278</v>
      </c>
      <c r="D4213" s="5" t="s">
        <v>108</v>
      </c>
      <c r="E4213" s="5" t="s">
        <v>113</v>
      </c>
      <c r="F4213" s="5" t="s">
        <v>113</v>
      </c>
      <c r="G4213" s="5" t="s">
        <v>87</v>
      </c>
      <c r="H4213" s="5" t="s">
        <v>131</v>
      </c>
      <c r="I4213" s="150">
        <v>1437.5172943777513</v>
      </c>
      <c r="J4213" s="150">
        <v>4009.3545863203371</v>
      </c>
      <c r="K4213" s="150">
        <v>245.75857119474756</v>
      </c>
      <c r="L4213" s="150">
        <v>317.61171277287286</v>
      </c>
      <c r="M4213" s="150">
        <v>1978.5647680933066</v>
      </c>
      <c r="N4213" s="150">
        <v>1146.2752502955896</v>
      </c>
      <c r="O4213" s="150">
        <v>1412.5031052650465</v>
      </c>
      <c r="P4213" s="150">
        <v>1935.328962510956</v>
      </c>
      <c r="Q4213" s="150">
        <v>512.32042665149174</v>
      </c>
      <c r="R4213" s="150">
        <v>878.728064301053</v>
      </c>
      <c r="S4213" s="150">
        <v>1646.3741570292198</v>
      </c>
      <c r="T4213" s="150">
        <v>937.21489014946098</v>
      </c>
      <c r="U4213" s="150">
        <v>130.16873474298069</v>
      </c>
      <c r="V4213" s="150">
        <v>1372.4991391299884</v>
      </c>
      <c r="W4213" s="150">
        <v>404.0437526422121</v>
      </c>
      <c r="X4213" s="150">
        <v>1850.2183956367276</v>
      </c>
      <c r="Y4213" s="150">
        <v>9033.7101911628597</v>
      </c>
      <c r="Z4213" s="150">
        <v>1867.0119791777038</v>
      </c>
      <c r="AA4213" s="150">
        <v>7694.5342481270745</v>
      </c>
      <c r="AB4213" s="150">
        <v>515.46818958220354</v>
      </c>
      <c r="AC4213" s="150">
        <v>1213.0684728167857</v>
      </c>
      <c r="AD4213" s="150">
        <v>3308.6102268386112</v>
      </c>
      <c r="AE4213" s="150">
        <v>1310.0181464533578</v>
      </c>
      <c r="AF4213" s="150">
        <v>3165.630734457834</v>
      </c>
      <c r="AG4213" s="150">
        <v>13005.418625640687</v>
      </c>
      <c r="AH4213" s="150">
        <v>2656.7438761042358</v>
      </c>
      <c r="AI4213" s="150">
        <v>718.53141578125337</v>
      </c>
      <c r="AJ4213" s="150">
        <v>4059.1818242251097</v>
      </c>
      <c r="AK4213" s="150">
        <v>527.96438811752967</v>
      </c>
      <c r="AL4213" s="150">
        <v>69290.3671875</v>
      </c>
      <c r="AM4213" s="150">
        <v>53088.37890625</v>
      </c>
      <c r="AN4213" s="150">
        <v>16201.99609375</v>
      </c>
      <c r="AO4213" s="5" t="s">
        <v>5750</v>
      </c>
    </row>
    <row r="4214" spans="1:41" ht="14.25" x14ac:dyDescent="0.45">
      <c r="A4214" s="150">
        <v>2020</v>
      </c>
      <c r="B4214" s="5" t="s">
        <v>4024</v>
      </c>
      <c r="C4214" s="5" t="s">
        <v>278</v>
      </c>
      <c r="D4214" s="5" t="s">
        <v>108</v>
      </c>
      <c r="E4214" s="5" t="s">
        <v>113</v>
      </c>
      <c r="F4214" s="5" t="s">
        <v>113</v>
      </c>
      <c r="G4214" s="5" t="s">
        <v>87</v>
      </c>
      <c r="H4214" s="5" t="s">
        <v>131</v>
      </c>
      <c r="I4214" s="150">
        <v>1381.716733942342</v>
      </c>
      <c r="J4214" s="150">
        <v>3413.9082464900935</v>
      </c>
      <c r="K4214" s="150">
        <v>338.55752908422335</v>
      </c>
      <c r="L4214" s="150">
        <v>276.03287354231333</v>
      </c>
      <c r="M4214" s="150">
        <v>1818.8212597749327</v>
      </c>
      <c r="N4214" s="150">
        <v>910.73761379385803</v>
      </c>
      <c r="O4214" s="150">
        <v>1359.2080592626885</v>
      </c>
      <c r="P4214" s="150">
        <v>2414.1818001692982</v>
      </c>
      <c r="Q4214" s="150">
        <v>460.59582316822031</v>
      </c>
      <c r="R4214" s="150">
        <v>915.20232114812768</v>
      </c>
      <c r="S4214" s="150">
        <v>1691.5037715906874</v>
      </c>
      <c r="T4214" s="150">
        <v>855.91588695290955</v>
      </c>
      <c r="U4214" s="150">
        <v>136.39822210840347</v>
      </c>
      <c r="V4214" s="150">
        <v>1158.6961319625013</v>
      </c>
      <c r="W4214" s="150">
        <v>328.45772161817905</v>
      </c>
      <c r="X4214" s="150">
        <v>1386.5837368637135</v>
      </c>
      <c r="Y4214" s="150">
        <v>7184.3439761109848</v>
      </c>
      <c r="Z4214" s="150">
        <v>1278.5243561359086</v>
      </c>
      <c r="AA4214" s="150">
        <v>7893.6842674232084</v>
      </c>
      <c r="AB4214" s="150">
        <v>93.102250603302735</v>
      </c>
      <c r="AC4214" s="150">
        <v>1246.4275103751745</v>
      </c>
      <c r="AD4214" s="150">
        <v>1734.44866648584</v>
      </c>
      <c r="AE4214" s="150">
        <v>1283.8738304293643</v>
      </c>
      <c r="AF4214" s="150">
        <v>2644.6505318011446</v>
      </c>
      <c r="AG4214" s="150">
        <v>10648.663528552886</v>
      </c>
      <c r="AH4214" s="150">
        <v>2429.7312240875722</v>
      </c>
      <c r="AI4214" s="150">
        <v>738.22745249688444</v>
      </c>
      <c r="AJ4214" s="150">
        <v>4169.856555497644</v>
      </c>
      <c r="AK4214" s="150">
        <v>530.92466747268418</v>
      </c>
      <c r="AL4214" s="150">
        <v>60722.9765625</v>
      </c>
      <c r="AM4214" s="150">
        <v>47417.4921875</v>
      </c>
      <c r="AN4214" s="150">
        <v>13305.482421875</v>
      </c>
      <c r="AO4214" s="5" t="s">
        <v>4485</v>
      </c>
    </row>
    <row r="4215" spans="1:41" ht="14.25" x14ac:dyDescent="0.45">
      <c r="A4215" s="150">
        <v>2020</v>
      </c>
      <c r="B4215" s="5" t="s">
        <v>1477</v>
      </c>
      <c r="C4215" s="5" t="s">
        <v>278</v>
      </c>
      <c r="D4215" s="5" t="s">
        <v>108</v>
      </c>
      <c r="E4215" s="5" t="s">
        <v>113</v>
      </c>
      <c r="F4215" s="5" t="s">
        <v>113</v>
      </c>
      <c r="G4215" s="5" t="s">
        <v>87</v>
      </c>
      <c r="H4215" s="5" t="s">
        <v>131</v>
      </c>
      <c r="I4215" s="150">
        <v>1887.6722626802946</v>
      </c>
      <c r="J4215" s="150">
        <v>3218.0931443449358</v>
      </c>
      <c r="K4215" s="150">
        <v>270.59827664036499</v>
      </c>
      <c r="L4215" s="150">
        <v>336.44939099660922</v>
      </c>
      <c r="M4215" s="150">
        <v>1720.277550105204</v>
      </c>
      <c r="N4215" s="150">
        <v>791.88359498936074</v>
      </c>
      <c r="O4215" s="150">
        <v>1175.3593856526284</v>
      </c>
      <c r="P4215" s="150">
        <v>1592.8399562913683</v>
      </c>
      <c r="Q4215" s="150">
        <v>791.90733774006765</v>
      </c>
      <c r="R4215" s="150">
        <v>620.48521283026685</v>
      </c>
      <c r="S4215" s="150">
        <v>1071.9653910830762</v>
      </c>
      <c r="T4215" s="150">
        <v>1106.7414177520041</v>
      </c>
      <c r="U4215" s="150">
        <v>159.8134607233894</v>
      </c>
      <c r="V4215" s="150">
        <v>821.202131971987</v>
      </c>
      <c r="W4215" s="150">
        <v>284.53215108986268</v>
      </c>
      <c r="X4215" s="150">
        <v>1702.1683005025823</v>
      </c>
      <c r="Y4215" s="150">
        <v>8051.5438141458299</v>
      </c>
      <c r="Z4215" s="150">
        <v>1834.9772706328226</v>
      </c>
      <c r="AA4215" s="150">
        <v>9778.926112350975</v>
      </c>
      <c r="AB4215" s="150">
        <v>120.63481453496844</v>
      </c>
      <c r="AC4215" s="150">
        <v>1396.7076692030291</v>
      </c>
      <c r="AD4215" s="150">
        <v>3322.7114986525453</v>
      </c>
      <c r="AE4215" s="150">
        <v>1660.1121266280061</v>
      </c>
      <c r="AF4215" s="150">
        <v>2397.9302106716686</v>
      </c>
      <c r="AG4215" s="150">
        <v>8103.5606607801737</v>
      </c>
      <c r="AH4215" s="150">
        <v>3041.019955351208</v>
      </c>
      <c r="AI4215" s="150">
        <v>633.05609095414627</v>
      </c>
      <c r="AJ4215" s="150">
        <v>4445.7242849182521</v>
      </c>
      <c r="AK4215" s="150">
        <v>566.36562390667893</v>
      </c>
      <c r="AL4215" s="150">
        <v>62905.2578125</v>
      </c>
      <c r="AM4215" s="150">
        <v>47889.828125</v>
      </c>
      <c r="AN4215" s="150">
        <v>15015.4296875</v>
      </c>
      <c r="AO4215" s="5" t="s">
        <v>2865</v>
      </c>
    </row>
    <row r="4216" spans="1:41" ht="14.25" x14ac:dyDescent="0.45">
      <c r="A4216" s="150">
        <v>2020</v>
      </c>
      <c r="B4216" s="5" t="s">
        <v>7352</v>
      </c>
      <c r="C4216" s="5" t="s">
        <v>278</v>
      </c>
      <c r="D4216" s="5" t="s">
        <v>108</v>
      </c>
      <c r="E4216" s="5" t="s">
        <v>113</v>
      </c>
      <c r="F4216" s="5" t="s">
        <v>113</v>
      </c>
      <c r="G4216" s="5" t="s">
        <v>87</v>
      </c>
      <c r="H4216" s="5" t="s">
        <v>131</v>
      </c>
      <c r="I4216" s="150">
        <v>1785</v>
      </c>
      <c r="J4216" s="150">
        <v>3950.9434999999999</v>
      </c>
      <c r="K4216" s="150">
        <v>250.46899999999999</v>
      </c>
      <c r="L4216" s="150">
        <v>380</v>
      </c>
      <c r="M4216" s="150">
        <v>1800</v>
      </c>
      <c r="N4216" s="150">
        <v>1070</v>
      </c>
      <c r="O4216" s="150">
        <v>1364</v>
      </c>
      <c r="P4216" s="150">
        <v>1858.481</v>
      </c>
      <c r="Q4216" s="150">
        <v>627.65076922741935</v>
      </c>
      <c r="R4216" s="150">
        <v>835.96576000000005</v>
      </c>
      <c r="S4216" s="150">
        <v>1536.7890480000001</v>
      </c>
      <c r="T4216" s="150">
        <v>1202.181818181818</v>
      </c>
      <c r="U4216" s="150">
        <v>120</v>
      </c>
      <c r="V4216" s="150">
        <v>1124</v>
      </c>
      <c r="W4216" s="150">
        <v>479</v>
      </c>
      <c r="X4216" s="150">
        <v>2819</v>
      </c>
      <c r="Y4216" s="150">
        <v>8990</v>
      </c>
      <c r="Z4216" s="150">
        <v>2000.933</v>
      </c>
      <c r="AA4216" s="150">
        <v>6134</v>
      </c>
      <c r="AB4216" s="150">
        <v>510</v>
      </c>
      <c r="AC4216" s="150">
        <v>1164.9000000000001</v>
      </c>
      <c r="AD4216" s="150">
        <v>3613.2350000000001</v>
      </c>
      <c r="AE4216" s="150">
        <v>1762</v>
      </c>
      <c r="AF4216" s="150">
        <v>4047.2099845031839</v>
      </c>
      <c r="AG4216" s="150">
        <v>10821</v>
      </c>
      <c r="AH4216" s="150">
        <v>2550</v>
      </c>
      <c r="AI4216" s="150">
        <v>797</v>
      </c>
      <c r="AJ4216" s="150">
        <v>4770.9976075450923</v>
      </c>
      <c r="AK4216" s="150">
        <v>507</v>
      </c>
      <c r="AL4216" s="150">
        <v>68871.7578125</v>
      </c>
      <c r="AM4216" s="150">
        <v>51443.08203125</v>
      </c>
      <c r="AN4216" s="150">
        <v>17428.67578125</v>
      </c>
      <c r="AO4216" s="5" t="s">
        <v>7505</v>
      </c>
    </row>
    <row r="4217" spans="1:41" ht="14.25" x14ac:dyDescent="0.45">
      <c r="A4217" s="150">
        <v>2020</v>
      </c>
      <c r="B4217" s="5" t="s">
        <v>582</v>
      </c>
      <c r="C4217" s="5" t="s">
        <v>278</v>
      </c>
      <c r="D4217" s="5" t="s">
        <v>108</v>
      </c>
      <c r="E4217" s="5" t="s">
        <v>113</v>
      </c>
      <c r="F4217" s="5" t="s">
        <v>113</v>
      </c>
      <c r="G4217" s="5" t="s">
        <v>87</v>
      </c>
      <c r="H4217" s="5" t="s">
        <v>131</v>
      </c>
      <c r="I4217" s="150">
        <v>1429.6238568668923</v>
      </c>
      <c r="J4217" s="150">
        <v>3484.8240042006187</v>
      </c>
      <c r="K4217" s="150">
        <v>290.95735692485073</v>
      </c>
      <c r="L4217" s="150">
        <v>283.14548280069084</v>
      </c>
      <c r="M4217" s="150">
        <v>1426.70204511976</v>
      </c>
      <c r="N4217" s="150">
        <v>1170.9931401098338</v>
      </c>
      <c r="O4217" s="150">
        <v>1248.8243963897426</v>
      </c>
      <c r="P4217" s="150">
        <v>1579.4864696685236</v>
      </c>
      <c r="Q4217" s="150">
        <v>767.71693576438838</v>
      </c>
      <c r="R4217" s="150">
        <v>912.35980594074124</v>
      </c>
      <c r="S4217" s="150">
        <v>1161.8816654895131</v>
      </c>
      <c r="T4217" s="150">
        <v>877.97048930446772</v>
      </c>
      <c r="U4217" s="150">
        <v>131.69557339567015</v>
      </c>
      <c r="V4217" s="150">
        <v>1132.5819312027634</v>
      </c>
      <c r="W4217" s="150">
        <v>299.60742947514962</v>
      </c>
      <c r="X4217" s="150">
        <v>1203.981590112377</v>
      </c>
      <c r="Y4217" s="150">
        <v>9196.7408754643002</v>
      </c>
      <c r="Z4217" s="150">
        <v>1079.4726622327714</v>
      </c>
      <c r="AA4217" s="150">
        <v>8059.0277225592154</v>
      </c>
      <c r="AB4217" s="150">
        <v>95.47929071186087</v>
      </c>
      <c r="AC4217" s="150">
        <v>1373.6451909879795</v>
      </c>
      <c r="AD4217" s="150">
        <v>3146.2603804748655</v>
      </c>
      <c r="AE4217" s="150">
        <v>1316.9557339567016</v>
      </c>
      <c r="AF4217" s="150">
        <v>2632.6866545564117</v>
      </c>
      <c r="AG4217" s="150">
        <v>10364.47521652155</v>
      </c>
      <c r="AH4217" s="150">
        <v>2688.7846234949325</v>
      </c>
      <c r="AI4217" s="150">
        <v>696.88907588542122</v>
      </c>
      <c r="AJ4217" s="150">
        <v>4516.0607043598557</v>
      </c>
      <c r="AK4217" s="150">
        <v>544.60513841408579</v>
      </c>
      <c r="AL4217" s="150">
        <v>63113.4453125</v>
      </c>
      <c r="AM4217" s="150">
        <v>49431.4921875</v>
      </c>
      <c r="AN4217" s="150">
        <v>13681.943359375</v>
      </c>
      <c r="AO4217" s="5" t="s">
        <v>1058</v>
      </c>
    </row>
    <row r="4218" spans="1:41" ht="14.25" x14ac:dyDescent="0.45">
      <c r="A4218" s="150">
        <v>2020</v>
      </c>
      <c r="B4218" s="5" t="s">
        <v>1478</v>
      </c>
      <c r="C4218" s="5" t="s">
        <v>278</v>
      </c>
      <c r="D4218" s="5" t="s">
        <v>108</v>
      </c>
      <c r="E4218" s="5" t="s">
        <v>113</v>
      </c>
      <c r="F4218" s="5" t="s">
        <v>113</v>
      </c>
      <c r="G4218" s="5" t="s">
        <v>87</v>
      </c>
      <c r="H4218" s="5" t="s">
        <v>131</v>
      </c>
      <c r="I4218" s="150">
        <v>1452.6042075352825</v>
      </c>
      <c r="J4218" s="150">
        <v>3193.6060309029713</v>
      </c>
      <c r="K4218" s="150">
        <v>317.00441699891417</v>
      </c>
      <c r="L4218" s="150">
        <v>301.12741943305986</v>
      </c>
      <c r="M4218" s="150">
        <v>1504.5909953186494</v>
      </c>
      <c r="N4218" s="150">
        <v>936.58535396337425</v>
      </c>
      <c r="O4218" s="150">
        <v>1174.6578239195931</v>
      </c>
      <c r="P4218" s="150">
        <v>2153.4674042324768</v>
      </c>
      <c r="Q4218" s="150">
        <v>763.18894895205665</v>
      </c>
      <c r="R4218" s="150">
        <v>902.99716929105114</v>
      </c>
      <c r="S4218" s="150">
        <v>1118.4238036022698</v>
      </c>
      <c r="T4218" s="150">
        <v>995.6377342456318</v>
      </c>
      <c r="U4218" s="150">
        <v>159.74454313896581</v>
      </c>
      <c r="V4218" s="150">
        <v>870.62988539034689</v>
      </c>
      <c r="W4218" s="150">
        <v>252.00697317906105</v>
      </c>
      <c r="X4218" s="150">
        <v>1616.2519219254089</v>
      </c>
      <c r="Y4218" s="150">
        <v>7572.3781010126104</v>
      </c>
      <c r="Z4218" s="150">
        <v>1837.630954371908</v>
      </c>
      <c r="AA4218" s="150">
        <v>9931.3352336794815</v>
      </c>
      <c r="AB4218" s="150">
        <v>121.68905640779944</v>
      </c>
      <c r="AC4218" s="150">
        <v>1396.1053562422082</v>
      </c>
      <c r="AD4218" s="150">
        <v>3127.7028765548403</v>
      </c>
      <c r="AE4218" s="150">
        <v>1659.3962237427197</v>
      </c>
      <c r="AF4218" s="150">
        <v>2497.6535021920963</v>
      </c>
      <c r="AG4218" s="150">
        <v>9458.7710189663612</v>
      </c>
      <c r="AH4218" s="150">
        <v>2679.056387735463</v>
      </c>
      <c r="AI4218" s="150">
        <v>702.47773471775133</v>
      </c>
      <c r="AJ4218" s="150">
        <v>4111.7685800573254</v>
      </c>
      <c r="AK4218" s="150">
        <v>548.9725656306241</v>
      </c>
      <c r="AL4218" s="150">
        <v>63357.453125</v>
      </c>
      <c r="AM4218" s="150">
        <v>49198.98828125</v>
      </c>
      <c r="AN4218" s="150">
        <v>14158.4716796875</v>
      </c>
      <c r="AO4218" s="5" t="s">
        <v>2866</v>
      </c>
    </row>
    <row r="4219" spans="1:41" ht="14.25" x14ac:dyDescent="0.45">
      <c r="A4219" s="150">
        <v>2020</v>
      </c>
      <c r="B4219" s="5" t="s">
        <v>1476</v>
      </c>
      <c r="C4219" s="5" t="s">
        <v>278</v>
      </c>
      <c r="D4219" s="5" t="s">
        <v>108</v>
      </c>
      <c r="E4219" s="5" t="s">
        <v>113</v>
      </c>
      <c r="F4219" s="5" t="s">
        <v>113</v>
      </c>
      <c r="G4219" s="5" t="s">
        <v>87</v>
      </c>
      <c r="H4219" s="5" t="s">
        <v>131</v>
      </c>
      <c r="I4219" s="150">
        <v>1523.1237201699705</v>
      </c>
      <c r="J4219" s="150">
        <v>5375.9296042340684</v>
      </c>
      <c r="K4219" s="150">
        <v>273.98009447587839</v>
      </c>
      <c r="L4219" s="150">
        <v>297.56034850863841</v>
      </c>
      <c r="M4219" s="150">
        <v>1388.6840822830382</v>
      </c>
      <c r="N4219" s="150">
        <v>757.93673676728656</v>
      </c>
      <c r="O4219" s="150">
        <v>1079.0773393086849</v>
      </c>
      <c r="P4219" s="150">
        <v>1661.8464746897541</v>
      </c>
      <c r="Q4219" s="150">
        <v>648.57937864802318</v>
      </c>
      <c r="R4219" s="150">
        <v>784.90805590380535</v>
      </c>
      <c r="S4219" s="150">
        <v>902.78686868281238</v>
      </c>
      <c r="T4219" s="150">
        <v>1077.9544700690299</v>
      </c>
      <c r="U4219" s="150">
        <v>162.20166579690166</v>
      </c>
      <c r="V4219" s="150">
        <v>818.57167570866943</v>
      </c>
      <c r="W4219" s="150">
        <v>292.42883608341401</v>
      </c>
      <c r="X4219" s="150">
        <v>1435.026888279396</v>
      </c>
      <c r="Y4219" s="150">
        <v>7750.0434921004617</v>
      </c>
      <c r="Z4219" s="150">
        <v>1446.2555806759483</v>
      </c>
      <c r="AA4219" s="150">
        <v>9775.2790519701975</v>
      </c>
      <c r="AB4219" s="150">
        <v>97.689623850005816</v>
      </c>
      <c r="AC4219" s="150">
        <v>1448.1925301143535</v>
      </c>
      <c r="AD4219" s="150">
        <v>2888.7978327763567</v>
      </c>
      <c r="AE4219" s="150">
        <v>1168.2331569373112</v>
      </c>
      <c r="AF4219" s="150">
        <v>2676.1348075531682</v>
      </c>
      <c r="AG4219" s="150">
        <v>7788.7685252395113</v>
      </c>
      <c r="AH4219" s="150">
        <v>2930.6887155001746</v>
      </c>
      <c r="AI4219" s="150">
        <v>642.28120508279687</v>
      </c>
      <c r="AJ4219" s="150">
        <v>4761.0682520409091</v>
      </c>
      <c r="AK4219" s="150">
        <v>543.4687119931358</v>
      </c>
      <c r="AL4219" s="150">
        <v>62397.5</v>
      </c>
      <c r="AM4219" s="150">
        <v>48844.63671875</v>
      </c>
      <c r="AN4219" s="150">
        <v>13552.8642578125</v>
      </c>
      <c r="AO4219" s="5" t="s">
        <v>2867</v>
      </c>
    </row>
    <row r="4220" spans="1:41" ht="14.25" x14ac:dyDescent="0.45">
      <c r="A4220" s="150">
        <v>2020</v>
      </c>
      <c r="B4220" s="5" t="s">
        <v>7352</v>
      </c>
      <c r="C4220" s="5" t="s">
        <v>278</v>
      </c>
      <c r="D4220" s="5" t="s">
        <v>108</v>
      </c>
      <c r="E4220" s="5" t="s">
        <v>113</v>
      </c>
      <c r="F4220" s="5" t="s">
        <v>113</v>
      </c>
      <c r="G4220" s="5" t="s">
        <v>88</v>
      </c>
      <c r="H4220" s="5" t="s">
        <v>131</v>
      </c>
      <c r="I4220" s="150">
        <v>1785</v>
      </c>
      <c r="J4220" s="150">
        <v>3950.9434999999999</v>
      </c>
      <c r="K4220" s="150">
        <v>250.46899999999999</v>
      </c>
      <c r="L4220" s="150">
        <v>380</v>
      </c>
      <c r="M4220" s="150">
        <v>1800</v>
      </c>
      <c r="N4220" s="150">
        <v>1070</v>
      </c>
      <c r="O4220" s="150">
        <v>1364</v>
      </c>
      <c r="P4220" s="150">
        <v>1858.481</v>
      </c>
      <c r="Q4220" s="150">
        <v>627.65076922741935</v>
      </c>
      <c r="R4220" s="150">
        <v>835.96576000000005</v>
      </c>
      <c r="S4220" s="150">
        <v>1536.7890480000001</v>
      </c>
      <c r="T4220" s="150">
        <v>1202.181818181818</v>
      </c>
      <c r="U4220" s="150">
        <v>120</v>
      </c>
      <c r="V4220" s="150">
        <v>1124</v>
      </c>
      <c r="W4220" s="150">
        <v>479</v>
      </c>
      <c r="X4220" s="150">
        <v>2819</v>
      </c>
      <c r="Y4220" s="150">
        <v>8990</v>
      </c>
      <c r="Z4220" s="150">
        <v>2000.933</v>
      </c>
      <c r="AA4220" s="150">
        <v>6134</v>
      </c>
      <c r="AB4220" s="150">
        <v>510</v>
      </c>
      <c r="AC4220" s="150">
        <v>1164.9000000000001</v>
      </c>
      <c r="AD4220" s="150">
        <v>3613.2350000000001</v>
      </c>
      <c r="AE4220" s="150">
        <v>1762</v>
      </c>
      <c r="AF4220" s="150">
        <v>4047.2099845031839</v>
      </c>
      <c r="AG4220" s="150">
        <v>10821</v>
      </c>
      <c r="AH4220" s="150">
        <v>2550</v>
      </c>
      <c r="AI4220" s="150">
        <v>797</v>
      </c>
      <c r="AJ4220" s="150">
        <v>4770.9976075450923</v>
      </c>
      <c r="AK4220" s="150">
        <v>507</v>
      </c>
      <c r="AL4220" s="150">
        <v>68871.7578125</v>
      </c>
      <c r="AM4220" s="150">
        <v>51443.08203125</v>
      </c>
      <c r="AN4220" s="150">
        <v>17428.67578125</v>
      </c>
      <c r="AO4220" s="5" t="s">
        <v>7506</v>
      </c>
    </row>
    <row r="4221" spans="1:41" ht="14.25" x14ac:dyDescent="0.45">
      <c r="A4221" s="150">
        <v>2020</v>
      </c>
      <c r="B4221" s="5" t="s">
        <v>1477</v>
      </c>
      <c r="C4221" s="5" t="s">
        <v>278</v>
      </c>
      <c r="D4221" s="5" t="s">
        <v>108</v>
      </c>
      <c r="E4221" s="5" t="s">
        <v>113</v>
      </c>
      <c r="F4221" s="5" t="s">
        <v>113</v>
      </c>
      <c r="G4221" s="5" t="s">
        <v>88</v>
      </c>
      <c r="H4221" s="5" t="s">
        <v>131</v>
      </c>
      <c r="I4221" s="150">
        <v>1895.125267346154</v>
      </c>
      <c r="J4221" s="150">
        <v>3329.5</v>
      </c>
      <c r="K4221" s="150">
        <v>278.8003059135678</v>
      </c>
      <c r="L4221" s="150">
        <v>341.69600000000003</v>
      </c>
      <c r="M4221" s="150">
        <v>1748.6580088412429</v>
      </c>
      <c r="N4221" s="150">
        <v>812.88755868661531</v>
      </c>
      <c r="O4221" s="150">
        <v>1231</v>
      </c>
      <c r="P4221" s="150">
        <v>1724.2</v>
      </c>
      <c r="Q4221" s="150">
        <v>858.06536005921816</v>
      </c>
      <c r="R4221" s="150">
        <v>652.60050229797082</v>
      </c>
      <c r="S4221" s="150">
        <v>1161.5201999462181</v>
      </c>
      <c r="T4221" s="150">
        <v>1229.255326344515</v>
      </c>
      <c r="U4221" s="150">
        <v>162.6178533417216</v>
      </c>
      <c r="V4221" s="150">
        <v>836</v>
      </c>
      <c r="W4221" s="150">
        <v>283.84813369468799</v>
      </c>
      <c r="X4221" s="150">
        <v>1839.7679559141</v>
      </c>
      <c r="Y4221" s="150">
        <v>8748.1874999999982</v>
      </c>
      <c r="Z4221" s="150">
        <v>1987.942</v>
      </c>
      <c r="AA4221" s="150">
        <v>10083.354715163319</v>
      </c>
      <c r="AB4221" s="150">
        <v>109</v>
      </c>
      <c r="AC4221" s="150">
        <v>1489.08819519229</v>
      </c>
      <c r="AD4221" s="150">
        <v>3780.3145364591091</v>
      </c>
      <c r="AE4221" s="150">
        <v>1656.1212048</v>
      </c>
      <c r="AF4221" s="150">
        <v>2435.2245489507231</v>
      </c>
      <c r="AG4221" s="150">
        <v>8597</v>
      </c>
      <c r="AH4221" s="150">
        <v>3399.7424889581889</v>
      </c>
      <c r="AI4221" s="150">
        <v>631.53421943040007</v>
      </c>
      <c r="AJ4221" s="150">
        <v>4946.4715033146431</v>
      </c>
      <c r="AK4221" s="150">
        <v>632.84104765200152</v>
      </c>
      <c r="AL4221" s="150">
        <v>66882.3671875</v>
      </c>
      <c r="AM4221" s="150">
        <v>50556.08203125</v>
      </c>
      <c r="AN4221" s="150">
        <v>16326.2822265625</v>
      </c>
      <c r="AO4221" s="5" t="s">
        <v>2869</v>
      </c>
    </row>
    <row r="4222" spans="1:41" ht="14.25" x14ac:dyDescent="0.45">
      <c r="A4222" s="150">
        <v>2020</v>
      </c>
      <c r="B4222" s="5" t="s">
        <v>4024</v>
      </c>
      <c r="C4222" s="5" t="s">
        <v>278</v>
      </c>
      <c r="D4222" s="5" t="s">
        <v>108</v>
      </c>
      <c r="E4222" s="5" t="s">
        <v>113</v>
      </c>
      <c r="F4222" s="5" t="s">
        <v>113</v>
      </c>
      <c r="G4222" s="5" t="s">
        <v>88</v>
      </c>
      <c r="H4222" s="5" t="s">
        <v>131</v>
      </c>
      <c r="I4222" s="150">
        <v>1370.4980820146</v>
      </c>
      <c r="J4222" s="150">
        <v>3386.1862507563601</v>
      </c>
      <c r="K4222" s="150">
        <v>328.90077431999998</v>
      </c>
      <c r="L4222" s="150">
        <v>275.82780000000002</v>
      </c>
      <c r="M4222" s="150">
        <v>1768.653846153846</v>
      </c>
      <c r="N4222" s="150">
        <v>886.49866671712482</v>
      </c>
      <c r="O4222" s="150">
        <v>1319.147043430648</v>
      </c>
      <c r="P4222" s="150">
        <v>2333.8383763895999</v>
      </c>
      <c r="Q4222" s="150">
        <v>448.33723451167901</v>
      </c>
      <c r="R4222" s="150">
        <v>881.26819532368722</v>
      </c>
      <c r="S4222" s="150">
        <v>1643</v>
      </c>
      <c r="T4222" s="150">
        <v>848.96639999999991</v>
      </c>
      <c r="U4222" s="150">
        <v>130.05000000000001</v>
      </c>
      <c r="V4222" s="150">
        <v>1137</v>
      </c>
      <c r="W4222" s="150">
        <v>320.02938699999987</v>
      </c>
      <c r="X4222" s="150">
        <v>1216.2275999999999</v>
      </c>
      <c r="Y4222" s="150">
        <v>6958.3700981255397</v>
      </c>
      <c r="Z4222" s="150">
        <v>1245</v>
      </c>
      <c r="AA4222" s="150">
        <v>7788</v>
      </c>
      <c r="AB4222" s="150">
        <v>87.02</v>
      </c>
      <c r="AC4222" s="150">
        <v>1212.066</v>
      </c>
      <c r="AD4222" s="150">
        <v>1688.2869522911999</v>
      </c>
      <c r="AE4222" s="150">
        <v>1248.48</v>
      </c>
      <c r="AF4222" s="150">
        <v>2623.1776690515262</v>
      </c>
      <c r="AG4222" s="150">
        <v>10569</v>
      </c>
      <c r="AH4222" s="150">
        <v>2375</v>
      </c>
      <c r="AI4222" s="150">
        <v>717.87600000000009</v>
      </c>
      <c r="AJ4222" s="150">
        <v>4136</v>
      </c>
      <c r="AK4222" s="150">
        <v>516.28813761600009</v>
      </c>
      <c r="AL4222" s="150">
        <v>59458.98828125</v>
      </c>
      <c r="AM4222" s="150">
        <v>46629.59765625</v>
      </c>
      <c r="AN4222" s="150">
        <v>12829.3955078125</v>
      </c>
      <c r="AO4222" s="5" t="s">
        <v>4486</v>
      </c>
    </row>
    <row r="4223" spans="1:41" ht="14.25" x14ac:dyDescent="0.45">
      <c r="A4223" s="150">
        <v>2020</v>
      </c>
      <c r="B4223" s="5" t="s">
        <v>1476</v>
      </c>
      <c r="C4223" s="5" t="s">
        <v>278</v>
      </c>
      <c r="D4223" s="5" t="s">
        <v>108</v>
      </c>
      <c r="E4223" s="5" t="s">
        <v>113</v>
      </c>
      <c r="F4223" s="5" t="s">
        <v>113</v>
      </c>
      <c r="G4223" s="5" t="s">
        <v>88</v>
      </c>
      <c r="H4223" s="5" t="s">
        <v>131</v>
      </c>
      <c r="I4223" s="150">
        <v>1541.4282876031771</v>
      </c>
      <c r="J4223" s="150">
        <v>4684.6105552064246</v>
      </c>
      <c r="K4223" s="150">
        <v>295</v>
      </c>
      <c r="L4223" s="150">
        <v>304.40170192705921</v>
      </c>
      <c r="M4223" s="150">
        <v>1422.2374593820241</v>
      </c>
      <c r="N4223" s="150">
        <v>783.67500000000007</v>
      </c>
      <c r="O4223" s="150">
        <v>1142.327009275152</v>
      </c>
      <c r="P4223" s="150">
        <v>1724.2</v>
      </c>
      <c r="Q4223" s="150">
        <v>672.48685564250411</v>
      </c>
      <c r="R4223" s="150">
        <v>802.55072698079141</v>
      </c>
      <c r="S4223" s="150">
        <v>932.39350824316375</v>
      </c>
      <c r="T4223" s="150">
        <v>1141.1383235214839</v>
      </c>
      <c r="U4223" s="150">
        <v>127</v>
      </c>
      <c r="V4223" s="150">
        <v>845</v>
      </c>
      <c r="W4223" s="150">
        <v>293.28365433937591</v>
      </c>
      <c r="X4223" s="150">
        <v>1571.6177525700939</v>
      </c>
      <c r="Y4223" s="150">
        <v>9194</v>
      </c>
      <c r="Z4223" s="150">
        <v>1437.9232</v>
      </c>
      <c r="AA4223" s="150">
        <v>10144.55502039067</v>
      </c>
      <c r="AB4223" s="150">
        <v>87</v>
      </c>
      <c r="AC4223" s="150">
        <v>1527.850488674791</v>
      </c>
      <c r="AD4223" s="150">
        <v>2971.4604150000009</v>
      </c>
      <c r="AE4223" s="150">
        <v>1211.079490138527</v>
      </c>
      <c r="AF4223" s="150">
        <v>2737.663113006397</v>
      </c>
      <c r="AG4223" s="150">
        <v>8075.8902255493422</v>
      </c>
      <c r="AH4223" s="150">
        <v>3021.0749999999998</v>
      </c>
      <c r="AI4223" s="150">
        <v>644.16490381900803</v>
      </c>
      <c r="AJ4223" s="150">
        <v>4954.7122713365652</v>
      </c>
      <c r="AK4223" s="150">
        <v>520</v>
      </c>
      <c r="AL4223" s="150">
        <v>64810.7265625</v>
      </c>
      <c r="AM4223" s="150">
        <v>50769.02734375</v>
      </c>
      <c r="AN4223" s="150">
        <v>14041.6982421875</v>
      </c>
      <c r="AO4223" s="5" t="s">
        <v>2870</v>
      </c>
    </row>
    <row r="4224" spans="1:41" ht="14.25" x14ac:dyDescent="0.45">
      <c r="A4224" s="150">
        <v>2020</v>
      </c>
      <c r="B4224" s="5" t="s">
        <v>582</v>
      </c>
      <c r="C4224" s="5" t="s">
        <v>278</v>
      </c>
      <c r="D4224" s="5" t="s">
        <v>108</v>
      </c>
      <c r="E4224" s="5" t="s">
        <v>113</v>
      </c>
      <c r="F4224" s="5" t="s">
        <v>113</v>
      </c>
      <c r="G4224" s="5" t="s">
        <v>88</v>
      </c>
      <c r="H4224" s="5" t="s">
        <v>131</v>
      </c>
      <c r="I4224" s="150">
        <v>1382.598318523897</v>
      </c>
      <c r="J4224" s="150">
        <v>3442.0739799999992</v>
      </c>
      <c r="K4224" s="150">
        <v>279.68373125248581</v>
      </c>
      <c r="L4224" s="150">
        <v>277.89853896000011</v>
      </c>
      <c r="M4224" s="150">
        <v>1379.6</v>
      </c>
      <c r="N4224" s="150">
        <v>1158.353339</v>
      </c>
      <c r="O4224" s="150">
        <v>1207.9547367907981</v>
      </c>
      <c r="P4224" s="150">
        <v>1628</v>
      </c>
      <c r="Q4224" s="150">
        <v>742.20961070461874</v>
      </c>
      <c r="R4224" s="150">
        <v>867.59640250193866</v>
      </c>
      <c r="S4224" s="150">
        <v>1115.804367392815</v>
      </c>
      <c r="T4224" s="150">
        <v>806.46810775000006</v>
      </c>
      <c r="U4224" s="150">
        <v>123.63612000000001</v>
      </c>
      <c r="V4224" s="150">
        <v>25</v>
      </c>
      <c r="W4224" s="150">
        <v>290.56270725299993</v>
      </c>
      <c r="X4224" s="150">
        <v>1187.4917519999999</v>
      </c>
      <c r="Y4224" s="150">
        <v>8960.7905499999979</v>
      </c>
      <c r="Z4224" s="150">
        <v>1044.8342126554239</v>
      </c>
      <c r="AA4224" s="150">
        <v>7934.0685785532023</v>
      </c>
      <c r="AB4224" s="150">
        <v>87</v>
      </c>
      <c r="AC4224" s="150">
        <v>1328.6514299999999</v>
      </c>
      <c r="AD4224" s="150">
        <v>3045.3022132519282</v>
      </c>
      <c r="AE4224" s="150">
        <v>1273.4495999999999</v>
      </c>
      <c r="AF4224" s="150">
        <v>2583.9005715507469</v>
      </c>
      <c r="AG4224" s="150">
        <v>10262.64021073621</v>
      </c>
      <c r="AH4224" s="150">
        <v>2657.1625359196519</v>
      </c>
      <c r="AI4224" s="150">
        <v>673.8670800000001</v>
      </c>
      <c r="AJ4224" s="150">
        <v>4454.2083383999998</v>
      </c>
      <c r="AK4224" s="150">
        <v>526.61390036832006</v>
      </c>
      <c r="AL4224" s="150">
        <v>60747.421875</v>
      </c>
      <c r="AM4224" s="150">
        <v>47489.91015625</v>
      </c>
      <c r="AN4224" s="150">
        <v>13257.5107421875</v>
      </c>
      <c r="AO4224" s="5" t="s">
        <v>1059</v>
      </c>
    </row>
    <row r="4225" spans="1:41" ht="14.25" x14ac:dyDescent="0.45">
      <c r="A4225" s="150">
        <v>2020</v>
      </c>
      <c r="B4225" s="5" t="s">
        <v>4980</v>
      </c>
      <c r="C4225" s="5" t="s">
        <v>278</v>
      </c>
      <c r="D4225" s="5" t="s">
        <v>108</v>
      </c>
      <c r="E4225" s="5" t="s">
        <v>113</v>
      </c>
      <c r="F4225" s="5" t="s">
        <v>113</v>
      </c>
      <c r="G4225" s="5" t="s">
        <v>88</v>
      </c>
      <c r="H4225" s="5" t="s">
        <v>131</v>
      </c>
      <c r="I4225" s="150">
        <v>1436.2060482723391</v>
      </c>
      <c r="J4225" s="150">
        <v>4075.7030863609898</v>
      </c>
      <c r="K4225" s="150">
        <v>240</v>
      </c>
      <c r="L4225" s="150">
        <v>317.85107129999989</v>
      </c>
      <c r="M4225" s="150">
        <v>1938</v>
      </c>
      <c r="N4225" s="150">
        <v>1121.673421</v>
      </c>
      <c r="O4225" s="150">
        <v>1383.5438001059999</v>
      </c>
      <c r="P4225" s="150">
        <v>1897.5091010000001</v>
      </c>
      <c r="Q4225" s="150">
        <v>502.30875010423722</v>
      </c>
      <c r="R4225" s="150">
        <v>856.49310011602518</v>
      </c>
      <c r="S4225" s="150">
        <v>1604.7149999999999</v>
      </c>
      <c r="T4225" s="150">
        <v>936.76302421230662</v>
      </c>
      <c r="U4225" s="150">
        <v>130.05000000000001</v>
      </c>
      <c r="V4225" s="150">
        <v>1350</v>
      </c>
      <c r="W4225" s="150">
        <v>395.76</v>
      </c>
      <c r="X4225" s="150">
        <v>1863.8107500000001</v>
      </c>
      <c r="Y4225" s="150">
        <v>8882.4892462522384</v>
      </c>
      <c r="Z4225" s="150">
        <v>1826.9414027671021</v>
      </c>
      <c r="AA4225" s="150">
        <v>7788</v>
      </c>
      <c r="AB4225" s="150">
        <v>510</v>
      </c>
      <c r="AC4225" s="150">
        <v>1188.1980000000001</v>
      </c>
      <c r="AD4225" s="150">
        <v>3243.9539420432761</v>
      </c>
      <c r="AE4225" s="150">
        <v>1283.1600000000001</v>
      </c>
      <c r="AF4225" s="150">
        <v>3168.0164169738</v>
      </c>
      <c r="AG4225" s="150">
        <v>13363</v>
      </c>
      <c r="AH4225" s="150">
        <v>2656.9234128124999</v>
      </c>
      <c r="AI4225" s="150">
        <v>703.80000000000007</v>
      </c>
      <c r="AJ4225" s="150">
        <v>4136.5887839999996</v>
      </c>
      <c r="AK4225" s="150">
        <v>517</v>
      </c>
      <c r="AL4225" s="150">
        <v>69318.453125</v>
      </c>
      <c r="AM4225" s="150">
        <v>53324.1875</v>
      </c>
      <c r="AN4225" s="150">
        <v>15994.2705078125</v>
      </c>
      <c r="AO4225" s="5" t="s">
        <v>5751</v>
      </c>
    </row>
    <row r="4226" spans="1:41" ht="14.25" x14ac:dyDescent="0.45">
      <c r="A4226" s="150">
        <v>2020</v>
      </c>
      <c r="B4226" s="5" t="s">
        <v>6344</v>
      </c>
      <c r="C4226" s="5" t="s">
        <v>278</v>
      </c>
      <c r="D4226" s="5" t="s">
        <v>108</v>
      </c>
      <c r="E4226" s="5" t="s">
        <v>113</v>
      </c>
      <c r="F4226" s="5" t="s">
        <v>113</v>
      </c>
      <c r="G4226" s="5" t="s">
        <v>88</v>
      </c>
      <c r="H4226" s="5" t="s">
        <v>131</v>
      </c>
      <c r="I4226" s="150">
        <v>1785</v>
      </c>
      <c r="J4226" s="150">
        <v>4096.257212812875</v>
      </c>
      <c r="K4226" s="150">
        <v>236.03003699999999</v>
      </c>
      <c r="L4226" s="150">
        <v>324.70979999999997</v>
      </c>
      <c r="M4226" s="150">
        <v>1900</v>
      </c>
      <c r="N4226" s="150">
        <v>1113</v>
      </c>
      <c r="O4226" s="150">
        <v>1364.4154903000001</v>
      </c>
      <c r="P4226" s="150">
        <v>1858.481</v>
      </c>
      <c r="Q4226" s="150">
        <v>488.30443652434428</v>
      </c>
      <c r="R4226" s="150">
        <v>858.33409244995278</v>
      </c>
      <c r="S4226" s="150">
        <v>1131.272196629413</v>
      </c>
      <c r="T4226" s="150">
        <v>1014.527306360214</v>
      </c>
      <c r="U4226" s="150">
        <v>127.345</v>
      </c>
      <c r="V4226" s="150">
        <v>1100</v>
      </c>
      <c r="W4226" s="150">
        <v>494</v>
      </c>
      <c r="X4226" s="150">
        <v>2066</v>
      </c>
      <c r="Y4226" s="150">
        <v>8990</v>
      </c>
      <c r="Z4226" s="150">
        <v>1817.8960970036669</v>
      </c>
      <c r="AA4226" s="150">
        <v>7690</v>
      </c>
      <c r="AB4226" s="150">
        <v>510</v>
      </c>
      <c r="AC4226" s="150">
        <v>1164.9000000000001</v>
      </c>
      <c r="AD4226" s="150">
        <v>4474.8609223470858</v>
      </c>
      <c r="AE4226" s="150">
        <v>1199</v>
      </c>
      <c r="AF4226" s="150">
        <v>3420.6525508446689</v>
      </c>
      <c r="AG4226" s="150">
        <v>12607</v>
      </c>
      <c r="AH4226" s="150">
        <v>2567.0667231440329</v>
      </c>
      <c r="AI4226" s="150">
        <v>797</v>
      </c>
      <c r="AJ4226" s="150">
        <v>3912.72</v>
      </c>
      <c r="AK4226" s="150">
        <v>507</v>
      </c>
      <c r="AL4226" s="150">
        <v>69615.7734375</v>
      </c>
      <c r="AM4226" s="150">
        <v>52553.6015625</v>
      </c>
      <c r="AN4226" s="150">
        <v>17062.171875</v>
      </c>
      <c r="AO4226" s="5" t="s">
        <v>6729</v>
      </c>
    </row>
    <row r="4227" spans="1:41" ht="14.25" x14ac:dyDescent="0.45">
      <c r="A4227" s="150">
        <v>2020</v>
      </c>
      <c r="B4227" s="5" t="s">
        <v>1478</v>
      </c>
      <c r="C4227" s="5" t="s">
        <v>278</v>
      </c>
      <c r="D4227" s="5" t="s">
        <v>108</v>
      </c>
      <c r="E4227" s="5" t="s">
        <v>113</v>
      </c>
      <c r="F4227" s="5" t="s">
        <v>113</v>
      </c>
      <c r="G4227" s="5" t="s">
        <v>88</v>
      </c>
      <c r="H4227" s="5" t="s">
        <v>131</v>
      </c>
      <c r="I4227" s="150">
        <v>1449.737317622021</v>
      </c>
      <c r="J4227" s="150">
        <v>3187.3</v>
      </c>
      <c r="K4227" s="150">
        <v>315.43700135213209</v>
      </c>
      <c r="L4227" s="150">
        <v>298.36071673357492</v>
      </c>
      <c r="M4227" s="150">
        <v>1496.0713461649291</v>
      </c>
      <c r="N4227" s="150">
        <v>916.40871529920003</v>
      </c>
      <c r="O4227" s="150">
        <v>1161.668289465332</v>
      </c>
      <c r="P4227" s="150">
        <v>1946.612304</v>
      </c>
      <c r="Q4227" s="150">
        <v>755.34909860142034</v>
      </c>
      <c r="R4227" s="150">
        <v>921.74843636120943</v>
      </c>
      <c r="S4227" s="150">
        <v>1094.3162003665591</v>
      </c>
      <c r="T4227" s="150">
        <v>969.55560349593691</v>
      </c>
      <c r="U4227" s="150">
        <v>159.42926798208001</v>
      </c>
      <c r="V4227" s="150">
        <v>867</v>
      </c>
      <c r="W4227" s="150">
        <v>247.06153194786009</v>
      </c>
      <c r="X4227" s="150">
        <v>1581.43338576</v>
      </c>
      <c r="Y4227" s="150">
        <v>7661.8138500000014</v>
      </c>
      <c r="Z4227" s="150">
        <v>1819.262444932878</v>
      </c>
      <c r="AA4227" s="150">
        <v>9939.7799262123172</v>
      </c>
      <c r="AB4227" s="150">
        <v>110</v>
      </c>
      <c r="AC4227" s="150">
        <v>1359.8618200000001</v>
      </c>
      <c r="AD4227" s="150">
        <v>3095.573582063455</v>
      </c>
      <c r="AE4227" s="150">
        <v>1666.4590929021469</v>
      </c>
      <c r="AF4227" s="150">
        <v>2458.6975471557948</v>
      </c>
      <c r="AG4227" s="150">
        <v>9815.2995385354516</v>
      </c>
      <c r="AH4227" s="150">
        <v>2680.3287295282648</v>
      </c>
      <c r="AI4227" s="150">
        <v>687.34442160000003</v>
      </c>
      <c r="AJ4227" s="150">
        <v>4114.8752749788546</v>
      </c>
      <c r="AK4227" s="150">
        <v>552.0438519480922</v>
      </c>
      <c r="AL4227" s="150">
        <v>63328.83203125</v>
      </c>
      <c r="AM4227" s="150">
        <v>49337.99609375</v>
      </c>
      <c r="AN4227" s="150">
        <v>13990.8349609375</v>
      </c>
      <c r="AO4227" s="5" t="s">
        <v>2868</v>
      </c>
    </row>
    <row r="4228" spans="1:41" ht="14.25" x14ac:dyDescent="0.45">
      <c r="A4228" s="150">
        <v>2020</v>
      </c>
      <c r="B4228" s="5" t="s">
        <v>1477</v>
      </c>
      <c r="C4228" s="5" t="s">
        <v>278</v>
      </c>
      <c r="D4228" s="5" t="s">
        <v>108</v>
      </c>
      <c r="E4228" s="5" t="s">
        <v>114</v>
      </c>
      <c r="F4228" s="5" t="s">
        <v>114</v>
      </c>
      <c r="G4228" s="5" t="s">
        <v>87</v>
      </c>
      <c r="H4228" s="5" t="s">
        <v>131</v>
      </c>
      <c r="I4228" s="150">
        <v>4783.8689884137038</v>
      </c>
      <c r="J4228" s="150">
        <v>5390.9010982267873</v>
      </c>
      <c r="K4228" s="150">
        <v>771.84251189187421</v>
      </c>
      <c r="L4228" s="150">
        <v>178.96008725049904</v>
      </c>
      <c r="M4228" s="150">
        <v>2007.4568112813959</v>
      </c>
      <c r="N4228" s="150">
        <v>2877.5276861552106</v>
      </c>
      <c r="O4228" s="150">
        <v>3716.4376808112297</v>
      </c>
      <c r="P4228" s="150">
        <v>2091.7412795512878</v>
      </c>
      <c r="Q4228" s="150">
        <v>987.21334463478763</v>
      </c>
      <c r="R4228" s="150">
        <v>2747.3693617204863</v>
      </c>
      <c r="S4228" s="150">
        <v>2840.8314414799461</v>
      </c>
      <c r="T4228" s="150">
        <v>2988.2018279304111</v>
      </c>
      <c r="U4228" s="150">
        <v>299.1522052183667</v>
      </c>
      <c r="V4228" s="150">
        <v>3063.460244337547</v>
      </c>
      <c r="W4228" s="150">
        <v>2222.3035646034914</v>
      </c>
      <c r="X4228" s="150">
        <v>3072.0133139349318</v>
      </c>
      <c r="Y4228" s="150">
        <v>17594.975059421362</v>
      </c>
      <c r="Z4228" s="150">
        <v>2241.1513709478081</v>
      </c>
      <c r="AA4228" s="150">
        <v>13523.41640863921</v>
      </c>
      <c r="AB4228" s="150">
        <v>867.68527151757121</v>
      </c>
      <c r="AC4228" s="150">
        <v>2671.6737824533379</v>
      </c>
      <c r="AD4228" s="150">
        <v>1828.3368221263106</v>
      </c>
      <c r="AE4228" s="150">
        <v>5050.5878040766165</v>
      </c>
      <c r="AF4228" s="150">
        <v>7849.0101346972124</v>
      </c>
      <c r="AG4228" s="150">
        <v>47963.959562536351</v>
      </c>
      <c r="AH4228" s="150">
        <v>6626.373721745219</v>
      </c>
      <c r="AI4228" s="150">
        <v>1261.6852162372845</v>
      </c>
      <c r="AJ4228" s="150">
        <v>5211.9065843763292</v>
      </c>
      <c r="AK4228" s="150">
        <v>2472.0132037252051</v>
      </c>
      <c r="AL4228" s="150">
        <v>155202.0625</v>
      </c>
      <c r="AM4228" s="150">
        <v>124526.875</v>
      </c>
      <c r="AN4228" s="150">
        <v>30675.181640625</v>
      </c>
      <c r="AO4228" s="5" t="s">
        <v>2872</v>
      </c>
    </row>
    <row r="4229" spans="1:41" ht="14.25" x14ac:dyDescent="0.45">
      <c r="A4229" s="150">
        <v>2020</v>
      </c>
      <c r="B4229" s="5" t="s">
        <v>4980</v>
      </c>
      <c r="C4229" s="5" t="s">
        <v>278</v>
      </c>
      <c r="D4229" s="5" t="s">
        <v>108</v>
      </c>
      <c r="E4229" s="5" t="s">
        <v>114</v>
      </c>
      <c r="F4229" s="5" t="s">
        <v>114</v>
      </c>
      <c r="G4229" s="5" t="s">
        <v>87</v>
      </c>
      <c r="H4229" s="5" t="s">
        <v>131</v>
      </c>
      <c r="I4229" s="150">
        <v>4413.8495925821326</v>
      </c>
      <c r="J4229" s="150">
        <v>14742.406349134995</v>
      </c>
      <c r="K4229" s="150">
        <v>109.20719477987343</v>
      </c>
      <c r="L4229" s="150">
        <v>247.84127095063525</v>
      </c>
      <c r="M4229" s="150">
        <v>3870.6974963172738</v>
      </c>
      <c r="N4229" s="150">
        <v>4035.647316983579</v>
      </c>
      <c r="O4229" s="150">
        <v>2065.7044563444524</v>
      </c>
      <c r="P4229" s="150">
        <v>3239.6394702833036</v>
      </c>
      <c r="Q4229" s="150">
        <v>1346.760799642547</v>
      </c>
      <c r="R4229" s="150">
        <v>2483.6194588960716</v>
      </c>
      <c r="S4229" s="150">
        <v>4349.718440171443</v>
      </c>
      <c r="T4229" s="150">
        <v>4165.3995117753821</v>
      </c>
      <c r="U4229" s="150">
        <v>260.33746948596138</v>
      </c>
      <c r="V4229" s="150">
        <v>2129.5605003951641</v>
      </c>
      <c r="W4229" s="150">
        <v>1505.1046325873576</v>
      </c>
      <c r="X4229" s="150">
        <v>3275.4098385906746</v>
      </c>
      <c r="Y4229" s="150">
        <v>18966.105326991259</v>
      </c>
      <c r="Z4229" s="150">
        <v>1700.8929885390919</v>
      </c>
      <c r="AA4229" s="150">
        <v>18676.610060922871</v>
      </c>
      <c r="AB4229" s="150">
        <v>587.3213311603289</v>
      </c>
      <c r="AC4229" s="150">
        <v>2633.6014473010619</v>
      </c>
      <c r="AD4229" s="150">
        <v>2993.1092588289994</v>
      </c>
      <c r="AE4229" s="150">
        <v>5539.9813506612581</v>
      </c>
      <c r="AF4229" s="150">
        <v>9028.5034417731404</v>
      </c>
      <c r="AG4229" s="150">
        <v>38225.871319562684</v>
      </c>
      <c r="AH4229" s="150">
        <v>8515.1179519468242</v>
      </c>
      <c r="AI4229" s="150">
        <v>1423.5252831492369</v>
      </c>
      <c r="AJ4229" s="150">
        <v>4892.2617265801864</v>
      </c>
      <c r="AK4229" s="150">
        <v>2395.1047192708447</v>
      </c>
      <c r="AL4229" s="150">
        <v>167818.921875</v>
      </c>
      <c r="AM4229" s="150">
        <v>132563.5</v>
      </c>
      <c r="AN4229" s="150">
        <v>35255.421875</v>
      </c>
      <c r="AO4229" s="5" t="s">
        <v>5752</v>
      </c>
    </row>
    <row r="4230" spans="1:41" ht="14.25" x14ac:dyDescent="0.45">
      <c r="A4230" s="150">
        <v>2020</v>
      </c>
      <c r="B4230" s="5" t="s">
        <v>1476</v>
      </c>
      <c r="C4230" s="5" t="s">
        <v>278</v>
      </c>
      <c r="D4230" s="5" t="s">
        <v>108</v>
      </c>
      <c r="E4230" s="5" t="s">
        <v>114</v>
      </c>
      <c r="F4230" s="5" t="s">
        <v>114</v>
      </c>
      <c r="G4230" s="5" t="s">
        <v>87</v>
      </c>
      <c r="H4230" s="5" t="s">
        <v>131</v>
      </c>
      <c r="I4230" s="150">
        <v>6730.0968163207299</v>
      </c>
      <c r="J4230" s="150">
        <v>628.80677420693405</v>
      </c>
      <c r="K4230" s="150">
        <v>0</v>
      </c>
      <c r="L4230" s="150">
        <v>181.56795605225219</v>
      </c>
      <c r="M4230" s="150">
        <v>2409.8020267857451</v>
      </c>
      <c r="N4230" s="150">
        <v>3930.0423387933379</v>
      </c>
      <c r="O4230" s="150">
        <v>2328.8308030449666</v>
      </c>
      <c r="P4230" s="150">
        <v>2139.0659015432311</v>
      </c>
      <c r="Q4230" s="150">
        <v>1558.1551888631609</v>
      </c>
      <c r="R4230" s="150">
        <v>2503.9954448767348</v>
      </c>
      <c r="S4230" s="150">
        <v>2232.2640484346157</v>
      </c>
      <c r="T4230" s="150">
        <v>2897.0026383105173</v>
      </c>
      <c r="U4230" s="150">
        <v>291.19669135191805</v>
      </c>
      <c r="V4230" s="150">
        <v>3406.785273113996</v>
      </c>
      <c r="W4230" s="150">
        <v>1240.7705098190395</v>
      </c>
      <c r="X4230" s="150">
        <v>5193.0524978312205</v>
      </c>
      <c r="Y4230" s="150">
        <v>18527.342454311449</v>
      </c>
      <c r="Z4230" s="150">
        <v>1504.8639303366967</v>
      </c>
      <c r="AA4230" s="150">
        <v>18039.471440133926</v>
      </c>
      <c r="AB4230" s="150">
        <v>880.3294838897076</v>
      </c>
      <c r="AC4230" s="150">
        <v>3141.2198888564662</v>
      </c>
      <c r="AD4230" s="150">
        <v>2281.8763912322938</v>
      </c>
      <c r="AE4230" s="150">
        <v>4071.2673688902773</v>
      </c>
      <c r="AF4230" s="150">
        <v>8881.7943836507657</v>
      </c>
      <c r="AG4230" s="150">
        <v>47347.707036848231</v>
      </c>
      <c r="AH4230" s="150">
        <v>7733.808102254292</v>
      </c>
      <c r="AI4230" s="150">
        <v>1280.0709332069728</v>
      </c>
      <c r="AJ4230" s="150">
        <v>5078.8743895188609</v>
      </c>
      <c r="AK4230" s="150">
        <v>1815.679560522522</v>
      </c>
      <c r="AL4230" s="150">
        <v>158255.734375</v>
      </c>
      <c r="AM4230" s="150">
        <v>127962.2578125</v>
      </c>
      <c r="AN4230" s="150">
        <v>30293.48828125</v>
      </c>
      <c r="AO4230" s="5" t="s">
        <v>2871</v>
      </c>
    </row>
    <row r="4231" spans="1:41" ht="14.25" x14ac:dyDescent="0.45">
      <c r="A4231" s="150">
        <v>2020</v>
      </c>
      <c r="B4231" s="5" t="s">
        <v>582</v>
      </c>
      <c r="C4231" s="5" t="s">
        <v>278</v>
      </c>
      <c r="D4231" s="5" t="s">
        <v>108</v>
      </c>
      <c r="E4231" s="5" t="s">
        <v>114</v>
      </c>
      <c r="F4231" s="5" t="s">
        <v>114</v>
      </c>
      <c r="G4231" s="5" t="s">
        <v>87</v>
      </c>
      <c r="H4231" s="5" t="s">
        <v>131</v>
      </c>
      <c r="I4231" s="150">
        <v>6779.9974151602055</v>
      </c>
      <c r="J4231" s="150">
        <v>3453.6629993573665</v>
      </c>
      <c r="K4231" s="150">
        <v>176.5543780835703</v>
      </c>
      <c r="L4231" s="150">
        <v>302.35060437045695</v>
      </c>
      <c r="M4231" s="150">
        <v>2466.0769483347412</v>
      </c>
      <c r="N4231" s="150">
        <v>4744.6622705125073</v>
      </c>
      <c r="O4231" s="150">
        <v>1753.7868759230209</v>
      </c>
      <c r="P4231" s="150">
        <v>2041.2813876328876</v>
      </c>
      <c r="Q4231" s="150">
        <v>804.09757078348491</v>
      </c>
      <c r="R4231" s="150">
        <v>2162.0023299122518</v>
      </c>
      <c r="S4231" s="150">
        <v>3256.1299042725923</v>
      </c>
      <c r="T4231" s="150">
        <v>2633.9114679134032</v>
      </c>
      <c r="U4231" s="150">
        <v>274.36577790764619</v>
      </c>
      <c r="V4231" s="150">
        <v>2296.9902926428135</v>
      </c>
      <c r="W4231" s="150">
        <v>2123.5911210051813</v>
      </c>
      <c r="X4231" s="150">
        <v>3144.9849757805878</v>
      </c>
      <c r="Y4231" s="150">
        <v>18789.66593422724</v>
      </c>
      <c r="Z4231" s="150">
        <v>1032.8905770684644</v>
      </c>
      <c r="AA4231" s="150">
        <v>17002.825479755647</v>
      </c>
      <c r="AB4231" s="150">
        <v>860.41107951837841</v>
      </c>
      <c r="AC4231" s="150">
        <v>2330.8536144152872</v>
      </c>
      <c r="AD4231" s="150">
        <v>1964.2032609137368</v>
      </c>
      <c r="AE4231" s="150">
        <v>5492.8028737110762</v>
      </c>
      <c r="AF4231" s="150">
        <v>7562.6183022463592</v>
      </c>
      <c r="AG4231" s="150">
        <v>46245.198992548838</v>
      </c>
      <c r="AH4231" s="150">
        <v>3893.1803380496704</v>
      </c>
      <c r="AI4231" s="150">
        <v>1273.0572094914783</v>
      </c>
      <c r="AJ4231" s="150">
        <v>4785.9055055093822</v>
      </c>
      <c r="AK4231" s="150">
        <v>2467.651293816928</v>
      </c>
      <c r="AL4231" s="150">
        <v>152115.734375</v>
      </c>
      <c r="AM4231" s="150">
        <v>126102.1640625</v>
      </c>
      <c r="AN4231" s="150">
        <v>26013.537109375</v>
      </c>
      <c r="AO4231" s="5" t="s">
        <v>1060</v>
      </c>
    </row>
    <row r="4232" spans="1:41" ht="14.25" x14ac:dyDescent="0.45">
      <c r="A4232" s="150">
        <v>2020</v>
      </c>
      <c r="B4232" s="5" t="s">
        <v>1478</v>
      </c>
      <c r="C4232" s="5" t="s">
        <v>278</v>
      </c>
      <c r="D4232" s="5" t="s">
        <v>108</v>
      </c>
      <c r="E4232" s="5" t="s">
        <v>114</v>
      </c>
      <c r="F4232" s="5" t="s">
        <v>114</v>
      </c>
      <c r="G4232" s="5" t="s">
        <v>87</v>
      </c>
      <c r="H4232" s="5" t="s">
        <v>131</v>
      </c>
      <c r="I4232" s="150">
        <v>3329.8550889770572</v>
      </c>
      <c r="J4232" s="150">
        <v>4389.7679083635066</v>
      </c>
      <c r="K4232" s="150">
        <v>198.67928861588598</v>
      </c>
      <c r="L4232" s="150">
        <v>414.86259583763285</v>
      </c>
      <c r="M4232" s="150">
        <v>2056.907111228837</v>
      </c>
      <c r="N4232" s="150">
        <v>3927.7167419010234</v>
      </c>
      <c r="O4232" s="150">
        <v>1612.5948865803543</v>
      </c>
      <c r="P4232" s="150">
        <v>2537.7699581771994</v>
      </c>
      <c r="Q4232" s="150">
        <v>1410.8385821807451</v>
      </c>
      <c r="R4232" s="150">
        <v>2578.7017316961865</v>
      </c>
      <c r="S4232" s="150">
        <v>3908.2420817150282</v>
      </c>
      <c r="T4232" s="150">
        <v>2129.5584871364904</v>
      </c>
      <c r="U4232" s="150">
        <v>284.8630184091669</v>
      </c>
      <c r="V4232" s="150">
        <v>2697.0719956565003</v>
      </c>
      <c r="W4232" s="150">
        <v>2140.6211286281082</v>
      </c>
      <c r="X4232" s="150">
        <v>2915.7582926628074</v>
      </c>
      <c r="Y4232" s="150">
        <v>18589.662762515109</v>
      </c>
      <c r="Z4232" s="150">
        <v>922.97469408250117</v>
      </c>
      <c r="AA4232" s="150">
        <v>11269.257535833362</v>
      </c>
      <c r="AB4232" s="150">
        <v>867.31109294286148</v>
      </c>
      <c r="AC4232" s="150">
        <v>3444.906560489886</v>
      </c>
      <c r="AD4232" s="150">
        <v>1843.6146486535922</v>
      </c>
      <c r="AE4232" s="150">
        <v>4988.7663707801512</v>
      </c>
      <c r="AF4232" s="150">
        <v>7404.2259503400155</v>
      </c>
      <c r="AG4232" s="150">
        <v>46245.441008878341</v>
      </c>
      <c r="AH4232" s="150">
        <v>4127.4911072074092</v>
      </c>
      <c r="AI4232" s="150">
        <v>1283.2664130277033</v>
      </c>
      <c r="AJ4232" s="150">
        <v>4829.5040508608517</v>
      </c>
      <c r="AK4232" s="150">
        <v>2496.6423759038103</v>
      </c>
      <c r="AL4232" s="150">
        <v>144846.859375</v>
      </c>
      <c r="AM4232" s="150">
        <v>119266.1875</v>
      </c>
      <c r="AN4232" s="150">
        <v>25580.685546875</v>
      </c>
      <c r="AO4232" s="5" t="s">
        <v>2873</v>
      </c>
    </row>
    <row r="4233" spans="1:41" ht="14.25" x14ac:dyDescent="0.45">
      <c r="A4233" s="150">
        <v>2020</v>
      </c>
      <c r="B4233" s="5" t="s">
        <v>4024</v>
      </c>
      <c r="C4233" s="5" t="s">
        <v>278</v>
      </c>
      <c r="D4233" s="5" t="s">
        <v>108</v>
      </c>
      <c r="E4233" s="5" t="s">
        <v>114</v>
      </c>
      <c r="F4233" s="5" t="s">
        <v>114</v>
      </c>
      <c r="G4233" s="5" t="s">
        <v>87</v>
      </c>
      <c r="H4233" s="5" t="s">
        <v>131</v>
      </c>
      <c r="I4233" s="150">
        <v>-1401.8938474488602</v>
      </c>
      <c r="J4233" s="150">
        <v>5230.2377279714819</v>
      </c>
      <c r="K4233" s="150">
        <v>206.64591237675833</v>
      </c>
      <c r="L4233" s="150">
        <v>254.63497636849058</v>
      </c>
      <c r="M4233" s="150">
        <v>3076.8496015866804</v>
      </c>
      <c r="N4233" s="150">
        <v>3681.9820671951697</v>
      </c>
      <c r="O4233" s="150">
        <v>1831.76173238976</v>
      </c>
      <c r="P4233" s="150">
        <v>2608.3562370499058</v>
      </c>
      <c r="Q4233" s="150">
        <v>1181.1350368338306</v>
      </c>
      <c r="R4233" s="150">
        <v>2551.6992379783615</v>
      </c>
      <c r="S4233" s="150">
        <v>3171.1683611605299</v>
      </c>
      <c r="T4233" s="150">
        <v>3209.6845760734109</v>
      </c>
      <c r="U4233" s="150">
        <v>267.47371467278424</v>
      </c>
      <c r="V4233" s="150">
        <v>2113.0423459149956</v>
      </c>
      <c r="W4233" s="150">
        <v>1604.8422880367054</v>
      </c>
      <c r="X4233" s="150">
        <v>3177.5877303126767</v>
      </c>
      <c r="Y4233" s="150">
        <v>18126.158695945243</v>
      </c>
      <c r="Z4233" s="150">
        <v>845.2169383659982</v>
      </c>
      <c r="AA4233" s="150">
        <v>17792.351500033608</v>
      </c>
      <c r="AB4233" s="150">
        <v>838.79756921385138</v>
      </c>
      <c r="AC4233" s="150">
        <v>2530.5916567744448</v>
      </c>
      <c r="AD4233" s="150">
        <v>2286.2026890044385</v>
      </c>
      <c r="AE4233" s="150">
        <v>5258.5600299650305</v>
      </c>
      <c r="AF4233" s="150">
        <v>9248.3851374979258</v>
      </c>
      <c r="AG4233" s="150">
        <v>36586.124587802122</v>
      </c>
      <c r="AH4233" s="150">
        <v>4138.3533134173176</v>
      </c>
      <c r="AI4233" s="150">
        <v>1175.8144497015594</v>
      </c>
      <c r="AJ4233" s="150">
        <v>5048.9945913762558</v>
      </c>
      <c r="AK4233" s="150">
        <v>2417.8885578967197</v>
      </c>
      <c r="AL4233" s="150">
        <v>139058.65625</v>
      </c>
      <c r="AM4233" s="150">
        <v>111923.046875</v>
      </c>
      <c r="AN4233" s="150">
        <v>27135.59765625</v>
      </c>
      <c r="AO4233" s="5" t="s">
        <v>4487</v>
      </c>
    </row>
    <row r="4234" spans="1:41" ht="14.25" x14ac:dyDescent="0.45">
      <c r="A4234" s="150">
        <v>2020</v>
      </c>
      <c r="B4234" s="5" t="s">
        <v>7352</v>
      </c>
      <c r="C4234" s="5" t="s">
        <v>278</v>
      </c>
      <c r="D4234" s="5" t="s">
        <v>108</v>
      </c>
      <c r="E4234" s="5" t="s">
        <v>114</v>
      </c>
      <c r="F4234" s="5" t="s">
        <v>114</v>
      </c>
      <c r="G4234" s="5" t="s">
        <v>87</v>
      </c>
      <c r="H4234" s="5" t="s">
        <v>131</v>
      </c>
      <c r="I4234" s="150">
        <v>4721</v>
      </c>
      <c r="J4234" s="150">
        <v>15037.20362722065</v>
      </c>
      <c r="K4234" s="150">
        <v>168.8708</v>
      </c>
      <c r="L4234" s="150">
        <v>230</v>
      </c>
      <c r="M4234" s="150">
        <v>3815.345373353317</v>
      </c>
      <c r="N4234" s="150">
        <v>3580</v>
      </c>
      <c r="O4234" s="150">
        <v>2101</v>
      </c>
      <c r="P4234" s="150">
        <v>3111</v>
      </c>
      <c r="Q4234" s="150">
        <v>1024.8945666666671</v>
      </c>
      <c r="R4234" s="150">
        <v>2450.6014300000002</v>
      </c>
      <c r="S4234" s="150">
        <v>6000</v>
      </c>
      <c r="T4234" s="150">
        <v>4106.181818181818</v>
      </c>
      <c r="U4234" s="150">
        <v>440</v>
      </c>
      <c r="V4234" s="150">
        <v>2709</v>
      </c>
      <c r="W4234" s="150">
        <v>887</v>
      </c>
      <c r="X4234" s="150">
        <v>2663</v>
      </c>
      <c r="Y4234" s="150">
        <v>20161</v>
      </c>
      <c r="Z4234" s="150">
        <v>995.91700000000003</v>
      </c>
      <c r="AA4234" s="150">
        <v>17791</v>
      </c>
      <c r="AB4234" s="150">
        <v>581</v>
      </c>
      <c r="AC4234" s="150">
        <v>2247.1437662337698</v>
      </c>
      <c r="AD4234" s="150">
        <v>3622.8741500000001</v>
      </c>
      <c r="AE4234" s="150">
        <v>5036</v>
      </c>
      <c r="AF4234" s="150">
        <v>6529.8202163559426</v>
      </c>
      <c r="AG4234" s="150">
        <v>39064</v>
      </c>
      <c r="AH4234" s="150">
        <v>9142</v>
      </c>
      <c r="AI4234" s="150">
        <v>1929</v>
      </c>
      <c r="AJ4234" s="150">
        <v>6459.6739735826804</v>
      </c>
      <c r="AK4234" s="150">
        <v>2342</v>
      </c>
      <c r="AL4234" s="150">
        <v>168946.515625</v>
      </c>
      <c r="AM4234" s="150">
        <v>131588.25</v>
      </c>
      <c r="AN4234" s="150">
        <v>37358.2734375</v>
      </c>
      <c r="AO4234" s="5" t="s">
        <v>7507</v>
      </c>
    </row>
    <row r="4235" spans="1:41" ht="14.25" x14ac:dyDescent="0.45">
      <c r="A4235" s="150">
        <v>2020</v>
      </c>
      <c r="B4235" s="5" t="s">
        <v>6344</v>
      </c>
      <c r="C4235" s="5" t="s">
        <v>278</v>
      </c>
      <c r="D4235" s="5" t="s">
        <v>108</v>
      </c>
      <c r="E4235" s="5" t="s">
        <v>114</v>
      </c>
      <c r="F4235" s="5" t="s">
        <v>114</v>
      </c>
      <c r="G4235" s="5" t="s">
        <v>87</v>
      </c>
      <c r="H4235" s="5" t="s">
        <v>131</v>
      </c>
      <c r="I4235" s="150">
        <v>4698.5807809948765</v>
      </c>
      <c r="J4235" s="150">
        <v>14369.816565587442</v>
      </c>
      <c r="K4235" s="150">
        <v>171.40918024437883</v>
      </c>
      <c r="L4235" s="150">
        <v>231.42718039896994</v>
      </c>
      <c r="M4235" s="150">
        <v>4145.515496258522</v>
      </c>
      <c r="N4235" s="150">
        <v>5083.2777168335151</v>
      </c>
      <c r="O4235" s="150">
        <v>1288.0296157501646</v>
      </c>
      <c r="P4235" s="150">
        <v>3095.8460535827121</v>
      </c>
      <c r="Q4235" s="150">
        <v>1194.9620656121656</v>
      </c>
      <c r="R4235" s="150">
        <v>2739.9577051589263</v>
      </c>
      <c r="S4235" s="150">
        <v>3968.3671249465478</v>
      </c>
      <c r="T4235" s="150">
        <v>4313.8838451562378</v>
      </c>
      <c r="U4235" s="150">
        <v>258.83303070937427</v>
      </c>
      <c r="V4235" s="150">
        <v>2482.7670318240371</v>
      </c>
      <c r="W4235" s="150">
        <v>959.20476086415169</v>
      </c>
      <c r="X4235" s="150">
        <v>3026.823912060212</v>
      </c>
      <c r="Y4235" s="150">
        <v>20464.049929928216</v>
      </c>
      <c r="Z4235" s="150">
        <v>1395.8723241747539</v>
      </c>
      <c r="AA4235" s="150">
        <v>18688.7598487098</v>
      </c>
      <c r="AB4235" s="150">
        <v>572.47776203955721</v>
      </c>
      <c r="AC4235" s="150">
        <v>2280.9216919763307</v>
      </c>
      <c r="AD4235" s="150">
        <v>2854.4299193284501</v>
      </c>
      <c r="AE4235" s="150">
        <v>6022.9611633085688</v>
      </c>
      <c r="AF4235" s="150">
        <v>8450.7342563901475</v>
      </c>
      <c r="AG4235" s="150">
        <v>41627.456558518228</v>
      </c>
      <c r="AH4235" s="150">
        <v>8860.209902204424</v>
      </c>
      <c r="AI4235" s="150">
        <v>1957.995749954443</v>
      </c>
      <c r="AJ4235" s="150">
        <v>5855.716682989726</v>
      </c>
      <c r="AK4235" s="150">
        <v>2377.2037565543314</v>
      </c>
      <c r="AL4235" s="150">
        <v>173437.484375</v>
      </c>
      <c r="AM4235" s="150">
        <v>138941.9375</v>
      </c>
      <c r="AN4235" s="150">
        <v>34495.55078125</v>
      </c>
      <c r="AO4235" s="5" t="s">
        <v>6730</v>
      </c>
    </row>
    <row r="4236" spans="1:41" ht="14.25" x14ac:dyDescent="0.45">
      <c r="A4236" s="150">
        <v>2020</v>
      </c>
      <c r="B4236" s="5" t="s">
        <v>1476</v>
      </c>
      <c r="C4236" s="5" t="s">
        <v>278</v>
      </c>
      <c r="D4236" s="5" t="s">
        <v>108</v>
      </c>
      <c r="E4236" s="5" t="s">
        <v>114</v>
      </c>
      <c r="F4236" s="5" t="s">
        <v>114</v>
      </c>
      <c r="G4236" s="5" t="s">
        <v>88</v>
      </c>
      <c r="H4236" s="5" t="s">
        <v>131</v>
      </c>
      <c r="I4236" s="150">
        <v>6810.9776465349732</v>
      </c>
      <c r="J4236" s="150">
        <v>585</v>
      </c>
      <c r="K4236" s="150"/>
      <c r="L4236" s="150">
        <v>185.74247245888861</v>
      </c>
      <c r="M4236" s="150">
        <v>2468.0276499999991</v>
      </c>
      <c r="N4236" s="150">
        <v>4063.5</v>
      </c>
      <c r="O4236" s="150">
        <v>2465.3342531078729</v>
      </c>
      <c r="P4236" s="150">
        <v>2294</v>
      </c>
      <c r="Q4236" s="150">
        <v>1615.590809787818</v>
      </c>
      <c r="R4236" s="150">
        <v>2560.2786842701221</v>
      </c>
      <c r="S4236" s="150">
        <v>2305.4705154072258</v>
      </c>
      <c r="T4236" s="150">
        <v>3066.8092444639879</v>
      </c>
      <c r="U4236" s="150">
        <v>228</v>
      </c>
      <c r="V4236" s="150">
        <v>3519</v>
      </c>
      <c r="W4236" s="150">
        <v>1244.397488941406</v>
      </c>
      <c r="X4236" s="150">
        <v>5687.9281427487804</v>
      </c>
      <c r="Y4236" s="150">
        <v>18919</v>
      </c>
      <c r="Z4236" s="150">
        <v>1588.3993142270699</v>
      </c>
      <c r="AA4236" s="150">
        <v>18720.939790084121</v>
      </c>
      <c r="AB4236" s="150">
        <v>784</v>
      </c>
      <c r="AC4236" s="150">
        <v>3314.0029674406342</v>
      </c>
      <c r="AD4236" s="150">
        <v>2347.171993670886</v>
      </c>
      <c r="AE4236" s="150">
        <v>4220.5859164788644</v>
      </c>
      <c r="AF4236" s="150">
        <v>9086</v>
      </c>
      <c r="AG4236" s="150">
        <v>49093.321587749539</v>
      </c>
      <c r="AH4236" s="150">
        <v>7853.1592706434967</v>
      </c>
      <c r="AI4236" s="150">
        <v>1283.82515796096</v>
      </c>
      <c r="AJ4236" s="150">
        <v>5285.4443436174224</v>
      </c>
      <c r="AK4236" s="150">
        <v>1857</v>
      </c>
      <c r="AL4236" s="150">
        <v>163452.90625</v>
      </c>
      <c r="AM4236" s="150">
        <v>132089.78125</v>
      </c>
      <c r="AN4236" s="150">
        <v>31363.123046875</v>
      </c>
      <c r="AO4236" s="5" t="s">
        <v>2875</v>
      </c>
    </row>
    <row r="4237" spans="1:41" ht="14.25" x14ac:dyDescent="0.45">
      <c r="A4237" s="150">
        <v>2020</v>
      </c>
      <c r="B4237" s="5" t="s">
        <v>1478</v>
      </c>
      <c r="C4237" s="5" t="s">
        <v>278</v>
      </c>
      <c r="D4237" s="5" t="s">
        <v>108</v>
      </c>
      <c r="E4237" s="5" t="s">
        <v>114</v>
      </c>
      <c r="F4237" s="5" t="s">
        <v>114</v>
      </c>
      <c r="G4237" s="5" t="s">
        <v>88</v>
      </c>
      <c r="H4237" s="5" t="s">
        <v>131</v>
      </c>
      <c r="I4237" s="150">
        <v>3409</v>
      </c>
      <c r="J4237" s="150">
        <v>4347.6885721520339</v>
      </c>
      <c r="K4237" s="150">
        <v>197.69692682857649</v>
      </c>
      <c r="L4237" s="150">
        <v>411.05091549985309</v>
      </c>
      <c r="M4237" s="150">
        <v>2045.2600078073849</v>
      </c>
      <c r="N4237" s="150">
        <v>3843.10286112528</v>
      </c>
      <c r="O4237" s="150">
        <v>1594.7625813647769</v>
      </c>
      <c r="P4237" s="150">
        <v>2294</v>
      </c>
      <c r="Q4237" s="150">
        <v>1396.345757869821</v>
      </c>
      <c r="R4237" s="150">
        <v>2632.2499891101911</v>
      </c>
      <c r="S4237" s="150">
        <v>3824</v>
      </c>
      <c r="T4237" s="150">
        <v>2073.7717074774209</v>
      </c>
      <c r="U4237" s="150">
        <v>284.30080682400001</v>
      </c>
      <c r="V4237" s="150">
        <v>2687</v>
      </c>
      <c r="W4237" s="150">
        <v>2098.6131006106639</v>
      </c>
      <c r="X4237" s="150">
        <v>2852.9447954687998</v>
      </c>
      <c r="Y4237" s="150">
        <v>18323</v>
      </c>
      <c r="Z4237" s="150">
        <v>913.74886484845058</v>
      </c>
      <c r="AA4237" s="150">
        <v>11278.839874232401</v>
      </c>
      <c r="AB4237" s="150">
        <v>784</v>
      </c>
      <c r="AC4237" s="150">
        <v>3423.8792088944642</v>
      </c>
      <c r="AD4237" s="150">
        <v>1824.6761368086079</v>
      </c>
      <c r="AE4237" s="150">
        <v>5010</v>
      </c>
      <c r="AF4237" s="150">
        <v>7288.7420800005511</v>
      </c>
      <c r="AG4237" s="150">
        <v>47988.565838378308</v>
      </c>
      <c r="AH4237" s="150">
        <v>4119.3450048066679</v>
      </c>
      <c r="AI4237" s="150">
        <v>1255.6213056000001</v>
      </c>
      <c r="AJ4237" s="150">
        <v>4833.1530392258792</v>
      </c>
      <c r="AK4237" s="150">
        <v>2494.9980550075429</v>
      </c>
      <c r="AL4237" s="150">
        <v>145530.375</v>
      </c>
      <c r="AM4237" s="150">
        <v>120364.6640625</v>
      </c>
      <c r="AN4237" s="150">
        <v>25165.689453125</v>
      </c>
      <c r="AO4237" s="5" t="s">
        <v>2874</v>
      </c>
    </row>
    <row r="4238" spans="1:41" ht="14.25" x14ac:dyDescent="0.45">
      <c r="A4238" s="150">
        <v>2020</v>
      </c>
      <c r="B4238" s="5" t="s">
        <v>4980</v>
      </c>
      <c r="C4238" s="5" t="s">
        <v>278</v>
      </c>
      <c r="D4238" s="5" t="s">
        <v>108</v>
      </c>
      <c r="E4238" s="5" t="s">
        <v>114</v>
      </c>
      <c r="F4238" s="5" t="s">
        <v>114</v>
      </c>
      <c r="G4238" s="5" t="s">
        <v>88</v>
      </c>
      <c r="H4238" s="5" t="s">
        <v>131</v>
      </c>
      <c r="I4238" s="150">
        <v>4409.8234545239784</v>
      </c>
      <c r="J4238" s="150">
        <v>14837.31480547054</v>
      </c>
      <c r="K4238" s="150">
        <v>106.6011682</v>
      </c>
      <c r="L4238" s="150">
        <v>248.02804907999999</v>
      </c>
      <c r="M4238" s="150">
        <v>3791.34</v>
      </c>
      <c r="N4238" s="150">
        <v>3949.0326</v>
      </c>
      <c r="O4238" s="150">
        <v>2023.3531400912709</v>
      </c>
      <c r="P4238" s="150">
        <v>3176.3310000000001</v>
      </c>
      <c r="Q4238" s="150">
        <v>1320.4426346599989</v>
      </c>
      <c r="R4238" s="150">
        <v>2420.7750000000001</v>
      </c>
      <c r="S4238" s="150">
        <v>4239.6549999999997</v>
      </c>
      <c r="T4238" s="150">
        <v>4163.3912187213627</v>
      </c>
      <c r="U4238" s="150">
        <v>252.5</v>
      </c>
      <c r="V4238" s="150">
        <v>2095</v>
      </c>
      <c r="W4238" s="150">
        <v>1474.2467999999999</v>
      </c>
      <c r="X4238" s="150">
        <v>3299.4721500000001</v>
      </c>
      <c r="Y4238" s="150">
        <v>18988</v>
      </c>
      <c r="Z4238" s="150">
        <v>1664.3877259999999</v>
      </c>
      <c r="AA4238" s="150">
        <v>18765</v>
      </c>
      <c r="AB4238" s="150">
        <v>581</v>
      </c>
      <c r="AC4238" s="150">
        <v>2579.607039999999</v>
      </c>
      <c r="AD4238" s="150">
        <v>2934.6184389999999</v>
      </c>
      <c r="AE4238" s="150">
        <v>5426.4000000000005</v>
      </c>
      <c r="AF4238" s="150">
        <v>9035.3075021999994</v>
      </c>
      <c r="AG4238" s="150">
        <v>39278</v>
      </c>
      <c r="AH4238" s="150">
        <v>8549.1046062499991</v>
      </c>
      <c r="AI4238" s="150">
        <v>1394.34</v>
      </c>
      <c r="AJ4238" s="150">
        <v>4985.5551839999998</v>
      </c>
      <c r="AK4238" s="150">
        <v>2326</v>
      </c>
      <c r="AL4238" s="150">
        <v>168314.640625</v>
      </c>
      <c r="AM4238" s="150">
        <v>133431.515625</v>
      </c>
      <c r="AN4238" s="150">
        <v>34883.125</v>
      </c>
      <c r="AO4238" s="5" t="s">
        <v>5753</v>
      </c>
    </row>
    <row r="4239" spans="1:41" ht="14.25" x14ac:dyDescent="0.45">
      <c r="A4239" s="150">
        <v>2020</v>
      </c>
      <c r="B4239" s="5" t="s">
        <v>4024</v>
      </c>
      <c r="C4239" s="5" t="s">
        <v>278</v>
      </c>
      <c r="D4239" s="5" t="s">
        <v>108</v>
      </c>
      <c r="E4239" s="5" t="s">
        <v>114</v>
      </c>
      <c r="F4239" s="5" t="s">
        <v>114</v>
      </c>
      <c r="G4239" s="5" t="s">
        <v>88</v>
      </c>
      <c r="H4239" s="5" t="s">
        <v>131</v>
      </c>
      <c r="I4239" s="150">
        <v>-1390.5113703261441</v>
      </c>
      <c r="J4239" s="150">
        <v>4888.5530063859997</v>
      </c>
      <c r="K4239" s="150">
        <v>200.75170318799999</v>
      </c>
      <c r="L4239" s="150">
        <v>254.44580000000011</v>
      </c>
      <c r="M4239" s="150">
        <v>2992.0270197455989</v>
      </c>
      <c r="N4239" s="150">
        <v>3583.987466870662</v>
      </c>
      <c r="O4239" s="150">
        <v>1777.77276781461</v>
      </c>
      <c r="P4239" s="150">
        <v>2522.9718480220959</v>
      </c>
      <c r="Q4239" s="150">
        <v>1149.69956166</v>
      </c>
      <c r="R4239" s="150">
        <v>2457.0866249999999</v>
      </c>
      <c r="S4239" s="150">
        <v>3081</v>
      </c>
      <c r="T4239" s="150">
        <v>3183.6239999999998</v>
      </c>
      <c r="U4239" s="150">
        <v>255.02500000000001</v>
      </c>
      <c r="V4239" s="150">
        <v>2074</v>
      </c>
      <c r="W4239" s="150">
        <v>1563.6614999999999</v>
      </c>
      <c r="X4239" s="150">
        <v>3158.6543999999999</v>
      </c>
      <c r="Y4239" s="150">
        <v>17615</v>
      </c>
      <c r="Z4239" s="150">
        <v>822</v>
      </c>
      <c r="AA4239" s="150">
        <v>17527</v>
      </c>
      <c r="AB4239" s="150">
        <v>784</v>
      </c>
      <c r="AC4239" s="150">
        <v>2460.8283099999999</v>
      </c>
      <c r="AD4239" s="150">
        <v>2225.3562441600002</v>
      </c>
      <c r="AE4239" s="150">
        <v>5113.5920606895988</v>
      </c>
      <c r="AF4239" s="150">
        <v>9173.2941936000025</v>
      </c>
      <c r="AG4239" s="150">
        <v>36313</v>
      </c>
      <c r="AH4239" s="150">
        <v>4045</v>
      </c>
      <c r="AI4239" s="150">
        <v>1143.3996</v>
      </c>
      <c r="AJ4239" s="150">
        <v>5008</v>
      </c>
      <c r="AK4239" s="150">
        <v>2314.2886281000001</v>
      </c>
      <c r="AL4239" s="150">
        <v>136297.5</v>
      </c>
      <c r="AM4239" s="150">
        <v>109827.9765625</v>
      </c>
      <c r="AN4239" s="150">
        <v>26469.537109375</v>
      </c>
      <c r="AO4239" s="5" t="s">
        <v>4488</v>
      </c>
    </row>
    <row r="4240" spans="1:41" ht="14.25" x14ac:dyDescent="0.45">
      <c r="A4240" s="150">
        <v>2020</v>
      </c>
      <c r="B4240" s="5" t="s">
        <v>7352</v>
      </c>
      <c r="C4240" s="5" t="s">
        <v>278</v>
      </c>
      <c r="D4240" s="5" t="s">
        <v>108</v>
      </c>
      <c r="E4240" s="5" t="s">
        <v>114</v>
      </c>
      <c r="F4240" s="5" t="s">
        <v>114</v>
      </c>
      <c r="G4240" s="5" t="s">
        <v>88</v>
      </c>
      <c r="H4240" s="5" t="s">
        <v>131</v>
      </c>
      <c r="I4240" s="150">
        <v>4721</v>
      </c>
      <c r="J4240" s="150">
        <v>15037.20362722065</v>
      </c>
      <c r="K4240" s="150">
        <v>168.8708</v>
      </c>
      <c r="L4240" s="150">
        <v>230</v>
      </c>
      <c r="M4240" s="150">
        <v>3815.345373353317</v>
      </c>
      <c r="N4240" s="150">
        <v>3580</v>
      </c>
      <c r="O4240" s="150">
        <v>2101</v>
      </c>
      <c r="P4240" s="150">
        <v>3111</v>
      </c>
      <c r="Q4240" s="150">
        <v>1024.8945666666671</v>
      </c>
      <c r="R4240" s="150">
        <v>2450.6014300000002</v>
      </c>
      <c r="S4240" s="150">
        <v>6000</v>
      </c>
      <c r="T4240" s="150">
        <v>4106.181818181818</v>
      </c>
      <c r="U4240" s="150">
        <v>440</v>
      </c>
      <c r="V4240" s="150">
        <v>2709</v>
      </c>
      <c r="W4240" s="150">
        <v>887</v>
      </c>
      <c r="X4240" s="150">
        <v>2663</v>
      </c>
      <c r="Y4240" s="150">
        <v>20161</v>
      </c>
      <c r="Z4240" s="150">
        <v>995.91700000000003</v>
      </c>
      <c r="AA4240" s="150">
        <v>17791</v>
      </c>
      <c r="AB4240" s="150">
        <v>581</v>
      </c>
      <c r="AC4240" s="150">
        <v>2247.1437662337698</v>
      </c>
      <c r="AD4240" s="150">
        <v>3622.8741500000001</v>
      </c>
      <c r="AE4240" s="150">
        <v>5036</v>
      </c>
      <c r="AF4240" s="150">
        <v>6529.8202163559426</v>
      </c>
      <c r="AG4240" s="150">
        <v>39064</v>
      </c>
      <c r="AH4240" s="150">
        <v>9142</v>
      </c>
      <c r="AI4240" s="150">
        <v>1929</v>
      </c>
      <c r="AJ4240" s="150">
        <v>6459.6739735826804</v>
      </c>
      <c r="AK4240" s="150">
        <v>2342</v>
      </c>
      <c r="AL4240" s="150">
        <v>168946.515625</v>
      </c>
      <c r="AM4240" s="150">
        <v>131588.25</v>
      </c>
      <c r="AN4240" s="150">
        <v>37358.2734375</v>
      </c>
      <c r="AO4240" s="5" t="s">
        <v>7508</v>
      </c>
    </row>
    <row r="4241" spans="1:41" ht="14.25" x14ac:dyDescent="0.45">
      <c r="A4241" s="150">
        <v>2020</v>
      </c>
      <c r="B4241" s="5" t="s">
        <v>6344</v>
      </c>
      <c r="C4241" s="5" t="s">
        <v>278</v>
      </c>
      <c r="D4241" s="5" t="s">
        <v>108</v>
      </c>
      <c r="E4241" s="5" t="s">
        <v>114</v>
      </c>
      <c r="F4241" s="5" t="s">
        <v>114</v>
      </c>
      <c r="G4241" s="5" t="s">
        <v>88</v>
      </c>
      <c r="H4241" s="5" t="s">
        <v>131</v>
      </c>
      <c r="I4241" s="150">
        <v>4721</v>
      </c>
      <c r="J4241" s="150">
        <v>14516.05414958166</v>
      </c>
      <c r="K4241" s="150">
        <v>168.8708</v>
      </c>
      <c r="L4241" s="150">
        <v>232.8108</v>
      </c>
      <c r="M4241" s="150">
        <v>4084.125</v>
      </c>
      <c r="N4241" s="150">
        <v>5008</v>
      </c>
      <c r="O4241" s="150">
        <v>1268.955322727272</v>
      </c>
      <c r="P4241" s="150">
        <v>3050</v>
      </c>
      <c r="Q4241" s="150">
        <v>1177.2660000000001</v>
      </c>
      <c r="R4241" s="150">
        <v>2699.3819641204759</v>
      </c>
      <c r="S4241" s="150">
        <v>3909.6</v>
      </c>
      <c r="T4241" s="150">
        <v>4311.7410520309077</v>
      </c>
      <c r="U4241" s="150">
        <v>255</v>
      </c>
      <c r="V4241" s="150">
        <v>2446</v>
      </c>
      <c r="W4241" s="150">
        <v>945</v>
      </c>
      <c r="X4241" s="150">
        <v>3071</v>
      </c>
      <c r="Y4241" s="150">
        <v>20161</v>
      </c>
      <c r="Z4241" s="150">
        <v>1375.201</v>
      </c>
      <c r="AA4241" s="150">
        <v>18858</v>
      </c>
      <c r="AB4241" s="150">
        <v>581</v>
      </c>
      <c r="AC4241" s="150">
        <v>2247.1437662337698</v>
      </c>
      <c r="AD4241" s="150">
        <v>2812.158971495568</v>
      </c>
      <c r="AE4241" s="150">
        <v>5933.7677746708869</v>
      </c>
      <c r="AF4241" s="150">
        <v>8492.1</v>
      </c>
      <c r="AG4241" s="150">
        <v>42198</v>
      </c>
      <c r="AH4241" s="150">
        <v>8960.9490292444461</v>
      </c>
      <c r="AI4241" s="150">
        <v>1929</v>
      </c>
      <c r="AJ4241" s="150">
        <v>5884.38</v>
      </c>
      <c r="AK4241" s="150">
        <v>2342</v>
      </c>
      <c r="AL4241" s="150">
        <v>173639.515625</v>
      </c>
      <c r="AM4241" s="150">
        <v>139255.09375</v>
      </c>
      <c r="AN4241" s="150">
        <v>34384.3984375</v>
      </c>
      <c r="AO4241" s="5" t="s">
        <v>6731</v>
      </c>
    </row>
    <row r="4242" spans="1:41" ht="14.25" x14ac:dyDescent="0.45">
      <c r="A4242" s="150">
        <v>2020</v>
      </c>
      <c r="B4242" s="5" t="s">
        <v>582</v>
      </c>
      <c r="C4242" s="5" t="s">
        <v>278</v>
      </c>
      <c r="D4242" s="5" t="s">
        <v>108</v>
      </c>
      <c r="E4242" s="5" t="s">
        <v>114</v>
      </c>
      <c r="F4242" s="5" t="s">
        <v>114</v>
      </c>
      <c r="G4242" s="5" t="s">
        <v>88</v>
      </c>
      <c r="H4242" s="5" t="s">
        <v>131</v>
      </c>
      <c r="I4242" s="150">
        <v>6909.0096519475264</v>
      </c>
      <c r="J4242" s="150">
        <v>3411.295242298374</v>
      </c>
      <c r="K4242" s="150">
        <v>169.71348569175001</v>
      </c>
      <c r="L4242" s="150">
        <v>296.74777212450732</v>
      </c>
      <c r="M4242" s="150">
        <v>2384.6091576600761</v>
      </c>
      <c r="N4242" s="150">
        <v>4693.4479761000002</v>
      </c>
      <c r="O4242" s="150">
        <v>1696.3915585066709</v>
      </c>
      <c r="P4242" s="150">
        <v>2160</v>
      </c>
      <c r="Q4242" s="150">
        <v>777.38150244857979</v>
      </c>
      <c r="R4242" s="150">
        <v>2055.927312249999</v>
      </c>
      <c r="S4242" s="150">
        <v>3127</v>
      </c>
      <c r="T4242" s="150">
        <v>2445.4194235</v>
      </c>
      <c r="U4242" s="150">
        <v>257.57524999999998</v>
      </c>
      <c r="V4242" s="150">
        <v>51</v>
      </c>
      <c r="W4242" s="150">
        <v>2059.482925034999</v>
      </c>
      <c r="X4242" s="150">
        <v>3101.9109840000001</v>
      </c>
      <c r="Y4242" s="150">
        <v>18364</v>
      </c>
      <c r="Z4242" s="150">
        <v>999.74686771439781</v>
      </c>
      <c r="AA4242" s="150">
        <v>16739.188402086031</v>
      </c>
      <c r="AB4242" s="150">
        <v>784</v>
      </c>
      <c r="AC4242" s="150">
        <v>2254.50648</v>
      </c>
      <c r="AD4242" s="150">
        <v>1901.1753047706929</v>
      </c>
      <c r="AE4242" s="150">
        <v>5311.3460399999994</v>
      </c>
      <c r="AF4242" s="150">
        <v>7422.4760929200011</v>
      </c>
      <c r="AG4242" s="150">
        <v>45790.821900745512</v>
      </c>
      <c r="AH4242" s="150">
        <v>3839.858996557452</v>
      </c>
      <c r="AI4242" s="150">
        <v>1231.00128</v>
      </c>
      <c r="AJ4242" s="150">
        <v>4720.3573213385462</v>
      </c>
      <c r="AK4242" s="150">
        <v>2330.4075638549998</v>
      </c>
      <c r="AL4242" s="150">
        <v>147285.796875</v>
      </c>
      <c r="AM4242" s="150">
        <v>122214.828125</v>
      </c>
      <c r="AN4242" s="150">
        <v>25070.97265625</v>
      </c>
      <c r="AO4242" s="5" t="s">
        <v>1061</v>
      </c>
    </row>
    <row r="4243" spans="1:41" ht="14.25" x14ac:dyDescent="0.45">
      <c r="A4243" s="150">
        <v>2020</v>
      </c>
      <c r="B4243" s="5" t="s">
        <v>1477</v>
      </c>
      <c r="C4243" s="5" t="s">
        <v>278</v>
      </c>
      <c r="D4243" s="5" t="s">
        <v>108</v>
      </c>
      <c r="E4243" s="5" t="s">
        <v>114</v>
      </c>
      <c r="F4243" s="5" t="s">
        <v>114</v>
      </c>
      <c r="G4243" s="5" t="s">
        <v>88</v>
      </c>
      <c r="H4243" s="5" t="s">
        <v>131</v>
      </c>
      <c r="I4243" s="150">
        <v>4802.7569058750114</v>
      </c>
      <c r="J4243" s="150">
        <v>5524.6272377603682</v>
      </c>
      <c r="K4243" s="150">
        <v>795.23761608632265</v>
      </c>
      <c r="L4243" s="150">
        <v>181.7508</v>
      </c>
      <c r="M4243" s="150">
        <v>2040.5750399029739</v>
      </c>
      <c r="N4243" s="150">
        <v>2953.8513875682461</v>
      </c>
      <c r="O4243" s="150">
        <v>3894</v>
      </c>
      <c r="P4243" s="150">
        <v>2294</v>
      </c>
      <c r="Q4243" s="150">
        <v>1061.894357410408</v>
      </c>
      <c r="R4243" s="150">
        <v>2889.5686607559819</v>
      </c>
      <c r="S4243" s="150">
        <v>2834</v>
      </c>
      <c r="T4243" s="150">
        <v>3005.0412102308351</v>
      </c>
      <c r="U4243" s="150">
        <v>304.40170192705921</v>
      </c>
      <c r="V4243" s="150">
        <v>3117</v>
      </c>
      <c r="W4243" s="150">
        <v>2216.9611304015039</v>
      </c>
      <c r="X4243" s="150">
        <v>3314.3645784237001</v>
      </c>
      <c r="Y4243" s="150">
        <v>17946</v>
      </c>
      <c r="Z4243" s="150">
        <v>2275.328</v>
      </c>
      <c r="AA4243" s="150">
        <v>13944.415065877431</v>
      </c>
      <c r="AB4243" s="150">
        <v>784</v>
      </c>
      <c r="AC4243" s="150">
        <v>2848.3826491237642</v>
      </c>
      <c r="AD4243" s="150">
        <v>1966.647397356496</v>
      </c>
      <c r="AE4243" s="150">
        <v>5038.44615364937</v>
      </c>
      <c r="AF4243" s="150">
        <v>7971.0835953076994</v>
      </c>
      <c r="AG4243" s="150">
        <v>51097</v>
      </c>
      <c r="AH4243" s="150">
        <v>7341.7593002722488</v>
      </c>
      <c r="AI4243" s="150">
        <v>1258.6521156480001</v>
      </c>
      <c r="AJ4243" s="150">
        <v>5798.953274051165</v>
      </c>
      <c r="AK4243" s="150">
        <v>2576.221368579013</v>
      </c>
      <c r="AL4243" s="150">
        <v>162076.9375</v>
      </c>
      <c r="AM4243" s="150">
        <v>130049.4609375</v>
      </c>
      <c r="AN4243" s="150">
        <v>32027.458984375</v>
      </c>
      <c r="AO4243" s="5" t="s">
        <v>2876</v>
      </c>
    </row>
    <row r="4244" spans="1:41" ht="14.25" x14ac:dyDescent="0.45">
      <c r="A4244" s="150">
        <v>2020</v>
      </c>
      <c r="B4244" s="5" t="s">
        <v>4980</v>
      </c>
      <c r="C4244" s="5" t="s">
        <v>278</v>
      </c>
      <c r="D4244" s="5" t="s">
        <v>108</v>
      </c>
      <c r="E4244" s="5" t="s">
        <v>115</v>
      </c>
      <c r="F4244" s="5" t="s">
        <v>116</v>
      </c>
      <c r="G4244" s="5" t="s">
        <v>87</v>
      </c>
      <c r="H4244" s="5" t="s">
        <v>131</v>
      </c>
      <c r="I4244" s="150">
        <v>17752.045166929714</v>
      </c>
      <c r="J4244" s="150">
        <v>44379.264189139554</v>
      </c>
      <c r="K4244" s="150">
        <v>2789.6417806073318</v>
      </c>
      <c r="L4244" s="150">
        <v>3340.6504084438566</v>
      </c>
      <c r="M4244" s="150">
        <v>14923.21021485719</v>
      </c>
      <c r="N4244" s="150">
        <v>13026.577813810627</v>
      </c>
      <c r="O4244" s="150">
        <v>12234.984670218109</v>
      </c>
      <c r="P4244" s="150">
        <v>12834.965229215453</v>
      </c>
      <c r="Q4244" s="150">
        <v>5577.5708372200179</v>
      </c>
      <c r="R4244" s="150">
        <v>9216.4738622162877</v>
      </c>
      <c r="S4244" s="150">
        <v>17235.381829848586</v>
      </c>
      <c r="T4244" s="150">
        <v>14683.033279008223</v>
      </c>
      <c r="U4244" s="150">
        <v>2212.0354107283165</v>
      </c>
      <c r="V4244" s="150">
        <v>11273.653778620072</v>
      </c>
      <c r="W4244" s="150">
        <v>5921.3445029618533</v>
      </c>
      <c r="X4244" s="150">
        <v>24059.347580014608</v>
      </c>
      <c r="Y4244" s="150">
        <v>64647.000422753932</v>
      </c>
      <c r="Z4244" s="150">
        <v>8934.4660207030975</v>
      </c>
      <c r="AA4244" s="150">
        <v>96302.995362368893</v>
      </c>
      <c r="AB4244" s="150">
        <v>2506.5291562108364</v>
      </c>
      <c r="AC4244" s="150">
        <v>12501.089919297279</v>
      </c>
      <c r="AD4244" s="150">
        <v>18254.077443360842</v>
      </c>
      <c r="AE4244" s="150">
        <v>16437.7078233436</v>
      </c>
      <c r="AF4244" s="150">
        <v>40648.800907572186</v>
      </c>
      <c r="AG4244" s="150">
        <v>130529.04180074927</v>
      </c>
      <c r="AH4244" s="150">
        <v>24891.86180767577</v>
      </c>
      <c r="AI4244" s="150">
        <v>7601.8541089900727</v>
      </c>
      <c r="AJ4244" s="150">
        <v>32376.609055152101</v>
      </c>
      <c r="AK4244" s="150">
        <v>8900.4174067860476</v>
      </c>
      <c r="AL4244" s="150">
        <v>675992.75</v>
      </c>
      <c r="AM4244" s="150">
        <v>521990.96875</v>
      </c>
      <c r="AN4244" s="150">
        <v>154001.703125</v>
      </c>
      <c r="AO4244" s="5" t="s">
        <v>5754</v>
      </c>
    </row>
    <row r="4245" spans="1:41" ht="14.25" x14ac:dyDescent="0.45">
      <c r="A4245" s="150">
        <v>2020</v>
      </c>
      <c r="B4245" s="5" t="s">
        <v>1477</v>
      </c>
      <c r="C4245" s="5" t="s">
        <v>278</v>
      </c>
      <c r="D4245" s="5" t="s">
        <v>108</v>
      </c>
      <c r="E4245" s="5" t="s">
        <v>115</v>
      </c>
      <c r="F4245" s="5" t="s">
        <v>116</v>
      </c>
      <c r="G4245" s="5" t="s">
        <v>87</v>
      </c>
      <c r="H4245" s="5" t="s">
        <v>131</v>
      </c>
      <c r="I4245" s="150">
        <v>15988.770378569589</v>
      </c>
      <c r="J4245" s="150">
        <v>21924.088598753413</v>
      </c>
      <c r="K4245" s="150">
        <v>2922.8228136487924</v>
      </c>
      <c r="L4245" s="150">
        <v>3283.1539494684089</v>
      </c>
      <c r="M4245" s="150">
        <v>11357.913004380998</v>
      </c>
      <c r="N4245" s="150">
        <v>9967.7623824154198</v>
      </c>
      <c r="O4245" s="150">
        <v>11885.296085238771</v>
      </c>
      <c r="P4245" s="150">
        <v>7337.6690379017609</v>
      </c>
      <c r="Q4245" s="150">
        <v>5107.4685502247894</v>
      </c>
      <c r="R4245" s="150">
        <v>8699.3556030198033</v>
      </c>
      <c r="S4245" s="150">
        <v>10673.017835583179</v>
      </c>
      <c r="T4245" s="150">
        <v>13170.222871248849</v>
      </c>
      <c r="U4245" s="150">
        <v>2706.2591861401479</v>
      </c>
      <c r="V4245" s="150">
        <v>11196.902923397025</v>
      </c>
      <c r="W4245" s="150">
        <v>4856.1544591051552</v>
      </c>
      <c r="X4245" s="150">
        <v>17744.062798948635</v>
      </c>
      <c r="Y4245" s="150">
        <v>63153.985521182607</v>
      </c>
      <c r="Z4245" s="150">
        <v>7673.0382492746439</v>
      </c>
      <c r="AA4245" s="150">
        <v>85828.430055489094</v>
      </c>
      <c r="AB4245" s="150">
        <v>2454.752464573945</v>
      </c>
      <c r="AC4245" s="150">
        <v>10982.195088353137</v>
      </c>
      <c r="AD4245" s="150">
        <v>14275.781095767423</v>
      </c>
      <c r="AE4245" s="150">
        <v>14976.625349764578</v>
      </c>
      <c r="AF4245" s="150">
        <v>37945.09353997952</v>
      </c>
      <c r="AG4245" s="150">
        <v>121489.21890947298</v>
      </c>
      <c r="AH4245" s="150">
        <v>25077.901751220175</v>
      </c>
      <c r="AI4245" s="150">
        <v>5424.1396884025717</v>
      </c>
      <c r="AJ4245" s="150">
        <v>37211.143211978218</v>
      </c>
      <c r="AK4245" s="150">
        <v>9597.7334156238976</v>
      </c>
      <c r="AL4245" s="150">
        <v>594910.9375</v>
      </c>
      <c r="AM4245" s="150">
        <v>465471.1875</v>
      </c>
      <c r="AN4245" s="150">
        <v>129439.796875</v>
      </c>
      <c r="AO4245" s="5" t="s">
        <v>2878</v>
      </c>
    </row>
    <row r="4246" spans="1:41" ht="14.25" x14ac:dyDescent="0.45">
      <c r="A4246" s="150">
        <v>2020</v>
      </c>
      <c r="B4246" s="5" t="s">
        <v>6344</v>
      </c>
      <c r="C4246" s="5" t="s">
        <v>278</v>
      </c>
      <c r="D4246" s="5" t="s">
        <v>108</v>
      </c>
      <c r="E4246" s="5" t="s">
        <v>115</v>
      </c>
      <c r="F4246" s="5" t="s">
        <v>116</v>
      </c>
      <c r="G4246" s="5" t="s">
        <v>87</v>
      </c>
      <c r="H4246" s="5" t="s">
        <v>131</v>
      </c>
      <c r="I4246" s="150">
        <v>20059.052364230018</v>
      </c>
      <c r="J4246" s="150">
        <v>45246.591907033129</v>
      </c>
      <c r="K4246" s="150">
        <v>2760.6574174673742</v>
      </c>
      <c r="L4246" s="150">
        <v>4127.1180504482973</v>
      </c>
      <c r="M4246" s="150">
        <v>15796.946017146911</v>
      </c>
      <c r="N4246" s="150">
        <v>14933.143324691429</v>
      </c>
      <c r="O4246" s="150">
        <v>11248.659837546646</v>
      </c>
      <c r="P4246" s="150">
        <v>13357.056178463154</v>
      </c>
      <c r="Q4246" s="150">
        <v>5137.5332768261651</v>
      </c>
      <c r="R4246" s="150">
        <v>10199.702299272094</v>
      </c>
      <c r="S4246" s="150">
        <v>18506.054179973773</v>
      </c>
      <c r="T4246" s="150">
        <v>15073.217670722384</v>
      </c>
      <c r="U4246" s="150">
        <v>2156.342038965769</v>
      </c>
      <c r="V4246" s="150">
        <v>11506.39700439791</v>
      </c>
      <c r="W4246" s="150">
        <v>5166.5102992577058</v>
      </c>
      <c r="X4246" s="150">
        <v>24955.564286355591</v>
      </c>
      <c r="Y4246" s="150">
        <v>67447.827676891029</v>
      </c>
      <c r="Z4246" s="150">
        <v>8928.1719809878959</v>
      </c>
      <c r="AA4246" s="150">
        <v>96369.120006311423</v>
      </c>
      <c r="AB4246" s="150">
        <v>3601.3317370857253</v>
      </c>
      <c r="AC4246" s="150">
        <v>12586.351681286771</v>
      </c>
      <c r="AD4246" s="150">
        <v>19901.715860172691</v>
      </c>
      <c r="AE4246" s="150">
        <v>17554.73395503093</v>
      </c>
      <c r="AF4246" s="150">
        <v>38535.767158412149</v>
      </c>
      <c r="AG4246" s="150">
        <v>129103.88565484993</v>
      </c>
      <c r="AH4246" s="150">
        <v>25169.172588755067</v>
      </c>
      <c r="AI4246" s="150">
        <v>8413.5960452941308</v>
      </c>
      <c r="AJ4246" s="150">
        <v>34443.063651220378</v>
      </c>
      <c r="AK4246" s="150">
        <v>8960.6980200092403</v>
      </c>
      <c r="AL4246" s="150">
        <v>691246</v>
      </c>
      <c r="AM4246" s="150">
        <v>531691.875</v>
      </c>
      <c r="AN4246" s="150">
        <v>159554.125</v>
      </c>
      <c r="AO4246" s="5" t="s">
        <v>6732</v>
      </c>
    </row>
    <row r="4247" spans="1:41" ht="14.25" x14ac:dyDescent="0.45">
      <c r="A4247" s="150">
        <v>2020</v>
      </c>
      <c r="B4247" s="5" t="s">
        <v>1478</v>
      </c>
      <c r="C4247" s="5" t="s">
        <v>278</v>
      </c>
      <c r="D4247" s="5" t="s">
        <v>108</v>
      </c>
      <c r="E4247" s="5" t="s">
        <v>115</v>
      </c>
      <c r="F4247" s="5" t="s">
        <v>116</v>
      </c>
      <c r="G4247" s="5" t="s">
        <v>87</v>
      </c>
      <c r="H4247" s="5" t="s">
        <v>131</v>
      </c>
      <c r="I4247" s="150">
        <v>14811.602951368086</v>
      </c>
      <c r="J4247" s="150">
        <v>19862.934298591168</v>
      </c>
      <c r="K4247" s="150">
        <v>2892.0415380745872</v>
      </c>
      <c r="L4247" s="150">
        <v>3947.1522173167996</v>
      </c>
      <c r="M4247" s="150">
        <v>11684.184900871061</v>
      </c>
      <c r="N4247" s="150">
        <v>11308.379265863892</v>
      </c>
      <c r="O4247" s="150">
        <v>11475.163241716053</v>
      </c>
      <c r="P4247" s="150">
        <v>9081.9292164455237</v>
      </c>
      <c r="Q4247" s="150">
        <v>6744.4349036329113</v>
      </c>
      <c r="R4247" s="150">
        <v>9372.0674566933012</v>
      </c>
      <c r="S4247" s="150">
        <v>13821.279442262647</v>
      </c>
      <c r="T4247" s="150">
        <v>12899.03997922674</v>
      </c>
      <c r="U4247" s="150">
        <v>2265.086642546908</v>
      </c>
      <c r="V4247" s="150">
        <v>11842.55771677721</v>
      </c>
      <c r="W4247" s="150">
        <v>5290.4870405365391</v>
      </c>
      <c r="X4247" s="150">
        <v>17013.900108449023</v>
      </c>
      <c r="Y4247" s="150">
        <v>62844.653785584276</v>
      </c>
      <c r="Z4247" s="150">
        <v>7302.022308647588</v>
      </c>
      <c r="AA4247" s="150">
        <v>91947.956369857347</v>
      </c>
      <c r="AB4247" s="150">
        <v>2454.8001469900632</v>
      </c>
      <c r="AC4247" s="150">
        <v>11481.095862415928</v>
      </c>
      <c r="AD4247" s="150">
        <v>15287.587153344935</v>
      </c>
      <c r="AE4247" s="150">
        <v>15008.559049366546</v>
      </c>
      <c r="AF4247" s="150">
        <v>39327.601832914246</v>
      </c>
      <c r="AG4247" s="150">
        <v>121330.21618693401</v>
      </c>
      <c r="AH4247" s="150">
        <v>22140.913485607391</v>
      </c>
      <c r="AI4247" s="150">
        <v>5482.6451232459458</v>
      </c>
      <c r="AJ4247" s="150">
        <v>34762.547752922677</v>
      </c>
      <c r="AK4247" s="150">
        <v>9484.4625711602221</v>
      </c>
      <c r="AL4247" s="150">
        <v>603167.3125</v>
      </c>
      <c r="AM4247" s="150">
        <v>473240.8125</v>
      </c>
      <c r="AN4247" s="150">
        <v>129926.5078125</v>
      </c>
      <c r="AO4247" s="5" t="s">
        <v>2879</v>
      </c>
    </row>
    <row r="4248" spans="1:41" ht="14.25" x14ac:dyDescent="0.45">
      <c r="A4248" s="150">
        <v>2020</v>
      </c>
      <c r="B4248" s="5" t="s">
        <v>4024</v>
      </c>
      <c r="C4248" s="5" t="s">
        <v>278</v>
      </c>
      <c r="D4248" s="5" t="s">
        <v>108</v>
      </c>
      <c r="E4248" s="5" t="s">
        <v>115</v>
      </c>
      <c r="F4248" s="5" t="s">
        <v>116</v>
      </c>
      <c r="G4248" s="5" t="s">
        <v>87</v>
      </c>
      <c r="H4248" s="5" t="s">
        <v>131</v>
      </c>
      <c r="I4248" s="150">
        <v>16071.223975748513</v>
      </c>
      <c r="J4248" s="150">
        <v>31436.044556299777</v>
      </c>
      <c r="K4248" s="150">
        <v>3179.9157283801424</v>
      </c>
      <c r="L4248" s="150">
        <v>3667.5995755932172</v>
      </c>
      <c r="M4248" s="150">
        <v>13788.150315098972</v>
      </c>
      <c r="N4248" s="150">
        <v>12610.113860128513</v>
      </c>
      <c r="O4248" s="150">
        <v>12056.538666902252</v>
      </c>
      <c r="P4248" s="150">
        <v>12505.927948679959</v>
      </c>
      <c r="Q4248" s="150">
        <v>5327.2232021834061</v>
      </c>
      <c r="R4248" s="150">
        <v>9483.3484865894316</v>
      </c>
      <c r="S4248" s="150">
        <v>13354.427626182771</v>
      </c>
      <c r="T4248" s="150">
        <v>13159.706761900985</v>
      </c>
      <c r="U4248" s="150">
        <v>2288.0895417748379</v>
      </c>
      <c r="V4248" s="150">
        <v>12179.683071339903</v>
      </c>
      <c r="W4248" s="150">
        <v>6066.3038487787462</v>
      </c>
      <c r="X4248" s="150">
        <v>16070.890672399568</v>
      </c>
      <c r="Y4248" s="150">
        <v>63357.033741971747</v>
      </c>
      <c r="Z4248" s="150">
        <v>7029.2092216007695</v>
      </c>
      <c r="AA4248" s="150">
        <v>100221.33099303357</v>
      </c>
      <c r="AB4248" s="150">
        <v>2307.6134249165657</v>
      </c>
      <c r="AC4248" s="150">
        <v>12700.031517864916</v>
      </c>
      <c r="AD4248" s="150">
        <v>16438.93053298154</v>
      </c>
      <c r="AE4248" s="150">
        <v>16614.959007542104</v>
      </c>
      <c r="AF4248" s="150">
        <v>39872.99565856094</v>
      </c>
      <c r="AG4248" s="150">
        <v>126168.42110601101</v>
      </c>
      <c r="AH4248" s="150">
        <v>23146.105372924056</v>
      </c>
      <c r="AI4248" s="150">
        <v>6648.3266519067247</v>
      </c>
      <c r="AJ4248" s="150">
        <v>33087.650458142445</v>
      </c>
      <c r="AK4248" s="150">
        <v>9006.1266639505429</v>
      </c>
      <c r="AL4248" s="150">
        <v>639843.9375</v>
      </c>
      <c r="AM4248" s="150">
        <v>504620.875</v>
      </c>
      <c r="AN4248" s="150">
        <v>135223.046875</v>
      </c>
      <c r="AO4248" s="5" t="s">
        <v>4489</v>
      </c>
    </row>
    <row r="4249" spans="1:41" ht="14.25" x14ac:dyDescent="0.45">
      <c r="A4249" s="150">
        <v>2020</v>
      </c>
      <c r="B4249" s="5" t="s">
        <v>1476</v>
      </c>
      <c r="C4249" s="5" t="s">
        <v>278</v>
      </c>
      <c r="D4249" s="5" t="s">
        <v>108</v>
      </c>
      <c r="E4249" s="5" t="s">
        <v>115</v>
      </c>
      <c r="F4249" s="5" t="s">
        <v>116</v>
      </c>
      <c r="G4249" s="5" t="s">
        <v>87</v>
      </c>
      <c r="H4249" s="5" t="s">
        <v>131</v>
      </c>
      <c r="I4249" s="150">
        <v>17275.64552010085</v>
      </c>
      <c r="J4249" s="150">
        <v>14039.309465949933</v>
      </c>
      <c r="K4249" s="150">
        <v>982.51058469833447</v>
      </c>
      <c r="L4249" s="150">
        <v>3098.0018465550038</v>
      </c>
      <c r="M4249" s="150">
        <v>11106.567693197378</v>
      </c>
      <c r="N4249" s="150">
        <v>9497.2280290040144</v>
      </c>
      <c r="O4249" s="150">
        <v>10177.686788235089</v>
      </c>
      <c r="P4249" s="150">
        <v>7721.9717611090809</v>
      </c>
      <c r="Q4249" s="150">
        <v>6065.0921951969722</v>
      </c>
      <c r="R4249" s="150">
        <v>9582.1359904641249</v>
      </c>
      <c r="S4249" s="150">
        <v>16932.868134001008</v>
      </c>
      <c r="T4249" s="150">
        <v>12463.848560173157</v>
      </c>
      <c r="U4249" s="150">
        <v>2739.5478199555441</v>
      </c>
      <c r="V4249" s="150">
        <v>10914.289009448927</v>
      </c>
      <c r="W4249" s="150">
        <v>4071.4452621431219</v>
      </c>
      <c r="X4249" s="150">
        <v>16695.297445167802</v>
      </c>
      <c r="Y4249" s="150">
        <v>69263.066178893787</v>
      </c>
      <c r="Z4249" s="150">
        <v>6754.5583853999588</v>
      </c>
      <c r="AA4249" s="150">
        <v>92364.33361384079</v>
      </c>
      <c r="AB4249" s="150">
        <v>2463.5751118035951</v>
      </c>
      <c r="AC4249" s="150">
        <v>11117.778108368719</v>
      </c>
      <c r="AD4249" s="150">
        <v>14585.158836081633</v>
      </c>
      <c r="AE4249" s="150">
        <v>15250.803434978459</v>
      </c>
      <c r="AF4249" s="150">
        <v>38404.859706222189</v>
      </c>
      <c r="AG4249" s="150">
        <v>119014.90431979489</v>
      </c>
      <c r="AH4249" s="150">
        <v>24544.592836688942</v>
      </c>
      <c r="AI4249" s="150">
        <v>5515.5337051865354</v>
      </c>
      <c r="AJ4249" s="150">
        <v>39780.060271238865</v>
      </c>
      <c r="AK4249" s="150">
        <v>9361.3608510057311</v>
      </c>
      <c r="AL4249" s="150">
        <v>601784.0625</v>
      </c>
      <c r="AM4249" s="150">
        <v>472883.59375</v>
      </c>
      <c r="AN4249" s="150">
        <v>128900.4453125</v>
      </c>
      <c r="AO4249" s="5" t="s">
        <v>2877</v>
      </c>
    </row>
    <row r="4250" spans="1:41" ht="14.25" x14ac:dyDescent="0.45">
      <c r="A4250" s="150">
        <v>2020</v>
      </c>
      <c r="B4250" s="5" t="s">
        <v>582</v>
      </c>
      <c r="C4250" s="5" t="s">
        <v>278</v>
      </c>
      <c r="D4250" s="5" t="s">
        <v>108</v>
      </c>
      <c r="E4250" s="5" t="s">
        <v>115</v>
      </c>
      <c r="F4250" s="5" t="s">
        <v>116</v>
      </c>
      <c r="G4250" s="5" t="s">
        <v>87</v>
      </c>
      <c r="H4250" s="5" t="s">
        <v>131</v>
      </c>
      <c r="I4250" s="150">
        <v>24859.487500629868</v>
      </c>
      <c r="J4250" s="150">
        <v>20758.043816939484</v>
      </c>
      <c r="K4250" s="150">
        <v>3121.3995888665659</v>
      </c>
      <c r="L4250" s="150">
        <v>4216.3325539424268</v>
      </c>
      <c r="M4250" s="150">
        <v>13154.500869507921</v>
      </c>
      <c r="N4250" s="150">
        <v>12483.862387420228</v>
      </c>
      <c r="O4250" s="150">
        <v>11911.7295322763</v>
      </c>
      <c r="P4250" s="150">
        <v>7243.230197647179</v>
      </c>
      <c r="Q4250" s="150">
        <v>5261.5618169596837</v>
      </c>
      <c r="R4250" s="150">
        <v>9155.2003444890761</v>
      </c>
      <c r="S4250" s="150">
        <v>12822.365056184704</v>
      </c>
      <c r="T4250" s="150">
        <v>13389.049961893134</v>
      </c>
      <c r="U4250" s="150">
        <v>2315.8195503479647</v>
      </c>
      <c r="V4250" s="150">
        <v>12250.980715132217</v>
      </c>
      <c r="W4250" s="150">
        <v>5262.3356202686537</v>
      </c>
      <c r="X4250" s="150">
        <v>15736.760265400913</v>
      </c>
      <c r="Y4250" s="150">
        <v>65868.63849695606</v>
      </c>
      <c r="Z4250" s="150">
        <v>7465.627702029441</v>
      </c>
      <c r="AA4250" s="150">
        <v>95668.697079122023</v>
      </c>
      <c r="AB4250" s="150">
        <v>2302.4776082009666</v>
      </c>
      <c r="AC4250" s="150">
        <v>12367.200555129433</v>
      </c>
      <c r="AD4250" s="150">
        <v>15012.947947862393</v>
      </c>
      <c r="AE4250" s="150">
        <v>15657.506213633551</v>
      </c>
      <c r="AF4250" s="150">
        <v>39907.026733359104</v>
      </c>
      <c r="AG4250" s="150">
        <v>125677.22132322307</v>
      </c>
      <c r="AH4250" s="150">
        <v>28072.636979439434</v>
      </c>
      <c r="AI4250" s="150">
        <v>6464.0577275041442</v>
      </c>
      <c r="AJ4250" s="150">
        <v>32783.397386046912</v>
      </c>
      <c r="AK4250" s="150">
        <v>9211.5163228999591</v>
      </c>
      <c r="AL4250" s="150">
        <v>630401.5625</v>
      </c>
      <c r="AM4250" s="150">
        <v>493939.8125</v>
      </c>
      <c r="AN4250" s="150">
        <v>136461.78125</v>
      </c>
      <c r="AO4250" s="5" t="s">
        <v>1062</v>
      </c>
    </row>
    <row r="4251" spans="1:41" ht="14.25" x14ac:dyDescent="0.45">
      <c r="A4251" s="150">
        <v>2020</v>
      </c>
      <c r="B4251" s="5" t="s">
        <v>7352</v>
      </c>
      <c r="C4251" s="5" t="s">
        <v>278</v>
      </c>
      <c r="D4251" s="5" t="s">
        <v>108</v>
      </c>
      <c r="E4251" s="5" t="s">
        <v>115</v>
      </c>
      <c r="F4251" s="5" t="s">
        <v>116</v>
      </c>
      <c r="G4251" s="5" t="s">
        <v>87</v>
      </c>
      <c r="H4251" s="5" t="s">
        <v>131</v>
      </c>
      <c r="I4251" s="150">
        <v>20157</v>
      </c>
      <c r="J4251" s="150">
        <v>47442.671101092652</v>
      </c>
      <c r="K4251" s="150">
        <v>2711.0927999999999</v>
      </c>
      <c r="L4251" s="150">
        <v>3930</v>
      </c>
      <c r="M4251" s="150">
        <v>16613.74501668059</v>
      </c>
      <c r="N4251" s="150">
        <v>12869.99</v>
      </c>
      <c r="O4251" s="150">
        <v>11914</v>
      </c>
      <c r="P4251" s="150">
        <v>12415.25296</v>
      </c>
      <c r="Q4251" s="150">
        <v>5676.4259562993011</v>
      </c>
      <c r="R4251" s="150">
        <v>9633.69794</v>
      </c>
      <c r="S4251" s="150">
        <v>18690.289187999999</v>
      </c>
      <c r="T4251" s="150">
        <v>15948</v>
      </c>
      <c r="U4251" s="150">
        <v>2215</v>
      </c>
      <c r="V4251" s="150">
        <v>11216</v>
      </c>
      <c r="W4251" s="150">
        <v>4724</v>
      </c>
      <c r="X4251" s="150">
        <v>27804</v>
      </c>
      <c r="Y4251" s="150">
        <v>66449</v>
      </c>
      <c r="Z4251" s="150">
        <v>8306.5720000000001</v>
      </c>
      <c r="AA4251" s="150">
        <v>96122</v>
      </c>
      <c r="AB4251" s="150">
        <v>3680.2</v>
      </c>
      <c r="AC4251" s="150">
        <v>12399.96174341394</v>
      </c>
      <c r="AD4251" s="150">
        <v>16664.179749999999</v>
      </c>
      <c r="AE4251" s="150">
        <v>16635</v>
      </c>
      <c r="AF4251" s="150">
        <v>32892.153387853148</v>
      </c>
      <c r="AG4251" s="150">
        <v>127134</v>
      </c>
      <c r="AH4251" s="150">
        <v>26877.332408508231</v>
      </c>
      <c r="AI4251" s="150">
        <v>8289</v>
      </c>
      <c r="AJ4251" s="150">
        <v>32556.286847552092</v>
      </c>
      <c r="AK4251" s="150">
        <v>8828</v>
      </c>
      <c r="AL4251" s="150">
        <v>680794.875</v>
      </c>
      <c r="AM4251" s="150">
        <v>518051.03125</v>
      </c>
      <c r="AN4251" s="150">
        <v>162743.84375</v>
      </c>
      <c r="AO4251" s="5" t="s">
        <v>7509</v>
      </c>
    </row>
    <row r="4252" spans="1:41" ht="14.25" x14ac:dyDescent="0.45">
      <c r="A4252" s="150">
        <v>2020</v>
      </c>
      <c r="B4252" s="5" t="s">
        <v>6344</v>
      </c>
      <c r="C4252" s="5" t="s">
        <v>278</v>
      </c>
      <c r="D4252" s="5" t="s">
        <v>108</v>
      </c>
      <c r="E4252" s="5" t="s">
        <v>115</v>
      </c>
      <c r="F4252" s="5" t="s">
        <v>116</v>
      </c>
      <c r="G4252" s="5" t="s">
        <v>88</v>
      </c>
      <c r="H4252" s="5" t="s">
        <v>131</v>
      </c>
      <c r="I4252" s="150">
        <v>20157</v>
      </c>
      <c r="J4252" s="150">
        <v>45810.826434700073</v>
      </c>
      <c r="K4252" s="150">
        <v>2719.7751366000002</v>
      </c>
      <c r="L4252" s="150">
        <v>4151.7925999999998</v>
      </c>
      <c r="M4252" s="150">
        <v>15563.01073063381</v>
      </c>
      <c r="N4252" s="150">
        <v>14712</v>
      </c>
      <c r="O4252" s="150">
        <v>11082.079635327271</v>
      </c>
      <c r="P4252" s="150">
        <v>13159.25296</v>
      </c>
      <c r="Q4252" s="150">
        <v>5061.4520951990098</v>
      </c>
      <c r="R4252" s="150">
        <v>10048.65599721228</v>
      </c>
      <c r="S4252" s="150">
        <v>18232</v>
      </c>
      <c r="T4252" s="150">
        <v>15065.73049944917</v>
      </c>
      <c r="U4252" s="150">
        <v>2124.4090000000001</v>
      </c>
      <c r="V4252" s="150">
        <v>11336</v>
      </c>
      <c r="W4252" s="150">
        <v>5090</v>
      </c>
      <c r="X4252" s="150">
        <v>25324</v>
      </c>
      <c r="Y4252" s="150">
        <v>66449</v>
      </c>
      <c r="Z4252" s="150">
        <v>8795.9556356168632</v>
      </c>
      <c r="AA4252" s="150">
        <v>97631</v>
      </c>
      <c r="AB4252" s="150">
        <v>3680.2</v>
      </c>
      <c r="AC4252" s="150">
        <v>12399.96174341394</v>
      </c>
      <c r="AD4252" s="150">
        <v>19606.993475428309</v>
      </c>
      <c r="AE4252" s="150">
        <v>17294.767774670891</v>
      </c>
      <c r="AF4252" s="150">
        <v>38724.396999999997</v>
      </c>
      <c r="AG4252" s="150">
        <v>130873</v>
      </c>
      <c r="AH4252" s="150">
        <v>25457.458862754571</v>
      </c>
      <c r="AI4252" s="150">
        <v>8289</v>
      </c>
      <c r="AJ4252" s="150">
        <v>34611.660000000003</v>
      </c>
      <c r="AK4252" s="150">
        <v>8828</v>
      </c>
      <c r="AL4252" s="150">
        <v>692279.375</v>
      </c>
      <c r="AM4252" s="150">
        <v>533341.125</v>
      </c>
      <c r="AN4252" s="150">
        <v>158938.25</v>
      </c>
      <c r="AO4252" s="5" t="s">
        <v>6733</v>
      </c>
    </row>
    <row r="4253" spans="1:41" ht="14.25" x14ac:dyDescent="0.45">
      <c r="A4253" s="150">
        <v>2020</v>
      </c>
      <c r="B4253" s="5" t="s">
        <v>1476</v>
      </c>
      <c r="C4253" s="5" t="s">
        <v>278</v>
      </c>
      <c r="D4253" s="5" t="s">
        <v>108</v>
      </c>
      <c r="E4253" s="5" t="s">
        <v>115</v>
      </c>
      <c r="F4253" s="5" t="s">
        <v>116</v>
      </c>
      <c r="G4253" s="5" t="s">
        <v>88</v>
      </c>
      <c r="H4253" s="5" t="s">
        <v>131</v>
      </c>
      <c r="I4253" s="150">
        <v>17483.260446050252</v>
      </c>
      <c r="J4253" s="150">
        <v>12290.476630179321</v>
      </c>
      <c r="K4253" s="150">
        <v>1059</v>
      </c>
      <c r="L4253" s="150">
        <v>3169.2295004727021</v>
      </c>
      <c r="M4253" s="150">
        <v>11374.92452023942</v>
      </c>
      <c r="N4253" s="150">
        <v>9819.7380000000012</v>
      </c>
      <c r="O4253" s="150">
        <v>10774.24767124868</v>
      </c>
      <c r="P4253" s="150">
        <v>8088.6749999999993</v>
      </c>
      <c r="Q4253" s="150">
        <v>6288.6593589084277</v>
      </c>
      <c r="R4253" s="150">
        <v>9797.5172344495058</v>
      </c>
      <c r="S4253" s="150">
        <v>17488.176746650381</v>
      </c>
      <c r="T4253" s="150">
        <v>13194.41186571716</v>
      </c>
      <c r="U4253" s="150">
        <v>2145</v>
      </c>
      <c r="V4253" s="150">
        <v>11271</v>
      </c>
      <c r="W4253" s="150">
        <v>4083.3467756355772</v>
      </c>
      <c r="X4253" s="150">
        <v>18285.541600319961</v>
      </c>
      <c r="Y4253" s="150">
        <v>76121</v>
      </c>
      <c r="Z4253" s="150">
        <v>6910.6528589438713</v>
      </c>
      <c r="AA4253" s="150">
        <v>95853.536178946903</v>
      </c>
      <c r="AB4253" s="150">
        <v>2194</v>
      </c>
      <c r="AC4253" s="150">
        <v>11729.31247926528</v>
      </c>
      <c r="AD4253" s="150">
        <v>15002.5112993981</v>
      </c>
      <c r="AE4253" s="150">
        <v>15810.14469462428</v>
      </c>
      <c r="AF4253" s="150">
        <v>39287.84434968017</v>
      </c>
      <c r="AG4253" s="150">
        <v>123404.2834952073</v>
      </c>
      <c r="AH4253" s="150">
        <v>25057.6587535783</v>
      </c>
      <c r="AI4253" s="150">
        <v>5531.7098034247683</v>
      </c>
      <c r="AJ4253" s="150">
        <v>41398.01035112777</v>
      </c>
      <c r="AK4253" s="150">
        <v>9286</v>
      </c>
      <c r="AL4253" s="150">
        <v>624199.875</v>
      </c>
      <c r="AM4253" s="150">
        <v>490868.34375</v>
      </c>
      <c r="AN4253" s="150">
        <v>133331.53125</v>
      </c>
      <c r="AO4253" s="5" t="s">
        <v>2880</v>
      </c>
    </row>
    <row r="4254" spans="1:41" ht="14.25" x14ac:dyDescent="0.45">
      <c r="A4254" s="150">
        <v>2020</v>
      </c>
      <c r="B4254" s="5" t="s">
        <v>1478</v>
      </c>
      <c r="C4254" s="5" t="s">
        <v>278</v>
      </c>
      <c r="D4254" s="5" t="s">
        <v>108</v>
      </c>
      <c r="E4254" s="5" t="s">
        <v>115</v>
      </c>
      <c r="F4254" s="5" t="s">
        <v>116</v>
      </c>
      <c r="G4254" s="5" t="s">
        <v>88</v>
      </c>
      <c r="H4254" s="5" t="s">
        <v>131</v>
      </c>
      <c r="I4254" s="150">
        <v>14968</v>
      </c>
      <c r="J4254" s="150">
        <v>19765.531444304539</v>
      </c>
      <c r="K4254" s="150">
        <v>2877.7419544888571</v>
      </c>
      <c r="L4254" s="150">
        <v>3910.8865171839811</v>
      </c>
      <c r="M4254" s="150">
        <v>11618.02395991612</v>
      </c>
      <c r="N4254" s="150">
        <v>11064.765502997279</v>
      </c>
      <c r="O4254" s="150">
        <v>11348.269243088291</v>
      </c>
      <c r="P4254" s="150">
        <v>8209.5485272000005</v>
      </c>
      <c r="Q4254" s="150">
        <v>6675.1527679092542</v>
      </c>
      <c r="R4254" s="150">
        <v>9566.6839470395171</v>
      </c>
      <c r="S4254" s="150">
        <v>13523.362033914589</v>
      </c>
      <c r="T4254" s="150">
        <v>12561.1314852918</v>
      </c>
      <c r="U4254" s="150">
        <v>2260.6162203806389</v>
      </c>
      <c r="V4254" s="150">
        <v>11796</v>
      </c>
      <c r="W4254" s="150">
        <v>5186.6653390441243</v>
      </c>
      <c r="X4254" s="150">
        <v>16647.373647936001</v>
      </c>
      <c r="Y4254" s="150">
        <v>62854.210149999999</v>
      </c>
      <c r="Z4254" s="150">
        <v>7229.0330801078198</v>
      </c>
      <c r="AA4254" s="150">
        <v>92026.140441011521</v>
      </c>
      <c r="AB4254" s="150">
        <v>2219</v>
      </c>
      <c r="AC4254" s="150">
        <v>11334.63288328218</v>
      </c>
      <c r="AD4254" s="150">
        <v>15130.54557711517</v>
      </c>
      <c r="AE4254" s="150">
        <v>15072.43980751249</v>
      </c>
      <c r="AF4254" s="150">
        <v>38714.208386888233</v>
      </c>
      <c r="AG4254" s="150">
        <v>125903.5040135857</v>
      </c>
      <c r="AH4254" s="150">
        <v>22119.35979847081</v>
      </c>
      <c r="AI4254" s="150">
        <v>5364.53378496</v>
      </c>
      <c r="AJ4254" s="150">
        <v>34788.813003133313</v>
      </c>
      <c r="AK4254" s="150">
        <v>9485.8224213650028</v>
      </c>
      <c r="AL4254" s="150">
        <v>604222</v>
      </c>
      <c r="AM4254" s="150">
        <v>476140.1875</v>
      </c>
      <c r="AN4254" s="150">
        <v>128081.828125</v>
      </c>
      <c r="AO4254" s="5" t="s">
        <v>2882</v>
      </c>
    </row>
    <row r="4255" spans="1:41" ht="14.25" x14ac:dyDescent="0.45">
      <c r="A4255" s="150">
        <v>2020</v>
      </c>
      <c r="B4255" s="5" t="s">
        <v>1477</v>
      </c>
      <c r="C4255" s="5" t="s">
        <v>278</v>
      </c>
      <c r="D4255" s="5" t="s">
        <v>108</v>
      </c>
      <c r="E4255" s="5" t="s">
        <v>115</v>
      </c>
      <c r="F4255" s="5" t="s">
        <v>116</v>
      </c>
      <c r="G4255" s="5" t="s">
        <v>88</v>
      </c>
      <c r="H4255" s="5" t="s">
        <v>131</v>
      </c>
      <c r="I4255" s="150">
        <v>16051.898063702611</v>
      </c>
      <c r="J4255" s="150">
        <v>22604.073282299669</v>
      </c>
      <c r="K4255" s="150">
        <v>3011.4156848805378</v>
      </c>
      <c r="L4255" s="150">
        <v>3334.3516200000008</v>
      </c>
      <c r="M4255" s="150">
        <v>11545.29136162844</v>
      </c>
      <c r="N4255" s="150">
        <v>10232.14785592169</v>
      </c>
      <c r="O4255" s="150">
        <v>12453</v>
      </c>
      <c r="P4255" s="150">
        <v>8088.6749999999993</v>
      </c>
      <c r="Q4255" s="150">
        <v>5507.8615962856402</v>
      </c>
      <c r="R4255" s="150">
        <v>9149.6198761990199</v>
      </c>
      <c r="S4255" s="150">
        <v>10977.78507975098</v>
      </c>
      <c r="T4255" s="150">
        <v>13918.84807146785</v>
      </c>
      <c r="U4255" s="150">
        <v>2753.748385426316</v>
      </c>
      <c r="V4255" s="150">
        <v>11395</v>
      </c>
      <c r="W4255" s="150">
        <v>4844.4802278769448</v>
      </c>
      <c r="X4255" s="150">
        <v>19170.915366699101</v>
      </c>
      <c r="Y4255" s="150">
        <v>66660.675000000003</v>
      </c>
      <c r="Z4255" s="150">
        <v>8046.8230000000003</v>
      </c>
      <c r="AA4255" s="150">
        <v>88500.362407076056</v>
      </c>
      <c r="AB4255" s="150">
        <v>2218</v>
      </c>
      <c r="AC4255" s="150">
        <v>11686.42347534385</v>
      </c>
      <c r="AD4255" s="150">
        <v>15911.542827387009</v>
      </c>
      <c r="AE4255" s="150">
        <v>14940.621431680051</v>
      </c>
      <c r="AF4255" s="150">
        <v>38535.242973108332</v>
      </c>
      <c r="AG4255" s="150">
        <v>129271</v>
      </c>
      <c r="AH4255" s="150">
        <v>27872.82251236595</v>
      </c>
      <c r="AI4255" s="150">
        <v>5411.1000164832003</v>
      </c>
      <c r="AJ4255" s="150">
        <v>41402.445969992259</v>
      </c>
      <c r="AK4255" s="150">
        <v>10347.61455002969</v>
      </c>
      <c r="AL4255" s="150">
        <v>625843.875</v>
      </c>
      <c r="AM4255" s="150">
        <v>488160.96875</v>
      </c>
      <c r="AN4255" s="150">
        <v>137682.8125</v>
      </c>
      <c r="AO4255" s="5" t="s">
        <v>2881</v>
      </c>
    </row>
    <row r="4256" spans="1:41" ht="14.25" x14ac:dyDescent="0.45">
      <c r="A4256" s="150">
        <v>2020</v>
      </c>
      <c r="B4256" s="5" t="s">
        <v>7352</v>
      </c>
      <c r="C4256" s="5" t="s">
        <v>278</v>
      </c>
      <c r="D4256" s="5" t="s">
        <v>108</v>
      </c>
      <c r="E4256" s="5" t="s">
        <v>115</v>
      </c>
      <c r="F4256" s="5" t="s">
        <v>116</v>
      </c>
      <c r="G4256" s="5" t="s">
        <v>88</v>
      </c>
      <c r="H4256" s="5" t="s">
        <v>131</v>
      </c>
      <c r="I4256" s="150">
        <v>20157</v>
      </c>
      <c r="J4256" s="150">
        <v>47442.671101092652</v>
      </c>
      <c r="K4256" s="150">
        <v>2711.0927999999999</v>
      </c>
      <c r="L4256" s="150">
        <v>3930</v>
      </c>
      <c r="M4256" s="150">
        <v>16613.74501668059</v>
      </c>
      <c r="N4256" s="150">
        <v>12869.99</v>
      </c>
      <c r="O4256" s="150">
        <v>11914</v>
      </c>
      <c r="P4256" s="150">
        <v>12415.25296</v>
      </c>
      <c r="Q4256" s="150">
        <v>5676.4259562993011</v>
      </c>
      <c r="R4256" s="150">
        <v>9633.69794</v>
      </c>
      <c r="S4256" s="150">
        <v>18690.289187999999</v>
      </c>
      <c r="T4256" s="150">
        <v>15948</v>
      </c>
      <c r="U4256" s="150">
        <v>2215</v>
      </c>
      <c r="V4256" s="150">
        <v>11216</v>
      </c>
      <c r="W4256" s="150">
        <v>4724</v>
      </c>
      <c r="X4256" s="150">
        <v>27804</v>
      </c>
      <c r="Y4256" s="150">
        <v>66449</v>
      </c>
      <c r="Z4256" s="150">
        <v>8306.5720000000001</v>
      </c>
      <c r="AA4256" s="150">
        <v>96122</v>
      </c>
      <c r="AB4256" s="150">
        <v>3680.2</v>
      </c>
      <c r="AC4256" s="150">
        <v>12399.96174341394</v>
      </c>
      <c r="AD4256" s="150">
        <v>16664.179749999999</v>
      </c>
      <c r="AE4256" s="150">
        <v>16635</v>
      </c>
      <c r="AF4256" s="150">
        <v>32892.153387853148</v>
      </c>
      <c r="AG4256" s="150">
        <v>127134</v>
      </c>
      <c r="AH4256" s="150">
        <v>26877.332408508231</v>
      </c>
      <c r="AI4256" s="150">
        <v>8289</v>
      </c>
      <c r="AJ4256" s="150">
        <v>32556.286847552092</v>
      </c>
      <c r="AK4256" s="150">
        <v>8828</v>
      </c>
      <c r="AL4256" s="150">
        <v>680794.875</v>
      </c>
      <c r="AM4256" s="150">
        <v>518051.03125</v>
      </c>
      <c r="AN4256" s="150">
        <v>162743.84375</v>
      </c>
      <c r="AO4256" s="5" t="s">
        <v>7510</v>
      </c>
    </row>
    <row r="4257" spans="1:41" ht="14.25" x14ac:dyDescent="0.45">
      <c r="A4257" s="150">
        <v>2020</v>
      </c>
      <c r="B4257" s="5" t="s">
        <v>4980</v>
      </c>
      <c r="C4257" s="5" t="s">
        <v>278</v>
      </c>
      <c r="D4257" s="5" t="s">
        <v>108</v>
      </c>
      <c r="E4257" s="5" t="s">
        <v>115</v>
      </c>
      <c r="F4257" s="5" t="s">
        <v>116</v>
      </c>
      <c r="G4257" s="5" t="s">
        <v>88</v>
      </c>
      <c r="H4257" s="5" t="s">
        <v>131</v>
      </c>
      <c r="I4257" s="150">
        <v>17735.852457332909</v>
      </c>
      <c r="J4257" s="150">
        <v>44837.288848772849</v>
      </c>
      <c r="K4257" s="150">
        <v>2722.6841681999999</v>
      </c>
      <c r="L4257" s="150">
        <v>3343.1679892799998</v>
      </c>
      <c r="M4257" s="150">
        <v>14617.2528</v>
      </c>
      <c r="N4257" s="150">
        <v>12746.996061</v>
      </c>
      <c r="O4257" s="150">
        <v>11984.14157234427</v>
      </c>
      <c r="P4257" s="150">
        <v>12584.14657416</v>
      </c>
      <c r="Q4257" s="150">
        <v>5468.5749193593547</v>
      </c>
      <c r="R4257" s="150">
        <v>8983.2640962329679</v>
      </c>
      <c r="S4257" s="150">
        <v>16799.264999999999</v>
      </c>
      <c r="T4257" s="150">
        <v>14675.954045992799</v>
      </c>
      <c r="U4257" s="150">
        <v>2167.45768</v>
      </c>
      <c r="V4257" s="150">
        <v>11092</v>
      </c>
      <c r="W4257" s="150">
        <v>5799.9444000000003</v>
      </c>
      <c r="X4257" s="150">
        <v>24236.096000000001</v>
      </c>
      <c r="Y4257" s="150">
        <v>64105.621681618322</v>
      </c>
      <c r="Z4257" s="150">
        <v>8742.7108486081725</v>
      </c>
      <c r="AA4257" s="150">
        <v>97630</v>
      </c>
      <c r="AB4257" s="150">
        <v>2479</v>
      </c>
      <c r="AC4257" s="150">
        <v>12246.4853752404</v>
      </c>
      <c r="AD4257" s="150">
        <v>17897.359441258261</v>
      </c>
      <c r="AE4257" s="150">
        <v>16100.7</v>
      </c>
      <c r="AF4257" s="150">
        <v>40679.434655395191</v>
      </c>
      <c r="AG4257" s="150">
        <v>134121</v>
      </c>
      <c r="AH4257" s="150">
        <v>24957.244683079069</v>
      </c>
      <c r="AI4257" s="150">
        <v>7446</v>
      </c>
      <c r="AJ4257" s="150">
        <v>32994.017928000001</v>
      </c>
      <c r="AK4257" s="150">
        <v>8683</v>
      </c>
      <c r="AL4257" s="150">
        <v>677876.625</v>
      </c>
      <c r="AM4257" s="150">
        <v>525578.6875</v>
      </c>
      <c r="AN4257" s="150">
        <v>152297.9375</v>
      </c>
      <c r="AO4257" s="5" t="s">
        <v>5755</v>
      </c>
    </row>
    <row r="4258" spans="1:41" ht="14.25" x14ac:dyDescent="0.45">
      <c r="A4258" s="150">
        <v>2020</v>
      </c>
      <c r="B4258" s="5" t="s">
        <v>4024</v>
      </c>
      <c r="C4258" s="5" t="s">
        <v>278</v>
      </c>
      <c r="D4258" s="5" t="s">
        <v>108</v>
      </c>
      <c r="E4258" s="5" t="s">
        <v>115</v>
      </c>
      <c r="F4258" s="5" t="s">
        <v>116</v>
      </c>
      <c r="G4258" s="5" t="s">
        <v>88</v>
      </c>
      <c r="H4258" s="5" t="s">
        <v>131</v>
      </c>
      <c r="I4258" s="150">
        <v>15936.78244513995</v>
      </c>
      <c r="J4258" s="150">
        <v>30632.215902170519</v>
      </c>
      <c r="K4258" s="150">
        <v>3089.2142560397519</v>
      </c>
      <c r="L4258" s="150">
        <v>3664.874800000001</v>
      </c>
      <c r="M4258" s="150">
        <v>13408.03341371462</v>
      </c>
      <c r="N4258" s="150">
        <v>12274.500311442451</v>
      </c>
      <c r="O4258" s="150">
        <v>11701.186752143611</v>
      </c>
      <c r="P4258" s="150">
        <v>12354.86078449398</v>
      </c>
      <c r="Q4258" s="150">
        <v>5185.4411133490967</v>
      </c>
      <c r="R4258" s="150">
        <v>9131.7222577821976</v>
      </c>
      <c r="S4258" s="150">
        <v>12973</v>
      </c>
      <c r="T4258" s="150">
        <v>13052.858399999999</v>
      </c>
      <c r="U4258" s="150">
        <v>2181.5976799999999</v>
      </c>
      <c r="V4258" s="150">
        <v>11951</v>
      </c>
      <c r="W4258" s="150">
        <v>5910.6404699999994</v>
      </c>
      <c r="X4258" s="150">
        <v>15851.5344</v>
      </c>
      <c r="Y4258" s="150">
        <v>61518.46388082231</v>
      </c>
      <c r="Z4258" s="150">
        <v>6844</v>
      </c>
      <c r="AA4258" s="150">
        <v>98918</v>
      </c>
      <c r="AB4258" s="150">
        <v>2156.86</v>
      </c>
      <c r="AC4258" s="150">
        <v>12349.917079999999</v>
      </c>
      <c r="AD4258" s="150">
        <v>16001.41443487381</v>
      </c>
      <c r="AE4258" s="150">
        <v>16156.9178606896</v>
      </c>
      <c r="AF4258" s="150">
        <v>39549.252557952008</v>
      </c>
      <c r="AG4258" s="150">
        <v>125226</v>
      </c>
      <c r="AH4258" s="150">
        <v>22623</v>
      </c>
      <c r="AI4258" s="150">
        <v>6465.0456000000004</v>
      </c>
      <c r="AJ4258" s="150">
        <v>32819</v>
      </c>
      <c r="AK4258" s="150">
        <v>8688.9498538115258</v>
      </c>
      <c r="AL4258" s="150">
        <v>628616.25</v>
      </c>
      <c r="AM4258" s="150">
        <v>496694.5</v>
      </c>
      <c r="AN4258" s="150">
        <v>131921.734375</v>
      </c>
      <c r="AO4258" s="5" t="s">
        <v>4490</v>
      </c>
    </row>
    <row r="4259" spans="1:41" ht="14.25" x14ac:dyDescent="0.45">
      <c r="A4259" s="150">
        <v>2020</v>
      </c>
      <c r="B4259" s="5" t="s">
        <v>582</v>
      </c>
      <c r="C4259" s="5" t="s">
        <v>278</v>
      </c>
      <c r="D4259" s="5" t="s">
        <v>108</v>
      </c>
      <c r="E4259" s="5" t="s">
        <v>115</v>
      </c>
      <c r="F4259" s="5" t="s">
        <v>116</v>
      </c>
      <c r="G4259" s="5" t="s">
        <v>88</v>
      </c>
      <c r="H4259" s="5" t="s">
        <v>131</v>
      </c>
      <c r="I4259" s="150">
        <v>24687.032458487371</v>
      </c>
      <c r="J4259" s="150">
        <v>20503.394837690608</v>
      </c>
      <c r="K4259" s="150">
        <v>3378.0979001342121</v>
      </c>
      <c r="L4259" s="150">
        <v>4138.2000691667999</v>
      </c>
      <c r="M4259" s="150">
        <v>12719.845402160399</v>
      </c>
      <c r="N4259" s="150">
        <v>12349.110498399999</v>
      </c>
      <c r="O4259" s="150">
        <v>11521.90023952208</v>
      </c>
      <c r="P4259" s="150">
        <v>7632.5</v>
      </c>
      <c r="Q4259" s="150">
        <v>5086.746906235282</v>
      </c>
      <c r="R4259" s="150">
        <v>8706.0157969948323</v>
      </c>
      <c r="S4259" s="150">
        <v>12313.862379408591</v>
      </c>
      <c r="T4259" s="150">
        <v>12565.29342075</v>
      </c>
      <c r="U4259" s="150">
        <v>2174.0969452704512</v>
      </c>
      <c r="V4259" s="150">
        <v>273</v>
      </c>
      <c r="W4259" s="150">
        <v>5103.4731914949989</v>
      </c>
      <c r="X4259" s="150">
        <v>15521.228208</v>
      </c>
      <c r="Y4259" s="150">
        <v>64266.772749999996</v>
      </c>
      <c r="Z4259" s="150">
        <v>7226.0683525734612</v>
      </c>
      <c r="AA4259" s="150">
        <v>94185.307406480322</v>
      </c>
      <c r="AB4259" s="150">
        <v>2098</v>
      </c>
      <c r="AC4259" s="150">
        <v>11962.112800000001</v>
      </c>
      <c r="AD4259" s="150">
        <v>14531.20787357116</v>
      </c>
      <c r="AE4259" s="150">
        <v>15203.927016</v>
      </c>
      <c r="AF4259" s="150">
        <v>39167.513158755217</v>
      </c>
      <c r="AG4259" s="150">
        <v>124442.3936746283</v>
      </c>
      <c r="AH4259" s="150">
        <v>27705.927217477041</v>
      </c>
      <c r="AI4259" s="150">
        <v>6250.51512</v>
      </c>
      <c r="AJ4259" s="150">
        <v>32334.393082235951</v>
      </c>
      <c r="AK4259" s="150">
        <v>8799.1595265560791</v>
      </c>
      <c r="AL4259" s="150">
        <v>606847.125</v>
      </c>
      <c r="AM4259" s="150">
        <v>474338.59375</v>
      </c>
      <c r="AN4259" s="150">
        <v>132508.515625</v>
      </c>
      <c r="AO4259" s="5" t="s">
        <v>1063</v>
      </c>
    </row>
    <row r="4260" spans="1:41" ht="14.25" x14ac:dyDescent="0.45">
      <c r="A4260" s="150">
        <v>2020</v>
      </c>
      <c r="B4260" s="5" t="s">
        <v>7352</v>
      </c>
      <c r="C4260" s="5" t="s">
        <v>278</v>
      </c>
      <c r="D4260" s="5" t="s">
        <v>108</v>
      </c>
      <c r="E4260" s="5" t="s">
        <v>29</v>
      </c>
      <c r="F4260" s="5" t="s">
        <v>29</v>
      </c>
      <c r="G4260" s="5" t="s">
        <v>87</v>
      </c>
      <c r="H4260" s="5" t="s">
        <v>131</v>
      </c>
      <c r="I4260" s="150">
        <v>816</v>
      </c>
      <c r="J4260" s="150">
        <v>5579.5090609341451</v>
      </c>
      <c r="K4260" s="150">
        <v>287</v>
      </c>
      <c r="L4260" s="150">
        <v>550</v>
      </c>
      <c r="M4260" s="150">
        <v>1350</v>
      </c>
      <c r="N4260" s="150">
        <v>550</v>
      </c>
      <c r="O4260" s="150">
        <v>1015</v>
      </c>
      <c r="P4260" s="150">
        <v>1537.578</v>
      </c>
      <c r="Q4260" s="150">
        <v>1.7321895112300221</v>
      </c>
      <c r="R4260" s="150">
        <v>710.26599999999996</v>
      </c>
      <c r="S4260" s="150">
        <v>712.83328800000061</v>
      </c>
      <c r="T4260" s="150">
        <v>2238.545454545455</v>
      </c>
      <c r="U4260" s="150">
        <v>42</v>
      </c>
      <c r="V4260" s="150">
        <v>1149</v>
      </c>
      <c r="W4260" s="150">
        <v>669</v>
      </c>
      <c r="X4260" s="150">
        <v>2820</v>
      </c>
      <c r="Y4260" s="150">
        <v>3950</v>
      </c>
      <c r="Z4260" s="150">
        <v>1191</v>
      </c>
      <c r="AA4260" s="150">
        <v>9999</v>
      </c>
      <c r="AB4260" s="150">
        <v>311</v>
      </c>
      <c r="AC4260" s="150">
        <v>1220.2262499999999</v>
      </c>
      <c r="AD4260" s="150">
        <v>1620.9849999999999</v>
      </c>
      <c r="AE4260" s="150">
        <v>1899</v>
      </c>
      <c r="AF4260" s="150">
        <v>1792.7638539469649</v>
      </c>
      <c r="AG4260" s="150">
        <v>10313</v>
      </c>
      <c r="AH4260" s="150">
        <v>1332.24234</v>
      </c>
      <c r="AI4260" s="150">
        <v>1003</v>
      </c>
      <c r="AJ4260" s="150">
        <v>1583.93154</v>
      </c>
      <c r="AK4260" s="150">
        <v>680</v>
      </c>
      <c r="AL4260" s="150">
        <v>56924.61328125</v>
      </c>
      <c r="AM4260" s="150">
        <v>42885.0078125</v>
      </c>
      <c r="AN4260" s="150">
        <v>14039.6064453125</v>
      </c>
      <c r="AO4260" s="5" t="s">
        <v>7511</v>
      </c>
    </row>
    <row r="4261" spans="1:41" ht="14.25" x14ac:dyDescent="0.45">
      <c r="A4261" s="150">
        <v>2020</v>
      </c>
      <c r="B4261" s="5" t="s">
        <v>4024</v>
      </c>
      <c r="C4261" s="5" t="s">
        <v>278</v>
      </c>
      <c r="D4261" s="5" t="s">
        <v>108</v>
      </c>
      <c r="E4261" s="5" t="s">
        <v>29</v>
      </c>
      <c r="F4261" s="5" t="s">
        <v>29</v>
      </c>
      <c r="G4261" s="5" t="s">
        <v>87</v>
      </c>
      <c r="H4261" s="5" t="s">
        <v>131</v>
      </c>
      <c r="I4261" s="150">
        <v>628.08316726952864</v>
      </c>
      <c r="J4261" s="150">
        <v>6846.2572007645849</v>
      </c>
      <c r="K4261" s="150">
        <v>147.38288863653474</v>
      </c>
      <c r="L4261" s="150">
        <v>387.30193884619155</v>
      </c>
      <c r="M4261" s="150">
        <v>1069.894858691137</v>
      </c>
      <c r="N4261" s="150">
        <v>656.97837311457761</v>
      </c>
      <c r="O4261" s="150">
        <v>1085.943281571504</v>
      </c>
      <c r="P4261" s="150">
        <v>1702.2898267374139</v>
      </c>
      <c r="Q4261" s="150">
        <v>1.5439993697333885</v>
      </c>
      <c r="R4261" s="150">
        <v>658.50043095055457</v>
      </c>
      <c r="S4261" s="150">
        <v>1091.2927558649596</v>
      </c>
      <c r="T4261" s="150">
        <v>1818.8212597749327</v>
      </c>
      <c r="U4261" s="150">
        <v>38.409739345726415</v>
      </c>
      <c r="V4261" s="150">
        <v>1080.5938072780482</v>
      </c>
      <c r="W4261" s="150">
        <v>427.95794347645477</v>
      </c>
      <c r="X4261" s="150">
        <v>2116.252030491069</v>
      </c>
      <c r="Y4261" s="150">
        <v>3749.981479712435</v>
      </c>
      <c r="Z4261" s="150">
        <v>1184.3736085710887</v>
      </c>
      <c r="AA4261" s="150">
        <v>9973.5598727187789</v>
      </c>
      <c r="AB4261" s="150">
        <v>275.3909366270986</v>
      </c>
      <c r="AC4261" s="150">
        <v>1192.4834115999672</v>
      </c>
      <c r="AD4261" s="150">
        <v>1434.9460790404423</v>
      </c>
      <c r="AE4261" s="150">
        <v>1855.1976849704315</v>
      </c>
      <c r="AF4261" s="150">
        <v>1600.7685842775882</v>
      </c>
      <c r="AG4261" s="150">
        <v>5258.5332304669382</v>
      </c>
      <c r="AH4261" s="150">
        <v>1421.8902672005211</v>
      </c>
      <c r="AI4261" s="150">
        <v>1073.1045432672104</v>
      </c>
      <c r="AJ4261" s="150">
        <v>1553.6143501019992</v>
      </c>
      <c r="AK4261" s="150">
        <v>641.93691521468213</v>
      </c>
      <c r="AL4261" s="150">
        <v>50973.2890625</v>
      </c>
      <c r="AM4261" s="150">
        <v>38368.47265625</v>
      </c>
      <c r="AN4261" s="150">
        <v>12604.8134765625</v>
      </c>
      <c r="AO4261" s="5" t="s">
        <v>4491</v>
      </c>
    </row>
    <row r="4262" spans="1:41" ht="14.25" x14ac:dyDescent="0.45">
      <c r="A4262" s="150">
        <v>2020</v>
      </c>
      <c r="B4262" s="5" t="s">
        <v>1476</v>
      </c>
      <c r="C4262" s="5" t="s">
        <v>278</v>
      </c>
      <c r="D4262" s="5" t="s">
        <v>108</v>
      </c>
      <c r="E4262" s="5" t="s">
        <v>29</v>
      </c>
      <c r="F4262" s="5" t="s">
        <v>29</v>
      </c>
      <c r="G4262" s="5" t="s">
        <v>87</v>
      </c>
      <c r="H4262" s="5" t="s">
        <v>131</v>
      </c>
      <c r="I4262" s="150">
        <v>125.96138747301407</v>
      </c>
      <c r="J4262" s="150">
        <v>1746.0517364678026</v>
      </c>
      <c r="K4262" s="150">
        <v>64.003546660348647</v>
      </c>
      <c r="L4262" s="150">
        <v>516.51985024141015</v>
      </c>
      <c r="M4262" s="150">
        <v>991.6243703179299</v>
      </c>
      <c r="N4262" s="150">
        <v>314.40338710346703</v>
      </c>
      <c r="O4262" s="150">
        <v>1107.1490703000659</v>
      </c>
      <c r="P4262" s="150">
        <v>1347.4430875862872</v>
      </c>
      <c r="Q4262" s="150">
        <v>1.4597300115518113</v>
      </c>
      <c r="R4262" s="150">
        <v>476.45587577051117</v>
      </c>
      <c r="S4262" s="150">
        <v>1088.0602932259269</v>
      </c>
      <c r="T4262" s="150">
        <v>1616.9317051035446</v>
      </c>
      <c r="U4262" s="150">
        <v>25.543569416834902</v>
      </c>
      <c r="V4262" s="150">
        <v>1156.5553168448964</v>
      </c>
      <c r="W4262" s="150">
        <v>280.71730991380986</v>
      </c>
      <c r="X4262" s="150">
        <v>1607.9487511863028</v>
      </c>
      <c r="Y4262" s="150">
        <v>3099.1191014484607</v>
      </c>
      <c r="Z4262" s="150">
        <v>954.43885370695341</v>
      </c>
      <c r="AA4262" s="150">
        <v>10679.4500569129</v>
      </c>
      <c r="AB4262" s="150">
        <v>419.95309563105951</v>
      </c>
      <c r="AC4262" s="150">
        <v>809.00482978680691</v>
      </c>
      <c r="AD4262" s="150">
        <v>1409.2008957673254</v>
      </c>
      <c r="AE4262" s="150">
        <v>1252.3459442367973</v>
      </c>
      <c r="AF4262" s="150">
        <v>1048.6110881839436</v>
      </c>
      <c r="AG4262" s="150">
        <v>5240.7547534904043</v>
      </c>
      <c r="AH4262" s="150">
        <v>1291.2996256035253</v>
      </c>
      <c r="AI4262" s="150">
        <v>562.5574890672749</v>
      </c>
      <c r="AJ4262" s="150">
        <v>1488.194218056726</v>
      </c>
      <c r="AK4262" s="150">
        <v>545.71445047244629</v>
      </c>
      <c r="AL4262" s="150">
        <v>41267.4765625</v>
      </c>
      <c r="AM4262" s="150">
        <v>30282.30859375</v>
      </c>
      <c r="AN4262" s="150">
        <v>10985.1611328125</v>
      </c>
      <c r="AO4262" s="5" t="s">
        <v>2884</v>
      </c>
    </row>
    <row r="4263" spans="1:41" ht="14.25" x14ac:dyDescent="0.45">
      <c r="A4263" s="150">
        <v>2020</v>
      </c>
      <c r="B4263" s="5" t="s">
        <v>1478</v>
      </c>
      <c r="C4263" s="5" t="s">
        <v>278</v>
      </c>
      <c r="D4263" s="5" t="s">
        <v>108</v>
      </c>
      <c r="E4263" s="5" t="s">
        <v>29</v>
      </c>
      <c r="F4263" s="5" t="s">
        <v>29</v>
      </c>
      <c r="G4263" s="5" t="s">
        <v>87</v>
      </c>
      <c r="H4263" s="5" t="s">
        <v>131</v>
      </c>
      <c r="I4263" s="150">
        <v>500.98876185306585</v>
      </c>
      <c r="J4263" s="150">
        <v>4097.6929214935008</v>
      </c>
      <c r="K4263" s="150">
        <v>76.495953386241041</v>
      </c>
      <c r="L4263" s="150">
        <v>614.16995258469399</v>
      </c>
      <c r="M4263" s="150">
        <v>1170.6439694667172</v>
      </c>
      <c r="N4263" s="150">
        <v>495.88179859763358</v>
      </c>
      <c r="O4263" s="150">
        <v>1094.0244426154868</v>
      </c>
      <c r="P4263" s="150">
        <v>1472.4563447743431</v>
      </c>
      <c r="Q4263" s="150">
        <v>1.5511752236720771</v>
      </c>
      <c r="R4263" s="150">
        <v>651.88119508602699</v>
      </c>
      <c r="S4263" s="150">
        <v>981.91383185638256</v>
      </c>
      <c r="T4263" s="150">
        <v>2677.1592409715877</v>
      </c>
      <c r="U4263" s="150">
        <v>55.313207458090652</v>
      </c>
      <c r="V4263" s="150">
        <v>949.17463998083565</v>
      </c>
      <c r="W4263" s="150">
        <v>325.24165985357303</v>
      </c>
      <c r="X4263" s="150">
        <v>1937.0685251823347</v>
      </c>
      <c r="Y4263" s="150">
        <v>3556.6392395552293</v>
      </c>
      <c r="Z4263" s="150">
        <v>1075.2887529852824</v>
      </c>
      <c r="AA4263" s="150">
        <v>10849.940760019828</v>
      </c>
      <c r="AB4263" s="150">
        <v>413.74279178651813</v>
      </c>
      <c r="AC4263" s="150">
        <v>941.76377644560068</v>
      </c>
      <c r="AD4263" s="150">
        <v>1441.6148895296719</v>
      </c>
      <c r="AE4263" s="150">
        <v>1730.9350074765666</v>
      </c>
      <c r="AF4263" s="150">
        <v>978.62849816783955</v>
      </c>
      <c r="AG4263" s="150">
        <v>3828.4672913091617</v>
      </c>
      <c r="AH4263" s="150">
        <v>1427.0244514754331</v>
      </c>
      <c r="AI4263" s="150">
        <v>554.23833873006834</v>
      </c>
      <c r="AJ4263" s="150">
        <v>1853.4954518256468</v>
      </c>
      <c r="AK4263" s="150">
        <v>608.44528203899722</v>
      </c>
      <c r="AL4263" s="150">
        <v>46361.8828125</v>
      </c>
      <c r="AM4263" s="150">
        <v>33654.26953125</v>
      </c>
      <c r="AN4263" s="150">
        <v>12707.6142578125</v>
      </c>
      <c r="AO4263" s="5" t="s">
        <v>2883</v>
      </c>
    </row>
    <row r="4264" spans="1:41" ht="14.25" x14ac:dyDescent="0.45">
      <c r="A4264" s="150">
        <v>2020</v>
      </c>
      <c r="B4264" s="5" t="s">
        <v>582</v>
      </c>
      <c r="C4264" s="5" t="s">
        <v>278</v>
      </c>
      <c r="D4264" s="5" t="s">
        <v>108</v>
      </c>
      <c r="E4264" s="5" t="s">
        <v>29</v>
      </c>
      <c r="F4264" s="5" t="s">
        <v>29</v>
      </c>
      <c r="G4264" s="5" t="s">
        <v>87</v>
      </c>
      <c r="H4264" s="5" t="s">
        <v>131</v>
      </c>
      <c r="I4264" s="150">
        <v>541.51894190883922</v>
      </c>
      <c r="J4264" s="150">
        <v>4529.3418721738808</v>
      </c>
      <c r="K4264" s="150">
        <v>148.94634582580187</v>
      </c>
      <c r="L4264" s="150">
        <v>397.28164641027166</v>
      </c>
      <c r="M4264" s="150">
        <v>1207.2094227936432</v>
      </c>
      <c r="N4264" s="150">
        <v>357.00475021342919</v>
      </c>
      <c r="O4264" s="150">
        <v>1184.1411495294283</v>
      </c>
      <c r="P4264" s="150">
        <v>1234.7776961578033</v>
      </c>
      <c r="Q4264" s="150">
        <v>1.5603783194009231</v>
      </c>
      <c r="R4264" s="150">
        <v>671.65611622576182</v>
      </c>
      <c r="S4264" s="150">
        <v>1238.9439449115225</v>
      </c>
      <c r="T4264" s="150">
        <v>2414.4188455872863</v>
      </c>
      <c r="U4264" s="150">
        <v>34.193741267979178</v>
      </c>
      <c r="V4264" s="150">
        <v>1087.5859436259095</v>
      </c>
      <c r="W4264" s="150">
        <v>329.23893348917539</v>
      </c>
      <c r="X4264" s="150">
        <v>2044.2940314687364</v>
      </c>
      <c r="Y4264" s="150">
        <v>3720.3999484276819</v>
      </c>
      <c r="Z4264" s="150">
        <v>1185.2601605610314</v>
      </c>
      <c r="AA4264" s="150">
        <v>10029.772969897042</v>
      </c>
      <c r="AB4264" s="150">
        <v>218.39515921448634</v>
      </c>
      <c r="AC4264" s="150">
        <v>1164.7016694312649</v>
      </c>
      <c r="AD4264" s="150">
        <v>1450.1676151534271</v>
      </c>
      <c r="AE4264" s="150">
        <v>2016.039736065384</v>
      </c>
      <c r="AF4264" s="150">
        <v>1082.3006876107538</v>
      </c>
      <c r="AG4264" s="150">
        <v>4741.1564379609454</v>
      </c>
      <c r="AH4264" s="150">
        <v>1444.7498259905251</v>
      </c>
      <c r="AI4264" s="150">
        <v>1100.7555009654764</v>
      </c>
      <c r="AJ4264" s="150">
        <v>1586.9316594178254</v>
      </c>
      <c r="AK4264" s="150">
        <v>658.47786697835079</v>
      </c>
      <c r="AL4264" s="150">
        <v>47821.22265625</v>
      </c>
      <c r="AM4264" s="150">
        <v>34381.48828125</v>
      </c>
      <c r="AN4264" s="150">
        <v>13439.7392578125</v>
      </c>
      <c r="AO4264" s="5" t="s">
        <v>1064</v>
      </c>
    </row>
    <row r="4265" spans="1:41" ht="14.25" x14ac:dyDescent="0.45">
      <c r="A4265" s="150">
        <v>2020</v>
      </c>
      <c r="B4265" s="5" t="s">
        <v>1477</v>
      </c>
      <c r="C4265" s="5" t="s">
        <v>278</v>
      </c>
      <c r="D4265" s="5" t="s">
        <v>108</v>
      </c>
      <c r="E4265" s="5" t="s">
        <v>29</v>
      </c>
      <c r="F4265" s="5" t="s">
        <v>29</v>
      </c>
      <c r="G4265" s="5" t="s">
        <v>87</v>
      </c>
      <c r="H4265" s="5" t="s">
        <v>131</v>
      </c>
      <c r="I4265" s="150">
        <v>113.87081346882098</v>
      </c>
      <c r="J4265" s="150">
        <v>3952.7597906932137</v>
      </c>
      <c r="K4265" s="150">
        <v>65.297743647368236</v>
      </c>
      <c r="L4265" s="150">
        <v>584.35946857305817</v>
      </c>
      <c r="M4265" s="150">
        <v>1152.8768032660225</v>
      </c>
      <c r="N4265" s="150">
        <v>315.74086546167604</v>
      </c>
      <c r="O4265" s="150">
        <v>1094.5672621567321</v>
      </c>
      <c r="P4265" s="150">
        <v>1245.2169039411347</v>
      </c>
      <c r="Q4265" s="150">
        <v>1.6095451112509169</v>
      </c>
      <c r="R4265" s="150">
        <v>525.96602058619408</v>
      </c>
      <c r="S4265" s="150">
        <v>753.98289460530145</v>
      </c>
      <c r="T4265" s="150">
        <v>1992.1345519536073</v>
      </c>
      <c r="U4265" s="150">
        <v>38.735949621320145</v>
      </c>
      <c r="V4265" s="150">
        <v>1081.2863651437081</v>
      </c>
      <c r="W4265" s="150">
        <v>276.68535443800101</v>
      </c>
      <c r="X4265" s="150">
        <v>1770.7862684032066</v>
      </c>
      <c r="Y4265" s="150">
        <v>3242.752354013372</v>
      </c>
      <c r="Z4265" s="150">
        <v>940.73020508920342</v>
      </c>
      <c r="AA4265" s="150">
        <v>10683.43445459444</v>
      </c>
      <c r="AB4265" s="150">
        <v>413.92129023924952</v>
      </c>
      <c r="AC4265" s="150">
        <v>956.22458493773149</v>
      </c>
      <c r="AD4265" s="150">
        <v>1553.8300881691544</v>
      </c>
      <c r="AE4265" s="150">
        <v>1417.7357561403171</v>
      </c>
      <c r="AF4265" s="150">
        <v>973.88546174831822</v>
      </c>
      <c r="AG4265" s="150">
        <v>4739.0667508140814</v>
      </c>
      <c r="AH4265" s="150">
        <v>1128.8762461070442</v>
      </c>
      <c r="AI4265" s="150">
        <v>554.47745029375403</v>
      </c>
      <c r="AJ4265" s="150">
        <v>1399.6951073274774</v>
      </c>
      <c r="AK4265" s="150">
        <v>571.07857156003411</v>
      </c>
      <c r="AL4265" s="150">
        <v>43541.58203125</v>
      </c>
      <c r="AM4265" s="150">
        <v>32213.068359375</v>
      </c>
      <c r="AN4265" s="150">
        <v>11328.5146484375</v>
      </c>
      <c r="AO4265" s="5" t="s">
        <v>2885</v>
      </c>
    </row>
    <row r="4266" spans="1:41" ht="14.25" x14ac:dyDescent="0.45">
      <c r="A4266" s="150">
        <v>2020</v>
      </c>
      <c r="B4266" s="5" t="s">
        <v>6344</v>
      </c>
      <c r="C4266" s="5" t="s">
        <v>278</v>
      </c>
      <c r="D4266" s="5" t="s">
        <v>108</v>
      </c>
      <c r="E4266" s="5" t="s">
        <v>29</v>
      </c>
      <c r="F4266" s="5" t="s">
        <v>29</v>
      </c>
      <c r="G4266" s="5" t="s">
        <v>87</v>
      </c>
      <c r="H4266" s="5" t="s">
        <v>131</v>
      </c>
      <c r="I4266" s="150">
        <v>812.02519438235072</v>
      </c>
      <c r="J4266" s="150">
        <v>5582.6732113786611</v>
      </c>
      <c r="K4266" s="150">
        <v>215.09045152578864</v>
      </c>
      <c r="L4266" s="150">
        <v>560.29738412382198</v>
      </c>
      <c r="M4266" s="150">
        <v>1370.2925155202167</v>
      </c>
      <c r="N4266" s="150">
        <v>500.41052603812358</v>
      </c>
      <c r="O4266" s="150">
        <v>1030.2569653726075</v>
      </c>
      <c r="P4266" s="150">
        <v>1560.6900929100325</v>
      </c>
      <c r="Q4266" s="150">
        <v>1.760225458311691</v>
      </c>
      <c r="R4266" s="150">
        <v>720.94186483240503</v>
      </c>
      <c r="S4266" s="150">
        <v>685.05613664853752</v>
      </c>
      <c r="T4266" s="150">
        <v>2030.0629859558767</v>
      </c>
      <c r="U4266" s="150">
        <v>33.561001283822556</v>
      </c>
      <c r="V4266" s="150">
        <v>1166.2711854316512</v>
      </c>
      <c r="W4266" s="150">
        <v>608.00386429378511</v>
      </c>
      <c r="X4266" s="150">
        <v>2334.5724338492582</v>
      </c>
      <c r="Y4266" s="150">
        <v>4009.3743972628563</v>
      </c>
      <c r="Z4266" s="150">
        <v>1237.7400286830305</v>
      </c>
      <c r="AA4266" s="150">
        <v>9799.1140332090163</v>
      </c>
      <c r="AB4266" s="150">
        <v>306.5395108793374</v>
      </c>
      <c r="AC4266" s="150">
        <v>1238.568072308371</v>
      </c>
      <c r="AD4266" s="150">
        <v>1826.5389333048836</v>
      </c>
      <c r="AE4266" s="150">
        <v>2102.1302219573104</v>
      </c>
      <c r="AF4266" s="150">
        <v>1518.1424201616442</v>
      </c>
      <c r="AG4266" s="150">
        <v>7731.4948820129566</v>
      </c>
      <c r="AH4266" s="150">
        <v>1336.2331336330749</v>
      </c>
      <c r="AI4266" s="150">
        <v>1018.0765874568722</v>
      </c>
      <c r="AJ4266" s="150">
        <v>1842.282159754958</v>
      </c>
      <c r="AK4266" s="150">
        <v>690.22141522499805</v>
      </c>
      <c r="AL4266" s="150">
        <v>53868.41796875</v>
      </c>
      <c r="AM4266" s="150">
        <v>40417.4765625</v>
      </c>
      <c r="AN4266" s="150">
        <v>13450.9443359375</v>
      </c>
      <c r="AO4266" s="5" t="s">
        <v>6734</v>
      </c>
    </row>
    <row r="4267" spans="1:41" ht="14.25" x14ac:dyDescent="0.45">
      <c r="A4267" s="150">
        <v>2020</v>
      </c>
      <c r="B4267" s="5" t="s">
        <v>4980</v>
      </c>
      <c r="C4267" s="5" t="s">
        <v>278</v>
      </c>
      <c r="D4267" s="5" t="s">
        <v>108</v>
      </c>
      <c r="E4267" s="5" t="s">
        <v>29</v>
      </c>
      <c r="F4267" s="5" t="s">
        <v>29</v>
      </c>
      <c r="G4267" s="5" t="s">
        <v>87</v>
      </c>
      <c r="H4267" s="5" t="s">
        <v>131</v>
      </c>
      <c r="I4267" s="150">
        <v>610.55692574562272</v>
      </c>
      <c r="J4267" s="150">
        <v>5279.4099137435251</v>
      </c>
      <c r="K4267" s="150">
        <v>223.8902237579268</v>
      </c>
      <c r="L4267" s="150">
        <v>376.96865581567209</v>
      </c>
      <c r="M4267" s="150">
        <v>1145.4848657382302</v>
      </c>
      <c r="N4267" s="150">
        <v>346.48313813886602</v>
      </c>
      <c r="O4267" s="150">
        <v>1056.9701261130033</v>
      </c>
      <c r="P4267" s="150">
        <v>1413.71368459925</v>
      </c>
      <c r="Q4267" s="150">
        <v>1.7627674149956514</v>
      </c>
      <c r="R4267" s="150">
        <v>654.9834638298056</v>
      </c>
      <c r="S4267" s="150">
        <v>1062.1768755027224</v>
      </c>
      <c r="T4267" s="150">
        <v>1978.5647680933066</v>
      </c>
      <c r="U4267" s="150">
        <v>36.655515703623365</v>
      </c>
      <c r="V4267" s="150">
        <v>1058.011475990947</v>
      </c>
      <c r="W4267" s="150">
        <v>593.56943042799196</v>
      </c>
      <c r="X4267" s="150">
        <v>2395.1047192708447</v>
      </c>
      <c r="Y4267" s="150">
        <v>3707.2055654800902</v>
      </c>
      <c r="Z4267" s="150">
        <v>1241.5750985500285</v>
      </c>
      <c r="AA4267" s="150">
        <v>9721.0011106057973</v>
      </c>
      <c r="AB4267" s="150">
        <v>314.48766313904133</v>
      </c>
      <c r="AC4267" s="150">
        <v>1024.7533642641156</v>
      </c>
      <c r="AD4267" s="150">
        <v>1546.7282023672576</v>
      </c>
      <c r="AE4267" s="150">
        <v>1822.3622864017298</v>
      </c>
      <c r="AF4267" s="150">
        <v>1528.410042855741</v>
      </c>
      <c r="AG4267" s="150">
        <v>6560.5042310462268</v>
      </c>
      <c r="AH4267" s="150">
        <v>1398.982876644362</v>
      </c>
      <c r="AI4267" s="150">
        <v>1044.4739275776772</v>
      </c>
      <c r="AJ4267" s="150">
        <v>1720.3099983632328</v>
      </c>
      <c r="AK4267" s="150">
        <v>708.11791700181493</v>
      </c>
      <c r="AL4267" s="150">
        <v>50573.21484375</v>
      </c>
      <c r="AM4267" s="150">
        <v>37104.66796875</v>
      </c>
      <c r="AN4267" s="150">
        <v>13468.55078125</v>
      </c>
      <c r="AO4267" s="5" t="s">
        <v>5756</v>
      </c>
    </row>
    <row r="4268" spans="1:41" ht="14.25" x14ac:dyDescent="0.45">
      <c r="A4268" s="150">
        <v>2020</v>
      </c>
      <c r="B4268" s="5" t="s">
        <v>4024</v>
      </c>
      <c r="C4268" s="5" t="s">
        <v>278</v>
      </c>
      <c r="D4268" s="5" t="s">
        <v>108</v>
      </c>
      <c r="E4268" s="5" t="s">
        <v>29</v>
      </c>
      <c r="F4268" s="5" t="s">
        <v>29</v>
      </c>
      <c r="G4268" s="5" t="s">
        <v>88</v>
      </c>
      <c r="H4268" s="5" t="s">
        <v>131</v>
      </c>
      <c r="I4268" s="150">
        <v>622.98353558513406</v>
      </c>
      <c r="J4268" s="150">
        <v>6790.6634650199994</v>
      </c>
      <c r="K4268" s="150">
        <v>143.17905239087321</v>
      </c>
      <c r="L4268" s="150">
        <v>387.01420000000007</v>
      </c>
      <c r="M4268" s="150">
        <v>1040.4000000000001</v>
      </c>
      <c r="N4268" s="150">
        <v>639.49313502262487</v>
      </c>
      <c r="O4268" s="150">
        <v>1053.9364149999999</v>
      </c>
      <c r="P4268" s="150">
        <v>1645.638006673224</v>
      </c>
      <c r="Q4268" s="150">
        <v>1.5029063936196909</v>
      </c>
      <c r="R4268" s="150">
        <v>634.08436909956231</v>
      </c>
      <c r="S4268" s="150">
        <v>1060</v>
      </c>
      <c r="T4268" s="150">
        <v>1804.0536</v>
      </c>
      <c r="U4268" s="150">
        <v>36.622079999999997</v>
      </c>
      <c r="V4268" s="150">
        <v>1060</v>
      </c>
      <c r="W4268" s="150">
        <v>416.9763999999999</v>
      </c>
      <c r="X4268" s="150">
        <v>2236.86</v>
      </c>
      <c r="Y4268" s="150">
        <v>3635.930497917117</v>
      </c>
      <c r="Z4268" s="150">
        <v>1153</v>
      </c>
      <c r="AA4268" s="150">
        <v>9840</v>
      </c>
      <c r="AB4268" s="150">
        <v>257.39999999999998</v>
      </c>
      <c r="AC4268" s="150">
        <v>1159.6090300000001</v>
      </c>
      <c r="AD4268" s="150">
        <v>1396.7555162032079</v>
      </c>
      <c r="AE4268" s="150">
        <v>1804.0536</v>
      </c>
      <c r="AF4268" s="150">
        <v>1587.7713720974659</v>
      </c>
      <c r="AG4268" s="150">
        <v>5219</v>
      </c>
      <c r="AH4268" s="150">
        <v>1390</v>
      </c>
      <c r="AI4268" s="150">
        <v>1043.5211999999999</v>
      </c>
      <c r="AJ4268" s="150">
        <v>1541</v>
      </c>
      <c r="AK4268" s="150">
        <v>624.24</v>
      </c>
      <c r="AL4268" s="150">
        <v>50225.6796875</v>
      </c>
      <c r="AM4268" s="150">
        <v>37758.3671875</v>
      </c>
      <c r="AN4268" s="150">
        <v>12467.3232421875</v>
      </c>
      <c r="AO4268" s="5" t="s">
        <v>4492</v>
      </c>
    </row>
    <row r="4269" spans="1:41" ht="14.25" x14ac:dyDescent="0.45">
      <c r="A4269" s="150">
        <v>2020</v>
      </c>
      <c r="B4269" s="5" t="s">
        <v>1478</v>
      </c>
      <c r="C4269" s="5" t="s">
        <v>278</v>
      </c>
      <c r="D4269" s="5" t="s">
        <v>108</v>
      </c>
      <c r="E4269" s="5" t="s">
        <v>29</v>
      </c>
      <c r="F4269" s="5" t="s">
        <v>29</v>
      </c>
      <c r="G4269" s="5" t="s">
        <v>88</v>
      </c>
      <c r="H4269" s="5" t="s">
        <v>131</v>
      </c>
      <c r="I4269" s="150">
        <v>500</v>
      </c>
      <c r="J4269" s="150">
        <v>4089.6016986113468</v>
      </c>
      <c r="K4269" s="150">
        <v>76.117722207671974</v>
      </c>
      <c r="L4269" s="150">
        <v>608.52707333790272</v>
      </c>
      <c r="M4269" s="150">
        <v>1164.01527373824</v>
      </c>
      <c r="N4269" s="150">
        <v>485.19913328784003</v>
      </c>
      <c r="O4269" s="150">
        <v>1081.926563640196</v>
      </c>
      <c r="P4269" s="150">
        <v>1331.0169599999999</v>
      </c>
      <c r="Q4269" s="150">
        <v>1.5352407927059279</v>
      </c>
      <c r="R4269" s="150">
        <v>665.41789132691201</v>
      </c>
      <c r="S4269" s="150">
        <v>960.74869839462337</v>
      </c>
      <c r="T4269" s="150">
        <v>2607.027289400186</v>
      </c>
      <c r="U4269" s="150">
        <v>55.204040160000012</v>
      </c>
      <c r="V4269" s="150">
        <v>945</v>
      </c>
      <c r="W4269" s="150">
        <v>318.85904474394579</v>
      </c>
      <c r="X4269" s="150">
        <v>1895.3387121599999</v>
      </c>
      <c r="Y4269" s="150">
        <v>3598.645950000001</v>
      </c>
      <c r="Z4269" s="150">
        <v>1064.540429682444</v>
      </c>
      <c r="AA4269" s="150">
        <v>10859.166550063361</v>
      </c>
      <c r="AB4269" s="150">
        <v>374</v>
      </c>
      <c r="AC4269" s="150">
        <v>917.31513999999993</v>
      </c>
      <c r="AD4269" s="150">
        <v>1426.80591592925</v>
      </c>
      <c r="AE4269" s="150">
        <v>1738.302366342615</v>
      </c>
      <c r="AF4269" s="150">
        <v>963.36480857342235</v>
      </c>
      <c r="AG4269" s="150">
        <v>3972.7733298898802</v>
      </c>
      <c r="AH4269" s="150">
        <v>1427.7021762360141</v>
      </c>
      <c r="AI4269" s="150">
        <v>542.29851216000009</v>
      </c>
      <c r="AJ4269" s="150">
        <v>1854.895882028648</v>
      </c>
      <c r="AK4269" s="150">
        <v>611.84929489254978</v>
      </c>
      <c r="AL4269" s="150">
        <v>46137.1875</v>
      </c>
      <c r="AM4269" s="150">
        <v>33650.50390625</v>
      </c>
      <c r="AN4269" s="150">
        <v>12486.689453125</v>
      </c>
      <c r="AO4269" s="5" t="s">
        <v>2887</v>
      </c>
    </row>
    <row r="4270" spans="1:41" ht="14.25" x14ac:dyDescent="0.45">
      <c r="A4270" s="150">
        <v>2020</v>
      </c>
      <c r="B4270" s="5" t="s">
        <v>6344</v>
      </c>
      <c r="C4270" s="5" t="s">
        <v>278</v>
      </c>
      <c r="D4270" s="5" t="s">
        <v>108</v>
      </c>
      <c r="E4270" s="5" t="s">
        <v>29</v>
      </c>
      <c r="F4270" s="5" t="s">
        <v>29</v>
      </c>
      <c r="G4270" s="5" t="s">
        <v>88</v>
      </c>
      <c r="H4270" s="5" t="s">
        <v>131</v>
      </c>
      <c r="I4270" s="150">
        <v>816</v>
      </c>
      <c r="J4270" s="150">
        <v>5670.6304229727693</v>
      </c>
      <c r="K4270" s="150">
        <v>211.90520000000001</v>
      </c>
      <c r="L4270" s="150">
        <v>563.6472</v>
      </c>
      <c r="M4270" s="150">
        <v>1350</v>
      </c>
      <c r="N4270" s="150">
        <v>493</v>
      </c>
      <c r="O4270" s="150">
        <v>1015</v>
      </c>
      <c r="P4270" s="150">
        <v>1537.578</v>
      </c>
      <c r="Q4270" s="150">
        <v>1.734158467485057</v>
      </c>
      <c r="R4270" s="150">
        <v>710.26551375000008</v>
      </c>
      <c r="S4270" s="150">
        <v>674.91121348234583</v>
      </c>
      <c r="T4270" s="150">
        <v>2029.054612720427</v>
      </c>
      <c r="U4270" s="150">
        <v>33.064</v>
      </c>
      <c r="V4270" s="150">
        <v>1149</v>
      </c>
      <c r="W4270" s="150">
        <v>599</v>
      </c>
      <c r="X4270" s="150">
        <v>2369</v>
      </c>
      <c r="Y4270" s="150">
        <v>3950</v>
      </c>
      <c r="Z4270" s="150">
        <v>1219.4104687842751</v>
      </c>
      <c r="AA4270" s="150">
        <v>9923</v>
      </c>
      <c r="AB4270" s="150">
        <v>311</v>
      </c>
      <c r="AC4270" s="150">
        <v>1220.2262499999999</v>
      </c>
      <c r="AD4270" s="150">
        <v>1799.4899133091069</v>
      </c>
      <c r="AE4270" s="150">
        <v>2071</v>
      </c>
      <c r="AF4270" s="150">
        <v>1525.5736194172789</v>
      </c>
      <c r="AG4270" s="150">
        <v>7837</v>
      </c>
      <c r="AH4270" s="150">
        <v>1351.760860797842</v>
      </c>
      <c r="AI4270" s="150">
        <v>1003</v>
      </c>
      <c r="AJ4270" s="150">
        <v>1851.3</v>
      </c>
      <c r="AK4270" s="150">
        <v>680</v>
      </c>
      <c r="AL4270" s="150">
        <v>53966.5546875</v>
      </c>
      <c r="AM4270" s="150">
        <v>40572.43359375</v>
      </c>
      <c r="AN4270" s="150">
        <v>13394.1220703125</v>
      </c>
      <c r="AO4270" s="5" t="s">
        <v>6735</v>
      </c>
    </row>
    <row r="4271" spans="1:41" ht="14.25" x14ac:dyDescent="0.45">
      <c r="A4271" s="150">
        <v>2020</v>
      </c>
      <c r="B4271" s="5" t="s">
        <v>4980</v>
      </c>
      <c r="C4271" s="5" t="s">
        <v>278</v>
      </c>
      <c r="D4271" s="5" t="s">
        <v>108</v>
      </c>
      <c r="E4271" s="5" t="s">
        <v>29</v>
      </c>
      <c r="F4271" s="5" t="s">
        <v>29</v>
      </c>
      <c r="G4271" s="5" t="s">
        <v>88</v>
      </c>
      <c r="H4271" s="5" t="s">
        <v>131</v>
      </c>
      <c r="I4271" s="150">
        <v>610</v>
      </c>
      <c r="J4271" s="150">
        <v>5366.7758279661712</v>
      </c>
      <c r="K4271" s="150">
        <v>218</v>
      </c>
      <c r="L4271" s="150">
        <v>377.25274691999988</v>
      </c>
      <c r="M4271" s="150">
        <v>1122</v>
      </c>
      <c r="N4271" s="150">
        <v>339.04677500000003</v>
      </c>
      <c r="O4271" s="150">
        <v>1035.3</v>
      </c>
      <c r="P4271" s="150">
        <v>1386.0871380000001</v>
      </c>
      <c r="Q4271" s="150">
        <v>1.728319721191357</v>
      </c>
      <c r="R4271" s="150">
        <v>638.41003861249999</v>
      </c>
      <c r="S4271" s="150">
        <v>1035.3</v>
      </c>
      <c r="T4271" s="150">
        <v>1977.6108288926471</v>
      </c>
      <c r="U4271" s="150">
        <v>36.622079999999997</v>
      </c>
      <c r="V4271" s="150">
        <v>1041</v>
      </c>
      <c r="W4271" s="150">
        <v>581.4</v>
      </c>
      <c r="X4271" s="150">
        <v>2412.6999999999998</v>
      </c>
      <c r="Y4271" s="150">
        <v>3645.148324686797</v>
      </c>
      <c r="Z4271" s="150">
        <v>1214.9279048465039</v>
      </c>
      <c r="AA4271" s="150">
        <v>9840</v>
      </c>
      <c r="AB4271" s="150">
        <v>311</v>
      </c>
      <c r="AC4271" s="150">
        <v>1004.2282625</v>
      </c>
      <c r="AD4271" s="150">
        <v>1516.5023092288</v>
      </c>
      <c r="AE4271" s="150">
        <v>1785</v>
      </c>
      <c r="AF4271" s="150">
        <v>1529.5618831751999</v>
      </c>
      <c r="AG4271" s="150">
        <v>6741</v>
      </c>
      <c r="AH4271" s="150">
        <v>1399.077416725117</v>
      </c>
      <c r="AI4271" s="150">
        <v>1023.06</v>
      </c>
      <c r="AJ4271" s="150">
        <v>1753.115616</v>
      </c>
      <c r="AK4271" s="150">
        <v>694</v>
      </c>
      <c r="AL4271" s="150">
        <v>50635.859375</v>
      </c>
      <c r="AM4271" s="150">
        <v>37309.90625</v>
      </c>
      <c r="AN4271" s="150">
        <v>13325.94921875</v>
      </c>
      <c r="AO4271" s="5" t="s">
        <v>5757</v>
      </c>
    </row>
    <row r="4272" spans="1:41" ht="14.25" x14ac:dyDescent="0.45">
      <c r="A4272" s="150">
        <v>2020</v>
      </c>
      <c r="B4272" s="5" t="s">
        <v>582</v>
      </c>
      <c r="C4272" s="5" t="s">
        <v>278</v>
      </c>
      <c r="D4272" s="5" t="s">
        <v>108</v>
      </c>
      <c r="E4272" s="5" t="s">
        <v>29</v>
      </c>
      <c r="F4272" s="5" t="s">
        <v>29</v>
      </c>
      <c r="G4272" s="5" t="s">
        <v>88</v>
      </c>
      <c r="H4272" s="5" t="s">
        <v>131</v>
      </c>
      <c r="I4272" s="150">
        <v>523.7064105609079</v>
      </c>
      <c r="J4272" s="150">
        <v>4473.778241294699</v>
      </c>
      <c r="K4272" s="150">
        <v>143.17517246261929</v>
      </c>
      <c r="L4272" s="150">
        <v>389.91965543999999</v>
      </c>
      <c r="M4272" s="150">
        <v>1167.3288</v>
      </c>
      <c r="N4272" s="150">
        <v>353.15121010000001</v>
      </c>
      <c r="O4272" s="150">
        <v>1145.388346622728</v>
      </c>
      <c r="P4272" s="150">
        <v>1320</v>
      </c>
      <c r="Q4272" s="150">
        <v>1.508534892279509</v>
      </c>
      <c r="R4272" s="150">
        <v>638.70243555396576</v>
      </c>
      <c r="S4272" s="150">
        <v>1189.810551063935</v>
      </c>
      <c r="T4272" s="150">
        <v>2299.7348621000001</v>
      </c>
      <c r="U4272" s="150">
        <v>32.101166270451259</v>
      </c>
      <c r="V4272" s="150">
        <v>24</v>
      </c>
      <c r="W4272" s="150">
        <v>319.29967829999993</v>
      </c>
      <c r="X4272" s="150">
        <v>2016.2952</v>
      </c>
      <c r="Y4272" s="150">
        <v>3632.6223</v>
      </c>
      <c r="Z4272" s="150">
        <v>1147.2271693199989</v>
      </c>
      <c r="AA4272" s="150">
        <v>9874.2564624423467</v>
      </c>
      <c r="AB4272" s="150">
        <v>199</v>
      </c>
      <c r="AC4272" s="150">
        <v>1126.5518300000001</v>
      </c>
      <c r="AD4272" s="150">
        <v>1403.63419233168</v>
      </c>
      <c r="AE4272" s="150">
        <v>1945.194264</v>
      </c>
      <c r="AF4272" s="150">
        <v>1062.244669515519</v>
      </c>
      <c r="AG4272" s="150">
        <v>4694.5727293599211</v>
      </c>
      <c r="AH4272" s="150">
        <v>1427.7585039178559</v>
      </c>
      <c r="AI4272" s="150">
        <v>1064.3916240000001</v>
      </c>
      <c r="AJ4272" s="150">
        <v>1565.1969033600001</v>
      </c>
      <c r="AK4272" s="150">
        <v>636.72479999999996</v>
      </c>
      <c r="AL4272" s="150">
        <v>45817.27734375</v>
      </c>
      <c r="AM4272" s="150">
        <v>32804.734375</v>
      </c>
      <c r="AN4272" s="150">
        <v>13012.541015625</v>
      </c>
      <c r="AO4272" s="5" t="s">
        <v>1065</v>
      </c>
    </row>
    <row r="4273" spans="1:41" ht="14.25" x14ac:dyDescent="0.45">
      <c r="A4273" s="150">
        <v>2020</v>
      </c>
      <c r="B4273" s="5" t="s">
        <v>7352</v>
      </c>
      <c r="C4273" s="5" t="s">
        <v>278</v>
      </c>
      <c r="D4273" s="5" t="s">
        <v>108</v>
      </c>
      <c r="E4273" s="5" t="s">
        <v>29</v>
      </c>
      <c r="F4273" s="5" t="s">
        <v>29</v>
      </c>
      <c r="G4273" s="5" t="s">
        <v>88</v>
      </c>
      <c r="H4273" s="5" t="s">
        <v>131</v>
      </c>
      <c r="I4273" s="150">
        <v>816</v>
      </c>
      <c r="J4273" s="150">
        <v>5579.5090609341451</v>
      </c>
      <c r="K4273" s="150">
        <v>287</v>
      </c>
      <c r="L4273" s="150">
        <v>550</v>
      </c>
      <c r="M4273" s="150">
        <v>1350</v>
      </c>
      <c r="N4273" s="150">
        <v>550</v>
      </c>
      <c r="O4273" s="150">
        <v>1015</v>
      </c>
      <c r="P4273" s="150">
        <v>1537.578</v>
      </c>
      <c r="Q4273" s="150">
        <v>1.7321895112300221</v>
      </c>
      <c r="R4273" s="150">
        <v>710.26599999999996</v>
      </c>
      <c r="S4273" s="150">
        <v>712.83328800000061</v>
      </c>
      <c r="T4273" s="150">
        <v>2238.545454545455</v>
      </c>
      <c r="U4273" s="150">
        <v>42</v>
      </c>
      <c r="V4273" s="150">
        <v>1149</v>
      </c>
      <c r="W4273" s="150">
        <v>669</v>
      </c>
      <c r="X4273" s="150">
        <v>2820</v>
      </c>
      <c r="Y4273" s="150">
        <v>3950</v>
      </c>
      <c r="Z4273" s="150">
        <v>1191</v>
      </c>
      <c r="AA4273" s="150">
        <v>9999</v>
      </c>
      <c r="AB4273" s="150">
        <v>311</v>
      </c>
      <c r="AC4273" s="150">
        <v>1220.2262499999999</v>
      </c>
      <c r="AD4273" s="150">
        <v>1620.9849999999999</v>
      </c>
      <c r="AE4273" s="150">
        <v>1899</v>
      </c>
      <c r="AF4273" s="150">
        <v>1792.7638539469649</v>
      </c>
      <c r="AG4273" s="150">
        <v>10313</v>
      </c>
      <c r="AH4273" s="150">
        <v>1332.24234</v>
      </c>
      <c r="AI4273" s="150">
        <v>1003</v>
      </c>
      <c r="AJ4273" s="150">
        <v>1583.93154</v>
      </c>
      <c r="AK4273" s="150">
        <v>680</v>
      </c>
      <c r="AL4273" s="150">
        <v>56924.61328125</v>
      </c>
      <c r="AM4273" s="150">
        <v>42885.0078125</v>
      </c>
      <c r="AN4273" s="150">
        <v>14039.6064453125</v>
      </c>
      <c r="AO4273" s="5" t="s">
        <v>7512</v>
      </c>
    </row>
    <row r="4274" spans="1:41" ht="14.25" x14ac:dyDescent="0.45">
      <c r="A4274" s="150">
        <v>2020</v>
      </c>
      <c r="B4274" s="5" t="s">
        <v>1476</v>
      </c>
      <c r="C4274" s="5" t="s">
        <v>278</v>
      </c>
      <c r="D4274" s="5" t="s">
        <v>108</v>
      </c>
      <c r="E4274" s="5" t="s">
        <v>29</v>
      </c>
      <c r="F4274" s="5" t="s">
        <v>29</v>
      </c>
      <c r="G4274" s="5" t="s">
        <v>88</v>
      </c>
      <c r="H4274" s="5" t="s">
        <v>131</v>
      </c>
      <c r="I4274" s="150">
        <v>127.4751638527312</v>
      </c>
      <c r="J4274" s="150">
        <v>1521.5177646953121</v>
      </c>
      <c r="K4274" s="150">
        <v>69</v>
      </c>
      <c r="L4274" s="150">
        <v>528.3954071186688</v>
      </c>
      <c r="M4274" s="150">
        <v>1015.58399285722</v>
      </c>
      <c r="N4274" s="150">
        <v>325.08</v>
      </c>
      <c r="O4274" s="150">
        <v>1172.0441531168569</v>
      </c>
      <c r="P4274" s="150">
        <v>1398</v>
      </c>
      <c r="Q4274" s="150">
        <v>1.5135375527999999</v>
      </c>
      <c r="R4274" s="150">
        <v>487.16535216802021</v>
      </c>
      <c r="S4274" s="150">
        <v>1123.7429222482911</v>
      </c>
      <c r="T4274" s="150">
        <v>1711.7074852822259</v>
      </c>
      <c r="U4274" s="150">
        <v>20</v>
      </c>
      <c r="V4274" s="150">
        <v>1194</v>
      </c>
      <c r="W4274" s="150">
        <v>281.53789342565739</v>
      </c>
      <c r="X4274" s="150">
        <v>1761.2271373802751</v>
      </c>
      <c r="Y4274" s="150">
        <v>3725</v>
      </c>
      <c r="Z4274" s="150">
        <v>948.94</v>
      </c>
      <c r="AA4274" s="150">
        <v>11082.8824541875</v>
      </c>
      <c r="AB4274" s="150">
        <v>374</v>
      </c>
      <c r="AC4274" s="150">
        <v>853.50421220059627</v>
      </c>
      <c r="AD4274" s="150">
        <v>1449.5250000000001</v>
      </c>
      <c r="AE4274" s="150">
        <v>1298.2772134285001</v>
      </c>
      <c r="AF4274" s="150">
        <v>1072.720211219646</v>
      </c>
      <c r="AG4274" s="150">
        <v>5433.9708209185119</v>
      </c>
      <c r="AH4274" s="150">
        <v>1331.125</v>
      </c>
      <c r="AI4274" s="150">
        <v>564.20737205126397</v>
      </c>
      <c r="AJ4274" s="150">
        <v>1548.7226319801191</v>
      </c>
      <c r="AK4274" s="150">
        <v>516</v>
      </c>
      <c r="AL4274" s="150">
        <v>42936.8671875</v>
      </c>
      <c r="AM4274" s="150">
        <v>31567.166015625</v>
      </c>
      <c r="AN4274" s="150">
        <v>11369.701171875</v>
      </c>
      <c r="AO4274" s="5" t="s">
        <v>2888</v>
      </c>
    </row>
    <row r="4275" spans="1:41" ht="14.25" x14ac:dyDescent="0.45">
      <c r="A4275" s="150">
        <v>2020</v>
      </c>
      <c r="B4275" s="5" t="s">
        <v>1477</v>
      </c>
      <c r="C4275" s="5" t="s">
        <v>278</v>
      </c>
      <c r="D4275" s="5" t="s">
        <v>108</v>
      </c>
      <c r="E4275" s="5" t="s">
        <v>29</v>
      </c>
      <c r="F4275" s="5" t="s">
        <v>29</v>
      </c>
      <c r="G4275" s="5" t="s">
        <v>88</v>
      </c>
      <c r="H4275" s="5" t="s">
        <v>131</v>
      </c>
      <c r="I4275" s="150">
        <v>114.3204040682417</v>
      </c>
      <c r="J4275" s="150">
        <v>4089.6000000000008</v>
      </c>
      <c r="K4275" s="150">
        <v>67.276965435175867</v>
      </c>
      <c r="L4275" s="150">
        <v>593.47200000000009</v>
      </c>
      <c r="M4275" s="150">
        <v>1171.89650885994</v>
      </c>
      <c r="N4275" s="150">
        <v>324.11559341141452</v>
      </c>
      <c r="O4275" s="150">
        <v>1147</v>
      </c>
      <c r="P4275" s="150">
        <v>1398</v>
      </c>
      <c r="Q4275" s="150">
        <v>1.744010744184312</v>
      </c>
      <c r="R4275" s="150">
        <v>553.18915282532225</v>
      </c>
      <c r="S4275" s="150">
        <v>816.97260917456879</v>
      </c>
      <c r="T4275" s="150">
        <v>2212.659587420128</v>
      </c>
      <c r="U4275" s="150">
        <v>39.415684674240012</v>
      </c>
      <c r="V4275" s="150">
        <v>1101</v>
      </c>
      <c r="W4275" s="150">
        <v>276.0202008</v>
      </c>
      <c r="X4275" s="150">
        <v>1933.6691559323999</v>
      </c>
      <c r="Y4275" s="150">
        <v>3523.3249999999998</v>
      </c>
      <c r="Z4275" s="150">
        <v>1019.15</v>
      </c>
      <c r="AA4275" s="150">
        <v>11016.021385601271</v>
      </c>
      <c r="AB4275" s="150">
        <v>374</v>
      </c>
      <c r="AC4275" s="150">
        <v>1019.470840448604</v>
      </c>
      <c r="AD4275" s="150">
        <v>1767.823198576059</v>
      </c>
      <c r="AE4275" s="150">
        <v>1414.3275088992</v>
      </c>
      <c r="AF4275" s="150">
        <v>989.03203010708683</v>
      </c>
      <c r="AG4275" s="150">
        <v>5049</v>
      </c>
      <c r="AH4275" s="150">
        <v>1262.039906023077</v>
      </c>
      <c r="AI4275" s="150">
        <v>553.14448240319996</v>
      </c>
      <c r="AJ4275" s="150">
        <v>1557.3507302762489</v>
      </c>
      <c r="AK4275" s="150">
        <v>638.10716304563232</v>
      </c>
      <c r="AL4275" s="150">
        <v>46023.14453125</v>
      </c>
      <c r="AM4275" s="150">
        <v>33802.53515625</v>
      </c>
      <c r="AN4275" s="150">
        <v>12220.609375</v>
      </c>
      <c r="AO4275" s="5" t="s">
        <v>2886</v>
      </c>
    </row>
    <row r="4276" spans="1:41" ht="14.25" x14ac:dyDescent="0.45">
      <c r="A4276" s="150">
        <v>2020</v>
      </c>
      <c r="B4276" s="5" t="s">
        <v>81</v>
      </c>
      <c r="C4276" s="5" t="s">
        <v>279</v>
      </c>
      <c r="D4276" s="5" t="s">
        <v>108</v>
      </c>
      <c r="E4276" s="5" t="s">
        <v>109</v>
      </c>
      <c r="F4276" s="5" t="s">
        <v>109</v>
      </c>
      <c r="G4276" s="5" t="s">
        <v>87</v>
      </c>
      <c r="H4276" s="5" t="s">
        <v>131</v>
      </c>
      <c r="I4276" s="150">
        <v>432.44940185546875</v>
      </c>
      <c r="J4276" s="150">
        <v>481</v>
      </c>
      <c r="K4276" s="150">
        <v>33.162391662597656</v>
      </c>
      <c r="L4276" s="150">
        <v>416</v>
      </c>
      <c r="M4276" s="150">
        <v>269</v>
      </c>
      <c r="N4276" s="150">
        <v>1508</v>
      </c>
      <c r="O4276" s="150">
        <v>1681.3055419921875</v>
      </c>
      <c r="P4276" s="150">
        <v>1038.2890625</v>
      </c>
      <c r="Q4276" s="150">
        <v>106.02494812011719</v>
      </c>
      <c r="R4276" s="150">
        <v>1138</v>
      </c>
      <c r="S4276" s="150">
        <v>573.218017578125</v>
      </c>
      <c r="T4276" s="150">
        <v>345</v>
      </c>
      <c r="U4276" s="150">
        <v>80</v>
      </c>
      <c r="V4276" s="150">
        <v>1673</v>
      </c>
      <c r="W4276" s="150">
        <v>423</v>
      </c>
      <c r="X4276" s="150">
        <v>2076.30517578125</v>
      </c>
      <c r="Y4276" s="150">
        <v>1819.85693359375</v>
      </c>
      <c r="Z4276" s="150">
        <v>337.79800415039063</v>
      </c>
      <c r="AA4276" s="150">
        <v>10709.5263671875</v>
      </c>
      <c r="AB4276" s="150">
        <v>507</v>
      </c>
      <c r="AC4276" s="150">
        <v>258.52487182617188</v>
      </c>
      <c r="AD4276" s="150">
        <v>641</v>
      </c>
      <c r="AE4276" s="150">
        <v>964.71240234375</v>
      </c>
      <c r="AF4276" s="150">
        <v>2876.531982421875</v>
      </c>
      <c r="AG4276" s="150">
        <v>13829</v>
      </c>
      <c r="AH4276" s="150">
        <v>1924.892822265625</v>
      </c>
      <c r="AI4276" s="150">
        <v>647</v>
      </c>
      <c r="AJ4276" s="150">
        <v>982.4984130859375</v>
      </c>
      <c r="AK4276" s="150">
        <v>222</v>
      </c>
      <c r="AL4276" s="150">
        <v>47994.09765625</v>
      </c>
      <c r="AM4276" s="150">
        <v>38651.21484375</v>
      </c>
      <c r="AN4276" s="150">
        <v>9342.8837890625</v>
      </c>
      <c r="AO4276" s="5" t="s">
        <v>7513</v>
      </c>
    </row>
    <row r="4277" spans="1:41" ht="14.25" x14ac:dyDescent="0.45">
      <c r="A4277" s="150">
        <v>2020</v>
      </c>
      <c r="B4277" s="5" t="s">
        <v>81</v>
      </c>
      <c r="C4277" s="5" t="s">
        <v>279</v>
      </c>
      <c r="D4277" s="5" t="s">
        <v>108</v>
      </c>
      <c r="E4277" s="5" t="s">
        <v>109</v>
      </c>
      <c r="F4277" s="5" t="s">
        <v>109</v>
      </c>
      <c r="G4277" s="5" t="s">
        <v>88</v>
      </c>
      <c r="H4277" s="5" t="s">
        <v>131</v>
      </c>
      <c r="I4277" s="150">
        <v>432.44939290998298</v>
      </c>
      <c r="J4277" s="150">
        <v>481</v>
      </c>
      <c r="K4277" s="150">
        <v>33.162390000000002</v>
      </c>
      <c r="L4277" s="150">
        <v>416</v>
      </c>
      <c r="M4277" s="150">
        <v>269</v>
      </c>
      <c r="N4277" s="150">
        <v>1508</v>
      </c>
      <c r="O4277" s="150">
        <v>1681.3054999999999</v>
      </c>
      <c r="P4277" s="150">
        <v>1038.2891199999999</v>
      </c>
      <c r="Q4277" s="150">
        <v>106.02494600729641</v>
      </c>
      <c r="R4277" s="150">
        <v>1138</v>
      </c>
      <c r="S4277" s="150">
        <v>573.21799999999996</v>
      </c>
      <c r="T4277" s="150">
        <v>345</v>
      </c>
      <c r="U4277" s="150">
        <v>80</v>
      </c>
      <c r="V4277" s="150">
        <v>1673</v>
      </c>
      <c r="W4277" s="150">
        <v>423</v>
      </c>
      <c r="X4277" s="150">
        <v>2076.3052703401499</v>
      </c>
      <c r="Y4277" s="150">
        <v>1819.8569199999999</v>
      </c>
      <c r="Z4277" s="150">
        <v>337.798</v>
      </c>
      <c r="AA4277" s="150">
        <v>10709.5267</v>
      </c>
      <c r="AB4277" s="150">
        <v>507</v>
      </c>
      <c r="AC4277" s="150">
        <v>258.52485999999999</v>
      </c>
      <c r="AD4277" s="150">
        <v>641</v>
      </c>
      <c r="AE4277" s="150">
        <v>964.71243000000004</v>
      </c>
      <c r="AF4277" s="150">
        <v>2876.5320000000002</v>
      </c>
      <c r="AG4277" s="150">
        <v>13829</v>
      </c>
      <c r="AH4277" s="150">
        <v>1924.8927827438599</v>
      </c>
      <c r="AI4277" s="150">
        <v>647</v>
      </c>
      <c r="AJ4277" s="150">
        <v>982.49843000000646</v>
      </c>
      <c r="AK4277" s="150">
        <v>222</v>
      </c>
      <c r="AL4277" s="150">
        <v>47994.09765625</v>
      </c>
      <c r="AM4277" s="150">
        <v>38651.21484375</v>
      </c>
      <c r="AN4277" s="150">
        <v>9342.8837890625</v>
      </c>
      <c r="AO4277" s="5" t="s">
        <v>7514</v>
      </c>
    </row>
    <row r="4278" spans="1:41" ht="14.25" x14ac:dyDescent="0.45">
      <c r="A4278" s="150">
        <v>2020</v>
      </c>
      <c r="B4278" s="5" t="s">
        <v>81</v>
      </c>
      <c r="C4278" s="5" t="s">
        <v>279</v>
      </c>
      <c r="D4278" s="5" t="s">
        <v>108</v>
      </c>
      <c r="E4278" s="5" t="s">
        <v>30</v>
      </c>
      <c r="F4278" s="5" t="s">
        <v>30</v>
      </c>
      <c r="G4278" s="5" t="s">
        <v>87</v>
      </c>
      <c r="H4278" s="5" t="s">
        <v>131</v>
      </c>
      <c r="I4278" s="150">
        <v>5768</v>
      </c>
      <c r="J4278" s="150">
        <v>14405</v>
      </c>
      <c r="K4278" s="150">
        <v>1375.964111328125</v>
      </c>
      <c r="L4278" s="150">
        <v>2335</v>
      </c>
      <c r="M4278" s="150">
        <v>7275</v>
      </c>
      <c r="N4278" s="150">
        <v>5139</v>
      </c>
      <c r="O4278" s="150">
        <v>3685.324462890625</v>
      </c>
      <c r="P4278" s="150">
        <v>4572.78466796875</v>
      </c>
      <c r="Q4278" s="150">
        <v>2045.9840087890625</v>
      </c>
      <c r="R4278" s="150">
        <v>3968.88720703125</v>
      </c>
      <c r="S4278" s="150">
        <v>6838.041015625</v>
      </c>
      <c r="T4278" s="150">
        <v>4428</v>
      </c>
      <c r="U4278" s="150">
        <v>983</v>
      </c>
      <c r="V4278" s="150">
        <v>2251</v>
      </c>
      <c r="W4278" s="150">
        <v>2487</v>
      </c>
      <c r="X4278" s="150">
        <v>12624.0947265625</v>
      </c>
      <c r="Y4278" s="150">
        <v>14051.1220703125</v>
      </c>
      <c r="Z4278" s="150">
        <v>2161.756103515625</v>
      </c>
      <c r="AA4278" s="150">
        <v>31369.00390625</v>
      </c>
      <c r="AB4278" s="150">
        <v>1422</v>
      </c>
      <c r="AC4278" s="150">
        <v>8396.1669921875</v>
      </c>
      <c r="AD4278" s="150">
        <v>3619.739990234375</v>
      </c>
      <c r="AE4278" s="150">
        <v>6343.5166015625</v>
      </c>
      <c r="AF4278" s="150">
        <v>23024</v>
      </c>
      <c r="AG4278" s="150">
        <v>38259</v>
      </c>
      <c r="AH4278" s="150">
        <v>10819.6123046875</v>
      </c>
      <c r="AI4278" s="150">
        <v>2250</v>
      </c>
      <c r="AJ4278" s="150">
        <v>10514.2626953125</v>
      </c>
      <c r="AK4278" s="150">
        <v>1504</v>
      </c>
      <c r="AL4278" s="150">
        <v>233916.265625</v>
      </c>
      <c r="AM4278" s="150">
        <v>175587.484375</v>
      </c>
      <c r="AN4278" s="150">
        <v>58328.7734375</v>
      </c>
      <c r="AO4278" s="5" t="s">
        <v>7515</v>
      </c>
    </row>
    <row r="4279" spans="1:41" ht="14.25" x14ac:dyDescent="0.45">
      <c r="A4279" s="150">
        <v>2020</v>
      </c>
      <c r="B4279" s="5" t="s">
        <v>81</v>
      </c>
      <c r="C4279" s="5" t="s">
        <v>279</v>
      </c>
      <c r="D4279" s="5" t="s">
        <v>108</v>
      </c>
      <c r="E4279" s="5" t="s">
        <v>30</v>
      </c>
      <c r="F4279" s="5" t="s">
        <v>30</v>
      </c>
      <c r="G4279" s="5" t="s">
        <v>88</v>
      </c>
      <c r="H4279" s="5" t="s">
        <v>131</v>
      </c>
      <c r="I4279" s="150">
        <v>5768</v>
      </c>
      <c r="J4279" s="150">
        <v>14405</v>
      </c>
      <c r="K4279" s="150">
        <v>1375.9641192824979</v>
      </c>
      <c r="L4279" s="150">
        <v>2335</v>
      </c>
      <c r="M4279" s="150">
        <v>7275</v>
      </c>
      <c r="N4279" s="150">
        <v>5139</v>
      </c>
      <c r="O4279" s="150">
        <v>3685.324419999999</v>
      </c>
      <c r="P4279" s="150">
        <v>4572.7848772229972</v>
      </c>
      <c r="Q4279" s="150">
        <v>2045.9839999999999</v>
      </c>
      <c r="R4279" s="150">
        <v>3968.8872351938721</v>
      </c>
      <c r="S4279" s="150">
        <v>6838.0410000000002</v>
      </c>
      <c r="T4279" s="150">
        <v>4428</v>
      </c>
      <c r="U4279" s="150">
        <v>983</v>
      </c>
      <c r="V4279" s="150">
        <v>2251</v>
      </c>
      <c r="W4279" s="150">
        <v>2487</v>
      </c>
      <c r="X4279" s="150">
        <v>12624.09505</v>
      </c>
      <c r="Y4279" s="150">
        <v>14051.121999999999</v>
      </c>
      <c r="Z4279" s="150">
        <v>2161.7559999999999</v>
      </c>
      <c r="AA4279" s="150">
        <v>31369.003089999998</v>
      </c>
      <c r="AB4279" s="150">
        <v>1422</v>
      </c>
      <c r="AC4279" s="150">
        <v>8396.1667877</v>
      </c>
      <c r="AD4279" s="150">
        <v>3619.74</v>
      </c>
      <c r="AE4279" s="150">
        <v>6343.5166155487441</v>
      </c>
      <c r="AF4279" s="150">
        <v>23024</v>
      </c>
      <c r="AG4279" s="150">
        <v>38259</v>
      </c>
      <c r="AH4279" s="150">
        <v>10819.6121</v>
      </c>
      <c r="AI4279" s="150">
        <v>2250</v>
      </c>
      <c r="AJ4279" s="150">
        <v>10514.26259333483</v>
      </c>
      <c r="AK4279" s="150">
        <v>1504</v>
      </c>
      <c r="AL4279" s="150">
        <v>233916.25</v>
      </c>
      <c r="AM4279" s="150">
        <v>175587.484375</v>
      </c>
      <c r="AN4279" s="150">
        <v>58328.7734375</v>
      </c>
      <c r="AO4279" s="5" t="s">
        <v>7516</v>
      </c>
    </row>
    <row r="4280" spans="1:41" ht="14.25" x14ac:dyDescent="0.45">
      <c r="A4280" s="150">
        <v>2020</v>
      </c>
      <c r="B4280" s="5" t="s">
        <v>81</v>
      </c>
      <c r="C4280" s="5" t="s">
        <v>279</v>
      </c>
      <c r="D4280" s="5" t="s">
        <v>108</v>
      </c>
      <c r="E4280" s="5" t="s">
        <v>110</v>
      </c>
      <c r="F4280" s="5" t="s">
        <v>110</v>
      </c>
      <c r="G4280" s="5" t="s">
        <v>87</v>
      </c>
      <c r="H4280" s="5" t="s">
        <v>131</v>
      </c>
      <c r="I4280" s="150">
        <v>7457.07275390625</v>
      </c>
      <c r="J4280" s="150">
        <v>18954.63671875</v>
      </c>
      <c r="K4280" s="150">
        <v>799.02520751953125</v>
      </c>
      <c r="L4280" s="150">
        <v>1484</v>
      </c>
      <c r="M4280" s="150">
        <v>4719</v>
      </c>
      <c r="N4280" s="150">
        <v>4279</v>
      </c>
      <c r="O4280" s="150">
        <v>5091.40869140625</v>
      </c>
      <c r="P4280" s="150">
        <v>5520.65576171875</v>
      </c>
      <c r="Q4280" s="150">
        <v>2070.41064453125</v>
      </c>
      <c r="R4280" s="150">
        <v>3757</v>
      </c>
      <c r="S4280" s="150">
        <v>5326.0068359375</v>
      </c>
      <c r="T4280" s="150">
        <v>7702</v>
      </c>
      <c r="U4280" s="150">
        <v>684</v>
      </c>
      <c r="V4280" s="150">
        <v>6251</v>
      </c>
      <c r="W4280" s="150">
        <v>2422</v>
      </c>
      <c r="X4280" s="150">
        <v>11710.1640625</v>
      </c>
      <c r="Y4280" s="150">
        <v>27390.5078125</v>
      </c>
      <c r="Z4280" s="150">
        <v>5672.7998046875</v>
      </c>
      <c r="AA4280" s="150">
        <v>41971.921875</v>
      </c>
      <c r="AB4280" s="150">
        <v>1561</v>
      </c>
      <c r="AC4280" s="150">
        <v>4542.796875</v>
      </c>
      <c r="AD4280" s="150">
        <v>11489</v>
      </c>
      <c r="AE4280" s="150">
        <v>6323.63330078125</v>
      </c>
      <c r="AF4280" s="150">
        <v>11381.7919921875</v>
      </c>
      <c r="AG4280" s="150">
        <v>52839</v>
      </c>
      <c r="AH4280" s="150">
        <v>8228.087890625</v>
      </c>
      <c r="AI4280" s="150">
        <v>4099</v>
      </c>
      <c r="AJ4280" s="150">
        <v>15760.345703125</v>
      </c>
      <c r="AK4280" s="150">
        <v>4882</v>
      </c>
      <c r="AL4280" s="150">
        <v>284369.28125</v>
      </c>
      <c r="AM4280" s="150">
        <v>216340.578125</v>
      </c>
      <c r="AN4280" s="150">
        <v>68028.6953125</v>
      </c>
      <c r="AO4280" s="5" t="s">
        <v>7517</v>
      </c>
    </row>
    <row r="4281" spans="1:41" ht="14.25" x14ac:dyDescent="0.45">
      <c r="A4281" s="150">
        <v>2020</v>
      </c>
      <c r="B4281" s="5" t="s">
        <v>81</v>
      </c>
      <c r="C4281" s="5" t="s">
        <v>279</v>
      </c>
      <c r="D4281" s="5" t="s">
        <v>108</v>
      </c>
      <c r="E4281" s="5" t="s">
        <v>110</v>
      </c>
      <c r="F4281" s="5" t="s">
        <v>110</v>
      </c>
      <c r="G4281" s="5" t="s">
        <v>88</v>
      </c>
      <c r="H4281" s="5" t="s">
        <v>131</v>
      </c>
      <c r="I4281" s="150">
        <v>7457.0729099999899</v>
      </c>
      <c r="J4281" s="150">
        <v>18954.63767</v>
      </c>
      <c r="K4281" s="150">
        <v>799.02521999999988</v>
      </c>
      <c r="L4281" s="150">
        <v>1484</v>
      </c>
      <c r="M4281" s="150">
        <v>4719</v>
      </c>
      <c r="N4281" s="150">
        <v>4279</v>
      </c>
      <c r="O4281" s="150">
        <v>5091.4084899999998</v>
      </c>
      <c r="P4281" s="150">
        <v>5520.6557299999986</v>
      </c>
      <c r="Q4281" s="150">
        <v>2070.41075</v>
      </c>
      <c r="R4281" s="150">
        <v>3757</v>
      </c>
      <c r="S4281" s="150">
        <v>5326.0070000000014</v>
      </c>
      <c r="T4281" s="150">
        <v>7702</v>
      </c>
      <c r="U4281" s="150">
        <v>684</v>
      </c>
      <c r="V4281" s="150">
        <v>6251</v>
      </c>
      <c r="W4281" s="150">
        <v>2422</v>
      </c>
      <c r="X4281" s="150">
        <v>11710.16360198101</v>
      </c>
      <c r="Y4281" s="150">
        <v>27390.508440000001</v>
      </c>
      <c r="Z4281" s="150">
        <v>5672.7999999999993</v>
      </c>
      <c r="AA4281" s="150">
        <v>41971.922900000012</v>
      </c>
      <c r="AB4281" s="150">
        <v>1561</v>
      </c>
      <c r="AC4281" s="150">
        <v>4542.796980000001</v>
      </c>
      <c r="AD4281" s="150">
        <v>11489</v>
      </c>
      <c r="AE4281" s="150">
        <v>6323.6332199999997</v>
      </c>
      <c r="AF4281" s="150">
        <v>11381.791999999999</v>
      </c>
      <c r="AG4281" s="150">
        <v>52839</v>
      </c>
      <c r="AH4281" s="150">
        <v>8228.0881227438604</v>
      </c>
      <c r="AI4281" s="150">
        <v>4099</v>
      </c>
      <c r="AJ4281" s="150">
        <v>15760.345487461591</v>
      </c>
      <c r="AK4281" s="150">
        <v>4882</v>
      </c>
      <c r="AL4281" s="150">
        <v>284369.28125</v>
      </c>
      <c r="AM4281" s="150">
        <v>216340.578125</v>
      </c>
      <c r="AN4281" s="150">
        <v>68028.6953125</v>
      </c>
      <c r="AO4281" s="5" t="s">
        <v>7518</v>
      </c>
    </row>
    <row r="4282" spans="1:41" ht="14.25" x14ac:dyDescent="0.45">
      <c r="A4282" s="150">
        <v>2020</v>
      </c>
      <c r="B4282" s="5" t="s">
        <v>81</v>
      </c>
      <c r="C4282" s="5" t="s">
        <v>279</v>
      </c>
      <c r="D4282" s="5" t="s">
        <v>108</v>
      </c>
      <c r="E4282" s="5" t="s">
        <v>111</v>
      </c>
      <c r="F4282" s="5" t="s">
        <v>111</v>
      </c>
      <c r="G4282" s="5" t="s">
        <v>87</v>
      </c>
      <c r="H4282" s="5" t="s">
        <v>131</v>
      </c>
      <c r="I4282" s="150">
        <v>13886.0146484375</v>
      </c>
      <c r="J4282" s="150">
        <v>29068</v>
      </c>
      <c r="K4282" s="150">
        <v>1538.4898681640625</v>
      </c>
      <c r="L4282" s="150">
        <v>2606</v>
      </c>
      <c r="M4282" s="150">
        <v>11022</v>
      </c>
      <c r="N4282" s="150">
        <v>8914</v>
      </c>
      <c r="O4282" s="150">
        <v>6290.513671875</v>
      </c>
      <c r="P4282" s="150">
        <v>7498.583984375</v>
      </c>
      <c r="Q4282" s="150">
        <v>3075.23193359375</v>
      </c>
      <c r="R4282" s="150">
        <v>6533.29150390625</v>
      </c>
      <c r="S4282" s="150">
        <v>13301.513671875</v>
      </c>
      <c r="T4282" s="150">
        <v>8735</v>
      </c>
      <c r="U4282" s="150">
        <v>1394</v>
      </c>
      <c r="V4282" s="150">
        <v>4979</v>
      </c>
      <c r="W4282" s="150">
        <v>4351</v>
      </c>
      <c r="X4282" s="150">
        <v>15336.4248046875</v>
      </c>
      <c r="Y4282" s="150">
        <v>33901.39453125</v>
      </c>
      <c r="Z4282" s="150">
        <v>3169.138916015625</v>
      </c>
      <c r="AA4282" s="150">
        <v>47811.76171875</v>
      </c>
      <c r="AB4282" s="150">
        <v>1999</v>
      </c>
      <c r="AC4282" s="150">
        <v>11448.447265625</v>
      </c>
      <c r="AD4282" s="150">
        <v>5790.2998046875</v>
      </c>
      <c r="AE4282" s="150">
        <v>12785.7373046875</v>
      </c>
      <c r="AF4282" s="150">
        <v>31776</v>
      </c>
      <c r="AG4282" s="150">
        <v>76396</v>
      </c>
      <c r="AH4282" s="150">
        <v>17172.470703125</v>
      </c>
      <c r="AI4282" s="150">
        <v>4222</v>
      </c>
      <c r="AJ4282" s="150">
        <v>16429.88671875</v>
      </c>
      <c r="AK4282" s="150">
        <v>4457</v>
      </c>
      <c r="AL4282" s="150">
        <v>405888.1875</v>
      </c>
      <c r="AM4282" s="150">
        <v>311672.5</v>
      </c>
      <c r="AN4282" s="150">
        <v>94215.7109375</v>
      </c>
      <c r="AO4282" s="5" t="s">
        <v>7519</v>
      </c>
    </row>
    <row r="4283" spans="1:41" ht="14.25" x14ac:dyDescent="0.45">
      <c r="A4283" s="150">
        <v>2020</v>
      </c>
      <c r="B4283" s="5" t="s">
        <v>81</v>
      </c>
      <c r="C4283" s="5" t="s">
        <v>279</v>
      </c>
      <c r="D4283" s="5" t="s">
        <v>108</v>
      </c>
      <c r="E4283" s="5" t="s">
        <v>111</v>
      </c>
      <c r="F4283" s="5" t="s">
        <v>111</v>
      </c>
      <c r="G4283" s="5" t="s">
        <v>88</v>
      </c>
      <c r="H4283" s="5" t="s">
        <v>131</v>
      </c>
      <c r="I4283" s="150">
        <v>13886.01511</v>
      </c>
      <c r="J4283" s="150">
        <v>29068</v>
      </c>
      <c r="K4283" s="150">
        <v>1538.4898592824979</v>
      </c>
      <c r="L4283" s="150">
        <v>2606</v>
      </c>
      <c r="M4283" s="150">
        <v>11022</v>
      </c>
      <c r="N4283" s="150">
        <v>8914</v>
      </c>
      <c r="O4283" s="150">
        <v>6290.5138999999999</v>
      </c>
      <c r="P4283" s="150">
        <v>7498.5838972229976</v>
      </c>
      <c r="Q4283" s="150">
        <v>3075.232</v>
      </c>
      <c r="R4283" s="150">
        <v>6533.2916751938701</v>
      </c>
      <c r="S4283" s="150">
        <v>13301.513999999999</v>
      </c>
      <c r="T4283" s="150">
        <v>8735</v>
      </c>
      <c r="U4283" s="150">
        <v>1394</v>
      </c>
      <c r="V4283" s="150">
        <v>4979</v>
      </c>
      <c r="W4283" s="150">
        <v>4351</v>
      </c>
      <c r="X4283" s="150">
        <v>15336.42516045708</v>
      </c>
      <c r="Y4283" s="150">
        <v>33901.396000000001</v>
      </c>
      <c r="Z4283" s="150">
        <v>3169.1390000000001</v>
      </c>
      <c r="AA4283" s="150">
        <v>47811.761929999993</v>
      </c>
      <c r="AB4283" s="150">
        <v>1999</v>
      </c>
      <c r="AC4283" s="150">
        <v>11448.447267699999</v>
      </c>
      <c r="AD4283" s="150">
        <v>5790.2999999999993</v>
      </c>
      <c r="AE4283" s="150">
        <v>12785.737275048739</v>
      </c>
      <c r="AF4283" s="150">
        <v>31776</v>
      </c>
      <c r="AG4283" s="150">
        <v>76396</v>
      </c>
      <c r="AH4283" s="150">
        <v>17172.470129909081</v>
      </c>
      <c r="AI4283" s="150">
        <v>4222</v>
      </c>
      <c r="AJ4283" s="150">
        <v>16429.88698893784</v>
      </c>
      <c r="AK4283" s="150">
        <v>4457</v>
      </c>
      <c r="AL4283" s="150">
        <v>405888.1875</v>
      </c>
      <c r="AM4283" s="150">
        <v>311672.5</v>
      </c>
      <c r="AN4283" s="150">
        <v>94215.7109375</v>
      </c>
      <c r="AO4283" s="5" t="s">
        <v>7520</v>
      </c>
    </row>
    <row r="4284" spans="1:41" ht="14.25" x14ac:dyDescent="0.45">
      <c r="A4284" s="150">
        <v>2020</v>
      </c>
      <c r="B4284" s="5" t="s">
        <v>81</v>
      </c>
      <c r="C4284" s="5" t="s">
        <v>279</v>
      </c>
      <c r="D4284" s="5" t="s">
        <v>108</v>
      </c>
      <c r="E4284" s="5" t="s">
        <v>292</v>
      </c>
      <c r="F4284" s="5" t="s">
        <v>292</v>
      </c>
      <c r="G4284" s="5" t="s">
        <v>87</v>
      </c>
      <c r="H4284" s="5" t="s">
        <v>131</v>
      </c>
      <c r="I4284" s="150">
        <v>3426.309326171875</v>
      </c>
      <c r="J4284" s="150">
        <v>8863</v>
      </c>
      <c r="K4284" s="150">
        <v>214.44520568847656</v>
      </c>
      <c r="L4284" s="150">
        <v>80</v>
      </c>
      <c r="M4284" s="150">
        <v>900</v>
      </c>
      <c r="N4284" s="150">
        <v>1051</v>
      </c>
      <c r="O4284" s="150">
        <v>993.72698974609375</v>
      </c>
      <c r="P4284" s="150">
        <v>1060.2637939453125</v>
      </c>
      <c r="Q4284" s="150">
        <v>1358.005615234375</v>
      </c>
      <c r="R4284" s="150">
        <v>870</v>
      </c>
      <c r="S4284" s="150">
        <v>2964.27294921875</v>
      </c>
      <c r="T4284" s="150">
        <v>3817</v>
      </c>
      <c r="U4284" s="150">
        <v>408</v>
      </c>
      <c r="V4284" s="150">
        <v>2332</v>
      </c>
      <c r="W4284" s="150">
        <v>809</v>
      </c>
      <c r="X4284" s="150">
        <v>3266.50537109375</v>
      </c>
      <c r="Y4284" s="150">
        <v>11818.9072265625</v>
      </c>
      <c r="Z4284" s="150">
        <v>1837.9940185546875</v>
      </c>
      <c r="AA4284" s="150">
        <v>13618.94140625</v>
      </c>
      <c r="AB4284" s="150">
        <v>280</v>
      </c>
      <c r="AC4284" s="150">
        <v>1401.9525146484375</v>
      </c>
      <c r="AD4284" s="150">
        <v>4779</v>
      </c>
      <c r="AE4284" s="150">
        <v>1753.8548583984375</v>
      </c>
      <c r="AF4284" s="150">
        <v>2645.573974609375</v>
      </c>
      <c r="AG4284" s="150">
        <v>16593</v>
      </c>
      <c r="AH4284" s="150">
        <v>1608.5140380859375</v>
      </c>
      <c r="AI4284" s="150">
        <v>1325</v>
      </c>
      <c r="AJ4284" s="150">
        <v>8132.408203125</v>
      </c>
      <c r="AK4284" s="150">
        <v>3338</v>
      </c>
      <c r="AL4284" s="150">
        <v>101546.671875</v>
      </c>
      <c r="AM4284" s="150">
        <v>77251.203125</v>
      </c>
      <c r="AN4284" s="150">
        <v>24295.46484375</v>
      </c>
      <c r="AO4284" s="5" t="s">
        <v>7521</v>
      </c>
    </row>
    <row r="4285" spans="1:41" ht="14.25" x14ac:dyDescent="0.45">
      <c r="A4285" s="150">
        <v>2020</v>
      </c>
      <c r="B4285" s="5" t="s">
        <v>81</v>
      </c>
      <c r="C4285" s="5" t="s">
        <v>279</v>
      </c>
      <c r="D4285" s="5" t="s">
        <v>108</v>
      </c>
      <c r="E4285" s="5" t="s">
        <v>292</v>
      </c>
      <c r="F4285" s="5" t="s">
        <v>292</v>
      </c>
      <c r="G4285" s="5" t="s">
        <v>88</v>
      </c>
      <c r="H4285" s="5" t="s">
        <v>131</v>
      </c>
      <c r="I4285" s="150">
        <v>3426.3092931354008</v>
      </c>
      <c r="J4285" s="150">
        <v>8863</v>
      </c>
      <c r="K4285" s="150">
        <v>214.44520999999989</v>
      </c>
      <c r="L4285" s="150">
        <v>80</v>
      </c>
      <c r="M4285" s="150">
        <v>900</v>
      </c>
      <c r="N4285" s="150">
        <v>1051</v>
      </c>
      <c r="O4285" s="150">
        <v>993.72699000000023</v>
      </c>
      <c r="P4285" s="150">
        <v>1060.2637799999991</v>
      </c>
      <c r="Q4285" s="150">
        <v>1358.0056408896789</v>
      </c>
      <c r="R4285" s="150">
        <v>870</v>
      </c>
      <c r="S4285" s="150">
        <v>2964.2730000000001</v>
      </c>
      <c r="T4285" s="150">
        <v>3817</v>
      </c>
      <c r="U4285" s="150">
        <v>408</v>
      </c>
      <c r="V4285" s="150">
        <v>2332</v>
      </c>
      <c r="W4285" s="150">
        <v>809</v>
      </c>
      <c r="X4285" s="150">
        <v>3266.505426598409</v>
      </c>
      <c r="Y4285" s="150">
        <v>11818.90746</v>
      </c>
      <c r="Z4285" s="150">
        <v>1837.9939999999999</v>
      </c>
      <c r="AA4285" s="150">
        <v>13618.941409999999</v>
      </c>
      <c r="AB4285" s="150">
        <v>280</v>
      </c>
      <c r="AC4285" s="150">
        <v>1401.95255</v>
      </c>
      <c r="AD4285" s="150">
        <v>4779</v>
      </c>
      <c r="AE4285" s="150">
        <v>1753.8549</v>
      </c>
      <c r="AF4285" s="150">
        <v>2645.5740000000001</v>
      </c>
      <c r="AG4285" s="150">
        <v>16593</v>
      </c>
      <c r="AH4285" s="150">
        <v>1608.51405</v>
      </c>
      <c r="AI4285" s="150">
        <v>1325</v>
      </c>
      <c r="AJ4285" s="150">
        <v>8132.4082174615796</v>
      </c>
      <c r="AK4285" s="150">
        <v>3338</v>
      </c>
      <c r="AL4285" s="150">
        <v>101546.671875</v>
      </c>
      <c r="AM4285" s="150">
        <v>77251.2109375</v>
      </c>
      <c r="AN4285" s="150">
        <v>24295.46484375</v>
      </c>
      <c r="AO4285" s="5" t="s">
        <v>7522</v>
      </c>
    </row>
    <row r="4286" spans="1:41" ht="14.25" x14ac:dyDescent="0.45">
      <c r="A4286" s="150">
        <v>2020</v>
      </c>
      <c r="B4286" s="5" t="s">
        <v>81</v>
      </c>
      <c r="C4286" s="5" t="s">
        <v>279</v>
      </c>
      <c r="D4286" s="5" t="s">
        <v>108</v>
      </c>
      <c r="E4286" s="5" t="s">
        <v>113</v>
      </c>
      <c r="F4286" s="5" t="s">
        <v>113</v>
      </c>
      <c r="G4286" s="5" t="s">
        <v>87</v>
      </c>
      <c r="H4286" s="5" t="s">
        <v>131</v>
      </c>
      <c r="I4286" s="150">
        <v>2562.106201171875</v>
      </c>
      <c r="J4286" s="150">
        <v>4020.6376953125</v>
      </c>
      <c r="K4286" s="150">
        <v>249.86981201171875</v>
      </c>
      <c r="L4286" s="150">
        <v>382</v>
      </c>
      <c r="M4286" s="150">
        <v>2038</v>
      </c>
      <c r="N4286" s="150">
        <v>1164</v>
      </c>
      <c r="O4286" s="150">
        <v>1361.7947998046875</v>
      </c>
      <c r="P4286" s="150">
        <v>1715.156005859375</v>
      </c>
      <c r="Q4286" s="150">
        <v>596.8153076171875</v>
      </c>
      <c r="R4286" s="150">
        <v>1095</v>
      </c>
      <c r="S4286" s="150">
        <v>1273.529052734375</v>
      </c>
      <c r="T4286" s="150">
        <v>1200</v>
      </c>
      <c r="U4286" s="150">
        <v>158</v>
      </c>
      <c r="V4286" s="150">
        <v>1114</v>
      </c>
      <c r="W4286" s="150">
        <v>500</v>
      </c>
      <c r="X4286" s="150">
        <v>3126.2021484375</v>
      </c>
      <c r="Y4286" s="150">
        <v>9355.1298828125</v>
      </c>
      <c r="Z4286" s="150">
        <v>2207.85693359375</v>
      </c>
      <c r="AA4286" s="150">
        <v>7459.1171875</v>
      </c>
      <c r="AB4286" s="150">
        <v>449</v>
      </c>
      <c r="AC4286" s="150">
        <v>1621.922119140625</v>
      </c>
      <c r="AD4286" s="150">
        <v>4477</v>
      </c>
      <c r="AE4286" s="150">
        <v>1705.5380859375</v>
      </c>
      <c r="AF4286" s="150">
        <v>4137.7431640625</v>
      </c>
      <c r="AG4286" s="150">
        <v>11253</v>
      </c>
      <c r="AH4286" s="150">
        <v>3424.7705078125</v>
      </c>
      <c r="AI4286" s="150">
        <v>1203</v>
      </c>
      <c r="AJ4286" s="150">
        <v>4986.86279296875</v>
      </c>
      <c r="AK4286" s="150">
        <v>636</v>
      </c>
      <c r="AL4286" s="150">
        <v>75474.046875</v>
      </c>
      <c r="AM4286" s="150">
        <v>55534.88671875</v>
      </c>
      <c r="AN4286" s="150">
        <v>19939.166015625</v>
      </c>
      <c r="AO4286" s="5" t="s">
        <v>7523</v>
      </c>
    </row>
    <row r="4287" spans="1:41" ht="14.25" x14ac:dyDescent="0.45">
      <c r="A4287" s="150">
        <v>2020</v>
      </c>
      <c r="B4287" s="5" t="s">
        <v>81</v>
      </c>
      <c r="C4287" s="5" t="s">
        <v>279</v>
      </c>
      <c r="D4287" s="5" t="s">
        <v>108</v>
      </c>
      <c r="E4287" s="5" t="s">
        <v>113</v>
      </c>
      <c r="F4287" s="5" t="s">
        <v>113</v>
      </c>
      <c r="G4287" s="5" t="s">
        <v>88</v>
      </c>
      <c r="H4287" s="5" t="s">
        <v>131</v>
      </c>
      <c r="I4287" s="150">
        <v>2562.1062147837438</v>
      </c>
      <c r="J4287" s="150">
        <v>4020.6376700000001</v>
      </c>
      <c r="K4287" s="150">
        <v>249.86981</v>
      </c>
      <c r="L4287" s="150">
        <v>382</v>
      </c>
      <c r="M4287" s="150">
        <v>2038</v>
      </c>
      <c r="N4287" s="150">
        <v>1164</v>
      </c>
      <c r="O4287" s="150">
        <v>1361.7948100000001</v>
      </c>
      <c r="P4287" s="150">
        <v>1715.1559600000001</v>
      </c>
      <c r="Q4287" s="150">
        <v>596.81530497585516</v>
      </c>
      <c r="R4287" s="150">
        <v>1095</v>
      </c>
      <c r="S4287" s="150">
        <v>1273.529</v>
      </c>
      <c r="T4287" s="150">
        <v>1200</v>
      </c>
      <c r="U4287" s="150">
        <v>158</v>
      </c>
      <c r="V4287" s="150">
        <v>1114</v>
      </c>
      <c r="W4287" s="150">
        <v>500</v>
      </c>
      <c r="X4287" s="150">
        <v>3126.202140932437</v>
      </c>
      <c r="Y4287" s="150">
        <v>9355.1294999999991</v>
      </c>
      <c r="Z4287" s="150">
        <v>2207.857</v>
      </c>
      <c r="AA4287" s="150">
        <v>7459.1169600000003</v>
      </c>
      <c r="AB4287" s="150">
        <v>449</v>
      </c>
      <c r="AC4287" s="150">
        <v>1621.92218</v>
      </c>
      <c r="AD4287" s="150">
        <v>4477</v>
      </c>
      <c r="AE4287" s="150">
        <v>1705.53809</v>
      </c>
      <c r="AF4287" s="150">
        <v>4137.7430000000004</v>
      </c>
      <c r="AG4287" s="150">
        <v>11253</v>
      </c>
      <c r="AH4287" s="150">
        <v>3424.7705799999999</v>
      </c>
      <c r="AI4287" s="150">
        <v>1203</v>
      </c>
      <c r="AJ4287" s="150">
        <v>4986.8630099999982</v>
      </c>
      <c r="AK4287" s="150">
        <v>636</v>
      </c>
      <c r="AL4287" s="150">
        <v>75474.046875</v>
      </c>
      <c r="AM4287" s="150">
        <v>55534.88671875</v>
      </c>
      <c r="AN4287" s="150">
        <v>19939.166015625</v>
      </c>
      <c r="AO4287" s="5" t="s">
        <v>7524</v>
      </c>
    </row>
    <row r="4288" spans="1:41" ht="14.25" x14ac:dyDescent="0.45">
      <c r="A4288" s="150">
        <v>2020</v>
      </c>
      <c r="B4288" s="5" t="s">
        <v>81</v>
      </c>
      <c r="C4288" s="5" t="s">
        <v>279</v>
      </c>
      <c r="D4288" s="5" t="s">
        <v>108</v>
      </c>
      <c r="E4288" s="5" t="s">
        <v>114</v>
      </c>
      <c r="F4288" s="5" t="s">
        <v>114</v>
      </c>
      <c r="G4288" s="5" t="s">
        <v>87</v>
      </c>
      <c r="H4288" s="5" t="s">
        <v>131</v>
      </c>
      <c r="I4288" s="150">
        <v>8118.01513671875</v>
      </c>
      <c r="J4288" s="150">
        <v>14663</v>
      </c>
      <c r="K4288" s="150">
        <v>162.52574157714844</v>
      </c>
      <c r="L4288" s="150">
        <v>271</v>
      </c>
      <c r="M4288" s="150">
        <v>3747</v>
      </c>
      <c r="N4288" s="150">
        <v>3775</v>
      </c>
      <c r="O4288" s="150">
        <v>2605.189453125</v>
      </c>
      <c r="P4288" s="150">
        <v>2925.799072265625</v>
      </c>
      <c r="Q4288" s="150">
        <v>1029.248046875</v>
      </c>
      <c r="R4288" s="150">
        <v>2564.404541015625</v>
      </c>
      <c r="S4288" s="150">
        <v>6463.47314453125</v>
      </c>
      <c r="T4288" s="150">
        <v>4307</v>
      </c>
      <c r="U4288" s="150">
        <v>411</v>
      </c>
      <c r="V4288" s="150">
        <v>2728</v>
      </c>
      <c r="W4288" s="150">
        <v>1864</v>
      </c>
      <c r="X4288" s="150">
        <v>2712.330078125</v>
      </c>
      <c r="Y4288" s="150">
        <v>19850.2734375</v>
      </c>
      <c r="Z4288" s="150">
        <v>1007.3829956054688</v>
      </c>
      <c r="AA4288" s="150">
        <v>16442.759765625</v>
      </c>
      <c r="AB4288" s="150">
        <v>577</v>
      </c>
      <c r="AC4288" s="150">
        <v>3052.280517578125</v>
      </c>
      <c r="AD4288" s="150">
        <v>2170.56005859375</v>
      </c>
      <c r="AE4288" s="150">
        <v>6442.220703125</v>
      </c>
      <c r="AF4288" s="150">
        <v>8752</v>
      </c>
      <c r="AG4288" s="150">
        <v>38137</v>
      </c>
      <c r="AH4288" s="150">
        <v>6352.85791015625</v>
      </c>
      <c r="AI4288" s="150">
        <v>1972</v>
      </c>
      <c r="AJ4288" s="150">
        <v>5915.62451171875</v>
      </c>
      <c r="AK4288" s="150">
        <v>2953</v>
      </c>
      <c r="AL4288" s="150">
        <v>171971.953125</v>
      </c>
      <c r="AM4288" s="150">
        <v>136085</v>
      </c>
      <c r="AN4288" s="150">
        <v>35886.9375</v>
      </c>
      <c r="AO4288" s="5" t="s">
        <v>7525</v>
      </c>
    </row>
    <row r="4289" spans="1:41" ht="14.25" x14ac:dyDescent="0.45">
      <c r="A4289" s="150">
        <v>2020</v>
      </c>
      <c r="B4289" s="5" t="s">
        <v>81</v>
      </c>
      <c r="C4289" s="5" t="s">
        <v>279</v>
      </c>
      <c r="D4289" s="5" t="s">
        <v>108</v>
      </c>
      <c r="E4289" s="5" t="s">
        <v>114</v>
      </c>
      <c r="F4289" s="5" t="s">
        <v>114</v>
      </c>
      <c r="G4289" s="5" t="s">
        <v>88</v>
      </c>
      <c r="H4289" s="5" t="s">
        <v>131</v>
      </c>
      <c r="I4289" s="150">
        <v>8118.0151099999966</v>
      </c>
      <c r="J4289" s="150">
        <v>14663</v>
      </c>
      <c r="K4289" s="150">
        <v>162.5257400000001</v>
      </c>
      <c r="L4289" s="150">
        <v>271</v>
      </c>
      <c r="M4289" s="150">
        <v>3747</v>
      </c>
      <c r="N4289" s="150">
        <v>3775</v>
      </c>
      <c r="O4289" s="150">
        <v>2605.1894800000009</v>
      </c>
      <c r="P4289" s="150">
        <v>2925.7990199999999</v>
      </c>
      <c r="Q4289" s="150">
        <v>1029.248</v>
      </c>
      <c r="R4289" s="150">
        <v>2564.404439999998</v>
      </c>
      <c r="S4289" s="150">
        <v>6463.473</v>
      </c>
      <c r="T4289" s="150">
        <v>4307</v>
      </c>
      <c r="U4289" s="150">
        <v>411</v>
      </c>
      <c r="V4289" s="150">
        <v>2728</v>
      </c>
      <c r="W4289" s="150">
        <v>1864</v>
      </c>
      <c r="X4289" s="150">
        <v>2712.3301104570801</v>
      </c>
      <c r="Y4289" s="150">
        <v>19850.274000000001</v>
      </c>
      <c r="Z4289" s="150">
        <v>1007.383</v>
      </c>
      <c r="AA4289" s="150">
        <v>16442.758839999999</v>
      </c>
      <c r="AB4289" s="150">
        <v>577</v>
      </c>
      <c r="AC4289" s="150">
        <v>3052.280479999999</v>
      </c>
      <c r="AD4289" s="150">
        <v>2170.56</v>
      </c>
      <c r="AE4289" s="150">
        <v>6442.2206594999989</v>
      </c>
      <c r="AF4289" s="150">
        <v>8752</v>
      </c>
      <c r="AG4289" s="150">
        <v>38137</v>
      </c>
      <c r="AH4289" s="150">
        <v>6352.8580299090854</v>
      </c>
      <c r="AI4289" s="150">
        <v>1972</v>
      </c>
      <c r="AJ4289" s="150">
        <v>5915.624395603013</v>
      </c>
      <c r="AK4289" s="150">
        <v>2953</v>
      </c>
      <c r="AL4289" s="150">
        <v>171971.953125</v>
      </c>
      <c r="AM4289" s="150">
        <v>136085</v>
      </c>
      <c r="AN4289" s="150">
        <v>35886.9375</v>
      </c>
      <c r="AO4289" s="5" t="s">
        <v>7526</v>
      </c>
    </row>
    <row r="4290" spans="1:41" ht="14.25" x14ac:dyDescent="0.45">
      <c r="A4290" s="150">
        <v>2020</v>
      </c>
      <c r="B4290" s="5" t="s">
        <v>81</v>
      </c>
      <c r="C4290" s="5" t="s">
        <v>279</v>
      </c>
      <c r="D4290" s="5" t="s">
        <v>108</v>
      </c>
      <c r="E4290" s="5" t="s">
        <v>115</v>
      </c>
      <c r="F4290" s="5" t="s">
        <v>116</v>
      </c>
      <c r="G4290" s="5" t="s">
        <v>87</v>
      </c>
      <c r="H4290" s="5" t="s">
        <v>131</v>
      </c>
      <c r="I4290" s="150">
        <v>21343.087890625</v>
      </c>
      <c r="J4290" s="150">
        <v>48022.63671875</v>
      </c>
      <c r="K4290" s="150">
        <v>2337.51513671875</v>
      </c>
      <c r="L4290" s="150">
        <v>4090</v>
      </c>
      <c r="M4290" s="150">
        <v>15741</v>
      </c>
      <c r="N4290" s="150">
        <v>13193</v>
      </c>
      <c r="O4290" s="150">
        <v>11381.9228515625</v>
      </c>
      <c r="P4290" s="150">
        <v>13019.2392578125</v>
      </c>
      <c r="Q4290" s="150">
        <v>5145.642578125</v>
      </c>
      <c r="R4290" s="150">
        <v>10290.2919921875</v>
      </c>
      <c r="S4290" s="150">
        <v>18627.521484375</v>
      </c>
      <c r="T4290" s="150">
        <v>16437</v>
      </c>
      <c r="U4290" s="150">
        <v>2078</v>
      </c>
      <c r="V4290" s="150">
        <v>11230</v>
      </c>
      <c r="W4290" s="150">
        <v>6773</v>
      </c>
      <c r="X4290" s="150">
        <v>27046.587890625</v>
      </c>
      <c r="Y4290" s="150">
        <v>61291.90625</v>
      </c>
      <c r="Z4290" s="150">
        <v>8841.939453125</v>
      </c>
      <c r="AA4290" s="150">
        <v>89783.6875</v>
      </c>
      <c r="AB4290" s="150">
        <v>3560</v>
      </c>
      <c r="AC4290" s="150">
        <v>15991.244140625</v>
      </c>
      <c r="AD4290" s="150">
        <v>17279.30078125</v>
      </c>
      <c r="AE4290" s="150">
        <v>19109.37109375</v>
      </c>
      <c r="AF4290" s="150">
        <v>43157.79296875</v>
      </c>
      <c r="AG4290" s="150">
        <v>129235</v>
      </c>
      <c r="AH4290" s="150">
        <v>25400.55859375</v>
      </c>
      <c r="AI4290" s="150">
        <v>8321</v>
      </c>
      <c r="AJ4290" s="150">
        <v>32190.232421875</v>
      </c>
      <c r="AK4290" s="150">
        <v>9339</v>
      </c>
      <c r="AL4290" s="150">
        <v>690257.5625</v>
      </c>
      <c r="AM4290" s="150">
        <v>528013.0625</v>
      </c>
      <c r="AN4290" s="150">
        <v>162244.40625</v>
      </c>
      <c r="AO4290" s="5" t="s">
        <v>7527</v>
      </c>
    </row>
    <row r="4291" spans="1:41" ht="14.25" x14ac:dyDescent="0.45">
      <c r="A4291" s="150">
        <v>2020</v>
      </c>
      <c r="B4291" s="5" t="s">
        <v>81</v>
      </c>
      <c r="C4291" s="5" t="s">
        <v>279</v>
      </c>
      <c r="D4291" s="5" t="s">
        <v>108</v>
      </c>
      <c r="E4291" s="5" t="s">
        <v>115</v>
      </c>
      <c r="F4291" s="5" t="s">
        <v>116</v>
      </c>
      <c r="G4291" s="5" t="s">
        <v>88</v>
      </c>
      <c r="H4291" s="5" t="s">
        <v>131</v>
      </c>
      <c r="I4291" s="150">
        <v>21343.088019999988</v>
      </c>
      <c r="J4291" s="150">
        <v>48022.637669999996</v>
      </c>
      <c r="K4291" s="150">
        <v>2337.5150792824979</v>
      </c>
      <c r="L4291" s="150">
        <v>4090</v>
      </c>
      <c r="M4291" s="150">
        <v>15741</v>
      </c>
      <c r="N4291" s="150">
        <v>13193</v>
      </c>
      <c r="O4291" s="150">
        <v>11381.92239</v>
      </c>
      <c r="P4291" s="150">
        <v>13019.239627223</v>
      </c>
      <c r="Q4291" s="150">
        <v>5145.64275</v>
      </c>
      <c r="R4291" s="150">
        <v>10290.29167519387</v>
      </c>
      <c r="S4291" s="150">
        <v>18627.521000000001</v>
      </c>
      <c r="T4291" s="150">
        <v>16437</v>
      </c>
      <c r="U4291" s="150">
        <v>2078</v>
      </c>
      <c r="V4291" s="150">
        <v>11230</v>
      </c>
      <c r="W4291" s="150">
        <v>6773</v>
      </c>
      <c r="X4291" s="150">
        <v>27046.588762438081</v>
      </c>
      <c r="Y4291" s="150">
        <v>61291.904439999998</v>
      </c>
      <c r="Z4291" s="150">
        <v>8841.9389999999985</v>
      </c>
      <c r="AA4291" s="150">
        <v>89783.684829999998</v>
      </c>
      <c r="AB4291" s="150">
        <v>3560</v>
      </c>
      <c r="AC4291" s="150">
        <v>15991.2442477</v>
      </c>
      <c r="AD4291" s="150">
        <v>17279.3</v>
      </c>
      <c r="AE4291" s="150">
        <v>19109.370495048741</v>
      </c>
      <c r="AF4291" s="150">
        <v>43157.792000000001</v>
      </c>
      <c r="AG4291" s="150">
        <v>129235</v>
      </c>
      <c r="AH4291" s="150">
        <v>25400.55825265294</v>
      </c>
      <c r="AI4291" s="150">
        <v>8321</v>
      </c>
      <c r="AJ4291" s="150">
        <v>32190.232476399429</v>
      </c>
      <c r="AK4291" s="150">
        <v>9339</v>
      </c>
      <c r="AL4291" s="150">
        <v>690257.5</v>
      </c>
      <c r="AM4291" s="150">
        <v>528013.0625</v>
      </c>
      <c r="AN4291" s="150">
        <v>162244.390625</v>
      </c>
      <c r="AO4291" s="5" t="s">
        <v>7528</v>
      </c>
    </row>
    <row r="4292" spans="1:41" ht="14.25" x14ac:dyDescent="0.45">
      <c r="A4292" s="150">
        <v>2020</v>
      </c>
      <c r="B4292" s="5" t="s">
        <v>81</v>
      </c>
      <c r="C4292" s="5" t="s">
        <v>279</v>
      </c>
      <c r="D4292" s="5" t="s">
        <v>108</v>
      </c>
      <c r="E4292" s="5" t="s">
        <v>29</v>
      </c>
      <c r="F4292" s="5" t="s">
        <v>29</v>
      </c>
      <c r="G4292" s="5" t="s">
        <v>87</v>
      </c>
      <c r="H4292" s="5" t="s">
        <v>131</v>
      </c>
      <c r="I4292" s="150">
        <v>1036.2080078125</v>
      </c>
      <c r="J4292" s="150">
        <v>5590</v>
      </c>
      <c r="K4292" s="150">
        <v>301.54782104492188</v>
      </c>
      <c r="L4292" s="150">
        <v>606</v>
      </c>
      <c r="M4292" s="150">
        <v>1512</v>
      </c>
      <c r="N4292" s="150">
        <v>556</v>
      </c>
      <c r="O4292" s="150">
        <v>1054.5811767578125</v>
      </c>
      <c r="P4292" s="150">
        <v>1706.9468994140625</v>
      </c>
      <c r="Q4292" s="150">
        <v>9.5648584365844727</v>
      </c>
      <c r="R4292" s="150">
        <v>654</v>
      </c>
      <c r="S4292" s="150">
        <v>514.98699951171875</v>
      </c>
      <c r="T4292" s="150">
        <v>2340</v>
      </c>
      <c r="U4292" s="150">
        <v>38</v>
      </c>
      <c r="V4292" s="150">
        <v>1132</v>
      </c>
      <c r="W4292" s="150">
        <v>690</v>
      </c>
      <c r="X4292" s="150">
        <v>3241.15087890625</v>
      </c>
      <c r="Y4292" s="150">
        <v>4396.61474609375</v>
      </c>
      <c r="Z4292" s="150">
        <v>1289.1510009765625</v>
      </c>
      <c r="AA4292" s="150">
        <v>10184.337890625</v>
      </c>
      <c r="AB4292" s="150">
        <v>325</v>
      </c>
      <c r="AC4292" s="150">
        <v>1260.3973388671875</v>
      </c>
      <c r="AD4292" s="150">
        <v>1592</v>
      </c>
      <c r="AE4292" s="150">
        <v>1899.52783203125</v>
      </c>
      <c r="AF4292" s="150">
        <v>1721.9429931640625</v>
      </c>
      <c r="AG4292" s="150">
        <v>11164</v>
      </c>
      <c r="AH4292" s="150">
        <v>1269.9107666015625</v>
      </c>
      <c r="AI4292" s="150">
        <v>924</v>
      </c>
      <c r="AJ4292" s="150">
        <v>1658.5758056640625</v>
      </c>
      <c r="AK4292" s="150">
        <v>686</v>
      </c>
      <c r="AL4292" s="150">
        <v>59354.44140625</v>
      </c>
      <c r="AM4292" s="150">
        <v>44903.26171875</v>
      </c>
      <c r="AN4292" s="150">
        <v>14451.1787109375</v>
      </c>
      <c r="AO4292" s="5" t="s">
        <v>7529</v>
      </c>
    </row>
    <row r="4293" spans="1:41" ht="14.25" x14ac:dyDescent="0.45">
      <c r="A4293" s="150">
        <v>2020</v>
      </c>
      <c r="B4293" s="5" t="s">
        <v>81</v>
      </c>
      <c r="C4293" s="5" t="s">
        <v>279</v>
      </c>
      <c r="D4293" s="5" t="s">
        <v>108</v>
      </c>
      <c r="E4293" s="5" t="s">
        <v>29</v>
      </c>
      <c r="F4293" s="5" t="s">
        <v>29</v>
      </c>
      <c r="G4293" s="5" t="s">
        <v>88</v>
      </c>
      <c r="H4293" s="5" t="s">
        <v>131</v>
      </c>
      <c r="I4293" s="150">
        <v>1036.2080091708619</v>
      </c>
      <c r="J4293" s="150">
        <v>5590</v>
      </c>
      <c r="K4293" s="150">
        <v>301.54781000000003</v>
      </c>
      <c r="L4293" s="150">
        <v>606</v>
      </c>
      <c r="M4293" s="150">
        <v>1512</v>
      </c>
      <c r="N4293" s="150">
        <v>556</v>
      </c>
      <c r="O4293" s="150">
        <v>1054.5811900000001</v>
      </c>
      <c r="P4293" s="150">
        <v>1706.94687</v>
      </c>
      <c r="Q4293" s="150">
        <v>9.5648581271689057</v>
      </c>
      <c r="R4293" s="150">
        <v>654</v>
      </c>
      <c r="S4293" s="150">
        <v>514.98699999999997</v>
      </c>
      <c r="T4293" s="150">
        <v>2340</v>
      </c>
      <c r="U4293" s="150">
        <v>38</v>
      </c>
      <c r="V4293" s="150">
        <v>1132</v>
      </c>
      <c r="W4293" s="150">
        <v>690</v>
      </c>
      <c r="X4293" s="150">
        <v>3241.1507641100111</v>
      </c>
      <c r="Y4293" s="150">
        <v>4396.61456</v>
      </c>
      <c r="Z4293" s="150">
        <v>1289.1510000000001</v>
      </c>
      <c r="AA4293" s="150">
        <v>10184.33783</v>
      </c>
      <c r="AB4293" s="150">
        <v>325</v>
      </c>
      <c r="AC4293" s="150">
        <v>1260.397390000001</v>
      </c>
      <c r="AD4293" s="150">
        <v>1592</v>
      </c>
      <c r="AE4293" s="150">
        <v>1899.5278000000001</v>
      </c>
      <c r="AF4293" s="150">
        <v>1721.943</v>
      </c>
      <c r="AG4293" s="150">
        <v>11164</v>
      </c>
      <c r="AH4293" s="150">
        <v>1269.9107100000001</v>
      </c>
      <c r="AI4293" s="150">
        <v>924</v>
      </c>
      <c r="AJ4293" s="150">
        <v>1658.57583</v>
      </c>
      <c r="AK4293" s="150">
        <v>686</v>
      </c>
      <c r="AL4293" s="150">
        <v>59354.44140625</v>
      </c>
      <c r="AM4293" s="150">
        <v>44903.26171875</v>
      </c>
      <c r="AN4293" s="150">
        <v>14451.177734375</v>
      </c>
      <c r="AO4293" s="5" t="s">
        <v>7530</v>
      </c>
    </row>
    <row r="4294" spans="1:41" ht="14.25" x14ac:dyDescent="0.45">
      <c r="A4294" s="150">
        <v>2020</v>
      </c>
      <c r="B4294" s="5" t="s">
        <v>81</v>
      </c>
      <c r="C4294" s="5" t="s">
        <v>3765</v>
      </c>
      <c r="D4294" s="5" t="s">
        <v>3768</v>
      </c>
      <c r="E4294" s="5" t="s">
        <v>3722</v>
      </c>
      <c r="F4294" s="5" t="s">
        <v>27</v>
      </c>
      <c r="G4294" s="5" t="s">
        <v>87</v>
      </c>
      <c r="H4294" s="5" t="s">
        <v>131</v>
      </c>
      <c r="I4294" s="150">
        <v>238</v>
      </c>
      <c r="J4294" s="150">
        <v>1093</v>
      </c>
      <c r="K4294" s="150">
        <v>0</v>
      </c>
      <c r="L4294" s="150">
        <v>0</v>
      </c>
      <c r="M4294" s="150">
        <v>0</v>
      </c>
      <c r="N4294" s="150">
        <v>0</v>
      </c>
      <c r="O4294" s="150">
        <v>0</v>
      </c>
      <c r="P4294" s="150">
        <v>0</v>
      </c>
      <c r="Q4294" s="150">
        <v>0</v>
      </c>
      <c r="R4294" s="150">
        <v>96.827606201171875</v>
      </c>
      <c r="S4294" s="150">
        <v>0</v>
      </c>
      <c r="T4294" s="150">
        <v>0</v>
      </c>
      <c r="U4294" s="150">
        <v>0</v>
      </c>
      <c r="V4294" s="150">
        <v>0</v>
      </c>
      <c r="W4294" s="150">
        <v>0</v>
      </c>
      <c r="X4294" s="150">
        <v>479.60000610351563</v>
      </c>
      <c r="Y4294" s="150">
        <v>1417</v>
      </c>
      <c r="Z4294" s="150">
        <v>0</v>
      </c>
      <c r="AA4294" s="150">
        <v>0</v>
      </c>
      <c r="AB4294" s="150">
        <v>0</v>
      </c>
      <c r="AC4294" s="150">
        <v>0</v>
      </c>
      <c r="AD4294" s="150">
        <v>209</v>
      </c>
      <c r="AE4294" s="150">
        <v>0</v>
      </c>
      <c r="AF4294" s="150">
        <v>1156.27294921875</v>
      </c>
      <c r="AG4294" s="150">
        <v>0</v>
      </c>
      <c r="AH4294" s="150">
        <v>1893.8482666015625</v>
      </c>
      <c r="AI4294" s="150">
        <v>33.704837799072266</v>
      </c>
      <c r="AJ4294" s="150">
        <v>177.25413513183594</v>
      </c>
      <c r="AK4294" s="150">
        <v>0</v>
      </c>
      <c r="AL4294" s="150">
        <v>6794.5078125</v>
      </c>
      <c r="AM4294" s="150">
        <v>4178.3544921875</v>
      </c>
      <c r="AN4294" s="150">
        <v>2616.153076171875</v>
      </c>
      <c r="AO4294" s="5" t="s">
        <v>7531</v>
      </c>
    </row>
    <row r="4295" spans="1:41" ht="14.25" x14ac:dyDescent="0.45">
      <c r="A4295" s="150">
        <v>2020</v>
      </c>
      <c r="B4295" s="5" t="s">
        <v>81</v>
      </c>
      <c r="C4295" s="5" t="s">
        <v>3765</v>
      </c>
      <c r="D4295" s="5" t="s">
        <v>3768</v>
      </c>
      <c r="E4295" s="5" t="s">
        <v>3722</v>
      </c>
      <c r="F4295" s="5" t="s">
        <v>27</v>
      </c>
      <c r="G4295" s="5" t="s">
        <v>88</v>
      </c>
      <c r="H4295" s="5" t="s">
        <v>131</v>
      </c>
      <c r="I4295" s="150">
        <v>238</v>
      </c>
      <c r="J4295" s="150">
        <v>1093</v>
      </c>
      <c r="K4295" s="150">
        <v>0</v>
      </c>
      <c r="L4295" s="150">
        <v>0</v>
      </c>
      <c r="M4295" s="150">
        <v>0</v>
      </c>
      <c r="N4295" s="150">
        <v>0</v>
      </c>
      <c r="O4295" s="150">
        <v>0</v>
      </c>
      <c r="P4295" s="150">
        <v>0</v>
      </c>
      <c r="Q4295" s="150">
        <v>0</v>
      </c>
      <c r="R4295" s="150">
        <v>96.827606201171875</v>
      </c>
      <c r="S4295" s="150">
        <v>0</v>
      </c>
      <c r="T4295" s="150">
        <v>0</v>
      </c>
      <c r="U4295" s="150">
        <v>0</v>
      </c>
      <c r="V4295" s="150">
        <v>0</v>
      </c>
      <c r="W4295" s="150">
        <v>0</v>
      </c>
      <c r="X4295" s="150">
        <v>479.60000610351563</v>
      </c>
      <c r="Y4295" s="150">
        <v>1417</v>
      </c>
      <c r="Z4295" s="150">
        <v>0</v>
      </c>
      <c r="AA4295" s="150">
        <v>0</v>
      </c>
      <c r="AB4295" s="150">
        <v>0</v>
      </c>
      <c r="AC4295" s="150">
        <v>0</v>
      </c>
      <c r="AD4295" s="150">
        <v>209</v>
      </c>
      <c r="AE4295" s="150">
        <v>0</v>
      </c>
      <c r="AF4295" s="150">
        <v>1156.27294921875</v>
      </c>
      <c r="AG4295" s="150">
        <v>0</v>
      </c>
      <c r="AH4295" s="150">
        <v>1893.8482666015625</v>
      </c>
      <c r="AI4295" s="150">
        <v>33.704837799072266</v>
      </c>
      <c r="AJ4295" s="150">
        <v>177.25413513183594</v>
      </c>
      <c r="AK4295" s="150">
        <v>0</v>
      </c>
      <c r="AL4295" s="150">
        <v>6794.5078125</v>
      </c>
      <c r="AM4295" s="150">
        <v>4178.3544921875</v>
      </c>
      <c r="AN4295" s="150">
        <v>2616.153076171875</v>
      </c>
      <c r="AO4295" s="5" t="s">
        <v>7532</v>
      </c>
    </row>
    <row r="4296" spans="1:41" ht="14.25" x14ac:dyDescent="0.45">
      <c r="A4296" s="150">
        <v>2020</v>
      </c>
      <c r="B4296" s="5" t="s">
        <v>81</v>
      </c>
      <c r="C4296" s="5" t="s">
        <v>3765</v>
      </c>
      <c r="D4296" s="5" t="s">
        <v>3768</v>
      </c>
      <c r="E4296" s="5" t="s">
        <v>3722</v>
      </c>
      <c r="F4296" s="5" t="s">
        <v>6345</v>
      </c>
      <c r="G4296" s="5" t="s">
        <v>87</v>
      </c>
      <c r="H4296" s="5" t="s">
        <v>131</v>
      </c>
      <c r="I4296" s="150">
        <v>6778</v>
      </c>
      <c r="J4296" s="150">
        <v>14547</v>
      </c>
      <c r="K4296" s="150">
        <v>3.6484301090240479</v>
      </c>
      <c r="L4296" s="150">
        <v>532</v>
      </c>
      <c r="M4296" s="150">
        <v>0</v>
      </c>
      <c r="N4296" s="150">
        <v>2650.933349609375</v>
      </c>
      <c r="O4296" s="150">
        <v>393.22015380859375</v>
      </c>
      <c r="P4296" s="150">
        <v>119</v>
      </c>
      <c r="Q4296" s="150">
        <v>3954.9638671875</v>
      </c>
      <c r="R4296" s="150">
        <v>4581.49609375</v>
      </c>
      <c r="S4296" s="150">
        <v>0</v>
      </c>
      <c r="T4296" s="150">
        <v>0</v>
      </c>
      <c r="U4296" s="150">
        <v>0</v>
      </c>
      <c r="V4296" s="150">
        <v>0</v>
      </c>
      <c r="W4296" s="150">
        <v>322</v>
      </c>
      <c r="X4296" s="150">
        <v>8711.400390625</v>
      </c>
      <c r="Y4296" s="150">
        <v>10628</v>
      </c>
      <c r="Z4296" s="150">
        <v>6997.73681640625</v>
      </c>
      <c r="AA4296" s="150">
        <v>402.66989135742188</v>
      </c>
      <c r="AB4296" s="150">
        <v>197</v>
      </c>
      <c r="AC4296" s="150">
        <v>0</v>
      </c>
      <c r="AD4296" s="150">
        <v>12968.1904296875</v>
      </c>
      <c r="AE4296" s="150">
        <v>0</v>
      </c>
      <c r="AF4296" s="150">
        <v>18823.52734375</v>
      </c>
      <c r="AG4296" s="150">
        <v>1493</v>
      </c>
      <c r="AH4296" s="150">
        <v>8242.064453125</v>
      </c>
      <c r="AI4296" s="150">
        <v>2525.8330078125</v>
      </c>
      <c r="AJ4296" s="150">
        <v>1203.7210693359375</v>
      </c>
      <c r="AK4296" s="150">
        <v>1437</v>
      </c>
      <c r="AL4296" s="150">
        <v>107512.3984375</v>
      </c>
      <c r="AM4296" s="150">
        <v>72712.046875</v>
      </c>
      <c r="AN4296" s="150">
        <v>34800.35546875</v>
      </c>
      <c r="AO4296" s="5" t="s">
        <v>7533</v>
      </c>
    </row>
    <row r="4297" spans="1:41" ht="14.25" x14ac:dyDescent="0.45">
      <c r="A4297" s="150">
        <v>2020</v>
      </c>
      <c r="B4297" s="5" t="s">
        <v>81</v>
      </c>
      <c r="C4297" s="5" t="s">
        <v>3765</v>
      </c>
      <c r="D4297" s="5" t="s">
        <v>3768</v>
      </c>
      <c r="E4297" s="5" t="s">
        <v>3722</v>
      </c>
      <c r="F4297" s="5" t="s">
        <v>6345</v>
      </c>
      <c r="G4297" s="5" t="s">
        <v>88</v>
      </c>
      <c r="H4297" s="5" t="s">
        <v>131</v>
      </c>
      <c r="I4297" s="150">
        <v>6778</v>
      </c>
      <c r="J4297" s="150">
        <v>14547</v>
      </c>
      <c r="K4297" s="150">
        <v>3.6484301090240479</v>
      </c>
      <c r="L4297" s="150">
        <v>532</v>
      </c>
      <c r="M4297" s="150">
        <v>0</v>
      </c>
      <c r="N4297" s="150">
        <v>2650.933349609375</v>
      </c>
      <c r="O4297" s="150">
        <v>393.22015380859375</v>
      </c>
      <c r="P4297" s="150">
        <v>119</v>
      </c>
      <c r="Q4297" s="150">
        <v>3954.9638671875</v>
      </c>
      <c r="R4297" s="150">
        <v>4581.49609375</v>
      </c>
      <c r="S4297" s="150">
        <v>0</v>
      </c>
      <c r="T4297" s="150">
        <v>0</v>
      </c>
      <c r="U4297" s="150">
        <v>0</v>
      </c>
      <c r="V4297" s="150">
        <v>0</v>
      </c>
      <c r="W4297" s="150">
        <v>322</v>
      </c>
      <c r="X4297" s="150">
        <v>8711.400390625</v>
      </c>
      <c r="Y4297" s="150">
        <v>10628</v>
      </c>
      <c r="Z4297" s="150">
        <v>6997.73681640625</v>
      </c>
      <c r="AA4297" s="150">
        <v>402.66989135742188</v>
      </c>
      <c r="AB4297" s="150">
        <v>197</v>
      </c>
      <c r="AC4297" s="150">
        <v>0</v>
      </c>
      <c r="AD4297" s="150">
        <v>12968.1904296875</v>
      </c>
      <c r="AE4297" s="150">
        <v>0</v>
      </c>
      <c r="AF4297" s="150">
        <v>18823.52734375</v>
      </c>
      <c r="AG4297" s="150">
        <v>1493</v>
      </c>
      <c r="AH4297" s="150">
        <v>8242.064453125</v>
      </c>
      <c r="AI4297" s="150">
        <v>2525.8330078125</v>
      </c>
      <c r="AJ4297" s="150">
        <v>1203.7210693359375</v>
      </c>
      <c r="AK4297" s="150">
        <v>1437</v>
      </c>
      <c r="AL4297" s="150">
        <v>107512.3984375</v>
      </c>
      <c r="AM4297" s="150">
        <v>72712.046875</v>
      </c>
      <c r="AN4297" s="150">
        <v>34800.35546875</v>
      </c>
      <c r="AO4297" s="5" t="s">
        <v>7534</v>
      </c>
    </row>
    <row r="4298" spans="1:41" ht="14.25" x14ac:dyDescent="0.45">
      <c r="A4298" s="150">
        <v>2020</v>
      </c>
      <c r="B4298" s="5" t="s">
        <v>81</v>
      </c>
      <c r="C4298" s="5" t="s">
        <v>3765</v>
      </c>
      <c r="D4298" s="5" t="s">
        <v>3768</v>
      </c>
      <c r="E4298" s="5" t="s">
        <v>3722</v>
      </c>
      <c r="F4298" s="5" t="s">
        <v>6346</v>
      </c>
      <c r="G4298" s="5" t="s">
        <v>87</v>
      </c>
      <c r="H4298" s="5" t="s">
        <v>131</v>
      </c>
      <c r="I4298" s="150">
        <v>295</v>
      </c>
      <c r="J4298" s="150">
        <v>462</v>
      </c>
      <c r="K4298" s="150">
        <v>0</v>
      </c>
      <c r="L4298" s="150">
        <v>0</v>
      </c>
      <c r="M4298" s="150">
        <v>0</v>
      </c>
      <c r="N4298" s="150">
        <v>1265.3343505859375</v>
      </c>
      <c r="O4298" s="150">
        <v>1483.9906005859375</v>
      </c>
      <c r="P4298" s="150">
        <v>0</v>
      </c>
      <c r="Q4298" s="150">
        <v>106.02500152587891</v>
      </c>
      <c r="R4298" s="150">
        <v>1130.3836669921875</v>
      </c>
      <c r="S4298" s="150">
        <v>0</v>
      </c>
      <c r="T4298" s="150">
        <v>0</v>
      </c>
      <c r="U4298" s="150">
        <v>0</v>
      </c>
      <c r="V4298" s="150">
        <v>0</v>
      </c>
      <c r="W4298" s="150">
        <v>6</v>
      </c>
      <c r="X4298" s="150">
        <v>2013.8485107421875</v>
      </c>
      <c r="Y4298" s="150">
        <v>569</v>
      </c>
      <c r="Z4298" s="150">
        <v>337.79800415039063</v>
      </c>
      <c r="AA4298" s="150">
        <v>0</v>
      </c>
      <c r="AB4298" s="150">
        <v>0</v>
      </c>
      <c r="AC4298" s="150">
        <v>0</v>
      </c>
      <c r="AD4298" s="150">
        <v>641</v>
      </c>
      <c r="AE4298" s="150">
        <v>0</v>
      </c>
      <c r="AF4298" s="150">
        <v>2023.8370361328125</v>
      </c>
      <c r="AG4298" s="150">
        <v>0</v>
      </c>
      <c r="AH4298" s="150">
        <v>1754.799560546875</v>
      </c>
      <c r="AI4298" s="150">
        <v>647</v>
      </c>
      <c r="AJ4298" s="150">
        <v>0</v>
      </c>
      <c r="AK4298" s="150">
        <v>222</v>
      </c>
      <c r="AL4298" s="150">
        <v>12958.0166015625</v>
      </c>
      <c r="AM4298" s="150">
        <v>6189.3779296875</v>
      </c>
      <c r="AN4298" s="150">
        <v>6768.638671875</v>
      </c>
      <c r="AO4298" s="5" t="s">
        <v>7535</v>
      </c>
    </row>
    <row r="4299" spans="1:41" ht="14.25" x14ac:dyDescent="0.45">
      <c r="A4299" s="150">
        <v>2020</v>
      </c>
      <c r="B4299" s="5" t="s">
        <v>81</v>
      </c>
      <c r="C4299" s="5" t="s">
        <v>3765</v>
      </c>
      <c r="D4299" s="5" t="s">
        <v>3768</v>
      </c>
      <c r="E4299" s="5" t="s">
        <v>3722</v>
      </c>
      <c r="F4299" s="5" t="s">
        <v>6346</v>
      </c>
      <c r="G4299" s="5" t="s">
        <v>88</v>
      </c>
      <c r="H4299" s="5" t="s">
        <v>131</v>
      </c>
      <c r="I4299" s="150">
        <v>295</v>
      </c>
      <c r="J4299" s="150">
        <v>462</v>
      </c>
      <c r="K4299" s="150">
        <v>0</v>
      </c>
      <c r="L4299" s="150">
        <v>0</v>
      </c>
      <c r="M4299" s="150">
        <v>0</v>
      </c>
      <c r="N4299" s="150">
        <v>1265.3343505859375</v>
      </c>
      <c r="O4299" s="150">
        <v>1483.9906005859375</v>
      </c>
      <c r="P4299" s="150">
        <v>0</v>
      </c>
      <c r="Q4299" s="150">
        <v>106.02500152587891</v>
      </c>
      <c r="R4299" s="150">
        <v>1130.3836669921875</v>
      </c>
      <c r="S4299" s="150">
        <v>0</v>
      </c>
      <c r="T4299" s="150">
        <v>0</v>
      </c>
      <c r="U4299" s="150">
        <v>0</v>
      </c>
      <c r="V4299" s="150">
        <v>0</v>
      </c>
      <c r="W4299" s="150">
        <v>6</v>
      </c>
      <c r="X4299" s="150">
        <v>2013.8485107421875</v>
      </c>
      <c r="Y4299" s="150">
        <v>569</v>
      </c>
      <c r="Z4299" s="150">
        <v>337.79800415039063</v>
      </c>
      <c r="AA4299" s="150">
        <v>0</v>
      </c>
      <c r="AB4299" s="150">
        <v>0</v>
      </c>
      <c r="AC4299" s="150">
        <v>0</v>
      </c>
      <c r="AD4299" s="150">
        <v>641</v>
      </c>
      <c r="AE4299" s="150">
        <v>0</v>
      </c>
      <c r="AF4299" s="150">
        <v>2023.8370361328125</v>
      </c>
      <c r="AG4299" s="150">
        <v>0</v>
      </c>
      <c r="AH4299" s="150">
        <v>1754.799560546875</v>
      </c>
      <c r="AI4299" s="150">
        <v>647</v>
      </c>
      <c r="AJ4299" s="150">
        <v>0</v>
      </c>
      <c r="AK4299" s="150">
        <v>222</v>
      </c>
      <c r="AL4299" s="150">
        <v>12958.0166015625</v>
      </c>
      <c r="AM4299" s="150">
        <v>6189.3779296875</v>
      </c>
      <c r="AN4299" s="150">
        <v>6768.638671875</v>
      </c>
      <c r="AO4299" s="5" t="s">
        <v>7536</v>
      </c>
    </row>
    <row r="4300" spans="1:41" ht="14.25" x14ac:dyDescent="0.45">
      <c r="A4300" s="150">
        <v>2020</v>
      </c>
      <c r="B4300" s="5" t="s">
        <v>81</v>
      </c>
      <c r="C4300" s="5" t="s">
        <v>3765</v>
      </c>
      <c r="D4300" s="5" t="s">
        <v>3768</v>
      </c>
      <c r="E4300" s="5" t="s">
        <v>3722</v>
      </c>
      <c r="F4300" s="5" t="s">
        <v>30</v>
      </c>
      <c r="G4300" s="5" t="s">
        <v>87</v>
      </c>
      <c r="H4300" s="5" t="s">
        <v>131</v>
      </c>
      <c r="I4300" s="150">
        <v>0</v>
      </c>
      <c r="J4300" s="150">
        <v>634.9169921875</v>
      </c>
      <c r="K4300" s="150">
        <v>447.04617309570313</v>
      </c>
      <c r="L4300" s="150">
        <v>1177</v>
      </c>
      <c r="M4300" s="150">
        <v>0</v>
      </c>
      <c r="N4300" s="150">
        <v>208.66545104980469</v>
      </c>
      <c r="O4300" s="150">
        <v>2380.64990234375</v>
      </c>
      <c r="P4300" s="150">
        <v>12.400759696960449</v>
      </c>
      <c r="Q4300" s="150">
        <v>1543.9959716796875</v>
      </c>
      <c r="R4300" s="150">
        <v>0</v>
      </c>
      <c r="S4300" s="150">
        <v>0</v>
      </c>
      <c r="T4300" s="150">
        <v>172</v>
      </c>
      <c r="U4300" s="150">
        <v>147</v>
      </c>
      <c r="V4300" s="150">
        <v>0</v>
      </c>
      <c r="W4300" s="150">
        <v>1</v>
      </c>
      <c r="X4300" s="150">
        <v>120</v>
      </c>
      <c r="Y4300" s="150">
        <v>286</v>
      </c>
      <c r="Z4300" s="150">
        <v>1637.0699462890625</v>
      </c>
      <c r="AA4300" s="150">
        <v>0</v>
      </c>
      <c r="AB4300" s="150">
        <v>0</v>
      </c>
      <c r="AC4300" s="150">
        <v>1865.0767822265625</v>
      </c>
      <c r="AD4300" s="150">
        <v>2875.85009765625</v>
      </c>
      <c r="AE4300" s="150">
        <v>739.67022705078125</v>
      </c>
      <c r="AF4300" s="150">
        <v>5589.7138671875</v>
      </c>
      <c r="AG4300" s="150">
        <v>0</v>
      </c>
      <c r="AH4300" s="150">
        <v>0</v>
      </c>
      <c r="AI4300" s="150">
        <v>0</v>
      </c>
      <c r="AJ4300" s="150">
        <v>4893.16748046875</v>
      </c>
      <c r="AK4300" s="150">
        <v>185</v>
      </c>
      <c r="AL4300" s="150">
        <v>24916.22265625</v>
      </c>
      <c r="AM4300" s="150">
        <v>18734.677734375</v>
      </c>
      <c r="AN4300" s="150">
        <v>6181.5458984375</v>
      </c>
      <c r="AO4300" s="5" t="s">
        <v>7537</v>
      </c>
    </row>
    <row r="4301" spans="1:41" ht="14.25" x14ac:dyDescent="0.45">
      <c r="A4301" s="150">
        <v>2020</v>
      </c>
      <c r="B4301" s="5" t="s">
        <v>81</v>
      </c>
      <c r="C4301" s="5" t="s">
        <v>3765</v>
      </c>
      <c r="D4301" s="5" t="s">
        <v>3768</v>
      </c>
      <c r="E4301" s="5" t="s">
        <v>3722</v>
      </c>
      <c r="F4301" s="5" t="s">
        <v>30</v>
      </c>
      <c r="G4301" s="5" t="s">
        <v>88</v>
      </c>
      <c r="H4301" s="5" t="s">
        <v>131</v>
      </c>
      <c r="I4301" s="150">
        <v>0</v>
      </c>
      <c r="J4301" s="150">
        <v>634.9169921875</v>
      </c>
      <c r="K4301" s="150">
        <v>447.04617309570313</v>
      </c>
      <c r="L4301" s="150">
        <v>1177</v>
      </c>
      <c r="M4301" s="150">
        <v>0</v>
      </c>
      <c r="N4301" s="150">
        <v>208.66545104980469</v>
      </c>
      <c r="O4301" s="150">
        <v>2380.64990234375</v>
      </c>
      <c r="P4301" s="150">
        <v>12.400759696960449</v>
      </c>
      <c r="Q4301" s="150">
        <v>1543.9959716796875</v>
      </c>
      <c r="R4301" s="150">
        <v>0</v>
      </c>
      <c r="S4301" s="150">
        <v>0</v>
      </c>
      <c r="T4301" s="150">
        <v>172</v>
      </c>
      <c r="U4301" s="150">
        <v>147</v>
      </c>
      <c r="V4301" s="150">
        <v>0</v>
      </c>
      <c r="W4301" s="150">
        <v>1</v>
      </c>
      <c r="X4301" s="150">
        <v>120</v>
      </c>
      <c r="Y4301" s="150">
        <v>286</v>
      </c>
      <c r="Z4301" s="150">
        <v>1637.0699462890625</v>
      </c>
      <c r="AA4301" s="150">
        <v>0</v>
      </c>
      <c r="AB4301" s="150">
        <v>0</v>
      </c>
      <c r="AC4301" s="150">
        <v>1865.0767822265625</v>
      </c>
      <c r="AD4301" s="150">
        <v>2875.85009765625</v>
      </c>
      <c r="AE4301" s="150">
        <v>739.67022705078125</v>
      </c>
      <c r="AF4301" s="150">
        <v>5589.7138671875</v>
      </c>
      <c r="AG4301" s="150">
        <v>0</v>
      </c>
      <c r="AH4301" s="150">
        <v>0</v>
      </c>
      <c r="AI4301" s="150">
        <v>0</v>
      </c>
      <c r="AJ4301" s="150">
        <v>4893.16748046875</v>
      </c>
      <c r="AK4301" s="150">
        <v>185</v>
      </c>
      <c r="AL4301" s="150">
        <v>24916.22265625</v>
      </c>
      <c r="AM4301" s="150">
        <v>18734.677734375</v>
      </c>
      <c r="AN4301" s="150">
        <v>6181.5458984375</v>
      </c>
      <c r="AO4301" s="5" t="s">
        <v>7538</v>
      </c>
    </row>
    <row r="4302" spans="1:41" ht="14.25" x14ac:dyDescent="0.45">
      <c r="A4302" s="150">
        <v>2020</v>
      </c>
      <c r="B4302" s="5" t="s">
        <v>81</v>
      </c>
      <c r="C4302" s="5" t="s">
        <v>3765</v>
      </c>
      <c r="D4302" s="5" t="s">
        <v>3768</v>
      </c>
      <c r="E4302" s="5" t="s">
        <v>3722</v>
      </c>
      <c r="F4302" s="5" t="s">
        <v>84</v>
      </c>
      <c r="G4302" s="5" t="s">
        <v>87</v>
      </c>
      <c r="H4302" s="5" t="s">
        <v>131</v>
      </c>
      <c r="I4302" s="150">
        <v>10561</v>
      </c>
      <c r="J4302" s="150">
        <v>27326</v>
      </c>
      <c r="K4302" s="150">
        <v>3.6484301090240479</v>
      </c>
      <c r="L4302" s="150">
        <v>1677</v>
      </c>
      <c r="M4302" s="150">
        <v>0</v>
      </c>
      <c r="N4302" s="150">
        <v>15817.341796875</v>
      </c>
      <c r="O4302" s="150">
        <v>465.96868896484375</v>
      </c>
      <c r="P4302" s="150">
        <v>254.68124389648438</v>
      </c>
      <c r="Q4302" s="150">
        <v>4730.15966796875</v>
      </c>
      <c r="R4302" s="150">
        <v>6932.17822265625</v>
      </c>
      <c r="S4302" s="150">
        <v>0</v>
      </c>
      <c r="T4302" s="150">
        <v>2</v>
      </c>
      <c r="U4302" s="150">
        <v>0</v>
      </c>
      <c r="V4302" s="150">
        <v>0</v>
      </c>
      <c r="W4302" s="150">
        <v>514.20001220703125</v>
      </c>
      <c r="X4302" s="150">
        <v>11891.7998046875</v>
      </c>
      <c r="Y4302" s="150">
        <v>19751</v>
      </c>
      <c r="Z4302" s="150">
        <v>16460.783203125</v>
      </c>
      <c r="AA4302" s="150">
        <v>402.66989135742188</v>
      </c>
      <c r="AB4302" s="150">
        <v>197</v>
      </c>
      <c r="AC4302" s="150">
        <v>0</v>
      </c>
      <c r="AD4302" s="150">
        <v>26346.48046875</v>
      </c>
      <c r="AE4302" s="150">
        <v>0</v>
      </c>
      <c r="AF4302" s="150">
        <v>30155.724609375</v>
      </c>
      <c r="AG4302" s="150">
        <v>580929</v>
      </c>
      <c r="AH4302" s="150">
        <v>17164.71875</v>
      </c>
      <c r="AI4302" s="150">
        <v>9087.4248046875</v>
      </c>
      <c r="AJ4302" s="150">
        <v>2649.31201171875</v>
      </c>
      <c r="AK4302" s="150">
        <v>2438</v>
      </c>
      <c r="AL4302" s="150">
        <v>785758.125</v>
      </c>
      <c r="AM4302" s="150">
        <v>717646.8125</v>
      </c>
      <c r="AN4302" s="150">
        <v>68111.2421875</v>
      </c>
      <c r="AO4302" s="5" t="s">
        <v>7539</v>
      </c>
    </row>
    <row r="4303" spans="1:41" ht="14.25" x14ac:dyDescent="0.45">
      <c r="A4303" s="150">
        <v>2020</v>
      </c>
      <c r="B4303" s="5" t="s">
        <v>81</v>
      </c>
      <c r="C4303" s="5" t="s">
        <v>3765</v>
      </c>
      <c r="D4303" s="5" t="s">
        <v>3768</v>
      </c>
      <c r="E4303" s="5" t="s">
        <v>3722</v>
      </c>
      <c r="F4303" s="5" t="s">
        <v>84</v>
      </c>
      <c r="G4303" s="5" t="s">
        <v>88</v>
      </c>
      <c r="H4303" s="5" t="s">
        <v>131</v>
      </c>
      <c r="I4303" s="150">
        <v>10561</v>
      </c>
      <c r="J4303" s="150">
        <v>27326</v>
      </c>
      <c r="K4303" s="150">
        <v>3.6484301090240479</v>
      </c>
      <c r="L4303" s="150">
        <v>1677</v>
      </c>
      <c r="M4303" s="150">
        <v>0</v>
      </c>
      <c r="N4303" s="150">
        <v>15817.341796875</v>
      </c>
      <c r="O4303" s="150">
        <v>465.96868896484375</v>
      </c>
      <c r="P4303" s="150">
        <v>254.68124389648438</v>
      </c>
      <c r="Q4303" s="150">
        <v>4730.15966796875</v>
      </c>
      <c r="R4303" s="150">
        <v>6932.17822265625</v>
      </c>
      <c r="S4303" s="150">
        <v>0</v>
      </c>
      <c r="T4303" s="150">
        <v>2</v>
      </c>
      <c r="U4303" s="150">
        <v>0</v>
      </c>
      <c r="V4303" s="150">
        <v>0</v>
      </c>
      <c r="W4303" s="150">
        <v>514.20001220703125</v>
      </c>
      <c r="X4303" s="150">
        <v>11891.7998046875</v>
      </c>
      <c r="Y4303" s="150">
        <v>19751</v>
      </c>
      <c r="Z4303" s="150">
        <v>16460.783203125</v>
      </c>
      <c r="AA4303" s="150">
        <v>402.66989135742188</v>
      </c>
      <c r="AB4303" s="150">
        <v>197</v>
      </c>
      <c r="AC4303" s="150">
        <v>0</v>
      </c>
      <c r="AD4303" s="150">
        <v>26346.48046875</v>
      </c>
      <c r="AE4303" s="150">
        <v>0</v>
      </c>
      <c r="AF4303" s="150">
        <v>30155.724609375</v>
      </c>
      <c r="AG4303" s="150">
        <v>580929</v>
      </c>
      <c r="AH4303" s="150">
        <v>17164.71875</v>
      </c>
      <c r="AI4303" s="150">
        <v>9087.4248046875</v>
      </c>
      <c r="AJ4303" s="150">
        <v>2649.31201171875</v>
      </c>
      <c r="AK4303" s="150">
        <v>2438</v>
      </c>
      <c r="AL4303" s="150">
        <v>785758.125</v>
      </c>
      <c r="AM4303" s="150">
        <v>717646.8125</v>
      </c>
      <c r="AN4303" s="150">
        <v>68111.2421875</v>
      </c>
      <c r="AO4303" s="5" t="s">
        <v>7540</v>
      </c>
    </row>
    <row r="4304" spans="1:41" ht="14.25" x14ac:dyDescent="0.45">
      <c r="A4304" s="150">
        <v>2020</v>
      </c>
      <c r="B4304" s="5" t="s">
        <v>81</v>
      </c>
      <c r="C4304" s="5" t="s">
        <v>3765</v>
      </c>
      <c r="D4304" s="5" t="s">
        <v>3768</v>
      </c>
      <c r="E4304" s="5" t="s">
        <v>3722</v>
      </c>
      <c r="F4304" s="5" t="s">
        <v>24</v>
      </c>
      <c r="G4304" s="5" t="s">
        <v>87</v>
      </c>
      <c r="H4304" s="5" t="s">
        <v>131</v>
      </c>
      <c r="I4304" s="150">
        <v>2940</v>
      </c>
      <c r="J4304" s="150">
        <v>7938</v>
      </c>
      <c r="K4304" s="150">
        <v>0</v>
      </c>
      <c r="L4304" s="150">
        <v>1048</v>
      </c>
      <c r="M4304" s="150">
        <v>0</v>
      </c>
      <c r="N4304" s="150">
        <v>651.29449462890625</v>
      </c>
      <c r="O4304" s="150">
        <v>0</v>
      </c>
      <c r="P4304" s="150">
        <v>0</v>
      </c>
      <c r="Q4304" s="150">
        <v>518.6239013671875</v>
      </c>
      <c r="R4304" s="150">
        <v>152.92225646972656</v>
      </c>
      <c r="S4304" s="150">
        <v>0</v>
      </c>
      <c r="T4304" s="150">
        <v>0</v>
      </c>
      <c r="U4304" s="150">
        <v>0</v>
      </c>
      <c r="V4304" s="150">
        <v>0</v>
      </c>
      <c r="W4304" s="150">
        <v>125</v>
      </c>
      <c r="X4304" s="150">
        <v>924.70001220703125</v>
      </c>
      <c r="Y4304" s="150">
        <v>3968</v>
      </c>
      <c r="Z4304" s="150">
        <v>5657.14697265625</v>
      </c>
      <c r="AA4304" s="150">
        <v>0</v>
      </c>
      <c r="AB4304" s="150">
        <v>0</v>
      </c>
      <c r="AC4304" s="150">
        <v>0</v>
      </c>
      <c r="AD4304" s="150">
        <v>4718.16015625</v>
      </c>
      <c r="AE4304" s="150">
        <v>0</v>
      </c>
      <c r="AF4304" s="150">
        <v>8477.1494140625</v>
      </c>
      <c r="AG4304" s="150">
        <v>0</v>
      </c>
      <c r="AH4304" s="150">
        <v>6580.26806640625</v>
      </c>
      <c r="AI4304" s="150">
        <v>4943.16162109375</v>
      </c>
      <c r="AJ4304" s="150">
        <v>929.43182373046875</v>
      </c>
      <c r="AK4304" s="150">
        <v>171</v>
      </c>
      <c r="AL4304" s="150">
        <v>49742.859375</v>
      </c>
      <c r="AM4304" s="150">
        <v>32280.568359375</v>
      </c>
      <c r="AN4304" s="150">
        <v>17462.291015625</v>
      </c>
      <c r="AO4304" s="5" t="s">
        <v>7541</v>
      </c>
    </row>
    <row r="4305" spans="1:41" ht="14.25" x14ac:dyDescent="0.45">
      <c r="A4305" s="150">
        <v>2020</v>
      </c>
      <c r="B4305" s="5" t="s">
        <v>81</v>
      </c>
      <c r="C4305" s="5" t="s">
        <v>3765</v>
      </c>
      <c r="D4305" s="5" t="s">
        <v>3768</v>
      </c>
      <c r="E4305" s="5" t="s">
        <v>3722</v>
      </c>
      <c r="F4305" s="5" t="s">
        <v>24</v>
      </c>
      <c r="G4305" s="5" t="s">
        <v>88</v>
      </c>
      <c r="H4305" s="5" t="s">
        <v>131</v>
      </c>
      <c r="I4305" s="150">
        <v>2940</v>
      </c>
      <c r="J4305" s="150">
        <v>7938</v>
      </c>
      <c r="K4305" s="150">
        <v>0</v>
      </c>
      <c r="L4305" s="150">
        <v>1048</v>
      </c>
      <c r="M4305" s="150">
        <v>0</v>
      </c>
      <c r="N4305" s="150">
        <v>651.29449462890625</v>
      </c>
      <c r="O4305" s="150">
        <v>0</v>
      </c>
      <c r="P4305" s="150">
        <v>0</v>
      </c>
      <c r="Q4305" s="150">
        <v>518.6239013671875</v>
      </c>
      <c r="R4305" s="150">
        <v>152.92225646972656</v>
      </c>
      <c r="S4305" s="150">
        <v>0</v>
      </c>
      <c r="T4305" s="150">
        <v>0</v>
      </c>
      <c r="U4305" s="150">
        <v>0</v>
      </c>
      <c r="V4305" s="150">
        <v>0</v>
      </c>
      <c r="W4305" s="150">
        <v>125</v>
      </c>
      <c r="X4305" s="150">
        <v>924.70001220703125</v>
      </c>
      <c r="Y4305" s="150">
        <v>3968</v>
      </c>
      <c r="Z4305" s="150">
        <v>5657.14697265625</v>
      </c>
      <c r="AA4305" s="150">
        <v>0</v>
      </c>
      <c r="AB4305" s="150">
        <v>0</v>
      </c>
      <c r="AC4305" s="150">
        <v>0</v>
      </c>
      <c r="AD4305" s="150">
        <v>4718.16015625</v>
      </c>
      <c r="AE4305" s="150">
        <v>0</v>
      </c>
      <c r="AF4305" s="150">
        <v>8477.1494140625</v>
      </c>
      <c r="AG4305" s="150">
        <v>0</v>
      </c>
      <c r="AH4305" s="150">
        <v>6580.26806640625</v>
      </c>
      <c r="AI4305" s="150">
        <v>4943.16162109375</v>
      </c>
      <c r="AJ4305" s="150">
        <v>929.43182373046875</v>
      </c>
      <c r="AK4305" s="150">
        <v>171</v>
      </c>
      <c r="AL4305" s="150">
        <v>49742.859375</v>
      </c>
      <c r="AM4305" s="150">
        <v>32280.568359375</v>
      </c>
      <c r="AN4305" s="150">
        <v>17462.291015625</v>
      </c>
      <c r="AO4305" s="5" t="s">
        <v>7542</v>
      </c>
    </row>
    <row r="4306" spans="1:41" ht="14.25" x14ac:dyDescent="0.45">
      <c r="A4306" s="150">
        <v>2020</v>
      </c>
      <c r="B4306" s="5" t="s">
        <v>81</v>
      </c>
      <c r="C4306" s="5" t="s">
        <v>3765</v>
      </c>
      <c r="D4306" s="5" t="s">
        <v>3768</v>
      </c>
      <c r="E4306" s="5" t="s">
        <v>3722</v>
      </c>
      <c r="F4306" s="5" t="s">
        <v>214</v>
      </c>
      <c r="G4306" s="5" t="s">
        <v>87</v>
      </c>
      <c r="H4306" s="5" t="s">
        <v>131</v>
      </c>
      <c r="I4306" s="150"/>
      <c r="J4306" s="150">
        <v>0</v>
      </c>
      <c r="K4306" s="150"/>
      <c r="L4306" s="150"/>
      <c r="M4306" s="150"/>
      <c r="N4306" s="150">
        <v>0</v>
      </c>
      <c r="O4306" s="150"/>
      <c r="P4306" s="150"/>
      <c r="Q4306" s="150"/>
      <c r="R4306" s="150">
        <v>0</v>
      </c>
      <c r="S4306" s="150">
        <v>0</v>
      </c>
      <c r="T4306" s="150">
        <v>0</v>
      </c>
      <c r="U4306" s="150"/>
      <c r="V4306" s="150">
        <v>0</v>
      </c>
      <c r="W4306" s="150"/>
      <c r="X4306" s="150"/>
      <c r="Y4306" s="150">
        <v>0</v>
      </c>
      <c r="Z4306" s="150">
        <v>0</v>
      </c>
      <c r="AA4306" s="150"/>
      <c r="AB4306" s="150">
        <v>0</v>
      </c>
      <c r="AC4306" s="150"/>
      <c r="AD4306" s="150">
        <v>0</v>
      </c>
      <c r="AE4306" s="150">
        <v>0</v>
      </c>
      <c r="AF4306" s="150"/>
      <c r="AG4306" s="150">
        <v>85</v>
      </c>
      <c r="AH4306" s="150">
        <v>0</v>
      </c>
      <c r="AI4306" s="150"/>
      <c r="AJ4306" s="150">
        <v>0</v>
      </c>
      <c r="AK4306" s="150"/>
      <c r="AL4306" s="150">
        <v>85</v>
      </c>
      <c r="AM4306" s="150">
        <v>85</v>
      </c>
      <c r="AN4306" s="150">
        <v>0</v>
      </c>
      <c r="AO4306" s="5" t="s">
        <v>7543</v>
      </c>
    </row>
    <row r="4307" spans="1:41" ht="14.25" x14ac:dyDescent="0.45">
      <c r="A4307" s="150">
        <v>2020</v>
      </c>
      <c r="B4307" s="5" t="s">
        <v>81</v>
      </c>
      <c r="C4307" s="5" t="s">
        <v>3765</v>
      </c>
      <c r="D4307" s="5" t="s">
        <v>3768</v>
      </c>
      <c r="E4307" s="5" t="s">
        <v>3722</v>
      </c>
      <c r="F4307" s="5" t="s">
        <v>214</v>
      </c>
      <c r="G4307" s="5" t="s">
        <v>88</v>
      </c>
      <c r="H4307" s="5" t="s">
        <v>131</v>
      </c>
      <c r="I4307" s="150"/>
      <c r="J4307" s="150">
        <v>0</v>
      </c>
      <c r="K4307" s="150"/>
      <c r="L4307" s="150"/>
      <c r="M4307" s="150"/>
      <c r="N4307" s="150">
        <v>0</v>
      </c>
      <c r="O4307" s="150"/>
      <c r="P4307" s="150"/>
      <c r="Q4307" s="150"/>
      <c r="R4307" s="150">
        <v>0</v>
      </c>
      <c r="S4307" s="150">
        <v>0</v>
      </c>
      <c r="T4307" s="150">
        <v>0</v>
      </c>
      <c r="U4307" s="150"/>
      <c r="V4307" s="150">
        <v>0</v>
      </c>
      <c r="W4307" s="150"/>
      <c r="X4307" s="150"/>
      <c r="Y4307" s="150">
        <v>0</v>
      </c>
      <c r="Z4307" s="150">
        <v>0</v>
      </c>
      <c r="AA4307" s="150"/>
      <c r="AB4307" s="150">
        <v>0</v>
      </c>
      <c r="AC4307" s="150"/>
      <c r="AD4307" s="150">
        <v>0</v>
      </c>
      <c r="AE4307" s="150">
        <v>0</v>
      </c>
      <c r="AF4307" s="150"/>
      <c r="AG4307" s="150">
        <v>85</v>
      </c>
      <c r="AH4307" s="150">
        <v>0</v>
      </c>
      <c r="AI4307" s="150"/>
      <c r="AJ4307" s="150">
        <v>0</v>
      </c>
      <c r="AK4307" s="150"/>
      <c r="AL4307" s="150">
        <v>85</v>
      </c>
      <c r="AM4307" s="150">
        <v>85</v>
      </c>
      <c r="AN4307" s="150">
        <v>0</v>
      </c>
      <c r="AO4307" s="5" t="s">
        <v>7544</v>
      </c>
    </row>
    <row r="4308" spans="1:41" ht="14.25" x14ac:dyDescent="0.45">
      <c r="A4308" s="150">
        <v>2020</v>
      </c>
      <c r="B4308" s="5" t="s">
        <v>81</v>
      </c>
      <c r="C4308" s="5" t="s">
        <v>3765</v>
      </c>
      <c r="D4308" s="5" t="s">
        <v>3768</v>
      </c>
      <c r="E4308" s="5" t="s">
        <v>3722</v>
      </c>
      <c r="F4308" s="5" t="s">
        <v>86</v>
      </c>
      <c r="G4308" s="5" t="s">
        <v>87</v>
      </c>
      <c r="H4308" s="5" t="s">
        <v>131</v>
      </c>
      <c r="I4308" s="150">
        <v>10561</v>
      </c>
      <c r="J4308" s="150">
        <v>30278</v>
      </c>
      <c r="K4308" s="150">
        <v>3.6484301090240479</v>
      </c>
      <c r="L4308" s="150">
        <v>1677</v>
      </c>
      <c r="M4308" s="150">
        <v>0</v>
      </c>
      <c r="N4308" s="150">
        <v>15817.341796875</v>
      </c>
      <c r="O4308" s="150">
        <v>465.96868896484375</v>
      </c>
      <c r="P4308" s="150">
        <v>254.68124389648438</v>
      </c>
      <c r="Q4308" s="150">
        <v>4730.15966796875</v>
      </c>
      <c r="R4308" s="150">
        <v>6932.17822265625</v>
      </c>
      <c r="S4308" s="150">
        <v>0</v>
      </c>
      <c r="T4308" s="150">
        <v>2</v>
      </c>
      <c r="U4308" s="150">
        <v>0</v>
      </c>
      <c r="V4308" s="150">
        <v>0</v>
      </c>
      <c r="W4308" s="150">
        <v>514.20001220703125</v>
      </c>
      <c r="X4308" s="150">
        <v>11891.7998046875</v>
      </c>
      <c r="Y4308" s="150">
        <v>19862</v>
      </c>
      <c r="Z4308" s="150">
        <v>16460.783203125</v>
      </c>
      <c r="AA4308" s="150">
        <v>402.66989135742188</v>
      </c>
      <c r="AB4308" s="150">
        <v>197</v>
      </c>
      <c r="AC4308" s="150">
        <v>0</v>
      </c>
      <c r="AD4308" s="150">
        <v>26346.48046875</v>
      </c>
      <c r="AE4308" s="150">
        <v>0</v>
      </c>
      <c r="AF4308" s="150">
        <v>30155.724609375</v>
      </c>
      <c r="AG4308" s="150">
        <v>580844</v>
      </c>
      <c r="AH4308" s="150">
        <v>17164.71875</v>
      </c>
      <c r="AI4308" s="150">
        <v>10114.6181640625</v>
      </c>
      <c r="AJ4308" s="150">
        <v>2649.31201171875</v>
      </c>
      <c r="AK4308" s="150">
        <v>2438</v>
      </c>
      <c r="AL4308" s="150">
        <v>789763.3125</v>
      </c>
      <c r="AM4308" s="150">
        <v>720624.8125</v>
      </c>
      <c r="AN4308" s="150">
        <v>69138.4375</v>
      </c>
      <c r="AO4308" s="5" t="s">
        <v>7545</v>
      </c>
    </row>
    <row r="4309" spans="1:41" ht="14.25" x14ac:dyDescent="0.45">
      <c r="A4309" s="150">
        <v>2020</v>
      </c>
      <c r="B4309" s="5" t="s">
        <v>81</v>
      </c>
      <c r="C4309" s="5" t="s">
        <v>3765</v>
      </c>
      <c r="D4309" s="5" t="s">
        <v>3768</v>
      </c>
      <c r="E4309" s="5" t="s">
        <v>3722</v>
      </c>
      <c r="F4309" s="5" t="s">
        <v>86</v>
      </c>
      <c r="G4309" s="5" t="s">
        <v>88</v>
      </c>
      <c r="H4309" s="5" t="s">
        <v>131</v>
      </c>
      <c r="I4309" s="150">
        <v>10561</v>
      </c>
      <c r="J4309" s="150">
        <v>30278</v>
      </c>
      <c r="K4309" s="150">
        <v>3.6484301090240479</v>
      </c>
      <c r="L4309" s="150">
        <v>1677</v>
      </c>
      <c r="M4309" s="150">
        <v>0</v>
      </c>
      <c r="N4309" s="150">
        <v>15817.341796875</v>
      </c>
      <c r="O4309" s="150">
        <v>465.96868896484375</v>
      </c>
      <c r="P4309" s="150">
        <v>254.68124389648438</v>
      </c>
      <c r="Q4309" s="150">
        <v>4730.15966796875</v>
      </c>
      <c r="R4309" s="150">
        <v>6932.17822265625</v>
      </c>
      <c r="S4309" s="150">
        <v>0</v>
      </c>
      <c r="T4309" s="150">
        <v>2</v>
      </c>
      <c r="U4309" s="150">
        <v>0</v>
      </c>
      <c r="V4309" s="150">
        <v>0</v>
      </c>
      <c r="W4309" s="150">
        <v>514.20001220703125</v>
      </c>
      <c r="X4309" s="150">
        <v>11891.7998046875</v>
      </c>
      <c r="Y4309" s="150">
        <v>19862</v>
      </c>
      <c r="Z4309" s="150">
        <v>16460.783203125</v>
      </c>
      <c r="AA4309" s="150">
        <v>402.66989135742188</v>
      </c>
      <c r="AB4309" s="150">
        <v>197</v>
      </c>
      <c r="AC4309" s="150">
        <v>0</v>
      </c>
      <c r="AD4309" s="150">
        <v>26346.48046875</v>
      </c>
      <c r="AE4309" s="150">
        <v>0</v>
      </c>
      <c r="AF4309" s="150">
        <v>30155.724609375</v>
      </c>
      <c r="AG4309" s="150">
        <v>580844</v>
      </c>
      <c r="AH4309" s="150">
        <v>17164.71875</v>
      </c>
      <c r="AI4309" s="150">
        <v>10114.6181640625</v>
      </c>
      <c r="AJ4309" s="150">
        <v>2649.31201171875</v>
      </c>
      <c r="AK4309" s="150">
        <v>2438</v>
      </c>
      <c r="AL4309" s="150">
        <v>789763.3125</v>
      </c>
      <c r="AM4309" s="150">
        <v>720624.8125</v>
      </c>
      <c r="AN4309" s="150">
        <v>69138.4375</v>
      </c>
      <c r="AO4309" s="5" t="s">
        <v>7546</v>
      </c>
    </row>
    <row r="4310" spans="1:41" ht="14.25" x14ac:dyDescent="0.45">
      <c r="A4310" s="150">
        <v>2020</v>
      </c>
      <c r="B4310" s="5" t="s">
        <v>81</v>
      </c>
      <c r="C4310" s="5" t="s">
        <v>3765</v>
      </c>
      <c r="D4310" s="5" t="s">
        <v>3768</v>
      </c>
      <c r="E4310" s="5" t="s">
        <v>3722</v>
      </c>
      <c r="F4310" s="5" t="s">
        <v>92</v>
      </c>
      <c r="G4310" s="5" t="s">
        <v>87</v>
      </c>
      <c r="H4310" s="5" t="s">
        <v>131</v>
      </c>
      <c r="I4310" s="150">
        <v>0</v>
      </c>
      <c r="J4310" s="150">
        <v>1863</v>
      </c>
      <c r="K4310" s="150">
        <v>0</v>
      </c>
      <c r="L4310" s="150">
        <v>5</v>
      </c>
      <c r="M4310" s="150">
        <v>0</v>
      </c>
      <c r="N4310" s="150">
        <v>10677.7060546875</v>
      </c>
      <c r="O4310" s="150">
        <v>0</v>
      </c>
      <c r="P4310" s="150">
        <v>135.68124389648438</v>
      </c>
      <c r="Q4310" s="150">
        <v>0</v>
      </c>
      <c r="R4310" s="150">
        <v>0</v>
      </c>
      <c r="S4310" s="150">
        <v>0</v>
      </c>
      <c r="T4310" s="150">
        <v>0</v>
      </c>
      <c r="U4310" s="150">
        <v>0</v>
      </c>
      <c r="V4310" s="150">
        <v>0</v>
      </c>
      <c r="W4310" s="150">
        <v>5</v>
      </c>
      <c r="X4310" s="150">
        <v>0</v>
      </c>
      <c r="Y4310" s="150">
        <v>12</v>
      </c>
      <c r="Z4310" s="150">
        <v>0</v>
      </c>
      <c r="AA4310" s="150">
        <v>0</v>
      </c>
      <c r="AB4310" s="150">
        <v>0</v>
      </c>
      <c r="AC4310" s="150">
        <v>0</v>
      </c>
      <c r="AD4310" s="150">
        <v>0</v>
      </c>
      <c r="AE4310" s="150">
        <v>0</v>
      </c>
      <c r="AF4310" s="150">
        <v>14.659000396728516</v>
      </c>
      <c r="AG4310" s="150">
        <v>0</v>
      </c>
      <c r="AH4310" s="150">
        <v>0</v>
      </c>
      <c r="AI4310" s="150">
        <v>0</v>
      </c>
      <c r="AJ4310" s="150">
        <v>56.124580383300781</v>
      </c>
      <c r="AK4310" s="150">
        <v>0</v>
      </c>
      <c r="AL4310" s="150">
        <v>12769.171875</v>
      </c>
      <c r="AM4310" s="150">
        <v>12764.171875</v>
      </c>
      <c r="AN4310" s="150">
        <v>5</v>
      </c>
      <c r="AO4310" s="5" t="s">
        <v>7547</v>
      </c>
    </row>
    <row r="4311" spans="1:41" ht="14.25" x14ac:dyDescent="0.45">
      <c r="A4311" s="150">
        <v>2020</v>
      </c>
      <c r="B4311" s="5" t="s">
        <v>81</v>
      </c>
      <c r="C4311" s="5" t="s">
        <v>3765</v>
      </c>
      <c r="D4311" s="5" t="s">
        <v>3768</v>
      </c>
      <c r="E4311" s="5" t="s">
        <v>3722</v>
      </c>
      <c r="F4311" s="5" t="s">
        <v>92</v>
      </c>
      <c r="G4311" s="5" t="s">
        <v>88</v>
      </c>
      <c r="H4311" s="5" t="s">
        <v>131</v>
      </c>
      <c r="I4311" s="150">
        <v>0</v>
      </c>
      <c r="J4311" s="150">
        <v>1863</v>
      </c>
      <c r="K4311" s="150">
        <v>0</v>
      </c>
      <c r="L4311" s="150">
        <v>5</v>
      </c>
      <c r="M4311" s="150">
        <v>0</v>
      </c>
      <c r="N4311" s="150">
        <v>10677.7060546875</v>
      </c>
      <c r="O4311" s="150">
        <v>0</v>
      </c>
      <c r="P4311" s="150">
        <v>135.68124389648438</v>
      </c>
      <c r="Q4311" s="150">
        <v>0</v>
      </c>
      <c r="R4311" s="150">
        <v>0</v>
      </c>
      <c r="S4311" s="150">
        <v>0</v>
      </c>
      <c r="T4311" s="150">
        <v>0</v>
      </c>
      <c r="U4311" s="150">
        <v>0</v>
      </c>
      <c r="V4311" s="150">
        <v>0</v>
      </c>
      <c r="W4311" s="150">
        <v>5</v>
      </c>
      <c r="X4311" s="150">
        <v>0</v>
      </c>
      <c r="Y4311" s="150">
        <v>12</v>
      </c>
      <c r="Z4311" s="150">
        <v>0</v>
      </c>
      <c r="AA4311" s="150">
        <v>0</v>
      </c>
      <c r="AB4311" s="150">
        <v>0</v>
      </c>
      <c r="AC4311" s="150">
        <v>0</v>
      </c>
      <c r="AD4311" s="150">
        <v>0</v>
      </c>
      <c r="AE4311" s="150">
        <v>0</v>
      </c>
      <c r="AF4311" s="150">
        <v>14.659000396728516</v>
      </c>
      <c r="AG4311" s="150">
        <v>0</v>
      </c>
      <c r="AH4311" s="150">
        <v>0</v>
      </c>
      <c r="AI4311" s="150">
        <v>0</v>
      </c>
      <c r="AJ4311" s="150">
        <v>56.124580383300781</v>
      </c>
      <c r="AK4311" s="150">
        <v>0</v>
      </c>
      <c r="AL4311" s="150">
        <v>12769.171875</v>
      </c>
      <c r="AM4311" s="150">
        <v>12764.171875</v>
      </c>
      <c r="AN4311" s="150">
        <v>5</v>
      </c>
      <c r="AO4311" s="5" t="s">
        <v>7548</v>
      </c>
    </row>
    <row r="4312" spans="1:41" ht="14.25" x14ac:dyDescent="0.45">
      <c r="A4312" s="150">
        <v>2020</v>
      </c>
      <c r="B4312" s="5" t="s">
        <v>81</v>
      </c>
      <c r="C4312" s="5" t="s">
        <v>3765</v>
      </c>
      <c r="D4312" s="5" t="s">
        <v>3768</v>
      </c>
      <c r="E4312" s="5" t="s">
        <v>3722</v>
      </c>
      <c r="F4312" s="5" t="s">
        <v>225</v>
      </c>
      <c r="G4312" s="5" t="s">
        <v>87</v>
      </c>
      <c r="H4312" s="5" t="s">
        <v>131</v>
      </c>
      <c r="I4312" s="150">
        <v>0</v>
      </c>
      <c r="J4312" s="150">
        <v>0</v>
      </c>
      <c r="K4312" s="150">
        <v>0</v>
      </c>
      <c r="L4312" s="150">
        <v>0</v>
      </c>
      <c r="M4312" s="150">
        <v>0</v>
      </c>
      <c r="N4312" s="150">
        <v>0</v>
      </c>
      <c r="O4312" s="150">
        <v>0</v>
      </c>
      <c r="P4312" s="150">
        <v>0</v>
      </c>
      <c r="Q4312" s="150">
        <v>0</v>
      </c>
      <c r="R4312" s="150">
        <v>67.09783935546875</v>
      </c>
      <c r="S4312" s="150">
        <v>0</v>
      </c>
      <c r="T4312" s="150">
        <v>0</v>
      </c>
      <c r="U4312" s="150">
        <v>0</v>
      </c>
      <c r="V4312" s="150">
        <v>0</v>
      </c>
      <c r="W4312" s="150">
        <v>53</v>
      </c>
      <c r="X4312" s="150">
        <v>0</v>
      </c>
      <c r="Y4312" s="150">
        <v>0</v>
      </c>
      <c r="Z4312" s="150">
        <v>0</v>
      </c>
      <c r="AA4312" s="150">
        <v>0</v>
      </c>
      <c r="AB4312" s="150">
        <v>0</v>
      </c>
      <c r="AC4312" s="150">
        <v>0</v>
      </c>
      <c r="AD4312" s="150">
        <v>0</v>
      </c>
      <c r="AE4312" s="150">
        <v>0</v>
      </c>
      <c r="AF4312" s="150">
        <v>3.124000072479248</v>
      </c>
      <c r="AG4312" s="150">
        <v>0</v>
      </c>
      <c r="AH4312" s="150">
        <v>272.22586059570313</v>
      </c>
      <c r="AI4312" s="150">
        <v>0</v>
      </c>
      <c r="AJ4312" s="150">
        <v>0</v>
      </c>
      <c r="AK4312" s="150">
        <v>0</v>
      </c>
      <c r="AL4312" s="150">
        <v>395.44769287109375</v>
      </c>
      <c r="AM4312" s="150">
        <v>70.221839904785156</v>
      </c>
      <c r="AN4312" s="150">
        <v>325.22586059570313</v>
      </c>
      <c r="AO4312" s="5" t="s">
        <v>7549</v>
      </c>
    </row>
    <row r="4313" spans="1:41" ht="14.25" x14ac:dyDescent="0.45">
      <c r="A4313" s="150">
        <v>2020</v>
      </c>
      <c r="B4313" s="5" t="s">
        <v>81</v>
      </c>
      <c r="C4313" s="5" t="s">
        <v>3765</v>
      </c>
      <c r="D4313" s="5" t="s">
        <v>3768</v>
      </c>
      <c r="E4313" s="5" t="s">
        <v>3722</v>
      </c>
      <c r="F4313" s="5" t="s">
        <v>225</v>
      </c>
      <c r="G4313" s="5" t="s">
        <v>88</v>
      </c>
      <c r="H4313" s="5" t="s">
        <v>131</v>
      </c>
      <c r="I4313" s="150">
        <v>0</v>
      </c>
      <c r="J4313" s="150">
        <v>0</v>
      </c>
      <c r="K4313" s="150">
        <v>0</v>
      </c>
      <c r="L4313" s="150">
        <v>0</v>
      </c>
      <c r="M4313" s="150">
        <v>0</v>
      </c>
      <c r="N4313" s="150">
        <v>0</v>
      </c>
      <c r="O4313" s="150">
        <v>0</v>
      </c>
      <c r="P4313" s="150">
        <v>0</v>
      </c>
      <c r="Q4313" s="150">
        <v>0</v>
      </c>
      <c r="R4313" s="150">
        <v>67.09783935546875</v>
      </c>
      <c r="S4313" s="150">
        <v>0</v>
      </c>
      <c r="T4313" s="150">
        <v>0</v>
      </c>
      <c r="U4313" s="150">
        <v>0</v>
      </c>
      <c r="V4313" s="150">
        <v>0</v>
      </c>
      <c r="W4313" s="150">
        <v>53</v>
      </c>
      <c r="X4313" s="150">
        <v>0</v>
      </c>
      <c r="Y4313" s="150">
        <v>0</v>
      </c>
      <c r="Z4313" s="150">
        <v>0</v>
      </c>
      <c r="AA4313" s="150">
        <v>0</v>
      </c>
      <c r="AB4313" s="150">
        <v>0</v>
      </c>
      <c r="AC4313" s="150">
        <v>0</v>
      </c>
      <c r="AD4313" s="150">
        <v>0</v>
      </c>
      <c r="AE4313" s="150">
        <v>0</v>
      </c>
      <c r="AF4313" s="150">
        <v>3.124000072479248</v>
      </c>
      <c r="AG4313" s="150">
        <v>0</v>
      </c>
      <c r="AH4313" s="150">
        <v>272.22586059570313</v>
      </c>
      <c r="AI4313" s="150">
        <v>0</v>
      </c>
      <c r="AJ4313" s="150">
        <v>0</v>
      </c>
      <c r="AK4313" s="150">
        <v>0</v>
      </c>
      <c r="AL4313" s="150">
        <v>395.44769287109375</v>
      </c>
      <c r="AM4313" s="150">
        <v>70.221839904785156</v>
      </c>
      <c r="AN4313" s="150">
        <v>325.22586059570313</v>
      </c>
      <c r="AO4313" s="5" t="s">
        <v>7550</v>
      </c>
    </row>
    <row r="4314" spans="1:41" ht="14.25" x14ac:dyDescent="0.45">
      <c r="A4314" s="150">
        <v>2020</v>
      </c>
      <c r="B4314" s="5" t="s">
        <v>81</v>
      </c>
      <c r="C4314" s="5" t="s">
        <v>3765</v>
      </c>
      <c r="D4314" s="5" t="s">
        <v>3768</v>
      </c>
      <c r="E4314" s="5" t="s">
        <v>3722</v>
      </c>
      <c r="F4314" s="5" t="s">
        <v>3770</v>
      </c>
      <c r="G4314" s="5" t="s">
        <v>87</v>
      </c>
      <c r="H4314" s="5" t="s">
        <v>131</v>
      </c>
      <c r="I4314" s="150"/>
      <c r="J4314" s="150">
        <v>0</v>
      </c>
      <c r="K4314" s="150">
        <v>0</v>
      </c>
      <c r="L4314" s="150"/>
      <c r="M4314" s="150"/>
      <c r="N4314" s="150">
        <v>0</v>
      </c>
      <c r="O4314" s="150"/>
      <c r="P4314" s="150"/>
      <c r="Q4314" s="150">
        <v>22.690435409545898</v>
      </c>
      <c r="R4314" s="150">
        <v>0</v>
      </c>
      <c r="S4314" s="150">
        <v>0</v>
      </c>
      <c r="T4314" s="150">
        <v>0</v>
      </c>
      <c r="U4314" s="150">
        <v>0</v>
      </c>
      <c r="V4314" s="150">
        <v>0</v>
      </c>
      <c r="W4314" s="150"/>
      <c r="X4314" s="150"/>
      <c r="Y4314" s="150">
        <v>0</v>
      </c>
      <c r="Z4314" s="150">
        <v>0</v>
      </c>
      <c r="AA4314" s="150"/>
      <c r="AB4314" s="150">
        <v>0</v>
      </c>
      <c r="AC4314" s="150"/>
      <c r="AD4314" s="150">
        <v>44.669998168945313</v>
      </c>
      <c r="AE4314" s="150"/>
      <c r="AF4314" s="150"/>
      <c r="AG4314" s="150">
        <v>636077</v>
      </c>
      <c r="AH4314" s="150">
        <v>0</v>
      </c>
      <c r="AI4314" s="150"/>
      <c r="AJ4314" s="150">
        <v>0</v>
      </c>
      <c r="AK4314" s="150"/>
      <c r="AL4314" s="150">
        <v>636144.375</v>
      </c>
      <c r="AM4314" s="150">
        <v>636099.6875</v>
      </c>
      <c r="AN4314" s="150">
        <v>44.669998168945313</v>
      </c>
      <c r="AO4314" s="5" t="s">
        <v>7551</v>
      </c>
    </row>
    <row r="4315" spans="1:41" ht="14.25" x14ac:dyDescent="0.45">
      <c r="A4315" s="150">
        <v>2020</v>
      </c>
      <c r="B4315" s="5" t="s">
        <v>81</v>
      </c>
      <c r="C4315" s="5" t="s">
        <v>3765</v>
      </c>
      <c r="D4315" s="5" t="s">
        <v>3768</v>
      </c>
      <c r="E4315" s="5" t="s">
        <v>3722</v>
      </c>
      <c r="F4315" s="5" t="s">
        <v>3770</v>
      </c>
      <c r="G4315" s="5" t="s">
        <v>88</v>
      </c>
      <c r="H4315" s="5" t="s">
        <v>131</v>
      </c>
      <c r="I4315" s="150"/>
      <c r="J4315" s="150">
        <v>0</v>
      </c>
      <c r="K4315" s="150">
        <v>0</v>
      </c>
      <c r="L4315" s="150"/>
      <c r="M4315" s="150"/>
      <c r="N4315" s="150">
        <v>0</v>
      </c>
      <c r="O4315" s="150"/>
      <c r="P4315" s="150"/>
      <c r="Q4315" s="150">
        <v>22.690435409545898</v>
      </c>
      <c r="R4315" s="150">
        <v>0</v>
      </c>
      <c r="S4315" s="150">
        <v>0</v>
      </c>
      <c r="T4315" s="150">
        <v>0</v>
      </c>
      <c r="U4315" s="150">
        <v>0</v>
      </c>
      <c r="V4315" s="150">
        <v>0</v>
      </c>
      <c r="W4315" s="150"/>
      <c r="X4315" s="150"/>
      <c r="Y4315" s="150">
        <v>0</v>
      </c>
      <c r="Z4315" s="150">
        <v>0</v>
      </c>
      <c r="AA4315" s="150"/>
      <c r="AB4315" s="150">
        <v>0</v>
      </c>
      <c r="AC4315" s="150"/>
      <c r="AD4315" s="150">
        <v>44.669998168945313</v>
      </c>
      <c r="AE4315" s="150"/>
      <c r="AF4315" s="150"/>
      <c r="AG4315" s="150">
        <v>636077</v>
      </c>
      <c r="AH4315" s="150">
        <v>0</v>
      </c>
      <c r="AI4315" s="150"/>
      <c r="AJ4315" s="150">
        <v>0</v>
      </c>
      <c r="AK4315" s="150"/>
      <c r="AL4315" s="150">
        <v>636144.375</v>
      </c>
      <c r="AM4315" s="150">
        <v>636099.6875</v>
      </c>
      <c r="AN4315" s="150">
        <v>44.669998168945313</v>
      </c>
      <c r="AO4315" s="5" t="s">
        <v>7552</v>
      </c>
    </row>
    <row r="4316" spans="1:41" ht="14.25" x14ac:dyDescent="0.45">
      <c r="A4316" s="150">
        <v>2020</v>
      </c>
      <c r="B4316" s="5" t="s">
        <v>81</v>
      </c>
      <c r="C4316" s="5" t="s">
        <v>3765</v>
      </c>
      <c r="D4316" s="5" t="s">
        <v>3768</v>
      </c>
      <c r="E4316" s="5" t="s">
        <v>3722</v>
      </c>
      <c r="F4316" s="5" t="s">
        <v>110</v>
      </c>
      <c r="G4316" s="5" t="s">
        <v>87</v>
      </c>
      <c r="H4316" s="5" t="s">
        <v>131</v>
      </c>
      <c r="I4316" s="150">
        <v>6210</v>
      </c>
      <c r="J4316" s="150">
        <v>18181</v>
      </c>
      <c r="K4316" s="150">
        <v>0</v>
      </c>
      <c r="L4316" s="150">
        <v>99</v>
      </c>
      <c r="M4316" s="150">
        <v>0</v>
      </c>
      <c r="N4316" s="150">
        <v>2652.67626953125</v>
      </c>
      <c r="O4316" s="150">
        <v>2498.975341796875</v>
      </c>
      <c r="P4316" s="150">
        <v>0</v>
      </c>
      <c r="Q4316" s="150">
        <v>2070.409912109375</v>
      </c>
      <c r="R4316" s="150">
        <v>3381.839111328125</v>
      </c>
      <c r="S4316" s="150">
        <v>0</v>
      </c>
      <c r="T4316" s="150">
        <v>44</v>
      </c>
      <c r="U4316" s="150">
        <v>0</v>
      </c>
      <c r="V4316" s="150">
        <v>0</v>
      </c>
      <c r="W4316" s="150">
        <v>22</v>
      </c>
      <c r="X4316" s="150">
        <v>11223.822265625</v>
      </c>
      <c r="Y4316" s="150">
        <v>15297</v>
      </c>
      <c r="Z4316" s="150">
        <v>5672.7998046875</v>
      </c>
      <c r="AA4316" s="150">
        <v>0</v>
      </c>
      <c r="AB4316" s="150">
        <v>325</v>
      </c>
      <c r="AC4316" s="150">
        <v>0</v>
      </c>
      <c r="AD4316" s="150">
        <v>11489</v>
      </c>
      <c r="AE4316" s="150">
        <v>0</v>
      </c>
      <c r="AF4316" s="150">
        <v>9315.2451171875</v>
      </c>
      <c r="AG4316" s="150">
        <v>9750</v>
      </c>
      <c r="AH4316" s="150">
        <v>7646.50390625</v>
      </c>
      <c r="AI4316" s="150">
        <v>4085</v>
      </c>
      <c r="AJ4316" s="150">
        <v>1659.46923828125</v>
      </c>
      <c r="AK4316" s="150">
        <v>4577</v>
      </c>
      <c r="AL4316" s="150">
        <v>116200.734375</v>
      </c>
      <c r="AM4316" s="150">
        <v>74289.4375</v>
      </c>
      <c r="AN4316" s="150">
        <v>41911.30078125</v>
      </c>
      <c r="AO4316" s="5" t="s">
        <v>7553</v>
      </c>
    </row>
    <row r="4317" spans="1:41" ht="14.25" x14ac:dyDescent="0.45">
      <c r="A4317" s="150">
        <v>2020</v>
      </c>
      <c r="B4317" s="5" t="s">
        <v>81</v>
      </c>
      <c r="C4317" s="5" t="s">
        <v>3765</v>
      </c>
      <c r="D4317" s="5" t="s">
        <v>3768</v>
      </c>
      <c r="E4317" s="5" t="s">
        <v>3722</v>
      </c>
      <c r="F4317" s="5" t="s">
        <v>110</v>
      </c>
      <c r="G4317" s="5" t="s">
        <v>88</v>
      </c>
      <c r="H4317" s="5" t="s">
        <v>131</v>
      </c>
      <c r="I4317" s="150">
        <v>6210</v>
      </c>
      <c r="J4317" s="150">
        <v>18181</v>
      </c>
      <c r="K4317" s="150">
        <v>0</v>
      </c>
      <c r="L4317" s="150">
        <v>99</v>
      </c>
      <c r="M4317" s="150">
        <v>0</v>
      </c>
      <c r="N4317" s="150">
        <v>2652.67626953125</v>
      </c>
      <c r="O4317" s="150">
        <v>2498.975341796875</v>
      </c>
      <c r="P4317" s="150">
        <v>0</v>
      </c>
      <c r="Q4317" s="150">
        <v>2070.409912109375</v>
      </c>
      <c r="R4317" s="150">
        <v>3381.839111328125</v>
      </c>
      <c r="S4317" s="150">
        <v>0</v>
      </c>
      <c r="T4317" s="150">
        <v>44</v>
      </c>
      <c r="U4317" s="150">
        <v>0</v>
      </c>
      <c r="V4317" s="150">
        <v>0</v>
      </c>
      <c r="W4317" s="150">
        <v>22</v>
      </c>
      <c r="X4317" s="150">
        <v>11223.822265625</v>
      </c>
      <c r="Y4317" s="150">
        <v>15297</v>
      </c>
      <c r="Z4317" s="150">
        <v>5672.7998046875</v>
      </c>
      <c r="AA4317" s="150">
        <v>0</v>
      </c>
      <c r="AB4317" s="150">
        <v>325</v>
      </c>
      <c r="AC4317" s="150">
        <v>0</v>
      </c>
      <c r="AD4317" s="150">
        <v>11489</v>
      </c>
      <c r="AE4317" s="150">
        <v>0</v>
      </c>
      <c r="AF4317" s="150">
        <v>9315.2451171875</v>
      </c>
      <c r="AG4317" s="150">
        <v>9750</v>
      </c>
      <c r="AH4317" s="150">
        <v>7646.50390625</v>
      </c>
      <c r="AI4317" s="150">
        <v>4085</v>
      </c>
      <c r="AJ4317" s="150">
        <v>1659.46923828125</v>
      </c>
      <c r="AK4317" s="150">
        <v>4577</v>
      </c>
      <c r="AL4317" s="150">
        <v>116200.734375</v>
      </c>
      <c r="AM4317" s="150">
        <v>74289.4375</v>
      </c>
      <c r="AN4317" s="150">
        <v>41911.30078125</v>
      </c>
      <c r="AO4317" s="5" t="s">
        <v>7554</v>
      </c>
    </row>
    <row r="4318" spans="1:41" ht="14.25" x14ac:dyDescent="0.45">
      <c r="A4318" s="150">
        <v>2020</v>
      </c>
      <c r="B4318" s="5" t="s">
        <v>81</v>
      </c>
      <c r="C4318" s="5" t="s">
        <v>3765</v>
      </c>
      <c r="D4318" s="5" t="s">
        <v>3768</v>
      </c>
      <c r="E4318" s="5" t="s">
        <v>3722</v>
      </c>
      <c r="F4318" s="5" t="s">
        <v>116</v>
      </c>
      <c r="G4318" s="5" t="s">
        <v>87</v>
      </c>
      <c r="H4318" s="5" t="s">
        <v>131</v>
      </c>
      <c r="I4318" s="150">
        <v>6345</v>
      </c>
      <c r="J4318" s="150">
        <v>18950.91796875</v>
      </c>
      <c r="K4318" s="150">
        <v>447.04617309570313</v>
      </c>
      <c r="L4318" s="150">
        <v>1780</v>
      </c>
      <c r="M4318" s="150">
        <v>0</v>
      </c>
      <c r="N4318" s="150">
        <v>3055.843505859375</v>
      </c>
      <c r="O4318" s="150">
        <v>4879.625</v>
      </c>
      <c r="P4318" s="150">
        <v>372.4007568359375</v>
      </c>
      <c r="Q4318" s="150">
        <v>3913.75390625</v>
      </c>
      <c r="R4318" s="150">
        <v>3458.839111328125</v>
      </c>
      <c r="S4318" s="150">
        <v>0</v>
      </c>
      <c r="T4318" s="150">
        <v>217</v>
      </c>
      <c r="U4318" s="150">
        <v>196</v>
      </c>
      <c r="V4318" s="150">
        <v>0</v>
      </c>
      <c r="W4318" s="150">
        <v>23</v>
      </c>
      <c r="X4318" s="150">
        <v>11475.099609375</v>
      </c>
      <c r="Y4318" s="150">
        <v>15658</v>
      </c>
      <c r="Z4318" s="150">
        <v>8021.64892578125</v>
      </c>
      <c r="AA4318" s="150">
        <v>0</v>
      </c>
      <c r="AB4318" s="150">
        <v>325</v>
      </c>
      <c r="AC4318" s="150">
        <v>1865.0767822265625</v>
      </c>
      <c r="AD4318" s="150">
        <v>15909.9296875</v>
      </c>
      <c r="AE4318" s="150">
        <v>1089.6702880859375</v>
      </c>
      <c r="AF4318" s="150">
        <v>15996.876953125</v>
      </c>
      <c r="AG4318" s="150">
        <v>15202</v>
      </c>
      <c r="AH4318" s="150">
        <v>7811.2431640625</v>
      </c>
      <c r="AI4318" s="150">
        <v>4605</v>
      </c>
      <c r="AJ4318" s="150">
        <v>12357.3017578125</v>
      </c>
      <c r="AK4318" s="150">
        <v>5095</v>
      </c>
      <c r="AL4318" s="150">
        <v>159051.28125</v>
      </c>
      <c r="AM4318" s="150">
        <v>108263.3359375</v>
      </c>
      <c r="AN4318" s="150">
        <v>50787.9453125</v>
      </c>
      <c r="AO4318" s="5" t="s">
        <v>7555</v>
      </c>
    </row>
    <row r="4319" spans="1:41" ht="14.25" x14ac:dyDescent="0.45">
      <c r="A4319" s="150">
        <v>2020</v>
      </c>
      <c r="B4319" s="5" t="s">
        <v>81</v>
      </c>
      <c r="C4319" s="5" t="s">
        <v>3765</v>
      </c>
      <c r="D4319" s="5" t="s">
        <v>3768</v>
      </c>
      <c r="E4319" s="5" t="s">
        <v>3722</v>
      </c>
      <c r="F4319" s="5" t="s">
        <v>116</v>
      </c>
      <c r="G4319" s="5" t="s">
        <v>88</v>
      </c>
      <c r="H4319" s="5" t="s">
        <v>131</v>
      </c>
      <c r="I4319" s="150">
        <v>6345</v>
      </c>
      <c r="J4319" s="150">
        <v>18950.91796875</v>
      </c>
      <c r="K4319" s="150">
        <v>447.04617309570313</v>
      </c>
      <c r="L4319" s="150">
        <v>1780</v>
      </c>
      <c r="M4319" s="150">
        <v>0</v>
      </c>
      <c r="N4319" s="150">
        <v>3055.843505859375</v>
      </c>
      <c r="O4319" s="150">
        <v>4879.625</v>
      </c>
      <c r="P4319" s="150">
        <v>372.4007568359375</v>
      </c>
      <c r="Q4319" s="150">
        <v>3913.75390625</v>
      </c>
      <c r="R4319" s="150">
        <v>3458.839111328125</v>
      </c>
      <c r="S4319" s="150">
        <v>0</v>
      </c>
      <c r="T4319" s="150">
        <v>217</v>
      </c>
      <c r="U4319" s="150">
        <v>196</v>
      </c>
      <c r="V4319" s="150">
        <v>0</v>
      </c>
      <c r="W4319" s="150">
        <v>23</v>
      </c>
      <c r="X4319" s="150">
        <v>11475.099609375</v>
      </c>
      <c r="Y4319" s="150">
        <v>15658</v>
      </c>
      <c r="Z4319" s="150">
        <v>8021.64892578125</v>
      </c>
      <c r="AA4319" s="150">
        <v>0</v>
      </c>
      <c r="AB4319" s="150">
        <v>325</v>
      </c>
      <c r="AC4319" s="150">
        <v>1865.0767822265625</v>
      </c>
      <c r="AD4319" s="150">
        <v>15909.9296875</v>
      </c>
      <c r="AE4319" s="150">
        <v>1089.6702880859375</v>
      </c>
      <c r="AF4319" s="150">
        <v>15996.876953125</v>
      </c>
      <c r="AG4319" s="150">
        <v>15202</v>
      </c>
      <c r="AH4319" s="150">
        <v>7811.2431640625</v>
      </c>
      <c r="AI4319" s="150">
        <v>4605</v>
      </c>
      <c r="AJ4319" s="150">
        <v>12357.3017578125</v>
      </c>
      <c r="AK4319" s="150">
        <v>5095</v>
      </c>
      <c r="AL4319" s="150">
        <v>159051.28125</v>
      </c>
      <c r="AM4319" s="150">
        <v>108263.3359375</v>
      </c>
      <c r="AN4319" s="150">
        <v>50787.9453125</v>
      </c>
      <c r="AO4319" s="5" t="s">
        <v>7556</v>
      </c>
    </row>
    <row r="4320" spans="1:41" ht="14.25" x14ac:dyDescent="0.45">
      <c r="A4320" s="150">
        <v>2020</v>
      </c>
      <c r="B4320" s="5" t="s">
        <v>81</v>
      </c>
      <c r="C4320" s="5" t="s">
        <v>3765</v>
      </c>
      <c r="D4320" s="5" t="s">
        <v>3768</v>
      </c>
      <c r="E4320" s="5" t="s">
        <v>3722</v>
      </c>
      <c r="F4320" s="5" t="s">
        <v>3771</v>
      </c>
      <c r="G4320" s="5" t="s">
        <v>87</v>
      </c>
      <c r="H4320" s="5" t="s">
        <v>131</v>
      </c>
      <c r="I4320" s="150">
        <v>70</v>
      </c>
      <c r="J4320" s="150">
        <v>579</v>
      </c>
      <c r="K4320" s="150"/>
      <c r="L4320" s="150"/>
      <c r="M4320" s="150"/>
      <c r="N4320" s="150">
        <v>0</v>
      </c>
      <c r="O4320" s="150">
        <v>364.96200561523438</v>
      </c>
      <c r="P4320" s="150">
        <v>-130.41999816894531</v>
      </c>
      <c r="Q4320" s="150"/>
      <c r="R4320" s="150">
        <v>0</v>
      </c>
      <c r="S4320" s="150">
        <v>0</v>
      </c>
      <c r="T4320" s="150">
        <v>0</v>
      </c>
      <c r="U4320" s="150"/>
      <c r="V4320" s="150">
        <v>0</v>
      </c>
      <c r="W4320" s="150"/>
      <c r="X4320" s="150">
        <v>91</v>
      </c>
      <c r="Y4320" s="150">
        <v>4335.73876953125</v>
      </c>
      <c r="Z4320" s="150">
        <v>0</v>
      </c>
      <c r="AA4320" s="150"/>
      <c r="AB4320" s="150">
        <v>0</v>
      </c>
      <c r="AC4320" s="150">
        <v>307</v>
      </c>
      <c r="AD4320" s="150">
        <v>0</v>
      </c>
      <c r="AE4320" s="150">
        <v>0</v>
      </c>
      <c r="AF4320" s="150"/>
      <c r="AG4320" s="150">
        <v>0</v>
      </c>
      <c r="AH4320" s="150">
        <v>0</v>
      </c>
      <c r="AI4320" s="150"/>
      <c r="AJ4320" s="150">
        <v>0</v>
      </c>
      <c r="AK4320" s="150">
        <v>376</v>
      </c>
      <c r="AL4320" s="150">
        <v>5993.28076171875</v>
      </c>
      <c r="AM4320" s="150">
        <v>5161.31884765625</v>
      </c>
      <c r="AN4320" s="150">
        <v>831.9620361328125</v>
      </c>
      <c r="AO4320" s="5" t="s">
        <v>7557</v>
      </c>
    </row>
    <row r="4321" spans="1:41" ht="14.25" x14ac:dyDescent="0.45">
      <c r="A4321" s="150">
        <v>2020</v>
      </c>
      <c r="B4321" s="5" t="s">
        <v>81</v>
      </c>
      <c r="C4321" s="5" t="s">
        <v>3765</v>
      </c>
      <c r="D4321" s="5" t="s">
        <v>3768</v>
      </c>
      <c r="E4321" s="5" t="s">
        <v>3722</v>
      </c>
      <c r="F4321" s="5" t="s">
        <v>3771</v>
      </c>
      <c r="G4321" s="5" t="s">
        <v>88</v>
      </c>
      <c r="H4321" s="5" t="s">
        <v>131</v>
      </c>
      <c r="I4321" s="150">
        <v>70</v>
      </c>
      <c r="J4321" s="150">
        <v>579</v>
      </c>
      <c r="K4321" s="150"/>
      <c r="L4321" s="150"/>
      <c r="M4321" s="150"/>
      <c r="N4321" s="150">
        <v>0</v>
      </c>
      <c r="O4321" s="150">
        <v>364.96200561523438</v>
      </c>
      <c r="P4321" s="150">
        <v>-130.41999816894531</v>
      </c>
      <c r="Q4321" s="150"/>
      <c r="R4321" s="150">
        <v>0</v>
      </c>
      <c r="S4321" s="150">
        <v>0</v>
      </c>
      <c r="T4321" s="150">
        <v>0</v>
      </c>
      <c r="U4321" s="150"/>
      <c r="V4321" s="150">
        <v>0</v>
      </c>
      <c r="W4321" s="150"/>
      <c r="X4321" s="150">
        <v>91</v>
      </c>
      <c r="Y4321" s="150">
        <v>4335.73876953125</v>
      </c>
      <c r="Z4321" s="150">
        <v>0</v>
      </c>
      <c r="AA4321" s="150"/>
      <c r="AB4321" s="150">
        <v>0</v>
      </c>
      <c r="AC4321" s="150">
        <v>307</v>
      </c>
      <c r="AD4321" s="150">
        <v>0</v>
      </c>
      <c r="AE4321" s="150">
        <v>0</v>
      </c>
      <c r="AF4321" s="150"/>
      <c r="AG4321" s="150">
        <v>0</v>
      </c>
      <c r="AH4321" s="150">
        <v>0</v>
      </c>
      <c r="AI4321" s="150"/>
      <c r="AJ4321" s="150">
        <v>0</v>
      </c>
      <c r="AK4321" s="150">
        <v>376</v>
      </c>
      <c r="AL4321" s="150">
        <v>5993.28076171875</v>
      </c>
      <c r="AM4321" s="150">
        <v>5161.31884765625</v>
      </c>
      <c r="AN4321" s="150">
        <v>831.9620361328125</v>
      </c>
      <c r="AO4321" s="5" t="s">
        <v>7558</v>
      </c>
    </row>
    <row r="4322" spans="1:41" ht="14.25" x14ac:dyDescent="0.45">
      <c r="A4322" s="150">
        <v>2020</v>
      </c>
      <c r="B4322" s="5" t="s">
        <v>81</v>
      </c>
      <c r="C4322" s="5" t="s">
        <v>3765</v>
      </c>
      <c r="D4322" s="5" t="s">
        <v>3768</v>
      </c>
      <c r="E4322" s="5" t="s">
        <v>3722</v>
      </c>
      <c r="F4322" s="5" t="s">
        <v>228</v>
      </c>
      <c r="G4322" s="5" t="s">
        <v>87</v>
      </c>
      <c r="H4322" s="5" t="s">
        <v>131</v>
      </c>
      <c r="I4322" s="150">
        <v>328</v>
      </c>
      <c r="J4322" s="150">
        <v>2017</v>
      </c>
      <c r="K4322" s="150">
        <v>0</v>
      </c>
      <c r="L4322" s="150">
        <v>0</v>
      </c>
      <c r="M4322" s="150">
        <v>0</v>
      </c>
      <c r="N4322" s="150">
        <v>337.0380859375</v>
      </c>
      <c r="O4322" s="150">
        <v>0</v>
      </c>
      <c r="P4322" s="150">
        <v>0</v>
      </c>
      <c r="Q4322" s="150">
        <v>185.78602600097656</v>
      </c>
      <c r="R4322" s="150">
        <v>38.007701873779297</v>
      </c>
      <c r="S4322" s="150">
        <v>0</v>
      </c>
      <c r="T4322" s="150">
        <v>2</v>
      </c>
      <c r="U4322" s="150">
        <v>0</v>
      </c>
      <c r="V4322" s="150">
        <v>0</v>
      </c>
      <c r="W4322" s="150">
        <v>0</v>
      </c>
      <c r="X4322" s="150">
        <v>412.60000610351563</v>
      </c>
      <c r="Y4322" s="150">
        <v>0</v>
      </c>
      <c r="Z4322" s="150">
        <v>2494.134033203125</v>
      </c>
      <c r="AA4322" s="150">
        <v>0</v>
      </c>
      <c r="AB4322" s="150">
        <v>0</v>
      </c>
      <c r="AC4322" s="150">
        <v>0</v>
      </c>
      <c r="AD4322" s="150">
        <v>3542.659912109375</v>
      </c>
      <c r="AE4322" s="150">
        <v>0</v>
      </c>
      <c r="AF4322" s="150">
        <v>168.24800109863281</v>
      </c>
      <c r="AG4322" s="150">
        <v>366</v>
      </c>
      <c r="AH4322" s="150">
        <v>109.24713897705078</v>
      </c>
      <c r="AI4322" s="150">
        <v>387.24325561523438</v>
      </c>
      <c r="AJ4322" s="150">
        <v>58.775058746337891</v>
      </c>
      <c r="AK4322" s="150">
        <v>164</v>
      </c>
      <c r="AL4322" s="150">
        <v>10610.740234375</v>
      </c>
      <c r="AM4322" s="150">
        <v>5992.98876953125</v>
      </c>
      <c r="AN4322" s="150">
        <v>4617.75048828125</v>
      </c>
      <c r="AO4322" s="5" t="s">
        <v>7559</v>
      </c>
    </row>
    <row r="4323" spans="1:41" ht="14.25" x14ac:dyDescent="0.45">
      <c r="A4323" s="150">
        <v>2020</v>
      </c>
      <c r="B4323" s="5" t="s">
        <v>81</v>
      </c>
      <c r="C4323" s="5" t="s">
        <v>3765</v>
      </c>
      <c r="D4323" s="5" t="s">
        <v>3768</v>
      </c>
      <c r="E4323" s="5" t="s">
        <v>3722</v>
      </c>
      <c r="F4323" s="5" t="s">
        <v>228</v>
      </c>
      <c r="G4323" s="5" t="s">
        <v>88</v>
      </c>
      <c r="H4323" s="5" t="s">
        <v>131</v>
      </c>
      <c r="I4323" s="150">
        <v>328</v>
      </c>
      <c r="J4323" s="150">
        <v>2017</v>
      </c>
      <c r="K4323" s="150">
        <v>0</v>
      </c>
      <c r="L4323" s="150">
        <v>0</v>
      </c>
      <c r="M4323" s="150">
        <v>0</v>
      </c>
      <c r="N4323" s="150">
        <v>337.0380859375</v>
      </c>
      <c r="O4323" s="150">
        <v>0</v>
      </c>
      <c r="P4323" s="150">
        <v>0</v>
      </c>
      <c r="Q4323" s="150">
        <v>185.78602600097656</v>
      </c>
      <c r="R4323" s="150">
        <v>38.007701873779297</v>
      </c>
      <c r="S4323" s="150">
        <v>0</v>
      </c>
      <c r="T4323" s="150">
        <v>2</v>
      </c>
      <c r="U4323" s="150">
        <v>0</v>
      </c>
      <c r="V4323" s="150">
        <v>0</v>
      </c>
      <c r="W4323" s="150">
        <v>0</v>
      </c>
      <c r="X4323" s="150">
        <v>412.60000610351563</v>
      </c>
      <c r="Y4323" s="150">
        <v>0</v>
      </c>
      <c r="Z4323" s="150">
        <v>2494.134033203125</v>
      </c>
      <c r="AA4323" s="150">
        <v>0</v>
      </c>
      <c r="AB4323" s="150">
        <v>0</v>
      </c>
      <c r="AC4323" s="150">
        <v>0</v>
      </c>
      <c r="AD4323" s="150">
        <v>3542.659912109375</v>
      </c>
      <c r="AE4323" s="150">
        <v>0</v>
      </c>
      <c r="AF4323" s="150">
        <v>168.24800109863281</v>
      </c>
      <c r="AG4323" s="150">
        <v>366</v>
      </c>
      <c r="AH4323" s="150">
        <v>109.24713897705078</v>
      </c>
      <c r="AI4323" s="150">
        <v>387.24325561523438</v>
      </c>
      <c r="AJ4323" s="150">
        <v>58.775058746337891</v>
      </c>
      <c r="AK4323" s="150">
        <v>164</v>
      </c>
      <c r="AL4323" s="150">
        <v>10610.740234375</v>
      </c>
      <c r="AM4323" s="150">
        <v>5992.98876953125</v>
      </c>
      <c r="AN4323" s="150">
        <v>4617.75048828125</v>
      </c>
      <c r="AO4323" s="5" t="s">
        <v>7560</v>
      </c>
    </row>
    <row r="4324" spans="1:41" ht="14.25" x14ac:dyDescent="0.45">
      <c r="A4324" s="150">
        <v>2020</v>
      </c>
      <c r="B4324" s="5" t="s">
        <v>81</v>
      </c>
      <c r="C4324" s="5" t="s">
        <v>3765</v>
      </c>
      <c r="D4324" s="5" t="s">
        <v>3768</v>
      </c>
      <c r="E4324" s="5" t="s">
        <v>3722</v>
      </c>
      <c r="F4324" s="5" t="s">
        <v>231</v>
      </c>
      <c r="G4324" s="5" t="s">
        <v>87</v>
      </c>
      <c r="H4324" s="5" t="s">
        <v>131</v>
      </c>
      <c r="I4324" s="150">
        <v>0</v>
      </c>
      <c r="J4324" s="150">
        <v>870</v>
      </c>
      <c r="K4324" s="150">
        <v>0</v>
      </c>
      <c r="L4324" s="150">
        <v>29</v>
      </c>
      <c r="M4324" s="150">
        <v>0</v>
      </c>
      <c r="N4324" s="150">
        <v>374.83197021484375</v>
      </c>
      <c r="O4324" s="150">
        <v>0</v>
      </c>
      <c r="P4324" s="150">
        <v>0</v>
      </c>
      <c r="Q4324" s="150">
        <v>70.786003112792969</v>
      </c>
      <c r="R4324" s="150">
        <v>961.4388427734375</v>
      </c>
      <c r="S4324" s="150">
        <v>0</v>
      </c>
      <c r="T4324" s="150">
        <v>0</v>
      </c>
      <c r="U4324" s="150">
        <v>0</v>
      </c>
      <c r="V4324" s="150">
        <v>0</v>
      </c>
      <c r="W4324" s="150">
        <v>0.20000000298023224</v>
      </c>
      <c r="X4324" s="150">
        <v>604.5</v>
      </c>
      <c r="Y4324" s="150">
        <v>61</v>
      </c>
      <c r="Z4324" s="150">
        <v>456.50601196289063</v>
      </c>
      <c r="AA4324" s="150">
        <v>0</v>
      </c>
      <c r="AB4324" s="150">
        <v>0</v>
      </c>
      <c r="AC4324" s="150">
        <v>0</v>
      </c>
      <c r="AD4324" s="150">
        <v>1240.18994140625</v>
      </c>
      <c r="AE4324" s="150">
        <v>0</v>
      </c>
      <c r="AF4324" s="150">
        <v>1433.4100341796875</v>
      </c>
      <c r="AG4324" s="150">
        <v>0</v>
      </c>
      <c r="AH4324" s="150">
        <v>46.894710540771484</v>
      </c>
      <c r="AI4324" s="150">
        <v>831.28582763671875</v>
      </c>
      <c r="AJ4324" s="150">
        <v>115.02142333984375</v>
      </c>
      <c r="AK4324" s="150">
        <v>464</v>
      </c>
      <c r="AL4324" s="150">
        <v>7559.06494140625</v>
      </c>
      <c r="AM4324" s="150">
        <v>4371.99462890625</v>
      </c>
      <c r="AN4324" s="150">
        <v>3187.0703125</v>
      </c>
      <c r="AO4324" s="5" t="s">
        <v>7561</v>
      </c>
    </row>
    <row r="4325" spans="1:41" ht="14.25" x14ac:dyDescent="0.45">
      <c r="A4325" s="150">
        <v>2020</v>
      </c>
      <c r="B4325" s="5" t="s">
        <v>81</v>
      </c>
      <c r="C4325" s="5" t="s">
        <v>3765</v>
      </c>
      <c r="D4325" s="5" t="s">
        <v>3768</v>
      </c>
      <c r="E4325" s="5" t="s">
        <v>3722</v>
      </c>
      <c r="F4325" s="5" t="s">
        <v>231</v>
      </c>
      <c r="G4325" s="5" t="s">
        <v>88</v>
      </c>
      <c r="H4325" s="5" t="s">
        <v>131</v>
      </c>
      <c r="I4325" s="150">
        <v>0</v>
      </c>
      <c r="J4325" s="150">
        <v>870</v>
      </c>
      <c r="K4325" s="150">
        <v>0</v>
      </c>
      <c r="L4325" s="150">
        <v>29</v>
      </c>
      <c r="M4325" s="150">
        <v>0</v>
      </c>
      <c r="N4325" s="150">
        <v>374.83197021484375</v>
      </c>
      <c r="O4325" s="150">
        <v>0</v>
      </c>
      <c r="P4325" s="150">
        <v>0</v>
      </c>
      <c r="Q4325" s="150">
        <v>70.786003112792969</v>
      </c>
      <c r="R4325" s="150">
        <v>961.4388427734375</v>
      </c>
      <c r="S4325" s="150">
        <v>0</v>
      </c>
      <c r="T4325" s="150">
        <v>0</v>
      </c>
      <c r="U4325" s="150">
        <v>0</v>
      </c>
      <c r="V4325" s="150">
        <v>0</v>
      </c>
      <c r="W4325" s="150">
        <v>0.20000000298023224</v>
      </c>
      <c r="X4325" s="150">
        <v>604.5</v>
      </c>
      <c r="Y4325" s="150">
        <v>61</v>
      </c>
      <c r="Z4325" s="150">
        <v>456.50601196289063</v>
      </c>
      <c r="AA4325" s="150">
        <v>0</v>
      </c>
      <c r="AB4325" s="150">
        <v>0</v>
      </c>
      <c r="AC4325" s="150">
        <v>0</v>
      </c>
      <c r="AD4325" s="150">
        <v>1240.18994140625</v>
      </c>
      <c r="AE4325" s="150">
        <v>0</v>
      </c>
      <c r="AF4325" s="150">
        <v>1433.4100341796875</v>
      </c>
      <c r="AG4325" s="150">
        <v>0</v>
      </c>
      <c r="AH4325" s="150">
        <v>46.894710540771484</v>
      </c>
      <c r="AI4325" s="150">
        <v>831.28582763671875</v>
      </c>
      <c r="AJ4325" s="150">
        <v>115.02142333984375</v>
      </c>
      <c r="AK4325" s="150">
        <v>464</v>
      </c>
      <c r="AL4325" s="150">
        <v>7559.06494140625</v>
      </c>
      <c r="AM4325" s="150">
        <v>4371.99462890625</v>
      </c>
      <c r="AN4325" s="150">
        <v>3187.0703125</v>
      </c>
      <c r="AO4325" s="5" t="s">
        <v>7562</v>
      </c>
    </row>
    <row r="4326" spans="1:41" ht="14.25" x14ac:dyDescent="0.45">
      <c r="A4326" s="150">
        <v>2020</v>
      </c>
      <c r="B4326" s="5" t="s">
        <v>81</v>
      </c>
      <c r="C4326" s="5" t="s">
        <v>3765</v>
      </c>
      <c r="D4326" s="5" t="s">
        <v>3768</v>
      </c>
      <c r="E4326" s="5" t="s">
        <v>3722</v>
      </c>
      <c r="F4326" s="5" t="s">
        <v>292</v>
      </c>
      <c r="G4326" s="5" t="s">
        <v>87</v>
      </c>
      <c r="H4326" s="5" t="s">
        <v>131</v>
      </c>
      <c r="I4326" s="150">
        <v>2680</v>
      </c>
      <c r="J4326" s="150">
        <v>8218</v>
      </c>
      <c r="K4326" s="150">
        <v>0</v>
      </c>
      <c r="L4326" s="150">
        <v>78</v>
      </c>
      <c r="M4326" s="150">
        <v>0</v>
      </c>
      <c r="N4326" s="150">
        <v>538.20654296875</v>
      </c>
      <c r="O4326" s="150">
        <v>71.2657470703125</v>
      </c>
      <c r="P4326" s="150">
        <v>0</v>
      </c>
      <c r="Q4326" s="150">
        <v>1358.0050048828125</v>
      </c>
      <c r="R4326" s="150">
        <v>513.7545166015625</v>
      </c>
      <c r="S4326" s="150">
        <v>0</v>
      </c>
      <c r="T4326" s="150">
        <v>44</v>
      </c>
      <c r="U4326" s="150">
        <v>0</v>
      </c>
      <c r="V4326" s="150">
        <v>0</v>
      </c>
      <c r="W4326" s="150">
        <v>3</v>
      </c>
      <c r="X4326" s="150">
        <v>3075.448974609375</v>
      </c>
      <c r="Y4326" s="150">
        <v>4711</v>
      </c>
      <c r="Z4326" s="150">
        <v>1837.9940185546875</v>
      </c>
      <c r="AA4326" s="150">
        <v>0</v>
      </c>
      <c r="AB4326" s="150">
        <v>0</v>
      </c>
      <c r="AC4326" s="150">
        <v>0</v>
      </c>
      <c r="AD4326" s="150">
        <v>4779</v>
      </c>
      <c r="AE4326" s="150">
        <v>0</v>
      </c>
      <c r="AF4326" s="150">
        <v>2157.81396484375</v>
      </c>
      <c r="AG4326" s="150">
        <v>0</v>
      </c>
      <c r="AH4326" s="150">
        <v>1459.4002685546875</v>
      </c>
      <c r="AI4326" s="150">
        <v>1311</v>
      </c>
      <c r="AJ4326" s="150">
        <v>1659.46923828125</v>
      </c>
      <c r="AK4326" s="150">
        <v>3074</v>
      </c>
      <c r="AL4326" s="150">
        <v>37569.359375</v>
      </c>
      <c r="AM4326" s="150">
        <v>23752.244140625</v>
      </c>
      <c r="AN4326" s="150">
        <v>13817.115234375</v>
      </c>
      <c r="AO4326" s="5" t="s">
        <v>7563</v>
      </c>
    </row>
    <row r="4327" spans="1:41" ht="14.25" x14ac:dyDescent="0.45">
      <c r="A4327" s="150">
        <v>2020</v>
      </c>
      <c r="B4327" s="5" t="s">
        <v>81</v>
      </c>
      <c r="C4327" s="5" t="s">
        <v>3765</v>
      </c>
      <c r="D4327" s="5" t="s">
        <v>3768</v>
      </c>
      <c r="E4327" s="5" t="s">
        <v>3722</v>
      </c>
      <c r="F4327" s="5" t="s">
        <v>292</v>
      </c>
      <c r="G4327" s="5" t="s">
        <v>88</v>
      </c>
      <c r="H4327" s="5" t="s">
        <v>131</v>
      </c>
      <c r="I4327" s="150">
        <v>2680</v>
      </c>
      <c r="J4327" s="150">
        <v>8218</v>
      </c>
      <c r="K4327" s="150">
        <v>0</v>
      </c>
      <c r="L4327" s="150">
        <v>78</v>
      </c>
      <c r="M4327" s="150">
        <v>0</v>
      </c>
      <c r="N4327" s="150">
        <v>538.20654296875</v>
      </c>
      <c r="O4327" s="150">
        <v>71.2657470703125</v>
      </c>
      <c r="P4327" s="150">
        <v>0</v>
      </c>
      <c r="Q4327" s="150">
        <v>1358.0050048828125</v>
      </c>
      <c r="R4327" s="150">
        <v>513.7545166015625</v>
      </c>
      <c r="S4327" s="150">
        <v>0</v>
      </c>
      <c r="T4327" s="150">
        <v>44</v>
      </c>
      <c r="U4327" s="150">
        <v>0</v>
      </c>
      <c r="V4327" s="150">
        <v>0</v>
      </c>
      <c r="W4327" s="150">
        <v>3</v>
      </c>
      <c r="X4327" s="150">
        <v>3075.448974609375</v>
      </c>
      <c r="Y4327" s="150">
        <v>4711</v>
      </c>
      <c r="Z4327" s="150">
        <v>1837.9940185546875</v>
      </c>
      <c r="AA4327" s="150">
        <v>0</v>
      </c>
      <c r="AB4327" s="150">
        <v>0</v>
      </c>
      <c r="AC4327" s="150">
        <v>0</v>
      </c>
      <c r="AD4327" s="150">
        <v>4779</v>
      </c>
      <c r="AE4327" s="150">
        <v>0</v>
      </c>
      <c r="AF4327" s="150">
        <v>2157.81396484375</v>
      </c>
      <c r="AG4327" s="150">
        <v>0</v>
      </c>
      <c r="AH4327" s="150">
        <v>1459.4002685546875</v>
      </c>
      <c r="AI4327" s="150">
        <v>1311</v>
      </c>
      <c r="AJ4327" s="150">
        <v>1659.46923828125</v>
      </c>
      <c r="AK4327" s="150">
        <v>3074</v>
      </c>
      <c r="AL4327" s="150">
        <v>37569.359375</v>
      </c>
      <c r="AM4327" s="150">
        <v>23752.244140625</v>
      </c>
      <c r="AN4327" s="150">
        <v>13817.115234375</v>
      </c>
      <c r="AO4327" s="5" t="s">
        <v>7564</v>
      </c>
    </row>
    <row r="4328" spans="1:41" ht="14.25" x14ac:dyDescent="0.45">
      <c r="A4328" s="150">
        <v>2020</v>
      </c>
      <c r="B4328" s="5" t="s">
        <v>81</v>
      </c>
      <c r="C4328" s="5" t="s">
        <v>3765</v>
      </c>
      <c r="D4328" s="5" t="s">
        <v>3768</v>
      </c>
      <c r="E4328" s="5" t="s">
        <v>3722</v>
      </c>
      <c r="F4328" s="5" t="s">
        <v>113</v>
      </c>
      <c r="G4328" s="5" t="s">
        <v>87</v>
      </c>
      <c r="H4328" s="5" t="s">
        <v>131</v>
      </c>
      <c r="I4328" s="150">
        <v>2415</v>
      </c>
      <c r="J4328" s="150">
        <v>3911</v>
      </c>
      <c r="K4328" s="150">
        <v>0</v>
      </c>
      <c r="L4328" s="150">
        <v>21</v>
      </c>
      <c r="M4328" s="150">
        <v>0</v>
      </c>
      <c r="N4328" s="150">
        <v>517.7108154296875</v>
      </c>
      <c r="O4328" s="150">
        <v>930.54522705078125</v>
      </c>
      <c r="P4328" s="150">
        <v>0</v>
      </c>
      <c r="Q4328" s="150">
        <v>596.81500244140625</v>
      </c>
      <c r="R4328" s="150">
        <v>1053.64501953125</v>
      </c>
      <c r="S4328" s="150">
        <v>0</v>
      </c>
      <c r="T4328" s="150">
        <v>0</v>
      </c>
      <c r="U4328" s="150">
        <v>0</v>
      </c>
      <c r="V4328" s="150">
        <v>0</v>
      </c>
      <c r="W4328" s="150">
        <v>7</v>
      </c>
      <c r="X4328" s="150">
        <v>3115.920166015625</v>
      </c>
      <c r="Y4328" s="150">
        <v>8986</v>
      </c>
      <c r="Z4328" s="150">
        <v>2207.85693359375</v>
      </c>
      <c r="AA4328" s="150">
        <v>0</v>
      </c>
      <c r="AB4328" s="150">
        <v>0</v>
      </c>
      <c r="AC4328" s="150">
        <v>0</v>
      </c>
      <c r="AD4328" s="150">
        <v>4477</v>
      </c>
      <c r="AE4328" s="150">
        <v>0</v>
      </c>
      <c r="AF4328" s="150">
        <v>3420.781982421875</v>
      </c>
      <c r="AG4328" s="150">
        <v>0</v>
      </c>
      <c r="AH4328" s="150">
        <v>3162.393310546875</v>
      </c>
      <c r="AI4328" s="150">
        <v>1203</v>
      </c>
      <c r="AJ4328" s="150">
        <v>0</v>
      </c>
      <c r="AK4328" s="150">
        <v>605</v>
      </c>
      <c r="AL4328" s="150">
        <v>36630.66796875</v>
      </c>
      <c r="AM4328" s="150">
        <v>23129.810546875</v>
      </c>
      <c r="AN4328" s="150">
        <v>13500.8583984375</v>
      </c>
      <c r="AO4328" s="5" t="s">
        <v>7565</v>
      </c>
    </row>
    <row r="4329" spans="1:41" ht="14.25" x14ac:dyDescent="0.45">
      <c r="A4329" s="150">
        <v>2020</v>
      </c>
      <c r="B4329" s="5" t="s">
        <v>81</v>
      </c>
      <c r="C4329" s="5" t="s">
        <v>3765</v>
      </c>
      <c r="D4329" s="5" t="s">
        <v>3768</v>
      </c>
      <c r="E4329" s="5" t="s">
        <v>3722</v>
      </c>
      <c r="F4329" s="5" t="s">
        <v>113</v>
      </c>
      <c r="G4329" s="5" t="s">
        <v>88</v>
      </c>
      <c r="H4329" s="5" t="s">
        <v>131</v>
      </c>
      <c r="I4329" s="150">
        <v>2415</v>
      </c>
      <c r="J4329" s="150">
        <v>3911</v>
      </c>
      <c r="K4329" s="150">
        <v>0</v>
      </c>
      <c r="L4329" s="150">
        <v>21</v>
      </c>
      <c r="M4329" s="150">
        <v>0</v>
      </c>
      <c r="N4329" s="150">
        <v>517.7108154296875</v>
      </c>
      <c r="O4329" s="150">
        <v>930.54522705078125</v>
      </c>
      <c r="P4329" s="150">
        <v>0</v>
      </c>
      <c r="Q4329" s="150">
        <v>596.81500244140625</v>
      </c>
      <c r="R4329" s="150">
        <v>1053.64501953125</v>
      </c>
      <c r="S4329" s="150">
        <v>0</v>
      </c>
      <c r="T4329" s="150">
        <v>0</v>
      </c>
      <c r="U4329" s="150">
        <v>0</v>
      </c>
      <c r="V4329" s="150">
        <v>0</v>
      </c>
      <c r="W4329" s="150">
        <v>7</v>
      </c>
      <c r="X4329" s="150">
        <v>3115.920166015625</v>
      </c>
      <c r="Y4329" s="150">
        <v>8986</v>
      </c>
      <c r="Z4329" s="150">
        <v>2207.85693359375</v>
      </c>
      <c r="AA4329" s="150">
        <v>0</v>
      </c>
      <c r="AB4329" s="150">
        <v>0</v>
      </c>
      <c r="AC4329" s="150">
        <v>0</v>
      </c>
      <c r="AD4329" s="150">
        <v>4477</v>
      </c>
      <c r="AE4329" s="150">
        <v>0</v>
      </c>
      <c r="AF4329" s="150">
        <v>3420.781982421875</v>
      </c>
      <c r="AG4329" s="150">
        <v>0</v>
      </c>
      <c r="AH4329" s="150">
        <v>3162.393310546875</v>
      </c>
      <c r="AI4329" s="150">
        <v>1203</v>
      </c>
      <c r="AJ4329" s="150">
        <v>0</v>
      </c>
      <c r="AK4329" s="150">
        <v>605</v>
      </c>
      <c r="AL4329" s="150">
        <v>36630.66796875</v>
      </c>
      <c r="AM4329" s="150">
        <v>23129.810546875</v>
      </c>
      <c r="AN4329" s="150">
        <v>13500.8583984375</v>
      </c>
      <c r="AO4329" s="5" t="s">
        <v>7566</v>
      </c>
    </row>
    <row r="4330" spans="1:41" ht="14.25" x14ac:dyDescent="0.45">
      <c r="A4330" s="150">
        <v>2020</v>
      </c>
      <c r="B4330" s="5" t="s">
        <v>81</v>
      </c>
      <c r="C4330" s="5" t="s">
        <v>3765</v>
      </c>
      <c r="D4330" s="5" t="s">
        <v>3768</v>
      </c>
      <c r="E4330" s="5" t="s">
        <v>3722</v>
      </c>
      <c r="F4330" s="5" t="s">
        <v>25</v>
      </c>
      <c r="G4330" s="5" t="s">
        <v>87</v>
      </c>
      <c r="H4330" s="5" t="s">
        <v>131</v>
      </c>
      <c r="I4330" s="150">
        <v>277</v>
      </c>
      <c r="J4330" s="150">
        <v>1950</v>
      </c>
      <c r="K4330" s="150">
        <v>0</v>
      </c>
      <c r="L4330" s="150">
        <v>63</v>
      </c>
      <c r="M4330" s="150">
        <v>0</v>
      </c>
      <c r="N4330" s="150">
        <v>1125.538330078125</v>
      </c>
      <c r="O4330" s="150">
        <v>72.748550415039063</v>
      </c>
      <c r="P4330" s="150">
        <v>0</v>
      </c>
      <c r="Q4330" s="150">
        <v>0</v>
      </c>
      <c r="R4330" s="150">
        <v>1034.3878173828125</v>
      </c>
      <c r="S4330" s="150">
        <v>0</v>
      </c>
      <c r="T4330" s="150">
        <v>0</v>
      </c>
      <c r="U4330" s="150">
        <v>0</v>
      </c>
      <c r="V4330" s="150">
        <v>0</v>
      </c>
      <c r="W4330" s="150">
        <v>9</v>
      </c>
      <c r="X4330" s="150">
        <v>759</v>
      </c>
      <c r="Y4330" s="150">
        <v>3776</v>
      </c>
      <c r="Z4330" s="150">
        <v>855.25897216796875</v>
      </c>
      <c r="AA4330" s="150">
        <v>0</v>
      </c>
      <c r="AB4330" s="150">
        <v>0</v>
      </c>
      <c r="AC4330" s="150">
        <v>0</v>
      </c>
      <c r="AD4330" s="150">
        <v>3668.280029296875</v>
      </c>
      <c r="AE4330" s="150">
        <v>0</v>
      </c>
      <c r="AF4330" s="150">
        <v>79.333000183105469</v>
      </c>
      <c r="AG4330" s="150">
        <v>578985</v>
      </c>
      <c r="AH4330" s="150">
        <v>20.170700073242188</v>
      </c>
      <c r="AI4330" s="150">
        <v>1393.3900146484375</v>
      </c>
      <c r="AJ4330" s="150">
        <v>108.98390960693359</v>
      </c>
      <c r="AK4330" s="150">
        <v>202</v>
      </c>
      <c r="AL4330" s="150">
        <v>594379.125</v>
      </c>
      <c r="AM4330" s="150">
        <v>588254.5</v>
      </c>
      <c r="AN4330" s="150">
        <v>6124.58935546875</v>
      </c>
      <c r="AO4330" s="5" t="s">
        <v>7567</v>
      </c>
    </row>
    <row r="4331" spans="1:41" ht="14.25" x14ac:dyDescent="0.45">
      <c r="A4331" s="150">
        <v>2020</v>
      </c>
      <c r="B4331" s="5" t="s">
        <v>81</v>
      </c>
      <c r="C4331" s="5" t="s">
        <v>3765</v>
      </c>
      <c r="D4331" s="5" t="s">
        <v>3768</v>
      </c>
      <c r="E4331" s="5" t="s">
        <v>3722</v>
      </c>
      <c r="F4331" s="5" t="s">
        <v>25</v>
      </c>
      <c r="G4331" s="5" t="s">
        <v>88</v>
      </c>
      <c r="H4331" s="5" t="s">
        <v>131</v>
      </c>
      <c r="I4331" s="150">
        <v>277</v>
      </c>
      <c r="J4331" s="150">
        <v>1950</v>
      </c>
      <c r="K4331" s="150">
        <v>0</v>
      </c>
      <c r="L4331" s="150">
        <v>63</v>
      </c>
      <c r="M4331" s="150">
        <v>0</v>
      </c>
      <c r="N4331" s="150">
        <v>1125.538330078125</v>
      </c>
      <c r="O4331" s="150">
        <v>72.748550415039063</v>
      </c>
      <c r="P4331" s="150">
        <v>0</v>
      </c>
      <c r="Q4331" s="150">
        <v>0</v>
      </c>
      <c r="R4331" s="150">
        <v>1034.3878173828125</v>
      </c>
      <c r="S4331" s="150">
        <v>0</v>
      </c>
      <c r="T4331" s="150">
        <v>0</v>
      </c>
      <c r="U4331" s="150">
        <v>0</v>
      </c>
      <c r="V4331" s="150">
        <v>0</v>
      </c>
      <c r="W4331" s="150">
        <v>9</v>
      </c>
      <c r="X4331" s="150">
        <v>759</v>
      </c>
      <c r="Y4331" s="150">
        <v>3776</v>
      </c>
      <c r="Z4331" s="150">
        <v>855.25897216796875</v>
      </c>
      <c r="AA4331" s="150">
        <v>0</v>
      </c>
      <c r="AB4331" s="150">
        <v>0</v>
      </c>
      <c r="AC4331" s="150">
        <v>0</v>
      </c>
      <c r="AD4331" s="150">
        <v>3668.280029296875</v>
      </c>
      <c r="AE4331" s="150">
        <v>0</v>
      </c>
      <c r="AF4331" s="150">
        <v>79.333000183105469</v>
      </c>
      <c r="AG4331" s="150">
        <v>578985</v>
      </c>
      <c r="AH4331" s="150">
        <v>20.170700073242188</v>
      </c>
      <c r="AI4331" s="150">
        <v>1393.3900146484375</v>
      </c>
      <c r="AJ4331" s="150">
        <v>108.98390960693359</v>
      </c>
      <c r="AK4331" s="150">
        <v>202</v>
      </c>
      <c r="AL4331" s="150">
        <v>594379.125</v>
      </c>
      <c r="AM4331" s="150">
        <v>588254.5</v>
      </c>
      <c r="AN4331" s="150">
        <v>6124.58935546875</v>
      </c>
      <c r="AO4331" s="5" t="s">
        <v>7568</v>
      </c>
    </row>
    <row r="4332" spans="1:41" ht="14.25" x14ac:dyDescent="0.45">
      <c r="A4332" s="150">
        <v>2020</v>
      </c>
      <c r="B4332" s="5" t="s">
        <v>81</v>
      </c>
      <c r="C4332" s="5" t="s">
        <v>3765</v>
      </c>
      <c r="D4332" s="5" t="s">
        <v>3768</v>
      </c>
      <c r="E4332" s="5" t="s">
        <v>3722</v>
      </c>
      <c r="F4332" s="5" t="s">
        <v>114</v>
      </c>
      <c r="G4332" s="5" t="s">
        <v>87</v>
      </c>
      <c r="H4332" s="5" t="s">
        <v>131</v>
      </c>
      <c r="I4332" s="150">
        <v>135</v>
      </c>
      <c r="J4332" s="150">
        <v>135</v>
      </c>
      <c r="K4332" s="150">
        <v>0</v>
      </c>
      <c r="L4332" s="150">
        <v>504</v>
      </c>
      <c r="M4332" s="150">
        <v>0</v>
      </c>
      <c r="N4332" s="150">
        <v>194.50178527832031</v>
      </c>
      <c r="O4332" s="150">
        <v>0</v>
      </c>
      <c r="P4332" s="150">
        <v>360</v>
      </c>
      <c r="Q4332" s="150">
        <v>299.34799194335938</v>
      </c>
      <c r="R4332" s="150">
        <v>77</v>
      </c>
      <c r="S4332" s="150">
        <v>0</v>
      </c>
      <c r="T4332" s="150">
        <v>1</v>
      </c>
      <c r="U4332" s="150">
        <v>49</v>
      </c>
      <c r="V4332" s="150">
        <v>0</v>
      </c>
      <c r="W4332" s="150">
        <v>0</v>
      </c>
      <c r="X4332" s="150">
        <v>131.2769775390625</v>
      </c>
      <c r="Y4332" s="150">
        <v>75</v>
      </c>
      <c r="Z4332" s="150">
        <v>711.77899169921875</v>
      </c>
      <c r="AA4332" s="150">
        <v>0</v>
      </c>
      <c r="AB4332" s="150">
        <v>0</v>
      </c>
      <c r="AC4332" s="150">
        <v>0</v>
      </c>
      <c r="AD4332" s="150">
        <v>1545.0799560546875</v>
      </c>
      <c r="AE4332" s="150">
        <v>350</v>
      </c>
      <c r="AF4332" s="150">
        <v>1091.91796875</v>
      </c>
      <c r="AG4332" s="150">
        <v>5452</v>
      </c>
      <c r="AH4332" s="150">
        <v>164.7393798828125</v>
      </c>
      <c r="AI4332" s="150">
        <v>520</v>
      </c>
      <c r="AJ4332" s="150">
        <v>5804.66552734375</v>
      </c>
      <c r="AK4332" s="150">
        <v>333</v>
      </c>
      <c r="AL4332" s="150">
        <v>17934.30859375</v>
      </c>
      <c r="AM4332" s="150">
        <v>15239.212890625</v>
      </c>
      <c r="AN4332" s="150">
        <v>2695.09619140625</v>
      </c>
      <c r="AO4332" s="5" t="s">
        <v>7569</v>
      </c>
    </row>
    <row r="4333" spans="1:41" ht="14.25" x14ac:dyDescent="0.45">
      <c r="A4333" s="150">
        <v>2020</v>
      </c>
      <c r="B4333" s="5" t="s">
        <v>81</v>
      </c>
      <c r="C4333" s="5" t="s">
        <v>3765</v>
      </c>
      <c r="D4333" s="5" t="s">
        <v>3768</v>
      </c>
      <c r="E4333" s="5" t="s">
        <v>3722</v>
      </c>
      <c r="F4333" s="5" t="s">
        <v>114</v>
      </c>
      <c r="G4333" s="5" t="s">
        <v>88</v>
      </c>
      <c r="H4333" s="5" t="s">
        <v>131</v>
      </c>
      <c r="I4333" s="150">
        <v>135</v>
      </c>
      <c r="J4333" s="150">
        <v>135</v>
      </c>
      <c r="K4333" s="150">
        <v>0</v>
      </c>
      <c r="L4333" s="150">
        <v>504</v>
      </c>
      <c r="M4333" s="150">
        <v>0</v>
      </c>
      <c r="N4333" s="150">
        <v>194.50178527832031</v>
      </c>
      <c r="O4333" s="150">
        <v>0</v>
      </c>
      <c r="P4333" s="150">
        <v>360</v>
      </c>
      <c r="Q4333" s="150">
        <v>299.34799194335938</v>
      </c>
      <c r="R4333" s="150">
        <v>77</v>
      </c>
      <c r="S4333" s="150">
        <v>0</v>
      </c>
      <c r="T4333" s="150">
        <v>1</v>
      </c>
      <c r="U4333" s="150">
        <v>49</v>
      </c>
      <c r="V4333" s="150">
        <v>0</v>
      </c>
      <c r="W4333" s="150">
        <v>0</v>
      </c>
      <c r="X4333" s="150">
        <v>131.2769775390625</v>
      </c>
      <c r="Y4333" s="150">
        <v>75</v>
      </c>
      <c r="Z4333" s="150">
        <v>711.77899169921875</v>
      </c>
      <c r="AA4333" s="150">
        <v>0</v>
      </c>
      <c r="AB4333" s="150">
        <v>0</v>
      </c>
      <c r="AC4333" s="150">
        <v>0</v>
      </c>
      <c r="AD4333" s="150">
        <v>1545.0799560546875</v>
      </c>
      <c r="AE4333" s="150">
        <v>350</v>
      </c>
      <c r="AF4333" s="150">
        <v>1091.91796875</v>
      </c>
      <c r="AG4333" s="150">
        <v>5452</v>
      </c>
      <c r="AH4333" s="150">
        <v>164.7393798828125</v>
      </c>
      <c r="AI4333" s="150">
        <v>520</v>
      </c>
      <c r="AJ4333" s="150">
        <v>5804.66552734375</v>
      </c>
      <c r="AK4333" s="150">
        <v>333</v>
      </c>
      <c r="AL4333" s="150">
        <v>17934.30859375</v>
      </c>
      <c r="AM4333" s="150">
        <v>15239.212890625</v>
      </c>
      <c r="AN4333" s="150">
        <v>2695.09619140625</v>
      </c>
      <c r="AO4333" s="5" t="s">
        <v>7570</v>
      </c>
    </row>
    <row r="4334" spans="1:41" ht="14.25" x14ac:dyDescent="0.45">
      <c r="A4334" s="150">
        <v>2020</v>
      </c>
      <c r="B4334" s="5" t="s">
        <v>81</v>
      </c>
      <c r="C4334" s="5" t="s">
        <v>3765</v>
      </c>
      <c r="D4334" s="5" t="s">
        <v>3768</v>
      </c>
      <c r="E4334" s="5" t="s">
        <v>3722</v>
      </c>
      <c r="F4334" s="5" t="s">
        <v>6347</v>
      </c>
      <c r="G4334" s="5" t="s">
        <v>87</v>
      </c>
      <c r="H4334" s="5" t="s">
        <v>131</v>
      </c>
      <c r="I4334" s="150">
        <v>16906</v>
      </c>
      <c r="J4334" s="150">
        <v>46276.91796875</v>
      </c>
      <c r="K4334" s="150">
        <v>450.69461059570313</v>
      </c>
      <c r="L4334" s="150">
        <v>3457</v>
      </c>
      <c r="M4334" s="150">
        <v>0</v>
      </c>
      <c r="N4334" s="150">
        <v>18873.185546875</v>
      </c>
      <c r="O4334" s="150">
        <v>5345.59375</v>
      </c>
      <c r="P4334" s="150">
        <v>627.08197021484375</v>
      </c>
      <c r="Q4334" s="150">
        <v>8643.9140625</v>
      </c>
      <c r="R4334" s="150">
        <v>10391.017578125</v>
      </c>
      <c r="S4334" s="150">
        <v>0</v>
      </c>
      <c r="T4334" s="150">
        <v>219</v>
      </c>
      <c r="U4334" s="150">
        <v>196</v>
      </c>
      <c r="V4334" s="150">
        <v>0</v>
      </c>
      <c r="W4334" s="150">
        <v>537.20001220703125</v>
      </c>
      <c r="X4334" s="150">
        <v>23366.8984375</v>
      </c>
      <c r="Y4334" s="150">
        <v>35409</v>
      </c>
      <c r="Z4334" s="150">
        <v>24482.431640625</v>
      </c>
      <c r="AA4334" s="150">
        <v>402.66989135742188</v>
      </c>
      <c r="AB4334" s="150">
        <v>522</v>
      </c>
      <c r="AC4334" s="150">
        <v>1865.0767822265625</v>
      </c>
      <c r="AD4334" s="150">
        <v>42256.41015625</v>
      </c>
      <c r="AE4334" s="150">
        <v>1089.6702880859375</v>
      </c>
      <c r="AF4334" s="150">
        <v>46152.6015625</v>
      </c>
      <c r="AG4334" s="150">
        <v>596131</v>
      </c>
      <c r="AH4334" s="150">
        <v>24975.962890625</v>
      </c>
      <c r="AI4334" s="150">
        <v>13692.4248046875</v>
      </c>
      <c r="AJ4334" s="150">
        <v>15006.6142578125</v>
      </c>
      <c r="AK4334" s="150">
        <v>7533</v>
      </c>
      <c r="AL4334" s="150">
        <v>944809.375</v>
      </c>
      <c r="AM4334" s="150">
        <v>825910.25</v>
      </c>
      <c r="AN4334" s="150">
        <v>118899.1796875</v>
      </c>
      <c r="AO4334" s="5" t="s">
        <v>7571</v>
      </c>
    </row>
    <row r="4335" spans="1:41" ht="14.25" x14ac:dyDescent="0.45">
      <c r="A4335" s="150">
        <v>2020</v>
      </c>
      <c r="B4335" s="5" t="s">
        <v>81</v>
      </c>
      <c r="C4335" s="5" t="s">
        <v>3765</v>
      </c>
      <c r="D4335" s="5" t="s">
        <v>3768</v>
      </c>
      <c r="E4335" s="5" t="s">
        <v>3722</v>
      </c>
      <c r="F4335" s="5" t="s">
        <v>6347</v>
      </c>
      <c r="G4335" s="5" t="s">
        <v>88</v>
      </c>
      <c r="H4335" s="5" t="s">
        <v>131</v>
      </c>
      <c r="I4335" s="150">
        <v>16906</v>
      </c>
      <c r="J4335" s="150">
        <v>46276.91796875</v>
      </c>
      <c r="K4335" s="150">
        <v>450.69461059570313</v>
      </c>
      <c r="L4335" s="150">
        <v>3457</v>
      </c>
      <c r="M4335" s="150">
        <v>0</v>
      </c>
      <c r="N4335" s="150">
        <v>18873.185546875</v>
      </c>
      <c r="O4335" s="150">
        <v>5345.59375</v>
      </c>
      <c r="P4335" s="150">
        <v>627.08197021484375</v>
      </c>
      <c r="Q4335" s="150">
        <v>8643.9140625</v>
      </c>
      <c r="R4335" s="150">
        <v>10391.017578125</v>
      </c>
      <c r="S4335" s="150">
        <v>0</v>
      </c>
      <c r="T4335" s="150">
        <v>219</v>
      </c>
      <c r="U4335" s="150">
        <v>196</v>
      </c>
      <c r="V4335" s="150">
        <v>0</v>
      </c>
      <c r="W4335" s="150">
        <v>537.20001220703125</v>
      </c>
      <c r="X4335" s="150">
        <v>23366.8984375</v>
      </c>
      <c r="Y4335" s="150">
        <v>35409</v>
      </c>
      <c r="Z4335" s="150">
        <v>24482.431640625</v>
      </c>
      <c r="AA4335" s="150">
        <v>402.66989135742188</v>
      </c>
      <c r="AB4335" s="150">
        <v>522</v>
      </c>
      <c r="AC4335" s="150">
        <v>1865.0767822265625</v>
      </c>
      <c r="AD4335" s="150">
        <v>42256.41015625</v>
      </c>
      <c r="AE4335" s="150">
        <v>1089.6702880859375</v>
      </c>
      <c r="AF4335" s="150">
        <v>46152.6015625</v>
      </c>
      <c r="AG4335" s="150">
        <v>596131</v>
      </c>
      <c r="AH4335" s="150">
        <v>24975.962890625</v>
      </c>
      <c r="AI4335" s="150">
        <v>13692.4248046875</v>
      </c>
      <c r="AJ4335" s="150">
        <v>15006.6142578125</v>
      </c>
      <c r="AK4335" s="150">
        <v>7533</v>
      </c>
      <c r="AL4335" s="150">
        <v>944809.375</v>
      </c>
      <c r="AM4335" s="150">
        <v>825910.25</v>
      </c>
      <c r="AN4335" s="150">
        <v>118899.1796875</v>
      </c>
      <c r="AO4335" s="5" t="s">
        <v>7572</v>
      </c>
    </row>
    <row r="4336" spans="1:41" ht="14.25" x14ac:dyDescent="0.45">
      <c r="A4336" s="150">
        <v>2020</v>
      </c>
      <c r="B4336" s="5" t="s">
        <v>81</v>
      </c>
      <c r="C4336" s="5" t="s">
        <v>3765</v>
      </c>
      <c r="D4336" s="5" t="s">
        <v>3768</v>
      </c>
      <c r="E4336" s="5" t="s">
        <v>3722</v>
      </c>
      <c r="F4336" s="5" t="s">
        <v>158</v>
      </c>
      <c r="G4336" s="5" t="s">
        <v>87</v>
      </c>
      <c r="H4336" s="5" t="s">
        <v>131</v>
      </c>
      <c r="I4336" s="150"/>
      <c r="J4336" s="150">
        <v>0</v>
      </c>
      <c r="K4336" s="150">
        <v>1502.9176025390625</v>
      </c>
      <c r="L4336" s="150"/>
      <c r="M4336" s="150"/>
      <c r="N4336" s="150">
        <v>0</v>
      </c>
      <c r="O4336" s="150">
        <v>630.5394287109375</v>
      </c>
      <c r="P4336" s="150"/>
      <c r="Q4336" s="150">
        <v>0</v>
      </c>
      <c r="R4336" s="150">
        <v>0</v>
      </c>
      <c r="S4336" s="150">
        <v>0</v>
      </c>
      <c r="T4336" s="150">
        <v>0</v>
      </c>
      <c r="U4336" s="150">
        <v>8.0900001525878906</v>
      </c>
      <c r="V4336" s="150">
        <v>78.026878356933594</v>
      </c>
      <c r="W4336" s="150"/>
      <c r="X4336" s="150"/>
      <c r="Y4336" s="150">
        <v>2649.673095703125</v>
      </c>
      <c r="Z4336" s="150">
        <v>0</v>
      </c>
      <c r="AA4336" s="150">
        <v>653.71112060546875</v>
      </c>
      <c r="AB4336" s="150">
        <v>9127</v>
      </c>
      <c r="AC4336" s="150">
        <v>63</v>
      </c>
      <c r="AD4336" s="150">
        <v>9</v>
      </c>
      <c r="AE4336" s="150">
        <v>0</v>
      </c>
      <c r="AF4336" s="150"/>
      <c r="AG4336" s="150">
        <v>0</v>
      </c>
      <c r="AH4336" s="150">
        <v>827.98236083984375</v>
      </c>
      <c r="AI4336" s="150"/>
      <c r="AJ4336" s="150">
        <v>15.598640441894531</v>
      </c>
      <c r="AK4336" s="150">
        <v>4</v>
      </c>
      <c r="AL4336" s="150">
        <v>15569.5390625</v>
      </c>
      <c r="AM4336" s="150">
        <v>3468.099853515625</v>
      </c>
      <c r="AN4336" s="150">
        <v>12101.439453125</v>
      </c>
      <c r="AO4336" s="5" t="s">
        <v>7573</v>
      </c>
    </row>
    <row r="4337" spans="1:41" ht="14.25" x14ac:dyDescent="0.45">
      <c r="A4337" s="150">
        <v>2020</v>
      </c>
      <c r="B4337" s="5" t="s">
        <v>81</v>
      </c>
      <c r="C4337" s="5" t="s">
        <v>3765</v>
      </c>
      <c r="D4337" s="5" t="s">
        <v>3768</v>
      </c>
      <c r="E4337" s="5" t="s">
        <v>3722</v>
      </c>
      <c r="F4337" s="5" t="s">
        <v>158</v>
      </c>
      <c r="G4337" s="5" t="s">
        <v>88</v>
      </c>
      <c r="H4337" s="5" t="s">
        <v>131</v>
      </c>
      <c r="I4337" s="150"/>
      <c r="J4337" s="150">
        <v>0</v>
      </c>
      <c r="K4337" s="150">
        <v>1502.9176025390625</v>
      </c>
      <c r="L4337" s="150"/>
      <c r="M4337" s="150"/>
      <c r="N4337" s="150">
        <v>0</v>
      </c>
      <c r="O4337" s="150">
        <v>630.5394287109375</v>
      </c>
      <c r="P4337" s="150"/>
      <c r="Q4337" s="150">
        <v>0</v>
      </c>
      <c r="R4337" s="150">
        <v>0</v>
      </c>
      <c r="S4337" s="150">
        <v>0</v>
      </c>
      <c r="T4337" s="150">
        <v>0</v>
      </c>
      <c r="U4337" s="150">
        <v>8.0900001525878906</v>
      </c>
      <c r="V4337" s="150">
        <v>78.026878356933594</v>
      </c>
      <c r="W4337" s="150"/>
      <c r="X4337" s="150"/>
      <c r="Y4337" s="150">
        <v>2649.673095703125</v>
      </c>
      <c r="Z4337" s="150">
        <v>0</v>
      </c>
      <c r="AA4337" s="150">
        <v>653.71112060546875</v>
      </c>
      <c r="AB4337" s="150">
        <v>9127</v>
      </c>
      <c r="AC4337" s="150">
        <v>63</v>
      </c>
      <c r="AD4337" s="150">
        <v>9</v>
      </c>
      <c r="AE4337" s="150">
        <v>0</v>
      </c>
      <c r="AF4337" s="150"/>
      <c r="AG4337" s="150">
        <v>0</v>
      </c>
      <c r="AH4337" s="150">
        <v>827.98236083984375</v>
      </c>
      <c r="AI4337" s="150"/>
      <c r="AJ4337" s="150">
        <v>15.598640441894531</v>
      </c>
      <c r="AK4337" s="150">
        <v>4</v>
      </c>
      <c r="AL4337" s="150">
        <v>15569.5390625</v>
      </c>
      <c r="AM4337" s="150">
        <v>3468.099853515625</v>
      </c>
      <c r="AN4337" s="150">
        <v>12101.439453125</v>
      </c>
      <c r="AO4337" s="5" t="s">
        <v>7574</v>
      </c>
    </row>
    <row r="4338" spans="1:41" ht="14.25" x14ac:dyDescent="0.45">
      <c r="A4338" s="150">
        <v>2020</v>
      </c>
      <c r="B4338" s="5" t="s">
        <v>81</v>
      </c>
      <c r="C4338" s="5" t="s">
        <v>3765</v>
      </c>
      <c r="D4338" s="5" t="s">
        <v>3768</v>
      </c>
      <c r="E4338" s="5" t="s">
        <v>3722</v>
      </c>
      <c r="F4338" s="5" t="s">
        <v>261</v>
      </c>
      <c r="G4338" s="5" t="s">
        <v>87</v>
      </c>
      <c r="H4338" s="5" t="s">
        <v>131</v>
      </c>
      <c r="I4338" s="150"/>
      <c r="J4338" s="150">
        <v>2952</v>
      </c>
      <c r="K4338" s="150"/>
      <c r="L4338" s="150"/>
      <c r="M4338" s="150"/>
      <c r="N4338" s="150">
        <v>0</v>
      </c>
      <c r="O4338" s="150"/>
      <c r="P4338" s="150"/>
      <c r="Q4338" s="150"/>
      <c r="R4338" s="150">
        <v>0</v>
      </c>
      <c r="S4338" s="150">
        <v>0</v>
      </c>
      <c r="T4338" s="150">
        <v>0</v>
      </c>
      <c r="U4338" s="150"/>
      <c r="V4338" s="150">
        <v>0</v>
      </c>
      <c r="W4338" s="150"/>
      <c r="X4338" s="150"/>
      <c r="Y4338" s="150">
        <v>111</v>
      </c>
      <c r="Z4338" s="150">
        <v>0</v>
      </c>
      <c r="AA4338" s="150"/>
      <c r="AB4338" s="150">
        <v>0</v>
      </c>
      <c r="AC4338" s="150"/>
      <c r="AD4338" s="150">
        <v>0</v>
      </c>
      <c r="AE4338" s="150">
        <v>0</v>
      </c>
      <c r="AF4338" s="150"/>
      <c r="AG4338" s="150">
        <v>0</v>
      </c>
      <c r="AH4338" s="150">
        <v>0</v>
      </c>
      <c r="AI4338" s="150">
        <v>1027.1939697265625</v>
      </c>
      <c r="AJ4338" s="150">
        <v>0</v>
      </c>
      <c r="AK4338" s="150"/>
      <c r="AL4338" s="150">
        <v>4090.19384765625</v>
      </c>
      <c r="AM4338" s="150">
        <v>3063</v>
      </c>
      <c r="AN4338" s="150">
        <v>1027.1939697265625</v>
      </c>
      <c r="AO4338" s="5" t="s">
        <v>7575</v>
      </c>
    </row>
    <row r="4339" spans="1:41" ht="14.25" x14ac:dyDescent="0.45">
      <c r="A4339" s="150">
        <v>2020</v>
      </c>
      <c r="B4339" s="5" t="s">
        <v>81</v>
      </c>
      <c r="C4339" s="5" t="s">
        <v>3765</v>
      </c>
      <c r="D4339" s="5" t="s">
        <v>3768</v>
      </c>
      <c r="E4339" s="5" t="s">
        <v>3722</v>
      </c>
      <c r="F4339" s="5" t="s">
        <v>261</v>
      </c>
      <c r="G4339" s="5" t="s">
        <v>88</v>
      </c>
      <c r="H4339" s="5" t="s">
        <v>131</v>
      </c>
      <c r="I4339" s="150"/>
      <c r="J4339" s="150">
        <v>2952</v>
      </c>
      <c r="K4339" s="150"/>
      <c r="L4339" s="150"/>
      <c r="M4339" s="150"/>
      <c r="N4339" s="150">
        <v>0</v>
      </c>
      <c r="O4339" s="150"/>
      <c r="P4339" s="150"/>
      <c r="Q4339" s="150"/>
      <c r="R4339" s="150">
        <v>0</v>
      </c>
      <c r="S4339" s="150">
        <v>0</v>
      </c>
      <c r="T4339" s="150">
        <v>0</v>
      </c>
      <c r="U4339" s="150"/>
      <c r="V4339" s="150">
        <v>0</v>
      </c>
      <c r="W4339" s="150"/>
      <c r="X4339" s="150"/>
      <c r="Y4339" s="150">
        <v>111</v>
      </c>
      <c r="Z4339" s="150">
        <v>0</v>
      </c>
      <c r="AA4339" s="150"/>
      <c r="AB4339" s="150">
        <v>0</v>
      </c>
      <c r="AC4339" s="150"/>
      <c r="AD4339" s="150">
        <v>0</v>
      </c>
      <c r="AE4339" s="150">
        <v>0</v>
      </c>
      <c r="AF4339" s="150"/>
      <c r="AG4339" s="150">
        <v>0</v>
      </c>
      <c r="AH4339" s="150">
        <v>0</v>
      </c>
      <c r="AI4339" s="150">
        <v>1027.1939697265625</v>
      </c>
      <c r="AJ4339" s="150">
        <v>0</v>
      </c>
      <c r="AK4339" s="150"/>
      <c r="AL4339" s="150">
        <v>4090.19384765625</v>
      </c>
      <c r="AM4339" s="150">
        <v>3063</v>
      </c>
      <c r="AN4339" s="150">
        <v>1027.1939697265625</v>
      </c>
      <c r="AO4339" s="5" t="s">
        <v>7576</v>
      </c>
    </row>
    <row r="4340" spans="1:41" ht="14.25" x14ac:dyDescent="0.45">
      <c r="A4340" s="150">
        <v>2020</v>
      </c>
      <c r="B4340" s="5" t="s">
        <v>81</v>
      </c>
      <c r="C4340" s="5" t="s">
        <v>3765</v>
      </c>
      <c r="D4340" s="5" t="s">
        <v>3768</v>
      </c>
      <c r="E4340" s="5" t="s">
        <v>3722</v>
      </c>
      <c r="F4340" s="5" t="s">
        <v>264</v>
      </c>
      <c r="G4340" s="5" t="s">
        <v>87</v>
      </c>
      <c r="H4340" s="5" t="s">
        <v>131</v>
      </c>
      <c r="I4340" s="150"/>
      <c r="J4340" s="150">
        <v>0</v>
      </c>
      <c r="K4340" s="150"/>
      <c r="L4340" s="150"/>
      <c r="M4340" s="150"/>
      <c r="N4340" s="150">
        <v>0</v>
      </c>
      <c r="O4340" s="150"/>
      <c r="P4340" s="150"/>
      <c r="Q4340" s="150"/>
      <c r="R4340" s="150">
        <v>0</v>
      </c>
      <c r="S4340" s="150">
        <v>0</v>
      </c>
      <c r="T4340" s="150">
        <v>0</v>
      </c>
      <c r="U4340" s="150"/>
      <c r="V4340" s="150">
        <v>0</v>
      </c>
      <c r="W4340" s="150"/>
      <c r="X4340" s="150"/>
      <c r="Y4340" s="150">
        <v>0</v>
      </c>
      <c r="Z4340" s="150">
        <v>0</v>
      </c>
      <c r="AA4340" s="150"/>
      <c r="AB4340" s="150">
        <v>0</v>
      </c>
      <c r="AC4340" s="150"/>
      <c r="AD4340" s="150">
        <v>0</v>
      </c>
      <c r="AE4340" s="150">
        <v>0</v>
      </c>
      <c r="AF4340" s="150"/>
      <c r="AG4340" s="150">
        <v>0</v>
      </c>
      <c r="AH4340" s="150">
        <v>0</v>
      </c>
      <c r="AI4340" s="150"/>
      <c r="AJ4340" s="150">
        <v>0</v>
      </c>
      <c r="AK4340" s="150"/>
      <c r="AL4340" s="150">
        <v>0</v>
      </c>
      <c r="AM4340" s="150">
        <v>0</v>
      </c>
      <c r="AN4340" s="150">
        <v>0</v>
      </c>
      <c r="AO4340" s="5" t="s">
        <v>7577</v>
      </c>
    </row>
    <row r="4341" spans="1:41" ht="14.25" x14ac:dyDescent="0.45">
      <c r="A4341" s="150">
        <v>2020</v>
      </c>
      <c r="B4341" s="5" t="s">
        <v>81</v>
      </c>
      <c r="C4341" s="5" t="s">
        <v>3765</v>
      </c>
      <c r="D4341" s="5" t="s">
        <v>3768</v>
      </c>
      <c r="E4341" s="5" t="s">
        <v>3722</v>
      </c>
      <c r="F4341" s="5" t="s">
        <v>264</v>
      </c>
      <c r="G4341" s="5" t="s">
        <v>88</v>
      </c>
      <c r="H4341" s="5" t="s">
        <v>131</v>
      </c>
      <c r="I4341" s="150"/>
      <c r="J4341" s="150">
        <v>0</v>
      </c>
      <c r="K4341" s="150"/>
      <c r="L4341" s="150"/>
      <c r="M4341" s="150"/>
      <c r="N4341" s="150">
        <v>0</v>
      </c>
      <c r="O4341" s="150"/>
      <c r="P4341" s="150"/>
      <c r="Q4341" s="150"/>
      <c r="R4341" s="150">
        <v>0</v>
      </c>
      <c r="S4341" s="150">
        <v>0</v>
      </c>
      <c r="T4341" s="150">
        <v>0</v>
      </c>
      <c r="U4341" s="150"/>
      <c r="V4341" s="150">
        <v>0</v>
      </c>
      <c r="W4341" s="150"/>
      <c r="X4341" s="150"/>
      <c r="Y4341" s="150">
        <v>0</v>
      </c>
      <c r="Z4341" s="150">
        <v>0</v>
      </c>
      <c r="AA4341" s="150"/>
      <c r="AB4341" s="150">
        <v>0</v>
      </c>
      <c r="AC4341" s="150"/>
      <c r="AD4341" s="150">
        <v>0</v>
      </c>
      <c r="AE4341" s="150">
        <v>0</v>
      </c>
      <c r="AF4341" s="150"/>
      <c r="AG4341" s="150">
        <v>0</v>
      </c>
      <c r="AH4341" s="150">
        <v>0</v>
      </c>
      <c r="AI4341" s="150"/>
      <c r="AJ4341" s="150">
        <v>0</v>
      </c>
      <c r="AK4341" s="150"/>
      <c r="AL4341" s="150">
        <v>0</v>
      </c>
      <c r="AM4341" s="150">
        <v>0</v>
      </c>
      <c r="AN4341" s="150">
        <v>0</v>
      </c>
      <c r="AO4341" s="5" t="s">
        <v>7578</v>
      </c>
    </row>
    <row r="4342" spans="1:41" ht="14.25" x14ac:dyDescent="0.45">
      <c r="A4342" s="150">
        <v>2020</v>
      </c>
      <c r="B4342" s="5" t="s">
        <v>81</v>
      </c>
      <c r="C4342" s="5" t="s">
        <v>3765</v>
      </c>
      <c r="D4342" s="5" t="s">
        <v>3768</v>
      </c>
      <c r="E4342" s="5" t="s">
        <v>3722</v>
      </c>
      <c r="F4342" s="5" t="s">
        <v>29</v>
      </c>
      <c r="G4342" s="5" t="s">
        <v>87</v>
      </c>
      <c r="H4342" s="5" t="s">
        <v>131</v>
      </c>
      <c r="I4342" s="150">
        <v>820</v>
      </c>
      <c r="J4342" s="150">
        <v>5590</v>
      </c>
      <c r="K4342" s="150">
        <v>0</v>
      </c>
      <c r="L4342" s="150">
        <v>0</v>
      </c>
      <c r="M4342" s="150">
        <v>0</v>
      </c>
      <c r="N4342" s="150">
        <v>331.4244384765625</v>
      </c>
      <c r="O4342" s="150">
        <v>13.173689842224121</v>
      </c>
      <c r="P4342" s="150">
        <v>0</v>
      </c>
      <c r="Q4342" s="150">
        <v>9.5649995803833008</v>
      </c>
      <c r="R4342" s="150">
        <v>684.0557861328125</v>
      </c>
      <c r="S4342" s="150">
        <v>0</v>
      </c>
      <c r="T4342" s="150">
        <v>0</v>
      </c>
      <c r="U4342" s="150">
        <v>0</v>
      </c>
      <c r="V4342" s="150">
        <v>0</v>
      </c>
      <c r="W4342" s="150">
        <v>6</v>
      </c>
      <c r="X4342" s="150">
        <v>3018.60498046875</v>
      </c>
      <c r="Y4342" s="150">
        <v>1031</v>
      </c>
      <c r="Z4342" s="150">
        <v>1289.1510009765625</v>
      </c>
      <c r="AA4342" s="150">
        <v>0</v>
      </c>
      <c r="AB4342" s="150">
        <v>325</v>
      </c>
      <c r="AC4342" s="150">
        <v>0</v>
      </c>
      <c r="AD4342" s="150">
        <v>1592</v>
      </c>
      <c r="AE4342" s="150">
        <v>0</v>
      </c>
      <c r="AF4342" s="150">
        <v>1712.81201171875</v>
      </c>
      <c r="AG4342" s="150">
        <v>9750</v>
      </c>
      <c r="AH4342" s="150">
        <v>1269.9107666015625</v>
      </c>
      <c r="AI4342" s="150">
        <v>924</v>
      </c>
      <c r="AJ4342" s="150">
        <v>0</v>
      </c>
      <c r="AK4342" s="150">
        <v>676</v>
      </c>
      <c r="AL4342" s="150">
        <v>29042.697265625</v>
      </c>
      <c r="AM4342" s="150">
        <v>21218.0078125</v>
      </c>
      <c r="AN4342" s="150">
        <v>7824.68896484375</v>
      </c>
      <c r="AO4342" s="5" t="s">
        <v>7579</v>
      </c>
    </row>
    <row r="4343" spans="1:41" ht="14.25" x14ac:dyDescent="0.45">
      <c r="A4343" s="150">
        <v>2020</v>
      </c>
      <c r="B4343" s="5" t="s">
        <v>81</v>
      </c>
      <c r="C4343" s="5" t="s">
        <v>3765</v>
      </c>
      <c r="D4343" s="5" t="s">
        <v>3768</v>
      </c>
      <c r="E4343" s="5" t="s">
        <v>3722</v>
      </c>
      <c r="F4343" s="5" t="s">
        <v>29</v>
      </c>
      <c r="G4343" s="5" t="s">
        <v>88</v>
      </c>
      <c r="H4343" s="5" t="s">
        <v>131</v>
      </c>
      <c r="I4343" s="150">
        <v>820</v>
      </c>
      <c r="J4343" s="150">
        <v>5590</v>
      </c>
      <c r="K4343" s="150">
        <v>0</v>
      </c>
      <c r="L4343" s="150">
        <v>0</v>
      </c>
      <c r="M4343" s="150">
        <v>0</v>
      </c>
      <c r="N4343" s="150">
        <v>331.4244384765625</v>
      </c>
      <c r="O4343" s="150">
        <v>13.173689842224121</v>
      </c>
      <c r="P4343" s="150">
        <v>0</v>
      </c>
      <c r="Q4343" s="150">
        <v>9.5649995803833008</v>
      </c>
      <c r="R4343" s="150">
        <v>684.0557861328125</v>
      </c>
      <c r="S4343" s="150">
        <v>0</v>
      </c>
      <c r="T4343" s="150">
        <v>0</v>
      </c>
      <c r="U4343" s="150">
        <v>0</v>
      </c>
      <c r="V4343" s="150">
        <v>0</v>
      </c>
      <c r="W4343" s="150">
        <v>6</v>
      </c>
      <c r="X4343" s="150">
        <v>3018.60498046875</v>
      </c>
      <c r="Y4343" s="150">
        <v>1031</v>
      </c>
      <c r="Z4343" s="150">
        <v>1289.1510009765625</v>
      </c>
      <c r="AA4343" s="150">
        <v>0</v>
      </c>
      <c r="AB4343" s="150">
        <v>325</v>
      </c>
      <c r="AC4343" s="150">
        <v>0</v>
      </c>
      <c r="AD4343" s="150">
        <v>1592</v>
      </c>
      <c r="AE4343" s="150">
        <v>0</v>
      </c>
      <c r="AF4343" s="150">
        <v>1712.81201171875</v>
      </c>
      <c r="AG4343" s="150">
        <v>9750</v>
      </c>
      <c r="AH4343" s="150">
        <v>1269.9107666015625</v>
      </c>
      <c r="AI4343" s="150">
        <v>924</v>
      </c>
      <c r="AJ4343" s="150">
        <v>0</v>
      </c>
      <c r="AK4343" s="150">
        <v>676</v>
      </c>
      <c r="AL4343" s="150">
        <v>29042.697265625</v>
      </c>
      <c r="AM4343" s="150">
        <v>21218.0078125</v>
      </c>
      <c r="AN4343" s="150">
        <v>7824.68896484375</v>
      </c>
      <c r="AO4343" s="5" t="s">
        <v>7580</v>
      </c>
    </row>
    <row r="4344" spans="1:41" ht="14.25" x14ac:dyDescent="0.45">
      <c r="A4344" s="150">
        <v>2020</v>
      </c>
      <c r="B4344" s="5" t="s">
        <v>81</v>
      </c>
      <c r="C4344" s="5" t="s">
        <v>3767</v>
      </c>
      <c r="D4344" s="5" t="s">
        <v>3768</v>
      </c>
      <c r="E4344" s="5" t="s">
        <v>3769</v>
      </c>
      <c r="F4344" s="5" t="s">
        <v>3773</v>
      </c>
      <c r="G4344" s="5" t="s">
        <v>83</v>
      </c>
      <c r="H4344" s="5" t="s">
        <v>3774</v>
      </c>
      <c r="I4344" s="150">
        <v>604</v>
      </c>
      <c r="J4344" s="150">
        <v>991.06449999999995</v>
      </c>
      <c r="K4344" s="150">
        <v>46.113999999999997</v>
      </c>
      <c r="L4344" s="150">
        <v>109</v>
      </c>
      <c r="M4344" s="150">
        <v>487</v>
      </c>
      <c r="N4344" s="150">
        <v>612.84500000000003</v>
      </c>
      <c r="O4344" s="150">
        <v>268</v>
      </c>
      <c r="P4344" s="150">
        <v>336.815</v>
      </c>
      <c r="Q4344" s="150">
        <v>151.94499999999999</v>
      </c>
      <c r="R4344" s="150">
        <v>342</v>
      </c>
      <c r="S4344" s="150">
        <v>573</v>
      </c>
      <c r="T4344" s="150">
        <v>361.4</v>
      </c>
      <c r="U4344" s="150">
        <v>99.55</v>
      </c>
      <c r="V4344" s="150">
        <v>476.79199999999997</v>
      </c>
      <c r="W4344" s="150">
        <v>247.6</v>
      </c>
      <c r="X4344" s="150">
        <v>572</v>
      </c>
      <c r="Y4344" s="150">
        <v>2414.2379999999998</v>
      </c>
      <c r="Z4344" s="150">
        <v>263.67</v>
      </c>
      <c r="AA4344" s="150">
        <v>3410.84</v>
      </c>
      <c r="AB4344" s="150">
        <v>72</v>
      </c>
      <c r="AC4344" s="150">
        <v>259.70400000000001</v>
      </c>
      <c r="AD4344" s="150">
        <v>502.5</v>
      </c>
      <c r="AE4344" s="150">
        <v>321</v>
      </c>
      <c r="AF4344" s="150">
        <v>738</v>
      </c>
      <c r="AG4344" s="150">
        <v>5125</v>
      </c>
      <c r="AH4344" s="150">
        <v>971.58249999999998</v>
      </c>
      <c r="AI4344" s="150">
        <v>322.46199999999999</v>
      </c>
      <c r="AJ4344" s="150">
        <v>1435.827</v>
      </c>
      <c r="AK4344" s="150">
        <v>185.22</v>
      </c>
      <c r="AL4344" s="150">
        <v>22301.169921875</v>
      </c>
      <c r="AM4344" s="150">
        <v>17692.291015625</v>
      </c>
      <c r="AN4344" s="150">
        <v>4608.87841796875</v>
      </c>
      <c r="AO4344" s="5" t="s">
        <v>7581</v>
      </c>
    </row>
    <row r="4345" spans="1:41" ht="14.25" x14ac:dyDescent="0.45">
      <c r="A4345" s="150">
        <v>2020</v>
      </c>
      <c r="B4345" s="5" t="s">
        <v>81</v>
      </c>
      <c r="C4345" s="5" t="s">
        <v>3832</v>
      </c>
      <c r="D4345" s="5" t="s">
        <v>3833</v>
      </c>
      <c r="E4345" s="5" t="s">
        <v>1453</v>
      </c>
      <c r="F4345" s="5" t="s">
        <v>188</v>
      </c>
      <c r="G4345" s="5" t="s">
        <v>87</v>
      </c>
      <c r="H4345" s="5" t="s">
        <v>131</v>
      </c>
      <c r="I4345" s="150">
        <v>49312.834078388289</v>
      </c>
      <c r="J4345" s="150">
        <v>139270.34872421189</v>
      </c>
      <c r="K4345" s="150">
        <v>2325.5277256543141</v>
      </c>
      <c r="L4345" s="150">
        <v>7791</v>
      </c>
      <c r="M4345" s="150">
        <v>46730</v>
      </c>
      <c r="N4345" s="150">
        <v>76228.756875795065</v>
      </c>
      <c r="O4345" s="150">
        <v>25869.070087527041</v>
      </c>
      <c r="P4345" s="150">
        <v>37571.111080000002</v>
      </c>
      <c r="Q4345" s="150">
        <v>43332.968291996789</v>
      </c>
      <c r="R4345" s="150">
        <v>36176.547899999903</v>
      </c>
      <c r="S4345" s="150">
        <v>51983.665999999997</v>
      </c>
      <c r="T4345" s="150">
        <v>45197.82231119596</v>
      </c>
      <c r="U4345" s="150">
        <v>15298.359810288621</v>
      </c>
      <c r="V4345" s="150">
        <v>55007</v>
      </c>
      <c r="W4345" s="150">
        <v>8180</v>
      </c>
      <c r="X4345" s="150">
        <v>48721.453507110447</v>
      </c>
      <c r="Y4345" s="150">
        <v>377301.00449850003</v>
      </c>
      <c r="Z4345" s="150">
        <v>11158.75991742891</v>
      </c>
      <c r="AA4345" s="150">
        <v>326032.21844454738</v>
      </c>
      <c r="AB4345" s="150">
        <v>5118.4363764904592</v>
      </c>
      <c r="AC4345" s="150">
        <v>23190.084631074838</v>
      </c>
      <c r="AD4345" s="150">
        <v>20006.75</v>
      </c>
      <c r="AE4345" s="150">
        <v>38663.46749247695</v>
      </c>
      <c r="AF4345" s="150">
        <v>151859</v>
      </c>
      <c r="AG4345" s="150">
        <v>807938</v>
      </c>
      <c r="AH4345" s="150">
        <v>172303</v>
      </c>
      <c r="AI4345" s="150">
        <v>23448.422725446959</v>
      </c>
      <c r="AJ4345" s="150">
        <v>209624.73980764131</v>
      </c>
      <c r="AK4345" s="150">
        <v>5645</v>
      </c>
      <c r="AL4345" s="150">
        <v>2861285.5</v>
      </c>
      <c r="AM4345" s="150">
        <v>2405756.25</v>
      </c>
      <c r="AN4345" s="150">
        <v>455529.15625</v>
      </c>
      <c r="AO4345" s="5" t="s">
        <v>7582</v>
      </c>
    </row>
    <row r="4346" spans="1:41" ht="14.25" x14ac:dyDescent="0.45">
      <c r="A4346" s="150">
        <v>2020</v>
      </c>
      <c r="B4346" s="5" t="s">
        <v>81</v>
      </c>
      <c r="C4346" s="5" t="s">
        <v>3832</v>
      </c>
      <c r="D4346" s="5" t="s">
        <v>3833</v>
      </c>
      <c r="E4346" s="5" t="s">
        <v>1453</v>
      </c>
      <c r="F4346" s="5" t="s">
        <v>191</v>
      </c>
      <c r="G4346" s="5" t="s">
        <v>87</v>
      </c>
      <c r="H4346" s="5" t="s">
        <v>131</v>
      </c>
      <c r="I4346" s="150">
        <v>37115.084033531457</v>
      </c>
      <c r="J4346" s="150">
        <v>128558.5105795266</v>
      </c>
      <c r="K4346" s="150">
        <v>7540.1226342446807</v>
      </c>
      <c r="L4346" s="150">
        <v>25895</v>
      </c>
      <c r="M4346" s="150">
        <v>105724</v>
      </c>
      <c r="N4346" s="150">
        <v>49942.112973754367</v>
      </c>
      <c r="O4346" s="150">
        <v>59536.414533398267</v>
      </c>
      <c r="P4346" s="150">
        <v>44884.720900000211</v>
      </c>
      <c r="Q4346" s="150">
        <v>2098.4882112804212</v>
      </c>
      <c r="R4346" s="150">
        <v>23254.695768544909</v>
      </c>
      <c r="S4346" s="150">
        <v>64812.328999999998</v>
      </c>
      <c r="T4346" s="150">
        <v>48464.887388292213</v>
      </c>
      <c r="U4346" s="150">
        <v>693.25175089809818</v>
      </c>
      <c r="V4346" s="150">
        <v>25712</v>
      </c>
      <c r="W4346" s="150">
        <v>28645</v>
      </c>
      <c r="X4346" s="150">
        <v>116865.4902417291</v>
      </c>
      <c r="Y4346" s="150">
        <v>123076.06451875</v>
      </c>
      <c r="Z4346" s="150">
        <v>98009.598402275689</v>
      </c>
      <c r="AA4346" s="150">
        <v>449695.38712570717</v>
      </c>
      <c r="AB4346" s="150">
        <v>20355.460174078318</v>
      </c>
      <c r="AC4346" s="150">
        <v>82226.182900000029</v>
      </c>
      <c r="AD4346" s="150">
        <v>139368.54</v>
      </c>
      <c r="AE4346" s="150">
        <v>54705.70493799929</v>
      </c>
      <c r="AF4346" s="150">
        <v>140293</v>
      </c>
      <c r="AG4346" s="150">
        <v>379309</v>
      </c>
      <c r="AH4346" s="150">
        <v>117733</v>
      </c>
      <c r="AI4346" s="150">
        <v>28563.810846591659</v>
      </c>
      <c r="AJ4346" s="150">
        <v>166847.04513960189</v>
      </c>
      <c r="AK4346" s="150">
        <v>31829</v>
      </c>
      <c r="AL4346" s="150">
        <v>2601753.75</v>
      </c>
      <c r="AM4346" s="150">
        <v>1832315.875</v>
      </c>
      <c r="AN4346" s="150">
        <v>769438.0625</v>
      </c>
      <c r="AO4346" s="5" t="s">
        <v>7583</v>
      </c>
    </row>
    <row r="4347" spans="1:41" ht="14.25" x14ac:dyDescent="0.45">
      <c r="A4347" s="150">
        <v>2020</v>
      </c>
      <c r="B4347" s="5" t="s">
        <v>81</v>
      </c>
      <c r="C4347" s="5" t="s">
        <v>3832</v>
      </c>
      <c r="D4347" s="5" t="s">
        <v>3833</v>
      </c>
      <c r="E4347" s="5" t="s">
        <v>1453</v>
      </c>
      <c r="F4347" s="5" t="s">
        <v>194</v>
      </c>
      <c r="G4347" s="5" t="s">
        <v>87</v>
      </c>
      <c r="H4347" s="5" t="s">
        <v>131</v>
      </c>
      <c r="I4347" s="150">
        <v>17164.652261858038</v>
      </c>
      <c r="J4347" s="150">
        <v>56959.620341487229</v>
      </c>
      <c r="K4347" s="150">
        <v>2892.8923515037409</v>
      </c>
      <c r="L4347" s="150">
        <v>8972</v>
      </c>
      <c r="M4347" s="150">
        <v>42876</v>
      </c>
      <c r="N4347" s="150">
        <v>62821.8724845713</v>
      </c>
      <c r="O4347" s="150">
        <v>17396.025489071271</v>
      </c>
      <c r="P4347" s="150">
        <v>27455.390909999998</v>
      </c>
      <c r="Q4347" s="150">
        <v>10413.16704196773</v>
      </c>
      <c r="R4347" s="150">
        <v>27889.02624538996</v>
      </c>
      <c r="S4347" s="150">
        <v>38173.915000000008</v>
      </c>
      <c r="T4347" s="150">
        <v>22945.89607480168</v>
      </c>
      <c r="U4347" s="150">
        <v>5278.9242783364698</v>
      </c>
      <c r="V4347" s="150">
        <v>25369</v>
      </c>
      <c r="W4347" s="150">
        <v>16988</v>
      </c>
      <c r="X4347" s="150">
        <v>38088.31913226156</v>
      </c>
      <c r="Y4347" s="150">
        <v>130524.881431</v>
      </c>
      <c r="Z4347" s="150">
        <v>22175.350002595638</v>
      </c>
      <c r="AA4347" s="150">
        <v>278227.78503056592</v>
      </c>
      <c r="AB4347" s="150">
        <v>7101.5688241321186</v>
      </c>
      <c r="AC4347" s="150">
        <v>31847.69813482256</v>
      </c>
      <c r="AD4347" s="150">
        <v>55796.379999999983</v>
      </c>
      <c r="AE4347" s="150">
        <v>30001.706894171261</v>
      </c>
      <c r="AF4347" s="150">
        <v>99055</v>
      </c>
      <c r="AG4347" s="150">
        <v>293755</v>
      </c>
      <c r="AH4347" s="150">
        <v>63267</v>
      </c>
      <c r="AI4347" s="150">
        <v>28848.375879036201</v>
      </c>
      <c r="AJ4347" s="150">
        <v>114860.24675905429</v>
      </c>
      <c r="AK4347" s="150">
        <v>13678</v>
      </c>
      <c r="AL4347" s="150">
        <v>1590823.75</v>
      </c>
      <c r="AM4347" s="150">
        <v>1242771.25</v>
      </c>
      <c r="AN4347" s="150">
        <v>348052.375</v>
      </c>
      <c r="AO4347" s="5" t="s">
        <v>7584</v>
      </c>
    </row>
    <row r="4348" spans="1:41" ht="14.25" x14ac:dyDescent="0.45">
      <c r="A4348" s="150">
        <v>2020</v>
      </c>
      <c r="B4348" s="5" t="s">
        <v>81</v>
      </c>
      <c r="C4348" s="5" t="s">
        <v>3832</v>
      </c>
      <c r="D4348" s="5" t="s">
        <v>3833</v>
      </c>
      <c r="E4348" s="5" t="s">
        <v>1453</v>
      </c>
      <c r="F4348" s="5" t="s">
        <v>197</v>
      </c>
      <c r="G4348" s="5" t="s">
        <v>87</v>
      </c>
      <c r="H4348" s="5" t="s">
        <v>131</v>
      </c>
      <c r="I4348" s="150">
        <v>14115.25716246802</v>
      </c>
      <c r="J4348" s="150">
        <v>24518.38033106727</v>
      </c>
      <c r="K4348" s="150">
        <v>2430.278992516859</v>
      </c>
      <c r="L4348" s="150">
        <v>5811</v>
      </c>
      <c r="M4348" s="150">
        <v>16147</v>
      </c>
      <c r="N4348" s="150">
        <v>35688.498315406803</v>
      </c>
      <c r="O4348" s="150">
        <v>8614.7535429976379</v>
      </c>
      <c r="P4348" s="150">
        <v>14971.46841999999</v>
      </c>
      <c r="Q4348" s="150">
        <v>5321.2497722730232</v>
      </c>
      <c r="R4348" s="150">
        <v>18830.227896284981</v>
      </c>
      <c r="S4348" s="150">
        <v>12464.778</v>
      </c>
      <c r="T4348" s="150">
        <v>15686.185815739889</v>
      </c>
      <c r="U4348" s="150">
        <v>2949.1576732132121</v>
      </c>
      <c r="V4348" s="150">
        <v>9525</v>
      </c>
      <c r="W4348" s="150">
        <v>10094</v>
      </c>
      <c r="X4348" s="150">
        <v>7583.2424631163813</v>
      </c>
      <c r="Y4348" s="150">
        <v>136049.26376</v>
      </c>
      <c r="Z4348" s="150">
        <v>11107.67270979201</v>
      </c>
      <c r="AA4348" s="150">
        <v>172126.13794098829</v>
      </c>
      <c r="AB4348" s="150">
        <v>3510.3152383144979</v>
      </c>
      <c r="AC4348" s="150">
        <v>18755.523860000001</v>
      </c>
      <c r="AD4348" s="150">
        <v>14879.18</v>
      </c>
      <c r="AE4348" s="150">
        <v>26971.379542764611</v>
      </c>
      <c r="AF4348" s="150">
        <v>62190</v>
      </c>
      <c r="AG4348" s="150">
        <v>244277</v>
      </c>
      <c r="AH4348" s="150">
        <v>38447</v>
      </c>
      <c r="AI4348" s="150">
        <v>16517.499051444109</v>
      </c>
      <c r="AJ4348" s="150">
        <v>32138.665198308321</v>
      </c>
      <c r="AK4348" s="150">
        <v>6368</v>
      </c>
      <c r="AL4348" s="150">
        <v>988088.125</v>
      </c>
      <c r="AM4348" s="150">
        <v>835345.9375</v>
      </c>
      <c r="AN4348" s="150">
        <v>152742.234375</v>
      </c>
      <c r="AO4348" s="5" t="s">
        <v>7585</v>
      </c>
    </row>
    <row r="4349" spans="1:41" ht="14.25" x14ac:dyDescent="0.45">
      <c r="A4349" s="150">
        <v>2020</v>
      </c>
      <c r="B4349" s="5" t="s">
        <v>81</v>
      </c>
      <c r="C4349" s="5" t="s">
        <v>3832</v>
      </c>
      <c r="D4349" s="5" t="s">
        <v>3833</v>
      </c>
      <c r="E4349" s="5" t="s">
        <v>1453</v>
      </c>
      <c r="F4349" s="5" t="s">
        <v>91</v>
      </c>
      <c r="G4349" s="5" t="s">
        <v>87</v>
      </c>
      <c r="H4349" s="5" t="s">
        <v>131</v>
      </c>
      <c r="I4349" s="150">
        <v>12040.28057879275</v>
      </c>
      <c r="J4349" s="150">
        <v>6428.6716835655916</v>
      </c>
      <c r="K4349" s="150">
        <v>3047.0897459299231</v>
      </c>
      <c r="L4349" s="150">
        <v>4008</v>
      </c>
      <c r="M4349" s="150">
        <v>29018</v>
      </c>
      <c r="N4349" s="150">
        <v>23038.130905534021</v>
      </c>
      <c r="O4349" s="150">
        <v>8345.5348558569167</v>
      </c>
      <c r="P4349" s="150">
        <v>11798.886933614731</v>
      </c>
      <c r="Q4349" s="150">
        <v>0</v>
      </c>
      <c r="R4349" s="150">
        <v>3279.5130400000021</v>
      </c>
      <c r="S4349" s="150">
        <v>29373.835999999999</v>
      </c>
      <c r="T4349" s="150">
        <v>15516.696344583839</v>
      </c>
      <c r="U4349" s="150">
        <v>359.308129817196</v>
      </c>
      <c r="V4349" s="150">
        <v>3554</v>
      </c>
      <c r="W4349" s="150">
        <v>4244</v>
      </c>
      <c r="X4349" s="150">
        <v>10556.56843993867</v>
      </c>
      <c r="Y4349" s="150">
        <v>56172.417999999998</v>
      </c>
      <c r="Z4349" s="150">
        <v>1152.868284223005</v>
      </c>
      <c r="AA4349" s="150">
        <v>76402.681262082333</v>
      </c>
      <c r="AB4349" s="150">
        <v>3747.1233311851179</v>
      </c>
      <c r="AC4349" s="150">
        <v>3502.8601834668111</v>
      </c>
      <c r="AD4349" s="150">
        <v>7.1</v>
      </c>
      <c r="AE4349" s="150">
        <v>6855.7425740267736</v>
      </c>
      <c r="AF4349" s="150">
        <v>48584.93</v>
      </c>
      <c r="AG4349" s="150">
        <v>59859</v>
      </c>
      <c r="AH4349" s="150">
        <v>31554</v>
      </c>
      <c r="AI4349" s="150">
        <v>2283.35698</v>
      </c>
      <c r="AJ4349" s="150">
        <v>7127.9402846986732</v>
      </c>
      <c r="AK4349" s="150">
        <v>922.2</v>
      </c>
      <c r="AL4349" s="150">
        <v>462780.75</v>
      </c>
      <c r="AM4349" s="150">
        <v>324165.25</v>
      </c>
      <c r="AN4349" s="150">
        <v>138615.515625</v>
      </c>
      <c r="AO4349" s="5" t="s">
        <v>7586</v>
      </c>
    </row>
    <row r="4350" spans="1:41" ht="14.25" x14ac:dyDescent="0.45">
      <c r="A4350" s="150">
        <v>2020</v>
      </c>
      <c r="B4350" s="5" t="s">
        <v>81</v>
      </c>
      <c r="C4350" s="5" t="s">
        <v>3832</v>
      </c>
      <c r="D4350" s="5" t="s">
        <v>3833</v>
      </c>
      <c r="E4350" s="5" t="s">
        <v>1453</v>
      </c>
      <c r="F4350" s="5" t="s">
        <v>200</v>
      </c>
      <c r="G4350" s="5" t="s">
        <v>87</v>
      </c>
      <c r="H4350" s="5" t="s">
        <v>131</v>
      </c>
      <c r="I4350" s="150">
        <v>7642.8442528484356</v>
      </c>
      <c r="J4350" s="150">
        <v>18414.771040063199</v>
      </c>
      <c r="K4350" s="150">
        <v>2433.9733133093282</v>
      </c>
      <c r="L4350" s="150">
        <v>708</v>
      </c>
      <c r="M4350" s="150">
        <v>5643</v>
      </c>
      <c r="N4350" s="150">
        <v>1961.7463856881141</v>
      </c>
      <c r="O4350" s="150">
        <v>3456.643812021277</v>
      </c>
      <c r="P4350" s="150">
        <v>13102.311550000009</v>
      </c>
      <c r="Q4350" s="150">
        <v>3303.2771494761519</v>
      </c>
      <c r="R4350" s="150">
        <v>9022.778684214949</v>
      </c>
      <c r="S4350" s="150">
        <v>15938.511</v>
      </c>
      <c r="T4350" s="150">
        <v>7362.2976995310337</v>
      </c>
      <c r="U4350" s="150">
        <v>3667.4544480264999</v>
      </c>
      <c r="V4350" s="150">
        <v>11977</v>
      </c>
      <c r="W4350" s="150">
        <v>1887</v>
      </c>
      <c r="X4350" s="150">
        <v>7579.5851615456522</v>
      </c>
      <c r="Y4350" s="150">
        <v>34488.722839999988</v>
      </c>
      <c r="Z4350" s="150">
        <v>3587.8730834222988</v>
      </c>
      <c r="AA4350" s="150">
        <v>356250.27938001521</v>
      </c>
      <c r="AB4350" s="150">
        <v>3852.7723704907689</v>
      </c>
      <c r="AC4350" s="150">
        <v>6067.7101500000017</v>
      </c>
      <c r="AD4350" s="150">
        <v>7362.99</v>
      </c>
      <c r="AE4350" s="150">
        <v>5786.8949479983457</v>
      </c>
      <c r="AF4350" s="150">
        <v>20512.400000000001</v>
      </c>
      <c r="AG4350" s="150">
        <v>888298</v>
      </c>
      <c r="AH4350" s="150">
        <v>13423</v>
      </c>
      <c r="AI4350" s="150">
        <v>5023.9484203550601</v>
      </c>
      <c r="AJ4350" s="150">
        <v>19778.705856124401</v>
      </c>
      <c r="AK4350" s="150">
        <v>5733</v>
      </c>
      <c r="AL4350" s="150">
        <v>1484267.5</v>
      </c>
      <c r="AM4350" s="150">
        <v>1404570.875</v>
      </c>
      <c r="AN4350" s="150">
        <v>79696.71875</v>
      </c>
      <c r="AO4350" s="5" t="s">
        <v>7587</v>
      </c>
    </row>
    <row r="4351" spans="1:41" ht="14.25" x14ac:dyDescent="0.45">
      <c r="A4351" s="150">
        <v>2020</v>
      </c>
      <c r="B4351" s="5" t="s">
        <v>81</v>
      </c>
      <c r="C4351" s="5" t="s">
        <v>3832</v>
      </c>
      <c r="D4351" s="5" t="s">
        <v>3833</v>
      </c>
      <c r="E4351" s="5" t="s">
        <v>1453</v>
      </c>
      <c r="F4351" s="5" t="s">
        <v>3521</v>
      </c>
      <c r="G4351" s="5" t="s">
        <v>87</v>
      </c>
      <c r="H4351" s="5" t="s">
        <v>131</v>
      </c>
      <c r="I4351" s="150">
        <v>4654.559971035651</v>
      </c>
      <c r="J4351" s="150">
        <v>15704.07423497452</v>
      </c>
      <c r="K4351" s="150">
        <v>0</v>
      </c>
      <c r="L4351" s="150">
        <v>431</v>
      </c>
      <c r="M4351" s="150">
        <v>218</v>
      </c>
      <c r="N4351" s="150">
        <v>3505.9057348634892</v>
      </c>
      <c r="O4351" s="150">
        <v>1363.8324467138721</v>
      </c>
      <c r="P4351" s="150">
        <v>12719.58719</v>
      </c>
      <c r="Q4351" s="150">
        <v>6891.3473275482575</v>
      </c>
      <c r="R4351" s="150">
        <v>1300.692915635</v>
      </c>
      <c r="S4351" s="150">
        <v>700.41800000000001</v>
      </c>
      <c r="T4351" s="150">
        <v>10126.827380835421</v>
      </c>
      <c r="U4351" s="150">
        <v>5277.3505993941362</v>
      </c>
      <c r="V4351" s="150">
        <v>9371</v>
      </c>
      <c r="W4351" s="150">
        <v>1441</v>
      </c>
      <c r="X4351" s="150">
        <v>9619.7803638311943</v>
      </c>
      <c r="Y4351" s="150">
        <v>85935.022274000003</v>
      </c>
      <c r="Z4351" s="150">
        <v>2834.1520969766589</v>
      </c>
      <c r="AA4351" s="150">
        <v>52671.443943669707</v>
      </c>
      <c r="AB4351" s="150">
        <v>0</v>
      </c>
      <c r="AC4351" s="150">
        <v>588.5062099999999</v>
      </c>
      <c r="AD4351" s="150">
        <v>4320.54</v>
      </c>
      <c r="AE4351" s="150">
        <v>9676.430573475096</v>
      </c>
      <c r="AF4351" s="150">
        <v>23652</v>
      </c>
      <c r="AG4351" s="150">
        <v>521084</v>
      </c>
      <c r="AH4351" s="150">
        <v>58870</v>
      </c>
      <c r="AI4351" s="150">
        <v>0</v>
      </c>
      <c r="AJ4351" s="150">
        <v>47355.992408346683</v>
      </c>
      <c r="AK4351" s="150">
        <v>0</v>
      </c>
      <c r="AL4351" s="150">
        <v>890313.5</v>
      </c>
      <c r="AM4351" s="150">
        <v>803653.0625</v>
      </c>
      <c r="AN4351" s="150">
        <v>86660.3984375</v>
      </c>
      <c r="AO4351" s="5" t="s">
        <v>7588</v>
      </c>
    </row>
    <row r="4352" spans="1:41" ht="14.25" x14ac:dyDescent="0.45">
      <c r="A4352" s="150">
        <v>2020</v>
      </c>
      <c r="B4352" s="5" t="s">
        <v>81</v>
      </c>
      <c r="C4352" s="5" t="s">
        <v>3832</v>
      </c>
      <c r="D4352" s="5" t="s">
        <v>3833</v>
      </c>
      <c r="E4352" s="5" t="s">
        <v>1453</v>
      </c>
      <c r="F4352" s="5" t="s">
        <v>3522</v>
      </c>
      <c r="G4352" s="5" t="s">
        <v>87</v>
      </c>
      <c r="H4352" s="5" t="s">
        <v>131</v>
      </c>
      <c r="I4352" s="150">
        <v>13416.25466354924</v>
      </c>
      <c r="J4352" s="150">
        <v>16632.83245743861</v>
      </c>
      <c r="K4352" s="150">
        <v>2594.5467592319651</v>
      </c>
      <c r="L4352" s="150">
        <v>1611</v>
      </c>
      <c r="M4352" s="150">
        <v>17134</v>
      </c>
      <c r="N4352" s="150">
        <v>13351.025388468761</v>
      </c>
      <c r="O4352" s="150">
        <v>17792.319221696918</v>
      </c>
      <c r="P4352" s="150">
        <v>9890.5456699999995</v>
      </c>
      <c r="Q4352" s="150">
        <v>53.742645060815271</v>
      </c>
      <c r="R4352" s="150">
        <v>7142.1378243400004</v>
      </c>
      <c r="S4352" s="150">
        <v>18014.642</v>
      </c>
      <c r="T4352" s="150">
        <v>24720.441798674041</v>
      </c>
      <c r="U4352" s="150">
        <v>0</v>
      </c>
      <c r="V4352" s="150">
        <v>8062</v>
      </c>
      <c r="W4352" s="150">
        <v>11002</v>
      </c>
      <c r="X4352" s="150">
        <v>7328.96507429344</v>
      </c>
      <c r="Y4352" s="150">
        <v>67123.746120000011</v>
      </c>
      <c r="Z4352" s="150">
        <v>25231.475885705611</v>
      </c>
      <c r="AA4352" s="150">
        <v>74944.629644801971</v>
      </c>
      <c r="AB4352" s="150">
        <v>0</v>
      </c>
      <c r="AC4352" s="150">
        <v>15996.36486011753</v>
      </c>
      <c r="AD4352" s="150">
        <v>60802.629999999983</v>
      </c>
      <c r="AE4352" s="150">
        <v>70391.798615153559</v>
      </c>
      <c r="AF4352" s="150">
        <v>21989</v>
      </c>
      <c r="AG4352" s="150">
        <v>74476</v>
      </c>
      <c r="AH4352" s="150">
        <v>21814</v>
      </c>
      <c r="AI4352" s="150">
        <v>18792.094406286051</v>
      </c>
      <c r="AJ4352" s="150">
        <v>3128.4999850937838</v>
      </c>
      <c r="AK4352" s="150">
        <v>16540</v>
      </c>
      <c r="AL4352" s="150">
        <v>639976.75</v>
      </c>
      <c r="AM4352" s="150">
        <v>423441.03125</v>
      </c>
      <c r="AN4352" s="150">
        <v>216535.640625</v>
      </c>
      <c r="AO4352" s="5" t="s">
        <v>7589</v>
      </c>
    </row>
    <row r="4353" spans="1:41" ht="14.25" x14ac:dyDescent="0.45">
      <c r="A4353" s="150">
        <v>2020</v>
      </c>
      <c r="B4353" s="5" t="s">
        <v>81</v>
      </c>
      <c r="C4353" s="5" t="s">
        <v>3832</v>
      </c>
      <c r="D4353" s="5" t="s">
        <v>3833</v>
      </c>
      <c r="E4353" s="5" t="s">
        <v>1453</v>
      </c>
      <c r="F4353" s="5" t="s">
        <v>308</v>
      </c>
      <c r="G4353" s="5" t="s">
        <v>87</v>
      </c>
      <c r="H4353" s="5" t="s">
        <v>131</v>
      </c>
      <c r="I4353" s="150">
        <v>205599.55984469099</v>
      </c>
      <c r="J4353" s="150">
        <v>489854.3364007654</v>
      </c>
      <c r="K4353" s="150">
        <v>29995.072970476009</v>
      </c>
      <c r="L4353" s="150">
        <v>60538</v>
      </c>
      <c r="M4353" s="150">
        <v>287274</v>
      </c>
      <c r="N4353" s="150">
        <v>292649.73377458629</v>
      </c>
      <c r="O4353" s="150">
        <v>166070.49009980369</v>
      </c>
      <c r="P4353" s="150">
        <v>202020.76718361501</v>
      </c>
      <c r="Q4353" s="150">
        <v>89033.424411706059</v>
      </c>
      <c r="R4353" s="150">
        <v>138572.61653373469</v>
      </c>
      <c r="S4353" s="150">
        <v>257287.30900000001</v>
      </c>
      <c r="T4353" s="150">
        <v>235985.80402323409</v>
      </c>
      <c r="U4353" s="150">
        <v>43349.18721404433</v>
      </c>
      <c r="V4353" s="150">
        <v>174395</v>
      </c>
      <c r="W4353" s="150">
        <v>98825</v>
      </c>
      <c r="X4353" s="150">
        <v>279360.51200664538</v>
      </c>
      <c r="Y4353" s="150">
        <v>1150406.18622</v>
      </c>
      <c r="Z4353" s="150">
        <v>210598.55816214811</v>
      </c>
      <c r="AA4353" s="150">
        <v>1962910.0776625481</v>
      </c>
      <c r="AB4353" s="150">
        <v>43685.676314691293</v>
      </c>
      <c r="AC4353" s="150">
        <v>210963.9335194818</v>
      </c>
      <c r="AD4353" s="150">
        <v>407982.45</v>
      </c>
      <c r="AE4353" s="150">
        <v>280005.54368913639</v>
      </c>
      <c r="AF4353" s="150">
        <v>657346.33000000007</v>
      </c>
      <c r="AG4353" s="150">
        <v>3564758</v>
      </c>
      <c r="AH4353" s="150">
        <v>599939</v>
      </c>
      <c r="AI4353" s="150">
        <v>123477.5083091601</v>
      </c>
      <c r="AJ4353" s="150">
        <v>661486.94464894908</v>
      </c>
      <c r="AK4353" s="150">
        <v>105978.2</v>
      </c>
      <c r="AL4353" s="150">
        <v>13030350</v>
      </c>
      <c r="AM4353" s="150">
        <v>10394489</v>
      </c>
      <c r="AN4353" s="150">
        <v>2635861.25</v>
      </c>
      <c r="AO4353" s="5" t="s">
        <v>7590</v>
      </c>
    </row>
    <row r="4354" spans="1:41" ht="14.25" x14ac:dyDescent="0.45">
      <c r="A4354" s="150">
        <v>2020</v>
      </c>
      <c r="B4354" s="5" t="s">
        <v>81</v>
      </c>
      <c r="C4354" s="5" t="s">
        <v>3832</v>
      </c>
      <c r="D4354" s="5" t="s">
        <v>3833</v>
      </c>
      <c r="E4354" s="5" t="s">
        <v>1453</v>
      </c>
      <c r="F4354" s="5" t="s">
        <v>206</v>
      </c>
      <c r="G4354" s="5" t="s">
        <v>87</v>
      </c>
      <c r="H4354" s="5" t="s">
        <v>131</v>
      </c>
      <c r="I4354" s="150">
        <v>50137.79284221914</v>
      </c>
      <c r="J4354" s="150">
        <v>83367.127008430572</v>
      </c>
      <c r="K4354" s="150">
        <v>6730.6414480852018</v>
      </c>
      <c r="L4354" s="150">
        <v>5311</v>
      </c>
      <c r="M4354" s="150">
        <v>23784</v>
      </c>
      <c r="N4354" s="150">
        <v>26111.6847105044</v>
      </c>
      <c r="O4354" s="150">
        <v>23695.896110520451</v>
      </c>
      <c r="P4354" s="150">
        <v>29626.74453</v>
      </c>
      <c r="Q4354" s="150">
        <v>17619.18397210287</v>
      </c>
      <c r="R4354" s="150">
        <v>11676.996259324989</v>
      </c>
      <c r="S4354" s="150">
        <v>25825.214</v>
      </c>
      <c r="T4354" s="150">
        <v>45964.749209579968</v>
      </c>
      <c r="U4354" s="150">
        <v>9825.3805240700949</v>
      </c>
      <c r="V4354" s="150">
        <v>25818</v>
      </c>
      <c r="W4354" s="150">
        <v>16344</v>
      </c>
      <c r="X4354" s="150">
        <v>33017.107622819007</v>
      </c>
      <c r="Y4354" s="150">
        <v>139735.06277774999</v>
      </c>
      <c r="Z4354" s="150">
        <v>35340.807779728217</v>
      </c>
      <c r="AA4354" s="150">
        <v>176559.51489017019</v>
      </c>
      <c r="AB4354" s="150">
        <v>0</v>
      </c>
      <c r="AC4354" s="150">
        <v>28789.00259</v>
      </c>
      <c r="AD4354" s="150">
        <v>105438.34</v>
      </c>
      <c r="AE4354" s="150">
        <v>36952.418111070467</v>
      </c>
      <c r="AF4354" s="150">
        <v>89211</v>
      </c>
      <c r="AG4354" s="150">
        <v>295762</v>
      </c>
      <c r="AH4354" s="150">
        <v>82528</v>
      </c>
      <c r="AI4354" s="150">
        <v>0</v>
      </c>
      <c r="AJ4354" s="150">
        <v>60625.109210079769</v>
      </c>
      <c r="AK4354" s="150">
        <v>25263</v>
      </c>
      <c r="AL4354" s="150">
        <v>1511059.75</v>
      </c>
      <c r="AM4354" s="150">
        <v>1122468.875</v>
      </c>
      <c r="AN4354" s="150">
        <v>388590.9375</v>
      </c>
      <c r="AO4354" s="5" t="s">
        <v>7591</v>
      </c>
    </row>
    <row r="4355" spans="1:41" ht="14.25" x14ac:dyDescent="0.45">
      <c r="A4355" s="150">
        <v>2020</v>
      </c>
      <c r="B4355" s="5" t="s">
        <v>81</v>
      </c>
      <c r="C4355" s="5" t="s">
        <v>3766</v>
      </c>
      <c r="D4355" s="5" t="s">
        <v>7</v>
      </c>
      <c r="E4355" s="5" t="s">
        <v>9</v>
      </c>
      <c r="F4355" s="5" t="s">
        <v>3772</v>
      </c>
      <c r="G4355" s="5" t="s">
        <v>83</v>
      </c>
      <c r="H4355" s="5" t="s">
        <v>267</v>
      </c>
      <c r="I4355" s="150">
        <v>13.20890895799983</v>
      </c>
      <c r="J4355" s="150">
        <v>20.57010746360648</v>
      </c>
      <c r="K4355" s="150">
        <v>16.783624919475479</v>
      </c>
      <c r="L4355" s="150">
        <v>13.62415888717817</v>
      </c>
      <c r="M4355" s="150">
        <v>19.825743592417581</v>
      </c>
      <c r="N4355" s="150">
        <v>15.452711769224139</v>
      </c>
      <c r="O4355" s="150">
        <v>14.08086723759345</v>
      </c>
      <c r="P4355" s="150">
        <v>21.39089367227033</v>
      </c>
      <c r="Q4355" s="150">
        <v>7.8977112736487136</v>
      </c>
      <c r="R4355" s="150">
        <v>13.89893310326454</v>
      </c>
      <c r="S4355" s="150">
        <v>24.509803921568629</v>
      </c>
      <c r="T4355" s="150">
        <v>23.47596717467761</v>
      </c>
      <c r="U4355" s="150">
        <v>4.7004629956050668</v>
      </c>
      <c r="V4355" s="150">
        <v>7.9931879360544968</v>
      </c>
      <c r="W4355" s="150">
        <v>19.0807055050775</v>
      </c>
      <c r="X4355" s="150">
        <v>15.396689442943901</v>
      </c>
      <c r="Y4355" s="150">
        <v>14.857486490149689</v>
      </c>
      <c r="Z4355" s="150">
        <v>12.871071557465401</v>
      </c>
      <c r="AA4355" s="150">
        <v>19.724901245876381</v>
      </c>
      <c r="AB4355" s="150">
        <v>17.523809523809529</v>
      </c>
      <c r="AC4355" s="150">
        <v>31.94468238107039</v>
      </c>
      <c r="AD4355" s="150">
        <v>14.10729390621672</v>
      </c>
      <c r="AE4355" s="150">
        <v>16.3274754718468</v>
      </c>
      <c r="AF4355" s="150">
        <v>19.940306532998981</v>
      </c>
      <c r="AG4355" s="150">
        <v>19.668038134568651</v>
      </c>
      <c r="AH4355" s="150">
        <v>22.066289527125029</v>
      </c>
      <c r="AI4355" s="150">
        <v>14.990425394852901</v>
      </c>
      <c r="AJ4355" s="150">
        <v>9.8217628144080429</v>
      </c>
      <c r="AK4355" s="150">
        <v>8.6606990533290169</v>
      </c>
      <c r="AL4355" s="150">
        <v>474.39474487304688</v>
      </c>
      <c r="AM4355" s="150">
        <v>263.892822265625</v>
      </c>
      <c r="AN4355" s="150">
        <v>210.50192260742188</v>
      </c>
      <c r="AO4355" s="5" t="s">
        <v>7592</v>
      </c>
    </row>
    <row r="4356" spans="1:41" ht="14.25" x14ac:dyDescent="0.45">
      <c r="A4356" s="150">
        <v>2020</v>
      </c>
      <c r="B4356" s="5" t="s">
        <v>81</v>
      </c>
      <c r="C4356" s="5" t="s">
        <v>303</v>
      </c>
      <c r="D4356" s="5" t="s">
        <v>7</v>
      </c>
      <c r="E4356" s="5" t="s">
        <v>3928</v>
      </c>
      <c r="F4356" s="5" t="s">
        <v>117</v>
      </c>
      <c r="G4356" s="5" t="s">
        <v>83</v>
      </c>
      <c r="H4356" s="5" t="s">
        <v>267</v>
      </c>
      <c r="I4356" s="150">
        <v>303</v>
      </c>
      <c r="J4356" s="150">
        <v>672</v>
      </c>
      <c r="K4356" s="150">
        <v>28</v>
      </c>
      <c r="L4356" s="150">
        <v>108</v>
      </c>
      <c r="M4356" s="150">
        <v>319</v>
      </c>
      <c r="N4356" s="150">
        <v>200</v>
      </c>
      <c r="O4356" s="150">
        <v>231</v>
      </c>
      <c r="P4356" s="150">
        <v>143</v>
      </c>
      <c r="Q4356" s="150">
        <v>17</v>
      </c>
      <c r="R4356" s="150">
        <v>190</v>
      </c>
      <c r="S4356" s="150">
        <v>740</v>
      </c>
      <c r="T4356" s="150">
        <v>326</v>
      </c>
      <c r="U4356" s="150">
        <v>12</v>
      </c>
      <c r="V4356" s="150">
        <v>160</v>
      </c>
      <c r="W4356" s="150">
        <v>186</v>
      </c>
      <c r="X4356" s="150">
        <v>439</v>
      </c>
      <c r="Y4356" s="150">
        <v>747</v>
      </c>
      <c r="Z4356" s="150">
        <v>373</v>
      </c>
      <c r="AA4356" s="150">
        <v>1708</v>
      </c>
      <c r="AB4356" s="150">
        <v>118</v>
      </c>
      <c r="AC4356" s="150">
        <v>197</v>
      </c>
      <c r="AD4356" s="150">
        <v>611</v>
      </c>
      <c r="AE4356" s="150">
        <v>278</v>
      </c>
      <c r="AF4356" s="150">
        <v>1049</v>
      </c>
      <c r="AG4356" s="150">
        <v>1949</v>
      </c>
      <c r="AH4356" s="150">
        <v>508</v>
      </c>
      <c r="AI4356" s="150">
        <v>163</v>
      </c>
      <c r="AJ4356" s="150">
        <v>239</v>
      </c>
      <c r="AK4356" s="150">
        <v>59</v>
      </c>
      <c r="AL4356" s="150">
        <v>12073</v>
      </c>
      <c r="AM4356" s="150">
        <v>8345</v>
      </c>
      <c r="AN4356" s="150">
        <v>3728</v>
      </c>
      <c r="AO4356" s="5" t="s">
        <v>7593</v>
      </c>
    </row>
    <row r="4357" spans="1:41" ht="14.25" x14ac:dyDescent="0.45">
      <c r="A4357" s="150">
        <v>2020</v>
      </c>
      <c r="B4357" s="5" t="s">
        <v>81</v>
      </c>
      <c r="C4357" s="5" t="s">
        <v>303</v>
      </c>
      <c r="D4357" s="5" t="s">
        <v>7</v>
      </c>
      <c r="E4357" s="5" t="s">
        <v>3928</v>
      </c>
      <c r="F4357" s="5" t="s">
        <v>118</v>
      </c>
      <c r="G4357" s="5" t="s">
        <v>83</v>
      </c>
      <c r="H4357" s="5" t="s">
        <v>267</v>
      </c>
      <c r="I4357" s="150">
        <v>268</v>
      </c>
      <c r="J4357" s="150">
        <v>579</v>
      </c>
      <c r="K4357" s="150">
        <v>80</v>
      </c>
      <c r="L4357" s="150">
        <v>127</v>
      </c>
      <c r="M4357" s="150">
        <v>317</v>
      </c>
      <c r="N4357" s="150">
        <v>275</v>
      </c>
      <c r="O4357" s="150">
        <v>323</v>
      </c>
      <c r="P4357" s="150">
        <v>354</v>
      </c>
      <c r="Q4357" s="150">
        <v>33</v>
      </c>
      <c r="R4357" s="150">
        <v>164</v>
      </c>
      <c r="S4357" s="150">
        <v>495</v>
      </c>
      <c r="T4357" s="150">
        <v>475</v>
      </c>
      <c r="U4357" s="150">
        <v>2</v>
      </c>
      <c r="V4357" s="150">
        <v>125</v>
      </c>
      <c r="W4357" s="150">
        <v>136</v>
      </c>
      <c r="X4357" s="150">
        <v>494</v>
      </c>
      <c r="Y4357" s="150">
        <v>962</v>
      </c>
      <c r="Z4357" s="150">
        <v>219</v>
      </c>
      <c r="AA4357" s="150">
        <v>3263</v>
      </c>
      <c r="AB4357" s="150">
        <v>66</v>
      </c>
      <c r="AC4357" s="150">
        <v>684</v>
      </c>
      <c r="AD4357" s="150">
        <v>629</v>
      </c>
      <c r="AE4357" s="150">
        <v>384</v>
      </c>
      <c r="AF4357" s="150">
        <v>737</v>
      </c>
      <c r="AG4357" s="150">
        <v>1773</v>
      </c>
      <c r="AH4357" s="150">
        <v>708</v>
      </c>
      <c r="AI4357" s="150">
        <v>176</v>
      </c>
      <c r="AJ4357" s="150">
        <v>226</v>
      </c>
      <c r="AK4357" s="150">
        <v>131</v>
      </c>
      <c r="AL4357" s="150">
        <v>14205</v>
      </c>
      <c r="AM4357" s="150">
        <v>10175</v>
      </c>
      <c r="AN4357" s="150">
        <v>4030</v>
      </c>
      <c r="AO4357" s="5" t="s">
        <v>7594</v>
      </c>
    </row>
    <row r="4358" spans="1:41" ht="14.25" x14ac:dyDescent="0.45">
      <c r="A4358" s="150">
        <v>2020</v>
      </c>
      <c r="B4358" s="5" t="s">
        <v>81</v>
      </c>
      <c r="C4358" s="5" t="s">
        <v>303</v>
      </c>
      <c r="D4358" s="5" t="s">
        <v>7</v>
      </c>
      <c r="E4358" s="5" t="s">
        <v>1</v>
      </c>
      <c r="F4358" s="5" t="s">
        <v>117</v>
      </c>
      <c r="G4358" s="5" t="s">
        <v>83</v>
      </c>
      <c r="H4358" s="5" t="s">
        <v>304</v>
      </c>
      <c r="I4358" s="150">
        <v>55.341884558458673</v>
      </c>
      <c r="J4358" s="150">
        <v>110.7076858832062</v>
      </c>
      <c r="K4358" s="150">
        <v>32.2054238735901</v>
      </c>
      <c r="L4358" s="150">
        <v>68.927634999999995</v>
      </c>
      <c r="M4358" s="150">
        <v>170.63679856449389</v>
      </c>
      <c r="N4358" s="150">
        <v>96.055058776248401</v>
      </c>
      <c r="O4358" s="150">
        <v>70.638383131030196</v>
      </c>
      <c r="P4358" s="150">
        <v>19.514779999999998</v>
      </c>
      <c r="Q4358" s="150">
        <v>13.1</v>
      </c>
      <c r="R4358" s="150">
        <v>107.8884596334819</v>
      </c>
      <c r="S4358" s="150">
        <v>225.5</v>
      </c>
      <c r="T4358" s="150">
        <v>56.056930019654658</v>
      </c>
      <c r="U4358" s="150">
        <v>11.461780745486941</v>
      </c>
      <c r="V4358" s="150">
        <v>102.1763079984914</v>
      </c>
      <c r="W4358" s="150">
        <v>79.999693204479229</v>
      </c>
      <c r="X4358" s="150">
        <v>105</v>
      </c>
      <c r="Y4358" s="150">
        <v>22.17595188337836</v>
      </c>
      <c r="Z4358" s="150">
        <v>180.66057555212851</v>
      </c>
      <c r="AA4358" s="150">
        <v>69.944457999999997</v>
      </c>
      <c r="AB4358" s="150">
        <v>48.95</v>
      </c>
      <c r="AC4358" s="150">
        <v>67.489959999999996</v>
      </c>
      <c r="AD4358" s="150">
        <v>124.95</v>
      </c>
      <c r="AE4358" s="150">
        <v>99.445214649094098</v>
      </c>
      <c r="AF4358" s="150">
        <v>57.335589999999982</v>
      </c>
      <c r="AG4358" s="150">
        <v>101.6</v>
      </c>
      <c r="AH4358" s="150">
        <v>42.49</v>
      </c>
      <c r="AI4358" s="150">
        <v>86.99</v>
      </c>
      <c r="AJ4358" s="150">
        <v>6.4717900558648669</v>
      </c>
      <c r="AK4358" s="150">
        <v>52.930000000000007</v>
      </c>
      <c r="AL4358" s="150">
        <v>78.849784851074219</v>
      </c>
      <c r="AM4358" s="150">
        <v>70.017478942871094</v>
      </c>
      <c r="AN4358" s="150">
        <v>91.362274169921875</v>
      </c>
      <c r="AO4358" s="5" t="s">
        <v>7595</v>
      </c>
    </row>
    <row r="4359" spans="1:41" ht="14.25" x14ac:dyDescent="0.45">
      <c r="A4359" s="150">
        <v>2020</v>
      </c>
      <c r="B4359" s="5" t="s">
        <v>81</v>
      </c>
      <c r="C4359" s="5" t="s">
        <v>303</v>
      </c>
      <c r="D4359" s="5" t="s">
        <v>7</v>
      </c>
      <c r="E4359" s="5" t="s">
        <v>1</v>
      </c>
      <c r="F4359" s="5" t="s">
        <v>118</v>
      </c>
      <c r="G4359" s="5" t="s">
        <v>83</v>
      </c>
      <c r="H4359" s="5" t="s">
        <v>304</v>
      </c>
      <c r="I4359" s="150">
        <v>98.858411445149912</v>
      </c>
      <c r="J4359" s="150">
        <v>160.295028462164</v>
      </c>
      <c r="K4359" s="150">
        <v>217.97992739849599</v>
      </c>
      <c r="L4359" s="150">
        <v>80.442038999999994</v>
      </c>
      <c r="M4359" s="150">
        <v>159.05539346733241</v>
      </c>
      <c r="N4359" s="150">
        <v>95.278810408921899</v>
      </c>
      <c r="O4359" s="150">
        <v>199.52166977902269</v>
      </c>
      <c r="P4359" s="150">
        <v>75.426360000000003</v>
      </c>
      <c r="Q4359" s="150">
        <v>65.39</v>
      </c>
      <c r="R4359" s="150">
        <v>160.2468945022288</v>
      </c>
      <c r="S4359" s="150">
        <v>117.6</v>
      </c>
      <c r="T4359" s="150">
        <v>118.00914831419171</v>
      </c>
      <c r="U4359" s="150">
        <v>0.56327279926567198</v>
      </c>
      <c r="V4359" s="150">
        <v>82.715084210836153</v>
      </c>
      <c r="W4359" s="150">
        <v>44.117656082221181</v>
      </c>
      <c r="X4359" s="150">
        <v>145.19999999999999</v>
      </c>
      <c r="Y4359" s="150">
        <v>45.626732103718702</v>
      </c>
      <c r="Z4359" s="150">
        <v>164.5273663689004</v>
      </c>
      <c r="AA4359" s="150">
        <v>182.364058</v>
      </c>
      <c r="AB4359" s="150">
        <v>66.47</v>
      </c>
      <c r="AC4359" s="150">
        <v>265.39929999999993</v>
      </c>
      <c r="AD4359" s="150">
        <v>270.94</v>
      </c>
      <c r="AE4359" s="150">
        <v>315.89727188885252</v>
      </c>
      <c r="AF4359" s="150">
        <v>62.135346999999982</v>
      </c>
      <c r="AG4359" s="150">
        <v>119.7</v>
      </c>
      <c r="AH4359" s="150">
        <v>80.13</v>
      </c>
      <c r="AI4359" s="150">
        <v>182.03</v>
      </c>
      <c r="AJ4359" s="150">
        <v>27.112747402205219</v>
      </c>
      <c r="AK4359" s="150">
        <v>177.03999999999991</v>
      </c>
      <c r="AL4359" s="150">
        <v>130.34732055664063</v>
      </c>
      <c r="AM4359" s="150">
        <v>117.76345062255859</v>
      </c>
      <c r="AN4359" s="150">
        <v>148.17448425292969</v>
      </c>
      <c r="AO4359" s="5" t="s">
        <v>7596</v>
      </c>
    </row>
    <row r="4360" spans="1:41" ht="14.25" x14ac:dyDescent="0.45">
      <c r="A4360" s="150">
        <v>2020</v>
      </c>
      <c r="B4360" s="5" t="s">
        <v>81</v>
      </c>
      <c r="C4360" s="5" t="s">
        <v>303</v>
      </c>
      <c r="D4360" s="5" t="s">
        <v>7</v>
      </c>
      <c r="E4360" s="5" t="s">
        <v>119</v>
      </c>
      <c r="F4360" s="5" t="s">
        <v>117</v>
      </c>
      <c r="G4360" s="5" t="s">
        <v>83</v>
      </c>
      <c r="H4360" s="5" t="s">
        <v>304</v>
      </c>
      <c r="I4360" s="150">
        <v>0.1872598705356468</v>
      </c>
      <c r="J4360" s="150">
        <v>0.60939800874744532</v>
      </c>
      <c r="K4360" s="150">
        <v>0.106128550074738</v>
      </c>
      <c r="L4360" s="150">
        <v>0.33463999999999999</v>
      </c>
      <c r="M4360" s="150">
        <v>0.58426765390552382</v>
      </c>
      <c r="N4360" s="150">
        <v>0.29187179744800601</v>
      </c>
      <c r="O4360" s="150">
        <v>0.33858543417366949</v>
      </c>
      <c r="P4360" s="150">
        <v>6.2273000000000002E-2</v>
      </c>
      <c r="Q4360" s="150">
        <v>0.05</v>
      </c>
      <c r="R4360" s="150">
        <v>0.72257553244180284</v>
      </c>
      <c r="S4360" s="150">
        <v>0.81</v>
      </c>
      <c r="T4360" s="150">
        <v>0.39715009704387771</v>
      </c>
      <c r="U4360" s="150">
        <v>3.725634887781E-2</v>
      </c>
      <c r="V4360" s="150">
        <v>0.36013414739014521</v>
      </c>
      <c r="W4360" s="150">
        <v>0.35097407577849332</v>
      </c>
      <c r="X4360" s="150">
        <v>0.41399999999999998</v>
      </c>
      <c r="Y4360" s="150">
        <v>6.6946764433894301E-2</v>
      </c>
      <c r="Z4360" s="150">
        <v>0.96</v>
      </c>
      <c r="AA4360" s="150">
        <v>0.34563781659999998</v>
      </c>
      <c r="AB4360" s="150">
        <v>0.26</v>
      </c>
      <c r="AC4360" s="150">
        <v>0.39280999999999999</v>
      </c>
      <c r="AD4360" s="150">
        <v>0.51</v>
      </c>
      <c r="AE4360" s="150">
        <v>0.63618242941718983</v>
      </c>
      <c r="AF4360" s="150">
        <v>0.52612599999999898</v>
      </c>
      <c r="AG4360" s="150">
        <v>0.44</v>
      </c>
      <c r="AH4360" s="150">
        <v>0.3</v>
      </c>
      <c r="AI4360" s="150">
        <v>0.29970000000000002</v>
      </c>
      <c r="AJ4360" s="150">
        <v>5.5257475820047898E-2</v>
      </c>
      <c r="AK4360" s="150">
        <v>0.15785781144814279</v>
      </c>
      <c r="AL4360" s="150">
        <v>0.36575976014137268</v>
      </c>
      <c r="AM4360" s="150">
        <v>0.35755109786987305</v>
      </c>
      <c r="AN4360" s="150">
        <v>0.37738862633705139</v>
      </c>
      <c r="AO4360" s="5" t="s">
        <v>7597</v>
      </c>
    </row>
    <row r="4361" spans="1:41" ht="14.25" x14ac:dyDescent="0.45">
      <c r="A4361" s="150">
        <v>2020</v>
      </c>
      <c r="B4361" s="5" t="s">
        <v>81</v>
      </c>
      <c r="C4361" s="5" t="s">
        <v>303</v>
      </c>
      <c r="D4361" s="5" t="s">
        <v>7</v>
      </c>
      <c r="E4361" s="5" t="s">
        <v>119</v>
      </c>
      <c r="F4361" s="5" t="s">
        <v>118</v>
      </c>
      <c r="G4361" s="5" t="s">
        <v>83</v>
      </c>
      <c r="H4361" s="5" t="s">
        <v>304</v>
      </c>
      <c r="I4361" s="150">
        <v>0.74156463500321412</v>
      </c>
      <c r="J4361" s="150">
        <v>1.938053583595243</v>
      </c>
      <c r="K4361" s="150">
        <v>2.78240444159727</v>
      </c>
      <c r="L4361" s="150">
        <v>1.7724519999999999</v>
      </c>
      <c r="M4361" s="150">
        <v>2.540001121848551</v>
      </c>
      <c r="N4361" s="150">
        <v>1.4509695569175101</v>
      </c>
      <c r="O4361" s="150">
        <v>3.1005291005291</v>
      </c>
      <c r="P4361" s="150">
        <v>1.8065199999999999</v>
      </c>
      <c r="Q4361" s="150">
        <v>1.25</v>
      </c>
      <c r="R4361" s="150">
        <v>1.720891530460624</v>
      </c>
      <c r="S4361" s="150">
        <v>1.45</v>
      </c>
      <c r="T4361" s="150">
        <v>1.440762958334201</v>
      </c>
      <c r="U4361" s="150">
        <v>5.6154496859307998E-3</v>
      </c>
      <c r="V4361" s="150">
        <v>0.87957446285763385</v>
      </c>
      <c r="W4361" s="150">
        <v>0.86</v>
      </c>
      <c r="X4361" s="150">
        <v>3.129</v>
      </c>
      <c r="Y4361" s="150">
        <v>0.59508396865040936</v>
      </c>
      <c r="Z4361" s="150">
        <v>1.8</v>
      </c>
      <c r="AA4361" s="150">
        <v>1.9221803028</v>
      </c>
      <c r="AB4361" s="150">
        <v>0.64</v>
      </c>
      <c r="AC4361" s="150">
        <v>2.8037900000000038</v>
      </c>
      <c r="AD4361" s="150">
        <v>3.57</v>
      </c>
      <c r="AE4361" s="150">
        <v>4.1451819236604859</v>
      </c>
      <c r="AF4361" s="150">
        <v>1.6044480000000001</v>
      </c>
      <c r="AG4361" s="150">
        <v>1.36</v>
      </c>
      <c r="AH4361" s="150">
        <v>1.34</v>
      </c>
      <c r="AI4361" s="150">
        <v>2.2004999999999999</v>
      </c>
      <c r="AJ4361" s="150">
        <v>0.42521222159779948</v>
      </c>
      <c r="AK4361" s="150">
        <v>1.7601137478022371</v>
      </c>
      <c r="AL4361" s="150">
        <v>1.7598223686218262</v>
      </c>
      <c r="AM4361" s="150">
        <v>1.5424435138702393</v>
      </c>
      <c r="AN4361" s="150">
        <v>2.0677759647369385</v>
      </c>
      <c r="AO4361" s="5" t="s">
        <v>7598</v>
      </c>
    </row>
    <row r="4362" spans="1:41" ht="14.25" x14ac:dyDescent="0.45">
      <c r="A4362" s="150">
        <v>2020</v>
      </c>
      <c r="B4362" s="5" t="s">
        <v>81</v>
      </c>
      <c r="C4362" s="5" t="s">
        <v>3839</v>
      </c>
      <c r="D4362" s="5" t="s">
        <v>7</v>
      </c>
      <c r="E4362" s="5" t="s">
        <v>1</v>
      </c>
      <c r="F4362" s="5" t="s">
        <v>3840</v>
      </c>
      <c r="G4362" s="5" t="s">
        <v>83</v>
      </c>
      <c r="H4362" s="5" t="s">
        <v>304</v>
      </c>
      <c r="I4362" s="150">
        <v>5.3532164267189488</v>
      </c>
      <c r="J4362" s="150">
        <v>1.1350249456032</v>
      </c>
      <c r="K4362" s="150">
        <v>0</v>
      </c>
      <c r="L4362" s="150">
        <v>0</v>
      </c>
      <c r="M4362" s="150"/>
      <c r="N4362" s="150">
        <v>0.41304129408218598</v>
      </c>
      <c r="O4362" s="150">
        <v>0.1167133520074697</v>
      </c>
      <c r="P4362" s="150">
        <v>0</v>
      </c>
      <c r="Q4362" s="150">
        <v>0</v>
      </c>
      <c r="R4362" s="150">
        <v>1.0768895492818229</v>
      </c>
      <c r="S4362" s="150">
        <v>1.34</v>
      </c>
      <c r="T4362" s="150">
        <v>0</v>
      </c>
      <c r="U4362" s="150">
        <v>0</v>
      </c>
      <c r="V4362" s="150">
        <v>0</v>
      </c>
      <c r="W4362" s="150">
        <v>0</v>
      </c>
      <c r="X4362" s="150">
        <v>0.69121892941293595</v>
      </c>
      <c r="Y4362" s="150">
        <v>5.4606928657593798E-2</v>
      </c>
      <c r="Z4362" s="150">
        <v>0.71917828149096519</v>
      </c>
      <c r="AA4362" s="150">
        <v>0.15384700000000001</v>
      </c>
      <c r="AB4362" s="150">
        <v>0</v>
      </c>
      <c r="AC4362" s="150"/>
      <c r="AD4362" s="150">
        <v>16.04</v>
      </c>
      <c r="AE4362" s="150">
        <v>0</v>
      </c>
      <c r="AF4362" s="150">
        <v>0.77269300000000007</v>
      </c>
      <c r="AG4362" s="150">
        <v>0.1</v>
      </c>
      <c r="AH4362" s="150">
        <v>0</v>
      </c>
      <c r="AI4362" s="150">
        <v>0</v>
      </c>
      <c r="AJ4362" s="150">
        <v>0.69497757005474581</v>
      </c>
      <c r="AK4362" s="150">
        <v>1.81</v>
      </c>
      <c r="AL4362" s="150">
        <v>1.0507382154464722</v>
      </c>
      <c r="AM4362" s="150">
        <v>0.61608678102493286</v>
      </c>
      <c r="AN4362" s="150">
        <v>1.6664943695068359</v>
      </c>
      <c r="AO4362" s="5" t="s">
        <v>7599</v>
      </c>
    </row>
    <row r="4363" spans="1:41" ht="14.25" x14ac:dyDescent="0.45">
      <c r="A4363" s="150">
        <v>2020</v>
      </c>
      <c r="B4363" s="5" t="s">
        <v>81</v>
      </c>
      <c r="C4363" s="5" t="s">
        <v>3839</v>
      </c>
      <c r="D4363" s="5" t="s">
        <v>7</v>
      </c>
      <c r="E4363" s="5" t="s">
        <v>1</v>
      </c>
      <c r="F4363" s="5" t="s">
        <v>3841</v>
      </c>
      <c r="G4363" s="5" t="s">
        <v>83</v>
      </c>
      <c r="H4363" s="5" t="s">
        <v>304</v>
      </c>
      <c r="I4363" s="150">
        <v>28.069127386175701</v>
      </c>
      <c r="J4363" s="150">
        <v>24.733939207455109</v>
      </c>
      <c r="K4363" s="150">
        <v>0</v>
      </c>
      <c r="L4363" s="150">
        <v>0.49243799999999999</v>
      </c>
      <c r="M4363" s="150"/>
      <c r="N4363" s="150">
        <v>35.120717371646698</v>
      </c>
      <c r="O4363" s="150">
        <v>43.067460317460323</v>
      </c>
      <c r="P4363" s="150">
        <v>5.3551000000000002</v>
      </c>
      <c r="Q4363" s="150">
        <v>1.6732619245900699</v>
      </c>
      <c r="R4363" s="150">
        <v>20.18044576523031</v>
      </c>
      <c r="S4363" s="150">
        <v>19.88</v>
      </c>
      <c r="T4363" s="150">
        <v>3.8012484157947122</v>
      </c>
      <c r="U4363" s="150">
        <v>0.12785946977196239</v>
      </c>
      <c r="V4363" s="150">
        <v>5.2728523518789263</v>
      </c>
      <c r="W4363" s="150">
        <v>3.493020401902132</v>
      </c>
      <c r="X4363" s="150">
        <v>29.545000497793101</v>
      </c>
      <c r="Y4363" s="150">
        <v>6.711021143255202</v>
      </c>
      <c r="Z4363" s="150">
        <v>27.331509878662668</v>
      </c>
      <c r="AA4363" s="150">
        <v>2.5060989999999999</v>
      </c>
      <c r="AB4363" s="150">
        <v>0</v>
      </c>
      <c r="AC4363" s="150">
        <v>5.4687500000000009</v>
      </c>
      <c r="AD4363" s="150">
        <v>47.06</v>
      </c>
      <c r="AE4363" s="150">
        <v>2.5171511022521051</v>
      </c>
      <c r="AF4363" s="150">
        <v>3.5099999999999999E-2</v>
      </c>
      <c r="AG4363" s="150">
        <v>1.3</v>
      </c>
      <c r="AH4363" s="150">
        <v>7.7</v>
      </c>
      <c r="AI4363" s="150">
        <v>7.27</v>
      </c>
      <c r="AJ4363" s="150">
        <v>1.34692330445166</v>
      </c>
      <c r="AK4363" s="150">
        <v>100.08</v>
      </c>
      <c r="AL4363" s="150">
        <v>14.832379341125488</v>
      </c>
      <c r="AM4363" s="150">
        <v>9.8966054916381836</v>
      </c>
      <c r="AN4363" s="150">
        <v>21.824728012084961</v>
      </c>
      <c r="AO4363" s="5" t="s">
        <v>7600</v>
      </c>
    </row>
    <row r="4364" spans="1:41" ht="14.25" x14ac:dyDescent="0.45">
      <c r="A4364" s="150">
        <v>2020</v>
      </c>
      <c r="B4364" s="5" t="s">
        <v>81</v>
      </c>
      <c r="C4364" s="5" t="s">
        <v>3839</v>
      </c>
      <c r="D4364" s="5" t="s">
        <v>7</v>
      </c>
      <c r="E4364" s="5" t="s">
        <v>1</v>
      </c>
      <c r="F4364" s="5" t="s">
        <v>3842</v>
      </c>
      <c r="G4364" s="5" t="s">
        <v>83</v>
      </c>
      <c r="H4364" s="5" t="s">
        <v>304</v>
      </c>
      <c r="I4364" s="150">
        <v>9.0763480885662471</v>
      </c>
      <c r="J4364" s="150">
        <v>22.20597155981449</v>
      </c>
      <c r="K4364" s="150">
        <v>73.019859065509905</v>
      </c>
      <c r="L4364" s="150">
        <v>11.295439</v>
      </c>
      <c r="M4364" s="150">
        <v>23.680734789984768</v>
      </c>
      <c r="N4364" s="150">
        <v>13.3832010449111</v>
      </c>
      <c r="O4364" s="150">
        <v>38.077847805788977</v>
      </c>
      <c r="P4364" s="150">
        <v>20.191099999999999</v>
      </c>
      <c r="Q4364" s="150">
        <v>1.6</v>
      </c>
      <c r="R4364" s="150">
        <v>17.84610203070827</v>
      </c>
      <c r="S4364" s="150">
        <v>9.5</v>
      </c>
      <c r="T4364" s="150">
        <v>9.9761042793532368</v>
      </c>
      <c r="U4364" s="150">
        <v>0</v>
      </c>
      <c r="V4364" s="150">
        <v>17.62107047667304</v>
      </c>
      <c r="W4364" s="150">
        <v>2.4744592728946162</v>
      </c>
      <c r="X4364" s="150">
        <v>8.5919257956393409</v>
      </c>
      <c r="Y4364" s="150">
        <v>4.6514190568423706</v>
      </c>
      <c r="Z4364" s="150">
        <v>16.88</v>
      </c>
      <c r="AA4364" s="150">
        <v>21.249027000000019</v>
      </c>
      <c r="AB4364" s="150">
        <v>0</v>
      </c>
      <c r="AC4364" s="150">
        <v>30.208950000000009</v>
      </c>
      <c r="AD4364" s="150">
        <v>29.22</v>
      </c>
      <c r="AE4364" s="150">
        <v>21.784726147621459</v>
      </c>
      <c r="AF4364" s="150">
        <v>7.673775</v>
      </c>
      <c r="AG4364" s="150">
        <v>12.7</v>
      </c>
      <c r="AH4364" s="150">
        <v>9.6999999999999993</v>
      </c>
      <c r="AI4364" s="150">
        <v>9.69</v>
      </c>
      <c r="AJ4364" s="150">
        <v>3.0520809569394061</v>
      </c>
      <c r="AK4364" s="150">
        <v>8.2199999999999989</v>
      </c>
      <c r="AL4364" s="150">
        <v>15.640351295471191</v>
      </c>
      <c r="AM4364" s="150">
        <v>13.612895011901855</v>
      </c>
      <c r="AN4364" s="150">
        <v>18.512577056884766</v>
      </c>
      <c r="AO4364" s="5" t="s">
        <v>7601</v>
      </c>
    </row>
    <row r="4365" spans="1:41" ht="14.25" x14ac:dyDescent="0.45">
      <c r="A4365" s="150">
        <v>2020</v>
      </c>
      <c r="B4365" s="5" t="s">
        <v>81</v>
      </c>
      <c r="C4365" s="5" t="s">
        <v>3839</v>
      </c>
      <c r="D4365" s="5" t="s">
        <v>7</v>
      </c>
      <c r="E4365" s="5" t="s">
        <v>1</v>
      </c>
      <c r="F4365" s="5" t="s">
        <v>3843</v>
      </c>
      <c r="G4365" s="5" t="s">
        <v>83</v>
      </c>
      <c r="H4365" s="5" t="s">
        <v>304</v>
      </c>
      <c r="I4365" s="150">
        <v>9.6830365819027069</v>
      </c>
      <c r="J4365" s="150">
        <v>39.026319259763973</v>
      </c>
      <c r="K4365" s="150">
        <v>66.661755284574198</v>
      </c>
      <c r="L4365" s="150">
        <v>29.331748000000001</v>
      </c>
      <c r="M4365" s="150">
        <v>80.359860966213063</v>
      </c>
      <c r="N4365" s="150">
        <v>22.799608158344199</v>
      </c>
      <c r="O4365" s="150">
        <v>56.050264550264551</v>
      </c>
      <c r="P4365" s="150">
        <v>15.162000000000001</v>
      </c>
      <c r="Q4365" s="150">
        <v>52.907331361456507</v>
      </c>
      <c r="R4365" s="150">
        <v>62.71060921248143</v>
      </c>
      <c r="S4365" s="150">
        <v>47.14</v>
      </c>
      <c r="T4365" s="150">
        <v>28.29</v>
      </c>
      <c r="U4365" s="150">
        <v>0.43541332949370959</v>
      </c>
      <c r="V4365" s="150">
        <v>24.00243234280272</v>
      </c>
      <c r="W4365" s="150">
        <v>14.23009664058905</v>
      </c>
      <c r="X4365" s="150">
        <v>43.365562672153501</v>
      </c>
      <c r="Y4365" s="150">
        <v>19.48715409503421</v>
      </c>
      <c r="Z4365" s="150">
        <v>67.967410597375391</v>
      </c>
      <c r="AA4365" s="150">
        <v>83.235274000000132</v>
      </c>
      <c r="AB4365" s="150">
        <v>20.49</v>
      </c>
      <c r="AC4365" s="150">
        <v>71.301649999999967</v>
      </c>
      <c r="AD4365" s="150">
        <v>117.65</v>
      </c>
      <c r="AE4365" s="150">
        <v>122.12236337131461</v>
      </c>
      <c r="AF4365" s="150">
        <v>12.867756</v>
      </c>
      <c r="AG4365" s="150">
        <v>48</v>
      </c>
      <c r="AH4365" s="150">
        <v>28.3</v>
      </c>
      <c r="AI4365" s="150">
        <v>52.95</v>
      </c>
      <c r="AJ4365" s="150">
        <v>13.12946873984869</v>
      </c>
      <c r="AK4365" s="150">
        <v>13</v>
      </c>
      <c r="AL4365" s="150">
        <v>43.539905548095703</v>
      </c>
      <c r="AM4365" s="150">
        <v>40.833499908447266</v>
      </c>
      <c r="AN4365" s="150">
        <v>47.37396240234375</v>
      </c>
      <c r="AO4365" s="5" t="s">
        <v>7602</v>
      </c>
    </row>
    <row r="4366" spans="1:41" ht="14.25" x14ac:dyDescent="0.45">
      <c r="A4366" s="150">
        <v>2020</v>
      </c>
      <c r="B4366" s="5" t="s">
        <v>81</v>
      </c>
      <c r="C4366" s="5" t="s">
        <v>3839</v>
      </c>
      <c r="D4366" s="5" t="s">
        <v>7</v>
      </c>
      <c r="E4366" s="5" t="s">
        <v>1</v>
      </c>
      <c r="F4366" s="5" t="s">
        <v>3844</v>
      </c>
      <c r="G4366" s="5" t="s">
        <v>83</v>
      </c>
      <c r="H4366" s="5" t="s">
        <v>304</v>
      </c>
      <c r="I4366" s="150">
        <v>0.79095842488991475</v>
      </c>
      <c r="J4366" s="150">
        <v>10.60728807226532</v>
      </c>
      <c r="K4366" s="150">
        <v>9.1180866965272306E-2</v>
      </c>
      <c r="L4366" s="150">
        <v>1.5571E-2</v>
      </c>
      <c r="M4366" s="150"/>
      <c r="N4366" s="150">
        <v>1.59007334472018</v>
      </c>
      <c r="O4366" s="150">
        <v>0</v>
      </c>
      <c r="P4366" s="150">
        <v>2.9628999999999999</v>
      </c>
      <c r="Q4366" s="150">
        <v>2.235763719380869</v>
      </c>
      <c r="R4366" s="150">
        <v>7.4411094601287768</v>
      </c>
      <c r="S4366" s="150">
        <v>1.85</v>
      </c>
      <c r="T4366" s="150">
        <v>0.28393279577249408</v>
      </c>
      <c r="U4366" s="150">
        <v>0</v>
      </c>
      <c r="V4366" s="150">
        <v>9.7195435057675902E-2</v>
      </c>
      <c r="W4366" s="150">
        <v>9.2115355115815298E-2</v>
      </c>
      <c r="X4366" s="150">
        <v>6.03159326983706E-2</v>
      </c>
      <c r="Y4366" s="150">
        <v>0.1701072089980801</v>
      </c>
      <c r="Z4366" s="150">
        <v>3.8255303052346732</v>
      </c>
      <c r="AA4366" s="150">
        <v>0.34434399999999998</v>
      </c>
      <c r="AB4366" s="150">
        <v>0</v>
      </c>
      <c r="AC4366" s="150">
        <v>1.8021100000000001</v>
      </c>
      <c r="AD4366" s="150">
        <v>0.37</v>
      </c>
      <c r="AE4366" s="150">
        <v>4.2596316901198943</v>
      </c>
      <c r="AF4366" s="150">
        <v>0.17973900000000001</v>
      </c>
      <c r="AG4366" s="150">
        <v>1.3</v>
      </c>
      <c r="AH4366" s="150">
        <v>0.6</v>
      </c>
      <c r="AI4366" s="150">
        <v>17.63</v>
      </c>
      <c r="AJ4366" s="150">
        <v>0.46381526256060901</v>
      </c>
      <c r="AK4366" s="150">
        <v>2.82</v>
      </c>
      <c r="AL4366" s="150">
        <v>2.1339199542999268</v>
      </c>
      <c r="AM4366" s="150">
        <v>2.2403609752655029</v>
      </c>
      <c r="AN4366" s="150">
        <v>1.9831286668777466</v>
      </c>
      <c r="AO4366" s="5" t="s">
        <v>7603</v>
      </c>
    </row>
    <row r="4367" spans="1:41" ht="14.25" x14ac:dyDescent="0.45">
      <c r="A4367" s="150">
        <v>2020</v>
      </c>
      <c r="B4367" s="5" t="s">
        <v>81</v>
      </c>
      <c r="C4367" s="5" t="s">
        <v>3839</v>
      </c>
      <c r="D4367" s="5" t="s">
        <v>7</v>
      </c>
      <c r="E4367" s="5" t="s">
        <v>1</v>
      </c>
      <c r="F4367" s="5" t="s">
        <v>3845</v>
      </c>
      <c r="G4367" s="5" t="s">
        <v>83</v>
      </c>
      <c r="H4367" s="5" t="s">
        <v>304</v>
      </c>
      <c r="I4367" s="150">
        <v>14.49537306958508</v>
      </c>
      <c r="J4367" s="150">
        <v>12.19074045583419</v>
      </c>
      <c r="K4367" s="150">
        <v>42.168481743078303</v>
      </c>
      <c r="L4367" s="150">
        <v>0.236792</v>
      </c>
      <c r="M4367" s="150">
        <v>2.4960331802076858</v>
      </c>
      <c r="N4367" s="150">
        <v>8.7448005626444303</v>
      </c>
      <c r="O4367" s="150">
        <v>4.1148848428260196</v>
      </c>
      <c r="P4367" s="150">
        <v>2.3228</v>
      </c>
      <c r="Q4367" s="150">
        <v>0</v>
      </c>
      <c r="R4367" s="150">
        <v>4.9624170381376924</v>
      </c>
      <c r="S4367" s="150">
        <v>5</v>
      </c>
      <c r="T4367" s="150">
        <v>29.10984157513175</v>
      </c>
      <c r="U4367" s="150">
        <v>0</v>
      </c>
      <c r="V4367" s="150">
        <v>2.9219316241428732</v>
      </c>
      <c r="W4367" s="150">
        <v>0.12103083294983891</v>
      </c>
      <c r="X4367" s="150">
        <v>7.79542362194272</v>
      </c>
      <c r="Y4367" s="150">
        <v>1.0402064082679809</v>
      </c>
      <c r="Z4367" s="150">
        <v>1.125905665318474</v>
      </c>
      <c r="AA4367" s="150">
        <v>8.5815280000000023</v>
      </c>
      <c r="AB4367" s="150">
        <v>0</v>
      </c>
      <c r="AC4367" s="150">
        <v>11.20115</v>
      </c>
      <c r="AD4367" s="150">
        <v>3.01</v>
      </c>
      <c r="AE4367" s="150">
        <v>7.6679856008092111</v>
      </c>
      <c r="AF4367" s="150">
        <v>1.0639559999999999</v>
      </c>
      <c r="AG4367" s="150">
        <v>1.2</v>
      </c>
      <c r="AH4367" s="150">
        <v>2.9</v>
      </c>
      <c r="AI4367" s="150">
        <v>4.53</v>
      </c>
      <c r="AJ4367" s="150">
        <v>0.95372956947694776</v>
      </c>
      <c r="AK4367" s="150">
        <v>18.690000000000001</v>
      </c>
      <c r="AL4367" s="150">
        <v>6.8498272895812988</v>
      </c>
      <c r="AM4367" s="150">
        <v>4.6299595832824707</v>
      </c>
      <c r="AN4367" s="150">
        <v>9.9946413040161133</v>
      </c>
      <c r="AO4367" s="5" t="s">
        <v>7604</v>
      </c>
    </row>
    <row r="4368" spans="1:41" ht="14.25" x14ac:dyDescent="0.45">
      <c r="A4368" s="150">
        <v>2020</v>
      </c>
      <c r="B4368" s="5" t="s">
        <v>81</v>
      </c>
      <c r="C4368" s="5" t="s">
        <v>3839</v>
      </c>
      <c r="D4368" s="5" t="s">
        <v>7</v>
      </c>
      <c r="E4368" s="5" t="s">
        <v>1</v>
      </c>
      <c r="F4368" s="5" t="s">
        <v>3846</v>
      </c>
      <c r="G4368" s="5" t="s">
        <v>83</v>
      </c>
      <c r="H4368" s="5" t="s">
        <v>304</v>
      </c>
      <c r="I4368" s="150">
        <v>19.298440747026891</v>
      </c>
      <c r="J4368" s="150">
        <v>11.609277126969831</v>
      </c>
      <c r="K4368" s="150">
        <v>26.7599829176574</v>
      </c>
      <c r="L4368" s="150">
        <v>9.8058370000000004</v>
      </c>
      <c r="M4368" s="150">
        <v>25.581671352519709</v>
      </c>
      <c r="N4368" s="150">
        <v>6.4238420576710498</v>
      </c>
      <c r="O4368" s="150">
        <v>9.2677015250544663</v>
      </c>
      <c r="P4368" s="150">
        <v>23.612500000000001</v>
      </c>
      <c r="Q4368" s="150">
        <v>7.0443097952502658</v>
      </c>
      <c r="R4368" s="150">
        <v>20.67395740465577</v>
      </c>
      <c r="S4368" s="150">
        <v>21.23</v>
      </c>
      <c r="T4368" s="150">
        <v>24.79672171322504</v>
      </c>
      <c r="U4368" s="150">
        <v>0</v>
      </c>
      <c r="V4368" s="150">
        <v>28.22959841775867</v>
      </c>
      <c r="W4368" s="150">
        <v>9.5082067801810108</v>
      </c>
      <c r="X4368" s="150">
        <v>17.949108950320198</v>
      </c>
      <c r="Y4368" s="150">
        <v>5.4741103740543062</v>
      </c>
      <c r="Z4368" s="150">
        <v>8.7568888759565855</v>
      </c>
      <c r="AA4368" s="150">
        <v>19.58980899999997</v>
      </c>
      <c r="AB4368" s="150">
        <v>21.24</v>
      </c>
      <c r="AC4368" s="150">
        <v>60.332329999999999</v>
      </c>
      <c r="AD4368" s="150">
        <v>25.57</v>
      </c>
      <c r="AE4368" s="150">
        <v>62.95228036771487</v>
      </c>
      <c r="AF4368" s="150">
        <v>16.391898000000001</v>
      </c>
      <c r="AG4368" s="150">
        <v>24.8</v>
      </c>
      <c r="AH4368" s="150">
        <v>23.1</v>
      </c>
      <c r="AI4368" s="150">
        <v>61.88</v>
      </c>
      <c r="AJ4368" s="150">
        <v>4.2440994014905007</v>
      </c>
      <c r="AK4368" s="150">
        <v>7.45</v>
      </c>
      <c r="AL4368" s="150">
        <v>20.812847137451172</v>
      </c>
      <c r="AM4368" s="150">
        <v>19.367012023925781</v>
      </c>
      <c r="AN4368" s="150">
        <v>22.861120223999023</v>
      </c>
      <c r="AO4368" s="5" t="s">
        <v>7605</v>
      </c>
    </row>
    <row r="4369" spans="1:41" ht="14.25" x14ac:dyDescent="0.45">
      <c r="A4369" s="150">
        <v>2020</v>
      </c>
      <c r="B4369" s="5" t="s">
        <v>81</v>
      </c>
      <c r="C4369" s="5" t="s">
        <v>3839</v>
      </c>
      <c r="D4369" s="5" t="s">
        <v>7</v>
      </c>
      <c r="E4369" s="5" t="s">
        <v>1</v>
      </c>
      <c r="F4369" s="5" t="s">
        <v>3847</v>
      </c>
      <c r="G4369" s="5" t="s">
        <v>83</v>
      </c>
      <c r="H4369" s="5" t="s">
        <v>304</v>
      </c>
      <c r="I4369" s="150">
        <v>7.5215798836744749</v>
      </c>
      <c r="J4369" s="150">
        <v>22.982109496912031</v>
      </c>
      <c r="K4369" s="150">
        <v>5.3344010251268701</v>
      </c>
      <c r="L4369" s="150">
        <v>26.980074999999999</v>
      </c>
      <c r="M4369" s="150">
        <v>20.523800279782819</v>
      </c>
      <c r="N4369" s="150">
        <v>2.6840651059981901</v>
      </c>
      <c r="O4369" s="150">
        <v>44.728991596638657</v>
      </c>
      <c r="P4369" s="150">
        <v>0.66830000000000001</v>
      </c>
      <c r="Q4369" s="150">
        <v>0</v>
      </c>
      <c r="R4369" s="150">
        <v>20.271619613670129</v>
      </c>
      <c r="S4369" s="150">
        <v>3.92</v>
      </c>
      <c r="T4369" s="150">
        <v>12.09448348966011</v>
      </c>
      <c r="U4369" s="150">
        <v>0</v>
      </c>
      <c r="V4369" s="150">
        <v>0.68479048683709409</v>
      </c>
      <c r="W4369" s="150">
        <v>13.658306488725261</v>
      </c>
      <c r="X4369" s="150">
        <v>31.485912454783801</v>
      </c>
      <c r="Y4369" s="150">
        <v>5.8135820718011448</v>
      </c>
      <c r="Z4369" s="150">
        <v>30.86693630517648</v>
      </c>
      <c r="AA4369" s="150">
        <v>36.491767000000017</v>
      </c>
      <c r="AB4369" s="150">
        <v>24.74</v>
      </c>
      <c r="AC4369" s="150">
        <v>75.397169999999988</v>
      </c>
      <c r="AD4369" s="150">
        <v>24.19</v>
      </c>
      <c r="AE4369" s="150">
        <v>81.236545384226318</v>
      </c>
      <c r="AF4369" s="150">
        <v>19.860852999999999</v>
      </c>
      <c r="AG4369" s="150">
        <v>21.8</v>
      </c>
      <c r="AH4369" s="150">
        <v>3.6</v>
      </c>
      <c r="AI4369" s="150">
        <v>25</v>
      </c>
      <c r="AJ4369" s="150">
        <v>2.4343122639329979</v>
      </c>
      <c r="AK4369" s="150">
        <v>17.27</v>
      </c>
      <c r="AL4369" s="150">
        <v>20.077226638793945</v>
      </c>
      <c r="AM4369" s="150">
        <v>20.923158645629883</v>
      </c>
      <c r="AN4369" s="150">
        <v>18.878826141357422</v>
      </c>
      <c r="AO4369" s="5" t="s">
        <v>7606</v>
      </c>
    </row>
    <row r="4370" spans="1:41" ht="14.25" x14ac:dyDescent="0.45">
      <c r="A4370" s="150">
        <v>2020</v>
      </c>
      <c r="B4370" s="5" t="s">
        <v>81</v>
      </c>
      <c r="C4370" s="5" t="s">
        <v>3839</v>
      </c>
      <c r="D4370" s="5" t="s">
        <v>7</v>
      </c>
      <c r="E4370" s="5" t="s">
        <v>1</v>
      </c>
      <c r="F4370" s="5" t="s">
        <v>3848</v>
      </c>
      <c r="G4370" s="5" t="s">
        <v>83</v>
      </c>
      <c r="H4370" s="5" t="s">
        <v>304</v>
      </c>
      <c r="I4370" s="150">
        <v>4.5565173190760229</v>
      </c>
      <c r="J4370" s="150">
        <v>15.80435833754588</v>
      </c>
      <c r="K4370" s="150">
        <v>3.94426649558438</v>
      </c>
      <c r="L4370" s="150">
        <v>2.2841390000000001</v>
      </c>
      <c r="M4370" s="150">
        <v>6.4132928986243636</v>
      </c>
      <c r="N4370" s="150">
        <v>4.1194614689038502</v>
      </c>
      <c r="O4370" s="150">
        <v>4.0978057889822592</v>
      </c>
      <c r="P4370" s="150">
        <v>5.1515000000000004</v>
      </c>
      <c r="Q4370" s="150">
        <v>0</v>
      </c>
      <c r="R4370" s="150">
        <v>5.0837444279346213</v>
      </c>
      <c r="S4370" s="150">
        <v>7.78</v>
      </c>
      <c r="T4370" s="150">
        <v>9.6568160452543648</v>
      </c>
      <c r="U4370" s="150">
        <v>0</v>
      </c>
      <c r="V4370" s="150">
        <v>3.8852130756851722</v>
      </c>
      <c r="W4370" s="150">
        <v>0.540420309863476</v>
      </c>
      <c r="X4370" s="150">
        <v>5.7138021438290201</v>
      </c>
      <c r="Y4370" s="150">
        <v>2.2245248168078078</v>
      </c>
      <c r="Z4370" s="150">
        <v>7.0412896092181452</v>
      </c>
      <c r="AA4370" s="150">
        <v>10.21062900000001</v>
      </c>
      <c r="AB4370" s="150">
        <v>0</v>
      </c>
      <c r="AC4370" s="150">
        <v>9.6871899999999975</v>
      </c>
      <c r="AD4370" s="150">
        <v>7.83</v>
      </c>
      <c r="AE4370" s="150">
        <v>13.356588224793979</v>
      </c>
      <c r="AF4370" s="150">
        <v>3.289577</v>
      </c>
      <c r="AG4370" s="150">
        <v>8.4</v>
      </c>
      <c r="AH4370" s="150">
        <v>4.2</v>
      </c>
      <c r="AI4370" s="150">
        <v>3.08</v>
      </c>
      <c r="AJ4370" s="150">
        <v>0.79334033344965371</v>
      </c>
      <c r="AK4370" s="150">
        <v>7.6999999999999984</v>
      </c>
      <c r="AL4370" s="150">
        <v>5.4084300994873047</v>
      </c>
      <c r="AM4370" s="150">
        <v>5.6404752731323242</v>
      </c>
      <c r="AN4370" s="150">
        <v>5.0797009468078613</v>
      </c>
      <c r="AO4370" s="5" t="s">
        <v>7607</v>
      </c>
    </row>
    <row r="4371" spans="1:41" ht="14.25" x14ac:dyDescent="0.45">
      <c r="A4371" s="150">
        <v>2020</v>
      </c>
      <c r="B4371" s="5" t="s">
        <v>81</v>
      </c>
      <c r="C4371" s="5" t="s">
        <v>3839</v>
      </c>
      <c r="D4371" s="5" t="s">
        <v>7</v>
      </c>
      <c r="E4371" s="5" t="s">
        <v>119</v>
      </c>
      <c r="F4371" s="5" t="s">
        <v>3840</v>
      </c>
      <c r="G4371" s="5" t="s">
        <v>83</v>
      </c>
      <c r="H4371" s="5" t="s">
        <v>304</v>
      </c>
      <c r="I4371" s="150">
        <v>2.8703413015204E-3</v>
      </c>
      <c r="J4371" s="150">
        <v>1.6055297918635601E-2</v>
      </c>
      <c r="K4371" s="150">
        <v>0</v>
      </c>
      <c r="L4371" s="150">
        <v>0</v>
      </c>
      <c r="M4371" s="150"/>
      <c r="N4371" s="150">
        <v>1.22576107706219E-2</v>
      </c>
      <c r="O4371" s="150">
        <v>7.780890133831E-4</v>
      </c>
      <c r="P4371" s="150">
        <v>0</v>
      </c>
      <c r="Q4371" s="150">
        <v>0</v>
      </c>
      <c r="R4371" s="150">
        <v>8.6775631500742995E-3</v>
      </c>
      <c r="S4371" s="150">
        <v>0.01</v>
      </c>
      <c r="T4371" s="150">
        <v>0</v>
      </c>
      <c r="U4371" s="150">
        <v>0</v>
      </c>
      <c r="V4371" s="150">
        <v>0</v>
      </c>
      <c r="W4371" s="150">
        <v>0</v>
      </c>
      <c r="X4371" s="150">
        <v>1.1714731357647799E-2</v>
      </c>
      <c r="Y4371" s="150">
        <v>4.9029245216609995E-4</v>
      </c>
      <c r="Z4371" s="150">
        <v>6.401489801263E-4</v>
      </c>
      <c r="AA4371" s="150">
        <v>1.9263114999999999E-3</v>
      </c>
      <c r="AB4371" s="150">
        <v>0</v>
      </c>
      <c r="AC4371" s="150"/>
      <c r="AD4371" s="150">
        <v>1.59086836046816E-2</v>
      </c>
      <c r="AE4371" s="150">
        <v>0</v>
      </c>
      <c r="AF4371" s="150">
        <v>1.1247999999999999E-2</v>
      </c>
      <c r="AG4371" s="150">
        <v>0</v>
      </c>
      <c r="AH4371" s="150">
        <v>0</v>
      </c>
      <c r="AI4371" s="150">
        <v>0</v>
      </c>
      <c r="AJ4371" s="150">
        <v>3.4724481646899001E-3</v>
      </c>
      <c r="AK4371" s="150">
        <v>7.1634003945776998E-3</v>
      </c>
      <c r="AL4371" s="150">
        <v>3.5587209276854992E-3</v>
      </c>
      <c r="AM4371" s="150">
        <v>3.390471450984478E-3</v>
      </c>
      <c r="AN4371" s="150">
        <v>3.7970754783600569E-3</v>
      </c>
      <c r="AO4371" s="5" t="s">
        <v>7608</v>
      </c>
    </row>
    <row r="4372" spans="1:41" ht="14.25" x14ac:dyDescent="0.45">
      <c r="A4372" s="150">
        <v>2020</v>
      </c>
      <c r="B4372" s="5" t="s">
        <v>81</v>
      </c>
      <c r="C4372" s="5" t="s">
        <v>3839</v>
      </c>
      <c r="D4372" s="5" t="s">
        <v>7</v>
      </c>
      <c r="E4372" s="5" t="s">
        <v>119</v>
      </c>
      <c r="F4372" s="5" t="s">
        <v>3841</v>
      </c>
      <c r="G4372" s="5" t="s">
        <v>83</v>
      </c>
      <c r="H4372" s="5" t="s">
        <v>304</v>
      </c>
      <c r="I4372" s="150">
        <v>0.15419114679104809</v>
      </c>
      <c r="J4372" s="150">
        <v>0.19627903909976049</v>
      </c>
      <c r="K4372" s="150">
        <v>0</v>
      </c>
      <c r="L4372" s="150">
        <v>1.6032999999999999E-2</v>
      </c>
      <c r="M4372" s="150"/>
      <c r="N4372" s="150">
        <v>0.33849090726414099</v>
      </c>
      <c r="O4372" s="150">
        <v>0.28555866791160911</v>
      </c>
      <c r="P4372" s="150">
        <v>0.1285</v>
      </c>
      <c r="Q4372" s="150">
        <v>4.7554777015191098E-2</v>
      </c>
      <c r="R4372" s="150">
        <v>0.1082516097077761</v>
      </c>
      <c r="S4372" s="150">
        <v>0.16</v>
      </c>
      <c r="T4372" s="150">
        <v>6.98260909600084E-2</v>
      </c>
      <c r="U4372" s="150">
        <v>4.3195766814850003E-4</v>
      </c>
      <c r="V4372" s="150">
        <v>3.2480375416139497E-2</v>
      </c>
      <c r="W4372" s="150">
        <v>0.04</v>
      </c>
      <c r="X4372" s="150">
        <v>0.30667374639099998</v>
      </c>
      <c r="Y4372" s="150">
        <v>4.1092332748380499E-2</v>
      </c>
      <c r="Z4372" s="150">
        <v>0.18698169755870461</v>
      </c>
      <c r="AA4372" s="150">
        <v>2.70264757E-2</v>
      </c>
      <c r="AB4372" s="150">
        <v>0</v>
      </c>
      <c r="AC4372" s="150">
        <v>1.5699999999999999E-2</v>
      </c>
      <c r="AD4372" s="150">
        <v>0.41869890679496541</v>
      </c>
      <c r="AE4372" s="150">
        <v>8.9251182578169008E-3</v>
      </c>
      <c r="AF4372" s="150">
        <v>2.2599999999999999E-3</v>
      </c>
      <c r="AG4372" s="150">
        <v>0.01</v>
      </c>
      <c r="AH4372" s="150">
        <v>0.18</v>
      </c>
      <c r="AI4372" s="150">
        <v>8.1299999999999997E-2</v>
      </c>
      <c r="AJ4372" s="150">
        <v>1.1286935431394E-2</v>
      </c>
      <c r="AK4372" s="150">
        <v>0.1600838395816446</v>
      </c>
      <c r="AL4372" s="150">
        <v>0.10440091788768768</v>
      </c>
      <c r="AM4372" s="150">
        <v>7.7969729900360107E-2</v>
      </c>
      <c r="AN4372" s="150">
        <v>0.14184510707855225</v>
      </c>
      <c r="AO4372" s="5" t="s">
        <v>7609</v>
      </c>
    </row>
    <row r="4373" spans="1:41" ht="14.25" x14ac:dyDescent="0.45">
      <c r="A4373" s="150">
        <v>2020</v>
      </c>
      <c r="B4373" s="5" t="s">
        <v>81</v>
      </c>
      <c r="C4373" s="5" t="s">
        <v>3839</v>
      </c>
      <c r="D4373" s="5" t="s">
        <v>7</v>
      </c>
      <c r="E4373" s="5" t="s">
        <v>119</v>
      </c>
      <c r="F4373" s="5" t="s">
        <v>3842</v>
      </c>
      <c r="G4373" s="5" t="s">
        <v>83</v>
      </c>
      <c r="H4373" s="5" t="s">
        <v>304</v>
      </c>
      <c r="I4373" s="150">
        <v>8.8591888295884394E-2</v>
      </c>
      <c r="J4373" s="150">
        <v>0.28714916811358498</v>
      </c>
      <c r="K4373" s="150">
        <v>0.87742899850523204</v>
      </c>
      <c r="L4373" s="150">
        <v>0.57249099999999997</v>
      </c>
      <c r="M4373" s="150">
        <v>0.64562267100084347</v>
      </c>
      <c r="N4373" s="150">
        <v>0.42027529388124202</v>
      </c>
      <c r="O4373" s="150">
        <v>1.39297385620915</v>
      </c>
      <c r="P4373" s="150">
        <v>0.41249999999999998</v>
      </c>
      <c r="Q4373" s="150">
        <v>0.02</v>
      </c>
      <c r="R4373" s="150">
        <v>0.18004952947003469</v>
      </c>
      <c r="S4373" s="150">
        <v>0.15</v>
      </c>
      <c r="T4373" s="150">
        <v>0.17041363637136039</v>
      </c>
      <c r="U4373" s="150">
        <v>0</v>
      </c>
      <c r="V4373" s="150">
        <v>0.25964645037652179</v>
      </c>
      <c r="W4373" s="150">
        <v>0.16145114281331491</v>
      </c>
      <c r="X4373" s="150">
        <v>0.68889589486609326</v>
      </c>
      <c r="Y4373" s="150">
        <v>8.2320588156767405E-2</v>
      </c>
      <c r="Z4373" s="150">
        <v>0.4</v>
      </c>
      <c r="AA4373" s="150">
        <v>0.28670958940000002</v>
      </c>
      <c r="AB4373" s="150">
        <v>0</v>
      </c>
      <c r="AC4373" s="150">
        <v>0.84755000000000047</v>
      </c>
      <c r="AD4373" s="150">
        <v>0.8</v>
      </c>
      <c r="AE4373" s="150">
        <v>0.52375568976288944</v>
      </c>
      <c r="AF4373" s="150">
        <v>0.4259389999999999</v>
      </c>
      <c r="AG4373" s="150">
        <v>0.17</v>
      </c>
      <c r="AH4373" s="150">
        <v>0.27</v>
      </c>
      <c r="AI4373" s="150">
        <v>0.31090000000000001</v>
      </c>
      <c r="AJ4373" s="150">
        <v>6.3332248809488595E-2</v>
      </c>
      <c r="AK4373" s="150">
        <v>0.2690569988380298</v>
      </c>
      <c r="AL4373" s="150">
        <v>0.37162253260612488</v>
      </c>
      <c r="AM4373" s="150">
        <v>0.29648885130882263</v>
      </c>
      <c r="AN4373" s="150">
        <v>0.47806194424629211</v>
      </c>
      <c r="AO4373" s="5" t="s">
        <v>7610</v>
      </c>
    </row>
    <row r="4374" spans="1:41" ht="14.25" x14ac:dyDescent="0.45">
      <c r="A4374" s="150">
        <v>2020</v>
      </c>
      <c r="B4374" s="5" t="s">
        <v>81</v>
      </c>
      <c r="C4374" s="5" t="s">
        <v>3839</v>
      </c>
      <c r="D4374" s="5" t="s">
        <v>7</v>
      </c>
      <c r="E4374" s="5" t="s">
        <v>119</v>
      </c>
      <c r="F4374" s="5" t="s">
        <v>3843</v>
      </c>
      <c r="G4374" s="5" t="s">
        <v>83</v>
      </c>
      <c r="H4374" s="5" t="s">
        <v>304</v>
      </c>
      <c r="I4374" s="150">
        <v>0.1024353051980087</v>
      </c>
      <c r="J4374" s="150">
        <v>0.53178091826193996</v>
      </c>
      <c r="K4374" s="150">
        <v>0.61926115737774901</v>
      </c>
      <c r="L4374" s="150">
        <v>0.53275700000000004</v>
      </c>
      <c r="M4374" s="150">
        <v>1.019606455767383</v>
      </c>
      <c r="N4374" s="150">
        <v>0.32678589370039202</v>
      </c>
      <c r="O4374" s="150">
        <v>0.71786492374727673</v>
      </c>
      <c r="P4374" s="150">
        <v>0.39419999999999999</v>
      </c>
      <c r="Q4374" s="150">
        <v>1.0090457456278901</v>
      </c>
      <c r="R4374" s="150">
        <v>0.65252105002476468</v>
      </c>
      <c r="S4374" s="150">
        <v>0.53</v>
      </c>
      <c r="T4374" s="150">
        <v>0.51</v>
      </c>
      <c r="U4374" s="150">
        <v>5.1834920177823004E-3</v>
      </c>
      <c r="V4374" s="150">
        <v>0.22080267312015531</v>
      </c>
      <c r="W4374" s="150">
        <v>0.36846142046326108</v>
      </c>
      <c r="X4374" s="150">
        <v>0.92255998407062001</v>
      </c>
      <c r="Y4374" s="150">
        <v>0.27408318952230459</v>
      </c>
      <c r="Z4374" s="150">
        <v>0.74909069747141155</v>
      </c>
      <c r="AA4374" s="150">
        <v>0.86165411140000003</v>
      </c>
      <c r="AB4374" s="150">
        <v>0.25</v>
      </c>
      <c r="AC4374" s="150">
        <v>0.87788000000000077</v>
      </c>
      <c r="AD4374" s="150">
        <v>1.439804794662183</v>
      </c>
      <c r="AE4374" s="150">
        <v>1.5975366673608431</v>
      </c>
      <c r="AF4374" s="150">
        <v>0.38186099999999978</v>
      </c>
      <c r="AG4374" s="150">
        <v>0.55000000000000004</v>
      </c>
      <c r="AH4374" s="150">
        <v>0.45</v>
      </c>
      <c r="AI4374" s="150">
        <v>0.53400000000000003</v>
      </c>
      <c r="AJ4374" s="150">
        <v>0.2099618444792806</v>
      </c>
      <c r="AK4374" s="150">
        <v>0.28228475400223102</v>
      </c>
      <c r="AL4374" s="150">
        <v>0.58349740505218506</v>
      </c>
      <c r="AM4374" s="150">
        <v>0.54574000835418701</v>
      </c>
      <c r="AN4374" s="150">
        <v>0.63698697090148926</v>
      </c>
      <c r="AO4374" s="5" t="s">
        <v>7611</v>
      </c>
    </row>
    <row r="4375" spans="1:41" ht="14.25" x14ac:dyDescent="0.45">
      <c r="A4375" s="150">
        <v>2020</v>
      </c>
      <c r="B4375" s="5" t="s">
        <v>81</v>
      </c>
      <c r="C4375" s="5" t="s">
        <v>3839</v>
      </c>
      <c r="D4375" s="5" t="s">
        <v>7</v>
      </c>
      <c r="E4375" s="5" t="s">
        <v>119</v>
      </c>
      <c r="F4375" s="5" t="s">
        <v>3844</v>
      </c>
      <c r="G4375" s="5" t="s">
        <v>83</v>
      </c>
      <c r="H4375" s="5" t="s">
        <v>304</v>
      </c>
      <c r="I4375" s="150">
        <v>8.6738126205319094E-2</v>
      </c>
      <c r="J4375" s="150">
        <v>0.223521396074639</v>
      </c>
      <c r="K4375" s="150">
        <v>4.270766602605E-4</v>
      </c>
      <c r="L4375" s="150">
        <v>2.0609999999999999E-3</v>
      </c>
      <c r="M4375" s="150"/>
      <c r="N4375" s="150">
        <v>7.3947553501456806E-2</v>
      </c>
      <c r="O4375" s="150">
        <v>0</v>
      </c>
      <c r="P4375" s="150">
        <v>0.18179999999999999</v>
      </c>
      <c r="Q4375" s="150">
        <v>8.7815524222496597E-2</v>
      </c>
      <c r="R4375" s="150">
        <v>0.2062803368003962</v>
      </c>
      <c r="S4375" s="150">
        <v>0.13</v>
      </c>
      <c r="T4375" s="150">
        <v>8.2739859039485993E-3</v>
      </c>
      <c r="U4375" s="150">
        <v>0</v>
      </c>
      <c r="V4375" s="150">
        <v>5.650897387074E-4</v>
      </c>
      <c r="W4375" s="150">
        <v>3.9883417702101997E-3</v>
      </c>
      <c r="X4375" s="150">
        <v>7.7489795241098003E-3</v>
      </c>
      <c r="Y4375" s="150">
        <v>1.37281886606521E-2</v>
      </c>
      <c r="Z4375" s="150">
        <v>3.07271510460616E-2</v>
      </c>
      <c r="AA4375" s="150">
        <v>4.84861153E-2</v>
      </c>
      <c r="AB4375" s="150">
        <v>0</v>
      </c>
      <c r="AC4375" s="150">
        <v>3.3160000000000002E-2</v>
      </c>
      <c r="AD4375" s="150">
        <v>1.1000978783826601E-2</v>
      </c>
      <c r="AE4375" s="150">
        <v>0.11566953262130721</v>
      </c>
      <c r="AF4375" s="150">
        <v>3.3315999999999998E-2</v>
      </c>
      <c r="AG4375" s="150">
        <v>0.04</v>
      </c>
      <c r="AH4375" s="150">
        <v>0.02</v>
      </c>
      <c r="AI4375" s="150">
        <v>0.20930000000000001</v>
      </c>
      <c r="AJ4375" s="150">
        <v>2.1952734478984898E-2</v>
      </c>
      <c r="AK4375" s="150">
        <v>0.1547052749394778</v>
      </c>
      <c r="AL4375" s="150">
        <v>6.0179766267538071E-2</v>
      </c>
      <c r="AM4375" s="150">
        <v>7.0574633777141571E-2</v>
      </c>
      <c r="AN4375" s="150">
        <v>4.5453716069459915E-2</v>
      </c>
      <c r="AO4375" s="5" t="s">
        <v>7612</v>
      </c>
    </row>
    <row r="4376" spans="1:41" ht="14.25" x14ac:dyDescent="0.45">
      <c r="A4376" s="150">
        <v>2020</v>
      </c>
      <c r="B4376" s="5" t="s">
        <v>81</v>
      </c>
      <c r="C4376" s="5" t="s">
        <v>3839</v>
      </c>
      <c r="D4376" s="5" t="s">
        <v>7</v>
      </c>
      <c r="E4376" s="5" t="s">
        <v>119</v>
      </c>
      <c r="F4376" s="5" t="s">
        <v>3845</v>
      </c>
      <c r="G4376" s="5" t="s">
        <v>83</v>
      </c>
      <c r="H4376" s="5" t="s">
        <v>304</v>
      </c>
      <c r="I4376" s="150">
        <v>6.65560389290039E-2</v>
      </c>
      <c r="J4376" s="150">
        <v>0.2238071166399262</v>
      </c>
      <c r="K4376" s="150">
        <v>0.83771086910100401</v>
      </c>
      <c r="L4376" s="150">
        <v>2.9780000000000002E-3</v>
      </c>
      <c r="M4376" s="150">
        <v>4.02506929911935E-2</v>
      </c>
      <c r="N4376" s="150">
        <v>9.4996483472319898E-2</v>
      </c>
      <c r="O4376" s="150">
        <v>0.1602085278555867</v>
      </c>
      <c r="P4376" s="150">
        <v>0.23219999999999999</v>
      </c>
      <c r="Q4376" s="150">
        <v>0</v>
      </c>
      <c r="R4376" s="150">
        <v>0.140148588410104</v>
      </c>
      <c r="S4376" s="150">
        <v>0.03</v>
      </c>
      <c r="T4376" s="150">
        <v>4.0292379915192598E-2</v>
      </c>
      <c r="U4376" s="150">
        <v>0</v>
      </c>
      <c r="V4376" s="150">
        <v>7.5009520533641294E-2</v>
      </c>
      <c r="W4376" s="150">
        <v>7.6698880196349997E-4</v>
      </c>
      <c r="X4376" s="150">
        <v>0.31254770517372998</v>
      </c>
      <c r="Y4376" s="150">
        <v>1.92573282944862E-2</v>
      </c>
      <c r="Z4376" s="150">
        <v>8.4383274653009998E-3</v>
      </c>
      <c r="AA4376" s="150">
        <v>7.8502270400000004E-2</v>
      </c>
      <c r="AB4376" s="150">
        <v>0</v>
      </c>
      <c r="AC4376" s="150">
        <v>9.1399999999999898E-2</v>
      </c>
      <c r="AD4376" s="150">
        <v>0.09</v>
      </c>
      <c r="AE4376" s="150">
        <v>0.1508047481629132</v>
      </c>
      <c r="AF4376" s="150">
        <v>6.1495000000000001E-2</v>
      </c>
      <c r="AG4376" s="150">
        <v>0.01</v>
      </c>
      <c r="AH4376" s="150">
        <v>0.05</v>
      </c>
      <c r="AI4376" s="150">
        <v>5.7700000000000001E-2</v>
      </c>
      <c r="AJ4376" s="150">
        <v>1.0251708125055501E-2</v>
      </c>
      <c r="AK4376" s="150">
        <v>0.44199592698115547</v>
      </c>
      <c r="AL4376" s="150">
        <v>0.11473510414361954</v>
      </c>
      <c r="AM4376" s="150">
        <v>7.4461482465267181E-2</v>
      </c>
      <c r="AN4376" s="150">
        <v>0.17178942263126373</v>
      </c>
      <c r="AO4376" s="5" t="s">
        <v>7613</v>
      </c>
    </row>
    <row r="4377" spans="1:41" ht="14.25" x14ac:dyDescent="0.45">
      <c r="A4377" s="150">
        <v>2020</v>
      </c>
      <c r="B4377" s="5" t="s">
        <v>81</v>
      </c>
      <c r="C4377" s="5" t="s">
        <v>3839</v>
      </c>
      <c r="D4377" s="5" t="s">
        <v>7</v>
      </c>
      <c r="E4377" s="5" t="s">
        <v>119</v>
      </c>
      <c r="F4377" s="5" t="s">
        <v>3846</v>
      </c>
      <c r="G4377" s="5" t="s">
        <v>83</v>
      </c>
      <c r="H4377" s="5" t="s">
        <v>304</v>
      </c>
      <c r="I4377" s="150">
        <v>0.1231256820798015</v>
      </c>
      <c r="J4377" s="150">
        <v>0.146695531769929</v>
      </c>
      <c r="K4377" s="150">
        <v>0.36344223788169999</v>
      </c>
      <c r="L4377" s="150">
        <v>7.7989000000000003E-2</v>
      </c>
      <c r="M4377" s="150">
        <v>0.25272470472367359</v>
      </c>
      <c r="N4377" s="150">
        <v>9.7307344519240405E-2</v>
      </c>
      <c r="O4377" s="150">
        <v>0.11142234671646439</v>
      </c>
      <c r="P4377" s="150">
        <v>0.33789999999999998</v>
      </c>
      <c r="Q4377" s="150">
        <v>7.6501163024437893E-2</v>
      </c>
      <c r="R4377" s="150">
        <v>0.18928182268449731</v>
      </c>
      <c r="S4377" s="150">
        <v>0.31</v>
      </c>
      <c r="T4377" s="150">
        <v>0.37389582117351411</v>
      </c>
      <c r="U4377" s="150">
        <v>0</v>
      </c>
      <c r="V4377" s="150">
        <v>0.25522400894315928</v>
      </c>
      <c r="W4377" s="150">
        <v>0.12</v>
      </c>
      <c r="X4377" s="150">
        <v>0.209803205787675</v>
      </c>
      <c r="Y4377" s="150">
        <v>7.3111827941329893E-2</v>
      </c>
      <c r="Z4377" s="150">
        <v>0.1576512351965548</v>
      </c>
      <c r="AA4377" s="150">
        <v>0.19134988880000001</v>
      </c>
      <c r="AB4377" s="150">
        <v>0.21</v>
      </c>
      <c r="AC4377" s="150">
        <v>0.36406000000000011</v>
      </c>
      <c r="AD4377" s="150">
        <v>0.41241263320420712</v>
      </c>
      <c r="AE4377" s="150">
        <v>0.42840567637521187</v>
      </c>
      <c r="AF4377" s="150">
        <v>0.24206</v>
      </c>
      <c r="AG4377" s="150">
        <v>0.25</v>
      </c>
      <c r="AH4377" s="150">
        <v>0.26</v>
      </c>
      <c r="AI4377" s="150">
        <v>0.55249999999999999</v>
      </c>
      <c r="AJ4377" s="150">
        <v>5.4198586175278798E-2</v>
      </c>
      <c r="AK4377" s="150">
        <v>0.18004205826969649</v>
      </c>
      <c r="AL4377" s="150">
        <v>0.22141742706298828</v>
      </c>
      <c r="AM4377" s="150">
        <v>0.1802859753370285</v>
      </c>
      <c r="AN4377" s="150">
        <v>0.27968689799308777</v>
      </c>
      <c r="AO4377" s="5" t="s">
        <v>7614</v>
      </c>
    </row>
    <row r="4378" spans="1:41" ht="14.25" x14ac:dyDescent="0.45">
      <c r="A4378" s="150">
        <v>2020</v>
      </c>
      <c r="B4378" s="5" t="s">
        <v>81</v>
      </c>
      <c r="C4378" s="5" t="s">
        <v>3839</v>
      </c>
      <c r="D4378" s="5" t="s">
        <v>7</v>
      </c>
      <c r="E4378" s="5" t="s">
        <v>119</v>
      </c>
      <c r="F4378" s="5" t="s">
        <v>3847</v>
      </c>
      <c r="G4378" s="5" t="s">
        <v>83</v>
      </c>
      <c r="H4378" s="5" t="s">
        <v>304</v>
      </c>
      <c r="I4378" s="150">
        <v>7.0831651492726994E-2</v>
      </c>
      <c r="J4378" s="150">
        <v>0.2079496252664893</v>
      </c>
      <c r="K4378" s="150">
        <v>4.4629510997224002E-2</v>
      </c>
      <c r="L4378" s="150">
        <v>0.44033600000000001</v>
      </c>
      <c r="M4378" s="150">
        <v>0.3581801574915322</v>
      </c>
      <c r="N4378" s="150">
        <v>1.96423188988245E-2</v>
      </c>
      <c r="O4378" s="150">
        <v>0.35690943043884221</v>
      </c>
      <c r="P4378" s="150">
        <v>1.03E-2</v>
      </c>
      <c r="Q4378" s="150">
        <v>0</v>
      </c>
      <c r="R4378" s="150">
        <v>0.1333729569093611</v>
      </c>
      <c r="S4378" s="150">
        <v>0.05</v>
      </c>
      <c r="T4378" s="150">
        <v>3.32652494869531E-2</v>
      </c>
      <c r="U4378" s="150">
        <v>0</v>
      </c>
      <c r="V4378" s="150">
        <v>6.1914180067074E-3</v>
      </c>
      <c r="W4378" s="150">
        <v>0.16635987114588119</v>
      </c>
      <c r="X4378" s="150">
        <v>0.37901967942123299</v>
      </c>
      <c r="Y4378" s="150">
        <v>6.7505018216063598E-2</v>
      </c>
      <c r="Z4378" s="150">
        <v>0.16713707917478979</v>
      </c>
      <c r="AA4378" s="150">
        <v>0.28032341770000002</v>
      </c>
      <c r="AB4378" s="150">
        <v>0.17</v>
      </c>
      <c r="AC4378" s="150">
        <v>0.4601699999999998</v>
      </c>
      <c r="AD4378" s="150">
        <v>0.26860033912791698</v>
      </c>
      <c r="AE4378" s="150">
        <v>0.99678695742718559</v>
      </c>
      <c r="AF4378" s="150">
        <v>0.32116399999999989</v>
      </c>
      <c r="AG4378" s="150">
        <v>0.2</v>
      </c>
      <c r="AH4378" s="150">
        <v>0.03</v>
      </c>
      <c r="AI4378" s="150">
        <v>0.39300000000000002</v>
      </c>
      <c r="AJ4378" s="150">
        <v>3.8001715519536197E-2</v>
      </c>
      <c r="AK4378" s="150">
        <v>0.15861225402628881</v>
      </c>
      <c r="AL4378" s="150">
        <v>0.20097547769546509</v>
      </c>
      <c r="AM4378" s="150">
        <v>0.20115953683853149</v>
      </c>
      <c r="AN4378" s="150">
        <v>0.20071470737457275</v>
      </c>
      <c r="AO4378" s="5" t="s">
        <v>7615</v>
      </c>
    </row>
    <row r="4379" spans="1:41" ht="14.25" x14ac:dyDescent="0.45">
      <c r="A4379" s="150">
        <v>2020</v>
      </c>
      <c r="B4379" s="5" t="s">
        <v>81</v>
      </c>
      <c r="C4379" s="5" t="s">
        <v>3839</v>
      </c>
      <c r="D4379" s="5" t="s">
        <v>7</v>
      </c>
      <c r="E4379" s="5" t="s">
        <v>119</v>
      </c>
      <c r="F4379" s="5" t="s">
        <v>3848</v>
      </c>
      <c r="G4379" s="5" t="s">
        <v>83</v>
      </c>
      <c r="H4379" s="5" t="s">
        <v>304</v>
      </c>
      <c r="I4379" s="150">
        <v>3.9497092284462798E-2</v>
      </c>
      <c r="J4379" s="150">
        <v>0.1048154904503396</v>
      </c>
      <c r="K4379" s="150">
        <v>3.9504591074097803E-2</v>
      </c>
      <c r="L4379" s="150">
        <v>0.127807</v>
      </c>
      <c r="M4379" s="150">
        <v>0.22361643987392371</v>
      </c>
      <c r="N4379" s="150">
        <v>6.7266150909273598E-2</v>
      </c>
      <c r="O4379" s="150">
        <v>7.4813258636788005E-2</v>
      </c>
      <c r="P4379" s="150">
        <v>0.1091</v>
      </c>
      <c r="Q4379" s="150">
        <v>0</v>
      </c>
      <c r="R4379" s="150">
        <v>0.1023080733036156</v>
      </c>
      <c r="S4379" s="150">
        <v>0.08</v>
      </c>
      <c r="T4379" s="150">
        <v>0.23479579452322391</v>
      </c>
      <c r="U4379" s="150">
        <v>0</v>
      </c>
      <c r="V4379" s="150">
        <v>2.96549267226024E-2</v>
      </c>
      <c r="W4379" s="150">
        <v>3.8349440098175E-3</v>
      </c>
      <c r="X4379" s="150">
        <v>0.29037931835529202</v>
      </c>
      <c r="Y4379" s="150">
        <v>2.3495202658258899E-2</v>
      </c>
      <c r="Z4379" s="150">
        <v>8.9795443303168701E-2</v>
      </c>
      <c r="AA4379" s="150">
        <v>0.14619921720000001</v>
      </c>
      <c r="AB4379" s="150">
        <v>0</v>
      </c>
      <c r="AC4379" s="150">
        <v>0.11387</v>
      </c>
      <c r="AD4379" s="150">
        <v>0.1054880822729841</v>
      </c>
      <c r="AE4379" s="150">
        <v>0.32329753369232139</v>
      </c>
      <c r="AF4379" s="150">
        <v>0.12510499999999999</v>
      </c>
      <c r="AG4379" s="150">
        <v>0.12</v>
      </c>
      <c r="AH4379" s="150">
        <v>0.08</v>
      </c>
      <c r="AI4379" s="150">
        <v>6.1499999999999999E-2</v>
      </c>
      <c r="AJ4379" s="150">
        <v>1.27540004140909E-2</v>
      </c>
      <c r="AK4379" s="150">
        <v>0.1061692407691372</v>
      </c>
      <c r="AL4379" s="150">
        <v>9.7760915756225586E-2</v>
      </c>
      <c r="AM4379" s="150">
        <v>9.0292066335678101E-2</v>
      </c>
      <c r="AN4379" s="150">
        <v>0.10834181308746338</v>
      </c>
      <c r="AO4379" s="5" t="s">
        <v>7616</v>
      </c>
    </row>
    <row r="4380" spans="1:41" ht="14.25" x14ac:dyDescent="0.45">
      <c r="A4380" s="150">
        <v>2020</v>
      </c>
      <c r="B4380" s="5" t="s">
        <v>1478</v>
      </c>
      <c r="C4380" s="5" t="s">
        <v>306</v>
      </c>
      <c r="D4380" s="5" t="s">
        <v>7</v>
      </c>
      <c r="E4380" s="5" t="s">
        <v>1</v>
      </c>
      <c r="F4380" s="5" t="s">
        <v>117</v>
      </c>
      <c r="G4380" s="5" t="s">
        <v>83</v>
      </c>
      <c r="H4380" s="5" t="s">
        <v>304</v>
      </c>
      <c r="I4380" s="150">
        <v>48.999000000000002</v>
      </c>
      <c r="J4380" s="150">
        <v>7.0549999999999997</v>
      </c>
      <c r="K4380" s="150">
        <v>158</v>
      </c>
      <c r="L4380" s="150">
        <v>69.747220891618767</v>
      </c>
      <c r="M4380" s="150">
        <v>25</v>
      </c>
      <c r="N4380" s="150">
        <v>58.7</v>
      </c>
      <c r="O4380" s="150">
        <v>40</v>
      </c>
      <c r="P4380" s="150">
        <v>15</v>
      </c>
      <c r="Q4380" s="150">
        <v>2.0299999999999998</v>
      </c>
      <c r="R4380" s="150">
        <v>20</v>
      </c>
      <c r="S4380" s="150">
        <v>70</v>
      </c>
      <c r="T4380" s="150">
        <v>70</v>
      </c>
      <c r="U4380" s="150">
        <v>15</v>
      </c>
      <c r="V4380" s="150">
        <v>40</v>
      </c>
      <c r="W4380" s="150">
        <v>29.128592574318489</v>
      </c>
      <c r="X4380" s="150">
        <v>55</v>
      </c>
      <c r="Y4380" s="150">
        <v>15.5</v>
      </c>
      <c r="Z4380" s="150">
        <v>74</v>
      </c>
      <c r="AA4380" s="150">
        <v>40</v>
      </c>
      <c r="AB4380" s="150">
        <v>24.405861513600001</v>
      </c>
      <c r="AC4380" s="150">
        <v>58.9</v>
      </c>
      <c r="AD4380" s="150">
        <v>36.73854</v>
      </c>
      <c r="AE4380" s="150">
        <v>140</v>
      </c>
      <c r="AF4380" s="150">
        <v>28.8</v>
      </c>
      <c r="AG4380" s="150">
        <v>20.6</v>
      </c>
      <c r="AH4380" s="150">
        <v>32.897856533206571</v>
      </c>
      <c r="AI4380" s="150">
        <v>35</v>
      </c>
      <c r="AJ4380" s="150">
        <v>1.75</v>
      </c>
      <c r="AK4380" s="150">
        <v>49</v>
      </c>
      <c r="AL4380" s="150">
        <v>44.181110382080078</v>
      </c>
      <c r="AM4380" s="150">
        <v>38.593009948730469</v>
      </c>
      <c r="AN4380" s="150">
        <v>52.097568511962891</v>
      </c>
      <c r="AO4380" s="5" t="s">
        <v>2889</v>
      </c>
    </row>
    <row r="4381" spans="1:41" ht="14.25" x14ac:dyDescent="0.45">
      <c r="A4381" s="150">
        <v>2020</v>
      </c>
      <c r="B4381" s="5" t="s">
        <v>6344</v>
      </c>
      <c r="C4381" s="5" t="s">
        <v>306</v>
      </c>
      <c r="D4381" s="5" t="s">
        <v>7</v>
      </c>
      <c r="E4381" s="5" t="s">
        <v>1</v>
      </c>
      <c r="F4381" s="5" t="s">
        <v>117</v>
      </c>
      <c r="G4381" s="5" t="s">
        <v>83</v>
      </c>
      <c r="H4381" s="5" t="s">
        <v>304</v>
      </c>
      <c r="I4381" s="150">
        <v>39.840000000000003</v>
      </c>
      <c r="J4381" s="150">
        <v>116</v>
      </c>
      <c r="K4381" s="150">
        <v>180</v>
      </c>
      <c r="L4381" s="150">
        <v>70.565940413343995</v>
      </c>
      <c r="M4381" s="150">
        <v>90</v>
      </c>
      <c r="N4381" s="150">
        <v>100</v>
      </c>
      <c r="O4381" s="150">
        <v>40</v>
      </c>
      <c r="P4381" s="150">
        <v>15</v>
      </c>
      <c r="Q4381" s="150">
        <v>3.631308671189561</v>
      </c>
      <c r="R4381" s="150">
        <v>35.4</v>
      </c>
      <c r="S4381" s="150">
        <v>90</v>
      </c>
      <c r="T4381" s="150">
        <v>65</v>
      </c>
      <c r="U4381" s="150">
        <v>15</v>
      </c>
      <c r="V4381" s="150">
        <v>100</v>
      </c>
      <c r="W4381" s="150">
        <v>100</v>
      </c>
      <c r="X4381" s="150">
        <v>80</v>
      </c>
      <c r="Y4381" s="150">
        <v>6.7</v>
      </c>
      <c r="Z4381" s="150">
        <v>96.5</v>
      </c>
      <c r="AA4381" s="150">
        <v>86.628340293215871</v>
      </c>
      <c r="AB4381" s="150">
        <v>55</v>
      </c>
      <c r="AC4381" s="150">
        <v>62.2</v>
      </c>
      <c r="AD4381" s="150">
        <v>50</v>
      </c>
      <c r="AE4381" s="150">
        <v>110</v>
      </c>
      <c r="AF4381" s="150">
        <v>40.752154904797841</v>
      </c>
      <c r="AG4381" s="150">
        <v>9.59</v>
      </c>
      <c r="AH4381" s="150">
        <v>60</v>
      </c>
      <c r="AI4381" s="150">
        <v>64</v>
      </c>
      <c r="AJ4381" s="150">
        <v>5.3</v>
      </c>
      <c r="AK4381" s="150">
        <v>49</v>
      </c>
      <c r="AL4381" s="150">
        <v>63.314056396484375</v>
      </c>
      <c r="AM4381" s="150">
        <v>53.712223052978516</v>
      </c>
      <c r="AN4381" s="150">
        <v>76.916664123535156</v>
      </c>
      <c r="AO4381" s="5" t="s">
        <v>6736</v>
      </c>
    </row>
    <row r="4382" spans="1:41" ht="14.25" x14ac:dyDescent="0.45">
      <c r="A4382" s="150">
        <v>2020</v>
      </c>
      <c r="B4382" s="5" t="s">
        <v>582</v>
      </c>
      <c r="C4382" s="5" t="s">
        <v>306</v>
      </c>
      <c r="D4382" s="5" t="s">
        <v>7</v>
      </c>
      <c r="E4382" s="5" t="s">
        <v>1</v>
      </c>
      <c r="F4382" s="5" t="s">
        <v>117</v>
      </c>
      <c r="G4382" s="5" t="s">
        <v>83</v>
      </c>
      <c r="H4382" s="5" t="s">
        <v>304</v>
      </c>
      <c r="I4382" s="150">
        <v>46.246499999999997</v>
      </c>
      <c r="J4382" s="150">
        <v>15.72621517190297</v>
      </c>
      <c r="K4382" s="150">
        <v>159.69999999999999</v>
      </c>
      <c r="L4382" s="150">
        <v>64.477677</v>
      </c>
      <c r="M4382" s="150">
        <v>40</v>
      </c>
      <c r="N4382" s="150">
        <v>64.2</v>
      </c>
      <c r="O4382" s="150">
        <v>40</v>
      </c>
      <c r="P4382" s="150">
        <v>15</v>
      </c>
      <c r="Q4382" s="150">
        <v>2.0265</v>
      </c>
      <c r="R4382" s="150">
        <v>20</v>
      </c>
      <c r="S4382" s="150">
        <v>70</v>
      </c>
      <c r="T4382" s="150">
        <v>65</v>
      </c>
      <c r="U4382" s="150">
        <v>15</v>
      </c>
      <c r="V4382" s="150">
        <v>75</v>
      </c>
      <c r="W4382" s="150">
        <v>29.1</v>
      </c>
      <c r="X4382" s="150">
        <v>55</v>
      </c>
      <c r="Y4382" s="150">
        <v>15.5</v>
      </c>
      <c r="Z4382" s="150">
        <v>148</v>
      </c>
      <c r="AA4382" s="150">
        <v>37.915662480498668</v>
      </c>
      <c r="AB4382" s="150">
        <v>24.405861513600001</v>
      </c>
      <c r="AC4382" s="150">
        <v>39.5</v>
      </c>
      <c r="AD4382" s="150">
        <v>74.040000000000006</v>
      </c>
      <c r="AE4382" s="150">
        <v>200</v>
      </c>
      <c r="AF4382" s="150">
        <v>28.77309003895347</v>
      </c>
      <c r="AG4382" s="150">
        <v>10.199999999999999</v>
      </c>
      <c r="AH4382" s="150">
        <v>32.897856533206571</v>
      </c>
      <c r="AI4382" s="150">
        <v>35</v>
      </c>
      <c r="AJ4382" s="150">
        <v>5.3</v>
      </c>
      <c r="AK4382" s="150">
        <v>49</v>
      </c>
      <c r="AL4382" s="150">
        <v>50.931354522705078</v>
      </c>
      <c r="AM4382" s="150">
        <v>47.227386474609375</v>
      </c>
      <c r="AN4382" s="150">
        <v>56.178638458251953</v>
      </c>
      <c r="AO4382" s="5" t="s">
        <v>1066</v>
      </c>
    </row>
    <row r="4383" spans="1:41" ht="14.25" x14ac:dyDescent="0.45">
      <c r="A4383" s="150">
        <v>2020</v>
      </c>
      <c r="B4383" s="5" t="s">
        <v>7352</v>
      </c>
      <c r="C4383" s="5" t="s">
        <v>306</v>
      </c>
      <c r="D4383" s="5" t="s">
        <v>7</v>
      </c>
      <c r="E4383" s="5" t="s">
        <v>1</v>
      </c>
      <c r="F4383" s="5" t="s">
        <v>117</v>
      </c>
      <c r="G4383" s="5" t="s">
        <v>83</v>
      </c>
      <c r="H4383" s="5" t="s">
        <v>304</v>
      </c>
      <c r="I4383" s="150">
        <v>27.96</v>
      </c>
      <c r="J4383" s="150">
        <v>55.708374999999997</v>
      </c>
      <c r="K4383" s="150">
        <v>92</v>
      </c>
      <c r="L4383" s="150">
        <v>71.040000000000006</v>
      </c>
      <c r="M4383" s="150">
        <v>90</v>
      </c>
      <c r="N4383" s="150">
        <v>100</v>
      </c>
      <c r="O4383" s="150">
        <v>40</v>
      </c>
      <c r="P4383" s="150">
        <v>15</v>
      </c>
      <c r="Q4383" s="150">
        <v>6.5</v>
      </c>
      <c r="R4383" s="150">
        <v>65</v>
      </c>
      <c r="S4383" s="150">
        <v>240.4</v>
      </c>
      <c r="T4383" s="150">
        <v>56.8</v>
      </c>
      <c r="U4383" s="150">
        <v>11.465</v>
      </c>
      <c r="V4383" s="150">
        <v>105</v>
      </c>
      <c r="W4383" s="150">
        <v>105</v>
      </c>
      <c r="X4383" s="150">
        <v>114</v>
      </c>
      <c r="Y4383" s="150">
        <v>6.7</v>
      </c>
      <c r="Z4383" s="150">
        <v>87.3</v>
      </c>
      <c r="AA4383" s="150">
        <v>68.100292800000005</v>
      </c>
      <c r="AB4383" s="150">
        <v>69</v>
      </c>
      <c r="AC4383" s="150">
        <v>58.68</v>
      </c>
      <c r="AD4383" s="150">
        <v>59.775680821124027</v>
      </c>
      <c r="AE4383" s="150">
        <v>103.62</v>
      </c>
      <c r="AF4383" s="150">
        <v>54.69</v>
      </c>
      <c r="AG4383" s="150">
        <v>9.59</v>
      </c>
      <c r="AH4383" s="150">
        <v>60</v>
      </c>
      <c r="AI4383" s="150">
        <v>64</v>
      </c>
      <c r="AJ4383" s="150">
        <v>3.29</v>
      </c>
      <c r="AK4383" s="150">
        <v>49</v>
      </c>
      <c r="AL4383" s="150">
        <v>65.159286499023438</v>
      </c>
      <c r="AM4383" s="150">
        <v>49.979038238525391</v>
      </c>
      <c r="AN4383" s="150">
        <v>86.664642333984375</v>
      </c>
      <c r="AO4383" s="5" t="s">
        <v>7617</v>
      </c>
    </row>
    <row r="4384" spans="1:41" ht="14.25" x14ac:dyDescent="0.45">
      <c r="A4384" s="150">
        <v>2020</v>
      </c>
      <c r="B4384" s="5" t="s">
        <v>4024</v>
      </c>
      <c r="C4384" s="5" t="s">
        <v>306</v>
      </c>
      <c r="D4384" s="5" t="s">
        <v>7</v>
      </c>
      <c r="E4384" s="5" t="s">
        <v>1</v>
      </c>
      <c r="F4384" s="5" t="s">
        <v>117</v>
      </c>
      <c r="G4384" s="5" t="s">
        <v>83</v>
      </c>
      <c r="H4384" s="5" t="s">
        <v>304</v>
      </c>
      <c r="I4384" s="150">
        <v>46.246499999999997</v>
      </c>
      <c r="J4384" s="150">
        <v>134.89669055671149</v>
      </c>
      <c r="K4384" s="150">
        <v>160</v>
      </c>
      <c r="L4384" s="150">
        <v>72.685533011074227</v>
      </c>
      <c r="M4384" s="150">
        <v>60</v>
      </c>
      <c r="N4384" s="150">
        <v>94</v>
      </c>
      <c r="O4384" s="150">
        <v>40</v>
      </c>
      <c r="P4384" s="150">
        <v>15</v>
      </c>
      <c r="Q4384" s="150">
        <v>2.6823959384098339</v>
      </c>
      <c r="R4384" s="150">
        <v>25</v>
      </c>
      <c r="S4384" s="150">
        <v>90</v>
      </c>
      <c r="T4384" s="150">
        <v>65</v>
      </c>
      <c r="U4384" s="150">
        <v>15</v>
      </c>
      <c r="V4384" s="150">
        <v>75</v>
      </c>
      <c r="W4384" s="150">
        <v>100</v>
      </c>
      <c r="X4384" s="150">
        <v>85</v>
      </c>
      <c r="Y4384" s="150">
        <v>15.5</v>
      </c>
      <c r="Z4384" s="150">
        <v>74</v>
      </c>
      <c r="AA4384" s="150">
        <v>75.446484363661966</v>
      </c>
      <c r="AB4384" s="150">
        <v>72.2</v>
      </c>
      <c r="AC4384" s="150">
        <v>39.5</v>
      </c>
      <c r="AD4384" s="150">
        <v>37.020000000000003</v>
      </c>
      <c r="AE4384" s="150">
        <v>200</v>
      </c>
      <c r="AF4384" s="150">
        <v>32.645755796883002</v>
      </c>
      <c r="AG4384" s="150">
        <v>10.199999999999999</v>
      </c>
      <c r="AH4384" s="150">
        <v>42.9</v>
      </c>
      <c r="AI4384" s="150">
        <v>35</v>
      </c>
      <c r="AJ4384" s="150">
        <v>5.3</v>
      </c>
      <c r="AK4384" s="150">
        <v>49</v>
      </c>
      <c r="AL4384" s="150">
        <v>61.007701873779297</v>
      </c>
      <c r="AM4384" s="150">
        <v>54.888431549072266</v>
      </c>
      <c r="AN4384" s="150">
        <v>69.676673889160156</v>
      </c>
      <c r="AO4384" s="5" t="s">
        <v>4493</v>
      </c>
    </row>
    <row r="4385" spans="1:41" ht="14.25" x14ac:dyDescent="0.45">
      <c r="A4385" s="150">
        <v>2020</v>
      </c>
      <c r="B4385" s="5" t="s">
        <v>4980</v>
      </c>
      <c r="C4385" s="5" t="s">
        <v>306</v>
      </c>
      <c r="D4385" s="5" t="s">
        <v>7</v>
      </c>
      <c r="E4385" s="5" t="s">
        <v>1</v>
      </c>
      <c r="F4385" s="5" t="s">
        <v>117</v>
      </c>
      <c r="G4385" s="5" t="s">
        <v>83</v>
      </c>
      <c r="H4385" s="5" t="s">
        <v>304</v>
      </c>
      <c r="I4385" s="150">
        <v>46.246499999999997</v>
      </c>
      <c r="J4385" s="150">
        <v>115.9607301436349</v>
      </c>
      <c r="K4385" s="150">
        <v>180</v>
      </c>
      <c r="L4385" s="150">
        <v>56.761551933882622</v>
      </c>
      <c r="M4385" s="150">
        <v>90</v>
      </c>
      <c r="N4385" s="150">
        <v>85</v>
      </c>
      <c r="O4385" s="150">
        <v>40</v>
      </c>
      <c r="P4385" s="150">
        <v>15</v>
      </c>
      <c r="Q4385" s="150">
        <v>3.631308671189561</v>
      </c>
      <c r="R4385" s="150">
        <v>25</v>
      </c>
      <c r="S4385" s="150">
        <v>95</v>
      </c>
      <c r="T4385" s="150">
        <v>65</v>
      </c>
      <c r="U4385" s="150">
        <v>15</v>
      </c>
      <c r="V4385" s="150">
        <v>75</v>
      </c>
      <c r="W4385" s="150">
        <v>100</v>
      </c>
      <c r="X4385" s="150">
        <v>100</v>
      </c>
      <c r="Y4385" s="150">
        <v>15.5</v>
      </c>
      <c r="Z4385" s="150">
        <v>96.5</v>
      </c>
      <c r="AA4385" s="150">
        <v>84.943945473229448</v>
      </c>
      <c r="AB4385" s="150">
        <v>80</v>
      </c>
      <c r="AC4385" s="150">
        <v>62.19</v>
      </c>
      <c r="AD4385" s="150">
        <v>50</v>
      </c>
      <c r="AE4385" s="150">
        <v>220</v>
      </c>
      <c r="AF4385" s="150">
        <v>41.303759011546227</v>
      </c>
      <c r="AG4385" s="150">
        <v>9.59</v>
      </c>
      <c r="AH4385" s="150">
        <v>42.9</v>
      </c>
      <c r="AI4385" s="150">
        <v>40</v>
      </c>
      <c r="AJ4385" s="150">
        <v>5.3</v>
      </c>
      <c r="AK4385" s="150">
        <v>49</v>
      </c>
      <c r="AL4385" s="150">
        <v>65.6837158203125</v>
      </c>
      <c r="AM4385" s="150">
        <v>57.231048583984375</v>
      </c>
      <c r="AN4385" s="150">
        <v>77.658332824707031</v>
      </c>
      <c r="AO4385" s="5" t="s">
        <v>5758</v>
      </c>
    </row>
    <row r="4386" spans="1:41" ht="14.25" x14ac:dyDescent="0.45">
      <c r="A4386" s="150">
        <v>2020</v>
      </c>
      <c r="B4386" s="5" t="s">
        <v>4024</v>
      </c>
      <c r="C4386" s="5" t="s">
        <v>306</v>
      </c>
      <c r="D4386" s="5" t="s">
        <v>7</v>
      </c>
      <c r="E4386" s="5" t="s">
        <v>1</v>
      </c>
      <c r="F4386" s="5" t="s">
        <v>118</v>
      </c>
      <c r="G4386" s="5" t="s">
        <v>83</v>
      </c>
      <c r="H4386" s="5" t="s">
        <v>304</v>
      </c>
      <c r="I4386" s="150">
        <v>107.9085</v>
      </c>
      <c r="J4386" s="150">
        <v>76.41274577899604</v>
      </c>
      <c r="K4386" s="150">
        <v>130</v>
      </c>
      <c r="L4386" s="150">
        <v>82.727233494462894</v>
      </c>
      <c r="M4386" s="150">
        <v>110</v>
      </c>
      <c r="N4386" s="150">
        <v>113.2</v>
      </c>
      <c r="O4386" s="150">
        <v>232</v>
      </c>
      <c r="P4386" s="150">
        <v>68</v>
      </c>
      <c r="Q4386" s="150">
        <v>18.376013179451729</v>
      </c>
      <c r="R4386" s="150">
        <v>125</v>
      </c>
      <c r="S4386" s="150">
        <v>80</v>
      </c>
      <c r="T4386" s="150">
        <v>80</v>
      </c>
      <c r="U4386" s="150">
        <v>30</v>
      </c>
      <c r="V4386" s="150">
        <v>75</v>
      </c>
      <c r="W4386" s="150">
        <v>40</v>
      </c>
      <c r="X4386" s="150">
        <v>90</v>
      </c>
      <c r="Y4386" s="150">
        <v>78.5</v>
      </c>
      <c r="Z4386" s="150">
        <v>156.80000000000001</v>
      </c>
      <c r="AA4386" s="150">
        <v>205.45314214801951</v>
      </c>
      <c r="AB4386" s="150">
        <v>37.964673465600001</v>
      </c>
      <c r="AC4386" s="150">
        <v>169.3</v>
      </c>
      <c r="AD4386" s="150">
        <v>117</v>
      </c>
      <c r="AE4386" s="150">
        <v>225</v>
      </c>
      <c r="AF4386" s="150">
        <v>82.814222101558485</v>
      </c>
      <c r="AG4386" s="150">
        <v>85.8</v>
      </c>
      <c r="AH4386" s="150">
        <v>65.400000000000006</v>
      </c>
      <c r="AI4386" s="150">
        <v>177.25559847313099</v>
      </c>
      <c r="AJ4386" s="150">
        <v>30.1</v>
      </c>
      <c r="AK4386" s="150">
        <v>128</v>
      </c>
      <c r="AL4386" s="150">
        <v>104.06938934326172</v>
      </c>
      <c r="AM4386" s="150">
        <v>101.78776550292969</v>
      </c>
      <c r="AN4386" s="150">
        <v>107.30168914794922</v>
      </c>
      <c r="AO4386" s="5" t="s">
        <v>4494</v>
      </c>
    </row>
    <row r="4387" spans="1:41" ht="14.25" x14ac:dyDescent="0.45">
      <c r="A4387" s="150">
        <v>2020</v>
      </c>
      <c r="B4387" s="5" t="s">
        <v>6344</v>
      </c>
      <c r="C4387" s="5" t="s">
        <v>306</v>
      </c>
      <c r="D4387" s="5" t="s">
        <v>7</v>
      </c>
      <c r="E4387" s="5" t="s">
        <v>1</v>
      </c>
      <c r="F4387" s="5" t="s">
        <v>118</v>
      </c>
      <c r="G4387" s="5" t="s">
        <v>83</v>
      </c>
      <c r="H4387" s="5" t="s">
        <v>304</v>
      </c>
      <c r="I4387" s="150">
        <v>92.97</v>
      </c>
      <c r="J4387" s="150">
        <v>103</v>
      </c>
      <c r="K4387" s="150">
        <v>160</v>
      </c>
      <c r="L4387" s="150">
        <v>83.788852913445183</v>
      </c>
      <c r="M4387" s="150">
        <v>110</v>
      </c>
      <c r="N4387" s="150">
        <v>110</v>
      </c>
      <c r="O4387" s="150">
        <v>232</v>
      </c>
      <c r="P4387" s="150">
        <v>68</v>
      </c>
      <c r="Q4387" s="150">
        <v>18.358488684912441</v>
      </c>
      <c r="R4387" s="150">
        <v>158.19999999999999</v>
      </c>
      <c r="S4387" s="150">
        <v>80</v>
      </c>
      <c r="T4387" s="150">
        <v>80</v>
      </c>
      <c r="U4387" s="150">
        <v>30</v>
      </c>
      <c r="V4387" s="150">
        <v>75</v>
      </c>
      <c r="W4387" s="150">
        <v>50</v>
      </c>
      <c r="X4387" s="150">
        <v>90</v>
      </c>
      <c r="Y4387" s="150">
        <v>77.3</v>
      </c>
      <c r="Z4387" s="150">
        <v>145.30000000000001</v>
      </c>
      <c r="AA4387" s="150">
        <v>205.45314214801951</v>
      </c>
      <c r="AB4387" s="150">
        <v>60</v>
      </c>
      <c r="AC4387" s="150">
        <v>172</v>
      </c>
      <c r="AD4387" s="150">
        <v>131.47999999999999</v>
      </c>
      <c r="AE4387" s="150">
        <v>283</v>
      </c>
      <c r="AF4387" s="150">
        <v>78.761022547601087</v>
      </c>
      <c r="AG4387" s="150">
        <v>86.44</v>
      </c>
      <c r="AH4387" s="150">
        <v>61.24</v>
      </c>
      <c r="AI4387" s="150">
        <v>173</v>
      </c>
      <c r="AJ4387" s="150">
        <v>30.1</v>
      </c>
      <c r="AK4387" s="150">
        <v>128</v>
      </c>
      <c r="AL4387" s="150">
        <v>109.42729949951172</v>
      </c>
      <c r="AM4387" s="150">
        <v>106.92184448242188</v>
      </c>
      <c r="AN4387" s="150">
        <v>112.97666168212891</v>
      </c>
      <c r="AO4387" s="5" t="s">
        <v>6737</v>
      </c>
    </row>
    <row r="4388" spans="1:41" ht="14.25" x14ac:dyDescent="0.45">
      <c r="A4388" s="150">
        <v>2020</v>
      </c>
      <c r="B4388" s="5" t="s">
        <v>582</v>
      </c>
      <c r="C4388" s="5" t="s">
        <v>306</v>
      </c>
      <c r="D4388" s="5" t="s">
        <v>7</v>
      </c>
      <c r="E4388" s="5" t="s">
        <v>1</v>
      </c>
      <c r="F4388" s="5" t="s">
        <v>118</v>
      </c>
      <c r="G4388" s="5" t="s">
        <v>83</v>
      </c>
      <c r="H4388" s="5" t="s">
        <v>304</v>
      </c>
      <c r="I4388" s="150">
        <v>107.9085</v>
      </c>
      <c r="J4388" s="150">
        <v>67.638784828097016</v>
      </c>
      <c r="K4388" s="150">
        <v>129.19999999999999</v>
      </c>
      <c r="L4388" s="150">
        <v>86.832961999999995</v>
      </c>
      <c r="M4388" s="150">
        <v>75</v>
      </c>
      <c r="N4388" s="150">
        <v>115.2</v>
      </c>
      <c r="O4388" s="150">
        <v>232</v>
      </c>
      <c r="P4388" s="150">
        <v>68</v>
      </c>
      <c r="Q4388" s="150">
        <v>19.016880531931559</v>
      </c>
      <c r="R4388" s="150">
        <v>120</v>
      </c>
      <c r="S4388" s="150">
        <v>59.376195440212442</v>
      </c>
      <c r="T4388" s="150">
        <v>80</v>
      </c>
      <c r="U4388" s="150">
        <v>30</v>
      </c>
      <c r="V4388" s="150">
        <v>75</v>
      </c>
      <c r="W4388" s="150">
        <v>87.4</v>
      </c>
      <c r="X4388" s="150">
        <v>90</v>
      </c>
      <c r="Y4388" s="150">
        <v>78.5</v>
      </c>
      <c r="Z4388" s="150">
        <v>156.80000000000001</v>
      </c>
      <c r="AA4388" s="150">
        <v>165.36</v>
      </c>
      <c r="AB4388" s="150">
        <v>37.964673465600001</v>
      </c>
      <c r="AC4388" s="150">
        <v>169.3</v>
      </c>
      <c r="AD4388" s="150">
        <v>117</v>
      </c>
      <c r="AE4388" s="150">
        <v>225</v>
      </c>
      <c r="AF4388" s="150">
        <v>84.750554980523262</v>
      </c>
      <c r="AG4388" s="150">
        <v>85.8</v>
      </c>
      <c r="AH4388" s="150">
        <v>61.046787796104987</v>
      </c>
      <c r="AI4388" s="150">
        <v>177.25559847313099</v>
      </c>
      <c r="AJ4388" s="150">
        <v>30.1</v>
      </c>
      <c r="AK4388" s="150">
        <v>128</v>
      </c>
      <c r="AL4388" s="150">
        <v>102.05004119873047</v>
      </c>
      <c r="AM4388" s="150">
        <v>99.129875183105469</v>
      </c>
      <c r="AN4388" s="150">
        <v>106.18694305419922</v>
      </c>
      <c r="AO4388" s="5" t="s">
        <v>1067</v>
      </c>
    </row>
    <row r="4389" spans="1:41" ht="14.25" x14ac:dyDescent="0.45">
      <c r="A4389" s="150">
        <v>2020</v>
      </c>
      <c r="B4389" s="5" t="s">
        <v>4980</v>
      </c>
      <c r="C4389" s="5" t="s">
        <v>306</v>
      </c>
      <c r="D4389" s="5" t="s">
        <v>7</v>
      </c>
      <c r="E4389" s="5" t="s">
        <v>1</v>
      </c>
      <c r="F4389" s="5" t="s">
        <v>118</v>
      </c>
      <c r="G4389" s="5" t="s">
        <v>83</v>
      </c>
      <c r="H4389" s="5" t="s">
        <v>304</v>
      </c>
      <c r="I4389" s="150">
        <v>107.9085</v>
      </c>
      <c r="J4389" s="150">
        <v>102.8122</v>
      </c>
      <c r="K4389" s="150">
        <v>160</v>
      </c>
      <c r="L4389" s="150">
        <v>90.691047153175873</v>
      </c>
      <c r="M4389" s="150">
        <v>110</v>
      </c>
      <c r="N4389" s="150">
        <v>110</v>
      </c>
      <c r="O4389" s="150">
        <v>232</v>
      </c>
      <c r="P4389" s="150">
        <v>68</v>
      </c>
      <c r="Q4389" s="150">
        <v>18.899999999999999</v>
      </c>
      <c r="R4389" s="150">
        <v>125</v>
      </c>
      <c r="S4389" s="150">
        <v>67</v>
      </c>
      <c r="T4389" s="150">
        <v>80</v>
      </c>
      <c r="U4389" s="150">
        <v>30</v>
      </c>
      <c r="V4389" s="150">
        <v>75</v>
      </c>
      <c r="W4389" s="150">
        <v>50</v>
      </c>
      <c r="X4389" s="150">
        <v>90</v>
      </c>
      <c r="Y4389" s="150">
        <v>78.5</v>
      </c>
      <c r="Z4389" s="150">
        <v>145.1</v>
      </c>
      <c r="AA4389" s="150">
        <v>205.45314214801951</v>
      </c>
      <c r="AB4389" s="150">
        <v>35</v>
      </c>
      <c r="AC4389" s="150">
        <v>171.99</v>
      </c>
      <c r="AD4389" s="150">
        <v>132.13999999999999</v>
      </c>
      <c r="AE4389" s="150">
        <v>280</v>
      </c>
      <c r="AF4389" s="150">
        <v>78.48522049422688</v>
      </c>
      <c r="AG4389" s="150">
        <v>86.44</v>
      </c>
      <c r="AH4389" s="150">
        <v>62.7</v>
      </c>
      <c r="AI4389" s="150">
        <v>172</v>
      </c>
      <c r="AJ4389" s="150">
        <v>30.1</v>
      </c>
      <c r="AK4389" s="150">
        <v>128</v>
      </c>
      <c r="AL4389" s="150">
        <v>107.69724273681641</v>
      </c>
      <c r="AM4389" s="150">
        <v>106.13999938964844</v>
      </c>
      <c r="AN4389" s="150">
        <v>109.90334320068359</v>
      </c>
      <c r="AO4389" s="5" t="s">
        <v>5759</v>
      </c>
    </row>
    <row r="4390" spans="1:41" ht="14.25" x14ac:dyDescent="0.45">
      <c r="A4390" s="150">
        <v>2020</v>
      </c>
      <c r="B4390" s="5" t="s">
        <v>7352</v>
      </c>
      <c r="C4390" s="5" t="s">
        <v>306</v>
      </c>
      <c r="D4390" s="5" t="s">
        <v>7</v>
      </c>
      <c r="E4390" s="5" t="s">
        <v>1</v>
      </c>
      <c r="F4390" s="5" t="s">
        <v>118</v>
      </c>
      <c r="G4390" s="5" t="s">
        <v>83</v>
      </c>
      <c r="H4390" s="5" t="s">
        <v>304</v>
      </c>
      <c r="I4390" s="150">
        <v>95.23</v>
      </c>
      <c r="J4390" s="150">
        <v>131.36699999999999</v>
      </c>
      <c r="K4390" s="150">
        <v>120</v>
      </c>
      <c r="L4390" s="150">
        <v>81.7</v>
      </c>
      <c r="M4390" s="150">
        <v>110</v>
      </c>
      <c r="N4390" s="150">
        <v>100</v>
      </c>
      <c r="O4390" s="150">
        <v>232</v>
      </c>
      <c r="P4390" s="150">
        <v>68</v>
      </c>
      <c r="Q4390" s="150">
        <v>48</v>
      </c>
      <c r="R4390" s="150">
        <v>147</v>
      </c>
      <c r="S4390" s="150">
        <v>119.5</v>
      </c>
      <c r="T4390" s="150">
        <v>124.7</v>
      </c>
      <c r="U4390" s="150">
        <v>0.56359999999999999</v>
      </c>
      <c r="V4390" s="150">
        <v>78</v>
      </c>
      <c r="W4390" s="150">
        <v>45</v>
      </c>
      <c r="X4390" s="150">
        <v>151</v>
      </c>
      <c r="Y4390" s="150">
        <v>77.3</v>
      </c>
      <c r="Z4390" s="150">
        <v>153.19999999999999</v>
      </c>
      <c r="AA4390" s="150">
        <v>188.4410637297774</v>
      </c>
      <c r="AB4390" s="150">
        <v>103</v>
      </c>
      <c r="AC4390" s="150">
        <v>175.5</v>
      </c>
      <c r="AD4390" s="150">
        <v>183.86448026046409</v>
      </c>
      <c r="AE4390" s="150">
        <v>325.60000000000002</v>
      </c>
      <c r="AF4390" s="150">
        <v>63.81</v>
      </c>
      <c r="AG4390" s="150">
        <v>86.44</v>
      </c>
      <c r="AH4390" s="150">
        <v>61.237823023565753</v>
      </c>
      <c r="AI4390" s="150">
        <v>125</v>
      </c>
      <c r="AJ4390" s="150">
        <v>28.57</v>
      </c>
      <c r="AK4390" s="150">
        <v>128</v>
      </c>
      <c r="AL4390" s="150">
        <v>115.58704376220703</v>
      </c>
      <c r="AM4390" s="150">
        <v>108.74832916259766</v>
      </c>
      <c r="AN4390" s="150">
        <v>125.27518463134766</v>
      </c>
      <c r="AO4390" s="5" t="s">
        <v>7618</v>
      </c>
    </row>
    <row r="4391" spans="1:41" ht="14.25" x14ac:dyDescent="0.45">
      <c r="A4391" s="150">
        <v>2020</v>
      </c>
      <c r="B4391" s="5" t="s">
        <v>1478</v>
      </c>
      <c r="C4391" s="5" t="s">
        <v>306</v>
      </c>
      <c r="D4391" s="5" t="s">
        <v>7</v>
      </c>
      <c r="E4391" s="5" t="s">
        <v>1</v>
      </c>
      <c r="F4391" s="5" t="s">
        <v>118</v>
      </c>
      <c r="G4391" s="5" t="s">
        <v>83</v>
      </c>
      <c r="H4391" s="5" t="s">
        <v>304</v>
      </c>
      <c r="I4391" s="150">
        <v>114.331</v>
      </c>
      <c r="J4391" s="150">
        <v>76.31</v>
      </c>
      <c r="K4391" s="150">
        <v>127.8</v>
      </c>
      <c r="L4391" s="150">
        <v>84.226389554190618</v>
      </c>
      <c r="M4391" s="150">
        <v>70</v>
      </c>
      <c r="N4391" s="150">
        <v>119.9</v>
      </c>
      <c r="O4391" s="150">
        <v>232</v>
      </c>
      <c r="P4391" s="150">
        <v>66</v>
      </c>
      <c r="Q4391" s="150">
        <v>18.04</v>
      </c>
      <c r="R4391" s="150">
        <v>120</v>
      </c>
      <c r="S4391" s="150">
        <v>50</v>
      </c>
      <c r="T4391" s="150">
        <v>90</v>
      </c>
      <c r="U4391" s="150">
        <v>30</v>
      </c>
      <c r="V4391" s="150">
        <v>75</v>
      </c>
      <c r="W4391" s="150">
        <v>87.371407425681511</v>
      </c>
      <c r="X4391" s="150">
        <v>90</v>
      </c>
      <c r="Y4391" s="150">
        <v>78.5</v>
      </c>
      <c r="Z4391" s="150">
        <v>171</v>
      </c>
      <c r="AA4391" s="150">
        <v>226</v>
      </c>
      <c r="AB4391" s="150">
        <v>37.964673465600001</v>
      </c>
      <c r="AC4391" s="150">
        <v>149.9</v>
      </c>
      <c r="AD4391" s="150">
        <v>109.6656917</v>
      </c>
      <c r="AE4391" s="150">
        <v>273</v>
      </c>
      <c r="AF4391" s="150">
        <v>73.7</v>
      </c>
      <c r="AG4391" s="150">
        <v>137.80000000000001</v>
      </c>
      <c r="AH4391" s="150">
        <v>61.046787796104987</v>
      </c>
      <c r="AI4391" s="150">
        <v>130</v>
      </c>
      <c r="AJ4391" s="150">
        <v>33.67</v>
      </c>
      <c r="AK4391" s="150">
        <v>128</v>
      </c>
      <c r="AL4391" s="150">
        <v>105.55951690673828</v>
      </c>
      <c r="AM4391" s="150">
        <v>108.66925811767578</v>
      </c>
      <c r="AN4391" s="150">
        <v>101.154052734375</v>
      </c>
      <c r="AO4391" s="5" t="s">
        <v>2890</v>
      </c>
    </row>
    <row r="4392" spans="1:41" ht="14.25" x14ac:dyDescent="0.45">
      <c r="A4392" s="150">
        <v>2020</v>
      </c>
      <c r="B4392" s="5" t="s">
        <v>4980</v>
      </c>
      <c r="C4392" s="5" t="s">
        <v>306</v>
      </c>
      <c r="D4392" s="5" t="s">
        <v>7</v>
      </c>
      <c r="E4392" s="5" t="s">
        <v>119</v>
      </c>
      <c r="F4392" s="5" t="s">
        <v>117</v>
      </c>
      <c r="G4392" s="5" t="s">
        <v>83</v>
      </c>
      <c r="H4392" s="5" t="s">
        <v>304</v>
      </c>
      <c r="I4392" s="150">
        <v>0.4521</v>
      </c>
      <c r="J4392" s="150">
        <v>0.51266376453902851</v>
      </c>
      <c r="K4392" s="150">
        <v>0.7</v>
      </c>
      <c r="L4392" s="150">
        <v>0.42306117252215208</v>
      </c>
      <c r="M4392" s="150">
        <v>0.4</v>
      </c>
      <c r="N4392" s="150">
        <v>0.28999999999999998</v>
      </c>
      <c r="O4392" s="150">
        <v>0.54</v>
      </c>
      <c r="P4392" s="150">
        <v>0.06</v>
      </c>
      <c r="Q4392" s="150">
        <v>1.8049594492375799E-2</v>
      </c>
      <c r="R4392" s="150">
        <v>0.16</v>
      </c>
      <c r="S4392" s="150">
        <v>0.04</v>
      </c>
      <c r="T4392" s="150">
        <v>0.35</v>
      </c>
      <c r="U4392" s="150">
        <v>0.3</v>
      </c>
      <c r="V4392" s="150">
        <v>0.54</v>
      </c>
      <c r="W4392" s="150">
        <v>0.5</v>
      </c>
      <c r="X4392" s="150">
        <v>0.3</v>
      </c>
      <c r="Y4392" s="150">
        <v>7.0000000000000007E-2</v>
      </c>
      <c r="Z4392" s="150">
        <v>0.53</v>
      </c>
      <c r="AA4392" s="150">
        <v>0.3695713513386189</v>
      </c>
      <c r="AB4392" s="150">
        <v>0.5</v>
      </c>
      <c r="AC4392" s="150">
        <v>0.92</v>
      </c>
      <c r="AD4392" s="150">
        <v>0.26</v>
      </c>
      <c r="AE4392" s="150">
        <v>1.65</v>
      </c>
      <c r="AF4392" s="150">
        <v>0.36123466569946022</v>
      </c>
      <c r="AG4392" s="150">
        <v>0.06</v>
      </c>
      <c r="AH4392" s="150">
        <v>0.29640462295269299</v>
      </c>
      <c r="AI4392" s="150">
        <v>0.16</v>
      </c>
      <c r="AJ4392" s="150">
        <v>0.02</v>
      </c>
      <c r="AK4392" s="150">
        <v>0.22</v>
      </c>
      <c r="AL4392" s="150">
        <v>0.37941676378250122</v>
      </c>
      <c r="AM4392" s="150">
        <v>0.39627531170845032</v>
      </c>
      <c r="AN4392" s="150">
        <v>0.35553368926048279</v>
      </c>
      <c r="AO4392" s="5" t="s">
        <v>5760</v>
      </c>
    </row>
    <row r="4393" spans="1:41" ht="14.25" x14ac:dyDescent="0.45">
      <c r="A4393" s="150">
        <v>2020</v>
      </c>
      <c r="B4393" s="5" t="s">
        <v>1478</v>
      </c>
      <c r="C4393" s="5" t="s">
        <v>306</v>
      </c>
      <c r="D4393" s="5" t="s">
        <v>7</v>
      </c>
      <c r="E4393" s="5" t="s">
        <v>119</v>
      </c>
      <c r="F4393" s="5" t="s">
        <v>117</v>
      </c>
      <c r="G4393" s="5" t="s">
        <v>83</v>
      </c>
      <c r="H4393" s="5" t="s">
        <v>304</v>
      </c>
      <c r="I4393" s="150">
        <v>0.47370000000000001</v>
      </c>
      <c r="J4393" s="150">
        <v>4.7E-2</v>
      </c>
      <c r="K4393" s="150">
        <v>0.6</v>
      </c>
      <c r="L4393" s="150">
        <v>0.3839136362690424</v>
      </c>
      <c r="M4393" s="150">
        <v>0.25</v>
      </c>
      <c r="N4393" s="150">
        <v>0.21345454545454551</v>
      </c>
      <c r="O4393" s="150">
        <v>0.54</v>
      </c>
      <c r="P4393" s="150">
        <v>0.06</v>
      </c>
      <c r="Q4393" s="150">
        <v>0.01</v>
      </c>
      <c r="R4393" s="150">
        <v>0.14000000000000001</v>
      </c>
      <c r="S4393" s="150">
        <v>0.4</v>
      </c>
      <c r="T4393" s="150">
        <v>0.4</v>
      </c>
      <c r="U4393" s="150">
        <v>0.3</v>
      </c>
      <c r="V4393" s="150">
        <v>0.28999999999999998</v>
      </c>
      <c r="W4393" s="150">
        <v>0.154</v>
      </c>
      <c r="X4393" s="150">
        <v>0.24</v>
      </c>
      <c r="Y4393" s="150">
        <v>7.0000000000000007E-2</v>
      </c>
      <c r="Z4393" s="150">
        <v>0.315</v>
      </c>
      <c r="AA4393" s="150">
        <v>0.2</v>
      </c>
      <c r="AB4393" s="150">
        <v>0.144627327488</v>
      </c>
      <c r="AC4393" s="150">
        <v>0.45</v>
      </c>
      <c r="AD4393" s="150">
        <v>0.17799999999999999</v>
      </c>
      <c r="AE4393" s="150">
        <v>0.5</v>
      </c>
      <c r="AF4393" s="150">
        <v>0.28000000000000003</v>
      </c>
      <c r="AG4393" s="150">
        <v>0.12</v>
      </c>
      <c r="AH4393" s="150">
        <v>0.29640462295269299</v>
      </c>
      <c r="AI4393" s="150">
        <v>0.14000000000000001</v>
      </c>
      <c r="AJ4393" s="150">
        <v>1.2999999999999999E-2</v>
      </c>
      <c r="AK4393" s="150">
        <v>0.22</v>
      </c>
      <c r="AL4393" s="150">
        <v>0.25617584586143494</v>
      </c>
      <c r="AM4393" s="150">
        <v>0.2274157702922821</v>
      </c>
      <c r="AN4393" s="150">
        <v>0.29691934585571289</v>
      </c>
      <c r="AO4393" s="5" t="s">
        <v>2891</v>
      </c>
    </row>
    <row r="4394" spans="1:41" ht="14.25" x14ac:dyDescent="0.45">
      <c r="A4394" s="150">
        <v>2020</v>
      </c>
      <c r="B4394" s="5" t="s">
        <v>582</v>
      </c>
      <c r="C4394" s="5" t="s">
        <v>306</v>
      </c>
      <c r="D4394" s="5" t="s">
        <v>7</v>
      </c>
      <c r="E4394" s="5" t="s">
        <v>119</v>
      </c>
      <c r="F4394" s="5" t="s">
        <v>117</v>
      </c>
      <c r="G4394" s="5" t="s">
        <v>83</v>
      </c>
      <c r="H4394" s="5" t="s">
        <v>304</v>
      </c>
      <c r="I4394" s="150">
        <v>0.4521</v>
      </c>
      <c r="J4394" s="150">
        <v>0.10005973641038381</v>
      </c>
      <c r="K4394" s="150">
        <v>0.61</v>
      </c>
      <c r="L4394" s="150">
        <v>0.39304470000000002</v>
      </c>
      <c r="M4394" s="150">
        <v>0.35</v>
      </c>
      <c r="N4394" s="150">
        <v>0.23</v>
      </c>
      <c r="O4394" s="150">
        <v>0.54</v>
      </c>
      <c r="P4394" s="150">
        <v>0.06</v>
      </c>
      <c r="Q4394" s="150">
        <v>8.6999999999999994E-3</v>
      </c>
      <c r="R4394" s="150">
        <v>0.14000000000000001</v>
      </c>
      <c r="S4394" s="150">
        <v>0.4</v>
      </c>
      <c r="T4394" s="150">
        <v>0.2</v>
      </c>
      <c r="U4394" s="150">
        <v>0.3</v>
      </c>
      <c r="V4394" s="150">
        <v>0.54</v>
      </c>
      <c r="W4394" s="150">
        <v>0.15</v>
      </c>
      <c r="X4394" s="150">
        <v>0.24</v>
      </c>
      <c r="Y4394" s="150">
        <v>7.0000000000000007E-2</v>
      </c>
      <c r="Z4394" s="150">
        <v>0.64</v>
      </c>
      <c r="AA4394" s="150">
        <v>0.16295667704384539</v>
      </c>
      <c r="AB4394" s="150">
        <v>0.144627327488</v>
      </c>
      <c r="AC4394" s="150">
        <v>0.25</v>
      </c>
      <c r="AD4394" s="150">
        <v>0.35199999999999998</v>
      </c>
      <c r="AE4394" s="150">
        <v>1.5</v>
      </c>
      <c r="AF4394" s="150">
        <v>0.1888302214439076</v>
      </c>
      <c r="AG4394" s="150">
        <v>0.06</v>
      </c>
      <c r="AH4394" s="150">
        <v>0.29640462295269299</v>
      </c>
      <c r="AI4394" s="150">
        <v>0.14000000000000001</v>
      </c>
      <c r="AJ4394" s="150">
        <v>0.02</v>
      </c>
      <c r="AK4394" s="150">
        <v>0.22</v>
      </c>
      <c r="AL4394" s="150">
        <v>0.30202502012252808</v>
      </c>
      <c r="AM4394" s="150">
        <v>0.30092301964759827</v>
      </c>
      <c r="AN4394" s="150">
        <v>0.30358600616455078</v>
      </c>
      <c r="AO4394" s="5" t="s">
        <v>1068</v>
      </c>
    </row>
    <row r="4395" spans="1:41" ht="14.25" x14ac:dyDescent="0.45">
      <c r="A4395" s="150">
        <v>2020</v>
      </c>
      <c r="B4395" s="5" t="s">
        <v>6344</v>
      </c>
      <c r="C4395" s="5" t="s">
        <v>306</v>
      </c>
      <c r="D4395" s="5" t="s">
        <v>7</v>
      </c>
      <c r="E4395" s="5" t="s">
        <v>119</v>
      </c>
      <c r="F4395" s="5" t="s">
        <v>117</v>
      </c>
      <c r="G4395" s="5" t="s">
        <v>83</v>
      </c>
      <c r="H4395" s="5" t="s">
        <v>304</v>
      </c>
      <c r="I4395" s="150">
        <v>0.38919999999999999</v>
      </c>
      <c r="J4395" s="150">
        <v>0.51</v>
      </c>
      <c r="K4395" s="150">
        <v>0.7</v>
      </c>
      <c r="L4395" s="150">
        <v>0.2856902233067089</v>
      </c>
      <c r="M4395" s="150">
        <v>0.4</v>
      </c>
      <c r="N4395" s="150">
        <v>0.4</v>
      </c>
      <c r="O4395" s="150">
        <v>0.54</v>
      </c>
      <c r="P4395" s="150">
        <v>0.06</v>
      </c>
      <c r="Q4395" s="150">
        <v>1.8049594492375799E-2</v>
      </c>
      <c r="R4395" s="150">
        <v>0.38</v>
      </c>
      <c r="S4395" s="150">
        <v>0.4</v>
      </c>
      <c r="T4395" s="150">
        <v>0.35</v>
      </c>
      <c r="U4395" s="150">
        <v>0.3</v>
      </c>
      <c r="V4395" s="150">
        <v>0.7</v>
      </c>
      <c r="W4395" s="150">
        <v>0.5</v>
      </c>
      <c r="X4395" s="150">
        <v>0.25</v>
      </c>
      <c r="Y4395" s="150">
        <v>2.7E-2</v>
      </c>
      <c r="Z4395" s="150">
        <v>0.53</v>
      </c>
      <c r="AA4395" s="150">
        <v>0.40675852783754241</v>
      </c>
      <c r="AB4395" s="150">
        <v>0.35</v>
      </c>
      <c r="AC4395" s="150">
        <v>0.92</v>
      </c>
      <c r="AD4395" s="150">
        <v>0.26</v>
      </c>
      <c r="AE4395" s="150">
        <v>0.35</v>
      </c>
      <c r="AF4395" s="150">
        <v>0.26496386435640812</v>
      </c>
      <c r="AG4395" s="150">
        <v>0.06</v>
      </c>
      <c r="AH4395" s="150">
        <v>0.3</v>
      </c>
      <c r="AI4395" s="150">
        <v>0.26</v>
      </c>
      <c r="AJ4395" s="150">
        <v>0.02</v>
      </c>
      <c r="AK4395" s="150">
        <v>0.22</v>
      </c>
      <c r="AL4395" s="150">
        <v>0.35005736351013184</v>
      </c>
      <c r="AM4395" s="150">
        <v>0.33068597316741943</v>
      </c>
      <c r="AN4395" s="150">
        <v>0.37749996781349182</v>
      </c>
      <c r="AO4395" s="5" t="s">
        <v>6738</v>
      </c>
    </row>
    <row r="4396" spans="1:41" ht="14.25" x14ac:dyDescent="0.45">
      <c r="A4396" s="150">
        <v>2020</v>
      </c>
      <c r="B4396" s="5" t="s">
        <v>7352</v>
      </c>
      <c r="C4396" s="5" t="s">
        <v>306</v>
      </c>
      <c r="D4396" s="5" t="s">
        <v>7</v>
      </c>
      <c r="E4396" s="5" t="s">
        <v>119</v>
      </c>
      <c r="F4396" s="5" t="s">
        <v>117</v>
      </c>
      <c r="G4396" s="5" t="s">
        <v>83</v>
      </c>
      <c r="H4396" s="5" t="s">
        <v>304</v>
      </c>
      <c r="I4396" s="150">
        <v>0.2</v>
      </c>
      <c r="J4396" s="150">
        <v>0.30651499999999998</v>
      </c>
      <c r="K4396" s="150">
        <v>0.26</v>
      </c>
      <c r="L4396" s="150">
        <v>0.34</v>
      </c>
      <c r="M4396" s="150">
        <v>0.4</v>
      </c>
      <c r="N4396" s="150">
        <v>0.35</v>
      </c>
      <c r="O4396" s="150">
        <v>0.54</v>
      </c>
      <c r="P4396" s="150">
        <v>0.06</v>
      </c>
      <c r="Q4396" s="150">
        <v>2.5000000000000001E-2</v>
      </c>
      <c r="R4396" s="150">
        <v>0.45</v>
      </c>
      <c r="S4396" s="150">
        <v>0.86</v>
      </c>
      <c r="T4396" s="150">
        <v>0.34</v>
      </c>
      <c r="U4396" s="150">
        <v>2.9899999999999999E-2</v>
      </c>
      <c r="V4396" s="150">
        <v>0.42</v>
      </c>
      <c r="W4396" s="150">
        <v>0.4</v>
      </c>
      <c r="X4396" s="150">
        <v>0.46</v>
      </c>
      <c r="Y4396" s="150">
        <v>2.7E-2</v>
      </c>
      <c r="Z4396" s="150">
        <v>0.48</v>
      </c>
      <c r="AA4396" s="150">
        <v>0.33833239632000001</v>
      </c>
      <c r="AB4396" s="150">
        <v>0.46</v>
      </c>
      <c r="AC4396" s="150">
        <v>0.87</v>
      </c>
      <c r="AD4396" s="150">
        <v>0.2438125982948432</v>
      </c>
      <c r="AE4396" s="150">
        <v>0.69399999999999995</v>
      </c>
      <c r="AF4396" s="150">
        <v>0.51</v>
      </c>
      <c r="AG4396" s="150">
        <v>0.06</v>
      </c>
      <c r="AH4396" s="150">
        <v>0.29857581160102031</v>
      </c>
      <c r="AI4396" s="150">
        <v>0.26</v>
      </c>
      <c r="AJ4396" s="150">
        <v>3.2000000000000001E-2</v>
      </c>
      <c r="AK4396" s="150">
        <v>0.22</v>
      </c>
      <c r="AL4396" s="150">
        <v>0.34259089827537537</v>
      </c>
      <c r="AM4396" s="150">
        <v>0.30545571446418762</v>
      </c>
      <c r="AN4396" s="150">
        <v>0.39519903063774109</v>
      </c>
      <c r="AO4396" s="5" t="s">
        <v>7619</v>
      </c>
    </row>
    <row r="4397" spans="1:41" ht="14.25" x14ac:dyDescent="0.45">
      <c r="A4397" s="150">
        <v>2020</v>
      </c>
      <c r="B4397" s="5" t="s">
        <v>4024</v>
      </c>
      <c r="C4397" s="5" t="s">
        <v>306</v>
      </c>
      <c r="D4397" s="5" t="s">
        <v>7</v>
      </c>
      <c r="E4397" s="5" t="s">
        <v>119</v>
      </c>
      <c r="F4397" s="5" t="s">
        <v>117</v>
      </c>
      <c r="G4397" s="5" t="s">
        <v>83</v>
      </c>
      <c r="H4397" s="5" t="s">
        <v>304</v>
      </c>
      <c r="I4397" s="150">
        <v>0.4521</v>
      </c>
      <c r="J4397" s="150">
        <v>0.50307807754646883</v>
      </c>
      <c r="K4397" s="150">
        <v>0.6</v>
      </c>
      <c r="L4397" s="150">
        <v>0.45600955029684709</v>
      </c>
      <c r="M4397" s="150">
        <v>0.35</v>
      </c>
      <c r="N4397" s="150">
        <v>0.34</v>
      </c>
      <c r="O4397" s="150">
        <v>0.54</v>
      </c>
      <c r="P4397" s="150">
        <v>0.06</v>
      </c>
      <c r="Q4397" s="150">
        <v>1.05465425111848E-2</v>
      </c>
      <c r="R4397" s="150">
        <v>0.16</v>
      </c>
      <c r="S4397" s="150">
        <v>0.45</v>
      </c>
      <c r="T4397" s="150">
        <v>0.4</v>
      </c>
      <c r="U4397" s="150">
        <v>0.3</v>
      </c>
      <c r="V4397" s="150">
        <v>0.54</v>
      </c>
      <c r="W4397" s="150">
        <v>0.5</v>
      </c>
      <c r="X4397" s="150">
        <v>0.24</v>
      </c>
      <c r="Y4397" s="150">
        <v>7.0000000000000007E-2</v>
      </c>
      <c r="Z4397" s="150">
        <v>0.32</v>
      </c>
      <c r="AA4397" s="150">
        <v>0.33769783455848962</v>
      </c>
      <c r="AB4397" s="150">
        <v>0.71</v>
      </c>
      <c r="AC4397" s="150">
        <v>0.25</v>
      </c>
      <c r="AD4397" s="150">
        <v>0.17599999999999999</v>
      </c>
      <c r="AE4397" s="150">
        <v>1.5</v>
      </c>
      <c r="AF4397" s="150">
        <v>0.19612297262273579</v>
      </c>
      <c r="AG4397" s="150">
        <v>0.06</v>
      </c>
      <c r="AH4397" s="150">
        <v>0.3</v>
      </c>
      <c r="AI4397" s="150">
        <v>0.14000000000000001</v>
      </c>
      <c r="AJ4397" s="150">
        <v>0.02</v>
      </c>
      <c r="AK4397" s="150">
        <v>0.22</v>
      </c>
      <c r="AL4397" s="150">
        <v>0.3517778217792511</v>
      </c>
      <c r="AM4397" s="150">
        <v>0.32797381281852722</v>
      </c>
      <c r="AN4397" s="150">
        <v>0.3854999840259552</v>
      </c>
      <c r="AO4397" s="5" t="s">
        <v>4495</v>
      </c>
    </row>
    <row r="4398" spans="1:41" ht="14.25" x14ac:dyDescent="0.45">
      <c r="A4398" s="150">
        <v>2020</v>
      </c>
      <c r="B4398" s="5" t="s">
        <v>7352</v>
      </c>
      <c r="C4398" s="5" t="s">
        <v>306</v>
      </c>
      <c r="D4398" s="5" t="s">
        <v>7</v>
      </c>
      <c r="E4398" s="5" t="s">
        <v>119</v>
      </c>
      <c r="F4398" s="5" t="s">
        <v>118</v>
      </c>
      <c r="G4398" s="5" t="s">
        <v>83</v>
      </c>
      <c r="H4398" s="5" t="s">
        <v>304</v>
      </c>
      <c r="I4398" s="150">
        <v>0.73</v>
      </c>
      <c r="J4398" s="150">
        <v>1.8129999999999999</v>
      </c>
      <c r="K4398" s="150">
        <v>1.6</v>
      </c>
      <c r="L4398" s="150">
        <v>1.89</v>
      </c>
      <c r="M4398" s="150">
        <v>2.4</v>
      </c>
      <c r="N4398" s="150">
        <v>1.54</v>
      </c>
      <c r="O4398" s="150">
        <v>3</v>
      </c>
      <c r="P4398" s="150">
        <v>1.6</v>
      </c>
      <c r="Q4398" s="150">
        <v>1.04</v>
      </c>
      <c r="R4398" s="150">
        <v>1.81</v>
      </c>
      <c r="S4398" s="150">
        <v>1.48</v>
      </c>
      <c r="T4398" s="150">
        <v>1.5</v>
      </c>
      <c r="U4398" s="150">
        <v>5.5999999999999999E-3</v>
      </c>
      <c r="V4398" s="150">
        <v>0.85</v>
      </c>
      <c r="W4398" s="150">
        <v>0.8</v>
      </c>
      <c r="X4398" s="150">
        <v>3.15</v>
      </c>
      <c r="Y4398" s="150">
        <v>1.0609999999999999</v>
      </c>
      <c r="Z4398" s="150">
        <v>1.51</v>
      </c>
      <c r="AA4398" s="150">
        <v>2.0615781049928361</v>
      </c>
      <c r="AB4398" s="150">
        <v>1.07</v>
      </c>
      <c r="AC4398" s="150">
        <v>2.6</v>
      </c>
      <c r="AD4398" s="150">
        <v>3.0645897345694348</v>
      </c>
      <c r="AE4398" s="150">
        <v>4.57</v>
      </c>
      <c r="AF4398" s="150">
        <v>1.63</v>
      </c>
      <c r="AG4398" s="150">
        <v>1.23</v>
      </c>
      <c r="AH4398" s="150">
        <v>1.002845012920166</v>
      </c>
      <c r="AI4398" s="150">
        <v>1.71</v>
      </c>
      <c r="AJ4398" s="150">
        <v>0.44600000000000001</v>
      </c>
      <c r="AK4398" s="150">
        <v>1.88</v>
      </c>
      <c r="AL4398" s="150">
        <v>1.6911935806274414</v>
      </c>
      <c r="AM4398" s="150">
        <v>1.5521868467330933</v>
      </c>
      <c r="AN4398" s="150">
        <v>1.8881193399429321</v>
      </c>
      <c r="AO4398" s="5" t="s">
        <v>7620</v>
      </c>
    </row>
    <row r="4399" spans="1:41" ht="14.25" x14ac:dyDescent="0.45">
      <c r="A4399" s="150">
        <v>2020</v>
      </c>
      <c r="B4399" s="5" t="s">
        <v>6344</v>
      </c>
      <c r="C4399" s="5" t="s">
        <v>306</v>
      </c>
      <c r="D4399" s="5" t="s">
        <v>7</v>
      </c>
      <c r="E4399" s="5" t="s">
        <v>119</v>
      </c>
      <c r="F4399" s="5" t="s">
        <v>118</v>
      </c>
      <c r="G4399" s="5" t="s">
        <v>83</v>
      </c>
      <c r="H4399" s="5" t="s">
        <v>304</v>
      </c>
      <c r="I4399" s="150">
        <v>0.90810000000000002</v>
      </c>
      <c r="J4399" s="150">
        <v>1.9</v>
      </c>
      <c r="K4399" s="150">
        <v>1.5</v>
      </c>
      <c r="L4399" s="150">
        <v>3.3785248224286768</v>
      </c>
      <c r="M4399" s="150">
        <v>2.4</v>
      </c>
      <c r="N4399" s="150">
        <v>1.25</v>
      </c>
      <c r="O4399" s="150">
        <v>3</v>
      </c>
      <c r="P4399" s="150">
        <v>1.6</v>
      </c>
      <c r="Q4399" s="150">
        <v>0.55102392743261297</v>
      </c>
      <c r="R4399" s="150">
        <v>2.1</v>
      </c>
      <c r="S4399" s="150">
        <v>1.31</v>
      </c>
      <c r="T4399" s="150">
        <v>0.67</v>
      </c>
      <c r="U4399" s="150">
        <v>0.6</v>
      </c>
      <c r="V4399" s="150">
        <v>1.07</v>
      </c>
      <c r="W4399" s="150">
        <v>1</v>
      </c>
      <c r="X4399" s="150">
        <v>2.25</v>
      </c>
      <c r="Y4399" s="150">
        <v>1.0609999999999999</v>
      </c>
      <c r="Z4399" s="150">
        <v>1.86</v>
      </c>
      <c r="AA4399" s="150">
        <v>2.2904597566089948</v>
      </c>
      <c r="AB4399" s="150">
        <v>0.65</v>
      </c>
      <c r="AC4399" s="150">
        <v>2.5499999999999998</v>
      </c>
      <c r="AD4399" s="150">
        <v>2.57</v>
      </c>
      <c r="AE4399" s="150">
        <v>3.09</v>
      </c>
      <c r="AF4399" s="150">
        <v>1.809118067821796</v>
      </c>
      <c r="AG4399" s="150">
        <v>1.23</v>
      </c>
      <c r="AH4399" s="150">
        <v>1</v>
      </c>
      <c r="AI4399" s="150">
        <v>2.1</v>
      </c>
      <c r="AJ4399" s="150">
        <v>0.53</v>
      </c>
      <c r="AK4399" s="150">
        <v>2.11</v>
      </c>
      <c r="AL4399" s="150">
        <v>1.6668353080749512</v>
      </c>
      <c r="AM4399" s="150">
        <v>1.634013295173645</v>
      </c>
      <c r="AN4399" s="150">
        <v>1.7133332490921021</v>
      </c>
      <c r="AO4399" s="5" t="s">
        <v>6739</v>
      </c>
    </row>
    <row r="4400" spans="1:41" ht="14.25" x14ac:dyDescent="0.45">
      <c r="A4400" s="150">
        <v>2020</v>
      </c>
      <c r="B4400" s="5" t="s">
        <v>4980</v>
      </c>
      <c r="C4400" s="5" t="s">
        <v>306</v>
      </c>
      <c r="D4400" s="5" t="s">
        <v>7</v>
      </c>
      <c r="E4400" s="5" t="s">
        <v>119</v>
      </c>
      <c r="F4400" s="5" t="s">
        <v>118</v>
      </c>
      <c r="G4400" s="5" t="s">
        <v>83</v>
      </c>
      <c r="H4400" s="5" t="s">
        <v>304</v>
      </c>
      <c r="I4400" s="150">
        <v>1.0548999999999999</v>
      </c>
      <c r="J4400" s="150">
        <v>1.8966000000000001</v>
      </c>
      <c r="K4400" s="150">
        <v>1.5</v>
      </c>
      <c r="L4400" s="150">
        <v>3.3098393478209549</v>
      </c>
      <c r="M4400" s="150">
        <v>2.4</v>
      </c>
      <c r="N4400" s="150">
        <v>1.32</v>
      </c>
      <c r="O4400" s="150">
        <v>3</v>
      </c>
      <c r="P4400" s="150">
        <v>1.6</v>
      </c>
      <c r="Q4400" s="150">
        <v>0.55102392743261297</v>
      </c>
      <c r="R4400" s="150">
        <v>1.6</v>
      </c>
      <c r="S4400" s="150">
        <v>1.28</v>
      </c>
      <c r="T4400" s="150">
        <v>0.67</v>
      </c>
      <c r="U4400" s="150">
        <v>0.6</v>
      </c>
      <c r="V4400" s="150">
        <v>1.07</v>
      </c>
      <c r="W4400" s="150">
        <v>1</v>
      </c>
      <c r="X4400" s="150">
        <v>2</v>
      </c>
      <c r="Y4400" s="150">
        <v>1.1299999999999999</v>
      </c>
      <c r="Z4400" s="150">
        <v>1.86</v>
      </c>
      <c r="AA4400" s="150">
        <v>2.2904597566089948</v>
      </c>
      <c r="AB4400" s="150">
        <v>0.5</v>
      </c>
      <c r="AC4400" s="150">
        <v>2.5499999999999998</v>
      </c>
      <c r="AD4400" s="150">
        <v>2.57</v>
      </c>
      <c r="AE4400" s="150">
        <v>3.8</v>
      </c>
      <c r="AF4400" s="150">
        <v>1.76098266715027</v>
      </c>
      <c r="AG4400" s="150">
        <v>1.23</v>
      </c>
      <c r="AH4400" s="150">
        <v>1.331797688523654</v>
      </c>
      <c r="AI4400" s="150">
        <v>2.1</v>
      </c>
      <c r="AJ4400" s="150">
        <v>0.53</v>
      </c>
      <c r="AK4400" s="150">
        <v>1.88</v>
      </c>
      <c r="AL4400" s="150">
        <v>1.6684689521789551</v>
      </c>
      <c r="AM4400" s="150">
        <v>1.6561061143875122</v>
      </c>
      <c r="AN4400" s="150">
        <v>1.6859831809997559</v>
      </c>
      <c r="AO4400" s="5" t="s">
        <v>5761</v>
      </c>
    </row>
    <row r="4401" spans="1:41" ht="14.25" x14ac:dyDescent="0.45">
      <c r="A4401" s="150">
        <v>2020</v>
      </c>
      <c r="B4401" s="5" t="s">
        <v>1478</v>
      </c>
      <c r="C4401" s="5" t="s">
        <v>306</v>
      </c>
      <c r="D4401" s="5" t="s">
        <v>7</v>
      </c>
      <c r="E4401" s="5" t="s">
        <v>119</v>
      </c>
      <c r="F4401" s="5" t="s">
        <v>118</v>
      </c>
      <c r="G4401" s="5" t="s">
        <v>83</v>
      </c>
      <c r="H4401" s="5" t="s">
        <v>304</v>
      </c>
      <c r="I4401" s="150">
        <v>1.1052999999999999</v>
      </c>
      <c r="J4401" s="150">
        <v>1.4</v>
      </c>
      <c r="K4401" s="150">
        <v>1.1000000000000001</v>
      </c>
      <c r="L4401" s="150">
        <v>3.3280431818654792</v>
      </c>
      <c r="M4401" s="150">
        <v>2.2999999999999998</v>
      </c>
      <c r="N4401" s="150">
        <v>1.44</v>
      </c>
      <c r="O4401" s="150">
        <v>3</v>
      </c>
      <c r="P4401" s="150">
        <v>1.6</v>
      </c>
      <c r="Q4401" s="150">
        <v>0.56999999999999995</v>
      </c>
      <c r="R4401" s="150">
        <v>1.6</v>
      </c>
      <c r="S4401" s="150">
        <v>1.1399999999999999</v>
      </c>
      <c r="T4401" s="150">
        <v>1.1000000000000001</v>
      </c>
      <c r="U4401" s="150">
        <v>0.6</v>
      </c>
      <c r="V4401" s="150">
        <v>1.07</v>
      </c>
      <c r="W4401" s="150">
        <v>1.3859999999999999</v>
      </c>
      <c r="X4401" s="150">
        <v>2</v>
      </c>
      <c r="Y4401" s="150">
        <v>1.1299999999999999</v>
      </c>
      <c r="Z4401" s="150">
        <v>2.36</v>
      </c>
      <c r="AA4401" s="150">
        <v>2.21</v>
      </c>
      <c r="AB4401" s="150">
        <v>0.67794059759999992</v>
      </c>
      <c r="AC4401" s="150">
        <v>2.62</v>
      </c>
      <c r="AD4401" s="150">
        <v>2.3223942210000001</v>
      </c>
      <c r="AE4401" s="150">
        <v>3.2</v>
      </c>
      <c r="AF4401" s="150">
        <v>1.6</v>
      </c>
      <c r="AG4401" s="150">
        <v>1.38</v>
      </c>
      <c r="AH4401" s="150">
        <v>1.2390422227505891</v>
      </c>
      <c r="AI4401" s="150">
        <v>2.2200000000000002</v>
      </c>
      <c r="AJ4401" s="150">
        <v>0.53400000000000003</v>
      </c>
      <c r="AK4401" s="150">
        <v>2.11</v>
      </c>
      <c r="AL4401" s="150">
        <v>1.6669903993606567</v>
      </c>
      <c r="AM4401" s="150">
        <v>1.6321967840194702</v>
      </c>
      <c r="AN4401" s="150">
        <v>1.7162814140319824</v>
      </c>
      <c r="AO4401" s="5" t="s">
        <v>2892</v>
      </c>
    </row>
    <row r="4402" spans="1:41" ht="14.25" x14ac:dyDescent="0.45">
      <c r="A4402" s="150">
        <v>2020</v>
      </c>
      <c r="B4402" s="5" t="s">
        <v>582</v>
      </c>
      <c r="C4402" s="5" t="s">
        <v>306</v>
      </c>
      <c r="D4402" s="5" t="s">
        <v>7</v>
      </c>
      <c r="E4402" s="5" t="s">
        <v>119</v>
      </c>
      <c r="F4402" s="5" t="s">
        <v>118</v>
      </c>
      <c r="G4402" s="5" t="s">
        <v>83</v>
      </c>
      <c r="H4402" s="5" t="s">
        <v>304</v>
      </c>
      <c r="I4402" s="150">
        <v>1.0548999999999999</v>
      </c>
      <c r="J4402" s="150">
        <v>1.3469402635896159</v>
      </c>
      <c r="K4402" s="150">
        <v>1.1200000000000001</v>
      </c>
      <c r="L4402" s="150">
        <v>3.3248777</v>
      </c>
      <c r="M4402" s="150">
        <v>2.2000000000000002</v>
      </c>
      <c r="N4402" s="150">
        <v>1.4</v>
      </c>
      <c r="O4402" s="150">
        <v>3</v>
      </c>
      <c r="P4402" s="150">
        <v>1.6</v>
      </c>
      <c r="Q4402" s="150">
        <v>0.55654939693894745</v>
      </c>
      <c r="R4402" s="150">
        <v>1.5</v>
      </c>
      <c r="S4402" s="150">
        <v>1.259316338384693</v>
      </c>
      <c r="T4402" s="150">
        <v>0.85</v>
      </c>
      <c r="U4402" s="150">
        <v>0.6</v>
      </c>
      <c r="V4402" s="150">
        <v>1.07</v>
      </c>
      <c r="W4402" s="150">
        <v>1.39</v>
      </c>
      <c r="X4402" s="150">
        <v>2</v>
      </c>
      <c r="Y4402" s="150">
        <v>1.1299999999999999</v>
      </c>
      <c r="Z4402" s="150">
        <v>2.27</v>
      </c>
      <c r="AA4402" s="150">
        <v>2.2395999999999998</v>
      </c>
      <c r="AB4402" s="150">
        <v>0.67794059759999992</v>
      </c>
      <c r="AC4402" s="150">
        <v>2.82</v>
      </c>
      <c r="AD4402" s="150">
        <v>2.355</v>
      </c>
      <c r="AE4402" s="150">
        <v>3.55</v>
      </c>
      <c r="AF4402" s="150">
        <v>1.847184889278046</v>
      </c>
      <c r="AG4402" s="150">
        <v>1.23</v>
      </c>
      <c r="AH4402" s="150">
        <v>1.2390422227505891</v>
      </c>
      <c r="AI4402" s="150">
        <v>2.1225098724873002</v>
      </c>
      <c r="AJ4402" s="150">
        <v>0.53</v>
      </c>
      <c r="AK4402" s="150">
        <v>2.11</v>
      </c>
      <c r="AL4402" s="150">
        <v>1.6687535047531128</v>
      </c>
      <c r="AM4402" s="150">
        <v>1.6511794328689575</v>
      </c>
      <c r="AN4402" s="150">
        <v>1.6936507225036621</v>
      </c>
      <c r="AO4402" s="5" t="s">
        <v>1069</v>
      </c>
    </row>
    <row r="4403" spans="1:41" ht="14.25" x14ac:dyDescent="0.45">
      <c r="A4403" s="150">
        <v>2020</v>
      </c>
      <c r="B4403" s="5" t="s">
        <v>4024</v>
      </c>
      <c r="C4403" s="5" t="s">
        <v>306</v>
      </c>
      <c r="D4403" s="5" t="s">
        <v>7</v>
      </c>
      <c r="E4403" s="5" t="s">
        <v>119</v>
      </c>
      <c r="F4403" s="5" t="s">
        <v>118</v>
      </c>
      <c r="G4403" s="5" t="s">
        <v>83</v>
      </c>
      <c r="H4403" s="5" t="s">
        <v>304</v>
      </c>
      <c r="I4403" s="150">
        <v>1.0548999999999999</v>
      </c>
      <c r="J4403" s="150">
        <v>1.4015532012254199</v>
      </c>
      <c r="K4403" s="150">
        <v>1.2</v>
      </c>
      <c r="L4403" s="150">
        <v>3.2933952248515772</v>
      </c>
      <c r="M4403" s="150">
        <v>2.2000000000000002</v>
      </c>
      <c r="N4403" s="150">
        <v>1.23</v>
      </c>
      <c r="O4403" s="150">
        <v>3</v>
      </c>
      <c r="P4403" s="150">
        <v>1.6</v>
      </c>
      <c r="Q4403" s="150">
        <v>0.57000184327868941</v>
      </c>
      <c r="R4403" s="150">
        <v>1.6</v>
      </c>
      <c r="S4403" s="150">
        <v>1.27</v>
      </c>
      <c r="T4403" s="150">
        <v>1.2</v>
      </c>
      <c r="U4403" s="150">
        <v>0.6</v>
      </c>
      <c r="V4403" s="150">
        <v>1.07</v>
      </c>
      <c r="W4403" s="150">
        <v>0.9</v>
      </c>
      <c r="X4403" s="150">
        <v>2</v>
      </c>
      <c r="Y4403" s="150">
        <v>1.1299999999999999</v>
      </c>
      <c r="Z4403" s="150">
        <v>2.27</v>
      </c>
      <c r="AA4403" s="150">
        <v>2.2904597566089948</v>
      </c>
      <c r="AB4403" s="150">
        <v>0.67794059759999992</v>
      </c>
      <c r="AC4403" s="150">
        <v>2.82</v>
      </c>
      <c r="AD4403" s="150">
        <v>2.5310000000000001</v>
      </c>
      <c r="AE4403" s="150">
        <v>3.55</v>
      </c>
      <c r="AF4403" s="150">
        <v>1.843538513688632</v>
      </c>
      <c r="AG4403" s="150">
        <v>1.23</v>
      </c>
      <c r="AH4403" s="150">
        <v>1.33</v>
      </c>
      <c r="AI4403" s="150">
        <v>2.1225098724873002</v>
      </c>
      <c r="AJ4403" s="150">
        <v>0.53</v>
      </c>
      <c r="AK4403" s="150">
        <v>1.88</v>
      </c>
      <c r="AL4403" s="150">
        <v>1.6688034534454346</v>
      </c>
      <c r="AM4403" s="150">
        <v>1.6519911289215088</v>
      </c>
      <c r="AN4403" s="150">
        <v>1.6926207542419434</v>
      </c>
      <c r="AO4403" s="5" t="s">
        <v>4496</v>
      </c>
    </row>
    <row r="4404" spans="1:41" ht="14.25" x14ac:dyDescent="0.45">
      <c r="A4404" s="150">
        <v>2020</v>
      </c>
      <c r="B4404" s="5" t="s">
        <v>81</v>
      </c>
      <c r="C4404" s="5" t="s">
        <v>120</v>
      </c>
      <c r="D4404" s="5" t="s">
        <v>121</v>
      </c>
      <c r="E4404" s="5" t="s">
        <v>12</v>
      </c>
      <c r="F4404" s="5" t="s">
        <v>122</v>
      </c>
      <c r="G4404" s="5" t="s">
        <v>83</v>
      </c>
      <c r="H4404" s="5" t="s">
        <v>101</v>
      </c>
      <c r="I4404" s="150">
        <v>0.1165986405779266</v>
      </c>
      <c r="J4404" s="150">
        <v>2.2276713149681101E-2</v>
      </c>
      <c r="K4404" s="150">
        <v>8.4220250146522499E-2</v>
      </c>
      <c r="L4404" s="150">
        <v>0.104278193609848</v>
      </c>
      <c r="M4404" s="150">
        <v>5.8815451161994901E-2</v>
      </c>
      <c r="N4404" s="150">
        <v>6.4671237962379502E-2</v>
      </c>
      <c r="O4404" s="150">
        <v>8.6705424087181099E-2</v>
      </c>
      <c r="P4404" s="150">
        <v>4.13464205469131E-2</v>
      </c>
      <c r="Q4404" s="150">
        <v>6.94158630539322E-2</v>
      </c>
      <c r="R4404" s="150">
        <v>8.5147443413734397E-2</v>
      </c>
      <c r="S4404" s="150">
        <v>3.2911540763511701E-2</v>
      </c>
      <c r="T4404" s="150">
        <v>3.2967390315666201E-2</v>
      </c>
      <c r="U4404" s="150">
        <v>8.0645968215599106E-2</v>
      </c>
      <c r="V4404" s="150">
        <v>3.9073063628807102E-2</v>
      </c>
      <c r="W4404" s="150">
        <v>4.88947825600052E-2</v>
      </c>
      <c r="X4404" s="150">
        <v>3.3479245202674902E-2</v>
      </c>
      <c r="Y4404" s="150">
        <v>7.2743256585731497E-2</v>
      </c>
      <c r="Z4404" s="150">
        <v>6.5691168801917998E-2</v>
      </c>
      <c r="AA4404" s="150">
        <v>6.9730021255149793E-2</v>
      </c>
      <c r="AB4404" s="150">
        <v>4.9372466104164098E-2</v>
      </c>
      <c r="AC4404" s="150">
        <v>8.6359174745216399E-2</v>
      </c>
      <c r="AD4404" s="150">
        <v>6.0412569539680501E-2</v>
      </c>
      <c r="AE4404" s="150">
        <v>7.51679377724076E-2</v>
      </c>
      <c r="AF4404" s="150">
        <v>7.1572525994911207E-2</v>
      </c>
      <c r="AG4404" s="150">
        <v>5.0115747945442199E-2</v>
      </c>
      <c r="AH4404" s="150">
        <v>8.4355820911064194E-2</v>
      </c>
      <c r="AI4404" s="150">
        <v>5.2667464511527998E-2</v>
      </c>
      <c r="AJ4404" s="150">
        <v>7.3825241820945797E-2</v>
      </c>
      <c r="AK4404" s="150">
        <v>4.7828926341667202E-2</v>
      </c>
      <c r="AL4404" s="150">
        <v>6.4182408154010773E-2</v>
      </c>
      <c r="AM4404" s="150">
        <v>6.9921091198921204E-2</v>
      </c>
      <c r="AN4404" s="150">
        <v>5.6052610278129578E-2</v>
      </c>
      <c r="AO4404" s="5" t="s">
        <v>7621</v>
      </c>
    </row>
    <row r="4405" spans="1:41" ht="14.25" x14ac:dyDescent="0.45">
      <c r="A4405" s="150">
        <v>2020</v>
      </c>
      <c r="B4405" s="5" t="s">
        <v>81</v>
      </c>
      <c r="C4405" s="5" t="s">
        <v>120</v>
      </c>
      <c r="D4405" s="5" t="s">
        <v>121</v>
      </c>
      <c r="E4405" s="5" t="s">
        <v>12</v>
      </c>
      <c r="F4405" s="5" t="s">
        <v>124</v>
      </c>
      <c r="G4405" s="5" t="s">
        <v>83</v>
      </c>
      <c r="H4405" s="5" t="s">
        <v>101</v>
      </c>
      <c r="I4405" s="150">
        <v>0.1208440005779266</v>
      </c>
      <c r="J4405" s="150">
        <v>2.6522073149681101E-2</v>
      </c>
      <c r="K4405" s="150">
        <v>8.8465610146522503E-2</v>
      </c>
      <c r="L4405" s="150">
        <v>0.108523553609848</v>
      </c>
      <c r="M4405" s="150">
        <v>6.3060811161994898E-2</v>
      </c>
      <c r="N4405" s="150">
        <v>6.8916597962379506E-2</v>
      </c>
      <c r="O4405" s="150">
        <v>9.0950784087181102E-2</v>
      </c>
      <c r="P4405" s="150">
        <v>4.5580020546913201E-2</v>
      </c>
      <c r="Q4405" s="150">
        <v>7.3661223053932204E-2</v>
      </c>
      <c r="R4405" s="150">
        <v>8.5147443413734397E-2</v>
      </c>
      <c r="S4405" s="150">
        <v>3.7156900763511698E-2</v>
      </c>
      <c r="T4405" s="150">
        <v>3.7212750315666197E-2</v>
      </c>
      <c r="U4405" s="150">
        <v>8.4891328215599096E-2</v>
      </c>
      <c r="V4405" s="150">
        <v>4.3318423628807098E-2</v>
      </c>
      <c r="W4405" s="150">
        <v>5.3140142560005203E-2</v>
      </c>
      <c r="X4405" s="150">
        <v>3.7724605202674899E-2</v>
      </c>
      <c r="Y4405" s="150">
        <v>7.6988616585731501E-2</v>
      </c>
      <c r="Z4405" s="150">
        <v>6.9936528801918002E-2</v>
      </c>
      <c r="AA4405" s="150">
        <v>7.3975381255149894E-2</v>
      </c>
      <c r="AB4405" s="150">
        <v>5.3617826104164101E-2</v>
      </c>
      <c r="AC4405" s="150">
        <v>9.0604534745216403E-2</v>
      </c>
      <c r="AD4405" s="150">
        <v>6.4657929539680498E-2</v>
      </c>
      <c r="AE4405" s="150">
        <v>7.9413297772407604E-2</v>
      </c>
      <c r="AF4405" s="150">
        <v>7.5817885994911197E-2</v>
      </c>
      <c r="AG4405" s="150">
        <v>5.4361107945442202E-2</v>
      </c>
      <c r="AH4405" s="150">
        <v>8.8601180911064198E-2</v>
      </c>
      <c r="AI4405" s="150">
        <v>5.6912824511528001E-2</v>
      </c>
      <c r="AJ4405" s="150">
        <v>7.8070601820945801E-2</v>
      </c>
      <c r="AK4405" s="150">
        <v>5.2074286341667199E-2</v>
      </c>
      <c r="AL4405" s="150">
        <v>6.8280979990959167E-2</v>
      </c>
      <c r="AM4405" s="150">
        <v>7.3916040360927582E-2</v>
      </c>
      <c r="AN4405" s="150">
        <v>6.0297977179288864E-2</v>
      </c>
      <c r="AO4405" s="5" t="s">
        <v>7622</v>
      </c>
    </row>
    <row r="4406" spans="1:41" ht="14.25" x14ac:dyDescent="0.45">
      <c r="A4406" s="150">
        <v>2020</v>
      </c>
      <c r="B4406" s="5" t="s">
        <v>81</v>
      </c>
      <c r="C4406" s="5" t="s">
        <v>128</v>
      </c>
      <c r="D4406" s="5" t="s">
        <v>121</v>
      </c>
      <c r="E4406" s="5" t="s">
        <v>133</v>
      </c>
      <c r="F4406" s="5" t="s">
        <v>116</v>
      </c>
      <c r="G4406" s="5" t="s">
        <v>87</v>
      </c>
      <c r="H4406" s="5" t="s">
        <v>131</v>
      </c>
      <c r="I4406" s="150">
        <v>21343.087890625</v>
      </c>
      <c r="J4406" s="150">
        <v>48022.63671875</v>
      </c>
      <c r="K4406" s="150">
        <v>2337.51513671875</v>
      </c>
      <c r="L4406" s="150">
        <v>4090</v>
      </c>
      <c r="M4406" s="150">
        <v>15741</v>
      </c>
      <c r="N4406" s="150">
        <v>13193</v>
      </c>
      <c r="O4406" s="150">
        <v>11381.9228515625</v>
      </c>
      <c r="P4406" s="150">
        <v>13019.2392578125</v>
      </c>
      <c r="Q4406" s="150">
        <v>5145.642578125</v>
      </c>
      <c r="R4406" s="150">
        <v>10290.2919921875</v>
      </c>
      <c r="S4406" s="150">
        <v>18627.521484375</v>
      </c>
      <c r="T4406" s="150">
        <v>16437</v>
      </c>
      <c r="U4406" s="150">
        <v>2078</v>
      </c>
      <c r="V4406" s="150">
        <v>11230</v>
      </c>
      <c r="W4406" s="150">
        <v>6773</v>
      </c>
      <c r="X4406" s="150">
        <v>27046.587890625</v>
      </c>
      <c r="Y4406" s="150">
        <v>61291.90625</v>
      </c>
      <c r="Z4406" s="150">
        <v>8841.939453125</v>
      </c>
      <c r="AA4406" s="150">
        <v>89783.6875</v>
      </c>
      <c r="AB4406" s="150">
        <v>3560</v>
      </c>
      <c r="AC4406" s="150">
        <v>15991.244140625</v>
      </c>
      <c r="AD4406" s="150">
        <v>17279.30078125</v>
      </c>
      <c r="AE4406" s="150">
        <v>19109.37109375</v>
      </c>
      <c r="AF4406" s="150">
        <v>43157.79296875</v>
      </c>
      <c r="AG4406" s="150">
        <v>129235</v>
      </c>
      <c r="AH4406" s="150">
        <v>25400.55859375</v>
      </c>
      <c r="AI4406" s="150">
        <v>8321</v>
      </c>
      <c r="AJ4406" s="150">
        <v>32190.232421875</v>
      </c>
      <c r="AK4406" s="150">
        <v>9339</v>
      </c>
      <c r="AL4406" s="150">
        <v>690257.5625</v>
      </c>
      <c r="AM4406" s="150">
        <v>528013.0625</v>
      </c>
      <c r="AN4406" s="150">
        <v>162244.40625</v>
      </c>
      <c r="AO4406" s="5" t="s">
        <v>7623</v>
      </c>
    </row>
    <row r="4407" spans="1:41" ht="14.25" x14ac:dyDescent="0.45">
      <c r="A4407" s="150">
        <v>2020</v>
      </c>
      <c r="B4407" s="5" t="s">
        <v>81</v>
      </c>
      <c r="C4407" s="5" t="s">
        <v>128</v>
      </c>
      <c r="D4407" s="5" t="s">
        <v>121</v>
      </c>
      <c r="E4407" s="5" t="s">
        <v>133</v>
      </c>
      <c r="F4407" s="5" t="s">
        <v>116</v>
      </c>
      <c r="G4407" s="5" t="s">
        <v>88</v>
      </c>
      <c r="H4407" s="5" t="s">
        <v>131</v>
      </c>
      <c r="I4407" s="150">
        <v>21343.087890625</v>
      </c>
      <c r="J4407" s="150">
        <v>48022.63671875</v>
      </c>
      <c r="K4407" s="150">
        <v>2337.51513671875</v>
      </c>
      <c r="L4407" s="150">
        <v>4090</v>
      </c>
      <c r="M4407" s="150">
        <v>15741</v>
      </c>
      <c r="N4407" s="150">
        <v>13193</v>
      </c>
      <c r="O4407" s="150">
        <v>11381.9228515625</v>
      </c>
      <c r="P4407" s="150">
        <v>13019.2392578125</v>
      </c>
      <c r="Q4407" s="150">
        <v>5145.642578125</v>
      </c>
      <c r="R4407" s="150">
        <v>10290.2919921875</v>
      </c>
      <c r="S4407" s="150">
        <v>18627.521484375</v>
      </c>
      <c r="T4407" s="150">
        <v>16437</v>
      </c>
      <c r="U4407" s="150">
        <v>2078</v>
      </c>
      <c r="V4407" s="150">
        <v>11230</v>
      </c>
      <c r="W4407" s="150">
        <v>6773</v>
      </c>
      <c r="X4407" s="150">
        <v>27046.587890625</v>
      </c>
      <c r="Y4407" s="150">
        <v>61291.90625</v>
      </c>
      <c r="Z4407" s="150">
        <v>8841.939453125</v>
      </c>
      <c r="AA4407" s="150">
        <v>89783.6875</v>
      </c>
      <c r="AB4407" s="150">
        <v>3560</v>
      </c>
      <c r="AC4407" s="150">
        <v>15991.244140625</v>
      </c>
      <c r="AD4407" s="150">
        <v>17279.30078125</v>
      </c>
      <c r="AE4407" s="150">
        <v>19109.37109375</v>
      </c>
      <c r="AF4407" s="150">
        <v>43157.79296875</v>
      </c>
      <c r="AG4407" s="150">
        <v>129235</v>
      </c>
      <c r="AH4407" s="150">
        <v>25400.55859375</v>
      </c>
      <c r="AI4407" s="150">
        <v>8321</v>
      </c>
      <c r="AJ4407" s="150">
        <v>32190.232421875</v>
      </c>
      <c r="AK4407" s="150">
        <v>9339</v>
      </c>
      <c r="AL4407" s="150">
        <v>690257.5625</v>
      </c>
      <c r="AM4407" s="150">
        <v>528013.0625</v>
      </c>
      <c r="AN4407" s="150">
        <v>162244.40625</v>
      </c>
      <c r="AO4407" s="5" t="s">
        <v>7624</v>
      </c>
    </row>
    <row r="4408" spans="1:41" ht="14.25" x14ac:dyDescent="0.45">
      <c r="A4408" s="150">
        <v>2020</v>
      </c>
      <c r="B4408" s="5" t="s">
        <v>81</v>
      </c>
      <c r="C4408" s="5" t="s">
        <v>128</v>
      </c>
      <c r="D4408" s="5" t="s">
        <v>121</v>
      </c>
      <c r="E4408" s="5" t="s">
        <v>133</v>
      </c>
      <c r="F4408" s="5" t="s">
        <v>136</v>
      </c>
      <c r="G4408" s="5" t="s">
        <v>87</v>
      </c>
      <c r="H4408" s="5" t="s">
        <v>131</v>
      </c>
      <c r="I4408" s="150">
        <v>18482.19921875</v>
      </c>
      <c r="J4408" s="150">
        <v>33853</v>
      </c>
      <c r="K4408" s="150">
        <v>1448.6302490234375</v>
      </c>
      <c r="L4408" s="150">
        <v>2997</v>
      </c>
      <c r="M4408" s="150">
        <v>14507</v>
      </c>
      <c r="N4408" s="150">
        <v>17185</v>
      </c>
      <c r="O4408" s="150">
        <v>6711.1279296875</v>
      </c>
      <c r="P4408" s="150">
        <v>10559.6357421875</v>
      </c>
      <c r="Q4408" s="150">
        <v>6828.70703125</v>
      </c>
      <c r="R4408" s="150">
        <v>9356.6640625</v>
      </c>
      <c r="S4408" s="150">
        <v>14638.4462890625</v>
      </c>
      <c r="T4408" s="150">
        <v>7897</v>
      </c>
      <c r="U4408" s="150">
        <v>2636.47705078125</v>
      </c>
      <c r="V4408" s="150">
        <v>10919</v>
      </c>
      <c r="W4408" s="150">
        <v>4918</v>
      </c>
      <c r="X4408" s="150">
        <v>20341.953125</v>
      </c>
      <c r="Y4408" s="150">
        <v>64404.3984375</v>
      </c>
      <c r="Z4408" s="150">
        <v>9032.3388671875</v>
      </c>
      <c r="AA4408" s="150">
        <v>117515.9296875</v>
      </c>
      <c r="AB4408" s="150">
        <v>2382.10693359375</v>
      </c>
      <c r="AC4408" s="150">
        <v>7466.1103515625</v>
      </c>
      <c r="AD4408" s="150">
        <v>13904.009765625</v>
      </c>
      <c r="AE4408" s="150">
        <v>8268.61328125</v>
      </c>
      <c r="AF4408" s="150">
        <v>38928.10546875</v>
      </c>
      <c r="AG4408" s="150">
        <v>219236.25</v>
      </c>
      <c r="AH4408" s="150">
        <v>30054.71875</v>
      </c>
      <c r="AI4408" s="150">
        <v>8789.5361328125</v>
      </c>
      <c r="AJ4408" s="150">
        <v>67840.1015625</v>
      </c>
      <c r="AK4408" s="150">
        <v>4656</v>
      </c>
      <c r="AL4408" s="150">
        <v>775758.1875</v>
      </c>
      <c r="AM4408" s="150">
        <v>645509.625</v>
      </c>
      <c r="AN4408" s="150">
        <v>130248.53125</v>
      </c>
      <c r="AO4408" s="5" t="s">
        <v>7625</v>
      </c>
    </row>
    <row r="4409" spans="1:41" ht="14.25" x14ac:dyDescent="0.45">
      <c r="A4409" s="150">
        <v>2020</v>
      </c>
      <c r="B4409" s="5" t="s">
        <v>81</v>
      </c>
      <c r="C4409" s="5" t="s">
        <v>128</v>
      </c>
      <c r="D4409" s="5" t="s">
        <v>121</v>
      </c>
      <c r="E4409" s="5" t="s">
        <v>133</v>
      </c>
      <c r="F4409" s="5" t="s">
        <v>136</v>
      </c>
      <c r="G4409" s="5" t="s">
        <v>88</v>
      </c>
      <c r="H4409" s="5" t="s">
        <v>131</v>
      </c>
      <c r="I4409" s="150">
        <v>18482.19921875</v>
      </c>
      <c r="J4409" s="150">
        <v>33853</v>
      </c>
      <c r="K4409" s="150">
        <v>1448.6302490234375</v>
      </c>
      <c r="L4409" s="150">
        <v>2997</v>
      </c>
      <c r="M4409" s="150">
        <v>14507</v>
      </c>
      <c r="N4409" s="150">
        <v>17185</v>
      </c>
      <c r="O4409" s="150">
        <v>6711.1279296875</v>
      </c>
      <c r="P4409" s="150">
        <v>10559.6357421875</v>
      </c>
      <c r="Q4409" s="150">
        <v>6828.70703125</v>
      </c>
      <c r="R4409" s="150">
        <v>9356.6640625</v>
      </c>
      <c r="S4409" s="150">
        <v>14638.4462890625</v>
      </c>
      <c r="T4409" s="150">
        <v>7897</v>
      </c>
      <c r="U4409" s="150">
        <v>2636.47705078125</v>
      </c>
      <c r="V4409" s="150">
        <v>10919</v>
      </c>
      <c r="W4409" s="150">
        <v>4918</v>
      </c>
      <c r="X4409" s="150">
        <v>20341.953125</v>
      </c>
      <c r="Y4409" s="150">
        <v>64404.3984375</v>
      </c>
      <c r="Z4409" s="150">
        <v>9032.3388671875</v>
      </c>
      <c r="AA4409" s="150">
        <v>117515.9296875</v>
      </c>
      <c r="AB4409" s="150">
        <v>2382.10693359375</v>
      </c>
      <c r="AC4409" s="150">
        <v>7466.1103515625</v>
      </c>
      <c r="AD4409" s="150">
        <v>13904.009765625</v>
      </c>
      <c r="AE4409" s="150">
        <v>8268.61328125</v>
      </c>
      <c r="AF4409" s="150">
        <v>38928.10546875</v>
      </c>
      <c r="AG4409" s="150">
        <v>219236.25</v>
      </c>
      <c r="AH4409" s="150">
        <v>30054.71875</v>
      </c>
      <c r="AI4409" s="150">
        <v>8789.5361328125</v>
      </c>
      <c r="AJ4409" s="150">
        <v>67840.1015625</v>
      </c>
      <c r="AK4409" s="150">
        <v>4656</v>
      </c>
      <c r="AL4409" s="150">
        <v>775758.1875</v>
      </c>
      <c r="AM4409" s="150">
        <v>645509.625</v>
      </c>
      <c r="AN4409" s="150">
        <v>130248.53125</v>
      </c>
      <c r="AO4409" s="5" t="s">
        <v>7626</v>
      </c>
    </row>
    <row r="4410" spans="1:41" ht="14.25" x14ac:dyDescent="0.45">
      <c r="A4410" s="150">
        <v>2020</v>
      </c>
      <c r="B4410" s="5" t="s">
        <v>81</v>
      </c>
      <c r="C4410" s="5" t="s">
        <v>128</v>
      </c>
      <c r="D4410" s="5" t="s">
        <v>121</v>
      </c>
      <c r="E4410" s="5" t="s">
        <v>139</v>
      </c>
      <c r="F4410" s="5" t="s">
        <v>139</v>
      </c>
      <c r="G4410" s="5" t="s">
        <v>87</v>
      </c>
      <c r="H4410" s="5" t="s">
        <v>131</v>
      </c>
      <c r="I4410" s="150">
        <v>38577.0625</v>
      </c>
      <c r="J4410" s="150">
        <v>17439.443359375</v>
      </c>
      <c r="K4410" s="150">
        <v>4128.72265625</v>
      </c>
      <c r="L4410" s="150">
        <v>7754</v>
      </c>
      <c r="M4410" s="150">
        <v>21585.279296875</v>
      </c>
      <c r="N4410" s="150">
        <v>24305.041015625</v>
      </c>
      <c r="O4410" s="150">
        <v>20203.22265625</v>
      </c>
      <c r="P4410" s="150">
        <v>13151.7919921875</v>
      </c>
      <c r="Q4410" s="150">
        <v>8714.9599609375</v>
      </c>
      <c r="R4410" s="150">
        <v>14553.5361328125</v>
      </c>
      <c r="S4410" s="150">
        <v>18440.853515625</v>
      </c>
      <c r="T4410" s="150">
        <v>14480.6298828125</v>
      </c>
      <c r="U4410" s="150">
        <v>4897.89404296875</v>
      </c>
      <c r="V4410" s="150">
        <v>11793.291015625</v>
      </c>
      <c r="W4410" s="150">
        <v>7589.33056640625</v>
      </c>
      <c r="X4410" s="150">
        <v>15134.40234375</v>
      </c>
      <c r="Y4410" s="150">
        <v>120145.9140625</v>
      </c>
      <c r="Z4410" s="150">
        <v>18665.650390625</v>
      </c>
      <c r="AA4410" s="150">
        <v>189882.984375</v>
      </c>
      <c r="AB4410" s="150">
        <v>3185.194091796875</v>
      </c>
      <c r="AC4410" s="150">
        <v>23731.53515625</v>
      </c>
      <c r="AD4410" s="150">
        <v>32431.474609375</v>
      </c>
      <c r="AE4410" s="150">
        <v>28872.2109375</v>
      </c>
      <c r="AF4410" s="150">
        <v>69056.421875</v>
      </c>
      <c r="AG4410" s="150">
        <v>262697.75</v>
      </c>
      <c r="AH4410" s="150">
        <v>67055.4609375</v>
      </c>
      <c r="AI4410" s="150">
        <v>9783.54296875</v>
      </c>
      <c r="AJ4410" s="150">
        <v>70522.421875</v>
      </c>
      <c r="AK4410" s="150">
        <v>7980</v>
      </c>
      <c r="AL4410" s="150">
        <v>1146760</v>
      </c>
      <c r="AM4410" s="150">
        <v>924761.9375</v>
      </c>
      <c r="AN4410" s="150">
        <v>221998.109375</v>
      </c>
      <c r="AO4410" s="5" t="s">
        <v>7627</v>
      </c>
    </row>
    <row r="4411" spans="1:41" ht="14.25" x14ac:dyDescent="0.45">
      <c r="A4411" s="150">
        <v>2020</v>
      </c>
      <c r="B4411" s="5" t="s">
        <v>81</v>
      </c>
      <c r="C4411" s="5" t="s">
        <v>128</v>
      </c>
      <c r="D4411" s="5" t="s">
        <v>121</v>
      </c>
      <c r="E4411" s="5" t="s">
        <v>139</v>
      </c>
      <c r="F4411" s="5" t="s">
        <v>139</v>
      </c>
      <c r="G4411" s="5" t="s">
        <v>88</v>
      </c>
      <c r="H4411" s="5" t="s">
        <v>131</v>
      </c>
      <c r="I4411" s="150">
        <v>38577.0625</v>
      </c>
      <c r="J4411" s="150">
        <v>17439.443359375</v>
      </c>
      <c r="K4411" s="150">
        <v>4128.72265625</v>
      </c>
      <c r="L4411" s="150">
        <v>7754</v>
      </c>
      <c r="M4411" s="150">
        <v>21585.279296875</v>
      </c>
      <c r="N4411" s="150">
        <v>24305.041015625</v>
      </c>
      <c r="O4411" s="150">
        <v>20203.22265625</v>
      </c>
      <c r="P4411" s="150">
        <v>13151.7919921875</v>
      </c>
      <c r="Q4411" s="150">
        <v>8714.9599609375</v>
      </c>
      <c r="R4411" s="150">
        <v>14553.5361328125</v>
      </c>
      <c r="S4411" s="150">
        <v>18440.853515625</v>
      </c>
      <c r="T4411" s="150">
        <v>14480.6298828125</v>
      </c>
      <c r="U4411" s="150">
        <v>4897.89404296875</v>
      </c>
      <c r="V4411" s="150">
        <v>11793.291015625</v>
      </c>
      <c r="W4411" s="150">
        <v>7589.33056640625</v>
      </c>
      <c r="X4411" s="150">
        <v>15134.40234375</v>
      </c>
      <c r="Y4411" s="150">
        <v>120145.9140625</v>
      </c>
      <c r="Z4411" s="150">
        <v>18665.650390625</v>
      </c>
      <c r="AA4411" s="150">
        <v>189882.984375</v>
      </c>
      <c r="AB4411" s="150">
        <v>3185.194091796875</v>
      </c>
      <c r="AC4411" s="150">
        <v>23731.53515625</v>
      </c>
      <c r="AD4411" s="150">
        <v>32431.474609375</v>
      </c>
      <c r="AE4411" s="150">
        <v>28872.2109375</v>
      </c>
      <c r="AF4411" s="150">
        <v>69056.421875</v>
      </c>
      <c r="AG4411" s="150">
        <v>262697.75</v>
      </c>
      <c r="AH4411" s="150">
        <v>67055.4609375</v>
      </c>
      <c r="AI4411" s="150">
        <v>9783.54296875</v>
      </c>
      <c r="AJ4411" s="150">
        <v>70522.421875</v>
      </c>
      <c r="AK4411" s="150">
        <v>7980</v>
      </c>
      <c r="AL4411" s="150">
        <v>1146760</v>
      </c>
      <c r="AM4411" s="150">
        <v>924761.9375</v>
      </c>
      <c r="AN4411" s="150">
        <v>221998.109375</v>
      </c>
      <c r="AO4411" s="5" t="s">
        <v>7628</v>
      </c>
    </row>
    <row r="4412" spans="1:41" ht="14.25" x14ac:dyDescent="0.45">
      <c r="A4412" s="150">
        <v>2020</v>
      </c>
      <c r="B4412" s="5" t="s">
        <v>81</v>
      </c>
      <c r="C4412" s="5" t="s">
        <v>128</v>
      </c>
      <c r="D4412" s="5" t="s">
        <v>121</v>
      </c>
      <c r="E4412" s="5" t="s">
        <v>142</v>
      </c>
      <c r="F4412" s="5" t="s">
        <v>142</v>
      </c>
      <c r="G4412" s="5" t="s">
        <v>87</v>
      </c>
      <c r="H4412" s="5" t="s">
        <v>131</v>
      </c>
      <c r="I4412" s="150">
        <v>22953.359375</v>
      </c>
      <c r="J4412" s="150">
        <v>11900.791015625</v>
      </c>
      <c r="K4412" s="150">
        <v>2485.552001953125</v>
      </c>
      <c r="L4412" s="150">
        <v>5887.85498046875</v>
      </c>
      <c r="M4412" s="150">
        <v>16332.064453125</v>
      </c>
      <c r="N4412" s="150">
        <v>18095.501953125</v>
      </c>
      <c r="O4412" s="150">
        <v>13941.1005859375</v>
      </c>
      <c r="P4412" s="150">
        <v>8291.0078125</v>
      </c>
      <c r="Q4412" s="150">
        <v>6087.60595703125</v>
      </c>
      <c r="R4412" s="150">
        <v>11350.83984375</v>
      </c>
      <c r="S4412" s="150">
        <v>9058.78515625</v>
      </c>
      <c r="T4412" s="150">
        <v>8375.9814453125</v>
      </c>
      <c r="U4412" s="150">
        <v>3407.1689453125</v>
      </c>
      <c r="V4412" s="150">
        <v>7244.07080078125</v>
      </c>
      <c r="W4412" s="150">
        <v>4907.83203125</v>
      </c>
      <c r="X4412" s="150">
        <v>9982.5615234375</v>
      </c>
      <c r="Y4412" s="150">
        <v>81197.6171875</v>
      </c>
      <c r="Z4412" s="150">
        <v>12835.8974609375</v>
      </c>
      <c r="AA4412" s="150">
        <v>131324.5</v>
      </c>
      <c r="AB4412" s="150">
        <v>2152.186767578125</v>
      </c>
      <c r="AC4412" s="150">
        <v>17040.775390625</v>
      </c>
      <c r="AD4412" s="150">
        <v>23968.24609375</v>
      </c>
      <c r="AE4412" s="150">
        <v>20089.587890625</v>
      </c>
      <c r="AF4412" s="150">
        <v>45185.66796875</v>
      </c>
      <c r="AG4412" s="150">
        <v>173285.375</v>
      </c>
      <c r="AH4412" s="150">
        <v>47501.40234375</v>
      </c>
      <c r="AI4412" s="150">
        <v>6429.00341796875</v>
      </c>
      <c r="AJ4412" s="150">
        <v>46841.23046875</v>
      </c>
      <c r="AK4412" s="150">
        <v>5693.1572265625</v>
      </c>
      <c r="AL4412" s="150">
        <v>773846.6875</v>
      </c>
      <c r="AM4412" s="150">
        <v>623018.875</v>
      </c>
      <c r="AN4412" s="150">
        <v>150827.875</v>
      </c>
      <c r="AO4412" s="5" t="s">
        <v>7629</v>
      </c>
    </row>
    <row r="4413" spans="1:41" ht="14.25" x14ac:dyDescent="0.45">
      <c r="A4413" s="150">
        <v>2020</v>
      </c>
      <c r="B4413" s="5" t="s">
        <v>81</v>
      </c>
      <c r="C4413" s="5" t="s">
        <v>128</v>
      </c>
      <c r="D4413" s="5" t="s">
        <v>121</v>
      </c>
      <c r="E4413" s="5" t="s">
        <v>142</v>
      </c>
      <c r="F4413" s="5" t="s">
        <v>142</v>
      </c>
      <c r="G4413" s="5" t="s">
        <v>88</v>
      </c>
      <c r="H4413" s="5" t="s">
        <v>131</v>
      </c>
      <c r="I4413" s="150">
        <v>22953.359375</v>
      </c>
      <c r="J4413" s="150">
        <v>11900.791015625</v>
      </c>
      <c r="K4413" s="150">
        <v>2485.552001953125</v>
      </c>
      <c r="L4413" s="150">
        <v>5887.85498046875</v>
      </c>
      <c r="M4413" s="150">
        <v>16332.064453125</v>
      </c>
      <c r="N4413" s="150">
        <v>18095.501953125</v>
      </c>
      <c r="O4413" s="150">
        <v>13941.1005859375</v>
      </c>
      <c r="P4413" s="150">
        <v>8291.0078125</v>
      </c>
      <c r="Q4413" s="150">
        <v>6087.60595703125</v>
      </c>
      <c r="R4413" s="150">
        <v>11350.83984375</v>
      </c>
      <c r="S4413" s="150">
        <v>9058.78515625</v>
      </c>
      <c r="T4413" s="150">
        <v>8375.9814453125</v>
      </c>
      <c r="U4413" s="150">
        <v>3407.1689453125</v>
      </c>
      <c r="V4413" s="150">
        <v>7244.07080078125</v>
      </c>
      <c r="W4413" s="150">
        <v>4907.83203125</v>
      </c>
      <c r="X4413" s="150">
        <v>9982.5615234375</v>
      </c>
      <c r="Y4413" s="150">
        <v>81197.6171875</v>
      </c>
      <c r="Z4413" s="150">
        <v>12835.8974609375</v>
      </c>
      <c r="AA4413" s="150">
        <v>131324.5</v>
      </c>
      <c r="AB4413" s="150">
        <v>2152.186767578125</v>
      </c>
      <c r="AC4413" s="150">
        <v>17040.775390625</v>
      </c>
      <c r="AD4413" s="150">
        <v>23968.24609375</v>
      </c>
      <c r="AE4413" s="150">
        <v>20089.587890625</v>
      </c>
      <c r="AF4413" s="150">
        <v>45185.66796875</v>
      </c>
      <c r="AG4413" s="150">
        <v>173285.375</v>
      </c>
      <c r="AH4413" s="150">
        <v>47501.40234375</v>
      </c>
      <c r="AI4413" s="150">
        <v>6429.00341796875</v>
      </c>
      <c r="AJ4413" s="150">
        <v>46841.23046875</v>
      </c>
      <c r="AK4413" s="150">
        <v>5693.1572265625</v>
      </c>
      <c r="AL4413" s="150">
        <v>773846.6875</v>
      </c>
      <c r="AM4413" s="150">
        <v>623018.875</v>
      </c>
      <c r="AN4413" s="150">
        <v>150827.875</v>
      </c>
      <c r="AO4413" s="5" t="s">
        <v>7630</v>
      </c>
    </row>
    <row r="4414" spans="1:41" ht="14.25" x14ac:dyDescent="0.45">
      <c r="A4414" s="150">
        <v>2020</v>
      </c>
      <c r="B4414" s="5" t="s">
        <v>81</v>
      </c>
      <c r="C4414" s="5" t="s">
        <v>128</v>
      </c>
      <c r="D4414" s="5" t="s">
        <v>121</v>
      </c>
      <c r="E4414" s="5" t="s">
        <v>145</v>
      </c>
      <c r="F4414" s="5" t="s">
        <v>145</v>
      </c>
      <c r="G4414" s="5" t="s">
        <v>87</v>
      </c>
      <c r="H4414" s="5" t="s">
        <v>131</v>
      </c>
      <c r="I4414" s="150">
        <v>30514.357421875</v>
      </c>
      <c r="J4414" s="150">
        <v>11906.9365234375</v>
      </c>
      <c r="K4414" s="150">
        <v>3258.802001953125</v>
      </c>
      <c r="L4414" s="150">
        <v>7303.78564453125</v>
      </c>
      <c r="M4414" s="150">
        <v>19079.19921875</v>
      </c>
      <c r="N4414" s="150">
        <v>21085.185546875</v>
      </c>
      <c r="O4414" s="150">
        <v>17998.6953125</v>
      </c>
      <c r="P4414" s="150">
        <v>10165.5869140625</v>
      </c>
      <c r="Q4414" s="150">
        <v>7681.42041015625</v>
      </c>
      <c r="R4414" s="150">
        <v>11350.83984375</v>
      </c>
      <c r="S4414" s="150">
        <v>10217.0244140625</v>
      </c>
      <c r="T4414" s="150">
        <v>10038.8095703125</v>
      </c>
      <c r="U4414" s="150">
        <v>4430.419921875</v>
      </c>
      <c r="V4414" s="150">
        <v>8995.8740234375</v>
      </c>
      <c r="W4414" s="150">
        <v>5879.064453125</v>
      </c>
      <c r="X4414" s="150">
        <v>11937.248046875</v>
      </c>
      <c r="Y4414" s="150">
        <v>104681.53125</v>
      </c>
      <c r="Z4414" s="150">
        <v>15594.42578125</v>
      </c>
      <c r="AA4414" s="150">
        <v>164838.46875</v>
      </c>
      <c r="AB4414" s="150">
        <v>2627.248046875</v>
      </c>
      <c r="AC4414" s="150">
        <v>19622.923828125</v>
      </c>
      <c r="AD4414" s="150">
        <v>27829.236328125</v>
      </c>
      <c r="AE4414" s="150">
        <v>25778.43359375</v>
      </c>
      <c r="AF4414" s="150">
        <v>57028.265625</v>
      </c>
      <c r="AG4414" s="150">
        <v>220186.890625</v>
      </c>
      <c r="AH4414" s="150">
        <v>60874.140625</v>
      </c>
      <c r="AI4414" s="150">
        <v>8537.328125</v>
      </c>
      <c r="AJ4414" s="150">
        <v>59598.21484375</v>
      </c>
      <c r="AK4414" s="150">
        <v>5978.5888671875</v>
      </c>
      <c r="AL4414" s="150">
        <v>965018.875</v>
      </c>
      <c r="AM4414" s="150">
        <v>780763.5</v>
      </c>
      <c r="AN4414" s="150">
        <v>184255.390625</v>
      </c>
      <c r="AO4414" s="5" t="s">
        <v>7631</v>
      </c>
    </row>
    <row r="4415" spans="1:41" ht="14.25" x14ac:dyDescent="0.45">
      <c r="A4415" s="150">
        <v>2020</v>
      </c>
      <c r="B4415" s="5" t="s">
        <v>81</v>
      </c>
      <c r="C4415" s="5" t="s">
        <v>128</v>
      </c>
      <c r="D4415" s="5" t="s">
        <v>121</v>
      </c>
      <c r="E4415" s="5" t="s">
        <v>145</v>
      </c>
      <c r="F4415" s="5" t="s">
        <v>145</v>
      </c>
      <c r="G4415" s="5" t="s">
        <v>88</v>
      </c>
      <c r="H4415" s="5" t="s">
        <v>131</v>
      </c>
      <c r="I4415" s="150">
        <v>30514.357421875</v>
      </c>
      <c r="J4415" s="150">
        <v>11906.9365234375</v>
      </c>
      <c r="K4415" s="150">
        <v>3258.802001953125</v>
      </c>
      <c r="L4415" s="150">
        <v>7303.78564453125</v>
      </c>
      <c r="M4415" s="150">
        <v>19079.19921875</v>
      </c>
      <c r="N4415" s="150">
        <v>21085.185546875</v>
      </c>
      <c r="O4415" s="150">
        <v>17998.6953125</v>
      </c>
      <c r="P4415" s="150">
        <v>10165.5869140625</v>
      </c>
      <c r="Q4415" s="150">
        <v>7681.42041015625</v>
      </c>
      <c r="R4415" s="150">
        <v>11350.83984375</v>
      </c>
      <c r="S4415" s="150">
        <v>10217.0244140625</v>
      </c>
      <c r="T4415" s="150">
        <v>10038.8095703125</v>
      </c>
      <c r="U4415" s="150">
        <v>4430.419921875</v>
      </c>
      <c r="V4415" s="150">
        <v>8995.8740234375</v>
      </c>
      <c r="W4415" s="150">
        <v>5879.064453125</v>
      </c>
      <c r="X4415" s="150">
        <v>11937.248046875</v>
      </c>
      <c r="Y4415" s="150">
        <v>104681.53125</v>
      </c>
      <c r="Z4415" s="150">
        <v>15594.42578125</v>
      </c>
      <c r="AA4415" s="150">
        <v>164838.46875</v>
      </c>
      <c r="AB4415" s="150">
        <v>2627.248046875</v>
      </c>
      <c r="AC4415" s="150">
        <v>19622.923828125</v>
      </c>
      <c r="AD4415" s="150">
        <v>27829.236328125</v>
      </c>
      <c r="AE4415" s="150">
        <v>25778.43359375</v>
      </c>
      <c r="AF4415" s="150">
        <v>57028.265625</v>
      </c>
      <c r="AG4415" s="150">
        <v>220186.890625</v>
      </c>
      <c r="AH4415" s="150">
        <v>60874.140625</v>
      </c>
      <c r="AI4415" s="150">
        <v>8537.328125</v>
      </c>
      <c r="AJ4415" s="150">
        <v>59598.21484375</v>
      </c>
      <c r="AK4415" s="150">
        <v>5978.5888671875</v>
      </c>
      <c r="AL4415" s="150">
        <v>965018.875</v>
      </c>
      <c r="AM4415" s="150">
        <v>780763.5</v>
      </c>
      <c r="AN4415" s="150">
        <v>184255.390625</v>
      </c>
      <c r="AO4415" s="5" t="s">
        <v>7632</v>
      </c>
    </row>
    <row r="4416" spans="1:41" ht="14.25" x14ac:dyDescent="0.45">
      <c r="A4416" s="150">
        <v>2020</v>
      </c>
      <c r="B4416" s="5" t="s">
        <v>81</v>
      </c>
      <c r="C4416" s="5" t="s">
        <v>128</v>
      </c>
      <c r="D4416" s="5" t="s">
        <v>121</v>
      </c>
      <c r="E4416" s="5" t="s">
        <v>150</v>
      </c>
      <c r="F4416" s="5" t="s">
        <v>151</v>
      </c>
      <c r="G4416" s="5" t="s">
        <v>87</v>
      </c>
      <c r="H4416" s="5" t="s">
        <v>131</v>
      </c>
      <c r="I4416" s="150">
        <v>7560.99755859375</v>
      </c>
      <c r="J4416" s="150">
        <v>6.1454806327819824</v>
      </c>
      <c r="K4416" s="150">
        <v>773.25018310546875</v>
      </c>
      <c r="L4416" s="150">
        <v>1415.9305419921875</v>
      </c>
      <c r="M4416" s="150">
        <v>2747.135498046875</v>
      </c>
      <c r="N4416" s="150">
        <v>2989.68212890625</v>
      </c>
      <c r="O4416" s="150">
        <v>4057.594970703125</v>
      </c>
      <c r="P4416" s="150">
        <v>1874.5797119140625</v>
      </c>
      <c r="Q4416" s="150">
        <v>1593.8145751953125</v>
      </c>
      <c r="R4416" s="150">
        <v>0</v>
      </c>
      <c r="S4416" s="150">
        <v>1158.2393798828125</v>
      </c>
      <c r="T4416" s="150">
        <v>1662.8280029296875</v>
      </c>
      <c r="U4416" s="150">
        <v>1023.2509765625</v>
      </c>
      <c r="V4416" s="150">
        <v>1751.8031005859375</v>
      </c>
      <c r="W4416" s="150">
        <v>971.2325439453125</v>
      </c>
      <c r="X4416" s="150">
        <v>1954.686279296875</v>
      </c>
      <c r="Y4416" s="150">
        <v>22718.244140625</v>
      </c>
      <c r="Z4416" s="150">
        <v>2758.5283203125</v>
      </c>
      <c r="AA4416" s="150">
        <v>31586.46484375</v>
      </c>
      <c r="AB4416" s="150">
        <v>475.06143188476563</v>
      </c>
      <c r="AC4416" s="150">
        <v>2582.147216796875</v>
      </c>
      <c r="AD4416" s="150">
        <v>3663.281982421875</v>
      </c>
      <c r="AE4416" s="150">
        <v>5688.84619140625</v>
      </c>
      <c r="AF4416" s="150">
        <v>11235.2431640625</v>
      </c>
      <c r="AG4416" s="150">
        <v>43509.875</v>
      </c>
      <c r="AH4416" s="150">
        <v>13372.740234375</v>
      </c>
      <c r="AI4416" s="150">
        <v>2108.32470703125</v>
      </c>
      <c r="AJ4416" s="150">
        <v>12756.986328125</v>
      </c>
      <c r="AK4416" s="150">
        <v>285.43157958984375</v>
      </c>
      <c r="AL4416" s="150">
        <v>184282.34375</v>
      </c>
      <c r="AM4416" s="150">
        <v>151052.53125</v>
      </c>
      <c r="AN4416" s="150">
        <v>33229.8046875</v>
      </c>
      <c r="AO4416" s="5" t="s">
        <v>7633</v>
      </c>
    </row>
    <row r="4417" spans="1:41" ht="14.25" x14ac:dyDescent="0.45">
      <c r="A4417" s="150">
        <v>2020</v>
      </c>
      <c r="B4417" s="5" t="s">
        <v>81</v>
      </c>
      <c r="C4417" s="5" t="s">
        <v>128</v>
      </c>
      <c r="D4417" s="5" t="s">
        <v>121</v>
      </c>
      <c r="E4417" s="5" t="s">
        <v>150</v>
      </c>
      <c r="F4417" s="5" t="s">
        <v>151</v>
      </c>
      <c r="G4417" s="5" t="s">
        <v>88</v>
      </c>
      <c r="H4417" s="5" t="s">
        <v>131</v>
      </c>
      <c r="I4417" s="150">
        <v>7560.99755859375</v>
      </c>
      <c r="J4417" s="150">
        <v>6.1454806327819824</v>
      </c>
      <c r="K4417" s="150">
        <v>773.25018310546875</v>
      </c>
      <c r="L4417" s="150">
        <v>1415.9305419921875</v>
      </c>
      <c r="M4417" s="150">
        <v>2747.135498046875</v>
      </c>
      <c r="N4417" s="150">
        <v>2989.68212890625</v>
      </c>
      <c r="O4417" s="150">
        <v>4057.594970703125</v>
      </c>
      <c r="P4417" s="150">
        <v>1874.5797119140625</v>
      </c>
      <c r="Q4417" s="150">
        <v>1593.8145751953125</v>
      </c>
      <c r="R4417" s="150">
        <v>0</v>
      </c>
      <c r="S4417" s="150">
        <v>1158.2393798828125</v>
      </c>
      <c r="T4417" s="150">
        <v>1662.8280029296875</v>
      </c>
      <c r="U4417" s="150">
        <v>1023.2509765625</v>
      </c>
      <c r="V4417" s="150">
        <v>1751.8031005859375</v>
      </c>
      <c r="W4417" s="150">
        <v>971.2325439453125</v>
      </c>
      <c r="X4417" s="150">
        <v>1954.686279296875</v>
      </c>
      <c r="Y4417" s="150">
        <v>22718.244140625</v>
      </c>
      <c r="Z4417" s="150">
        <v>2758.5283203125</v>
      </c>
      <c r="AA4417" s="150">
        <v>31586.46484375</v>
      </c>
      <c r="AB4417" s="150">
        <v>475.06143188476563</v>
      </c>
      <c r="AC4417" s="150">
        <v>2582.147216796875</v>
      </c>
      <c r="AD4417" s="150">
        <v>3663.281982421875</v>
      </c>
      <c r="AE4417" s="150">
        <v>5688.84619140625</v>
      </c>
      <c r="AF4417" s="150">
        <v>11235.2431640625</v>
      </c>
      <c r="AG4417" s="150">
        <v>43509.875</v>
      </c>
      <c r="AH4417" s="150">
        <v>13372.740234375</v>
      </c>
      <c r="AI4417" s="150">
        <v>2108.32470703125</v>
      </c>
      <c r="AJ4417" s="150">
        <v>12756.986328125</v>
      </c>
      <c r="AK4417" s="150">
        <v>285.43157958984375</v>
      </c>
      <c r="AL4417" s="150">
        <v>184282.34375</v>
      </c>
      <c r="AM4417" s="150">
        <v>151052.53125</v>
      </c>
      <c r="AN4417" s="150">
        <v>33229.8046875</v>
      </c>
      <c r="AO4417" s="5" t="s">
        <v>7634</v>
      </c>
    </row>
    <row r="4418" spans="1:41" ht="14.25" x14ac:dyDescent="0.45">
      <c r="A4418" s="150">
        <v>2020</v>
      </c>
      <c r="B4418" s="5" t="s">
        <v>81</v>
      </c>
      <c r="C4418" s="5" t="s">
        <v>128</v>
      </c>
      <c r="D4418" s="5" t="s">
        <v>121</v>
      </c>
      <c r="E4418" s="5" t="s">
        <v>154</v>
      </c>
      <c r="F4418" s="5" t="s">
        <v>155</v>
      </c>
      <c r="G4418" s="5" t="s">
        <v>87</v>
      </c>
      <c r="H4418" s="5" t="s">
        <v>131</v>
      </c>
      <c r="I4418" s="150">
        <v>0</v>
      </c>
      <c r="J4418" s="150">
        <v>0</v>
      </c>
      <c r="K4418" s="150">
        <v>0</v>
      </c>
      <c r="L4418" s="150">
        <v>0</v>
      </c>
      <c r="M4418" s="150">
        <v>0</v>
      </c>
      <c r="N4418" s="150">
        <v>0</v>
      </c>
      <c r="O4418" s="150">
        <v>0</v>
      </c>
      <c r="P4418" s="150">
        <v>0</v>
      </c>
      <c r="Q4418" s="150">
        <v>0</v>
      </c>
      <c r="R4418" s="150">
        <v>0</v>
      </c>
      <c r="S4418" s="150">
        <v>0</v>
      </c>
      <c r="T4418" s="150">
        <v>0</v>
      </c>
      <c r="U4418" s="150">
        <v>0</v>
      </c>
      <c r="V4418" s="150">
        <v>0</v>
      </c>
      <c r="W4418" s="150">
        <v>0</v>
      </c>
      <c r="X4418" s="150">
        <v>0</v>
      </c>
      <c r="Y4418" s="150">
        <v>765.67138671875</v>
      </c>
      <c r="Z4418" s="150">
        <v>0</v>
      </c>
      <c r="AA4418" s="150">
        <v>1927.4930419921875</v>
      </c>
      <c r="AB4418" s="150">
        <v>0</v>
      </c>
      <c r="AC4418" s="150">
        <v>0</v>
      </c>
      <c r="AD4418" s="150">
        <v>197.70787048339844</v>
      </c>
      <c r="AE4418" s="150">
        <v>0</v>
      </c>
      <c r="AF4418" s="150">
        <v>607.35546875</v>
      </c>
      <c r="AG4418" s="150">
        <v>3391.6357421875</v>
      </c>
      <c r="AH4418" s="150">
        <v>0</v>
      </c>
      <c r="AI4418" s="150">
        <v>0</v>
      </c>
      <c r="AJ4418" s="150">
        <v>0</v>
      </c>
      <c r="AK4418" s="150">
        <v>0</v>
      </c>
      <c r="AL4418" s="150">
        <v>6889.86328125</v>
      </c>
      <c r="AM4418" s="150">
        <v>6692.15576171875</v>
      </c>
      <c r="AN4418" s="150">
        <v>197.70787048339844</v>
      </c>
      <c r="AO4418" s="5" t="s">
        <v>7635</v>
      </c>
    </row>
    <row r="4419" spans="1:41" ht="14.25" x14ac:dyDescent="0.45">
      <c r="A4419" s="150">
        <v>2020</v>
      </c>
      <c r="B4419" s="5" t="s">
        <v>81</v>
      </c>
      <c r="C4419" s="5" t="s">
        <v>128</v>
      </c>
      <c r="D4419" s="5" t="s">
        <v>121</v>
      </c>
      <c r="E4419" s="5" t="s">
        <v>154</v>
      </c>
      <c r="F4419" s="5" t="s">
        <v>155</v>
      </c>
      <c r="G4419" s="5" t="s">
        <v>88</v>
      </c>
      <c r="H4419" s="5" t="s">
        <v>131</v>
      </c>
      <c r="I4419" s="150">
        <v>0</v>
      </c>
      <c r="J4419" s="150">
        <v>0</v>
      </c>
      <c r="K4419" s="150">
        <v>0</v>
      </c>
      <c r="L4419" s="150">
        <v>0</v>
      </c>
      <c r="M4419" s="150">
        <v>0</v>
      </c>
      <c r="N4419" s="150">
        <v>0</v>
      </c>
      <c r="O4419" s="150">
        <v>0</v>
      </c>
      <c r="P4419" s="150">
        <v>0</v>
      </c>
      <c r="Q4419" s="150">
        <v>0</v>
      </c>
      <c r="R4419" s="150">
        <v>0</v>
      </c>
      <c r="S4419" s="150">
        <v>0</v>
      </c>
      <c r="T4419" s="150">
        <v>0</v>
      </c>
      <c r="U4419" s="150">
        <v>0</v>
      </c>
      <c r="V4419" s="150">
        <v>0</v>
      </c>
      <c r="W4419" s="150">
        <v>0</v>
      </c>
      <c r="X4419" s="150">
        <v>0</v>
      </c>
      <c r="Y4419" s="150">
        <v>765.67138671875</v>
      </c>
      <c r="Z4419" s="150">
        <v>0</v>
      </c>
      <c r="AA4419" s="150">
        <v>1927.4930419921875</v>
      </c>
      <c r="AB4419" s="150">
        <v>0</v>
      </c>
      <c r="AC4419" s="150">
        <v>0</v>
      </c>
      <c r="AD4419" s="150">
        <v>197.70787048339844</v>
      </c>
      <c r="AE4419" s="150">
        <v>0</v>
      </c>
      <c r="AF4419" s="150">
        <v>607.35546875</v>
      </c>
      <c r="AG4419" s="150">
        <v>3391.6357421875</v>
      </c>
      <c r="AH4419" s="150">
        <v>0</v>
      </c>
      <c r="AI4419" s="150">
        <v>0</v>
      </c>
      <c r="AJ4419" s="150">
        <v>0</v>
      </c>
      <c r="AK4419" s="150">
        <v>0</v>
      </c>
      <c r="AL4419" s="150">
        <v>6889.86328125</v>
      </c>
      <c r="AM4419" s="150">
        <v>6692.15576171875</v>
      </c>
      <c r="AN4419" s="150">
        <v>197.70787048339844</v>
      </c>
      <c r="AO4419" s="5" t="s">
        <v>7636</v>
      </c>
    </row>
    <row r="4420" spans="1:41" ht="14.25" x14ac:dyDescent="0.45">
      <c r="A4420" s="150">
        <v>2020</v>
      </c>
      <c r="B4420" s="5" t="s">
        <v>81</v>
      </c>
      <c r="C4420" s="5" t="s">
        <v>128</v>
      </c>
      <c r="D4420" s="5" t="s">
        <v>121</v>
      </c>
      <c r="E4420" s="5" t="s">
        <v>158</v>
      </c>
      <c r="F4420" s="5" t="s">
        <v>159</v>
      </c>
      <c r="G4420" s="5" t="s">
        <v>87</v>
      </c>
      <c r="H4420" s="5" t="s">
        <v>131</v>
      </c>
      <c r="I4420" s="150">
        <v>0</v>
      </c>
      <c r="J4420" s="150">
        <v>-912.0679931640625</v>
      </c>
      <c r="K4420" s="150">
        <v>-5.2920150756835938</v>
      </c>
      <c r="L4420" s="150"/>
      <c r="M4420" s="150">
        <v>-40</v>
      </c>
      <c r="N4420" s="150">
        <v>-1094.332763671875</v>
      </c>
      <c r="O4420" s="150"/>
      <c r="P4420" s="150">
        <v>-565.2119140625</v>
      </c>
      <c r="Q4420" s="150">
        <v>-122.88600158691406</v>
      </c>
      <c r="R4420" s="150">
        <v>706.26324462890625</v>
      </c>
      <c r="S4420" s="150">
        <v>-590.4539794921875</v>
      </c>
      <c r="T4420" s="150">
        <v>79</v>
      </c>
      <c r="U4420" s="150">
        <v>-1</v>
      </c>
      <c r="V4420" s="150">
        <v>-189</v>
      </c>
      <c r="W4420" s="150"/>
      <c r="X4420" s="150">
        <v>15.465000152587891</v>
      </c>
      <c r="Y4420" s="150">
        <v>-801</v>
      </c>
      <c r="Z4420" s="150">
        <v>-100.58499908447266</v>
      </c>
      <c r="AA4420" s="150">
        <v>-7271.7255859375</v>
      </c>
      <c r="AB4420" s="150">
        <v>-82</v>
      </c>
      <c r="AC4420" s="150">
        <v>29.776847839355469</v>
      </c>
      <c r="AD4420" s="150">
        <v>-549.34002685546875</v>
      </c>
      <c r="AE4420" s="150">
        <v>-16.511970520019531</v>
      </c>
      <c r="AF4420" s="150">
        <v>-967.98297119140625</v>
      </c>
      <c r="AG4420" s="150">
        <v>-11362</v>
      </c>
      <c r="AH4420" s="150">
        <v>-25.521039962768555</v>
      </c>
      <c r="AI4420" s="150">
        <v>-142.883056640625</v>
      </c>
      <c r="AJ4420" s="150">
        <v>26.086959838867188</v>
      </c>
      <c r="AK4420" s="150">
        <v>-167</v>
      </c>
      <c r="AL4420" s="150">
        <v>-24150.203125</v>
      </c>
      <c r="AM4420" s="150">
        <v>-22642.177734375</v>
      </c>
      <c r="AN4420" s="150">
        <v>-1508.0250244140625</v>
      </c>
      <c r="AO4420" s="5" t="s">
        <v>7637</v>
      </c>
    </row>
    <row r="4421" spans="1:41" ht="14.25" x14ac:dyDescent="0.45">
      <c r="A4421" s="150">
        <v>2020</v>
      </c>
      <c r="B4421" s="5" t="s">
        <v>81</v>
      </c>
      <c r="C4421" s="5" t="s">
        <v>128</v>
      </c>
      <c r="D4421" s="5" t="s">
        <v>121</v>
      </c>
      <c r="E4421" s="5" t="s">
        <v>158</v>
      </c>
      <c r="F4421" s="5" t="s">
        <v>159</v>
      </c>
      <c r="G4421" s="5" t="s">
        <v>88</v>
      </c>
      <c r="H4421" s="5" t="s">
        <v>131</v>
      </c>
      <c r="I4421" s="150">
        <v>0</v>
      </c>
      <c r="J4421" s="150">
        <v>-912.0679931640625</v>
      </c>
      <c r="K4421" s="150">
        <v>-5.2920150756835938</v>
      </c>
      <c r="L4421" s="150"/>
      <c r="M4421" s="150">
        <v>-40</v>
      </c>
      <c r="N4421" s="150">
        <v>-1094.332763671875</v>
      </c>
      <c r="O4421" s="150"/>
      <c r="P4421" s="150">
        <v>-565.2119140625</v>
      </c>
      <c r="Q4421" s="150">
        <v>-122.88600158691406</v>
      </c>
      <c r="R4421" s="150">
        <v>706.26324462890625</v>
      </c>
      <c r="S4421" s="150">
        <v>-590.4539794921875</v>
      </c>
      <c r="T4421" s="150">
        <v>79</v>
      </c>
      <c r="U4421" s="150">
        <v>-1</v>
      </c>
      <c r="V4421" s="150">
        <v>-189</v>
      </c>
      <c r="W4421" s="150"/>
      <c r="X4421" s="150">
        <v>15.465000152587891</v>
      </c>
      <c r="Y4421" s="150">
        <v>-801</v>
      </c>
      <c r="Z4421" s="150">
        <v>-100.58499908447266</v>
      </c>
      <c r="AA4421" s="150">
        <v>-7271.7255859375</v>
      </c>
      <c r="AB4421" s="150">
        <v>-82</v>
      </c>
      <c r="AC4421" s="150">
        <v>29.776847839355469</v>
      </c>
      <c r="AD4421" s="150">
        <v>-549.34002685546875</v>
      </c>
      <c r="AE4421" s="150">
        <v>-16.511970520019531</v>
      </c>
      <c r="AF4421" s="150">
        <v>-967.98297119140625</v>
      </c>
      <c r="AG4421" s="150">
        <v>-11362</v>
      </c>
      <c r="AH4421" s="150">
        <v>-25.521039962768555</v>
      </c>
      <c r="AI4421" s="150">
        <v>-142.883056640625</v>
      </c>
      <c r="AJ4421" s="150">
        <v>26.086959838867188</v>
      </c>
      <c r="AK4421" s="150">
        <v>-167</v>
      </c>
      <c r="AL4421" s="150">
        <v>-24150.203125</v>
      </c>
      <c r="AM4421" s="150">
        <v>-22642.177734375</v>
      </c>
      <c r="AN4421" s="150">
        <v>-1508.0250244140625</v>
      </c>
      <c r="AO4421" s="5" t="s">
        <v>7638</v>
      </c>
    </row>
    <row r="4422" spans="1:41" ht="14.25" x14ac:dyDescent="0.45">
      <c r="A4422" s="150">
        <v>2020</v>
      </c>
      <c r="B4422" s="5" t="s">
        <v>81</v>
      </c>
      <c r="C4422" s="5" t="s">
        <v>128</v>
      </c>
      <c r="D4422" s="5" t="s">
        <v>121</v>
      </c>
      <c r="E4422" s="5" t="s">
        <v>158</v>
      </c>
      <c r="F4422" s="5" t="s">
        <v>13</v>
      </c>
      <c r="G4422" s="5" t="s">
        <v>87</v>
      </c>
      <c r="H4422" s="5" t="s">
        <v>131</v>
      </c>
      <c r="I4422" s="150">
        <v>78402.3515625</v>
      </c>
      <c r="J4422" s="150">
        <v>99712.1484375</v>
      </c>
      <c r="K4422" s="150">
        <v>7789.0166015625</v>
      </c>
      <c r="L4422" s="150">
        <v>14681</v>
      </c>
      <c r="M4422" s="150">
        <v>51702.27734375</v>
      </c>
      <c r="N4422" s="150">
        <v>55621.71484375</v>
      </c>
      <c r="O4422" s="150">
        <v>37712.4921875</v>
      </c>
      <c r="P4422" s="150">
        <v>35826.0859375</v>
      </c>
      <c r="Q4422" s="150">
        <v>20753.01171875</v>
      </c>
      <c r="R4422" s="150">
        <v>33269.26953125</v>
      </c>
      <c r="S4422" s="150">
        <v>52131.2421875</v>
      </c>
      <c r="T4422" s="150">
        <v>38022.62890625</v>
      </c>
      <c r="U4422" s="150">
        <v>9599.37109375</v>
      </c>
      <c r="V4422" s="150">
        <v>33999.2890625</v>
      </c>
      <c r="W4422" s="150">
        <v>19280.330078125</v>
      </c>
      <c r="X4422" s="150">
        <v>62160.04296875</v>
      </c>
      <c r="Y4422" s="150">
        <v>242435.21875</v>
      </c>
      <c r="Z4422" s="150">
        <v>36560.8046875</v>
      </c>
      <c r="AA4422" s="150">
        <v>402493.1875</v>
      </c>
      <c r="AB4422" s="150">
        <v>8339.30078125</v>
      </c>
      <c r="AC4422" s="150">
        <v>47159.11328125</v>
      </c>
      <c r="AD4422" s="150">
        <v>63449.65625</v>
      </c>
      <c r="AE4422" s="150">
        <v>55478.44140625</v>
      </c>
      <c r="AF4422" s="150">
        <v>150198</v>
      </c>
      <c r="AG4422" s="150">
        <v>622531</v>
      </c>
      <c r="AH4422" s="150">
        <v>118614.7734375</v>
      </c>
      <c r="AI4422" s="150">
        <v>26934.677734375</v>
      </c>
      <c r="AJ4422" s="150">
        <v>169521.890625</v>
      </c>
      <c r="AK4422" s="150">
        <v>21500</v>
      </c>
      <c r="AL4422" s="150">
        <v>2615878.5</v>
      </c>
      <c r="AM4422" s="150">
        <v>2108242</v>
      </c>
      <c r="AN4422" s="150">
        <v>507636.46875</v>
      </c>
      <c r="AO4422" s="5" t="s">
        <v>7639</v>
      </c>
    </row>
    <row r="4423" spans="1:41" ht="14.25" x14ac:dyDescent="0.45">
      <c r="A4423" s="150">
        <v>2020</v>
      </c>
      <c r="B4423" s="5" t="s">
        <v>81</v>
      </c>
      <c r="C4423" s="5" t="s">
        <v>128</v>
      </c>
      <c r="D4423" s="5" t="s">
        <v>121</v>
      </c>
      <c r="E4423" s="5" t="s">
        <v>158</v>
      </c>
      <c r="F4423" s="5" t="s">
        <v>13</v>
      </c>
      <c r="G4423" s="5" t="s">
        <v>88</v>
      </c>
      <c r="H4423" s="5" t="s">
        <v>131</v>
      </c>
      <c r="I4423" s="150">
        <v>78402.3515625</v>
      </c>
      <c r="J4423" s="150">
        <v>99712.1484375</v>
      </c>
      <c r="K4423" s="150">
        <v>7789.0166015625</v>
      </c>
      <c r="L4423" s="150">
        <v>14681</v>
      </c>
      <c r="M4423" s="150">
        <v>51702.27734375</v>
      </c>
      <c r="N4423" s="150">
        <v>55621.71484375</v>
      </c>
      <c r="O4423" s="150">
        <v>37712.4921875</v>
      </c>
      <c r="P4423" s="150">
        <v>35826.0859375</v>
      </c>
      <c r="Q4423" s="150">
        <v>20753.01171875</v>
      </c>
      <c r="R4423" s="150">
        <v>33269.26953125</v>
      </c>
      <c r="S4423" s="150">
        <v>52131.2421875</v>
      </c>
      <c r="T4423" s="150">
        <v>38022.62890625</v>
      </c>
      <c r="U4423" s="150">
        <v>9599.37109375</v>
      </c>
      <c r="V4423" s="150">
        <v>33999.2890625</v>
      </c>
      <c r="W4423" s="150">
        <v>19280.330078125</v>
      </c>
      <c r="X4423" s="150">
        <v>62160.04296875</v>
      </c>
      <c r="Y4423" s="150">
        <v>242435.21875</v>
      </c>
      <c r="Z4423" s="150">
        <v>36560.8046875</v>
      </c>
      <c r="AA4423" s="150">
        <v>402493.1875</v>
      </c>
      <c r="AB4423" s="150">
        <v>8339.30078125</v>
      </c>
      <c r="AC4423" s="150">
        <v>47159.11328125</v>
      </c>
      <c r="AD4423" s="150">
        <v>63449.65625</v>
      </c>
      <c r="AE4423" s="150">
        <v>55478.44140625</v>
      </c>
      <c r="AF4423" s="150">
        <v>150198</v>
      </c>
      <c r="AG4423" s="150">
        <v>622531</v>
      </c>
      <c r="AH4423" s="150">
        <v>118614.7734375</v>
      </c>
      <c r="AI4423" s="150">
        <v>26934.677734375</v>
      </c>
      <c r="AJ4423" s="150">
        <v>169521.890625</v>
      </c>
      <c r="AK4423" s="150">
        <v>21500</v>
      </c>
      <c r="AL4423" s="150">
        <v>2615878.5</v>
      </c>
      <c r="AM4423" s="150">
        <v>2108242</v>
      </c>
      <c r="AN4423" s="150">
        <v>507636.46875</v>
      </c>
      <c r="AO4423" s="5" t="s">
        <v>7640</v>
      </c>
    </row>
    <row r="4424" spans="1:41" ht="14.25" x14ac:dyDescent="0.45">
      <c r="A4424" s="150">
        <v>2020</v>
      </c>
      <c r="B4424" s="5" t="s">
        <v>81</v>
      </c>
      <c r="C4424" s="5" t="s">
        <v>128</v>
      </c>
      <c r="D4424" s="5" t="s">
        <v>121</v>
      </c>
      <c r="E4424" s="5" t="s">
        <v>158</v>
      </c>
      <c r="F4424" s="5" t="s">
        <v>164</v>
      </c>
      <c r="G4424" s="5" t="s">
        <v>87</v>
      </c>
      <c r="H4424" s="5" t="s">
        <v>131</v>
      </c>
      <c r="I4424" s="150">
        <v>0</v>
      </c>
      <c r="J4424" s="150">
        <v>515</v>
      </c>
      <c r="K4424" s="150">
        <v>131.1436767578125</v>
      </c>
      <c r="L4424" s="150">
        <v>160</v>
      </c>
      <c r="M4424" s="150">
        <v>171</v>
      </c>
      <c r="N4424" s="150">
        <v>155.65724182128906</v>
      </c>
      <c r="O4424" s="150">
        <v>583.783203125</v>
      </c>
      <c r="P4424" s="150">
        <v>1469.79248046875</v>
      </c>
      <c r="Q4424" s="150">
        <v>59.183998107910156</v>
      </c>
      <c r="R4424" s="150">
        <v>224.96095275878906</v>
      </c>
      <c r="S4424" s="150">
        <v>166.03399658203125</v>
      </c>
      <c r="T4424" s="150">
        <v>713</v>
      </c>
      <c r="U4424" s="150">
        <v>14</v>
      </c>
      <c r="V4424" s="150">
        <v>132</v>
      </c>
      <c r="W4424" s="150"/>
      <c r="X4424" s="150">
        <v>347.43499755859375</v>
      </c>
      <c r="Y4424" s="150">
        <v>4208</v>
      </c>
      <c r="Z4424" s="150">
        <v>79.708999633789063</v>
      </c>
      <c r="AA4424" s="150">
        <v>1961.128662109375</v>
      </c>
      <c r="AB4424" s="150">
        <v>870</v>
      </c>
      <c r="AC4424" s="150">
        <v>0</v>
      </c>
      <c r="AD4424" s="150">
        <v>714.469970703125</v>
      </c>
      <c r="AE4424" s="150">
        <v>788.26611328125</v>
      </c>
      <c r="AF4424" s="150">
        <v>1912.303955078125</v>
      </c>
      <c r="AG4424" s="150">
        <v>0</v>
      </c>
      <c r="AH4424" s="150">
        <v>3921.49169921875</v>
      </c>
      <c r="AI4424" s="150">
        <v>102.28399658203125</v>
      </c>
      <c r="AJ4424" s="150">
        <v>1004.7702026367188</v>
      </c>
      <c r="AK4424" s="150">
        <v>642</v>
      </c>
      <c r="AL4424" s="150">
        <v>21047.412109375</v>
      </c>
      <c r="AM4424" s="150">
        <v>12684.7734375</v>
      </c>
      <c r="AN4424" s="150">
        <v>8362.6416015625</v>
      </c>
      <c r="AO4424" s="5" t="s">
        <v>7641</v>
      </c>
    </row>
    <row r="4425" spans="1:41" ht="14.25" x14ac:dyDescent="0.45">
      <c r="A4425" s="150">
        <v>2020</v>
      </c>
      <c r="B4425" s="5" t="s">
        <v>81</v>
      </c>
      <c r="C4425" s="5" t="s">
        <v>128</v>
      </c>
      <c r="D4425" s="5" t="s">
        <v>121</v>
      </c>
      <c r="E4425" s="5" t="s">
        <v>158</v>
      </c>
      <c r="F4425" s="5" t="s">
        <v>164</v>
      </c>
      <c r="G4425" s="5" t="s">
        <v>88</v>
      </c>
      <c r="H4425" s="5" t="s">
        <v>131</v>
      </c>
      <c r="I4425" s="150">
        <v>0</v>
      </c>
      <c r="J4425" s="150">
        <v>515</v>
      </c>
      <c r="K4425" s="150">
        <v>131.1436767578125</v>
      </c>
      <c r="L4425" s="150">
        <v>160</v>
      </c>
      <c r="M4425" s="150">
        <v>171</v>
      </c>
      <c r="N4425" s="150">
        <v>155.65724182128906</v>
      </c>
      <c r="O4425" s="150">
        <v>583.783203125</v>
      </c>
      <c r="P4425" s="150">
        <v>1469.79248046875</v>
      </c>
      <c r="Q4425" s="150">
        <v>59.183998107910156</v>
      </c>
      <c r="R4425" s="150">
        <v>224.96095275878906</v>
      </c>
      <c r="S4425" s="150">
        <v>166.03399658203125</v>
      </c>
      <c r="T4425" s="150">
        <v>713</v>
      </c>
      <c r="U4425" s="150">
        <v>14</v>
      </c>
      <c r="V4425" s="150">
        <v>132</v>
      </c>
      <c r="W4425" s="150"/>
      <c r="X4425" s="150">
        <v>347.43499755859375</v>
      </c>
      <c r="Y4425" s="150">
        <v>4208</v>
      </c>
      <c r="Z4425" s="150">
        <v>79.708999633789063</v>
      </c>
      <c r="AA4425" s="150">
        <v>1961.128662109375</v>
      </c>
      <c r="AB4425" s="150">
        <v>870</v>
      </c>
      <c r="AC4425" s="150">
        <v>0</v>
      </c>
      <c r="AD4425" s="150">
        <v>714.469970703125</v>
      </c>
      <c r="AE4425" s="150">
        <v>788.26611328125</v>
      </c>
      <c r="AF4425" s="150">
        <v>1912.303955078125</v>
      </c>
      <c r="AG4425" s="150">
        <v>0</v>
      </c>
      <c r="AH4425" s="150">
        <v>3921.49169921875</v>
      </c>
      <c r="AI4425" s="150">
        <v>102.28399658203125</v>
      </c>
      <c r="AJ4425" s="150">
        <v>1004.7702026367188</v>
      </c>
      <c r="AK4425" s="150">
        <v>642</v>
      </c>
      <c r="AL4425" s="150">
        <v>21047.412109375</v>
      </c>
      <c r="AM4425" s="150">
        <v>12684.7734375</v>
      </c>
      <c r="AN4425" s="150">
        <v>8362.6416015625</v>
      </c>
      <c r="AO4425" s="5" t="s">
        <v>7642</v>
      </c>
    </row>
    <row r="4426" spans="1:41" ht="14.25" x14ac:dyDescent="0.45">
      <c r="A4426" s="150">
        <v>2020</v>
      </c>
      <c r="B4426" s="5" t="s">
        <v>81</v>
      </c>
      <c r="C4426" s="5" t="s">
        <v>128</v>
      </c>
      <c r="D4426" s="5" t="s">
        <v>121</v>
      </c>
      <c r="E4426" s="5" t="s">
        <v>158</v>
      </c>
      <c r="F4426" s="5" t="s">
        <v>158</v>
      </c>
      <c r="G4426" s="5" t="s">
        <v>87</v>
      </c>
      <c r="H4426" s="5" t="s">
        <v>131</v>
      </c>
      <c r="I4426" s="150">
        <v>78402.3515625</v>
      </c>
      <c r="J4426" s="150">
        <v>99315.078125</v>
      </c>
      <c r="K4426" s="150">
        <v>7914.8681640625</v>
      </c>
      <c r="L4426" s="150">
        <v>14841</v>
      </c>
      <c r="M4426" s="150">
        <v>51833.27734375</v>
      </c>
      <c r="N4426" s="150">
        <v>54683.0390625</v>
      </c>
      <c r="O4426" s="150">
        <v>38296.2734375</v>
      </c>
      <c r="P4426" s="150">
        <v>36730.66796875</v>
      </c>
      <c r="Q4426" s="150">
        <v>20689.30859375</v>
      </c>
      <c r="R4426" s="150">
        <v>34200.4921875</v>
      </c>
      <c r="S4426" s="150">
        <v>51706.8203125</v>
      </c>
      <c r="T4426" s="150">
        <v>38814.62890625</v>
      </c>
      <c r="U4426" s="150">
        <v>9612.37109375</v>
      </c>
      <c r="V4426" s="150">
        <v>33942.2890625</v>
      </c>
      <c r="W4426" s="150">
        <v>19280.330078125</v>
      </c>
      <c r="X4426" s="150">
        <v>62522.9453125</v>
      </c>
      <c r="Y4426" s="150">
        <v>245842.21875</v>
      </c>
      <c r="Z4426" s="150">
        <v>36539.9296875</v>
      </c>
      <c r="AA4426" s="150">
        <v>397182.59375</v>
      </c>
      <c r="AB4426" s="150">
        <v>9127.30078125</v>
      </c>
      <c r="AC4426" s="150">
        <v>47188.890625</v>
      </c>
      <c r="AD4426" s="150">
        <v>63614.78515625</v>
      </c>
      <c r="AE4426" s="150">
        <v>56250.1953125</v>
      </c>
      <c r="AF4426" s="150">
        <v>151142.328125</v>
      </c>
      <c r="AG4426" s="150">
        <v>611169</v>
      </c>
      <c r="AH4426" s="150">
        <v>122510.7421875</v>
      </c>
      <c r="AI4426" s="150">
        <v>26894.080078125</v>
      </c>
      <c r="AJ4426" s="150">
        <v>170552.75</v>
      </c>
      <c r="AK4426" s="150">
        <v>21975</v>
      </c>
      <c r="AL4426" s="150">
        <v>2612775.5</v>
      </c>
      <c r="AM4426" s="150">
        <v>2098284.5</v>
      </c>
      <c r="AN4426" s="150">
        <v>514491.09375</v>
      </c>
      <c r="AO4426" s="5" t="s">
        <v>7643</v>
      </c>
    </row>
    <row r="4427" spans="1:41" ht="14.25" x14ac:dyDescent="0.45">
      <c r="A4427" s="150">
        <v>2020</v>
      </c>
      <c r="B4427" s="5" t="s">
        <v>81</v>
      </c>
      <c r="C4427" s="5" t="s">
        <v>128</v>
      </c>
      <c r="D4427" s="5" t="s">
        <v>121</v>
      </c>
      <c r="E4427" s="5" t="s">
        <v>158</v>
      </c>
      <c r="F4427" s="5" t="s">
        <v>158</v>
      </c>
      <c r="G4427" s="5" t="s">
        <v>88</v>
      </c>
      <c r="H4427" s="5" t="s">
        <v>131</v>
      </c>
      <c r="I4427" s="150">
        <v>78402.3515625</v>
      </c>
      <c r="J4427" s="150">
        <v>99315.078125</v>
      </c>
      <c r="K4427" s="150">
        <v>7914.8681640625</v>
      </c>
      <c r="L4427" s="150">
        <v>14841</v>
      </c>
      <c r="M4427" s="150">
        <v>51833.27734375</v>
      </c>
      <c r="N4427" s="150">
        <v>54683.0390625</v>
      </c>
      <c r="O4427" s="150">
        <v>38296.2734375</v>
      </c>
      <c r="P4427" s="150">
        <v>36730.66796875</v>
      </c>
      <c r="Q4427" s="150">
        <v>20689.30859375</v>
      </c>
      <c r="R4427" s="150">
        <v>34200.4921875</v>
      </c>
      <c r="S4427" s="150">
        <v>51706.8203125</v>
      </c>
      <c r="T4427" s="150">
        <v>38814.62890625</v>
      </c>
      <c r="U4427" s="150">
        <v>9612.37109375</v>
      </c>
      <c r="V4427" s="150">
        <v>33942.2890625</v>
      </c>
      <c r="W4427" s="150">
        <v>19280.330078125</v>
      </c>
      <c r="X4427" s="150">
        <v>62522.9453125</v>
      </c>
      <c r="Y4427" s="150">
        <v>245842.21875</v>
      </c>
      <c r="Z4427" s="150">
        <v>36539.9296875</v>
      </c>
      <c r="AA4427" s="150">
        <v>397182.59375</v>
      </c>
      <c r="AB4427" s="150">
        <v>9127.30078125</v>
      </c>
      <c r="AC4427" s="150">
        <v>47188.890625</v>
      </c>
      <c r="AD4427" s="150">
        <v>63614.78515625</v>
      </c>
      <c r="AE4427" s="150">
        <v>56250.1953125</v>
      </c>
      <c r="AF4427" s="150">
        <v>151142.328125</v>
      </c>
      <c r="AG4427" s="150">
        <v>611169</v>
      </c>
      <c r="AH4427" s="150">
        <v>122510.7421875</v>
      </c>
      <c r="AI4427" s="150">
        <v>26894.080078125</v>
      </c>
      <c r="AJ4427" s="150">
        <v>170552.75</v>
      </c>
      <c r="AK4427" s="150">
        <v>21975</v>
      </c>
      <c r="AL4427" s="150">
        <v>2612775.5</v>
      </c>
      <c r="AM4427" s="150">
        <v>2098284.5</v>
      </c>
      <c r="AN4427" s="150">
        <v>514491.09375</v>
      </c>
      <c r="AO4427" s="5" t="s">
        <v>7644</v>
      </c>
    </row>
    <row r="4428" spans="1:41" ht="14.25" x14ac:dyDescent="0.45">
      <c r="A4428" s="150">
        <v>2020</v>
      </c>
      <c r="B4428" s="5" t="s">
        <v>81</v>
      </c>
      <c r="C4428" s="5" t="s">
        <v>1450</v>
      </c>
      <c r="D4428" s="5" t="s">
        <v>121</v>
      </c>
      <c r="E4428" s="5" t="s">
        <v>1451</v>
      </c>
      <c r="F4428" s="5" t="s">
        <v>1451</v>
      </c>
      <c r="G4428" s="5" t="s">
        <v>87</v>
      </c>
      <c r="H4428" s="5" t="s">
        <v>131</v>
      </c>
      <c r="I4428" s="150">
        <v>-0.23751816153526306</v>
      </c>
      <c r="J4428" s="150">
        <v>-8.7966866791248322E-2</v>
      </c>
      <c r="K4428" s="150">
        <v>-0.15125800669193268</v>
      </c>
      <c r="L4428" s="150">
        <v>0.21442495286464691</v>
      </c>
      <c r="M4428" s="150">
        <v>0.26608258485794067</v>
      </c>
      <c r="N4428" s="150">
        <v>-1470.0223388671875</v>
      </c>
      <c r="O4428" s="150">
        <v>-1931.443115234375</v>
      </c>
      <c r="P4428" s="150">
        <v>-0.20535577833652496</v>
      </c>
      <c r="Q4428" s="150">
        <v>0.31007039546966553</v>
      </c>
      <c r="R4428" s="150">
        <v>-0.41431549191474915</v>
      </c>
      <c r="S4428" s="150">
        <v>-327.14505004882813</v>
      </c>
      <c r="T4428" s="150">
        <v>-1.1515076039358974E-5</v>
      </c>
      <c r="U4428" s="150">
        <v>0</v>
      </c>
      <c r="V4428" s="150">
        <v>-22.582845687866211</v>
      </c>
      <c r="W4428" s="150">
        <v>-82.9346923828125</v>
      </c>
      <c r="X4428" s="150">
        <v>-641.85601806640625</v>
      </c>
      <c r="Y4428" s="150">
        <v>-0.1932699978351593</v>
      </c>
      <c r="Z4428" s="150">
        <v>-2.8518280014395714E-2</v>
      </c>
      <c r="AA4428" s="150">
        <v>86.202621459960938</v>
      </c>
      <c r="AB4428" s="150">
        <v>-6.4185529947280884E-2</v>
      </c>
      <c r="AC4428" s="150">
        <v>711.181640625</v>
      </c>
      <c r="AD4428" s="150">
        <v>-0.13068358600139618</v>
      </c>
      <c r="AE4428" s="150">
        <v>-193.04678344726563</v>
      </c>
      <c r="AF4428" s="150">
        <v>-0.16805458068847656</v>
      </c>
      <c r="AG4428" s="150">
        <v>-794.1376953125</v>
      </c>
      <c r="AH4428" s="150">
        <v>6.3567429780960083E-2</v>
      </c>
      <c r="AI4428" s="150">
        <v>71.26959228515625</v>
      </c>
      <c r="AJ4428" s="150">
        <v>-233.96131896972656</v>
      </c>
      <c r="AK4428" s="150">
        <v>0.41130605340003967</v>
      </c>
      <c r="AL4428" s="150">
        <v>-4828.89111328125</v>
      </c>
      <c r="AM4428" s="150">
        <v>-1917.1771240234375</v>
      </c>
      <c r="AN4428" s="150">
        <v>-2911.714599609375</v>
      </c>
      <c r="AO4428" s="5" t="s">
        <v>7645</v>
      </c>
    </row>
    <row r="4429" spans="1:41" ht="14.25" x14ac:dyDescent="0.45">
      <c r="A4429" s="150">
        <v>2020</v>
      </c>
      <c r="B4429" s="5" t="s">
        <v>81</v>
      </c>
      <c r="C4429" s="5" t="s">
        <v>1450</v>
      </c>
      <c r="D4429" s="5" t="s">
        <v>121</v>
      </c>
      <c r="E4429" s="5" t="s">
        <v>1451</v>
      </c>
      <c r="F4429" s="5" t="s">
        <v>1451</v>
      </c>
      <c r="G4429" s="5" t="s">
        <v>88</v>
      </c>
      <c r="H4429" s="5" t="s">
        <v>131</v>
      </c>
      <c r="I4429" s="150">
        <v>-0.23751816153526306</v>
      </c>
      <c r="J4429" s="150">
        <v>-8.7966866791248322E-2</v>
      </c>
      <c r="K4429" s="150">
        <v>-0.15125800669193268</v>
      </c>
      <c r="L4429" s="150">
        <v>0.21442495286464691</v>
      </c>
      <c r="M4429" s="150">
        <v>0.26608258485794067</v>
      </c>
      <c r="N4429" s="150">
        <v>-1470.0223388671875</v>
      </c>
      <c r="O4429" s="150">
        <v>-1931.443115234375</v>
      </c>
      <c r="P4429" s="150">
        <v>-0.20535577833652496</v>
      </c>
      <c r="Q4429" s="150">
        <v>0.31007039546966553</v>
      </c>
      <c r="R4429" s="150">
        <v>-0.41431549191474915</v>
      </c>
      <c r="S4429" s="150">
        <v>-327.14505004882813</v>
      </c>
      <c r="T4429" s="150">
        <v>-1.1515076039358974E-5</v>
      </c>
      <c r="U4429" s="150">
        <v>0</v>
      </c>
      <c r="V4429" s="150">
        <v>-22.582845687866211</v>
      </c>
      <c r="W4429" s="150">
        <v>-82.9346923828125</v>
      </c>
      <c r="X4429" s="150">
        <v>-641.85601806640625</v>
      </c>
      <c r="Y4429" s="150">
        <v>-0.1932699978351593</v>
      </c>
      <c r="Z4429" s="150">
        <v>-2.8518280014395714E-2</v>
      </c>
      <c r="AA4429" s="150">
        <v>86.202621459960938</v>
      </c>
      <c r="AB4429" s="150">
        <v>-6.4185529947280884E-2</v>
      </c>
      <c r="AC4429" s="150">
        <v>711.181640625</v>
      </c>
      <c r="AD4429" s="150">
        <v>-0.13068358600139618</v>
      </c>
      <c r="AE4429" s="150">
        <v>-193.04678344726563</v>
      </c>
      <c r="AF4429" s="150">
        <v>-0.16805458068847656</v>
      </c>
      <c r="AG4429" s="150">
        <v>-794.1376953125</v>
      </c>
      <c r="AH4429" s="150">
        <v>6.3567429780960083E-2</v>
      </c>
      <c r="AI4429" s="150">
        <v>71.26959228515625</v>
      </c>
      <c r="AJ4429" s="150">
        <v>-233.96131896972656</v>
      </c>
      <c r="AK4429" s="150">
        <v>0.41130605340003967</v>
      </c>
      <c r="AL4429" s="150">
        <v>-4828.89111328125</v>
      </c>
      <c r="AM4429" s="150">
        <v>-1917.1771240234375</v>
      </c>
      <c r="AN4429" s="150">
        <v>-2911.714599609375</v>
      </c>
      <c r="AO4429" s="5" t="s">
        <v>7646</v>
      </c>
    </row>
    <row r="4430" spans="1:41" ht="14.25" x14ac:dyDescent="0.45">
      <c r="A4430" s="150">
        <v>2020</v>
      </c>
      <c r="B4430" s="5" t="s">
        <v>81</v>
      </c>
      <c r="C4430" s="5" t="s">
        <v>1450</v>
      </c>
      <c r="D4430" s="5" t="s">
        <v>121</v>
      </c>
      <c r="E4430" s="5" t="s">
        <v>37</v>
      </c>
      <c r="F4430" s="5" t="s">
        <v>37</v>
      </c>
      <c r="G4430" s="5" t="s">
        <v>87</v>
      </c>
      <c r="H4430" s="5" t="s">
        <v>131</v>
      </c>
      <c r="I4430" s="150">
        <v>65.400001525878906</v>
      </c>
      <c r="J4430" s="150">
        <v>912.0679931640625</v>
      </c>
      <c r="K4430" s="150">
        <v>114.58209228515625</v>
      </c>
      <c r="L4430" s="150">
        <v>297</v>
      </c>
      <c r="M4430" s="150">
        <v>42.186664581298828</v>
      </c>
      <c r="N4430" s="150">
        <v>1094.832763671875</v>
      </c>
      <c r="O4430" s="150">
        <v>0</v>
      </c>
      <c r="P4430" s="150">
        <v>702.25042724609375</v>
      </c>
      <c r="Q4430" s="150">
        <v>124.86000061035156</v>
      </c>
      <c r="R4430" s="150">
        <v>1135.9014892578125</v>
      </c>
      <c r="S4430" s="150">
        <v>134.93699645996094</v>
      </c>
      <c r="T4430" s="150">
        <v>1047.5679931640625</v>
      </c>
      <c r="U4430" s="150">
        <v>0</v>
      </c>
      <c r="V4430" s="150">
        <v>332</v>
      </c>
      <c r="W4430" s="150">
        <v>0</v>
      </c>
      <c r="X4430" s="150">
        <v>56.925769805908203</v>
      </c>
      <c r="Y4430" s="150">
        <v>1074.0587158203125</v>
      </c>
      <c r="Z4430" s="150">
        <v>111.29532623291016</v>
      </c>
      <c r="AA4430" s="150">
        <v>7413.65380859375</v>
      </c>
      <c r="AB4430" s="150">
        <v>83</v>
      </c>
      <c r="AC4430" s="150">
        <v>407.84344482421875</v>
      </c>
      <c r="AD4430" s="150">
        <v>616.20001220703125</v>
      </c>
      <c r="AE4430" s="150">
        <v>989.50933837890625</v>
      </c>
      <c r="AF4430" s="150">
        <v>1436</v>
      </c>
      <c r="AG4430" s="150">
        <v>282541</v>
      </c>
      <c r="AH4430" s="150">
        <v>54.5860595703125</v>
      </c>
      <c r="AI4430" s="150">
        <v>142.883056640625</v>
      </c>
      <c r="AJ4430" s="150">
        <v>0</v>
      </c>
      <c r="AK4430" s="150">
        <v>170</v>
      </c>
      <c r="AL4430" s="150">
        <v>301100.53125</v>
      </c>
      <c r="AM4430" s="150">
        <v>298637.6875</v>
      </c>
      <c r="AN4430" s="150">
        <v>2462.868408203125</v>
      </c>
      <c r="AO4430" s="5" t="s">
        <v>7647</v>
      </c>
    </row>
    <row r="4431" spans="1:41" ht="14.25" x14ac:dyDescent="0.45">
      <c r="A4431" s="150">
        <v>2020</v>
      </c>
      <c r="B4431" s="5" t="s">
        <v>81</v>
      </c>
      <c r="C4431" s="5" t="s">
        <v>1450</v>
      </c>
      <c r="D4431" s="5" t="s">
        <v>121</v>
      </c>
      <c r="E4431" s="5" t="s">
        <v>37</v>
      </c>
      <c r="F4431" s="5" t="s">
        <v>37</v>
      </c>
      <c r="G4431" s="5" t="s">
        <v>88</v>
      </c>
      <c r="H4431" s="5" t="s">
        <v>131</v>
      </c>
      <c r="I4431" s="150">
        <v>65.400001525878906</v>
      </c>
      <c r="J4431" s="150">
        <v>912.0679931640625</v>
      </c>
      <c r="K4431" s="150">
        <v>114.58209228515625</v>
      </c>
      <c r="L4431" s="150">
        <v>297</v>
      </c>
      <c r="M4431" s="150">
        <v>42.186664581298828</v>
      </c>
      <c r="N4431" s="150">
        <v>1094.832763671875</v>
      </c>
      <c r="O4431" s="150">
        <v>0</v>
      </c>
      <c r="P4431" s="150">
        <v>702.25042724609375</v>
      </c>
      <c r="Q4431" s="150">
        <v>124.86000061035156</v>
      </c>
      <c r="R4431" s="150">
        <v>1135.9014892578125</v>
      </c>
      <c r="S4431" s="150">
        <v>134.93699645996094</v>
      </c>
      <c r="T4431" s="150">
        <v>1047.5679931640625</v>
      </c>
      <c r="U4431" s="150">
        <v>0</v>
      </c>
      <c r="V4431" s="150">
        <v>332</v>
      </c>
      <c r="W4431" s="150">
        <v>0</v>
      </c>
      <c r="X4431" s="150">
        <v>56.925769805908203</v>
      </c>
      <c r="Y4431" s="150">
        <v>1074.0587158203125</v>
      </c>
      <c r="Z4431" s="150">
        <v>111.29532623291016</v>
      </c>
      <c r="AA4431" s="150">
        <v>7413.65380859375</v>
      </c>
      <c r="AB4431" s="150">
        <v>83</v>
      </c>
      <c r="AC4431" s="150">
        <v>407.84344482421875</v>
      </c>
      <c r="AD4431" s="150">
        <v>616.20001220703125</v>
      </c>
      <c r="AE4431" s="150">
        <v>989.50933837890625</v>
      </c>
      <c r="AF4431" s="150">
        <v>1436</v>
      </c>
      <c r="AG4431" s="150">
        <v>282541</v>
      </c>
      <c r="AH4431" s="150">
        <v>54.5860595703125</v>
      </c>
      <c r="AI4431" s="150">
        <v>142.883056640625</v>
      </c>
      <c r="AJ4431" s="150">
        <v>0</v>
      </c>
      <c r="AK4431" s="150">
        <v>170</v>
      </c>
      <c r="AL4431" s="150">
        <v>301100.53125</v>
      </c>
      <c r="AM4431" s="150">
        <v>298637.6875</v>
      </c>
      <c r="AN4431" s="150">
        <v>2462.868408203125</v>
      </c>
      <c r="AO4431" s="5" t="s">
        <v>7648</v>
      </c>
    </row>
    <row r="4432" spans="1:41" ht="14.25" x14ac:dyDescent="0.45">
      <c r="A4432" s="150">
        <v>2020</v>
      </c>
      <c r="B4432" s="5" t="s">
        <v>81</v>
      </c>
      <c r="C4432" s="5" t="s">
        <v>1450</v>
      </c>
      <c r="D4432" s="5" t="s">
        <v>121</v>
      </c>
      <c r="E4432" s="5" t="s">
        <v>129</v>
      </c>
      <c r="F4432" s="5" t="s">
        <v>130</v>
      </c>
      <c r="G4432" s="5" t="s">
        <v>87</v>
      </c>
      <c r="H4432" s="5" t="s">
        <v>131</v>
      </c>
      <c r="I4432" s="150">
        <v>13167.1474609375</v>
      </c>
      <c r="J4432" s="150">
        <v>16809.115234375</v>
      </c>
      <c r="K4432" s="150">
        <v>1619.942138671875</v>
      </c>
      <c r="L4432" s="150">
        <v>1907</v>
      </c>
      <c r="M4432" s="150">
        <v>9353.490234375</v>
      </c>
      <c r="N4432" s="150">
        <v>9990.388671875</v>
      </c>
      <c r="O4432" s="150">
        <v>6248.076171875</v>
      </c>
      <c r="P4432" s="150">
        <v>7519.45703125</v>
      </c>
      <c r="Q4432" s="150">
        <v>3224.5966796875</v>
      </c>
      <c r="R4432" s="150">
        <v>6540.11376953125</v>
      </c>
      <c r="S4432" s="150">
        <v>14394.6728515625</v>
      </c>
      <c r="T4432" s="150">
        <v>10097.939453125</v>
      </c>
      <c r="U4432" s="150">
        <v>1530.122314453125</v>
      </c>
      <c r="V4432" s="150">
        <v>6984</v>
      </c>
      <c r="W4432" s="150">
        <v>4123</v>
      </c>
      <c r="X4432" s="150">
        <v>9962.3740234375</v>
      </c>
      <c r="Y4432" s="150">
        <v>43007.11328125</v>
      </c>
      <c r="Z4432" s="150">
        <v>7994.376953125</v>
      </c>
      <c r="AA4432" s="150">
        <v>69807.7109375</v>
      </c>
      <c r="AB4432" s="150">
        <v>1596</v>
      </c>
      <c r="AC4432" s="150">
        <v>9257.4912109375</v>
      </c>
      <c r="AD4432" s="150">
        <v>14312.5302734375</v>
      </c>
      <c r="AE4432" s="150">
        <v>9682.732421875</v>
      </c>
      <c r="AF4432" s="150">
        <v>27637</v>
      </c>
      <c r="AG4432" s="150">
        <v>113475</v>
      </c>
      <c r="AH4432" s="150">
        <v>20476</v>
      </c>
      <c r="AI4432" s="150">
        <v>4134.60009765625</v>
      </c>
      <c r="AJ4432" s="150">
        <v>26843.76953125</v>
      </c>
      <c r="AK4432" s="150">
        <v>4686</v>
      </c>
      <c r="AL4432" s="150">
        <v>476381.75</v>
      </c>
      <c r="AM4432" s="150">
        <v>375377.125</v>
      </c>
      <c r="AN4432" s="150">
        <v>101004.625</v>
      </c>
      <c r="AO4432" s="5" t="s">
        <v>7649</v>
      </c>
    </row>
    <row r="4433" spans="1:41" ht="14.25" x14ac:dyDescent="0.45">
      <c r="A4433" s="150">
        <v>2020</v>
      </c>
      <c r="B4433" s="5" t="s">
        <v>81</v>
      </c>
      <c r="C4433" s="5" t="s">
        <v>1450</v>
      </c>
      <c r="D4433" s="5" t="s">
        <v>121</v>
      </c>
      <c r="E4433" s="5" t="s">
        <v>129</v>
      </c>
      <c r="F4433" s="5" t="s">
        <v>130</v>
      </c>
      <c r="G4433" s="5" t="s">
        <v>88</v>
      </c>
      <c r="H4433" s="5" t="s">
        <v>131</v>
      </c>
      <c r="I4433" s="150">
        <v>13167.1474609375</v>
      </c>
      <c r="J4433" s="150">
        <v>16809.115234375</v>
      </c>
      <c r="K4433" s="150">
        <v>1619.942138671875</v>
      </c>
      <c r="L4433" s="150">
        <v>1907</v>
      </c>
      <c r="M4433" s="150">
        <v>9353.490234375</v>
      </c>
      <c r="N4433" s="150">
        <v>9990.388671875</v>
      </c>
      <c r="O4433" s="150">
        <v>6248.076171875</v>
      </c>
      <c r="P4433" s="150">
        <v>7519.45703125</v>
      </c>
      <c r="Q4433" s="150">
        <v>3224.5966796875</v>
      </c>
      <c r="R4433" s="150">
        <v>6540.11376953125</v>
      </c>
      <c r="S4433" s="150">
        <v>14394.6728515625</v>
      </c>
      <c r="T4433" s="150">
        <v>10097.939453125</v>
      </c>
      <c r="U4433" s="150">
        <v>1530.122314453125</v>
      </c>
      <c r="V4433" s="150">
        <v>6984</v>
      </c>
      <c r="W4433" s="150">
        <v>4123</v>
      </c>
      <c r="X4433" s="150">
        <v>9962.3740234375</v>
      </c>
      <c r="Y4433" s="150">
        <v>43007.11328125</v>
      </c>
      <c r="Z4433" s="150">
        <v>7994.376953125</v>
      </c>
      <c r="AA4433" s="150">
        <v>69807.7109375</v>
      </c>
      <c r="AB4433" s="150">
        <v>1596</v>
      </c>
      <c r="AC4433" s="150">
        <v>9257.4912109375</v>
      </c>
      <c r="AD4433" s="150">
        <v>14312.5302734375</v>
      </c>
      <c r="AE4433" s="150">
        <v>9682.732421875</v>
      </c>
      <c r="AF4433" s="150">
        <v>27637</v>
      </c>
      <c r="AG4433" s="150">
        <v>113475</v>
      </c>
      <c r="AH4433" s="150">
        <v>20476</v>
      </c>
      <c r="AI4433" s="150">
        <v>4134.60009765625</v>
      </c>
      <c r="AJ4433" s="150">
        <v>26843.76953125</v>
      </c>
      <c r="AK4433" s="150">
        <v>4686</v>
      </c>
      <c r="AL4433" s="150">
        <v>476381.75</v>
      </c>
      <c r="AM4433" s="150">
        <v>375377.125</v>
      </c>
      <c r="AN4433" s="150">
        <v>101004.625</v>
      </c>
      <c r="AO4433" s="5" t="s">
        <v>7650</v>
      </c>
    </row>
    <row r="4434" spans="1:41" ht="14.25" x14ac:dyDescent="0.45">
      <c r="A4434" s="150">
        <v>2020</v>
      </c>
      <c r="B4434" s="5" t="s">
        <v>81</v>
      </c>
      <c r="C4434" s="5" t="s">
        <v>1450</v>
      </c>
      <c r="D4434" s="5" t="s">
        <v>121</v>
      </c>
      <c r="E4434" s="5" t="s">
        <v>129</v>
      </c>
      <c r="F4434" s="5" t="s">
        <v>132</v>
      </c>
      <c r="G4434" s="5" t="s">
        <v>87</v>
      </c>
      <c r="H4434" s="5" t="s">
        <v>131</v>
      </c>
      <c r="I4434" s="150">
        <v>5104.4423828125</v>
      </c>
      <c r="J4434" s="150">
        <v>11276.6083984375</v>
      </c>
      <c r="K4434" s="150">
        <v>750.02142333984375</v>
      </c>
      <c r="L4434" s="150">
        <v>1456.7855224609375</v>
      </c>
      <c r="M4434" s="150">
        <v>6847.4111328125</v>
      </c>
      <c r="N4434" s="150">
        <v>6770.53271484375</v>
      </c>
      <c r="O4434" s="150">
        <v>4043.548095703125</v>
      </c>
      <c r="P4434" s="150">
        <v>4533.25244140625</v>
      </c>
      <c r="Q4434" s="150">
        <v>2191.0576171875</v>
      </c>
      <c r="R4434" s="150">
        <v>3337.41748046875</v>
      </c>
      <c r="S4434" s="150">
        <v>6170.84423828125</v>
      </c>
      <c r="T4434" s="150">
        <v>5656.119140625</v>
      </c>
      <c r="U4434" s="150">
        <v>1062.6480712890625</v>
      </c>
      <c r="V4434" s="150">
        <v>4186.5830078125</v>
      </c>
      <c r="W4434" s="150">
        <v>2412.734130859375</v>
      </c>
      <c r="X4434" s="150">
        <v>6765.22021484375</v>
      </c>
      <c r="Y4434" s="150">
        <v>27542.724609375</v>
      </c>
      <c r="Z4434" s="150">
        <v>4923.15185546875</v>
      </c>
      <c r="AA4434" s="150">
        <v>44763.19140625</v>
      </c>
      <c r="AB4434" s="150">
        <v>1038.0540771484375</v>
      </c>
      <c r="AC4434" s="150">
        <v>5148.8798828125</v>
      </c>
      <c r="AD4434" s="150">
        <v>9710.291015625</v>
      </c>
      <c r="AE4434" s="150">
        <v>6588.95556640625</v>
      </c>
      <c r="AF4434" s="150">
        <v>15608.84375</v>
      </c>
      <c r="AG4434" s="150">
        <v>70964.140625</v>
      </c>
      <c r="AH4434" s="150">
        <v>14294.6787109375</v>
      </c>
      <c r="AI4434" s="150">
        <v>2888.38525390625</v>
      </c>
      <c r="AJ4434" s="150">
        <v>15919.5615234375</v>
      </c>
      <c r="AK4434" s="150">
        <v>2684.588623046875</v>
      </c>
      <c r="AL4434" s="150">
        <v>294640.65625</v>
      </c>
      <c r="AM4434" s="150">
        <v>231378.765625</v>
      </c>
      <c r="AN4434" s="150">
        <v>63261.8984375</v>
      </c>
      <c r="AO4434" s="5" t="s">
        <v>7651</v>
      </c>
    </row>
    <row r="4435" spans="1:41" ht="14.25" x14ac:dyDescent="0.45">
      <c r="A4435" s="150">
        <v>2020</v>
      </c>
      <c r="B4435" s="5" t="s">
        <v>81</v>
      </c>
      <c r="C4435" s="5" t="s">
        <v>1450</v>
      </c>
      <c r="D4435" s="5" t="s">
        <v>121</v>
      </c>
      <c r="E4435" s="5" t="s">
        <v>129</v>
      </c>
      <c r="F4435" s="5" t="s">
        <v>132</v>
      </c>
      <c r="G4435" s="5" t="s">
        <v>88</v>
      </c>
      <c r="H4435" s="5" t="s">
        <v>131</v>
      </c>
      <c r="I4435" s="150">
        <v>5104.4423828125</v>
      </c>
      <c r="J4435" s="150">
        <v>11276.6083984375</v>
      </c>
      <c r="K4435" s="150">
        <v>750.02142333984375</v>
      </c>
      <c r="L4435" s="150">
        <v>1456.7855224609375</v>
      </c>
      <c r="M4435" s="150">
        <v>6847.4111328125</v>
      </c>
      <c r="N4435" s="150">
        <v>6770.53271484375</v>
      </c>
      <c r="O4435" s="150">
        <v>4043.548095703125</v>
      </c>
      <c r="P4435" s="150">
        <v>4533.25244140625</v>
      </c>
      <c r="Q4435" s="150">
        <v>2191.0576171875</v>
      </c>
      <c r="R4435" s="150">
        <v>3337.41748046875</v>
      </c>
      <c r="S4435" s="150">
        <v>6170.84423828125</v>
      </c>
      <c r="T4435" s="150">
        <v>5656.119140625</v>
      </c>
      <c r="U4435" s="150">
        <v>1062.6480712890625</v>
      </c>
      <c r="V4435" s="150">
        <v>4186.5830078125</v>
      </c>
      <c r="W4435" s="150">
        <v>2412.734130859375</v>
      </c>
      <c r="X4435" s="150">
        <v>6765.22021484375</v>
      </c>
      <c r="Y4435" s="150">
        <v>27542.724609375</v>
      </c>
      <c r="Z4435" s="150">
        <v>4923.15185546875</v>
      </c>
      <c r="AA4435" s="150">
        <v>44763.19140625</v>
      </c>
      <c r="AB4435" s="150">
        <v>1038.0540771484375</v>
      </c>
      <c r="AC4435" s="150">
        <v>5148.8798828125</v>
      </c>
      <c r="AD4435" s="150">
        <v>9710.291015625</v>
      </c>
      <c r="AE4435" s="150">
        <v>6588.95556640625</v>
      </c>
      <c r="AF4435" s="150">
        <v>15608.84375</v>
      </c>
      <c r="AG4435" s="150">
        <v>70964.140625</v>
      </c>
      <c r="AH4435" s="150">
        <v>14294.6787109375</v>
      </c>
      <c r="AI4435" s="150">
        <v>2888.38525390625</v>
      </c>
      <c r="AJ4435" s="150">
        <v>15919.5615234375</v>
      </c>
      <c r="AK4435" s="150">
        <v>2684.588623046875</v>
      </c>
      <c r="AL4435" s="150">
        <v>294640.65625</v>
      </c>
      <c r="AM4435" s="150">
        <v>231378.765625</v>
      </c>
      <c r="AN4435" s="150">
        <v>63261.8984375</v>
      </c>
      <c r="AO4435" s="5" t="s">
        <v>7652</v>
      </c>
    </row>
    <row r="4436" spans="1:41" ht="14.25" x14ac:dyDescent="0.45">
      <c r="A4436" s="150">
        <v>2020</v>
      </c>
      <c r="B4436" s="5" t="s">
        <v>81</v>
      </c>
      <c r="C4436" s="5" t="s">
        <v>1450</v>
      </c>
      <c r="D4436" s="5" t="s">
        <v>121</v>
      </c>
      <c r="E4436" s="5" t="s">
        <v>484</v>
      </c>
      <c r="F4436" s="5" t="s">
        <v>484</v>
      </c>
      <c r="G4436" s="5" t="s">
        <v>87</v>
      </c>
      <c r="H4436" s="5" t="s">
        <v>131</v>
      </c>
      <c r="I4436" s="150">
        <v>11809.677734375</v>
      </c>
      <c r="J4436" s="150">
        <v>49227</v>
      </c>
      <c r="K4436" s="150">
        <v>1141.2476806640625</v>
      </c>
      <c r="L4436" s="150">
        <v>3437</v>
      </c>
      <c r="M4436" s="150">
        <v>19344</v>
      </c>
      <c r="N4436" s="150">
        <v>29986.955078125</v>
      </c>
      <c r="O4436" s="150">
        <v>8528.833984375</v>
      </c>
      <c r="P4436" s="150">
        <v>26072.5546875</v>
      </c>
      <c r="Q4436" s="150">
        <v>3586.719970703125</v>
      </c>
      <c r="R4436" s="150">
        <v>9825.728515625</v>
      </c>
      <c r="S4436" s="150">
        <v>22462.220703125</v>
      </c>
      <c r="T4436" s="150">
        <v>17187.55078125</v>
      </c>
      <c r="U4436" s="150">
        <v>1882.9322509765625</v>
      </c>
      <c r="V4436" s="150">
        <v>12075</v>
      </c>
      <c r="W4436" s="150">
        <v>5335</v>
      </c>
      <c r="X4436" s="150">
        <v>16089.2041015625</v>
      </c>
      <c r="Y4436" s="150">
        <v>78413.6875</v>
      </c>
      <c r="Z4436" s="150">
        <v>19339.017578125</v>
      </c>
      <c r="AA4436" s="150">
        <v>208182.21875</v>
      </c>
      <c r="AB4436" s="150">
        <v>3258</v>
      </c>
      <c r="AC4436" s="150">
        <v>11012.337890625</v>
      </c>
      <c r="AD4436" s="150">
        <v>28191.599609375</v>
      </c>
      <c r="AE4436" s="150">
        <v>22855.73046875</v>
      </c>
      <c r="AF4436" s="150">
        <v>50765.72265625</v>
      </c>
      <c r="AG4436" s="150">
        <v>815133</v>
      </c>
      <c r="AH4436" s="150">
        <v>43116</v>
      </c>
      <c r="AI4436" s="150">
        <v>10620.1357421875</v>
      </c>
      <c r="AJ4436" s="150">
        <v>43322.12109375</v>
      </c>
      <c r="AK4436" s="150">
        <v>2211.199951171875</v>
      </c>
      <c r="AL4436" s="150">
        <v>1574412.5</v>
      </c>
      <c r="AM4436" s="150">
        <v>1396927.375</v>
      </c>
      <c r="AN4436" s="150">
        <v>177485</v>
      </c>
      <c r="AO4436" s="5" t="s">
        <v>7653</v>
      </c>
    </row>
    <row r="4437" spans="1:41" ht="14.25" x14ac:dyDescent="0.45">
      <c r="A4437" s="150">
        <v>2020</v>
      </c>
      <c r="B4437" s="5" t="s">
        <v>81</v>
      </c>
      <c r="C4437" s="5" t="s">
        <v>1450</v>
      </c>
      <c r="D4437" s="5" t="s">
        <v>121</v>
      </c>
      <c r="E4437" s="5" t="s">
        <v>484</v>
      </c>
      <c r="F4437" s="5" t="s">
        <v>484</v>
      </c>
      <c r="G4437" s="5" t="s">
        <v>88</v>
      </c>
      <c r="H4437" s="5" t="s">
        <v>131</v>
      </c>
      <c r="I4437" s="150">
        <v>11809.677734375</v>
      </c>
      <c r="J4437" s="150">
        <v>49227</v>
      </c>
      <c r="K4437" s="150">
        <v>1141.2476806640625</v>
      </c>
      <c r="L4437" s="150">
        <v>3437</v>
      </c>
      <c r="M4437" s="150">
        <v>19344</v>
      </c>
      <c r="N4437" s="150">
        <v>29986.955078125</v>
      </c>
      <c r="O4437" s="150">
        <v>8528.833984375</v>
      </c>
      <c r="P4437" s="150">
        <v>26072.5546875</v>
      </c>
      <c r="Q4437" s="150">
        <v>3586.719970703125</v>
      </c>
      <c r="R4437" s="150">
        <v>9825.728515625</v>
      </c>
      <c r="S4437" s="150">
        <v>22462.220703125</v>
      </c>
      <c r="T4437" s="150">
        <v>17187.55078125</v>
      </c>
      <c r="U4437" s="150">
        <v>1882.9322509765625</v>
      </c>
      <c r="V4437" s="150">
        <v>12075</v>
      </c>
      <c r="W4437" s="150">
        <v>5335</v>
      </c>
      <c r="X4437" s="150">
        <v>16089.2041015625</v>
      </c>
      <c r="Y4437" s="150">
        <v>78413.6875</v>
      </c>
      <c r="Z4437" s="150">
        <v>19339.017578125</v>
      </c>
      <c r="AA4437" s="150">
        <v>208182.21875</v>
      </c>
      <c r="AB4437" s="150">
        <v>3258</v>
      </c>
      <c r="AC4437" s="150">
        <v>11012.337890625</v>
      </c>
      <c r="AD4437" s="150">
        <v>28191.599609375</v>
      </c>
      <c r="AE4437" s="150">
        <v>22855.73046875</v>
      </c>
      <c r="AF4437" s="150">
        <v>50765.72265625</v>
      </c>
      <c r="AG4437" s="150">
        <v>815133</v>
      </c>
      <c r="AH4437" s="150">
        <v>43116</v>
      </c>
      <c r="AI4437" s="150">
        <v>10620.1357421875</v>
      </c>
      <c r="AJ4437" s="150">
        <v>43322.12109375</v>
      </c>
      <c r="AK4437" s="150">
        <v>2211.199951171875</v>
      </c>
      <c r="AL4437" s="150">
        <v>1574412.5</v>
      </c>
      <c r="AM4437" s="150">
        <v>1396927.375</v>
      </c>
      <c r="AN4437" s="150">
        <v>177485</v>
      </c>
      <c r="AO4437" s="5" t="s">
        <v>7654</v>
      </c>
    </row>
    <row r="4438" spans="1:41" ht="14.25" x14ac:dyDescent="0.45">
      <c r="A4438" s="150">
        <v>2020</v>
      </c>
      <c r="B4438" s="5" t="s">
        <v>81</v>
      </c>
      <c r="C4438" s="5" t="s">
        <v>1450</v>
      </c>
      <c r="D4438" s="5" t="s">
        <v>121</v>
      </c>
      <c r="E4438" s="5" t="s">
        <v>1452</v>
      </c>
      <c r="F4438" s="5" t="s">
        <v>1452</v>
      </c>
      <c r="G4438" s="5" t="s">
        <v>87</v>
      </c>
      <c r="H4438" s="5" t="s">
        <v>131</v>
      </c>
      <c r="I4438" s="150">
        <v>424.39999389648438</v>
      </c>
      <c r="J4438" s="150">
        <v>0</v>
      </c>
      <c r="K4438" s="150">
        <v>-38.373859405517578</v>
      </c>
      <c r="L4438" s="150">
        <v>0</v>
      </c>
      <c r="M4438" s="150">
        <v>0</v>
      </c>
      <c r="N4438" s="150">
        <v>0</v>
      </c>
      <c r="O4438" s="150">
        <v>0</v>
      </c>
      <c r="P4438" s="150">
        <v>0</v>
      </c>
      <c r="Q4438" s="150">
        <v>0</v>
      </c>
      <c r="R4438" s="150">
        <v>0</v>
      </c>
      <c r="S4438" s="150">
        <v>0</v>
      </c>
      <c r="T4438" s="150">
        <v>0</v>
      </c>
      <c r="U4438" s="150">
        <v>0</v>
      </c>
      <c r="V4438" s="150">
        <v>0</v>
      </c>
      <c r="W4438" s="150">
        <v>0</v>
      </c>
      <c r="X4438" s="150">
        <v>0</v>
      </c>
      <c r="Y4438" s="150">
        <v>0</v>
      </c>
      <c r="Z4438" s="150">
        <v>0</v>
      </c>
      <c r="AA4438" s="150">
        <v>0</v>
      </c>
      <c r="AB4438" s="150">
        <v>0</v>
      </c>
      <c r="AC4438" s="150">
        <v>0</v>
      </c>
      <c r="AD4438" s="150">
        <v>0</v>
      </c>
      <c r="AE4438" s="150">
        <v>0</v>
      </c>
      <c r="AF4438" s="150">
        <v>0</v>
      </c>
      <c r="AG4438" s="150">
        <v>0</v>
      </c>
      <c r="AH4438" s="150">
        <v>-6241</v>
      </c>
      <c r="AI4438" s="150">
        <v>0</v>
      </c>
      <c r="AJ4438" s="150">
        <v>0</v>
      </c>
      <c r="AK4438" s="150">
        <v>0</v>
      </c>
      <c r="AL4438" s="150">
        <v>-5854.9736328125</v>
      </c>
      <c r="AM4438" s="150">
        <v>424.39999389648438</v>
      </c>
      <c r="AN4438" s="150">
        <v>-6279.3740234375</v>
      </c>
      <c r="AO4438" s="5" t="s">
        <v>7655</v>
      </c>
    </row>
    <row r="4439" spans="1:41" ht="14.25" x14ac:dyDescent="0.45">
      <c r="A4439" s="150">
        <v>2020</v>
      </c>
      <c r="B4439" s="5" t="s">
        <v>81</v>
      </c>
      <c r="C4439" s="5" t="s">
        <v>1450</v>
      </c>
      <c r="D4439" s="5" t="s">
        <v>121</v>
      </c>
      <c r="E4439" s="5" t="s">
        <v>1452</v>
      </c>
      <c r="F4439" s="5" t="s">
        <v>1452</v>
      </c>
      <c r="G4439" s="5" t="s">
        <v>88</v>
      </c>
      <c r="H4439" s="5" t="s">
        <v>131</v>
      </c>
      <c r="I4439" s="150">
        <v>424.39999389648438</v>
      </c>
      <c r="J4439" s="150">
        <v>0</v>
      </c>
      <c r="K4439" s="150">
        <v>-38.373859405517578</v>
      </c>
      <c r="L4439" s="150">
        <v>0</v>
      </c>
      <c r="M4439" s="150">
        <v>0</v>
      </c>
      <c r="N4439" s="150">
        <v>0</v>
      </c>
      <c r="O4439" s="150">
        <v>0</v>
      </c>
      <c r="P4439" s="150">
        <v>0</v>
      </c>
      <c r="Q4439" s="150">
        <v>0</v>
      </c>
      <c r="R4439" s="150">
        <v>0</v>
      </c>
      <c r="S4439" s="150">
        <v>0</v>
      </c>
      <c r="T4439" s="150">
        <v>0</v>
      </c>
      <c r="U4439" s="150">
        <v>0</v>
      </c>
      <c r="V4439" s="150">
        <v>0</v>
      </c>
      <c r="W4439" s="150">
        <v>0</v>
      </c>
      <c r="X4439" s="150">
        <v>0</v>
      </c>
      <c r="Y4439" s="150">
        <v>0</v>
      </c>
      <c r="Z4439" s="150">
        <v>0</v>
      </c>
      <c r="AA4439" s="150">
        <v>0</v>
      </c>
      <c r="AB4439" s="150">
        <v>0</v>
      </c>
      <c r="AC4439" s="150">
        <v>0</v>
      </c>
      <c r="AD4439" s="150">
        <v>0</v>
      </c>
      <c r="AE4439" s="150">
        <v>0</v>
      </c>
      <c r="AF4439" s="150">
        <v>0</v>
      </c>
      <c r="AG4439" s="150">
        <v>0</v>
      </c>
      <c r="AH4439" s="150">
        <v>-6241</v>
      </c>
      <c r="AI4439" s="150">
        <v>0</v>
      </c>
      <c r="AJ4439" s="150">
        <v>0</v>
      </c>
      <c r="AK4439" s="150">
        <v>0</v>
      </c>
      <c r="AL4439" s="150">
        <v>-5854.9736328125</v>
      </c>
      <c r="AM4439" s="150">
        <v>424.39999389648438</v>
      </c>
      <c r="AN4439" s="150">
        <v>-6279.3740234375</v>
      </c>
      <c r="AO4439" s="5" t="s">
        <v>7656</v>
      </c>
    </row>
    <row r="4440" spans="1:41" ht="14.25" x14ac:dyDescent="0.45">
      <c r="A4440" s="150">
        <v>2020</v>
      </c>
      <c r="B4440" s="5" t="s">
        <v>81</v>
      </c>
      <c r="C4440" s="5" t="s">
        <v>1450</v>
      </c>
      <c r="D4440" s="5" t="s">
        <v>121</v>
      </c>
      <c r="E4440" s="5" t="s">
        <v>1453</v>
      </c>
      <c r="F4440" s="5" t="s">
        <v>1453</v>
      </c>
      <c r="G4440" s="5" t="s">
        <v>87</v>
      </c>
      <c r="H4440" s="5" t="s">
        <v>131</v>
      </c>
      <c r="I4440" s="150">
        <v>205600.28125</v>
      </c>
      <c r="J4440" s="150">
        <v>489854.34375</v>
      </c>
      <c r="K4440" s="150">
        <v>29995.072265625</v>
      </c>
      <c r="L4440" s="150">
        <v>60538</v>
      </c>
      <c r="M4440" s="150">
        <v>287274</v>
      </c>
      <c r="N4440" s="150">
        <v>292649.71875</v>
      </c>
      <c r="O4440" s="150">
        <v>166070.484375</v>
      </c>
      <c r="P4440" s="150">
        <v>202020.5625</v>
      </c>
      <c r="Q4440" s="150">
        <v>89033.421875</v>
      </c>
      <c r="R4440" s="150">
        <v>138572.609375</v>
      </c>
      <c r="S4440" s="150">
        <v>257287.3125</v>
      </c>
      <c r="T4440" s="150">
        <v>235985.796875</v>
      </c>
      <c r="U4440" s="150">
        <v>43349.1875</v>
      </c>
      <c r="V4440" s="150">
        <v>174395</v>
      </c>
      <c r="W4440" s="150">
        <v>98825</v>
      </c>
      <c r="X4440" s="150">
        <v>279360.5</v>
      </c>
      <c r="Y4440" s="150">
        <v>1150406.375</v>
      </c>
      <c r="Z4440" s="150">
        <v>210598.5625</v>
      </c>
      <c r="AA4440" s="150">
        <v>1962910.125</v>
      </c>
      <c r="AB4440" s="150">
        <v>43686.19921875</v>
      </c>
      <c r="AC4440" s="150">
        <v>210963.9375</v>
      </c>
      <c r="AD4440" s="150">
        <v>407982.4375</v>
      </c>
      <c r="AE4440" s="150">
        <v>280005.53125</v>
      </c>
      <c r="AF4440" s="150">
        <v>657346.375</v>
      </c>
      <c r="AG4440" s="150">
        <v>3564758</v>
      </c>
      <c r="AH4440" s="150">
        <v>599939</v>
      </c>
      <c r="AI4440" s="150">
        <v>123477.5078125</v>
      </c>
      <c r="AJ4440" s="150">
        <v>661486.9375</v>
      </c>
      <c r="AK4440" s="150">
        <v>105978.203125</v>
      </c>
      <c r="AL4440" s="150">
        <v>13030350</v>
      </c>
      <c r="AM4440" s="150">
        <v>10394489</v>
      </c>
      <c r="AN4440" s="150">
        <v>2635861.75</v>
      </c>
      <c r="AO4440" s="5" t="s">
        <v>7657</v>
      </c>
    </row>
    <row r="4441" spans="1:41" ht="14.25" x14ac:dyDescent="0.45">
      <c r="A4441" s="150">
        <v>2020</v>
      </c>
      <c r="B4441" s="5" t="s">
        <v>81</v>
      </c>
      <c r="C4441" s="5" t="s">
        <v>1450</v>
      </c>
      <c r="D4441" s="5" t="s">
        <v>121</v>
      </c>
      <c r="E4441" s="5" t="s">
        <v>1453</v>
      </c>
      <c r="F4441" s="5" t="s">
        <v>1453</v>
      </c>
      <c r="G4441" s="5" t="s">
        <v>88</v>
      </c>
      <c r="H4441" s="5" t="s">
        <v>131</v>
      </c>
      <c r="I4441" s="150">
        <v>205600.28125</v>
      </c>
      <c r="J4441" s="150">
        <v>489854.34375</v>
      </c>
      <c r="K4441" s="150">
        <v>29995.072265625</v>
      </c>
      <c r="L4441" s="150">
        <v>60538</v>
      </c>
      <c r="M4441" s="150">
        <v>287274</v>
      </c>
      <c r="N4441" s="150">
        <v>292649.71875</v>
      </c>
      <c r="O4441" s="150">
        <v>166070.484375</v>
      </c>
      <c r="P4441" s="150">
        <v>202020.5625</v>
      </c>
      <c r="Q4441" s="150">
        <v>89033.421875</v>
      </c>
      <c r="R4441" s="150">
        <v>138572.609375</v>
      </c>
      <c r="S4441" s="150">
        <v>257287.3125</v>
      </c>
      <c r="T4441" s="150">
        <v>235985.796875</v>
      </c>
      <c r="U4441" s="150">
        <v>43349.1875</v>
      </c>
      <c r="V4441" s="150">
        <v>174395</v>
      </c>
      <c r="W4441" s="150">
        <v>98825</v>
      </c>
      <c r="X4441" s="150">
        <v>279360.5</v>
      </c>
      <c r="Y4441" s="150">
        <v>1150406.375</v>
      </c>
      <c r="Z4441" s="150">
        <v>210598.5625</v>
      </c>
      <c r="AA4441" s="150">
        <v>1962910.125</v>
      </c>
      <c r="AB4441" s="150">
        <v>43686.19921875</v>
      </c>
      <c r="AC4441" s="150">
        <v>210963.9375</v>
      </c>
      <c r="AD4441" s="150">
        <v>407982.4375</v>
      </c>
      <c r="AE4441" s="150">
        <v>280005.53125</v>
      </c>
      <c r="AF4441" s="150">
        <v>657346.375</v>
      </c>
      <c r="AG4441" s="150">
        <v>3564758</v>
      </c>
      <c r="AH4441" s="150">
        <v>599939</v>
      </c>
      <c r="AI4441" s="150">
        <v>123477.5078125</v>
      </c>
      <c r="AJ4441" s="150">
        <v>661486.9375</v>
      </c>
      <c r="AK4441" s="150">
        <v>105978.203125</v>
      </c>
      <c r="AL4441" s="150">
        <v>13030350</v>
      </c>
      <c r="AM4441" s="150">
        <v>10394489</v>
      </c>
      <c r="AN4441" s="150">
        <v>2635861.75</v>
      </c>
      <c r="AO4441" s="5" t="s">
        <v>7658</v>
      </c>
    </row>
    <row r="4442" spans="1:41" ht="14.25" x14ac:dyDescent="0.45">
      <c r="A4442" s="150">
        <v>2020</v>
      </c>
      <c r="B4442" s="5" t="s">
        <v>81</v>
      </c>
      <c r="C4442" s="5" t="s">
        <v>1450</v>
      </c>
      <c r="D4442" s="5" t="s">
        <v>121</v>
      </c>
      <c r="E4442" s="5" t="s">
        <v>1454</v>
      </c>
      <c r="F4442" s="5" t="s">
        <v>1454</v>
      </c>
      <c r="G4442" s="5" t="s">
        <v>87</v>
      </c>
      <c r="H4442" s="5" t="s">
        <v>131</v>
      </c>
      <c r="I4442" s="150">
        <v>201494.546875</v>
      </c>
      <c r="J4442" s="150">
        <v>447072</v>
      </c>
      <c r="K4442" s="150">
        <v>29876.853515625</v>
      </c>
      <c r="L4442" s="150">
        <v>57848</v>
      </c>
      <c r="M4442" s="150">
        <v>270478</v>
      </c>
      <c r="N4442" s="150">
        <v>268447.5</v>
      </c>
      <c r="O4442" s="150">
        <v>161677.625</v>
      </c>
      <c r="P4442" s="150">
        <v>179636.671875</v>
      </c>
      <c r="Q4442" s="150">
        <v>86604.796875</v>
      </c>
      <c r="R4442" s="150">
        <v>133085.90625</v>
      </c>
      <c r="S4442" s="150">
        <v>243511</v>
      </c>
      <c r="T4442" s="150">
        <v>224287.640625</v>
      </c>
      <c r="U4442" s="150">
        <v>41933.73046875</v>
      </c>
      <c r="V4442" s="150">
        <v>165472</v>
      </c>
      <c r="W4442" s="150">
        <v>95283.203125</v>
      </c>
      <c r="X4442" s="150">
        <v>267167.21875</v>
      </c>
      <c r="Y4442" s="150">
        <v>1088531.375</v>
      </c>
      <c r="Z4442" s="150">
        <v>194442.09375</v>
      </c>
      <c r="AA4442" s="150">
        <v>1787099.875</v>
      </c>
      <c r="AB4442" s="150">
        <v>41069.2109375</v>
      </c>
      <c r="AC4442" s="150">
        <v>203756.875</v>
      </c>
      <c r="AD4442" s="150">
        <v>385009.40625</v>
      </c>
      <c r="AE4442" s="150">
        <v>261426.140625</v>
      </c>
      <c r="AF4442" s="150">
        <v>620045</v>
      </c>
      <c r="AG4442" s="150">
        <v>3075471</v>
      </c>
      <c r="AH4442" s="150">
        <v>569299.875</v>
      </c>
      <c r="AI4442" s="150">
        <v>114175.203125</v>
      </c>
      <c r="AJ4442" s="150">
        <v>629323</v>
      </c>
      <c r="AK4442" s="150">
        <v>105938</v>
      </c>
      <c r="AL4442" s="150">
        <v>11949464</v>
      </c>
      <c r="AM4442" s="150">
        <v>9441691</v>
      </c>
      <c r="AN4442" s="150">
        <v>2507773.25</v>
      </c>
      <c r="AO4442" s="5" t="s">
        <v>7659</v>
      </c>
    </row>
    <row r="4443" spans="1:41" ht="14.25" x14ac:dyDescent="0.45">
      <c r="A4443" s="150">
        <v>2020</v>
      </c>
      <c r="B4443" s="5" t="s">
        <v>81</v>
      </c>
      <c r="C4443" s="5" t="s">
        <v>1450</v>
      </c>
      <c r="D4443" s="5" t="s">
        <v>121</v>
      </c>
      <c r="E4443" s="5" t="s">
        <v>1454</v>
      </c>
      <c r="F4443" s="5" t="s">
        <v>1454</v>
      </c>
      <c r="G4443" s="5" t="s">
        <v>88</v>
      </c>
      <c r="H4443" s="5" t="s">
        <v>131</v>
      </c>
      <c r="I4443" s="150">
        <v>201494.546875</v>
      </c>
      <c r="J4443" s="150">
        <v>447072</v>
      </c>
      <c r="K4443" s="150">
        <v>29876.853515625</v>
      </c>
      <c r="L4443" s="150">
        <v>57848</v>
      </c>
      <c r="M4443" s="150">
        <v>270478</v>
      </c>
      <c r="N4443" s="150">
        <v>268447.5</v>
      </c>
      <c r="O4443" s="150">
        <v>161677.625</v>
      </c>
      <c r="P4443" s="150">
        <v>179636.671875</v>
      </c>
      <c r="Q4443" s="150">
        <v>86604.796875</v>
      </c>
      <c r="R4443" s="150">
        <v>133085.90625</v>
      </c>
      <c r="S4443" s="150">
        <v>243511</v>
      </c>
      <c r="T4443" s="150">
        <v>224287.640625</v>
      </c>
      <c r="U4443" s="150">
        <v>41933.73046875</v>
      </c>
      <c r="V4443" s="150">
        <v>165472</v>
      </c>
      <c r="W4443" s="150">
        <v>95283.203125</v>
      </c>
      <c r="X4443" s="150">
        <v>267167.21875</v>
      </c>
      <c r="Y4443" s="150">
        <v>1088531.375</v>
      </c>
      <c r="Z4443" s="150">
        <v>194442.09375</v>
      </c>
      <c r="AA4443" s="150">
        <v>1787099.875</v>
      </c>
      <c r="AB4443" s="150">
        <v>41069.2109375</v>
      </c>
      <c r="AC4443" s="150">
        <v>203756.875</v>
      </c>
      <c r="AD4443" s="150">
        <v>385009.40625</v>
      </c>
      <c r="AE4443" s="150">
        <v>261426.140625</v>
      </c>
      <c r="AF4443" s="150">
        <v>620045</v>
      </c>
      <c r="AG4443" s="150">
        <v>3075471</v>
      </c>
      <c r="AH4443" s="150">
        <v>569299.875</v>
      </c>
      <c r="AI4443" s="150">
        <v>114175.203125</v>
      </c>
      <c r="AJ4443" s="150">
        <v>629323</v>
      </c>
      <c r="AK4443" s="150">
        <v>105938</v>
      </c>
      <c r="AL4443" s="150">
        <v>11949464</v>
      </c>
      <c r="AM4443" s="150">
        <v>9441691</v>
      </c>
      <c r="AN4443" s="150">
        <v>2507773.25</v>
      </c>
      <c r="AO4443" s="5" t="s">
        <v>7660</v>
      </c>
    </row>
    <row r="4444" spans="1:41" ht="14.25" x14ac:dyDescent="0.45">
      <c r="A4444" s="150">
        <v>2021</v>
      </c>
      <c r="B4444" s="5" t="s">
        <v>6344</v>
      </c>
      <c r="C4444" s="5" t="s">
        <v>171</v>
      </c>
      <c r="D4444" s="5" t="s">
        <v>84</v>
      </c>
      <c r="E4444" s="5" t="s">
        <v>85</v>
      </c>
      <c r="F4444" s="5" t="s">
        <v>86</v>
      </c>
      <c r="G4444" s="5" t="s">
        <v>87</v>
      </c>
      <c r="H4444" s="5" t="s">
        <v>131</v>
      </c>
      <c r="I4444" s="150">
        <v>18268.925009751576</v>
      </c>
      <c r="J4444" s="150">
        <v>80528.900793052293</v>
      </c>
      <c r="K4444" s="150">
        <v>1723.0294142649752</v>
      </c>
      <c r="L4444" s="150">
        <v>6462.024122175595</v>
      </c>
      <c r="M4444" s="150">
        <v>55639.170257957012</v>
      </c>
      <c r="N4444" s="150">
        <v>17978.939131563831</v>
      </c>
      <c r="O4444" s="150">
        <v>9953.4087883072843</v>
      </c>
      <c r="P4444" s="150">
        <v>13627.12363749189</v>
      </c>
      <c r="Q4444" s="150">
        <v>4825.7748922441488</v>
      </c>
      <c r="R4444" s="150">
        <v>8425.4816733934131</v>
      </c>
      <c r="S4444" s="150">
        <v>29576.221517355665</v>
      </c>
      <c r="T4444" s="150">
        <v>12130.376501928671</v>
      </c>
      <c r="U4444" s="150">
        <v>1584.2712071324318</v>
      </c>
      <c r="V4444" s="150">
        <v>14533.921765755314</v>
      </c>
      <c r="W4444" s="150">
        <v>9752.4335523737227</v>
      </c>
      <c r="X4444" s="150">
        <v>22685.69862986272</v>
      </c>
      <c r="Y4444" s="150">
        <v>76592.116868306271</v>
      </c>
      <c r="Z4444" s="150">
        <v>17431.609927208476</v>
      </c>
      <c r="AA4444" s="150">
        <v>224598.86217986379</v>
      </c>
      <c r="AB4444" s="150">
        <v>2022.582827463835</v>
      </c>
      <c r="AC4444" s="150">
        <v>17492.189413279226</v>
      </c>
      <c r="AD4444" s="150">
        <v>17568.844980572358</v>
      </c>
      <c r="AE4444" s="150">
        <v>15308.599946837181</v>
      </c>
      <c r="AF4444" s="150">
        <v>51853.130166318486</v>
      </c>
      <c r="AG4444" s="150">
        <v>309422.401639699</v>
      </c>
      <c r="AH4444" s="150">
        <v>44892.962586306749</v>
      </c>
      <c r="AI4444" s="150">
        <v>6906.4802979322048</v>
      </c>
      <c r="AJ4444" s="150">
        <v>45023.086474632997</v>
      </c>
      <c r="AK4444" s="150">
        <v>3506.4929626512262</v>
      </c>
      <c r="AL4444" s="150">
        <v>1140315.125</v>
      </c>
      <c r="AM4444" s="150">
        <v>923957.3125</v>
      </c>
      <c r="AN4444" s="150">
        <v>216357.703125</v>
      </c>
      <c r="AO4444" s="5" t="s">
        <v>6740</v>
      </c>
    </row>
    <row r="4445" spans="1:41" ht="14.25" x14ac:dyDescent="0.45">
      <c r="A4445" s="150">
        <v>2021</v>
      </c>
      <c r="B4445" s="5" t="s">
        <v>7352</v>
      </c>
      <c r="C4445" s="5" t="s">
        <v>171</v>
      </c>
      <c r="D4445" s="5" t="s">
        <v>84</v>
      </c>
      <c r="E4445" s="5" t="s">
        <v>85</v>
      </c>
      <c r="F4445" s="5" t="s">
        <v>86</v>
      </c>
      <c r="G4445" s="5" t="s">
        <v>87</v>
      </c>
      <c r="H4445" s="5" t="s">
        <v>131</v>
      </c>
      <c r="I4445" s="150">
        <v>19150.833333333328</v>
      </c>
      <c r="J4445" s="150">
        <v>72496.770895590758</v>
      </c>
      <c r="K4445" s="150">
        <v>2179.4090608000001</v>
      </c>
      <c r="L4445" s="150">
        <v>7086.9989999999998</v>
      </c>
      <c r="M4445" s="150">
        <v>59470.539381914503</v>
      </c>
      <c r="N4445" s="150">
        <v>23444.23777435302</v>
      </c>
      <c r="O4445" s="150">
        <v>9499.8740899999993</v>
      </c>
      <c r="P4445" s="150">
        <v>15881.602000000001</v>
      </c>
      <c r="Q4445" s="150">
        <v>4642.0290235853035</v>
      </c>
      <c r="R4445" s="150">
        <v>8737.3342419057863</v>
      </c>
      <c r="S4445" s="150">
        <v>28902.994999999999</v>
      </c>
      <c r="T4445" s="150">
        <v>12447</v>
      </c>
      <c r="U4445" s="150">
        <v>1517</v>
      </c>
      <c r="V4445" s="150">
        <v>10310</v>
      </c>
      <c r="W4445" s="150">
        <v>13289</v>
      </c>
      <c r="X4445" s="150">
        <v>28657.8</v>
      </c>
      <c r="Y4445" s="150">
        <v>71892</v>
      </c>
      <c r="Z4445" s="150">
        <v>15770.396231975799</v>
      </c>
      <c r="AA4445" s="150">
        <v>228020</v>
      </c>
      <c r="AB4445" s="150">
        <v>2533</v>
      </c>
      <c r="AC4445" s="150">
        <v>26031.68849476636</v>
      </c>
      <c r="AD4445" s="150">
        <v>24102.775106911951</v>
      </c>
      <c r="AE4445" s="150">
        <v>12411.125973808001</v>
      </c>
      <c r="AF4445" s="150">
        <v>58081.1937737318</v>
      </c>
      <c r="AG4445" s="150">
        <v>322922</v>
      </c>
      <c r="AH4445" s="150">
        <v>51239.402909999997</v>
      </c>
      <c r="AI4445" s="150">
        <v>18098.798456909</v>
      </c>
      <c r="AJ4445" s="150">
        <v>51074.621912848866</v>
      </c>
      <c r="AK4445" s="150">
        <v>4307</v>
      </c>
      <c r="AL4445" s="150">
        <v>1204197.375</v>
      </c>
      <c r="AM4445" s="150">
        <v>949469.8125</v>
      </c>
      <c r="AN4445" s="150">
        <v>254727.59375</v>
      </c>
      <c r="AO4445" s="5" t="s">
        <v>7661</v>
      </c>
    </row>
    <row r="4446" spans="1:41" ht="14.25" x14ac:dyDescent="0.45">
      <c r="A4446" s="150">
        <v>2021</v>
      </c>
      <c r="B4446" s="5" t="s">
        <v>1478</v>
      </c>
      <c r="C4446" s="5" t="s">
        <v>171</v>
      </c>
      <c r="D4446" s="5" t="s">
        <v>84</v>
      </c>
      <c r="E4446" s="5" t="s">
        <v>85</v>
      </c>
      <c r="F4446" s="5" t="s">
        <v>86</v>
      </c>
      <c r="G4446" s="5" t="s">
        <v>87</v>
      </c>
      <c r="H4446" s="5" t="s">
        <v>131</v>
      </c>
      <c r="I4446" s="150">
        <v>9122.0892663974792</v>
      </c>
      <c r="J4446" s="150">
        <v>22280.609838769476</v>
      </c>
      <c r="K4446" s="150">
        <v>955.73517938776922</v>
      </c>
      <c r="L4446" s="150">
        <v>3438.343669460095</v>
      </c>
      <c r="M4446" s="150">
        <v>21575.918172865546</v>
      </c>
      <c r="N4446" s="150">
        <v>18363.905666544386</v>
      </c>
      <c r="O4446" s="150">
        <v>9361.2616934590333</v>
      </c>
      <c r="P4446" s="150">
        <v>11226.119032220216</v>
      </c>
      <c r="Q4446" s="150">
        <v>5485.6838728075973</v>
      </c>
      <c r="R4446" s="150">
        <v>6576.2019815476506</v>
      </c>
      <c r="S4446" s="150">
        <v>20084.076597342781</v>
      </c>
      <c r="T4446" s="150">
        <v>13046.360942727018</v>
      </c>
      <c r="U4446" s="150">
        <v>2136.0105515232672</v>
      </c>
      <c r="V4446" s="150">
        <v>5848.4084049523854</v>
      </c>
      <c r="W4446" s="150">
        <v>4688.8598198397549</v>
      </c>
      <c r="X4446" s="150">
        <v>14192.232582483683</v>
      </c>
      <c r="Y4446" s="150">
        <v>48919.340853096175</v>
      </c>
      <c r="Z4446" s="150">
        <v>15050.693640549927</v>
      </c>
      <c r="AA4446" s="150">
        <v>180356.82562139354</v>
      </c>
      <c r="AB4446" s="150">
        <v>0</v>
      </c>
      <c r="AC4446" s="150">
        <v>13146.741923766933</v>
      </c>
      <c r="AD4446" s="150">
        <v>18571.820819253815</v>
      </c>
      <c r="AE4446" s="150">
        <v>23068.461978460968</v>
      </c>
      <c r="AF4446" s="150">
        <v>39686.404511478169</v>
      </c>
      <c r="AG4446" s="150">
        <v>158663.24493455936</v>
      </c>
      <c r="AH4446" s="150">
        <v>38934.479603586769</v>
      </c>
      <c r="AI4446" s="150">
        <v>4051.3130629217003</v>
      </c>
      <c r="AJ4446" s="150">
        <v>49634.191871922456</v>
      </c>
      <c r="AK4446" s="150">
        <v>2878.605271025885</v>
      </c>
      <c r="AL4446" s="150">
        <v>761344</v>
      </c>
      <c r="AM4446" s="150">
        <v>613003.25</v>
      </c>
      <c r="AN4446" s="150">
        <v>148340.671875</v>
      </c>
      <c r="AO4446" s="5" t="s">
        <v>2895</v>
      </c>
    </row>
    <row r="4447" spans="1:41" ht="14.25" x14ac:dyDescent="0.45">
      <c r="A4447" s="150">
        <v>2021</v>
      </c>
      <c r="B4447" s="5" t="s">
        <v>582</v>
      </c>
      <c r="C4447" s="5" t="s">
        <v>171</v>
      </c>
      <c r="D4447" s="5" t="s">
        <v>84</v>
      </c>
      <c r="E4447" s="5" t="s">
        <v>85</v>
      </c>
      <c r="F4447" s="5" t="s">
        <v>86</v>
      </c>
      <c r="G4447" s="5" t="s">
        <v>87</v>
      </c>
      <c r="H4447" s="5" t="s">
        <v>131</v>
      </c>
      <c r="I4447" s="150">
        <v>11185.892151931115</v>
      </c>
      <c r="J4447" s="150">
        <v>37983.355314986373</v>
      </c>
      <c r="K4447" s="150">
        <v>945.64833343503881</v>
      </c>
      <c r="L4447" s="150">
        <v>2419.9442298942699</v>
      </c>
      <c r="M4447" s="150">
        <v>23240.396350394058</v>
      </c>
      <c r="N4447" s="150">
        <v>16388.625988905471</v>
      </c>
      <c r="O4447" s="150">
        <v>9387.2623229301134</v>
      </c>
      <c r="P4447" s="150">
        <v>8569.8818634183554</v>
      </c>
      <c r="Q4447" s="150">
        <v>4087.1240316887429</v>
      </c>
      <c r="R4447" s="150">
        <v>7624.5921345164506</v>
      </c>
      <c r="S4447" s="150">
        <v>28382.697786182078</v>
      </c>
      <c r="T4447" s="150">
        <v>12136.006357070688</v>
      </c>
      <c r="U4447" s="150">
        <v>1812.8647950592022</v>
      </c>
      <c r="V4447" s="150">
        <v>10089.520648468058</v>
      </c>
      <c r="W4447" s="150">
        <v>6357.1683714039091</v>
      </c>
      <c r="X4447" s="150">
        <v>12468.618955407257</v>
      </c>
      <c r="Y4447" s="150">
        <v>49366.304055880042</v>
      </c>
      <c r="Z4447" s="150">
        <v>15101.069665069859</v>
      </c>
      <c r="AA4447" s="150">
        <v>221262.80336972131</v>
      </c>
      <c r="AB4447" s="150">
        <v>1238.1629300820048</v>
      </c>
      <c r="AC4447" s="150">
        <v>12183.017259907481</v>
      </c>
      <c r="AD4447" s="150">
        <v>16084.631948098649</v>
      </c>
      <c r="AE4447" s="150">
        <v>15496.087771230172</v>
      </c>
      <c r="AF4447" s="150">
        <v>39018.395712594349</v>
      </c>
      <c r="AG4447" s="150">
        <v>192016.85274398889</v>
      </c>
      <c r="AH4447" s="150">
        <v>34453.701809534497</v>
      </c>
      <c r="AI4447" s="150">
        <v>3928.1003656172766</v>
      </c>
      <c r="AJ4447" s="150">
        <v>41309.625711737215</v>
      </c>
      <c r="AK4447" s="150">
        <v>2818.9698666943677</v>
      </c>
      <c r="AL4447" s="150">
        <v>837357.375</v>
      </c>
      <c r="AM4447" s="150">
        <v>685916</v>
      </c>
      <c r="AN4447" s="150">
        <v>151441.359375</v>
      </c>
      <c r="AO4447" s="5" t="s">
        <v>1070</v>
      </c>
    </row>
    <row r="4448" spans="1:41" ht="14.25" x14ac:dyDescent="0.45">
      <c r="A4448" s="150">
        <v>2021</v>
      </c>
      <c r="B4448" s="5" t="s">
        <v>4024</v>
      </c>
      <c r="C4448" s="5" t="s">
        <v>171</v>
      </c>
      <c r="D4448" s="5" t="s">
        <v>84</v>
      </c>
      <c r="E4448" s="5" t="s">
        <v>85</v>
      </c>
      <c r="F4448" s="5" t="s">
        <v>86</v>
      </c>
      <c r="G4448" s="5" t="s">
        <v>87</v>
      </c>
      <c r="H4448" s="5" t="s">
        <v>131</v>
      </c>
      <c r="I4448" s="150">
        <v>14812.988309763583</v>
      </c>
      <c r="J4448" s="150">
        <v>62789.464671976035</v>
      </c>
      <c r="K4448" s="150">
        <v>983.92853797475459</v>
      </c>
      <c r="L4448" s="150">
        <v>2718.2288958959944</v>
      </c>
      <c r="M4448" s="150">
        <v>28709.365610325989</v>
      </c>
      <c r="N4448" s="150">
        <v>17712.988659171333</v>
      </c>
      <c r="O4448" s="150">
        <v>9451.3224416109078</v>
      </c>
      <c r="P4448" s="150">
        <v>12006.412164702942</v>
      </c>
      <c r="Q4448" s="150">
        <v>6517.6836408260369</v>
      </c>
      <c r="R4448" s="150">
        <v>8066.3089028959084</v>
      </c>
      <c r="S4448" s="150">
        <v>20079.912709888038</v>
      </c>
      <c r="T4448" s="150">
        <v>11386.809603703618</v>
      </c>
      <c r="U4448" s="150">
        <v>1627.9621616316406</v>
      </c>
      <c r="V4448" s="150">
        <v>8492.7748588193244</v>
      </c>
      <c r="W4448" s="150">
        <v>5508.9438956825479</v>
      </c>
      <c r="X4448" s="150">
        <v>14430.880687620174</v>
      </c>
      <c r="Y4448" s="150">
        <v>51137.864412642346</v>
      </c>
      <c r="Z4448" s="150">
        <v>21653.871184620228</v>
      </c>
      <c r="AA4448" s="150">
        <v>221543.49866109376</v>
      </c>
      <c r="AB4448" s="150">
        <v>1247.4512277278111</v>
      </c>
      <c r="AC4448" s="150">
        <v>13654.130381493491</v>
      </c>
      <c r="AD4448" s="150">
        <v>18389.77571994242</v>
      </c>
      <c r="AE4448" s="150">
        <v>16785.401520328895</v>
      </c>
      <c r="AF4448" s="150">
        <v>42530.777886105461</v>
      </c>
      <c r="AG4448" s="150">
        <v>208762.1429691076</v>
      </c>
      <c r="AH4448" s="150">
        <v>33608.668915824499</v>
      </c>
      <c r="AI4448" s="150">
        <v>4446.5356267194175</v>
      </c>
      <c r="AJ4448" s="150">
        <v>38714.181911062478</v>
      </c>
      <c r="AK4448" s="150">
        <v>2731.6442345264859</v>
      </c>
      <c r="AL4448" s="150">
        <v>900501.875</v>
      </c>
      <c r="AM4448" s="150">
        <v>749526.6875</v>
      </c>
      <c r="AN4448" s="150">
        <v>150975.234375</v>
      </c>
      <c r="AO4448" s="5" t="s">
        <v>4497</v>
      </c>
    </row>
    <row r="4449" spans="1:41" ht="14.25" x14ac:dyDescent="0.45">
      <c r="A4449" s="150">
        <v>2021</v>
      </c>
      <c r="B4449" s="5" t="s">
        <v>1476</v>
      </c>
      <c r="C4449" s="5" t="s">
        <v>171</v>
      </c>
      <c r="D4449" s="5" t="s">
        <v>84</v>
      </c>
      <c r="E4449" s="5" t="s">
        <v>85</v>
      </c>
      <c r="F4449" s="5" t="s">
        <v>86</v>
      </c>
      <c r="G4449" s="5" t="s">
        <v>87</v>
      </c>
      <c r="H4449" s="5" t="s">
        <v>131</v>
      </c>
      <c r="I4449" s="150">
        <v>6589.2279848983226</v>
      </c>
      <c r="J4449" s="150">
        <v>32525.164830174628</v>
      </c>
      <c r="K4449" s="150">
        <v>1186.7142744970176</v>
      </c>
      <c r="L4449" s="150">
        <v>3142.7968248147313</v>
      </c>
      <c r="M4449" s="150">
        <v>14753.483477844675</v>
      </c>
      <c r="N4449" s="150">
        <v>12650.180614370704</v>
      </c>
      <c r="O4449" s="150">
        <v>7805.1564793026819</v>
      </c>
      <c r="P4449" s="150">
        <v>8902.7764558214076</v>
      </c>
      <c r="Q4449" s="150">
        <v>4585.2413721238481</v>
      </c>
      <c r="R4449" s="150">
        <v>8545.0023520077739</v>
      </c>
      <c r="S4449" s="150">
        <v>22124.176724032572</v>
      </c>
      <c r="T4449" s="150">
        <v>12601.429762931122</v>
      </c>
      <c r="U4449" s="150">
        <v>2627.2752794798134</v>
      </c>
      <c r="V4449" s="150">
        <v>6436.8059679904491</v>
      </c>
      <c r="W4449" s="150">
        <v>4693.6303619250029</v>
      </c>
      <c r="X4449" s="150">
        <v>12952.530912392042</v>
      </c>
      <c r="Y4449" s="150">
        <v>63233.362442923652</v>
      </c>
      <c r="Z4449" s="150">
        <v>11938.514959236561</v>
      </c>
      <c r="AA4449" s="150">
        <v>168159.79510497281</v>
      </c>
      <c r="AB4449" s="150">
        <v>1423.8151896870436</v>
      </c>
      <c r="AC4449" s="150">
        <v>13143.098199043048</v>
      </c>
      <c r="AD4449" s="150">
        <v>20350.138697701183</v>
      </c>
      <c r="AE4449" s="150">
        <v>17737.930762871783</v>
      </c>
      <c r="AF4449" s="150">
        <v>40403.376214422417</v>
      </c>
      <c r="AG4449" s="150">
        <v>160246.47671876714</v>
      </c>
      <c r="AH4449" s="150">
        <v>41029.810038331074</v>
      </c>
      <c r="AI4449" s="150">
        <v>3598.8531769914648</v>
      </c>
      <c r="AJ4449" s="150">
        <v>47020.068251008437</v>
      </c>
      <c r="AK4449" s="150">
        <v>3001.2620948288486</v>
      </c>
      <c r="AL4449" s="150">
        <v>753408.125</v>
      </c>
      <c r="AM4449" s="150">
        <v>607887.0625</v>
      </c>
      <c r="AN4449" s="150">
        <v>145521</v>
      </c>
      <c r="AO4449" s="5" t="s">
        <v>2893</v>
      </c>
    </row>
    <row r="4450" spans="1:41" ht="14.25" x14ac:dyDescent="0.45">
      <c r="A4450" s="150">
        <v>2021</v>
      </c>
      <c r="B4450" s="5" t="s">
        <v>1477</v>
      </c>
      <c r="C4450" s="5" t="s">
        <v>171</v>
      </c>
      <c r="D4450" s="5" t="s">
        <v>84</v>
      </c>
      <c r="E4450" s="5" t="s">
        <v>85</v>
      </c>
      <c r="F4450" s="5" t="s">
        <v>86</v>
      </c>
      <c r="G4450" s="5" t="s">
        <v>87</v>
      </c>
      <c r="H4450" s="5" t="s">
        <v>131</v>
      </c>
      <c r="I4450" s="150">
        <v>10960.355828278653</v>
      </c>
      <c r="J4450" s="150">
        <v>20336.744355737032</v>
      </c>
      <c r="K4450" s="150">
        <v>984.14941447902436</v>
      </c>
      <c r="L4450" s="150">
        <v>3344.9222870425633</v>
      </c>
      <c r="M4450" s="150">
        <v>39901.611400770387</v>
      </c>
      <c r="N4450" s="150">
        <v>14080.213815729539</v>
      </c>
      <c r="O4450" s="150">
        <v>8818.215898169281</v>
      </c>
      <c r="P4450" s="150">
        <v>9632.1468299200133</v>
      </c>
      <c r="Q4450" s="150">
        <v>4859.3470575757428</v>
      </c>
      <c r="R4450" s="150">
        <v>8533.0115857330202</v>
      </c>
      <c r="S4450" s="150">
        <v>22238.592315794773</v>
      </c>
      <c r="T4450" s="150">
        <v>11958.008247013206</v>
      </c>
      <c r="U4450" s="150">
        <v>2225.6005433459381</v>
      </c>
      <c r="V4450" s="150">
        <v>7455.8211063181989</v>
      </c>
      <c r="W4450" s="150">
        <v>7422.6208851068577</v>
      </c>
      <c r="X4450" s="150">
        <v>12467.307846194381</v>
      </c>
      <c r="Y4450" s="150">
        <v>57869.171293552747</v>
      </c>
      <c r="Z4450" s="150">
        <v>13456.761090268008</v>
      </c>
      <c r="AA4450" s="150">
        <v>182789.92200529034</v>
      </c>
      <c r="AB4450" s="150">
        <v>0</v>
      </c>
      <c r="AC4450" s="150">
        <v>12619.048365774719</v>
      </c>
      <c r="AD4450" s="150">
        <v>21360.064866345234</v>
      </c>
      <c r="AE4450" s="150">
        <v>23749.159719873736</v>
      </c>
      <c r="AF4450" s="150">
        <v>38129.595316276725</v>
      </c>
      <c r="AG4450" s="150">
        <v>210473.98809147972</v>
      </c>
      <c r="AH4450" s="150">
        <v>43834.05444496862</v>
      </c>
      <c r="AI4450" s="150">
        <v>4993.0761257483991</v>
      </c>
      <c r="AJ4450" s="150">
        <v>45635.027544045428</v>
      </c>
      <c r="AK4450" s="150">
        <v>3462.4865166131726</v>
      </c>
      <c r="AL4450" s="150">
        <v>843591.0625</v>
      </c>
      <c r="AM4450" s="150">
        <v>666150.8125</v>
      </c>
      <c r="AN4450" s="150">
        <v>177440.171875</v>
      </c>
      <c r="AO4450" s="5" t="s">
        <v>2894</v>
      </c>
    </row>
    <row r="4451" spans="1:41" ht="14.25" x14ac:dyDescent="0.45">
      <c r="A4451" s="150">
        <v>2021</v>
      </c>
      <c r="B4451" s="5" t="s">
        <v>4980</v>
      </c>
      <c r="C4451" s="5" t="s">
        <v>171</v>
      </c>
      <c r="D4451" s="5" t="s">
        <v>84</v>
      </c>
      <c r="E4451" s="5" t="s">
        <v>85</v>
      </c>
      <c r="F4451" s="5" t="s">
        <v>86</v>
      </c>
      <c r="G4451" s="5" t="s">
        <v>87</v>
      </c>
      <c r="H4451" s="5" t="s">
        <v>131</v>
      </c>
      <c r="I4451" s="150">
        <v>18428.245730400595</v>
      </c>
      <c r="J4451" s="150">
        <v>74719.292851192615</v>
      </c>
      <c r="K4451" s="150">
        <v>1201.420442863528</v>
      </c>
      <c r="L4451" s="150">
        <v>3102.6073050381706</v>
      </c>
      <c r="M4451" s="150">
        <v>32636.845713246592</v>
      </c>
      <c r="N4451" s="150">
        <v>19581.837413093035</v>
      </c>
      <c r="O4451" s="150">
        <v>10257.626960798541</v>
      </c>
      <c r="P4451" s="150">
        <v>12344.369631795846</v>
      </c>
      <c r="Q4451" s="150">
        <v>5243.9117952763427</v>
      </c>
      <c r="R4451" s="150">
        <v>8868.2627699310542</v>
      </c>
      <c r="S4451" s="150">
        <v>17145.657826969884</v>
      </c>
      <c r="T4451" s="150">
        <v>12255.146100135493</v>
      </c>
      <c r="U4451" s="150">
        <v>1542.2963887731764</v>
      </c>
      <c r="V4451" s="150">
        <v>12633.345829349681</v>
      </c>
      <c r="W4451" s="150">
        <v>9915.3644884789192</v>
      </c>
      <c r="X4451" s="150">
        <v>21986.593996711497</v>
      </c>
      <c r="Y4451" s="150">
        <v>62924.428484577751</v>
      </c>
      <c r="Z4451" s="150">
        <v>16764.87548790043</v>
      </c>
      <c r="AA4451" s="150">
        <v>207055.39715507868</v>
      </c>
      <c r="AB4451" s="150">
        <v>1970.0097315613662</v>
      </c>
      <c r="AC4451" s="150">
        <v>14873.937735462048</v>
      </c>
      <c r="AD4451" s="150">
        <v>18956.958244946174</v>
      </c>
      <c r="AE4451" s="150">
        <v>23077.293986783068</v>
      </c>
      <c r="AF4451" s="150">
        <v>49691.168423813404</v>
      </c>
      <c r="AG4451" s="150">
        <v>230795.59464210295</v>
      </c>
      <c r="AH4451" s="150">
        <v>37197.365567754161</v>
      </c>
      <c r="AI4451" s="150">
        <v>8512.1276101688982</v>
      </c>
      <c r="AJ4451" s="150">
        <v>50492.297552943703</v>
      </c>
      <c r="AK4451" s="150">
        <v>3080.3788529868634</v>
      </c>
      <c r="AL4451" s="150">
        <v>987254.6875</v>
      </c>
      <c r="AM4451" s="150">
        <v>812139.1875</v>
      </c>
      <c r="AN4451" s="150">
        <v>175115.484375</v>
      </c>
      <c r="AO4451" s="5" t="s">
        <v>5762</v>
      </c>
    </row>
    <row r="4452" spans="1:41" ht="14.25" x14ac:dyDescent="0.45">
      <c r="A4452" s="150">
        <v>2021</v>
      </c>
      <c r="B4452" s="5" t="s">
        <v>4980</v>
      </c>
      <c r="C4452" s="5" t="s">
        <v>171</v>
      </c>
      <c r="D4452" s="5" t="s">
        <v>84</v>
      </c>
      <c r="E4452" s="5" t="s">
        <v>85</v>
      </c>
      <c r="F4452" s="5" t="s">
        <v>86</v>
      </c>
      <c r="G4452" s="5" t="s">
        <v>88</v>
      </c>
      <c r="H4452" s="5" t="s">
        <v>131</v>
      </c>
      <c r="I4452" s="150">
        <v>18563.409495338339</v>
      </c>
      <c r="J4452" s="150">
        <v>73000.785370794139</v>
      </c>
      <c r="K4452" s="150">
        <v>1180</v>
      </c>
      <c r="L4452" s="150">
        <v>3130.5746029093202</v>
      </c>
      <c r="M4452" s="150">
        <v>32231.592000000001</v>
      </c>
      <c r="N4452" s="150">
        <v>19338.66995019239</v>
      </c>
      <c r="O4452" s="150">
        <v>10130.25737822657</v>
      </c>
      <c r="P4452" s="150">
        <v>12215.365335639999</v>
      </c>
      <c r="Q4452" s="150">
        <v>5194.0395348562788</v>
      </c>
      <c r="R4452" s="150">
        <v>8744.0960108587242</v>
      </c>
      <c r="S4452" s="150">
        <v>16816.71668561544</v>
      </c>
      <c r="T4452" s="150">
        <v>12333.609058</v>
      </c>
      <c r="U4452" s="150">
        <v>1493.4264000000001</v>
      </c>
      <c r="V4452" s="150">
        <v>12509</v>
      </c>
      <c r="W4452" s="150">
        <v>9792.2448000000004</v>
      </c>
      <c r="X4452" s="150">
        <v>22331.34954777742</v>
      </c>
      <c r="Y4452" s="150">
        <v>63084.360810087441</v>
      </c>
      <c r="Z4452" s="150">
        <v>16556.689087807448</v>
      </c>
      <c r="AA4452" s="150">
        <v>216483</v>
      </c>
      <c r="AB4452" s="150">
        <v>1910</v>
      </c>
      <c r="AC4452" s="150">
        <v>14689.247170000001</v>
      </c>
      <c r="AD4452" s="150">
        <v>18776.7963628584</v>
      </c>
      <c r="AE4452" s="150">
        <v>22790.741813144828</v>
      </c>
      <c r="AF4452" s="150">
        <v>50139.090952267943</v>
      </c>
      <c r="AG4452" s="150">
        <v>235855</v>
      </c>
      <c r="AH4452" s="150">
        <v>37746.920819428582</v>
      </c>
      <c r="AI4452" s="150">
        <v>8406.4320000000007</v>
      </c>
      <c r="AJ4452" s="150">
        <v>51879.890996640002</v>
      </c>
      <c r="AK4452" s="150">
        <v>3042</v>
      </c>
      <c r="AL4452" s="150">
        <v>1000365.3125</v>
      </c>
      <c r="AM4452" s="150">
        <v>825667.375</v>
      </c>
      <c r="AN4452" s="150">
        <v>174697.921875</v>
      </c>
      <c r="AO4452" s="5" t="s">
        <v>5763</v>
      </c>
    </row>
    <row r="4453" spans="1:41" ht="14.25" x14ac:dyDescent="0.45">
      <c r="A4453" s="150">
        <v>2021</v>
      </c>
      <c r="B4453" s="5" t="s">
        <v>7352</v>
      </c>
      <c r="C4453" s="5" t="s">
        <v>171</v>
      </c>
      <c r="D4453" s="5" t="s">
        <v>84</v>
      </c>
      <c r="E4453" s="5" t="s">
        <v>85</v>
      </c>
      <c r="F4453" s="5" t="s">
        <v>86</v>
      </c>
      <c r="G4453" s="5" t="s">
        <v>88</v>
      </c>
      <c r="H4453" s="5" t="s">
        <v>131</v>
      </c>
      <c r="I4453" s="150">
        <v>18122.93418</v>
      </c>
      <c r="J4453" s="150">
        <v>74028.523330344062</v>
      </c>
      <c r="K4453" s="150">
        <v>2179.4105408</v>
      </c>
      <c r="L4453" s="150">
        <v>7236.5346788999996</v>
      </c>
      <c r="M4453" s="150">
        <v>59470.539381914503</v>
      </c>
      <c r="N4453" s="150">
        <v>23444.23777435302</v>
      </c>
      <c r="O4453" s="150">
        <v>9499.8740899999993</v>
      </c>
      <c r="P4453" s="150">
        <v>15881.602000000001</v>
      </c>
      <c r="Q4453" s="150">
        <v>4642.0290235853035</v>
      </c>
      <c r="R4453" s="150">
        <v>8737.3342419057863</v>
      </c>
      <c r="S4453" s="150">
        <v>28902.994999999999</v>
      </c>
      <c r="T4453" s="150">
        <v>12689.53876662927</v>
      </c>
      <c r="U4453" s="150">
        <v>1517</v>
      </c>
      <c r="V4453" s="150">
        <v>10310</v>
      </c>
      <c r="W4453" s="150">
        <v>13289</v>
      </c>
      <c r="X4453" s="150">
        <v>28658</v>
      </c>
      <c r="Y4453" s="150">
        <v>71892</v>
      </c>
      <c r="Z4453" s="150">
        <v>15770.396231975799</v>
      </c>
      <c r="AA4453" s="150">
        <v>233370</v>
      </c>
      <c r="AB4453" s="150">
        <v>2533</v>
      </c>
      <c r="AC4453" s="150">
        <v>26032</v>
      </c>
      <c r="AD4453" s="150">
        <v>24102.775106911951</v>
      </c>
      <c r="AE4453" s="150">
        <v>12257.926973808</v>
      </c>
      <c r="AF4453" s="150">
        <v>56761.60661160398</v>
      </c>
      <c r="AG4453" s="150">
        <v>329381</v>
      </c>
      <c r="AH4453" s="150">
        <v>51239.402909999997</v>
      </c>
      <c r="AI4453" s="150">
        <v>18098.798456909</v>
      </c>
      <c r="AJ4453" s="150">
        <v>52096.114351105862</v>
      </c>
      <c r="AK4453" s="150">
        <v>4307</v>
      </c>
      <c r="AL4453" s="150">
        <v>1216451.5</v>
      </c>
      <c r="AM4453" s="150">
        <v>961481.25</v>
      </c>
      <c r="AN4453" s="150">
        <v>254970.328125</v>
      </c>
      <c r="AO4453" s="5" t="s">
        <v>7662</v>
      </c>
    </row>
    <row r="4454" spans="1:41" ht="14.25" x14ac:dyDescent="0.45">
      <c r="A4454" s="150">
        <v>2021</v>
      </c>
      <c r="B4454" s="5" t="s">
        <v>1477</v>
      </c>
      <c r="C4454" s="5" t="s">
        <v>171</v>
      </c>
      <c r="D4454" s="5" t="s">
        <v>84</v>
      </c>
      <c r="E4454" s="5" t="s">
        <v>85</v>
      </c>
      <c r="F4454" s="5" t="s">
        <v>86</v>
      </c>
      <c r="G4454" s="5" t="s">
        <v>88</v>
      </c>
      <c r="H4454" s="5" t="s">
        <v>131</v>
      </c>
      <c r="I4454" s="150">
        <v>9428.4842399999998</v>
      </c>
      <c r="J4454" s="150">
        <v>20090.96</v>
      </c>
      <c r="K4454" s="150">
        <v>971.45658905929554</v>
      </c>
      <c r="L4454" s="150">
        <v>3291.2606999999998</v>
      </c>
      <c r="M4454" s="150">
        <v>38718.150086694222</v>
      </c>
      <c r="N4454" s="150">
        <v>13773.224612094669</v>
      </c>
      <c r="O4454" s="150">
        <v>8839</v>
      </c>
      <c r="P4454" s="150">
        <v>10422</v>
      </c>
      <c r="Q4454" s="150">
        <v>5294.9027478914486</v>
      </c>
      <c r="R4454" s="150">
        <v>8611.4172870524289</v>
      </c>
      <c r="S4454" s="150">
        <v>23872.211641951071</v>
      </c>
      <c r="T4454" s="150">
        <v>12283.950000067931</v>
      </c>
      <c r="U4454" s="150">
        <v>2134.9449295681129</v>
      </c>
      <c r="V4454" s="150">
        <v>7222</v>
      </c>
      <c r="W4454" s="150">
        <v>7049.7767445926402</v>
      </c>
      <c r="X4454" s="150">
        <v>12921.4558814635</v>
      </c>
      <c r="Y4454" s="150">
        <v>59776</v>
      </c>
      <c r="Z4454" s="150">
        <v>14765.049000000001</v>
      </c>
      <c r="AA4454" s="150">
        <v>179796.0890633958</v>
      </c>
      <c r="AB4454" s="150">
        <v>852</v>
      </c>
      <c r="AC4454" s="150">
        <v>12564.3</v>
      </c>
      <c r="AD4454" s="150">
        <v>23384.61211457516</v>
      </c>
      <c r="AE4454" s="150">
        <v>22556.220570649799</v>
      </c>
      <c r="AF4454" s="150">
        <v>37518.030832919452</v>
      </c>
      <c r="AG4454" s="150">
        <v>213270</v>
      </c>
      <c r="AH4454" s="150">
        <v>46966.496722300297</v>
      </c>
      <c r="AI4454" s="150">
        <v>4742.2699475207046</v>
      </c>
      <c r="AJ4454" s="150">
        <v>49309.535467155671</v>
      </c>
      <c r="AK4454" s="150">
        <v>3802.794766086809</v>
      </c>
      <c r="AL4454" s="150">
        <v>854228.625</v>
      </c>
      <c r="AM4454" s="150">
        <v>669824.4375</v>
      </c>
      <c r="AN4454" s="150">
        <v>184404.171875</v>
      </c>
      <c r="AO4454" s="5" t="s">
        <v>2896</v>
      </c>
    </row>
    <row r="4455" spans="1:41" ht="14.25" x14ac:dyDescent="0.45">
      <c r="A4455" s="150">
        <v>2021</v>
      </c>
      <c r="B4455" s="5" t="s">
        <v>582</v>
      </c>
      <c r="C4455" s="5" t="s">
        <v>171</v>
      </c>
      <c r="D4455" s="5" t="s">
        <v>84</v>
      </c>
      <c r="E4455" s="5" t="s">
        <v>85</v>
      </c>
      <c r="F4455" s="5" t="s">
        <v>86</v>
      </c>
      <c r="G4455" s="5" t="s">
        <v>88</v>
      </c>
      <c r="H4455" s="5" t="s">
        <v>131</v>
      </c>
      <c r="I4455" s="150">
        <v>10793.30843491755</v>
      </c>
      <c r="J4455" s="150">
        <v>37598.758430182548</v>
      </c>
      <c r="K4455" s="150">
        <v>948.83209867227595</v>
      </c>
      <c r="L4455" s="150">
        <v>2381.3642824020012</v>
      </c>
      <c r="M4455" s="150">
        <v>22531.907842559998</v>
      </c>
      <c r="N4455" s="150">
        <v>16286.264999999999</v>
      </c>
      <c r="O4455" s="150">
        <v>9103.9967315801659</v>
      </c>
      <c r="P4455" s="150">
        <v>9092.4599999999991</v>
      </c>
      <c r="Q4455" s="150">
        <v>3964.6058992919061</v>
      </c>
      <c r="R4455" s="150">
        <v>7336.3385450784863</v>
      </c>
      <c r="S4455" s="150">
        <v>27355.340105879361</v>
      </c>
      <c r="T4455" s="150">
        <v>11199.371870000001</v>
      </c>
      <c r="U4455" s="150">
        <v>1689.6807612375001</v>
      </c>
      <c r="V4455" s="150">
        <v>9833</v>
      </c>
      <c r="W4455" s="150">
        <v>4995.4828472971549</v>
      </c>
      <c r="X4455" s="150">
        <v>12429.97634453207</v>
      </c>
      <c r="Y4455" s="150">
        <v>48505.238960000002</v>
      </c>
      <c r="Z4455" s="150">
        <v>14683.785234540779</v>
      </c>
      <c r="AA4455" s="150">
        <v>225437.0986314177</v>
      </c>
      <c r="AB4455" s="150">
        <v>1109</v>
      </c>
      <c r="AC4455" s="150">
        <v>11838.19535</v>
      </c>
      <c r="AD4455" s="150">
        <v>15640.168964244111</v>
      </c>
      <c r="AE4455" s="150">
        <v>15023.68618492425</v>
      </c>
      <c r="AF4455" s="150">
        <v>38396.345154887793</v>
      </c>
      <c r="AG4455" s="150">
        <v>191076</v>
      </c>
      <c r="AH4455" s="150">
        <v>34491.03468924787</v>
      </c>
      <c r="AI4455" s="150">
        <v>3808.3513766284809</v>
      </c>
      <c r="AJ4455" s="150">
        <v>40851.298696649057</v>
      </c>
      <c r="AK4455" s="150">
        <v>2733.0329607839999</v>
      </c>
      <c r="AL4455" s="150">
        <v>831134</v>
      </c>
      <c r="AM4455" s="150">
        <v>684787.4375</v>
      </c>
      <c r="AN4455" s="150">
        <v>146346.5</v>
      </c>
      <c r="AO4455" s="5" t="s">
        <v>1071</v>
      </c>
    </row>
    <row r="4456" spans="1:41" ht="14.25" x14ac:dyDescent="0.45">
      <c r="A4456" s="150">
        <v>2021</v>
      </c>
      <c r="B4456" s="5" t="s">
        <v>4024</v>
      </c>
      <c r="C4456" s="5" t="s">
        <v>171</v>
      </c>
      <c r="D4456" s="5" t="s">
        <v>84</v>
      </c>
      <c r="E4456" s="5" t="s">
        <v>85</v>
      </c>
      <c r="F4456" s="5" t="s">
        <v>86</v>
      </c>
      <c r="G4456" s="5" t="s">
        <v>88</v>
      </c>
      <c r="H4456" s="5" t="s">
        <v>131</v>
      </c>
      <c r="I4456" s="150">
        <v>14820.51900704766</v>
      </c>
      <c r="J4456" s="150">
        <v>62341.168867515109</v>
      </c>
      <c r="K4456" s="150">
        <v>962.20626225600006</v>
      </c>
      <c r="L4456" s="150">
        <v>2741.891250000001</v>
      </c>
      <c r="M4456" s="150">
        <v>28160.746092000001</v>
      </c>
      <c r="N4456" s="150">
        <v>17408.587954334602</v>
      </c>
      <c r="O4456" s="150">
        <v>9252.5441299199992</v>
      </c>
      <c r="P4456" s="150">
        <v>11673.291609097671</v>
      </c>
      <c r="Q4456" s="150">
        <v>6399.4022217690854</v>
      </c>
      <c r="R4456" s="150">
        <v>7879.0992018377437</v>
      </c>
      <c r="S4456" s="150">
        <v>19676</v>
      </c>
      <c r="T4456" s="150">
        <v>11392.598484</v>
      </c>
      <c r="U4456" s="150">
        <v>1550.34542975</v>
      </c>
      <c r="V4456" s="150">
        <v>8361</v>
      </c>
      <c r="W4456" s="150">
        <v>5419.5798730119977</v>
      </c>
      <c r="X4456" s="150">
        <v>14569.67254433822</v>
      </c>
      <c r="Y4456" s="150">
        <v>50263.897051374923</v>
      </c>
      <c r="Z4456" s="150">
        <v>21260</v>
      </c>
      <c r="AA4456" s="150">
        <v>226717</v>
      </c>
      <c r="AB4456" s="150">
        <v>1153.038</v>
      </c>
      <c r="AC4456" s="150">
        <v>13393.20779</v>
      </c>
      <c r="AD4456" s="150">
        <v>18056.042312774749</v>
      </c>
      <c r="AE4456" s="150">
        <v>16464.64212</v>
      </c>
      <c r="AF4456" s="150">
        <v>42552.399884774401</v>
      </c>
      <c r="AG4456" s="150">
        <v>209010</v>
      </c>
      <c r="AH4456" s="150">
        <v>34265</v>
      </c>
      <c r="AI4456" s="150">
        <v>4361.5648800000008</v>
      </c>
      <c r="AJ4456" s="150">
        <v>38733.863610560002</v>
      </c>
      <c r="AK4456" s="150">
        <v>2679.4440792</v>
      </c>
      <c r="AL4456" s="150">
        <v>901518.6875</v>
      </c>
      <c r="AM4456" s="150">
        <v>751570.375</v>
      </c>
      <c r="AN4456" s="150">
        <v>149948.421875</v>
      </c>
      <c r="AO4456" s="5" t="s">
        <v>4498</v>
      </c>
    </row>
    <row r="4457" spans="1:41" ht="14.25" x14ac:dyDescent="0.45">
      <c r="A4457" s="150">
        <v>2021</v>
      </c>
      <c r="B4457" s="5" t="s">
        <v>1476</v>
      </c>
      <c r="C4457" s="5" t="s">
        <v>171</v>
      </c>
      <c r="D4457" s="5" t="s">
        <v>84</v>
      </c>
      <c r="E4457" s="5" t="s">
        <v>85</v>
      </c>
      <c r="F4457" s="5" t="s">
        <v>86</v>
      </c>
      <c r="G4457" s="5" t="s">
        <v>88</v>
      </c>
      <c r="H4457" s="5" t="s">
        <v>131</v>
      </c>
      <c r="I4457" s="150">
        <v>6318.52</v>
      </c>
      <c r="J4457" s="150">
        <v>27478.513999999999</v>
      </c>
      <c r="K4457" s="150">
        <v>1173</v>
      </c>
      <c r="L4457" s="150">
        <v>3043.971071843886</v>
      </c>
      <c r="M4457" s="150">
        <v>14330.29999999999</v>
      </c>
      <c r="N4457" s="150">
        <v>12412.8151</v>
      </c>
      <c r="O4457" s="150">
        <v>7861.318255168615</v>
      </c>
      <c r="P4457" s="150">
        <v>9251.4</v>
      </c>
      <c r="Q4457" s="150">
        <v>4527.7480549050633</v>
      </c>
      <c r="R4457" s="150">
        <v>8304.5838607688402</v>
      </c>
      <c r="S4457" s="150">
        <v>21740</v>
      </c>
      <c r="T4457" s="150">
        <v>12269</v>
      </c>
      <c r="U4457" s="150">
        <v>1872</v>
      </c>
      <c r="V4457" s="150">
        <v>6671.9968952685567</v>
      </c>
      <c r="W4457" s="150">
        <v>4519.144878139612</v>
      </c>
      <c r="X4457" s="150">
        <v>13563.489624733391</v>
      </c>
      <c r="Y4457" s="150">
        <v>66524.66718156448</v>
      </c>
      <c r="Z4457" s="150">
        <v>11788.4653218966</v>
      </c>
      <c r="AA4457" s="150">
        <v>165549.90242952469</v>
      </c>
      <c r="AB4457" s="150">
        <v>1177</v>
      </c>
      <c r="AC4457" s="150">
        <v>13237.664199999999</v>
      </c>
      <c r="AD4457" s="150">
        <v>20494.972854806569</v>
      </c>
      <c r="AE4457" s="150">
        <v>17506.26452533072</v>
      </c>
      <c r="AF4457" s="150">
        <v>39132.88553381979</v>
      </c>
      <c r="AG4457" s="150">
        <v>158078.6638073244</v>
      </c>
      <c r="AH4457" s="150">
        <v>39987.387407709073</v>
      </c>
      <c r="AI4457" s="150">
        <v>4299.3398612566089</v>
      </c>
      <c r="AJ4457" s="150">
        <v>46442.18345231608</v>
      </c>
      <c r="AK4457" s="150">
        <v>2962</v>
      </c>
      <c r="AL4457" s="150">
        <v>742519.125</v>
      </c>
      <c r="AM4457" s="150">
        <v>598142.25</v>
      </c>
      <c r="AN4457" s="150">
        <v>144376.953125</v>
      </c>
      <c r="AO4457" s="5" t="s">
        <v>2898</v>
      </c>
    </row>
    <row r="4458" spans="1:41" ht="14.25" x14ac:dyDescent="0.45">
      <c r="A4458" s="150">
        <v>2021</v>
      </c>
      <c r="B4458" s="5" t="s">
        <v>1478</v>
      </c>
      <c r="C4458" s="5" t="s">
        <v>171</v>
      </c>
      <c r="D4458" s="5" t="s">
        <v>84</v>
      </c>
      <c r="E4458" s="5" t="s">
        <v>85</v>
      </c>
      <c r="F4458" s="5" t="s">
        <v>86</v>
      </c>
      <c r="G4458" s="5" t="s">
        <v>88</v>
      </c>
      <c r="H4458" s="5" t="s">
        <v>131</v>
      </c>
      <c r="I4458" s="150">
        <v>8921.4586854094105</v>
      </c>
      <c r="J4458" s="150">
        <v>21384.25</v>
      </c>
      <c r="K4458" s="150">
        <v>947.74238542675744</v>
      </c>
      <c r="L4458" s="150">
        <v>3437.4832000000001</v>
      </c>
      <c r="M4458" s="150">
        <v>21089.198179477218</v>
      </c>
      <c r="N4458" s="150">
        <v>17960.011234524209</v>
      </c>
      <c r="O4458" s="150">
        <v>9072.0341253867518</v>
      </c>
      <c r="P4458" s="150">
        <v>9749.2265615999986</v>
      </c>
      <c r="Q4458" s="150">
        <v>4983.705793227793</v>
      </c>
      <c r="R4458" s="150">
        <v>6503.4368517846851</v>
      </c>
      <c r="S4458" s="150">
        <v>22742.96434868289</v>
      </c>
      <c r="T4458" s="150">
        <v>12205.62776400996</v>
      </c>
      <c r="U4458" s="150">
        <v>2068.55058883536</v>
      </c>
      <c r="V4458" s="150">
        <v>5643</v>
      </c>
      <c r="W4458" s="150">
        <v>4509.0486558894281</v>
      </c>
      <c r="X4458" s="150">
        <v>13606.169879890451</v>
      </c>
      <c r="Y4458" s="150">
        <v>48648.480499999998</v>
      </c>
      <c r="Z4458" s="150">
        <v>14430.45183267822</v>
      </c>
      <c r="AA4458" s="150">
        <v>176889.1684687612</v>
      </c>
      <c r="AB4458" s="150">
        <v>948</v>
      </c>
      <c r="AC4458" s="150">
        <v>12573.17541</v>
      </c>
      <c r="AD4458" s="150">
        <v>17902.912699744131</v>
      </c>
      <c r="AE4458" s="150">
        <v>22599.546159959831</v>
      </c>
      <c r="AF4458" s="150">
        <v>38813.544559998001</v>
      </c>
      <c r="AG4458" s="150">
        <v>162131.87373350491</v>
      </c>
      <c r="AH4458" s="150">
        <v>38641.572778620859</v>
      </c>
      <c r="AI4458" s="150">
        <v>3884.518404161051</v>
      </c>
      <c r="AJ4458" s="150">
        <v>48648.095013716891</v>
      </c>
      <c r="AK4458" s="150">
        <v>2969.0969954866218</v>
      </c>
      <c r="AL4458" s="150">
        <v>753904.3125</v>
      </c>
      <c r="AM4458" s="150">
        <v>605385.4375</v>
      </c>
      <c r="AN4458" s="150">
        <v>148518.875</v>
      </c>
      <c r="AO4458" s="5" t="s">
        <v>2897</v>
      </c>
    </row>
    <row r="4459" spans="1:41" ht="14.25" x14ac:dyDescent="0.45">
      <c r="A4459" s="150">
        <v>2021</v>
      </c>
      <c r="B4459" s="5" t="s">
        <v>6344</v>
      </c>
      <c r="C4459" s="5" t="s">
        <v>171</v>
      </c>
      <c r="D4459" s="5" t="s">
        <v>84</v>
      </c>
      <c r="E4459" s="5" t="s">
        <v>85</v>
      </c>
      <c r="F4459" s="5" t="s">
        <v>86</v>
      </c>
      <c r="G4459" s="5" t="s">
        <v>88</v>
      </c>
      <c r="H4459" s="5" t="s">
        <v>131</v>
      </c>
      <c r="I4459" s="150">
        <v>18559.835429760002</v>
      </c>
      <c r="J4459" s="150">
        <v>79747.560419759291</v>
      </c>
      <c r="K4459" s="150">
        <v>1710.255108148878</v>
      </c>
      <c r="L4459" s="150">
        <v>6575.8697045999997</v>
      </c>
      <c r="M4459" s="150">
        <v>55416.82</v>
      </c>
      <c r="N4459" s="150">
        <v>17907.09007746826</v>
      </c>
      <c r="O4459" s="150">
        <v>9913.6320806142867</v>
      </c>
      <c r="P4459" s="150">
        <v>13559.858475000001</v>
      </c>
      <c r="Q4459" s="150">
        <v>4806.4896964520813</v>
      </c>
      <c r="R4459" s="150">
        <v>8391.811005502328</v>
      </c>
      <c r="S4459" s="150">
        <v>29458.02636</v>
      </c>
      <c r="T4459" s="150">
        <v>12268.39994886764</v>
      </c>
      <c r="U4459" s="150">
        <v>1562.47</v>
      </c>
      <c r="V4459" s="150">
        <v>14477</v>
      </c>
      <c r="W4459" s="150">
        <v>9713.4599999999991</v>
      </c>
      <c r="X4459" s="150">
        <v>23371</v>
      </c>
      <c r="Y4459" s="150">
        <v>76887.37275390506</v>
      </c>
      <c r="Z4459" s="150">
        <v>17361.948159321739</v>
      </c>
      <c r="AA4459" s="150">
        <v>231223</v>
      </c>
      <c r="AB4459" s="150">
        <v>1958</v>
      </c>
      <c r="AC4459" s="150">
        <v>17761.531159999999</v>
      </c>
      <c r="AD4459" s="150">
        <v>17327.079538661481</v>
      </c>
      <c r="AE4459" s="150">
        <v>15247.422342438</v>
      </c>
      <c r="AF4459" s="150">
        <v>52678.828222848002</v>
      </c>
      <c r="AG4459" s="150">
        <v>314349</v>
      </c>
      <c r="AH4459" s="150">
        <v>46312.037969416982</v>
      </c>
      <c r="AI4459" s="150">
        <v>6878.880000000001</v>
      </c>
      <c r="AJ4459" s="150">
        <v>45740.024389120001</v>
      </c>
      <c r="AK4459" s="150">
        <v>3492</v>
      </c>
      <c r="AL4459" s="150">
        <v>1154656.625</v>
      </c>
      <c r="AM4459" s="150">
        <v>936837.125</v>
      </c>
      <c r="AN4459" s="150">
        <v>217819.578125</v>
      </c>
      <c r="AO4459" s="5" t="s">
        <v>6741</v>
      </c>
    </row>
    <row r="4460" spans="1:41" ht="14.25" x14ac:dyDescent="0.45">
      <c r="A4460" s="150">
        <v>2021</v>
      </c>
      <c r="B4460" s="5" t="s">
        <v>1478</v>
      </c>
      <c r="C4460" s="5" t="s">
        <v>171</v>
      </c>
      <c r="D4460" s="5" t="s">
        <v>84</v>
      </c>
      <c r="E4460" s="5" t="s">
        <v>27</v>
      </c>
      <c r="F4460" s="5" t="s">
        <v>27</v>
      </c>
      <c r="G4460" s="5" t="s">
        <v>87</v>
      </c>
      <c r="H4460" s="5" t="s">
        <v>131</v>
      </c>
      <c r="I4460" s="150">
        <v>0</v>
      </c>
      <c r="J4460" s="150">
        <v>1120.0605855560602</v>
      </c>
      <c r="K4460" s="150">
        <v>92.119053434965707</v>
      </c>
      <c r="L4460" s="150">
        <v>149.69346183181929</v>
      </c>
      <c r="M4460" s="150">
        <v>206.54819012371217</v>
      </c>
      <c r="N4460" s="150">
        <v>0</v>
      </c>
      <c r="O4460" s="150">
        <v>63.331849236538922</v>
      </c>
      <c r="P4460" s="150">
        <v>0</v>
      </c>
      <c r="Q4460" s="150">
        <v>6.2365957062462289</v>
      </c>
      <c r="R4460" s="150">
        <v>33.959689048800108</v>
      </c>
      <c r="S4460" s="150">
        <v>0</v>
      </c>
      <c r="T4460" s="150">
        <v>1612.0834351118999</v>
      </c>
      <c r="U4460" s="150"/>
      <c r="V4460" s="150">
        <v>725.437545800355</v>
      </c>
      <c r="W4460" s="150">
        <v>0</v>
      </c>
      <c r="X4460" s="150">
        <v>59.597028526616725</v>
      </c>
      <c r="Y4460" s="150">
        <v>1554.5090267150463</v>
      </c>
      <c r="Z4460" s="150">
        <v>399.19791806042389</v>
      </c>
      <c r="AA4460" s="150">
        <v>2910.9656692422691</v>
      </c>
      <c r="AB4460" s="150"/>
      <c r="AC4460" s="150">
        <v>12.332438278606036</v>
      </c>
      <c r="AD4460" s="150">
        <v>59.782789979731682</v>
      </c>
      <c r="AE4460" s="150"/>
      <c r="AF4460" s="150">
        <v>1236.7999277333872</v>
      </c>
      <c r="AG4460" s="150">
        <v>15191.172046778023</v>
      </c>
      <c r="AH4460" s="150">
        <v>2182.5493033889138</v>
      </c>
      <c r="AI4460" s="150">
        <v>111.69435228989592</v>
      </c>
      <c r="AJ4460" s="150">
        <v>1114.3526745211009</v>
      </c>
      <c r="AK4460" s="150"/>
      <c r="AL4460" s="150">
        <v>28842.423828125</v>
      </c>
      <c r="AM4460" s="150">
        <v>24454.71875</v>
      </c>
      <c r="AN4460" s="150">
        <v>4387.7060546875</v>
      </c>
      <c r="AO4460" s="5" t="s">
        <v>2899</v>
      </c>
    </row>
    <row r="4461" spans="1:41" ht="14.25" x14ac:dyDescent="0.45">
      <c r="A4461" s="150">
        <v>2021</v>
      </c>
      <c r="B4461" s="5" t="s">
        <v>1477</v>
      </c>
      <c r="C4461" s="5" t="s">
        <v>171</v>
      </c>
      <c r="D4461" s="5" t="s">
        <v>84</v>
      </c>
      <c r="E4461" s="5" t="s">
        <v>27</v>
      </c>
      <c r="F4461" s="5" t="s">
        <v>27</v>
      </c>
      <c r="G4461" s="5" t="s">
        <v>87</v>
      </c>
      <c r="H4461" s="5" t="s">
        <v>131</v>
      </c>
      <c r="I4461" s="150">
        <v>0</v>
      </c>
      <c r="J4461" s="150">
        <v>1001.0990100932918</v>
      </c>
      <c r="K4461" s="150">
        <v>94.857774889544515</v>
      </c>
      <c r="L4461" s="150">
        <v>167.1868282428222</v>
      </c>
      <c r="M4461" s="150">
        <v>212.68891713515058</v>
      </c>
      <c r="N4461" s="150">
        <v>0</v>
      </c>
      <c r="O4461" s="150">
        <v>62.843275864323239</v>
      </c>
      <c r="P4461" s="150">
        <v>0</v>
      </c>
      <c r="Q4461" s="150">
        <v>6.9639539004612558</v>
      </c>
      <c r="R4461" s="150">
        <v>23.014903204241321</v>
      </c>
      <c r="S4461" s="150">
        <v>0</v>
      </c>
      <c r="T4461" s="150">
        <v>118.57221861193064</v>
      </c>
      <c r="U4461" s="150"/>
      <c r="V4461" s="150">
        <v>1245.0082954252716</v>
      </c>
      <c r="W4461" s="150">
        <v>0</v>
      </c>
      <c r="X4461" s="150">
        <v>35.57166558357919</v>
      </c>
      <c r="Y4461" s="150">
        <v>889.29163958947981</v>
      </c>
      <c r="Z4461" s="150">
        <v>71.143331167158379</v>
      </c>
      <c r="AA4461" s="150">
        <v>2950.2359326164369</v>
      </c>
      <c r="AB4461" s="150"/>
      <c r="AC4461" s="150">
        <v>12.450082954252718</v>
      </c>
      <c r="AD4461" s="150">
        <v>104.45930850691886</v>
      </c>
      <c r="AE4461" s="150"/>
      <c r="AF4461" s="150">
        <v>1447.1776431351584</v>
      </c>
      <c r="AG4461" s="150">
        <v>21047.754525803808</v>
      </c>
      <c r="AH4461" s="150">
        <v>3082.8776839101965</v>
      </c>
      <c r="AI4461" s="150">
        <v>0</v>
      </c>
      <c r="AJ4461" s="150">
        <v>1239.9056917998587</v>
      </c>
      <c r="AK4461" s="150">
        <v>0</v>
      </c>
      <c r="AL4461" s="150">
        <v>33813.1015625</v>
      </c>
      <c r="AM4461" s="150">
        <v>30101.232421875</v>
      </c>
      <c r="AN4461" s="150">
        <v>3711.870849609375</v>
      </c>
      <c r="AO4461" s="5" t="s">
        <v>2900</v>
      </c>
    </row>
    <row r="4462" spans="1:41" ht="14.25" x14ac:dyDescent="0.45">
      <c r="A4462" s="150">
        <v>2021</v>
      </c>
      <c r="B4462" s="5" t="s">
        <v>4980</v>
      </c>
      <c r="C4462" s="5" t="s">
        <v>171</v>
      </c>
      <c r="D4462" s="5" t="s">
        <v>84</v>
      </c>
      <c r="E4462" s="5" t="s">
        <v>27</v>
      </c>
      <c r="F4462" s="5" t="s">
        <v>27</v>
      </c>
      <c r="G4462" s="5" t="s">
        <v>87</v>
      </c>
      <c r="H4462" s="5" t="s">
        <v>131</v>
      </c>
      <c r="I4462" s="150">
        <v>1053.4811398723882</v>
      </c>
      <c r="J4462" s="150">
        <v>2269.5801738190385</v>
      </c>
      <c r="K4462" s="150">
        <v>0</v>
      </c>
      <c r="L4462" s="150">
        <v>115.88292538596272</v>
      </c>
      <c r="M4462" s="150">
        <v>316.0443419617165</v>
      </c>
      <c r="N4462" s="150">
        <v>0</v>
      </c>
      <c r="O4462" s="150">
        <v>52.674056993619416</v>
      </c>
      <c r="P4462" s="150">
        <v>0</v>
      </c>
      <c r="Q4462" s="150">
        <v>6.0162331269425025</v>
      </c>
      <c r="R4462" s="150">
        <v>45.582021959998499</v>
      </c>
      <c r="S4462" s="150">
        <v>0</v>
      </c>
      <c r="T4462" s="150">
        <v>0</v>
      </c>
      <c r="U4462" s="150">
        <v>21.069622797447767</v>
      </c>
      <c r="V4462" s="150">
        <v>526.74056993619411</v>
      </c>
      <c r="W4462" s="150">
        <v>0</v>
      </c>
      <c r="X4462" s="150">
        <v>532.00797563555614</v>
      </c>
      <c r="Y4462" s="150">
        <v>1462.231822142875</v>
      </c>
      <c r="Z4462" s="150">
        <v>56.396951851348312</v>
      </c>
      <c r="AA4462" s="150">
        <v>2431.4344708254721</v>
      </c>
      <c r="AB4462" s="150">
        <v>0</v>
      </c>
      <c r="AC4462" s="150">
        <v>12.265122566530085</v>
      </c>
      <c r="AD4462" s="150">
        <v>56.887981553108972</v>
      </c>
      <c r="AE4462" s="150">
        <v>0</v>
      </c>
      <c r="AF4462" s="150">
        <v>1099.8343100267734</v>
      </c>
      <c r="AG4462" s="150">
        <v>17931.302481767922</v>
      </c>
      <c r="AH4462" s="150">
        <v>1896.2660517702989</v>
      </c>
      <c r="AI4462" s="150">
        <v>102.18767056762167</v>
      </c>
      <c r="AJ4462" s="150">
        <v>1805.6666737412736</v>
      </c>
      <c r="AK4462" s="150">
        <v>0</v>
      </c>
      <c r="AL4462" s="150">
        <v>31793.548828125</v>
      </c>
      <c r="AM4462" s="150">
        <v>28837.482421875</v>
      </c>
      <c r="AN4462" s="150">
        <v>2956.068115234375</v>
      </c>
      <c r="AO4462" s="5" t="s">
        <v>5764</v>
      </c>
    </row>
    <row r="4463" spans="1:41" ht="14.25" x14ac:dyDescent="0.45">
      <c r="A4463" s="150">
        <v>2021</v>
      </c>
      <c r="B4463" s="5" t="s">
        <v>1476</v>
      </c>
      <c r="C4463" s="5" t="s">
        <v>171</v>
      </c>
      <c r="D4463" s="5" t="s">
        <v>84</v>
      </c>
      <c r="E4463" s="5" t="s">
        <v>27</v>
      </c>
      <c r="F4463" s="5" t="s">
        <v>27</v>
      </c>
      <c r="G4463" s="5" t="s">
        <v>87</v>
      </c>
      <c r="H4463" s="5" t="s">
        <v>131</v>
      </c>
      <c r="I4463" s="150">
        <v>0</v>
      </c>
      <c r="J4463" s="150">
        <v>1604.0602731733386</v>
      </c>
      <c r="K4463" s="150">
        <v>96.775883751030989</v>
      </c>
      <c r="L4463" s="150">
        <v>145.1638256265465</v>
      </c>
      <c r="M4463" s="150">
        <v>211.69724570538028</v>
      </c>
      <c r="N4463" s="150">
        <v>0</v>
      </c>
      <c r="O4463" s="150">
        <v>63.509173711614089</v>
      </c>
      <c r="P4463" s="150">
        <v>0</v>
      </c>
      <c r="Q4463" s="150">
        <v>6.9557666446053528</v>
      </c>
      <c r="R4463" s="150">
        <v>23.763354546022068</v>
      </c>
      <c r="S4463" s="150">
        <v>0</v>
      </c>
      <c r="T4463" s="150">
        <v>120.96985468878874</v>
      </c>
      <c r="U4463" s="150">
        <v>0</v>
      </c>
      <c r="V4463" s="150">
        <v>1270.1834742322817</v>
      </c>
      <c r="W4463" s="150">
        <v>0</v>
      </c>
      <c r="X4463" s="150">
        <v>93.957168690321367</v>
      </c>
      <c r="Y4463" s="150">
        <v>990.74310990117976</v>
      </c>
      <c r="Z4463" s="150">
        <v>72.581912813273249</v>
      </c>
      <c r="AA4463" s="150">
        <v>2823.4581349450032</v>
      </c>
      <c r="AB4463" s="150">
        <v>162.09960528297691</v>
      </c>
      <c r="AC4463" s="150">
        <v>63.439349911487717</v>
      </c>
      <c r="AD4463" s="150">
        <v>104.33649966908028</v>
      </c>
      <c r="AE4463" s="150"/>
      <c r="AF4463" s="150">
        <v>1703.2555540181465</v>
      </c>
      <c r="AG4463" s="150">
        <v>21675.690155001877</v>
      </c>
      <c r="AH4463" s="150">
        <v>3145.2162219085071</v>
      </c>
      <c r="AI4463" s="150">
        <v>0</v>
      </c>
      <c r="AJ4463" s="150">
        <v>1358.1919460482306</v>
      </c>
      <c r="AK4463" s="150"/>
      <c r="AL4463" s="150">
        <v>35736.046875</v>
      </c>
      <c r="AM4463" s="150">
        <v>31737.486328125</v>
      </c>
      <c r="AN4463" s="150">
        <v>3998.561767578125</v>
      </c>
      <c r="AO4463" s="5" t="s">
        <v>2901</v>
      </c>
    </row>
    <row r="4464" spans="1:41" ht="14.25" x14ac:dyDescent="0.45">
      <c r="A4464" s="150">
        <v>2021</v>
      </c>
      <c r="B4464" s="5" t="s">
        <v>7352</v>
      </c>
      <c r="C4464" s="5" t="s">
        <v>171</v>
      </c>
      <c r="D4464" s="5" t="s">
        <v>84</v>
      </c>
      <c r="E4464" s="5" t="s">
        <v>27</v>
      </c>
      <c r="F4464" s="5" t="s">
        <v>27</v>
      </c>
      <c r="G4464" s="5" t="s">
        <v>87</v>
      </c>
      <c r="H4464" s="5" t="s">
        <v>131</v>
      </c>
      <c r="I4464" s="150">
        <v>607.84313725490188</v>
      </c>
      <c r="J4464" s="150">
        <v>1917.143953649125</v>
      </c>
      <c r="K4464" s="150">
        <v>0</v>
      </c>
      <c r="L4464" s="150">
        <v>0</v>
      </c>
      <c r="M4464" s="150">
        <v>300</v>
      </c>
      <c r="N4464" s="150">
        <v>0</v>
      </c>
      <c r="O4464" s="150">
        <v>50</v>
      </c>
      <c r="P4464" s="150">
        <v>0</v>
      </c>
      <c r="Q4464" s="150">
        <v>5.6836376637316706</v>
      </c>
      <c r="R4464" s="150">
        <v>263.44287000000003</v>
      </c>
      <c r="S4464" s="150">
        <v>0</v>
      </c>
      <c r="T4464" s="150">
        <v>200</v>
      </c>
      <c r="U4464" s="150">
        <v>65</v>
      </c>
      <c r="V4464" s="150">
        <v>600</v>
      </c>
      <c r="W4464" s="150">
        <v>131</v>
      </c>
      <c r="X4464" s="150">
        <v>945</v>
      </c>
      <c r="Y4464" s="150">
        <v>4161.4984814707113</v>
      </c>
      <c r="Z4464" s="150">
        <v>79.326780025975509</v>
      </c>
      <c r="AA4464" s="150">
        <v>3100</v>
      </c>
      <c r="AB4464" s="150">
        <v>0</v>
      </c>
      <c r="AC4464" s="150">
        <v>11.88</v>
      </c>
      <c r="AD4464" s="150">
        <v>432.76071663210752</v>
      </c>
      <c r="AE4464" s="150">
        <v>0</v>
      </c>
      <c r="AF4464" s="150">
        <v>2578.7369199338468</v>
      </c>
      <c r="AG4464" s="150">
        <v>32135</v>
      </c>
      <c r="AH4464" s="150">
        <v>4396</v>
      </c>
      <c r="AI4464" s="150">
        <v>178</v>
      </c>
      <c r="AJ4464" s="150">
        <v>1783</v>
      </c>
      <c r="AK4464" s="150">
        <v>0</v>
      </c>
      <c r="AL4464" s="150">
        <v>53941.31640625</v>
      </c>
      <c r="AM4464" s="150">
        <v>47308.5546875</v>
      </c>
      <c r="AN4464" s="150">
        <v>6632.7607421875</v>
      </c>
      <c r="AO4464" s="5" t="s">
        <v>7663</v>
      </c>
    </row>
    <row r="4465" spans="1:41" ht="14.25" x14ac:dyDescent="0.45">
      <c r="A4465" s="150">
        <v>2021</v>
      </c>
      <c r="B4465" s="5" t="s">
        <v>4024</v>
      </c>
      <c r="C4465" s="5" t="s">
        <v>171</v>
      </c>
      <c r="D4465" s="5" t="s">
        <v>84</v>
      </c>
      <c r="E4465" s="5" t="s">
        <v>27</v>
      </c>
      <c r="F4465" s="5" t="s">
        <v>27</v>
      </c>
      <c r="G4465" s="5" t="s">
        <v>87</v>
      </c>
      <c r="H4465" s="5" t="s">
        <v>131</v>
      </c>
      <c r="I4465" s="150">
        <v>1081.8821476202961</v>
      </c>
      <c r="J4465" s="150">
        <v>86.55057180962369</v>
      </c>
      <c r="K4465" s="150">
        <v>0</v>
      </c>
      <c r="L4465" s="150">
        <v>54.094107381014808</v>
      </c>
      <c r="M4465" s="150">
        <v>324.56464428608888</v>
      </c>
      <c r="N4465" s="150">
        <v>0</v>
      </c>
      <c r="O4465" s="150">
        <v>54.094107381014808</v>
      </c>
      <c r="P4465" s="150">
        <v>0</v>
      </c>
      <c r="Q4465" s="150">
        <v>6.1434847362650924</v>
      </c>
      <c r="R4465" s="150">
        <v>54.573381172410599</v>
      </c>
      <c r="S4465" s="150">
        <v>0</v>
      </c>
      <c r="T4465" s="150">
        <v>649.12928857217776</v>
      </c>
      <c r="U4465" s="150">
        <v>54.094107381014808</v>
      </c>
      <c r="V4465" s="150">
        <v>1406.446791906385</v>
      </c>
      <c r="W4465" s="150">
        <v>0</v>
      </c>
      <c r="X4465" s="150">
        <v>110.08742120506105</v>
      </c>
      <c r="Y4465" s="150">
        <v>1568.7291140494294</v>
      </c>
      <c r="Z4465" s="150">
        <v>130.90773986205585</v>
      </c>
      <c r="AA4465" s="150">
        <v>2478.5920001980985</v>
      </c>
      <c r="AB4465" s="150">
        <v>0</v>
      </c>
      <c r="AC4465" s="150">
        <v>12.348797571724631</v>
      </c>
      <c r="AD4465" s="150">
        <v>58.204817646775986</v>
      </c>
      <c r="AE4465" s="150">
        <v>0</v>
      </c>
      <c r="AF4465" s="150">
        <v>952.05628990586058</v>
      </c>
      <c r="AG4465" s="150">
        <v>16052.967306389955</v>
      </c>
      <c r="AH4465" s="150">
        <v>1081.8821476202961</v>
      </c>
      <c r="AI4465" s="150">
        <v>104.94256831916873</v>
      </c>
      <c r="AJ4465" s="150">
        <v>1200.8891838585287</v>
      </c>
      <c r="AK4465" s="150">
        <v>0</v>
      </c>
      <c r="AL4465" s="150">
        <v>27523.1796875</v>
      </c>
      <c r="AM4465" s="150">
        <v>25140.2734375</v>
      </c>
      <c r="AN4465" s="150">
        <v>2382.905029296875</v>
      </c>
      <c r="AO4465" s="5" t="s">
        <v>4499</v>
      </c>
    </row>
    <row r="4466" spans="1:41" ht="14.25" x14ac:dyDescent="0.45">
      <c r="A4466" s="150">
        <v>2021</v>
      </c>
      <c r="B4466" s="5" t="s">
        <v>582</v>
      </c>
      <c r="C4466" s="5" t="s">
        <v>171</v>
      </c>
      <c r="D4466" s="5" t="s">
        <v>84</v>
      </c>
      <c r="E4466" s="5" t="s">
        <v>27</v>
      </c>
      <c r="F4466" s="5" t="s">
        <v>27</v>
      </c>
      <c r="G4466" s="5" t="s">
        <v>87</v>
      </c>
      <c r="H4466" s="5" t="s">
        <v>131</v>
      </c>
      <c r="I4466" s="150">
        <v>1116.4679261334579</v>
      </c>
      <c r="J4466" s="150">
        <v>0</v>
      </c>
      <c r="K4466" s="150">
        <v>89.317434090676628</v>
      </c>
      <c r="L4466" s="150">
        <v>122.81147187468036</v>
      </c>
      <c r="M4466" s="150">
        <v>200.96422670402242</v>
      </c>
      <c r="N4466" s="150">
        <v>0</v>
      </c>
      <c r="O4466" s="150">
        <v>62.522203863473642</v>
      </c>
      <c r="P4466" s="150">
        <v>0</v>
      </c>
      <c r="Q4466" s="150">
        <v>6.2461878046936938</v>
      </c>
      <c r="R4466" s="150">
        <v>32.926872077527939</v>
      </c>
      <c r="S4466" s="150">
        <v>0</v>
      </c>
      <c r="T4466" s="150">
        <v>669.88075568007469</v>
      </c>
      <c r="U4466" s="150">
        <v>0</v>
      </c>
      <c r="V4466" s="150">
        <v>870.84498238409719</v>
      </c>
      <c r="W4466" s="150">
        <v>0</v>
      </c>
      <c r="X4466" s="150">
        <v>111.37913057491059</v>
      </c>
      <c r="Y4466" s="150">
        <v>1618.878492893514</v>
      </c>
      <c r="Z4466" s="150">
        <v>133.2706327241327</v>
      </c>
      <c r="AA4466" s="150">
        <v>3297.1891101000947</v>
      </c>
      <c r="AB4466" s="150">
        <v>0</v>
      </c>
      <c r="AC4466" s="150">
        <v>12.136732061222673</v>
      </c>
      <c r="AD4466" s="150">
        <v>60.065518404209023</v>
      </c>
      <c r="AE4466" s="150">
        <v>0</v>
      </c>
      <c r="AF4466" s="150">
        <v>524.49128074907844</v>
      </c>
      <c r="AG4466" s="150">
        <v>10915.706913806818</v>
      </c>
      <c r="AH4466" s="150">
        <v>1116.4679261334579</v>
      </c>
      <c r="AI4466" s="150">
        <v>108.29738883494541</v>
      </c>
      <c r="AJ4466" s="150">
        <v>1239.2793980081383</v>
      </c>
      <c r="AK4466" s="150">
        <v>0</v>
      </c>
      <c r="AL4466" s="150">
        <v>22309.14453125</v>
      </c>
      <c r="AM4466" s="150">
        <v>19890.25</v>
      </c>
      <c r="AN4466" s="150">
        <v>2418.89453125</v>
      </c>
      <c r="AO4466" s="5" t="s">
        <v>1072</v>
      </c>
    </row>
    <row r="4467" spans="1:41" ht="14.25" x14ac:dyDescent="0.45">
      <c r="A4467" s="150">
        <v>2021</v>
      </c>
      <c r="B4467" s="5" t="s">
        <v>6344</v>
      </c>
      <c r="C4467" s="5" t="s">
        <v>171</v>
      </c>
      <c r="D4467" s="5" t="s">
        <v>84</v>
      </c>
      <c r="E4467" s="5" t="s">
        <v>27</v>
      </c>
      <c r="F4467" s="5" t="s">
        <v>27</v>
      </c>
      <c r="G4467" s="5" t="s">
        <v>87</v>
      </c>
      <c r="H4467" s="5" t="s">
        <v>131</v>
      </c>
      <c r="I4467" s="150">
        <v>512.0462854338823</v>
      </c>
      <c r="J4467" s="150">
        <v>2360.1296796135766</v>
      </c>
      <c r="K4467" s="150">
        <v>0</v>
      </c>
      <c r="L4467" s="150">
        <v>0</v>
      </c>
      <c r="M4467" s="150">
        <v>307.2277712603294</v>
      </c>
      <c r="N4467" s="150">
        <v>0</v>
      </c>
      <c r="O4467" s="150">
        <v>51.204628543388232</v>
      </c>
      <c r="P4467" s="150">
        <v>0</v>
      </c>
      <c r="Q4467" s="150">
        <v>5.9993042612524032</v>
      </c>
      <c r="R4467" s="150">
        <v>292.08464242647909</v>
      </c>
      <c r="S4467" s="150">
        <v>0</v>
      </c>
      <c r="T4467" s="150">
        <v>0</v>
      </c>
      <c r="U4467" s="150">
        <v>46.084165689049406</v>
      </c>
      <c r="V4467" s="150">
        <v>512.0462854338823</v>
      </c>
      <c r="W4467" s="150">
        <v>0</v>
      </c>
      <c r="X4467" s="150">
        <v>517.16674828822113</v>
      </c>
      <c r="Y4467" s="150">
        <v>4647.3320865979167</v>
      </c>
      <c r="Z4467" s="150">
        <v>19.259048839680688</v>
      </c>
      <c r="AA4467" s="150">
        <v>2760.9535710594932</v>
      </c>
      <c r="AB4467" s="150">
        <v>0</v>
      </c>
      <c r="AC4467" s="150">
        <v>12.289110850413175</v>
      </c>
      <c r="AD4467" s="150">
        <v>57.293581462299251</v>
      </c>
      <c r="AE4467" s="150">
        <v>0</v>
      </c>
      <c r="AF4467" s="150">
        <v>1153.7426903396236</v>
      </c>
      <c r="AG4467" s="150">
        <v>40327.7413482017</v>
      </c>
      <c r="AH4467" s="150">
        <v>3891.5517692975054</v>
      </c>
      <c r="AI4467" s="150">
        <v>182.2884776144621</v>
      </c>
      <c r="AJ4467" s="150">
        <v>1826.2085709926305</v>
      </c>
      <c r="AK4467" s="150">
        <v>0</v>
      </c>
      <c r="AL4467" s="150">
        <v>59482.6484375</v>
      </c>
      <c r="AM4467" s="150">
        <v>54475.9140625</v>
      </c>
      <c r="AN4467" s="150">
        <v>5006.73291015625</v>
      </c>
      <c r="AO4467" s="5" t="s">
        <v>6742</v>
      </c>
    </row>
    <row r="4468" spans="1:41" ht="14.25" x14ac:dyDescent="0.45">
      <c r="A4468" s="150">
        <v>2021</v>
      </c>
      <c r="B4468" s="5" t="s">
        <v>7352</v>
      </c>
      <c r="C4468" s="5" t="s">
        <v>171</v>
      </c>
      <c r="D4468" s="5" t="s">
        <v>84</v>
      </c>
      <c r="E4468" s="5" t="s">
        <v>27</v>
      </c>
      <c r="F4468" s="5" t="s">
        <v>27</v>
      </c>
      <c r="G4468" s="5" t="s">
        <v>88</v>
      </c>
      <c r="H4468" s="5" t="s">
        <v>131</v>
      </c>
      <c r="I4468" s="150">
        <v>619.99999999999989</v>
      </c>
      <c r="J4468" s="150">
        <v>1961.7735848334601</v>
      </c>
      <c r="K4468" s="150">
        <v>0</v>
      </c>
      <c r="L4468" s="150">
        <v>0</v>
      </c>
      <c r="M4468" s="150">
        <v>300</v>
      </c>
      <c r="N4468" s="150">
        <v>0</v>
      </c>
      <c r="O4468" s="150">
        <v>50</v>
      </c>
      <c r="P4468" s="150">
        <v>0</v>
      </c>
      <c r="Q4468" s="150">
        <v>5.6836376637316706</v>
      </c>
      <c r="R4468" s="150">
        <v>263.44287000000003</v>
      </c>
      <c r="S4468" s="150">
        <v>0</v>
      </c>
      <c r="T4468" s="150">
        <v>203.89714415729529</v>
      </c>
      <c r="U4468" s="150">
        <v>65</v>
      </c>
      <c r="V4468" s="150">
        <v>600</v>
      </c>
      <c r="W4468" s="150">
        <v>131</v>
      </c>
      <c r="X4468" s="150">
        <v>945</v>
      </c>
      <c r="Y4468" s="150">
        <v>4161.4984814707113</v>
      </c>
      <c r="Z4468" s="150">
        <v>79.326780025975509</v>
      </c>
      <c r="AA4468" s="150">
        <v>3166</v>
      </c>
      <c r="AB4468" s="150">
        <v>0</v>
      </c>
      <c r="AC4468" s="150">
        <v>12</v>
      </c>
      <c r="AD4468" s="150">
        <v>432.76071663210752</v>
      </c>
      <c r="AE4468" s="150"/>
      <c r="AF4468" s="150">
        <v>2520.1487967746311</v>
      </c>
      <c r="AG4468" s="150">
        <v>32778</v>
      </c>
      <c r="AH4468" s="150">
        <v>4396</v>
      </c>
      <c r="AI4468" s="150">
        <v>178</v>
      </c>
      <c r="AJ4468" s="150">
        <v>1818.66</v>
      </c>
      <c r="AK4468" s="150"/>
      <c r="AL4468" s="150">
        <v>54688.19140625</v>
      </c>
      <c r="AM4468" s="150">
        <v>48051.53515625</v>
      </c>
      <c r="AN4468" s="150">
        <v>6636.658203125</v>
      </c>
      <c r="AO4468" s="5" t="s">
        <v>7664</v>
      </c>
    </row>
    <row r="4469" spans="1:41" ht="14.25" x14ac:dyDescent="0.45">
      <c r="A4469" s="150">
        <v>2021</v>
      </c>
      <c r="B4469" s="5" t="s">
        <v>4980</v>
      </c>
      <c r="C4469" s="5" t="s">
        <v>171</v>
      </c>
      <c r="D4469" s="5" t="s">
        <v>84</v>
      </c>
      <c r="E4469" s="5" t="s">
        <v>27</v>
      </c>
      <c r="F4469" s="5" t="s">
        <v>27</v>
      </c>
      <c r="G4469" s="5" t="s">
        <v>88</v>
      </c>
      <c r="H4469" s="5" t="s">
        <v>131</v>
      </c>
      <c r="I4469" s="150">
        <v>1061.2080000000001</v>
      </c>
      <c r="J4469" s="150">
        <v>2243.322583739217</v>
      </c>
      <c r="K4469" s="150">
        <v>0</v>
      </c>
      <c r="L4469" s="150">
        <v>116.927508852</v>
      </c>
      <c r="M4469" s="150">
        <v>312.12</v>
      </c>
      <c r="N4469" s="150">
        <v>0</v>
      </c>
      <c r="O4469" s="150">
        <v>52.02</v>
      </c>
      <c r="P4469" s="150">
        <v>0</v>
      </c>
      <c r="Q4469" s="150">
        <v>5.9590156990054108</v>
      </c>
      <c r="R4469" s="150">
        <v>44.943816700911349</v>
      </c>
      <c r="S4469" s="150">
        <v>0</v>
      </c>
      <c r="T4469" s="150">
        <v>0</v>
      </c>
      <c r="U4469" s="150">
        <v>20.402000000000001</v>
      </c>
      <c r="V4469" s="150">
        <v>522</v>
      </c>
      <c r="W4469" s="150">
        <v>0</v>
      </c>
      <c r="X4469" s="150">
        <v>540.35</v>
      </c>
      <c r="Y4469" s="150">
        <v>1463.0524277672259</v>
      </c>
      <c r="Z4469" s="150">
        <v>55.696613910239023</v>
      </c>
      <c r="AA4469" s="150">
        <v>2484</v>
      </c>
      <c r="AB4469" s="150">
        <v>0</v>
      </c>
      <c r="AC4469" s="150">
        <v>12.112830000000001</v>
      </c>
      <c r="AD4469" s="150">
        <v>56.754487710986901</v>
      </c>
      <c r="AE4469" s="150">
        <v>0</v>
      </c>
      <c r="AF4469" s="150">
        <v>1109.7483567408001</v>
      </c>
      <c r="AG4469" s="150">
        <v>18324</v>
      </c>
      <c r="AH4469" s="150">
        <v>1924.2542531250001</v>
      </c>
      <c r="AI4469" s="150">
        <v>100.9188</v>
      </c>
      <c r="AJ4469" s="150">
        <v>1855.28872224</v>
      </c>
      <c r="AK4469" s="150"/>
      <c r="AL4469" s="150">
        <v>32305.078125</v>
      </c>
      <c r="AM4469" s="150">
        <v>29318.662109375</v>
      </c>
      <c r="AN4469" s="150">
        <v>2986.41748046875</v>
      </c>
      <c r="AO4469" s="5" t="s">
        <v>5765</v>
      </c>
    </row>
    <row r="4470" spans="1:41" ht="14.25" x14ac:dyDescent="0.45">
      <c r="A4470" s="150">
        <v>2021</v>
      </c>
      <c r="B4470" s="5" t="s">
        <v>4024</v>
      </c>
      <c r="C4470" s="5" t="s">
        <v>171</v>
      </c>
      <c r="D4470" s="5" t="s">
        <v>84</v>
      </c>
      <c r="E4470" s="5" t="s">
        <v>27</v>
      </c>
      <c r="F4470" s="5" t="s">
        <v>27</v>
      </c>
      <c r="G4470" s="5" t="s">
        <v>88</v>
      </c>
      <c r="H4470" s="5" t="s">
        <v>131</v>
      </c>
      <c r="I4470" s="150">
        <v>1082.4321600000001</v>
      </c>
      <c r="J4470" s="150">
        <v>86.67938612639999</v>
      </c>
      <c r="K4470" s="150"/>
      <c r="L4470" s="150">
        <v>54.565000000000012</v>
      </c>
      <c r="M4470" s="150">
        <v>318.36239999999998</v>
      </c>
      <c r="N4470" s="150">
        <v>0</v>
      </c>
      <c r="O4470" s="150">
        <v>52.956410999999989</v>
      </c>
      <c r="P4470" s="150">
        <v>0</v>
      </c>
      <c r="Q4470" s="150">
        <v>6.0319941925988667</v>
      </c>
      <c r="R4470" s="150">
        <v>53.306796108782272</v>
      </c>
      <c r="S4470" s="150">
        <v>0</v>
      </c>
      <c r="T4470" s="150">
        <v>649.45929599999999</v>
      </c>
      <c r="U4470" s="150">
        <v>51.515050000000002</v>
      </c>
      <c r="V4470" s="150">
        <v>1385</v>
      </c>
      <c r="W4470" s="150">
        <v>0</v>
      </c>
      <c r="X4470" s="150">
        <v>110.1433879706146</v>
      </c>
      <c r="Y4470" s="150">
        <v>1541.038182682141</v>
      </c>
      <c r="Z4470" s="150">
        <v>129</v>
      </c>
      <c r="AA4470" s="150">
        <v>2484</v>
      </c>
      <c r="AB4470" s="150"/>
      <c r="AC4470" s="150">
        <v>12.112819999999999</v>
      </c>
      <c r="AD4470" s="150">
        <v>57.148530044216123</v>
      </c>
      <c r="AE4470" s="150">
        <v>0</v>
      </c>
      <c r="AF4470" s="150">
        <v>952.54030079999995</v>
      </c>
      <c r="AG4470" s="150">
        <v>16072</v>
      </c>
      <c r="AH4470" s="150">
        <v>1093</v>
      </c>
      <c r="AI4470" s="150">
        <v>102.93717599999999</v>
      </c>
      <c r="AJ4470" s="150">
        <v>1201.4996976</v>
      </c>
      <c r="AK4470" s="150"/>
      <c r="AL4470" s="150">
        <v>27495.73046875</v>
      </c>
      <c r="AM4470" s="150">
        <v>25111.72265625</v>
      </c>
      <c r="AN4470" s="150">
        <v>2384.00732421875</v>
      </c>
      <c r="AO4470" s="5" t="s">
        <v>4500</v>
      </c>
    </row>
    <row r="4471" spans="1:41" ht="14.25" x14ac:dyDescent="0.45">
      <c r="A4471" s="150">
        <v>2021</v>
      </c>
      <c r="B4471" s="5" t="s">
        <v>6344</v>
      </c>
      <c r="C4471" s="5" t="s">
        <v>171</v>
      </c>
      <c r="D4471" s="5" t="s">
        <v>84</v>
      </c>
      <c r="E4471" s="5" t="s">
        <v>27</v>
      </c>
      <c r="F4471" s="5" t="s">
        <v>27</v>
      </c>
      <c r="G4471" s="5" t="s">
        <v>88</v>
      </c>
      <c r="H4471" s="5" t="s">
        <v>131</v>
      </c>
      <c r="I4471" s="150">
        <v>520.20000000000005</v>
      </c>
      <c r="J4471" s="150">
        <v>2332.8640168686611</v>
      </c>
      <c r="K4471" s="150"/>
      <c r="L4471" s="150">
        <v>0</v>
      </c>
      <c r="M4471" s="150">
        <v>306</v>
      </c>
      <c r="N4471" s="150">
        <v>0</v>
      </c>
      <c r="O4471" s="150">
        <v>51</v>
      </c>
      <c r="P4471" s="150">
        <v>0</v>
      </c>
      <c r="Q4471" s="150">
        <v>5.9753293018152371</v>
      </c>
      <c r="R4471" s="150">
        <v>290.91738750000002</v>
      </c>
      <c r="S4471" s="150">
        <v>0</v>
      </c>
      <c r="T4471" s="150">
        <v>0</v>
      </c>
      <c r="U4471" s="150">
        <v>45.45</v>
      </c>
      <c r="V4471" s="150">
        <v>510</v>
      </c>
      <c r="W4471" s="150">
        <v>0</v>
      </c>
      <c r="X4471" s="150">
        <v>533</v>
      </c>
      <c r="Y4471" s="150">
        <v>4665.5502858143973</v>
      </c>
      <c r="Z4471" s="150">
        <v>19.182084096000001</v>
      </c>
      <c r="AA4471" s="150">
        <v>2814</v>
      </c>
      <c r="AB4471" s="150">
        <v>0</v>
      </c>
      <c r="AC4471" s="150">
        <v>12.263999999999999</v>
      </c>
      <c r="AD4471" s="150">
        <v>56.505162641585287</v>
      </c>
      <c r="AE4471" s="150">
        <v>0</v>
      </c>
      <c r="AF4471" s="150">
        <v>1172.11464</v>
      </c>
      <c r="AG4471" s="150">
        <v>40970</v>
      </c>
      <c r="AH4471" s="150">
        <v>4014.5644866536468</v>
      </c>
      <c r="AI4471" s="150">
        <v>181.56</v>
      </c>
      <c r="AJ4471" s="150">
        <v>1855.2887222400011</v>
      </c>
      <c r="AK4471" s="150"/>
      <c r="AL4471" s="150">
        <v>60356.4375</v>
      </c>
      <c r="AM4471" s="150">
        <v>55213.8046875</v>
      </c>
      <c r="AN4471" s="150">
        <v>5142.6298828125</v>
      </c>
      <c r="AO4471" s="5" t="s">
        <v>6743</v>
      </c>
    </row>
    <row r="4472" spans="1:41" ht="14.25" x14ac:dyDescent="0.45">
      <c r="A4472" s="150">
        <v>2021</v>
      </c>
      <c r="B4472" s="5" t="s">
        <v>582</v>
      </c>
      <c r="C4472" s="5" t="s">
        <v>171</v>
      </c>
      <c r="D4472" s="5" t="s">
        <v>84</v>
      </c>
      <c r="E4472" s="5" t="s">
        <v>27</v>
      </c>
      <c r="F4472" s="5" t="s">
        <v>27</v>
      </c>
      <c r="G4472" s="5" t="s">
        <v>88</v>
      </c>
      <c r="H4472" s="5" t="s">
        <v>131</v>
      </c>
      <c r="I4472" s="150">
        <v>1077.284003884374</v>
      </c>
      <c r="J4472" s="150">
        <v>0</v>
      </c>
      <c r="K4472" s="150">
        <v>85.576739451839998</v>
      </c>
      <c r="L4472" s="150">
        <v>120.853550664</v>
      </c>
      <c r="M4472" s="150">
        <v>194.8377888</v>
      </c>
      <c r="N4472" s="150">
        <v>0</v>
      </c>
      <c r="O4472" s="150">
        <v>60.635563388259918</v>
      </c>
      <c r="P4472" s="150">
        <v>0</v>
      </c>
      <c r="Q4472" s="150">
        <v>6.0589482547075466</v>
      </c>
      <c r="R4472" s="150">
        <v>31.682046269424038</v>
      </c>
      <c r="S4472" s="150">
        <v>0</v>
      </c>
      <c r="T4472" s="150">
        <v>618.18059999999991</v>
      </c>
      <c r="U4472" s="150">
        <v>0</v>
      </c>
      <c r="V4472" s="150">
        <v>849</v>
      </c>
      <c r="W4472" s="150">
        <v>0</v>
      </c>
      <c r="X4472" s="150">
        <v>110.1433879706146</v>
      </c>
      <c r="Y4472" s="150">
        <v>1582.472</v>
      </c>
      <c r="Z4472" s="150">
        <v>129.58799557882011</v>
      </c>
      <c r="AA4472" s="150">
        <v>3302.7960210798301</v>
      </c>
      <c r="AB4472" s="150">
        <v>0</v>
      </c>
      <c r="AC4472" s="150">
        <v>11.79322</v>
      </c>
      <c r="AD4472" s="150">
        <v>58.405741567359463</v>
      </c>
      <c r="AE4472" s="150"/>
      <c r="AF4472" s="150">
        <v>516.12958140845501</v>
      </c>
      <c r="AG4472" s="150">
        <v>10862</v>
      </c>
      <c r="AH4472" s="150">
        <v>1117.677693461816</v>
      </c>
      <c r="AI4472" s="150">
        <v>104.99591952</v>
      </c>
      <c r="AJ4472" s="150">
        <v>1225.529691552</v>
      </c>
      <c r="AK4472" s="150"/>
      <c r="AL4472" s="150">
        <v>22065.640625</v>
      </c>
      <c r="AM4472" s="150">
        <v>19715.185546875</v>
      </c>
      <c r="AN4472" s="150">
        <v>2350.453369140625</v>
      </c>
      <c r="AO4472" s="5" t="s">
        <v>1073</v>
      </c>
    </row>
    <row r="4473" spans="1:41" ht="14.25" x14ac:dyDescent="0.45">
      <c r="A4473" s="150">
        <v>2021</v>
      </c>
      <c r="B4473" s="5" t="s">
        <v>1476</v>
      </c>
      <c r="C4473" s="5" t="s">
        <v>171</v>
      </c>
      <c r="D4473" s="5" t="s">
        <v>84</v>
      </c>
      <c r="E4473" s="5" t="s">
        <v>27</v>
      </c>
      <c r="F4473" s="5" t="s">
        <v>27</v>
      </c>
      <c r="G4473" s="5" t="s">
        <v>88</v>
      </c>
      <c r="H4473" s="5" t="s">
        <v>131</v>
      </c>
      <c r="I4473" s="150">
        <v>0</v>
      </c>
      <c r="J4473" s="150">
        <v>1355.172</v>
      </c>
      <c r="K4473" s="150">
        <v>97</v>
      </c>
      <c r="L4473" s="150">
        <v>140.5991257202719</v>
      </c>
      <c r="M4473" s="150">
        <v>205.62499999999989</v>
      </c>
      <c r="N4473" s="150">
        <v>0</v>
      </c>
      <c r="O4473" s="150">
        <v>63.96615211927066</v>
      </c>
      <c r="P4473" s="150">
        <v>0</v>
      </c>
      <c r="Q4473" s="150">
        <v>6.8685498405720011</v>
      </c>
      <c r="R4473" s="150">
        <v>23.094759078007002</v>
      </c>
      <c r="S4473" s="150">
        <v>0</v>
      </c>
      <c r="T4473" s="150">
        <v>118.9</v>
      </c>
      <c r="U4473" s="150"/>
      <c r="V4473" s="150">
        <v>1248.1200413516231</v>
      </c>
      <c r="W4473" s="150">
        <v>0</v>
      </c>
      <c r="X4473" s="150">
        <v>98.389909233989599</v>
      </c>
      <c r="Y4473" s="150">
        <v>1186</v>
      </c>
      <c r="Z4473" s="150">
        <v>71.669664536811865</v>
      </c>
      <c r="AA4473" s="150">
        <v>2779.637180588898</v>
      </c>
      <c r="AB4473" s="150">
        <v>134</v>
      </c>
      <c r="AC4473" s="150">
        <v>63.895789999999998</v>
      </c>
      <c r="AD4473" s="150">
        <v>103.02824760858</v>
      </c>
      <c r="AE4473" s="150">
        <v>0</v>
      </c>
      <c r="AF4473" s="150">
        <v>1649.696408451191</v>
      </c>
      <c r="AG4473" s="150">
        <v>21383.179942435891</v>
      </c>
      <c r="AH4473" s="150">
        <v>3068</v>
      </c>
      <c r="AI4473" s="150">
        <v>0</v>
      </c>
      <c r="AJ4473" s="150">
        <v>1341.499531329951</v>
      </c>
      <c r="AK4473" s="150">
        <v>0</v>
      </c>
      <c r="AL4473" s="150">
        <v>35138.34375</v>
      </c>
      <c r="AM4473" s="150">
        <v>31249.43359375</v>
      </c>
      <c r="AN4473" s="150">
        <v>3888.9091796875</v>
      </c>
      <c r="AO4473" s="5" t="s">
        <v>2902</v>
      </c>
    </row>
    <row r="4474" spans="1:41" ht="14.25" x14ac:dyDescent="0.45">
      <c r="A4474" s="150">
        <v>2021</v>
      </c>
      <c r="B4474" s="5" t="s">
        <v>1478</v>
      </c>
      <c r="C4474" s="5" t="s">
        <v>171</v>
      </c>
      <c r="D4474" s="5" t="s">
        <v>84</v>
      </c>
      <c r="E4474" s="5" t="s">
        <v>27</v>
      </c>
      <c r="F4474" s="5" t="s">
        <v>27</v>
      </c>
      <c r="G4474" s="5" t="s">
        <v>88</v>
      </c>
      <c r="H4474" s="5" t="s">
        <v>131</v>
      </c>
      <c r="I4474" s="150">
        <v>0</v>
      </c>
      <c r="J4474" s="150">
        <v>1075</v>
      </c>
      <c r="K4474" s="150">
        <v>91.529610496656062</v>
      </c>
      <c r="L4474" s="150">
        <v>149.65600000000001</v>
      </c>
      <c r="M4474" s="150">
        <v>201.79687499999989</v>
      </c>
      <c r="N4474" s="150">
        <v>0</v>
      </c>
      <c r="O4474" s="150">
        <v>61.375134710653661</v>
      </c>
      <c r="P4474" s="150">
        <v>0</v>
      </c>
      <c r="Q4474" s="150">
        <v>5.9848571331074156</v>
      </c>
      <c r="R4474" s="150">
        <v>33.583927904711238</v>
      </c>
      <c r="S4474" s="150">
        <v>0</v>
      </c>
      <c r="T4474" s="150">
        <v>1508.1976054381239</v>
      </c>
      <c r="U4474" s="150"/>
      <c r="V4474" s="150">
        <v>700</v>
      </c>
      <c r="W4474" s="150">
        <v>0</v>
      </c>
      <c r="X4474" s="150">
        <v>57.143387970614619</v>
      </c>
      <c r="Y4474" s="150">
        <v>1543.05</v>
      </c>
      <c r="Z4474" s="150">
        <v>382.74689963497877</v>
      </c>
      <c r="AA4474" s="150">
        <v>2854.997557754185</v>
      </c>
      <c r="AB4474" s="150">
        <v>139</v>
      </c>
      <c r="AC4474" s="150">
        <v>11.7944</v>
      </c>
      <c r="AD4474" s="150">
        <v>57.629571185862709</v>
      </c>
      <c r="AE4474" s="150">
        <v>0</v>
      </c>
      <c r="AF4474" s="150">
        <v>1209.597838297449</v>
      </c>
      <c r="AG4474" s="150">
        <v>15523.27502924838</v>
      </c>
      <c r="AH4474" s="150">
        <v>2166.1298316688308</v>
      </c>
      <c r="AI4474" s="150">
        <v>107.09583791039999</v>
      </c>
      <c r="AJ4474" s="150">
        <v>1092.2135073495319</v>
      </c>
      <c r="AK4474" s="150"/>
      <c r="AL4474" s="150">
        <v>28971.794921875</v>
      </c>
      <c r="AM4474" s="150">
        <v>24581.8984375</v>
      </c>
      <c r="AN4474" s="150">
        <v>4389.8974609375</v>
      </c>
      <c r="AO4474" s="5" t="s">
        <v>2903</v>
      </c>
    </row>
    <row r="4475" spans="1:41" ht="14.25" x14ac:dyDescent="0.45">
      <c r="A4475" s="150">
        <v>2021</v>
      </c>
      <c r="B4475" s="5" t="s">
        <v>1477</v>
      </c>
      <c r="C4475" s="5" t="s">
        <v>171</v>
      </c>
      <c r="D4475" s="5" t="s">
        <v>84</v>
      </c>
      <c r="E4475" s="5" t="s">
        <v>27</v>
      </c>
      <c r="F4475" s="5" t="s">
        <v>27</v>
      </c>
      <c r="G4475" s="5" t="s">
        <v>88</v>
      </c>
      <c r="H4475" s="5" t="s">
        <v>131</v>
      </c>
      <c r="I4475" s="150">
        <v>0</v>
      </c>
      <c r="J4475" s="150">
        <v>989</v>
      </c>
      <c r="K4475" s="150">
        <v>93.817850759072456</v>
      </c>
      <c r="L4475" s="150">
        <v>164.50470000000001</v>
      </c>
      <c r="M4475" s="150">
        <v>206.28124999999989</v>
      </c>
      <c r="N4475" s="150">
        <v>0</v>
      </c>
      <c r="O4475" s="150">
        <v>62</v>
      </c>
      <c r="P4475" s="150">
        <v>0</v>
      </c>
      <c r="Q4475" s="150">
        <v>7.6388140769063533</v>
      </c>
      <c r="R4475" s="150">
        <v>23.22637597776291</v>
      </c>
      <c r="S4475" s="150">
        <v>0</v>
      </c>
      <c r="T4475" s="150">
        <v>123.6398679213838</v>
      </c>
      <c r="U4475" s="150"/>
      <c r="V4475" s="150">
        <v>1206</v>
      </c>
      <c r="W4475" s="150">
        <v>0</v>
      </c>
      <c r="X4475" s="150">
        <v>35.821340000000014</v>
      </c>
      <c r="Y4475" s="150">
        <v>929</v>
      </c>
      <c r="Z4475" s="150">
        <v>78.06</v>
      </c>
      <c r="AA4475" s="150">
        <v>2901.915360975881</v>
      </c>
      <c r="AB4475" s="150">
        <v>139</v>
      </c>
      <c r="AC4475" s="150">
        <v>12.4</v>
      </c>
      <c r="AD4475" s="150">
        <v>114.5822111535953</v>
      </c>
      <c r="AE4475" s="150">
        <v>0</v>
      </c>
      <c r="AF4475" s="150">
        <v>1423.9662125206021</v>
      </c>
      <c r="AG4475" s="150">
        <v>21322</v>
      </c>
      <c r="AH4475" s="150">
        <v>3335.4786541141711</v>
      </c>
      <c r="AI4475" s="150">
        <v>0</v>
      </c>
      <c r="AJ4475" s="150">
        <v>1341.499531329951</v>
      </c>
      <c r="AK4475" s="150">
        <v>0</v>
      </c>
      <c r="AL4475" s="150">
        <v>34509.83203125</v>
      </c>
      <c r="AM4475" s="150">
        <v>30399.2109375</v>
      </c>
      <c r="AN4475" s="150">
        <v>4110.62109375</v>
      </c>
      <c r="AO4475" s="5" t="s">
        <v>2904</v>
      </c>
    </row>
    <row r="4476" spans="1:41" ht="14.25" x14ac:dyDescent="0.45">
      <c r="A4476" s="150">
        <v>2021</v>
      </c>
      <c r="B4476" s="5" t="s">
        <v>4980</v>
      </c>
      <c r="C4476" s="5" t="s">
        <v>171</v>
      </c>
      <c r="D4476" s="5" t="s">
        <v>84</v>
      </c>
      <c r="E4476" s="5" t="s">
        <v>109</v>
      </c>
      <c r="F4476" s="5" t="s">
        <v>109</v>
      </c>
      <c r="G4476" s="5" t="s">
        <v>87</v>
      </c>
      <c r="H4476" s="5" t="s">
        <v>131</v>
      </c>
      <c r="I4476" s="150">
        <v>11440.805179014138</v>
      </c>
      <c r="J4476" s="150">
        <v>51435.868387816445</v>
      </c>
      <c r="K4476" s="150">
        <v>908.10074256999872</v>
      </c>
      <c r="L4476" s="150">
        <v>853.31972329663449</v>
      </c>
      <c r="M4476" s="150">
        <v>11941.208720453522</v>
      </c>
      <c r="N4476" s="150">
        <v>7962.8204591865306</v>
      </c>
      <c r="O4476" s="150">
        <v>7636.6881518171313</v>
      </c>
      <c r="P4476" s="150">
        <v>7174.9229297060783</v>
      </c>
      <c r="Q4476" s="150">
        <v>3967.6280053743935</v>
      </c>
      <c r="R4476" s="150">
        <v>4389.3248889993365</v>
      </c>
      <c r="S4476" s="150">
        <v>5608.0377312014698</v>
      </c>
      <c r="T4476" s="150">
        <v>8947.2153209361932</v>
      </c>
      <c r="U4476" s="150">
        <v>1045.0532907534093</v>
      </c>
      <c r="V4476" s="150">
        <v>3974.7843407385212</v>
      </c>
      <c r="W4476" s="150">
        <v>2133.2993082415865</v>
      </c>
      <c r="X4476" s="150">
        <v>12744.403956611033</v>
      </c>
      <c r="Y4476" s="150">
        <v>34928.693933038972</v>
      </c>
      <c r="Z4476" s="150">
        <v>9667.0173561853553</v>
      </c>
      <c r="AA4476" s="150">
        <v>88737.87685487089</v>
      </c>
      <c r="AB4476" s="150">
        <v>1068.2298758306017</v>
      </c>
      <c r="AC4476" s="150">
        <v>9832.8394955768235</v>
      </c>
      <c r="AD4476" s="150">
        <v>14266.650724350806</v>
      </c>
      <c r="AE4476" s="150">
        <v>9946.1893152905213</v>
      </c>
      <c r="AF4476" s="150">
        <v>21596.406645126623</v>
      </c>
      <c r="AG4476" s="150">
        <v>95348.47100757013</v>
      </c>
      <c r="AH4476" s="150">
        <v>13754.249762173902</v>
      </c>
      <c r="AI4476" s="150">
        <v>628.9282405038158</v>
      </c>
      <c r="AJ4476" s="150">
        <v>19571.572616549231</v>
      </c>
      <c r="AK4476" s="150">
        <v>1959.4749201626423</v>
      </c>
      <c r="AL4476" s="150">
        <v>463470.0625</v>
      </c>
      <c r="AM4476" s="150">
        <v>381873.59375</v>
      </c>
      <c r="AN4476" s="150">
        <v>81596.4921875</v>
      </c>
      <c r="AO4476" s="5" t="s">
        <v>5766</v>
      </c>
    </row>
    <row r="4477" spans="1:41" ht="14.25" x14ac:dyDescent="0.45">
      <c r="A4477" s="150">
        <v>2021</v>
      </c>
      <c r="B4477" s="5" t="s">
        <v>7352</v>
      </c>
      <c r="C4477" s="5" t="s">
        <v>171</v>
      </c>
      <c r="D4477" s="5" t="s">
        <v>84</v>
      </c>
      <c r="E4477" s="5" t="s">
        <v>109</v>
      </c>
      <c r="F4477" s="5" t="s">
        <v>109</v>
      </c>
      <c r="G4477" s="5" t="s">
        <v>87</v>
      </c>
      <c r="H4477" s="5" t="s">
        <v>131</v>
      </c>
      <c r="I4477" s="150">
        <v>11247.058823529411</v>
      </c>
      <c r="J4477" s="150">
        <v>49776.078486680897</v>
      </c>
      <c r="K4477" s="150">
        <v>976.12447999999995</v>
      </c>
      <c r="L4477" s="150">
        <v>1716.077</v>
      </c>
      <c r="M4477" s="150">
        <v>30909.289381914499</v>
      </c>
      <c r="N4477" s="150">
        <v>10589.4799407959</v>
      </c>
      <c r="O4477" s="150">
        <v>7784.5636499999991</v>
      </c>
      <c r="P4477" s="150">
        <v>6217.2979999999998</v>
      </c>
      <c r="Q4477" s="150">
        <v>3636.484042231928</v>
      </c>
      <c r="R4477" s="150">
        <v>4776.6139743539861</v>
      </c>
      <c r="S4477" s="150">
        <v>7999.9999999999991</v>
      </c>
      <c r="T4477" s="150">
        <v>7205</v>
      </c>
      <c r="U4477" s="150">
        <v>950</v>
      </c>
      <c r="V4477" s="150">
        <v>3133</v>
      </c>
      <c r="W4477" s="150">
        <v>2880</v>
      </c>
      <c r="X4477" s="150">
        <v>14884.8</v>
      </c>
      <c r="Y4477" s="150">
        <v>28025.86171690737</v>
      </c>
      <c r="Z4477" s="150">
        <v>7565.1302090288191</v>
      </c>
      <c r="AA4477" s="150">
        <v>90940</v>
      </c>
      <c r="AB4477" s="150">
        <v>1731</v>
      </c>
      <c r="AC4477" s="150">
        <v>8275.5046328971966</v>
      </c>
      <c r="AD4477" s="150">
        <v>13617.25550376251</v>
      </c>
      <c r="AE4477" s="150">
        <v>5821.0205210080012</v>
      </c>
      <c r="AF4477" s="150">
        <v>26171.073923491931</v>
      </c>
      <c r="AG4477" s="150">
        <v>109792</v>
      </c>
      <c r="AH4477" s="150">
        <v>15642</v>
      </c>
      <c r="AI4477" s="150">
        <v>4541</v>
      </c>
      <c r="AJ4477" s="150">
        <v>21800</v>
      </c>
      <c r="AK4477" s="150">
        <v>1636</v>
      </c>
      <c r="AL4477" s="150">
        <v>500239.6875</v>
      </c>
      <c r="AM4477" s="150">
        <v>390432.6875</v>
      </c>
      <c r="AN4477" s="150">
        <v>109807.03125</v>
      </c>
      <c r="AO4477" s="5" t="s">
        <v>7665</v>
      </c>
    </row>
    <row r="4478" spans="1:41" ht="14.25" x14ac:dyDescent="0.45">
      <c r="A4478" s="150">
        <v>2021</v>
      </c>
      <c r="B4478" s="5" t="s">
        <v>582</v>
      </c>
      <c r="C4478" s="5" t="s">
        <v>171</v>
      </c>
      <c r="D4478" s="5" t="s">
        <v>84</v>
      </c>
      <c r="E4478" s="5" t="s">
        <v>109</v>
      </c>
      <c r="F4478" s="5" t="s">
        <v>109</v>
      </c>
      <c r="G4478" s="5" t="s">
        <v>87</v>
      </c>
      <c r="H4478" s="5" t="s">
        <v>131</v>
      </c>
      <c r="I4478" s="150">
        <v>5450.5964153835412</v>
      </c>
      <c r="J4478" s="150">
        <v>17829.713663369788</v>
      </c>
      <c r="K4478" s="150">
        <v>571.63157818033039</v>
      </c>
      <c r="L4478" s="150">
        <v>904.33902016810089</v>
      </c>
      <c r="M4478" s="150">
        <v>4218.0158249322039</v>
      </c>
      <c r="N4478" s="150">
        <v>7330.7284029922848</v>
      </c>
      <c r="O4478" s="150">
        <v>7772.8497017411337</v>
      </c>
      <c r="P4478" s="150">
        <v>7243.3348664319219</v>
      </c>
      <c r="Q4478" s="150">
        <v>3733.778275672873</v>
      </c>
      <c r="R4478" s="150">
        <v>5659.0139628826782</v>
      </c>
      <c r="S4478" s="150">
        <v>6817.4052534416169</v>
      </c>
      <c r="T4478" s="150">
        <v>6726.7192549540841</v>
      </c>
      <c r="U4478" s="150">
        <v>1220.0203262823361</v>
      </c>
      <c r="V4478" s="150">
        <v>1542.9586739164388</v>
      </c>
      <c r="W4478" s="150">
        <v>1356.5085302521513</v>
      </c>
      <c r="X4478" s="150">
        <v>9225.7480991824559</v>
      </c>
      <c r="Y4478" s="150">
        <v>25399.645319536168</v>
      </c>
      <c r="Z4478" s="150">
        <v>9081.3887933431452</v>
      </c>
      <c r="AA4478" s="150">
        <v>102291.21166719278</v>
      </c>
      <c r="AB4478" s="150">
        <v>702.25832553794498</v>
      </c>
      <c r="AC4478" s="150">
        <v>8662.476343001139</v>
      </c>
      <c r="AD4478" s="150">
        <v>9106.9684901960063</v>
      </c>
      <c r="AE4478" s="150">
        <v>4558.9169848370229</v>
      </c>
      <c r="AF4478" s="150">
        <v>18811.801505063439</v>
      </c>
      <c r="AG4478" s="150">
        <v>82588.481899870283</v>
      </c>
      <c r="AH4478" s="150">
        <v>13830.804668941286</v>
      </c>
      <c r="AI4478" s="150">
        <v>822.83686156035844</v>
      </c>
      <c r="AJ4478" s="150">
        <v>19767.064632192873</v>
      </c>
      <c r="AK4478" s="150">
        <v>1893.4179559297313</v>
      </c>
      <c r="AL4478" s="150">
        <v>385120.65625</v>
      </c>
      <c r="AM4478" s="150">
        <v>322075.46875</v>
      </c>
      <c r="AN4478" s="150">
        <v>63045.1640625</v>
      </c>
      <c r="AO4478" s="5" t="s">
        <v>1074</v>
      </c>
    </row>
    <row r="4479" spans="1:41" ht="14.25" x14ac:dyDescent="0.45">
      <c r="A4479" s="150">
        <v>2021</v>
      </c>
      <c r="B4479" s="5" t="s">
        <v>1476</v>
      </c>
      <c r="C4479" s="5" t="s">
        <v>171</v>
      </c>
      <c r="D4479" s="5" t="s">
        <v>84</v>
      </c>
      <c r="E4479" s="5" t="s">
        <v>109</v>
      </c>
      <c r="F4479" s="5" t="s">
        <v>109</v>
      </c>
      <c r="G4479" s="5" t="s">
        <v>87</v>
      </c>
      <c r="H4479" s="5" t="s">
        <v>131</v>
      </c>
      <c r="I4479" s="150">
        <v>2772.6290694670379</v>
      </c>
      <c r="J4479" s="150">
        <v>7664.6499930816544</v>
      </c>
      <c r="K4479" s="150">
        <v>642.34992839746826</v>
      </c>
      <c r="L4479" s="150">
        <v>1572.6081109542536</v>
      </c>
      <c r="M4479" s="150">
        <v>5221.058928368122</v>
      </c>
      <c r="N4479" s="150">
        <v>1104.4547733086413</v>
      </c>
      <c r="O4479" s="150">
        <v>6176.1159311361089</v>
      </c>
      <c r="P4479" s="150">
        <v>6864.4344043153169</v>
      </c>
      <c r="Q4479" s="150">
        <v>3178.7853565846463</v>
      </c>
      <c r="R4479" s="150">
        <v>5504.4885272878237</v>
      </c>
      <c r="S4479" s="150">
        <v>5224.6880240087858</v>
      </c>
      <c r="T4479" s="150">
        <v>8619.1021465761969</v>
      </c>
      <c r="U4479" s="150">
        <v>1736.0788038015646</v>
      </c>
      <c r="V4479" s="150">
        <v>1715.3525394870244</v>
      </c>
      <c r="W4479" s="150">
        <v>2431.4940792446537</v>
      </c>
      <c r="X4479" s="150">
        <v>7941.8681122090411</v>
      </c>
      <c r="Y4479" s="150">
        <v>31149.737582363101</v>
      </c>
      <c r="Z4479" s="150">
        <v>7899.3315111779048</v>
      </c>
      <c r="AA4479" s="150">
        <v>75664.341781950672</v>
      </c>
      <c r="AB4479" s="150">
        <v>570.97771413108285</v>
      </c>
      <c r="AC4479" s="150">
        <v>8632.7702038388761</v>
      </c>
      <c r="AD4479" s="150">
        <v>11393.893552195797</v>
      </c>
      <c r="AE4479" s="150">
        <v>11061.483512742843</v>
      </c>
      <c r="AF4479" s="150">
        <v>20528.584340687448</v>
      </c>
      <c r="AG4479" s="150">
        <v>65033.168616967283</v>
      </c>
      <c r="AH4479" s="150">
        <v>13185.714161077973</v>
      </c>
      <c r="AI4479" s="150">
        <v>762.11008453936904</v>
      </c>
      <c r="AJ4479" s="150">
        <v>26533.159767065499</v>
      </c>
      <c r="AK4479" s="150">
        <v>1921.0012924579653</v>
      </c>
      <c r="AL4479" s="150">
        <v>342706.4375</v>
      </c>
      <c r="AM4479" s="150">
        <v>278616.0625</v>
      </c>
      <c r="AN4479" s="150">
        <v>64090.37109375</v>
      </c>
      <c r="AO4479" s="5" t="s">
        <v>2906</v>
      </c>
    </row>
    <row r="4480" spans="1:41" ht="14.25" x14ac:dyDescent="0.45">
      <c r="A4480" s="150">
        <v>2021</v>
      </c>
      <c r="B4480" s="5" t="s">
        <v>4024</v>
      </c>
      <c r="C4480" s="5" t="s">
        <v>171</v>
      </c>
      <c r="D4480" s="5" t="s">
        <v>84</v>
      </c>
      <c r="E4480" s="5" t="s">
        <v>109</v>
      </c>
      <c r="F4480" s="5" t="s">
        <v>109</v>
      </c>
      <c r="G4480" s="5" t="s">
        <v>87</v>
      </c>
      <c r="H4480" s="5" t="s">
        <v>131</v>
      </c>
      <c r="I4480" s="150">
        <v>7164.2235815416016</v>
      </c>
      <c r="J4480" s="150">
        <v>38948.839196478286</v>
      </c>
      <c r="K4480" s="150">
        <v>588.00294723163097</v>
      </c>
      <c r="L4480" s="150">
        <v>876.3245395724399</v>
      </c>
      <c r="M4480" s="150">
        <v>8775.6870404220317</v>
      </c>
      <c r="N4480" s="150">
        <v>7436.046174775789</v>
      </c>
      <c r="O4480" s="150">
        <v>7489.87010797531</v>
      </c>
      <c r="P4480" s="150">
        <v>7936.6874349424925</v>
      </c>
      <c r="Q4480" s="150">
        <v>5741.760207642682</v>
      </c>
      <c r="R4480" s="150">
        <v>4144.6592734750093</v>
      </c>
      <c r="S4480" s="150">
        <v>7456.5118114544257</v>
      </c>
      <c r="T4480" s="150">
        <v>6599.4811004838066</v>
      </c>
      <c r="U4480" s="150">
        <v>1041.5820376214401</v>
      </c>
      <c r="V4480" s="150">
        <v>2491.5745859695421</v>
      </c>
      <c r="W4480" s="150">
        <v>1292.849166406254</v>
      </c>
      <c r="X4480" s="150">
        <v>9119.6166695744359</v>
      </c>
      <c r="Y4480" s="150">
        <v>28837.568644818995</v>
      </c>
      <c r="Z4480" s="150">
        <v>9536.7911312729102</v>
      </c>
      <c r="AA4480" s="150">
        <v>98193.787482313317</v>
      </c>
      <c r="AB4480" s="150">
        <v>679.98997683304663</v>
      </c>
      <c r="AC4480" s="150">
        <v>8464.2840225839973</v>
      </c>
      <c r="AD4480" s="150">
        <v>11708.60479868179</v>
      </c>
      <c r="AE4480" s="150">
        <v>6616.7912148457317</v>
      </c>
      <c r="AF4480" s="150">
        <v>18874.515947383687</v>
      </c>
      <c r="AG4480" s="150">
        <v>91503.428281429413</v>
      </c>
      <c r="AH4480" s="150">
        <v>13587.3578919633</v>
      </c>
      <c r="AI4480" s="150">
        <v>586.38012401020057</v>
      </c>
      <c r="AJ4480" s="150">
        <v>21895.130903539553</v>
      </c>
      <c r="AK4480" s="150">
        <v>1834.7639341492604</v>
      </c>
      <c r="AL4480" s="150">
        <v>429423.09375</v>
      </c>
      <c r="AM4480" s="150">
        <v>359704</v>
      </c>
      <c r="AN4480" s="150">
        <v>69719.1171875</v>
      </c>
      <c r="AO4480" s="5" t="s">
        <v>4501</v>
      </c>
    </row>
    <row r="4481" spans="1:41" ht="14.25" x14ac:dyDescent="0.45">
      <c r="A4481" s="150">
        <v>2021</v>
      </c>
      <c r="B4481" s="5" t="s">
        <v>1478</v>
      </c>
      <c r="C4481" s="5" t="s">
        <v>171</v>
      </c>
      <c r="D4481" s="5" t="s">
        <v>84</v>
      </c>
      <c r="E4481" s="5" t="s">
        <v>109</v>
      </c>
      <c r="F4481" s="5" t="s">
        <v>109</v>
      </c>
      <c r="G4481" s="5" t="s">
        <v>87</v>
      </c>
      <c r="H4481" s="5" t="s">
        <v>131</v>
      </c>
      <c r="I4481" s="150">
        <v>4193.7199076268143</v>
      </c>
      <c r="J4481" s="150">
        <v>10503.563500456414</v>
      </c>
      <c r="K4481" s="150">
        <v>575.74408396853573</v>
      </c>
      <c r="L4481" s="150">
        <v>1719.1718347300475</v>
      </c>
      <c r="M4481" s="150">
        <v>4779.7985979025852</v>
      </c>
      <c r="N4481" s="150">
        <v>3634.0966580093973</v>
      </c>
      <c r="O4481" s="150">
        <v>7762.9961163623784</v>
      </c>
      <c r="P4481" s="150">
        <v>8384.2356400603803</v>
      </c>
      <c r="Q4481" s="150">
        <v>3862.1901442744183</v>
      </c>
      <c r="R4481" s="150">
        <v>4230.3831893015531</v>
      </c>
      <c r="S4481" s="150">
        <v>4336.9001567193563</v>
      </c>
      <c r="T4481" s="150">
        <v>6448.3337404475997</v>
      </c>
      <c r="U4481" s="150">
        <v>1424.3908637381573</v>
      </c>
      <c r="V4481" s="150">
        <v>1173.3664431278758</v>
      </c>
      <c r="W4481" s="150">
        <v>1249.3646622117224</v>
      </c>
      <c r="X4481" s="150">
        <v>10053.817930852116</v>
      </c>
      <c r="Y4481" s="150">
        <v>20588.608442714834</v>
      </c>
      <c r="Z4481" s="150">
        <v>8613.6191514084148</v>
      </c>
      <c r="AA4481" s="150">
        <v>78009.409308051239</v>
      </c>
      <c r="AB4481" s="150"/>
      <c r="AC4481" s="150">
        <v>9051.646977723929</v>
      </c>
      <c r="AD4481" s="150">
        <v>9831.7612487941442</v>
      </c>
      <c r="AE4481" s="150">
        <v>6323.7691860202649</v>
      </c>
      <c r="AF4481" s="150">
        <v>17436.4568597996</v>
      </c>
      <c r="AG4481" s="150">
        <v>59208.262141543724</v>
      </c>
      <c r="AH4481" s="150">
        <v>13359.876185398753</v>
      </c>
      <c r="AI4481" s="150">
        <v>848.64677976962162</v>
      </c>
      <c r="AJ4481" s="150">
        <v>21461.814235863003</v>
      </c>
      <c r="AK4481" s="150">
        <v>1959.717713012102</v>
      </c>
      <c r="AL4481" s="150">
        <v>321025.65625</v>
      </c>
      <c r="AM4481" s="150">
        <v>259818.6875</v>
      </c>
      <c r="AN4481" s="150">
        <v>61206.9609375</v>
      </c>
      <c r="AO4481" s="5" t="s">
        <v>2905</v>
      </c>
    </row>
    <row r="4482" spans="1:41" ht="14.25" x14ac:dyDescent="0.45">
      <c r="A4482" s="150">
        <v>2021</v>
      </c>
      <c r="B4482" s="5" t="s">
        <v>1477</v>
      </c>
      <c r="C4482" s="5" t="s">
        <v>171</v>
      </c>
      <c r="D4482" s="5" t="s">
        <v>84</v>
      </c>
      <c r="E4482" s="5" t="s">
        <v>109</v>
      </c>
      <c r="F4482" s="5" t="s">
        <v>109</v>
      </c>
      <c r="G4482" s="5" t="s">
        <v>87</v>
      </c>
      <c r="H4482" s="5" t="s">
        <v>131</v>
      </c>
      <c r="I4482" s="150">
        <v>5456.693500521048</v>
      </c>
      <c r="J4482" s="150">
        <v>9625.450575185363</v>
      </c>
      <c r="K4482" s="150">
        <v>581.00387119846016</v>
      </c>
      <c r="L4482" s="150">
        <v>1805.8548894597036</v>
      </c>
      <c r="M4482" s="150">
        <v>6435.0626379149589</v>
      </c>
      <c r="N4482" s="150">
        <v>3912.883214193711</v>
      </c>
      <c r="O4482" s="150">
        <v>7194.9622253719517</v>
      </c>
      <c r="P4482" s="150">
        <v>7220.150758916121</v>
      </c>
      <c r="Q4482" s="150">
        <v>3484.3941338361969</v>
      </c>
      <c r="R4482" s="150">
        <v>5123.1084802136575</v>
      </c>
      <c r="S4482" s="150">
        <v>4657.8058537259776</v>
      </c>
      <c r="T4482" s="150">
        <v>7944.3386469993529</v>
      </c>
      <c r="U4482" s="150">
        <v>1466.738344229582</v>
      </c>
      <c r="V4482" s="150">
        <v>1681.3540599171765</v>
      </c>
      <c r="W4482" s="150">
        <v>1197.5794079804996</v>
      </c>
      <c r="X4482" s="150">
        <v>8898.6753638243445</v>
      </c>
      <c r="Y4482" s="150">
        <v>24568.163696392028</v>
      </c>
      <c r="Z4482" s="150">
        <v>11394.790208606535</v>
      </c>
      <c r="AA4482" s="150">
        <v>79061.792055659491</v>
      </c>
      <c r="AB4482" s="150"/>
      <c r="AC4482" s="150">
        <v>8588.5415107179724</v>
      </c>
      <c r="AD4482" s="150">
        <v>12003.96697841776</v>
      </c>
      <c r="AE4482" s="150">
        <v>13470.98975650144</v>
      </c>
      <c r="AF4482" s="150">
        <v>17790.981170638748</v>
      </c>
      <c r="AG4482" s="150">
        <v>63407.679624916032</v>
      </c>
      <c r="AH4482" s="150">
        <v>16374.823390307622</v>
      </c>
      <c r="AI4482" s="150">
        <v>747.004977255163</v>
      </c>
      <c r="AJ4482" s="150">
        <v>24222.361141472455</v>
      </c>
      <c r="AK4482" s="150">
        <v>1829.615229434617</v>
      </c>
      <c r="AL4482" s="150">
        <v>350146.78125</v>
      </c>
      <c r="AM4482" s="150">
        <v>282281.9375</v>
      </c>
      <c r="AN4482" s="150">
        <v>67864.84375</v>
      </c>
      <c r="AO4482" s="5" t="s">
        <v>2907</v>
      </c>
    </row>
    <row r="4483" spans="1:41" ht="14.25" x14ac:dyDescent="0.45">
      <c r="A4483" s="150">
        <v>2021</v>
      </c>
      <c r="B4483" s="5" t="s">
        <v>6344</v>
      </c>
      <c r="C4483" s="5" t="s">
        <v>171</v>
      </c>
      <c r="D4483" s="5" t="s">
        <v>84</v>
      </c>
      <c r="E4483" s="5" t="s">
        <v>109</v>
      </c>
      <c r="F4483" s="5" t="s">
        <v>109</v>
      </c>
      <c r="G4483" s="5" t="s">
        <v>87</v>
      </c>
      <c r="H4483" s="5" t="s">
        <v>131</v>
      </c>
      <c r="I4483" s="150">
        <v>10882.007658040866</v>
      </c>
      <c r="J4483" s="150">
        <v>56302.580171549584</v>
      </c>
      <c r="K4483" s="150">
        <v>951.98704538092227</v>
      </c>
      <c r="L4483" s="150">
        <v>1382.5249706714822</v>
      </c>
      <c r="M4483" s="150">
        <v>12309.59270183053</v>
      </c>
      <c r="N4483" s="150">
        <v>8353.96858233682</v>
      </c>
      <c r="O4483" s="150">
        <v>7702.5721737237127</v>
      </c>
      <c r="P4483" s="150">
        <v>7883.6684049616561</v>
      </c>
      <c r="Q4483" s="150">
        <v>3619.6821876765189</v>
      </c>
      <c r="R4483" s="150">
        <v>6201.2778469918558</v>
      </c>
      <c r="S4483" s="150">
        <v>7651.0468015816132</v>
      </c>
      <c r="T4483" s="150">
        <v>7752.3807614689777</v>
      </c>
      <c r="U4483" s="150">
        <v>957.52655376135988</v>
      </c>
      <c r="V4483" s="150">
        <v>4754.861806539031</v>
      </c>
      <c r="W4483" s="150">
        <v>3154.205118272715</v>
      </c>
      <c r="X4483" s="150">
        <v>13170.854553930321</v>
      </c>
      <c r="Y4483" s="150">
        <v>34866.767714049347</v>
      </c>
      <c r="Z4483" s="150">
        <v>9074.2865917313848</v>
      </c>
      <c r="AA4483" s="150">
        <v>87514.854736075693</v>
      </c>
      <c r="AB4483" s="150">
        <v>1755.2946664673484</v>
      </c>
      <c r="AC4483" s="150">
        <v>7992.8719120415217</v>
      </c>
      <c r="AD4483" s="150">
        <v>13566.190437690402</v>
      </c>
      <c r="AE4483" s="150">
        <v>6073.3717681439493</v>
      </c>
      <c r="AF4483" s="150">
        <v>26583.809834967742</v>
      </c>
      <c r="AG4483" s="150">
        <v>100436.85479528515</v>
      </c>
      <c r="AH4483" s="150">
        <v>13984.368089913401</v>
      </c>
      <c r="AI4483" s="150">
        <v>958.55064633222764</v>
      </c>
      <c r="AJ4483" s="150">
        <v>20555.586082457772</v>
      </c>
      <c r="AK4483" s="150">
        <v>2150.5943988223057</v>
      </c>
      <c r="AL4483" s="150">
        <v>478544.125</v>
      </c>
      <c r="AM4483" s="150">
        <v>393436.5</v>
      </c>
      <c r="AN4483" s="150">
        <v>85107.6328125</v>
      </c>
      <c r="AO4483" s="5" t="s">
        <v>6744</v>
      </c>
    </row>
    <row r="4484" spans="1:41" ht="14.25" x14ac:dyDescent="0.45">
      <c r="A4484" s="150">
        <v>2021</v>
      </c>
      <c r="B4484" s="5" t="s">
        <v>7352</v>
      </c>
      <c r="C4484" s="5" t="s">
        <v>171</v>
      </c>
      <c r="D4484" s="5" t="s">
        <v>84</v>
      </c>
      <c r="E4484" s="5" t="s">
        <v>109</v>
      </c>
      <c r="F4484" s="5" t="s">
        <v>109</v>
      </c>
      <c r="G4484" s="5" t="s">
        <v>88</v>
      </c>
      <c r="H4484" s="5" t="s">
        <v>131</v>
      </c>
      <c r="I4484" s="150">
        <v>10992</v>
      </c>
      <c r="J4484" s="150">
        <v>50850.178305553767</v>
      </c>
      <c r="K4484" s="150">
        <v>976.12553500000013</v>
      </c>
      <c r="L4484" s="150">
        <v>1752.2862247</v>
      </c>
      <c r="M4484" s="150">
        <v>30909.289381914499</v>
      </c>
      <c r="N4484" s="150">
        <v>10589.4799407959</v>
      </c>
      <c r="O4484" s="150">
        <v>7784.5636499999991</v>
      </c>
      <c r="P4484" s="150">
        <v>6217.2979999999998</v>
      </c>
      <c r="Q4484" s="150">
        <v>3636.484042231928</v>
      </c>
      <c r="R4484" s="150">
        <v>4776.6139743539861</v>
      </c>
      <c r="S4484" s="150">
        <v>7999.9999999999991</v>
      </c>
      <c r="T4484" s="150">
        <v>7345.3946182665613</v>
      </c>
      <c r="U4484" s="150">
        <v>950</v>
      </c>
      <c r="V4484" s="150">
        <v>3133</v>
      </c>
      <c r="W4484" s="150">
        <v>2880</v>
      </c>
      <c r="X4484" s="150">
        <v>14885</v>
      </c>
      <c r="Y4484" s="150">
        <v>28025.86171690737</v>
      </c>
      <c r="Z4484" s="150">
        <v>7565.1302090288173</v>
      </c>
      <c r="AA4484" s="150">
        <v>93202</v>
      </c>
      <c r="AB4484" s="150">
        <v>1731</v>
      </c>
      <c r="AC4484" s="150">
        <v>8276</v>
      </c>
      <c r="AD4484" s="150">
        <v>13617.255503762501</v>
      </c>
      <c r="AE4484" s="150">
        <v>5821.0205210080012</v>
      </c>
      <c r="AF4484" s="150">
        <v>25576.475036577231</v>
      </c>
      <c r="AG4484" s="150">
        <v>111988</v>
      </c>
      <c r="AH4484" s="150">
        <v>15642</v>
      </c>
      <c r="AI4484" s="150">
        <v>4541</v>
      </c>
      <c r="AJ4484" s="150">
        <v>22236</v>
      </c>
      <c r="AK4484" s="150">
        <v>1636</v>
      </c>
      <c r="AL4484" s="150">
        <v>505535.4375</v>
      </c>
      <c r="AM4484" s="150">
        <v>395587.8125</v>
      </c>
      <c r="AN4484" s="150">
        <v>109947.6328125</v>
      </c>
      <c r="AO4484" s="5" t="s">
        <v>7666</v>
      </c>
    </row>
    <row r="4485" spans="1:41" ht="14.25" x14ac:dyDescent="0.45">
      <c r="A4485" s="150">
        <v>2021</v>
      </c>
      <c r="B4485" s="5" t="s">
        <v>1477</v>
      </c>
      <c r="C4485" s="5" t="s">
        <v>171</v>
      </c>
      <c r="D4485" s="5" t="s">
        <v>84</v>
      </c>
      <c r="E4485" s="5" t="s">
        <v>109</v>
      </c>
      <c r="F4485" s="5" t="s">
        <v>109</v>
      </c>
      <c r="G4485" s="5" t="s">
        <v>88</v>
      </c>
      <c r="H4485" s="5" t="s">
        <v>131</v>
      </c>
      <c r="I4485" s="150">
        <v>4694.04</v>
      </c>
      <c r="J4485" s="150">
        <v>9509.1200000000008</v>
      </c>
      <c r="K4485" s="150">
        <v>573.20043314712143</v>
      </c>
      <c r="L4485" s="150">
        <v>1776.8841</v>
      </c>
      <c r="M4485" s="150">
        <v>6241.1938649999965</v>
      </c>
      <c r="N4485" s="150">
        <v>3831.5996883510261</v>
      </c>
      <c r="O4485" s="150">
        <v>7213</v>
      </c>
      <c r="P4485" s="150">
        <v>7809</v>
      </c>
      <c r="Q4485" s="150">
        <v>3822.058465561483</v>
      </c>
      <c r="R4485" s="150">
        <v>5170.1822371505577</v>
      </c>
      <c r="S4485" s="150">
        <v>5109.1827188261777</v>
      </c>
      <c r="T4485" s="150">
        <v>8283.8711507327171</v>
      </c>
      <c r="U4485" s="150">
        <v>1406.993541755864</v>
      </c>
      <c r="V4485" s="150">
        <v>1629</v>
      </c>
      <c r="W4485" s="150">
        <v>1137.42404345664</v>
      </c>
      <c r="X4485" s="150">
        <v>9230.0274001675007</v>
      </c>
      <c r="Y4485" s="150">
        <v>25374</v>
      </c>
      <c r="Z4485" s="150">
        <v>12502.61</v>
      </c>
      <c r="AA4485" s="150">
        <v>77766.874945871561</v>
      </c>
      <c r="AB4485" s="150">
        <v>313</v>
      </c>
      <c r="AC4485" s="150">
        <v>8551.4</v>
      </c>
      <c r="AD4485" s="150">
        <v>13167.242811211479</v>
      </c>
      <c r="AE4485" s="150">
        <v>12794.33124525831</v>
      </c>
      <c r="AF4485" s="150">
        <v>17505.629799322269</v>
      </c>
      <c r="AG4485" s="150">
        <v>64207</v>
      </c>
      <c r="AH4485" s="150">
        <v>17716.523158967961</v>
      </c>
      <c r="AI4485" s="150">
        <v>709.48232413632013</v>
      </c>
      <c r="AJ4485" s="150">
        <v>26207.062628949701</v>
      </c>
      <c r="AK4485" s="150">
        <v>2009.43777977576</v>
      </c>
      <c r="AL4485" s="150">
        <v>356261.375</v>
      </c>
      <c r="AM4485" s="150">
        <v>284557.78125</v>
      </c>
      <c r="AN4485" s="150">
        <v>71703.5859375</v>
      </c>
      <c r="AO4485" s="5" t="s">
        <v>2910</v>
      </c>
    </row>
    <row r="4486" spans="1:41" ht="14.25" x14ac:dyDescent="0.45">
      <c r="A4486" s="150">
        <v>2021</v>
      </c>
      <c r="B4486" s="5" t="s">
        <v>582</v>
      </c>
      <c r="C4486" s="5" t="s">
        <v>171</v>
      </c>
      <c r="D4486" s="5" t="s">
        <v>84</v>
      </c>
      <c r="E4486" s="5" t="s">
        <v>109</v>
      </c>
      <c r="F4486" s="5" t="s">
        <v>109</v>
      </c>
      <c r="G4486" s="5" t="s">
        <v>88</v>
      </c>
      <c r="H4486" s="5" t="s">
        <v>131</v>
      </c>
      <c r="I4486" s="150">
        <v>5259.3005069635165</v>
      </c>
      <c r="J4486" s="150">
        <v>17649.180577890362</v>
      </c>
      <c r="K4486" s="150">
        <v>547.69113249177599</v>
      </c>
      <c r="L4486" s="150">
        <v>889.92160034400024</v>
      </c>
      <c r="M4486" s="150">
        <v>4089.4287004799999</v>
      </c>
      <c r="N4486" s="150">
        <v>7285</v>
      </c>
      <c r="O4486" s="150">
        <v>7538.2998626618846</v>
      </c>
      <c r="P4486" s="150">
        <v>7046.6049999999996</v>
      </c>
      <c r="Q4486" s="150">
        <v>3621.8522520013312</v>
      </c>
      <c r="R4486" s="150">
        <v>5445.0705730328882</v>
      </c>
      <c r="S4486" s="150">
        <v>6570.6382371550553</v>
      </c>
      <c r="T4486" s="150">
        <v>6207.5635249999996</v>
      </c>
      <c r="U4486" s="150">
        <v>1137.1200319274999</v>
      </c>
      <c r="V4486" s="150">
        <v>1503</v>
      </c>
      <c r="W4486" s="150">
        <v>1320.3201347544141</v>
      </c>
      <c r="X4486" s="150">
        <v>9223.0848828004928</v>
      </c>
      <c r="Y4486" s="150">
        <v>24676.3256</v>
      </c>
      <c r="Z4486" s="150">
        <v>8830.444838041165</v>
      </c>
      <c r="AA4486" s="150">
        <v>104438.20564878909</v>
      </c>
      <c r="AB4486" s="150">
        <v>629</v>
      </c>
      <c r="AC4486" s="150">
        <v>8417.2980300000017</v>
      </c>
      <c r="AD4486" s="150">
        <v>8855.317696936776</v>
      </c>
      <c r="AE4486" s="150">
        <v>4419.9374148146826</v>
      </c>
      <c r="AF4486" s="150">
        <v>18511.89446368007</v>
      </c>
      <c r="AG4486" s="150">
        <v>82184</v>
      </c>
      <c r="AH4486" s="150">
        <v>13845.791266604991</v>
      </c>
      <c r="AI4486" s="150">
        <v>797.7525019200001</v>
      </c>
      <c r="AJ4486" s="150">
        <v>19547.750620655999</v>
      </c>
      <c r="AK4486" s="150">
        <v>1835.696700144</v>
      </c>
      <c r="AL4486" s="150">
        <v>382323.46875</v>
      </c>
      <c r="AM4486" s="150">
        <v>320862.90625</v>
      </c>
      <c r="AN4486" s="150">
        <v>61460.5859375</v>
      </c>
      <c r="AO4486" s="5" t="s">
        <v>1075</v>
      </c>
    </row>
    <row r="4487" spans="1:41" ht="14.25" x14ac:dyDescent="0.45">
      <c r="A4487" s="150">
        <v>2021</v>
      </c>
      <c r="B4487" s="5" t="s">
        <v>6344</v>
      </c>
      <c r="C4487" s="5" t="s">
        <v>171</v>
      </c>
      <c r="D4487" s="5" t="s">
        <v>84</v>
      </c>
      <c r="E4487" s="5" t="s">
        <v>109</v>
      </c>
      <c r="F4487" s="5" t="s">
        <v>109</v>
      </c>
      <c r="G4487" s="5" t="s">
        <v>88</v>
      </c>
      <c r="H4487" s="5" t="s">
        <v>131</v>
      </c>
      <c r="I4487" s="150">
        <v>11055.2904</v>
      </c>
      <c r="J4487" s="150">
        <v>55615.507633811263</v>
      </c>
      <c r="K4487" s="150">
        <v>914.43406125637807</v>
      </c>
      <c r="L4487" s="150">
        <v>1406.881791</v>
      </c>
      <c r="M4487" s="150">
        <v>12260.4</v>
      </c>
      <c r="N4487" s="150">
        <v>8320.5837014941408</v>
      </c>
      <c r="O4487" s="150">
        <v>7671.7904618142857</v>
      </c>
      <c r="P4487" s="150">
        <v>7844.4647809999997</v>
      </c>
      <c r="Q4487" s="150">
        <v>3605.2168880607851</v>
      </c>
      <c r="R4487" s="150">
        <v>6176.4957425400989</v>
      </c>
      <c r="S4487" s="150">
        <v>7620.4710000000014</v>
      </c>
      <c r="T4487" s="150">
        <v>7840.5899208888159</v>
      </c>
      <c r="U4487" s="150">
        <v>944.35</v>
      </c>
      <c r="V4487" s="150">
        <v>4736</v>
      </c>
      <c r="W4487" s="150">
        <v>3141.6</v>
      </c>
      <c r="X4487" s="150">
        <v>13568</v>
      </c>
      <c r="Y4487" s="150">
        <v>35003.450375932087</v>
      </c>
      <c r="Z4487" s="150">
        <v>9038.0231112536403</v>
      </c>
      <c r="AA4487" s="150">
        <v>90185</v>
      </c>
      <c r="AB4487" s="150">
        <v>1742</v>
      </c>
      <c r="AC4487" s="150">
        <v>7976.5397400000002</v>
      </c>
      <c r="AD4487" s="150">
        <v>13379.505653924471</v>
      </c>
      <c r="AE4487" s="150">
        <v>6049.1008134720014</v>
      </c>
      <c r="AF4487" s="150">
        <v>27007.12468684799</v>
      </c>
      <c r="AG4487" s="150">
        <v>102036</v>
      </c>
      <c r="AH4487" s="150">
        <v>14426.41671761527</v>
      </c>
      <c r="AI4487" s="150">
        <v>954.72</v>
      </c>
      <c r="AJ4487" s="150">
        <v>20882.908800000001</v>
      </c>
      <c r="AK4487" s="150">
        <v>2142</v>
      </c>
      <c r="AL4487" s="150">
        <v>483544.8125</v>
      </c>
      <c r="AM4487" s="150">
        <v>397882.90625</v>
      </c>
      <c r="AN4487" s="150">
        <v>85661.9296875</v>
      </c>
      <c r="AO4487" s="5" t="s">
        <v>6745</v>
      </c>
    </row>
    <row r="4488" spans="1:41" ht="14.25" x14ac:dyDescent="0.45">
      <c r="A4488" s="150">
        <v>2021</v>
      </c>
      <c r="B4488" s="5" t="s">
        <v>1476</v>
      </c>
      <c r="C4488" s="5" t="s">
        <v>171</v>
      </c>
      <c r="D4488" s="5" t="s">
        <v>84</v>
      </c>
      <c r="E4488" s="5" t="s">
        <v>109</v>
      </c>
      <c r="F4488" s="5" t="s">
        <v>109</v>
      </c>
      <c r="G4488" s="5" t="s">
        <v>88</v>
      </c>
      <c r="H4488" s="5" t="s">
        <v>131</v>
      </c>
      <c r="I4488" s="150">
        <v>2658.72</v>
      </c>
      <c r="J4488" s="150">
        <v>6475.3919999999998</v>
      </c>
      <c r="K4488" s="150">
        <v>643</v>
      </c>
      <c r="L4488" s="150">
        <v>1523.157195302945</v>
      </c>
      <c r="M4488" s="150">
        <v>5071.2999999999984</v>
      </c>
      <c r="N4488" s="150">
        <v>1083.731</v>
      </c>
      <c r="O4488" s="150">
        <v>6220.5559932368842</v>
      </c>
      <c r="P4488" s="150">
        <v>6809.4</v>
      </c>
      <c r="Q4488" s="150">
        <v>3138.9272771414039</v>
      </c>
      <c r="R4488" s="150">
        <v>5349.6166182752304</v>
      </c>
      <c r="S4488" s="150">
        <v>5134</v>
      </c>
      <c r="T4488" s="150">
        <v>8469.4</v>
      </c>
      <c r="U4488" s="150">
        <v>1237</v>
      </c>
      <c r="V4488" s="150">
        <v>1685.556398701525</v>
      </c>
      <c r="W4488" s="150">
        <v>2311.099521068274</v>
      </c>
      <c r="X4488" s="150">
        <v>8316.552037492982</v>
      </c>
      <c r="Y4488" s="150">
        <v>31909</v>
      </c>
      <c r="Z4488" s="150">
        <v>7800.0484904230243</v>
      </c>
      <c r="AA4488" s="150">
        <v>74490.007504925423</v>
      </c>
      <c r="AB4488" s="150">
        <v>472</v>
      </c>
      <c r="AC4488" s="150">
        <v>8694.8854200000005</v>
      </c>
      <c r="AD4488" s="150">
        <v>11251.02806634897</v>
      </c>
      <c r="AE4488" s="150">
        <v>10917.01501180679</v>
      </c>
      <c r="AF4488" s="150">
        <v>19883.059695608448</v>
      </c>
      <c r="AG4488" s="150">
        <v>64139.604244180242</v>
      </c>
      <c r="AH4488" s="150">
        <v>12862</v>
      </c>
      <c r="AI4488" s="150">
        <v>723.67197061904653</v>
      </c>
      <c r="AJ4488" s="150">
        <v>26207.062628949701</v>
      </c>
      <c r="AK4488" s="150">
        <v>1723</v>
      </c>
      <c r="AL4488" s="150">
        <v>337199.8125</v>
      </c>
      <c r="AM4488" s="150">
        <v>274002.1875</v>
      </c>
      <c r="AN4488" s="150">
        <v>63197.60546875</v>
      </c>
      <c r="AO4488" s="5" t="s">
        <v>2909</v>
      </c>
    </row>
    <row r="4489" spans="1:41" ht="14.25" x14ac:dyDescent="0.45">
      <c r="A4489" s="150">
        <v>2021</v>
      </c>
      <c r="B4489" s="5" t="s">
        <v>1478</v>
      </c>
      <c r="C4489" s="5" t="s">
        <v>171</v>
      </c>
      <c r="D4489" s="5" t="s">
        <v>84</v>
      </c>
      <c r="E4489" s="5" t="s">
        <v>109</v>
      </c>
      <c r="F4489" s="5" t="s">
        <v>109</v>
      </c>
      <c r="G4489" s="5" t="s">
        <v>88</v>
      </c>
      <c r="H4489" s="5" t="s">
        <v>131</v>
      </c>
      <c r="I4489" s="150">
        <v>4101.4835309594882</v>
      </c>
      <c r="J4489" s="150">
        <v>10081</v>
      </c>
      <c r="K4489" s="150">
        <v>570.63258650783609</v>
      </c>
      <c r="L4489" s="150">
        <v>1718.7416000000001</v>
      </c>
      <c r="M4489" s="150">
        <v>4669.8468749999984</v>
      </c>
      <c r="N4489" s="150">
        <v>3554.168595197184</v>
      </c>
      <c r="O4489" s="150">
        <v>7523.1489075978934</v>
      </c>
      <c r="P4489" s="150">
        <v>7281.2173615999991</v>
      </c>
      <c r="Q4489" s="150">
        <v>3706.2938377146279</v>
      </c>
      <c r="R4489" s="150">
        <v>4183.5743500079416</v>
      </c>
      <c r="S4489" s="150">
        <v>4158.2958169354624</v>
      </c>
      <c r="T4489" s="150">
        <v>6032.7904217524956</v>
      </c>
      <c r="U4489" s="150">
        <v>1379.4054330939839</v>
      </c>
      <c r="V4489" s="150">
        <v>1132</v>
      </c>
      <c r="W4489" s="150">
        <v>1201.4532887131711</v>
      </c>
      <c r="X4489" s="150">
        <v>9639.8970353366167</v>
      </c>
      <c r="Y4489" s="150">
        <v>20436.84</v>
      </c>
      <c r="Z4489" s="150">
        <v>8258.6503478182676</v>
      </c>
      <c r="AA4489" s="150">
        <v>76509.549875353405</v>
      </c>
      <c r="AB4489" s="150">
        <v>261</v>
      </c>
      <c r="AC4489" s="150">
        <v>8656.741399999999</v>
      </c>
      <c r="AD4489" s="150">
        <v>9477.6470780618401</v>
      </c>
      <c r="AE4489" s="150">
        <v>6195.2250547884714</v>
      </c>
      <c r="AF4489" s="150">
        <v>17052.96067071478</v>
      </c>
      <c r="AG4489" s="150">
        <v>60502.648143067767</v>
      </c>
      <c r="AH4489" s="150">
        <v>13259.368898406719</v>
      </c>
      <c r="AI4489" s="150">
        <v>813.70755195840013</v>
      </c>
      <c r="AJ4489" s="150">
        <v>21035.426159595201</v>
      </c>
      <c r="AK4489" s="150">
        <v>2021.3233235804159</v>
      </c>
      <c r="AL4489" s="150">
        <v>315415.03125</v>
      </c>
      <c r="AM4489" s="150">
        <v>255785.890625</v>
      </c>
      <c r="AN4489" s="150">
        <v>59629.11328125</v>
      </c>
      <c r="AO4489" s="5" t="s">
        <v>2908</v>
      </c>
    </row>
    <row r="4490" spans="1:41" ht="14.25" x14ac:dyDescent="0.45">
      <c r="A4490" s="150">
        <v>2021</v>
      </c>
      <c r="B4490" s="5" t="s">
        <v>4024</v>
      </c>
      <c r="C4490" s="5" t="s">
        <v>171</v>
      </c>
      <c r="D4490" s="5" t="s">
        <v>84</v>
      </c>
      <c r="E4490" s="5" t="s">
        <v>109</v>
      </c>
      <c r="F4490" s="5" t="s">
        <v>109</v>
      </c>
      <c r="G4490" s="5" t="s">
        <v>88</v>
      </c>
      <c r="H4490" s="5" t="s">
        <v>131</v>
      </c>
      <c r="I4490" s="150">
        <v>7167.8657635199997</v>
      </c>
      <c r="J4490" s="150">
        <v>39006.807249206577</v>
      </c>
      <c r="K4490" s="150">
        <v>574.18566729600002</v>
      </c>
      <c r="L4490" s="150">
        <v>883.95300000000009</v>
      </c>
      <c r="M4490" s="150">
        <v>8607.988691999999</v>
      </c>
      <c r="N4490" s="150">
        <v>7308.2564640525061</v>
      </c>
      <c r="O4490" s="150">
        <v>7332.3446670599988</v>
      </c>
      <c r="P4490" s="150">
        <v>7715.9485648562822</v>
      </c>
      <c r="Q4490" s="150">
        <v>5637.560068042374</v>
      </c>
      <c r="R4490" s="150">
        <v>4048.4665249805112</v>
      </c>
      <c r="S4490" s="150">
        <v>7307</v>
      </c>
      <c r="T4490" s="150">
        <v>6602.8361759999998</v>
      </c>
      <c r="U4490" s="150">
        <v>991.92228775000012</v>
      </c>
      <c r="V4490" s="150">
        <v>2453</v>
      </c>
      <c r="W4490" s="150">
        <v>1271.877051895</v>
      </c>
      <c r="X4490" s="150">
        <v>9255.2529435692049</v>
      </c>
      <c r="Y4490" s="150">
        <v>28329</v>
      </c>
      <c r="Z4490" s="150">
        <v>9363</v>
      </c>
      <c r="AA4490" s="150">
        <v>100567</v>
      </c>
      <c r="AB4490" s="150">
        <v>628.52499999999998</v>
      </c>
      <c r="AC4490" s="150">
        <v>8302.5364200000022</v>
      </c>
      <c r="AD4490" s="150">
        <v>11496.11974001921</v>
      </c>
      <c r="AE4490" s="150">
        <v>6490.3481279999996</v>
      </c>
      <c r="AF4490" s="150">
        <v>18884.111463360001</v>
      </c>
      <c r="AG4490" s="150">
        <v>91612</v>
      </c>
      <c r="AH4490" s="150">
        <v>13728</v>
      </c>
      <c r="AI4490" s="150">
        <v>575.17473600000017</v>
      </c>
      <c r="AJ4490" s="150">
        <v>21906.262054080002</v>
      </c>
      <c r="AK4490" s="150">
        <v>1799.7026472</v>
      </c>
      <c r="AL4490" s="150">
        <v>429847.0625</v>
      </c>
      <c r="AM4490" s="150">
        <v>360668</v>
      </c>
      <c r="AN4490" s="150">
        <v>69179</v>
      </c>
      <c r="AO4490" s="5" t="s">
        <v>4502</v>
      </c>
    </row>
    <row r="4491" spans="1:41" ht="14.25" x14ac:dyDescent="0.45">
      <c r="A4491" s="150">
        <v>2021</v>
      </c>
      <c r="B4491" s="5" t="s">
        <v>4980</v>
      </c>
      <c r="C4491" s="5" t="s">
        <v>171</v>
      </c>
      <c r="D4491" s="5" t="s">
        <v>84</v>
      </c>
      <c r="E4491" s="5" t="s">
        <v>109</v>
      </c>
      <c r="F4491" s="5" t="s">
        <v>109</v>
      </c>
      <c r="G4491" s="5" t="s">
        <v>88</v>
      </c>
      <c r="H4491" s="5" t="s">
        <v>131</v>
      </c>
      <c r="I4491" s="150">
        <v>11524.71888</v>
      </c>
      <c r="J4491" s="150">
        <v>50090.137129911229</v>
      </c>
      <c r="K4491" s="150">
        <v>892</v>
      </c>
      <c r="L4491" s="150">
        <v>861.01165609199995</v>
      </c>
      <c r="M4491" s="150">
        <v>11792.933999999999</v>
      </c>
      <c r="N4491" s="150">
        <v>7863.9380709945463</v>
      </c>
      <c r="O4491" s="150">
        <v>7541.8629270505717</v>
      </c>
      <c r="P4491" s="150">
        <v>7099.7320698800004</v>
      </c>
      <c r="Q4491" s="150">
        <v>3929.8938510142439</v>
      </c>
      <c r="R4491" s="150">
        <v>4327.8688563893784</v>
      </c>
      <c r="S4491" s="150">
        <v>5500.4469726154402</v>
      </c>
      <c r="T4491" s="150">
        <v>9004.4994179999994</v>
      </c>
      <c r="U4491" s="150">
        <v>1011.9392</v>
      </c>
      <c r="V4491" s="150">
        <v>3935</v>
      </c>
      <c r="W4491" s="150">
        <v>2106.81</v>
      </c>
      <c r="X4491" s="150">
        <v>12944.239547777421</v>
      </c>
      <c r="Y4491" s="150">
        <v>35015.209685914007</v>
      </c>
      <c r="Z4491" s="150">
        <v>9546.9722330066543</v>
      </c>
      <c r="AA4491" s="150">
        <v>92989</v>
      </c>
      <c r="AB4491" s="150">
        <v>1012</v>
      </c>
      <c r="AC4491" s="150">
        <v>9710.7445500000013</v>
      </c>
      <c r="AD4491" s="150">
        <v>14130.96764118228</v>
      </c>
      <c r="AE4491" s="150">
        <v>9822.6868730481019</v>
      </c>
      <c r="AF4491" s="150">
        <v>21791.079408453748</v>
      </c>
      <c r="AG4491" s="150">
        <v>97439</v>
      </c>
      <c r="AH4491" s="150">
        <v>13957.68512805625</v>
      </c>
      <c r="AI4491" s="150">
        <v>621.11880000000008</v>
      </c>
      <c r="AJ4491" s="150">
        <v>20109.424668479998</v>
      </c>
      <c r="AK4491" s="150">
        <v>1935</v>
      </c>
      <c r="AL4491" s="150">
        <v>468507.9375</v>
      </c>
      <c r="AM4491" s="150">
        <v>387068.375</v>
      </c>
      <c r="AN4491" s="150">
        <v>81439.5625</v>
      </c>
      <c r="AO4491" s="5" t="s">
        <v>5767</v>
      </c>
    </row>
    <row r="4492" spans="1:41" ht="14.25" x14ac:dyDescent="0.45">
      <c r="A4492" s="150">
        <v>2021</v>
      </c>
      <c r="B4492" s="5" t="s">
        <v>1477</v>
      </c>
      <c r="C4492" s="5" t="s">
        <v>171</v>
      </c>
      <c r="D4492" s="5" t="s">
        <v>84</v>
      </c>
      <c r="E4492" s="5" t="s">
        <v>484</v>
      </c>
      <c r="F4492" s="5" t="s">
        <v>484</v>
      </c>
      <c r="G4492" s="5" t="s">
        <v>88</v>
      </c>
      <c r="H4492" s="5" t="s">
        <v>131</v>
      </c>
      <c r="I4492" s="150">
        <v>9029.0399999999991</v>
      </c>
      <c r="J4492" s="150"/>
      <c r="K4492" s="150">
        <v>971.45658905929554</v>
      </c>
      <c r="L4492" s="150">
        <v>3044</v>
      </c>
      <c r="M4492" s="150">
        <v>38718.150086694222</v>
      </c>
      <c r="N4492" s="150">
        <v>13273.224612094669</v>
      </c>
      <c r="O4492" s="150">
        <v>8652</v>
      </c>
      <c r="P4492" s="150"/>
      <c r="Q4492" s="150">
        <v>5748.7612277032131</v>
      </c>
      <c r="R4492" s="150">
        <v>8629.7239488729901</v>
      </c>
      <c r="S4492" s="150">
        <v>19448.2</v>
      </c>
      <c r="T4492" s="150">
        <v>12283.950000067931</v>
      </c>
      <c r="U4492" s="150">
        <v>2134.9449295681129</v>
      </c>
      <c r="V4492" s="150">
        <v>6737</v>
      </c>
      <c r="W4492" s="150"/>
      <c r="X4492" s="150">
        <v>12155.071303262779</v>
      </c>
      <c r="Y4492" s="150">
        <v>57490</v>
      </c>
      <c r="Z4492" s="150">
        <v>13864.757</v>
      </c>
      <c r="AA4492" s="150">
        <v>168145.85305649071</v>
      </c>
      <c r="AB4492" s="150">
        <v>852</v>
      </c>
      <c r="AC4492" s="150">
        <v>12335</v>
      </c>
      <c r="AD4492" s="150">
        <v>22909.766769629561</v>
      </c>
      <c r="AE4492" s="150">
        <v>21248.517546569801</v>
      </c>
      <c r="AF4492" s="150">
        <v>34648.559474148416</v>
      </c>
      <c r="AG4492" s="150">
        <v>185249</v>
      </c>
      <c r="AH4492" s="150">
        <v>50501.139093131111</v>
      </c>
      <c r="AI4492" s="150">
        <v>3748.994693729856</v>
      </c>
      <c r="AJ4492" s="150">
        <v>42422.032225676048</v>
      </c>
      <c r="AK4492" s="150">
        <v>3802.794766086809</v>
      </c>
      <c r="AL4492" s="150">
        <v>758044</v>
      </c>
      <c r="AM4492" s="150">
        <v>584000.4375</v>
      </c>
      <c r="AN4492" s="150">
        <v>174043.53125</v>
      </c>
      <c r="AO4492" s="5" t="s">
        <v>5768</v>
      </c>
    </row>
    <row r="4493" spans="1:41" ht="14.25" x14ac:dyDescent="0.45">
      <c r="A4493" s="150">
        <v>2021</v>
      </c>
      <c r="B4493" s="5" t="s">
        <v>1478</v>
      </c>
      <c r="C4493" s="5" t="s">
        <v>171</v>
      </c>
      <c r="D4493" s="5" t="s">
        <v>84</v>
      </c>
      <c r="E4493" s="5" t="s">
        <v>484</v>
      </c>
      <c r="F4493" s="5" t="s">
        <v>484</v>
      </c>
      <c r="G4493" s="5" t="s">
        <v>88</v>
      </c>
      <c r="H4493" s="5" t="s">
        <v>131</v>
      </c>
      <c r="I4493" s="150">
        <v>6521.4586854094086</v>
      </c>
      <c r="J4493" s="150"/>
      <c r="K4493" s="150">
        <v>947.74238542675744</v>
      </c>
      <c r="L4493" s="150">
        <v>3876.3381999999988</v>
      </c>
      <c r="M4493" s="150">
        <v>21089.198179477218</v>
      </c>
      <c r="N4493" s="150">
        <v>17960.011234524209</v>
      </c>
      <c r="O4493" s="150">
        <v>9277.2965657692293</v>
      </c>
      <c r="P4493" s="150"/>
      <c r="Q4493" s="150">
        <v>4983.705793227793</v>
      </c>
      <c r="R4493" s="150">
        <v>6559.9683535062004</v>
      </c>
      <c r="S4493" s="150">
        <v>18187.79328511269</v>
      </c>
      <c r="T4493" s="150">
        <v>12205.62776400996</v>
      </c>
      <c r="U4493" s="150">
        <v>2068.55058883536</v>
      </c>
      <c r="V4493" s="150">
        <v>17673</v>
      </c>
      <c r="W4493" s="150">
        <v>2428.810444566966</v>
      </c>
      <c r="X4493" s="150">
        <v>10884.93590391237</v>
      </c>
      <c r="Y4493" s="150">
        <v>46623</v>
      </c>
      <c r="Z4493" s="150">
        <v>13595.014316484319</v>
      </c>
      <c r="AA4493" s="150">
        <v>163625.71515353321</v>
      </c>
      <c r="AB4493" s="150">
        <v>948</v>
      </c>
      <c r="AC4493" s="150">
        <v>12356.482249999999</v>
      </c>
      <c r="AD4493" s="150">
        <v>5338.2382773854952</v>
      </c>
      <c r="AE4493" s="150">
        <v>11634.276089276609</v>
      </c>
      <c r="AF4493" s="150">
        <v>35264.059834013693</v>
      </c>
      <c r="AG4493" s="150">
        <v>129203.3792196773</v>
      </c>
      <c r="AH4493" s="150">
        <v>35164.240108186852</v>
      </c>
      <c r="AI4493" s="150">
        <v>3820.1195790720012</v>
      </c>
      <c r="AJ4493" s="150">
        <v>44008.971906456311</v>
      </c>
      <c r="AK4493" s="150">
        <v>2969.0969954866218</v>
      </c>
      <c r="AL4493" s="150">
        <v>639215.125</v>
      </c>
      <c r="AM4493" s="150">
        <v>515953.90625</v>
      </c>
      <c r="AN4493" s="150">
        <v>123261.09375</v>
      </c>
      <c r="AO4493" s="5" t="s">
        <v>2911</v>
      </c>
    </row>
    <row r="4494" spans="1:41" ht="14.25" x14ac:dyDescent="0.45">
      <c r="A4494" s="150">
        <v>2021</v>
      </c>
      <c r="B4494" s="5" t="s">
        <v>1476</v>
      </c>
      <c r="C4494" s="5" t="s">
        <v>171</v>
      </c>
      <c r="D4494" s="5" t="s">
        <v>84</v>
      </c>
      <c r="E4494" s="5" t="s">
        <v>484</v>
      </c>
      <c r="F4494" s="5" t="s">
        <v>484</v>
      </c>
      <c r="G4494" s="5" t="s">
        <v>88</v>
      </c>
      <c r="H4494" s="5" t="s">
        <v>131</v>
      </c>
      <c r="I4494" s="150">
        <v>5982.1200000000008</v>
      </c>
      <c r="J4494" s="150"/>
      <c r="K4494" s="150">
        <v>781</v>
      </c>
      <c r="L4494" s="150">
        <v>3044</v>
      </c>
      <c r="M4494" s="150">
        <v>14330.29999999999</v>
      </c>
      <c r="N4494" s="150">
        <v>12235.857750435</v>
      </c>
      <c r="O4494" s="150">
        <v>8319</v>
      </c>
      <c r="P4494" s="150"/>
      <c r="Q4494" s="150"/>
      <c r="R4494" s="150">
        <v>7507.9252260470184</v>
      </c>
      <c r="S4494" s="150">
        <v>15512</v>
      </c>
      <c r="T4494" s="150">
        <v>12293.3680579502</v>
      </c>
      <c r="U4494" s="150">
        <v>1872</v>
      </c>
      <c r="V4494" s="150">
        <v>7984</v>
      </c>
      <c r="W4494" s="150">
        <v>4250</v>
      </c>
      <c r="X4494" s="150">
        <v>12887.004349721879</v>
      </c>
      <c r="Y4494" s="150">
        <v>63800</v>
      </c>
      <c r="Z4494" s="150">
        <v>10793.9653218966</v>
      </c>
      <c r="AA4494" s="150">
        <v>149269.38268466419</v>
      </c>
      <c r="AB4494" s="150">
        <v>1177</v>
      </c>
      <c r="AC4494" s="150">
        <v>12946.08051</v>
      </c>
      <c r="AD4494" s="150">
        <v>18798.146805455159</v>
      </c>
      <c r="AE4494" s="150">
        <v>16940.91398395193</v>
      </c>
      <c r="AF4494" s="150">
        <v>33891.419254871536</v>
      </c>
      <c r="AG4494" s="150">
        <v>136827.5413492615</v>
      </c>
      <c r="AH4494" s="150">
        <v>21447.590896826568</v>
      </c>
      <c r="AI4494" s="150">
        <v>4299.3398612566089</v>
      </c>
      <c r="AJ4494" s="150">
        <v>41897.761370488821</v>
      </c>
      <c r="AK4494" s="150">
        <v>2962</v>
      </c>
      <c r="AL4494" s="150">
        <v>622049.6875</v>
      </c>
      <c r="AM4494" s="150">
        <v>504992.9375</v>
      </c>
      <c r="AN4494" s="150">
        <v>117056.7578125</v>
      </c>
      <c r="AO4494" s="5" t="s">
        <v>5770</v>
      </c>
    </row>
    <row r="4495" spans="1:41" ht="14.25" x14ac:dyDescent="0.45">
      <c r="A4495" s="150">
        <v>2021</v>
      </c>
      <c r="B4495" s="5" t="s">
        <v>4024</v>
      </c>
      <c r="C4495" s="5" t="s">
        <v>171</v>
      </c>
      <c r="D4495" s="5" t="s">
        <v>84</v>
      </c>
      <c r="E4495" s="5" t="s">
        <v>484</v>
      </c>
      <c r="F4495" s="5" t="s">
        <v>484</v>
      </c>
      <c r="G4495" s="5" t="s">
        <v>88</v>
      </c>
      <c r="H4495" s="5" t="s">
        <v>131</v>
      </c>
      <c r="I4495" s="150">
        <v>19820.749913439999</v>
      </c>
      <c r="J4495" s="150">
        <v>50942.463116547733</v>
      </c>
      <c r="K4495" s="150">
        <v>860.46102863266401</v>
      </c>
      <c r="L4495" s="150"/>
      <c r="M4495" s="150">
        <v>28160.746092000001</v>
      </c>
      <c r="N4495" s="150">
        <v>16677.044558174599</v>
      </c>
      <c r="O4495" s="150">
        <v>9533.6118388440009</v>
      </c>
      <c r="P4495" s="150"/>
      <c r="Q4495" s="150">
        <v>9747.1047406353428</v>
      </c>
      <c r="R4495" s="150">
        <v>6642.5781469751682</v>
      </c>
      <c r="S4495" s="150">
        <v>8946</v>
      </c>
      <c r="T4495" s="150">
        <v>11392.598484</v>
      </c>
      <c r="U4495" s="150">
        <v>1550.34542975</v>
      </c>
      <c r="V4495" s="150">
        <v>9352</v>
      </c>
      <c r="W4495" s="150">
        <v>4345.9479024482844</v>
      </c>
      <c r="X4495" s="150"/>
      <c r="Y4495" s="150">
        <v>48243.542854630963</v>
      </c>
      <c r="Z4495" s="150">
        <v>22099.543401132829</v>
      </c>
      <c r="AA4495" s="150">
        <v>186939</v>
      </c>
      <c r="AB4495" s="150"/>
      <c r="AC4495" s="150">
        <v>13062.981030000001</v>
      </c>
      <c r="AD4495" s="150">
        <v>12596</v>
      </c>
      <c r="AE4495" s="150">
        <v>10454.72642992753</v>
      </c>
      <c r="AF4495" s="150">
        <v>35800.326622010878</v>
      </c>
      <c r="AG4495" s="150">
        <v>179852</v>
      </c>
      <c r="AH4495" s="150">
        <v>32233</v>
      </c>
      <c r="AI4495" s="150">
        <v>2295.9235080000012</v>
      </c>
      <c r="AJ4495" s="150">
        <v>32603.01262064253</v>
      </c>
      <c r="AK4495" s="150">
        <v>2679.4440792</v>
      </c>
      <c r="AL4495" s="150">
        <v>756831.125</v>
      </c>
      <c r="AM4495" s="150">
        <v>643787.375</v>
      </c>
      <c r="AN4495" s="150">
        <v>113043.734375</v>
      </c>
      <c r="AO4495" s="5" t="s">
        <v>4503</v>
      </c>
    </row>
    <row r="4496" spans="1:41" ht="14.25" x14ac:dyDescent="0.45">
      <c r="A4496" s="150">
        <v>2021</v>
      </c>
      <c r="B4496" s="5" t="s">
        <v>6344</v>
      </c>
      <c r="C4496" s="5" t="s">
        <v>171</v>
      </c>
      <c r="D4496" s="5" t="s">
        <v>84</v>
      </c>
      <c r="E4496" s="5" t="s">
        <v>484</v>
      </c>
      <c r="F4496" s="5" t="s">
        <v>484</v>
      </c>
      <c r="G4496" s="5" t="s">
        <v>88</v>
      </c>
      <c r="H4496" s="5" t="s">
        <v>131</v>
      </c>
      <c r="I4496" s="150">
        <v>18449</v>
      </c>
      <c r="J4496" s="150">
        <v>97857.381524100711</v>
      </c>
      <c r="K4496" s="150">
        <v>1252.830108148878</v>
      </c>
      <c r="L4496" s="150">
        <v>6575.8697045999997</v>
      </c>
      <c r="M4496" s="150">
        <v>45317.654499999997</v>
      </c>
      <c r="N4496" s="150">
        <v>17619.09007746826</v>
      </c>
      <c r="O4496" s="150">
        <v>9987.7969434299994</v>
      </c>
      <c r="P4496" s="150"/>
      <c r="Q4496" s="150">
        <v>2563.5154998440798</v>
      </c>
      <c r="R4496" s="150">
        <v>7093.6185485738579</v>
      </c>
      <c r="S4496" s="150">
        <v>17912.66</v>
      </c>
      <c r="T4496" s="150">
        <v>12118.39994886764</v>
      </c>
      <c r="U4496" s="150">
        <v>1562.47</v>
      </c>
      <c r="V4496" s="150">
        <v>11861</v>
      </c>
      <c r="W4496" s="150">
        <v>8995.0899119999995</v>
      </c>
      <c r="X4496" s="150">
        <v>19074</v>
      </c>
      <c r="Y4496" s="150">
        <v>69505.885006390876</v>
      </c>
      <c r="Z4496" s="150">
        <v>22515.334066306332</v>
      </c>
      <c r="AA4496" s="150">
        <v>163654</v>
      </c>
      <c r="AB4496" s="150"/>
      <c r="AC4496" s="150">
        <v>16408.656900000002</v>
      </c>
      <c r="AD4496" s="150">
        <v>17997.361543810479</v>
      </c>
      <c r="AE4496" s="150">
        <v>12515.199581770799</v>
      </c>
      <c r="AF4496" s="150">
        <v>52229.797578286067</v>
      </c>
      <c r="AG4496" s="150">
        <v>243259</v>
      </c>
      <c r="AH4496" s="150">
        <v>34470.476118082173</v>
      </c>
      <c r="AI4496" s="150">
        <v>2858.0400000000009</v>
      </c>
      <c r="AJ4496" s="150">
        <v>39210.900975048491</v>
      </c>
      <c r="AK4496" s="150"/>
      <c r="AL4496" s="150">
        <v>952865.125</v>
      </c>
      <c r="AM4496" s="150">
        <v>782880.75</v>
      </c>
      <c r="AN4496" s="150">
        <v>169984.3125</v>
      </c>
      <c r="AO4496" s="5" t="s">
        <v>6746</v>
      </c>
    </row>
    <row r="4497" spans="1:41" ht="14.25" x14ac:dyDescent="0.45">
      <c r="A4497" s="150">
        <v>2021</v>
      </c>
      <c r="B4497" s="5" t="s">
        <v>7352</v>
      </c>
      <c r="C4497" s="5" t="s">
        <v>171</v>
      </c>
      <c r="D4497" s="5" t="s">
        <v>84</v>
      </c>
      <c r="E4497" s="5" t="s">
        <v>484</v>
      </c>
      <c r="F4497" s="5" t="s">
        <v>484</v>
      </c>
      <c r="G4497" s="5" t="s">
        <v>88</v>
      </c>
      <c r="H4497" s="5" t="s">
        <v>131</v>
      </c>
      <c r="I4497" s="150">
        <v>17328.93418</v>
      </c>
      <c r="J4497" s="150">
        <v>71773.863490779608</v>
      </c>
      <c r="K4497" s="150">
        <v>2212.9445408000001</v>
      </c>
      <c r="L4497" s="150">
        <v>7236.5346788999996</v>
      </c>
      <c r="M4497" s="150">
        <v>51095.697516542023</v>
      </c>
      <c r="N4497" s="150">
        <v>22553.73777435302</v>
      </c>
      <c r="O4497" s="150">
        <v>9976.0380749999986</v>
      </c>
      <c r="P4497" s="150"/>
      <c r="Q4497" s="150">
        <v>4021.1517455439639</v>
      </c>
      <c r="R4497" s="150">
        <v>7447.398487050561</v>
      </c>
      <c r="S4497" s="150">
        <v>16663.10728685428</v>
      </c>
      <c r="T4497" s="150">
        <v>11764.167541939491</v>
      </c>
      <c r="U4497" s="150">
        <v>1517</v>
      </c>
      <c r="V4497" s="150">
        <v>10866</v>
      </c>
      <c r="W4497" s="150">
        <v>13289</v>
      </c>
      <c r="X4497" s="150">
        <v>22463.906800000001</v>
      </c>
      <c r="Y4497" s="150">
        <v>67145</v>
      </c>
      <c r="Z4497" s="150">
        <v>15774.9982319758</v>
      </c>
      <c r="AA4497" s="150">
        <v>197660</v>
      </c>
      <c r="AB4497" s="150"/>
      <c r="AC4497" s="150">
        <v>20154</v>
      </c>
      <c r="AD4497" s="150">
        <v>22857.985299882919</v>
      </c>
      <c r="AE4497" s="150">
        <v>40747.199000000001</v>
      </c>
      <c r="AF4497" s="150">
        <v>48936.498177928719</v>
      </c>
      <c r="AG4497" s="150">
        <v>249025</v>
      </c>
      <c r="AH4497" s="150">
        <v>43882.630272371753</v>
      </c>
      <c r="AI4497" s="150">
        <v>15172.798456909</v>
      </c>
      <c r="AJ4497" s="150">
        <v>41689.895027144747</v>
      </c>
      <c r="AK4497" s="150">
        <v>4307</v>
      </c>
      <c r="AL4497" s="150">
        <v>1037562.5</v>
      </c>
      <c r="AM4497" s="150">
        <v>823877.1875</v>
      </c>
      <c r="AN4497" s="150">
        <v>213685.265625</v>
      </c>
      <c r="AO4497" s="5" t="s">
        <v>7667</v>
      </c>
    </row>
    <row r="4498" spans="1:41" ht="14.25" x14ac:dyDescent="0.45">
      <c r="A4498" s="150">
        <v>2021</v>
      </c>
      <c r="B4498" s="5" t="s">
        <v>4980</v>
      </c>
      <c r="C4498" s="5" t="s">
        <v>171</v>
      </c>
      <c r="D4498" s="5" t="s">
        <v>84</v>
      </c>
      <c r="E4498" s="5" t="s">
        <v>484</v>
      </c>
      <c r="F4498" s="5" t="s">
        <v>484</v>
      </c>
      <c r="G4498" s="5" t="s">
        <v>88</v>
      </c>
      <c r="H4498" s="5" t="s">
        <v>131</v>
      </c>
      <c r="I4498" s="150">
        <v>15722.360784</v>
      </c>
      <c r="J4498" s="150">
        <v>70615.742494057777</v>
      </c>
      <c r="K4498" s="150">
        <v>1206.733508386948</v>
      </c>
      <c r="L4498" s="150">
        <v>3130.5746029093202</v>
      </c>
      <c r="M4498" s="150">
        <v>34312.392</v>
      </c>
      <c r="N4498" s="150">
        <v>19039.035038192389</v>
      </c>
      <c r="O4498" s="150">
        <v>10656.7568500986</v>
      </c>
      <c r="P4498" s="150"/>
      <c r="Q4498" s="150">
        <v>8911.4043966691315</v>
      </c>
      <c r="R4498" s="150">
        <v>7489.3313422065712</v>
      </c>
      <c r="S4498" s="150">
        <v>16047.89597340054</v>
      </c>
      <c r="T4498" s="150">
        <v>12333.609058</v>
      </c>
      <c r="U4498" s="150">
        <v>1493.4264000000001</v>
      </c>
      <c r="V4498" s="150">
        <v>11992</v>
      </c>
      <c r="W4498" s="150">
        <v>9052.9016025599994</v>
      </c>
      <c r="X4498" s="150">
        <v>18252.986362363059</v>
      </c>
      <c r="Y4498" s="150">
        <v>59463</v>
      </c>
      <c r="Z4498" s="150">
        <v>19761.22318724437</v>
      </c>
      <c r="AA4498" s="150">
        <v>175577</v>
      </c>
      <c r="AB4498" s="150"/>
      <c r="AC4498" s="150">
        <v>14359.020409999999</v>
      </c>
      <c r="AD4498" s="150">
        <v>18775</v>
      </c>
      <c r="AE4498" s="150">
        <v>22038.089413144819</v>
      </c>
      <c r="AF4498" s="150">
        <v>44605.793797575723</v>
      </c>
      <c r="AG4498" s="150">
        <v>175810</v>
      </c>
      <c r="AH4498" s="150">
        <v>31475</v>
      </c>
      <c r="AI4498" s="150">
        <v>2308.1273999999999</v>
      </c>
      <c r="AJ4498" s="150">
        <v>45786.938988205562</v>
      </c>
      <c r="AK4498" s="150">
        <v>3042</v>
      </c>
      <c r="AL4498" s="150">
        <v>853258.3125</v>
      </c>
      <c r="AM4498" s="150">
        <v>695794.9375</v>
      </c>
      <c r="AN4498" s="150">
        <v>157463.390625</v>
      </c>
      <c r="AO4498" s="5" t="s">
        <v>5769</v>
      </c>
    </row>
    <row r="4499" spans="1:41" ht="14.25" x14ac:dyDescent="0.45">
      <c r="A4499" s="150">
        <v>2021</v>
      </c>
      <c r="B4499" s="5" t="s">
        <v>582</v>
      </c>
      <c r="C4499" s="5" t="s">
        <v>171</v>
      </c>
      <c r="D4499" s="5" t="s">
        <v>84</v>
      </c>
      <c r="E4499" s="5" t="s">
        <v>484</v>
      </c>
      <c r="F4499" s="5" t="s">
        <v>484</v>
      </c>
      <c r="G4499" s="5" t="s">
        <v>88</v>
      </c>
      <c r="H4499" s="5" t="s">
        <v>131</v>
      </c>
      <c r="I4499" s="150">
        <v>7593.308434917546</v>
      </c>
      <c r="J4499" s="150">
        <v>34255.758430182548</v>
      </c>
      <c r="K4499" s="150">
        <v>1335</v>
      </c>
      <c r="L4499" s="150"/>
      <c r="M4499" s="150">
        <v>21911.67421488</v>
      </c>
      <c r="N4499" s="150">
        <v>15643.124017</v>
      </c>
      <c r="O4499" s="150">
        <v>9340.2461346471136</v>
      </c>
      <c r="P4499" s="150"/>
      <c r="Q4499" s="150">
        <v>3886.9449001644571</v>
      </c>
      <c r="R4499" s="150">
        <v>7333.9104072940208</v>
      </c>
      <c r="S4499" s="150">
        <v>18000.213422275719</v>
      </c>
      <c r="T4499" s="150">
        <v>11199.371870000001</v>
      </c>
      <c r="U4499" s="150">
        <v>1689.6807612375001</v>
      </c>
      <c r="V4499" s="150">
        <v>8550</v>
      </c>
      <c r="W4499" s="150">
        <v>3255.8040684226371</v>
      </c>
      <c r="X4499" s="150">
        <v>9943.9810756256575</v>
      </c>
      <c r="Y4499" s="150">
        <v>46316</v>
      </c>
      <c r="Z4499" s="150">
        <v>15621.73108214437</v>
      </c>
      <c r="AA4499" s="150">
        <v>194956.09666226211</v>
      </c>
      <c r="AB4499" s="150"/>
      <c r="AC4499" s="150">
        <v>11528.31832</v>
      </c>
      <c r="AD4499" s="150">
        <v>10767.15355828817</v>
      </c>
      <c r="AE4499" s="150">
        <v>11359.84619684457</v>
      </c>
      <c r="AF4499" s="150">
        <v>35487.409175348163</v>
      </c>
      <c r="AG4499" s="150">
        <v>161073</v>
      </c>
      <c r="AH4499" s="150">
        <v>31659.899481492452</v>
      </c>
      <c r="AI4499" s="150">
        <v>3745.2152736000012</v>
      </c>
      <c r="AJ4499" s="150">
        <v>34869.222606314761</v>
      </c>
      <c r="AK4499" s="150">
        <v>2733.0329607839999</v>
      </c>
      <c r="AL4499" s="150">
        <v>714056</v>
      </c>
      <c r="AM4499" s="150">
        <v>590164.375</v>
      </c>
      <c r="AN4499" s="150">
        <v>123891.59375</v>
      </c>
      <c r="AO4499" s="5" t="s">
        <v>1086</v>
      </c>
    </row>
    <row r="4500" spans="1:41" ht="14.25" x14ac:dyDescent="0.45">
      <c r="A4500" s="150">
        <v>2021</v>
      </c>
      <c r="B4500" s="5" t="s">
        <v>1476</v>
      </c>
      <c r="C4500" s="5" t="s">
        <v>171</v>
      </c>
      <c r="D4500" s="5" t="s">
        <v>84</v>
      </c>
      <c r="E4500" s="5" t="s">
        <v>211</v>
      </c>
      <c r="F4500" s="5" t="s">
        <v>211</v>
      </c>
      <c r="G4500" s="5" t="s">
        <v>88</v>
      </c>
      <c r="H4500" s="5" t="s">
        <v>131</v>
      </c>
      <c r="I4500" s="150">
        <v>4057.3625150463999</v>
      </c>
      <c r="J4500" s="150">
        <v>23261.513999999999</v>
      </c>
      <c r="K4500" s="150">
        <v>988</v>
      </c>
      <c r="L4500" s="150">
        <v>2836.971071843886</v>
      </c>
      <c r="M4500" s="150">
        <v>13416.10299999999</v>
      </c>
      <c r="N4500" s="150">
        <v>12235.857750435</v>
      </c>
      <c r="O4500" s="150">
        <v>8190.8007767203999</v>
      </c>
      <c r="P4500" s="150">
        <v>9869.5329999999994</v>
      </c>
      <c r="Q4500" s="150">
        <v>4574.9417562776898</v>
      </c>
      <c r="R4500" s="150">
        <v>7629.1654720616853</v>
      </c>
      <c r="S4500" s="150">
        <v>15797</v>
      </c>
      <c r="T4500" s="150">
        <v>12902.56950670516</v>
      </c>
      <c r="U4500" s="150">
        <v>1872</v>
      </c>
      <c r="V4500" s="150">
        <v>6671.9968952685567</v>
      </c>
      <c r="W4500" s="150">
        <v>4411.4247298531063</v>
      </c>
      <c r="X4500" s="150">
        <v>12759.410247249391</v>
      </c>
      <c r="Y4500" s="150">
        <v>63814.66718156448</v>
      </c>
      <c r="Z4500" s="150">
        <v>10793.9653218966</v>
      </c>
      <c r="AA4500" s="150">
        <v>150093.9056768259</v>
      </c>
      <c r="AB4500" s="150">
        <v>1177</v>
      </c>
      <c r="AC4500" s="150">
        <v>13272.93135401594</v>
      </c>
      <c r="AD4500" s="150">
        <v>18798.146805455159</v>
      </c>
      <c r="AE4500" s="150">
        <v>16940.91398395193</v>
      </c>
      <c r="AF4500" s="150">
        <v>50547.068013184216</v>
      </c>
      <c r="AG4500" s="150">
        <v>132578.56835357039</v>
      </c>
      <c r="AH4500" s="150">
        <v>35669.940752771567</v>
      </c>
      <c r="AI4500" s="150">
        <v>4299.3398612566089</v>
      </c>
      <c r="AJ4500" s="150">
        <v>41897.761370488821</v>
      </c>
      <c r="AK4500" s="150">
        <v>2962</v>
      </c>
      <c r="AL4500" s="150">
        <v>684320.8125</v>
      </c>
      <c r="AM4500" s="150">
        <v>552949.125</v>
      </c>
      <c r="AN4500" s="150">
        <v>131371.75</v>
      </c>
      <c r="AO4500" s="5" t="s">
        <v>2914</v>
      </c>
    </row>
    <row r="4501" spans="1:41" ht="14.25" x14ac:dyDescent="0.45">
      <c r="A4501" s="150">
        <v>2021</v>
      </c>
      <c r="B4501" s="5" t="s">
        <v>1477</v>
      </c>
      <c r="C4501" s="5" t="s">
        <v>171</v>
      </c>
      <c r="D4501" s="5" t="s">
        <v>84</v>
      </c>
      <c r="E4501" s="5" t="s">
        <v>211</v>
      </c>
      <c r="F4501" s="5" t="s">
        <v>211</v>
      </c>
      <c r="G4501" s="5" t="s">
        <v>88</v>
      </c>
      <c r="H4501" s="5" t="s">
        <v>131</v>
      </c>
      <c r="I4501" s="150">
        <v>6725.694433766399</v>
      </c>
      <c r="J4501" s="150">
        <v>16281.8415</v>
      </c>
      <c r="K4501" s="150">
        <v>971.45658905929554</v>
      </c>
      <c r="L4501" s="150">
        <v>3084.2606999999998</v>
      </c>
      <c r="M4501" s="150">
        <v>34100.497050725229</v>
      </c>
      <c r="N4501" s="150">
        <v>13273.224612094669</v>
      </c>
      <c r="O4501" s="150">
        <v>9140</v>
      </c>
      <c r="P4501" s="150">
        <v>11040.133</v>
      </c>
      <c r="Q4501" s="150">
        <v>5633.2612277032131</v>
      </c>
      <c r="R4501" s="150">
        <v>8393.8484437273128</v>
      </c>
      <c r="S4501" s="150">
        <v>19121.159844240719</v>
      </c>
      <c r="T4501" s="150">
        <v>12893.15144882289</v>
      </c>
      <c r="U4501" s="150">
        <v>2134.9449295681129</v>
      </c>
      <c r="V4501" s="150">
        <v>7095</v>
      </c>
      <c r="W4501" s="150">
        <v>6449.7819834710644</v>
      </c>
      <c r="X4501" s="150">
        <v>12155.071303262779</v>
      </c>
      <c r="Y4501" s="150">
        <v>57490</v>
      </c>
      <c r="Z4501" s="150">
        <v>13864.757</v>
      </c>
      <c r="AA4501" s="150">
        <v>168145.85305649071</v>
      </c>
      <c r="AB4501" s="150">
        <v>852</v>
      </c>
      <c r="AC4501" s="150">
        <v>12593.2</v>
      </c>
      <c r="AD4501" s="150">
        <v>22152.101164132149</v>
      </c>
      <c r="AE4501" s="150">
        <v>21248.517546569801</v>
      </c>
      <c r="AF4501" s="150">
        <v>34648.559474148416</v>
      </c>
      <c r="AG4501" s="150">
        <v>181033</v>
      </c>
      <c r="AH4501" s="150">
        <v>44069.923759053207</v>
      </c>
      <c r="AI4501" s="150">
        <v>3448.269947520705</v>
      </c>
      <c r="AJ4501" s="150">
        <v>42422.032225676048</v>
      </c>
      <c r="AK4501" s="150">
        <v>3802.794766086809</v>
      </c>
      <c r="AL4501" s="150">
        <v>774264.375</v>
      </c>
      <c r="AM4501" s="150">
        <v>605108.1875</v>
      </c>
      <c r="AN4501" s="150">
        <v>169156.203125</v>
      </c>
      <c r="AO4501" s="5" t="s">
        <v>2912</v>
      </c>
    </row>
    <row r="4502" spans="1:41" ht="14.25" x14ac:dyDescent="0.45">
      <c r="A4502" s="150">
        <v>2021</v>
      </c>
      <c r="B4502" s="5" t="s">
        <v>582</v>
      </c>
      <c r="C4502" s="5" t="s">
        <v>171</v>
      </c>
      <c r="D4502" s="5" t="s">
        <v>84</v>
      </c>
      <c r="E4502" s="5" t="s">
        <v>211</v>
      </c>
      <c r="F4502" s="5" t="s">
        <v>211</v>
      </c>
      <c r="G4502" s="5" t="s">
        <v>88</v>
      </c>
      <c r="H4502" s="5" t="s">
        <v>131</v>
      </c>
      <c r="I4502" s="150">
        <v>7593.3084349175479</v>
      </c>
      <c r="J4502" s="150">
        <v>34255.758430182548</v>
      </c>
      <c r="K4502" s="150">
        <v>845.07030208691992</v>
      </c>
      <c r="L4502" s="150">
        <v>2082.3642824020012</v>
      </c>
      <c r="M4502" s="150">
        <v>19287.241672708798</v>
      </c>
      <c r="N4502" s="150">
        <v>15643.264999999999</v>
      </c>
      <c r="O4502" s="150">
        <v>9266.4134192272904</v>
      </c>
      <c r="P4502" s="150">
        <v>9710.5929999999989</v>
      </c>
      <c r="Q4502" s="150">
        <v>3886.9449001644571</v>
      </c>
      <c r="R4502" s="150">
        <v>7333.9104072940208</v>
      </c>
      <c r="S4502" s="150">
        <v>22987.532567767481</v>
      </c>
      <c r="T4502" s="150">
        <v>11199.371870000001</v>
      </c>
      <c r="U4502" s="150">
        <v>1689.6807612375001</v>
      </c>
      <c r="V4502" s="150">
        <v>9964</v>
      </c>
      <c r="W4502" s="150">
        <v>3915.6283262867701</v>
      </c>
      <c r="X4502" s="150">
        <v>10871.248823896211</v>
      </c>
      <c r="Y4502" s="150">
        <v>46315.968959999998</v>
      </c>
      <c r="Z4502" s="150">
        <v>13844.53069531947</v>
      </c>
      <c r="AA4502" s="150">
        <v>211014.95492925469</v>
      </c>
      <c r="AB4502" s="150">
        <v>1109</v>
      </c>
      <c r="AC4502" s="150">
        <v>12011.1201248</v>
      </c>
      <c r="AD4502" s="150">
        <v>13389.93862681186</v>
      </c>
      <c r="AE4502" s="150">
        <v>14162.65271184335</v>
      </c>
      <c r="AF4502" s="150">
        <v>35487.409175348163</v>
      </c>
      <c r="AG4502" s="150">
        <v>159133</v>
      </c>
      <c r="AH4502" s="150">
        <v>31456.80708600131</v>
      </c>
      <c r="AI4502" s="150">
        <v>2225.8355587084811</v>
      </c>
      <c r="AJ4502" s="150">
        <v>34869.222606314761</v>
      </c>
      <c r="AK4502" s="150">
        <v>2733.0329607839999</v>
      </c>
      <c r="AL4502" s="150">
        <v>748285.875</v>
      </c>
      <c r="AM4502" s="150">
        <v>618998.75</v>
      </c>
      <c r="AN4502" s="150">
        <v>129287.1171875</v>
      </c>
      <c r="AO4502" s="5" t="s">
        <v>1087</v>
      </c>
    </row>
    <row r="4503" spans="1:41" ht="14.25" x14ac:dyDescent="0.45">
      <c r="A4503" s="150">
        <v>2021</v>
      </c>
      <c r="B4503" s="5" t="s">
        <v>4024</v>
      </c>
      <c r="C4503" s="5" t="s">
        <v>171</v>
      </c>
      <c r="D4503" s="5" t="s">
        <v>84</v>
      </c>
      <c r="E4503" s="5" t="s">
        <v>211</v>
      </c>
      <c r="F4503" s="5" t="s">
        <v>211</v>
      </c>
      <c r="G4503" s="5" t="s">
        <v>88</v>
      </c>
      <c r="H4503" s="5" t="s">
        <v>131</v>
      </c>
      <c r="I4503" s="150">
        <v>12820.51900704766</v>
      </c>
      <c r="J4503" s="150">
        <v>62341.168867515109</v>
      </c>
      <c r="K4503" s="150">
        <v>860.46102863266401</v>
      </c>
      <c r="L4503" s="150">
        <v>2414.5012500000012</v>
      </c>
      <c r="M4503" s="150">
        <v>22472.821042445408</v>
      </c>
      <c r="N4503" s="150">
        <v>16677.044558174599</v>
      </c>
      <c r="O4503" s="150">
        <v>9411.4133629200005</v>
      </c>
      <c r="P4503" s="150">
        <v>12469.291609097671</v>
      </c>
      <c r="Q4503" s="150">
        <v>6327.9390763173014</v>
      </c>
      <c r="R4503" s="150">
        <v>7642.5781469751682</v>
      </c>
      <c r="S4503" s="150">
        <v>14599</v>
      </c>
      <c r="T4503" s="150">
        <v>11392.598484</v>
      </c>
      <c r="U4503" s="150">
        <v>1550.34542975</v>
      </c>
      <c r="V4503" s="150">
        <v>8336</v>
      </c>
      <c r="W4503" s="150">
        <v>4345.9479024482844</v>
      </c>
      <c r="X4503" s="150">
        <v>13142.734839224981</v>
      </c>
      <c r="Y4503" s="150">
        <v>48243.542854630963</v>
      </c>
      <c r="Z4503" s="150">
        <v>20486.045815760001</v>
      </c>
      <c r="AA4503" s="150">
        <v>205858</v>
      </c>
      <c r="AB4503" s="150">
        <v>1153.038</v>
      </c>
      <c r="AC4503" s="150">
        <v>13591.20779</v>
      </c>
      <c r="AD4503" s="150">
        <v>16748.62188492548</v>
      </c>
      <c r="AE4503" s="150">
        <v>15667.279241164561</v>
      </c>
      <c r="AF4503" s="150">
        <v>35800.326622010878</v>
      </c>
      <c r="AG4503" s="150">
        <v>176546</v>
      </c>
      <c r="AH4503" s="150">
        <v>30828</v>
      </c>
      <c r="AI4503" s="150">
        <v>2295.9235080000012</v>
      </c>
      <c r="AJ4503" s="150">
        <v>32603.01262064253</v>
      </c>
      <c r="AK4503" s="150">
        <v>2679.4440792</v>
      </c>
      <c r="AL4503" s="150">
        <v>809304.75</v>
      </c>
      <c r="AM4503" s="150">
        <v>679374.75</v>
      </c>
      <c r="AN4503" s="150">
        <v>129930.0078125</v>
      </c>
      <c r="AO4503" s="5" t="s">
        <v>4504</v>
      </c>
    </row>
    <row r="4504" spans="1:41" ht="14.25" x14ac:dyDescent="0.45">
      <c r="A4504" s="150">
        <v>2021</v>
      </c>
      <c r="B4504" s="5" t="s">
        <v>4980</v>
      </c>
      <c r="C4504" s="5" t="s">
        <v>171</v>
      </c>
      <c r="D4504" s="5" t="s">
        <v>84</v>
      </c>
      <c r="E4504" s="5" t="s">
        <v>211</v>
      </c>
      <c r="F4504" s="5" t="s">
        <v>211</v>
      </c>
      <c r="G4504" s="5" t="s">
        <v>88</v>
      </c>
      <c r="H4504" s="5" t="s">
        <v>131</v>
      </c>
      <c r="I4504" s="150">
        <v>16563.409495338339</v>
      </c>
      <c r="J4504" s="150">
        <v>69075.273933212506</v>
      </c>
      <c r="K4504" s="150">
        <v>1103.8981147500001</v>
      </c>
      <c r="L4504" s="150">
        <v>3130.5746029093202</v>
      </c>
      <c r="M4504" s="150">
        <v>25261.066348089749</v>
      </c>
      <c r="N4504" s="150">
        <v>19039.035038192389</v>
      </c>
      <c r="O4504" s="150">
        <v>10286.317378226569</v>
      </c>
      <c r="P4504" s="150">
        <v>13429.365335639999</v>
      </c>
      <c r="Q4504" s="150">
        <v>4858.5482949671314</v>
      </c>
      <c r="R4504" s="150">
        <v>8489.3313422065712</v>
      </c>
      <c r="S4504" s="150">
        <v>13197.611996583921</v>
      </c>
      <c r="T4504" s="150">
        <v>12333.609058</v>
      </c>
      <c r="U4504" s="150">
        <v>1493.4264000000001</v>
      </c>
      <c r="V4504" s="150">
        <v>12000</v>
      </c>
      <c r="W4504" s="150">
        <v>9052.9016025599994</v>
      </c>
      <c r="X4504" s="150">
        <v>19840.202567785938</v>
      </c>
      <c r="Y4504" s="150">
        <v>59462.52431625298</v>
      </c>
      <c r="Z4504" s="150">
        <v>15985.1723557525</v>
      </c>
      <c r="AA4504" s="150">
        <v>195940</v>
      </c>
      <c r="AB4504" s="150">
        <v>1910</v>
      </c>
      <c r="AC4504" s="150">
        <v>14834.94383271981</v>
      </c>
      <c r="AD4504" s="150">
        <v>17471.426232469232</v>
      </c>
      <c r="AE4504" s="150">
        <v>22038.089413144819</v>
      </c>
      <c r="AF4504" s="150">
        <v>44605.793797575723</v>
      </c>
      <c r="AG4504" s="150">
        <v>174975</v>
      </c>
      <c r="AH4504" s="150">
        <v>32068.767227498891</v>
      </c>
      <c r="AI4504" s="150">
        <v>2308.1273999999999</v>
      </c>
      <c r="AJ4504" s="150">
        <v>45786.938988205562</v>
      </c>
      <c r="AK4504" s="150">
        <v>3042</v>
      </c>
      <c r="AL4504" s="150">
        <v>869583.375</v>
      </c>
      <c r="AM4504" s="150">
        <v>721707.4375</v>
      </c>
      <c r="AN4504" s="150">
        <v>147875.9375</v>
      </c>
      <c r="AO4504" s="5" t="s">
        <v>5771</v>
      </c>
    </row>
    <row r="4505" spans="1:41" ht="14.25" x14ac:dyDescent="0.45">
      <c r="A4505" s="150">
        <v>2021</v>
      </c>
      <c r="B4505" s="5" t="s">
        <v>7352</v>
      </c>
      <c r="C4505" s="5" t="s">
        <v>171</v>
      </c>
      <c r="D4505" s="5" t="s">
        <v>84</v>
      </c>
      <c r="E4505" s="5" t="s">
        <v>211</v>
      </c>
      <c r="F4505" s="5" t="s">
        <v>211</v>
      </c>
      <c r="G4505" s="5" t="s">
        <v>88</v>
      </c>
      <c r="H4505" s="5" t="s">
        <v>131</v>
      </c>
      <c r="I4505" s="150">
        <v>16122.93418</v>
      </c>
      <c r="J4505" s="150">
        <v>68210.186981211329</v>
      </c>
      <c r="K4505" s="150">
        <v>2148.4185407999998</v>
      </c>
      <c r="L4505" s="150">
        <v>6623.8746788999997</v>
      </c>
      <c r="M4505" s="150">
        <v>51095.697516542023</v>
      </c>
      <c r="N4505" s="150">
        <v>22553.73777435302</v>
      </c>
      <c r="O4505" s="150">
        <v>10049.874089999999</v>
      </c>
      <c r="P4505" s="150">
        <v>16101.602000000001</v>
      </c>
      <c r="Q4505" s="150">
        <v>4394.9560046365432</v>
      </c>
      <c r="R4505" s="150">
        <v>8447.398487050561</v>
      </c>
      <c r="S4505" s="150">
        <v>26902.994999999999</v>
      </c>
      <c r="T4505" s="150">
        <v>12614.53876662927</v>
      </c>
      <c r="U4505" s="150">
        <v>1517</v>
      </c>
      <c r="V4505" s="150">
        <v>10865</v>
      </c>
      <c r="W4505" s="150">
        <v>13732.3073</v>
      </c>
      <c r="X4505" s="150">
        <v>24417.29</v>
      </c>
      <c r="Y4505" s="150">
        <v>67845</v>
      </c>
      <c r="Z4505" s="150">
        <v>15188.71850749105</v>
      </c>
      <c r="AA4505" s="150">
        <v>201338</v>
      </c>
      <c r="AB4505" s="150">
        <v>2533</v>
      </c>
      <c r="AC4505" s="150">
        <v>32097.420560747662</v>
      </c>
      <c r="AD4505" s="150">
        <v>21410.39603657366</v>
      </c>
      <c r="AE4505" s="150">
        <v>11341.926973808</v>
      </c>
      <c r="AF4505" s="150">
        <v>48936.498177928719</v>
      </c>
      <c r="AG4505" s="150">
        <v>247620</v>
      </c>
      <c r="AH4505" s="150">
        <v>44288.013717871749</v>
      </c>
      <c r="AI4505" s="150">
        <v>15172.798456909</v>
      </c>
      <c r="AJ4505" s="150">
        <v>41689.895027144747</v>
      </c>
      <c r="AK4505" s="150">
        <v>4307</v>
      </c>
      <c r="AL4505" s="150">
        <v>1049566.5</v>
      </c>
      <c r="AM4505" s="150">
        <v>820894.125</v>
      </c>
      <c r="AN4505" s="150">
        <v>228672.328125</v>
      </c>
      <c r="AO4505" s="5" t="s">
        <v>7668</v>
      </c>
    </row>
    <row r="4506" spans="1:41" ht="14.25" x14ac:dyDescent="0.45">
      <c r="A4506" s="150">
        <v>2021</v>
      </c>
      <c r="B4506" s="5" t="s">
        <v>1478</v>
      </c>
      <c r="C4506" s="5" t="s">
        <v>171</v>
      </c>
      <c r="D4506" s="5" t="s">
        <v>84</v>
      </c>
      <c r="E4506" s="5" t="s">
        <v>211</v>
      </c>
      <c r="F4506" s="5" t="s">
        <v>211</v>
      </c>
      <c r="G4506" s="5" t="s">
        <v>88</v>
      </c>
      <c r="H4506" s="5" t="s">
        <v>131</v>
      </c>
      <c r="I4506" s="150">
        <v>6521.4586854094114</v>
      </c>
      <c r="J4506" s="150">
        <v>17312.77</v>
      </c>
      <c r="K4506" s="150">
        <v>947.74238542675744</v>
      </c>
      <c r="L4506" s="150">
        <v>3138.4832000000001</v>
      </c>
      <c r="M4506" s="150">
        <v>18644.51345814699</v>
      </c>
      <c r="N4506" s="150">
        <v>17340.621903929012</v>
      </c>
      <c r="O4506" s="150">
        <v>9239.4208564158071</v>
      </c>
      <c r="P4506" s="150">
        <v>10367.3595616</v>
      </c>
      <c r="Q4506" s="150">
        <v>4947.3169709077929</v>
      </c>
      <c r="R4506" s="150">
        <v>6559.9683535062004</v>
      </c>
      <c r="S4506" s="150">
        <v>18155.234660556671</v>
      </c>
      <c r="T4506" s="150">
        <v>12096.283437615701</v>
      </c>
      <c r="U4506" s="150">
        <v>2068.55058883536</v>
      </c>
      <c r="V4506" s="150">
        <v>5536</v>
      </c>
      <c r="W4506" s="150">
        <v>3817.1710171423242</v>
      </c>
      <c r="X4506" s="150">
        <v>11647.805585739859</v>
      </c>
      <c r="Y4506" s="150">
        <v>46623.084499999997</v>
      </c>
      <c r="Z4506" s="150">
        <v>13595.014316484319</v>
      </c>
      <c r="AA4506" s="150">
        <v>163625.71515353321</v>
      </c>
      <c r="AB4506" s="150">
        <v>948</v>
      </c>
      <c r="AC4506" s="150">
        <v>12757.94857275</v>
      </c>
      <c r="AD4506" s="150">
        <v>15675.51229240853</v>
      </c>
      <c r="AE4506" s="150">
        <v>21420.749905914468</v>
      </c>
      <c r="AF4506" s="150">
        <v>35264.059834013693</v>
      </c>
      <c r="AG4506" s="150">
        <v>131465.0359866092</v>
      </c>
      <c r="AH4506" s="150">
        <v>35884.599902660972</v>
      </c>
      <c r="AI4506" s="150">
        <v>2270.3522698826509</v>
      </c>
      <c r="AJ4506" s="150">
        <v>44008.971906456311</v>
      </c>
      <c r="AK4506" s="150">
        <v>2969.0969954866218</v>
      </c>
      <c r="AL4506" s="150">
        <v>674848.9375</v>
      </c>
      <c r="AM4506" s="150">
        <v>542553.125</v>
      </c>
      <c r="AN4506" s="150">
        <v>132295.734375</v>
      </c>
      <c r="AO4506" s="5" t="s">
        <v>2913</v>
      </c>
    </row>
    <row r="4507" spans="1:41" ht="14.25" x14ac:dyDescent="0.45">
      <c r="A4507" s="150">
        <v>2021</v>
      </c>
      <c r="B4507" s="5" t="s">
        <v>6344</v>
      </c>
      <c r="C4507" s="5" t="s">
        <v>171</v>
      </c>
      <c r="D4507" s="5" t="s">
        <v>84</v>
      </c>
      <c r="E4507" s="5" t="s">
        <v>211</v>
      </c>
      <c r="F4507" s="5" t="s">
        <v>211</v>
      </c>
      <c r="G4507" s="5" t="s">
        <v>88</v>
      </c>
      <c r="H4507" s="5" t="s">
        <v>131</v>
      </c>
      <c r="I4507" s="150">
        <v>16559.835429760002</v>
      </c>
      <c r="J4507" s="150">
        <v>76092.399630198575</v>
      </c>
      <c r="K4507" s="150">
        <v>1608.6051081488779</v>
      </c>
      <c r="L4507" s="150">
        <v>6575.8697045999997</v>
      </c>
      <c r="M4507" s="150">
        <v>44865.396999999997</v>
      </c>
      <c r="N4507" s="150">
        <v>17619.09007746826</v>
      </c>
      <c r="O4507" s="150">
        <v>10066.63208061429</v>
      </c>
      <c r="P4507" s="150">
        <v>13779.858475000001</v>
      </c>
      <c r="Q4507" s="150">
        <v>4529.7371764520813</v>
      </c>
      <c r="R4507" s="150">
        <v>8093.6185485738579</v>
      </c>
      <c r="S4507" s="150">
        <v>26398.02636</v>
      </c>
      <c r="T4507" s="150">
        <v>12218.39994886764</v>
      </c>
      <c r="U4507" s="150">
        <v>1562.47</v>
      </c>
      <c r="V4507" s="150">
        <v>14511</v>
      </c>
      <c r="W4507" s="150">
        <v>8995.0899119999995</v>
      </c>
      <c r="X4507" s="150">
        <v>20842</v>
      </c>
      <c r="Y4507" s="150">
        <v>70526.885006390876</v>
      </c>
      <c r="Z4507" s="150">
        <v>16750.543839321741</v>
      </c>
      <c r="AA4507" s="150">
        <v>200660</v>
      </c>
      <c r="AB4507" s="150">
        <v>1958</v>
      </c>
      <c r="AC4507" s="150">
        <v>18109.119637</v>
      </c>
      <c r="AD4507" s="150">
        <v>16023.87935731769</v>
      </c>
      <c r="AE4507" s="150">
        <v>14196.382342438001</v>
      </c>
      <c r="AF4507" s="150">
        <v>46229.797578286067</v>
      </c>
      <c r="AG4507" s="150">
        <v>242306</v>
      </c>
      <c r="AH4507" s="150">
        <v>41085.77564316152</v>
      </c>
      <c r="AI4507" s="150">
        <v>2858.0400000000009</v>
      </c>
      <c r="AJ4507" s="150">
        <v>39210.900975048491</v>
      </c>
      <c r="AK4507" s="150">
        <v>3492</v>
      </c>
      <c r="AL4507" s="150">
        <v>997725.3125</v>
      </c>
      <c r="AM4507" s="150">
        <v>807313.5</v>
      </c>
      <c r="AN4507" s="150">
        <v>190411.859375</v>
      </c>
      <c r="AO4507" s="5" t="s">
        <v>6747</v>
      </c>
    </row>
    <row r="4508" spans="1:41" ht="14.25" x14ac:dyDescent="0.45">
      <c r="A4508" s="150">
        <v>2021</v>
      </c>
      <c r="B4508" s="5" t="s">
        <v>1477</v>
      </c>
      <c r="C4508" s="5" t="s">
        <v>171</v>
      </c>
      <c r="D4508" s="5" t="s">
        <v>84</v>
      </c>
      <c r="E4508" s="5" t="s">
        <v>24</v>
      </c>
      <c r="F4508" s="5" t="s">
        <v>24</v>
      </c>
      <c r="G4508" s="5" t="s">
        <v>87</v>
      </c>
      <c r="H4508" s="5" t="s">
        <v>131</v>
      </c>
      <c r="I4508" s="150">
        <v>3379.3082304400232</v>
      </c>
      <c r="J4508" s="150">
        <v>5123.7644218914347</v>
      </c>
      <c r="K4508" s="150">
        <v>118.57221861193064</v>
      </c>
      <c r="L4508" s="150">
        <v>361.64526676638843</v>
      </c>
      <c r="M4508" s="150">
        <v>11799.404318762641</v>
      </c>
      <c r="N4508" s="150">
        <v>2656.0176969072463</v>
      </c>
      <c r="O4508" s="150">
        <v>125.68655172864648</v>
      </c>
      <c r="P4508" s="150">
        <v>111.4578854952148</v>
      </c>
      <c r="Q4508" s="150">
        <v>236.77443261568274</v>
      </c>
      <c r="R4508" s="150">
        <v>460.29806408482642</v>
      </c>
      <c r="S4508" s="150">
        <v>7218.8573961116808</v>
      </c>
      <c r="T4508" s="150">
        <v>355.71665583579193</v>
      </c>
      <c r="U4508" s="150"/>
      <c r="V4508" s="150">
        <v>1076.6357449963302</v>
      </c>
      <c r="W4508" s="150">
        <v>480.21748537831911</v>
      </c>
      <c r="X4508" s="150">
        <v>405.51698765280281</v>
      </c>
      <c r="Y4508" s="150">
        <v>12331.510735640786</v>
      </c>
      <c r="Z4508" s="150">
        <v>1185.7221861193063</v>
      </c>
      <c r="AA4508" s="150">
        <v>21764.167079940351</v>
      </c>
      <c r="AB4508" s="150"/>
      <c r="AC4508" s="150">
        <v>880.99158428664464</v>
      </c>
      <c r="AD4508" s="150">
        <v>3293.9501949181749</v>
      </c>
      <c r="AE4508" s="150">
        <v>1778.5832791789596</v>
      </c>
      <c r="AF4508" s="150">
        <v>6593.4975715284399</v>
      </c>
      <c r="AG4508" s="150">
        <v>42121.594939702241</v>
      </c>
      <c r="AH4508" s="150">
        <v>7825.7664283874219</v>
      </c>
      <c r="AI4508" s="150">
        <v>2599.1030319735196</v>
      </c>
      <c r="AJ4508" s="150">
        <v>7899.9132858329804</v>
      </c>
      <c r="AK4508" s="150">
        <v>160.45989820257367</v>
      </c>
      <c r="AL4508" s="150">
        <v>142345.140625</v>
      </c>
      <c r="AM4508" s="150">
        <v>107961.8828125</v>
      </c>
      <c r="AN4508" s="150">
        <v>34383.25</v>
      </c>
      <c r="AO4508" s="5" t="s">
        <v>2915</v>
      </c>
    </row>
    <row r="4509" spans="1:41" ht="14.25" x14ac:dyDescent="0.45">
      <c r="A4509" s="150">
        <v>2021</v>
      </c>
      <c r="B4509" s="5" t="s">
        <v>7352</v>
      </c>
      <c r="C4509" s="5" t="s">
        <v>171</v>
      </c>
      <c r="D4509" s="5" t="s">
        <v>84</v>
      </c>
      <c r="E4509" s="5" t="s">
        <v>24</v>
      </c>
      <c r="F4509" s="5" t="s">
        <v>24</v>
      </c>
      <c r="G4509" s="5" t="s">
        <v>87</v>
      </c>
      <c r="H4509" s="5" t="s">
        <v>131</v>
      </c>
      <c r="I4509" s="150">
        <v>1960.7843137254899</v>
      </c>
      <c r="J4509" s="150">
        <v>9092.3747373202077</v>
      </c>
      <c r="K4509" s="150">
        <v>64.52600000000001</v>
      </c>
      <c r="L4509" s="150">
        <v>1000</v>
      </c>
      <c r="M4509" s="150">
        <v>9500</v>
      </c>
      <c r="N4509" s="150">
        <v>3552.3543052978521</v>
      </c>
      <c r="O4509" s="150">
        <v>111.68300000000001</v>
      </c>
      <c r="P4509" s="150">
        <v>94.64</v>
      </c>
      <c r="Q4509" s="150">
        <v>836.59651798613015</v>
      </c>
      <c r="R4509" s="150">
        <v>212.976</v>
      </c>
      <c r="S4509" s="150">
        <v>4500</v>
      </c>
      <c r="T4509" s="150">
        <v>100</v>
      </c>
      <c r="U4509" s="150">
        <v>85</v>
      </c>
      <c r="V4509" s="150">
        <v>640</v>
      </c>
      <c r="W4509" s="150">
        <v>1084</v>
      </c>
      <c r="X4509" s="150">
        <v>5644</v>
      </c>
      <c r="Y4509" s="150">
        <v>9635.3323802138857</v>
      </c>
      <c r="Z4509" s="150">
        <v>6565.5501502003899</v>
      </c>
      <c r="AA4509" s="150">
        <v>46749</v>
      </c>
      <c r="AB4509" s="150">
        <v>32</v>
      </c>
      <c r="AC4509" s="150">
        <v>6439.9012823364483</v>
      </c>
      <c r="AD4509" s="150">
        <v>2692.3790703382911</v>
      </c>
      <c r="AE4509" s="150">
        <v>1668</v>
      </c>
      <c r="AF4509" s="150">
        <v>15781.024462480411</v>
      </c>
      <c r="AG4509" s="150">
        <v>65817</v>
      </c>
      <c r="AH4509" s="150">
        <v>14451</v>
      </c>
      <c r="AI4509" s="150">
        <v>3738</v>
      </c>
      <c r="AJ4509" s="150">
        <v>11069.621912848879</v>
      </c>
      <c r="AK4509" s="150">
        <v>143</v>
      </c>
      <c r="AL4509" s="150">
        <v>223260.75</v>
      </c>
      <c r="AM4509" s="150">
        <v>181200.15625</v>
      </c>
      <c r="AN4509" s="150">
        <v>42060.5859375</v>
      </c>
      <c r="AO4509" s="5" t="s">
        <v>7669</v>
      </c>
    </row>
    <row r="4510" spans="1:41" ht="14.25" x14ac:dyDescent="0.45">
      <c r="A4510" s="150">
        <v>2021</v>
      </c>
      <c r="B4510" s="5" t="s">
        <v>4980</v>
      </c>
      <c r="C4510" s="5" t="s">
        <v>171</v>
      </c>
      <c r="D4510" s="5" t="s">
        <v>84</v>
      </c>
      <c r="E4510" s="5" t="s">
        <v>24</v>
      </c>
      <c r="F4510" s="5" t="s">
        <v>24</v>
      </c>
      <c r="G4510" s="5" t="s">
        <v>87</v>
      </c>
      <c r="H4510" s="5" t="s">
        <v>131</v>
      </c>
      <c r="I4510" s="150">
        <v>2106.9622797447764</v>
      </c>
      <c r="J4510" s="150">
        <v>9059.9378029025393</v>
      </c>
      <c r="K4510" s="150">
        <v>105.34811398723883</v>
      </c>
      <c r="L4510" s="150">
        <v>421.39245594895533</v>
      </c>
      <c r="M4510" s="150">
        <v>10534.811398723883</v>
      </c>
      <c r="N4510" s="150">
        <v>3414.444734674235</v>
      </c>
      <c r="O4510" s="150">
        <v>117.65593414436795</v>
      </c>
      <c r="P4510" s="150">
        <v>99.701455077522837</v>
      </c>
      <c r="Q4510" s="150">
        <v>1131.2557015601142</v>
      </c>
      <c r="R4510" s="150">
        <v>410.23819763998648</v>
      </c>
      <c r="S4510" s="150">
        <v>4558.3075441138362</v>
      </c>
      <c r="T4510" s="150">
        <v>210.69622797447767</v>
      </c>
      <c r="U4510" s="150">
        <v>89.545896889153013</v>
      </c>
      <c r="V4510" s="150">
        <v>547.81019273364188</v>
      </c>
      <c r="W4510" s="150">
        <v>1315.7979437006129</v>
      </c>
      <c r="X4510" s="150">
        <v>3997.9609258157138</v>
      </c>
      <c r="Y4510" s="150">
        <v>14841.969039092142</v>
      </c>
      <c r="Z4510" s="150">
        <v>4462.8941224245109</v>
      </c>
      <c r="AA4510" s="150">
        <v>32566.262476875141</v>
      </c>
      <c r="AB4510" s="150">
        <v>152.7547652814963</v>
      </c>
      <c r="AC4510" s="150">
        <v>2082.2620238253639</v>
      </c>
      <c r="AD4510" s="150">
        <v>2196.5081766339295</v>
      </c>
      <c r="AE4510" s="150">
        <v>1567.5799361301138</v>
      </c>
      <c r="AF4510" s="150">
        <v>10081.814508578756</v>
      </c>
      <c r="AG4510" s="150">
        <v>64458.29702423195</v>
      </c>
      <c r="AH4510" s="150">
        <v>11746.314709577129</v>
      </c>
      <c r="AI4510" s="150">
        <v>6928.7454569406982</v>
      </c>
      <c r="AJ4510" s="150">
        <v>7372.2610168269739</v>
      </c>
      <c r="AK4510" s="150">
        <v>103.24115170749405</v>
      </c>
      <c r="AL4510" s="150">
        <v>196682.78125</v>
      </c>
      <c r="AM4510" s="150">
        <v>154714.640625</v>
      </c>
      <c r="AN4510" s="150">
        <v>41968.14453125</v>
      </c>
      <c r="AO4510" s="5" t="s">
        <v>5772</v>
      </c>
    </row>
    <row r="4511" spans="1:41" ht="14.25" x14ac:dyDescent="0.45">
      <c r="A4511" s="150">
        <v>2021</v>
      </c>
      <c r="B4511" s="5" t="s">
        <v>4024</v>
      </c>
      <c r="C4511" s="5" t="s">
        <v>171</v>
      </c>
      <c r="D4511" s="5" t="s">
        <v>84</v>
      </c>
      <c r="E4511" s="5" t="s">
        <v>24</v>
      </c>
      <c r="F4511" s="5" t="s">
        <v>24</v>
      </c>
      <c r="G4511" s="5" t="s">
        <v>87</v>
      </c>
      <c r="H4511" s="5" t="s">
        <v>131</v>
      </c>
      <c r="I4511" s="150">
        <v>2542.4230469076961</v>
      </c>
      <c r="J4511" s="150">
        <v>5950.3518119116288</v>
      </c>
      <c r="K4511" s="150">
        <v>108.18821476202962</v>
      </c>
      <c r="L4511" s="150">
        <v>324.56464428608888</v>
      </c>
      <c r="M4511" s="150">
        <v>7573.1750333420732</v>
      </c>
      <c r="N4511" s="150">
        <v>3060.2962839773495</v>
      </c>
      <c r="O4511" s="150">
        <v>121.17080053347317</v>
      </c>
      <c r="P4511" s="150">
        <v>102.38932645078484</v>
      </c>
      <c r="Q4511" s="150">
        <v>242.61337642267921</v>
      </c>
      <c r="R4511" s="150">
        <v>545.73381172410598</v>
      </c>
      <c r="S4511" s="150">
        <v>5535.9909493730556</v>
      </c>
      <c r="T4511" s="150">
        <v>432.75285904811847</v>
      </c>
      <c r="U4511" s="150">
        <v>37.865875166710367</v>
      </c>
      <c r="V4511" s="150">
        <v>562.578716762554</v>
      </c>
      <c r="W4511" s="150">
        <v>546.3504845482496</v>
      </c>
      <c r="X4511" s="150">
        <v>2938.6834058281102</v>
      </c>
      <c r="Y4511" s="150">
        <v>13662.54870122291</v>
      </c>
      <c r="Z4511" s="150">
        <v>4168.4919147810015</v>
      </c>
      <c r="AA4511" s="150">
        <v>33241.910867781218</v>
      </c>
      <c r="AB4511" s="150">
        <v>124.50299754814368</v>
      </c>
      <c r="AC4511" s="150">
        <v>2130.2976125378218</v>
      </c>
      <c r="AD4511" s="150">
        <v>2219.3095643859569</v>
      </c>
      <c r="AE4511" s="150">
        <v>1584.9573462637338</v>
      </c>
      <c r="AF4511" s="150">
        <v>10329.810745478588</v>
      </c>
      <c r="AG4511" s="150">
        <v>39218.227851235737</v>
      </c>
      <c r="AH4511" s="150">
        <v>9483.7789060395171</v>
      </c>
      <c r="AI4511" s="150">
        <v>2879.9702769652285</v>
      </c>
      <c r="AJ4511" s="150">
        <v>7684.6088945469637</v>
      </c>
      <c r="AK4511" s="150">
        <v>106.02445046678902</v>
      </c>
      <c r="AL4511" s="150">
        <v>157459.578125</v>
      </c>
      <c r="AM4511" s="150">
        <v>125389.6796875</v>
      </c>
      <c r="AN4511" s="150">
        <v>32069.900390625</v>
      </c>
      <c r="AO4511" s="5" t="s">
        <v>4505</v>
      </c>
    </row>
    <row r="4512" spans="1:41" ht="14.25" x14ac:dyDescent="0.45">
      <c r="A4512" s="150">
        <v>2021</v>
      </c>
      <c r="B4512" s="5" t="s">
        <v>582</v>
      </c>
      <c r="C4512" s="5" t="s">
        <v>171</v>
      </c>
      <c r="D4512" s="5" t="s">
        <v>84</v>
      </c>
      <c r="E4512" s="5" t="s">
        <v>24</v>
      </c>
      <c r="F4512" s="5" t="s">
        <v>24</v>
      </c>
      <c r="G4512" s="5" t="s">
        <v>87</v>
      </c>
      <c r="H4512" s="5" t="s">
        <v>131</v>
      </c>
      <c r="I4512" s="150">
        <v>2623.6996264136269</v>
      </c>
      <c r="J4512" s="150">
        <v>6140.5735937340187</v>
      </c>
      <c r="K4512" s="150">
        <v>111.6467926133458</v>
      </c>
      <c r="L4512" s="150">
        <v>334.94037784003734</v>
      </c>
      <c r="M4512" s="150">
        <v>4800.8120823738691</v>
      </c>
      <c r="N4512" s="150">
        <v>3103.4682236316953</v>
      </c>
      <c r="O4512" s="150">
        <v>125.04440772694728</v>
      </c>
      <c r="P4512" s="150">
        <v>106.0644529826785</v>
      </c>
      <c r="Q4512" s="150">
        <v>301.23328377534574</v>
      </c>
      <c r="R4512" s="150">
        <v>329.26872077527941</v>
      </c>
      <c r="S4512" s="150">
        <v>7553.620059765567</v>
      </c>
      <c r="T4512" s="150">
        <v>446.58717045338318</v>
      </c>
      <c r="U4512" s="150">
        <v>0</v>
      </c>
      <c r="V4512" s="150">
        <v>348.33799295363889</v>
      </c>
      <c r="W4512" s="150">
        <v>563.81630269739628</v>
      </c>
      <c r="X4512" s="150">
        <v>870.61983667156528</v>
      </c>
      <c r="Y4512" s="150">
        <v>13261.96426057628</v>
      </c>
      <c r="Z4512" s="150">
        <v>2382.1861778067773</v>
      </c>
      <c r="AA4512" s="150">
        <v>25056.225202133592</v>
      </c>
      <c r="AB4512" s="150">
        <v>128.39381150534766</v>
      </c>
      <c r="AC4512" s="150">
        <v>722.73051781824597</v>
      </c>
      <c r="AD4512" s="150">
        <v>3856.9624640659817</v>
      </c>
      <c r="AE4512" s="150">
        <v>1639.4616955797103</v>
      </c>
      <c r="AF4512" s="150">
        <v>8522.6414712796868</v>
      </c>
      <c r="AG4512" s="150">
        <v>43823.599036590487</v>
      </c>
      <c r="AH4512" s="150">
        <v>9619.9568532661815</v>
      </c>
      <c r="AI4512" s="150">
        <v>2583.5067810728215</v>
      </c>
      <c r="AJ4512" s="150">
        <v>7930.2716793259515</v>
      </c>
      <c r="AK4512" s="150">
        <v>109.41385676107888</v>
      </c>
      <c r="AL4512" s="150">
        <v>147397.03125</v>
      </c>
      <c r="AM4512" s="150">
        <v>116626.6640625</v>
      </c>
      <c r="AN4512" s="150">
        <v>30770.37890625</v>
      </c>
      <c r="AO4512" s="5" t="s">
        <v>1088</v>
      </c>
    </row>
    <row r="4513" spans="1:41" ht="14.25" x14ac:dyDescent="0.45">
      <c r="A4513" s="150">
        <v>2021</v>
      </c>
      <c r="B4513" s="5" t="s">
        <v>1478</v>
      </c>
      <c r="C4513" s="5" t="s">
        <v>171</v>
      </c>
      <c r="D4513" s="5" t="s">
        <v>84</v>
      </c>
      <c r="E4513" s="5" t="s">
        <v>24</v>
      </c>
      <c r="F4513" s="5" t="s">
        <v>24</v>
      </c>
      <c r="G4513" s="5" t="s">
        <v>87</v>
      </c>
      <c r="H4513" s="5" t="s">
        <v>131</v>
      </c>
      <c r="I4513" s="150">
        <v>2849.9332156442515</v>
      </c>
      <c r="J4513" s="150">
        <v>5732.6263643994826</v>
      </c>
      <c r="K4513" s="150">
        <v>115.14881679370714</v>
      </c>
      <c r="L4513" s="150">
        <v>335.08305686968777</v>
      </c>
      <c r="M4513" s="150">
        <v>4762.6522230121591</v>
      </c>
      <c r="N4513" s="150">
        <v>4166.4918184077733</v>
      </c>
      <c r="O4513" s="150">
        <v>184.23810686993141</v>
      </c>
      <c r="P4513" s="150">
        <v>127.81518664101492</v>
      </c>
      <c r="Q4513" s="150">
        <v>252.45739418884725</v>
      </c>
      <c r="R4513" s="150">
        <v>339.59689048800112</v>
      </c>
      <c r="S4513" s="150">
        <v>7974.6313070481874</v>
      </c>
      <c r="T4513" s="150">
        <v>230.29763358741428</v>
      </c>
      <c r="U4513" s="150"/>
      <c r="V4513" s="150">
        <v>359.26430839636629</v>
      </c>
      <c r="W4513" s="150">
        <v>466.35270801451389</v>
      </c>
      <c r="X4513" s="150">
        <v>897.92856313435857</v>
      </c>
      <c r="Y4513" s="150">
        <v>12328.408070018255</v>
      </c>
      <c r="Z4513" s="150">
        <v>1501.1317926903234</v>
      </c>
      <c r="AA4513" s="150">
        <v>21474.466665170236</v>
      </c>
      <c r="AB4513" s="150"/>
      <c r="AC4513" s="150">
        <v>734.3846088652258</v>
      </c>
      <c r="AD4513" s="150">
        <v>3851.0382781047779</v>
      </c>
      <c r="AE4513" s="150">
        <v>1949.0319028136455</v>
      </c>
      <c r="AF4513" s="150">
        <v>6472.9865119130809</v>
      </c>
      <c r="AG4513" s="150">
        <v>41293.520652161511</v>
      </c>
      <c r="AH4513" s="150">
        <v>7817.133797104615</v>
      </c>
      <c r="AI4513" s="150">
        <v>2664.5436206063832</v>
      </c>
      <c r="AJ4513" s="150">
        <v>7097.4851951221235</v>
      </c>
      <c r="AK4513" s="150">
        <v>112.84584045783299</v>
      </c>
      <c r="AL4513" s="150">
        <v>136091.484375</v>
      </c>
      <c r="AM4513" s="150">
        <v>107014.6796875</v>
      </c>
      <c r="AN4513" s="150">
        <v>29076.8125</v>
      </c>
      <c r="AO4513" s="5" t="s">
        <v>2916</v>
      </c>
    </row>
    <row r="4514" spans="1:41" ht="14.25" x14ac:dyDescent="0.45">
      <c r="A4514" s="150">
        <v>2021</v>
      </c>
      <c r="B4514" s="5" t="s">
        <v>1476</v>
      </c>
      <c r="C4514" s="5" t="s">
        <v>171</v>
      </c>
      <c r="D4514" s="5" t="s">
        <v>84</v>
      </c>
      <c r="E4514" s="5" t="s">
        <v>24</v>
      </c>
      <c r="F4514" s="5" t="s">
        <v>24</v>
      </c>
      <c r="G4514" s="5" t="s">
        <v>87</v>
      </c>
      <c r="H4514" s="5" t="s">
        <v>131</v>
      </c>
      <c r="I4514" s="150">
        <v>2237.9423117425918</v>
      </c>
      <c r="J4514" s="150">
        <v>9919.5280844806766</v>
      </c>
      <c r="K4514" s="150">
        <v>120.96985468878874</v>
      </c>
      <c r="L4514" s="150">
        <v>302.42463672197186</v>
      </c>
      <c r="M4514" s="150">
        <v>2696.4180610131011</v>
      </c>
      <c r="N4514" s="150">
        <v>3100.4573756736554</v>
      </c>
      <c r="O4514" s="150">
        <v>114.31651268090536</v>
      </c>
      <c r="P4514" s="150">
        <v>120.96985468878874</v>
      </c>
      <c r="Q4514" s="150">
        <v>229.54029927197664</v>
      </c>
      <c r="R4514" s="150">
        <v>950.53418184088252</v>
      </c>
      <c r="S4514" s="150">
        <v>6254.1414874103775</v>
      </c>
      <c r="T4514" s="150">
        <v>302.42463672197186</v>
      </c>
      <c r="U4514" s="150">
        <v>0</v>
      </c>
      <c r="V4514" s="150">
        <v>1098.4062805742017</v>
      </c>
      <c r="W4514" s="150">
        <v>241.93970937757749</v>
      </c>
      <c r="X4514" s="150">
        <v>342.07707047447104</v>
      </c>
      <c r="Y4514" s="150">
        <v>13460.315731221523</v>
      </c>
      <c r="Z4514" s="150">
        <v>1754.0628929874367</v>
      </c>
      <c r="AA4514" s="150">
        <v>20828.915380222581</v>
      </c>
      <c r="AB4514" s="150">
        <v>139.11533289210706</v>
      </c>
      <c r="AC4514" s="150">
        <v>1235.8110997210094</v>
      </c>
      <c r="AD4514" s="150">
        <v>3290.0776228983318</v>
      </c>
      <c r="AE4514" s="150">
        <v>1264.1349814978423</v>
      </c>
      <c r="AF4514" s="150">
        <v>8942.0916585952618</v>
      </c>
      <c r="AG4514" s="150">
        <v>27293.507961405056</v>
      </c>
      <c r="AH4514" s="150">
        <v>7742.0707000824796</v>
      </c>
      <c r="AI4514" s="150">
        <v>1986.3250139899112</v>
      </c>
      <c r="AJ4514" s="150">
        <v>8653.5602427331269</v>
      </c>
      <c r="AK4514" s="150">
        <v>108.87286921990987</v>
      </c>
      <c r="AL4514" s="150">
        <v>124730.9609375</v>
      </c>
      <c r="AM4514" s="150">
        <v>101392.2109375</v>
      </c>
      <c r="AN4514" s="150">
        <v>23338.748046875</v>
      </c>
      <c r="AO4514" s="5" t="s">
        <v>2917</v>
      </c>
    </row>
    <row r="4515" spans="1:41" ht="14.25" x14ac:dyDescent="0.45">
      <c r="A4515" s="150">
        <v>2021</v>
      </c>
      <c r="B4515" s="5" t="s">
        <v>6344</v>
      </c>
      <c r="C4515" s="5" t="s">
        <v>171</v>
      </c>
      <c r="D4515" s="5" t="s">
        <v>84</v>
      </c>
      <c r="E4515" s="5" t="s">
        <v>24</v>
      </c>
      <c r="F4515" s="5" t="s">
        <v>24</v>
      </c>
      <c r="G4515" s="5" t="s">
        <v>87</v>
      </c>
      <c r="H4515" s="5" t="s">
        <v>131</v>
      </c>
      <c r="I4515" s="150">
        <v>2048.1851417355292</v>
      </c>
      <c r="J4515" s="150">
        <v>9421.4024032923226</v>
      </c>
      <c r="K4515" s="150">
        <v>102.40925708677646</v>
      </c>
      <c r="L4515" s="150">
        <v>409.63702834710585</v>
      </c>
      <c r="M4515" s="150">
        <v>13415.612678367715</v>
      </c>
      <c r="N4515" s="150">
        <v>3625.2576501555104</v>
      </c>
      <c r="O4515" s="150">
        <v>114.37373059222456</v>
      </c>
      <c r="P4515" s="150">
        <v>96.920120906925249</v>
      </c>
      <c r="Q4515" s="150">
        <v>926.21127899079204</v>
      </c>
      <c r="R4515" s="150">
        <v>420.32036204639837</v>
      </c>
      <c r="S4515" s="150">
        <v>6963.8294819008006</v>
      </c>
      <c r="T4515" s="150">
        <v>102.40925708677646</v>
      </c>
      <c r="U4515" s="150">
        <v>87.047868523759988</v>
      </c>
      <c r="V4515" s="150">
        <v>655.4192453553693</v>
      </c>
      <c r="W4515" s="150">
        <v>1279.091621013838</v>
      </c>
      <c r="X4515" s="150">
        <v>3886.4313064431667</v>
      </c>
      <c r="Y4515" s="150">
        <v>12945.275635160135</v>
      </c>
      <c r="Z4515" s="150">
        <v>5618.9640429559749</v>
      </c>
      <c r="AA4515" s="150">
        <v>45425.674165981436</v>
      </c>
      <c r="AB4515" s="150">
        <v>31.746869696900703</v>
      </c>
      <c r="AC4515" s="150">
        <v>1064.4302868776067</v>
      </c>
      <c r="AD4515" s="150">
        <v>2202.3063103427376</v>
      </c>
      <c r="AE4515" s="150">
        <v>1675.415445939663</v>
      </c>
      <c r="AF4515" s="150">
        <v>11418.529755918487</v>
      </c>
      <c r="AG4515" s="150">
        <v>71857.503420078443</v>
      </c>
      <c r="AH4515" s="150">
        <v>14984.647419481109</v>
      </c>
      <c r="AI4515" s="150">
        <v>4868.5360819053531</v>
      </c>
      <c r="AJ4515" s="150">
        <v>8440.4562515101388</v>
      </c>
      <c r="AK4515" s="150">
        <v>110.60199765371857</v>
      </c>
      <c r="AL4515" s="150">
        <v>224198.640625</v>
      </c>
      <c r="AM4515" s="150">
        <v>176136.640625</v>
      </c>
      <c r="AN4515" s="150">
        <v>48061.99609375</v>
      </c>
      <c r="AO4515" s="5" t="s">
        <v>6748</v>
      </c>
    </row>
    <row r="4516" spans="1:41" ht="14.25" x14ac:dyDescent="0.45">
      <c r="A4516" s="150">
        <v>2021</v>
      </c>
      <c r="B4516" s="5" t="s">
        <v>1478</v>
      </c>
      <c r="C4516" s="5" t="s">
        <v>171</v>
      </c>
      <c r="D4516" s="5" t="s">
        <v>84</v>
      </c>
      <c r="E4516" s="5" t="s">
        <v>24</v>
      </c>
      <c r="F4516" s="5" t="s">
        <v>24</v>
      </c>
      <c r="G4516" s="5" t="s">
        <v>88</v>
      </c>
      <c r="H4516" s="5" t="s">
        <v>131</v>
      </c>
      <c r="I4516" s="150">
        <v>2787.2519876783999</v>
      </c>
      <c r="J4516" s="150">
        <v>5502</v>
      </c>
      <c r="K4516" s="150">
        <v>114.1599870907922</v>
      </c>
      <c r="L4516" s="150">
        <v>334.99919999999997</v>
      </c>
      <c r="M4516" s="150">
        <v>4653.0949254022116</v>
      </c>
      <c r="N4516" s="150">
        <v>4074.8542943935709</v>
      </c>
      <c r="O4516" s="150">
        <v>178.5458464309925</v>
      </c>
      <c r="P4516" s="150">
        <v>111</v>
      </c>
      <c r="Q4516" s="150">
        <v>242.2670167481881</v>
      </c>
      <c r="R4516" s="150">
        <v>335.83927904711243</v>
      </c>
      <c r="S4516" s="150">
        <v>7646.2161468770273</v>
      </c>
      <c r="T4516" s="150">
        <v>215.45680077687479</v>
      </c>
      <c r="U4516" s="150"/>
      <c r="V4516" s="150">
        <v>347</v>
      </c>
      <c r="W4516" s="150">
        <v>448.46873910491598</v>
      </c>
      <c r="X4516" s="150">
        <v>860.96037875726006</v>
      </c>
      <c r="Y4516" s="150">
        <v>12245.764499999999</v>
      </c>
      <c r="Z4516" s="150">
        <v>1439.2698799314689</v>
      </c>
      <c r="AA4516" s="150">
        <v>21061.584659324992</v>
      </c>
      <c r="AB4516" s="150">
        <v>136</v>
      </c>
      <c r="AC4516" s="150">
        <v>702.34484000000009</v>
      </c>
      <c r="AD4516" s="150">
        <v>3712.3340122259979</v>
      </c>
      <c r="AE4516" s="150">
        <v>1909.4136616475889</v>
      </c>
      <c r="AF4516" s="150">
        <v>6330.6201080458286</v>
      </c>
      <c r="AG4516" s="150">
        <v>42196.262147225592</v>
      </c>
      <c r="AH4516" s="150">
        <v>7758.3249504433434</v>
      </c>
      <c r="AI4516" s="150">
        <v>2554.8429786048009</v>
      </c>
      <c r="AJ4516" s="150">
        <v>6956.4774021448484</v>
      </c>
      <c r="AK4516" s="150">
        <v>116.3932579533937</v>
      </c>
      <c r="AL4516" s="150">
        <v>134971.75</v>
      </c>
      <c r="AM4516" s="150">
        <v>106576.9453125</v>
      </c>
      <c r="AN4516" s="150">
        <v>28394.796875</v>
      </c>
      <c r="AO4516" s="5" t="s">
        <v>2918</v>
      </c>
    </row>
    <row r="4517" spans="1:41" ht="14.25" x14ac:dyDescent="0.45">
      <c r="A4517" s="150">
        <v>2021</v>
      </c>
      <c r="B4517" s="5" t="s">
        <v>7352</v>
      </c>
      <c r="C4517" s="5" t="s">
        <v>171</v>
      </c>
      <c r="D4517" s="5" t="s">
        <v>84</v>
      </c>
      <c r="E4517" s="5" t="s">
        <v>24</v>
      </c>
      <c r="F4517" s="5" t="s">
        <v>24</v>
      </c>
      <c r="G4517" s="5" t="s">
        <v>88</v>
      </c>
      <c r="H4517" s="5" t="s">
        <v>131</v>
      </c>
      <c r="I4517" s="150">
        <v>2000</v>
      </c>
      <c r="J4517" s="150">
        <v>9241.1986070101229</v>
      </c>
      <c r="K4517" s="150">
        <v>64.525999999999996</v>
      </c>
      <c r="L4517" s="150">
        <v>1021.1</v>
      </c>
      <c r="M4517" s="150">
        <v>9500</v>
      </c>
      <c r="N4517" s="150">
        <v>3552.3543052978521</v>
      </c>
      <c r="O4517" s="150">
        <v>111.68300000000001</v>
      </c>
      <c r="P4517" s="150">
        <v>94.64</v>
      </c>
      <c r="Q4517" s="150">
        <v>836.59651798613015</v>
      </c>
      <c r="R4517" s="150">
        <v>212.976</v>
      </c>
      <c r="S4517" s="150">
        <v>4500</v>
      </c>
      <c r="T4517" s="150">
        <v>101.9485720786476</v>
      </c>
      <c r="U4517" s="150">
        <v>85</v>
      </c>
      <c r="V4517" s="150">
        <v>640</v>
      </c>
      <c r="W4517" s="150">
        <v>1084</v>
      </c>
      <c r="X4517" s="150">
        <v>5644</v>
      </c>
      <c r="Y4517" s="150">
        <v>9635.3323802138857</v>
      </c>
      <c r="Z4517" s="150">
        <v>6565.5501502003899</v>
      </c>
      <c r="AA4517" s="150">
        <v>47661</v>
      </c>
      <c r="AB4517" s="150">
        <v>32</v>
      </c>
      <c r="AC4517" s="150">
        <v>6440</v>
      </c>
      <c r="AD4517" s="150">
        <v>2692.3790703382911</v>
      </c>
      <c r="AE4517" s="150">
        <v>1668</v>
      </c>
      <c r="AF4517" s="150">
        <v>15422.48435796671</v>
      </c>
      <c r="AG4517" s="150">
        <v>67133</v>
      </c>
      <c r="AH4517" s="150">
        <v>14451</v>
      </c>
      <c r="AI4517" s="150">
        <v>3738</v>
      </c>
      <c r="AJ4517" s="150">
        <v>11291.01435110586</v>
      </c>
      <c r="AK4517" s="150">
        <v>143</v>
      </c>
      <c r="AL4517" s="150">
        <v>225562.796875</v>
      </c>
      <c r="AM4517" s="150">
        <v>183500.25</v>
      </c>
      <c r="AN4517" s="150">
        <v>42062.53515625</v>
      </c>
      <c r="AO4517" s="5" t="s">
        <v>7670</v>
      </c>
    </row>
    <row r="4518" spans="1:41" ht="14.25" x14ac:dyDescent="0.45">
      <c r="A4518" s="150">
        <v>2021</v>
      </c>
      <c r="B4518" s="5" t="s">
        <v>1477</v>
      </c>
      <c r="C4518" s="5" t="s">
        <v>171</v>
      </c>
      <c r="D4518" s="5" t="s">
        <v>84</v>
      </c>
      <c r="E4518" s="5" t="s">
        <v>24</v>
      </c>
      <c r="F4518" s="5" t="s">
        <v>24</v>
      </c>
      <c r="G4518" s="5" t="s">
        <v>88</v>
      </c>
      <c r="H4518" s="5" t="s">
        <v>131</v>
      </c>
      <c r="I4518" s="150">
        <v>2907</v>
      </c>
      <c r="J4518" s="150">
        <v>5061.84</v>
      </c>
      <c r="K4518" s="150">
        <v>117.013986768062</v>
      </c>
      <c r="L4518" s="150">
        <v>355.84350000000001</v>
      </c>
      <c r="M4518" s="150">
        <v>11443.924323443251</v>
      </c>
      <c r="N4518" s="150">
        <v>2600.8434248200901</v>
      </c>
      <c r="O4518" s="150">
        <v>125</v>
      </c>
      <c r="P4518" s="150">
        <v>111</v>
      </c>
      <c r="Q4518" s="150">
        <v>259.71967861481602</v>
      </c>
      <c r="R4518" s="150">
        <v>464.52751955525821</v>
      </c>
      <c r="S4518" s="150">
        <v>7918.4196628505861</v>
      </c>
      <c r="T4518" s="150">
        <v>370.91960376415147</v>
      </c>
      <c r="U4518" s="150"/>
      <c r="V4518" s="150">
        <v>1043</v>
      </c>
      <c r="W4518" s="150">
        <v>456.09577980192012</v>
      </c>
      <c r="X4518" s="150">
        <v>419.70938222994351</v>
      </c>
      <c r="Y4518" s="150">
        <v>12733</v>
      </c>
      <c r="Z4518" s="150">
        <v>1301</v>
      </c>
      <c r="AA4518" s="150">
        <v>21407.701692560091</v>
      </c>
      <c r="AB4518" s="150">
        <v>136</v>
      </c>
      <c r="AC4518" s="150">
        <v>877.2</v>
      </c>
      <c r="AD4518" s="150">
        <v>3613.1590583767052</v>
      </c>
      <c r="AE4518" s="150">
        <v>1689.243628896</v>
      </c>
      <c r="AF4518" s="150">
        <v>6487.7437878690789</v>
      </c>
      <c r="AG4518" s="150">
        <v>42670</v>
      </c>
      <c r="AH4518" s="150">
        <v>8466.9842758282812</v>
      </c>
      <c r="AI4518" s="150">
        <v>2468.548023026688</v>
      </c>
      <c r="AJ4518" s="150">
        <v>8547.2064856065244</v>
      </c>
      <c r="AK4518" s="150">
        <v>176.23059559187311</v>
      </c>
      <c r="AL4518" s="150">
        <v>144228.875</v>
      </c>
      <c r="AM4518" s="150">
        <v>108516.859375</v>
      </c>
      <c r="AN4518" s="150">
        <v>35712</v>
      </c>
      <c r="AO4518" s="5" t="s">
        <v>2919</v>
      </c>
    </row>
    <row r="4519" spans="1:41" ht="14.25" x14ac:dyDescent="0.45">
      <c r="A4519" s="150">
        <v>2021</v>
      </c>
      <c r="B4519" s="5" t="s">
        <v>1476</v>
      </c>
      <c r="C4519" s="5" t="s">
        <v>171</v>
      </c>
      <c r="D4519" s="5" t="s">
        <v>84</v>
      </c>
      <c r="E4519" s="5" t="s">
        <v>24</v>
      </c>
      <c r="F4519" s="5" t="s">
        <v>24</v>
      </c>
      <c r="G4519" s="5" t="s">
        <v>88</v>
      </c>
      <c r="H4519" s="5" t="s">
        <v>131</v>
      </c>
      <c r="I4519" s="150">
        <v>2146</v>
      </c>
      <c r="J4519" s="150">
        <v>8380.4</v>
      </c>
      <c r="K4519" s="150">
        <v>121</v>
      </c>
      <c r="L4519" s="150">
        <v>292.91484525056637</v>
      </c>
      <c r="M4519" s="150">
        <v>2619.0749999999989</v>
      </c>
      <c r="N4519" s="150">
        <v>3042.2809999999999</v>
      </c>
      <c r="O4519" s="150">
        <v>115.13907381468719</v>
      </c>
      <c r="P4519" s="150">
        <v>120</v>
      </c>
      <c r="Q4519" s="150">
        <v>226.66214473887601</v>
      </c>
      <c r="R4519" s="150">
        <v>923.79036312028006</v>
      </c>
      <c r="S4519" s="150">
        <v>6146</v>
      </c>
      <c r="T4519" s="150">
        <v>297.2</v>
      </c>
      <c r="U4519" s="150"/>
      <c r="V4519" s="150">
        <v>1079.326664330737</v>
      </c>
      <c r="W4519" s="150">
        <v>229.96015135007701</v>
      </c>
      <c r="X4519" s="150">
        <v>358.21568895870013</v>
      </c>
      <c r="Y4519" s="150">
        <v>13601</v>
      </c>
      <c r="Z4519" s="150">
        <v>1732.016892972953</v>
      </c>
      <c r="AA4519" s="150">
        <v>20505.644091419959</v>
      </c>
      <c r="AB4519" s="150">
        <v>115</v>
      </c>
      <c r="AC4519" s="150">
        <v>1244.7024200000001</v>
      </c>
      <c r="AD4519" s="150">
        <v>3248.8240745905559</v>
      </c>
      <c r="AE4519" s="150">
        <v>1247.6247470842179</v>
      </c>
      <c r="AF4519" s="150">
        <v>8660.906144368746</v>
      </c>
      <c r="AG4519" s="150">
        <v>26924.993436010878</v>
      </c>
      <c r="AH4519" s="150">
        <v>7552</v>
      </c>
      <c r="AI4519" s="150">
        <v>1886.1418662801179</v>
      </c>
      <c r="AJ4519" s="150">
        <v>8547.2064856065244</v>
      </c>
      <c r="AK4519" s="150">
        <v>135</v>
      </c>
      <c r="AL4519" s="150">
        <v>121499.015625</v>
      </c>
      <c r="AM4519" s="150">
        <v>98675.46875</v>
      </c>
      <c r="AN4519" s="150">
        <v>22823.556640625</v>
      </c>
      <c r="AO4519" s="5" t="s">
        <v>2920</v>
      </c>
    </row>
    <row r="4520" spans="1:41" ht="14.25" x14ac:dyDescent="0.45">
      <c r="A4520" s="150">
        <v>2021</v>
      </c>
      <c r="B4520" s="5" t="s">
        <v>4980</v>
      </c>
      <c r="C4520" s="5" t="s">
        <v>171</v>
      </c>
      <c r="D4520" s="5" t="s">
        <v>84</v>
      </c>
      <c r="E4520" s="5" t="s">
        <v>24</v>
      </c>
      <c r="F4520" s="5" t="s">
        <v>24</v>
      </c>
      <c r="G4520" s="5" t="s">
        <v>88</v>
      </c>
      <c r="H4520" s="5" t="s">
        <v>131</v>
      </c>
      <c r="I4520" s="150">
        <v>2122.4160000000002</v>
      </c>
      <c r="J4520" s="150">
        <v>8936.5546129254781</v>
      </c>
      <c r="K4520" s="150">
        <v>103</v>
      </c>
      <c r="L4520" s="150">
        <v>425.19094128</v>
      </c>
      <c r="M4520" s="150">
        <v>10404</v>
      </c>
      <c r="N4520" s="150">
        <v>3372.044124055843</v>
      </c>
      <c r="O4520" s="150">
        <v>116.1949932</v>
      </c>
      <c r="P4520" s="150">
        <v>98.656616239999991</v>
      </c>
      <c r="Q4520" s="150">
        <v>1120.4968861657151</v>
      </c>
      <c r="R4520" s="150">
        <v>404.49435030820212</v>
      </c>
      <c r="S4520" s="150">
        <v>4470.8559629999991</v>
      </c>
      <c r="T4520" s="150">
        <v>212.04519999999999</v>
      </c>
      <c r="U4520" s="150">
        <v>86.708500000000001</v>
      </c>
      <c r="V4520" s="150">
        <v>543</v>
      </c>
      <c r="W4520" s="150">
        <v>1299.4595999999999</v>
      </c>
      <c r="X4520" s="150">
        <v>4060.65</v>
      </c>
      <c r="Y4520" s="150">
        <v>14870.68557409841</v>
      </c>
      <c r="Z4520" s="150">
        <v>4407.4738562844932</v>
      </c>
      <c r="AA4520" s="150">
        <v>33769</v>
      </c>
      <c r="AB4520" s="150">
        <v>185</v>
      </c>
      <c r="AC4520" s="150">
        <v>2056.4064499999999</v>
      </c>
      <c r="AD4520" s="150">
        <v>2175.616883981947</v>
      </c>
      <c r="AE4520" s="150">
        <v>1548.1152</v>
      </c>
      <c r="AF4520" s="150">
        <v>10172.693270124</v>
      </c>
      <c r="AG4520" s="150">
        <v>65871</v>
      </c>
      <c r="AH4520" s="150">
        <v>11919.686067968751</v>
      </c>
      <c r="AI4520" s="150">
        <v>6842.7107999999998</v>
      </c>
      <c r="AJ4520" s="150">
        <v>7574.8602556799997</v>
      </c>
      <c r="AK4520" s="150">
        <v>102</v>
      </c>
      <c r="AL4520" s="150">
        <v>199271</v>
      </c>
      <c r="AM4520" s="150">
        <v>157379.796875</v>
      </c>
      <c r="AN4520" s="150">
        <v>41891.22265625</v>
      </c>
      <c r="AO4520" s="5" t="s">
        <v>5773</v>
      </c>
    </row>
    <row r="4521" spans="1:41" ht="14.25" x14ac:dyDescent="0.45">
      <c r="A4521" s="150">
        <v>2021</v>
      </c>
      <c r="B4521" s="5" t="s">
        <v>4024</v>
      </c>
      <c r="C4521" s="5" t="s">
        <v>171</v>
      </c>
      <c r="D4521" s="5" t="s">
        <v>84</v>
      </c>
      <c r="E4521" s="5" t="s">
        <v>24</v>
      </c>
      <c r="F4521" s="5" t="s">
        <v>24</v>
      </c>
      <c r="G4521" s="5" t="s">
        <v>88</v>
      </c>
      <c r="H4521" s="5" t="s">
        <v>131</v>
      </c>
      <c r="I4521" s="150">
        <v>2543.7155760000001</v>
      </c>
      <c r="J4521" s="150">
        <v>5959.2077961900004</v>
      </c>
      <c r="K4521" s="150">
        <v>106.01655599999999</v>
      </c>
      <c r="L4521" s="150">
        <v>327.39</v>
      </c>
      <c r="M4521" s="150">
        <v>7428.4559999999992</v>
      </c>
      <c r="N4521" s="150">
        <v>3007.7045749339618</v>
      </c>
      <c r="O4521" s="150">
        <v>118.62236064</v>
      </c>
      <c r="P4521" s="150">
        <v>99.549157846319972</v>
      </c>
      <c r="Q4521" s="150">
        <v>238.21048483927669</v>
      </c>
      <c r="R4521" s="150">
        <v>533.06796108782271</v>
      </c>
      <c r="S4521" s="150">
        <v>5425</v>
      </c>
      <c r="T4521" s="150">
        <v>432.97286400000002</v>
      </c>
      <c r="U4521" s="150">
        <v>36.060535000000002</v>
      </c>
      <c r="V4521" s="150">
        <v>554</v>
      </c>
      <c r="W4521" s="150">
        <v>537.4877918049998</v>
      </c>
      <c r="X4521" s="150">
        <v>2940.1773876419238</v>
      </c>
      <c r="Y4521" s="150">
        <v>13436.660828700829</v>
      </c>
      <c r="Z4521" s="150">
        <v>4093</v>
      </c>
      <c r="AA4521" s="150">
        <v>33768</v>
      </c>
      <c r="AB4521" s="150">
        <v>115.08</v>
      </c>
      <c r="AC4521" s="150">
        <v>2089.5888500000001</v>
      </c>
      <c r="AD4521" s="150">
        <v>2179.0340464154401</v>
      </c>
      <c r="AE4521" s="150">
        <v>1554.6697200000001</v>
      </c>
      <c r="AF4521" s="150">
        <v>10335.06226368</v>
      </c>
      <c r="AG4521" s="150">
        <v>39265</v>
      </c>
      <c r="AH4521" s="150">
        <v>9583</v>
      </c>
      <c r="AI4521" s="150">
        <v>2824.935696</v>
      </c>
      <c r="AJ4521" s="150">
        <v>7688.51563248</v>
      </c>
      <c r="AK4521" s="150">
        <v>103.998384</v>
      </c>
      <c r="AL4521" s="150">
        <v>157324.171875</v>
      </c>
      <c r="AM4521" s="150">
        <v>125529.40625</v>
      </c>
      <c r="AN4521" s="150">
        <v>31794.779296875</v>
      </c>
      <c r="AO4521" s="5" t="s">
        <v>4506</v>
      </c>
    </row>
    <row r="4522" spans="1:41" ht="14.25" x14ac:dyDescent="0.45">
      <c r="A4522" s="150">
        <v>2021</v>
      </c>
      <c r="B4522" s="5" t="s">
        <v>6344</v>
      </c>
      <c r="C4522" s="5" t="s">
        <v>171</v>
      </c>
      <c r="D4522" s="5" t="s">
        <v>84</v>
      </c>
      <c r="E4522" s="5" t="s">
        <v>24</v>
      </c>
      <c r="F4522" s="5" t="s">
        <v>24</v>
      </c>
      <c r="G4522" s="5" t="s">
        <v>88</v>
      </c>
      <c r="H4522" s="5" t="s">
        <v>131</v>
      </c>
      <c r="I4522" s="150">
        <v>2080.8000000000002</v>
      </c>
      <c r="J4522" s="150">
        <v>9312.5605956869167</v>
      </c>
      <c r="K4522" s="150">
        <v>101.65</v>
      </c>
      <c r="L4522" s="150">
        <v>416.85386399999987</v>
      </c>
      <c r="M4522" s="150">
        <v>13362</v>
      </c>
      <c r="N4522" s="150">
        <v>3610.7700693749998</v>
      </c>
      <c r="O4522" s="150">
        <v>113.91665999999999</v>
      </c>
      <c r="P4522" s="150">
        <v>96.438159999999982</v>
      </c>
      <c r="Q4522" s="150">
        <v>922.50987014785835</v>
      </c>
      <c r="R4522" s="150">
        <v>418.64064000000002</v>
      </c>
      <c r="S4522" s="150">
        <v>6936.0000000000009</v>
      </c>
      <c r="T4522" s="150">
        <v>103.574503578452</v>
      </c>
      <c r="U4522" s="150">
        <v>85.85</v>
      </c>
      <c r="V4522" s="150">
        <v>653</v>
      </c>
      <c r="W4522" s="150">
        <v>1273.98</v>
      </c>
      <c r="X4522" s="150">
        <v>4004</v>
      </c>
      <c r="Y4522" s="150">
        <v>12996.022946959471</v>
      </c>
      <c r="Z4522" s="150">
        <v>5596.5090333178014</v>
      </c>
      <c r="AA4522" s="150">
        <v>46524</v>
      </c>
      <c r="AB4522" s="150">
        <v>32</v>
      </c>
      <c r="AC4522" s="150">
        <v>1062.2552900000001</v>
      </c>
      <c r="AD4522" s="150">
        <v>2172.00030223965</v>
      </c>
      <c r="AE4522" s="150">
        <v>1668.72</v>
      </c>
      <c r="AF4522" s="150">
        <v>11600.355960000001</v>
      </c>
      <c r="AG4522" s="150">
        <v>73002</v>
      </c>
      <c r="AH4522" s="150">
        <v>15458.315073663911</v>
      </c>
      <c r="AI4522" s="150">
        <v>4849.08</v>
      </c>
      <c r="AJ4522" s="150">
        <v>8574.8602556799997</v>
      </c>
      <c r="AK4522" s="150">
        <v>110</v>
      </c>
      <c r="AL4522" s="150">
        <v>227138.65625</v>
      </c>
      <c r="AM4522" s="150">
        <v>178622.140625</v>
      </c>
      <c r="AN4522" s="150">
        <v>48516.515625</v>
      </c>
      <c r="AO4522" s="5" t="s">
        <v>6749</v>
      </c>
    </row>
    <row r="4523" spans="1:41" ht="14.25" x14ac:dyDescent="0.45">
      <c r="A4523" s="150">
        <v>2021</v>
      </c>
      <c r="B4523" s="5" t="s">
        <v>582</v>
      </c>
      <c r="C4523" s="5" t="s">
        <v>171</v>
      </c>
      <c r="D4523" s="5" t="s">
        <v>84</v>
      </c>
      <c r="E4523" s="5" t="s">
        <v>24</v>
      </c>
      <c r="F4523" s="5" t="s">
        <v>24</v>
      </c>
      <c r="G4523" s="5" t="s">
        <v>88</v>
      </c>
      <c r="H4523" s="5" t="s">
        <v>131</v>
      </c>
      <c r="I4523" s="150">
        <v>2531.617409128281</v>
      </c>
      <c r="J4523" s="150">
        <v>6078.397794479999</v>
      </c>
      <c r="K4523" s="150">
        <v>106.9709243148</v>
      </c>
      <c r="L4523" s="150">
        <v>329.60059272000012</v>
      </c>
      <c r="M4523" s="150">
        <v>4654.4582879999998</v>
      </c>
      <c r="N4523" s="150">
        <v>3084</v>
      </c>
      <c r="O4523" s="150">
        <v>121.27112677651979</v>
      </c>
      <c r="P4523" s="150">
        <v>95</v>
      </c>
      <c r="Q4523" s="150">
        <v>292.20333042482991</v>
      </c>
      <c r="R4523" s="150">
        <v>316.8204626942404</v>
      </c>
      <c r="S4523" s="150">
        <v>7280.2045570903128</v>
      </c>
      <c r="T4523" s="150">
        <v>412.12040000000002</v>
      </c>
      <c r="U4523" s="150">
        <v>0</v>
      </c>
      <c r="V4523" s="150">
        <v>340</v>
      </c>
      <c r="W4523" s="150">
        <v>548.7750354329047</v>
      </c>
      <c r="X4523" s="150">
        <v>860.96037875726006</v>
      </c>
      <c r="Y4523" s="150">
        <v>12960.772559999999</v>
      </c>
      <c r="Z4523" s="150">
        <v>2316.3597678459209</v>
      </c>
      <c r="AA4523" s="150">
        <v>25079.056126562671</v>
      </c>
      <c r="AB4523" s="150">
        <v>115</v>
      </c>
      <c r="AC4523" s="150">
        <v>702.27470000000005</v>
      </c>
      <c r="AD4523" s="150">
        <v>3750.3838957204139</v>
      </c>
      <c r="AE4523" s="150">
        <v>1589.48235130176</v>
      </c>
      <c r="AF4523" s="150">
        <v>8386.7693067910968</v>
      </c>
      <c r="AG4523" s="150">
        <v>43609</v>
      </c>
      <c r="AH4523" s="150">
        <v>9630.3807169785978</v>
      </c>
      <c r="AI4523" s="150">
        <v>2504.74801824</v>
      </c>
      <c r="AJ4523" s="150">
        <v>7842.2859451295999</v>
      </c>
      <c r="AK4523" s="150">
        <v>106.07835168</v>
      </c>
      <c r="AL4523" s="150">
        <v>145644.984375</v>
      </c>
      <c r="AM4523" s="150">
        <v>115553.640625</v>
      </c>
      <c r="AN4523" s="150">
        <v>30091.3515625</v>
      </c>
      <c r="AO4523" s="5" t="s">
        <v>1089</v>
      </c>
    </row>
    <row r="4524" spans="1:41" ht="14.25" x14ac:dyDescent="0.45">
      <c r="A4524" s="150">
        <v>2021</v>
      </c>
      <c r="B4524" s="5" t="s">
        <v>4980</v>
      </c>
      <c r="C4524" s="5" t="s">
        <v>171</v>
      </c>
      <c r="D4524" s="5" t="s">
        <v>84</v>
      </c>
      <c r="E4524" s="5" t="s">
        <v>214</v>
      </c>
      <c r="F4524" s="5" t="s">
        <v>214</v>
      </c>
      <c r="G4524" s="5" t="s">
        <v>88</v>
      </c>
      <c r="H4524" s="5" t="s">
        <v>131</v>
      </c>
      <c r="I4524" s="150">
        <v>0</v>
      </c>
      <c r="J4524" s="150">
        <v>1239.558829739457</v>
      </c>
      <c r="K4524" s="150"/>
      <c r="L4524" s="150">
        <v>0</v>
      </c>
      <c r="M4524" s="150">
        <v>1352.674348089751</v>
      </c>
      <c r="N4524" s="150">
        <v>0</v>
      </c>
      <c r="O4524" s="150"/>
      <c r="P4524" s="150">
        <v>109</v>
      </c>
      <c r="Q4524" s="150">
        <v>0</v>
      </c>
      <c r="R4524" s="150">
        <v>112.32289772720431</v>
      </c>
      <c r="S4524" s="150">
        <v>0</v>
      </c>
      <c r="T4524" s="150"/>
      <c r="U4524" s="150"/>
      <c r="V4524" s="150">
        <v>0</v>
      </c>
      <c r="W4524" s="150">
        <v>560.11640255999998</v>
      </c>
      <c r="X4524" s="150">
        <v>109.85302000851721</v>
      </c>
      <c r="Y4524" s="150">
        <v>0</v>
      </c>
      <c r="Z4524" s="150">
        <v>0</v>
      </c>
      <c r="AA4524" s="150">
        <v>2663</v>
      </c>
      <c r="AB4524" s="150"/>
      <c r="AC4524" s="150">
        <v>145.6966627198093</v>
      </c>
      <c r="AD4524" s="150"/>
      <c r="AE4524" s="150">
        <v>320</v>
      </c>
      <c r="AF4524" s="150">
        <v>313.0782879077783</v>
      </c>
      <c r="AG4524" s="150">
        <v>4237</v>
      </c>
      <c r="AH4524" s="150">
        <v>0</v>
      </c>
      <c r="AI4524" s="150"/>
      <c r="AJ4524" s="150">
        <v>183.947991565564</v>
      </c>
      <c r="AK4524" s="150"/>
      <c r="AL4524" s="150">
        <v>11346.2490234375</v>
      </c>
      <c r="AM4524" s="150">
        <v>9323.6044921875</v>
      </c>
      <c r="AN4524" s="150">
        <v>2022.643798828125</v>
      </c>
      <c r="AO4524" s="5" t="s">
        <v>5774</v>
      </c>
    </row>
    <row r="4525" spans="1:41" ht="14.25" x14ac:dyDescent="0.45">
      <c r="A4525" s="150">
        <v>2021</v>
      </c>
      <c r="B4525" s="5" t="s">
        <v>4024</v>
      </c>
      <c r="C4525" s="5" t="s">
        <v>171</v>
      </c>
      <c r="D4525" s="5" t="s">
        <v>84</v>
      </c>
      <c r="E4525" s="5" t="s">
        <v>214</v>
      </c>
      <c r="F4525" s="5" t="s">
        <v>214</v>
      </c>
      <c r="G4525" s="5" t="s">
        <v>88</v>
      </c>
      <c r="H4525" s="5" t="s">
        <v>131</v>
      </c>
      <c r="I4525" s="150">
        <v>0</v>
      </c>
      <c r="J4525" s="150"/>
      <c r="K4525" s="150"/>
      <c r="L4525" s="150"/>
      <c r="M4525" s="150">
        <v>254.8397504454081</v>
      </c>
      <c r="N4525" s="150">
        <v>0</v>
      </c>
      <c r="O4525" s="150"/>
      <c r="P4525" s="150">
        <v>141</v>
      </c>
      <c r="Q4525" s="150">
        <v>0</v>
      </c>
      <c r="R4525" s="150">
        <v>100.2302019624457</v>
      </c>
      <c r="S4525" s="150">
        <v>0</v>
      </c>
      <c r="T4525" s="150"/>
      <c r="U4525" s="150"/>
      <c r="V4525" s="150">
        <v>0</v>
      </c>
      <c r="W4525" s="150">
        <v>309.99996873628629</v>
      </c>
      <c r="X4525" s="150">
        <v>291.39345088676441</v>
      </c>
      <c r="Y4525" s="150"/>
      <c r="Z4525" s="150"/>
      <c r="AA4525" s="150">
        <v>2347</v>
      </c>
      <c r="AB4525" s="150"/>
      <c r="AC4525" s="150">
        <v>198</v>
      </c>
      <c r="AD4525" s="150"/>
      <c r="AE4525" s="150">
        <v>250.2934411645584</v>
      </c>
      <c r="AF4525" s="150">
        <v>283.73577723647992</v>
      </c>
      <c r="AG4525" s="150">
        <v>4069</v>
      </c>
      <c r="AH4525" s="150">
        <v>98</v>
      </c>
      <c r="AI4525" s="150"/>
      <c r="AJ4525" s="150">
        <v>182.60182870696801</v>
      </c>
      <c r="AK4525" s="150"/>
      <c r="AL4525" s="150">
        <v>8526.09375</v>
      </c>
      <c r="AM4525" s="150">
        <v>7571.86181640625</v>
      </c>
      <c r="AN4525" s="150">
        <v>954.233154296875</v>
      </c>
      <c r="AO4525" s="5" t="s">
        <v>4507</v>
      </c>
    </row>
    <row r="4526" spans="1:41" ht="14.25" x14ac:dyDescent="0.45">
      <c r="A4526" s="150">
        <v>2021</v>
      </c>
      <c r="B4526" s="5" t="s">
        <v>1477</v>
      </c>
      <c r="C4526" s="5" t="s">
        <v>171</v>
      </c>
      <c r="D4526" s="5" t="s">
        <v>84</v>
      </c>
      <c r="E4526" s="5" t="s">
        <v>214</v>
      </c>
      <c r="F4526" s="5" t="s">
        <v>214</v>
      </c>
      <c r="G4526" s="5" t="s">
        <v>88</v>
      </c>
      <c r="H4526" s="5" t="s">
        <v>131</v>
      </c>
      <c r="I4526" s="150">
        <v>0</v>
      </c>
      <c r="J4526" s="150"/>
      <c r="K4526" s="150"/>
      <c r="L4526" s="150">
        <v>0</v>
      </c>
      <c r="M4526" s="150">
        <v>387.18150086694232</v>
      </c>
      <c r="N4526" s="150">
        <v>0</v>
      </c>
      <c r="O4526" s="150">
        <v>122</v>
      </c>
      <c r="P4526" s="150">
        <v>618.13300000000004</v>
      </c>
      <c r="Q4526" s="150">
        <v>383.88044922212998</v>
      </c>
      <c r="R4526" s="150">
        <v>99.53471777742584</v>
      </c>
      <c r="S4526" s="150">
        <v>0</v>
      </c>
      <c r="T4526" s="150">
        <v>0</v>
      </c>
      <c r="U4526" s="150"/>
      <c r="V4526" s="150">
        <v>0</v>
      </c>
      <c r="W4526" s="150">
        <v>541.42285398471472</v>
      </c>
      <c r="X4526" s="150">
        <v>129.21455881463501</v>
      </c>
      <c r="Y4526" s="150">
        <v>0</v>
      </c>
      <c r="Z4526" s="150"/>
      <c r="AA4526" s="150">
        <v>5852.6882716408509</v>
      </c>
      <c r="AB4526" s="150">
        <v>0</v>
      </c>
      <c r="AC4526" s="150">
        <v>219.9</v>
      </c>
      <c r="AD4526" s="150">
        <v>935.38448458300661</v>
      </c>
      <c r="AE4526" s="150"/>
      <c r="AF4526" s="150">
        <v>270.12982199701997</v>
      </c>
      <c r="AG4526" s="150">
        <v>4888</v>
      </c>
      <c r="AH4526" s="150">
        <v>1641.528089779519</v>
      </c>
      <c r="AI4526" s="150">
        <v>0</v>
      </c>
      <c r="AJ4526" s="150">
        <v>430.13921105336777</v>
      </c>
      <c r="AK4526" s="150"/>
      <c r="AL4526" s="150">
        <v>16519.138671875</v>
      </c>
      <c r="AM4526" s="150">
        <v>12762.4052734375</v>
      </c>
      <c r="AN4526" s="150">
        <v>3756.7314453125</v>
      </c>
      <c r="AO4526" s="5" t="s">
        <v>2922</v>
      </c>
    </row>
    <row r="4527" spans="1:41" ht="14.25" x14ac:dyDescent="0.45">
      <c r="A4527" s="150">
        <v>2021</v>
      </c>
      <c r="B4527" s="5" t="s">
        <v>7352</v>
      </c>
      <c r="C4527" s="5" t="s">
        <v>171</v>
      </c>
      <c r="D4527" s="5" t="s">
        <v>84</v>
      </c>
      <c r="E4527" s="5" t="s">
        <v>214</v>
      </c>
      <c r="F4527" s="5" t="s">
        <v>214</v>
      </c>
      <c r="G4527" s="5" t="s">
        <v>88</v>
      </c>
      <c r="H4527" s="5" t="s">
        <v>131</v>
      </c>
      <c r="I4527" s="150"/>
      <c r="J4527" s="150">
        <v>903.44696597341408</v>
      </c>
      <c r="K4527" s="150"/>
      <c r="L4527" s="150">
        <v>0</v>
      </c>
      <c r="M4527" s="150">
        <v>125.1581346275256</v>
      </c>
      <c r="N4527" s="150">
        <v>0</v>
      </c>
      <c r="O4527" s="150"/>
      <c r="P4527" s="150">
        <v>100</v>
      </c>
      <c r="Q4527" s="150"/>
      <c r="R4527" s="150">
        <v>105.46424514477521</v>
      </c>
      <c r="S4527" s="150"/>
      <c r="T4527" s="150">
        <v>0</v>
      </c>
      <c r="U4527" s="150">
        <v>0</v>
      </c>
      <c r="V4527" s="150">
        <v>0</v>
      </c>
      <c r="W4527" s="150">
        <v>607.30729999999994</v>
      </c>
      <c r="X4527" s="150">
        <v>143.29</v>
      </c>
      <c r="Y4527" s="150">
        <v>0</v>
      </c>
      <c r="Z4527" s="150">
        <v>0</v>
      </c>
      <c r="AA4527" s="150">
        <v>998</v>
      </c>
      <c r="AB4527" s="150"/>
      <c r="AC4527" s="150">
        <v>0</v>
      </c>
      <c r="AD4527" s="150"/>
      <c r="AE4527" s="150">
        <v>300</v>
      </c>
      <c r="AF4527" s="150">
        <v>300</v>
      </c>
      <c r="AG4527" s="150">
        <v>5842</v>
      </c>
      <c r="AH4527" s="150">
        <v>0</v>
      </c>
      <c r="AI4527" s="150"/>
      <c r="AJ4527" s="150">
        <v>178.26267471489911</v>
      </c>
      <c r="AK4527" s="150"/>
      <c r="AL4527" s="150">
        <v>9602.9287109375</v>
      </c>
      <c r="AM4527" s="150">
        <v>8727.173828125</v>
      </c>
      <c r="AN4527" s="150">
        <v>875.75543212890625</v>
      </c>
      <c r="AO4527" s="5" t="s">
        <v>7671</v>
      </c>
    </row>
    <row r="4528" spans="1:41" ht="14.25" x14ac:dyDescent="0.45">
      <c r="A4528" s="150">
        <v>2021</v>
      </c>
      <c r="B4528" s="5" t="s">
        <v>1476</v>
      </c>
      <c r="C4528" s="5" t="s">
        <v>171</v>
      </c>
      <c r="D4528" s="5" t="s">
        <v>84</v>
      </c>
      <c r="E4528" s="5" t="s">
        <v>214</v>
      </c>
      <c r="F4528" s="5" t="s">
        <v>214</v>
      </c>
      <c r="G4528" s="5" t="s">
        <v>88</v>
      </c>
      <c r="H4528" s="5" t="s">
        <v>131</v>
      </c>
      <c r="I4528" s="150">
        <v>0</v>
      </c>
      <c r="J4528" s="150"/>
      <c r="K4528" s="150">
        <v>0</v>
      </c>
      <c r="L4528" s="150"/>
      <c r="M4528" s="150">
        <v>143.30299999999991</v>
      </c>
      <c r="N4528" s="150">
        <v>373.04265043499998</v>
      </c>
      <c r="O4528" s="150">
        <v>110.17</v>
      </c>
      <c r="P4528" s="150">
        <v>618.13300000000004</v>
      </c>
      <c r="Q4528" s="150">
        <v>113.19370137262661</v>
      </c>
      <c r="R4528" s="150">
        <v>88.174724374302286</v>
      </c>
      <c r="S4528" s="150">
        <v>0</v>
      </c>
      <c r="T4528" s="150">
        <v>24.368057950198349</v>
      </c>
      <c r="U4528" s="150"/>
      <c r="V4528" s="150">
        <v>0</v>
      </c>
      <c r="W4528" s="150">
        <v>299.88985171349361</v>
      </c>
      <c r="X4528" s="150">
        <v>135.6348962473339</v>
      </c>
      <c r="Y4528" s="150">
        <v>80</v>
      </c>
      <c r="Z4528" s="150">
        <v>0</v>
      </c>
      <c r="AA4528" s="150">
        <v>1963.782951610963</v>
      </c>
      <c r="AB4528" s="150">
        <v>0</v>
      </c>
      <c r="AC4528" s="150">
        <v>226.55640892500011</v>
      </c>
      <c r="AD4528" s="150">
        <v>512.37432137016435</v>
      </c>
      <c r="AE4528" s="150"/>
      <c r="AF4528" s="150">
        <v>17394.33196</v>
      </c>
      <c r="AG4528" s="150">
        <v>2945.9706678528109</v>
      </c>
      <c r="AH4528" s="150">
        <v>0</v>
      </c>
      <c r="AI4528" s="150">
        <v>0</v>
      </c>
      <c r="AJ4528" s="150">
        <v>430.13921105336777</v>
      </c>
      <c r="AK4528" s="150"/>
      <c r="AL4528" s="150">
        <v>25459.064453125</v>
      </c>
      <c r="AM4528" s="150">
        <v>24233.32421875</v>
      </c>
      <c r="AN4528" s="150">
        <v>1225.7401123046875</v>
      </c>
      <c r="AO4528" s="5" t="s">
        <v>2921</v>
      </c>
    </row>
    <row r="4529" spans="1:41" ht="14.25" x14ac:dyDescent="0.45">
      <c r="A4529" s="150">
        <v>2021</v>
      </c>
      <c r="B4529" s="5" t="s">
        <v>1478</v>
      </c>
      <c r="C4529" s="5" t="s">
        <v>171</v>
      </c>
      <c r="D4529" s="5" t="s">
        <v>84</v>
      </c>
      <c r="E4529" s="5" t="s">
        <v>214</v>
      </c>
      <c r="F4529" s="5" t="s">
        <v>214</v>
      </c>
      <c r="G4529" s="5" t="s">
        <v>88</v>
      </c>
      <c r="H4529" s="5" t="s">
        <v>131</v>
      </c>
      <c r="I4529" s="150">
        <v>0</v>
      </c>
      <c r="J4529" s="150"/>
      <c r="K4529" s="150"/>
      <c r="L4529" s="150">
        <v>0</v>
      </c>
      <c r="M4529" s="150">
        <v>210.89198179477219</v>
      </c>
      <c r="N4529" s="150">
        <v>0</v>
      </c>
      <c r="O4529" s="150">
        <v>0</v>
      </c>
      <c r="P4529" s="150">
        <v>618.13300000000004</v>
      </c>
      <c r="Q4529" s="150">
        <v>0</v>
      </c>
      <c r="R4529" s="150">
        <v>78.623194429755287</v>
      </c>
      <c r="S4529" s="150">
        <v>0</v>
      </c>
      <c r="T4529" s="150">
        <v>0</v>
      </c>
      <c r="U4529" s="150"/>
      <c r="V4529" s="150">
        <v>0</v>
      </c>
      <c r="W4529" s="150">
        <v>324.65150322403878</v>
      </c>
      <c r="X4529" s="150">
        <v>136.06169879890459</v>
      </c>
      <c r="Y4529" s="150">
        <v>0</v>
      </c>
      <c r="Z4529" s="150">
        <v>0</v>
      </c>
      <c r="AA4529" s="150">
        <v>2999.8225923858258</v>
      </c>
      <c r="AB4529" s="150">
        <v>0</v>
      </c>
      <c r="AC4529" s="150">
        <v>234.77316275000001</v>
      </c>
      <c r="AD4529" s="150"/>
      <c r="AE4529" s="150">
        <v>198.38845747440999</v>
      </c>
      <c r="AF4529" s="150">
        <v>271.69481191998608</v>
      </c>
      <c r="AG4529" s="150">
        <v>4945.2462498482164</v>
      </c>
      <c r="AH4529" s="150">
        <v>866.64807523988304</v>
      </c>
      <c r="AI4529" s="150">
        <v>0</v>
      </c>
      <c r="AJ4529" s="150">
        <v>914.47362029054216</v>
      </c>
      <c r="AK4529" s="150"/>
      <c r="AL4529" s="150">
        <v>11799.4091796875</v>
      </c>
      <c r="AM4529" s="150">
        <v>10261.1552734375</v>
      </c>
      <c r="AN4529" s="150">
        <v>1538.2532958984375</v>
      </c>
      <c r="AO4529" s="5" t="s">
        <v>2923</v>
      </c>
    </row>
    <row r="4530" spans="1:41" ht="14.25" x14ac:dyDescent="0.45">
      <c r="A4530" s="150">
        <v>2021</v>
      </c>
      <c r="B4530" s="5" t="s">
        <v>6344</v>
      </c>
      <c r="C4530" s="5" t="s">
        <v>171</v>
      </c>
      <c r="D4530" s="5" t="s">
        <v>84</v>
      </c>
      <c r="E4530" s="5" t="s">
        <v>214</v>
      </c>
      <c r="F4530" s="5" t="s">
        <v>214</v>
      </c>
      <c r="G4530" s="5" t="s">
        <v>88</v>
      </c>
      <c r="H4530" s="5" t="s">
        <v>131</v>
      </c>
      <c r="I4530" s="150">
        <v>0</v>
      </c>
      <c r="J4530" s="150">
        <v>1374.126697199735</v>
      </c>
      <c r="K4530" s="150"/>
      <c r="L4530" s="150">
        <v>0</v>
      </c>
      <c r="M4530" s="150">
        <v>138.577</v>
      </c>
      <c r="N4530" s="150">
        <v>0</v>
      </c>
      <c r="O4530" s="150"/>
      <c r="P4530" s="150">
        <v>100</v>
      </c>
      <c r="Q4530" s="150">
        <v>0</v>
      </c>
      <c r="R4530" s="150">
        <v>105.1155430715303</v>
      </c>
      <c r="S4530" s="150">
        <v>0</v>
      </c>
      <c r="T4530" s="150">
        <v>0</v>
      </c>
      <c r="U4530" s="150"/>
      <c r="V4530" s="150">
        <v>0</v>
      </c>
      <c r="W4530" s="150">
        <v>555.60991200000001</v>
      </c>
      <c r="X4530" s="150">
        <v>108</v>
      </c>
      <c r="Y4530" s="150">
        <v>0</v>
      </c>
      <c r="Z4530" s="150">
        <v>0</v>
      </c>
      <c r="AA4530" s="150">
        <v>2193</v>
      </c>
      <c r="AB4530" s="150"/>
      <c r="AC4530" s="150">
        <v>347.58847700000001</v>
      </c>
      <c r="AD4530" s="150">
        <v>0</v>
      </c>
      <c r="AE4530" s="150">
        <v>100</v>
      </c>
      <c r="AF4530" s="150">
        <v>313.56935543807998</v>
      </c>
      <c r="AG4530" s="150">
        <v>4313</v>
      </c>
      <c r="AH4530" s="150">
        <v>0</v>
      </c>
      <c r="AI4530" s="150"/>
      <c r="AJ4530" s="150">
        <v>176.85505574778929</v>
      </c>
      <c r="AK4530" s="150"/>
      <c r="AL4530" s="150">
        <v>9825.4423828125</v>
      </c>
      <c r="AM4530" s="150">
        <v>9023.255859375</v>
      </c>
      <c r="AN4530" s="150">
        <v>802.1868896484375</v>
      </c>
      <c r="AO4530" s="5" t="s">
        <v>6750</v>
      </c>
    </row>
    <row r="4531" spans="1:41" ht="14.25" x14ac:dyDescent="0.45">
      <c r="A4531" s="150">
        <v>2021</v>
      </c>
      <c r="B4531" s="5" t="s">
        <v>582</v>
      </c>
      <c r="C4531" s="5" t="s">
        <v>171</v>
      </c>
      <c r="D4531" s="5" t="s">
        <v>84</v>
      </c>
      <c r="E4531" s="5" t="s">
        <v>214</v>
      </c>
      <c r="F4531" s="5" t="s">
        <v>214</v>
      </c>
      <c r="G4531" s="5" t="s">
        <v>88</v>
      </c>
      <c r="H4531" s="5" t="s">
        <v>131</v>
      </c>
      <c r="I4531" s="150">
        <v>0</v>
      </c>
      <c r="J4531" s="150"/>
      <c r="K4531" s="150"/>
      <c r="L4531" s="150">
        <v>0</v>
      </c>
      <c r="M4531" s="150">
        <v>219.1167421488</v>
      </c>
      <c r="N4531" s="150">
        <v>0</v>
      </c>
      <c r="O4531" s="150">
        <v>0</v>
      </c>
      <c r="P4531" s="150">
        <v>618.13300000000004</v>
      </c>
      <c r="Q4531" s="150">
        <v>5</v>
      </c>
      <c r="R4531" s="150">
        <v>92.579327700000292</v>
      </c>
      <c r="S4531" s="150">
        <v>0</v>
      </c>
      <c r="T4531" s="150">
        <v>0</v>
      </c>
      <c r="U4531" s="150"/>
      <c r="V4531" s="150">
        <v>0</v>
      </c>
      <c r="W4531" s="150">
        <v>359.6747650053951</v>
      </c>
      <c r="X4531" s="150"/>
      <c r="Y4531" s="150">
        <v>0</v>
      </c>
      <c r="Z4531" s="150"/>
      <c r="AA4531" s="150">
        <v>3793.3173926331169</v>
      </c>
      <c r="AB4531" s="150"/>
      <c r="AC4531" s="150">
        <v>172.92477479999999</v>
      </c>
      <c r="AD4531" s="150"/>
      <c r="AE4531" s="150">
        <v>206.34351000000001</v>
      </c>
      <c r="AF4531" s="150">
        <v>288.11709607519151</v>
      </c>
      <c r="AG4531" s="150">
        <v>3800</v>
      </c>
      <c r="AH4531" s="150">
        <v>198.25738173893811</v>
      </c>
      <c r="AI4531" s="150"/>
      <c r="AJ4531" s="150">
        <v>274.71669897600702</v>
      </c>
      <c r="AK4531" s="150"/>
      <c r="AL4531" s="150">
        <v>10028.181640625</v>
      </c>
      <c r="AM4531" s="150">
        <v>9251.1328125</v>
      </c>
      <c r="AN4531" s="150">
        <v>777.04888916015625</v>
      </c>
      <c r="AO4531" s="5" t="s">
        <v>1090</v>
      </c>
    </row>
    <row r="4532" spans="1:41" ht="14.25" x14ac:dyDescent="0.45">
      <c r="A4532" s="150">
        <v>2021</v>
      </c>
      <c r="B4532" s="5" t="s">
        <v>582</v>
      </c>
      <c r="C4532" s="5" t="s">
        <v>171</v>
      </c>
      <c r="D4532" s="5" t="s">
        <v>84</v>
      </c>
      <c r="E4532" s="5" t="s">
        <v>217</v>
      </c>
      <c r="F4532" s="5" t="s">
        <v>218</v>
      </c>
      <c r="G4532" s="5" t="s">
        <v>87</v>
      </c>
      <c r="H4532" s="5" t="s">
        <v>131</v>
      </c>
      <c r="I4532" s="150">
        <v>0</v>
      </c>
      <c r="J4532" s="150"/>
      <c r="K4532" s="150"/>
      <c r="L4532" s="150"/>
      <c r="M4532" s="150"/>
      <c r="N4532" s="150">
        <v>0</v>
      </c>
      <c r="O4532" s="150">
        <v>0</v>
      </c>
      <c r="P4532" s="150"/>
      <c r="Q4532" s="150">
        <v>0</v>
      </c>
      <c r="R4532" s="150"/>
      <c r="S4532" s="150">
        <v>0</v>
      </c>
      <c r="T4532" s="150"/>
      <c r="U4532" s="150"/>
      <c r="V4532" s="150">
        <v>0</v>
      </c>
      <c r="W4532" s="150"/>
      <c r="X4532" s="150">
        <v>0</v>
      </c>
      <c r="Y4532" s="150">
        <v>0</v>
      </c>
      <c r="Z4532" s="150"/>
      <c r="AA4532" s="150"/>
      <c r="AB4532" s="150">
        <v>0</v>
      </c>
      <c r="AC4532" s="150">
        <v>0</v>
      </c>
      <c r="AD4532" s="150"/>
      <c r="AE4532" s="150"/>
      <c r="AF4532" s="150">
        <v>0</v>
      </c>
      <c r="AG4532" s="150"/>
      <c r="AH4532" s="150">
        <v>381.55232477647394</v>
      </c>
      <c r="AI4532" s="150"/>
      <c r="AJ4532" s="150"/>
      <c r="AK4532" s="150"/>
      <c r="AL4532" s="150">
        <v>381.55233764648438</v>
      </c>
      <c r="AM4532" s="150">
        <v>0</v>
      </c>
      <c r="AN4532" s="150">
        <v>381.55233764648438</v>
      </c>
      <c r="AO4532" s="5" t="s">
        <v>1091</v>
      </c>
    </row>
    <row r="4533" spans="1:41" ht="14.25" x14ac:dyDescent="0.45">
      <c r="A4533" s="150">
        <v>2021</v>
      </c>
      <c r="B4533" s="5" t="s">
        <v>7352</v>
      </c>
      <c r="C4533" s="5" t="s">
        <v>171</v>
      </c>
      <c r="D4533" s="5" t="s">
        <v>84</v>
      </c>
      <c r="E4533" s="5" t="s">
        <v>217</v>
      </c>
      <c r="F4533" s="5" t="s">
        <v>218</v>
      </c>
      <c r="G4533" s="5" t="s">
        <v>87</v>
      </c>
      <c r="H4533" s="5" t="s">
        <v>131</v>
      </c>
      <c r="I4533" s="150"/>
      <c r="J4533" s="150"/>
      <c r="K4533" s="150"/>
      <c r="L4533" s="150"/>
      <c r="M4533" s="150"/>
      <c r="N4533" s="150">
        <v>105.0517</v>
      </c>
      <c r="O4533" s="150"/>
      <c r="P4533" s="150"/>
      <c r="Q4533" s="150">
        <v>0</v>
      </c>
      <c r="R4533" s="150"/>
      <c r="S4533" s="150"/>
      <c r="T4533" s="150">
        <v>0</v>
      </c>
      <c r="U4533" s="150"/>
      <c r="V4533" s="150">
        <v>0</v>
      </c>
      <c r="W4533" s="150"/>
      <c r="X4533" s="150">
        <v>85</v>
      </c>
      <c r="Y4533" s="150">
        <v>0</v>
      </c>
      <c r="Z4533" s="150"/>
      <c r="AA4533" s="150"/>
      <c r="AB4533" s="150"/>
      <c r="AC4533" s="150"/>
      <c r="AD4533" s="150"/>
      <c r="AE4533" s="150"/>
      <c r="AF4533" s="150">
        <v>0</v>
      </c>
      <c r="AG4533" s="150"/>
      <c r="AH4533" s="150">
        <v>370</v>
      </c>
      <c r="AI4533" s="150"/>
      <c r="AJ4533" s="150"/>
      <c r="AK4533" s="150"/>
      <c r="AL4533" s="150">
        <v>560.05169677734375</v>
      </c>
      <c r="AM4533" s="150">
        <v>105.05169677734375</v>
      </c>
      <c r="AN4533" s="150">
        <v>455</v>
      </c>
      <c r="AO4533" s="5" t="s">
        <v>7672</v>
      </c>
    </row>
    <row r="4534" spans="1:41" ht="14.25" x14ac:dyDescent="0.45">
      <c r="A4534" s="150">
        <v>2021</v>
      </c>
      <c r="B4534" s="5" t="s">
        <v>1477</v>
      </c>
      <c r="C4534" s="5" t="s">
        <v>171</v>
      </c>
      <c r="D4534" s="5" t="s">
        <v>84</v>
      </c>
      <c r="E4534" s="5" t="s">
        <v>217</v>
      </c>
      <c r="F4534" s="5" t="s">
        <v>218</v>
      </c>
      <c r="G4534" s="5" t="s">
        <v>87</v>
      </c>
      <c r="H4534" s="5" t="s">
        <v>131</v>
      </c>
      <c r="I4534" s="150">
        <v>0</v>
      </c>
      <c r="J4534" s="150"/>
      <c r="K4534" s="150"/>
      <c r="L4534" s="150"/>
      <c r="M4534" s="150"/>
      <c r="N4534" s="150"/>
      <c r="O4534" s="150">
        <v>0</v>
      </c>
      <c r="P4534" s="150"/>
      <c r="Q4534" s="150">
        <v>0</v>
      </c>
      <c r="R4534" s="150"/>
      <c r="S4534" s="150">
        <v>0</v>
      </c>
      <c r="T4534" s="150"/>
      <c r="U4534" s="150"/>
      <c r="V4534" s="150">
        <v>0</v>
      </c>
      <c r="W4534" s="150">
        <v>0</v>
      </c>
      <c r="X4534" s="150">
        <v>0</v>
      </c>
      <c r="Y4534" s="150"/>
      <c r="Z4534" s="150"/>
      <c r="AA4534" s="150">
        <v>830.00553028351453</v>
      </c>
      <c r="AB4534" s="150"/>
      <c r="AC4534" s="150"/>
      <c r="AD4534" s="150"/>
      <c r="AE4534" s="150"/>
      <c r="AF4534" s="150">
        <v>0</v>
      </c>
      <c r="AG4534" s="150">
        <v>9567.592319796684</v>
      </c>
      <c r="AH4534" s="150">
        <v>399.98361745091267</v>
      </c>
      <c r="AI4534" s="150"/>
      <c r="AJ4534" s="150">
        <v>0</v>
      </c>
      <c r="AK4534" s="150"/>
      <c r="AL4534" s="150">
        <v>10797.5810546875</v>
      </c>
      <c r="AM4534" s="150">
        <v>10397.59765625</v>
      </c>
      <c r="AN4534" s="150">
        <v>399.98361206054688</v>
      </c>
      <c r="AO4534" s="5" t="s">
        <v>2925</v>
      </c>
    </row>
    <row r="4535" spans="1:41" ht="14.25" x14ac:dyDescent="0.45">
      <c r="A4535" s="150">
        <v>2021</v>
      </c>
      <c r="B4535" s="5" t="s">
        <v>6344</v>
      </c>
      <c r="C4535" s="5" t="s">
        <v>171</v>
      </c>
      <c r="D4535" s="5" t="s">
        <v>84</v>
      </c>
      <c r="E4535" s="5" t="s">
        <v>217</v>
      </c>
      <c r="F4535" s="5" t="s">
        <v>218</v>
      </c>
      <c r="G4535" s="5" t="s">
        <v>87</v>
      </c>
      <c r="H4535" s="5" t="s">
        <v>131</v>
      </c>
      <c r="I4535" s="150"/>
      <c r="J4535" s="150"/>
      <c r="K4535" s="150"/>
      <c r="L4535" s="150"/>
      <c r="M4535" s="150"/>
      <c r="N4535" s="150">
        <v>0</v>
      </c>
      <c r="O4535" s="150"/>
      <c r="P4535" s="150"/>
      <c r="Q4535" s="150">
        <v>0</v>
      </c>
      <c r="R4535" s="150"/>
      <c r="S4535" s="150">
        <v>0</v>
      </c>
      <c r="T4535" s="150">
        <v>0</v>
      </c>
      <c r="U4535" s="150"/>
      <c r="V4535" s="150">
        <v>0</v>
      </c>
      <c r="W4535" s="150"/>
      <c r="X4535" s="150"/>
      <c r="Y4535" s="150"/>
      <c r="Z4535" s="150"/>
      <c r="AA4535" s="150"/>
      <c r="AB4535" s="150"/>
      <c r="AC4535" s="150"/>
      <c r="AD4535" s="150"/>
      <c r="AE4535" s="150"/>
      <c r="AF4535" s="150">
        <v>0</v>
      </c>
      <c r="AG4535" s="150"/>
      <c r="AH4535" s="150">
        <v>378.9142512210729</v>
      </c>
      <c r="AI4535" s="150"/>
      <c r="AJ4535" s="150"/>
      <c r="AK4535" s="150"/>
      <c r="AL4535" s="150">
        <v>378.91424560546875</v>
      </c>
      <c r="AM4535" s="150">
        <v>0</v>
      </c>
      <c r="AN4535" s="150">
        <v>378.91424560546875</v>
      </c>
      <c r="AO4535" s="5" t="s">
        <v>6751</v>
      </c>
    </row>
    <row r="4536" spans="1:41" ht="14.25" x14ac:dyDescent="0.45">
      <c r="A4536" s="150">
        <v>2021</v>
      </c>
      <c r="B4536" s="5" t="s">
        <v>4980</v>
      </c>
      <c r="C4536" s="5" t="s">
        <v>171</v>
      </c>
      <c r="D4536" s="5" t="s">
        <v>84</v>
      </c>
      <c r="E4536" s="5" t="s">
        <v>217</v>
      </c>
      <c r="F4536" s="5" t="s">
        <v>218</v>
      </c>
      <c r="G4536" s="5" t="s">
        <v>87</v>
      </c>
      <c r="H4536" s="5" t="s">
        <v>131</v>
      </c>
      <c r="I4536" s="150">
        <v>0</v>
      </c>
      <c r="J4536" s="150">
        <v>0</v>
      </c>
      <c r="K4536" s="150"/>
      <c r="L4536" s="150"/>
      <c r="M4536" s="150"/>
      <c r="N4536" s="150">
        <v>0</v>
      </c>
      <c r="O4536" s="150"/>
      <c r="P4536" s="150"/>
      <c r="Q4536" s="150">
        <v>0</v>
      </c>
      <c r="R4536" s="150"/>
      <c r="S4536" s="150">
        <v>0</v>
      </c>
      <c r="T4536" s="150"/>
      <c r="U4536" s="150"/>
      <c r="V4536" s="150">
        <v>0</v>
      </c>
      <c r="W4536" s="150"/>
      <c r="X4536" s="150">
        <v>0</v>
      </c>
      <c r="Y4536" s="150"/>
      <c r="Z4536" s="150"/>
      <c r="AA4536" s="150"/>
      <c r="AB4536" s="150"/>
      <c r="AC4536" s="150">
        <v>0</v>
      </c>
      <c r="AD4536" s="150"/>
      <c r="AE4536" s="150"/>
      <c r="AF4536" s="150">
        <v>0</v>
      </c>
      <c r="AG4536" s="150"/>
      <c r="AH4536" s="150">
        <v>360.29054983635683</v>
      </c>
      <c r="AI4536" s="150"/>
      <c r="AJ4536" s="150"/>
      <c r="AK4536" s="150"/>
      <c r="AL4536" s="150">
        <v>360.29055786132813</v>
      </c>
      <c r="AM4536" s="150">
        <v>0</v>
      </c>
      <c r="AN4536" s="150">
        <v>360.29055786132813</v>
      </c>
      <c r="AO4536" s="5" t="s">
        <v>5775</v>
      </c>
    </row>
    <row r="4537" spans="1:41" ht="14.25" x14ac:dyDescent="0.45">
      <c r="A4537" s="150">
        <v>2021</v>
      </c>
      <c r="B4537" s="5" t="s">
        <v>1476</v>
      </c>
      <c r="C4537" s="5" t="s">
        <v>171</v>
      </c>
      <c r="D4537" s="5" t="s">
        <v>84</v>
      </c>
      <c r="E4537" s="5" t="s">
        <v>217</v>
      </c>
      <c r="F4537" s="5" t="s">
        <v>218</v>
      </c>
      <c r="G4537" s="5" t="s">
        <v>87</v>
      </c>
      <c r="H4537" s="5" t="s">
        <v>131</v>
      </c>
      <c r="I4537" s="150"/>
      <c r="J4537" s="150"/>
      <c r="K4537" s="150"/>
      <c r="L4537" s="150"/>
      <c r="M4537" s="150"/>
      <c r="N4537" s="150">
        <v>0</v>
      </c>
      <c r="O4537" s="150"/>
      <c r="P4537" s="150"/>
      <c r="Q4537" s="150">
        <v>0</v>
      </c>
      <c r="R4537" s="150">
        <v>0</v>
      </c>
      <c r="S4537" s="150">
        <v>0</v>
      </c>
      <c r="T4537" s="150"/>
      <c r="U4537" s="150"/>
      <c r="V4537" s="150">
        <v>0</v>
      </c>
      <c r="W4537" s="150"/>
      <c r="X4537" s="150"/>
      <c r="Y4537" s="150"/>
      <c r="Z4537" s="150"/>
      <c r="AA4537" s="150">
        <v>2903.2765125309297</v>
      </c>
      <c r="AB4537" s="150"/>
      <c r="AC4537" s="150"/>
      <c r="AD4537" s="150"/>
      <c r="AE4537" s="150"/>
      <c r="AF4537" s="150"/>
      <c r="AG4537" s="150">
        <v>0</v>
      </c>
      <c r="AH4537" s="150">
        <v>544.98603044524566</v>
      </c>
      <c r="AI4537" s="150"/>
      <c r="AJ4537" s="150"/>
      <c r="AK4537" s="150"/>
      <c r="AL4537" s="150">
        <v>3448.2626953125</v>
      </c>
      <c r="AM4537" s="150">
        <v>2903.276611328125</v>
      </c>
      <c r="AN4537" s="150">
        <v>544.98602294921875</v>
      </c>
      <c r="AO4537" s="5" t="s">
        <v>2924</v>
      </c>
    </row>
    <row r="4538" spans="1:41" ht="14.25" x14ac:dyDescent="0.45">
      <c r="A4538" s="150">
        <v>2021</v>
      </c>
      <c r="B4538" s="5" t="s">
        <v>4024</v>
      </c>
      <c r="C4538" s="5" t="s">
        <v>171</v>
      </c>
      <c r="D4538" s="5" t="s">
        <v>84</v>
      </c>
      <c r="E4538" s="5" t="s">
        <v>217</v>
      </c>
      <c r="F4538" s="5" t="s">
        <v>218</v>
      </c>
      <c r="G4538" s="5" t="s">
        <v>87</v>
      </c>
      <c r="H4538" s="5" t="s">
        <v>131</v>
      </c>
      <c r="I4538" s="150">
        <v>0</v>
      </c>
      <c r="J4538" s="150"/>
      <c r="K4538" s="150"/>
      <c r="L4538" s="150"/>
      <c r="M4538" s="150">
        <v>0</v>
      </c>
      <c r="N4538" s="150">
        <v>0</v>
      </c>
      <c r="O4538" s="150"/>
      <c r="P4538" s="150"/>
      <c r="Q4538" s="150">
        <v>0</v>
      </c>
      <c r="R4538" s="150"/>
      <c r="S4538" s="150">
        <v>0</v>
      </c>
      <c r="T4538" s="150"/>
      <c r="U4538" s="150"/>
      <c r="V4538" s="150">
        <v>0</v>
      </c>
      <c r="W4538" s="150"/>
      <c r="X4538" s="150">
        <v>0</v>
      </c>
      <c r="Y4538" s="150">
        <v>0</v>
      </c>
      <c r="Z4538" s="150"/>
      <c r="AA4538" s="150"/>
      <c r="AB4538" s="150"/>
      <c r="AC4538" s="150">
        <v>0</v>
      </c>
      <c r="AD4538" s="150"/>
      <c r="AE4538" s="150"/>
      <c r="AF4538" s="150">
        <v>0</v>
      </c>
      <c r="AG4538" s="150"/>
      <c r="AH4538" s="150">
        <v>370.00369448614128</v>
      </c>
      <c r="AI4538" s="150"/>
      <c r="AJ4538" s="150"/>
      <c r="AK4538" s="150"/>
      <c r="AL4538" s="150">
        <v>370.00369262695313</v>
      </c>
      <c r="AM4538" s="150">
        <v>0</v>
      </c>
      <c r="AN4538" s="150">
        <v>370.00369262695313</v>
      </c>
      <c r="AO4538" s="5" t="s">
        <v>4508</v>
      </c>
    </row>
    <row r="4539" spans="1:41" ht="14.25" x14ac:dyDescent="0.45">
      <c r="A4539" s="150">
        <v>2021</v>
      </c>
      <c r="B4539" s="5" t="s">
        <v>1478</v>
      </c>
      <c r="C4539" s="5" t="s">
        <v>171</v>
      </c>
      <c r="D4539" s="5" t="s">
        <v>84</v>
      </c>
      <c r="E4539" s="5" t="s">
        <v>217</v>
      </c>
      <c r="F4539" s="5" t="s">
        <v>218</v>
      </c>
      <c r="G4539" s="5" t="s">
        <v>87</v>
      </c>
      <c r="H4539" s="5" t="s">
        <v>131</v>
      </c>
      <c r="I4539" s="150">
        <v>0</v>
      </c>
      <c r="J4539" s="150"/>
      <c r="K4539" s="150"/>
      <c r="L4539" s="150"/>
      <c r="M4539" s="150"/>
      <c r="N4539" s="150">
        <v>0</v>
      </c>
      <c r="O4539" s="150"/>
      <c r="P4539" s="150"/>
      <c r="Q4539" s="150">
        <v>0</v>
      </c>
      <c r="R4539" s="150"/>
      <c r="S4539" s="150">
        <v>0</v>
      </c>
      <c r="T4539" s="150"/>
      <c r="U4539" s="150"/>
      <c r="V4539" s="150">
        <v>0</v>
      </c>
      <c r="W4539" s="150">
        <v>0</v>
      </c>
      <c r="X4539" s="150"/>
      <c r="Y4539" s="150">
        <v>0</v>
      </c>
      <c r="Z4539" s="150">
        <v>0</v>
      </c>
      <c r="AA4539" s="150">
        <v>806.04171755594996</v>
      </c>
      <c r="AB4539" s="150"/>
      <c r="AC4539" s="150"/>
      <c r="AD4539" s="150"/>
      <c r="AE4539" s="150"/>
      <c r="AF4539" s="150">
        <v>0</v>
      </c>
      <c r="AG4539" s="150"/>
      <c r="AH4539" s="150">
        <v>399.14758933700836</v>
      </c>
      <c r="AI4539" s="150">
        <v>0</v>
      </c>
      <c r="AJ4539" s="150">
        <v>0</v>
      </c>
      <c r="AK4539" s="150"/>
      <c r="AL4539" s="150">
        <v>1205.1893310546875</v>
      </c>
      <c r="AM4539" s="150">
        <v>806.041748046875</v>
      </c>
      <c r="AN4539" s="150">
        <v>399.1475830078125</v>
      </c>
      <c r="AO4539" s="5" t="s">
        <v>2926</v>
      </c>
    </row>
    <row r="4540" spans="1:41" ht="14.25" x14ac:dyDescent="0.45">
      <c r="A4540" s="150">
        <v>2021</v>
      </c>
      <c r="B4540" s="5" t="s">
        <v>582</v>
      </c>
      <c r="C4540" s="5" t="s">
        <v>171</v>
      </c>
      <c r="D4540" s="5" t="s">
        <v>84</v>
      </c>
      <c r="E4540" s="5" t="s">
        <v>217</v>
      </c>
      <c r="F4540" s="5" t="s">
        <v>219</v>
      </c>
      <c r="G4540" s="5" t="s">
        <v>87</v>
      </c>
      <c r="H4540" s="5" t="s">
        <v>131</v>
      </c>
      <c r="I4540" s="150">
        <v>1116.4679261334579</v>
      </c>
      <c r="J4540" s="150"/>
      <c r="K4540" s="150">
        <v>89.317434090676628</v>
      </c>
      <c r="L4540" s="150">
        <v>55.823396306672898</v>
      </c>
      <c r="M4540" s="150">
        <v>3237.756985787028</v>
      </c>
      <c r="N4540" s="150">
        <v>5064.2985129413646</v>
      </c>
      <c r="O4540" s="150">
        <v>184.21720781202055</v>
      </c>
      <c r="P4540" s="150"/>
      <c r="Q4540" s="150">
        <v>0</v>
      </c>
      <c r="R4540" s="150">
        <v>381.05128876710535</v>
      </c>
      <c r="S4540" s="150">
        <v>502.41056676005604</v>
      </c>
      <c r="T4540" s="150"/>
      <c r="U4540" s="150">
        <v>133.97615113601495</v>
      </c>
      <c r="V4540" s="150">
        <v>870.84498238409719</v>
      </c>
      <c r="W4540" s="150"/>
      <c r="X4540" s="150">
        <v>0</v>
      </c>
      <c r="Y4540" s="150">
        <v>1618.878492893514</v>
      </c>
      <c r="Z4540" s="150">
        <v>66.635316362066348</v>
      </c>
      <c r="AA4540" s="150"/>
      <c r="AB4540" s="150">
        <v>0</v>
      </c>
      <c r="AC4540" s="150">
        <v>0</v>
      </c>
      <c r="AD4540" s="150"/>
      <c r="AE4540" s="150"/>
      <c r="AF4540" s="150">
        <v>1954.9806708301833</v>
      </c>
      <c r="AG4540" s="150">
        <v>5265.2627396453872</v>
      </c>
      <c r="AH4540" s="150">
        <v>558.23396306672896</v>
      </c>
      <c r="AI4540" s="150">
        <v>217.7112455960243</v>
      </c>
      <c r="AJ4540" s="150"/>
      <c r="AK4540" s="150"/>
      <c r="AL4540" s="150">
        <v>21317.8671875</v>
      </c>
      <c r="AM4540" s="150">
        <v>16528.220703125</v>
      </c>
      <c r="AN4540" s="150">
        <v>4789.64794921875</v>
      </c>
      <c r="AO4540" s="5" t="s">
        <v>1092</v>
      </c>
    </row>
    <row r="4541" spans="1:41" ht="14.25" x14ac:dyDescent="0.45">
      <c r="A4541" s="150">
        <v>2021</v>
      </c>
      <c r="B4541" s="5" t="s">
        <v>1476</v>
      </c>
      <c r="C4541" s="5" t="s">
        <v>171</v>
      </c>
      <c r="D4541" s="5" t="s">
        <v>84</v>
      </c>
      <c r="E4541" s="5" t="s">
        <v>217</v>
      </c>
      <c r="F4541" s="5" t="s">
        <v>219</v>
      </c>
      <c r="G4541" s="5" t="s">
        <v>87</v>
      </c>
      <c r="H4541" s="5" t="s">
        <v>131</v>
      </c>
      <c r="I4541" s="150">
        <v>0</v>
      </c>
      <c r="J4541" s="150"/>
      <c r="K4541" s="150">
        <v>96.775883751030989</v>
      </c>
      <c r="L4541" s="150"/>
      <c r="M4541" s="150">
        <v>756.06159180492966</v>
      </c>
      <c r="N4541" s="150">
        <v>2409.7195054006716</v>
      </c>
      <c r="O4541" s="150">
        <v>190.52752113484226</v>
      </c>
      <c r="P4541" s="150"/>
      <c r="Q4541" s="150">
        <v>0</v>
      </c>
      <c r="R4541" s="150">
        <v>1701.280600708812</v>
      </c>
      <c r="S4541" s="150">
        <v>544.36434609954938</v>
      </c>
      <c r="T4541" s="150"/>
      <c r="U4541" s="150"/>
      <c r="V4541" s="150">
        <v>1270.1834742322817</v>
      </c>
      <c r="W4541" s="150"/>
      <c r="X4541" s="150"/>
      <c r="Y4541" s="150"/>
      <c r="Z4541" s="150"/>
      <c r="AA4541" s="150">
        <v>362.90956406636622</v>
      </c>
      <c r="AB4541" s="150"/>
      <c r="AC4541" s="150"/>
      <c r="AD4541" s="150">
        <v>347.78833223026766</v>
      </c>
      <c r="AE4541" s="150"/>
      <c r="AF4541" s="150">
        <v>2177.4573843981975</v>
      </c>
      <c r="AG4541" s="150">
        <v>15533.760405909954</v>
      </c>
      <c r="AH4541" s="150">
        <v>1209.6985468878875</v>
      </c>
      <c r="AI4541" s="150">
        <v>235.89121664313805</v>
      </c>
      <c r="AJ4541" s="150"/>
      <c r="AK4541" s="150"/>
      <c r="AL4541" s="150">
        <v>26836.41796875</v>
      </c>
      <c r="AM4541" s="150">
        <v>23455.310546875</v>
      </c>
      <c r="AN4541" s="150">
        <v>3381.107421875</v>
      </c>
      <c r="AO4541" s="5" t="s">
        <v>2927</v>
      </c>
    </row>
    <row r="4542" spans="1:41" ht="14.25" x14ac:dyDescent="0.45">
      <c r="A4542" s="150">
        <v>2021</v>
      </c>
      <c r="B4542" s="5" t="s">
        <v>4024</v>
      </c>
      <c r="C4542" s="5" t="s">
        <v>171</v>
      </c>
      <c r="D4542" s="5" t="s">
        <v>84</v>
      </c>
      <c r="E4542" s="5" t="s">
        <v>217</v>
      </c>
      <c r="F4542" s="5" t="s">
        <v>219</v>
      </c>
      <c r="G4542" s="5" t="s">
        <v>87</v>
      </c>
      <c r="H4542" s="5" t="s">
        <v>131</v>
      </c>
      <c r="I4542" s="150">
        <v>1081.8821476202961</v>
      </c>
      <c r="J4542" s="150"/>
      <c r="K4542" s="150">
        <v>87.632453957243996</v>
      </c>
      <c r="L4542" s="150">
        <v>54.094107381014808</v>
      </c>
      <c r="M4542" s="150">
        <v>324.56464428608888</v>
      </c>
      <c r="N4542" s="150">
        <v>4994.057789633539</v>
      </c>
      <c r="O4542" s="150">
        <v>181.75620080020977</v>
      </c>
      <c r="P4542" s="150"/>
      <c r="Q4542" s="150">
        <v>0</v>
      </c>
      <c r="R4542" s="150">
        <v>87.30458150384149</v>
      </c>
      <c r="S4542" s="150">
        <v>0</v>
      </c>
      <c r="T4542" s="150"/>
      <c r="U4542" s="150">
        <v>216.37642952405923</v>
      </c>
      <c r="V4542" s="150">
        <v>1406.446791906385</v>
      </c>
      <c r="W4542" s="150"/>
      <c r="X4542" s="150">
        <v>0</v>
      </c>
      <c r="Y4542" s="150">
        <v>1568.7291140494294</v>
      </c>
      <c r="Z4542" s="150">
        <v>65.453869931027924</v>
      </c>
      <c r="AA4542" s="150"/>
      <c r="AB4542" s="150"/>
      <c r="AC4542" s="150">
        <v>0</v>
      </c>
      <c r="AD4542" s="150"/>
      <c r="AE4542" s="150"/>
      <c r="AF4542" s="150">
        <v>2181.0744096025169</v>
      </c>
      <c r="AG4542" s="150">
        <v>7437.9397648895365</v>
      </c>
      <c r="AH4542" s="150">
        <v>540.94107381014805</v>
      </c>
      <c r="AI4542" s="150">
        <v>0</v>
      </c>
      <c r="AJ4542" s="150"/>
      <c r="AK4542" s="150"/>
      <c r="AL4542" s="150">
        <v>20228.255859375</v>
      </c>
      <c r="AM4542" s="150">
        <v>19093.359375</v>
      </c>
      <c r="AN4542" s="150">
        <v>1134.8944091796875</v>
      </c>
      <c r="AO4542" s="5" t="s">
        <v>4509</v>
      </c>
    </row>
    <row r="4543" spans="1:41" ht="14.25" x14ac:dyDescent="0.45">
      <c r="A4543" s="150">
        <v>2021</v>
      </c>
      <c r="B4543" s="5" t="s">
        <v>1477</v>
      </c>
      <c r="C4543" s="5" t="s">
        <v>171</v>
      </c>
      <c r="D4543" s="5" t="s">
        <v>84</v>
      </c>
      <c r="E4543" s="5" t="s">
        <v>217</v>
      </c>
      <c r="F4543" s="5" t="s">
        <v>219</v>
      </c>
      <c r="G4543" s="5" t="s">
        <v>87</v>
      </c>
      <c r="H4543" s="5" t="s">
        <v>131</v>
      </c>
      <c r="I4543" s="150">
        <v>0</v>
      </c>
      <c r="J4543" s="150"/>
      <c r="K4543" s="150">
        <v>94.857774889544515</v>
      </c>
      <c r="L4543" s="150"/>
      <c r="M4543" s="150">
        <v>1184.9811097529819</v>
      </c>
      <c r="N4543" s="150">
        <v>2363.1443169357776</v>
      </c>
      <c r="O4543" s="150">
        <v>186.15838322073111</v>
      </c>
      <c r="P4543" s="150"/>
      <c r="Q4543" s="150">
        <v>0</v>
      </c>
      <c r="R4543" s="150">
        <v>1312.4163693713288</v>
      </c>
      <c r="S4543" s="150">
        <v>533.57498375368789</v>
      </c>
      <c r="T4543" s="150"/>
      <c r="U4543" s="150"/>
      <c r="V4543" s="150">
        <v>1245.0082954252716</v>
      </c>
      <c r="W4543" s="150">
        <v>0</v>
      </c>
      <c r="X4543" s="150">
        <v>0</v>
      </c>
      <c r="Y4543" s="150">
        <v>889.29163958947981</v>
      </c>
      <c r="Z4543" s="150"/>
      <c r="AA4543" s="150">
        <v>355.71665583579193</v>
      </c>
      <c r="AB4543" s="150"/>
      <c r="AC4543" s="150"/>
      <c r="AD4543" s="150">
        <v>326.07360118280928</v>
      </c>
      <c r="AE4543" s="150"/>
      <c r="AF4543" s="150">
        <v>1850.0850551958467</v>
      </c>
      <c r="AG4543" s="150">
        <v>15921.877515210046</v>
      </c>
      <c r="AH4543" s="150">
        <v>1185.7221861193063</v>
      </c>
      <c r="AI4543" s="150">
        <v>231.21582629326474</v>
      </c>
      <c r="AJ4543" s="150">
        <v>0</v>
      </c>
      <c r="AK4543" s="150">
        <v>0</v>
      </c>
      <c r="AL4543" s="150">
        <v>27680.125</v>
      </c>
      <c r="AM4543" s="150">
        <v>23937.5390625</v>
      </c>
      <c r="AN4543" s="150">
        <v>3742.583740234375</v>
      </c>
      <c r="AO4543" s="5" t="s">
        <v>2929</v>
      </c>
    </row>
    <row r="4544" spans="1:41" ht="14.25" x14ac:dyDescent="0.45">
      <c r="A4544" s="150">
        <v>2021</v>
      </c>
      <c r="B4544" s="5" t="s">
        <v>7352</v>
      </c>
      <c r="C4544" s="5" t="s">
        <v>171</v>
      </c>
      <c r="D4544" s="5" t="s">
        <v>84</v>
      </c>
      <c r="E4544" s="5" t="s">
        <v>217</v>
      </c>
      <c r="F4544" s="5" t="s">
        <v>219</v>
      </c>
      <c r="G4544" s="5" t="s">
        <v>87</v>
      </c>
      <c r="H4544" s="5" t="s">
        <v>131</v>
      </c>
      <c r="I4544" s="150"/>
      <c r="J4544" s="150"/>
      <c r="K4544" s="150"/>
      <c r="L4544" s="150"/>
      <c r="M4544" s="150">
        <v>3790</v>
      </c>
      <c r="N4544" s="150">
        <v>6098.6880410156245</v>
      </c>
      <c r="O4544" s="150"/>
      <c r="P4544" s="150"/>
      <c r="Q4544" s="150">
        <v>0</v>
      </c>
      <c r="R4544" s="150">
        <v>287.18638119225</v>
      </c>
      <c r="S4544" s="150"/>
      <c r="T4544" s="150">
        <v>0</v>
      </c>
      <c r="U4544" s="150">
        <v>0</v>
      </c>
      <c r="V4544" s="150">
        <v>600</v>
      </c>
      <c r="W4544" s="150">
        <v>55</v>
      </c>
      <c r="X4544" s="150">
        <v>550</v>
      </c>
      <c r="Y4544" s="150">
        <v>4161.4984814707113</v>
      </c>
      <c r="Z4544" s="150"/>
      <c r="AA4544" s="150"/>
      <c r="AB4544" s="150"/>
      <c r="AC4544" s="150"/>
      <c r="AD4544" s="150"/>
      <c r="AE4544" s="150"/>
      <c r="AF4544" s="150">
        <v>0</v>
      </c>
      <c r="AG4544" s="150">
        <v>7895</v>
      </c>
      <c r="AH4544" s="150">
        <v>4089</v>
      </c>
      <c r="AI4544" s="150">
        <v>0</v>
      </c>
      <c r="AJ4544" s="150"/>
      <c r="AK4544" s="150"/>
      <c r="AL4544" s="150">
        <v>27526.373046875</v>
      </c>
      <c r="AM4544" s="150">
        <v>19042.373046875</v>
      </c>
      <c r="AN4544" s="150">
        <v>8484</v>
      </c>
      <c r="AO4544" s="5" t="s">
        <v>7673</v>
      </c>
    </row>
    <row r="4545" spans="1:41" ht="14.25" x14ac:dyDescent="0.45">
      <c r="A4545" s="150">
        <v>2021</v>
      </c>
      <c r="B4545" s="5" t="s">
        <v>6344</v>
      </c>
      <c r="C4545" s="5" t="s">
        <v>171</v>
      </c>
      <c r="D4545" s="5" t="s">
        <v>84</v>
      </c>
      <c r="E4545" s="5" t="s">
        <v>217</v>
      </c>
      <c r="F4545" s="5" t="s">
        <v>219</v>
      </c>
      <c r="G4545" s="5" t="s">
        <v>87</v>
      </c>
      <c r="H4545" s="5" t="s">
        <v>131</v>
      </c>
      <c r="I4545" s="150"/>
      <c r="J4545" s="150"/>
      <c r="K4545" s="150"/>
      <c r="L4545" s="150"/>
      <c r="M4545" s="150">
        <v>307.2277712603294</v>
      </c>
      <c r="N4545" s="150">
        <v>4039.2832672006057</v>
      </c>
      <c r="O4545" s="150"/>
      <c r="P4545" s="150"/>
      <c r="Q4545" s="150">
        <v>0</v>
      </c>
      <c r="R4545" s="150">
        <v>40.044267788157349</v>
      </c>
      <c r="S4545" s="150">
        <v>563.25091397727056</v>
      </c>
      <c r="T4545" s="150">
        <v>0</v>
      </c>
      <c r="U4545" s="150">
        <v>235.54129129958585</v>
      </c>
      <c r="V4545" s="150">
        <v>512.0462854338823</v>
      </c>
      <c r="W4545" s="150"/>
      <c r="X4545" s="150"/>
      <c r="Y4545" s="150">
        <v>4647.3320865979167</v>
      </c>
      <c r="Z4545" s="150"/>
      <c r="AA4545" s="150"/>
      <c r="AB4545" s="150"/>
      <c r="AC4545" s="150"/>
      <c r="AD4545" s="150"/>
      <c r="AE4545" s="150"/>
      <c r="AF4545" s="150">
        <v>1553.6880343056596</v>
      </c>
      <c r="AG4545" s="150">
        <v>10569.659423926198</v>
      </c>
      <c r="AH4545" s="150">
        <v>3891.5517692975054</v>
      </c>
      <c r="AI4545" s="150">
        <v>0</v>
      </c>
      <c r="AJ4545" s="150"/>
      <c r="AK4545" s="150"/>
      <c r="AL4545" s="150">
        <v>26359.626953125</v>
      </c>
      <c r="AM4545" s="150">
        <v>21597.595703125</v>
      </c>
      <c r="AN4545" s="150">
        <v>4762.0302734375</v>
      </c>
      <c r="AO4545" s="5" t="s">
        <v>6752</v>
      </c>
    </row>
    <row r="4546" spans="1:41" ht="14.25" x14ac:dyDescent="0.45">
      <c r="A4546" s="150">
        <v>2021</v>
      </c>
      <c r="B4546" s="5" t="s">
        <v>4980</v>
      </c>
      <c r="C4546" s="5" t="s">
        <v>171</v>
      </c>
      <c r="D4546" s="5" t="s">
        <v>84</v>
      </c>
      <c r="E4546" s="5" t="s">
        <v>217</v>
      </c>
      <c r="F4546" s="5" t="s">
        <v>219</v>
      </c>
      <c r="G4546" s="5" t="s">
        <v>87</v>
      </c>
      <c r="H4546" s="5" t="s">
        <v>131</v>
      </c>
      <c r="I4546" s="150">
        <v>1053.4811398723882</v>
      </c>
      <c r="J4546" s="150">
        <v>0</v>
      </c>
      <c r="K4546" s="150"/>
      <c r="L4546" s="150"/>
      <c r="M4546" s="150">
        <v>316.0443419617165</v>
      </c>
      <c r="N4546" s="150">
        <v>4259.3801637127672</v>
      </c>
      <c r="O4546" s="150"/>
      <c r="P4546" s="150"/>
      <c r="Q4546" s="150">
        <v>0</v>
      </c>
      <c r="R4546" s="150">
        <v>85.26371149246485</v>
      </c>
      <c r="S4546" s="150">
        <v>579.41462692981361</v>
      </c>
      <c r="T4546" s="150"/>
      <c r="U4546" s="150">
        <v>200.16141657575378</v>
      </c>
      <c r="V4546" s="150">
        <v>526.74056993619411</v>
      </c>
      <c r="W4546" s="150"/>
      <c r="X4546" s="150">
        <v>263.37028496809705</v>
      </c>
      <c r="Y4546" s="150">
        <v>1541.2981392972822</v>
      </c>
      <c r="Z4546" s="150">
        <v>28.19847592567416</v>
      </c>
      <c r="AA4546" s="150"/>
      <c r="AB4546" s="150"/>
      <c r="AC4546" s="150">
        <v>0</v>
      </c>
      <c r="AD4546" s="150"/>
      <c r="AE4546" s="150"/>
      <c r="AF4546" s="150">
        <v>1710.0718777735785</v>
      </c>
      <c r="AG4546" s="150">
        <v>5048.2816222684851</v>
      </c>
      <c r="AH4546" s="150">
        <v>526.74056993619411</v>
      </c>
      <c r="AI4546" s="150">
        <v>0</v>
      </c>
      <c r="AJ4546" s="150"/>
      <c r="AK4546" s="150"/>
      <c r="AL4546" s="150">
        <v>16138.4462890625</v>
      </c>
      <c r="AM4546" s="150">
        <v>14452.876953125</v>
      </c>
      <c r="AN4546" s="150">
        <v>1685.56982421875</v>
      </c>
      <c r="AO4546" s="5" t="s">
        <v>5776</v>
      </c>
    </row>
    <row r="4547" spans="1:41" ht="14.25" x14ac:dyDescent="0.45">
      <c r="A4547" s="150">
        <v>2021</v>
      </c>
      <c r="B4547" s="5" t="s">
        <v>1478</v>
      </c>
      <c r="C4547" s="5" t="s">
        <v>171</v>
      </c>
      <c r="D4547" s="5" t="s">
        <v>84</v>
      </c>
      <c r="E4547" s="5" t="s">
        <v>217</v>
      </c>
      <c r="F4547" s="5" t="s">
        <v>219</v>
      </c>
      <c r="G4547" s="5" t="s">
        <v>87</v>
      </c>
      <c r="H4547" s="5" t="s">
        <v>131</v>
      </c>
      <c r="I4547" s="150">
        <v>0</v>
      </c>
      <c r="J4547" s="150"/>
      <c r="K4547" s="150">
        <v>92.119053434965707</v>
      </c>
      <c r="L4547" s="150">
        <v>345.44645038112139</v>
      </c>
      <c r="M4547" s="150">
        <v>1268.7960250456606</v>
      </c>
      <c r="N4547" s="150">
        <v>3191.3667297601123</v>
      </c>
      <c r="O4547" s="150">
        <v>189.99554770961677</v>
      </c>
      <c r="P4547" s="150"/>
      <c r="Q4547" s="150">
        <v>0</v>
      </c>
      <c r="R4547" s="150"/>
      <c r="S4547" s="150">
        <v>518.16967557168209</v>
      </c>
      <c r="T4547" s="150"/>
      <c r="U4547" s="150"/>
      <c r="V4547" s="150">
        <v>1209.0625763339249</v>
      </c>
      <c r="W4547" s="150">
        <v>0</v>
      </c>
      <c r="X4547" s="150"/>
      <c r="Y4547" s="150">
        <v>1554.5090267150463</v>
      </c>
      <c r="Z4547" s="150">
        <v>159.67916722416956</v>
      </c>
      <c r="AA4547" s="150">
        <v>345.44645038112139</v>
      </c>
      <c r="AB4547" s="150"/>
      <c r="AC4547" s="150"/>
      <c r="AD4547" s="150"/>
      <c r="AE4547" s="150"/>
      <c r="AF4547" s="150">
        <v>1813.2180536632391</v>
      </c>
      <c r="AG4547" s="150">
        <v>9058.0002011555862</v>
      </c>
      <c r="AH4547" s="150">
        <v>1151.4881679370715</v>
      </c>
      <c r="AI4547" s="150">
        <v>224.54019274772892</v>
      </c>
      <c r="AJ4547" s="150">
        <v>0</v>
      </c>
      <c r="AK4547" s="150">
        <v>0</v>
      </c>
      <c r="AL4547" s="150">
        <v>21121.837890625</v>
      </c>
      <c r="AM4547" s="150">
        <v>17676.728515625</v>
      </c>
      <c r="AN4547" s="150">
        <v>3445.10888671875</v>
      </c>
      <c r="AO4547" s="5" t="s">
        <v>2928</v>
      </c>
    </row>
    <row r="4548" spans="1:41" ht="14.25" x14ac:dyDescent="0.45">
      <c r="A4548" s="150">
        <v>2021</v>
      </c>
      <c r="B4548" s="5" t="s">
        <v>1477</v>
      </c>
      <c r="C4548" s="5" t="s">
        <v>171</v>
      </c>
      <c r="D4548" s="5" t="s">
        <v>84</v>
      </c>
      <c r="E4548" s="5" t="s">
        <v>217</v>
      </c>
      <c r="F4548" s="5" t="s">
        <v>220</v>
      </c>
      <c r="G4548" s="5" t="s">
        <v>87</v>
      </c>
      <c r="H4548" s="5" t="s">
        <v>131</v>
      </c>
      <c r="I4548" s="150">
        <v>0</v>
      </c>
      <c r="J4548" s="150"/>
      <c r="K4548" s="150"/>
      <c r="L4548" s="150"/>
      <c r="M4548" s="150"/>
      <c r="N4548" s="150"/>
      <c r="O4548" s="150">
        <v>0</v>
      </c>
      <c r="P4548" s="150"/>
      <c r="Q4548" s="150">
        <v>0</v>
      </c>
      <c r="R4548" s="150"/>
      <c r="S4548" s="150">
        <v>0</v>
      </c>
      <c r="T4548" s="150"/>
      <c r="U4548" s="150"/>
      <c r="V4548" s="150">
        <v>0</v>
      </c>
      <c r="W4548" s="150">
        <v>0</v>
      </c>
      <c r="X4548" s="150">
        <v>72.914436418128929</v>
      </c>
      <c r="Y4548" s="150"/>
      <c r="Z4548" s="150"/>
      <c r="AA4548" s="150">
        <v>0</v>
      </c>
      <c r="AB4548" s="150"/>
      <c r="AC4548" s="150"/>
      <c r="AD4548" s="150"/>
      <c r="AE4548" s="150"/>
      <c r="AF4548" s="150">
        <v>0</v>
      </c>
      <c r="AG4548" s="150">
        <v>2243.3863761377279</v>
      </c>
      <c r="AH4548" s="150">
        <v>0</v>
      </c>
      <c r="AI4548" s="150"/>
      <c r="AJ4548" s="150">
        <v>0</v>
      </c>
      <c r="AK4548" s="150"/>
      <c r="AL4548" s="150">
        <v>2316.30078125</v>
      </c>
      <c r="AM4548" s="150">
        <v>2243.386474609375</v>
      </c>
      <c r="AN4548" s="150">
        <v>72.914436340332031</v>
      </c>
      <c r="AO4548" s="5" t="s">
        <v>2930</v>
      </c>
    </row>
    <row r="4549" spans="1:41" ht="14.25" x14ac:dyDescent="0.45">
      <c r="A4549" s="150">
        <v>2021</v>
      </c>
      <c r="B4549" s="5" t="s">
        <v>4980</v>
      </c>
      <c r="C4549" s="5" t="s">
        <v>171</v>
      </c>
      <c r="D4549" s="5" t="s">
        <v>84</v>
      </c>
      <c r="E4549" s="5" t="s">
        <v>217</v>
      </c>
      <c r="F4549" s="5" t="s">
        <v>220</v>
      </c>
      <c r="G4549" s="5" t="s">
        <v>87</v>
      </c>
      <c r="H4549" s="5" t="s">
        <v>131</v>
      </c>
      <c r="I4549" s="150">
        <v>0</v>
      </c>
      <c r="J4549" s="150">
        <v>0</v>
      </c>
      <c r="K4549" s="150"/>
      <c r="L4549" s="150"/>
      <c r="M4549" s="150"/>
      <c r="N4549" s="150">
        <v>0</v>
      </c>
      <c r="O4549" s="150"/>
      <c r="P4549" s="150"/>
      <c r="Q4549" s="150">
        <v>0</v>
      </c>
      <c r="R4549" s="150"/>
      <c r="S4549" s="150">
        <v>0</v>
      </c>
      <c r="T4549" s="150"/>
      <c r="U4549" s="150"/>
      <c r="V4549" s="150">
        <v>0</v>
      </c>
      <c r="W4549" s="150"/>
      <c r="X4549" s="150">
        <v>84.278491189791069</v>
      </c>
      <c r="Y4549" s="150"/>
      <c r="Z4549" s="150"/>
      <c r="AA4549" s="150"/>
      <c r="AB4549" s="150"/>
      <c r="AC4549" s="150">
        <v>0</v>
      </c>
      <c r="AD4549" s="150"/>
      <c r="AE4549" s="150"/>
      <c r="AF4549" s="150">
        <v>0</v>
      </c>
      <c r="AG4549" s="150">
        <v>0</v>
      </c>
      <c r="AH4549" s="150"/>
      <c r="AI4549" s="150">
        <v>0</v>
      </c>
      <c r="AJ4549" s="150"/>
      <c r="AK4549" s="150"/>
      <c r="AL4549" s="150">
        <v>84.278488159179688</v>
      </c>
      <c r="AM4549" s="150">
        <v>0</v>
      </c>
      <c r="AN4549" s="150">
        <v>84.278488159179688</v>
      </c>
      <c r="AO4549" s="5" t="s">
        <v>5777</v>
      </c>
    </row>
    <row r="4550" spans="1:41" ht="14.25" x14ac:dyDescent="0.45">
      <c r="A4550" s="150">
        <v>2021</v>
      </c>
      <c r="B4550" s="5" t="s">
        <v>1476</v>
      </c>
      <c r="C4550" s="5" t="s">
        <v>171</v>
      </c>
      <c r="D4550" s="5" t="s">
        <v>84</v>
      </c>
      <c r="E4550" s="5" t="s">
        <v>217</v>
      </c>
      <c r="F4550" s="5" t="s">
        <v>220</v>
      </c>
      <c r="G4550" s="5" t="s">
        <v>87</v>
      </c>
      <c r="H4550" s="5" t="s">
        <v>131</v>
      </c>
      <c r="I4550" s="150"/>
      <c r="J4550" s="150"/>
      <c r="K4550" s="150"/>
      <c r="L4550" s="150"/>
      <c r="M4550" s="150"/>
      <c r="N4550" s="150">
        <v>0</v>
      </c>
      <c r="O4550" s="150"/>
      <c r="P4550" s="150"/>
      <c r="Q4550" s="150">
        <v>0</v>
      </c>
      <c r="R4550" s="150">
        <v>0</v>
      </c>
      <c r="S4550" s="150">
        <v>0</v>
      </c>
      <c r="T4550" s="150"/>
      <c r="U4550" s="150"/>
      <c r="V4550" s="150">
        <v>0</v>
      </c>
      <c r="W4550" s="150"/>
      <c r="X4550" s="150"/>
      <c r="Y4550" s="150"/>
      <c r="Z4550" s="150"/>
      <c r="AA4550" s="150">
        <v>0</v>
      </c>
      <c r="AB4550" s="150"/>
      <c r="AC4550" s="150"/>
      <c r="AD4550" s="150"/>
      <c r="AE4550" s="150"/>
      <c r="AF4550" s="150"/>
      <c r="AG4550" s="150">
        <v>2311.4179570643864</v>
      </c>
      <c r="AH4550" s="150"/>
      <c r="AI4550" s="150"/>
      <c r="AJ4550" s="150"/>
      <c r="AK4550" s="150"/>
      <c r="AL4550" s="150">
        <v>2311.41796875</v>
      </c>
      <c r="AM4550" s="150">
        <v>2311.41796875</v>
      </c>
      <c r="AN4550" s="150">
        <v>0</v>
      </c>
      <c r="AO4550" s="5" t="s">
        <v>2931</v>
      </c>
    </row>
    <row r="4551" spans="1:41" ht="14.25" x14ac:dyDescent="0.45">
      <c r="A4551" s="150">
        <v>2021</v>
      </c>
      <c r="B4551" s="5" t="s">
        <v>582</v>
      </c>
      <c r="C4551" s="5" t="s">
        <v>171</v>
      </c>
      <c r="D4551" s="5" t="s">
        <v>84</v>
      </c>
      <c r="E4551" s="5" t="s">
        <v>217</v>
      </c>
      <c r="F4551" s="5" t="s">
        <v>220</v>
      </c>
      <c r="G4551" s="5" t="s">
        <v>87</v>
      </c>
      <c r="H4551" s="5" t="s">
        <v>131</v>
      </c>
      <c r="I4551" s="150">
        <v>0</v>
      </c>
      <c r="J4551" s="150"/>
      <c r="K4551" s="150"/>
      <c r="L4551" s="150"/>
      <c r="M4551" s="150"/>
      <c r="N4551" s="150">
        <v>0</v>
      </c>
      <c r="O4551" s="150">
        <v>0</v>
      </c>
      <c r="P4551" s="150"/>
      <c r="Q4551" s="150">
        <v>0</v>
      </c>
      <c r="R4551" s="150"/>
      <c r="S4551" s="150">
        <v>0</v>
      </c>
      <c r="T4551" s="150"/>
      <c r="U4551" s="150"/>
      <c r="V4551" s="150">
        <v>0</v>
      </c>
      <c r="W4551" s="150"/>
      <c r="X4551" s="150">
        <v>111.6467926133458</v>
      </c>
      <c r="Y4551" s="150">
        <v>0</v>
      </c>
      <c r="Z4551" s="150"/>
      <c r="AA4551" s="150"/>
      <c r="AB4551" s="150">
        <v>0</v>
      </c>
      <c r="AC4551" s="150">
        <v>0</v>
      </c>
      <c r="AD4551" s="150"/>
      <c r="AE4551" s="150"/>
      <c r="AF4551" s="150">
        <v>0</v>
      </c>
      <c r="AG4551" s="150">
        <v>5856.9907404961205</v>
      </c>
      <c r="AH4551" s="150"/>
      <c r="AI4551" s="150">
        <v>0</v>
      </c>
      <c r="AJ4551" s="150"/>
      <c r="AK4551" s="150"/>
      <c r="AL4551" s="150">
        <v>5968.6376953125</v>
      </c>
      <c r="AM4551" s="150">
        <v>5856.99072265625</v>
      </c>
      <c r="AN4551" s="150">
        <v>111.64678955078125</v>
      </c>
      <c r="AO4551" s="5" t="s">
        <v>1093</v>
      </c>
    </row>
    <row r="4552" spans="1:41" ht="14.25" x14ac:dyDescent="0.45">
      <c r="A4552" s="150">
        <v>2021</v>
      </c>
      <c r="B4552" s="5" t="s">
        <v>1478</v>
      </c>
      <c r="C4552" s="5" t="s">
        <v>171</v>
      </c>
      <c r="D4552" s="5" t="s">
        <v>84</v>
      </c>
      <c r="E4552" s="5" t="s">
        <v>217</v>
      </c>
      <c r="F4552" s="5" t="s">
        <v>220</v>
      </c>
      <c r="G4552" s="5" t="s">
        <v>87</v>
      </c>
      <c r="H4552" s="5" t="s">
        <v>131</v>
      </c>
      <c r="I4552" s="150">
        <v>0</v>
      </c>
      <c r="J4552" s="150"/>
      <c r="K4552" s="150"/>
      <c r="L4552" s="150"/>
      <c r="M4552" s="150"/>
      <c r="N4552" s="150">
        <v>0</v>
      </c>
      <c r="O4552" s="150"/>
      <c r="P4552" s="150"/>
      <c r="Q4552" s="150">
        <v>0</v>
      </c>
      <c r="R4552" s="150"/>
      <c r="S4552" s="150">
        <v>0</v>
      </c>
      <c r="T4552" s="150"/>
      <c r="U4552" s="150"/>
      <c r="V4552" s="150">
        <v>0</v>
      </c>
      <c r="W4552" s="150">
        <v>0</v>
      </c>
      <c r="X4552" s="150">
        <v>59.877384732727712</v>
      </c>
      <c r="Y4552" s="150">
        <v>0</v>
      </c>
      <c r="Z4552" s="150">
        <v>0</v>
      </c>
      <c r="AA4552" s="150"/>
      <c r="AB4552" s="150"/>
      <c r="AC4552" s="150"/>
      <c r="AD4552" s="150"/>
      <c r="AE4552" s="150"/>
      <c r="AF4552" s="150">
        <v>503.67168157312204</v>
      </c>
      <c r="AG4552" s="150"/>
      <c r="AH4552" s="150">
        <v>0</v>
      </c>
      <c r="AI4552" s="150">
        <v>0</v>
      </c>
      <c r="AJ4552" s="150">
        <v>0</v>
      </c>
      <c r="AK4552" s="150"/>
      <c r="AL4552" s="150">
        <v>563.549072265625</v>
      </c>
      <c r="AM4552" s="150">
        <v>503.67169189453125</v>
      </c>
      <c r="AN4552" s="150">
        <v>59.877384185791016</v>
      </c>
      <c r="AO4552" s="5" t="s">
        <v>2932</v>
      </c>
    </row>
    <row r="4553" spans="1:41" ht="14.25" x14ac:dyDescent="0.45">
      <c r="A4553" s="150">
        <v>2021</v>
      </c>
      <c r="B4553" s="5" t="s">
        <v>4024</v>
      </c>
      <c r="C4553" s="5" t="s">
        <v>171</v>
      </c>
      <c r="D4553" s="5" t="s">
        <v>84</v>
      </c>
      <c r="E4553" s="5" t="s">
        <v>217</v>
      </c>
      <c r="F4553" s="5" t="s">
        <v>220</v>
      </c>
      <c r="G4553" s="5" t="s">
        <v>87</v>
      </c>
      <c r="H4553" s="5" t="s">
        <v>131</v>
      </c>
      <c r="I4553" s="150">
        <v>0</v>
      </c>
      <c r="J4553" s="150"/>
      <c r="K4553" s="150"/>
      <c r="L4553" s="150"/>
      <c r="M4553" s="150">
        <v>0</v>
      </c>
      <c r="N4553" s="150">
        <v>0</v>
      </c>
      <c r="O4553" s="150"/>
      <c r="P4553" s="150"/>
      <c r="Q4553" s="150">
        <v>0</v>
      </c>
      <c r="R4553" s="150"/>
      <c r="S4553" s="150">
        <v>0</v>
      </c>
      <c r="T4553" s="150"/>
      <c r="U4553" s="150"/>
      <c r="V4553" s="150">
        <v>0</v>
      </c>
      <c r="W4553" s="150"/>
      <c r="X4553" s="150">
        <v>81.14116107152222</v>
      </c>
      <c r="Y4553" s="150">
        <v>0</v>
      </c>
      <c r="Z4553" s="150"/>
      <c r="AA4553" s="150"/>
      <c r="AB4553" s="150"/>
      <c r="AC4553" s="150">
        <v>0</v>
      </c>
      <c r="AD4553" s="150"/>
      <c r="AE4553" s="150"/>
      <c r="AF4553" s="150">
        <v>0</v>
      </c>
      <c r="AG4553" s="150">
        <v>5754.5311431923556</v>
      </c>
      <c r="AH4553" s="150"/>
      <c r="AI4553" s="150">
        <v>0</v>
      </c>
      <c r="AJ4553" s="150"/>
      <c r="AK4553" s="150"/>
      <c r="AL4553" s="150">
        <v>5835.67236328125</v>
      </c>
      <c r="AM4553" s="150">
        <v>5754.53125</v>
      </c>
      <c r="AN4553" s="150">
        <v>81.141159057617188</v>
      </c>
      <c r="AO4553" s="5" t="s">
        <v>4510</v>
      </c>
    </row>
    <row r="4554" spans="1:41" ht="14.25" x14ac:dyDescent="0.45">
      <c r="A4554" s="150">
        <v>2021</v>
      </c>
      <c r="B4554" s="5" t="s">
        <v>6344</v>
      </c>
      <c r="C4554" s="5" t="s">
        <v>171</v>
      </c>
      <c r="D4554" s="5" t="s">
        <v>84</v>
      </c>
      <c r="E4554" s="5" t="s">
        <v>217</v>
      </c>
      <c r="F4554" s="5" t="s">
        <v>220</v>
      </c>
      <c r="G4554" s="5" t="s">
        <v>87</v>
      </c>
      <c r="H4554" s="5" t="s">
        <v>131</v>
      </c>
      <c r="I4554" s="150"/>
      <c r="J4554" s="150"/>
      <c r="K4554" s="150"/>
      <c r="L4554" s="150"/>
      <c r="M4554" s="150"/>
      <c r="N4554" s="150">
        <v>0</v>
      </c>
      <c r="O4554" s="150"/>
      <c r="P4554" s="150"/>
      <c r="Q4554" s="150">
        <v>0</v>
      </c>
      <c r="R4554" s="150"/>
      <c r="S4554" s="150">
        <v>0</v>
      </c>
      <c r="T4554" s="150">
        <v>0</v>
      </c>
      <c r="U4554" s="150"/>
      <c r="V4554" s="150">
        <v>0</v>
      </c>
      <c r="W4554" s="150">
        <v>20.481851417355291</v>
      </c>
      <c r="X4554" s="150"/>
      <c r="Y4554" s="150"/>
      <c r="Z4554" s="150"/>
      <c r="AA4554" s="150"/>
      <c r="AB4554" s="150"/>
      <c r="AC4554" s="150"/>
      <c r="AD4554" s="150"/>
      <c r="AE4554" s="150"/>
      <c r="AF4554" s="150">
        <v>0</v>
      </c>
      <c r="AG4554" s="150">
        <v>0</v>
      </c>
      <c r="AH4554" s="150"/>
      <c r="AI4554" s="150">
        <v>0</v>
      </c>
      <c r="AJ4554" s="150"/>
      <c r="AK4554" s="150"/>
      <c r="AL4554" s="150">
        <v>20.481851577758789</v>
      </c>
      <c r="AM4554" s="150">
        <v>0</v>
      </c>
      <c r="AN4554" s="150">
        <v>20.481851577758789</v>
      </c>
      <c r="AO4554" s="5" t="s">
        <v>6753</v>
      </c>
    </row>
    <row r="4555" spans="1:41" ht="14.25" x14ac:dyDescent="0.45">
      <c r="A4555" s="150">
        <v>2021</v>
      </c>
      <c r="B4555" s="5" t="s">
        <v>7352</v>
      </c>
      <c r="C4555" s="5" t="s">
        <v>171</v>
      </c>
      <c r="D4555" s="5" t="s">
        <v>84</v>
      </c>
      <c r="E4555" s="5" t="s">
        <v>217</v>
      </c>
      <c r="F4555" s="5" t="s">
        <v>220</v>
      </c>
      <c r="G4555" s="5" t="s">
        <v>87</v>
      </c>
      <c r="H4555" s="5" t="s">
        <v>131</v>
      </c>
      <c r="I4555" s="150"/>
      <c r="J4555" s="150"/>
      <c r="K4555" s="150"/>
      <c r="L4555" s="150"/>
      <c r="M4555" s="150"/>
      <c r="N4555" s="150">
        <v>0</v>
      </c>
      <c r="O4555" s="150"/>
      <c r="P4555" s="150"/>
      <c r="Q4555" s="150">
        <v>0</v>
      </c>
      <c r="R4555" s="150"/>
      <c r="S4555" s="150"/>
      <c r="T4555" s="150">
        <v>0</v>
      </c>
      <c r="U4555" s="150"/>
      <c r="V4555" s="150">
        <v>0</v>
      </c>
      <c r="W4555" s="150"/>
      <c r="X4555" s="150">
        <v>50</v>
      </c>
      <c r="Y4555" s="150">
        <v>585.35824367548696</v>
      </c>
      <c r="Z4555" s="150"/>
      <c r="AA4555" s="150"/>
      <c r="AB4555" s="150"/>
      <c r="AC4555" s="150"/>
      <c r="AD4555" s="150"/>
      <c r="AE4555" s="150"/>
      <c r="AF4555" s="150">
        <v>0</v>
      </c>
      <c r="AG4555" s="150"/>
      <c r="AH4555" s="150">
        <v>0</v>
      </c>
      <c r="AI4555" s="150">
        <v>0</v>
      </c>
      <c r="AJ4555" s="150"/>
      <c r="AK4555" s="150"/>
      <c r="AL4555" s="150">
        <v>635.35821533203125</v>
      </c>
      <c r="AM4555" s="150">
        <v>585.35821533203125</v>
      </c>
      <c r="AN4555" s="150">
        <v>50</v>
      </c>
      <c r="AO4555" s="5" t="s">
        <v>7674</v>
      </c>
    </row>
    <row r="4556" spans="1:41" ht="14.25" x14ac:dyDescent="0.45">
      <c r="A4556" s="150">
        <v>2021</v>
      </c>
      <c r="B4556" s="5" t="s">
        <v>582</v>
      </c>
      <c r="C4556" s="5" t="s">
        <v>171</v>
      </c>
      <c r="D4556" s="5" t="s">
        <v>84</v>
      </c>
      <c r="E4556" s="5" t="s">
        <v>89</v>
      </c>
      <c r="F4556" s="5" t="s">
        <v>90</v>
      </c>
      <c r="G4556" s="5" t="s">
        <v>87</v>
      </c>
      <c r="H4556" s="5" t="s">
        <v>131</v>
      </c>
      <c r="I4556" s="150">
        <v>10686.830988949459</v>
      </c>
      <c r="J4556" s="150">
        <v>37983.355314986373</v>
      </c>
      <c r="K4556" s="150">
        <v>945.64833343503881</v>
      </c>
      <c r="L4556" s="150">
        <v>1945.4453612875504</v>
      </c>
      <c r="M4556" s="150">
        <v>22087.084982698198</v>
      </c>
      <c r="N4556" s="150">
        <v>15417.298893169364</v>
      </c>
      <c r="O4556" s="150">
        <v>9197.4627754874255</v>
      </c>
      <c r="P4556" s="150">
        <v>8569.8818634183554</v>
      </c>
      <c r="Q4556" s="150">
        <v>4087.1240316887429</v>
      </c>
      <c r="R4556" s="150">
        <v>7401.2985492897596</v>
      </c>
      <c r="S4556" s="150">
        <v>24363.413252101629</v>
      </c>
      <c r="T4556" s="150">
        <v>10517.127864177173</v>
      </c>
      <c r="U4556" s="150">
        <v>1722.4308930423922</v>
      </c>
      <c r="V4556" s="150">
        <v>9585.9936137818695</v>
      </c>
      <c r="W4556" s="150">
        <v>5132.4030564355062</v>
      </c>
      <c r="X4556" s="150">
        <v>12318.143380620777</v>
      </c>
      <c r="Y4556" s="150">
        <v>46761.584384210684</v>
      </c>
      <c r="Z4556" s="150">
        <v>15101.069665069859</v>
      </c>
      <c r="AA4556" s="150">
        <v>210897.32187174499</v>
      </c>
      <c r="AB4556" s="150">
        <v>1238.1629300820048</v>
      </c>
      <c r="AC4556" s="150">
        <v>11864.114162298805</v>
      </c>
      <c r="AD4556" s="150">
        <v>16084.631948098649</v>
      </c>
      <c r="AE4556" s="150">
        <v>15211.388450066139</v>
      </c>
      <c r="AF4556" s="150">
        <v>32922.334194542374</v>
      </c>
      <c r="AG4556" s="150">
        <v>178659.43047572821</v>
      </c>
      <c r="AH4556" s="150">
        <v>31824.588430147051</v>
      </c>
      <c r="AI4556" s="150">
        <v>3862.9790244217643</v>
      </c>
      <c r="AJ4556" s="150">
        <v>40063.335061373</v>
      </c>
      <c r="AK4556" s="150">
        <v>2818.9698666943677</v>
      </c>
      <c r="AL4556" s="150">
        <v>789270.8125</v>
      </c>
      <c r="AM4556" s="150">
        <v>648880.1875</v>
      </c>
      <c r="AN4556" s="150">
        <v>140390.625</v>
      </c>
      <c r="AO4556" s="5" t="s">
        <v>1094</v>
      </c>
    </row>
    <row r="4557" spans="1:41" ht="14.25" x14ac:dyDescent="0.45">
      <c r="A4557" s="150">
        <v>2021</v>
      </c>
      <c r="B4557" s="5" t="s">
        <v>7352</v>
      </c>
      <c r="C4557" s="5" t="s">
        <v>171</v>
      </c>
      <c r="D4557" s="5" t="s">
        <v>84</v>
      </c>
      <c r="E4557" s="5" t="s">
        <v>89</v>
      </c>
      <c r="F4557" s="5" t="s">
        <v>90</v>
      </c>
      <c r="G4557" s="5" t="s">
        <v>87</v>
      </c>
      <c r="H4557" s="5" t="s">
        <v>131</v>
      </c>
      <c r="I4557" s="150">
        <v>17092.156862745102</v>
      </c>
      <c r="J4557" s="150">
        <v>66259.820510983584</v>
      </c>
      <c r="K4557" s="150">
        <v>1335.9340608</v>
      </c>
      <c r="L4557" s="150">
        <v>3781.9989999999998</v>
      </c>
      <c r="M4557" s="150">
        <v>47679.289381914503</v>
      </c>
      <c r="N4557" s="150">
        <v>21169.942973571771</v>
      </c>
      <c r="O4557" s="150">
        <v>9445.8740899999993</v>
      </c>
      <c r="P4557" s="150">
        <v>11108.602000000001</v>
      </c>
      <c r="Q4557" s="150">
        <v>4642.0290235853035</v>
      </c>
      <c r="R4557" s="150">
        <v>8112.6342419057864</v>
      </c>
      <c r="S4557" s="150">
        <v>21902.994999999999</v>
      </c>
      <c r="T4557" s="150">
        <v>8880</v>
      </c>
      <c r="U4557" s="150">
        <v>1490</v>
      </c>
      <c r="V4557" s="150">
        <v>9706</v>
      </c>
      <c r="W4557" s="150">
        <v>8034</v>
      </c>
      <c r="X4557" s="150">
        <v>25203.8</v>
      </c>
      <c r="Y4557" s="150">
        <v>64937</v>
      </c>
      <c r="Z4557" s="150">
        <v>15770.396231975799</v>
      </c>
      <c r="AA4557" s="150">
        <v>211595</v>
      </c>
      <c r="AB4557" s="150">
        <v>1934</v>
      </c>
      <c r="AC4557" s="150">
        <v>25165.454274112151</v>
      </c>
      <c r="AD4557" s="150">
        <v>24002.775106911951</v>
      </c>
      <c r="AE4557" s="150">
        <v>12257.926973808</v>
      </c>
      <c r="AF4557" s="150">
        <v>48067.793773731799</v>
      </c>
      <c r="AG4557" s="150">
        <v>279991</v>
      </c>
      <c r="AH4557" s="150">
        <v>45029.610910000003</v>
      </c>
      <c r="AI4557" s="150">
        <v>13657</v>
      </c>
      <c r="AJ4557" s="150">
        <v>46404.621912848866</v>
      </c>
      <c r="AK4557" s="150">
        <v>4307</v>
      </c>
      <c r="AL4557" s="150">
        <v>1058964.625</v>
      </c>
      <c r="AM4557" s="150">
        <v>847552.375</v>
      </c>
      <c r="AN4557" s="150">
        <v>211412.28125</v>
      </c>
      <c r="AO4557" s="5" t="s">
        <v>7675</v>
      </c>
    </row>
    <row r="4558" spans="1:41" ht="14.25" x14ac:dyDescent="0.45">
      <c r="A4558" s="150">
        <v>2021</v>
      </c>
      <c r="B4558" s="5" t="s">
        <v>4024</v>
      </c>
      <c r="C4558" s="5" t="s">
        <v>171</v>
      </c>
      <c r="D4558" s="5" t="s">
        <v>84</v>
      </c>
      <c r="E4558" s="5" t="s">
        <v>89</v>
      </c>
      <c r="F4558" s="5" t="s">
        <v>90</v>
      </c>
      <c r="G4558" s="5" t="s">
        <v>87</v>
      </c>
      <c r="H4558" s="5" t="s">
        <v>131</v>
      </c>
      <c r="I4558" s="150">
        <v>14196.457541073527</v>
      </c>
      <c r="J4558" s="150">
        <v>62248.523598165884</v>
      </c>
      <c r="K4558" s="150">
        <v>983.92853797475459</v>
      </c>
      <c r="L4558" s="150">
        <v>2258.4289831573683</v>
      </c>
      <c r="M4558" s="150">
        <v>26166.942563418292</v>
      </c>
      <c r="N4558" s="150">
        <v>16501.280653836602</v>
      </c>
      <c r="O4558" s="150">
        <v>9191.6707261820357</v>
      </c>
      <c r="P4558" s="150">
        <v>10214.062338268986</v>
      </c>
      <c r="Q4558" s="150">
        <v>6517.6836408260369</v>
      </c>
      <c r="R4558" s="150">
        <v>7893.2077592766609</v>
      </c>
      <c r="S4558" s="150">
        <v>14940.972508691635</v>
      </c>
      <c r="T4558" s="150">
        <v>10061.503972868755</v>
      </c>
      <c r="U4558" s="150">
        <v>1582.5231114315882</v>
      </c>
      <c r="V4558" s="150">
        <v>8038.3843568188004</v>
      </c>
      <c r="W4558" s="150">
        <v>4861.9783714056111</v>
      </c>
      <c r="X4558" s="150">
        <v>14384.359755272502</v>
      </c>
      <c r="Y4558" s="150">
        <v>48380.146818358211</v>
      </c>
      <c r="Z4558" s="150">
        <v>17326.342594139041</v>
      </c>
      <c r="AA4558" s="150">
        <v>205242.78034289877</v>
      </c>
      <c r="AB4558" s="150">
        <v>1247.4512277278111</v>
      </c>
      <c r="AC4558" s="150">
        <v>13317.470240702898</v>
      </c>
      <c r="AD4558" s="150">
        <v>18389.77571994242</v>
      </c>
      <c r="AE4558" s="150">
        <v>16352.648661280777</v>
      </c>
      <c r="AF4558" s="150">
        <v>34719.588780286926</v>
      </c>
      <c r="AG4558" s="150">
        <v>193891.67285006662</v>
      </c>
      <c r="AH4558" s="150">
        <v>31478.442967160139</v>
      </c>
      <c r="AI4558" s="150">
        <v>4332.938001219286</v>
      </c>
      <c r="AJ4558" s="150">
        <v>37179.961885119097</v>
      </c>
      <c r="AK4558" s="150">
        <v>2731.6442345264859</v>
      </c>
      <c r="AL4558" s="150">
        <v>834632.6875</v>
      </c>
      <c r="AM4558" s="150">
        <v>695861.125</v>
      </c>
      <c r="AN4558" s="150">
        <v>138771.609375</v>
      </c>
      <c r="AO4558" s="5" t="s">
        <v>4511</v>
      </c>
    </row>
    <row r="4559" spans="1:41" ht="14.25" x14ac:dyDescent="0.45">
      <c r="A4559" s="150">
        <v>2021</v>
      </c>
      <c r="B4559" s="5" t="s">
        <v>1477</v>
      </c>
      <c r="C4559" s="5" t="s">
        <v>171</v>
      </c>
      <c r="D4559" s="5" t="s">
        <v>84</v>
      </c>
      <c r="E4559" s="5" t="s">
        <v>89</v>
      </c>
      <c r="F4559" s="5" t="s">
        <v>90</v>
      </c>
      <c r="G4559" s="5" t="s">
        <v>87</v>
      </c>
      <c r="H4559" s="5" t="s">
        <v>131</v>
      </c>
      <c r="I4559" s="150">
        <v>10496.012791528101</v>
      </c>
      <c r="J4559" s="150">
        <v>20336.744355737032</v>
      </c>
      <c r="K4559" s="150">
        <v>984.14941447902436</v>
      </c>
      <c r="L4559" s="150">
        <v>3344.9222870425633</v>
      </c>
      <c r="M4559" s="150">
        <v>38704.419061185472</v>
      </c>
      <c r="N4559" s="150">
        <v>13392.494947780342</v>
      </c>
      <c r="O4559" s="150">
        <v>8806.3586763080893</v>
      </c>
      <c r="P4559" s="150">
        <v>9632.1468299200133</v>
      </c>
      <c r="Q4559" s="150">
        <v>4612.8354150815394</v>
      </c>
      <c r="R4559" s="150">
        <v>7586.805281209814</v>
      </c>
      <c r="S4559" s="150">
        <v>18694.565820023672</v>
      </c>
      <c r="T4559" s="150">
        <v>10179.424967834246</v>
      </c>
      <c r="U4559" s="150">
        <v>2154.4572121787796</v>
      </c>
      <c r="V4559" s="150">
        <v>6947.1462884730163</v>
      </c>
      <c r="W4559" s="150">
        <v>7422.6208851068577</v>
      </c>
      <c r="X4559" s="150">
        <v>12336.878405721256</v>
      </c>
      <c r="Y4559" s="150">
        <v>55598.513307134279</v>
      </c>
      <c r="Z4559" s="150">
        <v>13456.761090268008</v>
      </c>
      <c r="AA4559" s="150">
        <v>177592.70299330537</v>
      </c>
      <c r="AB4559" s="150">
        <v>0</v>
      </c>
      <c r="AC4559" s="150">
        <v>12388.662545011739</v>
      </c>
      <c r="AD4559" s="150">
        <v>20885.77599189751</v>
      </c>
      <c r="AE4559" s="150">
        <v>23393.443064037947</v>
      </c>
      <c r="AF4559" s="150">
        <v>33297.777407840549</v>
      </c>
      <c r="AG4559" s="150">
        <v>201314.28420370808</v>
      </c>
      <c r="AH4559" s="150">
        <v>39093.537144863629</v>
      </c>
      <c r="AI4559" s="150">
        <v>3947.2691575911713</v>
      </c>
      <c r="AJ4559" s="150">
        <v>45113.113666044439</v>
      </c>
      <c r="AK4559" s="150">
        <v>3462.4865166131726</v>
      </c>
      <c r="AL4559" s="150">
        <v>805176.3125</v>
      </c>
      <c r="AM4559" s="150">
        <v>640658.875</v>
      </c>
      <c r="AN4559" s="150">
        <v>164517.46875</v>
      </c>
      <c r="AO4559" s="5" t="s">
        <v>2935</v>
      </c>
    </row>
    <row r="4560" spans="1:41" ht="14.25" x14ac:dyDescent="0.45">
      <c r="A4560" s="150">
        <v>2021</v>
      </c>
      <c r="B4560" s="5" t="s">
        <v>6344</v>
      </c>
      <c r="C4560" s="5" t="s">
        <v>171</v>
      </c>
      <c r="D4560" s="5" t="s">
        <v>84</v>
      </c>
      <c r="E4560" s="5" t="s">
        <v>89</v>
      </c>
      <c r="F4560" s="5" t="s">
        <v>90</v>
      </c>
      <c r="G4560" s="5" t="s">
        <v>87</v>
      </c>
      <c r="H4560" s="5" t="s">
        <v>131</v>
      </c>
      <c r="I4560" s="150">
        <v>17432.10374131109</v>
      </c>
      <c r="J4560" s="150">
        <v>75794.073053454005</v>
      </c>
      <c r="K4560" s="150">
        <v>1262.1877573744812</v>
      </c>
      <c r="L4560" s="150">
        <v>2821.3750327406915</v>
      </c>
      <c r="M4560" s="150">
        <v>53002.935097832022</v>
      </c>
      <c r="N4560" s="150">
        <v>16968.61036484853</v>
      </c>
      <c r="O4560" s="150">
        <v>9789.5539769684419</v>
      </c>
      <c r="P4560" s="150">
        <v>11763.586482654102</v>
      </c>
      <c r="Q4560" s="150">
        <v>4825.7748922441488</v>
      </c>
      <c r="R4560" s="150">
        <v>8118.2539021330831</v>
      </c>
      <c r="S4560" s="150">
        <v>26196.716033492041</v>
      </c>
      <c r="T4560" s="150">
        <v>10645.442274170413</v>
      </c>
      <c r="U4560" s="150">
        <v>1520.7774677386303</v>
      </c>
      <c r="V4560" s="150">
        <v>13918.442130663789</v>
      </c>
      <c r="W4560" s="150">
        <v>9215.8090452390134</v>
      </c>
      <c r="X4560" s="150">
        <v>20315.948420874713</v>
      </c>
      <c r="Y4560" s="150">
        <v>73495.260934002159</v>
      </c>
      <c r="Z4560" s="150">
        <v>16202.698842167169</v>
      </c>
      <c r="AA4560" s="150">
        <v>207967.5988289713</v>
      </c>
      <c r="AB4560" s="150">
        <v>1968.3059212078435</v>
      </c>
      <c r="AC4560" s="150">
        <v>16442.49454862162</v>
      </c>
      <c r="AD4560" s="150">
        <v>17568.844980572358</v>
      </c>
      <c r="AE4560" s="150">
        <v>14898.962918490075</v>
      </c>
      <c r="AF4560" s="150">
        <v>43576.414008565218</v>
      </c>
      <c r="AG4560" s="150">
        <v>281506.66225041461</v>
      </c>
      <c r="AH4560" s="150">
        <v>43443.871598528865</v>
      </c>
      <c r="AI4560" s="150">
        <v>6651.4812477861315</v>
      </c>
      <c r="AJ4560" s="150">
        <v>41490.1023404808</v>
      </c>
      <c r="AK4560" s="150">
        <v>3506.4929626512262</v>
      </c>
      <c r="AL4560" s="150">
        <v>1052310.875</v>
      </c>
      <c r="AM4560" s="150">
        <v>848743.25</v>
      </c>
      <c r="AN4560" s="150">
        <v>203567.609375</v>
      </c>
      <c r="AO4560" s="5" t="s">
        <v>6754</v>
      </c>
    </row>
    <row r="4561" spans="1:41" ht="14.25" x14ac:dyDescent="0.45">
      <c r="A4561" s="150">
        <v>2021</v>
      </c>
      <c r="B4561" s="5" t="s">
        <v>1478</v>
      </c>
      <c r="C4561" s="5" t="s">
        <v>171</v>
      </c>
      <c r="D4561" s="5" t="s">
        <v>84</v>
      </c>
      <c r="E4561" s="5" t="s">
        <v>89</v>
      </c>
      <c r="F4561" s="5" t="s">
        <v>90</v>
      </c>
      <c r="G4561" s="5" t="s">
        <v>87</v>
      </c>
      <c r="H4561" s="5" t="s">
        <v>131</v>
      </c>
      <c r="I4561" s="150">
        <v>8713.3109667798199</v>
      </c>
      <c r="J4561" s="150">
        <v>22280.609838769476</v>
      </c>
      <c r="K4561" s="150">
        <v>955.73517938776922</v>
      </c>
      <c r="L4561" s="150">
        <v>3129.74484045296</v>
      </c>
      <c r="M4561" s="150">
        <v>20347.670342385838</v>
      </c>
      <c r="N4561" s="150">
        <v>17696.042529140883</v>
      </c>
      <c r="O4561" s="150">
        <v>9269.1426400240689</v>
      </c>
      <c r="P4561" s="150">
        <v>11226.119032220216</v>
      </c>
      <c r="Q4561" s="150">
        <v>5485.6838728075973</v>
      </c>
      <c r="R4561" s="150">
        <v>6115.6067143728214</v>
      </c>
      <c r="S4561" s="150">
        <v>20084.076597342781</v>
      </c>
      <c r="T4561" s="150">
        <v>11319.128690821412</v>
      </c>
      <c r="U4561" s="150">
        <v>2092.2540011416586</v>
      </c>
      <c r="V4561" s="150">
        <v>5848.4084049523854</v>
      </c>
      <c r="W4561" s="150">
        <v>4688.8598198397549</v>
      </c>
      <c r="X4561" s="150">
        <v>14062.114419506792</v>
      </c>
      <c r="Y4561" s="150">
        <v>46100.497817986223</v>
      </c>
      <c r="Z4561" s="150">
        <v>15050.693640549927</v>
      </c>
      <c r="AA4561" s="150">
        <v>175228.7862154046</v>
      </c>
      <c r="AB4561" s="150">
        <v>0</v>
      </c>
      <c r="AC4561" s="150">
        <v>12920.163596961957</v>
      </c>
      <c r="AD4561" s="150">
        <v>18571.820819253815</v>
      </c>
      <c r="AE4561" s="150">
        <v>22780.589936476699</v>
      </c>
      <c r="AF4561" s="150">
        <v>32665.054166419948</v>
      </c>
      <c r="AG4561" s="150">
        <v>145724.43328406956</v>
      </c>
      <c r="AH4561" s="150">
        <v>36234.35499859113</v>
      </c>
      <c r="AI4561" s="150">
        <v>3984.1490610622668</v>
      </c>
      <c r="AJ4561" s="150">
        <v>47738.198484102999</v>
      </c>
      <c r="AK4561" s="150">
        <v>2878.605271025885</v>
      </c>
      <c r="AL4561" s="150">
        <v>723191.8125</v>
      </c>
      <c r="AM4561" s="150">
        <v>580796.1875</v>
      </c>
      <c r="AN4561" s="150">
        <v>142395.671875</v>
      </c>
      <c r="AO4561" s="5" t="s">
        <v>2933</v>
      </c>
    </row>
    <row r="4562" spans="1:41" ht="14.25" x14ac:dyDescent="0.45">
      <c r="A4562" s="150">
        <v>2021</v>
      </c>
      <c r="B4562" s="5" t="s">
        <v>4980</v>
      </c>
      <c r="C4562" s="5" t="s">
        <v>171</v>
      </c>
      <c r="D4562" s="5" t="s">
        <v>84</v>
      </c>
      <c r="E4562" s="5" t="s">
        <v>89</v>
      </c>
      <c r="F4562" s="5" t="s">
        <v>90</v>
      </c>
      <c r="G4562" s="5" t="s">
        <v>87</v>
      </c>
      <c r="H4562" s="5" t="s">
        <v>131</v>
      </c>
      <c r="I4562" s="150">
        <v>18225.223719792317</v>
      </c>
      <c r="J4562" s="150">
        <v>70333.650865903866</v>
      </c>
      <c r="K4562" s="150">
        <v>1201.420442863528</v>
      </c>
      <c r="L4562" s="150">
        <v>2575.8667351019767</v>
      </c>
      <c r="M4562" s="150">
        <v>30161.165034546477</v>
      </c>
      <c r="N4562" s="150">
        <v>18479.770776530881</v>
      </c>
      <c r="O4562" s="150">
        <v>9204.1458209261527</v>
      </c>
      <c r="P4562" s="150">
        <v>11459.76573256956</v>
      </c>
      <c r="Q4562" s="150">
        <v>5243.9117952763427</v>
      </c>
      <c r="R4562" s="150">
        <v>8762.9146559438141</v>
      </c>
      <c r="S4562" s="150">
        <v>13906.203321862289</v>
      </c>
      <c r="T4562" s="150">
        <v>10516.902219346053</v>
      </c>
      <c r="U4562" s="150">
        <v>1519.119803695984</v>
      </c>
      <c r="V4562" s="150">
        <v>12072.89386293757</v>
      </c>
      <c r="W4562" s="150">
        <v>9363.3403711857882</v>
      </c>
      <c r="X4562" s="150">
        <v>19488.790214074066</v>
      </c>
      <c r="Y4562" s="150">
        <v>60071.601557803326</v>
      </c>
      <c r="Z4562" s="150">
        <v>16764.87548790043</v>
      </c>
      <c r="AA4562" s="150">
        <v>190951.88445098937</v>
      </c>
      <c r="AB4562" s="150">
        <v>1914.1752311481296</v>
      </c>
      <c r="AC4562" s="150">
        <v>14539.558976460392</v>
      </c>
      <c r="AD4562" s="150">
        <v>18956.958244946174</v>
      </c>
      <c r="AE4562" s="150">
        <v>22655.901530834115</v>
      </c>
      <c r="AF4562" s="150">
        <v>37681.483429268177</v>
      </c>
      <c r="AG4562" s="150">
        <v>214427.65817190567</v>
      </c>
      <c r="AH4562" s="150">
        <v>35717.224566233454</v>
      </c>
      <c r="AI4562" s="150">
        <v>8401.5120904822961</v>
      </c>
      <c r="AJ4562" s="150">
        <v>48048.221308439759</v>
      </c>
      <c r="AK4562" s="150">
        <v>3080.3788529868634</v>
      </c>
      <c r="AL4562" s="150">
        <v>915726.5625</v>
      </c>
      <c r="AM4562" s="150">
        <v>753814.3125</v>
      </c>
      <c r="AN4562" s="150">
        <v>161912.21875</v>
      </c>
      <c r="AO4562" s="5" t="s">
        <v>5778</v>
      </c>
    </row>
    <row r="4563" spans="1:41" ht="14.25" x14ac:dyDescent="0.45">
      <c r="A4563" s="150">
        <v>2021</v>
      </c>
      <c r="B4563" s="5" t="s">
        <v>1476</v>
      </c>
      <c r="C4563" s="5" t="s">
        <v>171</v>
      </c>
      <c r="D4563" s="5" t="s">
        <v>84</v>
      </c>
      <c r="E4563" s="5" t="s">
        <v>89</v>
      </c>
      <c r="F4563" s="5" t="s">
        <v>90</v>
      </c>
      <c r="G4563" s="5" t="s">
        <v>87</v>
      </c>
      <c r="H4563" s="5" t="s">
        <v>131</v>
      </c>
      <c r="I4563" s="150">
        <v>6238.4154063008355</v>
      </c>
      <c r="J4563" s="150">
        <v>32525.164830174628</v>
      </c>
      <c r="K4563" s="150">
        <v>1102.0353762148654</v>
      </c>
      <c r="L4563" s="150">
        <v>2879.0825415931722</v>
      </c>
      <c r="M4563" s="150">
        <v>14653.07849845298</v>
      </c>
      <c r="N4563" s="150">
        <v>11936.45847170685</v>
      </c>
      <c r="O4563" s="150">
        <v>7793.0594938338036</v>
      </c>
      <c r="P4563" s="150">
        <v>8902.7764558214076</v>
      </c>
      <c r="Q4563" s="150">
        <v>4307.0107063396345</v>
      </c>
      <c r="R4563" s="150">
        <v>8300.6432455364211</v>
      </c>
      <c r="S4563" s="150">
        <v>19462.839920879222</v>
      </c>
      <c r="T4563" s="150">
        <v>11564.718108248204</v>
      </c>
      <c r="U4563" s="150">
        <v>2550.0850335549267</v>
      </c>
      <c r="V4563" s="150">
        <v>6436.8059679904491</v>
      </c>
      <c r="W4563" s="150">
        <v>4281.1231574362337</v>
      </c>
      <c r="X4563" s="150">
        <v>12819.464072234374</v>
      </c>
      <c r="Y4563" s="150">
        <v>59561.92735311891</v>
      </c>
      <c r="Z4563" s="150">
        <v>11938.514959236561</v>
      </c>
      <c r="AA4563" s="150">
        <v>162935.59012569574</v>
      </c>
      <c r="AB4563" s="150">
        <v>1423.8151896870436</v>
      </c>
      <c r="AC4563" s="150">
        <v>12853.597534007566</v>
      </c>
      <c r="AD4563" s="150">
        <v>20350.138697701183</v>
      </c>
      <c r="AE4563" s="150">
        <v>17435.506126149809</v>
      </c>
      <c r="AF4563" s="150">
        <v>36403.458371497196</v>
      </c>
      <c r="AG4563" s="150">
        <v>150439.82466294416</v>
      </c>
      <c r="AH4563" s="150">
        <v>38012.821862392688</v>
      </c>
      <c r="AI4563" s="150">
        <v>3598.8531769914648</v>
      </c>
      <c r="AJ4563" s="150">
        <v>45780.127240448353</v>
      </c>
      <c r="AK4563" s="150">
        <v>3001.2620948288486</v>
      </c>
      <c r="AL4563" s="150">
        <v>719488.1875</v>
      </c>
      <c r="AM4563" s="150">
        <v>581425</v>
      </c>
      <c r="AN4563" s="150">
        <v>138063.21875</v>
      </c>
      <c r="AO4563" s="5" t="s">
        <v>2934</v>
      </c>
    </row>
    <row r="4564" spans="1:41" ht="14.25" x14ac:dyDescent="0.45">
      <c r="A4564" s="150">
        <v>2021</v>
      </c>
      <c r="B4564" s="5" t="s">
        <v>1478</v>
      </c>
      <c r="C4564" s="5" t="s">
        <v>171</v>
      </c>
      <c r="D4564" s="5" t="s">
        <v>84</v>
      </c>
      <c r="E4564" s="5" t="s">
        <v>89</v>
      </c>
      <c r="F4564" s="5" t="s">
        <v>90</v>
      </c>
      <c r="G4564" s="5" t="s">
        <v>88</v>
      </c>
      <c r="H4564" s="5" t="s">
        <v>131</v>
      </c>
      <c r="I4564" s="150">
        <v>8521.6710265706897</v>
      </c>
      <c r="J4564" s="150">
        <v>21384.25</v>
      </c>
      <c r="K4564" s="150">
        <v>947.74238542675744</v>
      </c>
      <c r="L4564" s="150">
        <v>3128.9616000000001</v>
      </c>
      <c r="M4564" s="150">
        <v>19879.60430040221</v>
      </c>
      <c r="N4564" s="150">
        <v>17306.83703135109</v>
      </c>
      <c r="O4564" s="150">
        <v>8982.7612021712557</v>
      </c>
      <c r="P4564" s="150">
        <v>9749.2265615999986</v>
      </c>
      <c r="Q4564" s="150">
        <v>4983.705793227793</v>
      </c>
      <c r="R4564" s="150">
        <v>6047.9380330580989</v>
      </c>
      <c r="S4564" s="150">
        <v>19256.96434868289</v>
      </c>
      <c r="T4564" s="150">
        <v>10589.701758183401</v>
      </c>
      <c r="U4564" s="150">
        <v>2026.1759676085439</v>
      </c>
      <c r="V4564" s="150">
        <v>5643</v>
      </c>
      <c r="W4564" s="150">
        <v>4509.0486558894281</v>
      </c>
      <c r="X4564" s="150">
        <v>13483.169879890451</v>
      </c>
      <c r="Y4564" s="150">
        <v>45826.480499999998</v>
      </c>
      <c r="Z4564" s="150">
        <v>14430.45183267822</v>
      </c>
      <c r="AA4564" s="150">
        <v>171859.72406999691</v>
      </c>
      <c r="AB4564" s="150">
        <v>948</v>
      </c>
      <c r="AC4564" s="150">
        <v>12356.482249999999</v>
      </c>
      <c r="AD4564" s="150">
        <v>17902.912699744131</v>
      </c>
      <c r="AE4564" s="150">
        <v>22317.525732804359</v>
      </c>
      <c r="AF4564" s="150">
        <v>31946.621293858971</v>
      </c>
      <c r="AG4564" s="150">
        <v>148910.19925152871</v>
      </c>
      <c r="AH4564" s="150">
        <v>35961.761400695766</v>
      </c>
      <c r="AI4564" s="150">
        <v>3820.1195790720012</v>
      </c>
      <c r="AJ4564" s="150">
        <v>46789.769875392289</v>
      </c>
      <c r="AK4564" s="150">
        <v>2969.0969954866218</v>
      </c>
      <c r="AL4564" s="150">
        <v>712479.875</v>
      </c>
      <c r="AM4564" s="150">
        <v>573229</v>
      </c>
      <c r="AN4564" s="150">
        <v>139250.890625</v>
      </c>
      <c r="AO4564" s="5" t="s">
        <v>2937</v>
      </c>
    </row>
    <row r="4565" spans="1:41" ht="14.25" x14ac:dyDescent="0.45">
      <c r="A4565" s="150">
        <v>2021</v>
      </c>
      <c r="B4565" s="5" t="s">
        <v>1477</v>
      </c>
      <c r="C4565" s="5" t="s">
        <v>171</v>
      </c>
      <c r="D4565" s="5" t="s">
        <v>84</v>
      </c>
      <c r="E4565" s="5" t="s">
        <v>89</v>
      </c>
      <c r="F4565" s="5" t="s">
        <v>90</v>
      </c>
      <c r="G4565" s="5" t="s">
        <v>88</v>
      </c>
      <c r="H4565" s="5" t="s">
        <v>131</v>
      </c>
      <c r="I4565" s="150">
        <v>9029.0399999999991</v>
      </c>
      <c r="J4565" s="150">
        <v>20090.96</v>
      </c>
      <c r="K4565" s="150">
        <v>971.45658905929554</v>
      </c>
      <c r="L4565" s="150">
        <v>3291.2606999999998</v>
      </c>
      <c r="M4565" s="150">
        <v>37538.373188443242</v>
      </c>
      <c r="N4565" s="150">
        <v>13114.288533329451</v>
      </c>
      <c r="O4565" s="150">
        <v>8827</v>
      </c>
      <c r="P4565" s="150">
        <v>10422</v>
      </c>
      <c r="Q4565" s="150">
        <v>5059.8543021433743</v>
      </c>
      <c r="R4565" s="150">
        <v>7656.5167521096801</v>
      </c>
      <c r="S4565" s="150">
        <v>20506.211641951071</v>
      </c>
      <c r="T4565" s="150">
        <v>10614.482661050801</v>
      </c>
      <c r="U4565" s="150">
        <v>2066.6994869607151</v>
      </c>
      <c r="V4565" s="150">
        <v>6729</v>
      </c>
      <c r="W4565" s="150">
        <v>7049.7767445926402</v>
      </c>
      <c r="X4565" s="150">
        <v>12794.2733859335</v>
      </c>
      <c r="Y4565" s="150">
        <v>57457</v>
      </c>
      <c r="Z4565" s="150">
        <v>14765.049000000001</v>
      </c>
      <c r="AA4565" s="150">
        <v>174683.9929362702</v>
      </c>
      <c r="AB4565" s="150">
        <v>852</v>
      </c>
      <c r="AC4565" s="150">
        <v>12335</v>
      </c>
      <c r="AD4565" s="150">
        <v>22909.766769629561</v>
      </c>
      <c r="AE4565" s="150">
        <v>22218.371844870599</v>
      </c>
      <c r="AF4565" s="150">
        <v>32763.71094751262</v>
      </c>
      <c r="AG4565" s="150">
        <v>203935</v>
      </c>
      <c r="AH4565" s="150">
        <v>42425.022065349331</v>
      </c>
      <c r="AI4565" s="150">
        <v>3748.994693729856</v>
      </c>
      <c r="AJ4565" s="150">
        <v>48809.535467155671</v>
      </c>
      <c r="AK4565" s="150">
        <v>3802.794766086809</v>
      </c>
      <c r="AL4565" s="150">
        <v>816467.5</v>
      </c>
      <c r="AM4565" s="150">
        <v>644427.3125</v>
      </c>
      <c r="AN4565" s="150">
        <v>172040.15625</v>
      </c>
      <c r="AO4565" s="5" t="s">
        <v>2936</v>
      </c>
    </row>
    <row r="4566" spans="1:41" ht="14.25" x14ac:dyDescent="0.45">
      <c r="A4566" s="150">
        <v>2021</v>
      </c>
      <c r="B4566" s="5" t="s">
        <v>6344</v>
      </c>
      <c r="C4566" s="5" t="s">
        <v>171</v>
      </c>
      <c r="D4566" s="5" t="s">
        <v>84</v>
      </c>
      <c r="E4566" s="5" t="s">
        <v>89</v>
      </c>
      <c r="F4566" s="5" t="s">
        <v>90</v>
      </c>
      <c r="G4566" s="5" t="s">
        <v>88</v>
      </c>
      <c r="H4566" s="5" t="s">
        <v>131</v>
      </c>
      <c r="I4566" s="150">
        <v>17709.6888</v>
      </c>
      <c r="J4566" s="150">
        <v>74843.323104604671</v>
      </c>
      <c r="K4566" s="150">
        <v>1252.830108148878</v>
      </c>
      <c r="L4566" s="150">
        <v>2871.0809883000002</v>
      </c>
      <c r="M4566" s="150">
        <v>52791.12</v>
      </c>
      <c r="N4566" s="150">
        <v>16900.79887746826</v>
      </c>
      <c r="O4566" s="150">
        <v>9750.432080614286</v>
      </c>
      <c r="P4566" s="150">
        <v>11705.588250999999</v>
      </c>
      <c r="Q4566" s="150">
        <v>4806.4896964520813</v>
      </c>
      <c r="R4566" s="150">
        <v>8085.811005502329</v>
      </c>
      <c r="S4566" s="150">
        <v>26092.02636</v>
      </c>
      <c r="T4566" s="150">
        <v>10766.56964698009</v>
      </c>
      <c r="U4566" s="150">
        <v>1499.85</v>
      </c>
      <c r="V4566" s="150">
        <v>13864</v>
      </c>
      <c r="W4566" s="150">
        <v>9178.98</v>
      </c>
      <c r="X4566" s="150">
        <v>20930</v>
      </c>
      <c r="Y4566" s="150">
        <v>73783.37275390506</v>
      </c>
      <c r="Z4566" s="150">
        <v>16137.948159321741</v>
      </c>
      <c r="AA4566" s="150">
        <v>214364</v>
      </c>
      <c r="AB4566" s="150">
        <v>1905</v>
      </c>
      <c r="AC4566" s="150">
        <v>16408.656900000002</v>
      </c>
      <c r="AD4566" s="150">
        <v>17327.079538661481</v>
      </c>
      <c r="AE4566" s="150">
        <v>14839.422342438</v>
      </c>
      <c r="AF4566" s="150">
        <v>44270.315422847998</v>
      </c>
      <c r="AG4566" s="150">
        <v>285989</v>
      </c>
      <c r="AH4566" s="150">
        <v>44817.140930307804</v>
      </c>
      <c r="AI4566" s="150">
        <v>6624.9000000000005</v>
      </c>
      <c r="AJ4566" s="150">
        <v>42150.781777919998</v>
      </c>
      <c r="AK4566" s="150">
        <v>3492</v>
      </c>
      <c r="AL4566" s="150">
        <v>1065158.125</v>
      </c>
      <c r="AM4566" s="150">
        <v>860230.1875</v>
      </c>
      <c r="AN4566" s="150">
        <v>204928.078125</v>
      </c>
      <c r="AO4566" s="5" t="s">
        <v>6755</v>
      </c>
    </row>
    <row r="4567" spans="1:41" ht="14.25" x14ac:dyDescent="0.45">
      <c r="A4567" s="150">
        <v>2021</v>
      </c>
      <c r="B4567" s="5" t="s">
        <v>7352</v>
      </c>
      <c r="C4567" s="5" t="s">
        <v>171</v>
      </c>
      <c r="D4567" s="5" t="s">
        <v>84</v>
      </c>
      <c r="E4567" s="5" t="s">
        <v>89</v>
      </c>
      <c r="F4567" s="5" t="s">
        <v>90</v>
      </c>
      <c r="G4567" s="5" t="s">
        <v>88</v>
      </c>
      <c r="H4567" s="5" t="s">
        <v>131</v>
      </c>
      <c r="I4567" s="150">
        <v>16584</v>
      </c>
      <c r="J4567" s="150">
        <v>67649.908125645423</v>
      </c>
      <c r="K4567" s="150">
        <v>1335.9355407999999</v>
      </c>
      <c r="L4567" s="150">
        <v>3861.7991788999998</v>
      </c>
      <c r="M4567" s="150">
        <v>47679.289381914503</v>
      </c>
      <c r="N4567" s="150">
        <v>21169.942973571771</v>
      </c>
      <c r="O4567" s="150">
        <v>9445.8740899999993</v>
      </c>
      <c r="P4567" s="150">
        <v>11108.602000000001</v>
      </c>
      <c r="Q4567" s="150">
        <v>4642.0290235853035</v>
      </c>
      <c r="R4567" s="150">
        <v>8112.6342419057864</v>
      </c>
      <c r="S4567" s="150">
        <v>21902.994999999999</v>
      </c>
      <c r="T4567" s="150">
        <v>9053.0332005839082</v>
      </c>
      <c r="U4567" s="150">
        <v>1490</v>
      </c>
      <c r="V4567" s="150">
        <v>9706</v>
      </c>
      <c r="W4567" s="150">
        <v>8034</v>
      </c>
      <c r="X4567" s="150">
        <v>25204</v>
      </c>
      <c r="Y4567" s="150">
        <v>64937</v>
      </c>
      <c r="Z4567" s="150">
        <v>15770.396231975799</v>
      </c>
      <c r="AA4567" s="150">
        <v>216634</v>
      </c>
      <c r="AB4567" s="150">
        <v>1934</v>
      </c>
      <c r="AC4567" s="150">
        <v>25166</v>
      </c>
      <c r="AD4567" s="150">
        <v>24002.775106911951</v>
      </c>
      <c r="AE4567" s="150">
        <v>12257.926973808</v>
      </c>
      <c r="AF4567" s="150">
        <v>46975.708032127928</v>
      </c>
      <c r="AG4567" s="150">
        <v>285591</v>
      </c>
      <c r="AH4567" s="150">
        <v>45029.610910000003</v>
      </c>
      <c r="AI4567" s="150">
        <v>13657</v>
      </c>
      <c r="AJ4567" s="150">
        <v>47332.71435110586</v>
      </c>
      <c r="AK4567" s="150">
        <v>4307</v>
      </c>
      <c r="AL4567" s="150">
        <v>1070575.25</v>
      </c>
      <c r="AM4567" s="150">
        <v>858989.625</v>
      </c>
      <c r="AN4567" s="150">
        <v>211585.515625</v>
      </c>
      <c r="AO4567" s="5" t="s">
        <v>7676</v>
      </c>
    </row>
    <row r="4568" spans="1:41" ht="14.25" x14ac:dyDescent="0.45">
      <c r="A4568" s="150">
        <v>2021</v>
      </c>
      <c r="B4568" s="5" t="s">
        <v>4980</v>
      </c>
      <c r="C4568" s="5" t="s">
        <v>171</v>
      </c>
      <c r="D4568" s="5" t="s">
        <v>84</v>
      </c>
      <c r="E4568" s="5" t="s">
        <v>89</v>
      </c>
      <c r="F4568" s="5" t="s">
        <v>90</v>
      </c>
      <c r="G4568" s="5" t="s">
        <v>88</v>
      </c>
      <c r="H4568" s="5" t="s">
        <v>131</v>
      </c>
      <c r="I4568" s="150">
        <v>18358.898399999998</v>
      </c>
      <c r="J4568" s="150">
        <v>68474.326768370272</v>
      </c>
      <c r="K4568" s="150">
        <v>1180</v>
      </c>
      <c r="L4568" s="150">
        <v>2599.0859263093198</v>
      </c>
      <c r="M4568" s="150">
        <v>29786.651999999998</v>
      </c>
      <c r="N4568" s="150">
        <v>18250.28878871139</v>
      </c>
      <c r="O4568" s="150">
        <v>9089.8573782265721</v>
      </c>
      <c r="P4568" s="150">
        <v>11340.031797703999</v>
      </c>
      <c r="Q4568" s="150">
        <v>5194.0395348562788</v>
      </c>
      <c r="R4568" s="150">
        <v>8640.2229020926352</v>
      </c>
      <c r="S4568" s="150">
        <v>13639.41143561544</v>
      </c>
      <c r="T4568" s="150">
        <v>10584.236158</v>
      </c>
      <c r="U4568" s="150">
        <v>1470.9842000000001</v>
      </c>
      <c r="V4568" s="150">
        <v>11954</v>
      </c>
      <c r="W4568" s="150">
        <v>9247.0752000000011</v>
      </c>
      <c r="X4568" s="150">
        <v>19794.379547777418</v>
      </c>
      <c r="Y4568" s="150">
        <v>60213.360810087441</v>
      </c>
      <c r="Z4568" s="150">
        <v>16556.689087807448</v>
      </c>
      <c r="AA4568" s="150">
        <v>200322</v>
      </c>
      <c r="AB4568" s="150">
        <v>1857</v>
      </c>
      <c r="AC4568" s="150">
        <v>14359.020409999999</v>
      </c>
      <c r="AD4568" s="150">
        <v>18776.7963628584</v>
      </c>
      <c r="AE4568" s="150">
        <v>22374.581813144829</v>
      </c>
      <c r="AF4568" s="150">
        <v>38021.149125787953</v>
      </c>
      <c r="AG4568" s="150">
        <v>219128</v>
      </c>
      <c r="AH4568" s="150">
        <v>36244.933471850447</v>
      </c>
      <c r="AI4568" s="150">
        <v>8297.19</v>
      </c>
      <c r="AJ4568" s="150">
        <v>49368.648385439999</v>
      </c>
      <c r="AK4568" s="150">
        <v>3042</v>
      </c>
      <c r="AL4568" s="150">
        <v>928164.8125</v>
      </c>
      <c r="AM4568" s="150">
        <v>766625.375</v>
      </c>
      <c r="AN4568" s="150">
        <v>161539.53125</v>
      </c>
      <c r="AO4568" s="5" t="s">
        <v>5779</v>
      </c>
    </row>
    <row r="4569" spans="1:41" ht="14.25" x14ac:dyDescent="0.45">
      <c r="A4569" s="150">
        <v>2021</v>
      </c>
      <c r="B4569" s="5" t="s">
        <v>1476</v>
      </c>
      <c r="C4569" s="5" t="s">
        <v>171</v>
      </c>
      <c r="D4569" s="5" t="s">
        <v>84</v>
      </c>
      <c r="E4569" s="5" t="s">
        <v>89</v>
      </c>
      <c r="F4569" s="5" t="s">
        <v>90</v>
      </c>
      <c r="G4569" s="5" t="s">
        <v>88</v>
      </c>
      <c r="H4569" s="5" t="s">
        <v>131</v>
      </c>
      <c r="I4569" s="150">
        <v>5982.1200000000008</v>
      </c>
      <c r="J4569" s="150">
        <v>27478.513999999999</v>
      </c>
      <c r="K4569" s="150">
        <v>1103</v>
      </c>
      <c r="L4569" s="150">
        <v>2788.5493267853931</v>
      </c>
      <c r="M4569" s="150">
        <v>14232.774999999991</v>
      </c>
      <c r="N4569" s="150">
        <v>11712.4851</v>
      </c>
      <c r="O4569" s="150">
        <v>7849.134226193516</v>
      </c>
      <c r="P4569" s="150">
        <v>8831.4</v>
      </c>
      <c r="Q4569" s="150">
        <v>4253.0060612821844</v>
      </c>
      <c r="R4569" s="150">
        <v>8067.099936454053</v>
      </c>
      <c r="S4569" s="150">
        <v>19125</v>
      </c>
      <c r="T4569" s="150">
        <v>11364</v>
      </c>
      <c r="U4569" s="150">
        <v>1817</v>
      </c>
      <c r="V4569" s="150">
        <v>6324.9968952685567</v>
      </c>
      <c r="W4569" s="150">
        <v>4069.144878139612</v>
      </c>
      <c r="X4569" s="150">
        <v>13424.489624733391</v>
      </c>
      <c r="Y4569" s="150">
        <v>62792</v>
      </c>
      <c r="Z4569" s="150">
        <v>11788.4653218966</v>
      </c>
      <c r="AA4569" s="150">
        <v>160406.77874736721</v>
      </c>
      <c r="AB4569" s="150">
        <v>1177</v>
      </c>
      <c r="AC4569" s="150">
        <v>12946.08051</v>
      </c>
      <c r="AD4569" s="150">
        <v>20094.972854806569</v>
      </c>
      <c r="AE4569" s="150">
        <v>17207.78970545411</v>
      </c>
      <c r="AF4569" s="150">
        <v>35258.745752501178</v>
      </c>
      <c r="AG4569" s="150">
        <v>148400.69687805569</v>
      </c>
      <c r="AH4569" s="150">
        <v>37079.593021765002</v>
      </c>
      <c r="AI4569" s="150">
        <v>3417.3398612566089</v>
      </c>
      <c r="AJ4569" s="150">
        <v>45217.481531955797</v>
      </c>
      <c r="AK4569" s="150">
        <v>2962</v>
      </c>
      <c r="AL4569" s="150">
        <v>707171.625</v>
      </c>
      <c r="AM4569" s="150">
        <v>571273.25</v>
      </c>
      <c r="AN4569" s="150">
        <v>135898.453125</v>
      </c>
      <c r="AO4569" s="5" t="s">
        <v>2938</v>
      </c>
    </row>
    <row r="4570" spans="1:41" ht="14.25" x14ac:dyDescent="0.45">
      <c r="A4570" s="150">
        <v>2021</v>
      </c>
      <c r="B4570" s="5" t="s">
        <v>4024</v>
      </c>
      <c r="C4570" s="5" t="s">
        <v>171</v>
      </c>
      <c r="D4570" s="5" t="s">
        <v>84</v>
      </c>
      <c r="E4570" s="5" t="s">
        <v>89</v>
      </c>
      <c r="F4570" s="5" t="s">
        <v>90</v>
      </c>
      <c r="G4570" s="5" t="s">
        <v>88</v>
      </c>
      <c r="H4570" s="5" t="s">
        <v>131</v>
      </c>
      <c r="I4570" s="150">
        <v>14203.67480352</v>
      </c>
      <c r="J4570" s="150">
        <v>62341.168867515109</v>
      </c>
      <c r="K4570" s="150">
        <v>962.20626225600006</v>
      </c>
      <c r="L4570" s="150">
        <v>2278.0887499999999</v>
      </c>
      <c r="M4570" s="150">
        <v>25666.907292</v>
      </c>
      <c r="N4570" s="150">
        <v>16217.7033559346</v>
      </c>
      <c r="O4570" s="150">
        <v>8998.3533571199987</v>
      </c>
      <c r="P4570" s="150">
        <v>9930.6596183182173</v>
      </c>
      <c r="Q4570" s="150">
        <v>6399.4022217690854</v>
      </c>
      <c r="R4570" s="150">
        <v>7710.0155355727484</v>
      </c>
      <c r="S4570" s="150">
        <v>14640</v>
      </c>
      <c r="T4570" s="150">
        <v>10066.619087999999</v>
      </c>
      <c r="U4570" s="150">
        <v>1507.0727877500001</v>
      </c>
      <c r="V4570" s="150">
        <v>7914</v>
      </c>
      <c r="W4570" s="150">
        <v>4783.1091809339978</v>
      </c>
      <c r="X4570" s="150">
        <v>14522.67254433822</v>
      </c>
      <c r="Y4570" s="150">
        <v>47541.897051374923</v>
      </c>
      <c r="Z4570" s="150">
        <v>17011</v>
      </c>
      <c r="AA4570" s="150">
        <v>210556</v>
      </c>
      <c r="AB4570" s="150">
        <v>1153.038</v>
      </c>
      <c r="AC4570" s="150">
        <v>13062.981030000001</v>
      </c>
      <c r="AD4570" s="150">
        <v>18056.042312774749</v>
      </c>
      <c r="AE4570" s="150">
        <v>16040.15892</v>
      </c>
      <c r="AF4570" s="150">
        <v>34737.239689574402</v>
      </c>
      <c r="AG4570" s="150">
        <v>194122</v>
      </c>
      <c r="AH4570" s="150">
        <v>31806</v>
      </c>
      <c r="AI4570" s="150">
        <v>4250.1380400000007</v>
      </c>
      <c r="AJ4570" s="150">
        <v>37198.863610560002</v>
      </c>
      <c r="AK4570" s="150">
        <v>2679.4440792</v>
      </c>
      <c r="AL4570" s="150">
        <v>836356.4375</v>
      </c>
      <c r="AM4570" s="150">
        <v>698771.9375</v>
      </c>
      <c r="AN4570" s="150">
        <v>137584.515625</v>
      </c>
      <c r="AO4570" s="5" t="s">
        <v>4512</v>
      </c>
    </row>
    <row r="4571" spans="1:41" ht="14.25" x14ac:dyDescent="0.45">
      <c r="A4571" s="150">
        <v>2021</v>
      </c>
      <c r="B4571" s="5" t="s">
        <v>582</v>
      </c>
      <c r="C4571" s="5" t="s">
        <v>171</v>
      </c>
      <c r="D4571" s="5" t="s">
        <v>84</v>
      </c>
      <c r="E4571" s="5" t="s">
        <v>89</v>
      </c>
      <c r="F4571" s="5" t="s">
        <v>90</v>
      </c>
      <c r="G4571" s="5" t="s">
        <v>88</v>
      </c>
      <c r="H4571" s="5" t="s">
        <v>131</v>
      </c>
      <c r="I4571" s="150">
        <v>10311.762485181231</v>
      </c>
      <c r="J4571" s="150">
        <v>37598.758430182548</v>
      </c>
      <c r="K4571" s="150">
        <v>948.83209867227595</v>
      </c>
      <c r="L4571" s="150">
        <v>1914.430109382</v>
      </c>
      <c r="M4571" s="150">
        <v>21413.755421279999</v>
      </c>
      <c r="N4571" s="150">
        <v>15321</v>
      </c>
      <c r="O4571" s="150">
        <v>8919.9244855800916</v>
      </c>
      <c r="P4571" s="150">
        <v>9092.4599999999991</v>
      </c>
      <c r="Q4571" s="150">
        <v>3964.6058992919061</v>
      </c>
      <c r="R4571" s="150">
        <v>7121.4867461538688</v>
      </c>
      <c r="S4571" s="150">
        <v>23481.54008023136</v>
      </c>
      <c r="T4571" s="150">
        <v>9705.435419999998</v>
      </c>
      <c r="U4571" s="150">
        <v>1605.3918364275</v>
      </c>
      <c r="V4571" s="150">
        <v>9342</v>
      </c>
      <c r="W4571" s="150">
        <v>4995.4828472971549</v>
      </c>
      <c r="X4571" s="150">
        <v>12281.170284292069</v>
      </c>
      <c r="Y4571" s="150">
        <v>45985.238960000002</v>
      </c>
      <c r="Z4571" s="150">
        <v>14683.785234540779</v>
      </c>
      <c r="AA4571" s="150">
        <v>214924.59085814381</v>
      </c>
      <c r="AB4571" s="150">
        <v>1109</v>
      </c>
      <c r="AC4571" s="150">
        <v>11528.31832</v>
      </c>
      <c r="AD4571" s="150">
        <v>15640.168964244111</v>
      </c>
      <c r="AE4571" s="150">
        <v>14747.665984124251</v>
      </c>
      <c r="AF4571" s="150">
        <v>32397.470063849629</v>
      </c>
      <c r="AG4571" s="150">
        <v>177784</v>
      </c>
      <c r="AH4571" s="150">
        <v>31859.072490477</v>
      </c>
      <c r="AI4571" s="150">
        <v>3745.2152736000012</v>
      </c>
      <c r="AJ4571" s="150">
        <v>39618.835542028814</v>
      </c>
      <c r="AK4571" s="150">
        <v>2733.0329607839999</v>
      </c>
      <c r="AL4571" s="150">
        <v>784774.375</v>
      </c>
      <c r="AM4571" s="150">
        <v>647941.75</v>
      </c>
      <c r="AN4571" s="150">
        <v>136832.625</v>
      </c>
      <c r="AO4571" s="5" t="s">
        <v>1095</v>
      </c>
    </row>
    <row r="4572" spans="1:41" ht="14.25" x14ac:dyDescent="0.45">
      <c r="A4572" s="150">
        <v>2021</v>
      </c>
      <c r="B4572" s="5" t="s">
        <v>7352</v>
      </c>
      <c r="C4572" s="5" t="s">
        <v>171</v>
      </c>
      <c r="D4572" s="5" t="s">
        <v>84</v>
      </c>
      <c r="E4572" s="5" t="s">
        <v>91</v>
      </c>
      <c r="F4572" s="5" t="s">
        <v>92</v>
      </c>
      <c r="G4572" s="5" t="s">
        <v>87</v>
      </c>
      <c r="H4572" s="5" t="s">
        <v>131</v>
      </c>
      <c r="I4572" s="150">
        <v>2058.6764705882351</v>
      </c>
      <c r="J4572" s="150">
        <v>6236.9503846071793</v>
      </c>
      <c r="K4572" s="150">
        <v>843.47500000000002</v>
      </c>
      <c r="L4572" s="150">
        <v>3305</v>
      </c>
      <c r="M4572" s="150">
        <v>11791.25</v>
      </c>
      <c r="N4572" s="150">
        <v>2274.2948007812502</v>
      </c>
      <c r="O4572" s="150">
        <v>54</v>
      </c>
      <c r="P4572" s="150">
        <v>4773</v>
      </c>
      <c r="Q4572" s="150">
        <v>0</v>
      </c>
      <c r="R4572" s="150">
        <v>624.70000000000005</v>
      </c>
      <c r="S4572" s="150">
        <v>7000</v>
      </c>
      <c r="T4572" s="150">
        <v>3567</v>
      </c>
      <c r="U4572" s="150">
        <v>27</v>
      </c>
      <c r="V4572" s="150">
        <v>604</v>
      </c>
      <c r="W4572" s="150">
        <v>5255</v>
      </c>
      <c r="X4572" s="150">
        <v>3454</v>
      </c>
      <c r="Y4572" s="150">
        <v>6955</v>
      </c>
      <c r="Z4572" s="150">
        <v>0</v>
      </c>
      <c r="AA4572" s="150">
        <v>16425</v>
      </c>
      <c r="AB4572" s="150">
        <v>599</v>
      </c>
      <c r="AC4572" s="150">
        <v>866.23422065420561</v>
      </c>
      <c r="AD4572" s="150">
        <v>100</v>
      </c>
      <c r="AE4572" s="150">
        <v>153.19900000000001</v>
      </c>
      <c r="AF4572" s="150">
        <v>10013.4</v>
      </c>
      <c r="AG4572" s="150">
        <v>42931</v>
      </c>
      <c r="AH4572" s="150">
        <v>6209.7919999999986</v>
      </c>
      <c r="AI4572" s="150">
        <v>4441.7984569090031</v>
      </c>
      <c r="AJ4572" s="150">
        <v>4670</v>
      </c>
      <c r="AK4572" s="150">
        <v>0</v>
      </c>
      <c r="AL4572" s="150">
        <v>145232.765625</v>
      </c>
      <c r="AM4572" s="150">
        <v>101917.453125</v>
      </c>
      <c r="AN4572" s="150">
        <v>43315.3125</v>
      </c>
      <c r="AO4572" s="5" t="s">
        <v>7677</v>
      </c>
    </row>
    <row r="4573" spans="1:41" ht="14.25" x14ac:dyDescent="0.45">
      <c r="A4573" s="150">
        <v>2021</v>
      </c>
      <c r="B4573" s="5" t="s">
        <v>582</v>
      </c>
      <c r="C4573" s="5" t="s">
        <v>171</v>
      </c>
      <c r="D4573" s="5" t="s">
        <v>84</v>
      </c>
      <c r="E4573" s="5" t="s">
        <v>91</v>
      </c>
      <c r="F4573" s="5" t="s">
        <v>92</v>
      </c>
      <c r="G4573" s="5" t="s">
        <v>87</v>
      </c>
      <c r="H4573" s="5" t="s">
        <v>131</v>
      </c>
      <c r="I4573" s="150">
        <v>499.06116298165568</v>
      </c>
      <c r="J4573" s="150">
        <v>0</v>
      </c>
      <c r="K4573" s="150">
        <v>0</v>
      </c>
      <c r="L4573" s="150">
        <v>474.49886860671961</v>
      </c>
      <c r="M4573" s="150">
        <v>1153.3113676958619</v>
      </c>
      <c r="N4573" s="150">
        <v>971.32709573610839</v>
      </c>
      <c r="O4573" s="150">
        <v>189.79954744268784</v>
      </c>
      <c r="P4573" s="150">
        <v>0</v>
      </c>
      <c r="Q4573" s="150">
        <v>0</v>
      </c>
      <c r="R4573" s="150">
        <v>223.29358522669159</v>
      </c>
      <c r="S4573" s="150">
        <v>4019.2845340804483</v>
      </c>
      <c r="T4573" s="150">
        <v>1618.878492893514</v>
      </c>
      <c r="U4573" s="150">
        <v>90.433902016810094</v>
      </c>
      <c r="V4573" s="150">
        <v>503.5270346861895</v>
      </c>
      <c r="W4573" s="150">
        <v>1224.7653149684033</v>
      </c>
      <c r="X4573" s="150">
        <v>150.47557478648417</v>
      </c>
      <c r="Y4573" s="150">
        <v>2604.7196716693575</v>
      </c>
      <c r="Z4573" s="150">
        <v>0</v>
      </c>
      <c r="AA4573" s="150">
        <v>10365.481497976391</v>
      </c>
      <c r="AB4573" s="150">
        <v>0</v>
      </c>
      <c r="AC4573" s="150">
        <v>318.90309760867854</v>
      </c>
      <c r="AD4573" s="150">
        <v>0</v>
      </c>
      <c r="AE4573" s="150">
        <v>284.69932116403174</v>
      </c>
      <c r="AF4573" s="150">
        <v>6096.0615180519708</v>
      </c>
      <c r="AG4573" s="150">
        <v>13357.422268260691</v>
      </c>
      <c r="AH4573" s="150">
        <v>2629.1133793874474</v>
      </c>
      <c r="AI4573" s="150">
        <v>65.121341195512329</v>
      </c>
      <c r="AJ4573" s="150">
        <v>1246.2906503642134</v>
      </c>
      <c r="AK4573" s="150">
        <v>0</v>
      </c>
      <c r="AL4573" s="150">
        <v>48086.46875</v>
      </c>
      <c r="AM4573" s="150">
        <v>37035.71875</v>
      </c>
      <c r="AN4573" s="150">
        <v>11050.7490234375</v>
      </c>
      <c r="AO4573" s="5" t="s">
        <v>1096</v>
      </c>
    </row>
    <row r="4574" spans="1:41" ht="14.25" x14ac:dyDescent="0.45">
      <c r="A4574" s="150">
        <v>2021</v>
      </c>
      <c r="B4574" s="5" t="s">
        <v>1476</v>
      </c>
      <c r="C4574" s="5" t="s">
        <v>171</v>
      </c>
      <c r="D4574" s="5" t="s">
        <v>84</v>
      </c>
      <c r="E4574" s="5" t="s">
        <v>91</v>
      </c>
      <c r="F4574" s="5" t="s">
        <v>92</v>
      </c>
      <c r="G4574" s="5" t="s">
        <v>87</v>
      </c>
      <c r="H4574" s="5" t="s">
        <v>131</v>
      </c>
      <c r="I4574" s="150">
        <v>350.81257859748735</v>
      </c>
      <c r="J4574" s="150"/>
      <c r="K4574" s="150">
        <v>84.678898282152119</v>
      </c>
      <c r="L4574" s="150">
        <v>263.71428322155947</v>
      </c>
      <c r="M4574" s="150">
        <v>100.40497939169465</v>
      </c>
      <c r="N4574" s="150">
        <v>713.72214266385356</v>
      </c>
      <c r="O4574" s="150">
        <v>12.096985468878874</v>
      </c>
      <c r="P4574" s="150"/>
      <c r="Q4574" s="150">
        <v>278.23066578421412</v>
      </c>
      <c r="R4574" s="150">
        <v>244.35910647135324</v>
      </c>
      <c r="S4574" s="150">
        <v>2661.3368031533523</v>
      </c>
      <c r="T4574" s="150">
        <v>1036.7116546829195</v>
      </c>
      <c r="U4574" s="150">
        <v>77.190245924887691</v>
      </c>
      <c r="V4574" s="150"/>
      <c r="W4574" s="150">
        <v>412.50720448876962</v>
      </c>
      <c r="X4574" s="150">
        <v>133.06684015766763</v>
      </c>
      <c r="Y4574" s="150">
        <v>3671.4350898047383</v>
      </c>
      <c r="Z4574" s="150">
        <v>0</v>
      </c>
      <c r="AA4574" s="150">
        <v>5224.2049792769894</v>
      </c>
      <c r="AB4574" s="150">
        <v>0</v>
      </c>
      <c r="AC4574" s="150">
        <v>289.50066503548402</v>
      </c>
      <c r="AD4574" s="150">
        <v>0</v>
      </c>
      <c r="AE4574" s="150">
        <v>302.42463672197186</v>
      </c>
      <c r="AF4574" s="150">
        <v>3999.9178429252224</v>
      </c>
      <c r="AG4574" s="150">
        <v>9806.6520558229495</v>
      </c>
      <c r="AH4574" s="150">
        <v>3016.9881759383911</v>
      </c>
      <c r="AI4574" s="150"/>
      <c r="AJ4574" s="150">
        <v>1239.9410105600846</v>
      </c>
      <c r="AK4574" s="150"/>
      <c r="AL4574" s="150">
        <v>33919.8984375</v>
      </c>
      <c r="AM4574" s="150">
        <v>26462.10546875</v>
      </c>
      <c r="AN4574" s="150">
        <v>7457.79150390625</v>
      </c>
      <c r="AO4574" s="5" t="s">
        <v>5781</v>
      </c>
    </row>
    <row r="4575" spans="1:41" ht="14.25" x14ac:dyDescent="0.45">
      <c r="A4575" s="150">
        <v>2021</v>
      </c>
      <c r="B4575" s="5" t="s">
        <v>4024</v>
      </c>
      <c r="C4575" s="5" t="s">
        <v>171</v>
      </c>
      <c r="D4575" s="5" t="s">
        <v>84</v>
      </c>
      <c r="E4575" s="5" t="s">
        <v>91</v>
      </c>
      <c r="F4575" s="5" t="s">
        <v>92</v>
      </c>
      <c r="G4575" s="5" t="s">
        <v>87</v>
      </c>
      <c r="H4575" s="5" t="s">
        <v>131</v>
      </c>
      <c r="I4575" s="150">
        <v>616.5307686900577</v>
      </c>
      <c r="J4575" s="150">
        <v>540.94107381014805</v>
      </c>
      <c r="K4575" s="150">
        <v>0</v>
      </c>
      <c r="L4575" s="150">
        <v>459.79991273862589</v>
      </c>
      <c r="M4575" s="150">
        <v>2542.4230469076961</v>
      </c>
      <c r="N4575" s="150">
        <v>1211.7080053347318</v>
      </c>
      <c r="O4575" s="150">
        <v>259.65171542887106</v>
      </c>
      <c r="P4575" s="150">
        <v>1792.3498264339541</v>
      </c>
      <c r="Q4575" s="150">
        <v>0</v>
      </c>
      <c r="R4575" s="150">
        <v>173.10114361924738</v>
      </c>
      <c r="S4575" s="150">
        <v>5138.9402011964066</v>
      </c>
      <c r="T4575" s="150">
        <v>1325.3056308348628</v>
      </c>
      <c r="U4575" s="150">
        <v>45.439050200052442</v>
      </c>
      <c r="V4575" s="150">
        <v>454.39050200052441</v>
      </c>
      <c r="W4575" s="150">
        <v>646.96552427693712</v>
      </c>
      <c r="X4575" s="150">
        <v>46.520932347672733</v>
      </c>
      <c r="Y4575" s="150">
        <v>2757.717594284135</v>
      </c>
      <c r="Z4575" s="150">
        <v>4327.5285904811844</v>
      </c>
      <c r="AA4575" s="150">
        <v>16300.718318195002</v>
      </c>
      <c r="AB4575" s="150">
        <v>0</v>
      </c>
      <c r="AC4575" s="150">
        <v>336.66014079059113</v>
      </c>
      <c r="AD4575" s="150">
        <v>0</v>
      </c>
      <c r="AE4575" s="150">
        <v>432.75285904811847</v>
      </c>
      <c r="AF4575" s="150">
        <v>7811.1891058185383</v>
      </c>
      <c r="AG4575" s="150">
        <v>14870.470119040971</v>
      </c>
      <c r="AH4575" s="150">
        <v>2130.2259486643634</v>
      </c>
      <c r="AI4575" s="150">
        <v>113.5976255001311</v>
      </c>
      <c r="AJ4575" s="150">
        <v>1534.2200259433862</v>
      </c>
      <c r="AK4575" s="150">
        <v>0</v>
      </c>
      <c r="AL4575" s="150">
        <v>65869.1484375</v>
      </c>
      <c r="AM4575" s="150">
        <v>53665.51171875</v>
      </c>
      <c r="AN4575" s="150">
        <v>12203.6298828125</v>
      </c>
      <c r="AO4575" s="5" t="s">
        <v>4513</v>
      </c>
    </row>
    <row r="4576" spans="1:41" ht="14.25" x14ac:dyDescent="0.45">
      <c r="A4576" s="150">
        <v>2021</v>
      </c>
      <c r="B4576" s="5" t="s">
        <v>1477</v>
      </c>
      <c r="C4576" s="5" t="s">
        <v>171</v>
      </c>
      <c r="D4576" s="5" t="s">
        <v>84</v>
      </c>
      <c r="E4576" s="5" t="s">
        <v>91</v>
      </c>
      <c r="F4576" s="5" t="s">
        <v>92</v>
      </c>
      <c r="G4576" s="5" t="s">
        <v>87</v>
      </c>
      <c r="H4576" s="5" t="s">
        <v>131</v>
      </c>
      <c r="I4576" s="150">
        <v>464.34303675055384</v>
      </c>
      <c r="J4576" s="150"/>
      <c r="K4576" s="150"/>
      <c r="L4576" s="150"/>
      <c r="M4576" s="150">
        <v>1197.1923395849217</v>
      </c>
      <c r="N4576" s="150">
        <v>687.71886794919772</v>
      </c>
      <c r="O4576" s="150">
        <v>11.857221861193064</v>
      </c>
      <c r="P4576" s="150"/>
      <c r="Q4576" s="150">
        <v>246.51164249420381</v>
      </c>
      <c r="R4576" s="150">
        <v>946.20630452320654</v>
      </c>
      <c r="S4576" s="150">
        <v>3544.0264957711029</v>
      </c>
      <c r="T4576" s="150">
        <v>1778.5832791789596</v>
      </c>
      <c r="U4576" s="150">
        <v>71.143331167158379</v>
      </c>
      <c r="V4576" s="150">
        <v>508.67481784518247</v>
      </c>
      <c r="W4576" s="150">
        <v>0</v>
      </c>
      <c r="X4576" s="150">
        <v>130.42944047312372</v>
      </c>
      <c r="Y4576" s="150">
        <v>2270.6579864184719</v>
      </c>
      <c r="Z4576" s="150"/>
      <c r="AA4576" s="150">
        <v>5197.2190119849893</v>
      </c>
      <c r="AB4576" s="150"/>
      <c r="AC4576" s="150">
        <v>230.38582076298124</v>
      </c>
      <c r="AD4576" s="150">
        <v>474.28887444772255</v>
      </c>
      <c r="AE4576" s="150">
        <v>355.71665583579193</v>
      </c>
      <c r="AF4576" s="150">
        <v>4831.8179084361736</v>
      </c>
      <c r="AG4576" s="150">
        <v>9159.7038877716423</v>
      </c>
      <c r="AH4576" s="150">
        <v>4740.517300104987</v>
      </c>
      <c r="AI4576" s="150">
        <v>1045.8069681572283</v>
      </c>
      <c r="AJ4576" s="150">
        <v>521.91387800098994</v>
      </c>
      <c r="AK4576" s="150"/>
      <c r="AL4576" s="150">
        <v>38414.71875</v>
      </c>
      <c r="AM4576" s="150">
        <v>25492.013671875</v>
      </c>
      <c r="AN4576" s="150">
        <v>12922.7021484375</v>
      </c>
      <c r="AO4576" s="5" t="s">
        <v>5780</v>
      </c>
    </row>
    <row r="4577" spans="1:41" ht="14.25" x14ac:dyDescent="0.45">
      <c r="A4577" s="150">
        <v>2021</v>
      </c>
      <c r="B4577" s="5" t="s">
        <v>4980</v>
      </c>
      <c r="C4577" s="5" t="s">
        <v>171</v>
      </c>
      <c r="D4577" s="5" t="s">
        <v>84</v>
      </c>
      <c r="E4577" s="5" t="s">
        <v>91</v>
      </c>
      <c r="F4577" s="5" t="s">
        <v>92</v>
      </c>
      <c r="G4577" s="5" t="s">
        <v>87</v>
      </c>
      <c r="H4577" s="5" t="s">
        <v>131</v>
      </c>
      <c r="I4577" s="150">
        <v>203.02201060827628</v>
      </c>
      <c r="J4577" s="150">
        <v>4385.6419852887529</v>
      </c>
      <c r="K4577" s="150">
        <v>0</v>
      </c>
      <c r="L4577" s="150">
        <v>526.74056993619411</v>
      </c>
      <c r="M4577" s="150">
        <v>2475.6806787001124</v>
      </c>
      <c r="N4577" s="150">
        <v>1102.066636562163</v>
      </c>
      <c r="O4577" s="150">
        <v>1053.4811398723882</v>
      </c>
      <c r="P4577" s="150">
        <v>884.60389922628497</v>
      </c>
      <c r="Q4577" s="150">
        <v>0</v>
      </c>
      <c r="R4577" s="150">
        <v>105.34811398723883</v>
      </c>
      <c r="S4577" s="150">
        <v>3239.4545051075943</v>
      </c>
      <c r="T4577" s="150">
        <v>1738.2438807894407</v>
      </c>
      <c r="U4577" s="150">
        <v>23.176585077192541</v>
      </c>
      <c r="V4577" s="150">
        <v>560.45196641211055</v>
      </c>
      <c r="W4577" s="150">
        <v>552.02411729313144</v>
      </c>
      <c r="X4577" s="150">
        <v>2497.8037826374325</v>
      </c>
      <c r="Y4577" s="150">
        <v>2852.8269267744276</v>
      </c>
      <c r="Z4577" s="150">
        <v>0</v>
      </c>
      <c r="AA4577" s="150">
        <v>16103.512704089328</v>
      </c>
      <c r="AB4577" s="150">
        <v>55.834500413236583</v>
      </c>
      <c r="AC4577" s="150">
        <v>334.37875900165659</v>
      </c>
      <c r="AD4577" s="150">
        <v>0</v>
      </c>
      <c r="AE4577" s="150">
        <v>421.39245594895533</v>
      </c>
      <c r="AF4577" s="150">
        <v>12009.684994545227</v>
      </c>
      <c r="AG4577" s="150">
        <v>16367.936470197297</v>
      </c>
      <c r="AH4577" s="150">
        <v>1480.1410015207057</v>
      </c>
      <c r="AI4577" s="150">
        <v>110.61551968660078</v>
      </c>
      <c r="AJ4577" s="150">
        <v>2444.0762445039409</v>
      </c>
      <c r="AK4577" s="150">
        <v>0</v>
      </c>
      <c r="AL4577" s="150">
        <v>71528.140625</v>
      </c>
      <c r="AM4577" s="150">
        <v>58324.86328125</v>
      </c>
      <c r="AN4577" s="150">
        <v>13203.279296875</v>
      </c>
      <c r="AO4577" s="5" t="s">
        <v>5782</v>
      </c>
    </row>
    <row r="4578" spans="1:41" ht="14.25" x14ac:dyDescent="0.45">
      <c r="A4578" s="150">
        <v>2021</v>
      </c>
      <c r="B4578" s="5" t="s">
        <v>1478</v>
      </c>
      <c r="C4578" s="5" t="s">
        <v>171</v>
      </c>
      <c r="D4578" s="5" t="s">
        <v>84</v>
      </c>
      <c r="E4578" s="5" t="s">
        <v>91</v>
      </c>
      <c r="F4578" s="5" t="s">
        <v>92</v>
      </c>
      <c r="G4578" s="5" t="s">
        <v>87</v>
      </c>
      <c r="H4578" s="5" t="s">
        <v>131</v>
      </c>
      <c r="I4578" s="150">
        <v>408.77829961766031</v>
      </c>
      <c r="J4578" s="150"/>
      <c r="K4578" s="150"/>
      <c r="L4578" s="150">
        <v>308.59882900713512</v>
      </c>
      <c r="M4578" s="150">
        <v>1228.2478304797048</v>
      </c>
      <c r="N4578" s="150">
        <v>667.86313740350136</v>
      </c>
      <c r="O4578" s="150">
        <v>92.119053434965707</v>
      </c>
      <c r="P4578" s="150"/>
      <c r="Q4578" s="150">
        <v>0</v>
      </c>
      <c r="R4578" s="150">
        <v>460.59526717482856</v>
      </c>
      <c r="S4578" s="150"/>
      <c r="T4578" s="150">
        <v>1727.232251905607</v>
      </c>
      <c r="U4578" s="150">
        <v>43.756550381608712</v>
      </c>
      <c r="V4578" s="150"/>
      <c r="W4578" s="150"/>
      <c r="X4578" s="150">
        <v>130.11816297688907</v>
      </c>
      <c r="Y4578" s="150">
        <v>2818.8430351099505</v>
      </c>
      <c r="Z4578" s="150">
        <v>0</v>
      </c>
      <c r="AA4578" s="150">
        <v>5128.0394059889086</v>
      </c>
      <c r="AB4578" s="150"/>
      <c r="AC4578" s="150">
        <v>226.57832680497754</v>
      </c>
      <c r="AD4578" s="150">
        <v>0</v>
      </c>
      <c r="AE4578" s="150">
        <v>287.87204198426787</v>
      </c>
      <c r="AF4578" s="150">
        <v>7021.350345058223</v>
      </c>
      <c r="AG4578" s="150">
        <v>12938.811650489786</v>
      </c>
      <c r="AH4578" s="150">
        <v>2700.1246049956389</v>
      </c>
      <c r="AI4578" s="150">
        <v>67.164001859433498</v>
      </c>
      <c r="AJ4578" s="150">
        <v>1895.9933878194604</v>
      </c>
      <c r="AK4578" s="150"/>
      <c r="AL4578" s="150">
        <v>38152.0859375</v>
      </c>
      <c r="AM4578" s="150">
        <v>32207.08203125</v>
      </c>
      <c r="AN4578" s="150">
        <v>5945.005859375</v>
      </c>
      <c r="AO4578" s="5" t="s">
        <v>2939</v>
      </c>
    </row>
    <row r="4579" spans="1:41" ht="14.25" x14ac:dyDescent="0.45">
      <c r="A4579" s="150">
        <v>2021</v>
      </c>
      <c r="B4579" s="5" t="s">
        <v>6344</v>
      </c>
      <c r="C4579" s="5" t="s">
        <v>171</v>
      </c>
      <c r="D4579" s="5" t="s">
        <v>84</v>
      </c>
      <c r="E4579" s="5" t="s">
        <v>91</v>
      </c>
      <c r="F4579" s="5" t="s">
        <v>92</v>
      </c>
      <c r="G4579" s="5" t="s">
        <v>87</v>
      </c>
      <c r="H4579" s="5" t="s">
        <v>131</v>
      </c>
      <c r="I4579" s="150">
        <v>836.82126844048844</v>
      </c>
      <c r="J4579" s="150">
        <v>4734.8277395982877</v>
      </c>
      <c r="K4579" s="150">
        <v>460.84165689049405</v>
      </c>
      <c r="L4579" s="150">
        <v>3640.6490894349031</v>
      </c>
      <c r="M4579" s="150">
        <v>2636.2351601249898</v>
      </c>
      <c r="N4579" s="150">
        <v>1010.3287667153018</v>
      </c>
      <c r="O4579" s="150">
        <v>163.85481133884232</v>
      </c>
      <c r="P4579" s="150">
        <v>1863.5371548377877</v>
      </c>
      <c r="Q4579" s="150">
        <v>0</v>
      </c>
      <c r="R4579" s="150">
        <v>307.2277712603294</v>
      </c>
      <c r="S4579" s="150">
        <v>3379.5054838636233</v>
      </c>
      <c r="T4579" s="150">
        <v>1484.9342277582587</v>
      </c>
      <c r="U4579" s="150">
        <v>63.493739393801405</v>
      </c>
      <c r="V4579" s="150">
        <v>615.47963509152657</v>
      </c>
      <c r="W4579" s="150">
        <v>536.62450713470867</v>
      </c>
      <c r="X4579" s="150">
        <v>2369.7502089880072</v>
      </c>
      <c r="Y4579" s="150">
        <v>3096.8559343041202</v>
      </c>
      <c r="Z4579" s="150">
        <v>1228.9110850413176</v>
      </c>
      <c r="AA4579" s="150">
        <v>16631.263350892496</v>
      </c>
      <c r="AB4579" s="150">
        <v>54.276906255991527</v>
      </c>
      <c r="AC4579" s="150">
        <v>1049.6948646576072</v>
      </c>
      <c r="AD4579" s="150">
        <v>0</v>
      </c>
      <c r="AE4579" s="150">
        <v>409.63702834710585</v>
      </c>
      <c r="AF4579" s="150">
        <v>8276.7161577532734</v>
      </c>
      <c r="AG4579" s="150">
        <v>27915.739389284394</v>
      </c>
      <c r="AH4579" s="150">
        <v>1449.090987777887</v>
      </c>
      <c r="AI4579" s="150">
        <v>254.99905014607339</v>
      </c>
      <c r="AJ4579" s="150">
        <v>3532.984134152191</v>
      </c>
      <c r="AK4579" s="150">
        <v>0</v>
      </c>
      <c r="AL4579" s="150">
        <v>88004.28125</v>
      </c>
      <c r="AM4579" s="150">
        <v>75214.1640625</v>
      </c>
      <c r="AN4579" s="150">
        <v>12790.1123046875</v>
      </c>
      <c r="AO4579" s="5" t="s">
        <v>6756</v>
      </c>
    </row>
    <row r="4580" spans="1:41" ht="14.25" x14ac:dyDescent="0.45">
      <c r="A4580" s="150">
        <v>2021</v>
      </c>
      <c r="B4580" s="5" t="s">
        <v>4980</v>
      </c>
      <c r="C4580" s="5" t="s">
        <v>171</v>
      </c>
      <c r="D4580" s="5" t="s">
        <v>84</v>
      </c>
      <c r="E4580" s="5" t="s">
        <v>91</v>
      </c>
      <c r="F4580" s="5" t="s">
        <v>92</v>
      </c>
      <c r="G4580" s="5" t="s">
        <v>88</v>
      </c>
      <c r="H4580" s="5" t="s">
        <v>131</v>
      </c>
      <c r="I4580" s="150">
        <v>204.51109533834239</v>
      </c>
      <c r="J4580" s="150">
        <v>4526.4586024238624</v>
      </c>
      <c r="K4580" s="150"/>
      <c r="L4580" s="150">
        <v>531.48867659999996</v>
      </c>
      <c r="M4580" s="150">
        <v>2444.94</v>
      </c>
      <c r="N4580" s="150">
        <v>1088.3811614809999</v>
      </c>
      <c r="O4580" s="150">
        <v>1040.4000000000001</v>
      </c>
      <c r="P4580" s="150">
        <v>875.33353793599974</v>
      </c>
      <c r="Q4580" s="150">
        <v>0</v>
      </c>
      <c r="R4580" s="150">
        <v>103.8731087660889</v>
      </c>
      <c r="S4580" s="150">
        <v>3177.3052499999999</v>
      </c>
      <c r="T4580" s="150">
        <v>1749.3729000000001</v>
      </c>
      <c r="U4580" s="150">
        <v>22.4422</v>
      </c>
      <c r="V4580" s="150">
        <v>555</v>
      </c>
      <c r="W4580" s="150">
        <v>545.16959999999995</v>
      </c>
      <c r="X4580" s="150">
        <v>2536.9699999999998</v>
      </c>
      <c r="Y4580" s="150">
        <v>2871</v>
      </c>
      <c r="Z4580" s="150">
        <v>0</v>
      </c>
      <c r="AA4580" s="150">
        <v>16161</v>
      </c>
      <c r="AB4580" s="150">
        <v>53</v>
      </c>
      <c r="AC4580" s="150">
        <v>330.22676000000001</v>
      </c>
      <c r="AD4580" s="150">
        <v>0</v>
      </c>
      <c r="AE4580" s="150">
        <v>416.16</v>
      </c>
      <c r="AF4580" s="150">
        <v>12117.941826480001</v>
      </c>
      <c r="AG4580" s="150">
        <v>16727</v>
      </c>
      <c r="AH4580" s="150">
        <v>1501.9873475781251</v>
      </c>
      <c r="AI4580" s="150">
        <v>109.242</v>
      </c>
      <c r="AJ4580" s="150">
        <v>2511.2426111999998</v>
      </c>
      <c r="AK4580" s="150"/>
      <c r="AL4580" s="150">
        <v>72200.4453125</v>
      </c>
      <c r="AM4580" s="150">
        <v>59042.05859375</v>
      </c>
      <c r="AN4580" s="150">
        <v>13158.38671875</v>
      </c>
      <c r="AO4580" s="5" t="s">
        <v>5785</v>
      </c>
    </row>
    <row r="4581" spans="1:41" ht="14.25" x14ac:dyDescent="0.45">
      <c r="A4581" s="150">
        <v>2021</v>
      </c>
      <c r="B4581" s="5" t="s">
        <v>1478</v>
      </c>
      <c r="C4581" s="5" t="s">
        <v>171</v>
      </c>
      <c r="D4581" s="5" t="s">
        <v>84</v>
      </c>
      <c r="E4581" s="5" t="s">
        <v>91</v>
      </c>
      <c r="F4581" s="5" t="s">
        <v>92</v>
      </c>
      <c r="G4581" s="5" t="s">
        <v>88</v>
      </c>
      <c r="H4581" s="5" t="s">
        <v>131</v>
      </c>
      <c r="I4581" s="150">
        <v>399.78765883872001</v>
      </c>
      <c r="J4581" s="150"/>
      <c r="K4581" s="150">
        <v>0</v>
      </c>
      <c r="L4581" s="150">
        <v>308.52159999999998</v>
      </c>
      <c r="M4581" s="150">
        <v>1209.5938790750149</v>
      </c>
      <c r="N4581" s="150">
        <v>653.17420317312008</v>
      </c>
      <c r="O4581" s="150">
        <v>89.272923215496235</v>
      </c>
      <c r="P4581" s="150">
        <v>0</v>
      </c>
      <c r="Q4581" s="150">
        <v>0</v>
      </c>
      <c r="R4581" s="150">
        <v>455.49881872658671</v>
      </c>
      <c r="S4581" s="150">
        <v>3486</v>
      </c>
      <c r="T4581" s="150">
        <v>1615.9260058265611</v>
      </c>
      <c r="U4581" s="150">
        <v>42.374621226815997</v>
      </c>
      <c r="V4581" s="150"/>
      <c r="W4581" s="150">
        <v>0</v>
      </c>
      <c r="X4581" s="150">
        <v>123</v>
      </c>
      <c r="Y4581" s="150">
        <v>2822</v>
      </c>
      <c r="Z4581" s="150">
        <v>0</v>
      </c>
      <c r="AA4581" s="150">
        <v>5029.4443987642499</v>
      </c>
      <c r="AB4581" s="150"/>
      <c r="AC4581" s="150">
        <v>216.69316000000001</v>
      </c>
      <c r="AD4581" s="150"/>
      <c r="AE4581" s="150">
        <v>282.02042715547333</v>
      </c>
      <c r="AF4581" s="150">
        <v>6866.923266139037</v>
      </c>
      <c r="AG4581" s="150">
        <v>13221.674481976261</v>
      </c>
      <c r="AH4581" s="150">
        <v>2679.8113779250821</v>
      </c>
      <c r="AI4581" s="150">
        <v>64.398825089049609</v>
      </c>
      <c r="AJ4581" s="150">
        <v>1858.3251383246011</v>
      </c>
      <c r="AK4581" s="150"/>
      <c r="AL4581" s="150">
        <v>41424.44140625</v>
      </c>
      <c r="AM4581" s="150">
        <v>32156.4375</v>
      </c>
      <c r="AN4581" s="150">
        <v>9268.001953125</v>
      </c>
      <c r="AO4581" s="5" t="s">
        <v>2940</v>
      </c>
    </row>
    <row r="4582" spans="1:41" ht="14.25" x14ac:dyDescent="0.45">
      <c r="A4582" s="150">
        <v>2021</v>
      </c>
      <c r="B4582" s="5" t="s">
        <v>1477</v>
      </c>
      <c r="C4582" s="5" t="s">
        <v>171</v>
      </c>
      <c r="D4582" s="5" t="s">
        <v>84</v>
      </c>
      <c r="E4582" s="5" t="s">
        <v>91</v>
      </c>
      <c r="F4582" s="5" t="s">
        <v>92</v>
      </c>
      <c r="G4582" s="5" t="s">
        <v>88</v>
      </c>
      <c r="H4582" s="5" t="s">
        <v>131</v>
      </c>
      <c r="I4582" s="150">
        <v>399.44423999999998</v>
      </c>
      <c r="J4582" s="150"/>
      <c r="K4582" s="150">
        <v>0</v>
      </c>
      <c r="L4582" s="150">
        <v>0</v>
      </c>
      <c r="M4582" s="150">
        <v>1179.776898250987</v>
      </c>
      <c r="N4582" s="150">
        <v>658.93607876522401</v>
      </c>
      <c r="O4582" s="150">
        <v>12</v>
      </c>
      <c r="P4582" s="150">
        <v>0</v>
      </c>
      <c r="Q4582" s="150">
        <v>235.04844574807461</v>
      </c>
      <c r="R4582" s="150">
        <v>954.90053494274889</v>
      </c>
      <c r="S4582" s="150">
        <v>3366</v>
      </c>
      <c r="T4582" s="150">
        <v>1669.4673390171299</v>
      </c>
      <c r="U4582" s="150">
        <v>68.245442607398402</v>
      </c>
      <c r="V4582" s="150">
        <v>493</v>
      </c>
      <c r="W4582" s="150">
        <v>0</v>
      </c>
      <c r="X4582" s="150">
        <v>127.18249553</v>
      </c>
      <c r="Y4582" s="150">
        <v>2319</v>
      </c>
      <c r="Z4582" s="150">
        <v>0</v>
      </c>
      <c r="AA4582" s="150">
        <v>5112.0961271255546</v>
      </c>
      <c r="AB4582" s="150"/>
      <c r="AC4582" s="150">
        <v>229.3</v>
      </c>
      <c r="AD4582" s="150">
        <v>474.84534494560518</v>
      </c>
      <c r="AE4582" s="150">
        <v>337.84872577919998</v>
      </c>
      <c r="AF4582" s="150">
        <v>4754.3198854068287</v>
      </c>
      <c r="AG4582" s="150">
        <v>9335</v>
      </c>
      <c r="AH4582" s="150">
        <v>4541.4746569509643</v>
      </c>
      <c r="AI4582" s="150">
        <v>993.27525379084818</v>
      </c>
      <c r="AJ4582" s="150">
        <v>500</v>
      </c>
      <c r="AK4582" s="150"/>
      <c r="AL4582" s="150">
        <v>37761.1640625</v>
      </c>
      <c r="AM4582" s="150">
        <v>25397.140625</v>
      </c>
      <c r="AN4582" s="150">
        <v>12364.0224609375</v>
      </c>
      <c r="AO4582" s="5" t="s">
        <v>5784</v>
      </c>
    </row>
    <row r="4583" spans="1:41" ht="14.25" x14ac:dyDescent="0.45">
      <c r="A4583" s="150">
        <v>2021</v>
      </c>
      <c r="B4583" s="5" t="s">
        <v>1476</v>
      </c>
      <c r="C4583" s="5" t="s">
        <v>171</v>
      </c>
      <c r="D4583" s="5" t="s">
        <v>84</v>
      </c>
      <c r="E4583" s="5" t="s">
        <v>91</v>
      </c>
      <c r="F4583" s="5" t="s">
        <v>92</v>
      </c>
      <c r="G4583" s="5" t="s">
        <v>88</v>
      </c>
      <c r="H4583" s="5" t="s">
        <v>131</v>
      </c>
      <c r="I4583" s="150">
        <v>336.4</v>
      </c>
      <c r="J4583" s="150"/>
      <c r="K4583" s="150">
        <v>70</v>
      </c>
      <c r="L4583" s="150">
        <v>255.42174505849391</v>
      </c>
      <c r="M4583" s="150">
        <v>97.524999999999949</v>
      </c>
      <c r="N4583" s="150">
        <v>700.33</v>
      </c>
      <c r="O4583" s="150">
        <v>12.18402897509918</v>
      </c>
      <c r="P4583" s="150">
        <v>420</v>
      </c>
      <c r="Q4583" s="150">
        <v>274.7419936228801</v>
      </c>
      <c r="R4583" s="150">
        <v>237.48392431478749</v>
      </c>
      <c r="S4583" s="150">
        <v>2615</v>
      </c>
      <c r="T4583" s="150">
        <v>905</v>
      </c>
      <c r="U4583" s="150">
        <v>55</v>
      </c>
      <c r="V4583" s="150">
        <v>347</v>
      </c>
      <c r="W4583" s="150">
        <v>450</v>
      </c>
      <c r="X4583" s="150">
        <v>139</v>
      </c>
      <c r="Y4583" s="150">
        <v>3732.66718156448</v>
      </c>
      <c r="Z4583" s="150">
        <v>0</v>
      </c>
      <c r="AA4583" s="150">
        <v>5143.1236821575267</v>
      </c>
      <c r="AB4583" s="150"/>
      <c r="AC4583" s="150">
        <v>291.58368999999999</v>
      </c>
      <c r="AD4583" s="150">
        <v>400</v>
      </c>
      <c r="AE4583" s="150">
        <v>298.47481987660723</v>
      </c>
      <c r="AF4583" s="150">
        <v>3874.1397813186131</v>
      </c>
      <c r="AG4583" s="150">
        <v>9677.9669292686449</v>
      </c>
      <c r="AH4583" s="150">
        <v>2907.7943859440638</v>
      </c>
      <c r="AI4583" s="150">
        <v>882</v>
      </c>
      <c r="AJ4583" s="150">
        <v>1224.7019203602831</v>
      </c>
      <c r="AK4583" s="150"/>
      <c r="AL4583" s="150">
        <v>35347.5390625</v>
      </c>
      <c r="AM4583" s="150">
        <v>26869.03515625</v>
      </c>
      <c r="AN4583" s="150">
        <v>8478.50390625</v>
      </c>
      <c r="AO4583" s="5" t="s">
        <v>5783</v>
      </c>
    </row>
    <row r="4584" spans="1:41" ht="14.25" x14ac:dyDescent="0.45">
      <c r="A4584" s="150">
        <v>2021</v>
      </c>
      <c r="B4584" s="5" t="s">
        <v>582</v>
      </c>
      <c r="C4584" s="5" t="s">
        <v>171</v>
      </c>
      <c r="D4584" s="5" t="s">
        <v>84</v>
      </c>
      <c r="E4584" s="5" t="s">
        <v>91</v>
      </c>
      <c r="F4584" s="5" t="s">
        <v>92</v>
      </c>
      <c r="G4584" s="5" t="s">
        <v>88</v>
      </c>
      <c r="H4584" s="5" t="s">
        <v>131</v>
      </c>
      <c r="I4584" s="150">
        <v>481.54594973631532</v>
      </c>
      <c r="J4584" s="150"/>
      <c r="K4584" s="150"/>
      <c r="L4584" s="150">
        <v>466.93417302000012</v>
      </c>
      <c r="M4584" s="150">
        <v>1118.15242128</v>
      </c>
      <c r="N4584" s="150">
        <v>965.26499999999999</v>
      </c>
      <c r="O4584" s="150">
        <v>184.07224600007481</v>
      </c>
      <c r="P4584" s="150">
        <v>0</v>
      </c>
      <c r="Q4584" s="150">
        <v>0</v>
      </c>
      <c r="R4584" s="150">
        <v>214.8517989246171</v>
      </c>
      <c r="S4584" s="150">
        <v>3873.8000256479991</v>
      </c>
      <c r="T4584" s="150">
        <v>1493.9364499999999</v>
      </c>
      <c r="U4584" s="150">
        <v>84.288924809999997</v>
      </c>
      <c r="V4584" s="150">
        <v>491</v>
      </c>
      <c r="W4584" s="150"/>
      <c r="X4584" s="150">
        <v>148.80606023999999</v>
      </c>
      <c r="Y4584" s="150">
        <v>2520</v>
      </c>
      <c r="Z4584" s="150"/>
      <c r="AA4584" s="150">
        <v>10512.50777327395</v>
      </c>
      <c r="AB4584" s="150">
        <v>0</v>
      </c>
      <c r="AC4584" s="150">
        <v>309.8770300000001</v>
      </c>
      <c r="AD4584" s="150">
        <v>0</v>
      </c>
      <c r="AE4584" s="150">
        <v>276.0202008</v>
      </c>
      <c r="AF4584" s="150">
        <v>5998.8750910381696</v>
      </c>
      <c r="AG4584" s="150">
        <v>13292</v>
      </c>
      <c r="AH4584" s="150">
        <v>2631.9621987708651</v>
      </c>
      <c r="AI4584" s="150">
        <v>63.136103028480008</v>
      </c>
      <c r="AJ4584" s="150">
        <v>1232.463154620252</v>
      </c>
      <c r="AK4584" s="150"/>
      <c r="AL4584" s="150">
        <v>46359.4921875</v>
      </c>
      <c r="AM4584" s="150">
        <v>36845.62890625</v>
      </c>
      <c r="AN4584" s="150">
        <v>9513.865234375</v>
      </c>
      <c r="AO4584" s="5" t="s">
        <v>1097</v>
      </c>
    </row>
    <row r="4585" spans="1:41" ht="14.25" x14ac:dyDescent="0.45">
      <c r="A4585" s="150">
        <v>2021</v>
      </c>
      <c r="B4585" s="5" t="s">
        <v>7352</v>
      </c>
      <c r="C4585" s="5" t="s">
        <v>171</v>
      </c>
      <c r="D4585" s="5" t="s">
        <v>84</v>
      </c>
      <c r="E4585" s="5" t="s">
        <v>91</v>
      </c>
      <c r="F4585" s="5" t="s">
        <v>92</v>
      </c>
      <c r="G4585" s="5" t="s">
        <v>88</v>
      </c>
      <c r="H4585" s="5" t="s">
        <v>131</v>
      </c>
      <c r="I4585" s="150">
        <v>1538.93418</v>
      </c>
      <c r="J4585" s="150">
        <v>6378.6152046986399</v>
      </c>
      <c r="K4585" s="150">
        <v>843.47500000000002</v>
      </c>
      <c r="L4585" s="150">
        <v>3374.7354999999998</v>
      </c>
      <c r="M4585" s="150">
        <v>11791.25</v>
      </c>
      <c r="N4585" s="150">
        <v>2274.2948007812502</v>
      </c>
      <c r="O4585" s="150">
        <v>54</v>
      </c>
      <c r="P4585" s="150">
        <v>4773</v>
      </c>
      <c r="Q4585" s="150">
        <v>0</v>
      </c>
      <c r="R4585" s="150">
        <v>624.70000000000005</v>
      </c>
      <c r="S4585" s="150">
        <v>7000</v>
      </c>
      <c r="T4585" s="150">
        <v>3636.5055660453609</v>
      </c>
      <c r="U4585" s="150">
        <v>27</v>
      </c>
      <c r="V4585" s="150">
        <v>604</v>
      </c>
      <c r="W4585" s="150">
        <v>5255</v>
      </c>
      <c r="X4585" s="150">
        <v>3454</v>
      </c>
      <c r="Y4585" s="150">
        <v>6955</v>
      </c>
      <c r="Z4585" s="150">
        <v>0</v>
      </c>
      <c r="AA4585" s="150">
        <v>16736</v>
      </c>
      <c r="AB4585" s="150">
        <v>599</v>
      </c>
      <c r="AC4585" s="150">
        <v>866</v>
      </c>
      <c r="AD4585" s="150">
        <v>100</v>
      </c>
      <c r="AE4585" s="150">
        <v>153.19900000000001</v>
      </c>
      <c r="AF4585" s="150">
        <v>9785.898579476052</v>
      </c>
      <c r="AG4585" s="150">
        <v>43790</v>
      </c>
      <c r="AH4585" s="150">
        <v>6209.7919999999986</v>
      </c>
      <c r="AI4585" s="150">
        <v>4441.7984569090031</v>
      </c>
      <c r="AJ4585" s="150">
        <v>4763.3999999999996</v>
      </c>
      <c r="AK4585" s="150"/>
      <c r="AL4585" s="150">
        <v>146029.59375</v>
      </c>
      <c r="AM4585" s="150">
        <v>102644.7734375</v>
      </c>
      <c r="AN4585" s="150">
        <v>43384.8203125</v>
      </c>
      <c r="AO4585" s="5" t="s">
        <v>7678</v>
      </c>
    </row>
    <row r="4586" spans="1:41" ht="14.25" x14ac:dyDescent="0.45">
      <c r="A4586" s="150">
        <v>2021</v>
      </c>
      <c r="B4586" s="5" t="s">
        <v>4024</v>
      </c>
      <c r="C4586" s="5" t="s">
        <v>171</v>
      </c>
      <c r="D4586" s="5" t="s">
        <v>84</v>
      </c>
      <c r="E4586" s="5" t="s">
        <v>91</v>
      </c>
      <c r="F4586" s="5" t="s">
        <v>92</v>
      </c>
      <c r="G4586" s="5" t="s">
        <v>88</v>
      </c>
      <c r="H4586" s="5" t="s">
        <v>131</v>
      </c>
      <c r="I4586" s="150">
        <v>616.84420352766335</v>
      </c>
      <c r="J4586" s="150"/>
      <c r="K4586" s="150"/>
      <c r="L4586" s="150">
        <v>463.80250000000012</v>
      </c>
      <c r="M4586" s="150">
        <v>2493.8388</v>
      </c>
      <c r="N4586" s="150">
        <v>1190.8845984</v>
      </c>
      <c r="O4586" s="150">
        <v>254.19077279999999</v>
      </c>
      <c r="P4586" s="150">
        <v>1742.6319907794471</v>
      </c>
      <c r="Q4586" s="150">
        <v>0</v>
      </c>
      <c r="R4586" s="150">
        <v>169.0836662649954</v>
      </c>
      <c r="S4586" s="150">
        <v>5036</v>
      </c>
      <c r="T4586" s="150">
        <v>1325.979396</v>
      </c>
      <c r="U4586" s="150">
        <v>43.272641999999998</v>
      </c>
      <c r="V4586" s="150">
        <v>447</v>
      </c>
      <c r="W4586" s="150">
        <v>636.47069207799984</v>
      </c>
      <c r="X4586" s="150">
        <v>47</v>
      </c>
      <c r="Y4586" s="150">
        <v>2722</v>
      </c>
      <c r="Z4586" s="150">
        <v>4249</v>
      </c>
      <c r="AA4586" s="150">
        <v>16161</v>
      </c>
      <c r="AB4586" s="150"/>
      <c r="AC4586" s="150">
        <v>330.22676000000001</v>
      </c>
      <c r="AD4586" s="150">
        <v>0</v>
      </c>
      <c r="AE4586" s="150">
        <v>424.48320000000001</v>
      </c>
      <c r="AF4586" s="150">
        <v>7815.1601952000001</v>
      </c>
      <c r="AG4586" s="150">
        <v>14888</v>
      </c>
      <c r="AH4586" s="150">
        <v>2459</v>
      </c>
      <c r="AI4586" s="150">
        <v>111.42684</v>
      </c>
      <c r="AJ4586" s="150">
        <v>1535</v>
      </c>
      <c r="AK4586" s="150"/>
      <c r="AL4586" s="150">
        <v>65162.296875</v>
      </c>
      <c r="AM4586" s="150">
        <v>52798.390625</v>
      </c>
      <c r="AN4586" s="150">
        <v>12363.90625</v>
      </c>
      <c r="AO4586" s="5" t="s">
        <v>4514</v>
      </c>
    </row>
    <row r="4587" spans="1:41" ht="14.25" x14ac:dyDescent="0.45">
      <c r="A4587" s="150">
        <v>2021</v>
      </c>
      <c r="B4587" s="5" t="s">
        <v>6344</v>
      </c>
      <c r="C4587" s="5" t="s">
        <v>171</v>
      </c>
      <c r="D4587" s="5" t="s">
        <v>84</v>
      </c>
      <c r="E4587" s="5" t="s">
        <v>91</v>
      </c>
      <c r="F4587" s="5" t="s">
        <v>92</v>
      </c>
      <c r="G4587" s="5" t="s">
        <v>88</v>
      </c>
      <c r="H4587" s="5" t="s">
        <v>131</v>
      </c>
      <c r="I4587" s="150">
        <v>850.14662976000011</v>
      </c>
      <c r="J4587" s="150">
        <v>4904.2373151546144</v>
      </c>
      <c r="K4587" s="150">
        <v>457.42500000000001</v>
      </c>
      <c r="L4587" s="150">
        <v>3704.7887163</v>
      </c>
      <c r="M4587" s="150">
        <v>2625.7</v>
      </c>
      <c r="N4587" s="150">
        <v>1006.2912</v>
      </c>
      <c r="O4587" s="150">
        <v>163.19999999999999</v>
      </c>
      <c r="P4587" s="150">
        <v>1854.2702240000001</v>
      </c>
      <c r="Q4587" s="150">
        <v>0</v>
      </c>
      <c r="R4587" s="150">
        <v>306</v>
      </c>
      <c r="S4587" s="150">
        <v>3366</v>
      </c>
      <c r="T4587" s="150">
        <v>1501.830301887554</v>
      </c>
      <c r="U4587" s="150">
        <v>62.62</v>
      </c>
      <c r="V4587" s="150">
        <v>613</v>
      </c>
      <c r="W4587" s="150">
        <v>534.48</v>
      </c>
      <c r="X4587" s="150">
        <v>2441</v>
      </c>
      <c r="Y4587" s="150">
        <v>3104</v>
      </c>
      <c r="Z4587" s="150">
        <v>1224</v>
      </c>
      <c r="AA4587" s="150">
        <v>16859</v>
      </c>
      <c r="AB4587" s="150">
        <v>53</v>
      </c>
      <c r="AC4587" s="150">
        <v>1352.87426</v>
      </c>
      <c r="AD4587" s="150">
        <v>0</v>
      </c>
      <c r="AE4587" s="150">
        <v>408</v>
      </c>
      <c r="AF4587" s="150">
        <v>8408.5128000000004</v>
      </c>
      <c r="AG4587" s="150">
        <v>28360</v>
      </c>
      <c r="AH4587" s="150">
        <v>1494.8970391091871</v>
      </c>
      <c r="AI4587" s="150">
        <v>253.98</v>
      </c>
      <c r="AJ4587" s="150">
        <v>3589.242611200003</v>
      </c>
      <c r="AK4587" s="150"/>
      <c r="AL4587" s="150">
        <v>89498.4921875</v>
      </c>
      <c r="AM4587" s="150">
        <v>76606.984375</v>
      </c>
      <c r="AN4587" s="150">
        <v>12891.513671875</v>
      </c>
      <c r="AO4587" s="5" t="s">
        <v>6757</v>
      </c>
    </row>
    <row r="4588" spans="1:41" ht="14.25" x14ac:dyDescent="0.45">
      <c r="A4588" s="150">
        <v>2021</v>
      </c>
      <c r="B4588" s="5" t="s">
        <v>582</v>
      </c>
      <c r="C4588" s="5" t="s">
        <v>171</v>
      </c>
      <c r="D4588" s="5" t="s">
        <v>84</v>
      </c>
      <c r="E4588" s="5" t="s">
        <v>93</v>
      </c>
      <c r="F4588" s="5" t="s">
        <v>225</v>
      </c>
      <c r="G4588" s="5" t="s">
        <v>87</v>
      </c>
      <c r="H4588" s="5" t="s">
        <v>131</v>
      </c>
      <c r="I4588" s="150">
        <v>0</v>
      </c>
      <c r="J4588" s="150">
        <v>0</v>
      </c>
      <c r="K4588" s="150">
        <v>89.317434090676628</v>
      </c>
      <c r="L4588" s="150">
        <v>22.329358522669157</v>
      </c>
      <c r="M4588" s="150">
        <v>0</v>
      </c>
      <c r="N4588" s="150">
        <v>0</v>
      </c>
      <c r="O4588" s="150">
        <v>0</v>
      </c>
      <c r="P4588" s="150">
        <v>39.076377414671029</v>
      </c>
      <c r="Q4588" s="150">
        <v>0</v>
      </c>
      <c r="R4588" s="150">
        <v>334.37183592763427</v>
      </c>
      <c r="S4588" s="150">
        <v>0</v>
      </c>
      <c r="T4588" s="150">
        <v>55.823396306672898</v>
      </c>
      <c r="U4588" s="150">
        <v>0</v>
      </c>
      <c r="V4588" s="150">
        <v>0</v>
      </c>
      <c r="W4588" s="150">
        <v>55.823396306672898</v>
      </c>
      <c r="X4588" s="150">
        <v>0</v>
      </c>
      <c r="Y4588" s="150">
        <v>0</v>
      </c>
      <c r="Z4588" s="150">
        <v>0</v>
      </c>
      <c r="AA4588" s="150">
        <v>0</v>
      </c>
      <c r="AB4588" s="150">
        <v>0</v>
      </c>
      <c r="AC4588" s="150">
        <v>0</v>
      </c>
      <c r="AD4588" s="150">
        <v>0</v>
      </c>
      <c r="AE4588" s="150">
        <v>0</v>
      </c>
      <c r="AF4588" s="150">
        <v>68.424323479056412</v>
      </c>
      <c r="AG4588" s="150">
        <v>0</v>
      </c>
      <c r="AH4588" s="150">
        <v>55.823396306672898</v>
      </c>
      <c r="AI4588" s="150">
        <v>0</v>
      </c>
      <c r="AJ4588" s="150">
        <v>0</v>
      </c>
      <c r="AK4588" s="150">
        <v>0</v>
      </c>
      <c r="AL4588" s="150">
        <v>720.98956298828125</v>
      </c>
      <c r="AM4588" s="150">
        <v>464.20187377929688</v>
      </c>
      <c r="AN4588" s="150">
        <v>256.78762817382813</v>
      </c>
      <c r="AO4588" s="5" t="s">
        <v>1098</v>
      </c>
    </row>
    <row r="4589" spans="1:41" ht="14.25" x14ac:dyDescent="0.45">
      <c r="A4589" s="150">
        <v>2021</v>
      </c>
      <c r="B4589" s="5" t="s">
        <v>1478</v>
      </c>
      <c r="C4589" s="5" t="s">
        <v>171</v>
      </c>
      <c r="D4589" s="5" t="s">
        <v>84</v>
      </c>
      <c r="E4589" s="5" t="s">
        <v>93</v>
      </c>
      <c r="F4589" s="5" t="s">
        <v>225</v>
      </c>
      <c r="G4589" s="5" t="s">
        <v>87</v>
      </c>
      <c r="H4589" s="5" t="s">
        <v>131</v>
      </c>
      <c r="I4589" s="150">
        <v>0</v>
      </c>
      <c r="J4589" s="150"/>
      <c r="K4589" s="150">
        <v>40.302085877797495</v>
      </c>
      <c r="L4589" s="150"/>
      <c r="M4589" s="150">
        <v>125.22433826315651</v>
      </c>
      <c r="N4589" s="150">
        <v>0</v>
      </c>
      <c r="O4589" s="150">
        <v>0</v>
      </c>
      <c r="P4589" s="150">
        <v>0</v>
      </c>
      <c r="Q4589" s="150">
        <v>0</v>
      </c>
      <c r="R4589" s="150">
        <v>342.12309226700808</v>
      </c>
      <c r="S4589" s="150">
        <v>0</v>
      </c>
      <c r="T4589" s="150">
        <v>57.57440839685357</v>
      </c>
      <c r="U4589" s="150"/>
      <c r="V4589" s="150">
        <v>0</v>
      </c>
      <c r="W4589" s="150">
        <v>57.57440839685357</v>
      </c>
      <c r="X4589" s="150">
        <v>0</v>
      </c>
      <c r="Y4589" s="150">
        <v>0</v>
      </c>
      <c r="Z4589" s="150">
        <v>0</v>
      </c>
      <c r="AA4589" s="150">
        <v>0</v>
      </c>
      <c r="AB4589" s="150"/>
      <c r="AC4589" s="150">
        <v>0</v>
      </c>
      <c r="AD4589" s="150">
        <v>0</v>
      </c>
      <c r="AE4589" s="150"/>
      <c r="AF4589" s="150">
        <v>201.46867262924883</v>
      </c>
      <c r="AG4589" s="150">
        <v>0</v>
      </c>
      <c r="AH4589" s="150">
        <v>0</v>
      </c>
      <c r="AI4589" s="150">
        <v>0</v>
      </c>
      <c r="AJ4589" s="150">
        <v>0</v>
      </c>
      <c r="AK4589" s="150"/>
      <c r="AL4589" s="150">
        <v>824.26702880859375</v>
      </c>
      <c r="AM4589" s="150">
        <v>543.59173583984375</v>
      </c>
      <c r="AN4589" s="150">
        <v>280.67523193359375</v>
      </c>
      <c r="AO4589" s="5" t="s">
        <v>2942</v>
      </c>
    </row>
    <row r="4590" spans="1:41" ht="14.25" x14ac:dyDescent="0.45">
      <c r="A4590" s="150">
        <v>2021</v>
      </c>
      <c r="B4590" s="5" t="s">
        <v>4980</v>
      </c>
      <c r="C4590" s="5" t="s">
        <v>171</v>
      </c>
      <c r="D4590" s="5" t="s">
        <v>84</v>
      </c>
      <c r="E4590" s="5" t="s">
        <v>93</v>
      </c>
      <c r="F4590" s="5" t="s">
        <v>225</v>
      </c>
      <c r="G4590" s="5" t="s">
        <v>87</v>
      </c>
      <c r="H4590" s="5" t="s">
        <v>131</v>
      </c>
      <c r="I4590" s="150">
        <v>0</v>
      </c>
      <c r="J4590" s="150">
        <v>0</v>
      </c>
      <c r="K4590" s="150">
        <v>85.331972329663458</v>
      </c>
      <c r="L4590" s="150">
        <v>0</v>
      </c>
      <c r="M4590" s="150">
        <v>0</v>
      </c>
      <c r="N4590" s="150">
        <v>0</v>
      </c>
      <c r="O4590" s="150">
        <v>176.48390121655191</v>
      </c>
      <c r="P4590" s="150">
        <v>0</v>
      </c>
      <c r="Q4590" s="150">
        <v>0</v>
      </c>
      <c r="R4590" s="150">
        <v>213.54370321706153</v>
      </c>
      <c r="S4590" s="150">
        <v>0</v>
      </c>
      <c r="T4590" s="150">
        <v>0</v>
      </c>
      <c r="U4590" s="150">
        <v>0</v>
      </c>
      <c r="V4590" s="150">
        <v>442.46207874640311</v>
      </c>
      <c r="W4590" s="150">
        <v>242.3006621706493</v>
      </c>
      <c r="X4590" s="150">
        <v>0</v>
      </c>
      <c r="Y4590" s="150">
        <v>0</v>
      </c>
      <c r="Z4590" s="150">
        <v>0</v>
      </c>
      <c r="AA4590" s="150">
        <v>2435.648395384962</v>
      </c>
      <c r="AB4590" s="150">
        <v>0</v>
      </c>
      <c r="AC4590" s="150">
        <v>0</v>
      </c>
      <c r="AD4590" s="150">
        <v>0</v>
      </c>
      <c r="AE4590" s="150">
        <v>0</v>
      </c>
      <c r="AF4590" s="150">
        <v>64.157001418228447</v>
      </c>
      <c r="AG4590" s="150">
        <v>0</v>
      </c>
      <c r="AH4590" s="150">
        <v>458.26429584448891</v>
      </c>
      <c r="AI4590" s="150">
        <v>0</v>
      </c>
      <c r="AJ4590" s="150">
        <v>0</v>
      </c>
      <c r="AK4590" s="150">
        <v>0</v>
      </c>
      <c r="AL4590" s="150">
        <v>4118.19189453125</v>
      </c>
      <c r="AM4590" s="150">
        <v>3155.811279296875</v>
      </c>
      <c r="AN4590" s="150">
        <v>962.38079833984375</v>
      </c>
      <c r="AO4590" s="5" t="s">
        <v>5786</v>
      </c>
    </row>
    <row r="4591" spans="1:41" ht="14.25" x14ac:dyDescent="0.45">
      <c r="A4591" s="150">
        <v>2021</v>
      </c>
      <c r="B4591" s="5" t="s">
        <v>1477</v>
      </c>
      <c r="C4591" s="5" t="s">
        <v>171</v>
      </c>
      <c r="D4591" s="5" t="s">
        <v>84</v>
      </c>
      <c r="E4591" s="5" t="s">
        <v>93</v>
      </c>
      <c r="F4591" s="5" t="s">
        <v>225</v>
      </c>
      <c r="G4591" s="5" t="s">
        <v>87</v>
      </c>
      <c r="H4591" s="5" t="s">
        <v>131</v>
      </c>
      <c r="I4591" s="150">
        <v>0</v>
      </c>
      <c r="J4591" s="150"/>
      <c r="K4591" s="150">
        <v>41.500276514175724</v>
      </c>
      <c r="L4591" s="150"/>
      <c r="M4591" s="150">
        <v>128.94728774047456</v>
      </c>
      <c r="N4591" s="150">
        <v>0</v>
      </c>
      <c r="O4591" s="150">
        <v>0</v>
      </c>
      <c r="P4591" s="150">
        <v>41.500276514175724</v>
      </c>
      <c r="Q4591" s="150">
        <v>0</v>
      </c>
      <c r="R4591" s="150">
        <v>229.76545032234253</v>
      </c>
      <c r="S4591" s="150">
        <v>0</v>
      </c>
      <c r="T4591" s="150">
        <v>0</v>
      </c>
      <c r="U4591" s="150"/>
      <c r="V4591" s="150">
        <v>0</v>
      </c>
      <c r="W4591" s="150">
        <v>59.286109305965319</v>
      </c>
      <c r="X4591" s="150">
        <v>0</v>
      </c>
      <c r="Y4591" s="150">
        <v>0</v>
      </c>
      <c r="Z4591" s="150">
        <v>0</v>
      </c>
      <c r="AA4591" s="150">
        <v>0</v>
      </c>
      <c r="AB4591" s="150"/>
      <c r="AC4591" s="150"/>
      <c r="AD4591" s="150">
        <v>0</v>
      </c>
      <c r="AE4591" s="150"/>
      <c r="AF4591" s="150">
        <v>0</v>
      </c>
      <c r="AG4591" s="150">
        <v>0</v>
      </c>
      <c r="AH4591" s="150">
        <v>0</v>
      </c>
      <c r="AI4591" s="150">
        <v>0</v>
      </c>
      <c r="AJ4591" s="150">
        <v>0</v>
      </c>
      <c r="AK4591" s="150">
        <v>0</v>
      </c>
      <c r="AL4591" s="150">
        <v>500.9993896484375</v>
      </c>
      <c r="AM4591" s="150">
        <v>271.26571655273438</v>
      </c>
      <c r="AN4591" s="150">
        <v>229.73365783691406</v>
      </c>
      <c r="AO4591" s="5" t="s">
        <v>2941</v>
      </c>
    </row>
    <row r="4592" spans="1:41" ht="14.25" x14ac:dyDescent="0.45">
      <c r="A4592" s="150">
        <v>2021</v>
      </c>
      <c r="B4592" s="5" t="s">
        <v>4024</v>
      </c>
      <c r="C4592" s="5" t="s">
        <v>171</v>
      </c>
      <c r="D4592" s="5" t="s">
        <v>84</v>
      </c>
      <c r="E4592" s="5" t="s">
        <v>93</v>
      </c>
      <c r="F4592" s="5" t="s">
        <v>225</v>
      </c>
      <c r="G4592" s="5" t="s">
        <v>87</v>
      </c>
      <c r="H4592" s="5" t="s">
        <v>131</v>
      </c>
      <c r="I4592" s="150">
        <v>0</v>
      </c>
      <c r="J4592" s="150">
        <v>0</v>
      </c>
      <c r="K4592" s="150">
        <v>87.848830386768043</v>
      </c>
      <c r="L4592" s="150">
        <v>21.637642952405923</v>
      </c>
      <c r="M4592" s="150">
        <v>0</v>
      </c>
      <c r="N4592" s="150">
        <v>0</v>
      </c>
      <c r="O4592" s="150">
        <v>0</v>
      </c>
      <c r="P4592" s="150">
        <v>0</v>
      </c>
      <c r="Q4592" s="150">
        <v>0</v>
      </c>
      <c r="R4592" s="150">
        <v>326.58525014658881</v>
      </c>
      <c r="S4592" s="150">
        <v>0</v>
      </c>
      <c r="T4592" s="150">
        <v>54.094107381014808</v>
      </c>
      <c r="U4592" s="150">
        <v>0</v>
      </c>
      <c r="V4592" s="150">
        <v>454.39050200052441</v>
      </c>
      <c r="W4592" s="150">
        <v>54.094107381014808</v>
      </c>
      <c r="X4592" s="150">
        <v>149.92378103681287</v>
      </c>
      <c r="Y4592" s="150">
        <v>0</v>
      </c>
      <c r="Z4592" s="150">
        <v>0</v>
      </c>
      <c r="AA4592" s="150">
        <v>1698.5549717638651</v>
      </c>
      <c r="AB4592" s="150">
        <v>0</v>
      </c>
      <c r="AC4592" s="150">
        <v>0</v>
      </c>
      <c r="AD4592" s="150">
        <v>0</v>
      </c>
      <c r="AE4592" s="150">
        <v>0</v>
      </c>
      <c r="AF4592" s="150">
        <v>66.643940293410239</v>
      </c>
      <c r="AG4592" s="150">
        <v>0</v>
      </c>
      <c r="AH4592" s="150">
        <v>54.094107381014808</v>
      </c>
      <c r="AI4592" s="150">
        <v>0</v>
      </c>
      <c r="AJ4592" s="150">
        <v>0</v>
      </c>
      <c r="AK4592" s="150">
        <v>0</v>
      </c>
      <c r="AL4592" s="150">
        <v>2967.8671875</v>
      </c>
      <c r="AM4592" s="150">
        <v>2567.8125</v>
      </c>
      <c r="AN4592" s="150">
        <v>400.054931640625</v>
      </c>
      <c r="AO4592" s="5" t="s">
        <v>4515</v>
      </c>
    </row>
    <row r="4593" spans="1:41" ht="14.25" x14ac:dyDescent="0.45">
      <c r="A4593" s="150">
        <v>2021</v>
      </c>
      <c r="B4593" s="5" t="s">
        <v>6344</v>
      </c>
      <c r="C4593" s="5" t="s">
        <v>171</v>
      </c>
      <c r="D4593" s="5" t="s">
        <v>84</v>
      </c>
      <c r="E4593" s="5" t="s">
        <v>93</v>
      </c>
      <c r="F4593" s="5" t="s">
        <v>225</v>
      </c>
      <c r="G4593" s="5" t="s">
        <v>87</v>
      </c>
      <c r="H4593" s="5" t="s">
        <v>131</v>
      </c>
      <c r="I4593" s="150">
        <v>0</v>
      </c>
      <c r="J4593" s="150">
        <v>0</v>
      </c>
      <c r="K4593" s="150">
        <v>83.15631675446248</v>
      </c>
      <c r="L4593" s="150">
        <v>0</v>
      </c>
      <c r="M4593" s="150">
        <v>0</v>
      </c>
      <c r="N4593" s="150">
        <v>0</v>
      </c>
      <c r="O4593" s="150">
        <v>171.56059588833682</v>
      </c>
      <c r="P4593" s="150">
        <v>0</v>
      </c>
      <c r="Q4593" s="150">
        <v>0</v>
      </c>
      <c r="R4593" s="150">
        <v>203.53596111964956</v>
      </c>
      <c r="S4593" s="150">
        <v>0</v>
      </c>
      <c r="T4593" s="150">
        <v>0</v>
      </c>
      <c r="U4593" s="150">
        <v>0</v>
      </c>
      <c r="V4593" s="150">
        <v>716.8647996074352</v>
      </c>
      <c r="W4593" s="150">
        <v>491.564434016527</v>
      </c>
      <c r="X4593" s="150">
        <v>0</v>
      </c>
      <c r="Y4593" s="150">
        <v>0</v>
      </c>
      <c r="Z4593" s="150">
        <v>0</v>
      </c>
      <c r="AA4593" s="150">
        <v>1297.5252872894578</v>
      </c>
      <c r="AB4593" s="150">
        <v>0</v>
      </c>
      <c r="AC4593" s="150">
        <v>0</v>
      </c>
      <c r="AD4593" s="150">
        <v>0</v>
      </c>
      <c r="AE4593" s="150">
        <v>0</v>
      </c>
      <c r="AF4593" s="150">
        <v>88.071961094627753</v>
      </c>
      <c r="AG4593" s="150">
        <v>0</v>
      </c>
      <c r="AH4593" s="150">
        <v>327.77516460222023</v>
      </c>
      <c r="AI4593" s="150">
        <v>0</v>
      </c>
      <c r="AJ4593" s="150">
        <v>0</v>
      </c>
      <c r="AK4593" s="150">
        <v>0</v>
      </c>
      <c r="AL4593" s="150">
        <v>3380.0546875</v>
      </c>
      <c r="AM4593" s="150">
        <v>2305.998046875</v>
      </c>
      <c r="AN4593" s="150">
        <v>1074.0565185546875</v>
      </c>
      <c r="AO4593" s="5" t="s">
        <v>6758</v>
      </c>
    </row>
    <row r="4594" spans="1:41" ht="14.25" x14ac:dyDescent="0.45">
      <c r="A4594" s="150">
        <v>2021</v>
      </c>
      <c r="B4594" s="5" t="s">
        <v>1476</v>
      </c>
      <c r="C4594" s="5" t="s">
        <v>171</v>
      </c>
      <c r="D4594" s="5" t="s">
        <v>84</v>
      </c>
      <c r="E4594" s="5" t="s">
        <v>93</v>
      </c>
      <c r="F4594" s="5" t="s">
        <v>225</v>
      </c>
      <c r="G4594" s="5" t="s">
        <v>87</v>
      </c>
      <c r="H4594" s="5" t="s">
        <v>131</v>
      </c>
      <c r="I4594" s="150">
        <v>0</v>
      </c>
      <c r="J4594" s="150">
        <v>0</v>
      </c>
      <c r="K4594" s="150">
        <v>42.339449141076059</v>
      </c>
      <c r="L4594" s="150"/>
      <c r="M4594" s="150">
        <v>108.87286921990987</v>
      </c>
      <c r="N4594" s="150">
        <v>0</v>
      </c>
      <c r="O4594" s="150">
        <v>0</v>
      </c>
      <c r="P4594" s="150">
        <v>42.339449141076059</v>
      </c>
      <c r="Q4594" s="150">
        <v>0</v>
      </c>
      <c r="R4594" s="150">
        <v>264.0372727335785</v>
      </c>
      <c r="S4594" s="150">
        <v>0</v>
      </c>
      <c r="T4594" s="150">
        <v>0</v>
      </c>
      <c r="U4594" s="150">
        <v>0</v>
      </c>
      <c r="V4594" s="150">
        <v>0</v>
      </c>
      <c r="W4594" s="150">
        <v>60.484927344394372</v>
      </c>
      <c r="X4594" s="150">
        <v>0</v>
      </c>
      <c r="Y4594" s="150">
        <v>0</v>
      </c>
      <c r="Z4594" s="150">
        <v>0</v>
      </c>
      <c r="AA4594" s="150">
        <v>0</v>
      </c>
      <c r="AB4594" s="150">
        <v>244.35910647135324</v>
      </c>
      <c r="AC4594" s="150"/>
      <c r="AD4594" s="150">
        <v>0</v>
      </c>
      <c r="AE4594" s="150"/>
      <c r="AF4594" s="150">
        <v>0</v>
      </c>
      <c r="AG4594" s="150">
        <v>1326.0594478561327</v>
      </c>
      <c r="AH4594" s="150">
        <v>0</v>
      </c>
      <c r="AI4594" s="150">
        <v>0</v>
      </c>
      <c r="AJ4594" s="150">
        <v>0</v>
      </c>
      <c r="AK4594" s="150"/>
      <c r="AL4594" s="150">
        <v>2088.492431640625</v>
      </c>
      <c r="AM4594" s="150">
        <v>1632.4361572265625</v>
      </c>
      <c r="AN4594" s="150">
        <v>456.05636596679688</v>
      </c>
      <c r="AO4594" s="5" t="s">
        <v>2943</v>
      </c>
    </row>
    <row r="4595" spans="1:41" ht="14.25" x14ac:dyDescent="0.45">
      <c r="A4595" s="150">
        <v>2021</v>
      </c>
      <c r="B4595" s="5" t="s">
        <v>7352</v>
      </c>
      <c r="C4595" s="5" t="s">
        <v>171</v>
      </c>
      <c r="D4595" s="5" t="s">
        <v>84</v>
      </c>
      <c r="E4595" s="5" t="s">
        <v>93</v>
      </c>
      <c r="F4595" s="5" t="s">
        <v>225</v>
      </c>
      <c r="G4595" s="5" t="s">
        <v>87</v>
      </c>
      <c r="H4595" s="5" t="s">
        <v>131</v>
      </c>
      <c r="I4595" s="150">
        <v>0</v>
      </c>
      <c r="J4595" s="150">
        <v>0</v>
      </c>
      <c r="K4595" s="150">
        <v>71.994035799999992</v>
      </c>
      <c r="L4595" s="150">
        <v>0</v>
      </c>
      <c r="M4595" s="150">
        <v>0</v>
      </c>
      <c r="N4595" s="150">
        <v>0</v>
      </c>
      <c r="O4595" s="150">
        <v>0</v>
      </c>
      <c r="P4595" s="150">
        <v>450</v>
      </c>
      <c r="Q4595" s="150">
        <v>0</v>
      </c>
      <c r="R4595" s="150">
        <v>122.864384</v>
      </c>
      <c r="S4595" s="150">
        <v>0</v>
      </c>
      <c r="T4595" s="150">
        <v>0</v>
      </c>
      <c r="U4595" s="150">
        <v>0</v>
      </c>
      <c r="V4595" s="150">
        <v>700</v>
      </c>
      <c r="W4595" s="150">
        <v>698</v>
      </c>
      <c r="X4595" s="150">
        <v>0</v>
      </c>
      <c r="Y4595" s="150">
        <v>0</v>
      </c>
      <c r="Z4595" s="150">
        <v>0</v>
      </c>
      <c r="AA4595" s="150">
        <v>0</v>
      </c>
      <c r="AB4595" s="150">
        <v>0</v>
      </c>
      <c r="AC4595" s="150">
        <v>0</v>
      </c>
      <c r="AD4595" s="150">
        <v>0</v>
      </c>
      <c r="AE4595" s="150">
        <v>0</v>
      </c>
      <c r="AF4595" s="150">
        <v>143.7328775045095</v>
      </c>
      <c r="AG4595" s="150">
        <v>0</v>
      </c>
      <c r="AH4595" s="150">
        <v>832.11900000000003</v>
      </c>
      <c r="AI4595" s="150">
        <v>0</v>
      </c>
      <c r="AJ4595" s="150">
        <v>0</v>
      </c>
      <c r="AK4595" s="150">
        <v>0</v>
      </c>
      <c r="AL4595" s="150">
        <v>3018.710205078125</v>
      </c>
      <c r="AM4595" s="150">
        <v>1416.5972900390625</v>
      </c>
      <c r="AN4595" s="150">
        <v>1602.113037109375</v>
      </c>
      <c r="AO4595" s="5" t="s">
        <v>7679</v>
      </c>
    </row>
    <row r="4596" spans="1:41" ht="14.25" x14ac:dyDescent="0.45">
      <c r="A4596" s="150">
        <v>2021</v>
      </c>
      <c r="B4596" s="5" t="s">
        <v>4980</v>
      </c>
      <c r="C4596" s="5" t="s">
        <v>171</v>
      </c>
      <c r="D4596" s="5" t="s">
        <v>84</v>
      </c>
      <c r="E4596" s="5" t="s">
        <v>93</v>
      </c>
      <c r="F4596" s="5" t="s">
        <v>225</v>
      </c>
      <c r="G4596" s="5" t="s">
        <v>88</v>
      </c>
      <c r="H4596" s="5" t="s">
        <v>131</v>
      </c>
      <c r="I4596" s="150">
        <v>0</v>
      </c>
      <c r="J4596" s="150">
        <v>0</v>
      </c>
      <c r="K4596" s="150">
        <v>84</v>
      </c>
      <c r="L4596" s="150">
        <v>0</v>
      </c>
      <c r="M4596" s="150">
        <v>0</v>
      </c>
      <c r="N4596" s="150">
        <v>0</v>
      </c>
      <c r="O4596" s="150">
        <v>174.2924898</v>
      </c>
      <c r="P4596" s="150">
        <v>0</v>
      </c>
      <c r="Q4596" s="150">
        <v>0</v>
      </c>
      <c r="R4596" s="150">
        <v>210.55382456363819</v>
      </c>
      <c r="S4596" s="150">
        <v>0</v>
      </c>
      <c r="T4596" s="150">
        <v>0</v>
      </c>
      <c r="U4596" s="150">
        <v>0</v>
      </c>
      <c r="V4596" s="150">
        <v>438</v>
      </c>
      <c r="W4596" s="150">
        <v>239.292</v>
      </c>
      <c r="X4596" s="150">
        <v>0</v>
      </c>
      <c r="Y4596" s="150"/>
      <c r="Z4596" s="150">
        <v>0</v>
      </c>
      <c r="AA4596" s="150">
        <v>2492</v>
      </c>
      <c r="AB4596" s="150">
        <v>0</v>
      </c>
      <c r="AC4596" s="150">
        <v>0</v>
      </c>
      <c r="AD4596" s="150">
        <v>0</v>
      </c>
      <c r="AE4596" s="150">
        <v>0</v>
      </c>
      <c r="AF4596" s="150">
        <v>64.735320809879994</v>
      </c>
      <c r="AG4596" s="150">
        <v>0</v>
      </c>
      <c r="AH4596" s="150">
        <v>464.61653456773428</v>
      </c>
      <c r="AI4596" s="150">
        <v>0</v>
      </c>
      <c r="AJ4596" s="150">
        <v>0</v>
      </c>
      <c r="AK4596" s="150"/>
      <c r="AL4596" s="150">
        <v>4167.490234375</v>
      </c>
      <c r="AM4596" s="150">
        <v>3205.2890625</v>
      </c>
      <c r="AN4596" s="150">
        <v>962.20098876953125</v>
      </c>
      <c r="AO4596" s="5" t="s">
        <v>5787</v>
      </c>
    </row>
    <row r="4597" spans="1:41" ht="14.25" x14ac:dyDescent="0.45">
      <c r="A4597" s="150">
        <v>2021</v>
      </c>
      <c r="B4597" s="5" t="s">
        <v>1477</v>
      </c>
      <c r="C4597" s="5" t="s">
        <v>171</v>
      </c>
      <c r="D4597" s="5" t="s">
        <v>84</v>
      </c>
      <c r="E4597" s="5" t="s">
        <v>93</v>
      </c>
      <c r="F4597" s="5" t="s">
        <v>225</v>
      </c>
      <c r="G4597" s="5" t="s">
        <v>88</v>
      </c>
      <c r="H4597" s="5" t="s">
        <v>131</v>
      </c>
      <c r="I4597" s="150">
        <v>0</v>
      </c>
      <c r="J4597" s="150"/>
      <c r="K4597" s="150">
        <v>41.015142070978889</v>
      </c>
      <c r="L4597" s="150">
        <v>0</v>
      </c>
      <c r="M4597" s="150">
        <v>125.0624999999999</v>
      </c>
      <c r="N4597" s="150">
        <v>0</v>
      </c>
      <c r="O4597" s="150">
        <v>0</v>
      </c>
      <c r="P4597" s="150">
        <v>42</v>
      </c>
      <c r="Q4597" s="150">
        <v>0</v>
      </c>
      <c r="R4597" s="150">
        <v>231.8766535113331</v>
      </c>
      <c r="S4597" s="150">
        <v>0</v>
      </c>
      <c r="T4597" s="150">
        <v>0</v>
      </c>
      <c r="U4597" s="150"/>
      <c r="V4597" s="150">
        <v>0</v>
      </c>
      <c r="W4597" s="150">
        <v>56.308120963199997</v>
      </c>
      <c r="X4597" s="150">
        <v>0</v>
      </c>
      <c r="Y4597" s="150">
        <v>0</v>
      </c>
      <c r="Z4597" s="150">
        <v>0</v>
      </c>
      <c r="AA4597" s="150">
        <v>0</v>
      </c>
      <c r="AB4597" s="150">
        <v>0</v>
      </c>
      <c r="AC4597" s="150"/>
      <c r="AD4597" s="150">
        <v>0</v>
      </c>
      <c r="AE4597" s="150">
        <v>0</v>
      </c>
      <c r="AF4597" s="150">
        <v>0</v>
      </c>
      <c r="AG4597" s="150">
        <v>0</v>
      </c>
      <c r="AH4597" s="150">
        <v>0</v>
      </c>
      <c r="AI4597" s="150">
        <v>0</v>
      </c>
      <c r="AJ4597" s="150">
        <v>0</v>
      </c>
      <c r="AK4597" s="150">
        <v>0</v>
      </c>
      <c r="AL4597" s="150">
        <v>496.26242065429688</v>
      </c>
      <c r="AM4597" s="150">
        <v>273.87664794921875</v>
      </c>
      <c r="AN4597" s="150">
        <v>222.38575744628906</v>
      </c>
      <c r="AO4597" s="5" t="s">
        <v>2945</v>
      </c>
    </row>
    <row r="4598" spans="1:41" ht="14.25" x14ac:dyDescent="0.45">
      <c r="A4598" s="150">
        <v>2021</v>
      </c>
      <c r="B4598" s="5" t="s">
        <v>6344</v>
      </c>
      <c r="C4598" s="5" t="s">
        <v>171</v>
      </c>
      <c r="D4598" s="5" t="s">
        <v>84</v>
      </c>
      <c r="E4598" s="5" t="s">
        <v>93</v>
      </c>
      <c r="F4598" s="5" t="s">
        <v>225</v>
      </c>
      <c r="G4598" s="5" t="s">
        <v>88</v>
      </c>
      <c r="H4598" s="5" t="s">
        <v>131</v>
      </c>
      <c r="I4598" s="150">
        <v>0</v>
      </c>
      <c r="J4598" s="150">
        <v>0</v>
      </c>
      <c r="K4598" s="150">
        <v>82.5398</v>
      </c>
      <c r="L4598" s="150">
        <v>0</v>
      </c>
      <c r="M4598" s="150">
        <v>0</v>
      </c>
      <c r="N4598" s="150">
        <v>0</v>
      </c>
      <c r="O4598" s="150">
        <v>170.87499</v>
      </c>
      <c r="P4598" s="150">
        <v>0</v>
      </c>
      <c r="Q4598" s="150">
        <v>0</v>
      </c>
      <c r="R4598" s="150">
        <v>202.72257239999999</v>
      </c>
      <c r="S4598" s="150">
        <v>0</v>
      </c>
      <c r="T4598" s="150">
        <v>0</v>
      </c>
      <c r="U4598" s="150">
        <v>0</v>
      </c>
      <c r="V4598" s="150">
        <v>714</v>
      </c>
      <c r="W4598" s="150">
        <v>489.6</v>
      </c>
      <c r="X4598" s="150">
        <v>0</v>
      </c>
      <c r="Y4598" s="150"/>
      <c r="Z4598" s="150">
        <v>0</v>
      </c>
      <c r="AA4598" s="150">
        <v>1330</v>
      </c>
      <c r="AB4598" s="150">
        <v>0</v>
      </c>
      <c r="AC4598" s="150">
        <v>0</v>
      </c>
      <c r="AD4598" s="150">
        <v>0</v>
      </c>
      <c r="AE4598" s="150">
        <v>0</v>
      </c>
      <c r="AF4598" s="150">
        <v>89.474400000000003</v>
      </c>
      <c r="AG4598" s="150">
        <v>0</v>
      </c>
      <c r="AH4598" s="150">
        <v>338.13620206745071</v>
      </c>
      <c r="AI4598" s="150">
        <v>0</v>
      </c>
      <c r="AJ4598" s="150">
        <v>0</v>
      </c>
      <c r="AK4598" s="150"/>
      <c r="AL4598" s="150">
        <v>3417.347900390625</v>
      </c>
      <c r="AM4598" s="150">
        <v>2336.197021484375</v>
      </c>
      <c r="AN4598" s="150">
        <v>1081.1510009765625</v>
      </c>
      <c r="AO4598" s="5" t="s">
        <v>6759</v>
      </c>
    </row>
    <row r="4599" spans="1:41" ht="14.25" x14ac:dyDescent="0.45">
      <c r="A4599" s="150">
        <v>2021</v>
      </c>
      <c r="B4599" s="5" t="s">
        <v>7352</v>
      </c>
      <c r="C4599" s="5" t="s">
        <v>171</v>
      </c>
      <c r="D4599" s="5" t="s">
        <v>84</v>
      </c>
      <c r="E4599" s="5" t="s">
        <v>93</v>
      </c>
      <c r="F4599" s="5" t="s">
        <v>225</v>
      </c>
      <c r="G4599" s="5" t="s">
        <v>88</v>
      </c>
      <c r="H4599" s="5" t="s">
        <v>131</v>
      </c>
      <c r="I4599" s="150">
        <v>0</v>
      </c>
      <c r="J4599" s="150">
        <v>0</v>
      </c>
      <c r="K4599" s="150">
        <v>71.994435800000005</v>
      </c>
      <c r="L4599" s="150">
        <v>0</v>
      </c>
      <c r="M4599" s="150">
        <v>0</v>
      </c>
      <c r="N4599" s="150">
        <v>0</v>
      </c>
      <c r="O4599" s="150">
        <v>0</v>
      </c>
      <c r="P4599" s="150">
        <v>450</v>
      </c>
      <c r="Q4599" s="150">
        <v>0</v>
      </c>
      <c r="R4599" s="150">
        <v>122.864384</v>
      </c>
      <c r="S4599" s="150">
        <v>0</v>
      </c>
      <c r="T4599" s="150">
        <v>0</v>
      </c>
      <c r="U4599" s="150">
        <v>0</v>
      </c>
      <c r="V4599" s="150">
        <v>700</v>
      </c>
      <c r="W4599" s="150">
        <v>698</v>
      </c>
      <c r="X4599" s="150">
        <v>0</v>
      </c>
      <c r="Y4599" s="150">
        <v>0</v>
      </c>
      <c r="Z4599" s="150">
        <v>0</v>
      </c>
      <c r="AA4599" s="150">
        <v>0</v>
      </c>
      <c r="AB4599" s="150">
        <v>0</v>
      </c>
      <c r="AC4599" s="150">
        <v>0</v>
      </c>
      <c r="AD4599" s="150">
        <v>0</v>
      </c>
      <c r="AE4599" s="150"/>
      <c r="AF4599" s="150">
        <v>140.4673099841597</v>
      </c>
      <c r="AG4599" s="150">
        <v>0</v>
      </c>
      <c r="AH4599" s="150">
        <v>832.11900000000003</v>
      </c>
      <c r="AI4599" s="150">
        <v>0</v>
      </c>
      <c r="AJ4599" s="150">
        <v>0</v>
      </c>
      <c r="AK4599" s="150"/>
      <c r="AL4599" s="150">
        <v>3015.445068359375</v>
      </c>
      <c r="AM4599" s="150">
        <v>1413.3316650390625</v>
      </c>
      <c r="AN4599" s="150">
        <v>1602.1134033203125</v>
      </c>
      <c r="AO4599" s="5" t="s">
        <v>7680</v>
      </c>
    </row>
    <row r="4600" spans="1:41" ht="14.25" x14ac:dyDescent="0.45">
      <c r="A4600" s="150">
        <v>2021</v>
      </c>
      <c r="B4600" s="5" t="s">
        <v>1476</v>
      </c>
      <c r="C4600" s="5" t="s">
        <v>171</v>
      </c>
      <c r="D4600" s="5" t="s">
        <v>84</v>
      </c>
      <c r="E4600" s="5" t="s">
        <v>93</v>
      </c>
      <c r="F4600" s="5" t="s">
        <v>225</v>
      </c>
      <c r="G4600" s="5" t="s">
        <v>88</v>
      </c>
      <c r="H4600" s="5" t="s">
        <v>131</v>
      </c>
      <c r="I4600" s="150"/>
      <c r="J4600" s="150">
        <v>0</v>
      </c>
      <c r="K4600" s="150">
        <v>42</v>
      </c>
      <c r="L4600" s="150">
        <v>0</v>
      </c>
      <c r="M4600" s="150">
        <v>105.7499999999999</v>
      </c>
      <c r="N4600" s="150">
        <v>0</v>
      </c>
      <c r="O4600" s="150">
        <v>0</v>
      </c>
      <c r="P4600" s="150">
        <v>42</v>
      </c>
      <c r="Q4600" s="150">
        <v>0</v>
      </c>
      <c r="R4600" s="150">
        <v>256.6084342000778</v>
      </c>
      <c r="S4600" s="150">
        <v>0</v>
      </c>
      <c r="T4600" s="150">
        <v>0</v>
      </c>
      <c r="U4600" s="150"/>
      <c r="V4600" s="150">
        <v>0</v>
      </c>
      <c r="W4600" s="150">
        <v>57.490037837519253</v>
      </c>
      <c r="X4600" s="150">
        <v>0</v>
      </c>
      <c r="Y4600" s="150">
        <v>0</v>
      </c>
      <c r="Z4600" s="150">
        <v>0</v>
      </c>
      <c r="AA4600" s="150">
        <v>0</v>
      </c>
      <c r="AB4600" s="150">
        <v>202</v>
      </c>
      <c r="AC4600" s="150"/>
      <c r="AD4600" s="150">
        <v>0</v>
      </c>
      <c r="AE4600" s="150">
        <v>0</v>
      </c>
      <c r="AF4600" s="150">
        <v>0</v>
      </c>
      <c r="AG4600" s="150">
        <v>1303.543702383002</v>
      </c>
      <c r="AH4600" s="150">
        <v>0</v>
      </c>
      <c r="AI4600" s="150">
        <v>0</v>
      </c>
      <c r="AJ4600" s="150">
        <v>0</v>
      </c>
      <c r="AK4600" s="150"/>
      <c r="AL4600" s="150">
        <v>2009.3922119140625</v>
      </c>
      <c r="AM4600" s="150">
        <v>1602.152099609375</v>
      </c>
      <c r="AN4600" s="150">
        <v>407.24005126953125</v>
      </c>
      <c r="AO4600" s="5" t="s">
        <v>2946</v>
      </c>
    </row>
    <row r="4601" spans="1:41" ht="14.25" x14ac:dyDescent="0.45">
      <c r="A4601" s="150">
        <v>2021</v>
      </c>
      <c r="B4601" s="5" t="s">
        <v>582</v>
      </c>
      <c r="C4601" s="5" t="s">
        <v>171</v>
      </c>
      <c r="D4601" s="5" t="s">
        <v>84</v>
      </c>
      <c r="E4601" s="5" t="s">
        <v>93</v>
      </c>
      <c r="F4601" s="5" t="s">
        <v>225</v>
      </c>
      <c r="G4601" s="5" t="s">
        <v>88</v>
      </c>
      <c r="H4601" s="5" t="s">
        <v>131</v>
      </c>
      <c r="I4601" s="150">
        <v>0</v>
      </c>
      <c r="J4601" s="150"/>
      <c r="K4601" s="150">
        <v>85.576739451839998</v>
      </c>
      <c r="L4601" s="150">
        <v>21.973372848</v>
      </c>
      <c r="M4601" s="150">
        <v>0</v>
      </c>
      <c r="N4601" s="150">
        <v>0</v>
      </c>
      <c r="O4601" s="150">
        <v>0</v>
      </c>
      <c r="P4601" s="150">
        <v>0</v>
      </c>
      <c r="Q4601" s="150">
        <v>0</v>
      </c>
      <c r="R4601" s="150">
        <v>321.7306506402569</v>
      </c>
      <c r="S4601" s="150">
        <v>0</v>
      </c>
      <c r="T4601" s="150">
        <v>51.515050000000002</v>
      </c>
      <c r="U4601" s="150">
        <v>0</v>
      </c>
      <c r="V4601" s="150">
        <v>0</v>
      </c>
      <c r="W4601" s="150">
        <v>54.334161924049972</v>
      </c>
      <c r="X4601" s="150">
        <v>0</v>
      </c>
      <c r="Y4601" s="150">
        <v>0</v>
      </c>
      <c r="Z4601" s="150"/>
      <c r="AA4601" s="150">
        <v>0</v>
      </c>
      <c r="AB4601" s="150">
        <v>0</v>
      </c>
      <c r="AC4601" s="150"/>
      <c r="AD4601" s="150">
        <v>0</v>
      </c>
      <c r="AE4601" s="150"/>
      <c r="AF4601" s="150">
        <v>67.333469080675755</v>
      </c>
      <c r="AG4601" s="150">
        <v>0</v>
      </c>
      <c r="AH4601" s="150">
        <v>55.883884673090812</v>
      </c>
      <c r="AI4601" s="150">
        <v>0</v>
      </c>
      <c r="AJ4601" s="150">
        <v>0</v>
      </c>
      <c r="AK4601" s="150"/>
      <c r="AL4601" s="150">
        <v>658.34735107421875</v>
      </c>
      <c r="AM4601" s="150">
        <v>411.0374755859375</v>
      </c>
      <c r="AN4601" s="150">
        <v>247.30982971191406</v>
      </c>
      <c r="AO4601" s="5" t="s">
        <v>1099</v>
      </c>
    </row>
    <row r="4602" spans="1:41" ht="14.25" x14ac:dyDescent="0.45">
      <c r="A4602" s="150">
        <v>2021</v>
      </c>
      <c r="B4602" s="5" t="s">
        <v>4024</v>
      </c>
      <c r="C4602" s="5" t="s">
        <v>171</v>
      </c>
      <c r="D4602" s="5" t="s">
        <v>84</v>
      </c>
      <c r="E4602" s="5" t="s">
        <v>93</v>
      </c>
      <c r="F4602" s="5" t="s">
        <v>225</v>
      </c>
      <c r="G4602" s="5" t="s">
        <v>88</v>
      </c>
      <c r="H4602" s="5" t="s">
        <v>131</v>
      </c>
      <c r="I4602" s="150">
        <v>0</v>
      </c>
      <c r="J4602" s="150"/>
      <c r="K4602" s="150">
        <v>68.910761399999998</v>
      </c>
      <c r="L4602" s="150">
        <v>21.826000000000001</v>
      </c>
      <c r="M4602" s="150">
        <v>0</v>
      </c>
      <c r="N4602" s="150">
        <v>0</v>
      </c>
      <c r="O4602" s="150">
        <v>0</v>
      </c>
      <c r="P4602" s="150">
        <v>0</v>
      </c>
      <c r="Q4602" s="150">
        <v>0</v>
      </c>
      <c r="R4602" s="150">
        <v>319.00558418214757</v>
      </c>
      <c r="S4602" s="150">
        <v>0</v>
      </c>
      <c r="T4602" s="150">
        <v>54.121608000000002</v>
      </c>
      <c r="U4602" s="150">
        <v>0</v>
      </c>
      <c r="V4602" s="150">
        <v>447</v>
      </c>
      <c r="W4602" s="150">
        <v>53.216613049999992</v>
      </c>
      <c r="X4602" s="150">
        <v>150</v>
      </c>
      <c r="Y4602" s="150">
        <v>0</v>
      </c>
      <c r="Z4602" s="150">
        <v>0</v>
      </c>
      <c r="AA4602" s="150">
        <v>1701</v>
      </c>
      <c r="AB4602" s="150">
        <v>0</v>
      </c>
      <c r="AC4602" s="150">
        <v>0</v>
      </c>
      <c r="AD4602" s="150">
        <v>0</v>
      </c>
      <c r="AE4602" s="150">
        <v>0</v>
      </c>
      <c r="AF4602" s="150">
        <v>66.677821055999999</v>
      </c>
      <c r="AG4602" s="150">
        <v>0</v>
      </c>
      <c r="AH4602" s="150">
        <v>55</v>
      </c>
      <c r="AI4602" s="150">
        <v>0</v>
      </c>
      <c r="AJ4602" s="150">
        <v>0</v>
      </c>
      <c r="AK4602" s="150">
        <v>0</v>
      </c>
      <c r="AL4602" s="150">
        <v>2936.75830078125</v>
      </c>
      <c r="AM4602" s="150">
        <v>2555.50927734375</v>
      </c>
      <c r="AN4602" s="150">
        <v>381.24896240234375</v>
      </c>
      <c r="AO4602" s="5" t="s">
        <v>4516</v>
      </c>
    </row>
    <row r="4603" spans="1:41" ht="14.25" x14ac:dyDescent="0.45">
      <c r="A4603" s="150">
        <v>2021</v>
      </c>
      <c r="B4603" s="5" t="s">
        <v>1478</v>
      </c>
      <c r="C4603" s="5" t="s">
        <v>171</v>
      </c>
      <c r="D4603" s="5" t="s">
        <v>84</v>
      </c>
      <c r="E4603" s="5" t="s">
        <v>93</v>
      </c>
      <c r="F4603" s="5" t="s">
        <v>225</v>
      </c>
      <c r="G4603" s="5" t="s">
        <v>88</v>
      </c>
      <c r="H4603" s="5" t="s">
        <v>131</v>
      </c>
      <c r="I4603" s="150">
        <v>0</v>
      </c>
      <c r="J4603" s="150"/>
      <c r="K4603" s="150">
        <v>40.014772752174522</v>
      </c>
      <c r="L4603" s="150">
        <v>0</v>
      </c>
      <c r="M4603" s="150">
        <v>122.34375</v>
      </c>
      <c r="N4603" s="150">
        <v>0</v>
      </c>
      <c r="O4603" s="150">
        <v>0</v>
      </c>
      <c r="P4603" s="150">
        <v>0</v>
      </c>
      <c r="Q4603" s="150">
        <v>0</v>
      </c>
      <c r="R4603" s="150">
        <v>338.33752861285518</v>
      </c>
      <c r="S4603" s="150">
        <v>0</v>
      </c>
      <c r="T4603" s="150">
        <v>53.864200194218711</v>
      </c>
      <c r="U4603" s="150"/>
      <c r="V4603" s="150">
        <v>0</v>
      </c>
      <c r="W4603" s="150">
        <v>55.366511000606927</v>
      </c>
      <c r="X4603" s="150">
        <v>0</v>
      </c>
      <c r="Y4603" s="150">
        <v>0</v>
      </c>
      <c r="Z4603" s="150">
        <v>0</v>
      </c>
      <c r="AA4603" s="150">
        <v>0</v>
      </c>
      <c r="AB4603" s="150">
        <v>99</v>
      </c>
      <c r="AC4603" s="150">
        <v>0</v>
      </c>
      <c r="AD4603" s="150">
        <v>0</v>
      </c>
      <c r="AE4603" s="150">
        <v>0</v>
      </c>
      <c r="AF4603" s="150">
        <v>197.03758500665811</v>
      </c>
      <c r="AG4603" s="150">
        <v>0</v>
      </c>
      <c r="AH4603" s="150">
        <v>0</v>
      </c>
      <c r="AI4603" s="150">
        <v>0</v>
      </c>
      <c r="AJ4603" s="150">
        <v>0</v>
      </c>
      <c r="AK4603" s="150"/>
      <c r="AL4603" s="150">
        <v>905.96435546875</v>
      </c>
      <c r="AM4603" s="150">
        <v>535.3751220703125</v>
      </c>
      <c r="AN4603" s="150">
        <v>370.5892333984375</v>
      </c>
      <c r="AO4603" s="5" t="s">
        <v>2944</v>
      </c>
    </row>
    <row r="4604" spans="1:41" ht="14.25" x14ac:dyDescent="0.45">
      <c r="A4604" s="150">
        <v>2021</v>
      </c>
      <c r="B4604" s="5" t="s">
        <v>1476</v>
      </c>
      <c r="C4604" s="5" t="s">
        <v>171</v>
      </c>
      <c r="D4604" s="5" t="s">
        <v>84</v>
      </c>
      <c r="E4604" s="5" t="s">
        <v>93</v>
      </c>
      <c r="F4604" s="5" t="s">
        <v>228</v>
      </c>
      <c r="G4604" s="5" t="s">
        <v>87</v>
      </c>
      <c r="H4604" s="5" t="s">
        <v>131</v>
      </c>
      <c r="I4604" s="150">
        <v>0</v>
      </c>
      <c r="J4604" s="150">
        <v>145.1638256265465</v>
      </c>
      <c r="K4604" s="150">
        <v>60.484927344394372</v>
      </c>
      <c r="L4604" s="150">
        <v>495.97640422403384</v>
      </c>
      <c r="M4604" s="150">
        <v>1288.3289524356001</v>
      </c>
      <c r="N4604" s="150">
        <v>708.88334847630199</v>
      </c>
      <c r="O4604" s="150">
        <v>69.860091082775497</v>
      </c>
      <c r="P4604" s="150">
        <v>36.290956406636624</v>
      </c>
      <c r="Q4604" s="150">
        <v>0</v>
      </c>
      <c r="R4604" s="150">
        <v>369.65218182700994</v>
      </c>
      <c r="S4604" s="150">
        <v>544.36434609954938</v>
      </c>
      <c r="T4604" s="150">
        <v>344.76408586304791</v>
      </c>
      <c r="U4604" s="150">
        <v>603.48737723094007</v>
      </c>
      <c r="V4604" s="150">
        <v>0</v>
      </c>
      <c r="W4604" s="150">
        <v>0</v>
      </c>
      <c r="X4604" s="150">
        <v>93.146788110367325</v>
      </c>
      <c r="Y4604" s="150">
        <v>209.27784861160453</v>
      </c>
      <c r="Z4604" s="150">
        <v>120.96985468878874</v>
      </c>
      <c r="AA4604" s="150">
        <v>7489.5498598734002</v>
      </c>
      <c r="AB4604" s="150">
        <v>85.888596829040011</v>
      </c>
      <c r="AC4604" s="150"/>
      <c r="AD4604" s="150">
        <v>486.90366512237466</v>
      </c>
      <c r="AE4604" s="150"/>
      <c r="AF4604" s="150">
        <v>508.07338969291271</v>
      </c>
      <c r="AG4604" s="150">
        <v>1615.666650651445</v>
      </c>
      <c r="AH4604" s="150">
        <v>857.67626974351219</v>
      </c>
      <c r="AI4604" s="150">
        <v>472.99213183316397</v>
      </c>
      <c r="AJ4604" s="150">
        <v>796.4780575175721</v>
      </c>
      <c r="AK4604" s="150">
        <v>128.22804597011606</v>
      </c>
      <c r="AL4604" s="150">
        <v>17532.109375</v>
      </c>
      <c r="AM4604" s="150">
        <v>13099.470703125</v>
      </c>
      <c r="AN4604" s="150">
        <v>4432.6376953125</v>
      </c>
      <c r="AO4604" s="5" t="s">
        <v>2949</v>
      </c>
    </row>
    <row r="4605" spans="1:41" ht="14.25" x14ac:dyDescent="0.45">
      <c r="A4605" s="150">
        <v>2021</v>
      </c>
      <c r="B4605" s="5" t="s">
        <v>7352</v>
      </c>
      <c r="C4605" s="5" t="s">
        <v>171</v>
      </c>
      <c r="D4605" s="5" t="s">
        <v>84</v>
      </c>
      <c r="E4605" s="5" t="s">
        <v>93</v>
      </c>
      <c r="F4605" s="5" t="s">
        <v>228</v>
      </c>
      <c r="G4605" s="5" t="s">
        <v>87</v>
      </c>
      <c r="H4605" s="5" t="s">
        <v>131</v>
      </c>
      <c r="I4605" s="150">
        <v>818.62745098039204</v>
      </c>
      <c r="J4605" s="150">
        <v>0</v>
      </c>
      <c r="K4605" s="150">
        <v>162.982</v>
      </c>
      <c r="L4605" s="150">
        <v>251</v>
      </c>
      <c r="M4605" s="150">
        <v>0</v>
      </c>
      <c r="N4605" s="150">
        <v>781.9071259765625</v>
      </c>
      <c r="O4605" s="150">
        <v>341</v>
      </c>
      <c r="P4605" s="150">
        <v>895</v>
      </c>
      <c r="Q4605" s="150">
        <v>102.97972090194391</v>
      </c>
      <c r="R4605" s="150">
        <v>1612.1560020518</v>
      </c>
      <c r="S4605" s="150">
        <v>2961.7950000000001</v>
      </c>
      <c r="T4605" s="150">
        <v>1000</v>
      </c>
      <c r="U4605" s="150">
        <v>145</v>
      </c>
      <c r="V4605" s="150">
        <v>555</v>
      </c>
      <c r="W4605" s="150">
        <v>0</v>
      </c>
      <c r="X4605" s="150">
        <v>955</v>
      </c>
      <c r="Y4605" s="150">
        <v>7332.7134826015308</v>
      </c>
      <c r="Z4605" s="150">
        <v>858.33201255583845</v>
      </c>
      <c r="AA4605" s="150">
        <v>3272</v>
      </c>
      <c r="AB4605" s="150">
        <v>53</v>
      </c>
      <c r="AC4605" s="150">
        <v>5723.5722859813104</v>
      </c>
      <c r="AD4605" s="150">
        <v>3180.9318913511838</v>
      </c>
      <c r="AE4605" s="150">
        <v>0</v>
      </c>
      <c r="AF4605" s="150">
        <v>1471.906677935106</v>
      </c>
      <c r="AG4605" s="150">
        <v>26609</v>
      </c>
      <c r="AH4605" s="150">
        <v>1450.2460000000001</v>
      </c>
      <c r="AI4605" s="150">
        <v>588</v>
      </c>
      <c r="AJ4605" s="150">
        <v>5547</v>
      </c>
      <c r="AK4605" s="150">
        <v>628</v>
      </c>
      <c r="AL4605" s="150">
        <v>67297.1484375</v>
      </c>
      <c r="AM4605" s="150">
        <v>55976.1953125</v>
      </c>
      <c r="AN4605" s="150">
        <v>11320.955078125</v>
      </c>
      <c r="AO4605" s="5" t="s">
        <v>7681</v>
      </c>
    </row>
    <row r="4606" spans="1:41" ht="14.25" x14ac:dyDescent="0.45">
      <c r="A4606" s="150">
        <v>2021</v>
      </c>
      <c r="B4606" s="5" t="s">
        <v>4024</v>
      </c>
      <c r="C4606" s="5" t="s">
        <v>171</v>
      </c>
      <c r="D4606" s="5" t="s">
        <v>84</v>
      </c>
      <c r="E4606" s="5" t="s">
        <v>93</v>
      </c>
      <c r="F4606" s="5" t="s">
        <v>228</v>
      </c>
      <c r="G4606" s="5" t="s">
        <v>87</v>
      </c>
      <c r="H4606" s="5" t="s">
        <v>131</v>
      </c>
      <c r="I4606" s="150">
        <v>378.65875166710367</v>
      </c>
      <c r="J4606" s="150">
        <v>2825.0647579734982</v>
      </c>
      <c r="K4606" s="150">
        <v>176.08713834667938</v>
      </c>
      <c r="L4606" s="150">
        <v>354.31640334564702</v>
      </c>
      <c r="M4606" s="150">
        <v>0</v>
      </c>
      <c r="N4606" s="150">
        <v>84.386807514383108</v>
      </c>
      <c r="O4606" s="150">
        <v>368.92181233852102</v>
      </c>
      <c r="P4606" s="150">
        <v>64.912928857217764</v>
      </c>
      <c r="Q4606" s="150">
        <v>94.245783149217345</v>
      </c>
      <c r="R4606" s="150">
        <v>216.79015221271834</v>
      </c>
      <c r="S4606" s="150">
        <v>0</v>
      </c>
      <c r="T4606" s="150">
        <v>811.41161071522208</v>
      </c>
      <c r="U4606" s="150">
        <v>54.094107381014808</v>
      </c>
      <c r="V4606" s="150">
        <v>324.56464428608888</v>
      </c>
      <c r="W4606" s="150">
        <v>0</v>
      </c>
      <c r="X4606" s="150">
        <v>541.70232539438416</v>
      </c>
      <c r="Y4606" s="150">
        <v>0</v>
      </c>
      <c r="Z4606" s="150">
        <v>995.33157581067246</v>
      </c>
      <c r="AA4606" s="150">
        <v>3202.3711569560769</v>
      </c>
      <c r="AB4606" s="150">
        <v>139.13761735900343</v>
      </c>
      <c r="AC4606" s="150">
        <v>606.19811692205951</v>
      </c>
      <c r="AD4606" s="150">
        <v>378.70982407115508</v>
      </c>
      <c r="AE4606" s="150">
        <v>0</v>
      </c>
      <c r="AF4606" s="150">
        <v>642.63799568645595</v>
      </c>
      <c r="AG4606" s="150">
        <v>1747.2396684067783</v>
      </c>
      <c r="AH4606" s="150">
        <v>1102.4379084250818</v>
      </c>
      <c r="AI4606" s="150">
        <v>0</v>
      </c>
      <c r="AJ4606" s="150">
        <v>1071.0633261440933</v>
      </c>
      <c r="AK4606" s="150">
        <v>80.059278923901914</v>
      </c>
      <c r="AL4606" s="150">
        <v>16260.3427734375</v>
      </c>
      <c r="AM4606" s="150">
        <v>12661.875</v>
      </c>
      <c r="AN4606" s="150">
        <v>3598.467529296875</v>
      </c>
      <c r="AO4606" s="5" t="s">
        <v>4517</v>
      </c>
    </row>
    <row r="4607" spans="1:41" ht="14.25" x14ac:dyDescent="0.45">
      <c r="A4607" s="150">
        <v>2021</v>
      </c>
      <c r="B4607" s="5" t="s">
        <v>1478</v>
      </c>
      <c r="C4607" s="5" t="s">
        <v>171</v>
      </c>
      <c r="D4607" s="5" t="s">
        <v>84</v>
      </c>
      <c r="E4607" s="5" t="s">
        <v>93</v>
      </c>
      <c r="F4607" s="5" t="s">
        <v>228</v>
      </c>
      <c r="G4607" s="5" t="s">
        <v>87</v>
      </c>
      <c r="H4607" s="5" t="s">
        <v>131</v>
      </c>
      <c r="I4607" s="150">
        <v>403.02085877797498</v>
      </c>
      <c r="J4607" s="150">
        <v>136.75158312021671</v>
      </c>
      <c r="K4607" s="150">
        <v>63.331849236538922</v>
      </c>
      <c r="L4607" s="150">
        <v>23.029763358741427</v>
      </c>
      <c r="M4607" s="150">
        <v>1487.2909049117197</v>
      </c>
      <c r="N4607" s="150">
        <v>500.29397325262704</v>
      </c>
      <c r="O4607" s="150">
        <v>70.240778244161348</v>
      </c>
      <c r="P4607" s="150">
        <v>0</v>
      </c>
      <c r="Q4607" s="150">
        <v>292.35052165689672</v>
      </c>
      <c r="R4607" s="150">
        <v>225.51915128010558</v>
      </c>
      <c r="S4607" s="150">
        <v>518.16967557168209</v>
      </c>
      <c r="T4607" s="150">
        <v>1243.607221372037</v>
      </c>
      <c r="U4607" s="150">
        <v>495.13991221294071</v>
      </c>
      <c r="V4607" s="150">
        <v>0</v>
      </c>
      <c r="W4607" s="150">
        <v>0</v>
      </c>
      <c r="X4607" s="150">
        <v>1399.5180141743492</v>
      </c>
      <c r="Y4607" s="150">
        <v>2412.3677118281644</v>
      </c>
      <c r="Z4607" s="150">
        <v>1183.1782738068675</v>
      </c>
      <c r="AA4607" s="150">
        <v>7721.6737341828421</v>
      </c>
      <c r="AB4607" s="150"/>
      <c r="AC4607" s="150">
        <v>1169.1635113149055</v>
      </c>
      <c r="AD4607" s="150">
        <v>413.48293482540078</v>
      </c>
      <c r="AE4607" s="150"/>
      <c r="AF4607" s="150">
        <v>498.63496475739083</v>
      </c>
      <c r="AG4607" s="150">
        <v>8898.7588769647155</v>
      </c>
      <c r="AH4607" s="150">
        <v>1210.2140645018619</v>
      </c>
      <c r="AI4607" s="150">
        <v>0</v>
      </c>
      <c r="AJ4607" s="150">
        <v>921.19053434965713</v>
      </c>
      <c r="AK4607" s="150">
        <v>85.210124427343288</v>
      </c>
      <c r="AL4607" s="150">
        <v>31372.142578125</v>
      </c>
      <c r="AM4607" s="150">
        <v>24881.07421875</v>
      </c>
      <c r="AN4607" s="150">
        <v>6491.06494140625</v>
      </c>
      <c r="AO4607" s="5" t="s">
        <v>2947</v>
      </c>
    </row>
    <row r="4608" spans="1:41" ht="14.25" x14ac:dyDescent="0.45">
      <c r="A4608" s="150">
        <v>2021</v>
      </c>
      <c r="B4608" s="5" t="s">
        <v>6344</v>
      </c>
      <c r="C4608" s="5" t="s">
        <v>171</v>
      </c>
      <c r="D4608" s="5" t="s">
        <v>84</v>
      </c>
      <c r="E4608" s="5" t="s">
        <v>93</v>
      </c>
      <c r="F4608" s="5" t="s">
        <v>228</v>
      </c>
      <c r="G4608" s="5" t="s">
        <v>87</v>
      </c>
      <c r="H4608" s="5" t="s">
        <v>131</v>
      </c>
      <c r="I4608" s="150">
        <v>359.45649237458537</v>
      </c>
      <c r="J4608" s="150">
        <v>256.02314271694115</v>
      </c>
      <c r="K4608" s="150">
        <v>102.3570283656622</v>
      </c>
      <c r="L4608" s="150">
        <v>209.93897702789175</v>
      </c>
      <c r="M4608" s="150">
        <v>395.29973235495714</v>
      </c>
      <c r="N4608" s="150">
        <v>497.48061679843005</v>
      </c>
      <c r="O4608" s="150">
        <v>349.21556666590772</v>
      </c>
      <c r="P4608" s="150">
        <v>474.154860311775</v>
      </c>
      <c r="Q4608" s="150">
        <v>229.3815463560195</v>
      </c>
      <c r="R4608" s="150">
        <v>219.5496902871096</v>
      </c>
      <c r="S4608" s="150">
        <v>2386.4101469308839</v>
      </c>
      <c r="T4608" s="150">
        <v>256.02314271694115</v>
      </c>
      <c r="U4608" s="150">
        <v>235.54129129958585</v>
      </c>
      <c r="V4608" s="150">
        <v>640.05785679235282</v>
      </c>
      <c r="W4608" s="150">
        <v>0</v>
      </c>
      <c r="X4608" s="150">
        <v>419.8779540557835</v>
      </c>
      <c r="Y4608" s="150">
        <v>0</v>
      </c>
      <c r="Z4608" s="150">
        <v>982.88634352196368</v>
      </c>
      <c r="AA4608" s="150">
        <v>3103.0004897293265</v>
      </c>
      <c r="AB4608" s="150">
        <v>0</v>
      </c>
      <c r="AC4608" s="150">
        <v>1485.8558905901882</v>
      </c>
      <c r="AD4608" s="150">
        <v>703.24639413305056</v>
      </c>
      <c r="AE4608" s="150">
        <v>2774.2667744807741</v>
      </c>
      <c r="AF4608" s="150">
        <v>867.50881678208339</v>
      </c>
      <c r="AG4608" s="150">
        <v>25024.726061724698</v>
      </c>
      <c r="AH4608" s="150">
        <v>1157.2246050805741</v>
      </c>
      <c r="AI4608" s="150">
        <v>0</v>
      </c>
      <c r="AJ4608" s="150">
        <v>2232.5218044917269</v>
      </c>
      <c r="AK4608" s="150">
        <v>75.782850244214586</v>
      </c>
      <c r="AL4608" s="150">
        <v>45437.78515625</v>
      </c>
      <c r="AM4608" s="150">
        <v>39592.3515625</v>
      </c>
      <c r="AN4608" s="150">
        <v>5845.4375</v>
      </c>
      <c r="AO4608" s="5" t="s">
        <v>6760</v>
      </c>
    </row>
    <row r="4609" spans="1:41" ht="14.25" x14ac:dyDescent="0.45">
      <c r="A4609" s="150">
        <v>2021</v>
      </c>
      <c r="B4609" s="5" t="s">
        <v>582</v>
      </c>
      <c r="C4609" s="5" t="s">
        <v>171</v>
      </c>
      <c r="D4609" s="5" t="s">
        <v>84</v>
      </c>
      <c r="E4609" s="5" t="s">
        <v>93</v>
      </c>
      <c r="F4609" s="5" t="s">
        <v>228</v>
      </c>
      <c r="G4609" s="5" t="s">
        <v>87</v>
      </c>
      <c r="H4609" s="5" t="s">
        <v>131</v>
      </c>
      <c r="I4609" s="150">
        <v>279.11698153336448</v>
      </c>
      <c r="J4609" s="150">
        <v>291.67724570236589</v>
      </c>
      <c r="K4609" s="150">
        <v>61.405735937340182</v>
      </c>
      <c r="L4609" s="150">
        <v>114.43796242867943</v>
      </c>
      <c r="M4609" s="150">
        <v>279.11698153336448</v>
      </c>
      <c r="N4609" s="150">
        <v>60.038062727826699</v>
      </c>
      <c r="O4609" s="150">
        <v>68.104543494140927</v>
      </c>
      <c r="P4609" s="150">
        <v>0</v>
      </c>
      <c r="Q4609" s="150">
        <v>0</v>
      </c>
      <c r="R4609" s="150">
        <v>221.19048245124969</v>
      </c>
      <c r="S4609" s="150">
        <v>1060.6445298267849</v>
      </c>
      <c r="T4609" s="150">
        <v>831.76860496942618</v>
      </c>
      <c r="U4609" s="150">
        <v>55.823396306672898</v>
      </c>
      <c r="V4609" s="150">
        <v>0</v>
      </c>
      <c r="W4609" s="150">
        <v>0</v>
      </c>
      <c r="X4609" s="150">
        <v>178.84479701322346</v>
      </c>
      <c r="Y4609" s="150">
        <v>2545.546871584284</v>
      </c>
      <c r="Z4609" s="150">
        <v>1022.4318869809439</v>
      </c>
      <c r="AA4609" s="150">
        <v>2901.4600994167381</v>
      </c>
      <c r="AB4609" s="150">
        <v>144.02436247121608</v>
      </c>
      <c r="AC4609" s="150">
        <v>595.78775734713554</v>
      </c>
      <c r="AD4609" s="150">
        <v>149.53211789115696</v>
      </c>
      <c r="AE4609" s="150">
        <v>0</v>
      </c>
      <c r="AF4609" s="150">
        <v>894.40365690480871</v>
      </c>
      <c r="AG4609" s="150">
        <v>1779.6498742567319</v>
      </c>
      <c r="AH4609" s="150">
        <v>1116.4679261334579</v>
      </c>
      <c r="AI4609" s="150">
        <v>0</v>
      </c>
      <c r="AJ4609" s="150">
        <v>1331.9462358772153</v>
      </c>
      <c r="AK4609" s="150">
        <v>100.48211335201121</v>
      </c>
      <c r="AL4609" s="150">
        <v>16083.90234375</v>
      </c>
      <c r="AM4609" s="150">
        <v>12093.509765625</v>
      </c>
      <c r="AN4609" s="150">
        <v>3990.391845703125</v>
      </c>
      <c r="AO4609" s="5" t="s">
        <v>1100</v>
      </c>
    </row>
    <row r="4610" spans="1:41" ht="14.25" x14ac:dyDescent="0.45">
      <c r="A4610" s="150">
        <v>2021</v>
      </c>
      <c r="B4610" s="5" t="s">
        <v>1477</v>
      </c>
      <c r="C4610" s="5" t="s">
        <v>171</v>
      </c>
      <c r="D4610" s="5" t="s">
        <v>84</v>
      </c>
      <c r="E4610" s="5" t="s">
        <v>93</v>
      </c>
      <c r="F4610" s="5" t="s">
        <v>228</v>
      </c>
      <c r="G4610" s="5" t="s">
        <v>87</v>
      </c>
      <c r="H4610" s="5" t="s">
        <v>131</v>
      </c>
      <c r="I4610" s="150">
        <v>118.57221861193064</v>
      </c>
      <c r="J4610" s="150">
        <v>111.75058717320468</v>
      </c>
      <c r="K4610" s="150">
        <v>65.21472023656186</v>
      </c>
      <c r="L4610" s="150">
        <v>23.714443722386129</v>
      </c>
      <c r="M4610" s="150">
        <v>1531.5084186463491</v>
      </c>
      <c r="N4610" s="150">
        <v>476.06745772690152</v>
      </c>
      <c r="O4610" s="150">
        <v>68.771886794919766</v>
      </c>
      <c r="P4610" s="150">
        <v>35.57166558357919</v>
      </c>
      <c r="Q4610" s="150">
        <v>0</v>
      </c>
      <c r="R4610" s="150">
        <v>358.00960539930946</v>
      </c>
      <c r="S4610" s="150">
        <v>533.57498375368789</v>
      </c>
      <c r="T4610" s="150">
        <v>337.93082304400235</v>
      </c>
      <c r="U4610" s="150">
        <v>509.86054003130175</v>
      </c>
      <c r="V4610" s="150">
        <v>0</v>
      </c>
      <c r="W4610" s="150">
        <v>0</v>
      </c>
      <c r="X4610" s="150">
        <v>57.559329423267307</v>
      </c>
      <c r="Y4610" s="150">
        <v>3005.8057418124417</v>
      </c>
      <c r="Z4610" s="150">
        <v>652.14720236561857</v>
      </c>
      <c r="AA4610" s="150">
        <v>7825.8426580677096</v>
      </c>
      <c r="AB4610" s="150"/>
      <c r="AC4610" s="150">
        <v>1060.2727788278839</v>
      </c>
      <c r="AD4610" s="150">
        <v>481.65635925117488</v>
      </c>
      <c r="AE4610" s="150">
        <v>0</v>
      </c>
      <c r="AF4610" s="150">
        <v>508.77339016470427</v>
      </c>
      <c r="AG4610" s="150">
        <v>13572.961864507701</v>
      </c>
      <c r="AH4610" s="150">
        <v>2144.9714346898254</v>
      </c>
      <c r="AI4610" s="150">
        <v>0</v>
      </c>
      <c r="AJ4610" s="150">
        <v>4047.1341319092007</v>
      </c>
      <c r="AK4610" s="150">
        <v>170.40472772073039</v>
      </c>
      <c r="AL4610" s="150">
        <v>37698.078125</v>
      </c>
      <c r="AM4610" s="150">
        <v>32306.484375</v>
      </c>
      <c r="AN4610" s="150">
        <v>5391.5927734375</v>
      </c>
      <c r="AO4610" s="5" t="s">
        <v>2948</v>
      </c>
    </row>
    <row r="4611" spans="1:41" ht="14.25" x14ac:dyDescent="0.45">
      <c r="A4611" s="150">
        <v>2021</v>
      </c>
      <c r="B4611" s="5" t="s">
        <v>4980</v>
      </c>
      <c r="C4611" s="5" t="s">
        <v>171</v>
      </c>
      <c r="D4611" s="5" t="s">
        <v>84</v>
      </c>
      <c r="E4611" s="5" t="s">
        <v>93</v>
      </c>
      <c r="F4611" s="5" t="s">
        <v>228</v>
      </c>
      <c r="G4611" s="5" t="s">
        <v>87</v>
      </c>
      <c r="H4611" s="5" t="s">
        <v>131</v>
      </c>
      <c r="I4611" s="150">
        <v>474.06651294257472</v>
      </c>
      <c r="J4611" s="150">
        <v>0</v>
      </c>
      <c r="K4611" s="150">
        <v>79.722185259842988</v>
      </c>
      <c r="L4611" s="150">
        <v>363.55634136996122</v>
      </c>
      <c r="M4611" s="150">
        <v>210.69622797447767</v>
      </c>
      <c r="N4611" s="150">
        <v>494.43451730086753</v>
      </c>
      <c r="O4611" s="150">
        <v>359.23706869648441</v>
      </c>
      <c r="P4611" s="150">
        <v>477.22695636219191</v>
      </c>
      <c r="Q4611" s="150">
        <v>94.558520281799105</v>
      </c>
      <c r="R4611" s="150">
        <v>296.52933064537933</v>
      </c>
      <c r="S4611" s="150">
        <v>0</v>
      </c>
      <c r="T4611" s="150">
        <v>316.0443419617165</v>
      </c>
      <c r="U4611" s="150">
        <v>242.3006621706493</v>
      </c>
      <c r="V4611" s="150">
        <v>0</v>
      </c>
      <c r="W4611" s="150">
        <v>0</v>
      </c>
      <c r="X4611" s="150">
        <v>526.74056993619411</v>
      </c>
      <c r="Y4611" s="150">
        <v>0</v>
      </c>
      <c r="Z4611" s="150">
        <v>1285.2391871574553</v>
      </c>
      <c r="AA4611" s="150">
        <v>3039.2930885318401</v>
      </c>
      <c r="AB4611" s="150">
        <v>0</v>
      </c>
      <c r="AC4611" s="150">
        <v>1724.4364196948918</v>
      </c>
      <c r="AD4611" s="150">
        <v>373.98580465469786</v>
      </c>
      <c r="AE4611" s="150">
        <v>0</v>
      </c>
      <c r="AF4611" s="150">
        <v>384.94200850937068</v>
      </c>
      <c r="AG4611" s="150">
        <v>2155.4224121789066</v>
      </c>
      <c r="AH4611" s="150">
        <v>1232.5729336506943</v>
      </c>
      <c r="AI4611" s="150">
        <v>0</v>
      </c>
      <c r="AJ4611" s="150">
        <v>11940.15523931365</v>
      </c>
      <c r="AK4611" s="150">
        <v>77.957604350556736</v>
      </c>
      <c r="AL4611" s="150">
        <v>26149.1171875</v>
      </c>
      <c r="AM4611" s="150">
        <v>22972.162109375</v>
      </c>
      <c r="AN4611" s="150">
        <v>3176.95654296875</v>
      </c>
      <c r="AO4611" s="5" t="s">
        <v>5788</v>
      </c>
    </row>
    <row r="4612" spans="1:41" ht="14.25" x14ac:dyDescent="0.45">
      <c r="A4612" s="150">
        <v>2021</v>
      </c>
      <c r="B4612" s="5" t="s">
        <v>1477</v>
      </c>
      <c r="C4612" s="5" t="s">
        <v>171</v>
      </c>
      <c r="D4612" s="5" t="s">
        <v>84</v>
      </c>
      <c r="E4612" s="5" t="s">
        <v>93</v>
      </c>
      <c r="F4612" s="5" t="s">
        <v>228</v>
      </c>
      <c r="G4612" s="5" t="s">
        <v>88</v>
      </c>
      <c r="H4612" s="5" t="s">
        <v>131</v>
      </c>
      <c r="I4612" s="150">
        <v>102</v>
      </c>
      <c r="J4612" s="150">
        <v>110.4</v>
      </c>
      <c r="K4612" s="150">
        <v>64.452366111538254</v>
      </c>
      <c r="L4612" s="150">
        <v>23.334</v>
      </c>
      <c r="M4612" s="150">
        <v>1485.368749999999</v>
      </c>
      <c r="N4612" s="150">
        <v>466.17796208270812</v>
      </c>
      <c r="O4612" s="150">
        <v>69</v>
      </c>
      <c r="P4612" s="150">
        <v>36</v>
      </c>
      <c r="Q4612" s="150">
        <v>0</v>
      </c>
      <c r="R4612" s="150">
        <v>361.29918187631188</v>
      </c>
      <c r="S4612" s="150">
        <v>585.28246384755425</v>
      </c>
      <c r="T4612" s="150">
        <v>352.37362357594401</v>
      </c>
      <c r="U4612" s="150">
        <v>489.09233868635528</v>
      </c>
      <c r="V4612" s="150">
        <v>0</v>
      </c>
      <c r="W4612" s="150">
        <v>0</v>
      </c>
      <c r="X4612" s="150">
        <v>59.702614826450002</v>
      </c>
      <c r="Y4612" s="150">
        <v>3108</v>
      </c>
      <c r="Z4612" s="150">
        <v>715.55</v>
      </c>
      <c r="AA4612" s="150">
        <v>7697.6667428379369</v>
      </c>
      <c r="AB4612" s="150">
        <v>73</v>
      </c>
      <c r="AC4612" s="150">
        <v>1055.5999999999999</v>
      </c>
      <c r="AD4612" s="150">
        <v>528.33252917364098</v>
      </c>
      <c r="AE4612" s="150">
        <v>0</v>
      </c>
      <c r="AF4612" s="150">
        <v>500.61312158927421</v>
      </c>
      <c r="AG4612" s="150">
        <v>13750</v>
      </c>
      <c r="AH4612" s="150">
        <v>2320.7234174202058</v>
      </c>
      <c r="AI4612" s="150">
        <v>0</v>
      </c>
      <c r="AJ4612" s="150">
        <v>4378.7431391693344</v>
      </c>
      <c r="AK4612" s="150">
        <v>187.15284625185939</v>
      </c>
      <c r="AL4612" s="150">
        <v>38519.86328125</v>
      </c>
      <c r="AM4612" s="150">
        <v>32794.4765625</v>
      </c>
      <c r="AN4612" s="150">
        <v>5725.388671875</v>
      </c>
      <c r="AO4612" s="5" t="s">
        <v>2952</v>
      </c>
    </row>
    <row r="4613" spans="1:41" ht="14.25" x14ac:dyDescent="0.45">
      <c r="A4613" s="150">
        <v>2021</v>
      </c>
      <c r="B4613" s="5" t="s">
        <v>1478</v>
      </c>
      <c r="C4613" s="5" t="s">
        <v>171</v>
      </c>
      <c r="D4613" s="5" t="s">
        <v>84</v>
      </c>
      <c r="E4613" s="5" t="s">
        <v>93</v>
      </c>
      <c r="F4613" s="5" t="s">
        <v>228</v>
      </c>
      <c r="G4613" s="5" t="s">
        <v>88</v>
      </c>
      <c r="H4613" s="5" t="s">
        <v>131</v>
      </c>
      <c r="I4613" s="150">
        <v>394.15684674239998</v>
      </c>
      <c r="J4613" s="150">
        <v>131.25</v>
      </c>
      <c r="K4613" s="150">
        <v>62.880357181988543</v>
      </c>
      <c r="L4613" s="150">
        <v>23.024000000000001</v>
      </c>
      <c r="M4613" s="150">
        <v>1453.0781249999991</v>
      </c>
      <c r="N4613" s="150">
        <v>489.29054327214573</v>
      </c>
      <c r="O4613" s="150">
        <v>68.070603951815883</v>
      </c>
      <c r="P4613" s="150">
        <v>0</v>
      </c>
      <c r="Q4613" s="150">
        <v>0</v>
      </c>
      <c r="R4613" s="150">
        <v>223.02380056658191</v>
      </c>
      <c r="S4613" s="150">
        <v>496.83015899135978</v>
      </c>
      <c r="T4613" s="150">
        <v>1163.466724195124</v>
      </c>
      <c r="U4613" s="150">
        <v>479.50229282976011</v>
      </c>
      <c r="V4613" s="150">
        <v>0</v>
      </c>
      <c r="W4613" s="150">
        <v>0</v>
      </c>
      <c r="X4613" s="150">
        <v>1341.8991321037431</v>
      </c>
      <c r="Y4613" s="150">
        <v>2394.585</v>
      </c>
      <c r="Z4613" s="150">
        <v>1134.419283084784</v>
      </c>
      <c r="AA4613" s="150">
        <v>7573.2118333793724</v>
      </c>
      <c r="AB4613" s="150">
        <v>73</v>
      </c>
      <c r="AC4613" s="150">
        <v>1118.1552099999999</v>
      </c>
      <c r="AD4613" s="150">
        <v>398.59036747429531</v>
      </c>
      <c r="AE4613" s="150">
        <v>0</v>
      </c>
      <c r="AF4613" s="150">
        <v>487.6680228914787</v>
      </c>
      <c r="AG4613" s="150">
        <v>9093.299782315813</v>
      </c>
      <c r="AH4613" s="150">
        <v>1201.1095390845071</v>
      </c>
      <c r="AI4613" s="150">
        <v>0</v>
      </c>
      <c r="AJ4613" s="150">
        <v>902.88897533415184</v>
      </c>
      <c r="AK4613" s="150">
        <v>87.888786617868718</v>
      </c>
      <c r="AL4613" s="150">
        <v>30791.28515625</v>
      </c>
      <c r="AM4613" s="150">
        <v>24444.474609375</v>
      </c>
      <c r="AN4613" s="150">
        <v>6346.8134765625</v>
      </c>
      <c r="AO4613" s="5" t="s">
        <v>2950</v>
      </c>
    </row>
    <row r="4614" spans="1:41" ht="14.25" x14ac:dyDescent="0.45">
      <c r="A4614" s="150">
        <v>2021</v>
      </c>
      <c r="B4614" s="5" t="s">
        <v>1476</v>
      </c>
      <c r="C4614" s="5" t="s">
        <v>171</v>
      </c>
      <c r="D4614" s="5" t="s">
        <v>84</v>
      </c>
      <c r="E4614" s="5" t="s">
        <v>93</v>
      </c>
      <c r="F4614" s="5" t="s">
        <v>228</v>
      </c>
      <c r="G4614" s="5" t="s">
        <v>88</v>
      </c>
      <c r="H4614" s="5" t="s">
        <v>131</v>
      </c>
      <c r="I4614" s="150"/>
      <c r="J4614" s="150">
        <v>122.64</v>
      </c>
      <c r="K4614" s="150">
        <v>61</v>
      </c>
      <c r="L4614" s="150">
        <v>480.38034621092902</v>
      </c>
      <c r="M4614" s="150">
        <v>1251.3749999999991</v>
      </c>
      <c r="N4614" s="150">
        <v>695.58199999999999</v>
      </c>
      <c r="O4614" s="150">
        <v>70.36276733119773</v>
      </c>
      <c r="P4614" s="150">
        <v>36</v>
      </c>
      <c r="Q4614" s="150">
        <v>0</v>
      </c>
      <c r="R4614" s="150">
        <v>359.25180788010903</v>
      </c>
      <c r="S4614" s="150">
        <v>535</v>
      </c>
      <c r="T4614" s="150">
        <v>338.8</v>
      </c>
      <c r="U4614" s="150">
        <v>430</v>
      </c>
      <c r="V4614" s="150">
        <v>0</v>
      </c>
      <c r="W4614" s="150">
        <v>0</v>
      </c>
      <c r="X4614" s="150">
        <v>98</v>
      </c>
      <c r="Y4614" s="150">
        <v>233</v>
      </c>
      <c r="Z4614" s="150">
        <v>119.4494408946864</v>
      </c>
      <c r="AA4614" s="150">
        <v>7373.309700865806</v>
      </c>
      <c r="AB4614" s="150">
        <v>71</v>
      </c>
      <c r="AC4614" s="150"/>
      <c r="AD4614" s="150">
        <v>480.79848884004002</v>
      </c>
      <c r="AE4614" s="150">
        <v>0</v>
      </c>
      <c r="AF4614" s="150">
        <v>492.09694002095159</v>
      </c>
      <c r="AG4614" s="150">
        <v>1593.8634696667441</v>
      </c>
      <c r="AH4614" s="150">
        <v>836.62</v>
      </c>
      <c r="AI4614" s="150">
        <v>449.1360960508685</v>
      </c>
      <c r="AJ4614" s="150">
        <v>786.68920396945839</v>
      </c>
      <c r="AK4614" s="150">
        <v>129</v>
      </c>
      <c r="AL4614" s="150">
        <v>17043.353515625</v>
      </c>
      <c r="AM4614" s="150">
        <v>12722.2626953125</v>
      </c>
      <c r="AN4614" s="150">
        <v>4321.0927734375</v>
      </c>
      <c r="AO4614" s="5" t="s">
        <v>2951</v>
      </c>
    </row>
    <row r="4615" spans="1:41" ht="14.25" x14ac:dyDescent="0.45">
      <c r="A4615" s="150">
        <v>2021</v>
      </c>
      <c r="B4615" s="5" t="s">
        <v>6344</v>
      </c>
      <c r="C4615" s="5" t="s">
        <v>171</v>
      </c>
      <c r="D4615" s="5" t="s">
        <v>84</v>
      </c>
      <c r="E4615" s="5" t="s">
        <v>93</v>
      </c>
      <c r="F4615" s="5" t="s">
        <v>228</v>
      </c>
      <c r="G4615" s="5" t="s">
        <v>88</v>
      </c>
      <c r="H4615" s="5" t="s">
        <v>131</v>
      </c>
      <c r="I4615" s="150">
        <v>365.18040000000002</v>
      </c>
      <c r="J4615" s="150">
        <v>251.40004364640799</v>
      </c>
      <c r="K4615" s="150">
        <v>132.09338721250001</v>
      </c>
      <c r="L4615" s="150">
        <v>213.63760529999999</v>
      </c>
      <c r="M4615" s="150">
        <v>393.72</v>
      </c>
      <c r="N4615" s="150">
        <v>495.49254000000002</v>
      </c>
      <c r="O4615" s="150">
        <v>347.82</v>
      </c>
      <c r="P4615" s="150">
        <v>471.64211199999988</v>
      </c>
      <c r="Q4615" s="150">
        <v>228.46487118336009</v>
      </c>
      <c r="R4615" s="150">
        <v>218.67230606223001</v>
      </c>
      <c r="S4615" s="150">
        <v>2376.87336</v>
      </c>
      <c r="T4615" s="150">
        <v>258.93625894613001</v>
      </c>
      <c r="U4615" s="150">
        <v>232.3</v>
      </c>
      <c r="V4615" s="150">
        <v>638</v>
      </c>
      <c r="W4615" s="150">
        <v>0</v>
      </c>
      <c r="X4615" s="150">
        <v>433</v>
      </c>
      <c r="Y4615" s="150"/>
      <c r="Z4615" s="150">
        <v>978.95844468718042</v>
      </c>
      <c r="AA4615" s="150">
        <v>3259</v>
      </c>
      <c r="AB4615" s="150">
        <v>0</v>
      </c>
      <c r="AC4615" s="150">
        <v>1482.8197700000001</v>
      </c>
      <c r="AD4615" s="150">
        <v>693.56899784218376</v>
      </c>
      <c r="AE4615" s="150">
        <v>2763.18</v>
      </c>
      <c r="AF4615" s="150">
        <v>881.32284000000004</v>
      </c>
      <c r="AG4615" s="150">
        <v>25423</v>
      </c>
      <c r="AH4615" s="150">
        <v>1193.804702610164</v>
      </c>
      <c r="AI4615" s="150">
        <v>0</v>
      </c>
      <c r="AJ4615" s="150">
        <v>2268.0720000000001</v>
      </c>
      <c r="AK4615" s="150">
        <v>75</v>
      </c>
      <c r="AL4615" s="150">
        <v>46075.95703125</v>
      </c>
      <c r="AM4615" s="150">
        <v>40171.140625</v>
      </c>
      <c r="AN4615" s="150">
        <v>5904.81689453125</v>
      </c>
      <c r="AO4615" s="5" t="s">
        <v>6761</v>
      </c>
    </row>
    <row r="4616" spans="1:41" ht="14.25" x14ac:dyDescent="0.45">
      <c r="A4616" s="150">
        <v>2021</v>
      </c>
      <c r="B4616" s="5" t="s">
        <v>4024</v>
      </c>
      <c r="C4616" s="5" t="s">
        <v>171</v>
      </c>
      <c r="D4616" s="5" t="s">
        <v>84</v>
      </c>
      <c r="E4616" s="5" t="s">
        <v>93</v>
      </c>
      <c r="F4616" s="5" t="s">
        <v>228</v>
      </c>
      <c r="G4616" s="5" t="s">
        <v>88</v>
      </c>
      <c r="H4616" s="5" t="s">
        <v>131</v>
      </c>
      <c r="I4616" s="150">
        <v>378.85125599999998</v>
      </c>
      <c r="J4616" s="150">
        <v>2829.2693377820251</v>
      </c>
      <c r="K4616" s="150">
        <v>189.76963524000001</v>
      </c>
      <c r="L4616" s="150">
        <v>357.40075000000007</v>
      </c>
      <c r="M4616" s="150">
        <v>0</v>
      </c>
      <c r="N4616" s="150">
        <v>82.936605960000009</v>
      </c>
      <c r="O4616" s="150">
        <v>361.16272301999987</v>
      </c>
      <c r="P4616" s="150">
        <v>63.112314779999977</v>
      </c>
      <c r="Q4616" s="150">
        <v>92.535432419520021</v>
      </c>
      <c r="R4616" s="150">
        <v>211.75870349476429</v>
      </c>
      <c r="S4616" s="150">
        <v>0</v>
      </c>
      <c r="T4616" s="150">
        <v>811.82411999999999</v>
      </c>
      <c r="U4616" s="150">
        <v>51.515050000000002</v>
      </c>
      <c r="V4616" s="150">
        <v>320</v>
      </c>
      <c r="W4616" s="150"/>
      <c r="X4616" s="150">
        <v>541.97771859292857</v>
      </c>
      <c r="Y4616" s="150">
        <v>0</v>
      </c>
      <c r="Z4616" s="150">
        <v>977</v>
      </c>
      <c r="AA4616" s="150">
        <v>3479</v>
      </c>
      <c r="AB4616" s="150">
        <v>128.607</v>
      </c>
      <c r="AC4616" s="150">
        <v>594.61401999999987</v>
      </c>
      <c r="AD4616" s="150">
        <v>371.83708555384533</v>
      </c>
      <c r="AE4616" s="150">
        <v>0</v>
      </c>
      <c r="AF4616" s="150">
        <v>642.96470304000002</v>
      </c>
      <c r="AG4616" s="150">
        <v>1749</v>
      </c>
      <c r="AH4616" s="150">
        <v>1114</v>
      </c>
      <c r="AI4616" s="150">
        <v>0</v>
      </c>
      <c r="AJ4616" s="150">
        <v>1071.6078384</v>
      </c>
      <c r="AK4616" s="150">
        <v>78.529391999999987</v>
      </c>
      <c r="AL4616" s="150">
        <v>16499.2734375</v>
      </c>
      <c r="AM4616" s="150">
        <v>12901.5654296875</v>
      </c>
      <c r="AN4616" s="150">
        <v>3597.70751953125</v>
      </c>
      <c r="AO4616" s="5" t="s">
        <v>4518</v>
      </c>
    </row>
    <row r="4617" spans="1:41" ht="14.25" x14ac:dyDescent="0.45">
      <c r="A4617" s="150">
        <v>2021</v>
      </c>
      <c r="B4617" s="5" t="s">
        <v>4980</v>
      </c>
      <c r="C4617" s="5" t="s">
        <v>171</v>
      </c>
      <c r="D4617" s="5" t="s">
        <v>84</v>
      </c>
      <c r="E4617" s="5" t="s">
        <v>93</v>
      </c>
      <c r="F4617" s="5" t="s">
        <v>228</v>
      </c>
      <c r="G4617" s="5" t="s">
        <v>88</v>
      </c>
      <c r="H4617" s="5" t="s">
        <v>131</v>
      </c>
      <c r="I4617" s="150">
        <v>477.54360000000003</v>
      </c>
      <c r="J4617" s="150">
        <v>0</v>
      </c>
      <c r="K4617" s="150">
        <v>78</v>
      </c>
      <c r="L4617" s="150">
        <v>366.83348458931999</v>
      </c>
      <c r="M4617" s="150">
        <v>208.08</v>
      </c>
      <c r="N4617" s="150">
        <v>488.29462426599991</v>
      </c>
      <c r="O4617" s="150">
        <v>354.77640000000002</v>
      </c>
      <c r="P4617" s="150">
        <v>472.06732196799999</v>
      </c>
      <c r="Q4617" s="150">
        <v>93.659220802224013</v>
      </c>
      <c r="R4617" s="150">
        <v>292.37754952304232</v>
      </c>
      <c r="S4617" s="150">
        <v>0</v>
      </c>
      <c r="T4617" s="150">
        <v>318.06779999999998</v>
      </c>
      <c r="U4617" s="150">
        <v>234.62299999999999</v>
      </c>
      <c r="V4617" s="150">
        <v>0</v>
      </c>
      <c r="W4617" s="150">
        <v>0</v>
      </c>
      <c r="X4617" s="150">
        <v>535</v>
      </c>
      <c r="Y4617" s="150"/>
      <c r="Z4617" s="150">
        <v>1269.279073416923</v>
      </c>
      <c r="AA4617" s="150">
        <v>3397</v>
      </c>
      <c r="AB4617" s="150">
        <v>0</v>
      </c>
      <c r="AC4617" s="150">
        <v>1703.0239899999999</v>
      </c>
      <c r="AD4617" s="150">
        <v>369.82566810065907</v>
      </c>
      <c r="AE4617" s="150">
        <v>0</v>
      </c>
      <c r="AF4617" s="150">
        <v>388.41192485928002</v>
      </c>
      <c r="AG4617" s="150">
        <v>2203</v>
      </c>
      <c r="AH4617" s="150">
        <v>1250.7652645312501</v>
      </c>
      <c r="AI4617" s="150">
        <v>0</v>
      </c>
      <c r="AJ4617" s="150">
        <v>12268.28610144</v>
      </c>
      <c r="AK4617" s="150">
        <v>77</v>
      </c>
      <c r="AL4617" s="150">
        <v>26845.9140625</v>
      </c>
      <c r="AM4617" s="150">
        <v>23654.400390625</v>
      </c>
      <c r="AN4617" s="150">
        <v>3191.51513671875</v>
      </c>
      <c r="AO4617" s="5" t="s">
        <v>5789</v>
      </c>
    </row>
    <row r="4618" spans="1:41" ht="14.25" x14ac:dyDescent="0.45">
      <c r="A4618" s="150">
        <v>2021</v>
      </c>
      <c r="B4618" s="5" t="s">
        <v>582</v>
      </c>
      <c r="C4618" s="5" t="s">
        <v>171</v>
      </c>
      <c r="D4618" s="5" t="s">
        <v>84</v>
      </c>
      <c r="E4618" s="5" t="s">
        <v>93</v>
      </c>
      <c r="F4618" s="5" t="s">
        <v>228</v>
      </c>
      <c r="G4618" s="5" t="s">
        <v>88</v>
      </c>
      <c r="H4618" s="5" t="s">
        <v>131</v>
      </c>
      <c r="I4618" s="150">
        <v>269.32100097109361</v>
      </c>
      <c r="J4618" s="150">
        <v>288.72389523779998</v>
      </c>
      <c r="K4618" s="150">
        <v>101.62237809906</v>
      </c>
      <c r="L4618" s="150">
        <v>112.613535846</v>
      </c>
      <c r="M4618" s="150">
        <v>270.60804000000002</v>
      </c>
      <c r="N4618" s="150">
        <v>60</v>
      </c>
      <c r="O4618" s="150">
        <v>66.049452976497406</v>
      </c>
      <c r="P4618" s="150">
        <v>0</v>
      </c>
      <c r="Q4618" s="150">
        <v>0</v>
      </c>
      <c r="R4618" s="150">
        <v>212.82820557253621</v>
      </c>
      <c r="S4618" s="150">
        <v>1022.252784546</v>
      </c>
      <c r="T4618" s="150">
        <v>767.57424499999991</v>
      </c>
      <c r="U4618" s="150">
        <v>52.030200499999999</v>
      </c>
      <c r="V4618" s="150">
        <v>0</v>
      </c>
      <c r="W4618" s="150"/>
      <c r="X4618" s="150">
        <v>176.8605282001601</v>
      </c>
      <c r="Y4618" s="150">
        <v>2904.6687999999999</v>
      </c>
      <c r="Z4618" s="150">
        <v>994.17925871180319</v>
      </c>
      <c r="AA4618" s="150">
        <v>2976.736340823888</v>
      </c>
      <c r="AB4618" s="150">
        <v>129</v>
      </c>
      <c r="AC4618" s="150">
        <v>578.92486999999994</v>
      </c>
      <c r="AD4618" s="150">
        <v>145.40013081713201</v>
      </c>
      <c r="AE4618" s="150"/>
      <c r="AF4618" s="150">
        <v>880.14463155454735</v>
      </c>
      <c r="AG4618" s="150">
        <v>1771</v>
      </c>
      <c r="AH4618" s="150">
        <v>1117.677693461816</v>
      </c>
      <c r="AI4618" s="150">
        <v>0</v>
      </c>
      <c r="AJ4618" s="150">
        <v>1317.1683982176</v>
      </c>
      <c r="AK4618" s="150">
        <v>97.418894399999985</v>
      </c>
      <c r="AL4618" s="150">
        <v>16312.8037109375</v>
      </c>
      <c r="AM4618" s="150">
        <v>12418.3388671875</v>
      </c>
      <c r="AN4618" s="150">
        <v>3894.46435546875</v>
      </c>
      <c r="AO4618" s="5" t="s">
        <v>1101</v>
      </c>
    </row>
    <row r="4619" spans="1:41" ht="14.25" x14ac:dyDescent="0.45">
      <c r="A4619" s="150">
        <v>2021</v>
      </c>
      <c r="B4619" s="5" t="s">
        <v>7352</v>
      </c>
      <c r="C4619" s="5" t="s">
        <v>171</v>
      </c>
      <c r="D4619" s="5" t="s">
        <v>84</v>
      </c>
      <c r="E4619" s="5" t="s">
        <v>93</v>
      </c>
      <c r="F4619" s="5" t="s">
        <v>228</v>
      </c>
      <c r="G4619" s="5" t="s">
        <v>88</v>
      </c>
      <c r="H4619" s="5" t="s">
        <v>131</v>
      </c>
      <c r="I4619" s="150">
        <v>834.99999999999989</v>
      </c>
      <c r="J4619" s="150">
        <v>0</v>
      </c>
      <c r="K4619" s="150">
        <v>162.98234500000001</v>
      </c>
      <c r="L4619" s="150">
        <v>256.29610000000002</v>
      </c>
      <c r="M4619" s="150">
        <v>0</v>
      </c>
      <c r="N4619" s="150">
        <v>781.9071259765625</v>
      </c>
      <c r="O4619" s="150">
        <v>341</v>
      </c>
      <c r="P4619" s="150">
        <v>895</v>
      </c>
      <c r="Q4619" s="150">
        <v>102.97972090194391</v>
      </c>
      <c r="R4619" s="150">
        <v>1612.1560020518</v>
      </c>
      <c r="S4619" s="150">
        <v>2961.7950000000001</v>
      </c>
      <c r="T4619" s="150">
        <v>1019.485720786476</v>
      </c>
      <c r="U4619" s="150">
        <v>145</v>
      </c>
      <c r="V4619" s="150">
        <v>555</v>
      </c>
      <c r="W4619" s="150">
        <v>0</v>
      </c>
      <c r="X4619" s="150">
        <v>955</v>
      </c>
      <c r="Y4619" s="150">
        <v>7332.7134826015308</v>
      </c>
      <c r="Z4619" s="150">
        <v>858.33201255583845</v>
      </c>
      <c r="AA4619" s="150">
        <v>3353</v>
      </c>
      <c r="AB4619" s="150">
        <v>53</v>
      </c>
      <c r="AC4619" s="150">
        <v>5724</v>
      </c>
      <c r="AD4619" s="150">
        <v>3180.9318913511838</v>
      </c>
      <c r="AE4619" s="150"/>
      <c r="AF4619" s="150">
        <v>1438.465403232316</v>
      </c>
      <c r="AG4619" s="150">
        <v>27141</v>
      </c>
      <c r="AH4619" s="150">
        <v>1450.2460000000001</v>
      </c>
      <c r="AI4619" s="150">
        <v>588</v>
      </c>
      <c r="AJ4619" s="150">
        <v>5657.9400000000014</v>
      </c>
      <c r="AK4619" s="150">
        <v>628</v>
      </c>
      <c r="AL4619" s="150">
        <v>68029.2265625</v>
      </c>
      <c r="AM4619" s="150">
        <v>56688.79296875</v>
      </c>
      <c r="AN4619" s="150">
        <v>11340.44140625</v>
      </c>
      <c r="AO4619" s="5" t="s">
        <v>7682</v>
      </c>
    </row>
    <row r="4620" spans="1:41" ht="14.25" x14ac:dyDescent="0.45">
      <c r="A4620" s="150">
        <v>2021</v>
      </c>
      <c r="B4620" s="5" t="s">
        <v>6344</v>
      </c>
      <c r="C4620" s="5" t="s">
        <v>171</v>
      </c>
      <c r="D4620" s="5" t="s">
        <v>84</v>
      </c>
      <c r="E4620" s="5" t="s">
        <v>93</v>
      </c>
      <c r="F4620" s="5" t="s">
        <v>231</v>
      </c>
      <c r="G4620" s="5" t="s">
        <v>87</v>
      </c>
      <c r="H4620" s="5" t="s">
        <v>131</v>
      </c>
      <c r="I4620" s="150">
        <v>632.88920879627847</v>
      </c>
      <c r="J4620" s="150">
        <v>215.23968017470327</v>
      </c>
      <c r="K4620" s="150">
        <v>22.278109786657353</v>
      </c>
      <c r="L4620" s="150">
        <v>752.70803958780698</v>
      </c>
      <c r="M4620" s="150">
        <v>358.4323998037176</v>
      </c>
      <c r="N4620" s="150">
        <v>1347.667931836856</v>
      </c>
      <c r="O4620" s="150">
        <v>99.681688933527255</v>
      </c>
      <c r="P4620" s="150">
        <v>2643.1829254097006</v>
      </c>
      <c r="Q4620" s="150">
        <v>44.500574959565377</v>
      </c>
      <c r="R4620" s="150">
        <v>561.27989421074983</v>
      </c>
      <c r="S4620" s="150">
        <v>0</v>
      </c>
      <c r="T4620" s="150">
        <v>2432.2198558109408</v>
      </c>
      <c r="U4620" s="150">
        <v>40.963702834710581</v>
      </c>
      <c r="V4620" s="150">
        <v>563.25091397727056</v>
      </c>
      <c r="W4620" s="150">
        <v>752.70803958780698</v>
      </c>
      <c r="X4620" s="150">
        <v>573.49183968594821</v>
      </c>
      <c r="Y4620" s="150">
        <v>556.0822659811962</v>
      </c>
      <c r="Z4620" s="150">
        <v>247.01661901277262</v>
      </c>
      <c r="AA4620" s="150">
        <v>3767.636568222506</v>
      </c>
      <c r="AB4620" s="150">
        <v>149.51751534669364</v>
      </c>
      <c r="AC4620" s="150">
        <v>2625.3125100480579</v>
      </c>
      <c r="AD4620" s="150">
        <v>534.13561234692565</v>
      </c>
      <c r="AE4620" s="150">
        <v>2439.3445411514958</v>
      </c>
      <c r="AF4620" s="150">
        <v>3464.7509494626556</v>
      </c>
      <c r="AG4620" s="150">
        <v>0</v>
      </c>
      <c r="AH4620" s="150">
        <v>532.5281368512376</v>
      </c>
      <c r="AI4620" s="150">
        <v>119.81883079152846</v>
      </c>
      <c r="AJ4620" s="150">
        <v>2157.6421716091313</v>
      </c>
      <c r="AK4620" s="150">
        <v>937.04470234400458</v>
      </c>
      <c r="AL4620" s="150">
        <v>28571.322265625</v>
      </c>
      <c r="AM4620" s="150">
        <v>22059.466796875</v>
      </c>
      <c r="AN4620" s="150">
        <v>6511.857421875</v>
      </c>
      <c r="AO4620" s="5" t="s">
        <v>6762</v>
      </c>
    </row>
    <row r="4621" spans="1:41" ht="14.25" x14ac:dyDescent="0.45">
      <c r="A4621" s="150">
        <v>2021</v>
      </c>
      <c r="B4621" s="5" t="s">
        <v>1476</v>
      </c>
      <c r="C4621" s="5" t="s">
        <v>171</v>
      </c>
      <c r="D4621" s="5" t="s">
        <v>84</v>
      </c>
      <c r="E4621" s="5" t="s">
        <v>93</v>
      </c>
      <c r="F4621" s="5" t="s">
        <v>231</v>
      </c>
      <c r="G4621" s="5" t="s">
        <v>87</v>
      </c>
      <c r="H4621" s="5" t="s">
        <v>131</v>
      </c>
      <c r="I4621" s="150">
        <v>223.79423117425918</v>
      </c>
      <c r="J4621" s="150">
        <v>241.93970937757749</v>
      </c>
      <c r="K4621" s="150">
        <v>90.727391016591554</v>
      </c>
      <c r="L4621" s="150">
        <v>48.387941875515494</v>
      </c>
      <c r="M4621" s="150">
        <v>544.36434609954938</v>
      </c>
      <c r="N4621" s="150">
        <v>2409.7195054006716</v>
      </c>
      <c r="O4621" s="150">
        <v>25.403669484645636</v>
      </c>
      <c r="P4621" s="150">
        <v>629.04324438170147</v>
      </c>
      <c r="Q4621" s="150">
        <v>57.037286485763886</v>
      </c>
      <c r="R4621" s="150">
        <v>1056.149090934314</v>
      </c>
      <c r="S4621" s="150">
        <v>1149.213619543493</v>
      </c>
      <c r="T4621" s="150">
        <v>1149.213619543493</v>
      </c>
      <c r="U4621" s="150">
        <v>0</v>
      </c>
      <c r="V4621" s="150">
        <v>0</v>
      </c>
      <c r="W4621" s="150">
        <v>592.75228797506486</v>
      </c>
      <c r="X4621" s="150">
        <v>395.57142483233918</v>
      </c>
      <c r="Y4621" s="150">
        <v>0</v>
      </c>
      <c r="Z4621" s="150">
        <v>181.45478203318311</v>
      </c>
      <c r="AA4621" s="150">
        <v>20653.958674687125</v>
      </c>
      <c r="AB4621" s="150">
        <v>21.774573843981972</v>
      </c>
      <c r="AC4621" s="150">
        <v>1202.6451696675338</v>
      </c>
      <c r="AD4621" s="150">
        <v>345.00602557242547</v>
      </c>
      <c r="AE4621" s="150">
        <v>1944.1065347035237</v>
      </c>
      <c r="AF4621" s="150">
        <v>338.71559312860848</v>
      </c>
      <c r="AG4621" s="150">
        <v>1486.2567231826181</v>
      </c>
      <c r="AH4621" s="150">
        <v>725.81912813273243</v>
      </c>
      <c r="AI4621" s="150">
        <v>141.53472998588282</v>
      </c>
      <c r="AJ4621" s="150">
        <v>32.512046330941864</v>
      </c>
      <c r="AK4621" s="150">
        <v>344.76408586304791</v>
      </c>
      <c r="AL4621" s="150">
        <v>36031.8671875</v>
      </c>
      <c r="AM4621" s="150">
        <v>30505.71875</v>
      </c>
      <c r="AN4621" s="150">
        <v>5526.14501953125</v>
      </c>
      <c r="AO4621" s="5" t="s">
        <v>2955</v>
      </c>
    </row>
    <row r="4622" spans="1:41" ht="14.25" x14ac:dyDescent="0.45">
      <c r="A4622" s="150">
        <v>2021</v>
      </c>
      <c r="B4622" s="5" t="s">
        <v>4024</v>
      </c>
      <c r="C4622" s="5" t="s">
        <v>171</v>
      </c>
      <c r="D4622" s="5" t="s">
        <v>84</v>
      </c>
      <c r="E4622" s="5" t="s">
        <v>93</v>
      </c>
      <c r="F4622" s="5" t="s">
        <v>231</v>
      </c>
      <c r="G4622" s="5" t="s">
        <v>87</v>
      </c>
      <c r="H4622" s="5" t="s">
        <v>131</v>
      </c>
      <c r="I4622" s="150">
        <v>562.578716762554</v>
      </c>
      <c r="J4622" s="150">
        <v>846.57278051288176</v>
      </c>
      <c r="K4622" s="150">
        <v>23.801407247646516</v>
      </c>
      <c r="L4622" s="150">
        <v>627.49164561977182</v>
      </c>
      <c r="M4622" s="150">
        <v>378.65875166710367</v>
      </c>
      <c r="N4622" s="150">
        <v>1833.8172872700927</v>
      </c>
      <c r="O4622" s="150">
        <v>23.801407247646516</v>
      </c>
      <c r="P4622" s="150">
        <v>1391.3004418397009</v>
      </c>
      <c r="Q4622" s="150">
        <v>45.11212713280505</v>
      </c>
      <c r="R4622" s="150">
        <v>28.504771298241682</v>
      </c>
      <c r="S4622" s="150">
        <v>216.37642952405923</v>
      </c>
      <c r="T4622" s="150">
        <v>1514.6350066684147</v>
      </c>
      <c r="U4622" s="150">
        <v>270.47053690507403</v>
      </c>
      <c r="V4622" s="150">
        <v>0</v>
      </c>
      <c r="W4622" s="150">
        <v>155.79102925732266</v>
      </c>
      <c r="X4622" s="150">
        <v>44.977134311043869</v>
      </c>
      <c r="Y4622" s="150">
        <v>0</v>
      </c>
      <c r="Z4622" s="150">
        <v>48.68469664291333</v>
      </c>
      <c r="AA4622" s="150">
        <v>5153.0046691154703</v>
      </c>
      <c r="AB4622" s="150">
        <v>156.87291140494295</v>
      </c>
      <c r="AC4622" s="150">
        <v>883.91732912911834</v>
      </c>
      <c r="AD4622" s="150">
        <v>797.77892929643451</v>
      </c>
      <c r="AE4622" s="150">
        <v>6793.1380049078398</v>
      </c>
      <c r="AF4622" s="150">
        <v>2638.1479793291396</v>
      </c>
      <c r="AG4622" s="150">
        <v>0</v>
      </c>
      <c r="AH4622" s="150">
        <v>1784.0236614258683</v>
      </c>
      <c r="AI4622" s="150">
        <v>126.58021127157465</v>
      </c>
      <c r="AJ4622" s="150">
        <v>1108.9292013108036</v>
      </c>
      <c r="AK4622" s="150">
        <v>465.20932347672738</v>
      </c>
      <c r="AL4622" s="150">
        <v>27920.17578125</v>
      </c>
      <c r="AM4622" s="150">
        <v>22231.671875</v>
      </c>
      <c r="AN4622" s="150">
        <v>5688.505859375</v>
      </c>
      <c r="AO4622" s="5" t="s">
        <v>4519</v>
      </c>
    </row>
    <row r="4623" spans="1:41" ht="14.25" x14ac:dyDescent="0.45">
      <c r="A4623" s="150">
        <v>2021</v>
      </c>
      <c r="B4623" s="5" t="s">
        <v>7352</v>
      </c>
      <c r="C4623" s="5" t="s">
        <v>171</v>
      </c>
      <c r="D4623" s="5" t="s">
        <v>84</v>
      </c>
      <c r="E4623" s="5" t="s">
        <v>93</v>
      </c>
      <c r="F4623" s="5" t="s">
        <v>231</v>
      </c>
      <c r="G4623" s="5" t="s">
        <v>87</v>
      </c>
      <c r="H4623" s="5" t="s">
        <v>131</v>
      </c>
      <c r="I4623" s="150">
        <v>784.31372549019602</v>
      </c>
      <c r="J4623" s="150">
        <v>236.45333333333329</v>
      </c>
      <c r="K4623" s="150">
        <v>60.30754499999999</v>
      </c>
      <c r="L4623" s="150">
        <v>814.92200000000003</v>
      </c>
      <c r="M4623" s="150">
        <v>350</v>
      </c>
      <c r="N4623" s="150">
        <v>1978.143394287109</v>
      </c>
      <c r="O4623" s="150">
        <v>156.8415</v>
      </c>
      <c r="P4623" s="150">
        <v>2001.664</v>
      </c>
      <c r="Q4623" s="150">
        <v>60.285104801569943</v>
      </c>
      <c r="R4623" s="150">
        <v>587.08421150000004</v>
      </c>
      <c r="S4623" s="150">
        <v>191.82</v>
      </c>
      <c r="T4623" s="150">
        <v>125</v>
      </c>
      <c r="U4623" s="150">
        <v>50</v>
      </c>
      <c r="V4623" s="150">
        <v>585</v>
      </c>
      <c r="W4623" s="150">
        <v>927</v>
      </c>
      <c r="X4623" s="150">
        <v>0</v>
      </c>
      <c r="Y4623" s="150">
        <v>5645.8746728700198</v>
      </c>
      <c r="Z4623" s="150">
        <v>455.81595160825981</v>
      </c>
      <c r="AA4623" s="150">
        <v>3773</v>
      </c>
      <c r="AB4623" s="150">
        <v>86</v>
      </c>
      <c r="AC4623" s="150">
        <v>2595.3058177570092</v>
      </c>
      <c r="AD4623" s="150">
        <v>477.56855932744207</v>
      </c>
      <c r="AE4623" s="150">
        <v>1273.5636528</v>
      </c>
      <c r="AF4623" s="150">
        <v>1921.318912385992</v>
      </c>
      <c r="AG4623" s="150">
        <v>0</v>
      </c>
      <c r="AH4623" s="150">
        <v>520</v>
      </c>
      <c r="AI4623" s="150">
        <v>1474</v>
      </c>
      <c r="AJ4623" s="150">
        <v>2455</v>
      </c>
      <c r="AK4623" s="150">
        <v>1660</v>
      </c>
      <c r="AL4623" s="150">
        <v>31246.283203125</v>
      </c>
      <c r="AM4623" s="150">
        <v>25217.74609375</v>
      </c>
      <c r="AN4623" s="150">
        <v>6028.53759765625</v>
      </c>
      <c r="AO4623" s="5" t="s">
        <v>7683</v>
      </c>
    </row>
    <row r="4624" spans="1:41" ht="14.25" x14ac:dyDescent="0.45">
      <c r="A4624" s="150">
        <v>2021</v>
      </c>
      <c r="B4624" s="5" t="s">
        <v>582</v>
      </c>
      <c r="C4624" s="5" t="s">
        <v>171</v>
      </c>
      <c r="D4624" s="5" t="s">
        <v>84</v>
      </c>
      <c r="E4624" s="5" t="s">
        <v>93</v>
      </c>
      <c r="F4624" s="5" t="s">
        <v>231</v>
      </c>
      <c r="G4624" s="5" t="s">
        <v>87</v>
      </c>
      <c r="H4624" s="5" t="s">
        <v>131</v>
      </c>
      <c r="I4624" s="150">
        <v>513.57524602139063</v>
      </c>
      <c r="J4624" s="150">
        <v>100.48211335201121</v>
      </c>
      <c r="K4624" s="150">
        <v>22.329358522669157</v>
      </c>
      <c r="L4624" s="150">
        <v>55.823396306672898</v>
      </c>
      <c r="M4624" s="150">
        <v>390.76377414671026</v>
      </c>
      <c r="N4624" s="150">
        <v>824.62209377424597</v>
      </c>
      <c r="O4624" s="150">
        <v>24.562294374936073</v>
      </c>
      <c r="P4624" s="150">
        <v>439.65613756794664</v>
      </c>
      <c r="Q4624" s="150">
        <v>45.866284435830586</v>
      </c>
      <c r="R4624" s="150">
        <v>303.43503177983149</v>
      </c>
      <c r="S4624" s="150">
        <v>1563.055096586841</v>
      </c>
      <c r="T4624" s="150">
        <v>1786.3486818135327</v>
      </c>
      <c r="U4624" s="150">
        <v>279.11698153336448</v>
      </c>
      <c r="V4624" s="150">
        <v>0</v>
      </c>
      <c r="W4624" s="150">
        <v>253.43821923229495</v>
      </c>
      <c r="X4624" s="150">
        <v>45.504872949869252</v>
      </c>
      <c r="Y4624" s="150">
        <v>0</v>
      </c>
      <c r="Z4624" s="150">
        <v>199.90594908619903</v>
      </c>
      <c r="AA4624" s="150">
        <v>5933.4509934921707</v>
      </c>
      <c r="AB4624" s="150">
        <v>111.6467926133458</v>
      </c>
      <c r="AC4624" s="150">
        <v>303.9165253426039</v>
      </c>
      <c r="AD4624" s="150">
        <v>423.07626149413949</v>
      </c>
      <c r="AE4624" s="150">
        <v>7592.0051202403774</v>
      </c>
      <c r="AF4624" s="150">
        <v>938.39072199848783</v>
      </c>
      <c r="AG4624" s="150">
        <v>0</v>
      </c>
      <c r="AH4624" s="150">
        <v>1806.4451044839348</v>
      </c>
      <c r="AI4624" s="150">
        <v>130.62674735761456</v>
      </c>
      <c r="AJ4624" s="150">
        <v>1149.9619639174616</v>
      </c>
      <c r="AK4624" s="150">
        <v>462.21772141925157</v>
      </c>
      <c r="AL4624" s="150">
        <v>25700.224609375</v>
      </c>
      <c r="AM4624" s="150">
        <v>18680.2109375</v>
      </c>
      <c r="AN4624" s="150">
        <v>7020.015625</v>
      </c>
      <c r="AO4624" s="5" t="s">
        <v>1102</v>
      </c>
    </row>
    <row r="4625" spans="1:41" ht="14.25" x14ac:dyDescent="0.45">
      <c r="A4625" s="150">
        <v>2021</v>
      </c>
      <c r="B4625" s="5" t="s">
        <v>1478</v>
      </c>
      <c r="C4625" s="5" t="s">
        <v>171</v>
      </c>
      <c r="D4625" s="5" t="s">
        <v>84</v>
      </c>
      <c r="E4625" s="5" t="s">
        <v>93</v>
      </c>
      <c r="F4625" s="5" t="s">
        <v>231</v>
      </c>
      <c r="G4625" s="5" t="s">
        <v>87</v>
      </c>
      <c r="H4625" s="5" t="s">
        <v>131</v>
      </c>
      <c r="I4625" s="150">
        <v>541.19943893042353</v>
      </c>
      <c r="J4625" s="150">
        <v>151.0779394470965</v>
      </c>
      <c r="K4625" s="150">
        <v>23.029763358741427</v>
      </c>
      <c r="L4625" s="150">
        <v>572.28961946472452</v>
      </c>
      <c r="M4625" s="150">
        <v>531.12391746097398</v>
      </c>
      <c r="N4625" s="150">
        <v>1857.0233922428019</v>
      </c>
      <c r="O4625" s="150">
        <v>25.332739694615569</v>
      </c>
      <c r="P4625" s="150">
        <v>1564.5804949461447</v>
      </c>
      <c r="Q4625" s="150">
        <v>83.695114377824382</v>
      </c>
      <c r="R4625" s="150">
        <v>281.39644268085812</v>
      </c>
      <c r="S4625" s="150">
        <v>1612.0834351118999</v>
      </c>
      <c r="T4625" s="150">
        <v>1554.5090267150463</v>
      </c>
      <c r="U4625" s="150"/>
      <c r="V4625" s="150">
        <v>0</v>
      </c>
      <c r="W4625" s="150">
        <v>888.9488656474191</v>
      </c>
      <c r="X4625" s="150">
        <v>0</v>
      </c>
      <c r="Y4625" s="150">
        <v>0</v>
      </c>
      <c r="Z4625" s="150">
        <v>465.73090440382788</v>
      </c>
      <c r="AA4625" s="150">
        <v>27943.699914631565</v>
      </c>
      <c r="AB4625" s="150"/>
      <c r="AC4625" s="150">
        <v>272.03907967513311</v>
      </c>
      <c r="AD4625" s="150">
        <v>418.47952985812179</v>
      </c>
      <c r="AE4625" s="150">
        <v>7110.7785502768729</v>
      </c>
      <c r="AF4625" s="150">
        <v>684.99348693944592</v>
      </c>
      <c r="AG4625" s="150">
        <v>0</v>
      </c>
      <c r="AH4625" s="150">
        <v>690.89290076224279</v>
      </c>
      <c r="AI4625" s="150">
        <v>134.72411564863734</v>
      </c>
      <c r="AJ4625" s="150">
        <v>1266.6369847307785</v>
      </c>
      <c r="AK4625" s="150">
        <v>472.11014885419928</v>
      </c>
      <c r="AL4625" s="150">
        <v>49146.375</v>
      </c>
      <c r="AM4625" s="150">
        <v>42795.140625</v>
      </c>
      <c r="AN4625" s="150">
        <v>6351.23486328125</v>
      </c>
      <c r="AO4625" s="5" t="s">
        <v>2954</v>
      </c>
    </row>
    <row r="4626" spans="1:41" ht="14.25" x14ac:dyDescent="0.45">
      <c r="A4626" s="150">
        <v>2021</v>
      </c>
      <c r="B4626" s="5" t="s">
        <v>4980</v>
      </c>
      <c r="C4626" s="5" t="s">
        <v>171</v>
      </c>
      <c r="D4626" s="5" t="s">
        <v>84</v>
      </c>
      <c r="E4626" s="5" t="s">
        <v>93</v>
      </c>
      <c r="F4626" s="5" t="s">
        <v>231</v>
      </c>
      <c r="G4626" s="5" t="s">
        <v>87</v>
      </c>
      <c r="H4626" s="5" t="s">
        <v>131</v>
      </c>
      <c r="I4626" s="150">
        <v>674.22792951832855</v>
      </c>
      <c r="J4626" s="150">
        <v>221.41645205381909</v>
      </c>
      <c r="K4626" s="150">
        <v>22.917428716783938</v>
      </c>
      <c r="L4626" s="150">
        <v>821.71528910046288</v>
      </c>
      <c r="M4626" s="150">
        <v>368.71839895533589</v>
      </c>
      <c r="N4626" s="150">
        <v>1478.4923035368051</v>
      </c>
      <c r="O4626" s="150">
        <v>102.54227231930271</v>
      </c>
      <c r="P4626" s="150">
        <v>2738.7644167981643</v>
      </c>
      <c r="Q4626" s="150">
        <v>44.453334933093274</v>
      </c>
      <c r="R4626" s="150">
        <v>28.043878639630954</v>
      </c>
      <c r="S4626" s="150">
        <v>895.45896889153005</v>
      </c>
      <c r="T4626" s="150">
        <v>832.25010049918683</v>
      </c>
      <c r="U4626" s="150">
        <v>0</v>
      </c>
      <c r="V4626" s="150">
        <v>63.208868392343298</v>
      </c>
      <c r="W4626" s="150">
        <v>214.91015253396722</v>
      </c>
      <c r="X4626" s="150">
        <v>416.12505024959341</v>
      </c>
      <c r="Y4626" s="150">
        <v>0</v>
      </c>
      <c r="Z4626" s="150">
        <v>162.96211161687714</v>
      </c>
      <c r="AA4626" s="150">
        <v>4155.9830967965718</v>
      </c>
      <c r="AB4626" s="150">
        <v>464.58518268372325</v>
      </c>
      <c r="AC4626" s="150">
        <v>296.80988330992648</v>
      </c>
      <c r="AD4626" s="150">
        <v>791.16433604416363</v>
      </c>
      <c r="AE4626" s="150">
        <v>3689.8066959562061</v>
      </c>
      <c r="AF4626" s="150">
        <v>4454.3289556084319</v>
      </c>
      <c r="AG4626" s="150">
        <v>0</v>
      </c>
      <c r="AH4626" s="150">
        <v>1264.177367846866</v>
      </c>
      <c r="AI4626" s="150">
        <v>123.25729336506943</v>
      </c>
      <c r="AJ4626" s="150">
        <v>2133.2993082415865</v>
      </c>
      <c r="AK4626" s="150">
        <v>700.56495801513825</v>
      </c>
      <c r="AL4626" s="150">
        <v>27160.18359375</v>
      </c>
      <c r="AM4626" s="150">
        <v>20963.51171875</v>
      </c>
      <c r="AN4626" s="150">
        <v>6196.67138671875</v>
      </c>
      <c r="AO4626" s="5" t="s">
        <v>5790</v>
      </c>
    </row>
    <row r="4627" spans="1:41" ht="14.25" x14ac:dyDescent="0.45">
      <c r="A4627" s="150">
        <v>2021</v>
      </c>
      <c r="B4627" s="5" t="s">
        <v>1477</v>
      </c>
      <c r="C4627" s="5" t="s">
        <v>171</v>
      </c>
      <c r="D4627" s="5" t="s">
        <v>84</v>
      </c>
      <c r="E4627" s="5" t="s">
        <v>93</v>
      </c>
      <c r="F4627" s="5" t="s">
        <v>231</v>
      </c>
      <c r="G4627" s="5" t="s">
        <v>87</v>
      </c>
      <c r="H4627" s="5" t="s">
        <v>131</v>
      </c>
      <c r="I4627" s="150">
        <v>320.14499025221272</v>
      </c>
      <c r="J4627" s="150">
        <v>186.25097862200775</v>
      </c>
      <c r="K4627" s="150">
        <v>35.57166558357919</v>
      </c>
      <c r="L4627" s="150">
        <v>624.87559208487448</v>
      </c>
      <c r="M4627" s="150">
        <v>546.91435834752997</v>
      </c>
      <c r="N4627" s="150">
        <v>723.29053353277686</v>
      </c>
      <c r="O4627" s="150">
        <v>24.900165908505436</v>
      </c>
      <c r="P4627" s="150">
        <v>1111.7331217054616</v>
      </c>
      <c r="Q4627" s="150">
        <v>62.997419748518752</v>
      </c>
      <c r="R4627" s="150">
        <v>1264.748204628542</v>
      </c>
      <c r="S4627" s="150">
        <v>1660.0110605670291</v>
      </c>
      <c r="T4627" s="150">
        <v>1185.7221861193063</v>
      </c>
      <c r="U4627" s="150"/>
      <c r="V4627" s="150">
        <v>424.48854263071172</v>
      </c>
      <c r="W4627" s="150">
        <v>189.71554977908903</v>
      </c>
      <c r="X4627" s="150">
        <v>292.97690981596162</v>
      </c>
      <c r="Y4627" s="150">
        <v>0</v>
      </c>
      <c r="Z4627" s="150">
        <v>0</v>
      </c>
      <c r="AA4627" s="150">
        <v>28320.67325612135</v>
      </c>
      <c r="AB4627" s="150"/>
      <c r="AC4627" s="150">
        <v>136.23947918510831</v>
      </c>
      <c r="AD4627" s="150">
        <v>345.41211346287838</v>
      </c>
      <c r="AE4627" s="150">
        <v>2342.6313231159138</v>
      </c>
      <c r="AF4627" s="150">
        <v>698.92102083232101</v>
      </c>
      <c r="AG4627" s="150">
        <v>9737.1505924117446</v>
      </c>
      <c r="AH4627" s="150">
        <v>711.43331167158385</v>
      </c>
      <c r="AI4627" s="150">
        <v>138.72949577595884</v>
      </c>
      <c r="AJ4627" s="150">
        <v>29.680540674008679</v>
      </c>
      <c r="AK4627" s="150">
        <v>646.93002474669356</v>
      </c>
      <c r="AL4627" s="150">
        <v>51762.1484375</v>
      </c>
      <c r="AM4627" s="150">
        <v>45983.828125</v>
      </c>
      <c r="AN4627" s="150">
        <v>5778.31689453125</v>
      </c>
      <c r="AO4627" s="5" t="s">
        <v>2953</v>
      </c>
    </row>
    <row r="4628" spans="1:41" ht="14.25" x14ac:dyDescent="0.45">
      <c r="A4628" s="150">
        <v>2021</v>
      </c>
      <c r="B4628" s="5" t="s">
        <v>7352</v>
      </c>
      <c r="C4628" s="5" t="s">
        <v>171</v>
      </c>
      <c r="D4628" s="5" t="s">
        <v>84</v>
      </c>
      <c r="E4628" s="5" t="s">
        <v>93</v>
      </c>
      <c r="F4628" s="5" t="s">
        <v>231</v>
      </c>
      <c r="G4628" s="5" t="s">
        <v>88</v>
      </c>
      <c r="H4628" s="5" t="s">
        <v>131</v>
      </c>
      <c r="I4628" s="150">
        <v>580</v>
      </c>
      <c r="J4628" s="150">
        <v>241.82408616301171</v>
      </c>
      <c r="K4628" s="150">
        <v>60.307225000000003</v>
      </c>
      <c r="L4628" s="150">
        <v>832.11685419999992</v>
      </c>
      <c r="M4628" s="150">
        <v>350</v>
      </c>
      <c r="N4628" s="150">
        <v>1978.143394287109</v>
      </c>
      <c r="O4628" s="150">
        <v>156.8415</v>
      </c>
      <c r="P4628" s="150">
        <v>2001.664</v>
      </c>
      <c r="Q4628" s="150">
        <v>60.28510480156995</v>
      </c>
      <c r="R4628" s="150">
        <v>587.08421150000004</v>
      </c>
      <c r="S4628" s="150">
        <v>191.82</v>
      </c>
      <c r="T4628" s="150">
        <v>127.4357150983095</v>
      </c>
      <c r="U4628" s="150">
        <v>50</v>
      </c>
      <c r="V4628" s="150">
        <v>585</v>
      </c>
      <c r="W4628" s="150">
        <v>927</v>
      </c>
      <c r="X4628" s="150">
        <v>0</v>
      </c>
      <c r="Y4628" s="150">
        <v>5645.8746728700198</v>
      </c>
      <c r="Z4628" s="150">
        <v>455.81595160825981</v>
      </c>
      <c r="AA4628" s="150">
        <v>3859</v>
      </c>
      <c r="AB4628" s="150">
        <v>86</v>
      </c>
      <c r="AC4628" s="150">
        <v>2595</v>
      </c>
      <c r="AD4628" s="150">
        <v>477.56855932744207</v>
      </c>
      <c r="AE4628" s="150">
        <v>1273.5636528</v>
      </c>
      <c r="AF4628" s="150">
        <v>1877.6671275928809</v>
      </c>
      <c r="AG4628" s="150">
        <v>0</v>
      </c>
      <c r="AH4628" s="150">
        <v>520</v>
      </c>
      <c r="AI4628" s="150">
        <v>1474</v>
      </c>
      <c r="AJ4628" s="150">
        <v>2504.1</v>
      </c>
      <c r="AK4628" s="150">
        <v>1660</v>
      </c>
      <c r="AL4628" s="150">
        <v>31158.11328125</v>
      </c>
      <c r="AM4628" s="150">
        <v>25127.140625</v>
      </c>
      <c r="AN4628" s="150">
        <v>6030.97314453125</v>
      </c>
      <c r="AO4628" s="5" t="s">
        <v>7684</v>
      </c>
    </row>
    <row r="4629" spans="1:41" ht="14.25" x14ac:dyDescent="0.45">
      <c r="A4629" s="150">
        <v>2021</v>
      </c>
      <c r="B4629" s="5" t="s">
        <v>582</v>
      </c>
      <c r="C4629" s="5" t="s">
        <v>171</v>
      </c>
      <c r="D4629" s="5" t="s">
        <v>84</v>
      </c>
      <c r="E4629" s="5" t="s">
        <v>93</v>
      </c>
      <c r="F4629" s="5" t="s">
        <v>231</v>
      </c>
      <c r="G4629" s="5" t="s">
        <v>88</v>
      </c>
      <c r="H4629" s="5" t="s">
        <v>131</v>
      </c>
      <c r="I4629" s="150">
        <v>495.55064178681221</v>
      </c>
      <c r="J4629" s="150">
        <v>99.464691182399989</v>
      </c>
      <c r="K4629" s="150">
        <v>21.39418486296</v>
      </c>
      <c r="L4629" s="150">
        <v>54.933432120000013</v>
      </c>
      <c r="M4629" s="150">
        <v>378.85125599999998</v>
      </c>
      <c r="N4629" s="150">
        <v>819</v>
      </c>
      <c r="O4629" s="150">
        <v>23.82111418824497</v>
      </c>
      <c r="P4629" s="150">
        <v>1286.4829999999999</v>
      </c>
      <c r="Q4629" s="150">
        <v>44.491368611037721</v>
      </c>
      <c r="R4629" s="150">
        <v>291.96343624676678</v>
      </c>
      <c r="S4629" s="150">
        <v>1506.477787752</v>
      </c>
      <c r="T4629" s="150">
        <v>1648.4816000000001</v>
      </c>
      <c r="U4629" s="150">
        <v>260.1510025</v>
      </c>
      <c r="V4629" s="150">
        <v>0</v>
      </c>
      <c r="W4629" s="150">
        <v>246.6770951351869</v>
      </c>
      <c r="X4629" s="150">
        <v>45</v>
      </c>
      <c r="Y4629" s="150">
        <v>0</v>
      </c>
      <c r="Z4629" s="150">
        <v>194.3819933682301</v>
      </c>
      <c r="AA4629" s="150">
        <v>6017.5952197281758</v>
      </c>
      <c r="AB4629" s="150">
        <v>100</v>
      </c>
      <c r="AC4629" s="150">
        <v>295.31463000000002</v>
      </c>
      <c r="AD4629" s="150">
        <v>411.38549118690003</v>
      </c>
      <c r="AE4629" s="150">
        <v>7360.5612025889277</v>
      </c>
      <c r="AF4629" s="150">
        <v>923.43043310641031</v>
      </c>
      <c r="AG4629" s="150">
        <v>0</v>
      </c>
      <c r="AH4629" s="150">
        <v>1808.4025080212191</v>
      </c>
      <c r="AI4629" s="150">
        <v>126.64456272</v>
      </c>
      <c r="AJ4629" s="150">
        <v>1137.203227296</v>
      </c>
      <c r="AK4629" s="150">
        <v>448.12691424000002</v>
      </c>
      <c r="AL4629" s="150">
        <v>26045.78515625</v>
      </c>
      <c r="AM4629" s="150">
        <v>19280.5234375</v>
      </c>
      <c r="AN4629" s="150">
        <v>6765.26220703125</v>
      </c>
      <c r="AO4629" s="5" t="s">
        <v>1103</v>
      </c>
    </row>
    <row r="4630" spans="1:41" ht="14.25" x14ac:dyDescent="0.45">
      <c r="A4630" s="150">
        <v>2021</v>
      </c>
      <c r="B4630" s="5" t="s">
        <v>6344</v>
      </c>
      <c r="C4630" s="5" t="s">
        <v>171</v>
      </c>
      <c r="D4630" s="5" t="s">
        <v>84</v>
      </c>
      <c r="E4630" s="5" t="s">
        <v>93</v>
      </c>
      <c r="F4630" s="5" t="s">
        <v>231</v>
      </c>
      <c r="G4630" s="5" t="s">
        <v>88</v>
      </c>
      <c r="H4630" s="5" t="s">
        <v>131</v>
      </c>
      <c r="I4630" s="150">
        <v>642.96720000000005</v>
      </c>
      <c r="J4630" s="150">
        <v>212.71751594401931</v>
      </c>
      <c r="K4630" s="150">
        <v>22.11285968</v>
      </c>
      <c r="L4630" s="150">
        <v>765.96897509999997</v>
      </c>
      <c r="M4630" s="150">
        <v>357</v>
      </c>
      <c r="N4630" s="150">
        <v>1342.28226</v>
      </c>
      <c r="O4630" s="150">
        <v>99.283332000000001</v>
      </c>
      <c r="P4630" s="150">
        <v>2630.6931979999999</v>
      </c>
      <c r="Q4630" s="150">
        <v>44.322737758262413</v>
      </c>
      <c r="R4630" s="150">
        <v>559.03685699999994</v>
      </c>
      <c r="S4630" s="150">
        <v>0</v>
      </c>
      <c r="T4630" s="150">
        <v>2459.8944599882352</v>
      </c>
      <c r="U4630" s="150">
        <v>40.4</v>
      </c>
      <c r="V4630" s="150">
        <v>561</v>
      </c>
      <c r="W4630" s="150">
        <v>749.7</v>
      </c>
      <c r="X4630" s="150">
        <v>591</v>
      </c>
      <c r="Y4630" s="150">
        <v>558.26218713028152</v>
      </c>
      <c r="Z4630" s="150">
        <v>246.02946897616141</v>
      </c>
      <c r="AA4630" s="150">
        <v>3841</v>
      </c>
      <c r="AB4630" s="150">
        <v>99</v>
      </c>
      <c r="AC4630" s="150">
        <v>2619.7080999999998</v>
      </c>
      <c r="AD4630" s="150">
        <v>526.78535497359303</v>
      </c>
      <c r="AE4630" s="150">
        <v>2429.5962130319999</v>
      </c>
      <c r="AF4630" s="150">
        <v>3519.922896</v>
      </c>
      <c r="AG4630" s="150">
        <v>0</v>
      </c>
      <c r="AH4630" s="150">
        <v>549.36145606839375</v>
      </c>
      <c r="AI4630" s="150">
        <v>119.34</v>
      </c>
      <c r="AJ4630" s="150">
        <v>2192</v>
      </c>
      <c r="AK4630" s="150">
        <v>933</v>
      </c>
      <c r="AL4630" s="150">
        <v>28712.384765625</v>
      </c>
      <c r="AM4630" s="150">
        <v>22205.908203125</v>
      </c>
      <c r="AN4630" s="150">
        <v>6506.4765625</v>
      </c>
      <c r="AO4630" s="5" t="s">
        <v>6763</v>
      </c>
    </row>
    <row r="4631" spans="1:41" ht="14.25" x14ac:dyDescent="0.45">
      <c r="A4631" s="150">
        <v>2021</v>
      </c>
      <c r="B4631" s="5" t="s">
        <v>4980</v>
      </c>
      <c r="C4631" s="5" t="s">
        <v>171</v>
      </c>
      <c r="D4631" s="5" t="s">
        <v>84</v>
      </c>
      <c r="E4631" s="5" t="s">
        <v>93</v>
      </c>
      <c r="F4631" s="5" t="s">
        <v>231</v>
      </c>
      <c r="G4631" s="5" t="s">
        <v>88</v>
      </c>
      <c r="H4631" s="5" t="s">
        <v>131</v>
      </c>
      <c r="I4631" s="150">
        <v>679.17311999999993</v>
      </c>
      <c r="J4631" s="150">
        <v>213.8367216783835</v>
      </c>
      <c r="K4631" s="150">
        <v>23</v>
      </c>
      <c r="L4631" s="150">
        <v>829.12233549600001</v>
      </c>
      <c r="M4631" s="150">
        <v>364.14</v>
      </c>
      <c r="N4631" s="150">
        <v>1460.132370565</v>
      </c>
      <c r="O4631" s="150">
        <v>101.26899864000001</v>
      </c>
      <c r="P4631" s="150">
        <v>2710.5821916660002</v>
      </c>
      <c r="Q4631" s="150">
        <v>44.030561175090611</v>
      </c>
      <c r="R4631" s="150">
        <v>27.651229299750401</v>
      </c>
      <c r="S4631" s="150">
        <v>878.27949999999987</v>
      </c>
      <c r="T4631" s="150">
        <v>837.57853999999986</v>
      </c>
      <c r="U4631" s="150">
        <v>0</v>
      </c>
      <c r="V4631" s="150">
        <v>63</v>
      </c>
      <c r="W4631" s="150">
        <v>212.24160000000001</v>
      </c>
      <c r="X4631" s="150">
        <v>422.65</v>
      </c>
      <c r="Y4631" s="150"/>
      <c r="Z4631" s="150">
        <v>160.9384464012569</v>
      </c>
      <c r="AA4631" s="150">
        <v>4211</v>
      </c>
      <c r="AB4631" s="150">
        <v>441</v>
      </c>
      <c r="AC4631" s="150">
        <v>293.12437</v>
      </c>
      <c r="AD4631" s="150">
        <v>783.96555431602042</v>
      </c>
      <c r="AE4631" s="150">
        <v>3643.9901400967201</v>
      </c>
      <c r="AF4631" s="150">
        <v>4494.4808448002404</v>
      </c>
      <c r="AG4631" s="150">
        <v>0</v>
      </c>
      <c r="AH4631" s="150">
        <v>1282.8361687500001</v>
      </c>
      <c r="AI4631" s="150">
        <v>121.7268</v>
      </c>
      <c r="AJ4631" s="150">
        <v>2191.9251239999999</v>
      </c>
      <c r="AK4631" s="150">
        <v>692</v>
      </c>
      <c r="AL4631" s="150">
        <v>27183.673828125</v>
      </c>
      <c r="AM4631" s="150">
        <v>21022.98828125</v>
      </c>
      <c r="AN4631" s="150">
        <v>6160.68701171875</v>
      </c>
      <c r="AO4631" s="5" t="s">
        <v>5791</v>
      </c>
    </row>
    <row r="4632" spans="1:41" ht="14.25" x14ac:dyDescent="0.45">
      <c r="A4632" s="150">
        <v>2021</v>
      </c>
      <c r="B4632" s="5" t="s">
        <v>1477</v>
      </c>
      <c r="C4632" s="5" t="s">
        <v>171</v>
      </c>
      <c r="D4632" s="5" t="s">
        <v>84</v>
      </c>
      <c r="E4632" s="5" t="s">
        <v>93</v>
      </c>
      <c r="F4632" s="5" t="s">
        <v>231</v>
      </c>
      <c r="G4632" s="5" t="s">
        <v>88</v>
      </c>
      <c r="H4632" s="5" t="s">
        <v>131</v>
      </c>
      <c r="I4632" s="150">
        <v>275.39999999999998</v>
      </c>
      <c r="J4632" s="150">
        <v>184</v>
      </c>
      <c r="K4632" s="150">
        <v>35.155836060839043</v>
      </c>
      <c r="L4632" s="150">
        <v>614.85090000000002</v>
      </c>
      <c r="M4632" s="150">
        <v>530.43749999999966</v>
      </c>
      <c r="N4632" s="150">
        <v>708.26539693761379</v>
      </c>
      <c r="O4632" s="150">
        <v>25</v>
      </c>
      <c r="P4632" s="150">
        <v>1224</v>
      </c>
      <c r="Q4632" s="150">
        <v>69.10234956493457</v>
      </c>
      <c r="R4632" s="150">
        <v>1276.3693619397729</v>
      </c>
      <c r="S4632" s="150">
        <v>1820.878776414613</v>
      </c>
      <c r="T4632" s="150">
        <v>1236.3986792138389</v>
      </c>
      <c r="U4632" s="150"/>
      <c r="V4632" s="150">
        <v>411</v>
      </c>
      <c r="W4632" s="150">
        <v>180.18598708223999</v>
      </c>
      <c r="X4632" s="150">
        <v>303.8862296529</v>
      </c>
      <c r="Y4632" s="150">
        <v>0</v>
      </c>
      <c r="Z4632" s="150">
        <v>0</v>
      </c>
      <c r="AA4632" s="150">
        <v>27856.821838052721</v>
      </c>
      <c r="AB4632" s="150">
        <v>21</v>
      </c>
      <c r="AC4632" s="150">
        <v>135.69999999999999</v>
      </c>
      <c r="AD4632" s="150">
        <v>378.88517821455508</v>
      </c>
      <c r="AE4632" s="150">
        <v>2224.959091739885</v>
      </c>
      <c r="AF4632" s="150">
        <v>687.71095491051813</v>
      </c>
      <c r="AG4632" s="150">
        <v>9866</v>
      </c>
      <c r="AH4632" s="150">
        <v>769.72584325711637</v>
      </c>
      <c r="AI4632" s="150">
        <v>131.761003053888</v>
      </c>
      <c r="AJ4632" s="150">
        <v>32.112467639376902</v>
      </c>
      <c r="AK4632" s="150">
        <v>710.51312411680431</v>
      </c>
      <c r="AL4632" s="150">
        <v>51710.12109375</v>
      </c>
      <c r="AM4632" s="150">
        <v>45566.29296875</v>
      </c>
      <c r="AN4632" s="150">
        <v>6143.82861328125</v>
      </c>
      <c r="AO4632" s="5" t="s">
        <v>2958</v>
      </c>
    </row>
    <row r="4633" spans="1:41" ht="14.25" x14ac:dyDescent="0.45">
      <c r="A4633" s="150">
        <v>2021</v>
      </c>
      <c r="B4633" s="5" t="s">
        <v>4024</v>
      </c>
      <c r="C4633" s="5" t="s">
        <v>171</v>
      </c>
      <c r="D4633" s="5" t="s">
        <v>84</v>
      </c>
      <c r="E4633" s="5" t="s">
        <v>93</v>
      </c>
      <c r="F4633" s="5" t="s">
        <v>231</v>
      </c>
      <c r="G4633" s="5" t="s">
        <v>88</v>
      </c>
      <c r="H4633" s="5" t="s">
        <v>131</v>
      </c>
      <c r="I4633" s="150">
        <v>562.86472319999996</v>
      </c>
      <c r="J4633" s="150">
        <v>847.83274554884986</v>
      </c>
      <c r="K4633" s="150">
        <v>23.323642320000001</v>
      </c>
      <c r="L4633" s="150">
        <v>632.95400000000006</v>
      </c>
      <c r="M4633" s="150">
        <v>371.4228</v>
      </c>
      <c r="N4633" s="150">
        <v>1802.3028271455</v>
      </c>
      <c r="O4633" s="150">
        <v>23.30082084</v>
      </c>
      <c r="P4633" s="150">
        <v>1353.215334251978</v>
      </c>
      <c r="Q4633" s="150">
        <v>44.293442657154522</v>
      </c>
      <c r="R4633" s="150">
        <v>27.843208521795152</v>
      </c>
      <c r="S4633" s="150">
        <v>212</v>
      </c>
      <c r="T4633" s="150">
        <v>1515.4050239999999</v>
      </c>
      <c r="U4633" s="150">
        <v>257.57524999999998</v>
      </c>
      <c r="V4633" s="150">
        <v>0</v>
      </c>
      <c r="W4633" s="150">
        <v>153.26384558399999</v>
      </c>
      <c r="X4633" s="150">
        <v>45</v>
      </c>
      <c r="Y4633" s="150">
        <v>0</v>
      </c>
      <c r="Z4633" s="150">
        <v>48</v>
      </c>
      <c r="AA4633" s="150">
        <v>5134</v>
      </c>
      <c r="AB4633" s="150">
        <v>145</v>
      </c>
      <c r="AC4633" s="150">
        <v>867.02617999999995</v>
      </c>
      <c r="AD4633" s="150">
        <v>783.30102133848425</v>
      </c>
      <c r="AE4633" s="150">
        <v>6663.3250319999997</v>
      </c>
      <c r="AF4633" s="150">
        <v>2639.4891735167989</v>
      </c>
      <c r="AG4633" s="150">
        <v>0</v>
      </c>
      <c r="AH4633" s="150">
        <v>1802</v>
      </c>
      <c r="AI4633" s="150">
        <v>124.16133600000001</v>
      </c>
      <c r="AJ4633" s="150">
        <v>1109.492964</v>
      </c>
      <c r="AK4633" s="150">
        <v>456.31943999999987</v>
      </c>
      <c r="AL4633" s="150">
        <v>27644.712890625</v>
      </c>
      <c r="AM4633" s="150">
        <v>21990.212890625</v>
      </c>
      <c r="AN4633" s="150">
        <v>5654.49755859375</v>
      </c>
      <c r="AO4633" s="5" t="s">
        <v>4520</v>
      </c>
    </row>
    <row r="4634" spans="1:41" ht="14.25" x14ac:dyDescent="0.45">
      <c r="A4634" s="150">
        <v>2021</v>
      </c>
      <c r="B4634" s="5" t="s">
        <v>1478</v>
      </c>
      <c r="C4634" s="5" t="s">
        <v>171</v>
      </c>
      <c r="D4634" s="5" t="s">
        <v>84</v>
      </c>
      <c r="E4634" s="5" t="s">
        <v>93</v>
      </c>
      <c r="F4634" s="5" t="s">
        <v>231</v>
      </c>
      <c r="G4634" s="5" t="s">
        <v>88</v>
      </c>
      <c r="H4634" s="5" t="s">
        <v>131</v>
      </c>
      <c r="I4634" s="150">
        <v>529.29633705408003</v>
      </c>
      <c r="J4634" s="150">
        <v>145</v>
      </c>
      <c r="K4634" s="150">
        <v>22.86558442981401</v>
      </c>
      <c r="L4634" s="150">
        <v>572.14639999999997</v>
      </c>
      <c r="M4634" s="150">
        <v>518.90624999999977</v>
      </c>
      <c r="N4634" s="150">
        <v>1816.180152145761</v>
      </c>
      <c r="O4634" s="150">
        <v>24.55005388426147</v>
      </c>
      <c r="P4634" s="150">
        <v>1358.74648</v>
      </c>
      <c r="Q4634" s="150">
        <v>80.316782726301511</v>
      </c>
      <c r="R4634" s="150">
        <v>278.2828143701762</v>
      </c>
      <c r="S4634" s="150">
        <v>1545.6938279731189</v>
      </c>
      <c r="T4634" s="150">
        <v>1454.333405243905</v>
      </c>
      <c r="U4634" s="150"/>
      <c r="V4634" s="150">
        <v>0</v>
      </c>
      <c r="W4634" s="150">
        <v>854.85892984937084</v>
      </c>
      <c r="X4634" s="150">
        <v>0</v>
      </c>
      <c r="Y4634" s="150">
        <v>0</v>
      </c>
      <c r="Z4634" s="150">
        <v>446.53804957414201</v>
      </c>
      <c r="AA4634" s="150">
        <v>27406.4362399903</v>
      </c>
      <c r="AB4634" s="150">
        <v>70</v>
      </c>
      <c r="AC4634" s="150">
        <v>260.17054999999999</v>
      </c>
      <c r="AD4634" s="150">
        <v>403.40699830103898</v>
      </c>
      <c r="AE4634" s="150">
        <v>6966.2367708033789</v>
      </c>
      <c r="AF4634" s="150">
        <v>669.9277890226374</v>
      </c>
      <c r="AG4634" s="150">
        <v>0</v>
      </c>
      <c r="AH4634" s="150">
        <v>685.69526493882415</v>
      </c>
      <c r="AI4634" s="150">
        <v>129.17745397440001</v>
      </c>
      <c r="AJ4634" s="150">
        <v>1241.472341084459</v>
      </c>
      <c r="AK4634" s="150">
        <v>486.95138531521849</v>
      </c>
      <c r="AL4634" s="150">
        <v>47967.1953125</v>
      </c>
      <c r="AM4634" s="150">
        <v>41770.75390625</v>
      </c>
      <c r="AN4634" s="150">
        <v>6196.43896484375</v>
      </c>
      <c r="AO4634" s="5" t="s">
        <v>2956</v>
      </c>
    </row>
    <row r="4635" spans="1:41" ht="14.25" x14ac:dyDescent="0.45">
      <c r="A4635" s="150">
        <v>2021</v>
      </c>
      <c r="B4635" s="5" t="s">
        <v>1476</v>
      </c>
      <c r="C4635" s="5" t="s">
        <v>171</v>
      </c>
      <c r="D4635" s="5" t="s">
        <v>84</v>
      </c>
      <c r="E4635" s="5" t="s">
        <v>93</v>
      </c>
      <c r="F4635" s="5" t="s">
        <v>231</v>
      </c>
      <c r="G4635" s="5" t="s">
        <v>88</v>
      </c>
      <c r="H4635" s="5" t="s">
        <v>131</v>
      </c>
      <c r="I4635" s="150">
        <v>214.6</v>
      </c>
      <c r="J4635" s="150">
        <v>204.4</v>
      </c>
      <c r="K4635" s="150">
        <v>91</v>
      </c>
      <c r="L4635" s="150">
        <v>46.866375240090633</v>
      </c>
      <c r="M4635" s="150">
        <v>528.74999999999977</v>
      </c>
      <c r="N4635" s="150">
        <v>2364.5039999999999</v>
      </c>
      <c r="O4635" s="150">
        <v>25.58646084770827</v>
      </c>
      <c r="P4635" s="150">
        <v>624</v>
      </c>
      <c r="Q4635" s="150">
        <v>56.322108692690399</v>
      </c>
      <c r="R4635" s="150">
        <v>1026.433736800311</v>
      </c>
      <c r="S4635" s="150">
        <v>1129</v>
      </c>
      <c r="T4635" s="150">
        <v>1129.3</v>
      </c>
      <c r="U4635" s="150"/>
      <c r="V4635" s="150">
        <v>0</v>
      </c>
      <c r="W4635" s="150">
        <v>563.40237080768861</v>
      </c>
      <c r="X4635" s="150">
        <v>414</v>
      </c>
      <c r="Y4635" s="150">
        <v>0</v>
      </c>
      <c r="Z4635" s="150">
        <v>179.17416134202961</v>
      </c>
      <c r="AA4635" s="150">
        <v>20333.402768738131</v>
      </c>
      <c r="AB4635" s="150">
        <v>18</v>
      </c>
      <c r="AC4635" s="150">
        <v>1211.29793</v>
      </c>
      <c r="AD4635" s="150">
        <v>340.68007209237118</v>
      </c>
      <c r="AE4635" s="150">
        <v>1918.715532094782</v>
      </c>
      <c r="AF4635" s="150">
        <v>328.06462668063438</v>
      </c>
      <c r="AG4635" s="150">
        <v>1466.1999099085349</v>
      </c>
      <c r="AH4635" s="150">
        <v>708</v>
      </c>
      <c r="AI4635" s="150">
        <v>134.39622311496581</v>
      </c>
      <c r="AJ4635" s="150">
        <v>32.112467639376902</v>
      </c>
      <c r="AK4635" s="150">
        <v>353</v>
      </c>
      <c r="AL4635" s="150">
        <v>35441.20703125</v>
      </c>
      <c r="AM4635" s="150">
        <v>30006.09375</v>
      </c>
      <c r="AN4635" s="150">
        <v>5435.11474609375</v>
      </c>
      <c r="AO4635" s="5" t="s">
        <v>2957</v>
      </c>
    </row>
    <row r="4636" spans="1:41" ht="14.25" x14ac:dyDescent="0.45">
      <c r="A4636" s="150">
        <v>2021</v>
      </c>
      <c r="B4636" s="5" t="s">
        <v>1476</v>
      </c>
      <c r="C4636" s="5" t="s">
        <v>171</v>
      </c>
      <c r="D4636" s="5" t="s">
        <v>84</v>
      </c>
      <c r="E4636" s="5" t="s">
        <v>93</v>
      </c>
      <c r="F4636" s="5" t="s">
        <v>94</v>
      </c>
      <c r="G4636" s="5" t="s">
        <v>87</v>
      </c>
      <c r="H4636" s="5" t="s">
        <v>131</v>
      </c>
      <c r="I4636" s="150">
        <v>223.79423117425918</v>
      </c>
      <c r="J4636" s="150">
        <v>387.10353500412396</v>
      </c>
      <c r="K4636" s="150">
        <v>193.55176750206198</v>
      </c>
      <c r="L4636" s="150">
        <v>544.36434609954938</v>
      </c>
      <c r="M4636" s="150">
        <v>1941.5661677550593</v>
      </c>
      <c r="N4636" s="150">
        <v>3118.6028538769738</v>
      </c>
      <c r="O4636" s="150">
        <v>95.26376056742113</v>
      </c>
      <c r="P4636" s="150">
        <v>707.67364992941418</v>
      </c>
      <c r="Q4636" s="150">
        <v>57.037286485763886</v>
      </c>
      <c r="R4636" s="150">
        <v>1689.8385454949025</v>
      </c>
      <c r="S4636" s="150">
        <v>1693.5779656430423</v>
      </c>
      <c r="T4636" s="150">
        <v>1493.977705406541</v>
      </c>
      <c r="U4636" s="150">
        <v>603.48737723094007</v>
      </c>
      <c r="V4636" s="150">
        <v>0</v>
      </c>
      <c r="W4636" s="150">
        <v>653.23721531945921</v>
      </c>
      <c r="X4636" s="150">
        <v>488.71821294270649</v>
      </c>
      <c r="Y4636" s="150">
        <v>209.27784861160453</v>
      </c>
      <c r="Z4636" s="150">
        <v>302.42463672197186</v>
      </c>
      <c r="AA4636" s="150">
        <v>28143.508534560529</v>
      </c>
      <c r="AB4636" s="150">
        <v>352.02227714437521</v>
      </c>
      <c r="AC4636" s="150">
        <v>1202.6451696675338</v>
      </c>
      <c r="AD4636" s="150">
        <v>831.90969069480025</v>
      </c>
      <c r="AE4636" s="150">
        <v>1944.1065347035237</v>
      </c>
      <c r="AF4636" s="150">
        <v>846.78898282152113</v>
      </c>
      <c r="AG4636" s="150">
        <v>4427.9828216901969</v>
      </c>
      <c r="AH4636" s="150">
        <v>1583.4953978762446</v>
      </c>
      <c r="AI4636" s="150">
        <v>614.52686181904676</v>
      </c>
      <c r="AJ4636" s="150">
        <v>828.99010384851385</v>
      </c>
      <c r="AK4636" s="150">
        <v>472.99213183316397</v>
      </c>
      <c r="AL4636" s="150">
        <v>55652.46484375</v>
      </c>
      <c r="AM4636" s="150">
        <v>45237.625</v>
      </c>
      <c r="AN4636" s="150">
        <v>10414.83984375</v>
      </c>
      <c r="AO4636" s="5" t="s">
        <v>2959</v>
      </c>
    </row>
    <row r="4637" spans="1:41" ht="14.25" x14ac:dyDescent="0.45">
      <c r="A4637" s="150">
        <v>2021</v>
      </c>
      <c r="B4637" s="5" t="s">
        <v>1477</v>
      </c>
      <c r="C4637" s="5" t="s">
        <v>171</v>
      </c>
      <c r="D4637" s="5" t="s">
        <v>84</v>
      </c>
      <c r="E4637" s="5" t="s">
        <v>93</v>
      </c>
      <c r="F4637" s="5" t="s">
        <v>94</v>
      </c>
      <c r="G4637" s="5" t="s">
        <v>87</v>
      </c>
      <c r="H4637" s="5" t="s">
        <v>131</v>
      </c>
      <c r="I4637" s="150">
        <v>438.7172088641434</v>
      </c>
      <c r="J4637" s="150">
        <v>298.00156579521246</v>
      </c>
      <c r="K4637" s="150">
        <v>142.28666233431676</v>
      </c>
      <c r="L4637" s="150">
        <v>648.59003580726062</v>
      </c>
      <c r="M4637" s="150">
        <v>2207.3700647343539</v>
      </c>
      <c r="N4637" s="150">
        <v>1199.3579912596783</v>
      </c>
      <c r="O4637" s="150">
        <v>93.672052703425209</v>
      </c>
      <c r="P4637" s="150">
        <v>1188.8050638032166</v>
      </c>
      <c r="Q4637" s="150">
        <v>62.997419748518752</v>
      </c>
      <c r="R4637" s="150">
        <v>1852.5232603501938</v>
      </c>
      <c r="S4637" s="150">
        <v>2193.5860443207171</v>
      </c>
      <c r="T4637" s="150">
        <v>1523.6530091633088</v>
      </c>
      <c r="U4637" s="150">
        <v>509.86054003130175</v>
      </c>
      <c r="V4637" s="150">
        <v>424.48854263071172</v>
      </c>
      <c r="W4637" s="150">
        <v>249.00165908505434</v>
      </c>
      <c r="X4637" s="150">
        <v>350.53623923922885</v>
      </c>
      <c r="Y4637" s="150">
        <v>3005.8057418124417</v>
      </c>
      <c r="Z4637" s="150">
        <v>652.14720236561857</v>
      </c>
      <c r="AA4637" s="150">
        <v>36146.515914189062</v>
      </c>
      <c r="AB4637" s="150">
        <v>0</v>
      </c>
      <c r="AC4637" s="150">
        <v>1196.5122580129921</v>
      </c>
      <c r="AD4637" s="150">
        <v>827.0684727140532</v>
      </c>
      <c r="AE4637" s="150">
        <v>2342.6313231159138</v>
      </c>
      <c r="AF4637" s="150">
        <v>1207.6944109970252</v>
      </c>
      <c r="AG4637" s="150">
        <v>23310.112456919444</v>
      </c>
      <c r="AH4637" s="150">
        <v>2856.4047463614093</v>
      </c>
      <c r="AI4637" s="150">
        <v>138.72949577595884</v>
      </c>
      <c r="AJ4637" s="150">
        <v>4076.8146725832089</v>
      </c>
      <c r="AK4637" s="150">
        <v>817.3347524674241</v>
      </c>
      <c r="AL4637" s="150">
        <v>89961.21875</v>
      </c>
      <c r="AM4637" s="150">
        <v>78561.578125</v>
      </c>
      <c r="AN4637" s="150">
        <v>11399.642578125</v>
      </c>
      <c r="AO4637" s="5" t="s">
        <v>2960</v>
      </c>
    </row>
    <row r="4638" spans="1:41" ht="14.25" x14ac:dyDescent="0.45">
      <c r="A4638" s="150">
        <v>2021</v>
      </c>
      <c r="B4638" s="5" t="s">
        <v>6344</v>
      </c>
      <c r="C4638" s="5" t="s">
        <v>171</v>
      </c>
      <c r="D4638" s="5" t="s">
        <v>84</v>
      </c>
      <c r="E4638" s="5" t="s">
        <v>93</v>
      </c>
      <c r="F4638" s="5" t="s">
        <v>94</v>
      </c>
      <c r="G4638" s="5" t="s">
        <v>87</v>
      </c>
      <c r="H4638" s="5" t="s">
        <v>131</v>
      </c>
      <c r="I4638" s="150">
        <v>992.34570117086389</v>
      </c>
      <c r="J4638" s="150">
        <v>471.26282289164442</v>
      </c>
      <c r="K4638" s="150">
        <v>207.79145490678204</v>
      </c>
      <c r="L4638" s="150">
        <v>962.6470166156987</v>
      </c>
      <c r="M4638" s="150">
        <v>753.73213215867474</v>
      </c>
      <c r="N4638" s="150">
        <v>1845.1485486352863</v>
      </c>
      <c r="O4638" s="150">
        <v>620.4578514877719</v>
      </c>
      <c r="P4638" s="150">
        <v>3117.3377857214755</v>
      </c>
      <c r="Q4638" s="150">
        <v>273.88212131558487</v>
      </c>
      <c r="R4638" s="150">
        <v>984.36554561750904</v>
      </c>
      <c r="S4638" s="150">
        <v>2386.4101469308839</v>
      </c>
      <c r="T4638" s="150">
        <v>2688.2429985278823</v>
      </c>
      <c r="U4638" s="150">
        <v>276.50499413429645</v>
      </c>
      <c r="V4638" s="150">
        <v>1920.1735703770587</v>
      </c>
      <c r="W4638" s="150">
        <v>1244.272473604334</v>
      </c>
      <c r="X4638" s="150">
        <v>993.36979374173166</v>
      </c>
      <c r="Y4638" s="150">
        <v>556.0822659811962</v>
      </c>
      <c r="Z4638" s="150">
        <v>1229.9029625347364</v>
      </c>
      <c r="AA4638" s="150">
        <v>8168.1623452412905</v>
      </c>
      <c r="AB4638" s="150">
        <v>149.51751534669364</v>
      </c>
      <c r="AC4638" s="150">
        <v>4111.1684006382457</v>
      </c>
      <c r="AD4638" s="150">
        <v>1237.3820064799759</v>
      </c>
      <c r="AE4638" s="150">
        <v>5213.6113156322699</v>
      </c>
      <c r="AF4638" s="150">
        <v>4420.3317273393668</v>
      </c>
      <c r="AG4638" s="150">
        <v>25024.726061724698</v>
      </c>
      <c r="AH4638" s="150">
        <v>2017.5279065340319</v>
      </c>
      <c r="AI4638" s="150">
        <v>119.81883079152846</v>
      </c>
      <c r="AJ4638" s="150">
        <v>4390.1639761008591</v>
      </c>
      <c r="AK4638" s="150">
        <v>1012.8275525882192</v>
      </c>
      <c r="AL4638" s="150">
        <v>77389.171875</v>
      </c>
      <c r="AM4638" s="150">
        <v>63957.81640625</v>
      </c>
      <c r="AN4638" s="150">
        <v>13431.3505859375</v>
      </c>
      <c r="AO4638" s="5" t="s">
        <v>6764</v>
      </c>
    </row>
    <row r="4639" spans="1:41" ht="14.25" x14ac:dyDescent="0.45">
      <c r="A4639" s="150">
        <v>2021</v>
      </c>
      <c r="B4639" s="5" t="s">
        <v>4980</v>
      </c>
      <c r="C4639" s="5" t="s">
        <v>171</v>
      </c>
      <c r="D4639" s="5" t="s">
        <v>84</v>
      </c>
      <c r="E4639" s="5" t="s">
        <v>93</v>
      </c>
      <c r="F4639" s="5" t="s">
        <v>94</v>
      </c>
      <c r="G4639" s="5" t="s">
        <v>87</v>
      </c>
      <c r="H4639" s="5" t="s">
        <v>131</v>
      </c>
      <c r="I4639" s="150">
        <v>1148.2944424609034</v>
      </c>
      <c r="J4639" s="150">
        <v>221.41645205381909</v>
      </c>
      <c r="K4639" s="150">
        <v>187.97158630629039</v>
      </c>
      <c r="L4639" s="150">
        <v>1185.271630470424</v>
      </c>
      <c r="M4639" s="150">
        <v>579.41462692981361</v>
      </c>
      <c r="N4639" s="150">
        <v>1972.9268208376727</v>
      </c>
      <c r="O4639" s="150">
        <v>638.26324223233917</v>
      </c>
      <c r="P4639" s="150">
        <v>3215.9913731603565</v>
      </c>
      <c r="Q4639" s="150">
        <v>139.01185521489234</v>
      </c>
      <c r="R4639" s="150">
        <v>538.11691250207184</v>
      </c>
      <c r="S4639" s="150">
        <v>895.45896889153005</v>
      </c>
      <c r="T4639" s="150">
        <v>1148.2944424609034</v>
      </c>
      <c r="U4639" s="150">
        <v>242.3006621706493</v>
      </c>
      <c r="V4639" s="150">
        <v>505.67094713874639</v>
      </c>
      <c r="W4639" s="150">
        <v>457.21081470461655</v>
      </c>
      <c r="X4639" s="150">
        <v>942.86562018578752</v>
      </c>
      <c r="Y4639" s="150">
        <v>0</v>
      </c>
      <c r="Z4639" s="150">
        <v>1448.2012987743319</v>
      </c>
      <c r="AA4639" s="150">
        <v>9630.9245807133739</v>
      </c>
      <c r="AB4639" s="150">
        <v>464.58518268372325</v>
      </c>
      <c r="AC4639" s="150">
        <v>2021.2463030048182</v>
      </c>
      <c r="AD4639" s="150">
        <v>1165.1501406988614</v>
      </c>
      <c r="AE4639" s="150">
        <v>3689.8066959562061</v>
      </c>
      <c r="AF4639" s="150">
        <v>4903.4279655360306</v>
      </c>
      <c r="AG4639" s="150">
        <v>2155.4224121789066</v>
      </c>
      <c r="AH4639" s="150">
        <v>2955.0145973420495</v>
      </c>
      <c r="AI4639" s="150">
        <v>123.25729336506943</v>
      </c>
      <c r="AJ4639" s="150">
        <v>14073.454547555235</v>
      </c>
      <c r="AK4639" s="150">
        <v>778.52256236569497</v>
      </c>
      <c r="AL4639" s="150">
        <v>57427.49609375</v>
      </c>
      <c r="AM4639" s="150">
        <v>47091.484375</v>
      </c>
      <c r="AN4639" s="150">
        <v>10336.0078125</v>
      </c>
      <c r="AO4639" s="5" t="s">
        <v>5792</v>
      </c>
    </row>
    <row r="4640" spans="1:41" ht="14.25" x14ac:dyDescent="0.45">
      <c r="A4640" s="150">
        <v>2021</v>
      </c>
      <c r="B4640" s="5" t="s">
        <v>7352</v>
      </c>
      <c r="C4640" s="5" t="s">
        <v>171</v>
      </c>
      <c r="D4640" s="5" t="s">
        <v>84</v>
      </c>
      <c r="E4640" s="5" t="s">
        <v>93</v>
      </c>
      <c r="F4640" s="5" t="s">
        <v>94</v>
      </c>
      <c r="G4640" s="5" t="s">
        <v>87</v>
      </c>
      <c r="H4640" s="5" t="s">
        <v>131</v>
      </c>
      <c r="I4640" s="150">
        <v>1602.9411764705881</v>
      </c>
      <c r="J4640" s="150">
        <v>236.45333333333329</v>
      </c>
      <c r="K4640" s="150">
        <v>295.28358079999998</v>
      </c>
      <c r="L4640" s="150">
        <v>1065.922</v>
      </c>
      <c r="M4640" s="150">
        <v>350</v>
      </c>
      <c r="N4640" s="150">
        <v>2760.0505202636718</v>
      </c>
      <c r="O4640" s="150">
        <v>497.8415</v>
      </c>
      <c r="P4640" s="150">
        <v>3346.6640000000002</v>
      </c>
      <c r="Q4640" s="150">
        <v>163.26482570351379</v>
      </c>
      <c r="R4640" s="150">
        <v>2322.1045975518</v>
      </c>
      <c r="S4640" s="150">
        <v>3153.6149999999998</v>
      </c>
      <c r="T4640" s="150">
        <v>1125</v>
      </c>
      <c r="U4640" s="150">
        <v>195</v>
      </c>
      <c r="V4640" s="150">
        <v>1840</v>
      </c>
      <c r="W4640" s="150">
        <v>1625</v>
      </c>
      <c r="X4640" s="150">
        <v>955</v>
      </c>
      <c r="Y4640" s="150">
        <v>12978.588155471551</v>
      </c>
      <c r="Z4640" s="150">
        <v>1314.1479641640981</v>
      </c>
      <c r="AA4640" s="150">
        <v>7045</v>
      </c>
      <c r="AB4640" s="150">
        <v>139</v>
      </c>
      <c r="AC4640" s="150">
        <v>8318.8781037383196</v>
      </c>
      <c r="AD4640" s="150">
        <v>3658.5004506786258</v>
      </c>
      <c r="AE4640" s="150">
        <v>1273.5636528</v>
      </c>
      <c r="AF4640" s="150">
        <v>3536.9584678256078</v>
      </c>
      <c r="AG4640" s="150">
        <v>26609</v>
      </c>
      <c r="AH4640" s="150">
        <v>2802.3649999999998</v>
      </c>
      <c r="AI4640" s="150">
        <v>2062</v>
      </c>
      <c r="AJ4640" s="150">
        <v>8002</v>
      </c>
      <c r="AK4640" s="150">
        <v>2288</v>
      </c>
      <c r="AL4640" s="150">
        <v>101562.1484375</v>
      </c>
      <c r="AM4640" s="150">
        <v>82610.53125</v>
      </c>
      <c r="AN4640" s="150">
        <v>18951.60546875</v>
      </c>
      <c r="AO4640" s="5" t="s">
        <v>7685</v>
      </c>
    </row>
    <row r="4641" spans="1:41" ht="14.25" x14ac:dyDescent="0.45">
      <c r="A4641" s="150">
        <v>2021</v>
      </c>
      <c r="B4641" s="5" t="s">
        <v>4024</v>
      </c>
      <c r="C4641" s="5" t="s">
        <v>171</v>
      </c>
      <c r="D4641" s="5" t="s">
        <v>84</v>
      </c>
      <c r="E4641" s="5" t="s">
        <v>93</v>
      </c>
      <c r="F4641" s="5" t="s">
        <v>94</v>
      </c>
      <c r="G4641" s="5" t="s">
        <v>87</v>
      </c>
      <c r="H4641" s="5" t="s">
        <v>131</v>
      </c>
      <c r="I4641" s="150">
        <v>941.23746842965772</v>
      </c>
      <c r="J4641" s="150">
        <v>3671.63753848638</v>
      </c>
      <c r="K4641" s="150">
        <v>287.73737598109398</v>
      </c>
      <c r="L4641" s="150">
        <v>1003.4456919178247</v>
      </c>
      <c r="M4641" s="150">
        <v>378.65875166710367</v>
      </c>
      <c r="N4641" s="150">
        <v>1918.2040947844757</v>
      </c>
      <c r="O4641" s="150">
        <v>392.72321958616749</v>
      </c>
      <c r="P4641" s="150">
        <v>1456.2133706969187</v>
      </c>
      <c r="Q4641" s="150">
        <v>139.3579102820224</v>
      </c>
      <c r="R4641" s="150">
        <v>571.88017365754865</v>
      </c>
      <c r="S4641" s="150">
        <v>216.37642952405923</v>
      </c>
      <c r="T4641" s="150">
        <v>2380.1407247646516</v>
      </c>
      <c r="U4641" s="150">
        <v>324.56464428608888</v>
      </c>
      <c r="V4641" s="150">
        <v>778.95514628661329</v>
      </c>
      <c r="W4641" s="150">
        <v>209.88513663833746</v>
      </c>
      <c r="X4641" s="150">
        <v>736.60324074224093</v>
      </c>
      <c r="Y4641" s="150">
        <v>0</v>
      </c>
      <c r="Z4641" s="150">
        <v>1044.0162724535858</v>
      </c>
      <c r="AA4641" s="150">
        <v>10053.930797835412</v>
      </c>
      <c r="AB4641" s="150">
        <v>296.01052876394641</v>
      </c>
      <c r="AC4641" s="150">
        <v>1490.1154460511777</v>
      </c>
      <c r="AD4641" s="150">
        <v>1176.4887533675894</v>
      </c>
      <c r="AE4641" s="150">
        <v>6793.1380049078398</v>
      </c>
      <c r="AF4641" s="150">
        <v>3347.429915309006</v>
      </c>
      <c r="AG4641" s="150">
        <v>1747.2396684067783</v>
      </c>
      <c r="AH4641" s="150">
        <v>2940.5556772319651</v>
      </c>
      <c r="AI4641" s="150">
        <v>126.58021127157465</v>
      </c>
      <c r="AJ4641" s="150">
        <v>2179.9925274548968</v>
      </c>
      <c r="AK4641" s="150">
        <v>545.26860240062922</v>
      </c>
      <c r="AL4641" s="150">
        <v>47148.38671875</v>
      </c>
      <c r="AM4641" s="150">
        <v>37461.359375</v>
      </c>
      <c r="AN4641" s="150">
        <v>9687.029296875</v>
      </c>
      <c r="AO4641" s="5" t="s">
        <v>4521</v>
      </c>
    </row>
    <row r="4642" spans="1:41" ht="14.25" x14ac:dyDescent="0.45">
      <c r="A4642" s="150">
        <v>2021</v>
      </c>
      <c r="B4642" s="5" t="s">
        <v>582</v>
      </c>
      <c r="C4642" s="5" t="s">
        <v>171</v>
      </c>
      <c r="D4642" s="5" t="s">
        <v>84</v>
      </c>
      <c r="E4642" s="5" t="s">
        <v>93</v>
      </c>
      <c r="F4642" s="5" t="s">
        <v>94</v>
      </c>
      <c r="G4642" s="5" t="s">
        <v>87</v>
      </c>
      <c r="H4642" s="5" t="s">
        <v>131</v>
      </c>
      <c r="I4642" s="150">
        <v>792.69222755475505</v>
      </c>
      <c r="J4642" s="150">
        <v>392.15935905437709</v>
      </c>
      <c r="K4642" s="150">
        <v>173.05252855068596</v>
      </c>
      <c r="L4642" s="150">
        <v>192.5907172580215</v>
      </c>
      <c r="M4642" s="150">
        <v>669.88075568007469</v>
      </c>
      <c r="N4642" s="150">
        <v>884.6601565020726</v>
      </c>
      <c r="O4642" s="150">
        <v>92.666837869077</v>
      </c>
      <c r="P4642" s="150">
        <v>478.73251498261766</v>
      </c>
      <c r="Q4642" s="150">
        <v>45.866284435830586</v>
      </c>
      <c r="R4642" s="150">
        <v>858.99735015871556</v>
      </c>
      <c r="S4642" s="150">
        <v>2623.699626413626</v>
      </c>
      <c r="T4642" s="150">
        <v>2673.9406830896319</v>
      </c>
      <c r="U4642" s="150">
        <v>334.94037784003734</v>
      </c>
      <c r="V4642" s="150">
        <v>0</v>
      </c>
      <c r="W4642" s="150">
        <v>309.26161553896782</v>
      </c>
      <c r="X4642" s="150">
        <v>224.34966996309268</v>
      </c>
      <c r="Y4642" s="150">
        <v>2545.546871584284</v>
      </c>
      <c r="Z4642" s="150">
        <v>1222.3378360671429</v>
      </c>
      <c r="AA4642" s="150">
        <v>8834.9110929089093</v>
      </c>
      <c r="AB4642" s="150">
        <v>255.67115508456186</v>
      </c>
      <c r="AC4642" s="150">
        <v>899.70428268973933</v>
      </c>
      <c r="AD4642" s="150">
        <v>572.60837938529642</v>
      </c>
      <c r="AE4642" s="150">
        <v>7592.0051202403774</v>
      </c>
      <c r="AF4642" s="150">
        <v>1901.2187023823533</v>
      </c>
      <c r="AG4642" s="150">
        <v>1779.6498742567319</v>
      </c>
      <c r="AH4642" s="150">
        <v>2978.7364269240657</v>
      </c>
      <c r="AI4642" s="150">
        <v>130.62674735761456</v>
      </c>
      <c r="AJ4642" s="150">
        <v>2481.9081997946769</v>
      </c>
      <c r="AK4642" s="150">
        <v>562.69983477126277</v>
      </c>
      <c r="AL4642" s="150">
        <v>42505.109375</v>
      </c>
      <c r="AM4642" s="150">
        <v>31237.921875</v>
      </c>
      <c r="AN4642" s="150">
        <v>11267.1953125</v>
      </c>
      <c r="AO4642" s="5" t="s">
        <v>1104</v>
      </c>
    </row>
    <row r="4643" spans="1:41" ht="14.25" x14ac:dyDescent="0.45">
      <c r="A4643" s="150">
        <v>2021</v>
      </c>
      <c r="B4643" s="5" t="s">
        <v>1478</v>
      </c>
      <c r="C4643" s="5" t="s">
        <v>171</v>
      </c>
      <c r="D4643" s="5" t="s">
        <v>84</v>
      </c>
      <c r="E4643" s="5" t="s">
        <v>93</v>
      </c>
      <c r="F4643" s="5" t="s">
        <v>94</v>
      </c>
      <c r="G4643" s="5" t="s">
        <v>87</v>
      </c>
      <c r="H4643" s="5" t="s">
        <v>131</v>
      </c>
      <c r="I4643" s="150">
        <v>944.22029770839856</v>
      </c>
      <c r="J4643" s="150">
        <v>287.82952256731318</v>
      </c>
      <c r="K4643" s="150">
        <v>126.66369847307784</v>
      </c>
      <c r="L4643" s="150">
        <v>595.31938282346584</v>
      </c>
      <c r="M4643" s="150">
        <v>2143.6391606358507</v>
      </c>
      <c r="N4643" s="150">
        <v>2357.3173654954289</v>
      </c>
      <c r="O4643" s="150">
        <v>95.573517938776916</v>
      </c>
      <c r="P4643" s="150">
        <v>1564.5804949461447</v>
      </c>
      <c r="Q4643" s="150">
        <v>376.04563603472121</v>
      </c>
      <c r="R4643" s="150">
        <v>849.03868622797188</v>
      </c>
      <c r="S4643" s="150">
        <v>2130.2531106835822</v>
      </c>
      <c r="T4643" s="150">
        <v>2855.6906564839369</v>
      </c>
      <c r="U4643" s="150">
        <v>495.13991221294071</v>
      </c>
      <c r="V4643" s="150">
        <v>0</v>
      </c>
      <c r="W4643" s="150">
        <v>946.52327404427263</v>
      </c>
      <c r="X4643" s="150">
        <v>1399.5180141743492</v>
      </c>
      <c r="Y4643" s="150">
        <v>2412.3677118281644</v>
      </c>
      <c r="Z4643" s="150">
        <v>1648.9091782106955</v>
      </c>
      <c r="AA4643" s="150">
        <v>35665.373648814406</v>
      </c>
      <c r="AB4643" s="150">
        <v>0</v>
      </c>
      <c r="AC4643" s="150">
        <v>1441.2025909900385</v>
      </c>
      <c r="AD4643" s="150">
        <v>831.96246468352251</v>
      </c>
      <c r="AE4643" s="150">
        <v>7110.7785502768729</v>
      </c>
      <c r="AF4643" s="150">
        <v>1385.0971243260851</v>
      </c>
      <c r="AG4643" s="150">
        <v>8898.7588769647155</v>
      </c>
      <c r="AH4643" s="150">
        <v>1901.1069652641049</v>
      </c>
      <c r="AI4643" s="150">
        <v>134.72411564863734</v>
      </c>
      <c r="AJ4643" s="150">
        <v>2187.8275190804356</v>
      </c>
      <c r="AK4643" s="150">
        <v>557.32027328154254</v>
      </c>
      <c r="AL4643" s="150">
        <v>81342.78125</v>
      </c>
      <c r="AM4643" s="150">
        <v>68219.8046875</v>
      </c>
      <c r="AN4643" s="150">
        <v>13122.974609375</v>
      </c>
      <c r="AO4643" s="5" t="s">
        <v>2961</v>
      </c>
    </row>
    <row r="4644" spans="1:41" ht="14.25" x14ac:dyDescent="0.45">
      <c r="A4644" s="150">
        <v>2021</v>
      </c>
      <c r="B4644" s="5" t="s">
        <v>1478</v>
      </c>
      <c r="C4644" s="5" t="s">
        <v>171</v>
      </c>
      <c r="D4644" s="5" t="s">
        <v>84</v>
      </c>
      <c r="E4644" s="5" t="s">
        <v>93</v>
      </c>
      <c r="F4644" s="5" t="s">
        <v>94</v>
      </c>
      <c r="G4644" s="5" t="s">
        <v>88</v>
      </c>
      <c r="H4644" s="5" t="s">
        <v>131</v>
      </c>
      <c r="I4644" s="150">
        <v>923.45318379648006</v>
      </c>
      <c r="J4644" s="150">
        <v>276.25</v>
      </c>
      <c r="K4644" s="150">
        <v>125.7607143639771</v>
      </c>
      <c r="L4644" s="150">
        <v>595.17039999999997</v>
      </c>
      <c r="M4644" s="150">
        <v>2094.3281249999991</v>
      </c>
      <c r="N4644" s="150">
        <v>2305.470695417906</v>
      </c>
      <c r="O4644" s="150">
        <v>92.620657836077356</v>
      </c>
      <c r="P4644" s="150">
        <v>1358.74648</v>
      </c>
      <c r="Q4644" s="150">
        <v>80.316782726301511</v>
      </c>
      <c r="R4644" s="150">
        <v>839.64414354961332</v>
      </c>
      <c r="S4644" s="150">
        <v>2042.523986964479</v>
      </c>
      <c r="T4644" s="150">
        <v>2671.6643296332481</v>
      </c>
      <c r="U4644" s="150">
        <v>479.50229282976011</v>
      </c>
      <c r="V4644" s="150">
        <v>0</v>
      </c>
      <c r="W4644" s="150">
        <v>910.22544084997776</v>
      </c>
      <c r="X4644" s="150">
        <v>1341.8991321037431</v>
      </c>
      <c r="Y4644" s="150">
        <v>2394.585</v>
      </c>
      <c r="Z4644" s="150">
        <v>1580.9573326589259</v>
      </c>
      <c r="AA4644" s="150">
        <v>34979.648073369674</v>
      </c>
      <c r="AB4644" s="150">
        <v>242</v>
      </c>
      <c r="AC4644" s="150">
        <v>1378.3257599999999</v>
      </c>
      <c r="AD4644" s="150">
        <v>801.99736577533417</v>
      </c>
      <c r="AE4644" s="150">
        <v>6966.2367708033789</v>
      </c>
      <c r="AF4644" s="150">
        <v>1354.633396920774</v>
      </c>
      <c r="AG4644" s="150">
        <v>9093.299782315813</v>
      </c>
      <c r="AH4644" s="150">
        <v>1886.8048040233309</v>
      </c>
      <c r="AI4644" s="150">
        <v>129.17745397440001</v>
      </c>
      <c r="AJ4644" s="150">
        <v>2144.3613164186108</v>
      </c>
      <c r="AK4644" s="150">
        <v>574.84017193308716</v>
      </c>
      <c r="AL4644" s="150">
        <v>79664.4453125</v>
      </c>
      <c r="AM4644" s="150">
        <v>66750.6015625</v>
      </c>
      <c r="AN4644" s="150">
        <v>12913.841796875</v>
      </c>
      <c r="AO4644" s="5" t="s">
        <v>2963</v>
      </c>
    </row>
    <row r="4645" spans="1:41" ht="14.25" x14ac:dyDescent="0.45">
      <c r="A4645" s="150">
        <v>2021</v>
      </c>
      <c r="B4645" s="5" t="s">
        <v>6344</v>
      </c>
      <c r="C4645" s="5" t="s">
        <v>171</v>
      </c>
      <c r="D4645" s="5" t="s">
        <v>84</v>
      </c>
      <c r="E4645" s="5" t="s">
        <v>93</v>
      </c>
      <c r="F4645" s="5" t="s">
        <v>94</v>
      </c>
      <c r="G4645" s="5" t="s">
        <v>88</v>
      </c>
      <c r="H4645" s="5" t="s">
        <v>131</v>
      </c>
      <c r="I4645" s="150">
        <v>1008.1476</v>
      </c>
      <c r="J4645" s="150">
        <v>464.11755959042728</v>
      </c>
      <c r="K4645" s="150">
        <v>236.7460468925</v>
      </c>
      <c r="L4645" s="150">
        <v>979.60658039999998</v>
      </c>
      <c r="M4645" s="150">
        <v>750.72</v>
      </c>
      <c r="N4645" s="150">
        <v>1837.7747999999999</v>
      </c>
      <c r="O4645" s="150">
        <v>617.97832199999993</v>
      </c>
      <c r="P4645" s="150">
        <v>3102.3353099999999</v>
      </c>
      <c r="Q4645" s="150">
        <v>272.78760894162252</v>
      </c>
      <c r="R4645" s="150">
        <v>980.43173546222988</v>
      </c>
      <c r="S4645" s="150">
        <v>2376.87336</v>
      </c>
      <c r="T4645" s="150">
        <v>2718.830718934365</v>
      </c>
      <c r="U4645" s="150">
        <v>272.7</v>
      </c>
      <c r="V4645" s="150">
        <v>1913</v>
      </c>
      <c r="W4645" s="150">
        <v>1239.3</v>
      </c>
      <c r="X4645" s="150">
        <v>1024</v>
      </c>
      <c r="Y4645" s="150">
        <v>558.26218713028152</v>
      </c>
      <c r="Z4645" s="150">
        <v>1224.9879136633419</v>
      </c>
      <c r="AA4645" s="150">
        <v>8430</v>
      </c>
      <c r="AB4645" s="150">
        <v>99</v>
      </c>
      <c r="AC4645" s="150">
        <v>4102.5278699999999</v>
      </c>
      <c r="AD4645" s="150">
        <v>1220.354352815777</v>
      </c>
      <c r="AE4645" s="150">
        <v>5192.7762130320007</v>
      </c>
      <c r="AF4645" s="150">
        <v>4490.7201359999999</v>
      </c>
      <c r="AG4645" s="150">
        <v>25423</v>
      </c>
      <c r="AH4645" s="150">
        <v>2081.3023607460082</v>
      </c>
      <c r="AI4645" s="150">
        <v>119.34</v>
      </c>
      <c r="AJ4645" s="150">
        <v>4460.0720000000001</v>
      </c>
      <c r="AK4645" s="150">
        <v>1008</v>
      </c>
      <c r="AL4645" s="150">
        <v>78205.703125</v>
      </c>
      <c r="AM4645" s="150">
        <v>64713.24609375</v>
      </c>
      <c r="AN4645" s="150">
        <v>13492.4453125</v>
      </c>
      <c r="AO4645" s="5" t="s">
        <v>6765</v>
      </c>
    </row>
    <row r="4646" spans="1:41" ht="14.25" x14ac:dyDescent="0.45">
      <c r="A4646" s="150">
        <v>2021</v>
      </c>
      <c r="B4646" s="5" t="s">
        <v>1476</v>
      </c>
      <c r="C4646" s="5" t="s">
        <v>171</v>
      </c>
      <c r="D4646" s="5" t="s">
        <v>84</v>
      </c>
      <c r="E4646" s="5" t="s">
        <v>93</v>
      </c>
      <c r="F4646" s="5" t="s">
        <v>94</v>
      </c>
      <c r="G4646" s="5" t="s">
        <v>88</v>
      </c>
      <c r="H4646" s="5" t="s">
        <v>131</v>
      </c>
      <c r="I4646" s="150">
        <v>214.6</v>
      </c>
      <c r="J4646" s="150">
        <v>327.04000000000002</v>
      </c>
      <c r="K4646" s="150">
        <v>194</v>
      </c>
      <c r="L4646" s="150">
        <v>527.24672145101954</v>
      </c>
      <c r="M4646" s="150">
        <v>1885.8749999999991</v>
      </c>
      <c r="N4646" s="150">
        <v>3060.0859999999998</v>
      </c>
      <c r="O4646" s="150">
        <v>95.949228178905997</v>
      </c>
      <c r="P4646" s="150">
        <v>702</v>
      </c>
      <c r="Q4646" s="150">
        <v>56.322108692690399</v>
      </c>
      <c r="R4646" s="150">
        <v>1642.2939788804979</v>
      </c>
      <c r="S4646" s="150">
        <v>1664</v>
      </c>
      <c r="T4646" s="150">
        <v>1468.1</v>
      </c>
      <c r="U4646" s="150">
        <v>430</v>
      </c>
      <c r="V4646" s="150">
        <v>0</v>
      </c>
      <c r="W4646" s="150">
        <v>620.89240864520787</v>
      </c>
      <c r="X4646" s="150">
        <v>512</v>
      </c>
      <c r="Y4646" s="150">
        <v>233</v>
      </c>
      <c r="Z4646" s="150">
        <v>298.62360223671612</v>
      </c>
      <c r="AA4646" s="150">
        <v>27706.712469603928</v>
      </c>
      <c r="AB4646" s="150">
        <v>291</v>
      </c>
      <c r="AC4646" s="150">
        <v>1211.29793</v>
      </c>
      <c r="AD4646" s="150">
        <v>821.47856093241126</v>
      </c>
      <c r="AE4646" s="150">
        <v>1918.715532094782</v>
      </c>
      <c r="AF4646" s="150">
        <v>820.16156670158603</v>
      </c>
      <c r="AG4646" s="150">
        <v>4363.6070819582801</v>
      </c>
      <c r="AH4646" s="150">
        <v>1544.62</v>
      </c>
      <c r="AI4646" s="150">
        <v>583.53231916583434</v>
      </c>
      <c r="AJ4646" s="150">
        <v>818.80167160883525</v>
      </c>
      <c r="AK4646" s="150">
        <v>482</v>
      </c>
      <c r="AL4646" s="150">
        <v>54493.953125</v>
      </c>
      <c r="AM4646" s="150">
        <v>44330.50390625</v>
      </c>
      <c r="AN4646" s="150">
        <v>10163.447265625</v>
      </c>
      <c r="AO4646" s="5" t="s">
        <v>2962</v>
      </c>
    </row>
    <row r="4647" spans="1:41" ht="14.25" x14ac:dyDescent="0.45">
      <c r="A4647" s="150">
        <v>2021</v>
      </c>
      <c r="B4647" s="5" t="s">
        <v>7352</v>
      </c>
      <c r="C4647" s="5" t="s">
        <v>171</v>
      </c>
      <c r="D4647" s="5" t="s">
        <v>84</v>
      </c>
      <c r="E4647" s="5" t="s">
        <v>93</v>
      </c>
      <c r="F4647" s="5" t="s">
        <v>94</v>
      </c>
      <c r="G4647" s="5" t="s">
        <v>88</v>
      </c>
      <c r="H4647" s="5" t="s">
        <v>131</v>
      </c>
      <c r="I4647" s="150">
        <v>1415</v>
      </c>
      <c r="J4647" s="150">
        <v>241.82408616301171</v>
      </c>
      <c r="K4647" s="150">
        <v>295.28400579999999</v>
      </c>
      <c r="L4647" s="150">
        <v>1088.4129542000001</v>
      </c>
      <c r="M4647" s="150">
        <v>350</v>
      </c>
      <c r="N4647" s="150">
        <v>2760.0505202636718</v>
      </c>
      <c r="O4647" s="150">
        <v>497.8415</v>
      </c>
      <c r="P4647" s="150">
        <v>3346.6640000000002</v>
      </c>
      <c r="Q4647" s="150">
        <v>163.26482570351379</v>
      </c>
      <c r="R4647" s="150">
        <v>2322.1045975518</v>
      </c>
      <c r="S4647" s="150">
        <v>3153.6149999999998</v>
      </c>
      <c r="T4647" s="150">
        <v>1146.921435884786</v>
      </c>
      <c r="U4647" s="150">
        <v>195</v>
      </c>
      <c r="V4647" s="150">
        <v>1840</v>
      </c>
      <c r="W4647" s="150">
        <v>1625</v>
      </c>
      <c r="X4647" s="150">
        <v>955</v>
      </c>
      <c r="Y4647" s="150">
        <v>12978.588155471551</v>
      </c>
      <c r="Z4647" s="150">
        <v>1314.1479641640981</v>
      </c>
      <c r="AA4647" s="150">
        <v>7212</v>
      </c>
      <c r="AB4647" s="150">
        <v>139</v>
      </c>
      <c r="AC4647" s="150">
        <v>8319</v>
      </c>
      <c r="AD4647" s="150">
        <v>3658.5004506786258</v>
      </c>
      <c r="AE4647" s="150">
        <v>1273.5636528</v>
      </c>
      <c r="AF4647" s="150">
        <v>3456.599840809356</v>
      </c>
      <c r="AG4647" s="150">
        <v>27141</v>
      </c>
      <c r="AH4647" s="150">
        <v>2802.3649999999998</v>
      </c>
      <c r="AI4647" s="150">
        <v>2062</v>
      </c>
      <c r="AJ4647" s="150">
        <v>8162.0400000000009</v>
      </c>
      <c r="AK4647" s="150">
        <v>2288</v>
      </c>
      <c r="AL4647" s="150">
        <v>102202.7890625</v>
      </c>
      <c r="AM4647" s="150">
        <v>83229.2578125</v>
      </c>
      <c r="AN4647" s="150">
        <v>18973.52734375</v>
      </c>
      <c r="AO4647" s="5" t="s">
        <v>7686</v>
      </c>
    </row>
    <row r="4648" spans="1:41" ht="14.25" x14ac:dyDescent="0.45">
      <c r="A4648" s="150">
        <v>2021</v>
      </c>
      <c r="B4648" s="5" t="s">
        <v>4980</v>
      </c>
      <c r="C4648" s="5" t="s">
        <v>171</v>
      </c>
      <c r="D4648" s="5" t="s">
        <v>84</v>
      </c>
      <c r="E4648" s="5" t="s">
        <v>93</v>
      </c>
      <c r="F4648" s="5" t="s">
        <v>94</v>
      </c>
      <c r="G4648" s="5" t="s">
        <v>88</v>
      </c>
      <c r="H4648" s="5" t="s">
        <v>131</v>
      </c>
      <c r="I4648" s="150">
        <v>1156.7167199999999</v>
      </c>
      <c r="J4648" s="150">
        <v>213.8367216783835</v>
      </c>
      <c r="K4648" s="150">
        <v>185</v>
      </c>
      <c r="L4648" s="150">
        <v>1195.9558200853201</v>
      </c>
      <c r="M4648" s="150">
        <v>572.22</v>
      </c>
      <c r="N4648" s="150">
        <v>1948.426994831</v>
      </c>
      <c r="O4648" s="150">
        <v>630.33788844000014</v>
      </c>
      <c r="P4648" s="150">
        <v>3182.649513634</v>
      </c>
      <c r="Q4648" s="150">
        <v>137.6897819773146</v>
      </c>
      <c r="R4648" s="150">
        <v>530.58260338643095</v>
      </c>
      <c r="S4648" s="150">
        <v>878.27949999999987</v>
      </c>
      <c r="T4648" s="150">
        <v>1155.64634</v>
      </c>
      <c r="U4648" s="150">
        <v>234.62299999999999</v>
      </c>
      <c r="V4648" s="150">
        <v>501</v>
      </c>
      <c r="W4648" s="150">
        <v>451.53359999999998</v>
      </c>
      <c r="X4648" s="150">
        <v>957.65000000000009</v>
      </c>
      <c r="Y4648" s="150">
        <v>0</v>
      </c>
      <c r="Z4648" s="150">
        <v>1430.2175198181801</v>
      </c>
      <c r="AA4648" s="150">
        <v>10100</v>
      </c>
      <c r="AB4648" s="150">
        <v>441</v>
      </c>
      <c r="AC4648" s="150">
        <v>1996.1483599999999</v>
      </c>
      <c r="AD4648" s="150">
        <v>1153.7912224166801</v>
      </c>
      <c r="AE4648" s="150">
        <v>3643.9901400967201</v>
      </c>
      <c r="AF4648" s="150">
        <v>4947.6280904694004</v>
      </c>
      <c r="AG4648" s="150">
        <v>2203</v>
      </c>
      <c r="AH4648" s="150">
        <v>2998.2179678489838</v>
      </c>
      <c r="AI4648" s="150">
        <v>121.7268</v>
      </c>
      <c r="AJ4648" s="150">
        <v>14460.21122544</v>
      </c>
      <c r="AK4648" s="150">
        <v>769</v>
      </c>
      <c r="AL4648" s="150">
        <v>58197.08203125</v>
      </c>
      <c r="AM4648" s="150">
        <v>47882.6796875</v>
      </c>
      <c r="AN4648" s="150">
        <v>10314.4033203125</v>
      </c>
      <c r="AO4648" s="5" t="s">
        <v>5793</v>
      </c>
    </row>
    <row r="4649" spans="1:41" ht="14.25" x14ac:dyDescent="0.45">
      <c r="A4649" s="150">
        <v>2021</v>
      </c>
      <c r="B4649" s="5" t="s">
        <v>582</v>
      </c>
      <c r="C4649" s="5" t="s">
        <v>171</v>
      </c>
      <c r="D4649" s="5" t="s">
        <v>84</v>
      </c>
      <c r="E4649" s="5" t="s">
        <v>93</v>
      </c>
      <c r="F4649" s="5" t="s">
        <v>94</v>
      </c>
      <c r="G4649" s="5" t="s">
        <v>88</v>
      </c>
      <c r="H4649" s="5" t="s">
        <v>131</v>
      </c>
      <c r="I4649" s="150">
        <v>764.87164275790565</v>
      </c>
      <c r="J4649" s="150">
        <v>388.18858642020001</v>
      </c>
      <c r="K4649" s="150">
        <v>208.59330241385999</v>
      </c>
      <c r="L4649" s="150">
        <v>189.52034081400009</v>
      </c>
      <c r="M4649" s="150">
        <v>649.45929599999999</v>
      </c>
      <c r="N4649" s="150">
        <v>879</v>
      </c>
      <c r="O4649" s="150">
        <v>89.870567164742369</v>
      </c>
      <c r="P4649" s="150">
        <v>1286.4829999999999</v>
      </c>
      <c r="Q4649" s="150">
        <v>44.491368611037721</v>
      </c>
      <c r="R4649" s="150">
        <v>826.52229245955982</v>
      </c>
      <c r="S4649" s="150">
        <v>2528.7305722979991</v>
      </c>
      <c r="T4649" s="150">
        <v>2467.5708949999998</v>
      </c>
      <c r="U4649" s="150">
        <v>312.18120299999998</v>
      </c>
      <c r="V4649" s="150">
        <v>0</v>
      </c>
      <c r="W4649" s="150">
        <v>301.01125705923693</v>
      </c>
      <c r="X4649" s="150">
        <v>221.8605282001601</v>
      </c>
      <c r="Y4649" s="150">
        <v>2904.6687999999999</v>
      </c>
      <c r="Z4649" s="150">
        <v>1188.561252080033</v>
      </c>
      <c r="AA4649" s="150">
        <v>8994.3315605520638</v>
      </c>
      <c r="AB4649" s="150">
        <v>229</v>
      </c>
      <c r="AC4649" s="150">
        <v>874.23949999999991</v>
      </c>
      <c r="AD4649" s="150">
        <v>556.78562200403201</v>
      </c>
      <c r="AE4649" s="150">
        <v>7360.5612025889277</v>
      </c>
      <c r="AF4649" s="150">
        <v>1870.9085337416329</v>
      </c>
      <c r="AG4649" s="150">
        <v>1771</v>
      </c>
      <c r="AH4649" s="150">
        <v>2981.9640861561261</v>
      </c>
      <c r="AI4649" s="150">
        <v>126.64456272</v>
      </c>
      <c r="AJ4649" s="150">
        <v>2454.3716255136001</v>
      </c>
      <c r="AK4649" s="150">
        <v>545.5458086399999</v>
      </c>
      <c r="AL4649" s="150">
        <v>43016.94140625</v>
      </c>
      <c r="AM4649" s="150">
        <v>32109.900390625</v>
      </c>
      <c r="AN4649" s="150">
        <v>10907.0361328125</v>
      </c>
      <c r="AO4649" s="5" t="s">
        <v>1105</v>
      </c>
    </row>
    <row r="4650" spans="1:41" ht="14.25" x14ac:dyDescent="0.45">
      <c r="A4650" s="150">
        <v>2021</v>
      </c>
      <c r="B4650" s="5" t="s">
        <v>4024</v>
      </c>
      <c r="C4650" s="5" t="s">
        <v>171</v>
      </c>
      <c r="D4650" s="5" t="s">
        <v>84</v>
      </c>
      <c r="E4650" s="5" t="s">
        <v>93</v>
      </c>
      <c r="F4650" s="5" t="s">
        <v>94</v>
      </c>
      <c r="G4650" s="5" t="s">
        <v>88</v>
      </c>
      <c r="H4650" s="5" t="s">
        <v>131</v>
      </c>
      <c r="I4650" s="150">
        <v>941.71597919999999</v>
      </c>
      <c r="J4650" s="150">
        <v>3677.1020833308739</v>
      </c>
      <c r="K4650" s="150">
        <v>282.00403896</v>
      </c>
      <c r="L4650" s="150">
        <v>1012.18075</v>
      </c>
      <c r="M4650" s="150">
        <v>371.4228</v>
      </c>
      <c r="N4650" s="150">
        <v>1885.2394331055</v>
      </c>
      <c r="O4650" s="150">
        <v>384.4635438599999</v>
      </c>
      <c r="P4650" s="150">
        <v>1416.3276490319779</v>
      </c>
      <c r="Q4650" s="150">
        <v>136.82887507667451</v>
      </c>
      <c r="R4650" s="150">
        <v>558.60749619870705</v>
      </c>
      <c r="S4650" s="150">
        <v>212</v>
      </c>
      <c r="T4650" s="150">
        <v>2381.3507519999998</v>
      </c>
      <c r="U4650" s="150">
        <v>309.09030000000001</v>
      </c>
      <c r="V4650" s="150">
        <v>767</v>
      </c>
      <c r="W4650" s="150">
        <v>206.48045863399989</v>
      </c>
      <c r="X4650" s="150">
        <v>736.97771859292857</v>
      </c>
      <c r="Y4650" s="150">
        <v>0</v>
      </c>
      <c r="Z4650" s="150">
        <v>1025</v>
      </c>
      <c r="AA4650" s="150">
        <v>10314</v>
      </c>
      <c r="AB4650" s="150">
        <v>273.60700000000003</v>
      </c>
      <c r="AC4650" s="150">
        <v>1461.6402</v>
      </c>
      <c r="AD4650" s="150">
        <v>1155.1381068923299</v>
      </c>
      <c r="AE4650" s="150">
        <v>6663.3250319999997</v>
      </c>
      <c r="AF4650" s="150">
        <v>3349.1316976128001</v>
      </c>
      <c r="AG4650" s="150">
        <v>1749</v>
      </c>
      <c r="AH4650" s="150">
        <v>2971</v>
      </c>
      <c r="AI4650" s="150">
        <v>124.16133600000001</v>
      </c>
      <c r="AJ4650" s="150">
        <v>2181.1008023999998</v>
      </c>
      <c r="AK4650" s="150">
        <v>534.8488319999999</v>
      </c>
      <c r="AL4650" s="150">
        <v>47080.74609375</v>
      </c>
      <c r="AM4650" s="150">
        <v>37447.2890625</v>
      </c>
      <c r="AN4650" s="150">
        <v>9633.4541015625</v>
      </c>
      <c r="AO4650" s="5" t="s">
        <v>4522</v>
      </c>
    </row>
    <row r="4651" spans="1:41" ht="14.25" x14ac:dyDescent="0.45">
      <c r="A4651" s="150">
        <v>2021</v>
      </c>
      <c r="B4651" s="5" t="s">
        <v>1477</v>
      </c>
      <c r="C4651" s="5" t="s">
        <v>171</v>
      </c>
      <c r="D4651" s="5" t="s">
        <v>84</v>
      </c>
      <c r="E4651" s="5" t="s">
        <v>93</v>
      </c>
      <c r="F4651" s="5" t="s">
        <v>94</v>
      </c>
      <c r="G4651" s="5" t="s">
        <v>88</v>
      </c>
      <c r="H4651" s="5" t="s">
        <v>131</v>
      </c>
      <c r="I4651" s="150">
        <v>377.4</v>
      </c>
      <c r="J4651" s="150">
        <v>294.39999999999998</v>
      </c>
      <c r="K4651" s="150">
        <v>140.6233442433562</v>
      </c>
      <c r="L4651" s="150">
        <v>638.18489999999997</v>
      </c>
      <c r="M4651" s="150">
        <v>2140.8687499999992</v>
      </c>
      <c r="N4651" s="150">
        <v>1174.4433590203221</v>
      </c>
      <c r="O4651" s="150">
        <v>94</v>
      </c>
      <c r="P4651" s="150">
        <v>1302</v>
      </c>
      <c r="Q4651" s="150">
        <v>69.10234956493457</v>
      </c>
      <c r="R4651" s="150">
        <v>1869.545197327418</v>
      </c>
      <c r="S4651" s="150">
        <v>2406.1612402621681</v>
      </c>
      <c r="T4651" s="150">
        <v>1588.7723027897821</v>
      </c>
      <c r="U4651" s="150">
        <v>489.09233868635528</v>
      </c>
      <c r="V4651" s="150">
        <v>411</v>
      </c>
      <c r="W4651" s="150">
        <v>236.49410804543999</v>
      </c>
      <c r="X4651" s="150">
        <v>363.58884447934997</v>
      </c>
      <c r="Y4651" s="150">
        <v>3108</v>
      </c>
      <c r="Z4651" s="150">
        <v>715.55</v>
      </c>
      <c r="AA4651" s="150">
        <v>35554.488580890662</v>
      </c>
      <c r="AB4651" s="150">
        <v>94</v>
      </c>
      <c r="AC4651" s="150">
        <v>1191.3</v>
      </c>
      <c r="AD4651" s="150">
        <v>907.21770738819612</v>
      </c>
      <c r="AE4651" s="150">
        <v>2224.959091739885</v>
      </c>
      <c r="AF4651" s="150">
        <v>1188.324076499792</v>
      </c>
      <c r="AG4651" s="150">
        <v>23616</v>
      </c>
      <c r="AH4651" s="150">
        <v>3090.4492606773219</v>
      </c>
      <c r="AI4651" s="150">
        <v>131.761003053888</v>
      </c>
      <c r="AJ4651" s="150">
        <v>4410.8556068087109</v>
      </c>
      <c r="AK4651" s="150">
        <v>897.66597036866369</v>
      </c>
      <c r="AL4651" s="150">
        <v>90726.2578125</v>
      </c>
      <c r="AM4651" s="150">
        <v>78634.65625</v>
      </c>
      <c r="AN4651" s="150">
        <v>12091.6025390625</v>
      </c>
      <c r="AO4651" s="5" t="s">
        <v>2964</v>
      </c>
    </row>
    <row r="4652" spans="1:41" ht="14.25" x14ac:dyDescent="0.45">
      <c r="A4652" s="150">
        <v>2021</v>
      </c>
      <c r="B4652" s="5" t="s">
        <v>1477</v>
      </c>
      <c r="C4652" s="5" t="s">
        <v>171</v>
      </c>
      <c r="D4652" s="5" t="s">
        <v>84</v>
      </c>
      <c r="E4652" s="5" t="s">
        <v>25</v>
      </c>
      <c r="F4652" s="5" t="s">
        <v>25</v>
      </c>
      <c r="G4652" s="5" t="s">
        <v>87</v>
      </c>
      <c r="H4652" s="5" t="s">
        <v>131</v>
      </c>
      <c r="I4652" s="150">
        <v>1221.2938517028856</v>
      </c>
      <c r="J4652" s="150">
        <v>4288.4287827717308</v>
      </c>
      <c r="K4652" s="150">
        <v>47.428887444772258</v>
      </c>
      <c r="L4652" s="150">
        <v>361.64526676638843</v>
      </c>
      <c r="M4652" s="150">
        <v>18049.893122638368</v>
      </c>
      <c r="N4652" s="150">
        <v>5624.236045419706</v>
      </c>
      <c r="O4652" s="150">
        <v>1329.1945706397426</v>
      </c>
      <c r="P4652" s="150">
        <v>1111.7331217054616</v>
      </c>
      <c r="Q4652" s="150">
        <v>821.70547498067936</v>
      </c>
      <c r="R4652" s="150">
        <v>127.86057335689623</v>
      </c>
      <c r="S4652" s="150">
        <v>4624.3165258652953</v>
      </c>
      <c r="T4652" s="150">
        <v>237.14443722386127</v>
      </c>
      <c r="U4652" s="150">
        <v>177.85832791789596</v>
      </c>
      <c r="V4652" s="150">
        <v>2519.659645503526</v>
      </c>
      <c r="W4652" s="150">
        <v>5495.822332662985</v>
      </c>
      <c r="X4652" s="150">
        <v>2646.5781494213002</v>
      </c>
      <c r="Y4652" s="150">
        <v>14803.741493699541</v>
      </c>
      <c r="Z4652" s="150">
        <v>152.95816200939052</v>
      </c>
      <c r="AA4652" s="150">
        <v>37669.992010899965</v>
      </c>
      <c r="AB4652" s="150"/>
      <c r="AC4652" s="150">
        <v>1710.1671090398756</v>
      </c>
      <c r="AD4652" s="150">
        <v>4656.3310373405993</v>
      </c>
      <c r="AE4652" s="150">
        <v>5801.2387052416307</v>
      </c>
      <c r="AF4652" s="150">
        <v>6258.426611541181</v>
      </c>
      <c r="AG4652" s="150">
        <v>51427.142656366559</v>
      </c>
      <c r="AH4652" s="150">
        <v>8953.6648958969763</v>
      </c>
      <c r="AI4652" s="150">
        <v>462.43165258652948</v>
      </c>
      <c r="AJ4652" s="150">
        <v>7674.118874355926</v>
      </c>
      <c r="AK4652" s="150">
        <v>655.0766365085567</v>
      </c>
      <c r="AL4652" s="150">
        <v>188910.109375</v>
      </c>
      <c r="AM4652" s="150">
        <v>141752.21875</v>
      </c>
      <c r="AN4652" s="150">
        <v>47157.88671875</v>
      </c>
      <c r="AO4652" s="5" t="s">
        <v>2965</v>
      </c>
    </row>
    <row r="4653" spans="1:41" ht="14.25" x14ac:dyDescent="0.45">
      <c r="A4653" s="150">
        <v>2021</v>
      </c>
      <c r="B4653" s="5" t="s">
        <v>7352</v>
      </c>
      <c r="C4653" s="5" t="s">
        <v>171</v>
      </c>
      <c r="D4653" s="5" t="s">
        <v>84</v>
      </c>
      <c r="E4653" s="5" t="s">
        <v>25</v>
      </c>
      <c r="F4653" s="5" t="s">
        <v>25</v>
      </c>
      <c r="G4653" s="5" t="s">
        <v>87</v>
      </c>
      <c r="H4653" s="5" t="s">
        <v>131</v>
      </c>
      <c r="I4653" s="150">
        <v>1673.5294117647061</v>
      </c>
      <c r="J4653" s="150">
        <v>5237.7700000000013</v>
      </c>
      <c r="K4653" s="150">
        <v>0</v>
      </c>
      <c r="L4653" s="150">
        <v>0</v>
      </c>
      <c r="M4653" s="150">
        <v>6620</v>
      </c>
      <c r="N4653" s="150">
        <v>4268.0582072143552</v>
      </c>
      <c r="O4653" s="150">
        <v>1001.78594</v>
      </c>
      <c r="P4653" s="150">
        <v>1450</v>
      </c>
      <c r="Q4653" s="150">
        <v>0</v>
      </c>
      <c r="R4653" s="150">
        <v>537.49680000000001</v>
      </c>
      <c r="S4653" s="150">
        <v>6249.38</v>
      </c>
      <c r="T4653" s="150">
        <v>250</v>
      </c>
      <c r="U4653" s="150">
        <v>195</v>
      </c>
      <c r="V4653" s="150">
        <v>3493</v>
      </c>
      <c r="W4653" s="150">
        <v>2314</v>
      </c>
      <c r="X4653" s="150">
        <v>2775</v>
      </c>
      <c r="Y4653" s="150">
        <v>10135.719265936479</v>
      </c>
      <c r="Z4653" s="150">
        <v>246.2411285565145</v>
      </c>
      <c r="AA4653" s="150">
        <v>63761</v>
      </c>
      <c r="AB4653" s="150">
        <v>32</v>
      </c>
      <c r="AC4653" s="150">
        <v>2119.2902551401871</v>
      </c>
      <c r="AD4653" s="150">
        <v>3601.8793655004251</v>
      </c>
      <c r="AE4653" s="150">
        <v>3495.3427999999999</v>
      </c>
      <c r="AF4653" s="150">
        <v>0</v>
      </c>
      <c r="AG4653" s="150">
        <v>45638</v>
      </c>
      <c r="AH4653" s="150">
        <v>7738.2459099999996</v>
      </c>
      <c r="AI4653" s="150">
        <v>3138</v>
      </c>
      <c r="AJ4653" s="150">
        <v>3750</v>
      </c>
      <c r="AK4653" s="150">
        <v>240</v>
      </c>
      <c r="AL4653" s="150">
        <v>179960.75</v>
      </c>
      <c r="AM4653" s="150">
        <v>146000.4375</v>
      </c>
      <c r="AN4653" s="150">
        <v>33960.2890625</v>
      </c>
      <c r="AO4653" s="5" t="s">
        <v>7687</v>
      </c>
    </row>
    <row r="4654" spans="1:41" ht="14.25" x14ac:dyDescent="0.45">
      <c r="A4654" s="150">
        <v>2021</v>
      </c>
      <c r="B4654" s="5" t="s">
        <v>582</v>
      </c>
      <c r="C4654" s="5" t="s">
        <v>171</v>
      </c>
      <c r="D4654" s="5" t="s">
        <v>84</v>
      </c>
      <c r="E4654" s="5" t="s">
        <v>25</v>
      </c>
      <c r="F4654" s="5" t="s">
        <v>25</v>
      </c>
      <c r="G4654" s="5" t="s">
        <v>87</v>
      </c>
      <c r="H4654" s="5" t="s">
        <v>131</v>
      </c>
      <c r="I4654" s="150">
        <v>703.37479346407849</v>
      </c>
      <c r="J4654" s="150">
        <v>13620.908698828187</v>
      </c>
      <c r="K4654" s="150">
        <v>0</v>
      </c>
      <c r="L4654" s="150">
        <v>390.76377414671026</v>
      </c>
      <c r="M4654" s="150">
        <v>12197.412093008028</v>
      </c>
      <c r="N4654" s="150">
        <v>4098.442110043311</v>
      </c>
      <c r="O4654" s="150">
        <v>1144.3796242867943</v>
      </c>
      <c r="P4654" s="150">
        <v>741.75002902113761</v>
      </c>
      <c r="Q4654" s="150">
        <v>0</v>
      </c>
      <c r="R4654" s="150">
        <v>521.09164339555821</v>
      </c>
      <c r="S4654" s="150">
        <v>7368.6883124808219</v>
      </c>
      <c r="T4654" s="150">
        <v>0</v>
      </c>
      <c r="U4654" s="150">
        <v>167.47018892001867</v>
      </c>
      <c r="V4654" s="150">
        <v>6823.8519645276947</v>
      </c>
      <c r="W4654" s="150">
        <v>2902.8166079469906</v>
      </c>
      <c r="X4654" s="150">
        <v>1886.0466442287468</v>
      </c>
      <c r="Y4654" s="150">
        <v>3935.549439620439</v>
      </c>
      <c r="Z4654" s="150">
        <v>2281.8862251286582</v>
      </c>
      <c r="AA4654" s="150">
        <v>71417.784799409608</v>
      </c>
      <c r="AB4654" s="150">
        <v>151.83963795415028</v>
      </c>
      <c r="AC4654" s="150">
        <v>1567.066286728457</v>
      </c>
      <c r="AD4654" s="150">
        <v>2488.027096047158</v>
      </c>
      <c r="AE4654" s="150">
        <v>1421.0046494090291</v>
      </c>
      <c r="AF4654" s="150">
        <v>3162.181235067821</v>
      </c>
      <c r="AG4654" s="150">
        <v>39551.992751203878</v>
      </c>
      <c r="AH4654" s="150">
        <v>4278.6225548820594</v>
      </c>
      <c r="AI4654" s="150">
        <v>217.7112455960243</v>
      </c>
      <c r="AJ4654" s="150">
        <v>8644.8111520513648</v>
      </c>
      <c r="AK4654" s="150">
        <v>253.43821923229495</v>
      </c>
      <c r="AL4654" s="150">
        <v>191938.921875</v>
      </c>
      <c r="AM4654" s="150">
        <v>159049.921875</v>
      </c>
      <c r="AN4654" s="150">
        <v>32888.984375</v>
      </c>
      <c r="AO4654" s="5" t="s">
        <v>1106</v>
      </c>
    </row>
    <row r="4655" spans="1:41" ht="14.25" x14ac:dyDescent="0.45">
      <c r="A4655" s="150">
        <v>2021</v>
      </c>
      <c r="B4655" s="5" t="s">
        <v>6344</v>
      </c>
      <c r="C4655" s="5" t="s">
        <v>171</v>
      </c>
      <c r="D4655" s="5" t="s">
        <v>84</v>
      </c>
      <c r="E4655" s="5" t="s">
        <v>25</v>
      </c>
      <c r="F4655" s="5" t="s">
        <v>25</v>
      </c>
      <c r="G4655" s="5" t="s">
        <v>87</v>
      </c>
      <c r="H4655" s="5" t="s">
        <v>131</v>
      </c>
      <c r="I4655" s="150">
        <v>2997.5189549299471</v>
      </c>
      <c r="J4655" s="150">
        <v>7238.6979761068487</v>
      </c>
      <c r="K4655" s="150">
        <v>0</v>
      </c>
      <c r="L4655" s="150">
        <v>66.566017106404701</v>
      </c>
      <c r="M4655" s="150">
        <v>26216.769814214775</v>
      </c>
      <c r="N4655" s="150">
        <v>3144.2355837209157</v>
      </c>
      <c r="O4655" s="150">
        <v>1300.9455926213448</v>
      </c>
      <c r="P4655" s="150">
        <v>665.66017106404695</v>
      </c>
      <c r="Q4655" s="150">
        <v>0</v>
      </c>
      <c r="R4655" s="150">
        <v>220.20550505084108</v>
      </c>
      <c r="S4655" s="150">
        <v>9195.4296030787464</v>
      </c>
      <c r="T4655" s="150">
        <v>102.40925708677646</v>
      </c>
      <c r="U4655" s="150">
        <v>153.6138856301647</v>
      </c>
      <c r="V4655" s="150">
        <v>6075.9412229584477</v>
      </c>
      <c r="W4655" s="150">
        <v>3538.2398323481266</v>
      </c>
      <c r="X4655" s="150">
        <v>1748.1260184712742</v>
      </c>
      <c r="Y4655" s="150">
        <v>20479.803232213555</v>
      </c>
      <c r="Z4655" s="150">
        <v>260.28619610538948</v>
      </c>
      <c r="AA4655" s="150">
        <v>64097.954010613386</v>
      </c>
      <c r="AB4655" s="150">
        <v>31.746869696900703</v>
      </c>
      <c r="AC4655" s="150">
        <v>3261.7348382138302</v>
      </c>
      <c r="AD4655" s="150">
        <v>505.67264459694297</v>
      </c>
      <c r="AE4655" s="150">
        <v>1936.5643887741944</v>
      </c>
      <c r="AF4655" s="150">
        <v>0</v>
      </c>
      <c r="AG4655" s="150">
        <v>43859.836625124619</v>
      </c>
      <c r="AH4655" s="150">
        <v>8565.7764133028159</v>
      </c>
      <c r="AI4655" s="150">
        <v>522.28721114255995</v>
      </c>
      <c r="AJ4655" s="150">
        <v>6277.6874594193969</v>
      </c>
      <c r="AK4655" s="150">
        <v>232.46901358698256</v>
      </c>
      <c r="AL4655" s="150">
        <v>212696.1875</v>
      </c>
      <c r="AM4655" s="150">
        <v>160736.3125</v>
      </c>
      <c r="AN4655" s="150">
        <v>51959.87109375</v>
      </c>
      <c r="AO4655" s="5" t="s">
        <v>6766</v>
      </c>
    </row>
    <row r="4656" spans="1:41" ht="14.25" x14ac:dyDescent="0.45">
      <c r="A4656" s="150">
        <v>2021</v>
      </c>
      <c r="B4656" s="5" t="s">
        <v>1478</v>
      </c>
      <c r="C4656" s="5" t="s">
        <v>171</v>
      </c>
      <c r="D4656" s="5" t="s">
        <v>84</v>
      </c>
      <c r="E4656" s="5" t="s">
        <v>25</v>
      </c>
      <c r="F4656" s="5" t="s">
        <v>25</v>
      </c>
      <c r="G4656" s="5" t="s">
        <v>87</v>
      </c>
      <c r="H4656" s="5" t="s">
        <v>131</v>
      </c>
      <c r="I4656" s="150">
        <v>725.437545800355</v>
      </c>
      <c r="J4656" s="150">
        <v>4636.5298657902022</v>
      </c>
      <c r="K4656" s="150">
        <v>46.059526717482854</v>
      </c>
      <c r="L4656" s="150">
        <v>330.47710419793947</v>
      </c>
      <c r="M4656" s="150">
        <v>8455.0321707115345</v>
      </c>
      <c r="N4656" s="150">
        <v>7538.1366872282824</v>
      </c>
      <c r="O4656" s="150">
        <v>1163.003049616442</v>
      </c>
      <c r="P4656" s="150">
        <v>1149.4877105726775</v>
      </c>
      <c r="Q4656" s="150">
        <v>988.75410260336469</v>
      </c>
      <c r="R4656" s="150">
        <v>662.62825930649581</v>
      </c>
      <c r="S4656" s="150">
        <v>5642.29202289165</v>
      </c>
      <c r="T4656" s="150">
        <v>172.7232251905607</v>
      </c>
      <c r="U4656" s="150">
        <v>172.7232251905607</v>
      </c>
      <c r="V4656" s="150">
        <v>3590.3401076277887</v>
      </c>
      <c r="W4656" s="150">
        <v>2026.6191755692455</v>
      </c>
      <c r="X4656" s="150">
        <v>1651.2528828193526</v>
      </c>
      <c r="Y4656" s="150">
        <v>9216.6045667099224</v>
      </c>
      <c r="Z4656" s="150">
        <v>2887.8356001800685</v>
      </c>
      <c r="AA4656" s="150">
        <v>37168.570924126434</v>
      </c>
      <c r="AB4656" s="150"/>
      <c r="AC4656" s="150">
        <v>1680.5969811041557</v>
      </c>
      <c r="AD4656" s="150">
        <v>3997.2760376916312</v>
      </c>
      <c r="AE4656" s="150">
        <v>7397.0102973659141</v>
      </c>
      <c r="AF4656" s="150">
        <v>6133.7137426477939</v>
      </c>
      <c r="AG4656" s="150">
        <v>21132.719566621632</v>
      </c>
      <c r="AH4656" s="150">
        <v>10973.688747434748</v>
      </c>
      <c r="AI4656" s="150">
        <v>224.54019274772892</v>
      </c>
      <c r="AJ4656" s="150">
        <v>15876.718859516341</v>
      </c>
      <c r="AK4656" s="150">
        <v>248.72144427440742</v>
      </c>
      <c r="AL4656" s="150">
        <v>155889.5</v>
      </c>
      <c r="AM4656" s="150">
        <v>121288.2734375</v>
      </c>
      <c r="AN4656" s="150">
        <v>34601.20703125</v>
      </c>
      <c r="AO4656" s="5" t="s">
        <v>2966</v>
      </c>
    </row>
    <row r="4657" spans="1:41" ht="14.25" x14ac:dyDescent="0.45">
      <c r="A4657" s="150">
        <v>2021</v>
      </c>
      <c r="B4657" s="5" t="s">
        <v>1476</v>
      </c>
      <c r="C4657" s="5" t="s">
        <v>171</v>
      </c>
      <c r="D4657" s="5" t="s">
        <v>84</v>
      </c>
      <c r="E4657" s="5" t="s">
        <v>25</v>
      </c>
      <c r="F4657" s="5" t="s">
        <v>25</v>
      </c>
      <c r="G4657" s="5" t="s">
        <v>87</v>
      </c>
      <c r="H4657" s="5" t="s">
        <v>131</v>
      </c>
      <c r="I4657" s="150">
        <v>1004.0497939169466</v>
      </c>
      <c r="J4657" s="150">
        <v>12949.822944434834</v>
      </c>
      <c r="K4657" s="150">
        <v>48.387941875515494</v>
      </c>
      <c r="L4657" s="150">
        <v>314.52162219085074</v>
      </c>
      <c r="M4657" s="150">
        <v>4582.3380956113178</v>
      </c>
      <c r="N4657" s="150">
        <v>4612.9434688475812</v>
      </c>
      <c r="O4657" s="150">
        <v>1343.8541157377542</v>
      </c>
      <c r="P4657" s="150">
        <v>1209.6985468878875</v>
      </c>
      <c r="Q4657" s="150">
        <v>834.69199735264226</v>
      </c>
      <c r="R4657" s="150">
        <v>132.01863636678925</v>
      </c>
      <c r="S4657" s="150">
        <v>6290.4324438170142</v>
      </c>
      <c r="T4657" s="150">
        <v>1028.2437648547043</v>
      </c>
      <c r="U4657" s="150">
        <v>210.51885252242104</v>
      </c>
      <c r="V4657" s="150">
        <v>2352.8636736969411</v>
      </c>
      <c r="W4657" s="150">
        <v>954.45215349454315</v>
      </c>
      <c r="X4657" s="150">
        <v>3952.8435079178284</v>
      </c>
      <c r="Y4657" s="150">
        <v>13751.853081021503</v>
      </c>
      <c r="Z4657" s="150">
        <v>1910.1140055359742</v>
      </c>
      <c r="AA4657" s="150">
        <v>35475.366294017003</v>
      </c>
      <c r="AB4657" s="150">
        <v>199.60026023650141</v>
      </c>
      <c r="AC4657" s="150">
        <v>1718.931710868658</v>
      </c>
      <c r="AD4657" s="150">
        <v>4729.9213322431715</v>
      </c>
      <c r="AE4657" s="150">
        <v>3165.7810972056013</v>
      </c>
      <c r="AF4657" s="150">
        <v>4382.7378353748163</v>
      </c>
      <c r="AG4657" s="150">
        <v>32009.475107879789</v>
      </c>
      <c r="AH4657" s="150">
        <v>12356.325381447481</v>
      </c>
      <c r="AI4657" s="150">
        <v>235.89121664313805</v>
      </c>
      <c r="AJ4657" s="150">
        <v>8406.2251807529974</v>
      </c>
      <c r="AK4657" s="150">
        <v>498.39580131780963</v>
      </c>
      <c r="AL4657" s="150">
        <v>160662.28125</v>
      </c>
      <c r="AM4657" s="150">
        <v>124441.609375</v>
      </c>
      <c r="AN4657" s="150">
        <v>36220.68359375</v>
      </c>
      <c r="AO4657" s="5" t="s">
        <v>2967</v>
      </c>
    </row>
    <row r="4658" spans="1:41" ht="14.25" x14ac:dyDescent="0.45">
      <c r="A4658" s="150">
        <v>2021</v>
      </c>
      <c r="B4658" s="5" t="s">
        <v>4980</v>
      </c>
      <c r="C4658" s="5" t="s">
        <v>171</v>
      </c>
      <c r="D4658" s="5" t="s">
        <v>84</v>
      </c>
      <c r="E4658" s="5" t="s">
        <v>25</v>
      </c>
      <c r="F4658" s="5" t="s">
        <v>25</v>
      </c>
      <c r="G4658" s="5" t="s">
        <v>87</v>
      </c>
      <c r="H4658" s="5" t="s">
        <v>131</v>
      </c>
      <c r="I4658" s="150">
        <v>2475.6806787001124</v>
      </c>
      <c r="J4658" s="150">
        <v>7346.8480493120014</v>
      </c>
      <c r="K4658" s="150">
        <v>0</v>
      </c>
      <c r="L4658" s="150">
        <v>0</v>
      </c>
      <c r="M4658" s="150">
        <v>6789.6859464775425</v>
      </c>
      <c r="N4658" s="150">
        <v>5129.5787618324375</v>
      </c>
      <c r="O4658" s="150">
        <v>758.86443573869394</v>
      </c>
      <c r="P4658" s="150">
        <v>969.1499746256037</v>
      </c>
      <c r="Q4658" s="150">
        <v>0</v>
      </c>
      <c r="R4658" s="150">
        <v>3379.6526348424218</v>
      </c>
      <c r="S4658" s="150">
        <v>2844.3990776554483</v>
      </c>
      <c r="T4658" s="150">
        <v>210.69622797447767</v>
      </c>
      <c r="U4658" s="150">
        <v>121.15033108532465</v>
      </c>
      <c r="V4658" s="150">
        <v>6517.8878123904669</v>
      </c>
      <c r="W4658" s="150">
        <v>5457.0323045389714</v>
      </c>
      <c r="X4658" s="150">
        <v>1271.5517358259726</v>
      </c>
      <c r="Y4658" s="150">
        <v>8838.7067635293388</v>
      </c>
      <c r="Z4658" s="150">
        <v>1130.3657586648822</v>
      </c>
      <c r="AA4658" s="150">
        <v>57585.386067704494</v>
      </c>
      <c r="AB4658" s="150">
        <v>228.60540735230828</v>
      </c>
      <c r="AC4658" s="150">
        <v>590.94603148685678</v>
      </c>
      <c r="AD4658" s="150">
        <v>1271.7612217094656</v>
      </c>
      <c r="AE4658" s="150">
        <v>7452.3255834572747</v>
      </c>
      <c r="AF4658" s="150">
        <v>0</v>
      </c>
      <c r="AG4658" s="150">
        <v>34534.165246156765</v>
      </c>
      <c r="AH4658" s="150">
        <v>5365.3794453700739</v>
      </c>
      <c r="AI4658" s="150">
        <v>618.39342910509197</v>
      </c>
      <c r="AJ4658" s="150">
        <v>5225.2664537670462</v>
      </c>
      <c r="AK4658" s="150">
        <v>239.14021875103214</v>
      </c>
      <c r="AL4658" s="150">
        <v>166352.609375</v>
      </c>
      <c r="AM4658" s="150">
        <v>141297.109375</v>
      </c>
      <c r="AN4658" s="150">
        <v>25055.5078125</v>
      </c>
      <c r="AO4658" s="5" t="s">
        <v>5794</v>
      </c>
    </row>
    <row r="4659" spans="1:41" ht="14.25" x14ac:dyDescent="0.45">
      <c r="A4659" s="150">
        <v>2021</v>
      </c>
      <c r="B4659" s="5" t="s">
        <v>4024</v>
      </c>
      <c r="C4659" s="5" t="s">
        <v>171</v>
      </c>
      <c r="D4659" s="5" t="s">
        <v>84</v>
      </c>
      <c r="E4659" s="5" t="s">
        <v>25</v>
      </c>
      <c r="F4659" s="5" t="s">
        <v>25</v>
      </c>
      <c r="G4659" s="5" t="s">
        <v>87</v>
      </c>
      <c r="H4659" s="5" t="s">
        <v>131</v>
      </c>
      <c r="I4659" s="150">
        <v>2466.6912965742754</v>
      </c>
      <c r="J4659" s="150">
        <v>13591.14447947997</v>
      </c>
      <c r="K4659" s="150">
        <v>0</v>
      </c>
      <c r="L4659" s="150">
        <v>0</v>
      </c>
      <c r="M4659" s="150">
        <v>9114.8570937009954</v>
      </c>
      <c r="N4659" s="150">
        <v>4086.7341002989924</v>
      </c>
      <c r="O4659" s="150">
        <v>1133.8124907060703</v>
      </c>
      <c r="P4659" s="150">
        <v>718.77220617879141</v>
      </c>
      <c r="Q4659" s="150">
        <v>387.80866174238759</v>
      </c>
      <c r="R4659" s="150">
        <v>2576.3611192475846</v>
      </c>
      <c r="S4659" s="150">
        <v>1732.0933183400941</v>
      </c>
      <c r="T4659" s="150">
        <v>0</v>
      </c>
      <c r="U4659" s="150">
        <v>124.41644697633406</v>
      </c>
      <c r="V4659" s="150">
        <v>2798.8291158937063</v>
      </c>
      <c r="W4659" s="150">
        <v>2812.89358381277</v>
      </c>
      <c r="X4659" s="150">
        <v>1479.3690179226521</v>
      </c>
      <c r="Y4659" s="150">
        <v>4311.3003582668816</v>
      </c>
      <c r="Z4659" s="150">
        <v>2446.1355357694897</v>
      </c>
      <c r="AA4659" s="150">
        <v>61274.559194770714</v>
      </c>
      <c r="AB4659" s="150">
        <v>146.94772458267434</v>
      </c>
      <c r="AC4659" s="150">
        <v>1220.4243619581782</v>
      </c>
      <c r="AD4659" s="150">
        <v>3227.1677858603075</v>
      </c>
      <c r="AE4659" s="150">
        <v>1357.7620952634718</v>
      </c>
      <c r="AF4659" s="150">
        <v>1215.775882209784</v>
      </c>
      <c r="AG4659" s="150">
        <v>45369.809742604739</v>
      </c>
      <c r="AH4659" s="150">
        <v>4384.8683443050604</v>
      </c>
      <c r="AI4659" s="150">
        <v>635.06482065311388</v>
      </c>
      <c r="AJ4659" s="150">
        <v>4219.3403757191554</v>
      </c>
      <c r="AK4659" s="150">
        <v>245.58724750980724</v>
      </c>
      <c r="AL4659" s="150">
        <v>173078.53125</v>
      </c>
      <c r="AM4659" s="150">
        <v>148165.875</v>
      </c>
      <c r="AN4659" s="150">
        <v>24912.6640625</v>
      </c>
      <c r="AO4659" s="5" t="s">
        <v>4523</v>
      </c>
    </row>
    <row r="4660" spans="1:41" ht="14.25" x14ac:dyDescent="0.45">
      <c r="A4660" s="150">
        <v>2021</v>
      </c>
      <c r="B4660" s="5" t="s">
        <v>1476</v>
      </c>
      <c r="C4660" s="5" t="s">
        <v>171</v>
      </c>
      <c r="D4660" s="5" t="s">
        <v>84</v>
      </c>
      <c r="E4660" s="5" t="s">
        <v>25</v>
      </c>
      <c r="F4660" s="5" t="s">
        <v>25</v>
      </c>
      <c r="G4660" s="5" t="s">
        <v>88</v>
      </c>
      <c r="H4660" s="5" t="s">
        <v>131</v>
      </c>
      <c r="I4660" s="150">
        <v>962.8</v>
      </c>
      <c r="J4660" s="150">
        <v>10940.51</v>
      </c>
      <c r="K4660" s="150">
        <v>48</v>
      </c>
      <c r="L4660" s="150">
        <v>304.63143906058912</v>
      </c>
      <c r="M4660" s="150">
        <v>4450.8999999999978</v>
      </c>
      <c r="N4660" s="150">
        <v>4526.3871000000008</v>
      </c>
      <c r="O4660" s="150">
        <v>1353.5237788437671</v>
      </c>
      <c r="P4660" s="150">
        <v>1200</v>
      </c>
      <c r="Q4660" s="150">
        <v>824.22598086864014</v>
      </c>
      <c r="R4660" s="150">
        <v>128.3042171000389</v>
      </c>
      <c r="S4660" s="150">
        <v>6181</v>
      </c>
      <c r="T4660" s="150">
        <v>1010.4</v>
      </c>
      <c r="U4660" s="150">
        <v>150</v>
      </c>
      <c r="V4660" s="150">
        <v>2311.9937908846732</v>
      </c>
      <c r="W4660" s="150">
        <v>907.19279707605369</v>
      </c>
      <c r="X4660" s="150">
        <v>4139.3319890477214</v>
      </c>
      <c r="Y4660" s="150">
        <v>15863</v>
      </c>
      <c r="Z4660" s="150">
        <v>1886.106671727099</v>
      </c>
      <c r="AA4660" s="150">
        <v>34924.777500828983</v>
      </c>
      <c r="AB4660" s="150">
        <v>165</v>
      </c>
      <c r="AC4660" s="150">
        <v>1731.2989500000001</v>
      </c>
      <c r="AD4660" s="150">
        <v>4670.6139053260604</v>
      </c>
      <c r="AE4660" s="150">
        <v>3124.434414468325</v>
      </c>
      <c r="AF4660" s="150">
        <v>4244.9219373712094</v>
      </c>
      <c r="AG4660" s="150">
        <v>31589.312173470429</v>
      </c>
      <c r="AH4660" s="150">
        <v>12052.973021764999</v>
      </c>
      <c r="AI4660" s="150">
        <v>223.99370519160971</v>
      </c>
      <c r="AJ4660" s="150">
        <v>8302.9112144607843</v>
      </c>
      <c r="AK4660" s="150">
        <v>622</v>
      </c>
      <c r="AL4660" s="150">
        <v>158840.546875</v>
      </c>
      <c r="AM4660" s="150">
        <v>123015.6171875</v>
      </c>
      <c r="AN4660" s="150">
        <v>35824.92578125</v>
      </c>
      <c r="AO4660" s="5" t="s">
        <v>2968</v>
      </c>
    </row>
    <row r="4661" spans="1:41" ht="14.25" x14ac:dyDescent="0.45">
      <c r="A4661" s="150">
        <v>2021</v>
      </c>
      <c r="B4661" s="5" t="s">
        <v>4980</v>
      </c>
      <c r="C4661" s="5" t="s">
        <v>171</v>
      </c>
      <c r="D4661" s="5" t="s">
        <v>84</v>
      </c>
      <c r="E4661" s="5" t="s">
        <v>25</v>
      </c>
      <c r="F4661" s="5" t="s">
        <v>25</v>
      </c>
      <c r="G4661" s="5" t="s">
        <v>88</v>
      </c>
      <c r="H4661" s="5" t="s">
        <v>131</v>
      </c>
      <c r="I4661" s="150">
        <v>2493.8388</v>
      </c>
      <c r="J4661" s="150">
        <v>6990.4757201159646</v>
      </c>
      <c r="K4661" s="150">
        <v>0</v>
      </c>
      <c r="L4661" s="150">
        <v>0</v>
      </c>
      <c r="M4661" s="150">
        <v>6705.3779999999997</v>
      </c>
      <c r="N4661" s="150">
        <v>5065.8795988299989</v>
      </c>
      <c r="O4661" s="150">
        <v>749.44156953600009</v>
      </c>
      <c r="P4661" s="150">
        <v>958.99359794999998</v>
      </c>
      <c r="Q4661" s="150">
        <v>0</v>
      </c>
      <c r="R4661" s="150">
        <v>3332.333275307712</v>
      </c>
      <c r="S4661" s="150">
        <v>2789.8290000000002</v>
      </c>
      <c r="T4661" s="150">
        <v>212.04519999999999</v>
      </c>
      <c r="U4661" s="150">
        <v>117.3115</v>
      </c>
      <c r="V4661" s="150">
        <v>6453</v>
      </c>
      <c r="W4661" s="150">
        <v>5389.2719999999999</v>
      </c>
      <c r="X4661" s="150">
        <v>1291.49</v>
      </c>
      <c r="Y4661" s="150">
        <v>8864.413122307802</v>
      </c>
      <c r="Z4661" s="150">
        <v>1116.3288647878801</v>
      </c>
      <c r="AA4661" s="150">
        <v>60980</v>
      </c>
      <c r="AB4661" s="150">
        <v>219</v>
      </c>
      <c r="AC4661" s="150">
        <v>583.60821999999996</v>
      </c>
      <c r="AD4661" s="150">
        <v>1259.6661275665081</v>
      </c>
      <c r="AE4661" s="150">
        <v>7359.7896000000001</v>
      </c>
      <c r="AF4661" s="150">
        <v>0</v>
      </c>
      <c r="AG4661" s="150">
        <v>35291</v>
      </c>
      <c r="AH4661" s="150">
        <v>5445.0900548514674</v>
      </c>
      <c r="AI4661" s="150">
        <v>610.71479999999997</v>
      </c>
      <c r="AJ4661" s="150">
        <v>5368.8635136000003</v>
      </c>
      <c r="AK4661" s="150">
        <v>236</v>
      </c>
      <c r="AL4661" s="150">
        <v>169883.765625</v>
      </c>
      <c r="AM4661" s="150">
        <v>144975.828125</v>
      </c>
      <c r="AN4661" s="150">
        <v>24907.92578125</v>
      </c>
      <c r="AO4661" s="5" t="s">
        <v>5795</v>
      </c>
    </row>
    <row r="4662" spans="1:41" ht="14.25" x14ac:dyDescent="0.45">
      <c r="A4662" s="150">
        <v>2021</v>
      </c>
      <c r="B4662" s="5" t="s">
        <v>4024</v>
      </c>
      <c r="C4662" s="5" t="s">
        <v>171</v>
      </c>
      <c r="D4662" s="5" t="s">
        <v>84</v>
      </c>
      <c r="E4662" s="5" t="s">
        <v>25</v>
      </c>
      <c r="F4662" s="5" t="s">
        <v>25</v>
      </c>
      <c r="G4662" s="5" t="s">
        <v>88</v>
      </c>
      <c r="H4662" s="5" t="s">
        <v>131</v>
      </c>
      <c r="I4662" s="150">
        <v>2467.9453248</v>
      </c>
      <c r="J4662" s="150">
        <v>13611.37235266125</v>
      </c>
      <c r="K4662" s="150"/>
      <c r="L4662" s="150">
        <v>0</v>
      </c>
      <c r="M4662" s="150">
        <v>8940.6773999999987</v>
      </c>
      <c r="N4662" s="150">
        <v>4016.5028838426301</v>
      </c>
      <c r="O4662" s="150">
        <v>1109.9663745600001</v>
      </c>
      <c r="P4662" s="150">
        <v>698.83424658363572</v>
      </c>
      <c r="Q4662" s="150">
        <v>380.77079961816008</v>
      </c>
      <c r="R4662" s="150">
        <v>2516.5667571969261</v>
      </c>
      <c r="S4662" s="150">
        <v>1696</v>
      </c>
      <c r="T4662" s="150">
        <v>0</v>
      </c>
      <c r="U4662" s="150">
        <v>118.48461500000001</v>
      </c>
      <c r="V4662" s="150">
        <v>2755</v>
      </c>
      <c r="W4662" s="150">
        <v>2767.2638785999989</v>
      </c>
      <c r="X4662" s="150">
        <v>1480.121106563543</v>
      </c>
      <c r="Y4662" s="150">
        <v>4235.198039991953</v>
      </c>
      <c r="Z4662" s="150">
        <v>2401</v>
      </c>
      <c r="AA4662" s="150">
        <v>63423</v>
      </c>
      <c r="AB4662" s="150">
        <v>135.82599999999999</v>
      </c>
      <c r="AC4662" s="150">
        <v>1197.10274</v>
      </c>
      <c r="AD4662" s="150">
        <v>3168.6018894035628</v>
      </c>
      <c r="AE4662" s="150">
        <v>1331.8160399999999</v>
      </c>
      <c r="AF4662" s="150">
        <v>1216.3939641216</v>
      </c>
      <c r="AG4662" s="150">
        <v>45424</v>
      </c>
      <c r="AH4662" s="150">
        <v>4431</v>
      </c>
      <c r="AI4662" s="150">
        <v>622.92909599999996</v>
      </c>
      <c r="AJ4662" s="150">
        <v>4221.4854240000004</v>
      </c>
      <c r="AK4662" s="150">
        <v>240.894216</v>
      </c>
      <c r="AL4662" s="150">
        <v>174608.734375</v>
      </c>
      <c r="AM4662" s="150">
        <v>150015.453125</v>
      </c>
      <c r="AN4662" s="150">
        <v>24593.28125</v>
      </c>
      <c r="AO4662" s="5" t="s">
        <v>4524</v>
      </c>
    </row>
    <row r="4663" spans="1:41" ht="14.25" x14ac:dyDescent="0.45">
      <c r="A4663" s="150">
        <v>2021</v>
      </c>
      <c r="B4663" s="5" t="s">
        <v>582</v>
      </c>
      <c r="C4663" s="5" t="s">
        <v>171</v>
      </c>
      <c r="D4663" s="5" t="s">
        <v>84</v>
      </c>
      <c r="E4663" s="5" t="s">
        <v>25</v>
      </c>
      <c r="F4663" s="5" t="s">
        <v>25</v>
      </c>
      <c r="G4663" s="5" t="s">
        <v>88</v>
      </c>
      <c r="H4663" s="5" t="s">
        <v>131</v>
      </c>
      <c r="I4663" s="150">
        <v>678.68892244715585</v>
      </c>
      <c r="J4663" s="150">
        <v>13482.991471392001</v>
      </c>
      <c r="K4663" s="150">
        <v>0</v>
      </c>
      <c r="L4663" s="150">
        <v>384.53402484000009</v>
      </c>
      <c r="M4663" s="150">
        <v>11825.571347999999</v>
      </c>
      <c r="N4663" s="150">
        <v>4073</v>
      </c>
      <c r="O4663" s="150">
        <v>1109.847365588686</v>
      </c>
      <c r="P4663" s="150">
        <v>664.37199999999996</v>
      </c>
      <c r="Q4663" s="150">
        <v>0</v>
      </c>
      <c r="R4663" s="150">
        <v>501.3913716977562</v>
      </c>
      <c r="S4663" s="150">
        <v>7101.966713687998</v>
      </c>
      <c r="T4663" s="150">
        <v>0</v>
      </c>
      <c r="U4663" s="150">
        <v>156.09060149999999</v>
      </c>
      <c r="V4663" s="150">
        <v>6650</v>
      </c>
      <c r="W4663" s="150">
        <v>2825.376420050598</v>
      </c>
      <c r="X4663" s="150">
        <v>1865.121106563543</v>
      </c>
      <c r="Y4663" s="150">
        <v>3861</v>
      </c>
      <c r="Z4663" s="150">
        <v>2218.8313809948359</v>
      </c>
      <c r="AA4663" s="150">
        <v>73110.201501160103</v>
      </c>
      <c r="AB4663" s="150">
        <v>136</v>
      </c>
      <c r="AC4663" s="150">
        <v>1522.7128700000001</v>
      </c>
      <c r="AD4663" s="150">
        <v>2419.2760080155299</v>
      </c>
      <c r="AE4663" s="150">
        <v>1377.6850154188801</v>
      </c>
      <c r="AF4663" s="150">
        <v>3111.768178228373</v>
      </c>
      <c r="AG4663" s="150">
        <v>39358</v>
      </c>
      <c r="AH4663" s="150">
        <v>4283.2587272754754</v>
      </c>
      <c r="AI4663" s="150">
        <v>211.0742712</v>
      </c>
      <c r="AJ4663" s="150">
        <v>8548.8976591776009</v>
      </c>
      <c r="AK4663" s="150">
        <v>245.71210031999999</v>
      </c>
      <c r="AL4663" s="150">
        <v>191723.390625</v>
      </c>
      <c r="AM4663" s="150">
        <v>159700.15625</v>
      </c>
      <c r="AN4663" s="150">
        <v>32023.203125</v>
      </c>
      <c r="AO4663" s="5" t="s">
        <v>1107</v>
      </c>
    </row>
    <row r="4664" spans="1:41" ht="14.25" x14ac:dyDescent="0.45">
      <c r="A4664" s="150">
        <v>2021</v>
      </c>
      <c r="B4664" s="5" t="s">
        <v>7352</v>
      </c>
      <c r="C4664" s="5" t="s">
        <v>171</v>
      </c>
      <c r="D4664" s="5" t="s">
        <v>84</v>
      </c>
      <c r="E4664" s="5" t="s">
        <v>25</v>
      </c>
      <c r="F4664" s="5" t="s">
        <v>25</v>
      </c>
      <c r="G4664" s="5" t="s">
        <v>88</v>
      </c>
      <c r="H4664" s="5" t="s">
        <v>131</v>
      </c>
      <c r="I4664" s="150">
        <v>1557</v>
      </c>
      <c r="J4664" s="150">
        <v>5354.933542085043</v>
      </c>
      <c r="K4664" s="150">
        <v>0</v>
      </c>
      <c r="L4664" s="150">
        <v>0</v>
      </c>
      <c r="M4664" s="150">
        <v>6620</v>
      </c>
      <c r="N4664" s="150">
        <v>4268.0582072143552</v>
      </c>
      <c r="O4664" s="150">
        <v>1001.78594</v>
      </c>
      <c r="P4664" s="150">
        <v>1450</v>
      </c>
      <c r="Q4664" s="150">
        <v>0</v>
      </c>
      <c r="R4664" s="150">
        <v>537.49680000000001</v>
      </c>
      <c r="S4664" s="150">
        <v>6249.38</v>
      </c>
      <c r="T4664" s="150">
        <v>254.87143019661909</v>
      </c>
      <c r="U4664" s="150">
        <v>195</v>
      </c>
      <c r="V4664" s="150">
        <v>3493</v>
      </c>
      <c r="W4664" s="150">
        <v>2314</v>
      </c>
      <c r="X4664" s="150">
        <v>2775</v>
      </c>
      <c r="Y4664" s="150">
        <v>10135.719265936479</v>
      </c>
      <c r="Z4664" s="150">
        <v>246.2411285565145</v>
      </c>
      <c r="AA4664" s="150">
        <v>65393</v>
      </c>
      <c r="AB4664" s="150">
        <v>32</v>
      </c>
      <c r="AC4664" s="150">
        <v>2119</v>
      </c>
      <c r="AD4664" s="150">
        <v>3601.8793655004251</v>
      </c>
      <c r="AE4664" s="150">
        <v>3495.3427999999999</v>
      </c>
      <c r="AF4664" s="150">
        <v>0</v>
      </c>
      <c r="AG4664" s="150">
        <v>46551</v>
      </c>
      <c r="AH4664" s="150">
        <v>7738.2459099999996</v>
      </c>
      <c r="AI4664" s="150">
        <v>3138</v>
      </c>
      <c r="AJ4664" s="150">
        <v>3825</v>
      </c>
      <c r="AK4664" s="150">
        <v>240</v>
      </c>
      <c r="AL4664" s="150">
        <v>182585.96875</v>
      </c>
      <c r="AM4664" s="150">
        <v>148620.78125</v>
      </c>
      <c r="AN4664" s="150">
        <v>33965.1640625</v>
      </c>
      <c r="AO4664" s="5" t="s">
        <v>7688</v>
      </c>
    </row>
    <row r="4665" spans="1:41" ht="14.25" x14ac:dyDescent="0.45">
      <c r="A4665" s="150">
        <v>2021</v>
      </c>
      <c r="B4665" s="5" t="s">
        <v>6344</v>
      </c>
      <c r="C4665" s="5" t="s">
        <v>171</v>
      </c>
      <c r="D4665" s="5" t="s">
        <v>84</v>
      </c>
      <c r="E4665" s="5" t="s">
        <v>25</v>
      </c>
      <c r="F4665" s="5" t="s">
        <v>25</v>
      </c>
      <c r="G4665" s="5" t="s">
        <v>88</v>
      </c>
      <c r="H4665" s="5" t="s">
        <v>131</v>
      </c>
      <c r="I4665" s="150">
        <v>3045.2507999999998</v>
      </c>
      <c r="J4665" s="150">
        <v>7118.2732986474184</v>
      </c>
      <c r="K4665" s="150"/>
      <c r="L4665" s="150">
        <v>67.738752899999994</v>
      </c>
      <c r="M4665" s="150">
        <v>26112</v>
      </c>
      <c r="N4665" s="150">
        <v>3131.670306599121</v>
      </c>
      <c r="O4665" s="150">
        <v>1295.7466368</v>
      </c>
      <c r="P4665" s="150">
        <v>662.34999999999991</v>
      </c>
      <c r="Q4665" s="150">
        <v>0</v>
      </c>
      <c r="R4665" s="150">
        <v>219.32550000000001</v>
      </c>
      <c r="S4665" s="150">
        <v>9158.6820000000007</v>
      </c>
      <c r="T4665" s="150">
        <v>103.574503578452</v>
      </c>
      <c r="U4665" s="150">
        <v>151.5</v>
      </c>
      <c r="V4665" s="150">
        <v>6052</v>
      </c>
      <c r="W4665" s="150">
        <v>3524.1</v>
      </c>
      <c r="X4665" s="150">
        <v>1801</v>
      </c>
      <c r="Y4665" s="150">
        <v>20560.08695806882</v>
      </c>
      <c r="Z4665" s="150">
        <v>259.24601699095678</v>
      </c>
      <c r="AA4665" s="150">
        <v>66411</v>
      </c>
      <c r="AB4665" s="150">
        <v>32</v>
      </c>
      <c r="AC4665" s="150">
        <v>3255.07</v>
      </c>
      <c r="AD4665" s="150">
        <v>498.7140670400002</v>
      </c>
      <c r="AE4665" s="150">
        <v>1928.8253159339999</v>
      </c>
      <c r="AF4665" s="150">
        <v>0</v>
      </c>
      <c r="AG4665" s="150">
        <v>44558</v>
      </c>
      <c r="AH4665" s="150">
        <v>8836.5422916289663</v>
      </c>
      <c r="AI4665" s="150">
        <v>520.20000000000005</v>
      </c>
      <c r="AJ4665" s="150">
        <v>6377.652</v>
      </c>
      <c r="AK4665" s="150">
        <v>232</v>
      </c>
      <c r="AL4665" s="150">
        <v>215912.5625</v>
      </c>
      <c r="AM4665" s="150">
        <v>163798</v>
      </c>
      <c r="AN4665" s="150">
        <v>52114.5625</v>
      </c>
      <c r="AO4665" s="5" t="s">
        <v>6767</v>
      </c>
    </row>
    <row r="4666" spans="1:41" ht="14.25" x14ac:dyDescent="0.45">
      <c r="A4666" s="150">
        <v>2021</v>
      </c>
      <c r="B4666" s="5" t="s">
        <v>1478</v>
      </c>
      <c r="C4666" s="5" t="s">
        <v>171</v>
      </c>
      <c r="D4666" s="5" t="s">
        <v>84</v>
      </c>
      <c r="E4666" s="5" t="s">
        <v>25</v>
      </c>
      <c r="F4666" s="5" t="s">
        <v>25</v>
      </c>
      <c r="G4666" s="5" t="s">
        <v>88</v>
      </c>
      <c r="H4666" s="5" t="s">
        <v>131</v>
      </c>
      <c r="I4666" s="150">
        <v>709.48232413632002</v>
      </c>
      <c r="J4666" s="150">
        <v>4450</v>
      </c>
      <c r="K4666" s="150">
        <v>45.659486967496093</v>
      </c>
      <c r="L4666" s="150">
        <v>330.39440000000002</v>
      </c>
      <c r="M4666" s="150">
        <v>8260.5374999999967</v>
      </c>
      <c r="N4666" s="150">
        <v>7372.3434463424283</v>
      </c>
      <c r="O4666" s="150">
        <v>1127.0706555956399</v>
      </c>
      <c r="P4666" s="150">
        <v>998.26271999999994</v>
      </c>
      <c r="Q4666" s="150">
        <v>948.84329890556739</v>
      </c>
      <c r="R4666" s="150">
        <v>655.29633254872056</v>
      </c>
      <c r="S4666" s="150">
        <v>5409.9283979059182</v>
      </c>
      <c r="T4666" s="150">
        <v>161.5926005826561</v>
      </c>
      <c r="U4666" s="150">
        <v>167.26824168479999</v>
      </c>
      <c r="V4666" s="150">
        <v>3464</v>
      </c>
      <c r="W4666" s="150">
        <v>1948.9011872213639</v>
      </c>
      <c r="X4666" s="150">
        <v>1583.26994572222</v>
      </c>
      <c r="Y4666" s="150">
        <v>9206.241</v>
      </c>
      <c r="Z4666" s="150">
        <v>2768.8273726345842</v>
      </c>
      <c r="AA4666" s="150">
        <v>36453.943904194683</v>
      </c>
      <c r="AB4666" s="150">
        <v>170</v>
      </c>
      <c r="AC4666" s="150">
        <v>1607.27585</v>
      </c>
      <c r="AD4666" s="150">
        <v>3853.3046724950959</v>
      </c>
      <c r="AE4666" s="150">
        <v>7246.6502455649197</v>
      </c>
      <c r="AF4666" s="150">
        <v>5998.809279880139</v>
      </c>
      <c r="AG4666" s="150">
        <v>21594.714149671141</v>
      </c>
      <c r="AH4666" s="150">
        <v>10891.13291615354</v>
      </c>
      <c r="AI4666" s="150">
        <v>215.29575662400001</v>
      </c>
      <c r="AJ4666" s="150">
        <v>15561.29148988411</v>
      </c>
      <c r="AK4666" s="150">
        <v>256.54024201972487</v>
      </c>
      <c r="AL4666" s="150">
        <v>153456.890625</v>
      </c>
      <c r="AM4666" s="150">
        <v>119533.640625</v>
      </c>
      <c r="AN4666" s="150">
        <v>33923.234375</v>
      </c>
      <c r="AO4666" s="5" t="s">
        <v>2969</v>
      </c>
    </row>
    <row r="4667" spans="1:41" ht="14.25" x14ac:dyDescent="0.45">
      <c r="A4667" s="150">
        <v>2021</v>
      </c>
      <c r="B4667" s="5" t="s">
        <v>1477</v>
      </c>
      <c r="C4667" s="5" t="s">
        <v>171</v>
      </c>
      <c r="D4667" s="5" t="s">
        <v>84</v>
      </c>
      <c r="E4667" s="5" t="s">
        <v>25</v>
      </c>
      <c r="F4667" s="5" t="s">
        <v>25</v>
      </c>
      <c r="G4667" s="5" t="s">
        <v>88</v>
      </c>
      <c r="H4667" s="5" t="s">
        <v>131</v>
      </c>
      <c r="I4667" s="150">
        <v>1050.5999999999999</v>
      </c>
      <c r="J4667" s="150">
        <v>4236.6000000000004</v>
      </c>
      <c r="K4667" s="150">
        <v>46.800974141683483</v>
      </c>
      <c r="L4667" s="150">
        <v>355.84350000000001</v>
      </c>
      <c r="M4667" s="150">
        <v>17506.104999999989</v>
      </c>
      <c r="N4667" s="150">
        <v>5507.4020611380074</v>
      </c>
      <c r="O4667" s="150">
        <v>1333</v>
      </c>
      <c r="P4667" s="150">
        <v>1200</v>
      </c>
      <c r="Q4667" s="150">
        <v>901.33499432523354</v>
      </c>
      <c r="R4667" s="150">
        <v>129.03542209868289</v>
      </c>
      <c r="S4667" s="150">
        <v>5072.448020012137</v>
      </c>
      <c r="T4667" s="150">
        <v>247.27973584276771</v>
      </c>
      <c r="U4667" s="150">
        <v>170.613606518496</v>
      </c>
      <c r="V4667" s="150">
        <v>2440</v>
      </c>
      <c r="W4667" s="150">
        <v>5219.7628132886402</v>
      </c>
      <c r="X4667" s="150">
        <v>2745.1264190566999</v>
      </c>
      <c r="Y4667" s="150">
        <v>15313</v>
      </c>
      <c r="Z4667" s="150">
        <v>167.82900000000001</v>
      </c>
      <c r="AA4667" s="150">
        <v>37053.01235597198</v>
      </c>
      <c r="AB4667" s="150">
        <v>170</v>
      </c>
      <c r="AC4667" s="150">
        <v>1702.7</v>
      </c>
      <c r="AD4667" s="150">
        <v>5107.5649814995813</v>
      </c>
      <c r="AE4667" s="150">
        <v>5509.8378789764092</v>
      </c>
      <c r="AF4667" s="150">
        <v>6158.0470713008717</v>
      </c>
      <c r="AG4667" s="150">
        <v>52120</v>
      </c>
      <c r="AH4667" s="150">
        <v>9815.5867157615958</v>
      </c>
      <c r="AI4667" s="150">
        <v>439.20334351296009</v>
      </c>
      <c r="AJ4667" s="150">
        <v>8302.9112144607843</v>
      </c>
      <c r="AK4667" s="150">
        <v>719.4604203505113</v>
      </c>
      <c r="AL4667" s="150">
        <v>190741.09375</v>
      </c>
      <c r="AM4667" s="150">
        <v>142318.765625</v>
      </c>
      <c r="AN4667" s="150">
        <v>48422.33984375</v>
      </c>
      <c r="AO4667" s="5" t="s">
        <v>2970</v>
      </c>
    </row>
    <row r="4668" spans="1:41" ht="14.25" x14ac:dyDescent="0.45">
      <c r="A4668" s="150">
        <v>2021</v>
      </c>
      <c r="B4668" s="5" t="s">
        <v>582</v>
      </c>
      <c r="C4668" s="5" t="s">
        <v>171</v>
      </c>
      <c r="D4668" s="5" t="s">
        <v>84</v>
      </c>
      <c r="E4668" s="5" t="s">
        <v>261</v>
      </c>
      <c r="F4668" s="5" t="s">
        <v>261</v>
      </c>
      <c r="G4668" s="5" t="s">
        <v>88</v>
      </c>
      <c r="H4668" s="5" t="s">
        <v>131</v>
      </c>
      <c r="I4668" s="150">
        <v>3200</v>
      </c>
      <c r="J4668" s="150">
        <v>3343</v>
      </c>
      <c r="K4668" s="150">
        <v>123.01656296202</v>
      </c>
      <c r="L4668" s="150">
        <v>299</v>
      </c>
      <c r="M4668" s="150">
        <v>3463.7829120000001</v>
      </c>
      <c r="N4668" s="150">
        <v>643</v>
      </c>
      <c r="O4668" s="150">
        <v>54.138895882374932</v>
      </c>
      <c r="P4668" s="150">
        <v>0</v>
      </c>
      <c r="Q4668" s="150">
        <v>87.660999127448974</v>
      </c>
      <c r="R4668" s="150">
        <v>302.29648108693618</v>
      </c>
      <c r="S4668" s="150">
        <v>4367.8075381118824</v>
      </c>
      <c r="T4668" s="150">
        <v>0</v>
      </c>
      <c r="U4668" s="150"/>
      <c r="V4668" s="150">
        <v>122</v>
      </c>
      <c r="W4668" s="150">
        <v>1439.5292860157799</v>
      </c>
      <c r="X4668" s="150">
        <v>1844.6169765600989</v>
      </c>
      <c r="Y4668" s="150">
        <v>2189.27</v>
      </c>
      <c r="Z4668" s="150">
        <v>839.25453922130339</v>
      </c>
      <c r="AA4668" s="150">
        <v>18215.461094796108</v>
      </c>
      <c r="AB4668" s="150"/>
      <c r="AC4668" s="150">
        <v>0</v>
      </c>
      <c r="AD4668" s="150">
        <v>2250.2303374322478</v>
      </c>
      <c r="AE4668" s="150">
        <v>1123.781068512</v>
      </c>
      <c r="AF4668" s="150">
        <v>3197.053075614825</v>
      </c>
      <c r="AG4668" s="150">
        <v>35743</v>
      </c>
      <c r="AH4668" s="150">
        <v>3232.4849849854941</v>
      </c>
      <c r="AI4668" s="150">
        <v>1582.51581792</v>
      </c>
      <c r="AJ4668" s="150">
        <v>6256.7927893103033</v>
      </c>
      <c r="AK4668" s="150"/>
      <c r="AL4668" s="150">
        <v>93919.6953125</v>
      </c>
      <c r="AM4668" s="150">
        <v>75561.5703125</v>
      </c>
      <c r="AN4668" s="150">
        <v>18358.123046875</v>
      </c>
      <c r="AO4668" s="5" t="s">
        <v>1108</v>
      </c>
    </row>
    <row r="4669" spans="1:41" ht="14.25" x14ac:dyDescent="0.45">
      <c r="A4669" s="150">
        <v>2021</v>
      </c>
      <c r="B4669" s="5" t="s">
        <v>7352</v>
      </c>
      <c r="C4669" s="5" t="s">
        <v>171</v>
      </c>
      <c r="D4669" s="5" t="s">
        <v>84</v>
      </c>
      <c r="E4669" s="5" t="s">
        <v>261</v>
      </c>
      <c r="F4669" s="5" t="s">
        <v>261</v>
      </c>
      <c r="G4669" s="5" t="s">
        <v>88</v>
      </c>
      <c r="H4669" s="5" t="s">
        <v>131</v>
      </c>
      <c r="I4669" s="150">
        <v>2000</v>
      </c>
      <c r="J4669" s="150">
        <v>6721.783315106145</v>
      </c>
      <c r="K4669" s="150">
        <v>64.525999999999996</v>
      </c>
      <c r="L4669" s="150">
        <v>612.66</v>
      </c>
      <c r="M4669" s="150">
        <v>8500</v>
      </c>
      <c r="N4669" s="150">
        <v>890.5</v>
      </c>
      <c r="O4669" s="150">
        <v>50</v>
      </c>
      <c r="P4669" s="150">
        <v>1080</v>
      </c>
      <c r="Q4669" s="150">
        <v>247.07301894876039</v>
      </c>
      <c r="R4669" s="150">
        <v>395.4000000000002</v>
      </c>
      <c r="S4669" s="150">
        <v>2000</v>
      </c>
      <c r="T4669" s="150">
        <v>75</v>
      </c>
      <c r="U4669" s="150">
        <v>0</v>
      </c>
      <c r="V4669" s="150">
        <v>98</v>
      </c>
      <c r="W4669" s="150">
        <v>738</v>
      </c>
      <c r="X4669" s="150">
        <v>4384</v>
      </c>
      <c r="Y4669" s="150">
        <v>4047</v>
      </c>
      <c r="Z4669" s="150">
        <v>581.6777244847475</v>
      </c>
      <c r="AA4669" s="150">
        <v>33030</v>
      </c>
      <c r="AB4669" s="150"/>
      <c r="AC4669" s="150">
        <v>-6065.4205607476633</v>
      </c>
      <c r="AD4669" s="150">
        <v>2692.3790703382911</v>
      </c>
      <c r="AE4669" s="150">
        <v>1226</v>
      </c>
      <c r="AF4669" s="150">
        <v>8125.1084336752647</v>
      </c>
      <c r="AG4669" s="150">
        <v>87603</v>
      </c>
      <c r="AH4669" s="150">
        <v>6951.3891921282484</v>
      </c>
      <c r="AI4669" s="150">
        <v>2926</v>
      </c>
      <c r="AJ4669" s="150">
        <v>10584.48199867601</v>
      </c>
      <c r="AK4669" s="150"/>
      <c r="AL4669" s="150">
        <v>179558.5625</v>
      </c>
      <c r="AM4669" s="150">
        <v>151177.265625</v>
      </c>
      <c r="AN4669" s="150">
        <v>28381.294921875</v>
      </c>
      <c r="AO4669" s="5" t="s">
        <v>7689</v>
      </c>
    </row>
    <row r="4670" spans="1:41" ht="14.25" x14ac:dyDescent="0.45">
      <c r="A4670" s="150">
        <v>2021</v>
      </c>
      <c r="B4670" s="5" t="s">
        <v>1478</v>
      </c>
      <c r="C4670" s="5" t="s">
        <v>171</v>
      </c>
      <c r="D4670" s="5" t="s">
        <v>84</v>
      </c>
      <c r="E4670" s="5" t="s">
        <v>261</v>
      </c>
      <c r="F4670" s="5" t="s">
        <v>261</v>
      </c>
      <c r="G4670" s="5" t="s">
        <v>88</v>
      </c>
      <c r="H4670" s="5" t="s">
        <v>131</v>
      </c>
      <c r="I4670" s="150">
        <v>2400</v>
      </c>
      <c r="J4670" s="150">
        <v>4071.48</v>
      </c>
      <c r="K4670" s="150">
        <v>0</v>
      </c>
      <c r="L4670" s="150">
        <v>299</v>
      </c>
      <c r="M4670" s="150">
        <v>2655.5767031249989</v>
      </c>
      <c r="N4670" s="150">
        <v>619.38933059520002</v>
      </c>
      <c r="O4670" s="150">
        <v>55.795577009685147</v>
      </c>
      <c r="P4670" s="150">
        <v>0</v>
      </c>
      <c r="Q4670" s="150">
        <v>36.388822320000003</v>
      </c>
      <c r="R4670" s="150">
        <v>241.82432286194481</v>
      </c>
      <c r="S4670" s="150">
        <v>4587.7296881262164</v>
      </c>
      <c r="T4670" s="150">
        <v>109.344326394264</v>
      </c>
      <c r="U4670" s="150"/>
      <c r="V4670" s="150">
        <v>180</v>
      </c>
      <c r="W4670" s="150">
        <v>1016.529141971143</v>
      </c>
      <c r="X4670" s="150">
        <v>2327.6848318716029</v>
      </c>
      <c r="Y4670" s="150">
        <v>2025.396</v>
      </c>
      <c r="Z4670" s="150">
        <v>835.4375161939073</v>
      </c>
      <c r="AA4670" s="150">
        <v>16263.275907613841</v>
      </c>
      <c r="AB4670" s="150">
        <v>0</v>
      </c>
      <c r="AC4670" s="150">
        <v>50</v>
      </c>
      <c r="AD4670" s="150">
        <v>2227.4004073355991</v>
      </c>
      <c r="AE4670" s="150">
        <v>1433.588796950874</v>
      </c>
      <c r="AF4670" s="150">
        <v>3821.1795379042992</v>
      </c>
      <c r="AG4670" s="150">
        <v>35612.083996743961</v>
      </c>
      <c r="AH4670" s="150">
        <v>3623.620951199774</v>
      </c>
      <c r="AI4670" s="150">
        <v>1614.1661342784</v>
      </c>
      <c r="AJ4670" s="150">
        <v>5553.5967275511221</v>
      </c>
      <c r="AK4670" s="150"/>
      <c r="AL4670" s="150">
        <v>91660.484375</v>
      </c>
      <c r="AM4670" s="150">
        <v>73442.640625</v>
      </c>
      <c r="AN4670" s="150">
        <v>18217.84765625</v>
      </c>
      <c r="AO4670" s="5" t="s">
        <v>2972</v>
      </c>
    </row>
    <row r="4671" spans="1:41" ht="14.25" x14ac:dyDescent="0.45">
      <c r="A4671" s="150">
        <v>2021</v>
      </c>
      <c r="B4671" s="5" t="s">
        <v>4980</v>
      </c>
      <c r="C4671" s="5" t="s">
        <v>171</v>
      </c>
      <c r="D4671" s="5" t="s">
        <v>84</v>
      </c>
      <c r="E4671" s="5" t="s">
        <v>261</v>
      </c>
      <c r="F4671" s="5" t="s">
        <v>261</v>
      </c>
      <c r="G4671" s="5" t="s">
        <v>88</v>
      </c>
      <c r="H4671" s="5" t="s">
        <v>131</v>
      </c>
      <c r="I4671" s="150">
        <v>2000</v>
      </c>
      <c r="J4671" s="150">
        <v>5165.070267321089</v>
      </c>
      <c r="K4671" s="150">
        <v>103</v>
      </c>
      <c r="L4671" s="150">
        <v>0</v>
      </c>
      <c r="M4671" s="150">
        <v>8323.2000000000007</v>
      </c>
      <c r="N4671" s="150">
        <v>299.63491199999999</v>
      </c>
      <c r="O4671" s="150">
        <v>52.02</v>
      </c>
      <c r="P4671" s="150">
        <v>95</v>
      </c>
      <c r="Q4671" s="150">
        <v>335.49123988914761</v>
      </c>
      <c r="R4671" s="150">
        <v>367.08756637935818</v>
      </c>
      <c r="S4671" s="150">
        <v>3619.1046890315238</v>
      </c>
      <c r="T4671" s="150"/>
      <c r="U4671" s="150"/>
      <c r="V4671" s="150">
        <v>700</v>
      </c>
      <c r="W4671" s="150">
        <v>1299.4595999999999</v>
      </c>
      <c r="X4671" s="150">
        <v>2601</v>
      </c>
      <c r="Y4671" s="150">
        <v>3621.836493834463</v>
      </c>
      <c r="Z4671" s="150">
        <v>571.51673205495104</v>
      </c>
      <c r="AA4671" s="150">
        <v>23206</v>
      </c>
      <c r="AB4671" s="150"/>
      <c r="AC4671" s="150">
        <v>0</v>
      </c>
      <c r="AD4671" s="150">
        <v>1305.370130389168</v>
      </c>
      <c r="AE4671" s="150">
        <v>1098.6623999999999</v>
      </c>
      <c r="AF4671" s="150">
        <v>5846.3754425999996</v>
      </c>
      <c r="AG4671" s="150">
        <v>65117</v>
      </c>
      <c r="AH4671" s="150">
        <v>5678.1535919296866</v>
      </c>
      <c r="AI4671" s="150">
        <v>6098.3046000000004</v>
      </c>
      <c r="AJ4671" s="150">
        <v>6276.9</v>
      </c>
      <c r="AK4671" s="150"/>
      <c r="AL4671" s="150">
        <v>143780.1875</v>
      </c>
      <c r="AM4671" s="150">
        <v>114700.5703125</v>
      </c>
      <c r="AN4671" s="150">
        <v>29079.61328125</v>
      </c>
      <c r="AO4671" s="5" t="s">
        <v>5796</v>
      </c>
    </row>
    <row r="4672" spans="1:41" ht="14.25" x14ac:dyDescent="0.45">
      <c r="A4672" s="150">
        <v>2021</v>
      </c>
      <c r="B4672" s="5" t="s">
        <v>1476</v>
      </c>
      <c r="C4672" s="5" t="s">
        <v>171</v>
      </c>
      <c r="D4672" s="5" t="s">
        <v>84</v>
      </c>
      <c r="E4672" s="5" t="s">
        <v>261</v>
      </c>
      <c r="F4672" s="5" t="s">
        <v>261</v>
      </c>
      <c r="G4672" s="5" t="s">
        <v>88</v>
      </c>
      <c r="H4672" s="5" t="s">
        <v>131</v>
      </c>
      <c r="I4672" s="150">
        <v>2261.1574849536</v>
      </c>
      <c r="J4672" s="150">
        <v>4217</v>
      </c>
      <c r="K4672" s="150">
        <v>246</v>
      </c>
      <c r="L4672" s="150">
        <v>207</v>
      </c>
      <c r="M4672" s="150">
        <v>1057.5</v>
      </c>
      <c r="N4672" s="150">
        <v>550</v>
      </c>
      <c r="O4672" s="150">
        <v>85.288202825694214</v>
      </c>
      <c r="P4672" s="150">
        <v>0</v>
      </c>
      <c r="Q4672" s="150">
        <v>66</v>
      </c>
      <c r="R4672" s="150">
        <v>763.59311308145777</v>
      </c>
      <c r="S4672" s="150">
        <v>5943</v>
      </c>
      <c r="T4672" s="150">
        <v>0</v>
      </c>
      <c r="U4672" s="150"/>
      <c r="V4672" s="150">
        <v>119</v>
      </c>
      <c r="W4672" s="150">
        <v>1057.6099999999999</v>
      </c>
      <c r="X4672" s="150">
        <v>1073.959169978672</v>
      </c>
      <c r="Y4672" s="150">
        <v>2790</v>
      </c>
      <c r="Z4672" s="150">
        <v>994.5</v>
      </c>
      <c r="AA4672" s="150">
        <v>17419.7797043098</v>
      </c>
      <c r="AB4672" s="150">
        <v>0</v>
      </c>
      <c r="AC4672" s="150">
        <v>191.28925490905721</v>
      </c>
      <c r="AD4672" s="150">
        <v>2209.200370721579</v>
      </c>
      <c r="AE4672" s="150">
        <v>1159.69341821289</v>
      </c>
      <c r="AF4672" s="150">
        <v>5980.1494806355631</v>
      </c>
      <c r="AG4672" s="150">
        <v>28446.066121606749</v>
      </c>
      <c r="AH4672" s="150">
        <v>4317.4466549375002</v>
      </c>
      <c r="AI4672" s="150">
        <v>0</v>
      </c>
      <c r="AJ4672" s="150">
        <v>4974.5612928806313</v>
      </c>
      <c r="AK4672" s="150"/>
      <c r="AL4672" s="150">
        <v>86129.7890625</v>
      </c>
      <c r="AM4672" s="150">
        <v>70139.7890625</v>
      </c>
      <c r="AN4672" s="150">
        <v>15990.00390625</v>
      </c>
      <c r="AO4672" s="5" t="s">
        <v>2973</v>
      </c>
    </row>
    <row r="4673" spans="1:41" ht="14.25" x14ac:dyDescent="0.45">
      <c r="A4673" s="150">
        <v>2021</v>
      </c>
      <c r="B4673" s="5" t="s">
        <v>1477</v>
      </c>
      <c r="C4673" s="5" t="s">
        <v>171</v>
      </c>
      <c r="D4673" s="5" t="s">
        <v>84</v>
      </c>
      <c r="E4673" s="5" t="s">
        <v>261</v>
      </c>
      <c r="F4673" s="5" t="s">
        <v>261</v>
      </c>
      <c r="G4673" s="5" t="s">
        <v>88</v>
      </c>
      <c r="H4673" s="5" t="s">
        <v>131</v>
      </c>
      <c r="I4673" s="150">
        <v>2702.7898062335998</v>
      </c>
      <c r="J4673" s="150">
        <v>3809.1185</v>
      </c>
      <c r="K4673" s="150">
        <v>0</v>
      </c>
      <c r="L4673" s="150">
        <v>207</v>
      </c>
      <c r="M4673" s="150">
        <v>5004.8345368359351</v>
      </c>
      <c r="N4673" s="150">
        <v>500</v>
      </c>
      <c r="O4673" s="150">
        <v>59</v>
      </c>
      <c r="P4673" s="150">
        <v>0</v>
      </c>
      <c r="Q4673" s="150">
        <v>45.52196941036533</v>
      </c>
      <c r="R4673" s="150">
        <v>317.10356110254202</v>
      </c>
      <c r="S4673" s="150">
        <v>4751.0517977103518</v>
      </c>
      <c r="T4673" s="150">
        <v>0</v>
      </c>
      <c r="U4673" s="150"/>
      <c r="V4673" s="150">
        <v>334</v>
      </c>
      <c r="W4673" s="150">
        <v>1141.4176151062909</v>
      </c>
      <c r="X4673" s="150">
        <v>1023.5418708746799</v>
      </c>
      <c r="Y4673" s="150">
        <v>2286</v>
      </c>
      <c r="Z4673" s="150">
        <v>900.29199999999992</v>
      </c>
      <c r="AA4673" s="150">
        <v>17502.924278545899</v>
      </c>
      <c r="AB4673" s="150">
        <v>0</v>
      </c>
      <c r="AC4673" s="150">
        <v>191</v>
      </c>
      <c r="AD4673" s="150">
        <v>2167.8954350260228</v>
      </c>
      <c r="AE4673" s="150">
        <v>1407.70302408</v>
      </c>
      <c r="AF4673" s="150">
        <v>3139.6011807680429</v>
      </c>
      <c r="AG4673" s="150">
        <v>37125</v>
      </c>
      <c r="AH4673" s="150">
        <v>4538.1010530265994</v>
      </c>
      <c r="AI4673" s="150">
        <v>1294</v>
      </c>
      <c r="AJ4673" s="150">
        <v>7317.6424525329912</v>
      </c>
      <c r="AK4673" s="150"/>
      <c r="AL4673" s="150">
        <v>97765.5390625</v>
      </c>
      <c r="AM4673" s="150">
        <v>77785.6953125</v>
      </c>
      <c r="AN4673" s="150">
        <v>19979.84375</v>
      </c>
      <c r="AO4673" s="5" t="s">
        <v>2971</v>
      </c>
    </row>
    <row r="4674" spans="1:41" ht="14.25" x14ac:dyDescent="0.45">
      <c r="A4674" s="150">
        <v>2021</v>
      </c>
      <c r="B4674" s="5" t="s">
        <v>6344</v>
      </c>
      <c r="C4674" s="5" t="s">
        <v>171</v>
      </c>
      <c r="D4674" s="5" t="s">
        <v>84</v>
      </c>
      <c r="E4674" s="5" t="s">
        <v>261</v>
      </c>
      <c r="F4674" s="5" t="s">
        <v>261</v>
      </c>
      <c r="G4674" s="5" t="s">
        <v>88</v>
      </c>
      <c r="H4674" s="5" t="s">
        <v>131</v>
      </c>
      <c r="I4674" s="150">
        <v>2000</v>
      </c>
      <c r="J4674" s="150">
        <v>5029.2874867604514</v>
      </c>
      <c r="K4674" s="150">
        <v>101.65</v>
      </c>
      <c r="L4674" s="150">
        <v>0</v>
      </c>
      <c r="M4674" s="150">
        <v>10690</v>
      </c>
      <c r="N4674" s="150">
        <v>288</v>
      </c>
      <c r="O4674" s="150">
        <v>51</v>
      </c>
      <c r="P4674" s="150">
        <v>1080</v>
      </c>
      <c r="Q4674" s="150">
        <v>276.75252</v>
      </c>
      <c r="R4674" s="150">
        <v>403.30800000000022</v>
      </c>
      <c r="S4674" s="150">
        <v>3060</v>
      </c>
      <c r="T4674" s="150">
        <v>50</v>
      </c>
      <c r="U4674" s="150"/>
      <c r="V4674" s="150">
        <v>277</v>
      </c>
      <c r="W4674" s="150">
        <v>1273.98</v>
      </c>
      <c r="X4674" s="150">
        <v>2637</v>
      </c>
      <c r="Y4674" s="150">
        <v>6360.4877475141793</v>
      </c>
      <c r="Z4674" s="150">
        <v>611.4043200000001</v>
      </c>
      <c r="AA4674" s="150">
        <v>32756</v>
      </c>
      <c r="AB4674" s="150"/>
      <c r="AC4674" s="150">
        <v>0</v>
      </c>
      <c r="AD4674" s="150">
        <v>1303.2001813437901</v>
      </c>
      <c r="AE4674" s="150">
        <v>1226.04</v>
      </c>
      <c r="AF4674" s="150">
        <v>6762.6</v>
      </c>
      <c r="AG4674" s="150">
        <v>76356</v>
      </c>
      <c r="AH4674" s="150">
        <v>5226.2623262554653</v>
      </c>
      <c r="AI4674" s="150">
        <v>4020.84</v>
      </c>
      <c r="AJ4674" s="150">
        <v>6705.9784698192989</v>
      </c>
      <c r="AK4674" s="150"/>
      <c r="AL4674" s="150">
        <v>168546.8125</v>
      </c>
      <c r="AM4674" s="150">
        <v>140132.859375</v>
      </c>
      <c r="AN4674" s="150">
        <v>28413.931640625</v>
      </c>
      <c r="AO4674" s="5" t="s">
        <v>6768</v>
      </c>
    </row>
    <row r="4675" spans="1:41" ht="14.25" x14ac:dyDescent="0.45">
      <c r="A4675" s="150">
        <v>2021</v>
      </c>
      <c r="B4675" s="5" t="s">
        <v>4024</v>
      </c>
      <c r="C4675" s="5" t="s">
        <v>171</v>
      </c>
      <c r="D4675" s="5" t="s">
        <v>84</v>
      </c>
      <c r="E4675" s="5" t="s">
        <v>261</v>
      </c>
      <c r="F4675" s="5" t="s">
        <v>261</v>
      </c>
      <c r="G4675" s="5" t="s">
        <v>88</v>
      </c>
      <c r="H4675" s="5" t="s">
        <v>131</v>
      </c>
      <c r="I4675" s="150">
        <v>2000</v>
      </c>
      <c r="J4675" s="150"/>
      <c r="K4675" s="150">
        <v>121</v>
      </c>
      <c r="L4675" s="150">
        <v>327.39</v>
      </c>
      <c r="M4675" s="150">
        <v>5942.7647999999999</v>
      </c>
      <c r="N4675" s="150">
        <v>731.54339616000004</v>
      </c>
      <c r="O4675" s="150">
        <v>52.956410999999989</v>
      </c>
      <c r="P4675" s="150">
        <v>136.7340067340067</v>
      </c>
      <c r="Q4675" s="150">
        <v>71.463145451783006</v>
      </c>
      <c r="R4675" s="150">
        <v>336.75125682502153</v>
      </c>
      <c r="S4675" s="150">
        <v>5077</v>
      </c>
      <c r="T4675" s="150"/>
      <c r="U4675" s="150"/>
      <c r="V4675" s="150">
        <v>209</v>
      </c>
      <c r="W4675" s="150">
        <v>1383.6319393000001</v>
      </c>
      <c r="X4675" s="150">
        <v>2016</v>
      </c>
      <c r="Y4675" s="150">
        <v>2020.3541967439651</v>
      </c>
      <c r="Z4675" s="150">
        <v>773.95418424000002</v>
      </c>
      <c r="AA4675" s="150">
        <v>23206</v>
      </c>
      <c r="AB4675" s="150"/>
      <c r="AC4675" s="150">
        <v>0</v>
      </c>
      <c r="AD4675" s="150">
        <v>1307.4204278492639</v>
      </c>
      <c r="AE4675" s="150">
        <v>1103.6563200000001</v>
      </c>
      <c r="AF4675" s="150">
        <v>7035.8090400000001</v>
      </c>
      <c r="AG4675" s="150">
        <v>36533</v>
      </c>
      <c r="AH4675" s="150">
        <v>3535</v>
      </c>
      <c r="AI4675" s="150">
        <v>2065.641372</v>
      </c>
      <c r="AJ4675" s="150">
        <v>6313.452818624437</v>
      </c>
      <c r="AK4675" s="150"/>
      <c r="AL4675" s="150">
        <v>102300.5234375</v>
      </c>
      <c r="AM4675" s="150">
        <v>80799.109375</v>
      </c>
      <c r="AN4675" s="150">
        <v>21501.4140625</v>
      </c>
      <c r="AO4675" s="5" t="s">
        <v>4525</v>
      </c>
    </row>
    <row r="4676" spans="1:41" ht="14.25" x14ac:dyDescent="0.45">
      <c r="A4676" s="150">
        <v>2021</v>
      </c>
      <c r="B4676" s="5" t="s">
        <v>4024</v>
      </c>
      <c r="C4676" s="5" t="s">
        <v>171</v>
      </c>
      <c r="D4676" s="5" t="s">
        <v>84</v>
      </c>
      <c r="E4676" s="5" t="s">
        <v>264</v>
      </c>
      <c r="F4676" s="5" t="s">
        <v>264</v>
      </c>
      <c r="G4676" s="5" t="s">
        <v>88</v>
      </c>
      <c r="H4676" s="5" t="s">
        <v>131</v>
      </c>
      <c r="I4676" s="150"/>
      <c r="J4676" s="150"/>
      <c r="K4676" s="150">
        <v>19.254766376664001</v>
      </c>
      <c r="L4676" s="150"/>
      <c r="M4676" s="150"/>
      <c r="N4676" s="150">
        <v>0</v>
      </c>
      <c r="O4676" s="150">
        <v>211.82564400000001</v>
      </c>
      <c r="P4676" s="150">
        <v>791.7340067340067</v>
      </c>
      <c r="Q4676" s="150">
        <v>0</v>
      </c>
      <c r="R4676" s="150">
        <v>0</v>
      </c>
      <c r="S4676" s="150">
        <v>0</v>
      </c>
      <c r="T4676" s="150"/>
      <c r="U4676" s="150"/>
      <c r="V4676" s="150">
        <v>184</v>
      </c>
      <c r="W4676" s="150"/>
      <c r="X4676" s="150">
        <v>297.66884399999998</v>
      </c>
      <c r="Y4676" s="150"/>
      <c r="Z4676" s="150"/>
      <c r="AA4676" s="150">
        <v>0</v>
      </c>
      <c r="AB4676" s="150"/>
      <c r="AC4676" s="150">
        <v>0</v>
      </c>
      <c r="AD4676" s="150"/>
      <c r="AE4676" s="150">
        <v>56</v>
      </c>
      <c r="AF4676" s="150">
        <v>0</v>
      </c>
      <c r="AG4676" s="150"/>
      <c r="AH4676" s="150"/>
      <c r="AI4676" s="150"/>
      <c r="AJ4676" s="150"/>
      <c r="AK4676" s="150"/>
      <c r="AL4676" s="150">
        <v>1560.4832763671875</v>
      </c>
      <c r="AM4676" s="150">
        <v>1031.7340087890625</v>
      </c>
      <c r="AN4676" s="150">
        <v>528.749267578125</v>
      </c>
      <c r="AO4676" s="5" t="s">
        <v>4526</v>
      </c>
    </row>
    <row r="4677" spans="1:41" ht="14.25" x14ac:dyDescent="0.45">
      <c r="A4677" s="150">
        <v>2021</v>
      </c>
      <c r="B4677" s="5" t="s">
        <v>1476</v>
      </c>
      <c r="C4677" s="5" t="s">
        <v>171</v>
      </c>
      <c r="D4677" s="5" t="s">
        <v>84</v>
      </c>
      <c r="E4677" s="5" t="s">
        <v>264</v>
      </c>
      <c r="F4677" s="5" t="s">
        <v>264</v>
      </c>
      <c r="G4677" s="5" t="s">
        <v>88</v>
      </c>
      <c r="H4677" s="5" t="s">
        <v>131</v>
      </c>
      <c r="I4677" s="150"/>
      <c r="J4677" s="150"/>
      <c r="K4677" s="150">
        <v>61</v>
      </c>
      <c r="L4677" s="150"/>
      <c r="M4677" s="150">
        <v>0</v>
      </c>
      <c r="N4677" s="150">
        <v>0</v>
      </c>
      <c r="O4677" s="150">
        <v>304.60072437747942</v>
      </c>
      <c r="P4677" s="150">
        <v>0</v>
      </c>
      <c r="Q4677" s="150">
        <v>0</v>
      </c>
      <c r="R4677" s="150">
        <v>0</v>
      </c>
      <c r="S4677" s="150">
        <v>0</v>
      </c>
      <c r="T4677" s="150">
        <v>609.20144875495873</v>
      </c>
      <c r="U4677" s="150"/>
      <c r="V4677" s="150">
        <v>119</v>
      </c>
      <c r="W4677" s="150">
        <v>650</v>
      </c>
      <c r="X4677" s="150">
        <v>134.24489624733391</v>
      </c>
      <c r="Y4677" s="150">
        <v>0</v>
      </c>
      <c r="Z4677" s="150">
        <v>0</v>
      </c>
      <c r="AA4677" s="150">
        <v>0</v>
      </c>
      <c r="AB4677" s="150">
        <v>0</v>
      </c>
      <c r="AC4677" s="150">
        <v>0</v>
      </c>
      <c r="AD4677" s="150">
        <v>0</v>
      </c>
      <c r="AE4677" s="150">
        <v>594.34287683410616</v>
      </c>
      <c r="AF4677" s="150"/>
      <c r="AG4677" s="150">
        <v>0</v>
      </c>
      <c r="AH4677" s="150">
        <v>0</v>
      </c>
      <c r="AI4677" s="150">
        <v>0</v>
      </c>
      <c r="AJ4677" s="150">
        <v>0</v>
      </c>
      <c r="AK4677" s="150"/>
      <c r="AL4677" s="150">
        <v>2472.389892578125</v>
      </c>
      <c r="AM4677" s="150">
        <v>713.3428955078125</v>
      </c>
      <c r="AN4677" s="150">
        <v>1759.047119140625</v>
      </c>
      <c r="AO4677" s="5" t="s">
        <v>2975</v>
      </c>
    </row>
    <row r="4678" spans="1:41" ht="14.25" x14ac:dyDescent="0.45">
      <c r="A4678" s="150">
        <v>2021</v>
      </c>
      <c r="B4678" s="5" t="s">
        <v>582</v>
      </c>
      <c r="C4678" s="5" t="s">
        <v>171</v>
      </c>
      <c r="D4678" s="5" t="s">
        <v>84</v>
      </c>
      <c r="E4678" s="5" t="s">
        <v>264</v>
      </c>
      <c r="F4678" s="5" t="s">
        <v>264</v>
      </c>
      <c r="G4678" s="5" t="s">
        <v>88</v>
      </c>
      <c r="H4678" s="5" t="s">
        <v>131</v>
      </c>
      <c r="I4678" s="150">
        <v>0</v>
      </c>
      <c r="J4678" s="150"/>
      <c r="K4678" s="150">
        <v>19.254766376664001</v>
      </c>
      <c r="L4678" s="150">
        <v>0</v>
      </c>
      <c r="M4678" s="150">
        <v>0</v>
      </c>
      <c r="N4678" s="150">
        <v>0</v>
      </c>
      <c r="O4678" s="150">
        <v>216.5555835294997</v>
      </c>
      <c r="P4678" s="150">
        <v>0</v>
      </c>
      <c r="Q4678" s="150">
        <v>5</v>
      </c>
      <c r="R4678" s="150">
        <v>207.28901560247061</v>
      </c>
      <c r="S4678" s="150">
        <v>0</v>
      </c>
      <c r="T4678" s="150">
        <v>0</v>
      </c>
      <c r="U4678" s="150"/>
      <c r="V4678" s="150">
        <v>253</v>
      </c>
      <c r="W4678" s="150">
        <v>0</v>
      </c>
      <c r="X4678" s="150">
        <v>285.88945592423761</v>
      </c>
      <c r="Y4678" s="150">
        <v>0</v>
      </c>
      <c r="Z4678" s="150"/>
      <c r="AA4678" s="150">
        <v>0</v>
      </c>
      <c r="AB4678" s="150"/>
      <c r="AC4678" s="150">
        <v>0</v>
      </c>
      <c r="AD4678" s="150"/>
      <c r="AE4678" s="150">
        <v>56.40408543109465</v>
      </c>
      <c r="AF4678" s="150">
        <v>0</v>
      </c>
      <c r="AG4678" s="150"/>
      <c r="AH4678" s="150"/>
      <c r="AI4678" s="150"/>
      <c r="AJ4678" s="150">
        <v>0</v>
      </c>
      <c r="AK4678" s="150"/>
      <c r="AL4678" s="150">
        <v>1043.3929443359375</v>
      </c>
      <c r="AM4678" s="150">
        <v>521.693115234375</v>
      </c>
      <c r="AN4678" s="150">
        <v>521.6998291015625</v>
      </c>
      <c r="AO4678" s="5" t="s">
        <v>1109</v>
      </c>
    </row>
    <row r="4679" spans="1:41" ht="14.25" x14ac:dyDescent="0.45">
      <c r="A4679" s="150">
        <v>2021</v>
      </c>
      <c r="B4679" s="5" t="s">
        <v>1478</v>
      </c>
      <c r="C4679" s="5" t="s">
        <v>171</v>
      </c>
      <c r="D4679" s="5" t="s">
        <v>84</v>
      </c>
      <c r="E4679" s="5" t="s">
        <v>264</v>
      </c>
      <c r="F4679" s="5" t="s">
        <v>264</v>
      </c>
      <c r="G4679" s="5" t="s">
        <v>88</v>
      </c>
      <c r="H4679" s="5" t="s">
        <v>131</v>
      </c>
      <c r="I4679" s="150">
        <v>0</v>
      </c>
      <c r="J4679" s="150"/>
      <c r="K4679" s="150"/>
      <c r="L4679" s="150">
        <v>0</v>
      </c>
      <c r="M4679" s="150">
        <v>0</v>
      </c>
      <c r="N4679" s="150">
        <v>0</v>
      </c>
      <c r="O4679" s="150">
        <v>223.18230803874059</v>
      </c>
      <c r="P4679" s="150">
        <v>0</v>
      </c>
      <c r="Q4679" s="150">
        <v>0</v>
      </c>
      <c r="R4679" s="150">
        <v>219.7326301537054</v>
      </c>
      <c r="S4679" s="150">
        <v>0</v>
      </c>
      <c r="T4679" s="150">
        <v>0</v>
      </c>
      <c r="U4679" s="150"/>
      <c r="V4679" s="150">
        <v>73</v>
      </c>
      <c r="W4679" s="150">
        <v>0</v>
      </c>
      <c r="X4679" s="150">
        <v>233.25883892210479</v>
      </c>
      <c r="Y4679" s="150">
        <v>0</v>
      </c>
      <c r="Z4679" s="150">
        <v>0</v>
      </c>
      <c r="AA4679" s="150">
        <v>0</v>
      </c>
      <c r="AB4679" s="150">
        <v>0</v>
      </c>
      <c r="AC4679" s="150"/>
      <c r="AD4679" s="150"/>
      <c r="AE4679" s="150">
        <v>56.40408543109465</v>
      </c>
      <c r="AF4679" s="150"/>
      <c r="AG4679" s="150"/>
      <c r="AH4679" s="150"/>
      <c r="AI4679" s="150">
        <v>0</v>
      </c>
      <c r="AJ4679" s="150">
        <v>0</v>
      </c>
      <c r="AK4679" s="150"/>
      <c r="AL4679" s="150">
        <v>805.577880859375</v>
      </c>
      <c r="AM4679" s="150">
        <v>349.13671875</v>
      </c>
      <c r="AN4679" s="150">
        <v>456.441162109375</v>
      </c>
      <c r="AO4679" s="5" t="s">
        <v>2976</v>
      </c>
    </row>
    <row r="4680" spans="1:41" ht="14.25" x14ac:dyDescent="0.45">
      <c r="A4680" s="150">
        <v>2021</v>
      </c>
      <c r="B4680" s="5" t="s">
        <v>4980</v>
      </c>
      <c r="C4680" s="5" t="s">
        <v>171</v>
      </c>
      <c r="D4680" s="5" t="s">
        <v>84</v>
      </c>
      <c r="E4680" s="5" t="s">
        <v>264</v>
      </c>
      <c r="F4680" s="5" t="s">
        <v>264</v>
      </c>
      <c r="G4680" s="5" t="s">
        <v>88</v>
      </c>
      <c r="H4680" s="5" t="s">
        <v>131</v>
      </c>
      <c r="I4680" s="150"/>
      <c r="J4680" s="150"/>
      <c r="K4680" s="150">
        <v>26.898114750000001</v>
      </c>
      <c r="L4680" s="150">
        <v>0</v>
      </c>
      <c r="M4680" s="150"/>
      <c r="N4680" s="150">
        <v>0</v>
      </c>
      <c r="O4680" s="150">
        <v>208.08</v>
      </c>
      <c r="P4680" s="150">
        <v>1200</v>
      </c>
      <c r="Q4680" s="150">
        <v>0</v>
      </c>
      <c r="R4680" s="150">
        <v>0</v>
      </c>
      <c r="S4680" s="150">
        <v>0</v>
      </c>
      <c r="T4680" s="150"/>
      <c r="U4680" s="150"/>
      <c r="V4680" s="150">
        <v>191</v>
      </c>
      <c r="W4680" s="150"/>
      <c r="X4680" s="150">
        <v>0</v>
      </c>
      <c r="Y4680" s="150">
        <v>0</v>
      </c>
      <c r="Z4680" s="150">
        <v>0</v>
      </c>
      <c r="AA4680" s="150">
        <v>0</v>
      </c>
      <c r="AB4680" s="150"/>
      <c r="AC4680" s="150">
        <v>0</v>
      </c>
      <c r="AD4680" s="150"/>
      <c r="AE4680" s="150">
        <v>26.01</v>
      </c>
      <c r="AF4680" s="150">
        <v>0</v>
      </c>
      <c r="AG4680" s="150"/>
      <c r="AH4680" s="150"/>
      <c r="AI4680" s="150"/>
      <c r="AJ4680" s="150"/>
      <c r="AK4680" s="150"/>
      <c r="AL4680" s="150">
        <v>1651.9881591796875</v>
      </c>
      <c r="AM4680" s="150">
        <v>1417.010009765625</v>
      </c>
      <c r="AN4680" s="150">
        <v>234.97811889648438</v>
      </c>
      <c r="AO4680" s="5" t="s">
        <v>5797</v>
      </c>
    </row>
    <row r="4681" spans="1:41" ht="14.25" x14ac:dyDescent="0.45">
      <c r="A4681" s="150">
        <v>2021</v>
      </c>
      <c r="B4681" s="5" t="s">
        <v>1477</v>
      </c>
      <c r="C4681" s="5" t="s">
        <v>171</v>
      </c>
      <c r="D4681" s="5" t="s">
        <v>84</v>
      </c>
      <c r="E4681" s="5" t="s">
        <v>264</v>
      </c>
      <c r="F4681" s="5" t="s">
        <v>264</v>
      </c>
      <c r="G4681" s="5" t="s">
        <v>88</v>
      </c>
      <c r="H4681" s="5" t="s">
        <v>131</v>
      </c>
      <c r="I4681" s="150">
        <v>0</v>
      </c>
      <c r="J4681" s="150"/>
      <c r="K4681" s="150"/>
      <c r="L4681" s="150">
        <v>0</v>
      </c>
      <c r="M4681" s="150">
        <v>0</v>
      </c>
      <c r="N4681" s="150">
        <v>0</v>
      </c>
      <c r="O4681" s="150">
        <v>238</v>
      </c>
      <c r="P4681" s="150">
        <v>0</v>
      </c>
      <c r="Q4681" s="150">
        <v>0</v>
      </c>
      <c r="R4681" s="150"/>
      <c r="S4681" s="150">
        <v>0</v>
      </c>
      <c r="T4681" s="150">
        <v>609.20144875495873</v>
      </c>
      <c r="U4681" s="150"/>
      <c r="V4681" s="150">
        <v>207</v>
      </c>
      <c r="W4681" s="150"/>
      <c r="X4681" s="150">
        <v>127.94273385933499</v>
      </c>
      <c r="Y4681" s="150">
        <v>0</v>
      </c>
      <c r="Z4681" s="150"/>
      <c r="AA4681" s="150">
        <v>0</v>
      </c>
      <c r="AB4681" s="150">
        <v>0</v>
      </c>
      <c r="AC4681" s="150"/>
      <c r="AD4681" s="150">
        <v>0</v>
      </c>
      <c r="AE4681" s="150">
        <v>100</v>
      </c>
      <c r="AF4681" s="150"/>
      <c r="AG4681" s="150">
        <v>0</v>
      </c>
      <c r="AH4681" s="150">
        <v>0</v>
      </c>
      <c r="AI4681" s="150">
        <v>0</v>
      </c>
      <c r="AJ4681" s="150">
        <v>0</v>
      </c>
      <c r="AK4681" s="150"/>
      <c r="AL4681" s="150">
        <v>1282.1441650390625</v>
      </c>
      <c r="AM4681" s="150">
        <v>307</v>
      </c>
      <c r="AN4681" s="150">
        <v>975.14422607421875</v>
      </c>
      <c r="AO4681" s="5" t="s">
        <v>2974</v>
      </c>
    </row>
    <row r="4682" spans="1:41" ht="14.25" x14ac:dyDescent="0.45">
      <c r="A4682" s="150">
        <v>2021</v>
      </c>
      <c r="B4682" s="5" t="s">
        <v>7352</v>
      </c>
      <c r="C4682" s="5" t="s">
        <v>171</v>
      </c>
      <c r="D4682" s="5" t="s">
        <v>84</v>
      </c>
      <c r="E4682" s="5" t="s">
        <v>264</v>
      </c>
      <c r="F4682" s="5" t="s">
        <v>264</v>
      </c>
      <c r="G4682" s="5" t="s">
        <v>88</v>
      </c>
      <c r="H4682" s="5" t="s">
        <v>131</v>
      </c>
      <c r="I4682" s="150"/>
      <c r="J4682" s="150">
        <v>0</v>
      </c>
      <c r="K4682" s="150">
        <v>33.533999999999999</v>
      </c>
      <c r="L4682" s="150">
        <v>0</v>
      </c>
      <c r="M4682" s="150"/>
      <c r="N4682" s="150">
        <v>0</v>
      </c>
      <c r="O4682" s="150">
        <v>600</v>
      </c>
      <c r="P4682" s="150">
        <v>1200</v>
      </c>
      <c r="Q4682" s="150"/>
      <c r="R4682" s="150">
        <v>0</v>
      </c>
      <c r="S4682" s="150"/>
      <c r="T4682" s="150">
        <v>0</v>
      </c>
      <c r="U4682" s="150">
        <v>0</v>
      </c>
      <c r="V4682" s="150">
        <v>653</v>
      </c>
      <c r="W4682" s="150">
        <v>574</v>
      </c>
      <c r="X4682" s="150">
        <v>0</v>
      </c>
      <c r="Y4682" s="150">
        <v>0</v>
      </c>
      <c r="Z4682" s="150">
        <v>0</v>
      </c>
      <c r="AA4682" s="150">
        <v>0</v>
      </c>
      <c r="AB4682" s="150"/>
      <c r="AC4682" s="150">
        <v>0</v>
      </c>
      <c r="AD4682" s="150">
        <v>0</v>
      </c>
      <c r="AE4682" s="150">
        <v>10</v>
      </c>
      <c r="AF4682" s="150">
        <v>0</v>
      </c>
      <c r="AG4682" s="150"/>
      <c r="AH4682" s="150">
        <v>0</v>
      </c>
      <c r="AI4682" s="150"/>
      <c r="AJ4682" s="150"/>
      <c r="AK4682" s="150"/>
      <c r="AL4682" s="150">
        <v>3070.533935546875</v>
      </c>
      <c r="AM4682" s="150">
        <v>1863</v>
      </c>
      <c r="AN4682" s="150">
        <v>1207.533935546875</v>
      </c>
      <c r="AO4682" s="5" t="s">
        <v>7690</v>
      </c>
    </row>
    <row r="4683" spans="1:41" ht="14.25" x14ac:dyDescent="0.45">
      <c r="A4683" s="150">
        <v>2021</v>
      </c>
      <c r="B4683" s="5" t="s">
        <v>6344</v>
      </c>
      <c r="C4683" s="5" t="s">
        <v>171</v>
      </c>
      <c r="D4683" s="5" t="s">
        <v>84</v>
      </c>
      <c r="E4683" s="5" t="s">
        <v>264</v>
      </c>
      <c r="F4683" s="5" t="s">
        <v>264</v>
      </c>
      <c r="G4683" s="5" t="s">
        <v>88</v>
      </c>
      <c r="H4683" s="5" t="s">
        <v>131</v>
      </c>
      <c r="I4683" s="150"/>
      <c r="J4683" s="150">
        <v>0</v>
      </c>
      <c r="K4683" s="150"/>
      <c r="L4683" s="150">
        <v>0</v>
      </c>
      <c r="M4683" s="150"/>
      <c r="N4683" s="150">
        <v>0</v>
      </c>
      <c r="O4683" s="150">
        <v>204</v>
      </c>
      <c r="P4683" s="150">
        <v>1200</v>
      </c>
      <c r="Q4683" s="150">
        <v>0</v>
      </c>
      <c r="R4683" s="150">
        <v>0</v>
      </c>
      <c r="S4683" s="150"/>
      <c r="T4683" s="150">
        <v>0</v>
      </c>
      <c r="U4683" s="150"/>
      <c r="V4683" s="150">
        <v>311</v>
      </c>
      <c r="W4683" s="150"/>
      <c r="X4683" s="150">
        <v>0</v>
      </c>
      <c r="Y4683" s="150">
        <v>0</v>
      </c>
      <c r="Z4683" s="150">
        <v>0</v>
      </c>
      <c r="AA4683" s="150">
        <v>0</v>
      </c>
      <c r="AB4683" s="150"/>
      <c r="AC4683" s="150">
        <v>0</v>
      </c>
      <c r="AD4683" s="150">
        <v>0</v>
      </c>
      <c r="AE4683" s="150">
        <v>75</v>
      </c>
      <c r="AF4683" s="150">
        <v>0</v>
      </c>
      <c r="AG4683" s="150"/>
      <c r="AH4683" s="150"/>
      <c r="AI4683" s="150"/>
      <c r="AJ4683" s="150"/>
      <c r="AK4683" s="150"/>
      <c r="AL4683" s="150">
        <v>1790</v>
      </c>
      <c r="AM4683" s="150">
        <v>1586</v>
      </c>
      <c r="AN4683" s="150">
        <v>204</v>
      </c>
      <c r="AO4683" s="5" t="s">
        <v>6769</v>
      </c>
    </row>
    <row r="4684" spans="1:41" ht="14.25" x14ac:dyDescent="0.45">
      <c r="A4684" s="150">
        <v>2021</v>
      </c>
      <c r="B4684" s="5" t="s">
        <v>4980</v>
      </c>
      <c r="C4684" s="5" t="s">
        <v>4979</v>
      </c>
      <c r="D4684" s="5" t="s">
        <v>84</v>
      </c>
      <c r="E4684" s="5" t="s">
        <v>95</v>
      </c>
      <c r="F4684" s="5" t="s">
        <v>236</v>
      </c>
      <c r="G4684" s="5" t="s">
        <v>87</v>
      </c>
      <c r="H4684" s="5" t="s">
        <v>131</v>
      </c>
      <c r="I4684" s="150">
        <v>316.0443419617165</v>
      </c>
      <c r="J4684" s="150"/>
      <c r="K4684" s="150"/>
      <c r="L4684" s="150"/>
      <c r="M4684" s="150">
        <v>0</v>
      </c>
      <c r="N4684" s="150">
        <v>0</v>
      </c>
      <c r="O4684" s="150">
        <v>0</v>
      </c>
      <c r="P4684" s="150"/>
      <c r="Q4684" s="150">
        <v>0</v>
      </c>
      <c r="R4684" s="150">
        <v>0</v>
      </c>
      <c r="S4684" s="150">
        <v>10.534811398723884</v>
      </c>
      <c r="T4684" s="150"/>
      <c r="U4684" s="150"/>
      <c r="V4684" s="150">
        <v>257.04939812886278</v>
      </c>
      <c r="W4684" s="150"/>
      <c r="X4684" s="150">
        <v>0</v>
      </c>
      <c r="Y4684" s="150">
        <v>1811.987560580508</v>
      </c>
      <c r="Z4684" s="150"/>
      <c r="AA4684" s="150">
        <v>0</v>
      </c>
      <c r="AB4684" s="150">
        <v>0</v>
      </c>
      <c r="AC4684" s="150"/>
      <c r="AD4684" s="150"/>
      <c r="AE4684" s="150"/>
      <c r="AF4684" s="150">
        <v>0</v>
      </c>
      <c r="AG4684" s="150"/>
      <c r="AH4684" s="150"/>
      <c r="AI4684" s="150">
        <v>0</v>
      </c>
      <c r="AJ4684" s="150"/>
      <c r="AK4684" s="150"/>
      <c r="AL4684" s="150">
        <v>2395.6162109375</v>
      </c>
      <c r="AM4684" s="150">
        <v>2385.081298828125</v>
      </c>
      <c r="AN4684" s="150">
        <v>10.534811019897461</v>
      </c>
      <c r="AO4684" s="5" t="s">
        <v>5798</v>
      </c>
    </row>
    <row r="4685" spans="1:41" ht="14.25" x14ac:dyDescent="0.45">
      <c r="A4685" s="150">
        <v>2021</v>
      </c>
      <c r="B4685" s="5" t="s">
        <v>582</v>
      </c>
      <c r="C4685" s="5" t="s">
        <v>4979</v>
      </c>
      <c r="D4685" s="5" t="s">
        <v>84</v>
      </c>
      <c r="E4685" s="5" t="s">
        <v>95</v>
      </c>
      <c r="F4685" s="5" t="s">
        <v>236</v>
      </c>
      <c r="G4685" s="5" t="s">
        <v>87</v>
      </c>
      <c r="H4685" s="5" t="s">
        <v>131</v>
      </c>
      <c r="I4685" s="150">
        <v>218.27494012974182</v>
      </c>
      <c r="J4685" s="150"/>
      <c r="K4685" s="150"/>
      <c r="L4685" s="150"/>
      <c r="M4685" s="150">
        <v>0</v>
      </c>
      <c r="N4685" s="150">
        <v>0</v>
      </c>
      <c r="O4685" s="150">
        <v>0</v>
      </c>
      <c r="P4685" s="150">
        <v>0</v>
      </c>
      <c r="Q4685" s="150">
        <v>0</v>
      </c>
      <c r="R4685" s="150"/>
      <c r="S4685" s="150">
        <v>45.31845002204637</v>
      </c>
      <c r="T4685" s="150">
        <v>0</v>
      </c>
      <c r="U4685" s="150"/>
      <c r="V4685" s="150">
        <v>31.261101931736821</v>
      </c>
      <c r="W4685" s="150"/>
      <c r="X4685" s="150"/>
      <c r="Y4685" s="150">
        <v>0</v>
      </c>
      <c r="Z4685" s="150"/>
      <c r="AA4685" s="150"/>
      <c r="AB4685" s="150">
        <v>0</v>
      </c>
      <c r="AC4685" s="150"/>
      <c r="AD4685" s="150">
        <v>0</v>
      </c>
      <c r="AE4685" s="150"/>
      <c r="AF4685" s="150">
        <v>0</v>
      </c>
      <c r="AG4685" s="150"/>
      <c r="AH4685" s="150"/>
      <c r="AI4685" s="150">
        <v>0</v>
      </c>
      <c r="AJ4685" s="150">
        <v>0</v>
      </c>
      <c r="AK4685" s="150"/>
      <c r="AL4685" s="150">
        <v>294.8544921875</v>
      </c>
      <c r="AM4685" s="150">
        <v>249.53604125976563</v>
      </c>
      <c r="AN4685" s="150">
        <v>45.318450927734375</v>
      </c>
      <c r="AO4685" s="5" t="s">
        <v>5799</v>
      </c>
    </row>
    <row r="4686" spans="1:41" ht="14.25" x14ac:dyDescent="0.45">
      <c r="A4686" s="150">
        <v>2021</v>
      </c>
      <c r="B4686" s="5" t="s">
        <v>4024</v>
      </c>
      <c r="C4686" s="5" t="s">
        <v>4979</v>
      </c>
      <c r="D4686" s="5" t="s">
        <v>84</v>
      </c>
      <c r="E4686" s="5" t="s">
        <v>95</v>
      </c>
      <c r="F4686" s="5" t="s">
        <v>236</v>
      </c>
      <c r="G4686" s="5" t="s">
        <v>87</v>
      </c>
      <c r="H4686" s="5" t="s">
        <v>131</v>
      </c>
      <c r="I4686" s="150">
        <v>347.33142383166535</v>
      </c>
      <c r="J4686" s="150"/>
      <c r="K4686" s="150"/>
      <c r="L4686" s="150"/>
      <c r="M4686" s="150"/>
      <c r="N4686" s="150">
        <v>0</v>
      </c>
      <c r="O4686" s="150">
        <v>0</v>
      </c>
      <c r="P4686" s="150"/>
      <c r="Q4686" s="150">
        <v>0</v>
      </c>
      <c r="R4686" s="150"/>
      <c r="S4686" s="150">
        <v>43.275285904811845</v>
      </c>
      <c r="T4686" s="150"/>
      <c r="U4686" s="150"/>
      <c r="V4686" s="150">
        <v>137.39903274777762</v>
      </c>
      <c r="W4686" s="150"/>
      <c r="X4686" s="150">
        <v>0</v>
      </c>
      <c r="Y4686" s="150"/>
      <c r="Z4686" s="150"/>
      <c r="AA4686" s="150">
        <v>0</v>
      </c>
      <c r="AB4686" s="150"/>
      <c r="AC4686" s="150"/>
      <c r="AD4686" s="150">
        <v>0</v>
      </c>
      <c r="AE4686" s="150"/>
      <c r="AF4686" s="150">
        <v>0</v>
      </c>
      <c r="AG4686" s="150"/>
      <c r="AH4686" s="150"/>
      <c r="AI4686" s="150">
        <v>0</v>
      </c>
      <c r="AJ4686" s="150"/>
      <c r="AK4686" s="150"/>
      <c r="AL4686" s="150">
        <v>528.0057373046875</v>
      </c>
      <c r="AM4686" s="150">
        <v>484.73046875</v>
      </c>
      <c r="AN4686" s="150">
        <v>43.275287628173828</v>
      </c>
      <c r="AO4686" s="5" t="s">
        <v>5800</v>
      </c>
    </row>
    <row r="4687" spans="1:41" ht="14.25" x14ac:dyDescent="0.45">
      <c r="A4687" s="150">
        <v>2021</v>
      </c>
      <c r="B4687" s="5" t="s">
        <v>6344</v>
      </c>
      <c r="C4687" s="5" t="s">
        <v>4979</v>
      </c>
      <c r="D4687" s="5" t="s">
        <v>84</v>
      </c>
      <c r="E4687" s="5" t="s">
        <v>95</v>
      </c>
      <c r="F4687" s="5" t="s">
        <v>236</v>
      </c>
      <c r="G4687" s="5" t="s">
        <v>87</v>
      </c>
      <c r="H4687" s="5" t="s">
        <v>131</v>
      </c>
      <c r="I4687" s="150">
        <v>307.2277712603294</v>
      </c>
      <c r="J4687" s="150"/>
      <c r="K4687" s="150"/>
      <c r="L4687" s="150"/>
      <c r="M4687" s="150">
        <v>0</v>
      </c>
      <c r="N4687" s="150">
        <v>0</v>
      </c>
      <c r="O4687" s="150">
        <v>0</v>
      </c>
      <c r="P4687" s="150"/>
      <c r="Q4687" s="150">
        <v>0</v>
      </c>
      <c r="R4687" s="150"/>
      <c r="S4687" s="150"/>
      <c r="T4687" s="150"/>
      <c r="U4687" s="150"/>
      <c r="V4687" s="150">
        <v>49.156443401652702</v>
      </c>
      <c r="W4687" s="150"/>
      <c r="X4687" s="150">
        <v>0</v>
      </c>
      <c r="Y4687" s="150">
        <v>1843.3666275619762</v>
      </c>
      <c r="Z4687" s="150"/>
      <c r="AA4687" s="150">
        <v>0</v>
      </c>
      <c r="AB4687" s="150"/>
      <c r="AC4687" s="150"/>
      <c r="AD4687" s="150">
        <v>0</v>
      </c>
      <c r="AE4687" s="150"/>
      <c r="AF4687" s="150">
        <v>0</v>
      </c>
      <c r="AG4687" s="150"/>
      <c r="AH4687" s="150"/>
      <c r="AI4687" s="150">
        <v>0</v>
      </c>
      <c r="AJ4687" s="150"/>
      <c r="AK4687" s="150"/>
      <c r="AL4687" s="150">
        <v>2199.750732421875</v>
      </c>
      <c r="AM4687" s="150">
        <v>2199.750732421875</v>
      </c>
      <c r="AN4687" s="150">
        <v>0</v>
      </c>
      <c r="AO4687" s="5" t="s">
        <v>6770</v>
      </c>
    </row>
    <row r="4688" spans="1:41" ht="14.25" x14ac:dyDescent="0.45">
      <c r="A4688" s="150">
        <v>2021</v>
      </c>
      <c r="B4688" s="5" t="s">
        <v>7352</v>
      </c>
      <c r="C4688" s="5" t="s">
        <v>4979</v>
      </c>
      <c r="D4688" s="5" t="s">
        <v>84</v>
      </c>
      <c r="E4688" s="5" t="s">
        <v>95</v>
      </c>
      <c r="F4688" s="5" t="s">
        <v>236</v>
      </c>
      <c r="G4688" s="5" t="s">
        <v>87</v>
      </c>
      <c r="H4688" s="5" t="s">
        <v>131</v>
      </c>
      <c r="I4688" s="150">
        <v>300</v>
      </c>
      <c r="J4688" s="150">
        <v>0</v>
      </c>
      <c r="K4688" s="150"/>
      <c r="L4688" s="150"/>
      <c r="M4688" s="150">
        <v>0</v>
      </c>
      <c r="N4688" s="150">
        <v>0</v>
      </c>
      <c r="O4688" s="150">
        <v>0</v>
      </c>
      <c r="P4688" s="150"/>
      <c r="Q4688" s="150">
        <v>0</v>
      </c>
      <c r="R4688" s="150"/>
      <c r="S4688" s="150"/>
      <c r="T4688" s="150">
        <v>0</v>
      </c>
      <c r="U4688" s="150"/>
      <c r="V4688" s="150">
        <v>50</v>
      </c>
      <c r="W4688" s="150"/>
      <c r="X4688" s="150">
        <v>0</v>
      </c>
      <c r="Y4688" s="150">
        <v>0</v>
      </c>
      <c r="Z4688" s="150"/>
      <c r="AA4688" s="150">
        <v>0</v>
      </c>
      <c r="AB4688" s="150"/>
      <c r="AC4688" s="150">
        <v>0</v>
      </c>
      <c r="AD4688" s="150">
        <v>0</v>
      </c>
      <c r="AE4688" s="150"/>
      <c r="AF4688" s="150">
        <v>0</v>
      </c>
      <c r="AG4688" s="150"/>
      <c r="AH4688" s="150"/>
      <c r="AI4688" s="150">
        <v>0</v>
      </c>
      <c r="AJ4688" s="150"/>
      <c r="AK4688" s="150"/>
      <c r="AL4688" s="150">
        <v>350</v>
      </c>
      <c r="AM4688" s="150">
        <v>350</v>
      </c>
      <c r="AN4688" s="150">
        <v>0</v>
      </c>
      <c r="AO4688" s="5" t="s">
        <v>7691</v>
      </c>
    </row>
    <row r="4689" spans="1:41" ht="14.25" x14ac:dyDescent="0.45">
      <c r="A4689" s="150">
        <v>2021</v>
      </c>
      <c r="B4689" s="5" t="s">
        <v>6344</v>
      </c>
      <c r="C4689" s="5" t="s">
        <v>4979</v>
      </c>
      <c r="D4689" s="5" t="s">
        <v>84</v>
      </c>
      <c r="E4689" s="5" t="s">
        <v>95</v>
      </c>
      <c r="F4689" s="5" t="s">
        <v>188</v>
      </c>
      <c r="G4689" s="5" t="s">
        <v>87</v>
      </c>
      <c r="H4689" s="5" t="s">
        <v>131</v>
      </c>
      <c r="I4689" s="150">
        <v>307.2277712603294</v>
      </c>
      <c r="J4689" s="150">
        <v>441.90682407274835</v>
      </c>
      <c r="K4689" s="150"/>
      <c r="L4689" s="150"/>
      <c r="M4689" s="150">
        <v>2560.2314271694113</v>
      </c>
      <c r="N4689" s="150">
        <v>589.9674412160914</v>
      </c>
      <c r="O4689" s="150">
        <v>318.52289786145832</v>
      </c>
      <c r="P4689" s="150">
        <v>665.66017106404695</v>
      </c>
      <c r="Q4689" s="150">
        <v>0</v>
      </c>
      <c r="R4689" s="150"/>
      <c r="S4689" s="150"/>
      <c r="T4689" s="150">
        <v>0</v>
      </c>
      <c r="U4689" s="150">
        <v>0</v>
      </c>
      <c r="V4689" s="150">
        <v>1812.6438504359432</v>
      </c>
      <c r="W4689" s="150">
        <v>153.6138856301647</v>
      </c>
      <c r="X4689" s="150">
        <v>0</v>
      </c>
      <c r="Y4689" s="150">
        <v>5371.6727619726862</v>
      </c>
      <c r="Z4689" s="150">
        <v>118.07586214912342</v>
      </c>
      <c r="AA4689" s="150">
        <v>3653.9622928561839</v>
      </c>
      <c r="AB4689" s="150"/>
      <c r="AC4689" s="150">
        <v>71.686479960743526</v>
      </c>
      <c r="AD4689" s="150">
        <v>0</v>
      </c>
      <c r="AE4689" s="150"/>
      <c r="AF4689" s="150">
        <v>0</v>
      </c>
      <c r="AG4689" s="150">
        <v>9045.809678474965</v>
      </c>
      <c r="AH4689" s="150">
        <v>307.2277712603294</v>
      </c>
      <c r="AI4689" s="150">
        <v>0</v>
      </c>
      <c r="AJ4689" s="150">
        <v>614.45554252065881</v>
      </c>
      <c r="AK4689" s="150"/>
      <c r="AL4689" s="150">
        <v>26032.666015625</v>
      </c>
      <c r="AM4689" s="150">
        <v>22693.068359375</v>
      </c>
      <c r="AN4689" s="150">
        <v>3339.595947265625</v>
      </c>
      <c r="AO4689" s="5" t="s">
        <v>6771</v>
      </c>
    </row>
    <row r="4690" spans="1:41" ht="14.25" x14ac:dyDescent="0.45">
      <c r="A4690" s="150">
        <v>2021</v>
      </c>
      <c r="B4690" s="5" t="s">
        <v>4980</v>
      </c>
      <c r="C4690" s="5" t="s">
        <v>4979</v>
      </c>
      <c r="D4690" s="5" t="s">
        <v>84</v>
      </c>
      <c r="E4690" s="5" t="s">
        <v>95</v>
      </c>
      <c r="F4690" s="5" t="s">
        <v>188</v>
      </c>
      <c r="G4690" s="5" t="s">
        <v>87</v>
      </c>
      <c r="H4690" s="5" t="s">
        <v>131</v>
      </c>
      <c r="I4690" s="150">
        <v>316.0443419617165</v>
      </c>
      <c r="J4690" s="150">
        <v>333.98742298739057</v>
      </c>
      <c r="K4690" s="150"/>
      <c r="L4690" s="150"/>
      <c r="M4690" s="150">
        <v>0</v>
      </c>
      <c r="N4690" s="150">
        <v>601.89591445469034</v>
      </c>
      <c r="O4690" s="150">
        <v>327.66360684582503</v>
      </c>
      <c r="P4690" s="150">
        <v>484.60132434129861</v>
      </c>
      <c r="Q4690" s="150">
        <v>0</v>
      </c>
      <c r="R4690" s="150">
        <v>0</v>
      </c>
      <c r="S4690" s="150">
        <v>52.674056993619416</v>
      </c>
      <c r="T4690" s="150"/>
      <c r="U4690" s="150">
        <v>0</v>
      </c>
      <c r="V4690" s="150">
        <v>73.74367979106718</v>
      </c>
      <c r="W4690" s="150">
        <v>0</v>
      </c>
      <c r="X4690" s="150">
        <v>0</v>
      </c>
      <c r="Y4690" s="150">
        <v>3113.3193538392725</v>
      </c>
      <c r="Z4690" s="150">
        <v>0</v>
      </c>
      <c r="AA4690" s="150">
        <v>3137.2668345399725</v>
      </c>
      <c r="AB4690" s="150"/>
      <c r="AC4690" s="150">
        <v>142.16306590121931</v>
      </c>
      <c r="AD4690" s="150">
        <v>0</v>
      </c>
      <c r="AE4690" s="150">
        <v>0</v>
      </c>
      <c r="AF4690" s="150">
        <v>0</v>
      </c>
      <c r="AG4690" s="150">
        <v>17192.812202717378</v>
      </c>
      <c r="AH4690" s="150">
        <v>1053.4811398723882</v>
      </c>
      <c r="AI4690" s="150"/>
      <c r="AJ4690" s="150">
        <v>2001.6141657575379</v>
      </c>
      <c r="AK4690" s="150"/>
      <c r="AL4690" s="150">
        <v>28831.265625</v>
      </c>
      <c r="AM4690" s="150">
        <v>27397.447265625</v>
      </c>
      <c r="AN4690" s="150">
        <v>1433.8187255859375</v>
      </c>
      <c r="AO4690" s="5" t="s">
        <v>5802</v>
      </c>
    </row>
    <row r="4691" spans="1:41" ht="14.25" x14ac:dyDescent="0.45">
      <c r="A4691" s="150">
        <v>2021</v>
      </c>
      <c r="B4691" s="5" t="s">
        <v>582</v>
      </c>
      <c r="C4691" s="5" t="s">
        <v>4979</v>
      </c>
      <c r="D4691" s="5" t="s">
        <v>84</v>
      </c>
      <c r="E4691" s="5" t="s">
        <v>95</v>
      </c>
      <c r="F4691" s="5" t="s">
        <v>188</v>
      </c>
      <c r="G4691" s="5" t="s">
        <v>87</v>
      </c>
      <c r="H4691" s="5" t="s">
        <v>131</v>
      </c>
      <c r="I4691" s="150">
        <v>334.94037784003734</v>
      </c>
      <c r="J4691" s="150">
        <v>0</v>
      </c>
      <c r="K4691" s="150"/>
      <c r="L4691" s="150">
        <v>0</v>
      </c>
      <c r="M4691" s="150">
        <v>3879.7260433137662</v>
      </c>
      <c r="N4691" s="150">
        <v>1048.4750294319304</v>
      </c>
      <c r="O4691" s="150">
        <v>323.77569857870282</v>
      </c>
      <c r="P4691" s="150">
        <v>228.23060639605373</v>
      </c>
      <c r="Q4691" s="150">
        <v>0</v>
      </c>
      <c r="R4691" s="150"/>
      <c r="S4691" s="150">
        <v>842.93328423076071</v>
      </c>
      <c r="T4691" s="150">
        <v>0</v>
      </c>
      <c r="U4691" s="150">
        <v>0</v>
      </c>
      <c r="V4691" s="150">
        <v>46.891652897605233</v>
      </c>
      <c r="W4691" s="150">
        <v>0</v>
      </c>
      <c r="X4691" s="150">
        <v>62.67307133986592</v>
      </c>
      <c r="Y4691" s="150">
        <v>3070.2867968670093</v>
      </c>
      <c r="Z4691" s="150">
        <v>0</v>
      </c>
      <c r="AA4691" s="150">
        <v>7605.9925361231499</v>
      </c>
      <c r="AB4691" s="150"/>
      <c r="AC4691" s="150">
        <v>118.98756922767328</v>
      </c>
      <c r="AD4691" s="150">
        <v>0</v>
      </c>
      <c r="AE4691" s="150">
        <v>0</v>
      </c>
      <c r="AF4691" s="150">
        <v>987.2652387692425</v>
      </c>
      <c r="AG4691" s="150">
        <v>7348.5918898104201</v>
      </c>
      <c r="AH4691" s="150">
        <v>558.23396306672896</v>
      </c>
      <c r="AI4691" s="150"/>
      <c r="AJ4691" s="150">
        <v>2076.6303426082318</v>
      </c>
      <c r="AK4691" s="150"/>
      <c r="AL4691" s="150">
        <v>28533.63671875</v>
      </c>
      <c r="AM4691" s="150">
        <v>22866.29296875</v>
      </c>
      <c r="AN4691" s="150">
        <v>5667.341796875</v>
      </c>
      <c r="AO4691" s="5" t="s">
        <v>5801</v>
      </c>
    </row>
    <row r="4692" spans="1:41" ht="14.25" x14ac:dyDescent="0.45">
      <c r="A4692" s="150">
        <v>2021</v>
      </c>
      <c r="B4692" s="5" t="s">
        <v>4024</v>
      </c>
      <c r="C4692" s="5" t="s">
        <v>4979</v>
      </c>
      <c r="D4692" s="5" t="s">
        <v>84</v>
      </c>
      <c r="E4692" s="5" t="s">
        <v>95</v>
      </c>
      <c r="F4692" s="5" t="s">
        <v>188</v>
      </c>
      <c r="G4692" s="5" t="s">
        <v>87</v>
      </c>
      <c r="H4692" s="5" t="s">
        <v>131</v>
      </c>
      <c r="I4692" s="150">
        <v>324.56464428608888</v>
      </c>
      <c r="J4692" s="150">
        <v>0</v>
      </c>
      <c r="K4692" s="150"/>
      <c r="L4692" s="150"/>
      <c r="M4692" s="150">
        <v>216.37642952405923</v>
      </c>
      <c r="N4692" s="150">
        <v>614.26815802743386</v>
      </c>
      <c r="O4692" s="150">
        <v>338.62911220515269</v>
      </c>
      <c r="P4692" s="150">
        <v>221.1605123808362</v>
      </c>
      <c r="Q4692" s="150">
        <v>0</v>
      </c>
      <c r="R4692" s="150">
        <v>0</v>
      </c>
      <c r="S4692" s="150">
        <v>419.77027327667491</v>
      </c>
      <c r="T4692" s="150"/>
      <c r="U4692" s="150">
        <v>0</v>
      </c>
      <c r="V4692" s="150">
        <v>75.731750333420734</v>
      </c>
      <c r="W4692" s="150">
        <v>0</v>
      </c>
      <c r="X4692" s="150">
        <v>0</v>
      </c>
      <c r="Y4692" s="150">
        <v>805.9381081622513</v>
      </c>
      <c r="Z4692" s="150">
        <v>0</v>
      </c>
      <c r="AA4692" s="150">
        <v>4080.8594608237572</v>
      </c>
      <c r="AB4692" s="150"/>
      <c r="AC4692" s="150">
        <v>121.06666937676472</v>
      </c>
      <c r="AD4692" s="150">
        <v>0</v>
      </c>
      <c r="AE4692" s="150"/>
      <c r="AF4692" s="150">
        <v>0</v>
      </c>
      <c r="AG4692" s="150">
        <v>10393.641792188186</v>
      </c>
      <c r="AH4692" s="150">
        <v>1081.8821476202961</v>
      </c>
      <c r="AI4692" s="150"/>
      <c r="AJ4692" s="150">
        <v>1081.8821476202961</v>
      </c>
      <c r="AK4692" s="150"/>
      <c r="AL4692" s="150">
        <v>19775.7734375</v>
      </c>
      <c r="AM4692" s="150">
        <v>17719.11328125</v>
      </c>
      <c r="AN4692" s="150">
        <v>2056.657958984375</v>
      </c>
      <c r="AO4692" s="5" t="s">
        <v>5803</v>
      </c>
    </row>
    <row r="4693" spans="1:41" ht="14.25" x14ac:dyDescent="0.45">
      <c r="A4693" s="150">
        <v>2021</v>
      </c>
      <c r="B4693" s="5" t="s">
        <v>7352</v>
      </c>
      <c r="C4693" s="5" t="s">
        <v>4979</v>
      </c>
      <c r="D4693" s="5" t="s">
        <v>84</v>
      </c>
      <c r="E4693" s="5" t="s">
        <v>95</v>
      </c>
      <c r="F4693" s="5" t="s">
        <v>188</v>
      </c>
      <c r="G4693" s="5" t="s">
        <v>87</v>
      </c>
      <c r="H4693" s="5" t="s">
        <v>131</v>
      </c>
      <c r="I4693" s="150">
        <v>294.11764705882348</v>
      </c>
      <c r="J4693" s="150">
        <v>871.73100000000011</v>
      </c>
      <c r="K4693" s="150"/>
      <c r="L4693" s="150"/>
      <c r="M4693" s="150">
        <v>600</v>
      </c>
      <c r="N4693" s="150">
        <v>734.66484765625</v>
      </c>
      <c r="O4693" s="150">
        <v>160</v>
      </c>
      <c r="P4693" s="150">
        <v>1450</v>
      </c>
      <c r="Q4693" s="150">
        <v>0</v>
      </c>
      <c r="R4693" s="150">
        <v>0</v>
      </c>
      <c r="S4693" s="150">
        <v>343.38</v>
      </c>
      <c r="T4693" s="150">
        <v>0</v>
      </c>
      <c r="U4693" s="150">
        <v>45</v>
      </c>
      <c r="V4693" s="150">
        <v>0</v>
      </c>
      <c r="W4693" s="150"/>
      <c r="X4693" s="150">
        <v>0</v>
      </c>
      <c r="Y4693" s="150">
        <v>2024.6261833220251</v>
      </c>
      <c r="Z4693" s="150">
        <v>241.1591285565145</v>
      </c>
      <c r="AA4693" s="150">
        <v>4470</v>
      </c>
      <c r="AB4693" s="150"/>
      <c r="AC4693" s="150">
        <v>0</v>
      </c>
      <c r="AD4693" s="150">
        <v>335.43874980043898</v>
      </c>
      <c r="AE4693" s="150">
        <v>0</v>
      </c>
      <c r="AF4693" s="150">
        <v>0</v>
      </c>
      <c r="AG4693" s="150">
        <v>11604</v>
      </c>
      <c r="AH4693" s="150">
        <v>984.61290999999994</v>
      </c>
      <c r="AI4693" s="150">
        <v>1536</v>
      </c>
      <c r="AJ4693" s="150">
        <v>320</v>
      </c>
      <c r="AK4693" s="150"/>
      <c r="AL4693" s="150">
        <v>26014.73046875</v>
      </c>
      <c r="AM4693" s="150">
        <v>22055.298828125</v>
      </c>
      <c r="AN4693" s="150">
        <v>3959.431640625</v>
      </c>
      <c r="AO4693" s="5" t="s">
        <v>7692</v>
      </c>
    </row>
    <row r="4694" spans="1:41" ht="14.25" x14ac:dyDescent="0.45">
      <c r="A4694" s="150">
        <v>2021</v>
      </c>
      <c r="B4694" s="5" t="s">
        <v>7352</v>
      </c>
      <c r="C4694" s="5" t="s">
        <v>4979</v>
      </c>
      <c r="D4694" s="5" t="s">
        <v>84</v>
      </c>
      <c r="E4694" s="5" t="s">
        <v>95</v>
      </c>
      <c r="F4694" s="5" t="s">
        <v>191</v>
      </c>
      <c r="G4694" s="5" t="s">
        <v>87</v>
      </c>
      <c r="H4694" s="5" t="s">
        <v>131</v>
      </c>
      <c r="I4694" s="150">
        <v>563.72549019607845</v>
      </c>
      <c r="J4694" s="150">
        <v>1191.365700000001</v>
      </c>
      <c r="K4694" s="150"/>
      <c r="L4694" s="150"/>
      <c r="M4694" s="150">
        <v>0</v>
      </c>
      <c r="N4694" s="150">
        <v>383.8641513671875</v>
      </c>
      <c r="O4694" s="150">
        <v>154.67320000000001</v>
      </c>
      <c r="P4694" s="150">
        <v>0</v>
      </c>
      <c r="Q4694" s="150">
        <v>0</v>
      </c>
      <c r="R4694" s="150">
        <v>268.7484</v>
      </c>
      <c r="S4694" s="150"/>
      <c r="T4694" s="150">
        <v>0</v>
      </c>
      <c r="U4694" s="150">
        <v>0</v>
      </c>
      <c r="V4694" s="150">
        <v>200</v>
      </c>
      <c r="W4694" s="150">
        <v>269</v>
      </c>
      <c r="X4694" s="150">
        <v>0</v>
      </c>
      <c r="Y4694" s="150">
        <v>0</v>
      </c>
      <c r="Z4694" s="150">
        <v>5.0819999999999999</v>
      </c>
      <c r="AA4694" s="150">
        <v>4958</v>
      </c>
      <c r="AB4694" s="150"/>
      <c r="AC4694" s="150">
        <v>647.6635514018692</v>
      </c>
      <c r="AD4694" s="150">
        <v>449.79043725054868</v>
      </c>
      <c r="AE4694" s="150">
        <v>313.84280000000001</v>
      </c>
      <c r="AF4694" s="150">
        <v>0</v>
      </c>
      <c r="AG4694" s="150">
        <v>1586</v>
      </c>
      <c r="AH4694" s="150">
        <v>0</v>
      </c>
      <c r="AI4694" s="150"/>
      <c r="AJ4694" s="150">
        <v>0</v>
      </c>
      <c r="AK4694" s="150"/>
      <c r="AL4694" s="150">
        <v>10991.7548828125</v>
      </c>
      <c r="AM4694" s="150">
        <v>10118.2919921875</v>
      </c>
      <c r="AN4694" s="150">
        <v>873.46368408203125</v>
      </c>
      <c r="AO4694" s="5" t="s">
        <v>7693</v>
      </c>
    </row>
    <row r="4695" spans="1:41" ht="14.25" x14ac:dyDescent="0.45">
      <c r="A4695" s="150">
        <v>2021</v>
      </c>
      <c r="B4695" s="5" t="s">
        <v>6344</v>
      </c>
      <c r="C4695" s="5" t="s">
        <v>4979</v>
      </c>
      <c r="D4695" s="5" t="s">
        <v>84</v>
      </c>
      <c r="E4695" s="5" t="s">
        <v>95</v>
      </c>
      <c r="F4695" s="5" t="s">
        <v>191</v>
      </c>
      <c r="G4695" s="5" t="s">
        <v>87</v>
      </c>
      <c r="H4695" s="5" t="s">
        <v>131</v>
      </c>
      <c r="I4695" s="150">
        <v>0</v>
      </c>
      <c r="J4695" s="150">
        <v>112.92685001082452</v>
      </c>
      <c r="K4695" s="150"/>
      <c r="L4695" s="150"/>
      <c r="M4695" s="150">
        <v>2713.8453127995763</v>
      </c>
      <c r="N4695" s="150">
        <v>14.864703666145603</v>
      </c>
      <c r="O4695" s="150">
        <v>158.39967503234394</v>
      </c>
      <c r="P4695" s="150">
        <v>0</v>
      </c>
      <c r="Q4695" s="150">
        <v>0</v>
      </c>
      <c r="R4695" s="150">
        <v>0</v>
      </c>
      <c r="S4695" s="150"/>
      <c r="T4695" s="150">
        <v>0</v>
      </c>
      <c r="U4695" s="150">
        <v>0</v>
      </c>
      <c r="V4695" s="150">
        <v>358.4323998037176</v>
      </c>
      <c r="W4695" s="150">
        <v>512.0462854338823</v>
      </c>
      <c r="X4695" s="150">
        <v>76.806942815082351</v>
      </c>
      <c r="Y4695" s="150">
        <v>183.51738869950341</v>
      </c>
      <c r="Z4695" s="150">
        <v>10.43269088660651</v>
      </c>
      <c r="AA4695" s="150">
        <v>4053.3583954946121</v>
      </c>
      <c r="AB4695" s="150"/>
      <c r="AC4695" s="150">
        <v>1689.7527419318117</v>
      </c>
      <c r="AD4695" s="150">
        <v>25.233640946181719</v>
      </c>
      <c r="AE4695" s="150">
        <v>266.75460876706444</v>
      </c>
      <c r="AF4695" s="150">
        <v>0</v>
      </c>
      <c r="AG4695" s="150">
        <v>2369.7502089880072</v>
      </c>
      <c r="AH4695" s="150"/>
      <c r="AI4695" s="150"/>
      <c r="AJ4695" s="150">
        <v>0</v>
      </c>
      <c r="AK4695" s="150"/>
      <c r="AL4695" s="150">
        <v>12546.1220703125</v>
      </c>
      <c r="AM4695" s="150">
        <v>9059.7900390625</v>
      </c>
      <c r="AN4695" s="150">
        <v>3486.331787109375</v>
      </c>
      <c r="AO4695" s="5" t="s">
        <v>6772</v>
      </c>
    </row>
    <row r="4696" spans="1:41" ht="14.25" x14ac:dyDescent="0.45">
      <c r="A4696" s="150">
        <v>2021</v>
      </c>
      <c r="B4696" s="5" t="s">
        <v>4980</v>
      </c>
      <c r="C4696" s="5" t="s">
        <v>4979</v>
      </c>
      <c r="D4696" s="5" t="s">
        <v>84</v>
      </c>
      <c r="E4696" s="5" t="s">
        <v>95</v>
      </c>
      <c r="F4696" s="5" t="s">
        <v>191</v>
      </c>
      <c r="G4696" s="5" t="s">
        <v>87</v>
      </c>
      <c r="H4696" s="5" t="s">
        <v>131</v>
      </c>
      <c r="I4696" s="150">
        <v>158.02217098085825</v>
      </c>
      <c r="J4696" s="150">
        <v>52.674056993619416</v>
      </c>
      <c r="K4696" s="150"/>
      <c r="L4696" s="150"/>
      <c r="M4696" s="150">
        <v>3007.6886543356686</v>
      </c>
      <c r="N4696" s="150">
        <v>446.85509509967096</v>
      </c>
      <c r="O4696" s="150">
        <v>162.94529904370989</v>
      </c>
      <c r="P4696" s="150">
        <v>0</v>
      </c>
      <c r="Q4696" s="150">
        <v>0</v>
      </c>
      <c r="R4696" s="150">
        <v>0</v>
      </c>
      <c r="S4696" s="150">
        <v>447.72948444576502</v>
      </c>
      <c r="T4696" s="150"/>
      <c r="U4696" s="150">
        <v>0</v>
      </c>
      <c r="V4696" s="150">
        <v>2707.446529472038</v>
      </c>
      <c r="W4696" s="150">
        <v>126.4177367846866</v>
      </c>
      <c r="X4696" s="150">
        <v>0</v>
      </c>
      <c r="Y4696" s="150">
        <v>188.78382026513196</v>
      </c>
      <c r="Z4696" s="150">
        <v>12.776285352990232</v>
      </c>
      <c r="AA4696" s="150">
        <v>3499.664346656074</v>
      </c>
      <c r="AB4696" s="150"/>
      <c r="AC4696" s="150">
        <v>316.0443419617165</v>
      </c>
      <c r="AD4696" s="150">
        <v>562.94974912512532</v>
      </c>
      <c r="AE4696" s="150">
        <v>469.85258838308522</v>
      </c>
      <c r="AF4696" s="150">
        <v>0</v>
      </c>
      <c r="AG4696" s="150">
        <v>994.48619603953455</v>
      </c>
      <c r="AH4696" s="150">
        <v>348.70225729776053</v>
      </c>
      <c r="AI4696" s="150"/>
      <c r="AJ4696" s="150">
        <v>0</v>
      </c>
      <c r="AK4696" s="150"/>
      <c r="AL4696" s="150">
        <v>13503.0380859375</v>
      </c>
      <c r="AM4696" s="150">
        <v>8846.60546875</v>
      </c>
      <c r="AN4696" s="150">
        <v>4656.43310546875</v>
      </c>
      <c r="AO4696" s="5" t="s">
        <v>5805</v>
      </c>
    </row>
    <row r="4697" spans="1:41" ht="14.25" x14ac:dyDescent="0.45">
      <c r="A4697" s="150">
        <v>2021</v>
      </c>
      <c r="B4697" s="5" t="s">
        <v>4024</v>
      </c>
      <c r="C4697" s="5" t="s">
        <v>4979</v>
      </c>
      <c r="D4697" s="5" t="s">
        <v>84</v>
      </c>
      <c r="E4697" s="5" t="s">
        <v>95</v>
      </c>
      <c r="F4697" s="5" t="s">
        <v>191</v>
      </c>
      <c r="G4697" s="5" t="s">
        <v>87</v>
      </c>
      <c r="H4697" s="5" t="s">
        <v>131</v>
      </c>
      <c r="I4697" s="150">
        <v>0</v>
      </c>
      <c r="J4697" s="150">
        <v>486.84696642913326</v>
      </c>
      <c r="K4697" s="150"/>
      <c r="L4697" s="150">
        <v>0</v>
      </c>
      <c r="M4697" s="150">
        <v>5934.1235796973242</v>
      </c>
      <c r="N4697" s="150">
        <v>397.03181603145941</v>
      </c>
      <c r="O4697" s="150">
        <v>156.87291140494295</v>
      </c>
      <c r="P4697" s="150">
        <v>0</v>
      </c>
      <c r="Q4697" s="150">
        <v>0</v>
      </c>
      <c r="R4697" s="150">
        <v>0</v>
      </c>
      <c r="S4697" s="150">
        <v>419.77027327667491</v>
      </c>
      <c r="T4697" s="150"/>
      <c r="U4697" s="150">
        <v>0</v>
      </c>
      <c r="V4697" s="150">
        <v>2347.6842603360428</v>
      </c>
      <c r="W4697" s="150">
        <v>129.82585771443553</v>
      </c>
      <c r="X4697" s="150">
        <v>247.01780788535012</v>
      </c>
      <c r="Y4697" s="150">
        <v>84.924829075786192</v>
      </c>
      <c r="Z4697" s="150">
        <v>135.23526845253701</v>
      </c>
      <c r="AA4697" s="150">
        <v>4527.6767877909397</v>
      </c>
      <c r="AB4697" s="150"/>
      <c r="AC4697" s="150">
        <v>119.27750677513765</v>
      </c>
      <c r="AD4697" s="150">
        <v>375.87553237958878</v>
      </c>
      <c r="AE4697" s="150">
        <v>1357.7620952634718</v>
      </c>
      <c r="AF4697" s="150">
        <v>285.61688697175816</v>
      </c>
      <c r="AG4697" s="150">
        <v>0</v>
      </c>
      <c r="AH4697" s="150">
        <v>358.10299086231805</v>
      </c>
      <c r="AI4697" s="150"/>
      <c r="AJ4697" s="150">
        <v>0</v>
      </c>
      <c r="AK4697" s="150"/>
      <c r="AL4697" s="150">
        <v>17363.646484375</v>
      </c>
      <c r="AM4697" s="150">
        <v>9742.056640625</v>
      </c>
      <c r="AN4697" s="150">
        <v>7621.5888671875</v>
      </c>
      <c r="AO4697" s="5" t="s">
        <v>5804</v>
      </c>
    </row>
    <row r="4698" spans="1:41" ht="14.25" x14ac:dyDescent="0.45">
      <c r="A4698" s="150">
        <v>2021</v>
      </c>
      <c r="B4698" s="5" t="s">
        <v>582</v>
      </c>
      <c r="C4698" s="5" t="s">
        <v>4979</v>
      </c>
      <c r="D4698" s="5" t="s">
        <v>84</v>
      </c>
      <c r="E4698" s="5" t="s">
        <v>95</v>
      </c>
      <c r="F4698" s="5" t="s">
        <v>191</v>
      </c>
      <c r="G4698" s="5" t="s">
        <v>87</v>
      </c>
      <c r="H4698" s="5" t="s">
        <v>131</v>
      </c>
      <c r="I4698" s="150">
        <v>0</v>
      </c>
      <c r="J4698" s="150">
        <v>0</v>
      </c>
      <c r="K4698" s="150"/>
      <c r="L4698" s="150">
        <v>279.11698153336448</v>
      </c>
      <c r="M4698" s="150">
        <v>2902.8166079469906</v>
      </c>
      <c r="N4698" s="150">
        <v>460.65466632266475</v>
      </c>
      <c r="O4698" s="150">
        <v>161.88784928935141</v>
      </c>
      <c r="P4698" s="150">
        <v>0</v>
      </c>
      <c r="Q4698" s="150">
        <v>0</v>
      </c>
      <c r="R4698" s="150"/>
      <c r="S4698" s="150">
        <v>842.93328423076071</v>
      </c>
      <c r="T4698" s="150">
        <v>0</v>
      </c>
      <c r="U4698" s="150">
        <v>0</v>
      </c>
      <c r="V4698" s="150">
        <v>1453.6412398257621</v>
      </c>
      <c r="W4698" s="150">
        <v>133.97615113601495</v>
      </c>
      <c r="X4698" s="150">
        <v>192.13168578833685</v>
      </c>
      <c r="Y4698" s="150">
        <v>301.44634005603365</v>
      </c>
      <c r="Z4698" s="150">
        <v>126.75502136522552</v>
      </c>
      <c r="AA4698" s="150">
        <v>7994.8213468584954</v>
      </c>
      <c r="AB4698" s="150"/>
      <c r="AC4698" s="150">
        <v>687.74815013595162</v>
      </c>
      <c r="AD4698" s="150">
        <v>248.64844901771053</v>
      </c>
      <c r="AE4698" s="150">
        <v>1421.0046494090291</v>
      </c>
      <c r="AF4698" s="150">
        <v>630.48126634273399</v>
      </c>
      <c r="AG4698" s="150">
        <v>0</v>
      </c>
      <c r="AH4698" s="150">
        <v>358.11633166173505</v>
      </c>
      <c r="AI4698" s="150"/>
      <c r="AJ4698" s="150">
        <v>0</v>
      </c>
      <c r="AK4698" s="150"/>
      <c r="AL4698" s="150">
        <v>18196.1796875</v>
      </c>
      <c r="AM4698" s="150">
        <v>13355.669921875</v>
      </c>
      <c r="AN4698" s="150">
        <v>4840.51025390625</v>
      </c>
      <c r="AO4698" s="5" t="s">
        <v>5806</v>
      </c>
    </row>
    <row r="4699" spans="1:41" ht="14.25" x14ac:dyDescent="0.45">
      <c r="A4699" s="150">
        <v>2021</v>
      </c>
      <c r="B4699" s="5" t="s">
        <v>4024</v>
      </c>
      <c r="C4699" s="5" t="s">
        <v>4979</v>
      </c>
      <c r="D4699" s="5" t="s">
        <v>84</v>
      </c>
      <c r="E4699" s="5" t="s">
        <v>95</v>
      </c>
      <c r="F4699" s="5" t="s">
        <v>194</v>
      </c>
      <c r="G4699" s="5" t="s">
        <v>87</v>
      </c>
      <c r="H4699" s="5" t="s">
        <v>131</v>
      </c>
      <c r="I4699" s="150">
        <v>194.73878657165332</v>
      </c>
      <c r="J4699" s="150">
        <v>216.37642952405923</v>
      </c>
      <c r="K4699" s="150"/>
      <c r="L4699" s="150"/>
      <c r="M4699" s="150">
        <v>476.02814495293029</v>
      </c>
      <c r="N4699" s="150">
        <v>2003.9718565823341</v>
      </c>
      <c r="O4699" s="150">
        <v>275.87994764317551</v>
      </c>
      <c r="P4699" s="150">
        <v>0</v>
      </c>
      <c r="Q4699" s="150">
        <v>0</v>
      </c>
      <c r="R4699" s="150">
        <v>0</v>
      </c>
      <c r="S4699" s="150">
        <v>0</v>
      </c>
      <c r="T4699" s="150"/>
      <c r="U4699" s="150">
        <v>16.228232214304441</v>
      </c>
      <c r="V4699" s="150">
        <v>173.10114361924738</v>
      </c>
      <c r="W4699" s="150">
        <v>86.55057180962369</v>
      </c>
      <c r="X4699" s="150">
        <v>61.94622607658291</v>
      </c>
      <c r="Y4699" s="150">
        <v>0</v>
      </c>
      <c r="Z4699" s="150">
        <v>0</v>
      </c>
      <c r="AA4699" s="150">
        <v>1617.4138106923428</v>
      </c>
      <c r="AB4699" s="150">
        <v>146.94772458267434</v>
      </c>
      <c r="AC4699" s="150">
        <v>101.69601309530384</v>
      </c>
      <c r="AD4699" s="150">
        <v>0</v>
      </c>
      <c r="AE4699" s="150"/>
      <c r="AF4699" s="150">
        <v>930.1589952380258</v>
      </c>
      <c r="AG4699" s="150">
        <v>0</v>
      </c>
      <c r="AH4699" s="150">
        <v>0</v>
      </c>
      <c r="AI4699" s="150">
        <v>278.0437119384161</v>
      </c>
      <c r="AJ4699" s="150">
        <v>0</v>
      </c>
      <c r="AK4699" s="150">
        <v>245.58724750980724</v>
      </c>
      <c r="AL4699" s="150">
        <v>6824.6689453125</v>
      </c>
      <c r="AM4699" s="150">
        <v>5253.68505859375</v>
      </c>
      <c r="AN4699" s="150">
        <v>1570.983642578125</v>
      </c>
      <c r="AO4699" s="5" t="s">
        <v>5807</v>
      </c>
    </row>
    <row r="4700" spans="1:41" ht="14.25" x14ac:dyDescent="0.45">
      <c r="A4700" s="150">
        <v>2021</v>
      </c>
      <c r="B4700" s="5" t="s">
        <v>6344</v>
      </c>
      <c r="C4700" s="5" t="s">
        <v>4979</v>
      </c>
      <c r="D4700" s="5" t="s">
        <v>84</v>
      </c>
      <c r="E4700" s="5" t="s">
        <v>95</v>
      </c>
      <c r="F4700" s="5" t="s">
        <v>194</v>
      </c>
      <c r="G4700" s="5" t="s">
        <v>87</v>
      </c>
      <c r="H4700" s="5" t="s">
        <v>131</v>
      </c>
      <c r="I4700" s="150">
        <v>122.89110850413175</v>
      </c>
      <c r="J4700" s="150">
        <v>1266.6785949623497</v>
      </c>
      <c r="K4700" s="150"/>
      <c r="L4700" s="150">
        <v>66.566017106404701</v>
      </c>
      <c r="M4700" s="150">
        <v>409.63702834710585</v>
      </c>
      <c r="N4700" s="150">
        <v>1558.5271581739046</v>
      </c>
      <c r="O4700" s="150">
        <v>260.77210575027209</v>
      </c>
      <c r="P4700" s="150">
        <v>0</v>
      </c>
      <c r="Q4700" s="150">
        <v>0</v>
      </c>
      <c r="R4700" s="150"/>
      <c r="S4700" s="150">
        <v>204.81851417355293</v>
      </c>
      <c r="T4700" s="150">
        <v>0</v>
      </c>
      <c r="U4700" s="150">
        <v>51.204628543388232</v>
      </c>
      <c r="V4700" s="150">
        <v>245.7822170082635</v>
      </c>
      <c r="W4700" s="150">
        <v>81.927405669421162</v>
      </c>
      <c r="X4700" s="150">
        <v>51.204628543388232</v>
      </c>
      <c r="Y4700" s="150">
        <v>11.879473822066069</v>
      </c>
      <c r="Z4700" s="150">
        <v>0</v>
      </c>
      <c r="AA4700" s="150">
        <v>2703.6043870908984</v>
      </c>
      <c r="AB4700" s="150">
        <v>31.746869696900703</v>
      </c>
      <c r="AC4700" s="150">
        <v>0</v>
      </c>
      <c r="AD4700" s="150">
        <v>0</v>
      </c>
      <c r="AE4700" s="150"/>
      <c r="AF4700" s="150">
        <v>0</v>
      </c>
      <c r="AG4700" s="150">
        <v>0</v>
      </c>
      <c r="AH4700" s="150"/>
      <c r="AI4700" s="150">
        <v>219.15581016570164</v>
      </c>
      <c r="AJ4700" s="150">
        <v>0</v>
      </c>
      <c r="AK4700" s="150">
        <v>232.46901358698256</v>
      </c>
      <c r="AL4700" s="150">
        <v>7518.865234375</v>
      </c>
      <c r="AM4700" s="150">
        <v>6027.13330078125</v>
      </c>
      <c r="AN4700" s="150">
        <v>1491.7313232421875</v>
      </c>
      <c r="AO4700" s="5" t="s">
        <v>6773</v>
      </c>
    </row>
    <row r="4701" spans="1:41" ht="14.25" x14ac:dyDescent="0.45">
      <c r="A4701" s="150">
        <v>2021</v>
      </c>
      <c r="B4701" s="5" t="s">
        <v>4980</v>
      </c>
      <c r="C4701" s="5" t="s">
        <v>4979</v>
      </c>
      <c r="D4701" s="5" t="s">
        <v>84</v>
      </c>
      <c r="E4701" s="5" t="s">
        <v>95</v>
      </c>
      <c r="F4701" s="5" t="s">
        <v>194</v>
      </c>
      <c r="G4701" s="5" t="s">
        <v>87</v>
      </c>
      <c r="H4701" s="5" t="s">
        <v>131</v>
      </c>
      <c r="I4701" s="150">
        <v>105.34811398723883</v>
      </c>
      <c r="J4701" s="150">
        <v>854.05018153409435</v>
      </c>
      <c r="K4701" s="150"/>
      <c r="L4701" s="150"/>
      <c r="M4701" s="150">
        <v>463.53170154385089</v>
      </c>
      <c r="N4701" s="150">
        <v>1590.0296192207943</v>
      </c>
      <c r="O4701" s="150">
        <v>268.25552984915902</v>
      </c>
      <c r="P4701" s="150">
        <v>0</v>
      </c>
      <c r="Q4701" s="150">
        <v>0</v>
      </c>
      <c r="R4701" s="150">
        <v>0</v>
      </c>
      <c r="S4701" s="150">
        <v>105.34811398723883</v>
      </c>
      <c r="T4701" s="150">
        <v>210.69622797447767</v>
      </c>
      <c r="U4701" s="150">
        <v>15.802217098085825</v>
      </c>
      <c r="V4701" s="150">
        <v>168.55698237958214</v>
      </c>
      <c r="W4701" s="150">
        <v>84.278491189791069</v>
      </c>
      <c r="X4701" s="150">
        <v>52.674056993619416</v>
      </c>
      <c r="Y4701" s="150">
        <v>12.220381222519704</v>
      </c>
      <c r="Z4701" s="150">
        <v>0</v>
      </c>
      <c r="AA4701" s="150">
        <v>2667.4142461568872</v>
      </c>
      <c r="AB4701" s="150">
        <v>228.60540735230828</v>
      </c>
      <c r="AC4701" s="150">
        <v>0</v>
      </c>
      <c r="AD4701" s="150">
        <v>216.51913427889431</v>
      </c>
      <c r="AE4701" s="150">
        <v>0</v>
      </c>
      <c r="AF4701" s="150">
        <v>0</v>
      </c>
      <c r="AG4701" s="150">
        <v>1987.9189109391968</v>
      </c>
      <c r="AH4701" s="150">
        <v>0</v>
      </c>
      <c r="AI4701" s="150">
        <v>270.7446529472038</v>
      </c>
      <c r="AJ4701" s="150">
        <v>0</v>
      </c>
      <c r="AK4701" s="150">
        <v>239.14021875103214</v>
      </c>
      <c r="AL4701" s="150">
        <v>9541.134765625</v>
      </c>
      <c r="AM4701" s="150">
        <v>7401.3408203125</v>
      </c>
      <c r="AN4701" s="150">
        <v>2139.79345703125</v>
      </c>
      <c r="AO4701" s="5" t="s">
        <v>5809</v>
      </c>
    </row>
    <row r="4702" spans="1:41" ht="14.25" x14ac:dyDescent="0.45">
      <c r="A4702" s="150">
        <v>2021</v>
      </c>
      <c r="B4702" s="5" t="s">
        <v>7352</v>
      </c>
      <c r="C4702" s="5" t="s">
        <v>4979</v>
      </c>
      <c r="D4702" s="5" t="s">
        <v>84</v>
      </c>
      <c r="E4702" s="5" t="s">
        <v>95</v>
      </c>
      <c r="F4702" s="5" t="s">
        <v>194</v>
      </c>
      <c r="G4702" s="5" t="s">
        <v>87</v>
      </c>
      <c r="H4702" s="5" t="s">
        <v>131</v>
      </c>
      <c r="I4702" s="150">
        <v>147.0588235294118</v>
      </c>
      <c r="J4702" s="150">
        <v>377.75009999999997</v>
      </c>
      <c r="K4702" s="150"/>
      <c r="L4702" s="150"/>
      <c r="M4702" s="150">
        <v>400</v>
      </c>
      <c r="N4702" s="150">
        <v>1824.459655761719</v>
      </c>
      <c r="O4702" s="150">
        <v>137.11274</v>
      </c>
      <c r="P4702" s="150">
        <v>0</v>
      </c>
      <c r="Q4702" s="150">
        <v>0</v>
      </c>
      <c r="R4702" s="150">
        <v>0</v>
      </c>
      <c r="S4702" s="150"/>
      <c r="T4702" s="150">
        <v>250</v>
      </c>
      <c r="U4702" s="150">
        <v>50</v>
      </c>
      <c r="V4702" s="150">
        <v>240</v>
      </c>
      <c r="W4702" s="150"/>
      <c r="X4702" s="150">
        <v>550</v>
      </c>
      <c r="Y4702" s="150">
        <v>0</v>
      </c>
      <c r="Z4702" s="150">
        <v>0</v>
      </c>
      <c r="AA4702" s="150">
        <v>2837</v>
      </c>
      <c r="AB4702" s="150">
        <v>32</v>
      </c>
      <c r="AC4702" s="150">
        <v>0</v>
      </c>
      <c r="AD4702" s="150">
        <v>553.4739371707243</v>
      </c>
      <c r="AE4702" s="150">
        <v>0</v>
      </c>
      <c r="AF4702" s="150">
        <v>0</v>
      </c>
      <c r="AG4702" s="150">
        <v>0</v>
      </c>
      <c r="AH4702" s="150">
        <v>0</v>
      </c>
      <c r="AI4702" s="150">
        <v>214</v>
      </c>
      <c r="AJ4702" s="150">
        <v>500</v>
      </c>
      <c r="AK4702" s="150">
        <v>240</v>
      </c>
      <c r="AL4702" s="150">
        <v>8352.85546875</v>
      </c>
      <c r="AM4702" s="150">
        <v>5976.2685546875</v>
      </c>
      <c r="AN4702" s="150">
        <v>2376.586669921875</v>
      </c>
      <c r="AO4702" s="5" t="s">
        <v>7694</v>
      </c>
    </row>
    <row r="4703" spans="1:41" ht="14.25" x14ac:dyDescent="0.45">
      <c r="A4703" s="150">
        <v>2021</v>
      </c>
      <c r="B4703" s="5" t="s">
        <v>582</v>
      </c>
      <c r="C4703" s="5" t="s">
        <v>4979</v>
      </c>
      <c r="D4703" s="5" t="s">
        <v>84</v>
      </c>
      <c r="E4703" s="5" t="s">
        <v>95</v>
      </c>
      <c r="F4703" s="5" t="s">
        <v>194</v>
      </c>
      <c r="G4703" s="5" t="s">
        <v>87</v>
      </c>
      <c r="H4703" s="5" t="s">
        <v>131</v>
      </c>
      <c r="I4703" s="150">
        <v>200.96422670402242</v>
      </c>
      <c r="J4703" s="150">
        <v>223.29358522669159</v>
      </c>
      <c r="K4703" s="150"/>
      <c r="L4703" s="150">
        <v>0</v>
      </c>
      <c r="M4703" s="150"/>
      <c r="N4703" s="150">
        <v>2221.1012922499012</v>
      </c>
      <c r="O4703" s="150">
        <v>284.69932116403174</v>
      </c>
      <c r="P4703" s="150">
        <v>0</v>
      </c>
      <c r="Q4703" s="150">
        <v>0</v>
      </c>
      <c r="R4703" s="150"/>
      <c r="S4703" s="150">
        <v>334.94037784003734</v>
      </c>
      <c r="T4703" s="150">
        <v>0</v>
      </c>
      <c r="U4703" s="150">
        <v>55.823396306672898</v>
      </c>
      <c r="V4703" s="150">
        <v>107.18092090881196</v>
      </c>
      <c r="W4703" s="150">
        <v>89.317434090676628</v>
      </c>
      <c r="X4703" s="150">
        <v>0</v>
      </c>
      <c r="Y4703" s="150">
        <v>18.979954744268785</v>
      </c>
      <c r="Z4703" s="150">
        <v>0</v>
      </c>
      <c r="AA4703" s="150">
        <v>3077.8452507481256</v>
      </c>
      <c r="AB4703" s="150">
        <v>151.83963795415028</v>
      </c>
      <c r="AC4703" s="150">
        <v>99.94955815124554</v>
      </c>
      <c r="AD4703" s="150">
        <v>95.634018852965596</v>
      </c>
      <c r="AE4703" s="150"/>
      <c r="AF4703" s="150">
        <v>58.649420124905497</v>
      </c>
      <c r="AG4703" s="150">
        <v>5317.7367321736601</v>
      </c>
      <c r="AH4703" s="150">
        <v>0</v>
      </c>
      <c r="AI4703" s="150">
        <v>217.7112455960243</v>
      </c>
      <c r="AJ4703" s="150">
        <v>0</v>
      </c>
      <c r="AK4703" s="150">
        <v>253.43821923229495</v>
      </c>
      <c r="AL4703" s="150">
        <v>12809.1044921875</v>
      </c>
      <c r="AM4703" s="150">
        <v>11381.5244140625</v>
      </c>
      <c r="AN4703" s="150">
        <v>1427.580322265625</v>
      </c>
      <c r="AO4703" s="5" t="s">
        <v>5808</v>
      </c>
    </row>
    <row r="4704" spans="1:41" ht="14.25" x14ac:dyDescent="0.45">
      <c r="A4704" s="150">
        <v>2021</v>
      </c>
      <c r="B4704" s="5" t="s">
        <v>4980</v>
      </c>
      <c r="C4704" s="5" t="s">
        <v>4979</v>
      </c>
      <c r="D4704" s="5" t="s">
        <v>84</v>
      </c>
      <c r="E4704" s="5" t="s">
        <v>95</v>
      </c>
      <c r="F4704" s="5" t="s">
        <v>197</v>
      </c>
      <c r="G4704" s="5" t="s">
        <v>87</v>
      </c>
      <c r="H4704" s="5" t="s">
        <v>131</v>
      </c>
      <c r="I4704" s="150">
        <v>158.02217098085825</v>
      </c>
      <c r="J4704" s="150">
        <v>173.33997632652176</v>
      </c>
      <c r="K4704" s="150"/>
      <c r="L4704" s="150"/>
      <c r="M4704" s="150">
        <v>0</v>
      </c>
      <c r="N4704" s="150">
        <v>4.8565480548117108</v>
      </c>
      <c r="O4704" s="150">
        <v>0</v>
      </c>
      <c r="P4704" s="150">
        <v>0</v>
      </c>
      <c r="Q4704" s="150">
        <v>0</v>
      </c>
      <c r="R4704" s="150">
        <v>0</v>
      </c>
      <c r="S4704" s="150">
        <v>52.674056993619416</v>
      </c>
      <c r="T4704" s="150"/>
      <c r="U4704" s="150">
        <v>0</v>
      </c>
      <c r="V4704" s="150">
        <v>197.00097315613661</v>
      </c>
      <c r="W4704" s="150">
        <v>0</v>
      </c>
      <c r="X4704" s="150">
        <v>0</v>
      </c>
      <c r="Y4704" s="150">
        <v>3762.9449437959747</v>
      </c>
      <c r="Z4704" s="150">
        <v>0</v>
      </c>
      <c r="AA4704" s="150">
        <v>3495.4504220965846</v>
      </c>
      <c r="AB4704" s="150"/>
      <c r="AC4704" s="150">
        <v>0</v>
      </c>
      <c r="AD4704" s="150">
        <v>86.607653711557745</v>
      </c>
      <c r="AE4704" s="150">
        <v>0</v>
      </c>
      <c r="AF4704" s="150">
        <v>0</v>
      </c>
      <c r="AG4704" s="150">
        <v>0</v>
      </c>
      <c r="AH4704" s="150">
        <v>0</v>
      </c>
      <c r="AI4704" s="150"/>
      <c r="AJ4704" s="150">
        <v>0</v>
      </c>
      <c r="AK4704" s="150"/>
      <c r="AL4704" s="150">
        <v>7930.89599609375</v>
      </c>
      <c r="AM4704" s="150">
        <v>7791.61474609375</v>
      </c>
      <c r="AN4704" s="150">
        <v>139.28170776367188</v>
      </c>
      <c r="AO4704" s="5" t="s">
        <v>5811</v>
      </c>
    </row>
    <row r="4705" spans="1:41" ht="14.25" x14ac:dyDescent="0.45">
      <c r="A4705" s="150">
        <v>2021</v>
      </c>
      <c r="B4705" s="5" t="s">
        <v>6344</v>
      </c>
      <c r="C4705" s="5" t="s">
        <v>4979</v>
      </c>
      <c r="D4705" s="5" t="s">
        <v>84</v>
      </c>
      <c r="E4705" s="5" t="s">
        <v>95</v>
      </c>
      <c r="F4705" s="5" t="s">
        <v>197</v>
      </c>
      <c r="G4705" s="5" t="s">
        <v>87</v>
      </c>
      <c r="H4705" s="5" t="s">
        <v>131</v>
      </c>
      <c r="I4705" s="150">
        <v>153.6138856301647</v>
      </c>
      <c r="J4705" s="150">
        <v>157.32724529213121</v>
      </c>
      <c r="K4705" s="150"/>
      <c r="L4705" s="150"/>
      <c r="M4705" s="150">
        <v>51.204628543388232</v>
      </c>
      <c r="N4705" s="150">
        <v>4.756704973148512</v>
      </c>
      <c r="O4705" s="150">
        <v>0</v>
      </c>
      <c r="P4705" s="150">
        <v>0</v>
      </c>
      <c r="Q4705" s="150">
        <v>0</v>
      </c>
      <c r="R4705" s="150"/>
      <c r="S4705" s="150">
        <v>226.42686741886274</v>
      </c>
      <c r="T4705" s="150">
        <v>0</v>
      </c>
      <c r="U4705" s="150">
        <v>0</v>
      </c>
      <c r="V4705" s="150">
        <v>381.9865289336762</v>
      </c>
      <c r="W4705" s="150">
        <v>0</v>
      </c>
      <c r="X4705" s="150">
        <v>0</v>
      </c>
      <c r="Y4705" s="150">
        <v>262.7821536846684</v>
      </c>
      <c r="Z4705" s="150">
        <v>131.7776430696594</v>
      </c>
      <c r="AA4705" s="150">
        <v>4063.5993212032899</v>
      </c>
      <c r="AB4705" s="150"/>
      <c r="AC4705" s="150">
        <v>0</v>
      </c>
      <c r="AD4705" s="150">
        <v>0</v>
      </c>
      <c r="AE4705" s="150"/>
      <c r="AF4705" s="150">
        <v>0</v>
      </c>
      <c r="AG4705" s="150">
        <v>0</v>
      </c>
      <c r="AH4705" s="150"/>
      <c r="AI4705" s="150"/>
      <c r="AJ4705" s="150">
        <v>0</v>
      </c>
      <c r="AK4705" s="150"/>
      <c r="AL4705" s="150">
        <v>5433.47509765625</v>
      </c>
      <c r="AM4705" s="150">
        <v>5155.84326171875</v>
      </c>
      <c r="AN4705" s="150">
        <v>277.63150024414063</v>
      </c>
      <c r="AO4705" s="5" t="s">
        <v>6774</v>
      </c>
    </row>
    <row r="4706" spans="1:41" ht="14.25" x14ac:dyDescent="0.45">
      <c r="A4706" s="150">
        <v>2021</v>
      </c>
      <c r="B4706" s="5" t="s">
        <v>7352</v>
      </c>
      <c r="C4706" s="5" t="s">
        <v>4979</v>
      </c>
      <c r="D4706" s="5" t="s">
        <v>84</v>
      </c>
      <c r="E4706" s="5" t="s">
        <v>95</v>
      </c>
      <c r="F4706" s="5" t="s">
        <v>197</v>
      </c>
      <c r="G4706" s="5" t="s">
        <v>87</v>
      </c>
      <c r="H4706" s="5" t="s">
        <v>131</v>
      </c>
      <c r="I4706" s="150">
        <v>147.0588235294118</v>
      </c>
      <c r="J4706" s="150">
        <v>421.33665000000002</v>
      </c>
      <c r="K4706" s="150"/>
      <c r="L4706" s="150"/>
      <c r="M4706" s="150">
        <v>0</v>
      </c>
      <c r="N4706" s="150">
        <v>47.766366210937498</v>
      </c>
      <c r="O4706" s="150">
        <v>0</v>
      </c>
      <c r="P4706" s="150">
        <v>0</v>
      </c>
      <c r="Q4706" s="150">
        <v>0</v>
      </c>
      <c r="R4706" s="150">
        <v>0</v>
      </c>
      <c r="S4706" s="150"/>
      <c r="T4706" s="150">
        <v>0</v>
      </c>
      <c r="U4706" s="150">
        <v>0</v>
      </c>
      <c r="V4706" s="150">
        <v>373</v>
      </c>
      <c r="W4706" s="150"/>
      <c r="X4706" s="150">
        <v>0</v>
      </c>
      <c r="Y4706" s="150">
        <v>0</v>
      </c>
      <c r="Z4706" s="150">
        <v>0</v>
      </c>
      <c r="AA4706" s="150">
        <v>4970</v>
      </c>
      <c r="AB4706" s="150"/>
      <c r="AC4706" s="150">
        <v>203.02857289719631</v>
      </c>
      <c r="AD4706" s="150">
        <v>335.43874980043898</v>
      </c>
      <c r="AE4706" s="150">
        <v>0</v>
      </c>
      <c r="AF4706" s="150">
        <v>0</v>
      </c>
      <c r="AG4706" s="150">
        <v>0</v>
      </c>
      <c r="AH4706" s="150">
        <v>0</v>
      </c>
      <c r="AI4706" s="150"/>
      <c r="AJ4706" s="150">
        <v>260</v>
      </c>
      <c r="AK4706" s="150"/>
      <c r="AL4706" s="150">
        <v>6757.62939453125</v>
      </c>
      <c r="AM4706" s="150">
        <v>6422.1904296875</v>
      </c>
      <c r="AN4706" s="150">
        <v>335.43875122070313</v>
      </c>
      <c r="AO4706" s="5" t="s">
        <v>7695</v>
      </c>
    </row>
    <row r="4707" spans="1:41" ht="14.25" x14ac:dyDescent="0.45">
      <c r="A4707" s="150">
        <v>2021</v>
      </c>
      <c r="B4707" s="5" t="s">
        <v>4024</v>
      </c>
      <c r="C4707" s="5" t="s">
        <v>4979</v>
      </c>
      <c r="D4707" s="5" t="s">
        <v>84</v>
      </c>
      <c r="E4707" s="5" t="s">
        <v>95</v>
      </c>
      <c r="F4707" s="5" t="s">
        <v>197</v>
      </c>
      <c r="G4707" s="5" t="s">
        <v>87</v>
      </c>
      <c r="H4707" s="5" t="s">
        <v>131</v>
      </c>
      <c r="I4707" s="150">
        <v>162.28232214304444</v>
      </c>
      <c r="J4707" s="150">
        <v>0</v>
      </c>
      <c r="K4707" s="150"/>
      <c r="L4707" s="150"/>
      <c r="M4707" s="150">
        <v>0</v>
      </c>
      <c r="N4707" s="150">
        <v>43.051326263261878</v>
      </c>
      <c r="O4707" s="150">
        <v>0</v>
      </c>
      <c r="P4707" s="150">
        <v>0</v>
      </c>
      <c r="Q4707" s="150">
        <v>0</v>
      </c>
      <c r="R4707" s="150">
        <v>0</v>
      </c>
      <c r="S4707" s="150">
        <v>81.14116107152222</v>
      </c>
      <c r="T4707" s="150"/>
      <c r="U4707" s="150">
        <v>0</v>
      </c>
      <c r="V4707" s="150">
        <v>202.31196160499539</v>
      </c>
      <c r="W4707" s="150">
        <v>0</v>
      </c>
      <c r="X4707" s="150">
        <v>0</v>
      </c>
      <c r="Y4707" s="150">
        <v>755.95774539908746</v>
      </c>
      <c r="Z4707" s="150">
        <v>0</v>
      </c>
      <c r="AA4707" s="150">
        <v>4538.4956092671428</v>
      </c>
      <c r="AB4707" s="150"/>
      <c r="AC4707" s="150">
        <v>121.06666937676472</v>
      </c>
      <c r="AD4707" s="150">
        <v>0</v>
      </c>
      <c r="AE4707" s="150"/>
      <c r="AF4707" s="150">
        <v>0</v>
      </c>
      <c r="AG4707" s="150">
        <v>5754.5311431923556</v>
      </c>
      <c r="AH4707" s="150">
        <v>183.91996509545035</v>
      </c>
      <c r="AI4707" s="150"/>
      <c r="AJ4707" s="150">
        <v>0</v>
      </c>
      <c r="AK4707" s="150"/>
      <c r="AL4707" s="150">
        <v>11842.7578125</v>
      </c>
      <c r="AM4707" s="150">
        <v>11577.697265625</v>
      </c>
      <c r="AN4707" s="150">
        <v>265.06112670898438</v>
      </c>
      <c r="AO4707" s="5" t="s">
        <v>5812</v>
      </c>
    </row>
    <row r="4708" spans="1:41" ht="14.25" x14ac:dyDescent="0.45">
      <c r="A4708" s="150">
        <v>2021</v>
      </c>
      <c r="B4708" s="5" t="s">
        <v>582</v>
      </c>
      <c r="C4708" s="5" t="s">
        <v>4979</v>
      </c>
      <c r="D4708" s="5" t="s">
        <v>84</v>
      </c>
      <c r="E4708" s="5" t="s">
        <v>95</v>
      </c>
      <c r="F4708" s="5" t="s">
        <v>197</v>
      </c>
      <c r="G4708" s="5" t="s">
        <v>87</v>
      </c>
      <c r="H4708" s="5" t="s">
        <v>131</v>
      </c>
      <c r="I4708" s="150">
        <v>0</v>
      </c>
      <c r="J4708" s="150">
        <v>0</v>
      </c>
      <c r="K4708" s="150"/>
      <c r="L4708" s="150">
        <v>0</v>
      </c>
      <c r="M4708" s="150"/>
      <c r="N4708" s="150">
        <v>186.11520328644741</v>
      </c>
      <c r="O4708" s="150">
        <v>0</v>
      </c>
      <c r="P4708" s="150">
        <v>0</v>
      </c>
      <c r="Q4708" s="150">
        <v>0</v>
      </c>
      <c r="R4708" s="150"/>
      <c r="S4708" s="150">
        <v>156.30550965868412</v>
      </c>
      <c r="T4708" s="150">
        <v>0</v>
      </c>
      <c r="U4708" s="150">
        <v>0</v>
      </c>
      <c r="V4708" s="150">
        <v>125.04440772694728</v>
      </c>
      <c r="W4708" s="150">
        <v>0</v>
      </c>
      <c r="X4708" s="150">
        <v>0</v>
      </c>
      <c r="Y4708" s="150">
        <v>213.24537389149046</v>
      </c>
      <c r="Z4708" s="150">
        <v>0</v>
      </c>
      <c r="AA4708" s="150">
        <v>270.95158977598345</v>
      </c>
      <c r="AB4708" s="150"/>
      <c r="AC4708" s="150">
        <v>118.98756922767328</v>
      </c>
      <c r="AD4708" s="150">
        <v>38.253607541186241</v>
      </c>
      <c r="AE4708" s="150"/>
      <c r="AF4708" s="150">
        <v>0</v>
      </c>
      <c r="AG4708" s="150">
        <v>3212.0782234859585</v>
      </c>
      <c r="AH4708" s="150">
        <v>0</v>
      </c>
      <c r="AI4708" s="150"/>
      <c r="AJ4708" s="150">
        <v>803.85690681608969</v>
      </c>
      <c r="AK4708" s="150"/>
      <c r="AL4708" s="150">
        <v>5124.83837890625</v>
      </c>
      <c r="AM4708" s="150">
        <v>4930.279296875</v>
      </c>
      <c r="AN4708" s="150">
        <v>194.55911254882813</v>
      </c>
      <c r="AO4708" s="5" t="s">
        <v>5810</v>
      </c>
    </row>
    <row r="4709" spans="1:41" ht="14.25" x14ac:dyDescent="0.45">
      <c r="A4709" s="150">
        <v>2021</v>
      </c>
      <c r="B4709" s="5" t="s">
        <v>4980</v>
      </c>
      <c r="C4709" s="5" t="s">
        <v>4979</v>
      </c>
      <c r="D4709" s="5" t="s">
        <v>84</v>
      </c>
      <c r="E4709" s="5" t="s">
        <v>95</v>
      </c>
      <c r="F4709" s="5" t="s">
        <v>200</v>
      </c>
      <c r="G4709" s="5" t="s">
        <v>87</v>
      </c>
      <c r="H4709" s="5" t="s">
        <v>131</v>
      </c>
      <c r="I4709" s="150">
        <v>158.02217098085825</v>
      </c>
      <c r="J4709" s="150">
        <v>158.72082879286819</v>
      </c>
      <c r="K4709" s="150"/>
      <c r="L4709" s="150"/>
      <c r="M4709" s="150">
        <v>0</v>
      </c>
      <c r="N4709" s="150">
        <v>26.379167742404604</v>
      </c>
      <c r="O4709" s="150">
        <v>0</v>
      </c>
      <c r="P4709" s="150">
        <v>0</v>
      </c>
      <c r="Q4709" s="150">
        <v>0</v>
      </c>
      <c r="R4709" s="150">
        <v>0</v>
      </c>
      <c r="S4709" s="150">
        <v>52.674056993619416</v>
      </c>
      <c r="T4709" s="150"/>
      <c r="U4709" s="150">
        <v>105.34811398723883</v>
      </c>
      <c r="V4709" s="150">
        <v>842.78491189791066</v>
      </c>
      <c r="W4709" s="150">
        <v>0</v>
      </c>
      <c r="X4709" s="150">
        <v>165.39653895996497</v>
      </c>
      <c r="Y4709" s="150">
        <v>138.42742177923182</v>
      </c>
      <c r="Z4709" s="150">
        <v>0</v>
      </c>
      <c r="AA4709" s="150">
        <v>5403.3047664054793</v>
      </c>
      <c r="AB4709" s="150"/>
      <c r="AC4709" s="150">
        <v>132.73862362392092</v>
      </c>
      <c r="AD4709" s="150">
        <v>0</v>
      </c>
      <c r="AE4709" s="150">
        <v>0</v>
      </c>
      <c r="AF4709" s="150">
        <v>0</v>
      </c>
      <c r="AG4709" s="150">
        <v>0</v>
      </c>
      <c r="AH4709" s="150">
        <v>360.29054983635683</v>
      </c>
      <c r="AI4709" s="150">
        <v>347.64877615788816</v>
      </c>
      <c r="AJ4709" s="150">
        <v>1011.3418942774928</v>
      </c>
      <c r="AK4709" s="150"/>
      <c r="AL4709" s="150">
        <v>8903.078125</v>
      </c>
      <c r="AM4709" s="150">
        <v>7977.06787109375</v>
      </c>
      <c r="AN4709" s="150">
        <v>926.00994873046875</v>
      </c>
      <c r="AO4709" s="5" t="s">
        <v>5814</v>
      </c>
    </row>
    <row r="4710" spans="1:41" ht="14.25" x14ac:dyDescent="0.45">
      <c r="A4710" s="150">
        <v>2021</v>
      </c>
      <c r="B4710" s="5" t="s">
        <v>4024</v>
      </c>
      <c r="C4710" s="5" t="s">
        <v>4979</v>
      </c>
      <c r="D4710" s="5" t="s">
        <v>84</v>
      </c>
      <c r="E4710" s="5" t="s">
        <v>95</v>
      </c>
      <c r="F4710" s="5" t="s">
        <v>200</v>
      </c>
      <c r="G4710" s="5" t="s">
        <v>87</v>
      </c>
      <c r="H4710" s="5" t="s">
        <v>131</v>
      </c>
      <c r="I4710" s="150">
        <v>162.28232214304444</v>
      </c>
      <c r="J4710" s="150">
        <v>0</v>
      </c>
      <c r="K4710" s="150"/>
      <c r="L4710" s="150"/>
      <c r="M4710" s="150">
        <v>0</v>
      </c>
      <c r="N4710" s="150">
        <v>0</v>
      </c>
      <c r="O4710" s="150">
        <v>0</v>
      </c>
      <c r="P4710" s="150">
        <v>0</v>
      </c>
      <c r="Q4710" s="150">
        <v>0</v>
      </c>
      <c r="R4710" s="150">
        <v>0</v>
      </c>
      <c r="S4710" s="150">
        <v>0</v>
      </c>
      <c r="T4710" s="150"/>
      <c r="U4710" s="150">
        <v>108.18821476202962</v>
      </c>
      <c r="V4710" s="150">
        <v>0</v>
      </c>
      <c r="W4710" s="150">
        <v>0</v>
      </c>
      <c r="X4710" s="150">
        <v>0</v>
      </c>
      <c r="Y4710" s="150">
        <v>115.07730869450143</v>
      </c>
      <c r="Z4710" s="150">
        <v>0</v>
      </c>
      <c r="AA4710" s="150">
        <v>6224.0679952595638</v>
      </c>
      <c r="AB4710" s="150"/>
      <c r="AC4710" s="150"/>
      <c r="AD4710" s="150">
        <v>0</v>
      </c>
      <c r="AE4710" s="150"/>
      <c r="AF4710" s="150">
        <v>0</v>
      </c>
      <c r="AG4710" s="150">
        <v>0</v>
      </c>
      <c r="AH4710" s="150">
        <v>812.49349286284246</v>
      </c>
      <c r="AI4710" s="150">
        <v>357.02110871469773</v>
      </c>
      <c r="AJ4710" s="150">
        <v>0</v>
      </c>
      <c r="AK4710" s="150"/>
      <c r="AL4710" s="150">
        <v>7779.13037109375</v>
      </c>
      <c r="AM4710" s="150">
        <v>6609.61572265625</v>
      </c>
      <c r="AN4710" s="150">
        <v>1169.5145263671875</v>
      </c>
      <c r="AO4710" s="5" t="s">
        <v>5815</v>
      </c>
    </row>
    <row r="4711" spans="1:41" ht="14.25" x14ac:dyDescent="0.45">
      <c r="A4711" s="150">
        <v>2021</v>
      </c>
      <c r="B4711" s="5" t="s">
        <v>6344</v>
      </c>
      <c r="C4711" s="5" t="s">
        <v>4979</v>
      </c>
      <c r="D4711" s="5" t="s">
        <v>84</v>
      </c>
      <c r="E4711" s="5" t="s">
        <v>95</v>
      </c>
      <c r="F4711" s="5" t="s">
        <v>200</v>
      </c>
      <c r="G4711" s="5" t="s">
        <v>87</v>
      </c>
      <c r="H4711" s="5" t="s">
        <v>131</v>
      </c>
      <c r="I4711" s="150">
        <v>670.78063391838577</v>
      </c>
      <c r="J4711" s="150">
        <v>66.638634965741446</v>
      </c>
      <c r="K4711" s="150"/>
      <c r="L4711" s="150"/>
      <c r="M4711" s="150">
        <v>0</v>
      </c>
      <c r="N4711" s="150">
        <v>28.174855561589769</v>
      </c>
      <c r="O4711" s="150">
        <v>0</v>
      </c>
      <c r="P4711" s="150">
        <v>0</v>
      </c>
      <c r="Q4711" s="150">
        <v>0</v>
      </c>
      <c r="R4711" s="150"/>
      <c r="S4711" s="150"/>
      <c r="T4711" s="150">
        <v>102.40925708677646</v>
      </c>
      <c r="U4711" s="150">
        <v>102.40925708677646</v>
      </c>
      <c r="V4711" s="150">
        <v>819.27405669421171</v>
      </c>
      <c r="W4711" s="150">
        <v>0</v>
      </c>
      <c r="X4711" s="150">
        <v>1331.3203421280939</v>
      </c>
      <c r="Y4711" s="150">
        <v>1836.6076165942491</v>
      </c>
      <c r="Z4711" s="150">
        <v>0</v>
      </c>
      <c r="AA4711" s="150">
        <v>6490.698714159892</v>
      </c>
      <c r="AB4711" s="150"/>
      <c r="AC4711" s="150">
        <v>194.57758846487528</v>
      </c>
      <c r="AD4711" s="150">
        <v>0</v>
      </c>
      <c r="AE4711" s="150"/>
      <c r="AF4711" s="150">
        <v>0</v>
      </c>
      <c r="AG4711" s="150">
        <v>3490.107481517342</v>
      </c>
      <c r="AH4711" s="150">
        <v>788.55127956817876</v>
      </c>
      <c r="AI4711" s="150">
        <v>303.13140097685834</v>
      </c>
      <c r="AJ4711" s="150">
        <v>686.14202248140225</v>
      </c>
      <c r="AK4711" s="150"/>
      <c r="AL4711" s="150">
        <v>16910.82421875</v>
      </c>
      <c r="AM4711" s="150">
        <v>14385.41015625</v>
      </c>
      <c r="AN4711" s="150">
        <v>2525.412353515625</v>
      </c>
      <c r="AO4711" s="5" t="s">
        <v>6775</v>
      </c>
    </row>
    <row r="4712" spans="1:41" ht="14.25" x14ac:dyDescent="0.45">
      <c r="A4712" s="150">
        <v>2021</v>
      </c>
      <c r="B4712" s="5" t="s">
        <v>7352</v>
      </c>
      <c r="C4712" s="5" t="s">
        <v>4979</v>
      </c>
      <c r="D4712" s="5" t="s">
        <v>84</v>
      </c>
      <c r="E4712" s="5" t="s">
        <v>95</v>
      </c>
      <c r="F4712" s="5" t="s">
        <v>200</v>
      </c>
      <c r="G4712" s="5" t="s">
        <v>87</v>
      </c>
      <c r="H4712" s="5" t="s">
        <v>131</v>
      </c>
      <c r="I4712" s="150">
        <v>372.54901960784309</v>
      </c>
      <c r="J4712" s="150">
        <v>18.427485477582849</v>
      </c>
      <c r="K4712" s="150"/>
      <c r="L4712" s="150"/>
      <c r="M4712" s="150">
        <v>100</v>
      </c>
      <c r="N4712" s="150">
        <v>248.26955535888669</v>
      </c>
      <c r="O4712" s="150">
        <v>0</v>
      </c>
      <c r="P4712" s="150">
        <v>0</v>
      </c>
      <c r="Q4712" s="150">
        <v>0</v>
      </c>
      <c r="R4712" s="150">
        <v>0</v>
      </c>
      <c r="S4712" s="150">
        <v>100</v>
      </c>
      <c r="T4712" s="150">
        <v>0</v>
      </c>
      <c r="U4712" s="150">
        <v>100</v>
      </c>
      <c r="V4712" s="150">
        <v>0</v>
      </c>
      <c r="W4712" s="150"/>
      <c r="X4712" s="150">
        <v>75</v>
      </c>
      <c r="Y4712" s="150">
        <v>953.56746147135789</v>
      </c>
      <c r="Z4712" s="150">
        <v>0</v>
      </c>
      <c r="AA4712" s="150">
        <v>5192</v>
      </c>
      <c r="AB4712" s="150"/>
      <c r="AC4712" s="150">
        <v>0</v>
      </c>
      <c r="AD4712" s="150">
        <v>0</v>
      </c>
      <c r="AE4712" s="150">
        <v>0</v>
      </c>
      <c r="AF4712" s="150">
        <v>0</v>
      </c>
      <c r="AG4712" s="150">
        <v>1783</v>
      </c>
      <c r="AH4712" s="150">
        <v>0</v>
      </c>
      <c r="AI4712" s="150">
        <v>1388</v>
      </c>
      <c r="AJ4712" s="150">
        <v>970</v>
      </c>
      <c r="AK4712" s="150"/>
      <c r="AL4712" s="150">
        <v>11300.8134765625</v>
      </c>
      <c r="AM4712" s="150">
        <v>9637.8134765625</v>
      </c>
      <c r="AN4712" s="150">
        <v>1663</v>
      </c>
      <c r="AO4712" s="5" t="s">
        <v>7696</v>
      </c>
    </row>
    <row r="4713" spans="1:41" ht="14.25" x14ac:dyDescent="0.45">
      <c r="A4713" s="150">
        <v>2021</v>
      </c>
      <c r="B4713" s="5" t="s">
        <v>582</v>
      </c>
      <c r="C4713" s="5" t="s">
        <v>4979</v>
      </c>
      <c r="D4713" s="5" t="s">
        <v>84</v>
      </c>
      <c r="E4713" s="5" t="s">
        <v>95</v>
      </c>
      <c r="F4713" s="5" t="s">
        <v>200</v>
      </c>
      <c r="G4713" s="5" t="s">
        <v>87</v>
      </c>
      <c r="H4713" s="5" t="s">
        <v>131</v>
      </c>
      <c r="I4713" s="150">
        <v>167.47018892001867</v>
      </c>
      <c r="J4713" s="150"/>
      <c r="K4713" s="150"/>
      <c r="L4713" s="150">
        <v>111.6467926133458</v>
      </c>
      <c r="M4713" s="150">
        <v>2232.9358522669158</v>
      </c>
      <c r="N4713" s="150">
        <v>0</v>
      </c>
      <c r="O4713" s="150">
        <v>0</v>
      </c>
      <c r="P4713" s="150">
        <v>0</v>
      </c>
      <c r="Q4713" s="150">
        <v>0</v>
      </c>
      <c r="R4713" s="150"/>
      <c r="S4713" s="150">
        <v>0</v>
      </c>
      <c r="T4713" s="150">
        <v>0</v>
      </c>
      <c r="U4713" s="150">
        <v>111.6467926133458</v>
      </c>
      <c r="V4713" s="150">
        <v>0</v>
      </c>
      <c r="W4713" s="150">
        <v>0</v>
      </c>
      <c r="X4713" s="150">
        <v>80.03132920944509</v>
      </c>
      <c r="Y4713" s="150">
        <v>41.309313266937941</v>
      </c>
      <c r="Z4713" s="150">
        <v>0</v>
      </c>
      <c r="AA4713" s="150">
        <v>10129.283890731522</v>
      </c>
      <c r="AB4713" s="150"/>
      <c r="AC4713" s="150">
        <v>0</v>
      </c>
      <c r="AD4713" s="150">
        <v>0</v>
      </c>
      <c r="AE4713" s="150"/>
      <c r="AF4713" s="150">
        <v>1485.7853098309392</v>
      </c>
      <c r="AG4713" s="150">
        <v>2105.6585086877017</v>
      </c>
      <c r="AH4713" s="150">
        <v>1410.9357526715221</v>
      </c>
      <c r="AI4713" s="150"/>
      <c r="AJ4713" s="150">
        <v>0</v>
      </c>
      <c r="AK4713" s="150"/>
      <c r="AL4713" s="150">
        <v>17876.703125</v>
      </c>
      <c r="AM4713" s="150">
        <v>14152.80078125</v>
      </c>
      <c r="AN4713" s="150">
        <v>3723.90283203125</v>
      </c>
      <c r="AO4713" s="5" t="s">
        <v>5813</v>
      </c>
    </row>
    <row r="4714" spans="1:41" ht="14.25" x14ac:dyDescent="0.45">
      <c r="A4714" s="150">
        <v>2021</v>
      </c>
      <c r="B4714" s="5" t="s">
        <v>7352</v>
      </c>
      <c r="C4714" s="5" t="s">
        <v>4979</v>
      </c>
      <c r="D4714" s="5" t="s">
        <v>84</v>
      </c>
      <c r="E4714" s="5" t="s">
        <v>95</v>
      </c>
      <c r="F4714" s="5" t="s">
        <v>203</v>
      </c>
      <c r="G4714" s="5" t="s">
        <v>87</v>
      </c>
      <c r="H4714" s="5" t="s">
        <v>131</v>
      </c>
      <c r="I4714" s="150"/>
      <c r="J4714" s="150">
        <v>962.6</v>
      </c>
      <c r="K4714" s="150"/>
      <c r="L4714" s="150"/>
      <c r="M4714" s="150">
        <v>2750</v>
      </c>
      <c r="N4714" s="150">
        <v>83.158921875000004</v>
      </c>
      <c r="O4714" s="150">
        <v>550</v>
      </c>
      <c r="P4714" s="150">
        <v>0</v>
      </c>
      <c r="Q4714" s="150">
        <v>0</v>
      </c>
      <c r="R4714" s="150">
        <v>268.7484</v>
      </c>
      <c r="S4714" s="150"/>
      <c r="T4714" s="150">
        <v>0</v>
      </c>
      <c r="U4714" s="150">
        <v>0</v>
      </c>
      <c r="V4714" s="150">
        <v>1680</v>
      </c>
      <c r="W4714" s="150">
        <v>1830</v>
      </c>
      <c r="X4714" s="150">
        <v>500</v>
      </c>
      <c r="Y4714" s="150">
        <v>120.6383477108979</v>
      </c>
      <c r="Z4714" s="150">
        <v>0</v>
      </c>
      <c r="AA4714" s="150">
        <v>25314</v>
      </c>
      <c r="AB4714" s="150"/>
      <c r="AC4714" s="150">
        <v>257.00934579439252</v>
      </c>
      <c r="AD4714" s="150">
        <v>305.61513888702359</v>
      </c>
      <c r="AE4714" s="150">
        <v>3181.5</v>
      </c>
      <c r="AF4714" s="150">
        <v>0</v>
      </c>
      <c r="AG4714" s="150">
        <v>12967</v>
      </c>
      <c r="AH4714" s="150">
        <v>2565.6550000000002</v>
      </c>
      <c r="AI4714" s="150"/>
      <c r="AJ4714" s="150">
        <v>1200</v>
      </c>
      <c r="AK4714" s="150"/>
      <c r="AL4714" s="150">
        <v>54535.92578125</v>
      </c>
      <c r="AM4714" s="150">
        <v>46034.65625</v>
      </c>
      <c r="AN4714" s="150">
        <v>8501.2705078125</v>
      </c>
      <c r="AO4714" s="5" t="s">
        <v>7697</v>
      </c>
    </row>
    <row r="4715" spans="1:41" ht="14.25" x14ac:dyDescent="0.45">
      <c r="A4715" s="150">
        <v>2021</v>
      </c>
      <c r="B4715" s="5" t="s">
        <v>6344</v>
      </c>
      <c r="C4715" s="5" t="s">
        <v>4979</v>
      </c>
      <c r="D4715" s="5" t="s">
        <v>84</v>
      </c>
      <c r="E4715" s="5" t="s">
        <v>95</v>
      </c>
      <c r="F4715" s="5" t="s">
        <v>203</v>
      </c>
      <c r="G4715" s="5" t="s">
        <v>87</v>
      </c>
      <c r="H4715" s="5" t="s">
        <v>131</v>
      </c>
      <c r="I4715" s="150">
        <v>0</v>
      </c>
      <c r="J4715" s="150">
        <v>1635.5671390254577</v>
      </c>
      <c r="K4715" s="150"/>
      <c r="L4715" s="150"/>
      <c r="M4715" s="150">
        <v>5632.5091397727056</v>
      </c>
      <c r="N4715" s="150">
        <v>0</v>
      </c>
      <c r="O4715" s="150">
        <v>563.25091397727056</v>
      </c>
      <c r="P4715" s="150">
        <v>0</v>
      </c>
      <c r="Q4715" s="150">
        <v>0</v>
      </c>
      <c r="R4715" s="150">
        <v>0</v>
      </c>
      <c r="S4715" s="150">
        <v>3563.8421466198206</v>
      </c>
      <c r="T4715" s="150">
        <v>0</v>
      </c>
      <c r="U4715" s="150">
        <v>0</v>
      </c>
      <c r="V4715" s="150">
        <v>0</v>
      </c>
      <c r="W4715" s="150">
        <v>747.58757673346815</v>
      </c>
      <c r="X4715" s="150">
        <v>0</v>
      </c>
      <c r="Y4715" s="150">
        <v>7410.8458890845786</v>
      </c>
      <c r="Z4715" s="150">
        <v>0</v>
      </c>
      <c r="AA4715" s="150">
        <v>20281.129273465209</v>
      </c>
      <c r="AB4715" s="150"/>
      <c r="AC4715" s="150">
        <v>1305.7180278563999</v>
      </c>
      <c r="AD4715" s="150">
        <v>0</v>
      </c>
      <c r="AE4715" s="150">
        <v>1165.3417795976693</v>
      </c>
      <c r="AF4715" s="150">
        <v>0</v>
      </c>
      <c r="AG4715" s="150">
        <v>13440.190900068543</v>
      </c>
      <c r="AH4715" s="150">
        <v>4263.7233950319851</v>
      </c>
      <c r="AI4715" s="150"/>
      <c r="AJ4715" s="150">
        <v>3174.6869696900703</v>
      </c>
      <c r="AK4715" s="150"/>
      <c r="AL4715" s="150">
        <v>63184.39453125</v>
      </c>
      <c r="AM4715" s="150">
        <v>48413.48046875</v>
      </c>
      <c r="AN4715" s="150">
        <v>14770.9140625</v>
      </c>
      <c r="AO4715" s="5" t="s">
        <v>6776</v>
      </c>
    </row>
    <row r="4716" spans="1:41" ht="14.25" x14ac:dyDescent="0.45">
      <c r="A4716" s="150">
        <v>2021</v>
      </c>
      <c r="B4716" s="5" t="s">
        <v>4980</v>
      </c>
      <c r="C4716" s="5" t="s">
        <v>4979</v>
      </c>
      <c r="D4716" s="5" t="s">
        <v>84</v>
      </c>
      <c r="E4716" s="5" t="s">
        <v>95</v>
      </c>
      <c r="F4716" s="5" t="s">
        <v>203</v>
      </c>
      <c r="G4716" s="5" t="s">
        <v>87</v>
      </c>
      <c r="H4716" s="5" t="s">
        <v>131</v>
      </c>
      <c r="I4716" s="150">
        <v>0</v>
      </c>
      <c r="J4716" s="150">
        <v>1964.6325343687085</v>
      </c>
      <c r="K4716" s="150"/>
      <c r="L4716" s="150"/>
      <c r="M4716" s="150">
        <v>0</v>
      </c>
      <c r="N4716" s="150">
        <v>1726.7714711762303</v>
      </c>
      <c r="O4716" s="150">
        <v>0</v>
      </c>
      <c r="P4716" s="150">
        <v>484.54865028430498</v>
      </c>
      <c r="Q4716" s="150">
        <v>0</v>
      </c>
      <c r="R4716" s="150">
        <v>495.6189630021243</v>
      </c>
      <c r="S4716" s="150">
        <v>79.011085490429124</v>
      </c>
      <c r="T4716" s="150"/>
      <c r="U4716" s="150">
        <v>0</v>
      </c>
      <c r="V4716" s="150">
        <v>0</v>
      </c>
      <c r="W4716" s="150">
        <v>1948.9401087639185</v>
      </c>
      <c r="X4716" s="150">
        <v>0</v>
      </c>
      <c r="Y4716" s="150">
        <v>18.435919947766795</v>
      </c>
      <c r="Z4716" s="150">
        <v>1061.7099996462971</v>
      </c>
      <c r="AA4716" s="150">
        <v>19765.413146285751</v>
      </c>
      <c r="AB4716" s="150"/>
      <c r="AC4716" s="150">
        <v>0</v>
      </c>
      <c r="AD4716" s="150">
        <v>0</v>
      </c>
      <c r="AE4716" s="150">
        <v>6379.8817830671833</v>
      </c>
      <c r="AF4716" s="150">
        <v>0</v>
      </c>
      <c r="AG4716" s="150">
        <v>2276.5727432642311</v>
      </c>
      <c r="AH4716" s="150">
        <v>2070.090439849243</v>
      </c>
      <c r="AI4716" s="150"/>
      <c r="AJ4716" s="150">
        <v>737.43679791067177</v>
      </c>
      <c r="AK4716" s="150"/>
      <c r="AL4716" s="150">
        <v>39009.06640625</v>
      </c>
      <c r="AM4716" s="150">
        <v>34911.0234375</v>
      </c>
      <c r="AN4716" s="150">
        <v>4098.04150390625</v>
      </c>
      <c r="AO4716" s="5" t="s">
        <v>5816</v>
      </c>
    </row>
    <row r="4717" spans="1:41" ht="14.25" x14ac:dyDescent="0.45">
      <c r="A4717" s="150">
        <v>2021</v>
      </c>
      <c r="B4717" s="5" t="s">
        <v>4024</v>
      </c>
      <c r="C4717" s="5" t="s">
        <v>4979</v>
      </c>
      <c r="D4717" s="5" t="s">
        <v>84</v>
      </c>
      <c r="E4717" s="5" t="s">
        <v>95</v>
      </c>
      <c r="F4717" s="5" t="s">
        <v>203</v>
      </c>
      <c r="G4717" s="5" t="s">
        <v>87</v>
      </c>
      <c r="H4717" s="5" t="s">
        <v>131</v>
      </c>
      <c r="I4717" s="150">
        <v>0</v>
      </c>
      <c r="J4717" s="150">
        <v>1974.4349194070405</v>
      </c>
      <c r="K4717" s="150"/>
      <c r="L4717" s="150"/>
      <c r="M4717" s="150">
        <v>0</v>
      </c>
      <c r="N4717" s="150">
        <v>0</v>
      </c>
      <c r="O4717" s="150">
        <v>362.43051945279922</v>
      </c>
      <c r="P4717" s="150">
        <v>497.61169379795524</v>
      </c>
      <c r="Q4717" s="150">
        <v>0</v>
      </c>
      <c r="R4717" s="150">
        <v>509.77424151830246</v>
      </c>
      <c r="S4717" s="150">
        <v>0</v>
      </c>
      <c r="T4717" s="150"/>
      <c r="U4717" s="150">
        <v>0</v>
      </c>
      <c r="V4717" s="150">
        <v>0</v>
      </c>
      <c r="W4717" s="150">
        <v>0</v>
      </c>
      <c r="X4717" s="150">
        <v>0</v>
      </c>
      <c r="Y4717" s="150">
        <v>0</v>
      </c>
      <c r="Z4717" s="150">
        <v>948.81064346299979</v>
      </c>
      <c r="AA4717" s="150">
        <v>21645.216127439264</v>
      </c>
      <c r="AB4717" s="150"/>
      <c r="AC4717" s="150">
        <v>757.31750333420734</v>
      </c>
      <c r="AD4717" s="150">
        <v>2281.0338027845751</v>
      </c>
      <c r="AE4717" s="150"/>
      <c r="AF4717" s="150">
        <v>0</v>
      </c>
      <c r="AG4717" s="150">
        <v>1571.9747604922904</v>
      </c>
      <c r="AH4717" s="150">
        <v>0</v>
      </c>
      <c r="AI4717" s="150"/>
      <c r="AJ4717" s="150">
        <v>0</v>
      </c>
      <c r="AK4717" s="150"/>
      <c r="AL4717" s="150">
        <v>30548.603515625</v>
      </c>
      <c r="AM4717" s="150">
        <v>27905.140625</v>
      </c>
      <c r="AN4717" s="150">
        <v>2643.46435546875</v>
      </c>
      <c r="AO4717" s="5" t="s">
        <v>5818</v>
      </c>
    </row>
    <row r="4718" spans="1:41" ht="14.25" x14ac:dyDescent="0.45">
      <c r="A4718" s="150">
        <v>2021</v>
      </c>
      <c r="B4718" s="5" t="s">
        <v>582</v>
      </c>
      <c r="C4718" s="5" t="s">
        <v>4979</v>
      </c>
      <c r="D4718" s="5" t="s">
        <v>84</v>
      </c>
      <c r="E4718" s="5" t="s">
        <v>95</v>
      </c>
      <c r="F4718" s="5" t="s">
        <v>203</v>
      </c>
      <c r="G4718" s="5" t="s">
        <v>87</v>
      </c>
      <c r="H4718" s="5" t="s">
        <v>131</v>
      </c>
      <c r="I4718" s="150">
        <v>0</v>
      </c>
      <c r="J4718" s="150">
        <v>3349.4037784003735</v>
      </c>
      <c r="K4718" s="150"/>
      <c r="L4718" s="150">
        <v>0</v>
      </c>
      <c r="M4718" s="150">
        <v>669.88075568007469</v>
      </c>
      <c r="N4718" s="150">
        <v>0</v>
      </c>
      <c r="O4718" s="150">
        <v>374.01675525470841</v>
      </c>
      <c r="P4718" s="150">
        <v>513.51942262508396</v>
      </c>
      <c r="Q4718" s="150">
        <v>0</v>
      </c>
      <c r="R4718" s="150">
        <v>521.09164339555821</v>
      </c>
      <c r="S4718" s="150">
        <v>1116.4679261334579</v>
      </c>
      <c r="T4718" s="150">
        <v>0</v>
      </c>
      <c r="U4718" s="150">
        <v>0</v>
      </c>
      <c r="V4718" s="150">
        <v>1071.8092090881196</v>
      </c>
      <c r="W4718" s="150">
        <v>2679.5230227202987</v>
      </c>
      <c r="X4718" s="150">
        <v>0</v>
      </c>
      <c r="Y4718" s="150">
        <v>0</v>
      </c>
      <c r="Z4718" s="150">
        <v>884.73807312393546</v>
      </c>
      <c r="AA4718" s="150">
        <v>22209.028347334115</v>
      </c>
      <c r="AB4718" s="150"/>
      <c r="AC4718" s="150">
        <v>0</v>
      </c>
      <c r="AD4718" s="150">
        <v>1684.3927191522328</v>
      </c>
      <c r="AE4718" s="150">
        <v>0</v>
      </c>
      <c r="AF4718" s="150">
        <v>0</v>
      </c>
      <c r="AG4718" s="150">
        <v>5811.2155555246482</v>
      </c>
      <c r="AH4718" s="150">
        <v>0</v>
      </c>
      <c r="AI4718" s="150"/>
      <c r="AJ4718" s="150">
        <v>0</v>
      </c>
      <c r="AK4718" s="150"/>
      <c r="AL4718" s="150">
        <v>40885.08984375</v>
      </c>
      <c r="AM4718" s="150">
        <v>34360.80859375</v>
      </c>
      <c r="AN4718" s="150">
        <v>6524.28125</v>
      </c>
      <c r="AO4718" s="5" t="s">
        <v>5817</v>
      </c>
    </row>
    <row r="4719" spans="1:41" ht="14.25" x14ac:dyDescent="0.45">
      <c r="A4719" s="150">
        <v>2021</v>
      </c>
      <c r="B4719" s="5" t="s">
        <v>4980</v>
      </c>
      <c r="C4719" s="5" t="s">
        <v>4979</v>
      </c>
      <c r="D4719" s="5" t="s">
        <v>84</v>
      </c>
      <c r="E4719" s="5" t="s">
        <v>95</v>
      </c>
      <c r="F4719" s="5" t="s">
        <v>237</v>
      </c>
      <c r="G4719" s="5" t="s">
        <v>87</v>
      </c>
      <c r="H4719" s="5" t="s">
        <v>131</v>
      </c>
      <c r="I4719" s="150">
        <v>2475.6806787001124</v>
      </c>
      <c r="J4719" s="150">
        <v>7346.8480493120014</v>
      </c>
      <c r="K4719" s="150">
        <v>0</v>
      </c>
      <c r="L4719" s="150">
        <v>0</v>
      </c>
      <c r="M4719" s="150">
        <v>6789.6859464775425</v>
      </c>
      <c r="N4719" s="150">
        <v>5129.5787618324375</v>
      </c>
      <c r="O4719" s="150">
        <v>758.86443573869394</v>
      </c>
      <c r="P4719" s="150">
        <v>969.1499746256037</v>
      </c>
      <c r="Q4719" s="150">
        <v>0</v>
      </c>
      <c r="R4719" s="150">
        <v>3379.6526348424218</v>
      </c>
      <c r="S4719" s="150">
        <v>2844.3990776554483</v>
      </c>
      <c r="T4719" s="150">
        <v>210.69622797447767</v>
      </c>
      <c r="U4719" s="150">
        <v>121.15033108532465</v>
      </c>
      <c r="V4719" s="150">
        <v>6517.8878123904669</v>
      </c>
      <c r="W4719" s="150">
        <v>5457.0323045389714</v>
      </c>
      <c r="X4719" s="150">
        <v>1271.5517358259726</v>
      </c>
      <c r="Y4719" s="150">
        <v>8838.7067635293388</v>
      </c>
      <c r="Z4719" s="150">
        <v>1130.3657586648822</v>
      </c>
      <c r="AA4719" s="150">
        <v>57585.386067704494</v>
      </c>
      <c r="AB4719" s="150">
        <v>228.60540735230828</v>
      </c>
      <c r="AC4719" s="150">
        <v>590.94603148685678</v>
      </c>
      <c r="AD4719" s="150">
        <v>1271.7612217094656</v>
      </c>
      <c r="AE4719" s="150">
        <v>7452.3255834572747</v>
      </c>
      <c r="AF4719" s="150">
        <v>0</v>
      </c>
      <c r="AG4719" s="150">
        <v>34534.165246156765</v>
      </c>
      <c r="AH4719" s="150">
        <v>5365.3794453700739</v>
      </c>
      <c r="AI4719" s="150">
        <v>618.39342910509197</v>
      </c>
      <c r="AJ4719" s="150">
        <v>5225.2664537670462</v>
      </c>
      <c r="AK4719" s="150">
        <v>239.14021875103214</v>
      </c>
      <c r="AL4719" s="150">
        <v>166352.609375</v>
      </c>
      <c r="AM4719" s="150">
        <v>141297.109375</v>
      </c>
      <c r="AN4719" s="150">
        <v>25055.5078125</v>
      </c>
      <c r="AO4719" s="5" t="s">
        <v>5821</v>
      </c>
    </row>
    <row r="4720" spans="1:41" ht="14.25" x14ac:dyDescent="0.45">
      <c r="A4720" s="150">
        <v>2021</v>
      </c>
      <c r="B4720" s="5" t="s">
        <v>4024</v>
      </c>
      <c r="C4720" s="5" t="s">
        <v>4979</v>
      </c>
      <c r="D4720" s="5" t="s">
        <v>84</v>
      </c>
      <c r="E4720" s="5" t="s">
        <v>95</v>
      </c>
      <c r="F4720" s="5" t="s">
        <v>237</v>
      </c>
      <c r="G4720" s="5" t="s">
        <v>87</v>
      </c>
      <c r="H4720" s="5" t="s">
        <v>131</v>
      </c>
      <c r="I4720" s="150">
        <v>2466.6912965742754</v>
      </c>
      <c r="J4720" s="150">
        <v>13591.14447947997</v>
      </c>
      <c r="K4720" s="150">
        <v>0</v>
      </c>
      <c r="L4720" s="150">
        <v>0</v>
      </c>
      <c r="M4720" s="150">
        <v>9114.8570937009954</v>
      </c>
      <c r="N4720" s="150">
        <v>4086.7341002989924</v>
      </c>
      <c r="O4720" s="150">
        <v>1133.8124907060703</v>
      </c>
      <c r="P4720" s="150">
        <v>718.77220617879141</v>
      </c>
      <c r="Q4720" s="150">
        <v>387.80866174238759</v>
      </c>
      <c r="R4720" s="150">
        <v>2576.3611192475846</v>
      </c>
      <c r="S4720" s="150">
        <v>1732.0933183400941</v>
      </c>
      <c r="T4720" s="150">
        <v>0</v>
      </c>
      <c r="U4720" s="150">
        <v>124.41644697633406</v>
      </c>
      <c r="V4720" s="150">
        <v>2798.8291158937063</v>
      </c>
      <c r="W4720" s="150">
        <v>2812.89358381277</v>
      </c>
      <c r="X4720" s="150">
        <v>1479.3690179226521</v>
      </c>
      <c r="Y4720" s="150">
        <v>4311.3003582668816</v>
      </c>
      <c r="Z4720" s="150">
        <v>2446.1355357694897</v>
      </c>
      <c r="AA4720" s="150">
        <v>61274.559194770714</v>
      </c>
      <c r="AB4720" s="150">
        <v>146.94772458267434</v>
      </c>
      <c r="AC4720" s="150">
        <v>1220.4243619581782</v>
      </c>
      <c r="AD4720" s="150">
        <v>3227.1677858603075</v>
      </c>
      <c r="AE4720" s="150">
        <v>1357.7620952634718</v>
      </c>
      <c r="AF4720" s="150">
        <v>1215.775882209784</v>
      </c>
      <c r="AG4720" s="150">
        <v>45369.809742604739</v>
      </c>
      <c r="AH4720" s="150">
        <v>4384.8683443050604</v>
      </c>
      <c r="AI4720" s="150">
        <v>635.06482065311388</v>
      </c>
      <c r="AJ4720" s="150">
        <v>4219.3403757191554</v>
      </c>
      <c r="AK4720" s="150">
        <v>245.58724750980724</v>
      </c>
      <c r="AL4720" s="150">
        <v>173078.53125</v>
      </c>
      <c r="AM4720" s="150">
        <v>148165.875</v>
      </c>
      <c r="AN4720" s="150">
        <v>24912.6640625</v>
      </c>
      <c r="AO4720" s="5" t="s">
        <v>5820</v>
      </c>
    </row>
    <row r="4721" spans="1:41" ht="14.25" x14ac:dyDescent="0.45">
      <c r="A4721" s="150">
        <v>2021</v>
      </c>
      <c r="B4721" s="5" t="s">
        <v>6344</v>
      </c>
      <c r="C4721" s="5" t="s">
        <v>4979</v>
      </c>
      <c r="D4721" s="5" t="s">
        <v>84</v>
      </c>
      <c r="E4721" s="5" t="s">
        <v>95</v>
      </c>
      <c r="F4721" s="5" t="s">
        <v>237</v>
      </c>
      <c r="G4721" s="5" t="s">
        <v>87</v>
      </c>
      <c r="H4721" s="5" t="s">
        <v>131</v>
      </c>
      <c r="I4721" s="150">
        <v>2997.5189549299471</v>
      </c>
      <c r="J4721" s="150">
        <v>7238.6979761068487</v>
      </c>
      <c r="K4721" s="150">
        <v>0</v>
      </c>
      <c r="L4721" s="150">
        <v>66.566017106404701</v>
      </c>
      <c r="M4721" s="150">
        <v>26216.769814214775</v>
      </c>
      <c r="N4721" s="150">
        <v>3144.2355837209157</v>
      </c>
      <c r="O4721" s="150">
        <v>1300.9455926213448</v>
      </c>
      <c r="P4721" s="150">
        <v>665.66017106404695</v>
      </c>
      <c r="Q4721" s="150">
        <v>0</v>
      </c>
      <c r="R4721" s="150">
        <v>220.20550505084108</v>
      </c>
      <c r="S4721" s="150">
        <v>9195.4296030787464</v>
      </c>
      <c r="T4721" s="150">
        <v>102.40925708677646</v>
      </c>
      <c r="U4721" s="150">
        <v>153.6138856301647</v>
      </c>
      <c r="V4721" s="150">
        <v>6075.9412229584477</v>
      </c>
      <c r="W4721" s="150">
        <v>3538.2398323481266</v>
      </c>
      <c r="X4721" s="150">
        <v>1748.1260184712742</v>
      </c>
      <c r="Y4721" s="150">
        <v>20479.803232213555</v>
      </c>
      <c r="Z4721" s="150">
        <v>260.28619610538948</v>
      </c>
      <c r="AA4721" s="150">
        <v>64097.954010613386</v>
      </c>
      <c r="AB4721" s="150">
        <v>31.746869696900703</v>
      </c>
      <c r="AC4721" s="150">
        <v>3261.7348382138302</v>
      </c>
      <c r="AD4721" s="150">
        <v>505.67264459694297</v>
      </c>
      <c r="AE4721" s="150">
        <v>1936.5643887741944</v>
      </c>
      <c r="AF4721" s="150">
        <v>0</v>
      </c>
      <c r="AG4721" s="150">
        <v>43859.836625124619</v>
      </c>
      <c r="AH4721" s="150">
        <v>8565.7764133028159</v>
      </c>
      <c r="AI4721" s="150">
        <v>522.28721114255995</v>
      </c>
      <c r="AJ4721" s="150">
        <v>6277.6874594193969</v>
      </c>
      <c r="AK4721" s="150">
        <v>232.46901358698256</v>
      </c>
      <c r="AL4721" s="150">
        <v>212696.1875</v>
      </c>
      <c r="AM4721" s="150">
        <v>160736.3125</v>
      </c>
      <c r="AN4721" s="150">
        <v>51959.87109375</v>
      </c>
      <c r="AO4721" s="5" t="s">
        <v>6777</v>
      </c>
    </row>
    <row r="4722" spans="1:41" ht="14.25" x14ac:dyDescent="0.45">
      <c r="A4722" s="150">
        <v>2021</v>
      </c>
      <c r="B4722" s="5" t="s">
        <v>582</v>
      </c>
      <c r="C4722" s="5" t="s">
        <v>4979</v>
      </c>
      <c r="D4722" s="5" t="s">
        <v>84</v>
      </c>
      <c r="E4722" s="5" t="s">
        <v>95</v>
      </c>
      <c r="F4722" s="5" t="s">
        <v>237</v>
      </c>
      <c r="G4722" s="5" t="s">
        <v>87</v>
      </c>
      <c r="H4722" s="5" t="s">
        <v>131</v>
      </c>
      <c r="I4722" s="150">
        <v>703.37479346407849</v>
      </c>
      <c r="J4722" s="150">
        <v>13620.908698828187</v>
      </c>
      <c r="K4722" s="150">
        <v>0</v>
      </c>
      <c r="L4722" s="150">
        <v>390.76377414671026</v>
      </c>
      <c r="M4722" s="150">
        <v>12197.412093008028</v>
      </c>
      <c r="N4722" s="150">
        <v>4098.442110043311</v>
      </c>
      <c r="O4722" s="150">
        <v>1144.3796242867943</v>
      </c>
      <c r="P4722" s="150">
        <v>741.75002902113761</v>
      </c>
      <c r="Q4722" s="150">
        <v>0</v>
      </c>
      <c r="R4722" s="150">
        <v>521.09164339555821</v>
      </c>
      <c r="S4722" s="150">
        <v>7368.6883124808219</v>
      </c>
      <c r="T4722" s="150">
        <v>0</v>
      </c>
      <c r="U4722" s="150">
        <v>167.47018892001867</v>
      </c>
      <c r="V4722" s="150">
        <v>6823.8519645276947</v>
      </c>
      <c r="W4722" s="150">
        <v>2902.8166079469906</v>
      </c>
      <c r="X4722" s="150">
        <v>1886.0466442287468</v>
      </c>
      <c r="Y4722" s="150">
        <v>3935.549439620439</v>
      </c>
      <c r="Z4722" s="150">
        <v>2281.8862251286582</v>
      </c>
      <c r="AA4722" s="150">
        <v>71417.784799409608</v>
      </c>
      <c r="AB4722" s="150">
        <v>151.83963795415028</v>
      </c>
      <c r="AC4722" s="150">
        <v>1567.066286728457</v>
      </c>
      <c r="AD4722" s="150">
        <v>2488.027096047158</v>
      </c>
      <c r="AE4722" s="150">
        <v>1421.0046494090291</v>
      </c>
      <c r="AF4722" s="150">
        <v>3162.181235067821</v>
      </c>
      <c r="AG4722" s="150">
        <v>39551.992751203878</v>
      </c>
      <c r="AH4722" s="150">
        <v>4278.6225548820594</v>
      </c>
      <c r="AI4722" s="150">
        <v>217.7112455960243</v>
      </c>
      <c r="AJ4722" s="150">
        <v>8644.8111520513648</v>
      </c>
      <c r="AK4722" s="150">
        <v>253.43821923229495</v>
      </c>
      <c r="AL4722" s="150">
        <v>191938.921875</v>
      </c>
      <c r="AM4722" s="150">
        <v>159049.921875</v>
      </c>
      <c r="AN4722" s="150">
        <v>32888.984375</v>
      </c>
      <c r="AO4722" s="5" t="s">
        <v>5819</v>
      </c>
    </row>
    <row r="4723" spans="1:41" ht="14.25" x14ac:dyDescent="0.45">
      <c r="A4723" s="150">
        <v>2021</v>
      </c>
      <c r="B4723" s="5" t="s">
        <v>7352</v>
      </c>
      <c r="C4723" s="5" t="s">
        <v>4979</v>
      </c>
      <c r="D4723" s="5" t="s">
        <v>84</v>
      </c>
      <c r="E4723" s="5" t="s">
        <v>95</v>
      </c>
      <c r="F4723" s="5" t="s">
        <v>237</v>
      </c>
      <c r="G4723" s="5" t="s">
        <v>87</v>
      </c>
      <c r="H4723" s="5" t="s">
        <v>131</v>
      </c>
      <c r="I4723" s="150">
        <v>1526.4705882352939</v>
      </c>
      <c r="J4723" s="150">
        <v>5237.7700000000013</v>
      </c>
      <c r="K4723" s="150">
        <v>0</v>
      </c>
      <c r="L4723" s="150">
        <v>0</v>
      </c>
      <c r="M4723" s="150">
        <v>6620</v>
      </c>
      <c r="N4723" s="150">
        <v>4268.0582072143552</v>
      </c>
      <c r="O4723" s="150">
        <v>1001.78594</v>
      </c>
      <c r="P4723" s="150">
        <v>1450</v>
      </c>
      <c r="Q4723" s="150">
        <v>0</v>
      </c>
      <c r="R4723" s="150">
        <v>537.49680000000001</v>
      </c>
      <c r="S4723" s="150">
        <v>6249.38</v>
      </c>
      <c r="T4723" s="150">
        <v>250</v>
      </c>
      <c r="U4723" s="150">
        <v>195</v>
      </c>
      <c r="V4723" s="150">
        <v>3493</v>
      </c>
      <c r="W4723" s="150">
        <v>2314</v>
      </c>
      <c r="X4723" s="150">
        <v>2775</v>
      </c>
      <c r="Y4723" s="150">
        <v>10135.719265936479</v>
      </c>
      <c r="Z4723" s="150">
        <v>246.2411285565145</v>
      </c>
      <c r="AA4723" s="150">
        <v>63761</v>
      </c>
      <c r="AB4723" s="150">
        <v>32</v>
      </c>
      <c r="AC4723" s="150">
        <v>2119.2902551401871</v>
      </c>
      <c r="AD4723" s="150">
        <v>3601.8793655004251</v>
      </c>
      <c r="AE4723" s="150">
        <v>3495.3427999999999</v>
      </c>
      <c r="AF4723" s="150">
        <v>0</v>
      </c>
      <c r="AG4723" s="150">
        <v>45638</v>
      </c>
      <c r="AH4723" s="150">
        <v>7738.2459099999996</v>
      </c>
      <c r="AI4723" s="150">
        <v>3138</v>
      </c>
      <c r="AJ4723" s="150">
        <v>3750</v>
      </c>
      <c r="AK4723" s="150">
        <v>240</v>
      </c>
      <c r="AL4723" s="150">
        <v>179813.6875</v>
      </c>
      <c r="AM4723" s="150">
        <v>145853.390625</v>
      </c>
      <c r="AN4723" s="150">
        <v>33960.2890625</v>
      </c>
      <c r="AO4723" s="5" t="s">
        <v>7698</v>
      </c>
    </row>
    <row r="4724" spans="1:41" ht="14.25" x14ac:dyDescent="0.45">
      <c r="A4724" s="150">
        <v>2021</v>
      </c>
      <c r="B4724" s="5" t="s">
        <v>4024</v>
      </c>
      <c r="C4724" s="5" t="s">
        <v>4979</v>
      </c>
      <c r="D4724" s="5" t="s">
        <v>84</v>
      </c>
      <c r="E4724" s="5" t="s">
        <v>95</v>
      </c>
      <c r="F4724" s="5" t="s">
        <v>238</v>
      </c>
      <c r="G4724" s="5" t="s">
        <v>87</v>
      </c>
      <c r="H4724" s="5" t="s">
        <v>131</v>
      </c>
      <c r="I4724" s="150">
        <v>2119.3598727426092</v>
      </c>
      <c r="J4724" s="150">
        <v>13591.14447947997</v>
      </c>
      <c r="K4724" s="150">
        <v>0</v>
      </c>
      <c r="L4724" s="150">
        <v>0</v>
      </c>
      <c r="M4724" s="150">
        <v>9114.8570937009954</v>
      </c>
      <c r="N4724" s="150">
        <v>4086.7341002989924</v>
      </c>
      <c r="O4724" s="150">
        <v>1133.8124907060703</v>
      </c>
      <c r="P4724" s="150">
        <v>718.77220617879141</v>
      </c>
      <c r="Q4724" s="150">
        <v>387.80866174238759</v>
      </c>
      <c r="R4724" s="150">
        <v>2576.3611192475846</v>
      </c>
      <c r="S4724" s="150">
        <v>1688.8180324352822</v>
      </c>
      <c r="T4724" s="150">
        <v>0</v>
      </c>
      <c r="U4724" s="150">
        <v>124.41644697633406</v>
      </c>
      <c r="V4724" s="150">
        <v>2661.4300831459286</v>
      </c>
      <c r="W4724" s="150">
        <v>2812.89358381277</v>
      </c>
      <c r="X4724" s="150">
        <v>1479.3690179226521</v>
      </c>
      <c r="Y4724" s="150">
        <v>4311.3003582668816</v>
      </c>
      <c r="Z4724" s="150">
        <v>2446.1355357694897</v>
      </c>
      <c r="AA4724" s="150">
        <v>61274.559194770714</v>
      </c>
      <c r="AB4724" s="150">
        <v>146.94772458267434</v>
      </c>
      <c r="AC4724" s="150">
        <v>1220.4243619581782</v>
      </c>
      <c r="AD4724" s="150">
        <v>3227.1677858603075</v>
      </c>
      <c r="AE4724" s="150">
        <v>1357.7620952634718</v>
      </c>
      <c r="AF4724" s="150">
        <v>1215.775882209784</v>
      </c>
      <c r="AG4724" s="150">
        <v>45369.809742604739</v>
      </c>
      <c r="AH4724" s="150">
        <v>4384.8683443050604</v>
      </c>
      <c r="AI4724" s="150">
        <v>635.06482065311388</v>
      </c>
      <c r="AJ4724" s="150">
        <v>4219.3403757191554</v>
      </c>
      <c r="AK4724" s="150">
        <v>245.58724750980724</v>
      </c>
      <c r="AL4724" s="150">
        <v>172550.53125</v>
      </c>
      <c r="AM4724" s="150">
        <v>147681.140625</v>
      </c>
      <c r="AN4724" s="150">
        <v>24869.38671875</v>
      </c>
      <c r="AO4724" s="5" t="s">
        <v>5823</v>
      </c>
    </row>
    <row r="4725" spans="1:41" ht="14.25" x14ac:dyDescent="0.45">
      <c r="A4725" s="150">
        <v>2021</v>
      </c>
      <c r="B4725" s="5" t="s">
        <v>7352</v>
      </c>
      <c r="C4725" s="5" t="s">
        <v>4979</v>
      </c>
      <c r="D4725" s="5" t="s">
        <v>84</v>
      </c>
      <c r="E4725" s="5" t="s">
        <v>95</v>
      </c>
      <c r="F4725" s="5" t="s">
        <v>238</v>
      </c>
      <c r="G4725" s="5" t="s">
        <v>87</v>
      </c>
      <c r="H4725" s="5" t="s">
        <v>131</v>
      </c>
      <c r="I4725" s="150">
        <v>1226.4705882352939</v>
      </c>
      <c r="J4725" s="150">
        <v>5237.7700000000013</v>
      </c>
      <c r="K4725" s="150">
        <v>0</v>
      </c>
      <c r="L4725" s="150">
        <v>0</v>
      </c>
      <c r="M4725" s="150">
        <v>6620</v>
      </c>
      <c r="N4725" s="150">
        <v>4268.0582072143552</v>
      </c>
      <c r="O4725" s="150">
        <v>1001.78594</v>
      </c>
      <c r="P4725" s="150">
        <v>1450</v>
      </c>
      <c r="Q4725" s="150">
        <v>0</v>
      </c>
      <c r="R4725" s="150">
        <v>537.49680000000001</v>
      </c>
      <c r="S4725" s="150">
        <v>6249.38</v>
      </c>
      <c r="T4725" s="150">
        <v>250</v>
      </c>
      <c r="U4725" s="150">
        <v>195</v>
      </c>
      <c r="V4725" s="150">
        <v>3443</v>
      </c>
      <c r="W4725" s="150">
        <v>2314</v>
      </c>
      <c r="X4725" s="150">
        <v>2775</v>
      </c>
      <c r="Y4725" s="150">
        <v>10135.719265936479</v>
      </c>
      <c r="Z4725" s="150">
        <v>246.2411285565145</v>
      </c>
      <c r="AA4725" s="150">
        <v>63761</v>
      </c>
      <c r="AB4725" s="150">
        <v>32</v>
      </c>
      <c r="AC4725" s="150">
        <v>2119.2902551401871</v>
      </c>
      <c r="AD4725" s="150">
        <v>3601.8793655004251</v>
      </c>
      <c r="AE4725" s="150">
        <v>3495.3427999999999</v>
      </c>
      <c r="AF4725" s="150">
        <v>0</v>
      </c>
      <c r="AG4725" s="150">
        <v>45638</v>
      </c>
      <c r="AH4725" s="150">
        <v>7738.2459099999996</v>
      </c>
      <c r="AI4725" s="150">
        <v>3138</v>
      </c>
      <c r="AJ4725" s="150">
        <v>3750</v>
      </c>
      <c r="AK4725" s="150">
        <v>240</v>
      </c>
      <c r="AL4725" s="150">
        <v>179463.6875</v>
      </c>
      <c r="AM4725" s="150">
        <v>145503.390625</v>
      </c>
      <c r="AN4725" s="150">
        <v>33960.2890625</v>
      </c>
      <c r="AO4725" s="5" t="s">
        <v>7699</v>
      </c>
    </row>
    <row r="4726" spans="1:41" ht="14.25" x14ac:dyDescent="0.45">
      <c r="A4726" s="150">
        <v>2021</v>
      </c>
      <c r="B4726" s="5" t="s">
        <v>4980</v>
      </c>
      <c r="C4726" s="5" t="s">
        <v>4979</v>
      </c>
      <c r="D4726" s="5" t="s">
        <v>84</v>
      </c>
      <c r="E4726" s="5" t="s">
        <v>95</v>
      </c>
      <c r="F4726" s="5" t="s">
        <v>238</v>
      </c>
      <c r="G4726" s="5" t="s">
        <v>87</v>
      </c>
      <c r="H4726" s="5" t="s">
        <v>131</v>
      </c>
      <c r="I4726" s="150">
        <v>2159.636336738396</v>
      </c>
      <c r="J4726" s="150">
        <v>7346.8480493120014</v>
      </c>
      <c r="K4726" s="150">
        <v>0</v>
      </c>
      <c r="L4726" s="150">
        <v>0</v>
      </c>
      <c r="M4726" s="150">
        <v>6789.6859464775425</v>
      </c>
      <c r="N4726" s="150">
        <v>5129.5787618324375</v>
      </c>
      <c r="O4726" s="150">
        <v>758.86443573869394</v>
      </c>
      <c r="P4726" s="150">
        <v>969.1499746256037</v>
      </c>
      <c r="Q4726" s="150">
        <v>0</v>
      </c>
      <c r="R4726" s="150">
        <v>3379.6526348424218</v>
      </c>
      <c r="S4726" s="150">
        <v>2833.8642662567245</v>
      </c>
      <c r="T4726" s="150">
        <v>210.69622797447767</v>
      </c>
      <c r="U4726" s="150">
        <v>121.15033108532465</v>
      </c>
      <c r="V4726" s="150">
        <v>6260.8384142616042</v>
      </c>
      <c r="W4726" s="150">
        <v>5457.0323045389714</v>
      </c>
      <c r="X4726" s="150">
        <v>1271.5517358259726</v>
      </c>
      <c r="Y4726" s="150">
        <v>7026.7192029488306</v>
      </c>
      <c r="Z4726" s="150">
        <v>1130.3657586648822</v>
      </c>
      <c r="AA4726" s="150">
        <v>57585.386067704494</v>
      </c>
      <c r="AB4726" s="150">
        <v>228.60540735230828</v>
      </c>
      <c r="AC4726" s="150">
        <v>590.94603148685678</v>
      </c>
      <c r="AD4726" s="150">
        <v>1271.7612217094656</v>
      </c>
      <c r="AE4726" s="150">
        <v>7452.3255834572747</v>
      </c>
      <c r="AF4726" s="150">
        <v>0</v>
      </c>
      <c r="AG4726" s="150">
        <v>34534.165246156765</v>
      </c>
      <c r="AH4726" s="150">
        <v>5365.3794453700739</v>
      </c>
      <c r="AI4726" s="150">
        <v>618.39342910509197</v>
      </c>
      <c r="AJ4726" s="150">
        <v>5225.2664537670462</v>
      </c>
      <c r="AK4726" s="150">
        <v>239.14021875103214</v>
      </c>
      <c r="AL4726" s="150">
        <v>163956.984375</v>
      </c>
      <c r="AM4726" s="150">
        <v>138912.03125</v>
      </c>
      <c r="AN4726" s="150">
        <v>25044.974609375</v>
      </c>
      <c r="AO4726" s="5" t="s">
        <v>5822</v>
      </c>
    </row>
    <row r="4727" spans="1:41" ht="14.25" x14ac:dyDescent="0.45">
      <c r="A4727" s="150">
        <v>2021</v>
      </c>
      <c r="B4727" s="5" t="s">
        <v>6344</v>
      </c>
      <c r="C4727" s="5" t="s">
        <v>4979</v>
      </c>
      <c r="D4727" s="5" t="s">
        <v>84</v>
      </c>
      <c r="E4727" s="5" t="s">
        <v>95</v>
      </c>
      <c r="F4727" s="5" t="s">
        <v>238</v>
      </c>
      <c r="G4727" s="5" t="s">
        <v>87</v>
      </c>
      <c r="H4727" s="5" t="s">
        <v>131</v>
      </c>
      <c r="I4727" s="150">
        <v>2690.2911836696176</v>
      </c>
      <c r="J4727" s="150">
        <v>7238.6979761068487</v>
      </c>
      <c r="K4727" s="150">
        <v>0</v>
      </c>
      <c r="L4727" s="150">
        <v>66.566017106404701</v>
      </c>
      <c r="M4727" s="150">
        <v>26216.769814214775</v>
      </c>
      <c r="N4727" s="150">
        <v>3144.2355837209157</v>
      </c>
      <c r="O4727" s="150">
        <v>1300.9455926213448</v>
      </c>
      <c r="P4727" s="150">
        <v>665.66017106404695</v>
      </c>
      <c r="Q4727" s="150">
        <v>0</v>
      </c>
      <c r="R4727" s="150">
        <v>220.20550505084108</v>
      </c>
      <c r="S4727" s="150">
        <v>9195.4296030787464</v>
      </c>
      <c r="T4727" s="150">
        <v>102.40925708677646</v>
      </c>
      <c r="U4727" s="150">
        <v>153.6138856301647</v>
      </c>
      <c r="V4727" s="150">
        <v>6026.784779556795</v>
      </c>
      <c r="W4727" s="150">
        <v>3538.2398323481266</v>
      </c>
      <c r="X4727" s="150">
        <v>1748.1260184712742</v>
      </c>
      <c r="Y4727" s="150">
        <v>18636.436604651579</v>
      </c>
      <c r="Z4727" s="150">
        <v>260.28619610538948</v>
      </c>
      <c r="AA4727" s="150">
        <v>64097.954010613386</v>
      </c>
      <c r="AB4727" s="150">
        <v>31.746869696900703</v>
      </c>
      <c r="AC4727" s="150">
        <v>3261.7348382138302</v>
      </c>
      <c r="AD4727" s="150">
        <v>505.67264459694297</v>
      </c>
      <c r="AE4727" s="150">
        <v>1936.5643887741944</v>
      </c>
      <c r="AF4727" s="150">
        <v>0</v>
      </c>
      <c r="AG4727" s="150">
        <v>43859.836625124619</v>
      </c>
      <c r="AH4727" s="150">
        <v>8565.7764133028159</v>
      </c>
      <c r="AI4727" s="150">
        <v>522.28721114255995</v>
      </c>
      <c r="AJ4727" s="150">
        <v>6277.6874594193969</v>
      </c>
      <c r="AK4727" s="150">
        <v>232.46901358698256</v>
      </c>
      <c r="AL4727" s="150">
        <v>210496.4375</v>
      </c>
      <c r="AM4727" s="150">
        <v>158536.5625</v>
      </c>
      <c r="AN4727" s="150">
        <v>51959.87109375</v>
      </c>
      <c r="AO4727" s="5" t="s">
        <v>6778</v>
      </c>
    </row>
    <row r="4728" spans="1:41" ht="14.25" x14ac:dyDescent="0.45">
      <c r="A4728" s="150">
        <v>2021</v>
      </c>
      <c r="B4728" s="5" t="s">
        <v>582</v>
      </c>
      <c r="C4728" s="5" t="s">
        <v>4979</v>
      </c>
      <c r="D4728" s="5" t="s">
        <v>84</v>
      </c>
      <c r="E4728" s="5" t="s">
        <v>95</v>
      </c>
      <c r="F4728" s="5" t="s">
        <v>238</v>
      </c>
      <c r="G4728" s="5" t="s">
        <v>87</v>
      </c>
      <c r="H4728" s="5" t="s">
        <v>131</v>
      </c>
      <c r="I4728" s="150">
        <v>485.09985333433667</v>
      </c>
      <c r="J4728" s="150">
        <v>13620.908698828187</v>
      </c>
      <c r="K4728" s="150">
        <v>0</v>
      </c>
      <c r="L4728" s="150">
        <v>390.76377414671026</v>
      </c>
      <c r="M4728" s="150">
        <v>12197.412093008028</v>
      </c>
      <c r="N4728" s="150">
        <v>4098.442110043311</v>
      </c>
      <c r="O4728" s="150">
        <v>1144.3796242867943</v>
      </c>
      <c r="P4728" s="150">
        <v>741.75002902113761</v>
      </c>
      <c r="Q4728" s="150">
        <v>0</v>
      </c>
      <c r="R4728" s="150">
        <v>521.09164339555821</v>
      </c>
      <c r="S4728" s="150">
        <v>7323.369862458776</v>
      </c>
      <c r="T4728" s="150">
        <v>0</v>
      </c>
      <c r="U4728" s="150">
        <v>167.47018892001867</v>
      </c>
      <c r="V4728" s="150">
        <v>6792.5908625959582</v>
      </c>
      <c r="W4728" s="150">
        <v>2902.8166079469906</v>
      </c>
      <c r="X4728" s="150">
        <v>1886.0466442287468</v>
      </c>
      <c r="Y4728" s="150">
        <v>3935.549439620439</v>
      </c>
      <c r="Z4728" s="150">
        <v>2281.8862251286582</v>
      </c>
      <c r="AA4728" s="150">
        <v>71417.784799409608</v>
      </c>
      <c r="AB4728" s="150">
        <v>151.83963795415028</v>
      </c>
      <c r="AC4728" s="150">
        <v>1567.066286728457</v>
      </c>
      <c r="AD4728" s="150">
        <v>2488.027096047158</v>
      </c>
      <c r="AE4728" s="150">
        <v>1421.0046494090291</v>
      </c>
      <c r="AF4728" s="150">
        <v>3162.181235067821</v>
      </c>
      <c r="AG4728" s="150">
        <v>39551.992751203878</v>
      </c>
      <c r="AH4728" s="150">
        <v>4278.6225548820594</v>
      </c>
      <c r="AI4728" s="150">
        <v>217.7112455960243</v>
      </c>
      <c r="AJ4728" s="150">
        <v>8644.8111520513648</v>
      </c>
      <c r="AK4728" s="150">
        <v>253.43821923229495</v>
      </c>
      <c r="AL4728" s="150">
        <v>191644.078125</v>
      </c>
      <c r="AM4728" s="150">
        <v>158800.390625</v>
      </c>
      <c r="AN4728" s="150">
        <v>32843.6640625</v>
      </c>
      <c r="AO4728" s="5" t="s">
        <v>5824</v>
      </c>
    </row>
    <row r="4729" spans="1:41" ht="14.25" x14ac:dyDescent="0.45">
      <c r="A4729" s="150">
        <v>2021</v>
      </c>
      <c r="B4729" s="5" t="s">
        <v>4024</v>
      </c>
      <c r="C4729" s="5" t="s">
        <v>4979</v>
      </c>
      <c r="D4729" s="5" t="s">
        <v>84</v>
      </c>
      <c r="E4729" s="5" t="s">
        <v>95</v>
      </c>
      <c r="F4729" s="5" t="s">
        <v>206</v>
      </c>
      <c r="G4729" s="5" t="s">
        <v>87</v>
      </c>
      <c r="H4729" s="5" t="s">
        <v>131</v>
      </c>
      <c r="I4729" s="150">
        <v>1622.8232214304442</v>
      </c>
      <c r="J4729" s="150">
        <v>10913.486164119739</v>
      </c>
      <c r="K4729" s="150"/>
      <c r="L4729" s="150"/>
      <c r="M4729" s="150">
        <v>2488.3289395266811</v>
      </c>
      <c r="N4729" s="150">
        <v>1028.4109433945034</v>
      </c>
      <c r="O4729" s="150">
        <v>0</v>
      </c>
      <c r="P4729" s="150">
        <v>0</v>
      </c>
      <c r="Q4729" s="150">
        <v>387.80866174238759</v>
      </c>
      <c r="R4729" s="150">
        <v>2066.5868777292822</v>
      </c>
      <c r="S4729" s="150">
        <v>811.41161071522208</v>
      </c>
      <c r="T4729" s="150"/>
      <c r="U4729" s="150">
        <v>0</v>
      </c>
      <c r="V4729" s="150">
        <v>0</v>
      </c>
      <c r="W4729" s="150">
        <v>2596.517154288711</v>
      </c>
      <c r="X4729" s="150">
        <v>1170.4049839607192</v>
      </c>
      <c r="Y4729" s="150">
        <v>2549.4023669352546</v>
      </c>
      <c r="Z4729" s="150">
        <v>1362.0896238539528</v>
      </c>
      <c r="AA4729" s="150">
        <v>18640.829403497704</v>
      </c>
      <c r="AB4729" s="150"/>
      <c r="AC4729" s="150">
        <v>0</v>
      </c>
      <c r="AD4729" s="150">
        <v>570.25845069614388</v>
      </c>
      <c r="AE4729" s="150"/>
      <c r="AF4729" s="150">
        <v>0</v>
      </c>
      <c r="AG4729" s="150">
        <v>27649.662046731908</v>
      </c>
      <c r="AH4729" s="150">
        <v>1948.4697478641533</v>
      </c>
      <c r="AI4729" s="150"/>
      <c r="AJ4729" s="150">
        <v>3137.4582280988589</v>
      </c>
      <c r="AK4729" s="150">
        <v>0</v>
      </c>
      <c r="AL4729" s="150">
        <v>78943.953125</v>
      </c>
      <c r="AM4729" s="150">
        <v>69358.5625</v>
      </c>
      <c r="AN4729" s="150">
        <v>9585.390625</v>
      </c>
      <c r="AO4729" s="5" t="s">
        <v>5827</v>
      </c>
    </row>
    <row r="4730" spans="1:41" ht="14.25" x14ac:dyDescent="0.45">
      <c r="A4730" s="150">
        <v>2021</v>
      </c>
      <c r="B4730" s="5" t="s">
        <v>6344</v>
      </c>
      <c r="C4730" s="5" t="s">
        <v>4979</v>
      </c>
      <c r="D4730" s="5" t="s">
        <v>84</v>
      </c>
      <c r="E4730" s="5" t="s">
        <v>95</v>
      </c>
      <c r="F4730" s="5" t="s">
        <v>206</v>
      </c>
      <c r="G4730" s="5" t="s">
        <v>87</v>
      </c>
      <c r="H4730" s="5" t="s">
        <v>131</v>
      </c>
      <c r="I4730" s="150">
        <v>1743.0055556169355</v>
      </c>
      <c r="J4730" s="150">
        <v>3557.652687777595</v>
      </c>
      <c r="K4730" s="150"/>
      <c r="L4730" s="150"/>
      <c r="M4730" s="150">
        <v>14849.342277582587</v>
      </c>
      <c r="N4730" s="150">
        <v>947.94472013003599</v>
      </c>
      <c r="O4730" s="150">
        <v>0</v>
      </c>
      <c r="P4730" s="150">
        <v>0</v>
      </c>
      <c r="Q4730" s="150">
        <v>0</v>
      </c>
      <c r="R4730" s="150">
        <v>220.20550505084108</v>
      </c>
      <c r="S4730" s="150">
        <v>5200.3420748665085</v>
      </c>
      <c r="T4730" s="150">
        <v>0</v>
      </c>
      <c r="U4730" s="150">
        <v>0</v>
      </c>
      <c r="V4730" s="150">
        <v>2457.8221700826352</v>
      </c>
      <c r="W4730" s="150">
        <v>2043.0646788811903</v>
      </c>
      <c r="X4730" s="150">
        <v>288.79410498470963</v>
      </c>
      <c r="Y4730" s="150">
        <v>5402.4979483558054</v>
      </c>
      <c r="Z4730" s="150">
        <v>0</v>
      </c>
      <c r="AA4730" s="150">
        <v>22851.601626343298</v>
      </c>
      <c r="AB4730" s="150"/>
      <c r="AC4730" s="150">
        <v>0</v>
      </c>
      <c r="AD4730" s="150">
        <v>480.43900365076126</v>
      </c>
      <c r="AE4730" s="150">
        <v>504.46800040946084</v>
      </c>
      <c r="AF4730" s="150">
        <v>0</v>
      </c>
      <c r="AG4730" s="150">
        <v>15513.978356075766</v>
      </c>
      <c r="AH4730" s="150">
        <v>3206.2739674423224</v>
      </c>
      <c r="AI4730" s="150"/>
      <c r="AJ4730" s="150">
        <v>1802.4029247272656</v>
      </c>
      <c r="AK4730" s="150"/>
      <c r="AL4730" s="150">
        <v>81069.8359375</v>
      </c>
      <c r="AM4730" s="150">
        <v>55001.578125</v>
      </c>
      <c r="AN4730" s="150">
        <v>26068.255859375</v>
      </c>
      <c r="AO4730" s="5" t="s">
        <v>6779</v>
      </c>
    </row>
    <row r="4731" spans="1:41" ht="14.25" x14ac:dyDescent="0.45">
      <c r="A4731" s="150">
        <v>2021</v>
      </c>
      <c r="B4731" s="5" t="s">
        <v>4980</v>
      </c>
      <c r="C4731" s="5" t="s">
        <v>4979</v>
      </c>
      <c r="D4731" s="5" t="s">
        <v>84</v>
      </c>
      <c r="E4731" s="5" t="s">
        <v>95</v>
      </c>
      <c r="F4731" s="5" t="s">
        <v>206</v>
      </c>
      <c r="G4731" s="5" t="s">
        <v>87</v>
      </c>
      <c r="H4731" s="5" t="s">
        <v>131</v>
      </c>
      <c r="I4731" s="150">
        <v>1580.2217098085825</v>
      </c>
      <c r="J4731" s="150">
        <v>3809.4430483087999</v>
      </c>
      <c r="K4731" s="150"/>
      <c r="L4731" s="150"/>
      <c r="M4731" s="150">
        <v>3318.465590598023</v>
      </c>
      <c r="N4731" s="150">
        <v>732.79094608383468</v>
      </c>
      <c r="O4731" s="150">
        <v>0</v>
      </c>
      <c r="P4731" s="150">
        <v>0</v>
      </c>
      <c r="Q4731" s="150">
        <v>0</v>
      </c>
      <c r="R4731" s="150">
        <v>2884.0336718402973</v>
      </c>
      <c r="S4731" s="150">
        <v>2054.2882227511573</v>
      </c>
      <c r="T4731" s="150"/>
      <c r="U4731" s="150">
        <v>0</v>
      </c>
      <c r="V4731" s="150">
        <v>2528.354735693732</v>
      </c>
      <c r="W4731" s="150">
        <v>3297.3959678005754</v>
      </c>
      <c r="X4731" s="150">
        <v>1053.4811398723882</v>
      </c>
      <c r="Y4731" s="150">
        <v>1604.5749226794408</v>
      </c>
      <c r="Z4731" s="150">
        <v>55.879473665594617</v>
      </c>
      <c r="AA4731" s="150">
        <v>19616.872305563742</v>
      </c>
      <c r="AB4731" s="150"/>
      <c r="AC4731" s="150">
        <v>0</v>
      </c>
      <c r="AD4731" s="150">
        <v>405.68468459388833</v>
      </c>
      <c r="AE4731" s="150">
        <v>602.59121200700611</v>
      </c>
      <c r="AF4731" s="150">
        <v>0</v>
      </c>
      <c r="AG4731" s="150">
        <v>12082.375193196422</v>
      </c>
      <c r="AH4731" s="150">
        <v>1532.8150585143251</v>
      </c>
      <c r="AI4731" s="150"/>
      <c r="AJ4731" s="150">
        <v>1474.8735958213435</v>
      </c>
      <c r="AK4731" s="150"/>
      <c r="AL4731" s="150">
        <v>58634.140625</v>
      </c>
      <c r="AM4731" s="150">
        <v>46972.01171875</v>
      </c>
      <c r="AN4731" s="150">
        <v>11662.130859375</v>
      </c>
      <c r="AO4731" s="5" t="s">
        <v>5825</v>
      </c>
    </row>
    <row r="4732" spans="1:41" ht="14.25" x14ac:dyDescent="0.45">
      <c r="A4732" s="150">
        <v>2021</v>
      </c>
      <c r="B4732" s="5" t="s">
        <v>7352</v>
      </c>
      <c r="C4732" s="5" t="s">
        <v>4979</v>
      </c>
      <c r="D4732" s="5" t="s">
        <v>84</v>
      </c>
      <c r="E4732" s="5" t="s">
        <v>95</v>
      </c>
      <c r="F4732" s="5" t="s">
        <v>206</v>
      </c>
      <c r="G4732" s="5" t="s">
        <v>87</v>
      </c>
      <c r="H4732" s="5" t="s">
        <v>131</v>
      </c>
      <c r="I4732" s="150">
        <v>1.9607843137254899</v>
      </c>
      <c r="J4732" s="150">
        <v>1394.559064522417</v>
      </c>
      <c r="K4732" s="150"/>
      <c r="L4732" s="150"/>
      <c r="M4732" s="150">
        <v>2770</v>
      </c>
      <c r="N4732" s="150">
        <v>945.87470898437493</v>
      </c>
      <c r="O4732" s="150">
        <v>0</v>
      </c>
      <c r="P4732" s="150">
        <v>0</v>
      </c>
      <c r="Q4732" s="150">
        <v>0</v>
      </c>
      <c r="R4732" s="150">
        <v>0</v>
      </c>
      <c r="S4732" s="150">
        <v>5806</v>
      </c>
      <c r="T4732" s="150">
        <v>0</v>
      </c>
      <c r="U4732" s="150">
        <v>0</v>
      </c>
      <c r="V4732" s="150">
        <v>1000</v>
      </c>
      <c r="W4732" s="150">
        <v>215</v>
      </c>
      <c r="X4732" s="150">
        <v>1650</v>
      </c>
      <c r="Y4732" s="150">
        <v>7036.8872734321994</v>
      </c>
      <c r="Z4732" s="150">
        <v>0</v>
      </c>
      <c r="AA4732" s="150">
        <v>16020</v>
      </c>
      <c r="AB4732" s="150"/>
      <c r="AC4732" s="150">
        <v>1011.588785046729</v>
      </c>
      <c r="AD4732" s="150">
        <v>1622.122352591251</v>
      </c>
      <c r="AE4732" s="150">
        <v>0</v>
      </c>
      <c r="AF4732" s="150">
        <v>0</v>
      </c>
      <c r="AG4732" s="150">
        <v>17698</v>
      </c>
      <c r="AH4732" s="150">
        <v>4187.9780000000001</v>
      </c>
      <c r="AI4732" s="150"/>
      <c r="AJ4732" s="150">
        <v>500</v>
      </c>
      <c r="AK4732" s="150"/>
      <c r="AL4732" s="150">
        <v>61859.96875</v>
      </c>
      <c r="AM4732" s="150">
        <v>45608.8671875</v>
      </c>
      <c r="AN4732" s="150">
        <v>16251.099609375</v>
      </c>
      <c r="AO4732" s="5" t="s">
        <v>7700</v>
      </c>
    </row>
    <row r="4733" spans="1:41" ht="14.25" x14ac:dyDescent="0.45">
      <c r="A4733" s="150">
        <v>2021</v>
      </c>
      <c r="B4733" s="5" t="s">
        <v>582</v>
      </c>
      <c r="C4733" s="5" t="s">
        <v>4979</v>
      </c>
      <c r="D4733" s="5" t="s">
        <v>84</v>
      </c>
      <c r="E4733" s="5" t="s">
        <v>95</v>
      </c>
      <c r="F4733" s="5" t="s">
        <v>206</v>
      </c>
      <c r="G4733" s="5" t="s">
        <v>87</v>
      </c>
      <c r="H4733" s="5" t="s">
        <v>131</v>
      </c>
      <c r="I4733" s="150">
        <v>0</v>
      </c>
      <c r="J4733" s="150">
        <v>10048.21133520112</v>
      </c>
      <c r="K4733" s="150"/>
      <c r="L4733" s="150">
        <v>0</v>
      </c>
      <c r="M4733" s="150">
        <v>2512.05283380028</v>
      </c>
      <c r="N4733" s="150">
        <v>182.09591875236697</v>
      </c>
      <c r="O4733" s="150">
        <v>0</v>
      </c>
      <c r="P4733" s="150">
        <v>0</v>
      </c>
      <c r="Q4733" s="150">
        <v>0</v>
      </c>
      <c r="R4733" s="150"/>
      <c r="S4733" s="150">
        <v>4075.1079303871211</v>
      </c>
      <c r="T4733" s="150">
        <v>0</v>
      </c>
      <c r="U4733" s="150">
        <v>0</v>
      </c>
      <c r="V4733" s="150">
        <v>4019.2845340804483</v>
      </c>
      <c r="W4733" s="150">
        <v>0</v>
      </c>
      <c r="X4733" s="150">
        <v>1551.2105578910989</v>
      </c>
      <c r="Y4733" s="150">
        <v>290.28166079469906</v>
      </c>
      <c r="Z4733" s="150">
        <v>1270.393130639497</v>
      </c>
      <c r="AA4733" s="150">
        <v>20129.861837838198</v>
      </c>
      <c r="AB4733" s="150"/>
      <c r="AC4733" s="150">
        <v>541.39343998591335</v>
      </c>
      <c r="AD4733" s="150">
        <v>421.09830148306219</v>
      </c>
      <c r="AE4733" s="150">
        <v>0</v>
      </c>
      <c r="AF4733" s="150">
        <v>0</v>
      </c>
      <c r="AG4733" s="150">
        <v>15756.711841521492</v>
      </c>
      <c r="AH4733" s="150">
        <v>1951.3365074820736</v>
      </c>
      <c r="AI4733" s="150"/>
      <c r="AJ4733" s="150">
        <v>5764.323902627043</v>
      </c>
      <c r="AK4733" s="150">
        <v>0</v>
      </c>
      <c r="AL4733" s="150">
        <v>68513.359375</v>
      </c>
      <c r="AM4733" s="150">
        <v>58002.55859375</v>
      </c>
      <c r="AN4733" s="150">
        <v>10510.806640625</v>
      </c>
      <c r="AO4733" s="5" t="s">
        <v>5826</v>
      </c>
    </row>
    <row r="4734" spans="1:41" ht="14.25" x14ac:dyDescent="0.45">
      <c r="A4734" s="150">
        <v>2021</v>
      </c>
      <c r="B4734" s="5" t="s">
        <v>582</v>
      </c>
      <c r="C4734" s="5" t="s">
        <v>175</v>
      </c>
      <c r="D4734" s="5" t="s">
        <v>84</v>
      </c>
      <c r="E4734" s="5" t="s">
        <v>109</v>
      </c>
      <c r="F4734" s="5" t="s">
        <v>178</v>
      </c>
      <c r="G4734" s="5" t="s">
        <v>87</v>
      </c>
      <c r="H4734" s="5" t="s">
        <v>131</v>
      </c>
      <c r="I4734" s="150">
        <v>5450.5964153835412</v>
      </c>
      <c r="J4734" s="150">
        <v>17829.713663369788</v>
      </c>
      <c r="K4734" s="150">
        <v>571.63157818033039</v>
      </c>
      <c r="L4734" s="150">
        <v>904.33902016810089</v>
      </c>
      <c r="M4734" s="150">
        <v>4218.0158249322039</v>
      </c>
      <c r="N4734" s="150">
        <v>7330.7284029922848</v>
      </c>
      <c r="O4734" s="150">
        <v>7772.8497017411337</v>
      </c>
      <c r="P4734" s="150">
        <v>7243.3348664319219</v>
      </c>
      <c r="Q4734" s="150">
        <v>3733.778275672873</v>
      </c>
      <c r="R4734" s="150">
        <v>5659.0139628826782</v>
      </c>
      <c r="S4734" s="150">
        <v>6817.4052534416169</v>
      </c>
      <c r="T4734" s="150">
        <v>6726.7192549540841</v>
      </c>
      <c r="U4734" s="150">
        <v>1220.0203262823361</v>
      </c>
      <c r="V4734" s="150">
        <v>1542.9586739164388</v>
      </c>
      <c r="W4734" s="150">
        <v>1356.5085302521513</v>
      </c>
      <c r="X4734" s="150">
        <v>9225.7480991824559</v>
      </c>
      <c r="Y4734" s="150">
        <v>25399.645319536168</v>
      </c>
      <c r="Z4734" s="150">
        <v>9081.3887933431452</v>
      </c>
      <c r="AA4734" s="150">
        <v>102291.21166719278</v>
      </c>
      <c r="AB4734" s="150">
        <v>702.25832553794498</v>
      </c>
      <c r="AC4734" s="150">
        <v>8662.476343001139</v>
      </c>
      <c r="AD4734" s="150">
        <v>9106.9684901960063</v>
      </c>
      <c r="AE4734" s="150">
        <v>4558.9169848370229</v>
      </c>
      <c r="AF4734" s="150">
        <v>18811.801505063439</v>
      </c>
      <c r="AG4734" s="150">
        <v>82588.481899870283</v>
      </c>
      <c r="AH4734" s="150">
        <v>13830.804668941277</v>
      </c>
      <c r="AI4734" s="150">
        <v>822.83686156035844</v>
      </c>
      <c r="AJ4734" s="150">
        <v>19767.064632192873</v>
      </c>
      <c r="AK4734" s="150">
        <v>1893.4179559297313</v>
      </c>
      <c r="AL4734" s="150">
        <v>385120.65625</v>
      </c>
      <c r="AM4734" s="150">
        <v>322075.46875</v>
      </c>
      <c r="AN4734" s="150">
        <v>63045.1640625</v>
      </c>
      <c r="AO4734" s="5" t="s">
        <v>1076</v>
      </c>
    </row>
    <row r="4735" spans="1:41" ht="14.25" x14ac:dyDescent="0.45">
      <c r="A4735" s="150">
        <v>2021</v>
      </c>
      <c r="B4735" s="5" t="s">
        <v>4980</v>
      </c>
      <c r="C4735" s="5" t="s">
        <v>175</v>
      </c>
      <c r="D4735" s="5" t="s">
        <v>84</v>
      </c>
      <c r="E4735" s="5" t="s">
        <v>109</v>
      </c>
      <c r="F4735" s="5" t="s">
        <v>178</v>
      </c>
      <c r="G4735" s="5" t="s">
        <v>87</v>
      </c>
      <c r="H4735" s="5" t="s">
        <v>131</v>
      </c>
      <c r="I4735" s="150">
        <v>11440.805179014138</v>
      </c>
      <c r="J4735" s="150">
        <v>51435.868387816445</v>
      </c>
      <c r="K4735" s="150">
        <v>908.10074256999872</v>
      </c>
      <c r="L4735" s="150">
        <v>853.31972329663449</v>
      </c>
      <c r="M4735" s="150">
        <v>11941.208720453522</v>
      </c>
      <c r="N4735" s="150">
        <v>7962.8204591865306</v>
      </c>
      <c r="O4735" s="150">
        <v>7636.6881518171313</v>
      </c>
      <c r="P4735" s="150">
        <v>7174.9229297060783</v>
      </c>
      <c r="Q4735" s="150">
        <v>3967.6280053743935</v>
      </c>
      <c r="R4735" s="150">
        <v>4389.3248889993365</v>
      </c>
      <c r="S4735" s="150">
        <v>5608.0377312014698</v>
      </c>
      <c r="T4735" s="150">
        <v>8947.2153209361932</v>
      </c>
      <c r="U4735" s="150">
        <v>1045.0532907534093</v>
      </c>
      <c r="V4735" s="150">
        <v>3974.7843407385212</v>
      </c>
      <c r="W4735" s="150">
        <v>2133.2993082415865</v>
      </c>
      <c r="X4735" s="150">
        <v>12744.403956611033</v>
      </c>
      <c r="Y4735" s="150">
        <v>34928.693933038972</v>
      </c>
      <c r="Z4735" s="150">
        <v>9667.0173561853553</v>
      </c>
      <c r="AA4735" s="150">
        <v>88737.87685487089</v>
      </c>
      <c r="AB4735" s="150">
        <v>1068.2298758306017</v>
      </c>
      <c r="AC4735" s="150">
        <v>9832.8394955768235</v>
      </c>
      <c r="AD4735" s="150">
        <v>14266.650724350806</v>
      </c>
      <c r="AE4735" s="150">
        <v>9946.1893152905213</v>
      </c>
      <c r="AF4735" s="150">
        <v>21596.406645126623</v>
      </c>
      <c r="AG4735" s="150">
        <v>95348.47100757013</v>
      </c>
      <c r="AH4735" s="150">
        <v>13754.249762173902</v>
      </c>
      <c r="AI4735" s="150">
        <v>628.9282405038158</v>
      </c>
      <c r="AJ4735" s="150">
        <v>19571.572616549231</v>
      </c>
      <c r="AK4735" s="150">
        <v>1959.4749201626423</v>
      </c>
      <c r="AL4735" s="150">
        <v>463470.0625</v>
      </c>
      <c r="AM4735" s="150">
        <v>381873.59375</v>
      </c>
      <c r="AN4735" s="150">
        <v>81596.4921875</v>
      </c>
      <c r="AO4735" s="5" t="s">
        <v>5828</v>
      </c>
    </row>
    <row r="4736" spans="1:41" ht="14.25" x14ac:dyDescent="0.45">
      <c r="A4736" s="150">
        <v>2021</v>
      </c>
      <c r="B4736" s="5" t="s">
        <v>4024</v>
      </c>
      <c r="C4736" s="5" t="s">
        <v>175</v>
      </c>
      <c r="D4736" s="5" t="s">
        <v>84</v>
      </c>
      <c r="E4736" s="5" t="s">
        <v>109</v>
      </c>
      <c r="F4736" s="5" t="s">
        <v>178</v>
      </c>
      <c r="G4736" s="5" t="s">
        <v>87</v>
      </c>
      <c r="H4736" s="5" t="s">
        <v>131</v>
      </c>
      <c r="I4736" s="150">
        <v>7164.2235815416016</v>
      </c>
      <c r="J4736" s="150">
        <v>38948.839196478286</v>
      </c>
      <c r="K4736" s="150">
        <v>588.00294723163097</v>
      </c>
      <c r="L4736" s="150">
        <v>876.3245395724399</v>
      </c>
      <c r="M4736" s="150">
        <v>8775.6870404220317</v>
      </c>
      <c r="N4736" s="150">
        <v>7436.046174775789</v>
      </c>
      <c r="O4736" s="150">
        <v>7489.87010797531</v>
      </c>
      <c r="P4736" s="150">
        <v>7936.6874349424925</v>
      </c>
      <c r="Q4736" s="150">
        <v>5741.760207642682</v>
      </c>
      <c r="R4736" s="150">
        <v>4144.6592734750093</v>
      </c>
      <c r="S4736" s="150">
        <v>7456.5118114544257</v>
      </c>
      <c r="T4736" s="150">
        <v>6599.4811004838066</v>
      </c>
      <c r="U4736" s="150">
        <v>1041.5820376214401</v>
      </c>
      <c r="V4736" s="150">
        <v>2491.5745859695421</v>
      </c>
      <c r="W4736" s="150">
        <v>1292.849166406254</v>
      </c>
      <c r="X4736" s="150">
        <v>9119.6166695744359</v>
      </c>
      <c r="Y4736" s="150">
        <v>28837.568644818995</v>
      </c>
      <c r="Z4736" s="150">
        <v>9536.7911312729102</v>
      </c>
      <c r="AA4736" s="150">
        <v>98193.787482313317</v>
      </c>
      <c r="AB4736" s="150">
        <v>679.98997683304663</v>
      </c>
      <c r="AC4736" s="150">
        <v>8464.2840225839973</v>
      </c>
      <c r="AD4736" s="150">
        <v>11708.60479868179</v>
      </c>
      <c r="AE4736" s="150">
        <v>6616.7912148457317</v>
      </c>
      <c r="AF4736" s="150">
        <v>18874.515947383687</v>
      </c>
      <c r="AG4736" s="150">
        <v>91503.428281429413</v>
      </c>
      <c r="AH4736" s="150">
        <v>13587.3578919633</v>
      </c>
      <c r="AI4736" s="150">
        <v>586.38012401020057</v>
      </c>
      <c r="AJ4736" s="150">
        <v>21895.130903539553</v>
      </c>
      <c r="AK4736" s="150">
        <v>1834.7639341492604</v>
      </c>
      <c r="AL4736" s="150">
        <v>429423.09375</v>
      </c>
      <c r="AM4736" s="150">
        <v>359704</v>
      </c>
      <c r="AN4736" s="150">
        <v>69719.1171875</v>
      </c>
      <c r="AO4736" s="5" t="s">
        <v>4527</v>
      </c>
    </row>
    <row r="4737" spans="1:41" ht="14.25" x14ac:dyDescent="0.45">
      <c r="A4737" s="150">
        <v>2021</v>
      </c>
      <c r="B4737" s="5" t="s">
        <v>7352</v>
      </c>
      <c r="C4737" s="5" t="s">
        <v>175</v>
      </c>
      <c r="D4737" s="5" t="s">
        <v>84</v>
      </c>
      <c r="E4737" s="5" t="s">
        <v>109</v>
      </c>
      <c r="F4737" s="5" t="s">
        <v>178</v>
      </c>
      <c r="G4737" s="5" t="s">
        <v>87</v>
      </c>
      <c r="H4737" s="5" t="s">
        <v>131</v>
      </c>
      <c r="I4737" s="150">
        <v>10776.47058823529</v>
      </c>
      <c r="J4737" s="150">
        <v>49776.078486680897</v>
      </c>
      <c r="K4737" s="150">
        <v>976.12447999999995</v>
      </c>
      <c r="L4737" s="150">
        <v>1716.077</v>
      </c>
      <c r="M4737" s="150">
        <v>30909.289381914499</v>
      </c>
      <c r="N4737" s="150">
        <v>10589.4799407959</v>
      </c>
      <c r="O4737" s="150">
        <v>7784.5636499999991</v>
      </c>
      <c r="P4737" s="150">
        <v>6217.2979999999998</v>
      </c>
      <c r="Q4737" s="150">
        <v>3636.484042231928</v>
      </c>
      <c r="R4737" s="150">
        <v>4776.6139743539861</v>
      </c>
      <c r="S4737" s="150">
        <v>7999.9999999999991</v>
      </c>
      <c r="T4737" s="150">
        <v>7205</v>
      </c>
      <c r="U4737" s="150">
        <v>950</v>
      </c>
      <c r="V4737" s="150">
        <v>3133</v>
      </c>
      <c r="W4737" s="150">
        <v>2880</v>
      </c>
      <c r="X4737" s="150">
        <v>14884.8</v>
      </c>
      <c r="Y4737" s="150">
        <v>28025.86171690737</v>
      </c>
      <c r="Z4737" s="150">
        <v>7565.1302090288191</v>
      </c>
      <c r="AA4737" s="150">
        <v>90940</v>
      </c>
      <c r="AB4737" s="150">
        <v>1731</v>
      </c>
      <c r="AC4737" s="150">
        <v>8275.5046328971966</v>
      </c>
      <c r="AD4737" s="150">
        <v>13617.25550376251</v>
      </c>
      <c r="AE4737" s="150">
        <v>5821.0205210080012</v>
      </c>
      <c r="AF4737" s="150">
        <v>26171.073923491931</v>
      </c>
      <c r="AG4737" s="150">
        <v>109792</v>
      </c>
      <c r="AH4737" s="150">
        <v>15642</v>
      </c>
      <c r="AI4737" s="150">
        <v>4541</v>
      </c>
      <c r="AJ4737" s="150">
        <v>21800</v>
      </c>
      <c r="AK4737" s="150">
        <v>1636</v>
      </c>
      <c r="AL4737" s="150">
        <v>499769.09375</v>
      </c>
      <c r="AM4737" s="150">
        <v>389962.09375</v>
      </c>
      <c r="AN4737" s="150">
        <v>109807.03125</v>
      </c>
      <c r="AO4737" s="5" t="s">
        <v>7701</v>
      </c>
    </row>
    <row r="4738" spans="1:41" ht="14.25" x14ac:dyDescent="0.45">
      <c r="A4738" s="150">
        <v>2021</v>
      </c>
      <c r="B4738" s="5" t="s">
        <v>6344</v>
      </c>
      <c r="C4738" s="5" t="s">
        <v>175</v>
      </c>
      <c r="D4738" s="5" t="s">
        <v>84</v>
      </c>
      <c r="E4738" s="5" t="s">
        <v>109</v>
      </c>
      <c r="F4738" s="5" t="s">
        <v>178</v>
      </c>
      <c r="G4738" s="5" t="s">
        <v>87</v>
      </c>
      <c r="H4738" s="5" t="s">
        <v>131</v>
      </c>
      <c r="I4738" s="150">
        <v>10882.007658040866</v>
      </c>
      <c r="J4738" s="150">
        <v>56302.580171549584</v>
      </c>
      <c r="K4738" s="150">
        <v>951.98704538092227</v>
      </c>
      <c r="L4738" s="150">
        <v>1382.5249706714822</v>
      </c>
      <c r="M4738" s="150">
        <v>12309.59270183053</v>
      </c>
      <c r="N4738" s="150">
        <v>8353.96858233682</v>
      </c>
      <c r="O4738" s="150">
        <v>7702.5721737237127</v>
      </c>
      <c r="P4738" s="150">
        <v>7883.6684049616561</v>
      </c>
      <c r="Q4738" s="150">
        <v>3619.6821876765189</v>
      </c>
      <c r="R4738" s="150">
        <v>6201.2778469918558</v>
      </c>
      <c r="S4738" s="150">
        <v>7651.0468015816132</v>
      </c>
      <c r="T4738" s="150">
        <v>7752.3807614689777</v>
      </c>
      <c r="U4738" s="150">
        <v>957.52655376135988</v>
      </c>
      <c r="V4738" s="150">
        <v>4754.861806539031</v>
      </c>
      <c r="W4738" s="150">
        <v>3154.205118272715</v>
      </c>
      <c r="X4738" s="150">
        <v>13170.854553930321</v>
      </c>
      <c r="Y4738" s="150">
        <v>34866.767714049347</v>
      </c>
      <c r="Z4738" s="150">
        <v>9074.2865917313848</v>
      </c>
      <c r="AA4738" s="150">
        <v>87514.854736075693</v>
      </c>
      <c r="AB4738" s="150">
        <v>1755.2946664673484</v>
      </c>
      <c r="AC4738" s="150">
        <v>7992.8719120415217</v>
      </c>
      <c r="AD4738" s="150">
        <v>13566.190437690402</v>
      </c>
      <c r="AE4738" s="150">
        <v>6073.3717681439493</v>
      </c>
      <c r="AF4738" s="150">
        <v>26583.809834967742</v>
      </c>
      <c r="AG4738" s="150">
        <v>100436.85479528515</v>
      </c>
      <c r="AH4738" s="150">
        <v>13984.368089913401</v>
      </c>
      <c r="AI4738" s="150">
        <v>958.55064633222764</v>
      </c>
      <c r="AJ4738" s="150">
        <v>20555.586082457772</v>
      </c>
      <c r="AK4738" s="150">
        <v>2150.5943988223057</v>
      </c>
      <c r="AL4738" s="150">
        <v>478544.125</v>
      </c>
      <c r="AM4738" s="150">
        <v>393436.5</v>
      </c>
      <c r="AN4738" s="150">
        <v>85107.6328125</v>
      </c>
      <c r="AO4738" s="5" t="s">
        <v>6780</v>
      </c>
    </row>
    <row r="4739" spans="1:41" ht="14.25" x14ac:dyDescent="0.45">
      <c r="A4739" s="150">
        <v>2021</v>
      </c>
      <c r="B4739" s="5" t="s">
        <v>7352</v>
      </c>
      <c r="C4739" s="5" t="s">
        <v>175</v>
      </c>
      <c r="D4739" s="5" t="s">
        <v>84</v>
      </c>
      <c r="E4739" s="5" t="s">
        <v>109</v>
      </c>
      <c r="F4739" s="5" t="s">
        <v>182</v>
      </c>
      <c r="G4739" s="5" t="s">
        <v>87</v>
      </c>
      <c r="H4739" s="5" t="s">
        <v>131</v>
      </c>
      <c r="I4739" s="150">
        <v>10576.47058823529</v>
      </c>
      <c r="J4739" s="150">
        <v>49776.078486680897</v>
      </c>
      <c r="K4739" s="150">
        <v>976.12447999999995</v>
      </c>
      <c r="L4739" s="150">
        <v>1716.077</v>
      </c>
      <c r="M4739" s="150">
        <v>30909.289381914499</v>
      </c>
      <c r="N4739" s="150">
        <v>10409.4799407959</v>
      </c>
      <c r="O4739" s="150">
        <v>7784.5636499999991</v>
      </c>
      <c r="P4739" s="150">
        <v>6217.2979999999998</v>
      </c>
      <c r="Q4739" s="150">
        <v>3636.484042231928</v>
      </c>
      <c r="R4739" s="150">
        <v>4776.6139743539861</v>
      </c>
      <c r="S4739" s="150">
        <v>7999.9999999999991</v>
      </c>
      <c r="T4739" s="150">
        <v>7205</v>
      </c>
      <c r="U4739" s="150">
        <v>950</v>
      </c>
      <c r="V4739" s="150">
        <v>3096</v>
      </c>
      <c r="W4739" s="150">
        <v>2880</v>
      </c>
      <c r="X4739" s="150">
        <v>14884.8</v>
      </c>
      <c r="Y4739" s="150">
        <v>28025.86171690737</v>
      </c>
      <c r="Z4739" s="150">
        <v>7565.1302090288191</v>
      </c>
      <c r="AA4739" s="150">
        <v>90940</v>
      </c>
      <c r="AB4739" s="150">
        <v>1731</v>
      </c>
      <c r="AC4739" s="150">
        <v>8275.5046328971966</v>
      </c>
      <c r="AD4739" s="150">
        <v>13617.25550376251</v>
      </c>
      <c r="AE4739" s="150">
        <v>5821.0205210080012</v>
      </c>
      <c r="AF4739" s="150">
        <v>26171.073923491931</v>
      </c>
      <c r="AG4739" s="150">
        <v>109792</v>
      </c>
      <c r="AH4739" s="150">
        <v>14986.5</v>
      </c>
      <c r="AI4739" s="150">
        <v>4541</v>
      </c>
      <c r="AJ4739" s="150">
        <v>21800</v>
      </c>
      <c r="AK4739" s="150">
        <v>1636</v>
      </c>
      <c r="AL4739" s="150">
        <v>498696.59375</v>
      </c>
      <c r="AM4739" s="150">
        <v>389545.09375</v>
      </c>
      <c r="AN4739" s="150">
        <v>109151.53125</v>
      </c>
      <c r="AO4739" s="5" t="s">
        <v>7702</v>
      </c>
    </row>
    <row r="4740" spans="1:41" ht="14.25" x14ac:dyDescent="0.45">
      <c r="A4740" s="150">
        <v>2021</v>
      </c>
      <c r="B4740" s="5" t="s">
        <v>582</v>
      </c>
      <c r="C4740" s="5" t="s">
        <v>175</v>
      </c>
      <c r="D4740" s="5" t="s">
        <v>84</v>
      </c>
      <c r="E4740" s="5" t="s">
        <v>109</v>
      </c>
      <c r="F4740" s="5" t="s">
        <v>182</v>
      </c>
      <c r="G4740" s="5" t="s">
        <v>87</v>
      </c>
      <c r="H4740" s="5" t="s">
        <v>131</v>
      </c>
      <c r="I4740" s="150">
        <v>3759.138863457511</v>
      </c>
      <c r="J4740" s="150">
        <v>17829.713663369788</v>
      </c>
      <c r="K4740" s="150">
        <v>571.63157818033039</v>
      </c>
      <c r="L4740" s="150">
        <v>904.33902016810089</v>
      </c>
      <c r="M4740" s="150">
        <v>4218.0158249322039</v>
      </c>
      <c r="N4740" s="150">
        <v>7330.7284029922848</v>
      </c>
      <c r="O4740" s="150">
        <v>7772.8497017411337</v>
      </c>
      <c r="P4740" s="150">
        <v>7243.3348664319219</v>
      </c>
      <c r="Q4740" s="150">
        <v>3733.778275672873</v>
      </c>
      <c r="R4740" s="150">
        <v>5659.0139628826782</v>
      </c>
      <c r="S4740" s="150">
        <v>6817.4052534416169</v>
      </c>
      <c r="T4740" s="150">
        <v>6726.7192549540841</v>
      </c>
      <c r="U4740" s="150">
        <v>1220.0203262823361</v>
      </c>
      <c r="V4740" s="150">
        <v>1468.1553228654971</v>
      </c>
      <c r="W4740" s="150">
        <v>1356.5085302521513</v>
      </c>
      <c r="X4740" s="150">
        <v>7554.3956137606701</v>
      </c>
      <c r="Y4740" s="150">
        <v>25399.645319536168</v>
      </c>
      <c r="Z4740" s="150">
        <v>9081.3887933431452</v>
      </c>
      <c r="AA4740" s="150">
        <v>102291.21166719278</v>
      </c>
      <c r="AB4740" s="150">
        <v>702.25832553794498</v>
      </c>
      <c r="AC4740" s="150">
        <v>8662.476343001139</v>
      </c>
      <c r="AD4740" s="150">
        <v>9106.9684901960063</v>
      </c>
      <c r="AE4740" s="150">
        <v>4558.9169848370229</v>
      </c>
      <c r="AF4740" s="150">
        <v>18811.801505063439</v>
      </c>
      <c r="AG4740" s="150">
        <v>82588.481899870283</v>
      </c>
      <c r="AH4740" s="150">
        <v>13630.175382615093</v>
      </c>
      <c r="AI4740" s="150">
        <v>822.83686156035844</v>
      </c>
      <c r="AJ4740" s="150">
        <v>19767.064632192873</v>
      </c>
      <c r="AK4740" s="150">
        <v>1893.4179559297313</v>
      </c>
      <c r="AL4740" s="150">
        <v>381482.40625</v>
      </c>
      <c r="AM4740" s="150">
        <v>320309.21875</v>
      </c>
      <c r="AN4740" s="150">
        <v>61173.1796875</v>
      </c>
      <c r="AO4740" s="5" t="s">
        <v>1077</v>
      </c>
    </row>
    <row r="4741" spans="1:41" ht="14.25" x14ac:dyDescent="0.45">
      <c r="A4741" s="150">
        <v>2021</v>
      </c>
      <c r="B4741" s="5" t="s">
        <v>4024</v>
      </c>
      <c r="C4741" s="5" t="s">
        <v>175</v>
      </c>
      <c r="D4741" s="5" t="s">
        <v>84</v>
      </c>
      <c r="E4741" s="5" t="s">
        <v>109</v>
      </c>
      <c r="F4741" s="5" t="s">
        <v>182</v>
      </c>
      <c r="G4741" s="5" t="s">
        <v>87</v>
      </c>
      <c r="H4741" s="5" t="s">
        <v>131</v>
      </c>
      <c r="I4741" s="150">
        <v>6806.2284736449283</v>
      </c>
      <c r="J4741" s="150">
        <v>38948.839196478286</v>
      </c>
      <c r="K4741" s="150">
        <v>588.00294723163097</v>
      </c>
      <c r="L4741" s="150">
        <v>876.3245395724399</v>
      </c>
      <c r="M4741" s="150">
        <v>8775.6870404220317</v>
      </c>
      <c r="N4741" s="150">
        <v>7297.5652598803908</v>
      </c>
      <c r="O4741" s="150">
        <v>7489.87010797531</v>
      </c>
      <c r="P4741" s="150">
        <v>7936.6874349424925</v>
      </c>
      <c r="Q4741" s="150">
        <v>5741.760207642682</v>
      </c>
      <c r="R4741" s="150">
        <v>4144.6592734750093</v>
      </c>
      <c r="S4741" s="150">
        <v>7456.5118114544257</v>
      </c>
      <c r="T4741" s="150">
        <v>6599.4811004838066</v>
      </c>
      <c r="U4741" s="150">
        <v>1041.5820376214401</v>
      </c>
      <c r="V4741" s="150">
        <v>2416.9247177837415</v>
      </c>
      <c r="W4741" s="150">
        <v>1292.849166406254</v>
      </c>
      <c r="X4741" s="150">
        <v>9119.6166695744359</v>
      </c>
      <c r="Y4741" s="150">
        <v>28837.568644818995</v>
      </c>
      <c r="Z4741" s="150">
        <v>9536.7911312729102</v>
      </c>
      <c r="AA4741" s="150">
        <v>98193.787482313317</v>
      </c>
      <c r="AB4741" s="150">
        <v>679.98997683304663</v>
      </c>
      <c r="AC4741" s="150">
        <v>8464.2840225839973</v>
      </c>
      <c r="AD4741" s="150">
        <v>11708.60479868179</v>
      </c>
      <c r="AE4741" s="150">
        <v>6616.7912148457317</v>
      </c>
      <c r="AF4741" s="150">
        <v>18874.515947383687</v>
      </c>
      <c r="AG4741" s="150">
        <v>91503.428281429413</v>
      </c>
      <c r="AH4741" s="150">
        <v>13381.800283915443</v>
      </c>
      <c r="AI4741" s="150">
        <v>586.38012401020057</v>
      </c>
      <c r="AJ4741" s="150">
        <v>21594.185150912777</v>
      </c>
      <c r="AK4741" s="150">
        <v>1834.7639341492604</v>
      </c>
      <c r="AL4741" s="150">
        <v>428345.46875</v>
      </c>
      <c r="AM4741" s="150">
        <v>358831.9375</v>
      </c>
      <c r="AN4741" s="150">
        <v>69513.5625</v>
      </c>
      <c r="AO4741" s="5" t="s">
        <v>4528</v>
      </c>
    </row>
    <row r="4742" spans="1:41" ht="14.25" x14ac:dyDescent="0.45">
      <c r="A4742" s="150">
        <v>2021</v>
      </c>
      <c r="B4742" s="5" t="s">
        <v>6344</v>
      </c>
      <c r="C4742" s="5" t="s">
        <v>175</v>
      </c>
      <c r="D4742" s="5" t="s">
        <v>84</v>
      </c>
      <c r="E4742" s="5" t="s">
        <v>109</v>
      </c>
      <c r="F4742" s="5" t="s">
        <v>182</v>
      </c>
      <c r="G4742" s="5" t="s">
        <v>87</v>
      </c>
      <c r="H4742" s="5" t="s">
        <v>131</v>
      </c>
      <c r="I4742" s="150">
        <v>10677.189143867314</v>
      </c>
      <c r="J4742" s="150">
        <v>56302.580171549584</v>
      </c>
      <c r="K4742" s="150">
        <v>951.98704538092227</v>
      </c>
      <c r="L4742" s="150">
        <v>1382.5249706714822</v>
      </c>
      <c r="M4742" s="150">
        <v>12309.59270183053</v>
      </c>
      <c r="N4742" s="150">
        <v>8222.884733265746</v>
      </c>
      <c r="O4742" s="150">
        <v>7702.5721737237127</v>
      </c>
      <c r="P4742" s="150">
        <v>7883.6684049616561</v>
      </c>
      <c r="Q4742" s="150">
        <v>3619.6821876765189</v>
      </c>
      <c r="R4742" s="150">
        <v>6201.2778469918558</v>
      </c>
      <c r="S4742" s="150">
        <v>7651.0468015816132</v>
      </c>
      <c r="T4742" s="150">
        <v>7752.3807614689777</v>
      </c>
      <c r="U4742" s="150">
        <v>957.52655376135988</v>
      </c>
      <c r="V4742" s="150">
        <v>4525.4650706646516</v>
      </c>
      <c r="W4742" s="150">
        <v>3154.205118272715</v>
      </c>
      <c r="X4742" s="150">
        <v>13170.854553930321</v>
      </c>
      <c r="Y4742" s="150">
        <v>34866.767714049347</v>
      </c>
      <c r="Z4742" s="150">
        <v>9074.2865917313848</v>
      </c>
      <c r="AA4742" s="150">
        <v>87514.854736075693</v>
      </c>
      <c r="AB4742" s="150">
        <v>1755.2946664673484</v>
      </c>
      <c r="AC4742" s="150">
        <v>7992.8719120415217</v>
      </c>
      <c r="AD4742" s="150">
        <v>13566.190437690402</v>
      </c>
      <c r="AE4742" s="150">
        <v>6073.3717681439493</v>
      </c>
      <c r="AF4742" s="150">
        <v>26583.809834967742</v>
      </c>
      <c r="AG4742" s="150">
        <v>100436.85479528515</v>
      </c>
      <c r="AH4742" s="150">
        <v>13525.062571879209</v>
      </c>
      <c r="AI4742" s="150">
        <v>958.55064633222764</v>
      </c>
      <c r="AJ4742" s="150">
        <v>20555.586082457772</v>
      </c>
      <c r="AK4742" s="150">
        <v>2150.5943988223057</v>
      </c>
      <c r="AL4742" s="150">
        <v>477519.53125</v>
      </c>
      <c r="AM4742" s="150">
        <v>392871.21875</v>
      </c>
      <c r="AN4742" s="150">
        <v>84648.328125</v>
      </c>
      <c r="AO4742" s="5" t="s">
        <v>6781</v>
      </c>
    </row>
    <row r="4743" spans="1:41" ht="14.25" x14ac:dyDescent="0.45">
      <c r="A4743" s="150">
        <v>2021</v>
      </c>
      <c r="B4743" s="5" t="s">
        <v>4980</v>
      </c>
      <c r="C4743" s="5" t="s">
        <v>175</v>
      </c>
      <c r="D4743" s="5" t="s">
        <v>84</v>
      </c>
      <c r="E4743" s="5" t="s">
        <v>109</v>
      </c>
      <c r="F4743" s="5" t="s">
        <v>182</v>
      </c>
      <c r="G4743" s="5" t="s">
        <v>87</v>
      </c>
      <c r="H4743" s="5" t="s">
        <v>131</v>
      </c>
      <c r="I4743" s="150">
        <v>11230.10895103966</v>
      </c>
      <c r="J4743" s="150">
        <v>51435.868387816445</v>
      </c>
      <c r="K4743" s="150">
        <v>908.10074256999872</v>
      </c>
      <c r="L4743" s="150">
        <v>853.31972329663449</v>
      </c>
      <c r="M4743" s="150">
        <v>11941.208720453522</v>
      </c>
      <c r="N4743" s="150">
        <v>7827.9748732828648</v>
      </c>
      <c r="O4743" s="150">
        <v>7636.6881518171313</v>
      </c>
      <c r="P4743" s="150">
        <v>7174.9229297060783</v>
      </c>
      <c r="Q4743" s="150">
        <v>3967.6280053743935</v>
      </c>
      <c r="R4743" s="150">
        <v>4389.3248889993365</v>
      </c>
      <c r="S4743" s="150">
        <v>5608.0377312014698</v>
      </c>
      <c r="T4743" s="150">
        <v>8947.2153209361932</v>
      </c>
      <c r="U4743" s="150">
        <v>1045.0532907534093</v>
      </c>
      <c r="V4743" s="150">
        <v>3797.7995092399601</v>
      </c>
      <c r="W4743" s="150">
        <v>2133.2993082415865</v>
      </c>
      <c r="X4743" s="150">
        <v>12744.403956611033</v>
      </c>
      <c r="Y4743" s="150">
        <v>34928.693933038972</v>
      </c>
      <c r="Z4743" s="150">
        <v>9667.0173561853553</v>
      </c>
      <c r="AA4743" s="150">
        <v>88737.87685487089</v>
      </c>
      <c r="AB4743" s="150">
        <v>1068.2298758306017</v>
      </c>
      <c r="AC4743" s="150">
        <v>9832.8394955768235</v>
      </c>
      <c r="AD4743" s="150">
        <v>14266.650724350806</v>
      </c>
      <c r="AE4743" s="150">
        <v>9946.1893152905213</v>
      </c>
      <c r="AF4743" s="150">
        <v>21596.406645126623</v>
      </c>
      <c r="AG4743" s="150">
        <v>95348.47100757013</v>
      </c>
      <c r="AH4743" s="150">
        <v>13548.820939898786</v>
      </c>
      <c r="AI4743" s="150">
        <v>628.9282405038158</v>
      </c>
      <c r="AJ4743" s="150">
        <v>19571.572616549231</v>
      </c>
      <c r="AK4743" s="150">
        <v>1959.4749201626423</v>
      </c>
      <c r="AL4743" s="150">
        <v>462742.09375</v>
      </c>
      <c r="AM4743" s="150">
        <v>381351.0625</v>
      </c>
      <c r="AN4743" s="150">
        <v>81391.0625</v>
      </c>
      <c r="AO4743" s="5" t="s">
        <v>5829</v>
      </c>
    </row>
    <row r="4744" spans="1:41" ht="14.25" x14ac:dyDescent="0.45">
      <c r="A4744" s="150">
        <v>2021</v>
      </c>
      <c r="B4744" s="5" t="s">
        <v>4980</v>
      </c>
      <c r="C4744" s="5" t="s">
        <v>175</v>
      </c>
      <c r="D4744" s="5" t="s">
        <v>84</v>
      </c>
      <c r="E4744" s="5" t="s">
        <v>109</v>
      </c>
      <c r="F4744" s="5" t="s">
        <v>185</v>
      </c>
      <c r="G4744" s="5" t="s">
        <v>87</v>
      </c>
      <c r="H4744" s="5" t="s">
        <v>131</v>
      </c>
      <c r="I4744" s="150">
        <v>210.69622797447767</v>
      </c>
      <c r="J4744" s="150"/>
      <c r="K4744" s="150"/>
      <c r="L4744" s="150"/>
      <c r="M4744" s="150">
        <v>0</v>
      </c>
      <c r="N4744" s="150">
        <v>134.84558590366569</v>
      </c>
      <c r="O4744" s="150">
        <v>0</v>
      </c>
      <c r="P4744" s="150"/>
      <c r="Q4744" s="150">
        <v>0</v>
      </c>
      <c r="R4744" s="150">
        <v>0</v>
      </c>
      <c r="S4744" s="150">
        <v>0</v>
      </c>
      <c r="T4744" s="150"/>
      <c r="U4744" s="150"/>
      <c r="V4744" s="150">
        <v>176.98483149856125</v>
      </c>
      <c r="W4744" s="150"/>
      <c r="X4744" s="150">
        <v>0</v>
      </c>
      <c r="Y4744" s="150"/>
      <c r="Z4744" s="150"/>
      <c r="AA4744" s="150">
        <v>0</v>
      </c>
      <c r="AB4744" s="150">
        <v>0</v>
      </c>
      <c r="AC4744" s="150"/>
      <c r="AD4744" s="150"/>
      <c r="AE4744" s="150"/>
      <c r="AF4744" s="150">
        <v>0</v>
      </c>
      <c r="AG4744" s="150"/>
      <c r="AH4744" s="150">
        <v>205.42882227511572</v>
      </c>
      <c r="AI4744" s="150">
        <v>0</v>
      </c>
      <c r="AJ4744" s="150"/>
      <c r="AK4744" s="150"/>
      <c r="AL4744" s="150">
        <v>727.9554443359375</v>
      </c>
      <c r="AM4744" s="150">
        <v>522.526611328125</v>
      </c>
      <c r="AN4744" s="150">
        <v>205.42881774902344</v>
      </c>
      <c r="AO4744" s="5" t="s">
        <v>5830</v>
      </c>
    </row>
    <row r="4745" spans="1:41" ht="14.25" x14ac:dyDescent="0.45">
      <c r="A4745" s="150">
        <v>2021</v>
      </c>
      <c r="B4745" s="5" t="s">
        <v>582</v>
      </c>
      <c r="C4745" s="5" t="s">
        <v>175</v>
      </c>
      <c r="D4745" s="5" t="s">
        <v>84</v>
      </c>
      <c r="E4745" s="5" t="s">
        <v>109</v>
      </c>
      <c r="F4745" s="5" t="s">
        <v>185</v>
      </c>
      <c r="G4745" s="5" t="s">
        <v>87</v>
      </c>
      <c r="H4745" s="5" t="s">
        <v>131</v>
      </c>
      <c r="I4745" s="150">
        <v>1691.4575519260306</v>
      </c>
      <c r="J4745" s="150"/>
      <c r="K4745" s="150"/>
      <c r="L4745" s="150"/>
      <c r="M4745" s="150">
        <v>0</v>
      </c>
      <c r="N4745" s="150">
        <v>0</v>
      </c>
      <c r="O4745" s="150">
        <v>0</v>
      </c>
      <c r="P4745" s="150">
        <v>0</v>
      </c>
      <c r="Q4745" s="150">
        <v>0</v>
      </c>
      <c r="R4745" s="150"/>
      <c r="S4745" s="150">
        <v>0</v>
      </c>
      <c r="T4745" s="150"/>
      <c r="U4745" s="150"/>
      <c r="V4745" s="150">
        <v>74.803351050941686</v>
      </c>
      <c r="W4745" s="150"/>
      <c r="X4745" s="150">
        <v>1671.3524854217865</v>
      </c>
      <c r="Y4745" s="150">
        <v>0</v>
      </c>
      <c r="Z4745" s="150">
        <v>0</v>
      </c>
      <c r="AA4745" s="150"/>
      <c r="AB4745" s="150"/>
      <c r="AC4745" s="150"/>
      <c r="AD4745" s="150">
        <v>0</v>
      </c>
      <c r="AE4745" s="150"/>
      <c r="AF4745" s="150">
        <v>0</v>
      </c>
      <c r="AG4745" s="150"/>
      <c r="AH4745" s="150">
        <v>200.62928632618238</v>
      </c>
      <c r="AI4745" s="150">
        <v>0</v>
      </c>
      <c r="AJ4745" s="150">
        <v>0</v>
      </c>
      <c r="AK4745" s="150"/>
      <c r="AL4745" s="150">
        <v>3638.24267578125</v>
      </c>
      <c r="AM4745" s="150">
        <v>1766.2608642578125</v>
      </c>
      <c r="AN4745" s="150">
        <v>1871.9818115234375</v>
      </c>
      <c r="AO4745" s="5" t="s">
        <v>1078</v>
      </c>
    </row>
    <row r="4746" spans="1:41" ht="14.25" x14ac:dyDescent="0.45">
      <c r="A4746" s="150">
        <v>2021</v>
      </c>
      <c r="B4746" s="5" t="s">
        <v>6344</v>
      </c>
      <c r="C4746" s="5" t="s">
        <v>175</v>
      </c>
      <c r="D4746" s="5" t="s">
        <v>84</v>
      </c>
      <c r="E4746" s="5" t="s">
        <v>109</v>
      </c>
      <c r="F4746" s="5" t="s">
        <v>185</v>
      </c>
      <c r="G4746" s="5" t="s">
        <v>87</v>
      </c>
      <c r="H4746" s="5" t="s">
        <v>131</v>
      </c>
      <c r="I4746" s="150">
        <v>204.81851417355293</v>
      </c>
      <c r="J4746" s="150"/>
      <c r="K4746" s="150"/>
      <c r="L4746" s="150"/>
      <c r="M4746" s="150">
        <v>0</v>
      </c>
      <c r="N4746" s="150">
        <v>131.08384907107387</v>
      </c>
      <c r="O4746" s="150">
        <v>0</v>
      </c>
      <c r="P4746" s="150"/>
      <c r="Q4746" s="150">
        <v>0</v>
      </c>
      <c r="R4746" s="150"/>
      <c r="S4746" s="150"/>
      <c r="T4746" s="150"/>
      <c r="U4746" s="150"/>
      <c r="V4746" s="150">
        <v>229.39673587437926</v>
      </c>
      <c r="W4746" s="150"/>
      <c r="X4746" s="150">
        <v>0</v>
      </c>
      <c r="Y4746" s="150">
        <v>0</v>
      </c>
      <c r="Z4746" s="150"/>
      <c r="AA4746" s="150">
        <v>0</v>
      </c>
      <c r="AB4746" s="150"/>
      <c r="AC4746" s="150"/>
      <c r="AD4746" s="150">
        <v>0</v>
      </c>
      <c r="AE4746" s="150"/>
      <c r="AF4746" s="150">
        <v>0</v>
      </c>
      <c r="AG4746" s="150"/>
      <c r="AH4746" s="150">
        <v>459.3055180341924</v>
      </c>
      <c r="AI4746" s="150">
        <v>0</v>
      </c>
      <c r="AJ4746" s="150"/>
      <c r="AK4746" s="150"/>
      <c r="AL4746" s="150">
        <v>1024.6046142578125</v>
      </c>
      <c r="AM4746" s="150">
        <v>565.29913330078125</v>
      </c>
      <c r="AN4746" s="150">
        <v>459.30551147460938</v>
      </c>
      <c r="AO4746" s="5" t="s">
        <v>6782</v>
      </c>
    </row>
    <row r="4747" spans="1:41" ht="14.25" x14ac:dyDescent="0.45">
      <c r="A4747" s="150">
        <v>2021</v>
      </c>
      <c r="B4747" s="5" t="s">
        <v>7352</v>
      </c>
      <c r="C4747" s="5" t="s">
        <v>175</v>
      </c>
      <c r="D4747" s="5" t="s">
        <v>84</v>
      </c>
      <c r="E4747" s="5" t="s">
        <v>109</v>
      </c>
      <c r="F4747" s="5" t="s">
        <v>185</v>
      </c>
      <c r="G4747" s="5" t="s">
        <v>87</v>
      </c>
      <c r="H4747" s="5" t="s">
        <v>131</v>
      </c>
      <c r="I4747" s="150">
        <v>200</v>
      </c>
      <c r="J4747" s="150">
        <v>0</v>
      </c>
      <c r="K4747" s="150"/>
      <c r="L4747" s="150"/>
      <c r="M4747" s="150">
        <v>0</v>
      </c>
      <c r="N4747" s="150">
        <v>180</v>
      </c>
      <c r="O4747" s="150">
        <v>0</v>
      </c>
      <c r="P4747" s="150"/>
      <c r="Q4747" s="150">
        <v>0</v>
      </c>
      <c r="R4747" s="150"/>
      <c r="S4747" s="150"/>
      <c r="T4747" s="150">
        <v>0</v>
      </c>
      <c r="U4747" s="150"/>
      <c r="V4747" s="150">
        <v>37</v>
      </c>
      <c r="W4747" s="150"/>
      <c r="X4747" s="150">
        <v>0</v>
      </c>
      <c r="Y4747" s="150"/>
      <c r="Z4747" s="150"/>
      <c r="AA4747" s="150">
        <v>0</v>
      </c>
      <c r="AB4747" s="150"/>
      <c r="AC4747" s="150">
        <v>0</v>
      </c>
      <c r="AD4747" s="150">
        <v>0</v>
      </c>
      <c r="AE4747" s="150"/>
      <c r="AF4747" s="150">
        <v>0</v>
      </c>
      <c r="AG4747" s="150"/>
      <c r="AH4747" s="150">
        <v>655.5</v>
      </c>
      <c r="AI4747" s="150">
        <v>0</v>
      </c>
      <c r="AJ4747" s="150"/>
      <c r="AK4747" s="150"/>
      <c r="AL4747" s="150">
        <v>1072.5</v>
      </c>
      <c r="AM4747" s="150">
        <v>417</v>
      </c>
      <c r="AN4747" s="150">
        <v>655.5</v>
      </c>
      <c r="AO4747" s="5" t="s">
        <v>7703</v>
      </c>
    </row>
    <row r="4748" spans="1:41" ht="14.25" x14ac:dyDescent="0.45">
      <c r="A4748" s="150">
        <v>2021</v>
      </c>
      <c r="B4748" s="5" t="s">
        <v>4024</v>
      </c>
      <c r="C4748" s="5" t="s">
        <v>175</v>
      </c>
      <c r="D4748" s="5" t="s">
        <v>84</v>
      </c>
      <c r="E4748" s="5" t="s">
        <v>109</v>
      </c>
      <c r="F4748" s="5" t="s">
        <v>185</v>
      </c>
      <c r="G4748" s="5" t="s">
        <v>87</v>
      </c>
      <c r="H4748" s="5" t="s">
        <v>131</v>
      </c>
      <c r="I4748" s="150">
        <v>357.99510789667261</v>
      </c>
      <c r="J4748" s="150"/>
      <c r="K4748" s="150"/>
      <c r="L4748" s="150"/>
      <c r="M4748" s="150"/>
      <c r="N4748" s="150">
        <v>138.48091489539792</v>
      </c>
      <c r="O4748" s="150">
        <v>0</v>
      </c>
      <c r="P4748" s="150"/>
      <c r="Q4748" s="150">
        <v>0</v>
      </c>
      <c r="R4748" s="150"/>
      <c r="S4748" s="150">
        <v>0</v>
      </c>
      <c r="T4748" s="150"/>
      <c r="U4748" s="150"/>
      <c r="V4748" s="150">
        <v>74.649868185800443</v>
      </c>
      <c r="W4748" s="150"/>
      <c r="X4748" s="150">
        <v>0</v>
      </c>
      <c r="Y4748" s="150">
        <v>0</v>
      </c>
      <c r="Z4748" s="150">
        <v>0</v>
      </c>
      <c r="AA4748" s="150">
        <v>0</v>
      </c>
      <c r="AB4748" s="150"/>
      <c r="AC4748" s="150"/>
      <c r="AD4748" s="150">
        <v>0</v>
      </c>
      <c r="AE4748" s="150"/>
      <c r="AF4748" s="150">
        <v>0</v>
      </c>
      <c r="AG4748" s="150"/>
      <c r="AH4748" s="150">
        <v>205.55760804785626</v>
      </c>
      <c r="AI4748" s="150">
        <v>0</v>
      </c>
      <c r="AJ4748" s="150">
        <v>300.94575262678001</v>
      </c>
      <c r="AK4748" s="150"/>
      <c r="AL4748" s="150">
        <v>1077.6292724609375</v>
      </c>
      <c r="AM4748" s="150">
        <v>872.0716552734375</v>
      </c>
      <c r="AN4748" s="150">
        <v>205.55760192871094</v>
      </c>
      <c r="AO4748" s="5" t="s">
        <v>4529</v>
      </c>
    </row>
    <row r="4749" spans="1:41" ht="14.25" x14ac:dyDescent="0.45">
      <c r="A4749" s="150">
        <v>2021</v>
      </c>
      <c r="B4749" s="5" t="s">
        <v>6344</v>
      </c>
      <c r="C4749" s="5" t="s">
        <v>175</v>
      </c>
      <c r="D4749" s="5" t="s">
        <v>84</v>
      </c>
      <c r="E4749" s="5" t="s">
        <v>109</v>
      </c>
      <c r="F4749" s="5" t="s">
        <v>188</v>
      </c>
      <c r="G4749" s="5" t="s">
        <v>87</v>
      </c>
      <c r="H4749" s="5" t="s">
        <v>131</v>
      </c>
      <c r="I4749" s="150">
        <v>307.2277712603294</v>
      </c>
      <c r="J4749" s="150">
        <v>2881.3171077364173</v>
      </c>
      <c r="K4749" s="150">
        <v>0</v>
      </c>
      <c r="L4749" s="150"/>
      <c r="M4749" s="150">
        <v>348.19147409503995</v>
      </c>
      <c r="N4749" s="150">
        <v>3632.5372951849463</v>
      </c>
      <c r="O4749" s="150">
        <v>227.02391338767865</v>
      </c>
      <c r="P4749" s="150">
        <v>428.15774249124934</v>
      </c>
      <c r="Q4749" s="150">
        <v>88.162650581133505</v>
      </c>
      <c r="R4749" s="150">
        <v>359.45764447872773</v>
      </c>
      <c r="S4749" s="150">
        <v>912.22581888902437</v>
      </c>
      <c r="T4749" s="150">
        <v>0</v>
      </c>
      <c r="U4749" s="150">
        <v>296.98684555165175</v>
      </c>
      <c r="V4749" s="150">
        <v>614.45554252065881</v>
      </c>
      <c r="W4749" s="150">
        <v>174.09573704751998</v>
      </c>
      <c r="X4749" s="150">
        <v>217.10762502396611</v>
      </c>
      <c r="Y4749" s="150">
        <v>599.75981412870635</v>
      </c>
      <c r="Z4749" s="150">
        <v>5.8929097784729327</v>
      </c>
      <c r="AA4749" s="150">
        <v>5696.0028791665063</v>
      </c>
      <c r="AB4749" s="150"/>
      <c r="AC4749" s="150">
        <v>563.25089349541906</v>
      </c>
      <c r="AD4749" s="150">
        <v>0</v>
      </c>
      <c r="AE4749" s="150">
        <v>197.30187952189772</v>
      </c>
      <c r="AF4749" s="150">
        <v>1837.6505319865694</v>
      </c>
      <c r="AG4749" s="150">
        <v>30219.947673736864</v>
      </c>
      <c r="AH4749" s="150">
        <v>1132.4680794978751</v>
      </c>
      <c r="AI4749" s="150"/>
      <c r="AJ4749" s="150">
        <v>972.88794232437635</v>
      </c>
      <c r="AK4749" s="150"/>
      <c r="AL4749" s="150">
        <v>51712.109375</v>
      </c>
      <c r="AM4749" s="150">
        <v>48700.99609375</v>
      </c>
      <c r="AN4749" s="150">
        <v>3011.112548828125</v>
      </c>
      <c r="AO4749" s="5" t="s">
        <v>6783</v>
      </c>
    </row>
    <row r="4750" spans="1:41" ht="14.25" x14ac:dyDescent="0.45">
      <c r="A4750" s="150">
        <v>2021</v>
      </c>
      <c r="B4750" s="5" t="s">
        <v>7352</v>
      </c>
      <c r="C4750" s="5" t="s">
        <v>175</v>
      </c>
      <c r="D4750" s="5" t="s">
        <v>84</v>
      </c>
      <c r="E4750" s="5" t="s">
        <v>109</v>
      </c>
      <c r="F4750" s="5" t="s">
        <v>188</v>
      </c>
      <c r="G4750" s="5" t="s">
        <v>87</v>
      </c>
      <c r="H4750" s="5" t="s">
        <v>131</v>
      </c>
      <c r="I4750" s="150">
        <v>981.37254901960796</v>
      </c>
      <c r="J4750" s="150">
        <v>1907.2038516809021</v>
      </c>
      <c r="K4750" s="150">
        <v>0</v>
      </c>
      <c r="L4750" s="150"/>
      <c r="M4750" s="150">
        <v>4136.25</v>
      </c>
      <c r="N4750" s="150">
        <v>4897.6311894531254</v>
      </c>
      <c r="O4750" s="150">
        <v>482.33659999999998</v>
      </c>
      <c r="P4750" s="150">
        <v>378.08499999999998</v>
      </c>
      <c r="Q4750" s="150">
        <v>275.14655184406217</v>
      </c>
      <c r="R4750" s="150">
        <v>106.72182954</v>
      </c>
      <c r="S4750" s="150">
        <v>816.30921317804791</v>
      </c>
      <c r="T4750" s="150">
        <v>0</v>
      </c>
      <c r="U4750" s="150">
        <v>305</v>
      </c>
      <c r="V4750" s="150">
        <v>400</v>
      </c>
      <c r="W4750" s="150">
        <v>55</v>
      </c>
      <c r="X4750" s="150">
        <v>390</v>
      </c>
      <c r="Y4750" s="150">
        <v>711.24173693903265</v>
      </c>
      <c r="Z4750" s="150">
        <v>6.0962160745334986</v>
      </c>
      <c r="AA4750" s="150">
        <v>6266</v>
      </c>
      <c r="AB4750" s="150">
        <v>0</v>
      </c>
      <c r="AC4750" s="150">
        <v>0</v>
      </c>
      <c r="AD4750" s="150">
        <v>36.28548</v>
      </c>
      <c r="AE4750" s="150">
        <v>116.17412400000001</v>
      </c>
      <c r="AF4750" s="150">
        <v>3194.8056249811898</v>
      </c>
      <c r="AG4750" s="150">
        <v>29462</v>
      </c>
      <c r="AH4750" s="150">
        <v>1359.3987954040031</v>
      </c>
      <c r="AI4750" s="150">
        <v>1536</v>
      </c>
      <c r="AJ4750" s="150">
        <v>761</v>
      </c>
      <c r="AK4750" s="150"/>
      <c r="AL4750" s="150">
        <v>58580.0546875</v>
      </c>
      <c r="AM4750" s="150">
        <v>49768.4765625</v>
      </c>
      <c r="AN4750" s="150">
        <v>8811.580078125</v>
      </c>
      <c r="AO4750" s="5" t="s">
        <v>7704</v>
      </c>
    </row>
    <row r="4751" spans="1:41" ht="14.25" x14ac:dyDescent="0.45">
      <c r="A4751" s="150">
        <v>2021</v>
      </c>
      <c r="B4751" s="5" t="s">
        <v>582</v>
      </c>
      <c r="C4751" s="5" t="s">
        <v>175</v>
      </c>
      <c r="D4751" s="5" t="s">
        <v>84</v>
      </c>
      <c r="E4751" s="5" t="s">
        <v>109</v>
      </c>
      <c r="F4751" s="5" t="s">
        <v>188</v>
      </c>
      <c r="G4751" s="5" t="s">
        <v>87</v>
      </c>
      <c r="H4751" s="5" t="s">
        <v>131</v>
      </c>
      <c r="I4751" s="150">
        <v>334.94037784003734</v>
      </c>
      <c r="J4751" s="150">
        <v>375.13322318084187</v>
      </c>
      <c r="K4751" s="150">
        <v>0</v>
      </c>
      <c r="L4751" s="150">
        <v>39.076377414671029</v>
      </c>
      <c r="M4751" s="150">
        <v>279.11698153336448</v>
      </c>
      <c r="N4751" s="150">
        <v>3982.7760328958843</v>
      </c>
      <c r="O4751" s="150">
        <v>248.97234752776112</v>
      </c>
      <c r="P4751" s="150">
        <v>418.72013101709206</v>
      </c>
      <c r="Q4751" s="150">
        <v>90.621051151480756</v>
      </c>
      <c r="R4751" s="150">
        <v>1132.0401013045741</v>
      </c>
      <c r="S4751" s="150">
        <v>456.31109421117083</v>
      </c>
      <c r="T4751" s="150">
        <v>446.58717045338318</v>
      </c>
      <c r="U4751" s="150">
        <v>940.90334474897168</v>
      </c>
      <c r="V4751" s="150">
        <v>401.92845340804485</v>
      </c>
      <c r="W4751" s="150">
        <v>0</v>
      </c>
      <c r="X4751" s="150">
        <v>228.87592485735885</v>
      </c>
      <c r="Y4751" s="150">
        <v>334.94037784003734</v>
      </c>
      <c r="Z4751" s="150">
        <v>0</v>
      </c>
      <c r="AA4751" s="150">
        <v>7206.3650407002797</v>
      </c>
      <c r="AB4751" s="150">
        <v>0</v>
      </c>
      <c r="AC4751" s="150">
        <v>263.76554754902941</v>
      </c>
      <c r="AD4751" s="150">
        <v>340.85171533636105</v>
      </c>
      <c r="AE4751" s="150">
        <v>503.31524072060199</v>
      </c>
      <c r="AF4751" s="150">
        <v>7428.9265491546957</v>
      </c>
      <c r="AG4751" s="150">
        <v>5910.5812009505262</v>
      </c>
      <c r="AH4751" s="150">
        <v>855.01665521613006</v>
      </c>
      <c r="AI4751" s="150"/>
      <c r="AJ4751" s="150">
        <v>1835.4732705634049</v>
      </c>
      <c r="AK4751" s="150"/>
      <c r="AL4751" s="150">
        <v>34055.23828125</v>
      </c>
      <c r="AM4751" s="150">
        <v>31199.505859375</v>
      </c>
      <c r="AN4751" s="150">
        <v>2855.73193359375</v>
      </c>
      <c r="AO4751" s="5" t="s">
        <v>1079</v>
      </c>
    </row>
    <row r="4752" spans="1:41" ht="14.25" x14ac:dyDescent="0.45">
      <c r="A4752" s="150">
        <v>2021</v>
      </c>
      <c r="B4752" s="5" t="s">
        <v>4980</v>
      </c>
      <c r="C4752" s="5" t="s">
        <v>175</v>
      </c>
      <c r="D4752" s="5" t="s">
        <v>84</v>
      </c>
      <c r="E4752" s="5" t="s">
        <v>109</v>
      </c>
      <c r="F4752" s="5" t="s">
        <v>188</v>
      </c>
      <c r="G4752" s="5" t="s">
        <v>87</v>
      </c>
      <c r="H4752" s="5" t="s">
        <v>131</v>
      </c>
      <c r="I4752" s="150">
        <v>842.78491189791066</v>
      </c>
      <c r="J4752" s="150">
        <v>1859.5191513870614</v>
      </c>
      <c r="K4752" s="150">
        <v>0</v>
      </c>
      <c r="L4752" s="150"/>
      <c r="M4752" s="150">
        <v>446.2933781482389</v>
      </c>
      <c r="N4752" s="150">
        <v>3730.7137412625366</v>
      </c>
      <c r="O4752" s="150">
        <v>233.53885953033065</v>
      </c>
      <c r="P4752" s="150">
        <v>345.63135977503248</v>
      </c>
      <c r="Q4752" s="150">
        <v>87.975118126125338</v>
      </c>
      <c r="R4752" s="150">
        <v>362.3609336707035</v>
      </c>
      <c r="S4752" s="150">
        <v>210.69622797447767</v>
      </c>
      <c r="T4752" s="150">
        <v>0</v>
      </c>
      <c r="U4752" s="150">
        <v>491.97569232040536</v>
      </c>
      <c r="V4752" s="150">
        <v>632.088683923433</v>
      </c>
      <c r="W4752" s="150">
        <v>0</v>
      </c>
      <c r="X4752" s="150">
        <v>273.90509636682094</v>
      </c>
      <c r="Y4752" s="150">
        <v>606.4364181675403</v>
      </c>
      <c r="Z4752" s="150">
        <v>5.2674056810239822</v>
      </c>
      <c r="AA4752" s="150">
        <v>7112.0511752784932</v>
      </c>
      <c r="AB4752" s="150"/>
      <c r="AC4752" s="150">
        <v>1704.6143924721493</v>
      </c>
      <c r="AD4752" s="150">
        <v>0</v>
      </c>
      <c r="AE4752" s="150">
        <v>167.9824931219963</v>
      </c>
      <c r="AF4752" s="150">
        <v>14768.771252158134</v>
      </c>
      <c r="AG4752" s="150">
        <v>5213.6781612284494</v>
      </c>
      <c r="AH4752" s="150">
        <v>720.58109967271366</v>
      </c>
      <c r="AI4752" s="150"/>
      <c r="AJ4752" s="150">
        <v>263.37028496809705</v>
      </c>
      <c r="AK4752" s="150"/>
      <c r="AL4752" s="150">
        <v>40080.23828125</v>
      </c>
      <c r="AM4752" s="150">
        <v>38195.22265625</v>
      </c>
      <c r="AN4752" s="150">
        <v>1885.0146484375</v>
      </c>
      <c r="AO4752" s="5" t="s">
        <v>5831</v>
      </c>
    </row>
    <row r="4753" spans="1:41" ht="14.25" x14ac:dyDescent="0.45">
      <c r="A4753" s="150">
        <v>2021</v>
      </c>
      <c r="B4753" s="5" t="s">
        <v>4024</v>
      </c>
      <c r="C4753" s="5" t="s">
        <v>175</v>
      </c>
      <c r="D4753" s="5" t="s">
        <v>84</v>
      </c>
      <c r="E4753" s="5" t="s">
        <v>109</v>
      </c>
      <c r="F4753" s="5" t="s">
        <v>188</v>
      </c>
      <c r="G4753" s="5" t="s">
        <v>87</v>
      </c>
      <c r="H4753" s="5" t="s">
        <v>131</v>
      </c>
      <c r="I4753" s="150">
        <v>324.56464428608888</v>
      </c>
      <c r="J4753" s="150">
        <v>688.07704588650836</v>
      </c>
      <c r="K4753" s="150"/>
      <c r="L4753" s="150">
        <v>0</v>
      </c>
      <c r="M4753" s="150">
        <v>476.02814495293029</v>
      </c>
      <c r="N4753" s="150">
        <v>3927.3939895407584</v>
      </c>
      <c r="O4753" s="150">
        <v>241.25971891932605</v>
      </c>
      <c r="P4753" s="150"/>
      <c r="Q4753" s="150">
        <v>89.131012697867746</v>
      </c>
      <c r="R4753" s="150">
        <v>1127.985243314027</v>
      </c>
      <c r="S4753" s="150">
        <v>620.12566465640748</v>
      </c>
      <c r="T4753" s="150">
        <v>1081.8821476202961</v>
      </c>
      <c r="U4753" s="150">
        <v>771.11150071636609</v>
      </c>
      <c r="V4753" s="150">
        <v>649.12928857217776</v>
      </c>
      <c r="W4753" s="150">
        <v>37.865875166710367</v>
      </c>
      <c r="X4753" s="150">
        <v>225.91743744008076</v>
      </c>
      <c r="Y4753" s="150">
        <v>443.57168052432144</v>
      </c>
      <c r="Z4753" s="150">
        <v>16.228232214304441</v>
      </c>
      <c r="AA4753" s="150">
        <v>7459.5774078419417</v>
      </c>
      <c r="AB4753" s="150">
        <v>0</v>
      </c>
      <c r="AC4753" s="150">
        <v>268.37439024405973</v>
      </c>
      <c r="AD4753" s="150">
        <v>330.29286124255754</v>
      </c>
      <c r="AE4753" s="150">
        <v>306.17264777654384</v>
      </c>
      <c r="AF4753" s="150">
        <v>3617.8139016422706</v>
      </c>
      <c r="AG4753" s="150">
        <v>3671.9080090232851</v>
      </c>
      <c r="AH4753" s="150">
        <v>1285.2759913729119</v>
      </c>
      <c r="AI4753" s="150"/>
      <c r="AJ4753" s="150">
        <v>1287.4397556681524</v>
      </c>
      <c r="AK4753" s="150"/>
      <c r="AL4753" s="150">
        <v>28947.125</v>
      </c>
      <c r="AM4753" s="150">
        <v>24648.478515625</v>
      </c>
      <c r="AN4753" s="150">
        <v>4298.64794921875</v>
      </c>
      <c r="AO4753" s="5" t="s">
        <v>4530</v>
      </c>
    </row>
    <row r="4754" spans="1:41" ht="14.25" x14ac:dyDescent="0.45">
      <c r="A4754" s="150">
        <v>2021</v>
      </c>
      <c r="B4754" s="5" t="s">
        <v>4980</v>
      </c>
      <c r="C4754" s="5" t="s">
        <v>175</v>
      </c>
      <c r="D4754" s="5" t="s">
        <v>84</v>
      </c>
      <c r="E4754" s="5" t="s">
        <v>109</v>
      </c>
      <c r="F4754" s="5" t="s">
        <v>191</v>
      </c>
      <c r="G4754" s="5" t="s">
        <v>87</v>
      </c>
      <c r="H4754" s="5" t="s">
        <v>131</v>
      </c>
      <c r="I4754" s="150">
        <v>4361.4119190716874</v>
      </c>
      <c r="J4754" s="150">
        <v>16762.781525525152</v>
      </c>
      <c r="K4754" s="150">
        <v>549.91715501338672</v>
      </c>
      <c r="L4754" s="150">
        <v>637.35608962279491</v>
      </c>
      <c r="M4754" s="150">
        <v>7861.6295073805168</v>
      </c>
      <c r="N4754" s="150">
        <v>2210.6322584604241</v>
      </c>
      <c r="O4754" s="150">
        <v>4207.9503732934509</v>
      </c>
      <c r="P4754" s="150">
        <v>3682.206291167462</v>
      </c>
      <c r="Q4754" s="150">
        <v>122.62347293857377</v>
      </c>
      <c r="R4754" s="150">
        <v>1631.5948304962292</v>
      </c>
      <c r="S4754" s="150">
        <v>3897.880217527837</v>
      </c>
      <c r="T4754" s="150">
        <v>6176.5599230718126</v>
      </c>
      <c r="U4754" s="150">
        <v>0</v>
      </c>
      <c r="V4754" s="150">
        <v>1285.2469906443137</v>
      </c>
      <c r="W4754" s="150">
        <v>1322.1188305398473</v>
      </c>
      <c r="X4754" s="150">
        <v>5225.2664537670462</v>
      </c>
      <c r="Y4754" s="150">
        <v>4150.3996467552479</v>
      </c>
      <c r="Z4754" s="150">
        <v>4596.9592288494568</v>
      </c>
      <c r="AA4754" s="150">
        <v>44252.528761479545</v>
      </c>
      <c r="AB4754" s="150">
        <v>707.939325994245</v>
      </c>
      <c r="AC4754" s="150">
        <v>5866.5055484536742</v>
      </c>
      <c r="AD4754" s="150">
        <v>5065.4769662697672</v>
      </c>
      <c r="AE4754" s="150">
        <v>2314.7853882516097</v>
      </c>
      <c r="AF4754" s="150">
        <v>2614.3470412741158</v>
      </c>
      <c r="AG4754" s="150">
        <v>28360.765766504566</v>
      </c>
      <c r="AH4754" s="150">
        <v>8029.6332481073441</v>
      </c>
      <c r="AI4754" s="150"/>
      <c r="AJ4754" s="150">
        <v>7068.8584485437259</v>
      </c>
      <c r="AK4754" s="150">
        <v>443.51555988627547</v>
      </c>
      <c r="AL4754" s="150">
        <v>173406.90625</v>
      </c>
      <c r="AM4754" s="150">
        <v>129919.0078125</v>
      </c>
      <c r="AN4754" s="150">
        <v>43487.88671875</v>
      </c>
      <c r="AO4754" s="5" t="s">
        <v>5832</v>
      </c>
    </row>
    <row r="4755" spans="1:41" ht="14.25" x14ac:dyDescent="0.45">
      <c r="A4755" s="150">
        <v>2021</v>
      </c>
      <c r="B4755" s="5" t="s">
        <v>4024</v>
      </c>
      <c r="C4755" s="5" t="s">
        <v>175</v>
      </c>
      <c r="D4755" s="5" t="s">
        <v>84</v>
      </c>
      <c r="E4755" s="5" t="s">
        <v>109</v>
      </c>
      <c r="F4755" s="5" t="s">
        <v>191</v>
      </c>
      <c r="G4755" s="5" t="s">
        <v>87</v>
      </c>
      <c r="H4755" s="5" t="s">
        <v>131</v>
      </c>
      <c r="I4755" s="150">
        <v>3938.051017337878</v>
      </c>
      <c r="J4755" s="150">
        <v>19084.401084022025</v>
      </c>
      <c r="K4755" s="150">
        <v>356.91292049993569</v>
      </c>
      <c r="L4755" s="150">
        <v>816.82102145332362</v>
      </c>
      <c r="M4755" s="150">
        <v>4998.2955220057684</v>
      </c>
      <c r="N4755" s="150">
        <v>1350.1889202301297</v>
      </c>
      <c r="O4755" s="150">
        <v>4083.0232251189977</v>
      </c>
      <c r="P4755" s="150">
        <v>3209.944331989419</v>
      </c>
      <c r="Q4755" s="150">
        <v>215.17205149773892</v>
      </c>
      <c r="R4755" s="150">
        <v>1680.9559049399054</v>
      </c>
      <c r="S4755" s="150">
        <v>5571.3940425790843</v>
      </c>
      <c r="T4755" s="150">
        <v>2163.7642952405922</v>
      </c>
      <c r="U4755" s="150">
        <v>0</v>
      </c>
      <c r="V4755" s="150">
        <v>1298.2585771443555</v>
      </c>
      <c r="W4755" s="150">
        <v>827.63984292952659</v>
      </c>
      <c r="X4755" s="150">
        <v>6243.3864255814287</v>
      </c>
      <c r="Y4755" s="150">
        <v>2131.3078308119834</v>
      </c>
      <c r="Z4755" s="150">
        <v>4620.7186524862846</v>
      </c>
      <c r="AA4755" s="150">
        <v>48260.598841046172</v>
      </c>
      <c r="AB4755" s="150">
        <v>425.1796840147764</v>
      </c>
      <c r="AC4755" s="150">
        <v>5664.1523530410213</v>
      </c>
      <c r="AD4755" s="150">
        <v>4807.0417711298505</v>
      </c>
      <c r="AE4755" s="150">
        <v>4641.2744132910702</v>
      </c>
      <c r="AF4755" s="150">
        <v>9482.4806474623711</v>
      </c>
      <c r="AG4755" s="150">
        <v>29198.917282124174</v>
      </c>
      <c r="AH4755" s="150">
        <v>8409.4699334525631</v>
      </c>
      <c r="AI4755" s="150"/>
      <c r="AJ4755" s="150">
        <v>6924.0457447698955</v>
      </c>
      <c r="AK4755" s="150">
        <v>332.02963110466885</v>
      </c>
      <c r="AL4755" s="150">
        <v>180735.4375</v>
      </c>
      <c r="AM4755" s="150">
        <v>142517.296875</v>
      </c>
      <c r="AN4755" s="150">
        <v>38218.13671875</v>
      </c>
      <c r="AO4755" s="5" t="s">
        <v>4531</v>
      </c>
    </row>
    <row r="4756" spans="1:41" ht="14.25" x14ac:dyDescent="0.45">
      <c r="A4756" s="150">
        <v>2021</v>
      </c>
      <c r="B4756" s="5" t="s">
        <v>6344</v>
      </c>
      <c r="C4756" s="5" t="s">
        <v>175</v>
      </c>
      <c r="D4756" s="5" t="s">
        <v>84</v>
      </c>
      <c r="E4756" s="5" t="s">
        <v>109</v>
      </c>
      <c r="F4756" s="5" t="s">
        <v>191</v>
      </c>
      <c r="G4756" s="5" t="s">
        <v>87</v>
      </c>
      <c r="H4756" s="5" t="s">
        <v>131</v>
      </c>
      <c r="I4756" s="150">
        <v>4553.115570078081</v>
      </c>
      <c r="J4756" s="150">
        <v>17867.822365580359</v>
      </c>
      <c r="K4756" s="150">
        <v>597.63865028424652</v>
      </c>
      <c r="L4756" s="150">
        <v>675.9010967727246</v>
      </c>
      <c r="M4756" s="150">
        <v>6840.9383733966679</v>
      </c>
      <c r="N4756" s="150">
        <v>2675.0965301782958</v>
      </c>
      <c r="O4756" s="150">
        <v>4081.09543073028</v>
      </c>
      <c r="P4756" s="150">
        <v>4231.4399008279497</v>
      </c>
      <c r="Q4756" s="150">
        <v>122.60705400766025</v>
      </c>
      <c r="R4756" s="150">
        <v>2037.9953387852156</v>
      </c>
      <c r="S4756" s="150">
        <v>4007.8630830338116</v>
      </c>
      <c r="T4756" s="150">
        <v>3502.3965923677551</v>
      </c>
      <c r="U4756" s="150">
        <v>0</v>
      </c>
      <c r="V4756" s="150">
        <v>1986.7395874834633</v>
      </c>
      <c r="W4756" s="150">
        <v>1382.5249706714822</v>
      </c>
      <c r="X4756" s="150">
        <v>5456.3652175834495</v>
      </c>
      <c r="Y4756" s="150">
        <v>4147.2676842431865</v>
      </c>
      <c r="Z4756" s="150">
        <v>4379.0968465236929</v>
      </c>
      <c r="AA4756" s="150">
        <v>44983.26617536656</v>
      </c>
      <c r="AB4756" s="150">
        <v>1343.3377549495015</v>
      </c>
      <c r="AC4756" s="150">
        <v>4816.0612918281686</v>
      </c>
      <c r="AD4756" s="150">
        <v>5069.0934702660716</v>
      </c>
      <c r="AE4756" s="150">
        <v>2711.1501264534177</v>
      </c>
      <c r="AF4756" s="150">
        <v>19624.211985497175</v>
      </c>
      <c r="AG4756" s="150">
        <v>12562.543566834869</v>
      </c>
      <c r="AH4756" s="150">
        <v>7124.514373549925</v>
      </c>
      <c r="AI4756" s="150"/>
      <c r="AJ4756" s="150">
        <v>8351.474915426621</v>
      </c>
      <c r="AK4756" s="150">
        <v>441.38389804400651</v>
      </c>
      <c r="AL4756" s="150">
        <v>175572.9375</v>
      </c>
      <c r="AM4756" s="150">
        <v>135725.796875</v>
      </c>
      <c r="AN4756" s="150">
        <v>39847.15234375</v>
      </c>
      <c r="AO4756" s="5" t="s">
        <v>6784</v>
      </c>
    </row>
    <row r="4757" spans="1:41" ht="14.25" x14ac:dyDescent="0.45">
      <c r="A4757" s="150">
        <v>2021</v>
      </c>
      <c r="B4757" s="5" t="s">
        <v>7352</v>
      </c>
      <c r="C4757" s="5" t="s">
        <v>175</v>
      </c>
      <c r="D4757" s="5" t="s">
        <v>84</v>
      </c>
      <c r="E4757" s="5" t="s">
        <v>109</v>
      </c>
      <c r="F4757" s="5" t="s">
        <v>191</v>
      </c>
      <c r="G4757" s="5" t="s">
        <v>87</v>
      </c>
      <c r="H4757" s="5" t="s">
        <v>131</v>
      </c>
      <c r="I4757" s="150">
        <v>5711.7647058823532</v>
      </c>
      <c r="J4757" s="150">
        <v>22196.3</v>
      </c>
      <c r="K4757" s="150">
        <v>576.39200000000005</v>
      </c>
      <c r="L4757" s="150">
        <v>1169.0709999999999</v>
      </c>
      <c r="M4757" s="150">
        <v>12358.039381914499</v>
      </c>
      <c r="N4757" s="150">
        <v>3327.6801235351559</v>
      </c>
      <c r="O4757" s="150">
        <v>3743.5645</v>
      </c>
      <c r="P4757" s="150">
        <v>4026.634</v>
      </c>
      <c r="Q4757" s="150">
        <v>184.22315440583341</v>
      </c>
      <c r="R4757" s="150">
        <v>777.25173579804107</v>
      </c>
      <c r="S4757" s="150">
        <v>4802.8172001951671</v>
      </c>
      <c r="T4757" s="150">
        <v>3655</v>
      </c>
      <c r="U4757" s="150">
        <v>0</v>
      </c>
      <c r="V4757" s="150">
        <v>1780</v>
      </c>
      <c r="W4757" s="150">
        <v>1729</v>
      </c>
      <c r="X4757" s="150">
        <v>5348.5</v>
      </c>
      <c r="Y4757" s="150">
        <v>5394.1076863429289</v>
      </c>
      <c r="Z4757" s="150">
        <v>4380.0943916878996</v>
      </c>
      <c r="AA4757" s="150">
        <v>45928</v>
      </c>
      <c r="AB4757" s="150">
        <v>1283</v>
      </c>
      <c r="AC4757" s="150">
        <v>4271.1369800000002</v>
      </c>
      <c r="AD4757" s="150">
        <v>4671.7649326424998</v>
      </c>
      <c r="AE4757" s="150">
        <v>2461.4699443999998</v>
      </c>
      <c r="AF4757" s="150">
        <v>17213.626116830641</v>
      </c>
      <c r="AG4757" s="150">
        <v>15273</v>
      </c>
      <c r="AH4757" s="150">
        <v>8594.7224277242403</v>
      </c>
      <c r="AI4757" s="150"/>
      <c r="AJ4757" s="150">
        <v>7452</v>
      </c>
      <c r="AK4757" s="150">
        <v>596</v>
      </c>
      <c r="AL4757" s="150">
        <v>188905.15625</v>
      </c>
      <c r="AM4757" s="150">
        <v>141546.359375</v>
      </c>
      <c r="AN4757" s="150">
        <v>47358.80078125</v>
      </c>
      <c r="AO4757" s="5" t="s">
        <v>7705</v>
      </c>
    </row>
    <row r="4758" spans="1:41" ht="14.25" x14ac:dyDescent="0.45">
      <c r="A4758" s="150">
        <v>2021</v>
      </c>
      <c r="B4758" s="5" t="s">
        <v>582</v>
      </c>
      <c r="C4758" s="5" t="s">
        <v>175</v>
      </c>
      <c r="D4758" s="5" t="s">
        <v>84</v>
      </c>
      <c r="E4758" s="5" t="s">
        <v>109</v>
      </c>
      <c r="F4758" s="5" t="s">
        <v>191</v>
      </c>
      <c r="G4758" s="5" t="s">
        <v>87</v>
      </c>
      <c r="H4758" s="5" t="s">
        <v>131</v>
      </c>
      <c r="I4758" s="150">
        <v>3461.0505710137195</v>
      </c>
      <c r="J4758" s="150">
        <v>5749.8098195873081</v>
      </c>
      <c r="K4758" s="150">
        <v>312.61101931736823</v>
      </c>
      <c r="L4758" s="150">
        <v>720.12181235608034</v>
      </c>
      <c r="M4758" s="150">
        <v>2143.6184181762392</v>
      </c>
      <c r="N4758" s="150">
        <v>1203.9990115423211</v>
      </c>
      <c r="O4758" s="150">
        <v>4213.5499532276699</v>
      </c>
      <c r="P4758" s="150">
        <v>2355.3007369711427</v>
      </c>
      <c r="Q4758" s="150">
        <v>109.38458396766389</v>
      </c>
      <c r="R4758" s="150">
        <v>1439.2627075711355</v>
      </c>
      <c r="S4758" s="150">
        <v>4062.1411308551988</v>
      </c>
      <c r="T4758" s="150">
        <v>3349.4037784003735</v>
      </c>
      <c r="U4758" s="150">
        <v>0</v>
      </c>
      <c r="V4758" s="150">
        <v>803.85690681608969</v>
      </c>
      <c r="W4758" s="150">
        <v>893.17434090676636</v>
      </c>
      <c r="X4758" s="150">
        <v>6233.6791867150841</v>
      </c>
      <c r="Y4758" s="150">
        <v>2830.2461927483159</v>
      </c>
      <c r="Z4758" s="150">
        <v>4956.0049144735158</v>
      </c>
      <c r="AA4758" s="150">
        <v>49922.648955215765</v>
      </c>
      <c r="AB4758" s="150">
        <v>438.77189497044895</v>
      </c>
      <c r="AC4758" s="150">
        <v>5870.5824758880399</v>
      </c>
      <c r="AD4758" s="150">
        <v>3814.347100701772</v>
      </c>
      <c r="AE4758" s="150">
        <v>1100.9343962303706</v>
      </c>
      <c r="AF4758" s="150">
        <v>5190.4736810541363</v>
      </c>
      <c r="AG4758" s="150">
        <v>28398.478169130634</v>
      </c>
      <c r="AH4758" s="150">
        <v>8797.8744701655014</v>
      </c>
      <c r="AI4758" s="150">
        <v>217.7112455960243</v>
      </c>
      <c r="AJ4758" s="150">
        <v>6698.8075568007471</v>
      </c>
      <c r="AK4758" s="150">
        <v>342.64400653035818</v>
      </c>
      <c r="AL4758" s="150">
        <v>155630.515625</v>
      </c>
      <c r="AM4758" s="150">
        <v>120810.96875</v>
      </c>
      <c r="AN4758" s="150">
        <v>34819.52734375</v>
      </c>
      <c r="AO4758" s="5" t="s">
        <v>1080</v>
      </c>
    </row>
    <row r="4759" spans="1:41" ht="14.25" x14ac:dyDescent="0.45">
      <c r="A4759" s="150">
        <v>2021</v>
      </c>
      <c r="B4759" s="5" t="s">
        <v>4980</v>
      </c>
      <c r="C4759" s="5" t="s">
        <v>175</v>
      </c>
      <c r="D4759" s="5" t="s">
        <v>84</v>
      </c>
      <c r="E4759" s="5" t="s">
        <v>109</v>
      </c>
      <c r="F4759" s="5" t="s">
        <v>194</v>
      </c>
      <c r="G4759" s="5" t="s">
        <v>87</v>
      </c>
      <c r="H4759" s="5" t="s">
        <v>131</v>
      </c>
      <c r="I4759" s="150">
        <v>1179.8988766570749</v>
      </c>
      <c r="J4759" s="150">
        <v>3132.3596401651034</v>
      </c>
      <c r="K4759" s="150">
        <v>53.727538133491805</v>
      </c>
      <c r="L4759" s="150">
        <v>39.505542745214562</v>
      </c>
      <c r="M4759" s="150">
        <v>675.16177719861787</v>
      </c>
      <c r="N4759" s="150">
        <v>573.94744869656222</v>
      </c>
      <c r="O4759" s="150">
        <v>435.32695633416154</v>
      </c>
      <c r="P4759" s="150">
        <v>1364.3613172864502</v>
      </c>
      <c r="Q4759" s="150">
        <v>1164.826938330908</v>
      </c>
      <c r="R4759" s="150">
        <v>694.99892929482257</v>
      </c>
      <c r="S4759" s="150">
        <v>75.502713331248941</v>
      </c>
      <c r="T4759" s="150">
        <v>368.71839895533589</v>
      </c>
      <c r="U4759" s="150">
        <v>0</v>
      </c>
      <c r="V4759" s="150">
        <v>266.53072838771425</v>
      </c>
      <c r="W4759" s="150">
        <v>73.74367979106718</v>
      </c>
      <c r="X4759" s="150">
        <v>405.59023885086953</v>
      </c>
      <c r="Y4759" s="150">
        <v>3842.7568168840144</v>
      </c>
      <c r="Z4759" s="150">
        <v>5.2674056810239822</v>
      </c>
      <c r="AA4759" s="150">
        <v>7455.4860268768925</v>
      </c>
      <c r="AB4759" s="150">
        <v>316.0443419617165</v>
      </c>
      <c r="AC4759" s="150">
        <v>263.37002159781213</v>
      </c>
      <c r="AD4759" s="150">
        <v>1578.7733804904956</v>
      </c>
      <c r="AE4759" s="150">
        <v>471.47474214771921</v>
      </c>
      <c r="AF4759" s="150">
        <v>0</v>
      </c>
      <c r="AG4759" s="150">
        <v>9549.8065329431993</v>
      </c>
      <c r="AH4759" s="150">
        <v>600.48424972726139</v>
      </c>
      <c r="AI4759" s="150">
        <v>540.43582475453525</v>
      </c>
      <c r="AJ4759" s="150">
        <v>2423.0066217064932</v>
      </c>
      <c r="AK4759" s="150"/>
      <c r="AL4759" s="150">
        <v>37551.109375</v>
      </c>
      <c r="AM4759" s="150">
        <v>32427.595703125</v>
      </c>
      <c r="AN4759" s="150">
        <v>5123.50927734375</v>
      </c>
      <c r="AO4759" s="5" t="s">
        <v>5833</v>
      </c>
    </row>
    <row r="4760" spans="1:41" ht="14.25" x14ac:dyDescent="0.45">
      <c r="A4760" s="150">
        <v>2021</v>
      </c>
      <c r="B4760" s="5" t="s">
        <v>6344</v>
      </c>
      <c r="C4760" s="5" t="s">
        <v>175</v>
      </c>
      <c r="D4760" s="5" t="s">
        <v>84</v>
      </c>
      <c r="E4760" s="5" t="s">
        <v>109</v>
      </c>
      <c r="F4760" s="5" t="s">
        <v>194</v>
      </c>
      <c r="G4760" s="5" t="s">
        <v>87</v>
      </c>
      <c r="H4760" s="5" t="s">
        <v>131</v>
      </c>
      <c r="I4760" s="150">
        <v>1638.5481133884234</v>
      </c>
      <c r="J4760" s="150">
        <v>3899.1871841459815</v>
      </c>
      <c r="K4760" s="150">
        <v>52.258010161782806</v>
      </c>
      <c r="L4760" s="150"/>
      <c r="M4760" s="150">
        <v>665.66017106404695</v>
      </c>
      <c r="N4760" s="150">
        <v>638.91428767163347</v>
      </c>
      <c r="O4760" s="150">
        <v>423.18280319123096</v>
      </c>
      <c r="P4760" s="150">
        <v>1325.1757867028873</v>
      </c>
      <c r="Q4760" s="150">
        <v>1005.9188029969356</v>
      </c>
      <c r="R4760" s="150">
        <v>956.50756543635828</v>
      </c>
      <c r="S4760" s="150">
        <v>868.50013839068333</v>
      </c>
      <c r="T4760" s="150">
        <v>1561.7411705733409</v>
      </c>
      <c r="U4760" s="150">
        <v>0</v>
      </c>
      <c r="V4760" s="150">
        <v>259.09542042954445</v>
      </c>
      <c r="W4760" s="150">
        <v>51.204628543388232</v>
      </c>
      <c r="X4760" s="150">
        <v>322.58915982334582</v>
      </c>
      <c r="Y4760" s="150">
        <v>3182.5468801714806</v>
      </c>
      <c r="Z4760" s="150">
        <v>200.21179935156209</v>
      </c>
      <c r="AA4760" s="150">
        <v>6043.1702606906792</v>
      </c>
      <c r="AB4760" s="150">
        <v>322.40106118788037</v>
      </c>
      <c r="AC4760" s="150">
        <v>261.14334954813728</v>
      </c>
      <c r="AD4760" s="150">
        <v>1467.7869856064601</v>
      </c>
      <c r="AE4760" s="150">
        <v>689.34896836707469</v>
      </c>
      <c r="AF4760" s="150">
        <v>324.10481682823018</v>
      </c>
      <c r="AG4760" s="150">
        <v>5536.2444381111354</v>
      </c>
      <c r="AH4760" s="150">
        <v>1146.8031184788611</v>
      </c>
      <c r="AI4760" s="150">
        <v>758.85259501301357</v>
      </c>
      <c r="AJ4760" s="150">
        <v>1894.5712561053645</v>
      </c>
      <c r="AK4760" s="150">
        <v>30.722777126032938</v>
      </c>
      <c r="AL4760" s="150">
        <v>35526.390625</v>
      </c>
      <c r="AM4760" s="150">
        <v>27854.689453125</v>
      </c>
      <c r="AN4760" s="150">
        <v>7671.70263671875</v>
      </c>
      <c r="AO4760" s="5" t="s">
        <v>6785</v>
      </c>
    </row>
    <row r="4761" spans="1:41" ht="14.25" x14ac:dyDescent="0.45">
      <c r="A4761" s="150">
        <v>2021</v>
      </c>
      <c r="B4761" s="5" t="s">
        <v>582</v>
      </c>
      <c r="C4761" s="5" t="s">
        <v>175</v>
      </c>
      <c r="D4761" s="5" t="s">
        <v>84</v>
      </c>
      <c r="E4761" s="5" t="s">
        <v>109</v>
      </c>
      <c r="F4761" s="5" t="s">
        <v>194</v>
      </c>
      <c r="G4761" s="5" t="s">
        <v>87</v>
      </c>
      <c r="H4761" s="5" t="s">
        <v>131</v>
      </c>
      <c r="I4761" s="150">
        <v>457.75184971471771</v>
      </c>
      <c r="J4761" s="150">
        <v>2555.3159659379517</v>
      </c>
      <c r="K4761" s="150">
        <v>55.823396306672898</v>
      </c>
      <c r="L4761" s="150">
        <v>33.494037784003737</v>
      </c>
      <c r="M4761" s="150">
        <v>446.58717045338318</v>
      </c>
      <c r="N4761" s="150">
        <v>790.90587887294157</v>
      </c>
      <c r="O4761" s="150">
        <v>461.10125349311812</v>
      </c>
      <c r="P4761" s="150">
        <v>2512.3207861025521</v>
      </c>
      <c r="Q4761" s="150">
        <v>1630.2265039244332</v>
      </c>
      <c r="R4761" s="150">
        <v>831.69000865883413</v>
      </c>
      <c r="S4761" s="150">
        <v>83.249644730171269</v>
      </c>
      <c r="T4761" s="150">
        <v>334.94037784003734</v>
      </c>
      <c r="U4761" s="150">
        <v>0</v>
      </c>
      <c r="V4761" s="150">
        <v>169.70312477228561</v>
      </c>
      <c r="W4761" s="150">
        <v>167.47018892001867</v>
      </c>
      <c r="X4761" s="150">
        <v>529.86273087078223</v>
      </c>
      <c r="Y4761" s="150">
        <v>3421.9741935990482</v>
      </c>
      <c r="Z4761" s="150">
        <v>0</v>
      </c>
      <c r="AA4761" s="150">
        <v>9920.1100382924196</v>
      </c>
      <c r="AB4761" s="150">
        <v>235.57473241415963</v>
      </c>
      <c r="AC4761" s="150">
        <v>502.12754214078126</v>
      </c>
      <c r="AD4761" s="150">
        <v>1638.4272992108272</v>
      </c>
      <c r="AE4761" s="150">
        <v>1329.7344012687522</v>
      </c>
      <c r="AF4761" s="150">
        <v>1172.9884024981097</v>
      </c>
      <c r="AG4761" s="150">
        <v>9042.2737337548751</v>
      </c>
      <c r="AH4761" s="150">
        <v>902.60417832460973</v>
      </c>
      <c r="AI4761" s="150">
        <v>572.7480461064639</v>
      </c>
      <c r="AJ4761" s="150">
        <v>2930.7283061003268</v>
      </c>
      <c r="AK4761" s="150">
        <v>0</v>
      </c>
      <c r="AL4761" s="150">
        <v>42729.73046875</v>
      </c>
      <c r="AM4761" s="150">
        <v>37301.34375</v>
      </c>
      <c r="AN4761" s="150">
        <v>5428.38916015625</v>
      </c>
      <c r="AO4761" s="5" t="s">
        <v>1081</v>
      </c>
    </row>
    <row r="4762" spans="1:41" ht="14.25" x14ac:dyDescent="0.45">
      <c r="A4762" s="150">
        <v>2021</v>
      </c>
      <c r="B4762" s="5" t="s">
        <v>7352</v>
      </c>
      <c r="C4762" s="5" t="s">
        <v>175</v>
      </c>
      <c r="D4762" s="5" t="s">
        <v>84</v>
      </c>
      <c r="E4762" s="5" t="s">
        <v>109</v>
      </c>
      <c r="F4762" s="5" t="s">
        <v>194</v>
      </c>
      <c r="G4762" s="5" t="s">
        <v>87</v>
      </c>
      <c r="H4762" s="5" t="s">
        <v>131</v>
      </c>
      <c r="I4762" s="150">
        <v>1617.6470588235291</v>
      </c>
      <c r="J4762" s="150">
        <v>3119.297</v>
      </c>
      <c r="K4762" s="150">
        <v>81.957999999999998</v>
      </c>
      <c r="L4762" s="150">
        <v>98.986999999999995</v>
      </c>
      <c r="M4762" s="150">
        <v>400</v>
      </c>
      <c r="N4762" s="150">
        <v>786.13055566406251</v>
      </c>
      <c r="O4762" s="150">
        <v>400</v>
      </c>
      <c r="P4762" s="150">
        <v>887</v>
      </c>
      <c r="Q4762" s="150">
        <v>289.58657651200872</v>
      </c>
      <c r="R4762" s="150">
        <v>789.09135506726022</v>
      </c>
      <c r="S4762" s="150">
        <v>487.91870850039243</v>
      </c>
      <c r="T4762" s="150">
        <v>850</v>
      </c>
      <c r="U4762" s="150">
        <v>0</v>
      </c>
      <c r="V4762" s="150">
        <v>253</v>
      </c>
      <c r="W4762" s="150">
        <v>218</v>
      </c>
      <c r="X4762" s="150">
        <v>541</v>
      </c>
      <c r="Y4762" s="150">
        <v>1709.917450163161</v>
      </c>
      <c r="Z4762" s="150">
        <v>340.29293924318313</v>
      </c>
      <c r="AA4762" s="150">
        <v>7769</v>
      </c>
      <c r="AB4762" s="150">
        <v>147</v>
      </c>
      <c r="AC4762" s="150">
        <v>306.91914000000003</v>
      </c>
      <c r="AD4762" s="150">
        <v>1547.9809416080211</v>
      </c>
      <c r="AE4762" s="150">
        <v>386.63198</v>
      </c>
      <c r="AF4762" s="150">
        <v>733.88316278773095</v>
      </c>
      <c r="AG4762" s="150">
        <v>4797</v>
      </c>
      <c r="AH4762" s="150">
        <v>1014.584877687176</v>
      </c>
      <c r="AI4762" s="150">
        <v>214</v>
      </c>
      <c r="AJ4762" s="150">
        <v>5332</v>
      </c>
      <c r="AK4762" s="150">
        <v>30</v>
      </c>
      <c r="AL4762" s="150">
        <v>35148.828125</v>
      </c>
      <c r="AM4762" s="150">
        <v>29216.384765625</v>
      </c>
      <c r="AN4762" s="150">
        <v>5932.4423828125</v>
      </c>
      <c r="AO4762" s="5" t="s">
        <v>7706</v>
      </c>
    </row>
    <row r="4763" spans="1:41" ht="14.25" x14ac:dyDescent="0.45">
      <c r="A4763" s="150">
        <v>2021</v>
      </c>
      <c r="B4763" s="5" t="s">
        <v>4024</v>
      </c>
      <c r="C4763" s="5" t="s">
        <v>175</v>
      </c>
      <c r="D4763" s="5" t="s">
        <v>84</v>
      </c>
      <c r="E4763" s="5" t="s">
        <v>109</v>
      </c>
      <c r="F4763" s="5" t="s">
        <v>194</v>
      </c>
      <c r="G4763" s="5" t="s">
        <v>87</v>
      </c>
      <c r="H4763" s="5" t="s">
        <v>131</v>
      </c>
      <c r="I4763" s="150">
        <v>984.51275433446949</v>
      </c>
      <c r="J4763" s="150">
        <v>5241.719005220335</v>
      </c>
      <c r="K4763" s="150">
        <v>55.175989528635107</v>
      </c>
      <c r="L4763" s="150">
        <v>0</v>
      </c>
      <c r="M4763" s="150">
        <v>724.86103890559843</v>
      </c>
      <c r="N4763" s="150">
        <v>779.94427684992888</v>
      </c>
      <c r="O4763" s="150">
        <v>446.81732696718234</v>
      </c>
      <c r="P4763" s="150">
        <v>1690.981796730523</v>
      </c>
      <c r="Q4763" s="150">
        <v>1603.4214718917985</v>
      </c>
      <c r="R4763" s="150">
        <v>727.69484326221198</v>
      </c>
      <c r="S4763" s="150">
        <v>96.829153768967757</v>
      </c>
      <c r="T4763" s="150">
        <v>622.08223488167027</v>
      </c>
      <c r="U4763" s="150">
        <v>0</v>
      </c>
      <c r="V4763" s="150">
        <v>273.71618334793493</v>
      </c>
      <c r="W4763" s="150">
        <v>162.28232214304444</v>
      </c>
      <c r="X4763" s="150">
        <v>441.56590045106685</v>
      </c>
      <c r="Y4763" s="150">
        <v>3900.1851421711676</v>
      </c>
      <c r="Z4763" s="150">
        <v>16.228232214304441</v>
      </c>
      <c r="AA4763" s="150">
        <v>7872.8563882328954</v>
      </c>
      <c r="AB4763" s="150">
        <v>227.76323912776286</v>
      </c>
      <c r="AC4763" s="150">
        <v>510.90135017935785</v>
      </c>
      <c r="AD4763" s="150">
        <v>1587.6723403320086</v>
      </c>
      <c r="AE4763" s="150">
        <v>201.2300794573751</v>
      </c>
      <c r="AF4763" s="150">
        <v>1142.4675478870327</v>
      </c>
      <c r="AG4763" s="150">
        <v>11401.955953770301</v>
      </c>
      <c r="AH4763" s="150">
        <v>905.53535755818791</v>
      </c>
      <c r="AI4763" s="150">
        <v>555.00554172921193</v>
      </c>
      <c r="AJ4763" s="150">
        <v>2488.3289395266811</v>
      </c>
      <c r="AK4763" s="150">
        <v>0</v>
      </c>
      <c r="AL4763" s="150">
        <v>44661.73046875</v>
      </c>
      <c r="AM4763" s="150">
        <v>38836.14453125</v>
      </c>
      <c r="AN4763" s="150">
        <v>5825.58984375</v>
      </c>
      <c r="AO4763" s="5" t="s">
        <v>4532</v>
      </c>
    </row>
    <row r="4764" spans="1:41" ht="14.25" x14ac:dyDescent="0.45">
      <c r="A4764" s="150">
        <v>2021</v>
      </c>
      <c r="B4764" s="5" t="s">
        <v>7352</v>
      </c>
      <c r="C4764" s="5" t="s">
        <v>175</v>
      </c>
      <c r="D4764" s="5" t="s">
        <v>84</v>
      </c>
      <c r="E4764" s="5" t="s">
        <v>109</v>
      </c>
      <c r="F4764" s="5" t="s">
        <v>197</v>
      </c>
      <c r="G4764" s="5" t="s">
        <v>87</v>
      </c>
      <c r="H4764" s="5" t="s">
        <v>131</v>
      </c>
      <c r="I4764" s="150">
        <v>98.039215686274503</v>
      </c>
      <c r="J4764" s="150">
        <v>3867.2750000000001</v>
      </c>
      <c r="K4764" s="150">
        <v>42.805</v>
      </c>
      <c r="L4764" s="150">
        <v>398.01900000000001</v>
      </c>
      <c r="M4764" s="150">
        <v>5250</v>
      </c>
      <c r="N4764" s="150">
        <v>501.53298815917969</v>
      </c>
      <c r="O4764" s="150">
        <v>532.31614999999999</v>
      </c>
      <c r="P4764" s="150">
        <v>160</v>
      </c>
      <c r="Q4764" s="150">
        <v>734.77123149203987</v>
      </c>
      <c r="R4764" s="150">
        <v>424.82841894242398</v>
      </c>
      <c r="S4764" s="150">
        <v>946.13801735293509</v>
      </c>
      <c r="T4764" s="150">
        <v>475</v>
      </c>
      <c r="U4764" s="150">
        <v>555</v>
      </c>
      <c r="V4764" s="150">
        <v>0</v>
      </c>
      <c r="W4764" s="150">
        <v>616</v>
      </c>
      <c r="X4764" s="150">
        <v>1067.5</v>
      </c>
      <c r="Y4764" s="150">
        <v>5347.9504054796289</v>
      </c>
      <c r="Z4764" s="150">
        <v>220.97733938128371</v>
      </c>
      <c r="AA4764" s="150">
        <v>7881</v>
      </c>
      <c r="AB4764" s="150">
        <v>301</v>
      </c>
      <c r="AC4764" s="150">
        <v>423.52422570093461</v>
      </c>
      <c r="AD4764" s="150">
        <v>4628.7945207723706</v>
      </c>
      <c r="AE4764" s="150">
        <v>714.43773199999998</v>
      </c>
      <c r="AF4764" s="150">
        <v>2801.829792033684</v>
      </c>
      <c r="AG4764" s="150">
        <v>16728</v>
      </c>
      <c r="AH4764" s="150">
        <v>2137.8752779836909</v>
      </c>
      <c r="AI4764" s="150"/>
      <c r="AJ4764" s="150">
        <v>4714</v>
      </c>
      <c r="AK4764" s="150">
        <v>139</v>
      </c>
      <c r="AL4764" s="150">
        <v>61707.609375</v>
      </c>
      <c r="AM4764" s="150">
        <v>45571.1875</v>
      </c>
      <c r="AN4764" s="150">
        <v>16136.4296875</v>
      </c>
      <c r="AO4764" s="5" t="s">
        <v>7707</v>
      </c>
    </row>
    <row r="4765" spans="1:41" ht="14.25" x14ac:dyDescent="0.45">
      <c r="A4765" s="150">
        <v>2021</v>
      </c>
      <c r="B4765" s="5" t="s">
        <v>6344</v>
      </c>
      <c r="C4765" s="5" t="s">
        <v>175</v>
      </c>
      <c r="D4765" s="5" t="s">
        <v>84</v>
      </c>
      <c r="E4765" s="5" t="s">
        <v>109</v>
      </c>
      <c r="F4765" s="5" t="s">
        <v>197</v>
      </c>
      <c r="G4765" s="5" t="s">
        <v>87</v>
      </c>
      <c r="H4765" s="5" t="s">
        <v>131</v>
      </c>
      <c r="I4765" s="150">
        <v>0</v>
      </c>
      <c r="J4765" s="150">
        <v>5048.403379608244</v>
      </c>
      <c r="K4765" s="150">
        <v>43.835913822669148</v>
      </c>
      <c r="L4765" s="150">
        <v>399.3961026384282</v>
      </c>
      <c r="M4765" s="150">
        <v>1781.9210733099103</v>
      </c>
      <c r="N4765" s="150">
        <v>370.29652548841847</v>
      </c>
      <c r="O4765" s="150">
        <v>520.40047419462189</v>
      </c>
      <c r="P4765" s="150">
        <v>247.90925727795585</v>
      </c>
      <c r="Q4765" s="150">
        <v>0</v>
      </c>
      <c r="R4765" s="150">
        <v>414.63535855064043</v>
      </c>
      <c r="S4765" s="150">
        <v>1536.1388563016469</v>
      </c>
      <c r="T4765" s="150">
        <v>460.84165689049405</v>
      </c>
      <c r="U4765" s="150">
        <v>568.37137683160938</v>
      </c>
      <c r="V4765" s="150">
        <v>153.6138856301647</v>
      </c>
      <c r="W4765" s="150">
        <v>286.7459198429741</v>
      </c>
      <c r="X4765" s="150">
        <v>563.25091397727056</v>
      </c>
      <c r="Y4765" s="150">
        <v>5607.6492926148903</v>
      </c>
      <c r="Z4765" s="150">
        <v>175.76578062816827</v>
      </c>
      <c r="AA4765" s="150">
        <v>9196.3512863925262</v>
      </c>
      <c r="AB4765" s="150">
        <v>89.555850329966759</v>
      </c>
      <c r="AC4765" s="150">
        <v>235.54128105866013</v>
      </c>
      <c r="AD4765" s="150">
        <v>5034.2786578267223</v>
      </c>
      <c r="AE4765" s="150">
        <v>832.34752004465236</v>
      </c>
      <c r="AF4765" s="150">
        <v>2003.3191751232298</v>
      </c>
      <c r="AG4765" s="150">
        <v>15276.388879634445</v>
      </c>
      <c r="AH4765" s="150">
        <v>2150.2558471478642</v>
      </c>
      <c r="AI4765" s="150">
        <v>199.6980513192141</v>
      </c>
      <c r="AJ4765" s="150">
        <v>3165.4701365522606</v>
      </c>
      <c r="AK4765" s="150">
        <v>142.34886735061929</v>
      </c>
      <c r="AL4765" s="150">
        <v>56504.73046875</v>
      </c>
      <c r="AM4765" s="150">
        <v>43695.45703125</v>
      </c>
      <c r="AN4765" s="150">
        <v>12809.2724609375</v>
      </c>
      <c r="AO4765" s="5" t="s">
        <v>6786</v>
      </c>
    </row>
    <row r="4766" spans="1:41" ht="14.25" x14ac:dyDescent="0.45">
      <c r="A4766" s="150">
        <v>2021</v>
      </c>
      <c r="B4766" s="5" t="s">
        <v>4980</v>
      </c>
      <c r="C4766" s="5" t="s">
        <v>175</v>
      </c>
      <c r="D4766" s="5" t="s">
        <v>84</v>
      </c>
      <c r="E4766" s="5" t="s">
        <v>109</v>
      </c>
      <c r="F4766" s="5" t="s">
        <v>197</v>
      </c>
      <c r="G4766" s="5" t="s">
        <v>87</v>
      </c>
      <c r="H4766" s="5" t="s">
        <v>131</v>
      </c>
      <c r="I4766" s="150">
        <v>421.39245594895533</v>
      </c>
      <c r="J4766" s="150">
        <v>4724.1030944105451</v>
      </c>
      <c r="K4766" s="150">
        <v>45.299689014512701</v>
      </c>
      <c r="L4766" s="150">
        <v>176.45809092862504</v>
      </c>
      <c r="M4766" s="150">
        <v>2265.7971505987521</v>
      </c>
      <c r="N4766" s="150">
        <v>325.79605512516974</v>
      </c>
      <c r="O4766" s="150">
        <v>535.3345003568744</v>
      </c>
      <c r="P4766" s="150">
        <v>255.02355389688816</v>
      </c>
      <c r="Q4766" s="150">
        <v>0</v>
      </c>
      <c r="R4766" s="150">
        <v>243.41794657972326</v>
      </c>
      <c r="S4766" s="150">
        <v>749.73064284957729</v>
      </c>
      <c r="T4766" s="150"/>
      <c r="U4766" s="150">
        <v>510.93835283810836</v>
      </c>
      <c r="V4766" s="150">
        <v>0</v>
      </c>
      <c r="W4766" s="150">
        <v>294.97471916426872</v>
      </c>
      <c r="X4766" s="150">
        <v>305.50953056299261</v>
      </c>
      <c r="Y4766" s="150">
        <v>6510.2237370978955</v>
      </c>
      <c r="Z4766" s="150">
        <v>5.2674056810239822</v>
      </c>
      <c r="AA4766" s="150">
        <v>8807.1023293331673</v>
      </c>
      <c r="AB4766" s="150">
        <v>44.246207874640312</v>
      </c>
      <c r="AC4766" s="150">
        <v>81.166223462700259</v>
      </c>
      <c r="AD4766" s="150">
        <v>6270.7471022322406</v>
      </c>
      <c r="AE4766" s="150">
        <v>942.64319587622822</v>
      </c>
      <c r="AF4766" s="150">
        <v>1686.4181078792694</v>
      </c>
      <c r="AG4766" s="150">
        <v>17433.005902608282</v>
      </c>
      <c r="AH4766" s="150">
        <v>2178.5989972560992</v>
      </c>
      <c r="AI4766" s="150">
        <v>88.492415749280624</v>
      </c>
      <c r="AJ4766" s="150">
        <v>3467.0064313200301</v>
      </c>
      <c r="AK4766" s="150">
        <v>104.29463284736644</v>
      </c>
      <c r="AL4766" s="150">
        <v>58472.98828125</v>
      </c>
      <c r="AM4766" s="150">
        <v>45589.96484375</v>
      </c>
      <c r="AN4766" s="150">
        <v>12883.025390625</v>
      </c>
      <c r="AO4766" s="5" t="s">
        <v>5834</v>
      </c>
    </row>
    <row r="4767" spans="1:41" ht="14.25" x14ac:dyDescent="0.45">
      <c r="A4767" s="150">
        <v>2021</v>
      </c>
      <c r="B4767" s="5" t="s">
        <v>4024</v>
      </c>
      <c r="C4767" s="5" t="s">
        <v>175</v>
      </c>
      <c r="D4767" s="5" t="s">
        <v>84</v>
      </c>
      <c r="E4767" s="5" t="s">
        <v>109</v>
      </c>
      <c r="F4767" s="5" t="s">
        <v>197</v>
      </c>
      <c r="G4767" s="5" t="s">
        <v>87</v>
      </c>
      <c r="H4767" s="5" t="s">
        <v>131</v>
      </c>
      <c r="I4767" s="150">
        <v>456.55426629576499</v>
      </c>
      <c r="J4767" s="150">
        <v>1514.6350066684147</v>
      </c>
      <c r="K4767" s="150">
        <v>46.088179488624618</v>
      </c>
      <c r="L4767" s="150">
        <v>59.503518119116286</v>
      </c>
      <c r="M4767" s="150">
        <v>1676.9173288114591</v>
      </c>
      <c r="N4767" s="150">
        <v>307.27390581007791</v>
      </c>
      <c r="O4767" s="150">
        <v>549.5961309911105</v>
      </c>
      <c r="P4767" s="150">
        <v>229.35901529550279</v>
      </c>
      <c r="Q4767" s="150">
        <v>0</v>
      </c>
      <c r="R4767" s="150">
        <v>260.04474328345299</v>
      </c>
      <c r="S4767" s="150">
        <v>664.27634019581319</v>
      </c>
      <c r="T4767" s="150">
        <v>892.5527717867443</v>
      </c>
      <c r="U4767" s="150">
        <v>227.1952510002622</v>
      </c>
      <c r="V4767" s="150">
        <v>0</v>
      </c>
      <c r="W4767" s="150">
        <v>178.51055435734887</v>
      </c>
      <c r="X4767" s="150">
        <v>238.74315275265241</v>
      </c>
      <c r="Y4767" s="150">
        <v>5896.2577045306143</v>
      </c>
      <c r="Z4767" s="150">
        <v>16.228232214304441</v>
      </c>
      <c r="AA4767" s="150">
        <v>9216.5540155773033</v>
      </c>
      <c r="AB4767" s="150">
        <v>27.047053690507404</v>
      </c>
      <c r="AC4767" s="150">
        <v>81.720000476963492</v>
      </c>
      <c r="AD4767" s="150">
        <v>1712.4448774574691</v>
      </c>
      <c r="AE4767" s="150">
        <v>307.2545299241641</v>
      </c>
      <c r="AF4767" s="150">
        <v>1737.5027290781957</v>
      </c>
      <c r="AG4767" s="150">
        <v>9668.7807532825864</v>
      </c>
      <c r="AH4767" s="150">
        <v>1689.8999145829027</v>
      </c>
      <c r="AI4767" s="150">
        <v>31.374582280988591</v>
      </c>
      <c r="AJ4767" s="150">
        <v>4037.5841749189453</v>
      </c>
      <c r="AK4767" s="150">
        <v>53.01222523339451</v>
      </c>
      <c r="AL4767" s="150">
        <v>41776.91015625</v>
      </c>
      <c r="AM4767" s="150">
        <v>34016.44921875</v>
      </c>
      <c r="AN4767" s="150">
        <v>7760.46240234375</v>
      </c>
      <c r="AO4767" s="5" t="s">
        <v>4533</v>
      </c>
    </row>
    <row r="4768" spans="1:41" ht="14.25" x14ac:dyDescent="0.45">
      <c r="A4768" s="150">
        <v>2021</v>
      </c>
      <c r="B4768" s="5" t="s">
        <v>582</v>
      </c>
      <c r="C4768" s="5" t="s">
        <v>175</v>
      </c>
      <c r="D4768" s="5" t="s">
        <v>84</v>
      </c>
      <c r="E4768" s="5" t="s">
        <v>109</v>
      </c>
      <c r="F4768" s="5" t="s">
        <v>197</v>
      </c>
      <c r="G4768" s="5" t="s">
        <v>87</v>
      </c>
      <c r="H4768" s="5" t="s">
        <v>131</v>
      </c>
      <c r="I4768" s="150">
        <v>415.32606852164633</v>
      </c>
      <c r="J4768" s="150">
        <v>2227.3535126362485</v>
      </c>
      <c r="K4768" s="150">
        <v>80.385690681608963</v>
      </c>
      <c r="L4768" s="150">
        <v>89.317434090676628</v>
      </c>
      <c r="M4768" s="150">
        <v>422.02487607844711</v>
      </c>
      <c r="N4768" s="150">
        <v>311.60619818384811</v>
      </c>
      <c r="O4768" s="150">
        <v>567.16570647579658</v>
      </c>
      <c r="P4768" s="150">
        <v>431.28173494760483</v>
      </c>
      <c r="Q4768" s="150">
        <v>109.38458396766389</v>
      </c>
      <c r="R4768" s="150">
        <v>121.90101947227159</v>
      </c>
      <c r="S4768" s="150">
        <v>686.14232484223851</v>
      </c>
      <c r="T4768" s="150">
        <v>921.08603906010273</v>
      </c>
      <c r="U4768" s="150">
        <v>33.494037784003737</v>
      </c>
      <c r="V4768" s="150">
        <v>0</v>
      </c>
      <c r="W4768" s="150">
        <v>228.87592485735885</v>
      </c>
      <c r="X4768" s="150">
        <v>136.37762504369323</v>
      </c>
      <c r="Y4768" s="150">
        <v>5733.0628006953066</v>
      </c>
      <c r="Z4768" s="150">
        <v>0</v>
      </c>
      <c r="AA4768" s="150">
        <v>10274.213471616615</v>
      </c>
      <c r="AB4768" s="150">
        <v>27.911698153336449</v>
      </c>
      <c r="AC4768" s="150">
        <v>80.316614811019093</v>
      </c>
      <c r="AD4768" s="150">
        <v>1385.0662720127109</v>
      </c>
      <c r="AE4768" s="150">
        <v>506.25825017388979</v>
      </c>
      <c r="AF4768" s="150">
        <v>1852.3441856115985</v>
      </c>
      <c r="AG4768" s="150">
        <v>13028.064230051321</v>
      </c>
      <c r="AH4768" s="150">
        <v>1864.4848322207388</v>
      </c>
      <c r="AI4768" s="150">
        <v>32.377569857870277</v>
      </c>
      <c r="AJ4768" s="150">
        <v>3516.8739673203922</v>
      </c>
      <c r="AK4768" s="150">
        <v>54.706928380539438</v>
      </c>
      <c r="AL4768" s="150">
        <v>45137.40234375</v>
      </c>
      <c r="AM4768" s="150">
        <v>38730.796875</v>
      </c>
      <c r="AN4768" s="150">
        <v>6406.60546875</v>
      </c>
      <c r="AO4768" s="5" t="s">
        <v>1082</v>
      </c>
    </row>
    <row r="4769" spans="1:41" ht="14.25" x14ac:dyDescent="0.45">
      <c r="A4769" s="150">
        <v>2021</v>
      </c>
      <c r="B4769" s="5" t="s">
        <v>6344</v>
      </c>
      <c r="C4769" s="5" t="s">
        <v>175</v>
      </c>
      <c r="D4769" s="5" t="s">
        <v>84</v>
      </c>
      <c r="E4769" s="5" t="s">
        <v>109</v>
      </c>
      <c r="F4769" s="5" t="s">
        <v>200</v>
      </c>
      <c r="G4769" s="5" t="s">
        <v>87</v>
      </c>
      <c r="H4769" s="5" t="s">
        <v>131</v>
      </c>
      <c r="I4769" s="150">
        <v>491.564434016527</v>
      </c>
      <c r="J4769" s="150">
        <v>2574.5147401130766</v>
      </c>
      <c r="K4769" s="150">
        <v>56.201872579600241</v>
      </c>
      <c r="L4769" s="150"/>
      <c r="M4769" s="150">
        <v>2570.4723528780892</v>
      </c>
      <c r="N4769" s="150">
        <v>14.785848538188786</v>
      </c>
      <c r="O4769" s="150">
        <v>186.48858847536206</v>
      </c>
      <c r="P4769" s="150">
        <v>716.8647996074352</v>
      </c>
      <c r="Q4769" s="150">
        <v>261.82349134222341</v>
      </c>
      <c r="R4769" s="150">
        <v>911.09916178356468</v>
      </c>
      <c r="S4769" s="150">
        <v>286.56465545793048</v>
      </c>
      <c r="T4769" s="150">
        <v>0</v>
      </c>
      <c r="U4769" s="150">
        <v>92.168331378098813</v>
      </c>
      <c r="V4769" s="150">
        <v>0</v>
      </c>
      <c r="W4769" s="150">
        <v>20.481851417355291</v>
      </c>
      <c r="X4769" s="150">
        <v>272.40862385082539</v>
      </c>
      <c r="Y4769" s="150">
        <v>13809.683499637631</v>
      </c>
      <c r="Z4769" s="150">
        <v>0</v>
      </c>
      <c r="AA4769" s="150">
        <v>1514.6329123134237</v>
      </c>
      <c r="AB4769" s="150"/>
      <c r="AC4769" s="150">
        <v>227.56494149286809</v>
      </c>
      <c r="AD4769" s="150">
        <v>275.27231843823336</v>
      </c>
      <c r="AE4769" s="150">
        <v>191.90098243504869</v>
      </c>
      <c r="AF4769" s="150">
        <v>0</v>
      </c>
      <c r="AG4769" s="150">
        <v>4342.152500479322</v>
      </c>
      <c r="AH4769" s="150">
        <v>938.94505325456748</v>
      </c>
      <c r="AI4769" s="150"/>
      <c r="AJ4769" s="150">
        <v>3201.313376532632</v>
      </c>
      <c r="AK4769" s="150">
        <v>101.3851645159087</v>
      </c>
      <c r="AL4769" s="150">
        <v>33058.2890625</v>
      </c>
      <c r="AM4769" s="150">
        <v>28350.06640625</v>
      </c>
      <c r="AN4769" s="150">
        <v>4708.220703125</v>
      </c>
      <c r="AO4769" s="5" t="s">
        <v>6787</v>
      </c>
    </row>
    <row r="4770" spans="1:41" ht="14.25" x14ac:dyDescent="0.45">
      <c r="A4770" s="150">
        <v>2021</v>
      </c>
      <c r="B4770" s="5" t="s">
        <v>4024</v>
      </c>
      <c r="C4770" s="5" t="s">
        <v>175</v>
      </c>
      <c r="D4770" s="5" t="s">
        <v>84</v>
      </c>
      <c r="E4770" s="5" t="s">
        <v>109</v>
      </c>
      <c r="F4770" s="5" t="s">
        <v>200</v>
      </c>
      <c r="G4770" s="5" t="s">
        <v>87</v>
      </c>
      <c r="H4770" s="5" t="s">
        <v>131</v>
      </c>
      <c r="I4770" s="150">
        <v>432.75285904811847</v>
      </c>
      <c r="J4770" s="150">
        <v>486.84696642913326</v>
      </c>
      <c r="K4770" s="150">
        <v>21.637642952405923</v>
      </c>
      <c r="L4770" s="150"/>
      <c r="M4770" s="150">
        <v>81.14116107152222</v>
      </c>
      <c r="N4770" s="150">
        <v>0</v>
      </c>
      <c r="O4770" s="150">
        <v>168.77361502876622</v>
      </c>
      <c r="P4770" s="150">
        <v>1156.5320158060965</v>
      </c>
      <c r="Q4770" s="150">
        <v>261.84101214279548</v>
      </c>
      <c r="R4770" s="150">
        <v>63.971953790759194</v>
      </c>
      <c r="S4770" s="150">
        <v>9.7369393285826664</v>
      </c>
      <c r="T4770" s="150"/>
      <c r="U4770" s="150">
        <v>43.275285904811845</v>
      </c>
      <c r="V4770" s="150">
        <v>0</v>
      </c>
      <c r="W4770" s="150">
        <v>21.637642952405923</v>
      </c>
      <c r="X4770" s="150">
        <v>21.213375443535217</v>
      </c>
      <c r="Y4770" s="150">
        <v>12766.209341919495</v>
      </c>
      <c r="Z4770" s="150"/>
      <c r="AA4770" s="150">
        <v>4848.9957856341671</v>
      </c>
      <c r="AB4770" s="150">
        <v>0</v>
      </c>
      <c r="AC4770" s="150">
        <v>85.489169691057853</v>
      </c>
      <c r="AD4770" s="150">
        <v>0</v>
      </c>
      <c r="AE4770" s="150"/>
      <c r="AF4770" s="150">
        <v>257.05519827458238</v>
      </c>
      <c r="AG4770" s="150">
        <v>2517.5397575124293</v>
      </c>
      <c r="AH4770" s="150">
        <v>582.0525954197193</v>
      </c>
      <c r="AI4770" s="150"/>
      <c r="AJ4770" s="150">
        <v>3317.050664603828</v>
      </c>
      <c r="AK4770" s="150">
        <v>107.10633261440933</v>
      </c>
      <c r="AL4770" s="150">
        <v>27250.857421875</v>
      </c>
      <c r="AM4770" s="150">
        <v>26237.55859375</v>
      </c>
      <c r="AN4770" s="150">
        <v>1013.29931640625</v>
      </c>
      <c r="AO4770" s="5" t="s">
        <v>4534</v>
      </c>
    </row>
    <row r="4771" spans="1:41" ht="14.25" x14ac:dyDescent="0.45">
      <c r="A4771" s="150">
        <v>2021</v>
      </c>
      <c r="B4771" s="5" t="s">
        <v>4980</v>
      </c>
      <c r="C4771" s="5" t="s">
        <v>175</v>
      </c>
      <c r="D4771" s="5" t="s">
        <v>84</v>
      </c>
      <c r="E4771" s="5" t="s">
        <v>109</v>
      </c>
      <c r="F4771" s="5" t="s">
        <v>200</v>
      </c>
      <c r="G4771" s="5" t="s">
        <v>87</v>
      </c>
      <c r="H4771" s="5" t="s">
        <v>131</v>
      </c>
      <c r="I4771" s="150">
        <v>263.37028496809705</v>
      </c>
      <c r="J4771" s="150">
        <v>3125.6868294430524</v>
      </c>
      <c r="K4771" s="150">
        <v>57.941462692981361</v>
      </c>
      <c r="L4771" s="150"/>
      <c r="M4771" s="150">
        <v>577.89270760220688</v>
      </c>
      <c r="N4771" s="150">
        <v>15.084796441832729</v>
      </c>
      <c r="O4771" s="150">
        <v>191.84028509624375</v>
      </c>
      <c r="P4771" s="150">
        <v>305.50953056299261</v>
      </c>
      <c r="Q4771" s="150">
        <v>259.76348330065423</v>
      </c>
      <c r="R4771" s="150">
        <v>954.36400725214287</v>
      </c>
      <c r="S4771" s="150">
        <v>42.139245594895534</v>
      </c>
      <c r="T4771" s="150">
        <v>84.278491189791069</v>
      </c>
      <c r="U4771" s="150">
        <v>42.139245594895534</v>
      </c>
      <c r="V4771" s="150">
        <v>0</v>
      </c>
      <c r="W4771" s="150">
        <v>21.069622797447767</v>
      </c>
      <c r="X4771" s="150">
        <v>674.65353589883694</v>
      </c>
      <c r="Y4771" s="150">
        <v>13199.907986373051</v>
      </c>
      <c r="Z4771" s="150">
        <v>0</v>
      </c>
      <c r="AA4771" s="150">
        <v>2512.5525185956462</v>
      </c>
      <c r="AB4771" s="150"/>
      <c r="AC4771" s="150">
        <v>192.09629154804415</v>
      </c>
      <c r="AD4771" s="150">
        <v>76.669070498756028</v>
      </c>
      <c r="AE4771" s="150"/>
      <c r="AF4771" s="150">
        <v>0</v>
      </c>
      <c r="AG4771" s="150">
        <v>3725.1093105887653</v>
      </c>
      <c r="AH4771" s="150">
        <v>953.40043158451147</v>
      </c>
      <c r="AI4771" s="150"/>
      <c r="AJ4771" s="150">
        <v>3873.6501513107719</v>
      </c>
      <c r="AK4771" s="150">
        <v>104.29463284736644</v>
      </c>
      <c r="AL4771" s="150">
        <v>31253.4140625</v>
      </c>
      <c r="AM4771" s="150">
        <v>28469.234375</v>
      </c>
      <c r="AN4771" s="150">
        <v>2784.179443359375</v>
      </c>
      <c r="AO4771" s="5" t="s">
        <v>5835</v>
      </c>
    </row>
    <row r="4772" spans="1:41" ht="14.25" x14ac:dyDescent="0.45">
      <c r="A4772" s="150">
        <v>2021</v>
      </c>
      <c r="B4772" s="5" t="s">
        <v>7352</v>
      </c>
      <c r="C4772" s="5" t="s">
        <v>175</v>
      </c>
      <c r="D4772" s="5" t="s">
        <v>84</v>
      </c>
      <c r="E4772" s="5" t="s">
        <v>109</v>
      </c>
      <c r="F4772" s="5" t="s">
        <v>200</v>
      </c>
      <c r="G4772" s="5" t="s">
        <v>87</v>
      </c>
      <c r="H4772" s="5" t="s">
        <v>131</v>
      </c>
      <c r="I4772" s="150">
        <v>504.9019607843137</v>
      </c>
      <c r="J4772" s="150">
        <v>191.1</v>
      </c>
      <c r="K4772" s="150">
        <v>19.88</v>
      </c>
      <c r="L4772" s="150"/>
      <c r="M4772" s="150">
        <v>1915</v>
      </c>
      <c r="N4772" s="150">
        <v>18.384046874999999</v>
      </c>
      <c r="O4772" s="150">
        <v>155.67320000000001</v>
      </c>
      <c r="P4772" s="150">
        <v>275</v>
      </c>
      <c r="Q4772" s="150">
        <v>153.36863305114579</v>
      </c>
      <c r="R4772" s="150">
        <v>1106.690350653457</v>
      </c>
      <c r="S4772" s="150">
        <v>925.60300388213579</v>
      </c>
      <c r="T4772" s="150">
        <v>0</v>
      </c>
      <c r="U4772" s="150">
        <v>90</v>
      </c>
      <c r="V4772" s="150">
        <v>0</v>
      </c>
      <c r="W4772" s="150">
        <v>0</v>
      </c>
      <c r="X4772" s="150">
        <v>400</v>
      </c>
      <c r="Y4772" s="150">
        <v>5781.1994281283314</v>
      </c>
      <c r="Z4772" s="150">
        <v>129.5107034835687</v>
      </c>
      <c r="AA4772" s="150">
        <v>1938</v>
      </c>
      <c r="AB4772" s="150">
        <v>0</v>
      </c>
      <c r="AC4772" s="150">
        <v>224.07360018691591</v>
      </c>
      <c r="AD4772" s="150">
        <v>210.07717500000001</v>
      </c>
      <c r="AE4772" s="150">
        <v>80.302155599999992</v>
      </c>
      <c r="AF4772" s="150">
        <v>0</v>
      </c>
      <c r="AG4772" s="150">
        <v>4094</v>
      </c>
      <c r="AH4772" s="150">
        <v>660.40924036323202</v>
      </c>
      <c r="AI4772" s="150">
        <v>2791</v>
      </c>
      <c r="AJ4772" s="150">
        <v>2579</v>
      </c>
      <c r="AK4772" s="150">
        <v>96</v>
      </c>
      <c r="AL4772" s="150">
        <v>24339.173828125</v>
      </c>
      <c r="AM4772" s="150">
        <v>17165.53125</v>
      </c>
      <c r="AN4772" s="150">
        <v>7173.642578125</v>
      </c>
      <c r="AO4772" s="5" t="s">
        <v>7708</v>
      </c>
    </row>
    <row r="4773" spans="1:41" ht="14.25" x14ac:dyDescent="0.45">
      <c r="A4773" s="150">
        <v>2021</v>
      </c>
      <c r="B4773" s="5" t="s">
        <v>582</v>
      </c>
      <c r="C4773" s="5" t="s">
        <v>175</v>
      </c>
      <c r="D4773" s="5" t="s">
        <v>84</v>
      </c>
      <c r="E4773" s="5" t="s">
        <v>109</v>
      </c>
      <c r="F4773" s="5" t="s">
        <v>200</v>
      </c>
      <c r="G4773" s="5" t="s">
        <v>87</v>
      </c>
      <c r="H4773" s="5" t="s">
        <v>131</v>
      </c>
      <c r="I4773" s="150">
        <v>614.05735937340182</v>
      </c>
      <c r="J4773" s="150">
        <v>502.41056676005604</v>
      </c>
      <c r="K4773" s="150">
        <v>0</v>
      </c>
      <c r="L4773" s="150">
        <v>22.329358522669157</v>
      </c>
      <c r="M4773" s="150">
        <v>815.02158607742422</v>
      </c>
      <c r="N4773" s="150">
        <v>0</v>
      </c>
      <c r="O4773" s="150">
        <v>137.32555491441531</v>
      </c>
      <c r="P4773" s="150">
        <v>374.23111709652602</v>
      </c>
      <c r="Q4773" s="150">
        <v>77.537738421386933</v>
      </c>
      <c r="R4773" s="150">
        <v>407.86129221989057</v>
      </c>
      <c r="S4773" s="150">
        <v>44.658717045338314</v>
      </c>
      <c r="T4773" s="150"/>
      <c r="U4773" s="150">
        <v>245.62294374936073</v>
      </c>
      <c r="V4773" s="150">
        <v>0</v>
      </c>
      <c r="W4773" s="150">
        <v>0</v>
      </c>
      <c r="X4773" s="150">
        <v>25.973663277979508</v>
      </c>
      <c r="Y4773" s="150">
        <v>6944.4305005501083</v>
      </c>
      <c r="Z4773" s="150">
        <v>0</v>
      </c>
      <c r="AA4773" s="150">
        <v>2617.5177435066253</v>
      </c>
      <c r="AB4773" s="150">
        <v>0</v>
      </c>
      <c r="AC4773" s="150">
        <v>134.45596439195006</v>
      </c>
      <c r="AD4773" s="150">
        <v>0</v>
      </c>
      <c r="AE4773" s="150"/>
      <c r="AF4773" s="150">
        <v>840.64168845697873</v>
      </c>
      <c r="AG4773" s="150">
        <v>6377.2647940743118</v>
      </c>
      <c r="AH4773" s="150">
        <v>1124.8670316019386</v>
      </c>
      <c r="AI4773" s="150"/>
      <c r="AJ4773" s="150">
        <v>2797.8686228904453</v>
      </c>
      <c r="AK4773" s="150">
        <v>110.53032468721233</v>
      </c>
      <c r="AL4773" s="150">
        <v>24214.609375</v>
      </c>
      <c r="AM4773" s="150">
        <v>21956.23046875</v>
      </c>
      <c r="AN4773" s="150">
        <v>2258.376708984375</v>
      </c>
      <c r="AO4773" s="5" t="s">
        <v>1083</v>
      </c>
    </row>
    <row r="4774" spans="1:41" ht="14.25" x14ac:dyDescent="0.45">
      <c r="A4774" s="150">
        <v>2021</v>
      </c>
      <c r="B4774" s="5" t="s">
        <v>4024</v>
      </c>
      <c r="C4774" s="5" t="s">
        <v>175</v>
      </c>
      <c r="D4774" s="5" t="s">
        <v>84</v>
      </c>
      <c r="E4774" s="5" t="s">
        <v>109</v>
      </c>
      <c r="F4774" s="5" t="s">
        <v>203</v>
      </c>
      <c r="G4774" s="5" t="s">
        <v>87</v>
      </c>
      <c r="H4774" s="5" t="s">
        <v>131</v>
      </c>
      <c r="I4774" s="150">
        <v>0</v>
      </c>
      <c r="J4774" s="150">
        <v>10142.645133940277</v>
      </c>
      <c r="K4774" s="150">
        <v>102.77880402392813</v>
      </c>
      <c r="L4774" s="150"/>
      <c r="M4774" s="150">
        <v>162.28232214304444</v>
      </c>
      <c r="N4774" s="150">
        <v>1071.2450823448935</v>
      </c>
      <c r="O4774" s="150">
        <v>1368.5809167396746</v>
      </c>
      <c r="P4774" s="150">
        <v>489.01073072437384</v>
      </c>
      <c r="Q4774" s="150">
        <v>0</v>
      </c>
      <c r="R4774" s="150">
        <v>0</v>
      </c>
      <c r="S4774" s="150">
        <v>489.28120126127897</v>
      </c>
      <c r="T4774" s="150">
        <v>865.50571809623693</v>
      </c>
      <c r="U4774" s="150">
        <v>0</v>
      </c>
      <c r="V4774" s="150">
        <v>270.47053690507403</v>
      </c>
      <c r="W4774" s="150">
        <v>64.912928857217764</v>
      </c>
      <c r="X4774" s="150">
        <v>0</v>
      </c>
      <c r="Y4774" s="150">
        <v>627.49164561977182</v>
      </c>
      <c r="Z4774" s="150">
        <v>3339.7701897038542</v>
      </c>
      <c r="AA4774" s="150">
        <v>5250.3740624012971</v>
      </c>
      <c r="AB4774" s="150"/>
      <c r="AC4774" s="150">
        <v>1684.1534110052455</v>
      </c>
      <c r="AD4774" s="150">
        <v>212.31018326177983</v>
      </c>
      <c r="AE4774" s="150">
        <v>697.81398521509107</v>
      </c>
      <c r="AF4774" s="150">
        <v>361.78139016422699</v>
      </c>
      <c r="AG4774" s="150">
        <v>1047.2619188964468</v>
      </c>
      <c r="AH4774" s="150">
        <v>83.304925366762802</v>
      </c>
      <c r="AI4774" s="150"/>
      <c r="AJ4774" s="150">
        <v>378.65875166710367</v>
      </c>
      <c r="AK4774" s="150">
        <v>129.82585771443553</v>
      </c>
      <c r="AL4774" s="150">
        <v>28839.4609375</v>
      </c>
      <c r="AM4774" s="150">
        <v>25360.677734375</v>
      </c>
      <c r="AN4774" s="150">
        <v>3478.782958984375</v>
      </c>
      <c r="AO4774" s="5" t="s">
        <v>4535</v>
      </c>
    </row>
    <row r="4775" spans="1:41" ht="14.25" x14ac:dyDescent="0.45">
      <c r="A4775" s="150">
        <v>2021</v>
      </c>
      <c r="B4775" s="5" t="s">
        <v>7352</v>
      </c>
      <c r="C4775" s="5" t="s">
        <v>175</v>
      </c>
      <c r="D4775" s="5" t="s">
        <v>84</v>
      </c>
      <c r="E4775" s="5" t="s">
        <v>109</v>
      </c>
      <c r="F4775" s="5" t="s">
        <v>203</v>
      </c>
      <c r="G4775" s="5" t="s">
        <v>87</v>
      </c>
      <c r="H4775" s="5" t="s">
        <v>131</v>
      </c>
      <c r="I4775" s="150">
        <v>294.11764705882348</v>
      </c>
      <c r="J4775" s="150">
        <v>7322.8059999999996</v>
      </c>
      <c r="K4775" s="150">
        <v>129.39959999999999</v>
      </c>
      <c r="L4775" s="150"/>
      <c r="M4775" s="150">
        <v>700</v>
      </c>
      <c r="N4775" s="150">
        <v>904.49343750000003</v>
      </c>
      <c r="O4775" s="150">
        <v>1735.6732</v>
      </c>
      <c r="P4775" s="150">
        <v>360</v>
      </c>
      <c r="Q4775" s="150">
        <v>0</v>
      </c>
      <c r="R4775" s="150">
        <v>535.6478303846925</v>
      </c>
      <c r="S4775" s="150">
        <v>0</v>
      </c>
      <c r="T4775" s="150">
        <v>2125</v>
      </c>
      <c r="U4775" s="150">
        <v>0</v>
      </c>
      <c r="V4775" s="150">
        <v>200</v>
      </c>
      <c r="W4775" s="150">
        <v>109</v>
      </c>
      <c r="X4775" s="150">
        <v>0</v>
      </c>
      <c r="Y4775" s="150">
        <v>953.56746147135789</v>
      </c>
      <c r="Z4775" s="150">
        <v>2099.582848541791</v>
      </c>
      <c r="AA4775" s="150">
        <v>5235</v>
      </c>
      <c r="AB4775" s="150">
        <v>0</v>
      </c>
      <c r="AC4775" s="150">
        <v>1807.2519166355139</v>
      </c>
      <c r="AD4775" s="150">
        <v>944.95495710000012</v>
      </c>
      <c r="AE4775" s="150">
        <v>1815.0896610079999</v>
      </c>
      <c r="AF4775" s="150">
        <v>0</v>
      </c>
      <c r="AG4775" s="150">
        <v>7097</v>
      </c>
      <c r="AH4775" s="150">
        <v>859.88097553743523</v>
      </c>
      <c r="AI4775" s="150">
        <v>0</v>
      </c>
      <c r="AJ4775" s="150">
        <v>412</v>
      </c>
      <c r="AK4775" s="150">
        <v>420</v>
      </c>
      <c r="AL4775" s="150">
        <v>36060.46875</v>
      </c>
      <c r="AM4775" s="150">
        <v>29036.556640625</v>
      </c>
      <c r="AN4775" s="150">
        <v>7023.90869140625</v>
      </c>
      <c r="AO4775" s="5" t="s">
        <v>7709</v>
      </c>
    </row>
    <row r="4776" spans="1:41" ht="14.25" x14ac:dyDescent="0.45">
      <c r="A4776" s="150">
        <v>2021</v>
      </c>
      <c r="B4776" s="5" t="s">
        <v>582</v>
      </c>
      <c r="C4776" s="5" t="s">
        <v>175</v>
      </c>
      <c r="D4776" s="5" t="s">
        <v>84</v>
      </c>
      <c r="E4776" s="5" t="s">
        <v>109</v>
      </c>
      <c r="F4776" s="5" t="s">
        <v>203</v>
      </c>
      <c r="G4776" s="5" t="s">
        <v>87</v>
      </c>
      <c r="H4776" s="5" t="s">
        <v>131</v>
      </c>
      <c r="I4776" s="150">
        <v>0</v>
      </c>
      <c r="J4776" s="150">
        <v>4186.7547230004675</v>
      </c>
      <c r="K4776" s="150">
        <v>106.0644529826785</v>
      </c>
      <c r="L4776" s="150">
        <v>0</v>
      </c>
      <c r="M4776" s="150">
        <v>55.823396306672898</v>
      </c>
      <c r="N4776" s="150">
        <v>1041.4412814972895</v>
      </c>
      <c r="O4776" s="150">
        <v>1241.5123338604051</v>
      </c>
      <c r="P4776" s="150">
        <v>52.340016377136507</v>
      </c>
      <c r="Q4776" s="150">
        <v>0</v>
      </c>
      <c r="R4776" s="150"/>
      <c r="S4776" s="150">
        <v>513.57524602139063</v>
      </c>
      <c r="T4776" s="150">
        <v>669.88075568007469</v>
      </c>
      <c r="U4776" s="150">
        <v>0</v>
      </c>
      <c r="V4776" s="150">
        <v>167.47018892001867</v>
      </c>
      <c r="W4776" s="150">
        <v>66.988075568007474</v>
      </c>
      <c r="X4776" s="150">
        <v>0</v>
      </c>
      <c r="Y4776" s="150">
        <v>468.91652897605229</v>
      </c>
      <c r="Z4776" s="150">
        <v>2332.2360726723223</v>
      </c>
      <c r="AA4776" s="150">
        <v>7462.943727364689</v>
      </c>
      <c r="AB4776" s="150"/>
      <c r="AC4776" s="150">
        <v>1543.5061674580561</v>
      </c>
      <c r="AD4776" s="150">
        <v>109.54867428244404</v>
      </c>
      <c r="AE4776" s="150">
        <v>906.37467613782007</v>
      </c>
      <c r="AF4776" s="150">
        <v>909.06601193603512</v>
      </c>
      <c r="AG4776" s="150">
        <v>6031.1597369729398</v>
      </c>
      <c r="AH4776" s="150">
        <v>83.42768699287555</v>
      </c>
      <c r="AI4776" s="150"/>
      <c r="AJ4776" s="150">
        <v>334.94037784003734</v>
      </c>
      <c r="AK4776" s="150">
        <v>133.97615113601495</v>
      </c>
      <c r="AL4776" s="150">
        <v>28417.947265625</v>
      </c>
      <c r="AM4776" s="150">
        <v>25437.150390625</v>
      </c>
      <c r="AN4776" s="150">
        <v>2980.796630859375</v>
      </c>
      <c r="AO4776" s="5" t="s">
        <v>1084</v>
      </c>
    </row>
    <row r="4777" spans="1:41" ht="14.25" x14ac:dyDescent="0.45">
      <c r="A4777" s="150">
        <v>2021</v>
      </c>
      <c r="B4777" s="5" t="s">
        <v>4980</v>
      </c>
      <c r="C4777" s="5" t="s">
        <v>175</v>
      </c>
      <c r="D4777" s="5" t="s">
        <v>84</v>
      </c>
      <c r="E4777" s="5" t="s">
        <v>109</v>
      </c>
      <c r="F4777" s="5" t="s">
        <v>203</v>
      </c>
      <c r="G4777" s="5" t="s">
        <v>87</v>
      </c>
      <c r="H4777" s="5" t="s">
        <v>131</v>
      </c>
      <c r="I4777" s="150">
        <v>0</v>
      </c>
      <c r="J4777" s="150">
        <v>14942.012720217119</v>
      </c>
      <c r="K4777" s="150">
        <v>176.98483149856125</v>
      </c>
      <c r="L4777" s="150"/>
      <c r="M4777" s="150">
        <v>57.217099762594742</v>
      </c>
      <c r="N4777" s="150">
        <v>1036.8877985610752</v>
      </c>
      <c r="O4777" s="150">
        <v>1222.7989463311862</v>
      </c>
      <c r="P4777" s="150">
        <v>1137.3024202474749</v>
      </c>
      <c r="Q4777" s="150">
        <v>0</v>
      </c>
      <c r="R4777" s="150">
        <v>5.8633388967546614</v>
      </c>
      <c r="S4777" s="150">
        <v>526.74056993619411</v>
      </c>
      <c r="T4777" s="150">
        <v>1790.9179377830601</v>
      </c>
      <c r="U4777" s="150">
        <v>0</v>
      </c>
      <c r="V4777" s="150">
        <v>105.34811398723883</v>
      </c>
      <c r="W4777" s="150">
        <v>105.34811398723883</v>
      </c>
      <c r="X4777" s="150">
        <v>526.74056993619411</v>
      </c>
      <c r="Y4777" s="150">
        <v>743.73134772140941</v>
      </c>
      <c r="Z4777" s="150">
        <v>2053.8923524864954</v>
      </c>
      <c r="AA4777" s="150">
        <v>5030.3724428906544</v>
      </c>
      <c r="AB4777" s="150"/>
      <c r="AC4777" s="150">
        <v>1651.3433382513758</v>
      </c>
      <c r="AD4777" s="150">
        <v>574.38536219663649</v>
      </c>
      <c r="AE4777" s="150">
        <v>1289.1207791466691</v>
      </c>
      <c r="AF4777" s="150">
        <v>0</v>
      </c>
      <c r="AG4777" s="150">
        <v>7438.6303286389339</v>
      </c>
      <c r="AH4777" s="150">
        <v>218.07059595358439</v>
      </c>
      <c r="AI4777" s="150"/>
      <c r="AJ4777" s="150">
        <v>368.71839895533589</v>
      </c>
      <c r="AK4777" s="150">
        <v>126.4177367846866</v>
      </c>
      <c r="AL4777" s="150">
        <v>41128.83984375</v>
      </c>
      <c r="AM4777" s="150">
        <v>35803.22265625</v>
      </c>
      <c r="AN4777" s="150">
        <v>5325.6220703125</v>
      </c>
      <c r="AO4777" s="5" t="s">
        <v>5836</v>
      </c>
    </row>
    <row r="4778" spans="1:41" ht="14.25" x14ac:dyDescent="0.45">
      <c r="A4778" s="150">
        <v>2021</v>
      </c>
      <c r="B4778" s="5" t="s">
        <v>6344</v>
      </c>
      <c r="C4778" s="5" t="s">
        <v>175</v>
      </c>
      <c r="D4778" s="5" t="s">
        <v>84</v>
      </c>
      <c r="E4778" s="5" t="s">
        <v>109</v>
      </c>
      <c r="F4778" s="5" t="s">
        <v>203</v>
      </c>
      <c r="G4778" s="5" t="s">
        <v>87</v>
      </c>
      <c r="H4778" s="5" t="s">
        <v>131</v>
      </c>
      <c r="I4778" s="150">
        <v>0</v>
      </c>
      <c r="J4778" s="150">
        <v>16669.981346257788</v>
      </c>
      <c r="K4778" s="150">
        <v>171.94459646599356</v>
      </c>
      <c r="L4778" s="150"/>
      <c r="M4778" s="150">
        <v>51.204628543388232</v>
      </c>
      <c r="N4778" s="150">
        <v>953.96148250363683</v>
      </c>
      <c r="O4778" s="150">
        <v>1404.7203337784133</v>
      </c>
      <c r="P4778" s="150">
        <v>441.96353443911767</v>
      </c>
      <c r="Q4778" s="150">
        <v>0</v>
      </c>
      <c r="R4778" s="150">
        <v>563.4747836528926</v>
      </c>
      <c r="S4778" s="150">
        <v>39.754249508515755</v>
      </c>
      <c r="T4778" s="150">
        <v>2227.4013416373882</v>
      </c>
      <c r="U4778" s="150">
        <v>0</v>
      </c>
      <c r="V4778" s="150">
        <v>102.40925708677646</v>
      </c>
      <c r="W4778" s="150">
        <v>307.2277712603294</v>
      </c>
      <c r="X4778" s="150">
        <v>209.93897702789175</v>
      </c>
      <c r="Y4778" s="150">
        <v>743.46560413572547</v>
      </c>
      <c r="Z4778" s="150">
        <v>1943.7712779122817</v>
      </c>
      <c r="AA4778" s="150">
        <v>5175.7638531656821</v>
      </c>
      <c r="AB4778" s="150"/>
      <c r="AC4778" s="150">
        <v>1458.6470106160939</v>
      </c>
      <c r="AD4778" s="150">
        <v>579.26185245182182</v>
      </c>
      <c r="AE4778" s="150">
        <v>1385.8866675951756</v>
      </c>
      <c r="AF4778" s="150">
        <v>709.86000642269971</v>
      </c>
      <c r="AG4778" s="150">
        <v>8997.67732764418</v>
      </c>
      <c r="AH4778" s="150">
        <v>487.39132535351604</v>
      </c>
      <c r="AI4778" s="150"/>
      <c r="AJ4778" s="150">
        <v>358.4323998037176</v>
      </c>
      <c r="AK4778" s="150">
        <v>286.7459198429741</v>
      </c>
      <c r="AL4778" s="150">
        <v>45270.8828125</v>
      </c>
      <c r="AM4778" s="150">
        <v>39505.29296875</v>
      </c>
      <c r="AN4778" s="150">
        <v>5765.5908203125</v>
      </c>
      <c r="AO4778" s="5" t="s">
        <v>6788</v>
      </c>
    </row>
    <row r="4779" spans="1:41" ht="14.25" x14ac:dyDescent="0.45">
      <c r="A4779" s="150">
        <v>2021</v>
      </c>
      <c r="B4779" s="5" t="s">
        <v>6344</v>
      </c>
      <c r="C4779" s="5" t="s">
        <v>175</v>
      </c>
      <c r="D4779" s="5" t="s">
        <v>84</v>
      </c>
      <c r="E4779" s="5" t="s">
        <v>109</v>
      </c>
      <c r="F4779" s="5" t="s">
        <v>206</v>
      </c>
      <c r="G4779" s="5" t="s">
        <v>87</v>
      </c>
      <c r="H4779" s="5" t="s">
        <v>131</v>
      </c>
      <c r="I4779" s="150">
        <v>3891.5517692975054</v>
      </c>
      <c r="J4779" s="150">
        <v>7361.354048107738</v>
      </c>
      <c r="K4779" s="150">
        <v>30.108002066630171</v>
      </c>
      <c r="L4779" s="150">
        <v>307.2277712603294</v>
      </c>
      <c r="M4779" s="150">
        <v>51.204628543388232</v>
      </c>
      <c r="N4779" s="150">
        <v>68.376612771698902</v>
      </c>
      <c r="O4779" s="150">
        <v>859.66062996612561</v>
      </c>
      <c r="P4779" s="150">
        <v>492.15738361505947</v>
      </c>
      <c r="Q4779" s="150">
        <v>2141.170188748566</v>
      </c>
      <c r="R4779" s="150">
        <v>958.10799430445638</v>
      </c>
      <c r="S4779" s="150"/>
      <c r="T4779" s="150">
        <v>0</v>
      </c>
      <c r="U4779" s="150">
        <v>0</v>
      </c>
      <c r="V4779" s="150">
        <v>1638.5481133884234</v>
      </c>
      <c r="W4779" s="150">
        <v>931.92423948966575</v>
      </c>
      <c r="X4779" s="150">
        <v>6129.1940366435711</v>
      </c>
      <c r="Y4779" s="150">
        <v>6776.3949391177266</v>
      </c>
      <c r="Z4779" s="150">
        <v>2369.5479775372082</v>
      </c>
      <c r="AA4779" s="150">
        <v>14905.667368980314</v>
      </c>
      <c r="AB4779" s="150"/>
      <c r="AC4779" s="150">
        <v>430.66314400217448</v>
      </c>
      <c r="AD4779" s="150">
        <v>1140.4971531010897</v>
      </c>
      <c r="AE4779" s="150">
        <v>65.435623726680859</v>
      </c>
      <c r="AF4779" s="150">
        <v>2084.663319109839</v>
      </c>
      <c r="AG4779" s="150">
        <v>23501.900408844329</v>
      </c>
      <c r="AH4779" s="150">
        <v>1003.9902926307905</v>
      </c>
      <c r="AI4779" s="150"/>
      <c r="AJ4779" s="150">
        <v>2611.4360557127998</v>
      </c>
      <c r="AK4779" s="150">
        <v>1148.0077719427641</v>
      </c>
      <c r="AL4779" s="150">
        <v>80898.796875</v>
      </c>
      <c r="AM4779" s="150">
        <v>69604.2109375</v>
      </c>
      <c r="AN4779" s="150">
        <v>11294.5869140625</v>
      </c>
      <c r="AO4779" s="5" t="s">
        <v>6789</v>
      </c>
    </row>
    <row r="4780" spans="1:41" ht="14.25" x14ac:dyDescent="0.45">
      <c r="A4780" s="150">
        <v>2021</v>
      </c>
      <c r="B4780" s="5" t="s">
        <v>4024</v>
      </c>
      <c r="C4780" s="5" t="s">
        <v>175</v>
      </c>
      <c r="D4780" s="5" t="s">
        <v>84</v>
      </c>
      <c r="E4780" s="5" t="s">
        <v>109</v>
      </c>
      <c r="F4780" s="5" t="s">
        <v>206</v>
      </c>
      <c r="G4780" s="5" t="s">
        <v>87</v>
      </c>
      <c r="H4780" s="5" t="s">
        <v>131</v>
      </c>
      <c r="I4780" s="150">
        <v>1027.7880402392814</v>
      </c>
      <c r="J4780" s="150">
        <v>1790.5149543115901</v>
      </c>
      <c r="K4780" s="150">
        <v>5.4094107381014807</v>
      </c>
      <c r="L4780" s="150">
        <v>0</v>
      </c>
      <c r="M4780" s="150">
        <v>656.16152253170958</v>
      </c>
      <c r="N4780" s="150">
        <v>0</v>
      </c>
      <c r="O4780" s="150">
        <v>631.81917421025298</v>
      </c>
      <c r="P4780" s="150">
        <v>1160.8595443965778</v>
      </c>
      <c r="Q4780" s="150">
        <v>3572.1946594124811</v>
      </c>
      <c r="R4780" s="150">
        <v>284.00658488465274</v>
      </c>
      <c r="S4780" s="150">
        <v>4.8684696642913332</v>
      </c>
      <c r="T4780" s="150">
        <v>973.69393285826652</v>
      </c>
      <c r="U4780" s="150">
        <v>0</v>
      </c>
      <c r="V4780" s="150">
        <v>0</v>
      </c>
      <c r="W4780" s="150">
        <v>0</v>
      </c>
      <c r="X4780" s="150">
        <v>1948.7903779056705</v>
      </c>
      <c r="Y4780" s="150">
        <v>3072.5452992416413</v>
      </c>
      <c r="Z4780" s="150">
        <v>1527.6175924398583</v>
      </c>
      <c r="AA4780" s="150">
        <v>15284.830981579544</v>
      </c>
      <c r="AB4780" s="150"/>
      <c r="AC4780" s="150">
        <v>169.49334794629206</v>
      </c>
      <c r="AD4780" s="150">
        <v>3058.8427652581245</v>
      </c>
      <c r="AE4780" s="150">
        <v>463.04555918148674</v>
      </c>
      <c r="AF4780" s="150">
        <v>2275.4145328750069</v>
      </c>
      <c r="AG4780" s="150">
        <v>33997.06460682019</v>
      </c>
      <c r="AH4780" s="150">
        <v>631.81917421025298</v>
      </c>
      <c r="AI4780" s="150"/>
      <c r="AJ4780" s="150">
        <v>3462.0228723849477</v>
      </c>
      <c r="AK4780" s="150">
        <v>1212.789887482352</v>
      </c>
      <c r="AL4780" s="150">
        <v>77211.59375</v>
      </c>
      <c r="AM4780" s="150">
        <v>68087.3984375</v>
      </c>
      <c r="AN4780" s="150">
        <v>9124.1953125</v>
      </c>
      <c r="AO4780" s="5" t="s">
        <v>4536</v>
      </c>
    </row>
    <row r="4781" spans="1:41" ht="14.25" x14ac:dyDescent="0.45">
      <c r="A4781" s="150">
        <v>2021</v>
      </c>
      <c r="B4781" s="5" t="s">
        <v>582</v>
      </c>
      <c r="C4781" s="5" t="s">
        <v>175</v>
      </c>
      <c r="D4781" s="5" t="s">
        <v>84</v>
      </c>
      <c r="E4781" s="5" t="s">
        <v>109</v>
      </c>
      <c r="F4781" s="5" t="s">
        <v>206</v>
      </c>
      <c r="G4781" s="5" t="s">
        <v>87</v>
      </c>
      <c r="H4781" s="5" t="s">
        <v>131</v>
      </c>
      <c r="I4781" s="150">
        <v>167.47018892001867</v>
      </c>
      <c r="J4781" s="150">
        <v>2232.9358522669158</v>
      </c>
      <c r="K4781" s="150">
        <v>16.747018892001869</v>
      </c>
      <c r="L4781" s="150">
        <v>0</v>
      </c>
      <c r="M4781" s="150">
        <v>55.823396306672898</v>
      </c>
      <c r="N4781" s="150">
        <v>0</v>
      </c>
      <c r="O4781" s="150">
        <v>903.22255224196738</v>
      </c>
      <c r="P4781" s="150">
        <v>1099.1403439198666</v>
      </c>
      <c r="Q4781" s="150">
        <v>1716.6238142402437</v>
      </c>
      <c r="R4781" s="150">
        <v>1726.2588336559731</v>
      </c>
      <c r="S4781" s="150">
        <v>971.32709573610839</v>
      </c>
      <c r="T4781" s="150">
        <v>1004.8211335201121</v>
      </c>
      <c r="U4781" s="150">
        <v>0</v>
      </c>
      <c r="V4781" s="150">
        <v>0</v>
      </c>
      <c r="W4781" s="150">
        <v>0</v>
      </c>
      <c r="X4781" s="150">
        <v>2070.9789684175594</v>
      </c>
      <c r="Y4781" s="150">
        <v>5666.0747251272987</v>
      </c>
      <c r="Z4781" s="150">
        <v>1793.1478061973078</v>
      </c>
      <c r="AA4781" s="150">
        <v>14887.412690496381</v>
      </c>
      <c r="AB4781" s="150"/>
      <c r="AC4781" s="150">
        <v>267.72203076226486</v>
      </c>
      <c r="AD4781" s="150">
        <v>1818.7274286518907</v>
      </c>
      <c r="AE4781" s="150">
        <v>212.30002030558794</v>
      </c>
      <c r="AF4781" s="150">
        <v>1417.360986351883</v>
      </c>
      <c r="AG4781" s="150">
        <v>13800.660034935672</v>
      </c>
      <c r="AH4781" s="150">
        <v>202.5298144194833</v>
      </c>
      <c r="AI4781" s="150"/>
      <c r="AJ4781" s="150">
        <v>1652.3725306775177</v>
      </c>
      <c r="AK4781" s="150">
        <v>1251.5605451956062</v>
      </c>
      <c r="AL4781" s="150">
        <v>54935.21484375</v>
      </c>
      <c r="AM4781" s="150">
        <v>46639.48046875</v>
      </c>
      <c r="AN4781" s="150">
        <v>8295.7373046875</v>
      </c>
      <c r="AO4781" s="5" t="s">
        <v>1085</v>
      </c>
    </row>
    <row r="4782" spans="1:41" ht="14.25" x14ac:dyDescent="0.45">
      <c r="A4782" s="150">
        <v>2021</v>
      </c>
      <c r="B4782" s="5" t="s">
        <v>7352</v>
      </c>
      <c r="C4782" s="5" t="s">
        <v>175</v>
      </c>
      <c r="D4782" s="5" t="s">
        <v>84</v>
      </c>
      <c r="E4782" s="5" t="s">
        <v>109</v>
      </c>
      <c r="F4782" s="5" t="s">
        <v>206</v>
      </c>
      <c r="G4782" s="5" t="s">
        <v>87</v>
      </c>
      <c r="H4782" s="5" t="s">
        <v>131</v>
      </c>
      <c r="I4782" s="150">
        <v>1568.627450980392</v>
      </c>
      <c r="J4782" s="150">
        <v>11172.096635</v>
      </c>
      <c r="K4782" s="150">
        <v>125.68988</v>
      </c>
      <c r="L4782" s="150">
        <v>50</v>
      </c>
      <c r="M4782" s="150">
        <v>6150</v>
      </c>
      <c r="N4782" s="150">
        <v>153.62759960937501</v>
      </c>
      <c r="O4782" s="150">
        <v>735</v>
      </c>
      <c r="P4782" s="150">
        <v>130.57900000000001</v>
      </c>
      <c r="Q4782" s="150">
        <v>1999.3878949268369</v>
      </c>
      <c r="R4782" s="150">
        <v>1036.382453968112</v>
      </c>
      <c r="S4782" s="150">
        <v>21.213856891321409</v>
      </c>
      <c r="T4782" s="150">
        <v>100</v>
      </c>
      <c r="U4782" s="150">
        <v>0</v>
      </c>
      <c r="V4782" s="150">
        <v>500</v>
      </c>
      <c r="W4782" s="150">
        <v>153</v>
      </c>
      <c r="X4782" s="150">
        <v>7137.8</v>
      </c>
      <c r="Y4782" s="150">
        <v>8127.8775483829268</v>
      </c>
      <c r="Z4782" s="150">
        <v>388.57577061655923</v>
      </c>
      <c r="AA4782" s="150">
        <v>15923</v>
      </c>
      <c r="AB4782" s="150">
        <v>0</v>
      </c>
      <c r="AC4782" s="150">
        <v>1242.5987703738319</v>
      </c>
      <c r="AD4782" s="150">
        <v>1577.397496639614</v>
      </c>
      <c r="AE4782" s="150">
        <v>246.91492400000001</v>
      </c>
      <c r="AF4782" s="150">
        <v>2226.929226858686</v>
      </c>
      <c r="AG4782" s="150">
        <v>32341</v>
      </c>
      <c r="AH4782" s="150">
        <v>1015.128405300222</v>
      </c>
      <c r="AI4782" s="150">
        <v>0</v>
      </c>
      <c r="AJ4782" s="150">
        <v>550</v>
      </c>
      <c r="AK4782" s="150">
        <v>355</v>
      </c>
      <c r="AL4782" s="150">
        <v>95027.8203125</v>
      </c>
      <c r="AM4782" s="150">
        <v>77657.59375</v>
      </c>
      <c r="AN4782" s="150">
        <v>17370.23046875</v>
      </c>
      <c r="AO4782" s="5" t="s">
        <v>7710</v>
      </c>
    </row>
    <row r="4783" spans="1:41" ht="14.25" x14ac:dyDescent="0.45">
      <c r="A4783" s="150">
        <v>2021</v>
      </c>
      <c r="B4783" s="5" t="s">
        <v>4980</v>
      </c>
      <c r="C4783" s="5" t="s">
        <v>175</v>
      </c>
      <c r="D4783" s="5" t="s">
        <v>84</v>
      </c>
      <c r="E4783" s="5" t="s">
        <v>109</v>
      </c>
      <c r="F4783" s="5" t="s">
        <v>206</v>
      </c>
      <c r="G4783" s="5" t="s">
        <v>87</v>
      </c>
      <c r="H4783" s="5" t="s">
        <v>131</v>
      </c>
      <c r="I4783" s="150">
        <v>4371.9467304704112</v>
      </c>
      <c r="J4783" s="150">
        <v>6889.4054266684134</v>
      </c>
      <c r="K4783" s="150">
        <v>24.23006621706493</v>
      </c>
      <c r="L4783" s="150"/>
      <c r="M4783" s="150">
        <v>57.217099762594742</v>
      </c>
      <c r="N4783" s="150">
        <v>69.758360638929943</v>
      </c>
      <c r="O4783" s="150">
        <v>809.89823087488378</v>
      </c>
      <c r="P4783" s="150">
        <v>84.888456769777179</v>
      </c>
      <c r="Q4783" s="150">
        <v>2332.4389926781323</v>
      </c>
      <c r="R4783" s="150">
        <v>496.72490280895948</v>
      </c>
      <c r="S4783" s="150">
        <v>105.34811398723883</v>
      </c>
      <c r="T4783" s="150">
        <v>526.74056993619411</v>
      </c>
      <c r="U4783" s="150">
        <v>0</v>
      </c>
      <c r="V4783" s="150">
        <v>1685.5698237958213</v>
      </c>
      <c r="W4783" s="150">
        <v>316.0443419617165</v>
      </c>
      <c r="X4783" s="150">
        <v>5332.7385312282686</v>
      </c>
      <c r="Y4783" s="150">
        <v>5875.237980039813</v>
      </c>
      <c r="Z4783" s="150">
        <v>3000.3635578063349</v>
      </c>
      <c r="AA4783" s="150">
        <v>13567.783600416489</v>
      </c>
      <c r="AB4783" s="150"/>
      <c r="AC4783" s="150">
        <v>73.74367979106718</v>
      </c>
      <c r="AD4783" s="150">
        <v>700.5988426629084</v>
      </c>
      <c r="AE4783" s="150">
        <v>4760.1827167462998</v>
      </c>
      <c r="AF4783" s="150">
        <v>2526.8702438151035</v>
      </c>
      <c r="AG4783" s="150">
        <v>23627.475005057924</v>
      </c>
      <c r="AH4783" s="150">
        <v>1053.4811398723882</v>
      </c>
      <c r="AI4783" s="150"/>
      <c r="AJ4783" s="150">
        <v>2106.9622797447764</v>
      </c>
      <c r="AK4783" s="150">
        <v>1180.9523577969474</v>
      </c>
      <c r="AL4783" s="150">
        <v>81576.6015625</v>
      </c>
      <c r="AM4783" s="150">
        <v>71469.3515625</v>
      </c>
      <c r="AN4783" s="150">
        <v>10107.2490234375</v>
      </c>
      <c r="AO4783" s="5" t="s">
        <v>5837</v>
      </c>
    </row>
    <row r="4784" spans="1:41" ht="14.25" x14ac:dyDescent="0.45">
      <c r="A4784" s="150">
        <v>2021</v>
      </c>
      <c r="B4784" s="5" t="s">
        <v>582</v>
      </c>
      <c r="C4784" s="5" t="s">
        <v>269</v>
      </c>
      <c r="D4784" s="5" t="s">
        <v>82</v>
      </c>
      <c r="E4784" s="5" t="s">
        <v>98</v>
      </c>
      <c r="F4784" s="5" t="s">
        <v>99</v>
      </c>
      <c r="G4784" s="5" t="s">
        <v>83</v>
      </c>
      <c r="H4784" s="5" t="s">
        <v>100</v>
      </c>
      <c r="I4784" s="150">
        <v>915.00158630966621</v>
      </c>
      <c r="J4784" s="150">
        <v>1398.227542066938</v>
      </c>
      <c r="K4784" s="150">
        <v>57</v>
      </c>
      <c r="L4784" s="150">
        <v>113</v>
      </c>
      <c r="M4784" s="150">
        <v>639.76882571597002</v>
      </c>
      <c r="N4784" s="150">
        <v>754.27650764484076</v>
      </c>
      <c r="O4784" s="150">
        <v>316.39999999999998</v>
      </c>
      <c r="P4784" s="150">
        <v>448</v>
      </c>
      <c r="Q4784" s="150">
        <v>275.41704255315148</v>
      </c>
      <c r="R4784" s="150">
        <v>542.5</v>
      </c>
      <c r="S4784" s="150">
        <v>749.97976823102158</v>
      </c>
      <c r="T4784" s="150">
        <v>398</v>
      </c>
      <c r="U4784" s="150">
        <v>137.35559579458001</v>
      </c>
      <c r="V4784" s="150">
        <v>661.4</v>
      </c>
      <c r="W4784" s="150">
        <v>301</v>
      </c>
      <c r="X4784" s="150">
        <v>1121</v>
      </c>
      <c r="Y4784" s="150">
        <v>3456.5156878866669</v>
      </c>
      <c r="Z4784" s="150">
        <v>474.00181780082238</v>
      </c>
      <c r="AA4784" s="150">
        <v>5493.9685638787851</v>
      </c>
      <c r="AB4784" s="150">
        <v>78.932174141699988</v>
      </c>
      <c r="AC4784" s="150">
        <v>400.245868816582</v>
      </c>
      <c r="AD4784" s="150">
        <v>786.69622932056848</v>
      </c>
      <c r="AE4784" s="150">
        <v>378.5</v>
      </c>
      <c r="AF4784" s="150">
        <v>2073.4596463261441</v>
      </c>
      <c r="AG4784" s="150">
        <v>8830.5097639358883</v>
      </c>
      <c r="AH4784" s="150">
        <v>1227.2778023027511</v>
      </c>
      <c r="AI4784" s="150">
        <v>426.60446553821231</v>
      </c>
      <c r="AJ4784" s="150">
        <v>2478.5343799715279</v>
      </c>
      <c r="AK4784" s="150">
        <v>290.388352059559</v>
      </c>
      <c r="AL4784" s="150">
        <v>35223.95703125</v>
      </c>
      <c r="AM4784" s="150">
        <v>28830.916015625</v>
      </c>
      <c r="AN4784" s="150">
        <v>6393.04736328125</v>
      </c>
      <c r="AO4784" s="5" t="s">
        <v>1110</v>
      </c>
    </row>
    <row r="4785" spans="1:41" ht="14.25" x14ac:dyDescent="0.45">
      <c r="A4785" s="150">
        <v>2021</v>
      </c>
      <c r="B4785" s="5" t="s">
        <v>4980</v>
      </c>
      <c r="C4785" s="5" t="s">
        <v>269</v>
      </c>
      <c r="D4785" s="5" t="s">
        <v>82</v>
      </c>
      <c r="E4785" s="5" t="s">
        <v>98</v>
      </c>
      <c r="F4785" s="5" t="s">
        <v>99</v>
      </c>
      <c r="G4785" s="5" t="s">
        <v>83</v>
      </c>
      <c r="H4785" s="5" t="s">
        <v>100</v>
      </c>
      <c r="I4785" s="150">
        <v>914.30768479146866</v>
      </c>
      <c r="J4785" s="150">
        <v>1460</v>
      </c>
      <c r="K4785" s="150">
        <v>53.7</v>
      </c>
      <c r="L4785" s="150">
        <v>113</v>
      </c>
      <c r="M4785" s="150">
        <v>632.86525123768797</v>
      </c>
      <c r="N4785" s="150">
        <v>653.91746425994722</v>
      </c>
      <c r="O4785" s="150">
        <v>311.5</v>
      </c>
      <c r="P4785" s="150">
        <v>431</v>
      </c>
      <c r="Q4785" s="150">
        <v>276.14294795466037</v>
      </c>
      <c r="R4785" s="150">
        <v>577</v>
      </c>
      <c r="S4785" s="150">
        <v>670.20212674764502</v>
      </c>
      <c r="T4785" s="150">
        <v>394.2</v>
      </c>
      <c r="U4785" s="150">
        <v>141.49929520000001</v>
      </c>
      <c r="V4785" s="150">
        <v>688</v>
      </c>
      <c r="W4785" s="150">
        <v>280.3</v>
      </c>
      <c r="X4785" s="150">
        <v>1186.9244316516319</v>
      </c>
      <c r="Y4785" s="150">
        <v>3436.099063363637</v>
      </c>
      <c r="Z4785" s="150">
        <v>461</v>
      </c>
      <c r="AA4785" s="150">
        <v>5263.4532206426393</v>
      </c>
      <c r="AB4785" s="150">
        <v>82</v>
      </c>
      <c r="AC4785" s="150">
        <v>452.22191720400002</v>
      </c>
      <c r="AD4785" s="150">
        <v>776.59282124999993</v>
      </c>
      <c r="AE4785" s="150">
        <v>450</v>
      </c>
      <c r="AF4785" s="150">
        <v>1668</v>
      </c>
      <c r="AG4785" s="150">
        <v>8742</v>
      </c>
      <c r="AH4785" s="150">
        <v>1254</v>
      </c>
      <c r="AI4785" s="150">
        <v>426.66814735124979</v>
      </c>
      <c r="AJ4785" s="150">
        <v>2418.2330745789468</v>
      </c>
      <c r="AK4785" s="150">
        <v>256.19414536415633</v>
      </c>
      <c r="AL4785" s="150">
        <v>34471.0234375</v>
      </c>
      <c r="AM4785" s="150">
        <v>28145.873046875</v>
      </c>
      <c r="AN4785" s="150">
        <v>6325.14697265625</v>
      </c>
      <c r="AO4785" s="5" t="s">
        <v>5838</v>
      </c>
    </row>
    <row r="4786" spans="1:41" ht="14.25" x14ac:dyDescent="0.45">
      <c r="A4786" s="150">
        <v>2021</v>
      </c>
      <c r="B4786" s="5" t="s">
        <v>4024</v>
      </c>
      <c r="C4786" s="5" t="s">
        <v>269</v>
      </c>
      <c r="D4786" s="5" t="s">
        <v>82</v>
      </c>
      <c r="E4786" s="5" t="s">
        <v>98</v>
      </c>
      <c r="F4786" s="5" t="s">
        <v>99</v>
      </c>
      <c r="G4786" s="5" t="s">
        <v>83</v>
      </c>
      <c r="H4786" s="5" t="s">
        <v>100</v>
      </c>
      <c r="I4786" s="150">
        <v>914.46351571292519</v>
      </c>
      <c r="J4786" s="150">
        <v>1386.1795248748581</v>
      </c>
      <c r="K4786" s="150">
        <v>53.6</v>
      </c>
      <c r="L4786" s="150">
        <v>112</v>
      </c>
      <c r="M4786" s="150">
        <v>620</v>
      </c>
      <c r="N4786" s="150">
        <v>644.00844253190587</v>
      </c>
      <c r="O4786" s="150">
        <v>315.5</v>
      </c>
      <c r="P4786" s="150">
        <v>451</v>
      </c>
      <c r="Q4786" s="150">
        <v>276.85902386745562</v>
      </c>
      <c r="R4786" s="150">
        <v>640</v>
      </c>
      <c r="S4786" s="150">
        <v>679.45931094527361</v>
      </c>
      <c r="T4786" s="150">
        <v>395.6</v>
      </c>
      <c r="U4786" s="150">
        <v>140.394302248</v>
      </c>
      <c r="V4786" s="150">
        <v>660.20761075934456</v>
      </c>
      <c r="W4786" s="150">
        <v>301</v>
      </c>
      <c r="X4786" s="150">
        <v>1186.9244316516319</v>
      </c>
      <c r="Y4786" s="150">
        <v>3369</v>
      </c>
      <c r="Z4786" s="150">
        <v>457</v>
      </c>
      <c r="AA4786" s="150">
        <v>5231.7857235456404</v>
      </c>
      <c r="AB4786" s="150">
        <v>78</v>
      </c>
      <c r="AC4786" s="150">
        <v>463.49233369063842</v>
      </c>
      <c r="AD4786" s="150">
        <v>742.9215713387498</v>
      </c>
      <c r="AE4786" s="150">
        <v>358</v>
      </c>
      <c r="AF4786" s="150">
        <v>1654</v>
      </c>
      <c r="AG4786" s="150">
        <v>8694</v>
      </c>
      <c r="AH4786" s="150">
        <v>1227</v>
      </c>
      <c r="AI4786" s="150">
        <v>426.66814735124979</v>
      </c>
      <c r="AJ4786" s="150">
        <v>2418.2330745789468</v>
      </c>
      <c r="AK4786" s="150">
        <v>265.4205359790663</v>
      </c>
      <c r="AL4786" s="150">
        <v>34162.71875</v>
      </c>
      <c r="AM4786" s="150">
        <v>27870.623046875</v>
      </c>
      <c r="AN4786" s="150">
        <v>6292.09375</v>
      </c>
      <c r="AO4786" s="5" t="s">
        <v>4537</v>
      </c>
    </row>
    <row r="4787" spans="1:41" ht="14.25" x14ac:dyDescent="0.45">
      <c r="A4787" s="150">
        <v>2021</v>
      </c>
      <c r="B4787" s="5" t="s">
        <v>7352</v>
      </c>
      <c r="C4787" s="5" t="s">
        <v>269</v>
      </c>
      <c r="D4787" s="5" t="s">
        <v>82</v>
      </c>
      <c r="E4787" s="5" t="s">
        <v>98</v>
      </c>
      <c r="F4787" s="5" t="s">
        <v>99</v>
      </c>
      <c r="G4787" s="5" t="s">
        <v>83</v>
      </c>
      <c r="H4787" s="5" t="s">
        <v>100</v>
      </c>
      <c r="I4787" s="150">
        <v>847.18416596320048</v>
      </c>
      <c r="J4787" s="150">
        <v>1437.9069489481651</v>
      </c>
      <c r="K4787" s="150">
        <v>53.2</v>
      </c>
      <c r="L4787" s="150">
        <v>116</v>
      </c>
      <c r="M4787" s="150">
        <v>641</v>
      </c>
      <c r="N4787" s="150">
        <v>620</v>
      </c>
      <c r="O4787" s="150">
        <v>311.5</v>
      </c>
      <c r="P4787" s="150">
        <v>460</v>
      </c>
      <c r="Q4787" s="150">
        <v>264.79209080750002</v>
      </c>
      <c r="R4787" s="150">
        <v>571.52712728807546</v>
      </c>
      <c r="S4787" s="150">
        <v>664.47409022632849</v>
      </c>
      <c r="T4787" s="150">
        <v>414.5</v>
      </c>
      <c r="U4787" s="150">
        <v>145.38759999999999</v>
      </c>
      <c r="V4787" s="150">
        <v>662.72</v>
      </c>
      <c r="W4787" s="150">
        <v>281.77704</v>
      </c>
      <c r="X4787" s="150">
        <v>1158.294563631903</v>
      </c>
      <c r="Y4787" s="150">
        <v>3352.5645617715618</v>
      </c>
      <c r="Z4787" s="150">
        <v>429.65</v>
      </c>
      <c r="AA4787" s="150">
        <v>5184.0319999999992</v>
      </c>
      <c r="AB4787" s="150">
        <v>82</v>
      </c>
      <c r="AC4787" s="150">
        <v>421.07078443305869</v>
      </c>
      <c r="AD4787" s="150">
        <v>788.48529282849915</v>
      </c>
      <c r="AE4787" s="150">
        <v>348</v>
      </c>
      <c r="AF4787" s="150">
        <v>1695</v>
      </c>
      <c r="AG4787" s="150">
        <v>8767.2271328886418</v>
      </c>
      <c r="AH4787" s="150">
        <v>1322</v>
      </c>
      <c r="AI4787" s="150">
        <v>493.6</v>
      </c>
      <c r="AJ4787" s="150">
        <v>2396.6809973748432</v>
      </c>
      <c r="AK4787" s="150">
        <v>258.38733101576781</v>
      </c>
      <c r="AL4787" s="150">
        <v>34188.95703125</v>
      </c>
      <c r="AM4787" s="150">
        <v>27719.744140625</v>
      </c>
      <c r="AN4787" s="150">
        <v>6469.21826171875</v>
      </c>
      <c r="AO4787" s="5" t="s">
        <v>7711</v>
      </c>
    </row>
    <row r="4788" spans="1:41" ht="14.25" x14ac:dyDescent="0.45">
      <c r="A4788" s="150">
        <v>2021</v>
      </c>
      <c r="B4788" s="5" t="s">
        <v>6344</v>
      </c>
      <c r="C4788" s="5" t="s">
        <v>269</v>
      </c>
      <c r="D4788" s="5" t="s">
        <v>82</v>
      </c>
      <c r="E4788" s="5" t="s">
        <v>98</v>
      </c>
      <c r="F4788" s="5" t="s">
        <v>99</v>
      </c>
      <c r="G4788" s="5" t="s">
        <v>83</v>
      </c>
      <c r="H4788" s="5" t="s">
        <v>100</v>
      </c>
      <c r="I4788" s="150">
        <v>839</v>
      </c>
      <c r="J4788" s="150">
        <v>1448.3652266669151</v>
      </c>
      <c r="K4788" s="150">
        <v>54.3</v>
      </c>
      <c r="L4788" s="150">
        <v>116</v>
      </c>
      <c r="M4788" s="150">
        <v>640.70000000000005</v>
      </c>
      <c r="N4788" s="150">
        <v>621.01</v>
      </c>
      <c r="O4788" s="150">
        <v>311.5</v>
      </c>
      <c r="P4788" s="150">
        <v>443.68</v>
      </c>
      <c r="Q4788" s="150">
        <v>262.78291046250001</v>
      </c>
      <c r="R4788" s="150">
        <v>572.16590383353719</v>
      </c>
      <c r="S4788" s="150">
        <v>673</v>
      </c>
      <c r="T4788" s="150">
        <v>405</v>
      </c>
      <c r="U4788" s="150">
        <v>148.435</v>
      </c>
      <c r="V4788" s="150">
        <v>681</v>
      </c>
      <c r="W4788" s="150">
        <v>270.2</v>
      </c>
      <c r="X4788" s="150">
        <v>1186.9244316516319</v>
      </c>
      <c r="Y4788" s="150">
        <v>3388.3428363636372</v>
      </c>
      <c r="Z4788" s="150">
        <v>446</v>
      </c>
      <c r="AA4788" s="150">
        <v>5290.4278644297992</v>
      </c>
      <c r="AB4788" s="150">
        <v>82</v>
      </c>
      <c r="AC4788" s="150">
        <v>450.62000877061922</v>
      </c>
      <c r="AD4788" s="150">
        <v>811.19657844427479</v>
      </c>
      <c r="AE4788" s="150">
        <v>429.5</v>
      </c>
      <c r="AF4788" s="150">
        <v>1704</v>
      </c>
      <c r="AG4788" s="150">
        <v>8763</v>
      </c>
      <c r="AH4788" s="150">
        <v>1330</v>
      </c>
      <c r="AI4788" s="150">
        <v>508.6</v>
      </c>
      <c r="AJ4788" s="150">
        <v>2427.638566213077</v>
      </c>
      <c r="AK4788" s="150">
        <v>253.9174155939896</v>
      </c>
      <c r="AL4788" s="150">
        <v>34559.3046875</v>
      </c>
      <c r="AM4788" s="150">
        <v>28031.96875</v>
      </c>
      <c r="AN4788" s="150">
        <v>6527.33837890625</v>
      </c>
      <c r="AO4788" s="5" t="s">
        <v>6790</v>
      </c>
    </row>
    <row r="4789" spans="1:41" ht="14.25" x14ac:dyDescent="0.45">
      <c r="A4789" s="150">
        <v>2021</v>
      </c>
      <c r="B4789" s="5" t="s">
        <v>7352</v>
      </c>
      <c r="C4789" s="5" t="s">
        <v>269</v>
      </c>
      <c r="D4789" s="5" t="s">
        <v>82</v>
      </c>
      <c r="E4789" s="5" t="s">
        <v>98</v>
      </c>
      <c r="F4789" s="5" t="s">
        <v>8</v>
      </c>
      <c r="G4789" s="5" t="s">
        <v>83</v>
      </c>
      <c r="H4789" s="5" t="s">
        <v>101</v>
      </c>
      <c r="I4789" s="150">
        <v>0.66679506890498552</v>
      </c>
      <c r="J4789" s="150">
        <v>0.57431274251275899</v>
      </c>
      <c r="K4789" s="150">
        <v>0.54346995514207164</v>
      </c>
      <c r="L4789" s="150">
        <v>0.62877536241310983</v>
      </c>
      <c r="M4789" s="150">
        <v>0.50142129610610364</v>
      </c>
      <c r="N4789" s="150">
        <v>0.38642431211193778</v>
      </c>
      <c r="O4789" s="150">
        <v>0.54706708816297855</v>
      </c>
      <c r="P4789" s="150">
        <v>0.51481779926582505</v>
      </c>
      <c r="Q4789" s="150">
        <v>0.50044382605688187</v>
      </c>
      <c r="R4789" s="150">
        <v>0.69194248532569136</v>
      </c>
      <c r="S4789" s="150">
        <v>0.6417827413545959</v>
      </c>
      <c r="T4789" s="150">
        <v>0.62589089415573429</v>
      </c>
      <c r="U4789" s="150">
        <v>0.4984011408668943</v>
      </c>
      <c r="V4789" s="150">
        <v>0.60089728384852814</v>
      </c>
      <c r="W4789" s="150">
        <v>0.50056534029136757</v>
      </c>
      <c r="X4789" s="150">
        <v>0.70848949448498943</v>
      </c>
      <c r="Y4789" s="150">
        <v>0.61874136883475561</v>
      </c>
      <c r="Z4789" s="150">
        <v>0.74313338868133383</v>
      </c>
      <c r="AA4789" s="150">
        <v>0.63564390428125095</v>
      </c>
      <c r="AB4789" s="150">
        <v>0.58504566210045661</v>
      </c>
      <c r="AC4789" s="150">
        <v>0.61238622844436452</v>
      </c>
      <c r="AD4789" s="150">
        <v>0.60926231854210233</v>
      </c>
      <c r="AE4789" s="150">
        <v>0.55952151263746863</v>
      </c>
      <c r="AF4789" s="150">
        <v>0.55442163520037679</v>
      </c>
      <c r="AG4789" s="150">
        <v>0.52953704506345833</v>
      </c>
      <c r="AH4789" s="150">
        <v>0.54481314804740955</v>
      </c>
      <c r="AI4789" s="150">
        <v>0.6322895997714576</v>
      </c>
      <c r="AJ4789" s="150">
        <v>0.48612689828561578</v>
      </c>
      <c r="AK4789" s="150">
        <v>0.6100410371885695</v>
      </c>
      <c r="AL4789" s="150">
        <v>0.5811193585395813</v>
      </c>
      <c r="AM4789" s="150">
        <v>0.57660722732543945</v>
      </c>
      <c r="AN4789" s="150">
        <v>0.58751159906387329</v>
      </c>
      <c r="AO4789" s="5" t="s">
        <v>7712</v>
      </c>
    </row>
    <row r="4790" spans="1:41" ht="14.25" x14ac:dyDescent="0.45">
      <c r="A4790" s="150">
        <v>2021</v>
      </c>
      <c r="B4790" s="5" t="s">
        <v>4980</v>
      </c>
      <c r="C4790" s="5" t="s">
        <v>269</v>
      </c>
      <c r="D4790" s="5" t="s">
        <v>82</v>
      </c>
      <c r="E4790" s="5" t="s">
        <v>98</v>
      </c>
      <c r="F4790" s="5" t="s">
        <v>8</v>
      </c>
      <c r="G4790" s="5" t="s">
        <v>83</v>
      </c>
      <c r="H4790" s="5" t="s">
        <v>101</v>
      </c>
      <c r="I4790" s="150">
        <v>0.5567035112856622</v>
      </c>
      <c r="J4790" s="150">
        <v>0.53576717358813553</v>
      </c>
      <c r="K4790" s="150">
        <v>0.55728518057285181</v>
      </c>
      <c r="L4790" s="150">
        <v>0.58634288086342889</v>
      </c>
      <c r="M4790" s="150">
        <v>0.56885741491181108</v>
      </c>
      <c r="N4790" s="150">
        <v>0.39915000611027168</v>
      </c>
      <c r="O4790" s="150">
        <v>0.54706708816297855</v>
      </c>
      <c r="P4790" s="150">
        <v>0.46147668148156712</v>
      </c>
      <c r="Q4790" s="150">
        <v>0.48013970807142597</v>
      </c>
      <c r="R4790" s="150">
        <v>0.69334294640711369</v>
      </c>
      <c r="S4790" s="150">
        <v>0.64543338812242712</v>
      </c>
      <c r="T4790" s="150">
        <v>0.60753067585656284</v>
      </c>
      <c r="U4790" s="150">
        <v>0.47508492882084352</v>
      </c>
      <c r="V4790" s="150">
        <v>0.59499100594991006</v>
      </c>
      <c r="W4790" s="150">
        <v>0.46373502746343731</v>
      </c>
      <c r="X4790" s="150">
        <v>0.73919070693527811</v>
      </c>
      <c r="Y4790" s="150">
        <v>0.5989501712896016</v>
      </c>
      <c r="Z4790" s="150">
        <v>0.83532652025802712</v>
      </c>
      <c r="AA4790" s="150">
        <v>0.65188511403633065</v>
      </c>
      <c r="AB4790" s="150">
        <v>0.6686236138290933</v>
      </c>
      <c r="AC4790" s="150">
        <v>0.58637407451796175</v>
      </c>
      <c r="AD4790" s="150">
        <v>0.64272962647120846</v>
      </c>
      <c r="AE4790" s="150">
        <v>0.58374844333748444</v>
      </c>
      <c r="AF4790" s="150">
        <v>0.53636889832143542</v>
      </c>
      <c r="AG4790" s="150">
        <v>0.52495802497603994</v>
      </c>
      <c r="AH4790" s="150">
        <v>0.50293603953029142</v>
      </c>
      <c r="AI4790" s="150">
        <v>0.55261611456563631</v>
      </c>
      <c r="AJ4790" s="150">
        <v>0.46709645337964201</v>
      </c>
      <c r="AK4790" s="150">
        <v>0.67145877907465634</v>
      </c>
      <c r="AL4790" s="150">
        <v>0.57707488536834717</v>
      </c>
      <c r="AM4790" s="150">
        <v>0.56280630826950073</v>
      </c>
      <c r="AN4790" s="150">
        <v>0.59728860855102539</v>
      </c>
      <c r="AO4790" s="5" t="s">
        <v>5839</v>
      </c>
    </row>
    <row r="4791" spans="1:41" ht="14.25" x14ac:dyDescent="0.45">
      <c r="A4791" s="150">
        <v>2021</v>
      </c>
      <c r="B4791" s="5" t="s">
        <v>4024</v>
      </c>
      <c r="C4791" s="5" t="s">
        <v>269</v>
      </c>
      <c r="D4791" s="5" t="s">
        <v>82</v>
      </c>
      <c r="E4791" s="5" t="s">
        <v>98</v>
      </c>
      <c r="F4791" s="5" t="s">
        <v>8</v>
      </c>
      <c r="G4791" s="5" t="s">
        <v>83</v>
      </c>
      <c r="H4791" s="5" t="s">
        <v>101</v>
      </c>
      <c r="I4791" s="150">
        <v>0.67175780416565989</v>
      </c>
      <c r="J4791" s="150">
        <v>0.53</v>
      </c>
      <c r="K4791" s="150">
        <v>0.58273537725592517</v>
      </c>
      <c r="L4791" s="150">
        <v>0.59109515154201953</v>
      </c>
      <c r="M4791" s="150">
        <v>0.48991599336787078</v>
      </c>
      <c r="N4791" s="150">
        <v>0.39973483594922982</v>
      </c>
      <c r="O4791" s="150">
        <v>0.53755196619641521</v>
      </c>
      <c r="P4791" s="150">
        <v>0.49</v>
      </c>
      <c r="Q4791" s="150">
        <v>0.51055914344295372</v>
      </c>
      <c r="R4791" s="150">
        <v>0.67454961184127038</v>
      </c>
      <c r="S4791" s="150">
        <v>0.67737802631673383</v>
      </c>
      <c r="T4791" s="150">
        <v>0.62721968543886364</v>
      </c>
      <c r="U4791" s="150">
        <v>0.47137490682245498</v>
      </c>
      <c r="V4791" s="150">
        <v>0.66651103373466314</v>
      </c>
      <c r="W4791" s="150">
        <v>0.5454084221207508</v>
      </c>
      <c r="X4791" s="150">
        <v>0.75217177611902442</v>
      </c>
      <c r="Y4791" s="150">
        <v>0.59441891977726502</v>
      </c>
      <c r="Z4791" s="150">
        <v>0.79043863290438632</v>
      </c>
      <c r="AA4791" s="150">
        <v>0.63887001014153966</v>
      </c>
      <c r="AB4791" s="150">
        <v>0.63600782778864973</v>
      </c>
      <c r="AC4791" s="150">
        <v>0.65949490718586967</v>
      </c>
      <c r="AD4791" s="150">
        <v>0.61665914555544632</v>
      </c>
      <c r="AE4791" s="150">
        <v>0.59228376679240291</v>
      </c>
      <c r="AF4791" s="150">
        <v>0.52888735402836939</v>
      </c>
      <c r="AG4791" s="150">
        <v>0.52650703099451335</v>
      </c>
      <c r="AH4791" s="150">
        <v>0.50166001629843116</v>
      </c>
      <c r="AI4791" s="150">
        <v>0.62068899186895388</v>
      </c>
      <c r="AJ4791" s="150">
        <v>0.48093032046579859</v>
      </c>
      <c r="AK4791" s="150">
        <v>0.65778025591616229</v>
      </c>
      <c r="AL4791" s="150">
        <v>0.58836519718170166</v>
      </c>
      <c r="AM4791" s="150">
        <v>0.57749497890472412</v>
      </c>
      <c r="AN4791" s="150">
        <v>0.60376477241516113</v>
      </c>
      <c r="AO4791" s="5" t="s">
        <v>4538</v>
      </c>
    </row>
    <row r="4792" spans="1:41" ht="14.25" x14ac:dyDescent="0.45">
      <c r="A4792" s="150">
        <v>2021</v>
      </c>
      <c r="B4792" s="5" t="s">
        <v>582</v>
      </c>
      <c r="C4792" s="5" t="s">
        <v>269</v>
      </c>
      <c r="D4792" s="5" t="s">
        <v>82</v>
      </c>
      <c r="E4792" s="5" t="s">
        <v>98</v>
      </c>
      <c r="F4792" s="5" t="s">
        <v>8</v>
      </c>
      <c r="G4792" s="5" t="s">
        <v>83</v>
      </c>
      <c r="H4792" s="5" t="s">
        <v>101</v>
      </c>
      <c r="I4792" s="150">
        <v>0.67043666656203615</v>
      </c>
      <c r="J4792" s="150">
        <v>0.55400000000000005</v>
      </c>
      <c r="K4792" s="150">
        <v>0.61385370896872582</v>
      </c>
      <c r="L4792" s="150">
        <v>0.58634288086342889</v>
      </c>
      <c r="M4792" s="150">
        <v>0.48561416403783891</v>
      </c>
      <c r="N4792" s="150">
        <v>0.45218855980026529</v>
      </c>
      <c r="O4792" s="150">
        <v>0.53115766854687085</v>
      </c>
      <c r="P4792" s="150">
        <v>0.49651992729529643</v>
      </c>
      <c r="Q4792" s="150">
        <v>0.48067430398682348</v>
      </c>
      <c r="R4792" s="150">
        <v>0.69635232633835009</v>
      </c>
      <c r="S4792" s="150">
        <v>0.70609590757522156</v>
      </c>
      <c r="T4792" s="150">
        <v>0.63102486047691531</v>
      </c>
      <c r="U4792" s="150">
        <v>0.47086674275158719</v>
      </c>
      <c r="V4792" s="150">
        <v>0.62553672829347828</v>
      </c>
      <c r="W4792" s="150">
        <v>0.5454084221207508</v>
      </c>
      <c r="X4792" s="150">
        <v>0.67458110980327024</v>
      </c>
      <c r="Y4792" s="150">
        <v>0.60379405726919455</v>
      </c>
      <c r="Z4792" s="150">
        <v>0.74072280279494152</v>
      </c>
      <c r="AA4792" s="150">
        <v>0.65258211380415276</v>
      </c>
      <c r="AB4792" s="150">
        <v>0.64683644620989811</v>
      </c>
      <c r="AC4792" s="150">
        <v>0.66622924805671913</v>
      </c>
      <c r="AD4792" s="150">
        <v>0.64636009174848763</v>
      </c>
      <c r="AE4792" s="150">
        <v>0.60856003601517783</v>
      </c>
      <c r="AF4792" s="150">
        <v>0.6683026078964226</v>
      </c>
      <c r="AG4792" s="150">
        <v>0.54254524209366684</v>
      </c>
      <c r="AH4792" s="150">
        <v>0.52868002166914407</v>
      </c>
      <c r="AI4792" s="150">
        <v>0.62059635172091365</v>
      </c>
      <c r="AJ4792" s="150">
        <v>0.50705683621616837</v>
      </c>
      <c r="AK4792" s="150">
        <v>0.66456898579225177</v>
      </c>
      <c r="AL4792" s="150">
        <v>0.59715479612350464</v>
      </c>
      <c r="AM4792" s="150">
        <v>0.58957129716873169</v>
      </c>
      <c r="AN4792" s="150">
        <v>0.60789811611175537</v>
      </c>
      <c r="AO4792" s="5" t="s">
        <v>1111</v>
      </c>
    </row>
    <row r="4793" spans="1:41" ht="14.25" x14ac:dyDescent="0.45">
      <c r="A4793" s="150">
        <v>2021</v>
      </c>
      <c r="B4793" s="5" t="s">
        <v>6344</v>
      </c>
      <c r="C4793" s="5" t="s">
        <v>269</v>
      </c>
      <c r="D4793" s="5" t="s">
        <v>82</v>
      </c>
      <c r="E4793" s="5" t="s">
        <v>98</v>
      </c>
      <c r="F4793" s="5" t="s">
        <v>8</v>
      </c>
      <c r="G4793" s="5" t="s">
        <v>83</v>
      </c>
      <c r="H4793" s="5" t="s">
        <v>101</v>
      </c>
      <c r="I4793" s="150">
        <v>0.61791132714685526</v>
      </c>
      <c r="J4793" s="150">
        <v>0.53488160555900233</v>
      </c>
      <c r="K4793" s="150">
        <v>0.56351183063511823</v>
      </c>
      <c r="L4793" s="150">
        <v>0.6019095060190951</v>
      </c>
      <c r="M4793" s="150">
        <v>0.45884108786946493</v>
      </c>
      <c r="N4793" s="150">
        <v>0.38322325112870842</v>
      </c>
      <c r="O4793" s="150">
        <v>0.54706708816297855</v>
      </c>
      <c r="P4793" s="150">
        <v>0.47809700839158947</v>
      </c>
      <c r="Q4793" s="150">
        <v>0.49075760134075169</v>
      </c>
      <c r="R4793" s="150">
        <v>0.69666870705716299</v>
      </c>
      <c r="S4793" s="150">
        <v>0.65708143720939338</v>
      </c>
      <c r="T4793" s="150">
        <v>0.57077625570776247</v>
      </c>
      <c r="U4793" s="150">
        <v>0.49837160891753962</v>
      </c>
      <c r="V4793" s="150">
        <v>0.60263353509610285</v>
      </c>
      <c r="W4793" s="150">
        <v>0.42195278876125147</v>
      </c>
      <c r="X4793" s="150">
        <v>0.6905894830847934</v>
      </c>
      <c r="Y4793" s="150">
        <v>0.60378559432857437</v>
      </c>
      <c r="Z4793" s="150">
        <v>0.78328064629434491</v>
      </c>
      <c r="AA4793" s="150">
        <v>0.64740019611876309</v>
      </c>
      <c r="AB4793" s="150">
        <v>0.6686236138290933</v>
      </c>
      <c r="AC4793" s="150">
        <v>0.61535284286989878</v>
      </c>
      <c r="AD4793" s="150">
        <v>-46.301174568737153</v>
      </c>
      <c r="AE4793" s="150">
        <v>0.59071904054574453</v>
      </c>
      <c r="AF4793" s="150">
        <v>0.58767537143566617</v>
      </c>
      <c r="AG4793" s="150">
        <v>0.54396001400403726</v>
      </c>
      <c r="AH4793" s="150">
        <v>0.53697759396729505</v>
      </c>
      <c r="AI4793" s="150">
        <v>0.5686519170479295</v>
      </c>
      <c r="AJ4793" s="150">
        <v>0.48196120035995171</v>
      </c>
      <c r="AK4793" s="150">
        <v>0.63177368669561595</v>
      </c>
      <c r="AL4793" s="150">
        <v>-1.0423014163970947</v>
      </c>
      <c r="AM4793" s="150">
        <v>0.57403463125228882</v>
      </c>
      <c r="AN4793" s="150">
        <v>-3.3321106433868408</v>
      </c>
      <c r="AO4793" s="5" t="s">
        <v>6791</v>
      </c>
    </row>
    <row r="4794" spans="1:41" ht="14.25" x14ac:dyDescent="0.45">
      <c r="A4794" s="150">
        <v>2021</v>
      </c>
      <c r="B4794" s="5" t="s">
        <v>7352</v>
      </c>
      <c r="C4794" s="5" t="s">
        <v>269</v>
      </c>
      <c r="D4794" s="5" t="s">
        <v>82</v>
      </c>
      <c r="E4794" s="5" t="s">
        <v>98</v>
      </c>
      <c r="F4794" s="5" t="s">
        <v>34</v>
      </c>
      <c r="G4794" s="5" t="s">
        <v>83</v>
      </c>
      <c r="H4794" s="5" t="s">
        <v>101</v>
      </c>
      <c r="I4794" s="150">
        <v>2.76871442485539E-2</v>
      </c>
      <c r="J4794" s="150">
        <v>6.2E-2</v>
      </c>
      <c r="K4794" s="150">
        <v>6.9548872180451193E-2</v>
      </c>
      <c r="L4794" s="150">
        <v>8.6206896551724102E-2</v>
      </c>
      <c r="M4794" s="150">
        <v>4.6801872074882997E-2</v>
      </c>
      <c r="N4794" s="150">
        <v>7.0558984730109797E-2</v>
      </c>
      <c r="O4794" s="150">
        <v>9.5666131621187797E-2</v>
      </c>
      <c r="P4794" s="150">
        <v>6.8695652173913102E-2</v>
      </c>
      <c r="Q4794" s="150">
        <v>5.5E-2</v>
      </c>
      <c r="R4794" s="150">
        <v>4.52679914150119E-2</v>
      </c>
      <c r="S4794" s="150">
        <v>5.6000000000000001E-2</v>
      </c>
      <c r="T4794" s="150">
        <v>4.2822677925211099E-2</v>
      </c>
      <c r="U4794" s="150">
        <v>3.5481705454935501E-2</v>
      </c>
      <c r="V4794" s="150">
        <v>5.5694712699179298E-2</v>
      </c>
      <c r="W4794" s="150">
        <v>5.0866600060813998E-2</v>
      </c>
      <c r="X4794" s="150">
        <v>3.1470694139124698E-2</v>
      </c>
      <c r="Y4794" s="150">
        <v>4.19335269758448E-2</v>
      </c>
      <c r="Z4794" s="150">
        <v>3.8461538461538498E-2</v>
      </c>
      <c r="AA4794" s="150">
        <v>5.00000000000001E-2</v>
      </c>
      <c r="AB4794" s="150">
        <v>7.0731707317073095E-2</v>
      </c>
      <c r="AC4794" s="150">
        <v>6.4545674736029304E-2</v>
      </c>
      <c r="AD4794" s="150">
        <v>5.5150417165685202E-2</v>
      </c>
      <c r="AE4794" s="150">
        <v>8.3333333333333301E-2</v>
      </c>
      <c r="AF4794" s="150">
        <v>5.0147492625368703E-2</v>
      </c>
      <c r="AG4794" s="150">
        <v>3.6192877567054998E-2</v>
      </c>
      <c r="AH4794" s="150">
        <v>4.44780635400907E-2</v>
      </c>
      <c r="AI4794" s="150">
        <v>5.3889789303079499E-2</v>
      </c>
      <c r="AJ4794" s="150">
        <v>4.9718122336054098E-2</v>
      </c>
      <c r="AK4794" s="150">
        <v>0.05</v>
      </c>
      <c r="AL4794" s="150">
        <v>5.4770778864622116E-2</v>
      </c>
      <c r="AM4794" s="150">
        <v>5.4172102361917496E-2</v>
      </c>
      <c r="AN4794" s="150">
        <v>5.5618900805711746E-2</v>
      </c>
      <c r="AO4794" s="5" t="s">
        <v>7713</v>
      </c>
    </row>
    <row r="4795" spans="1:41" ht="14.25" x14ac:dyDescent="0.45">
      <c r="A4795" s="150">
        <v>2021</v>
      </c>
      <c r="B4795" s="5" t="s">
        <v>6344</v>
      </c>
      <c r="C4795" s="5" t="s">
        <v>269</v>
      </c>
      <c r="D4795" s="5" t="s">
        <v>82</v>
      </c>
      <c r="E4795" s="5" t="s">
        <v>98</v>
      </c>
      <c r="F4795" s="5" t="s">
        <v>34</v>
      </c>
      <c r="G4795" s="5" t="s">
        <v>83</v>
      </c>
      <c r="H4795" s="5" t="s">
        <v>101</v>
      </c>
      <c r="I4795" s="150">
        <v>3.8140643623361101E-2</v>
      </c>
      <c r="J4795" s="150">
        <v>6.0999999999999902E-2</v>
      </c>
      <c r="K4795" s="150">
        <v>6.6298342541436406E-2</v>
      </c>
      <c r="L4795" s="150">
        <v>8.6206896551724102E-2</v>
      </c>
      <c r="M4795" s="150">
        <v>4.5176837833619601E-2</v>
      </c>
      <c r="N4795" s="150">
        <v>7.0558984730109797E-2</v>
      </c>
      <c r="O4795" s="150">
        <v>9.5666131621187797E-2</v>
      </c>
      <c r="P4795" s="150">
        <v>6.5768121168409702E-2</v>
      </c>
      <c r="Q4795" s="150">
        <v>5.4696288943230698E-2</v>
      </c>
      <c r="R4795" s="150">
        <v>4.1179531098066102E-2</v>
      </c>
      <c r="S4795" s="150">
        <v>5.94353640416048E-2</v>
      </c>
      <c r="T4795" s="150">
        <v>4.9382716049382699E-2</v>
      </c>
      <c r="U4795" s="150">
        <v>3.7706740324047597E-2</v>
      </c>
      <c r="V4795" s="150">
        <v>5.8737151248164497E-2</v>
      </c>
      <c r="W4795" s="150">
        <v>5.2553663952627602E-2</v>
      </c>
      <c r="X4795" s="150">
        <v>4.24379701928786E-2</v>
      </c>
      <c r="Y4795" s="150">
        <v>4.1490741426916701E-2</v>
      </c>
      <c r="Z4795" s="150">
        <v>5.3811659192825101E-2</v>
      </c>
      <c r="AA4795" s="150">
        <v>0.06</v>
      </c>
      <c r="AB4795" s="150">
        <v>7.0731707317073095E-2</v>
      </c>
      <c r="AC4795" s="150">
        <v>6.4536322802830906E-2</v>
      </c>
      <c r="AD4795" s="150">
        <v>6.0672788017258401E-2</v>
      </c>
      <c r="AE4795" s="150">
        <v>9.4495260269416306E-2</v>
      </c>
      <c r="AF4795" s="150">
        <v>5.3403755868544601E-2</v>
      </c>
      <c r="AG4795" s="150">
        <v>3.65171744836243E-2</v>
      </c>
      <c r="AH4795" s="150">
        <v>4.4360902255639101E-2</v>
      </c>
      <c r="AI4795" s="150">
        <v>5.42666142351554E-2</v>
      </c>
      <c r="AJ4795" s="150">
        <v>5.3680620820899597E-2</v>
      </c>
      <c r="AK4795" s="150">
        <v>5.00000000000001E-2</v>
      </c>
      <c r="AL4795" s="150">
        <v>5.7341817766427994E-2</v>
      </c>
      <c r="AM4795" s="150">
        <v>5.7172343134880066E-2</v>
      </c>
      <c r="AN4795" s="150">
        <v>5.7581916451454163E-2</v>
      </c>
      <c r="AO4795" s="5" t="s">
        <v>6792</v>
      </c>
    </row>
    <row r="4796" spans="1:41" ht="14.25" x14ac:dyDescent="0.45">
      <c r="A4796" s="150">
        <v>2021</v>
      </c>
      <c r="B4796" s="5" t="s">
        <v>4980</v>
      </c>
      <c r="C4796" s="5" t="s">
        <v>269</v>
      </c>
      <c r="D4796" s="5" t="s">
        <v>82</v>
      </c>
      <c r="E4796" s="5" t="s">
        <v>98</v>
      </c>
      <c r="F4796" s="5" t="s">
        <v>34</v>
      </c>
      <c r="G4796" s="5" t="s">
        <v>83</v>
      </c>
      <c r="H4796" s="5" t="s">
        <v>101</v>
      </c>
      <c r="I4796" s="150">
        <v>1.7837547650326298E-2</v>
      </c>
      <c r="J4796" s="150">
        <v>6.2004898762699802E-2</v>
      </c>
      <c r="K4796" s="150">
        <v>6.5176908752327706E-2</v>
      </c>
      <c r="L4796" s="150">
        <v>7.9646017699115002E-2</v>
      </c>
      <c r="M4796" s="150">
        <v>4.5000000000000102E-2</v>
      </c>
      <c r="N4796" s="150">
        <v>6.6416602822218396E-2</v>
      </c>
      <c r="O4796" s="150">
        <v>9.5666131621187797E-2</v>
      </c>
      <c r="P4796" s="150">
        <v>6.5955359628770305E-2</v>
      </c>
      <c r="Q4796" s="150">
        <v>5.2044020973367897E-2</v>
      </c>
      <c r="R4796" s="150">
        <v>4.6793760831889103E-2</v>
      </c>
      <c r="S4796" s="150">
        <v>5.5E-2</v>
      </c>
      <c r="T4796" s="150">
        <v>4.3632673769659999E-2</v>
      </c>
      <c r="U4796" s="150">
        <v>3.8291369332559E-2</v>
      </c>
      <c r="V4796" s="150">
        <v>7.8488372093023298E-2</v>
      </c>
      <c r="W4796" s="150">
        <v>5.28005708169818E-2</v>
      </c>
      <c r="X4796" s="150">
        <v>4.24379701928786E-2</v>
      </c>
      <c r="Y4796" s="150">
        <v>5.2767184272346397E-2</v>
      </c>
      <c r="Z4796" s="150">
        <v>4.9891540130151797E-2</v>
      </c>
      <c r="AA4796" s="150">
        <v>0.06</v>
      </c>
      <c r="AB4796" s="150">
        <v>1</v>
      </c>
      <c r="AC4796" s="150">
        <v>6.8459657701711502E-2</v>
      </c>
      <c r="AD4796" s="150">
        <v>6.3578776289132596E-2</v>
      </c>
      <c r="AE4796" s="150">
        <v>8.8888888888888906E-2</v>
      </c>
      <c r="AF4796" s="150">
        <v>4.9760191846522799E-2</v>
      </c>
      <c r="AG4796" s="150">
        <v>3.71768474033402E-2</v>
      </c>
      <c r="AH4796" s="150">
        <v>4.7049441786283903E-2</v>
      </c>
      <c r="AI4796" s="150">
        <v>5.9701492537313501E-2</v>
      </c>
      <c r="AJ4796" s="150">
        <v>0.05</v>
      </c>
      <c r="AK4796" s="150">
        <v>5.00000000000001E-2</v>
      </c>
      <c r="AL4796" s="150">
        <v>8.9119523763656616E-2</v>
      </c>
      <c r="AM4796" s="150">
        <v>5.6730717420578003E-2</v>
      </c>
      <c r="AN4796" s="150">
        <v>0.13500364124774933</v>
      </c>
      <c r="AO4796" s="5" t="s">
        <v>5840</v>
      </c>
    </row>
    <row r="4797" spans="1:41" ht="14.25" x14ac:dyDescent="0.45">
      <c r="A4797" s="150">
        <v>2021</v>
      </c>
      <c r="B4797" s="5" t="s">
        <v>4024</v>
      </c>
      <c r="C4797" s="5" t="s">
        <v>269</v>
      </c>
      <c r="D4797" s="5" t="s">
        <v>82</v>
      </c>
      <c r="E4797" s="5" t="s">
        <v>98</v>
      </c>
      <c r="F4797" s="5" t="s">
        <v>34</v>
      </c>
      <c r="G4797" s="5" t="s">
        <v>83</v>
      </c>
      <c r="H4797" s="5" t="s">
        <v>101</v>
      </c>
      <c r="I4797" s="150">
        <v>1.8004914939824299E-2</v>
      </c>
      <c r="J4797" s="150">
        <v>0.06</v>
      </c>
      <c r="K4797" s="150">
        <v>6.5298507462686603E-2</v>
      </c>
      <c r="L4797" s="150">
        <v>7.9999999999999905E-2</v>
      </c>
      <c r="M4797" s="150">
        <v>4.3999999999999997E-2</v>
      </c>
      <c r="N4797" s="150">
        <v>7.2066161842254006E-2</v>
      </c>
      <c r="O4797" s="150">
        <v>9.5087163232963595E-2</v>
      </c>
      <c r="P4797" s="150">
        <v>6.7000000000000004E-2</v>
      </c>
      <c r="Q4797" s="150">
        <v>5.2039186395943599E-2</v>
      </c>
      <c r="R4797" s="150">
        <v>4.6875E-2</v>
      </c>
      <c r="S4797" s="150">
        <v>5.4678435834627899E-2</v>
      </c>
      <c r="T4797" s="150">
        <v>4.9797775530839299E-2</v>
      </c>
      <c r="U4797" s="150">
        <v>3.8476330461584302E-2</v>
      </c>
      <c r="V4797" s="150">
        <v>6.7495534757488804E-2</v>
      </c>
      <c r="W4797" s="150">
        <v>6.3122923588039906E-2</v>
      </c>
      <c r="X4797" s="150">
        <v>4.24379701928786E-2</v>
      </c>
      <c r="Y4797" s="150">
        <v>4.3633125556544999E-2</v>
      </c>
      <c r="Z4797" s="150">
        <v>5.0328227571115998E-2</v>
      </c>
      <c r="AA4797" s="150">
        <v>5.80000000000001E-2</v>
      </c>
      <c r="AB4797" s="150">
        <v>1</v>
      </c>
      <c r="AC4797" s="150">
        <v>7.3946070593366303E-2</v>
      </c>
      <c r="AD4797" s="150">
        <v>1.20087660433295E-2</v>
      </c>
      <c r="AE4797" s="150">
        <v>9.2178770949720698E-2</v>
      </c>
      <c r="AF4797" s="150">
        <v>4.5949214026602202E-2</v>
      </c>
      <c r="AG4797" s="150">
        <v>3.8762364849321398E-2</v>
      </c>
      <c r="AH4797" s="150">
        <v>4.7269763651181698E-2</v>
      </c>
      <c r="AI4797" s="150">
        <v>5.9701492537313501E-2</v>
      </c>
      <c r="AJ4797" s="150">
        <v>0.05</v>
      </c>
      <c r="AK4797" s="150">
        <v>5.00000000000001E-2</v>
      </c>
      <c r="AL4797" s="150">
        <v>8.752267062664032E-2</v>
      </c>
      <c r="AM4797" s="150">
        <v>5.616205558180809E-2</v>
      </c>
      <c r="AN4797" s="150">
        <v>0.13195022940635681</v>
      </c>
      <c r="AO4797" s="5" t="s">
        <v>4539</v>
      </c>
    </row>
    <row r="4798" spans="1:41" ht="14.25" x14ac:dyDescent="0.45">
      <c r="A4798" s="150">
        <v>2021</v>
      </c>
      <c r="B4798" s="5" t="s">
        <v>582</v>
      </c>
      <c r="C4798" s="5" t="s">
        <v>269</v>
      </c>
      <c r="D4798" s="5" t="s">
        <v>82</v>
      </c>
      <c r="E4798" s="5" t="s">
        <v>98</v>
      </c>
      <c r="F4798" s="5" t="s">
        <v>34</v>
      </c>
      <c r="G4798" s="5" t="s">
        <v>83</v>
      </c>
      <c r="H4798" s="5" t="s">
        <v>101</v>
      </c>
      <c r="I4798" s="150">
        <v>3.5797936634096202E-2</v>
      </c>
      <c r="J4798" s="150">
        <v>5.7000000000000002E-2</v>
      </c>
      <c r="K4798" s="150">
        <v>6.3157894736842093E-2</v>
      </c>
      <c r="L4798" s="150">
        <v>7.9999999999999905E-2</v>
      </c>
      <c r="M4798" s="150">
        <v>4.0777180704590403E-2</v>
      </c>
      <c r="N4798" s="150">
        <v>7.9676136165503494E-2</v>
      </c>
      <c r="O4798" s="150">
        <v>9.4816687737041896E-2</v>
      </c>
      <c r="P4798" s="150">
        <v>6.6964285714285698E-2</v>
      </c>
      <c r="Q4798" s="150">
        <v>5.1470588235294101E-2</v>
      </c>
      <c r="R4798" s="150">
        <v>4.7004608294930902E-2</v>
      </c>
      <c r="S4798" s="150">
        <v>5.5000000000000097E-2</v>
      </c>
      <c r="T4798" s="150">
        <v>1</v>
      </c>
      <c r="U4798" s="150">
        <v>3.8394099556503997E-2</v>
      </c>
      <c r="V4798" s="150">
        <v>6.4560024191109705E-2</v>
      </c>
      <c r="W4798" s="150">
        <v>6.3122923588039906E-2</v>
      </c>
      <c r="X4798" s="150">
        <v>4.0142729705620002E-2</v>
      </c>
      <c r="Y4798" s="150">
        <v>4.1000000000000002E-2</v>
      </c>
      <c r="Z4798" s="150">
        <v>4.9073431385584801E-2</v>
      </c>
      <c r="AA4798" s="150">
        <v>0.06</v>
      </c>
      <c r="AB4798" s="150">
        <v>1</v>
      </c>
      <c r="AC4798" s="150">
        <v>9.1799288475010093E-2</v>
      </c>
      <c r="AD4798" s="150">
        <v>6.3170798928944505E-2</v>
      </c>
      <c r="AE4798" s="150">
        <v>9.2736266050197996E-2</v>
      </c>
      <c r="AF4798" s="150">
        <v>5.5E-2</v>
      </c>
      <c r="AG4798" s="150">
        <v>4.0665139375598701E-2</v>
      </c>
      <c r="AH4798" s="150">
        <v>4.7324770154544199E-2</v>
      </c>
      <c r="AI4798" s="150">
        <v>6.0606060606060601E-2</v>
      </c>
      <c r="AJ4798" s="150">
        <v>4.76190476190477E-2</v>
      </c>
      <c r="AK4798" s="150">
        <v>5.00000000000001E-2</v>
      </c>
      <c r="AL4798" s="150">
        <v>0.12334068119525909</v>
      </c>
      <c r="AM4798" s="150">
        <v>5.8750636875629425E-2</v>
      </c>
      <c r="AN4798" s="150">
        <v>0.2148432582616806</v>
      </c>
      <c r="AO4798" s="5" t="s">
        <v>1112</v>
      </c>
    </row>
    <row r="4799" spans="1:41" ht="14.25" x14ac:dyDescent="0.45">
      <c r="A4799" s="150">
        <v>2021</v>
      </c>
      <c r="B4799" s="5" t="s">
        <v>7352</v>
      </c>
      <c r="C4799" s="5" t="s">
        <v>269</v>
      </c>
      <c r="D4799" s="5" t="s">
        <v>82</v>
      </c>
      <c r="E4799" s="5" t="s">
        <v>98</v>
      </c>
      <c r="F4799" s="5" t="s">
        <v>102</v>
      </c>
      <c r="G4799" s="5" t="s">
        <v>83</v>
      </c>
      <c r="H4799" s="5" t="s">
        <v>100</v>
      </c>
      <c r="I4799" s="150">
        <v>823.72805575508653</v>
      </c>
      <c r="J4799" s="150">
        <v>1348.7567181133779</v>
      </c>
      <c r="K4799" s="150">
        <v>49.5</v>
      </c>
      <c r="L4799" s="150">
        <v>106</v>
      </c>
      <c r="M4799" s="150">
        <v>611</v>
      </c>
      <c r="N4799" s="150">
        <v>576.2534294673319</v>
      </c>
      <c r="O4799" s="150">
        <v>281.7</v>
      </c>
      <c r="P4799" s="150">
        <v>428.4</v>
      </c>
      <c r="Q4799" s="150">
        <v>250.22852581308749</v>
      </c>
      <c r="R4799" s="150">
        <v>545.65524219655242</v>
      </c>
      <c r="S4799" s="150">
        <v>627.26354117365406</v>
      </c>
      <c r="T4799" s="150">
        <v>396.75</v>
      </c>
      <c r="U4799" s="150">
        <v>140.22900000000001</v>
      </c>
      <c r="V4799" s="150">
        <v>625.80999999999995</v>
      </c>
      <c r="W4799" s="150">
        <v>267.44400000000002</v>
      </c>
      <c r="X4799" s="150">
        <v>1121.8422296968331</v>
      </c>
      <c r="Y4799" s="150">
        <v>3211.9797052822528</v>
      </c>
      <c r="Z4799" s="150">
        <v>413.12499999999989</v>
      </c>
      <c r="AA4799" s="150">
        <v>4924.8303999999989</v>
      </c>
      <c r="AB4799" s="150">
        <v>76.2</v>
      </c>
      <c r="AC4799" s="150">
        <v>393.89248654019781</v>
      </c>
      <c r="AD4799" s="150">
        <v>745</v>
      </c>
      <c r="AE4799" s="150">
        <v>319</v>
      </c>
      <c r="AF4799" s="150">
        <v>1610</v>
      </c>
      <c r="AG4799" s="150">
        <v>8449.9159546654409</v>
      </c>
      <c r="AH4799" s="150">
        <v>1263.2</v>
      </c>
      <c r="AI4799" s="150">
        <v>467</v>
      </c>
      <c r="AJ4799" s="150">
        <v>2277.5225183468651</v>
      </c>
      <c r="AK4799" s="150">
        <v>245.46796446497939</v>
      </c>
      <c r="AL4799" s="150">
        <v>32597.6953125</v>
      </c>
      <c r="AM4799" s="150">
        <v>26445.328125</v>
      </c>
      <c r="AN4799" s="150">
        <v>6152.36767578125</v>
      </c>
      <c r="AO4799" s="5" t="s">
        <v>7714</v>
      </c>
    </row>
    <row r="4800" spans="1:41" ht="14.25" x14ac:dyDescent="0.45">
      <c r="A4800" s="150">
        <v>2021</v>
      </c>
      <c r="B4800" s="5" t="s">
        <v>4980</v>
      </c>
      <c r="C4800" s="5" t="s">
        <v>269</v>
      </c>
      <c r="D4800" s="5" t="s">
        <v>82</v>
      </c>
      <c r="E4800" s="5" t="s">
        <v>98</v>
      </c>
      <c r="F4800" s="5" t="s">
        <v>102</v>
      </c>
      <c r="G4800" s="5" t="s">
        <v>83</v>
      </c>
      <c r="H4800" s="5" t="s">
        <v>100</v>
      </c>
      <c r="I4800" s="150">
        <v>897.99867789694133</v>
      </c>
      <c r="J4800" s="150">
        <v>1369.472847806458</v>
      </c>
      <c r="K4800" s="150">
        <v>50.2</v>
      </c>
      <c r="L4800" s="150">
        <v>104</v>
      </c>
      <c r="M4800" s="150">
        <v>604.38631493199193</v>
      </c>
      <c r="N4800" s="150">
        <v>610.48648775768208</v>
      </c>
      <c r="O4800" s="150">
        <v>281.7</v>
      </c>
      <c r="P4800" s="150">
        <v>402.57324</v>
      </c>
      <c r="Q4800" s="150">
        <v>261.77135857966039</v>
      </c>
      <c r="R4800" s="150">
        <v>550</v>
      </c>
      <c r="S4800" s="150">
        <v>633.34100977652452</v>
      </c>
      <c r="T4800" s="150">
        <v>377</v>
      </c>
      <c r="U4800" s="150">
        <v>136.08109342719999</v>
      </c>
      <c r="V4800" s="150">
        <v>634</v>
      </c>
      <c r="W4800" s="150">
        <v>265.5</v>
      </c>
      <c r="X4800" s="150">
        <v>1136.553768</v>
      </c>
      <c r="Y4800" s="150">
        <v>3254.7857909090908</v>
      </c>
      <c r="Z4800" s="150">
        <v>438</v>
      </c>
      <c r="AA4800" s="150">
        <v>4947.646027404081</v>
      </c>
      <c r="AB4800" s="150"/>
      <c r="AC4800" s="150">
        <v>421.26295954700242</v>
      </c>
      <c r="AD4800" s="150">
        <v>727.21799999999985</v>
      </c>
      <c r="AE4800" s="150">
        <v>410</v>
      </c>
      <c r="AF4800" s="150">
        <v>1585</v>
      </c>
      <c r="AG4800" s="150">
        <v>8417</v>
      </c>
      <c r="AH4800" s="150">
        <v>1195</v>
      </c>
      <c r="AI4800" s="150">
        <v>401.19542213624982</v>
      </c>
      <c r="AJ4800" s="150">
        <v>2297.3214208499999</v>
      </c>
      <c r="AK4800" s="150">
        <v>243.3844380959485</v>
      </c>
      <c r="AL4800" s="150">
        <v>32652.880859375</v>
      </c>
      <c r="AM4800" s="150">
        <v>26737.400390625</v>
      </c>
      <c r="AN4800" s="150">
        <v>5915.47900390625</v>
      </c>
      <c r="AO4800" s="5" t="s">
        <v>5841</v>
      </c>
    </row>
    <row r="4801" spans="1:41" ht="14.25" x14ac:dyDescent="0.45">
      <c r="A4801" s="150">
        <v>2021</v>
      </c>
      <c r="B4801" s="5" t="s">
        <v>582</v>
      </c>
      <c r="C4801" s="5" t="s">
        <v>269</v>
      </c>
      <c r="D4801" s="5" t="s">
        <v>82</v>
      </c>
      <c r="E4801" s="5" t="s">
        <v>98</v>
      </c>
      <c r="F4801" s="5" t="s">
        <v>102</v>
      </c>
      <c r="G4801" s="5" t="s">
        <v>83</v>
      </c>
      <c r="H4801" s="5" t="s">
        <v>100</v>
      </c>
      <c r="I4801" s="150">
        <v>882.24641750285525</v>
      </c>
      <c r="J4801" s="150">
        <v>1318.5285721691221</v>
      </c>
      <c r="K4801" s="150">
        <v>53.4</v>
      </c>
      <c r="L4801" s="150">
        <v>103.96</v>
      </c>
      <c r="M4801" s="150">
        <v>613.68085670058633</v>
      </c>
      <c r="N4801" s="150">
        <v>694.17866991529002</v>
      </c>
      <c r="O4801" s="150">
        <v>286.39999999999998</v>
      </c>
      <c r="P4801" s="150">
        <v>418</v>
      </c>
      <c r="Q4801" s="150">
        <v>261.24116536291581</v>
      </c>
      <c r="R4801" s="150">
        <v>517</v>
      </c>
      <c r="S4801" s="150">
        <v>708.73088097831533</v>
      </c>
      <c r="T4801" s="150"/>
      <c r="U4801" s="150">
        <v>132.08195137499999</v>
      </c>
      <c r="V4801" s="150">
        <v>618.70000000000005</v>
      </c>
      <c r="W4801" s="150">
        <v>282</v>
      </c>
      <c r="X4801" s="150">
        <v>1076</v>
      </c>
      <c r="Y4801" s="150">
        <v>3314.798544683314</v>
      </c>
      <c r="Z4801" s="150">
        <v>450.7409221183313</v>
      </c>
      <c r="AA4801" s="150">
        <v>5164.3304500460581</v>
      </c>
      <c r="AB4801" s="150"/>
      <c r="AC4801" s="150">
        <v>363.50358284415751</v>
      </c>
      <c r="AD4801" s="150">
        <v>737</v>
      </c>
      <c r="AE4801" s="150">
        <v>343.39932330000011</v>
      </c>
      <c r="AF4801" s="150">
        <v>1959.4193657782059</v>
      </c>
      <c r="AG4801" s="150">
        <v>8471.4158536278501</v>
      </c>
      <c r="AH4801" s="150">
        <v>1169.197162392999</v>
      </c>
      <c r="AI4801" s="150">
        <v>400.74964944498731</v>
      </c>
      <c r="AJ4801" s="150">
        <v>2360.5089333062169</v>
      </c>
      <c r="AK4801" s="150">
        <v>275.86893445658097</v>
      </c>
      <c r="AL4801" s="150">
        <v>32977.08203125</v>
      </c>
      <c r="AM4801" s="150">
        <v>27374.0546875</v>
      </c>
      <c r="AN4801" s="150">
        <v>5603.02783203125</v>
      </c>
      <c r="AO4801" s="5" t="s">
        <v>1113</v>
      </c>
    </row>
    <row r="4802" spans="1:41" ht="14.25" x14ac:dyDescent="0.45">
      <c r="A4802" s="150">
        <v>2021</v>
      </c>
      <c r="B4802" s="5" t="s">
        <v>6344</v>
      </c>
      <c r="C4802" s="5" t="s">
        <v>269</v>
      </c>
      <c r="D4802" s="5" t="s">
        <v>82</v>
      </c>
      <c r="E4802" s="5" t="s">
        <v>98</v>
      </c>
      <c r="F4802" s="5" t="s">
        <v>102</v>
      </c>
      <c r="G4802" s="5" t="s">
        <v>83</v>
      </c>
      <c r="H4802" s="5" t="s">
        <v>100</v>
      </c>
      <c r="I4802" s="150">
        <v>807</v>
      </c>
      <c r="J4802" s="150">
        <v>1360.0149478402329</v>
      </c>
      <c r="K4802" s="150">
        <v>50.7</v>
      </c>
      <c r="L4802" s="150">
        <v>106</v>
      </c>
      <c r="M4802" s="150">
        <v>611.75519999999995</v>
      </c>
      <c r="N4802" s="150">
        <v>577.19216489275448</v>
      </c>
      <c r="O4802" s="150">
        <v>281.7</v>
      </c>
      <c r="P4802" s="150">
        <v>414.5</v>
      </c>
      <c r="Q4802" s="150">
        <v>248.40966046249989</v>
      </c>
      <c r="R4802" s="150">
        <v>548.60438020337097</v>
      </c>
      <c r="S4802" s="150">
        <v>633</v>
      </c>
      <c r="T4802" s="150">
        <v>385</v>
      </c>
      <c r="U4802" s="150">
        <v>142.83799999999999</v>
      </c>
      <c r="V4802" s="150">
        <v>641</v>
      </c>
      <c r="W4802" s="150">
        <v>256</v>
      </c>
      <c r="X4802" s="150">
        <v>1136.553768</v>
      </c>
      <c r="Y4802" s="150">
        <v>3247.7579798743282</v>
      </c>
      <c r="Z4802" s="150">
        <v>422</v>
      </c>
      <c r="AA4802" s="150">
        <v>4973.0021925640112</v>
      </c>
      <c r="AB4802" s="150">
        <v>76.2</v>
      </c>
      <c r="AC4802" s="150">
        <v>421.53865042318398</v>
      </c>
      <c r="AD4802" s="150">
        <v>761.97902039999997</v>
      </c>
      <c r="AE4802" s="150">
        <v>388.91428571428571</v>
      </c>
      <c r="AF4802" s="150">
        <v>1613</v>
      </c>
      <c r="AG4802" s="150">
        <v>8443</v>
      </c>
      <c r="AH4802" s="150">
        <v>1271</v>
      </c>
      <c r="AI4802" s="150">
        <v>481</v>
      </c>
      <c r="AJ4802" s="150">
        <v>2297.3214208499999</v>
      </c>
      <c r="AK4802" s="150">
        <v>241.2215448142901</v>
      </c>
      <c r="AL4802" s="150">
        <v>32838.203125</v>
      </c>
      <c r="AM4802" s="150">
        <v>26652.09375</v>
      </c>
      <c r="AN4802" s="150">
        <v>6186.10986328125</v>
      </c>
      <c r="AO4802" s="5" t="s">
        <v>6793</v>
      </c>
    </row>
    <row r="4803" spans="1:41" ht="14.25" x14ac:dyDescent="0.45">
      <c r="A4803" s="150">
        <v>2021</v>
      </c>
      <c r="B4803" s="5" t="s">
        <v>4024</v>
      </c>
      <c r="C4803" s="5" t="s">
        <v>269</v>
      </c>
      <c r="D4803" s="5" t="s">
        <v>82</v>
      </c>
      <c r="E4803" s="5" t="s">
        <v>98</v>
      </c>
      <c r="F4803" s="5" t="s">
        <v>102</v>
      </c>
      <c r="G4803" s="5" t="s">
        <v>83</v>
      </c>
      <c r="H4803" s="5" t="s">
        <v>100</v>
      </c>
      <c r="I4803" s="150">
        <v>897.99867789694133</v>
      </c>
      <c r="J4803" s="150">
        <v>1303.008753382366</v>
      </c>
      <c r="K4803" s="150">
        <v>50.1</v>
      </c>
      <c r="L4803" s="150">
        <v>103.04</v>
      </c>
      <c r="M4803" s="150">
        <v>592.72</v>
      </c>
      <c r="N4803" s="150">
        <v>597.59722588462364</v>
      </c>
      <c r="O4803" s="150">
        <v>285.5</v>
      </c>
      <c r="P4803" s="150">
        <v>421</v>
      </c>
      <c r="Q4803" s="150">
        <v>262.45150551901799</v>
      </c>
      <c r="R4803" s="150">
        <v>610</v>
      </c>
      <c r="S4803" s="150">
        <v>642.30753860951199</v>
      </c>
      <c r="T4803" s="150">
        <v>375.9</v>
      </c>
      <c r="U4803" s="150">
        <v>134.99244467978241</v>
      </c>
      <c r="V4803" s="150">
        <v>615.64654502017856</v>
      </c>
      <c r="W4803" s="150">
        <v>282</v>
      </c>
      <c r="X4803" s="150">
        <v>1136.553768</v>
      </c>
      <c r="Y4803" s="150">
        <v>3222</v>
      </c>
      <c r="Z4803" s="150">
        <v>434</v>
      </c>
      <c r="AA4803" s="150">
        <v>4928.3421515799928</v>
      </c>
      <c r="AB4803" s="150"/>
      <c r="AC4803" s="150">
        <v>429.21889686406632</v>
      </c>
      <c r="AD4803" s="150">
        <v>734</v>
      </c>
      <c r="AE4803" s="150">
        <v>325</v>
      </c>
      <c r="AF4803" s="150">
        <v>1578</v>
      </c>
      <c r="AG4803" s="150">
        <v>8357</v>
      </c>
      <c r="AH4803" s="150">
        <v>1169</v>
      </c>
      <c r="AI4803" s="150">
        <v>401.19542213624982</v>
      </c>
      <c r="AJ4803" s="150">
        <v>2297.3214208499999</v>
      </c>
      <c r="AK4803" s="150">
        <v>252.149509180113</v>
      </c>
      <c r="AL4803" s="150">
        <v>32438.046875</v>
      </c>
      <c r="AM4803" s="150">
        <v>26516.6171875</v>
      </c>
      <c r="AN4803" s="150">
        <v>5921.42578125</v>
      </c>
      <c r="AO4803" s="5" t="s">
        <v>4540</v>
      </c>
    </row>
    <row r="4804" spans="1:41" ht="14.25" x14ac:dyDescent="0.45">
      <c r="A4804" s="150">
        <v>2021</v>
      </c>
      <c r="B4804" s="5" t="s">
        <v>7352</v>
      </c>
      <c r="C4804" s="5" t="s">
        <v>269</v>
      </c>
      <c r="D4804" s="5" t="s">
        <v>82</v>
      </c>
      <c r="E4804" s="5" t="s">
        <v>103</v>
      </c>
      <c r="F4804" s="5" t="s">
        <v>104</v>
      </c>
      <c r="G4804" s="5" t="s">
        <v>83</v>
      </c>
      <c r="H4804" s="5" t="s">
        <v>105</v>
      </c>
      <c r="I4804" s="150">
        <v>142.6226918133882</v>
      </c>
      <c r="J4804" s="150">
        <v>229.13349722000001</v>
      </c>
      <c r="K4804" s="150">
        <v>7</v>
      </c>
      <c r="L4804" s="150">
        <v>21.06</v>
      </c>
      <c r="M4804" s="150">
        <v>136.93220621058589</v>
      </c>
      <c r="N4804" s="150">
        <v>181.2328394880403</v>
      </c>
      <c r="O4804" s="150">
        <v>59</v>
      </c>
      <c r="P4804" s="150">
        <v>75</v>
      </c>
      <c r="Q4804" s="150">
        <v>61.897199999999998</v>
      </c>
      <c r="R4804" s="150">
        <v>69.289372503367929</v>
      </c>
      <c r="S4804" s="150">
        <v>114.6914092715232</v>
      </c>
      <c r="T4804" s="150">
        <v>74.3</v>
      </c>
      <c r="U4804" s="150">
        <v>33.299999999999997</v>
      </c>
      <c r="V4804" s="150">
        <v>124.57</v>
      </c>
      <c r="W4804" s="150">
        <v>64.260000000000005</v>
      </c>
      <c r="X4804" s="150">
        <v>183.03001757480021</v>
      </c>
      <c r="Y4804" s="150">
        <v>617.59444556009782</v>
      </c>
      <c r="Z4804" s="150">
        <v>58</v>
      </c>
      <c r="AA4804" s="150">
        <v>774.65655471289278</v>
      </c>
      <c r="AB4804" s="150">
        <v>16</v>
      </c>
      <c r="AC4804" s="150">
        <v>66.126400024460906</v>
      </c>
      <c r="AD4804" s="150">
        <v>128.37484799999999</v>
      </c>
      <c r="AE4804" s="150">
        <v>46</v>
      </c>
      <c r="AF4804" s="150">
        <v>290</v>
      </c>
      <c r="AG4804" s="150">
        <v>1876</v>
      </c>
      <c r="AH4804" s="150">
        <v>226.5</v>
      </c>
      <c r="AI4804" s="150">
        <v>89.11586080782773</v>
      </c>
      <c r="AJ4804" s="150">
        <v>498.80309138698658</v>
      </c>
      <c r="AK4804" s="150">
        <v>24.735289283482821</v>
      </c>
      <c r="AL4804" s="150">
        <v>6289.2255859375</v>
      </c>
      <c r="AM4804" s="150">
        <v>5165.28662109375</v>
      </c>
      <c r="AN4804" s="150">
        <v>1123.9395751953125</v>
      </c>
      <c r="AO4804" s="5" t="s">
        <v>7715</v>
      </c>
    </row>
    <row r="4805" spans="1:41" ht="14.25" x14ac:dyDescent="0.45">
      <c r="A4805" s="150">
        <v>2021</v>
      </c>
      <c r="B4805" s="5" t="s">
        <v>4024</v>
      </c>
      <c r="C4805" s="5" t="s">
        <v>269</v>
      </c>
      <c r="D4805" s="5" t="s">
        <v>82</v>
      </c>
      <c r="E4805" s="5" t="s">
        <v>103</v>
      </c>
      <c r="F4805" s="5" t="s">
        <v>104</v>
      </c>
      <c r="G4805" s="5" t="s">
        <v>83</v>
      </c>
      <c r="H4805" s="5" t="s">
        <v>105</v>
      </c>
      <c r="I4805" s="150">
        <v>148.8954382772223</v>
      </c>
      <c r="J4805" s="150">
        <v>243.62923627050441</v>
      </c>
      <c r="K4805" s="150">
        <v>6.5</v>
      </c>
      <c r="L4805" s="150">
        <v>21.63</v>
      </c>
      <c r="M4805" s="150">
        <v>140.26610575257891</v>
      </c>
      <c r="N4805" s="150">
        <v>182.3572823765482</v>
      </c>
      <c r="O4805" s="150">
        <v>61</v>
      </c>
      <c r="P4805" s="150">
        <v>105</v>
      </c>
      <c r="Q4805" s="150">
        <v>59.970547053152082</v>
      </c>
      <c r="R4805" s="150">
        <v>80.308357825851587</v>
      </c>
      <c r="S4805" s="150">
        <v>110.506</v>
      </c>
      <c r="T4805" s="150">
        <v>71</v>
      </c>
      <c r="U4805" s="150">
        <v>34</v>
      </c>
      <c r="V4805" s="150">
        <v>132.6145750344001</v>
      </c>
      <c r="W4805" s="150">
        <v>63</v>
      </c>
      <c r="X4805" s="150">
        <v>175.13658699126171</v>
      </c>
      <c r="Y4805" s="150">
        <v>646</v>
      </c>
      <c r="Z4805" s="150">
        <v>59</v>
      </c>
      <c r="AA4805" s="150">
        <v>788.37594889887737</v>
      </c>
      <c r="AB4805" s="150">
        <v>14</v>
      </c>
      <c r="AC4805" s="150">
        <v>71.949025614797691</v>
      </c>
      <c r="AD4805" s="150">
        <v>82.512810147236067</v>
      </c>
      <c r="AE4805" s="150">
        <v>19</v>
      </c>
      <c r="AF4805" s="150">
        <v>322</v>
      </c>
      <c r="AG4805" s="150">
        <v>1871</v>
      </c>
      <c r="AH4805" s="150">
        <v>279.20999999999998</v>
      </c>
      <c r="AI4805" s="150">
        <v>78.471521410945613</v>
      </c>
      <c r="AJ4805" s="150">
        <v>524</v>
      </c>
      <c r="AK4805" s="150">
        <v>19.502720293443382</v>
      </c>
      <c r="AL4805" s="150">
        <v>6410.83642578125</v>
      </c>
      <c r="AM4805" s="150">
        <v>5309.73046875</v>
      </c>
      <c r="AN4805" s="150">
        <v>1101.105712890625</v>
      </c>
      <c r="AO4805" s="5" t="s">
        <v>4541</v>
      </c>
    </row>
    <row r="4806" spans="1:41" ht="14.25" x14ac:dyDescent="0.45">
      <c r="A4806" s="150">
        <v>2021</v>
      </c>
      <c r="B4806" s="5" t="s">
        <v>582</v>
      </c>
      <c r="C4806" s="5" t="s">
        <v>269</v>
      </c>
      <c r="D4806" s="5" t="s">
        <v>82</v>
      </c>
      <c r="E4806" s="5" t="s">
        <v>103</v>
      </c>
      <c r="F4806" s="5" t="s">
        <v>104</v>
      </c>
      <c r="G4806" s="5" t="s">
        <v>83</v>
      </c>
      <c r="H4806" s="5" t="s">
        <v>105</v>
      </c>
      <c r="I4806" s="150">
        <v>149.1336</v>
      </c>
      <c r="J4806" s="150">
        <v>229.42859451327249</v>
      </c>
      <c r="K4806" s="150">
        <v>6.6</v>
      </c>
      <c r="L4806" s="150">
        <v>22</v>
      </c>
      <c r="M4806" s="150">
        <v>146.185</v>
      </c>
      <c r="N4806" s="150">
        <v>189.34194006818331</v>
      </c>
      <c r="O4806" s="150">
        <v>62</v>
      </c>
      <c r="P4806" s="150">
        <v>103</v>
      </c>
      <c r="Q4806" s="150">
        <v>68.067634223606404</v>
      </c>
      <c r="R4806" s="150">
        <v>84.933750060025645</v>
      </c>
      <c r="S4806" s="150">
        <v>117.25</v>
      </c>
      <c r="T4806" s="150">
        <v>69</v>
      </c>
      <c r="U4806" s="150">
        <v>33.299999999999997</v>
      </c>
      <c r="V4806" s="150">
        <v>130.69999999999999</v>
      </c>
      <c r="W4806" s="150">
        <v>63</v>
      </c>
      <c r="X4806" s="150">
        <v>184.7</v>
      </c>
      <c r="Y4806" s="150">
        <v>654</v>
      </c>
      <c r="Z4806" s="150">
        <v>65.620449486874975</v>
      </c>
      <c r="AA4806" s="150">
        <v>827.03520833265293</v>
      </c>
      <c r="AB4806" s="150">
        <v>13.930139860069991</v>
      </c>
      <c r="AC4806" s="150">
        <v>59.862545340435638</v>
      </c>
      <c r="AD4806" s="150">
        <v>85.171362774048106</v>
      </c>
      <c r="AE4806" s="150">
        <v>46</v>
      </c>
      <c r="AF4806" s="150">
        <v>319.17534491339319</v>
      </c>
      <c r="AG4806" s="150">
        <v>1851</v>
      </c>
      <c r="AH4806" s="150">
        <v>259</v>
      </c>
      <c r="AI4806" s="150">
        <v>78.471521410945613</v>
      </c>
      <c r="AJ4806" s="150">
        <v>483</v>
      </c>
      <c r="AK4806" s="150">
        <v>24.479984467582739</v>
      </c>
      <c r="AL4806" s="150">
        <v>6425.38720703125</v>
      </c>
      <c r="AM4806" s="150">
        <v>5315.59912109375</v>
      </c>
      <c r="AN4806" s="150">
        <v>1109.7879638671875</v>
      </c>
      <c r="AO4806" s="5" t="s">
        <v>1114</v>
      </c>
    </row>
    <row r="4807" spans="1:41" ht="14.25" x14ac:dyDescent="0.45">
      <c r="A4807" s="150">
        <v>2021</v>
      </c>
      <c r="B4807" s="5" t="s">
        <v>4980</v>
      </c>
      <c r="C4807" s="5" t="s">
        <v>269</v>
      </c>
      <c r="D4807" s="5" t="s">
        <v>82</v>
      </c>
      <c r="E4807" s="5" t="s">
        <v>103</v>
      </c>
      <c r="F4807" s="5" t="s">
        <v>104</v>
      </c>
      <c r="G4807" s="5" t="s">
        <v>83</v>
      </c>
      <c r="H4807" s="5" t="s">
        <v>105</v>
      </c>
      <c r="I4807" s="150">
        <v>180.98</v>
      </c>
      <c r="J4807" s="150">
        <v>242.18984708515751</v>
      </c>
      <c r="K4807" s="150">
        <v>8</v>
      </c>
      <c r="L4807" s="150">
        <v>22</v>
      </c>
      <c r="M4807" s="150">
        <v>122</v>
      </c>
      <c r="N4807" s="150">
        <v>185.57569063187421</v>
      </c>
      <c r="O4807" s="150">
        <v>59</v>
      </c>
      <c r="P4807" s="150">
        <v>106.61624999999999</v>
      </c>
      <c r="Q4807" s="150">
        <v>67.66615658153296</v>
      </c>
      <c r="R4807" s="150">
        <v>64</v>
      </c>
      <c r="S4807" s="150">
        <v>114.54600000000001</v>
      </c>
      <c r="T4807" s="150">
        <v>72.070333874999974</v>
      </c>
      <c r="U4807" s="150">
        <v>34</v>
      </c>
      <c r="V4807" s="150">
        <v>132</v>
      </c>
      <c r="W4807" s="150">
        <v>69</v>
      </c>
      <c r="X4807" s="150">
        <v>179.7</v>
      </c>
      <c r="Y4807" s="150">
        <v>652.19379639207239</v>
      </c>
      <c r="Z4807" s="150">
        <v>56</v>
      </c>
      <c r="AA4807" s="150">
        <v>752.86092290879003</v>
      </c>
      <c r="AB4807" s="150">
        <v>14</v>
      </c>
      <c r="AC4807" s="150">
        <v>70.766028199999994</v>
      </c>
      <c r="AD4807" s="150">
        <v>87.312701951999983</v>
      </c>
      <c r="AE4807" s="150">
        <v>38</v>
      </c>
      <c r="AF4807" s="150">
        <v>302</v>
      </c>
      <c r="AG4807" s="150">
        <v>1887</v>
      </c>
      <c r="AH4807" s="150">
        <v>284.63</v>
      </c>
      <c r="AI4807" s="150">
        <v>88.137874070622701</v>
      </c>
      <c r="AJ4807" s="150">
        <v>532</v>
      </c>
      <c r="AK4807" s="150">
        <v>18.101774258167769</v>
      </c>
      <c r="AL4807" s="150">
        <v>6442.3466796875</v>
      </c>
      <c r="AM4807" s="150">
        <v>5325.8486328125</v>
      </c>
      <c r="AN4807" s="150">
        <v>1116.4986572265625</v>
      </c>
      <c r="AO4807" s="5" t="s">
        <v>5842</v>
      </c>
    </row>
    <row r="4808" spans="1:41" ht="14.25" x14ac:dyDescent="0.45">
      <c r="A4808" s="150">
        <v>2021</v>
      </c>
      <c r="B4808" s="5" t="s">
        <v>6344</v>
      </c>
      <c r="C4808" s="5" t="s">
        <v>269</v>
      </c>
      <c r="D4808" s="5" t="s">
        <v>82</v>
      </c>
      <c r="E4808" s="5" t="s">
        <v>103</v>
      </c>
      <c r="F4808" s="5" t="s">
        <v>104</v>
      </c>
      <c r="G4808" s="5" t="s">
        <v>83</v>
      </c>
      <c r="H4808" s="5" t="s">
        <v>105</v>
      </c>
      <c r="I4808" s="150">
        <v>152</v>
      </c>
      <c r="J4808" s="150">
        <v>247.7404724666666</v>
      </c>
      <c r="K4808" s="150">
        <v>8</v>
      </c>
      <c r="L4808" s="150">
        <v>22</v>
      </c>
      <c r="M4808" s="150">
        <v>153.4</v>
      </c>
      <c r="N4808" s="150">
        <v>183.06360788292071</v>
      </c>
      <c r="O4808" s="150">
        <v>59</v>
      </c>
      <c r="P4808" s="150">
        <v>75.9375</v>
      </c>
      <c r="Q4808" s="150">
        <v>63.1</v>
      </c>
      <c r="R4808" s="150">
        <v>68.754379642878845</v>
      </c>
      <c r="S4808" s="150">
        <v>112.920795</v>
      </c>
      <c r="T4808" s="150">
        <v>78</v>
      </c>
      <c r="U4808" s="150">
        <v>34</v>
      </c>
      <c r="V4808" s="150">
        <v>132</v>
      </c>
      <c r="W4808" s="150">
        <v>73.099999999999994</v>
      </c>
      <c r="X4808" s="150">
        <v>192.6</v>
      </c>
      <c r="Y4808" s="150">
        <v>640</v>
      </c>
      <c r="Z4808" s="150">
        <v>58</v>
      </c>
      <c r="AA4808" s="150">
        <v>822.86719999999991</v>
      </c>
      <c r="AB4808" s="150">
        <v>14</v>
      </c>
      <c r="AC4808" s="150">
        <v>71.229721734914918</v>
      </c>
      <c r="AD4808" s="150"/>
      <c r="AE4808" s="150">
        <v>58</v>
      </c>
      <c r="AF4808" s="150">
        <v>276</v>
      </c>
      <c r="AG4808" s="150">
        <v>1825</v>
      </c>
      <c r="AH4808" s="150">
        <v>282.74268000000001</v>
      </c>
      <c r="AI4808" s="150">
        <v>102.1</v>
      </c>
      <c r="AJ4808" s="150">
        <v>525</v>
      </c>
      <c r="AK4808" s="150">
        <v>26.522363422465698</v>
      </c>
      <c r="AL4808" s="150">
        <v>6357.0791015625</v>
      </c>
      <c r="AM4808" s="150">
        <v>5254.69287109375</v>
      </c>
      <c r="AN4808" s="150">
        <v>1102.3858642578125</v>
      </c>
      <c r="AO4808" s="5" t="s">
        <v>6794</v>
      </c>
    </row>
    <row r="4809" spans="1:41" ht="14.25" x14ac:dyDescent="0.45">
      <c r="A4809" s="150">
        <v>2021</v>
      </c>
      <c r="B4809" s="5" t="s">
        <v>6344</v>
      </c>
      <c r="C4809" s="5" t="s">
        <v>269</v>
      </c>
      <c r="D4809" s="5" t="s">
        <v>82</v>
      </c>
      <c r="E4809" s="5" t="s">
        <v>103</v>
      </c>
      <c r="F4809" s="5" t="s">
        <v>103</v>
      </c>
      <c r="G4809" s="5" t="s">
        <v>83</v>
      </c>
      <c r="H4809" s="5" t="s">
        <v>105</v>
      </c>
      <c r="I4809" s="150">
        <v>155</v>
      </c>
      <c r="J4809" s="150">
        <v>309.05252446666663</v>
      </c>
      <c r="K4809" s="150">
        <v>11</v>
      </c>
      <c r="L4809" s="150">
        <v>22</v>
      </c>
      <c r="M4809" s="150">
        <v>159.4</v>
      </c>
      <c r="N4809" s="150">
        <v>184.94760788292069</v>
      </c>
      <c r="O4809" s="150">
        <v>65</v>
      </c>
      <c r="P4809" s="150">
        <v>105.9375</v>
      </c>
      <c r="Q4809" s="150">
        <v>63.1</v>
      </c>
      <c r="R4809" s="150">
        <v>93.754379642878845</v>
      </c>
      <c r="S4809" s="150">
        <v>116.920795</v>
      </c>
      <c r="T4809" s="150">
        <v>81</v>
      </c>
      <c r="U4809" s="150">
        <v>34</v>
      </c>
      <c r="V4809" s="150">
        <v>149</v>
      </c>
      <c r="W4809" s="150">
        <v>73.099999999999994</v>
      </c>
      <c r="X4809" s="150">
        <v>196.2</v>
      </c>
      <c r="Y4809" s="150">
        <v>640.62</v>
      </c>
      <c r="Z4809" s="150">
        <v>65</v>
      </c>
      <c r="AA4809" s="150">
        <v>932.85439999999994</v>
      </c>
      <c r="AB4809" s="150">
        <v>14</v>
      </c>
      <c r="AC4809" s="150">
        <v>83.59535649613386</v>
      </c>
      <c r="AD4809" s="150">
        <v>0</v>
      </c>
      <c r="AE4809" s="150">
        <v>83</v>
      </c>
      <c r="AF4809" s="150">
        <v>331</v>
      </c>
      <c r="AG4809" s="150">
        <v>1839</v>
      </c>
      <c r="AH4809" s="150">
        <v>282.74268000000001</v>
      </c>
      <c r="AI4809" s="150">
        <v>102.1</v>
      </c>
      <c r="AJ4809" s="150">
        <v>575</v>
      </c>
      <c r="AK4809" s="150">
        <v>45.880363422465713</v>
      </c>
      <c r="AL4809" s="150">
        <v>6814.20556640625</v>
      </c>
      <c r="AM4809" s="150">
        <v>5666.86181640625</v>
      </c>
      <c r="AN4809" s="150">
        <v>1147.3438720703125</v>
      </c>
      <c r="AO4809" s="5" t="s">
        <v>6795</v>
      </c>
    </row>
    <row r="4810" spans="1:41" ht="14.25" x14ac:dyDescent="0.45">
      <c r="A4810" s="150">
        <v>2021</v>
      </c>
      <c r="B4810" s="5" t="s">
        <v>582</v>
      </c>
      <c r="C4810" s="5" t="s">
        <v>269</v>
      </c>
      <c r="D4810" s="5" t="s">
        <v>82</v>
      </c>
      <c r="E4810" s="5" t="s">
        <v>103</v>
      </c>
      <c r="F4810" s="5" t="s">
        <v>103</v>
      </c>
      <c r="G4810" s="5" t="s">
        <v>83</v>
      </c>
      <c r="H4810" s="5" t="s">
        <v>105</v>
      </c>
      <c r="I4810" s="150">
        <v>155.79732000000001</v>
      </c>
      <c r="J4810" s="150">
        <v>288.11374768535552</v>
      </c>
      <c r="K4810" s="150">
        <v>10.6</v>
      </c>
      <c r="L4810" s="150">
        <v>22</v>
      </c>
      <c r="M4810" s="150">
        <v>150.393</v>
      </c>
      <c r="N4810" s="150">
        <v>190.41752006818331</v>
      </c>
      <c r="O4810" s="150">
        <v>68</v>
      </c>
      <c r="P4810" s="150">
        <v>103</v>
      </c>
      <c r="Q4810" s="150">
        <v>68.067634223606404</v>
      </c>
      <c r="R4810" s="150">
        <v>88.933750060025645</v>
      </c>
      <c r="S4810" s="150">
        <v>121.25</v>
      </c>
      <c r="T4810" s="150">
        <v>72</v>
      </c>
      <c r="U4810" s="150">
        <v>33.299999999999997</v>
      </c>
      <c r="V4810" s="150">
        <v>137.69999999999999</v>
      </c>
      <c r="W4810" s="150">
        <v>63</v>
      </c>
      <c r="X4810" s="150">
        <v>189.7</v>
      </c>
      <c r="Y4810" s="150">
        <v>654.5</v>
      </c>
      <c r="Z4810" s="150">
        <v>73.04999434124997</v>
      </c>
      <c r="AA4810" s="150">
        <v>961.05202380952278</v>
      </c>
      <c r="AB4810" s="150">
        <v>13.930139860069991</v>
      </c>
      <c r="AC4810" s="150">
        <v>68.580248925420918</v>
      </c>
      <c r="AD4810" s="150">
        <v>140.94036277404811</v>
      </c>
      <c r="AE4810" s="150">
        <v>71</v>
      </c>
      <c r="AF4810" s="150">
        <v>354.17534491339319</v>
      </c>
      <c r="AG4810" s="150">
        <v>1858</v>
      </c>
      <c r="AH4810" s="150">
        <v>262</v>
      </c>
      <c r="AI4810" s="150">
        <v>78.471521410945613</v>
      </c>
      <c r="AJ4810" s="150">
        <v>558</v>
      </c>
      <c r="AK4810" s="150">
        <v>49.880984467582742</v>
      </c>
      <c r="AL4810" s="150">
        <v>6905.85400390625</v>
      </c>
      <c r="AM4810" s="150">
        <v>5685.6875</v>
      </c>
      <c r="AN4810" s="150">
        <v>1220.166015625</v>
      </c>
      <c r="AO4810" s="5" t="s">
        <v>1115</v>
      </c>
    </row>
    <row r="4811" spans="1:41" ht="14.25" x14ac:dyDescent="0.45">
      <c r="A4811" s="150">
        <v>2021</v>
      </c>
      <c r="B4811" s="5" t="s">
        <v>4024</v>
      </c>
      <c r="C4811" s="5" t="s">
        <v>269</v>
      </c>
      <c r="D4811" s="5" t="s">
        <v>82</v>
      </c>
      <c r="E4811" s="5" t="s">
        <v>103</v>
      </c>
      <c r="F4811" s="5" t="s">
        <v>103</v>
      </c>
      <c r="G4811" s="5" t="s">
        <v>83</v>
      </c>
      <c r="H4811" s="5" t="s">
        <v>105</v>
      </c>
      <c r="I4811" s="150">
        <v>155.3994782772223</v>
      </c>
      <c r="J4811" s="150">
        <v>298.56541847050443</v>
      </c>
      <c r="K4811" s="150">
        <v>10.5</v>
      </c>
      <c r="L4811" s="150">
        <v>21.63</v>
      </c>
      <c r="M4811" s="150">
        <v>144.4661057525789</v>
      </c>
      <c r="N4811" s="150">
        <v>183.9352823765482</v>
      </c>
      <c r="O4811" s="150">
        <v>67</v>
      </c>
      <c r="P4811" s="150">
        <v>105</v>
      </c>
      <c r="Q4811" s="150">
        <v>59.970547053152082</v>
      </c>
      <c r="R4811" s="150">
        <v>108.3083578258516</v>
      </c>
      <c r="S4811" s="150">
        <v>114.506</v>
      </c>
      <c r="T4811" s="150">
        <v>72</v>
      </c>
      <c r="U4811" s="150">
        <v>34</v>
      </c>
      <c r="V4811" s="150">
        <v>133.07564585915091</v>
      </c>
      <c r="W4811" s="150">
        <v>63</v>
      </c>
      <c r="X4811" s="150">
        <v>180.13658699126171</v>
      </c>
      <c r="Y4811" s="150">
        <v>647</v>
      </c>
      <c r="Z4811" s="150">
        <v>66</v>
      </c>
      <c r="AA4811" s="150"/>
      <c r="AB4811" s="150">
        <v>14</v>
      </c>
      <c r="AC4811" s="150">
        <v>80.228191572261977</v>
      </c>
      <c r="AD4811" s="150">
        <v>139.5288101472361</v>
      </c>
      <c r="AE4811" s="150">
        <v>69</v>
      </c>
      <c r="AF4811" s="150">
        <v>357</v>
      </c>
      <c r="AG4811" s="150">
        <v>1885</v>
      </c>
      <c r="AH4811" s="150">
        <v>279.20999999999998</v>
      </c>
      <c r="AI4811" s="150">
        <v>78.471521410945613</v>
      </c>
      <c r="AJ4811" s="150">
        <v>574</v>
      </c>
      <c r="AK4811" s="150">
        <v>46.062720293443377</v>
      </c>
      <c r="AL4811" s="150">
        <v>5986.9951171875</v>
      </c>
      <c r="AM4811" s="150">
        <v>4778.11279296875</v>
      </c>
      <c r="AN4811" s="150">
        <v>1208.8818359375</v>
      </c>
      <c r="AO4811" s="5" t="s">
        <v>4542</v>
      </c>
    </row>
    <row r="4812" spans="1:41" ht="14.25" x14ac:dyDescent="0.45">
      <c r="A4812" s="150">
        <v>2021</v>
      </c>
      <c r="B4812" s="5" t="s">
        <v>4980</v>
      </c>
      <c r="C4812" s="5" t="s">
        <v>269</v>
      </c>
      <c r="D4812" s="5" t="s">
        <v>82</v>
      </c>
      <c r="E4812" s="5" t="s">
        <v>103</v>
      </c>
      <c r="F4812" s="5" t="s">
        <v>103</v>
      </c>
      <c r="G4812" s="5" t="s">
        <v>83</v>
      </c>
      <c r="H4812" s="5" t="s">
        <v>105</v>
      </c>
      <c r="I4812" s="150">
        <v>187.48403999999999</v>
      </c>
      <c r="J4812" s="150">
        <v>311.00000000000011</v>
      </c>
      <c r="K4812" s="150">
        <v>11</v>
      </c>
      <c r="L4812" s="150">
        <v>22</v>
      </c>
      <c r="M4812" s="150">
        <v>127</v>
      </c>
      <c r="N4812" s="150">
        <v>187.0386906318742</v>
      </c>
      <c r="O4812" s="150">
        <v>65</v>
      </c>
      <c r="P4812" s="150">
        <v>106.61624999999999</v>
      </c>
      <c r="Q4812" s="150">
        <v>67.66615658153296</v>
      </c>
      <c r="R4812" s="150">
        <v>95</v>
      </c>
      <c r="S4812" s="150">
        <v>118.536</v>
      </c>
      <c r="T4812" s="150">
        <v>74.070333874999974</v>
      </c>
      <c r="U4812" s="150">
        <v>34</v>
      </c>
      <c r="V4812" s="150">
        <v>148</v>
      </c>
      <c r="W4812" s="150">
        <v>69</v>
      </c>
      <c r="X4812" s="150">
        <v>183.3</v>
      </c>
      <c r="Y4812" s="150">
        <v>654.89379639207243</v>
      </c>
      <c r="Z4812" s="150">
        <v>63</v>
      </c>
      <c r="AA4812" s="150"/>
      <c r="AB4812" s="150">
        <v>14</v>
      </c>
      <c r="AC4812" s="150">
        <v>88.038521437999989</v>
      </c>
      <c r="AD4812" s="150">
        <v>139.93070195199999</v>
      </c>
      <c r="AE4812" s="150">
        <v>88</v>
      </c>
      <c r="AF4812" s="150">
        <v>355</v>
      </c>
      <c r="AG4812" s="150">
        <v>1901</v>
      </c>
      <c r="AH4812" s="150">
        <v>284.63</v>
      </c>
      <c r="AI4812" s="150">
        <v>88.137874070622701</v>
      </c>
      <c r="AJ4812" s="150">
        <v>591</v>
      </c>
      <c r="AK4812" s="150">
        <v>43.555774258167773</v>
      </c>
      <c r="AL4812" s="150">
        <v>6117.8974609375</v>
      </c>
      <c r="AM4812" s="150">
        <v>4899.7373046875</v>
      </c>
      <c r="AN4812" s="150">
        <v>1218.16064453125</v>
      </c>
      <c r="AO4812" s="5" t="s">
        <v>5843</v>
      </c>
    </row>
    <row r="4813" spans="1:41" ht="14.25" x14ac:dyDescent="0.45">
      <c r="A4813" s="150">
        <v>2021</v>
      </c>
      <c r="B4813" s="5" t="s">
        <v>7352</v>
      </c>
      <c r="C4813" s="5" t="s">
        <v>269</v>
      </c>
      <c r="D4813" s="5" t="s">
        <v>82</v>
      </c>
      <c r="E4813" s="5" t="s">
        <v>103</v>
      </c>
      <c r="F4813" s="5" t="s">
        <v>103</v>
      </c>
      <c r="G4813" s="5" t="s">
        <v>83</v>
      </c>
      <c r="H4813" s="5" t="s">
        <v>105</v>
      </c>
      <c r="I4813" s="150">
        <v>145.03784706670729</v>
      </c>
      <c r="J4813" s="150">
        <v>285.74554921999999</v>
      </c>
      <c r="K4813" s="150">
        <v>11.1746</v>
      </c>
      <c r="L4813" s="150">
        <v>21.06</v>
      </c>
      <c r="M4813" s="150">
        <v>145.93220621058589</v>
      </c>
      <c r="N4813" s="150">
        <v>183.11683948804031</v>
      </c>
      <c r="O4813" s="150">
        <v>65</v>
      </c>
      <c r="P4813" s="150">
        <v>102</v>
      </c>
      <c r="Q4813" s="150">
        <v>61.897199999999998</v>
      </c>
      <c r="R4813" s="150">
        <v>94.289372503367929</v>
      </c>
      <c r="S4813" s="150">
        <v>118.1914092715232</v>
      </c>
      <c r="T4813" s="150">
        <v>75.599999999999994</v>
      </c>
      <c r="U4813" s="150">
        <v>33.299999999999997</v>
      </c>
      <c r="V4813" s="150">
        <v>144.94999999999999</v>
      </c>
      <c r="W4813" s="150">
        <v>64.260000000000005</v>
      </c>
      <c r="X4813" s="150">
        <v>186.63001757480021</v>
      </c>
      <c r="Y4813" s="150">
        <v>618.53444556009788</v>
      </c>
      <c r="Z4813" s="150">
        <v>66</v>
      </c>
      <c r="AA4813" s="150">
        <v>931</v>
      </c>
      <c r="AB4813" s="150">
        <v>16</v>
      </c>
      <c r="AC4813" s="150">
        <v>78.492034785679849</v>
      </c>
      <c r="AD4813" s="150">
        <v>149.245588</v>
      </c>
      <c r="AE4813" s="150">
        <v>71</v>
      </c>
      <c r="AF4813" s="150">
        <v>349</v>
      </c>
      <c r="AG4813" s="150">
        <v>1890</v>
      </c>
      <c r="AH4813" s="150">
        <v>277</v>
      </c>
      <c r="AI4813" s="150">
        <v>89.11586080782773</v>
      </c>
      <c r="AJ4813" s="150">
        <v>562.80309138698658</v>
      </c>
      <c r="AK4813" s="150">
        <v>48.351289283482828</v>
      </c>
      <c r="AL4813" s="150">
        <v>6884.72705078125</v>
      </c>
      <c r="AM4813" s="150">
        <v>5638.22607421875</v>
      </c>
      <c r="AN4813" s="150">
        <v>1246.5010986328125</v>
      </c>
      <c r="AO4813" s="5" t="s">
        <v>7716</v>
      </c>
    </row>
    <row r="4814" spans="1:41" ht="14.25" x14ac:dyDescent="0.45">
      <c r="A4814" s="150">
        <v>2021</v>
      </c>
      <c r="B4814" s="5" t="s">
        <v>4024</v>
      </c>
      <c r="C4814" s="5" t="s">
        <v>269</v>
      </c>
      <c r="D4814" s="5" t="s">
        <v>82</v>
      </c>
      <c r="E4814" s="5" t="s">
        <v>103</v>
      </c>
      <c r="F4814" s="5" t="s">
        <v>4026</v>
      </c>
      <c r="G4814" s="5" t="s">
        <v>83</v>
      </c>
      <c r="H4814" s="5" t="s">
        <v>105</v>
      </c>
      <c r="I4814" s="150"/>
      <c r="J4814" s="150"/>
      <c r="K4814" s="150"/>
      <c r="L4814" s="150"/>
      <c r="M4814" s="150"/>
      <c r="N4814" s="150"/>
      <c r="O4814" s="150"/>
      <c r="P4814" s="150"/>
      <c r="Q4814" s="150"/>
      <c r="R4814" s="150"/>
      <c r="S4814" s="150"/>
      <c r="T4814" s="150"/>
      <c r="U4814" s="150"/>
      <c r="V4814" s="150"/>
      <c r="W4814" s="150"/>
      <c r="X4814" s="150"/>
      <c r="Y4814" s="150"/>
      <c r="Z4814" s="150"/>
      <c r="AA4814" s="150">
        <v>934.83150517243075</v>
      </c>
      <c r="AB4814" s="150"/>
      <c r="AC4814" s="150"/>
      <c r="AD4814" s="150"/>
      <c r="AE4814" s="150"/>
      <c r="AF4814" s="150"/>
      <c r="AG4814" s="150"/>
      <c r="AH4814" s="150"/>
      <c r="AI4814" s="150"/>
      <c r="AJ4814" s="150"/>
      <c r="AK4814" s="150"/>
      <c r="AL4814" s="150">
        <v>934.83148193359375</v>
      </c>
      <c r="AM4814" s="150">
        <v>934.83148193359375</v>
      </c>
      <c r="AN4814" s="150">
        <v>0</v>
      </c>
      <c r="AO4814" s="5" t="s">
        <v>4543</v>
      </c>
    </row>
    <row r="4815" spans="1:41" ht="14.25" x14ac:dyDescent="0.45">
      <c r="A4815" s="150">
        <v>2021</v>
      </c>
      <c r="B4815" s="5" t="s">
        <v>4980</v>
      </c>
      <c r="C4815" s="5" t="s">
        <v>269</v>
      </c>
      <c r="D4815" s="5" t="s">
        <v>82</v>
      </c>
      <c r="E4815" s="5" t="s">
        <v>103</v>
      </c>
      <c r="F4815" s="5" t="s">
        <v>4985</v>
      </c>
      <c r="G4815" s="5" t="s">
        <v>83</v>
      </c>
      <c r="H4815" s="5" t="s">
        <v>105</v>
      </c>
      <c r="I4815" s="150"/>
      <c r="J4815" s="150"/>
      <c r="K4815" s="150"/>
      <c r="L4815" s="150"/>
      <c r="M4815" s="150"/>
      <c r="N4815" s="150"/>
      <c r="O4815" s="150"/>
      <c r="P4815" s="150"/>
      <c r="Q4815" s="150"/>
      <c r="R4815" s="150"/>
      <c r="S4815" s="150"/>
      <c r="T4815" s="150"/>
      <c r="U4815" s="150"/>
      <c r="V4815" s="150"/>
      <c r="W4815" s="150"/>
      <c r="X4815" s="150"/>
      <c r="Y4815" s="150"/>
      <c r="Z4815" s="150"/>
      <c r="AA4815" s="150">
        <v>921.71275480419615</v>
      </c>
      <c r="AB4815" s="150"/>
      <c r="AC4815" s="150"/>
      <c r="AD4815" s="150"/>
      <c r="AE4815" s="150"/>
      <c r="AF4815" s="150"/>
      <c r="AG4815" s="150"/>
      <c r="AH4815" s="150"/>
      <c r="AI4815" s="150"/>
      <c r="AJ4815" s="150"/>
      <c r="AK4815" s="150"/>
      <c r="AL4815" s="150">
        <v>921.7127685546875</v>
      </c>
      <c r="AM4815" s="150">
        <v>921.7127685546875</v>
      </c>
      <c r="AN4815" s="150">
        <v>0</v>
      </c>
      <c r="AO4815" s="5" t="s">
        <v>5844</v>
      </c>
    </row>
    <row r="4816" spans="1:41" ht="14.25" x14ac:dyDescent="0.45">
      <c r="A4816" s="150">
        <v>2021</v>
      </c>
      <c r="B4816" s="5" t="s">
        <v>6344</v>
      </c>
      <c r="C4816" s="5" t="s">
        <v>278</v>
      </c>
      <c r="D4816" s="5" t="s">
        <v>108</v>
      </c>
      <c r="E4816" s="5" t="s">
        <v>109</v>
      </c>
      <c r="F4816" s="5" t="s">
        <v>109</v>
      </c>
      <c r="G4816" s="5" t="s">
        <v>87</v>
      </c>
      <c r="H4816" s="5" t="s">
        <v>131</v>
      </c>
      <c r="I4816" s="150">
        <v>710.52204508455679</v>
      </c>
      <c r="J4816" s="150">
        <v>0</v>
      </c>
      <c r="K4816" s="150">
        <v>128.81732134458318</v>
      </c>
      <c r="L4816" s="150">
        <v>471.98964423474132</v>
      </c>
      <c r="M4816" s="150">
        <v>710.52204508455679</v>
      </c>
      <c r="N4816" s="150">
        <v>1127.5660045414163</v>
      </c>
      <c r="O4816" s="150">
        <v>1833.7214856463315</v>
      </c>
      <c r="P4816" s="150">
        <v>294.20586320816244</v>
      </c>
      <c r="Q4816" s="150">
        <v>213.67187875237573</v>
      </c>
      <c r="R4816" s="150">
        <v>800.67341503524744</v>
      </c>
      <c r="S4816" s="150">
        <v>3120.8593305560344</v>
      </c>
      <c r="T4816" s="150">
        <v>710.52204508455679</v>
      </c>
      <c r="U4816" s="150">
        <v>83.232582424190937</v>
      </c>
      <c r="V4816" s="150">
        <v>1758.0345458377892</v>
      </c>
      <c r="W4816" s="150">
        <v>497.3654315591898</v>
      </c>
      <c r="X4816" s="150">
        <v>2621.8263463620146</v>
      </c>
      <c r="Y4816" s="150">
        <v>2136.6412927185602</v>
      </c>
      <c r="Z4816" s="150">
        <v>236.42286004523262</v>
      </c>
      <c r="AA4816" s="150">
        <v>10382.757141671331</v>
      </c>
      <c r="AB4816" s="150">
        <v>568.4176360676455</v>
      </c>
      <c r="AC4816" s="150">
        <v>192.65297736721271</v>
      </c>
      <c r="AD4816" s="150">
        <v>1428.1706632941734</v>
      </c>
      <c r="AE4816" s="150">
        <v>1122.6248312335997</v>
      </c>
      <c r="AF4816" s="150">
        <v>2058.4838677592588</v>
      </c>
      <c r="AG4816" s="150">
        <v>13427.851620605146</v>
      </c>
      <c r="AH4816" s="150">
        <v>801.87487945257124</v>
      </c>
      <c r="AI4816" s="150">
        <v>547.10197471510878</v>
      </c>
      <c r="AJ4816" s="150">
        <v>830.29576125595361</v>
      </c>
      <c r="AK4816" s="150">
        <v>299.43429042849181</v>
      </c>
      <c r="AL4816" s="150">
        <v>49116.2578125</v>
      </c>
      <c r="AM4816" s="150">
        <v>35847.62890625</v>
      </c>
      <c r="AN4816" s="150">
        <v>13268.6337890625</v>
      </c>
      <c r="AO4816" s="5" t="s">
        <v>6796</v>
      </c>
    </row>
    <row r="4817" spans="1:41" ht="14.25" x14ac:dyDescent="0.45">
      <c r="A4817" s="150">
        <v>2021</v>
      </c>
      <c r="B4817" s="5" t="s">
        <v>1477</v>
      </c>
      <c r="C4817" s="5" t="s">
        <v>278</v>
      </c>
      <c r="D4817" s="5" t="s">
        <v>108</v>
      </c>
      <c r="E4817" s="5" t="s">
        <v>109</v>
      </c>
      <c r="F4817" s="5" t="s">
        <v>109</v>
      </c>
      <c r="G4817" s="5" t="s">
        <v>87</v>
      </c>
      <c r="H4817" s="5" t="s">
        <v>131</v>
      </c>
      <c r="I4817" s="150">
        <v>579.35796602261235</v>
      </c>
      <c r="J4817" s="150">
        <v>204.07871374030475</v>
      </c>
      <c r="K4817" s="150">
        <v>386.25275479544939</v>
      </c>
      <c r="L4817" s="150">
        <v>626.41564244763424</v>
      </c>
      <c r="M4817" s="150">
        <v>1307.7525235131293</v>
      </c>
      <c r="N4817" s="150">
        <v>792.812578305236</v>
      </c>
      <c r="O4817" s="150">
        <v>492.49993089964181</v>
      </c>
      <c r="P4817" s="150">
        <v>1255.5937114739777</v>
      </c>
      <c r="Q4817" s="150">
        <v>117.45191066188386</v>
      </c>
      <c r="R4817" s="150">
        <v>1229.9638490587477</v>
      </c>
      <c r="S4817" s="150">
        <v>139.53991242623172</v>
      </c>
      <c r="T4817" s="150">
        <v>1328.0897013024048</v>
      </c>
      <c r="U4817" s="150">
        <v>378.91047285931847</v>
      </c>
      <c r="V4817" s="150">
        <v>2066.2862269429916</v>
      </c>
      <c r="W4817" s="150">
        <v>805.70775212345893</v>
      </c>
      <c r="X4817" s="150">
        <v>2418.2299977881289</v>
      </c>
      <c r="Y4817" s="150">
        <v>2722.5838876699299</v>
      </c>
      <c r="Z4817" s="150">
        <v>515.74150067243386</v>
      </c>
      <c r="AA4817" s="150">
        <v>11836.229764187014</v>
      </c>
      <c r="AB4817" s="150">
        <v>191.46626527109669</v>
      </c>
      <c r="AC4817" s="150">
        <v>334.23590816110521</v>
      </c>
      <c r="AD4817" s="150">
        <v>932.59519969126222</v>
      </c>
      <c r="AE4817" s="150">
        <v>688.39316184174652</v>
      </c>
      <c r="AF4817" s="150">
        <v>2141.3539896343491</v>
      </c>
      <c r="AG4817" s="150">
        <v>11158.166973775706</v>
      </c>
      <c r="AH4817" s="150">
        <v>1287.9570440118819</v>
      </c>
      <c r="AI4817" s="150">
        <v>353.0505122628893</v>
      </c>
      <c r="AJ4817" s="150">
        <v>780.34784849601738</v>
      </c>
      <c r="AK4817" s="150">
        <v>310.99433838831317</v>
      </c>
      <c r="AL4817" s="150">
        <v>47382.06640625</v>
      </c>
      <c r="AM4817" s="150">
        <v>37427.921875</v>
      </c>
      <c r="AN4817" s="150">
        <v>9954.1357421875</v>
      </c>
      <c r="AO4817" s="5" t="s">
        <v>2978</v>
      </c>
    </row>
    <row r="4818" spans="1:41" ht="14.25" x14ac:dyDescent="0.45">
      <c r="A4818" s="150">
        <v>2021</v>
      </c>
      <c r="B4818" s="5" t="s">
        <v>7352</v>
      </c>
      <c r="C4818" s="5" t="s">
        <v>278</v>
      </c>
      <c r="D4818" s="5" t="s">
        <v>108</v>
      </c>
      <c r="E4818" s="5" t="s">
        <v>109</v>
      </c>
      <c r="F4818" s="5" t="s">
        <v>109</v>
      </c>
      <c r="G4818" s="5" t="s">
        <v>87</v>
      </c>
      <c r="H4818" s="5" t="s">
        <v>131</v>
      </c>
      <c r="I4818" s="150">
        <v>300</v>
      </c>
      <c r="J4818" s="150">
        <v>0</v>
      </c>
      <c r="K4818" s="150">
        <v>74.84966</v>
      </c>
      <c r="L4818" s="150">
        <v>485</v>
      </c>
      <c r="M4818" s="150">
        <v>1130</v>
      </c>
      <c r="N4818" s="150">
        <v>1098.9999907226561</v>
      </c>
      <c r="O4818" s="150">
        <v>1810.118361357753</v>
      </c>
      <c r="P4818" s="150">
        <v>311.97000000000003</v>
      </c>
      <c r="Q4818" s="150">
        <v>188.9102081233687</v>
      </c>
      <c r="R4818" s="150">
        <v>856.38366057936594</v>
      </c>
      <c r="S4818" s="150"/>
      <c r="T4818" s="150">
        <v>700</v>
      </c>
      <c r="U4818" s="150">
        <v>122</v>
      </c>
      <c r="V4818" s="150">
        <v>1730</v>
      </c>
      <c r="W4818" s="150">
        <v>310</v>
      </c>
      <c r="X4818" s="150">
        <v>2734.312699425654</v>
      </c>
      <c r="Y4818" s="150">
        <v>2465</v>
      </c>
      <c r="Z4818" s="150">
        <v>216.98372186746121</v>
      </c>
      <c r="AA4818" s="150">
        <v>11808</v>
      </c>
      <c r="AB4818" s="150">
        <v>446</v>
      </c>
      <c r="AC4818" s="150">
        <v>193.41996</v>
      </c>
      <c r="AD4818" s="150">
        <v>798.25535557621549</v>
      </c>
      <c r="AE4818" s="150">
        <v>1283.4675</v>
      </c>
      <c r="AF4818" s="150">
        <v>2207.3184750460882</v>
      </c>
      <c r="AG4818" s="150">
        <v>13573</v>
      </c>
      <c r="AH4818" s="150">
        <v>749.27800000000002</v>
      </c>
      <c r="AI4818" s="150">
        <v>621</v>
      </c>
      <c r="AJ4818" s="150">
        <v>958.44382909091541</v>
      </c>
      <c r="AK4818" s="150">
        <v>267</v>
      </c>
      <c r="AL4818" s="150">
        <v>47439.7109375</v>
      </c>
      <c r="AM4818" s="150">
        <v>37798.8984375</v>
      </c>
      <c r="AN4818" s="150">
        <v>9640.814453125</v>
      </c>
      <c r="AO4818" s="5" t="s">
        <v>7717</v>
      </c>
    </row>
    <row r="4819" spans="1:41" ht="14.25" x14ac:dyDescent="0.45">
      <c r="A4819" s="150">
        <v>2021</v>
      </c>
      <c r="B4819" s="5" t="s">
        <v>1478</v>
      </c>
      <c r="C4819" s="5" t="s">
        <v>278</v>
      </c>
      <c r="D4819" s="5" t="s">
        <v>108</v>
      </c>
      <c r="E4819" s="5" t="s">
        <v>109</v>
      </c>
      <c r="F4819" s="5" t="s">
        <v>109</v>
      </c>
      <c r="G4819" s="5" t="s">
        <v>87</v>
      </c>
      <c r="H4819" s="5" t="s">
        <v>131</v>
      </c>
      <c r="I4819" s="150">
        <v>587.08876871601638</v>
      </c>
      <c r="J4819" s="150">
        <v>324.66067635260526</v>
      </c>
      <c r="K4819" s="150">
        <v>447.30684607208747</v>
      </c>
      <c r="L4819" s="150">
        <v>440.85920758724944</v>
      </c>
      <c r="M4819" s="150">
        <v>1180.0091212224509</v>
      </c>
      <c r="N4819" s="150">
        <v>854.26160103934865</v>
      </c>
      <c r="O4819" s="150">
        <v>2242.3974303509954</v>
      </c>
      <c r="P4819" s="150">
        <v>1733.2038224947996</v>
      </c>
      <c r="Q4819" s="150">
        <v>113.19253652360574</v>
      </c>
      <c r="R4819" s="150">
        <v>1006.3822126633494</v>
      </c>
      <c r="S4819" s="150">
        <v>136.7973611600892</v>
      </c>
      <c r="T4819" s="150">
        <v>237.84679206978981</v>
      </c>
      <c r="U4819" s="150">
        <v>367.6844308982777</v>
      </c>
      <c r="V4819" s="150">
        <v>2150.5775059705647</v>
      </c>
      <c r="W4819" s="150">
        <v>907.11447702970349</v>
      </c>
      <c r="X4819" s="150">
        <v>1956.9812798672474</v>
      </c>
      <c r="Y4819" s="150">
        <v>2533.3449015805518</v>
      </c>
      <c r="Z4819" s="150">
        <v>532.86531536826215</v>
      </c>
      <c r="AA4819" s="150">
        <v>12020.702921819688</v>
      </c>
      <c r="AB4819" s="150">
        <v>191.38369780499366</v>
      </c>
      <c r="AC4819" s="150">
        <v>334.09177304686756</v>
      </c>
      <c r="AD4819" s="150">
        <v>1261.4094986644122</v>
      </c>
      <c r="AE4819" s="150">
        <v>1255.6098092986579</v>
      </c>
      <c r="AF4819" s="150">
        <v>2232.8232618581324</v>
      </c>
      <c r="AG4819" s="150">
        <v>16142.825084490334</v>
      </c>
      <c r="AH4819" s="150">
        <v>2491.8417947352577</v>
      </c>
      <c r="AI4819" s="150">
        <v>304.22264101949861</v>
      </c>
      <c r="AJ4819" s="150">
        <v>1411.7433439811296</v>
      </c>
      <c r="AK4819" s="150">
        <v>359.53584847758924</v>
      </c>
      <c r="AL4819" s="150">
        <v>55758.7578125</v>
      </c>
      <c r="AM4819" s="150">
        <v>44041.91796875</v>
      </c>
      <c r="AN4819" s="150">
        <v>11716.8466796875</v>
      </c>
      <c r="AO4819" s="5" t="s">
        <v>2977</v>
      </c>
    </row>
    <row r="4820" spans="1:41" ht="14.25" x14ac:dyDescent="0.45">
      <c r="A4820" s="150">
        <v>2021</v>
      </c>
      <c r="B4820" s="5" t="s">
        <v>4024</v>
      </c>
      <c r="C4820" s="5" t="s">
        <v>278</v>
      </c>
      <c r="D4820" s="5" t="s">
        <v>108</v>
      </c>
      <c r="E4820" s="5" t="s">
        <v>109</v>
      </c>
      <c r="F4820" s="5" t="s">
        <v>109</v>
      </c>
      <c r="G4820" s="5" t="s">
        <v>87</v>
      </c>
      <c r="H4820" s="5" t="s">
        <v>131</v>
      </c>
      <c r="I4820" s="150">
        <v>291.2779367506264</v>
      </c>
      <c r="J4820" s="150">
        <v>491.08174013923184</v>
      </c>
      <c r="K4820" s="150">
        <v>393.27218753455691</v>
      </c>
      <c r="L4820" s="150">
        <v>497.50110929137867</v>
      </c>
      <c r="M4820" s="150">
        <v>609.85076840253498</v>
      </c>
      <c r="N4820" s="150">
        <v>911.93651868096561</v>
      </c>
      <c r="O4820" s="150">
        <v>2257.1687917399081</v>
      </c>
      <c r="P4820" s="150">
        <v>489.79243124292032</v>
      </c>
      <c r="Q4820" s="150">
        <v>112.66889928607935</v>
      </c>
      <c r="R4820" s="150">
        <v>889.8518115826522</v>
      </c>
      <c r="S4820" s="150">
        <v>0</v>
      </c>
      <c r="T4820" s="150">
        <v>641.93691521468213</v>
      </c>
      <c r="U4820" s="150">
        <v>363.65656682525633</v>
      </c>
      <c r="V4820" s="150">
        <v>2572.0272402934934</v>
      </c>
      <c r="W4820" s="150">
        <v>665.47460210588713</v>
      </c>
      <c r="X4820" s="150">
        <v>1582.3744960041915</v>
      </c>
      <c r="Y4820" s="150">
        <v>2787.0761068904117</v>
      </c>
      <c r="Z4820" s="150">
        <v>370.18362110713338</v>
      </c>
      <c r="AA4820" s="150">
        <v>13656.137976333672</v>
      </c>
      <c r="AB4820" s="150">
        <v>191.55397550006114</v>
      </c>
      <c r="AC4820" s="150">
        <v>203.28002315131602</v>
      </c>
      <c r="AD4820" s="150">
        <v>1301.2444381492398</v>
      </c>
      <c r="AE4820" s="150">
        <v>1163.5106588266115</v>
      </c>
      <c r="AF4820" s="150">
        <v>1436.7152264485112</v>
      </c>
      <c r="AG4820" s="150">
        <v>17960.324992848116</v>
      </c>
      <c r="AH4820" s="150">
        <v>1735.3694607970242</v>
      </c>
      <c r="AI4820" s="150">
        <v>461.12468409588001</v>
      </c>
      <c r="AJ4820" s="150">
        <v>881.66838460573285</v>
      </c>
      <c r="AK4820" s="150">
        <v>331.66740619425246</v>
      </c>
      <c r="AL4820" s="150">
        <v>55249.73046875</v>
      </c>
      <c r="AM4820" s="150">
        <v>45078.6875</v>
      </c>
      <c r="AN4820" s="150">
        <v>10171.0380859375</v>
      </c>
      <c r="AO4820" s="5" t="s">
        <v>4544</v>
      </c>
    </row>
    <row r="4821" spans="1:41" ht="14.25" x14ac:dyDescent="0.45">
      <c r="A4821" s="150">
        <v>2021</v>
      </c>
      <c r="B4821" s="5" t="s">
        <v>4980</v>
      </c>
      <c r="C4821" s="5" t="s">
        <v>278</v>
      </c>
      <c r="D4821" s="5" t="s">
        <v>108</v>
      </c>
      <c r="E4821" s="5" t="s">
        <v>109</v>
      </c>
      <c r="F4821" s="5" t="s">
        <v>109</v>
      </c>
      <c r="G4821" s="5" t="s">
        <v>87</v>
      </c>
      <c r="H4821" s="5" t="s">
        <v>131</v>
      </c>
      <c r="I4821" s="150">
        <v>301.5201002888997</v>
      </c>
      <c r="J4821" s="150">
        <v>22.389022375792678</v>
      </c>
      <c r="K4821" s="150">
        <v>61.43964279868689</v>
      </c>
      <c r="L4821" s="150">
        <v>484.22769324388815</v>
      </c>
      <c r="M4821" s="150">
        <v>520.67493897192276</v>
      </c>
      <c r="N4821" s="150">
        <v>1146.358558285825</v>
      </c>
      <c r="O4821" s="150">
        <v>2199.9204503833057</v>
      </c>
      <c r="P4821" s="150">
        <v>355.00971093947021</v>
      </c>
      <c r="Q4821" s="150">
        <v>220.0627727192084</v>
      </c>
      <c r="R4821" s="150">
        <v>925.15776275232236</v>
      </c>
      <c r="S4821" s="150">
        <v>520.67493897192276</v>
      </c>
      <c r="T4821" s="150">
        <v>728.94491456069193</v>
      </c>
      <c r="U4821" s="150">
        <v>343.64545972146902</v>
      </c>
      <c r="V4821" s="150">
        <v>2212.8684906306717</v>
      </c>
      <c r="W4821" s="150">
        <v>479.02094385416893</v>
      </c>
      <c r="X4821" s="150">
        <v>2401.1966160568163</v>
      </c>
      <c r="Y4821" s="150">
        <v>2738.750178992314</v>
      </c>
      <c r="Z4821" s="150">
        <v>234.94583662541513</v>
      </c>
      <c r="AA4821" s="150">
        <v>10758.185589037868</v>
      </c>
      <c r="AB4821" s="150">
        <v>583.15593164855352</v>
      </c>
      <c r="AC4821" s="150">
        <v>197.64820683374191</v>
      </c>
      <c r="AD4821" s="150">
        <v>1376.3059878387037</v>
      </c>
      <c r="AE4821" s="150">
        <v>1166.311863297107</v>
      </c>
      <c r="AF4821" s="150">
        <v>2024.3841627228358</v>
      </c>
      <c r="AG4821" s="150">
        <v>18776.57964920548</v>
      </c>
      <c r="AH4821" s="150">
        <v>850.55314586815973</v>
      </c>
      <c r="AI4821" s="150">
        <v>556.08083482201357</v>
      </c>
      <c r="AJ4821" s="150">
        <v>1671.366554099872</v>
      </c>
      <c r="AK4821" s="150">
        <v>354.05895850090747</v>
      </c>
      <c r="AL4821" s="150">
        <v>54211.4453125</v>
      </c>
      <c r="AM4821" s="150">
        <v>43579.4140625</v>
      </c>
      <c r="AN4821" s="150">
        <v>10632.0263671875</v>
      </c>
      <c r="AO4821" s="5" t="s">
        <v>5845</v>
      </c>
    </row>
    <row r="4822" spans="1:41" ht="14.25" x14ac:dyDescent="0.45">
      <c r="A4822" s="150">
        <v>2021</v>
      </c>
      <c r="B4822" s="5" t="s">
        <v>1476</v>
      </c>
      <c r="C4822" s="5" t="s">
        <v>278</v>
      </c>
      <c r="D4822" s="5" t="s">
        <v>108</v>
      </c>
      <c r="E4822" s="5" t="s">
        <v>109</v>
      </c>
      <c r="F4822" s="5" t="s">
        <v>109</v>
      </c>
      <c r="G4822" s="5" t="s">
        <v>87</v>
      </c>
      <c r="H4822" s="5" t="s">
        <v>131</v>
      </c>
      <c r="I4822" s="150">
        <v>799.81756404629891</v>
      </c>
      <c r="J4822" s="150">
        <v>1624.449122768983</v>
      </c>
      <c r="K4822" s="150">
        <v>419.95309563105951</v>
      </c>
      <c r="L4822" s="150">
        <v>542.90727737330826</v>
      </c>
      <c r="M4822" s="150">
        <v>1323.0000405696042</v>
      </c>
      <c r="N4822" s="150">
        <v>763.55108296556273</v>
      </c>
      <c r="O4822" s="150">
        <v>527.74854263796249</v>
      </c>
      <c r="P4822" s="150">
        <v>1358.6717799828396</v>
      </c>
      <c r="Q4822" s="150">
        <v>131.93713565949062</v>
      </c>
      <c r="R4822" s="150">
        <v>1402.9094594175369</v>
      </c>
      <c r="S4822" s="150">
        <v>192.01063998104593</v>
      </c>
      <c r="T4822" s="150">
        <v>1291.2996256035253</v>
      </c>
      <c r="U4822" s="150">
        <v>410.61798708950448</v>
      </c>
      <c r="V4822" s="150">
        <v>1792.0993064897621</v>
      </c>
      <c r="W4822" s="150">
        <v>814.08019875004857</v>
      </c>
      <c r="X4822" s="150">
        <v>2375.9913111104865</v>
      </c>
      <c r="Y4822" s="150">
        <v>3075.5388474157007</v>
      </c>
      <c r="Z4822" s="150">
        <v>747.83091361038942</v>
      </c>
      <c r="AA4822" s="150">
        <v>11831.815430329196</v>
      </c>
      <c r="AB4822" s="150">
        <v>194.25637846035642</v>
      </c>
      <c r="AC4822" s="150">
        <v>127.33112603842483</v>
      </c>
      <c r="AD4822" s="150">
        <v>1033.1969021763719</v>
      </c>
      <c r="AE4822" s="150">
        <v>1742.7418733165177</v>
      </c>
      <c r="AF4822" s="150">
        <v>2355.3325512110096</v>
      </c>
      <c r="AG4822" s="150">
        <v>12682.042311600195</v>
      </c>
      <c r="AH4822" s="150">
        <v>1900.5499476980037</v>
      </c>
      <c r="AI4822" s="150">
        <v>243.66262500518692</v>
      </c>
      <c r="AJ4822" s="150">
        <v>840.29566471499311</v>
      </c>
      <c r="AK4822" s="150">
        <v>353.70381049140042</v>
      </c>
      <c r="AL4822" s="150">
        <v>52899.34765625</v>
      </c>
      <c r="AM4822" s="150">
        <v>42229.890625</v>
      </c>
      <c r="AN4822" s="150">
        <v>10669.4541015625</v>
      </c>
      <c r="AO4822" s="5" t="s">
        <v>2979</v>
      </c>
    </row>
    <row r="4823" spans="1:41" ht="14.25" x14ac:dyDescent="0.45">
      <c r="A4823" s="150">
        <v>2021</v>
      </c>
      <c r="B4823" s="5" t="s">
        <v>582</v>
      </c>
      <c r="C4823" s="5" t="s">
        <v>278</v>
      </c>
      <c r="D4823" s="5" t="s">
        <v>108</v>
      </c>
      <c r="E4823" s="5" t="s">
        <v>109</v>
      </c>
      <c r="F4823" s="5" t="s">
        <v>109</v>
      </c>
      <c r="G4823" s="5" t="s">
        <v>87</v>
      </c>
      <c r="H4823" s="5" t="s">
        <v>131</v>
      </c>
      <c r="I4823" s="150">
        <v>367.01745299287643</v>
      </c>
      <c r="J4823" s="150">
        <v>339.11610149385069</v>
      </c>
      <c r="K4823" s="150">
        <v>471.40211004357809</v>
      </c>
      <c r="L4823" s="150">
        <v>510.63861121059477</v>
      </c>
      <c r="M4823" s="150">
        <v>548.73155581529238</v>
      </c>
      <c r="N4823" s="150">
        <v>1110.0839374143363</v>
      </c>
      <c r="O4823" s="150">
        <v>2225.5443466125507</v>
      </c>
      <c r="P4823" s="150">
        <v>1270.7920456290726</v>
      </c>
      <c r="Q4823" s="150">
        <v>113.86410588180605</v>
      </c>
      <c r="R4823" s="150">
        <v>862.92774564140882</v>
      </c>
      <c r="S4823" s="150">
        <v>144.8579786645291</v>
      </c>
      <c r="T4823" s="150">
        <v>658.47786697835079</v>
      </c>
      <c r="U4823" s="150">
        <v>361.06536372646235</v>
      </c>
      <c r="V4823" s="150">
        <v>2690.9795497181935</v>
      </c>
      <c r="W4823" s="150">
        <v>845.04659595555017</v>
      </c>
      <c r="X4823" s="150">
        <v>1466.5119815220464</v>
      </c>
      <c r="Y4823" s="150">
        <v>3160.6937614960839</v>
      </c>
      <c r="Z4823" s="150">
        <v>545.01106806981568</v>
      </c>
      <c r="AA4823" s="150">
        <v>15498.137051748572</v>
      </c>
      <c r="AB4823" s="150">
        <v>196.44589698187465</v>
      </c>
      <c r="AC4823" s="150">
        <v>208.5179912098111</v>
      </c>
      <c r="AD4823" s="150">
        <v>1315.0468866912399</v>
      </c>
      <c r="AE4823" s="150">
        <v>946.01320222556399</v>
      </c>
      <c r="AF4823" s="150">
        <v>2645.0704064078104</v>
      </c>
      <c r="AG4823" s="150">
        <v>19525.477038034125</v>
      </c>
      <c r="AH4823" s="150">
        <v>1956.3103404012572</v>
      </c>
      <c r="AI4823" s="150">
        <v>437.88778154060327</v>
      </c>
      <c r="AJ4823" s="150">
        <v>1311.4684183985487</v>
      </c>
      <c r="AK4823" s="150">
        <v>323.75161793102251</v>
      </c>
      <c r="AL4823" s="150">
        <v>62056.88671875</v>
      </c>
      <c r="AM4823" s="150">
        <v>51466.875</v>
      </c>
      <c r="AN4823" s="150">
        <v>10590.0146484375</v>
      </c>
      <c r="AO4823" s="5" t="s">
        <v>1116</v>
      </c>
    </row>
    <row r="4824" spans="1:41" ht="14.25" x14ac:dyDescent="0.45">
      <c r="A4824" s="150">
        <v>2021</v>
      </c>
      <c r="B4824" s="5" t="s">
        <v>1478</v>
      </c>
      <c r="C4824" s="5" t="s">
        <v>278</v>
      </c>
      <c r="D4824" s="5" t="s">
        <v>108</v>
      </c>
      <c r="E4824" s="5" t="s">
        <v>109</v>
      </c>
      <c r="F4824" s="5" t="s">
        <v>109</v>
      </c>
      <c r="G4824" s="5" t="s">
        <v>88</v>
      </c>
      <c r="H4824" s="5" t="s">
        <v>131</v>
      </c>
      <c r="I4824" s="150">
        <v>597.64867965837391</v>
      </c>
      <c r="J4824" s="150">
        <v>330.5</v>
      </c>
      <c r="K4824" s="150">
        <v>456.22253416420352</v>
      </c>
      <c r="L4824" s="150">
        <v>443.66307647116417</v>
      </c>
      <c r="M4824" s="150">
        <v>1199.9939276537859</v>
      </c>
      <c r="N4824" s="150">
        <v>852.57561255425276</v>
      </c>
      <c r="O4824" s="150">
        <v>2261.9526919726359</v>
      </c>
      <c r="P4824" s="150">
        <v>1566.7178799999999</v>
      </c>
      <c r="Q4824" s="150">
        <v>114.1560923828014</v>
      </c>
      <c r="R4824" s="150">
        <v>1052.9623392100741</v>
      </c>
      <c r="S4824" s="150">
        <v>136.52567064718761</v>
      </c>
      <c r="T4824" s="150">
        <v>235.0903017476675</v>
      </c>
      <c r="U4824" s="150">
        <v>374.29793647371031</v>
      </c>
      <c r="V4824" s="150">
        <v>2196</v>
      </c>
      <c r="W4824" s="150">
        <v>907.98863380555338</v>
      </c>
      <c r="X4824" s="150">
        <v>1953.1189408608</v>
      </c>
      <c r="Y4824" s="150">
        <v>2614.0349999999999</v>
      </c>
      <c r="Z4824" s="150">
        <v>537.56216359944312</v>
      </c>
      <c r="AA4824" s="150">
        <v>12271.542704549051</v>
      </c>
      <c r="AB4824" s="150">
        <v>173</v>
      </c>
      <c r="AC4824" s="150">
        <v>332.57781999999997</v>
      </c>
      <c r="AD4824" s="150">
        <v>1273.420716683032</v>
      </c>
      <c r="AE4824" s="150">
        <v>1280.3727392858491</v>
      </c>
      <c r="AF4824" s="150">
        <v>2272.984845679287</v>
      </c>
      <c r="AG4824" s="150">
        <v>17170.077367013539</v>
      </c>
      <c r="AH4824" s="150">
        <v>2544.1322413683001</v>
      </c>
      <c r="AI4824" s="150">
        <v>303.62222087999999</v>
      </c>
      <c r="AJ4824" s="150">
        <v>1440.24692405001</v>
      </c>
      <c r="AK4824" s="150">
        <v>371.3090880050197</v>
      </c>
      <c r="AL4824" s="150">
        <v>57264.29296875</v>
      </c>
      <c r="AM4824" s="150">
        <v>45447.921875</v>
      </c>
      <c r="AN4824" s="150">
        <v>11816.376953125</v>
      </c>
      <c r="AO4824" s="5" t="s">
        <v>2982</v>
      </c>
    </row>
    <row r="4825" spans="1:41" ht="14.25" x14ac:dyDescent="0.45">
      <c r="A4825" s="150">
        <v>2021</v>
      </c>
      <c r="B4825" s="5" t="s">
        <v>4024</v>
      </c>
      <c r="C4825" s="5" t="s">
        <v>278</v>
      </c>
      <c r="D4825" s="5" t="s">
        <v>108</v>
      </c>
      <c r="E4825" s="5" t="s">
        <v>109</v>
      </c>
      <c r="F4825" s="5" t="s">
        <v>109</v>
      </c>
      <c r="G4825" s="5" t="s">
        <v>88</v>
      </c>
      <c r="H4825" s="5" t="s">
        <v>131</v>
      </c>
      <c r="I4825" s="150">
        <v>294.69120603405298</v>
      </c>
      <c r="J4825" s="150">
        <v>497.32297790021988</v>
      </c>
      <c r="K4825" s="150">
        <v>389.69588978122312</v>
      </c>
      <c r="L4825" s="150">
        <v>506.43150000000009</v>
      </c>
      <c r="M4825" s="150">
        <v>604.80621081576533</v>
      </c>
      <c r="N4825" s="150">
        <v>906.30664211803196</v>
      </c>
      <c r="O4825" s="150">
        <v>2234.4542972751869</v>
      </c>
      <c r="P4825" s="150">
        <v>481.54161826208178</v>
      </c>
      <c r="Q4825" s="150">
        <v>111.86366307322309</v>
      </c>
      <c r="R4825" s="150">
        <v>869.71050357685192</v>
      </c>
      <c r="S4825" s="150">
        <v>0</v>
      </c>
      <c r="T4825" s="150">
        <v>649.45929599999999</v>
      </c>
      <c r="U4825" s="150">
        <v>350.19864000000013</v>
      </c>
      <c r="V4825" s="150">
        <v>2586</v>
      </c>
      <c r="W4825" s="150">
        <v>662.01466634199983</v>
      </c>
      <c r="X4825" s="150">
        <v>2061.9271440000002</v>
      </c>
      <c r="Y4825" s="150">
        <v>2760.7392708739599</v>
      </c>
      <c r="Z4825" s="150">
        <v>368</v>
      </c>
      <c r="AA4825" s="150">
        <v>13772</v>
      </c>
      <c r="AB4825" s="150">
        <v>179.04</v>
      </c>
      <c r="AC4825" s="150">
        <v>201.62952000000001</v>
      </c>
      <c r="AD4825" s="150">
        <v>1291.9445412831569</v>
      </c>
      <c r="AE4825" s="150">
        <v>1154.0636999999999</v>
      </c>
      <c r="AF4825" s="150">
        <v>1453.551022548188</v>
      </c>
      <c r="AG4825" s="150">
        <v>18183</v>
      </c>
      <c r="AH4825" s="150">
        <v>1722</v>
      </c>
      <c r="AI4825" s="150">
        <v>457.38064800000001</v>
      </c>
      <c r="AJ4825" s="150">
        <v>892</v>
      </c>
      <c r="AK4825" s="150">
        <v>328.97448000000003</v>
      </c>
      <c r="AL4825" s="150">
        <v>55970.7421875</v>
      </c>
      <c r="AM4825" s="150">
        <v>45389.05078125</v>
      </c>
      <c r="AN4825" s="150">
        <v>10581.697265625</v>
      </c>
      <c r="AO4825" s="5" t="s">
        <v>4545</v>
      </c>
    </row>
    <row r="4826" spans="1:41" ht="14.25" x14ac:dyDescent="0.45">
      <c r="A4826" s="150">
        <v>2021</v>
      </c>
      <c r="B4826" s="5" t="s">
        <v>4980</v>
      </c>
      <c r="C4826" s="5" t="s">
        <v>278</v>
      </c>
      <c r="D4826" s="5" t="s">
        <v>108</v>
      </c>
      <c r="E4826" s="5" t="s">
        <v>109</v>
      </c>
      <c r="F4826" s="5" t="s">
        <v>109</v>
      </c>
      <c r="G4826" s="5" t="s">
        <v>88</v>
      </c>
      <c r="H4826" s="5" t="s">
        <v>131</v>
      </c>
      <c r="I4826" s="150">
        <v>307.26996695786551</v>
      </c>
      <c r="J4826" s="150">
        <v>23.377098234953898</v>
      </c>
      <c r="K4826" s="150">
        <v>61</v>
      </c>
      <c r="L4826" s="150">
        <v>494.28446923799999</v>
      </c>
      <c r="M4826" s="150">
        <v>520.20000000000005</v>
      </c>
      <c r="N4826" s="150">
        <v>1145.3117947610001</v>
      </c>
      <c r="O4826" s="150">
        <v>2197.91377044</v>
      </c>
      <c r="P4826" s="150">
        <v>355.38168863300001</v>
      </c>
      <c r="Q4826" s="150">
        <v>220.50911591839949</v>
      </c>
      <c r="R4826" s="150">
        <v>917.97942436657263</v>
      </c>
      <c r="S4826" s="150">
        <v>516.63499999999999</v>
      </c>
      <c r="T4826" s="150">
        <v>742.15828862512251</v>
      </c>
      <c r="U4826" s="150">
        <v>350.19864000000013</v>
      </c>
      <c r="V4826" s="150">
        <v>2231</v>
      </c>
      <c r="W4826" s="150">
        <v>478.584</v>
      </c>
      <c r="X4826" s="150">
        <v>2467.2595000000001</v>
      </c>
      <c r="Y4826" s="150">
        <v>2754.2342379075949</v>
      </c>
      <c r="Z4826" s="150">
        <v>234.73130276049881</v>
      </c>
      <c r="AA4826" s="150">
        <v>11207</v>
      </c>
      <c r="AB4826" s="150">
        <v>594</v>
      </c>
      <c r="AC4826" s="150">
        <v>197.46791999999999</v>
      </c>
      <c r="AD4826" s="150">
        <v>1379.0974859648391</v>
      </c>
      <c r="AE4826" s="150">
        <v>1165.248</v>
      </c>
      <c r="AF4826" s="150">
        <v>2066.4279746207999</v>
      </c>
      <c r="AG4826" s="150">
        <v>19906</v>
      </c>
      <c r="AH4826" s="150">
        <v>868.04814211359633</v>
      </c>
      <c r="AI4826" s="150">
        <v>555.57360000000006</v>
      </c>
      <c r="AJ4826" s="150">
        <v>1737.3036168000001</v>
      </c>
      <c r="AK4826" s="150">
        <v>354</v>
      </c>
      <c r="AL4826" s="150">
        <v>56048.1953125</v>
      </c>
      <c r="AM4826" s="150">
        <v>45313.7265625</v>
      </c>
      <c r="AN4826" s="150">
        <v>10734.46875</v>
      </c>
      <c r="AO4826" s="5" t="s">
        <v>5846</v>
      </c>
    </row>
    <row r="4827" spans="1:41" ht="14.25" x14ac:dyDescent="0.45">
      <c r="A4827" s="150">
        <v>2021</v>
      </c>
      <c r="B4827" s="5" t="s">
        <v>582</v>
      </c>
      <c r="C4827" s="5" t="s">
        <v>278</v>
      </c>
      <c r="D4827" s="5" t="s">
        <v>108</v>
      </c>
      <c r="E4827" s="5" t="s">
        <v>109</v>
      </c>
      <c r="F4827" s="5" t="s">
        <v>109</v>
      </c>
      <c r="G4827" s="5" t="s">
        <v>88</v>
      </c>
      <c r="H4827" s="5" t="s">
        <v>131</v>
      </c>
      <c r="I4827" s="150">
        <v>360.26908518880578</v>
      </c>
      <c r="J4827" s="150">
        <v>341.44499999999988</v>
      </c>
      <c r="K4827" s="150">
        <v>459.48076888330559</v>
      </c>
      <c r="L4827" s="150">
        <v>511.1995326222962</v>
      </c>
      <c r="M4827" s="150">
        <v>541.20000000000005</v>
      </c>
      <c r="N4827" s="150">
        <v>1122.2592500000001</v>
      </c>
      <c r="O4827" s="150">
        <v>2195.7642564194439</v>
      </c>
      <c r="P4827" s="150">
        <v>1395.55</v>
      </c>
      <c r="Q4827" s="150">
        <v>112.36352763308609</v>
      </c>
      <c r="R4827" s="150">
        <v>832.89848797110938</v>
      </c>
      <c r="S4827" s="150">
        <v>140.92174896725501</v>
      </c>
      <c r="T4827" s="150">
        <v>588.56562805600004</v>
      </c>
      <c r="U4827" s="150">
        <v>342.35871929000001</v>
      </c>
      <c r="V4827" s="150">
        <v>60</v>
      </c>
      <c r="W4827" s="150">
        <v>836.74609363036961</v>
      </c>
      <c r="X4827" s="150">
        <v>1475.35503408</v>
      </c>
      <c r="Y4827" s="150">
        <v>3145.190399999999</v>
      </c>
      <c r="Z4827" s="150">
        <v>539.12808279531851</v>
      </c>
      <c r="AA4827" s="150">
        <v>15562.98751789481</v>
      </c>
      <c r="AB4827" s="150">
        <v>179</v>
      </c>
      <c r="AC4827" s="150">
        <v>206.12512000000001</v>
      </c>
      <c r="AD4827" s="150">
        <v>1300.8519429131679</v>
      </c>
      <c r="AE4827" s="150">
        <v>1016.40379824</v>
      </c>
      <c r="AF4827" s="150">
        <v>2647.975938018305</v>
      </c>
      <c r="AG4827" s="150">
        <v>19758.97151697001</v>
      </c>
      <c r="AH4827" s="150">
        <v>1972.9353950360919</v>
      </c>
      <c r="AI4827" s="150">
        <v>431.89043184000008</v>
      </c>
      <c r="AJ4827" s="150">
        <v>1319.376559824</v>
      </c>
      <c r="AK4827" s="150">
        <v>319.31748720000002</v>
      </c>
      <c r="AL4827" s="150">
        <v>59716.52734375</v>
      </c>
      <c r="AM4827" s="150">
        <v>49274.50390625</v>
      </c>
      <c r="AN4827" s="150">
        <v>10442.0283203125</v>
      </c>
      <c r="AO4827" s="5" t="s">
        <v>1117</v>
      </c>
    </row>
    <row r="4828" spans="1:41" ht="14.25" x14ac:dyDescent="0.45">
      <c r="A4828" s="150">
        <v>2021</v>
      </c>
      <c r="B4828" s="5" t="s">
        <v>6344</v>
      </c>
      <c r="C4828" s="5" t="s">
        <v>278</v>
      </c>
      <c r="D4828" s="5" t="s">
        <v>108</v>
      </c>
      <c r="E4828" s="5" t="s">
        <v>109</v>
      </c>
      <c r="F4828" s="5" t="s">
        <v>109</v>
      </c>
      <c r="G4828" s="5" t="s">
        <v>88</v>
      </c>
      <c r="H4828" s="5" t="s">
        <v>131</v>
      </c>
      <c r="I4828" s="150">
        <v>728.28</v>
      </c>
      <c r="J4828" s="150">
        <v>0</v>
      </c>
      <c r="K4828" s="150">
        <v>124.84966</v>
      </c>
      <c r="L4828" s="150">
        <v>484.59261689999988</v>
      </c>
      <c r="M4828" s="150">
        <v>714</v>
      </c>
      <c r="N4828" s="150">
        <v>1133.08536</v>
      </c>
      <c r="O4828" s="150">
        <v>1842.697422</v>
      </c>
      <c r="P4828" s="150">
        <v>295.356131</v>
      </c>
      <c r="Q4828" s="150">
        <v>214.71778741367621</v>
      </c>
      <c r="R4828" s="150">
        <v>804.59265449973873</v>
      </c>
      <c r="S4828" s="150">
        <v>3136.1357151864681</v>
      </c>
      <c r="T4828" s="150">
        <v>725.02152504916739</v>
      </c>
      <c r="U4828" s="150">
        <v>85.312799999999996</v>
      </c>
      <c r="V4828" s="150">
        <v>1767</v>
      </c>
      <c r="W4828" s="150">
        <v>499.8</v>
      </c>
      <c r="X4828" s="150">
        <v>2714</v>
      </c>
      <c r="Y4828" s="150">
        <v>2160.9678001271641</v>
      </c>
      <c r="Z4828" s="150">
        <v>237.5801331430992</v>
      </c>
      <c r="AA4828" s="150">
        <v>10814</v>
      </c>
      <c r="AB4828" s="150">
        <v>549</v>
      </c>
      <c r="AC4828" s="150">
        <v>193.596</v>
      </c>
      <c r="AD4828" s="150">
        <v>1421.09124682939</v>
      </c>
      <c r="AE4828" s="150">
        <v>1128.1199999999999</v>
      </c>
      <c r="AF4828" s="150">
        <v>2109.9312</v>
      </c>
      <c r="AG4828" s="150">
        <v>13956</v>
      </c>
      <c r="AH4828" s="150">
        <v>832.95470931968362</v>
      </c>
      <c r="AI4828" s="150">
        <v>549.78</v>
      </c>
      <c r="AJ4828" s="150">
        <v>851.04719999999998</v>
      </c>
      <c r="AK4828" s="150">
        <v>301</v>
      </c>
      <c r="AL4828" s="150">
        <v>50374.5078125</v>
      </c>
      <c r="AM4828" s="150">
        <v>36964.1796875</v>
      </c>
      <c r="AN4828" s="150">
        <v>13410.330078125</v>
      </c>
      <c r="AO4828" s="5" t="s">
        <v>6797</v>
      </c>
    </row>
    <row r="4829" spans="1:41" ht="14.25" x14ac:dyDescent="0.45">
      <c r="A4829" s="150">
        <v>2021</v>
      </c>
      <c r="B4829" s="5" t="s">
        <v>7352</v>
      </c>
      <c r="C4829" s="5" t="s">
        <v>278</v>
      </c>
      <c r="D4829" s="5" t="s">
        <v>108</v>
      </c>
      <c r="E4829" s="5" t="s">
        <v>109</v>
      </c>
      <c r="F4829" s="5" t="s">
        <v>109</v>
      </c>
      <c r="G4829" s="5" t="s">
        <v>88</v>
      </c>
      <c r="H4829" s="5" t="s">
        <v>131</v>
      </c>
      <c r="I4829" s="150">
        <v>306</v>
      </c>
      <c r="J4829" s="150">
        <v>0</v>
      </c>
      <c r="K4829" s="150">
        <v>74.84966</v>
      </c>
      <c r="L4829" s="150">
        <v>495.23349999999988</v>
      </c>
      <c r="M4829" s="150">
        <v>1130</v>
      </c>
      <c r="N4829" s="150">
        <v>1098.9999907226561</v>
      </c>
      <c r="O4829" s="150">
        <v>1810.118361357753</v>
      </c>
      <c r="P4829" s="150">
        <v>311.97000000000003</v>
      </c>
      <c r="Q4829" s="150">
        <v>188.9102081233687</v>
      </c>
      <c r="R4829" s="150">
        <v>856.38366057936594</v>
      </c>
      <c r="S4829" s="150">
        <v>0</v>
      </c>
      <c r="T4829" s="150">
        <v>713.64000455053338</v>
      </c>
      <c r="U4829" s="150">
        <v>122</v>
      </c>
      <c r="V4829" s="150">
        <v>1730</v>
      </c>
      <c r="W4829" s="150">
        <v>310</v>
      </c>
      <c r="X4829" s="150">
        <v>2734.312699425654</v>
      </c>
      <c r="Y4829" s="150">
        <v>2465</v>
      </c>
      <c r="Z4829" s="150">
        <v>216.98372186746121</v>
      </c>
      <c r="AA4829" s="150">
        <v>12115</v>
      </c>
      <c r="AB4829" s="150">
        <v>446</v>
      </c>
      <c r="AC4829" s="150">
        <v>193.41996</v>
      </c>
      <c r="AD4829" s="150">
        <v>798.25535557621549</v>
      </c>
      <c r="AE4829" s="150">
        <v>1283.4675</v>
      </c>
      <c r="AF4829" s="150">
        <v>2155.8941632218512</v>
      </c>
      <c r="AG4829" s="150">
        <v>13836</v>
      </c>
      <c r="AH4829" s="150">
        <v>749.27800000000002</v>
      </c>
      <c r="AI4829" s="150">
        <v>621</v>
      </c>
      <c r="AJ4829" s="150">
        <v>977.6127056727338</v>
      </c>
      <c r="AK4829" s="150">
        <v>267</v>
      </c>
      <c r="AL4829" s="150">
        <v>48007.328125</v>
      </c>
      <c r="AM4829" s="150">
        <v>38352.875</v>
      </c>
      <c r="AN4829" s="150">
        <v>9654.4541015625</v>
      </c>
      <c r="AO4829" s="5" t="s">
        <v>7718</v>
      </c>
    </row>
    <row r="4830" spans="1:41" ht="14.25" x14ac:dyDescent="0.45">
      <c r="A4830" s="150">
        <v>2021</v>
      </c>
      <c r="B4830" s="5" t="s">
        <v>1476</v>
      </c>
      <c r="C4830" s="5" t="s">
        <v>278</v>
      </c>
      <c r="D4830" s="5" t="s">
        <v>108</v>
      </c>
      <c r="E4830" s="5" t="s">
        <v>109</v>
      </c>
      <c r="F4830" s="5" t="s">
        <v>109</v>
      </c>
      <c r="G4830" s="5" t="s">
        <v>88</v>
      </c>
      <c r="H4830" s="5" t="s">
        <v>131</v>
      </c>
      <c r="I4830" s="150">
        <v>828.2535405415498</v>
      </c>
      <c r="J4830" s="150">
        <v>1415.552670355997</v>
      </c>
      <c r="K4830" s="150">
        <v>464</v>
      </c>
      <c r="L4830" s="150">
        <v>566.49731071459553</v>
      </c>
      <c r="M4830" s="150">
        <v>1384.4221506562769</v>
      </c>
      <c r="N4830" s="150">
        <v>807.16000000000008</v>
      </c>
      <c r="O4830" s="150">
        <v>572.64936182966107</v>
      </c>
      <c r="P4830" s="150">
        <v>1452</v>
      </c>
      <c r="Q4830" s="150">
        <v>140.35732282908</v>
      </c>
      <c r="R4830" s="150">
        <v>1468.8698147877351</v>
      </c>
      <c r="S4830" s="150">
        <v>203.2652638772644</v>
      </c>
      <c r="T4830" s="150">
        <v>1401.163332136405</v>
      </c>
      <c r="U4830" s="150">
        <v>315.2</v>
      </c>
      <c r="V4830" s="150">
        <v>1897</v>
      </c>
      <c r="W4830" s="150">
        <v>833.60554864402911</v>
      </c>
      <c r="X4830" s="150">
        <v>2679.8951527607919</v>
      </c>
      <c r="Y4830" s="150">
        <v>3863</v>
      </c>
      <c r="Z4830" s="150">
        <v>745.5204</v>
      </c>
      <c r="AA4830" s="150">
        <v>12548.91333839598</v>
      </c>
      <c r="AB4830" s="150">
        <v>173</v>
      </c>
      <c r="AC4830" s="150">
        <v>137.6261930743029</v>
      </c>
      <c r="AD4830" s="150">
        <v>1090.3659</v>
      </c>
      <c r="AE4830" s="150">
        <v>1852.9835829834569</v>
      </c>
      <c r="AF4830" s="150">
        <v>2457.674840085288</v>
      </c>
      <c r="AG4830" s="150">
        <v>13479.050833870329</v>
      </c>
      <c r="AH4830" s="150">
        <v>1997.2485300000001</v>
      </c>
      <c r="AI4830" s="150">
        <v>249.26478987989381</v>
      </c>
      <c r="AJ4830" s="150">
        <v>894.14812791719351</v>
      </c>
      <c r="AK4830" s="150">
        <v>355</v>
      </c>
      <c r="AL4830" s="150">
        <v>56273.69140625</v>
      </c>
      <c r="AM4830" s="150">
        <v>44869.8125</v>
      </c>
      <c r="AN4830" s="150">
        <v>11403.8798828125</v>
      </c>
      <c r="AO4830" s="5" t="s">
        <v>2980</v>
      </c>
    </row>
    <row r="4831" spans="1:41" ht="14.25" x14ac:dyDescent="0.45">
      <c r="A4831" s="150">
        <v>2021</v>
      </c>
      <c r="B4831" s="5" t="s">
        <v>1477</v>
      </c>
      <c r="C4831" s="5" t="s">
        <v>278</v>
      </c>
      <c r="D4831" s="5" t="s">
        <v>108</v>
      </c>
      <c r="E4831" s="5" t="s">
        <v>109</v>
      </c>
      <c r="F4831" s="5" t="s">
        <v>109</v>
      </c>
      <c r="G4831" s="5" t="s">
        <v>88</v>
      </c>
      <c r="H4831" s="5" t="s">
        <v>131</v>
      </c>
      <c r="I4831" s="150">
        <v>594.86463094780447</v>
      </c>
      <c r="J4831" s="150">
        <v>216</v>
      </c>
      <c r="K4831" s="150">
        <v>407.90936373386921</v>
      </c>
      <c r="L4831" s="150">
        <v>648.86240000000009</v>
      </c>
      <c r="M4831" s="150">
        <v>1358.8679143271131</v>
      </c>
      <c r="N4831" s="150">
        <v>831.74568841961468</v>
      </c>
      <c r="O4831" s="150">
        <v>529</v>
      </c>
      <c r="P4831" s="150">
        <v>1452</v>
      </c>
      <c r="Q4831" s="150">
        <v>132.10019005344211</v>
      </c>
      <c r="R4831" s="150">
        <v>1329.8462386556789</v>
      </c>
      <c r="S4831" s="150">
        <v>156.94294667211349</v>
      </c>
      <c r="T4831" s="150">
        <v>1526.7351153198881</v>
      </c>
      <c r="U4831" s="150">
        <v>393.27075187967728</v>
      </c>
      <c r="V4831" s="150">
        <v>2144</v>
      </c>
      <c r="W4831" s="150">
        <v>819.84624122419223</v>
      </c>
      <c r="X4831" s="150">
        <v>2687.81171948678</v>
      </c>
      <c r="Y4831" s="150">
        <v>3037.6080000000002</v>
      </c>
      <c r="Z4831" s="150">
        <v>580.17000000000007</v>
      </c>
      <c r="AA4831" s="150">
        <v>12473.20796491852</v>
      </c>
      <c r="AB4831" s="150">
        <v>173</v>
      </c>
      <c r="AC4831" s="150">
        <v>364.89504452204881</v>
      </c>
      <c r="AD4831" s="150">
        <v>1101.351204499648</v>
      </c>
      <c r="AE4831" s="150">
        <v>700.47302478220809</v>
      </c>
      <c r="AF4831" s="150">
        <v>2218.1510270610829</v>
      </c>
      <c r="AG4831" s="150">
        <v>12133</v>
      </c>
      <c r="AH4831" s="150">
        <v>1491.901959109412</v>
      </c>
      <c r="AI4831" s="150">
        <v>359.24581174521603</v>
      </c>
      <c r="AJ4831" s="150">
        <v>898.91410594204365</v>
      </c>
      <c r="AK4831" s="150">
        <v>363.13367808630761</v>
      </c>
      <c r="AL4831" s="150">
        <v>51124.8515625</v>
      </c>
      <c r="AM4831" s="150">
        <v>40149.109375</v>
      </c>
      <c r="AN4831" s="150">
        <v>10975.7470703125</v>
      </c>
      <c r="AO4831" s="5" t="s">
        <v>2981</v>
      </c>
    </row>
    <row r="4832" spans="1:41" ht="14.25" x14ac:dyDescent="0.45">
      <c r="A4832" s="150">
        <v>2021</v>
      </c>
      <c r="B4832" s="5" t="s">
        <v>1476</v>
      </c>
      <c r="C4832" s="5" t="s">
        <v>278</v>
      </c>
      <c r="D4832" s="5" t="s">
        <v>108</v>
      </c>
      <c r="E4832" s="5" t="s">
        <v>30</v>
      </c>
      <c r="F4832" s="5" t="s">
        <v>30</v>
      </c>
      <c r="G4832" s="5" t="s">
        <v>87</v>
      </c>
      <c r="H4832" s="5" t="s">
        <v>131</v>
      </c>
      <c r="I4832" s="150">
        <v>5013.7339023197983</v>
      </c>
      <c r="J4832" s="150">
        <v>339.10651037588229</v>
      </c>
      <c r="K4832" s="150"/>
      <c r="L4832" s="150">
        <v>1337.1183049276574</v>
      </c>
      <c r="M4832" s="150">
        <v>4868.2313657247723</v>
      </c>
      <c r="N4832" s="150">
        <v>3144.03387103467</v>
      </c>
      <c r="O4832" s="150">
        <v>3461.8058658571031</v>
      </c>
      <c r="P4832" s="150">
        <v>311.03477938450129</v>
      </c>
      <c r="Q4832" s="150">
        <v>2957.0810181303118</v>
      </c>
      <c r="R4832" s="150">
        <v>4004.0578518447128</v>
      </c>
      <c r="S4832" s="150">
        <v>10946.852217398928</v>
      </c>
      <c r="T4832" s="150">
        <v>3649.325028879528</v>
      </c>
      <c r="U4832" s="150">
        <v>1620.5862180816746</v>
      </c>
      <c r="V4832" s="150">
        <v>2918.3371538639672</v>
      </c>
      <c r="W4832" s="150">
        <v>920.7527765172963</v>
      </c>
      <c r="X4832" s="150">
        <v>4584.2475618206508</v>
      </c>
      <c r="Y4832" s="150">
        <v>21334.515553449546</v>
      </c>
      <c r="Z4832" s="150">
        <v>1677.8683768124924</v>
      </c>
      <c r="AA4832" s="150">
        <v>25732.763714385692</v>
      </c>
      <c r="AB4832" s="150">
        <v>680.45875923107508</v>
      </c>
      <c r="AC4832" s="150">
        <v>4409.8460492018803</v>
      </c>
      <c r="AD4832" s="150">
        <v>3899.5583679164047</v>
      </c>
      <c r="AE4832" s="150">
        <v>5405.1374338346122</v>
      </c>
      <c r="AF4832" s="150">
        <v>20910.41503809741</v>
      </c>
      <c r="AG4832" s="150">
        <v>32647.650749307562</v>
      </c>
      <c r="AH4832" s="150">
        <v>8413.6457353863716</v>
      </c>
      <c r="AI4832" s="150">
        <v>1861.7171993483869</v>
      </c>
      <c r="AJ4832" s="150">
        <v>19351.741411053179</v>
      </c>
      <c r="AK4832" s="150">
        <v>1916.7377920914935</v>
      </c>
      <c r="AL4832" s="150">
        <v>198318.34375</v>
      </c>
      <c r="AM4832" s="150">
        <v>153115.015625</v>
      </c>
      <c r="AN4832" s="150">
        <v>45203.33203125</v>
      </c>
      <c r="AO4832" s="5" t="s">
        <v>2983</v>
      </c>
    </row>
    <row r="4833" spans="1:41" ht="14.25" x14ac:dyDescent="0.45">
      <c r="A4833" s="150">
        <v>2021</v>
      </c>
      <c r="B4833" s="5" t="s">
        <v>6344</v>
      </c>
      <c r="C4833" s="5" t="s">
        <v>278</v>
      </c>
      <c r="D4833" s="5" t="s">
        <v>108</v>
      </c>
      <c r="E4833" s="5" t="s">
        <v>30</v>
      </c>
      <c r="F4833" s="5" t="s">
        <v>30</v>
      </c>
      <c r="G4833" s="5" t="s">
        <v>87</v>
      </c>
      <c r="H4833" s="5" t="s">
        <v>131</v>
      </c>
      <c r="I4833" s="150">
        <v>9044.9456339264088</v>
      </c>
      <c r="J4833" s="150">
        <v>11990.993186523474</v>
      </c>
      <c r="K4833" s="150">
        <v>1722.0400065495521</v>
      </c>
      <c r="L4833" s="150">
        <v>2233.0692845514645</v>
      </c>
      <c r="M4833" s="150">
        <v>6313.4247871975931</v>
      </c>
      <c r="N4833" s="150">
        <v>5187.8259606102429</v>
      </c>
      <c r="O4833" s="150">
        <v>4067.7211277636297</v>
      </c>
      <c r="P4833" s="150">
        <v>5511.6210068702048</v>
      </c>
      <c r="Q4833" s="150">
        <v>2164.3323668784915</v>
      </c>
      <c r="R4833" s="150">
        <v>3650.0532893499249</v>
      </c>
      <c r="S4833" s="150">
        <v>9454.2063318951114</v>
      </c>
      <c r="T4833" s="150">
        <v>4161.6291212095475</v>
      </c>
      <c r="U4833" s="150">
        <v>1299.2403110117612</v>
      </c>
      <c r="V4833" s="150">
        <v>2843.1032118312055</v>
      </c>
      <c r="W4833" s="150">
        <v>1351.0069171536359</v>
      </c>
      <c r="X4833" s="150">
        <v>12114.400868691693</v>
      </c>
      <c r="Y4833" s="150">
        <v>18687.744817216822</v>
      </c>
      <c r="Z4833" s="150">
        <v>2260.0528817607897</v>
      </c>
      <c r="AA4833" s="150">
        <v>32411.985633771528</v>
      </c>
      <c r="AB4833" s="150">
        <v>1336.7964762519448</v>
      </c>
      <c r="AC4833" s="150">
        <v>6118.0419538538999</v>
      </c>
      <c r="AD4833" s="150">
        <v>3810.4652634958888</v>
      </c>
      <c r="AE4833" s="150">
        <v>5276.1337004993238</v>
      </c>
      <c r="AF4833" s="150">
        <v>20112.747530208551</v>
      </c>
      <c r="AG4833" s="150">
        <v>36810.117092844936</v>
      </c>
      <c r="AH4833" s="150">
        <v>7864.4640075930665</v>
      </c>
      <c r="AI4833" s="150">
        <v>2860.3587472118302</v>
      </c>
      <c r="AJ4833" s="150">
        <v>11957.070987280114</v>
      </c>
      <c r="AK4833" s="150">
        <v>1681.9071838644438</v>
      </c>
      <c r="AL4833" s="150">
        <v>234297.515625</v>
      </c>
      <c r="AM4833" s="150">
        <v>177559.078125</v>
      </c>
      <c r="AN4833" s="150">
        <v>56738.421875</v>
      </c>
      <c r="AO4833" s="5" t="s">
        <v>6798</v>
      </c>
    </row>
    <row r="4834" spans="1:41" ht="14.25" x14ac:dyDescent="0.45">
      <c r="A4834" s="150">
        <v>2021</v>
      </c>
      <c r="B4834" s="5" t="s">
        <v>582</v>
      </c>
      <c r="C4834" s="5" t="s">
        <v>278</v>
      </c>
      <c r="D4834" s="5" t="s">
        <v>108</v>
      </c>
      <c r="E4834" s="5" t="s">
        <v>30</v>
      </c>
      <c r="F4834" s="5" t="s">
        <v>30</v>
      </c>
      <c r="G4834" s="5" t="s">
        <v>87</v>
      </c>
      <c r="H4834" s="5" t="s">
        <v>131</v>
      </c>
      <c r="I4834" s="150">
        <v>11608.661770910045</v>
      </c>
      <c r="J4834" s="150">
        <v>2950.0663477405856</v>
      </c>
      <c r="K4834" s="150">
        <v>1796.1894002518989</v>
      </c>
      <c r="L4834" s="150">
        <v>2592.4745093090428</v>
      </c>
      <c r="M4834" s="150">
        <v>6380.7889896661118</v>
      </c>
      <c r="N4834" s="150">
        <v>4581.579252124202</v>
      </c>
      <c r="O4834" s="150">
        <v>3835.5677602860892</v>
      </c>
      <c r="P4834" s="150">
        <v>303.99728192167197</v>
      </c>
      <c r="Q4834" s="150">
        <v>2701.4145858471948</v>
      </c>
      <c r="R4834" s="150">
        <v>3841.1208907070463</v>
      </c>
      <c r="S4834" s="150">
        <v>4810.7218730837876</v>
      </c>
      <c r="T4834" s="150">
        <v>4170.3598241962218</v>
      </c>
      <c r="U4834" s="150">
        <v>1262.0825783751725</v>
      </c>
      <c r="V4834" s="150">
        <v>3211.1770646310906</v>
      </c>
      <c r="W4834" s="150">
        <v>1026.1280093745968</v>
      </c>
      <c r="X4834" s="150">
        <v>6271.6788997006652</v>
      </c>
      <c r="Y4834" s="150">
        <v>17261.997282837467</v>
      </c>
      <c r="Z4834" s="150">
        <v>1526.9212790107533</v>
      </c>
      <c r="AA4834" s="150">
        <v>33333.531018310219</v>
      </c>
      <c r="AB4834" s="150">
        <v>665.06264564813432</v>
      </c>
      <c r="AC4834" s="150">
        <v>6116.7194323779568</v>
      </c>
      <c r="AD4834" s="150">
        <v>3356.630435594162</v>
      </c>
      <c r="AE4834" s="150">
        <v>4013.422599233048</v>
      </c>
      <c r="AF4834" s="150">
        <v>24252.987590522796</v>
      </c>
      <c r="AG4834" s="150">
        <v>31331.178949633882</v>
      </c>
      <c r="AH4834" s="150">
        <v>15159.737239314576</v>
      </c>
      <c r="AI4834" s="150">
        <v>2157.6124774657296</v>
      </c>
      <c r="AJ4834" s="150">
        <v>12430.00546180902</v>
      </c>
      <c r="AK4834" s="150">
        <v>1858.0535940327443</v>
      </c>
      <c r="AL4834" s="150">
        <v>214807.84375</v>
      </c>
      <c r="AM4834" s="150">
        <v>163319.328125</v>
      </c>
      <c r="AN4834" s="150">
        <v>51488.53515625</v>
      </c>
      <c r="AO4834" s="5" t="s">
        <v>1118</v>
      </c>
    </row>
    <row r="4835" spans="1:41" ht="14.25" x14ac:dyDescent="0.45">
      <c r="A4835" s="150">
        <v>2021</v>
      </c>
      <c r="B4835" s="5" t="s">
        <v>1478</v>
      </c>
      <c r="C4835" s="5" t="s">
        <v>278</v>
      </c>
      <c r="D4835" s="5" t="s">
        <v>108</v>
      </c>
      <c r="E4835" s="5" t="s">
        <v>30</v>
      </c>
      <c r="F4835" s="5" t="s">
        <v>30</v>
      </c>
      <c r="G4835" s="5" t="s">
        <v>87</v>
      </c>
      <c r="H4835" s="5" t="s">
        <v>131</v>
      </c>
      <c r="I4835" s="150">
        <v>6074.4964430475156</v>
      </c>
      <c r="J4835" s="150">
        <v>3267.3586572333297</v>
      </c>
      <c r="K4835" s="150">
        <v>1608.0272904820504</v>
      </c>
      <c r="L4835" s="150">
        <v>1960.5778027835913</v>
      </c>
      <c r="M4835" s="150">
        <v>5188.5864481459375</v>
      </c>
      <c r="N4835" s="150">
        <v>4430.448528110267</v>
      </c>
      <c r="O4835" s="150">
        <v>3497.4994644051881</v>
      </c>
      <c r="P4835" s="150">
        <v>369.49222582004558</v>
      </c>
      <c r="Q4835" s="150">
        <v>3626.5252646502281</v>
      </c>
      <c r="R4835" s="150">
        <v>3407.2677447157603</v>
      </c>
      <c r="S4835" s="150">
        <v>6165.2446695772242</v>
      </c>
      <c r="T4835" s="150">
        <v>3871.9245220663461</v>
      </c>
      <c r="U4835" s="150">
        <v>1150.5147151282856</v>
      </c>
      <c r="V4835" s="150">
        <v>2868.5429387765812</v>
      </c>
      <c r="W4835" s="150">
        <v>1034.3569794662953</v>
      </c>
      <c r="X4835" s="150">
        <v>6088.7893758546861</v>
      </c>
      <c r="Y4835" s="150">
        <v>15269.764050880507</v>
      </c>
      <c r="Z4835" s="150">
        <v>1975.7871243447353</v>
      </c>
      <c r="AA4835" s="150">
        <v>31083.128928958173</v>
      </c>
      <c r="AB4835" s="150">
        <v>670.39607439205872</v>
      </c>
      <c r="AC4835" s="150">
        <v>4189.4223328757862</v>
      </c>
      <c r="AD4835" s="150">
        <v>3946.2013095693683</v>
      </c>
      <c r="AE4835" s="150">
        <v>4070.717970226262</v>
      </c>
      <c r="AF4835" s="150">
        <v>23692.859282598551</v>
      </c>
      <c r="AG4835" s="150">
        <v>29681.869139147846</v>
      </c>
      <c r="AH4835" s="150">
        <v>8969.6417158189906</v>
      </c>
      <c r="AI4835" s="150">
        <v>1834.1859593102861</v>
      </c>
      <c r="AJ4835" s="150">
        <v>12829.460046948778</v>
      </c>
      <c r="AK4835" s="150">
        <v>1806.1474647091616</v>
      </c>
      <c r="AL4835" s="150">
        <v>194629.234375</v>
      </c>
      <c r="AM4835" s="150">
        <v>149948.234375</v>
      </c>
      <c r="AN4835" s="150">
        <v>44681.00390625</v>
      </c>
      <c r="AO4835" s="5" t="s">
        <v>2984</v>
      </c>
    </row>
    <row r="4836" spans="1:41" ht="14.25" x14ac:dyDescent="0.45">
      <c r="A4836" s="150">
        <v>2021</v>
      </c>
      <c r="B4836" s="5" t="s">
        <v>7352</v>
      </c>
      <c r="C4836" s="5" t="s">
        <v>278</v>
      </c>
      <c r="D4836" s="5" t="s">
        <v>108</v>
      </c>
      <c r="E4836" s="5" t="s">
        <v>30</v>
      </c>
      <c r="F4836" s="5" t="s">
        <v>30</v>
      </c>
      <c r="G4836" s="5" t="s">
        <v>87</v>
      </c>
      <c r="H4836" s="5" t="s">
        <v>131</v>
      </c>
      <c r="I4836" s="150">
        <v>8011.7647058823532</v>
      </c>
      <c r="J4836" s="150">
        <v>14806.82971647167</v>
      </c>
      <c r="K4836" s="150">
        <v>1728.127</v>
      </c>
      <c r="L4836" s="150">
        <v>2287</v>
      </c>
      <c r="M4836" s="150">
        <v>7876.8662791193647</v>
      </c>
      <c r="N4836" s="150">
        <v>5574</v>
      </c>
      <c r="O4836" s="150">
        <v>3778.0331757874819</v>
      </c>
      <c r="P4836" s="150">
        <v>4439</v>
      </c>
      <c r="Q4836" s="150">
        <v>2226.461238850542</v>
      </c>
      <c r="R4836" s="150">
        <v>3596</v>
      </c>
      <c r="S4836" s="150">
        <v>7210</v>
      </c>
      <c r="T4836" s="150">
        <v>4100</v>
      </c>
      <c r="U4836" s="150">
        <v>1037</v>
      </c>
      <c r="V4836" s="150">
        <v>2381</v>
      </c>
      <c r="W4836" s="150">
        <v>1989</v>
      </c>
      <c r="X4836" s="150">
        <v>13710</v>
      </c>
      <c r="Y4836" s="150">
        <v>17573</v>
      </c>
      <c r="Z4836" s="150">
        <v>2327.868784820309</v>
      </c>
      <c r="AA4836" s="150">
        <v>33779</v>
      </c>
      <c r="AB4836" s="150">
        <v>1659</v>
      </c>
      <c r="AC4836" s="150">
        <v>2031.617120000001</v>
      </c>
      <c r="AD4836" s="150">
        <v>3620.992995190732</v>
      </c>
      <c r="AE4836" s="150">
        <v>5388</v>
      </c>
      <c r="AF4836" s="150">
        <v>16900.794639194381</v>
      </c>
      <c r="AG4836" s="150">
        <v>36732</v>
      </c>
      <c r="AH4836" s="150">
        <v>12004</v>
      </c>
      <c r="AI4836" s="150">
        <v>3117</v>
      </c>
      <c r="AJ4836" s="150">
        <v>11493.10040272267</v>
      </c>
      <c r="AK4836" s="150">
        <v>1733</v>
      </c>
      <c r="AL4836" s="150">
        <v>233110.4375</v>
      </c>
      <c r="AM4836" s="150">
        <v>170584.4375</v>
      </c>
      <c r="AN4836" s="150">
        <v>62526.01953125</v>
      </c>
      <c r="AO4836" s="5" t="s">
        <v>7719</v>
      </c>
    </row>
    <row r="4837" spans="1:41" ht="14.25" x14ac:dyDescent="0.45">
      <c r="A4837" s="150">
        <v>2021</v>
      </c>
      <c r="B4837" s="5" t="s">
        <v>1477</v>
      </c>
      <c r="C4837" s="5" t="s">
        <v>278</v>
      </c>
      <c r="D4837" s="5" t="s">
        <v>108</v>
      </c>
      <c r="E4837" s="5" t="s">
        <v>30</v>
      </c>
      <c r="F4837" s="5" t="s">
        <v>30</v>
      </c>
      <c r="G4837" s="5" t="s">
        <v>87</v>
      </c>
      <c r="H4837" s="5" t="s">
        <v>131</v>
      </c>
      <c r="I4837" s="150">
        <v>5642.0333972138033</v>
      </c>
      <c r="J4837" s="150">
        <v>5413.114471226465</v>
      </c>
      <c r="K4837" s="150">
        <v>1220.1000952857071</v>
      </c>
      <c r="L4837" s="150">
        <v>1317.9132139661754</v>
      </c>
      <c r="M4837" s="150">
        <v>5064.0153893837751</v>
      </c>
      <c r="N4837" s="150">
        <v>4495.4852017329249</v>
      </c>
      <c r="O4837" s="150">
        <v>3551.5332095661811</v>
      </c>
      <c r="P4837" s="150">
        <v>306.56737271730515</v>
      </c>
      <c r="Q4837" s="150">
        <v>2344.0783227987445</v>
      </c>
      <c r="R4837" s="150">
        <v>2992.0920240138089</v>
      </c>
      <c r="S4837" s="150">
        <v>3994.9064637013353</v>
      </c>
      <c r="T4837" s="150">
        <v>3762.9208203568137</v>
      </c>
      <c r="U4837" s="150">
        <v>1608.5809181277714</v>
      </c>
      <c r="V4837" s="150">
        <v>2949.4658783090908</v>
      </c>
      <c r="W4837" s="150">
        <v>748.66629945252066</v>
      </c>
      <c r="X4837" s="150">
        <v>5940.9449502435255</v>
      </c>
      <c r="Y4837" s="150">
        <v>16021.188763378012</v>
      </c>
      <c r="Z4837" s="150">
        <v>1667.8593165522702</v>
      </c>
      <c r="AA4837" s="150">
        <v>23389.16385485241</v>
      </c>
      <c r="AB4837" s="150">
        <v>670.68529915771444</v>
      </c>
      <c r="AC4837" s="150">
        <v>4426.9656710080162</v>
      </c>
      <c r="AD4837" s="150">
        <v>3492.8759144253249</v>
      </c>
      <c r="AE4837" s="150">
        <v>4010.6530869993849</v>
      </c>
      <c r="AF4837" s="150">
        <v>22187.962968549124</v>
      </c>
      <c r="AG4837" s="150">
        <v>34235.939016740493</v>
      </c>
      <c r="AH4837" s="150">
        <v>9778.2264038493759</v>
      </c>
      <c r="AI4837" s="150">
        <v>1834.9772706328226</v>
      </c>
      <c r="AJ4837" s="150">
        <v>16703.916997850287</v>
      </c>
      <c r="AK4837" s="150">
        <v>1924.9857500828064</v>
      </c>
      <c r="AL4837" s="150">
        <v>191697.828125</v>
      </c>
      <c r="AM4837" s="150">
        <v>149712.984375</v>
      </c>
      <c r="AN4837" s="150">
        <v>41984.8359375</v>
      </c>
      <c r="AO4837" s="5" t="s">
        <v>2985</v>
      </c>
    </row>
    <row r="4838" spans="1:41" ht="14.25" x14ac:dyDescent="0.45">
      <c r="A4838" s="150">
        <v>2021</v>
      </c>
      <c r="B4838" s="5" t="s">
        <v>4980</v>
      </c>
      <c r="C4838" s="5" t="s">
        <v>278</v>
      </c>
      <c r="D4838" s="5" t="s">
        <v>108</v>
      </c>
      <c r="E4838" s="5" t="s">
        <v>30</v>
      </c>
      <c r="F4838" s="5" t="s">
        <v>30</v>
      </c>
      <c r="G4838" s="5" t="s">
        <v>87</v>
      </c>
      <c r="H4838" s="5" t="s">
        <v>131</v>
      </c>
      <c r="I4838" s="150">
        <v>7502.6461229483048</v>
      </c>
      <c r="J4838" s="150">
        <v>12301.903317873806</v>
      </c>
      <c r="K4838" s="150">
        <v>1772.377492260425</v>
      </c>
      <c r="L4838" s="150">
        <v>1718.2272986073451</v>
      </c>
      <c r="M4838" s="150">
        <v>6047.6527454373208</v>
      </c>
      <c r="N4838" s="150">
        <v>4962.4487083536014</v>
      </c>
      <c r="O4838" s="150">
        <v>3823.5875802664486</v>
      </c>
      <c r="P4838" s="150">
        <v>4816.2431854902852</v>
      </c>
      <c r="Q4838" s="150">
        <v>2403.5609298739737</v>
      </c>
      <c r="R4838" s="150">
        <v>3644.7245728034595</v>
      </c>
      <c r="S4838" s="150">
        <v>7081.1791700181493</v>
      </c>
      <c r="T4838" s="150">
        <v>4165.3995117753821</v>
      </c>
      <c r="U4838" s="150">
        <v>1197.5523596354224</v>
      </c>
      <c r="V4838" s="150">
        <v>2657.5248885126939</v>
      </c>
      <c r="W4838" s="150">
        <v>2051.9982622461994</v>
      </c>
      <c r="X4838" s="150">
        <v>11284.06727739951</v>
      </c>
      <c r="Y4838" s="150">
        <v>15709.804258660854</v>
      </c>
      <c r="Z4838" s="150">
        <v>1957.0754720120574</v>
      </c>
      <c r="AA4838" s="150">
        <v>32433.883298439014</v>
      </c>
      <c r="AB4838" s="150">
        <v>183.27757851811683</v>
      </c>
      <c r="AC4838" s="150">
        <v>5943.3594885645116</v>
      </c>
      <c r="AD4838" s="150">
        <v>4334.038835059243</v>
      </c>
      <c r="AE4838" s="150">
        <v>4629.8415573383372</v>
      </c>
      <c r="AF4838" s="150">
        <v>21066.508030803994</v>
      </c>
      <c r="AG4838" s="150">
        <v>41481.131038015141</v>
      </c>
      <c r="AH4838" s="150">
        <v>7719.5266451977268</v>
      </c>
      <c r="AI4838" s="150">
        <v>2732.5020797246507</v>
      </c>
      <c r="AJ4838" s="150">
        <v>12416.014594724471</v>
      </c>
      <c r="AK4838" s="150">
        <v>1526.6189210656776</v>
      </c>
      <c r="AL4838" s="150">
        <v>229564.6875</v>
      </c>
      <c r="AM4838" s="150">
        <v>176842.453125</v>
      </c>
      <c r="AN4838" s="150">
        <v>52722.2265625</v>
      </c>
      <c r="AO4838" s="5" t="s">
        <v>5847</v>
      </c>
    </row>
    <row r="4839" spans="1:41" ht="14.25" x14ac:dyDescent="0.45">
      <c r="A4839" s="150">
        <v>2021</v>
      </c>
      <c r="B4839" s="5" t="s">
        <v>4024</v>
      </c>
      <c r="C4839" s="5" t="s">
        <v>278</v>
      </c>
      <c r="D4839" s="5" t="s">
        <v>108</v>
      </c>
      <c r="E4839" s="5" t="s">
        <v>30</v>
      </c>
      <c r="F4839" s="5" t="s">
        <v>30</v>
      </c>
      <c r="G4839" s="5" t="s">
        <v>87</v>
      </c>
      <c r="H4839" s="5" t="s">
        <v>131</v>
      </c>
      <c r="I4839" s="150">
        <v>11480.563968926128</v>
      </c>
      <c r="J4839" s="150">
        <v>4333.2291188556947</v>
      </c>
      <c r="K4839" s="150">
        <v>1769.9324142070413</v>
      </c>
      <c r="L4839" s="150">
        <v>2050.9884441109093</v>
      </c>
      <c r="M4839" s="150">
        <v>6136.6864815222725</v>
      </c>
      <c r="N4839" s="150">
        <v>5592.6716783362335</v>
      </c>
      <c r="O4839" s="150">
        <v>3923.6318346471585</v>
      </c>
      <c r="P4839" s="150">
        <v>4244.9973944302519</v>
      </c>
      <c r="Q4839" s="150">
        <v>2496.1203398590746</v>
      </c>
      <c r="R4839" s="150">
        <v>3744.6320054189791</v>
      </c>
      <c r="S4839" s="150">
        <v>4663.6716890346661</v>
      </c>
      <c r="T4839" s="150">
        <v>4065.6004630263205</v>
      </c>
      <c r="U4839" s="150">
        <v>1230.3790874948074</v>
      </c>
      <c r="V4839" s="150">
        <v>3296.3460596273931</v>
      </c>
      <c r="W4839" s="150">
        <v>2332.3707919466783</v>
      </c>
      <c r="X4839" s="150">
        <v>6236.4171313106372</v>
      </c>
      <c r="Y4839" s="150">
        <v>16797.34928145085</v>
      </c>
      <c r="Z4839" s="150">
        <v>1743.9286196665532</v>
      </c>
      <c r="AA4839" s="150">
        <v>36127.139693423618</v>
      </c>
      <c r="AB4839" s="150">
        <v>648.35628436682896</v>
      </c>
      <c r="AC4839" s="150">
        <v>6261.2209317776178</v>
      </c>
      <c r="AD4839" s="150">
        <v>4191.0670331050296</v>
      </c>
      <c r="AE4839" s="150">
        <v>4970.7315134790224</v>
      </c>
      <c r="AF4839" s="150">
        <v>21579.565320828493</v>
      </c>
      <c r="AG4839" s="150">
        <v>41177.043426445787</v>
      </c>
      <c r="AH4839" s="150">
        <v>11853.365139439105</v>
      </c>
      <c r="AI4839" s="150">
        <v>2351.6288994031188</v>
      </c>
      <c r="AJ4839" s="150">
        <v>12069.565744866153</v>
      </c>
      <c r="AK4839" s="150">
        <v>1652.2417562612723</v>
      </c>
      <c r="AL4839" s="150">
        <v>229021.4375</v>
      </c>
      <c r="AM4839" s="150">
        <v>179196.46875</v>
      </c>
      <c r="AN4839" s="150">
        <v>49824.96875</v>
      </c>
      <c r="AO4839" s="5" t="s">
        <v>4546</v>
      </c>
    </row>
    <row r="4840" spans="1:41" ht="14.25" x14ac:dyDescent="0.45">
      <c r="A4840" s="150">
        <v>2021</v>
      </c>
      <c r="B4840" s="5" t="s">
        <v>4980</v>
      </c>
      <c r="C4840" s="5" t="s">
        <v>278</v>
      </c>
      <c r="D4840" s="5" t="s">
        <v>108</v>
      </c>
      <c r="E4840" s="5" t="s">
        <v>30</v>
      </c>
      <c r="F4840" s="5" t="s">
        <v>30</v>
      </c>
      <c r="G4840" s="5" t="s">
        <v>88</v>
      </c>
      <c r="H4840" s="5" t="s">
        <v>131</v>
      </c>
      <c r="I4840" s="150">
        <v>7645.7185576883176</v>
      </c>
      <c r="J4840" s="150">
        <v>12697.939335991099</v>
      </c>
      <c r="K4840" s="150">
        <v>1760.79197325</v>
      </c>
      <c r="L4840" s="150">
        <v>1753.91263278</v>
      </c>
      <c r="M4840" s="150">
        <v>6042.1363171200001</v>
      </c>
      <c r="N4840" s="150">
        <v>4957.9173945999992</v>
      </c>
      <c r="O4840" s="150">
        <v>3820.0998557410198</v>
      </c>
      <c r="P4840" s="150">
        <v>4821.2896249999994</v>
      </c>
      <c r="Q4840" s="150">
        <v>2408.4359619461161</v>
      </c>
      <c r="R4840" s="150">
        <v>3616.4450000000002</v>
      </c>
      <c r="S4840" s="150">
        <v>7026.235999999999</v>
      </c>
      <c r="T4840" s="150">
        <v>4240.9045064292714</v>
      </c>
      <c r="U4840" s="150">
        <v>1173.115</v>
      </c>
      <c r="V4840" s="150">
        <v>2679</v>
      </c>
      <c r="W4840" s="150">
        <v>2050.12651104</v>
      </c>
      <c r="X4840" s="150">
        <v>11594.52</v>
      </c>
      <c r="Y4840" s="150">
        <v>16094</v>
      </c>
      <c r="Z4840" s="150">
        <v>1955.2884262360001</v>
      </c>
      <c r="AA4840" s="150">
        <v>33880</v>
      </c>
      <c r="AB4840" s="150">
        <v>187</v>
      </c>
      <c r="AC4840" s="150">
        <v>5937.9381924083355</v>
      </c>
      <c r="AD4840" s="150">
        <v>4342.8293666659993</v>
      </c>
      <c r="AE4840" s="150">
        <v>4625.6184000000003</v>
      </c>
      <c r="AF4840" s="150">
        <v>21504.031855236</v>
      </c>
      <c r="AG4840" s="150">
        <v>43975</v>
      </c>
      <c r="AH4840" s="150">
        <v>7924.7204324531231</v>
      </c>
      <c r="AI4840" s="150">
        <v>2730.0095999999999</v>
      </c>
      <c r="AJ4840" s="150">
        <v>12905.838643679999</v>
      </c>
      <c r="AK4840" s="150">
        <v>1495</v>
      </c>
      <c r="AL4840" s="150">
        <v>235845.890625</v>
      </c>
      <c r="AM4840" s="150">
        <v>182631.5</v>
      </c>
      <c r="AN4840" s="150">
        <v>53214.37109375</v>
      </c>
      <c r="AO4840" s="5" t="s">
        <v>5848</v>
      </c>
    </row>
    <row r="4841" spans="1:41" ht="14.25" x14ac:dyDescent="0.45">
      <c r="A4841" s="150">
        <v>2021</v>
      </c>
      <c r="B4841" s="5" t="s">
        <v>1477</v>
      </c>
      <c r="C4841" s="5" t="s">
        <v>278</v>
      </c>
      <c r="D4841" s="5" t="s">
        <v>108</v>
      </c>
      <c r="E4841" s="5" t="s">
        <v>30</v>
      </c>
      <c r="F4841" s="5" t="s">
        <v>30</v>
      </c>
      <c r="G4841" s="5" t="s">
        <v>88</v>
      </c>
      <c r="H4841" s="5" t="s">
        <v>131</v>
      </c>
      <c r="I4841" s="150">
        <v>5793.0438717706056</v>
      </c>
      <c r="J4841" s="150">
        <v>5702.2173741582938</v>
      </c>
      <c r="K4841" s="150">
        <v>1288.5092659680611</v>
      </c>
      <c r="L4841" s="150">
        <v>1365.138852000001</v>
      </c>
      <c r="M4841" s="150">
        <v>5261.9497241010276</v>
      </c>
      <c r="N4841" s="150">
        <v>4716.2476179281466</v>
      </c>
      <c r="O4841" s="150">
        <v>3814</v>
      </c>
      <c r="P4841" s="150">
        <v>334</v>
      </c>
      <c r="Q4841" s="150">
        <v>2611.281408580965</v>
      </c>
      <c r="R4841" s="150">
        <v>3235.0725811099569</v>
      </c>
      <c r="S4841" s="150">
        <v>4065</v>
      </c>
      <c r="T4841" s="150">
        <v>3852.2402358707291</v>
      </c>
      <c r="U4841" s="150">
        <v>1669.544318365369</v>
      </c>
      <c r="V4841" s="150">
        <v>3062</v>
      </c>
      <c r="W4841" s="150">
        <v>761.8038301353256</v>
      </c>
      <c r="X4841" s="150">
        <v>6601.9151475088411</v>
      </c>
      <c r="Y4841" s="150">
        <v>17106</v>
      </c>
      <c r="Z4841" s="150">
        <v>1734.3447040000001</v>
      </c>
      <c r="AA4841" s="150">
        <v>24647.874424493129</v>
      </c>
      <c r="AB4841" s="150">
        <v>606</v>
      </c>
      <c r="AC4841" s="150">
        <v>4810.3633715200003</v>
      </c>
      <c r="AD4841" s="150">
        <v>3891.0312207183788</v>
      </c>
      <c r="AE4841" s="150">
        <v>4081.0316762681559</v>
      </c>
      <c r="AF4841" s="150">
        <v>22983.70707754141</v>
      </c>
      <c r="AG4841" s="150">
        <v>37384</v>
      </c>
      <c r="AH4841" s="150">
        <v>11208.46227538775</v>
      </c>
      <c r="AI4841" s="150">
        <v>1867.177291139712</v>
      </c>
      <c r="AJ4841" s="150">
        <v>19241.914542075308</v>
      </c>
      <c r="AK4841" s="150">
        <v>2008.265275807101</v>
      </c>
      <c r="AL4841" s="150">
        <v>205704.15625</v>
      </c>
      <c r="AM4841" s="150">
        <v>160477.796875</v>
      </c>
      <c r="AN4841" s="150">
        <v>45226.35546875</v>
      </c>
      <c r="AO4841" s="5" t="s">
        <v>2986</v>
      </c>
    </row>
    <row r="4842" spans="1:41" ht="14.25" x14ac:dyDescent="0.45">
      <c r="A4842" s="150">
        <v>2021</v>
      </c>
      <c r="B4842" s="5" t="s">
        <v>1476</v>
      </c>
      <c r="C4842" s="5" t="s">
        <v>278</v>
      </c>
      <c r="D4842" s="5" t="s">
        <v>108</v>
      </c>
      <c r="E4842" s="5" t="s">
        <v>30</v>
      </c>
      <c r="F4842" s="5" t="s">
        <v>30</v>
      </c>
      <c r="G4842" s="5" t="s">
        <v>88</v>
      </c>
      <c r="H4842" s="5" t="s">
        <v>131</v>
      </c>
      <c r="I4842" s="150">
        <v>5191.9875764183525</v>
      </c>
      <c r="J4842" s="150">
        <v>315</v>
      </c>
      <c r="K4842" s="150"/>
      <c r="L4842" s="150">
        <v>1395.2178491944039</v>
      </c>
      <c r="M4842" s="150">
        <v>5094.2457524999973</v>
      </c>
      <c r="N4842" s="150">
        <v>3323.6</v>
      </c>
      <c r="O4842" s="150">
        <v>3756.3361330230759</v>
      </c>
      <c r="P4842" s="150">
        <v>334</v>
      </c>
      <c r="Q4842" s="150">
        <v>3145.801013633004</v>
      </c>
      <c r="R4842" s="150">
        <v>4192.3159586366965</v>
      </c>
      <c r="S4842" s="150">
        <v>11588.4974125114</v>
      </c>
      <c r="T4842" s="150">
        <v>3959.8094169072319</v>
      </c>
      <c r="U4842" s="150">
        <v>1244</v>
      </c>
      <c r="V4842" s="150">
        <v>3089</v>
      </c>
      <c r="W4842" s="150">
        <v>942.83662053531566</v>
      </c>
      <c r="X4842" s="150">
        <v>5171.7399069294479</v>
      </c>
      <c r="Y4842" s="150">
        <v>23078</v>
      </c>
      <c r="Z4842" s="150">
        <v>1817.0307584794391</v>
      </c>
      <c r="AA4842" s="150">
        <v>27292.364701826831</v>
      </c>
      <c r="AB4842" s="150">
        <v>606</v>
      </c>
      <c r="AC4842" s="150">
        <v>4766.394067796602</v>
      </c>
      <c r="AD4842" s="150">
        <v>4115.329285714286</v>
      </c>
      <c r="AE4842" s="150">
        <v>5747.0535837901571</v>
      </c>
      <c r="AF4842" s="150">
        <v>21819</v>
      </c>
      <c r="AG4842" s="150">
        <v>34697.586442248423</v>
      </c>
      <c r="AH4842" s="150">
        <v>8702.5407473293799</v>
      </c>
      <c r="AI4842" s="150">
        <v>1904.520836962507</v>
      </c>
      <c r="AJ4842" s="150">
        <v>20591.946479337919</v>
      </c>
      <c r="AK4842" s="150">
        <v>2000</v>
      </c>
      <c r="AL4842" s="150">
        <v>209882.171875</v>
      </c>
      <c r="AM4842" s="150">
        <v>162040.3125</v>
      </c>
      <c r="AN4842" s="150">
        <v>47841.8515625</v>
      </c>
      <c r="AO4842" s="5" t="s">
        <v>2987</v>
      </c>
    </row>
    <row r="4843" spans="1:41" ht="14.25" x14ac:dyDescent="0.45">
      <c r="A4843" s="150">
        <v>2021</v>
      </c>
      <c r="B4843" s="5" t="s">
        <v>6344</v>
      </c>
      <c r="C4843" s="5" t="s">
        <v>278</v>
      </c>
      <c r="D4843" s="5" t="s">
        <v>108</v>
      </c>
      <c r="E4843" s="5" t="s">
        <v>30</v>
      </c>
      <c r="F4843" s="5" t="s">
        <v>30</v>
      </c>
      <c r="G4843" s="5" t="s">
        <v>88</v>
      </c>
      <c r="H4843" s="5" t="s">
        <v>131</v>
      </c>
      <c r="I4843" s="150">
        <v>9271</v>
      </c>
      <c r="J4843" s="150">
        <v>12435.52241509785</v>
      </c>
      <c r="K4843" s="150">
        <v>1669</v>
      </c>
      <c r="L4843" s="150">
        <v>2292.6962520000002</v>
      </c>
      <c r="M4843" s="150">
        <v>6344.3285528496517</v>
      </c>
      <c r="N4843" s="150">
        <v>5213.22</v>
      </c>
      <c r="O4843" s="150">
        <v>4087.6323336</v>
      </c>
      <c r="P4843" s="150">
        <v>5533.1699999999992</v>
      </c>
      <c r="Q4843" s="150">
        <v>2174.9266200000002</v>
      </c>
      <c r="R4843" s="150">
        <v>3667.9200408000002</v>
      </c>
      <c r="S4843" s="150">
        <v>9500.4839999999986</v>
      </c>
      <c r="T4843" s="150">
        <v>4246.5546467165514</v>
      </c>
      <c r="U4843" s="150">
        <v>1292.8</v>
      </c>
      <c r="V4843" s="150">
        <v>2857</v>
      </c>
      <c r="W4843" s="150">
        <v>1357.62</v>
      </c>
      <c r="X4843" s="150">
        <v>12539</v>
      </c>
      <c r="Y4843" s="150">
        <v>19023</v>
      </c>
      <c r="Z4843" s="150">
        <v>2271.1156799999999</v>
      </c>
      <c r="AA4843" s="150">
        <v>33758</v>
      </c>
      <c r="AB4843" s="150">
        <v>1424.2360000000001</v>
      </c>
      <c r="AC4843" s="150">
        <v>6147.9893344221709</v>
      </c>
      <c r="AD4843" s="150">
        <v>3904.1979499663239</v>
      </c>
      <c r="AE4843" s="150">
        <v>5301.96</v>
      </c>
      <c r="AF4843" s="150">
        <v>20615.42196</v>
      </c>
      <c r="AG4843" s="150">
        <v>38257</v>
      </c>
      <c r="AH4843" s="150">
        <v>8165.2340715049777</v>
      </c>
      <c r="AI4843" s="150">
        <v>2874.36</v>
      </c>
      <c r="AJ4843" s="150">
        <v>12255.912</v>
      </c>
      <c r="AK4843" s="150">
        <v>1875</v>
      </c>
      <c r="AL4843" s="150">
        <v>240356.28125</v>
      </c>
      <c r="AM4843" s="150">
        <v>182368.65625</v>
      </c>
      <c r="AN4843" s="150">
        <v>57987.64453125</v>
      </c>
      <c r="AO4843" s="5" t="s">
        <v>6799</v>
      </c>
    </row>
    <row r="4844" spans="1:41" ht="14.25" x14ac:dyDescent="0.45">
      <c r="A4844" s="150">
        <v>2021</v>
      </c>
      <c r="B4844" s="5" t="s">
        <v>4024</v>
      </c>
      <c r="C4844" s="5" t="s">
        <v>278</v>
      </c>
      <c r="D4844" s="5" t="s">
        <v>108</v>
      </c>
      <c r="E4844" s="5" t="s">
        <v>30</v>
      </c>
      <c r="F4844" s="5" t="s">
        <v>30</v>
      </c>
      <c r="G4844" s="5" t="s">
        <v>88</v>
      </c>
      <c r="H4844" s="5" t="s">
        <v>131</v>
      </c>
      <c r="I4844" s="150">
        <v>11606.95031815344</v>
      </c>
      <c r="J4844" s="150">
        <v>4050.1448190495839</v>
      </c>
      <c r="K4844" s="150">
        <v>1753.8371867358001</v>
      </c>
      <c r="L4844" s="150">
        <v>2087.8047000000001</v>
      </c>
      <c r="M4844" s="150">
        <v>6086.8605309966206</v>
      </c>
      <c r="N4844" s="150">
        <v>5558.1450961004548</v>
      </c>
      <c r="O4844" s="150">
        <v>3884.1472759753201</v>
      </c>
      <c r="P4844" s="150">
        <v>4446.8093915347154</v>
      </c>
      <c r="Q4844" s="150">
        <v>2478.2807541167999</v>
      </c>
      <c r="R4844" s="150">
        <v>3659.8743124999992</v>
      </c>
      <c r="S4844" s="150">
        <v>4621</v>
      </c>
      <c r="T4844" s="150">
        <v>4113.2422079999997</v>
      </c>
      <c r="U4844" s="150">
        <v>1184.8461500000001</v>
      </c>
      <c r="V4844" s="150">
        <v>3314</v>
      </c>
      <c r="W4844" s="150">
        <v>2320.244328979999</v>
      </c>
      <c r="X4844" s="150">
        <v>5585.1377040000007</v>
      </c>
      <c r="Y4844" s="150">
        <v>16708</v>
      </c>
      <c r="Z4844" s="150">
        <v>1732</v>
      </c>
      <c r="AA4844" s="150">
        <v>36458</v>
      </c>
      <c r="AB4844" s="150">
        <v>606</v>
      </c>
      <c r="AC4844" s="150">
        <v>6210.3838500000002</v>
      </c>
      <c r="AD4844" s="150">
        <v>4161.1137898680008</v>
      </c>
      <c r="AE4844" s="150">
        <v>4930.3723679999994</v>
      </c>
      <c r="AF4844" s="150">
        <v>21832.440180768001</v>
      </c>
      <c r="AG4844" s="150">
        <v>41689</v>
      </c>
      <c r="AH4844" s="150">
        <v>11759</v>
      </c>
      <c r="AI4844" s="150">
        <v>2332.5351839999998</v>
      </c>
      <c r="AJ4844" s="150">
        <v>12211</v>
      </c>
      <c r="AK4844" s="150">
        <v>1590.187814600481</v>
      </c>
      <c r="AL4844" s="150">
        <v>228971.359375</v>
      </c>
      <c r="AM4844" s="150">
        <v>180158.0625</v>
      </c>
      <c r="AN4844" s="150">
        <v>48813.30859375</v>
      </c>
      <c r="AO4844" s="5" t="s">
        <v>4547</v>
      </c>
    </row>
    <row r="4845" spans="1:41" ht="14.25" x14ac:dyDescent="0.45">
      <c r="A4845" s="150">
        <v>2021</v>
      </c>
      <c r="B4845" s="5" t="s">
        <v>7352</v>
      </c>
      <c r="C4845" s="5" t="s">
        <v>278</v>
      </c>
      <c r="D4845" s="5" t="s">
        <v>108</v>
      </c>
      <c r="E4845" s="5" t="s">
        <v>30</v>
      </c>
      <c r="F4845" s="5" t="s">
        <v>30</v>
      </c>
      <c r="G4845" s="5" t="s">
        <v>88</v>
      </c>
      <c r="H4845" s="5" t="s">
        <v>131</v>
      </c>
      <c r="I4845" s="150">
        <v>8172</v>
      </c>
      <c r="J4845" s="150">
        <v>15195.05908406428</v>
      </c>
      <c r="K4845" s="150">
        <v>1728.127</v>
      </c>
      <c r="L4845" s="150">
        <v>2335.2557000000002</v>
      </c>
      <c r="M4845" s="150">
        <v>7876.8662791193647</v>
      </c>
      <c r="N4845" s="150">
        <v>5574</v>
      </c>
      <c r="O4845" s="150">
        <v>3778.0331757874819</v>
      </c>
      <c r="P4845" s="150">
        <v>4439</v>
      </c>
      <c r="Q4845" s="150">
        <v>2226.461238850542</v>
      </c>
      <c r="R4845" s="150">
        <v>3596</v>
      </c>
      <c r="S4845" s="150">
        <v>7210</v>
      </c>
      <c r="T4845" s="150">
        <v>4179.8914552245524</v>
      </c>
      <c r="U4845" s="150">
        <v>1037</v>
      </c>
      <c r="V4845" s="150">
        <v>2381</v>
      </c>
      <c r="W4845" s="150">
        <v>1989</v>
      </c>
      <c r="X4845" s="150">
        <v>13710</v>
      </c>
      <c r="Y4845" s="150">
        <v>17573</v>
      </c>
      <c r="Z4845" s="150">
        <v>2327.868784820309</v>
      </c>
      <c r="AA4845" s="150">
        <v>34656</v>
      </c>
      <c r="AB4845" s="150">
        <v>1659</v>
      </c>
      <c r="AC4845" s="150">
        <v>2031.617120000001</v>
      </c>
      <c r="AD4845" s="150">
        <v>3620.992995190732</v>
      </c>
      <c r="AE4845" s="150">
        <v>5388</v>
      </c>
      <c r="AF4845" s="150">
        <v>16507.053661882452</v>
      </c>
      <c r="AG4845" s="150">
        <v>37441</v>
      </c>
      <c r="AH4845" s="150">
        <v>12004</v>
      </c>
      <c r="AI4845" s="150">
        <v>3117</v>
      </c>
      <c r="AJ4845" s="150">
        <v>11722.96241077712</v>
      </c>
      <c r="AK4845" s="150">
        <v>1733</v>
      </c>
      <c r="AL4845" s="150">
        <v>235209.1875</v>
      </c>
      <c r="AM4845" s="150">
        <v>172603.28125</v>
      </c>
      <c r="AN4845" s="150">
        <v>62605.91015625</v>
      </c>
      <c r="AO4845" s="5" t="s">
        <v>7720</v>
      </c>
    </row>
    <row r="4846" spans="1:41" ht="14.25" x14ac:dyDescent="0.45">
      <c r="A4846" s="150">
        <v>2021</v>
      </c>
      <c r="B4846" s="5" t="s">
        <v>1478</v>
      </c>
      <c r="C4846" s="5" t="s">
        <v>278</v>
      </c>
      <c r="D4846" s="5" t="s">
        <v>108</v>
      </c>
      <c r="E4846" s="5" t="s">
        <v>30</v>
      </c>
      <c r="F4846" s="5" t="s">
        <v>30</v>
      </c>
      <c r="G4846" s="5" t="s">
        <v>88</v>
      </c>
      <c r="H4846" s="5" t="s">
        <v>131</v>
      </c>
      <c r="I4846" s="150">
        <v>6304</v>
      </c>
      <c r="J4846" s="150">
        <v>3302.1511697202009</v>
      </c>
      <c r="K4846" s="150">
        <v>1640.0783755290199</v>
      </c>
      <c r="L4846" s="150">
        <v>1973.0470968373641</v>
      </c>
      <c r="M4846" s="150">
        <v>5276.4611043274244</v>
      </c>
      <c r="N4846" s="150">
        <v>4421.7045026347969</v>
      </c>
      <c r="O4846" s="150">
        <v>3528.0000866955402</v>
      </c>
      <c r="P4846" s="150">
        <v>334</v>
      </c>
      <c r="Q4846" s="150">
        <v>3657.3962016801279</v>
      </c>
      <c r="R4846" s="150">
        <v>3564.9722040457909</v>
      </c>
      <c r="S4846" s="150">
        <v>6153</v>
      </c>
      <c r="T4846" s="150">
        <v>3827.0514237992388</v>
      </c>
      <c r="U4846" s="150">
        <v>1171.2089160345599</v>
      </c>
      <c r="V4846" s="150">
        <v>2928</v>
      </c>
      <c r="W4846" s="150">
        <v>1035.3537557113491</v>
      </c>
      <c r="X4846" s="150">
        <v>6076.7724143485448</v>
      </c>
      <c r="Y4846" s="150">
        <v>15559</v>
      </c>
      <c r="Z4846" s="150">
        <v>1993.2023547838851</v>
      </c>
      <c r="AA4846" s="150">
        <v>31731.75034134962</v>
      </c>
      <c r="AB4846" s="150">
        <v>606</v>
      </c>
      <c r="AC4846" s="150">
        <v>4263.7829472130179</v>
      </c>
      <c r="AD4846" s="150">
        <v>3983.777278614145</v>
      </c>
      <c r="AE4846" s="150">
        <v>4151</v>
      </c>
      <c r="AF4846" s="150">
        <v>24119.02053337709</v>
      </c>
      <c r="AG4846" s="150">
        <v>31570.68151635928</v>
      </c>
      <c r="AH4846" s="150">
        <v>9130.977825026217</v>
      </c>
      <c r="AI4846" s="150">
        <v>1830.5659717055998</v>
      </c>
      <c r="AJ4846" s="150">
        <v>13088.491225135511</v>
      </c>
      <c r="AK4846" s="150">
        <v>1819.1015983206109</v>
      </c>
      <c r="AL4846" s="150">
        <v>199040.5625</v>
      </c>
      <c r="AM4846" s="150">
        <v>154133.40625</v>
      </c>
      <c r="AN4846" s="150">
        <v>44907.13671875</v>
      </c>
      <c r="AO4846" s="5" t="s">
        <v>2988</v>
      </c>
    </row>
    <row r="4847" spans="1:41" ht="14.25" x14ac:dyDescent="0.45">
      <c r="A4847" s="150">
        <v>2021</v>
      </c>
      <c r="B4847" s="5" t="s">
        <v>582</v>
      </c>
      <c r="C4847" s="5" t="s">
        <v>278</v>
      </c>
      <c r="D4847" s="5" t="s">
        <v>108</v>
      </c>
      <c r="E4847" s="5" t="s">
        <v>30</v>
      </c>
      <c r="F4847" s="5" t="s">
        <v>30</v>
      </c>
      <c r="G4847" s="5" t="s">
        <v>88</v>
      </c>
      <c r="H4847" s="5" t="s">
        <v>131</v>
      </c>
      <c r="I4847" s="150">
        <v>11744.25710125465</v>
      </c>
      <c r="J4847" s="150">
        <v>2970.3260908787879</v>
      </c>
      <c r="K4847" s="150">
        <v>2133.694472135915</v>
      </c>
      <c r="L4847" s="150">
        <v>2595.3222658821578</v>
      </c>
      <c r="M4847" s="150">
        <v>6293.3971405440589</v>
      </c>
      <c r="N4847" s="150">
        <v>4631.8296499999997</v>
      </c>
      <c r="O4847" s="150">
        <v>3784.2438879862862</v>
      </c>
      <c r="P4847" s="150">
        <v>316</v>
      </c>
      <c r="Q4847" s="150">
        <v>2665.8135161606269</v>
      </c>
      <c r="R4847" s="150">
        <v>3707.4526785624989</v>
      </c>
      <c r="S4847" s="150">
        <v>4680</v>
      </c>
      <c r="T4847" s="150">
        <v>3941.2876878749998</v>
      </c>
      <c r="U4847" s="150">
        <v>1196.6946115000001</v>
      </c>
      <c r="V4847" s="150">
        <v>72</v>
      </c>
      <c r="W4847" s="150">
        <v>1016.0488279797351</v>
      </c>
      <c r="X4847" s="150">
        <v>6309.4970606400011</v>
      </c>
      <c r="Y4847" s="150">
        <v>17214</v>
      </c>
      <c r="Z4847" s="150">
        <v>1510.4393102471649</v>
      </c>
      <c r="AA4847" s="150">
        <v>33473.011977706788</v>
      </c>
      <c r="AB4847" s="150">
        <v>606</v>
      </c>
      <c r="AC4847" s="150">
        <v>6046.5263000000004</v>
      </c>
      <c r="AD4847" s="150">
        <v>3320.3981302678399</v>
      </c>
      <c r="AE4847" s="150">
        <v>3958.45440912</v>
      </c>
      <c r="AF4847" s="150">
        <v>24279.628780081501</v>
      </c>
      <c r="AG4847" s="150">
        <v>31705.851347600968</v>
      </c>
      <c r="AH4847" s="150">
        <v>15251.15030300662</v>
      </c>
      <c r="AI4847" s="150">
        <v>2128.0616265600001</v>
      </c>
      <c r="AJ4847" s="150">
        <v>12504.958270227509</v>
      </c>
      <c r="AK4847" s="150">
        <v>1761.788619822164</v>
      </c>
      <c r="AL4847" s="150">
        <v>211818.109375</v>
      </c>
      <c r="AM4847" s="150">
        <v>160592.546875</v>
      </c>
      <c r="AN4847" s="150">
        <v>51225.56640625</v>
      </c>
      <c r="AO4847" s="5" t="s">
        <v>1119</v>
      </c>
    </row>
    <row r="4848" spans="1:41" ht="14.25" x14ac:dyDescent="0.45">
      <c r="A4848" s="150">
        <v>2021</v>
      </c>
      <c r="B4848" s="5" t="s">
        <v>582</v>
      </c>
      <c r="C4848" s="5" t="s">
        <v>278</v>
      </c>
      <c r="D4848" s="5" t="s">
        <v>108</v>
      </c>
      <c r="E4848" s="5" t="s">
        <v>217</v>
      </c>
      <c r="F4848" s="5" t="s">
        <v>284</v>
      </c>
      <c r="G4848" s="5" t="s">
        <v>87</v>
      </c>
      <c r="H4848" s="5" t="s">
        <v>131</v>
      </c>
      <c r="I4848" s="150">
        <v>0</v>
      </c>
      <c r="J4848" s="150"/>
      <c r="K4848" s="150"/>
      <c r="L4848" s="150">
        <v>0</v>
      </c>
      <c r="M4848" s="150">
        <v>0</v>
      </c>
      <c r="N4848" s="150">
        <v>0</v>
      </c>
      <c r="O4848" s="150"/>
      <c r="P4848" s="150"/>
      <c r="Q4848" s="150">
        <v>0</v>
      </c>
      <c r="R4848" s="150"/>
      <c r="S4848" s="150"/>
      <c r="T4848" s="150"/>
      <c r="U4848" s="150"/>
      <c r="V4848" s="150">
        <v>0</v>
      </c>
      <c r="W4848" s="150"/>
      <c r="X4848" s="150">
        <v>0</v>
      </c>
      <c r="Y4848" s="150"/>
      <c r="Z4848" s="150"/>
      <c r="AA4848" s="150"/>
      <c r="AB4848" s="150"/>
      <c r="AC4848" s="150">
        <v>1788.1537158615165</v>
      </c>
      <c r="AD4848" s="150"/>
      <c r="AE4848" s="150"/>
      <c r="AF4848" s="150">
        <v>0</v>
      </c>
      <c r="AG4848" s="150"/>
      <c r="AH4848" s="150">
        <v>0</v>
      </c>
      <c r="AI4848" s="150"/>
      <c r="AJ4848" s="150">
        <v>0</v>
      </c>
      <c r="AK4848" s="150"/>
      <c r="AL4848" s="150">
        <v>1788.1536865234375</v>
      </c>
      <c r="AM4848" s="150">
        <v>1788.1536865234375</v>
      </c>
      <c r="AN4848" s="150">
        <v>0</v>
      </c>
      <c r="AO4848" s="5" t="s">
        <v>1120</v>
      </c>
    </row>
    <row r="4849" spans="1:41" ht="14.25" x14ac:dyDescent="0.45">
      <c r="A4849" s="150">
        <v>2021</v>
      </c>
      <c r="B4849" s="5" t="s">
        <v>1476</v>
      </c>
      <c r="C4849" s="5" t="s">
        <v>278</v>
      </c>
      <c r="D4849" s="5" t="s">
        <v>108</v>
      </c>
      <c r="E4849" s="5" t="s">
        <v>217</v>
      </c>
      <c r="F4849" s="5" t="s">
        <v>284</v>
      </c>
      <c r="G4849" s="5" t="s">
        <v>87</v>
      </c>
      <c r="H4849" s="5" t="s">
        <v>131</v>
      </c>
      <c r="I4849" s="150"/>
      <c r="J4849" s="150"/>
      <c r="K4849" s="150"/>
      <c r="L4849" s="150"/>
      <c r="M4849" s="150"/>
      <c r="N4849" s="150"/>
      <c r="O4849" s="150"/>
      <c r="P4849" s="150"/>
      <c r="Q4849" s="150">
        <v>0</v>
      </c>
      <c r="R4849" s="150"/>
      <c r="S4849" s="150">
        <v>0</v>
      </c>
      <c r="T4849" s="150">
        <v>0</v>
      </c>
      <c r="U4849" s="150"/>
      <c r="V4849" s="150"/>
      <c r="W4849" s="150"/>
      <c r="X4849" s="150"/>
      <c r="Y4849" s="150"/>
      <c r="Z4849" s="150"/>
      <c r="AA4849" s="150">
        <v>0</v>
      </c>
      <c r="AB4849" s="150">
        <v>0</v>
      </c>
      <c r="AC4849" s="150">
        <v>1334.0753292881916</v>
      </c>
      <c r="AD4849" s="150"/>
      <c r="AE4849" s="150"/>
      <c r="AF4849" s="150"/>
      <c r="AG4849" s="150"/>
      <c r="AH4849" s="150"/>
      <c r="AI4849" s="150">
        <v>0</v>
      </c>
      <c r="AJ4849" s="150"/>
      <c r="AK4849" s="150"/>
      <c r="AL4849" s="150">
        <v>1334.0753173828125</v>
      </c>
      <c r="AM4849" s="150">
        <v>1334.0753173828125</v>
      </c>
      <c r="AN4849" s="150">
        <v>0</v>
      </c>
      <c r="AO4849" s="5" t="s">
        <v>2991</v>
      </c>
    </row>
    <row r="4850" spans="1:41" ht="14.25" x14ac:dyDescent="0.45">
      <c r="A4850" s="150">
        <v>2021</v>
      </c>
      <c r="B4850" s="5" t="s">
        <v>1478</v>
      </c>
      <c r="C4850" s="5" t="s">
        <v>278</v>
      </c>
      <c r="D4850" s="5" t="s">
        <v>108</v>
      </c>
      <c r="E4850" s="5" t="s">
        <v>217</v>
      </c>
      <c r="F4850" s="5" t="s">
        <v>284</v>
      </c>
      <c r="G4850" s="5" t="s">
        <v>87</v>
      </c>
      <c r="H4850" s="5" t="s">
        <v>131</v>
      </c>
      <c r="I4850" s="150"/>
      <c r="J4850" s="150"/>
      <c r="K4850" s="150"/>
      <c r="L4850" s="150"/>
      <c r="M4850" s="150"/>
      <c r="N4850" s="150">
        <v>0</v>
      </c>
      <c r="O4850" s="150"/>
      <c r="P4850" s="150"/>
      <c r="Q4850" s="150">
        <v>0</v>
      </c>
      <c r="R4850" s="150"/>
      <c r="S4850" s="150"/>
      <c r="T4850" s="150"/>
      <c r="U4850" s="150"/>
      <c r="V4850" s="150">
        <v>0</v>
      </c>
      <c r="W4850" s="150"/>
      <c r="X4850" s="150"/>
      <c r="Y4850" s="150">
        <v>0</v>
      </c>
      <c r="Z4850" s="150"/>
      <c r="AA4850" s="150"/>
      <c r="AB4850" s="150">
        <v>0</v>
      </c>
      <c r="AC4850" s="150">
        <v>1316.4543375025576</v>
      </c>
      <c r="AD4850" s="150"/>
      <c r="AE4850" s="150"/>
      <c r="AF4850" s="150"/>
      <c r="AG4850" s="150"/>
      <c r="AH4850" s="150">
        <v>0</v>
      </c>
      <c r="AI4850" s="150"/>
      <c r="AJ4850" s="150">
        <v>0</v>
      </c>
      <c r="AK4850" s="150"/>
      <c r="AL4850" s="150">
        <v>1316.454345703125</v>
      </c>
      <c r="AM4850" s="150">
        <v>1316.454345703125</v>
      </c>
      <c r="AN4850" s="150">
        <v>0</v>
      </c>
      <c r="AO4850" s="5" t="s">
        <v>2990</v>
      </c>
    </row>
    <row r="4851" spans="1:41" ht="14.25" x14ac:dyDescent="0.45">
      <c r="A4851" s="150">
        <v>2021</v>
      </c>
      <c r="B4851" s="5" t="s">
        <v>4980</v>
      </c>
      <c r="C4851" s="5" t="s">
        <v>278</v>
      </c>
      <c r="D4851" s="5" t="s">
        <v>108</v>
      </c>
      <c r="E4851" s="5" t="s">
        <v>217</v>
      </c>
      <c r="F4851" s="5" t="s">
        <v>284</v>
      </c>
      <c r="G4851" s="5" t="s">
        <v>87</v>
      </c>
      <c r="H4851" s="5" t="s">
        <v>131</v>
      </c>
      <c r="I4851" s="150"/>
      <c r="J4851" s="150"/>
      <c r="K4851" s="150"/>
      <c r="L4851" s="150"/>
      <c r="M4851" s="150"/>
      <c r="N4851" s="150">
        <v>0</v>
      </c>
      <c r="O4851" s="150"/>
      <c r="P4851" s="150"/>
      <c r="Q4851" s="150">
        <v>0</v>
      </c>
      <c r="R4851" s="150"/>
      <c r="S4851" s="150"/>
      <c r="T4851" s="150"/>
      <c r="U4851" s="150"/>
      <c r="V4851" s="150">
        <v>0</v>
      </c>
      <c r="W4851" s="150"/>
      <c r="X4851" s="150">
        <v>0</v>
      </c>
      <c r="Y4851" s="150"/>
      <c r="Z4851" s="150"/>
      <c r="AA4851" s="150"/>
      <c r="AB4851" s="150"/>
      <c r="AC4851" s="150">
        <v>2033.7624790677955</v>
      </c>
      <c r="AD4851" s="150"/>
      <c r="AE4851" s="150"/>
      <c r="AF4851" s="150">
        <v>0</v>
      </c>
      <c r="AG4851" s="150"/>
      <c r="AH4851" s="150">
        <v>0</v>
      </c>
      <c r="AI4851" s="150"/>
      <c r="AJ4851" s="150"/>
      <c r="AK4851" s="150"/>
      <c r="AL4851" s="150">
        <v>2033.762451171875</v>
      </c>
      <c r="AM4851" s="150">
        <v>2033.762451171875</v>
      </c>
      <c r="AN4851" s="150">
        <v>0</v>
      </c>
      <c r="AO4851" s="5" t="s">
        <v>5849</v>
      </c>
    </row>
    <row r="4852" spans="1:41" ht="14.25" x14ac:dyDescent="0.45">
      <c r="A4852" s="150">
        <v>2021</v>
      </c>
      <c r="B4852" s="5" t="s">
        <v>7352</v>
      </c>
      <c r="C4852" s="5" t="s">
        <v>278</v>
      </c>
      <c r="D4852" s="5" t="s">
        <v>108</v>
      </c>
      <c r="E4852" s="5" t="s">
        <v>217</v>
      </c>
      <c r="F4852" s="5" t="s">
        <v>284</v>
      </c>
      <c r="G4852" s="5" t="s">
        <v>87</v>
      </c>
      <c r="H4852" s="5" t="s">
        <v>131</v>
      </c>
      <c r="I4852" s="150"/>
      <c r="J4852" s="150"/>
      <c r="K4852" s="150"/>
      <c r="L4852" s="150"/>
      <c r="M4852" s="150"/>
      <c r="N4852" s="150">
        <v>0</v>
      </c>
      <c r="O4852" s="150"/>
      <c r="P4852" s="150"/>
      <c r="Q4852" s="150">
        <v>0</v>
      </c>
      <c r="R4852" s="150"/>
      <c r="S4852" s="150"/>
      <c r="T4852" s="150">
        <v>0</v>
      </c>
      <c r="U4852" s="150"/>
      <c r="V4852" s="150">
        <v>0</v>
      </c>
      <c r="W4852" s="150"/>
      <c r="X4852" s="150"/>
      <c r="Y4852" s="150"/>
      <c r="Z4852" s="150"/>
      <c r="AA4852" s="150"/>
      <c r="AB4852" s="150"/>
      <c r="AC4852" s="150">
        <v>2019.598</v>
      </c>
      <c r="AD4852" s="150"/>
      <c r="AE4852" s="150"/>
      <c r="AF4852" s="150">
        <v>0</v>
      </c>
      <c r="AG4852" s="150"/>
      <c r="AH4852" s="150"/>
      <c r="AI4852" s="150"/>
      <c r="AJ4852" s="150"/>
      <c r="AK4852" s="150"/>
      <c r="AL4852" s="150">
        <v>2019.5980224609375</v>
      </c>
      <c r="AM4852" s="150">
        <v>2019.5980224609375</v>
      </c>
      <c r="AN4852" s="150">
        <v>0</v>
      </c>
      <c r="AO4852" s="5" t="s">
        <v>7721</v>
      </c>
    </row>
    <row r="4853" spans="1:41" ht="14.25" x14ac:dyDescent="0.45">
      <c r="A4853" s="150">
        <v>2021</v>
      </c>
      <c r="B4853" s="5" t="s">
        <v>4024</v>
      </c>
      <c r="C4853" s="5" t="s">
        <v>278</v>
      </c>
      <c r="D4853" s="5" t="s">
        <v>108</v>
      </c>
      <c r="E4853" s="5" t="s">
        <v>217</v>
      </c>
      <c r="F4853" s="5" t="s">
        <v>284</v>
      </c>
      <c r="G4853" s="5" t="s">
        <v>87</v>
      </c>
      <c r="H4853" s="5" t="s">
        <v>131</v>
      </c>
      <c r="I4853" s="150"/>
      <c r="J4853" s="150"/>
      <c r="K4853" s="150"/>
      <c r="L4853" s="150"/>
      <c r="M4853" s="150"/>
      <c r="N4853" s="150">
        <v>0</v>
      </c>
      <c r="O4853" s="150"/>
      <c r="P4853" s="150"/>
      <c r="Q4853" s="150">
        <v>0</v>
      </c>
      <c r="R4853" s="150"/>
      <c r="S4853" s="150"/>
      <c r="T4853" s="150"/>
      <c r="U4853" s="150"/>
      <c r="V4853" s="150">
        <v>0</v>
      </c>
      <c r="W4853" s="150"/>
      <c r="X4853" s="150">
        <v>0</v>
      </c>
      <c r="Y4853" s="150">
        <v>0</v>
      </c>
      <c r="Z4853" s="150"/>
      <c r="AA4853" s="150"/>
      <c r="AB4853" s="150"/>
      <c r="AC4853" s="150">
        <v>1830.3970941880275</v>
      </c>
      <c r="AD4853" s="150"/>
      <c r="AE4853" s="150"/>
      <c r="AF4853" s="150">
        <v>0</v>
      </c>
      <c r="AG4853" s="150"/>
      <c r="AH4853" s="150">
        <v>0</v>
      </c>
      <c r="AI4853" s="150"/>
      <c r="AJ4853" s="150"/>
      <c r="AK4853" s="150"/>
      <c r="AL4853" s="150">
        <v>1830.3970947265625</v>
      </c>
      <c r="AM4853" s="150">
        <v>1830.3970947265625</v>
      </c>
      <c r="AN4853" s="150">
        <v>0</v>
      </c>
      <c r="AO4853" s="5" t="s">
        <v>4548</v>
      </c>
    </row>
    <row r="4854" spans="1:41" ht="14.25" x14ac:dyDescent="0.45">
      <c r="A4854" s="150">
        <v>2021</v>
      </c>
      <c r="B4854" s="5" t="s">
        <v>6344</v>
      </c>
      <c r="C4854" s="5" t="s">
        <v>278</v>
      </c>
      <c r="D4854" s="5" t="s">
        <v>108</v>
      </c>
      <c r="E4854" s="5" t="s">
        <v>217</v>
      </c>
      <c r="F4854" s="5" t="s">
        <v>284</v>
      </c>
      <c r="G4854" s="5" t="s">
        <v>87</v>
      </c>
      <c r="H4854" s="5" t="s">
        <v>131</v>
      </c>
      <c r="I4854" s="150">
        <v>0</v>
      </c>
      <c r="J4854" s="150"/>
      <c r="K4854" s="150"/>
      <c r="L4854" s="150"/>
      <c r="M4854" s="150"/>
      <c r="N4854" s="150">
        <v>0</v>
      </c>
      <c r="O4854" s="150"/>
      <c r="P4854" s="150"/>
      <c r="Q4854" s="150">
        <v>0</v>
      </c>
      <c r="R4854" s="150"/>
      <c r="S4854" s="150">
        <v>0</v>
      </c>
      <c r="T4854" s="150"/>
      <c r="U4854" s="150"/>
      <c r="V4854" s="150">
        <v>0</v>
      </c>
      <c r="W4854" s="150"/>
      <c r="X4854" s="150"/>
      <c r="Y4854" s="150"/>
      <c r="Z4854" s="150"/>
      <c r="AA4854" s="150"/>
      <c r="AB4854" s="150"/>
      <c r="AC4854" s="150">
        <v>1781.605041006238</v>
      </c>
      <c r="AD4854" s="150"/>
      <c r="AE4854" s="150"/>
      <c r="AF4854" s="150">
        <v>0</v>
      </c>
      <c r="AG4854" s="150">
        <v>0</v>
      </c>
      <c r="AH4854" s="150">
        <v>0</v>
      </c>
      <c r="AI4854" s="150"/>
      <c r="AJ4854" s="150"/>
      <c r="AK4854" s="150"/>
      <c r="AL4854" s="150">
        <v>1781.60498046875</v>
      </c>
      <c r="AM4854" s="150">
        <v>1781.60498046875</v>
      </c>
      <c r="AN4854" s="150">
        <v>0</v>
      </c>
      <c r="AO4854" s="5" t="s">
        <v>6800</v>
      </c>
    </row>
    <row r="4855" spans="1:41" ht="14.25" x14ac:dyDescent="0.45">
      <c r="A4855" s="150">
        <v>2021</v>
      </c>
      <c r="B4855" s="5" t="s">
        <v>1477</v>
      </c>
      <c r="C4855" s="5" t="s">
        <v>278</v>
      </c>
      <c r="D4855" s="5" t="s">
        <v>108</v>
      </c>
      <c r="E4855" s="5" t="s">
        <v>217</v>
      </c>
      <c r="F4855" s="5" t="s">
        <v>284</v>
      </c>
      <c r="G4855" s="5" t="s">
        <v>87</v>
      </c>
      <c r="H4855" s="5" t="s">
        <v>131</v>
      </c>
      <c r="I4855" s="150"/>
      <c r="J4855" s="150"/>
      <c r="K4855" s="150"/>
      <c r="L4855" s="150"/>
      <c r="M4855" s="150"/>
      <c r="N4855" s="150"/>
      <c r="O4855" s="150"/>
      <c r="P4855" s="150"/>
      <c r="Q4855" s="150">
        <v>0</v>
      </c>
      <c r="R4855" s="150"/>
      <c r="S4855" s="150"/>
      <c r="T4855" s="150"/>
      <c r="U4855" s="150"/>
      <c r="V4855" s="150">
        <v>0</v>
      </c>
      <c r="W4855" s="150"/>
      <c r="X4855" s="150"/>
      <c r="Y4855" s="150"/>
      <c r="Z4855" s="150"/>
      <c r="AA4855" s="150">
        <v>0</v>
      </c>
      <c r="AB4855" s="150">
        <v>0</v>
      </c>
      <c r="AC4855" s="150">
        <v>996.06727597680367</v>
      </c>
      <c r="AD4855" s="150"/>
      <c r="AE4855" s="150"/>
      <c r="AF4855" s="150"/>
      <c r="AG4855" s="150">
        <v>0</v>
      </c>
      <c r="AH4855" s="150">
        <v>0</v>
      </c>
      <c r="AI4855" s="150">
        <v>0</v>
      </c>
      <c r="AJ4855" s="150"/>
      <c r="AK4855" s="150"/>
      <c r="AL4855" s="150">
        <v>996.0672607421875</v>
      </c>
      <c r="AM4855" s="150">
        <v>996.0672607421875</v>
      </c>
      <c r="AN4855" s="150">
        <v>0</v>
      </c>
      <c r="AO4855" s="5" t="s">
        <v>2989</v>
      </c>
    </row>
    <row r="4856" spans="1:41" ht="14.25" x14ac:dyDescent="0.45">
      <c r="A4856" s="150">
        <v>2021</v>
      </c>
      <c r="B4856" s="5" t="s">
        <v>4024</v>
      </c>
      <c r="C4856" s="5" t="s">
        <v>278</v>
      </c>
      <c r="D4856" s="5" t="s">
        <v>108</v>
      </c>
      <c r="E4856" s="5" t="s">
        <v>217</v>
      </c>
      <c r="F4856" s="5" t="s">
        <v>218</v>
      </c>
      <c r="G4856" s="5" t="s">
        <v>87</v>
      </c>
      <c r="H4856" s="5" t="s">
        <v>131</v>
      </c>
      <c r="I4856" s="150"/>
      <c r="J4856" s="150"/>
      <c r="K4856" s="150"/>
      <c r="L4856" s="150"/>
      <c r="M4856" s="150"/>
      <c r="N4856" s="150">
        <v>0</v>
      </c>
      <c r="O4856" s="150"/>
      <c r="P4856" s="150"/>
      <c r="Q4856" s="150">
        <v>133.73685733639212</v>
      </c>
      <c r="R4856" s="150"/>
      <c r="S4856" s="150"/>
      <c r="T4856" s="150"/>
      <c r="U4856" s="150"/>
      <c r="V4856" s="150">
        <v>60.984006945394803</v>
      </c>
      <c r="W4856" s="150"/>
      <c r="X4856" s="150">
        <v>0</v>
      </c>
      <c r="Y4856" s="150">
        <v>0</v>
      </c>
      <c r="Z4856" s="150"/>
      <c r="AA4856" s="150"/>
      <c r="AB4856" s="150"/>
      <c r="AC4856" s="150">
        <v>630.66755250553308</v>
      </c>
      <c r="AD4856" s="150">
        <v>133.73685733639212</v>
      </c>
      <c r="AE4856" s="150"/>
      <c r="AF4856" s="150">
        <v>0</v>
      </c>
      <c r="AG4856" s="150"/>
      <c r="AH4856" s="150">
        <v>862.33525610505637</v>
      </c>
      <c r="AI4856" s="150"/>
      <c r="AJ4856" s="150"/>
      <c r="AK4856" s="150"/>
      <c r="AL4856" s="150">
        <v>1821.4605712890625</v>
      </c>
      <c r="AM4856" s="150">
        <v>825.388427734375</v>
      </c>
      <c r="AN4856" s="150">
        <v>996.0721435546875</v>
      </c>
      <c r="AO4856" s="5" t="s">
        <v>4549</v>
      </c>
    </row>
    <row r="4857" spans="1:41" ht="14.25" x14ac:dyDescent="0.45">
      <c r="A4857" s="150">
        <v>2021</v>
      </c>
      <c r="B4857" s="5" t="s">
        <v>582</v>
      </c>
      <c r="C4857" s="5" t="s">
        <v>278</v>
      </c>
      <c r="D4857" s="5" t="s">
        <v>108</v>
      </c>
      <c r="E4857" s="5" t="s">
        <v>217</v>
      </c>
      <c r="F4857" s="5" t="s">
        <v>218</v>
      </c>
      <c r="G4857" s="5" t="s">
        <v>87</v>
      </c>
      <c r="H4857" s="5" t="s">
        <v>131</v>
      </c>
      <c r="I4857" s="150">
        <v>0</v>
      </c>
      <c r="J4857" s="150"/>
      <c r="K4857" s="150"/>
      <c r="L4857" s="150"/>
      <c r="M4857" s="150">
        <v>0</v>
      </c>
      <c r="N4857" s="150">
        <v>0</v>
      </c>
      <c r="O4857" s="150">
        <v>0</v>
      </c>
      <c r="P4857" s="150">
        <v>21.949262232611694</v>
      </c>
      <c r="Q4857" s="150">
        <v>137.1828889538231</v>
      </c>
      <c r="R4857" s="150"/>
      <c r="S4857" s="150"/>
      <c r="T4857" s="150"/>
      <c r="U4857" s="150"/>
      <c r="V4857" s="150">
        <v>63.652860474573913</v>
      </c>
      <c r="W4857" s="150"/>
      <c r="X4857" s="150">
        <v>0</v>
      </c>
      <c r="Y4857" s="150"/>
      <c r="Z4857" s="150"/>
      <c r="AA4857" s="150"/>
      <c r="AB4857" s="150"/>
      <c r="AC4857" s="150">
        <v>691.40176032726833</v>
      </c>
      <c r="AD4857" s="150">
        <v>137.1828889538231</v>
      </c>
      <c r="AE4857" s="150"/>
      <c r="AF4857" s="150"/>
      <c r="AG4857" s="150"/>
      <c r="AH4857" s="150">
        <v>873.14996599382687</v>
      </c>
      <c r="AI4857" s="150"/>
      <c r="AJ4857" s="150">
        <v>0</v>
      </c>
      <c r="AK4857" s="150"/>
      <c r="AL4857" s="150">
        <v>1924.5196533203125</v>
      </c>
      <c r="AM4857" s="150">
        <v>914.186767578125</v>
      </c>
      <c r="AN4857" s="150">
        <v>1010.3328857421875</v>
      </c>
      <c r="AO4857" s="5" t="s">
        <v>1121</v>
      </c>
    </row>
    <row r="4858" spans="1:41" ht="14.25" x14ac:dyDescent="0.45">
      <c r="A4858" s="150">
        <v>2021</v>
      </c>
      <c r="B4858" s="5" t="s">
        <v>4980</v>
      </c>
      <c r="C4858" s="5" t="s">
        <v>278</v>
      </c>
      <c r="D4858" s="5" t="s">
        <v>108</v>
      </c>
      <c r="E4858" s="5" t="s">
        <v>217</v>
      </c>
      <c r="F4858" s="5" t="s">
        <v>218</v>
      </c>
      <c r="G4858" s="5" t="s">
        <v>87</v>
      </c>
      <c r="H4858" s="5" t="s">
        <v>131</v>
      </c>
      <c r="I4858" s="150"/>
      <c r="J4858" s="150"/>
      <c r="K4858" s="150"/>
      <c r="L4858" s="150"/>
      <c r="M4858" s="150"/>
      <c r="N4858" s="150">
        <v>0</v>
      </c>
      <c r="O4858" s="150"/>
      <c r="P4858" s="150"/>
      <c r="Q4858" s="150">
        <v>130.16873474298069</v>
      </c>
      <c r="R4858" s="150"/>
      <c r="S4858" s="150"/>
      <c r="T4858" s="150"/>
      <c r="U4858" s="150"/>
      <c r="V4858" s="150">
        <v>34.3645459721469</v>
      </c>
      <c r="W4858" s="150"/>
      <c r="X4858" s="150">
        <v>0</v>
      </c>
      <c r="Y4858" s="150"/>
      <c r="Z4858" s="150"/>
      <c r="AA4858" s="150"/>
      <c r="AB4858" s="150"/>
      <c r="AC4858" s="150">
        <v>0</v>
      </c>
      <c r="AD4858" s="150">
        <v>130.16873474298069</v>
      </c>
      <c r="AE4858" s="150"/>
      <c r="AF4858" s="150">
        <v>0</v>
      </c>
      <c r="AG4858" s="150"/>
      <c r="AH4858" s="150">
        <v>206.18727583288143</v>
      </c>
      <c r="AI4858" s="150"/>
      <c r="AJ4858" s="150"/>
      <c r="AK4858" s="150"/>
      <c r="AL4858" s="150">
        <v>500.88931274414063</v>
      </c>
      <c r="AM4858" s="150">
        <v>164.53327941894531</v>
      </c>
      <c r="AN4858" s="150">
        <v>336.35601806640625</v>
      </c>
      <c r="AO4858" s="5" t="s">
        <v>5850</v>
      </c>
    </row>
    <row r="4859" spans="1:41" ht="14.25" x14ac:dyDescent="0.45">
      <c r="A4859" s="150">
        <v>2021</v>
      </c>
      <c r="B4859" s="5" t="s">
        <v>6344</v>
      </c>
      <c r="C4859" s="5" t="s">
        <v>278</v>
      </c>
      <c r="D4859" s="5" t="s">
        <v>108</v>
      </c>
      <c r="E4859" s="5" t="s">
        <v>217</v>
      </c>
      <c r="F4859" s="5" t="s">
        <v>218</v>
      </c>
      <c r="G4859" s="5" t="s">
        <v>87</v>
      </c>
      <c r="H4859" s="5" t="s">
        <v>131</v>
      </c>
      <c r="I4859" s="150">
        <v>0</v>
      </c>
      <c r="J4859" s="150"/>
      <c r="K4859" s="150"/>
      <c r="L4859" s="150"/>
      <c r="M4859" s="150"/>
      <c r="N4859" s="150">
        <v>0</v>
      </c>
      <c r="O4859" s="150"/>
      <c r="P4859" s="150"/>
      <c r="Q4859" s="150">
        <v>126.87893662224229</v>
      </c>
      <c r="R4859" s="150"/>
      <c r="S4859" s="150">
        <v>0</v>
      </c>
      <c r="T4859" s="150"/>
      <c r="U4859" s="150"/>
      <c r="V4859" s="150">
        <v>59.886858085698364</v>
      </c>
      <c r="W4859" s="150"/>
      <c r="X4859" s="150"/>
      <c r="Y4859" s="150"/>
      <c r="Z4859" s="150"/>
      <c r="AA4859" s="150"/>
      <c r="AB4859" s="150"/>
      <c r="AC4859" s="150">
        <v>0</v>
      </c>
      <c r="AD4859" s="150">
        <v>126.87893662224229</v>
      </c>
      <c r="AE4859" s="150"/>
      <c r="AF4859" s="150">
        <v>0</v>
      </c>
      <c r="AG4859" s="150">
        <v>0</v>
      </c>
      <c r="AH4859" s="150">
        <v>200.9762356096318</v>
      </c>
      <c r="AI4859" s="150"/>
      <c r="AJ4859" s="150"/>
      <c r="AK4859" s="150"/>
      <c r="AL4859" s="150">
        <v>514.6209716796875</v>
      </c>
      <c r="AM4859" s="150">
        <v>186.76579284667969</v>
      </c>
      <c r="AN4859" s="150">
        <v>327.85516357421875</v>
      </c>
      <c r="AO4859" s="5" t="s">
        <v>6801</v>
      </c>
    </row>
    <row r="4860" spans="1:41" ht="14.25" x14ac:dyDescent="0.45">
      <c r="A4860" s="150">
        <v>2021</v>
      </c>
      <c r="B4860" s="5" t="s">
        <v>7352</v>
      </c>
      <c r="C4860" s="5" t="s">
        <v>278</v>
      </c>
      <c r="D4860" s="5" t="s">
        <v>108</v>
      </c>
      <c r="E4860" s="5" t="s">
        <v>217</v>
      </c>
      <c r="F4860" s="5" t="s">
        <v>218</v>
      </c>
      <c r="G4860" s="5" t="s">
        <v>87</v>
      </c>
      <c r="H4860" s="5" t="s">
        <v>131</v>
      </c>
      <c r="I4860" s="150"/>
      <c r="J4860" s="150"/>
      <c r="K4860" s="150"/>
      <c r="L4860" s="150"/>
      <c r="M4860" s="150"/>
      <c r="N4860" s="150">
        <v>0</v>
      </c>
      <c r="O4860" s="150"/>
      <c r="P4860" s="150"/>
      <c r="Q4860" s="150">
        <v>125</v>
      </c>
      <c r="R4860" s="150"/>
      <c r="S4860" s="150"/>
      <c r="T4860" s="150">
        <v>0</v>
      </c>
      <c r="U4860" s="150"/>
      <c r="V4860" s="150">
        <v>45</v>
      </c>
      <c r="W4860" s="150"/>
      <c r="X4860" s="150"/>
      <c r="Y4860" s="150"/>
      <c r="Z4860" s="150"/>
      <c r="AA4860" s="150"/>
      <c r="AB4860" s="150"/>
      <c r="AC4860" s="150">
        <v>0</v>
      </c>
      <c r="AD4860" s="150">
        <v>425</v>
      </c>
      <c r="AE4860" s="150"/>
      <c r="AF4860" s="150">
        <v>0</v>
      </c>
      <c r="AG4860" s="150"/>
      <c r="AH4860" s="150">
        <v>235</v>
      </c>
      <c r="AI4860" s="150"/>
      <c r="AJ4860" s="150"/>
      <c r="AK4860" s="150"/>
      <c r="AL4860" s="150">
        <v>830</v>
      </c>
      <c r="AM4860" s="150">
        <v>170</v>
      </c>
      <c r="AN4860" s="150">
        <v>660</v>
      </c>
      <c r="AO4860" s="5" t="s">
        <v>7722</v>
      </c>
    </row>
    <row r="4861" spans="1:41" ht="14.25" x14ac:dyDescent="0.45">
      <c r="A4861" s="150">
        <v>2021</v>
      </c>
      <c r="B4861" s="5" t="s">
        <v>1477</v>
      </c>
      <c r="C4861" s="5" t="s">
        <v>278</v>
      </c>
      <c r="D4861" s="5" t="s">
        <v>108</v>
      </c>
      <c r="E4861" s="5" t="s">
        <v>217</v>
      </c>
      <c r="F4861" s="5" t="s">
        <v>218</v>
      </c>
      <c r="G4861" s="5" t="s">
        <v>87</v>
      </c>
      <c r="H4861" s="5" t="s">
        <v>131</v>
      </c>
      <c r="I4861" s="150"/>
      <c r="J4861" s="150"/>
      <c r="K4861" s="150"/>
      <c r="L4861" s="150"/>
      <c r="M4861" s="150"/>
      <c r="N4861" s="150"/>
      <c r="O4861" s="150"/>
      <c r="P4861" s="150">
        <v>22.134828355040082</v>
      </c>
      <c r="Q4861" s="150">
        <v>138.34267721900051</v>
      </c>
      <c r="R4861" s="150"/>
      <c r="S4861" s="150"/>
      <c r="T4861" s="150"/>
      <c r="U4861" s="150"/>
      <c r="V4861" s="150">
        <v>0</v>
      </c>
      <c r="W4861" s="150"/>
      <c r="X4861" s="150"/>
      <c r="Y4861" s="150"/>
      <c r="Z4861" s="150"/>
      <c r="AA4861" s="150">
        <v>196.93356787479161</v>
      </c>
      <c r="AB4861" s="150">
        <v>0</v>
      </c>
      <c r="AC4861" s="150">
        <v>442.69656710080164</v>
      </c>
      <c r="AD4861" s="150">
        <v>138.34267721900051</v>
      </c>
      <c r="AE4861" s="150"/>
      <c r="AF4861" s="150"/>
      <c r="AG4861" s="150">
        <v>0</v>
      </c>
      <c r="AH4861" s="150">
        <v>1458.5903629924685</v>
      </c>
      <c r="AI4861" s="150">
        <v>0</v>
      </c>
      <c r="AJ4861" s="150"/>
      <c r="AK4861" s="150"/>
      <c r="AL4861" s="150">
        <v>2397.040771484375</v>
      </c>
      <c r="AM4861" s="150">
        <v>800.107666015625</v>
      </c>
      <c r="AN4861" s="150">
        <v>1596.93310546875</v>
      </c>
      <c r="AO4861" s="5" t="s">
        <v>2993</v>
      </c>
    </row>
    <row r="4862" spans="1:41" ht="14.25" x14ac:dyDescent="0.45">
      <c r="A4862" s="150">
        <v>2021</v>
      </c>
      <c r="B4862" s="5" t="s">
        <v>1478</v>
      </c>
      <c r="C4862" s="5" t="s">
        <v>278</v>
      </c>
      <c r="D4862" s="5" t="s">
        <v>108</v>
      </c>
      <c r="E4862" s="5" t="s">
        <v>217</v>
      </c>
      <c r="F4862" s="5" t="s">
        <v>218</v>
      </c>
      <c r="G4862" s="5" t="s">
        <v>87</v>
      </c>
      <c r="H4862" s="5" t="s">
        <v>131</v>
      </c>
      <c r="I4862" s="150"/>
      <c r="J4862" s="150"/>
      <c r="K4862" s="150"/>
      <c r="L4862" s="150"/>
      <c r="M4862" s="150"/>
      <c r="N4862" s="150">
        <v>0</v>
      </c>
      <c r="O4862" s="150">
        <v>0</v>
      </c>
      <c r="P4862" s="150"/>
      <c r="Q4862" s="150">
        <v>138.28301864522663</v>
      </c>
      <c r="R4862" s="150"/>
      <c r="S4862" s="150"/>
      <c r="T4862" s="150"/>
      <c r="U4862" s="150"/>
      <c r="V4862" s="150">
        <v>0</v>
      </c>
      <c r="W4862" s="150"/>
      <c r="X4862" s="150"/>
      <c r="Y4862" s="150">
        <v>0</v>
      </c>
      <c r="Z4862" s="150"/>
      <c r="AA4862" s="150">
        <v>192.04745629449076</v>
      </c>
      <c r="AB4862" s="150">
        <v>0</v>
      </c>
      <c r="AC4862" s="150">
        <v>382.76739560998732</v>
      </c>
      <c r="AD4862" s="150">
        <v>138.28301864522663</v>
      </c>
      <c r="AE4862" s="150"/>
      <c r="AF4862" s="150"/>
      <c r="AG4862" s="150"/>
      <c r="AH4862" s="150">
        <v>854.34567711468503</v>
      </c>
      <c r="AI4862" s="150"/>
      <c r="AJ4862" s="150">
        <v>0</v>
      </c>
      <c r="AK4862" s="150"/>
      <c r="AL4862" s="150">
        <v>1705.7265625</v>
      </c>
      <c r="AM4862" s="150">
        <v>713.097900390625</v>
      </c>
      <c r="AN4862" s="150">
        <v>992.62872314453125</v>
      </c>
      <c r="AO4862" s="5" t="s">
        <v>2992</v>
      </c>
    </row>
    <row r="4863" spans="1:41" ht="14.25" x14ac:dyDescent="0.45">
      <c r="A4863" s="150">
        <v>2021</v>
      </c>
      <c r="B4863" s="5" t="s">
        <v>1476</v>
      </c>
      <c r="C4863" s="5" t="s">
        <v>278</v>
      </c>
      <c r="D4863" s="5" t="s">
        <v>108</v>
      </c>
      <c r="E4863" s="5" t="s">
        <v>217</v>
      </c>
      <c r="F4863" s="5" t="s">
        <v>218</v>
      </c>
      <c r="G4863" s="5" t="s">
        <v>87</v>
      </c>
      <c r="H4863" s="5" t="s">
        <v>131</v>
      </c>
      <c r="I4863" s="150"/>
      <c r="J4863" s="150"/>
      <c r="K4863" s="150"/>
      <c r="L4863" s="150"/>
      <c r="M4863" s="150"/>
      <c r="N4863" s="150"/>
      <c r="O4863" s="150">
        <v>0</v>
      </c>
      <c r="P4863" s="150">
        <v>22.457384793104787</v>
      </c>
      <c r="Q4863" s="150">
        <v>112.28692396552394</v>
      </c>
      <c r="R4863" s="150"/>
      <c r="S4863" s="150">
        <v>213.34515553449546</v>
      </c>
      <c r="T4863" s="150"/>
      <c r="U4863" s="150"/>
      <c r="V4863" s="150"/>
      <c r="W4863" s="150"/>
      <c r="X4863" s="150"/>
      <c r="Y4863" s="150"/>
      <c r="Z4863" s="150"/>
      <c r="AA4863" s="150">
        <v>209.52740011966765</v>
      </c>
      <c r="AB4863" s="150">
        <v>0</v>
      </c>
      <c r="AC4863" s="150">
        <v>388.99435553760094</v>
      </c>
      <c r="AD4863" s="150"/>
      <c r="AE4863" s="150"/>
      <c r="AF4863" s="150"/>
      <c r="AG4863" s="150"/>
      <c r="AH4863" s="150"/>
      <c r="AI4863" s="150">
        <v>0</v>
      </c>
      <c r="AJ4863" s="150"/>
      <c r="AK4863" s="150"/>
      <c r="AL4863" s="150">
        <v>946.61126708984375</v>
      </c>
      <c r="AM4863" s="150">
        <v>733.26605224609375</v>
      </c>
      <c r="AN4863" s="150">
        <v>213.34515380859375</v>
      </c>
      <c r="AO4863" s="5" t="s">
        <v>2994</v>
      </c>
    </row>
    <row r="4864" spans="1:41" ht="14.25" x14ac:dyDescent="0.45">
      <c r="A4864" s="150">
        <v>2021</v>
      </c>
      <c r="B4864" s="5" t="s">
        <v>4980</v>
      </c>
      <c r="C4864" s="5" t="s">
        <v>278</v>
      </c>
      <c r="D4864" s="5" t="s">
        <v>108</v>
      </c>
      <c r="E4864" s="5" t="s">
        <v>217</v>
      </c>
      <c r="F4864" s="5" t="s">
        <v>285</v>
      </c>
      <c r="G4864" s="5" t="s">
        <v>87</v>
      </c>
      <c r="H4864" s="5" t="s">
        <v>131</v>
      </c>
      <c r="I4864" s="150">
        <v>222.6406039043942</v>
      </c>
      <c r="J4864" s="150"/>
      <c r="K4864" s="150">
        <v>172.86407973867836</v>
      </c>
      <c r="L4864" s="150"/>
      <c r="M4864" s="150">
        <v>300.95011472577136</v>
      </c>
      <c r="N4864" s="150">
        <v>181.19487876222914</v>
      </c>
      <c r="O4864" s="150">
        <v>265.58795557055424</v>
      </c>
      <c r="P4864" s="150"/>
      <c r="Q4864" s="150">
        <v>113.43007680491132</v>
      </c>
      <c r="R4864" s="150"/>
      <c r="S4864" s="150">
        <v>728.94491456069193</v>
      </c>
      <c r="T4864" s="150">
        <v>312.40496338315364</v>
      </c>
      <c r="U4864" s="150"/>
      <c r="V4864" s="150">
        <v>292.6193157022206</v>
      </c>
      <c r="W4864" s="150">
        <v>99.674677997175479</v>
      </c>
      <c r="X4864" s="150">
        <v>0</v>
      </c>
      <c r="Y4864" s="150">
        <v>1790.0804401854705</v>
      </c>
      <c r="Z4864" s="150">
        <v>637.75494709902728</v>
      </c>
      <c r="AA4864" s="150"/>
      <c r="AB4864" s="150"/>
      <c r="AC4864" s="150">
        <v>209.10013971146594</v>
      </c>
      <c r="AD4864" s="150">
        <v>1233.999605363457</v>
      </c>
      <c r="AE4864" s="150">
        <v>261.37881936390522</v>
      </c>
      <c r="AF4864" s="150">
        <v>1562.0248169157683</v>
      </c>
      <c r="AG4864" s="150">
        <v>3066.7753905446252</v>
      </c>
      <c r="AH4864" s="150">
        <v>399.87835313043666</v>
      </c>
      <c r="AI4864" s="150"/>
      <c r="AJ4864" s="150">
        <v>1049.3022483798893</v>
      </c>
      <c r="AK4864" s="150">
        <v>166.61598047101529</v>
      </c>
      <c r="AL4864" s="150">
        <v>13067.22265625</v>
      </c>
      <c r="AM4864" s="150">
        <v>9386.3017578125</v>
      </c>
      <c r="AN4864" s="150">
        <v>3680.920654296875</v>
      </c>
      <c r="AO4864" s="5" t="s">
        <v>5851</v>
      </c>
    </row>
    <row r="4865" spans="1:41" ht="14.25" x14ac:dyDescent="0.45">
      <c r="A4865" s="150">
        <v>2021</v>
      </c>
      <c r="B4865" s="5" t="s">
        <v>582</v>
      </c>
      <c r="C4865" s="5" t="s">
        <v>278</v>
      </c>
      <c r="D4865" s="5" t="s">
        <v>108</v>
      </c>
      <c r="E4865" s="5" t="s">
        <v>217</v>
      </c>
      <c r="F4865" s="5" t="s">
        <v>285</v>
      </c>
      <c r="G4865" s="5" t="s">
        <v>87</v>
      </c>
      <c r="H4865" s="5" t="s">
        <v>131</v>
      </c>
      <c r="I4865" s="150">
        <v>39.603449724566701</v>
      </c>
      <c r="J4865" s="150"/>
      <c r="K4865" s="150">
        <v>89.590303654851155</v>
      </c>
      <c r="L4865" s="150"/>
      <c r="M4865" s="150">
        <v>261.19622056807913</v>
      </c>
      <c r="N4865" s="150">
        <v>23.046725344242279</v>
      </c>
      <c r="O4865" s="150">
        <v>141.3356893682332</v>
      </c>
      <c r="P4865" s="150">
        <v>351.18819572178711</v>
      </c>
      <c r="Q4865" s="150">
        <v>96.576753823491458</v>
      </c>
      <c r="R4865" s="150"/>
      <c r="S4865" s="150">
        <v>472.17651377688378</v>
      </c>
      <c r="T4865" s="150">
        <v>274.36577790764619</v>
      </c>
      <c r="U4865" s="150"/>
      <c r="V4865" s="150">
        <v>298.50996636351903</v>
      </c>
      <c r="W4865" s="150">
        <v>92.186901376969118</v>
      </c>
      <c r="X4865" s="150">
        <v>109.74631116305846</v>
      </c>
      <c r="Y4865" s="150">
        <v>1492.5498318175951</v>
      </c>
      <c r="Z4865" s="150">
        <v>184.86031601342492</v>
      </c>
      <c r="AA4865" s="150"/>
      <c r="AB4865" s="150"/>
      <c r="AC4865" s="150">
        <v>171.27009320106905</v>
      </c>
      <c r="AD4865" s="150">
        <v>332.53132282406716</v>
      </c>
      <c r="AE4865" s="150">
        <v>290.82772458210496</v>
      </c>
      <c r="AF4865" s="150"/>
      <c r="AG4865" s="150">
        <v>2739.4296308650055</v>
      </c>
      <c r="AH4865" s="150">
        <v>509.84406613566188</v>
      </c>
      <c r="AI4865" s="150"/>
      <c r="AJ4865" s="150">
        <v>1477.6638317012391</v>
      </c>
      <c r="AK4865" s="150">
        <v>219.49262232611693</v>
      </c>
      <c r="AL4865" s="150">
        <v>9667.9921875</v>
      </c>
      <c r="AM4865" s="150">
        <v>7165.5263671875</v>
      </c>
      <c r="AN4865" s="150">
        <v>2502.4658203125</v>
      </c>
      <c r="AO4865" s="5" t="s">
        <v>1122</v>
      </c>
    </row>
    <row r="4866" spans="1:41" ht="14.25" x14ac:dyDescent="0.45">
      <c r="A4866" s="150">
        <v>2021</v>
      </c>
      <c r="B4866" s="5" t="s">
        <v>1477</v>
      </c>
      <c r="C4866" s="5" t="s">
        <v>278</v>
      </c>
      <c r="D4866" s="5" t="s">
        <v>108</v>
      </c>
      <c r="E4866" s="5" t="s">
        <v>217</v>
      </c>
      <c r="F4866" s="5" t="s">
        <v>285</v>
      </c>
      <c r="G4866" s="5" t="s">
        <v>87</v>
      </c>
      <c r="H4866" s="5" t="s">
        <v>131</v>
      </c>
      <c r="I4866" s="150">
        <v>222.8510619417296</v>
      </c>
      <c r="J4866" s="150"/>
      <c r="K4866" s="150"/>
      <c r="L4866" s="150"/>
      <c r="M4866" s="150">
        <v>283.32580294451304</v>
      </c>
      <c r="N4866" s="150"/>
      <c r="O4866" s="150">
        <v>210.28086937288077</v>
      </c>
      <c r="P4866" s="150">
        <v>387.3594962132014</v>
      </c>
      <c r="Q4866" s="150">
        <v>147.20324900952306</v>
      </c>
      <c r="R4866" s="150"/>
      <c r="S4866" s="150">
        <v>553.37070887600203</v>
      </c>
      <c r="T4866" s="150"/>
      <c r="U4866" s="150"/>
      <c r="V4866" s="150">
        <v>262.29771600722495</v>
      </c>
      <c r="W4866" s="150"/>
      <c r="X4866" s="150">
        <v>119.52807311721644</v>
      </c>
      <c r="Y4866" s="150">
        <v>2235.6176638590482</v>
      </c>
      <c r="Z4866" s="150"/>
      <c r="AA4866" s="150">
        <v>1567.1458475368377</v>
      </c>
      <c r="AB4866" s="150">
        <v>42.056173874576153</v>
      </c>
      <c r="AC4866" s="150">
        <v>221.34828355040082</v>
      </c>
      <c r="AD4866" s="150">
        <v>368.54489211141737</v>
      </c>
      <c r="AE4866" s="150">
        <v>278.62323569092911</v>
      </c>
      <c r="AF4866" s="150"/>
      <c r="AG4866" s="150">
        <v>3226.1512327470919</v>
      </c>
      <c r="AH4866" s="150">
        <v>557.04841060719195</v>
      </c>
      <c r="AI4866" s="150">
        <v>0</v>
      </c>
      <c r="AJ4866" s="150">
        <v>3072.4398362965321</v>
      </c>
      <c r="AK4866" s="150">
        <v>237.67319536105251</v>
      </c>
      <c r="AL4866" s="150">
        <v>13992.865234375</v>
      </c>
      <c r="AM4866" s="150">
        <v>11621.037109375</v>
      </c>
      <c r="AN4866" s="150">
        <v>2371.828125</v>
      </c>
      <c r="AO4866" s="5" t="s">
        <v>2995</v>
      </c>
    </row>
    <row r="4867" spans="1:41" ht="14.25" x14ac:dyDescent="0.45">
      <c r="A4867" s="150">
        <v>2021</v>
      </c>
      <c r="B4867" s="5" t="s">
        <v>6344</v>
      </c>
      <c r="C4867" s="5" t="s">
        <v>278</v>
      </c>
      <c r="D4867" s="5" t="s">
        <v>108</v>
      </c>
      <c r="E4867" s="5" t="s">
        <v>217</v>
      </c>
      <c r="F4867" s="5" t="s">
        <v>285</v>
      </c>
      <c r="G4867" s="5" t="s">
        <v>87</v>
      </c>
      <c r="H4867" s="5" t="s">
        <v>131</v>
      </c>
      <c r="I4867" s="150">
        <v>252.86225722126883</v>
      </c>
      <c r="J4867" s="150"/>
      <c r="K4867" s="150">
        <v>174.58541679220539</v>
      </c>
      <c r="L4867" s="150"/>
      <c r="M4867" s="150">
        <v>369.75332962902542</v>
      </c>
      <c r="N4867" s="150">
        <v>184.73573172198479</v>
      </c>
      <c r="O4867" s="150">
        <v>278.11862907595508</v>
      </c>
      <c r="P4867" s="150"/>
      <c r="Q4867" s="150">
        <v>296.75460728703007</v>
      </c>
      <c r="R4867" s="150"/>
      <c r="S4867" s="150">
        <v>746.0481473387847</v>
      </c>
      <c r="T4867" s="150">
        <v>345.11070761249903</v>
      </c>
      <c r="U4867" s="150"/>
      <c r="V4867" s="150">
        <v>262.89315668128603</v>
      </c>
      <c r="W4867" s="150">
        <v>119.06319412631217</v>
      </c>
      <c r="X4867" s="150"/>
      <c r="Y4867" s="150">
        <v>18255.341401208221</v>
      </c>
      <c r="Z4867" s="150">
        <v>484.25629982737968</v>
      </c>
      <c r="AA4867" s="150"/>
      <c r="AB4867" s="150"/>
      <c r="AC4867" s="150">
        <v>300.24631562287419</v>
      </c>
      <c r="AD4867" s="150">
        <v>1265.1758541074216</v>
      </c>
      <c r="AE4867" s="150">
        <v>349.17083358441079</v>
      </c>
      <c r="AF4867" s="150">
        <v>1624.0503887647014</v>
      </c>
      <c r="AG4867" s="150">
        <v>2980.1324633832269</v>
      </c>
      <c r="AH4867" s="150">
        <v>568.4176360676455</v>
      </c>
      <c r="AI4867" s="150"/>
      <c r="AJ4867" s="150">
        <v>1022.7828804869552</v>
      </c>
      <c r="AK4867" s="150">
        <v>223.30692845514645</v>
      </c>
      <c r="AL4867" s="150">
        <v>30102.8046875</v>
      </c>
      <c r="AM4867" s="150">
        <v>26013.2265625</v>
      </c>
      <c r="AN4867" s="150">
        <v>4089.579833984375</v>
      </c>
      <c r="AO4867" s="5" t="s">
        <v>6802</v>
      </c>
    </row>
    <row r="4868" spans="1:41" ht="14.25" x14ac:dyDescent="0.45">
      <c r="A4868" s="150">
        <v>2021</v>
      </c>
      <c r="B4868" s="5" t="s">
        <v>1478</v>
      </c>
      <c r="C4868" s="5" t="s">
        <v>278</v>
      </c>
      <c r="D4868" s="5" t="s">
        <v>108</v>
      </c>
      <c r="E4868" s="5" t="s">
        <v>217</v>
      </c>
      <c r="F4868" s="5" t="s">
        <v>285</v>
      </c>
      <c r="G4868" s="5" t="s">
        <v>87</v>
      </c>
      <c r="H4868" s="5" t="s">
        <v>131</v>
      </c>
      <c r="I4868" s="150">
        <v>116.03347598400423</v>
      </c>
      <c r="J4868" s="150"/>
      <c r="K4868" s="150">
        <v>90.308767552675448</v>
      </c>
      <c r="L4868" s="150"/>
      <c r="M4868" s="150">
        <v>283.20362218542414</v>
      </c>
      <c r="N4868" s="150">
        <v>0</v>
      </c>
      <c r="O4868" s="150">
        <v>110.7713355197215</v>
      </c>
      <c r="P4868" s="150"/>
      <c r="Q4868" s="150">
        <v>108.41388661785768</v>
      </c>
      <c r="R4868" s="150"/>
      <c r="S4868" s="150"/>
      <c r="T4868" s="150">
        <v>254.44075430721702</v>
      </c>
      <c r="U4868" s="150"/>
      <c r="V4868" s="150">
        <v>210.1901883407445</v>
      </c>
      <c r="W4868" s="150">
        <v>106.20135831953405</v>
      </c>
      <c r="X4868" s="150">
        <v>132.75169789941756</v>
      </c>
      <c r="Y4868" s="150">
        <v>1386.1489788997519</v>
      </c>
      <c r="Z4868" s="150">
        <v>185.85237705918459</v>
      </c>
      <c r="AA4868" s="150">
        <v>1012.8763917885541</v>
      </c>
      <c r="AB4868" s="150">
        <v>42.038037668148895</v>
      </c>
      <c r="AC4868" s="150">
        <v>234.19612037755581</v>
      </c>
      <c r="AD4868" s="150">
        <v>327.95090075487036</v>
      </c>
      <c r="AE4868" s="150">
        <v>278.50308285598527</v>
      </c>
      <c r="AF4868" s="150"/>
      <c r="AG4868" s="150">
        <v>2800.8104322312183</v>
      </c>
      <c r="AH4868" s="150">
        <v>511.78323947768547</v>
      </c>
      <c r="AI4868" s="150"/>
      <c r="AJ4868" s="150">
        <v>1625.7545772909496</v>
      </c>
      <c r="AK4868" s="150">
        <v>221.25282983236261</v>
      </c>
      <c r="AL4868" s="150">
        <v>10039.482421875</v>
      </c>
      <c r="AM4868" s="150">
        <v>7958.779296875</v>
      </c>
      <c r="AN4868" s="150">
        <v>2080.70263671875</v>
      </c>
      <c r="AO4868" s="5" t="s">
        <v>2997</v>
      </c>
    </row>
    <row r="4869" spans="1:41" ht="14.25" x14ac:dyDescent="0.45">
      <c r="A4869" s="150">
        <v>2021</v>
      </c>
      <c r="B4869" s="5" t="s">
        <v>4024</v>
      </c>
      <c r="C4869" s="5" t="s">
        <v>278</v>
      </c>
      <c r="D4869" s="5" t="s">
        <v>108</v>
      </c>
      <c r="E4869" s="5" t="s">
        <v>217</v>
      </c>
      <c r="F4869" s="5" t="s">
        <v>285</v>
      </c>
      <c r="G4869" s="5" t="s">
        <v>87</v>
      </c>
      <c r="H4869" s="5" t="s">
        <v>131</v>
      </c>
      <c r="I4869" s="150">
        <v>47.686001294479965</v>
      </c>
      <c r="J4869" s="150"/>
      <c r="K4869" s="150">
        <v>110.19917044518711</v>
      </c>
      <c r="L4869" s="150"/>
      <c r="M4869" s="150">
        <v>254.63497636849058</v>
      </c>
      <c r="N4869" s="150">
        <v>0</v>
      </c>
      <c r="O4869" s="150">
        <v>189.66989065390607</v>
      </c>
      <c r="P4869" s="150"/>
      <c r="Q4869" s="150">
        <v>113.48909713566235</v>
      </c>
      <c r="R4869" s="150"/>
      <c r="S4869" s="150">
        <v>478.24300183493818</v>
      </c>
      <c r="T4869" s="150">
        <v>267.47371467278424</v>
      </c>
      <c r="U4869" s="150"/>
      <c r="V4869" s="150">
        <v>300.64045529220948</v>
      </c>
      <c r="W4869" s="150">
        <v>89.871168130055509</v>
      </c>
      <c r="X4869" s="150">
        <v>106.98948586911369</v>
      </c>
      <c r="Y4869" s="150">
        <v>1496.7829073089006</v>
      </c>
      <c r="Z4869" s="150">
        <v>149.78528021675916</v>
      </c>
      <c r="AA4869" s="150"/>
      <c r="AB4869" s="150"/>
      <c r="AC4869" s="150">
        <v>163.82230076278688</v>
      </c>
      <c r="AD4869" s="150">
        <v>324.17814218341448</v>
      </c>
      <c r="AE4869" s="150">
        <v>250.22521961658452</v>
      </c>
      <c r="AF4869" s="150">
        <v>1604.8422880367054</v>
      </c>
      <c r="AG4869" s="150">
        <v>2867.318221292247</v>
      </c>
      <c r="AH4869" s="150">
        <v>503.9204784435255</v>
      </c>
      <c r="AI4869" s="150"/>
      <c r="AJ4869" s="150">
        <v>1078.0652156711849</v>
      </c>
      <c r="AK4869" s="150">
        <v>171.1831773905819</v>
      </c>
      <c r="AL4869" s="150">
        <v>10569.021484375</v>
      </c>
      <c r="AM4869" s="150">
        <v>8072.6572265625</v>
      </c>
      <c r="AN4869" s="150">
        <v>2496.36328125</v>
      </c>
      <c r="AO4869" s="5" t="s">
        <v>4550</v>
      </c>
    </row>
    <row r="4870" spans="1:41" ht="14.25" x14ac:dyDescent="0.45">
      <c r="A4870" s="150">
        <v>2021</v>
      </c>
      <c r="B4870" s="5" t="s">
        <v>7352</v>
      </c>
      <c r="C4870" s="5" t="s">
        <v>278</v>
      </c>
      <c r="D4870" s="5" t="s">
        <v>108</v>
      </c>
      <c r="E4870" s="5" t="s">
        <v>217</v>
      </c>
      <c r="F4870" s="5" t="s">
        <v>285</v>
      </c>
      <c r="G4870" s="5" t="s">
        <v>87</v>
      </c>
      <c r="H4870" s="5" t="s">
        <v>131</v>
      </c>
      <c r="I4870" s="150">
        <v>249</v>
      </c>
      <c r="J4870" s="150"/>
      <c r="K4870" s="150">
        <v>186.1165083333334</v>
      </c>
      <c r="L4870" s="150"/>
      <c r="M4870" s="150">
        <v>490.98585073999999</v>
      </c>
      <c r="N4870" s="150">
        <v>174</v>
      </c>
      <c r="O4870" s="150">
        <v>312.21600000000001</v>
      </c>
      <c r="P4870" s="150"/>
      <c r="Q4870" s="150">
        <v>141.43799999999999</v>
      </c>
      <c r="R4870" s="150"/>
      <c r="S4870" s="150">
        <v>745.25400000000002</v>
      </c>
      <c r="T4870" s="150">
        <v>330</v>
      </c>
      <c r="U4870" s="150"/>
      <c r="V4870" s="150">
        <v>347</v>
      </c>
      <c r="W4870" s="150">
        <v>117</v>
      </c>
      <c r="X4870" s="150"/>
      <c r="Y4870" s="150">
        <v>2245</v>
      </c>
      <c r="Z4870" s="150">
        <v>186.804</v>
      </c>
      <c r="AA4870" s="150"/>
      <c r="AB4870" s="150"/>
      <c r="AC4870" s="150">
        <v>0</v>
      </c>
      <c r="AD4870" s="150">
        <v>996</v>
      </c>
      <c r="AE4870" s="150">
        <v>340</v>
      </c>
      <c r="AF4870" s="150">
        <v>0</v>
      </c>
      <c r="AG4870" s="150">
        <v>3252</v>
      </c>
      <c r="AH4870" s="150">
        <v>616</v>
      </c>
      <c r="AI4870" s="150"/>
      <c r="AJ4870" s="150">
        <v>1767.8264297462999</v>
      </c>
      <c r="AK4870" s="150">
        <v>220</v>
      </c>
      <c r="AL4870" s="150">
        <v>12716.640625</v>
      </c>
      <c r="AM4870" s="150">
        <v>8703.068359375</v>
      </c>
      <c r="AN4870" s="150">
        <v>4013.572265625</v>
      </c>
      <c r="AO4870" s="5" t="s">
        <v>7723</v>
      </c>
    </row>
    <row r="4871" spans="1:41" ht="14.25" x14ac:dyDescent="0.45">
      <c r="A4871" s="150">
        <v>2021</v>
      </c>
      <c r="B4871" s="5" t="s">
        <v>1476</v>
      </c>
      <c r="C4871" s="5" t="s">
        <v>278</v>
      </c>
      <c r="D4871" s="5" t="s">
        <v>108</v>
      </c>
      <c r="E4871" s="5" t="s">
        <v>217</v>
      </c>
      <c r="F4871" s="5" t="s">
        <v>285</v>
      </c>
      <c r="G4871" s="5" t="s">
        <v>87</v>
      </c>
      <c r="H4871" s="5" t="s">
        <v>131</v>
      </c>
      <c r="I4871" s="150">
        <v>225.97713015178533</v>
      </c>
      <c r="J4871" s="150"/>
      <c r="K4871" s="150"/>
      <c r="L4871" s="150"/>
      <c r="M4871" s="150">
        <v>287.45452535174127</v>
      </c>
      <c r="N4871" s="150"/>
      <c r="O4871" s="150">
        <v>213.34515553449546</v>
      </c>
      <c r="P4871" s="150">
        <v>393.00423387933375</v>
      </c>
      <c r="Q4871" s="150">
        <v>149.48196752910374</v>
      </c>
      <c r="R4871" s="150"/>
      <c r="S4871" s="150">
        <v>1098.1661163828242</v>
      </c>
      <c r="T4871" s="150"/>
      <c r="U4871" s="150"/>
      <c r="V4871" s="150">
        <v>339.10651037588229</v>
      </c>
      <c r="W4871" s="150">
        <v>155.79810700216447</v>
      </c>
      <c r="X4871" s="150">
        <v>158.08033086607909</v>
      </c>
      <c r="Y4871" s="150">
        <v>3337.1673802553714</v>
      </c>
      <c r="Z4871" s="150">
        <v>270398.22339531453</v>
      </c>
      <c r="AA4871" s="150">
        <v>1481.3508354370363</v>
      </c>
      <c r="AB4871" s="150">
        <v>35.931815668967658</v>
      </c>
      <c r="AC4871" s="150">
        <v>213.40129899647826</v>
      </c>
      <c r="AD4871" s="150">
        <v>399.83913894111521</v>
      </c>
      <c r="AE4871" s="150">
        <v>282.68343064817014</v>
      </c>
      <c r="AF4871" s="150"/>
      <c r="AG4871" s="150">
        <v>5509.9193589882598</v>
      </c>
      <c r="AH4871" s="150">
        <v>715.76624163688655</v>
      </c>
      <c r="AI4871" s="150">
        <v>0</v>
      </c>
      <c r="AJ4871" s="150">
        <v>3619.4114402402242</v>
      </c>
      <c r="AK4871" s="150"/>
      <c r="AL4871" s="150">
        <v>289014.125</v>
      </c>
      <c r="AM4871" s="150">
        <v>285949.71875</v>
      </c>
      <c r="AN4871" s="150">
        <v>3064.381591796875</v>
      </c>
      <c r="AO4871" s="5" t="s">
        <v>2996</v>
      </c>
    </row>
    <row r="4872" spans="1:41" ht="14.25" x14ac:dyDescent="0.45">
      <c r="A4872" s="150">
        <v>2021</v>
      </c>
      <c r="B4872" s="5" t="s">
        <v>1477</v>
      </c>
      <c r="C4872" s="5" t="s">
        <v>278</v>
      </c>
      <c r="D4872" s="5" t="s">
        <v>108</v>
      </c>
      <c r="E4872" s="5" t="s">
        <v>217</v>
      </c>
      <c r="F4872" s="5" t="s">
        <v>286</v>
      </c>
      <c r="G4872" s="5" t="s">
        <v>87</v>
      </c>
      <c r="H4872" s="5" t="s">
        <v>131</v>
      </c>
      <c r="I4872" s="150"/>
      <c r="J4872" s="150"/>
      <c r="K4872" s="150"/>
      <c r="L4872" s="150"/>
      <c r="M4872" s="150">
        <v>13.280897013024049</v>
      </c>
      <c r="N4872" s="150"/>
      <c r="O4872" s="150"/>
      <c r="P4872" s="150">
        <v>22.134828355040082</v>
      </c>
      <c r="Q4872" s="150">
        <v>0</v>
      </c>
      <c r="R4872" s="150"/>
      <c r="S4872" s="150"/>
      <c r="T4872" s="150"/>
      <c r="U4872" s="150"/>
      <c r="V4872" s="150">
        <v>0</v>
      </c>
      <c r="W4872" s="150"/>
      <c r="X4872" s="150">
        <v>113.99436602845641</v>
      </c>
      <c r="Y4872" s="150"/>
      <c r="Z4872" s="150"/>
      <c r="AA4872" s="150">
        <v>535.66284619196995</v>
      </c>
      <c r="AB4872" s="150">
        <v>0</v>
      </c>
      <c r="AC4872" s="150"/>
      <c r="AD4872" s="150"/>
      <c r="AE4872" s="150"/>
      <c r="AF4872" s="150"/>
      <c r="AG4872" s="150">
        <v>0</v>
      </c>
      <c r="AH4872" s="150">
        <v>149.41009139652056</v>
      </c>
      <c r="AI4872" s="150">
        <v>0</v>
      </c>
      <c r="AJ4872" s="150"/>
      <c r="AK4872" s="150"/>
      <c r="AL4872" s="150">
        <v>834.4830322265625</v>
      </c>
      <c r="AM4872" s="150">
        <v>557.79766845703125</v>
      </c>
      <c r="AN4872" s="150">
        <v>276.68536376953125</v>
      </c>
      <c r="AO4872" s="5" t="s">
        <v>2998</v>
      </c>
    </row>
    <row r="4873" spans="1:41" ht="14.25" x14ac:dyDescent="0.45">
      <c r="A4873" s="150">
        <v>2021</v>
      </c>
      <c r="B4873" s="5" t="s">
        <v>7352</v>
      </c>
      <c r="C4873" s="5" t="s">
        <v>278</v>
      </c>
      <c r="D4873" s="5" t="s">
        <v>108</v>
      </c>
      <c r="E4873" s="5" t="s">
        <v>217</v>
      </c>
      <c r="F4873" s="5" t="s">
        <v>286</v>
      </c>
      <c r="G4873" s="5" t="s">
        <v>87</v>
      </c>
      <c r="H4873" s="5" t="s">
        <v>131</v>
      </c>
      <c r="I4873" s="150"/>
      <c r="J4873" s="150"/>
      <c r="K4873" s="150"/>
      <c r="L4873" s="150"/>
      <c r="M4873" s="150"/>
      <c r="N4873" s="150">
        <v>250</v>
      </c>
      <c r="O4873" s="150"/>
      <c r="P4873" s="150"/>
      <c r="Q4873" s="150">
        <v>0</v>
      </c>
      <c r="R4873" s="150"/>
      <c r="S4873" s="150"/>
      <c r="T4873" s="150">
        <v>0</v>
      </c>
      <c r="U4873" s="150"/>
      <c r="V4873" s="150">
        <v>0</v>
      </c>
      <c r="W4873" s="150"/>
      <c r="X4873" s="150"/>
      <c r="Y4873" s="150"/>
      <c r="Z4873" s="150"/>
      <c r="AA4873" s="150"/>
      <c r="AB4873" s="150"/>
      <c r="AC4873" s="150">
        <v>336.42703560000001</v>
      </c>
      <c r="AD4873" s="150"/>
      <c r="AE4873" s="150"/>
      <c r="AF4873" s="150">
        <v>0</v>
      </c>
      <c r="AG4873" s="150">
        <v>0</v>
      </c>
      <c r="AH4873" s="150">
        <v>0</v>
      </c>
      <c r="AI4873" s="150"/>
      <c r="AJ4873" s="150"/>
      <c r="AK4873" s="150"/>
      <c r="AL4873" s="150">
        <v>586.42706298828125</v>
      </c>
      <c r="AM4873" s="150">
        <v>586.42706298828125</v>
      </c>
      <c r="AN4873" s="150">
        <v>0</v>
      </c>
      <c r="AO4873" s="5" t="s">
        <v>7724</v>
      </c>
    </row>
    <row r="4874" spans="1:41" ht="14.25" x14ac:dyDescent="0.45">
      <c r="A4874" s="150">
        <v>2021</v>
      </c>
      <c r="B4874" s="5" t="s">
        <v>1476</v>
      </c>
      <c r="C4874" s="5" t="s">
        <v>278</v>
      </c>
      <c r="D4874" s="5" t="s">
        <v>108</v>
      </c>
      <c r="E4874" s="5" t="s">
        <v>217</v>
      </c>
      <c r="F4874" s="5" t="s">
        <v>286</v>
      </c>
      <c r="G4874" s="5" t="s">
        <v>87</v>
      </c>
      <c r="H4874" s="5" t="s">
        <v>131</v>
      </c>
      <c r="I4874" s="150"/>
      <c r="J4874" s="150"/>
      <c r="K4874" s="150"/>
      <c r="L4874" s="150"/>
      <c r="M4874" s="150"/>
      <c r="N4874" s="150"/>
      <c r="O4874" s="150"/>
      <c r="P4874" s="150">
        <v>22.457384793104787</v>
      </c>
      <c r="Q4874" s="150">
        <v>0</v>
      </c>
      <c r="R4874" s="150"/>
      <c r="S4874" s="150">
        <v>0</v>
      </c>
      <c r="T4874" s="150"/>
      <c r="U4874" s="150"/>
      <c r="V4874" s="150"/>
      <c r="W4874" s="150"/>
      <c r="X4874" s="150">
        <v>116.21148181723724</v>
      </c>
      <c r="Y4874" s="150"/>
      <c r="Z4874" s="150"/>
      <c r="AA4874" s="150">
        <v>644.52694356210736</v>
      </c>
      <c r="AB4874" s="150">
        <v>0</v>
      </c>
      <c r="AC4874" s="150"/>
      <c r="AD4874" s="150"/>
      <c r="AE4874" s="150"/>
      <c r="AF4874" s="150"/>
      <c r="AG4874" s="150"/>
      <c r="AH4874" s="150">
        <v>139.79722033707731</v>
      </c>
      <c r="AI4874" s="150">
        <v>0</v>
      </c>
      <c r="AJ4874" s="150"/>
      <c r="AK4874" s="150"/>
      <c r="AL4874" s="150">
        <v>922.9930419921875</v>
      </c>
      <c r="AM4874" s="150">
        <v>666.98431396484375</v>
      </c>
      <c r="AN4874" s="150">
        <v>256.00869750976563</v>
      </c>
      <c r="AO4874" s="5" t="s">
        <v>3000</v>
      </c>
    </row>
    <row r="4875" spans="1:41" ht="14.25" x14ac:dyDescent="0.45">
      <c r="A4875" s="150">
        <v>2021</v>
      </c>
      <c r="B4875" s="5" t="s">
        <v>6344</v>
      </c>
      <c r="C4875" s="5" t="s">
        <v>278</v>
      </c>
      <c r="D4875" s="5" t="s">
        <v>108</v>
      </c>
      <c r="E4875" s="5" t="s">
        <v>217</v>
      </c>
      <c r="F4875" s="5" t="s">
        <v>286</v>
      </c>
      <c r="G4875" s="5" t="s">
        <v>87</v>
      </c>
      <c r="H4875" s="5" t="s">
        <v>131</v>
      </c>
      <c r="I4875" s="150">
        <v>0</v>
      </c>
      <c r="J4875" s="150"/>
      <c r="K4875" s="150"/>
      <c r="L4875" s="150"/>
      <c r="M4875" s="150"/>
      <c r="N4875" s="150">
        <v>253.75787324448459</v>
      </c>
      <c r="O4875" s="150"/>
      <c r="P4875" s="150"/>
      <c r="Q4875" s="150">
        <v>0</v>
      </c>
      <c r="R4875" s="150"/>
      <c r="S4875" s="150">
        <v>0</v>
      </c>
      <c r="T4875" s="150"/>
      <c r="U4875" s="150"/>
      <c r="V4875" s="150">
        <v>0</v>
      </c>
      <c r="W4875" s="150"/>
      <c r="X4875" s="150"/>
      <c r="Y4875" s="150"/>
      <c r="Z4875" s="150"/>
      <c r="AA4875" s="150"/>
      <c r="AB4875" s="150"/>
      <c r="AC4875" s="150">
        <v>0</v>
      </c>
      <c r="AD4875" s="150"/>
      <c r="AE4875" s="150"/>
      <c r="AF4875" s="150">
        <v>0</v>
      </c>
      <c r="AG4875" s="150">
        <v>0</v>
      </c>
      <c r="AH4875" s="150">
        <v>50.75157464889692</v>
      </c>
      <c r="AI4875" s="150"/>
      <c r="AJ4875" s="150"/>
      <c r="AK4875" s="150"/>
      <c r="AL4875" s="150">
        <v>304.50946044921875</v>
      </c>
      <c r="AM4875" s="150">
        <v>253.75787353515625</v>
      </c>
      <c r="AN4875" s="150">
        <v>50.751575469970703</v>
      </c>
      <c r="AO4875" s="5" t="s">
        <v>6803</v>
      </c>
    </row>
    <row r="4876" spans="1:41" ht="14.25" x14ac:dyDescent="0.45">
      <c r="A4876" s="150">
        <v>2021</v>
      </c>
      <c r="B4876" s="5" t="s">
        <v>1478</v>
      </c>
      <c r="C4876" s="5" t="s">
        <v>278</v>
      </c>
      <c r="D4876" s="5" t="s">
        <v>108</v>
      </c>
      <c r="E4876" s="5" t="s">
        <v>217</v>
      </c>
      <c r="F4876" s="5" t="s">
        <v>286</v>
      </c>
      <c r="G4876" s="5" t="s">
        <v>87</v>
      </c>
      <c r="H4876" s="5" t="s">
        <v>131</v>
      </c>
      <c r="I4876" s="150"/>
      <c r="J4876" s="150"/>
      <c r="K4876" s="150"/>
      <c r="L4876" s="150"/>
      <c r="M4876" s="150">
        <v>13.275169789941756</v>
      </c>
      <c r="N4876" s="150">
        <v>0</v>
      </c>
      <c r="O4876" s="150">
        <v>0</v>
      </c>
      <c r="P4876" s="150"/>
      <c r="Q4876" s="150">
        <v>0</v>
      </c>
      <c r="R4876" s="150"/>
      <c r="S4876" s="150"/>
      <c r="T4876" s="150"/>
      <c r="U4876" s="150"/>
      <c r="V4876" s="150">
        <v>0</v>
      </c>
      <c r="W4876" s="150"/>
      <c r="X4876" s="150">
        <v>55.313207458090652</v>
      </c>
      <c r="Y4876" s="150">
        <v>0</v>
      </c>
      <c r="Z4876" s="150"/>
      <c r="AA4876" s="150">
        <v>544.01140131739737</v>
      </c>
      <c r="AB4876" s="150">
        <v>0</v>
      </c>
      <c r="AC4876" s="150"/>
      <c r="AD4876" s="150"/>
      <c r="AE4876" s="150"/>
      <c r="AF4876" s="150">
        <v>663.75848949708791</v>
      </c>
      <c r="AG4876" s="150"/>
      <c r="AH4876" s="150">
        <v>11.06264149161813</v>
      </c>
      <c r="AI4876" s="150"/>
      <c r="AJ4876" s="150">
        <v>0</v>
      </c>
      <c r="AK4876" s="150"/>
      <c r="AL4876" s="150">
        <v>1287.4208984375</v>
      </c>
      <c r="AM4876" s="150">
        <v>1207.7698974609375</v>
      </c>
      <c r="AN4876" s="150">
        <v>79.651023864746094</v>
      </c>
      <c r="AO4876" s="5" t="s">
        <v>2999</v>
      </c>
    </row>
    <row r="4877" spans="1:41" ht="14.25" x14ac:dyDescent="0.45">
      <c r="A4877" s="150">
        <v>2021</v>
      </c>
      <c r="B4877" s="5" t="s">
        <v>582</v>
      </c>
      <c r="C4877" s="5" t="s">
        <v>278</v>
      </c>
      <c r="D4877" s="5" t="s">
        <v>108</v>
      </c>
      <c r="E4877" s="5" t="s">
        <v>217</v>
      </c>
      <c r="F4877" s="5" t="s">
        <v>286</v>
      </c>
      <c r="G4877" s="5" t="s">
        <v>87</v>
      </c>
      <c r="H4877" s="5" t="s">
        <v>131</v>
      </c>
      <c r="I4877" s="150">
        <v>0</v>
      </c>
      <c r="J4877" s="150"/>
      <c r="K4877" s="150"/>
      <c r="L4877" s="150"/>
      <c r="M4877" s="150">
        <v>0</v>
      </c>
      <c r="N4877" s="150">
        <v>0</v>
      </c>
      <c r="O4877" s="150">
        <v>0</v>
      </c>
      <c r="P4877" s="150">
        <v>21.949262232611694</v>
      </c>
      <c r="Q4877" s="150">
        <v>0</v>
      </c>
      <c r="R4877" s="150"/>
      <c r="S4877" s="150"/>
      <c r="T4877" s="150"/>
      <c r="U4877" s="150"/>
      <c r="V4877" s="150">
        <v>0</v>
      </c>
      <c r="W4877" s="150"/>
      <c r="X4877" s="150">
        <v>49.385840023376311</v>
      </c>
      <c r="Y4877" s="150"/>
      <c r="Z4877" s="150"/>
      <c r="AA4877" s="150"/>
      <c r="AB4877" s="150"/>
      <c r="AC4877" s="150">
        <v>0</v>
      </c>
      <c r="AD4877" s="150"/>
      <c r="AE4877" s="150"/>
      <c r="AF4877" s="150"/>
      <c r="AG4877" s="150"/>
      <c r="AH4877" s="150">
        <v>11.020724566994332</v>
      </c>
      <c r="AI4877" s="150"/>
      <c r="AJ4877" s="150">
        <v>0</v>
      </c>
      <c r="AK4877" s="150"/>
      <c r="AL4877" s="150">
        <v>82.355827331542969</v>
      </c>
      <c r="AM4877" s="150">
        <v>21.949262619018555</v>
      </c>
      <c r="AN4877" s="150">
        <v>60.406566619873047</v>
      </c>
      <c r="AO4877" s="5" t="s">
        <v>1123</v>
      </c>
    </row>
    <row r="4878" spans="1:41" ht="14.25" x14ac:dyDescent="0.45">
      <c r="A4878" s="150">
        <v>2021</v>
      </c>
      <c r="B4878" s="5" t="s">
        <v>4980</v>
      </c>
      <c r="C4878" s="5" t="s">
        <v>278</v>
      </c>
      <c r="D4878" s="5" t="s">
        <v>108</v>
      </c>
      <c r="E4878" s="5" t="s">
        <v>217</v>
      </c>
      <c r="F4878" s="5" t="s">
        <v>286</v>
      </c>
      <c r="G4878" s="5" t="s">
        <v>87</v>
      </c>
      <c r="H4878" s="5" t="s">
        <v>131</v>
      </c>
      <c r="I4878" s="150"/>
      <c r="J4878" s="150"/>
      <c r="K4878" s="150"/>
      <c r="L4878" s="150"/>
      <c r="M4878" s="150"/>
      <c r="N4878" s="150">
        <v>364.47245728034596</v>
      </c>
      <c r="O4878" s="150"/>
      <c r="P4878" s="150"/>
      <c r="Q4878" s="150">
        <v>0</v>
      </c>
      <c r="R4878" s="150"/>
      <c r="S4878" s="150"/>
      <c r="T4878" s="150"/>
      <c r="U4878" s="150"/>
      <c r="V4878" s="150">
        <v>0</v>
      </c>
      <c r="W4878" s="150"/>
      <c r="X4878" s="150">
        <v>0</v>
      </c>
      <c r="Y4878" s="150"/>
      <c r="Z4878" s="150"/>
      <c r="AA4878" s="150"/>
      <c r="AB4878" s="150"/>
      <c r="AC4878" s="150">
        <v>0</v>
      </c>
      <c r="AD4878" s="150"/>
      <c r="AE4878" s="150"/>
      <c r="AF4878" s="150">
        <v>0</v>
      </c>
      <c r="AG4878" s="150">
        <v>0</v>
      </c>
      <c r="AH4878" s="150">
        <v>473.81419446444971</v>
      </c>
      <c r="AI4878" s="150"/>
      <c r="AJ4878" s="150"/>
      <c r="AK4878" s="150"/>
      <c r="AL4878" s="150">
        <v>838.28662109375</v>
      </c>
      <c r="AM4878" s="150">
        <v>364.47244262695313</v>
      </c>
      <c r="AN4878" s="150">
        <v>473.814208984375</v>
      </c>
      <c r="AO4878" s="5" t="s">
        <v>5852</v>
      </c>
    </row>
    <row r="4879" spans="1:41" ht="14.25" x14ac:dyDescent="0.45">
      <c r="A4879" s="150">
        <v>2021</v>
      </c>
      <c r="B4879" s="5" t="s">
        <v>4024</v>
      </c>
      <c r="C4879" s="5" t="s">
        <v>278</v>
      </c>
      <c r="D4879" s="5" t="s">
        <v>108</v>
      </c>
      <c r="E4879" s="5" t="s">
        <v>217</v>
      </c>
      <c r="F4879" s="5" t="s">
        <v>286</v>
      </c>
      <c r="G4879" s="5" t="s">
        <v>87</v>
      </c>
      <c r="H4879" s="5" t="s">
        <v>131</v>
      </c>
      <c r="I4879" s="150"/>
      <c r="J4879" s="150"/>
      <c r="K4879" s="150"/>
      <c r="L4879" s="150"/>
      <c r="M4879" s="150"/>
      <c r="N4879" s="150">
        <v>0</v>
      </c>
      <c r="O4879" s="150"/>
      <c r="P4879" s="150"/>
      <c r="Q4879" s="150">
        <v>0</v>
      </c>
      <c r="R4879" s="150"/>
      <c r="S4879" s="150"/>
      <c r="T4879" s="150"/>
      <c r="U4879" s="150"/>
      <c r="V4879" s="150">
        <v>0</v>
      </c>
      <c r="W4879" s="150"/>
      <c r="X4879" s="150">
        <v>53.494742934556847</v>
      </c>
      <c r="Y4879" s="150">
        <v>0</v>
      </c>
      <c r="Z4879" s="150"/>
      <c r="AA4879" s="150"/>
      <c r="AB4879" s="150"/>
      <c r="AC4879" s="150">
        <v>0</v>
      </c>
      <c r="AD4879" s="150"/>
      <c r="AE4879" s="150"/>
      <c r="AF4879" s="150">
        <v>0</v>
      </c>
      <c r="AG4879" s="150">
        <v>0</v>
      </c>
      <c r="AH4879" s="150">
        <v>1176.8843445602506</v>
      </c>
      <c r="AI4879" s="150"/>
      <c r="AJ4879" s="150"/>
      <c r="AK4879" s="150"/>
      <c r="AL4879" s="150">
        <v>1230.3790283203125</v>
      </c>
      <c r="AM4879" s="150">
        <v>0</v>
      </c>
      <c r="AN4879" s="150">
        <v>1230.3790283203125</v>
      </c>
      <c r="AO4879" s="5" t="s">
        <v>4551</v>
      </c>
    </row>
    <row r="4880" spans="1:41" ht="14.25" x14ac:dyDescent="0.45">
      <c r="A4880" s="150">
        <v>2021</v>
      </c>
      <c r="B4880" s="5" t="s">
        <v>6344</v>
      </c>
      <c r="C4880" s="5" t="s">
        <v>278</v>
      </c>
      <c r="D4880" s="5" t="s">
        <v>108</v>
      </c>
      <c r="E4880" s="5" t="s">
        <v>287</v>
      </c>
      <c r="F4880" s="5" t="s">
        <v>287</v>
      </c>
      <c r="G4880" s="5" t="s">
        <v>87</v>
      </c>
      <c r="H4880" s="5" t="s">
        <v>131</v>
      </c>
      <c r="I4880" s="150">
        <v>6039.437383218733</v>
      </c>
      <c r="J4880" s="150">
        <v>18321.156139878818</v>
      </c>
      <c r="K4880" s="150">
        <v>897.7944618781587</v>
      </c>
      <c r="L4880" s="150">
        <v>1530.6674914107309</v>
      </c>
      <c r="M4880" s="150">
        <v>5379.6669127830728</v>
      </c>
      <c r="N4880" s="150">
        <v>3980.6134799093265</v>
      </c>
      <c r="O4880" s="150">
        <v>5944.6757001747283</v>
      </c>
      <c r="P4880" s="150">
        <v>4700.5864426237422</v>
      </c>
      <c r="Q4880" s="150">
        <v>1728.0186732178618</v>
      </c>
      <c r="R4880" s="150">
        <v>3730.6899800424603</v>
      </c>
      <c r="S4880" s="150">
        <v>7256.7501540900066</v>
      </c>
      <c r="T4880" s="150">
        <v>6394.6984057610116</v>
      </c>
      <c r="U4880" s="150">
        <v>598.2686972446337</v>
      </c>
      <c r="V4880" s="150">
        <v>6270.8645636177034</v>
      </c>
      <c r="W4880" s="150">
        <v>2548.7440788676031</v>
      </c>
      <c r="X4880" s="150">
        <v>9814.3395056036861</v>
      </c>
      <c r="Y4880" s="150">
        <v>28710.165778880986</v>
      </c>
      <c r="Z4880" s="150">
        <v>5284.0944978940415</v>
      </c>
      <c r="AA4880" s="150">
        <v>44565.972730689362</v>
      </c>
      <c r="AB4880" s="150">
        <v>1692.0574987942232</v>
      </c>
      <c r="AC4880" s="150">
        <v>3853.2753970254053</v>
      </c>
      <c r="AD4880" s="150">
        <v>12815.104110618529</v>
      </c>
      <c r="AE4880" s="150">
        <v>6152.1058789392846</v>
      </c>
      <c r="AF4880" s="150">
        <v>10034.317130761865</v>
      </c>
      <c r="AG4880" s="150">
        <v>52717.690650795186</v>
      </c>
      <c r="AH4880" s="150">
        <v>8554.6854228180637</v>
      </c>
      <c r="AI4880" s="150">
        <v>3595.2415481278576</v>
      </c>
      <c r="AJ4880" s="150">
        <v>16679.251250486726</v>
      </c>
      <c r="AK4880" s="150">
        <v>4847.7904104626332</v>
      </c>
      <c r="AL4880" s="150">
        <v>284638.71875</v>
      </c>
      <c r="AM4880" s="150">
        <v>214897.171875</v>
      </c>
      <c r="AN4880" s="150">
        <v>69741.546875</v>
      </c>
      <c r="AO4880" s="5" t="s">
        <v>6804</v>
      </c>
    </row>
    <row r="4881" spans="1:41" ht="14.25" x14ac:dyDescent="0.45">
      <c r="A4881" s="150">
        <v>2021</v>
      </c>
      <c r="B4881" s="5" t="s">
        <v>1476</v>
      </c>
      <c r="C4881" s="5" t="s">
        <v>278</v>
      </c>
      <c r="D4881" s="5" t="s">
        <v>108</v>
      </c>
      <c r="E4881" s="5" t="s">
        <v>287</v>
      </c>
      <c r="F4881" s="5" t="s">
        <v>287</v>
      </c>
      <c r="G4881" s="5" t="s">
        <v>87</v>
      </c>
      <c r="H4881" s="5" t="s">
        <v>131</v>
      </c>
      <c r="I4881" s="150">
        <v>5365.2363092969581</v>
      </c>
      <c r="J4881" s="150">
        <v>13398.181085901293</v>
      </c>
      <c r="K4881" s="150">
        <v>990.37066937592112</v>
      </c>
      <c r="L4881" s="150">
        <v>1579.3155855750942</v>
      </c>
      <c r="M4881" s="150">
        <v>3802.241730843099</v>
      </c>
      <c r="N4881" s="150">
        <v>2423.1518191760065</v>
      </c>
      <c r="O4881" s="150">
        <v>4387.0501193330201</v>
      </c>
      <c r="P4881" s="150">
        <v>5271.8710801813486</v>
      </c>
      <c r="Q4881" s="150">
        <v>1573.4362422362592</v>
      </c>
      <c r="R4881" s="150">
        <v>3287.1471319672587</v>
      </c>
      <c r="S4881" s="150">
        <v>3859.3015766950575</v>
      </c>
      <c r="T4881" s="150">
        <v>5917.5208929831115</v>
      </c>
      <c r="U4881" s="150">
        <v>876.73193309402461</v>
      </c>
      <c r="V4881" s="150">
        <v>4663.2759522882088</v>
      </c>
      <c r="W4881" s="150">
        <v>1882.9731140550605</v>
      </c>
      <c r="X4881" s="150">
        <v>6917.9973855159296</v>
      </c>
      <c r="Y4881" s="150">
        <v>29401.208171132788</v>
      </c>
      <c r="Z4881" s="150">
        <v>3571.8470513433163</v>
      </c>
      <c r="AA4881" s="150">
        <v>48661.97397771183</v>
      </c>
      <c r="AB4881" s="150">
        <v>902.78686868281238</v>
      </c>
      <c r="AC4881" s="150">
        <v>3566.712170310373</v>
      </c>
      <c r="AD4881" s="150">
        <v>8403.7240769329328</v>
      </c>
      <c r="AE4881" s="150">
        <v>5889.9000793295145</v>
      </c>
      <c r="AF4881" s="150">
        <v>8288.3854333754516</v>
      </c>
      <c r="AG4881" s="150">
        <v>39378.146265514479</v>
      </c>
      <c r="AH4881" s="150">
        <v>8464.2416648100771</v>
      </c>
      <c r="AI4881" s="150">
        <v>2373.7455726311759</v>
      </c>
      <c r="AJ4881" s="150">
        <v>16058.085430785517</v>
      </c>
      <c r="AK4881" s="150">
        <v>5640.1721907882675</v>
      </c>
      <c r="AL4881" s="150">
        <v>246796.71875</v>
      </c>
      <c r="AM4881" s="150">
        <v>193254.59375</v>
      </c>
      <c r="AN4881" s="150">
        <v>53542.125</v>
      </c>
      <c r="AO4881" s="5" t="s">
        <v>3003</v>
      </c>
    </row>
    <row r="4882" spans="1:41" ht="14.25" x14ac:dyDescent="0.45">
      <c r="A4882" s="150">
        <v>2021</v>
      </c>
      <c r="B4882" s="5" t="s">
        <v>7352</v>
      </c>
      <c r="C4882" s="5" t="s">
        <v>278</v>
      </c>
      <c r="D4882" s="5" t="s">
        <v>108</v>
      </c>
      <c r="E4882" s="5" t="s">
        <v>287</v>
      </c>
      <c r="F4882" s="5" t="s">
        <v>287</v>
      </c>
      <c r="G4882" s="5" t="s">
        <v>87</v>
      </c>
      <c r="H4882" s="5" t="s">
        <v>131</v>
      </c>
      <c r="I4882" s="150">
        <v>6232</v>
      </c>
      <c r="J4882" s="150">
        <v>18819.091643576769</v>
      </c>
      <c r="K4882" s="150">
        <v>1132.529861</v>
      </c>
      <c r="L4882" s="150">
        <v>1613</v>
      </c>
      <c r="M4882" s="150">
        <v>6280</v>
      </c>
      <c r="N4882" s="150">
        <v>3900.0000043945311</v>
      </c>
      <c r="O4882" s="150">
        <v>5730.4776113577536</v>
      </c>
      <c r="P4882" s="150">
        <v>4777.9969600000004</v>
      </c>
      <c r="Q4882" s="150">
        <v>1641.4593672066201</v>
      </c>
      <c r="R4882" s="150">
        <v>3697.9276047983931</v>
      </c>
      <c r="S4882" s="150">
        <v>5800</v>
      </c>
      <c r="T4882" s="150">
        <v>6800</v>
      </c>
      <c r="U4882" s="150">
        <v>768</v>
      </c>
      <c r="V4882" s="150">
        <v>6239</v>
      </c>
      <c r="W4882" s="150">
        <v>2329</v>
      </c>
      <c r="X4882" s="150">
        <v>11023.827058072749</v>
      </c>
      <c r="Y4882" s="150">
        <v>27020.558000000001</v>
      </c>
      <c r="Z4882" s="150">
        <v>4786.9958515417147</v>
      </c>
      <c r="AA4882" s="150">
        <v>45212</v>
      </c>
      <c r="AB4882" s="150">
        <v>1688</v>
      </c>
      <c r="AC4882" s="150">
        <v>4034.6150899999989</v>
      </c>
      <c r="AD4882" s="150">
        <v>10264.73641433808</v>
      </c>
      <c r="AE4882" s="150">
        <v>6208.7550000000001</v>
      </c>
      <c r="AF4882" s="150">
        <v>11472.72478</v>
      </c>
      <c r="AG4882" s="150">
        <v>55589</v>
      </c>
      <c r="AH4882" s="150">
        <v>9167.5</v>
      </c>
      <c r="AI4882" s="150">
        <v>4162</v>
      </c>
      <c r="AJ4882" s="150">
        <v>16253.508385067789</v>
      </c>
      <c r="AK4882" s="150">
        <v>4948</v>
      </c>
      <c r="AL4882" s="150">
        <v>287592.6875</v>
      </c>
      <c r="AM4882" s="150">
        <v>218266.625</v>
      </c>
      <c r="AN4882" s="150">
        <v>69326.078125</v>
      </c>
      <c r="AO4882" s="5" t="s">
        <v>7725</v>
      </c>
    </row>
    <row r="4883" spans="1:41" ht="14.25" x14ac:dyDescent="0.45">
      <c r="A4883" s="150">
        <v>2021</v>
      </c>
      <c r="B4883" s="5" t="s">
        <v>582</v>
      </c>
      <c r="C4883" s="5" t="s">
        <v>278</v>
      </c>
      <c r="D4883" s="5" t="s">
        <v>108</v>
      </c>
      <c r="E4883" s="5" t="s">
        <v>287</v>
      </c>
      <c r="F4883" s="5" t="s">
        <v>287</v>
      </c>
      <c r="G4883" s="5" t="s">
        <v>87</v>
      </c>
      <c r="H4883" s="5" t="s">
        <v>131</v>
      </c>
      <c r="I4883" s="150">
        <v>5448.1157144616782</v>
      </c>
      <c r="J4883" s="150">
        <v>14787.299988674615</v>
      </c>
      <c r="K4883" s="150">
        <v>1110.8394573594976</v>
      </c>
      <c r="L4883" s="150">
        <v>1396.9498201634551</v>
      </c>
      <c r="M4883" s="150">
        <v>4302.055397591892</v>
      </c>
      <c r="N4883" s="150">
        <v>3213.2622445431889</v>
      </c>
      <c r="O4883" s="150">
        <v>6541.8675183933065</v>
      </c>
      <c r="P4883" s="150">
        <v>4923.6760634292405</v>
      </c>
      <c r="Q4883" s="150">
        <v>1756.0496603290042</v>
      </c>
      <c r="R4883" s="150">
        <v>3333.0760988262859</v>
      </c>
      <c r="S4883" s="150">
        <v>4822.2051633973115</v>
      </c>
      <c r="T4883" s="150">
        <v>6584.7786697835081</v>
      </c>
      <c r="U4883" s="150">
        <v>779.37119406514614</v>
      </c>
      <c r="V4883" s="150">
        <v>6842.6825010166958</v>
      </c>
      <c r="W4883" s="150">
        <v>2112.6164898888755</v>
      </c>
      <c r="X4883" s="150">
        <v>6320.0963899196613</v>
      </c>
      <c r="Y4883" s="150">
        <v>29499.808440630117</v>
      </c>
      <c r="Z4883" s="150">
        <v>4377.5629517979578</v>
      </c>
      <c r="AA4883" s="150">
        <v>48846.449732578745</v>
      </c>
      <c r="AB4883" s="150">
        <v>716.64341189477182</v>
      </c>
      <c r="AC4883" s="150">
        <v>3919.6275083361893</v>
      </c>
      <c r="AD4883" s="150">
        <v>9692.1142513544946</v>
      </c>
      <c r="AE4883" s="150">
        <v>6247.8574945129185</v>
      </c>
      <c r="AF4883" s="150">
        <v>7608.2087105179853</v>
      </c>
      <c r="AG4883" s="150">
        <v>48260.238383500255</v>
      </c>
      <c r="AH4883" s="150">
        <v>8368.7602766296404</v>
      </c>
      <c r="AI4883" s="150">
        <v>3033.3880405469363</v>
      </c>
      <c r="AJ4883" s="150">
        <v>15639.56153803796</v>
      </c>
      <c r="AK4883" s="150">
        <v>4885.4953656741382</v>
      </c>
      <c r="AL4883" s="150">
        <v>265370.625</v>
      </c>
      <c r="AM4883" s="150">
        <v>206879.78125</v>
      </c>
      <c r="AN4883" s="150">
        <v>58490.86328125</v>
      </c>
      <c r="AO4883" s="5" t="s">
        <v>1124</v>
      </c>
    </row>
    <row r="4884" spans="1:41" ht="14.25" x14ac:dyDescent="0.45">
      <c r="A4884" s="150">
        <v>2021</v>
      </c>
      <c r="B4884" s="5" t="s">
        <v>4980</v>
      </c>
      <c r="C4884" s="5" t="s">
        <v>278</v>
      </c>
      <c r="D4884" s="5" t="s">
        <v>108</v>
      </c>
      <c r="E4884" s="5" t="s">
        <v>287</v>
      </c>
      <c r="F4884" s="5" t="s">
        <v>287</v>
      </c>
      <c r="G4884" s="5" t="s">
        <v>87</v>
      </c>
      <c r="H4884" s="5" t="s">
        <v>131</v>
      </c>
      <c r="I4884" s="150">
        <v>5415.2532815566574</v>
      </c>
      <c r="J4884" s="150">
        <v>16549.893043471166</v>
      </c>
      <c r="K4884" s="150">
        <v>843.4934011345149</v>
      </c>
      <c r="L4884" s="150">
        <v>1374.5818388858761</v>
      </c>
      <c r="M4884" s="150">
        <v>5050.5469080276507</v>
      </c>
      <c r="N4884" s="150">
        <v>3807.8645273818979</v>
      </c>
      <c r="O4884" s="150">
        <v>6398.8014773823443</v>
      </c>
      <c r="P4884" s="150">
        <v>4742.6353277138296</v>
      </c>
      <c r="Q4884" s="150">
        <v>1783.3856151158145</v>
      </c>
      <c r="R4884" s="150">
        <v>3296.7978714824317</v>
      </c>
      <c r="S4884" s="150">
        <v>5897.164358795997</v>
      </c>
      <c r="T4884" s="150">
        <v>6300.1667615602655</v>
      </c>
      <c r="U4884" s="150">
        <v>754.14558160693298</v>
      </c>
      <c r="V4884" s="150">
        <v>6577.1658290933283</v>
      </c>
      <c r="W4884" s="150">
        <v>2276.3908331852463</v>
      </c>
      <c r="X4884" s="150">
        <v>9499.8704640244214</v>
      </c>
      <c r="Y4884" s="150">
        <v>28782.910626367891</v>
      </c>
      <c r="Z4884" s="150">
        <v>5172.556601425541</v>
      </c>
      <c r="AA4884" s="150">
        <v>44597.891222701073</v>
      </c>
      <c r="AB4884" s="150">
        <v>1735.9302465323906</v>
      </c>
      <c r="AC4884" s="150">
        <v>3684.1448724330248</v>
      </c>
      <c r="AD4884" s="150">
        <v>10479.378663447495</v>
      </c>
      <c r="AE4884" s="150">
        <v>6311.6216102176477</v>
      </c>
      <c r="AF4884" s="150">
        <v>10391.838701977224</v>
      </c>
      <c r="AG4884" s="150">
        <v>54241.83244233903</v>
      </c>
      <c r="AH4884" s="150">
        <v>8338.4690620699184</v>
      </c>
      <c r="AI4884" s="150">
        <v>3445.8267461161849</v>
      </c>
      <c r="AJ4884" s="150">
        <v>15572.606412241752</v>
      </c>
      <c r="AK4884" s="150">
        <v>4952.6600195009296</v>
      </c>
      <c r="AL4884" s="150">
        <v>278275.8125</v>
      </c>
      <c r="AM4884" s="150">
        <v>213057.125</v>
      </c>
      <c r="AN4884" s="150">
        <v>65218.69921875</v>
      </c>
      <c r="AO4884" s="5" t="s">
        <v>5853</v>
      </c>
    </row>
    <row r="4885" spans="1:41" ht="14.25" x14ac:dyDescent="0.45">
      <c r="A4885" s="150">
        <v>2021</v>
      </c>
      <c r="B4885" s="5" t="s">
        <v>1477</v>
      </c>
      <c r="C4885" s="5" t="s">
        <v>278</v>
      </c>
      <c r="D4885" s="5" t="s">
        <v>108</v>
      </c>
      <c r="E4885" s="5" t="s">
        <v>287</v>
      </c>
      <c r="F4885" s="5" t="s">
        <v>287</v>
      </c>
      <c r="G4885" s="5" t="s">
        <v>87</v>
      </c>
      <c r="H4885" s="5" t="s">
        <v>131</v>
      </c>
      <c r="I4885" s="150">
        <v>5319.9310808284827</v>
      </c>
      <c r="J4885" s="150">
        <v>11150.444966669676</v>
      </c>
      <c r="K4885" s="150">
        <v>929.77346505345861</v>
      </c>
      <c r="L4885" s="150">
        <v>1822.8031150375507</v>
      </c>
      <c r="M4885" s="150">
        <v>4344.0416777595738</v>
      </c>
      <c r="N4885" s="150">
        <v>2566.4368666337591</v>
      </c>
      <c r="O4885" s="150">
        <v>4617.3251948613606</v>
      </c>
      <c r="P4885" s="150">
        <v>4939.3603856331674</v>
      </c>
      <c r="Q4885" s="150">
        <v>1801.742609541328</v>
      </c>
      <c r="R4885" s="150">
        <v>3187.3609104830789</v>
      </c>
      <c r="S4885" s="150">
        <v>3865.0454403463646</v>
      </c>
      <c r="T4885" s="150">
        <v>6419.1002229616233</v>
      </c>
      <c r="U4885" s="150">
        <v>830.06686511024031</v>
      </c>
      <c r="V4885" s="150">
        <v>5259.235217157523</v>
      </c>
      <c r="W4885" s="150">
        <v>1885.1845950491424</v>
      </c>
      <c r="X4885" s="150">
        <v>8731.1045347701765</v>
      </c>
      <c r="Y4885" s="150">
        <v>29356.316105871909</v>
      </c>
      <c r="Z4885" s="150">
        <v>3764.0275617745656</v>
      </c>
      <c r="AA4885" s="150">
        <v>48904.786915369128</v>
      </c>
      <c r="AB4885" s="150">
        <v>916.38189389865931</v>
      </c>
      <c r="AC4885" s="150">
        <v>3883.5556348917821</v>
      </c>
      <c r="AD4885" s="150">
        <v>8954.5683592157875</v>
      </c>
      <c r="AE4885" s="150">
        <v>6050.5553308502058</v>
      </c>
      <c r="AF4885" s="150">
        <v>7534.813123005486</v>
      </c>
      <c r="AG4885" s="150">
        <v>39259.438311916841</v>
      </c>
      <c r="AH4885" s="150">
        <v>8302.2001608391547</v>
      </c>
      <c r="AI4885" s="150">
        <v>2327.4772015324647</v>
      </c>
      <c r="AJ4885" s="150">
        <v>15540.814460325204</v>
      </c>
      <c r="AK4885" s="150">
        <v>5335.7353184098865</v>
      </c>
      <c r="AL4885" s="150">
        <v>247799.625</v>
      </c>
      <c r="AM4885" s="150">
        <v>191171.6875</v>
      </c>
      <c r="AN4885" s="150">
        <v>56627.9375</v>
      </c>
      <c r="AO4885" s="5" t="s">
        <v>3002</v>
      </c>
    </row>
    <row r="4886" spans="1:41" ht="14.25" x14ac:dyDescent="0.45">
      <c r="A4886" s="150">
        <v>2021</v>
      </c>
      <c r="B4886" s="5" t="s">
        <v>1478</v>
      </c>
      <c r="C4886" s="5" t="s">
        <v>278</v>
      </c>
      <c r="D4886" s="5" t="s">
        <v>108</v>
      </c>
      <c r="E4886" s="5" t="s">
        <v>287</v>
      </c>
      <c r="F4886" s="5" t="s">
        <v>287</v>
      </c>
      <c r="G4886" s="5" t="s">
        <v>87</v>
      </c>
      <c r="H4886" s="5" t="s">
        <v>131</v>
      </c>
      <c r="I4886" s="150">
        <v>5253.5056831180327</v>
      </c>
      <c r="J4886" s="150">
        <v>12183.787704018647</v>
      </c>
      <c r="K4886" s="150">
        <v>1084.0384173938328</v>
      </c>
      <c r="L4886" s="150">
        <v>1571.7118186955756</v>
      </c>
      <c r="M4886" s="150">
        <v>4500.6636538602397</v>
      </c>
      <c r="N4886" s="150">
        <v>2950.2139958526013</v>
      </c>
      <c r="O4886" s="150">
        <v>6365.0688907305066</v>
      </c>
      <c r="P4886" s="150">
        <v>6184.6234097907345</v>
      </c>
      <c r="Q4886" s="150">
        <v>1707.0710568019376</v>
      </c>
      <c r="R4886" s="150">
        <v>3513.1721465110409</v>
      </c>
      <c r="S4886" s="150">
        <v>4197.2372914076213</v>
      </c>
      <c r="T4886" s="150">
        <v>6897.5569700239048</v>
      </c>
      <c r="U4886" s="150">
        <v>829.70890900945562</v>
      </c>
      <c r="V4886" s="150">
        <v>6338.8935746971893</v>
      </c>
      <c r="W4886" s="150">
        <v>2124.3590456354295</v>
      </c>
      <c r="X4886" s="150">
        <v>8009.3524399315265</v>
      </c>
      <c r="Y4886" s="150">
        <v>28591.396935087061</v>
      </c>
      <c r="Z4886" s="150">
        <v>4434.1827814628596</v>
      </c>
      <c r="AA4886" s="150">
        <v>49666.990813516517</v>
      </c>
      <c r="AB4886" s="150">
        <v>917.09297965514304</v>
      </c>
      <c r="AC4886" s="150">
        <v>3846.7669690502571</v>
      </c>
      <c r="AD4886" s="150">
        <v>9497.6716313485504</v>
      </c>
      <c r="AE4886" s="150">
        <v>6493.7705555798429</v>
      </c>
      <c r="AF4886" s="150">
        <v>7857.7173543808394</v>
      </c>
      <c r="AG4886" s="150">
        <v>45315.628723898328</v>
      </c>
      <c r="AH4886" s="150">
        <v>8558.6737582678943</v>
      </c>
      <c r="AI4886" s="150">
        <v>2365.1927509079565</v>
      </c>
      <c r="AJ4886" s="150">
        <v>23953.404243850749</v>
      </c>
      <c r="AK4886" s="150">
        <v>5153.0072139141694</v>
      </c>
      <c r="AL4886" s="150">
        <v>270362.4375</v>
      </c>
      <c r="AM4886" s="150">
        <v>210692.546875</v>
      </c>
      <c r="AN4886" s="150">
        <v>59669.9140625</v>
      </c>
      <c r="AO4886" s="5" t="s">
        <v>3001</v>
      </c>
    </row>
    <row r="4887" spans="1:41" ht="14.25" x14ac:dyDescent="0.45">
      <c r="A4887" s="150">
        <v>2021</v>
      </c>
      <c r="B4887" s="5" t="s">
        <v>4024</v>
      </c>
      <c r="C4887" s="5" t="s">
        <v>278</v>
      </c>
      <c r="D4887" s="5" t="s">
        <v>108</v>
      </c>
      <c r="E4887" s="5" t="s">
        <v>287</v>
      </c>
      <c r="F4887" s="5" t="s">
        <v>287</v>
      </c>
      <c r="G4887" s="5" t="s">
        <v>87</v>
      </c>
      <c r="H4887" s="5" t="s">
        <v>131</v>
      </c>
      <c r="I4887" s="150">
        <v>5285.9925189595861</v>
      </c>
      <c r="J4887" s="150">
        <v>21720.446711056109</v>
      </c>
      <c r="K4887" s="150">
        <v>1151.8747576916273</v>
      </c>
      <c r="L4887" s="150">
        <v>1361.9761551138174</v>
      </c>
      <c r="M4887" s="150">
        <v>4568.6403591729759</v>
      </c>
      <c r="N4887" s="150">
        <v>3357.7804440794425</v>
      </c>
      <c r="O4887" s="150">
        <v>6462.6992235276939</v>
      </c>
      <c r="P4887" s="150">
        <v>5652.574317199801</v>
      </c>
      <c r="Q4887" s="150">
        <v>1649.9678254905023</v>
      </c>
      <c r="R4887" s="150">
        <v>3368.3519609092623</v>
      </c>
      <c r="S4887" s="150">
        <v>5523.8671554223401</v>
      </c>
      <c r="T4887" s="150">
        <v>5830.9269798666965</v>
      </c>
      <c r="U4887" s="150">
        <v>798.0608657419715</v>
      </c>
      <c r="V4887" s="150">
        <v>6873.0045722318637</v>
      </c>
      <c r="W4887" s="150">
        <v>2131.2305585127447</v>
      </c>
      <c r="X4887" s="150">
        <v>6656.8858107762544</v>
      </c>
      <c r="Y4887" s="150">
        <v>27576.539982764054</v>
      </c>
      <c r="Z4887" s="150">
        <v>4348.0527057207801</v>
      </c>
      <c r="AA4887" s="150">
        <v>46001.199344284127</v>
      </c>
      <c r="AB4887" s="150">
        <v>757.87072210245378</v>
      </c>
      <c r="AC4887" s="150">
        <v>3908.218929312854</v>
      </c>
      <c r="AD4887" s="150">
        <v>9531.8900189308788</v>
      </c>
      <c r="AE4887" s="150">
        <v>6591.0872769667494</v>
      </c>
      <c r="AF4887" s="150">
        <v>8640.8010177745891</v>
      </c>
      <c r="AG4887" s="150">
        <v>48757.248500272493</v>
      </c>
      <c r="AH4887" s="150">
        <v>6837.6980418950561</v>
      </c>
      <c r="AI4887" s="150">
        <v>3067.3885598674897</v>
      </c>
      <c r="AJ4887" s="150">
        <v>15936.254893495776</v>
      </c>
      <c r="AK4887" s="150">
        <v>4908.9408486059683</v>
      </c>
      <c r="AL4887" s="150">
        <v>269257.5</v>
      </c>
      <c r="AM4887" s="150">
        <v>211827.578125</v>
      </c>
      <c r="AN4887" s="150">
        <v>57429.9140625</v>
      </c>
      <c r="AO4887" s="5" t="s">
        <v>4552</v>
      </c>
    </row>
    <row r="4888" spans="1:41" ht="14.25" x14ac:dyDescent="0.45">
      <c r="A4888" s="150">
        <v>2021</v>
      </c>
      <c r="B4888" s="5" t="s">
        <v>582</v>
      </c>
      <c r="C4888" s="5" t="s">
        <v>278</v>
      </c>
      <c r="D4888" s="5" t="s">
        <v>108</v>
      </c>
      <c r="E4888" s="5" t="s">
        <v>287</v>
      </c>
      <c r="F4888" s="5" t="s">
        <v>287</v>
      </c>
      <c r="G4888" s="5" t="s">
        <v>88</v>
      </c>
      <c r="H4888" s="5" t="s">
        <v>131</v>
      </c>
      <c r="I4888" s="150">
        <v>5347.940945167973</v>
      </c>
      <c r="J4888" s="150">
        <v>14888.852585858591</v>
      </c>
      <c r="K4888" s="150">
        <v>1082.747312960207</v>
      </c>
      <c r="L4888" s="150">
        <v>1398.484328224537</v>
      </c>
      <c r="M4888" s="150">
        <v>4243.1753760000001</v>
      </c>
      <c r="N4888" s="150">
        <v>3248.5050500000002</v>
      </c>
      <c r="O4888" s="150">
        <v>6454.3305501789309</v>
      </c>
      <c r="P4888" s="150">
        <v>5333.5999999999995</v>
      </c>
      <c r="Q4888" s="150">
        <v>1732.907249438807</v>
      </c>
      <c r="R4888" s="150">
        <v>3217.0874757788538</v>
      </c>
      <c r="S4888" s="150">
        <v>4691.1712545611872</v>
      </c>
      <c r="T4888" s="150">
        <v>6279.7850493474998</v>
      </c>
      <c r="U4888" s="150">
        <v>738.99230072315572</v>
      </c>
      <c r="V4888" s="150">
        <v>154</v>
      </c>
      <c r="W4888" s="150">
        <v>2091.865234075924</v>
      </c>
      <c r="X4888" s="150">
        <v>6358.2065078400001</v>
      </c>
      <c r="Y4888" s="150">
        <v>29285.96134999999</v>
      </c>
      <c r="Z4888" s="150">
        <v>4330.3104464959661</v>
      </c>
      <c r="AA4888" s="150">
        <v>49050.843010568817</v>
      </c>
      <c r="AB4888" s="150">
        <v>653</v>
      </c>
      <c r="AC4888" s="150">
        <v>3874.6473099999998</v>
      </c>
      <c r="AD4888" s="150">
        <v>9587.4951550462338</v>
      </c>
      <c r="AE4888" s="150">
        <v>6209.9133019200008</v>
      </c>
      <c r="AF4888" s="150">
        <v>7616.5661027651277</v>
      </c>
      <c r="AG4888" s="150">
        <v>48837.3561252449</v>
      </c>
      <c r="AH4888" s="150">
        <v>8439.879410415062</v>
      </c>
      <c r="AI4888" s="150">
        <v>2991.8424902400011</v>
      </c>
      <c r="AJ4888" s="150">
        <v>15733.86793744472</v>
      </c>
      <c r="AK4888" s="150">
        <v>4818.5831899894474</v>
      </c>
      <c r="AL4888" s="150">
        <v>258691.90625</v>
      </c>
      <c r="AM4888" s="150">
        <v>200999.84375</v>
      </c>
      <c r="AN4888" s="150">
        <v>57692.08203125</v>
      </c>
      <c r="AO4888" s="5" t="s">
        <v>1125</v>
      </c>
    </row>
    <row r="4889" spans="1:41" ht="14.25" x14ac:dyDescent="0.45">
      <c r="A4889" s="150">
        <v>2021</v>
      </c>
      <c r="B4889" s="5" t="s">
        <v>1476</v>
      </c>
      <c r="C4889" s="5" t="s">
        <v>278</v>
      </c>
      <c r="D4889" s="5" t="s">
        <v>108</v>
      </c>
      <c r="E4889" s="5" t="s">
        <v>287</v>
      </c>
      <c r="F4889" s="5" t="s">
        <v>287</v>
      </c>
      <c r="G4889" s="5" t="s">
        <v>88</v>
      </c>
      <c r="H4889" s="5" t="s">
        <v>131</v>
      </c>
      <c r="I4889" s="150">
        <v>5555.9869760000011</v>
      </c>
      <c r="J4889" s="150">
        <v>11675.2385459338</v>
      </c>
      <c r="K4889" s="150">
        <v>1094</v>
      </c>
      <c r="L4889" s="150">
        <v>1647.9389193796869</v>
      </c>
      <c r="M4889" s="150">
        <v>3978.766071739894</v>
      </c>
      <c r="N4889" s="150">
        <v>2561.5459999999998</v>
      </c>
      <c r="O4889" s="150">
        <v>4760.3001205712462</v>
      </c>
      <c r="P4889" s="150">
        <v>5634</v>
      </c>
      <c r="Q4889" s="150">
        <v>1673.852456312919</v>
      </c>
      <c r="R4889" s="150">
        <v>3441.6983694139781</v>
      </c>
      <c r="S4889" s="150">
        <v>4085.5129353576472</v>
      </c>
      <c r="T4889" s="150">
        <v>6420.9832698772661</v>
      </c>
      <c r="U4889" s="150">
        <v>673</v>
      </c>
      <c r="V4889" s="150">
        <v>4936</v>
      </c>
      <c r="W4889" s="150">
        <v>1928.135383017423</v>
      </c>
      <c r="X4889" s="150">
        <v>7803.8019543688679</v>
      </c>
      <c r="Y4889" s="150">
        <v>36303</v>
      </c>
      <c r="Z4889" s="150">
        <v>3560.8114</v>
      </c>
      <c r="AA4889" s="150">
        <v>51611.259313279872</v>
      </c>
      <c r="AB4889" s="150">
        <v>804</v>
      </c>
      <c r="AC4889" s="150">
        <v>3855.0905270677499</v>
      </c>
      <c r="AD4889" s="150">
        <v>8868.7201318500011</v>
      </c>
      <c r="AE4889" s="150">
        <v>6262.4811623082869</v>
      </c>
      <c r="AF4889" s="150">
        <v>8648.5266524520248</v>
      </c>
      <c r="AG4889" s="150">
        <v>41852.499797960132</v>
      </c>
      <c r="AH4889" s="150">
        <v>8894.8960499999994</v>
      </c>
      <c r="AI4889" s="150">
        <v>2428.3215014105781</v>
      </c>
      <c r="AJ4889" s="150">
        <v>17087.208263464261</v>
      </c>
      <c r="AK4889" s="150">
        <v>5581</v>
      </c>
      <c r="AL4889" s="150">
        <v>263628.59375</v>
      </c>
      <c r="AM4889" s="150">
        <v>206980.140625</v>
      </c>
      <c r="AN4889" s="150">
        <v>56648.43359375</v>
      </c>
      <c r="AO4889" s="5" t="s">
        <v>3006</v>
      </c>
    </row>
    <row r="4890" spans="1:41" ht="14.25" x14ac:dyDescent="0.45">
      <c r="A4890" s="150">
        <v>2021</v>
      </c>
      <c r="B4890" s="5" t="s">
        <v>4980</v>
      </c>
      <c r="C4890" s="5" t="s">
        <v>278</v>
      </c>
      <c r="D4890" s="5" t="s">
        <v>108</v>
      </c>
      <c r="E4890" s="5" t="s">
        <v>287</v>
      </c>
      <c r="F4890" s="5" t="s">
        <v>287</v>
      </c>
      <c r="G4890" s="5" t="s">
        <v>88</v>
      </c>
      <c r="H4890" s="5" t="s">
        <v>131</v>
      </c>
      <c r="I4890" s="150">
        <v>5518.519976937152</v>
      </c>
      <c r="J4890" s="150">
        <v>17280.27552795313</v>
      </c>
      <c r="K4890" s="150">
        <v>838</v>
      </c>
      <c r="L4890" s="150">
        <v>1403.130106224</v>
      </c>
      <c r="M4890" s="150">
        <v>5045.9399999999996</v>
      </c>
      <c r="N4890" s="150">
        <v>3804.3874881379988</v>
      </c>
      <c r="O4890" s="150">
        <v>6392.9647451570399</v>
      </c>
      <c r="P4890" s="150">
        <v>4747.6046412173591</v>
      </c>
      <c r="Q4890" s="150">
        <v>1787.002774124612</v>
      </c>
      <c r="R4890" s="150">
        <v>3271.217876735896</v>
      </c>
      <c r="S4890" s="150">
        <v>5851.4080099999992</v>
      </c>
      <c r="T4890" s="150">
        <v>6414.368065974274</v>
      </c>
      <c r="U4890" s="150">
        <v>768.52683360000015</v>
      </c>
      <c r="V4890" s="150">
        <v>6631</v>
      </c>
      <c r="W4890" s="150">
        <v>2274.3144000000002</v>
      </c>
      <c r="X4890" s="150">
        <v>9761.2355000000007</v>
      </c>
      <c r="Y4890" s="150">
        <v>28945.64043185017</v>
      </c>
      <c r="Z4890" s="150">
        <v>5167.8334338429986</v>
      </c>
      <c r="AA4890" s="150">
        <v>46370</v>
      </c>
      <c r="AB4890" s="150">
        <v>1770</v>
      </c>
      <c r="AC4890" s="150">
        <v>3684.2676343749999</v>
      </c>
      <c r="AD4890" s="150">
        <v>10500.633505147351</v>
      </c>
      <c r="AE4890" s="150">
        <v>6305.8644000000004</v>
      </c>
      <c r="AF4890" s="150">
        <v>10607.663603053439</v>
      </c>
      <c r="AG4890" s="150">
        <v>57503</v>
      </c>
      <c r="AH4890" s="150">
        <v>8509.9827242581905</v>
      </c>
      <c r="AI4890" s="150">
        <v>3442.6836000000012</v>
      </c>
      <c r="AJ4890" s="150">
        <v>16186.961128679999</v>
      </c>
      <c r="AK4890" s="150">
        <v>4948</v>
      </c>
      <c r="AL4890" s="150">
        <v>285732.4375</v>
      </c>
      <c r="AM4890" s="150">
        <v>219982.890625</v>
      </c>
      <c r="AN4890" s="150">
        <v>65749.53125</v>
      </c>
      <c r="AO4890" s="5" t="s">
        <v>5854</v>
      </c>
    </row>
    <row r="4891" spans="1:41" ht="14.25" x14ac:dyDescent="0.45">
      <c r="A4891" s="150">
        <v>2021</v>
      </c>
      <c r="B4891" s="5" t="s">
        <v>1477</v>
      </c>
      <c r="C4891" s="5" t="s">
        <v>278</v>
      </c>
      <c r="D4891" s="5" t="s">
        <v>108</v>
      </c>
      <c r="E4891" s="5" t="s">
        <v>287</v>
      </c>
      <c r="F4891" s="5" t="s">
        <v>287</v>
      </c>
      <c r="G4891" s="5" t="s">
        <v>88</v>
      </c>
      <c r="H4891" s="5" t="s">
        <v>131</v>
      </c>
      <c r="I4891" s="150">
        <v>5462.3204040682413</v>
      </c>
      <c r="J4891" s="150">
        <v>11801.79975</v>
      </c>
      <c r="K4891" s="150">
        <v>981.90445980751724</v>
      </c>
      <c r="L4891" s="150">
        <v>1888.1207999999999</v>
      </c>
      <c r="M4891" s="150">
        <v>4513.8348030478428</v>
      </c>
      <c r="N4891" s="150">
        <v>2692.468380089118</v>
      </c>
      <c r="O4891" s="150">
        <v>4959</v>
      </c>
      <c r="P4891" s="150">
        <v>5634</v>
      </c>
      <c r="Q4891" s="150">
        <v>2026.4509943390369</v>
      </c>
      <c r="R4891" s="150">
        <v>3446.1987816046831</v>
      </c>
      <c r="S4891" s="150">
        <v>4347.0832816399543</v>
      </c>
      <c r="T4891" s="150">
        <v>7379.2197240461237</v>
      </c>
      <c r="U4891" s="150">
        <v>861.52546190907651</v>
      </c>
      <c r="V4891" s="150">
        <v>5458</v>
      </c>
      <c r="W4891" s="150">
        <v>1918.265649289624</v>
      </c>
      <c r="X4891" s="150">
        <v>9730.3321644148218</v>
      </c>
      <c r="Y4891" s="150">
        <v>32753.070000000011</v>
      </c>
      <c r="Z4891" s="150">
        <v>4234.2449999999999</v>
      </c>
      <c r="AA4891" s="150">
        <v>51536.645522132938</v>
      </c>
      <c r="AB4891" s="150">
        <v>828</v>
      </c>
      <c r="AC4891" s="150">
        <v>4239.7904345293673</v>
      </c>
      <c r="AD4891" s="150">
        <v>10574.92538183943</v>
      </c>
      <c r="AE4891" s="150">
        <v>6156.7299461162884</v>
      </c>
      <c r="AF4891" s="150">
        <v>7805.0399646262449</v>
      </c>
      <c r="AG4891" s="150">
        <v>42712</v>
      </c>
      <c r="AH4891" s="150">
        <v>9616.8336843694779</v>
      </c>
      <c r="AI4891" s="150">
        <v>2368.3195677121921</v>
      </c>
      <c r="AJ4891" s="150">
        <v>17902.089898932689</v>
      </c>
      <c r="AK4891" s="150">
        <v>6230.2908841057233</v>
      </c>
      <c r="AL4891" s="150">
        <v>270058.5</v>
      </c>
      <c r="AM4891" s="150">
        <v>206610.515625</v>
      </c>
      <c r="AN4891" s="150">
        <v>63448.0078125</v>
      </c>
      <c r="AO4891" s="5" t="s">
        <v>3005</v>
      </c>
    </row>
    <row r="4892" spans="1:41" ht="14.25" x14ac:dyDescent="0.45">
      <c r="A4892" s="150">
        <v>2021</v>
      </c>
      <c r="B4892" s="5" t="s">
        <v>7352</v>
      </c>
      <c r="C4892" s="5" t="s">
        <v>278</v>
      </c>
      <c r="D4892" s="5" t="s">
        <v>108</v>
      </c>
      <c r="E4892" s="5" t="s">
        <v>287</v>
      </c>
      <c r="F4892" s="5" t="s">
        <v>287</v>
      </c>
      <c r="G4892" s="5" t="s">
        <v>88</v>
      </c>
      <c r="H4892" s="5" t="s">
        <v>131</v>
      </c>
      <c r="I4892" s="150">
        <v>6356.6399999999994</v>
      </c>
      <c r="J4892" s="150">
        <v>19318.900598854121</v>
      </c>
      <c r="K4892" s="150">
        <v>1132.529861</v>
      </c>
      <c r="L4892" s="150">
        <v>1647.0343</v>
      </c>
      <c r="M4892" s="150">
        <v>6280</v>
      </c>
      <c r="N4892" s="150">
        <v>3900.0000043945311</v>
      </c>
      <c r="O4892" s="150">
        <v>5730.4776113577536</v>
      </c>
      <c r="P4892" s="150">
        <v>4777.9969600000004</v>
      </c>
      <c r="Q4892" s="150">
        <v>1641.4593672066201</v>
      </c>
      <c r="R4892" s="150">
        <v>3697.9276047983931</v>
      </c>
      <c r="S4892" s="150">
        <v>5800</v>
      </c>
      <c r="T4892" s="150">
        <v>6932.5029013480389</v>
      </c>
      <c r="U4892" s="150">
        <v>768</v>
      </c>
      <c r="V4892" s="150">
        <v>6239</v>
      </c>
      <c r="W4892" s="150">
        <v>2329</v>
      </c>
      <c r="X4892" s="150">
        <v>11023.827058072749</v>
      </c>
      <c r="Y4892" s="150">
        <v>27020.558000000001</v>
      </c>
      <c r="Z4892" s="150">
        <v>4786.9958515417147</v>
      </c>
      <c r="AA4892" s="150">
        <v>46371</v>
      </c>
      <c r="AB4892" s="150">
        <v>1688</v>
      </c>
      <c r="AC4892" s="150">
        <v>4034.6150899999989</v>
      </c>
      <c r="AD4892" s="150">
        <v>10264.73641433808</v>
      </c>
      <c r="AE4892" s="150">
        <v>6208.7550000000001</v>
      </c>
      <c r="AF4892" s="150">
        <v>11205.44256258094</v>
      </c>
      <c r="AG4892" s="150">
        <v>56684</v>
      </c>
      <c r="AH4892" s="150">
        <v>9167.5</v>
      </c>
      <c r="AI4892" s="150">
        <v>4162</v>
      </c>
      <c r="AJ4892" s="150">
        <v>16578.578552769151</v>
      </c>
      <c r="AK4892" s="150">
        <v>4948</v>
      </c>
      <c r="AL4892" s="150">
        <v>290695.46875</v>
      </c>
      <c r="AM4892" s="150">
        <v>221236.890625</v>
      </c>
      <c r="AN4892" s="150">
        <v>69458.578125</v>
      </c>
      <c r="AO4892" s="5" t="s">
        <v>7726</v>
      </c>
    </row>
    <row r="4893" spans="1:41" ht="14.25" x14ac:dyDescent="0.45">
      <c r="A4893" s="150">
        <v>2021</v>
      </c>
      <c r="B4893" s="5" t="s">
        <v>1478</v>
      </c>
      <c r="C4893" s="5" t="s">
        <v>278</v>
      </c>
      <c r="D4893" s="5" t="s">
        <v>108</v>
      </c>
      <c r="E4893" s="5" t="s">
        <v>287</v>
      </c>
      <c r="F4893" s="5" t="s">
        <v>287</v>
      </c>
      <c r="G4893" s="5" t="s">
        <v>88</v>
      </c>
      <c r="H4893" s="5" t="s">
        <v>131</v>
      </c>
      <c r="I4893" s="150">
        <v>5347.9999999999991</v>
      </c>
      <c r="J4893" s="150">
        <v>12402.924436111351</v>
      </c>
      <c r="K4893" s="150">
        <v>1105.6453936657699</v>
      </c>
      <c r="L4893" s="150">
        <v>1581.707921276804</v>
      </c>
      <c r="M4893" s="150">
        <v>4576.8875493516207</v>
      </c>
      <c r="N4893" s="150">
        <v>2944.391392074644</v>
      </c>
      <c r="O4893" s="150">
        <v>6420.5767082624416</v>
      </c>
      <c r="P4893" s="150">
        <v>5590.5485271999996</v>
      </c>
      <c r="Q4893" s="150">
        <v>1721.6025654098551</v>
      </c>
      <c r="R4893" s="150">
        <v>3675.778362226873</v>
      </c>
      <c r="S4893" s="150">
        <v>4188.90124206572</v>
      </c>
      <c r="T4893" s="150">
        <v>6817.618750682358</v>
      </c>
      <c r="U4893" s="150">
        <v>844.63280579321213</v>
      </c>
      <c r="V4893" s="150">
        <v>6470</v>
      </c>
      <c r="W4893" s="150">
        <v>2126.4062214893102</v>
      </c>
      <c r="X4893" s="150">
        <v>7993.5450151680016</v>
      </c>
      <c r="Y4893" s="150">
        <v>29502.067500000001</v>
      </c>
      <c r="Z4893" s="150">
        <v>4473.267110941978</v>
      </c>
      <c r="AA4893" s="150">
        <v>50703.407507740732</v>
      </c>
      <c r="AB4893" s="150">
        <v>829</v>
      </c>
      <c r="AC4893" s="150">
        <v>3829.3350099999998</v>
      </c>
      <c r="AD4893" s="150">
        <v>9588.1090386727992</v>
      </c>
      <c r="AE4893" s="150">
        <v>6621.8396296105129</v>
      </c>
      <c r="AF4893" s="150">
        <v>7999.0533837754274</v>
      </c>
      <c r="AG4893" s="150">
        <v>48199.29888676983</v>
      </c>
      <c r="AH4893" s="150">
        <v>8738.2745958298401</v>
      </c>
      <c r="AI4893" s="150">
        <v>2360.5247572416001</v>
      </c>
      <c r="AJ4893" s="150">
        <v>24437.031652967111</v>
      </c>
      <c r="AK4893" s="150">
        <v>5321.7458486647156</v>
      </c>
      <c r="AL4893" s="150">
        <v>276412.125</v>
      </c>
      <c r="AM4893" s="150">
        <v>216344.875</v>
      </c>
      <c r="AN4893" s="150">
        <v>60067.234375</v>
      </c>
      <c r="AO4893" s="5" t="s">
        <v>3004</v>
      </c>
    </row>
    <row r="4894" spans="1:41" ht="14.25" x14ac:dyDescent="0.45">
      <c r="A4894" s="150">
        <v>2021</v>
      </c>
      <c r="B4894" s="5" t="s">
        <v>4024</v>
      </c>
      <c r="C4894" s="5" t="s">
        <v>278</v>
      </c>
      <c r="D4894" s="5" t="s">
        <v>108</v>
      </c>
      <c r="E4894" s="5" t="s">
        <v>287</v>
      </c>
      <c r="F4894" s="5" t="s">
        <v>287</v>
      </c>
      <c r="G4894" s="5" t="s">
        <v>88</v>
      </c>
      <c r="H4894" s="5" t="s">
        <v>131</v>
      </c>
      <c r="I4894" s="150">
        <v>5347.9351298509664</v>
      </c>
      <c r="J4894" s="150">
        <v>21996.495403398319</v>
      </c>
      <c r="K4894" s="150">
        <v>1141.3999587136479</v>
      </c>
      <c r="L4894" s="150">
        <v>1386.4242999999999</v>
      </c>
      <c r="M4894" s="150">
        <v>4531.4601472181084</v>
      </c>
      <c r="N4894" s="150">
        <v>3337.0510522431082</v>
      </c>
      <c r="O4894" s="150">
        <v>6397.6633492602559</v>
      </c>
      <c r="P4894" s="150">
        <v>5557.353708271331</v>
      </c>
      <c r="Q4894" s="150">
        <v>1638.1756286060779</v>
      </c>
      <c r="R4894" s="150">
        <v>3292.1111605495348</v>
      </c>
      <c r="S4894" s="150">
        <v>5474</v>
      </c>
      <c r="T4894" s="150">
        <v>5899.2552719999994</v>
      </c>
      <c r="U4894" s="150">
        <v>768.52683360000015</v>
      </c>
      <c r="V4894" s="150">
        <v>6909</v>
      </c>
      <c r="W4894" s="150">
        <v>2120.1498639119991</v>
      </c>
      <c r="X4894" s="150">
        <v>7361.5998960000006</v>
      </c>
      <c r="Y4894" s="150">
        <v>27272.607959843652</v>
      </c>
      <c r="Z4894" s="150">
        <v>4317</v>
      </c>
      <c r="AA4894" s="150">
        <v>46371</v>
      </c>
      <c r="AB4894" s="150">
        <v>708.36</v>
      </c>
      <c r="AC4894" s="150">
        <v>3876.4866999999999</v>
      </c>
      <c r="AD4894" s="150">
        <v>9463.7663124880073</v>
      </c>
      <c r="AE4894" s="150">
        <v>6537.571884</v>
      </c>
      <c r="AF4894" s="150">
        <v>8742.0561317979409</v>
      </c>
      <c r="AG4894" s="150">
        <v>49364</v>
      </c>
      <c r="AH4894" s="150">
        <v>6736</v>
      </c>
      <c r="AI4894" s="150">
        <v>3042.4833359999998</v>
      </c>
      <c r="AJ4894" s="150">
        <v>16123</v>
      </c>
      <c r="AK4894" s="150">
        <v>4869.0834036163196</v>
      </c>
      <c r="AL4894" s="150">
        <v>270582.03125</v>
      </c>
      <c r="AM4894" s="150">
        <v>212836.8125</v>
      </c>
      <c r="AN4894" s="150">
        <v>57745.22265625</v>
      </c>
      <c r="AO4894" s="5" t="s">
        <v>4553</v>
      </c>
    </row>
    <row r="4895" spans="1:41" ht="14.25" x14ac:dyDescent="0.45">
      <c r="A4895" s="150">
        <v>2021</v>
      </c>
      <c r="B4895" s="5" t="s">
        <v>6344</v>
      </c>
      <c r="C4895" s="5" t="s">
        <v>278</v>
      </c>
      <c r="D4895" s="5" t="s">
        <v>108</v>
      </c>
      <c r="E4895" s="5" t="s">
        <v>287</v>
      </c>
      <c r="F4895" s="5" t="s">
        <v>287</v>
      </c>
      <c r="G4895" s="5" t="s">
        <v>88</v>
      </c>
      <c r="H4895" s="5" t="s">
        <v>131</v>
      </c>
      <c r="I4895" s="150">
        <v>6190.38</v>
      </c>
      <c r="J4895" s="150">
        <v>19146.079970615461</v>
      </c>
      <c r="K4895" s="150">
        <v>870.14178019999997</v>
      </c>
      <c r="L4895" s="150">
        <v>1571.5390672799999</v>
      </c>
      <c r="M4895" s="150">
        <v>5406</v>
      </c>
      <c r="N4895" s="150">
        <v>4000.0983000000001</v>
      </c>
      <c r="O4895" s="150">
        <v>5973.7744652519996</v>
      </c>
      <c r="P4895" s="150">
        <v>4718.9645032399994</v>
      </c>
      <c r="Q4895" s="150">
        <v>1736.477201816761</v>
      </c>
      <c r="R4895" s="150">
        <v>3748.9514423628011</v>
      </c>
      <c r="S4895" s="150">
        <v>7292.2714303729372</v>
      </c>
      <c r="T4895" s="150">
        <v>6525.1937254425065</v>
      </c>
      <c r="U4895" s="150">
        <v>613.22112360000006</v>
      </c>
      <c r="V4895" s="150">
        <v>6302</v>
      </c>
      <c r="W4895" s="150">
        <v>2561.2199999999998</v>
      </c>
      <c r="X4895" s="150">
        <v>10159</v>
      </c>
      <c r="Y4895" s="150">
        <v>29037.04238793199</v>
      </c>
      <c r="Z4895" s="150">
        <v>5309.9597649322104</v>
      </c>
      <c r="AA4895" s="150">
        <v>46371</v>
      </c>
      <c r="AB4895" s="150">
        <v>1725</v>
      </c>
      <c r="AC4895" s="150">
        <v>3872.1369062499998</v>
      </c>
      <c r="AD4895" s="150">
        <v>12751.579868474129</v>
      </c>
      <c r="AE4895" s="150">
        <v>6182.22</v>
      </c>
      <c r="AF4895" s="150">
        <v>10285.103088</v>
      </c>
      <c r="AG4895" s="150">
        <v>54789</v>
      </c>
      <c r="AH4895" s="150">
        <v>8886.2560634763213</v>
      </c>
      <c r="AI4895" s="150">
        <v>3612.84</v>
      </c>
      <c r="AJ4895" s="150">
        <v>17096.1129</v>
      </c>
      <c r="AK4895" s="150">
        <v>4872</v>
      </c>
      <c r="AL4895" s="150">
        <v>291605.59375</v>
      </c>
      <c r="AM4895" s="150">
        <v>220970.28125</v>
      </c>
      <c r="AN4895" s="150">
        <v>70635.28125</v>
      </c>
      <c r="AO4895" s="5" t="s">
        <v>6805</v>
      </c>
    </row>
    <row r="4896" spans="1:41" ht="14.25" x14ac:dyDescent="0.45">
      <c r="A4896" s="150">
        <v>2021</v>
      </c>
      <c r="B4896" s="5" t="s">
        <v>582</v>
      </c>
      <c r="C4896" s="5" t="s">
        <v>278</v>
      </c>
      <c r="D4896" s="5" t="s">
        <v>108</v>
      </c>
      <c r="E4896" s="5" t="s">
        <v>111</v>
      </c>
      <c r="F4896" s="5" t="s">
        <v>111</v>
      </c>
      <c r="G4896" s="5" t="s">
        <v>87</v>
      </c>
      <c r="H4896" s="5" t="s">
        <v>131</v>
      </c>
      <c r="I4896" s="150">
        <v>18331.123949629724</v>
      </c>
      <c r="J4896" s="150">
        <v>6490.1459650292891</v>
      </c>
      <c r="K4896" s="150">
        <v>1961.7691472191632</v>
      </c>
      <c r="L4896" s="150">
        <v>2903.8873933745272</v>
      </c>
      <c r="M4896" s="150">
        <v>8864.1284766391964</v>
      </c>
      <c r="N4896" s="150">
        <v>9314.2791747199335</v>
      </c>
      <c r="O4896" s="150">
        <v>5631.5052797308681</v>
      </c>
      <c r="P4896" s="150">
        <v>2361.7406162290181</v>
      </c>
      <c r="Q4896" s="150">
        <v>3505.5121566306789</v>
      </c>
      <c r="R4896" s="150">
        <v>6003.1232206192981</v>
      </c>
      <c r="S4896" s="150">
        <v>8088.7970981402405</v>
      </c>
      <c r="T4896" s="150">
        <v>6804.2712921096254</v>
      </c>
      <c r="U4896" s="150">
        <v>1536.4483562828186</v>
      </c>
      <c r="V4896" s="150">
        <v>5531.2140826181467</v>
      </c>
      <c r="W4896" s="150">
        <v>3149.7191303797781</v>
      </c>
      <c r="X4896" s="150">
        <v>9416.663875481252</v>
      </c>
      <c r="Y4896" s="150">
        <v>35975.938262362193</v>
      </c>
      <c r="Z4896" s="150">
        <v>2559.8118560792182</v>
      </c>
      <c r="AA4896" s="150">
        <v>50465.205375427489</v>
      </c>
      <c r="AB4896" s="150">
        <v>1525.4737251665126</v>
      </c>
      <c r="AC4896" s="150">
        <v>8447.5730467932426</v>
      </c>
      <c r="AD4896" s="150">
        <v>5320.8336965078988</v>
      </c>
      <c r="AE4896" s="150">
        <v>9643.4083618979475</v>
      </c>
      <c r="AF4896" s="150">
        <v>31815.605892769156</v>
      </c>
      <c r="AG4896" s="150">
        <v>77611.024994516629</v>
      </c>
      <c r="AH4896" s="150">
        <v>19107.835321011295</v>
      </c>
      <c r="AI4896" s="150">
        <v>3430.6696869572079</v>
      </c>
      <c r="AJ4896" s="150">
        <v>17218.628940822331</v>
      </c>
      <c r="AK4896" s="150">
        <v>4325.7048878496716</v>
      </c>
      <c r="AL4896" s="150">
        <v>367342.03125</v>
      </c>
      <c r="AM4896" s="150">
        <v>289714.6875</v>
      </c>
      <c r="AN4896" s="150">
        <v>77627.3671875</v>
      </c>
      <c r="AO4896" s="5" t="s">
        <v>1126</v>
      </c>
    </row>
    <row r="4897" spans="1:41" ht="14.25" x14ac:dyDescent="0.45">
      <c r="A4897" s="150">
        <v>2021</v>
      </c>
      <c r="B4897" s="5" t="s">
        <v>1478</v>
      </c>
      <c r="C4897" s="5" t="s">
        <v>278</v>
      </c>
      <c r="D4897" s="5" t="s">
        <v>108</v>
      </c>
      <c r="E4897" s="5" t="s">
        <v>111</v>
      </c>
      <c r="F4897" s="5" t="s">
        <v>111</v>
      </c>
      <c r="G4897" s="5" t="s">
        <v>87</v>
      </c>
      <c r="H4897" s="5" t="s">
        <v>131</v>
      </c>
      <c r="I4897" s="150">
        <v>9382.2262490413377</v>
      </c>
      <c r="J4897" s="150">
        <v>7674.4935902457282</v>
      </c>
      <c r="K4897" s="150">
        <v>1806.7065790979366</v>
      </c>
      <c r="L4897" s="150">
        <v>2375.4403986212237</v>
      </c>
      <c r="M4897" s="150">
        <v>7261.9488162646048</v>
      </c>
      <c r="N4897" s="150">
        <v>8358.16527001129</v>
      </c>
      <c r="O4897" s="150">
        <v>5143.3823660262742</v>
      </c>
      <c r="P4897" s="150">
        <v>2983.59441028941</v>
      </c>
      <c r="Q4897" s="150">
        <v>5037.3638468309737</v>
      </c>
      <c r="R4897" s="150">
        <v>5985.9694764119467</v>
      </c>
      <c r="S4897" s="150">
        <v>10361.578925418184</v>
      </c>
      <c r="T4897" s="150">
        <v>6001.483009202836</v>
      </c>
      <c r="U4897" s="150">
        <v>1435.3777335374525</v>
      </c>
      <c r="V4897" s="150">
        <v>5571.1462551788909</v>
      </c>
      <c r="W4897" s="150">
        <v>3174.9781080944035</v>
      </c>
      <c r="X4897" s="150">
        <v>9004.5476685174945</v>
      </c>
      <c r="Y4897" s="150">
        <v>33826.238888920758</v>
      </c>
      <c r="Z4897" s="150">
        <v>2898.761818427236</v>
      </c>
      <c r="AA4897" s="150">
        <v>42215.773605490111</v>
      </c>
      <c r="AB4897" s="150">
        <v>1537.7071673349203</v>
      </c>
      <c r="AC4897" s="150">
        <v>7634.3288933656722</v>
      </c>
      <c r="AD4897" s="150">
        <v>5789.8159582229609</v>
      </c>
      <c r="AE4897" s="150">
        <v>9127.9794909337634</v>
      </c>
      <c r="AF4897" s="150">
        <v>31097.085232938567</v>
      </c>
      <c r="AG4897" s="150">
        <v>75927.310148026183</v>
      </c>
      <c r="AH4897" s="150">
        <v>13019.408514156719</v>
      </c>
      <c r="AI4897" s="150">
        <v>3117.4523723379893</v>
      </c>
      <c r="AJ4897" s="150">
        <v>17683.11161806394</v>
      </c>
      <c r="AK4897" s="150">
        <v>4302.7898406129725</v>
      </c>
      <c r="AL4897" s="150">
        <v>339736.15625</v>
      </c>
      <c r="AM4897" s="150">
        <v>269214.375</v>
      </c>
      <c r="AN4897" s="150">
        <v>70521.796875</v>
      </c>
      <c r="AO4897" s="5" t="s">
        <v>3009</v>
      </c>
    </row>
    <row r="4898" spans="1:41" ht="14.25" x14ac:dyDescent="0.45">
      <c r="A4898" s="150">
        <v>2021</v>
      </c>
      <c r="B4898" s="5" t="s">
        <v>1477</v>
      </c>
      <c r="C4898" s="5" t="s">
        <v>278</v>
      </c>
      <c r="D4898" s="5" t="s">
        <v>108</v>
      </c>
      <c r="E4898" s="5" t="s">
        <v>111</v>
      </c>
      <c r="F4898" s="5" t="s">
        <v>111</v>
      </c>
      <c r="G4898" s="5" t="s">
        <v>87</v>
      </c>
      <c r="H4898" s="5" t="s">
        <v>131</v>
      </c>
      <c r="I4898" s="150">
        <v>10444.330871154918</v>
      </c>
      <c r="J4898" s="150">
        <v>10828.274624395273</v>
      </c>
      <c r="K4898" s="150">
        <v>1991.9426071775815</v>
      </c>
      <c r="L4898" s="150">
        <v>1496.8733012166745</v>
      </c>
      <c r="M4898" s="150">
        <v>7087.5318551554219</v>
      </c>
      <c r="N4898" s="150">
        <v>7262.338746112935</v>
      </c>
      <c r="O4898" s="150">
        <v>6899.4259982659933</v>
      </c>
      <c r="P4898" s="150">
        <v>2414.9097735348728</v>
      </c>
      <c r="Q4898" s="150">
        <v>3331.2916674335324</v>
      </c>
      <c r="R4898" s="150">
        <v>5739.4613857342956</v>
      </c>
      <c r="S4898" s="150">
        <v>6839.9874507653858</v>
      </c>
      <c r="T4898" s="150">
        <v>6751.1226482872244</v>
      </c>
      <c r="U4898" s="150">
        <v>1913.7161674505055</v>
      </c>
      <c r="V4898" s="150">
        <v>6043.9148823436944</v>
      </c>
      <c r="W4898" s="150">
        <v>2970.9698640560123</v>
      </c>
      <c r="X4898" s="150">
        <v>9012.9582641784564</v>
      </c>
      <c r="Y4898" s="150">
        <v>33665.967186598209</v>
      </c>
      <c r="Z4898" s="150">
        <v>3909.0106875000783</v>
      </c>
      <c r="AA4898" s="150">
        <v>36778.487178773634</v>
      </c>
      <c r="AB4898" s="150">
        <v>1538.3705706752855</v>
      </c>
      <c r="AC4898" s="150">
        <v>7098.6394534613537</v>
      </c>
      <c r="AD4898" s="150">
        <v>5321.2127365516353</v>
      </c>
      <c r="AE4898" s="150">
        <v>9187.3882256302659</v>
      </c>
      <c r="AF4898" s="150">
        <v>30036.973103246335</v>
      </c>
      <c r="AG4898" s="150">
        <v>82199.898579276851</v>
      </c>
      <c r="AH4898" s="150">
        <v>16324.91474351645</v>
      </c>
      <c r="AI4898" s="150">
        <v>3102.1961939588673</v>
      </c>
      <c r="AJ4898" s="150">
        <v>21910.166824525146</v>
      </c>
      <c r="AK4898" s="150">
        <v>4394.9642586555556</v>
      </c>
      <c r="AL4898" s="150">
        <v>346497.21875</v>
      </c>
      <c r="AM4898" s="150">
        <v>274261.625</v>
      </c>
      <c r="AN4898" s="150">
        <v>72235.59375</v>
      </c>
      <c r="AO4898" s="5" t="s">
        <v>3008</v>
      </c>
    </row>
    <row r="4899" spans="1:41" ht="14.25" x14ac:dyDescent="0.45">
      <c r="A4899" s="150">
        <v>2021</v>
      </c>
      <c r="B4899" s="5" t="s">
        <v>1476</v>
      </c>
      <c r="C4899" s="5" t="s">
        <v>278</v>
      </c>
      <c r="D4899" s="5" t="s">
        <v>108</v>
      </c>
      <c r="E4899" s="5" t="s">
        <v>111</v>
      </c>
      <c r="F4899" s="5" t="s">
        <v>111</v>
      </c>
      <c r="G4899" s="5" t="s">
        <v>87</v>
      </c>
      <c r="H4899" s="5" t="s">
        <v>131</v>
      </c>
      <c r="I4899" s="150">
        <v>11760.363595815179</v>
      </c>
      <c r="J4899" s="150">
        <v>967.91328458281635</v>
      </c>
      <c r="K4899" s="150">
        <v>0</v>
      </c>
      <c r="L4899" s="150">
        <v>1518.6862609799095</v>
      </c>
      <c r="M4899" s="150">
        <v>7278.0333925105178</v>
      </c>
      <c r="N4899" s="150">
        <v>7074.0762098280074</v>
      </c>
      <c r="O4899" s="150">
        <v>5822.0770076124163</v>
      </c>
      <c r="P4899" s="150">
        <v>2466.943719522561</v>
      </c>
      <c r="Q4899" s="150">
        <v>4515.2362069934725</v>
      </c>
      <c r="R4899" s="150">
        <v>6508.0532967214476</v>
      </c>
      <c r="S4899" s="150">
        <v>13195.959304428372</v>
      </c>
      <c r="T4899" s="150">
        <v>6546.3276671900458</v>
      </c>
      <c r="U4899" s="150">
        <v>1917.6068432606305</v>
      </c>
      <c r="V4899" s="150">
        <v>6358.8085041676204</v>
      </c>
      <c r="W4899" s="150">
        <v>2161.5232863363358</v>
      </c>
      <c r="X4899" s="150">
        <v>9777.3000596518723</v>
      </c>
      <c r="Y4899" s="150">
        <v>39861.858007760995</v>
      </c>
      <c r="Z4899" s="150">
        <v>3182.7511179483186</v>
      </c>
      <c r="AA4899" s="150">
        <v>43765.116556971836</v>
      </c>
      <c r="AB4899" s="150">
        <v>1560.7882431207827</v>
      </c>
      <c r="AC4899" s="150">
        <v>7551.0659380583465</v>
      </c>
      <c r="AD4899" s="150">
        <v>6181.4347591486976</v>
      </c>
      <c r="AE4899" s="150">
        <v>9476.40480272489</v>
      </c>
      <c r="AF4899" s="150">
        <v>29792.477762011731</v>
      </c>
      <c r="AG4899" s="150">
        <v>79995.357786155801</v>
      </c>
      <c r="AH4899" s="150">
        <v>16147.453837640664</v>
      </c>
      <c r="AI4899" s="150">
        <v>3147.4024787536359</v>
      </c>
      <c r="AJ4899" s="150">
        <v>24490.819777109529</v>
      </c>
      <c r="AK4899" s="150">
        <v>3732.4173526140157</v>
      </c>
      <c r="AL4899" s="150">
        <v>356754.25</v>
      </c>
      <c r="AM4899" s="150">
        <v>281203.5625</v>
      </c>
      <c r="AN4899" s="150">
        <v>75550.71875</v>
      </c>
      <c r="AO4899" s="5" t="s">
        <v>3007</v>
      </c>
    </row>
    <row r="4900" spans="1:41" ht="14.25" x14ac:dyDescent="0.45">
      <c r="A4900" s="150">
        <v>2021</v>
      </c>
      <c r="B4900" s="5" t="s">
        <v>7352</v>
      </c>
      <c r="C4900" s="5" t="s">
        <v>278</v>
      </c>
      <c r="D4900" s="5" t="s">
        <v>108</v>
      </c>
      <c r="E4900" s="5" t="s">
        <v>111</v>
      </c>
      <c r="F4900" s="5" t="s">
        <v>111</v>
      </c>
      <c r="G4900" s="5" t="s">
        <v>87</v>
      </c>
      <c r="H4900" s="5" t="s">
        <v>131</v>
      </c>
      <c r="I4900" s="150">
        <v>12182.35294117647</v>
      </c>
      <c r="J4900" s="150">
        <v>30550.571076595421</v>
      </c>
      <c r="K4900" s="150">
        <v>1753.1638</v>
      </c>
      <c r="L4900" s="150">
        <v>2515</v>
      </c>
      <c r="M4900" s="150">
        <v>10980.40941284307</v>
      </c>
      <c r="N4900" s="150">
        <v>9388</v>
      </c>
      <c r="O4900" s="150">
        <v>6170.199335797477</v>
      </c>
      <c r="P4900" s="150">
        <v>8340</v>
      </c>
      <c r="Q4900" s="150">
        <v>3293.7266762483368</v>
      </c>
      <c r="R4900" s="150">
        <v>6474</v>
      </c>
      <c r="S4900" s="150">
        <v>13390</v>
      </c>
      <c r="T4900" s="150">
        <v>8350</v>
      </c>
      <c r="U4900" s="150">
        <v>1487</v>
      </c>
      <c r="V4900" s="150">
        <v>5159</v>
      </c>
      <c r="W4900" s="150">
        <v>2992</v>
      </c>
      <c r="X4900" s="150">
        <v>17106.172941927249</v>
      </c>
      <c r="Y4900" s="150">
        <v>36535</v>
      </c>
      <c r="Z4900" s="150">
        <v>3551.7740848203089</v>
      </c>
      <c r="AA4900" s="150">
        <v>51988</v>
      </c>
      <c r="AB4900" s="150">
        <v>2524</v>
      </c>
      <c r="AC4900" s="150">
        <v>9903.0107311198954</v>
      </c>
      <c r="AD4900" s="150">
        <v>8126.8260317058539</v>
      </c>
      <c r="AE4900" s="150">
        <v>10982</v>
      </c>
      <c r="AF4900" s="150">
        <v>24143.99234170626</v>
      </c>
      <c r="AG4900" s="150">
        <v>73406</v>
      </c>
      <c r="AH4900" s="150">
        <v>21745</v>
      </c>
      <c r="AI4900" s="150">
        <v>5554</v>
      </c>
      <c r="AJ4900" s="150">
        <v>18589.933040697539</v>
      </c>
      <c r="AK4900" s="150">
        <v>4398</v>
      </c>
      <c r="AL4900" s="150">
        <v>411579.1875</v>
      </c>
      <c r="AM4900" s="150">
        <v>308489.375</v>
      </c>
      <c r="AN4900" s="150">
        <v>103089.7734375</v>
      </c>
      <c r="AO4900" s="5" t="s">
        <v>7727</v>
      </c>
    </row>
    <row r="4901" spans="1:41" ht="14.25" x14ac:dyDescent="0.45">
      <c r="A4901" s="150">
        <v>2021</v>
      </c>
      <c r="B4901" s="5" t="s">
        <v>4024</v>
      </c>
      <c r="C4901" s="5" t="s">
        <v>278</v>
      </c>
      <c r="D4901" s="5" t="s">
        <v>108</v>
      </c>
      <c r="E4901" s="5" t="s">
        <v>111</v>
      </c>
      <c r="F4901" s="5" t="s">
        <v>111</v>
      </c>
      <c r="G4901" s="5" t="s">
        <v>87</v>
      </c>
      <c r="H4901" s="5" t="s">
        <v>131</v>
      </c>
      <c r="I4901" s="150">
        <v>10072.403715437602</v>
      </c>
      <c r="J4901" s="150">
        <v>9533.1040614825288</v>
      </c>
      <c r="K4901" s="150">
        <v>1976.5783265837997</v>
      </c>
      <c r="L4901" s="150">
        <v>2305.6234204794</v>
      </c>
      <c r="M4901" s="150">
        <v>9235.0740303200582</v>
      </c>
      <c r="N4901" s="150">
        <v>9283.8587006993894</v>
      </c>
      <c r="O4901" s="150">
        <v>5807.0273525469029</v>
      </c>
      <c r="P4901" s="150">
        <v>6853.3536314801586</v>
      </c>
      <c r="Q4901" s="150">
        <v>3684.1112629473978</v>
      </c>
      <c r="R4901" s="150">
        <v>6296.3312433973406</v>
      </c>
      <c r="S4901" s="150">
        <v>7838.049734771269</v>
      </c>
      <c r="T4901" s="150">
        <v>7275.285039099731</v>
      </c>
      <c r="U4901" s="150">
        <v>1497.8528021675918</v>
      </c>
      <c r="V4901" s="150">
        <v>5430.7863027162111</v>
      </c>
      <c r="W4901" s="150">
        <v>3937.213079983384</v>
      </c>
      <c r="X4901" s="150">
        <v>9414.0048616233144</v>
      </c>
      <c r="Y4901" s="150">
        <v>34863.593865309391</v>
      </c>
      <c r="Z4901" s="150">
        <v>2595.5649271846983</v>
      </c>
      <c r="AA4901" s="150">
        <v>54543.239896074163</v>
      </c>
      <c r="AB4901" s="150">
        <v>1487.1538535806803</v>
      </c>
      <c r="AC4901" s="150">
        <v>8791.8125885520622</v>
      </c>
      <c r="AD4901" s="150">
        <v>6491.5303506809632</v>
      </c>
      <c r="AE4901" s="150">
        <v>10229.291543444053</v>
      </c>
      <c r="AF4901" s="150">
        <v>30827.950458326421</v>
      </c>
      <c r="AG4901" s="150">
        <v>77792.055175432572</v>
      </c>
      <c r="AH4901" s="150">
        <v>15991.718452856423</v>
      </c>
      <c r="AI4901" s="150">
        <v>3527.4433491046784</v>
      </c>
      <c r="AJ4901" s="150">
        <v>17110.494849674713</v>
      </c>
      <c r="AK4901" s="150">
        <v>4070.1303141579924</v>
      </c>
      <c r="AL4901" s="150">
        <v>368762.625</v>
      </c>
      <c r="AM4901" s="150">
        <v>291711.4375</v>
      </c>
      <c r="AN4901" s="150">
        <v>77051.2109375</v>
      </c>
      <c r="AO4901" s="5" t="s">
        <v>4554</v>
      </c>
    </row>
    <row r="4902" spans="1:41" ht="14.25" x14ac:dyDescent="0.45">
      <c r="A4902" s="150">
        <v>2021</v>
      </c>
      <c r="B4902" s="5" t="s">
        <v>4980</v>
      </c>
      <c r="C4902" s="5" t="s">
        <v>278</v>
      </c>
      <c r="D4902" s="5" t="s">
        <v>108</v>
      </c>
      <c r="E4902" s="5" t="s">
        <v>111</v>
      </c>
      <c r="F4902" s="5" t="s">
        <v>111</v>
      </c>
      <c r="G4902" s="5" t="s">
        <v>87</v>
      </c>
      <c r="H4902" s="5" t="s">
        <v>131</v>
      </c>
      <c r="I4902" s="150">
        <v>11900.766568187952</v>
      </c>
      <c r="J4902" s="150">
        <v>26822.583752079139</v>
      </c>
      <c r="K4902" s="150">
        <v>1881.5846870402984</v>
      </c>
      <c r="L4902" s="150">
        <v>1966.0685695579805</v>
      </c>
      <c r="M4902" s="150">
        <v>9918.3502417545951</v>
      </c>
      <c r="N4902" s="150">
        <v>9083.4867153285759</v>
      </c>
      <c r="O4902" s="150">
        <v>6024.2248762472063</v>
      </c>
      <c r="P4902" s="150">
        <v>8055.8826557735892</v>
      </c>
      <c r="Q4902" s="150">
        <v>3750.3217295165205</v>
      </c>
      <c r="R4902" s="150">
        <v>6128.3440316995311</v>
      </c>
      <c r="S4902" s="150">
        <v>11454.848657382301</v>
      </c>
      <c r="T4902" s="150">
        <v>8330.7990235507641</v>
      </c>
      <c r="U4902" s="150">
        <v>1457.8898291213839</v>
      </c>
      <c r="V4902" s="150">
        <v>4807.9123864667345</v>
      </c>
      <c r="W4902" s="150">
        <v>3587.2049874853042</v>
      </c>
      <c r="X4902" s="150">
        <v>14559.477115990185</v>
      </c>
      <c r="Y4902" s="150">
        <v>34402.034567752882</v>
      </c>
      <c r="Z4902" s="150">
        <v>3658.7661345576539</v>
      </c>
      <c r="AA4902" s="150">
        <v>51343.755732021302</v>
      </c>
      <c r="AB4902" s="150">
        <v>770.59890967844569</v>
      </c>
      <c r="AC4902" s="150">
        <v>8583.283238018159</v>
      </c>
      <c r="AD4902" s="150">
        <v>7327.1480938882423</v>
      </c>
      <c r="AE4902" s="150">
        <v>10201.06340433791</v>
      </c>
      <c r="AF4902" s="150">
        <v>30095.011472577135</v>
      </c>
      <c r="AG4902" s="150">
        <v>78692.727576460515</v>
      </c>
      <c r="AH4902" s="150">
        <v>16234.644597144552</v>
      </c>
      <c r="AI4902" s="150">
        <v>4156.0273628738878</v>
      </c>
      <c r="AJ4902" s="150">
        <v>17308.276321304656</v>
      </c>
      <c r="AK4902" s="150">
        <v>4053.9750748353908</v>
      </c>
      <c r="AL4902" s="150">
        <v>396557.03125</v>
      </c>
      <c r="AM4902" s="150">
        <v>308258.1875</v>
      </c>
      <c r="AN4902" s="150">
        <v>88298.890625</v>
      </c>
      <c r="AO4902" s="5" t="s">
        <v>5855</v>
      </c>
    </row>
    <row r="4903" spans="1:41" ht="14.25" x14ac:dyDescent="0.45">
      <c r="A4903" s="150">
        <v>2021</v>
      </c>
      <c r="B4903" s="5" t="s">
        <v>6344</v>
      </c>
      <c r="C4903" s="5" t="s">
        <v>278</v>
      </c>
      <c r="D4903" s="5" t="s">
        <v>108</v>
      </c>
      <c r="E4903" s="5" t="s">
        <v>111</v>
      </c>
      <c r="F4903" s="5" t="s">
        <v>111</v>
      </c>
      <c r="G4903" s="5" t="s">
        <v>87</v>
      </c>
      <c r="H4903" s="5" t="s">
        <v>131</v>
      </c>
      <c r="I4903" s="150">
        <v>13920.141894699447</v>
      </c>
      <c r="J4903" s="150">
        <v>26616.677234880255</v>
      </c>
      <c r="K4903" s="150">
        <v>1896.2774382679631</v>
      </c>
      <c r="L4903" s="150">
        <v>2474.6467798802137</v>
      </c>
      <c r="M4903" s="150">
        <v>10458.940283456117</v>
      </c>
      <c r="N4903" s="150">
        <v>10379.712047192397</v>
      </c>
      <c r="O4903" s="150">
        <v>6136.8572243642584</v>
      </c>
      <c r="P4903" s="150">
        <v>8607.4670604529165</v>
      </c>
      <c r="Q4903" s="150">
        <v>3374.7736627585705</v>
      </c>
      <c r="R4903" s="150">
        <v>6390.0109945088507</v>
      </c>
      <c r="S4903" s="150">
        <v>13506.009045564448</v>
      </c>
      <c r="T4903" s="150">
        <v>8475.5129663657845</v>
      </c>
      <c r="U4903" s="150">
        <v>1558.0733417211354</v>
      </c>
      <c r="V4903" s="150">
        <v>5350.2309994867128</v>
      </c>
      <c r="W4903" s="150">
        <v>2311.2267095107654</v>
      </c>
      <c r="X4903" s="150">
        <v>15141.224780751907</v>
      </c>
      <c r="Y4903" s="150">
        <v>39333.485384388092</v>
      </c>
      <c r="Z4903" s="150">
        <v>3764.0260599376938</v>
      </c>
      <c r="AA4903" s="150">
        <v>51308.826938541803</v>
      </c>
      <c r="AB4903" s="150">
        <v>1909.2742382915021</v>
      </c>
      <c r="AC4903" s="150">
        <v>8410.0359664389016</v>
      </c>
      <c r="AD4903" s="150">
        <v>6799.3748573930106</v>
      </c>
      <c r="AE4903" s="150">
        <v>11395.5228556408</v>
      </c>
      <c r="AF4903" s="150">
        <v>28732.496471726499</v>
      </c>
      <c r="AG4903" s="150">
        <v>77939.193188310994</v>
      </c>
      <c r="AH4903" s="150">
        <v>16724.67390979749</v>
      </c>
      <c r="AI4903" s="150">
        <v>4823.4296546311634</v>
      </c>
      <c r="AJ4903" s="150">
        <v>17839.178489087266</v>
      </c>
      <c r="AK4903" s="150">
        <v>4253.9969870705399</v>
      </c>
      <c r="AL4903" s="150">
        <v>409831.3125</v>
      </c>
      <c r="AM4903" s="150">
        <v>317394.5</v>
      </c>
      <c r="AN4903" s="150">
        <v>92436.796875</v>
      </c>
      <c r="AO4903" s="5" t="s">
        <v>6806</v>
      </c>
    </row>
    <row r="4904" spans="1:41" ht="14.25" x14ac:dyDescent="0.45">
      <c r="A4904" s="150">
        <v>2021</v>
      </c>
      <c r="B4904" s="5" t="s">
        <v>7352</v>
      </c>
      <c r="C4904" s="5" t="s">
        <v>278</v>
      </c>
      <c r="D4904" s="5" t="s">
        <v>108</v>
      </c>
      <c r="E4904" s="5" t="s">
        <v>111</v>
      </c>
      <c r="F4904" s="5" t="s">
        <v>111</v>
      </c>
      <c r="G4904" s="5" t="s">
        <v>88</v>
      </c>
      <c r="H4904" s="5" t="s">
        <v>131</v>
      </c>
      <c r="I4904" s="150">
        <v>12426</v>
      </c>
      <c r="J4904" s="150">
        <v>31324.415218556471</v>
      </c>
      <c r="K4904" s="150">
        <v>1753.1638</v>
      </c>
      <c r="L4904" s="150">
        <v>2568.0664999999999</v>
      </c>
      <c r="M4904" s="150">
        <v>10980.40941284307</v>
      </c>
      <c r="N4904" s="150">
        <v>9388</v>
      </c>
      <c r="O4904" s="150">
        <v>6170.199335797477</v>
      </c>
      <c r="P4904" s="150">
        <v>8340</v>
      </c>
      <c r="Q4904" s="150">
        <v>3293.7266762483368</v>
      </c>
      <c r="R4904" s="150">
        <v>6474</v>
      </c>
      <c r="S4904" s="150">
        <v>13390</v>
      </c>
      <c r="T4904" s="150">
        <v>8512.705768567077</v>
      </c>
      <c r="U4904" s="150">
        <v>1487</v>
      </c>
      <c r="V4904" s="150">
        <v>5159</v>
      </c>
      <c r="W4904" s="150">
        <v>2992</v>
      </c>
      <c r="X4904" s="150">
        <v>17106.172941927249</v>
      </c>
      <c r="Y4904" s="150">
        <v>36535</v>
      </c>
      <c r="Z4904" s="150">
        <v>3551.7740848203089</v>
      </c>
      <c r="AA4904" s="150">
        <v>53289</v>
      </c>
      <c r="AB4904" s="150">
        <v>2524</v>
      </c>
      <c r="AC4904" s="150">
        <v>9903.0107311198954</v>
      </c>
      <c r="AD4904" s="150">
        <v>8126.8260317058539</v>
      </c>
      <c r="AE4904" s="150">
        <v>10982</v>
      </c>
      <c r="AF4904" s="150">
        <v>23581.505231260649</v>
      </c>
      <c r="AG4904" s="150">
        <v>74806</v>
      </c>
      <c r="AH4904" s="150">
        <v>21745</v>
      </c>
      <c r="AI4904" s="150">
        <v>5554</v>
      </c>
      <c r="AJ4904" s="150">
        <v>18961.731701511479</v>
      </c>
      <c r="AK4904" s="150">
        <v>4398</v>
      </c>
      <c r="AL4904" s="150">
        <v>415322.71875</v>
      </c>
      <c r="AM4904" s="150">
        <v>312070.21875</v>
      </c>
      <c r="AN4904" s="150">
        <v>103252.4765625</v>
      </c>
      <c r="AO4904" s="5" t="s">
        <v>7728</v>
      </c>
    </row>
    <row r="4905" spans="1:41" ht="14.25" x14ac:dyDescent="0.45">
      <c r="A4905" s="150">
        <v>2021</v>
      </c>
      <c r="B4905" s="5" t="s">
        <v>582</v>
      </c>
      <c r="C4905" s="5" t="s">
        <v>278</v>
      </c>
      <c r="D4905" s="5" t="s">
        <v>108</v>
      </c>
      <c r="E4905" s="5" t="s">
        <v>111</v>
      </c>
      <c r="F4905" s="5" t="s">
        <v>111</v>
      </c>
      <c r="G4905" s="5" t="s">
        <v>88</v>
      </c>
      <c r="H4905" s="5" t="s">
        <v>131</v>
      </c>
      <c r="I4905" s="150">
        <v>18788.75156511848</v>
      </c>
      <c r="J4905" s="150">
        <v>6534.7173999333354</v>
      </c>
      <c r="K4905" s="150">
        <v>2295.0868541958689</v>
      </c>
      <c r="L4905" s="150">
        <v>2907.0772277904011</v>
      </c>
      <c r="M4905" s="150">
        <v>8742.7245907430279</v>
      </c>
      <c r="N4905" s="150">
        <v>9416.4374499999976</v>
      </c>
      <c r="O4905" s="150">
        <v>5556.1499018842742</v>
      </c>
      <c r="P4905" s="150">
        <v>2542</v>
      </c>
      <c r="Q4905" s="150">
        <v>3459.3141449559248</v>
      </c>
      <c r="R4905" s="150">
        <v>5794.2189004962474</v>
      </c>
      <c r="S4905" s="150">
        <v>7869</v>
      </c>
      <c r="T4905" s="150">
        <v>6411.1613056100005</v>
      </c>
      <c r="U4905" s="150">
        <v>1456.8456140000001</v>
      </c>
      <c r="V4905" s="150">
        <v>124</v>
      </c>
      <c r="W4905" s="150">
        <v>3118.7808944404692</v>
      </c>
      <c r="X4905" s="150">
        <v>9473.4462643200022</v>
      </c>
      <c r="Y4905" s="150">
        <v>35878</v>
      </c>
      <c r="Z4905" s="150">
        <v>2532.1806090512791</v>
      </c>
      <c r="AA4905" s="150">
        <v>50676.372180949642</v>
      </c>
      <c r="AB4905" s="150">
        <v>1390</v>
      </c>
      <c r="AC4905" s="150">
        <v>8350.6319199999998</v>
      </c>
      <c r="AD4905" s="150">
        <v>5263.399291743488</v>
      </c>
      <c r="AE4905" s="150">
        <v>9511.3313899200002</v>
      </c>
      <c r="AF4905" s="150">
        <v>31850.554394859901</v>
      </c>
      <c r="AG4905" s="150">
        <v>78539.132707607307</v>
      </c>
      <c r="AH4905" s="150">
        <v>19223.055376586341</v>
      </c>
      <c r="AI4905" s="150">
        <v>3383.6829321599998</v>
      </c>
      <c r="AJ4905" s="150">
        <v>17322.457100849751</v>
      </c>
      <c r="AK4905" s="150">
        <v>4120.2284715597143</v>
      </c>
      <c r="AL4905" s="150">
        <v>362530.75</v>
      </c>
      <c r="AM4905" s="150">
        <v>285684</v>
      </c>
      <c r="AN4905" s="150">
        <v>76846.7109375</v>
      </c>
      <c r="AO4905" s="5" t="s">
        <v>1127</v>
      </c>
    </row>
    <row r="4906" spans="1:41" ht="14.25" x14ac:dyDescent="0.45">
      <c r="A4906" s="150">
        <v>2021</v>
      </c>
      <c r="B4906" s="5" t="s">
        <v>4024</v>
      </c>
      <c r="C4906" s="5" t="s">
        <v>278</v>
      </c>
      <c r="D4906" s="5" t="s">
        <v>108</v>
      </c>
      <c r="E4906" s="5" t="s">
        <v>111</v>
      </c>
      <c r="F4906" s="5" t="s">
        <v>111</v>
      </c>
      <c r="G4906" s="5" t="s">
        <v>88</v>
      </c>
      <c r="H4906" s="5" t="s">
        <v>131</v>
      </c>
      <c r="I4906" s="150">
        <v>10182.288883034091</v>
      </c>
      <c r="J4906" s="150">
        <v>8910.3186019090845</v>
      </c>
      <c r="K4906" s="150">
        <v>1958.6039239875599</v>
      </c>
      <c r="L4906" s="150">
        <v>2347.0104999999999</v>
      </c>
      <c r="M4906" s="150">
        <v>9160.0911640581144</v>
      </c>
      <c r="N4906" s="150">
        <v>9226.5444277845891</v>
      </c>
      <c r="O4906" s="150">
        <v>5748.5896800349419</v>
      </c>
      <c r="P4906" s="150">
        <v>7015.6364377367654</v>
      </c>
      <c r="Q4906" s="150">
        <v>3657.7811947572</v>
      </c>
      <c r="R4906" s="150">
        <v>6153.8172368749983</v>
      </c>
      <c r="S4906" s="150">
        <v>7766</v>
      </c>
      <c r="T4906" s="150">
        <v>7360.5386879999996</v>
      </c>
      <c r="U4906" s="150">
        <v>1442.4213999999999</v>
      </c>
      <c r="V4906" s="150">
        <v>5460</v>
      </c>
      <c r="W4906" s="150">
        <v>3916.7427204799992</v>
      </c>
      <c r="X4906" s="150">
        <v>8806.9651920000015</v>
      </c>
      <c r="Y4906" s="150">
        <v>34641</v>
      </c>
      <c r="Z4906" s="150">
        <v>2577</v>
      </c>
      <c r="AA4906" s="150">
        <v>54970</v>
      </c>
      <c r="AB4906" s="150">
        <v>1390</v>
      </c>
      <c r="AC4906" s="150">
        <v>8720.4287199999999</v>
      </c>
      <c r="AD4906" s="150">
        <v>6445.1358678348006</v>
      </c>
      <c r="AE4906" s="150">
        <v>10146.236269903389</v>
      </c>
      <c r="AF4906" s="150">
        <v>31189.200258239998</v>
      </c>
      <c r="AG4906" s="150">
        <v>78760</v>
      </c>
      <c r="AH4906" s="150">
        <v>15864</v>
      </c>
      <c r="AI4906" s="150">
        <v>3498.802776</v>
      </c>
      <c r="AJ4906" s="150">
        <v>17311</v>
      </c>
      <c r="AK4906" s="150">
        <v>3932.1976091814809</v>
      </c>
      <c r="AL4906" s="150">
        <v>368558.34375</v>
      </c>
      <c r="AM4906" s="150">
        <v>292710.6875</v>
      </c>
      <c r="AN4906" s="150">
        <v>75847.671875</v>
      </c>
      <c r="AO4906" s="5" t="s">
        <v>4555</v>
      </c>
    </row>
    <row r="4907" spans="1:41" ht="14.25" x14ac:dyDescent="0.45">
      <c r="A4907" s="150">
        <v>2021</v>
      </c>
      <c r="B4907" s="5" t="s">
        <v>1477</v>
      </c>
      <c r="C4907" s="5" t="s">
        <v>278</v>
      </c>
      <c r="D4907" s="5" t="s">
        <v>108</v>
      </c>
      <c r="E4907" s="5" t="s">
        <v>111</v>
      </c>
      <c r="F4907" s="5" t="s">
        <v>111</v>
      </c>
      <c r="G4907" s="5" t="s">
        <v>88</v>
      </c>
      <c r="H4907" s="5" t="s">
        <v>131</v>
      </c>
      <c r="I4907" s="150">
        <v>10723.876072369119</v>
      </c>
      <c r="J4907" s="150">
        <v>11378.771860957069</v>
      </c>
      <c r="K4907" s="150">
        <v>2103.6278224565422</v>
      </c>
      <c r="L4907" s="150">
        <v>1550.5117320000011</v>
      </c>
      <c r="M4907" s="150">
        <v>7364.5582452170511</v>
      </c>
      <c r="N4907" s="150">
        <v>7618.9746545577109</v>
      </c>
      <c r="O4907" s="150">
        <v>7410</v>
      </c>
      <c r="P4907" s="150">
        <v>2697</v>
      </c>
      <c r="Q4907" s="150">
        <v>3711.027875273232</v>
      </c>
      <c r="R4907" s="150">
        <v>6205.5491643671066</v>
      </c>
      <c r="S4907" s="150">
        <v>6960</v>
      </c>
      <c r="T4907" s="150">
        <v>6911.3721878857205</v>
      </c>
      <c r="U4907" s="150">
        <v>1986.2438490502809</v>
      </c>
      <c r="V4907" s="150">
        <v>6273</v>
      </c>
      <c r="W4907" s="150">
        <v>3023.1041831448601</v>
      </c>
      <c r="X4907" s="150">
        <v>10015.71066328525</v>
      </c>
      <c r="Y4907" s="150">
        <v>35553</v>
      </c>
      <c r="Z4907" s="150">
        <v>4064.2805760000001</v>
      </c>
      <c r="AA4907" s="150">
        <v>38757.75718750948</v>
      </c>
      <c r="AB4907" s="150">
        <v>1390</v>
      </c>
      <c r="AC4907" s="150">
        <v>7727.1072042227343</v>
      </c>
      <c r="AD4907" s="150">
        <v>5927.7814034264784</v>
      </c>
      <c r="AE4907" s="150">
        <v>9348.6077099283066</v>
      </c>
      <c r="AF4907" s="150">
        <v>31114.212344755269</v>
      </c>
      <c r="AG4907" s="150">
        <v>89759</v>
      </c>
      <c r="AH4907" s="150">
        <v>18712.717776670939</v>
      </c>
      <c r="AI4907" s="150">
        <v>3156.633261196992</v>
      </c>
      <c r="AJ4907" s="150">
        <v>25239.203337419811</v>
      </c>
      <c r="AK4907" s="150">
        <v>4658.0591738118401</v>
      </c>
      <c r="AL4907" s="150">
        <v>371341.6875</v>
      </c>
      <c r="AM4907" s="150">
        <v>293708.15625</v>
      </c>
      <c r="AN4907" s="150">
        <v>77633.5703125</v>
      </c>
      <c r="AO4907" s="5" t="s">
        <v>3010</v>
      </c>
    </row>
    <row r="4908" spans="1:41" ht="14.25" x14ac:dyDescent="0.45">
      <c r="A4908" s="150">
        <v>2021</v>
      </c>
      <c r="B4908" s="5" t="s">
        <v>1478</v>
      </c>
      <c r="C4908" s="5" t="s">
        <v>278</v>
      </c>
      <c r="D4908" s="5" t="s">
        <v>108</v>
      </c>
      <c r="E4908" s="5" t="s">
        <v>111</v>
      </c>
      <c r="F4908" s="5" t="s">
        <v>111</v>
      </c>
      <c r="G4908" s="5" t="s">
        <v>88</v>
      </c>
      <c r="H4908" s="5" t="s">
        <v>131</v>
      </c>
      <c r="I4908" s="150">
        <v>9777</v>
      </c>
      <c r="J4908" s="150">
        <v>7756.2155381800076</v>
      </c>
      <c r="K4908" s="150">
        <v>1842.7177255283109</v>
      </c>
      <c r="L4908" s="150">
        <v>2390.548222853226</v>
      </c>
      <c r="M4908" s="150">
        <v>7384.9382396488554</v>
      </c>
      <c r="N4908" s="150">
        <v>8341.6694209825819</v>
      </c>
      <c r="O4908" s="150">
        <v>5188.2362293184888</v>
      </c>
      <c r="P4908" s="150">
        <v>2697</v>
      </c>
      <c r="Q4908" s="150">
        <v>5080.2446020343186</v>
      </c>
      <c r="R4908" s="150">
        <v>6263.0284428837367</v>
      </c>
      <c r="S4908" s="150">
        <v>10341</v>
      </c>
      <c r="T4908" s="150">
        <v>5931.9297068888209</v>
      </c>
      <c r="U4908" s="150">
        <v>1461.1957389950401</v>
      </c>
      <c r="V4908" s="150">
        <v>5687</v>
      </c>
      <c r="W4908" s="150">
        <v>3178.037731434837</v>
      </c>
      <c r="X4908" s="150">
        <v>8986.7761057267198</v>
      </c>
      <c r="Y4908" s="150">
        <v>34245</v>
      </c>
      <c r="Z4908" s="150">
        <v>2924.3124480644569</v>
      </c>
      <c r="AA4908" s="150">
        <v>43096.70341032969</v>
      </c>
      <c r="AB4908" s="150">
        <v>1390</v>
      </c>
      <c r="AC4908" s="150">
        <v>7769.8352571209489</v>
      </c>
      <c r="AD4908" s="150">
        <v>5844.9469381589233</v>
      </c>
      <c r="AE4908" s="150">
        <v>9308</v>
      </c>
      <c r="AF4908" s="150">
        <v>31656.425605511042</v>
      </c>
      <c r="AG4908" s="150">
        <v>80758.961500697042</v>
      </c>
      <c r="AH4908" s="150">
        <v>13253.58740116276</v>
      </c>
      <c r="AI4908" s="150">
        <v>3111.2997034176001</v>
      </c>
      <c r="AJ4908" s="150">
        <v>18040.139678455609</v>
      </c>
      <c r="AK4908" s="150">
        <v>4377.4757013951121</v>
      </c>
      <c r="AL4908" s="150">
        <v>348084.21875</v>
      </c>
      <c r="AM4908" s="150">
        <v>277253.28125</v>
      </c>
      <c r="AN4908" s="150">
        <v>70830.9453125</v>
      </c>
      <c r="AO4908" s="5" t="s">
        <v>3011</v>
      </c>
    </row>
    <row r="4909" spans="1:41" ht="14.25" x14ac:dyDescent="0.45">
      <c r="A4909" s="150">
        <v>2021</v>
      </c>
      <c r="B4909" s="5" t="s">
        <v>4980</v>
      </c>
      <c r="C4909" s="5" t="s">
        <v>278</v>
      </c>
      <c r="D4909" s="5" t="s">
        <v>108</v>
      </c>
      <c r="E4909" s="5" t="s">
        <v>111</v>
      </c>
      <c r="F4909" s="5" t="s">
        <v>111</v>
      </c>
      <c r="G4909" s="5" t="s">
        <v>88</v>
      </c>
      <c r="H4909" s="5" t="s">
        <v>131</v>
      </c>
      <c r="I4909" s="150">
        <v>12127.70938546614</v>
      </c>
      <c r="J4909" s="150">
        <v>27686.085032353149</v>
      </c>
      <c r="K4909" s="150">
        <v>1869.2853121855501</v>
      </c>
      <c r="L4909" s="150">
        <v>2006.9012428415999</v>
      </c>
      <c r="M4909" s="150">
        <v>9909.30311712</v>
      </c>
      <c r="N4909" s="150">
        <v>9075.1923971999986</v>
      </c>
      <c r="O4909" s="150">
        <v>6018.7298179004283</v>
      </c>
      <c r="P4909" s="150">
        <v>8064.323575999997</v>
      </c>
      <c r="Q4909" s="150">
        <v>3757.9283345686349</v>
      </c>
      <c r="R4909" s="150">
        <v>6080.7939499999993</v>
      </c>
      <c r="S4909" s="150">
        <v>11365.97</v>
      </c>
      <c r="T4909" s="150">
        <v>8481.8090128585427</v>
      </c>
      <c r="U4909" s="150">
        <v>1428.14</v>
      </c>
      <c r="V4909" s="150">
        <v>4847</v>
      </c>
      <c r="W4909" s="150">
        <v>3583.9328817599999</v>
      </c>
      <c r="X4909" s="150">
        <v>14960.0445</v>
      </c>
      <c r="Y4909" s="150">
        <v>35351</v>
      </c>
      <c r="Z4909" s="150">
        <v>3655.4252401160002</v>
      </c>
      <c r="AA4909" s="150">
        <v>53290</v>
      </c>
      <c r="AB4909" s="150">
        <v>786</v>
      </c>
      <c r="AC4909" s="150">
        <v>8575.4539084083335</v>
      </c>
      <c r="AD4909" s="150">
        <v>7342.0094113239993</v>
      </c>
      <c r="AE4909" s="150">
        <v>10191.758400000001</v>
      </c>
      <c r="AF4909" s="150">
        <v>30720.045507480001</v>
      </c>
      <c r="AG4909" s="150">
        <v>83424</v>
      </c>
      <c r="AH4909" s="150">
        <v>16666.179892343749</v>
      </c>
      <c r="AI4909" s="150">
        <v>4152.2363999999998</v>
      </c>
      <c r="AJ4909" s="150">
        <v>17991.104931360002</v>
      </c>
      <c r="AK4909" s="150">
        <v>3981</v>
      </c>
      <c r="AL4909" s="150">
        <v>407389.375</v>
      </c>
      <c r="AM4909" s="150">
        <v>318272.84375</v>
      </c>
      <c r="AN4909" s="150">
        <v>89116.5</v>
      </c>
      <c r="AO4909" s="5" t="s">
        <v>5856</v>
      </c>
    </row>
    <row r="4910" spans="1:41" ht="14.25" x14ac:dyDescent="0.45">
      <c r="A4910" s="150">
        <v>2021</v>
      </c>
      <c r="B4910" s="5" t="s">
        <v>6344</v>
      </c>
      <c r="C4910" s="5" t="s">
        <v>278</v>
      </c>
      <c r="D4910" s="5" t="s">
        <v>108</v>
      </c>
      <c r="E4910" s="5" t="s">
        <v>111</v>
      </c>
      <c r="F4910" s="5" t="s">
        <v>111</v>
      </c>
      <c r="G4910" s="5" t="s">
        <v>88</v>
      </c>
      <c r="H4910" s="5" t="s">
        <v>131</v>
      </c>
      <c r="I4910" s="150">
        <v>14268</v>
      </c>
      <c r="J4910" s="150">
        <v>27603.408760316539</v>
      </c>
      <c r="K4910" s="150">
        <v>1837.8707999999999</v>
      </c>
      <c r="L4910" s="150">
        <v>2540.7243010799998</v>
      </c>
      <c r="M4910" s="150">
        <v>10510.13605284965</v>
      </c>
      <c r="N4910" s="150">
        <v>10430.52</v>
      </c>
      <c r="O4910" s="150">
        <v>6166.8967043445182</v>
      </c>
      <c r="P4910" s="150">
        <v>8641.119999999999</v>
      </c>
      <c r="Q4910" s="150">
        <v>3391.2929399999998</v>
      </c>
      <c r="R4910" s="150">
        <v>6421.289644202885</v>
      </c>
      <c r="S4910" s="150">
        <v>13572.12</v>
      </c>
      <c r="T4910" s="150">
        <v>8648.4710488007822</v>
      </c>
      <c r="U4910" s="150">
        <v>1550.35</v>
      </c>
      <c r="V4910" s="150">
        <v>5376</v>
      </c>
      <c r="W4910" s="150">
        <v>2322.54</v>
      </c>
      <c r="X4910" s="150">
        <v>15671</v>
      </c>
      <c r="Y4910" s="150">
        <v>40100</v>
      </c>
      <c r="Z4910" s="150">
        <v>3782.4506999999999</v>
      </c>
      <c r="AA4910" s="150">
        <v>53289</v>
      </c>
      <c r="AB4910" s="150">
        <v>2023.2360000000001</v>
      </c>
      <c r="AC4910" s="150">
        <v>8451.2024948117814</v>
      </c>
      <c r="AD4910" s="150">
        <v>6966.6309869288216</v>
      </c>
      <c r="AE4910" s="150">
        <v>11451.30313016431</v>
      </c>
      <c r="AF4910" s="150">
        <v>29450.602800000001</v>
      </c>
      <c r="AG4910" s="150">
        <v>81002</v>
      </c>
      <c r="AH4910" s="150">
        <v>17364.29553383938</v>
      </c>
      <c r="AI4910" s="150">
        <v>4847.04</v>
      </c>
      <c r="AJ4910" s="150">
        <v>18285.03</v>
      </c>
      <c r="AK4910" s="150">
        <v>4441</v>
      </c>
      <c r="AL4910" s="150">
        <v>420405.5</v>
      </c>
      <c r="AM4910" s="150">
        <v>326034.28125</v>
      </c>
      <c r="AN4910" s="150">
        <v>94371.234375</v>
      </c>
      <c r="AO4910" s="5" t="s">
        <v>6807</v>
      </c>
    </row>
    <row r="4911" spans="1:41" ht="14.25" x14ac:dyDescent="0.45">
      <c r="A4911" s="150">
        <v>2021</v>
      </c>
      <c r="B4911" s="5" t="s">
        <v>1476</v>
      </c>
      <c r="C4911" s="5" t="s">
        <v>278</v>
      </c>
      <c r="D4911" s="5" t="s">
        <v>108</v>
      </c>
      <c r="E4911" s="5" t="s">
        <v>111</v>
      </c>
      <c r="F4911" s="5" t="s">
        <v>111</v>
      </c>
      <c r="G4911" s="5" t="s">
        <v>88</v>
      </c>
      <c r="H4911" s="5" t="s">
        <v>131</v>
      </c>
      <c r="I4911" s="150">
        <v>12178.48072379419</v>
      </c>
      <c r="J4911" s="150">
        <v>900</v>
      </c>
      <c r="K4911" s="150">
        <v>0</v>
      </c>
      <c r="L4911" s="150">
        <v>1584.6751711024699</v>
      </c>
      <c r="M4911" s="150">
        <v>7615.9261774999959</v>
      </c>
      <c r="N4911" s="150">
        <v>7478.1</v>
      </c>
      <c r="O4911" s="150">
        <v>6317.4190235889218</v>
      </c>
      <c r="P4911" s="150">
        <v>2697</v>
      </c>
      <c r="Q4911" s="150">
        <v>4803.397184475305</v>
      </c>
      <c r="R4911" s="150">
        <v>6814.0413313293002</v>
      </c>
      <c r="S4911" s="150">
        <v>13969.43497710884</v>
      </c>
      <c r="T4911" s="150">
        <v>7103.2888924828203</v>
      </c>
      <c r="U4911" s="150">
        <v>1472</v>
      </c>
      <c r="V4911" s="150">
        <v>6731</v>
      </c>
      <c r="W4911" s="150">
        <v>2213.3664567444912</v>
      </c>
      <c r="X4911" s="150">
        <v>11030.305893960691</v>
      </c>
      <c r="Y4911" s="150">
        <v>42565</v>
      </c>
      <c r="Z4911" s="150">
        <v>3446.7284548764119</v>
      </c>
      <c r="AA4911" s="150">
        <v>46417.615128649617</v>
      </c>
      <c r="AB4911" s="150">
        <v>1390</v>
      </c>
      <c r="AC4911" s="150">
        <v>8161.5901079395317</v>
      </c>
      <c r="AD4911" s="150">
        <v>6523.4667857142858</v>
      </c>
      <c r="AE4911" s="150">
        <v>10075.859651973609</v>
      </c>
      <c r="AF4911" s="150">
        <v>31087</v>
      </c>
      <c r="AG4911" s="150">
        <v>85018.241069691692</v>
      </c>
      <c r="AH4911" s="150">
        <v>16694.72678355021</v>
      </c>
      <c r="AI4911" s="150">
        <v>3219.7659264209319</v>
      </c>
      <c r="AJ4911" s="150">
        <v>26060.37562063021</v>
      </c>
      <c r="AK4911" s="150">
        <v>3895</v>
      </c>
      <c r="AL4911" s="150">
        <v>377463.8125</v>
      </c>
      <c r="AM4911" s="150">
        <v>297491.09375</v>
      </c>
      <c r="AN4911" s="150">
        <v>79972.703125</v>
      </c>
      <c r="AO4911" s="5" t="s">
        <v>3012</v>
      </c>
    </row>
    <row r="4912" spans="1:41" ht="14.25" x14ac:dyDescent="0.45">
      <c r="A4912" s="150">
        <v>2021</v>
      </c>
      <c r="B4912" s="5" t="s">
        <v>4024</v>
      </c>
      <c r="C4912" s="5" t="s">
        <v>278</v>
      </c>
      <c r="D4912" s="5" t="s">
        <v>108</v>
      </c>
      <c r="E4912" s="5" t="s">
        <v>4025</v>
      </c>
      <c r="F4912" s="5" t="s">
        <v>4025</v>
      </c>
      <c r="G4912" s="5" t="s">
        <v>87</v>
      </c>
      <c r="H4912" s="5" t="s">
        <v>131</v>
      </c>
      <c r="I4912" s="150"/>
      <c r="J4912" s="150"/>
      <c r="K4912" s="150"/>
      <c r="L4912" s="150"/>
      <c r="M4912" s="150"/>
      <c r="N4912" s="150"/>
      <c r="O4912" s="150">
        <v>1760.3790909535933</v>
      </c>
      <c r="P4912" s="150"/>
      <c r="Q4912" s="150"/>
      <c r="R4912" s="150"/>
      <c r="S4912" s="150"/>
      <c r="T4912" s="150"/>
      <c r="U4912" s="150"/>
      <c r="V4912" s="150"/>
      <c r="W4912" s="150"/>
      <c r="X4912" s="150"/>
      <c r="Y4912" s="150"/>
      <c r="Z4912" s="150"/>
      <c r="AA4912" s="150"/>
      <c r="AB4912" s="150"/>
      <c r="AC4912" s="150"/>
      <c r="AD4912" s="150"/>
      <c r="AE4912" s="150"/>
      <c r="AF4912" s="150"/>
      <c r="AG4912" s="150"/>
      <c r="AH4912" s="150"/>
      <c r="AI4912" s="150"/>
      <c r="AJ4912" s="150"/>
      <c r="AK4912" s="150"/>
      <c r="AL4912" s="150">
        <v>1760.379150390625</v>
      </c>
      <c r="AM4912" s="150">
        <v>0</v>
      </c>
      <c r="AN4912" s="150">
        <v>1760.379150390625</v>
      </c>
      <c r="AO4912" s="5" t="s">
        <v>4556</v>
      </c>
    </row>
    <row r="4913" spans="1:41" ht="14.25" x14ac:dyDescent="0.45">
      <c r="A4913" s="150">
        <v>2021</v>
      </c>
      <c r="B4913" s="5" t="s">
        <v>4980</v>
      </c>
      <c r="C4913" s="5" t="s">
        <v>278</v>
      </c>
      <c r="D4913" s="5" t="s">
        <v>108</v>
      </c>
      <c r="E4913" s="5" t="s">
        <v>4025</v>
      </c>
      <c r="F4913" s="5" t="s">
        <v>4025</v>
      </c>
      <c r="G4913" s="5" t="s">
        <v>87</v>
      </c>
      <c r="H4913" s="5" t="s">
        <v>131</v>
      </c>
      <c r="I4913" s="150"/>
      <c r="J4913" s="150"/>
      <c r="K4913" s="150"/>
      <c r="L4913" s="150"/>
      <c r="M4913" s="150"/>
      <c r="N4913" s="150"/>
      <c r="O4913" s="150">
        <v>1729.4077956209892</v>
      </c>
      <c r="P4913" s="150"/>
      <c r="Q4913" s="150"/>
      <c r="R4913" s="150"/>
      <c r="S4913" s="150"/>
      <c r="T4913" s="150"/>
      <c r="U4913" s="150"/>
      <c r="V4913" s="150"/>
      <c r="W4913" s="150"/>
      <c r="X4913" s="150"/>
      <c r="Y4913" s="150"/>
      <c r="Z4913" s="150"/>
      <c r="AA4913" s="150"/>
      <c r="AB4913" s="150"/>
      <c r="AC4913" s="150"/>
      <c r="AD4913" s="150"/>
      <c r="AE4913" s="150"/>
      <c r="AF4913" s="150"/>
      <c r="AG4913" s="150"/>
      <c r="AH4913" s="150"/>
      <c r="AI4913" s="150"/>
      <c r="AJ4913" s="150"/>
      <c r="AK4913" s="150"/>
      <c r="AL4913" s="150">
        <v>1729.4078369140625</v>
      </c>
      <c r="AM4913" s="150">
        <v>0</v>
      </c>
      <c r="AN4913" s="150">
        <v>1729.4078369140625</v>
      </c>
      <c r="AO4913" s="5" t="s">
        <v>5857</v>
      </c>
    </row>
    <row r="4914" spans="1:41" ht="14.25" x14ac:dyDescent="0.45">
      <c r="A4914" s="150">
        <v>2021</v>
      </c>
      <c r="B4914" s="5" t="s">
        <v>6344</v>
      </c>
      <c r="C4914" s="5" t="s">
        <v>278</v>
      </c>
      <c r="D4914" s="5" t="s">
        <v>108</v>
      </c>
      <c r="E4914" s="5" t="s">
        <v>4025</v>
      </c>
      <c r="F4914" s="5" t="s">
        <v>4025</v>
      </c>
      <c r="G4914" s="5" t="s">
        <v>87</v>
      </c>
      <c r="H4914" s="5" t="s">
        <v>131</v>
      </c>
      <c r="I4914" s="150"/>
      <c r="J4914" s="150"/>
      <c r="K4914" s="150"/>
      <c r="L4914" s="150"/>
      <c r="M4914" s="150"/>
      <c r="N4914" s="150"/>
      <c r="O4914" s="150">
        <v>1695.7725569943545</v>
      </c>
      <c r="P4914" s="150"/>
      <c r="Q4914" s="150"/>
      <c r="R4914" s="150"/>
      <c r="S4914" s="150"/>
      <c r="T4914" s="150"/>
      <c r="U4914" s="150"/>
      <c r="V4914" s="150"/>
      <c r="W4914" s="150"/>
      <c r="X4914" s="150"/>
      <c r="Y4914" s="150"/>
      <c r="Z4914" s="150"/>
      <c r="AA4914" s="150"/>
      <c r="AB4914" s="150"/>
      <c r="AC4914" s="150"/>
      <c r="AD4914" s="150"/>
      <c r="AE4914" s="150"/>
      <c r="AF4914" s="150"/>
      <c r="AG4914" s="150"/>
      <c r="AH4914" s="150"/>
      <c r="AI4914" s="150"/>
      <c r="AJ4914" s="150"/>
      <c r="AK4914" s="150"/>
      <c r="AL4914" s="150">
        <v>1695.7725830078125</v>
      </c>
      <c r="AM4914" s="150">
        <v>0</v>
      </c>
      <c r="AN4914" s="150">
        <v>1695.7725830078125</v>
      </c>
      <c r="AO4914" s="5" t="s">
        <v>6808</v>
      </c>
    </row>
    <row r="4915" spans="1:41" ht="14.25" x14ac:dyDescent="0.45">
      <c r="A4915" s="150">
        <v>2021</v>
      </c>
      <c r="B4915" s="5" t="s">
        <v>7352</v>
      </c>
      <c r="C4915" s="5" t="s">
        <v>278</v>
      </c>
      <c r="D4915" s="5" t="s">
        <v>108</v>
      </c>
      <c r="E4915" s="5" t="s">
        <v>4025</v>
      </c>
      <c r="F4915" s="5" t="s">
        <v>4025</v>
      </c>
      <c r="G4915" s="5" t="s">
        <v>87</v>
      </c>
      <c r="H4915" s="5" t="s">
        <v>131</v>
      </c>
      <c r="I4915" s="150"/>
      <c r="J4915" s="150"/>
      <c r="K4915" s="150"/>
      <c r="L4915" s="150"/>
      <c r="M4915" s="150"/>
      <c r="N4915" s="150"/>
      <c r="O4915" s="150">
        <v>1467.90545</v>
      </c>
      <c r="P4915" s="150"/>
      <c r="Q4915" s="150"/>
      <c r="R4915" s="150"/>
      <c r="S4915" s="150"/>
      <c r="T4915" s="150"/>
      <c r="U4915" s="150"/>
      <c r="V4915" s="150"/>
      <c r="W4915" s="150"/>
      <c r="X4915" s="150"/>
      <c r="Y4915" s="150"/>
      <c r="Z4915" s="150"/>
      <c r="AA4915" s="150"/>
      <c r="AB4915" s="150"/>
      <c r="AC4915" s="150"/>
      <c r="AD4915" s="150"/>
      <c r="AE4915" s="150"/>
      <c r="AF4915" s="150"/>
      <c r="AG4915" s="150"/>
      <c r="AH4915" s="150"/>
      <c r="AI4915" s="150"/>
      <c r="AJ4915" s="150"/>
      <c r="AK4915" s="150"/>
      <c r="AL4915" s="150">
        <v>1467.9053955078125</v>
      </c>
      <c r="AM4915" s="150">
        <v>0</v>
      </c>
      <c r="AN4915" s="150">
        <v>1467.9053955078125</v>
      </c>
      <c r="AO4915" s="5" t="s">
        <v>7729</v>
      </c>
    </row>
    <row r="4916" spans="1:41" ht="14.25" x14ac:dyDescent="0.45">
      <c r="A4916" s="150">
        <v>2021</v>
      </c>
      <c r="B4916" s="5" t="s">
        <v>6344</v>
      </c>
      <c r="C4916" s="5" t="s">
        <v>278</v>
      </c>
      <c r="D4916" s="5" t="s">
        <v>108</v>
      </c>
      <c r="E4916" s="5" t="s">
        <v>4025</v>
      </c>
      <c r="F4916" s="5" t="s">
        <v>4025</v>
      </c>
      <c r="G4916" s="5" t="s">
        <v>88</v>
      </c>
      <c r="H4916" s="5" t="s">
        <v>131</v>
      </c>
      <c r="I4916" s="150"/>
      <c r="J4916" s="150"/>
      <c r="K4916" s="150"/>
      <c r="L4916" s="150"/>
      <c r="M4916" s="150"/>
      <c r="N4916" s="150"/>
      <c r="O4916" s="150">
        <v>1704.0732431460001</v>
      </c>
      <c r="P4916" s="150"/>
      <c r="Q4916" s="150"/>
      <c r="R4916" s="150"/>
      <c r="S4916" s="150"/>
      <c r="T4916" s="150"/>
      <c r="U4916" s="150"/>
      <c r="V4916" s="150"/>
      <c r="W4916" s="150"/>
      <c r="X4916" s="150"/>
      <c r="Y4916" s="150"/>
      <c r="Z4916" s="150"/>
      <c r="AA4916" s="150"/>
      <c r="AB4916" s="150"/>
      <c r="AC4916" s="150"/>
      <c r="AD4916" s="150"/>
      <c r="AE4916" s="150"/>
      <c r="AF4916" s="150"/>
      <c r="AG4916" s="150"/>
      <c r="AH4916" s="150"/>
      <c r="AI4916" s="150"/>
      <c r="AJ4916" s="150"/>
      <c r="AK4916" s="150"/>
      <c r="AL4916" s="150">
        <v>1704.0732421875</v>
      </c>
      <c r="AM4916" s="150">
        <v>0</v>
      </c>
      <c r="AN4916" s="150">
        <v>1704.0732421875</v>
      </c>
      <c r="AO4916" s="5" t="s">
        <v>6809</v>
      </c>
    </row>
    <row r="4917" spans="1:41" ht="14.25" x14ac:dyDescent="0.45">
      <c r="A4917" s="150">
        <v>2021</v>
      </c>
      <c r="B4917" s="5" t="s">
        <v>4024</v>
      </c>
      <c r="C4917" s="5" t="s">
        <v>278</v>
      </c>
      <c r="D4917" s="5" t="s">
        <v>108</v>
      </c>
      <c r="E4917" s="5" t="s">
        <v>4025</v>
      </c>
      <c r="F4917" s="5" t="s">
        <v>4025</v>
      </c>
      <c r="G4917" s="5" t="s">
        <v>88</v>
      </c>
      <c r="H4917" s="5" t="s">
        <v>131</v>
      </c>
      <c r="I4917" s="150"/>
      <c r="J4917" s="150"/>
      <c r="K4917" s="150"/>
      <c r="L4917" s="150"/>
      <c r="M4917" s="150"/>
      <c r="N4917" s="150"/>
      <c r="O4917" s="150">
        <v>1742.663924385809</v>
      </c>
      <c r="P4917" s="150"/>
      <c r="Q4917" s="150"/>
      <c r="R4917" s="150"/>
      <c r="S4917" s="150"/>
      <c r="T4917" s="150"/>
      <c r="U4917" s="150"/>
      <c r="V4917" s="150"/>
      <c r="W4917" s="150"/>
      <c r="X4917" s="150"/>
      <c r="Y4917" s="150"/>
      <c r="Z4917" s="150"/>
      <c r="AA4917" s="150"/>
      <c r="AB4917" s="150"/>
      <c r="AC4917" s="150"/>
      <c r="AD4917" s="150"/>
      <c r="AE4917" s="150"/>
      <c r="AF4917" s="150"/>
      <c r="AG4917" s="150"/>
      <c r="AH4917" s="150"/>
      <c r="AI4917" s="150"/>
      <c r="AJ4917" s="150"/>
      <c r="AK4917" s="150"/>
      <c r="AL4917" s="150">
        <v>1742.6639404296875</v>
      </c>
      <c r="AM4917" s="150">
        <v>0</v>
      </c>
      <c r="AN4917" s="150">
        <v>1742.6639404296875</v>
      </c>
      <c r="AO4917" s="5" t="s">
        <v>4557</v>
      </c>
    </row>
    <row r="4918" spans="1:41" ht="14.25" x14ac:dyDescent="0.45">
      <c r="A4918" s="150">
        <v>2021</v>
      </c>
      <c r="B4918" s="5" t="s">
        <v>4980</v>
      </c>
      <c r="C4918" s="5" t="s">
        <v>278</v>
      </c>
      <c r="D4918" s="5" t="s">
        <v>108</v>
      </c>
      <c r="E4918" s="5" t="s">
        <v>4025</v>
      </c>
      <c r="F4918" s="5" t="s">
        <v>4025</v>
      </c>
      <c r="G4918" s="5" t="s">
        <v>88</v>
      </c>
      <c r="H4918" s="5" t="s">
        <v>131</v>
      </c>
      <c r="I4918" s="150"/>
      <c r="J4918" s="150"/>
      <c r="K4918" s="150"/>
      <c r="L4918" s="150"/>
      <c r="M4918" s="150"/>
      <c r="N4918" s="150"/>
      <c r="O4918" s="150">
        <v>1727.83029860892</v>
      </c>
      <c r="P4918" s="150"/>
      <c r="Q4918" s="150"/>
      <c r="R4918" s="150"/>
      <c r="S4918" s="150"/>
      <c r="T4918" s="150"/>
      <c r="U4918" s="150"/>
      <c r="V4918" s="150"/>
      <c r="W4918" s="150"/>
      <c r="X4918" s="150"/>
      <c r="Y4918" s="150"/>
      <c r="Z4918" s="150"/>
      <c r="AA4918" s="150"/>
      <c r="AB4918" s="150"/>
      <c r="AC4918" s="150"/>
      <c r="AD4918" s="150"/>
      <c r="AE4918" s="150"/>
      <c r="AF4918" s="150"/>
      <c r="AG4918" s="150"/>
      <c r="AH4918" s="150"/>
      <c r="AI4918" s="150"/>
      <c r="AJ4918" s="150"/>
      <c r="AK4918" s="150"/>
      <c r="AL4918" s="150">
        <v>1727.830322265625</v>
      </c>
      <c r="AM4918" s="150">
        <v>0</v>
      </c>
      <c r="AN4918" s="150">
        <v>1727.830322265625</v>
      </c>
      <c r="AO4918" s="5" t="s">
        <v>5858</v>
      </c>
    </row>
    <row r="4919" spans="1:41" ht="14.25" x14ac:dyDescent="0.45">
      <c r="A4919" s="150">
        <v>2021</v>
      </c>
      <c r="B4919" s="5" t="s">
        <v>7352</v>
      </c>
      <c r="C4919" s="5" t="s">
        <v>278</v>
      </c>
      <c r="D4919" s="5" t="s">
        <v>108</v>
      </c>
      <c r="E4919" s="5" t="s">
        <v>4025</v>
      </c>
      <c r="F4919" s="5" t="s">
        <v>4025</v>
      </c>
      <c r="G4919" s="5" t="s">
        <v>88</v>
      </c>
      <c r="H4919" s="5" t="s">
        <v>131</v>
      </c>
      <c r="I4919" s="150"/>
      <c r="J4919" s="150"/>
      <c r="K4919" s="150"/>
      <c r="L4919" s="150"/>
      <c r="M4919" s="150"/>
      <c r="N4919" s="150"/>
      <c r="O4919" s="150">
        <v>1467.90545</v>
      </c>
      <c r="P4919" s="150"/>
      <c r="Q4919" s="150"/>
      <c r="R4919" s="150"/>
      <c r="S4919" s="150"/>
      <c r="T4919" s="150"/>
      <c r="U4919" s="150"/>
      <c r="V4919" s="150"/>
      <c r="W4919" s="150"/>
      <c r="X4919" s="150"/>
      <c r="Y4919" s="150"/>
      <c r="Z4919" s="150"/>
      <c r="AA4919" s="150"/>
      <c r="AB4919" s="150"/>
      <c r="AC4919" s="150"/>
      <c r="AD4919" s="150"/>
      <c r="AE4919" s="150"/>
      <c r="AF4919" s="150"/>
      <c r="AG4919" s="150"/>
      <c r="AH4919" s="150"/>
      <c r="AI4919" s="150"/>
      <c r="AJ4919" s="150"/>
      <c r="AK4919" s="150"/>
      <c r="AL4919" s="150">
        <v>1467.9053955078125</v>
      </c>
      <c r="AM4919" s="150">
        <v>0</v>
      </c>
      <c r="AN4919" s="150">
        <v>1467.9053955078125</v>
      </c>
      <c r="AO4919" s="5" t="s">
        <v>7730</v>
      </c>
    </row>
    <row r="4920" spans="1:41" ht="14.25" x14ac:dyDescent="0.45">
      <c r="A4920" s="150">
        <v>2021</v>
      </c>
      <c r="B4920" s="5" t="s">
        <v>4980</v>
      </c>
      <c r="C4920" s="5" t="s">
        <v>278</v>
      </c>
      <c r="D4920" s="5" t="s">
        <v>108</v>
      </c>
      <c r="E4920" s="5" t="s">
        <v>292</v>
      </c>
      <c r="F4920" s="5" t="s">
        <v>292</v>
      </c>
      <c r="G4920" s="5" t="s">
        <v>87</v>
      </c>
      <c r="H4920" s="5" t="s">
        <v>131</v>
      </c>
      <c r="I4920" s="150">
        <v>3105.8172791860184</v>
      </c>
      <c r="J4920" s="150">
        <v>7258.2893289988324</v>
      </c>
      <c r="K4920" s="150">
        <v>345.72815947735671</v>
      </c>
      <c r="L4920" s="150">
        <v>195.77377705344296</v>
      </c>
      <c r="M4920" s="150">
        <v>1405.8223352241914</v>
      </c>
      <c r="N4920" s="150">
        <v>1227.4109846857064</v>
      </c>
      <c r="O4920" s="150"/>
      <c r="P4920" s="150">
        <v>1038.5829696641536</v>
      </c>
      <c r="Q4920" s="150">
        <v>1049.2396483301186</v>
      </c>
      <c r="R4920" s="150">
        <v>837.92858059925061</v>
      </c>
      <c r="S4920" s="150">
        <v>2640.8632904655924</v>
      </c>
      <c r="T4920" s="150">
        <v>2707.5096826539984</v>
      </c>
      <c r="U4920" s="150">
        <v>243.67587143885984</v>
      </c>
      <c r="V4920" s="150">
        <v>1909.8356761490127</v>
      </c>
      <c r="W4920" s="150">
        <v>799.75670626087333</v>
      </c>
      <c r="X4920" s="150">
        <v>2853.3507330600341</v>
      </c>
      <c r="Y4920" s="150">
        <v>13303.244690732627</v>
      </c>
      <c r="Z4920" s="150">
        <v>1829.023687072395</v>
      </c>
      <c r="AA4920" s="150">
        <v>16667.846146369193</v>
      </c>
      <c r="AB4920" s="150">
        <v>322.81846216259214</v>
      </c>
      <c r="AC4920" s="150">
        <v>1248.6748285183805</v>
      </c>
      <c r="AD4920" s="150">
        <v>4247.7342464029152</v>
      </c>
      <c r="AE4920" s="150">
        <v>2019.1774133331164</v>
      </c>
      <c r="AF4920" s="150">
        <v>3610.1517568557238</v>
      </c>
      <c r="AG4920" s="150">
        <v>16121.137460448674</v>
      </c>
      <c r="AH4920" s="150">
        <v>3746.6464034675578</v>
      </c>
      <c r="AI4920" s="150">
        <v>1126.740567935241</v>
      </c>
      <c r="AJ4920" s="150">
        <v>8122.7893854314816</v>
      </c>
      <c r="AK4920" s="150">
        <v>3362.5187558806774</v>
      </c>
      <c r="AL4920" s="150">
        <v>103348.09375</v>
      </c>
      <c r="AM4920" s="150">
        <v>79788.6015625</v>
      </c>
      <c r="AN4920" s="150">
        <v>23559.490234375</v>
      </c>
      <c r="AO4920" s="5" t="s">
        <v>5859</v>
      </c>
    </row>
    <row r="4921" spans="1:41" ht="14.25" x14ac:dyDescent="0.45">
      <c r="A4921" s="150">
        <v>2021</v>
      </c>
      <c r="B4921" s="5" t="s">
        <v>6344</v>
      </c>
      <c r="C4921" s="5" t="s">
        <v>278</v>
      </c>
      <c r="D4921" s="5" t="s">
        <v>108</v>
      </c>
      <c r="E4921" s="5" t="s">
        <v>292</v>
      </c>
      <c r="F4921" s="5" t="s">
        <v>292</v>
      </c>
      <c r="G4921" s="5" t="s">
        <v>87</v>
      </c>
      <c r="H4921" s="5" t="s">
        <v>131</v>
      </c>
      <c r="I4921" s="150">
        <v>2740.5850310404335</v>
      </c>
      <c r="J4921" s="150">
        <v>8604.2596576010128</v>
      </c>
      <c r="K4921" s="150">
        <v>306.80674001994151</v>
      </c>
      <c r="L4921" s="150">
        <v>190.8259206798524</v>
      </c>
      <c r="M4921" s="150">
        <v>1370.2925155202167</v>
      </c>
      <c r="N4921" s="150">
        <v>1222.9068976453411</v>
      </c>
      <c r="O4921" s="150"/>
      <c r="P4921" s="150">
        <v>959.27374240441452</v>
      </c>
      <c r="Q4921" s="150">
        <v>1016.9421877741189</v>
      </c>
      <c r="R4921" s="150">
        <v>1337.838564841469</v>
      </c>
      <c r="S4921" s="150">
        <v>1560.4296652780176</v>
      </c>
      <c r="T4921" s="150">
        <v>2740.5850310404335</v>
      </c>
      <c r="U4921" s="150">
        <v>352.21592806334462</v>
      </c>
      <c r="V4921" s="150">
        <v>2206.6784657340381</v>
      </c>
      <c r="W4921" s="150">
        <v>941.94922548352679</v>
      </c>
      <c r="X4921" s="150">
        <v>2821.7875504786684</v>
      </c>
      <c r="Y4921" s="150">
        <v>13439.016967027903</v>
      </c>
      <c r="Z4921" s="150">
        <v>1964.7098197453804</v>
      </c>
      <c r="AA4921" s="150">
        <v>16988.582097971754</v>
      </c>
      <c r="AB4921" s="150">
        <v>314.65976282316086</v>
      </c>
      <c r="AC4921" s="150">
        <v>1238.7641375827868</v>
      </c>
      <c r="AD4921" s="150">
        <v>5113.2084954464772</v>
      </c>
      <c r="AE4921" s="150">
        <v>1813.8612779515759</v>
      </c>
      <c r="AF4921" s="150">
        <v>3169.2734317847362</v>
      </c>
      <c r="AG4921" s="150">
        <v>17329.632679612343</v>
      </c>
      <c r="AH4921" s="150">
        <v>3812.4582876251366</v>
      </c>
      <c r="AI4921" s="150">
        <v>1221.0828860524598</v>
      </c>
      <c r="AJ4921" s="150">
        <v>10113.012522412444</v>
      </c>
      <c r="AK4921" s="150">
        <v>3343.5137378693289</v>
      </c>
      <c r="AL4921" s="150">
        <v>108235.1640625</v>
      </c>
      <c r="AM4921" s="150">
        <v>84688.3828125</v>
      </c>
      <c r="AN4921" s="150">
        <v>23546.7734375</v>
      </c>
      <c r="AO4921" s="5" t="s">
        <v>6810</v>
      </c>
    </row>
    <row r="4922" spans="1:41" ht="14.25" x14ac:dyDescent="0.45">
      <c r="A4922" s="150">
        <v>2021</v>
      </c>
      <c r="B4922" s="5" t="s">
        <v>1477</v>
      </c>
      <c r="C4922" s="5" t="s">
        <v>278</v>
      </c>
      <c r="D4922" s="5" t="s">
        <v>108</v>
      </c>
      <c r="E4922" s="5" t="s">
        <v>292</v>
      </c>
      <c r="F4922" s="5" t="s">
        <v>292</v>
      </c>
      <c r="G4922" s="5" t="s">
        <v>87</v>
      </c>
      <c r="H4922" s="5" t="s">
        <v>131</v>
      </c>
      <c r="I4922" s="150">
        <v>2783.5087736822898</v>
      </c>
      <c r="J4922" s="150">
        <v>3936.7348403798578</v>
      </c>
      <c r="K4922" s="150">
        <v>196.00390508387991</v>
      </c>
      <c r="L4922" s="150">
        <v>256.76400891846492</v>
      </c>
      <c r="M4922" s="150">
        <v>157.35234154930146</v>
      </c>
      <c r="N4922" s="150">
        <v>676.2740631616673</v>
      </c>
      <c r="O4922" s="150">
        <v>1854.8986161523587</v>
      </c>
      <c r="P4922" s="150">
        <v>845.70981392668739</v>
      </c>
      <c r="Q4922" s="150">
        <v>890.77381602812568</v>
      </c>
      <c r="R4922" s="150">
        <v>810.94582800787111</v>
      </c>
      <c r="S4922" s="150">
        <v>1863.0382765179872</v>
      </c>
      <c r="T4922" s="150">
        <v>1992.1345519536073</v>
      </c>
      <c r="U4922" s="150">
        <v>252.6069819062123</v>
      </c>
      <c r="V4922" s="150">
        <v>1270.5391475793006</v>
      </c>
      <c r="W4922" s="150">
        <v>518.25933739781965</v>
      </c>
      <c r="X4922" s="150">
        <v>2839.9199680762599</v>
      </c>
      <c r="Y4922" s="150">
        <v>15339.436050042776</v>
      </c>
      <c r="Z4922" s="150">
        <v>472.57858538010572</v>
      </c>
      <c r="AA4922" s="150">
        <v>16647.428696831859</v>
      </c>
      <c r="AB4922" s="150">
        <v>190.35952385334471</v>
      </c>
      <c r="AC4922" s="150">
        <v>1196.3874725899163</v>
      </c>
      <c r="AD4922" s="150">
        <v>3145.4315727028261</v>
      </c>
      <c r="AE4922" s="150">
        <v>2253.3255265430803</v>
      </c>
      <c r="AF4922" s="150">
        <v>2107.3780719794513</v>
      </c>
      <c r="AG4922" s="150">
        <v>15369.31806832208</v>
      </c>
      <c r="AH4922" s="150">
        <v>3070.1221645904288</v>
      </c>
      <c r="AI4922" s="150">
        <v>786.89314802167485</v>
      </c>
      <c r="AJ4922" s="150">
        <v>8920.7621533886359</v>
      </c>
      <c r="AK4922" s="150">
        <v>3882.4221464073376</v>
      </c>
      <c r="AL4922" s="150">
        <v>94527.3125</v>
      </c>
      <c r="AM4922" s="150">
        <v>74030.46875</v>
      </c>
      <c r="AN4922" s="150">
        <v>20496.8359375</v>
      </c>
      <c r="AO4922" s="5" t="s">
        <v>3014</v>
      </c>
    </row>
    <row r="4923" spans="1:41" ht="14.25" x14ac:dyDescent="0.45">
      <c r="A4923" s="150">
        <v>2021</v>
      </c>
      <c r="B4923" s="5" t="s">
        <v>7352</v>
      </c>
      <c r="C4923" s="5" t="s">
        <v>278</v>
      </c>
      <c r="D4923" s="5" t="s">
        <v>108</v>
      </c>
      <c r="E4923" s="5" t="s">
        <v>292</v>
      </c>
      <c r="F4923" s="5" t="s">
        <v>292</v>
      </c>
      <c r="G4923" s="5" t="s">
        <v>87</v>
      </c>
      <c r="H4923" s="5" t="s">
        <v>131</v>
      </c>
      <c r="I4923" s="150">
        <v>3000</v>
      </c>
      <c r="J4923" s="150">
        <v>8835.1587398074807</v>
      </c>
      <c r="K4923" s="150">
        <v>271.66416400000003</v>
      </c>
      <c r="L4923" s="150">
        <v>196</v>
      </c>
      <c r="M4923" s="150">
        <v>1550</v>
      </c>
      <c r="N4923" s="150">
        <v>1111.000013671875</v>
      </c>
      <c r="O4923" s="150"/>
      <c r="P4923" s="150">
        <v>999.28095999999994</v>
      </c>
      <c r="Q4923" s="150">
        <v>978.38981207848769</v>
      </c>
      <c r="R4923" s="150">
        <v>1133.8137557069319</v>
      </c>
      <c r="S4923" s="150">
        <v>4178.6095566371077</v>
      </c>
      <c r="T4923" s="150">
        <v>3000</v>
      </c>
      <c r="U4923" s="150">
        <v>476</v>
      </c>
      <c r="V4923" s="150">
        <v>2198</v>
      </c>
      <c r="W4923" s="150">
        <v>940</v>
      </c>
      <c r="X4923" s="150">
        <v>3319.5845564773449</v>
      </c>
      <c r="Y4923" s="150">
        <v>12633.558000000001</v>
      </c>
      <c r="Z4923" s="150">
        <v>1834.714023897729</v>
      </c>
      <c r="AA4923" s="150">
        <v>16363</v>
      </c>
      <c r="AB4923" s="150">
        <v>247</v>
      </c>
      <c r="AC4923" s="150">
        <v>1236.4438999999991</v>
      </c>
      <c r="AD4923" s="150">
        <v>4546.5881046046206</v>
      </c>
      <c r="AE4923" s="150">
        <v>1676.78</v>
      </c>
      <c r="AF4923" s="150">
        <v>3431.3656511810259</v>
      </c>
      <c r="AG4923" s="150">
        <v>18111</v>
      </c>
      <c r="AH4923" s="150">
        <v>3659.7220000000002</v>
      </c>
      <c r="AI4923" s="150">
        <v>1478</v>
      </c>
      <c r="AJ4923" s="150">
        <v>9015.7127829935962</v>
      </c>
      <c r="AK4923" s="150">
        <v>3412</v>
      </c>
      <c r="AL4923" s="150">
        <v>109833.3828125</v>
      </c>
      <c r="AM4923" s="150">
        <v>83230.2265625</v>
      </c>
      <c r="AN4923" s="150">
        <v>26603.169921875</v>
      </c>
      <c r="AO4923" s="5" t="s">
        <v>7731</v>
      </c>
    </row>
    <row r="4924" spans="1:41" ht="14.25" x14ac:dyDescent="0.45">
      <c r="A4924" s="150">
        <v>2021</v>
      </c>
      <c r="B4924" s="5" t="s">
        <v>1478</v>
      </c>
      <c r="C4924" s="5" t="s">
        <v>278</v>
      </c>
      <c r="D4924" s="5" t="s">
        <v>108</v>
      </c>
      <c r="E4924" s="5" t="s">
        <v>292</v>
      </c>
      <c r="F4924" s="5" t="s">
        <v>292</v>
      </c>
      <c r="G4924" s="5" t="s">
        <v>87</v>
      </c>
      <c r="H4924" s="5" t="s">
        <v>131</v>
      </c>
      <c r="I4924" s="150">
        <v>2751.1296895114779</v>
      </c>
      <c r="J4924" s="150">
        <v>4710.7947213949956</v>
      </c>
      <c r="K4924" s="150">
        <v>229.61751431700495</v>
      </c>
      <c r="L4924" s="150">
        <v>215.55523909057163</v>
      </c>
      <c r="M4924" s="150">
        <v>639.06359808732429</v>
      </c>
      <c r="N4924" s="150">
        <v>663.48524225224492</v>
      </c>
      <c r="O4924" s="150">
        <v>1853.9891938444318</v>
      </c>
      <c r="P4924" s="150">
        <v>825.49583828911591</v>
      </c>
      <c r="Q4924" s="150">
        <v>829.13839610260277</v>
      </c>
      <c r="R4924" s="150">
        <v>951.91156947061279</v>
      </c>
      <c r="S4924" s="150">
        <v>1918.0955420797065</v>
      </c>
      <c r="T4924" s="150">
        <v>2986.9132027368955</v>
      </c>
      <c r="U4924" s="150">
        <v>246.96672751412146</v>
      </c>
      <c r="V4924" s="150">
        <v>2350.8113169688527</v>
      </c>
      <c r="W4924" s="150">
        <v>639.99593557309208</v>
      </c>
      <c r="X4924" s="150">
        <v>2499.0507129565358</v>
      </c>
      <c r="Y4924" s="150">
        <v>14929.034692938667</v>
      </c>
      <c r="Z4924" s="150">
        <v>972.94319326040954</v>
      </c>
      <c r="AA4924" s="150">
        <v>16906.886632285376</v>
      </c>
      <c r="AB4924" s="150">
        <v>190.27743365583186</v>
      </c>
      <c r="AC4924" s="150">
        <v>1174.8060633155808</v>
      </c>
      <c r="AD4924" s="150">
        <v>3666.9443665996259</v>
      </c>
      <c r="AE4924" s="150">
        <v>1734.990571847394</v>
      </c>
      <c r="AF4924" s="150">
        <v>2231.038431113243</v>
      </c>
      <c r="AG4924" s="150">
        <v>16048.260651939871</v>
      </c>
      <c r="AH4924" s="150">
        <v>2382.0251122093368</v>
      </c>
      <c r="AI4924" s="150">
        <v>804.25403644063817</v>
      </c>
      <c r="AJ4924" s="150">
        <v>14251.904384034648</v>
      </c>
      <c r="AK4924" s="150">
        <v>3636.053517766959</v>
      </c>
      <c r="AL4924" s="150">
        <v>103241.4375</v>
      </c>
      <c r="AM4924" s="150">
        <v>81795.15625</v>
      </c>
      <c r="AN4924" s="150">
        <v>21446.279296875</v>
      </c>
      <c r="AO4924" s="5" t="s">
        <v>3015</v>
      </c>
    </row>
    <row r="4925" spans="1:41" ht="14.25" x14ac:dyDescent="0.45">
      <c r="A4925" s="150">
        <v>2021</v>
      </c>
      <c r="B4925" s="5" t="s">
        <v>4024</v>
      </c>
      <c r="C4925" s="5" t="s">
        <v>278</v>
      </c>
      <c r="D4925" s="5" t="s">
        <v>108</v>
      </c>
      <c r="E4925" s="5" t="s">
        <v>292</v>
      </c>
      <c r="F4925" s="5" t="s">
        <v>292</v>
      </c>
      <c r="G4925" s="5" t="s">
        <v>87</v>
      </c>
      <c r="H4925" s="5" t="s">
        <v>131</v>
      </c>
      <c r="I4925" s="150">
        <v>3024.3225221973225</v>
      </c>
      <c r="J4925" s="150">
        <v>11115.05294027327</v>
      </c>
      <c r="K4925" s="150">
        <v>292.77248847266674</v>
      </c>
      <c r="L4925" s="150">
        <v>201.14023343393373</v>
      </c>
      <c r="M4925" s="150">
        <v>1070.0734723043695</v>
      </c>
      <c r="N4925" s="150">
        <v>874.20864852276964</v>
      </c>
      <c r="O4925" s="150"/>
      <c r="P4925" s="150">
        <v>1046.310259050168</v>
      </c>
      <c r="Q4925" s="150">
        <v>1075.159103666469</v>
      </c>
      <c r="R4925" s="150">
        <v>904.79739722792772</v>
      </c>
      <c r="S4925" s="150">
        <v>2713.2533616407231</v>
      </c>
      <c r="T4925" s="150">
        <v>2567.7476608587285</v>
      </c>
      <c r="U4925" s="150">
        <v>257.86556556699992</v>
      </c>
      <c r="V4925" s="150">
        <v>2039.2196006653071</v>
      </c>
      <c r="W4925" s="150">
        <v>701.85102730138578</v>
      </c>
      <c r="X4925" s="150">
        <v>1571.6755474172801</v>
      </c>
      <c r="Y4925" s="150">
        <v>13855.138420050223</v>
      </c>
      <c r="Z4925" s="150">
        <v>1514.9711199066498</v>
      </c>
      <c r="AA4925" s="150">
        <v>14674.677881807635</v>
      </c>
      <c r="AB4925" s="150">
        <v>260.41240860542274</v>
      </c>
      <c r="AC4925" s="150">
        <v>1266.027984186396</v>
      </c>
      <c r="AD4925" s="150">
        <v>5061.2508352553587</v>
      </c>
      <c r="AE4925" s="150">
        <v>2286.3653130229595</v>
      </c>
      <c r="AF4925" s="150">
        <v>3186.0355296147322</v>
      </c>
      <c r="AG4925" s="150">
        <v>14770.968419089837</v>
      </c>
      <c r="AH4925" s="150">
        <v>1567.3959679825157</v>
      </c>
      <c r="AI4925" s="150">
        <v>794.93188000751479</v>
      </c>
      <c r="AJ4925" s="150">
        <v>9330.6609312534947</v>
      </c>
      <c r="AK4925" s="150">
        <v>3404.4118597243496</v>
      </c>
      <c r="AL4925" s="150">
        <v>101428.7109375</v>
      </c>
      <c r="AM4925" s="150">
        <v>81422.921875</v>
      </c>
      <c r="AN4925" s="150">
        <v>20005.77734375</v>
      </c>
      <c r="AO4925" s="5" t="s">
        <v>4558</v>
      </c>
    </row>
    <row r="4926" spans="1:41" ht="14.25" x14ac:dyDescent="0.45">
      <c r="A4926" s="150">
        <v>2021</v>
      </c>
      <c r="B4926" s="5" t="s">
        <v>582</v>
      </c>
      <c r="C4926" s="5" t="s">
        <v>278</v>
      </c>
      <c r="D4926" s="5" t="s">
        <v>108</v>
      </c>
      <c r="E4926" s="5" t="s">
        <v>292</v>
      </c>
      <c r="F4926" s="5" t="s">
        <v>292</v>
      </c>
      <c r="G4926" s="5" t="s">
        <v>87</v>
      </c>
      <c r="H4926" s="5" t="s">
        <v>131</v>
      </c>
      <c r="I4926" s="150">
        <v>3139.0856518375385</v>
      </c>
      <c r="J4926" s="150">
        <v>6353.1624160568826</v>
      </c>
      <c r="K4926" s="150">
        <v>219.85731370796421</v>
      </c>
      <c r="L4926" s="150">
        <v>205.88407974189769</v>
      </c>
      <c r="M4926" s="150">
        <v>1119.4123738631963</v>
      </c>
      <c r="N4926" s="150">
        <v>664.40416778115593</v>
      </c>
      <c r="O4926" s="150">
        <v>1883.357625861584</v>
      </c>
      <c r="P4926" s="150">
        <v>838.61985197384149</v>
      </c>
      <c r="Q4926" s="150">
        <v>872.90824036340894</v>
      </c>
      <c r="R4926" s="150">
        <v>886.13243101837395</v>
      </c>
      <c r="S4926" s="150">
        <v>2228.505062123726</v>
      </c>
      <c r="T4926" s="150">
        <v>2633.9114679134032</v>
      </c>
      <c r="U4926" s="150">
        <v>252.41651567503447</v>
      </c>
      <c r="V4926" s="150">
        <v>1909.5858142372174</v>
      </c>
      <c r="W4926" s="150">
        <v>638.72353096900031</v>
      </c>
      <c r="X4926" s="150">
        <v>1605.3087868165026</v>
      </c>
      <c r="Y4926" s="150">
        <v>13421.973855242051</v>
      </c>
      <c r="Z4926" s="150">
        <v>1567.8190609343389</v>
      </c>
      <c r="AA4926" s="150">
        <v>14103.883331826917</v>
      </c>
      <c r="AB4926" s="150">
        <v>266.68353612623207</v>
      </c>
      <c r="AC4926" s="150">
        <v>1172.7626567071338</v>
      </c>
      <c r="AD4926" s="150">
        <v>3780.6393690349632</v>
      </c>
      <c r="AE4926" s="150">
        <v>1966.6538960420078</v>
      </c>
      <c r="AF4926" s="150">
        <v>1421.9767405892737</v>
      </c>
      <c r="AG4926" s="150">
        <v>13718.980065945316</v>
      </c>
      <c r="AH4926" s="150">
        <v>2734.3023175984777</v>
      </c>
      <c r="AI4926" s="150">
        <v>797.85568215543503</v>
      </c>
      <c r="AJ4926" s="150">
        <v>8230.5880714198775</v>
      </c>
      <c r="AK4926" s="150">
        <v>3358.6607423506784</v>
      </c>
      <c r="AL4926" s="150">
        <v>91994.0625</v>
      </c>
      <c r="AM4926" s="150">
        <v>70726.8359375</v>
      </c>
      <c r="AN4926" s="150">
        <v>21267.216796875</v>
      </c>
      <c r="AO4926" s="5" t="s">
        <v>1128</v>
      </c>
    </row>
    <row r="4927" spans="1:41" ht="14.25" x14ac:dyDescent="0.45">
      <c r="A4927" s="150">
        <v>2021</v>
      </c>
      <c r="B4927" s="5" t="s">
        <v>1476</v>
      </c>
      <c r="C4927" s="5" t="s">
        <v>278</v>
      </c>
      <c r="D4927" s="5" t="s">
        <v>108</v>
      </c>
      <c r="E4927" s="5" t="s">
        <v>292</v>
      </c>
      <c r="F4927" s="5" t="s">
        <v>292</v>
      </c>
      <c r="G4927" s="5" t="s">
        <v>87</v>
      </c>
      <c r="H4927" s="5" t="s">
        <v>131</v>
      </c>
      <c r="I4927" s="150">
        <v>2954.0085070527916</v>
      </c>
      <c r="J4927" s="150">
        <v>4473.7010889128887</v>
      </c>
      <c r="K4927" s="150">
        <v>207.73080933621927</v>
      </c>
      <c r="L4927" s="150">
        <v>222.32810945173739</v>
      </c>
      <c r="M4927" s="150">
        <v>125.75479593714699</v>
      </c>
      <c r="N4927" s="150">
        <v>587.26061233969017</v>
      </c>
      <c r="O4927" s="150">
        <v>1673.0751670863067</v>
      </c>
      <c r="P4927" s="150">
        <v>903.90973792246768</v>
      </c>
      <c r="Q4927" s="150">
        <v>791.45999791719373</v>
      </c>
      <c r="R4927" s="150">
        <v>622.87374087540525</v>
      </c>
      <c r="S4927" s="150">
        <v>1655.1092592518228</v>
      </c>
      <c r="T4927" s="150">
        <v>1931.3350922070117</v>
      </c>
      <c r="U4927" s="150">
        <v>274.61380608650882</v>
      </c>
      <c r="V4927" s="150">
        <v>876.96087617074193</v>
      </c>
      <c r="W4927" s="150">
        <v>495.74676930778816</v>
      </c>
      <c r="X4927" s="150">
        <v>1499.0304349397445</v>
      </c>
      <c r="Y4927" s="150">
        <v>15476.506730168165</v>
      </c>
      <c r="Z4927" s="150">
        <v>423.32170335002525</v>
      </c>
      <c r="AA4927" s="150">
        <v>16416.646173536617</v>
      </c>
      <c r="AB4927" s="150">
        <v>190.88777074139068</v>
      </c>
      <c r="AC4927" s="150">
        <v>1182.1836843707879</v>
      </c>
      <c r="AD4927" s="150">
        <v>3072.5284462128775</v>
      </c>
      <c r="AE4927" s="150">
        <v>1678.1854887232403</v>
      </c>
      <c r="AF4927" s="150">
        <v>2353.1324268317476</v>
      </c>
      <c r="AG4927" s="150">
        <v>13668.388551324151</v>
      </c>
      <c r="AH4927" s="150">
        <v>2341.7033760083741</v>
      </c>
      <c r="AI4927" s="150">
        <v>925.24425347591716</v>
      </c>
      <c r="AJ4927" s="150">
        <v>8894.87321463648</v>
      </c>
      <c r="AK4927" s="150">
        <v>4197.2852178312851</v>
      </c>
      <c r="AL4927" s="150">
        <v>90115.78125</v>
      </c>
      <c r="AM4927" s="150">
        <v>71800.3515625</v>
      </c>
      <c r="AN4927" s="150">
        <v>18315.431640625</v>
      </c>
      <c r="AO4927" s="5" t="s">
        <v>3013</v>
      </c>
    </row>
    <row r="4928" spans="1:41" ht="14.25" x14ac:dyDescent="0.45">
      <c r="A4928" s="150">
        <v>2021</v>
      </c>
      <c r="B4928" s="5" t="s">
        <v>4024</v>
      </c>
      <c r="C4928" s="5" t="s">
        <v>278</v>
      </c>
      <c r="D4928" s="5" t="s">
        <v>108</v>
      </c>
      <c r="E4928" s="5" t="s">
        <v>292</v>
      </c>
      <c r="F4928" s="5" t="s">
        <v>292</v>
      </c>
      <c r="G4928" s="5" t="s">
        <v>88</v>
      </c>
      <c r="H4928" s="5" t="s">
        <v>131</v>
      </c>
      <c r="I4928" s="150">
        <v>3059.7623062171779</v>
      </c>
      <c r="J4928" s="150">
        <v>11256.315957111459</v>
      </c>
      <c r="K4928" s="150">
        <v>290.1101044395453</v>
      </c>
      <c r="L4928" s="150">
        <v>204.7508</v>
      </c>
      <c r="M4928" s="150">
        <v>1061.353628710036</v>
      </c>
      <c r="N4928" s="150">
        <v>868.81168647485094</v>
      </c>
      <c r="O4928" s="150"/>
      <c r="P4928" s="150">
        <v>1028.6846084343581</v>
      </c>
      <c r="Q4928" s="150">
        <v>1067.4750218094509</v>
      </c>
      <c r="R4928" s="150">
        <v>884.31780408308487</v>
      </c>
      <c r="S4928" s="150">
        <v>2689</v>
      </c>
      <c r="T4928" s="150">
        <v>2597.837184</v>
      </c>
      <c r="U4928" s="150">
        <v>248.32267200000001</v>
      </c>
      <c r="V4928" s="150">
        <v>2050</v>
      </c>
      <c r="W4928" s="150">
        <v>698.20196321599974</v>
      </c>
      <c r="X4928" s="150">
        <v>1777.5234</v>
      </c>
      <c r="Y4928" s="150">
        <v>13692.82550503223</v>
      </c>
      <c r="Z4928" s="150">
        <v>1504</v>
      </c>
      <c r="AA4928" s="150">
        <v>14799</v>
      </c>
      <c r="AB4928" s="150">
        <v>243.4</v>
      </c>
      <c r="AC4928" s="150">
        <v>1255.74865</v>
      </c>
      <c r="AD4928" s="150">
        <v>5025.078453340554</v>
      </c>
      <c r="AE4928" s="150">
        <v>2267.801496</v>
      </c>
      <c r="AF4928" s="150">
        <v>3223.3703079726629</v>
      </c>
      <c r="AG4928" s="150">
        <v>14955</v>
      </c>
      <c r="AH4928" s="150">
        <v>1555</v>
      </c>
      <c r="AI4928" s="150">
        <v>788.47754399999997</v>
      </c>
      <c r="AJ4928" s="150">
        <v>9440</v>
      </c>
      <c r="AK4928" s="150">
        <v>3376.7702232480001</v>
      </c>
      <c r="AL4928" s="150">
        <v>101908.9453125</v>
      </c>
      <c r="AM4928" s="150">
        <v>81806.1875</v>
      </c>
      <c r="AN4928" s="150">
        <v>20102.751953125</v>
      </c>
      <c r="AO4928" s="5" t="s">
        <v>4559</v>
      </c>
    </row>
    <row r="4929" spans="1:41" ht="14.25" x14ac:dyDescent="0.45">
      <c r="A4929" s="150">
        <v>2021</v>
      </c>
      <c r="B4929" s="5" t="s">
        <v>4980</v>
      </c>
      <c r="C4929" s="5" t="s">
        <v>278</v>
      </c>
      <c r="D4929" s="5" t="s">
        <v>108</v>
      </c>
      <c r="E4929" s="5" t="s">
        <v>292</v>
      </c>
      <c r="F4929" s="5" t="s">
        <v>292</v>
      </c>
      <c r="G4929" s="5" t="s">
        <v>88</v>
      </c>
      <c r="H4929" s="5" t="s">
        <v>131</v>
      </c>
      <c r="I4929" s="150">
        <v>3165.0439617069478</v>
      </c>
      <c r="J4929" s="150">
        <v>7578.6132960044388</v>
      </c>
      <c r="K4929" s="150">
        <v>344</v>
      </c>
      <c r="L4929" s="150">
        <v>199.83974240160001</v>
      </c>
      <c r="M4929" s="150">
        <v>1404.54</v>
      </c>
      <c r="N4929" s="150">
        <v>1226.290210527</v>
      </c>
      <c r="O4929" s="150"/>
      <c r="P4929" s="150">
        <v>1039.6711925653599</v>
      </c>
      <c r="Q4929" s="150">
        <v>1051.3677728446239</v>
      </c>
      <c r="R4929" s="150">
        <v>831.42705714368549</v>
      </c>
      <c r="S4929" s="150">
        <v>2620.3727199999998</v>
      </c>
      <c r="T4929" s="150">
        <v>2756.587929179027</v>
      </c>
      <c r="U4929" s="150">
        <v>248.32267200000001</v>
      </c>
      <c r="V4929" s="150">
        <v>1925</v>
      </c>
      <c r="W4929" s="150">
        <v>799.02719999999999</v>
      </c>
      <c r="X4929" s="150">
        <v>2931.8535000000002</v>
      </c>
      <c r="Y4929" s="150">
        <v>13378.457182231759</v>
      </c>
      <c r="Z4929" s="150">
        <v>1827.353568009009</v>
      </c>
      <c r="AA4929" s="150">
        <v>17363</v>
      </c>
      <c r="AB4929" s="150">
        <v>329</v>
      </c>
      <c r="AC4929" s="150">
        <v>1250.0198013125</v>
      </c>
      <c r="AD4929" s="150">
        <v>4256.3497303824442</v>
      </c>
      <c r="AE4929" s="150">
        <v>2017.3356000000001</v>
      </c>
      <c r="AF4929" s="150">
        <v>3685.12988807376</v>
      </c>
      <c r="AG4929" s="150">
        <v>17090</v>
      </c>
      <c r="AH4929" s="150">
        <v>3823.7110349724348</v>
      </c>
      <c r="AI4929" s="150">
        <v>1125.7128</v>
      </c>
      <c r="AJ4929" s="150">
        <v>8443.2414560399993</v>
      </c>
      <c r="AK4929" s="150">
        <v>3359</v>
      </c>
      <c r="AL4929" s="150">
        <v>106070.2734375</v>
      </c>
      <c r="AM4929" s="150">
        <v>82320.109375</v>
      </c>
      <c r="AN4929" s="150">
        <v>23750.154296875</v>
      </c>
      <c r="AO4929" s="5" t="s">
        <v>5860</v>
      </c>
    </row>
    <row r="4930" spans="1:41" ht="14.25" x14ac:dyDescent="0.45">
      <c r="A4930" s="150">
        <v>2021</v>
      </c>
      <c r="B4930" s="5" t="s">
        <v>1476</v>
      </c>
      <c r="C4930" s="5" t="s">
        <v>278</v>
      </c>
      <c r="D4930" s="5" t="s">
        <v>108</v>
      </c>
      <c r="E4930" s="5" t="s">
        <v>292</v>
      </c>
      <c r="F4930" s="5" t="s">
        <v>292</v>
      </c>
      <c r="G4930" s="5" t="s">
        <v>88</v>
      </c>
      <c r="H4930" s="5" t="s">
        <v>131</v>
      </c>
      <c r="I4930" s="150">
        <v>3059.0326028582972</v>
      </c>
      <c r="J4930" s="150">
        <v>3898.4043476785268</v>
      </c>
      <c r="K4930" s="150">
        <v>229</v>
      </c>
      <c r="L4930" s="150">
        <v>231.98855743844859</v>
      </c>
      <c r="M4930" s="150">
        <v>131.5931365895425</v>
      </c>
      <c r="N4930" s="150">
        <v>620.80100000000004</v>
      </c>
      <c r="O4930" s="150">
        <v>1815.4203172897769</v>
      </c>
      <c r="P4930" s="150">
        <v>966</v>
      </c>
      <c r="Q4930" s="150">
        <v>841.97073006545691</v>
      </c>
      <c r="R4930" s="150">
        <v>652.15928957785979</v>
      </c>
      <c r="S4930" s="150">
        <v>1752.122800906945</v>
      </c>
      <c r="T4930" s="150">
        <v>2095.6529837170579</v>
      </c>
      <c r="U4930" s="150">
        <v>210.8</v>
      </c>
      <c r="V4930" s="150">
        <v>928</v>
      </c>
      <c r="W4930" s="150">
        <v>507.6370341052949</v>
      </c>
      <c r="X4930" s="150">
        <v>1691.076564959196</v>
      </c>
      <c r="Y4930" s="150">
        <v>18952</v>
      </c>
      <c r="Z4930" s="150">
        <v>422.0138</v>
      </c>
      <c r="AA4930" s="150">
        <v>17411.619658192139</v>
      </c>
      <c r="AB4930" s="150">
        <v>170</v>
      </c>
      <c r="AC4930" s="150">
        <v>1277.766442946612</v>
      </c>
      <c r="AD4930" s="150">
        <v>3242.5380268499998</v>
      </c>
      <c r="AE4930" s="150">
        <v>1784.3435149047209</v>
      </c>
      <c r="AF4930" s="150">
        <v>2455.3791174158109</v>
      </c>
      <c r="AG4930" s="150">
        <v>14527.72742052761</v>
      </c>
      <c r="AH4930" s="150">
        <v>2460.8475199999998</v>
      </c>
      <c r="AI4930" s="150">
        <v>946.51699014300686</v>
      </c>
      <c r="AJ4930" s="150">
        <v>9464.9235583353438</v>
      </c>
      <c r="AK4930" s="150">
        <v>4186</v>
      </c>
      <c r="AL4930" s="150">
        <v>96933.3359375</v>
      </c>
      <c r="AM4930" s="150">
        <v>77704.9296875</v>
      </c>
      <c r="AN4930" s="150">
        <v>19228.40625</v>
      </c>
      <c r="AO4930" s="5" t="s">
        <v>3016</v>
      </c>
    </row>
    <row r="4931" spans="1:41" ht="14.25" x14ac:dyDescent="0.45">
      <c r="A4931" s="150">
        <v>2021</v>
      </c>
      <c r="B4931" s="5" t="s">
        <v>1477</v>
      </c>
      <c r="C4931" s="5" t="s">
        <v>278</v>
      </c>
      <c r="D4931" s="5" t="s">
        <v>108</v>
      </c>
      <c r="E4931" s="5" t="s">
        <v>292</v>
      </c>
      <c r="F4931" s="5" t="s">
        <v>292</v>
      </c>
      <c r="G4931" s="5" t="s">
        <v>88</v>
      </c>
      <c r="H4931" s="5" t="s">
        <v>131</v>
      </c>
      <c r="I4931" s="150">
        <v>2858.010101706042</v>
      </c>
      <c r="J4931" s="150">
        <v>4166.6997499999998</v>
      </c>
      <c r="K4931" s="150">
        <v>206.99354818701499</v>
      </c>
      <c r="L4931" s="150">
        <v>265.96480000000003</v>
      </c>
      <c r="M4931" s="150">
        <v>163.50268443847531</v>
      </c>
      <c r="N4931" s="150">
        <v>709.48424837953416</v>
      </c>
      <c r="O4931" s="150">
        <v>1992</v>
      </c>
      <c r="P4931" s="150">
        <v>966</v>
      </c>
      <c r="Q4931" s="150">
        <v>1001.868677391663</v>
      </c>
      <c r="R4931" s="150">
        <v>876.80077748225926</v>
      </c>
      <c r="S4931" s="150">
        <v>2095.3912883831158</v>
      </c>
      <c r="T4931" s="150">
        <v>2290.1026729798309</v>
      </c>
      <c r="U4931" s="150">
        <v>262.18050125311822</v>
      </c>
      <c r="V4931" s="150">
        <v>1319</v>
      </c>
      <c r="W4931" s="150">
        <v>527.3537068808497</v>
      </c>
      <c r="X4931" s="150">
        <v>3155.880219726148</v>
      </c>
      <c r="Y4931" s="150">
        <v>17114.328000000009</v>
      </c>
      <c r="Z4931" s="150">
        <v>531.61500000000001</v>
      </c>
      <c r="AA4931" s="150">
        <v>17543.326241014282</v>
      </c>
      <c r="AB4931" s="150">
        <v>172</v>
      </c>
      <c r="AC4931" s="150">
        <v>1306.130937511042</v>
      </c>
      <c r="AD4931" s="150">
        <v>3714.607208373277</v>
      </c>
      <c r="AE4931" s="150">
        <v>2292.8666856215041</v>
      </c>
      <c r="AF4931" s="150">
        <v>2182.9566047440039</v>
      </c>
      <c r="AG4931" s="150">
        <v>16713</v>
      </c>
      <c r="AH4931" s="150">
        <v>3556.2686607857349</v>
      </c>
      <c r="AI4931" s="150">
        <v>800.70148009670413</v>
      </c>
      <c r="AJ4931" s="150">
        <v>10276.185102438831</v>
      </c>
      <c r="AK4931" s="150">
        <v>4533.3244367564157</v>
      </c>
      <c r="AL4931" s="150">
        <v>103594.546875</v>
      </c>
      <c r="AM4931" s="150">
        <v>80386.421875</v>
      </c>
      <c r="AN4931" s="150">
        <v>23208.125</v>
      </c>
      <c r="AO4931" s="5" t="s">
        <v>3018</v>
      </c>
    </row>
    <row r="4932" spans="1:41" ht="14.25" x14ac:dyDescent="0.45">
      <c r="A4932" s="150">
        <v>2021</v>
      </c>
      <c r="B4932" s="5" t="s">
        <v>582</v>
      </c>
      <c r="C4932" s="5" t="s">
        <v>278</v>
      </c>
      <c r="D4932" s="5" t="s">
        <v>108</v>
      </c>
      <c r="E4932" s="5" t="s">
        <v>292</v>
      </c>
      <c r="F4932" s="5" t="s">
        <v>292</v>
      </c>
      <c r="G4932" s="5" t="s">
        <v>88</v>
      </c>
      <c r="H4932" s="5" t="s">
        <v>131</v>
      </c>
      <c r="I4932" s="150">
        <v>3081.3671308943631</v>
      </c>
      <c r="J4932" s="150">
        <v>6396.7931088930527</v>
      </c>
      <c r="K4932" s="150">
        <v>214.29731728993499</v>
      </c>
      <c r="L4932" s="150">
        <v>206.11023731424001</v>
      </c>
      <c r="M4932" s="150">
        <v>1104.0999999999999</v>
      </c>
      <c r="N4932" s="150">
        <v>671.69129999999996</v>
      </c>
      <c r="O4932" s="150">
        <v>1858.156348677689</v>
      </c>
      <c r="P4932" s="150">
        <v>909.64999999999986</v>
      </c>
      <c r="Q4932" s="150">
        <v>861.40446480153548</v>
      </c>
      <c r="R4932" s="150">
        <v>855.29566718100227</v>
      </c>
      <c r="S4932" s="150">
        <v>2167.949834949311</v>
      </c>
      <c r="T4932" s="150">
        <v>2553.9544217429998</v>
      </c>
      <c r="U4932" s="150">
        <v>239.33892230000001</v>
      </c>
      <c r="V4932" s="150">
        <v>43</v>
      </c>
      <c r="W4932" s="150">
        <v>632.44964479594171</v>
      </c>
      <c r="X4932" s="150">
        <v>1614.98878272</v>
      </c>
      <c r="Y4932" s="150">
        <v>13311.390549999989</v>
      </c>
      <c r="Z4932" s="150">
        <v>1550.895631321765</v>
      </c>
      <c r="AA4932" s="150">
        <v>14162.89967717778</v>
      </c>
      <c r="AB4932" s="150">
        <v>243</v>
      </c>
      <c r="AC4932" s="150">
        <v>1159.3044500000001</v>
      </c>
      <c r="AD4932" s="150">
        <v>3739.830205626618</v>
      </c>
      <c r="AE4932" s="150">
        <v>1910.4927623999999</v>
      </c>
      <c r="AF4932" s="150">
        <v>1423.538739982243</v>
      </c>
      <c r="AG4932" s="150">
        <v>13883.03782984988</v>
      </c>
      <c r="AH4932" s="150">
        <v>2757.5388790373481</v>
      </c>
      <c r="AI4932" s="150">
        <v>786.92818032000014</v>
      </c>
      <c r="AJ4932" s="150">
        <v>8280.2184350415191</v>
      </c>
      <c r="AK4932" s="150">
        <v>3312.6602284137612</v>
      </c>
      <c r="AL4932" s="150">
        <v>89932.2890625</v>
      </c>
      <c r="AM4932" s="150">
        <v>68946.4296875</v>
      </c>
      <c r="AN4932" s="150">
        <v>20985.853515625</v>
      </c>
      <c r="AO4932" s="5" t="s">
        <v>1129</v>
      </c>
    </row>
    <row r="4933" spans="1:41" ht="14.25" x14ac:dyDescent="0.45">
      <c r="A4933" s="150">
        <v>2021</v>
      </c>
      <c r="B4933" s="5" t="s">
        <v>6344</v>
      </c>
      <c r="C4933" s="5" t="s">
        <v>278</v>
      </c>
      <c r="D4933" s="5" t="s">
        <v>108</v>
      </c>
      <c r="E4933" s="5" t="s">
        <v>292</v>
      </c>
      <c r="F4933" s="5" t="s">
        <v>292</v>
      </c>
      <c r="G4933" s="5" t="s">
        <v>88</v>
      </c>
      <c r="H4933" s="5" t="s">
        <v>131</v>
      </c>
      <c r="I4933" s="150">
        <v>2809.08</v>
      </c>
      <c r="J4933" s="150">
        <v>8991.6729181621959</v>
      </c>
      <c r="K4933" s="150">
        <v>297.35688320000003</v>
      </c>
      <c r="L4933" s="150">
        <v>195.92131608</v>
      </c>
      <c r="M4933" s="150">
        <v>1377</v>
      </c>
      <c r="N4933" s="150">
        <v>1228.89294</v>
      </c>
      <c r="O4933" s="150"/>
      <c r="P4933" s="150">
        <v>963.0242512399999</v>
      </c>
      <c r="Q4933" s="150">
        <v>1021.9200475114191</v>
      </c>
      <c r="R4933" s="150">
        <v>1344.387189539111</v>
      </c>
      <c r="S4933" s="150">
        <v>1568.0678575932341</v>
      </c>
      <c r="T4933" s="150">
        <v>2796.511596618217</v>
      </c>
      <c r="U4933" s="150">
        <v>361.0188</v>
      </c>
      <c r="V4933" s="150">
        <v>2218</v>
      </c>
      <c r="W4933" s="150">
        <v>946.56000000000006</v>
      </c>
      <c r="X4933" s="150">
        <v>2921</v>
      </c>
      <c r="Y4933" s="150">
        <v>13592.025498187009</v>
      </c>
      <c r="Z4933" s="150">
        <v>1974.3269346854099</v>
      </c>
      <c r="AA4933" s="150">
        <v>17694</v>
      </c>
      <c r="AB4933" s="150">
        <v>329</v>
      </c>
      <c r="AC4933" s="150">
        <v>1244.8278</v>
      </c>
      <c r="AD4933" s="150">
        <v>5087.8624122780711</v>
      </c>
      <c r="AE4933" s="150">
        <v>1822.74</v>
      </c>
      <c r="AF4933" s="150">
        <v>3248.482536</v>
      </c>
      <c r="AG4933" s="150">
        <v>18010</v>
      </c>
      <c r="AH4933" s="150">
        <v>3960.2251749426978</v>
      </c>
      <c r="AI4933" s="150">
        <v>1227.06</v>
      </c>
      <c r="AJ4933" s="150">
        <v>10365.765299999999</v>
      </c>
      <c r="AK4933" s="150">
        <v>3360</v>
      </c>
      <c r="AL4933" s="150">
        <v>110956.7421875</v>
      </c>
      <c r="AM4933" s="150">
        <v>87086.0859375</v>
      </c>
      <c r="AN4933" s="150">
        <v>23870.64453125</v>
      </c>
      <c r="AO4933" s="5" t="s">
        <v>6811</v>
      </c>
    </row>
    <row r="4934" spans="1:41" ht="14.25" x14ac:dyDescent="0.45">
      <c r="A4934" s="150">
        <v>2021</v>
      </c>
      <c r="B4934" s="5" t="s">
        <v>7352</v>
      </c>
      <c r="C4934" s="5" t="s">
        <v>278</v>
      </c>
      <c r="D4934" s="5" t="s">
        <v>108</v>
      </c>
      <c r="E4934" s="5" t="s">
        <v>292</v>
      </c>
      <c r="F4934" s="5" t="s">
        <v>292</v>
      </c>
      <c r="G4934" s="5" t="s">
        <v>88</v>
      </c>
      <c r="H4934" s="5" t="s">
        <v>131</v>
      </c>
      <c r="I4934" s="150">
        <v>3060</v>
      </c>
      <c r="J4934" s="150">
        <v>9073.2190824511799</v>
      </c>
      <c r="K4934" s="150">
        <v>271.66416400000003</v>
      </c>
      <c r="L4934" s="150">
        <v>200.13560000000001</v>
      </c>
      <c r="M4934" s="150">
        <v>1550</v>
      </c>
      <c r="N4934" s="150">
        <v>1111.000013671875</v>
      </c>
      <c r="O4934" s="150"/>
      <c r="P4934" s="150">
        <v>999.28095999999994</v>
      </c>
      <c r="Q4934" s="150">
        <v>978.38981207848769</v>
      </c>
      <c r="R4934" s="150">
        <v>1133.8137557069319</v>
      </c>
      <c r="S4934" s="150">
        <v>4178.6095566371077</v>
      </c>
      <c r="T4934" s="150">
        <v>3058.4571623594288</v>
      </c>
      <c r="U4934" s="150">
        <v>476</v>
      </c>
      <c r="V4934" s="150">
        <v>2198</v>
      </c>
      <c r="W4934" s="150">
        <v>940</v>
      </c>
      <c r="X4934" s="150">
        <v>3319.5845564773449</v>
      </c>
      <c r="Y4934" s="150">
        <v>12633.558000000001</v>
      </c>
      <c r="Z4934" s="150">
        <v>1834.714023897729</v>
      </c>
      <c r="AA4934" s="150">
        <v>16788</v>
      </c>
      <c r="AB4934" s="150">
        <v>247</v>
      </c>
      <c r="AC4934" s="150">
        <v>1236.4438999999991</v>
      </c>
      <c r="AD4934" s="150">
        <v>4546.5881046046206</v>
      </c>
      <c r="AE4934" s="150">
        <v>1676.78</v>
      </c>
      <c r="AF4934" s="150">
        <v>3351.424483096695</v>
      </c>
      <c r="AG4934" s="150">
        <v>18458</v>
      </c>
      <c r="AH4934" s="150">
        <v>3659.7220000000002</v>
      </c>
      <c r="AI4934" s="150">
        <v>1478</v>
      </c>
      <c r="AJ4934" s="150">
        <v>9196.0270386534685</v>
      </c>
      <c r="AK4934" s="150">
        <v>3412</v>
      </c>
      <c r="AL4934" s="150">
        <v>111066.40625</v>
      </c>
      <c r="AM4934" s="150">
        <v>84404.7890625</v>
      </c>
      <c r="AN4934" s="150">
        <v>26661.626953125</v>
      </c>
      <c r="AO4934" s="5" t="s">
        <v>7732</v>
      </c>
    </row>
    <row r="4935" spans="1:41" ht="14.25" x14ac:dyDescent="0.45">
      <c r="A4935" s="150">
        <v>2021</v>
      </c>
      <c r="B4935" s="5" t="s">
        <v>1478</v>
      </c>
      <c r="C4935" s="5" t="s">
        <v>278</v>
      </c>
      <c r="D4935" s="5" t="s">
        <v>108</v>
      </c>
      <c r="E4935" s="5" t="s">
        <v>292</v>
      </c>
      <c r="F4935" s="5" t="s">
        <v>292</v>
      </c>
      <c r="G4935" s="5" t="s">
        <v>88</v>
      </c>
      <c r="H4935" s="5" t="s">
        <v>131</v>
      </c>
      <c r="I4935" s="150">
        <v>2800.6140027196038</v>
      </c>
      <c r="J4935" s="150">
        <v>4795.5227375000004</v>
      </c>
      <c r="K4935" s="150">
        <v>234.19423420429109</v>
      </c>
      <c r="L4935" s="150">
        <v>216.92617252521299</v>
      </c>
      <c r="M4935" s="150">
        <v>649.88687231071003</v>
      </c>
      <c r="N4935" s="150">
        <v>662.17577396160971</v>
      </c>
      <c r="O4935" s="150">
        <v>1870.1572661221669</v>
      </c>
      <c r="P4935" s="150">
        <v>746.2013831999999</v>
      </c>
      <c r="Q4935" s="150">
        <v>836.19646887122678</v>
      </c>
      <c r="R4935" s="150">
        <v>995.97053713647426</v>
      </c>
      <c r="S4935" s="150">
        <v>1914.286050747399</v>
      </c>
      <c r="T4935" s="150">
        <v>2952.2968126451269</v>
      </c>
      <c r="U4935" s="150">
        <v>251.4088950145802</v>
      </c>
      <c r="V4935" s="150">
        <v>2399</v>
      </c>
      <c r="W4935" s="150">
        <v>640.61267888142243</v>
      </c>
      <c r="X4935" s="150">
        <v>2494.118534428801</v>
      </c>
      <c r="Y4935" s="150">
        <v>15404.5425</v>
      </c>
      <c r="Z4935" s="150">
        <v>981.51903106502743</v>
      </c>
      <c r="AA4935" s="150">
        <v>17259.687944908659</v>
      </c>
      <c r="AB4935" s="150">
        <v>172</v>
      </c>
      <c r="AC4935" s="150">
        <v>1169.48233</v>
      </c>
      <c r="AD4935" s="150">
        <v>3701.8612340372129</v>
      </c>
      <c r="AE4935" s="150">
        <v>1769.2077703281</v>
      </c>
      <c r="AF4935" s="150">
        <v>2271.1679113502059</v>
      </c>
      <c r="AG4935" s="150">
        <v>17069.495305660519</v>
      </c>
      <c r="AH4935" s="150">
        <v>2432.0110933706242</v>
      </c>
      <c r="AI4935" s="150">
        <v>802.66674392640004</v>
      </c>
      <c r="AJ4935" s="150">
        <v>14539.655198994251</v>
      </c>
      <c r="AK4935" s="150">
        <v>3755.1184988543569</v>
      </c>
      <c r="AL4935" s="150">
        <v>105787.96875</v>
      </c>
      <c r="AM4935" s="150">
        <v>84168.7734375</v>
      </c>
      <c r="AN4935" s="150">
        <v>21619.208984375</v>
      </c>
      <c r="AO4935" s="5" t="s">
        <v>3017</v>
      </c>
    </row>
    <row r="4936" spans="1:41" ht="14.25" x14ac:dyDescent="0.45">
      <c r="A4936" s="150">
        <v>2021</v>
      </c>
      <c r="B4936" s="5" t="s">
        <v>4980</v>
      </c>
      <c r="C4936" s="5" t="s">
        <v>278</v>
      </c>
      <c r="D4936" s="5" t="s">
        <v>108</v>
      </c>
      <c r="E4936" s="5" t="s">
        <v>113</v>
      </c>
      <c r="F4936" s="5" t="s">
        <v>113</v>
      </c>
      <c r="G4936" s="5" t="s">
        <v>87</v>
      </c>
      <c r="H4936" s="5" t="s">
        <v>131</v>
      </c>
      <c r="I4936" s="150">
        <v>1409.330680762502</v>
      </c>
      <c r="J4936" s="150">
        <v>3946.0680834793698</v>
      </c>
      <c r="K4936" s="150">
        <v>245.75857119474756</v>
      </c>
      <c r="L4936" s="150">
        <v>317.61171277287286</v>
      </c>
      <c r="M4936" s="150">
        <v>1978.5647680933066</v>
      </c>
      <c r="N4936" s="150">
        <v>1146.2752502955896</v>
      </c>
      <c r="O4936" s="150">
        <v>1412.5031052650465</v>
      </c>
      <c r="P4936" s="150">
        <v>1935.328962510956</v>
      </c>
      <c r="Q4936" s="150">
        <v>512.32042665149174</v>
      </c>
      <c r="R4936" s="150">
        <v>878.728064301053</v>
      </c>
      <c r="S4936" s="150">
        <v>1663.0357550763213</v>
      </c>
      <c r="T4936" s="150">
        <v>937.21489014946098</v>
      </c>
      <c r="U4936" s="150">
        <v>130.16873474298069</v>
      </c>
      <c r="V4936" s="150">
        <v>1386.0366875432585</v>
      </c>
      <c r="W4936" s="150">
        <v>404.0437526422121</v>
      </c>
      <c r="X4936" s="150">
        <v>1850.2183956367276</v>
      </c>
      <c r="Y4936" s="150">
        <v>9033.7101911628597</v>
      </c>
      <c r="Z4936" s="150">
        <v>1867.0119791777038</v>
      </c>
      <c r="AA4936" s="150">
        <v>7773.6768388508071</v>
      </c>
      <c r="AB4936" s="150">
        <v>515.46818958220354</v>
      </c>
      <c r="AC4936" s="150">
        <v>1213.0684728167857</v>
      </c>
      <c r="AD4936" s="150">
        <v>3308.6102268386112</v>
      </c>
      <c r="AE4936" s="150">
        <v>1303.7700471856947</v>
      </c>
      <c r="AF4936" s="150">
        <v>3228.8927395429228</v>
      </c>
      <c r="AG4936" s="150">
        <v>13408.421028404955</v>
      </c>
      <c r="AH4936" s="150">
        <v>2656.7438761042358</v>
      </c>
      <c r="AI4936" s="150">
        <v>718.53141578125337</v>
      </c>
      <c r="AJ4936" s="150">
        <v>4058.1404743471662</v>
      </c>
      <c r="AK4936" s="150">
        <v>527.96438811752967</v>
      </c>
      <c r="AL4936" s="150">
        <v>69767.21875</v>
      </c>
      <c r="AM4936" s="150">
        <v>53548.56640625</v>
      </c>
      <c r="AN4936" s="150">
        <v>16218.658203125</v>
      </c>
      <c r="AO4936" s="5" t="s">
        <v>5861</v>
      </c>
    </row>
    <row r="4937" spans="1:41" ht="14.25" x14ac:dyDescent="0.45">
      <c r="A4937" s="150">
        <v>2021</v>
      </c>
      <c r="B4937" s="5" t="s">
        <v>6344</v>
      </c>
      <c r="C4937" s="5" t="s">
        <v>278</v>
      </c>
      <c r="D4937" s="5" t="s">
        <v>108</v>
      </c>
      <c r="E4937" s="5" t="s">
        <v>113</v>
      </c>
      <c r="F4937" s="5" t="s">
        <v>113</v>
      </c>
      <c r="G4937" s="5" t="s">
        <v>87</v>
      </c>
      <c r="H4937" s="5" t="s">
        <v>131</v>
      </c>
      <c r="I4937" s="150">
        <v>1776.305112711392</v>
      </c>
      <c r="J4937" s="150">
        <v>4134.2232708991432</v>
      </c>
      <c r="K4937" s="150">
        <v>243.53095653766985</v>
      </c>
      <c r="L4937" s="150">
        <v>309.58460535827118</v>
      </c>
      <c r="M4937" s="150">
        <v>1928.5598366580828</v>
      </c>
      <c r="N4937" s="150">
        <v>1129.7300516844455</v>
      </c>
      <c r="O4937" s="150">
        <v>1384.9246921614349</v>
      </c>
      <c r="P4937" s="150">
        <v>1886.4167441011318</v>
      </c>
      <c r="Q4937" s="150">
        <v>495.64438123305609</v>
      </c>
      <c r="R4937" s="150">
        <v>871.23613533333935</v>
      </c>
      <c r="S4937" s="150">
        <v>1560.4296652780176</v>
      </c>
      <c r="T4937" s="150">
        <v>1015.0314929779383</v>
      </c>
      <c r="U4937" s="150">
        <v>129.25918547327555</v>
      </c>
      <c r="V4937" s="150">
        <v>1127.6999886984895</v>
      </c>
      <c r="W4937" s="150">
        <v>501.42555753110156</v>
      </c>
      <c r="X4937" s="150">
        <v>2036.1531749137444</v>
      </c>
      <c r="Y4937" s="150">
        <v>9125.1331218716659</v>
      </c>
      <c r="Z4937" s="150">
        <v>1845.2217894203991</v>
      </c>
      <c r="AA4937" s="150">
        <v>7692.9236852797949</v>
      </c>
      <c r="AB4937" s="150">
        <v>502.44058902407949</v>
      </c>
      <c r="AC4937" s="150">
        <v>1182.4101861700005</v>
      </c>
      <c r="AD4937" s="150">
        <v>4542.1247628785968</v>
      </c>
      <c r="AE4937" s="150">
        <v>1191.6469727560996</v>
      </c>
      <c r="AF4937" s="150">
        <v>3257.154858446766</v>
      </c>
      <c r="AG4937" s="150">
        <v>13826.758997345476</v>
      </c>
      <c r="AH4937" s="150">
        <v>2588.3303070937427</v>
      </c>
      <c r="AI4937" s="150">
        <v>808.98009990341689</v>
      </c>
      <c r="AJ4937" s="150">
        <v>3893.6608070633715</v>
      </c>
      <c r="AK4937" s="150">
        <v>514.62096693981471</v>
      </c>
      <c r="AL4937" s="150">
        <v>71501.5625</v>
      </c>
      <c r="AM4937" s="150">
        <v>53875.01171875</v>
      </c>
      <c r="AN4937" s="150">
        <v>17626.552734375</v>
      </c>
      <c r="AO4937" s="5" t="s">
        <v>6812</v>
      </c>
    </row>
    <row r="4938" spans="1:41" ht="14.25" x14ac:dyDescent="0.45">
      <c r="A4938" s="150">
        <v>2021</v>
      </c>
      <c r="B4938" s="5" t="s">
        <v>7352</v>
      </c>
      <c r="C4938" s="5" t="s">
        <v>278</v>
      </c>
      <c r="D4938" s="5" t="s">
        <v>108</v>
      </c>
      <c r="E4938" s="5" t="s">
        <v>113</v>
      </c>
      <c r="F4938" s="5" t="s">
        <v>113</v>
      </c>
      <c r="G4938" s="5" t="s">
        <v>87</v>
      </c>
      <c r="H4938" s="5" t="s">
        <v>131</v>
      </c>
      <c r="I4938" s="150">
        <v>2100</v>
      </c>
      <c r="J4938" s="150">
        <v>4682.517703769292</v>
      </c>
      <c r="K4938" s="150">
        <v>236.03003699999999</v>
      </c>
      <c r="L4938" s="150">
        <v>380</v>
      </c>
      <c r="M4938" s="150">
        <v>2100</v>
      </c>
      <c r="N4938" s="150">
        <v>1100</v>
      </c>
      <c r="O4938" s="150">
        <v>1387.4538</v>
      </c>
      <c r="P4938" s="150">
        <v>1859.1679999999999</v>
      </c>
      <c r="Q4938" s="150">
        <v>472.59824454115068</v>
      </c>
      <c r="R4938" s="150">
        <v>901.17933861209508</v>
      </c>
      <c r="S4938" s="150">
        <v>700</v>
      </c>
      <c r="T4938" s="150">
        <v>1000</v>
      </c>
      <c r="U4938" s="150">
        <v>133</v>
      </c>
      <c r="V4938" s="150">
        <v>1102</v>
      </c>
      <c r="W4938" s="150">
        <v>450</v>
      </c>
      <c r="X4938" s="150">
        <v>2149.9298021697509</v>
      </c>
      <c r="Y4938" s="150">
        <v>7922</v>
      </c>
      <c r="Z4938" s="150">
        <v>1617.3289553765239</v>
      </c>
      <c r="AA4938" s="150">
        <v>7553</v>
      </c>
      <c r="AB4938" s="150">
        <v>395</v>
      </c>
      <c r="AC4938" s="150">
        <v>1185.96985</v>
      </c>
      <c r="AD4938" s="150">
        <v>3385.0710061572408</v>
      </c>
      <c r="AE4938" s="150">
        <v>1434.7025000000001</v>
      </c>
      <c r="AF4938" s="150">
        <v>3606.0836089208901</v>
      </c>
      <c r="AG4938" s="150">
        <v>13884</v>
      </c>
      <c r="AH4938" s="150">
        <v>3162.5</v>
      </c>
      <c r="AI4938" s="150">
        <v>1003</v>
      </c>
      <c r="AJ4938" s="150">
        <v>4477.9857529832834</v>
      </c>
      <c r="AK4938" s="150">
        <v>509</v>
      </c>
      <c r="AL4938" s="150">
        <v>70889.515625</v>
      </c>
      <c r="AM4938" s="150">
        <v>54411.53515625</v>
      </c>
      <c r="AN4938" s="150">
        <v>16477.984375</v>
      </c>
      <c r="AO4938" s="5" t="s">
        <v>7733</v>
      </c>
    </row>
    <row r="4939" spans="1:41" ht="14.25" x14ac:dyDescent="0.45">
      <c r="A4939" s="150">
        <v>2021</v>
      </c>
      <c r="B4939" s="5" t="s">
        <v>1476</v>
      </c>
      <c r="C4939" s="5" t="s">
        <v>278</v>
      </c>
      <c r="D4939" s="5" t="s">
        <v>108</v>
      </c>
      <c r="E4939" s="5" t="s">
        <v>113</v>
      </c>
      <c r="F4939" s="5" t="s">
        <v>113</v>
      </c>
      <c r="G4939" s="5" t="s">
        <v>87</v>
      </c>
      <c r="H4939" s="5" t="s">
        <v>131</v>
      </c>
      <c r="I4939" s="150">
        <v>1488.3265504040016</v>
      </c>
      <c r="J4939" s="150">
        <v>5510.3278443399204</v>
      </c>
      <c r="K4939" s="150">
        <v>273.98009447587839</v>
      </c>
      <c r="L4939" s="150">
        <v>297.56034850863841</v>
      </c>
      <c r="M4939" s="150">
        <v>1361.4658742702904</v>
      </c>
      <c r="N4939" s="150">
        <v>757.93673676728656</v>
      </c>
      <c r="O4939" s="150">
        <v>1079.0773393086849</v>
      </c>
      <c r="P4939" s="150">
        <v>1661.8464746897541</v>
      </c>
      <c r="Q4939" s="150">
        <v>648.57937864802318</v>
      </c>
      <c r="R4939" s="150">
        <v>784.90805590380535</v>
      </c>
      <c r="S4939" s="150">
        <v>902.78686868281238</v>
      </c>
      <c r="T4939" s="150">
        <v>1077.9544700690299</v>
      </c>
      <c r="U4939" s="150">
        <v>165.44569911283975</v>
      </c>
      <c r="V4939" s="150">
        <v>826.4317603862562</v>
      </c>
      <c r="W4939" s="150">
        <v>292.42883608341401</v>
      </c>
      <c r="X4939" s="150">
        <v>1435.026888279396</v>
      </c>
      <c r="Y4939" s="150">
        <v>7750.0434921004617</v>
      </c>
      <c r="Z4939" s="150">
        <v>1446.2555806759483</v>
      </c>
      <c r="AA4939" s="150">
        <v>9756.4452224255037</v>
      </c>
      <c r="AB4939" s="150">
        <v>97.689623850005816</v>
      </c>
      <c r="AC4939" s="150">
        <v>1448.1925301143535</v>
      </c>
      <c r="AD4939" s="150">
        <v>2888.7978327763567</v>
      </c>
      <c r="AE4939" s="150">
        <v>1191.5888371221401</v>
      </c>
      <c r="AF4939" s="150">
        <v>2623.661576032518</v>
      </c>
      <c r="AG4939" s="150">
        <v>7786.9606490997212</v>
      </c>
      <c r="AH4939" s="150">
        <v>2930.6887155001746</v>
      </c>
      <c r="AI4939" s="150">
        <v>642.28120508279687</v>
      </c>
      <c r="AJ4939" s="150">
        <v>4808.6789345613179</v>
      </c>
      <c r="AK4939" s="150">
        <v>543.4687119931358</v>
      </c>
      <c r="AL4939" s="150">
        <v>62478.8359375</v>
      </c>
      <c r="AM4939" s="150">
        <v>48953.19140625</v>
      </c>
      <c r="AN4939" s="150">
        <v>13525.6455078125</v>
      </c>
      <c r="AO4939" s="5" t="s">
        <v>3020</v>
      </c>
    </row>
    <row r="4940" spans="1:41" ht="14.25" x14ac:dyDescent="0.45">
      <c r="A4940" s="150">
        <v>2021</v>
      </c>
      <c r="B4940" s="5" t="s">
        <v>4024</v>
      </c>
      <c r="C4940" s="5" t="s">
        <v>278</v>
      </c>
      <c r="D4940" s="5" t="s">
        <v>108</v>
      </c>
      <c r="E4940" s="5" t="s">
        <v>113</v>
      </c>
      <c r="F4940" s="5" t="s">
        <v>113</v>
      </c>
      <c r="G4940" s="5" t="s">
        <v>87</v>
      </c>
      <c r="H4940" s="5" t="s">
        <v>131</v>
      </c>
      <c r="I4940" s="150">
        <v>1354.6242489630804</v>
      </c>
      <c r="J4940" s="150">
        <v>3268.0548298790231</v>
      </c>
      <c r="K4940" s="150">
        <v>338.55752908422335</v>
      </c>
      <c r="L4940" s="150">
        <v>276.03287354231333</v>
      </c>
      <c r="M4940" s="150">
        <v>1818.8212597749327</v>
      </c>
      <c r="N4940" s="150">
        <v>913.01445782834253</v>
      </c>
      <c r="O4940" s="150">
        <v>1359.2080592626885</v>
      </c>
      <c r="P4940" s="150">
        <v>2414.1818001692982</v>
      </c>
      <c r="Q4940" s="150">
        <v>460.59582316822031</v>
      </c>
      <c r="R4940" s="150">
        <v>915.20232114812768</v>
      </c>
      <c r="S4940" s="150">
        <v>1708.6220893297457</v>
      </c>
      <c r="T4940" s="150">
        <v>855.91588695290955</v>
      </c>
      <c r="U4940" s="150">
        <v>137.74869955502135</v>
      </c>
      <c r="V4940" s="150">
        <v>1170.4649754081038</v>
      </c>
      <c r="W4940" s="150">
        <v>331.66740619425246</v>
      </c>
      <c r="X4940" s="150">
        <v>1386.5837368637135</v>
      </c>
      <c r="Y4940" s="150">
        <v>7184.3439761109848</v>
      </c>
      <c r="Z4940" s="150">
        <v>1278.5243561359086</v>
      </c>
      <c r="AA4940" s="150">
        <v>7999.6038584336311</v>
      </c>
      <c r="AB4940" s="150">
        <v>93.102250603302735</v>
      </c>
      <c r="AC4940" s="150">
        <v>1246.4275103751745</v>
      </c>
      <c r="AD4940" s="150">
        <v>1734.44866648584</v>
      </c>
      <c r="AE4940" s="150">
        <v>1283.8738304293643</v>
      </c>
      <c r="AF4940" s="150">
        <v>2535.5126233132705</v>
      </c>
      <c r="AG4940" s="150">
        <v>10726.765853237339</v>
      </c>
      <c r="AH4940" s="150">
        <v>2429.7312240875722</v>
      </c>
      <c r="AI4940" s="150">
        <v>738.22745249688444</v>
      </c>
      <c r="AJ4940" s="150">
        <v>4170.133312389672</v>
      </c>
      <c r="AK4940" s="150">
        <v>530.92466747268418</v>
      </c>
      <c r="AL4940" s="150">
        <v>60660.9140625</v>
      </c>
      <c r="AM4940" s="150">
        <v>47335.1015625</v>
      </c>
      <c r="AN4940" s="150">
        <v>13325.810546875</v>
      </c>
      <c r="AO4940" s="5" t="s">
        <v>4560</v>
      </c>
    </row>
    <row r="4941" spans="1:41" ht="14.25" x14ac:dyDescent="0.45">
      <c r="A4941" s="150">
        <v>2021</v>
      </c>
      <c r="B4941" s="5" t="s">
        <v>1477</v>
      </c>
      <c r="C4941" s="5" t="s">
        <v>278</v>
      </c>
      <c r="D4941" s="5" t="s">
        <v>108</v>
      </c>
      <c r="E4941" s="5" t="s">
        <v>113</v>
      </c>
      <c r="F4941" s="5" t="s">
        <v>113</v>
      </c>
      <c r="G4941" s="5" t="s">
        <v>87</v>
      </c>
      <c r="H4941" s="5" t="s">
        <v>131</v>
      </c>
      <c r="I4941" s="150">
        <v>1845.7239901762882</v>
      </c>
      <c r="J4941" s="150">
        <v>3145.7410990664102</v>
      </c>
      <c r="K4941" s="150">
        <v>270.59827664036499</v>
      </c>
      <c r="L4941" s="150">
        <v>343.08983950312125</v>
      </c>
      <c r="M4941" s="150">
        <v>1716.8369950049937</v>
      </c>
      <c r="N4941" s="150">
        <v>787.924177014414</v>
      </c>
      <c r="O4941" s="150">
        <v>1175.3593856526284</v>
      </c>
      <c r="P4941" s="150">
        <v>1592.8399562913683</v>
      </c>
      <c r="Q4941" s="150">
        <v>791.90733774006765</v>
      </c>
      <c r="R4941" s="150">
        <v>620.48521283026685</v>
      </c>
      <c r="S4941" s="150">
        <v>1093.4046989047376</v>
      </c>
      <c r="T4941" s="150">
        <v>1106.7414177520041</v>
      </c>
      <c r="U4941" s="150">
        <v>159.8134607233894</v>
      </c>
      <c r="V4941" s="150">
        <v>830.05606331400304</v>
      </c>
      <c r="W4941" s="150">
        <v>284.53215108986268</v>
      </c>
      <c r="X4941" s="150">
        <v>1702.1683005025823</v>
      </c>
      <c r="Y4941" s="150">
        <v>8051.5438141458299</v>
      </c>
      <c r="Z4941" s="150">
        <v>1834.9772706328226</v>
      </c>
      <c r="AA4941" s="150">
        <v>9760.0852560898893</v>
      </c>
      <c r="AB4941" s="150">
        <v>120.63481453496844</v>
      </c>
      <c r="AC4941" s="150">
        <v>1396.7076692030291</v>
      </c>
      <c r="AD4941" s="150">
        <v>3322.7114986525453</v>
      </c>
      <c r="AE4941" s="150">
        <v>1676.713247894286</v>
      </c>
      <c r="AF4941" s="150">
        <v>2385.2836548490022</v>
      </c>
      <c r="AG4941" s="150">
        <v>8103.5606607801737</v>
      </c>
      <c r="AH4941" s="150">
        <v>3041.019955351208</v>
      </c>
      <c r="AI4941" s="150">
        <v>633.05609095414627</v>
      </c>
      <c r="AJ4941" s="150">
        <v>4433.4945777324956</v>
      </c>
      <c r="AK4941" s="150">
        <v>571.24026205420193</v>
      </c>
      <c r="AL4941" s="150">
        <v>62798.2578125</v>
      </c>
      <c r="AM4941" s="150">
        <v>47759.953125</v>
      </c>
      <c r="AN4941" s="150">
        <v>15038.302734375</v>
      </c>
      <c r="AO4941" s="5" t="s">
        <v>3019</v>
      </c>
    </row>
    <row r="4942" spans="1:41" ht="14.25" x14ac:dyDescent="0.45">
      <c r="A4942" s="150">
        <v>2021</v>
      </c>
      <c r="B4942" s="5" t="s">
        <v>582</v>
      </c>
      <c r="C4942" s="5" t="s">
        <v>278</v>
      </c>
      <c r="D4942" s="5" t="s">
        <v>108</v>
      </c>
      <c r="E4942" s="5" t="s">
        <v>113</v>
      </c>
      <c r="F4942" s="5" t="s">
        <v>113</v>
      </c>
      <c r="G4942" s="5" t="s">
        <v>87</v>
      </c>
      <c r="H4942" s="5" t="s">
        <v>131</v>
      </c>
      <c r="I4942" s="150">
        <v>1408.4964107062983</v>
      </c>
      <c r="J4942" s="150">
        <v>3483.3698655777084</v>
      </c>
      <c r="K4942" s="150">
        <v>290.95735692485073</v>
      </c>
      <c r="L4942" s="150">
        <v>283.14548280069084</v>
      </c>
      <c r="M4942" s="150">
        <v>1426.70204511976</v>
      </c>
      <c r="N4942" s="150">
        <v>1170.9931401098338</v>
      </c>
      <c r="O4942" s="150">
        <v>1248.8243963897426</v>
      </c>
      <c r="P4942" s="150">
        <v>1579.4864696685236</v>
      </c>
      <c r="Q4942" s="150">
        <v>767.71693576438838</v>
      </c>
      <c r="R4942" s="150">
        <v>912.35980594074124</v>
      </c>
      <c r="S4942" s="150">
        <v>1185.1192987993036</v>
      </c>
      <c r="T4942" s="150">
        <v>877.97048930446772</v>
      </c>
      <c r="U4942" s="150">
        <v>131.69557339567015</v>
      </c>
      <c r="V4942" s="150">
        <v>1143.5565623190691</v>
      </c>
      <c r="W4942" s="150">
        <v>299.60742947514962</v>
      </c>
      <c r="X4942" s="150">
        <v>1203.981590112377</v>
      </c>
      <c r="Y4942" s="150">
        <v>9196.7408754643002</v>
      </c>
      <c r="Z4942" s="150">
        <v>1079.4726622327714</v>
      </c>
      <c r="AA4942" s="150">
        <v>8117.1932674756363</v>
      </c>
      <c r="AB4942" s="150">
        <v>95.47929071186087</v>
      </c>
      <c r="AC4942" s="150">
        <v>1373.6451909879795</v>
      </c>
      <c r="AD4942" s="150">
        <v>3146.2603804748655</v>
      </c>
      <c r="AE4942" s="150">
        <v>1316.9557339567016</v>
      </c>
      <c r="AF4942" s="150">
        <v>2509.5021681745739</v>
      </c>
      <c r="AG4942" s="150">
        <v>10238.75201807849</v>
      </c>
      <c r="AH4942" s="150">
        <v>2558.1865132108928</v>
      </c>
      <c r="AI4942" s="150">
        <v>696.88907588542122</v>
      </c>
      <c r="AJ4942" s="150">
        <v>4502.8911470202893</v>
      </c>
      <c r="AK4942" s="150">
        <v>544.60513841408579</v>
      </c>
      <c r="AL4942" s="150">
        <v>62790.5625</v>
      </c>
      <c r="AM4942" s="150">
        <v>49215.97265625</v>
      </c>
      <c r="AN4942" s="150">
        <v>13574.5830078125</v>
      </c>
      <c r="AO4942" s="5" t="s">
        <v>1130</v>
      </c>
    </row>
    <row r="4943" spans="1:41" ht="14.25" x14ac:dyDescent="0.45">
      <c r="A4943" s="150">
        <v>2021</v>
      </c>
      <c r="B4943" s="5" t="s">
        <v>1478</v>
      </c>
      <c r="C4943" s="5" t="s">
        <v>278</v>
      </c>
      <c r="D4943" s="5" t="s">
        <v>108</v>
      </c>
      <c r="E4943" s="5" t="s">
        <v>113</v>
      </c>
      <c r="F4943" s="5" t="s">
        <v>113</v>
      </c>
      <c r="G4943" s="5" t="s">
        <v>87</v>
      </c>
      <c r="H4943" s="5" t="s">
        <v>131</v>
      </c>
      <c r="I4943" s="150">
        <v>1424.1217720934137</v>
      </c>
      <c r="J4943" s="150">
        <v>3130.9863048068341</v>
      </c>
      <c r="K4943" s="150">
        <v>317.00441699891417</v>
      </c>
      <c r="L4943" s="150">
        <v>301.12741943305986</v>
      </c>
      <c r="M4943" s="150">
        <v>1501.5818133280118</v>
      </c>
      <c r="N4943" s="150">
        <v>936.58535396337425</v>
      </c>
      <c r="O4943" s="150">
        <v>1174.6578239195931</v>
      </c>
      <c r="P4943" s="150">
        <v>2153.4674042324768</v>
      </c>
      <c r="Q4943" s="150">
        <v>763.18894895205665</v>
      </c>
      <c r="R4943" s="150">
        <v>902.99716929105114</v>
      </c>
      <c r="S4943" s="150">
        <v>1140.7922796743151</v>
      </c>
      <c r="T4943" s="150">
        <v>995.6377342456318</v>
      </c>
      <c r="U4943" s="150">
        <v>159.74454313896581</v>
      </c>
      <c r="V4943" s="150">
        <v>879.47999858364142</v>
      </c>
      <c r="W4943" s="150">
        <v>252.00697317906105</v>
      </c>
      <c r="X4943" s="150">
        <v>1616.2519219254089</v>
      </c>
      <c r="Y4943" s="150">
        <v>7572.3781010126104</v>
      </c>
      <c r="Z4943" s="150">
        <v>1853.085519848906</v>
      </c>
      <c r="AA4943" s="150">
        <v>9912.2007338920175</v>
      </c>
      <c r="AB4943" s="150">
        <v>121.68905640779944</v>
      </c>
      <c r="AC4943" s="150">
        <v>1396.1053562422082</v>
      </c>
      <c r="AD4943" s="150">
        <v>3127.7028765548403</v>
      </c>
      <c r="AE4943" s="150">
        <v>1659.3962237427197</v>
      </c>
      <c r="AF4943" s="150">
        <v>2487.1616430050422</v>
      </c>
      <c r="AG4943" s="150">
        <v>9296.075696158965</v>
      </c>
      <c r="AH4943" s="150">
        <v>2578.542702161486</v>
      </c>
      <c r="AI4943" s="150">
        <v>702.47773471775133</v>
      </c>
      <c r="AJ4943" s="150">
        <v>5714.0069904628226</v>
      </c>
      <c r="AK4943" s="150">
        <v>548.9725656306241</v>
      </c>
      <c r="AL4943" s="150">
        <v>64619.421875</v>
      </c>
      <c r="AM4943" s="150">
        <v>50542.10546875</v>
      </c>
      <c r="AN4943" s="150">
        <v>14077.3173828125</v>
      </c>
      <c r="AO4943" s="5" t="s">
        <v>3021</v>
      </c>
    </row>
    <row r="4944" spans="1:41" ht="14.25" x14ac:dyDescent="0.45">
      <c r="A4944" s="150">
        <v>2021</v>
      </c>
      <c r="B4944" s="5" t="s">
        <v>1476</v>
      </c>
      <c r="C4944" s="5" t="s">
        <v>278</v>
      </c>
      <c r="D4944" s="5" t="s">
        <v>108</v>
      </c>
      <c r="E4944" s="5" t="s">
        <v>113</v>
      </c>
      <c r="F4944" s="5" t="s">
        <v>113</v>
      </c>
      <c r="G4944" s="5" t="s">
        <v>88</v>
      </c>
      <c r="H4944" s="5" t="s">
        <v>131</v>
      </c>
      <c r="I4944" s="150">
        <v>1541.2411408143921</v>
      </c>
      <c r="J4944" s="150">
        <v>4801.725819086585</v>
      </c>
      <c r="K4944" s="150">
        <v>303</v>
      </c>
      <c r="L4944" s="150">
        <v>310.4897359656004</v>
      </c>
      <c r="M4944" s="150">
        <v>1424.673813986356</v>
      </c>
      <c r="N4944" s="150">
        <v>801.22500000000002</v>
      </c>
      <c r="O4944" s="150">
        <v>1170.885184507031</v>
      </c>
      <c r="P4944" s="150">
        <v>1776</v>
      </c>
      <c r="Q4944" s="150">
        <v>689.97151388920918</v>
      </c>
      <c r="R4944" s="150">
        <v>821.81194442833043</v>
      </c>
      <c r="S4944" s="150">
        <v>955.70334594924282</v>
      </c>
      <c r="T4944" s="150">
        <v>1169.666781609521</v>
      </c>
      <c r="U4944" s="150">
        <v>127</v>
      </c>
      <c r="V4944" s="150">
        <v>875</v>
      </c>
      <c r="W4944" s="150">
        <v>299.44261108050279</v>
      </c>
      <c r="X4944" s="150">
        <v>1618.766285147196</v>
      </c>
      <c r="Y4944" s="150">
        <v>9595</v>
      </c>
      <c r="Z4944" s="150">
        <v>1441.7872</v>
      </c>
      <c r="AA4944" s="150">
        <v>10347.759928132909</v>
      </c>
      <c r="AB4944" s="150">
        <v>87</v>
      </c>
      <c r="AC4944" s="150">
        <v>1565.282825647324</v>
      </c>
      <c r="AD4944" s="150">
        <v>3048.6412049999999</v>
      </c>
      <c r="AE4944" s="150">
        <v>1266.965915412223</v>
      </c>
      <c r="AF4944" s="150">
        <v>2737.6631130063961</v>
      </c>
      <c r="AG4944" s="150">
        <v>8275.9014521207155</v>
      </c>
      <c r="AH4944" s="150">
        <v>3079.8</v>
      </c>
      <c r="AI4944" s="150">
        <v>657.04820189538816</v>
      </c>
      <c r="AJ4944" s="150">
        <v>5116.855230416053</v>
      </c>
      <c r="AK4944" s="150">
        <v>524</v>
      </c>
      <c r="AL4944" s="150">
        <v>66430.3046875</v>
      </c>
      <c r="AM4944" s="150">
        <v>52091.6796875</v>
      </c>
      <c r="AN4944" s="150">
        <v>14338.626953125</v>
      </c>
      <c r="AO4944" s="5" t="s">
        <v>3022</v>
      </c>
    </row>
    <row r="4945" spans="1:41" ht="14.25" x14ac:dyDescent="0.45">
      <c r="A4945" s="150">
        <v>2021</v>
      </c>
      <c r="B4945" s="5" t="s">
        <v>4980</v>
      </c>
      <c r="C4945" s="5" t="s">
        <v>278</v>
      </c>
      <c r="D4945" s="5" t="s">
        <v>108</v>
      </c>
      <c r="E4945" s="5" t="s">
        <v>113</v>
      </c>
      <c r="F4945" s="5" t="s">
        <v>113</v>
      </c>
      <c r="G4945" s="5" t="s">
        <v>88</v>
      </c>
      <c r="H4945" s="5" t="s">
        <v>131</v>
      </c>
      <c r="I4945" s="150">
        <v>1436.2060482723391</v>
      </c>
      <c r="J4945" s="150">
        <v>4120.2165811872565</v>
      </c>
      <c r="K4945" s="150">
        <v>244</v>
      </c>
      <c r="L4945" s="150">
        <v>324.20809272600002</v>
      </c>
      <c r="M4945" s="150">
        <v>1976.76</v>
      </c>
      <c r="N4945" s="150">
        <v>1145.228562841</v>
      </c>
      <c r="O4945" s="150">
        <v>1411.2146761081201</v>
      </c>
      <c r="P4945" s="150">
        <v>1937.3567921209999</v>
      </c>
      <c r="Q4945" s="150">
        <v>513.35954260653034</v>
      </c>
      <c r="R4945" s="150">
        <v>871.90997591811367</v>
      </c>
      <c r="S4945" s="150">
        <v>1650.13219</v>
      </c>
      <c r="T4945" s="150">
        <v>954.2035139465861</v>
      </c>
      <c r="U4945" s="150">
        <v>132.65100000000001</v>
      </c>
      <c r="V4945" s="150">
        <v>1398</v>
      </c>
      <c r="W4945" s="150">
        <v>403.67520000000002</v>
      </c>
      <c r="X4945" s="150">
        <v>1901.1224999999999</v>
      </c>
      <c r="Y4945" s="150">
        <v>9084.7840356837969</v>
      </c>
      <c r="Z4945" s="150">
        <v>1865.3071722252109</v>
      </c>
      <c r="AA4945" s="150">
        <v>8058</v>
      </c>
      <c r="AB4945" s="150">
        <v>526</v>
      </c>
      <c r="AC4945" s="150">
        <v>1211.9619600000001</v>
      </c>
      <c r="AD4945" s="150">
        <v>3315.320928768228</v>
      </c>
      <c r="AE4945" s="150">
        <v>1302.5808</v>
      </c>
      <c r="AF4945" s="150">
        <v>3295.9526195201761</v>
      </c>
      <c r="AG4945" s="150">
        <v>14214</v>
      </c>
      <c r="AH4945" s="150">
        <v>2711.3903427751561</v>
      </c>
      <c r="AI4945" s="150">
        <v>717.87600000000009</v>
      </c>
      <c r="AJ4945" s="150">
        <v>4218.2381275199996</v>
      </c>
      <c r="AK4945" s="150">
        <v>528</v>
      </c>
      <c r="AL4945" s="150">
        <v>71469.6484375</v>
      </c>
      <c r="AM4945" s="150">
        <v>55129.9609375</v>
      </c>
      <c r="AN4945" s="150">
        <v>16339.6962890625</v>
      </c>
      <c r="AO4945" s="5" t="s">
        <v>5862</v>
      </c>
    </row>
    <row r="4946" spans="1:41" ht="14.25" x14ac:dyDescent="0.45">
      <c r="A4946" s="150">
        <v>2021</v>
      </c>
      <c r="B4946" s="5" t="s">
        <v>582</v>
      </c>
      <c r="C4946" s="5" t="s">
        <v>278</v>
      </c>
      <c r="D4946" s="5" t="s">
        <v>108</v>
      </c>
      <c r="E4946" s="5" t="s">
        <v>113</v>
      </c>
      <c r="F4946" s="5" t="s">
        <v>113</v>
      </c>
      <c r="G4946" s="5" t="s">
        <v>88</v>
      </c>
      <c r="H4946" s="5" t="s">
        <v>131</v>
      </c>
      <c r="I4946" s="150">
        <v>1382.598318523897</v>
      </c>
      <c r="J4946" s="150">
        <v>3507.2920999999978</v>
      </c>
      <c r="K4946" s="150">
        <v>283.59930349002059</v>
      </c>
      <c r="L4946" s="150">
        <v>283.4565097392001</v>
      </c>
      <c r="M4946" s="150">
        <v>1407.2</v>
      </c>
      <c r="N4946" s="150">
        <v>1183.8364999999999</v>
      </c>
      <c r="O4946" s="150">
        <v>1232.1138315266139</v>
      </c>
      <c r="P4946" s="150">
        <v>1672.4</v>
      </c>
      <c r="Q4946" s="150">
        <v>757.59944240631683</v>
      </c>
      <c r="R4946" s="150">
        <v>880.61034853946762</v>
      </c>
      <c r="S4946" s="150">
        <v>1152.9160206522999</v>
      </c>
      <c r="T4946" s="150">
        <v>814.5327888275001</v>
      </c>
      <c r="U4946" s="150">
        <v>124.8724812</v>
      </c>
      <c r="V4946" s="150">
        <v>26</v>
      </c>
      <c r="W4946" s="150">
        <v>296.66452410531292</v>
      </c>
      <c r="X4946" s="150">
        <v>1211.24158704</v>
      </c>
      <c r="Y4946" s="150">
        <v>9127.2291999999961</v>
      </c>
      <c r="Z4946" s="150">
        <v>1067.820565333843</v>
      </c>
      <c r="AA4946" s="150">
        <v>8151.1588831775252</v>
      </c>
      <c r="AB4946" s="150">
        <v>87</v>
      </c>
      <c r="AC4946" s="150">
        <v>1357.88175</v>
      </c>
      <c r="AD4946" s="150">
        <v>3112.2988619434709</v>
      </c>
      <c r="AE4946" s="150">
        <v>1298.918592</v>
      </c>
      <c r="AF4946" s="150">
        <v>2512.258782084954</v>
      </c>
      <c r="AG4946" s="150">
        <v>10361.19164210192</v>
      </c>
      <c r="AH4946" s="150">
        <v>2579.9264128934269</v>
      </c>
      <c r="AI4946" s="150">
        <v>687.34442160000015</v>
      </c>
      <c r="AJ4946" s="150">
        <v>4530.0435355296004</v>
      </c>
      <c r="AK4946" s="150">
        <v>537.14617837568642</v>
      </c>
      <c r="AL4946" s="150">
        <v>61627.1484375</v>
      </c>
      <c r="AM4946" s="150">
        <v>48225.1640625</v>
      </c>
      <c r="AN4946" s="150">
        <v>13401.9853515625</v>
      </c>
      <c r="AO4946" s="5" t="s">
        <v>1131</v>
      </c>
    </row>
    <row r="4947" spans="1:41" ht="14.25" x14ac:dyDescent="0.45">
      <c r="A4947" s="150">
        <v>2021</v>
      </c>
      <c r="B4947" s="5" t="s">
        <v>1477</v>
      </c>
      <c r="C4947" s="5" t="s">
        <v>278</v>
      </c>
      <c r="D4947" s="5" t="s">
        <v>108</v>
      </c>
      <c r="E4947" s="5" t="s">
        <v>113</v>
      </c>
      <c r="F4947" s="5" t="s">
        <v>113</v>
      </c>
      <c r="G4947" s="5" t="s">
        <v>88</v>
      </c>
      <c r="H4947" s="5" t="s">
        <v>131</v>
      </c>
      <c r="I4947" s="150">
        <v>1895.125267346154</v>
      </c>
      <c r="J4947" s="150">
        <v>3329.5</v>
      </c>
      <c r="K4947" s="150">
        <v>285.77031356140702</v>
      </c>
      <c r="L4947" s="150">
        <v>355.38400000000001</v>
      </c>
      <c r="M4947" s="150">
        <v>1783.942041552973</v>
      </c>
      <c r="N4947" s="150">
        <v>826.61722955283233</v>
      </c>
      <c r="O4947" s="150">
        <v>1262</v>
      </c>
      <c r="P4947" s="150">
        <v>1776</v>
      </c>
      <c r="Q4947" s="150">
        <v>890.67184374146848</v>
      </c>
      <c r="R4947" s="150">
        <v>670.87331636231397</v>
      </c>
      <c r="S4947" s="150">
        <v>1229.7711268950579</v>
      </c>
      <c r="T4947" s="150">
        <v>1272.2792627665731</v>
      </c>
      <c r="U4947" s="150">
        <v>165.87021040855609</v>
      </c>
      <c r="V4947" s="150">
        <v>861</v>
      </c>
      <c r="W4947" s="150">
        <v>289.52509636858173</v>
      </c>
      <c r="X4947" s="150">
        <v>1894.960994591524</v>
      </c>
      <c r="Y4947" s="150">
        <v>8983.1700000000037</v>
      </c>
      <c r="Z4947" s="150">
        <v>2064.21</v>
      </c>
      <c r="AA4947" s="150">
        <v>10285.3337236569</v>
      </c>
      <c r="AB4947" s="150">
        <v>109</v>
      </c>
      <c r="AC4947" s="150">
        <v>1524.826311876905</v>
      </c>
      <c r="AD4947" s="150">
        <v>3923.966488844555</v>
      </c>
      <c r="AE4947" s="150">
        <v>1706.13606518496</v>
      </c>
      <c r="AF4947" s="150">
        <v>2470.828930876015</v>
      </c>
      <c r="AG4947" s="150">
        <v>8812</v>
      </c>
      <c r="AH4947" s="150">
        <v>3522.558186371803</v>
      </c>
      <c r="AI4947" s="150">
        <v>644.16490381900803</v>
      </c>
      <c r="AJ4947" s="150">
        <v>5107.1209105302532</v>
      </c>
      <c r="AK4947" s="150">
        <v>667.01078388031465</v>
      </c>
      <c r="AL4947" s="150">
        <v>68609.609375</v>
      </c>
      <c r="AM4947" s="150">
        <v>51724.66796875</v>
      </c>
      <c r="AN4947" s="150">
        <v>16884.94921875</v>
      </c>
      <c r="AO4947" s="5" t="s">
        <v>3023</v>
      </c>
    </row>
    <row r="4948" spans="1:41" ht="14.25" x14ac:dyDescent="0.45">
      <c r="A4948" s="150">
        <v>2021</v>
      </c>
      <c r="B4948" s="5" t="s">
        <v>7352</v>
      </c>
      <c r="C4948" s="5" t="s">
        <v>278</v>
      </c>
      <c r="D4948" s="5" t="s">
        <v>108</v>
      </c>
      <c r="E4948" s="5" t="s">
        <v>113</v>
      </c>
      <c r="F4948" s="5" t="s">
        <v>113</v>
      </c>
      <c r="G4948" s="5" t="s">
        <v>88</v>
      </c>
      <c r="H4948" s="5" t="s">
        <v>131</v>
      </c>
      <c r="I4948" s="150">
        <v>2142</v>
      </c>
      <c r="J4948" s="150">
        <v>4805.2791971013858</v>
      </c>
      <c r="K4948" s="150">
        <v>236.03003699999999</v>
      </c>
      <c r="L4948" s="150">
        <v>388.01799999999997</v>
      </c>
      <c r="M4948" s="150">
        <v>2100</v>
      </c>
      <c r="N4948" s="150">
        <v>1100</v>
      </c>
      <c r="O4948" s="150">
        <v>1387.4538</v>
      </c>
      <c r="P4948" s="150">
        <v>1859.1679999999999</v>
      </c>
      <c r="Q4948" s="150">
        <v>472.59824454115068</v>
      </c>
      <c r="R4948" s="150">
        <v>901.17933861209508</v>
      </c>
      <c r="S4948" s="150">
        <v>700</v>
      </c>
      <c r="T4948" s="150">
        <v>1019.485720786476</v>
      </c>
      <c r="U4948" s="150">
        <v>133</v>
      </c>
      <c r="V4948" s="150">
        <v>1102</v>
      </c>
      <c r="W4948" s="150">
        <v>450</v>
      </c>
      <c r="X4948" s="150">
        <v>2149.9298021697509</v>
      </c>
      <c r="Y4948" s="150">
        <v>7922</v>
      </c>
      <c r="Z4948" s="150">
        <v>1617.3289553765239</v>
      </c>
      <c r="AA4948" s="150">
        <v>7742</v>
      </c>
      <c r="AB4948" s="150">
        <v>395</v>
      </c>
      <c r="AC4948" s="150">
        <v>1185.96985</v>
      </c>
      <c r="AD4948" s="150">
        <v>3385.0710061572408</v>
      </c>
      <c r="AE4948" s="150">
        <v>1434.7025000000001</v>
      </c>
      <c r="AF4948" s="150">
        <v>3522.072003859892</v>
      </c>
      <c r="AG4948" s="150">
        <v>14173</v>
      </c>
      <c r="AH4948" s="150">
        <v>3162.5</v>
      </c>
      <c r="AI4948" s="150">
        <v>1003</v>
      </c>
      <c r="AJ4948" s="150">
        <v>4567.5454680429484</v>
      </c>
      <c r="AK4948" s="150">
        <v>509</v>
      </c>
      <c r="AL4948" s="150">
        <v>71565.328125</v>
      </c>
      <c r="AM4948" s="150">
        <v>55067.859375</v>
      </c>
      <c r="AN4948" s="150">
        <v>16497.470703125</v>
      </c>
      <c r="AO4948" s="5" t="s">
        <v>7734</v>
      </c>
    </row>
    <row r="4949" spans="1:41" ht="14.25" x14ac:dyDescent="0.45">
      <c r="A4949" s="150">
        <v>2021</v>
      </c>
      <c r="B4949" s="5" t="s">
        <v>1478</v>
      </c>
      <c r="C4949" s="5" t="s">
        <v>278</v>
      </c>
      <c r="D4949" s="5" t="s">
        <v>108</v>
      </c>
      <c r="E4949" s="5" t="s">
        <v>113</v>
      </c>
      <c r="F4949" s="5" t="s">
        <v>113</v>
      </c>
      <c r="G4949" s="5" t="s">
        <v>88</v>
      </c>
      <c r="H4949" s="5" t="s">
        <v>131</v>
      </c>
      <c r="I4949" s="150">
        <v>1449.737317622021</v>
      </c>
      <c r="J4949" s="150">
        <v>3187.3</v>
      </c>
      <c r="K4949" s="150">
        <v>323.32292638593549</v>
      </c>
      <c r="L4949" s="150">
        <v>303.04259277391571</v>
      </c>
      <c r="M4949" s="150">
        <v>1527.0128217333399</v>
      </c>
      <c r="N4949" s="150">
        <v>934.73688960518405</v>
      </c>
      <c r="O4949" s="150">
        <v>1184.9016552546391</v>
      </c>
      <c r="P4949" s="150">
        <v>1946.612304</v>
      </c>
      <c r="Q4949" s="150">
        <v>769.68562449287538</v>
      </c>
      <c r="R4949" s="150">
        <v>944.79214727023952</v>
      </c>
      <c r="S4949" s="150">
        <v>1138.5265748613681</v>
      </c>
      <c r="T4949" s="150">
        <v>984.09893754837572</v>
      </c>
      <c r="U4949" s="150">
        <v>162.6178533417216</v>
      </c>
      <c r="V4949" s="150">
        <v>897</v>
      </c>
      <c r="W4949" s="150">
        <v>252.24982411876519</v>
      </c>
      <c r="X4949" s="150">
        <v>1613.0620534751999</v>
      </c>
      <c r="Y4949" s="150">
        <v>7813.5675000000019</v>
      </c>
      <c r="Z4949" s="150">
        <v>1869.4192184310971</v>
      </c>
      <c r="AA4949" s="150">
        <v>10119.04173933323</v>
      </c>
      <c r="AB4949" s="150">
        <v>110</v>
      </c>
      <c r="AC4949" s="150">
        <v>1389.7787900000001</v>
      </c>
      <c r="AD4949" s="150">
        <v>3157.4850537047209</v>
      </c>
      <c r="AE4949" s="150">
        <v>1692.1225629328401</v>
      </c>
      <c r="AF4949" s="150">
        <v>2531.8979875732098</v>
      </c>
      <c r="AG4949" s="150">
        <v>9887.633550958657</v>
      </c>
      <c r="AH4949" s="150">
        <v>2632.6525376427221</v>
      </c>
      <c r="AI4949" s="150">
        <v>701.09131003200002</v>
      </c>
      <c r="AJ4949" s="150">
        <v>5829.3747423004233</v>
      </c>
      <c r="AK4949" s="150">
        <v>566.94903595069059</v>
      </c>
      <c r="AL4949" s="150">
        <v>65919.7109375</v>
      </c>
      <c r="AM4949" s="150">
        <v>51728.359375</v>
      </c>
      <c r="AN4949" s="150">
        <v>14191.353515625</v>
      </c>
      <c r="AO4949" s="5" t="s">
        <v>3024</v>
      </c>
    </row>
    <row r="4950" spans="1:41" ht="14.25" x14ac:dyDescent="0.45">
      <c r="A4950" s="150">
        <v>2021</v>
      </c>
      <c r="B4950" s="5" t="s">
        <v>4024</v>
      </c>
      <c r="C4950" s="5" t="s">
        <v>278</v>
      </c>
      <c r="D4950" s="5" t="s">
        <v>108</v>
      </c>
      <c r="E4950" s="5" t="s">
        <v>113</v>
      </c>
      <c r="F4950" s="5" t="s">
        <v>113</v>
      </c>
      <c r="G4950" s="5" t="s">
        <v>88</v>
      </c>
      <c r="H4950" s="5" t="s">
        <v>131</v>
      </c>
      <c r="I4950" s="150">
        <v>1370.4980820146</v>
      </c>
      <c r="J4950" s="150">
        <v>3309.5890706012242</v>
      </c>
      <c r="K4950" s="150">
        <v>335.47878980640002</v>
      </c>
      <c r="L4950" s="150">
        <v>280.98780000000011</v>
      </c>
      <c r="M4950" s="150">
        <v>1804.0923076923079</v>
      </c>
      <c r="N4950" s="150">
        <v>907.37792656497993</v>
      </c>
      <c r="O4950" s="150">
        <v>1345.5299842992611</v>
      </c>
      <c r="P4950" s="150">
        <v>2373.5136287882219</v>
      </c>
      <c r="Q4950" s="150">
        <v>457.30397920191268</v>
      </c>
      <c r="R4950" s="150">
        <v>894.48721825354244</v>
      </c>
      <c r="S4950" s="150">
        <v>1693</v>
      </c>
      <c r="T4950" s="150">
        <v>865.94572800000003</v>
      </c>
      <c r="U4950" s="150">
        <v>132.65100000000001</v>
      </c>
      <c r="V4950" s="150">
        <v>1176</v>
      </c>
      <c r="W4950" s="150">
        <v>329.94300090999991</v>
      </c>
      <c r="X4950" s="150">
        <v>1240.552152</v>
      </c>
      <c r="Y4950" s="150">
        <v>7104.4976390571401</v>
      </c>
      <c r="Z4950" s="150">
        <v>1269</v>
      </c>
      <c r="AA4950" s="150">
        <v>8058</v>
      </c>
      <c r="AB4950" s="150">
        <v>87.02</v>
      </c>
      <c r="AC4950" s="150">
        <v>1236.3073199999999</v>
      </c>
      <c r="AD4950" s="150">
        <v>1722.052691337024</v>
      </c>
      <c r="AE4950" s="150">
        <v>1273.4495999999999</v>
      </c>
      <c r="AF4950" s="150">
        <v>2565.2244080486339</v>
      </c>
      <c r="AG4950" s="150">
        <v>10860</v>
      </c>
      <c r="AH4950" s="150">
        <v>2410</v>
      </c>
      <c r="AI4950" s="150">
        <v>732.23352000000011</v>
      </c>
      <c r="AJ4950" s="150">
        <v>4219</v>
      </c>
      <c r="AK4950" s="150">
        <v>526.61390036832006</v>
      </c>
      <c r="AL4950" s="150">
        <v>60580.34765625</v>
      </c>
      <c r="AM4950" s="150">
        <v>47487.88671875</v>
      </c>
      <c r="AN4950" s="150">
        <v>13092.4619140625</v>
      </c>
      <c r="AO4950" s="5" t="s">
        <v>4561</v>
      </c>
    </row>
    <row r="4951" spans="1:41" ht="14.25" x14ac:dyDescent="0.45">
      <c r="A4951" s="150">
        <v>2021</v>
      </c>
      <c r="B4951" s="5" t="s">
        <v>6344</v>
      </c>
      <c r="C4951" s="5" t="s">
        <v>278</v>
      </c>
      <c r="D4951" s="5" t="s">
        <v>108</v>
      </c>
      <c r="E4951" s="5" t="s">
        <v>113</v>
      </c>
      <c r="F4951" s="5" t="s">
        <v>113</v>
      </c>
      <c r="G4951" s="5" t="s">
        <v>88</v>
      </c>
      <c r="H4951" s="5" t="s">
        <v>131</v>
      </c>
      <c r="I4951" s="150">
        <v>1820.7</v>
      </c>
      <c r="J4951" s="150">
        <v>4320.3697821625556</v>
      </c>
      <c r="K4951" s="150">
        <v>236.03003699999999</v>
      </c>
      <c r="L4951" s="150">
        <v>317.85107129999989</v>
      </c>
      <c r="M4951" s="150">
        <v>1938</v>
      </c>
      <c r="N4951" s="150">
        <v>1135.26</v>
      </c>
      <c r="O4951" s="150">
        <v>1391.703800106</v>
      </c>
      <c r="P4951" s="150">
        <v>1893.7921389999999</v>
      </c>
      <c r="Q4951" s="150">
        <v>498.07052525483118</v>
      </c>
      <c r="R4951" s="150">
        <v>875.5007742989518</v>
      </c>
      <c r="S4951" s="150">
        <v>1568.0678575932341</v>
      </c>
      <c r="T4951" s="150">
        <v>1035.745035784525</v>
      </c>
      <c r="U4951" s="150">
        <v>132.48973799999999</v>
      </c>
      <c r="V4951" s="150">
        <v>1133</v>
      </c>
      <c r="W4951" s="150">
        <v>503.88</v>
      </c>
      <c r="X4951" s="150">
        <v>2108</v>
      </c>
      <c r="Y4951" s="150">
        <v>9229.0263767901197</v>
      </c>
      <c r="Z4951" s="150">
        <v>1854.25401894374</v>
      </c>
      <c r="AA4951" s="150">
        <v>7992</v>
      </c>
      <c r="AB4951" s="150">
        <v>526</v>
      </c>
      <c r="AC4951" s="150">
        <v>1188.1980000000001</v>
      </c>
      <c r="AD4951" s="150">
        <v>4519.6095315705552</v>
      </c>
      <c r="AE4951" s="150">
        <v>1197.48</v>
      </c>
      <c r="AF4951" s="150">
        <v>3338.5603679999999</v>
      </c>
      <c r="AG4951" s="150">
        <v>14370</v>
      </c>
      <c r="AH4951" s="150">
        <v>2688.6512769179658</v>
      </c>
      <c r="AI4951" s="150">
        <v>812.94</v>
      </c>
      <c r="AJ4951" s="150">
        <v>3990.9744000000001</v>
      </c>
      <c r="AK4951" s="150">
        <v>517</v>
      </c>
      <c r="AL4951" s="150">
        <v>73133.15625</v>
      </c>
      <c r="AM4951" s="150">
        <v>55287.5234375</v>
      </c>
      <c r="AN4951" s="150">
        <v>17845.626953125</v>
      </c>
      <c r="AO4951" s="5" t="s">
        <v>6813</v>
      </c>
    </row>
    <row r="4952" spans="1:41" ht="14.25" x14ac:dyDescent="0.45">
      <c r="A4952" s="150">
        <v>2021</v>
      </c>
      <c r="B4952" s="5" t="s">
        <v>4980</v>
      </c>
      <c r="C4952" s="5" t="s">
        <v>278</v>
      </c>
      <c r="D4952" s="5" t="s">
        <v>108</v>
      </c>
      <c r="E4952" s="5" t="s">
        <v>114</v>
      </c>
      <c r="F4952" s="5" t="s">
        <v>114</v>
      </c>
      <c r="G4952" s="5" t="s">
        <v>87</v>
      </c>
      <c r="H4952" s="5" t="s">
        <v>131</v>
      </c>
      <c r="I4952" s="150">
        <v>4398.1204452396469</v>
      </c>
      <c r="J4952" s="150">
        <v>14520.680434205331</v>
      </c>
      <c r="K4952" s="150">
        <v>109.20719477987343</v>
      </c>
      <c r="L4952" s="150">
        <v>247.84127095063525</v>
      </c>
      <c r="M4952" s="150">
        <v>3870.6974963172738</v>
      </c>
      <c r="N4952" s="150">
        <v>4121.0380069749745</v>
      </c>
      <c r="O4952" s="150">
        <v>2200.6372959807586</v>
      </c>
      <c r="P4952" s="150">
        <v>3239.6394702833036</v>
      </c>
      <c r="Q4952" s="150">
        <v>1346.760799642547</v>
      </c>
      <c r="R4952" s="150">
        <v>2483.6194588960716</v>
      </c>
      <c r="S4952" s="150">
        <v>4373.6694873641509</v>
      </c>
      <c r="T4952" s="150">
        <v>4165.3995117753821</v>
      </c>
      <c r="U4952" s="150">
        <v>260.33746948596138</v>
      </c>
      <c r="V4952" s="150">
        <v>2150.387497954041</v>
      </c>
      <c r="W4952" s="150">
        <v>1535.2067252391048</v>
      </c>
      <c r="X4952" s="150">
        <v>3275.4098385906746</v>
      </c>
      <c r="Y4952" s="150">
        <v>18692.230309092029</v>
      </c>
      <c r="Z4952" s="150">
        <v>1701.6906625455968</v>
      </c>
      <c r="AA4952" s="150">
        <v>18909.872433582292</v>
      </c>
      <c r="AB4952" s="150">
        <v>587.3213311603289</v>
      </c>
      <c r="AC4952" s="150">
        <v>2639.9237494536469</v>
      </c>
      <c r="AD4952" s="150">
        <v>2993.1092588289994</v>
      </c>
      <c r="AE4952" s="150">
        <v>5571.2218469995732</v>
      </c>
      <c r="AF4952" s="150">
        <v>9028.5034417731404</v>
      </c>
      <c r="AG4952" s="150">
        <v>37211.596538445374</v>
      </c>
      <c r="AH4952" s="150">
        <v>8515.1179519468242</v>
      </c>
      <c r="AI4952" s="150">
        <v>1423.5252831492369</v>
      </c>
      <c r="AJ4952" s="150">
        <v>4892.2617265801864</v>
      </c>
      <c r="AK4952" s="150">
        <v>2527.3561537697133</v>
      </c>
      <c r="AL4952" s="150">
        <v>166992.390625</v>
      </c>
      <c r="AM4952" s="150">
        <v>131415.71875</v>
      </c>
      <c r="AN4952" s="150">
        <v>35576.65625</v>
      </c>
      <c r="AO4952" s="5" t="s">
        <v>5863</v>
      </c>
    </row>
    <row r="4953" spans="1:41" ht="14.25" x14ac:dyDescent="0.45">
      <c r="A4953" s="150">
        <v>2021</v>
      </c>
      <c r="B4953" s="5" t="s">
        <v>582</v>
      </c>
      <c r="C4953" s="5" t="s">
        <v>278</v>
      </c>
      <c r="D4953" s="5" t="s">
        <v>108</v>
      </c>
      <c r="E4953" s="5" t="s">
        <v>114</v>
      </c>
      <c r="F4953" s="5" t="s">
        <v>114</v>
      </c>
      <c r="G4953" s="5" t="s">
        <v>87</v>
      </c>
      <c r="H4953" s="5" t="s">
        <v>131</v>
      </c>
      <c r="I4953" s="150">
        <v>6722.4621787196838</v>
      </c>
      <c r="J4953" s="150">
        <v>3540.0796172887035</v>
      </c>
      <c r="K4953" s="150">
        <v>165.57974696726447</v>
      </c>
      <c r="L4953" s="150">
        <v>311.41288406548432</v>
      </c>
      <c r="M4953" s="150">
        <v>2483.3394869730841</v>
      </c>
      <c r="N4953" s="150">
        <v>4732.6999225957334</v>
      </c>
      <c r="O4953" s="150">
        <v>1795.9375194447784</v>
      </c>
      <c r="P4953" s="150">
        <v>2057.7433343073462</v>
      </c>
      <c r="Q4953" s="150">
        <v>804.09757078348491</v>
      </c>
      <c r="R4953" s="150">
        <v>2162.0023299122518</v>
      </c>
      <c r="S4953" s="150">
        <v>3278.0752250564524</v>
      </c>
      <c r="T4953" s="150">
        <v>2633.9114679134032</v>
      </c>
      <c r="U4953" s="150">
        <v>274.36577790764619</v>
      </c>
      <c r="V4953" s="150">
        <v>2320.0370179870561</v>
      </c>
      <c r="W4953" s="150">
        <v>2123.5911210051813</v>
      </c>
      <c r="X4953" s="150">
        <v>3144.9849757805878</v>
      </c>
      <c r="Y4953" s="150">
        <v>18713.94097952473</v>
      </c>
      <c r="Z4953" s="150">
        <v>1032.8905770684644</v>
      </c>
      <c r="AA4953" s="150">
        <v>17131.674357117274</v>
      </c>
      <c r="AB4953" s="150">
        <v>860.41107951837841</v>
      </c>
      <c r="AC4953" s="150">
        <v>2330.8536144152872</v>
      </c>
      <c r="AD4953" s="150">
        <v>1964.2032609137368</v>
      </c>
      <c r="AE4953" s="150">
        <v>5629.9857626648991</v>
      </c>
      <c r="AF4953" s="150">
        <v>7562.6183022463592</v>
      </c>
      <c r="AG4953" s="150">
        <v>46279.846044882746</v>
      </c>
      <c r="AH4953" s="150">
        <v>3948.0980816967258</v>
      </c>
      <c r="AI4953" s="150">
        <v>1273.0572094914783</v>
      </c>
      <c r="AJ4953" s="150">
        <v>4788.6234790133049</v>
      </c>
      <c r="AK4953" s="150">
        <v>2467.651293816928</v>
      </c>
      <c r="AL4953" s="150">
        <v>152534.1875</v>
      </c>
      <c r="AM4953" s="150">
        <v>126395.3359375</v>
      </c>
      <c r="AN4953" s="150">
        <v>26138.837890625</v>
      </c>
      <c r="AO4953" s="5" t="s">
        <v>1132</v>
      </c>
    </row>
    <row r="4954" spans="1:41" ht="14.25" x14ac:dyDescent="0.45">
      <c r="A4954" s="150">
        <v>2021</v>
      </c>
      <c r="B4954" s="5" t="s">
        <v>4024</v>
      </c>
      <c r="C4954" s="5" t="s">
        <v>278</v>
      </c>
      <c r="D4954" s="5" t="s">
        <v>108</v>
      </c>
      <c r="E4954" s="5" t="s">
        <v>114</v>
      </c>
      <c r="F4954" s="5" t="s">
        <v>114</v>
      </c>
      <c r="G4954" s="5" t="s">
        <v>87</v>
      </c>
      <c r="H4954" s="5" t="s">
        <v>131</v>
      </c>
      <c r="I4954" s="150">
        <v>-1408.1602534885303</v>
      </c>
      <c r="J4954" s="150">
        <v>5199.874942626835</v>
      </c>
      <c r="K4954" s="150">
        <v>206.64591237675833</v>
      </c>
      <c r="L4954" s="150">
        <v>254.63497636849058</v>
      </c>
      <c r="M4954" s="150">
        <v>3098.3875487977862</v>
      </c>
      <c r="N4954" s="150">
        <v>3691.1870223631568</v>
      </c>
      <c r="O4954" s="150">
        <v>1883.3955178997435</v>
      </c>
      <c r="P4954" s="150">
        <v>2608.3562370499058</v>
      </c>
      <c r="Q4954" s="150">
        <v>1187.9909230883234</v>
      </c>
      <c r="R4954" s="150">
        <v>2551.6992379783615</v>
      </c>
      <c r="S4954" s="150">
        <v>3174.3780457366033</v>
      </c>
      <c r="T4954" s="150">
        <v>3209.6845760734109</v>
      </c>
      <c r="U4954" s="150">
        <v>267.47371467278424</v>
      </c>
      <c r="V4954" s="150">
        <v>2134.4402430888181</v>
      </c>
      <c r="W4954" s="150">
        <v>1604.8422880367054</v>
      </c>
      <c r="X4954" s="150">
        <v>3177.5877303126767</v>
      </c>
      <c r="Y4954" s="150">
        <v>18066.244583858537</v>
      </c>
      <c r="Z4954" s="150">
        <v>851.63630751814503</v>
      </c>
      <c r="AA4954" s="150">
        <v>18416.100202650541</v>
      </c>
      <c r="AB4954" s="150">
        <v>838.79756921385138</v>
      </c>
      <c r="AC4954" s="150">
        <v>2530.5916567744448</v>
      </c>
      <c r="AD4954" s="150">
        <v>2300.4633175759327</v>
      </c>
      <c r="AE4954" s="150">
        <v>5258.5600299650305</v>
      </c>
      <c r="AF4954" s="150">
        <v>9248.3851374979258</v>
      </c>
      <c r="AG4954" s="150">
        <v>36615.011748986777</v>
      </c>
      <c r="AH4954" s="150">
        <v>4138.3533134173176</v>
      </c>
      <c r="AI4954" s="150">
        <v>1175.8144497015594</v>
      </c>
      <c r="AJ4954" s="150">
        <v>5040.9291048085624</v>
      </c>
      <c r="AK4954" s="150">
        <v>2417.8885578967197</v>
      </c>
      <c r="AL4954" s="150">
        <v>139741.1875</v>
      </c>
      <c r="AM4954" s="150">
        <v>112514.9609375</v>
      </c>
      <c r="AN4954" s="150">
        <v>27226.240234375</v>
      </c>
      <c r="AO4954" s="5" t="s">
        <v>4562</v>
      </c>
    </row>
    <row r="4955" spans="1:41" ht="14.25" x14ac:dyDescent="0.45">
      <c r="A4955" s="150">
        <v>2021</v>
      </c>
      <c r="B4955" s="5" t="s">
        <v>1478</v>
      </c>
      <c r="C4955" s="5" t="s">
        <v>278</v>
      </c>
      <c r="D4955" s="5" t="s">
        <v>108</v>
      </c>
      <c r="E4955" s="5" t="s">
        <v>114</v>
      </c>
      <c r="F4955" s="5" t="s">
        <v>114</v>
      </c>
      <c r="G4955" s="5" t="s">
        <v>87</v>
      </c>
      <c r="H4955" s="5" t="s">
        <v>131</v>
      </c>
      <c r="I4955" s="150">
        <v>3307.7298059938212</v>
      </c>
      <c r="J4955" s="150">
        <v>4407.1349330123976</v>
      </c>
      <c r="K4955" s="150">
        <v>198.67928861588598</v>
      </c>
      <c r="L4955" s="150">
        <v>414.86259583763285</v>
      </c>
      <c r="M4955" s="150">
        <v>2073.3623681186673</v>
      </c>
      <c r="N4955" s="150">
        <v>3927.7167419010234</v>
      </c>
      <c r="O4955" s="150">
        <v>1645.8829016210861</v>
      </c>
      <c r="P4955" s="150">
        <v>2614.1021844693641</v>
      </c>
      <c r="Q4955" s="150">
        <v>1410.8385821807451</v>
      </c>
      <c r="R4955" s="150">
        <v>2578.7017316961865</v>
      </c>
      <c r="S4955" s="150">
        <v>4196.3342558409586</v>
      </c>
      <c r="T4955" s="150">
        <v>2129.5584871364904</v>
      </c>
      <c r="U4955" s="150">
        <v>284.8630184091669</v>
      </c>
      <c r="V4955" s="150">
        <v>2702.6033164023092</v>
      </c>
      <c r="W4955" s="150">
        <v>2140.6211286281082</v>
      </c>
      <c r="X4955" s="150">
        <v>2915.7582926628074</v>
      </c>
      <c r="Y4955" s="150">
        <v>18556.474838040253</v>
      </c>
      <c r="Z4955" s="150">
        <v>922.97469408250117</v>
      </c>
      <c r="AA4955" s="150">
        <v>11132.644676531942</v>
      </c>
      <c r="AB4955" s="150">
        <v>867.31109294286148</v>
      </c>
      <c r="AC4955" s="150">
        <v>3444.906560489886</v>
      </c>
      <c r="AD4955" s="150">
        <v>1843.6146486535922</v>
      </c>
      <c r="AE4955" s="150">
        <v>5057.2615207075005</v>
      </c>
      <c r="AF4955" s="150">
        <v>7404.2259503400155</v>
      </c>
      <c r="AG4955" s="150">
        <v>46245.441008878341</v>
      </c>
      <c r="AH4955" s="150">
        <v>4049.7667983377255</v>
      </c>
      <c r="AI4955" s="150">
        <v>1283.2664130277033</v>
      </c>
      <c r="AJ4955" s="150">
        <v>4853.6515711151551</v>
      </c>
      <c r="AK4955" s="150">
        <v>2496.6423759038103</v>
      </c>
      <c r="AL4955" s="150">
        <v>145106.9375</v>
      </c>
      <c r="AM4955" s="150">
        <v>119266.1328125</v>
      </c>
      <c r="AN4955" s="150">
        <v>25840.798828125</v>
      </c>
      <c r="AO4955" s="5" t="s">
        <v>3025</v>
      </c>
    </row>
    <row r="4956" spans="1:41" ht="14.25" x14ac:dyDescent="0.45">
      <c r="A4956" s="150">
        <v>2021</v>
      </c>
      <c r="B4956" s="5" t="s">
        <v>6344</v>
      </c>
      <c r="C4956" s="5" t="s">
        <v>278</v>
      </c>
      <c r="D4956" s="5" t="s">
        <v>108</v>
      </c>
      <c r="E4956" s="5" t="s">
        <v>114</v>
      </c>
      <c r="F4956" s="5" t="s">
        <v>114</v>
      </c>
      <c r="G4956" s="5" t="s">
        <v>87</v>
      </c>
      <c r="H4956" s="5" t="s">
        <v>131</v>
      </c>
      <c r="I4956" s="150">
        <v>4875.1962607730375</v>
      </c>
      <c r="J4956" s="150">
        <v>14625.684048356781</v>
      </c>
      <c r="K4956" s="150">
        <v>174.23743171841107</v>
      </c>
      <c r="L4956" s="150">
        <v>241.57749532874934</v>
      </c>
      <c r="M4956" s="150">
        <v>4145.515496258522</v>
      </c>
      <c r="N4956" s="150">
        <v>5191.8860865821543</v>
      </c>
      <c r="O4956" s="150">
        <v>2069.1360966006296</v>
      </c>
      <c r="P4956" s="150">
        <v>3095.8460535827121</v>
      </c>
      <c r="Q4956" s="150">
        <v>1210.4412958800792</v>
      </c>
      <c r="R4956" s="150">
        <v>2739.9577051589263</v>
      </c>
      <c r="S4956" s="150">
        <v>4051.8027136693345</v>
      </c>
      <c r="T4956" s="150">
        <v>4313.8838451562378</v>
      </c>
      <c r="U4956" s="150">
        <v>258.83303070937427</v>
      </c>
      <c r="V4956" s="150">
        <v>2507.1277876555077</v>
      </c>
      <c r="W4956" s="150">
        <v>960.21979235712968</v>
      </c>
      <c r="X4956" s="150">
        <v>3026.823912060212</v>
      </c>
      <c r="Y4956" s="150">
        <v>20645.740567171266</v>
      </c>
      <c r="Z4956" s="150">
        <v>1503.9731781769042</v>
      </c>
      <c r="AA4956" s="150">
        <v>18896.841304770278</v>
      </c>
      <c r="AB4956" s="150">
        <v>572.47776203955721</v>
      </c>
      <c r="AC4956" s="150">
        <v>2291.9940125850012</v>
      </c>
      <c r="AD4956" s="150">
        <v>2988.9095938971213</v>
      </c>
      <c r="AE4956" s="150">
        <v>6119.3891551414736</v>
      </c>
      <c r="AF4956" s="150">
        <v>8619.7489415179498</v>
      </c>
      <c r="AG4956" s="150">
        <v>41129.076095466058</v>
      </c>
      <c r="AH4956" s="150">
        <v>8860.209902204424</v>
      </c>
      <c r="AI4956" s="150">
        <v>1963.0709074193328</v>
      </c>
      <c r="AJ4956" s="150">
        <v>5882.1075018071524</v>
      </c>
      <c r="AK4956" s="150">
        <v>2572.0898032060959</v>
      </c>
      <c r="AL4956" s="150">
        <v>175533.796875</v>
      </c>
      <c r="AM4956" s="150">
        <v>139835.421875</v>
      </c>
      <c r="AN4956" s="150">
        <v>35698.37890625</v>
      </c>
      <c r="AO4956" s="5" t="s">
        <v>6814</v>
      </c>
    </row>
    <row r="4957" spans="1:41" ht="14.25" x14ac:dyDescent="0.45">
      <c r="A4957" s="150">
        <v>2021</v>
      </c>
      <c r="B4957" s="5" t="s">
        <v>7352</v>
      </c>
      <c r="C4957" s="5" t="s">
        <v>278</v>
      </c>
      <c r="D4957" s="5" t="s">
        <v>108</v>
      </c>
      <c r="E4957" s="5" t="s">
        <v>114</v>
      </c>
      <c r="F4957" s="5" t="s">
        <v>114</v>
      </c>
      <c r="G4957" s="5" t="s">
        <v>87</v>
      </c>
      <c r="H4957" s="5" t="s">
        <v>131</v>
      </c>
      <c r="I4957" s="150">
        <v>4170.588235294118</v>
      </c>
      <c r="J4957" s="150">
        <v>15743.741360123749</v>
      </c>
      <c r="K4957" s="150">
        <v>25.036799999999999</v>
      </c>
      <c r="L4957" s="150">
        <v>228</v>
      </c>
      <c r="M4957" s="150">
        <v>3103.543133723701</v>
      </c>
      <c r="N4957" s="150">
        <v>3814</v>
      </c>
      <c r="O4957" s="150">
        <v>2392.1661600099951</v>
      </c>
      <c r="P4957" s="150">
        <v>3901</v>
      </c>
      <c r="Q4957" s="150">
        <v>1067.265437397795</v>
      </c>
      <c r="R4957" s="150">
        <v>2878</v>
      </c>
      <c r="S4957" s="150">
        <v>6180</v>
      </c>
      <c r="T4957" s="150">
        <v>4250</v>
      </c>
      <c r="U4957" s="150">
        <v>450</v>
      </c>
      <c r="V4957" s="150">
        <v>2778</v>
      </c>
      <c r="W4957" s="150">
        <v>1003</v>
      </c>
      <c r="X4957" s="150">
        <v>3396.1729419272501</v>
      </c>
      <c r="Y4957" s="150">
        <v>18962</v>
      </c>
      <c r="Z4957" s="150">
        <v>1223.9052999999999</v>
      </c>
      <c r="AA4957" s="150">
        <v>18209</v>
      </c>
      <c r="AB4957" s="150">
        <v>865</v>
      </c>
      <c r="AC4957" s="150">
        <v>7871.3936111198936</v>
      </c>
      <c r="AD4957" s="150">
        <v>4505.8330365151214</v>
      </c>
      <c r="AE4957" s="150">
        <v>5594</v>
      </c>
      <c r="AF4957" s="150">
        <v>7243.1977025118777</v>
      </c>
      <c r="AG4957" s="150">
        <v>36674</v>
      </c>
      <c r="AH4957" s="150">
        <v>9741</v>
      </c>
      <c r="AI4957" s="150">
        <v>2437</v>
      </c>
      <c r="AJ4957" s="150">
        <v>7096.8326379748651</v>
      </c>
      <c r="AK4957" s="150">
        <v>2665</v>
      </c>
      <c r="AL4957" s="150">
        <v>178468.671875</v>
      </c>
      <c r="AM4957" s="150">
        <v>137904.921875</v>
      </c>
      <c r="AN4957" s="150">
        <v>40563.75390625</v>
      </c>
      <c r="AO4957" s="5" t="s">
        <v>7735</v>
      </c>
    </row>
    <row r="4958" spans="1:41" ht="14.25" x14ac:dyDescent="0.45">
      <c r="A4958" s="150">
        <v>2021</v>
      </c>
      <c r="B4958" s="5" t="s">
        <v>1476</v>
      </c>
      <c r="C4958" s="5" t="s">
        <v>278</v>
      </c>
      <c r="D4958" s="5" t="s">
        <v>108</v>
      </c>
      <c r="E4958" s="5" t="s">
        <v>114</v>
      </c>
      <c r="F4958" s="5" t="s">
        <v>114</v>
      </c>
      <c r="G4958" s="5" t="s">
        <v>87</v>
      </c>
      <c r="H4958" s="5" t="s">
        <v>131</v>
      </c>
      <c r="I4958" s="150">
        <v>6746.6296934953825</v>
      </c>
      <c r="J4958" s="150">
        <v>628.80677420693405</v>
      </c>
      <c r="K4958" s="150">
        <v>0</v>
      </c>
      <c r="L4958" s="150">
        <v>181.56795605225219</v>
      </c>
      <c r="M4958" s="150">
        <v>2409.8020267857451</v>
      </c>
      <c r="N4958" s="150">
        <v>3930.0423387933379</v>
      </c>
      <c r="O4958" s="150">
        <v>2360.2711417553132</v>
      </c>
      <c r="P4958" s="150">
        <v>2155.9089401380597</v>
      </c>
      <c r="Q4958" s="150">
        <v>1558.1551888631609</v>
      </c>
      <c r="R4958" s="150">
        <v>2503.9954448767348</v>
      </c>
      <c r="S4958" s="150">
        <v>2249.1070870294443</v>
      </c>
      <c r="T4958" s="150">
        <v>2897.0026383105173</v>
      </c>
      <c r="U4958" s="150">
        <v>297.02062517895627</v>
      </c>
      <c r="V4958" s="150">
        <v>3440.4713503036533</v>
      </c>
      <c r="W4958" s="150">
        <v>1240.7705098190395</v>
      </c>
      <c r="X4958" s="150">
        <v>5193.0524978312205</v>
      </c>
      <c r="Y4958" s="150">
        <v>18527.342454311449</v>
      </c>
      <c r="Z4958" s="150">
        <v>1504.8827411358261</v>
      </c>
      <c r="AA4958" s="150">
        <v>18032.352842586148</v>
      </c>
      <c r="AB4958" s="150">
        <v>880.3294838897076</v>
      </c>
      <c r="AC4958" s="150">
        <v>3141.2198888564662</v>
      </c>
      <c r="AD4958" s="150">
        <v>2281.8763912322938</v>
      </c>
      <c r="AE4958" s="150">
        <v>4071.2673688902773</v>
      </c>
      <c r="AF4958" s="150">
        <v>8882.0627239143287</v>
      </c>
      <c r="AG4958" s="150">
        <v>47347.707036848231</v>
      </c>
      <c r="AH4958" s="150">
        <v>7733.808102254292</v>
      </c>
      <c r="AI4958" s="150">
        <v>1285.685279405249</v>
      </c>
      <c r="AJ4958" s="150">
        <v>5139.0783660563548</v>
      </c>
      <c r="AK4958" s="150">
        <v>1815.679560522522</v>
      </c>
      <c r="AL4958" s="150">
        <v>158435.890625</v>
      </c>
      <c r="AM4958" s="150">
        <v>128088.515625</v>
      </c>
      <c r="AN4958" s="150">
        <v>30347.38671875</v>
      </c>
      <c r="AO4958" s="5" t="s">
        <v>3027</v>
      </c>
    </row>
    <row r="4959" spans="1:41" ht="14.25" x14ac:dyDescent="0.45">
      <c r="A4959" s="150">
        <v>2021</v>
      </c>
      <c r="B4959" s="5" t="s">
        <v>1477</v>
      </c>
      <c r="C4959" s="5" t="s">
        <v>278</v>
      </c>
      <c r="D4959" s="5" t="s">
        <v>108</v>
      </c>
      <c r="E4959" s="5" t="s">
        <v>114</v>
      </c>
      <c r="F4959" s="5" t="s">
        <v>114</v>
      </c>
      <c r="G4959" s="5" t="s">
        <v>87</v>
      </c>
      <c r="H4959" s="5" t="s">
        <v>131</v>
      </c>
      <c r="I4959" s="150">
        <v>4802.2974739411147</v>
      </c>
      <c r="J4959" s="150">
        <v>5415.1601531688084</v>
      </c>
      <c r="K4959" s="150">
        <v>771.84251189187421</v>
      </c>
      <c r="L4959" s="150">
        <v>178.96008725049904</v>
      </c>
      <c r="M4959" s="150">
        <v>2023.5164657716468</v>
      </c>
      <c r="N4959" s="150">
        <v>2766.8535443800101</v>
      </c>
      <c r="O4959" s="150">
        <v>3347.8927886998122</v>
      </c>
      <c r="P4959" s="150">
        <v>2108.3424008175675</v>
      </c>
      <c r="Q4959" s="150">
        <v>987.21334463478763</v>
      </c>
      <c r="R4959" s="150">
        <v>2747.3693617204863</v>
      </c>
      <c r="S4959" s="150">
        <v>2845.0809870640505</v>
      </c>
      <c r="T4959" s="150">
        <v>2988.2018279304111</v>
      </c>
      <c r="U4959" s="150">
        <v>305.13524932273407</v>
      </c>
      <c r="V4959" s="150">
        <v>3094.4490040346031</v>
      </c>
      <c r="W4959" s="150">
        <v>2222.3035646034914</v>
      </c>
      <c r="X4959" s="150">
        <v>3072.0133139349318</v>
      </c>
      <c r="Y4959" s="150">
        <v>17644.778423220199</v>
      </c>
      <c r="Z4959" s="150">
        <v>2241.1513709478081</v>
      </c>
      <c r="AA4959" s="150">
        <v>13389.32332392122</v>
      </c>
      <c r="AB4959" s="150">
        <v>867.68527151757121</v>
      </c>
      <c r="AC4959" s="150">
        <v>2671.6737824533379</v>
      </c>
      <c r="AD4959" s="150">
        <v>1828.3368221263106</v>
      </c>
      <c r="AE4959" s="150">
        <v>5176.7351386308828</v>
      </c>
      <c r="AF4959" s="150">
        <v>7849.0101346972124</v>
      </c>
      <c r="AG4959" s="150">
        <v>47963.959562536351</v>
      </c>
      <c r="AH4959" s="150">
        <v>6546.6883396670737</v>
      </c>
      <c r="AI4959" s="150">
        <v>1267.2189233260447</v>
      </c>
      <c r="AJ4959" s="150">
        <v>5206.2498266748626</v>
      </c>
      <c r="AK4959" s="150">
        <v>2469.9785085727503</v>
      </c>
      <c r="AL4959" s="150">
        <v>154799.421875</v>
      </c>
      <c r="AM4959" s="150">
        <v>124548.6640625</v>
      </c>
      <c r="AN4959" s="150">
        <v>30250.7578125</v>
      </c>
      <c r="AO4959" s="5" t="s">
        <v>3026</v>
      </c>
    </row>
    <row r="4960" spans="1:41" ht="14.25" x14ac:dyDescent="0.45">
      <c r="A4960" s="150">
        <v>2021</v>
      </c>
      <c r="B4960" s="5" t="s">
        <v>4980</v>
      </c>
      <c r="C4960" s="5" t="s">
        <v>278</v>
      </c>
      <c r="D4960" s="5" t="s">
        <v>108</v>
      </c>
      <c r="E4960" s="5" t="s">
        <v>114</v>
      </c>
      <c r="F4960" s="5" t="s">
        <v>114</v>
      </c>
      <c r="G4960" s="5" t="s">
        <v>88</v>
      </c>
      <c r="H4960" s="5" t="s">
        <v>131</v>
      </c>
      <c r="I4960" s="150">
        <v>4481.9908277778259</v>
      </c>
      <c r="J4960" s="150">
        <v>14988.145696362049</v>
      </c>
      <c r="K4960" s="150">
        <v>108.49333893555</v>
      </c>
      <c r="L4960" s="150">
        <v>252.98861006160001</v>
      </c>
      <c r="M4960" s="150">
        <v>3867.1668</v>
      </c>
      <c r="N4960" s="150">
        <v>4117.2750025999994</v>
      </c>
      <c r="O4960" s="150">
        <v>2198.629962159408</v>
      </c>
      <c r="P4960" s="150">
        <v>3243.033950999999</v>
      </c>
      <c r="Q4960" s="150">
        <v>1349.492372622519</v>
      </c>
      <c r="R4960" s="150">
        <v>2464.3489500000001</v>
      </c>
      <c r="S4960" s="150">
        <v>4339.7340000000004</v>
      </c>
      <c r="T4960" s="150">
        <v>4240.9045064292714</v>
      </c>
      <c r="U4960" s="150">
        <v>255.02500000000001</v>
      </c>
      <c r="V4960" s="150">
        <v>2168</v>
      </c>
      <c r="W4960" s="150">
        <v>1533.8063707199999</v>
      </c>
      <c r="X4960" s="150">
        <v>3365.5245</v>
      </c>
      <c r="Y4960" s="150">
        <v>19257</v>
      </c>
      <c r="Z4960" s="150">
        <v>1700.1368138800001</v>
      </c>
      <c r="AA4960" s="150">
        <v>19410</v>
      </c>
      <c r="AB4960" s="150">
        <v>599</v>
      </c>
      <c r="AC4960" s="150">
        <v>2637.5157159999999</v>
      </c>
      <c r="AD4960" s="150">
        <v>2999.180044658</v>
      </c>
      <c r="AE4960" s="150">
        <v>5566.14</v>
      </c>
      <c r="AF4960" s="150">
        <v>9216.0136522439989</v>
      </c>
      <c r="AG4960" s="150">
        <v>39449</v>
      </c>
      <c r="AH4960" s="150">
        <v>8741.4594598906242</v>
      </c>
      <c r="AI4960" s="150">
        <v>1422.2267999999999</v>
      </c>
      <c r="AJ4960" s="150">
        <v>5085.2662876799996</v>
      </c>
      <c r="AK4960" s="150">
        <v>2486</v>
      </c>
      <c r="AL4960" s="150">
        <v>171543.515625</v>
      </c>
      <c r="AM4960" s="150">
        <v>135641.375</v>
      </c>
      <c r="AN4960" s="150">
        <v>35902.125</v>
      </c>
      <c r="AO4960" s="5" t="s">
        <v>5864</v>
      </c>
    </row>
    <row r="4961" spans="1:41" ht="14.25" x14ac:dyDescent="0.45">
      <c r="A4961" s="150">
        <v>2021</v>
      </c>
      <c r="B4961" s="5" t="s">
        <v>1476</v>
      </c>
      <c r="C4961" s="5" t="s">
        <v>278</v>
      </c>
      <c r="D4961" s="5" t="s">
        <v>108</v>
      </c>
      <c r="E4961" s="5" t="s">
        <v>114</v>
      </c>
      <c r="F4961" s="5" t="s">
        <v>114</v>
      </c>
      <c r="G4961" s="5" t="s">
        <v>88</v>
      </c>
      <c r="H4961" s="5" t="s">
        <v>131</v>
      </c>
      <c r="I4961" s="150">
        <v>6986.4931473758361</v>
      </c>
      <c r="J4961" s="150">
        <v>585</v>
      </c>
      <c r="K4961" s="150"/>
      <c r="L4961" s="150">
        <v>189.4573219080664</v>
      </c>
      <c r="M4961" s="150">
        <v>2521.6804249999991</v>
      </c>
      <c r="N4961" s="150">
        <v>4154.5</v>
      </c>
      <c r="O4961" s="150">
        <v>2561.0828905658459</v>
      </c>
      <c r="P4961" s="150">
        <v>2363</v>
      </c>
      <c r="Q4961" s="150">
        <v>1657.596170842301</v>
      </c>
      <c r="R4961" s="150">
        <v>2621.7253726926051</v>
      </c>
      <c r="S4961" s="150">
        <v>2380.9375645974301</v>
      </c>
      <c r="T4961" s="150">
        <v>3143.4794755755879</v>
      </c>
      <c r="U4961" s="150">
        <v>228</v>
      </c>
      <c r="V4961" s="150">
        <v>3642</v>
      </c>
      <c r="W4961" s="150">
        <v>1270.5298362091751</v>
      </c>
      <c r="X4961" s="150">
        <v>5858.5659870312438</v>
      </c>
      <c r="Y4961" s="150">
        <v>19487</v>
      </c>
      <c r="Z4961" s="150">
        <v>1629.697696396973</v>
      </c>
      <c r="AA4961" s="150">
        <v>19125.250426822789</v>
      </c>
      <c r="AB4961" s="150">
        <v>784</v>
      </c>
      <c r="AC4961" s="150">
        <v>3395.1960401429292</v>
      </c>
      <c r="AD4961" s="150">
        <v>2408.1374999999998</v>
      </c>
      <c r="AE4961" s="150">
        <v>4328.8060681834504</v>
      </c>
      <c r="AF4961" s="150">
        <v>9268</v>
      </c>
      <c r="AG4961" s="150">
        <v>50320.654627443269</v>
      </c>
      <c r="AH4961" s="150">
        <v>7992.1860362208254</v>
      </c>
      <c r="AI4961" s="150">
        <v>1315.245089458426</v>
      </c>
      <c r="AJ4961" s="150">
        <v>5468.429141292283</v>
      </c>
      <c r="AK4961" s="150">
        <v>1895</v>
      </c>
      <c r="AL4961" s="150">
        <v>167581.65625</v>
      </c>
      <c r="AM4961" s="150">
        <v>135450.8125</v>
      </c>
      <c r="AN4961" s="150">
        <v>32130.841796875</v>
      </c>
      <c r="AO4961" s="5" t="s">
        <v>3030</v>
      </c>
    </row>
    <row r="4962" spans="1:41" ht="14.25" x14ac:dyDescent="0.45">
      <c r="A4962" s="150">
        <v>2021</v>
      </c>
      <c r="B4962" s="5" t="s">
        <v>1477</v>
      </c>
      <c r="C4962" s="5" t="s">
        <v>278</v>
      </c>
      <c r="D4962" s="5" t="s">
        <v>108</v>
      </c>
      <c r="E4962" s="5" t="s">
        <v>114</v>
      </c>
      <c r="F4962" s="5" t="s">
        <v>114</v>
      </c>
      <c r="G4962" s="5" t="s">
        <v>88</v>
      </c>
      <c r="H4962" s="5" t="s">
        <v>131</v>
      </c>
      <c r="I4962" s="150">
        <v>4930.832200598511</v>
      </c>
      <c r="J4962" s="150">
        <v>5676.5544867987783</v>
      </c>
      <c r="K4962" s="150">
        <v>815.11855648848064</v>
      </c>
      <c r="L4962" s="150">
        <v>185.37288000000001</v>
      </c>
      <c r="M4962" s="150">
        <v>2102.6085211160239</v>
      </c>
      <c r="N4962" s="150">
        <v>2902.7270366295652</v>
      </c>
      <c r="O4962" s="150">
        <v>3596</v>
      </c>
      <c r="P4962" s="150">
        <v>2363</v>
      </c>
      <c r="Q4962" s="150">
        <v>1099.7464666922669</v>
      </c>
      <c r="R4962" s="150">
        <v>2970.4765832571488</v>
      </c>
      <c r="S4962" s="150">
        <v>2895</v>
      </c>
      <c r="T4962" s="150">
        <v>3059.1319520149909</v>
      </c>
      <c r="U4962" s="150">
        <v>316.69953068491242</v>
      </c>
      <c r="V4962" s="150">
        <v>3211</v>
      </c>
      <c r="W4962" s="150">
        <v>2261.3003530095339</v>
      </c>
      <c r="X4962" s="150">
        <v>3413.7955157764109</v>
      </c>
      <c r="Y4962" s="150">
        <v>18447</v>
      </c>
      <c r="Z4962" s="150">
        <v>2329.935872</v>
      </c>
      <c r="AA4962" s="150">
        <v>14109.882763016351</v>
      </c>
      <c r="AB4962" s="150">
        <v>784</v>
      </c>
      <c r="AC4962" s="150">
        <v>2916.7438327027339</v>
      </c>
      <c r="AD4962" s="150">
        <v>2036.7501827080989</v>
      </c>
      <c r="AE4962" s="150">
        <v>5267.5760336601497</v>
      </c>
      <c r="AF4962" s="150">
        <v>8130.5052672138536</v>
      </c>
      <c r="AG4962" s="150">
        <v>52375</v>
      </c>
      <c r="AH4962" s="150">
        <v>7504.2555012831908</v>
      </c>
      <c r="AI4962" s="150">
        <v>1289.45597005728</v>
      </c>
      <c r="AJ4962" s="150">
        <v>5997.2887953445006</v>
      </c>
      <c r="AK4962" s="150">
        <v>2649.7938980047388</v>
      </c>
      <c r="AL4962" s="150">
        <v>165637.546875</v>
      </c>
      <c r="AM4962" s="150">
        <v>133230.34375</v>
      </c>
      <c r="AN4962" s="150">
        <v>32407.208984375</v>
      </c>
      <c r="AO4962" s="5" t="s">
        <v>3029</v>
      </c>
    </row>
    <row r="4963" spans="1:41" ht="14.25" x14ac:dyDescent="0.45">
      <c r="A4963" s="150">
        <v>2021</v>
      </c>
      <c r="B4963" s="5" t="s">
        <v>7352</v>
      </c>
      <c r="C4963" s="5" t="s">
        <v>278</v>
      </c>
      <c r="D4963" s="5" t="s">
        <v>108</v>
      </c>
      <c r="E4963" s="5" t="s">
        <v>114</v>
      </c>
      <c r="F4963" s="5" t="s">
        <v>114</v>
      </c>
      <c r="G4963" s="5" t="s">
        <v>88</v>
      </c>
      <c r="H4963" s="5" t="s">
        <v>131</v>
      </c>
      <c r="I4963" s="150">
        <v>4254</v>
      </c>
      <c r="J4963" s="150">
        <v>16129.356134492191</v>
      </c>
      <c r="K4963" s="150">
        <v>25.036799999999999</v>
      </c>
      <c r="L4963" s="150">
        <v>232.8108</v>
      </c>
      <c r="M4963" s="150">
        <v>3103.543133723701</v>
      </c>
      <c r="N4963" s="150">
        <v>3814</v>
      </c>
      <c r="O4963" s="150">
        <v>2392.1661600099951</v>
      </c>
      <c r="P4963" s="150">
        <v>3901</v>
      </c>
      <c r="Q4963" s="150">
        <v>1067.265437397795</v>
      </c>
      <c r="R4963" s="150">
        <v>2878</v>
      </c>
      <c r="S4963" s="150">
        <v>6180</v>
      </c>
      <c r="T4963" s="150">
        <v>4332.8143133425237</v>
      </c>
      <c r="U4963" s="150">
        <v>450</v>
      </c>
      <c r="V4963" s="150">
        <v>2778</v>
      </c>
      <c r="W4963" s="150">
        <v>1003</v>
      </c>
      <c r="X4963" s="150">
        <v>3396.1729419272501</v>
      </c>
      <c r="Y4963" s="150">
        <v>18962</v>
      </c>
      <c r="Z4963" s="150">
        <v>1223.9052999999999</v>
      </c>
      <c r="AA4963" s="150">
        <v>18633</v>
      </c>
      <c r="AB4963" s="150">
        <v>865</v>
      </c>
      <c r="AC4963" s="150">
        <v>7871.3936111198936</v>
      </c>
      <c r="AD4963" s="150">
        <v>4505.8330365151214</v>
      </c>
      <c r="AE4963" s="150">
        <v>5594</v>
      </c>
      <c r="AF4963" s="150">
        <v>7074.4515693781941</v>
      </c>
      <c r="AG4963" s="150">
        <v>37365</v>
      </c>
      <c r="AH4963" s="150">
        <v>9741</v>
      </c>
      <c r="AI4963" s="150">
        <v>2437</v>
      </c>
      <c r="AJ4963" s="150">
        <v>7238.7692907343626</v>
      </c>
      <c r="AK4963" s="150">
        <v>2665</v>
      </c>
      <c r="AL4963" s="150">
        <v>180113.515625</v>
      </c>
      <c r="AM4963" s="150">
        <v>139466.953125</v>
      </c>
      <c r="AN4963" s="150">
        <v>40646.5703125</v>
      </c>
      <c r="AO4963" s="5" t="s">
        <v>7736</v>
      </c>
    </row>
    <row r="4964" spans="1:41" ht="14.25" x14ac:dyDescent="0.45">
      <c r="A4964" s="150">
        <v>2021</v>
      </c>
      <c r="B4964" s="5" t="s">
        <v>6344</v>
      </c>
      <c r="C4964" s="5" t="s">
        <v>278</v>
      </c>
      <c r="D4964" s="5" t="s">
        <v>108</v>
      </c>
      <c r="E4964" s="5" t="s">
        <v>114</v>
      </c>
      <c r="F4964" s="5" t="s">
        <v>114</v>
      </c>
      <c r="G4964" s="5" t="s">
        <v>88</v>
      </c>
      <c r="H4964" s="5" t="s">
        <v>131</v>
      </c>
      <c r="I4964" s="150">
        <v>4997</v>
      </c>
      <c r="J4964" s="150">
        <v>15167.8863452187</v>
      </c>
      <c r="K4964" s="150">
        <v>168.8708</v>
      </c>
      <c r="L4964" s="150">
        <v>248.02804907999999</v>
      </c>
      <c r="M4964" s="150">
        <v>4165.8074999999999</v>
      </c>
      <c r="N4964" s="150">
        <v>5217.3</v>
      </c>
      <c r="O4964" s="150">
        <v>2079.2643707445191</v>
      </c>
      <c r="P4964" s="150">
        <v>3107.95</v>
      </c>
      <c r="Q4964" s="150">
        <v>1216.3663200000001</v>
      </c>
      <c r="R4964" s="150">
        <v>2753.3696034028849</v>
      </c>
      <c r="S4964" s="150">
        <v>4071.636</v>
      </c>
      <c r="T4964" s="150">
        <v>4401.9164020842309</v>
      </c>
      <c r="U4964" s="150">
        <v>257.55</v>
      </c>
      <c r="V4964" s="150">
        <v>2519</v>
      </c>
      <c r="W4964" s="150">
        <v>964.92000000000007</v>
      </c>
      <c r="X4964" s="150">
        <v>3132</v>
      </c>
      <c r="Y4964" s="150">
        <v>21077</v>
      </c>
      <c r="Z4964" s="150">
        <v>1511.33502</v>
      </c>
      <c r="AA4964" s="150">
        <v>19531</v>
      </c>
      <c r="AB4964" s="150">
        <v>599</v>
      </c>
      <c r="AC4964" s="150">
        <v>2303.21316038961</v>
      </c>
      <c r="AD4964" s="150">
        <v>3062.4330369624981</v>
      </c>
      <c r="AE4964" s="150">
        <v>6149.343130164305</v>
      </c>
      <c r="AF4964" s="150">
        <v>8835.1808400000009</v>
      </c>
      <c r="AG4964" s="150">
        <v>42745</v>
      </c>
      <c r="AH4964" s="150">
        <v>9199.0614623344027</v>
      </c>
      <c r="AI4964" s="150">
        <v>1972.68</v>
      </c>
      <c r="AJ4964" s="150">
        <v>6029.1180000000004</v>
      </c>
      <c r="AK4964" s="150">
        <v>2566</v>
      </c>
      <c r="AL4964" s="150">
        <v>180049.25</v>
      </c>
      <c r="AM4964" s="150">
        <v>143665.640625</v>
      </c>
      <c r="AN4964" s="150">
        <v>36383.58984375</v>
      </c>
      <c r="AO4964" s="5" t="s">
        <v>6815</v>
      </c>
    </row>
    <row r="4965" spans="1:41" ht="14.25" x14ac:dyDescent="0.45">
      <c r="A4965" s="150">
        <v>2021</v>
      </c>
      <c r="B4965" s="5" t="s">
        <v>1478</v>
      </c>
      <c r="C4965" s="5" t="s">
        <v>278</v>
      </c>
      <c r="D4965" s="5" t="s">
        <v>108</v>
      </c>
      <c r="E4965" s="5" t="s">
        <v>114</v>
      </c>
      <c r="F4965" s="5" t="s">
        <v>114</v>
      </c>
      <c r="G4965" s="5" t="s">
        <v>88</v>
      </c>
      <c r="H4965" s="5" t="s">
        <v>131</v>
      </c>
      <c r="I4965" s="150">
        <v>3473</v>
      </c>
      <c r="J4965" s="150">
        <v>4454.0643684598062</v>
      </c>
      <c r="K4965" s="150">
        <v>202.63934999929091</v>
      </c>
      <c r="L4965" s="150">
        <v>417.50112601586221</v>
      </c>
      <c r="M4965" s="150">
        <v>2108.477135321431</v>
      </c>
      <c r="N4965" s="150">
        <v>3919.964918347785</v>
      </c>
      <c r="O4965" s="150">
        <v>1660.2361426229479</v>
      </c>
      <c r="P4965" s="150">
        <v>2363</v>
      </c>
      <c r="Q4965" s="150">
        <v>1422.848400354191</v>
      </c>
      <c r="R4965" s="150">
        <v>2698.0562388379449</v>
      </c>
      <c r="S4965" s="150">
        <v>4188</v>
      </c>
      <c r="T4965" s="150">
        <v>2104.8782830895821</v>
      </c>
      <c r="U4965" s="150">
        <v>289.98682296048003</v>
      </c>
      <c r="V4965" s="150">
        <v>2759</v>
      </c>
      <c r="W4965" s="150">
        <v>2142.6839757234879</v>
      </c>
      <c r="X4965" s="150">
        <v>2910.003691378176</v>
      </c>
      <c r="Y4965" s="150">
        <v>18686</v>
      </c>
      <c r="Z4965" s="150">
        <v>931.11009328057105</v>
      </c>
      <c r="AA4965" s="150">
        <v>11364.95306898007</v>
      </c>
      <c r="AB4965" s="150">
        <v>784</v>
      </c>
      <c r="AC4965" s="150">
        <v>3506.052309907931</v>
      </c>
      <c r="AD4965" s="150">
        <v>1861.1696595447791</v>
      </c>
      <c r="AE4965" s="150">
        <v>5157</v>
      </c>
      <c r="AF4965" s="150">
        <v>7537.4050721339527</v>
      </c>
      <c r="AG4965" s="150">
        <v>49188.279984337758</v>
      </c>
      <c r="AH4965" s="150">
        <v>4122.6095761365441</v>
      </c>
      <c r="AI4965" s="150">
        <v>1280.733731712</v>
      </c>
      <c r="AJ4965" s="150">
        <v>4951.6484533200974</v>
      </c>
      <c r="AK4965" s="150">
        <v>2558.3741030745009</v>
      </c>
      <c r="AL4965" s="150">
        <v>149043.6875</v>
      </c>
      <c r="AM4965" s="150">
        <v>123119.8671875</v>
      </c>
      <c r="AN4965" s="150">
        <v>25923.806640625</v>
      </c>
      <c r="AO4965" s="5" t="s">
        <v>3028</v>
      </c>
    </row>
    <row r="4966" spans="1:41" ht="14.25" x14ac:dyDescent="0.45">
      <c r="A4966" s="150">
        <v>2021</v>
      </c>
      <c r="B4966" s="5" t="s">
        <v>582</v>
      </c>
      <c r="C4966" s="5" t="s">
        <v>278</v>
      </c>
      <c r="D4966" s="5" t="s">
        <v>108</v>
      </c>
      <c r="E4966" s="5" t="s">
        <v>114</v>
      </c>
      <c r="F4966" s="5" t="s">
        <v>114</v>
      </c>
      <c r="G4966" s="5" t="s">
        <v>88</v>
      </c>
      <c r="H4966" s="5" t="s">
        <v>131</v>
      </c>
      <c r="I4966" s="150">
        <v>7044.4944638638372</v>
      </c>
      <c r="J4966" s="150">
        <v>3564.3913090545461</v>
      </c>
      <c r="K4966" s="150">
        <v>161.39238205995451</v>
      </c>
      <c r="L4966" s="150">
        <v>311.75496190824259</v>
      </c>
      <c r="M4966" s="150">
        <v>2449.3274501989699</v>
      </c>
      <c r="N4966" s="150">
        <v>4784.6077999999989</v>
      </c>
      <c r="O4966" s="150">
        <v>1771.906013897988</v>
      </c>
      <c r="P4966" s="150">
        <v>2226</v>
      </c>
      <c r="Q4966" s="150">
        <v>793.50062879529867</v>
      </c>
      <c r="R4966" s="150">
        <v>2086.766221933749</v>
      </c>
      <c r="S4966" s="150">
        <v>3189</v>
      </c>
      <c r="T4966" s="150">
        <v>2469.8736177350002</v>
      </c>
      <c r="U4966" s="150">
        <v>260.1510025</v>
      </c>
      <c r="V4966" s="150">
        <v>52</v>
      </c>
      <c r="W4966" s="150">
        <v>2102.7320664607341</v>
      </c>
      <c r="X4966" s="150">
        <v>3163.9492036800002</v>
      </c>
      <c r="Y4966" s="150">
        <v>18664</v>
      </c>
      <c r="Z4966" s="150">
        <v>1021.741298804115</v>
      </c>
      <c r="AA4966" s="150">
        <v>17203.360203242839</v>
      </c>
      <c r="AB4966" s="150">
        <v>784</v>
      </c>
      <c r="AC4966" s="150">
        <v>2304.1056199999998</v>
      </c>
      <c r="AD4966" s="150">
        <v>1943.0011614756479</v>
      </c>
      <c r="AE4966" s="150">
        <v>5552.8769807999997</v>
      </c>
      <c r="AF4966" s="150">
        <v>7570.9256147784017</v>
      </c>
      <c r="AG4966" s="150">
        <v>46833.281360006338</v>
      </c>
      <c r="AH4966" s="150">
        <v>3971.905073579715</v>
      </c>
      <c r="AI4966" s="150">
        <v>1255.6213055999999</v>
      </c>
      <c r="AJ4966" s="150">
        <v>4817.4988306222413</v>
      </c>
      <c r="AK4966" s="150">
        <v>2358.4398517375498</v>
      </c>
      <c r="AL4966" s="150">
        <v>150712.609375</v>
      </c>
      <c r="AM4966" s="150">
        <v>125091.453125</v>
      </c>
      <c r="AN4966" s="150">
        <v>25621.1484375</v>
      </c>
      <c r="AO4966" s="5" t="s">
        <v>1133</v>
      </c>
    </row>
    <row r="4967" spans="1:41" ht="14.25" x14ac:dyDescent="0.45">
      <c r="A4967" s="150">
        <v>2021</v>
      </c>
      <c r="B4967" s="5" t="s">
        <v>4024</v>
      </c>
      <c r="C4967" s="5" t="s">
        <v>278</v>
      </c>
      <c r="D4967" s="5" t="s">
        <v>108</v>
      </c>
      <c r="E4967" s="5" t="s">
        <v>114</v>
      </c>
      <c r="F4967" s="5" t="s">
        <v>114</v>
      </c>
      <c r="G4967" s="5" t="s">
        <v>88</v>
      </c>
      <c r="H4967" s="5" t="s">
        <v>131</v>
      </c>
      <c r="I4967" s="150">
        <v>-1424.6614351193571</v>
      </c>
      <c r="J4967" s="150">
        <v>4860.1737828595014</v>
      </c>
      <c r="K4967" s="150">
        <v>204.76673725175999</v>
      </c>
      <c r="L4967" s="150">
        <v>259.20580000000012</v>
      </c>
      <c r="M4967" s="150">
        <v>3073.2306330614938</v>
      </c>
      <c r="N4967" s="150">
        <v>3668.3993316841329</v>
      </c>
      <c r="O4967" s="150">
        <v>1864.442404059622</v>
      </c>
      <c r="P4967" s="150">
        <v>2568.827046202051</v>
      </c>
      <c r="Q4967" s="150">
        <v>1179.5004406404</v>
      </c>
      <c r="R4967" s="150">
        <v>2493.9429243749992</v>
      </c>
      <c r="S4967" s="150">
        <v>3145</v>
      </c>
      <c r="T4967" s="150">
        <v>3247.29648</v>
      </c>
      <c r="U4967" s="150">
        <v>257.57524999999998</v>
      </c>
      <c r="V4967" s="150">
        <v>2146</v>
      </c>
      <c r="W4967" s="150">
        <v>1596.4983915</v>
      </c>
      <c r="X4967" s="150">
        <v>3221.8274879999999</v>
      </c>
      <c r="Y4967" s="150">
        <v>17933</v>
      </c>
      <c r="Z4967" s="150">
        <v>845</v>
      </c>
      <c r="AA4967" s="150">
        <v>18512</v>
      </c>
      <c r="AB4967" s="150">
        <v>784</v>
      </c>
      <c r="AC4967" s="150">
        <v>2510.0448700000002</v>
      </c>
      <c r="AD4967" s="150">
        <v>2284.0220779668002</v>
      </c>
      <c r="AE4967" s="150">
        <v>5215.8639019033899</v>
      </c>
      <c r="AF4967" s="150">
        <v>9356.7600774720013</v>
      </c>
      <c r="AG4967" s="150">
        <v>37071</v>
      </c>
      <c r="AH4967" s="150">
        <v>4105</v>
      </c>
      <c r="AI4967" s="150">
        <v>1166.2675919999999</v>
      </c>
      <c r="AJ4967" s="150">
        <v>5100</v>
      </c>
      <c r="AK4967" s="150">
        <v>2342.0097945809998</v>
      </c>
      <c r="AL4967" s="150">
        <v>139587.015625</v>
      </c>
      <c r="AM4967" s="150">
        <v>112552.625</v>
      </c>
      <c r="AN4967" s="150">
        <v>27034.361328125</v>
      </c>
      <c r="AO4967" s="5" t="s">
        <v>4563</v>
      </c>
    </row>
    <row r="4968" spans="1:41" ht="14.25" x14ac:dyDescent="0.45">
      <c r="A4968" s="150">
        <v>2021</v>
      </c>
      <c r="B4968" s="5" t="s">
        <v>4980</v>
      </c>
      <c r="C4968" s="5" t="s">
        <v>278</v>
      </c>
      <c r="D4968" s="5" t="s">
        <v>108</v>
      </c>
      <c r="E4968" s="5" t="s">
        <v>115</v>
      </c>
      <c r="F4968" s="5" t="s">
        <v>116</v>
      </c>
      <c r="G4968" s="5" t="s">
        <v>87</v>
      </c>
      <c r="H4968" s="5" t="s">
        <v>131</v>
      </c>
      <c r="I4968" s="150">
        <v>17316.019849744611</v>
      </c>
      <c r="J4968" s="150">
        <v>43372.476795550298</v>
      </c>
      <c r="K4968" s="150">
        <v>2725.0780881748137</v>
      </c>
      <c r="L4968" s="150">
        <v>3340.6504084438566</v>
      </c>
      <c r="M4968" s="150">
        <v>14968.897149782246</v>
      </c>
      <c r="N4968" s="150">
        <v>12891.351242710474</v>
      </c>
      <c r="O4968" s="150">
        <v>12423.026353629555</v>
      </c>
      <c r="P4968" s="150">
        <v>12798.517983487418</v>
      </c>
      <c r="Q4968" s="150">
        <v>5533.7073446323348</v>
      </c>
      <c r="R4968" s="150">
        <v>9425.1419031819623</v>
      </c>
      <c r="S4968" s="150">
        <v>17352.013016178298</v>
      </c>
      <c r="T4968" s="150">
        <v>14630.96578511103</v>
      </c>
      <c r="U4968" s="150">
        <v>2212.0354107283165</v>
      </c>
      <c r="V4968" s="150">
        <v>11385.078215560063</v>
      </c>
      <c r="W4968" s="150">
        <v>5863.5958206705509</v>
      </c>
      <c r="X4968" s="150">
        <v>24059.347580014608</v>
      </c>
      <c r="Y4968" s="150">
        <v>63184.945194120774</v>
      </c>
      <c r="Z4968" s="150">
        <v>8831.3227359831944</v>
      </c>
      <c r="AA4968" s="150">
        <v>95941.646954722382</v>
      </c>
      <c r="AB4968" s="150">
        <v>2506.5291562108364</v>
      </c>
      <c r="AC4968" s="150">
        <v>12267.428110451185</v>
      </c>
      <c r="AD4968" s="150">
        <v>17806.526757335734</v>
      </c>
      <c r="AE4968" s="150">
        <v>16512.685014555558</v>
      </c>
      <c r="AF4968" s="150">
        <v>40486.850174554354</v>
      </c>
      <c r="AG4968" s="150">
        <v>132934.56001879956</v>
      </c>
      <c r="AH4968" s="150">
        <v>24573.113659214468</v>
      </c>
      <c r="AI4968" s="150">
        <v>7601.8541089900727</v>
      </c>
      <c r="AJ4968" s="150">
        <v>32880.882733546408</v>
      </c>
      <c r="AK4968" s="150">
        <v>9006.6350943363195</v>
      </c>
      <c r="AL4968" s="150">
        <v>674832.875</v>
      </c>
      <c r="AM4968" s="150">
        <v>521315.3125</v>
      </c>
      <c r="AN4968" s="150">
        <v>153517.578125</v>
      </c>
      <c r="AO4968" s="5" t="s">
        <v>5865</v>
      </c>
    </row>
    <row r="4969" spans="1:41" ht="14.25" x14ac:dyDescent="0.45">
      <c r="A4969" s="150">
        <v>2021</v>
      </c>
      <c r="B4969" s="5" t="s">
        <v>1478</v>
      </c>
      <c r="C4969" s="5" t="s">
        <v>278</v>
      </c>
      <c r="D4969" s="5" t="s">
        <v>108</v>
      </c>
      <c r="E4969" s="5" t="s">
        <v>115</v>
      </c>
      <c r="F4969" s="5" t="s">
        <v>116</v>
      </c>
      <c r="G4969" s="5" t="s">
        <v>87</v>
      </c>
      <c r="H4969" s="5" t="s">
        <v>131</v>
      </c>
      <c r="I4969" s="150">
        <v>14635.731932159364</v>
      </c>
      <c r="J4969" s="150">
        <v>19858.28129426438</v>
      </c>
      <c r="K4969" s="150">
        <v>2890.7449964917691</v>
      </c>
      <c r="L4969" s="150">
        <v>3947.1522173167996</v>
      </c>
      <c r="M4969" s="150">
        <v>11762.612470124841</v>
      </c>
      <c r="N4969" s="150">
        <v>11308.379265863892</v>
      </c>
      <c r="O4969" s="150">
        <v>11508.451256756787</v>
      </c>
      <c r="P4969" s="150">
        <v>9168.2178200801463</v>
      </c>
      <c r="Q4969" s="150">
        <v>6744.4349036329113</v>
      </c>
      <c r="R4969" s="150">
        <v>9499.1416229229853</v>
      </c>
      <c r="S4969" s="150">
        <v>14558.816216825802</v>
      </c>
      <c r="T4969" s="150">
        <v>12899.03997922674</v>
      </c>
      <c r="U4969" s="150">
        <v>2265.086642546908</v>
      </c>
      <c r="V4969" s="150">
        <v>11910.039829876079</v>
      </c>
      <c r="W4969" s="150">
        <v>5299.3371537298335</v>
      </c>
      <c r="X4969" s="150">
        <v>17013.900108449023</v>
      </c>
      <c r="Y4969" s="150">
        <v>62417.635824007819</v>
      </c>
      <c r="Z4969" s="150">
        <v>7332.9445998900974</v>
      </c>
      <c r="AA4969" s="150">
        <v>91882.764419006635</v>
      </c>
      <c r="AB4969" s="150">
        <v>2454.8001469900632</v>
      </c>
      <c r="AC4969" s="150">
        <v>11481.095862415928</v>
      </c>
      <c r="AD4969" s="150">
        <v>15287.48758957151</v>
      </c>
      <c r="AE4969" s="150">
        <v>15621.750046513609</v>
      </c>
      <c r="AF4969" s="150">
        <v>38954.802587319406</v>
      </c>
      <c r="AG4969" s="150">
        <v>121242.93887192456</v>
      </c>
      <c r="AH4969" s="150">
        <v>21578.08227242461</v>
      </c>
      <c r="AI4969" s="150">
        <v>5482.6451232459458</v>
      </c>
      <c r="AJ4969" s="150">
        <v>41636.51586191469</v>
      </c>
      <c r="AK4969" s="150">
        <v>9455.7970545271419</v>
      </c>
      <c r="AL4969" s="150">
        <v>610098.625</v>
      </c>
      <c r="AM4969" s="150">
        <v>479906.9375</v>
      </c>
      <c r="AN4969" s="150">
        <v>130191.7109375</v>
      </c>
      <c r="AO4969" s="5" t="s">
        <v>3033</v>
      </c>
    </row>
    <row r="4970" spans="1:41" ht="14.25" x14ac:dyDescent="0.45">
      <c r="A4970" s="150">
        <v>2021</v>
      </c>
      <c r="B4970" s="5" t="s">
        <v>6344</v>
      </c>
      <c r="C4970" s="5" t="s">
        <v>278</v>
      </c>
      <c r="D4970" s="5" t="s">
        <v>108</v>
      </c>
      <c r="E4970" s="5" t="s">
        <v>115</v>
      </c>
      <c r="F4970" s="5" t="s">
        <v>116</v>
      </c>
      <c r="G4970" s="5" t="s">
        <v>87</v>
      </c>
      <c r="H4970" s="5" t="s">
        <v>131</v>
      </c>
      <c r="I4970" s="150">
        <v>19959.579277918179</v>
      </c>
      <c r="J4970" s="150">
        <v>44937.833374759066</v>
      </c>
      <c r="K4970" s="150">
        <v>2794.0719001461221</v>
      </c>
      <c r="L4970" s="150">
        <v>4005.3142712909448</v>
      </c>
      <c r="M4970" s="150">
        <v>15838.607196239191</v>
      </c>
      <c r="N4970" s="150">
        <v>14360.325527101724</v>
      </c>
      <c r="O4970" s="150">
        <v>12081.532924538991</v>
      </c>
      <c r="P4970" s="150">
        <v>13308.053503076659</v>
      </c>
      <c r="Q4970" s="150">
        <v>5102.7923359764327</v>
      </c>
      <c r="R4970" s="150">
        <v>10120.700974551311</v>
      </c>
      <c r="S4970" s="150">
        <v>20762.759199654458</v>
      </c>
      <c r="T4970" s="150">
        <v>14870.211372126796</v>
      </c>
      <c r="U4970" s="150">
        <v>2156.342038965769</v>
      </c>
      <c r="V4970" s="150">
        <v>11621.095563104416</v>
      </c>
      <c r="W4970" s="150">
        <v>4859.9707883783685</v>
      </c>
      <c r="X4970" s="150">
        <v>24955.564286355591</v>
      </c>
      <c r="Y4970" s="150">
        <v>68043.651163269067</v>
      </c>
      <c r="Z4970" s="150">
        <v>9048.1205578317349</v>
      </c>
      <c r="AA4970" s="150">
        <v>95874.799669231172</v>
      </c>
      <c r="AB4970" s="150">
        <v>3601.3317370857253</v>
      </c>
      <c r="AC4970" s="150">
        <v>12263.311363464307</v>
      </c>
      <c r="AD4970" s="150">
        <v>19614.478968011546</v>
      </c>
      <c r="AE4970" s="150">
        <v>17547.628734580085</v>
      </c>
      <c r="AF4970" s="150">
        <v>38766.813602488364</v>
      </c>
      <c r="AG4970" s="150">
        <v>130656.88383910617</v>
      </c>
      <c r="AH4970" s="150">
        <v>25279.359332615553</v>
      </c>
      <c r="AI4970" s="150">
        <v>8418.6712027590202</v>
      </c>
      <c r="AJ4970" s="150">
        <v>34518.429739573992</v>
      </c>
      <c r="AK4970" s="150">
        <v>9101.7873975331731</v>
      </c>
      <c r="AL4970" s="150">
        <v>694470.125</v>
      </c>
      <c r="AM4970" s="150">
        <v>532291.6875</v>
      </c>
      <c r="AN4970" s="150">
        <v>162178.328125</v>
      </c>
      <c r="AO4970" s="5" t="s">
        <v>6816</v>
      </c>
    </row>
    <row r="4971" spans="1:41" ht="14.25" x14ac:dyDescent="0.45">
      <c r="A4971" s="150">
        <v>2021</v>
      </c>
      <c r="B4971" s="5" t="s">
        <v>7352</v>
      </c>
      <c r="C4971" s="5" t="s">
        <v>278</v>
      </c>
      <c r="D4971" s="5" t="s">
        <v>108</v>
      </c>
      <c r="E4971" s="5" t="s">
        <v>115</v>
      </c>
      <c r="F4971" s="5" t="s">
        <v>116</v>
      </c>
      <c r="G4971" s="5" t="s">
        <v>87</v>
      </c>
      <c r="H4971" s="5" t="s">
        <v>131</v>
      </c>
      <c r="I4971" s="150">
        <v>18414.352941176468</v>
      </c>
      <c r="J4971" s="150">
        <v>49369.662720172193</v>
      </c>
      <c r="K4971" s="150">
        <v>2885.6936609999998</v>
      </c>
      <c r="L4971" s="150">
        <v>4128</v>
      </c>
      <c r="M4971" s="150">
        <v>17260.40941284307</v>
      </c>
      <c r="N4971" s="150">
        <v>13288.000004394529</v>
      </c>
      <c r="O4971" s="150">
        <v>11900.676947155231</v>
      </c>
      <c r="P4971" s="150">
        <v>13117.99696</v>
      </c>
      <c r="Q4971" s="150">
        <v>4935.1860434549571</v>
      </c>
      <c r="R4971" s="150">
        <v>10171.927604798389</v>
      </c>
      <c r="S4971" s="150">
        <v>19190</v>
      </c>
      <c r="T4971" s="150">
        <v>15150</v>
      </c>
      <c r="U4971" s="150">
        <v>2255</v>
      </c>
      <c r="V4971" s="150">
        <v>11398</v>
      </c>
      <c r="W4971" s="150">
        <v>5321</v>
      </c>
      <c r="X4971" s="150">
        <v>28130</v>
      </c>
      <c r="Y4971" s="150">
        <v>63555.557999999997</v>
      </c>
      <c r="Z4971" s="150">
        <v>8338.7699363620231</v>
      </c>
      <c r="AA4971" s="150">
        <v>97200</v>
      </c>
      <c r="AB4971" s="150">
        <v>4212</v>
      </c>
      <c r="AC4971" s="150">
        <v>13937.625821119889</v>
      </c>
      <c r="AD4971" s="150">
        <v>18391.562446043929</v>
      </c>
      <c r="AE4971" s="150">
        <v>17190.755000000001</v>
      </c>
      <c r="AF4971" s="150">
        <v>35616.717121706257</v>
      </c>
      <c r="AG4971" s="150">
        <v>128995</v>
      </c>
      <c r="AH4971" s="150">
        <v>30912.5</v>
      </c>
      <c r="AI4971" s="150">
        <v>9716</v>
      </c>
      <c r="AJ4971" s="150">
        <v>34843.441425765333</v>
      </c>
      <c r="AK4971" s="150">
        <v>9346</v>
      </c>
      <c r="AL4971" s="150">
        <v>699171.8125</v>
      </c>
      <c r="AM4971" s="150">
        <v>526756</v>
      </c>
      <c r="AN4971" s="150">
        <v>172415.84375</v>
      </c>
      <c r="AO4971" s="5" t="s">
        <v>7737</v>
      </c>
    </row>
    <row r="4972" spans="1:41" ht="14.25" x14ac:dyDescent="0.45">
      <c r="A4972" s="150">
        <v>2021</v>
      </c>
      <c r="B4972" s="5" t="s">
        <v>4024</v>
      </c>
      <c r="C4972" s="5" t="s">
        <v>278</v>
      </c>
      <c r="D4972" s="5" t="s">
        <v>108</v>
      </c>
      <c r="E4972" s="5" t="s">
        <v>115</v>
      </c>
      <c r="F4972" s="5" t="s">
        <v>116</v>
      </c>
      <c r="G4972" s="5" t="s">
        <v>87</v>
      </c>
      <c r="H4972" s="5" t="s">
        <v>131</v>
      </c>
      <c r="I4972" s="150">
        <v>15358.396234397185</v>
      </c>
      <c r="J4972" s="150">
        <v>31253.550772538641</v>
      </c>
      <c r="K4972" s="150">
        <v>3128.453084275427</v>
      </c>
      <c r="L4972" s="150">
        <v>3667.5995755932172</v>
      </c>
      <c r="M4972" s="150">
        <v>13803.714389493036</v>
      </c>
      <c r="N4972" s="150">
        <v>12641.639144778836</v>
      </c>
      <c r="O4972" s="150">
        <v>12269.726576074603</v>
      </c>
      <c r="P4972" s="150">
        <v>12505.927948679959</v>
      </c>
      <c r="Q4972" s="150">
        <v>5334.0790884379003</v>
      </c>
      <c r="R4972" s="150">
        <v>9664.6832043066024</v>
      </c>
      <c r="S4972" s="150">
        <v>13361.91689019361</v>
      </c>
      <c r="T4972" s="150">
        <v>13106.212018966427</v>
      </c>
      <c r="U4972" s="150">
        <v>2295.9136679095627</v>
      </c>
      <c r="V4972" s="150">
        <v>12303.790874948074</v>
      </c>
      <c r="W4972" s="150">
        <v>6068.4436384961291</v>
      </c>
      <c r="X4972" s="150">
        <v>16070.890672399568</v>
      </c>
      <c r="Y4972" s="150">
        <v>62440.133848073441</v>
      </c>
      <c r="Z4972" s="150">
        <v>6943.6176329054788</v>
      </c>
      <c r="AA4972" s="150">
        <v>100544.43924035829</v>
      </c>
      <c r="AB4972" s="150">
        <v>2245.0245756831341</v>
      </c>
      <c r="AC4972" s="150">
        <v>12700.031517864916</v>
      </c>
      <c r="AD4972" s="150">
        <v>16023.420369611842</v>
      </c>
      <c r="AE4972" s="150">
        <v>16820.378820410802</v>
      </c>
      <c r="AF4972" s="150">
        <v>39468.75147610101</v>
      </c>
      <c r="AG4972" s="150">
        <v>126550.37357056375</v>
      </c>
      <c r="AH4972" s="150">
        <v>22829.41649475148</v>
      </c>
      <c r="AI4972" s="150">
        <v>6594.8319089721681</v>
      </c>
      <c r="AJ4972" s="150">
        <v>33046.749743170491</v>
      </c>
      <c r="AK4972" s="150">
        <v>8979.0711627639612</v>
      </c>
      <c r="AL4972" s="150">
        <v>638021.1875</v>
      </c>
      <c r="AM4972" s="150">
        <v>503540.0625</v>
      </c>
      <c r="AN4972" s="150">
        <v>134481.125</v>
      </c>
      <c r="AO4972" s="5" t="s">
        <v>4564</v>
      </c>
    </row>
    <row r="4973" spans="1:41" ht="14.25" x14ac:dyDescent="0.45">
      <c r="A4973" s="150">
        <v>2021</v>
      </c>
      <c r="B4973" s="5" t="s">
        <v>1477</v>
      </c>
      <c r="C4973" s="5" t="s">
        <v>278</v>
      </c>
      <c r="D4973" s="5" t="s">
        <v>108</v>
      </c>
      <c r="E4973" s="5" t="s">
        <v>115</v>
      </c>
      <c r="F4973" s="5" t="s">
        <v>116</v>
      </c>
      <c r="G4973" s="5" t="s">
        <v>87</v>
      </c>
      <c r="H4973" s="5" t="s">
        <v>131</v>
      </c>
      <c r="I4973" s="150">
        <v>15764.261951983395</v>
      </c>
      <c r="J4973" s="150">
        <v>21978.719591064946</v>
      </c>
      <c r="K4973" s="150">
        <v>2921.71607223104</v>
      </c>
      <c r="L4973" s="150">
        <v>3319.6764162542249</v>
      </c>
      <c r="M4973" s="150">
        <v>11431.573532914999</v>
      </c>
      <c r="N4973" s="150">
        <v>9828.7756127466946</v>
      </c>
      <c r="O4973" s="150">
        <v>11516.751193127355</v>
      </c>
      <c r="P4973" s="150">
        <v>7354.2701591680407</v>
      </c>
      <c r="Q4973" s="150">
        <v>5133.0342769748595</v>
      </c>
      <c r="R4973" s="150">
        <v>8926.822296217375</v>
      </c>
      <c r="S4973" s="150">
        <v>10705.03289111175</v>
      </c>
      <c r="T4973" s="150">
        <v>13170.222871248849</v>
      </c>
      <c r="U4973" s="150">
        <v>2743.7830325607456</v>
      </c>
      <c r="V4973" s="150">
        <v>11303.150099501217</v>
      </c>
      <c r="W4973" s="150">
        <v>4856.1544591051552</v>
      </c>
      <c r="X4973" s="150">
        <v>17744.062798948635</v>
      </c>
      <c r="Y4973" s="150">
        <v>63022.283292470122</v>
      </c>
      <c r="Z4973" s="150">
        <v>7673.0382492746439</v>
      </c>
      <c r="AA4973" s="150">
        <v>85683.274094142747</v>
      </c>
      <c r="AB4973" s="150">
        <v>2454.752464573945</v>
      </c>
      <c r="AC4973" s="150">
        <v>10982.195088353137</v>
      </c>
      <c r="AD4973" s="150">
        <v>14275.781095767423</v>
      </c>
      <c r="AE4973" s="150">
        <v>15237.943556480473</v>
      </c>
      <c r="AF4973" s="150">
        <v>37571.786226251817</v>
      </c>
      <c r="AG4973" s="150">
        <v>121459.33689119369</v>
      </c>
      <c r="AH4973" s="150">
        <v>24627.114904355603</v>
      </c>
      <c r="AI4973" s="150">
        <v>5429.6733954913316</v>
      </c>
      <c r="AJ4973" s="150">
        <v>37450.981284850342</v>
      </c>
      <c r="AK4973" s="150">
        <v>9730.699577065443</v>
      </c>
      <c r="AL4973" s="150">
        <v>594296.875</v>
      </c>
      <c r="AM4973" s="150">
        <v>465433.3125</v>
      </c>
      <c r="AN4973" s="150">
        <v>128863.5390625</v>
      </c>
      <c r="AO4973" s="5" t="s">
        <v>3031</v>
      </c>
    </row>
    <row r="4974" spans="1:41" ht="14.25" x14ac:dyDescent="0.45">
      <c r="A4974" s="150">
        <v>2021</v>
      </c>
      <c r="B4974" s="5" t="s">
        <v>582</v>
      </c>
      <c r="C4974" s="5" t="s">
        <v>278</v>
      </c>
      <c r="D4974" s="5" t="s">
        <v>108</v>
      </c>
      <c r="E4974" s="5" t="s">
        <v>115</v>
      </c>
      <c r="F4974" s="5" t="s">
        <v>116</v>
      </c>
      <c r="G4974" s="5" t="s">
        <v>87</v>
      </c>
      <c r="H4974" s="5" t="s">
        <v>131</v>
      </c>
      <c r="I4974" s="150">
        <v>23779.239664091401</v>
      </c>
      <c r="J4974" s="150">
        <v>21277.4459537039</v>
      </c>
      <c r="K4974" s="150">
        <v>3072.6086045786619</v>
      </c>
      <c r="L4974" s="150">
        <v>4300.8372135379823</v>
      </c>
      <c r="M4974" s="150">
        <v>13166.183874231092</v>
      </c>
      <c r="N4974" s="150">
        <v>12527.541419263123</v>
      </c>
      <c r="O4974" s="150">
        <v>12173.37279812417</v>
      </c>
      <c r="P4974" s="150">
        <v>7285.4166796582585</v>
      </c>
      <c r="Q4974" s="150">
        <v>5261.5618169596837</v>
      </c>
      <c r="R4974" s="150">
        <v>9336.1993194455845</v>
      </c>
      <c r="S4974" s="150">
        <v>12911.002261537551</v>
      </c>
      <c r="T4974" s="150">
        <v>13389.049961893134</v>
      </c>
      <c r="U4974" s="150">
        <v>2315.8195503479647</v>
      </c>
      <c r="V4974" s="150">
        <v>12373.896583634842</v>
      </c>
      <c r="W4974" s="150">
        <v>5262.3356202686537</v>
      </c>
      <c r="X4974" s="150">
        <v>15736.760265400913</v>
      </c>
      <c r="Y4974" s="150">
        <v>65475.746702992314</v>
      </c>
      <c r="Z4974" s="150">
        <v>6937.374807877175</v>
      </c>
      <c r="AA4974" s="150">
        <v>99311.655108006235</v>
      </c>
      <c r="AB4974" s="150">
        <v>2242.1171370612847</v>
      </c>
      <c r="AC4974" s="150">
        <v>12367.200555129433</v>
      </c>
      <c r="AD4974" s="150">
        <v>15012.947947862393</v>
      </c>
      <c r="AE4974" s="150">
        <v>15891.265856410866</v>
      </c>
      <c r="AF4974" s="150">
        <v>39423.814603287137</v>
      </c>
      <c r="AG4974" s="150">
        <v>125871.26337801687</v>
      </c>
      <c r="AH4974" s="150">
        <v>27476.595597640935</v>
      </c>
      <c r="AI4974" s="150">
        <v>6464.0577275041442</v>
      </c>
      <c r="AJ4974" s="150">
        <v>32858.190478860277</v>
      </c>
      <c r="AK4974" s="150">
        <v>9211.2002535238098</v>
      </c>
      <c r="AL4974" s="150">
        <v>632712.6875</v>
      </c>
      <c r="AM4974" s="150">
        <v>496594.46875</v>
      </c>
      <c r="AN4974" s="150">
        <v>136118.21875</v>
      </c>
      <c r="AO4974" s="5" t="s">
        <v>1134</v>
      </c>
    </row>
    <row r="4975" spans="1:41" ht="14.25" x14ac:dyDescent="0.45">
      <c r="A4975" s="150">
        <v>2021</v>
      </c>
      <c r="B4975" s="5" t="s">
        <v>1476</v>
      </c>
      <c r="C4975" s="5" t="s">
        <v>278</v>
      </c>
      <c r="D4975" s="5" t="s">
        <v>108</v>
      </c>
      <c r="E4975" s="5" t="s">
        <v>115</v>
      </c>
      <c r="F4975" s="5" t="s">
        <v>116</v>
      </c>
      <c r="G4975" s="5" t="s">
        <v>87</v>
      </c>
      <c r="H4975" s="5" t="s">
        <v>131</v>
      </c>
      <c r="I4975" s="150">
        <v>17125.599905112136</v>
      </c>
      <c r="J4975" s="150">
        <v>14366.094370484108</v>
      </c>
      <c r="K4975" s="150">
        <v>990.37066937592112</v>
      </c>
      <c r="L4975" s="150">
        <v>3098.0018465550038</v>
      </c>
      <c r="M4975" s="150">
        <v>11080.275123353615</v>
      </c>
      <c r="N4975" s="150">
        <v>9497.2280290040144</v>
      </c>
      <c r="O4975" s="150">
        <v>10209.127126945436</v>
      </c>
      <c r="P4975" s="150">
        <v>7738.8147997039096</v>
      </c>
      <c r="Q4975" s="150">
        <v>6088.6724492297326</v>
      </c>
      <c r="R4975" s="150">
        <v>9795.2004286887059</v>
      </c>
      <c r="S4975" s="150">
        <v>17055.260881123431</v>
      </c>
      <c r="T4975" s="150">
        <v>12463.848560173157</v>
      </c>
      <c r="U4975" s="150">
        <v>2794.3387763546552</v>
      </c>
      <c r="V4975" s="150">
        <v>11022.08445645583</v>
      </c>
      <c r="W4975" s="150">
        <v>4044.496400391396</v>
      </c>
      <c r="X4975" s="150">
        <v>16695.297445167802</v>
      </c>
      <c r="Y4975" s="150">
        <v>69263.066178893787</v>
      </c>
      <c r="Z4975" s="150">
        <v>6754.5981692916348</v>
      </c>
      <c r="AA4975" s="150">
        <v>92427.090534683666</v>
      </c>
      <c r="AB4975" s="150">
        <v>2463.5751118035951</v>
      </c>
      <c r="AC4975" s="150">
        <v>11117.778108368719</v>
      </c>
      <c r="AD4975" s="150">
        <v>14585.158836081633</v>
      </c>
      <c r="AE4975" s="150">
        <v>15366.304882054406</v>
      </c>
      <c r="AF4975" s="150">
        <v>38080.863195387188</v>
      </c>
      <c r="AG4975" s="150">
        <v>119373.50405167036</v>
      </c>
      <c r="AH4975" s="150">
        <v>24611.695502450741</v>
      </c>
      <c r="AI4975" s="150">
        <v>5521.1480513848119</v>
      </c>
      <c r="AJ4975" s="150">
        <v>40548.905207895048</v>
      </c>
      <c r="AK4975" s="150">
        <v>9372.5895434022823</v>
      </c>
      <c r="AL4975" s="150">
        <v>603550.875</v>
      </c>
      <c r="AM4975" s="150">
        <v>474458.15625</v>
      </c>
      <c r="AN4975" s="150">
        <v>129092.84375</v>
      </c>
      <c r="AO4975" s="5" t="s">
        <v>3032</v>
      </c>
    </row>
    <row r="4976" spans="1:41" ht="14.25" x14ac:dyDescent="0.45">
      <c r="A4976" s="150">
        <v>2021</v>
      </c>
      <c r="B4976" s="5" t="s">
        <v>1478</v>
      </c>
      <c r="C4976" s="5" t="s">
        <v>278</v>
      </c>
      <c r="D4976" s="5" t="s">
        <v>108</v>
      </c>
      <c r="E4976" s="5" t="s">
        <v>115</v>
      </c>
      <c r="F4976" s="5" t="s">
        <v>116</v>
      </c>
      <c r="G4976" s="5" t="s">
        <v>88</v>
      </c>
      <c r="H4976" s="5" t="s">
        <v>131</v>
      </c>
      <c r="I4976" s="150">
        <v>15125</v>
      </c>
      <c r="J4976" s="150">
        <v>20159.13997429136</v>
      </c>
      <c r="K4976" s="150">
        <v>2948.3631191940808</v>
      </c>
      <c r="L4976" s="150">
        <v>3972.25614413003</v>
      </c>
      <c r="M4976" s="150">
        <v>11961.825789000481</v>
      </c>
      <c r="N4976" s="150">
        <v>11286.060813057229</v>
      </c>
      <c r="O4976" s="150">
        <v>11608.812937580929</v>
      </c>
      <c r="P4976" s="150">
        <v>8287.5485272000005</v>
      </c>
      <c r="Q4976" s="150">
        <v>6801.8471674441744</v>
      </c>
      <c r="R4976" s="150">
        <v>9938.8068051106093</v>
      </c>
      <c r="S4976" s="150">
        <v>14529.90124206572</v>
      </c>
      <c r="T4976" s="150">
        <v>12749.54845757118</v>
      </c>
      <c r="U4976" s="150">
        <v>2305.8285447882531</v>
      </c>
      <c r="V4976" s="150">
        <v>12157</v>
      </c>
      <c r="W4976" s="150">
        <v>5304.4439529241463</v>
      </c>
      <c r="X4976" s="150">
        <v>16980.321120894721</v>
      </c>
      <c r="Y4976" s="150">
        <v>63747.067500000012</v>
      </c>
      <c r="Z4976" s="150">
        <v>7397.5795590064354</v>
      </c>
      <c r="AA4976" s="150">
        <v>93800.110918070422</v>
      </c>
      <c r="AB4976" s="150">
        <v>2219</v>
      </c>
      <c r="AC4976" s="150">
        <v>11599.17026712095</v>
      </c>
      <c r="AD4976" s="150">
        <v>15433.05597683172</v>
      </c>
      <c r="AE4976" s="150">
        <v>15929.839629610509</v>
      </c>
      <c r="AF4976" s="150">
        <v>39655.478989286472</v>
      </c>
      <c r="AG4976" s="150">
        <v>128958.2603874669</v>
      </c>
      <c r="AH4976" s="150">
        <v>21991.8619969926</v>
      </c>
      <c r="AI4976" s="150">
        <v>5471.8244606592007</v>
      </c>
      <c r="AJ4976" s="150">
        <v>42477.171331422724</v>
      </c>
      <c r="AK4976" s="150">
        <v>9699.2215500598286</v>
      </c>
      <c r="AL4976" s="150">
        <v>624496.375</v>
      </c>
      <c r="AM4976" s="150">
        <v>493598.125</v>
      </c>
      <c r="AN4976" s="150">
        <v>130898.1796875</v>
      </c>
      <c r="AO4976" s="5" t="s">
        <v>3035</v>
      </c>
    </row>
    <row r="4977" spans="1:41" ht="14.25" x14ac:dyDescent="0.45">
      <c r="A4977" s="150">
        <v>2021</v>
      </c>
      <c r="B4977" s="5" t="s">
        <v>4980</v>
      </c>
      <c r="C4977" s="5" t="s">
        <v>278</v>
      </c>
      <c r="D4977" s="5" t="s">
        <v>108</v>
      </c>
      <c r="E4977" s="5" t="s">
        <v>115</v>
      </c>
      <c r="F4977" s="5" t="s">
        <v>116</v>
      </c>
      <c r="G4977" s="5" t="s">
        <v>88</v>
      </c>
      <c r="H4977" s="5" t="s">
        <v>131</v>
      </c>
      <c r="I4977" s="150">
        <v>17646.229362403301</v>
      </c>
      <c r="J4977" s="150">
        <v>44966.360560306282</v>
      </c>
      <c r="K4977" s="150">
        <v>2707.2853121855501</v>
      </c>
      <c r="L4977" s="150">
        <v>3410.0313490655999</v>
      </c>
      <c r="M4977" s="150">
        <v>14955.243117120001</v>
      </c>
      <c r="N4977" s="150">
        <v>12879.579885338</v>
      </c>
      <c r="O4977" s="150">
        <v>12411.69456305747</v>
      </c>
      <c r="P4977" s="150">
        <v>12811.928217217361</v>
      </c>
      <c r="Q4977" s="150">
        <v>5544.9311086932466</v>
      </c>
      <c r="R4977" s="150">
        <v>9352.0118267358957</v>
      </c>
      <c r="S4977" s="150">
        <v>17217.37801</v>
      </c>
      <c r="T4977" s="150">
        <v>14896.177078832819</v>
      </c>
      <c r="U4977" s="150">
        <v>2196.6668335999998</v>
      </c>
      <c r="V4977" s="150">
        <v>11478</v>
      </c>
      <c r="W4977" s="150">
        <v>5858.2472817599992</v>
      </c>
      <c r="X4977" s="150">
        <v>24721.279999999999</v>
      </c>
      <c r="Y4977" s="150">
        <v>64296.640431850174</v>
      </c>
      <c r="Z4977" s="150">
        <v>8823.2586739589988</v>
      </c>
      <c r="AA4977" s="150">
        <v>99660</v>
      </c>
      <c r="AB4977" s="150">
        <v>2556</v>
      </c>
      <c r="AC4977" s="150">
        <v>12259.721542783331</v>
      </c>
      <c r="AD4977" s="150">
        <v>17842.642916471352</v>
      </c>
      <c r="AE4977" s="150">
        <v>16497.622800000001</v>
      </c>
      <c r="AF4977" s="150">
        <v>41327.70911053344</v>
      </c>
      <c r="AG4977" s="150">
        <v>140927</v>
      </c>
      <c r="AH4977" s="150">
        <v>25176.16261660193</v>
      </c>
      <c r="AI4977" s="150">
        <v>7594.92</v>
      </c>
      <c r="AJ4977" s="150">
        <v>34178.066060040001</v>
      </c>
      <c r="AK4977" s="150">
        <v>8929</v>
      </c>
      <c r="AL4977" s="150">
        <v>693121.8125</v>
      </c>
      <c r="AM4977" s="150">
        <v>538255.75</v>
      </c>
      <c r="AN4977" s="150">
        <v>154866.03125</v>
      </c>
      <c r="AO4977" s="5" t="s">
        <v>5866</v>
      </c>
    </row>
    <row r="4978" spans="1:41" ht="14.25" x14ac:dyDescent="0.45">
      <c r="A4978" s="150">
        <v>2021</v>
      </c>
      <c r="B4978" s="5" t="s">
        <v>4024</v>
      </c>
      <c r="C4978" s="5" t="s">
        <v>278</v>
      </c>
      <c r="D4978" s="5" t="s">
        <v>108</v>
      </c>
      <c r="E4978" s="5" t="s">
        <v>115</v>
      </c>
      <c r="F4978" s="5" t="s">
        <v>116</v>
      </c>
      <c r="G4978" s="5" t="s">
        <v>88</v>
      </c>
      <c r="H4978" s="5" t="s">
        <v>131</v>
      </c>
      <c r="I4978" s="150">
        <v>15530.22401288505</v>
      </c>
      <c r="J4978" s="150">
        <v>30906.814005307409</v>
      </c>
      <c r="K4978" s="150">
        <v>3100.0038827012081</v>
      </c>
      <c r="L4978" s="150">
        <v>3733.4348000000009</v>
      </c>
      <c r="M4978" s="150">
        <v>13691.55131127622</v>
      </c>
      <c r="N4978" s="150">
        <v>12563.5954800277</v>
      </c>
      <c r="O4978" s="150">
        <v>12146.2530292952</v>
      </c>
      <c r="P4978" s="150">
        <v>12572.9901460081</v>
      </c>
      <c r="Q4978" s="150">
        <v>5295.9568233632781</v>
      </c>
      <c r="R4978" s="150">
        <v>9445.9283974245336</v>
      </c>
      <c r="S4978" s="150">
        <v>13240</v>
      </c>
      <c r="T4978" s="150">
        <v>13259.793960000001</v>
      </c>
      <c r="U4978" s="150">
        <v>2210.9482336000001</v>
      </c>
      <c r="V4978" s="150">
        <v>12369</v>
      </c>
      <c r="W4978" s="150">
        <v>6036.8925843919978</v>
      </c>
      <c r="X4978" s="150">
        <v>16168.565087999999</v>
      </c>
      <c r="Y4978" s="150">
        <v>61913.607959843648</v>
      </c>
      <c r="Z4978" s="150">
        <v>6894</v>
      </c>
      <c r="AA4978" s="150">
        <v>101341</v>
      </c>
      <c r="AB4978" s="150">
        <v>2098.36</v>
      </c>
      <c r="AC4978" s="150">
        <v>12596.915419999999</v>
      </c>
      <c r="AD4978" s="150">
        <v>15908.90218032281</v>
      </c>
      <c r="AE4978" s="150">
        <v>16683.808153903388</v>
      </c>
      <c r="AF4978" s="150">
        <v>39931.256390037939</v>
      </c>
      <c r="AG4978" s="150">
        <v>128124</v>
      </c>
      <c r="AH4978" s="150">
        <v>22600</v>
      </c>
      <c r="AI4978" s="150">
        <v>6541.2861119999998</v>
      </c>
      <c r="AJ4978" s="150">
        <v>33434</v>
      </c>
      <c r="AK4978" s="150">
        <v>8801.2810127978009</v>
      </c>
      <c r="AL4978" s="150">
        <v>639140.375</v>
      </c>
      <c r="AM4978" s="150">
        <v>505547.46875</v>
      </c>
      <c r="AN4978" s="150">
        <v>133592.890625</v>
      </c>
      <c r="AO4978" s="5" t="s">
        <v>4565</v>
      </c>
    </row>
    <row r="4979" spans="1:41" ht="14.25" x14ac:dyDescent="0.45">
      <c r="A4979" s="150">
        <v>2021</v>
      </c>
      <c r="B4979" s="5" t="s">
        <v>7352</v>
      </c>
      <c r="C4979" s="5" t="s">
        <v>278</v>
      </c>
      <c r="D4979" s="5" t="s">
        <v>108</v>
      </c>
      <c r="E4979" s="5" t="s">
        <v>115</v>
      </c>
      <c r="F4979" s="5" t="s">
        <v>116</v>
      </c>
      <c r="G4979" s="5" t="s">
        <v>88</v>
      </c>
      <c r="H4979" s="5" t="s">
        <v>131</v>
      </c>
      <c r="I4979" s="150">
        <v>18782.64</v>
      </c>
      <c r="J4979" s="150">
        <v>50643.315817410592</v>
      </c>
      <c r="K4979" s="150">
        <v>2885.6936609999998</v>
      </c>
      <c r="L4979" s="150">
        <v>4215.1008000000002</v>
      </c>
      <c r="M4979" s="150">
        <v>17260.40941284307</v>
      </c>
      <c r="N4979" s="150">
        <v>13288.000004394529</v>
      </c>
      <c r="O4979" s="150">
        <v>11900.676947155231</v>
      </c>
      <c r="P4979" s="150">
        <v>13117.99696</v>
      </c>
      <c r="Q4979" s="150">
        <v>4935.1860434549571</v>
      </c>
      <c r="R4979" s="150">
        <v>10171.927604798389</v>
      </c>
      <c r="S4979" s="150">
        <v>19190</v>
      </c>
      <c r="T4979" s="150">
        <v>15445.20866991512</v>
      </c>
      <c r="U4979" s="150">
        <v>2255</v>
      </c>
      <c r="V4979" s="150">
        <v>11398</v>
      </c>
      <c r="W4979" s="150">
        <v>5321</v>
      </c>
      <c r="X4979" s="150">
        <v>28130</v>
      </c>
      <c r="Y4979" s="150">
        <v>63555.557999999997</v>
      </c>
      <c r="Z4979" s="150">
        <v>8338.7699363620231</v>
      </c>
      <c r="AA4979" s="150">
        <v>99660</v>
      </c>
      <c r="AB4979" s="150">
        <v>4212</v>
      </c>
      <c r="AC4979" s="150">
        <v>13937.625821119889</v>
      </c>
      <c r="AD4979" s="150">
        <v>18391.562446043929</v>
      </c>
      <c r="AE4979" s="150">
        <v>17190.755000000001</v>
      </c>
      <c r="AF4979" s="150">
        <v>34786.947793841588</v>
      </c>
      <c r="AG4979" s="150">
        <v>131490</v>
      </c>
      <c r="AH4979" s="150">
        <v>30912.5</v>
      </c>
      <c r="AI4979" s="150">
        <v>9716</v>
      </c>
      <c r="AJ4979" s="150">
        <v>35540.31025428063</v>
      </c>
      <c r="AK4979" s="150">
        <v>9346</v>
      </c>
      <c r="AL4979" s="150">
        <v>706018.1875</v>
      </c>
      <c r="AM4979" s="150">
        <v>533307.125</v>
      </c>
      <c r="AN4979" s="150">
        <v>172711.0625</v>
      </c>
      <c r="AO4979" s="5" t="s">
        <v>7738</v>
      </c>
    </row>
    <row r="4980" spans="1:41" ht="14.25" x14ac:dyDescent="0.45">
      <c r="A4980" s="150">
        <v>2021</v>
      </c>
      <c r="B4980" s="5" t="s">
        <v>582</v>
      </c>
      <c r="C4980" s="5" t="s">
        <v>278</v>
      </c>
      <c r="D4980" s="5" t="s">
        <v>108</v>
      </c>
      <c r="E4980" s="5" t="s">
        <v>115</v>
      </c>
      <c r="F4980" s="5" t="s">
        <v>116</v>
      </c>
      <c r="G4980" s="5" t="s">
        <v>88</v>
      </c>
      <c r="H4980" s="5" t="s">
        <v>131</v>
      </c>
      <c r="I4980" s="150">
        <v>24136.692510286459</v>
      </c>
      <c r="J4980" s="150">
        <v>21423.569985791921</v>
      </c>
      <c r="K4980" s="150">
        <v>3377.8341671560761</v>
      </c>
      <c r="L4980" s="150">
        <v>4305.5615560149372</v>
      </c>
      <c r="M4980" s="150">
        <v>12985.899966743031</v>
      </c>
      <c r="N4980" s="150">
        <v>12664.942499999999</v>
      </c>
      <c r="O4980" s="150">
        <v>12010.48045206321</v>
      </c>
      <c r="P4980" s="150">
        <v>7875.5999999999995</v>
      </c>
      <c r="Q4980" s="150">
        <v>5192.2213943947318</v>
      </c>
      <c r="R4980" s="150">
        <v>9011.3063762751008</v>
      </c>
      <c r="S4980" s="150">
        <v>12560.17125456119</v>
      </c>
      <c r="T4980" s="150">
        <v>12690.946354957499</v>
      </c>
      <c r="U4980" s="150">
        <v>2195.8379147231558</v>
      </c>
      <c r="V4980" s="150">
        <v>278</v>
      </c>
      <c r="W4980" s="150">
        <v>5210.6461285163932</v>
      </c>
      <c r="X4980" s="150">
        <v>15831.65277216</v>
      </c>
      <c r="Y4980" s="150">
        <v>65163.96134999999</v>
      </c>
      <c r="Z4980" s="150">
        <v>6862.4910555472452</v>
      </c>
      <c r="AA4980" s="150">
        <v>99727.215191518451</v>
      </c>
      <c r="AB4980" s="150">
        <v>2043</v>
      </c>
      <c r="AC4980" s="150">
        <v>12225.27923</v>
      </c>
      <c r="AD4980" s="150">
        <v>14850.89444678972</v>
      </c>
      <c r="AE4980" s="150">
        <v>15721.24469184</v>
      </c>
      <c r="AF4980" s="150">
        <v>39467.12049762503</v>
      </c>
      <c r="AG4980" s="150">
        <v>127376.48883285221</v>
      </c>
      <c r="AH4980" s="150">
        <v>27662.934787001399</v>
      </c>
      <c r="AI4980" s="150">
        <v>6375.5254224</v>
      </c>
      <c r="AJ4980" s="150">
        <v>33056.325038294468</v>
      </c>
      <c r="AK4980" s="150">
        <v>8938.8116615491617</v>
      </c>
      <c r="AL4980" s="150">
        <v>621222.625</v>
      </c>
      <c r="AM4980" s="150">
        <v>486683.84375</v>
      </c>
      <c r="AN4980" s="150">
        <v>134538.796875</v>
      </c>
      <c r="AO4980" s="5" t="s">
        <v>1135</v>
      </c>
    </row>
    <row r="4981" spans="1:41" ht="14.25" x14ac:dyDescent="0.45">
      <c r="A4981" s="150">
        <v>2021</v>
      </c>
      <c r="B4981" s="5" t="s">
        <v>1476</v>
      </c>
      <c r="C4981" s="5" t="s">
        <v>278</v>
      </c>
      <c r="D4981" s="5" t="s">
        <v>108</v>
      </c>
      <c r="E4981" s="5" t="s">
        <v>115</v>
      </c>
      <c r="F4981" s="5" t="s">
        <v>116</v>
      </c>
      <c r="G4981" s="5" t="s">
        <v>88</v>
      </c>
      <c r="H4981" s="5" t="s">
        <v>131</v>
      </c>
      <c r="I4981" s="150">
        <v>17734.46769979419</v>
      </c>
      <c r="J4981" s="150">
        <v>12575.2385459338</v>
      </c>
      <c r="K4981" s="150">
        <v>1094</v>
      </c>
      <c r="L4981" s="150">
        <v>3232.6140904821568</v>
      </c>
      <c r="M4981" s="150">
        <v>11594.69224923989</v>
      </c>
      <c r="N4981" s="150">
        <v>10039.646000000001</v>
      </c>
      <c r="O4981" s="150">
        <v>11077.71914416017</v>
      </c>
      <c r="P4981" s="150">
        <v>8331</v>
      </c>
      <c r="Q4981" s="150">
        <v>6477.2496407882236</v>
      </c>
      <c r="R4981" s="150">
        <v>10255.739700743279</v>
      </c>
      <c r="S4981" s="150">
        <v>18054.947912466479</v>
      </c>
      <c r="T4981" s="150">
        <v>13524.27216236009</v>
      </c>
      <c r="U4981" s="150">
        <v>2145</v>
      </c>
      <c r="V4981" s="150">
        <v>11667</v>
      </c>
      <c r="W4981" s="150">
        <v>4141.5018397619142</v>
      </c>
      <c r="X4981" s="150">
        <v>18834.107848329561</v>
      </c>
      <c r="Y4981" s="150">
        <v>78868</v>
      </c>
      <c r="Z4981" s="150">
        <v>7007.5398548764124</v>
      </c>
      <c r="AA4981" s="150">
        <v>98028.874441929482</v>
      </c>
      <c r="AB4981" s="150">
        <v>2194</v>
      </c>
      <c r="AC4981" s="150">
        <v>12016.68063500728</v>
      </c>
      <c r="AD4981" s="150">
        <v>15392.18691756429</v>
      </c>
      <c r="AE4981" s="150">
        <v>16338.340814281901</v>
      </c>
      <c r="AF4981" s="150">
        <v>39735.526652452027</v>
      </c>
      <c r="AG4981" s="150">
        <v>126870.7408676518</v>
      </c>
      <c r="AH4981" s="150">
        <v>25589.622833550209</v>
      </c>
      <c r="AI4981" s="150">
        <v>5648.0874278315114</v>
      </c>
      <c r="AJ4981" s="150">
        <v>43147.583884094463</v>
      </c>
      <c r="AK4981" s="150">
        <v>9476</v>
      </c>
      <c r="AL4981" s="150">
        <v>641092.375</v>
      </c>
      <c r="AM4981" s="150">
        <v>504471.28125</v>
      </c>
      <c r="AN4981" s="150">
        <v>136621.140625</v>
      </c>
      <c r="AO4981" s="5" t="s">
        <v>3036</v>
      </c>
    </row>
    <row r="4982" spans="1:41" ht="14.25" x14ac:dyDescent="0.45">
      <c r="A4982" s="150">
        <v>2021</v>
      </c>
      <c r="B4982" s="5" t="s">
        <v>6344</v>
      </c>
      <c r="C4982" s="5" t="s">
        <v>278</v>
      </c>
      <c r="D4982" s="5" t="s">
        <v>108</v>
      </c>
      <c r="E4982" s="5" t="s">
        <v>115</v>
      </c>
      <c r="F4982" s="5" t="s">
        <v>116</v>
      </c>
      <c r="G4982" s="5" t="s">
        <v>88</v>
      </c>
      <c r="H4982" s="5" t="s">
        <v>131</v>
      </c>
      <c r="I4982" s="150">
        <v>20458.38</v>
      </c>
      <c r="J4982" s="150">
        <v>46749.488730931997</v>
      </c>
      <c r="K4982" s="150">
        <v>2708.0125801999998</v>
      </c>
      <c r="L4982" s="150">
        <v>4112.2633683599997</v>
      </c>
      <c r="M4982" s="150">
        <v>15916.13605284965</v>
      </c>
      <c r="N4982" s="150">
        <v>14430.6183</v>
      </c>
      <c r="O4982" s="150">
        <v>12140.67116959652</v>
      </c>
      <c r="P4982" s="150">
        <v>13360.084503239999</v>
      </c>
      <c r="Q4982" s="150">
        <v>5127.7701418167608</v>
      </c>
      <c r="R4982" s="150">
        <v>10170.241086565689</v>
      </c>
      <c r="S4982" s="150">
        <v>20864.39143037294</v>
      </c>
      <c r="T4982" s="150">
        <v>15173.664774243291</v>
      </c>
      <c r="U4982" s="150">
        <v>2163.5711236000002</v>
      </c>
      <c r="V4982" s="150">
        <v>11678</v>
      </c>
      <c r="W4982" s="150">
        <v>4883.76</v>
      </c>
      <c r="X4982" s="150">
        <v>25830</v>
      </c>
      <c r="Y4982" s="150">
        <v>69137.042387931986</v>
      </c>
      <c r="Z4982" s="150">
        <v>9092.4104649322107</v>
      </c>
      <c r="AA4982" s="150">
        <v>99660</v>
      </c>
      <c r="AB4982" s="150">
        <v>3748.2359999999999</v>
      </c>
      <c r="AC4982" s="150">
        <v>12323.339401061779</v>
      </c>
      <c r="AD4982" s="150">
        <v>19718.210855402951</v>
      </c>
      <c r="AE4982" s="150">
        <v>17633.523130164311</v>
      </c>
      <c r="AF4982" s="150">
        <v>39735.705887999997</v>
      </c>
      <c r="AG4982" s="150">
        <v>135791</v>
      </c>
      <c r="AH4982" s="150">
        <v>26250.551597315702</v>
      </c>
      <c r="AI4982" s="150">
        <v>8459.880000000001</v>
      </c>
      <c r="AJ4982" s="150">
        <v>35381.142899999999</v>
      </c>
      <c r="AK4982" s="150">
        <v>9313</v>
      </c>
      <c r="AL4982" s="150">
        <v>712011.125</v>
      </c>
      <c r="AM4982" s="150">
        <v>547004.625</v>
      </c>
      <c r="AN4982" s="150">
        <v>165006.5</v>
      </c>
      <c r="AO4982" s="5" t="s">
        <v>6817</v>
      </c>
    </row>
    <row r="4983" spans="1:41" ht="14.25" x14ac:dyDescent="0.45">
      <c r="A4983" s="150">
        <v>2021</v>
      </c>
      <c r="B4983" s="5" t="s">
        <v>1477</v>
      </c>
      <c r="C4983" s="5" t="s">
        <v>278</v>
      </c>
      <c r="D4983" s="5" t="s">
        <v>108</v>
      </c>
      <c r="E4983" s="5" t="s">
        <v>115</v>
      </c>
      <c r="F4983" s="5" t="s">
        <v>116</v>
      </c>
      <c r="G4983" s="5" t="s">
        <v>88</v>
      </c>
      <c r="H4983" s="5" t="s">
        <v>131</v>
      </c>
      <c r="I4983" s="150">
        <v>16186.196476437361</v>
      </c>
      <c r="J4983" s="150">
        <v>23180.571610957071</v>
      </c>
      <c r="K4983" s="150">
        <v>3085.5322822640592</v>
      </c>
      <c r="L4983" s="150">
        <v>3438.632532000001</v>
      </c>
      <c r="M4983" s="150">
        <v>11878.39304826489</v>
      </c>
      <c r="N4983" s="150">
        <v>10311.443034646831</v>
      </c>
      <c r="O4983" s="150">
        <v>12369</v>
      </c>
      <c r="P4983" s="150">
        <v>8331</v>
      </c>
      <c r="Q4983" s="150">
        <v>5737.4788696122687</v>
      </c>
      <c r="R4983" s="150">
        <v>9651.7479459717906</v>
      </c>
      <c r="S4983" s="150">
        <v>11307.083281639951</v>
      </c>
      <c r="T4983" s="150">
        <v>14290.591911931841</v>
      </c>
      <c r="U4983" s="150">
        <v>2847.769310959357</v>
      </c>
      <c r="V4983" s="150">
        <v>11731</v>
      </c>
      <c r="W4983" s="150">
        <v>4941.3698324344841</v>
      </c>
      <c r="X4983" s="150">
        <v>19746.042827700079</v>
      </c>
      <c r="Y4983" s="150">
        <v>68306.070000000007</v>
      </c>
      <c r="Z4983" s="150">
        <v>8298.525576</v>
      </c>
      <c r="AA4983" s="150">
        <v>90294.402709642425</v>
      </c>
      <c r="AB4983" s="150">
        <v>2218</v>
      </c>
      <c r="AC4983" s="150">
        <v>11966.8976387521</v>
      </c>
      <c r="AD4983" s="150">
        <v>16502.706785265909</v>
      </c>
      <c r="AE4983" s="150">
        <v>15505.33765604459</v>
      </c>
      <c r="AF4983" s="150">
        <v>38919.252309381511</v>
      </c>
      <c r="AG4983" s="150">
        <v>132471</v>
      </c>
      <c r="AH4983" s="150">
        <v>28329.55146104041</v>
      </c>
      <c r="AI4983" s="150">
        <v>5524.9528289091841</v>
      </c>
      <c r="AJ4983" s="150">
        <v>43141.293236352503</v>
      </c>
      <c r="AK4983" s="150">
        <v>10888.35005791756</v>
      </c>
      <c r="AL4983" s="150">
        <v>641400.3125</v>
      </c>
      <c r="AM4983" s="150">
        <v>500318.625</v>
      </c>
      <c r="AN4983" s="150">
        <v>141081.578125</v>
      </c>
      <c r="AO4983" s="5" t="s">
        <v>3034</v>
      </c>
    </row>
    <row r="4984" spans="1:41" ht="14.25" x14ac:dyDescent="0.45">
      <c r="A4984" s="150">
        <v>2021</v>
      </c>
      <c r="B4984" s="5" t="s">
        <v>4024</v>
      </c>
      <c r="C4984" s="5" t="s">
        <v>278</v>
      </c>
      <c r="D4984" s="5" t="s">
        <v>108</v>
      </c>
      <c r="E4984" s="5" t="s">
        <v>29</v>
      </c>
      <c r="F4984" s="5" t="s">
        <v>29</v>
      </c>
      <c r="G4984" s="5" t="s">
        <v>87</v>
      </c>
      <c r="H4984" s="5" t="s">
        <v>131</v>
      </c>
      <c r="I4984" s="150">
        <v>615.76781104855752</v>
      </c>
      <c r="J4984" s="150">
        <v>6846.2572007645849</v>
      </c>
      <c r="K4984" s="150">
        <v>127.27255260018026</v>
      </c>
      <c r="L4984" s="150">
        <v>387.30193884619155</v>
      </c>
      <c r="M4984" s="150">
        <v>1069.894858691137</v>
      </c>
      <c r="N4984" s="150">
        <v>658.62081904736397</v>
      </c>
      <c r="O4984" s="150">
        <v>1085.943281571504</v>
      </c>
      <c r="P4984" s="150">
        <v>1702.2898267374139</v>
      </c>
      <c r="Q4984" s="150">
        <v>1.5439993697333885</v>
      </c>
      <c r="R4984" s="150">
        <v>658.50043095055457</v>
      </c>
      <c r="S4984" s="150">
        <v>1101.9917044518711</v>
      </c>
      <c r="T4984" s="150">
        <v>1765.3265168403759</v>
      </c>
      <c r="U4984" s="150">
        <v>38.790033794694004</v>
      </c>
      <c r="V4984" s="150">
        <v>1091.2927558649596</v>
      </c>
      <c r="W4984" s="150">
        <v>432.23752291121934</v>
      </c>
      <c r="X4984" s="150">
        <v>2116.252030491069</v>
      </c>
      <c r="Y4984" s="150">
        <v>3749.981479712435</v>
      </c>
      <c r="Z4984" s="150">
        <v>1184.3736085710887</v>
      </c>
      <c r="AA4984" s="150">
        <v>9670.7796277091875</v>
      </c>
      <c r="AB4984" s="150">
        <v>212.80208739366714</v>
      </c>
      <c r="AC4984" s="150">
        <v>1192.4834115999672</v>
      </c>
      <c r="AD4984" s="150">
        <v>1434.9460790404423</v>
      </c>
      <c r="AE4984" s="150">
        <v>1857.3374746878137</v>
      </c>
      <c r="AF4984" s="150">
        <v>1482.5376383980761</v>
      </c>
      <c r="AG4984" s="150">
        <v>5299.1892350972012</v>
      </c>
      <c r="AH4984" s="150">
        <v>1105.2013890279445</v>
      </c>
      <c r="AI4984" s="150">
        <v>1073.1045432672104</v>
      </c>
      <c r="AJ4984" s="150">
        <v>1553.792265246874</v>
      </c>
      <c r="AK4984" s="150">
        <v>641.93691521468213</v>
      </c>
      <c r="AL4984" s="150">
        <v>50157.75</v>
      </c>
      <c r="AM4984" s="150">
        <v>37990.83984375</v>
      </c>
      <c r="AN4984" s="150">
        <v>12166.908203125</v>
      </c>
      <c r="AO4984" s="5" t="s">
        <v>4566</v>
      </c>
    </row>
    <row r="4985" spans="1:41" ht="14.25" x14ac:dyDescent="0.45">
      <c r="A4985" s="150">
        <v>2021</v>
      </c>
      <c r="B4985" s="5" t="s">
        <v>1476</v>
      </c>
      <c r="C4985" s="5" t="s">
        <v>278</v>
      </c>
      <c r="D4985" s="5" t="s">
        <v>108</v>
      </c>
      <c r="E4985" s="5" t="s">
        <v>29</v>
      </c>
      <c r="F4985" s="5" t="s">
        <v>29</v>
      </c>
      <c r="G4985" s="5" t="s">
        <v>87</v>
      </c>
      <c r="H4985" s="5" t="s">
        <v>131</v>
      </c>
      <c r="I4985" s="150">
        <v>123.08368779386639</v>
      </c>
      <c r="J4985" s="150">
        <v>1789.7030298794973</v>
      </c>
      <c r="K4985" s="150">
        <v>88.706669932763901</v>
      </c>
      <c r="L4985" s="150">
        <v>516.51985024141015</v>
      </c>
      <c r="M4985" s="150">
        <v>992.02102006605708</v>
      </c>
      <c r="N4985" s="150">
        <v>314.40338710346703</v>
      </c>
      <c r="O4985" s="150">
        <v>1107.1490703000659</v>
      </c>
      <c r="P4985" s="150">
        <v>1347.4430875862872</v>
      </c>
      <c r="Q4985" s="150">
        <v>1.4597300115518113</v>
      </c>
      <c r="R4985" s="150">
        <v>476.45587577051117</v>
      </c>
      <c r="S4985" s="150">
        <v>1109.3948087793765</v>
      </c>
      <c r="T4985" s="150">
        <v>1616.9317051035446</v>
      </c>
      <c r="U4985" s="150">
        <v>26.054440805171609</v>
      </c>
      <c r="V4985" s="150">
        <v>1167.784009241449</v>
      </c>
      <c r="W4985" s="150">
        <v>280.71730991380986</v>
      </c>
      <c r="X4985" s="150">
        <v>1607.9487511863028</v>
      </c>
      <c r="Y4985" s="150">
        <v>3099.1191014484607</v>
      </c>
      <c r="Z4985" s="150">
        <v>954.43885370695341</v>
      </c>
      <c r="AA4985" s="150">
        <v>10657.067151420517</v>
      </c>
      <c r="AB4985" s="150">
        <v>419.95309563105951</v>
      </c>
      <c r="AC4985" s="150">
        <v>809.00482978680691</v>
      </c>
      <c r="AD4985" s="150">
        <v>1409.2008957673254</v>
      </c>
      <c r="AE4985" s="150">
        <v>1277.3838801676161</v>
      </c>
      <c r="AF4985" s="150">
        <v>956.25887930017859</v>
      </c>
      <c r="AG4985" s="150">
        <v>5240.7547534904043</v>
      </c>
      <c r="AH4985" s="150">
        <v>1291.2996256035253</v>
      </c>
      <c r="AI4985" s="150">
        <v>562.5574890672749</v>
      </c>
      <c r="AJ4985" s="150">
        <v>1514.237616872718</v>
      </c>
      <c r="AK4985" s="150">
        <v>545.71445047244629</v>
      </c>
      <c r="AL4985" s="150">
        <v>41302.7734375</v>
      </c>
      <c r="AM4985" s="150">
        <v>30271.171875</v>
      </c>
      <c r="AN4985" s="150">
        <v>11031.595703125</v>
      </c>
      <c r="AO4985" s="5" t="s">
        <v>3039</v>
      </c>
    </row>
    <row r="4986" spans="1:41" ht="14.25" x14ac:dyDescent="0.45">
      <c r="A4986" s="150">
        <v>2021</v>
      </c>
      <c r="B4986" s="5" t="s">
        <v>582</v>
      </c>
      <c r="C4986" s="5" t="s">
        <v>278</v>
      </c>
      <c r="D4986" s="5" t="s">
        <v>108</v>
      </c>
      <c r="E4986" s="5" t="s">
        <v>29</v>
      </c>
      <c r="F4986" s="5" t="s">
        <v>29</v>
      </c>
      <c r="G4986" s="5" t="s">
        <v>87</v>
      </c>
      <c r="H4986" s="5" t="s">
        <v>131</v>
      </c>
      <c r="I4986" s="150">
        <v>533.5161989249649</v>
      </c>
      <c r="J4986" s="150">
        <v>4611.6516055461743</v>
      </c>
      <c r="K4986" s="150">
        <v>128.62267668310452</v>
      </c>
      <c r="L4986" s="150">
        <v>397.28164641027166</v>
      </c>
      <c r="M4986" s="150">
        <v>1207.2094227936432</v>
      </c>
      <c r="N4986" s="150">
        <v>267.78099923786266</v>
      </c>
      <c r="O4986" s="150">
        <v>1184.1411495294283</v>
      </c>
      <c r="P4986" s="150">
        <v>1234.7776961578033</v>
      </c>
      <c r="Q4986" s="150">
        <v>1.5603783194009231</v>
      </c>
      <c r="R4986" s="150">
        <v>671.65611622576182</v>
      </c>
      <c r="S4986" s="150">
        <v>1263.722823809753</v>
      </c>
      <c r="T4986" s="150">
        <v>2414.4188455872863</v>
      </c>
      <c r="U4986" s="150">
        <v>34.193741267979178</v>
      </c>
      <c r="V4986" s="150">
        <v>1098.5605747422153</v>
      </c>
      <c r="W4986" s="150">
        <v>329.23893348917539</v>
      </c>
      <c r="X4986" s="150">
        <v>2044.2940314687364</v>
      </c>
      <c r="Y4986" s="150">
        <v>3720.3999484276819</v>
      </c>
      <c r="Z4986" s="150">
        <v>1185.2601605610314</v>
      </c>
      <c r="AA4986" s="150">
        <v>11127.236081527622</v>
      </c>
      <c r="AB4986" s="150">
        <v>158.03468807480419</v>
      </c>
      <c r="AC4986" s="150">
        <v>1164.7016694312649</v>
      </c>
      <c r="AD4986" s="150">
        <v>1450.1676151534271</v>
      </c>
      <c r="AE4986" s="150">
        <v>2018.2346622886453</v>
      </c>
      <c r="AF4986" s="150">
        <v>1031.6593953463293</v>
      </c>
      <c r="AG4986" s="150">
        <v>4777.0292614423261</v>
      </c>
      <c r="AH4986" s="150">
        <v>1119.9611054190116</v>
      </c>
      <c r="AI4986" s="150">
        <v>1100.7555009654764</v>
      </c>
      <c r="AJ4986" s="150">
        <v>1594.6139011992395</v>
      </c>
      <c r="AK4986" s="150">
        <v>658.47786697835079</v>
      </c>
      <c r="AL4986" s="150">
        <v>48529.15625</v>
      </c>
      <c r="AM4986" s="150">
        <v>35470.11328125</v>
      </c>
      <c r="AN4986" s="150">
        <v>13059.0458984375</v>
      </c>
      <c r="AO4986" s="5" t="s">
        <v>1136</v>
      </c>
    </row>
    <row r="4987" spans="1:41" ht="14.25" x14ac:dyDescent="0.45">
      <c r="A4987" s="150">
        <v>2021</v>
      </c>
      <c r="B4987" s="5" t="s">
        <v>1478</v>
      </c>
      <c r="C4987" s="5" t="s">
        <v>278</v>
      </c>
      <c r="D4987" s="5" t="s">
        <v>108</v>
      </c>
      <c r="E4987" s="5" t="s">
        <v>29</v>
      </c>
      <c r="F4987" s="5" t="s">
        <v>29</v>
      </c>
      <c r="G4987" s="5" t="s">
        <v>87</v>
      </c>
      <c r="H4987" s="5" t="s">
        <v>131</v>
      </c>
      <c r="I4987" s="150">
        <v>491.16545279712346</v>
      </c>
      <c r="J4987" s="150">
        <v>4017.3460014642146</v>
      </c>
      <c r="K4987" s="150">
        <v>90.109640005826321</v>
      </c>
      <c r="L4987" s="150">
        <v>614.16995258469399</v>
      </c>
      <c r="M4987" s="150">
        <v>1180.0091212224509</v>
      </c>
      <c r="N4987" s="150">
        <v>495.88179859763358</v>
      </c>
      <c r="O4987" s="150">
        <v>1094.0244426154868</v>
      </c>
      <c r="P4987" s="150">
        <v>1472.4563447743431</v>
      </c>
      <c r="Q4987" s="150">
        <v>1.5511752236720771</v>
      </c>
      <c r="R4987" s="150">
        <v>651.88119508602699</v>
      </c>
      <c r="S4987" s="150">
        <v>1001.5521084935103</v>
      </c>
      <c r="T4987" s="150">
        <v>2677.1592409715877</v>
      </c>
      <c r="U4987" s="150">
        <v>55.313207458090652</v>
      </c>
      <c r="V4987" s="150">
        <v>958.02475317413018</v>
      </c>
      <c r="W4987" s="150">
        <v>325.24165985357303</v>
      </c>
      <c r="X4987" s="150">
        <v>1937.0685251823347</v>
      </c>
      <c r="Y4987" s="150">
        <v>3556.6392395552293</v>
      </c>
      <c r="Z4987" s="150">
        <v>1075.2887529852824</v>
      </c>
      <c r="AA4987" s="150">
        <v>10827.200525519431</v>
      </c>
      <c r="AB4987" s="150">
        <v>413.74279178651813</v>
      </c>
      <c r="AC4987" s="150">
        <v>941.76377644560068</v>
      </c>
      <c r="AD4987" s="150">
        <v>1441.6148895296719</v>
      </c>
      <c r="AE4987" s="150">
        <v>1843.7739506910714</v>
      </c>
      <c r="AF4987" s="150">
        <v>906.69401840442174</v>
      </c>
      <c r="AG4987" s="150">
        <v>3828.4672913091617</v>
      </c>
      <c r="AH4987" s="150">
        <v>1106.2641491618131</v>
      </c>
      <c r="AI4987" s="150">
        <v>554.23833873006834</v>
      </c>
      <c r="AJ4987" s="150">
        <v>2575.7495253721545</v>
      </c>
      <c r="AK4987" s="150">
        <v>608.44528203899722</v>
      </c>
      <c r="AL4987" s="150">
        <v>46742.83984375</v>
      </c>
      <c r="AM4987" s="150">
        <v>34313.3671875</v>
      </c>
      <c r="AN4987" s="150">
        <v>12429.470703125</v>
      </c>
      <c r="AO4987" s="5" t="s">
        <v>3037</v>
      </c>
    </row>
    <row r="4988" spans="1:41" ht="14.25" x14ac:dyDescent="0.45">
      <c r="A4988" s="150">
        <v>2021</v>
      </c>
      <c r="B4988" s="5" t="s">
        <v>1477</v>
      </c>
      <c r="C4988" s="5" t="s">
        <v>278</v>
      </c>
      <c r="D4988" s="5" t="s">
        <v>108</v>
      </c>
      <c r="E4988" s="5" t="s">
        <v>29</v>
      </c>
      <c r="F4988" s="5" t="s">
        <v>29</v>
      </c>
      <c r="G4988" s="5" t="s">
        <v>87</v>
      </c>
      <c r="H4988" s="5" t="s">
        <v>131</v>
      </c>
      <c r="I4988" s="150">
        <v>111.34035094729167</v>
      </c>
      <c r="J4988" s="150">
        <v>3863.8903134831039</v>
      </c>
      <c r="K4988" s="150">
        <v>76.918528533764288</v>
      </c>
      <c r="L4988" s="150">
        <v>596.53362416833022</v>
      </c>
      <c r="M4988" s="150">
        <v>1162.0998176921503</v>
      </c>
      <c r="N4988" s="150">
        <v>309.42604815244249</v>
      </c>
      <c r="O4988" s="150">
        <v>1094.5672621567321</v>
      </c>
      <c r="P4988" s="150">
        <v>1245.2169039411347</v>
      </c>
      <c r="Q4988" s="150">
        <v>1.6095451112509169</v>
      </c>
      <c r="R4988" s="150">
        <v>525.96602058619408</v>
      </c>
      <c r="S4988" s="150">
        <v>769.06255249740741</v>
      </c>
      <c r="T4988" s="150">
        <v>1992.1345519536073</v>
      </c>
      <c r="U4988" s="150">
        <v>38.735949621320145</v>
      </c>
      <c r="V4988" s="150">
        <v>1092.3537793212281</v>
      </c>
      <c r="W4988" s="150">
        <v>276.68535443800101</v>
      </c>
      <c r="X4988" s="150">
        <v>1770.7862684032066</v>
      </c>
      <c r="Y4988" s="150">
        <v>3242.752354013372</v>
      </c>
      <c r="Z4988" s="150">
        <v>940.73020508920342</v>
      </c>
      <c r="AA4988" s="150">
        <v>10661.043198260368</v>
      </c>
      <c r="AB4988" s="150">
        <v>413.92129023924952</v>
      </c>
      <c r="AC4988" s="150">
        <v>956.22458493773149</v>
      </c>
      <c r="AD4988" s="150">
        <v>1553.8300881691544</v>
      </c>
      <c r="AE4988" s="150">
        <v>1432.1233945710933</v>
      </c>
      <c r="AF4988" s="150">
        <v>900.79740654268392</v>
      </c>
      <c r="AG4988" s="150">
        <v>4628.3926090388813</v>
      </c>
      <c r="AH4988" s="150">
        <v>903.10099688563537</v>
      </c>
      <c r="AI4988" s="150">
        <v>554.47745029375403</v>
      </c>
      <c r="AJ4988" s="150">
        <v>1406.2098807080511</v>
      </c>
      <c r="AK4988" s="150">
        <v>571.07857156003411</v>
      </c>
      <c r="AL4988" s="150">
        <v>43092.01171875</v>
      </c>
      <c r="AM4988" s="150">
        <v>31953.34375</v>
      </c>
      <c r="AN4988" s="150">
        <v>11138.662109375</v>
      </c>
      <c r="AO4988" s="5" t="s">
        <v>3038</v>
      </c>
    </row>
    <row r="4989" spans="1:41" ht="14.25" x14ac:dyDescent="0.45">
      <c r="A4989" s="150">
        <v>2021</v>
      </c>
      <c r="B4989" s="5" t="s">
        <v>6344</v>
      </c>
      <c r="C4989" s="5" t="s">
        <v>278</v>
      </c>
      <c r="D4989" s="5" t="s">
        <v>108</v>
      </c>
      <c r="E4989" s="5" t="s">
        <v>29</v>
      </c>
      <c r="F4989" s="5" t="s">
        <v>29</v>
      </c>
      <c r="G4989" s="5" t="s">
        <v>87</v>
      </c>
      <c r="H4989" s="5" t="s">
        <v>131</v>
      </c>
      <c r="I4989" s="150">
        <v>812.02519438235072</v>
      </c>
      <c r="J4989" s="150">
        <v>5582.6732113786611</v>
      </c>
      <c r="K4989" s="150">
        <v>218.63944397596413</v>
      </c>
      <c r="L4989" s="150">
        <v>558.26732113786613</v>
      </c>
      <c r="M4989" s="150">
        <v>1370.2925155202167</v>
      </c>
      <c r="N4989" s="150">
        <v>500.41052603812358</v>
      </c>
      <c r="O4989" s="150">
        <v>1030.2569653726075</v>
      </c>
      <c r="P4989" s="150">
        <v>1560.6900929100325</v>
      </c>
      <c r="Q4989" s="150">
        <v>1.760225458311691</v>
      </c>
      <c r="R4989" s="150">
        <v>720.94186483240503</v>
      </c>
      <c r="S4989" s="150">
        <v>1015.0314929779383</v>
      </c>
      <c r="T4989" s="150">
        <v>1928.5598366580828</v>
      </c>
      <c r="U4989" s="150">
        <v>33.561001283822556</v>
      </c>
      <c r="V4989" s="150">
        <v>1178.4515633473864</v>
      </c>
      <c r="W4989" s="150">
        <v>608.00386429378511</v>
      </c>
      <c r="X4989" s="150">
        <v>2334.5724338492582</v>
      </c>
      <c r="Y4989" s="150">
        <v>4009.3743972628563</v>
      </c>
      <c r="Z4989" s="150">
        <v>1237.7400286830305</v>
      </c>
      <c r="AA4989" s="150">
        <v>9501.7098057664807</v>
      </c>
      <c r="AB4989" s="150">
        <v>306.5395108793374</v>
      </c>
      <c r="AC4989" s="150">
        <v>1239.4480959054054</v>
      </c>
      <c r="AD4989" s="150">
        <v>1731.6001889992824</v>
      </c>
      <c r="AE4989" s="150">
        <v>2023.972796998009</v>
      </c>
      <c r="AF4989" s="150">
        <v>1549.4049727711038</v>
      </c>
      <c r="AG4989" s="150">
        <v>8133.4473532322199</v>
      </c>
      <c r="AH4989" s="150">
        <v>1352.021948646614</v>
      </c>
      <c r="AI4989" s="150">
        <v>1018.0765874568722</v>
      </c>
      <c r="AJ4989" s="150">
        <v>1842.282159754958</v>
      </c>
      <c r="AK4989" s="150">
        <v>690.22141522499805</v>
      </c>
      <c r="AL4989" s="150">
        <v>54089.984375</v>
      </c>
      <c r="AM4989" s="150">
        <v>40486.15625</v>
      </c>
      <c r="AN4989" s="150">
        <v>13603.8154296875</v>
      </c>
      <c r="AO4989" s="5" t="s">
        <v>6818</v>
      </c>
    </row>
    <row r="4990" spans="1:41" ht="14.25" x14ac:dyDescent="0.45">
      <c r="A4990" s="150">
        <v>2021</v>
      </c>
      <c r="B4990" s="5" t="s">
        <v>4980</v>
      </c>
      <c r="C4990" s="5" t="s">
        <v>278</v>
      </c>
      <c r="D4990" s="5" t="s">
        <v>108</v>
      </c>
      <c r="E4990" s="5" t="s">
        <v>29</v>
      </c>
      <c r="F4990" s="5" t="s">
        <v>29</v>
      </c>
      <c r="G4990" s="5" t="s">
        <v>87</v>
      </c>
      <c r="H4990" s="5" t="s">
        <v>131</v>
      </c>
      <c r="I4990" s="150">
        <v>598.58522131923792</v>
      </c>
      <c r="J4990" s="150">
        <v>5323.1466086171667</v>
      </c>
      <c r="K4990" s="150">
        <v>190.56702766372374</v>
      </c>
      <c r="L4990" s="150">
        <v>376.96865581567209</v>
      </c>
      <c r="M4990" s="150">
        <v>1145.4848657382302</v>
      </c>
      <c r="N4990" s="150">
        <v>287.81973411477742</v>
      </c>
      <c r="O4990" s="150">
        <v>1056.9701261130033</v>
      </c>
      <c r="P4990" s="150">
        <v>1413.71368459925</v>
      </c>
      <c r="Q4990" s="150">
        <v>1.7627674149956514</v>
      </c>
      <c r="R4990" s="150">
        <v>654.9834638298056</v>
      </c>
      <c r="S4990" s="150">
        <v>1072.5903742821608</v>
      </c>
      <c r="T4990" s="150">
        <v>1926.4972741961142</v>
      </c>
      <c r="U4990" s="150">
        <v>36.655515703623365</v>
      </c>
      <c r="V4990" s="150">
        <v>1068.4249747703855</v>
      </c>
      <c r="W4990" s="150">
        <v>593.56943042799196</v>
      </c>
      <c r="X4990" s="150">
        <v>2395.1047192708447</v>
      </c>
      <c r="Y4990" s="150">
        <v>3707.2055654800902</v>
      </c>
      <c r="Z4990" s="150">
        <v>1241.5750985500285</v>
      </c>
      <c r="AA4990" s="150">
        <v>9398.1826484432058</v>
      </c>
      <c r="AB4990" s="150">
        <v>314.48766313904133</v>
      </c>
      <c r="AC4990" s="150">
        <v>1024.7533642641156</v>
      </c>
      <c r="AD4990" s="150">
        <v>1546.7282023672576</v>
      </c>
      <c r="AE4990" s="150">
        <v>1822.3622864017298</v>
      </c>
      <c r="AF4990" s="150">
        <v>1528.410042855741</v>
      </c>
      <c r="AG4990" s="150">
        <v>5935.6943042799194</v>
      </c>
      <c r="AH4990" s="150">
        <v>1084.5256366299657</v>
      </c>
      <c r="AI4990" s="150">
        <v>1044.4739275776772</v>
      </c>
      <c r="AJ4990" s="150">
        <v>1720.3099983632328</v>
      </c>
      <c r="AK4990" s="150">
        <v>708.11791700181493</v>
      </c>
      <c r="AL4990" s="150">
        <v>49219.66796875</v>
      </c>
      <c r="AM4990" s="150">
        <v>36140.55078125</v>
      </c>
      <c r="AN4990" s="150">
        <v>13079.1162109375</v>
      </c>
      <c r="AO4990" s="5" t="s">
        <v>5867</v>
      </c>
    </row>
    <row r="4991" spans="1:41" ht="14.25" x14ac:dyDescent="0.45">
      <c r="A4991" s="150">
        <v>2021</v>
      </c>
      <c r="B4991" s="5" t="s">
        <v>7352</v>
      </c>
      <c r="C4991" s="5" t="s">
        <v>278</v>
      </c>
      <c r="D4991" s="5" t="s">
        <v>108</v>
      </c>
      <c r="E4991" s="5" t="s">
        <v>29</v>
      </c>
      <c r="F4991" s="5" t="s">
        <v>29</v>
      </c>
      <c r="G4991" s="5" t="s">
        <v>87</v>
      </c>
      <c r="H4991" s="5" t="s">
        <v>131</v>
      </c>
      <c r="I4991" s="150">
        <v>832</v>
      </c>
      <c r="J4991" s="150">
        <v>5301.4151999999985</v>
      </c>
      <c r="K4991" s="150">
        <v>549.98599999999999</v>
      </c>
      <c r="L4991" s="150">
        <v>552</v>
      </c>
      <c r="M4991" s="150">
        <v>1500</v>
      </c>
      <c r="N4991" s="150">
        <v>590</v>
      </c>
      <c r="O4991" s="150">
        <v>1065</v>
      </c>
      <c r="P4991" s="150">
        <v>1607.578</v>
      </c>
      <c r="Q4991" s="150">
        <v>1.5611024636132731</v>
      </c>
      <c r="R4991" s="150">
        <v>806.5508499</v>
      </c>
      <c r="S4991" s="150">
        <v>921.3904433628918</v>
      </c>
      <c r="T4991" s="150">
        <v>2100</v>
      </c>
      <c r="U4991" s="150">
        <v>37</v>
      </c>
      <c r="V4991" s="150">
        <v>1209</v>
      </c>
      <c r="W4991" s="150">
        <v>629</v>
      </c>
      <c r="X4991" s="150">
        <v>2820</v>
      </c>
      <c r="Y4991" s="150">
        <v>4000</v>
      </c>
      <c r="Z4991" s="150">
        <v>1117.9691504</v>
      </c>
      <c r="AA4991" s="150">
        <v>9488</v>
      </c>
      <c r="AB4991" s="150">
        <v>600</v>
      </c>
      <c r="AC4991" s="150">
        <v>1418.7813799999999</v>
      </c>
      <c r="AD4991" s="150">
        <v>1534.821948</v>
      </c>
      <c r="AE4991" s="150">
        <v>1813.8050000000001</v>
      </c>
      <c r="AF4991" s="150">
        <v>2227.9570448519949</v>
      </c>
      <c r="AG4991" s="150">
        <v>10021</v>
      </c>
      <c r="AH4991" s="150">
        <v>1596</v>
      </c>
      <c r="AI4991" s="150">
        <v>1060</v>
      </c>
      <c r="AJ4991" s="150">
        <v>1801.3660199999999</v>
      </c>
      <c r="AK4991" s="150">
        <v>760</v>
      </c>
      <c r="AL4991" s="150">
        <v>57962.1796875</v>
      </c>
      <c r="AM4991" s="150">
        <v>42825.984375</v>
      </c>
      <c r="AN4991" s="150">
        <v>15136.19921875</v>
      </c>
      <c r="AO4991" s="5" t="s">
        <v>7739</v>
      </c>
    </row>
    <row r="4992" spans="1:41" ht="14.25" x14ac:dyDescent="0.45">
      <c r="A4992" s="150">
        <v>2021</v>
      </c>
      <c r="B4992" s="5" t="s">
        <v>6344</v>
      </c>
      <c r="C4992" s="5" t="s">
        <v>278</v>
      </c>
      <c r="D4992" s="5" t="s">
        <v>108</v>
      </c>
      <c r="E4992" s="5" t="s">
        <v>29</v>
      </c>
      <c r="F4992" s="5" t="s">
        <v>29</v>
      </c>
      <c r="G4992" s="5" t="s">
        <v>88</v>
      </c>
      <c r="H4992" s="5" t="s">
        <v>131</v>
      </c>
      <c r="I4992" s="150">
        <v>832.31999999999994</v>
      </c>
      <c r="J4992" s="150">
        <v>5834.037270290708</v>
      </c>
      <c r="K4992" s="150">
        <v>211.90520000000001</v>
      </c>
      <c r="L4992" s="150">
        <v>573.17406299999993</v>
      </c>
      <c r="M4992" s="150">
        <v>1377</v>
      </c>
      <c r="N4992" s="150">
        <v>502.86</v>
      </c>
      <c r="O4992" s="150">
        <v>1035.3</v>
      </c>
      <c r="P4992" s="150">
        <v>1566.791982</v>
      </c>
      <c r="Q4992" s="150">
        <v>1.7688416368347579</v>
      </c>
      <c r="R4992" s="150">
        <v>724.47082402500007</v>
      </c>
      <c r="S4992" s="150">
        <v>1020</v>
      </c>
      <c r="T4992" s="150">
        <v>1967.9155679905971</v>
      </c>
      <c r="U4992" s="150">
        <v>34.399785600000001</v>
      </c>
      <c r="V4992" s="150">
        <v>1184</v>
      </c>
      <c r="W4992" s="150">
        <v>610.98</v>
      </c>
      <c r="X4992" s="150">
        <v>2416</v>
      </c>
      <c r="Y4992" s="150">
        <v>4055.0227128276938</v>
      </c>
      <c r="Z4992" s="150">
        <v>1243.79867815996</v>
      </c>
      <c r="AA4992" s="150">
        <v>9871</v>
      </c>
      <c r="AB4992" s="150">
        <v>321</v>
      </c>
      <c r="AC4992" s="150">
        <v>1245.5151062499999</v>
      </c>
      <c r="AD4992" s="150">
        <v>1723.0166777961119</v>
      </c>
      <c r="AE4992" s="150">
        <v>2033.88</v>
      </c>
      <c r="AF4992" s="150">
        <v>1588.1289839999999</v>
      </c>
      <c r="AG4992" s="150">
        <v>8453</v>
      </c>
      <c r="AH4992" s="150">
        <v>1404.424902295973</v>
      </c>
      <c r="AI4992" s="150">
        <v>1023.06</v>
      </c>
      <c r="AJ4992" s="150">
        <v>1888.326</v>
      </c>
      <c r="AK4992" s="150">
        <v>694</v>
      </c>
      <c r="AL4992" s="150">
        <v>55437.09375</v>
      </c>
      <c r="AM4992" s="150">
        <v>41632.4921875</v>
      </c>
      <c r="AN4992" s="150">
        <v>13804.6015625</v>
      </c>
      <c r="AO4992" s="5" t="s">
        <v>6819</v>
      </c>
    </row>
    <row r="4993" spans="1:41" ht="14.25" x14ac:dyDescent="0.45">
      <c r="A4993" s="150">
        <v>2021</v>
      </c>
      <c r="B4993" s="5" t="s">
        <v>7352</v>
      </c>
      <c r="C4993" s="5" t="s">
        <v>278</v>
      </c>
      <c r="D4993" s="5" t="s">
        <v>108</v>
      </c>
      <c r="E4993" s="5" t="s">
        <v>29</v>
      </c>
      <c r="F4993" s="5" t="s">
        <v>29</v>
      </c>
      <c r="G4993" s="5" t="s">
        <v>88</v>
      </c>
      <c r="H4993" s="5" t="s">
        <v>131</v>
      </c>
      <c r="I4993" s="150">
        <v>848.64</v>
      </c>
      <c r="J4993" s="150">
        <v>5440.4023193015619</v>
      </c>
      <c r="K4993" s="150">
        <v>549.98599999999999</v>
      </c>
      <c r="L4993" s="150">
        <v>563.6472</v>
      </c>
      <c r="M4993" s="150">
        <v>1500</v>
      </c>
      <c r="N4993" s="150">
        <v>590</v>
      </c>
      <c r="O4993" s="150">
        <v>1065</v>
      </c>
      <c r="P4993" s="150">
        <v>1607.578</v>
      </c>
      <c r="Q4993" s="150">
        <v>1.5611024636132731</v>
      </c>
      <c r="R4993" s="150">
        <v>806.5508499</v>
      </c>
      <c r="S4993" s="150">
        <v>921.3904433628918</v>
      </c>
      <c r="T4993" s="150">
        <v>2140.9200136516001</v>
      </c>
      <c r="U4993" s="150">
        <v>37</v>
      </c>
      <c r="V4993" s="150">
        <v>1209</v>
      </c>
      <c r="W4993" s="150">
        <v>629</v>
      </c>
      <c r="X4993" s="150">
        <v>2820</v>
      </c>
      <c r="Y4993" s="150">
        <v>4000</v>
      </c>
      <c r="Z4993" s="150">
        <v>1117.9691504</v>
      </c>
      <c r="AA4993" s="150">
        <v>9726</v>
      </c>
      <c r="AB4993" s="150">
        <v>600</v>
      </c>
      <c r="AC4993" s="150">
        <v>1418.7813799999999</v>
      </c>
      <c r="AD4993" s="150">
        <v>1534.821948</v>
      </c>
      <c r="AE4993" s="150">
        <v>1813.8050000000001</v>
      </c>
      <c r="AF4993" s="150">
        <v>2176.051912402505</v>
      </c>
      <c r="AG4993" s="150">
        <v>10217</v>
      </c>
      <c r="AH4993" s="150">
        <v>1596</v>
      </c>
      <c r="AI4993" s="150">
        <v>1060</v>
      </c>
      <c r="AJ4993" s="150">
        <v>1837.3933403999999</v>
      </c>
      <c r="AK4993" s="150">
        <v>760</v>
      </c>
      <c r="AL4993" s="150">
        <v>58588.49609375</v>
      </c>
      <c r="AM4993" s="150">
        <v>43411.37890625</v>
      </c>
      <c r="AN4993" s="150">
        <v>15177.119140625</v>
      </c>
      <c r="AO4993" s="5" t="s">
        <v>7740</v>
      </c>
    </row>
    <row r="4994" spans="1:41" ht="14.25" x14ac:dyDescent="0.45">
      <c r="A4994" s="150">
        <v>2021</v>
      </c>
      <c r="B4994" s="5" t="s">
        <v>582</v>
      </c>
      <c r="C4994" s="5" t="s">
        <v>278</v>
      </c>
      <c r="D4994" s="5" t="s">
        <v>108</v>
      </c>
      <c r="E4994" s="5" t="s">
        <v>29</v>
      </c>
      <c r="F4994" s="5" t="s">
        <v>29</v>
      </c>
      <c r="G4994" s="5" t="s">
        <v>88</v>
      </c>
      <c r="H4994" s="5" t="s">
        <v>131</v>
      </c>
      <c r="I4994" s="150">
        <v>523.7064105609079</v>
      </c>
      <c r="J4994" s="150">
        <v>4643.3223769655369</v>
      </c>
      <c r="K4994" s="150">
        <v>125.3699232969456</v>
      </c>
      <c r="L4994" s="150">
        <v>397.71804854880008</v>
      </c>
      <c r="M4994" s="150">
        <v>1190.6753759999999</v>
      </c>
      <c r="N4994" s="150">
        <v>270.71800000000002</v>
      </c>
      <c r="O4994" s="150">
        <v>1168.296113555183</v>
      </c>
      <c r="P4994" s="150">
        <v>1356</v>
      </c>
      <c r="Q4994" s="150">
        <v>1.539814597868717</v>
      </c>
      <c r="R4994" s="150">
        <v>648.28297208727508</v>
      </c>
      <c r="S4994" s="150">
        <v>1229.383649992322</v>
      </c>
      <c r="T4994" s="150">
        <v>2322.7322107209998</v>
      </c>
      <c r="U4994" s="150">
        <v>32.422177933155773</v>
      </c>
      <c r="V4994" s="150">
        <v>25</v>
      </c>
      <c r="W4994" s="150">
        <v>326.00497154429991</v>
      </c>
      <c r="X4994" s="150">
        <v>2056.6211039999998</v>
      </c>
      <c r="Y4994" s="150">
        <v>3702.1511999999998</v>
      </c>
      <c r="Z4994" s="150">
        <v>1172.46616704504</v>
      </c>
      <c r="AA4994" s="150">
        <v>11173.796932318721</v>
      </c>
      <c r="AB4994" s="150">
        <v>144</v>
      </c>
      <c r="AC4994" s="150">
        <v>1151.33599</v>
      </c>
      <c r="AD4994" s="150">
        <v>1434.514144562977</v>
      </c>
      <c r="AE4994" s="150">
        <v>1984.0981492799999</v>
      </c>
      <c r="AF4994" s="150">
        <v>1032.7926426796259</v>
      </c>
      <c r="AG4994" s="150">
        <v>4834.1551363230892</v>
      </c>
      <c r="AH4994" s="150">
        <v>1129.4787234481951</v>
      </c>
      <c r="AI4994" s="150">
        <v>1085.67945648</v>
      </c>
      <c r="AJ4994" s="150">
        <v>1604.2294070496</v>
      </c>
      <c r="AK4994" s="150">
        <v>649.45929599999999</v>
      </c>
      <c r="AL4994" s="150">
        <v>47415.9609375</v>
      </c>
      <c r="AM4994" s="150">
        <v>34553.73828125</v>
      </c>
      <c r="AN4994" s="150">
        <v>12862.2138671875</v>
      </c>
      <c r="AO4994" s="5" t="s">
        <v>1137</v>
      </c>
    </row>
    <row r="4995" spans="1:41" ht="14.25" x14ac:dyDescent="0.45">
      <c r="A4995" s="150">
        <v>2021</v>
      </c>
      <c r="B4995" s="5" t="s">
        <v>1477</v>
      </c>
      <c r="C4995" s="5" t="s">
        <v>278</v>
      </c>
      <c r="D4995" s="5" t="s">
        <v>108</v>
      </c>
      <c r="E4995" s="5" t="s">
        <v>29</v>
      </c>
      <c r="F4995" s="5" t="s">
        <v>29</v>
      </c>
      <c r="G4995" s="5" t="s">
        <v>88</v>
      </c>
      <c r="H4995" s="5" t="s">
        <v>131</v>
      </c>
      <c r="I4995" s="150">
        <v>114.3204040682417</v>
      </c>
      <c r="J4995" s="150">
        <v>4089.6000000000008</v>
      </c>
      <c r="K4995" s="150">
        <v>81.231234325226112</v>
      </c>
      <c r="L4995" s="150">
        <v>617.90960000000007</v>
      </c>
      <c r="M4995" s="150">
        <v>1207.5221627292819</v>
      </c>
      <c r="N4995" s="150">
        <v>324.62121373713632</v>
      </c>
      <c r="O4995" s="150">
        <v>1176</v>
      </c>
      <c r="P4995" s="150">
        <v>1440</v>
      </c>
      <c r="Q4995" s="150">
        <v>1.8102831524633161</v>
      </c>
      <c r="R4995" s="150">
        <v>568.67844910443125</v>
      </c>
      <c r="S4995" s="150">
        <v>864.97791968966646</v>
      </c>
      <c r="T4995" s="150">
        <v>2290.1026729798309</v>
      </c>
      <c r="U4995" s="150">
        <v>40.203998367724807</v>
      </c>
      <c r="V4995" s="150">
        <v>1134</v>
      </c>
      <c r="W4995" s="150">
        <v>281.54060481599998</v>
      </c>
      <c r="X4995" s="150">
        <v>1991.6792306103721</v>
      </c>
      <c r="Y4995" s="150">
        <v>3617.9639999999999</v>
      </c>
      <c r="Z4995" s="150">
        <v>1058.25</v>
      </c>
      <c r="AA4995" s="150">
        <v>11234.77759254324</v>
      </c>
      <c r="AB4995" s="150">
        <v>374</v>
      </c>
      <c r="AC4995" s="150">
        <v>1043.9381406193711</v>
      </c>
      <c r="AD4995" s="150">
        <v>1835.00048012195</v>
      </c>
      <c r="AE4995" s="150">
        <v>1457.254170527616</v>
      </c>
      <c r="AF4995" s="150">
        <v>933.10340194514242</v>
      </c>
      <c r="AG4995" s="150">
        <v>5054</v>
      </c>
      <c r="AH4995" s="150">
        <v>1046.1048781025279</v>
      </c>
      <c r="AI4995" s="150">
        <v>564.20737205126409</v>
      </c>
      <c r="AJ4995" s="150">
        <v>1619.869780021565</v>
      </c>
      <c r="AK4995" s="150">
        <v>666.82198538268585</v>
      </c>
      <c r="AL4995" s="150">
        <v>46729.48828125</v>
      </c>
      <c r="AM4995" s="150">
        <v>34350.30078125</v>
      </c>
      <c r="AN4995" s="150">
        <v>12379.1875</v>
      </c>
      <c r="AO4995" s="5" t="s">
        <v>3041</v>
      </c>
    </row>
    <row r="4996" spans="1:41" ht="14.25" x14ac:dyDescent="0.45">
      <c r="A4996" s="150">
        <v>2021</v>
      </c>
      <c r="B4996" s="5" t="s">
        <v>4024</v>
      </c>
      <c r="C4996" s="5" t="s">
        <v>278</v>
      </c>
      <c r="D4996" s="5" t="s">
        <v>108</v>
      </c>
      <c r="E4996" s="5" t="s">
        <v>29</v>
      </c>
      <c r="F4996" s="5" t="s">
        <v>29</v>
      </c>
      <c r="G4996" s="5" t="s">
        <v>88</v>
      </c>
      <c r="H4996" s="5" t="s">
        <v>131</v>
      </c>
      <c r="I4996" s="150">
        <v>622.98353558513406</v>
      </c>
      <c r="J4996" s="150">
        <v>6933.2673977854192</v>
      </c>
      <c r="K4996" s="150">
        <v>126.11517468648</v>
      </c>
      <c r="L4996" s="150">
        <v>394.25420000000008</v>
      </c>
      <c r="M4996" s="150">
        <v>1061.2080000000001</v>
      </c>
      <c r="N4996" s="150">
        <v>654.55479708524524</v>
      </c>
      <c r="O4996" s="150">
        <v>1075.0151433000001</v>
      </c>
      <c r="P4996" s="150">
        <v>1673.6138527866681</v>
      </c>
      <c r="Q4996" s="150">
        <v>1.5329645214920851</v>
      </c>
      <c r="R4996" s="150">
        <v>643.59563463605571</v>
      </c>
      <c r="S4996" s="150">
        <v>1092</v>
      </c>
      <c r="T4996" s="150">
        <v>1786.013064</v>
      </c>
      <c r="U4996" s="150">
        <v>37.354521600000012</v>
      </c>
      <c r="V4996" s="150">
        <v>1097</v>
      </c>
      <c r="W4996" s="150">
        <v>429.99023344399978</v>
      </c>
      <c r="X4996" s="150">
        <v>2281.5972000000002</v>
      </c>
      <c r="Y4996" s="150">
        <v>3714.5455448803182</v>
      </c>
      <c r="Z4996" s="150">
        <v>1176</v>
      </c>
      <c r="AA4996" s="150">
        <v>9742</v>
      </c>
      <c r="AB4996" s="150">
        <v>198.9</v>
      </c>
      <c r="AC4996" s="150">
        <v>1182.8012100000001</v>
      </c>
      <c r="AD4996" s="150">
        <v>1424.6906265272719</v>
      </c>
      <c r="AE4996" s="150">
        <v>1842.2570880000001</v>
      </c>
      <c r="AF4996" s="150">
        <v>1499.910393228457</v>
      </c>
      <c r="AG4996" s="150">
        <v>5365</v>
      </c>
      <c r="AH4996" s="150">
        <v>1049</v>
      </c>
      <c r="AI4996" s="150">
        <v>1064.3916240000001</v>
      </c>
      <c r="AJ4996" s="150">
        <v>1572</v>
      </c>
      <c r="AK4996" s="150">
        <v>636.72479999999996</v>
      </c>
      <c r="AL4996" s="150">
        <v>50378.31640625</v>
      </c>
      <c r="AM4996" s="150">
        <v>38152.671875</v>
      </c>
      <c r="AN4996" s="150">
        <v>12225.6455078125</v>
      </c>
      <c r="AO4996" s="5" t="s">
        <v>4567</v>
      </c>
    </row>
    <row r="4997" spans="1:41" ht="14.25" x14ac:dyDescent="0.45">
      <c r="A4997" s="150">
        <v>2021</v>
      </c>
      <c r="B4997" s="5" t="s">
        <v>1478</v>
      </c>
      <c r="C4997" s="5" t="s">
        <v>278</v>
      </c>
      <c r="D4997" s="5" t="s">
        <v>108</v>
      </c>
      <c r="E4997" s="5" t="s">
        <v>29</v>
      </c>
      <c r="F4997" s="5" t="s">
        <v>29</v>
      </c>
      <c r="G4997" s="5" t="s">
        <v>88</v>
      </c>
      <c r="H4997" s="5" t="s">
        <v>131</v>
      </c>
      <c r="I4997" s="150">
        <v>500</v>
      </c>
      <c r="J4997" s="150">
        <v>4089.6016986113468</v>
      </c>
      <c r="K4997" s="150">
        <v>91.905698911339542</v>
      </c>
      <c r="L4997" s="150">
        <v>618.07607950651141</v>
      </c>
      <c r="M4997" s="150">
        <v>1199.9939276537859</v>
      </c>
      <c r="N4997" s="150">
        <v>494.90311595359691</v>
      </c>
      <c r="O4997" s="150">
        <v>1103.5650949129999</v>
      </c>
      <c r="P4997" s="150">
        <v>1331.0169599999999</v>
      </c>
      <c r="Q4997" s="150">
        <v>1.564379662951487</v>
      </c>
      <c r="R4997" s="150">
        <v>682.05333861008478</v>
      </c>
      <c r="S4997" s="150">
        <v>999.56294580976612</v>
      </c>
      <c r="T4997" s="150">
        <v>2646.1326987411881</v>
      </c>
      <c r="U4997" s="150">
        <v>56.308120963199997</v>
      </c>
      <c r="V4997" s="150">
        <v>978</v>
      </c>
      <c r="W4997" s="150">
        <v>325.55508468356868</v>
      </c>
      <c r="X4997" s="150">
        <v>1933.2454864031999</v>
      </c>
      <c r="Y4997" s="150">
        <v>3669.922500000001</v>
      </c>
      <c r="Z4997" s="150">
        <v>1084.7666978464099</v>
      </c>
      <c r="AA4997" s="150">
        <v>11053.1351189498</v>
      </c>
      <c r="AB4997" s="150">
        <v>374</v>
      </c>
      <c r="AC4997" s="150">
        <v>937.49607000000003</v>
      </c>
      <c r="AD4997" s="150">
        <v>1455.342034247833</v>
      </c>
      <c r="AE4997" s="150">
        <v>1880.1365570637249</v>
      </c>
      <c r="AF4997" s="150">
        <v>923.00263917272389</v>
      </c>
      <c r="AG4997" s="150">
        <v>4072.0926631371258</v>
      </c>
      <c r="AH4997" s="150">
        <v>1129.4787234481951</v>
      </c>
      <c r="AI4997" s="150">
        <v>553.14448240319996</v>
      </c>
      <c r="AJ4997" s="150">
        <v>2627.7547876224339</v>
      </c>
      <c r="AK4997" s="150">
        <v>628.36922585464856</v>
      </c>
      <c r="AL4997" s="150">
        <v>47440.1328125</v>
      </c>
      <c r="AM4997" s="150">
        <v>34999.828125</v>
      </c>
      <c r="AN4997" s="150">
        <v>12440.294921875</v>
      </c>
      <c r="AO4997" s="5" t="s">
        <v>3040</v>
      </c>
    </row>
    <row r="4998" spans="1:41" ht="14.25" x14ac:dyDescent="0.45">
      <c r="A4998" s="150">
        <v>2021</v>
      </c>
      <c r="B4998" s="5" t="s">
        <v>4980</v>
      </c>
      <c r="C4998" s="5" t="s">
        <v>278</v>
      </c>
      <c r="D4998" s="5" t="s">
        <v>108</v>
      </c>
      <c r="E4998" s="5" t="s">
        <v>29</v>
      </c>
      <c r="F4998" s="5" t="s">
        <v>29</v>
      </c>
      <c r="G4998" s="5" t="s">
        <v>88</v>
      </c>
      <c r="H4998" s="5" t="s">
        <v>131</v>
      </c>
      <c r="I4998" s="150">
        <v>610</v>
      </c>
      <c r="J4998" s="150">
        <v>5558.068552526488</v>
      </c>
      <c r="K4998" s="150">
        <v>189</v>
      </c>
      <c r="L4998" s="150">
        <v>384.79780185840002</v>
      </c>
      <c r="M4998" s="150">
        <v>1144.44</v>
      </c>
      <c r="N4998" s="150">
        <v>287.55692000900001</v>
      </c>
      <c r="O4998" s="150">
        <v>1056.0060000000001</v>
      </c>
      <c r="P4998" s="150">
        <v>1415.194967898</v>
      </c>
      <c r="Q4998" s="150">
        <v>1.7663427550575661</v>
      </c>
      <c r="R4998" s="150">
        <v>649.90141930752498</v>
      </c>
      <c r="S4998" s="150">
        <v>1064.2681</v>
      </c>
      <c r="T4998" s="150">
        <v>1961.4183342235381</v>
      </c>
      <c r="U4998" s="150">
        <v>37.354521600000012</v>
      </c>
      <c r="V4998" s="150">
        <v>1077</v>
      </c>
      <c r="W4998" s="150">
        <v>593.02800000000002</v>
      </c>
      <c r="X4998" s="150">
        <v>2461</v>
      </c>
      <c r="Y4998" s="150">
        <v>3728.1649760270111</v>
      </c>
      <c r="Z4998" s="150">
        <v>1240.44139084828</v>
      </c>
      <c r="AA4998" s="150">
        <v>9742</v>
      </c>
      <c r="AB4998" s="150">
        <v>321</v>
      </c>
      <c r="AC4998" s="150">
        <v>1024.8179530625</v>
      </c>
      <c r="AD4998" s="150">
        <v>1549.865360031833</v>
      </c>
      <c r="AE4998" s="150">
        <v>1820.7</v>
      </c>
      <c r="AF4998" s="150">
        <v>1560.1531208387039</v>
      </c>
      <c r="AG4998" s="150">
        <v>6293</v>
      </c>
      <c r="AH4998" s="150">
        <v>1106.8332043970031</v>
      </c>
      <c r="AI4998" s="150">
        <v>1043.5211999999999</v>
      </c>
      <c r="AJ4998" s="150">
        <v>1788.1779283200001</v>
      </c>
      <c r="AK4998" s="150">
        <v>707</v>
      </c>
      <c r="AL4998" s="150">
        <v>50416.47265625</v>
      </c>
      <c r="AM4998" s="150">
        <v>37219.09375</v>
      </c>
      <c r="AN4998" s="150">
        <v>13197.3798828125</v>
      </c>
      <c r="AO4998" s="5" t="s">
        <v>5868</v>
      </c>
    </row>
    <row r="4999" spans="1:41" ht="14.25" x14ac:dyDescent="0.45">
      <c r="A4999" s="150">
        <v>2021</v>
      </c>
      <c r="B4999" s="5" t="s">
        <v>1476</v>
      </c>
      <c r="C4999" s="5" t="s">
        <v>278</v>
      </c>
      <c r="D4999" s="5" t="s">
        <v>108</v>
      </c>
      <c r="E4999" s="5" t="s">
        <v>29</v>
      </c>
      <c r="F4999" s="5" t="s">
        <v>29</v>
      </c>
      <c r="G4999" s="5" t="s">
        <v>88</v>
      </c>
      <c r="H4999" s="5" t="s">
        <v>131</v>
      </c>
      <c r="I4999" s="150">
        <v>127.4596917857624</v>
      </c>
      <c r="J4999" s="150">
        <v>1559.555708812695</v>
      </c>
      <c r="K4999" s="150">
        <v>98</v>
      </c>
      <c r="L4999" s="150">
        <v>538.96331526104223</v>
      </c>
      <c r="M4999" s="150">
        <v>1038.0769705077189</v>
      </c>
      <c r="N4999" s="150">
        <v>332.36</v>
      </c>
      <c r="O4999" s="150">
        <v>1201.3452569447779</v>
      </c>
      <c r="P4999" s="150">
        <v>1440</v>
      </c>
      <c r="Q4999" s="150">
        <v>1.5528895291728</v>
      </c>
      <c r="R4999" s="150">
        <v>498.85732062005258</v>
      </c>
      <c r="S4999" s="150">
        <v>1174.421524624194</v>
      </c>
      <c r="T4999" s="150">
        <v>1754.5001724142819</v>
      </c>
      <c r="U4999" s="150">
        <v>20</v>
      </c>
      <c r="V4999" s="150">
        <v>1236</v>
      </c>
      <c r="W4999" s="150">
        <v>287.45018918759632</v>
      </c>
      <c r="X4999" s="150">
        <v>1814.0639515016831</v>
      </c>
      <c r="Y4999" s="150">
        <v>3893</v>
      </c>
      <c r="Z4999" s="150">
        <v>951.49</v>
      </c>
      <c r="AA4999" s="150">
        <v>11302.96638855882</v>
      </c>
      <c r="AB4999" s="150">
        <v>374</v>
      </c>
      <c r="AC4999" s="150">
        <v>874.41506539951081</v>
      </c>
      <c r="AD4999" s="150">
        <v>1487.175</v>
      </c>
      <c r="AE4999" s="150">
        <v>1358.188149007887</v>
      </c>
      <c r="AF4999" s="150">
        <v>997.80958194453069</v>
      </c>
      <c r="AG4999" s="150">
        <v>5569.8200914414738</v>
      </c>
      <c r="AH4999" s="150">
        <v>1357</v>
      </c>
      <c r="AI4999" s="150">
        <v>575.49151949228929</v>
      </c>
      <c r="AJ4999" s="150">
        <v>1611.281346795666</v>
      </c>
      <c r="AK4999" s="150">
        <v>516</v>
      </c>
      <c r="AL4999" s="150">
        <v>43991.24609375</v>
      </c>
      <c r="AM4999" s="150">
        <v>32313.720703125</v>
      </c>
      <c r="AN4999" s="150">
        <v>11677.5244140625</v>
      </c>
      <c r="AO4999" s="5" t="s">
        <v>3042</v>
      </c>
    </row>
    <row r="5000" spans="1:41" ht="14.25" x14ac:dyDescent="0.45">
      <c r="A5000" s="150">
        <v>2021</v>
      </c>
      <c r="B5000" s="5" t="s">
        <v>4024</v>
      </c>
      <c r="C5000" s="5" t="s">
        <v>306</v>
      </c>
      <c r="D5000" s="5" t="s">
        <v>7</v>
      </c>
      <c r="E5000" s="5" t="s">
        <v>1</v>
      </c>
      <c r="F5000" s="5" t="s">
        <v>117</v>
      </c>
      <c r="G5000" s="5" t="s">
        <v>83</v>
      </c>
      <c r="H5000" s="5" t="s">
        <v>304</v>
      </c>
      <c r="I5000" s="150">
        <v>45.784035000000003</v>
      </c>
      <c r="J5000" s="150">
        <v>131.52427329279371</v>
      </c>
      <c r="K5000" s="150">
        <v>160</v>
      </c>
      <c r="L5000" s="150">
        <v>72.685533011074227</v>
      </c>
      <c r="M5000" s="150">
        <v>60</v>
      </c>
      <c r="N5000" s="150">
        <v>93</v>
      </c>
      <c r="O5000" s="150">
        <v>40</v>
      </c>
      <c r="P5000" s="150">
        <v>15</v>
      </c>
      <c r="Q5000" s="150">
        <v>2.6823959384098339</v>
      </c>
      <c r="R5000" s="150">
        <v>25</v>
      </c>
      <c r="S5000" s="150">
        <v>90</v>
      </c>
      <c r="T5000" s="150">
        <v>65</v>
      </c>
      <c r="U5000" s="150">
        <v>15</v>
      </c>
      <c r="V5000" s="150">
        <v>75</v>
      </c>
      <c r="W5000" s="150">
        <v>100</v>
      </c>
      <c r="X5000" s="150">
        <v>85</v>
      </c>
      <c r="Y5000" s="150">
        <v>15.5</v>
      </c>
      <c r="Z5000" s="150">
        <v>74</v>
      </c>
      <c r="AA5000" s="150">
        <v>82.017123916359495</v>
      </c>
      <c r="AB5000" s="150">
        <v>68.599999999999994</v>
      </c>
      <c r="AC5000" s="150">
        <v>39.5</v>
      </c>
      <c r="AD5000" s="150">
        <v>37.020000000000003</v>
      </c>
      <c r="AE5000" s="150">
        <v>200</v>
      </c>
      <c r="AF5000" s="150">
        <v>32.645755796883002</v>
      </c>
      <c r="AG5000" s="150">
        <v>10.199999999999999</v>
      </c>
      <c r="AH5000" s="150">
        <v>42.9</v>
      </c>
      <c r="AI5000" s="150">
        <v>35</v>
      </c>
      <c r="AJ5000" s="150">
        <v>5.3</v>
      </c>
      <c r="AK5000" s="150">
        <v>49</v>
      </c>
      <c r="AL5000" s="150">
        <v>60.943416595458984</v>
      </c>
      <c r="AM5000" s="150">
        <v>54.99053955078125</v>
      </c>
      <c r="AN5000" s="150">
        <v>69.376670837402344</v>
      </c>
      <c r="AO5000" s="5" t="s">
        <v>4568</v>
      </c>
    </row>
    <row r="5001" spans="1:41" ht="14.25" x14ac:dyDescent="0.45">
      <c r="A5001" s="150">
        <v>2021</v>
      </c>
      <c r="B5001" s="5" t="s">
        <v>582</v>
      </c>
      <c r="C5001" s="5" t="s">
        <v>306</v>
      </c>
      <c r="D5001" s="5" t="s">
        <v>7</v>
      </c>
      <c r="E5001" s="5" t="s">
        <v>1</v>
      </c>
      <c r="F5001" s="5" t="s">
        <v>117</v>
      </c>
      <c r="G5001" s="5" t="s">
        <v>83</v>
      </c>
      <c r="H5001" s="5" t="s">
        <v>304</v>
      </c>
      <c r="I5001" s="150">
        <v>45.784035000000003</v>
      </c>
      <c r="J5001" s="150">
        <v>16.119712258407709</v>
      </c>
      <c r="K5001" s="150">
        <v>159.69999999999999</v>
      </c>
      <c r="L5001" s="150">
        <v>64.477677</v>
      </c>
      <c r="M5001" s="150">
        <v>40</v>
      </c>
      <c r="N5001" s="150">
        <v>72.099999999999994</v>
      </c>
      <c r="O5001" s="150">
        <v>40</v>
      </c>
      <c r="P5001" s="150">
        <v>15</v>
      </c>
      <c r="Q5001" s="150">
        <v>2.0265</v>
      </c>
      <c r="R5001" s="150">
        <v>20</v>
      </c>
      <c r="S5001" s="150">
        <v>70</v>
      </c>
      <c r="T5001" s="150">
        <v>65</v>
      </c>
      <c r="U5001" s="150">
        <v>15</v>
      </c>
      <c r="V5001" s="150">
        <v>75</v>
      </c>
      <c r="W5001" s="150">
        <v>29.1</v>
      </c>
      <c r="X5001" s="150">
        <v>55</v>
      </c>
      <c r="Y5001" s="150">
        <v>15.5</v>
      </c>
      <c r="Z5001" s="150">
        <v>148</v>
      </c>
      <c r="AA5001" s="150">
        <v>42.692073106164891</v>
      </c>
      <c r="AB5001" s="150">
        <v>23.917744283327998</v>
      </c>
      <c r="AC5001" s="150">
        <v>39.5</v>
      </c>
      <c r="AD5001" s="150">
        <v>74.040000000000006</v>
      </c>
      <c r="AE5001" s="150">
        <v>200</v>
      </c>
      <c r="AF5001" s="150">
        <v>28.77309003895347</v>
      </c>
      <c r="AG5001" s="150">
        <v>10.199999999999999</v>
      </c>
      <c r="AH5001" s="150">
        <v>32.897856533206571</v>
      </c>
      <c r="AI5001" s="150">
        <v>35</v>
      </c>
      <c r="AJ5001" s="150">
        <v>5.3</v>
      </c>
      <c r="AK5001" s="150">
        <v>49</v>
      </c>
      <c r="AL5001" s="150">
        <v>51.349266052246094</v>
      </c>
      <c r="AM5001" s="150">
        <v>47.969005584716797</v>
      </c>
      <c r="AN5001" s="150">
        <v>56.137966156005859</v>
      </c>
      <c r="AO5001" s="5" t="s">
        <v>1138</v>
      </c>
    </row>
    <row r="5002" spans="1:41" ht="14.25" x14ac:dyDescent="0.45">
      <c r="A5002" s="150">
        <v>2021</v>
      </c>
      <c r="B5002" s="5" t="s">
        <v>6344</v>
      </c>
      <c r="C5002" s="5" t="s">
        <v>306</v>
      </c>
      <c r="D5002" s="5" t="s">
        <v>7</v>
      </c>
      <c r="E5002" s="5" t="s">
        <v>1</v>
      </c>
      <c r="F5002" s="5" t="s">
        <v>117</v>
      </c>
      <c r="G5002" s="5" t="s">
        <v>83</v>
      </c>
      <c r="H5002" s="5" t="s">
        <v>304</v>
      </c>
      <c r="I5002" s="150">
        <v>39.840000000000003</v>
      </c>
      <c r="J5002" s="150">
        <v>116</v>
      </c>
      <c r="K5002" s="150">
        <v>180</v>
      </c>
      <c r="L5002" s="150">
        <v>70.565940413343995</v>
      </c>
      <c r="M5002" s="150">
        <v>90</v>
      </c>
      <c r="N5002" s="150">
        <v>95</v>
      </c>
      <c r="O5002" s="150">
        <v>40</v>
      </c>
      <c r="P5002" s="150">
        <v>15</v>
      </c>
      <c r="Q5002" s="150">
        <v>3.631308671189561</v>
      </c>
      <c r="R5002" s="150">
        <v>35.4</v>
      </c>
      <c r="S5002" s="150">
        <v>90</v>
      </c>
      <c r="T5002" s="150">
        <v>65</v>
      </c>
      <c r="U5002" s="150">
        <v>15</v>
      </c>
      <c r="V5002" s="150">
        <v>100</v>
      </c>
      <c r="W5002" s="150">
        <v>100</v>
      </c>
      <c r="X5002" s="150">
        <v>80</v>
      </c>
      <c r="Y5002" s="150">
        <v>6.7</v>
      </c>
      <c r="Z5002" s="150">
        <v>96.5</v>
      </c>
      <c r="AA5002" s="150">
        <v>93.198979845913414</v>
      </c>
      <c r="AB5002" s="150">
        <v>55</v>
      </c>
      <c r="AC5002" s="150">
        <v>65.599999999999994</v>
      </c>
      <c r="AD5002" s="150">
        <v>50</v>
      </c>
      <c r="AE5002" s="150">
        <v>110</v>
      </c>
      <c r="AF5002" s="150">
        <v>40.752154904797841</v>
      </c>
      <c r="AG5002" s="150">
        <v>9.59</v>
      </c>
      <c r="AH5002" s="150">
        <v>62</v>
      </c>
      <c r="AI5002" s="150">
        <v>64</v>
      </c>
      <c r="AJ5002" s="150">
        <v>5.3</v>
      </c>
      <c r="AK5002" s="150">
        <v>49</v>
      </c>
      <c r="AL5002" s="150">
        <v>63.554428100585938</v>
      </c>
      <c r="AM5002" s="150">
        <v>54.004608154296875</v>
      </c>
      <c r="AN5002" s="150">
        <v>77.083335876464844</v>
      </c>
      <c r="AO5002" s="5" t="s">
        <v>6820</v>
      </c>
    </row>
    <row r="5003" spans="1:41" ht="14.25" x14ac:dyDescent="0.45">
      <c r="A5003" s="150">
        <v>2021</v>
      </c>
      <c r="B5003" s="5" t="s">
        <v>4980</v>
      </c>
      <c r="C5003" s="5" t="s">
        <v>306</v>
      </c>
      <c r="D5003" s="5" t="s">
        <v>7</v>
      </c>
      <c r="E5003" s="5" t="s">
        <v>1</v>
      </c>
      <c r="F5003" s="5" t="s">
        <v>117</v>
      </c>
      <c r="G5003" s="5" t="s">
        <v>83</v>
      </c>
      <c r="H5003" s="5" t="s">
        <v>304</v>
      </c>
      <c r="I5003" s="150">
        <v>45.784035000000003</v>
      </c>
      <c r="J5003" s="150">
        <v>115.9607301436349</v>
      </c>
      <c r="K5003" s="150">
        <v>180</v>
      </c>
      <c r="L5003" s="150">
        <v>56.761551933882622</v>
      </c>
      <c r="M5003" s="150">
        <v>90</v>
      </c>
      <c r="N5003" s="150">
        <v>80</v>
      </c>
      <c r="O5003" s="150">
        <v>40</v>
      </c>
      <c r="P5003" s="150">
        <v>15</v>
      </c>
      <c r="Q5003" s="150">
        <v>3.631308671189561</v>
      </c>
      <c r="R5003" s="150">
        <v>25</v>
      </c>
      <c r="S5003" s="150">
        <v>95</v>
      </c>
      <c r="T5003" s="150">
        <v>65</v>
      </c>
      <c r="U5003" s="150">
        <v>15</v>
      </c>
      <c r="V5003" s="150">
        <v>75</v>
      </c>
      <c r="W5003" s="150">
        <v>100</v>
      </c>
      <c r="X5003" s="150">
        <v>100</v>
      </c>
      <c r="Y5003" s="150">
        <v>15.5</v>
      </c>
      <c r="Z5003" s="150">
        <v>96.5</v>
      </c>
      <c r="AA5003" s="150">
        <v>92.341719572262278</v>
      </c>
      <c r="AB5003" s="150">
        <v>80</v>
      </c>
      <c r="AC5003" s="150">
        <v>65.63</v>
      </c>
      <c r="AD5003" s="150">
        <v>50</v>
      </c>
      <c r="AE5003" s="150">
        <v>100</v>
      </c>
      <c r="AF5003" s="150">
        <v>41.303759011546227</v>
      </c>
      <c r="AG5003" s="150">
        <v>9.59</v>
      </c>
      <c r="AH5003" s="150">
        <v>42.9</v>
      </c>
      <c r="AI5003" s="150">
        <v>40</v>
      </c>
      <c r="AJ5003" s="150">
        <v>5.3</v>
      </c>
      <c r="AK5003" s="150">
        <v>49</v>
      </c>
      <c r="AL5003" s="150">
        <v>61.731143951416016</v>
      </c>
      <c r="AM5003" s="150">
        <v>50.488422393798828</v>
      </c>
      <c r="AN5003" s="150">
        <v>77.658332824707031</v>
      </c>
      <c r="AO5003" s="5" t="s">
        <v>5869</v>
      </c>
    </row>
    <row r="5004" spans="1:41" ht="14.25" x14ac:dyDescent="0.45">
      <c r="A5004" s="150">
        <v>2021</v>
      </c>
      <c r="B5004" s="5" t="s">
        <v>7352</v>
      </c>
      <c r="C5004" s="5" t="s">
        <v>306</v>
      </c>
      <c r="D5004" s="5" t="s">
        <v>7</v>
      </c>
      <c r="E5004" s="5" t="s">
        <v>1</v>
      </c>
      <c r="F5004" s="5" t="s">
        <v>117</v>
      </c>
      <c r="G5004" s="5" t="s">
        <v>83</v>
      </c>
      <c r="H5004" s="5" t="s">
        <v>304</v>
      </c>
      <c r="I5004" s="150">
        <v>54.99</v>
      </c>
      <c r="J5004" s="150">
        <v>195.96</v>
      </c>
      <c r="K5004" s="150">
        <v>180</v>
      </c>
      <c r="L5004" s="150">
        <v>71</v>
      </c>
      <c r="M5004" s="150">
        <v>90</v>
      </c>
      <c r="N5004" s="150">
        <v>120</v>
      </c>
      <c r="O5004" s="150">
        <v>258.14</v>
      </c>
      <c r="P5004" s="150">
        <v>15</v>
      </c>
      <c r="Q5004" s="150">
        <v>12.4</v>
      </c>
      <c r="R5004" s="150">
        <v>57.2</v>
      </c>
      <c r="S5004" s="150">
        <v>221.53</v>
      </c>
      <c r="T5004" s="150">
        <v>65</v>
      </c>
      <c r="U5004" s="150">
        <v>15</v>
      </c>
      <c r="V5004" s="150">
        <v>100</v>
      </c>
      <c r="W5004" s="150">
        <v>105</v>
      </c>
      <c r="X5004" s="150">
        <v>100</v>
      </c>
      <c r="Y5004" s="150">
        <v>9.4414949269104014</v>
      </c>
      <c r="Z5004" s="150">
        <v>99.3</v>
      </c>
      <c r="AA5004" s="150">
        <v>92.341719572262278</v>
      </c>
      <c r="AB5004" s="150">
        <v>69</v>
      </c>
      <c r="AC5004" s="150">
        <v>88</v>
      </c>
      <c r="AD5004" s="150">
        <v>47.724462799638623</v>
      </c>
      <c r="AE5004" s="150">
        <v>125</v>
      </c>
      <c r="AF5004" s="150">
        <v>41.7</v>
      </c>
      <c r="AG5004" s="150">
        <v>0</v>
      </c>
      <c r="AH5004" s="150">
        <v>62</v>
      </c>
      <c r="AI5004" s="150">
        <v>80</v>
      </c>
      <c r="AJ5004" s="150">
        <v>5.3</v>
      </c>
      <c r="AK5004" s="150">
        <v>49</v>
      </c>
      <c r="AL5004" s="150">
        <v>83.794059753417969</v>
      </c>
      <c r="AM5004" s="150">
        <v>64.86077880859375</v>
      </c>
      <c r="AN5004" s="150">
        <v>110.6162109375</v>
      </c>
      <c r="AO5004" s="5" t="s">
        <v>7741</v>
      </c>
    </row>
    <row r="5005" spans="1:41" ht="14.25" x14ac:dyDescent="0.45">
      <c r="A5005" s="150">
        <v>2021</v>
      </c>
      <c r="B5005" s="5" t="s">
        <v>582</v>
      </c>
      <c r="C5005" s="5" t="s">
        <v>306</v>
      </c>
      <c r="D5005" s="5" t="s">
        <v>7</v>
      </c>
      <c r="E5005" s="5" t="s">
        <v>1</v>
      </c>
      <c r="F5005" s="5" t="s">
        <v>118</v>
      </c>
      <c r="G5005" s="5" t="s">
        <v>83</v>
      </c>
      <c r="H5005" s="5" t="s">
        <v>304</v>
      </c>
      <c r="I5005" s="150">
        <v>106.829415</v>
      </c>
      <c r="J5005" s="150">
        <v>67.245287741592279</v>
      </c>
      <c r="K5005" s="150">
        <v>129.19999999999999</v>
      </c>
      <c r="L5005" s="150">
        <v>86.832961999999995</v>
      </c>
      <c r="M5005" s="150">
        <v>75</v>
      </c>
      <c r="N5005" s="150">
        <v>112.9</v>
      </c>
      <c r="O5005" s="150">
        <v>232</v>
      </c>
      <c r="P5005" s="150">
        <v>68</v>
      </c>
      <c r="Q5005" s="150">
        <v>18.99786365139963</v>
      </c>
      <c r="R5005" s="150">
        <v>120</v>
      </c>
      <c r="S5005" s="150">
        <v>57.942433485810312</v>
      </c>
      <c r="T5005" s="150">
        <v>80</v>
      </c>
      <c r="U5005" s="150">
        <v>30</v>
      </c>
      <c r="V5005" s="150">
        <v>75</v>
      </c>
      <c r="W5005" s="150">
        <v>87.4</v>
      </c>
      <c r="X5005" s="150">
        <v>90</v>
      </c>
      <c r="Y5005" s="150">
        <v>78.5</v>
      </c>
      <c r="Z5005" s="150">
        <v>154.80000000000001</v>
      </c>
      <c r="AA5005" s="150">
        <v>165.36</v>
      </c>
      <c r="AB5005" s="150">
        <v>37.205379996288002</v>
      </c>
      <c r="AC5005" s="150">
        <v>169.3</v>
      </c>
      <c r="AD5005" s="150">
        <v>116.42</v>
      </c>
      <c r="AE5005" s="150">
        <v>220</v>
      </c>
      <c r="AF5005" s="150">
        <v>84.750554980523262</v>
      </c>
      <c r="AG5005" s="150">
        <v>85.8</v>
      </c>
      <c r="AH5005" s="150">
        <v>61.046787796104987</v>
      </c>
      <c r="AI5005" s="150">
        <v>176.25559847313099</v>
      </c>
      <c r="AJ5005" s="150">
        <v>30.1</v>
      </c>
      <c r="AK5005" s="150">
        <v>128</v>
      </c>
      <c r="AL5005" s="150">
        <v>101.54780578613281</v>
      </c>
      <c r="AM5005" s="150">
        <v>98.495071411132813</v>
      </c>
      <c r="AN5005" s="150">
        <v>105.87252044677734</v>
      </c>
      <c r="AO5005" s="5" t="s">
        <v>1139</v>
      </c>
    </row>
    <row r="5006" spans="1:41" ht="14.25" x14ac:dyDescent="0.45">
      <c r="A5006" s="150">
        <v>2021</v>
      </c>
      <c r="B5006" s="5" t="s">
        <v>4024</v>
      </c>
      <c r="C5006" s="5" t="s">
        <v>306</v>
      </c>
      <c r="D5006" s="5" t="s">
        <v>7</v>
      </c>
      <c r="E5006" s="5" t="s">
        <v>1</v>
      </c>
      <c r="F5006" s="5" t="s">
        <v>118</v>
      </c>
      <c r="G5006" s="5" t="s">
        <v>83</v>
      </c>
      <c r="H5006" s="5" t="s">
        <v>304</v>
      </c>
      <c r="I5006" s="150">
        <v>106.829415</v>
      </c>
      <c r="J5006" s="150">
        <v>76.41274577899604</v>
      </c>
      <c r="K5006" s="150">
        <v>130</v>
      </c>
      <c r="L5006" s="150">
        <v>82.727233494462894</v>
      </c>
      <c r="M5006" s="150">
        <v>110</v>
      </c>
      <c r="N5006" s="150">
        <v>112.9</v>
      </c>
      <c r="O5006" s="150">
        <v>232</v>
      </c>
      <c r="P5006" s="150">
        <v>68</v>
      </c>
      <c r="Q5006" s="150">
        <v>18.376013179451729</v>
      </c>
      <c r="R5006" s="150">
        <v>125</v>
      </c>
      <c r="S5006" s="150">
        <v>80</v>
      </c>
      <c r="T5006" s="150">
        <v>80</v>
      </c>
      <c r="U5006" s="150">
        <v>30</v>
      </c>
      <c r="V5006" s="150">
        <v>75</v>
      </c>
      <c r="W5006" s="150">
        <v>40</v>
      </c>
      <c r="X5006" s="150">
        <v>90</v>
      </c>
      <c r="Y5006" s="150">
        <v>78.5</v>
      </c>
      <c r="Z5006" s="150">
        <v>154.80000000000001</v>
      </c>
      <c r="AA5006" s="150">
        <v>201.14631854164119</v>
      </c>
      <c r="AB5006" s="150">
        <v>37.205379996288002</v>
      </c>
      <c r="AC5006" s="150">
        <v>169.3</v>
      </c>
      <c r="AD5006" s="150">
        <v>116.42</v>
      </c>
      <c r="AE5006" s="150">
        <v>220</v>
      </c>
      <c r="AF5006" s="150">
        <v>82.814222101558485</v>
      </c>
      <c r="AG5006" s="150">
        <v>85.8</v>
      </c>
      <c r="AH5006" s="150">
        <v>65.400000000000006</v>
      </c>
      <c r="AI5006" s="150">
        <v>176.25559847313099</v>
      </c>
      <c r="AJ5006" s="150">
        <v>30.1</v>
      </c>
      <c r="AK5006" s="150">
        <v>128</v>
      </c>
      <c r="AL5006" s="150">
        <v>103.55126953125</v>
      </c>
      <c r="AM5006" s="150">
        <v>101.04152679443359</v>
      </c>
      <c r="AN5006" s="150">
        <v>107.10675048828125</v>
      </c>
      <c r="AO5006" s="5" t="s">
        <v>4569</v>
      </c>
    </row>
    <row r="5007" spans="1:41" ht="14.25" x14ac:dyDescent="0.45">
      <c r="A5007" s="150">
        <v>2021</v>
      </c>
      <c r="B5007" s="5" t="s">
        <v>6344</v>
      </c>
      <c r="C5007" s="5" t="s">
        <v>306</v>
      </c>
      <c r="D5007" s="5" t="s">
        <v>7</v>
      </c>
      <c r="E5007" s="5" t="s">
        <v>1</v>
      </c>
      <c r="F5007" s="5" t="s">
        <v>118</v>
      </c>
      <c r="G5007" s="5" t="s">
        <v>83</v>
      </c>
      <c r="H5007" s="5" t="s">
        <v>304</v>
      </c>
      <c r="I5007" s="150">
        <v>92.97</v>
      </c>
      <c r="J5007" s="150">
        <v>100</v>
      </c>
      <c r="K5007" s="150">
        <v>160</v>
      </c>
      <c r="L5007" s="150">
        <v>83.788852913445183</v>
      </c>
      <c r="M5007" s="150">
        <v>110</v>
      </c>
      <c r="N5007" s="150">
        <v>108</v>
      </c>
      <c r="O5007" s="150">
        <v>232</v>
      </c>
      <c r="P5007" s="150">
        <v>68</v>
      </c>
      <c r="Q5007" s="150">
        <v>18.358488684912441</v>
      </c>
      <c r="R5007" s="150">
        <v>158.19999999999999</v>
      </c>
      <c r="S5007" s="150">
        <v>80</v>
      </c>
      <c r="T5007" s="150">
        <v>80</v>
      </c>
      <c r="U5007" s="150">
        <v>30</v>
      </c>
      <c r="V5007" s="150">
        <v>75</v>
      </c>
      <c r="W5007" s="150">
        <v>50</v>
      </c>
      <c r="X5007" s="150">
        <v>90</v>
      </c>
      <c r="Y5007" s="150">
        <v>77.3</v>
      </c>
      <c r="Z5007" s="150">
        <v>144.1</v>
      </c>
      <c r="AA5007" s="150">
        <v>201.14631854164119</v>
      </c>
      <c r="AB5007" s="150">
        <v>60</v>
      </c>
      <c r="AC5007" s="150">
        <v>168.6</v>
      </c>
      <c r="AD5007" s="150">
        <v>129.51</v>
      </c>
      <c r="AE5007" s="150">
        <v>274</v>
      </c>
      <c r="AF5007" s="150">
        <v>78.761022547601087</v>
      </c>
      <c r="AG5007" s="150">
        <v>86.44</v>
      </c>
      <c r="AH5007" s="150">
        <v>60.16</v>
      </c>
      <c r="AI5007" s="150">
        <v>172</v>
      </c>
      <c r="AJ5007" s="150">
        <v>30.1</v>
      </c>
      <c r="AK5007" s="150">
        <v>128</v>
      </c>
      <c r="AL5007" s="150">
        <v>108.49774169921875</v>
      </c>
      <c r="AM5007" s="150">
        <v>105.57438659667969</v>
      </c>
      <c r="AN5007" s="150">
        <v>112.63916778564453</v>
      </c>
      <c r="AO5007" s="5" t="s">
        <v>6821</v>
      </c>
    </row>
    <row r="5008" spans="1:41" ht="14.25" x14ac:dyDescent="0.45">
      <c r="A5008" s="150">
        <v>2021</v>
      </c>
      <c r="B5008" s="5" t="s">
        <v>7352</v>
      </c>
      <c r="C5008" s="5" t="s">
        <v>306</v>
      </c>
      <c r="D5008" s="5" t="s">
        <v>7</v>
      </c>
      <c r="E5008" s="5" t="s">
        <v>1</v>
      </c>
      <c r="F5008" s="5" t="s">
        <v>118</v>
      </c>
      <c r="G5008" s="5" t="s">
        <v>83</v>
      </c>
      <c r="H5008" s="5" t="s">
        <v>304</v>
      </c>
      <c r="I5008" s="150">
        <v>91.88</v>
      </c>
      <c r="J5008" s="150">
        <v>146.29351167101439</v>
      </c>
      <c r="K5008" s="150">
        <v>160</v>
      </c>
      <c r="L5008" s="150">
        <v>62.8</v>
      </c>
      <c r="M5008" s="150">
        <v>140</v>
      </c>
      <c r="N5008" s="150">
        <v>110</v>
      </c>
      <c r="O5008" s="150">
        <v>219.49</v>
      </c>
      <c r="P5008" s="150">
        <v>68</v>
      </c>
      <c r="Q5008" s="150">
        <v>21.55</v>
      </c>
      <c r="R5008" s="150">
        <v>144.30000000000001</v>
      </c>
      <c r="S5008" s="150">
        <v>111.11</v>
      </c>
      <c r="T5008" s="150">
        <v>85</v>
      </c>
      <c r="U5008" s="150">
        <v>30</v>
      </c>
      <c r="V5008" s="150">
        <v>75</v>
      </c>
      <c r="W5008" s="150">
        <v>45</v>
      </c>
      <c r="X5008" s="150">
        <v>105</v>
      </c>
      <c r="Y5008" s="150">
        <v>67.634990774909781</v>
      </c>
      <c r="Z5008" s="150">
        <v>156</v>
      </c>
      <c r="AA5008" s="150">
        <v>201.14631854164119</v>
      </c>
      <c r="AB5008" s="150">
        <v>103</v>
      </c>
      <c r="AC5008" s="150">
        <v>165</v>
      </c>
      <c r="AD5008" s="150">
        <v>143.0320057198461</v>
      </c>
      <c r="AE5008" s="150">
        <v>274</v>
      </c>
      <c r="AF5008" s="150">
        <v>67.8</v>
      </c>
      <c r="AG5008" s="150">
        <v>104.83</v>
      </c>
      <c r="AH5008" s="150">
        <v>60.156105198275753</v>
      </c>
      <c r="AI5008" s="150">
        <v>159</v>
      </c>
      <c r="AJ5008" s="150">
        <v>30.1</v>
      </c>
      <c r="AK5008" s="150">
        <v>128</v>
      </c>
      <c r="AL5008" s="150">
        <v>112.93527984619141</v>
      </c>
      <c r="AM5008" s="150">
        <v>106.84322357177734</v>
      </c>
      <c r="AN5008" s="150">
        <v>121.565673828125</v>
      </c>
      <c r="AO5008" s="5" t="s">
        <v>7742</v>
      </c>
    </row>
    <row r="5009" spans="1:41" ht="14.25" x14ac:dyDescent="0.45">
      <c r="A5009" s="150">
        <v>2021</v>
      </c>
      <c r="B5009" s="5" t="s">
        <v>4980</v>
      </c>
      <c r="C5009" s="5" t="s">
        <v>306</v>
      </c>
      <c r="D5009" s="5" t="s">
        <v>7</v>
      </c>
      <c r="E5009" s="5" t="s">
        <v>1</v>
      </c>
      <c r="F5009" s="5" t="s">
        <v>118</v>
      </c>
      <c r="G5009" s="5" t="s">
        <v>83</v>
      </c>
      <c r="H5009" s="5" t="s">
        <v>304</v>
      </c>
      <c r="I5009" s="150">
        <v>106.829415</v>
      </c>
      <c r="J5009" s="150">
        <v>100.45829999999999</v>
      </c>
      <c r="K5009" s="150">
        <v>160</v>
      </c>
      <c r="L5009" s="150">
        <v>90.691047153175873</v>
      </c>
      <c r="M5009" s="150">
        <v>110</v>
      </c>
      <c r="N5009" s="150">
        <v>110</v>
      </c>
      <c r="O5009" s="150">
        <v>232</v>
      </c>
      <c r="P5009" s="150">
        <v>68</v>
      </c>
      <c r="Q5009" s="150">
        <v>18.899999999999999</v>
      </c>
      <c r="R5009" s="150">
        <v>125</v>
      </c>
      <c r="S5009" s="150">
        <v>67</v>
      </c>
      <c r="T5009" s="150">
        <v>80</v>
      </c>
      <c r="U5009" s="150">
        <v>30</v>
      </c>
      <c r="V5009" s="150">
        <v>75</v>
      </c>
      <c r="W5009" s="150">
        <v>50</v>
      </c>
      <c r="X5009" s="150">
        <v>90</v>
      </c>
      <c r="Y5009" s="150">
        <v>78.5</v>
      </c>
      <c r="Z5009" s="150">
        <v>143.9</v>
      </c>
      <c r="AA5009" s="150">
        <v>201.14631854164119</v>
      </c>
      <c r="AB5009" s="150">
        <v>35</v>
      </c>
      <c r="AC5009" s="150">
        <v>168.55</v>
      </c>
      <c r="AD5009" s="150">
        <v>130.16</v>
      </c>
      <c r="AE5009" s="150">
        <v>275</v>
      </c>
      <c r="AF5009" s="150">
        <v>78.48522049422688</v>
      </c>
      <c r="AG5009" s="150">
        <v>86.44</v>
      </c>
      <c r="AH5009" s="150">
        <v>62.7</v>
      </c>
      <c r="AI5009" s="150">
        <v>171</v>
      </c>
      <c r="AJ5009" s="150">
        <v>30.1</v>
      </c>
      <c r="AK5009" s="150">
        <v>128</v>
      </c>
      <c r="AL5009" s="150">
        <v>106.99517822265625</v>
      </c>
      <c r="AM5009" s="150">
        <v>105.11766815185547</v>
      </c>
      <c r="AN5009" s="150">
        <v>109.65499877929688</v>
      </c>
      <c r="AO5009" s="5" t="s">
        <v>5870</v>
      </c>
    </row>
    <row r="5010" spans="1:41" ht="14.25" x14ac:dyDescent="0.45">
      <c r="A5010" s="150">
        <v>2021</v>
      </c>
      <c r="B5010" s="5" t="s">
        <v>582</v>
      </c>
      <c r="C5010" s="5" t="s">
        <v>306</v>
      </c>
      <c r="D5010" s="5" t="s">
        <v>7</v>
      </c>
      <c r="E5010" s="5" t="s">
        <v>119</v>
      </c>
      <c r="F5010" s="5" t="s">
        <v>117</v>
      </c>
      <c r="G5010" s="5" t="s">
        <v>83</v>
      </c>
      <c r="H5010" s="5" t="s">
        <v>304</v>
      </c>
      <c r="I5010" s="150">
        <v>0.447579</v>
      </c>
      <c r="J5010" s="150">
        <v>0.10256340396952179</v>
      </c>
      <c r="K5010" s="150">
        <v>0.6</v>
      </c>
      <c r="L5010" s="150">
        <v>0.39304470000000002</v>
      </c>
      <c r="M5010" s="150">
        <v>0.35</v>
      </c>
      <c r="N5010" s="150">
        <v>0.26</v>
      </c>
      <c r="O5010" s="150">
        <v>0.54</v>
      </c>
      <c r="P5010" s="150">
        <v>0.06</v>
      </c>
      <c r="Q5010" s="150">
        <v>8.6999999999999994E-3</v>
      </c>
      <c r="R5010" s="150">
        <v>0.14000000000000001</v>
      </c>
      <c r="S5010" s="150">
        <v>0.4</v>
      </c>
      <c r="T5010" s="150">
        <v>0.2</v>
      </c>
      <c r="U5010" s="150">
        <v>0.3</v>
      </c>
      <c r="V5010" s="150">
        <v>0.54</v>
      </c>
      <c r="W5010" s="150">
        <v>0.15</v>
      </c>
      <c r="X5010" s="150">
        <v>0.24</v>
      </c>
      <c r="Y5010" s="150">
        <v>7.0000000000000007E-2</v>
      </c>
      <c r="Z5010" s="150">
        <v>0.64</v>
      </c>
      <c r="AA5010" s="150">
        <v>0.18348508015841081</v>
      </c>
      <c r="AB5010" s="150">
        <v>0.14173478093823999</v>
      </c>
      <c r="AC5010" s="150">
        <v>0.25</v>
      </c>
      <c r="AD5010" s="150">
        <v>0.35199999999999998</v>
      </c>
      <c r="AE5010" s="150">
        <v>1.5</v>
      </c>
      <c r="AF5010" s="150">
        <v>0.1888302214439076</v>
      </c>
      <c r="AG5010" s="150">
        <v>0.06</v>
      </c>
      <c r="AH5010" s="150">
        <v>0.29640462295269299</v>
      </c>
      <c r="AI5010" s="150">
        <v>0.14000000000000001</v>
      </c>
      <c r="AJ5010" s="150">
        <v>0.02</v>
      </c>
      <c r="AK5010" s="150">
        <v>0.22</v>
      </c>
      <c r="AL5010" s="150">
        <v>0.30325323343276978</v>
      </c>
      <c r="AM5010" s="150">
        <v>0.30377662181854248</v>
      </c>
      <c r="AN5010" s="150">
        <v>0.30251163244247437</v>
      </c>
      <c r="AO5010" s="5" t="s">
        <v>1140</v>
      </c>
    </row>
    <row r="5011" spans="1:41" ht="14.25" x14ac:dyDescent="0.45">
      <c r="A5011" s="150">
        <v>2021</v>
      </c>
      <c r="B5011" s="5" t="s">
        <v>4024</v>
      </c>
      <c r="C5011" s="5" t="s">
        <v>306</v>
      </c>
      <c r="D5011" s="5" t="s">
        <v>7</v>
      </c>
      <c r="E5011" s="5" t="s">
        <v>119</v>
      </c>
      <c r="F5011" s="5" t="s">
        <v>117</v>
      </c>
      <c r="G5011" s="5" t="s">
        <v>83</v>
      </c>
      <c r="H5011" s="5" t="s">
        <v>304</v>
      </c>
      <c r="I5011" s="150">
        <v>0.447579</v>
      </c>
      <c r="J5011" s="150">
        <v>0.49050112560780712</v>
      </c>
      <c r="K5011" s="150">
        <v>0.6</v>
      </c>
      <c r="L5011" s="150">
        <v>0.45600955029684709</v>
      </c>
      <c r="M5011" s="150">
        <v>0.35</v>
      </c>
      <c r="N5011" s="150">
        <v>0.33</v>
      </c>
      <c r="O5011" s="150">
        <v>0.54</v>
      </c>
      <c r="P5011" s="150">
        <v>0.06</v>
      </c>
      <c r="Q5011" s="150">
        <v>1.05465425111848E-2</v>
      </c>
      <c r="R5011" s="150">
        <v>0.16</v>
      </c>
      <c r="S5011" s="150">
        <v>0.45</v>
      </c>
      <c r="T5011" s="150">
        <v>0.4</v>
      </c>
      <c r="U5011" s="150">
        <v>0.3</v>
      </c>
      <c r="V5011" s="150">
        <v>0.54</v>
      </c>
      <c r="W5011" s="150">
        <v>0.5</v>
      </c>
      <c r="X5011" s="150">
        <v>0.24</v>
      </c>
      <c r="Y5011" s="150">
        <v>7.0000000000000007E-2</v>
      </c>
      <c r="Z5011" s="150">
        <v>0.32</v>
      </c>
      <c r="AA5011" s="150">
        <v>0.35927643323644531</v>
      </c>
      <c r="AB5011" s="150">
        <v>0.66</v>
      </c>
      <c r="AC5011" s="150">
        <v>0.25</v>
      </c>
      <c r="AD5011" s="150">
        <v>0.17599999999999999</v>
      </c>
      <c r="AE5011" s="150">
        <v>1.5</v>
      </c>
      <c r="AF5011" s="150">
        <v>0.19612297262273579</v>
      </c>
      <c r="AG5011" s="150">
        <v>0.06</v>
      </c>
      <c r="AH5011" s="150">
        <v>0.3</v>
      </c>
      <c r="AI5011" s="150">
        <v>0.14000000000000001</v>
      </c>
      <c r="AJ5011" s="150">
        <v>0.02</v>
      </c>
      <c r="AK5011" s="150">
        <v>0.22</v>
      </c>
      <c r="AL5011" s="150">
        <v>0.34986335039138794</v>
      </c>
      <c r="AM5011" s="150">
        <v>0.32764917612075806</v>
      </c>
      <c r="AN5011" s="150">
        <v>0.38133335113525391</v>
      </c>
      <c r="AO5011" s="5" t="s">
        <v>4570</v>
      </c>
    </row>
    <row r="5012" spans="1:41" ht="14.25" x14ac:dyDescent="0.45">
      <c r="A5012" s="150">
        <v>2021</v>
      </c>
      <c r="B5012" s="5" t="s">
        <v>4980</v>
      </c>
      <c r="C5012" s="5" t="s">
        <v>306</v>
      </c>
      <c r="D5012" s="5" t="s">
        <v>7</v>
      </c>
      <c r="E5012" s="5" t="s">
        <v>119</v>
      </c>
      <c r="F5012" s="5" t="s">
        <v>117</v>
      </c>
      <c r="G5012" s="5" t="s">
        <v>83</v>
      </c>
      <c r="H5012" s="5" t="s">
        <v>304</v>
      </c>
      <c r="I5012" s="150">
        <v>0.447579</v>
      </c>
      <c r="J5012" s="150">
        <v>0.5</v>
      </c>
      <c r="K5012" s="150">
        <v>0.7</v>
      </c>
      <c r="L5012" s="150">
        <v>0.42306117252215208</v>
      </c>
      <c r="M5012" s="150">
        <v>0.4</v>
      </c>
      <c r="N5012" s="150">
        <v>0.27</v>
      </c>
      <c r="O5012" s="150">
        <v>0.54</v>
      </c>
      <c r="P5012" s="150">
        <v>0.06</v>
      </c>
      <c r="Q5012" s="150">
        <v>1.8049594492375799E-2</v>
      </c>
      <c r="R5012" s="150">
        <v>0.16</v>
      </c>
      <c r="S5012" s="150">
        <v>0.4</v>
      </c>
      <c r="T5012" s="150">
        <v>0.35</v>
      </c>
      <c r="U5012" s="150">
        <v>0.3</v>
      </c>
      <c r="V5012" s="150">
        <v>0.54</v>
      </c>
      <c r="W5012" s="150">
        <v>0.5</v>
      </c>
      <c r="X5012" s="150">
        <v>0.3</v>
      </c>
      <c r="Y5012" s="150">
        <v>7.0000000000000007E-2</v>
      </c>
      <c r="Z5012" s="150">
        <v>0.53</v>
      </c>
      <c r="AA5012" s="150">
        <v>0.39318664008878867</v>
      </c>
      <c r="AB5012" s="150">
        <v>0.5</v>
      </c>
      <c r="AC5012" s="150">
        <v>0.97</v>
      </c>
      <c r="AD5012" s="150">
        <v>0.26</v>
      </c>
      <c r="AE5012" s="150">
        <v>0.65</v>
      </c>
      <c r="AF5012" s="150">
        <v>0.36123466569946022</v>
      </c>
      <c r="AG5012" s="150">
        <v>0.06</v>
      </c>
      <c r="AH5012" s="150">
        <v>0.29640462295269299</v>
      </c>
      <c r="AI5012" s="150">
        <v>0.16</v>
      </c>
      <c r="AJ5012" s="150">
        <v>0.02</v>
      </c>
      <c r="AK5012" s="150">
        <v>0.22</v>
      </c>
      <c r="AL5012" s="150">
        <v>0.3586040735244751</v>
      </c>
      <c r="AM5012" s="150">
        <v>0.33959475159645081</v>
      </c>
      <c r="AN5012" s="150">
        <v>0.38553369045257568</v>
      </c>
      <c r="AO5012" s="5" t="s">
        <v>5871</v>
      </c>
    </row>
    <row r="5013" spans="1:41" ht="14.25" x14ac:dyDescent="0.45">
      <c r="A5013" s="150">
        <v>2021</v>
      </c>
      <c r="B5013" s="5" t="s">
        <v>7352</v>
      </c>
      <c r="C5013" s="5" t="s">
        <v>306</v>
      </c>
      <c r="D5013" s="5" t="s">
        <v>7</v>
      </c>
      <c r="E5013" s="5" t="s">
        <v>119</v>
      </c>
      <c r="F5013" s="5" t="s">
        <v>117</v>
      </c>
      <c r="G5013" s="5" t="s">
        <v>83</v>
      </c>
      <c r="H5013" s="5" t="s">
        <v>304</v>
      </c>
      <c r="I5013" s="150">
        <v>0.6986</v>
      </c>
      <c r="J5013" s="150">
        <v>1.1076999999999999</v>
      </c>
      <c r="K5013" s="150">
        <v>0.7</v>
      </c>
      <c r="L5013" s="150">
        <v>1.17</v>
      </c>
      <c r="M5013" s="150">
        <v>0.3</v>
      </c>
      <c r="N5013" s="150">
        <v>0.4</v>
      </c>
      <c r="O5013" s="150">
        <v>1.5</v>
      </c>
      <c r="P5013" s="150">
        <v>0.06</v>
      </c>
      <c r="Q5013" s="150">
        <v>0.1</v>
      </c>
      <c r="R5013" s="150">
        <v>0.36</v>
      </c>
      <c r="S5013" s="150">
        <v>0.8</v>
      </c>
      <c r="T5013" s="150">
        <v>0.35</v>
      </c>
      <c r="U5013" s="150">
        <v>0.3</v>
      </c>
      <c r="V5013" s="150">
        <v>0.7</v>
      </c>
      <c r="W5013" s="150">
        <v>0.4</v>
      </c>
      <c r="X5013" s="150">
        <v>0.5</v>
      </c>
      <c r="Y5013" s="150">
        <v>3.6476434591092101E-2</v>
      </c>
      <c r="Z5013" s="150">
        <v>0.6</v>
      </c>
      <c r="AA5013" s="150">
        <v>0.39318664008878867</v>
      </c>
      <c r="AB5013" s="150">
        <v>0.46</v>
      </c>
      <c r="AC5013" s="150">
        <v>1.75</v>
      </c>
      <c r="AD5013" s="150">
        <v>0.20493712398922509</v>
      </c>
      <c r="AE5013" s="150">
        <v>0.5</v>
      </c>
      <c r="AF5013" s="150">
        <v>0.89298</v>
      </c>
      <c r="AG5013" s="150">
        <v>0</v>
      </c>
      <c r="AH5013" s="150">
        <v>0.30852833865438761</v>
      </c>
      <c r="AI5013" s="150">
        <v>0.28000000000000003</v>
      </c>
      <c r="AJ5013" s="150">
        <v>0.02</v>
      </c>
      <c r="AK5013" s="150">
        <v>0.22</v>
      </c>
      <c r="AL5013" s="150">
        <v>0.52111750841140747</v>
      </c>
      <c r="AM5013" s="150">
        <v>0.53464365005493164</v>
      </c>
      <c r="AN5013" s="150">
        <v>0.50195544958114624</v>
      </c>
      <c r="AO5013" s="5" t="s">
        <v>7743</v>
      </c>
    </row>
    <row r="5014" spans="1:41" ht="14.25" x14ac:dyDescent="0.45">
      <c r="A5014" s="150">
        <v>2021</v>
      </c>
      <c r="B5014" s="5" t="s">
        <v>6344</v>
      </c>
      <c r="C5014" s="5" t="s">
        <v>306</v>
      </c>
      <c r="D5014" s="5" t="s">
        <v>7</v>
      </c>
      <c r="E5014" s="5" t="s">
        <v>119</v>
      </c>
      <c r="F5014" s="5" t="s">
        <v>117</v>
      </c>
      <c r="G5014" s="5" t="s">
        <v>83</v>
      </c>
      <c r="H5014" s="5" t="s">
        <v>304</v>
      </c>
      <c r="I5014" s="150">
        <v>0.38919999999999999</v>
      </c>
      <c r="J5014" s="150">
        <v>0.5</v>
      </c>
      <c r="K5014" s="150">
        <v>0.7</v>
      </c>
      <c r="L5014" s="150">
        <v>0.2856902233067089</v>
      </c>
      <c r="M5014" s="150">
        <v>0.4</v>
      </c>
      <c r="N5014" s="150">
        <v>0.35</v>
      </c>
      <c r="O5014" s="150">
        <v>0.54</v>
      </c>
      <c r="P5014" s="150">
        <v>0.06</v>
      </c>
      <c r="Q5014" s="150">
        <v>1.8049594492375799E-2</v>
      </c>
      <c r="R5014" s="150">
        <v>0.38</v>
      </c>
      <c r="S5014" s="150">
        <v>0.4</v>
      </c>
      <c r="T5014" s="150">
        <v>0.35</v>
      </c>
      <c r="U5014" s="150">
        <v>0.3</v>
      </c>
      <c r="V5014" s="150">
        <v>0.7</v>
      </c>
      <c r="W5014" s="150">
        <v>0.5</v>
      </c>
      <c r="X5014" s="150">
        <v>0.25</v>
      </c>
      <c r="Y5014" s="150">
        <v>2.7E-2</v>
      </c>
      <c r="Z5014" s="150">
        <v>0.53</v>
      </c>
      <c r="AA5014" s="150">
        <v>0.42833712651549821</v>
      </c>
      <c r="AB5014" s="150">
        <v>0.35</v>
      </c>
      <c r="AC5014" s="150">
        <v>0.97</v>
      </c>
      <c r="AD5014" s="150">
        <v>0.26</v>
      </c>
      <c r="AE5014" s="150">
        <v>0.35</v>
      </c>
      <c r="AF5014" s="150">
        <v>0.26496386435640812</v>
      </c>
      <c r="AG5014" s="150">
        <v>0.06</v>
      </c>
      <c r="AH5014" s="150">
        <v>0.31</v>
      </c>
      <c r="AI5014" s="150">
        <v>0.26</v>
      </c>
      <c r="AJ5014" s="150">
        <v>0.02</v>
      </c>
      <c r="AK5014" s="150">
        <v>0.22</v>
      </c>
      <c r="AL5014" s="150">
        <v>0.3508014976978302</v>
      </c>
      <c r="AM5014" s="150">
        <v>0.33136707544326782</v>
      </c>
      <c r="AN5014" s="150">
        <v>0.37833333015441895</v>
      </c>
      <c r="AO5014" s="5" t="s">
        <v>6822</v>
      </c>
    </row>
    <row r="5015" spans="1:41" ht="14.25" x14ac:dyDescent="0.45">
      <c r="A5015" s="150">
        <v>2021</v>
      </c>
      <c r="B5015" s="5" t="s">
        <v>7352</v>
      </c>
      <c r="C5015" s="5" t="s">
        <v>306</v>
      </c>
      <c r="D5015" s="5" t="s">
        <v>7</v>
      </c>
      <c r="E5015" s="5" t="s">
        <v>119</v>
      </c>
      <c r="F5015" s="5" t="s">
        <v>118</v>
      </c>
      <c r="G5015" s="5" t="s">
        <v>83</v>
      </c>
      <c r="H5015" s="5" t="s">
        <v>304</v>
      </c>
      <c r="I5015" s="150">
        <v>1.1970000000000001</v>
      </c>
      <c r="J5015" s="150">
        <v>2.50671492006063</v>
      </c>
      <c r="K5015" s="150">
        <v>1.5</v>
      </c>
      <c r="L5015" s="150">
        <v>3.16</v>
      </c>
      <c r="M5015" s="150">
        <v>2.7</v>
      </c>
      <c r="N5015" s="150">
        <v>1.25</v>
      </c>
      <c r="O5015" s="150">
        <v>3.15</v>
      </c>
      <c r="P5015" s="150">
        <v>1.6</v>
      </c>
      <c r="Q5015" s="150">
        <v>0.6</v>
      </c>
      <c r="R5015" s="150">
        <v>1.77</v>
      </c>
      <c r="S5015" s="150">
        <v>1.38</v>
      </c>
      <c r="T5015" s="150">
        <v>0.71</v>
      </c>
      <c r="U5015" s="150">
        <v>0.6</v>
      </c>
      <c r="V5015" s="150">
        <v>1.07</v>
      </c>
      <c r="W5015" s="150">
        <v>0.8</v>
      </c>
      <c r="X5015" s="150">
        <v>2.75</v>
      </c>
      <c r="Y5015" s="150">
        <v>0.83299987780203311</v>
      </c>
      <c r="Z5015" s="150">
        <v>2.0499999999999998</v>
      </c>
      <c r="AA5015" s="150">
        <v>2.2780350763631181</v>
      </c>
      <c r="AB5015" s="150">
        <v>1.07</v>
      </c>
      <c r="AC5015" s="150">
        <v>2.6</v>
      </c>
      <c r="AD5015" s="150">
        <v>2.6355728522223449</v>
      </c>
      <c r="AE5015" s="150">
        <v>3.03</v>
      </c>
      <c r="AF5015" s="150">
        <v>1.8151999999999999</v>
      </c>
      <c r="AG5015" s="150">
        <v>1.33</v>
      </c>
      <c r="AH5015" s="150">
        <v>0.98852636384900994</v>
      </c>
      <c r="AI5015" s="150">
        <v>2.2999999999999998</v>
      </c>
      <c r="AJ5015" s="150">
        <v>0.53</v>
      </c>
      <c r="AK5015" s="150">
        <v>1.88</v>
      </c>
      <c r="AL5015" s="150">
        <v>1.7270359992980957</v>
      </c>
      <c r="AM5015" s="150">
        <v>1.6599971055984497</v>
      </c>
      <c r="AN5015" s="150">
        <v>1.8220081329345703</v>
      </c>
      <c r="AO5015" s="5" t="s">
        <v>7744</v>
      </c>
    </row>
    <row r="5016" spans="1:41" ht="14.25" x14ac:dyDescent="0.45">
      <c r="A5016" s="150">
        <v>2021</v>
      </c>
      <c r="B5016" s="5" t="s">
        <v>582</v>
      </c>
      <c r="C5016" s="5" t="s">
        <v>306</v>
      </c>
      <c r="D5016" s="5" t="s">
        <v>7</v>
      </c>
      <c r="E5016" s="5" t="s">
        <v>119</v>
      </c>
      <c r="F5016" s="5" t="s">
        <v>118</v>
      </c>
      <c r="G5016" s="5" t="s">
        <v>83</v>
      </c>
      <c r="H5016" s="5" t="s">
        <v>304</v>
      </c>
      <c r="I5016" s="150">
        <v>1.044351</v>
      </c>
      <c r="J5016" s="150">
        <v>1.344436596030478</v>
      </c>
      <c r="K5016" s="150">
        <v>1.1100000000000001</v>
      </c>
      <c r="L5016" s="150">
        <v>3.3248777</v>
      </c>
      <c r="M5016" s="150">
        <v>2.2000000000000002</v>
      </c>
      <c r="N5016" s="150">
        <v>1.38</v>
      </c>
      <c r="O5016" s="150">
        <v>3</v>
      </c>
      <c r="P5016" s="150">
        <v>1.6</v>
      </c>
      <c r="Q5016" s="150">
        <v>0.55599284754200851</v>
      </c>
      <c r="R5016" s="150">
        <v>1.5</v>
      </c>
      <c r="S5016" s="150">
        <v>1.250819756692769</v>
      </c>
      <c r="T5016" s="150">
        <v>0.85</v>
      </c>
      <c r="U5016" s="150">
        <v>0.6</v>
      </c>
      <c r="V5016" s="150">
        <v>1.07</v>
      </c>
      <c r="W5016" s="150">
        <v>1.39</v>
      </c>
      <c r="X5016" s="150">
        <v>2</v>
      </c>
      <c r="Y5016" s="150">
        <v>1.1299999999999999</v>
      </c>
      <c r="Z5016" s="150">
        <v>2.25</v>
      </c>
      <c r="AA5016" s="150">
        <v>2.2395999999999998</v>
      </c>
      <c r="AB5016" s="150">
        <v>0.66438178564799988</v>
      </c>
      <c r="AC5016" s="150">
        <v>2.82</v>
      </c>
      <c r="AD5016" s="150">
        <v>2.343</v>
      </c>
      <c r="AE5016" s="150">
        <v>3.45</v>
      </c>
      <c r="AF5016" s="150">
        <v>1.847184889278046</v>
      </c>
      <c r="AG5016" s="150">
        <v>1.23</v>
      </c>
      <c r="AH5016" s="150">
        <v>1.2390422227505891</v>
      </c>
      <c r="AI5016" s="150">
        <v>2.1125098724872999</v>
      </c>
      <c r="AJ5016" s="150">
        <v>0.53</v>
      </c>
      <c r="AK5016" s="150">
        <v>2.11</v>
      </c>
      <c r="AL5016" s="150">
        <v>1.6615928411483765</v>
      </c>
      <c r="AM5016" s="150">
        <v>1.6421438455581665</v>
      </c>
      <c r="AN5016" s="150">
        <v>1.6891463994979858</v>
      </c>
      <c r="AO5016" s="5" t="s">
        <v>1141</v>
      </c>
    </row>
    <row r="5017" spans="1:41" ht="14.25" x14ac:dyDescent="0.45">
      <c r="A5017" s="150">
        <v>2021</v>
      </c>
      <c r="B5017" s="5" t="s">
        <v>4024</v>
      </c>
      <c r="C5017" s="5" t="s">
        <v>306</v>
      </c>
      <c r="D5017" s="5" t="s">
        <v>7</v>
      </c>
      <c r="E5017" s="5" t="s">
        <v>119</v>
      </c>
      <c r="F5017" s="5" t="s">
        <v>118</v>
      </c>
      <c r="G5017" s="5" t="s">
        <v>83</v>
      </c>
      <c r="H5017" s="5" t="s">
        <v>304</v>
      </c>
      <c r="I5017" s="150">
        <v>1.044351</v>
      </c>
      <c r="J5017" s="150">
        <v>1.4015532012254199</v>
      </c>
      <c r="K5017" s="150">
        <v>1.2</v>
      </c>
      <c r="L5017" s="150">
        <v>3.2933952248515772</v>
      </c>
      <c r="M5017" s="150">
        <v>2.2000000000000002</v>
      </c>
      <c r="N5017" s="150">
        <v>1.22</v>
      </c>
      <c r="O5017" s="150">
        <v>3</v>
      </c>
      <c r="P5017" s="150">
        <v>1.6</v>
      </c>
      <c r="Q5017" s="150">
        <v>0.57285185249508275</v>
      </c>
      <c r="R5017" s="150">
        <v>1.6</v>
      </c>
      <c r="S5017" s="150">
        <v>1.26</v>
      </c>
      <c r="T5017" s="150">
        <v>1.2</v>
      </c>
      <c r="U5017" s="150">
        <v>0.6</v>
      </c>
      <c r="V5017" s="150">
        <v>1.07</v>
      </c>
      <c r="W5017" s="150">
        <v>0.9</v>
      </c>
      <c r="X5017" s="150">
        <v>2</v>
      </c>
      <c r="Y5017" s="150">
        <v>1.1299999999999999</v>
      </c>
      <c r="Z5017" s="150">
        <v>2.25</v>
      </c>
      <c r="AA5017" s="150">
        <v>2.2780350763631181</v>
      </c>
      <c r="AB5017" s="150">
        <v>0.66438178564799988</v>
      </c>
      <c r="AC5017" s="150">
        <v>2.82</v>
      </c>
      <c r="AD5017" s="150">
        <v>2.5190000000000001</v>
      </c>
      <c r="AE5017" s="150">
        <v>3.45</v>
      </c>
      <c r="AF5017" s="150">
        <v>1.843538513688632</v>
      </c>
      <c r="AG5017" s="150">
        <v>1.23</v>
      </c>
      <c r="AH5017" s="150">
        <v>1.33</v>
      </c>
      <c r="AI5017" s="150">
        <v>2.1125098724872999</v>
      </c>
      <c r="AJ5017" s="150">
        <v>0.53</v>
      </c>
      <c r="AK5017" s="150">
        <v>1.88</v>
      </c>
      <c r="AL5017" s="150">
        <v>1.6620559692382813</v>
      </c>
      <c r="AM5017" s="150">
        <v>1.643160343170166</v>
      </c>
      <c r="AN5017" s="150">
        <v>1.6888242959976196</v>
      </c>
      <c r="AO5017" s="5" t="s">
        <v>4571</v>
      </c>
    </row>
    <row r="5018" spans="1:41" ht="14.25" x14ac:dyDescent="0.45">
      <c r="A5018" s="150">
        <v>2021</v>
      </c>
      <c r="B5018" s="5" t="s">
        <v>6344</v>
      </c>
      <c r="C5018" s="5" t="s">
        <v>306</v>
      </c>
      <c r="D5018" s="5" t="s">
        <v>7</v>
      </c>
      <c r="E5018" s="5" t="s">
        <v>119</v>
      </c>
      <c r="F5018" s="5" t="s">
        <v>118</v>
      </c>
      <c r="G5018" s="5" t="s">
        <v>83</v>
      </c>
      <c r="H5018" s="5" t="s">
        <v>304</v>
      </c>
      <c r="I5018" s="150">
        <v>0.90810000000000002</v>
      </c>
      <c r="J5018" s="150">
        <v>1.83</v>
      </c>
      <c r="K5018" s="150">
        <v>1.5</v>
      </c>
      <c r="L5018" s="150">
        <v>3.3785248224286768</v>
      </c>
      <c r="M5018" s="150">
        <v>2.4</v>
      </c>
      <c r="N5018" s="150">
        <v>1.25</v>
      </c>
      <c r="O5018" s="150">
        <v>3</v>
      </c>
      <c r="P5018" s="150">
        <v>1.6</v>
      </c>
      <c r="Q5018" s="150">
        <v>0.55102392743261297</v>
      </c>
      <c r="R5018" s="150">
        <v>2.1</v>
      </c>
      <c r="S5018" s="150">
        <v>1.31</v>
      </c>
      <c r="T5018" s="150">
        <v>0.67</v>
      </c>
      <c r="U5018" s="150">
        <v>0.6</v>
      </c>
      <c r="V5018" s="150">
        <v>1.07</v>
      </c>
      <c r="W5018" s="150">
        <v>1</v>
      </c>
      <c r="X5018" s="150">
        <v>2.25</v>
      </c>
      <c r="Y5018" s="150">
        <v>1.0609999999999999</v>
      </c>
      <c r="Z5018" s="150">
        <v>1.85</v>
      </c>
      <c r="AA5018" s="150">
        <v>2.2780350763631181</v>
      </c>
      <c r="AB5018" s="150">
        <v>0.65</v>
      </c>
      <c r="AC5018" s="150">
        <v>2.5</v>
      </c>
      <c r="AD5018" s="150">
        <v>2.5569999999999999</v>
      </c>
      <c r="AE5018" s="150">
        <v>3.03</v>
      </c>
      <c r="AF5018" s="150">
        <v>1.809118067821796</v>
      </c>
      <c r="AG5018" s="150">
        <v>1.23</v>
      </c>
      <c r="AH5018" s="150">
        <v>0.99</v>
      </c>
      <c r="AI5018" s="150">
        <v>2.09</v>
      </c>
      <c r="AJ5018" s="150">
        <v>0.53</v>
      </c>
      <c r="AK5018" s="150">
        <v>2.11</v>
      </c>
      <c r="AL5018" s="150">
        <v>1.658717155456543</v>
      </c>
      <c r="AM5018" s="150">
        <v>1.6221059560775757</v>
      </c>
      <c r="AN5018" s="150">
        <v>1.7105833292007446</v>
      </c>
      <c r="AO5018" s="5" t="s">
        <v>6823</v>
      </c>
    </row>
    <row r="5019" spans="1:41" ht="14.25" x14ac:dyDescent="0.45">
      <c r="A5019" s="150">
        <v>2021</v>
      </c>
      <c r="B5019" s="5" t="s">
        <v>4980</v>
      </c>
      <c r="C5019" s="5" t="s">
        <v>306</v>
      </c>
      <c r="D5019" s="5" t="s">
        <v>7</v>
      </c>
      <c r="E5019" s="5" t="s">
        <v>119</v>
      </c>
      <c r="F5019" s="5" t="s">
        <v>118</v>
      </c>
      <c r="G5019" s="5" t="s">
        <v>83</v>
      </c>
      <c r="H5019" s="5" t="s">
        <v>304</v>
      </c>
      <c r="I5019" s="150">
        <v>1.044351</v>
      </c>
      <c r="J5019" s="150">
        <v>1.8299000000000001</v>
      </c>
      <c r="K5019" s="150">
        <v>1.5</v>
      </c>
      <c r="L5019" s="150">
        <v>3.3098393478209549</v>
      </c>
      <c r="M5019" s="150">
        <v>2.4</v>
      </c>
      <c r="N5019" s="150">
        <v>1.32</v>
      </c>
      <c r="O5019" s="150">
        <v>3</v>
      </c>
      <c r="P5019" s="150">
        <v>1.6</v>
      </c>
      <c r="Q5019" s="150">
        <v>0.53855012327535712</v>
      </c>
      <c r="R5019" s="150">
        <v>1.6</v>
      </c>
      <c r="S5019" s="150">
        <v>1.27</v>
      </c>
      <c r="T5019" s="150">
        <v>0.67</v>
      </c>
      <c r="U5019" s="150">
        <v>0.6</v>
      </c>
      <c r="V5019" s="150">
        <v>1.07</v>
      </c>
      <c r="W5019" s="150">
        <v>1</v>
      </c>
      <c r="X5019" s="150">
        <v>2</v>
      </c>
      <c r="Y5019" s="150">
        <v>1.1299999999999999</v>
      </c>
      <c r="Z5019" s="150">
        <v>1.85</v>
      </c>
      <c r="AA5019" s="150">
        <v>2.2780350763631181</v>
      </c>
      <c r="AB5019" s="150">
        <v>0.5</v>
      </c>
      <c r="AC5019" s="150">
        <v>2.5</v>
      </c>
      <c r="AD5019" s="150">
        <v>2.5569999999999999</v>
      </c>
      <c r="AE5019" s="150">
        <v>3.75</v>
      </c>
      <c r="AF5019" s="150">
        <v>1.76098266715027</v>
      </c>
      <c r="AG5019" s="150">
        <v>1.23</v>
      </c>
      <c r="AH5019" s="150">
        <v>1.331797688523654</v>
      </c>
      <c r="AI5019" s="150">
        <v>2.09</v>
      </c>
      <c r="AJ5019" s="150">
        <v>0.53</v>
      </c>
      <c r="AK5019" s="150">
        <v>1.88</v>
      </c>
      <c r="AL5019" s="150">
        <v>1.6600155830383301</v>
      </c>
      <c r="AM5019" s="150">
        <v>1.6436270475387573</v>
      </c>
      <c r="AN5019" s="150">
        <v>1.6832331418991089</v>
      </c>
      <c r="AO5019" s="5" t="s">
        <v>5872</v>
      </c>
    </row>
    <row r="5020" spans="1:41" ht="14.25" x14ac:dyDescent="0.45">
      <c r="A5020" s="150">
        <v>2022</v>
      </c>
      <c r="B5020" s="5" t="s">
        <v>1478</v>
      </c>
      <c r="C5020" s="5" t="s">
        <v>171</v>
      </c>
      <c r="D5020" s="5" t="s">
        <v>84</v>
      </c>
      <c r="E5020" s="5" t="s">
        <v>85</v>
      </c>
      <c r="F5020" s="5" t="s">
        <v>86</v>
      </c>
      <c r="G5020" s="5" t="s">
        <v>87</v>
      </c>
      <c r="H5020" s="5" t="s">
        <v>131</v>
      </c>
      <c r="I5020" s="150">
        <v>9363.9017816642645</v>
      </c>
      <c r="J5020" s="150">
        <v>20273.198747272905</v>
      </c>
      <c r="K5020" s="150">
        <v>955.73517938776922</v>
      </c>
      <c r="L5020" s="150">
        <v>3783.7901198412164</v>
      </c>
      <c r="M5020" s="150">
        <v>21251.336851156881</v>
      </c>
      <c r="N5020" s="150">
        <v>18141.205551889019</v>
      </c>
      <c r="O5020" s="150">
        <v>9678.340410331477</v>
      </c>
      <c r="P5020" s="150">
        <v>10903.024671381243</v>
      </c>
      <c r="Q5020" s="150">
        <v>3623.6477103822444</v>
      </c>
      <c r="R5020" s="150">
        <v>6726.336124524737</v>
      </c>
      <c r="S5020" s="150">
        <v>20143.869777347434</v>
      </c>
      <c r="T5020" s="150">
        <v>12839.093072498346</v>
      </c>
      <c r="U5020" s="150">
        <v>2086.4965603019732</v>
      </c>
      <c r="V5020" s="150">
        <v>5026.2458530453168</v>
      </c>
      <c r="W5020" s="150">
        <v>3813.7288122075802</v>
      </c>
      <c r="X5020" s="150">
        <v>14974.456465654444</v>
      </c>
      <c r="Y5020" s="150">
        <v>65096.235405671192</v>
      </c>
      <c r="Z5020" s="150">
        <v>16132.224296332148</v>
      </c>
      <c r="AA5020" s="150">
        <v>184659.1481881928</v>
      </c>
      <c r="AB5020" s="150">
        <v>0</v>
      </c>
      <c r="AC5020" s="150">
        <v>13281.552401028166</v>
      </c>
      <c r="AD5020" s="150">
        <v>18781.060584182873</v>
      </c>
      <c r="AE5020" s="150">
        <v>23396.923997249422</v>
      </c>
      <c r="AF5020" s="150">
        <v>36349.504971300266</v>
      </c>
      <c r="AG5020" s="150">
        <v>164588.60021634432</v>
      </c>
      <c r="AH5020" s="150">
        <v>37084.393750487332</v>
      </c>
      <c r="AI5020" s="150">
        <v>4275.853255669429</v>
      </c>
      <c r="AJ5020" s="150">
        <v>69365.055384042207</v>
      </c>
      <c r="AK5020" s="150">
        <v>2576.3396269424034</v>
      </c>
      <c r="AL5020" s="150">
        <v>799171.3125</v>
      </c>
      <c r="AM5020" s="150">
        <v>652797.125</v>
      </c>
      <c r="AN5020" s="150">
        <v>146374.21875</v>
      </c>
      <c r="AO5020" s="5" t="s">
        <v>3043</v>
      </c>
    </row>
    <row r="5021" spans="1:41" ht="14.25" x14ac:dyDescent="0.45">
      <c r="A5021" s="150">
        <v>2022</v>
      </c>
      <c r="B5021" s="5" t="s">
        <v>4980</v>
      </c>
      <c r="C5021" s="5" t="s">
        <v>171</v>
      </c>
      <c r="D5021" s="5" t="s">
        <v>84</v>
      </c>
      <c r="E5021" s="5" t="s">
        <v>85</v>
      </c>
      <c r="F5021" s="5" t="s">
        <v>86</v>
      </c>
      <c r="G5021" s="5" t="s">
        <v>87</v>
      </c>
      <c r="H5021" s="5" t="s">
        <v>131</v>
      </c>
      <c r="I5021" s="150">
        <v>17536.84720172123</v>
      </c>
      <c r="J5021" s="150">
        <v>74304.893324031844</v>
      </c>
      <c r="K5021" s="150">
        <v>1356.4928666527435</v>
      </c>
      <c r="L5021" s="150">
        <v>2881.2709175509822</v>
      </c>
      <c r="M5021" s="150">
        <v>35196.804883136494</v>
      </c>
      <c r="N5021" s="150">
        <v>19213.50590161416</v>
      </c>
      <c r="O5021" s="150">
        <v>9054.7749220969035</v>
      </c>
      <c r="P5021" s="150">
        <v>12620.106731864906</v>
      </c>
      <c r="Q5021" s="150">
        <v>4207.4962098369997</v>
      </c>
      <c r="R5021" s="150">
        <v>6375.3451641645288</v>
      </c>
      <c r="S5021" s="150">
        <v>15207.638935288258</v>
      </c>
      <c r="T5021" s="150">
        <v>12360.494214122733</v>
      </c>
      <c r="U5021" s="150">
        <v>1550.7242378921555</v>
      </c>
      <c r="V5021" s="150">
        <v>23585.335759463029</v>
      </c>
      <c r="W5021" s="150">
        <v>6865.5365885483543</v>
      </c>
      <c r="X5021" s="150">
        <v>23370.666480603853</v>
      </c>
      <c r="Y5021" s="150">
        <v>66562.098860557118</v>
      </c>
      <c r="Z5021" s="150">
        <v>16732.207981048261</v>
      </c>
      <c r="AA5021" s="150">
        <v>196424.71897262643</v>
      </c>
      <c r="AB5021" s="150">
        <v>1998.4537223379207</v>
      </c>
      <c r="AC5021" s="150">
        <v>15311.419102866495</v>
      </c>
      <c r="AD5021" s="150">
        <v>17793.191949466091</v>
      </c>
      <c r="AE5021" s="150">
        <v>16774.442762307848</v>
      </c>
      <c r="AF5021" s="150">
        <v>48431.361338512863</v>
      </c>
      <c r="AG5021" s="150">
        <v>247378.44126483423</v>
      </c>
      <c r="AH5021" s="150">
        <v>34897.616239412739</v>
      </c>
      <c r="AI5021" s="150">
        <v>4002.1748503752033</v>
      </c>
      <c r="AJ5021" s="150">
        <v>41655.697751694104</v>
      </c>
      <c r="AK5021" s="150">
        <v>2590.510122946203</v>
      </c>
      <c r="AL5021" s="150">
        <v>976240.3125</v>
      </c>
      <c r="AM5021" s="150">
        <v>811545.9375</v>
      </c>
      <c r="AN5021" s="150">
        <v>164694.359375</v>
      </c>
      <c r="AO5021" s="5" t="s">
        <v>5873</v>
      </c>
    </row>
    <row r="5022" spans="1:41" ht="14.25" x14ac:dyDescent="0.45">
      <c r="A5022" s="150">
        <v>2022</v>
      </c>
      <c r="B5022" s="5" t="s">
        <v>7352</v>
      </c>
      <c r="C5022" s="5" t="s">
        <v>171</v>
      </c>
      <c r="D5022" s="5" t="s">
        <v>84</v>
      </c>
      <c r="E5022" s="5" t="s">
        <v>85</v>
      </c>
      <c r="F5022" s="5" t="s">
        <v>86</v>
      </c>
      <c r="G5022" s="5" t="s">
        <v>87</v>
      </c>
      <c r="H5022" s="5" t="s">
        <v>131</v>
      </c>
      <c r="I5022" s="150">
        <v>19975.339568627449</v>
      </c>
      <c r="J5022" s="150">
        <v>79264.290499705166</v>
      </c>
      <c r="K5022" s="150">
        <v>2046.966881888889</v>
      </c>
      <c r="L5022" s="150">
        <v>6862</v>
      </c>
      <c r="M5022" s="150">
        <v>56681.958296504607</v>
      </c>
      <c r="N5022" s="150">
        <v>15474.162165527339</v>
      </c>
      <c r="O5022" s="150">
        <v>10329.226989999999</v>
      </c>
      <c r="P5022" s="150">
        <v>11717.307000000001</v>
      </c>
      <c r="Q5022" s="150">
        <v>4550.6484938347749</v>
      </c>
      <c r="R5022" s="150">
        <v>6886.1467168183253</v>
      </c>
      <c r="S5022" s="150">
        <v>27882.143</v>
      </c>
      <c r="T5022" s="150">
        <v>14488</v>
      </c>
      <c r="U5022" s="150">
        <v>1582</v>
      </c>
      <c r="V5022" s="150">
        <v>12623</v>
      </c>
      <c r="W5022" s="150">
        <v>18282.28</v>
      </c>
      <c r="X5022" s="150">
        <v>28556.912499999999</v>
      </c>
      <c r="Y5022" s="150">
        <v>72063</v>
      </c>
      <c r="Z5022" s="150">
        <v>15771.910219283171</v>
      </c>
      <c r="AA5022" s="150">
        <v>219258</v>
      </c>
      <c r="AB5022" s="150">
        <v>2069</v>
      </c>
      <c r="AC5022" s="150">
        <v>23589.95702841122</v>
      </c>
      <c r="AD5022" s="150">
        <v>18232.621210328991</v>
      </c>
      <c r="AE5022" s="150">
        <v>14628.1780280108</v>
      </c>
      <c r="AF5022" s="150">
        <v>57993.983020000007</v>
      </c>
      <c r="AG5022" s="150">
        <v>310573</v>
      </c>
      <c r="AH5022" s="150">
        <v>47181.362636790931</v>
      </c>
      <c r="AI5022" s="150">
        <v>6980</v>
      </c>
      <c r="AJ5022" s="150">
        <v>44598.621912848866</v>
      </c>
      <c r="AK5022" s="150">
        <v>4070</v>
      </c>
      <c r="AL5022" s="150">
        <v>1154212</v>
      </c>
      <c r="AM5022" s="150">
        <v>917411.5625</v>
      </c>
      <c r="AN5022" s="150">
        <v>236800.46875</v>
      </c>
      <c r="AO5022" s="5" t="s">
        <v>7745</v>
      </c>
    </row>
    <row r="5023" spans="1:41" ht="14.25" x14ac:dyDescent="0.45">
      <c r="A5023" s="150">
        <v>2022</v>
      </c>
      <c r="B5023" s="5" t="s">
        <v>4024</v>
      </c>
      <c r="C5023" s="5" t="s">
        <v>171</v>
      </c>
      <c r="D5023" s="5" t="s">
        <v>84</v>
      </c>
      <c r="E5023" s="5" t="s">
        <v>85</v>
      </c>
      <c r="F5023" s="5" t="s">
        <v>86</v>
      </c>
      <c r="G5023" s="5" t="s">
        <v>87</v>
      </c>
      <c r="H5023" s="5" t="s">
        <v>131</v>
      </c>
      <c r="I5023" s="150">
        <v>12041.431526062421</v>
      </c>
      <c r="J5023" s="150">
        <v>60881.295034110735</v>
      </c>
      <c r="K5023" s="150">
        <v>1006.2694043231136</v>
      </c>
      <c r="L5023" s="150">
        <v>2737.1618334793493</v>
      </c>
      <c r="M5023" s="150">
        <v>25456.145992431761</v>
      </c>
      <c r="N5023" s="150">
        <v>16572.521639214847</v>
      </c>
      <c r="O5023" s="150">
        <v>9860.2738934113786</v>
      </c>
      <c r="P5023" s="150">
        <v>10570.298000544513</v>
      </c>
      <c r="Q5023" s="150">
        <v>3566.9367876217857</v>
      </c>
      <c r="R5023" s="150">
        <v>7860.3157361031945</v>
      </c>
      <c r="S5023" s="150">
        <v>19099.179325249872</v>
      </c>
      <c r="T5023" s="150">
        <v>11819.562462751735</v>
      </c>
      <c r="U5023" s="150">
        <v>1934.4052799450897</v>
      </c>
      <c r="V5023" s="150">
        <v>10097.206083740224</v>
      </c>
      <c r="W5023" s="150">
        <v>4070.0406393475541</v>
      </c>
      <c r="X5023" s="150">
        <v>14816.529725245373</v>
      </c>
      <c r="Y5023" s="150">
        <v>52495.626507905821</v>
      </c>
      <c r="Z5023" s="150">
        <v>17304.704951186639</v>
      </c>
      <c r="AA5023" s="150">
        <v>209986.83356021377</v>
      </c>
      <c r="AB5023" s="150">
        <v>1198.7665310848977</v>
      </c>
      <c r="AC5023" s="150">
        <v>11486.094912903485</v>
      </c>
      <c r="AD5023" s="150">
        <v>17856.609764998644</v>
      </c>
      <c r="AE5023" s="150">
        <v>17627.105831177487</v>
      </c>
      <c r="AF5023" s="150">
        <v>40462.429537744953</v>
      </c>
      <c r="AG5023" s="150">
        <v>203375.45175610614</v>
      </c>
      <c r="AH5023" s="150">
        <v>34687.305417001939</v>
      </c>
      <c r="AI5023" s="150">
        <v>4261.5337794763464</v>
      </c>
      <c r="AJ5023" s="150">
        <v>38852.027756075106</v>
      </c>
      <c r="AK5023" s="150">
        <v>4693.6375092358921</v>
      </c>
      <c r="AL5023" s="150">
        <v>866677.75</v>
      </c>
      <c r="AM5023" s="150">
        <v>717851.8125</v>
      </c>
      <c r="AN5023" s="150">
        <v>148825.859375</v>
      </c>
      <c r="AO5023" s="5" t="s">
        <v>4572</v>
      </c>
    </row>
    <row r="5024" spans="1:41" ht="14.25" x14ac:dyDescent="0.45">
      <c r="A5024" s="150">
        <v>2022</v>
      </c>
      <c r="B5024" s="5" t="s">
        <v>1477</v>
      </c>
      <c r="C5024" s="5" t="s">
        <v>171</v>
      </c>
      <c r="D5024" s="5" t="s">
        <v>84</v>
      </c>
      <c r="E5024" s="5" t="s">
        <v>85</v>
      </c>
      <c r="F5024" s="5" t="s">
        <v>86</v>
      </c>
      <c r="G5024" s="5" t="s">
        <v>87</v>
      </c>
      <c r="H5024" s="5" t="s">
        <v>131</v>
      </c>
      <c r="I5024" s="150">
        <v>11161.928599918936</v>
      </c>
      <c r="J5024" s="150">
        <v>17417.106422164597</v>
      </c>
      <c r="K5024" s="150">
        <v>972.29219261783123</v>
      </c>
      <c r="L5024" s="150">
        <v>3410.1370072791251</v>
      </c>
      <c r="M5024" s="150">
        <v>24120.533644231764</v>
      </c>
      <c r="N5024" s="150">
        <v>14080.33238794815</v>
      </c>
      <c r="O5024" s="150">
        <v>8502.8137966615468</v>
      </c>
      <c r="P5024" s="150">
        <v>9512.9200926613466</v>
      </c>
      <c r="Q5024" s="150">
        <v>3511.0653240449451</v>
      </c>
      <c r="R5024" s="150">
        <v>9990.8114872224578</v>
      </c>
      <c r="S5024" s="150">
        <v>22830.092936208352</v>
      </c>
      <c r="T5024" s="150">
        <v>11958.008247013206</v>
      </c>
      <c r="U5024" s="150">
        <v>2053.6708263586388</v>
      </c>
      <c r="V5024" s="150">
        <v>10633.55656511794</v>
      </c>
      <c r="W5024" s="150">
        <v>5163.8201205495798</v>
      </c>
      <c r="X5024" s="150">
        <v>16360.806723120051</v>
      </c>
      <c r="Y5024" s="150">
        <v>55771.628746307695</v>
      </c>
      <c r="Z5024" s="150">
        <v>13456.761090268008</v>
      </c>
      <c r="AA5024" s="150">
        <v>187150.284878818</v>
      </c>
      <c r="AB5024" s="150">
        <v>0</v>
      </c>
      <c r="AC5024" s="150">
        <v>12670.627280870909</v>
      </c>
      <c r="AD5024" s="150">
        <v>21603.803240411289</v>
      </c>
      <c r="AE5024" s="150">
        <v>24305.526232166601</v>
      </c>
      <c r="AF5024" s="150">
        <v>36804.29143884348</v>
      </c>
      <c r="AG5024" s="150">
        <v>213496.39394389783</v>
      </c>
      <c r="AH5024" s="150">
        <v>45665.18367473469</v>
      </c>
      <c r="AI5024" s="150">
        <v>4761.8602994551347</v>
      </c>
      <c r="AJ5024" s="150">
        <v>45245.285078586458</v>
      </c>
      <c r="AK5024" s="150">
        <v>3286.3310660146481</v>
      </c>
      <c r="AL5024" s="150">
        <v>835897.9375</v>
      </c>
      <c r="AM5024" s="150">
        <v>670672.375</v>
      </c>
      <c r="AN5024" s="150">
        <v>165225.546875</v>
      </c>
      <c r="AO5024" s="5" t="s">
        <v>3044</v>
      </c>
    </row>
    <row r="5025" spans="1:41" ht="14.25" x14ac:dyDescent="0.45">
      <c r="A5025" s="150">
        <v>2022</v>
      </c>
      <c r="B5025" s="5" t="s">
        <v>582</v>
      </c>
      <c r="C5025" s="5" t="s">
        <v>171</v>
      </c>
      <c r="D5025" s="5" t="s">
        <v>84</v>
      </c>
      <c r="E5025" s="5" t="s">
        <v>85</v>
      </c>
      <c r="F5025" s="5" t="s">
        <v>86</v>
      </c>
      <c r="G5025" s="5" t="s">
        <v>87</v>
      </c>
      <c r="H5025" s="5" t="s">
        <v>131</v>
      </c>
      <c r="I5025" s="150">
        <v>11163.562793408446</v>
      </c>
      <c r="J5025" s="150">
        <v>38340.904168330613</v>
      </c>
      <c r="K5025" s="150">
        <v>990.30705048037714</v>
      </c>
      <c r="L5025" s="150">
        <v>2160.3654370682411</v>
      </c>
      <c r="M5025" s="150">
        <v>21610.353178239209</v>
      </c>
      <c r="N5025" s="150">
        <v>19491.29705443791</v>
      </c>
      <c r="O5025" s="150">
        <v>9793.6566480426918</v>
      </c>
      <c r="P5025" s="150">
        <v>9474.1011982247746</v>
      </c>
      <c r="Q5025" s="150">
        <v>3764.4639647385011</v>
      </c>
      <c r="R5025" s="150">
        <v>8097.8745691289942</v>
      </c>
      <c r="S5025" s="150">
        <v>25209.959782855858</v>
      </c>
      <c r="T5025" s="150">
        <v>12616.087565308075</v>
      </c>
      <c r="U5025" s="150">
        <v>1975.031761330087</v>
      </c>
      <c r="V5025" s="150">
        <v>13403.197453232162</v>
      </c>
      <c r="W5025" s="150">
        <v>5629.2312835648945</v>
      </c>
      <c r="X5025" s="150">
        <v>13634.705864081654</v>
      </c>
      <c r="Y5025" s="150">
        <v>48986.704960994663</v>
      </c>
      <c r="Z5025" s="150">
        <v>15583.187371520273</v>
      </c>
      <c r="AA5025" s="150">
        <v>232663.2828736665</v>
      </c>
      <c r="AB5025" s="150">
        <v>1126.5161374686591</v>
      </c>
      <c r="AC5025" s="150">
        <v>12472.402117840515</v>
      </c>
      <c r="AD5025" s="150">
        <v>18172.563740189973</v>
      </c>
      <c r="AE5025" s="150">
        <v>17276.920304330506</v>
      </c>
      <c r="AF5025" s="150">
        <v>38342.021936285724</v>
      </c>
      <c r="AG5025" s="150">
        <v>189004.62227928083</v>
      </c>
      <c r="AH5025" s="150">
        <v>35241.449119791483</v>
      </c>
      <c r="AI5025" s="150">
        <v>4145.8116112133011</v>
      </c>
      <c r="AJ5025" s="150">
        <v>42890.907813774546</v>
      </c>
      <c r="AK5025" s="150">
        <v>2502.4512096355325</v>
      </c>
      <c r="AL5025" s="150">
        <v>855764</v>
      </c>
      <c r="AM5025" s="150">
        <v>705090.875</v>
      </c>
      <c r="AN5025" s="150">
        <v>150673.09375</v>
      </c>
      <c r="AO5025" s="5" t="s">
        <v>1142</v>
      </c>
    </row>
    <row r="5026" spans="1:41" ht="14.25" x14ac:dyDescent="0.45">
      <c r="A5026" s="150">
        <v>2022</v>
      </c>
      <c r="B5026" s="5" t="s">
        <v>1476</v>
      </c>
      <c r="C5026" s="5" t="s">
        <v>171</v>
      </c>
      <c r="D5026" s="5" t="s">
        <v>84</v>
      </c>
      <c r="E5026" s="5" t="s">
        <v>85</v>
      </c>
      <c r="F5026" s="5" t="s">
        <v>86</v>
      </c>
      <c r="G5026" s="5" t="s">
        <v>87</v>
      </c>
      <c r="H5026" s="5" t="s">
        <v>131</v>
      </c>
      <c r="I5026" s="150">
        <v>6365.4337537240635</v>
      </c>
      <c r="J5026" s="150">
        <v>17853.940853518328</v>
      </c>
      <c r="K5026" s="150">
        <v>1186.7142744970176</v>
      </c>
      <c r="L5026" s="150">
        <v>3142.7968248147313</v>
      </c>
      <c r="M5026" s="150">
        <v>11827.222692922875</v>
      </c>
      <c r="N5026" s="150">
        <v>12650.180614370704</v>
      </c>
      <c r="O5026" s="150">
        <v>7017.1588458599126</v>
      </c>
      <c r="P5026" s="150">
        <v>8839.2672821097931</v>
      </c>
      <c r="Q5026" s="150">
        <v>3473.0142856514526</v>
      </c>
      <c r="R5026" s="150">
        <v>9028.7100698262475</v>
      </c>
      <c r="S5026" s="150">
        <v>21761.267159966206</v>
      </c>
      <c r="T5026" s="150">
        <v>12936.516260419068</v>
      </c>
      <c r="U5026" s="150">
        <v>2479.406837468066</v>
      </c>
      <c r="V5026" s="150">
        <v>9315.8885095836213</v>
      </c>
      <c r="W5026" s="150">
        <v>4510.9658813449323</v>
      </c>
      <c r="X5026" s="150">
        <v>13957.427530382211</v>
      </c>
      <c r="Y5026" s="150">
        <v>71835.52880984341</v>
      </c>
      <c r="Z5026" s="150">
        <v>11938.514959236561</v>
      </c>
      <c r="AA5026" s="150">
        <v>172332.7840820461</v>
      </c>
      <c r="AB5026" s="150">
        <v>816.54651914932401</v>
      </c>
      <c r="AC5026" s="150">
        <v>13329.000510365779</v>
      </c>
      <c r="AD5026" s="150">
        <v>20628.369349573863</v>
      </c>
      <c r="AE5026" s="150">
        <v>16780.817272574084</v>
      </c>
      <c r="AF5026" s="150">
        <v>39649.734019711257</v>
      </c>
      <c r="AG5026" s="150">
        <v>153272.02768087093</v>
      </c>
      <c r="AH5026" s="150">
        <v>33250.274974251479</v>
      </c>
      <c r="AI5026" s="150">
        <v>2889.969828515163</v>
      </c>
      <c r="AJ5026" s="150">
        <v>47201.582684106856</v>
      </c>
      <c r="AK5026" s="150">
        <v>2831.9042982645442</v>
      </c>
      <c r="AL5026" s="150">
        <v>733102.875</v>
      </c>
      <c r="AM5026" s="150">
        <v>599488.5625</v>
      </c>
      <c r="AN5026" s="150">
        <v>133614.328125</v>
      </c>
      <c r="AO5026" s="5" t="s">
        <v>3045</v>
      </c>
    </row>
    <row r="5027" spans="1:41" ht="14.25" x14ac:dyDescent="0.45">
      <c r="A5027" s="150">
        <v>2022</v>
      </c>
      <c r="B5027" s="5" t="s">
        <v>6344</v>
      </c>
      <c r="C5027" s="5" t="s">
        <v>171</v>
      </c>
      <c r="D5027" s="5" t="s">
        <v>84</v>
      </c>
      <c r="E5027" s="5" t="s">
        <v>85</v>
      </c>
      <c r="F5027" s="5" t="s">
        <v>86</v>
      </c>
      <c r="G5027" s="5" t="s">
        <v>87</v>
      </c>
      <c r="H5027" s="5" t="s">
        <v>131</v>
      </c>
      <c r="I5027" s="150">
        <v>18237.502572581128</v>
      </c>
      <c r="J5027" s="150">
        <v>82303.161041877538</v>
      </c>
      <c r="K5027" s="150">
        <v>1953.7730594461723</v>
      </c>
      <c r="L5027" s="150">
        <v>2990.5551254480461</v>
      </c>
      <c r="M5027" s="150">
        <v>49145.397297432901</v>
      </c>
      <c r="N5027" s="150">
        <v>17600.431765372345</v>
      </c>
      <c r="O5027" s="150">
        <v>10208.320975652992</v>
      </c>
      <c r="P5027" s="150">
        <v>13476.047453252337</v>
      </c>
      <c r="Q5027" s="150">
        <v>4877.5767432782022</v>
      </c>
      <c r="R5027" s="150">
        <v>6748.8186823498572</v>
      </c>
      <c r="S5027" s="150">
        <v>17469.977756859491</v>
      </c>
      <c r="T5027" s="150">
        <v>12422.242884625985</v>
      </c>
      <c r="U5027" s="150">
        <v>1630.3553728214813</v>
      </c>
      <c r="V5027" s="150">
        <v>18444.93129389931</v>
      </c>
      <c r="W5027" s="150">
        <v>8256.2343063359185</v>
      </c>
      <c r="X5027" s="150">
        <v>22701.060018425738</v>
      </c>
      <c r="Y5027" s="150">
        <v>67297.993415987847</v>
      </c>
      <c r="Z5027" s="150">
        <v>17009.948574862206</v>
      </c>
      <c r="AA5027" s="150">
        <v>217538.76799630144</v>
      </c>
      <c r="AB5027" s="150">
        <v>2022.582827463835</v>
      </c>
      <c r="AC5027" s="150">
        <v>15829.783875505054</v>
      </c>
      <c r="AD5027" s="150">
        <v>19028.302447289097</v>
      </c>
      <c r="AE5027" s="150">
        <v>15549.695351044464</v>
      </c>
      <c r="AF5027" s="150">
        <v>56400.054007580824</v>
      </c>
      <c r="AG5027" s="150">
        <v>299468.2218508643</v>
      </c>
      <c r="AH5027" s="150">
        <v>43233.208876479875</v>
      </c>
      <c r="AI5027" s="150">
        <v>5834.2553762336547</v>
      </c>
      <c r="AJ5027" s="150">
        <v>43204.97614828121</v>
      </c>
      <c r="AK5027" s="150">
        <v>2911.4951789770548</v>
      </c>
      <c r="AL5027" s="150">
        <v>1093795.75</v>
      </c>
      <c r="AM5027" s="150">
        <v>898608.875</v>
      </c>
      <c r="AN5027" s="150">
        <v>195186.84375</v>
      </c>
      <c r="AO5027" s="5" t="s">
        <v>6824</v>
      </c>
    </row>
    <row r="5028" spans="1:41" ht="14.25" x14ac:dyDescent="0.45">
      <c r="A5028" s="150">
        <v>2022</v>
      </c>
      <c r="B5028" s="5" t="s">
        <v>1478</v>
      </c>
      <c r="C5028" s="5" t="s">
        <v>171</v>
      </c>
      <c r="D5028" s="5" t="s">
        <v>84</v>
      </c>
      <c r="E5028" s="5" t="s">
        <v>85</v>
      </c>
      <c r="F5028" s="5" t="s">
        <v>86</v>
      </c>
      <c r="G5028" s="5" t="s">
        <v>88</v>
      </c>
      <c r="H5028" s="5" t="s">
        <v>131</v>
      </c>
      <c r="I5028" s="150">
        <v>9341.1118493239428</v>
      </c>
      <c r="J5028" s="150">
        <v>19846.75</v>
      </c>
      <c r="K5028" s="150">
        <v>971.45658905929554</v>
      </c>
      <c r="L5028" s="150">
        <v>3848.5632000000001</v>
      </c>
      <c r="M5028" s="150">
        <v>21243.576980713169</v>
      </c>
      <c r="N5028" s="150">
        <v>18097.053353719981</v>
      </c>
      <c r="O5028" s="150">
        <v>9566.9026357639705</v>
      </c>
      <c r="P5028" s="150">
        <v>9468.6380415999993</v>
      </c>
      <c r="Q5028" s="150">
        <v>3530.9317611439369</v>
      </c>
      <c r="R5028" s="150">
        <v>6818.2075172386467</v>
      </c>
      <c r="S5028" s="150">
        <v>23850.895293785881</v>
      </c>
      <c r="T5028" s="150">
        <v>12191.89239296043</v>
      </c>
      <c r="U5028" s="150">
        <v>2061.0123667434318</v>
      </c>
      <c r="V5028" s="150">
        <v>4953</v>
      </c>
      <c r="W5028" s="150">
        <v>3744.494720142487</v>
      </c>
      <c r="X5028" s="150">
        <v>14642.85298433931</v>
      </c>
      <c r="Y5028" s="150">
        <v>66294.381259999995</v>
      </c>
      <c r="Z5028" s="150">
        <v>15699.423600684069</v>
      </c>
      <c r="AA5028" s="150">
        <v>184730.9472310335</v>
      </c>
      <c r="AB5028" s="150">
        <v>1000</v>
      </c>
      <c r="AC5028" s="150">
        <v>12981.55616</v>
      </c>
      <c r="AD5028" s="150">
        <v>18466.708522872519</v>
      </c>
      <c r="AE5028" s="150">
        <v>23274.31999072677</v>
      </c>
      <c r="AF5028" s="150">
        <v>36261.037281418867</v>
      </c>
      <c r="AG5028" s="150">
        <v>172391.43579370459</v>
      </c>
      <c r="AH5028" s="150">
        <v>37633.526869506852</v>
      </c>
      <c r="AI5028" s="150">
        <v>4181.810444000751</v>
      </c>
      <c r="AJ5028" s="150">
        <v>69371.80818972578</v>
      </c>
      <c r="AK5028" s="150">
        <v>2750.3358671632182</v>
      </c>
      <c r="AL5028" s="150">
        <v>809214.625</v>
      </c>
      <c r="AM5028" s="150">
        <v>658970.1875</v>
      </c>
      <c r="AN5028" s="150">
        <v>150244.453125</v>
      </c>
      <c r="AO5028" s="5" t="s">
        <v>3047</v>
      </c>
    </row>
    <row r="5029" spans="1:41" ht="14.25" x14ac:dyDescent="0.45">
      <c r="A5029" s="150">
        <v>2022</v>
      </c>
      <c r="B5029" s="5" t="s">
        <v>1476</v>
      </c>
      <c r="C5029" s="5" t="s">
        <v>171</v>
      </c>
      <c r="D5029" s="5" t="s">
        <v>84</v>
      </c>
      <c r="E5029" s="5" t="s">
        <v>85</v>
      </c>
      <c r="F5029" s="5" t="s">
        <v>86</v>
      </c>
      <c r="G5029" s="5" t="s">
        <v>88</v>
      </c>
      <c r="H5029" s="5" t="s">
        <v>131</v>
      </c>
      <c r="I5029" s="150">
        <v>6209.16</v>
      </c>
      <c r="J5029" s="150">
        <v>15083.698</v>
      </c>
      <c r="K5029" s="150">
        <v>1199</v>
      </c>
      <c r="L5029" s="150">
        <v>3104.8504932807641</v>
      </c>
      <c r="M5029" s="150">
        <v>11732.399999999991</v>
      </c>
      <c r="N5029" s="150">
        <v>12684.704900000001</v>
      </c>
      <c r="O5029" s="150">
        <v>7244.3418729239193</v>
      </c>
      <c r="P5029" s="150">
        <v>9480.68</v>
      </c>
      <c r="Q5029" s="150">
        <v>3518.6330757179371</v>
      </c>
      <c r="R5029" s="150">
        <v>8985.2745598959755</v>
      </c>
      <c r="S5029" s="150">
        <v>21917</v>
      </c>
      <c r="T5029" s="150">
        <v>12909.4</v>
      </c>
      <c r="U5029" s="150">
        <v>1732</v>
      </c>
      <c r="V5029" s="150">
        <v>9738.9207137238755</v>
      </c>
      <c r="W5029" s="150">
        <v>4394.5969205805441</v>
      </c>
      <c r="X5029" s="150">
        <v>15054.54732347539</v>
      </c>
      <c r="Y5029" s="150">
        <v>77291.998110847315</v>
      </c>
      <c r="Z5029" s="150">
        <v>12094.965420265909</v>
      </c>
      <c r="AA5029" s="150">
        <v>173390.60406783919</v>
      </c>
      <c r="AB5029" s="150">
        <v>675</v>
      </c>
      <c r="AC5029" s="150">
        <v>13760.52585</v>
      </c>
      <c r="AD5029" s="150">
        <v>21299.327420394351</v>
      </c>
      <c r="AE5029" s="150">
        <v>16986.30914398485</v>
      </c>
      <c r="AF5029" s="150">
        <v>39171.000574244492</v>
      </c>
      <c r="AG5029" s="150">
        <v>154942.28415396949</v>
      </c>
      <c r="AH5029" s="150">
        <v>33008.397048449871</v>
      </c>
      <c r="AI5029" s="150">
        <v>3681.0942612144131</v>
      </c>
      <c r="AJ5029" s="150">
        <v>47670.450049966057</v>
      </c>
      <c r="AK5029" s="150">
        <v>2920</v>
      </c>
      <c r="AL5029" s="150">
        <v>741881.1875</v>
      </c>
      <c r="AM5029" s="150">
        <v>605846.0625</v>
      </c>
      <c r="AN5029" s="150">
        <v>136035.109375</v>
      </c>
      <c r="AO5029" s="5" t="s">
        <v>3046</v>
      </c>
    </row>
    <row r="5030" spans="1:41" ht="14.25" x14ac:dyDescent="0.45">
      <c r="A5030" s="150">
        <v>2022</v>
      </c>
      <c r="B5030" s="5" t="s">
        <v>582</v>
      </c>
      <c r="C5030" s="5" t="s">
        <v>171</v>
      </c>
      <c r="D5030" s="5" t="s">
        <v>84</v>
      </c>
      <c r="E5030" s="5" t="s">
        <v>85</v>
      </c>
      <c r="F5030" s="5" t="s">
        <v>86</v>
      </c>
      <c r="G5030" s="5" t="s">
        <v>88</v>
      </c>
      <c r="H5030" s="5" t="s">
        <v>131</v>
      </c>
      <c r="I5030" s="150">
        <v>10933.33919616246</v>
      </c>
      <c r="J5030" s="150">
        <v>38711.740695432731</v>
      </c>
      <c r="K5030" s="150">
        <v>964.96224434970475</v>
      </c>
      <c r="L5030" s="150">
        <v>2218.871190191041</v>
      </c>
      <c r="M5030" s="150">
        <v>21370.588026739199</v>
      </c>
      <c r="N5030" s="150">
        <v>19794.483560000001</v>
      </c>
      <c r="O5030" s="150">
        <v>9688.0904514759368</v>
      </c>
      <c r="P5030" s="150">
        <v>8485.7800000000007</v>
      </c>
      <c r="Q5030" s="150">
        <v>3719.0533251469592</v>
      </c>
      <c r="R5030" s="150">
        <v>7947.5627354654771</v>
      </c>
      <c r="S5030" s="150">
        <v>24637.608712122528</v>
      </c>
      <c r="T5030" s="150">
        <v>11758.825312999999</v>
      </c>
      <c r="U5030" s="150">
        <v>1859.2367786269001</v>
      </c>
      <c r="V5030" s="150">
        <v>13339</v>
      </c>
      <c r="W5030" s="150">
        <v>4484.6134965889432</v>
      </c>
      <c r="X5030" s="150">
        <v>13697.098483558029</v>
      </c>
      <c r="Y5030" s="150">
        <v>48804.371629999987</v>
      </c>
      <c r="Z5030" s="150">
        <v>15455.63230567298</v>
      </c>
      <c r="AA5030" s="150">
        <v>244746.69886943451</v>
      </c>
      <c r="AB5030" s="150">
        <v>1009</v>
      </c>
      <c r="AC5030" s="150">
        <v>12386.015090000001</v>
      </c>
      <c r="AD5030" s="150">
        <v>18023.813519247989</v>
      </c>
      <c r="AE5030" s="150">
        <v>17085.234246261229</v>
      </c>
      <c r="AF5030" s="150">
        <v>38485.369553039978</v>
      </c>
      <c r="AG5030" s="150">
        <v>192312</v>
      </c>
      <c r="AH5030" s="150">
        <v>36073.427376624502</v>
      </c>
      <c r="AI5030" s="150">
        <v>4099.8141607850503</v>
      </c>
      <c r="AJ5030" s="150">
        <v>43263.337331390307</v>
      </c>
      <c r="AK5030" s="150">
        <v>2474.68671229248</v>
      </c>
      <c r="AL5030" s="150">
        <v>867830.25</v>
      </c>
      <c r="AM5030" s="150">
        <v>719547.6875</v>
      </c>
      <c r="AN5030" s="150">
        <v>148282.53125</v>
      </c>
      <c r="AO5030" s="5" t="s">
        <v>1143</v>
      </c>
    </row>
    <row r="5031" spans="1:41" ht="14.25" x14ac:dyDescent="0.45">
      <c r="A5031" s="150">
        <v>2022</v>
      </c>
      <c r="B5031" s="5" t="s">
        <v>4980</v>
      </c>
      <c r="C5031" s="5" t="s">
        <v>171</v>
      </c>
      <c r="D5031" s="5" t="s">
        <v>84</v>
      </c>
      <c r="E5031" s="5" t="s">
        <v>85</v>
      </c>
      <c r="F5031" s="5" t="s">
        <v>86</v>
      </c>
      <c r="G5031" s="5" t="s">
        <v>88</v>
      </c>
      <c r="H5031" s="5" t="s">
        <v>131</v>
      </c>
      <c r="I5031" s="150">
        <v>18018.78237559001</v>
      </c>
      <c r="J5031" s="150">
        <v>73294.556088002151</v>
      </c>
      <c r="K5031" s="150">
        <v>1355</v>
      </c>
      <c r="L5031" s="150">
        <v>2965.3879222220398</v>
      </c>
      <c r="M5031" s="150">
        <v>35454.959280000003</v>
      </c>
      <c r="N5031" s="150">
        <v>19392.360455728602</v>
      </c>
      <c r="O5031" s="150">
        <v>9121.1880515417488</v>
      </c>
      <c r="P5031" s="150">
        <v>12751.18522539466</v>
      </c>
      <c r="Q5031" s="150">
        <v>4259.1653645312072</v>
      </c>
      <c r="R5031" s="150">
        <v>6411.8040136306154</v>
      </c>
      <c r="S5031" s="150">
        <v>15154.532940116829</v>
      </c>
      <c r="T5031" s="150">
        <v>12679.336848000001</v>
      </c>
      <c r="U5031" s="150">
        <v>1516.6030720000001</v>
      </c>
      <c r="V5031" s="150">
        <v>23848</v>
      </c>
      <c r="W5031" s="150">
        <v>6915.8925359999994</v>
      </c>
      <c r="X5031" s="150">
        <v>24202.993452191651</v>
      </c>
      <c r="Y5031" s="150">
        <v>68453.873538789267</v>
      </c>
      <c r="Z5031" s="150">
        <v>16887.96464581964</v>
      </c>
      <c r="AA5031" s="150">
        <v>211339</v>
      </c>
      <c r="AB5031" s="150">
        <v>1968</v>
      </c>
      <c r="AC5031" s="150">
        <v>15423.72215</v>
      </c>
      <c r="AD5031" s="150">
        <v>18012.007393447169</v>
      </c>
      <c r="AE5031" s="150">
        <v>16897.476548141622</v>
      </c>
      <c r="AF5031" s="150">
        <v>49845.286361363578</v>
      </c>
      <c r="AG5031" s="150">
        <v>259096</v>
      </c>
      <c r="AH5031" s="150">
        <v>36208.848402214862</v>
      </c>
      <c r="AI5031" s="150">
        <v>4031.529192</v>
      </c>
      <c r="AJ5031" s="150">
        <v>43656.459039331203</v>
      </c>
      <c r="AK5031" s="150">
        <v>2609</v>
      </c>
      <c r="AL5031" s="150">
        <v>1011771</v>
      </c>
      <c r="AM5031" s="150">
        <v>844057.625</v>
      </c>
      <c r="AN5031" s="150">
        <v>167713.28125</v>
      </c>
      <c r="AO5031" s="5" t="s">
        <v>5874</v>
      </c>
    </row>
    <row r="5032" spans="1:41" ht="14.25" x14ac:dyDescent="0.45">
      <c r="A5032" s="150">
        <v>2022</v>
      </c>
      <c r="B5032" s="5" t="s">
        <v>6344</v>
      </c>
      <c r="C5032" s="5" t="s">
        <v>171</v>
      </c>
      <c r="D5032" s="5" t="s">
        <v>84</v>
      </c>
      <c r="E5032" s="5" t="s">
        <v>85</v>
      </c>
      <c r="F5032" s="5" t="s">
        <v>86</v>
      </c>
      <c r="G5032" s="5" t="s">
        <v>88</v>
      </c>
      <c r="H5032" s="5" t="s">
        <v>131</v>
      </c>
      <c r="I5032" s="150">
        <v>18898.470881049601</v>
      </c>
      <c r="J5032" s="150">
        <v>82610.33256321642</v>
      </c>
      <c r="K5032" s="150">
        <v>1973.7103940975619</v>
      </c>
      <c r="L5032" s="150">
        <v>3104.10646681464</v>
      </c>
      <c r="M5032" s="150">
        <v>49927.978000000003</v>
      </c>
      <c r="N5032" s="150">
        <v>17880.697243196631</v>
      </c>
      <c r="O5032" s="150">
        <v>10370.876076241721</v>
      </c>
      <c r="P5032" s="150">
        <v>13664.028106947</v>
      </c>
      <c r="Q5032" s="150">
        <v>4955.2462229138673</v>
      </c>
      <c r="R5032" s="150">
        <v>6856.2854148694296</v>
      </c>
      <c r="S5032" s="150">
        <v>17748.165913199999</v>
      </c>
      <c r="T5032" s="150">
        <v>12835.828361748931</v>
      </c>
      <c r="U5032" s="150">
        <v>1623.9992</v>
      </c>
      <c r="V5032" s="150">
        <v>18738</v>
      </c>
      <c r="W5032" s="150">
        <v>8387.7047999999995</v>
      </c>
      <c r="X5032" s="150">
        <v>23854</v>
      </c>
      <c r="Y5032" s="150">
        <v>69219.094003648526</v>
      </c>
      <c r="Z5032" s="150">
        <v>17280.8113257681</v>
      </c>
      <c r="AA5032" s="150">
        <v>229513</v>
      </c>
      <c r="AB5032" s="150">
        <v>2017</v>
      </c>
      <c r="AC5032" s="150">
        <v>16345.159</v>
      </c>
      <c r="AD5032" s="150">
        <v>18972.884351155259</v>
      </c>
      <c r="AE5032" s="150">
        <v>15797.305344689999</v>
      </c>
      <c r="AF5032" s="150">
        <v>58444.119424244142</v>
      </c>
      <c r="AG5032" s="150">
        <v>310322</v>
      </c>
      <c r="AH5032" s="150">
        <v>45841.679267851927</v>
      </c>
      <c r="AI5032" s="150">
        <v>5927.1588000000011</v>
      </c>
      <c r="AJ5032" s="150">
        <v>44770.338992204801</v>
      </c>
      <c r="AK5032" s="150">
        <v>2958</v>
      </c>
      <c r="AL5032" s="150">
        <v>1130838</v>
      </c>
      <c r="AM5032" s="150">
        <v>930022.9375</v>
      </c>
      <c r="AN5032" s="150">
        <v>200814.96875</v>
      </c>
      <c r="AO5032" s="5" t="s">
        <v>6825</v>
      </c>
    </row>
    <row r="5033" spans="1:41" ht="14.25" x14ac:dyDescent="0.45">
      <c r="A5033" s="150">
        <v>2022</v>
      </c>
      <c r="B5033" s="5" t="s">
        <v>4024</v>
      </c>
      <c r="C5033" s="5" t="s">
        <v>171</v>
      </c>
      <c r="D5033" s="5" t="s">
        <v>84</v>
      </c>
      <c r="E5033" s="5" t="s">
        <v>85</v>
      </c>
      <c r="F5033" s="5" t="s">
        <v>86</v>
      </c>
      <c r="G5033" s="5" t="s">
        <v>88</v>
      </c>
      <c r="H5033" s="5" t="s">
        <v>131</v>
      </c>
      <c r="I5033" s="150">
        <v>12288.50427028101</v>
      </c>
      <c r="J5033" s="150">
        <v>61699.192621316339</v>
      </c>
      <c r="K5033" s="150">
        <v>956.86175563492804</v>
      </c>
      <c r="L5033" s="150">
        <v>2811.5889999999999</v>
      </c>
      <c r="M5033" s="150">
        <v>25469.08750872</v>
      </c>
      <c r="N5033" s="150">
        <v>16629.762174046042</v>
      </c>
      <c r="O5033" s="150">
        <v>9845.9524890215998</v>
      </c>
      <c r="P5033" s="150">
        <v>10452.253521192381</v>
      </c>
      <c r="Q5033" s="150">
        <v>3575.7511433830491</v>
      </c>
      <c r="R5033" s="150">
        <v>7831.4446361823148</v>
      </c>
      <c r="S5033" s="150">
        <v>19052</v>
      </c>
      <c r="T5033" s="150">
        <v>12062.082774959999</v>
      </c>
      <c r="U5033" s="150">
        <v>1860.5999698799999</v>
      </c>
      <c r="V5033" s="150">
        <v>10154</v>
      </c>
      <c r="W5033" s="150">
        <v>4088.102343165519</v>
      </c>
      <c r="X5033" s="150">
        <v>15255.06799285208</v>
      </c>
      <c r="Y5033" s="150">
        <v>52686.690895203923</v>
      </c>
      <c r="Z5033" s="150">
        <v>17346</v>
      </c>
      <c r="AA5033" s="150">
        <v>220267</v>
      </c>
      <c r="AB5033" s="150">
        <v>1108.038</v>
      </c>
      <c r="AC5033" s="150">
        <v>11491.932559999999</v>
      </c>
      <c r="AD5033" s="150">
        <v>17900.735725319821</v>
      </c>
      <c r="AE5033" s="150">
        <v>17636.06718288</v>
      </c>
      <c r="AF5033" s="150">
        <v>41292.660020059629</v>
      </c>
      <c r="AG5033" s="150">
        <v>207688</v>
      </c>
      <c r="AH5033" s="150">
        <v>35835</v>
      </c>
      <c r="AI5033" s="150">
        <v>4263.7002782400004</v>
      </c>
      <c r="AJ5033" s="150">
        <v>39649.215124983333</v>
      </c>
      <c r="AK5033" s="150">
        <v>4696.023682944</v>
      </c>
      <c r="AL5033" s="150">
        <v>885893.25</v>
      </c>
      <c r="AM5033" s="150">
        <v>735360.625</v>
      </c>
      <c r="AN5033" s="150">
        <v>150532.671875</v>
      </c>
      <c r="AO5033" s="5" t="s">
        <v>4573</v>
      </c>
    </row>
    <row r="5034" spans="1:41" ht="14.25" x14ac:dyDescent="0.45">
      <c r="A5034" s="150">
        <v>2022</v>
      </c>
      <c r="B5034" s="5" t="s">
        <v>7352</v>
      </c>
      <c r="C5034" s="5" t="s">
        <v>171</v>
      </c>
      <c r="D5034" s="5" t="s">
        <v>84</v>
      </c>
      <c r="E5034" s="5" t="s">
        <v>85</v>
      </c>
      <c r="F5034" s="5" t="s">
        <v>86</v>
      </c>
      <c r="G5034" s="5" t="s">
        <v>88</v>
      </c>
      <c r="H5034" s="5" t="s">
        <v>131</v>
      </c>
      <c r="I5034" s="150">
        <v>17554.850349600001</v>
      </c>
      <c r="J5034" s="150">
        <v>82380.535766353743</v>
      </c>
      <c r="K5034" s="150">
        <v>2084.1410408809529</v>
      </c>
      <c r="L5034" s="150">
        <v>7151.1280369199994</v>
      </c>
      <c r="M5034" s="150">
        <v>57815.597462434707</v>
      </c>
      <c r="N5034" s="150">
        <v>15768.17124667236</v>
      </c>
      <c r="O5034" s="150">
        <v>10535.811529799999</v>
      </c>
      <c r="P5034" s="150">
        <v>11885.571806</v>
      </c>
      <c r="Q5034" s="150">
        <v>4645.0431831510768</v>
      </c>
      <c r="R5034" s="150">
        <v>7030.0713101856827</v>
      </c>
      <c r="S5034" s="150">
        <v>28355.65215864023</v>
      </c>
      <c r="T5034" s="150">
        <v>15082.949980783031</v>
      </c>
      <c r="U5034" s="150">
        <v>1597.82</v>
      </c>
      <c r="V5034" s="150">
        <v>12875</v>
      </c>
      <c r="W5034" s="150">
        <v>18385.243600000002</v>
      </c>
      <c r="X5034" s="150">
        <v>29156.607662499999</v>
      </c>
      <c r="Y5034" s="150">
        <v>74081.221115325854</v>
      </c>
      <c r="Z5034" s="150">
        <v>16101.55259524254</v>
      </c>
      <c r="AA5034" s="150">
        <v>230165</v>
      </c>
      <c r="AB5034" s="150">
        <v>2111</v>
      </c>
      <c r="AC5034" s="150">
        <v>24061.8</v>
      </c>
      <c r="AD5034" s="150">
        <v>18610.8228264069</v>
      </c>
      <c r="AE5034" s="150">
        <v>13982.34158857102</v>
      </c>
      <c r="AF5034" s="150">
        <v>60582.508293674182</v>
      </c>
      <c r="AG5034" s="150">
        <v>323120</v>
      </c>
      <c r="AH5034" s="150">
        <v>48535.467744466827</v>
      </c>
      <c r="AI5034" s="150">
        <v>7119.6</v>
      </c>
      <c r="AJ5034" s="150">
        <v>46400.406238127973</v>
      </c>
      <c r="AK5034" s="150">
        <v>4151</v>
      </c>
      <c r="AL5034" s="150">
        <v>1191327</v>
      </c>
      <c r="AM5034" s="150">
        <v>949383</v>
      </c>
      <c r="AN5034" s="150">
        <v>241943.890625</v>
      </c>
      <c r="AO5034" s="5" t="s">
        <v>7746</v>
      </c>
    </row>
    <row r="5035" spans="1:41" ht="14.25" x14ac:dyDescent="0.45">
      <c r="A5035" s="150">
        <v>2022</v>
      </c>
      <c r="B5035" s="5" t="s">
        <v>1477</v>
      </c>
      <c r="C5035" s="5" t="s">
        <v>171</v>
      </c>
      <c r="D5035" s="5" t="s">
        <v>84</v>
      </c>
      <c r="E5035" s="5" t="s">
        <v>85</v>
      </c>
      <c r="F5035" s="5" t="s">
        <v>86</v>
      </c>
      <c r="G5035" s="5" t="s">
        <v>88</v>
      </c>
      <c r="H5035" s="5" t="s">
        <v>131</v>
      </c>
      <c r="I5035" s="150">
        <v>9601.8842399999994</v>
      </c>
      <c r="J5035" s="150">
        <v>17602.36</v>
      </c>
      <c r="K5035" s="150">
        <v>983.73142646499116</v>
      </c>
      <c r="L5035" s="150">
        <v>3422.44</v>
      </c>
      <c r="M5035" s="150">
        <v>23931.11893743058</v>
      </c>
      <c r="N5035" s="150">
        <v>14061.85762330917</v>
      </c>
      <c r="O5035" s="150">
        <v>8734</v>
      </c>
      <c r="P5035" s="150">
        <v>10551.6</v>
      </c>
      <c r="Q5035" s="150">
        <v>3950.0076209071149</v>
      </c>
      <c r="R5035" s="150">
        <v>10364.925345900459</v>
      </c>
      <c r="S5035" s="150">
        <v>25266.44181682116</v>
      </c>
      <c r="T5035" s="150">
        <v>12696.121787968081</v>
      </c>
      <c r="U5035" s="150">
        <v>2009.4188121322391</v>
      </c>
      <c r="V5035" s="150">
        <v>10506</v>
      </c>
      <c r="W5035" s="150">
        <v>5002.526082612615</v>
      </c>
      <c r="X5035" s="150">
        <v>17468.7315079074</v>
      </c>
      <c r="Y5035" s="150">
        <v>59308</v>
      </c>
      <c r="Z5035" s="150">
        <v>15298.451999999999</v>
      </c>
      <c r="AA5035" s="150">
        <v>188134.90631972271</v>
      </c>
      <c r="AB5035" s="150">
        <v>852</v>
      </c>
      <c r="AC5035" s="150">
        <v>12918.4</v>
      </c>
      <c r="AD5035" s="150">
        <v>24500.33745606125</v>
      </c>
      <c r="AE5035" s="150">
        <v>23546.33315830876</v>
      </c>
      <c r="AF5035" s="150">
        <v>35748.224954452002</v>
      </c>
      <c r="AG5035" s="150">
        <v>221754</v>
      </c>
      <c r="AH5035" s="150">
        <v>50750.277537862901</v>
      </c>
      <c r="AI5035" s="150">
        <v>4613.1216412795084</v>
      </c>
      <c r="AJ5035" s="150">
        <v>50651.371641766244</v>
      </c>
      <c r="AK5035" s="150">
        <v>3771.745660465228</v>
      </c>
      <c r="AL5035" s="150">
        <v>868000.375</v>
      </c>
      <c r="AM5035" s="150">
        <v>689430.25</v>
      </c>
      <c r="AN5035" s="150">
        <v>178570.15625</v>
      </c>
      <c r="AO5035" s="5" t="s">
        <v>3048</v>
      </c>
    </row>
    <row r="5036" spans="1:41" ht="14.25" x14ac:dyDescent="0.45">
      <c r="A5036" s="150">
        <v>2022</v>
      </c>
      <c r="B5036" s="5" t="s">
        <v>1477</v>
      </c>
      <c r="C5036" s="5" t="s">
        <v>171</v>
      </c>
      <c r="D5036" s="5" t="s">
        <v>84</v>
      </c>
      <c r="E5036" s="5" t="s">
        <v>27</v>
      </c>
      <c r="F5036" s="5" t="s">
        <v>27</v>
      </c>
      <c r="G5036" s="5" t="s">
        <v>87</v>
      </c>
      <c r="H5036" s="5" t="s">
        <v>131</v>
      </c>
      <c r="I5036" s="150">
        <v>0</v>
      </c>
      <c r="J5036" s="150">
        <v>978.59140771582793</v>
      </c>
      <c r="K5036" s="150">
        <v>94.857774889544515</v>
      </c>
      <c r="L5036" s="150">
        <v>169.55827261506082</v>
      </c>
      <c r="M5036" s="150">
        <v>212.68891713515058</v>
      </c>
      <c r="N5036" s="150">
        <v>0</v>
      </c>
      <c r="O5036" s="150">
        <v>62.843275864323239</v>
      </c>
      <c r="P5036" s="150">
        <v>111.4578854952148</v>
      </c>
      <c r="Q5036" s="150">
        <v>6.9639539004612558</v>
      </c>
      <c r="R5036" s="150">
        <v>23.014903204241321</v>
      </c>
      <c r="S5036" s="150">
        <v>0</v>
      </c>
      <c r="T5036" s="150">
        <v>118.57221861193064</v>
      </c>
      <c r="U5036" s="150"/>
      <c r="V5036" s="150">
        <v>1067.1499675073758</v>
      </c>
      <c r="W5036" s="150">
        <v>0</v>
      </c>
      <c r="X5036" s="150">
        <v>35.57166558357919</v>
      </c>
      <c r="Y5036" s="150">
        <v>889.29163958947981</v>
      </c>
      <c r="Z5036" s="150">
        <v>71.143331167158379</v>
      </c>
      <c r="AA5036" s="150">
        <v>2965.0826854039706</v>
      </c>
      <c r="AB5036" s="150"/>
      <c r="AC5036" s="150">
        <v>12.450082954252718</v>
      </c>
      <c r="AD5036" s="150">
        <v>104.45930850691886</v>
      </c>
      <c r="AE5036" s="150"/>
      <c r="AF5036" s="150">
        <v>1438.1959476603574</v>
      </c>
      <c r="AG5036" s="150">
        <v>21047.754525803808</v>
      </c>
      <c r="AH5036" s="150">
        <v>3082.8776839101965</v>
      </c>
      <c r="AI5036" s="150">
        <v>0</v>
      </c>
      <c r="AJ5036" s="150">
        <v>1237.6399410464585</v>
      </c>
      <c r="AK5036" s="150">
        <v>0</v>
      </c>
      <c r="AL5036" s="150">
        <v>33730.1640625</v>
      </c>
      <c r="AM5036" s="150">
        <v>30018.294921875</v>
      </c>
      <c r="AN5036" s="150">
        <v>3711.870849609375</v>
      </c>
      <c r="AO5036" s="5" t="s">
        <v>3049</v>
      </c>
    </row>
    <row r="5037" spans="1:41" ht="14.25" x14ac:dyDescent="0.45">
      <c r="A5037" s="150">
        <v>2022</v>
      </c>
      <c r="B5037" s="5" t="s">
        <v>4980</v>
      </c>
      <c r="C5037" s="5" t="s">
        <v>171</v>
      </c>
      <c r="D5037" s="5" t="s">
        <v>84</v>
      </c>
      <c r="E5037" s="5" t="s">
        <v>27</v>
      </c>
      <c r="F5037" s="5" t="s">
        <v>27</v>
      </c>
      <c r="G5037" s="5" t="s">
        <v>87</v>
      </c>
      <c r="H5037" s="5" t="s">
        <v>131</v>
      </c>
      <c r="I5037" s="150">
        <v>1053.4811398723882</v>
      </c>
      <c r="J5037" s="150">
        <v>1361.7481042914233</v>
      </c>
      <c r="K5037" s="150">
        <v>0</v>
      </c>
      <c r="L5037" s="150">
        <v>115.88292538596272</v>
      </c>
      <c r="M5037" s="150">
        <v>316.0443419617165</v>
      </c>
      <c r="N5037" s="150">
        <v>0</v>
      </c>
      <c r="O5037" s="150">
        <v>52.674056993619416</v>
      </c>
      <c r="P5037" s="150">
        <v>107.45507626698361</v>
      </c>
      <c r="Q5037" s="150">
        <v>6.0162331269425025</v>
      </c>
      <c r="R5037" s="150">
        <v>47.093767395715375</v>
      </c>
      <c r="S5037" s="150">
        <v>0</v>
      </c>
      <c r="T5037" s="150">
        <v>0</v>
      </c>
      <c r="U5037" s="150">
        <v>0</v>
      </c>
      <c r="V5037" s="150">
        <v>526.74056993619411</v>
      </c>
      <c r="W5037" s="150">
        <v>0</v>
      </c>
      <c r="X5037" s="150">
        <v>532.00797563555614</v>
      </c>
      <c r="Y5037" s="150">
        <v>1883.6242780918303</v>
      </c>
      <c r="Z5037" s="150">
        <v>56.396951851348312</v>
      </c>
      <c r="AA5037" s="150">
        <v>2404.04396118879</v>
      </c>
      <c r="AB5037" s="150">
        <v>0</v>
      </c>
      <c r="AC5037" s="150">
        <v>12.265122566530085</v>
      </c>
      <c r="AD5037" s="150">
        <v>56.887981553108972</v>
      </c>
      <c r="AE5037" s="150">
        <v>0</v>
      </c>
      <c r="AF5037" s="150">
        <v>1099.8343100267734</v>
      </c>
      <c r="AG5037" s="150">
        <v>17917.607226949582</v>
      </c>
      <c r="AH5037" s="150">
        <v>1580.2217098085825</v>
      </c>
      <c r="AI5037" s="150">
        <v>102.18767056762167</v>
      </c>
      <c r="AJ5037" s="150">
        <v>1823.5758531191043</v>
      </c>
      <c r="AK5037" s="150">
        <v>0</v>
      </c>
      <c r="AL5037" s="150">
        <v>31055.7890625</v>
      </c>
      <c r="AM5037" s="150">
        <v>28415.765625</v>
      </c>
      <c r="AN5037" s="150">
        <v>2640.02392578125</v>
      </c>
      <c r="AO5037" s="5" t="s">
        <v>5875</v>
      </c>
    </row>
    <row r="5038" spans="1:41" ht="14.25" x14ac:dyDescent="0.45">
      <c r="A5038" s="150">
        <v>2022</v>
      </c>
      <c r="B5038" s="5" t="s">
        <v>7352</v>
      </c>
      <c r="C5038" s="5" t="s">
        <v>171</v>
      </c>
      <c r="D5038" s="5" t="s">
        <v>84</v>
      </c>
      <c r="E5038" s="5" t="s">
        <v>27</v>
      </c>
      <c r="F5038" s="5" t="s">
        <v>27</v>
      </c>
      <c r="G5038" s="5" t="s">
        <v>87</v>
      </c>
      <c r="H5038" s="5" t="s">
        <v>131</v>
      </c>
      <c r="I5038" s="150">
        <v>490.1960784313726</v>
      </c>
      <c r="J5038" s="150">
        <v>1917.143953649125</v>
      </c>
      <c r="K5038" s="150">
        <v>0</v>
      </c>
      <c r="L5038" s="150">
        <v>0</v>
      </c>
      <c r="M5038" s="150">
        <v>300</v>
      </c>
      <c r="N5038" s="150">
        <v>0</v>
      </c>
      <c r="O5038" s="150">
        <v>50</v>
      </c>
      <c r="P5038" s="150">
        <v>102</v>
      </c>
      <c r="Q5038" s="150">
        <v>26.61546108393167</v>
      </c>
      <c r="R5038" s="150">
        <v>26.622</v>
      </c>
      <c r="S5038" s="150">
        <v>0</v>
      </c>
      <c r="T5038" s="150">
        <v>100</v>
      </c>
      <c r="U5038" s="150">
        <v>40</v>
      </c>
      <c r="V5038" s="150">
        <v>500</v>
      </c>
      <c r="W5038" s="150">
        <v>0</v>
      </c>
      <c r="X5038" s="150">
        <v>945</v>
      </c>
      <c r="Y5038" s="150">
        <v>4240.9249767008387</v>
      </c>
      <c r="Z5038" s="150">
        <v>1053.0483343633271</v>
      </c>
      <c r="AA5038" s="150">
        <v>3064</v>
      </c>
      <c r="AB5038" s="150">
        <v>0</v>
      </c>
      <c r="AC5038" s="150">
        <v>11.88</v>
      </c>
      <c r="AD5038" s="150">
        <v>115.1357166321075</v>
      </c>
      <c r="AE5038" s="150">
        <v>0</v>
      </c>
      <c r="AF5038" s="150">
        <v>1055.22</v>
      </c>
      <c r="AG5038" s="150">
        <v>33488</v>
      </c>
      <c r="AH5038" s="150">
        <v>4089.1480437159821</v>
      </c>
      <c r="AI5038" s="150">
        <v>178</v>
      </c>
      <c r="AJ5038" s="150">
        <v>1801</v>
      </c>
      <c r="AK5038" s="150">
        <v>0</v>
      </c>
      <c r="AL5038" s="150">
        <v>53593.93359375</v>
      </c>
      <c r="AM5038" s="150">
        <v>47816.6484375</v>
      </c>
      <c r="AN5038" s="150">
        <v>5777.28369140625</v>
      </c>
      <c r="AO5038" s="5" t="s">
        <v>7747</v>
      </c>
    </row>
    <row r="5039" spans="1:41" ht="14.25" x14ac:dyDescent="0.45">
      <c r="A5039" s="150">
        <v>2022</v>
      </c>
      <c r="B5039" s="5" t="s">
        <v>4024</v>
      </c>
      <c r="C5039" s="5" t="s">
        <v>171</v>
      </c>
      <c r="D5039" s="5" t="s">
        <v>84</v>
      </c>
      <c r="E5039" s="5" t="s">
        <v>27</v>
      </c>
      <c r="F5039" s="5" t="s">
        <v>27</v>
      </c>
      <c r="G5039" s="5" t="s">
        <v>87</v>
      </c>
      <c r="H5039" s="5" t="s">
        <v>131</v>
      </c>
      <c r="I5039" s="150">
        <v>1081.8821476202961</v>
      </c>
      <c r="J5039" s="150">
        <v>86.55057180962369</v>
      </c>
      <c r="K5039" s="150">
        <v>0</v>
      </c>
      <c r="L5039" s="150">
        <v>54.094107381014808</v>
      </c>
      <c r="M5039" s="150">
        <v>324.56464428608888</v>
      </c>
      <c r="N5039" s="150">
        <v>0</v>
      </c>
      <c r="O5039" s="150">
        <v>54.094107381014808</v>
      </c>
      <c r="P5039" s="150">
        <v>110.35197905727021</v>
      </c>
      <c r="Q5039" s="150">
        <v>6.1434847362650924</v>
      </c>
      <c r="R5039" s="150">
        <v>56.125882054245729</v>
      </c>
      <c r="S5039" s="150">
        <v>0</v>
      </c>
      <c r="T5039" s="150">
        <v>649.12928857217776</v>
      </c>
      <c r="U5039" s="150">
        <v>0</v>
      </c>
      <c r="V5039" s="150">
        <v>865.50571809623693</v>
      </c>
      <c r="W5039" s="150">
        <v>0</v>
      </c>
      <c r="X5039" s="150">
        <v>110.21346365574749</v>
      </c>
      <c r="Y5039" s="150">
        <v>1568.7291140494294</v>
      </c>
      <c r="Z5039" s="150">
        <v>130.90773986205585</v>
      </c>
      <c r="AA5039" s="150">
        <v>2451.5449465075912</v>
      </c>
      <c r="AB5039" s="150">
        <v>0</v>
      </c>
      <c r="AC5039" s="150">
        <v>12.348797571724631</v>
      </c>
      <c r="AD5039" s="150">
        <v>58.204817646775986</v>
      </c>
      <c r="AE5039" s="150">
        <v>0</v>
      </c>
      <c r="AF5039" s="150">
        <v>952.05628990586058</v>
      </c>
      <c r="AG5039" s="150">
        <v>14985.149626688722</v>
      </c>
      <c r="AH5039" s="150">
        <v>1081.8821476202961</v>
      </c>
      <c r="AI5039" s="150">
        <v>104.94256831916873</v>
      </c>
      <c r="AJ5039" s="150">
        <v>1289.603519963393</v>
      </c>
      <c r="AK5039" s="150">
        <v>0</v>
      </c>
      <c r="AL5039" s="150">
        <v>26034.025390625</v>
      </c>
      <c r="AM5039" s="150">
        <v>23650.994140625</v>
      </c>
      <c r="AN5039" s="150">
        <v>2383.03125</v>
      </c>
      <c r="AO5039" s="5" t="s">
        <v>4574</v>
      </c>
    </row>
    <row r="5040" spans="1:41" ht="14.25" x14ac:dyDescent="0.45">
      <c r="A5040" s="150">
        <v>2022</v>
      </c>
      <c r="B5040" s="5" t="s">
        <v>6344</v>
      </c>
      <c r="C5040" s="5" t="s">
        <v>171</v>
      </c>
      <c r="D5040" s="5" t="s">
        <v>84</v>
      </c>
      <c r="E5040" s="5" t="s">
        <v>27</v>
      </c>
      <c r="F5040" s="5" t="s">
        <v>27</v>
      </c>
      <c r="G5040" s="5" t="s">
        <v>87</v>
      </c>
      <c r="H5040" s="5" t="s">
        <v>131</v>
      </c>
      <c r="I5040" s="150">
        <v>512.0462854338823</v>
      </c>
      <c r="J5040" s="150">
        <v>1466.2127865926338</v>
      </c>
      <c r="K5040" s="150">
        <v>0</v>
      </c>
      <c r="L5040" s="150">
        <v>0</v>
      </c>
      <c r="M5040" s="150">
        <v>307.2277712603294</v>
      </c>
      <c r="N5040" s="150">
        <v>0</v>
      </c>
      <c r="O5040" s="150">
        <v>51.204628543388232</v>
      </c>
      <c r="P5040" s="150">
        <v>104.45744222851199</v>
      </c>
      <c r="Q5040" s="150">
        <v>26.579694357341026</v>
      </c>
      <c r="R5040" s="150">
        <v>52.540045255799797</v>
      </c>
      <c r="S5040" s="150">
        <v>0</v>
      </c>
      <c r="T5040" s="150">
        <v>0</v>
      </c>
      <c r="U5040" s="150">
        <v>20.481851417355291</v>
      </c>
      <c r="V5040" s="150">
        <v>512.0462854338823</v>
      </c>
      <c r="W5040" s="150">
        <v>0</v>
      </c>
      <c r="X5040" s="150">
        <v>517.16674828822113</v>
      </c>
      <c r="Y5040" s="150">
        <v>4391.3089438809757</v>
      </c>
      <c r="Z5040" s="150">
        <v>19.259048839680688</v>
      </c>
      <c r="AA5040" s="150">
        <v>2730.2307939334605</v>
      </c>
      <c r="AB5040" s="150">
        <v>0</v>
      </c>
      <c r="AC5040" s="150">
        <v>12.289110850413175</v>
      </c>
      <c r="AD5040" s="150">
        <v>57.293581462299251</v>
      </c>
      <c r="AE5040" s="150">
        <v>0</v>
      </c>
      <c r="AF5040" s="150">
        <v>1153.7426903396236</v>
      </c>
      <c r="AG5040" s="150">
        <v>49025.359552581627</v>
      </c>
      <c r="AH5040" s="150">
        <v>3584.3239980371759</v>
      </c>
      <c r="AI5040" s="150">
        <v>182.2884776144621</v>
      </c>
      <c r="AJ5040" s="150">
        <v>1844.3907201328441</v>
      </c>
      <c r="AK5040" s="150">
        <v>0</v>
      </c>
      <c r="AL5040" s="150">
        <v>66570.453125</v>
      </c>
      <c r="AM5040" s="150">
        <v>61870.9453125</v>
      </c>
      <c r="AN5040" s="150">
        <v>4699.50537109375</v>
      </c>
      <c r="AO5040" s="5" t="s">
        <v>6826</v>
      </c>
    </row>
    <row r="5041" spans="1:41" ht="14.25" x14ac:dyDescent="0.45">
      <c r="A5041" s="150">
        <v>2022</v>
      </c>
      <c r="B5041" s="5" t="s">
        <v>1476</v>
      </c>
      <c r="C5041" s="5" t="s">
        <v>171</v>
      </c>
      <c r="D5041" s="5" t="s">
        <v>84</v>
      </c>
      <c r="E5041" s="5" t="s">
        <v>27</v>
      </c>
      <c r="F5041" s="5" t="s">
        <v>27</v>
      </c>
      <c r="G5041" s="5" t="s">
        <v>87</v>
      </c>
      <c r="H5041" s="5" t="s">
        <v>131</v>
      </c>
      <c r="I5041" s="150">
        <v>0</v>
      </c>
      <c r="J5041" s="150">
        <v>1636.7221339393116</v>
      </c>
      <c r="K5041" s="150">
        <v>96.775883751030989</v>
      </c>
      <c r="L5041" s="150">
        <v>145.1638256265465</v>
      </c>
      <c r="M5041" s="150">
        <v>211.69724570538028</v>
      </c>
      <c r="N5041" s="150">
        <v>0</v>
      </c>
      <c r="O5041" s="150">
        <v>63.509173711614089</v>
      </c>
      <c r="P5041" s="150">
        <v>120.96985468878874</v>
      </c>
      <c r="Q5041" s="150">
        <v>6.9557666446053528</v>
      </c>
      <c r="R5041" s="150">
        <v>23.763354546022068</v>
      </c>
      <c r="S5041" s="150">
        <v>0</v>
      </c>
      <c r="T5041" s="150">
        <v>120.96985468878874</v>
      </c>
      <c r="U5041" s="150">
        <v>0</v>
      </c>
      <c r="V5041" s="150">
        <v>1088.7286921990988</v>
      </c>
      <c r="W5041" s="150">
        <v>0</v>
      </c>
      <c r="X5041" s="150">
        <v>93.957168690321367</v>
      </c>
      <c r="Y5041" s="150">
        <v>990.74310990117976</v>
      </c>
      <c r="Z5041" s="150">
        <v>72.581912813273249</v>
      </c>
      <c r="AA5041" s="150">
        <v>2837.6668917674801</v>
      </c>
      <c r="AB5041" s="150">
        <v>162.09960528297691</v>
      </c>
      <c r="AC5041" s="150">
        <v>63.439349911487717</v>
      </c>
      <c r="AD5041" s="150">
        <v>104.33649966908028</v>
      </c>
      <c r="AE5041" s="150"/>
      <c r="AF5041" s="150">
        <v>1703.2555540181454</v>
      </c>
      <c r="AG5041" s="150">
        <v>21675.690155001877</v>
      </c>
      <c r="AH5041" s="150">
        <v>3145.2162219085071</v>
      </c>
      <c r="AI5041" s="150">
        <v>0</v>
      </c>
      <c r="AJ5041" s="150">
        <v>1373.910589494712</v>
      </c>
      <c r="AK5041" s="150"/>
      <c r="AL5041" s="150">
        <v>35738.15234375</v>
      </c>
      <c r="AM5041" s="150">
        <v>31739.591796875</v>
      </c>
      <c r="AN5041" s="150">
        <v>3998.561767578125</v>
      </c>
      <c r="AO5041" s="5" t="s">
        <v>3051</v>
      </c>
    </row>
    <row r="5042" spans="1:41" ht="14.25" x14ac:dyDescent="0.45">
      <c r="A5042" s="150">
        <v>2022</v>
      </c>
      <c r="B5042" s="5" t="s">
        <v>582</v>
      </c>
      <c r="C5042" s="5" t="s">
        <v>171</v>
      </c>
      <c r="D5042" s="5" t="s">
        <v>84</v>
      </c>
      <c r="E5042" s="5" t="s">
        <v>27</v>
      </c>
      <c r="F5042" s="5" t="s">
        <v>27</v>
      </c>
      <c r="G5042" s="5" t="s">
        <v>87</v>
      </c>
      <c r="H5042" s="5" t="s">
        <v>131</v>
      </c>
      <c r="I5042" s="150">
        <v>1116.4679261334579</v>
      </c>
      <c r="J5042" s="150">
        <v>0</v>
      </c>
      <c r="K5042" s="150">
        <v>89.317434090676628</v>
      </c>
      <c r="L5042" s="150">
        <v>122.81147187468036</v>
      </c>
      <c r="M5042" s="150">
        <v>200.96422670402242</v>
      </c>
      <c r="N5042" s="150">
        <v>0</v>
      </c>
      <c r="O5042" s="150">
        <v>62.522203863473642</v>
      </c>
      <c r="P5042" s="150">
        <v>114.11530319802687</v>
      </c>
      <c r="Q5042" s="150">
        <v>6.2461878046936938</v>
      </c>
      <c r="R5042" s="150">
        <v>32.286019487927334</v>
      </c>
      <c r="S5042" s="150">
        <v>0</v>
      </c>
      <c r="T5042" s="150">
        <v>669.88075568007469</v>
      </c>
      <c r="U5042" s="150">
        <v>0</v>
      </c>
      <c r="V5042" s="150">
        <v>535.90460454405979</v>
      </c>
      <c r="W5042" s="150">
        <v>0</v>
      </c>
      <c r="X5042" s="150">
        <v>111.50665194310426</v>
      </c>
      <c r="Y5042" s="150">
        <v>1618.878492893514</v>
      </c>
      <c r="Z5042" s="150">
        <v>277.84429741500645</v>
      </c>
      <c r="AA5042" s="150">
        <v>3317.5541122018444</v>
      </c>
      <c r="AB5042" s="150">
        <v>0</v>
      </c>
      <c r="AC5042" s="150">
        <v>12.136732061222673</v>
      </c>
      <c r="AD5042" s="150">
        <v>60.065518404209023</v>
      </c>
      <c r="AE5042" s="150"/>
      <c r="AF5042" s="150">
        <v>515.46646991157616</v>
      </c>
      <c r="AG5042" s="150">
        <v>10915.706913806818</v>
      </c>
      <c r="AH5042" s="150">
        <v>1116.4679261334579</v>
      </c>
      <c r="AI5042" s="150">
        <v>108.29738883494541</v>
      </c>
      <c r="AJ5042" s="150">
        <v>1330.8297679510817</v>
      </c>
      <c r="AK5042" s="150"/>
      <c r="AL5042" s="150">
        <v>22335.271484375</v>
      </c>
      <c r="AM5042" s="150">
        <v>19916.248046875</v>
      </c>
      <c r="AN5042" s="150">
        <v>2419.022216796875</v>
      </c>
      <c r="AO5042" s="5" t="s">
        <v>1144</v>
      </c>
    </row>
    <row r="5043" spans="1:41" ht="14.25" x14ac:dyDescent="0.45">
      <c r="A5043" s="150">
        <v>2022</v>
      </c>
      <c r="B5043" s="5" t="s">
        <v>1478</v>
      </c>
      <c r="C5043" s="5" t="s">
        <v>171</v>
      </c>
      <c r="D5043" s="5" t="s">
        <v>84</v>
      </c>
      <c r="E5043" s="5" t="s">
        <v>27</v>
      </c>
      <c r="F5043" s="5" t="s">
        <v>27</v>
      </c>
      <c r="G5043" s="5" t="s">
        <v>87</v>
      </c>
      <c r="H5043" s="5" t="s">
        <v>131</v>
      </c>
      <c r="I5043" s="150">
        <v>0</v>
      </c>
      <c r="J5043" s="150">
        <v>1098.0986132902553</v>
      </c>
      <c r="K5043" s="150">
        <v>92.119053434965707</v>
      </c>
      <c r="L5043" s="150">
        <v>149.69346183181929</v>
      </c>
      <c r="M5043" s="150">
        <v>206.54819012371217</v>
      </c>
      <c r="N5043" s="150">
        <v>0</v>
      </c>
      <c r="O5043" s="150">
        <v>63.331849236538922</v>
      </c>
      <c r="P5043" s="150">
        <v>107.9635306257798</v>
      </c>
      <c r="Q5043" s="150">
        <v>6.2365957062462289</v>
      </c>
      <c r="R5043" s="150">
        <v>33.298734840404229</v>
      </c>
      <c r="S5043" s="150">
        <v>0</v>
      </c>
      <c r="T5043" s="150">
        <v>690.89290076224279</v>
      </c>
      <c r="U5043" s="150"/>
      <c r="V5043" s="150">
        <v>621.80361068601849</v>
      </c>
      <c r="W5043" s="150">
        <v>0</v>
      </c>
      <c r="X5043" s="150">
        <v>59.789899169097666</v>
      </c>
      <c r="Y5043" s="150">
        <v>1554.5090267150463</v>
      </c>
      <c r="Z5043" s="150">
        <v>399.19791806042389</v>
      </c>
      <c r="AA5043" s="150">
        <v>2925.6147985496686</v>
      </c>
      <c r="AB5043" s="150"/>
      <c r="AC5043" s="150">
        <v>12.332438278606036</v>
      </c>
      <c r="AD5043" s="150">
        <v>59.782789979731682</v>
      </c>
      <c r="AE5043" s="150"/>
      <c r="AF5043" s="150">
        <v>1225.2367835046603</v>
      </c>
      <c r="AG5043" s="150">
        <v>14917.733665705644</v>
      </c>
      <c r="AH5043" s="150">
        <v>2182.5493033889138</v>
      </c>
      <c r="AI5043" s="150">
        <v>111.69435228989592</v>
      </c>
      <c r="AJ5043" s="150">
        <v>1164.4424098263635</v>
      </c>
      <c r="AK5043" s="150"/>
      <c r="AL5043" s="150">
        <v>27682.87109375</v>
      </c>
      <c r="AM5043" s="150">
        <v>24216.162109375</v>
      </c>
      <c r="AN5043" s="150">
        <v>3466.708251953125</v>
      </c>
      <c r="AO5043" s="5" t="s">
        <v>3050</v>
      </c>
    </row>
    <row r="5044" spans="1:41" ht="14.25" x14ac:dyDescent="0.45">
      <c r="A5044" s="150">
        <v>2022</v>
      </c>
      <c r="B5044" s="5" t="s">
        <v>1476</v>
      </c>
      <c r="C5044" s="5" t="s">
        <v>171</v>
      </c>
      <c r="D5044" s="5" t="s">
        <v>84</v>
      </c>
      <c r="E5044" s="5" t="s">
        <v>27</v>
      </c>
      <c r="F5044" s="5" t="s">
        <v>27</v>
      </c>
      <c r="G5044" s="5" t="s">
        <v>88</v>
      </c>
      <c r="H5044" s="5" t="s">
        <v>131</v>
      </c>
      <c r="I5044" s="150">
        <v>0</v>
      </c>
      <c r="J5044" s="150">
        <v>1382.7660000000001</v>
      </c>
      <c r="K5044" s="150">
        <v>99</v>
      </c>
      <c r="L5044" s="150">
        <v>143.4111082346773</v>
      </c>
      <c r="M5044" s="150">
        <v>209.99999999999989</v>
      </c>
      <c r="N5044" s="150">
        <v>0</v>
      </c>
      <c r="O5044" s="150">
        <v>65.565305922252421</v>
      </c>
      <c r="P5044" s="150">
        <v>124</v>
      </c>
      <c r="Q5044" s="150">
        <v>7.0471321364268729</v>
      </c>
      <c r="R5044" s="150">
        <v>23.649033295879171</v>
      </c>
      <c r="S5044" s="150">
        <v>0</v>
      </c>
      <c r="T5044" s="150">
        <v>121.8</v>
      </c>
      <c r="U5044" s="150"/>
      <c r="V5044" s="150">
        <v>1096.5626077589261</v>
      </c>
      <c r="W5044" s="150">
        <v>0</v>
      </c>
      <c r="X5044" s="150">
        <v>101.3416065110093</v>
      </c>
      <c r="Y5044" s="150">
        <v>1234</v>
      </c>
      <c r="Z5044" s="150">
        <v>73.533075814768964</v>
      </c>
      <c r="AA5044" s="150">
        <v>2855.0851721435788</v>
      </c>
      <c r="AB5044" s="150">
        <v>134</v>
      </c>
      <c r="AC5044" s="150">
        <v>65.493189999999998</v>
      </c>
      <c r="AD5044" s="150">
        <v>105.7069820464031</v>
      </c>
      <c r="AE5044" s="150">
        <v>0</v>
      </c>
      <c r="AF5044" s="150">
        <v>1682.690336620213</v>
      </c>
      <c r="AG5044" s="150">
        <v>21917.75944099679</v>
      </c>
      <c r="AH5044" s="150">
        <v>3126.5</v>
      </c>
      <c r="AI5044" s="150">
        <v>0</v>
      </c>
      <c r="AJ5044" s="150">
        <v>1387.5580521938671</v>
      </c>
      <c r="AK5044" s="150">
        <v>0</v>
      </c>
      <c r="AL5044" s="150">
        <v>35957.46875</v>
      </c>
      <c r="AM5044" s="150">
        <v>31993.5546875</v>
      </c>
      <c r="AN5044" s="150">
        <v>3963.913818359375</v>
      </c>
      <c r="AO5044" s="5" t="s">
        <v>3052</v>
      </c>
    </row>
    <row r="5045" spans="1:41" ht="14.25" x14ac:dyDescent="0.45">
      <c r="A5045" s="150">
        <v>2022</v>
      </c>
      <c r="B5045" s="5" t="s">
        <v>4980</v>
      </c>
      <c r="C5045" s="5" t="s">
        <v>171</v>
      </c>
      <c r="D5045" s="5" t="s">
        <v>84</v>
      </c>
      <c r="E5045" s="5" t="s">
        <v>27</v>
      </c>
      <c r="F5045" s="5" t="s">
        <v>27</v>
      </c>
      <c r="G5045" s="5" t="s">
        <v>88</v>
      </c>
      <c r="H5045" s="5" t="s">
        <v>131</v>
      </c>
      <c r="I5045" s="150">
        <v>1082.4321600000001</v>
      </c>
      <c r="J5045" s="150">
        <v>1365.7700790699589</v>
      </c>
      <c r="K5045" s="150">
        <v>0</v>
      </c>
      <c r="L5045" s="150">
        <v>119.26605902903999</v>
      </c>
      <c r="M5045" s="150">
        <v>318.36239999999998</v>
      </c>
      <c r="N5045" s="150">
        <v>0</v>
      </c>
      <c r="O5045" s="150">
        <v>53.060399999999987</v>
      </c>
      <c r="P5045" s="150">
        <v>108.78643805199999</v>
      </c>
      <c r="Q5045" s="150">
        <v>6.0901140443835304</v>
      </c>
      <c r="R5045" s="150">
        <v>47.363083727938829</v>
      </c>
      <c r="S5045" s="150">
        <v>0</v>
      </c>
      <c r="T5045" s="150">
        <v>0</v>
      </c>
      <c r="U5045" s="150">
        <v>0</v>
      </c>
      <c r="V5045" s="150">
        <v>533</v>
      </c>
      <c r="W5045" s="150">
        <v>0</v>
      </c>
      <c r="X5045" s="150">
        <v>550.95500000000004</v>
      </c>
      <c r="Y5045" s="150">
        <v>1932.9799083136049</v>
      </c>
      <c r="Z5045" s="150">
        <v>56.921939416264273</v>
      </c>
      <c r="AA5045" s="150">
        <v>2513</v>
      </c>
      <c r="AB5045" s="150">
        <v>0</v>
      </c>
      <c r="AC5045" s="150">
        <v>12.355079999999999</v>
      </c>
      <c r="AD5045" s="150">
        <v>58.003086440628607</v>
      </c>
      <c r="AE5045" s="150">
        <v>0</v>
      </c>
      <c r="AF5045" s="150">
        <v>1131.943323875616</v>
      </c>
      <c r="AG5045" s="150">
        <v>18766</v>
      </c>
      <c r="AH5045" s="150">
        <v>1639.6249781835929</v>
      </c>
      <c r="AI5045" s="150">
        <v>102.93717599999999</v>
      </c>
      <c r="AJ5045" s="150">
        <v>1911.1638703392</v>
      </c>
      <c r="AK5045" s="150"/>
      <c r="AL5045" s="150">
        <v>32310.015625</v>
      </c>
      <c r="AM5045" s="150">
        <v>29587.0703125</v>
      </c>
      <c r="AN5045" s="150">
        <v>2722.943115234375</v>
      </c>
      <c r="AO5045" s="5" t="s">
        <v>5876</v>
      </c>
    </row>
    <row r="5046" spans="1:41" ht="14.25" x14ac:dyDescent="0.45">
      <c r="A5046" s="150">
        <v>2022</v>
      </c>
      <c r="B5046" s="5" t="s">
        <v>582</v>
      </c>
      <c r="C5046" s="5" t="s">
        <v>171</v>
      </c>
      <c r="D5046" s="5" t="s">
        <v>84</v>
      </c>
      <c r="E5046" s="5" t="s">
        <v>27</v>
      </c>
      <c r="F5046" s="5" t="s">
        <v>27</v>
      </c>
      <c r="G5046" s="5" t="s">
        <v>88</v>
      </c>
      <c r="H5046" s="5" t="s">
        <v>131</v>
      </c>
      <c r="I5046" s="150">
        <v>1093.44326394264</v>
      </c>
      <c r="J5046" s="150">
        <v>0</v>
      </c>
      <c r="K5046" s="150">
        <v>87.031544022521288</v>
      </c>
      <c r="L5046" s="150">
        <v>123.27062167728</v>
      </c>
      <c r="M5046" s="150">
        <v>198.73454457599999</v>
      </c>
      <c r="N5046" s="150">
        <v>0</v>
      </c>
      <c r="O5046" s="150">
        <v>61.848274656025133</v>
      </c>
      <c r="P5046" s="150">
        <v>102.211</v>
      </c>
      <c r="Q5046" s="150">
        <v>6.1708401892358484</v>
      </c>
      <c r="R5046" s="150">
        <v>31.68673003864059</v>
      </c>
      <c r="S5046" s="150">
        <v>0</v>
      </c>
      <c r="T5046" s="150">
        <v>624.36240599999996</v>
      </c>
      <c r="U5046" s="150">
        <v>0</v>
      </c>
      <c r="V5046" s="150">
        <v>533</v>
      </c>
      <c r="W5046" s="150">
        <v>0</v>
      </c>
      <c r="X5046" s="150">
        <v>112.47488438934739</v>
      </c>
      <c r="Y5046" s="150">
        <v>1613.8209999999999</v>
      </c>
      <c r="Z5046" s="150">
        <v>275.57002278767072</v>
      </c>
      <c r="AA5046" s="150">
        <v>3407.2724574397139</v>
      </c>
      <c r="AB5046" s="150">
        <v>0</v>
      </c>
      <c r="AC5046" s="150">
        <v>12.052670000000001</v>
      </c>
      <c r="AD5046" s="150">
        <v>59.573856398706653</v>
      </c>
      <c r="AE5046" s="150"/>
      <c r="AF5046" s="150">
        <v>517.39362153913873</v>
      </c>
      <c r="AG5046" s="150">
        <v>11107</v>
      </c>
      <c r="AH5046" s="150">
        <v>1142.825441564707</v>
      </c>
      <c r="AI5046" s="150">
        <v>107.09583791039999</v>
      </c>
      <c r="AJ5046" s="150">
        <v>1342.3856037626881</v>
      </c>
      <c r="AK5046" s="150"/>
      <c r="AL5046" s="150">
        <v>22559.224609375</v>
      </c>
      <c r="AM5046" s="150">
        <v>20165.27734375</v>
      </c>
      <c r="AN5046" s="150">
        <v>2393.947021484375</v>
      </c>
      <c r="AO5046" s="5" t="s">
        <v>1145</v>
      </c>
    </row>
    <row r="5047" spans="1:41" ht="14.25" x14ac:dyDescent="0.45">
      <c r="A5047" s="150">
        <v>2022</v>
      </c>
      <c r="B5047" s="5" t="s">
        <v>6344</v>
      </c>
      <c r="C5047" s="5" t="s">
        <v>171</v>
      </c>
      <c r="D5047" s="5" t="s">
        <v>84</v>
      </c>
      <c r="E5047" s="5" t="s">
        <v>27</v>
      </c>
      <c r="F5047" s="5" t="s">
        <v>27</v>
      </c>
      <c r="G5047" s="5" t="s">
        <v>88</v>
      </c>
      <c r="H5047" s="5" t="s">
        <v>131</v>
      </c>
      <c r="I5047" s="150">
        <v>530.60399999999993</v>
      </c>
      <c r="J5047" s="150">
        <v>1466.29405389321</v>
      </c>
      <c r="K5047" s="150"/>
      <c r="L5047" s="150">
        <v>0</v>
      </c>
      <c r="M5047" s="150">
        <v>312.12</v>
      </c>
      <c r="N5047" s="150">
        <v>0</v>
      </c>
      <c r="O5047" s="150">
        <v>52.02</v>
      </c>
      <c r="P5047" s="150">
        <v>106.131916171</v>
      </c>
      <c r="Q5047" s="150">
        <v>27.00294367524355</v>
      </c>
      <c r="R5047" s="150">
        <v>53.376681600000012</v>
      </c>
      <c r="S5047" s="150">
        <v>0</v>
      </c>
      <c r="T5047" s="150">
        <v>0</v>
      </c>
      <c r="U5047" s="150">
        <v>20.402000000000001</v>
      </c>
      <c r="V5047" s="150">
        <v>520</v>
      </c>
      <c r="W5047" s="150">
        <v>0</v>
      </c>
      <c r="X5047" s="150">
        <v>543</v>
      </c>
      <c r="Y5047" s="150">
        <v>4516.7991386356762</v>
      </c>
      <c r="Z5047" s="150">
        <v>19.565725777920001</v>
      </c>
      <c r="AA5047" s="150">
        <v>2845</v>
      </c>
      <c r="AB5047" s="150">
        <v>0</v>
      </c>
      <c r="AC5047" s="150">
        <v>12.533810000000001</v>
      </c>
      <c r="AD5047" s="150">
        <v>57.126719430642737</v>
      </c>
      <c r="AE5047" s="150">
        <v>0</v>
      </c>
      <c r="AF5047" s="150">
        <v>1195.5569327999999</v>
      </c>
      <c r="AG5047" s="150">
        <v>50802</v>
      </c>
      <c r="AH5047" s="150">
        <v>3800.5837498561241</v>
      </c>
      <c r="AI5047" s="150">
        <v>185.19120000000001</v>
      </c>
      <c r="AJ5047" s="150">
        <v>1911.1638703392009</v>
      </c>
      <c r="AK5047" s="150"/>
      <c r="AL5047" s="150">
        <v>68976.46875</v>
      </c>
      <c r="AM5047" s="150">
        <v>64026.4296875</v>
      </c>
      <c r="AN5047" s="150">
        <v>4950.0419921875</v>
      </c>
      <c r="AO5047" s="5" t="s">
        <v>6827</v>
      </c>
    </row>
    <row r="5048" spans="1:41" ht="14.25" x14ac:dyDescent="0.45">
      <c r="A5048" s="150">
        <v>2022</v>
      </c>
      <c r="B5048" s="5" t="s">
        <v>7352</v>
      </c>
      <c r="C5048" s="5" t="s">
        <v>171</v>
      </c>
      <c r="D5048" s="5" t="s">
        <v>84</v>
      </c>
      <c r="E5048" s="5" t="s">
        <v>27</v>
      </c>
      <c r="F5048" s="5" t="s">
        <v>27</v>
      </c>
      <c r="G5048" s="5" t="s">
        <v>88</v>
      </c>
      <c r="H5048" s="5" t="s">
        <v>131</v>
      </c>
      <c r="I5048" s="150">
        <v>500.00000000000011</v>
      </c>
      <c r="J5048" s="150">
        <v>2001.5445548652001</v>
      </c>
      <c r="K5048" s="150">
        <v>0</v>
      </c>
      <c r="L5048" s="150">
        <v>0</v>
      </c>
      <c r="M5048" s="150">
        <v>306</v>
      </c>
      <c r="N5048" s="150">
        <v>0</v>
      </c>
      <c r="O5048" s="150">
        <v>51</v>
      </c>
      <c r="P5048" s="150">
        <v>103.948587</v>
      </c>
      <c r="Q5048" s="150">
        <v>27.167549029953349</v>
      </c>
      <c r="R5048" s="150">
        <v>27.17841575502128</v>
      </c>
      <c r="S5048" s="150">
        <v>0</v>
      </c>
      <c r="T5048" s="150">
        <v>104.1065017999933</v>
      </c>
      <c r="U5048" s="150">
        <v>40.4</v>
      </c>
      <c r="V5048" s="150">
        <v>510</v>
      </c>
      <c r="W5048" s="150">
        <v>0</v>
      </c>
      <c r="X5048" s="150">
        <v>964.84499999999991</v>
      </c>
      <c r="Y5048" s="150">
        <v>4359.9603217935646</v>
      </c>
      <c r="Z5048" s="150">
        <v>1075.057675661451</v>
      </c>
      <c r="AA5048" s="150">
        <v>3201</v>
      </c>
      <c r="AB5048" s="150">
        <v>0</v>
      </c>
      <c r="AC5048" s="150">
        <v>12.24</v>
      </c>
      <c r="AD5048" s="150">
        <v>117.52399166926359</v>
      </c>
      <c r="AE5048" s="150"/>
      <c r="AF5048" s="150">
        <v>1102.3190867853391</v>
      </c>
      <c r="AG5048" s="150">
        <v>34841</v>
      </c>
      <c r="AH5048" s="150">
        <v>4206.5065925706303</v>
      </c>
      <c r="AI5048" s="150">
        <v>181.56</v>
      </c>
      <c r="AJ5048" s="150">
        <v>1873.7603999999999</v>
      </c>
      <c r="AK5048" s="150"/>
      <c r="AL5048" s="150">
        <v>55607.12109375</v>
      </c>
      <c r="AM5048" s="150">
        <v>49675.578125</v>
      </c>
      <c r="AN5048" s="150">
        <v>5931.54248046875</v>
      </c>
      <c r="AO5048" s="5" t="s">
        <v>7748</v>
      </c>
    </row>
    <row r="5049" spans="1:41" ht="14.25" x14ac:dyDescent="0.45">
      <c r="A5049" s="150">
        <v>2022</v>
      </c>
      <c r="B5049" s="5" t="s">
        <v>1478</v>
      </c>
      <c r="C5049" s="5" t="s">
        <v>171</v>
      </c>
      <c r="D5049" s="5" t="s">
        <v>84</v>
      </c>
      <c r="E5049" s="5" t="s">
        <v>27</v>
      </c>
      <c r="F5049" s="5" t="s">
        <v>27</v>
      </c>
      <c r="G5049" s="5" t="s">
        <v>88</v>
      </c>
      <c r="H5049" s="5" t="s">
        <v>131</v>
      </c>
      <c r="I5049" s="150">
        <v>0</v>
      </c>
      <c r="J5049" s="150">
        <v>1075</v>
      </c>
      <c r="K5049" s="150">
        <v>93.817850759072456</v>
      </c>
      <c r="L5049" s="150">
        <v>152.256</v>
      </c>
      <c r="M5049" s="150">
        <v>206.28124999999989</v>
      </c>
      <c r="N5049" s="150">
        <v>0</v>
      </c>
      <c r="O5049" s="150">
        <v>62.602637404866741</v>
      </c>
      <c r="P5049" s="150">
        <v>93.759999999999991</v>
      </c>
      <c r="Q5049" s="150">
        <v>6.0770239329572693</v>
      </c>
      <c r="R5049" s="150">
        <v>33.753544277334548</v>
      </c>
      <c r="S5049" s="150">
        <v>0</v>
      </c>
      <c r="T5049" s="150">
        <v>656.06595836558381</v>
      </c>
      <c r="U5049" s="150"/>
      <c r="V5049" s="150">
        <v>613</v>
      </c>
      <c r="W5049" s="150">
        <v>0</v>
      </c>
      <c r="X5049" s="150">
        <v>58.47488438934738</v>
      </c>
      <c r="Y5049" s="150">
        <v>1576.5840000000001</v>
      </c>
      <c r="Z5049" s="150">
        <v>388.48810312950337</v>
      </c>
      <c r="AA5049" s="150">
        <v>2926.752334081039</v>
      </c>
      <c r="AB5049" s="150">
        <v>139</v>
      </c>
      <c r="AC5049" s="150">
        <v>12.053879999999999</v>
      </c>
      <c r="AD5049" s="150">
        <v>58.782162609579878</v>
      </c>
      <c r="AE5049" s="150">
        <v>0</v>
      </c>
      <c r="AF5049" s="150">
        <v>1222.2547932992929</v>
      </c>
      <c r="AG5049" s="150">
        <v>15624.955325209099</v>
      </c>
      <c r="AH5049" s="150">
        <v>2214.8677528813791</v>
      </c>
      <c r="AI5049" s="150">
        <v>109.23775466860801</v>
      </c>
      <c r="AJ5049" s="150">
        <v>1164.5557702681549</v>
      </c>
      <c r="AK5049" s="150"/>
      <c r="AL5049" s="150">
        <v>28488.623046875</v>
      </c>
      <c r="AM5049" s="150">
        <v>24889.4921875</v>
      </c>
      <c r="AN5049" s="150">
        <v>3599.130126953125</v>
      </c>
      <c r="AO5049" s="5" t="s">
        <v>3054</v>
      </c>
    </row>
    <row r="5050" spans="1:41" ht="14.25" x14ac:dyDescent="0.45">
      <c r="A5050" s="150">
        <v>2022</v>
      </c>
      <c r="B5050" s="5" t="s">
        <v>1477</v>
      </c>
      <c r="C5050" s="5" t="s">
        <v>171</v>
      </c>
      <c r="D5050" s="5" t="s">
        <v>84</v>
      </c>
      <c r="E5050" s="5" t="s">
        <v>27</v>
      </c>
      <c r="F5050" s="5" t="s">
        <v>27</v>
      </c>
      <c r="G5050" s="5" t="s">
        <v>88</v>
      </c>
      <c r="H5050" s="5" t="s">
        <v>131</v>
      </c>
      <c r="I5050" s="150">
        <v>0</v>
      </c>
      <c r="J5050" s="150">
        <v>989</v>
      </c>
      <c r="K5050" s="150">
        <v>96.163297028049271</v>
      </c>
      <c r="L5050" s="150">
        <v>170.17</v>
      </c>
      <c r="M5050" s="150">
        <v>210.76562499999989</v>
      </c>
      <c r="N5050" s="150">
        <v>0</v>
      </c>
      <c r="O5050" s="150">
        <v>64</v>
      </c>
      <c r="P5050" s="150">
        <v>124</v>
      </c>
      <c r="Q5050" s="150">
        <v>7.9155466676061197</v>
      </c>
      <c r="R5050" s="150">
        <v>23.876714505140271</v>
      </c>
      <c r="S5050" s="150">
        <v>0</v>
      </c>
      <c r="T5050" s="150">
        <v>128.09090316655369</v>
      </c>
      <c r="U5050" s="150"/>
      <c r="V5050" s="150">
        <v>1054</v>
      </c>
      <c r="W5050" s="150">
        <v>0</v>
      </c>
      <c r="X5050" s="150">
        <v>36.895980199999997</v>
      </c>
      <c r="Y5050" s="150">
        <v>953</v>
      </c>
      <c r="Z5050" s="150">
        <v>80.88000000000001</v>
      </c>
      <c r="AA5050" s="150">
        <v>2980.6823623587479</v>
      </c>
      <c r="AB5050" s="150">
        <v>139</v>
      </c>
      <c r="AC5050" s="150">
        <v>12.7</v>
      </c>
      <c r="AD5050" s="150">
        <v>118.73320001409181</v>
      </c>
      <c r="AE5050" s="150">
        <v>0</v>
      </c>
      <c r="AF5050" s="150">
        <v>1443.4311468479771</v>
      </c>
      <c r="AG5050" s="150">
        <v>21855</v>
      </c>
      <c r="AH5050" s="150">
        <v>3456.313595229874</v>
      </c>
      <c r="AI5050" s="150">
        <v>0</v>
      </c>
      <c r="AJ5050" s="150">
        <v>1387.5580521938671</v>
      </c>
      <c r="AK5050" s="150">
        <v>0</v>
      </c>
      <c r="AL5050" s="150">
        <v>35332.17578125</v>
      </c>
      <c r="AM5050" s="150">
        <v>31082.21484375</v>
      </c>
      <c r="AN5050" s="150">
        <v>4249.96240234375</v>
      </c>
      <c r="AO5050" s="5" t="s">
        <v>3053</v>
      </c>
    </row>
    <row r="5051" spans="1:41" ht="14.25" x14ac:dyDescent="0.45">
      <c r="A5051" s="150">
        <v>2022</v>
      </c>
      <c r="B5051" s="5" t="s">
        <v>4024</v>
      </c>
      <c r="C5051" s="5" t="s">
        <v>171</v>
      </c>
      <c r="D5051" s="5" t="s">
        <v>84</v>
      </c>
      <c r="E5051" s="5" t="s">
        <v>27</v>
      </c>
      <c r="F5051" s="5" t="s">
        <v>27</v>
      </c>
      <c r="G5051" s="5" t="s">
        <v>88</v>
      </c>
      <c r="H5051" s="5" t="s">
        <v>131</v>
      </c>
      <c r="I5051" s="150">
        <v>1104.0808032</v>
      </c>
      <c r="J5051" s="150">
        <v>88.499653235054382</v>
      </c>
      <c r="K5051" s="150"/>
      <c r="L5051" s="150">
        <v>55.565000000000012</v>
      </c>
      <c r="M5051" s="150">
        <v>324.729648</v>
      </c>
      <c r="N5051" s="150">
        <v>0</v>
      </c>
      <c r="O5051" s="150">
        <v>54.015539219999987</v>
      </c>
      <c r="P5051" s="150">
        <v>109.3405990613369</v>
      </c>
      <c r="Q5051" s="150">
        <v>6.1586660706434433</v>
      </c>
      <c r="R5051" s="150">
        <v>55.919730545408378</v>
      </c>
      <c r="S5051" s="150">
        <v>0</v>
      </c>
      <c r="T5051" s="150">
        <v>662.44848192000006</v>
      </c>
      <c r="U5051" s="150">
        <v>0</v>
      </c>
      <c r="V5051" s="150">
        <v>870</v>
      </c>
      <c r="W5051" s="150">
        <v>0</v>
      </c>
      <c r="X5051" s="150">
        <v>112.47488438934739</v>
      </c>
      <c r="Y5051" s="150">
        <v>1573.56220248415</v>
      </c>
      <c r="Z5051" s="150">
        <v>131</v>
      </c>
      <c r="AA5051" s="150">
        <v>2513</v>
      </c>
      <c r="AB5051" s="150"/>
      <c r="AC5051" s="150">
        <v>12.35507</v>
      </c>
      <c r="AD5051" s="150">
        <v>58.348649175144672</v>
      </c>
      <c r="AE5051" s="150">
        <v>0</v>
      </c>
      <c r="AF5051" s="150">
        <v>971.59110681599998</v>
      </c>
      <c r="AG5051" s="150">
        <v>15303</v>
      </c>
      <c r="AH5051" s="150">
        <v>1118</v>
      </c>
      <c r="AI5051" s="150">
        <v>104.99591952</v>
      </c>
      <c r="AJ5051" s="150">
        <v>1316.0643174144</v>
      </c>
      <c r="AK5051" s="150"/>
      <c r="AL5051" s="150">
        <v>26545.150390625</v>
      </c>
      <c r="AM5051" s="150">
        <v>24110.138671875</v>
      </c>
      <c r="AN5051" s="150">
        <v>2435.012939453125</v>
      </c>
      <c r="AO5051" s="5" t="s">
        <v>4575</v>
      </c>
    </row>
    <row r="5052" spans="1:41" ht="14.25" x14ac:dyDescent="0.45">
      <c r="A5052" s="150">
        <v>2022</v>
      </c>
      <c r="B5052" s="5" t="s">
        <v>4980</v>
      </c>
      <c r="C5052" s="5" t="s">
        <v>171</v>
      </c>
      <c r="D5052" s="5" t="s">
        <v>84</v>
      </c>
      <c r="E5052" s="5" t="s">
        <v>109</v>
      </c>
      <c r="F5052" s="5" t="s">
        <v>109</v>
      </c>
      <c r="G5052" s="5" t="s">
        <v>87</v>
      </c>
      <c r="H5052" s="5" t="s">
        <v>131</v>
      </c>
      <c r="I5052" s="150">
        <v>11198.504516843488</v>
      </c>
      <c r="J5052" s="150">
        <v>49420.023095028824</v>
      </c>
      <c r="K5052" s="150">
        <v>1003.967526298386</v>
      </c>
      <c r="L5052" s="150">
        <v>985.00486578068308</v>
      </c>
      <c r="M5052" s="150">
        <v>10619.089889913674</v>
      </c>
      <c r="N5052" s="150">
        <v>7505.452622937978</v>
      </c>
      <c r="O5052" s="150">
        <v>7141.6612417541774</v>
      </c>
      <c r="P5052" s="150">
        <v>7443.0991956342732</v>
      </c>
      <c r="Q5052" s="150">
        <v>3039.491221785986</v>
      </c>
      <c r="R5052" s="150">
        <v>4091.7575766389455</v>
      </c>
      <c r="S5052" s="150">
        <v>5505.7097257474798</v>
      </c>
      <c r="T5052" s="150">
        <v>7946.4082380574255</v>
      </c>
      <c r="U5052" s="150">
        <v>1085.0855740685599</v>
      </c>
      <c r="V5052" s="150">
        <v>3131.9994288406106</v>
      </c>
      <c r="W5052" s="150">
        <v>2133.2993082415865</v>
      </c>
      <c r="X5052" s="150">
        <v>12984.395922601978</v>
      </c>
      <c r="Y5052" s="150">
        <v>36177.069083787748</v>
      </c>
      <c r="Z5052" s="150">
        <v>10061.163986980146</v>
      </c>
      <c r="AA5052" s="150">
        <v>90013.642515256346</v>
      </c>
      <c r="AB5052" s="150">
        <v>1143.0270367615412</v>
      </c>
      <c r="AC5052" s="150">
        <v>9480.1448081292328</v>
      </c>
      <c r="AD5052" s="150">
        <v>13477.923714665294</v>
      </c>
      <c r="AE5052" s="150">
        <v>4974.0428055502498</v>
      </c>
      <c r="AF5052" s="150">
        <v>22213.401494056085</v>
      </c>
      <c r="AG5052" s="150">
        <v>104482.15249026373</v>
      </c>
      <c r="AH5052" s="150">
        <v>13111.626266851745</v>
      </c>
      <c r="AI5052" s="150">
        <v>628.9282405038158</v>
      </c>
      <c r="AJ5052" s="150">
        <v>19486.240644219568</v>
      </c>
      <c r="AK5052" s="150">
        <v>1663.4467198585012</v>
      </c>
      <c r="AL5052" s="150">
        <v>462147.78125</v>
      </c>
      <c r="AM5052" s="150">
        <v>384788.28125</v>
      </c>
      <c r="AN5052" s="150">
        <v>77359.484375</v>
      </c>
      <c r="AO5052" s="5" t="s">
        <v>5877</v>
      </c>
    </row>
    <row r="5053" spans="1:41" ht="14.25" x14ac:dyDescent="0.45">
      <c r="A5053" s="150">
        <v>2022</v>
      </c>
      <c r="B5053" s="5" t="s">
        <v>1478</v>
      </c>
      <c r="C5053" s="5" t="s">
        <v>171</v>
      </c>
      <c r="D5053" s="5" t="s">
        <v>84</v>
      </c>
      <c r="E5053" s="5" t="s">
        <v>109</v>
      </c>
      <c r="F5053" s="5" t="s">
        <v>109</v>
      </c>
      <c r="G5053" s="5" t="s">
        <v>87</v>
      </c>
      <c r="H5053" s="5" t="s">
        <v>131</v>
      </c>
      <c r="I5053" s="150">
        <v>4424.017541214228</v>
      </c>
      <c r="J5053" s="150">
        <v>9587.6777528765924</v>
      </c>
      <c r="K5053" s="150">
        <v>564.22920228916496</v>
      </c>
      <c r="L5053" s="150">
        <v>1719.1718347300475</v>
      </c>
      <c r="M5053" s="150">
        <v>7476.9869080699837</v>
      </c>
      <c r="N5053" s="150">
        <v>3634.0966580093973</v>
      </c>
      <c r="O5053" s="150">
        <v>7504.3307492662861</v>
      </c>
      <c r="P5053" s="150">
        <v>8879.1539598902818</v>
      </c>
      <c r="Q5053" s="150">
        <v>2292.5045035059616</v>
      </c>
      <c r="R5053" s="150">
        <v>4983.1858260351646</v>
      </c>
      <c r="S5053" s="150">
        <v>4396.6933367240163</v>
      </c>
      <c r="T5053" s="150">
        <v>7599.8219083846707</v>
      </c>
      <c r="U5053" s="150">
        <v>1522.2673580128082</v>
      </c>
      <c r="V5053" s="150">
        <v>1173.3664431278758</v>
      </c>
      <c r="W5053" s="150">
        <v>1249.3646622117224</v>
      </c>
      <c r="X5053" s="150">
        <v>10302.996511288742</v>
      </c>
      <c r="Y5053" s="150">
        <v>23467.328862557515</v>
      </c>
      <c r="Z5053" s="150">
        <v>9107.6265750081911</v>
      </c>
      <c r="AA5053" s="150">
        <v>80943.881787271355</v>
      </c>
      <c r="AB5053" s="150"/>
      <c r="AC5053" s="150">
        <v>9239.6562083438548</v>
      </c>
      <c r="AD5053" s="150">
        <v>10041.001013723206</v>
      </c>
      <c r="AE5053" s="150">
        <v>6964.9604218742461</v>
      </c>
      <c r="AF5053" s="150">
        <v>15430.978516987447</v>
      </c>
      <c r="AG5053" s="150">
        <v>66221.35077235692</v>
      </c>
      <c r="AH5053" s="150">
        <v>13031.702057536686</v>
      </c>
      <c r="AI5053" s="150">
        <v>848.64677976962162</v>
      </c>
      <c r="AJ5053" s="150">
        <v>27595.855810751971</v>
      </c>
      <c r="AK5053" s="150">
        <v>1715.0264773254742</v>
      </c>
      <c r="AL5053" s="150">
        <v>341917.875</v>
      </c>
      <c r="AM5053" s="150">
        <v>277187.0625</v>
      </c>
      <c r="AN5053" s="150">
        <v>64730.8046875</v>
      </c>
      <c r="AO5053" s="5" t="s">
        <v>3055</v>
      </c>
    </row>
    <row r="5054" spans="1:41" ht="14.25" x14ac:dyDescent="0.45">
      <c r="A5054" s="150">
        <v>2022</v>
      </c>
      <c r="B5054" s="5" t="s">
        <v>6344</v>
      </c>
      <c r="C5054" s="5" t="s">
        <v>171</v>
      </c>
      <c r="D5054" s="5" t="s">
        <v>84</v>
      </c>
      <c r="E5054" s="5" t="s">
        <v>109</v>
      </c>
      <c r="F5054" s="5" t="s">
        <v>109</v>
      </c>
      <c r="G5054" s="5" t="s">
        <v>87</v>
      </c>
      <c r="H5054" s="5" t="s">
        <v>131</v>
      </c>
      <c r="I5054" s="150">
        <v>11463.692238293757</v>
      </c>
      <c r="J5054" s="150">
        <v>54866.188821369258</v>
      </c>
      <c r="K5054" s="150">
        <v>1149.3309354558385</v>
      </c>
      <c r="L5054" s="150">
        <v>1249.5977549728464</v>
      </c>
      <c r="M5054" s="150">
        <v>12033.087707696233</v>
      </c>
      <c r="N5054" s="150">
        <v>7995.7440428222308</v>
      </c>
      <c r="O5054" s="150">
        <v>7685.4511695550755</v>
      </c>
      <c r="P5054" s="150">
        <v>7687.5321476039171</v>
      </c>
      <c r="Q5054" s="150">
        <v>3060.8729636944017</v>
      </c>
      <c r="R5054" s="150">
        <v>4788.6140471327208</v>
      </c>
      <c r="S5054" s="150">
        <v>5825.7625765434486</v>
      </c>
      <c r="T5054" s="150">
        <v>9145.1466578491381</v>
      </c>
      <c r="U5054" s="150">
        <v>1070.1767365568139</v>
      </c>
      <c r="V5054" s="150">
        <v>5932.5682630369602</v>
      </c>
      <c r="W5054" s="150">
        <v>2560.2314271694113</v>
      </c>
      <c r="X5054" s="150">
        <v>13696.214042785483</v>
      </c>
      <c r="Y5054" s="150">
        <v>31537.442766158245</v>
      </c>
      <c r="Z5054" s="150">
        <v>9205.4951487107228</v>
      </c>
      <c r="AA5054" s="150">
        <v>87414.493664130656</v>
      </c>
      <c r="AB5054" s="150">
        <v>1755.2946664673484</v>
      </c>
      <c r="AC5054" s="150">
        <v>7541.6793065583715</v>
      </c>
      <c r="AD5054" s="150">
        <v>12239.796764142906</v>
      </c>
      <c r="AE5054" s="150">
        <v>7464.3026102511249</v>
      </c>
      <c r="AF5054" s="150">
        <v>26448.316178154222</v>
      </c>
      <c r="AG5054" s="150">
        <v>100661.13106830519</v>
      </c>
      <c r="AH5054" s="150">
        <v>13124.232739641566</v>
      </c>
      <c r="AI5054" s="150">
        <v>958.55064633222764</v>
      </c>
      <c r="AJ5054" s="150">
        <v>20720.464986367482</v>
      </c>
      <c r="AK5054" s="150">
        <v>1656.9817796640432</v>
      </c>
      <c r="AL5054" s="150">
        <v>470938.375</v>
      </c>
      <c r="AM5054" s="150">
        <v>389108.3125</v>
      </c>
      <c r="AN5054" s="150">
        <v>81830.078125</v>
      </c>
      <c r="AO5054" s="5" t="s">
        <v>6828</v>
      </c>
    </row>
    <row r="5055" spans="1:41" ht="14.25" x14ac:dyDescent="0.45">
      <c r="A5055" s="150">
        <v>2022</v>
      </c>
      <c r="B5055" s="5" t="s">
        <v>7352</v>
      </c>
      <c r="C5055" s="5" t="s">
        <v>171</v>
      </c>
      <c r="D5055" s="5" t="s">
        <v>84</v>
      </c>
      <c r="E5055" s="5" t="s">
        <v>109</v>
      </c>
      <c r="F5055" s="5" t="s">
        <v>109</v>
      </c>
      <c r="G5055" s="5" t="s">
        <v>87</v>
      </c>
      <c r="H5055" s="5" t="s">
        <v>131</v>
      </c>
      <c r="I5055" s="150">
        <v>11959.803921568629</v>
      </c>
      <c r="J5055" s="150">
        <v>58077.75161226192</v>
      </c>
      <c r="K5055" s="150">
        <v>1126.0992568888889</v>
      </c>
      <c r="L5055" s="150">
        <v>1460</v>
      </c>
      <c r="M5055" s="150">
        <v>28805.48770826932</v>
      </c>
      <c r="N5055" s="150">
        <v>6797.1123454589851</v>
      </c>
      <c r="O5055" s="150">
        <v>7835.5505499999999</v>
      </c>
      <c r="P5055" s="150">
        <v>5888.826</v>
      </c>
      <c r="Q5055" s="150">
        <v>3308.6029932711622</v>
      </c>
      <c r="R5055" s="150">
        <v>3838.480274016526</v>
      </c>
      <c r="S5055" s="150">
        <v>8515.2999999999993</v>
      </c>
      <c r="T5055" s="150">
        <v>7185</v>
      </c>
      <c r="U5055" s="150">
        <v>790</v>
      </c>
      <c r="V5055" s="150">
        <v>6833</v>
      </c>
      <c r="W5055" s="150">
        <v>4999.0200000000004</v>
      </c>
      <c r="X5055" s="150">
        <v>16048.3</v>
      </c>
      <c r="Y5055" s="150">
        <v>24290.55226778502</v>
      </c>
      <c r="Z5055" s="150">
        <v>7074.2123471062687</v>
      </c>
      <c r="AA5055" s="150">
        <v>90846</v>
      </c>
      <c r="AB5055" s="150">
        <v>1749</v>
      </c>
      <c r="AC5055" s="150">
        <v>7150.2399357009344</v>
      </c>
      <c r="AD5055" s="150">
        <v>12214.14348952157</v>
      </c>
      <c r="AE5055" s="150">
        <v>6478.9737406188024</v>
      </c>
      <c r="AF5055" s="150">
        <v>30290.023020000001</v>
      </c>
      <c r="AG5055" s="150">
        <v>102308</v>
      </c>
      <c r="AH5055" s="150">
        <v>15045.98610108522</v>
      </c>
      <c r="AI5055" s="150">
        <v>583</v>
      </c>
      <c r="AJ5055" s="150">
        <v>19621</v>
      </c>
      <c r="AK5055" s="150">
        <v>2078</v>
      </c>
      <c r="AL5055" s="150">
        <v>493197.46875</v>
      </c>
      <c r="AM5055" s="150">
        <v>387012.5625</v>
      </c>
      <c r="AN5055" s="150">
        <v>106184.8828125</v>
      </c>
      <c r="AO5055" s="5" t="s">
        <v>7749</v>
      </c>
    </row>
    <row r="5056" spans="1:41" ht="14.25" x14ac:dyDescent="0.45">
      <c r="A5056" s="150">
        <v>2022</v>
      </c>
      <c r="B5056" s="5" t="s">
        <v>4024</v>
      </c>
      <c r="C5056" s="5" t="s">
        <v>171</v>
      </c>
      <c r="D5056" s="5" t="s">
        <v>84</v>
      </c>
      <c r="E5056" s="5" t="s">
        <v>109</v>
      </c>
      <c r="F5056" s="5" t="s">
        <v>109</v>
      </c>
      <c r="G5056" s="5" t="s">
        <v>87</v>
      </c>
      <c r="H5056" s="5" t="s">
        <v>131</v>
      </c>
      <c r="I5056" s="150">
        <v>6255.4425775405525</v>
      </c>
      <c r="J5056" s="150">
        <v>40966.549401790136</v>
      </c>
      <c r="K5056" s="150">
        <v>610.34381357999007</v>
      </c>
      <c r="L5056" s="150">
        <v>795.18337850091768</v>
      </c>
      <c r="M5056" s="150">
        <v>7675.4128962921914</v>
      </c>
      <c r="N5056" s="150">
        <v>7611.6617609479435</v>
      </c>
      <c r="O5056" s="150">
        <v>7486.6244615324495</v>
      </c>
      <c r="P5056" s="150">
        <v>7276.7393248941116</v>
      </c>
      <c r="Q5056" s="150">
        <v>3161.1190920487361</v>
      </c>
      <c r="R5056" s="150">
        <v>5945.8483778083428</v>
      </c>
      <c r="S5056" s="150">
        <v>7776.2007682558533</v>
      </c>
      <c r="T5056" s="150">
        <v>7140.4221742939544</v>
      </c>
      <c r="U5056" s="150">
        <v>1165.1870729870591</v>
      </c>
      <c r="V5056" s="150">
        <v>2491.5745859695421</v>
      </c>
      <c r="W5056" s="150">
        <v>1260.3927019776449</v>
      </c>
      <c r="X5056" s="150">
        <v>9395.3571698854539</v>
      </c>
      <c r="Y5056" s="150">
        <v>31104.111744083515</v>
      </c>
      <c r="Z5056" s="150">
        <v>11429.003007460809</v>
      </c>
      <c r="AA5056" s="150">
        <v>96416.255113773179</v>
      </c>
      <c r="AB5056" s="150">
        <v>679.98997683304663</v>
      </c>
      <c r="AC5056" s="150">
        <v>8166.0137124842076</v>
      </c>
      <c r="AD5056" s="150">
        <v>9747.5451467215044</v>
      </c>
      <c r="AE5056" s="150">
        <v>8201.7485611094653</v>
      </c>
      <c r="AF5056" s="150">
        <v>16418.048869857281</v>
      </c>
      <c r="AG5056" s="150">
        <v>88740.301276407175</v>
      </c>
      <c r="AH5056" s="150">
        <v>12919.836606881578</v>
      </c>
      <c r="AI5056" s="150">
        <v>586.38012401020057</v>
      </c>
      <c r="AJ5056" s="150">
        <v>20693.159837533403</v>
      </c>
      <c r="AK5056" s="150">
        <v>1840.714285961172</v>
      </c>
      <c r="AL5056" s="150">
        <v>423957.1875</v>
      </c>
      <c r="AM5056" s="150">
        <v>356837.9375</v>
      </c>
      <c r="AN5056" s="150">
        <v>67119.21875</v>
      </c>
      <c r="AO5056" s="5" t="s">
        <v>4576</v>
      </c>
    </row>
    <row r="5057" spans="1:41" ht="14.25" x14ac:dyDescent="0.45">
      <c r="A5057" s="150">
        <v>2022</v>
      </c>
      <c r="B5057" s="5" t="s">
        <v>1477</v>
      </c>
      <c r="C5057" s="5" t="s">
        <v>171</v>
      </c>
      <c r="D5057" s="5" t="s">
        <v>84</v>
      </c>
      <c r="E5057" s="5" t="s">
        <v>109</v>
      </c>
      <c r="F5057" s="5" t="s">
        <v>109</v>
      </c>
      <c r="G5057" s="5" t="s">
        <v>87</v>
      </c>
      <c r="H5057" s="5" t="s">
        <v>131</v>
      </c>
      <c r="I5057" s="150">
        <v>5693.8379377449091</v>
      </c>
      <c r="J5057" s="150">
        <v>8016.2566849726327</v>
      </c>
      <c r="K5057" s="150">
        <v>581.00387119846016</v>
      </c>
      <c r="L5057" s="150">
        <v>1842.6122772294023</v>
      </c>
      <c r="M5057" s="150">
        <v>4728.8919610388166</v>
      </c>
      <c r="N5057" s="150">
        <v>3912.883214193711</v>
      </c>
      <c r="O5057" s="150">
        <v>7376.3777198482048</v>
      </c>
      <c r="P5057" s="150">
        <v>7739.8859933134245</v>
      </c>
      <c r="Q5057" s="150">
        <v>1793.0503645009651</v>
      </c>
      <c r="R5057" s="150">
        <v>6030.709940794035</v>
      </c>
      <c r="S5057" s="150">
        <v>4723.2160716453045</v>
      </c>
      <c r="T5057" s="150">
        <v>7944.3386469993529</v>
      </c>
      <c r="U5057" s="150">
        <v>1567.5247300497231</v>
      </c>
      <c r="V5057" s="150">
        <v>1681.3540599171765</v>
      </c>
      <c r="W5057" s="150">
        <v>1197.5794079804996</v>
      </c>
      <c r="X5057" s="150">
        <v>9841.915163474916</v>
      </c>
      <c r="Y5057" s="150">
        <v>26933.679457700044</v>
      </c>
      <c r="Z5057" s="150">
        <v>11394.790208606535</v>
      </c>
      <c r="AA5057" s="150">
        <v>82035.851915912936</v>
      </c>
      <c r="AB5057" s="150"/>
      <c r="AC5057" s="150">
        <v>8509.0981242479793</v>
      </c>
      <c r="AD5057" s="150">
        <v>12247.705364933905</v>
      </c>
      <c r="AE5057" s="150">
        <v>10403.526461010795</v>
      </c>
      <c r="AF5057" s="150">
        <v>15701.015583637565</v>
      </c>
      <c r="AG5057" s="150">
        <v>59120.108199908616</v>
      </c>
      <c r="AH5057" s="150">
        <v>15355.102310245018</v>
      </c>
      <c r="AI5057" s="150">
        <v>747.004977255163</v>
      </c>
      <c r="AJ5057" s="150">
        <v>24129.70570916884</v>
      </c>
      <c r="AK5057" s="150">
        <v>1656.2644016480335</v>
      </c>
      <c r="AL5057" s="150">
        <v>342905.28125</v>
      </c>
      <c r="AM5057" s="150">
        <v>276505.90625</v>
      </c>
      <c r="AN5057" s="150">
        <v>66399.3984375</v>
      </c>
      <c r="AO5057" s="5" t="s">
        <v>3057</v>
      </c>
    </row>
    <row r="5058" spans="1:41" ht="14.25" x14ac:dyDescent="0.45">
      <c r="A5058" s="150">
        <v>2022</v>
      </c>
      <c r="B5058" s="5" t="s">
        <v>1476</v>
      </c>
      <c r="C5058" s="5" t="s">
        <v>171</v>
      </c>
      <c r="D5058" s="5" t="s">
        <v>84</v>
      </c>
      <c r="E5058" s="5" t="s">
        <v>109</v>
      </c>
      <c r="F5058" s="5" t="s">
        <v>109</v>
      </c>
      <c r="G5058" s="5" t="s">
        <v>87</v>
      </c>
      <c r="H5058" s="5" t="s">
        <v>131</v>
      </c>
      <c r="I5058" s="150">
        <v>2893.5989241558268</v>
      </c>
      <c r="J5058" s="150">
        <v>3091.9894858454404</v>
      </c>
      <c r="K5058" s="150">
        <v>642.34992839746826</v>
      </c>
      <c r="L5058" s="150">
        <v>1572.6081109542536</v>
      </c>
      <c r="M5058" s="150">
        <v>3931.520277385634</v>
      </c>
      <c r="N5058" s="150">
        <v>1104.4547733086413</v>
      </c>
      <c r="O5058" s="150">
        <v>5896.1916873862529</v>
      </c>
      <c r="P5058" s="150">
        <v>7157.78630193563</v>
      </c>
      <c r="Q5058" s="150">
        <v>1718.074361217522</v>
      </c>
      <c r="R5058" s="150">
        <v>4396.0373491468054</v>
      </c>
      <c r="S5058" s="150">
        <v>5224.6880240087858</v>
      </c>
      <c r="T5058" s="150">
        <v>9223.9514200201411</v>
      </c>
      <c r="U5058" s="150">
        <v>1892.4802766355551</v>
      </c>
      <c r="V5058" s="150">
        <v>1715.3525394870244</v>
      </c>
      <c r="W5058" s="150">
        <v>2431.4940792446537</v>
      </c>
      <c r="X5058" s="150">
        <v>9928.9758789475309</v>
      </c>
      <c r="Y5058" s="150">
        <v>30708.197612749023</v>
      </c>
      <c r="Z5058" s="150">
        <v>7899.3315111779048</v>
      </c>
      <c r="AA5058" s="150">
        <v>78510.600080621341</v>
      </c>
      <c r="AB5058" s="150">
        <v>105.24377357924621</v>
      </c>
      <c r="AC5058" s="150">
        <v>8687.0084293419241</v>
      </c>
      <c r="AD5058" s="150">
        <v>11616.478084823169</v>
      </c>
      <c r="AE5058" s="150">
        <v>9150.6436880787351</v>
      </c>
      <c r="AF5058" s="150">
        <v>18230.157101600464</v>
      </c>
      <c r="AG5058" s="150">
        <v>61811.365649026484</v>
      </c>
      <c r="AH5058" s="150">
        <v>11846.577869673081</v>
      </c>
      <c r="AI5058" s="150">
        <v>762.11008453936904</v>
      </c>
      <c r="AJ5058" s="150">
        <v>26786.512858648621</v>
      </c>
      <c r="AK5058" s="150">
        <v>1787.9344523002976</v>
      </c>
      <c r="AL5058" s="150">
        <v>330723.71875</v>
      </c>
      <c r="AM5058" s="150">
        <v>267326.1875</v>
      </c>
      <c r="AN5058" s="150">
        <v>63397.51171875</v>
      </c>
      <c r="AO5058" s="5" t="s">
        <v>3056</v>
      </c>
    </row>
    <row r="5059" spans="1:41" ht="14.25" x14ac:dyDescent="0.45">
      <c r="A5059" s="150">
        <v>2022</v>
      </c>
      <c r="B5059" s="5" t="s">
        <v>582</v>
      </c>
      <c r="C5059" s="5" t="s">
        <v>171</v>
      </c>
      <c r="D5059" s="5" t="s">
        <v>84</v>
      </c>
      <c r="E5059" s="5" t="s">
        <v>109</v>
      </c>
      <c r="F5059" s="5" t="s">
        <v>109</v>
      </c>
      <c r="G5059" s="5" t="s">
        <v>87</v>
      </c>
      <c r="H5059" s="5" t="s">
        <v>131</v>
      </c>
      <c r="I5059" s="150">
        <v>5573.4078872582222</v>
      </c>
      <c r="J5059" s="150">
        <v>14710.860511715975</v>
      </c>
      <c r="K5059" s="150">
        <v>582.79625744166503</v>
      </c>
      <c r="L5059" s="150">
        <v>820.60392570809154</v>
      </c>
      <c r="M5059" s="150">
        <v>4876.7319013509441</v>
      </c>
      <c r="N5059" s="150">
        <v>7469.1704258328336</v>
      </c>
      <c r="O5059" s="150">
        <v>8137.9347135867747</v>
      </c>
      <c r="P5059" s="150">
        <v>7519.3657073238674</v>
      </c>
      <c r="Q5059" s="150">
        <v>2434.5158020355425</v>
      </c>
      <c r="R5059" s="150">
        <v>5951.79112268066</v>
      </c>
      <c r="S5059" s="150">
        <v>6910.880990146924</v>
      </c>
      <c r="T5059" s="150">
        <v>7368.6883124808219</v>
      </c>
      <c r="U5059" s="150">
        <v>1202.4359564457341</v>
      </c>
      <c r="V5059" s="150">
        <v>1542.9586739164388</v>
      </c>
      <c r="W5059" s="150">
        <v>1356.5085302521513</v>
      </c>
      <c r="X5059" s="150">
        <v>10308.891490276261</v>
      </c>
      <c r="Y5059" s="150">
        <v>24640.447129765416</v>
      </c>
      <c r="Z5059" s="150">
        <v>10771.706768977243</v>
      </c>
      <c r="AA5059" s="150">
        <v>109123.98558320584</v>
      </c>
      <c r="AB5059" s="150">
        <v>702.25832553794498</v>
      </c>
      <c r="AC5059" s="150">
        <v>8899.1784289037132</v>
      </c>
      <c r="AD5059" s="150">
        <v>7725.1123985229551</v>
      </c>
      <c r="AE5059" s="150">
        <v>7681.5215089154908</v>
      </c>
      <c r="AF5059" s="150">
        <v>17929.639163502121</v>
      </c>
      <c r="AG5059" s="150">
        <v>81474.246909589085</v>
      </c>
      <c r="AH5059" s="150">
        <v>13110.682856585207</v>
      </c>
      <c r="AI5059" s="150">
        <v>822.83686156035844</v>
      </c>
      <c r="AJ5059" s="150">
        <v>22423.14182846437</v>
      </c>
      <c r="AK5059" s="150">
        <v>1643.8873744389034</v>
      </c>
      <c r="AL5059" s="150">
        <v>393716.1875</v>
      </c>
      <c r="AM5059" s="150">
        <v>330168.96875</v>
      </c>
      <c r="AN5059" s="150">
        <v>63547.20703125</v>
      </c>
      <c r="AO5059" s="5" t="s">
        <v>1146</v>
      </c>
    </row>
    <row r="5060" spans="1:41" ht="14.25" x14ac:dyDescent="0.45">
      <c r="A5060" s="150">
        <v>2022</v>
      </c>
      <c r="B5060" s="5" t="s">
        <v>582</v>
      </c>
      <c r="C5060" s="5" t="s">
        <v>171</v>
      </c>
      <c r="D5060" s="5" t="s">
        <v>84</v>
      </c>
      <c r="E5060" s="5" t="s">
        <v>109</v>
      </c>
      <c r="F5060" s="5" t="s">
        <v>109</v>
      </c>
      <c r="G5060" s="5" t="s">
        <v>88</v>
      </c>
      <c r="H5060" s="5" t="s">
        <v>131</v>
      </c>
      <c r="I5060" s="150">
        <v>5458.4687736016576</v>
      </c>
      <c r="J5060" s="150">
        <v>14853.14522151044</v>
      </c>
      <c r="K5060" s="150">
        <v>567.88082474695136</v>
      </c>
      <c r="L5060" s="150">
        <v>823.67188120728019</v>
      </c>
      <c r="M5060" s="150">
        <v>4822.6249483776</v>
      </c>
      <c r="N5060" s="150">
        <v>7586</v>
      </c>
      <c r="O5060" s="150">
        <v>8050.2156065672698</v>
      </c>
      <c r="P5060" s="150">
        <v>6734.9589999999998</v>
      </c>
      <c r="Q5060" s="150">
        <v>2405.1482956118671</v>
      </c>
      <c r="R5060" s="150">
        <v>5841.3146477000664</v>
      </c>
      <c r="S5060" s="150">
        <v>6753.9806948473224</v>
      </c>
      <c r="T5060" s="150">
        <v>6867.9864660000003</v>
      </c>
      <c r="U5060" s="150">
        <v>1131.9378239576999</v>
      </c>
      <c r="V5060" s="150">
        <v>1535</v>
      </c>
      <c r="W5060" s="150">
        <v>1348.0468575842569</v>
      </c>
      <c r="X5060" s="150">
        <v>10398.40546143179</v>
      </c>
      <c r="Y5060" s="150">
        <v>24544.8269</v>
      </c>
      <c r="Z5060" s="150">
        <v>10683.53573352427</v>
      </c>
      <c r="AA5060" s="150">
        <v>115013.6632671416</v>
      </c>
      <c r="AB5060" s="150">
        <v>629</v>
      </c>
      <c r="AC5060" s="150">
        <v>8837.5404699999981</v>
      </c>
      <c r="AD5060" s="150">
        <v>7661.8790434217881</v>
      </c>
      <c r="AE5060" s="150">
        <v>7596.2956380958367</v>
      </c>
      <c r="AF5060" s="150">
        <v>17996.671910174231</v>
      </c>
      <c r="AG5060" s="150">
        <v>82900</v>
      </c>
      <c r="AH5060" s="150">
        <v>13420.19916029436</v>
      </c>
      <c r="AI5060" s="150">
        <v>813.70755195840013</v>
      </c>
      <c r="AJ5060" s="150">
        <v>22617.846028498181</v>
      </c>
      <c r="AK5060" s="150">
        <v>1625.64857463168</v>
      </c>
      <c r="AL5060" s="150">
        <v>399519.625</v>
      </c>
      <c r="AM5060" s="150">
        <v>336560.03125</v>
      </c>
      <c r="AN5060" s="150">
        <v>62959.57421875</v>
      </c>
      <c r="AO5060" s="5" t="s">
        <v>1147</v>
      </c>
    </row>
    <row r="5061" spans="1:41" ht="14.25" x14ac:dyDescent="0.45">
      <c r="A5061" s="150">
        <v>2022</v>
      </c>
      <c r="B5061" s="5" t="s">
        <v>6344</v>
      </c>
      <c r="C5061" s="5" t="s">
        <v>171</v>
      </c>
      <c r="D5061" s="5" t="s">
        <v>84</v>
      </c>
      <c r="E5061" s="5" t="s">
        <v>109</v>
      </c>
      <c r="F5061" s="5" t="s">
        <v>109</v>
      </c>
      <c r="G5061" s="5" t="s">
        <v>88</v>
      </c>
      <c r="H5061" s="5" t="s">
        <v>131</v>
      </c>
      <c r="I5061" s="150">
        <v>11879.162351999999</v>
      </c>
      <c r="J5061" s="150">
        <v>54829.870819656237</v>
      </c>
      <c r="K5061" s="150">
        <v>1161.05922854747</v>
      </c>
      <c r="L5061" s="150">
        <v>1297.0449663746399</v>
      </c>
      <c r="M5061" s="150">
        <v>12224.7</v>
      </c>
      <c r="N5061" s="150">
        <v>8123.0665457355472</v>
      </c>
      <c r="O5061" s="150">
        <v>7807.832635705714</v>
      </c>
      <c r="P5061" s="150">
        <v>7794.6406363969982</v>
      </c>
      <c r="Q5061" s="150">
        <v>3109.6136443302612</v>
      </c>
      <c r="R5061" s="150">
        <v>4864.8669039902552</v>
      </c>
      <c r="S5061" s="150">
        <v>5918.5307628</v>
      </c>
      <c r="T5061" s="150">
        <v>9449.6246719223327</v>
      </c>
      <c r="U5061" s="150">
        <v>1066.0045</v>
      </c>
      <c r="V5061" s="150">
        <v>6027</v>
      </c>
      <c r="W5061" s="150">
        <v>2601</v>
      </c>
      <c r="X5061" s="150">
        <v>14391</v>
      </c>
      <c r="Y5061" s="150">
        <v>32438.68653774602</v>
      </c>
      <c r="Z5061" s="150">
        <v>9352.0814672087999</v>
      </c>
      <c r="AA5061" s="150">
        <v>92367</v>
      </c>
      <c r="AB5061" s="150">
        <v>1794</v>
      </c>
      <c r="AC5061" s="150">
        <v>7691.8469900000018</v>
      </c>
      <c r="AD5061" s="150">
        <v>12204.14953625104</v>
      </c>
      <c r="AE5061" s="150">
        <v>7583.1625544601602</v>
      </c>
      <c r="AF5061" s="150">
        <v>27406.862927444141</v>
      </c>
      <c r="AG5061" s="150">
        <v>104309</v>
      </c>
      <c r="AH5061" s="150">
        <v>13916.081723339261</v>
      </c>
      <c r="AI5061" s="150">
        <v>973.81440000000009</v>
      </c>
      <c r="AJ5061" s="150">
        <v>21471.527584799998</v>
      </c>
      <c r="AK5061" s="150">
        <v>1684</v>
      </c>
      <c r="AL5061" s="150">
        <v>485737.28125</v>
      </c>
      <c r="AM5061" s="150">
        <v>401611.4375</v>
      </c>
      <c r="AN5061" s="150">
        <v>84125.7890625</v>
      </c>
      <c r="AO5061" s="5" t="s">
        <v>6829</v>
      </c>
    </row>
    <row r="5062" spans="1:41" ht="14.25" x14ac:dyDescent="0.45">
      <c r="A5062" s="150">
        <v>2022</v>
      </c>
      <c r="B5062" s="5" t="s">
        <v>1476</v>
      </c>
      <c r="C5062" s="5" t="s">
        <v>171</v>
      </c>
      <c r="D5062" s="5" t="s">
        <v>84</v>
      </c>
      <c r="E5062" s="5" t="s">
        <v>109</v>
      </c>
      <c r="F5062" s="5" t="s">
        <v>109</v>
      </c>
      <c r="G5062" s="5" t="s">
        <v>88</v>
      </c>
      <c r="H5062" s="5" t="s">
        <v>131</v>
      </c>
      <c r="I5062" s="150">
        <v>2822.56</v>
      </c>
      <c r="J5062" s="150">
        <v>2612.232</v>
      </c>
      <c r="K5062" s="150">
        <v>658</v>
      </c>
      <c r="L5062" s="150">
        <v>1553.620339209004</v>
      </c>
      <c r="M5062" s="150">
        <v>3899.9999999999982</v>
      </c>
      <c r="N5062" s="150">
        <v>1107.4690000000001</v>
      </c>
      <c r="O5062" s="150">
        <v>6087.0830018219167</v>
      </c>
      <c r="P5062" s="150">
        <v>7337.08</v>
      </c>
      <c r="Q5062" s="150">
        <v>1740.641637697438</v>
      </c>
      <c r="R5062" s="150">
        <v>4374.8887994142324</v>
      </c>
      <c r="S5062" s="150">
        <v>5263</v>
      </c>
      <c r="T5062" s="150">
        <v>9290.2999999999993</v>
      </c>
      <c r="U5062" s="150">
        <v>1322</v>
      </c>
      <c r="V5062" s="150">
        <v>1727.695308669063</v>
      </c>
      <c r="W5062" s="150">
        <v>2359.6326110107079</v>
      </c>
      <c r="X5062" s="150">
        <v>10709.33043861777</v>
      </c>
      <c r="Y5062" s="150">
        <v>32440</v>
      </c>
      <c r="Z5062" s="150">
        <v>8002.8497511740234</v>
      </c>
      <c r="AA5062" s="150">
        <v>78992.51698519793</v>
      </c>
      <c r="AB5062" s="150">
        <v>87</v>
      </c>
      <c r="AC5062" s="150">
        <v>8968.2511700000014</v>
      </c>
      <c r="AD5062" s="150">
        <v>11769.0630244397</v>
      </c>
      <c r="AE5062" s="150">
        <v>9262.6991896394156</v>
      </c>
      <c r="AF5062" s="150">
        <v>18010.04500913823</v>
      </c>
      <c r="AG5062" s="150">
        <v>62487.124905868179</v>
      </c>
      <c r="AH5062" s="150">
        <v>11776.0825</v>
      </c>
      <c r="AI5062" s="150">
        <v>738.14541003142745</v>
      </c>
      <c r="AJ5062" s="150">
        <v>27052.591261329319</v>
      </c>
      <c r="AK5062" s="150">
        <v>1657</v>
      </c>
      <c r="AL5062" s="150">
        <v>334108.9375</v>
      </c>
      <c r="AM5062" s="150">
        <v>269814.28125</v>
      </c>
      <c r="AN5062" s="150">
        <v>64294.63671875</v>
      </c>
      <c r="AO5062" s="5" t="s">
        <v>3060</v>
      </c>
    </row>
    <row r="5063" spans="1:41" ht="14.25" x14ac:dyDescent="0.45">
      <c r="A5063" s="150">
        <v>2022</v>
      </c>
      <c r="B5063" s="5" t="s">
        <v>1478</v>
      </c>
      <c r="C5063" s="5" t="s">
        <v>171</v>
      </c>
      <c r="D5063" s="5" t="s">
        <v>84</v>
      </c>
      <c r="E5063" s="5" t="s">
        <v>109</v>
      </c>
      <c r="F5063" s="5" t="s">
        <v>109</v>
      </c>
      <c r="G5063" s="5" t="s">
        <v>88</v>
      </c>
      <c r="H5063" s="5" t="s">
        <v>131</v>
      </c>
      <c r="I5063" s="150">
        <v>4413.2503351085334</v>
      </c>
      <c r="J5063" s="150">
        <v>9386</v>
      </c>
      <c r="K5063" s="150">
        <v>573.20043314712143</v>
      </c>
      <c r="L5063" s="150">
        <v>1748.6016</v>
      </c>
      <c r="M5063" s="150">
        <v>7467.3237499999959</v>
      </c>
      <c r="N5063" s="150">
        <v>3625.2519671011269</v>
      </c>
      <c r="O5063" s="150">
        <v>7417.9248281205446</v>
      </c>
      <c r="P5063" s="150">
        <v>7711.0249215999993</v>
      </c>
      <c r="Q5063" s="150">
        <v>2233.8476615158688</v>
      </c>
      <c r="R5063" s="150">
        <v>5051.2484701722669</v>
      </c>
      <c r="S5063" s="150">
        <v>4304.1547228717591</v>
      </c>
      <c r="T5063" s="150">
        <v>7216.7255420214224</v>
      </c>
      <c r="U5063" s="150">
        <v>1503.674585449678</v>
      </c>
      <c r="V5063" s="150">
        <v>1156</v>
      </c>
      <c r="W5063" s="150">
        <v>1226.683807776147</v>
      </c>
      <c r="X5063" s="150">
        <v>10076.39314054643</v>
      </c>
      <c r="Y5063" s="150">
        <v>23800.5792</v>
      </c>
      <c r="Z5063" s="150">
        <v>8863.2841306582995</v>
      </c>
      <c r="AA5063" s="150">
        <v>80975.354331649258</v>
      </c>
      <c r="AB5063" s="150">
        <v>362</v>
      </c>
      <c r="AC5063" s="150">
        <v>9030.9560600000004</v>
      </c>
      <c r="AD5063" s="150">
        <v>9872.9375887565911</v>
      </c>
      <c r="AE5063" s="150">
        <v>6928.4628013710626</v>
      </c>
      <c r="AF5063" s="150">
        <v>15393.422489110721</v>
      </c>
      <c r="AG5063" s="150">
        <v>69360.780302155472</v>
      </c>
      <c r="AH5063" s="150">
        <v>13224.6710796309</v>
      </c>
      <c r="AI5063" s="150">
        <v>829.98170299756816</v>
      </c>
      <c r="AJ5063" s="150">
        <v>27598.542314077451</v>
      </c>
      <c r="AK5063" s="150">
        <v>1830.852883057521</v>
      </c>
      <c r="AL5063" s="150">
        <v>343183.0625</v>
      </c>
      <c r="AM5063" s="150">
        <v>278780.28125</v>
      </c>
      <c r="AN5063" s="150">
        <v>64402.84765625</v>
      </c>
      <c r="AO5063" s="5" t="s">
        <v>3058</v>
      </c>
    </row>
    <row r="5064" spans="1:41" ht="14.25" x14ac:dyDescent="0.45">
      <c r="A5064" s="150">
        <v>2022</v>
      </c>
      <c r="B5064" s="5" t="s">
        <v>4024</v>
      </c>
      <c r="C5064" s="5" t="s">
        <v>171</v>
      </c>
      <c r="D5064" s="5" t="s">
        <v>84</v>
      </c>
      <c r="E5064" s="5" t="s">
        <v>109</v>
      </c>
      <c r="F5064" s="5" t="s">
        <v>109</v>
      </c>
      <c r="G5064" s="5" t="s">
        <v>88</v>
      </c>
      <c r="H5064" s="5" t="s">
        <v>131</v>
      </c>
      <c r="I5064" s="150">
        <v>6383.7952041024</v>
      </c>
      <c r="J5064" s="150">
        <v>41889.098367482133</v>
      </c>
      <c r="K5064" s="150">
        <v>572.64927536644802</v>
      </c>
      <c r="L5064" s="150">
        <v>816.80550000000017</v>
      </c>
      <c r="M5064" s="150">
        <v>7679.3149591199999</v>
      </c>
      <c r="N5064" s="150">
        <v>7637.9520020854106</v>
      </c>
      <c r="O5064" s="150">
        <v>7475.7506280479993</v>
      </c>
      <c r="P5064" s="150">
        <v>7194.3474030140396</v>
      </c>
      <c r="Q5064" s="150">
        <v>3168.9306205226171</v>
      </c>
      <c r="R5064" s="150">
        <v>5924.0091555183717</v>
      </c>
      <c r="S5064" s="150">
        <v>7757</v>
      </c>
      <c r="T5064" s="150">
        <v>7286.9333011199997</v>
      </c>
      <c r="U5064" s="150">
        <v>1120.7305187699999</v>
      </c>
      <c r="V5064" s="150">
        <v>2506</v>
      </c>
      <c r="W5064" s="150">
        <v>1265.9859728303641</v>
      </c>
      <c r="X5064" s="150">
        <v>9722.1362986670356</v>
      </c>
      <c r="Y5064" s="150">
        <v>31200</v>
      </c>
      <c r="Z5064" s="150">
        <v>11457</v>
      </c>
      <c r="AA5064" s="150">
        <v>101325</v>
      </c>
      <c r="AB5064" s="150">
        <v>628.52499999999998</v>
      </c>
      <c r="AC5064" s="150">
        <v>8170.16399</v>
      </c>
      <c r="AD5064" s="150">
        <v>9771.6325740682223</v>
      </c>
      <c r="AE5064" s="150">
        <v>8205.9182049600004</v>
      </c>
      <c r="AF5064" s="150">
        <v>16754.923466553759</v>
      </c>
      <c r="AG5064" s="150">
        <v>90622</v>
      </c>
      <c r="AH5064" s="150">
        <v>13347</v>
      </c>
      <c r="AI5064" s="150">
        <v>586.67823072000022</v>
      </c>
      <c r="AJ5064" s="150">
        <v>21117.753522806401</v>
      </c>
      <c r="AK5064" s="150">
        <v>1841.650077024</v>
      </c>
      <c r="AL5064" s="150">
        <v>433429.6875</v>
      </c>
      <c r="AM5064" s="150">
        <v>365494.4375</v>
      </c>
      <c r="AN5064" s="150">
        <v>67935.25</v>
      </c>
      <c r="AO5064" s="5" t="s">
        <v>4577</v>
      </c>
    </row>
    <row r="5065" spans="1:41" ht="14.25" x14ac:dyDescent="0.45">
      <c r="A5065" s="150">
        <v>2022</v>
      </c>
      <c r="B5065" s="5" t="s">
        <v>1477</v>
      </c>
      <c r="C5065" s="5" t="s">
        <v>171</v>
      </c>
      <c r="D5065" s="5" t="s">
        <v>84</v>
      </c>
      <c r="E5065" s="5" t="s">
        <v>109</v>
      </c>
      <c r="F5065" s="5" t="s">
        <v>109</v>
      </c>
      <c r="G5065" s="5" t="s">
        <v>88</v>
      </c>
      <c r="H5065" s="5" t="s">
        <v>131</v>
      </c>
      <c r="I5065" s="150">
        <v>4898.04</v>
      </c>
      <c r="J5065" s="150">
        <v>8101.52</v>
      </c>
      <c r="K5065" s="150">
        <v>587.53044397579936</v>
      </c>
      <c r="L5065" s="150">
        <v>1849.26</v>
      </c>
      <c r="M5065" s="150">
        <v>4686.1297859374972</v>
      </c>
      <c r="N5065" s="150">
        <v>3915.8948814947489</v>
      </c>
      <c r="O5065" s="150">
        <v>7579</v>
      </c>
      <c r="P5065" s="150">
        <v>8537</v>
      </c>
      <c r="Q5065" s="150">
        <v>2038.0625777312339</v>
      </c>
      <c r="R5065" s="150">
        <v>6256.5346567746856</v>
      </c>
      <c r="S5065" s="150">
        <v>5368.6221607267307</v>
      </c>
      <c r="T5065" s="150">
        <v>8582.0905121590968</v>
      </c>
      <c r="U5065" s="150">
        <v>1533.748077158672</v>
      </c>
      <c r="V5065" s="150">
        <v>1661</v>
      </c>
      <c r="W5065" s="150">
        <v>1160.1725243257731</v>
      </c>
      <c r="X5065" s="150">
        <v>10514.64147217253</v>
      </c>
      <c r="Y5065" s="150">
        <v>28648</v>
      </c>
      <c r="Z5065" s="150">
        <v>12954.28</v>
      </c>
      <c r="AA5065" s="150">
        <v>82467.4529619471</v>
      </c>
      <c r="AB5065" s="150">
        <v>313</v>
      </c>
      <c r="AC5065" s="150">
        <v>8675.6</v>
      </c>
      <c r="AD5065" s="150">
        <v>13921.29884443992</v>
      </c>
      <c r="AE5065" s="150">
        <v>10078.568047954779</v>
      </c>
      <c r="AF5065" s="150">
        <v>15758.16909193521</v>
      </c>
      <c r="AG5065" s="150">
        <v>61366</v>
      </c>
      <c r="AH5065" s="150">
        <v>17215.10040701033</v>
      </c>
      <c r="AI5065" s="150">
        <v>723.67197061904653</v>
      </c>
      <c r="AJ5065" s="150">
        <v>27052.591261329319</v>
      </c>
      <c r="AK5065" s="150">
        <v>1900.9064954234159</v>
      </c>
      <c r="AL5065" s="150">
        <v>358343.90625</v>
      </c>
      <c r="AM5065" s="150">
        <v>285791.71875</v>
      </c>
      <c r="AN5065" s="150">
        <v>72552.1640625</v>
      </c>
      <c r="AO5065" s="5" t="s">
        <v>3059</v>
      </c>
    </row>
    <row r="5066" spans="1:41" ht="14.25" x14ac:dyDescent="0.45">
      <c r="A5066" s="150">
        <v>2022</v>
      </c>
      <c r="B5066" s="5" t="s">
        <v>7352</v>
      </c>
      <c r="C5066" s="5" t="s">
        <v>171</v>
      </c>
      <c r="D5066" s="5" t="s">
        <v>84</v>
      </c>
      <c r="E5066" s="5" t="s">
        <v>109</v>
      </c>
      <c r="F5066" s="5" t="s">
        <v>109</v>
      </c>
      <c r="G5066" s="5" t="s">
        <v>88</v>
      </c>
      <c r="H5066" s="5" t="s">
        <v>131</v>
      </c>
      <c r="I5066" s="150">
        <v>10699</v>
      </c>
      <c r="J5066" s="150">
        <v>60385.171018852809</v>
      </c>
      <c r="K5066" s="150">
        <v>1146.707558447453</v>
      </c>
      <c r="L5066" s="150">
        <v>1521.5166036000001</v>
      </c>
      <c r="M5066" s="150">
        <v>29381.597462434711</v>
      </c>
      <c r="N5066" s="150">
        <v>6926.2574800227048</v>
      </c>
      <c r="O5066" s="150">
        <v>7992.2615610000003</v>
      </c>
      <c r="P5066" s="150">
        <v>5988.9360419999994</v>
      </c>
      <c r="Q5066" s="150">
        <v>3377.2337723884548</v>
      </c>
      <c r="R5066" s="150">
        <v>3918.7068122105461</v>
      </c>
      <c r="S5066" s="150">
        <v>8660.035977337111</v>
      </c>
      <c r="T5066" s="150">
        <v>7480.0521543295199</v>
      </c>
      <c r="U5066" s="150">
        <v>797.9</v>
      </c>
      <c r="V5066" s="150">
        <v>6970</v>
      </c>
      <c r="W5066" s="150">
        <v>5099.0004000000008</v>
      </c>
      <c r="X5066" s="150">
        <v>16385.314299999998</v>
      </c>
      <c r="Y5066" s="150">
        <v>24972.345576455631</v>
      </c>
      <c r="Z5066" s="150">
        <v>7222.0676248576001</v>
      </c>
      <c r="AA5066" s="150">
        <v>95506</v>
      </c>
      <c r="AB5066" s="150">
        <v>1784</v>
      </c>
      <c r="AC5066" s="150">
        <v>7293</v>
      </c>
      <c r="AD5066" s="150">
        <v>12467.503045092641</v>
      </c>
      <c r="AE5066" s="150">
        <v>6608.5532154311786</v>
      </c>
      <c r="AF5066" s="150">
        <v>31641.999312099189</v>
      </c>
      <c r="AG5066" s="150">
        <v>106441</v>
      </c>
      <c r="AH5066" s="150">
        <v>15477.805902186359</v>
      </c>
      <c r="AI5066" s="150">
        <v>594.66</v>
      </c>
      <c r="AJ5066" s="150">
        <v>20413.688399999999</v>
      </c>
      <c r="AK5066" s="150">
        <v>2119</v>
      </c>
      <c r="AL5066" s="150">
        <v>509271.3125</v>
      </c>
      <c r="AM5066" s="150">
        <v>400683.34375</v>
      </c>
      <c r="AN5066" s="150">
        <v>108587.9296875</v>
      </c>
      <c r="AO5066" s="5" t="s">
        <v>7750</v>
      </c>
    </row>
    <row r="5067" spans="1:41" ht="14.25" x14ac:dyDescent="0.45">
      <c r="A5067" s="150">
        <v>2022</v>
      </c>
      <c r="B5067" s="5" t="s">
        <v>4980</v>
      </c>
      <c r="C5067" s="5" t="s">
        <v>171</v>
      </c>
      <c r="D5067" s="5" t="s">
        <v>84</v>
      </c>
      <c r="E5067" s="5" t="s">
        <v>109</v>
      </c>
      <c r="F5067" s="5" t="s">
        <v>109</v>
      </c>
      <c r="G5067" s="5" t="s">
        <v>88</v>
      </c>
      <c r="H5067" s="5" t="s">
        <v>131</v>
      </c>
      <c r="I5067" s="150">
        <v>11506.2538608</v>
      </c>
      <c r="J5067" s="150">
        <v>48543.337066065324</v>
      </c>
      <c r="K5067" s="150">
        <v>1003</v>
      </c>
      <c r="L5067" s="150">
        <v>1013.7615017468401</v>
      </c>
      <c r="M5067" s="150">
        <v>10696.976640000001</v>
      </c>
      <c r="N5067" s="150">
        <v>7575.3193296794034</v>
      </c>
      <c r="O5067" s="150">
        <v>7194.0424523950287</v>
      </c>
      <c r="P5067" s="150">
        <v>7519.7631483440009</v>
      </c>
      <c r="Q5067" s="150">
        <v>3076.8169695223642</v>
      </c>
      <c r="R5067" s="150">
        <v>4115.1572153560664</v>
      </c>
      <c r="S5067" s="150">
        <v>5486.4834543088327</v>
      </c>
      <c r="T5067" s="150">
        <v>8151.3882080000003</v>
      </c>
      <c r="U5067" s="150">
        <v>1061.21003</v>
      </c>
      <c r="V5067" s="150">
        <v>3167</v>
      </c>
      <c r="W5067" s="150">
        <v>2148.9461999999999</v>
      </c>
      <c r="X5067" s="150">
        <v>13446.824452191649</v>
      </c>
      <c r="Y5067" s="150">
        <v>37195.370088084397</v>
      </c>
      <c r="Z5067" s="150">
        <v>10154.82128242525</v>
      </c>
      <c r="AA5067" s="150">
        <v>97015</v>
      </c>
      <c r="AB5067" s="150">
        <v>1085</v>
      </c>
      <c r="AC5067" s="150">
        <v>9549.6778599999998</v>
      </c>
      <c r="AD5067" s="150">
        <v>13643.436145488549</v>
      </c>
      <c r="AE5067" s="150">
        <v>5010.5254074427667</v>
      </c>
      <c r="AF5067" s="150">
        <v>22861.908646179021</v>
      </c>
      <c r="AG5067" s="150">
        <v>109431</v>
      </c>
      <c r="AH5067" s="150">
        <v>13603.94111690631</v>
      </c>
      <c r="AI5067" s="150">
        <v>633.54117600000006</v>
      </c>
      <c r="AJ5067" s="150">
        <v>20422.1826167904</v>
      </c>
      <c r="AK5067" s="150">
        <v>1675</v>
      </c>
      <c r="AL5067" s="150">
        <v>477987.71875</v>
      </c>
      <c r="AM5067" s="150">
        <v>399219.125</v>
      </c>
      <c r="AN5067" s="150">
        <v>78768.578125</v>
      </c>
      <c r="AO5067" s="5" t="s">
        <v>5878</v>
      </c>
    </row>
    <row r="5068" spans="1:41" ht="14.25" x14ac:dyDescent="0.45">
      <c r="A5068" s="150">
        <v>2022</v>
      </c>
      <c r="B5068" s="5" t="s">
        <v>1476</v>
      </c>
      <c r="C5068" s="5" t="s">
        <v>171</v>
      </c>
      <c r="D5068" s="5" t="s">
        <v>84</v>
      </c>
      <c r="E5068" s="5" t="s">
        <v>484</v>
      </c>
      <c r="F5068" s="5" t="s">
        <v>484</v>
      </c>
      <c r="G5068" s="5" t="s">
        <v>88</v>
      </c>
      <c r="H5068" s="5" t="s">
        <v>131</v>
      </c>
      <c r="I5068" s="150">
        <v>5837.46</v>
      </c>
      <c r="J5068" s="150"/>
      <c r="K5068" s="150">
        <v>781</v>
      </c>
      <c r="L5068" s="150">
        <v>3105</v>
      </c>
      <c r="M5068" s="150">
        <v>11732.399999999991</v>
      </c>
      <c r="N5068" s="150">
        <v>12515.918661565</v>
      </c>
      <c r="O5068" s="150">
        <v>7732</v>
      </c>
      <c r="P5068" s="150"/>
      <c r="Q5068" s="150"/>
      <c r="R5068" s="150">
        <v>8169.496117940831</v>
      </c>
      <c r="S5068" s="150">
        <v>15819</v>
      </c>
      <c r="T5068" s="150">
        <v>12934.377259398951</v>
      </c>
      <c r="U5068" s="150">
        <v>1732</v>
      </c>
      <c r="V5068" s="150">
        <v>11910</v>
      </c>
      <c r="W5068" s="150">
        <v>4325</v>
      </c>
      <c r="X5068" s="150">
        <v>14302.89732890754</v>
      </c>
      <c r="Y5068" s="150">
        <v>74200</v>
      </c>
      <c r="Z5068" s="150">
        <v>11100.465420265909</v>
      </c>
      <c r="AA5068" s="150">
        <v>156673.13964048261</v>
      </c>
      <c r="AB5068" s="150">
        <v>675</v>
      </c>
      <c r="AC5068" s="150">
        <v>13461.65256</v>
      </c>
      <c r="AD5068" s="150">
        <v>19565.17102554387</v>
      </c>
      <c r="AE5068" s="150">
        <v>16406.8248390716</v>
      </c>
      <c r="AF5068" s="150">
        <v>28617.68664822985</v>
      </c>
      <c r="AG5068" s="150">
        <v>125990.8567814056</v>
      </c>
      <c r="AH5068" s="150">
        <v>18477.138181003938</v>
      </c>
      <c r="AI5068" s="150">
        <v>3681.0942612144131</v>
      </c>
      <c r="AJ5068" s="150">
        <v>43004.087744751843</v>
      </c>
      <c r="AK5068" s="150">
        <v>2920</v>
      </c>
      <c r="AL5068" s="150">
        <v>625669.625</v>
      </c>
      <c r="AM5068" s="150">
        <v>512724.5625</v>
      </c>
      <c r="AN5068" s="150">
        <v>112945.078125</v>
      </c>
      <c r="AO5068" s="5" t="s">
        <v>5880</v>
      </c>
    </row>
    <row r="5069" spans="1:41" ht="14.25" x14ac:dyDescent="0.45">
      <c r="A5069" s="150">
        <v>2022</v>
      </c>
      <c r="B5069" s="5" t="s">
        <v>7352</v>
      </c>
      <c r="C5069" s="5" t="s">
        <v>171</v>
      </c>
      <c r="D5069" s="5" t="s">
        <v>84</v>
      </c>
      <c r="E5069" s="5" t="s">
        <v>484</v>
      </c>
      <c r="F5069" s="5" t="s">
        <v>484</v>
      </c>
      <c r="G5069" s="5" t="s">
        <v>88</v>
      </c>
      <c r="H5069" s="5" t="s">
        <v>131</v>
      </c>
      <c r="I5069" s="150">
        <v>12348.850349599999</v>
      </c>
      <c r="J5069" s="150">
        <v>82717.747633987703</v>
      </c>
      <c r="K5069" s="150">
        <v>2118.288713080954</v>
      </c>
      <c r="L5069" s="150">
        <v>7151.1280369199994</v>
      </c>
      <c r="M5069" s="150">
        <v>49231.865012668917</v>
      </c>
      <c r="N5069" s="150">
        <v>15288.22224667236</v>
      </c>
      <c r="O5069" s="150">
        <v>10711.33029786</v>
      </c>
      <c r="P5069" s="150"/>
      <c r="Q5069" s="150">
        <v>6479.5894901939946</v>
      </c>
      <c r="R5069" s="150">
        <v>5716.4709694689818</v>
      </c>
      <c r="S5069" s="150">
        <v>16663.10728685428</v>
      </c>
      <c r="T5069" s="150">
        <v>14539.42740397906</v>
      </c>
      <c r="U5069" s="150">
        <v>1789.72</v>
      </c>
      <c r="V5069" s="150">
        <v>13404</v>
      </c>
      <c r="W5069" s="150">
        <v>18131</v>
      </c>
      <c r="X5069" s="150">
        <v>24538.922077247498</v>
      </c>
      <c r="Y5069" s="150">
        <v>65826</v>
      </c>
      <c r="Z5069" s="150">
        <v>14981.92482918484</v>
      </c>
      <c r="AA5069" s="150">
        <v>176178</v>
      </c>
      <c r="AB5069" s="150"/>
      <c r="AC5069" s="150">
        <v>22217.64</v>
      </c>
      <c r="AD5069" s="150">
        <v>15785.81922972207</v>
      </c>
      <c r="AE5069" s="150">
        <v>13281.42</v>
      </c>
      <c r="AF5069" s="150">
        <v>53262.36054788591</v>
      </c>
      <c r="AG5069" s="150">
        <v>232118</v>
      </c>
      <c r="AH5069" s="150">
        <v>43161.495833194393</v>
      </c>
      <c r="AI5069" s="150">
        <v>4135.08</v>
      </c>
      <c r="AJ5069" s="150">
        <v>36748.955964738001</v>
      </c>
      <c r="AK5069" s="150">
        <v>4151</v>
      </c>
      <c r="AL5069" s="150">
        <v>962677.375</v>
      </c>
      <c r="AM5069" s="150">
        <v>759509.9375</v>
      </c>
      <c r="AN5069" s="150">
        <v>203167.34375</v>
      </c>
      <c r="AO5069" s="5" t="s">
        <v>7751</v>
      </c>
    </row>
    <row r="5070" spans="1:41" ht="14.25" x14ac:dyDescent="0.45">
      <c r="A5070" s="150">
        <v>2022</v>
      </c>
      <c r="B5070" s="5" t="s">
        <v>1477</v>
      </c>
      <c r="C5070" s="5" t="s">
        <v>171</v>
      </c>
      <c r="D5070" s="5" t="s">
        <v>84</v>
      </c>
      <c r="E5070" s="5" t="s">
        <v>484</v>
      </c>
      <c r="F5070" s="5" t="s">
        <v>484</v>
      </c>
      <c r="G5070" s="5" t="s">
        <v>88</v>
      </c>
      <c r="H5070" s="5" t="s">
        <v>131</v>
      </c>
      <c r="I5070" s="150">
        <v>9222.84</v>
      </c>
      <c r="J5070" s="150"/>
      <c r="K5070" s="150">
        <v>983.73142646499116</v>
      </c>
      <c r="L5070" s="150">
        <v>3105</v>
      </c>
      <c r="M5070" s="150">
        <v>23931.11893743058</v>
      </c>
      <c r="N5070" s="150">
        <v>13561.85762330917</v>
      </c>
      <c r="O5070" s="150">
        <v>8547</v>
      </c>
      <c r="P5070" s="150"/>
      <c r="Q5070" s="150">
        <v>4189.2120720396924</v>
      </c>
      <c r="R5070" s="150">
        <v>9852.6838645194457</v>
      </c>
      <c r="S5070" s="150">
        <v>20085</v>
      </c>
      <c r="T5070" s="150">
        <v>12696.121787968081</v>
      </c>
      <c r="U5070" s="150">
        <v>2009.4188121322391</v>
      </c>
      <c r="V5070" s="150">
        <v>9863</v>
      </c>
      <c r="W5070" s="150"/>
      <c r="X5070" s="150">
        <v>16429.777475360672</v>
      </c>
      <c r="Y5070" s="150">
        <v>56944</v>
      </c>
      <c r="Z5070" s="150">
        <v>14365.636</v>
      </c>
      <c r="AA5070" s="150">
        <v>176283.67576376061</v>
      </c>
      <c r="AB5070" s="150">
        <v>852</v>
      </c>
      <c r="AC5070" s="150">
        <v>12683.6</v>
      </c>
      <c r="AD5070" s="150">
        <v>24016.76682790228</v>
      </c>
      <c r="AE5070" s="150">
        <v>22210.476073747159</v>
      </c>
      <c r="AF5070" s="150">
        <v>32803.21896974065</v>
      </c>
      <c r="AG5070" s="150">
        <v>183565</v>
      </c>
      <c r="AH5070" s="150">
        <v>50403.58636294544</v>
      </c>
      <c r="AI5070" s="150">
        <v>3599.9808824128431</v>
      </c>
      <c r="AJ5070" s="150">
        <v>43423.318894864373</v>
      </c>
      <c r="AK5070" s="150">
        <v>3771.745660465228</v>
      </c>
      <c r="AL5070" s="150">
        <v>759399.75</v>
      </c>
      <c r="AM5070" s="150">
        <v>594082.9375</v>
      </c>
      <c r="AN5070" s="150">
        <v>165316.84375</v>
      </c>
      <c r="AO5070" s="5" t="s">
        <v>5881</v>
      </c>
    </row>
    <row r="5071" spans="1:41" ht="14.25" x14ac:dyDescent="0.45">
      <c r="A5071" s="150">
        <v>2022</v>
      </c>
      <c r="B5071" s="5" t="s">
        <v>582</v>
      </c>
      <c r="C5071" s="5" t="s">
        <v>171</v>
      </c>
      <c r="D5071" s="5" t="s">
        <v>84</v>
      </c>
      <c r="E5071" s="5" t="s">
        <v>484</v>
      </c>
      <c r="F5071" s="5" t="s">
        <v>484</v>
      </c>
      <c r="G5071" s="5" t="s">
        <v>88</v>
      </c>
      <c r="H5071" s="5" t="s">
        <v>131</v>
      </c>
      <c r="I5071" s="150">
        <v>7733.3391961624548</v>
      </c>
      <c r="J5071" s="150">
        <v>35301.740695432731</v>
      </c>
      <c r="K5071" s="150">
        <v>1357</v>
      </c>
      <c r="L5071" s="150"/>
      <c r="M5071" s="150">
        <v>20517.133565865599</v>
      </c>
      <c r="N5071" s="150">
        <v>19151.812479888002</v>
      </c>
      <c r="O5071" s="150">
        <v>9677.552856781389</v>
      </c>
      <c r="P5071" s="150"/>
      <c r="Q5071" s="150">
        <v>3641.773471003306</v>
      </c>
      <c r="R5071" s="150">
        <v>7948.5823748937573</v>
      </c>
      <c r="S5071" s="150">
        <v>16412.091751916309</v>
      </c>
      <c r="T5071" s="150">
        <v>11758.825312999999</v>
      </c>
      <c r="U5071" s="150">
        <v>1859.2367786269001</v>
      </c>
      <c r="V5071" s="150">
        <v>4070</v>
      </c>
      <c r="W5071" s="150">
        <v>2775.3011703264192</v>
      </c>
      <c r="X5071" s="150">
        <v>10957.678786846431</v>
      </c>
      <c r="Y5071" s="150">
        <v>46611</v>
      </c>
      <c r="Z5071" s="150">
        <v>14667.45838575131</v>
      </c>
      <c r="AA5071" s="150">
        <v>235424.67898834869</v>
      </c>
      <c r="AB5071" s="150"/>
      <c r="AC5071" s="150">
        <v>12127.52938</v>
      </c>
      <c r="AD5071" s="150">
        <v>18810.15662945393</v>
      </c>
      <c r="AE5071" s="150">
        <v>11152.19614836537</v>
      </c>
      <c r="AF5071" s="150">
        <v>35507.413370066759</v>
      </c>
      <c r="AG5071" s="150">
        <v>150103</v>
      </c>
      <c r="AH5071" s="150">
        <v>31733.855571846969</v>
      </c>
      <c r="AI5071" s="150">
        <v>4035.415335696001</v>
      </c>
      <c r="AJ5071" s="150">
        <v>36491.724282022442</v>
      </c>
      <c r="AK5071" s="150">
        <v>2474.68671229248</v>
      </c>
      <c r="AL5071" s="150">
        <v>752301.25</v>
      </c>
      <c r="AM5071" s="150">
        <v>621791.5</v>
      </c>
      <c r="AN5071" s="150">
        <v>130509.6953125</v>
      </c>
      <c r="AO5071" s="5" t="s">
        <v>1148</v>
      </c>
    </row>
    <row r="5072" spans="1:41" ht="14.25" x14ac:dyDescent="0.45">
      <c r="A5072" s="150">
        <v>2022</v>
      </c>
      <c r="B5072" s="5" t="s">
        <v>1478</v>
      </c>
      <c r="C5072" s="5" t="s">
        <v>171</v>
      </c>
      <c r="D5072" s="5" t="s">
        <v>84</v>
      </c>
      <c r="E5072" s="5" t="s">
        <v>484</v>
      </c>
      <c r="F5072" s="5" t="s">
        <v>484</v>
      </c>
      <c r="G5072" s="5" t="s">
        <v>88</v>
      </c>
      <c r="H5072" s="5" t="s">
        <v>131</v>
      </c>
      <c r="I5072" s="150">
        <v>6941.1118493239428</v>
      </c>
      <c r="J5072" s="150"/>
      <c r="K5072" s="150">
        <v>971.45658905929554</v>
      </c>
      <c r="L5072" s="150">
        <v>3631.937100000001</v>
      </c>
      <c r="M5072" s="150">
        <v>21243.576980713169</v>
      </c>
      <c r="N5072" s="150">
        <v>18097.053353719981</v>
      </c>
      <c r="O5072" s="150">
        <v>9588.1722279142668</v>
      </c>
      <c r="P5072" s="150"/>
      <c r="Q5072" s="150">
        <v>3530.9317611439369</v>
      </c>
      <c r="R5072" s="150">
        <v>6880.4067788370958</v>
      </c>
      <c r="S5072" s="150">
        <v>18913.92612679593</v>
      </c>
      <c r="T5072" s="150">
        <v>12191.89239296043</v>
      </c>
      <c r="U5072" s="150">
        <v>2061.0123667434318</v>
      </c>
      <c r="V5072" s="150">
        <v>4857</v>
      </c>
      <c r="W5072" s="150">
        <v>1822.8475316265351</v>
      </c>
      <c r="X5072" s="150">
        <v>11714.28238747145</v>
      </c>
      <c r="Y5072" s="150">
        <v>64225</v>
      </c>
      <c r="Z5072" s="150">
        <v>14851.45452174725</v>
      </c>
      <c r="AA5072" s="150">
        <v>171088.0918611341</v>
      </c>
      <c r="AB5072" s="150">
        <v>1000</v>
      </c>
      <c r="AC5072" s="150">
        <v>12760.095660000001</v>
      </c>
      <c r="AD5072" s="150">
        <v>5445.0030429331964</v>
      </c>
      <c r="AE5072" s="150">
        <v>23585.619318639088</v>
      </c>
      <c r="AF5072" s="150">
        <v>32763.812959638359</v>
      </c>
      <c r="AG5072" s="150">
        <v>128037.4078532648</v>
      </c>
      <c r="AH5072" s="150">
        <v>26799.061758986849</v>
      </c>
      <c r="AI5072" s="150">
        <v>4116.1236424099206</v>
      </c>
      <c r="AJ5072" s="150">
        <v>64667.639628102959</v>
      </c>
      <c r="AK5072" s="150">
        <v>2750.3358671632182</v>
      </c>
      <c r="AL5072" s="150">
        <v>674535.25</v>
      </c>
      <c r="AM5072" s="150">
        <v>557978.5625</v>
      </c>
      <c r="AN5072" s="150">
        <v>116556.6796875</v>
      </c>
      <c r="AO5072" s="5" t="s">
        <v>3061</v>
      </c>
    </row>
    <row r="5073" spans="1:41" ht="14.25" x14ac:dyDescent="0.45">
      <c r="A5073" s="150">
        <v>2022</v>
      </c>
      <c r="B5073" s="5" t="s">
        <v>4980</v>
      </c>
      <c r="C5073" s="5" t="s">
        <v>171</v>
      </c>
      <c r="D5073" s="5" t="s">
        <v>84</v>
      </c>
      <c r="E5073" s="5" t="s">
        <v>484</v>
      </c>
      <c r="F5073" s="5" t="s">
        <v>484</v>
      </c>
      <c r="G5073" s="5" t="s">
        <v>88</v>
      </c>
      <c r="H5073" s="5" t="s">
        <v>131</v>
      </c>
      <c r="I5073" s="150">
        <v>14874.313406720001</v>
      </c>
      <c r="J5073" s="150">
        <v>68411.524659538962</v>
      </c>
      <c r="K5073" s="150">
        <v>1382.97209818599</v>
      </c>
      <c r="L5073" s="150">
        <v>2965.3879222220398</v>
      </c>
      <c r="M5073" s="150">
        <v>35454.959280000003</v>
      </c>
      <c r="N5073" s="150">
        <v>19009.5768556486</v>
      </c>
      <c r="O5073" s="150">
        <v>9582.1536895471945</v>
      </c>
      <c r="P5073" s="150"/>
      <c r="Q5073" s="150">
        <v>4027.5913887288302</v>
      </c>
      <c r="R5073" s="150">
        <v>5111.4044978580223</v>
      </c>
      <c r="S5073" s="150">
        <v>16552.837679611101</v>
      </c>
      <c r="T5073" s="150">
        <v>12679.336848000001</v>
      </c>
      <c r="U5073" s="150">
        <v>1516.6030720000001</v>
      </c>
      <c r="V5073" s="150">
        <v>10387</v>
      </c>
      <c r="W5073" s="150">
        <v>5986.0327970591979</v>
      </c>
      <c r="X5073" s="150">
        <v>19959.535415581711</v>
      </c>
      <c r="Y5073" s="150">
        <v>63863</v>
      </c>
      <c r="Z5073" s="150">
        <v>19926.601602278901</v>
      </c>
      <c r="AA5073" s="150">
        <v>211735</v>
      </c>
      <c r="AB5073" s="150"/>
      <c r="AC5073" s="150">
        <v>15086.890869999999</v>
      </c>
      <c r="AD5073" s="150">
        <v>18012</v>
      </c>
      <c r="AE5073" s="150">
        <v>16123.37110014162</v>
      </c>
      <c r="AF5073" s="150">
        <v>44196.040774812267</v>
      </c>
      <c r="AG5073" s="150">
        <v>198608</v>
      </c>
      <c r="AH5073" s="150">
        <v>30465</v>
      </c>
      <c r="AI5073" s="150">
        <v>1965.8878199999999</v>
      </c>
      <c r="AJ5073" s="150">
        <v>36821.557030896773</v>
      </c>
      <c r="AK5073" s="150">
        <v>2609</v>
      </c>
      <c r="AL5073" s="150">
        <v>887313.625</v>
      </c>
      <c r="AM5073" s="150">
        <v>732663.875</v>
      </c>
      <c r="AN5073" s="150">
        <v>154649.71875</v>
      </c>
      <c r="AO5073" s="5" t="s">
        <v>5879</v>
      </c>
    </row>
    <row r="5074" spans="1:41" ht="14.25" x14ac:dyDescent="0.45">
      <c r="A5074" s="150">
        <v>2022</v>
      </c>
      <c r="B5074" s="5" t="s">
        <v>6344</v>
      </c>
      <c r="C5074" s="5" t="s">
        <v>171</v>
      </c>
      <c r="D5074" s="5" t="s">
        <v>84</v>
      </c>
      <c r="E5074" s="5" t="s">
        <v>484</v>
      </c>
      <c r="F5074" s="5" t="s">
        <v>484</v>
      </c>
      <c r="G5074" s="5" t="s">
        <v>88</v>
      </c>
      <c r="H5074" s="5" t="s">
        <v>131</v>
      </c>
      <c r="I5074" s="150">
        <v>20117</v>
      </c>
      <c r="J5074" s="150">
        <v>87135.514445711757</v>
      </c>
      <c r="K5074" s="150">
        <v>1508.166100347562</v>
      </c>
      <c r="L5074" s="150">
        <v>3104.10646681464</v>
      </c>
      <c r="M5074" s="150">
        <v>40060.651750000012</v>
      </c>
      <c r="N5074" s="150">
        <v>17520.697243196631</v>
      </c>
      <c r="O5074" s="150">
        <v>10388.844877553491</v>
      </c>
      <c r="P5074" s="150"/>
      <c r="Q5074" s="150">
        <v>10540.374946961871</v>
      </c>
      <c r="R5074" s="150">
        <v>5532.6904452627323</v>
      </c>
      <c r="S5074" s="150">
        <v>12586.1</v>
      </c>
      <c r="T5074" s="150">
        <v>11935.828361748931</v>
      </c>
      <c r="U5074" s="150">
        <v>1623.9992</v>
      </c>
      <c r="V5074" s="150">
        <v>15303</v>
      </c>
      <c r="W5074" s="150">
        <v>7568.0219145599985</v>
      </c>
      <c r="X5074" s="150">
        <v>19470</v>
      </c>
      <c r="Y5074" s="150">
        <v>64543.809753299523</v>
      </c>
      <c r="Z5074" s="150">
        <v>17817.67851641259</v>
      </c>
      <c r="AA5074" s="150">
        <v>220235</v>
      </c>
      <c r="AB5074" s="150"/>
      <c r="AC5074" s="150">
        <v>16007.005499999999</v>
      </c>
      <c r="AD5074" s="150">
        <v>18738.591721159901</v>
      </c>
      <c r="AE5074" s="150">
        <v>12916.7076434269</v>
      </c>
      <c r="AF5074" s="150">
        <v>51898.948810601971</v>
      </c>
      <c r="AG5074" s="150">
        <v>246968</v>
      </c>
      <c r="AH5074" s="150">
        <v>39031.486861003439</v>
      </c>
      <c r="AI5074" s="150">
        <v>2882.9484000000011</v>
      </c>
      <c r="AJ5074" s="150">
        <v>37670.081549743001</v>
      </c>
      <c r="AK5074" s="150"/>
      <c r="AL5074" s="150">
        <v>993105.1875</v>
      </c>
      <c r="AM5074" s="150">
        <v>828934.625</v>
      </c>
      <c r="AN5074" s="150">
        <v>164170.65625</v>
      </c>
      <c r="AO5074" s="5" t="s">
        <v>6830</v>
      </c>
    </row>
    <row r="5075" spans="1:41" ht="14.25" x14ac:dyDescent="0.45">
      <c r="A5075" s="150">
        <v>2022</v>
      </c>
      <c r="B5075" s="5" t="s">
        <v>4024</v>
      </c>
      <c r="C5075" s="5" t="s">
        <v>171</v>
      </c>
      <c r="D5075" s="5" t="s">
        <v>84</v>
      </c>
      <c r="E5075" s="5" t="s">
        <v>484</v>
      </c>
      <c r="F5075" s="5" t="s">
        <v>484</v>
      </c>
      <c r="G5075" s="5" t="s">
        <v>88</v>
      </c>
      <c r="H5075" s="5" t="s">
        <v>131</v>
      </c>
      <c r="I5075" s="150">
        <v>15708.3520025248</v>
      </c>
      <c r="J5075" s="150">
        <v>78867.181786437519</v>
      </c>
      <c r="K5075" s="150">
        <v>853.44385303999536</v>
      </c>
      <c r="L5075" s="150"/>
      <c r="M5075" s="150">
        <v>25469.08750872</v>
      </c>
      <c r="N5075" s="150">
        <v>15804.69180531884</v>
      </c>
      <c r="O5075" s="150">
        <v>9829.0233835531217</v>
      </c>
      <c r="P5075" s="150"/>
      <c r="Q5075" s="150">
        <v>3502.787271876778</v>
      </c>
      <c r="R5075" s="150">
        <v>6578.7401318411094</v>
      </c>
      <c r="S5075" s="150">
        <v>9898</v>
      </c>
      <c r="T5075" s="150">
        <v>12062.082774959999</v>
      </c>
      <c r="U5075" s="150">
        <v>1860.5999698799999</v>
      </c>
      <c r="V5075" s="150">
        <v>9337</v>
      </c>
      <c r="W5075" s="150">
        <v>2909.253587169288</v>
      </c>
      <c r="X5075" s="150"/>
      <c r="Y5075" s="150">
        <v>50661.679122903617</v>
      </c>
      <c r="Z5075" s="150">
        <v>18273.32221337545</v>
      </c>
      <c r="AA5075" s="150">
        <v>221145</v>
      </c>
      <c r="AB5075" s="150"/>
      <c r="AC5075" s="150">
        <v>11214.77038</v>
      </c>
      <c r="AD5075" s="150">
        <v>12188</v>
      </c>
      <c r="AE5075" s="150">
        <v>11794.7202778999</v>
      </c>
      <c r="AF5075" s="150">
        <v>34391.492308679932</v>
      </c>
      <c r="AG5075" s="150">
        <v>174026</v>
      </c>
      <c r="AH5075" s="150">
        <v>33275</v>
      </c>
      <c r="AI5075" s="150">
        <v>2156.7460787999999</v>
      </c>
      <c r="AJ5075" s="150">
        <v>33396.410291400367</v>
      </c>
      <c r="AK5075" s="150">
        <v>4696.023682944</v>
      </c>
      <c r="AL5075" s="150">
        <v>799899.375</v>
      </c>
      <c r="AM5075" s="150">
        <v>686562.8125</v>
      </c>
      <c r="AN5075" s="150">
        <v>113336.65625</v>
      </c>
      <c r="AO5075" s="5" t="s">
        <v>4578</v>
      </c>
    </row>
    <row r="5076" spans="1:41" ht="14.25" x14ac:dyDescent="0.45">
      <c r="A5076" s="150">
        <v>2022</v>
      </c>
      <c r="B5076" s="5" t="s">
        <v>1476</v>
      </c>
      <c r="C5076" s="5" t="s">
        <v>171</v>
      </c>
      <c r="D5076" s="5" t="s">
        <v>84</v>
      </c>
      <c r="E5076" s="5" t="s">
        <v>211</v>
      </c>
      <c r="F5076" s="5" t="s">
        <v>211</v>
      </c>
      <c r="G5076" s="5" t="s">
        <v>88</v>
      </c>
      <c r="H5076" s="5" t="s">
        <v>131</v>
      </c>
      <c r="I5076" s="150">
        <v>3902.7793653473282</v>
      </c>
      <c r="J5076" s="150">
        <v>10866.698</v>
      </c>
      <c r="K5076" s="150">
        <v>1009</v>
      </c>
      <c r="L5076" s="150">
        <v>2787.8504932807641</v>
      </c>
      <c r="M5076" s="150">
        <v>10769.723999999989</v>
      </c>
      <c r="N5076" s="150">
        <v>12515.918661565</v>
      </c>
      <c r="O5076" s="150">
        <v>7570.967207514499</v>
      </c>
      <c r="P5076" s="150">
        <v>10098.813</v>
      </c>
      <c r="Q5076" s="150">
        <v>3540.5989026108859</v>
      </c>
      <c r="R5076" s="150">
        <v>8293.6461298598479</v>
      </c>
      <c r="S5076" s="150">
        <v>15825</v>
      </c>
      <c r="T5076" s="150">
        <v>13558.808744372791</v>
      </c>
      <c r="U5076" s="150">
        <v>1732</v>
      </c>
      <c r="V5076" s="150">
        <v>9738.9207137238755</v>
      </c>
      <c r="W5076" s="150">
        <v>4270.2095111800218</v>
      </c>
      <c r="X5076" s="150">
        <v>14161.284484066869</v>
      </c>
      <c r="Y5076" s="150">
        <v>74501.998110847315</v>
      </c>
      <c r="Z5076" s="150">
        <v>11100.465420265909</v>
      </c>
      <c r="AA5076" s="150">
        <v>157610.81135365181</v>
      </c>
      <c r="AB5076" s="150">
        <v>675</v>
      </c>
      <c r="AC5076" s="150">
        <v>13800.03328351822</v>
      </c>
      <c r="AD5076" s="150">
        <v>19565.17102554387</v>
      </c>
      <c r="AE5076" s="150">
        <v>16406.8248390716</v>
      </c>
      <c r="AF5076" s="150">
        <v>50952.935983996213</v>
      </c>
      <c r="AG5076" s="150">
        <v>128816.2551414206</v>
      </c>
      <c r="AH5076" s="150">
        <v>28690.950393512368</v>
      </c>
      <c r="AI5076" s="150">
        <v>3681.0942612144131</v>
      </c>
      <c r="AJ5076" s="150">
        <v>43004.087744751843</v>
      </c>
      <c r="AK5076" s="150">
        <v>2920</v>
      </c>
      <c r="AL5076" s="150">
        <v>682367.8125</v>
      </c>
      <c r="AM5076" s="150">
        <v>559670.625</v>
      </c>
      <c r="AN5076" s="150">
        <v>122697.2109375</v>
      </c>
      <c r="AO5076" s="5" t="s">
        <v>3064</v>
      </c>
    </row>
    <row r="5077" spans="1:41" ht="14.25" x14ac:dyDescent="0.45">
      <c r="A5077" s="150">
        <v>2022</v>
      </c>
      <c r="B5077" s="5" t="s">
        <v>4024</v>
      </c>
      <c r="C5077" s="5" t="s">
        <v>171</v>
      </c>
      <c r="D5077" s="5" t="s">
        <v>84</v>
      </c>
      <c r="E5077" s="5" t="s">
        <v>211</v>
      </c>
      <c r="F5077" s="5" t="s">
        <v>211</v>
      </c>
      <c r="G5077" s="5" t="s">
        <v>88</v>
      </c>
      <c r="H5077" s="5" t="s">
        <v>131</v>
      </c>
      <c r="I5077" s="150">
        <v>10288.50427028101</v>
      </c>
      <c r="J5077" s="150">
        <v>61699.192621316339</v>
      </c>
      <c r="K5077" s="150">
        <v>853.44385303999536</v>
      </c>
      <c r="L5077" s="150">
        <v>2478.199000000001</v>
      </c>
      <c r="M5077" s="150">
        <v>20501.032931282909</v>
      </c>
      <c r="N5077" s="150">
        <v>15804.69180531884</v>
      </c>
      <c r="O5077" s="150">
        <v>10007.9991066816</v>
      </c>
      <c r="P5077" s="150">
        <v>11218.253521192381</v>
      </c>
      <c r="Q5077" s="150">
        <v>3502.787271876779</v>
      </c>
      <c r="R5077" s="150">
        <v>7578.7401318411094</v>
      </c>
      <c r="S5077" s="150">
        <v>14399</v>
      </c>
      <c r="T5077" s="150">
        <v>12062.082774959999</v>
      </c>
      <c r="U5077" s="150">
        <v>1860.5999698799999</v>
      </c>
      <c r="V5077" s="150">
        <v>10019</v>
      </c>
      <c r="W5077" s="150">
        <v>2909.253587169288</v>
      </c>
      <c r="X5077" s="150">
        <v>13807.79157358912</v>
      </c>
      <c r="Y5077" s="150">
        <v>50661.679122903617</v>
      </c>
      <c r="Z5077" s="150">
        <v>16555.792777890962</v>
      </c>
      <c r="AA5077" s="150">
        <v>202195</v>
      </c>
      <c r="AB5077" s="150">
        <v>1108.038</v>
      </c>
      <c r="AC5077" s="150">
        <v>11689.932559999999</v>
      </c>
      <c r="AD5077" s="150">
        <v>16565.85946848572</v>
      </c>
      <c r="AE5077" s="150">
        <v>17408.476630767789</v>
      </c>
      <c r="AF5077" s="150">
        <v>34391.492308679932</v>
      </c>
      <c r="AG5077" s="150">
        <v>174993</v>
      </c>
      <c r="AH5077" s="150">
        <v>32287</v>
      </c>
      <c r="AI5077" s="150">
        <v>2156.7460787999999</v>
      </c>
      <c r="AJ5077" s="150">
        <v>33396.410291400367</v>
      </c>
      <c r="AK5077" s="150">
        <v>4696.023682944</v>
      </c>
      <c r="AL5077" s="150">
        <v>797096</v>
      </c>
      <c r="AM5077" s="150">
        <v>665741.8125</v>
      </c>
      <c r="AN5077" s="150">
        <v>131354.265625</v>
      </c>
      <c r="AO5077" s="5" t="s">
        <v>4579</v>
      </c>
    </row>
    <row r="5078" spans="1:41" ht="14.25" x14ac:dyDescent="0.45">
      <c r="A5078" s="150">
        <v>2022</v>
      </c>
      <c r="B5078" s="5" t="s">
        <v>6344</v>
      </c>
      <c r="C5078" s="5" t="s">
        <v>171</v>
      </c>
      <c r="D5078" s="5" t="s">
        <v>84</v>
      </c>
      <c r="E5078" s="5" t="s">
        <v>211</v>
      </c>
      <c r="F5078" s="5" t="s">
        <v>211</v>
      </c>
      <c r="G5078" s="5" t="s">
        <v>88</v>
      </c>
      <c r="H5078" s="5" t="s">
        <v>131</v>
      </c>
      <c r="I5078" s="150">
        <v>16898.470881049601</v>
      </c>
      <c r="J5078" s="150">
        <v>79008.265952474816</v>
      </c>
      <c r="K5078" s="150">
        <v>1870.2561065975619</v>
      </c>
      <c r="L5078" s="150">
        <v>3104.10646681464</v>
      </c>
      <c r="M5078" s="150">
        <v>40060.651750000012</v>
      </c>
      <c r="N5078" s="150">
        <v>17520.697243196631</v>
      </c>
      <c r="O5078" s="150">
        <v>10526.93607624172</v>
      </c>
      <c r="P5078" s="150">
        <v>13884.028106947</v>
      </c>
      <c r="Q5078" s="150">
        <v>4647.4982815538669</v>
      </c>
      <c r="R5078" s="150">
        <v>6532.6904452627323</v>
      </c>
      <c r="S5078" s="150">
        <v>14627.1659132</v>
      </c>
      <c r="T5078" s="150">
        <v>12785.828361748931</v>
      </c>
      <c r="U5078" s="150">
        <v>1623.9992</v>
      </c>
      <c r="V5078" s="150">
        <v>18712</v>
      </c>
      <c r="W5078" s="150">
        <v>7568.0219145599985</v>
      </c>
      <c r="X5078" s="150">
        <v>21277</v>
      </c>
      <c r="Y5078" s="150">
        <v>62548.809753299523</v>
      </c>
      <c r="Z5078" s="150">
        <v>16657.1789193681</v>
      </c>
      <c r="AA5078" s="150">
        <v>202759</v>
      </c>
      <c r="AB5078" s="150">
        <v>2017</v>
      </c>
      <c r="AC5078" s="150">
        <v>16658.1395538</v>
      </c>
      <c r="AD5078" s="150">
        <v>17655.348967816681</v>
      </c>
      <c r="AE5078" s="150">
        <v>14696.74454469</v>
      </c>
      <c r="AF5078" s="150">
        <v>51898.948810601971</v>
      </c>
      <c r="AG5078" s="150">
        <v>245911</v>
      </c>
      <c r="AH5078" s="150">
        <v>40858.18670302102</v>
      </c>
      <c r="AI5078" s="150">
        <v>2882.9484000000011</v>
      </c>
      <c r="AJ5078" s="150">
        <v>37670.081549743001</v>
      </c>
      <c r="AK5078" s="150">
        <v>2958</v>
      </c>
      <c r="AL5078" s="150">
        <v>985819</v>
      </c>
      <c r="AM5078" s="150">
        <v>810731.625</v>
      </c>
      <c r="AN5078" s="150">
        <v>175087.34375</v>
      </c>
      <c r="AO5078" s="5" t="s">
        <v>6831</v>
      </c>
    </row>
    <row r="5079" spans="1:41" ht="14.25" x14ac:dyDescent="0.45">
      <c r="A5079" s="150">
        <v>2022</v>
      </c>
      <c r="B5079" s="5" t="s">
        <v>1478</v>
      </c>
      <c r="C5079" s="5" t="s">
        <v>171</v>
      </c>
      <c r="D5079" s="5" t="s">
        <v>84</v>
      </c>
      <c r="E5079" s="5" t="s">
        <v>211</v>
      </c>
      <c r="F5079" s="5" t="s">
        <v>211</v>
      </c>
      <c r="G5079" s="5" t="s">
        <v>88</v>
      </c>
      <c r="H5079" s="5" t="s">
        <v>131</v>
      </c>
      <c r="I5079" s="150">
        <v>6941.1118493239428</v>
      </c>
      <c r="J5079" s="150">
        <v>15775.27</v>
      </c>
      <c r="K5079" s="150">
        <v>971.45658905929554</v>
      </c>
      <c r="L5079" s="150">
        <v>3641.5632000000001</v>
      </c>
      <c r="M5079" s="150">
        <v>17833.468755832801</v>
      </c>
      <c r="N5079" s="150">
        <v>17465.27623651288</v>
      </c>
      <c r="O5079" s="150">
        <v>9737.6371014136075</v>
      </c>
      <c r="P5079" s="150">
        <v>10086.771041600001</v>
      </c>
      <c r="Q5079" s="150">
        <v>3493.815162377537</v>
      </c>
      <c r="R5079" s="150">
        <v>6880.4067788370958</v>
      </c>
      <c r="S5079" s="150">
        <v>19166.82328220901</v>
      </c>
      <c r="T5079" s="150">
        <v>12080.90790167026</v>
      </c>
      <c r="U5079" s="150">
        <v>2061.0123667434318</v>
      </c>
      <c r="V5079" s="150">
        <v>4871</v>
      </c>
      <c r="W5079" s="150">
        <v>2864.826599358109</v>
      </c>
      <c r="X5079" s="150">
        <v>12677.743337467369</v>
      </c>
      <c r="Y5079" s="150">
        <v>64224.968780000003</v>
      </c>
      <c r="Z5079" s="150">
        <v>14851.45452174725</v>
      </c>
      <c r="AA5079" s="150">
        <v>171088.0918611341</v>
      </c>
      <c r="AB5079" s="150">
        <v>1000</v>
      </c>
      <c r="AC5079" s="150">
        <v>13171.997977540001</v>
      </c>
      <c r="AD5079" s="150">
        <v>16194.76010739021</v>
      </c>
      <c r="AE5079" s="150">
        <v>22754.889443009761</v>
      </c>
      <c r="AF5079" s="150">
        <v>32763.812959638359</v>
      </c>
      <c r="AG5079" s="150">
        <v>140897.08769459941</v>
      </c>
      <c r="AH5079" s="150">
        <v>34771.602619350298</v>
      </c>
      <c r="AI5079" s="150">
        <v>2535.3609870367832</v>
      </c>
      <c r="AJ5079" s="150">
        <v>64667.639628102959</v>
      </c>
      <c r="AK5079" s="150">
        <v>2750.3358671632182</v>
      </c>
      <c r="AL5079" s="150">
        <v>728221.0625</v>
      </c>
      <c r="AM5079" s="150">
        <v>595636.125</v>
      </c>
      <c r="AN5079" s="150">
        <v>132584.921875</v>
      </c>
      <c r="AO5079" s="5" t="s">
        <v>3062</v>
      </c>
    </row>
    <row r="5080" spans="1:41" ht="14.25" x14ac:dyDescent="0.45">
      <c r="A5080" s="150">
        <v>2022</v>
      </c>
      <c r="B5080" s="5" t="s">
        <v>582</v>
      </c>
      <c r="C5080" s="5" t="s">
        <v>171</v>
      </c>
      <c r="D5080" s="5" t="s">
        <v>84</v>
      </c>
      <c r="E5080" s="5" t="s">
        <v>211</v>
      </c>
      <c r="F5080" s="5" t="s">
        <v>211</v>
      </c>
      <c r="G5080" s="5" t="s">
        <v>88</v>
      </c>
      <c r="H5080" s="5" t="s">
        <v>131</v>
      </c>
      <c r="I5080" s="150">
        <v>7733.3391961624548</v>
      </c>
      <c r="J5080" s="150">
        <v>35301.740695432731</v>
      </c>
      <c r="K5080" s="150">
        <v>859.43649722239775</v>
      </c>
      <c r="L5080" s="150">
        <v>2011.871190191041</v>
      </c>
      <c r="M5080" s="150">
        <v>18042.700792157859</v>
      </c>
      <c r="N5080" s="150">
        <v>19151.483560000001</v>
      </c>
      <c r="O5080" s="150">
        <v>9853.7554728760042</v>
      </c>
      <c r="P5080" s="150">
        <v>9103.9130000000005</v>
      </c>
      <c r="Q5080" s="150">
        <v>3641.773471003306</v>
      </c>
      <c r="R5080" s="150">
        <v>7948.5823748937573</v>
      </c>
      <c r="S5080" s="150">
        <v>20208.651868477082</v>
      </c>
      <c r="T5080" s="150">
        <v>11758.825312999999</v>
      </c>
      <c r="U5080" s="150">
        <v>1859.2367786269001</v>
      </c>
      <c r="V5080" s="150">
        <v>13486</v>
      </c>
      <c r="W5080" s="150">
        <v>3337.7462673212358</v>
      </c>
      <c r="X5080" s="150">
        <v>11932.45065639351</v>
      </c>
      <c r="Y5080" s="150">
        <v>46610.691629999987</v>
      </c>
      <c r="Z5080" s="150">
        <v>14599.592675667251</v>
      </c>
      <c r="AA5080" s="150">
        <v>230078.92240039661</v>
      </c>
      <c r="AB5080" s="150">
        <v>1009</v>
      </c>
      <c r="AC5080" s="150">
        <v>12567.928030700001</v>
      </c>
      <c r="AD5080" s="150">
        <v>15728.578575067089</v>
      </c>
      <c r="AE5080" s="150">
        <v>16852.197730436132</v>
      </c>
      <c r="AF5080" s="150">
        <v>35507.413370066759</v>
      </c>
      <c r="AG5080" s="150">
        <v>160818</v>
      </c>
      <c r="AH5080" s="150">
        <v>33303.796991638999</v>
      </c>
      <c r="AI5080" s="150">
        <v>2485.6480265066498</v>
      </c>
      <c r="AJ5080" s="150">
        <v>36604.340523948842</v>
      </c>
      <c r="AK5080" s="150">
        <v>2474.68671229248</v>
      </c>
      <c r="AL5080" s="150">
        <v>784872.3125</v>
      </c>
      <c r="AM5080" s="150">
        <v>653877</v>
      </c>
      <c r="AN5080" s="150">
        <v>130995.2734375</v>
      </c>
      <c r="AO5080" s="5" t="s">
        <v>1149</v>
      </c>
    </row>
    <row r="5081" spans="1:41" ht="14.25" x14ac:dyDescent="0.45">
      <c r="A5081" s="150">
        <v>2022</v>
      </c>
      <c r="B5081" s="5" t="s">
        <v>4980</v>
      </c>
      <c r="C5081" s="5" t="s">
        <v>171</v>
      </c>
      <c r="D5081" s="5" t="s">
        <v>84</v>
      </c>
      <c r="E5081" s="5" t="s">
        <v>211</v>
      </c>
      <c r="F5081" s="5" t="s">
        <v>211</v>
      </c>
      <c r="G5081" s="5" t="s">
        <v>88</v>
      </c>
      <c r="H5081" s="5" t="s">
        <v>131</v>
      </c>
      <c r="I5081" s="150">
        <v>16018.78237559001</v>
      </c>
      <c r="J5081" s="150">
        <v>69489.432937819307</v>
      </c>
      <c r="K5081" s="150">
        <v>1277.3419336433749</v>
      </c>
      <c r="L5081" s="150">
        <v>2965.3879222220398</v>
      </c>
      <c r="M5081" s="150">
        <v>28688.795279999998</v>
      </c>
      <c r="N5081" s="150">
        <v>19009.5768556486</v>
      </c>
      <c r="O5081" s="150">
        <v>9280.3692515417479</v>
      </c>
      <c r="P5081" s="150">
        <v>13965.18522539466</v>
      </c>
      <c r="Q5081" s="150">
        <v>4027.5913887288302</v>
      </c>
      <c r="R5081" s="150">
        <v>6111.4044978580223</v>
      </c>
      <c r="S5081" s="150">
        <v>11828.354541649411</v>
      </c>
      <c r="T5081" s="150">
        <v>12679.336848000001</v>
      </c>
      <c r="U5081" s="150">
        <v>1516.6030720000001</v>
      </c>
      <c r="V5081" s="150">
        <v>23434</v>
      </c>
      <c r="W5081" s="150">
        <v>5986.0327970591979</v>
      </c>
      <c r="X5081" s="150">
        <v>21695.14719084969</v>
      </c>
      <c r="Y5081" s="150">
        <v>63863.1442747947</v>
      </c>
      <c r="Z5081" s="150">
        <v>16303.874545659481</v>
      </c>
      <c r="AA5081" s="150">
        <v>194505</v>
      </c>
      <c r="AB5081" s="150">
        <v>1968</v>
      </c>
      <c r="AC5081" s="150">
        <v>15582.518605539341</v>
      </c>
      <c r="AD5081" s="150">
        <v>16677.919120189439</v>
      </c>
      <c r="AE5081" s="150">
        <v>16123.37110014162</v>
      </c>
      <c r="AF5081" s="150">
        <v>44196.040774812267</v>
      </c>
      <c r="AG5081" s="150">
        <v>198254</v>
      </c>
      <c r="AH5081" s="150">
        <v>31100.870053513569</v>
      </c>
      <c r="AI5081" s="150">
        <v>1965.8878199999999</v>
      </c>
      <c r="AJ5081" s="150">
        <v>36821.557030896773</v>
      </c>
      <c r="AK5081" s="150">
        <v>2609</v>
      </c>
      <c r="AL5081" s="150">
        <v>887944.5625</v>
      </c>
      <c r="AM5081" s="150">
        <v>742187.5</v>
      </c>
      <c r="AN5081" s="150">
        <v>145757.0625</v>
      </c>
      <c r="AO5081" s="5" t="s">
        <v>5882</v>
      </c>
    </row>
    <row r="5082" spans="1:41" ht="14.25" x14ac:dyDescent="0.45">
      <c r="A5082" s="150">
        <v>2022</v>
      </c>
      <c r="B5082" s="5" t="s">
        <v>1477</v>
      </c>
      <c r="C5082" s="5" t="s">
        <v>171</v>
      </c>
      <c r="D5082" s="5" t="s">
        <v>84</v>
      </c>
      <c r="E5082" s="5" t="s">
        <v>211</v>
      </c>
      <c r="F5082" s="5" t="s">
        <v>211</v>
      </c>
      <c r="G5082" s="5" t="s">
        <v>88</v>
      </c>
      <c r="H5082" s="5" t="s">
        <v>131</v>
      </c>
      <c r="I5082" s="150">
        <v>6845.0386376417273</v>
      </c>
      <c r="J5082" s="150">
        <v>13793.2415</v>
      </c>
      <c r="K5082" s="150">
        <v>983.73142646499116</v>
      </c>
      <c r="L5082" s="150">
        <v>3105.44</v>
      </c>
      <c r="M5082" s="150">
        <v>18992.873074786341</v>
      </c>
      <c r="N5082" s="150">
        <v>13561.85762330917</v>
      </c>
      <c r="O5082" s="150">
        <v>9047</v>
      </c>
      <c r="P5082" s="150">
        <v>11169.733</v>
      </c>
      <c r="Q5082" s="150">
        <v>4189.2120720396924</v>
      </c>
      <c r="R5082" s="150">
        <v>10164.331833019651</v>
      </c>
      <c r="S5082" s="150">
        <v>20343.272873793179</v>
      </c>
      <c r="T5082" s="150">
        <v>13320.55327294191</v>
      </c>
      <c r="U5082" s="150">
        <v>2009.4188121322391</v>
      </c>
      <c r="V5082" s="150">
        <v>10407</v>
      </c>
      <c r="W5082" s="150">
        <v>4075.5900304822439</v>
      </c>
      <c r="X5082" s="150">
        <v>16429.777475360672</v>
      </c>
      <c r="Y5082" s="150">
        <v>56944</v>
      </c>
      <c r="Z5082" s="150">
        <v>14365.636</v>
      </c>
      <c r="AA5082" s="150">
        <v>176283.67576376061</v>
      </c>
      <c r="AB5082" s="150">
        <v>852</v>
      </c>
      <c r="AC5082" s="150">
        <v>12948.5</v>
      </c>
      <c r="AD5082" s="150">
        <v>23233.918810037088</v>
      </c>
      <c r="AE5082" s="150">
        <v>22210.476073747159</v>
      </c>
      <c r="AF5082" s="150">
        <v>32803.21896974065</v>
      </c>
      <c r="AG5082" s="150">
        <v>189565</v>
      </c>
      <c r="AH5082" s="150">
        <v>47860.694908828642</v>
      </c>
      <c r="AI5082" s="150">
        <v>3319.1216412795079</v>
      </c>
      <c r="AJ5082" s="150">
        <v>43423.318894864373</v>
      </c>
      <c r="AK5082" s="150">
        <v>3771.745660465228</v>
      </c>
      <c r="AL5082" s="150">
        <v>786019.375</v>
      </c>
      <c r="AM5082" s="150">
        <v>623789.0625</v>
      </c>
      <c r="AN5082" s="150">
        <v>162230.296875</v>
      </c>
      <c r="AO5082" s="5" t="s">
        <v>3063</v>
      </c>
    </row>
    <row r="5083" spans="1:41" ht="14.25" x14ac:dyDescent="0.45">
      <c r="A5083" s="150">
        <v>2022</v>
      </c>
      <c r="B5083" s="5" t="s">
        <v>7352</v>
      </c>
      <c r="C5083" s="5" t="s">
        <v>171</v>
      </c>
      <c r="D5083" s="5" t="s">
        <v>84</v>
      </c>
      <c r="E5083" s="5" t="s">
        <v>211</v>
      </c>
      <c r="F5083" s="5" t="s">
        <v>211</v>
      </c>
      <c r="G5083" s="5" t="s">
        <v>88</v>
      </c>
      <c r="H5083" s="5" t="s">
        <v>131</v>
      </c>
      <c r="I5083" s="150">
        <v>15554.850349599999</v>
      </c>
      <c r="J5083" s="150">
        <v>76538.199806955046</v>
      </c>
      <c r="K5083" s="150">
        <v>2052.5818872809541</v>
      </c>
      <c r="L5083" s="150">
        <v>6525.8472409199994</v>
      </c>
      <c r="M5083" s="150">
        <v>49231.865012668917</v>
      </c>
      <c r="N5083" s="150">
        <v>15288.22224667236</v>
      </c>
      <c r="O5083" s="150">
        <v>10994.811529799999</v>
      </c>
      <c r="P5083" s="150">
        <v>12105.571806</v>
      </c>
      <c r="Q5083" s="150">
        <v>4360.3977140779534</v>
      </c>
      <c r="R5083" s="150">
        <v>6716.4709694689818</v>
      </c>
      <c r="S5083" s="150">
        <v>24796.162073654388</v>
      </c>
      <c r="T5083" s="150">
        <v>15032.949980783031</v>
      </c>
      <c r="U5083" s="150">
        <v>1789.72</v>
      </c>
      <c r="V5083" s="150">
        <v>13393</v>
      </c>
      <c r="W5083" s="150">
        <v>19057.449232520001</v>
      </c>
      <c r="X5083" s="150">
        <v>26672.741388312501</v>
      </c>
      <c r="Y5083" s="150">
        <v>66539.82646292694</v>
      </c>
      <c r="Z5083" s="150">
        <v>15507.717806316061</v>
      </c>
      <c r="AA5083" s="150">
        <v>202039</v>
      </c>
      <c r="AB5083" s="150">
        <v>2111</v>
      </c>
      <c r="AC5083" s="150">
        <v>28361.0523364486</v>
      </c>
      <c r="AD5083" s="150">
        <v>17120.675577703929</v>
      </c>
      <c r="AE5083" s="150">
        <v>12844.82158857102</v>
      </c>
      <c r="AF5083" s="150">
        <v>53262.36054788591</v>
      </c>
      <c r="AG5083" s="150">
        <v>231426</v>
      </c>
      <c r="AH5083" s="150">
        <v>43102.205418211357</v>
      </c>
      <c r="AI5083" s="150">
        <v>4135.08</v>
      </c>
      <c r="AJ5083" s="150">
        <v>36748.955964738001</v>
      </c>
      <c r="AK5083" s="150">
        <v>4151</v>
      </c>
      <c r="AL5083" s="150">
        <v>1017460.5</v>
      </c>
      <c r="AM5083" s="150">
        <v>799002</v>
      </c>
      <c r="AN5083" s="150">
        <v>218458.515625</v>
      </c>
      <c r="AO5083" s="5" t="s">
        <v>7752</v>
      </c>
    </row>
    <row r="5084" spans="1:41" ht="14.25" x14ac:dyDescent="0.45">
      <c r="A5084" s="150">
        <v>2022</v>
      </c>
      <c r="B5084" s="5" t="s">
        <v>6344</v>
      </c>
      <c r="C5084" s="5" t="s">
        <v>171</v>
      </c>
      <c r="D5084" s="5" t="s">
        <v>84</v>
      </c>
      <c r="E5084" s="5" t="s">
        <v>24</v>
      </c>
      <c r="F5084" s="5" t="s">
        <v>24</v>
      </c>
      <c r="G5084" s="5" t="s">
        <v>87</v>
      </c>
      <c r="H5084" s="5" t="s">
        <v>131</v>
      </c>
      <c r="I5084" s="150">
        <v>2048.1851417355292</v>
      </c>
      <c r="J5084" s="150">
        <v>9074.3802783926239</v>
      </c>
      <c r="K5084" s="150">
        <v>102.40925708677646</v>
      </c>
      <c r="L5084" s="150">
        <v>409.63702834710585</v>
      </c>
      <c r="M5084" s="150">
        <v>12289.110850413175</v>
      </c>
      <c r="N5084" s="150">
        <v>3238.5339730164806</v>
      </c>
      <c r="O5084" s="150">
        <v>114.37373059222456</v>
      </c>
      <c r="P5084" s="150">
        <v>96.920120906925249</v>
      </c>
      <c r="Q5084" s="150">
        <v>1008.7568609417613</v>
      </c>
      <c r="R5084" s="150">
        <v>420.32036204639837</v>
      </c>
      <c r="S5084" s="150">
        <v>6963.8294819008006</v>
      </c>
      <c r="T5084" s="150">
        <v>102.40925708677646</v>
      </c>
      <c r="U5084" s="150">
        <v>87.047868523759988</v>
      </c>
      <c r="V5084" s="150">
        <v>655.4192453553693</v>
      </c>
      <c r="W5084" s="150">
        <v>1279.091621013838</v>
      </c>
      <c r="X5084" s="150">
        <v>3886.4313064431667</v>
      </c>
      <c r="Y5084" s="150">
        <v>12951.96091146276</v>
      </c>
      <c r="Z5084" s="150">
        <v>5386.6679721361697</v>
      </c>
      <c r="AA5084" s="150">
        <v>40433.222883001079</v>
      </c>
      <c r="AB5084" s="150">
        <v>31.746869696900703</v>
      </c>
      <c r="AC5084" s="150">
        <v>2817.6767682032196</v>
      </c>
      <c r="AD5084" s="150">
        <v>2202.3063103427376</v>
      </c>
      <c r="AE5084" s="150">
        <v>1675.415445939663</v>
      </c>
      <c r="AF5084" s="150">
        <v>11418.529755918487</v>
      </c>
      <c r="AG5084" s="150">
        <v>63555.184948053473</v>
      </c>
      <c r="AH5084" s="150">
        <v>14752.011950885522</v>
      </c>
      <c r="AI5084" s="150">
        <v>3828.0580299037042</v>
      </c>
      <c r="AJ5084" s="150">
        <v>9462.6153548181446</v>
      </c>
      <c r="AK5084" s="150">
        <v>110.60199765371857</v>
      </c>
      <c r="AL5084" s="150">
        <v>210402.859375</v>
      </c>
      <c r="AM5084" s="150">
        <v>164740.46875</v>
      </c>
      <c r="AN5084" s="150">
        <v>45662.3828125</v>
      </c>
      <c r="AO5084" s="5" t="s">
        <v>6832</v>
      </c>
    </row>
    <row r="5085" spans="1:41" ht="14.25" x14ac:dyDescent="0.45">
      <c r="A5085" s="150">
        <v>2022</v>
      </c>
      <c r="B5085" s="5" t="s">
        <v>4980</v>
      </c>
      <c r="C5085" s="5" t="s">
        <v>171</v>
      </c>
      <c r="D5085" s="5" t="s">
        <v>84</v>
      </c>
      <c r="E5085" s="5" t="s">
        <v>24</v>
      </c>
      <c r="F5085" s="5" t="s">
        <v>24</v>
      </c>
      <c r="G5085" s="5" t="s">
        <v>87</v>
      </c>
      <c r="H5085" s="5" t="s">
        <v>131</v>
      </c>
      <c r="I5085" s="150">
        <v>2106.9622797447764</v>
      </c>
      <c r="J5085" s="150">
        <v>8427.8491189791057</v>
      </c>
      <c r="K5085" s="150">
        <v>105.34811398723883</v>
      </c>
      <c r="L5085" s="150">
        <v>421.39245594895533</v>
      </c>
      <c r="M5085" s="150">
        <v>10534.811398723883</v>
      </c>
      <c r="N5085" s="150">
        <v>3306.2040742291201</v>
      </c>
      <c r="O5085" s="150">
        <v>117.65593414436795</v>
      </c>
      <c r="P5085" s="150">
        <v>99.701455077522837</v>
      </c>
      <c r="Q5085" s="150">
        <v>765.54227176075983</v>
      </c>
      <c r="R5085" s="150">
        <v>423.84390656143836</v>
      </c>
      <c r="S5085" s="150">
        <v>4408.1864816820216</v>
      </c>
      <c r="T5085" s="150">
        <v>210.69622797447767</v>
      </c>
      <c r="U5085" s="150">
        <v>0</v>
      </c>
      <c r="V5085" s="150">
        <v>547.81019273364188</v>
      </c>
      <c r="W5085" s="150">
        <v>1315.7979437006129</v>
      </c>
      <c r="X5085" s="150">
        <v>3997.9609258157138</v>
      </c>
      <c r="Y5085" s="150">
        <v>14789.294982098523</v>
      </c>
      <c r="Z5085" s="150">
        <v>4568.2422362946127</v>
      </c>
      <c r="AA5085" s="150">
        <v>28222.759737181284</v>
      </c>
      <c r="AB5085" s="150">
        <v>152.7547652814963</v>
      </c>
      <c r="AC5085" s="150">
        <v>1421.097260441453</v>
      </c>
      <c r="AD5085" s="150">
        <v>2196.5081766339295</v>
      </c>
      <c r="AE5085" s="150">
        <v>1567.5799361301138</v>
      </c>
      <c r="AF5085" s="150">
        <v>10081.814508578756</v>
      </c>
      <c r="AG5085" s="150">
        <v>62904.412342920179</v>
      </c>
      <c r="AH5085" s="150">
        <v>10429.463284736645</v>
      </c>
      <c r="AI5085" s="150">
        <v>2804.3667943402979</v>
      </c>
      <c r="AJ5085" s="150">
        <v>8401.5120904822961</v>
      </c>
      <c r="AK5085" s="150">
        <v>103.24115170749405</v>
      </c>
      <c r="AL5085" s="150">
        <v>184432.796875</v>
      </c>
      <c r="AM5085" s="150">
        <v>148056.015625</v>
      </c>
      <c r="AN5085" s="150">
        <v>36376.79296875</v>
      </c>
      <c r="AO5085" s="5" t="s">
        <v>5883</v>
      </c>
    </row>
    <row r="5086" spans="1:41" ht="14.25" x14ac:dyDescent="0.45">
      <c r="A5086" s="150">
        <v>2022</v>
      </c>
      <c r="B5086" s="5" t="s">
        <v>4024</v>
      </c>
      <c r="C5086" s="5" t="s">
        <v>171</v>
      </c>
      <c r="D5086" s="5" t="s">
        <v>84</v>
      </c>
      <c r="E5086" s="5" t="s">
        <v>24</v>
      </c>
      <c r="F5086" s="5" t="s">
        <v>24</v>
      </c>
      <c r="G5086" s="5" t="s">
        <v>87</v>
      </c>
      <c r="H5086" s="5" t="s">
        <v>131</v>
      </c>
      <c r="I5086" s="150">
        <v>2488.3289395266811</v>
      </c>
      <c r="J5086" s="150">
        <v>5950.3518119116288</v>
      </c>
      <c r="K5086" s="150">
        <v>108.18821476202962</v>
      </c>
      <c r="L5086" s="150">
        <v>324.56464428608888</v>
      </c>
      <c r="M5086" s="150">
        <v>6491.2928857217767</v>
      </c>
      <c r="N5086" s="150">
        <v>3077.6994402039695</v>
      </c>
      <c r="O5086" s="150">
        <v>121.17080053347317</v>
      </c>
      <c r="P5086" s="150">
        <v>102.38932645078484</v>
      </c>
      <c r="Q5086" s="150">
        <v>242.61337642267921</v>
      </c>
      <c r="R5086" s="150">
        <v>561.25882054245722</v>
      </c>
      <c r="S5086" s="150">
        <v>5436.4577917919887</v>
      </c>
      <c r="T5086" s="150">
        <v>432.75285904811847</v>
      </c>
      <c r="U5086" s="150">
        <v>0</v>
      </c>
      <c r="V5086" s="150">
        <v>562.578716762554</v>
      </c>
      <c r="W5086" s="150">
        <v>546.3504845482496</v>
      </c>
      <c r="X5086" s="150">
        <v>2938.2590845291907</v>
      </c>
      <c r="Y5086" s="150">
        <v>13662.54870122291</v>
      </c>
      <c r="Z5086" s="150">
        <v>4300.4815367906776</v>
      </c>
      <c r="AA5086" s="150">
        <v>28870.025109247603</v>
      </c>
      <c r="AB5086" s="150">
        <v>124.50299754814368</v>
      </c>
      <c r="AC5086" s="150">
        <v>1010.549589750815</v>
      </c>
      <c r="AD5086" s="150">
        <v>2219.3095643859569</v>
      </c>
      <c r="AE5086" s="150">
        <v>1584.9573462637338</v>
      </c>
      <c r="AF5086" s="150">
        <v>10329.810745478588</v>
      </c>
      <c r="AG5086" s="150">
        <v>39406.475344921666</v>
      </c>
      <c r="AH5086" s="150">
        <v>9564.9200671110393</v>
      </c>
      <c r="AI5086" s="150">
        <v>2879.9702769652285</v>
      </c>
      <c r="AJ5086" s="150">
        <v>8385.6685262049159</v>
      </c>
      <c r="AK5086" s="150">
        <v>106.02445046678902</v>
      </c>
      <c r="AL5086" s="150">
        <v>151829.5</v>
      </c>
      <c r="AM5086" s="150">
        <v>120860.3046875</v>
      </c>
      <c r="AN5086" s="150">
        <v>30969.19921875</v>
      </c>
      <c r="AO5086" s="5" t="s">
        <v>4580</v>
      </c>
    </row>
    <row r="5087" spans="1:41" ht="14.25" x14ac:dyDescent="0.45">
      <c r="A5087" s="150">
        <v>2022</v>
      </c>
      <c r="B5087" s="5" t="s">
        <v>582</v>
      </c>
      <c r="C5087" s="5" t="s">
        <v>171</v>
      </c>
      <c r="D5087" s="5" t="s">
        <v>84</v>
      </c>
      <c r="E5087" s="5" t="s">
        <v>24</v>
      </c>
      <c r="F5087" s="5" t="s">
        <v>24</v>
      </c>
      <c r="G5087" s="5" t="s">
        <v>87</v>
      </c>
      <c r="H5087" s="5" t="s">
        <v>131</v>
      </c>
      <c r="I5087" s="150">
        <v>2567.8762301069532</v>
      </c>
      <c r="J5087" s="150">
        <v>6140.5735937340187</v>
      </c>
      <c r="K5087" s="150">
        <v>111.6467926133458</v>
      </c>
      <c r="L5087" s="150">
        <v>334.94037784003734</v>
      </c>
      <c r="M5087" s="150">
        <v>4689.1652897605236</v>
      </c>
      <c r="N5087" s="150">
        <v>3399.6448350763794</v>
      </c>
      <c r="O5087" s="150">
        <v>125.04440772694728</v>
      </c>
      <c r="P5087" s="150">
        <v>106.0644529826785</v>
      </c>
      <c r="Q5087" s="150">
        <v>301.23328377534574</v>
      </c>
      <c r="R5087" s="150">
        <v>322.86019487927337</v>
      </c>
      <c r="S5087" s="150">
        <v>7553.0750036743975</v>
      </c>
      <c r="T5087" s="150">
        <v>446.58717045338318</v>
      </c>
      <c r="U5087" s="150">
        <v>0</v>
      </c>
      <c r="V5087" s="150">
        <v>348.33799295363889</v>
      </c>
      <c r="W5087" s="150">
        <v>452.16951008405044</v>
      </c>
      <c r="X5087" s="150">
        <v>870.50763375421775</v>
      </c>
      <c r="Y5087" s="150">
        <v>13261.96426057628</v>
      </c>
      <c r="Z5087" s="150">
        <v>2772.9499519534879</v>
      </c>
      <c r="AA5087" s="150">
        <v>25338.618875317923</v>
      </c>
      <c r="AB5087" s="150">
        <v>128.39381150534766</v>
      </c>
      <c r="AC5087" s="150">
        <v>1198.680794728939</v>
      </c>
      <c r="AD5087" s="150">
        <v>3856.9624640659808</v>
      </c>
      <c r="AE5087" s="150">
        <v>1639.4616955797103</v>
      </c>
      <c r="AF5087" s="150">
        <v>8493.345137232569</v>
      </c>
      <c r="AG5087" s="150">
        <v>41960.214067873749</v>
      </c>
      <c r="AH5087" s="150">
        <v>9619.9568532661815</v>
      </c>
      <c r="AI5087" s="150">
        <v>2583.5067810728215</v>
      </c>
      <c r="AJ5087" s="150">
        <v>8653.7428954604329</v>
      </c>
      <c r="AK5087" s="150">
        <v>109.41385676107888</v>
      </c>
      <c r="AL5087" s="150">
        <v>147386.921875</v>
      </c>
      <c r="AM5087" s="150">
        <v>116840.5</v>
      </c>
      <c r="AN5087" s="150">
        <v>30546.4296875</v>
      </c>
      <c r="AO5087" s="5" t="s">
        <v>1150</v>
      </c>
    </row>
    <row r="5088" spans="1:41" ht="14.25" x14ac:dyDescent="0.45">
      <c r="A5088" s="150">
        <v>2022</v>
      </c>
      <c r="B5088" s="5" t="s">
        <v>1476</v>
      </c>
      <c r="C5088" s="5" t="s">
        <v>171</v>
      </c>
      <c r="D5088" s="5" t="s">
        <v>84</v>
      </c>
      <c r="E5088" s="5" t="s">
        <v>24</v>
      </c>
      <c r="F5088" s="5" t="s">
        <v>24</v>
      </c>
      <c r="G5088" s="5" t="s">
        <v>87</v>
      </c>
      <c r="H5088" s="5" t="s">
        <v>131</v>
      </c>
      <c r="I5088" s="150">
        <v>1935.5176750206199</v>
      </c>
      <c r="J5088" s="150">
        <v>9919.5280844806766</v>
      </c>
      <c r="K5088" s="150">
        <v>120.96985468878874</v>
      </c>
      <c r="L5088" s="150">
        <v>302.42463672197186</v>
      </c>
      <c r="M5088" s="150">
        <v>2696.4180610131011</v>
      </c>
      <c r="N5088" s="150">
        <v>3100.4573756736554</v>
      </c>
      <c r="O5088" s="150">
        <v>114.31651268090536</v>
      </c>
      <c r="P5088" s="150">
        <v>120.96985468878874</v>
      </c>
      <c r="Q5088" s="150">
        <v>229.54029927197664</v>
      </c>
      <c r="R5088" s="150">
        <v>950.53418184088252</v>
      </c>
      <c r="S5088" s="150">
        <v>6254.1414874103775</v>
      </c>
      <c r="T5088" s="150">
        <v>302.42463672197186</v>
      </c>
      <c r="U5088" s="150">
        <v>0</v>
      </c>
      <c r="V5088" s="150">
        <v>1098.4062805742017</v>
      </c>
      <c r="W5088" s="150">
        <v>241.93970937757749</v>
      </c>
      <c r="X5088" s="150">
        <v>342.07707047447104</v>
      </c>
      <c r="Y5088" s="150">
        <v>13460.315731221523</v>
      </c>
      <c r="Z5088" s="150">
        <v>1754.0628929874367</v>
      </c>
      <c r="AA5088" s="150">
        <v>20935.757786746366</v>
      </c>
      <c r="AB5088" s="150">
        <v>139.11533289210706</v>
      </c>
      <c r="AC5088" s="150">
        <v>1729.2265721212816</v>
      </c>
      <c r="AD5088" s="150">
        <v>3290.0776228983318</v>
      </c>
      <c r="AE5088" s="150">
        <v>1270.1834742322817</v>
      </c>
      <c r="AF5088" s="150">
        <v>8942.0916585952655</v>
      </c>
      <c r="AG5088" s="150">
        <v>27144.390591201623</v>
      </c>
      <c r="AH5088" s="150">
        <v>7742.0707000824796</v>
      </c>
      <c r="AI5088" s="150">
        <v>1986.3250139899112</v>
      </c>
      <c r="AJ5088" s="150">
        <v>8886.1596878904711</v>
      </c>
      <c r="AK5088" s="150">
        <v>108.87286921990987</v>
      </c>
      <c r="AL5088" s="150">
        <v>125118.3203125</v>
      </c>
      <c r="AM5088" s="150">
        <v>101779.5625</v>
      </c>
      <c r="AN5088" s="150">
        <v>23338.748046875</v>
      </c>
      <c r="AO5088" s="5" t="s">
        <v>3066</v>
      </c>
    </row>
    <row r="5089" spans="1:41" ht="14.25" x14ac:dyDescent="0.45">
      <c r="A5089" s="150">
        <v>2022</v>
      </c>
      <c r="B5089" s="5" t="s">
        <v>1477</v>
      </c>
      <c r="C5089" s="5" t="s">
        <v>171</v>
      </c>
      <c r="D5089" s="5" t="s">
        <v>84</v>
      </c>
      <c r="E5089" s="5" t="s">
        <v>24</v>
      </c>
      <c r="F5089" s="5" t="s">
        <v>24</v>
      </c>
      <c r="G5089" s="5" t="s">
        <v>87</v>
      </c>
      <c r="H5089" s="5" t="s">
        <v>131</v>
      </c>
      <c r="I5089" s="150">
        <v>3379.3082304400232</v>
      </c>
      <c r="J5089" s="150">
        <v>5008.5673723278933</v>
      </c>
      <c r="K5089" s="150">
        <v>118.57221861193064</v>
      </c>
      <c r="L5089" s="150">
        <v>367.57387769698499</v>
      </c>
      <c r="M5089" s="150">
        <v>11901.969917146131</v>
      </c>
      <c r="N5089" s="150">
        <v>2656.0176969072463</v>
      </c>
      <c r="O5089" s="150">
        <v>125.68655172864648</v>
      </c>
      <c r="P5089" s="150">
        <v>111.4578854952148</v>
      </c>
      <c r="Q5089" s="150">
        <v>236.77443261568274</v>
      </c>
      <c r="R5089" s="150">
        <v>460.29806408482642</v>
      </c>
      <c r="S5089" s="150">
        <v>7218.8573961116808</v>
      </c>
      <c r="T5089" s="150">
        <v>355.71665583579193</v>
      </c>
      <c r="U5089" s="150"/>
      <c r="V5089" s="150">
        <v>1076.6357449963302</v>
      </c>
      <c r="W5089" s="150">
        <v>361.64526676638843</v>
      </c>
      <c r="X5089" s="150">
        <v>405.51698765280281</v>
      </c>
      <c r="Y5089" s="150">
        <v>12331.510735640786</v>
      </c>
      <c r="Z5089" s="150">
        <v>1185.7221861193063</v>
      </c>
      <c r="AA5089" s="150">
        <v>21875.806881838744</v>
      </c>
      <c r="AB5089" s="150"/>
      <c r="AC5089" s="150">
        <v>1371.8805693400375</v>
      </c>
      <c r="AD5089" s="150">
        <v>3293.9501949181749</v>
      </c>
      <c r="AE5089" s="150">
        <v>1778.5832791789596</v>
      </c>
      <c r="AF5089" s="150">
        <v>6552.5759973303939</v>
      </c>
      <c r="AG5089" s="150">
        <v>41464.704848592148</v>
      </c>
      <c r="AH5089" s="150">
        <v>7825.7664283874219</v>
      </c>
      <c r="AI5089" s="150">
        <v>2599.1030319735196</v>
      </c>
      <c r="AJ5089" s="150">
        <v>8004.7902944651614</v>
      </c>
      <c r="AK5089" s="150">
        <v>170.08749209472808</v>
      </c>
      <c r="AL5089" s="150">
        <v>142239.109375</v>
      </c>
      <c r="AM5089" s="150">
        <v>107862.203125</v>
      </c>
      <c r="AN5089" s="150">
        <v>34376.8671875</v>
      </c>
      <c r="AO5089" s="5" t="s">
        <v>3065</v>
      </c>
    </row>
    <row r="5090" spans="1:41" ht="14.25" x14ac:dyDescent="0.45">
      <c r="A5090" s="150">
        <v>2022</v>
      </c>
      <c r="B5090" s="5" t="s">
        <v>1478</v>
      </c>
      <c r="C5090" s="5" t="s">
        <v>171</v>
      </c>
      <c r="D5090" s="5" t="s">
        <v>84</v>
      </c>
      <c r="E5090" s="5" t="s">
        <v>24</v>
      </c>
      <c r="F5090" s="5" t="s">
        <v>24</v>
      </c>
      <c r="G5090" s="5" t="s">
        <v>87</v>
      </c>
      <c r="H5090" s="5" t="s">
        <v>131</v>
      </c>
      <c r="I5090" s="150">
        <v>2792.3588072473981</v>
      </c>
      <c r="J5090" s="150">
        <v>5620.2219258818459</v>
      </c>
      <c r="K5090" s="150">
        <v>115.14881679370714</v>
      </c>
      <c r="L5090" s="150">
        <v>335.08305686968777</v>
      </c>
      <c r="M5090" s="150">
        <v>6170.4560627606188</v>
      </c>
      <c r="N5090" s="150">
        <v>4469.3332065752238</v>
      </c>
      <c r="O5090" s="150">
        <v>184.23810686993141</v>
      </c>
      <c r="P5090" s="150">
        <v>127.81518664101492</v>
      </c>
      <c r="Q5090" s="150">
        <v>252.45739418884725</v>
      </c>
      <c r="R5090" s="150">
        <v>332.98734840404228</v>
      </c>
      <c r="S5090" s="150">
        <v>7974.6313070481874</v>
      </c>
      <c r="T5090" s="150">
        <v>230.29763358741428</v>
      </c>
      <c r="U5090" s="150"/>
      <c r="V5090" s="150">
        <v>359.26430839636629</v>
      </c>
      <c r="W5090" s="150">
        <v>351.20389122080678</v>
      </c>
      <c r="X5090" s="150">
        <v>897.81284074886992</v>
      </c>
      <c r="Y5090" s="150">
        <v>12328.408070018255</v>
      </c>
      <c r="Z5090" s="150">
        <v>1501.1317926903234</v>
      </c>
      <c r="AA5090" s="150">
        <v>21584.620442044281</v>
      </c>
      <c r="AB5090" s="150"/>
      <c r="AC5090" s="150">
        <v>1218.009639398796</v>
      </c>
      <c r="AD5090" s="150">
        <v>3851.0382781047779</v>
      </c>
      <c r="AE5090" s="150">
        <v>1949.0319028136455</v>
      </c>
      <c r="AF5090" s="150">
        <v>6049.1702454455135</v>
      </c>
      <c r="AG5090" s="150">
        <v>40625.272998707558</v>
      </c>
      <c r="AH5090" s="150">
        <v>7817.133797104615</v>
      </c>
      <c r="AI5090" s="150">
        <v>2664.5436206063832</v>
      </c>
      <c r="AJ5090" s="150">
        <v>7542.2474999878177</v>
      </c>
      <c r="AK5090" s="150">
        <v>112.84584045783299</v>
      </c>
      <c r="AL5090" s="150">
        <v>137456.765625</v>
      </c>
      <c r="AM5090" s="150">
        <v>107087.4140625</v>
      </c>
      <c r="AN5090" s="150">
        <v>30369.3515625</v>
      </c>
      <c r="AO5090" s="5" t="s">
        <v>3067</v>
      </c>
    </row>
    <row r="5091" spans="1:41" ht="14.25" x14ac:dyDescent="0.45">
      <c r="A5091" s="150">
        <v>2022</v>
      </c>
      <c r="B5091" s="5" t="s">
        <v>7352</v>
      </c>
      <c r="C5091" s="5" t="s">
        <v>171</v>
      </c>
      <c r="D5091" s="5" t="s">
        <v>84</v>
      </c>
      <c r="E5091" s="5" t="s">
        <v>24</v>
      </c>
      <c r="F5091" s="5" t="s">
        <v>24</v>
      </c>
      <c r="G5091" s="5" t="s">
        <v>87</v>
      </c>
      <c r="H5091" s="5" t="s">
        <v>131</v>
      </c>
      <c r="I5091" s="150">
        <v>1960.7843137254899</v>
      </c>
      <c r="J5091" s="150">
        <v>8524.101316237693</v>
      </c>
      <c r="K5091" s="150">
        <v>64.52600000000001</v>
      </c>
      <c r="L5091" s="150">
        <v>1000</v>
      </c>
      <c r="M5091" s="150">
        <v>9500</v>
      </c>
      <c r="N5091" s="150">
        <v>2728.5781970214839</v>
      </c>
      <c r="O5091" s="150">
        <v>111.68300000000001</v>
      </c>
      <c r="P5091" s="150">
        <v>94.64</v>
      </c>
      <c r="Q5091" s="150">
        <v>731.07034548032584</v>
      </c>
      <c r="R5091" s="150">
        <v>212.976</v>
      </c>
      <c r="S5091" s="150">
        <v>4500</v>
      </c>
      <c r="T5091" s="150">
        <v>100</v>
      </c>
      <c r="U5091" s="150">
        <v>85</v>
      </c>
      <c r="V5091" s="150">
        <v>640</v>
      </c>
      <c r="W5091" s="150">
        <v>1081</v>
      </c>
      <c r="X5091" s="150">
        <v>3840.6124999999988</v>
      </c>
      <c r="Y5091" s="150">
        <v>12673.55925753339</v>
      </c>
      <c r="Z5091" s="150">
        <v>6945.3240742163243</v>
      </c>
      <c r="AA5091" s="150">
        <v>41647</v>
      </c>
      <c r="AB5091" s="150">
        <v>32</v>
      </c>
      <c r="AC5091" s="150">
        <v>4743.6396000934583</v>
      </c>
      <c r="AD5091" s="150">
        <v>2483.5787478382908</v>
      </c>
      <c r="AE5091" s="150">
        <v>1668</v>
      </c>
      <c r="AF5091" s="150">
        <v>12272.2</v>
      </c>
      <c r="AG5091" s="150">
        <v>72405</v>
      </c>
      <c r="AH5091" s="150">
        <v>16352.130124641089</v>
      </c>
      <c r="AI5091" s="150">
        <v>3738</v>
      </c>
      <c r="AJ5091" s="150">
        <v>10069.621912848879</v>
      </c>
      <c r="AK5091" s="150">
        <v>143</v>
      </c>
      <c r="AL5091" s="150">
        <v>220348.03125</v>
      </c>
      <c r="AM5091" s="150">
        <v>178401.5</v>
      </c>
      <c r="AN5091" s="150">
        <v>41946.53125</v>
      </c>
      <c r="AO5091" s="5" t="s">
        <v>7753</v>
      </c>
    </row>
    <row r="5092" spans="1:41" ht="14.25" x14ac:dyDescent="0.45">
      <c r="A5092" s="150">
        <v>2022</v>
      </c>
      <c r="B5092" s="5" t="s">
        <v>1478</v>
      </c>
      <c r="C5092" s="5" t="s">
        <v>171</v>
      </c>
      <c r="D5092" s="5" t="s">
        <v>84</v>
      </c>
      <c r="E5092" s="5" t="s">
        <v>24</v>
      </c>
      <c r="F5092" s="5" t="s">
        <v>24</v>
      </c>
      <c r="G5092" s="5" t="s">
        <v>88</v>
      </c>
      <c r="H5092" s="5" t="s">
        <v>131</v>
      </c>
      <c r="I5092" s="150">
        <v>2785.5627440495041</v>
      </c>
      <c r="J5092" s="150">
        <v>5502</v>
      </c>
      <c r="K5092" s="150">
        <v>117.013986768062</v>
      </c>
      <c r="L5092" s="150">
        <v>340.81920000000002</v>
      </c>
      <c r="M5092" s="150">
        <v>6162.4814477142809</v>
      </c>
      <c r="N5092" s="150">
        <v>4458.4557108732024</v>
      </c>
      <c r="O5092" s="150">
        <v>182.11676335961229</v>
      </c>
      <c r="P5092" s="150">
        <v>111</v>
      </c>
      <c r="Q5092" s="150">
        <v>245.9979288061102</v>
      </c>
      <c r="R5092" s="150">
        <v>337.53544277334538</v>
      </c>
      <c r="S5092" s="150">
        <v>7806.7866859614451</v>
      </c>
      <c r="T5092" s="150">
        <v>218.688652788528</v>
      </c>
      <c r="U5092" s="150"/>
      <c r="V5092" s="150">
        <v>354</v>
      </c>
      <c r="W5092" s="150">
        <v>344.82816716287988</v>
      </c>
      <c r="X5092" s="150">
        <v>878.06640913681304</v>
      </c>
      <c r="Y5092" s="150">
        <v>12526.37226</v>
      </c>
      <c r="Z5092" s="150">
        <v>1460.858928130441</v>
      </c>
      <c r="AA5092" s="150">
        <v>21593.01295930121</v>
      </c>
      <c r="AB5092" s="150">
        <v>136</v>
      </c>
      <c r="AC5092" s="150">
        <v>1190.49792</v>
      </c>
      <c r="AD5092" s="150">
        <v>3786.5806924705121</v>
      </c>
      <c r="AE5092" s="150">
        <v>1938.8186320369609</v>
      </c>
      <c r="AF5092" s="150">
        <v>6034.447730854562</v>
      </c>
      <c r="AG5092" s="150">
        <v>42551.240684668912</v>
      </c>
      <c r="AH5092" s="150">
        <v>7932.8872618283194</v>
      </c>
      <c r="AI5092" s="150">
        <v>2605.939838176897</v>
      </c>
      <c r="AJ5092" s="150">
        <v>7542.9817505625879</v>
      </c>
      <c r="AK5092" s="150">
        <v>120.4670219817625</v>
      </c>
      <c r="AL5092" s="150">
        <v>139265.46875</v>
      </c>
      <c r="AM5092" s="150">
        <v>108973.609375</v>
      </c>
      <c r="AN5092" s="150">
        <v>30291.85546875</v>
      </c>
      <c r="AO5092" s="5" t="s">
        <v>3068</v>
      </c>
    </row>
    <row r="5093" spans="1:41" ht="14.25" x14ac:dyDescent="0.45">
      <c r="A5093" s="150">
        <v>2022</v>
      </c>
      <c r="B5093" s="5" t="s">
        <v>1477</v>
      </c>
      <c r="C5093" s="5" t="s">
        <v>171</v>
      </c>
      <c r="D5093" s="5" t="s">
        <v>84</v>
      </c>
      <c r="E5093" s="5" t="s">
        <v>24</v>
      </c>
      <c r="F5093" s="5" t="s">
        <v>24</v>
      </c>
      <c r="G5093" s="5" t="s">
        <v>88</v>
      </c>
      <c r="H5093" s="5" t="s">
        <v>131</v>
      </c>
      <c r="I5093" s="150">
        <v>2907</v>
      </c>
      <c r="J5093" s="150">
        <v>5061.84</v>
      </c>
      <c r="K5093" s="150">
        <v>119.93933643726351</v>
      </c>
      <c r="L5093" s="150">
        <v>368.9</v>
      </c>
      <c r="M5093" s="150">
        <v>11794.343410590071</v>
      </c>
      <c r="N5093" s="150">
        <v>2658.0619801661319</v>
      </c>
      <c r="O5093" s="150">
        <v>128</v>
      </c>
      <c r="P5093" s="150">
        <v>115</v>
      </c>
      <c r="Q5093" s="150">
        <v>269.1285866986081</v>
      </c>
      <c r="R5093" s="150">
        <v>477.53429010280553</v>
      </c>
      <c r="S5093" s="150">
        <v>8205.2815717132853</v>
      </c>
      <c r="T5093" s="150">
        <v>384.272709499661</v>
      </c>
      <c r="U5093" s="150"/>
      <c r="V5093" s="150">
        <v>1064</v>
      </c>
      <c r="W5093" s="150">
        <v>350.34912863303038</v>
      </c>
      <c r="X5093" s="150">
        <v>432.30066369684192</v>
      </c>
      <c r="Y5093" s="150">
        <v>13114</v>
      </c>
      <c r="Z5093" s="150">
        <v>1348</v>
      </c>
      <c r="AA5093" s="150">
        <v>21990.898282885209</v>
      </c>
      <c r="AB5093" s="150">
        <v>136</v>
      </c>
      <c r="AC5093" s="150">
        <v>1398.7</v>
      </c>
      <c r="AD5093" s="150">
        <v>3744.053573777695</v>
      </c>
      <c r="AE5093" s="150">
        <v>1723.02850147392</v>
      </c>
      <c r="AF5093" s="150">
        <v>6576.4281299927361</v>
      </c>
      <c r="AG5093" s="150">
        <v>43049</v>
      </c>
      <c r="AH5093" s="150">
        <v>8773.7191263527566</v>
      </c>
      <c r="AI5093" s="150">
        <v>2517.9189834872218</v>
      </c>
      <c r="AJ5093" s="150">
        <v>8974.4285561898432</v>
      </c>
      <c r="AK5093" s="150">
        <v>195.21063073711781</v>
      </c>
      <c r="AL5093" s="150">
        <v>147877.34375</v>
      </c>
      <c r="AM5093" s="150">
        <v>111095.9453125</v>
      </c>
      <c r="AN5093" s="150">
        <v>36781.390625</v>
      </c>
      <c r="AO5093" s="5" t="s">
        <v>3070</v>
      </c>
    </row>
    <row r="5094" spans="1:41" ht="14.25" x14ac:dyDescent="0.45">
      <c r="A5094" s="150">
        <v>2022</v>
      </c>
      <c r="B5094" s="5" t="s">
        <v>4024</v>
      </c>
      <c r="C5094" s="5" t="s">
        <v>171</v>
      </c>
      <c r="D5094" s="5" t="s">
        <v>84</v>
      </c>
      <c r="E5094" s="5" t="s">
        <v>24</v>
      </c>
      <c r="F5094" s="5" t="s">
        <v>24</v>
      </c>
      <c r="G5094" s="5" t="s">
        <v>88</v>
      </c>
      <c r="H5094" s="5" t="s">
        <v>131</v>
      </c>
      <c r="I5094" s="150">
        <v>2539.3858473599998</v>
      </c>
      <c r="J5094" s="150">
        <v>6084.3511599099893</v>
      </c>
      <c r="K5094" s="150">
        <v>107.924854008</v>
      </c>
      <c r="L5094" s="150">
        <v>333.39</v>
      </c>
      <c r="M5094" s="150">
        <v>6494.5929599999999</v>
      </c>
      <c r="N5094" s="150">
        <v>3088.3296367330299</v>
      </c>
      <c r="O5094" s="150">
        <v>120.99480785279999</v>
      </c>
      <c r="P5094" s="150">
        <v>101.2414935297074</v>
      </c>
      <c r="Q5094" s="150">
        <v>243.2129050209015</v>
      </c>
      <c r="R5094" s="150">
        <v>559.19730545408368</v>
      </c>
      <c r="S5094" s="150">
        <v>5423</v>
      </c>
      <c r="T5094" s="150">
        <v>441.63232127999999</v>
      </c>
      <c r="U5094" s="150">
        <v>0</v>
      </c>
      <c r="V5094" s="150">
        <v>566</v>
      </c>
      <c r="W5094" s="150">
        <v>548.7750354329047</v>
      </c>
      <c r="X5094" s="150">
        <v>2998.5479076370211</v>
      </c>
      <c r="Y5094" s="150">
        <v>13719.92749275055</v>
      </c>
      <c r="Z5094" s="150">
        <v>4310</v>
      </c>
      <c r="AA5094" s="150">
        <v>30017</v>
      </c>
      <c r="AB5094" s="150">
        <v>115.08</v>
      </c>
      <c r="AC5094" s="150">
        <v>1011.06318</v>
      </c>
      <c r="AD5094" s="150">
        <v>2224.793761390164</v>
      </c>
      <c r="AE5094" s="150">
        <v>1585.7631143999999</v>
      </c>
      <c r="AF5094" s="150">
        <v>10541.7635089536</v>
      </c>
      <c r="AG5094" s="150">
        <v>40242</v>
      </c>
      <c r="AH5094" s="150">
        <v>9882</v>
      </c>
      <c r="AI5094" s="150">
        <v>2881.4344099199998</v>
      </c>
      <c r="AJ5094" s="150">
        <v>8557.7303056031997</v>
      </c>
      <c r="AK5094" s="150">
        <v>106.07835168</v>
      </c>
      <c r="AL5094" s="150">
        <v>154845.21875</v>
      </c>
      <c r="AM5094" s="150">
        <v>123500.3515625</v>
      </c>
      <c r="AN5094" s="150">
        <v>31344.8515625</v>
      </c>
      <c r="AO5094" s="5" t="s">
        <v>4581</v>
      </c>
    </row>
    <row r="5095" spans="1:41" ht="14.25" x14ac:dyDescent="0.45">
      <c r="A5095" s="150">
        <v>2022</v>
      </c>
      <c r="B5095" s="5" t="s">
        <v>582</v>
      </c>
      <c r="C5095" s="5" t="s">
        <v>171</v>
      </c>
      <c r="D5095" s="5" t="s">
        <v>84</v>
      </c>
      <c r="E5095" s="5" t="s">
        <v>24</v>
      </c>
      <c r="F5095" s="5" t="s">
        <v>24</v>
      </c>
      <c r="G5095" s="5" t="s">
        <v>88</v>
      </c>
      <c r="H5095" s="5" t="s">
        <v>131</v>
      </c>
      <c r="I5095" s="150">
        <v>2514.9195070680712</v>
      </c>
      <c r="J5095" s="150">
        <v>6199.9657503695998</v>
      </c>
      <c r="K5095" s="150">
        <v>108.7894300281516</v>
      </c>
      <c r="L5095" s="150">
        <v>336.19260457440009</v>
      </c>
      <c r="M5095" s="150">
        <v>4637.1393734399999</v>
      </c>
      <c r="N5095" s="150">
        <v>3452</v>
      </c>
      <c r="O5095" s="150">
        <v>123.69654931205029</v>
      </c>
      <c r="P5095" s="150">
        <v>95</v>
      </c>
      <c r="Q5095" s="150">
        <v>297.59951381217678</v>
      </c>
      <c r="R5095" s="150">
        <v>316.86730038640587</v>
      </c>
      <c r="S5095" s="150">
        <v>7381.594739409079</v>
      </c>
      <c r="T5095" s="150">
        <v>416.241604</v>
      </c>
      <c r="U5095" s="150">
        <v>0</v>
      </c>
      <c r="V5095" s="150">
        <v>347</v>
      </c>
      <c r="W5095" s="150">
        <v>449.3489525280857</v>
      </c>
      <c r="X5095" s="150">
        <v>878.06640913681304</v>
      </c>
      <c r="Y5095" s="150">
        <v>13222.12933</v>
      </c>
      <c r="Z5095" s="150">
        <v>2750.2521684205049</v>
      </c>
      <c r="AA5095" s="150">
        <v>26039.72354709233</v>
      </c>
      <c r="AB5095" s="150">
        <v>115</v>
      </c>
      <c r="AC5095" s="150">
        <v>1190.37841</v>
      </c>
      <c r="AD5095" s="150">
        <v>3825.3915736348222</v>
      </c>
      <c r="AE5095" s="150">
        <v>1621.271998327795</v>
      </c>
      <c r="AF5095" s="150">
        <v>8525.0988299751371</v>
      </c>
      <c r="AG5095" s="150">
        <v>42694</v>
      </c>
      <c r="AH5095" s="150">
        <v>9847.0642831106143</v>
      </c>
      <c r="AI5095" s="150">
        <v>2554.8429786048009</v>
      </c>
      <c r="AJ5095" s="150">
        <v>8728.884911715264</v>
      </c>
      <c r="AK5095" s="150">
        <v>108.1999187136</v>
      </c>
      <c r="AL5095" s="150">
        <v>148776.671875</v>
      </c>
      <c r="AM5095" s="150">
        <v>118331.28125</v>
      </c>
      <c r="AN5095" s="150">
        <v>30445.375</v>
      </c>
      <c r="AO5095" s="5" t="s">
        <v>1151</v>
      </c>
    </row>
    <row r="5096" spans="1:41" ht="14.25" x14ac:dyDescent="0.45">
      <c r="A5096" s="150">
        <v>2022</v>
      </c>
      <c r="B5096" s="5" t="s">
        <v>4980</v>
      </c>
      <c r="C5096" s="5" t="s">
        <v>171</v>
      </c>
      <c r="D5096" s="5" t="s">
        <v>84</v>
      </c>
      <c r="E5096" s="5" t="s">
        <v>24</v>
      </c>
      <c r="F5096" s="5" t="s">
        <v>24</v>
      </c>
      <c r="G5096" s="5" t="s">
        <v>88</v>
      </c>
      <c r="H5096" s="5" t="s">
        <v>131</v>
      </c>
      <c r="I5096" s="150">
        <v>2164.8643200000001</v>
      </c>
      <c r="J5096" s="150">
        <v>8412.312205657774</v>
      </c>
      <c r="K5096" s="150">
        <v>105</v>
      </c>
      <c r="L5096" s="150">
        <v>433.69476010559998</v>
      </c>
      <c r="M5096" s="150">
        <v>10612.08</v>
      </c>
      <c r="N5096" s="150">
        <v>3336.9808444102432</v>
      </c>
      <c r="O5096" s="150">
        <v>118.518893064</v>
      </c>
      <c r="P5096" s="150">
        <v>100.72838048</v>
      </c>
      <c r="Q5096" s="150">
        <v>774.94333122507567</v>
      </c>
      <c r="R5096" s="150">
        <v>426.2677535514494</v>
      </c>
      <c r="S5096" s="150">
        <v>4392.7928278079999</v>
      </c>
      <c r="T5096" s="150">
        <v>216.13120000000001</v>
      </c>
      <c r="U5096" s="150">
        <v>0</v>
      </c>
      <c r="V5096" s="150">
        <v>554</v>
      </c>
      <c r="W5096" s="150">
        <v>1325.4487919999999</v>
      </c>
      <c r="X5096" s="150">
        <v>4140.3450000000003</v>
      </c>
      <c r="Y5096" s="150">
        <v>15194.10790501032</v>
      </c>
      <c r="Z5096" s="150">
        <v>4610.767058804523</v>
      </c>
      <c r="AA5096" s="150">
        <v>30018</v>
      </c>
      <c r="AB5096" s="150">
        <v>198</v>
      </c>
      <c r="AC5096" s="150">
        <v>1431.52044</v>
      </c>
      <c r="AD5096" s="150">
        <v>2223.4804554295488</v>
      </c>
      <c r="AE5096" s="150">
        <v>1579.0775040000001</v>
      </c>
      <c r="AF5096" s="150">
        <v>10376.14713552648</v>
      </c>
      <c r="AG5096" s="150">
        <v>65884</v>
      </c>
      <c r="AH5096" s="150">
        <v>10821.52485601172</v>
      </c>
      <c r="AI5096" s="150">
        <v>2824.935696</v>
      </c>
      <c r="AJ5096" s="150">
        <v>8805.0444055200005</v>
      </c>
      <c r="AK5096" s="150">
        <v>104</v>
      </c>
      <c r="AL5096" s="150">
        <v>191184.734375</v>
      </c>
      <c r="AM5096" s="150">
        <v>154102.453125</v>
      </c>
      <c r="AN5096" s="150">
        <v>37082.2578125</v>
      </c>
      <c r="AO5096" s="5" t="s">
        <v>5884</v>
      </c>
    </row>
    <row r="5097" spans="1:41" ht="14.25" x14ac:dyDescent="0.45">
      <c r="A5097" s="150">
        <v>2022</v>
      </c>
      <c r="B5097" s="5" t="s">
        <v>6344</v>
      </c>
      <c r="C5097" s="5" t="s">
        <v>171</v>
      </c>
      <c r="D5097" s="5" t="s">
        <v>84</v>
      </c>
      <c r="E5097" s="5" t="s">
        <v>24</v>
      </c>
      <c r="F5097" s="5" t="s">
        <v>24</v>
      </c>
      <c r="G5097" s="5" t="s">
        <v>88</v>
      </c>
      <c r="H5097" s="5" t="s">
        <v>131</v>
      </c>
      <c r="I5097" s="150">
        <v>2122.4160000000002</v>
      </c>
      <c r="J5097" s="150">
        <v>9074.8832411251642</v>
      </c>
      <c r="K5097" s="150">
        <v>103.45428750000001</v>
      </c>
      <c r="L5097" s="150">
        <v>425.19094128</v>
      </c>
      <c r="M5097" s="150">
        <v>12484.8</v>
      </c>
      <c r="N5097" s="150">
        <v>3290.10368923125</v>
      </c>
      <c r="O5097" s="150">
        <v>116.1949932</v>
      </c>
      <c r="P5097" s="150">
        <v>98.270485039999983</v>
      </c>
      <c r="Q5097" s="150">
        <v>1024.820087538088</v>
      </c>
      <c r="R5097" s="150">
        <v>427.01345279999998</v>
      </c>
      <c r="S5097" s="150">
        <v>7074.7200000000012</v>
      </c>
      <c r="T5097" s="150">
        <v>105.818865307081</v>
      </c>
      <c r="U5097" s="150">
        <v>86.708500000000001</v>
      </c>
      <c r="V5097" s="150">
        <v>666</v>
      </c>
      <c r="W5097" s="150">
        <v>1299.4595999999999</v>
      </c>
      <c r="X5097" s="150">
        <v>4084</v>
      </c>
      <c r="Y5097" s="150">
        <v>13322.08838780431</v>
      </c>
      <c r="Z5097" s="150">
        <v>5472.4441106546428</v>
      </c>
      <c r="AA5097" s="150">
        <v>42331</v>
      </c>
      <c r="AB5097" s="150">
        <v>33</v>
      </c>
      <c r="AC5097" s="150">
        <v>2873.7815099999998</v>
      </c>
      <c r="AD5097" s="150">
        <v>2195.8923055642858</v>
      </c>
      <c r="AE5097" s="150">
        <v>1702.0944</v>
      </c>
      <c r="AF5097" s="150">
        <v>11832.3630792</v>
      </c>
      <c r="AG5097" s="150">
        <v>65859</v>
      </c>
      <c r="AH5097" s="150">
        <v>15642.0727950156</v>
      </c>
      <c r="AI5097" s="150">
        <v>3889.0151999999998</v>
      </c>
      <c r="AJ5097" s="150">
        <v>9805.0444055199987</v>
      </c>
      <c r="AK5097" s="150">
        <v>112</v>
      </c>
      <c r="AL5097" s="150">
        <v>217553.65625</v>
      </c>
      <c r="AM5097" s="150">
        <v>170413.21875</v>
      </c>
      <c r="AN5097" s="150">
        <v>47140.4296875</v>
      </c>
      <c r="AO5097" s="5" t="s">
        <v>6833</v>
      </c>
    </row>
    <row r="5098" spans="1:41" ht="14.25" x14ac:dyDescent="0.45">
      <c r="A5098" s="150">
        <v>2022</v>
      </c>
      <c r="B5098" s="5" t="s">
        <v>7352</v>
      </c>
      <c r="C5098" s="5" t="s">
        <v>171</v>
      </c>
      <c r="D5098" s="5" t="s">
        <v>84</v>
      </c>
      <c r="E5098" s="5" t="s">
        <v>24</v>
      </c>
      <c r="F5098" s="5" t="s">
        <v>24</v>
      </c>
      <c r="G5098" s="5" t="s">
        <v>88</v>
      </c>
      <c r="H5098" s="5" t="s">
        <v>131</v>
      </c>
      <c r="I5098" s="150">
        <v>2000</v>
      </c>
      <c r="J5098" s="150">
        <v>8787.7357796271499</v>
      </c>
      <c r="K5098" s="150">
        <v>65.70682579999999</v>
      </c>
      <c r="L5098" s="150">
        <v>1042.1346599999999</v>
      </c>
      <c r="M5098" s="150">
        <v>9690</v>
      </c>
      <c r="N5098" s="150">
        <v>2780.4211827648919</v>
      </c>
      <c r="O5098" s="150">
        <v>113.91665999999999</v>
      </c>
      <c r="P5098" s="150">
        <v>96.248879999999986</v>
      </c>
      <c r="Q5098" s="150">
        <v>746.23503205707868</v>
      </c>
      <c r="R5098" s="150">
        <v>217.42732604017019</v>
      </c>
      <c r="S5098" s="150">
        <v>4576</v>
      </c>
      <c r="T5098" s="150">
        <v>104.1065017999933</v>
      </c>
      <c r="U5098" s="150">
        <v>85.85</v>
      </c>
      <c r="V5098" s="150">
        <v>653</v>
      </c>
      <c r="W5098" s="150">
        <v>1102.6199999999999</v>
      </c>
      <c r="X5098" s="150">
        <v>3921.2653624999989</v>
      </c>
      <c r="Y5098" s="150">
        <v>13029.28389497963</v>
      </c>
      <c r="Z5098" s="150">
        <v>7090.4855098193048</v>
      </c>
      <c r="AA5098" s="150">
        <v>43393</v>
      </c>
      <c r="AB5098" s="150">
        <v>33</v>
      </c>
      <c r="AC5098" s="150">
        <v>4838.88</v>
      </c>
      <c r="AD5098" s="150">
        <v>2535.0959425001902</v>
      </c>
      <c r="AE5098" s="150">
        <v>1701.36</v>
      </c>
      <c r="AF5098" s="150">
        <v>12819.961995457859</v>
      </c>
      <c r="AG5098" s="150">
        <v>75330</v>
      </c>
      <c r="AH5098" s="150">
        <v>16821.436259218292</v>
      </c>
      <c r="AI5098" s="150">
        <v>3812.76</v>
      </c>
      <c r="AJ5098" s="150">
        <v>10476.43463812797</v>
      </c>
      <c r="AK5098" s="150">
        <v>146</v>
      </c>
      <c r="AL5098" s="150">
        <v>228010.375</v>
      </c>
      <c r="AM5098" s="150">
        <v>185088.46875</v>
      </c>
      <c r="AN5098" s="150">
        <v>42921.91015625</v>
      </c>
      <c r="AO5098" s="5" t="s">
        <v>7754</v>
      </c>
    </row>
    <row r="5099" spans="1:41" ht="14.25" x14ac:dyDescent="0.45">
      <c r="A5099" s="150">
        <v>2022</v>
      </c>
      <c r="B5099" s="5" t="s">
        <v>1476</v>
      </c>
      <c r="C5099" s="5" t="s">
        <v>171</v>
      </c>
      <c r="D5099" s="5" t="s">
        <v>84</v>
      </c>
      <c r="E5099" s="5" t="s">
        <v>24</v>
      </c>
      <c r="F5099" s="5" t="s">
        <v>24</v>
      </c>
      <c r="G5099" s="5" t="s">
        <v>88</v>
      </c>
      <c r="H5099" s="5" t="s">
        <v>131</v>
      </c>
      <c r="I5099" s="150">
        <v>1888</v>
      </c>
      <c r="J5099" s="150">
        <v>8380.4</v>
      </c>
      <c r="K5099" s="150">
        <v>124</v>
      </c>
      <c r="L5099" s="150">
        <v>298.77314215557777</v>
      </c>
      <c r="M5099" s="150">
        <v>2674.7999999999979</v>
      </c>
      <c r="N5099" s="150">
        <v>3108.9189999999999</v>
      </c>
      <c r="O5099" s="150">
        <v>118.0175506600544</v>
      </c>
      <c r="P5099" s="150">
        <v>124</v>
      </c>
      <c r="Q5099" s="150">
        <v>232.55536050208681</v>
      </c>
      <c r="R5099" s="150">
        <v>945.96133183516667</v>
      </c>
      <c r="S5099" s="150">
        <v>6299</v>
      </c>
      <c r="T5099" s="150">
        <v>304.60000000000002</v>
      </c>
      <c r="U5099" s="150"/>
      <c r="V5099" s="150">
        <v>1106.309830939005</v>
      </c>
      <c r="W5099" s="150">
        <v>234.7893145284286</v>
      </c>
      <c r="X5099" s="150">
        <v>368.96215962746112</v>
      </c>
      <c r="Y5099" s="150">
        <v>14067</v>
      </c>
      <c r="Z5099" s="150">
        <v>1777.04933219025</v>
      </c>
      <c r="AA5099" s="150">
        <v>21064.266492286679</v>
      </c>
      <c r="AB5099" s="150">
        <v>115</v>
      </c>
      <c r="AC5099" s="150">
        <v>1785.2095099999999</v>
      </c>
      <c r="AD5099" s="150">
        <v>3333.2935005299109</v>
      </c>
      <c r="AE5099" s="150">
        <v>1285.7376856223079</v>
      </c>
      <c r="AF5099" s="150">
        <v>8834.124267256122</v>
      </c>
      <c r="AG5099" s="150">
        <v>27446.67389843009</v>
      </c>
      <c r="AH5099" s="150">
        <v>7695.9999999999991</v>
      </c>
      <c r="AI5099" s="150">
        <v>1923.8647036057209</v>
      </c>
      <c r="AJ5099" s="150">
        <v>8974.4285561898432</v>
      </c>
      <c r="AK5099" s="150">
        <v>144</v>
      </c>
      <c r="AL5099" s="150">
        <v>124655.734375</v>
      </c>
      <c r="AM5099" s="150">
        <v>101319.4140625</v>
      </c>
      <c r="AN5099" s="150">
        <v>23336.326171875</v>
      </c>
      <c r="AO5099" s="5" t="s">
        <v>3069</v>
      </c>
    </row>
    <row r="5100" spans="1:41" ht="14.25" x14ac:dyDescent="0.45">
      <c r="A5100" s="150">
        <v>2022</v>
      </c>
      <c r="B5100" s="5" t="s">
        <v>1476</v>
      </c>
      <c r="C5100" s="5" t="s">
        <v>171</v>
      </c>
      <c r="D5100" s="5" t="s">
        <v>84</v>
      </c>
      <c r="E5100" s="5" t="s">
        <v>214</v>
      </c>
      <c r="F5100" s="5" t="s">
        <v>214</v>
      </c>
      <c r="G5100" s="5" t="s">
        <v>88</v>
      </c>
      <c r="H5100" s="5" t="s">
        <v>131</v>
      </c>
      <c r="I5100" s="150">
        <v>0</v>
      </c>
      <c r="J5100" s="150"/>
      <c r="K5100" s="150">
        <v>0</v>
      </c>
      <c r="L5100" s="150"/>
      <c r="M5100" s="150">
        <v>117.3239999999999</v>
      </c>
      <c r="N5100" s="150">
        <v>381.21376156500008</v>
      </c>
      <c r="O5100" s="150">
        <v>101.83</v>
      </c>
      <c r="P5100" s="150">
        <v>618.13300000000004</v>
      </c>
      <c r="Q5100" s="150">
        <v>87.965826892948428</v>
      </c>
      <c r="R5100" s="150">
        <v>90.290917759285534</v>
      </c>
      <c r="S5100" s="150">
        <v>0</v>
      </c>
      <c r="T5100" s="150">
        <v>24.977259398953311</v>
      </c>
      <c r="U5100" s="150"/>
      <c r="V5100" s="150">
        <v>0</v>
      </c>
      <c r="W5100" s="150">
        <v>295.43259059947701</v>
      </c>
      <c r="X5100" s="150">
        <v>150.5454732347539</v>
      </c>
      <c r="Y5100" s="150">
        <v>80</v>
      </c>
      <c r="Z5100" s="150">
        <v>0</v>
      </c>
      <c r="AA5100" s="150">
        <v>2023.2221436173199</v>
      </c>
      <c r="AB5100" s="150">
        <v>0</v>
      </c>
      <c r="AC5100" s="150">
        <v>235.57891980000011</v>
      </c>
      <c r="AD5100" s="150">
        <v>532.4831855098588</v>
      </c>
      <c r="AE5100" s="150"/>
      <c r="AF5100" s="150">
        <v>17881.687880000001</v>
      </c>
      <c r="AG5100" s="150">
        <v>2876.9428910795859</v>
      </c>
      <c r="AH5100" s="150">
        <v>0</v>
      </c>
      <c r="AI5100" s="150">
        <v>0</v>
      </c>
      <c r="AJ5100" s="150">
        <v>439.81734330206859</v>
      </c>
      <c r="AK5100" s="150"/>
      <c r="AL5100" s="150">
        <v>25937.4453125</v>
      </c>
      <c r="AM5100" s="150">
        <v>24714.8515625</v>
      </c>
      <c r="AN5100" s="150">
        <v>1222.592529296875</v>
      </c>
      <c r="AO5100" s="5" t="s">
        <v>3071</v>
      </c>
    </row>
    <row r="5101" spans="1:41" ht="14.25" x14ac:dyDescent="0.45">
      <c r="A5101" s="150">
        <v>2022</v>
      </c>
      <c r="B5101" s="5" t="s">
        <v>582</v>
      </c>
      <c r="C5101" s="5" t="s">
        <v>171</v>
      </c>
      <c r="D5101" s="5" t="s">
        <v>84</v>
      </c>
      <c r="E5101" s="5" t="s">
        <v>214</v>
      </c>
      <c r="F5101" s="5" t="s">
        <v>214</v>
      </c>
      <c r="G5101" s="5" t="s">
        <v>88</v>
      </c>
      <c r="H5101" s="5" t="s">
        <v>131</v>
      </c>
      <c r="I5101" s="150">
        <v>0</v>
      </c>
      <c r="J5101" s="150"/>
      <c r="K5101" s="150"/>
      <c r="L5101" s="150">
        <v>0</v>
      </c>
      <c r="M5101" s="150">
        <v>205.17133565865601</v>
      </c>
      <c r="N5101" s="150">
        <v>0</v>
      </c>
      <c r="O5101" s="150">
        <v>0</v>
      </c>
      <c r="P5101" s="150">
        <v>618.13300000000004</v>
      </c>
      <c r="Q5101" s="150">
        <v>6</v>
      </c>
      <c r="R5101" s="150">
        <v>99.044913280440554</v>
      </c>
      <c r="S5101" s="150">
        <v>0</v>
      </c>
      <c r="T5101" s="150">
        <v>0</v>
      </c>
      <c r="U5101" s="150"/>
      <c r="V5101" s="150">
        <v>0</v>
      </c>
      <c r="W5101" s="150">
        <v>322.89217175440388</v>
      </c>
      <c r="X5101" s="150"/>
      <c r="Y5101" s="150">
        <v>0</v>
      </c>
      <c r="Z5101" s="150"/>
      <c r="AA5101" s="150">
        <v>4111.4855676519528</v>
      </c>
      <c r="AB5101" s="150"/>
      <c r="AC5101" s="150">
        <v>181.91294070000001</v>
      </c>
      <c r="AD5101" s="150"/>
      <c r="AE5101" s="150">
        <v>719.25442165480297</v>
      </c>
      <c r="AF5101" s="150">
        <v>284.68406246892101</v>
      </c>
      <c r="AG5101" s="150">
        <v>3885</v>
      </c>
      <c r="AH5101" s="150">
        <v>337.85460000000012</v>
      </c>
      <c r="AI5101" s="150"/>
      <c r="AJ5101" s="150">
        <v>290.17984823831972</v>
      </c>
      <c r="AK5101" s="150"/>
      <c r="AL5101" s="150">
        <v>11061.6123046875</v>
      </c>
      <c r="AM5101" s="150">
        <v>10195.6953125</v>
      </c>
      <c r="AN5101" s="150">
        <v>865.91815185546875</v>
      </c>
      <c r="AO5101" s="5" t="s">
        <v>1152</v>
      </c>
    </row>
    <row r="5102" spans="1:41" ht="14.25" x14ac:dyDescent="0.45">
      <c r="A5102" s="150">
        <v>2022</v>
      </c>
      <c r="B5102" s="5" t="s">
        <v>6344</v>
      </c>
      <c r="C5102" s="5" t="s">
        <v>171</v>
      </c>
      <c r="D5102" s="5" t="s">
        <v>84</v>
      </c>
      <c r="E5102" s="5" t="s">
        <v>214</v>
      </c>
      <c r="F5102" s="5" t="s">
        <v>214</v>
      </c>
      <c r="G5102" s="5" t="s">
        <v>88</v>
      </c>
      <c r="H5102" s="5" t="s">
        <v>131</v>
      </c>
      <c r="I5102" s="150">
        <v>0</v>
      </c>
      <c r="J5102" s="150">
        <v>794.86848247272724</v>
      </c>
      <c r="K5102" s="150"/>
      <c r="L5102" s="150">
        <v>0</v>
      </c>
      <c r="M5102" s="150">
        <v>120.51375</v>
      </c>
      <c r="N5102" s="150">
        <v>0</v>
      </c>
      <c r="O5102" s="150"/>
      <c r="P5102" s="150">
        <v>100</v>
      </c>
      <c r="Q5102" s="150">
        <v>0</v>
      </c>
      <c r="R5102" s="150">
        <v>87.779190393302585</v>
      </c>
      <c r="S5102" s="150">
        <v>0</v>
      </c>
      <c r="T5102" s="150">
        <v>0</v>
      </c>
      <c r="U5102" s="150"/>
      <c r="V5102" s="150">
        <v>0</v>
      </c>
      <c r="W5102" s="150">
        <v>479.77671456000002</v>
      </c>
      <c r="X5102" s="150">
        <v>113</v>
      </c>
      <c r="Y5102" s="150">
        <v>0</v>
      </c>
      <c r="Z5102" s="150">
        <v>0</v>
      </c>
      <c r="AA5102" s="150">
        <v>3658</v>
      </c>
      <c r="AB5102" s="150"/>
      <c r="AC5102" s="150">
        <v>312.9805538</v>
      </c>
      <c r="AD5102" s="150">
        <v>0</v>
      </c>
      <c r="AE5102" s="150">
        <v>100</v>
      </c>
      <c r="AF5102" s="150">
        <v>352.68138635783168</v>
      </c>
      <c r="AG5102" s="150">
        <v>4114</v>
      </c>
      <c r="AH5102" s="150">
        <v>0</v>
      </c>
      <c r="AI5102" s="150"/>
      <c r="AJ5102" s="150">
        <v>174.32963189120321</v>
      </c>
      <c r="AK5102" s="150"/>
      <c r="AL5102" s="150">
        <v>10407.9296875</v>
      </c>
      <c r="AM5102" s="150">
        <v>9694.638671875</v>
      </c>
      <c r="AN5102" s="150">
        <v>713.29046630859375</v>
      </c>
      <c r="AO5102" s="5" t="s">
        <v>6834</v>
      </c>
    </row>
    <row r="5103" spans="1:41" ht="14.25" x14ac:dyDescent="0.45">
      <c r="A5103" s="150">
        <v>2022</v>
      </c>
      <c r="B5103" s="5" t="s">
        <v>4980</v>
      </c>
      <c r="C5103" s="5" t="s">
        <v>171</v>
      </c>
      <c r="D5103" s="5" t="s">
        <v>84</v>
      </c>
      <c r="E5103" s="5" t="s">
        <v>214</v>
      </c>
      <c r="F5103" s="5" t="s">
        <v>214</v>
      </c>
      <c r="G5103" s="5" t="s">
        <v>88</v>
      </c>
      <c r="H5103" s="5" t="s">
        <v>131</v>
      </c>
      <c r="I5103" s="150">
        <v>0</v>
      </c>
      <c r="J5103" s="150">
        <v>711.18283182641221</v>
      </c>
      <c r="K5103" s="150"/>
      <c r="L5103" s="150">
        <v>0</v>
      </c>
      <c r="M5103" s="150">
        <v>1723.5</v>
      </c>
      <c r="N5103" s="150">
        <v>0</v>
      </c>
      <c r="O5103" s="150"/>
      <c r="P5103" s="150">
        <v>109</v>
      </c>
      <c r="Q5103" s="150">
        <v>0</v>
      </c>
      <c r="R5103" s="150">
        <v>81.976094754959647</v>
      </c>
      <c r="S5103" s="150">
        <v>0</v>
      </c>
      <c r="T5103" s="150"/>
      <c r="U5103" s="150"/>
      <c r="V5103" s="150">
        <v>0</v>
      </c>
      <c r="W5103" s="150">
        <v>395.5890530591999</v>
      </c>
      <c r="X5103" s="150">
        <v>145.17373865803609</v>
      </c>
      <c r="Y5103" s="150">
        <v>0</v>
      </c>
      <c r="Z5103" s="150">
        <v>0</v>
      </c>
      <c r="AA5103" s="150">
        <v>3897</v>
      </c>
      <c r="AB5103" s="150"/>
      <c r="AC5103" s="150">
        <v>158.79645553933639</v>
      </c>
      <c r="AD5103" s="150"/>
      <c r="AE5103" s="150">
        <v>320</v>
      </c>
      <c r="AF5103" s="150">
        <v>314.05736490068881</v>
      </c>
      <c r="AG5103" s="150">
        <v>4756</v>
      </c>
      <c r="AH5103" s="150">
        <v>0</v>
      </c>
      <c r="AI5103" s="150"/>
      <c r="AJ5103" s="150">
        <v>184.947991565564</v>
      </c>
      <c r="AK5103" s="150"/>
      <c r="AL5103" s="150">
        <v>12797.2236328125</v>
      </c>
      <c r="AM5103" s="150">
        <v>10532.9609375</v>
      </c>
      <c r="AN5103" s="150">
        <v>2264.262939453125</v>
      </c>
      <c r="AO5103" s="5" t="s">
        <v>5885</v>
      </c>
    </row>
    <row r="5104" spans="1:41" ht="14.25" x14ac:dyDescent="0.45">
      <c r="A5104" s="150">
        <v>2022</v>
      </c>
      <c r="B5104" s="5" t="s">
        <v>7352</v>
      </c>
      <c r="C5104" s="5" t="s">
        <v>171</v>
      </c>
      <c r="D5104" s="5" t="s">
        <v>84</v>
      </c>
      <c r="E5104" s="5" t="s">
        <v>214</v>
      </c>
      <c r="F5104" s="5" t="s">
        <v>214</v>
      </c>
      <c r="G5104" s="5" t="s">
        <v>88</v>
      </c>
      <c r="H5104" s="5" t="s">
        <v>131</v>
      </c>
      <c r="I5104" s="150"/>
      <c r="J5104" s="150">
        <v>631.23224129670882</v>
      </c>
      <c r="K5104" s="150"/>
      <c r="L5104" s="150">
        <v>0</v>
      </c>
      <c r="M5104" s="150">
        <v>137.26753023420699</v>
      </c>
      <c r="N5104" s="150">
        <v>0</v>
      </c>
      <c r="O5104" s="150"/>
      <c r="P5104" s="150">
        <v>100</v>
      </c>
      <c r="Q5104" s="150"/>
      <c r="R5104" s="150">
        <v>90.063756253301563</v>
      </c>
      <c r="S5104" s="150"/>
      <c r="T5104" s="150">
        <v>0</v>
      </c>
      <c r="U5104" s="150">
        <v>0</v>
      </c>
      <c r="V5104" s="150">
        <v>0</v>
      </c>
      <c r="W5104" s="150">
        <v>840.20563251999999</v>
      </c>
      <c r="X5104" s="150">
        <v>145.7830383125</v>
      </c>
      <c r="Y5104" s="150">
        <v>0</v>
      </c>
      <c r="Z5104" s="150">
        <v>0</v>
      </c>
      <c r="AA5104" s="150">
        <v>2502</v>
      </c>
      <c r="AB5104" s="150"/>
      <c r="AC5104" s="150">
        <v>0</v>
      </c>
      <c r="AD5104" s="150"/>
      <c r="AE5104" s="150">
        <v>102</v>
      </c>
      <c r="AF5104" s="150">
        <v>308.81710589510311</v>
      </c>
      <c r="AG5104" s="150">
        <v>5680</v>
      </c>
      <c r="AH5104" s="150">
        <v>0</v>
      </c>
      <c r="AI5104" s="150"/>
      <c r="AJ5104" s="150">
        <v>175.7171505874698</v>
      </c>
      <c r="AK5104" s="150"/>
      <c r="AL5104" s="150">
        <v>10713.0859375</v>
      </c>
      <c r="AM5104" s="150">
        <v>9589.830078125</v>
      </c>
      <c r="AN5104" s="150">
        <v>1123.2562255859375</v>
      </c>
      <c r="AO5104" s="5" t="s">
        <v>7755</v>
      </c>
    </row>
    <row r="5105" spans="1:41" ht="14.25" x14ac:dyDescent="0.45">
      <c r="A5105" s="150">
        <v>2022</v>
      </c>
      <c r="B5105" s="5" t="s">
        <v>1478</v>
      </c>
      <c r="C5105" s="5" t="s">
        <v>171</v>
      </c>
      <c r="D5105" s="5" t="s">
        <v>84</v>
      </c>
      <c r="E5105" s="5" t="s">
        <v>214</v>
      </c>
      <c r="F5105" s="5" t="s">
        <v>214</v>
      </c>
      <c r="G5105" s="5" t="s">
        <v>88</v>
      </c>
      <c r="H5105" s="5" t="s">
        <v>131</v>
      </c>
      <c r="I5105" s="150">
        <v>0</v>
      </c>
      <c r="J5105" s="150"/>
      <c r="K5105" s="150"/>
      <c r="L5105" s="150">
        <v>0</v>
      </c>
      <c r="M5105" s="150">
        <v>212.43576980713169</v>
      </c>
      <c r="N5105" s="150">
        <v>0</v>
      </c>
      <c r="O5105" s="150">
        <v>0</v>
      </c>
      <c r="P5105" s="150">
        <v>618.13300000000004</v>
      </c>
      <c r="Q5105" s="150">
        <v>0</v>
      </c>
      <c r="R5105" s="150">
        <v>84.84324662439505</v>
      </c>
      <c r="S5105" s="150">
        <v>0</v>
      </c>
      <c r="T5105" s="150">
        <v>0</v>
      </c>
      <c r="U5105" s="150"/>
      <c r="V5105" s="150">
        <v>0</v>
      </c>
      <c r="W5105" s="150">
        <v>269.60361985025901</v>
      </c>
      <c r="X5105" s="150">
        <v>146.42852984339311</v>
      </c>
      <c r="Y5105" s="150">
        <v>0</v>
      </c>
      <c r="Z5105" s="150">
        <v>0</v>
      </c>
      <c r="AA5105" s="150">
        <v>3030.5850296005769</v>
      </c>
      <c r="AB5105" s="150">
        <v>0</v>
      </c>
      <c r="AC5105" s="150">
        <v>242.44181753999999</v>
      </c>
      <c r="AD5105" s="150"/>
      <c r="AE5105" s="150">
        <v>850.32645418680045</v>
      </c>
      <c r="AF5105" s="150">
        <v>253.82726096993221</v>
      </c>
      <c r="AG5105" s="150">
        <v>4927.079540863816</v>
      </c>
      <c r="AH5105" s="150">
        <v>843.22817244522116</v>
      </c>
      <c r="AI5105" s="150">
        <v>0</v>
      </c>
      <c r="AJ5105" s="150">
        <v>1304.0323277503951</v>
      </c>
      <c r="AK5105" s="150"/>
      <c r="AL5105" s="150">
        <v>12782.96484375</v>
      </c>
      <c r="AM5105" s="150">
        <v>11311.2685546875</v>
      </c>
      <c r="AN5105" s="150">
        <v>1471.6961669921875</v>
      </c>
      <c r="AO5105" s="5" t="s">
        <v>3073</v>
      </c>
    </row>
    <row r="5106" spans="1:41" ht="14.25" x14ac:dyDescent="0.45">
      <c r="A5106" s="150">
        <v>2022</v>
      </c>
      <c r="B5106" s="5" t="s">
        <v>4024</v>
      </c>
      <c r="C5106" s="5" t="s">
        <v>171</v>
      </c>
      <c r="D5106" s="5" t="s">
        <v>84</v>
      </c>
      <c r="E5106" s="5" t="s">
        <v>214</v>
      </c>
      <c r="F5106" s="5" t="s">
        <v>214</v>
      </c>
      <c r="G5106" s="5" t="s">
        <v>88</v>
      </c>
      <c r="H5106" s="5" t="s">
        <v>131</v>
      </c>
      <c r="I5106" s="150">
        <v>0</v>
      </c>
      <c r="J5106" s="150"/>
      <c r="K5106" s="150"/>
      <c r="L5106" s="150"/>
      <c r="M5106" s="150">
        <v>227.61979056290451</v>
      </c>
      <c r="N5106" s="150">
        <v>0</v>
      </c>
      <c r="O5106" s="150"/>
      <c r="P5106" s="150">
        <v>111</v>
      </c>
      <c r="Q5106" s="150">
        <v>0</v>
      </c>
      <c r="R5106" s="150">
        <v>98.866090413610678</v>
      </c>
      <c r="S5106" s="150">
        <v>0</v>
      </c>
      <c r="T5106" s="150"/>
      <c r="U5106" s="150"/>
      <c r="V5106" s="150">
        <v>0</v>
      </c>
      <c r="W5106" s="150">
        <v>233.8394540290677</v>
      </c>
      <c r="X5106" s="150">
        <v>305.10135985704159</v>
      </c>
      <c r="Y5106" s="150"/>
      <c r="Z5106" s="150"/>
      <c r="AA5106" s="150">
        <v>2659</v>
      </c>
      <c r="AB5106" s="150"/>
      <c r="AC5106" s="150">
        <v>198</v>
      </c>
      <c r="AD5106" s="150"/>
      <c r="AE5106" s="150">
        <v>812.13889428778396</v>
      </c>
      <c r="AF5106" s="150">
        <v>275.35750942030342</v>
      </c>
      <c r="AG5106" s="150">
        <v>4057</v>
      </c>
      <c r="AH5106" s="150">
        <v>98</v>
      </c>
      <c r="AI5106" s="150"/>
      <c r="AJ5106" s="150">
        <v>186.91704141396539</v>
      </c>
      <c r="AK5106" s="150"/>
      <c r="AL5106" s="150">
        <v>9262.83984375</v>
      </c>
      <c r="AM5106" s="150">
        <v>8398.2802734375</v>
      </c>
      <c r="AN5106" s="150">
        <v>864.56060791015625</v>
      </c>
      <c r="AO5106" s="5" t="s">
        <v>4582</v>
      </c>
    </row>
    <row r="5107" spans="1:41" ht="14.25" x14ac:dyDescent="0.45">
      <c r="A5107" s="150">
        <v>2022</v>
      </c>
      <c r="B5107" s="5" t="s">
        <v>1477</v>
      </c>
      <c r="C5107" s="5" t="s">
        <v>171</v>
      </c>
      <c r="D5107" s="5" t="s">
        <v>84</v>
      </c>
      <c r="E5107" s="5" t="s">
        <v>214</v>
      </c>
      <c r="F5107" s="5" t="s">
        <v>214</v>
      </c>
      <c r="G5107" s="5" t="s">
        <v>88</v>
      </c>
      <c r="H5107" s="5" t="s">
        <v>131</v>
      </c>
      <c r="I5107" s="150">
        <v>0</v>
      </c>
      <c r="J5107" s="150"/>
      <c r="K5107" s="150"/>
      <c r="L5107" s="150">
        <v>0</v>
      </c>
      <c r="M5107" s="150">
        <v>239.3111893743058</v>
      </c>
      <c r="N5107" s="150">
        <v>0</v>
      </c>
      <c r="O5107" s="150">
        <v>130</v>
      </c>
      <c r="P5107" s="150">
        <v>618.13300000000004</v>
      </c>
      <c r="Q5107" s="150">
        <v>286.37555251576578</v>
      </c>
      <c r="R5107" s="150">
        <v>125.38894793260781</v>
      </c>
      <c r="S5107" s="150">
        <v>0</v>
      </c>
      <c r="T5107" s="150">
        <v>0</v>
      </c>
      <c r="U5107" s="150"/>
      <c r="V5107" s="150">
        <v>0</v>
      </c>
      <c r="W5107" s="150">
        <v>384.19400314464878</v>
      </c>
      <c r="X5107" s="150">
        <v>174.68731507907401</v>
      </c>
      <c r="Y5107" s="150">
        <v>0</v>
      </c>
      <c r="Z5107" s="150"/>
      <c r="AA5107" s="150">
        <v>6128.3075086135168</v>
      </c>
      <c r="AB5107" s="150">
        <v>0</v>
      </c>
      <c r="AC5107" s="150">
        <v>226.1</v>
      </c>
      <c r="AD5107" s="150">
        <v>980.01349824245017</v>
      </c>
      <c r="AE5107" s="150"/>
      <c r="AF5107" s="150">
        <v>257.38721967205441</v>
      </c>
      <c r="AG5107" s="150">
        <v>5253</v>
      </c>
      <c r="AH5107" s="150">
        <v>1812.9209671905021</v>
      </c>
      <c r="AI5107" s="150">
        <v>0</v>
      </c>
      <c r="AJ5107" s="150">
        <v>439.81734330206859</v>
      </c>
      <c r="AK5107" s="150"/>
      <c r="AL5107" s="150">
        <v>17055.63671875</v>
      </c>
      <c r="AM5107" s="150">
        <v>13334.509765625</v>
      </c>
      <c r="AN5107" s="150">
        <v>3721.126953125</v>
      </c>
      <c r="AO5107" s="5" t="s">
        <v>3072</v>
      </c>
    </row>
    <row r="5108" spans="1:41" ht="14.25" x14ac:dyDescent="0.45">
      <c r="A5108" s="150">
        <v>2022</v>
      </c>
      <c r="B5108" s="5" t="s">
        <v>1478</v>
      </c>
      <c r="C5108" s="5" t="s">
        <v>171</v>
      </c>
      <c r="D5108" s="5" t="s">
        <v>84</v>
      </c>
      <c r="E5108" s="5" t="s">
        <v>217</v>
      </c>
      <c r="F5108" s="5" t="s">
        <v>218</v>
      </c>
      <c r="G5108" s="5" t="s">
        <v>87</v>
      </c>
      <c r="H5108" s="5" t="s">
        <v>131</v>
      </c>
      <c r="I5108" s="150">
        <v>0</v>
      </c>
      <c r="J5108" s="150"/>
      <c r="K5108" s="150"/>
      <c r="L5108" s="150"/>
      <c r="M5108" s="150"/>
      <c r="N5108" s="150">
        <v>0</v>
      </c>
      <c r="O5108" s="150"/>
      <c r="P5108" s="150"/>
      <c r="Q5108" s="150">
        <v>0</v>
      </c>
      <c r="R5108" s="150"/>
      <c r="S5108" s="150">
        <v>0</v>
      </c>
      <c r="T5108" s="150"/>
      <c r="U5108" s="150"/>
      <c r="V5108" s="150">
        <v>0</v>
      </c>
      <c r="W5108" s="150">
        <v>0</v>
      </c>
      <c r="X5108" s="150"/>
      <c r="Y5108" s="150">
        <v>0</v>
      </c>
      <c r="Z5108" s="150">
        <v>0</v>
      </c>
      <c r="AA5108" s="150">
        <v>806.04171755594996</v>
      </c>
      <c r="AB5108" s="150"/>
      <c r="AC5108" s="150"/>
      <c r="AD5108" s="150"/>
      <c r="AE5108" s="150"/>
      <c r="AF5108" s="150">
        <v>0</v>
      </c>
      <c r="AG5108" s="150"/>
      <c r="AH5108" s="150">
        <v>399.14758933700836</v>
      </c>
      <c r="AI5108" s="150">
        <v>0</v>
      </c>
      <c r="AJ5108" s="150">
        <v>0</v>
      </c>
      <c r="AK5108" s="150"/>
      <c r="AL5108" s="150">
        <v>1205.1893310546875</v>
      </c>
      <c r="AM5108" s="150">
        <v>806.041748046875</v>
      </c>
      <c r="AN5108" s="150">
        <v>399.1475830078125</v>
      </c>
      <c r="AO5108" s="5" t="s">
        <v>3074</v>
      </c>
    </row>
    <row r="5109" spans="1:41" ht="14.25" x14ac:dyDescent="0.45">
      <c r="A5109" s="150">
        <v>2022</v>
      </c>
      <c r="B5109" s="5" t="s">
        <v>4980</v>
      </c>
      <c r="C5109" s="5" t="s">
        <v>171</v>
      </c>
      <c r="D5109" s="5" t="s">
        <v>84</v>
      </c>
      <c r="E5109" s="5" t="s">
        <v>217</v>
      </c>
      <c r="F5109" s="5" t="s">
        <v>218</v>
      </c>
      <c r="G5109" s="5" t="s">
        <v>87</v>
      </c>
      <c r="H5109" s="5" t="s">
        <v>131</v>
      </c>
      <c r="I5109" s="150">
        <v>0</v>
      </c>
      <c r="J5109" s="150">
        <v>0</v>
      </c>
      <c r="K5109" s="150"/>
      <c r="L5109" s="150"/>
      <c r="M5109" s="150"/>
      <c r="N5109" s="150">
        <v>0</v>
      </c>
      <c r="O5109" s="150"/>
      <c r="P5109" s="150"/>
      <c r="Q5109" s="150">
        <v>0</v>
      </c>
      <c r="R5109" s="150"/>
      <c r="S5109" s="150">
        <v>0</v>
      </c>
      <c r="T5109" s="150"/>
      <c r="U5109" s="150"/>
      <c r="V5109" s="150">
        <v>0</v>
      </c>
      <c r="W5109" s="150"/>
      <c r="X5109" s="150">
        <v>0</v>
      </c>
      <c r="Y5109" s="150"/>
      <c r="Z5109" s="150"/>
      <c r="AA5109" s="150"/>
      <c r="AB5109" s="150"/>
      <c r="AC5109" s="150">
        <v>0</v>
      </c>
      <c r="AD5109" s="150"/>
      <c r="AE5109" s="150"/>
      <c r="AF5109" s="150">
        <v>0</v>
      </c>
      <c r="AG5109" s="150"/>
      <c r="AH5109" s="150">
        <v>360.29054983635683</v>
      </c>
      <c r="AI5109" s="150"/>
      <c r="AJ5109" s="150"/>
      <c r="AK5109" s="150"/>
      <c r="AL5109" s="150">
        <v>360.29055786132813</v>
      </c>
      <c r="AM5109" s="150">
        <v>0</v>
      </c>
      <c r="AN5109" s="150">
        <v>360.29055786132813</v>
      </c>
      <c r="AO5109" s="5" t="s">
        <v>5886</v>
      </c>
    </row>
    <row r="5110" spans="1:41" ht="14.25" x14ac:dyDescent="0.45">
      <c r="A5110" s="150">
        <v>2022</v>
      </c>
      <c r="B5110" s="5" t="s">
        <v>1477</v>
      </c>
      <c r="C5110" s="5" t="s">
        <v>171</v>
      </c>
      <c r="D5110" s="5" t="s">
        <v>84</v>
      </c>
      <c r="E5110" s="5" t="s">
        <v>217</v>
      </c>
      <c r="F5110" s="5" t="s">
        <v>218</v>
      </c>
      <c r="G5110" s="5" t="s">
        <v>87</v>
      </c>
      <c r="H5110" s="5" t="s">
        <v>131</v>
      </c>
      <c r="I5110" s="150">
        <v>0</v>
      </c>
      <c r="J5110" s="150"/>
      <c r="K5110" s="150"/>
      <c r="L5110" s="150"/>
      <c r="M5110" s="150"/>
      <c r="N5110" s="150"/>
      <c r="O5110" s="150">
        <v>0</v>
      </c>
      <c r="P5110" s="150"/>
      <c r="Q5110" s="150">
        <v>0</v>
      </c>
      <c r="R5110" s="150"/>
      <c r="S5110" s="150">
        <v>0</v>
      </c>
      <c r="T5110" s="150"/>
      <c r="U5110" s="150"/>
      <c r="V5110" s="150">
        <v>0</v>
      </c>
      <c r="W5110" s="150">
        <v>0</v>
      </c>
      <c r="X5110" s="150">
        <v>0</v>
      </c>
      <c r="Y5110" s="150"/>
      <c r="Z5110" s="150"/>
      <c r="AA5110" s="150">
        <v>830.00553028351453</v>
      </c>
      <c r="AB5110" s="150"/>
      <c r="AC5110" s="150"/>
      <c r="AD5110" s="150"/>
      <c r="AE5110" s="150"/>
      <c r="AF5110" s="150">
        <v>0</v>
      </c>
      <c r="AG5110" s="150">
        <v>9890.108754421135</v>
      </c>
      <c r="AH5110" s="150">
        <v>399.98361745091267</v>
      </c>
      <c r="AI5110" s="150"/>
      <c r="AJ5110" s="150">
        <v>0</v>
      </c>
      <c r="AK5110" s="150"/>
      <c r="AL5110" s="150">
        <v>11120.09765625</v>
      </c>
      <c r="AM5110" s="150">
        <v>10720.1142578125</v>
      </c>
      <c r="AN5110" s="150">
        <v>399.98361206054688</v>
      </c>
      <c r="AO5110" s="5" t="s">
        <v>3076</v>
      </c>
    </row>
    <row r="5111" spans="1:41" ht="14.25" x14ac:dyDescent="0.45">
      <c r="A5111" s="150">
        <v>2022</v>
      </c>
      <c r="B5111" s="5" t="s">
        <v>7352</v>
      </c>
      <c r="C5111" s="5" t="s">
        <v>171</v>
      </c>
      <c r="D5111" s="5" t="s">
        <v>84</v>
      </c>
      <c r="E5111" s="5" t="s">
        <v>217</v>
      </c>
      <c r="F5111" s="5" t="s">
        <v>218</v>
      </c>
      <c r="G5111" s="5" t="s">
        <v>87</v>
      </c>
      <c r="H5111" s="5" t="s">
        <v>131</v>
      </c>
      <c r="I5111" s="150"/>
      <c r="J5111" s="150"/>
      <c r="K5111" s="150"/>
      <c r="L5111" s="150"/>
      <c r="M5111" s="150"/>
      <c r="N5111" s="150">
        <v>982.29124999999999</v>
      </c>
      <c r="O5111" s="150"/>
      <c r="P5111" s="150"/>
      <c r="Q5111" s="150">
        <v>0</v>
      </c>
      <c r="R5111" s="150"/>
      <c r="S5111" s="150"/>
      <c r="T5111" s="150">
        <v>0</v>
      </c>
      <c r="U5111" s="150"/>
      <c r="V5111" s="150">
        <v>0</v>
      </c>
      <c r="W5111" s="150"/>
      <c r="X5111" s="150">
        <v>185</v>
      </c>
      <c r="Y5111" s="150">
        <v>0</v>
      </c>
      <c r="Z5111" s="150"/>
      <c r="AA5111" s="150"/>
      <c r="AB5111" s="150"/>
      <c r="AC5111" s="150"/>
      <c r="AD5111" s="150"/>
      <c r="AE5111" s="150"/>
      <c r="AF5111" s="150">
        <v>0</v>
      </c>
      <c r="AG5111" s="150"/>
      <c r="AH5111" s="150">
        <v>377</v>
      </c>
      <c r="AI5111" s="150"/>
      <c r="AJ5111" s="150"/>
      <c r="AK5111" s="150"/>
      <c r="AL5111" s="150">
        <v>1544.291259765625</v>
      </c>
      <c r="AM5111" s="150">
        <v>982.291259765625</v>
      </c>
      <c r="AN5111" s="150">
        <v>562</v>
      </c>
      <c r="AO5111" s="5" t="s">
        <v>7756</v>
      </c>
    </row>
    <row r="5112" spans="1:41" ht="14.25" x14ac:dyDescent="0.45">
      <c r="A5112" s="150">
        <v>2022</v>
      </c>
      <c r="B5112" s="5" t="s">
        <v>582</v>
      </c>
      <c r="C5112" s="5" t="s">
        <v>171</v>
      </c>
      <c r="D5112" s="5" t="s">
        <v>84</v>
      </c>
      <c r="E5112" s="5" t="s">
        <v>217</v>
      </c>
      <c r="F5112" s="5" t="s">
        <v>218</v>
      </c>
      <c r="G5112" s="5" t="s">
        <v>87</v>
      </c>
      <c r="H5112" s="5" t="s">
        <v>131</v>
      </c>
      <c r="I5112" s="150">
        <v>0</v>
      </c>
      <c r="J5112" s="150"/>
      <c r="K5112" s="150"/>
      <c r="L5112" s="150"/>
      <c r="M5112" s="150"/>
      <c r="N5112" s="150">
        <v>0</v>
      </c>
      <c r="O5112" s="150">
        <v>0</v>
      </c>
      <c r="P5112" s="150"/>
      <c r="Q5112" s="150">
        <v>0</v>
      </c>
      <c r="R5112" s="150"/>
      <c r="S5112" s="150">
        <v>0</v>
      </c>
      <c r="T5112" s="150"/>
      <c r="U5112" s="150"/>
      <c r="V5112" s="150">
        <v>0</v>
      </c>
      <c r="W5112" s="150"/>
      <c r="X5112" s="150">
        <v>0</v>
      </c>
      <c r="Y5112" s="150">
        <v>0</v>
      </c>
      <c r="Z5112" s="150"/>
      <c r="AA5112" s="150"/>
      <c r="AB5112" s="150">
        <v>0</v>
      </c>
      <c r="AC5112" s="150">
        <v>0</v>
      </c>
      <c r="AD5112" s="150"/>
      <c r="AE5112" s="150"/>
      <c r="AF5112" s="150">
        <v>0</v>
      </c>
      <c r="AG5112" s="150"/>
      <c r="AH5112" s="150">
        <v>381.55232477647394</v>
      </c>
      <c r="AI5112" s="150"/>
      <c r="AJ5112" s="150"/>
      <c r="AK5112" s="150"/>
      <c r="AL5112" s="150">
        <v>381.55233764648438</v>
      </c>
      <c r="AM5112" s="150">
        <v>0</v>
      </c>
      <c r="AN5112" s="150">
        <v>381.55233764648438</v>
      </c>
      <c r="AO5112" s="5" t="s">
        <v>1153</v>
      </c>
    </row>
    <row r="5113" spans="1:41" ht="14.25" x14ac:dyDescent="0.45">
      <c r="A5113" s="150">
        <v>2022</v>
      </c>
      <c r="B5113" s="5" t="s">
        <v>4024</v>
      </c>
      <c r="C5113" s="5" t="s">
        <v>171</v>
      </c>
      <c r="D5113" s="5" t="s">
        <v>84</v>
      </c>
      <c r="E5113" s="5" t="s">
        <v>217</v>
      </c>
      <c r="F5113" s="5" t="s">
        <v>218</v>
      </c>
      <c r="G5113" s="5" t="s">
        <v>87</v>
      </c>
      <c r="H5113" s="5" t="s">
        <v>131</v>
      </c>
      <c r="I5113" s="150">
        <v>0</v>
      </c>
      <c r="J5113" s="150"/>
      <c r="K5113" s="150"/>
      <c r="L5113" s="150"/>
      <c r="M5113" s="150">
        <v>0</v>
      </c>
      <c r="N5113" s="150">
        <v>0</v>
      </c>
      <c r="O5113" s="150"/>
      <c r="P5113" s="150"/>
      <c r="Q5113" s="150">
        <v>0</v>
      </c>
      <c r="R5113" s="150"/>
      <c r="S5113" s="150">
        <v>0</v>
      </c>
      <c r="T5113" s="150"/>
      <c r="U5113" s="150"/>
      <c r="V5113" s="150">
        <v>0</v>
      </c>
      <c r="W5113" s="150"/>
      <c r="X5113" s="150">
        <v>0</v>
      </c>
      <c r="Y5113" s="150">
        <v>0</v>
      </c>
      <c r="Z5113" s="150"/>
      <c r="AA5113" s="150"/>
      <c r="AB5113" s="150"/>
      <c r="AC5113" s="150">
        <v>0</v>
      </c>
      <c r="AD5113" s="150"/>
      <c r="AE5113" s="150"/>
      <c r="AF5113" s="150">
        <v>0</v>
      </c>
      <c r="AG5113" s="150"/>
      <c r="AH5113" s="150">
        <v>370.00369448614128</v>
      </c>
      <c r="AI5113" s="150"/>
      <c r="AJ5113" s="150"/>
      <c r="AK5113" s="150"/>
      <c r="AL5113" s="150">
        <v>370.00369262695313</v>
      </c>
      <c r="AM5113" s="150">
        <v>0</v>
      </c>
      <c r="AN5113" s="150">
        <v>370.00369262695313</v>
      </c>
      <c r="AO5113" s="5" t="s">
        <v>4583</v>
      </c>
    </row>
    <row r="5114" spans="1:41" ht="14.25" x14ac:dyDescent="0.45">
      <c r="A5114" s="150">
        <v>2022</v>
      </c>
      <c r="B5114" s="5" t="s">
        <v>1476</v>
      </c>
      <c r="C5114" s="5" t="s">
        <v>171</v>
      </c>
      <c r="D5114" s="5" t="s">
        <v>84</v>
      </c>
      <c r="E5114" s="5" t="s">
        <v>217</v>
      </c>
      <c r="F5114" s="5" t="s">
        <v>218</v>
      </c>
      <c r="G5114" s="5" t="s">
        <v>87</v>
      </c>
      <c r="H5114" s="5" t="s">
        <v>131</v>
      </c>
      <c r="I5114" s="150"/>
      <c r="J5114" s="150"/>
      <c r="K5114" s="150"/>
      <c r="L5114" s="150"/>
      <c r="M5114" s="150"/>
      <c r="N5114" s="150">
        <v>0</v>
      </c>
      <c r="O5114" s="150"/>
      <c r="P5114" s="150"/>
      <c r="Q5114" s="150">
        <v>0</v>
      </c>
      <c r="R5114" s="150">
        <v>0</v>
      </c>
      <c r="S5114" s="150">
        <v>0</v>
      </c>
      <c r="T5114" s="150"/>
      <c r="U5114" s="150"/>
      <c r="V5114" s="150">
        <v>0</v>
      </c>
      <c r="W5114" s="150"/>
      <c r="X5114" s="150"/>
      <c r="Y5114" s="150"/>
      <c r="Z5114" s="150"/>
      <c r="AA5114" s="150">
        <v>2903.2765125309297</v>
      </c>
      <c r="AB5114" s="150"/>
      <c r="AC5114" s="150"/>
      <c r="AD5114" s="150"/>
      <c r="AE5114" s="150"/>
      <c r="AF5114" s="150"/>
      <c r="AG5114" s="150">
        <v>0</v>
      </c>
      <c r="AH5114" s="150">
        <v>544.98603044524566</v>
      </c>
      <c r="AI5114" s="150"/>
      <c r="AJ5114" s="150"/>
      <c r="AK5114" s="150"/>
      <c r="AL5114" s="150">
        <v>3448.2626953125</v>
      </c>
      <c r="AM5114" s="150">
        <v>2903.276611328125</v>
      </c>
      <c r="AN5114" s="150">
        <v>544.98602294921875</v>
      </c>
      <c r="AO5114" s="5" t="s">
        <v>3075</v>
      </c>
    </row>
    <row r="5115" spans="1:41" ht="14.25" x14ac:dyDescent="0.45">
      <c r="A5115" s="150">
        <v>2022</v>
      </c>
      <c r="B5115" s="5" t="s">
        <v>6344</v>
      </c>
      <c r="C5115" s="5" t="s">
        <v>171</v>
      </c>
      <c r="D5115" s="5" t="s">
        <v>84</v>
      </c>
      <c r="E5115" s="5" t="s">
        <v>217</v>
      </c>
      <c r="F5115" s="5" t="s">
        <v>218</v>
      </c>
      <c r="G5115" s="5" t="s">
        <v>87</v>
      </c>
      <c r="H5115" s="5" t="s">
        <v>131</v>
      </c>
      <c r="I5115" s="150"/>
      <c r="J5115" s="150"/>
      <c r="K5115" s="150"/>
      <c r="L5115" s="150"/>
      <c r="M5115" s="150"/>
      <c r="N5115" s="150">
        <v>998.61161156571836</v>
      </c>
      <c r="O5115" s="150"/>
      <c r="P5115" s="150"/>
      <c r="Q5115" s="150">
        <v>0</v>
      </c>
      <c r="R5115" s="150"/>
      <c r="S5115" s="150">
        <v>0</v>
      </c>
      <c r="T5115" s="150">
        <v>0</v>
      </c>
      <c r="U5115" s="150"/>
      <c r="V5115" s="150">
        <v>0</v>
      </c>
      <c r="W5115" s="150"/>
      <c r="X5115" s="150"/>
      <c r="Y5115" s="150"/>
      <c r="Z5115" s="150"/>
      <c r="AA5115" s="150"/>
      <c r="AB5115" s="150"/>
      <c r="AC5115" s="150"/>
      <c r="AD5115" s="150"/>
      <c r="AE5115" s="150"/>
      <c r="AF5115" s="150">
        <v>0</v>
      </c>
      <c r="AG5115" s="150"/>
      <c r="AH5115" s="150">
        <v>378.9142512210729</v>
      </c>
      <c r="AI5115" s="150"/>
      <c r="AJ5115" s="150"/>
      <c r="AK5115" s="150"/>
      <c r="AL5115" s="150">
        <v>1377.52587890625</v>
      </c>
      <c r="AM5115" s="150">
        <v>998.61163330078125</v>
      </c>
      <c r="AN5115" s="150">
        <v>378.91424560546875</v>
      </c>
      <c r="AO5115" s="5" t="s">
        <v>6835</v>
      </c>
    </row>
    <row r="5116" spans="1:41" ht="14.25" x14ac:dyDescent="0.45">
      <c r="A5116" s="150">
        <v>2022</v>
      </c>
      <c r="B5116" s="5" t="s">
        <v>4024</v>
      </c>
      <c r="C5116" s="5" t="s">
        <v>171</v>
      </c>
      <c r="D5116" s="5" t="s">
        <v>84</v>
      </c>
      <c r="E5116" s="5" t="s">
        <v>217</v>
      </c>
      <c r="F5116" s="5" t="s">
        <v>219</v>
      </c>
      <c r="G5116" s="5" t="s">
        <v>87</v>
      </c>
      <c r="H5116" s="5" t="s">
        <v>131</v>
      </c>
      <c r="I5116" s="150">
        <v>1081.8821476202961</v>
      </c>
      <c r="J5116" s="150"/>
      <c r="K5116" s="150">
        <v>87.632453957243996</v>
      </c>
      <c r="L5116" s="150">
        <v>54.094107381014808</v>
      </c>
      <c r="M5116" s="150">
        <v>324.56464428608888</v>
      </c>
      <c r="N5116" s="150">
        <v>4492.3544175532843</v>
      </c>
      <c r="O5116" s="150">
        <v>181.75620080020977</v>
      </c>
      <c r="P5116" s="150"/>
      <c r="Q5116" s="150">
        <v>0</v>
      </c>
      <c r="R5116" s="150">
        <v>43.652290751920752</v>
      </c>
      <c r="S5116" s="150">
        <v>0</v>
      </c>
      <c r="T5116" s="150"/>
      <c r="U5116" s="150">
        <v>0</v>
      </c>
      <c r="V5116" s="150">
        <v>865.50571809623693</v>
      </c>
      <c r="W5116" s="150"/>
      <c r="X5116" s="150">
        <v>0</v>
      </c>
      <c r="Y5116" s="150">
        <v>1568.7291140494294</v>
      </c>
      <c r="Z5116" s="150">
        <v>65.453869931027924</v>
      </c>
      <c r="AA5116" s="150"/>
      <c r="AB5116" s="150"/>
      <c r="AC5116" s="150">
        <v>0</v>
      </c>
      <c r="AD5116" s="150"/>
      <c r="AE5116" s="150"/>
      <c r="AF5116" s="150">
        <v>2181.0744096025169</v>
      </c>
      <c r="AG5116" s="150">
        <v>7437.9397648895365</v>
      </c>
      <c r="AH5116" s="150">
        <v>540.94107381014805</v>
      </c>
      <c r="AI5116" s="150">
        <v>0</v>
      </c>
      <c r="AJ5116" s="150"/>
      <c r="AK5116" s="150"/>
      <c r="AL5116" s="150">
        <v>18925.58203125</v>
      </c>
      <c r="AM5116" s="150">
        <v>17790.685546875</v>
      </c>
      <c r="AN5116" s="150">
        <v>1134.8944091796875</v>
      </c>
      <c r="AO5116" s="5" t="s">
        <v>4584</v>
      </c>
    </row>
    <row r="5117" spans="1:41" ht="14.25" x14ac:dyDescent="0.45">
      <c r="A5117" s="150">
        <v>2022</v>
      </c>
      <c r="B5117" s="5" t="s">
        <v>1478</v>
      </c>
      <c r="C5117" s="5" t="s">
        <v>171</v>
      </c>
      <c r="D5117" s="5" t="s">
        <v>84</v>
      </c>
      <c r="E5117" s="5" t="s">
        <v>217</v>
      </c>
      <c r="F5117" s="5" t="s">
        <v>219</v>
      </c>
      <c r="G5117" s="5" t="s">
        <v>87</v>
      </c>
      <c r="H5117" s="5" t="s">
        <v>131</v>
      </c>
      <c r="I5117" s="150">
        <v>0</v>
      </c>
      <c r="J5117" s="150"/>
      <c r="K5117" s="150">
        <v>92.119053434965707</v>
      </c>
      <c r="L5117" s="150">
        <v>345.44645038112139</v>
      </c>
      <c r="M5117" s="150">
        <v>1268.7960250456606</v>
      </c>
      <c r="N5117" s="150">
        <v>3191.3667297601123</v>
      </c>
      <c r="O5117" s="150">
        <v>189.99554770961677</v>
      </c>
      <c r="P5117" s="150"/>
      <c r="Q5117" s="150">
        <v>0</v>
      </c>
      <c r="R5117" s="150"/>
      <c r="S5117" s="150">
        <v>518.16967557168209</v>
      </c>
      <c r="T5117" s="150"/>
      <c r="U5117" s="150"/>
      <c r="V5117" s="150">
        <v>1036.3393511433642</v>
      </c>
      <c r="W5117" s="150">
        <v>0</v>
      </c>
      <c r="X5117" s="150"/>
      <c r="Y5117" s="150">
        <v>1554.5090267150463</v>
      </c>
      <c r="Z5117" s="150">
        <v>159.67916722416956</v>
      </c>
      <c r="AA5117" s="150">
        <v>345.44645038112139</v>
      </c>
      <c r="AB5117" s="150"/>
      <c r="AC5117" s="150"/>
      <c r="AD5117" s="150"/>
      <c r="AE5117" s="150"/>
      <c r="AF5117" s="150">
        <v>1806.9811953054402</v>
      </c>
      <c r="AG5117" s="150">
        <v>9058.0002011555862</v>
      </c>
      <c r="AH5117" s="150">
        <v>1151.4881679370715</v>
      </c>
      <c r="AI5117" s="150">
        <v>224.54019274772892</v>
      </c>
      <c r="AJ5117" s="150">
        <v>0</v>
      </c>
      <c r="AK5117" s="150">
        <v>0</v>
      </c>
      <c r="AL5117" s="150">
        <v>20942.87890625</v>
      </c>
      <c r="AM5117" s="150">
        <v>17497.767578125</v>
      </c>
      <c r="AN5117" s="150">
        <v>3445.10888671875</v>
      </c>
      <c r="AO5117" s="5" t="s">
        <v>3078</v>
      </c>
    </row>
    <row r="5118" spans="1:41" ht="14.25" x14ac:dyDescent="0.45">
      <c r="A5118" s="150">
        <v>2022</v>
      </c>
      <c r="B5118" s="5" t="s">
        <v>6344</v>
      </c>
      <c r="C5118" s="5" t="s">
        <v>171</v>
      </c>
      <c r="D5118" s="5" t="s">
        <v>84</v>
      </c>
      <c r="E5118" s="5" t="s">
        <v>217</v>
      </c>
      <c r="F5118" s="5" t="s">
        <v>219</v>
      </c>
      <c r="G5118" s="5" t="s">
        <v>87</v>
      </c>
      <c r="H5118" s="5" t="s">
        <v>131</v>
      </c>
      <c r="I5118" s="150"/>
      <c r="J5118" s="150"/>
      <c r="K5118" s="150"/>
      <c r="L5118" s="150"/>
      <c r="M5118" s="150">
        <v>307.2277712603294</v>
      </c>
      <c r="N5118" s="150">
        <v>4254.615115706687</v>
      </c>
      <c r="O5118" s="150"/>
      <c r="P5118" s="150"/>
      <c r="Q5118" s="150">
        <v>20.468218287414871</v>
      </c>
      <c r="R5118" s="150">
        <v>80.088535576314712</v>
      </c>
      <c r="S5118" s="150">
        <v>460.84165689049405</v>
      </c>
      <c r="T5118" s="150">
        <v>0</v>
      </c>
      <c r="U5118" s="150">
        <v>0</v>
      </c>
      <c r="V5118" s="150">
        <v>512.0462854338823</v>
      </c>
      <c r="W5118" s="150"/>
      <c r="X5118" s="150"/>
      <c r="Y5118" s="150">
        <v>4391.3089438809757</v>
      </c>
      <c r="Z5118" s="150"/>
      <c r="AA5118" s="150"/>
      <c r="AB5118" s="150"/>
      <c r="AC5118" s="150"/>
      <c r="AD5118" s="150"/>
      <c r="AE5118" s="150"/>
      <c r="AF5118" s="150">
        <v>1643.258980178118</v>
      </c>
      <c r="AG5118" s="150">
        <v>10569.659423926198</v>
      </c>
      <c r="AH5118" s="150">
        <v>3584.3239980371759</v>
      </c>
      <c r="AI5118" s="150">
        <v>0</v>
      </c>
      <c r="AJ5118" s="150"/>
      <c r="AK5118" s="150"/>
      <c r="AL5118" s="150">
        <v>25823.83984375</v>
      </c>
      <c r="AM5118" s="150">
        <v>21471.4453125</v>
      </c>
      <c r="AN5118" s="150">
        <v>4352.3935546875</v>
      </c>
      <c r="AO5118" s="5" t="s">
        <v>6836</v>
      </c>
    </row>
    <row r="5119" spans="1:41" ht="14.25" x14ac:dyDescent="0.45">
      <c r="A5119" s="150">
        <v>2022</v>
      </c>
      <c r="B5119" s="5" t="s">
        <v>1477</v>
      </c>
      <c r="C5119" s="5" t="s">
        <v>171</v>
      </c>
      <c r="D5119" s="5" t="s">
        <v>84</v>
      </c>
      <c r="E5119" s="5" t="s">
        <v>217</v>
      </c>
      <c r="F5119" s="5" t="s">
        <v>219</v>
      </c>
      <c r="G5119" s="5" t="s">
        <v>87</v>
      </c>
      <c r="H5119" s="5" t="s">
        <v>131</v>
      </c>
      <c r="I5119" s="150">
        <v>0</v>
      </c>
      <c r="J5119" s="150"/>
      <c r="K5119" s="150">
        <v>94.857774889544515</v>
      </c>
      <c r="L5119" s="150"/>
      <c r="M5119" s="150">
        <v>1184.9811097529819</v>
      </c>
      <c r="N5119" s="150">
        <v>2363.1443169357776</v>
      </c>
      <c r="O5119" s="150">
        <v>186.15838322073111</v>
      </c>
      <c r="P5119" s="150"/>
      <c r="Q5119" s="150">
        <v>0</v>
      </c>
      <c r="R5119" s="150">
        <v>1345.8468925667009</v>
      </c>
      <c r="S5119" s="150">
        <v>533.57498375368789</v>
      </c>
      <c r="T5119" s="150"/>
      <c r="U5119" s="150"/>
      <c r="V5119" s="150">
        <v>1067.1499675073758</v>
      </c>
      <c r="W5119" s="150">
        <v>0</v>
      </c>
      <c r="X5119" s="150">
        <v>0</v>
      </c>
      <c r="Y5119" s="150">
        <v>889.29163958947981</v>
      </c>
      <c r="Z5119" s="150"/>
      <c r="AA5119" s="150">
        <v>355.71665583579193</v>
      </c>
      <c r="AB5119" s="150"/>
      <c r="AC5119" s="150"/>
      <c r="AD5119" s="150">
        <v>326.07360118280928</v>
      </c>
      <c r="AE5119" s="150"/>
      <c r="AF5119" s="150">
        <v>1838.6027739976157</v>
      </c>
      <c r="AG5119" s="150">
        <v>15921.877515210046</v>
      </c>
      <c r="AH5119" s="150">
        <v>1185.7221861193063</v>
      </c>
      <c r="AI5119" s="150">
        <v>231.21582629326474</v>
      </c>
      <c r="AJ5119" s="150">
        <v>0</v>
      </c>
      <c r="AK5119" s="150">
        <v>0</v>
      </c>
      <c r="AL5119" s="150">
        <v>27524.21484375</v>
      </c>
      <c r="AM5119" s="150">
        <v>23781.62890625</v>
      </c>
      <c r="AN5119" s="150">
        <v>3742.583740234375</v>
      </c>
      <c r="AO5119" s="5" t="s">
        <v>3077</v>
      </c>
    </row>
    <row r="5120" spans="1:41" ht="14.25" x14ac:dyDescent="0.45">
      <c r="A5120" s="150">
        <v>2022</v>
      </c>
      <c r="B5120" s="5" t="s">
        <v>7352</v>
      </c>
      <c r="C5120" s="5" t="s">
        <v>171</v>
      </c>
      <c r="D5120" s="5" t="s">
        <v>84</v>
      </c>
      <c r="E5120" s="5" t="s">
        <v>217</v>
      </c>
      <c r="F5120" s="5" t="s">
        <v>219</v>
      </c>
      <c r="G5120" s="5" t="s">
        <v>87</v>
      </c>
      <c r="H5120" s="5" t="s">
        <v>131</v>
      </c>
      <c r="I5120" s="150"/>
      <c r="J5120" s="150"/>
      <c r="K5120" s="150"/>
      <c r="L5120" s="150"/>
      <c r="M5120" s="150">
        <v>850</v>
      </c>
      <c r="N5120" s="150">
        <v>2521.9909453125001</v>
      </c>
      <c r="O5120" s="150"/>
      <c r="P5120" s="150"/>
      <c r="Q5120" s="150">
        <v>20.931823420200001</v>
      </c>
      <c r="R5120" s="150">
        <v>39.419122590000001</v>
      </c>
      <c r="S5120" s="150"/>
      <c r="T5120" s="150">
        <v>0</v>
      </c>
      <c r="U5120" s="150">
        <v>190</v>
      </c>
      <c r="V5120" s="150">
        <v>500</v>
      </c>
      <c r="W5120" s="150">
        <v>56</v>
      </c>
      <c r="X5120" s="150">
        <v>550</v>
      </c>
      <c r="Y5120" s="150">
        <v>4240.9249767008387</v>
      </c>
      <c r="Z5120" s="150"/>
      <c r="AA5120" s="150"/>
      <c r="AB5120" s="150"/>
      <c r="AC5120" s="150"/>
      <c r="AD5120" s="150"/>
      <c r="AE5120" s="150"/>
      <c r="AF5120" s="150">
        <v>0</v>
      </c>
      <c r="AG5120" s="150">
        <v>10527</v>
      </c>
      <c r="AH5120" s="150">
        <v>4089</v>
      </c>
      <c r="AI5120" s="150">
        <v>0</v>
      </c>
      <c r="AJ5120" s="150"/>
      <c r="AK5120" s="150"/>
      <c r="AL5120" s="150">
        <v>23585.265625</v>
      </c>
      <c r="AM5120" s="150">
        <v>18040.267578125</v>
      </c>
      <c r="AN5120" s="150">
        <v>5545</v>
      </c>
      <c r="AO5120" s="5" t="s">
        <v>7757</v>
      </c>
    </row>
    <row r="5121" spans="1:41" ht="14.25" x14ac:dyDescent="0.45">
      <c r="A5121" s="150">
        <v>2022</v>
      </c>
      <c r="B5121" s="5" t="s">
        <v>582</v>
      </c>
      <c r="C5121" s="5" t="s">
        <v>171</v>
      </c>
      <c r="D5121" s="5" t="s">
        <v>84</v>
      </c>
      <c r="E5121" s="5" t="s">
        <v>217</v>
      </c>
      <c r="F5121" s="5" t="s">
        <v>219</v>
      </c>
      <c r="G5121" s="5" t="s">
        <v>87</v>
      </c>
      <c r="H5121" s="5" t="s">
        <v>131</v>
      </c>
      <c r="I5121" s="150">
        <v>1116.4679261334579</v>
      </c>
      <c r="J5121" s="150"/>
      <c r="K5121" s="150">
        <v>89.317434090676628</v>
      </c>
      <c r="L5121" s="150">
        <v>55.823396306672898</v>
      </c>
      <c r="M5121" s="150">
        <v>167.47018892001867</v>
      </c>
      <c r="N5121" s="150">
        <v>4529.5103763234383</v>
      </c>
      <c r="O5121" s="150">
        <v>184.21720781202055</v>
      </c>
      <c r="P5121" s="150"/>
      <c r="Q5121" s="150">
        <v>0</v>
      </c>
      <c r="R5121" s="150">
        <v>190.52564438355262</v>
      </c>
      <c r="S5121" s="150">
        <v>502.41056676005604</v>
      </c>
      <c r="T5121" s="150"/>
      <c r="U5121" s="150">
        <v>0</v>
      </c>
      <c r="V5121" s="150">
        <v>535.90460454405979</v>
      </c>
      <c r="W5121" s="150"/>
      <c r="X5121" s="150">
        <v>0</v>
      </c>
      <c r="Y5121" s="150">
        <v>1618.878492893514</v>
      </c>
      <c r="Z5121" s="150">
        <v>66.635316362066348</v>
      </c>
      <c r="AA5121" s="150"/>
      <c r="AB5121" s="150">
        <v>0</v>
      </c>
      <c r="AC5121" s="150">
        <v>0</v>
      </c>
      <c r="AD5121" s="150"/>
      <c r="AE5121" s="150"/>
      <c r="AF5121" s="150">
        <v>1963.0675181718586</v>
      </c>
      <c r="AG5121" s="150">
        <v>5265.2627396453872</v>
      </c>
      <c r="AH5121" s="150">
        <v>558.23396306672896</v>
      </c>
      <c r="AI5121" s="150">
        <v>217.7112455960243</v>
      </c>
      <c r="AJ5121" s="150"/>
      <c r="AK5121" s="150"/>
      <c r="AL5121" s="150">
        <v>17061.4375</v>
      </c>
      <c r="AM5121" s="150">
        <v>15342.076171875</v>
      </c>
      <c r="AN5121" s="150">
        <v>1719.3607177734375</v>
      </c>
      <c r="AO5121" s="5" t="s">
        <v>1154</v>
      </c>
    </row>
    <row r="5122" spans="1:41" ht="14.25" x14ac:dyDescent="0.45">
      <c r="A5122" s="150">
        <v>2022</v>
      </c>
      <c r="B5122" s="5" t="s">
        <v>4980</v>
      </c>
      <c r="C5122" s="5" t="s">
        <v>171</v>
      </c>
      <c r="D5122" s="5" t="s">
        <v>84</v>
      </c>
      <c r="E5122" s="5" t="s">
        <v>217</v>
      </c>
      <c r="F5122" s="5" t="s">
        <v>219</v>
      </c>
      <c r="G5122" s="5" t="s">
        <v>87</v>
      </c>
      <c r="H5122" s="5" t="s">
        <v>131</v>
      </c>
      <c r="I5122" s="150">
        <v>1053.4811398723882</v>
      </c>
      <c r="J5122" s="150">
        <v>0</v>
      </c>
      <c r="K5122" s="150"/>
      <c r="L5122" s="150"/>
      <c r="M5122" s="150">
        <v>316.0443419617165</v>
      </c>
      <c r="N5122" s="150">
        <v>4325.909604657988</v>
      </c>
      <c r="O5122" s="150"/>
      <c r="P5122" s="150"/>
      <c r="Q5122" s="150">
        <v>0</v>
      </c>
      <c r="R5122" s="150">
        <v>42.631855746232425</v>
      </c>
      <c r="S5122" s="150">
        <v>474.06651294257472</v>
      </c>
      <c r="T5122" s="150"/>
      <c r="U5122" s="150">
        <v>0</v>
      </c>
      <c r="V5122" s="150">
        <v>526.74056993619411</v>
      </c>
      <c r="W5122" s="150"/>
      <c r="X5122" s="150">
        <v>263.37028496809705</v>
      </c>
      <c r="Y5122" s="150">
        <v>2036.3578771606412</v>
      </c>
      <c r="Z5122" s="150">
        <v>28.19847592567416</v>
      </c>
      <c r="AA5122" s="150"/>
      <c r="AB5122" s="150"/>
      <c r="AC5122" s="150">
        <v>0</v>
      </c>
      <c r="AD5122" s="150"/>
      <c r="AE5122" s="150"/>
      <c r="AF5122" s="150">
        <v>2428.8007679757911</v>
      </c>
      <c r="AG5122" s="150">
        <v>5048.2816222684851</v>
      </c>
      <c r="AH5122" s="150">
        <v>526.74056993619411</v>
      </c>
      <c r="AI5122" s="150">
        <v>0</v>
      </c>
      <c r="AJ5122" s="150"/>
      <c r="AK5122" s="150"/>
      <c r="AL5122" s="150">
        <v>17070.623046875</v>
      </c>
      <c r="AM5122" s="150">
        <v>15490.4013671875</v>
      </c>
      <c r="AN5122" s="150">
        <v>1580.2216796875</v>
      </c>
      <c r="AO5122" s="5" t="s">
        <v>5887</v>
      </c>
    </row>
    <row r="5123" spans="1:41" ht="14.25" x14ac:dyDescent="0.45">
      <c r="A5123" s="150">
        <v>2022</v>
      </c>
      <c r="B5123" s="5" t="s">
        <v>1476</v>
      </c>
      <c r="C5123" s="5" t="s">
        <v>171</v>
      </c>
      <c r="D5123" s="5" t="s">
        <v>84</v>
      </c>
      <c r="E5123" s="5" t="s">
        <v>217</v>
      </c>
      <c r="F5123" s="5" t="s">
        <v>219</v>
      </c>
      <c r="G5123" s="5" t="s">
        <v>87</v>
      </c>
      <c r="H5123" s="5" t="s">
        <v>131</v>
      </c>
      <c r="I5123" s="150">
        <v>0</v>
      </c>
      <c r="J5123" s="150"/>
      <c r="K5123" s="150">
        <v>96.775883751030989</v>
      </c>
      <c r="L5123" s="150"/>
      <c r="M5123" s="150">
        <v>756.06159180492966</v>
      </c>
      <c r="N5123" s="150">
        <v>2409.7195054006716</v>
      </c>
      <c r="O5123" s="150">
        <v>190.52752113484226</v>
      </c>
      <c r="P5123" s="150"/>
      <c r="Q5123" s="150">
        <v>0</v>
      </c>
      <c r="R5123" s="150">
        <v>1391.4566245105038</v>
      </c>
      <c r="S5123" s="150">
        <v>544.36434609954938</v>
      </c>
      <c r="T5123" s="150"/>
      <c r="U5123" s="150"/>
      <c r="V5123" s="150">
        <v>1088.7286921990988</v>
      </c>
      <c r="W5123" s="150"/>
      <c r="X5123" s="150"/>
      <c r="Y5123" s="150"/>
      <c r="Z5123" s="150"/>
      <c r="AA5123" s="150">
        <v>362.90956406636622</v>
      </c>
      <c r="AB5123" s="150"/>
      <c r="AC5123" s="150"/>
      <c r="AD5123" s="150">
        <v>347.78833223026766</v>
      </c>
      <c r="AE5123" s="150"/>
      <c r="AF5123" s="150">
        <v>2177.4573843981975</v>
      </c>
      <c r="AG5123" s="150">
        <v>15533.760405909954</v>
      </c>
      <c r="AH5123" s="150">
        <v>1209.6985468878875</v>
      </c>
      <c r="AI5123" s="150">
        <v>235.89121664313805</v>
      </c>
      <c r="AJ5123" s="150"/>
      <c r="AK5123" s="150"/>
      <c r="AL5123" s="150">
        <v>26345.138671875</v>
      </c>
      <c r="AM5123" s="150">
        <v>22964.033203125</v>
      </c>
      <c r="AN5123" s="150">
        <v>3381.107421875</v>
      </c>
      <c r="AO5123" s="5" t="s">
        <v>3079</v>
      </c>
    </row>
    <row r="5124" spans="1:41" ht="14.25" x14ac:dyDescent="0.45">
      <c r="A5124" s="150">
        <v>2022</v>
      </c>
      <c r="B5124" s="5" t="s">
        <v>4980</v>
      </c>
      <c r="C5124" s="5" t="s">
        <v>171</v>
      </c>
      <c r="D5124" s="5" t="s">
        <v>84</v>
      </c>
      <c r="E5124" s="5" t="s">
        <v>217</v>
      </c>
      <c r="F5124" s="5" t="s">
        <v>220</v>
      </c>
      <c r="G5124" s="5" t="s">
        <v>87</v>
      </c>
      <c r="H5124" s="5" t="s">
        <v>131</v>
      </c>
      <c r="I5124" s="150">
        <v>0</v>
      </c>
      <c r="J5124" s="150">
        <v>0</v>
      </c>
      <c r="K5124" s="150"/>
      <c r="L5124" s="150"/>
      <c r="M5124" s="150"/>
      <c r="N5124" s="150">
        <v>0</v>
      </c>
      <c r="O5124" s="150"/>
      <c r="P5124" s="150"/>
      <c r="Q5124" s="150">
        <v>0</v>
      </c>
      <c r="R5124" s="150"/>
      <c r="S5124" s="150">
        <v>0</v>
      </c>
      <c r="T5124" s="150"/>
      <c r="U5124" s="150"/>
      <c r="V5124" s="150">
        <v>0</v>
      </c>
      <c r="W5124" s="150"/>
      <c r="X5124" s="150">
        <v>84.278491189791069</v>
      </c>
      <c r="Y5124" s="150"/>
      <c r="Z5124" s="150"/>
      <c r="AA5124" s="150"/>
      <c r="AB5124" s="150"/>
      <c r="AC5124" s="150">
        <v>0</v>
      </c>
      <c r="AD5124" s="150"/>
      <c r="AE5124" s="150"/>
      <c r="AF5124" s="150">
        <v>0</v>
      </c>
      <c r="AG5124" s="150">
        <v>0</v>
      </c>
      <c r="AH5124" s="150"/>
      <c r="AI5124" s="150">
        <v>0</v>
      </c>
      <c r="AJ5124" s="150"/>
      <c r="AK5124" s="150"/>
      <c r="AL5124" s="150">
        <v>84.278488159179688</v>
      </c>
      <c r="AM5124" s="150">
        <v>0</v>
      </c>
      <c r="AN5124" s="150">
        <v>84.278488159179688</v>
      </c>
      <c r="AO5124" s="5" t="s">
        <v>5888</v>
      </c>
    </row>
    <row r="5125" spans="1:41" ht="14.25" x14ac:dyDescent="0.45">
      <c r="A5125" s="150">
        <v>2022</v>
      </c>
      <c r="B5125" s="5" t="s">
        <v>1477</v>
      </c>
      <c r="C5125" s="5" t="s">
        <v>171</v>
      </c>
      <c r="D5125" s="5" t="s">
        <v>84</v>
      </c>
      <c r="E5125" s="5" t="s">
        <v>217</v>
      </c>
      <c r="F5125" s="5" t="s">
        <v>220</v>
      </c>
      <c r="G5125" s="5" t="s">
        <v>87</v>
      </c>
      <c r="H5125" s="5" t="s">
        <v>131</v>
      </c>
      <c r="I5125" s="150">
        <v>0</v>
      </c>
      <c r="J5125" s="150"/>
      <c r="K5125" s="150"/>
      <c r="L5125" s="150"/>
      <c r="M5125" s="150"/>
      <c r="N5125" s="150"/>
      <c r="O5125" s="150">
        <v>0</v>
      </c>
      <c r="P5125" s="150"/>
      <c r="Q5125" s="150">
        <v>0</v>
      </c>
      <c r="R5125" s="150"/>
      <c r="S5125" s="150">
        <v>0</v>
      </c>
      <c r="T5125" s="150"/>
      <c r="U5125" s="150"/>
      <c r="V5125" s="150">
        <v>0</v>
      </c>
      <c r="W5125" s="150">
        <v>0</v>
      </c>
      <c r="X5125" s="150">
        <v>75.101869510672799</v>
      </c>
      <c r="Y5125" s="150"/>
      <c r="Z5125" s="150"/>
      <c r="AA5125" s="150">
        <v>0</v>
      </c>
      <c r="AB5125" s="150"/>
      <c r="AC5125" s="150"/>
      <c r="AD5125" s="150"/>
      <c r="AE5125" s="150"/>
      <c r="AF5125" s="150">
        <v>0</v>
      </c>
      <c r="AG5125" s="150">
        <v>2243.3863761377279</v>
      </c>
      <c r="AH5125" s="150">
        <v>0</v>
      </c>
      <c r="AI5125" s="150"/>
      <c r="AJ5125" s="150">
        <v>0</v>
      </c>
      <c r="AK5125" s="150"/>
      <c r="AL5125" s="150">
        <v>2318.48828125</v>
      </c>
      <c r="AM5125" s="150">
        <v>2243.386474609375</v>
      </c>
      <c r="AN5125" s="150">
        <v>75.10186767578125</v>
      </c>
      <c r="AO5125" s="5" t="s">
        <v>3081</v>
      </c>
    </row>
    <row r="5126" spans="1:41" ht="14.25" x14ac:dyDescent="0.45">
      <c r="A5126" s="150">
        <v>2022</v>
      </c>
      <c r="B5126" s="5" t="s">
        <v>6344</v>
      </c>
      <c r="C5126" s="5" t="s">
        <v>171</v>
      </c>
      <c r="D5126" s="5" t="s">
        <v>84</v>
      </c>
      <c r="E5126" s="5" t="s">
        <v>217</v>
      </c>
      <c r="F5126" s="5" t="s">
        <v>220</v>
      </c>
      <c r="G5126" s="5" t="s">
        <v>87</v>
      </c>
      <c r="H5126" s="5" t="s">
        <v>131</v>
      </c>
      <c r="I5126" s="150"/>
      <c r="J5126" s="150"/>
      <c r="K5126" s="150"/>
      <c r="L5126" s="150"/>
      <c r="M5126" s="150"/>
      <c r="N5126" s="150">
        <v>0</v>
      </c>
      <c r="O5126" s="150"/>
      <c r="P5126" s="150"/>
      <c r="Q5126" s="150">
        <v>0</v>
      </c>
      <c r="R5126" s="150"/>
      <c r="S5126" s="150">
        <v>0</v>
      </c>
      <c r="T5126" s="150">
        <v>0</v>
      </c>
      <c r="U5126" s="150"/>
      <c r="V5126" s="150">
        <v>0</v>
      </c>
      <c r="W5126" s="150">
        <v>20.481851417355291</v>
      </c>
      <c r="X5126" s="150"/>
      <c r="Y5126" s="150"/>
      <c r="Z5126" s="150"/>
      <c r="AA5126" s="150"/>
      <c r="AB5126" s="150"/>
      <c r="AC5126" s="150"/>
      <c r="AD5126" s="150"/>
      <c r="AE5126" s="150">
        <v>761.92487272561686</v>
      </c>
      <c r="AF5126" s="150">
        <v>0</v>
      </c>
      <c r="AG5126" s="150">
        <v>0</v>
      </c>
      <c r="AH5126" s="150"/>
      <c r="AI5126" s="150">
        <v>0</v>
      </c>
      <c r="AJ5126" s="150"/>
      <c r="AK5126" s="150"/>
      <c r="AL5126" s="150">
        <v>782.40673828125</v>
      </c>
      <c r="AM5126" s="150">
        <v>761.92486572265625</v>
      </c>
      <c r="AN5126" s="150">
        <v>20.481851577758789</v>
      </c>
      <c r="AO5126" s="5" t="s">
        <v>6837</v>
      </c>
    </row>
    <row r="5127" spans="1:41" ht="14.25" x14ac:dyDescent="0.45">
      <c r="A5127" s="150">
        <v>2022</v>
      </c>
      <c r="B5127" s="5" t="s">
        <v>4024</v>
      </c>
      <c r="C5127" s="5" t="s">
        <v>171</v>
      </c>
      <c r="D5127" s="5" t="s">
        <v>84</v>
      </c>
      <c r="E5127" s="5" t="s">
        <v>217</v>
      </c>
      <c r="F5127" s="5" t="s">
        <v>220</v>
      </c>
      <c r="G5127" s="5" t="s">
        <v>87</v>
      </c>
      <c r="H5127" s="5" t="s">
        <v>131</v>
      </c>
      <c r="I5127" s="150">
        <v>0</v>
      </c>
      <c r="J5127" s="150"/>
      <c r="K5127" s="150"/>
      <c r="L5127" s="150"/>
      <c r="M5127" s="150">
        <v>0</v>
      </c>
      <c r="N5127" s="150">
        <v>0</v>
      </c>
      <c r="O5127" s="150"/>
      <c r="P5127" s="150"/>
      <c r="Q5127" s="150">
        <v>0</v>
      </c>
      <c r="R5127" s="150"/>
      <c r="S5127" s="150">
        <v>0</v>
      </c>
      <c r="T5127" s="150"/>
      <c r="U5127" s="150"/>
      <c r="V5127" s="150">
        <v>0</v>
      </c>
      <c r="W5127" s="150"/>
      <c r="X5127" s="150">
        <v>81.14116107152222</v>
      </c>
      <c r="Y5127" s="150">
        <v>0</v>
      </c>
      <c r="Z5127" s="150"/>
      <c r="AA5127" s="150"/>
      <c r="AB5127" s="150"/>
      <c r="AC5127" s="150">
        <v>0</v>
      </c>
      <c r="AD5127" s="150"/>
      <c r="AE5127" s="150"/>
      <c r="AF5127" s="150">
        <v>0</v>
      </c>
      <c r="AG5127" s="150">
        <v>5754.5311431923556</v>
      </c>
      <c r="AH5127" s="150"/>
      <c r="AI5127" s="150">
        <v>0</v>
      </c>
      <c r="AJ5127" s="150"/>
      <c r="AK5127" s="150"/>
      <c r="AL5127" s="150">
        <v>5835.67236328125</v>
      </c>
      <c r="AM5127" s="150">
        <v>5754.53125</v>
      </c>
      <c r="AN5127" s="150">
        <v>81.141159057617188</v>
      </c>
      <c r="AO5127" s="5" t="s">
        <v>4585</v>
      </c>
    </row>
    <row r="5128" spans="1:41" ht="14.25" x14ac:dyDescent="0.45">
      <c r="A5128" s="150">
        <v>2022</v>
      </c>
      <c r="B5128" s="5" t="s">
        <v>7352</v>
      </c>
      <c r="C5128" s="5" t="s">
        <v>171</v>
      </c>
      <c r="D5128" s="5" t="s">
        <v>84</v>
      </c>
      <c r="E5128" s="5" t="s">
        <v>217</v>
      </c>
      <c r="F5128" s="5" t="s">
        <v>220</v>
      </c>
      <c r="G5128" s="5" t="s">
        <v>87</v>
      </c>
      <c r="H5128" s="5" t="s">
        <v>131</v>
      </c>
      <c r="I5128" s="150"/>
      <c r="J5128" s="150"/>
      <c r="K5128" s="150"/>
      <c r="L5128" s="150"/>
      <c r="M5128" s="150"/>
      <c r="N5128" s="150">
        <v>0</v>
      </c>
      <c r="O5128" s="150"/>
      <c r="P5128" s="150"/>
      <c r="Q5128" s="150">
        <v>0</v>
      </c>
      <c r="R5128" s="150"/>
      <c r="S5128" s="150"/>
      <c r="T5128" s="150">
        <v>0</v>
      </c>
      <c r="U5128" s="150"/>
      <c r="V5128" s="150">
        <v>0</v>
      </c>
      <c r="W5128" s="150"/>
      <c r="X5128" s="150">
        <v>50</v>
      </c>
      <c r="Y5128" s="150">
        <v>858.65641503572533</v>
      </c>
      <c r="Z5128" s="150"/>
      <c r="AA5128" s="150"/>
      <c r="AB5128" s="150"/>
      <c r="AC5128" s="150"/>
      <c r="AD5128" s="150"/>
      <c r="AE5128" s="150"/>
      <c r="AF5128" s="150">
        <v>0</v>
      </c>
      <c r="AG5128" s="150"/>
      <c r="AH5128" s="150">
        <v>0</v>
      </c>
      <c r="AI5128" s="150">
        <v>0</v>
      </c>
      <c r="AJ5128" s="150"/>
      <c r="AK5128" s="150"/>
      <c r="AL5128" s="150">
        <v>908.65643310546875</v>
      </c>
      <c r="AM5128" s="150">
        <v>858.65643310546875</v>
      </c>
      <c r="AN5128" s="150">
        <v>50</v>
      </c>
      <c r="AO5128" s="5" t="s">
        <v>7758</v>
      </c>
    </row>
    <row r="5129" spans="1:41" ht="14.25" x14ac:dyDescent="0.45">
      <c r="A5129" s="150">
        <v>2022</v>
      </c>
      <c r="B5129" s="5" t="s">
        <v>1478</v>
      </c>
      <c r="C5129" s="5" t="s">
        <v>171</v>
      </c>
      <c r="D5129" s="5" t="s">
        <v>84</v>
      </c>
      <c r="E5129" s="5" t="s">
        <v>217</v>
      </c>
      <c r="F5129" s="5" t="s">
        <v>220</v>
      </c>
      <c r="G5129" s="5" t="s">
        <v>87</v>
      </c>
      <c r="H5129" s="5" t="s">
        <v>131</v>
      </c>
      <c r="I5129" s="150">
        <v>0</v>
      </c>
      <c r="J5129" s="150"/>
      <c r="K5129" s="150"/>
      <c r="L5129" s="150"/>
      <c r="M5129" s="150"/>
      <c r="N5129" s="150">
        <v>0</v>
      </c>
      <c r="O5129" s="150"/>
      <c r="P5129" s="150"/>
      <c r="Q5129" s="150">
        <v>0</v>
      </c>
      <c r="R5129" s="150"/>
      <c r="S5129" s="150">
        <v>0</v>
      </c>
      <c r="T5129" s="150"/>
      <c r="U5129" s="150"/>
      <c r="V5129" s="150">
        <v>0</v>
      </c>
      <c r="W5129" s="150">
        <v>0</v>
      </c>
      <c r="X5129" s="150">
        <v>59.877384732727712</v>
      </c>
      <c r="Y5129" s="150">
        <v>0</v>
      </c>
      <c r="Z5129" s="150">
        <v>0</v>
      </c>
      <c r="AA5129" s="150"/>
      <c r="AB5129" s="150"/>
      <c r="AC5129" s="150"/>
      <c r="AD5129" s="150"/>
      <c r="AE5129" s="150"/>
      <c r="AF5129" s="150">
        <v>501.93922091817785</v>
      </c>
      <c r="AG5129" s="150"/>
      <c r="AH5129" s="150">
        <v>0</v>
      </c>
      <c r="AI5129" s="150">
        <v>0</v>
      </c>
      <c r="AJ5129" s="150">
        <v>0</v>
      </c>
      <c r="AK5129" s="150"/>
      <c r="AL5129" s="150">
        <v>561.81658935546875</v>
      </c>
      <c r="AM5129" s="150">
        <v>501.939208984375</v>
      </c>
      <c r="AN5129" s="150">
        <v>59.877384185791016</v>
      </c>
      <c r="AO5129" s="5" t="s">
        <v>3082</v>
      </c>
    </row>
    <row r="5130" spans="1:41" ht="14.25" x14ac:dyDescent="0.45">
      <c r="A5130" s="150">
        <v>2022</v>
      </c>
      <c r="B5130" s="5" t="s">
        <v>1476</v>
      </c>
      <c r="C5130" s="5" t="s">
        <v>171</v>
      </c>
      <c r="D5130" s="5" t="s">
        <v>84</v>
      </c>
      <c r="E5130" s="5" t="s">
        <v>217</v>
      </c>
      <c r="F5130" s="5" t="s">
        <v>220</v>
      </c>
      <c r="G5130" s="5" t="s">
        <v>87</v>
      </c>
      <c r="H5130" s="5" t="s">
        <v>131</v>
      </c>
      <c r="I5130" s="150"/>
      <c r="J5130" s="150"/>
      <c r="K5130" s="150"/>
      <c r="L5130" s="150"/>
      <c r="M5130" s="150"/>
      <c r="N5130" s="150">
        <v>0</v>
      </c>
      <c r="O5130" s="150"/>
      <c r="P5130" s="150"/>
      <c r="Q5130" s="150">
        <v>0</v>
      </c>
      <c r="R5130" s="150">
        <v>0</v>
      </c>
      <c r="S5130" s="150">
        <v>0</v>
      </c>
      <c r="T5130" s="150"/>
      <c r="U5130" s="150"/>
      <c r="V5130" s="150">
        <v>0</v>
      </c>
      <c r="W5130" s="150"/>
      <c r="X5130" s="150"/>
      <c r="Y5130" s="150"/>
      <c r="Z5130" s="150"/>
      <c r="AA5130" s="150">
        <v>0</v>
      </c>
      <c r="AB5130" s="150"/>
      <c r="AC5130" s="150"/>
      <c r="AD5130" s="150"/>
      <c r="AE5130" s="150"/>
      <c r="AF5130" s="150"/>
      <c r="AG5130" s="150">
        <v>2311.4179570643864</v>
      </c>
      <c r="AH5130" s="150"/>
      <c r="AI5130" s="150"/>
      <c r="AJ5130" s="150"/>
      <c r="AK5130" s="150"/>
      <c r="AL5130" s="150">
        <v>2311.41796875</v>
      </c>
      <c r="AM5130" s="150">
        <v>2311.41796875</v>
      </c>
      <c r="AN5130" s="150">
        <v>0</v>
      </c>
      <c r="AO5130" s="5" t="s">
        <v>3080</v>
      </c>
    </row>
    <row r="5131" spans="1:41" ht="14.25" x14ac:dyDescent="0.45">
      <c r="A5131" s="150">
        <v>2022</v>
      </c>
      <c r="B5131" s="5" t="s">
        <v>582</v>
      </c>
      <c r="C5131" s="5" t="s">
        <v>171</v>
      </c>
      <c r="D5131" s="5" t="s">
        <v>84</v>
      </c>
      <c r="E5131" s="5" t="s">
        <v>217</v>
      </c>
      <c r="F5131" s="5" t="s">
        <v>220</v>
      </c>
      <c r="G5131" s="5" t="s">
        <v>87</v>
      </c>
      <c r="H5131" s="5" t="s">
        <v>131</v>
      </c>
      <c r="I5131" s="150">
        <v>0</v>
      </c>
      <c r="J5131" s="150"/>
      <c r="K5131" s="150"/>
      <c r="L5131" s="150"/>
      <c r="M5131" s="150"/>
      <c r="N5131" s="150">
        <v>0</v>
      </c>
      <c r="O5131" s="150">
        <v>0</v>
      </c>
      <c r="P5131" s="150"/>
      <c r="Q5131" s="150">
        <v>0</v>
      </c>
      <c r="R5131" s="150"/>
      <c r="S5131" s="150">
        <v>0</v>
      </c>
      <c r="T5131" s="150"/>
      <c r="U5131" s="150"/>
      <c r="V5131" s="150">
        <v>0</v>
      </c>
      <c r="W5131" s="150"/>
      <c r="X5131" s="150">
        <v>111.6467926133458</v>
      </c>
      <c r="Y5131" s="150">
        <v>0</v>
      </c>
      <c r="Z5131" s="150"/>
      <c r="AA5131" s="150"/>
      <c r="AB5131" s="150">
        <v>0</v>
      </c>
      <c r="AC5131" s="150">
        <v>0</v>
      </c>
      <c r="AD5131" s="150"/>
      <c r="AE5131" s="150"/>
      <c r="AF5131" s="150">
        <v>0</v>
      </c>
      <c r="AG5131" s="150">
        <v>5856.9907404961205</v>
      </c>
      <c r="AH5131" s="150"/>
      <c r="AI5131" s="150">
        <v>0</v>
      </c>
      <c r="AJ5131" s="150"/>
      <c r="AK5131" s="150"/>
      <c r="AL5131" s="150">
        <v>5968.6376953125</v>
      </c>
      <c r="AM5131" s="150">
        <v>5856.99072265625</v>
      </c>
      <c r="AN5131" s="150">
        <v>111.64678955078125</v>
      </c>
      <c r="AO5131" s="5" t="s">
        <v>1155</v>
      </c>
    </row>
    <row r="5132" spans="1:41" ht="14.25" x14ac:dyDescent="0.45">
      <c r="A5132" s="150">
        <v>2022</v>
      </c>
      <c r="B5132" s="5" t="s">
        <v>4024</v>
      </c>
      <c r="C5132" s="5" t="s">
        <v>171</v>
      </c>
      <c r="D5132" s="5" t="s">
        <v>84</v>
      </c>
      <c r="E5132" s="5" t="s">
        <v>89</v>
      </c>
      <c r="F5132" s="5" t="s">
        <v>90</v>
      </c>
      <c r="G5132" s="5" t="s">
        <v>87</v>
      </c>
      <c r="H5132" s="5" t="s">
        <v>131</v>
      </c>
      <c r="I5132" s="150">
        <v>11599.940386784816</v>
      </c>
      <c r="J5132" s="150">
        <v>60340.353960300592</v>
      </c>
      <c r="K5132" s="150">
        <v>1006.2694043231136</v>
      </c>
      <c r="L5132" s="150">
        <v>2385.5501355027532</v>
      </c>
      <c r="M5132" s="150">
        <v>22913.722945524063</v>
      </c>
      <c r="N5132" s="150">
        <v>15393.270098308725</v>
      </c>
      <c r="O5132" s="150">
        <v>9557.3468920776959</v>
      </c>
      <c r="P5132" s="150">
        <v>9670.5009458973036</v>
      </c>
      <c r="Q5132" s="150">
        <v>3566.9367876217857</v>
      </c>
      <c r="R5132" s="150">
        <v>7633.1204851029324</v>
      </c>
      <c r="S5132" s="150">
        <v>15204.403593816805</v>
      </c>
      <c r="T5132" s="150">
        <v>10494.256831916873</v>
      </c>
      <c r="U5132" s="150">
        <v>1846.7728259878456</v>
      </c>
      <c r="V5132" s="150">
        <v>9639.5699352968386</v>
      </c>
      <c r="W5132" s="150">
        <v>3423.0751150706169</v>
      </c>
      <c r="X5132" s="150">
        <v>14770.008792897701</v>
      </c>
      <c r="Y5132" s="150">
        <v>50235.574701527024</v>
      </c>
      <c r="Z5132" s="150">
        <v>17304.704951186639</v>
      </c>
      <c r="AA5132" s="150">
        <v>199928.57523378788</v>
      </c>
      <c r="AB5132" s="150">
        <v>1198.7665310848977</v>
      </c>
      <c r="AC5132" s="150">
        <v>11209.073525500464</v>
      </c>
      <c r="AD5132" s="150">
        <v>17856.609764998644</v>
      </c>
      <c r="AE5132" s="150">
        <v>17194.352972129367</v>
      </c>
      <c r="AF5132" s="150">
        <v>33056.946237284028</v>
      </c>
      <c r="AG5132" s="150">
        <v>189721.01717099038</v>
      </c>
      <c r="AH5132" s="150">
        <v>32789.684130075933</v>
      </c>
      <c r="AI5132" s="150">
        <v>4147.9361539762158</v>
      </c>
      <c r="AJ5132" s="150">
        <v>37324.934092900221</v>
      </c>
      <c r="AK5132" s="150">
        <v>4693.6375092358921</v>
      </c>
      <c r="AL5132" s="150">
        <v>816106.875</v>
      </c>
      <c r="AM5132" s="150">
        <v>678051.1875</v>
      </c>
      <c r="AN5132" s="150">
        <v>138055.71875</v>
      </c>
      <c r="AO5132" s="5" t="s">
        <v>4586</v>
      </c>
    </row>
    <row r="5133" spans="1:41" ht="14.25" x14ac:dyDescent="0.45">
      <c r="A5133" s="150">
        <v>2022</v>
      </c>
      <c r="B5133" s="5" t="s">
        <v>1478</v>
      </c>
      <c r="C5133" s="5" t="s">
        <v>171</v>
      </c>
      <c r="D5133" s="5" t="s">
        <v>84</v>
      </c>
      <c r="E5133" s="5" t="s">
        <v>89</v>
      </c>
      <c r="F5133" s="5" t="s">
        <v>90</v>
      </c>
      <c r="G5133" s="5" t="s">
        <v>87</v>
      </c>
      <c r="H5133" s="5" t="s">
        <v>131</v>
      </c>
      <c r="I5133" s="150">
        <v>8874.5193102910089</v>
      </c>
      <c r="J5133" s="150">
        <v>20273.198747272905</v>
      </c>
      <c r="K5133" s="150">
        <v>955.73517938776922</v>
      </c>
      <c r="L5133" s="150">
        <v>3129.74484045296</v>
      </c>
      <c r="M5133" s="150">
        <v>20023.089020677173</v>
      </c>
      <c r="N5133" s="150">
        <v>17473.342414485516</v>
      </c>
      <c r="O5133" s="150">
        <v>9643.7957652933655</v>
      </c>
      <c r="P5133" s="150">
        <v>10903.024671381243</v>
      </c>
      <c r="Q5133" s="150">
        <v>3623.6477103822444</v>
      </c>
      <c r="R5133" s="150">
        <v>6438.4640825404695</v>
      </c>
      <c r="S5133" s="150">
        <v>20143.869777347434</v>
      </c>
      <c r="T5133" s="150">
        <v>11111.860820592739</v>
      </c>
      <c r="U5133" s="150">
        <v>1994.3775068670077</v>
      </c>
      <c r="V5133" s="150">
        <v>5026.2458530453168</v>
      </c>
      <c r="W5133" s="150">
        <v>3813.7288122075802</v>
      </c>
      <c r="X5133" s="150">
        <v>14844.338302677555</v>
      </c>
      <c r="Y5133" s="150">
        <v>62971.739735827294</v>
      </c>
      <c r="Z5133" s="150">
        <v>16132.224296332148</v>
      </c>
      <c r="AA5133" s="150">
        <v>179531.10878220384</v>
      </c>
      <c r="AB5133" s="150">
        <v>0</v>
      </c>
      <c r="AC5133" s="150">
        <v>13054.974074223188</v>
      </c>
      <c r="AD5133" s="150">
        <v>18781.060584182873</v>
      </c>
      <c r="AE5133" s="150">
        <v>23109.051955265153</v>
      </c>
      <c r="AF5133" s="150">
        <v>29678.325202932949</v>
      </c>
      <c r="AG5133" s="150">
        <v>151786.09273529588</v>
      </c>
      <c r="AH5133" s="150">
        <v>34903.820606864894</v>
      </c>
      <c r="AI5133" s="150">
        <v>4208.6892538099955</v>
      </c>
      <c r="AJ5133" s="150">
        <v>67465.270009447107</v>
      </c>
      <c r="AK5133" s="150">
        <v>2576.3396269424034</v>
      </c>
      <c r="AL5133" s="150">
        <v>762471.625</v>
      </c>
      <c r="AM5133" s="150">
        <v>621465.3125</v>
      </c>
      <c r="AN5133" s="150">
        <v>141006.328125</v>
      </c>
      <c r="AO5133" s="5" t="s">
        <v>3084</v>
      </c>
    </row>
    <row r="5134" spans="1:41" ht="14.25" x14ac:dyDescent="0.45">
      <c r="A5134" s="150">
        <v>2022</v>
      </c>
      <c r="B5134" s="5" t="s">
        <v>582</v>
      </c>
      <c r="C5134" s="5" t="s">
        <v>171</v>
      </c>
      <c r="D5134" s="5" t="s">
        <v>84</v>
      </c>
      <c r="E5134" s="5" t="s">
        <v>89</v>
      </c>
      <c r="F5134" s="5" t="s">
        <v>90</v>
      </c>
      <c r="G5134" s="5" t="s">
        <v>87</v>
      </c>
      <c r="H5134" s="5" t="s">
        <v>131</v>
      </c>
      <c r="I5134" s="150">
        <v>10742.654385256132</v>
      </c>
      <c r="J5134" s="150">
        <v>38340.904168330613</v>
      </c>
      <c r="K5134" s="150">
        <v>990.30705048037714</v>
      </c>
      <c r="L5134" s="150">
        <v>1797.5133610748671</v>
      </c>
      <c r="M5134" s="150">
        <v>20457.041810543349</v>
      </c>
      <c r="N5134" s="150">
        <v>18553.463996485803</v>
      </c>
      <c r="O5134" s="150">
        <v>9626.1864591226731</v>
      </c>
      <c r="P5134" s="150">
        <v>9474.1011982247746</v>
      </c>
      <c r="Q5134" s="150">
        <v>3764.4639647385011</v>
      </c>
      <c r="R5134" s="150">
        <v>7762.9341912889568</v>
      </c>
      <c r="S5134" s="150">
        <v>22000.114495222166</v>
      </c>
      <c r="T5134" s="150">
        <v>10997.20907241456</v>
      </c>
      <c r="U5134" s="150">
        <v>1905.8107499098126</v>
      </c>
      <c r="V5134" s="150">
        <v>12855.011701500634</v>
      </c>
      <c r="W5134" s="150">
        <v>4512.7633574314368</v>
      </c>
      <c r="X5134" s="150">
        <v>13495.452841839666</v>
      </c>
      <c r="Y5134" s="150">
        <v>46030.297892593269</v>
      </c>
      <c r="Z5134" s="150">
        <v>15583.187371520273</v>
      </c>
      <c r="AA5134" s="150">
        <v>222138.39640268893</v>
      </c>
      <c r="AB5134" s="150">
        <v>1126.5161374686591</v>
      </c>
      <c r="AC5134" s="150">
        <v>12212.113586353842</v>
      </c>
      <c r="AD5134" s="150">
        <v>18172.563740189973</v>
      </c>
      <c r="AE5134" s="150">
        <v>16992.220983166473</v>
      </c>
      <c r="AF5134" s="150">
        <v>31534.212115323666</v>
      </c>
      <c r="AG5134" s="150">
        <v>176697.79632951171</v>
      </c>
      <c r="AH5134" s="150">
        <v>33117.977588635913</v>
      </c>
      <c r="AI5134" s="150">
        <v>4080.6902700177884</v>
      </c>
      <c r="AJ5134" s="150">
        <v>41619.691350403045</v>
      </c>
      <c r="AK5134" s="150">
        <v>2502.4512096355325</v>
      </c>
      <c r="AL5134" s="150">
        <v>809084.0625</v>
      </c>
      <c r="AM5134" s="150">
        <v>668004.8125</v>
      </c>
      <c r="AN5134" s="150">
        <v>141079.28125</v>
      </c>
      <c r="AO5134" s="5" t="s">
        <v>1156</v>
      </c>
    </row>
    <row r="5135" spans="1:41" ht="14.25" x14ac:dyDescent="0.45">
      <c r="A5135" s="150">
        <v>2022</v>
      </c>
      <c r="B5135" s="5" t="s">
        <v>6344</v>
      </c>
      <c r="C5135" s="5" t="s">
        <v>171</v>
      </c>
      <c r="D5135" s="5" t="s">
        <v>84</v>
      </c>
      <c r="E5135" s="5" t="s">
        <v>89</v>
      </c>
      <c r="F5135" s="5" t="s">
        <v>90</v>
      </c>
      <c r="G5135" s="5" t="s">
        <v>87</v>
      </c>
      <c r="H5135" s="5" t="s">
        <v>131</v>
      </c>
      <c r="I5135" s="150">
        <v>17978.969174154474</v>
      </c>
      <c r="J5135" s="150">
        <v>76725.564001777922</v>
      </c>
      <c r="K5135" s="150">
        <v>1492.9314025556782</v>
      </c>
      <c r="L5135" s="150">
        <v>2473.3883771598248</v>
      </c>
      <c r="M5135" s="150">
        <v>47016.08992853907</v>
      </c>
      <c r="N5135" s="150">
        <v>16692.481532966693</v>
      </c>
      <c r="O5135" s="150">
        <v>10044.46616431415</v>
      </c>
      <c r="P5135" s="150">
        <v>11696.485889225703</v>
      </c>
      <c r="Q5135" s="150">
        <v>4877.5767432782022</v>
      </c>
      <c r="R5135" s="150">
        <v>6646.4094252630812</v>
      </c>
      <c r="S5135" s="150">
        <v>14090.472272995868</v>
      </c>
      <c r="T5135" s="150">
        <v>10937.308656867726</v>
      </c>
      <c r="U5135" s="150">
        <v>1587.3434848450352</v>
      </c>
      <c r="V5135" s="150">
        <v>17845.837139941665</v>
      </c>
      <c r="W5135" s="150">
        <v>7555.7549878623668</v>
      </c>
      <c r="X5135" s="150">
        <v>21482.389859093098</v>
      </c>
      <c r="Y5135" s="150">
        <v>63266.140964481456</v>
      </c>
      <c r="Z5135" s="150">
        <v>17009.948574862206</v>
      </c>
      <c r="AA5135" s="150">
        <v>207641.93739143535</v>
      </c>
      <c r="AB5135" s="150">
        <v>1968.3059212078435</v>
      </c>
      <c r="AC5135" s="150">
        <v>15694.501267375275</v>
      </c>
      <c r="AD5135" s="150">
        <v>19028.302447289097</v>
      </c>
      <c r="AE5135" s="150">
        <v>15037.649065610582</v>
      </c>
      <c r="AF5135" s="150">
        <v>47484.304085606069</v>
      </c>
      <c r="AG5135" s="150">
        <v>274636.02519246278</v>
      </c>
      <c r="AH5135" s="150">
        <v>41458.456451166043</v>
      </c>
      <c r="AI5135" s="150">
        <v>5645.8223431939859</v>
      </c>
      <c r="AJ5135" s="150">
        <v>41491.706963826044</v>
      </c>
      <c r="AK5135" s="150">
        <v>2911.4951789770548</v>
      </c>
      <c r="AL5135" s="150">
        <v>1022418</v>
      </c>
      <c r="AM5135" s="150">
        <v>838786.25</v>
      </c>
      <c r="AN5135" s="150">
        <v>183631.796875</v>
      </c>
      <c r="AO5135" s="5" t="s">
        <v>6838</v>
      </c>
    </row>
    <row r="5136" spans="1:41" ht="14.25" x14ac:dyDescent="0.45">
      <c r="A5136" s="150">
        <v>2022</v>
      </c>
      <c r="B5136" s="5" t="s">
        <v>7352</v>
      </c>
      <c r="C5136" s="5" t="s">
        <v>171</v>
      </c>
      <c r="D5136" s="5" t="s">
        <v>84</v>
      </c>
      <c r="E5136" s="5" t="s">
        <v>89</v>
      </c>
      <c r="F5136" s="5" t="s">
        <v>90</v>
      </c>
      <c r="G5136" s="5" t="s">
        <v>87</v>
      </c>
      <c r="H5136" s="5" t="s">
        <v>131</v>
      </c>
      <c r="I5136" s="150">
        <v>18858.823529411769</v>
      </c>
      <c r="J5136" s="150">
        <v>72856.134601384576</v>
      </c>
      <c r="K5136" s="150">
        <v>1424.966881888889</v>
      </c>
      <c r="L5136" s="150">
        <v>3277</v>
      </c>
      <c r="M5136" s="150">
        <v>51530.48770826932</v>
      </c>
      <c r="N5136" s="150">
        <v>14570.264302246091</v>
      </c>
      <c r="O5136" s="150">
        <v>9644.2269899999992</v>
      </c>
      <c r="P5136" s="150">
        <v>9885.3070000000007</v>
      </c>
      <c r="Q5136" s="150">
        <v>4550.6484938347749</v>
      </c>
      <c r="R5136" s="150">
        <v>6786.1467168183253</v>
      </c>
      <c r="S5136" s="150">
        <v>24224.143</v>
      </c>
      <c r="T5136" s="150">
        <v>12475</v>
      </c>
      <c r="U5136" s="150">
        <v>1505</v>
      </c>
      <c r="V5136" s="150">
        <v>12056</v>
      </c>
      <c r="W5136" s="150">
        <v>12745.72</v>
      </c>
      <c r="X5136" s="150">
        <v>25666.912499999999</v>
      </c>
      <c r="Y5136" s="150">
        <v>67415</v>
      </c>
      <c r="Z5136" s="150">
        <v>15771.910219283171</v>
      </c>
      <c r="AA5136" s="150">
        <v>208116</v>
      </c>
      <c r="AB5136" s="150">
        <v>1979</v>
      </c>
      <c r="AC5136" s="150">
        <v>21181.66673299066</v>
      </c>
      <c r="AD5136" s="150">
        <v>18232.621210328991</v>
      </c>
      <c r="AE5136" s="150">
        <v>13708.1780280108</v>
      </c>
      <c r="AF5136" s="150">
        <v>48122.983020000007</v>
      </c>
      <c r="AG5136" s="150">
        <v>273408</v>
      </c>
      <c r="AH5136" s="150">
        <v>44938.362636790931</v>
      </c>
      <c r="AI5136" s="150">
        <v>5911</v>
      </c>
      <c r="AJ5136" s="150">
        <v>42863.621912848866</v>
      </c>
      <c r="AK5136" s="150">
        <v>4070</v>
      </c>
      <c r="AL5136" s="150">
        <v>1047775.25</v>
      </c>
      <c r="AM5136" s="150">
        <v>834932.6875</v>
      </c>
      <c r="AN5136" s="150">
        <v>212842.4375</v>
      </c>
      <c r="AO5136" s="5" t="s">
        <v>7759</v>
      </c>
    </row>
    <row r="5137" spans="1:41" ht="14.25" x14ac:dyDescent="0.45">
      <c r="A5137" s="150">
        <v>2022</v>
      </c>
      <c r="B5137" s="5" t="s">
        <v>1477</v>
      </c>
      <c r="C5137" s="5" t="s">
        <v>171</v>
      </c>
      <c r="D5137" s="5" t="s">
        <v>84</v>
      </c>
      <c r="E5137" s="5" t="s">
        <v>89</v>
      </c>
      <c r="F5137" s="5" t="s">
        <v>90</v>
      </c>
      <c r="G5137" s="5" t="s">
        <v>87</v>
      </c>
      <c r="H5137" s="5" t="s">
        <v>131</v>
      </c>
      <c r="I5137" s="150">
        <v>10721.300006890768</v>
      </c>
      <c r="J5137" s="150">
        <v>17417.106422164597</v>
      </c>
      <c r="K5137" s="150">
        <v>972.29219261783123</v>
      </c>
      <c r="L5137" s="150">
        <v>3410.1370072791251</v>
      </c>
      <c r="M5137" s="150">
        <v>22923.341304646841</v>
      </c>
      <c r="N5137" s="150">
        <v>13392.613519998953</v>
      </c>
      <c r="O5137" s="150">
        <v>8490.9565748003533</v>
      </c>
      <c r="P5137" s="150">
        <v>9512.9200926613466</v>
      </c>
      <c r="Q5137" s="150">
        <v>3264.5536815507412</v>
      </c>
      <c r="R5137" s="150">
        <v>9297.1640083426628</v>
      </c>
      <c r="S5137" s="150">
        <v>18759.976037943001</v>
      </c>
      <c r="T5137" s="150">
        <v>10179.424967834246</v>
      </c>
      <c r="U5137" s="150">
        <v>2053.6708263586388</v>
      </c>
      <c r="V5137" s="150">
        <v>10124.881747272757</v>
      </c>
      <c r="W5137" s="150">
        <v>5163.8201205495798</v>
      </c>
      <c r="X5137" s="150">
        <v>16230.377282646929</v>
      </c>
      <c r="Y5137" s="150">
        <v>53310.069487924018</v>
      </c>
      <c r="Z5137" s="150">
        <v>13456.761090268008</v>
      </c>
      <c r="AA5137" s="150">
        <v>181953.06586683303</v>
      </c>
      <c r="AB5137" s="150">
        <v>0</v>
      </c>
      <c r="AC5137" s="150">
        <v>12440.241460107927</v>
      </c>
      <c r="AD5137" s="150">
        <v>21129.514365963569</v>
      </c>
      <c r="AE5137" s="150">
        <v>23949.809576330812</v>
      </c>
      <c r="AF5137" s="150">
        <v>30786.751344287997</v>
      </c>
      <c r="AG5137" s="150">
        <v>205129.93819864001</v>
      </c>
      <c r="AH5137" s="150">
        <v>41559.027744203537</v>
      </c>
      <c r="AI5137" s="150">
        <v>3716.0533312979064</v>
      </c>
      <c r="AJ5137" s="150">
        <v>44732.788328370698</v>
      </c>
      <c r="AK5137" s="150">
        <v>3286.3310660146481</v>
      </c>
      <c r="AL5137" s="150">
        <v>797364.875</v>
      </c>
      <c r="AM5137" s="150">
        <v>644953.8125</v>
      </c>
      <c r="AN5137" s="150">
        <v>152411.109375</v>
      </c>
      <c r="AO5137" s="5" t="s">
        <v>3083</v>
      </c>
    </row>
    <row r="5138" spans="1:41" ht="14.25" x14ac:dyDescent="0.45">
      <c r="A5138" s="150">
        <v>2022</v>
      </c>
      <c r="B5138" s="5" t="s">
        <v>1476</v>
      </c>
      <c r="C5138" s="5" t="s">
        <v>171</v>
      </c>
      <c r="D5138" s="5" t="s">
        <v>84</v>
      </c>
      <c r="E5138" s="5" t="s">
        <v>89</v>
      </c>
      <c r="F5138" s="5" t="s">
        <v>90</v>
      </c>
      <c r="G5138" s="5" t="s">
        <v>87</v>
      </c>
      <c r="H5138" s="5" t="s">
        <v>131</v>
      </c>
      <c r="I5138" s="150">
        <v>5984.3787114543793</v>
      </c>
      <c r="J5138" s="150">
        <v>17853.940853518328</v>
      </c>
      <c r="K5138" s="150">
        <v>1102.0353762148654</v>
      </c>
      <c r="L5138" s="150">
        <v>2879.0825415931722</v>
      </c>
      <c r="M5138" s="150">
        <v>11726.81771353118</v>
      </c>
      <c r="N5138" s="150">
        <v>11936.45847170685</v>
      </c>
      <c r="O5138" s="150">
        <v>7005.0618603910343</v>
      </c>
      <c r="P5138" s="150">
        <v>8839.2672821097931</v>
      </c>
      <c r="Q5138" s="150">
        <v>3194.7836198672385</v>
      </c>
      <c r="R5138" s="150">
        <v>8538.7821583366531</v>
      </c>
      <c r="S5138" s="150">
        <v>19099.930356812853</v>
      </c>
      <c r="T5138" s="150">
        <v>11927.627672314569</v>
      </c>
      <c r="U5138" s="150">
        <v>2479.406837468066</v>
      </c>
      <c r="V5138" s="150">
        <v>9315.8885095836213</v>
      </c>
      <c r="W5138" s="150">
        <v>4281.1231574362337</v>
      </c>
      <c r="X5138" s="150">
        <v>13824.360690224543</v>
      </c>
      <c r="Y5138" s="150">
        <v>67958.444967067742</v>
      </c>
      <c r="Z5138" s="150">
        <v>11938.514959236561</v>
      </c>
      <c r="AA5138" s="150">
        <v>167108.57910276914</v>
      </c>
      <c r="AB5138" s="150">
        <v>816.54651914932401</v>
      </c>
      <c r="AC5138" s="150">
        <v>13039.499845330294</v>
      </c>
      <c r="AD5138" s="150">
        <v>20628.369349573863</v>
      </c>
      <c r="AE5138" s="150">
        <v>16478.392635852113</v>
      </c>
      <c r="AF5138" s="150">
        <v>35649.816176786044</v>
      </c>
      <c r="AG5138" s="150">
        <v>143813.00642428495</v>
      </c>
      <c r="AH5138" s="150">
        <v>29236.495195677471</v>
      </c>
      <c r="AI5138" s="150">
        <v>2889.969828515163</v>
      </c>
      <c r="AJ5138" s="150">
        <v>45972.528960468764</v>
      </c>
      <c r="AK5138" s="150">
        <v>2831.9042982645442</v>
      </c>
      <c r="AL5138" s="150">
        <v>698351</v>
      </c>
      <c r="AM5138" s="150">
        <v>572980.75</v>
      </c>
      <c r="AN5138" s="150">
        <v>125370.2421875</v>
      </c>
      <c r="AO5138" s="5" t="s">
        <v>3085</v>
      </c>
    </row>
    <row r="5139" spans="1:41" ht="14.25" x14ac:dyDescent="0.45">
      <c r="A5139" s="150">
        <v>2022</v>
      </c>
      <c r="B5139" s="5" t="s">
        <v>4980</v>
      </c>
      <c r="C5139" s="5" t="s">
        <v>171</v>
      </c>
      <c r="D5139" s="5" t="s">
        <v>84</v>
      </c>
      <c r="E5139" s="5" t="s">
        <v>89</v>
      </c>
      <c r="F5139" s="5" t="s">
        <v>90</v>
      </c>
      <c r="G5139" s="5" t="s">
        <v>87</v>
      </c>
      <c r="H5139" s="5" t="s">
        <v>131</v>
      </c>
      <c r="I5139" s="150">
        <v>17329.764750900787</v>
      </c>
      <c r="J5139" s="150">
        <v>70617.709334478481</v>
      </c>
      <c r="K5139" s="150">
        <v>1356.4928666527435</v>
      </c>
      <c r="L5139" s="150">
        <v>2349.2629419154259</v>
      </c>
      <c r="M5139" s="150">
        <v>32721.124204436383</v>
      </c>
      <c r="N5139" s="150">
        <v>18111.369735296765</v>
      </c>
      <c r="O5139" s="150">
        <v>8812.4742599262536</v>
      </c>
      <c r="P5139" s="150">
        <v>11000.172997007692</v>
      </c>
      <c r="Q5139" s="150">
        <v>4207.4962098369997</v>
      </c>
      <c r="R5139" s="150">
        <v>6269.9970501772896</v>
      </c>
      <c r="S5139" s="150">
        <v>11968.184430180665</v>
      </c>
      <c r="T5139" s="150">
        <v>10938.294675295008</v>
      </c>
      <c r="U5139" s="150">
        <v>1506.4780300175153</v>
      </c>
      <c r="V5139" s="150">
        <v>22997.493283414238</v>
      </c>
      <c r="W5139" s="150">
        <v>6144.9554888756411</v>
      </c>
      <c r="X5139" s="150">
        <v>23201.0560170844</v>
      </c>
      <c r="Y5139" s="150">
        <v>63384.799742701987</v>
      </c>
      <c r="Z5139" s="150">
        <v>16732.207981048261</v>
      </c>
      <c r="AA5139" s="150">
        <v>186488.28486135005</v>
      </c>
      <c r="AB5139" s="150">
        <v>1940.5122596449394</v>
      </c>
      <c r="AC5139" s="150">
        <v>14977.040343864839</v>
      </c>
      <c r="AD5139" s="150">
        <v>17793.191949466091</v>
      </c>
      <c r="AE5139" s="150">
        <v>16353.050306358893</v>
      </c>
      <c r="AF5139" s="150">
        <v>38660.323766196459</v>
      </c>
      <c r="AG5139" s="150">
        <v>229150.05710162228</v>
      </c>
      <c r="AH5139" s="150">
        <v>33219.420783596019</v>
      </c>
      <c r="AI5139" s="150">
        <v>3891.5593306886026</v>
      </c>
      <c r="AJ5139" s="150">
        <v>39961.700078779308</v>
      </c>
      <c r="AK5139" s="150">
        <v>2590.510122946203</v>
      </c>
      <c r="AL5139" s="150">
        <v>914675</v>
      </c>
      <c r="AM5139" s="150">
        <v>760097.1875</v>
      </c>
      <c r="AN5139" s="150">
        <v>154577.78125</v>
      </c>
      <c r="AO5139" s="5" t="s">
        <v>5889</v>
      </c>
    </row>
    <row r="5140" spans="1:41" ht="14.25" x14ac:dyDescent="0.45">
      <c r="A5140" s="150">
        <v>2022</v>
      </c>
      <c r="B5140" s="5" t="s">
        <v>1477</v>
      </c>
      <c r="C5140" s="5" t="s">
        <v>171</v>
      </c>
      <c r="D5140" s="5" t="s">
        <v>84</v>
      </c>
      <c r="E5140" s="5" t="s">
        <v>89</v>
      </c>
      <c r="F5140" s="5" t="s">
        <v>90</v>
      </c>
      <c r="G5140" s="5" t="s">
        <v>88</v>
      </c>
      <c r="H5140" s="5" t="s">
        <v>131</v>
      </c>
      <c r="I5140" s="150">
        <v>9222.84</v>
      </c>
      <c r="J5140" s="150">
        <v>17602.36</v>
      </c>
      <c r="K5140" s="150">
        <v>983.73142646499116</v>
      </c>
      <c r="L5140" s="150">
        <v>3422.44</v>
      </c>
      <c r="M5140" s="150">
        <v>22716.051321527571</v>
      </c>
      <c r="N5140" s="150">
        <v>13402.921544543949</v>
      </c>
      <c r="O5140" s="150">
        <v>8722</v>
      </c>
      <c r="P5140" s="150">
        <v>10551.6</v>
      </c>
      <c r="Q5140" s="150">
        <v>3710.64015996842</v>
      </c>
      <c r="R5140" s="150">
        <v>9645.3036871236782</v>
      </c>
      <c r="S5140" s="150">
        <v>21323.44181682116</v>
      </c>
      <c r="T5140" s="150">
        <v>10996.604036848639</v>
      </c>
      <c r="U5140" s="150">
        <v>2009.4188121322391</v>
      </c>
      <c r="V5140" s="150">
        <v>10003</v>
      </c>
      <c r="W5140" s="150">
        <v>5002.526082612615</v>
      </c>
      <c r="X5140" s="150">
        <v>17337.7335375115</v>
      </c>
      <c r="Y5140" s="150">
        <v>56710</v>
      </c>
      <c r="Z5140" s="150">
        <v>15298.451999999999</v>
      </c>
      <c r="AA5140" s="150">
        <v>182910.3440778004</v>
      </c>
      <c r="AB5140" s="150">
        <v>852</v>
      </c>
      <c r="AC5140" s="150">
        <v>12683.6</v>
      </c>
      <c r="AD5140" s="150">
        <v>24016.766827902269</v>
      </c>
      <c r="AE5140" s="150">
        <v>23201.727458013978</v>
      </c>
      <c r="AF5140" s="150">
        <v>30898.818671337041</v>
      </c>
      <c r="AG5140" s="150">
        <v>213014</v>
      </c>
      <c r="AH5140" s="150">
        <v>46744.246349565263</v>
      </c>
      <c r="AI5140" s="150">
        <v>3599.980882412844</v>
      </c>
      <c r="AJ5140" s="150">
        <v>50151.371641766244</v>
      </c>
      <c r="AK5140" s="150">
        <v>3771.745660465228</v>
      </c>
      <c r="AL5140" s="150">
        <v>830505.75</v>
      </c>
      <c r="AM5140" s="150">
        <v>664438.875</v>
      </c>
      <c r="AN5140" s="150">
        <v>166066.84375</v>
      </c>
      <c r="AO5140" s="5" t="s">
        <v>3087</v>
      </c>
    </row>
    <row r="5141" spans="1:41" ht="14.25" x14ac:dyDescent="0.45">
      <c r="A5141" s="150">
        <v>2022</v>
      </c>
      <c r="B5141" s="5" t="s">
        <v>4980</v>
      </c>
      <c r="C5141" s="5" t="s">
        <v>171</v>
      </c>
      <c r="D5141" s="5" t="s">
        <v>84</v>
      </c>
      <c r="E5141" s="5" t="s">
        <v>89</v>
      </c>
      <c r="F5141" s="5" t="s">
        <v>90</v>
      </c>
      <c r="G5141" s="5" t="s">
        <v>88</v>
      </c>
      <c r="H5141" s="5" t="s">
        <v>131</v>
      </c>
      <c r="I5141" s="150">
        <v>17806.009032000002</v>
      </c>
      <c r="J5141" s="150">
        <v>69395.730200379563</v>
      </c>
      <c r="K5141" s="150">
        <v>1355</v>
      </c>
      <c r="L5141" s="150">
        <v>2417.8482875887198</v>
      </c>
      <c r="M5141" s="150">
        <v>32961.120479999998</v>
      </c>
      <c r="N5141" s="150">
        <v>18279.964731701672</v>
      </c>
      <c r="O5141" s="150">
        <v>8877.1102115417489</v>
      </c>
      <c r="P5141" s="150">
        <v>11114.565764984</v>
      </c>
      <c r="Q5141" s="150">
        <v>4259.1653645312072</v>
      </c>
      <c r="R5141" s="150">
        <v>6305.8534426892038</v>
      </c>
      <c r="S5141" s="150">
        <v>11926.390806116829</v>
      </c>
      <c r="T5141" s="150">
        <v>11220.451247999999</v>
      </c>
      <c r="U5141" s="150">
        <v>1473.33043</v>
      </c>
      <c r="V5141" s="150">
        <v>23254</v>
      </c>
      <c r="W5141" s="150">
        <v>6190.0262639999983</v>
      </c>
      <c r="X5141" s="150">
        <v>24027.342452191649</v>
      </c>
      <c r="Y5141" s="150">
        <v>65159.873538789267</v>
      </c>
      <c r="Z5141" s="150">
        <v>16887.96464581964</v>
      </c>
      <c r="AA5141" s="150">
        <v>201128</v>
      </c>
      <c r="AB5141" s="150">
        <v>1913</v>
      </c>
      <c r="AC5141" s="150">
        <v>15086.890869999999</v>
      </c>
      <c r="AD5141" s="150">
        <v>18012.007393447169</v>
      </c>
      <c r="AE5141" s="150">
        <v>16472.993348141619</v>
      </c>
      <c r="AF5141" s="150">
        <v>39788.98911141498</v>
      </c>
      <c r="AG5141" s="150">
        <v>240004</v>
      </c>
      <c r="AH5141" s="150">
        <v>34467.566675383881</v>
      </c>
      <c r="AI5141" s="150">
        <v>3920.1023519999999</v>
      </c>
      <c r="AJ5141" s="150">
        <v>41881.097107785601</v>
      </c>
      <c r="AK5141" s="150">
        <v>2609</v>
      </c>
      <c r="AL5141" s="150">
        <v>948195.4375</v>
      </c>
      <c r="AM5141" s="150">
        <v>790716.375</v>
      </c>
      <c r="AN5141" s="150">
        <v>157479.125</v>
      </c>
      <c r="AO5141" s="5" t="s">
        <v>5890</v>
      </c>
    </row>
    <row r="5142" spans="1:41" ht="14.25" x14ac:dyDescent="0.45">
      <c r="A5142" s="150">
        <v>2022</v>
      </c>
      <c r="B5142" s="5" t="s">
        <v>582</v>
      </c>
      <c r="C5142" s="5" t="s">
        <v>171</v>
      </c>
      <c r="D5142" s="5" t="s">
        <v>84</v>
      </c>
      <c r="E5142" s="5" t="s">
        <v>89</v>
      </c>
      <c r="F5142" s="5" t="s">
        <v>90</v>
      </c>
      <c r="G5142" s="5" t="s">
        <v>88</v>
      </c>
      <c r="H5142" s="5" t="s">
        <v>131</v>
      </c>
      <c r="I5142" s="150">
        <v>10521.111085656081</v>
      </c>
      <c r="J5142" s="150">
        <v>38711.740695432731</v>
      </c>
      <c r="K5142" s="150">
        <v>964.96224434970475</v>
      </c>
      <c r="L5142" s="150">
        <v>1854.6625352354399</v>
      </c>
      <c r="M5142" s="150">
        <v>20230.0725570336</v>
      </c>
      <c r="N5142" s="150">
        <v>18842</v>
      </c>
      <c r="O5142" s="150">
        <v>9522.4254300758694</v>
      </c>
      <c r="P5142" s="150">
        <v>8485.7800000000007</v>
      </c>
      <c r="Q5142" s="150">
        <v>3719.0533251469592</v>
      </c>
      <c r="R5142" s="150">
        <v>7618.8394831108126</v>
      </c>
      <c r="S5142" s="150">
        <v>21500.637733019659</v>
      </c>
      <c r="T5142" s="150">
        <v>10249.9494985</v>
      </c>
      <c r="U5142" s="150">
        <v>1794.0741555207001</v>
      </c>
      <c r="V5142" s="150">
        <v>12793</v>
      </c>
      <c r="W5142" s="150">
        <v>4484.6134965889432</v>
      </c>
      <c r="X5142" s="150">
        <v>13556.636302113229</v>
      </c>
      <c r="Y5142" s="150">
        <v>45886.371629999987</v>
      </c>
      <c r="Z5142" s="150">
        <v>15455.63230567298</v>
      </c>
      <c r="AA5142" s="150">
        <v>233783.565152536</v>
      </c>
      <c r="AB5142" s="150">
        <v>1009</v>
      </c>
      <c r="AC5142" s="150">
        <v>12127.52938</v>
      </c>
      <c r="AD5142" s="150">
        <v>18023.813519247989</v>
      </c>
      <c r="AE5142" s="150">
        <v>16803.693641445228</v>
      </c>
      <c r="AF5142" s="150">
        <v>31652.107675460451</v>
      </c>
      <c r="AG5142" s="150">
        <v>179790</v>
      </c>
      <c r="AH5142" s="150">
        <v>33899.825042478376</v>
      </c>
      <c r="AI5142" s="150">
        <v>4035.415335696001</v>
      </c>
      <c r="AJ5142" s="150">
        <v>41981.082665323403</v>
      </c>
      <c r="AK5142" s="150">
        <v>2474.68671229248</v>
      </c>
      <c r="AL5142" s="150">
        <v>821772.3125</v>
      </c>
      <c r="AM5142" s="150">
        <v>681820.1875</v>
      </c>
      <c r="AN5142" s="150">
        <v>139952.046875</v>
      </c>
      <c r="AO5142" s="5" t="s">
        <v>1157</v>
      </c>
    </row>
    <row r="5143" spans="1:41" ht="14.25" x14ac:dyDescent="0.45">
      <c r="A5143" s="150">
        <v>2022</v>
      </c>
      <c r="B5143" s="5" t="s">
        <v>1478</v>
      </c>
      <c r="C5143" s="5" t="s">
        <v>171</v>
      </c>
      <c r="D5143" s="5" t="s">
        <v>84</v>
      </c>
      <c r="E5143" s="5" t="s">
        <v>89</v>
      </c>
      <c r="F5143" s="5" t="s">
        <v>90</v>
      </c>
      <c r="G5143" s="5" t="s">
        <v>88</v>
      </c>
      <c r="H5143" s="5" t="s">
        <v>131</v>
      </c>
      <c r="I5143" s="150">
        <v>8852.9204405729997</v>
      </c>
      <c r="J5143" s="150">
        <v>19846.75</v>
      </c>
      <c r="K5143" s="150">
        <v>971.45658905929554</v>
      </c>
      <c r="L5143" s="150">
        <v>3183.3216000000002</v>
      </c>
      <c r="M5143" s="150">
        <v>19997.211447714271</v>
      </c>
      <c r="N5143" s="150">
        <v>17430.815666483399</v>
      </c>
      <c r="O5143" s="150">
        <v>9532.7557426340427</v>
      </c>
      <c r="P5143" s="150">
        <v>9468.6380415999993</v>
      </c>
      <c r="Q5143" s="150">
        <v>3530.9317611439369</v>
      </c>
      <c r="R5143" s="150">
        <v>6526.4035864919269</v>
      </c>
      <c r="S5143" s="150">
        <v>19719.895293785881</v>
      </c>
      <c r="T5143" s="150">
        <v>10551.72749704647</v>
      </c>
      <c r="U5143" s="150">
        <v>1970.0184432669009</v>
      </c>
      <c r="V5143" s="150">
        <v>4953</v>
      </c>
      <c r="W5143" s="150">
        <v>3744.494720142487</v>
      </c>
      <c r="X5143" s="150">
        <v>14517.85298433931</v>
      </c>
      <c r="Y5143" s="150">
        <v>64105.381260000002</v>
      </c>
      <c r="Z5143" s="150">
        <v>15699.423600684069</v>
      </c>
      <c r="AA5143" s="150">
        <v>179600.91394429389</v>
      </c>
      <c r="AB5143" s="150">
        <v>1000</v>
      </c>
      <c r="AC5143" s="150">
        <v>12760.095660000001</v>
      </c>
      <c r="AD5143" s="150">
        <v>18466.708522872519</v>
      </c>
      <c r="AE5143" s="150">
        <v>22987.956448993111</v>
      </c>
      <c r="AF5143" s="150">
        <v>29606.09387894861</v>
      </c>
      <c r="AG5143" s="150">
        <v>158981.9855431008</v>
      </c>
      <c r="AH5143" s="150">
        <v>35420.664538695222</v>
      </c>
      <c r="AI5143" s="150">
        <v>4116.1236424099206</v>
      </c>
      <c r="AJ5143" s="150">
        <v>67471.837867805196</v>
      </c>
      <c r="AK5143" s="150">
        <v>2750.3358671632182</v>
      </c>
      <c r="AL5143" s="150">
        <v>767765.75</v>
      </c>
      <c r="AM5143" s="150">
        <v>626976.4375</v>
      </c>
      <c r="AN5143" s="150">
        <v>140789.234375</v>
      </c>
      <c r="AO5143" s="5" t="s">
        <v>3088</v>
      </c>
    </row>
    <row r="5144" spans="1:41" ht="14.25" x14ac:dyDescent="0.45">
      <c r="A5144" s="150">
        <v>2022</v>
      </c>
      <c r="B5144" s="5" t="s">
        <v>4024</v>
      </c>
      <c r="C5144" s="5" t="s">
        <v>171</v>
      </c>
      <c r="D5144" s="5" t="s">
        <v>84</v>
      </c>
      <c r="E5144" s="5" t="s">
        <v>89</v>
      </c>
      <c r="F5144" s="5" t="s">
        <v>90</v>
      </c>
      <c r="G5144" s="5" t="s">
        <v>88</v>
      </c>
      <c r="H5144" s="5" t="s">
        <v>131</v>
      </c>
      <c r="I5144" s="150">
        <v>11837.9543719104</v>
      </c>
      <c r="J5144" s="150">
        <v>61699.192621316339</v>
      </c>
      <c r="K5144" s="150">
        <v>956.86175563492804</v>
      </c>
      <c r="L5144" s="150">
        <v>2450.4164999999998</v>
      </c>
      <c r="M5144" s="150">
        <v>22925.371932720001</v>
      </c>
      <c r="N5144" s="150">
        <v>15446.437566266241</v>
      </c>
      <c r="O5144" s="150">
        <v>9543.4654693895991</v>
      </c>
      <c r="P5144" s="150">
        <v>9562.5436183745114</v>
      </c>
      <c r="Q5144" s="150">
        <v>3575.7511433830491</v>
      </c>
      <c r="R5144" s="150">
        <v>7605.0838779700534</v>
      </c>
      <c r="S5144" s="150">
        <v>15167</v>
      </c>
      <c r="T5144" s="150">
        <v>10709.583791040001</v>
      </c>
      <c r="U5144" s="150">
        <v>1776.3110450700001</v>
      </c>
      <c r="V5144" s="150">
        <v>9694</v>
      </c>
      <c r="W5144" s="150">
        <v>3438.2657665538818</v>
      </c>
      <c r="X5144" s="150">
        <v>15207.06799285208</v>
      </c>
      <c r="Y5144" s="150">
        <v>50405.690895203923</v>
      </c>
      <c r="Z5144" s="150">
        <v>17346</v>
      </c>
      <c r="AA5144" s="150">
        <v>210056</v>
      </c>
      <c r="AB5144" s="150">
        <v>1108.038</v>
      </c>
      <c r="AC5144" s="150">
        <v>11214.77038</v>
      </c>
      <c r="AD5144" s="150">
        <v>17900.735725319821</v>
      </c>
      <c r="AE5144" s="150">
        <v>17203.094318880001</v>
      </c>
      <c r="AF5144" s="150">
        <v>33735.226922155627</v>
      </c>
      <c r="AG5144" s="150">
        <v>193744</v>
      </c>
      <c r="AH5144" s="150">
        <v>33875</v>
      </c>
      <c r="AI5144" s="150">
        <v>4150.0449014400001</v>
      </c>
      <c r="AJ5144" s="150">
        <v>38090.7877104</v>
      </c>
      <c r="AK5144" s="150">
        <v>4696.023682944</v>
      </c>
      <c r="AL5144" s="150">
        <v>835120.8125</v>
      </c>
      <c r="AM5144" s="150">
        <v>695443.3125</v>
      </c>
      <c r="AN5144" s="150">
        <v>139677.46875</v>
      </c>
      <c r="AO5144" s="5" t="s">
        <v>4587</v>
      </c>
    </row>
    <row r="5145" spans="1:41" ht="14.25" x14ac:dyDescent="0.45">
      <c r="A5145" s="150">
        <v>2022</v>
      </c>
      <c r="B5145" s="5" t="s">
        <v>1476</v>
      </c>
      <c r="C5145" s="5" t="s">
        <v>171</v>
      </c>
      <c r="D5145" s="5" t="s">
        <v>84</v>
      </c>
      <c r="E5145" s="5" t="s">
        <v>89</v>
      </c>
      <c r="F5145" s="5" t="s">
        <v>90</v>
      </c>
      <c r="G5145" s="5" t="s">
        <v>88</v>
      </c>
      <c r="H5145" s="5" t="s">
        <v>131</v>
      </c>
      <c r="I5145" s="150">
        <v>5837.46</v>
      </c>
      <c r="J5145" s="150">
        <v>15083.698</v>
      </c>
      <c r="K5145" s="150">
        <v>1129</v>
      </c>
      <c r="L5145" s="150">
        <v>2844.3203133211</v>
      </c>
      <c r="M5145" s="150">
        <v>11632.79999999999</v>
      </c>
      <c r="N5145" s="150">
        <v>11969.034900000001</v>
      </c>
      <c r="O5145" s="150">
        <v>7231.8532432244428</v>
      </c>
      <c r="P5145" s="150">
        <v>9060.68</v>
      </c>
      <c r="Q5145" s="150">
        <v>3236.7477902608621</v>
      </c>
      <c r="R5145" s="150">
        <v>8497.703603995833</v>
      </c>
      <c r="S5145" s="150">
        <v>19237</v>
      </c>
      <c r="T5145" s="150">
        <v>12013.4</v>
      </c>
      <c r="U5145" s="150">
        <v>1732</v>
      </c>
      <c r="V5145" s="150">
        <v>9382.9207137238755</v>
      </c>
      <c r="W5145" s="150">
        <v>4154.5969205805441</v>
      </c>
      <c r="X5145" s="150">
        <v>14911.54732347539</v>
      </c>
      <c r="Y5145" s="150">
        <v>73232</v>
      </c>
      <c r="Z5145" s="150">
        <v>12094.965420265909</v>
      </c>
      <c r="AA5145" s="150">
        <v>168134.33166467419</v>
      </c>
      <c r="AB5145" s="150">
        <v>675</v>
      </c>
      <c r="AC5145" s="150">
        <v>13461.65256</v>
      </c>
      <c r="AD5145" s="150">
        <v>20899.327420394351</v>
      </c>
      <c r="AE5145" s="150">
        <v>16680.181123598592</v>
      </c>
      <c r="AF5145" s="150">
        <v>35219.377997299503</v>
      </c>
      <c r="AG5145" s="150">
        <v>145381.03168661601</v>
      </c>
      <c r="AH5145" s="150">
        <v>29062.51773489187</v>
      </c>
      <c r="AI5145" s="150">
        <v>2799.0942612144131</v>
      </c>
      <c r="AJ5145" s="150">
        <v>46429.187769980221</v>
      </c>
      <c r="AK5145" s="150">
        <v>2920</v>
      </c>
      <c r="AL5145" s="150">
        <v>704943.4375</v>
      </c>
      <c r="AM5145" s="150">
        <v>578277.3125</v>
      </c>
      <c r="AN5145" s="150">
        <v>126666.1328125</v>
      </c>
      <c r="AO5145" s="5" t="s">
        <v>3086</v>
      </c>
    </row>
    <row r="5146" spans="1:41" ht="14.25" x14ac:dyDescent="0.45">
      <c r="A5146" s="150">
        <v>2022</v>
      </c>
      <c r="B5146" s="5" t="s">
        <v>6344</v>
      </c>
      <c r="C5146" s="5" t="s">
        <v>171</v>
      </c>
      <c r="D5146" s="5" t="s">
        <v>84</v>
      </c>
      <c r="E5146" s="5" t="s">
        <v>89</v>
      </c>
      <c r="F5146" s="5" t="s">
        <v>90</v>
      </c>
      <c r="G5146" s="5" t="s">
        <v>88</v>
      </c>
      <c r="H5146" s="5" t="s">
        <v>131</v>
      </c>
      <c r="I5146" s="150">
        <v>18630.567648</v>
      </c>
      <c r="J5146" s="150">
        <v>76682.039735553204</v>
      </c>
      <c r="K5146" s="150">
        <v>1508.166100347562</v>
      </c>
      <c r="L5146" s="150">
        <v>2567.3029034486399</v>
      </c>
      <c r="M5146" s="150">
        <v>47764.764000000003</v>
      </c>
      <c r="N5146" s="150">
        <v>16958.289007196629</v>
      </c>
      <c r="O5146" s="150">
        <v>10204.412076241721</v>
      </c>
      <c r="P5146" s="150">
        <v>11859.672350691</v>
      </c>
      <c r="Q5146" s="150">
        <v>4955.2462229138673</v>
      </c>
      <c r="R5146" s="150">
        <v>6752.2454148694296</v>
      </c>
      <c r="S5146" s="150">
        <v>14314.845913200001</v>
      </c>
      <c r="T5146" s="150">
        <v>11301.454814796251</v>
      </c>
      <c r="U5146" s="150">
        <v>1581.155</v>
      </c>
      <c r="V5146" s="150">
        <v>18130</v>
      </c>
      <c r="W5146" s="150">
        <v>7676.0712000000003</v>
      </c>
      <c r="X5146" s="150">
        <v>22573</v>
      </c>
      <c r="Y5146" s="150">
        <v>65074.094003648534</v>
      </c>
      <c r="Z5146" s="150">
        <v>17280.8113257681</v>
      </c>
      <c r="AA5146" s="150">
        <v>219240</v>
      </c>
      <c r="AB5146" s="150">
        <v>1962</v>
      </c>
      <c r="AC5146" s="150">
        <v>16007.005499999999</v>
      </c>
      <c r="AD5146" s="150">
        <v>18972.884351155259</v>
      </c>
      <c r="AE5146" s="150">
        <v>15277.10534469</v>
      </c>
      <c r="AF5146" s="150">
        <v>49205.242576244142</v>
      </c>
      <c r="AG5146" s="150">
        <v>284590</v>
      </c>
      <c r="AH5146" s="150">
        <v>43959.847371137461</v>
      </c>
      <c r="AI5146" s="150">
        <v>5735.7252000000008</v>
      </c>
      <c r="AJ5146" s="150">
        <v>42994.977060659199</v>
      </c>
      <c r="AK5146" s="150">
        <v>2958</v>
      </c>
      <c r="AL5146" s="150">
        <v>1056717</v>
      </c>
      <c r="AM5146" s="150">
        <v>867785.75</v>
      </c>
      <c r="AN5146" s="150">
        <v>188931.15625</v>
      </c>
      <c r="AO5146" s="5" t="s">
        <v>6839</v>
      </c>
    </row>
    <row r="5147" spans="1:41" ht="14.25" x14ac:dyDescent="0.45">
      <c r="A5147" s="150">
        <v>2022</v>
      </c>
      <c r="B5147" s="5" t="s">
        <v>7352</v>
      </c>
      <c r="C5147" s="5" t="s">
        <v>171</v>
      </c>
      <c r="D5147" s="5" t="s">
        <v>84</v>
      </c>
      <c r="E5147" s="5" t="s">
        <v>89</v>
      </c>
      <c r="F5147" s="5" t="s">
        <v>90</v>
      </c>
      <c r="G5147" s="5" t="s">
        <v>88</v>
      </c>
      <c r="H5147" s="5" t="s">
        <v>131</v>
      </c>
      <c r="I5147" s="150">
        <v>16866</v>
      </c>
      <c r="J5147" s="150">
        <v>75690.879886282608</v>
      </c>
      <c r="K5147" s="150">
        <v>1450.758440880953</v>
      </c>
      <c r="L5147" s="150">
        <v>3415.07528082</v>
      </c>
      <c r="M5147" s="150">
        <v>52561.097462434707</v>
      </c>
      <c r="N5147" s="150">
        <v>14847.09932398877</v>
      </c>
      <c r="O5147" s="150">
        <v>9837.1115298000004</v>
      </c>
      <c r="P5147" s="150">
        <v>10053.571806</v>
      </c>
      <c r="Q5147" s="150">
        <v>4645.0431831510768</v>
      </c>
      <c r="R5147" s="150">
        <v>6927.9812502539671</v>
      </c>
      <c r="S5147" s="150">
        <v>24635.476521246459</v>
      </c>
      <c r="T5147" s="150">
        <v>12987.28609954917</v>
      </c>
      <c r="U5147" s="150">
        <v>1520.05</v>
      </c>
      <c r="V5147" s="150">
        <v>12297</v>
      </c>
      <c r="W5147" s="150">
        <v>12957.2436</v>
      </c>
      <c r="X5147" s="150">
        <v>26205.9176625</v>
      </c>
      <c r="Y5147" s="150">
        <v>69307.221115325854</v>
      </c>
      <c r="Z5147" s="150">
        <v>16101.55259524254</v>
      </c>
      <c r="AA5147" s="150">
        <v>218540</v>
      </c>
      <c r="AB5147" s="150">
        <v>2019</v>
      </c>
      <c r="AC5147" s="150">
        <v>21605.64</v>
      </c>
      <c r="AD5147" s="150">
        <v>18610.8228264069</v>
      </c>
      <c r="AE5147" s="150">
        <v>13982.34158857102</v>
      </c>
      <c r="AF5147" s="150">
        <v>50270.922363102283</v>
      </c>
      <c r="AG5147" s="150">
        <v>284454</v>
      </c>
      <c r="AH5147" s="150">
        <v>46228.093644466833</v>
      </c>
      <c r="AI5147" s="150">
        <v>6029.22</v>
      </c>
      <c r="AJ5147" s="150">
        <v>44595.312238127968</v>
      </c>
      <c r="AK5147" s="150">
        <v>4151</v>
      </c>
      <c r="AL5147" s="150">
        <v>1082792.625</v>
      </c>
      <c r="AM5147" s="150">
        <v>865119.6875</v>
      </c>
      <c r="AN5147" s="150">
        <v>217673.03125</v>
      </c>
      <c r="AO5147" s="5" t="s">
        <v>7760</v>
      </c>
    </row>
    <row r="5148" spans="1:41" ht="14.25" x14ac:dyDescent="0.45">
      <c r="A5148" s="150">
        <v>2022</v>
      </c>
      <c r="B5148" s="5" t="s">
        <v>582</v>
      </c>
      <c r="C5148" s="5" t="s">
        <v>171</v>
      </c>
      <c r="D5148" s="5" t="s">
        <v>84</v>
      </c>
      <c r="E5148" s="5" t="s">
        <v>91</v>
      </c>
      <c r="F5148" s="5" t="s">
        <v>92</v>
      </c>
      <c r="G5148" s="5" t="s">
        <v>87</v>
      </c>
      <c r="H5148" s="5" t="s">
        <v>131</v>
      </c>
      <c r="I5148" s="150">
        <v>420.9084081523136</v>
      </c>
      <c r="J5148" s="150"/>
      <c r="K5148" s="150"/>
      <c r="L5148" s="150">
        <v>362.85207599337383</v>
      </c>
      <c r="M5148" s="150">
        <v>1153.3113676958619</v>
      </c>
      <c r="N5148" s="150">
        <v>937.83305795210458</v>
      </c>
      <c r="O5148" s="150">
        <v>167.47018892001867</v>
      </c>
      <c r="P5148" s="150"/>
      <c r="Q5148" s="150">
        <v>0</v>
      </c>
      <c r="R5148" s="150">
        <v>334.94037784003734</v>
      </c>
      <c r="S5148" s="150">
        <v>3209.8452876336914</v>
      </c>
      <c r="T5148" s="150">
        <v>1618.878492893514</v>
      </c>
      <c r="U5148" s="150">
        <v>69.221011420274394</v>
      </c>
      <c r="V5148" s="150">
        <v>548.18575173152783</v>
      </c>
      <c r="W5148" s="150">
        <v>1116.4679261334579</v>
      </c>
      <c r="X5148" s="150">
        <v>139.25302224198495</v>
      </c>
      <c r="Y5148" s="150">
        <v>2956.4070684013964</v>
      </c>
      <c r="Z5148" s="150"/>
      <c r="AA5148" s="150">
        <v>10524.886470977477</v>
      </c>
      <c r="AB5148" s="150">
        <v>0</v>
      </c>
      <c r="AC5148" s="150">
        <v>260.28853148667201</v>
      </c>
      <c r="AD5148" s="150">
        <v>0</v>
      </c>
      <c r="AE5148" s="150">
        <v>284.69932116403174</v>
      </c>
      <c r="AF5148" s="150">
        <v>6807.8098209620503</v>
      </c>
      <c r="AG5148" s="150">
        <v>12306.825949769107</v>
      </c>
      <c r="AH5148" s="150">
        <v>2123.4715311555756</v>
      </c>
      <c r="AI5148" s="150">
        <v>65.121341195512329</v>
      </c>
      <c r="AJ5148" s="150">
        <v>1271.2164633714979</v>
      </c>
      <c r="AK5148" s="150"/>
      <c r="AL5148" s="150">
        <v>46679.89453125</v>
      </c>
      <c r="AM5148" s="150">
        <v>37086.07421875</v>
      </c>
      <c r="AN5148" s="150">
        <v>9593.818359375</v>
      </c>
      <c r="AO5148" s="5" t="s">
        <v>1158</v>
      </c>
    </row>
    <row r="5149" spans="1:41" ht="14.25" x14ac:dyDescent="0.45">
      <c r="A5149" s="150">
        <v>2022</v>
      </c>
      <c r="B5149" s="5" t="s">
        <v>4980</v>
      </c>
      <c r="C5149" s="5" t="s">
        <v>171</v>
      </c>
      <c r="D5149" s="5" t="s">
        <v>84</v>
      </c>
      <c r="E5149" s="5" t="s">
        <v>91</v>
      </c>
      <c r="F5149" s="5" t="s">
        <v>92</v>
      </c>
      <c r="G5149" s="5" t="s">
        <v>87</v>
      </c>
      <c r="H5149" s="5" t="s">
        <v>131</v>
      </c>
      <c r="I5149" s="150">
        <v>207.08245082044178</v>
      </c>
      <c r="J5149" s="150">
        <v>3687.183989553359</v>
      </c>
      <c r="K5149" s="150">
        <v>0</v>
      </c>
      <c r="L5149" s="150">
        <v>532.00797563555614</v>
      </c>
      <c r="M5149" s="150">
        <v>2475.6806787001124</v>
      </c>
      <c r="N5149" s="150">
        <v>1102.1361663173946</v>
      </c>
      <c r="O5149" s="150">
        <v>242.3006621706493</v>
      </c>
      <c r="P5149" s="150">
        <v>1619.9337348572119</v>
      </c>
      <c r="Q5149" s="150">
        <v>0</v>
      </c>
      <c r="R5149" s="150">
        <v>105.34811398723883</v>
      </c>
      <c r="S5149" s="150">
        <v>3239.4545051075943</v>
      </c>
      <c r="T5149" s="150">
        <v>1422.1995388277242</v>
      </c>
      <c r="U5149" s="150">
        <v>44.246207874640312</v>
      </c>
      <c r="V5149" s="150">
        <v>587.84247604879272</v>
      </c>
      <c r="W5149" s="150">
        <v>720.58109967271366</v>
      </c>
      <c r="X5149" s="150">
        <v>169.61046351945453</v>
      </c>
      <c r="Y5149" s="150">
        <v>3177.2991178551233</v>
      </c>
      <c r="Z5149" s="150">
        <v>0</v>
      </c>
      <c r="AA5149" s="150">
        <v>9936.4341112763668</v>
      </c>
      <c r="AB5149" s="150">
        <v>57.941462692981361</v>
      </c>
      <c r="AC5149" s="150">
        <v>334.37875900165659</v>
      </c>
      <c r="AD5149" s="150">
        <v>0</v>
      </c>
      <c r="AE5149" s="150">
        <v>421.39245594895533</v>
      </c>
      <c r="AF5149" s="150">
        <v>9771.0375723164016</v>
      </c>
      <c r="AG5149" s="150">
        <v>18228.384163211937</v>
      </c>
      <c r="AH5149" s="150">
        <v>1678.1954558167147</v>
      </c>
      <c r="AI5149" s="150">
        <v>110.61551968660078</v>
      </c>
      <c r="AJ5149" s="150">
        <v>1693.9976729148004</v>
      </c>
      <c r="AK5149" s="150">
        <v>0</v>
      </c>
      <c r="AL5149" s="150">
        <v>61565.28125</v>
      </c>
      <c r="AM5149" s="150">
        <v>51448.703125</v>
      </c>
      <c r="AN5149" s="150">
        <v>10116.5791015625</v>
      </c>
      <c r="AO5149" s="5" t="s">
        <v>5892</v>
      </c>
    </row>
    <row r="5150" spans="1:41" ht="14.25" x14ac:dyDescent="0.45">
      <c r="A5150" s="150">
        <v>2022</v>
      </c>
      <c r="B5150" s="5" t="s">
        <v>1477</v>
      </c>
      <c r="C5150" s="5" t="s">
        <v>171</v>
      </c>
      <c r="D5150" s="5" t="s">
        <v>84</v>
      </c>
      <c r="E5150" s="5" t="s">
        <v>91</v>
      </c>
      <c r="F5150" s="5" t="s">
        <v>92</v>
      </c>
      <c r="G5150" s="5" t="s">
        <v>87</v>
      </c>
      <c r="H5150" s="5" t="s">
        <v>131</v>
      </c>
      <c r="I5150" s="150">
        <v>440.6285930281677</v>
      </c>
      <c r="J5150" s="150"/>
      <c r="K5150" s="150"/>
      <c r="L5150" s="150"/>
      <c r="M5150" s="150">
        <v>1197.1923395849217</v>
      </c>
      <c r="N5150" s="150">
        <v>687.71886794919772</v>
      </c>
      <c r="O5150" s="150">
        <v>11.857221861193064</v>
      </c>
      <c r="P5150" s="150"/>
      <c r="Q5150" s="150">
        <v>246.51164249420381</v>
      </c>
      <c r="R5150" s="150">
        <v>693.64747887979422</v>
      </c>
      <c r="S5150" s="150">
        <v>4070.1168982653512</v>
      </c>
      <c r="T5150" s="150">
        <v>1778.5832791789596</v>
      </c>
      <c r="U5150" s="150"/>
      <c r="V5150" s="150">
        <v>508.67481784518247</v>
      </c>
      <c r="W5150" s="150">
        <v>0</v>
      </c>
      <c r="X5150" s="150">
        <v>130.42944047312372</v>
      </c>
      <c r="Y5150" s="150">
        <v>2461.5592583836801</v>
      </c>
      <c r="Z5150" s="150"/>
      <c r="AA5150" s="150">
        <v>5197.2190119849884</v>
      </c>
      <c r="AB5150" s="150"/>
      <c r="AC5150" s="150">
        <v>230.38582076298124</v>
      </c>
      <c r="AD5150" s="150">
        <v>474.28887444772255</v>
      </c>
      <c r="AE5150" s="150">
        <v>355.71665583579193</v>
      </c>
      <c r="AF5150" s="150">
        <v>6017.5400945554802</v>
      </c>
      <c r="AG5150" s="150">
        <v>8366.4557452578265</v>
      </c>
      <c r="AH5150" s="150">
        <v>4106.1559305311584</v>
      </c>
      <c r="AI5150" s="150">
        <v>1045.8069681572283</v>
      </c>
      <c r="AJ5150" s="150">
        <v>512.49675021577502</v>
      </c>
      <c r="AK5150" s="150"/>
      <c r="AL5150" s="150">
        <v>38532.98828125</v>
      </c>
      <c r="AM5150" s="150">
        <v>25718.5546875</v>
      </c>
      <c r="AN5150" s="150">
        <v>12814.4306640625</v>
      </c>
      <c r="AO5150" s="5" t="s">
        <v>5891</v>
      </c>
    </row>
    <row r="5151" spans="1:41" ht="14.25" x14ac:dyDescent="0.45">
      <c r="A5151" s="150">
        <v>2022</v>
      </c>
      <c r="B5151" s="5" t="s">
        <v>1476</v>
      </c>
      <c r="C5151" s="5" t="s">
        <v>171</v>
      </c>
      <c r="D5151" s="5" t="s">
        <v>84</v>
      </c>
      <c r="E5151" s="5" t="s">
        <v>91</v>
      </c>
      <c r="F5151" s="5" t="s">
        <v>92</v>
      </c>
      <c r="G5151" s="5" t="s">
        <v>87</v>
      </c>
      <c r="H5151" s="5" t="s">
        <v>131</v>
      </c>
      <c r="I5151" s="150">
        <v>381.05504226968452</v>
      </c>
      <c r="J5151" s="150"/>
      <c r="K5151" s="150">
        <v>84.678898282152119</v>
      </c>
      <c r="L5151" s="150">
        <v>263.71428322155947</v>
      </c>
      <c r="M5151" s="150">
        <v>100.40497939169465</v>
      </c>
      <c r="N5151" s="150">
        <v>713.72214266385356</v>
      </c>
      <c r="O5151" s="150">
        <v>12.096985468878874</v>
      </c>
      <c r="P5151" s="150"/>
      <c r="Q5151" s="150">
        <v>278.23066578421412</v>
      </c>
      <c r="R5151" s="150">
        <v>489.92791148959441</v>
      </c>
      <c r="S5151" s="150">
        <v>2661.3368031533523</v>
      </c>
      <c r="T5151" s="150">
        <v>1008.8885881044981</v>
      </c>
      <c r="U5151" s="150">
        <v>0</v>
      </c>
      <c r="V5151" s="150"/>
      <c r="W5151" s="150">
        <v>229.84272390869862</v>
      </c>
      <c r="X5151" s="150">
        <v>133.06684015766763</v>
      </c>
      <c r="Y5151" s="150">
        <v>3877.0838427756789</v>
      </c>
      <c r="Z5151" s="150">
        <v>0</v>
      </c>
      <c r="AA5151" s="150">
        <v>5224.2049792769876</v>
      </c>
      <c r="AB5151" s="150">
        <v>0</v>
      </c>
      <c r="AC5151" s="150">
        <v>289.50066503548402</v>
      </c>
      <c r="AD5151" s="150">
        <v>0</v>
      </c>
      <c r="AE5151" s="150">
        <v>302.42463672197186</v>
      </c>
      <c r="AF5151" s="150">
        <v>3999.9178429252224</v>
      </c>
      <c r="AG5151" s="150">
        <v>9459.0212565859511</v>
      </c>
      <c r="AH5151" s="150">
        <v>4013.7797785740104</v>
      </c>
      <c r="AI5151" s="150"/>
      <c r="AJ5151" s="150">
        <v>1229.0537236380935</v>
      </c>
      <c r="AK5151" s="150"/>
      <c r="AL5151" s="150">
        <v>34751.953125</v>
      </c>
      <c r="AM5151" s="150">
        <v>26507.857421875</v>
      </c>
      <c r="AN5151" s="150">
        <v>8244.095703125</v>
      </c>
      <c r="AO5151" s="5" t="s">
        <v>5893</v>
      </c>
    </row>
    <row r="5152" spans="1:41" ht="14.25" x14ac:dyDescent="0.45">
      <c r="A5152" s="150">
        <v>2022</v>
      </c>
      <c r="B5152" s="5" t="s">
        <v>7352</v>
      </c>
      <c r="C5152" s="5" t="s">
        <v>171</v>
      </c>
      <c r="D5152" s="5" t="s">
        <v>84</v>
      </c>
      <c r="E5152" s="5" t="s">
        <v>91</v>
      </c>
      <c r="F5152" s="5" t="s">
        <v>92</v>
      </c>
      <c r="G5152" s="5" t="s">
        <v>87</v>
      </c>
      <c r="H5152" s="5" t="s">
        <v>131</v>
      </c>
      <c r="I5152" s="150">
        <v>1116.5160392156861</v>
      </c>
      <c r="J5152" s="150">
        <v>6408.1558983205896</v>
      </c>
      <c r="K5152" s="150">
        <v>622</v>
      </c>
      <c r="L5152" s="150">
        <v>3585</v>
      </c>
      <c r="M5152" s="150">
        <v>5151.4705882352937</v>
      </c>
      <c r="N5152" s="150">
        <v>903.89786328125001</v>
      </c>
      <c r="O5152" s="150">
        <v>685</v>
      </c>
      <c r="P5152" s="150">
        <v>1832</v>
      </c>
      <c r="Q5152" s="150">
        <v>0</v>
      </c>
      <c r="R5152" s="150">
        <v>100</v>
      </c>
      <c r="S5152" s="150">
        <v>3658</v>
      </c>
      <c r="T5152" s="150">
        <v>2013</v>
      </c>
      <c r="U5152" s="150">
        <v>77</v>
      </c>
      <c r="V5152" s="150">
        <v>567</v>
      </c>
      <c r="W5152" s="150">
        <v>5536.56</v>
      </c>
      <c r="X5152" s="150">
        <v>2890</v>
      </c>
      <c r="Y5152" s="150">
        <v>4648</v>
      </c>
      <c r="Z5152" s="150">
        <v>0</v>
      </c>
      <c r="AA5152" s="150">
        <v>11142</v>
      </c>
      <c r="AB5152" s="150">
        <v>90</v>
      </c>
      <c r="AC5152" s="150">
        <v>2408.2902954205611</v>
      </c>
      <c r="AD5152" s="150">
        <v>0</v>
      </c>
      <c r="AE5152" s="150">
        <v>920</v>
      </c>
      <c r="AF5152" s="150">
        <v>9871</v>
      </c>
      <c r="AG5152" s="150">
        <v>37165</v>
      </c>
      <c r="AH5152" s="150">
        <v>2243</v>
      </c>
      <c r="AI5152" s="150">
        <v>1069</v>
      </c>
      <c r="AJ5152" s="150">
        <v>1735</v>
      </c>
      <c r="AK5152" s="150">
        <v>0</v>
      </c>
      <c r="AL5152" s="150">
        <v>106436.890625</v>
      </c>
      <c r="AM5152" s="150">
        <v>82478.859375</v>
      </c>
      <c r="AN5152" s="150">
        <v>23958.03125</v>
      </c>
      <c r="AO5152" s="5" t="s">
        <v>7761</v>
      </c>
    </row>
    <row r="5153" spans="1:41" ht="14.25" x14ac:dyDescent="0.45">
      <c r="A5153" s="150">
        <v>2022</v>
      </c>
      <c r="B5153" s="5" t="s">
        <v>1478</v>
      </c>
      <c r="C5153" s="5" t="s">
        <v>171</v>
      </c>
      <c r="D5153" s="5" t="s">
        <v>84</v>
      </c>
      <c r="E5153" s="5" t="s">
        <v>91</v>
      </c>
      <c r="F5153" s="5" t="s">
        <v>92</v>
      </c>
      <c r="G5153" s="5" t="s">
        <v>87</v>
      </c>
      <c r="H5153" s="5" t="s">
        <v>131</v>
      </c>
      <c r="I5153" s="150">
        <v>489.38247137325533</v>
      </c>
      <c r="J5153" s="150"/>
      <c r="K5153" s="150"/>
      <c r="L5153" s="150">
        <v>654.04527938825652</v>
      </c>
      <c r="M5153" s="150">
        <v>1228.2478304797048</v>
      </c>
      <c r="N5153" s="150">
        <v>667.86313740350136</v>
      </c>
      <c r="O5153" s="150">
        <v>34.544645038112144</v>
      </c>
      <c r="P5153" s="150"/>
      <c r="Q5153" s="150">
        <v>0</v>
      </c>
      <c r="R5153" s="150">
        <v>287.87204198426787</v>
      </c>
      <c r="S5153" s="150"/>
      <c r="T5153" s="150">
        <v>1727.232251905607</v>
      </c>
      <c r="U5153" s="150">
        <v>92.119053434965707</v>
      </c>
      <c r="V5153" s="150"/>
      <c r="W5153" s="150"/>
      <c r="X5153" s="150">
        <v>130.11816297688907</v>
      </c>
      <c r="Y5153" s="150">
        <v>2124.4956698438968</v>
      </c>
      <c r="Z5153" s="150">
        <v>0</v>
      </c>
      <c r="AA5153" s="150">
        <v>5128.0394059889077</v>
      </c>
      <c r="AB5153" s="150"/>
      <c r="AC5153" s="150">
        <v>226.57832680497754</v>
      </c>
      <c r="AD5153" s="150">
        <v>0</v>
      </c>
      <c r="AE5153" s="150">
        <v>287.87204198426787</v>
      </c>
      <c r="AF5153" s="150">
        <v>6671.1797683673203</v>
      </c>
      <c r="AG5153" s="150">
        <v>12802.507481048493</v>
      </c>
      <c r="AH5153" s="150">
        <v>2180.5731436224323</v>
      </c>
      <c r="AI5153" s="150">
        <v>67.164001859433498</v>
      </c>
      <c r="AJ5153" s="150">
        <v>1899.785374595099</v>
      </c>
      <c r="AK5153" s="150"/>
      <c r="AL5153" s="150">
        <v>36699.62109375</v>
      </c>
      <c r="AM5153" s="150">
        <v>31331.740234375</v>
      </c>
      <c r="AN5153" s="150">
        <v>5367.8798828125</v>
      </c>
      <c r="AO5153" s="5" t="s">
        <v>3089</v>
      </c>
    </row>
    <row r="5154" spans="1:41" ht="14.25" x14ac:dyDescent="0.45">
      <c r="A5154" s="150">
        <v>2022</v>
      </c>
      <c r="B5154" s="5" t="s">
        <v>4024</v>
      </c>
      <c r="C5154" s="5" t="s">
        <v>171</v>
      </c>
      <c r="D5154" s="5" t="s">
        <v>84</v>
      </c>
      <c r="E5154" s="5" t="s">
        <v>91</v>
      </c>
      <c r="F5154" s="5" t="s">
        <v>92</v>
      </c>
      <c r="G5154" s="5" t="s">
        <v>87</v>
      </c>
      <c r="H5154" s="5" t="s">
        <v>131</v>
      </c>
      <c r="I5154" s="150">
        <v>441.49113927760664</v>
      </c>
      <c r="J5154" s="150">
        <v>540.94107381014805</v>
      </c>
      <c r="K5154" s="150">
        <v>0</v>
      </c>
      <c r="L5154" s="150">
        <v>351.61169797659625</v>
      </c>
      <c r="M5154" s="150">
        <v>2542.4230469076961</v>
      </c>
      <c r="N5154" s="150">
        <v>1179.2515409061227</v>
      </c>
      <c r="O5154" s="150">
        <v>302.92700133368294</v>
      </c>
      <c r="P5154" s="150">
        <v>899.79705464720985</v>
      </c>
      <c r="Q5154" s="150">
        <v>0</v>
      </c>
      <c r="R5154" s="150">
        <v>227.1952510002622</v>
      </c>
      <c r="S5154" s="150">
        <v>3894.7757314330661</v>
      </c>
      <c r="T5154" s="150">
        <v>1325.3056308348628</v>
      </c>
      <c r="U5154" s="150">
        <v>87.632453957243996</v>
      </c>
      <c r="V5154" s="150">
        <v>457.63614844338531</v>
      </c>
      <c r="W5154" s="150">
        <v>646.96552427693712</v>
      </c>
      <c r="X5154" s="150">
        <v>46.520932347672733</v>
      </c>
      <c r="Y5154" s="150">
        <v>2260.0518063787986</v>
      </c>
      <c r="Z5154" s="150">
        <v>0</v>
      </c>
      <c r="AA5154" s="150">
        <v>10058.258326425894</v>
      </c>
      <c r="AB5154" s="150">
        <v>0</v>
      </c>
      <c r="AC5154" s="150">
        <v>277.02138740302229</v>
      </c>
      <c r="AD5154" s="150">
        <v>0</v>
      </c>
      <c r="AE5154" s="150">
        <v>432.75285904811847</v>
      </c>
      <c r="AF5154" s="150">
        <v>7405.4833004609272</v>
      </c>
      <c r="AG5154" s="150">
        <v>13654.434585115758</v>
      </c>
      <c r="AH5154" s="150">
        <v>1897.6212869259996</v>
      </c>
      <c r="AI5154" s="150">
        <v>113.5976255001311</v>
      </c>
      <c r="AJ5154" s="150">
        <v>1527.09366317489</v>
      </c>
      <c r="AK5154" s="150">
        <v>0</v>
      </c>
      <c r="AL5154" s="150">
        <v>50570.78515625</v>
      </c>
      <c r="AM5154" s="150">
        <v>39800.65234375</v>
      </c>
      <c r="AN5154" s="150">
        <v>10770.13671875</v>
      </c>
      <c r="AO5154" s="5" t="s">
        <v>4588</v>
      </c>
    </row>
    <row r="5155" spans="1:41" ht="14.25" x14ac:dyDescent="0.45">
      <c r="A5155" s="150">
        <v>2022</v>
      </c>
      <c r="B5155" s="5" t="s">
        <v>6344</v>
      </c>
      <c r="C5155" s="5" t="s">
        <v>171</v>
      </c>
      <c r="D5155" s="5" t="s">
        <v>84</v>
      </c>
      <c r="E5155" s="5" t="s">
        <v>91</v>
      </c>
      <c r="F5155" s="5" t="s">
        <v>92</v>
      </c>
      <c r="G5155" s="5" t="s">
        <v>87</v>
      </c>
      <c r="H5155" s="5" t="s">
        <v>131</v>
      </c>
      <c r="I5155" s="150">
        <v>258.53339842665224</v>
      </c>
      <c r="J5155" s="150">
        <v>5577.597040099633</v>
      </c>
      <c r="K5155" s="150">
        <v>460.84165689049405</v>
      </c>
      <c r="L5155" s="150">
        <v>517.16674828822113</v>
      </c>
      <c r="M5155" s="150">
        <v>2129.3073688938293</v>
      </c>
      <c r="N5155" s="150">
        <v>907.95023240565149</v>
      </c>
      <c r="O5155" s="150">
        <v>163.85481133884232</v>
      </c>
      <c r="P5155" s="150">
        <v>1779.561564026631</v>
      </c>
      <c r="Q5155" s="150">
        <v>0</v>
      </c>
      <c r="R5155" s="150">
        <v>102.40925708677646</v>
      </c>
      <c r="S5155" s="150">
        <v>3379.5054838636233</v>
      </c>
      <c r="T5155" s="150">
        <v>1484.9342277582587</v>
      </c>
      <c r="U5155" s="150">
        <v>43.011887976446111</v>
      </c>
      <c r="V5155" s="150">
        <v>599.09415395764233</v>
      </c>
      <c r="W5155" s="150">
        <v>700.47931847355096</v>
      </c>
      <c r="X5155" s="150">
        <v>1218.67015933264</v>
      </c>
      <c r="Y5155" s="150">
        <v>4031.8524515063891</v>
      </c>
      <c r="Z5155" s="150">
        <v>0</v>
      </c>
      <c r="AA5155" s="150">
        <v>9896.8306048660779</v>
      </c>
      <c r="AB5155" s="150">
        <v>54.276906255991527</v>
      </c>
      <c r="AC5155" s="150">
        <v>135.28260812978027</v>
      </c>
      <c r="AD5155" s="150">
        <v>0</v>
      </c>
      <c r="AE5155" s="150">
        <v>512.0462854338823</v>
      </c>
      <c r="AF5155" s="150">
        <v>8915.7499219747588</v>
      </c>
      <c r="AG5155" s="150">
        <v>24832.196658401557</v>
      </c>
      <c r="AH5155" s="150">
        <v>1774.7524253138361</v>
      </c>
      <c r="AI5155" s="150">
        <v>188.43303303966869</v>
      </c>
      <c r="AJ5155" s="150">
        <v>1713.2691844551621</v>
      </c>
      <c r="AK5155" s="150">
        <v>0</v>
      </c>
      <c r="AL5155" s="150">
        <v>71377.59375</v>
      </c>
      <c r="AM5155" s="150">
        <v>59822.55078125</v>
      </c>
      <c r="AN5155" s="150">
        <v>11555.0546875</v>
      </c>
      <c r="AO5155" s="5" t="s">
        <v>6840</v>
      </c>
    </row>
    <row r="5156" spans="1:41" ht="14.25" x14ac:dyDescent="0.45">
      <c r="A5156" s="150">
        <v>2022</v>
      </c>
      <c r="B5156" s="5" t="s">
        <v>582</v>
      </c>
      <c r="C5156" s="5" t="s">
        <v>171</v>
      </c>
      <c r="D5156" s="5" t="s">
        <v>84</v>
      </c>
      <c r="E5156" s="5" t="s">
        <v>91</v>
      </c>
      <c r="F5156" s="5" t="s">
        <v>92</v>
      </c>
      <c r="G5156" s="5" t="s">
        <v>88</v>
      </c>
      <c r="H5156" s="5" t="s">
        <v>131</v>
      </c>
      <c r="I5156" s="150">
        <v>412.22811050637517</v>
      </c>
      <c r="J5156" s="150"/>
      <c r="K5156" s="150"/>
      <c r="L5156" s="150">
        <v>364.20865495560008</v>
      </c>
      <c r="M5156" s="150">
        <v>1140.5154697056</v>
      </c>
      <c r="N5156" s="150">
        <v>952.48356000000001</v>
      </c>
      <c r="O5156" s="150">
        <v>165.6650214000673</v>
      </c>
      <c r="P5156" s="150">
        <v>0</v>
      </c>
      <c r="Q5156" s="150">
        <v>0</v>
      </c>
      <c r="R5156" s="150">
        <v>328.72325235466423</v>
      </c>
      <c r="S5156" s="150">
        <v>3136.970979102869</v>
      </c>
      <c r="T5156" s="150">
        <v>1508.8758144999999</v>
      </c>
      <c r="U5156" s="150">
        <v>65.162623106200002</v>
      </c>
      <c r="V5156" s="150">
        <v>546</v>
      </c>
      <c r="W5156" s="150"/>
      <c r="X5156" s="150">
        <v>140.4621814448</v>
      </c>
      <c r="Y5156" s="150">
        <v>2918</v>
      </c>
      <c r="Z5156" s="150"/>
      <c r="AA5156" s="150">
        <v>10963.133716898479</v>
      </c>
      <c r="AB5156" s="150">
        <v>0</v>
      </c>
      <c r="AC5156" s="150">
        <v>258.48570999999998</v>
      </c>
      <c r="AD5156" s="150">
        <v>0</v>
      </c>
      <c r="AE5156" s="150">
        <v>281.54060481599998</v>
      </c>
      <c r="AF5156" s="150">
        <v>6833.2618775795336</v>
      </c>
      <c r="AG5156" s="150">
        <v>12522</v>
      </c>
      <c r="AH5156" s="150">
        <v>2173.6023341461141</v>
      </c>
      <c r="AI5156" s="150">
        <v>64.398825089049609</v>
      </c>
      <c r="AJ5156" s="150">
        <v>1282.25466606691</v>
      </c>
      <c r="AK5156" s="150"/>
      <c r="AL5156" s="150">
        <v>46057.97265625</v>
      </c>
      <c r="AM5156" s="150">
        <v>37727.48046875</v>
      </c>
      <c r="AN5156" s="150">
        <v>8330.490234375</v>
      </c>
      <c r="AO5156" s="5" t="s">
        <v>1159</v>
      </c>
    </row>
    <row r="5157" spans="1:41" ht="14.25" x14ac:dyDescent="0.45">
      <c r="A5157" s="150">
        <v>2022</v>
      </c>
      <c r="B5157" s="5" t="s">
        <v>6344</v>
      </c>
      <c r="C5157" s="5" t="s">
        <v>171</v>
      </c>
      <c r="D5157" s="5" t="s">
        <v>84</v>
      </c>
      <c r="E5157" s="5" t="s">
        <v>91</v>
      </c>
      <c r="F5157" s="5" t="s">
        <v>92</v>
      </c>
      <c r="G5157" s="5" t="s">
        <v>88</v>
      </c>
      <c r="H5157" s="5" t="s">
        <v>131</v>
      </c>
      <c r="I5157" s="150">
        <v>267.90323304959998</v>
      </c>
      <c r="J5157" s="150">
        <v>5928.292827663211</v>
      </c>
      <c r="K5157" s="150">
        <v>465.54429375000001</v>
      </c>
      <c r="L5157" s="150">
        <v>536.80356336599993</v>
      </c>
      <c r="M5157" s="150">
        <v>2163.2139999999999</v>
      </c>
      <c r="N5157" s="150">
        <v>922.40823599999999</v>
      </c>
      <c r="O5157" s="150">
        <v>166.464</v>
      </c>
      <c r="P5157" s="150">
        <v>1804.3557562559999</v>
      </c>
      <c r="Q5157" s="150">
        <v>0</v>
      </c>
      <c r="R5157" s="150">
        <v>104.04</v>
      </c>
      <c r="S5157" s="150">
        <v>3433.32</v>
      </c>
      <c r="T5157" s="150">
        <v>1534.373546952675</v>
      </c>
      <c r="U5157" s="150">
        <v>42.844200000000001</v>
      </c>
      <c r="V5157" s="150">
        <v>608</v>
      </c>
      <c r="W5157" s="150">
        <v>711.6336</v>
      </c>
      <c r="X5157" s="150">
        <v>1281</v>
      </c>
      <c r="Y5157" s="150">
        <v>4145</v>
      </c>
      <c r="Z5157" s="150">
        <v>0</v>
      </c>
      <c r="AA5157" s="150">
        <v>10273</v>
      </c>
      <c r="AB5157" s="150">
        <v>55</v>
      </c>
      <c r="AC5157" s="150">
        <v>338.15350000000012</v>
      </c>
      <c r="AD5157" s="150">
        <v>0</v>
      </c>
      <c r="AE5157" s="150">
        <v>520.20000000000005</v>
      </c>
      <c r="AF5157" s="150">
        <v>9238.8768480000017</v>
      </c>
      <c r="AG5157" s="150">
        <v>25732</v>
      </c>
      <c r="AH5157" s="150">
        <v>1881.8318967144751</v>
      </c>
      <c r="AI5157" s="150">
        <v>191.43360000000001</v>
      </c>
      <c r="AJ5157" s="150">
        <v>1775.361931545599</v>
      </c>
      <c r="AK5157" s="150"/>
      <c r="AL5157" s="150">
        <v>74121.046875</v>
      </c>
      <c r="AM5157" s="150">
        <v>62237.2421875</v>
      </c>
      <c r="AN5157" s="150">
        <v>11883.8154296875</v>
      </c>
      <c r="AO5157" s="5" t="s">
        <v>6841</v>
      </c>
    </row>
    <row r="5158" spans="1:41" ht="14.25" x14ac:dyDescent="0.45">
      <c r="A5158" s="150">
        <v>2022</v>
      </c>
      <c r="B5158" s="5" t="s">
        <v>4024</v>
      </c>
      <c r="C5158" s="5" t="s">
        <v>171</v>
      </c>
      <c r="D5158" s="5" t="s">
        <v>84</v>
      </c>
      <c r="E5158" s="5" t="s">
        <v>91</v>
      </c>
      <c r="F5158" s="5" t="s">
        <v>92</v>
      </c>
      <c r="G5158" s="5" t="s">
        <v>88</v>
      </c>
      <c r="H5158" s="5" t="s">
        <v>131</v>
      </c>
      <c r="I5158" s="150">
        <v>450.54989837061117</v>
      </c>
      <c r="J5158" s="150"/>
      <c r="K5158" s="150"/>
      <c r="L5158" s="150">
        <v>361.17250000000013</v>
      </c>
      <c r="M5158" s="150">
        <v>2543.7155760000001</v>
      </c>
      <c r="N5158" s="150">
        <v>1183.3246077798001</v>
      </c>
      <c r="O5158" s="150">
        <v>302.487019632</v>
      </c>
      <c r="P5158" s="150">
        <v>889.70990281787317</v>
      </c>
      <c r="Q5158" s="150">
        <v>0</v>
      </c>
      <c r="R5158" s="150">
        <v>226.3607582122626</v>
      </c>
      <c r="S5158" s="150">
        <v>3885</v>
      </c>
      <c r="T5158" s="150">
        <v>1352.49898392</v>
      </c>
      <c r="U5158" s="150">
        <v>84.288924809999997</v>
      </c>
      <c r="V5158" s="150">
        <v>460</v>
      </c>
      <c r="W5158" s="150">
        <v>649.83657661163772</v>
      </c>
      <c r="X5158" s="150">
        <v>48</v>
      </c>
      <c r="Y5158" s="150">
        <v>2281</v>
      </c>
      <c r="Z5158" s="150">
        <v>0</v>
      </c>
      <c r="AA5158" s="150">
        <v>10211</v>
      </c>
      <c r="AB5158" s="150"/>
      <c r="AC5158" s="150">
        <v>277.16217999999998</v>
      </c>
      <c r="AD5158" s="150">
        <v>0</v>
      </c>
      <c r="AE5158" s="150">
        <v>432.97286400000002</v>
      </c>
      <c r="AF5158" s="150">
        <v>7557.4330979040014</v>
      </c>
      <c r="AG5158" s="150">
        <v>13944</v>
      </c>
      <c r="AH5158" s="150">
        <v>1960</v>
      </c>
      <c r="AI5158" s="150">
        <v>113.6553768</v>
      </c>
      <c r="AJ5158" s="150">
        <v>1558.4274145833331</v>
      </c>
      <c r="AK5158" s="150"/>
      <c r="AL5158" s="150">
        <v>50772.59375</v>
      </c>
      <c r="AM5158" s="150">
        <v>39917.40234375</v>
      </c>
      <c r="AN5158" s="150">
        <v>10855.193359375</v>
      </c>
      <c r="AO5158" s="5" t="s">
        <v>4589</v>
      </c>
    </row>
    <row r="5159" spans="1:41" ht="14.25" x14ac:dyDescent="0.45">
      <c r="A5159" s="150">
        <v>2022</v>
      </c>
      <c r="B5159" s="5" t="s">
        <v>1478</v>
      </c>
      <c r="C5159" s="5" t="s">
        <v>171</v>
      </c>
      <c r="D5159" s="5" t="s">
        <v>84</v>
      </c>
      <c r="E5159" s="5" t="s">
        <v>91</v>
      </c>
      <c r="F5159" s="5" t="s">
        <v>92</v>
      </c>
      <c r="G5159" s="5" t="s">
        <v>88</v>
      </c>
      <c r="H5159" s="5" t="s">
        <v>131</v>
      </c>
      <c r="I5159" s="150">
        <v>488.19140875094388</v>
      </c>
      <c r="J5159" s="150"/>
      <c r="K5159" s="150">
        <v>0</v>
      </c>
      <c r="L5159" s="150">
        <v>665.24160000000006</v>
      </c>
      <c r="M5159" s="150">
        <v>1246.365532998896</v>
      </c>
      <c r="N5159" s="150">
        <v>666.23768723658225</v>
      </c>
      <c r="O5159" s="150">
        <v>34.146893129927307</v>
      </c>
      <c r="P5159" s="150">
        <v>0</v>
      </c>
      <c r="Q5159" s="150">
        <v>0</v>
      </c>
      <c r="R5159" s="150">
        <v>291.80393074671957</v>
      </c>
      <c r="S5159" s="150">
        <v>4131</v>
      </c>
      <c r="T5159" s="150">
        <v>1640.16489591396</v>
      </c>
      <c r="U5159" s="150">
        <v>90.993923476531208</v>
      </c>
      <c r="V5159" s="150"/>
      <c r="W5159" s="150">
        <v>0</v>
      </c>
      <c r="X5159" s="150">
        <v>125</v>
      </c>
      <c r="Y5159" s="150">
        <v>2189</v>
      </c>
      <c r="Z5159" s="150">
        <v>0</v>
      </c>
      <c r="AA5159" s="150">
        <v>5130.0332867395337</v>
      </c>
      <c r="AB5159" s="150"/>
      <c r="AC5159" s="150">
        <v>221.4605</v>
      </c>
      <c r="AD5159" s="150"/>
      <c r="AE5159" s="150">
        <v>286.3635417336676</v>
      </c>
      <c r="AF5159" s="150">
        <v>6654.9434024702623</v>
      </c>
      <c r="AG5159" s="150">
        <v>13409.450250603841</v>
      </c>
      <c r="AH5159" s="150">
        <v>2212.8623308116348</v>
      </c>
      <c r="AI5159" s="150">
        <v>65.686801590830598</v>
      </c>
      <c r="AJ5159" s="150">
        <v>1899.9703219205801</v>
      </c>
      <c r="AK5159" s="150"/>
      <c r="AL5159" s="150">
        <v>41448.91796875</v>
      </c>
      <c r="AM5159" s="150">
        <v>31993.69140625</v>
      </c>
      <c r="AN5159" s="150">
        <v>9455.2265625</v>
      </c>
      <c r="AO5159" s="5" t="s">
        <v>3090</v>
      </c>
    </row>
    <row r="5160" spans="1:41" ht="14.25" x14ac:dyDescent="0.45">
      <c r="A5160" s="150">
        <v>2022</v>
      </c>
      <c r="B5160" s="5" t="s">
        <v>4980</v>
      </c>
      <c r="C5160" s="5" t="s">
        <v>171</v>
      </c>
      <c r="D5160" s="5" t="s">
        <v>84</v>
      </c>
      <c r="E5160" s="5" t="s">
        <v>91</v>
      </c>
      <c r="F5160" s="5" t="s">
        <v>92</v>
      </c>
      <c r="G5160" s="5" t="s">
        <v>88</v>
      </c>
      <c r="H5160" s="5" t="s">
        <v>131</v>
      </c>
      <c r="I5160" s="150">
        <v>212.77334359001139</v>
      </c>
      <c r="J5160" s="150">
        <v>3898.8258876225832</v>
      </c>
      <c r="K5160" s="150"/>
      <c r="L5160" s="150">
        <v>547.53963463332002</v>
      </c>
      <c r="M5160" s="150">
        <v>2493.8388</v>
      </c>
      <c r="N5160" s="150">
        <v>1112.3957240269301</v>
      </c>
      <c r="O5160" s="150">
        <v>244.07784000000001</v>
      </c>
      <c r="P5160" s="150">
        <v>1636.6194604106549</v>
      </c>
      <c r="Q5160" s="150">
        <v>0</v>
      </c>
      <c r="R5160" s="150">
        <v>105.9505709414107</v>
      </c>
      <c r="S5160" s="150">
        <v>3228.1421340000002</v>
      </c>
      <c r="T5160" s="150">
        <v>1458.8856000000001</v>
      </c>
      <c r="U5160" s="150">
        <v>43.272641999999998</v>
      </c>
      <c r="V5160" s="150">
        <v>594</v>
      </c>
      <c r="W5160" s="150">
        <v>725.86627199999998</v>
      </c>
      <c r="X5160" s="150">
        <v>175.65100000000001</v>
      </c>
      <c r="Y5160" s="150">
        <v>3294</v>
      </c>
      <c r="Z5160" s="150">
        <v>0</v>
      </c>
      <c r="AA5160" s="150">
        <v>10211</v>
      </c>
      <c r="AB5160" s="150">
        <v>55</v>
      </c>
      <c r="AC5160" s="150">
        <v>336.83128000000011</v>
      </c>
      <c r="AD5160" s="150">
        <v>0</v>
      </c>
      <c r="AE5160" s="150">
        <v>424.48320000000001</v>
      </c>
      <c r="AF5160" s="150">
        <v>10056.2972499486</v>
      </c>
      <c r="AG5160" s="150">
        <v>19092</v>
      </c>
      <c r="AH5160" s="150">
        <v>1741.2817268309759</v>
      </c>
      <c r="AI5160" s="150">
        <v>111.42684</v>
      </c>
      <c r="AJ5160" s="150">
        <v>1775.3619315456001</v>
      </c>
      <c r="AK5160" s="150"/>
      <c r="AL5160" s="150">
        <v>63575.51953125</v>
      </c>
      <c r="AM5160" s="150">
        <v>53341.3515625</v>
      </c>
      <c r="AN5160" s="150">
        <v>10234.169921875</v>
      </c>
      <c r="AO5160" s="5" t="s">
        <v>5895</v>
      </c>
    </row>
    <row r="5161" spans="1:41" ht="14.25" x14ac:dyDescent="0.45">
      <c r="A5161" s="150">
        <v>2022</v>
      </c>
      <c r="B5161" s="5" t="s">
        <v>7352</v>
      </c>
      <c r="C5161" s="5" t="s">
        <v>171</v>
      </c>
      <c r="D5161" s="5" t="s">
        <v>84</v>
      </c>
      <c r="E5161" s="5" t="s">
        <v>91</v>
      </c>
      <c r="F5161" s="5" t="s">
        <v>92</v>
      </c>
      <c r="G5161" s="5" t="s">
        <v>88</v>
      </c>
      <c r="H5161" s="5" t="s">
        <v>131</v>
      </c>
      <c r="I5161" s="150">
        <v>688.85034959999984</v>
      </c>
      <c r="J5161" s="150">
        <v>6689.6558800711337</v>
      </c>
      <c r="K5161" s="150">
        <v>633.38260000000002</v>
      </c>
      <c r="L5161" s="150">
        <v>3736.052756099999</v>
      </c>
      <c r="M5161" s="150">
        <v>5254.5</v>
      </c>
      <c r="N5161" s="150">
        <v>921.0719226835937</v>
      </c>
      <c r="O5161" s="150">
        <v>698.7</v>
      </c>
      <c r="P5161" s="150">
        <v>1832</v>
      </c>
      <c r="Q5161" s="150">
        <v>0</v>
      </c>
      <c r="R5161" s="150">
        <v>102.0900599317154</v>
      </c>
      <c r="S5161" s="150">
        <v>3720.1756373937678</v>
      </c>
      <c r="T5161" s="150">
        <v>2095.6638812338661</v>
      </c>
      <c r="U5161" s="150">
        <v>77.77</v>
      </c>
      <c r="V5161" s="150">
        <v>578</v>
      </c>
      <c r="W5161" s="150">
        <v>5428</v>
      </c>
      <c r="X5161" s="150">
        <v>2950.69</v>
      </c>
      <c r="Y5161" s="150">
        <v>4774</v>
      </c>
      <c r="Z5161" s="150">
        <v>0</v>
      </c>
      <c r="AA5161" s="150">
        <v>11625</v>
      </c>
      <c r="AB5161" s="150">
        <v>92</v>
      </c>
      <c r="AC5161" s="150">
        <v>2456.16</v>
      </c>
      <c r="AD5161" s="150">
        <v>0</v>
      </c>
      <c r="AE5161" s="150">
        <v>938.4</v>
      </c>
      <c r="AF5161" s="150">
        <v>10311.5859305719</v>
      </c>
      <c r="AG5161" s="150">
        <v>38666</v>
      </c>
      <c r="AH5161" s="150">
        <v>2307.3741</v>
      </c>
      <c r="AI5161" s="150">
        <v>1090.3800000000001</v>
      </c>
      <c r="AJ5161" s="150">
        <v>1805.0940000000001</v>
      </c>
      <c r="AK5161" s="150"/>
      <c r="AL5161" s="150">
        <v>109472.59375</v>
      </c>
      <c r="AM5161" s="150">
        <v>85201.734375</v>
      </c>
      <c r="AN5161" s="150">
        <v>24270.8671875</v>
      </c>
      <c r="AO5161" s="5" t="s">
        <v>7762</v>
      </c>
    </row>
    <row r="5162" spans="1:41" ht="14.25" x14ac:dyDescent="0.45">
      <c r="A5162" s="150">
        <v>2022</v>
      </c>
      <c r="B5162" s="5" t="s">
        <v>1476</v>
      </c>
      <c r="C5162" s="5" t="s">
        <v>171</v>
      </c>
      <c r="D5162" s="5" t="s">
        <v>84</v>
      </c>
      <c r="E5162" s="5" t="s">
        <v>91</v>
      </c>
      <c r="F5162" s="5" t="s">
        <v>92</v>
      </c>
      <c r="G5162" s="5" t="s">
        <v>88</v>
      </c>
      <c r="H5162" s="5" t="s">
        <v>131</v>
      </c>
      <c r="I5162" s="150">
        <v>371.7</v>
      </c>
      <c r="J5162" s="150"/>
      <c r="K5162" s="150">
        <v>70</v>
      </c>
      <c r="L5162" s="150">
        <v>260.53017995966383</v>
      </c>
      <c r="M5162" s="150">
        <v>99.599999999999937</v>
      </c>
      <c r="N5162" s="150">
        <v>715.67000000000007</v>
      </c>
      <c r="O5162" s="150">
        <v>12.48862969947665</v>
      </c>
      <c r="P5162" s="150">
        <v>420</v>
      </c>
      <c r="Q5162" s="150">
        <v>281.88528545707487</v>
      </c>
      <c r="R5162" s="150">
        <v>487.57095590014188</v>
      </c>
      <c r="S5162" s="150">
        <v>2680</v>
      </c>
      <c r="T5162" s="150">
        <v>896</v>
      </c>
      <c r="U5162" s="150"/>
      <c r="V5162" s="150">
        <v>356</v>
      </c>
      <c r="W5162" s="150">
        <v>240</v>
      </c>
      <c r="X5162" s="150">
        <v>143</v>
      </c>
      <c r="Y5162" s="150">
        <v>4059.9981108473089</v>
      </c>
      <c r="Z5162" s="150">
        <v>0</v>
      </c>
      <c r="AA5162" s="150">
        <v>5256.2724031649914</v>
      </c>
      <c r="AB5162" s="150"/>
      <c r="AC5162" s="150">
        <v>298.87329</v>
      </c>
      <c r="AD5162" s="150">
        <v>400</v>
      </c>
      <c r="AE5162" s="150">
        <v>306.12802038626381</v>
      </c>
      <c r="AF5162" s="150">
        <v>3951.6225769449852</v>
      </c>
      <c r="AG5162" s="150">
        <v>9561.2524673534681</v>
      </c>
      <c r="AH5162" s="150">
        <v>3945.8793135579999</v>
      </c>
      <c r="AI5162" s="150">
        <v>882</v>
      </c>
      <c r="AJ5162" s="150">
        <v>1241.2622799858379</v>
      </c>
      <c r="AK5162" s="150"/>
      <c r="AL5162" s="150">
        <v>36937.734375</v>
      </c>
      <c r="AM5162" s="150">
        <v>27568.763671875</v>
      </c>
      <c r="AN5162" s="150">
        <v>9368.9677734375</v>
      </c>
      <c r="AO5162" s="5" t="s">
        <v>5896</v>
      </c>
    </row>
    <row r="5163" spans="1:41" ht="14.25" x14ac:dyDescent="0.45">
      <c r="A5163" s="150">
        <v>2022</v>
      </c>
      <c r="B5163" s="5" t="s">
        <v>1477</v>
      </c>
      <c r="C5163" s="5" t="s">
        <v>171</v>
      </c>
      <c r="D5163" s="5" t="s">
        <v>84</v>
      </c>
      <c r="E5163" s="5" t="s">
        <v>91</v>
      </c>
      <c r="F5163" s="5" t="s">
        <v>92</v>
      </c>
      <c r="G5163" s="5" t="s">
        <v>88</v>
      </c>
      <c r="H5163" s="5" t="s">
        <v>131</v>
      </c>
      <c r="I5163" s="150">
        <v>379.04424</v>
      </c>
      <c r="J5163" s="150"/>
      <c r="K5163" s="150">
        <v>0</v>
      </c>
      <c r="L5163" s="150">
        <v>0</v>
      </c>
      <c r="M5163" s="150">
        <v>1215.067615903017</v>
      </c>
      <c r="N5163" s="150">
        <v>658.93607876522401</v>
      </c>
      <c r="O5163" s="150">
        <v>12</v>
      </c>
      <c r="P5163" s="150">
        <v>0</v>
      </c>
      <c r="Q5163" s="150">
        <v>239.3674609386955</v>
      </c>
      <c r="R5163" s="150">
        <v>719.6216587767799</v>
      </c>
      <c r="S5163" s="150">
        <v>3943</v>
      </c>
      <c r="T5163" s="150">
        <v>1699.517751119439</v>
      </c>
      <c r="U5163" s="150">
        <v>0</v>
      </c>
      <c r="V5163" s="150">
        <v>503</v>
      </c>
      <c r="W5163" s="150">
        <v>0</v>
      </c>
      <c r="X5163" s="150">
        <v>130.99797039590001</v>
      </c>
      <c r="Y5163" s="150">
        <v>2598</v>
      </c>
      <c r="Z5163" s="150">
        <v>0</v>
      </c>
      <c r="AA5163" s="150">
        <v>5224.5622419223164</v>
      </c>
      <c r="AB5163" s="150"/>
      <c r="AC5163" s="150">
        <v>234.8</v>
      </c>
      <c r="AD5163" s="150">
        <v>483.57062815898081</v>
      </c>
      <c r="AE5163" s="150">
        <v>344.60570029478401</v>
      </c>
      <c r="AF5163" s="150">
        <v>4849.4062831149649</v>
      </c>
      <c r="AG5163" s="150">
        <v>8740</v>
      </c>
      <c r="AH5163" s="150">
        <v>4006.0311882976389</v>
      </c>
      <c r="AI5163" s="150">
        <v>1013.140758866665</v>
      </c>
      <c r="AJ5163" s="150">
        <v>500</v>
      </c>
      <c r="AK5163" s="150"/>
      <c r="AL5163" s="150">
        <v>37494.66796875</v>
      </c>
      <c r="AM5163" s="150">
        <v>24991.34375</v>
      </c>
      <c r="AN5163" s="150">
        <v>12503.3251953125</v>
      </c>
      <c r="AO5163" s="5" t="s">
        <v>5894</v>
      </c>
    </row>
    <row r="5164" spans="1:41" ht="14.25" x14ac:dyDescent="0.45">
      <c r="A5164" s="150">
        <v>2022</v>
      </c>
      <c r="B5164" s="5" t="s">
        <v>1476</v>
      </c>
      <c r="C5164" s="5" t="s">
        <v>171</v>
      </c>
      <c r="D5164" s="5" t="s">
        <v>84</v>
      </c>
      <c r="E5164" s="5" t="s">
        <v>93</v>
      </c>
      <c r="F5164" s="5" t="s">
        <v>225</v>
      </c>
      <c r="G5164" s="5" t="s">
        <v>87</v>
      </c>
      <c r="H5164" s="5" t="s">
        <v>131</v>
      </c>
      <c r="I5164" s="150">
        <v>0</v>
      </c>
      <c r="J5164" s="150">
        <v>0</v>
      </c>
      <c r="K5164" s="150">
        <v>42.339449141076059</v>
      </c>
      <c r="L5164" s="150"/>
      <c r="M5164" s="150">
        <v>108.87286921990987</v>
      </c>
      <c r="N5164" s="150">
        <v>0</v>
      </c>
      <c r="O5164" s="150">
        <v>0</v>
      </c>
      <c r="P5164" s="150">
        <v>42.339449141076059</v>
      </c>
      <c r="Q5164" s="150">
        <v>0</v>
      </c>
      <c r="R5164" s="150">
        <v>264.0372727335785</v>
      </c>
      <c r="S5164" s="150">
        <v>0</v>
      </c>
      <c r="T5164" s="150">
        <v>0</v>
      </c>
      <c r="U5164" s="150">
        <v>0</v>
      </c>
      <c r="V5164" s="150">
        <v>0</v>
      </c>
      <c r="W5164" s="150">
        <v>60.484927344394372</v>
      </c>
      <c r="X5164" s="150">
        <v>176.17014354238202</v>
      </c>
      <c r="Y5164" s="150">
        <v>0</v>
      </c>
      <c r="Z5164" s="150">
        <v>0</v>
      </c>
      <c r="AA5164" s="150">
        <v>0</v>
      </c>
      <c r="AB5164" s="150">
        <v>0</v>
      </c>
      <c r="AC5164" s="150"/>
      <c r="AD5164" s="150">
        <v>0</v>
      </c>
      <c r="AE5164" s="150"/>
      <c r="AF5164" s="150">
        <v>0</v>
      </c>
      <c r="AG5164" s="150">
        <v>1071.5631901867739</v>
      </c>
      <c r="AH5164" s="150">
        <v>0</v>
      </c>
      <c r="AI5164" s="150">
        <v>0</v>
      </c>
      <c r="AJ5164" s="150">
        <v>0</v>
      </c>
      <c r="AK5164" s="150"/>
      <c r="AL5164" s="150">
        <v>1765.807373046875</v>
      </c>
      <c r="AM5164" s="150">
        <v>1377.93994140625</v>
      </c>
      <c r="AN5164" s="150">
        <v>387.86740112304688</v>
      </c>
      <c r="AO5164" s="5" t="s">
        <v>3091</v>
      </c>
    </row>
    <row r="5165" spans="1:41" ht="14.25" x14ac:dyDescent="0.45">
      <c r="A5165" s="150">
        <v>2022</v>
      </c>
      <c r="B5165" s="5" t="s">
        <v>1478</v>
      </c>
      <c r="C5165" s="5" t="s">
        <v>171</v>
      </c>
      <c r="D5165" s="5" t="s">
        <v>84</v>
      </c>
      <c r="E5165" s="5" t="s">
        <v>93</v>
      </c>
      <c r="F5165" s="5" t="s">
        <v>225</v>
      </c>
      <c r="G5165" s="5" t="s">
        <v>87</v>
      </c>
      <c r="H5165" s="5" t="s">
        <v>131</v>
      </c>
      <c r="I5165" s="150">
        <v>0</v>
      </c>
      <c r="J5165" s="150"/>
      <c r="K5165" s="150">
        <v>40.302085877797495</v>
      </c>
      <c r="L5165" s="150"/>
      <c r="M5165" s="150">
        <v>125.22433826315651</v>
      </c>
      <c r="N5165" s="150">
        <v>0</v>
      </c>
      <c r="O5165" s="150">
        <v>0</v>
      </c>
      <c r="P5165" s="150">
        <v>0</v>
      </c>
      <c r="Q5165" s="150">
        <v>0</v>
      </c>
      <c r="R5165" s="150">
        <v>342.12309226700808</v>
      </c>
      <c r="S5165" s="150">
        <v>0</v>
      </c>
      <c r="T5165" s="150">
        <v>57.57440839685357</v>
      </c>
      <c r="U5165" s="150"/>
      <c r="V5165" s="150">
        <v>0</v>
      </c>
      <c r="W5165" s="150">
        <v>57.57440839685357</v>
      </c>
      <c r="X5165" s="150">
        <v>0</v>
      </c>
      <c r="Y5165" s="150">
        <v>0</v>
      </c>
      <c r="Z5165" s="150">
        <v>0</v>
      </c>
      <c r="AA5165" s="150">
        <v>0</v>
      </c>
      <c r="AB5165" s="150"/>
      <c r="AC5165" s="150">
        <v>0</v>
      </c>
      <c r="AD5165" s="150">
        <v>0</v>
      </c>
      <c r="AE5165" s="150"/>
      <c r="AF5165" s="150">
        <v>0</v>
      </c>
      <c r="AG5165" s="150">
        <v>0</v>
      </c>
      <c r="AH5165" s="150">
        <v>0</v>
      </c>
      <c r="AI5165" s="150">
        <v>0</v>
      </c>
      <c r="AJ5165" s="150">
        <v>0</v>
      </c>
      <c r="AK5165" s="150"/>
      <c r="AL5165" s="150">
        <v>622.79833984375</v>
      </c>
      <c r="AM5165" s="150">
        <v>342.12307739257813</v>
      </c>
      <c r="AN5165" s="150">
        <v>280.67523193359375</v>
      </c>
      <c r="AO5165" s="5" t="s">
        <v>3092</v>
      </c>
    </row>
    <row r="5166" spans="1:41" ht="14.25" x14ac:dyDescent="0.45">
      <c r="A5166" s="150">
        <v>2022</v>
      </c>
      <c r="B5166" s="5" t="s">
        <v>6344</v>
      </c>
      <c r="C5166" s="5" t="s">
        <v>171</v>
      </c>
      <c r="D5166" s="5" t="s">
        <v>84</v>
      </c>
      <c r="E5166" s="5" t="s">
        <v>93</v>
      </c>
      <c r="F5166" s="5" t="s">
        <v>225</v>
      </c>
      <c r="G5166" s="5" t="s">
        <v>87</v>
      </c>
      <c r="H5166" s="5" t="s">
        <v>131</v>
      </c>
      <c r="I5166" s="150">
        <v>0</v>
      </c>
      <c r="J5166" s="150">
        <v>0</v>
      </c>
      <c r="K5166" s="150">
        <v>111.43560900640493</v>
      </c>
      <c r="L5166" s="150">
        <v>0</v>
      </c>
      <c r="M5166" s="150">
        <v>0</v>
      </c>
      <c r="N5166" s="150">
        <v>0</v>
      </c>
      <c r="O5166" s="150">
        <v>171.56110793462227</v>
      </c>
      <c r="P5166" s="150">
        <v>0</v>
      </c>
      <c r="Q5166" s="150">
        <v>0</v>
      </c>
      <c r="R5166" s="150">
        <v>203.53596111964956</v>
      </c>
      <c r="S5166" s="150">
        <v>0</v>
      </c>
      <c r="T5166" s="150">
        <v>0</v>
      </c>
      <c r="U5166" s="150">
        <v>0</v>
      </c>
      <c r="V5166" s="150">
        <v>716.8647996074352</v>
      </c>
      <c r="W5166" s="150">
        <v>296.98684555165175</v>
      </c>
      <c r="X5166" s="150">
        <v>0</v>
      </c>
      <c r="Y5166" s="150">
        <v>0</v>
      </c>
      <c r="Z5166" s="150">
        <v>0</v>
      </c>
      <c r="AA5166" s="150">
        <v>1269.874787876028</v>
      </c>
      <c r="AB5166" s="150">
        <v>0</v>
      </c>
      <c r="AC5166" s="150">
        <v>0</v>
      </c>
      <c r="AD5166" s="150">
        <v>0</v>
      </c>
      <c r="AE5166" s="150">
        <v>0</v>
      </c>
      <c r="AF5166" s="150">
        <v>88.071961094627753</v>
      </c>
      <c r="AG5166" s="150">
        <v>0</v>
      </c>
      <c r="AH5166" s="150">
        <v>137.85822142736413</v>
      </c>
      <c r="AI5166" s="150">
        <v>0</v>
      </c>
      <c r="AJ5166" s="150">
        <v>0</v>
      </c>
      <c r="AK5166" s="150">
        <v>0</v>
      </c>
      <c r="AL5166" s="150">
        <v>2996.189208984375</v>
      </c>
      <c r="AM5166" s="150">
        <v>2278.34765625</v>
      </c>
      <c r="AN5166" s="150">
        <v>717.84173583984375</v>
      </c>
      <c r="AO5166" s="5" t="s">
        <v>6842</v>
      </c>
    </row>
    <row r="5167" spans="1:41" ht="14.25" x14ac:dyDescent="0.45">
      <c r="A5167" s="150">
        <v>2022</v>
      </c>
      <c r="B5167" s="5" t="s">
        <v>4980</v>
      </c>
      <c r="C5167" s="5" t="s">
        <v>171</v>
      </c>
      <c r="D5167" s="5" t="s">
        <v>84</v>
      </c>
      <c r="E5167" s="5" t="s">
        <v>93</v>
      </c>
      <c r="F5167" s="5" t="s">
        <v>225</v>
      </c>
      <c r="G5167" s="5" t="s">
        <v>87</v>
      </c>
      <c r="H5167" s="5" t="s">
        <v>131</v>
      </c>
      <c r="I5167" s="150">
        <v>0</v>
      </c>
      <c r="J5167" s="150">
        <v>0</v>
      </c>
      <c r="K5167" s="150">
        <v>85.331972329663458</v>
      </c>
      <c r="L5167" s="150">
        <v>0</v>
      </c>
      <c r="M5167" s="150">
        <v>0</v>
      </c>
      <c r="N5167" s="150">
        <v>0</v>
      </c>
      <c r="O5167" s="150">
        <v>0</v>
      </c>
      <c r="P5167" s="150">
        <v>0</v>
      </c>
      <c r="Q5167" s="150">
        <v>0</v>
      </c>
      <c r="R5167" s="150">
        <v>213.54370321706153</v>
      </c>
      <c r="S5167" s="150">
        <v>0</v>
      </c>
      <c r="T5167" s="150">
        <v>0</v>
      </c>
      <c r="U5167" s="150">
        <v>0</v>
      </c>
      <c r="V5167" s="150">
        <v>442.46207874640311</v>
      </c>
      <c r="W5167" s="150">
        <v>252.83547356937319</v>
      </c>
      <c r="X5167" s="150">
        <v>0</v>
      </c>
      <c r="Y5167" s="150">
        <v>0</v>
      </c>
      <c r="Z5167" s="150">
        <v>0</v>
      </c>
      <c r="AA5167" s="150">
        <v>0</v>
      </c>
      <c r="AB5167" s="150">
        <v>0</v>
      </c>
      <c r="AC5167" s="150">
        <v>0</v>
      </c>
      <c r="AD5167" s="150">
        <v>0</v>
      </c>
      <c r="AE5167" s="150">
        <v>0</v>
      </c>
      <c r="AF5167" s="150">
        <v>64.157001418228447</v>
      </c>
      <c r="AG5167" s="150">
        <v>0</v>
      </c>
      <c r="AH5167" s="150">
        <v>0</v>
      </c>
      <c r="AI5167" s="150">
        <v>0</v>
      </c>
      <c r="AJ5167" s="150">
        <v>0</v>
      </c>
      <c r="AK5167" s="150">
        <v>0</v>
      </c>
      <c r="AL5167" s="150">
        <v>1058.3302001953125</v>
      </c>
      <c r="AM5167" s="150">
        <v>720.16278076171875</v>
      </c>
      <c r="AN5167" s="150">
        <v>338.16744995117188</v>
      </c>
      <c r="AO5167" s="5" t="s">
        <v>5897</v>
      </c>
    </row>
    <row r="5168" spans="1:41" ht="14.25" x14ac:dyDescent="0.45">
      <c r="A5168" s="150">
        <v>2022</v>
      </c>
      <c r="B5168" s="5" t="s">
        <v>7352</v>
      </c>
      <c r="C5168" s="5" t="s">
        <v>171</v>
      </c>
      <c r="D5168" s="5" t="s">
        <v>84</v>
      </c>
      <c r="E5168" s="5" t="s">
        <v>93</v>
      </c>
      <c r="F5168" s="5" t="s">
        <v>225</v>
      </c>
      <c r="G5168" s="5" t="s">
        <v>87</v>
      </c>
      <c r="H5168" s="5" t="s">
        <v>131</v>
      </c>
      <c r="I5168" s="150">
        <v>0</v>
      </c>
      <c r="J5168" s="150">
        <v>0</v>
      </c>
      <c r="K5168" s="150">
        <v>48.418399999999998</v>
      </c>
      <c r="L5168" s="150">
        <v>0</v>
      </c>
      <c r="M5168" s="150">
        <v>0</v>
      </c>
      <c r="N5168" s="150">
        <v>0</v>
      </c>
      <c r="O5168" s="150">
        <v>167.52449999999999</v>
      </c>
      <c r="P5168" s="150">
        <v>375</v>
      </c>
      <c r="Q5168" s="150">
        <v>0</v>
      </c>
      <c r="R5168" s="150">
        <v>122.864384</v>
      </c>
      <c r="S5168" s="150">
        <v>0</v>
      </c>
      <c r="T5168" s="150">
        <v>0</v>
      </c>
      <c r="U5168" s="150">
        <v>0</v>
      </c>
      <c r="V5168" s="150">
        <v>700</v>
      </c>
      <c r="W5168" s="150">
        <v>645.66000000000008</v>
      </c>
      <c r="X5168" s="150">
        <v>0</v>
      </c>
      <c r="Y5168" s="150">
        <v>0</v>
      </c>
      <c r="Z5168" s="150">
        <v>0</v>
      </c>
      <c r="AA5168" s="150">
        <v>0</v>
      </c>
      <c r="AB5168" s="150">
        <v>0</v>
      </c>
      <c r="AC5168" s="150">
        <v>0</v>
      </c>
      <c r="AD5168" s="150">
        <v>0</v>
      </c>
      <c r="AE5168" s="150">
        <v>0</v>
      </c>
      <c r="AF5168" s="150">
        <v>94.6</v>
      </c>
      <c r="AG5168" s="150">
        <v>0</v>
      </c>
      <c r="AH5168" s="150">
        <v>749.173</v>
      </c>
      <c r="AI5168" s="150">
        <v>0</v>
      </c>
      <c r="AJ5168" s="150">
        <v>0</v>
      </c>
      <c r="AK5168" s="150">
        <v>0</v>
      </c>
      <c r="AL5168" s="150">
        <v>2903.240478515625</v>
      </c>
      <c r="AM5168" s="150">
        <v>1292.46435546875</v>
      </c>
      <c r="AN5168" s="150">
        <v>1610.77587890625</v>
      </c>
      <c r="AO5168" s="5" t="s">
        <v>7763</v>
      </c>
    </row>
    <row r="5169" spans="1:41" ht="14.25" x14ac:dyDescent="0.45">
      <c r="A5169" s="150">
        <v>2022</v>
      </c>
      <c r="B5169" s="5" t="s">
        <v>1477</v>
      </c>
      <c r="C5169" s="5" t="s">
        <v>171</v>
      </c>
      <c r="D5169" s="5" t="s">
        <v>84</v>
      </c>
      <c r="E5169" s="5" t="s">
        <v>93</v>
      </c>
      <c r="F5169" s="5" t="s">
        <v>225</v>
      </c>
      <c r="G5169" s="5" t="s">
        <v>87</v>
      </c>
      <c r="H5169" s="5" t="s">
        <v>131</v>
      </c>
      <c r="I5169" s="150">
        <v>0</v>
      </c>
      <c r="J5169" s="150"/>
      <c r="K5169" s="150">
        <v>41.500276514175724</v>
      </c>
      <c r="L5169" s="150"/>
      <c r="M5169" s="150">
        <v>128.94728774047456</v>
      </c>
      <c r="N5169" s="150">
        <v>0</v>
      </c>
      <c r="O5169" s="150">
        <v>0</v>
      </c>
      <c r="P5169" s="150">
        <v>41.500276514175724</v>
      </c>
      <c r="Q5169" s="150">
        <v>0</v>
      </c>
      <c r="R5169" s="150">
        <v>229.76545032234253</v>
      </c>
      <c r="S5169" s="150">
        <v>0</v>
      </c>
      <c r="T5169" s="150">
        <v>0</v>
      </c>
      <c r="U5169" s="150"/>
      <c r="V5169" s="150">
        <v>0</v>
      </c>
      <c r="W5169" s="150">
        <v>59.286109305965319</v>
      </c>
      <c r="X5169" s="150">
        <v>0</v>
      </c>
      <c r="Y5169" s="150">
        <v>0</v>
      </c>
      <c r="Z5169" s="150">
        <v>0</v>
      </c>
      <c r="AA5169" s="150">
        <v>0</v>
      </c>
      <c r="AB5169" s="150"/>
      <c r="AC5169" s="150"/>
      <c r="AD5169" s="150">
        <v>0</v>
      </c>
      <c r="AE5169" s="150"/>
      <c r="AF5169" s="150">
        <v>0</v>
      </c>
      <c r="AG5169" s="150">
        <v>0</v>
      </c>
      <c r="AH5169" s="150">
        <v>0</v>
      </c>
      <c r="AI5169" s="150">
        <v>0</v>
      </c>
      <c r="AJ5169" s="150">
        <v>0</v>
      </c>
      <c r="AK5169" s="150">
        <v>0</v>
      </c>
      <c r="AL5169" s="150">
        <v>500.9993896484375</v>
      </c>
      <c r="AM5169" s="150">
        <v>271.26571655273438</v>
      </c>
      <c r="AN5169" s="150">
        <v>229.73365783691406</v>
      </c>
      <c r="AO5169" s="5" t="s">
        <v>3093</v>
      </c>
    </row>
    <row r="5170" spans="1:41" ht="14.25" x14ac:dyDescent="0.45">
      <c r="A5170" s="150">
        <v>2022</v>
      </c>
      <c r="B5170" s="5" t="s">
        <v>582</v>
      </c>
      <c r="C5170" s="5" t="s">
        <v>171</v>
      </c>
      <c r="D5170" s="5" t="s">
        <v>84</v>
      </c>
      <c r="E5170" s="5" t="s">
        <v>93</v>
      </c>
      <c r="F5170" s="5" t="s">
        <v>225</v>
      </c>
      <c r="G5170" s="5" t="s">
        <v>87</v>
      </c>
      <c r="H5170" s="5" t="s">
        <v>131</v>
      </c>
      <c r="I5170" s="150">
        <v>0</v>
      </c>
      <c r="J5170" s="150"/>
      <c r="K5170" s="150">
        <v>89.317434090676628</v>
      </c>
      <c r="L5170" s="150">
        <v>22.329358522669157</v>
      </c>
      <c r="M5170" s="150">
        <v>0</v>
      </c>
      <c r="N5170" s="150">
        <v>0</v>
      </c>
      <c r="O5170" s="150">
        <v>0</v>
      </c>
      <c r="P5170" s="150">
        <v>0</v>
      </c>
      <c r="Q5170" s="150">
        <v>0</v>
      </c>
      <c r="R5170" s="150">
        <v>334.37183592763438</v>
      </c>
      <c r="S5170" s="150">
        <v>0</v>
      </c>
      <c r="T5170" s="150">
        <v>55.823396306672898</v>
      </c>
      <c r="U5170" s="150">
        <v>0</v>
      </c>
      <c r="V5170" s="150">
        <v>0</v>
      </c>
      <c r="W5170" s="150">
        <v>55.823396306672898</v>
      </c>
      <c r="X5170" s="150">
        <v>0</v>
      </c>
      <c r="Y5170" s="150">
        <v>0</v>
      </c>
      <c r="Z5170" s="150">
        <v>0</v>
      </c>
      <c r="AA5170" s="150">
        <v>0</v>
      </c>
      <c r="AB5170" s="150">
        <v>0</v>
      </c>
      <c r="AC5170" s="150"/>
      <c r="AD5170" s="150">
        <v>0</v>
      </c>
      <c r="AE5170" s="150"/>
      <c r="AF5170" s="150">
        <v>68.229754852050689</v>
      </c>
      <c r="AG5170" s="150">
        <v>0</v>
      </c>
      <c r="AH5170" s="150">
        <v>0</v>
      </c>
      <c r="AI5170" s="150">
        <v>0</v>
      </c>
      <c r="AJ5170" s="150">
        <v>0</v>
      </c>
      <c r="AK5170" s="150"/>
      <c r="AL5170" s="150">
        <v>625.89520263671875</v>
      </c>
      <c r="AM5170" s="150">
        <v>424.93096923828125</v>
      </c>
      <c r="AN5170" s="150">
        <v>200.9642333984375</v>
      </c>
      <c r="AO5170" s="5" t="s">
        <v>1160</v>
      </c>
    </row>
    <row r="5171" spans="1:41" ht="14.25" x14ac:dyDescent="0.45">
      <c r="A5171" s="150">
        <v>2022</v>
      </c>
      <c r="B5171" s="5" t="s">
        <v>4024</v>
      </c>
      <c r="C5171" s="5" t="s">
        <v>171</v>
      </c>
      <c r="D5171" s="5" t="s">
        <v>84</v>
      </c>
      <c r="E5171" s="5" t="s">
        <v>93</v>
      </c>
      <c r="F5171" s="5" t="s">
        <v>225</v>
      </c>
      <c r="G5171" s="5" t="s">
        <v>87</v>
      </c>
      <c r="H5171" s="5" t="s">
        <v>131</v>
      </c>
      <c r="I5171" s="150">
        <v>0</v>
      </c>
      <c r="J5171" s="150">
        <v>0</v>
      </c>
      <c r="K5171" s="150">
        <v>87.848830386768043</v>
      </c>
      <c r="L5171" s="150">
        <v>21.637642952405923</v>
      </c>
      <c r="M5171" s="150">
        <v>0</v>
      </c>
      <c r="N5171" s="150">
        <v>0</v>
      </c>
      <c r="O5171" s="150">
        <v>0</v>
      </c>
      <c r="P5171" s="150">
        <v>0</v>
      </c>
      <c r="Q5171" s="150">
        <v>0</v>
      </c>
      <c r="R5171" s="150">
        <v>326.58525014658881</v>
      </c>
      <c r="S5171" s="150">
        <v>0</v>
      </c>
      <c r="T5171" s="150">
        <v>54.094107381014808</v>
      </c>
      <c r="U5171" s="150">
        <v>0</v>
      </c>
      <c r="V5171" s="150">
        <v>454.39050200052441</v>
      </c>
      <c r="W5171" s="150">
        <v>54.094107381014808</v>
      </c>
      <c r="X5171" s="150">
        <v>0</v>
      </c>
      <c r="Y5171" s="150">
        <v>0</v>
      </c>
      <c r="Z5171" s="150">
        <v>0</v>
      </c>
      <c r="AA5171" s="150">
        <v>0</v>
      </c>
      <c r="AB5171" s="150">
        <v>0</v>
      </c>
      <c r="AC5171" s="150">
        <v>0</v>
      </c>
      <c r="AD5171" s="150">
        <v>0</v>
      </c>
      <c r="AE5171" s="150">
        <v>0</v>
      </c>
      <c r="AF5171" s="150">
        <v>66.643940293410239</v>
      </c>
      <c r="AG5171" s="150">
        <v>0</v>
      </c>
      <c r="AH5171" s="150">
        <v>0</v>
      </c>
      <c r="AI5171" s="150">
        <v>0</v>
      </c>
      <c r="AJ5171" s="150">
        <v>0</v>
      </c>
      <c r="AK5171" s="150">
        <v>0</v>
      </c>
      <c r="AL5171" s="150">
        <v>1065.29443359375</v>
      </c>
      <c r="AM5171" s="150">
        <v>869.25732421875</v>
      </c>
      <c r="AN5171" s="150">
        <v>196.03703308105469</v>
      </c>
      <c r="AO5171" s="5" t="s">
        <v>4590</v>
      </c>
    </row>
    <row r="5172" spans="1:41" ht="14.25" x14ac:dyDescent="0.45">
      <c r="A5172" s="150">
        <v>2022</v>
      </c>
      <c r="B5172" s="5" t="s">
        <v>7352</v>
      </c>
      <c r="C5172" s="5" t="s">
        <v>171</v>
      </c>
      <c r="D5172" s="5" t="s">
        <v>84</v>
      </c>
      <c r="E5172" s="5" t="s">
        <v>93</v>
      </c>
      <c r="F5172" s="5" t="s">
        <v>225</v>
      </c>
      <c r="G5172" s="5" t="s">
        <v>88</v>
      </c>
      <c r="H5172" s="5" t="s">
        <v>131</v>
      </c>
      <c r="I5172" s="150">
        <v>0</v>
      </c>
      <c r="J5172" s="150">
        <v>0</v>
      </c>
      <c r="K5172" s="150">
        <v>49.304456719999997</v>
      </c>
      <c r="L5172" s="150">
        <v>0</v>
      </c>
      <c r="M5172" s="150">
        <v>0</v>
      </c>
      <c r="N5172" s="150">
        <v>0</v>
      </c>
      <c r="O5172" s="150">
        <v>170.87499</v>
      </c>
      <c r="P5172" s="150">
        <v>381.37499999999989</v>
      </c>
      <c r="Q5172" s="150">
        <v>0</v>
      </c>
      <c r="R5172" s="150">
        <v>125.43232326033301</v>
      </c>
      <c r="S5172" s="150">
        <v>0</v>
      </c>
      <c r="T5172" s="150">
        <v>0</v>
      </c>
      <c r="U5172" s="150">
        <v>0</v>
      </c>
      <c r="V5172" s="150">
        <v>714</v>
      </c>
      <c r="W5172" s="150">
        <v>645.66000000000008</v>
      </c>
      <c r="X5172" s="150">
        <v>0</v>
      </c>
      <c r="Y5172" s="150">
        <v>0</v>
      </c>
      <c r="Z5172" s="150">
        <v>0</v>
      </c>
      <c r="AA5172" s="150">
        <v>0</v>
      </c>
      <c r="AB5172" s="150">
        <v>0</v>
      </c>
      <c r="AC5172" s="150">
        <v>0</v>
      </c>
      <c r="AD5172" s="150">
        <v>0</v>
      </c>
      <c r="AE5172" s="150"/>
      <c r="AF5172" s="150">
        <v>98.822412018245544</v>
      </c>
      <c r="AG5172" s="150">
        <v>0</v>
      </c>
      <c r="AH5172" s="150">
        <v>770.67426509999996</v>
      </c>
      <c r="AI5172" s="150">
        <v>0</v>
      </c>
      <c r="AJ5172" s="150">
        <v>0</v>
      </c>
      <c r="AK5172" s="150"/>
      <c r="AL5172" s="150">
        <v>2956.1435546875</v>
      </c>
      <c r="AM5172" s="150">
        <v>1319.6297607421875</v>
      </c>
      <c r="AN5172" s="150">
        <v>1636.513671875</v>
      </c>
      <c r="AO5172" s="5" t="s">
        <v>7764</v>
      </c>
    </row>
    <row r="5173" spans="1:41" ht="14.25" x14ac:dyDescent="0.45">
      <c r="A5173" s="150">
        <v>2022</v>
      </c>
      <c r="B5173" s="5" t="s">
        <v>6344</v>
      </c>
      <c r="C5173" s="5" t="s">
        <v>171</v>
      </c>
      <c r="D5173" s="5" t="s">
        <v>84</v>
      </c>
      <c r="E5173" s="5" t="s">
        <v>93</v>
      </c>
      <c r="F5173" s="5" t="s">
        <v>225</v>
      </c>
      <c r="G5173" s="5" t="s">
        <v>88</v>
      </c>
      <c r="H5173" s="5" t="s">
        <v>131</v>
      </c>
      <c r="I5173" s="150">
        <v>0</v>
      </c>
      <c r="J5173" s="150">
        <v>0</v>
      </c>
      <c r="K5173" s="150">
        <v>112.57274840025001</v>
      </c>
      <c r="L5173" s="150">
        <v>0</v>
      </c>
      <c r="M5173" s="150">
        <v>0</v>
      </c>
      <c r="N5173" s="150">
        <v>0</v>
      </c>
      <c r="O5173" s="150">
        <v>174.29301000000001</v>
      </c>
      <c r="P5173" s="150">
        <v>0</v>
      </c>
      <c r="Q5173" s="150">
        <v>0</v>
      </c>
      <c r="R5173" s="150">
        <v>206.777023848</v>
      </c>
      <c r="S5173" s="150">
        <v>0</v>
      </c>
      <c r="T5173" s="150">
        <v>0</v>
      </c>
      <c r="U5173" s="150">
        <v>0</v>
      </c>
      <c r="V5173" s="150">
        <v>728</v>
      </c>
      <c r="W5173" s="150">
        <v>301.71600000000001</v>
      </c>
      <c r="X5173" s="150">
        <v>0</v>
      </c>
      <c r="Y5173" s="150"/>
      <c r="Z5173" s="150">
        <v>0</v>
      </c>
      <c r="AA5173" s="150">
        <v>1332</v>
      </c>
      <c r="AB5173" s="150">
        <v>0</v>
      </c>
      <c r="AC5173" s="150">
        <v>0</v>
      </c>
      <c r="AD5173" s="150">
        <v>0</v>
      </c>
      <c r="AE5173" s="150">
        <v>0</v>
      </c>
      <c r="AF5173" s="150">
        <v>91.263888000000009</v>
      </c>
      <c r="AG5173" s="150">
        <v>0</v>
      </c>
      <c r="AH5173" s="150">
        <v>146.1758804248235</v>
      </c>
      <c r="AI5173" s="150">
        <v>0</v>
      </c>
      <c r="AJ5173" s="150">
        <v>0</v>
      </c>
      <c r="AK5173" s="150"/>
      <c r="AL5173" s="150">
        <v>3092.798583984375</v>
      </c>
      <c r="AM5173" s="150">
        <v>2358.041015625</v>
      </c>
      <c r="AN5173" s="150">
        <v>734.75762939453125</v>
      </c>
      <c r="AO5173" s="5" t="s">
        <v>6843</v>
      </c>
    </row>
    <row r="5174" spans="1:41" ht="14.25" x14ac:dyDescent="0.45">
      <c r="A5174" s="150">
        <v>2022</v>
      </c>
      <c r="B5174" s="5" t="s">
        <v>4024</v>
      </c>
      <c r="C5174" s="5" t="s">
        <v>171</v>
      </c>
      <c r="D5174" s="5" t="s">
        <v>84</v>
      </c>
      <c r="E5174" s="5" t="s">
        <v>93</v>
      </c>
      <c r="F5174" s="5" t="s">
        <v>225</v>
      </c>
      <c r="G5174" s="5" t="s">
        <v>88</v>
      </c>
      <c r="H5174" s="5" t="s">
        <v>131</v>
      </c>
      <c r="I5174" s="150">
        <v>0</v>
      </c>
      <c r="J5174" s="150"/>
      <c r="K5174" s="150">
        <v>70.15115510519999</v>
      </c>
      <c r="L5174" s="150">
        <v>22.225999999999999</v>
      </c>
      <c r="M5174" s="150">
        <v>0</v>
      </c>
      <c r="N5174" s="150">
        <v>0</v>
      </c>
      <c r="O5174" s="150">
        <v>0</v>
      </c>
      <c r="P5174" s="150">
        <v>0</v>
      </c>
      <c r="Q5174" s="150">
        <v>0</v>
      </c>
      <c r="R5174" s="150">
        <v>325.38569586579058</v>
      </c>
      <c r="S5174" s="150">
        <v>0</v>
      </c>
      <c r="T5174" s="150">
        <v>55.204040159999998</v>
      </c>
      <c r="U5174" s="150">
        <v>0</v>
      </c>
      <c r="V5174" s="150">
        <v>457</v>
      </c>
      <c r="W5174" s="150">
        <v>54.334161924049972</v>
      </c>
      <c r="X5174" s="150">
        <v>0</v>
      </c>
      <c r="Y5174" s="150">
        <v>0</v>
      </c>
      <c r="Z5174" s="150">
        <v>0</v>
      </c>
      <c r="AA5174" s="150">
        <v>0</v>
      </c>
      <c r="AB5174" s="150">
        <v>0</v>
      </c>
      <c r="AC5174" s="150">
        <v>0</v>
      </c>
      <c r="AD5174" s="150">
        <v>0</v>
      </c>
      <c r="AE5174" s="150">
        <v>0</v>
      </c>
      <c r="AF5174" s="150">
        <v>68.011377477120007</v>
      </c>
      <c r="AG5174" s="150">
        <v>0</v>
      </c>
      <c r="AH5174" s="150">
        <v>0</v>
      </c>
      <c r="AI5174" s="150">
        <v>0</v>
      </c>
      <c r="AJ5174" s="150">
        <v>0</v>
      </c>
      <c r="AK5174" s="150">
        <v>0</v>
      </c>
      <c r="AL5174" s="150">
        <v>1052.3125</v>
      </c>
      <c r="AM5174" s="150">
        <v>872.623046875</v>
      </c>
      <c r="AN5174" s="150">
        <v>179.68936157226563</v>
      </c>
      <c r="AO5174" s="5" t="s">
        <v>4591</v>
      </c>
    </row>
    <row r="5175" spans="1:41" ht="14.25" x14ac:dyDescent="0.45">
      <c r="A5175" s="150">
        <v>2022</v>
      </c>
      <c r="B5175" s="5" t="s">
        <v>1477</v>
      </c>
      <c r="C5175" s="5" t="s">
        <v>171</v>
      </c>
      <c r="D5175" s="5" t="s">
        <v>84</v>
      </c>
      <c r="E5175" s="5" t="s">
        <v>93</v>
      </c>
      <c r="F5175" s="5" t="s">
        <v>225</v>
      </c>
      <c r="G5175" s="5" t="s">
        <v>88</v>
      </c>
      <c r="H5175" s="5" t="s">
        <v>131</v>
      </c>
      <c r="I5175" s="150">
        <v>0</v>
      </c>
      <c r="J5175" s="150"/>
      <c r="K5175" s="150">
        <v>42.040520622753363</v>
      </c>
      <c r="L5175" s="150">
        <v>0</v>
      </c>
      <c r="M5175" s="150">
        <v>127.7812499999999</v>
      </c>
      <c r="N5175" s="150">
        <v>0</v>
      </c>
      <c r="O5175" s="150">
        <v>0</v>
      </c>
      <c r="P5175" s="150">
        <v>43.4</v>
      </c>
      <c r="Q5175" s="150">
        <v>0</v>
      </c>
      <c r="R5175" s="150">
        <v>238.36919980965041</v>
      </c>
      <c r="S5175" s="150">
        <v>0</v>
      </c>
      <c r="T5175" s="150">
        <v>0</v>
      </c>
      <c r="U5175" s="150"/>
      <c r="V5175" s="150">
        <v>0</v>
      </c>
      <c r="W5175" s="150">
        <v>57.434283382464002</v>
      </c>
      <c r="X5175" s="150">
        <v>0</v>
      </c>
      <c r="Y5175" s="150">
        <v>0</v>
      </c>
      <c r="Z5175" s="150">
        <v>0</v>
      </c>
      <c r="AA5175" s="150">
        <v>0</v>
      </c>
      <c r="AB5175" s="150">
        <v>0</v>
      </c>
      <c r="AC5175" s="150"/>
      <c r="AD5175" s="150">
        <v>0</v>
      </c>
      <c r="AE5175" s="150">
        <v>0</v>
      </c>
      <c r="AF5175" s="150">
        <v>0</v>
      </c>
      <c r="AG5175" s="150">
        <v>0</v>
      </c>
      <c r="AH5175" s="150">
        <v>0</v>
      </c>
      <c r="AI5175" s="150">
        <v>0</v>
      </c>
      <c r="AJ5175" s="150">
        <v>0</v>
      </c>
      <c r="AK5175" s="150">
        <v>0</v>
      </c>
      <c r="AL5175" s="150">
        <v>509.02523803710938</v>
      </c>
      <c r="AM5175" s="150">
        <v>281.76919555664063</v>
      </c>
      <c r="AN5175" s="150">
        <v>227.25604248046875</v>
      </c>
      <c r="AO5175" s="5" t="s">
        <v>3096</v>
      </c>
    </row>
    <row r="5176" spans="1:41" ht="14.25" x14ac:dyDescent="0.45">
      <c r="A5176" s="150">
        <v>2022</v>
      </c>
      <c r="B5176" s="5" t="s">
        <v>1478</v>
      </c>
      <c r="C5176" s="5" t="s">
        <v>171</v>
      </c>
      <c r="D5176" s="5" t="s">
        <v>84</v>
      </c>
      <c r="E5176" s="5" t="s">
        <v>93</v>
      </c>
      <c r="F5176" s="5" t="s">
        <v>225</v>
      </c>
      <c r="G5176" s="5" t="s">
        <v>88</v>
      </c>
      <c r="H5176" s="5" t="s">
        <v>131</v>
      </c>
      <c r="I5176" s="150">
        <v>0</v>
      </c>
      <c r="J5176" s="150"/>
      <c r="K5176" s="150">
        <v>41.015142070978889</v>
      </c>
      <c r="L5176" s="150">
        <v>0</v>
      </c>
      <c r="M5176" s="150">
        <v>125.0624999999999</v>
      </c>
      <c r="N5176" s="150">
        <v>0</v>
      </c>
      <c r="O5176" s="150">
        <v>0</v>
      </c>
      <c r="P5176" s="150">
        <v>0</v>
      </c>
      <c r="Q5176" s="150">
        <v>0</v>
      </c>
      <c r="R5176" s="150">
        <v>346.79596682817652</v>
      </c>
      <c r="S5176" s="150">
        <v>0</v>
      </c>
      <c r="T5176" s="150">
        <v>54.672163197131987</v>
      </c>
      <c r="U5176" s="150"/>
      <c r="V5176" s="150">
        <v>0</v>
      </c>
      <c r="W5176" s="150">
        <v>56.529207731619657</v>
      </c>
      <c r="X5176" s="150">
        <v>0</v>
      </c>
      <c r="Y5176" s="150">
        <v>0</v>
      </c>
      <c r="Z5176" s="150">
        <v>0</v>
      </c>
      <c r="AA5176" s="150">
        <v>0</v>
      </c>
      <c r="AB5176" s="150">
        <v>99</v>
      </c>
      <c r="AC5176" s="150">
        <v>0</v>
      </c>
      <c r="AD5176" s="150">
        <v>0</v>
      </c>
      <c r="AE5176" s="150">
        <v>0</v>
      </c>
      <c r="AF5176" s="150">
        <v>0</v>
      </c>
      <c r="AG5176" s="150">
        <v>0</v>
      </c>
      <c r="AH5176" s="150">
        <v>0</v>
      </c>
      <c r="AI5176" s="150">
        <v>0</v>
      </c>
      <c r="AJ5176" s="150">
        <v>0</v>
      </c>
      <c r="AK5176" s="150"/>
      <c r="AL5176" s="150">
        <v>723.07501220703125</v>
      </c>
      <c r="AM5176" s="150">
        <v>346.79595947265625</v>
      </c>
      <c r="AN5176" s="150">
        <v>376.27902221679688</v>
      </c>
      <c r="AO5176" s="5" t="s">
        <v>3095</v>
      </c>
    </row>
    <row r="5177" spans="1:41" ht="14.25" x14ac:dyDescent="0.45">
      <c r="A5177" s="150">
        <v>2022</v>
      </c>
      <c r="B5177" s="5" t="s">
        <v>4980</v>
      </c>
      <c r="C5177" s="5" t="s">
        <v>171</v>
      </c>
      <c r="D5177" s="5" t="s">
        <v>84</v>
      </c>
      <c r="E5177" s="5" t="s">
        <v>93</v>
      </c>
      <c r="F5177" s="5" t="s">
        <v>225</v>
      </c>
      <c r="G5177" s="5" t="s">
        <v>88</v>
      </c>
      <c r="H5177" s="5" t="s">
        <v>131</v>
      </c>
      <c r="I5177" s="150">
        <v>0</v>
      </c>
      <c r="J5177" s="150">
        <v>0</v>
      </c>
      <c r="K5177" s="150">
        <v>85</v>
      </c>
      <c r="L5177" s="150">
        <v>0</v>
      </c>
      <c r="M5177" s="150">
        <v>0</v>
      </c>
      <c r="N5177" s="150">
        <v>0</v>
      </c>
      <c r="O5177" s="150">
        <v>0</v>
      </c>
      <c r="P5177" s="150">
        <v>0</v>
      </c>
      <c r="Q5177" s="150">
        <v>0</v>
      </c>
      <c r="R5177" s="150">
        <v>214.76490105491101</v>
      </c>
      <c r="S5177" s="150">
        <v>0</v>
      </c>
      <c r="T5177" s="150">
        <v>0</v>
      </c>
      <c r="U5177" s="150">
        <v>0</v>
      </c>
      <c r="V5177" s="150">
        <v>447</v>
      </c>
      <c r="W5177" s="150">
        <v>254.68992</v>
      </c>
      <c r="X5177" s="150">
        <v>0</v>
      </c>
      <c r="Y5177" s="150"/>
      <c r="Z5177" s="150">
        <v>0</v>
      </c>
      <c r="AA5177" s="150">
        <v>0</v>
      </c>
      <c r="AB5177" s="150">
        <v>0</v>
      </c>
      <c r="AC5177" s="150">
        <v>0</v>
      </c>
      <c r="AD5177" s="150">
        <v>0</v>
      </c>
      <c r="AE5177" s="150">
        <v>0</v>
      </c>
      <c r="AF5177" s="150">
        <v>66.030027226077593</v>
      </c>
      <c r="AG5177" s="150">
        <v>0</v>
      </c>
      <c r="AH5177" s="150">
        <v>0</v>
      </c>
      <c r="AI5177" s="150">
        <v>0</v>
      </c>
      <c r="AJ5177" s="150">
        <v>0</v>
      </c>
      <c r="AK5177" s="150"/>
      <c r="AL5177" s="150">
        <v>1067.48486328125</v>
      </c>
      <c r="AM5177" s="150">
        <v>727.794921875</v>
      </c>
      <c r="AN5177" s="150">
        <v>339.68991088867188</v>
      </c>
      <c r="AO5177" s="5" t="s">
        <v>5898</v>
      </c>
    </row>
    <row r="5178" spans="1:41" ht="14.25" x14ac:dyDescent="0.45">
      <c r="A5178" s="150">
        <v>2022</v>
      </c>
      <c r="B5178" s="5" t="s">
        <v>582</v>
      </c>
      <c r="C5178" s="5" t="s">
        <v>171</v>
      </c>
      <c r="D5178" s="5" t="s">
        <v>84</v>
      </c>
      <c r="E5178" s="5" t="s">
        <v>93</v>
      </c>
      <c r="F5178" s="5" t="s">
        <v>225</v>
      </c>
      <c r="G5178" s="5" t="s">
        <v>88</v>
      </c>
      <c r="H5178" s="5" t="s">
        <v>131</v>
      </c>
      <c r="I5178" s="150">
        <v>0</v>
      </c>
      <c r="J5178" s="150"/>
      <c r="K5178" s="150">
        <v>87.031544022521288</v>
      </c>
      <c r="L5178" s="150">
        <v>22.41284030496001</v>
      </c>
      <c r="M5178" s="150">
        <v>0</v>
      </c>
      <c r="N5178" s="150">
        <v>0</v>
      </c>
      <c r="O5178" s="150">
        <v>0</v>
      </c>
      <c r="P5178" s="150">
        <v>0</v>
      </c>
      <c r="Q5178" s="150">
        <v>0</v>
      </c>
      <c r="R5178" s="150">
        <v>328.16526365306208</v>
      </c>
      <c r="S5178" s="150">
        <v>0</v>
      </c>
      <c r="T5178" s="150">
        <v>52.030200499999999</v>
      </c>
      <c r="U5178" s="150">
        <v>0</v>
      </c>
      <c r="V5178" s="150">
        <v>0</v>
      </c>
      <c r="W5178" s="150">
        <v>55.475179324455013</v>
      </c>
      <c r="X5178" s="150">
        <v>0</v>
      </c>
      <c r="Y5178" s="150">
        <v>0</v>
      </c>
      <c r="Z5178" s="150"/>
      <c r="AA5178" s="150">
        <v>0</v>
      </c>
      <c r="AB5178" s="150">
        <v>0</v>
      </c>
      <c r="AC5178" s="150"/>
      <c r="AD5178" s="150">
        <v>0</v>
      </c>
      <c r="AE5178" s="150"/>
      <c r="AF5178" s="150">
        <v>68.484842410187866</v>
      </c>
      <c r="AG5178" s="150">
        <v>0</v>
      </c>
      <c r="AH5178" s="150">
        <v>0</v>
      </c>
      <c r="AI5178" s="150">
        <v>0</v>
      </c>
      <c r="AJ5178" s="150">
        <v>0</v>
      </c>
      <c r="AK5178" s="150"/>
      <c r="AL5178" s="150">
        <v>613.59991455078125</v>
      </c>
      <c r="AM5178" s="150">
        <v>419.06292724609375</v>
      </c>
      <c r="AN5178" s="150">
        <v>194.53692626953125</v>
      </c>
      <c r="AO5178" s="5" t="s">
        <v>1161</v>
      </c>
    </row>
    <row r="5179" spans="1:41" ht="14.25" x14ac:dyDescent="0.45">
      <c r="A5179" s="150">
        <v>2022</v>
      </c>
      <c r="B5179" s="5" t="s">
        <v>1476</v>
      </c>
      <c r="C5179" s="5" t="s">
        <v>171</v>
      </c>
      <c r="D5179" s="5" t="s">
        <v>84</v>
      </c>
      <c r="E5179" s="5" t="s">
        <v>93</v>
      </c>
      <c r="F5179" s="5" t="s">
        <v>225</v>
      </c>
      <c r="G5179" s="5" t="s">
        <v>88</v>
      </c>
      <c r="H5179" s="5" t="s">
        <v>131</v>
      </c>
      <c r="I5179" s="150"/>
      <c r="J5179" s="150">
        <v>0</v>
      </c>
      <c r="K5179" s="150">
        <v>43</v>
      </c>
      <c r="L5179" s="150">
        <v>0</v>
      </c>
      <c r="M5179" s="150">
        <v>107.9999999999999</v>
      </c>
      <c r="N5179" s="150">
        <v>0</v>
      </c>
      <c r="O5179" s="150">
        <v>0</v>
      </c>
      <c r="P5179" s="150">
        <v>43.4</v>
      </c>
      <c r="Q5179" s="150">
        <v>0</v>
      </c>
      <c r="R5179" s="150">
        <v>262.76703662087971</v>
      </c>
      <c r="S5179" s="150">
        <v>0</v>
      </c>
      <c r="T5179" s="150">
        <v>0</v>
      </c>
      <c r="U5179" s="150"/>
      <c r="V5179" s="150">
        <v>0</v>
      </c>
      <c r="W5179" s="150">
        <v>58.697328632107151</v>
      </c>
      <c r="X5179" s="150">
        <v>190.01599999999999</v>
      </c>
      <c r="Y5179" s="150">
        <v>0</v>
      </c>
      <c r="Z5179" s="150">
        <v>0</v>
      </c>
      <c r="AA5179" s="150">
        <v>0</v>
      </c>
      <c r="AB5179" s="150">
        <v>0</v>
      </c>
      <c r="AC5179" s="150"/>
      <c r="AD5179" s="150">
        <v>0</v>
      </c>
      <c r="AE5179" s="150">
        <v>0</v>
      </c>
      <c r="AF5179" s="150">
        <v>0</v>
      </c>
      <c r="AG5179" s="150">
        <v>1083.5301695305479</v>
      </c>
      <c r="AH5179" s="150">
        <v>0</v>
      </c>
      <c r="AI5179" s="150">
        <v>0</v>
      </c>
      <c r="AJ5179" s="150">
        <v>0</v>
      </c>
      <c r="AK5179" s="150"/>
      <c r="AL5179" s="150">
        <v>1789.4105224609375</v>
      </c>
      <c r="AM5179" s="150">
        <v>1389.697265625</v>
      </c>
      <c r="AN5179" s="150">
        <v>399.71331787109375</v>
      </c>
      <c r="AO5179" s="5" t="s">
        <v>3094</v>
      </c>
    </row>
    <row r="5180" spans="1:41" ht="14.25" x14ac:dyDescent="0.45">
      <c r="A5180" s="150">
        <v>2022</v>
      </c>
      <c r="B5180" s="5" t="s">
        <v>1477</v>
      </c>
      <c r="C5180" s="5" t="s">
        <v>171</v>
      </c>
      <c r="D5180" s="5" t="s">
        <v>84</v>
      </c>
      <c r="E5180" s="5" t="s">
        <v>93</v>
      </c>
      <c r="F5180" s="5" t="s">
        <v>228</v>
      </c>
      <c r="G5180" s="5" t="s">
        <v>87</v>
      </c>
      <c r="H5180" s="5" t="s">
        <v>131</v>
      </c>
      <c r="I5180" s="150">
        <v>118.57221861193064</v>
      </c>
      <c r="J5180" s="150">
        <v>109.23811062874358</v>
      </c>
      <c r="K5180" s="150">
        <v>65.21472023656186</v>
      </c>
      <c r="L5180" s="150">
        <v>23.714443722386129</v>
      </c>
      <c r="M5180" s="150">
        <v>1531.5084186463491</v>
      </c>
      <c r="N5180" s="150">
        <v>1591.9506070837806</v>
      </c>
      <c r="O5180" s="150">
        <v>68.771886794919766</v>
      </c>
      <c r="P5180" s="150">
        <v>35.57166558357919</v>
      </c>
      <c r="Q5180" s="150">
        <v>0</v>
      </c>
      <c r="R5180" s="150">
        <v>0</v>
      </c>
      <c r="S5180" s="150">
        <v>533.57498375368789</v>
      </c>
      <c r="T5180" s="150">
        <v>337.93082304400235</v>
      </c>
      <c r="U5180" s="150">
        <v>308.28776839101965</v>
      </c>
      <c r="V5180" s="150">
        <v>0</v>
      </c>
      <c r="W5180" s="150">
        <v>0</v>
      </c>
      <c r="X5180" s="150">
        <v>57.559329423267307</v>
      </c>
      <c r="Y5180" s="150">
        <v>3005.8057418124417</v>
      </c>
      <c r="Z5180" s="150">
        <v>652.14720236561857</v>
      </c>
      <c r="AA5180" s="150">
        <v>7988.3221806689053</v>
      </c>
      <c r="AB5180" s="150"/>
      <c r="AC5180" s="150">
        <v>1026.5982687420953</v>
      </c>
      <c r="AD5180" s="150">
        <v>481.65635925117488</v>
      </c>
      <c r="AE5180" s="150">
        <v>631.39706410853069</v>
      </c>
      <c r="AF5180" s="150">
        <v>658.83266068247917</v>
      </c>
      <c r="AG5180" s="150">
        <v>14340.124118926891</v>
      </c>
      <c r="AH5180" s="150">
        <v>2371.4443722386127</v>
      </c>
      <c r="AI5180" s="150">
        <v>0</v>
      </c>
      <c r="AJ5180" s="150">
        <v>4043.1070052933919</v>
      </c>
      <c r="AK5180" s="150">
        <v>172.70364429195277</v>
      </c>
      <c r="AL5180" s="150">
        <v>40154.03125</v>
      </c>
      <c r="AM5180" s="150">
        <v>34533.66796875</v>
      </c>
      <c r="AN5180" s="150">
        <v>5620.36474609375</v>
      </c>
      <c r="AO5180" s="5" t="s">
        <v>3097</v>
      </c>
    </row>
    <row r="5181" spans="1:41" ht="14.25" x14ac:dyDescent="0.45">
      <c r="A5181" s="150">
        <v>2022</v>
      </c>
      <c r="B5181" s="5" t="s">
        <v>582</v>
      </c>
      <c r="C5181" s="5" t="s">
        <v>171</v>
      </c>
      <c r="D5181" s="5" t="s">
        <v>84</v>
      </c>
      <c r="E5181" s="5" t="s">
        <v>93</v>
      </c>
      <c r="F5181" s="5" t="s">
        <v>228</v>
      </c>
      <c r="G5181" s="5" t="s">
        <v>87</v>
      </c>
      <c r="H5181" s="5" t="s">
        <v>131</v>
      </c>
      <c r="I5181" s="150">
        <v>279.11698153336448</v>
      </c>
      <c r="J5181" s="150">
        <v>279.11698153336448</v>
      </c>
      <c r="K5181" s="150">
        <v>100.48211335201121</v>
      </c>
      <c r="L5181" s="150">
        <v>100.48211335201121</v>
      </c>
      <c r="M5181" s="150">
        <v>279.11698153336448</v>
      </c>
      <c r="N5181" s="150">
        <v>1071.8092090881196</v>
      </c>
      <c r="O5181" s="150">
        <v>68.104543494140927</v>
      </c>
      <c r="P5181" s="150">
        <v>0</v>
      </c>
      <c r="Q5181" s="150">
        <v>0</v>
      </c>
      <c r="R5181" s="150">
        <v>611.91416620931773</v>
      </c>
      <c r="S5181" s="150">
        <v>502.41056676005604</v>
      </c>
      <c r="T5181" s="150">
        <v>1116.4679261334579</v>
      </c>
      <c r="U5181" s="150">
        <v>535.90460454405979</v>
      </c>
      <c r="V5181" s="150">
        <v>0</v>
      </c>
      <c r="W5181" s="150">
        <v>0</v>
      </c>
      <c r="X5181" s="150">
        <v>355.9072468228361</v>
      </c>
      <c r="Y5181" s="150">
        <v>2545.546871584284</v>
      </c>
      <c r="Z5181" s="150">
        <v>1280.9120753676575</v>
      </c>
      <c r="AA5181" s="150">
        <v>4041.0534257041986</v>
      </c>
      <c r="AB5181" s="150">
        <v>144.02436247121608</v>
      </c>
      <c r="AC5181" s="150">
        <v>907.87515320714704</v>
      </c>
      <c r="AD5181" s="150">
        <v>149.53211789115696</v>
      </c>
      <c r="AE5181" s="150"/>
      <c r="AF5181" s="150">
        <v>882.11325915865552</v>
      </c>
      <c r="AG5181" s="150">
        <v>1779.6498742567319</v>
      </c>
      <c r="AH5181" s="150">
        <v>1699.2641835751228</v>
      </c>
      <c r="AI5181" s="150">
        <v>0</v>
      </c>
      <c r="AJ5181" s="150">
        <v>1438.0106888598937</v>
      </c>
      <c r="AK5181" s="150">
        <v>83.735094460009336</v>
      </c>
      <c r="AL5181" s="150">
        <v>20252.548828125</v>
      </c>
      <c r="AM5181" s="150">
        <v>15753.5048828125</v>
      </c>
      <c r="AN5181" s="150">
        <v>4499.044921875</v>
      </c>
      <c r="AO5181" s="5" t="s">
        <v>1162</v>
      </c>
    </row>
    <row r="5182" spans="1:41" ht="14.25" x14ac:dyDescent="0.45">
      <c r="A5182" s="150">
        <v>2022</v>
      </c>
      <c r="B5182" s="5" t="s">
        <v>6344</v>
      </c>
      <c r="C5182" s="5" t="s">
        <v>171</v>
      </c>
      <c r="D5182" s="5" t="s">
        <v>84</v>
      </c>
      <c r="E5182" s="5" t="s">
        <v>93</v>
      </c>
      <c r="F5182" s="5" t="s">
        <v>228</v>
      </c>
      <c r="G5182" s="5" t="s">
        <v>87</v>
      </c>
      <c r="H5182" s="5" t="s">
        <v>131</v>
      </c>
      <c r="I5182" s="150">
        <v>291.86638269731293</v>
      </c>
      <c r="J5182" s="150">
        <v>0</v>
      </c>
      <c r="K5182" s="150">
        <v>102.3570283656622</v>
      </c>
      <c r="L5182" s="150">
        <v>87.047868523759988</v>
      </c>
      <c r="M5182" s="150">
        <v>358.4323998037176</v>
      </c>
      <c r="N5182" s="150">
        <v>162.41391309163137</v>
      </c>
      <c r="O5182" s="150">
        <v>349.21556666590772</v>
      </c>
      <c r="P5182" s="150">
        <v>163.85481133884232</v>
      </c>
      <c r="Q5182" s="150">
        <v>486.40512210362124</v>
      </c>
      <c r="R5182" s="150">
        <v>465.25030043067835</v>
      </c>
      <c r="S5182" s="150">
        <v>1047.4173032618487</v>
      </c>
      <c r="T5182" s="150">
        <v>614.45554252065881</v>
      </c>
      <c r="U5182" s="150">
        <v>0</v>
      </c>
      <c r="V5182" s="150">
        <v>0</v>
      </c>
      <c r="W5182" s="150">
        <v>0</v>
      </c>
      <c r="X5182" s="150">
        <v>51.204628543388232</v>
      </c>
      <c r="Y5182" s="150">
        <v>0</v>
      </c>
      <c r="Z5182" s="150">
        <v>823.64236541009188</v>
      </c>
      <c r="AA5182" s="150">
        <v>3571.0107946158951</v>
      </c>
      <c r="AB5182" s="150">
        <v>0</v>
      </c>
      <c r="AC5182" s="150">
        <v>1290.7560149141702</v>
      </c>
      <c r="AD5182" s="150">
        <v>690.65023337920923</v>
      </c>
      <c r="AE5182" s="150">
        <v>0</v>
      </c>
      <c r="AF5182" s="150">
        <v>4139.3821714475043</v>
      </c>
      <c r="AG5182" s="150">
        <v>28070.377367485427</v>
      </c>
      <c r="AH5182" s="150">
        <v>1505.416079175614</v>
      </c>
      <c r="AI5182" s="150">
        <v>0</v>
      </c>
      <c r="AJ5182" s="150">
        <v>512.0462854338823</v>
      </c>
      <c r="AK5182" s="150">
        <v>60.42146168119811</v>
      </c>
      <c r="AL5182" s="150">
        <v>44843.625</v>
      </c>
      <c r="AM5182" s="150">
        <v>40064.0546875</v>
      </c>
      <c r="AN5182" s="150">
        <v>4779.5703125</v>
      </c>
      <c r="AO5182" s="5" t="s">
        <v>6844</v>
      </c>
    </row>
    <row r="5183" spans="1:41" ht="14.25" x14ac:dyDescent="0.45">
      <c r="A5183" s="150">
        <v>2022</v>
      </c>
      <c r="B5183" s="5" t="s">
        <v>1476</v>
      </c>
      <c r="C5183" s="5" t="s">
        <v>171</v>
      </c>
      <c r="D5183" s="5" t="s">
        <v>84</v>
      </c>
      <c r="E5183" s="5" t="s">
        <v>93</v>
      </c>
      <c r="F5183" s="5" t="s">
        <v>228</v>
      </c>
      <c r="G5183" s="5" t="s">
        <v>87</v>
      </c>
      <c r="H5183" s="5" t="s">
        <v>131</v>
      </c>
      <c r="I5183" s="150">
        <v>0</v>
      </c>
      <c r="J5183" s="150">
        <v>0</v>
      </c>
      <c r="K5183" s="150">
        <v>60.484927344394372</v>
      </c>
      <c r="L5183" s="150">
        <v>495.97640422403384</v>
      </c>
      <c r="M5183" s="150">
        <v>1288.3289524356001</v>
      </c>
      <c r="N5183" s="150">
        <v>1847.2096810978042</v>
      </c>
      <c r="O5183" s="150">
        <v>69.860091082775497</v>
      </c>
      <c r="P5183" s="150">
        <v>36.290956406636624</v>
      </c>
      <c r="Q5183" s="150">
        <v>0</v>
      </c>
      <c r="R5183" s="150">
        <v>0</v>
      </c>
      <c r="S5183" s="150">
        <v>544.36434609954938</v>
      </c>
      <c r="T5183" s="150">
        <v>344.76408586304791</v>
      </c>
      <c r="U5183" s="150">
        <v>372.19733125964024</v>
      </c>
      <c r="V5183" s="150">
        <v>0</v>
      </c>
      <c r="W5183" s="150">
        <v>0</v>
      </c>
      <c r="X5183" s="150">
        <v>93.146788110367325</v>
      </c>
      <c r="Y5183" s="150">
        <v>209.27784861160453</v>
      </c>
      <c r="Z5183" s="150">
        <v>120.96985468878874</v>
      </c>
      <c r="AA5183" s="150">
        <v>7645.0472981557277</v>
      </c>
      <c r="AB5183" s="150">
        <v>85.888596829040011</v>
      </c>
      <c r="AC5183" s="150"/>
      <c r="AD5183" s="150">
        <v>486.90366512237466</v>
      </c>
      <c r="AE5183" s="150">
        <v>60.484927344394372</v>
      </c>
      <c r="AF5183" s="150">
        <v>508.07338969291271</v>
      </c>
      <c r="AG5183" s="150">
        <v>1615.666650651445</v>
      </c>
      <c r="AH5183" s="150">
        <v>604.84927344394373</v>
      </c>
      <c r="AI5183" s="150">
        <v>0</v>
      </c>
      <c r="AJ5183" s="150">
        <v>802.70032220362418</v>
      </c>
      <c r="AK5183" s="150">
        <v>128.22804597011606</v>
      </c>
      <c r="AL5183" s="150">
        <v>17420.71484375</v>
      </c>
      <c r="AM5183" s="150">
        <v>13713.8955078125</v>
      </c>
      <c r="AN5183" s="150">
        <v>3706.81884765625</v>
      </c>
      <c r="AO5183" s="5" t="s">
        <v>3099</v>
      </c>
    </row>
    <row r="5184" spans="1:41" ht="14.25" x14ac:dyDescent="0.45">
      <c r="A5184" s="150">
        <v>2022</v>
      </c>
      <c r="B5184" s="5" t="s">
        <v>1478</v>
      </c>
      <c r="C5184" s="5" t="s">
        <v>171</v>
      </c>
      <c r="D5184" s="5" t="s">
        <v>84</v>
      </c>
      <c r="E5184" s="5" t="s">
        <v>93</v>
      </c>
      <c r="F5184" s="5" t="s">
        <v>228</v>
      </c>
      <c r="G5184" s="5" t="s">
        <v>87</v>
      </c>
      <c r="H5184" s="5" t="s">
        <v>131</v>
      </c>
      <c r="I5184" s="150">
        <v>403.02085877797498</v>
      </c>
      <c r="J5184" s="150">
        <v>122.57844985565636</v>
      </c>
      <c r="K5184" s="150">
        <v>63.331849236538922</v>
      </c>
      <c r="L5184" s="150">
        <v>23.029763358741427</v>
      </c>
      <c r="M5184" s="150">
        <v>1487.2909049117197</v>
      </c>
      <c r="N5184" s="150">
        <v>1529.9546930219562</v>
      </c>
      <c r="O5184" s="150">
        <v>70.240778244161348</v>
      </c>
      <c r="P5184" s="150">
        <v>0</v>
      </c>
      <c r="Q5184" s="150">
        <v>0</v>
      </c>
      <c r="R5184" s="150">
        <v>225.51915128010558</v>
      </c>
      <c r="S5184" s="150">
        <v>518.16967557168209</v>
      </c>
      <c r="T5184" s="150">
        <v>1151.4881679370715</v>
      </c>
      <c r="U5184" s="150">
        <v>299.38692366363858</v>
      </c>
      <c r="V5184" s="150">
        <v>0</v>
      </c>
      <c r="W5184" s="150">
        <v>0</v>
      </c>
      <c r="X5184" s="150">
        <v>2132.4858308292855</v>
      </c>
      <c r="Y5184" s="150">
        <v>2412.3677118281644</v>
      </c>
      <c r="Z5184" s="150">
        <v>1770.7015059893156</v>
      </c>
      <c r="AA5184" s="150">
        <v>7881.990509874573</v>
      </c>
      <c r="AB5184" s="150"/>
      <c r="AC5184" s="150">
        <v>1031.330377612838</v>
      </c>
      <c r="AD5184" s="150">
        <v>413.48293482540078</v>
      </c>
      <c r="AE5184" s="150"/>
      <c r="AF5184" s="150">
        <v>647.50159498444953</v>
      </c>
      <c r="AG5184" s="150">
        <v>8543.3273925420071</v>
      </c>
      <c r="AH5184" s="150">
        <v>2742.8448160261041</v>
      </c>
      <c r="AI5184" s="150">
        <v>0</v>
      </c>
      <c r="AJ5184" s="150">
        <v>921.19053434965713</v>
      </c>
      <c r="AK5184" s="150">
        <v>67.937801908287213</v>
      </c>
      <c r="AL5184" s="150">
        <v>34459.171875</v>
      </c>
      <c r="AM5184" s="150">
        <v>25811.900390625</v>
      </c>
      <c r="AN5184" s="150">
        <v>8647.2724609375</v>
      </c>
      <c r="AO5184" s="5" t="s">
        <v>3098</v>
      </c>
    </row>
    <row r="5185" spans="1:41" ht="14.25" x14ac:dyDescent="0.45">
      <c r="A5185" s="150">
        <v>2022</v>
      </c>
      <c r="B5185" s="5" t="s">
        <v>7352</v>
      </c>
      <c r="C5185" s="5" t="s">
        <v>171</v>
      </c>
      <c r="D5185" s="5" t="s">
        <v>84</v>
      </c>
      <c r="E5185" s="5" t="s">
        <v>93</v>
      </c>
      <c r="F5185" s="5" t="s">
        <v>228</v>
      </c>
      <c r="G5185" s="5" t="s">
        <v>87</v>
      </c>
      <c r="H5185" s="5" t="s">
        <v>131</v>
      </c>
      <c r="I5185" s="150">
        <v>617.64705882352939</v>
      </c>
      <c r="J5185" s="150">
        <v>0</v>
      </c>
      <c r="K5185" s="150">
        <v>130.23022499999999</v>
      </c>
      <c r="L5185" s="150">
        <v>117</v>
      </c>
      <c r="M5185" s="150">
        <v>4425</v>
      </c>
      <c r="N5185" s="150">
        <v>264.44662499999998</v>
      </c>
      <c r="O5185" s="150">
        <v>341</v>
      </c>
      <c r="P5185" s="150">
        <v>635</v>
      </c>
      <c r="Q5185" s="150">
        <v>325.86898081377927</v>
      </c>
      <c r="R5185" s="150">
        <v>1900.7752188018001</v>
      </c>
      <c r="S5185" s="150">
        <v>1733.9680000000001</v>
      </c>
      <c r="T5185" s="150">
        <v>3990</v>
      </c>
      <c r="U5185" s="150">
        <v>190</v>
      </c>
      <c r="V5185" s="150">
        <v>0</v>
      </c>
      <c r="W5185" s="150">
        <v>0</v>
      </c>
      <c r="X5185" s="150">
        <v>1350</v>
      </c>
      <c r="Y5185" s="150">
        <v>7592.8264212488357</v>
      </c>
      <c r="Z5185" s="150">
        <v>501.92823344449681</v>
      </c>
      <c r="AA5185" s="150">
        <v>3542</v>
      </c>
      <c r="AB5185" s="150">
        <v>0</v>
      </c>
      <c r="AC5185" s="150">
        <v>4927.76218411215</v>
      </c>
      <c r="AD5185" s="150">
        <v>1579.251135125224</v>
      </c>
      <c r="AE5185" s="150">
        <v>0</v>
      </c>
      <c r="AF5185" s="150">
        <v>1039.74</v>
      </c>
      <c r="AG5185" s="150">
        <v>22690</v>
      </c>
      <c r="AH5185" s="150">
        <v>1543.4</v>
      </c>
      <c r="AI5185" s="150">
        <v>142</v>
      </c>
      <c r="AJ5185" s="150">
        <v>700</v>
      </c>
      <c r="AK5185" s="150">
        <v>209</v>
      </c>
      <c r="AL5185" s="150">
        <v>60488.83984375</v>
      </c>
      <c r="AM5185" s="150">
        <v>45044.99609375</v>
      </c>
      <c r="AN5185" s="150">
        <v>15443.849609375</v>
      </c>
      <c r="AO5185" s="5" t="s">
        <v>7765</v>
      </c>
    </row>
    <row r="5186" spans="1:41" ht="14.25" x14ac:dyDescent="0.45">
      <c r="A5186" s="150">
        <v>2022</v>
      </c>
      <c r="B5186" s="5" t="s">
        <v>4024</v>
      </c>
      <c r="C5186" s="5" t="s">
        <v>171</v>
      </c>
      <c r="D5186" s="5" t="s">
        <v>84</v>
      </c>
      <c r="E5186" s="5" t="s">
        <v>93</v>
      </c>
      <c r="F5186" s="5" t="s">
        <v>228</v>
      </c>
      <c r="G5186" s="5" t="s">
        <v>87</v>
      </c>
      <c r="H5186" s="5" t="s">
        <v>131</v>
      </c>
      <c r="I5186" s="150">
        <v>378.65875166710367</v>
      </c>
      <c r="J5186" s="150">
        <v>3023.8606025987278</v>
      </c>
      <c r="K5186" s="150">
        <v>186.90595982288235</v>
      </c>
      <c r="L5186" s="150">
        <v>367.8399301909007</v>
      </c>
      <c r="M5186" s="150">
        <v>0</v>
      </c>
      <c r="N5186" s="150">
        <v>84.386807514383108</v>
      </c>
      <c r="O5186" s="150">
        <v>368.92181233852102</v>
      </c>
      <c r="P5186" s="150">
        <v>230.44089744312308</v>
      </c>
      <c r="Q5186" s="150">
        <v>111.94870728130006</v>
      </c>
      <c r="R5186" s="150">
        <v>216.79015221271834</v>
      </c>
      <c r="S5186" s="150">
        <v>108.18821476202962</v>
      </c>
      <c r="T5186" s="150">
        <v>811.41161071522208</v>
      </c>
      <c r="U5186" s="150">
        <v>519.30343085774211</v>
      </c>
      <c r="V5186" s="150">
        <v>0</v>
      </c>
      <c r="W5186" s="150">
        <v>0</v>
      </c>
      <c r="X5186" s="150">
        <v>520.5363563598371</v>
      </c>
      <c r="Y5186" s="150">
        <v>0</v>
      </c>
      <c r="Z5186" s="150">
        <v>1382.6453846587385</v>
      </c>
      <c r="AA5186" s="150">
        <v>3467.4322831230493</v>
      </c>
      <c r="AB5186" s="150">
        <v>139.13761735900343</v>
      </c>
      <c r="AC5186" s="150">
        <v>923.73871709647381</v>
      </c>
      <c r="AD5186" s="150">
        <v>144.89993402905708</v>
      </c>
      <c r="AE5186" s="150">
        <v>0</v>
      </c>
      <c r="AF5186" s="150">
        <v>575.99405539304564</v>
      </c>
      <c r="AG5186" s="150">
        <v>1747.2396684067783</v>
      </c>
      <c r="AH5186" s="150">
        <v>1683.4086216971809</v>
      </c>
      <c r="AI5186" s="150">
        <v>0</v>
      </c>
      <c r="AJ5186" s="150">
        <v>1406.446791906385</v>
      </c>
      <c r="AK5186" s="150">
        <v>1975.5168015546608</v>
      </c>
      <c r="AL5186" s="150">
        <v>20375.654296875</v>
      </c>
      <c r="AM5186" s="150">
        <v>14436.7255859375</v>
      </c>
      <c r="AN5186" s="150">
        <v>5938.9267578125</v>
      </c>
      <c r="AO5186" s="5" t="s">
        <v>4592</v>
      </c>
    </row>
    <row r="5187" spans="1:41" ht="14.25" x14ac:dyDescent="0.45">
      <c r="A5187" s="150">
        <v>2022</v>
      </c>
      <c r="B5187" s="5" t="s">
        <v>4980</v>
      </c>
      <c r="C5187" s="5" t="s">
        <v>171</v>
      </c>
      <c r="D5187" s="5" t="s">
        <v>84</v>
      </c>
      <c r="E5187" s="5" t="s">
        <v>93</v>
      </c>
      <c r="F5187" s="5" t="s">
        <v>228</v>
      </c>
      <c r="G5187" s="5" t="s">
        <v>87</v>
      </c>
      <c r="H5187" s="5" t="s">
        <v>131</v>
      </c>
      <c r="I5187" s="150">
        <v>368.71839895533589</v>
      </c>
      <c r="J5187" s="150">
        <v>0</v>
      </c>
      <c r="K5187" s="150">
        <v>138.92782532067122</v>
      </c>
      <c r="L5187" s="150">
        <v>89.545896889153013</v>
      </c>
      <c r="M5187" s="150">
        <v>210.69622797447767</v>
      </c>
      <c r="N5187" s="150">
        <v>165.80739660451519</v>
      </c>
      <c r="O5187" s="150">
        <v>359.23706869648441</v>
      </c>
      <c r="P5187" s="150">
        <v>303.40256828324783</v>
      </c>
      <c r="Q5187" s="150">
        <v>351.99314823021865</v>
      </c>
      <c r="R5187" s="150">
        <v>504.24991475483398</v>
      </c>
      <c r="S5187" s="150">
        <v>0</v>
      </c>
      <c r="T5187" s="150">
        <v>1106.1551968660078</v>
      </c>
      <c r="U5187" s="150">
        <v>0</v>
      </c>
      <c r="V5187" s="150">
        <v>0</v>
      </c>
      <c r="W5187" s="150">
        <v>0</v>
      </c>
      <c r="X5187" s="150">
        <v>210.69622797447767</v>
      </c>
      <c r="Y5187" s="150">
        <v>0</v>
      </c>
      <c r="Z5187" s="150">
        <v>928.58639207057513</v>
      </c>
      <c r="AA5187" s="150">
        <v>3268.9519770240208</v>
      </c>
      <c r="AB5187" s="150">
        <v>0</v>
      </c>
      <c r="AC5187" s="150">
        <v>1336.7049932885557</v>
      </c>
      <c r="AD5187" s="150">
        <v>142.21995388277242</v>
      </c>
      <c r="AE5187" s="150">
        <v>0</v>
      </c>
      <c r="AF5187" s="150">
        <v>384.94200850937068</v>
      </c>
      <c r="AG5187" s="150">
        <v>2055.3417038910297</v>
      </c>
      <c r="AH5187" s="150">
        <v>1074.5507626698361</v>
      </c>
      <c r="AI5187" s="150">
        <v>0</v>
      </c>
      <c r="AJ5187" s="150">
        <v>495.1361357400225</v>
      </c>
      <c r="AK5187" s="150">
        <v>62.155387252470909</v>
      </c>
      <c r="AL5187" s="150">
        <v>13558.0185546875</v>
      </c>
      <c r="AM5187" s="150">
        <v>10253.3798828125</v>
      </c>
      <c r="AN5187" s="150">
        <v>3304.638427734375</v>
      </c>
      <c r="AO5187" s="5" t="s">
        <v>5899</v>
      </c>
    </row>
    <row r="5188" spans="1:41" ht="14.25" x14ac:dyDescent="0.45">
      <c r="A5188" s="150">
        <v>2022</v>
      </c>
      <c r="B5188" s="5" t="s">
        <v>6344</v>
      </c>
      <c r="C5188" s="5" t="s">
        <v>171</v>
      </c>
      <c r="D5188" s="5" t="s">
        <v>84</v>
      </c>
      <c r="E5188" s="5" t="s">
        <v>93</v>
      </c>
      <c r="F5188" s="5" t="s">
        <v>228</v>
      </c>
      <c r="G5188" s="5" t="s">
        <v>88</v>
      </c>
      <c r="H5188" s="5" t="s">
        <v>131</v>
      </c>
      <c r="I5188" s="150">
        <v>302.44427999999999</v>
      </c>
      <c r="J5188" s="150">
        <v>0</v>
      </c>
      <c r="K5188" s="150">
        <v>103.4017585855219</v>
      </c>
      <c r="L5188" s="150">
        <v>90.353075021999999</v>
      </c>
      <c r="M5188" s="150">
        <v>364.14</v>
      </c>
      <c r="N5188" s="150">
        <v>165.00015719999999</v>
      </c>
      <c r="O5188" s="150">
        <v>354.77640000000002</v>
      </c>
      <c r="P5188" s="150">
        <v>166.13775999999999</v>
      </c>
      <c r="Q5188" s="150">
        <v>494.15053231740683</v>
      </c>
      <c r="R5188" s="150">
        <v>472.65884582867449</v>
      </c>
      <c r="S5188" s="150">
        <v>1064.0961503999999</v>
      </c>
      <c r="T5188" s="150">
        <v>634.91319184248596</v>
      </c>
      <c r="U5188" s="150">
        <v>0</v>
      </c>
      <c r="V5188" s="150">
        <v>0</v>
      </c>
      <c r="W5188" s="150">
        <v>0</v>
      </c>
      <c r="X5188" s="150">
        <v>54</v>
      </c>
      <c r="Y5188" s="150"/>
      <c r="Z5188" s="150">
        <v>836.75786872133119</v>
      </c>
      <c r="AA5188" s="150">
        <v>3847</v>
      </c>
      <c r="AB5188" s="150">
        <v>0</v>
      </c>
      <c r="AC5188" s="150">
        <v>1316.45713</v>
      </c>
      <c r="AD5188" s="150">
        <v>688.63878116825708</v>
      </c>
      <c r="AE5188" s="150">
        <v>0</v>
      </c>
      <c r="AF5188" s="150">
        <v>4289.4027360000009</v>
      </c>
      <c r="AG5188" s="150">
        <v>29088</v>
      </c>
      <c r="AH5188" s="150">
        <v>1596.2451749395721</v>
      </c>
      <c r="AI5188" s="150">
        <v>0</v>
      </c>
      <c r="AJ5188" s="150">
        <v>530.60399999999993</v>
      </c>
      <c r="AK5188" s="150">
        <v>61</v>
      </c>
      <c r="AL5188" s="150">
        <v>46520.1796875</v>
      </c>
      <c r="AM5188" s="150">
        <v>41598.96875</v>
      </c>
      <c r="AN5188" s="150">
        <v>4921.21142578125</v>
      </c>
      <c r="AO5188" s="5" t="s">
        <v>6845</v>
      </c>
    </row>
    <row r="5189" spans="1:41" ht="14.25" x14ac:dyDescent="0.45">
      <c r="A5189" s="150">
        <v>2022</v>
      </c>
      <c r="B5189" s="5" t="s">
        <v>7352</v>
      </c>
      <c r="C5189" s="5" t="s">
        <v>171</v>
      </c>
      <c r="D5189" s="5" t="s">
        <v>84</v>
      </c>
      <c r="E5189" s="5" t="s">
        <v>93</v>
      </c>
      <c r="F5189" s="5" t="s">
        <v>228</v>
      </c>
      <c r="G5189" s="5" t="s">
        <v>88</v>
      </c>
      <c r="H5189" s="5" t="s">
        <v>131</v>
      </c>
      <c r="I5189" s="150">
        <v>630</v>
      </c>
      <c r="J5189" s="150">
        <v>0</v>
      </c>
      <c r="K5189" s="150">
        <v>132.32729581749999</v>
      </c>
      <c r="L5189" s="150">
        <v>121.92975522</v>
      </c>
      <c r="M5189" s="150">
        <v>4513.5</v>
      </c>
      <c r="N5189" s="150">
        <v>269.47111087500002</v>
      </c>
      <c r="O5189" s="150">
        <v>347.82</v>
      </c>
      <c r="P5189" s="150">
        <v>645.79499999999985</v>
      </c>
      <c r="Q5189" s="150">
        <v>332.62852316107569</v>
      </c>
      <c r="R5189" s="150">
        <v>1940.5025600419519</v>
      </c>
      <c r="S5189" s="150">
        <v>1763.440543909348</v>
      </c>
      <c r="T5189" s="150">
        <v>4153.8494218197338</v>
      </c>
      <c r="U5189" s="150">
        <v>191.9</v>
      </c>
      <c r="V5189" s="150">
        <v>0</v>
      </c>
      <c r="W5189" s="150">
        <v>0</v>
      </c>
      <c r="X5189" s="150">
        <v>1378.35</v>
      </c>
      <c r="Y5189" s="150">
        <v>7805.943776129664</v>
      </c>
      <c r="Z5189" s="150">
        <v>512.41883433768726</v>
      </c>
      <c r="AA5189" s="150">
        <v>3731</v>
      </c>
      <c r="AB5189" s="150">
        <v>0</v>
      </c>
      <c r="AC5189" s="150">
        <v>5026.5600000000004</v>
      </c>
      <c r="AD5189" s="150">
        <v>1612.009745344081</v>
      </c>
      <c r="AE5189" s="150"/>
      <c r="AF5189" s="150">
        <v>1086.1481466368989</v>
      </c>
      <c r="AG5189" s="150">
        <v>23607</v>
      </c>
      <c r="AH5189" s="150">
        <v>1587.6955800000001</v>
      </c>
      <c r="AI5189" s="150">
        <v>144.84</v>
      </c>
      <c r="AJ5189" s="150">
        <v>728.28</v>
      </c>
      <c r="AK5189" s="150">
        <v>213</v>
      </c>
      <c r="AL5189" s="150">
        <v>62476.40625</v>
      </c>
      <c r="AM5189" s="150">
        <v>46629.578125</v>
      </c>
      <c r="AN5189" s="150">
        <v>15846.8310546875</v>
      </c>
      <c r="AO5189" s="5" t="s">
        <v>7766</v>
      </c>
    </row>
    <row r="5190" spans="1:41" ht="14.25" x14ac:dyDescent="0.45">
      <c r="A5190" s="150">
        <v>2022</v>
      </c>
      <c r="B5190" s="5" t="s">
        <v>1476</v>
      </c>
      <c r="C5190" s="5" t="s">
        <v>171</v>
      </c>
      <c r="D5190" s="5" t="s">
        <v>84</v>
      </c>
      <c r="E5190" s="5" t="s">
        <v>93</v>
      </c>
      <c r="F5190" s="5" t="s">
        <v>228</v>
      </c>
      <c r="G5190" s="5" t="s">
        <v>88</v>
      </c>
      <c r="H5190" s="5" t="s">
        <v>131</v>
      </c>
      <c r="I5190" s="150"/>
      <c r="J5190" s="150">
        <v>0</v>
      </c>
      <c r="K5190" s="150">
        <v>62</v>
      </c>
      <c r="L5190" s="150">
        <v>489.98795313514751</v>
      </c>
      <c r="M5190" s="150">
        <v>1277.9999999999991</v>
      </c>
      <c r="N5190" s="150">
        <v>1852.251</v>
      </c>
      <c r="O5190" s="150">
        <v>72.121836514477664</v>
      </c>
      <c r="P5190" s="150">
        <v>37.200000000000003</v>
      </c>
      <c r="Q5190" s="150">
        <v>0</v>
      </c>
      <c r="R5190" s="150">
        <v>0</v>
      </c>
      <c r="S5190" s="150">
        <v>548</v>
      </c>
      <c r="T5190" s="150">
        <v>347.3</v>
      </c>
      <c r="U5190" s="150">
        <v>260</v>
      </c>
      <c r="V5190" s="150">
        <v>0</v>
      </c>
      <c r="W5190" s="150">
        <v>0</v>
      </c>
      <c r="X5190" s="150">
        <v>101</v>
      </c>
      <c r="Y5190" s="150">
        <v>242</v>
      </c>
      <c r="Z5190" s="150">
        <v>122.5551263579483</v>
      </c>
      <c r="AA5190" s="150">
        <v>7691.9744331602433</v>
      </c>
      <c r="AB5190" s="150">
        <v>71</v>
      </c>
      <c r="AC5190" s="150"/>
      <c r="AD5190" s="150">
        <v>493.29924954988098</v>
      </c>
      <c r="AE5190" s="150">
        <v>61.225604077252768</v>
      </c>
      <c r="AF5190" s="150">
        <v>501.93887882137062</v>
      </c>
      <c r="AG5190" s="150">
        <v>1633.7100564084119</v>
      </c>
      <c r="AH5190" s="150">
        <v>601.25</v>
      </c>
      <c r="AI5190" s="150">
        <v>0</v>
      </c>
      <c r="AJ5190" s="150">
        <v>810.67378335141461</v>
      </c>
      <c r="AK5190" s="150">
        <v>131</v>
      </c>
      <c r="AL5190" s="150">
        <v>17408.486328125</v>
      </c>
      <c r="AM5190" s="150">
        <v>13703.5166015625</v>
      </c>
      <c r="AN5190" s="150">
        <v>3704.97119140625</v>
      </c>
      <c r="AO5190" s="5" t="s">
        <v>3102</v>
      </c>
    </row>
    <row r="5191" spans="1:41" ht="14.25" x14ac:dyDescent="0.45">
      <c r="A5191" s="150">
        <v>2022</v>
      </c>
      <c r="B5191" s="5" t="s">
        <v>4980</v>
      </c>
      <c r="C5191" s="5" t="s">
        <v>171</v>
      </c>
      <c r="D5191" s="5" t="s">
        <v>84</v>
      </c>
      <c r="E5191" s="5" t="s">
        <v>93</v>
      </c>
      <c r="F5191" s="5" t="s">
        <v>228</v>
      </c>
      <c r="G5191" s="5" t="s">
        <v>88</v>
      </c>
      <c r="H5191" s="5" t="s">
        <v>131</v>
      </c>
      <c r="I5191" s="150">
        <v>378.85125599999998</v>
      </c>
      <c r="J5191" s="150">
        <v>0</v>
      </c>
      <c r="K5191" s="150">
        <v>139</v>
      </c>
      <c r="L5191" s="150">
        <v>92.160136522439998</v>
      </c>
      <c r="M5191" s="150">
        <v>212.24160000000001</v>
      </c>
      <c r="N5191" s="150">
        <v>167.35086337941999</v>
      </c>
      <c r="O5191" s="150">
        <v>361.87192800000003</v>
      </c>
      <c r="P5191" s="150">
        <v>306.86394491200002</v>
      </c>
      <c r="Q5191" s="150">
        <v>356.31571621844091</v>
      </c>
      <c r="R5191" s="150">
        <v>507.13358164061623</v>
      </c>
      <c r="S5191" s="150">
        <v>0</v>
      </c>
      <c r="T5191" s="150">
        <v>1134.6887999999999</v>
      </c>
      <c r="U5191" s="150">
        <v>0</v>
      </c>
      <c r="V5191" s="150">
        <v>0</v>
      </c>
      <c r="W5191" s="150">
        <v>0</v>
      </c>
      <c r="X5191" s="150">
        <v>218.2</v>
      </c>
      <c r="Y5191" s="150"/>
      <c r="Z5191" s="150">
        <v>937.2304108124423</v>
      </c>
      <c r="AA5191" s="150">
        <v>3766</v>
      </c>
      <c r="AB5191" s="150">
        <v>0</v>
      </c>
      <c r="AC5191" s="150">
        <v>1346.5091399999999</v>
      </c>
      <c r="AD5191" s="150">
        <v>143.64138651259279</v>
      </c>
      <c r="AE5191" s="150">
        <v>0</v>
      </c>
      <c r="AF5191" s="150">
        <v>396.18016335646558</v>
      </c>
      <c r="AG5191" s="150">
        <v>2153</v>
      </c>
      <c r="AH5191" s="150">
        <v>1114.944985164844</v>
      </c>
      <c r="AI5191" s="150">
        <v>0</v>
      </c>
      <c r="AJ5191" s="150">
        <v>518.91797750399996</v>
      </c>
      <c r="AK5191" s="150">
        <v>63</v>
      </c>
      <c r="AL5191" s="150">
        <v>14314.1015625</v>
      </c>
      <c r="AM5191" s="150">
        <v>10926.5126953125</v>
      </c>
      <c r="AN5191" s="150">
        <v>3387.5888671875</v>
      </c>
      <c r="AO5191" s="5" t="s">
        <v>5900</v>
      </c>
    </row>
    <row r="5192" spans="1:41" ht="14.25" x14ac:dyDescent="0.45">
      <c r="A5192" s="150">
        <v>2022</v>
      </c>
      <c r="B5192" s="5" t="s">
        <v>4024</v>
      </c>
      <c r="C5192" s="5" t="s">
        <v>171</v>
      </c>
      <c r="D5192" s="5" t="s">
        <v>84</v>
      </c>
      <c r="E5192" s="5" t="s">
        <v>93</v>
      </c>
      <c r="F5192" s="5" t="s">
        <v>228</v>
      </c>
      <c r="G5192" s="5" t="s">
        <v>88</v>
      </c>
      <c r="H5192" s="5" t="s">
        <v>131</v>
      </c>
      <c r="I5192" s="150">
        <v>386.42828112000001</v>
      </c>
      <c r="J5192" s="150">
        <v>3091.9566348997132</v>
      </c>
      <c r="K5192" s="150">
        <v>193.18548867432</v>
      </c>
      <c r="L5192" s="150">
        <v>377.84199999999998</v>
      </c>
      <c r="M5192" s="150">
        <v>0</v>
      </c>
      <c r="N5192" s="150">
        <v>84.678274685159991</v>
      </c>
      <c r="O5192" s="150">
        <v>368.38597748040002</v>
      </c>
      <c r="P5192" s="150">
        <v>228.1955878463975</v>
      </c>
      <c r="Q5192" s="150">
        <v>112.2253468159325</v>
      </c>
      <c r="R5192" s="150">
        <v>215.99387756465961</v>
      </c>
      <c r="S5192" s="150">
        <v>108</v>
      </c>
      <c r="T5192" s="150">
        <v>828.06060239999999</v>
      </c>
      <c r="U5192" s="150">
        <v>499.48992479999998</v>
      </c>
      <c r="V5192" s="150">
        <v>0</v>
      </c>
      <c r="W5192" s="150"/>
      <c r="X5192" s="150">
        <v>531.2170088846641</v>
      </c>
      <c r="Y5192" s="150">
        <v>0</v>
      </c>
      <c r="Z5192" s="150">
        <v>1386</v>
      </c>
      <c r="AA5192" s="150">
        <v>3852</v>
      </c>
      <c r="AB5192" s="150">
        <v>128.607</v>
      </c>
      <c r="AC5192" s="150">
        <v>924.20818999999983</v>
      </c>
      <c r="AD5192" s="150">
        <v>145.25800024787759</v>
      </c>
      <c r="AE5192" s="150">
        <v>0</v>
      </c>
      <c r="AF5192" s="150">
        <v>587.81261962368001</v>
      </c>
      <c r="AG5192" s="150">
        <v>1784</v>
      </c>
      <c r="AH5192" s="150">
        <v>1739</v>
      </c>
      <c r="AI5192" s="150">
        <v>0</v>
      </c>
      <c r="AJ5192" s="150">
        <v>1435.3050441600001</v>
      </c>
      <c r="AK5192" s="150">
        <v>1976.52112416</v>
      </c>
      <c r="AL5192" s="150">
        <v>20984.369140625</v>
      </c>
      <c r="AM5192" s="150">
        <v>14966.1357421875</v>
      </c>
      <c r="AN5192" s="150">
        <v>6018.2353515625</v>
      </c>
      <c r="AO5192" s="5" t="s">
        <v>4593</v>
      </c>
    </row>
    <row r="5193" spans="1:41" ht="14.25" x14ac:dyDescent="0.45">
      <c r="A5193" s="150">
        <v>2022</v>
      </c>
      <c r="B5193" s="5" t="s">
        <v>1478</v>
      </c>
      <c r="C5193" s="5" t="s">
        <v>171</v>
      </c>
      <c r="D5193" s="5" t="s">
        <v>84</v>
      </c>
      <c r="E5193" s="5" t="s">
        <v>93</v>
      </c>
      <c r="F5193" s="5" t="s">
        <v>228</v>
      </c>
      <c r="G5193" s="5" t="s">
        <v>88</v>
      </c>
      <c r="H5193" s="5" t="s">
        <v>131</v>
      </c>
      <c r="I5193" s="150">
        <v>402.03998367724802</v>
      </c>
      <c r="J5193" s="150">
        <v>120</v>
      </c>
      <c r="K5193" s="150">
        <v>64.452366111538254</v>
      </c>
      <c r="L5193" s="150">
        <v>23.423999999999999</v>
      </c>
      <c r="M5193" s="150">
        <v>1485.368749999999</v>
      </c>
      <c r="N5193" s="150">
        <v>1526.2310781495739</v>
      </c>
      <c r="O5193" s="150">
        <v>69.432016030852196</v>
      </c>
      <c r="P5193" s="150">
        <v>0</v>
      </c>
      <c r="Q5193" s="150">
        <v>0</v>
      </c>
      <c r="R5193" s="150">
        <v>228.59939558074649</v>
      </c>
      <c r="S5193" s="150">
        <v>507.26359233017843</v>
      </c>
      <c r="T5193" s="150">
        <v>1093.44326394264</v>
      </c>
      <c r="U5193" s="150">
        <v>295.73025129872639</v>
      </c>
      <c r="V5193" s="150">
        <v>0</v>
      </c>
      <c r="W5193" s="150">
        <v>0</v>
      </c>
      <c r="X5193" s="150">
        <v>2085.5840894963958</v>
      </c>
      <c r="Y5193" s="150">
        <v>2446.6248000000001</v>
      </c>
      <c r="Z5193" s="150">
        <v>1723.196535223969</v>
      </c>
      <c r="AA5193" s="150">
        <v>7885.055179997019</v>
      </c>
      <c r="AB5193" s="150">
        <v>73</v>
      </c>
      <c r="AC5193" s="150">
        <v>1008.03525</v>
      </c>
      <c r="AD5193" s="150">
        <v>406.56217482378048</v>
      </c>
      <c r="AE5193" s="150">
        <v>0</v>
      </c>
      <c r="AF5193" s="150">
        <v>645.92570088773437</v>
      </c>
      <c r="AG5193" s="150">
        <v>8948.350455135278</v>
      </c>
      <c r="AH5193" s="150">
        <v>2783.4599313477929</v>
      </c>
      <c r="AI5193" s="150">
        <v>0</v>
      </c>
      <c r="AJ5193" s="150">
        <v>921.28021380917107</v>
      </c>
      <c r="AK5193" s="150">
        <v>72.526064254326386</v>
      </c>
      <c r="AL5193" s="150">
        <v>34815.5859375</v>
      </c>
      <c r="AM5193" s="150">
        <v>26174.4921875</v>
      </c>
      <c r="AN5193" s="150">
        <v>8641.0927734375</v>
      </c>
      <c r="AO5193" s="5" t="s">
        <v>3101</v>
      </c>
    </row>
    <row r="5194" spans="1:41" ht="14.25" x14ac:dyDescent="0.45">
      <c r="A5194" s="150">
        <v>2022</v>
      </c>
      <c r="B5194" s="5" t="s">
        <v>582</v>
      </c>
      <c r="C5194" s="5" t="s">
        <v>171</v>
      </c>
      <c r="D5194" s="5" t="s">
        <v>84</v>
      </c>
      <c r="E5194" s="5" t="s">
        <v>93</v>
      </c>
      <c r="F5194" s="5" t="s">
        <v>228</v>
      </c>
      <c r="G5194" s="5" t="s">
        <v>88</v>
      </c>
      <c r="H5194" s="5" t="s">
        <v>131</v>
      </c>
      <c r="I5194" s="150">
        <v>273.36081598565988</v>
      </c>
      <c r="J5194" s="150">
        <v>281.8166250168</v>
      </c>
      <c r="K5194" s="150">
        <v>97.910487025336437</v>
      </c>
      <c r="L5194" s="150">
        <v>100.85778137232001</v>
      </c>
      <c r="M5194" s="150">
        <v>276.0202008</v>
      </c>
      <c r="N5194" s="150">
        <v>1089</v>
      </c>
      <c r="O5194" s="150">
        <v>67.37044203602737</v>
      </c>
      <c r="P5194" s="150">
        <v>0</v>
      </c>
      <c r="Q5194" s="150">
        <v>0</v>
      </c>
      <c r="R5194" s="150">
        <v>600.55588452905477</v>
      </c>
      <c r="S5194" s="150">
        <v>491.0041532508838</v>
      </c>
      <c r="T5194" s="150">
        <v>1040.60401</v>
      </c>
      <c r="U5194" s="150">
        <v>504.48482404800012</v>
      </c>
      <c r="V5194" s="150">
        <v>0</v>
      </c>
      <c r="W5194" s="150"/>
      <c r="X5194" s="150">
        <v>302.99765388126661</v>
      </c>
      <c r="Y5194" s="150">
        <v>2537.5944</v>
      </c>
      <c r="Z5194" s="150">
        <v>1270.4272611751051</v>
      </c>
      <c r="AA5194" s="150">
        <v>4325.5173993080944</v>
      </c>
      <c r="AB5194" s="150">
        <v>129</v>
      </c>
      <c r="AC5194" s="150">
        <v>901.58696999999995</v>
      </c>
      <c r="AD5194" s="150">
        <v>148.30813343347469</v>
      </c>
      <c r="AE5194" s="150"/>
      <c r="AF5194" s="150">
        <v>885.41117687457165</v>
      </c>
      <c r="AG5194" s="150">
        <v>1811</v>
      </c>
      <c r="AH5194" s="150">
        <v>1739.3803220614841</v>
      </c>
      <c r="AI5194" s="150">
        <v>0</v>
      </c>
      <c r="AJ5194" s="150">
        <v>1450.497196012032</v>
      </c>
      <c r="AK5194" s="150">
        <v>82.806060239999994</v>
      </c>
      <c r="AL5194" s="150">
        <v>20407.513671875</v>
      </c>
      <c r="AM5194" s="150">
        <v>16032.1103515625</v>
      </c>
      <c r="AN5194" s="150">
        <v>4375.4013671875</v>
      </c>
      <c r="AO5194" s="5" t="s">
        <v>1163</v>
      </c>
    </row>
    <row r="5195" spans="1:41" ht="14.25" x14ac:dyDescent="0.45">
      <c r="A5195" s="150">
        <v>2022</v>
      </c>
      <c r="B5195" s="5" t="s">
        <v>1477</v>
      </c>
      <c r="C5195" s="5" t="s">
        <v>171</v>
      </c>
      <c r="D5195" s="5" t="s">
        <v>84</v>
      </c>
      <c r="E5195" s="5" t="s">
        <v>93</v>
      </c>
      <c r="F5195" s="5" t="s">
        <v>228</v>
      </c>
      <c r="G5195" s="5" t="s">
        <v>88</v>
      </c>
      <c r="H5195" s="5" t="s">
        <v>131</v>
      </c>
      <c r="I5195" s="150">
        <v>102</v>
      </c>
      <c r="J5195" s="150">
        <v>110.4</v>
      </c>
      <c r="K5195" s="150">
        <v>66.063675264326704</v>
      </c>
      <c r="L5195" s="150">
        <v>23.8</v>
      </c>
      <c r="M5195" s="150">
        <v>1517.659374999999</v>
      </c>
      <c r="N5195" s="150">
        <v>1593.1758993620749</v>
      </c>
      <c r="O5195" s="150">
        <v>71</v>
      </c>
      <c r="P5195" s="150">
        <v>37.200000000000003</v>
      </c>
      <c r="Q5195" s="150">
        <v>0</v>
      </c>
      <c r="R5195" s="150">
        <v>0</v>
      </c>
      <c r="S5195" s="150">
        <v>606.48558921243693</v>
      </c>
      <c r="T5195" s="150">
        <v>365.05907402467801</v>
      </c>
      <c r="U5195" s="150">
        <v>301.64485632470098</v>
      </c>
      <c r="V5195" s="150">
        <v>0</v>
      </c>
      <c r="W5195" s="150">
        <v>0</v>
      </c>
      <c r="X5195" s="150">
        <v>61.493693271243501</v>
      </c>
      <c r="Y5195" s="150">
        <v>3200</v>
      </c>
      <c r="Z5195" s="150">
        <v>741.40000000000009</v>
      </c>
      <c r="AA5195" s="150">
        <v>8030.3497592057693</v>
      </c>
      <c r="AB5195" s="150">
        <v>73</v>
      </c>
      <c r="AC5195" s="150">
        <v>1046.7</v>
      </c>
      <c r="AD5195" s="150">
        <v>547.47251976343603</v>
      </c>
      <c r="AE5195" s="150">
        <v>611.67511802324145</v>
      </c>
      <c r="AF5195" s="150">
        <v>661.23088758305767</v>
      </c>
      <c r="AG5195" s="150">
        <v>14894</v>
      </c>
      <c r="AH5195" s="150">
        <v>2658.7027655614411</v>
      </c>
      <c r="AI5195" s="150">
        <v>0</v>
      </c>
      <c r="AJ5195" s="150">
        <v>4532.8576551374326</v>
      </c>
      <c r="AK5195" s="150">
        <v>198.2132073183522</v>
      </c>
      <c r="AL5195" s="150">
        <v>42051.58984375</v>
      </c>
      <c r="AM5195" s="150">
        <v>35886.43359375</v>
      </c>
      <c r="AN5195" s="150">
        <v>6165.14990234375</v>
      </c>
      <c r="AO5195" s="5" t="s">
        <v>3100</v>
      </c>
    </row>
    <row r="5196" spans="1:41" ht="14.25" x14ac:dyDescent="0.45">
      <c r="A5196" s="150">
        <v>2022</v>
      </c>
      <c r="B5196" s="5" t="s">
        <v>1477</v>
      </c>
      <c r="C5196" s="5" t="s">
        <v>171</v>
      </c>
      <c r="D5196" s="5" t="s">
        <v>84</v>
      </c>
      <c r="E5196" s="5" t="s">
        <v>93</v>
      </c>
      <c r="F5196" s="5" t="s">
        <v>231</v>
      </c>
      <c r="G5196" s="5" t="s">
        <v>87</v>
      </c>
      <c r="H5196" s="5" t="s">
        <v>131</v>
      </c>
      <c r="I5196" s="150">
        <v>320.14499025221272</v>
      </c>
      <c r="J5196" s="150">
        <v>182.06351771457267</v>
      </c>
      <c r="K5196" s="150">
        <v>23.714443722386129</v>
      </c>
      <c r="L5196" s="150">
        <v>637.91853613218689</v>
      </c>
      <c r="M5196" s="150">
        <v>546.91435834752997</v>
      </c>
      <c r="N5196" s="150">
        <v>723.29053353277686</v>
      </c>
      <c r="O5196" s="150">
        <v>187.34410540685042</v>
      </c>
      <c r="P5196" s="150">
        <v>561.42522646125815</v>
      </c>
      <c r="Q5196" s="150">
        <v>62.997419748518752</v>
      </c>
      <c r="R5196" s="150">
        <v>1127.3850334597612</v>
      </c>
      <c r="S5196" s="150">
        <v>1660.0110605670291</v>
      </c>
      <c r="T5196" s="150">
        <v>1185.7221861193063</v>
      </c>
      <c r="U5196" s="150"/>
      <c r="V5196" s="150">
        <v>424.48854263071172</v>
      </c>
      <c r="W5196" s="150">
        <v>118.57221861193064</v>
      </c>
      <c r="X5196" s="150">
        <v>115.11865884653461</v>
      </c>
      <c r="Y5196" s="150">
        <v>0</v>
      </c>
      <c r="Z5196" s="150">
        <v>0</v>
      </c>
      <c r="AA5196" s="150">
        <v>28664.875148453139</v>
      </c>
      <c r="AB5196" s="150"/>
      <c r="AC5196" s="150">
        <v>84.186275214470754</v>
      </c>
      <c r="AD5196" s="150">
        <v>345.41211346287838</v>
      </c>
      <c r="AE5196" s="150">
        <v>2092.7996585005758</v>
      </c>
      <c r="AF5196" s="150">
        <v>694.58327017687725</v>
      </c>
      <c r="AG5196" s="150">
        <v>10134.367524761712</v>
      </c>
      <c r="AH5196" s="150">
        <v>711.43331167158385</v>
      </c>
      <c r="AI5196" s="150">
        <v>138.72949577595884</v>
      </c>
      <c r="AJ5196" s="150">
        <v>29.525101161888323</v>
      </c>
      <c r="AK5196" s="150">
        <v>594.75824855744418</v>
      </c>
      <c r="AL5196" s="150">
        <v>51367.78515625</v>
      </c>
      <c r="AM5196" s="150">
        <v>45740.046875</v>
      </c>
      <c r="AN5196" s="150">
        <v>5627.72998046875</v>
      </c>
      <c r="AO5196" s="5" t="s">
        <v>3105</v>
      </c>
    </row>
    <row r="5197" spans="1:41" ht="14.25" x14ac:dyDescent="0.45">
      <c r="A5197" s="150">
        <v>2022</v>
      </c>
      <c r="B5197" s="5" t="s">
        <v>582</v>
      </c>
      <c r="C5197" s="5" t="s">
        <v>171</v>
      </c>
      <c r="D5197" s="5" t="s">
        <v>84</v>
      </c>
      <c r="E5197" s="5" t="s">
        <v>93</v>
      </c>
      <c r="F5197" s="5" t="s">
        <v>231</v>
      </c>
      <c r="G5197" s="5" t="s">
        <v>87</v>
      </c>
      <c r="H5197" s="5" t="s">
        <v>131</v>
      </c>
      <c r="I5197" s="150">
        <v>513.57524602139063</v>
      </c>
      <c r="J5197" s="150">
        <v>72.570415198674766</v>
      </c>
      <c r="K5197" s="150">
        <v>16.747018892001869</v>
      </c>
      <c r="L5197" s="150">
        <v>55.823396306672898</v>
      </c>
      <c r="M5197" s="150">
        <v>390.76377414671026</v>
      </c>
      <c r="N5197" s="150">
        <v>71.453947272541299</v>
      </c>
      <c r="O5197" s="150">
        <v>187.56661159042093</v>
      </c>
      <c r="P5197" s="150">
        <v>1221.0363120951176</v>
      </c>
      <c r="Q5197" s="150">
        <v>45.8662844358306</v>
      </c>
      <c r="R5197" s="150">
        <v>274.2439089323986</v>
      </c>
      <c r="S5197" s="150">
        <v>1563.055096586841</v>
      </c>
      <c r="T5197" s="150">
        <v>1172.2913224401309</v>
      </c>
      <c r="U5197" s="150">
        <v>0</v>
      </c>
      <c r="V5197" s="150">
        <v>0</v>
      </c>
      <c r="W5197" s="150">
        <v>683.27837079367623</v>
      </c>
      <c r="X5197" s="150">
        <v>0</v>
      </c>
      <c r="Y5197" s="150">
        <v>0</v>
      </c>
      <c r="Z5197" s="150">
        <v>466.44721453446442</v>
      </c>
      <c r="AA5197" s="150">
        <v>5933.4509934921707</v>
      </c>
      <c r="AB5197" s="150">
        <v>0</v>
      </c>
      <c r="AC5197" s="150">
        <v>389.84547927746553</v>
      </c>
      <c r="AD5197" s="150">
        <v>271.97663416467873</v>
      </c>
      <c r="AE5197" s="150">
        <v>6632.3643734040888</v>
      </c>
      <c r="AF5197" s="150">
        <v>292.41323508021731</v>
      </c>
      <c r="AG5197" s="150">
        <v>0</v>
      </c>
      <c r="AH5197" s="150">
        <v>1719.3606062455251</v>
      </c>
      <c r="AI5197" s="150">
        <v>130.62674735761456</v>
      </c>
      <c r="AJ5197" s="150">
        <v>1004.8211335201121</v>
      </c>
      <c r="AK5197" s="150">
        <v>411.97666474324598</v>
      </c>
      <c r="AL5197" s="150">
        <v>23521.556640625</v>
      </c>
      <c r="AM5197" s="150">
        <v>16973.912109375</v>
      </c>
      <c r="AN5197" s="150">
        <v>6547.64306640625</v>
      </c>
      <c r="AO5197" s="5" t="s">
        <v>1164</v>
      </c>
    </row>
    <row r="5198" spans="1:41" ht="14.25" x14ac:dyDescent="0.45">
      <c r="A5198" s="150">
        <v>2022</v>
      </c>
      <c r="B5198" s="5" t="s">
        <v>4024</v>
      </c>
      <c r="C5198" s="5" t="s">
        <v>171</v>
      </c>
      <c r="D5198" s="5" t="s">
        <v>84</v>
      </c>
      <c r="E5198" s="5" t="s">
        <v>93</v>
      </c>
      <c r="F5198" s="5" t="s">
        <v>231</v>
      </c>
      <c r="G5198" s="5" t="s">
        <v>87</v>
      </c>
      <c r="H5198" s="5" t="s">
        <v>131</v>
      </c>
      <c r="I5198" s="150">
        <v>562.578716762554</v>
      </c>
      <c r="J5198" s="150">
        <v>941.23746842965772</v>
      </c>
      <c r="K5198" s="150">
        <v>12.982585771443555</v>
      </c>
      <c r="L5198" s="150">
        <v>822.23043219142505</v>
      </c>
      <c r="M5198" s="150">
        <v>378.65875166710367</v>
      </c>
      <c r="N5198" s="150">
        <v>376.26779212086285</v>
      </c>
      <c r="O5198" s="150">
        <v>181.75620080020977</v>
      </c>
      <c r="P5198" s="150">
        <v>1182.4971873489837</v>
      </c>
      <c r="Q5198" s="150">
        <v>45.11212713280505</v>
      </c>
      <c r="R5198" s="150">
        <v>295.61523506837966</v>
      </c>
      <c r="S5198" s="150">
        <v>649.12928857217776</v>
      </c>
      <c r="T5198" s="150">
        <v>1406.446791906385</v>
      </c>
      <c r="U5198" s="150">
        <v>0</v>
      </c>
      <c r="V5198" s="150">
        <v>0</v>
      </c>
      <c r="W5198" s="150">
        <v>155.79102925732266</v>
      </c>
      <c r="X5198" s="150">
        <v>0</v>
      </c>
      <c r="Y5198" s="150">
        <v>0</v>
      </c>
      <c r="Z5198" s="150">
        <v>48.68469664291333</v>
      </c>
      <c r="AA5198" s="150">
        <v>4944.2014146247539</v>
      </c>
      <c r="AB5198" s="150">
        <v>108.18821476202962</v>
      </c>
      <c r="AC5198" s="150">
        <v>396.657354190131</v>
      </c>
      <c r="AD5198" s="150">
        <v>651.36004390493179</v>
      </c>
      <c r="AE5198" s="150">
        <v>5771.8412575542798</v>
      </c>
      <c r="AF5198" s="150">
        <v>2434.2175220313043</v>
      </c>
      <c r="AG5198" s="150">
        <v>0</v>
      </c>
      <c r="AH5198" s="150">
        <v>1699.6368539114853</v>
      </c>
      <c r="AI5198" s="150">
        <v>126.58021127157465</v>
      </c>
      <c r="AJ5198" s="150">
        <v>1114.3386120489051</v>
      </c>
      <c r="AK5198" s="150">
        <v>525.79472374346392</v>
      </c>
      <c r="AL5198" s="150">
        <v>24831.802734375</v>
      </c>
      <c r="AM5198" s="150">
        <v>18935.478515625</v>
      </c>
      <c r="AN5198" s="150">
        <v>5896.32470703125</v>
      </c>
      <c r="AO5198" s="5" t="s">
        <v>4594</v>
      </c>
    </row>
    <row r="5199" spans="1:41" ht="14.25" x14ac:dyDescent="0.45">
      <c r="A5199" s="150">
        <v>2022</v>
      </c>
      <c r="B5199" s="5" t="s">
        <v>6344</v>
      </c>
      <c r="C5199" s="5" t="s">
        <v>171</v>
      </c>
      <c r="D5199" s="5" t="s">
        <v>84</v>
      </c>
      <c r="E5199" s="5" t="s">
        <v>93</v>
      </c>
      <c r="F5199" s="5" t="s">
        <v>231</v>
      </c>
      <c r="G5199" s="5" t="s">
        <v>87</v>
      </c>
      <c r="H5199" s="5" t="s">
        <v>131</v>
      </c>
      <c r="I5199" s="150">
        <v>671.80472648925354</v>
      </c>
      <c r="J5199" s="150">
        <v>624.87670852180918</v>
      </c>
      <c r="K5199" s="150">
        <v>27.398572640996175</v>
      </c>
      <c r="L5199" s="150">
        <v>727.10572531611285</v>
      </c>
      <c r="M5199" s="150">
        <v>358.4323998037176</v>
      </c>
      <c r="N5199" s="150">
        <v>1106.3466620672925</v>
      </c>
      <c r="O5199" s="150">
        <v>171.56059588833693</v>
      </c>
      <c r="P5199" s="150">
        <v>3346.7345215958549</v>
      </c>
      <c r="Q5199" s="150">
        <v>294.9621021810774</v>
      </c>
      <c r="R5199" s="150">
        <v>515.41248411490324</v>
      </c>
      <c r="S5199" s="150">
        <v>0</v>
      </c>
      <c r="T5199" s="150">
        <v>358.4323998037176</v>
      </c>
      <c r="U5199" s="150">
        <v>256.02314271694115</v>
      </c>
      <c r="V5199" s="150">
        <v>153.6138856301647</v>
      </c>
      <c r="W5199" s="150">
        <v>674.87700420185683</v>
      </c>
      <c r="X5199" s="150">
        <v>952.40609090702105</v>
      </c>
      <c r="Y5199" s="150">
        <v>817.22587155247618</v>
      </c>
      <c r="Z5199" s="150">
        <v>247.01661901277262</v>
      </c>
      <c r="AA5199" s="150">
        <v>3603.7817568836635</v>
      </c>
      <c r="AB5199" s="150">
        <v>149.51751534669364</v>
      </c>
      <c r="AC5199" s="150">
        <v>3289.8125173613457</v>
      </c>
      <c r="AD5199" s="150">
        <v>401.74070849678992</v>
      </c>
      <c r="AE5199" s="150">
        <v>4231.3033018307469</v>
      </c>
      <c r="AF5199" s="150">
        <v>4236.2613286515952</v>
      </c>
      <c r="AG5199" s="150">
        <v>0</v>
      </c>
      <c r="AH5199" s="150">
        <v>532.5281368512376</v>
      </c>
      <c r="AI5199" s="150">
        <v>119.81883079152846</v>
      </c>
      <c r="AJ5199" s="150">
        <v>1630.3553728214813</v>
      </c>
      <c r="AK5199" s="150">
        <v>851.02092639111243</v>
      </c>
      <c r="AL5199" s="150">
        <v>30350.369140625</v>
      </c>
      <c r="AM5199" s="150">
        <v>25752.63671875</v>
      </c>
      <c r="AN5199" s="150">
        <v>4597.73291015625</v>
      </c>
      <c r="AO5199" s="5" t="s">
        <v>6846</v>
      </c>
    </row>
    <row r="5200" spans="1:41" ht="14.25" x14ac:dyDescent="0.45">
      <c r="A5200" s="150">
        <v>2022</v>
      </c>
      <c r="B5200" s="5" t="s">
        <v>1478</v>
      </c>
      <c r="C5200" s="5" t="s">
        <v>171</v>
      </c>
      <c r="D5200" s="5" t="s">
        <v>84</v>
      </c>
      <c r="E5200" s="5" t="s">
        <v>93</v>
      </c>
      <c r="F5200" s="5" t="s">
        <v>231</v>
      </c>
      <c r="G5200" s="5" t="s">
        <v>87</v>
      </c>
      <c r="H5200" s="5" t="s">
        <v>131</v>
      </c>
      <c r="I5200" s="150">
        <v>541.19943893042353</v>
      </c>
      <c r="J5200" s="150">
        <v>122.57844985565636</v>
      </c>
      <c r="K5200" s="150">
        <v>34.544645038112144</v>
      </c>
      <c r="L5200" s="150">
        <v>572.28961946472452</v>
      </c>
      <c r="M5200" s="150">
        <v>531.12391746097398</v>
      </c>
      <c r="N5200" s="150">
        <v>666.25105396838956</v>
      </c>
      <c r="O5200" s="150">
        <v>189.99554770961677</v>
      </c>
      <c r="P5200" s="150">
        <v>1379.3852526872131</v>
      </c>
      <c r="Q5200" s="150">
        <v>83.695114377824382</v>
      </c>
      <c r="R5200" s="150">
        <v>281.39644268085812</v>
      </c>
      <c r="S5200" s="150">
        <v>1612.0834351118999</v>
      </c>
      <c r="T5200" s="150">
        <v>1209.0625763339249</v>
      </c>
      <c r="U5200" s="150"/>
      <c r="V5200" s="150">
        <v>0</v>
      </c>
      <c r="W5200" s="150">
        <v>128.96667480895201</v>
      </c>
      <c r="X5200" s="150">
        <v>106.07885336452814</v>
      </c>
      <c r="Y5200" s="150">
        <v>0</v>
      </c>
      <c r="Z5200" s="150">
        <v>465.73090440382788</v>
      </c>
      <c r="AA5200" s="150">
        <v>28283.320173739947</v>
      </c>
      <c r="AB5200" s="150"/>
      <c r="AC5200" s="150">
        <v>253.90314103012423</v>
      </c>
      <c r="AD5200" s="150">
        <v>418.47952985812179</v>
      </c>
      <c r="AE5200" s="150">
        <v>6128.1797276752159</v>
      </c>
      <c r="AF5200" s="150">
        <v>682.63734044872194</v>
      </c>
      <c r="AG5200" s="150">
        <v>0</v>
      </c>
      <c r="AH5200" s="150">
        <v>690.89290076224279</v>
      </c>
      <c r="AI5200" s="150">
        <v>134.72411564863734</v>
      </c>
      <c r="AJ5200" s="150">
        <v>1266.6369847307785</v>
      </c>
      <c r="AK5200" s="150">
        <v>431.80806297640174</v>
      </c>
      <c r="AL5200" s="150">
        <v>46214.96484375</v>
      </c>
      <c r="AM5200" s="150">
        <v>40727.203125</v>
      </c>
      <c r="AN5200" s="150">
        <v>5487.7607421875</v>
      </c>
      <c r="AO5200" s="5" t="s">
        <v>3103</v>
      </c>
    </row>
    <row r="5201" spans="1:41" ht="14.25" x14ac:dyDescent="0.45">
      <c r="A5201" s="150">
        <v>2022</v>
      </c>
      <c r="B5201" s="5" t="s">
        <v>1476</v>
      </c>
      <c r="C5201" s="5" t="s">
        <v>171</v>
      </c>
      <c r="D5201" s="5" t="s">
        <v>84</v>
      </c>
      <c r="E5201" s="5" t="s">
        <v>93</v>
      </c>
      <c r="F5201" s="5" t="s">
        <v>231</v>
      </c>
      <c r="G5201" s="5" t="s">
        <v>87</v>
      </c>
      <c r="H5201" s="5" t="s">
        <v>131</v>
      </c>
      <c r="I5201" s="150">
        <v>223.79423117425918</v>
      </c>
      <c r="J5201" s="150">
        <v>241.93970937757749</v>
      </c>
      <c r="K5201" s="150">
        <v>90.727391016591554</v>
      </c>
      <c r="L5201" s="150">
        <v>48.387941875515494</v>
      </c>
      <c r="M5201" s="150">
        <v>544.36434609954938</v>
      </c>
      <c r="N5201" s="150">
        <v>2409.7195054006716</v>
      </c>
      <c r="O5201" s="150">
        <v>190.52752113484226</v>
      </c>
      <c r="P5201" s="150">
        <v>756.06159180492966</v>
      </c>
      <c r="Q5201" s="150">
        <v>57.037286485763886</v>
      </c>
      <c r="R5201" s="150">
        <v>1188.1677273011032</v>
      </c>
      <c r="S5201" s="150">
        <v>1149.213619543493</v>
      </c>
      <c r="T5201" s="150">
        <v>907.27391016591559</v>
      </c>
      <c r="U5201" s="150">
        <v>0</v>
      </c>
      <c r="V5201" s="150">
        <v>0</v>
      </c>
      <c r="W5201" s="150">
        <v>592.75228797506486</v>
      </c>
      <c r="X5201" s="150">
        <v>570.97771413108285</v>
      </c>
      <c r="Y5201" s="150">
        <v>0</v>
      </c>
      <c r="Z5201" s="150">
        <v>181.45478203318311</v>
      </c>
      <c r="AA5201" s="150">
        <v>20983.36949306387</v>
      </c>
      <c r="AB5201" s="150">
        <v>124.59895032945241</v>
      </c>
      <c r="AC5201" s="150">
        <v>1116.4585877954387</v>
      </c>
      <c r="AD5201" s="150">
        <v>400.65215872926831</v>
      </c>
      <c r="AE5201" s="150">
        <v>471.7824332862761</v>
      </c>
      <c r="AF5201" s="150">
        <v>338.71559312860848</v>
      </c>
      <c r="AG5201" s="150">
        <v>1486.2567231826181</v>
      </c>
      <c r="AH5201" s="150">
        <v>725.81912813273243</v>
      </c>
      <c r="AI5201" s="150">
        <v>141.53472998588282</v>
      </c>
      <c r="AJ5201" s="150">
        <v>32.775969647458446</v>
      </c>
      <c r="AK5201" s="150">
        <v>308.4731294564113</v>
      </c>
      <c r="AL5201" s="150">
        <v>35282.83984375</v>
      </c>
      <c r="AM5201" s="150">
        <v>29535.919921875</v>
      </c>
      <c r="AN5201" s="150">
        <v>5746.9150390625</v>
      </c>
      <c r="AO5201" s="5" t="s">
        <v>3104</v>
      </c>
    </row>
    <row r="5202" spans="1:41" ht="14.25" x14ac:dyDescent="0.45">
      <c r="A5202" s="150">
        <v>2022</v>
      </c>
      <c r="B5202" s="5" t="s">
        <v>4980</v>
      </c>
      <c r="C5202" s="5" t="s">
        <v>171</v>
      </c>
      <c r="D5202" s="5" t="s">
        <v>84</v>
      </c>
      <c r="E5202" s="5" t="s">
        <v>93</v>
      </c>
      <c r="F5202" s="5" t="s">
        <v>231</v>
      </c>
      <c r="G5202" s="5" t="s">
        <v>87</v>
      </c>
      <c r="H5202" s="5" t="s">
        <v>131</v>
      </c>
      <c r="I5202" s="150">
        <v>547.81019273364188</v>
      </c>
      <c r="J5202" s="150">
        <v>221.41645205381909</v>
      </c>
      <c r="K5202" s="150">
        <v>22.917428716783938</v>
      </c>
      <c r="L5202" s="150">
        <v>737.43679791067177</v>
      </c>
      <c r="M5202" s="150">
        <v>368.71839895533589</v>
      </c>
      <c r="N5202" s="150">
        <v>1072.3963937387971</v>
      </c>
      <c r="O5202" s="150">
        <v>176.48390121655203</v>
      </c>
      <c r="P5202" s="150">
        <v>2340.7350120881592</v>
      </c>
      <c r="Q5202" s="150">
        <v>44.453334933093274</v>
      </c>
      <c r="R5202" s="150">
        <v>761.05816272511845</v>
      </c>
      <c r="S5202" s="150">
        <v>1316.8514248404854</v>
      </c>
      <c r="T5202" s="150">
        <v>1464.3387844226197</v>
      </c>
      <c r="U5202" s="150">
        <v>263.37028496809705</v>
      </c>
      <c r="V5202" s="150">
        <v>0</v>
      </c>
      <c r="W5202" s="150">
        <v>336.06048361929186</v>
      </c>
      <c r="X5202" s="150">
        <v>790.11085490429127</v>
      </c>
      <c r="Y5202" s="150">
        <v>0</v>
      </c>
      <c r="Z5202" s="150">
        <v>162.96211161687714</v>
      </c>
      <c r="AA5202" s="150">
        <v>3085.6462586862253</v>
      </c>
      <c r="AB5202" s="150">
        <v>416.12505024959341</v>
      </c>
      <c r="AC5202" s="150">
        <v>937.08845603246414</v>
      </c>
      <c r="AD5202" s="150">
        <v>647.89090102151886</v>
      </c>
      <c r="AE5202" s="150">
        <v>3862.4195678191527</v>
      </c>
      <c r="AF5202" s="150">
        <v>4816.1744436072413</v>
      </c>
      <c r="AG5202" s="150">
        <v>0</v>
      </c>
      <c r="AH5202" s="150">
        <v>1264.177367846866</v>
      </c>
      <c r="AI5202" s="150">
        <v>123.25729336506943</v>
      </c>
      <c r="AJ5202" s="150">
        <v>1611.826144004754</v>
      </c>
      <c r="AK5202" s="150">
        <v>522.52664537670466</v>
      </c>
      <c r="AL5202" s="150">
        <v>27914.25390625</v>
      </c>
      <c r="AM5202" s="150">
        <v>20464.79296875</v>
      </c>
      <c r="AN5202" s="150">
        <v>7449.458984375</v>
      </c>
      <c r="AO5202" s="5" t="s">
        <v>5901</v>
      </c>
    </row>
    <row r="5203" spans="1:41" ht="14.25" x14ac:dyDescent="0.45">
      <c r="A5203" s="150">
        <v>2022</v>
      </c>
      <c r="B5203" s="5" t="s">
        <v>7352</v>
      </c>
      <c r="C5203" s="5" t="s">
        <v>171</v>
      </c>
      <c r="D5203" s="5" t="s">
        <v>84</v>
      </c>
      <c r="E5203" s="5" t="s">
        <v>93</v>
      </c>
      <c r="F5203" s="5" t="s">
        <v>231</v>
      </c>
      <c r="G5203" s="5" t="s">
        <v>87</v>
      </c>
      <c r="H5203" s="5" t="s">
        <v>131</v>
      </c>
      <c r="I5203" s="150">
        <v>643.13725490196077</v>
      </c>
      <c r="J5203" s="150">
        <v>458.07833333333332</v>
      </c>
      <c r="K5203" s="150">
        <v>55.692999999999998</v>
      </c>
      <c r="L5203" s="150">
        <v>555</v>
      </c>
      <c r="M5203" s="150">
        <v>350</v>
      </c>
      <c r="N5203" s="150">
        <v>1073.8825839843751</v>
      </c>
      <c r="O5203" s="150">
        <v>97.336600000000004</v>
      </c>
      <c r="P5203" s="150">
        <v>2005.8409999999999</v>
      </c>
      <c r="Q5203" s="150">
        <v>158.49071318557591</v>
      </c>
      <c r="R5203" s="150">
        <v>46.346179999999997</v>
      </c>
      <c r="S5203" s="150">
        <v>0</v>
      </c>
      <c r="T5203" s="150">
        <v>350</v>
      </c>
      <c r="U5203" s="150">
        <v>250</v>
      </c>
      <c r="V5203" s="150">
        <v>570</v>
      </c>
      <c r="W5203" s="150">
        <v>1523.88</v>
      </c>
      <c r="X5203" s="150">
        <v>0</v>
      </c>
      <c r="Y5203" s="150">
        <v>1300.550326188257</v>
      </c>
      <c r="Z5203" s="150">
        <v>7.0479224142979211</v>
      </c>
      <c r="AA5203" s="150">
        <v>3607</v>
      </c>
      <c r="AB5203" s="150">
        <v>166</v>
      </c>
      <c r="AC5203" s="150">
        <v>1547.302951401869</v>
      </c>
      <c r="AD5203" s="150">
        <v>461.60670871179877</v>
      </c>
      <c r="AE5203" s="150">
        <v>2646.3309800000002</v>
      </c>
      <c r="AF5203" s="150">
        <v>3336.8</v>
      </c>
      <c r="AG5203" s="150">
        <v>0</v>
      </c>
      <c r="AH5203" s="150">
        <v>533.56592174863931</v>
      </c>
      <c r="AI5203" s="150">
        <v>687</v>
      </c>
      <c r="AJ5203" s="150">
        <v>2092</v>
      </c>
      <c r="AK5203" s="150">
        <v>1400</v>
      </c>
      <c r="AL5203" s="150">
        <v>25922.890625</v>
      </c>
      <c r="AM5203" s="150">
        <v>20297.80859375</v>
      </c>
      <c r="AN5203" s="150">
        <v>5625.08203125</v>
      </c>
      <c r="AO5203" s="5" t="s">
        <v>7767</v>
      </c>
    </row>
    <row r="5204" spans="1:41" ht="14.25" x14ac:dyDescent="0.45">
      <c r="A5204" s="150">
        <v>2022</v>
      </c>
      <c r="B5204" s="5" t="s">
        <v>1476</v>
      </c>
      <c r="C5204" s="5" t="s">
        <v>171</v>
      </c>
      <c r="D5204" s="5" t="s">
        <v>84</v>
      </c>
      <c r="E5204" s="5" t="s">
        <v>93</v>
      </c>
      <c r="F5204" s="5" t="s">
        <v>231</v>
      </c>
      <c r="G5204" s="5" t="s">
        <v>88</v>
      </c>
      <c r="H5204" s="5" t="s">
        <v>131</v>
      </c>
      <c r="I5204" s="150">
        <v>218.3</v>
      </c>
      <c r="J5204" s="150">
        <v>204.4</v>
      </c>
      <c r="K5204" s="150">
        <v>93</v>
      </c>
      <c r="L5204" s="150">
        <v>47.803702744892441</v>
      </c>
      <c r="M5204" s="150">
        <v>539.99999999999966</v>
      </c>
      <c r="N5204" s="150">
        <v>2416.2959999999998</v>
      </c>
      <c r="O5204" s="150">
        <v>196.6959177667573</v>
      </c>
      <c r="P5204" s="150">
        <v>775</v>
      </c>
      <c r="Q5204" s="150">
        <v>57.786483518700358</v>
      </c>
      <c r="R5204" s="150">
        <v>1182.451664793959</v>
      </c>
      <c r="S5204" s="150">
        <v>1157</v>
      </c>
      <c r="T5204" s="150">
        <v>913.8</v>
      </c>
      <c r="U5204" s="150"/>
      <c r="V5204" s="150">
        <v>0</v>
      </c>
      <c r="W5204" s="150">
        <v>575.23382059465007</v>
      </c>
      <c r="X5204" s="150">
        <v>616</v>
      </c>
      <c r="Y5204" s="150">
        <v>0</v>
      </c>
      <c r="Z5204" s="150">
        <v>183.8326895369224</v>
      </c>
      <c r="AA5204" s="150">
        <v>21112.17045068361</v>
      </c>
      <c r="AB5204" s="150">
        <v>103</v>
      </c>
      <c r="AC5204" s="150">
        <v>1152.6034400000001</v>
      </c>
      <c r="AD5204" s="150">
        <v>405.91481105818792</v>
      </c>
      <c r="AE5204" s="150">
        <v>477.5597118025716</v>
      </c>
      <c r="AF5204" s="150">
        <v>334.62591921424712</v>
      </c>
      <c r="AG5204" s="150">
        <v>1502.8549076562481</v>
      </c>
      <c r="AH5204" s="150">
        <v>721.49999999999989</v>
      </c>
      <c r="AI5204" s="150">
        <v>137.0841475772651</v>
      </c>
      <c r="AJ5204" s="150">
        <v>33.101543106614074</v>
      </c>
      <c r="AK5204" s="150">
        <v>329</v>
      </c>
      <c r="AL5204" s="150">
        <v>35487.015625</v>
      </c>
      <c r="AM5204" s="150">
        <v>29698.787109375</v>
      </c>
      <c r="AN5204" s="150">
        <v>5788.228515625</v>
      </c>
      <c r="AO5204" s="5" t="s">
        <v>3108</v>
      </c>
    </row>
    <row r="5205" spans="1:41" ht="14.25" x14ac:dyDescent="0.45">
      <c r="A5205" s="150">
        <v>2022</v>
      </c>
      <c r="B5205" s="5" t="s">
        <v>1477</v>
      </c>
      <c r="C5205" s="5" t="s">
        <v>171</v>
      </c>
      <c r="D5205" s="5" t="s">
        <v>84</v>
      </c>
      <c r="E5205" s="5" t="s">
        <v>93</v>
      </c>
      <c r="F5205" s="5" t="s">
        <v>231</v>
      </c>
      <c r="G5205" s="5" t="s">
        <v>88</v>
      </c>
      <c r="H5205" s="5" t="s">
        <v>131</v>
      </c>
      <c r="I5205" s="150">
        <v>275.39999999999998</v>
      </c>
      <c r="J5205" s="150">
        <v>184</v>
      </c>
      <c r="K5205" s="150">
        <v>24.023154641573349</v>
      </c>
      <c r="L5205" s="150">
        <v>640.22</v>
      </c>
      <c r="M5205" s="150">
        <v>541.96874999999966</v>
      </c>
      <c r="N5205" s="150">
        <v>723.84723567024139</v>
      </c>
      <c r="O5205" s="150">
        <v>192</v>
      </c>
      <c r="P5205" s="150">
        <v>775</v>
      </c>
      <c r="Q5205" s="150">
        <v>71.605731899681714</v>
      </c>
      <c r="R5205" s="150">
        <v>1169.6008600342971</v>
      </c>
      <c r="S5205" s="150">
        <v>1886.8440553275821</v>
      </c>
      <c r="T5205" s="150">
        <v>1280.909031665537</v>
      </c>
      <c r="U5205" s="150"/>
      <c r="V5205" s="150">
        <v>419</v>
      </c>
      <c r="W5205" s="150">
        <v>114.868566764928</v>
      </c>
      <c r="X5205" s="150">
        <v>122.987386542487</v>
      </c>
      <c r="Y5205" s="150">
        <v>0</v>
      </c>
      <c r="Z5205" s="150">
        <v>0</v>
      </c>
      <c r="AA5205" s="150">
        <v>28815.684700735139</v>
      </c>
      <c r="AB5205" s="150">
        <v>21</v>
      </c>
      <c r="AC5205" s="150">
        <v>85.8</v>
      </c>
      <c r="AD5205" s="150">
        <v>392.61111471326359</v>
      </c>
      <c r="AE5205" s="150">
        <v>2027.4302034009791</v>
      </c>
      <c r="AF5205" s="150">
        <v>697.11163342089799</v>
      </c>
      <c r="AG5205" s="150">
        <v>10525</v>
      </c>
      <c r="AH5205" s="150">
        <v>797.61082966843242</v>
      </c>
      <c r="AI5205" s="150">
        <v>134.39622311496581</v>
      </c>
      <c r="AJ5205" s="150">
        <v>33.101543106614074</v>
      </c>
      <c r="AK5205" s="150">
        <v>682.60829416157162</v>
      </c>
      <c r="AL5205" s="150">
        <v>52634.62890625</v>
      </c>
      <c r="AM5205" s="150">
        <v>46442.8046875</v>
      </c>
      <c r="AN5205" s="150">
        <v>6191.82763671875</v>
      </c>
      <c r="AO5205" s="5" t="s">
        <v>3107</v>
      </c>
    </row>
    <row r="5206" spans="1:41" ht="14.25" x14ac:dyDescent="0.45">
      <c r="A5206" s="150">
        <v>2022</v>
      </c>
      <c r="B5206" s="5" t="s">
        <v>4024</v>
      </c>
      <c r="C5206" s="5" t="s">
        <v>171</v>
      </c>
      <c r="D5206" s="5" t="s">
        <v>84</v>
      </c>
      <c r="E5206" s="5" t="s">
        <v>93</v>
      </c>
      <c r="F5206" s="5" t="s">
        <v>231</v>
      </c>
      <c r="G5206" s="5" t="s">
        <v>88</v>
      </c>
      <c r="H5206" s="5" t="s">
        <v>131</v>
      </c>
      <c r="I5206" s="150">
        <v>574.12201766400005</v>
      </c>
      <c r="J5206" s="150">
        <v>962.43372893121648</v>
      </c>
      <c r="K5206" s="150">
        <v>12.95098248096</v>
      </c>
      <c r="L5206" s="150">
        <v>844.58800000000008</v>
      </c>
      <c r="M5206" s="150">
        <v>378.85125599999998</v>
      </c>
      <c r="N5206" s="150">
        <v>377.56739939425381</v>
      </c>
      <c r="O5206" s="150">
        <v>181.49221177920001</v>
      </c>
      <c r="P5206" s="150">
        <v>1169.946870389896</v>
      </c>
      <c r="Q5206" s="150">
        <v>45.223604952954759</v>
      </c>
      <c r="R5206" s="150">
        <v>294.52943428424669</v>
      </c>
      <c r="S5206" s="150">
        <v>648</v>
      </c>
      <c r="T5206" s="150">
        <v>1435.3050441600001</v>
      </c>
      <c r="U5206" s="150">
        <v>0</v>
      </c>
      <c r="V5206" s="150">
        <v>0</v>
      </c>
      <c r="W5206" s="150">
        <v>156.48238634126389</v>
      </c>
      <c r="X5206" s="150">
        <v>0</v>
      </c>
      <c r="Y5206" s="150">
        <v>0</v>
      </c>
      <c r="Z5206" s="150">
        <v>49</v>
      </c>
      <c r="AA5206" s="150">
        <v>5046</v>
      </c>
      <c r="AB5206" s="150">
        <v>100</v>
      </c>
      <c r="AC5206" s="150">
        <v>396.85894999999999</v>
      </c>
      <c r="AD5206" s="150">
        <v>652.96963765371197</v>
      </c>
      <c r="AE5206" s="150">
        <v>5774.7755735999999</v>
      </c>
      <c r="AF5206" s="150">
        <v>2484.1641419071489</v>
      </c>
      <c r="AG5206" s="150">
        <v>0</v>
      </c>
      <c r="AH5206" s="150">
        <v>1755</v>
      </c>
      <c r="AI5206" s="150">
        <v>126.64456272</v>
      </c>
      <c r="AJ5206" s="150">
        <v>1137.203227296</v>
      </c>
      <c r="AK5206" s="150">
        <v>526.06202975999986</v>
      </c>
      <c r="AL5206" s="150">
        <v>25130.171875</v>
      </c>
      <c r="AM5206" s="150">
        <v>19156.4140625</v>
      </c>
      <c r="AN5206" s="150">
        <v>5973.75830078125</v>
      </c>
      <c r="AO5206" s="5" t="s">
        <v>4595</v>
      </c>
    </row>
    <row r="5207" spans="1:41" ht="14.25" x14ac:dyDescent="0.45">
      <c r="A5207" s="150">
        <v>2022</v>
      </c>
      <c r="B5207" s="5" t="s">
        <v>1478</v>
      </c>
      <c r="C5207" s="5" t="s">
        <v>171</v>
      </c>
      <c r="D5207" s="5" t="s">
        <v>84</v>
      </c>
      <c r="E5207" s="5" t="s">
        <v>93</v>
      </c>
      <c r="F5207" s="5" t="s">
        <v>231</v>
      </c>
      <c r="G5207" s="5" t="s">
        <v>88</v>
      </c>
      <c r="H5207" s="5" t="s">
        <v>131</v>
      </c>
      <c r="I5207" s="150">
        <v>539.88226379516152</v>
      </c>
      <c r="J5207" s="150">
        <v>120</v>
      </c>
      <c r="K5207" s="150">
        <v>35.155836060839043</v>
      </c>
      <c r="L5207" s="150">
        <v>582.08640000000003</v>
      </c>
      <c r="M5207" s="150">
        <v>530.43749999999966</v>
      </c>
      <c r="N5207" s="150">
        <v>664.62952730187328</v>
      </c>
      <c r="O5207" s="150">
        <v>187.80791221460021</v>
      </c>
      <c r="P5207" s="150">
        <v>1197.915264</v>
      </c>
      <c r="Q5207" s="150">
        <v>81.553661180286554</v>
      </c>
      <c r="R5207" s="150">
        <v>285.23988472943063</v>
      </c>
      <c r="S5207" s="150">
        <v>1578.153398360555</v>
      </c>
      <c r="T5207" s="150">
        <v>1148.115427139772</v>
      </c>
      <c r="U5207" s="150"/>
      <c r="V5207" s="150">
        <v>0</v>
      </c>
      <c r="W5207" s="150">
        <v>126.62542531882811</v>
      </c>
      <c r="X5207" s="150">
        <v>103.7457626262615</v>
      </c>
      <c r="Y5207" s="150">
        <v>0</v>
      </c>
      <c r="Z5207" s="150">
        <v>453.236120317754</v>
      </c>
      <c r="AA5207" s="150">
        <v>28294.317274813769</v>
      </c>
      <c r="AB5207" s="150">
        <v>21</v>
      </c>
      <c r="AC5207" s="150">
        <v>248.16811999999999</v>
      </c>
      <c r="AD5207" s="150">
        <v>411.47513826705921</v>
      </c>
      <c r="AE5207" s="150">
        <v>6096.0669855304723</v>
      </c>
      <c r="AF5207" s="150">
        <v>680.9759327188516</v>
      </c>
      <c r="AG5207" s="150">
        <v>0</v>
      </c>
      <c r="AH5207" s="150">
        <v>701.12340839994772</v>
      </c>
      <c r="AI5207" s="150">
        <v>131.761003053888</v>
      </c>
      <c r="AJ5207" s="150">
        <v>1266.7602939876101</v>
      </c>
      <c r="AK5207" s="150">
        <v>460.97074737919309</v>
      </c>
      <c r="AL5207" s="150">
        <v>45947.2109375</v>
      </c>
      <c r="AM5207" s="150">
        <v>40510.8359375</v>
      </c>
      <c r="AN5207" s="150">
        <v>5436.3720703125</v>
      </c>
      <c r="AO5207" s="5" t="s">
        <v>3106</v>
      </c>
    </row>
    <row r="5208" spans="1:41" ht="14.25" x14ac:dyDescent="0.45">
      <c r="A5208" s="150">
        <v>2022</v>
      </c>
      <c r="B5208" s="5" t="s">
        <v>4980</v>
      </c>
      <c r="C5208" s="5" t="s">
        <v>171</v>
      </c>
      <c r="D5208" s="5" t="s">
        <v>84</v>
      </c>
      <c r="E5208" s="5" t="s">
        <v>93</v>
      </c>
      <c r="F5208" s="5" t="s">
        <v>231</v>
      </c>
      <c r="G5208" s="5" t="s">
        <v>88</v>
      </c>
      <c r="H5208" s="5" t="s">
        <v>131</v>
      </c>
      <c r="I5208" s="150">
        <v>562.86472319999996</v>
      </c>
      <c r="J5208" s="150">
        <v>216.51488185989729</v>
      </c>
      <c r="K5208" s="150">
        <v>23</v>
      </c>
      <c r="L5208" s="150">
        <v>758.96583018479998</v>
      </c>
      <c r="M5208" s="150">
        <v>371.4228</v>
      </c>
      <c r="N5208" s="150">
        <v>1082.37911005399</v>
      </c>
      <c r="O5208" s="150">
        <v>177.778339596</v>
      </c>
      <c r="P5208" s="150">
        <v>2365.3746297960001</v>
      </c>
      <c r="Q5208" s="150">
        <v>44.999233520942603</v>
      </c>
      <c r="R5208" s="150">
        <v>765.41044550749984</v>
      </c>
      <c r="S5208" s="150">
        <v>1312.2529</v>
      </c>
      <c r="T5208" s="150">
        <v>1502.11184</v>
      </c>
      <c r="U5208" s="150">
        <v>257.57524999999998</v>
      </c>
      <c r="V5208" s="150">
        <v>0</v>
      </c>
      <c r="W5208" s="150">
        <v>338.525352</v>
      </c>
      <c r="X5208" s="150">
        <v>818.25</v>
      </c>
      <c r="Y5208" s="150"/>
      <c r="Z5208" s="150">
        <v>164.47909222208449</v>
      </c>
      <c r="AA5208" s="150">
        <v>3200</v>
      </c>
      <c r="AB5208" s="150">
        <v>395</v>
      </c>
      <c r="AC5208" s="150">
        <v>943.96163000000001</v>
      </c>
      <c r="AD5208" s="150">
        <v>656.067537202881</v>
      </c>
      <c r="AE5208" s="150">
        <v>3890.7488606988559</v>
      </c>
      <c r="AF5208" s="150">
        <v>4956.7798152513233</v>
      </c>
      <c r="AG5208" s="150">
        <v>0</v>
      </c>
      <c r="AH5208" s="150">
        <v>1311.6999825468749</v>
      </c>
      <c r="AI5208" s="150">
        <v>124.16133600000001</v>
      </c>
      <c r="AJ5208" s="150">
        <v>1689.243628896</v>
      </c>
      <c r="AK5208" s="150">
        <v>526</v>
      </c>
      <c r="AL5208" s="150">
        <v>28455.568359375</v>
      </c>
      <c r="AM5208" s="150">
        <v>20899.296875</v>
      </c>
      <c r="AN5208" s="150">
        <v>7556.27001953125</v>
      </c>
      <c r="AO5208" s="5" t="s">
        <v>5902</v>
      </c>
    </row>
    <row r="5209" spans="1:41" ht="14.25" x14ac:dyDescent="0.45">
      <c r="A5209" s="150">
        <v>2022</v>
      </c>
      <c r="B5209" s="5" t="s">
        <v>7352</v>
      </c>
      <c r="C5209" s="5" t="s">
        <v>171</v>
      </c>
      <c r="D5209" s="5" t="s">
        <v>84</v>
      </c>
      <c r="E5209" s="5" t="s">
        <v>93</v>
      </c>
      <c r="F5209" s="5" t="s">
        <v>231</v>
      </c>
      <c r="G5209" s="5" t="s">
        <v>88</v>
      </c>
      <c r="H5209" s="5" t="s">
        <v>131</v>
      </c>
      <c r="I5209" s="150">
        <v>436</v>
      </c>
      <c r="J5209" s="150">
        <v>478.20097774456673</v>
      </c>
      <c r="K5209" s="150">
        <v>56.71230409599999</v>
      </c>
      <c r="L5209" s="150">
        <v>578.38473629999999</v>
      </c>
      <c r="M5209" s="150">
        <v>357</v>
      </c>
      <c r="N5209" s="150">
        <v>1094.286353080078</v>
      </c>
      <c r="O5209" s="150">
        <v>99.283332000000001</v>
      </c>
      <c r="P5209" s="150">
        <v>2039.9402970000001</v>
      </c>
      <c r="Q5209" s="150">
        <v>161.77830651451359</v>
      </c>
      <c r="R5209" s="150">
        <v>47.314842938060707</v>
      </c>
      <c r="S5209" s="150">
        <v>0</v>
      </c>
      <c r="T5209" s="150">
        <v>364.37275629997657</v>
      </c>
      <c r="U5209" s="150">
        <v>252.5</v>
      </c>
      <c r="V5209" s="150">
        <v>581</v>
      </c>
      <c r="W5209" s="150">
        <v>1523.88</v>
      </c>
      <c r="X5209" s="150">
        <v>0</v>
      </c>
      <c r="Y5209" s="150">
        <v>1337.05449868336</v>
      </c>
      <c r="Z5209" s="150">
        <v>7.1952282166975534</v>
      </c>
      <c r="AA5209" s="150">
        <v>3777</v>
      </c>
      <c r="AB5209" s="150">
        <v>169</v>
      </c>
      <c r="AC5209" s="150">
        <v>1577.94</v>
      </c>
      <c r="AD5209" s="150">
        <v>471.18187627620301</v>
      </c>
      <c r="AE5209" s="150">
        <v>2699.2575996</v>
      </c>
      <c r="AF5209" s="150">
        <v>3485.7359875526622</v>
      </c>
      <c r="AG5209" s="150">
        <v>0</v>
      </c>
      <c r="AH5209" s="150">
        <v>548.87926370282514</v>
      </c>
      <c r="AI5209" s="150">
        <v>700.74</v>
      </c>
      <c r="AJ5209" s="150">
        <v>2176.5167999999999</v>
      </c>
      <c r="AK5209" s="150">
        <v>1428</v>
      </c>
      <c r="AL5209" s="150">
        <v>26449.15625</v>
      </c>
      <c r="AM5209" s="150">
        <v>20730.107421875</v>
      </c>
      <c r="AN5209" s="150">
        <v>5719.04931640625</v>
      </c>
      <c r="AO5209" s="5" t="s">
        <v>7768</v>
      </c>
    </row>
    <row r="5210" spans="1:41" ht="14.25" x14ac:dyDescent="0.45">
      <c r="A5210" s="150">
        <v>2022</v>
      </c>
      <c r="B5210" s="5" t="s">
        <v>582</v>
      </c>
      <c r="C5210" s="5" t="s">
        <v>171</v>
      </c>
      <c r="D5210" s="5" t="s">
        <v>84</v>
      </c>
      <c r="E5210" s="5" t="s">
        <v>93</v>
      </c>
      <c r="F5210" s="5" t="s">
        <v>231</v>
      </c>
      <c r="G5210" s="5" t="s">
        <v>88</v>
      </c>
      <c r="H5210" s="5" t="s">
        <v>131</v>
      </c>
      <c r="I5210" s="150">
        <v>502.98390141361432</v>
      </c>
      <c r="J5210" s="150">
        <v>73.272322504367992</v>
      </c>
      <c r="K5210" s="150">
        <v>16.318414504222741</v>
      </c>
      <c r="L5210" s="150">
        <v>56.03210076240002</v>
      </c>
      <c r="M5210" s="150">
        <v>386.42828112000001</v>
      </c>
      <c r="N5210" s="150">
        <v>72</v>
      </c>
      <c r="O5210" s="150">
        <v>185.54482396807541</v>
      </c>
      <c r="P5210" s="150">
        <v>1093.6600000000001</v>
      </c>
      <c r="Q5210" s="150">
        <v>45.313000533679229</v>
      </c>
      <c r="R5210" s="150">
        <v>269.15342445146717</v>
      </c>
      <c r="S5210" s="150">
        <v>1527.5684767805269</v>
      </c>
      <c r="T5210" s="150">
        <v>1092.6342105000001</v>
      </c>
      <c r="U5210" s="150">
        <v>0</v>
      </c>
      <c r="V5210" s="150">
        <v>0</v>
      </c>
      <c r="W5210" s="150">
        <v>679.01619493132944</v>
      </c>
      <c r="X5210" s="150">
        <v>0</v>
      </c>
      <c r="Y5210" s="150">
        <v>0</v>
      </c>
      <c r="Z5210" s="150">
        <v>462.62914421638772</v>
      </c>
      <c r="AA5210" s="150">
        <v>6178.4898441972218</v>
      </c>
      <c r="AB5210" s="150">
        <v>0</v>
      </c>
      <c r="AC5210" s="150">
        <v>387.14531000000011</v>
      </c>
      <c r="AD5210" s="150">
        <v>269.75038887527131</v>
      </c>
      <c r="AE5210" s="150">
        <v>6558.7788176440017</v>
      </c>
      <c r="AF5210" s="150">
        <v>293.50646747223368</v>
      </c>
      <c r="AG5210" s="150">
        <v>0</v>
      </c>
      <c r="AH5210" s="150">
        <v>1759.9511800096491</v>
      </c>
      <c r="AI5210" s="150">
        <v>129.17745397440001</v>
      </c>
      <c r="AJ5210" s="150">
        <v>1013.5461773376001</v>
      </c>
      <c r="AK5210" s="150">
        <v>407.4058163808001</v>
      </c>
      <c r="AL5210" s="150">
        <v>23460.306640625</v>
      </c>
      <c r="AM5210" s="150">
        <v>17006.51171875</v>
      </c>
      <c r="AN5210" s="150">
        <v>6453.794921875</v>
      </c>
      <c r="AO5210" s="5" t="s">
        <v>1165</v>
      </c>
    </row>
    <row r="5211" spans="1:41" ht="14.25" x14ac:dyDescent="0.45">
      <c r="A5211" s="150">
        <v>2022</v>
      </c>
      <c r="B5211" s="5" t="s">
        <v>6344</v>
      </c>
      <c r="C5211" s="5" t="s">
        <v>171</v>
      </c>
      <c r="D5211" s="5" t="s">
        <v>84</v>
      </c>
      <c r="E5211" s="5" t="s">
        <v>93</v>
      </c>
      <c r="F5211" s="5" t="s">
        <v>231</v>
      </c>
      <c r="G5211" s="5" t="s">
        <v>88</v>
      </c>
      <c r="H5211" s="5" t="s">
        <v>131</v>
      </c>
      <c r="I5211" s="150">
        <v>696.15244799999994</v>
      </c>
      <c r="J5211" s="150">
        <v>653.22008298848129</v>
      </c>
      <c r="K5211" s="150">
        <v>27.678077314319999</v>
      </c>
      <c r="L5211" s="150">
        <v>754.71392077199994</v>
      </c>
      <c r="M5211" s="150">
        <v>364.14</v>
      </c>
      <c r="N5211" s="150">
        <v>1123.9638875999999</v>
      </c>
      <c r="O5211" s="150">
        <v>174.29248980000011</v>
      </c>
      <c r="P5211" s="150">
        <v>3393.3668630829989</v>
      </c>
      <c r="Q5211" s="150">
        <v>299.65901505286718</v>
      </c>
      <c r="R5211" s="150">
        <v>523.61980130250004</v>
      </c>
      <c r="S5211" s="150">
        <v>0</v>
      </c>
      <c r="T5211" s="150">
        <v>370.36602857478351</v>
      </c>
      <c r="U5211" s="150">
        <v>255.02500000000001</v>
      </c>
      <c r="V5211" s="150">
        <v>156</v>
      </c>
      <c r="W5211" s="150">
        <v>685.62360000000001</v>
      </c>
      <c r="X5211" s="150">
        <v>1001</v>
      </c>
      <c r="Y5211" s="150">
        <v>840.57969044572508</v>
      </c>
      <c r="Z5211" s="150">
        <v>250.95005835568469</v>
      </c>
      <c r="AA5211" s="150">
        <v>3760</v>
      </c>
      <c r="AB5211" s="150">
        <v>102</v>
      </c>
      <c r="AC5211" s="150">
        <v>3355.3182899999988</v>
      </c>
      <c r="AD5211" s="150">
        <v>400.57067741987049</v>
      </c>
      <c r="AE5211" s="150">
        <v>4298.6816626298396</v>
      </c>
      <c r="AF5211" s="150">
        <v>4389.7930128000007</v>
      </c>
      <c r="AG5211" s="150">
        <v>0</v>
      </c>
      <c r="AH5211" s="150">
        <v>564.65815712148128</v>
      </c>
      <c r="AI5211" s="150">
        <v>121.7268</v>
      </c>
      <c r="AJ5211" s="150">
        <v>1689</v>
      </c>
      <c r="AK5211" s="150">
        <v>865</v>
      </c>
      <c r="AL5211" s="150">
        <v>31117.099609375</v>
      </c>
      <c r="AM5211" s="150">
        <v>26440.044921875</v>
      </c>
      <c r="AN5211" s="150">
        <v>4677.0556640625</v>
      </c>
      <c r="AO5211" s="5" t="s">
        <v>6847</v>
      </c>
    </row>
    <row r="5212" spans="1:41" ht="14.25" x14ac:dyDescent="0.45">
      <c r="A5212" s="150">
        <v>2022</v>
      </c>
      <c r="B5212" s="5" t="s">
        <v>7352</v>
      </c>
      <c r="C5212" s="5" t="s">
        <v>171</v>
      </c>
      <c r="D5212" s="5" t="s">
        <v>84</v>
      </c>
      <c r="E5212" s="5" t="s">
        <v>93</v>
      </c>
      <c r="F5212" s="5" t="s">
        <v>94</v>
      </c>
      <c r="G5212" s="5" t="s">
        <v>87</v>
      </c>
      <c r="H5212" s="5" t="s">
        <v>131</v>
      </c>
      <c r="I5212" s="150">
        <v>1260.7843137254899</v>
      </c>
      <c r="J5212" s="150">
        <v>458.07833333333332</v>
      </c>
      <c r="K5212" s="150">
        <v>234.34162499999999</v>
      </c>
      <c r="L5212" s="150">
        <v>672</v>
      </c>
      <c r="M5212" s="150">
        <v>4775</v>
      </c>
      <c r="N5212" s="150">
        <v>1338.3292089843751</v>
      </c>
      <c r="O5212" s="150">
        <v>605.86110000000008</v>
      </c>
      <c r="P5212" s="150">
        <v>3015.8409999999999</v>
      </c>
      <c r="Q5212" s="150">
        <v>484.35969399935522</v>
      </c>
      <c r="R5212" s="150">
        <v>2069.9857828017989</v>
      </c>
      <c r="S5212" s="150">
        <v>1733.9680000000001</v>
      </c>
      <c r="T5212" s="150">
        <v>4340</v>
      </c>
      <c r="U5212" s="150">
        <v>440</v>
      </c>
      <c r="V5212" s="150">
        <v>1270</v>
      </c>
      <c r="W5212" s="150">
        <v>2169.54</v>
      </c>
      <c r="X5212" s="150">
        <v>1350</v>
      </c>
      <c r="Y5212" s="150">
        <v>8893.3767474370925</v>
      </c>
      <c r="Z5212" s="150">
        <v>508.9761558587947</v>
      </c>
      <c r="AA5212" s="150">
        <v>7149</v>
      </c>
      <c r="AB5212" s="150">
        <v>166</v>
      </c>
      <c r="AC5212" s="150">
        <v>6475.0651355140199</v>
      </c>
      <c r="AD5212" s="150">
        <v>2040.857843837023</v>
      </c>
      <c r="AE5212" s="150">
        <v>2646.3309800000002</v>
      </c>
      <c r="AF5212" s="150">
        <v>4471.1400000000003</v>
      </c>
      <c r="AG5212" s="150">
        <v>22690</v>
      </c>
      <c r="AH5212" s="150">
        <v>2826.1389217486389</v>
      </c>
      <c r="AI5212" s="150">
        <v>829</v>
      </c>
      <c r="AJ5212" s="150">
        <v>2792</v>
      </c>
      <c r="AK5212" s="150">
        <v>1609</v>
      </c>
      <c r="AL5212" s="150">
        <v>89314.984375</v>
      </c>
      <c r="AM5212" s="150">
        <v>66635.265625</v>
      </c>
      <c r="AN5212" s="150">
        <v>22679.70703125</v>
      </c>
      <c r="AO5212" s="5" t="s">
        <v>7769</v>
      </c>
    </row>
    <row r="5213" spans="1:41" ht="14.25" x14ac:dyDescent="0.45">
      <c r="A5213" s="150">
        <v>2022</v>
      </c>
      <c r="B5213" s="5" t="s">
        <v>582</v>
      </c>
      <c r="C5213" s="5" t="s">
        <v>171</v>
      </c>
      <c r="D5213" s="5" t="s">
        <v>84</v>
      </c>
      <c r="E5213" s="5" t="s">
        <v>93</v>
      </c>
      <c r="F5213" s="5" t="s">
        <v>94</v>
      </c>
      <c r="G5213" s="5" t="s">
        <v>87</v>
      </c>
      <c r="H5213" s="5" t="s">
        <v>131</v>
      </c>
      <c r="I5213" s="150">
        <v>792.69222755475505</v>
      </c>
      <c r="J5213" s="150">
        <v>351.68739673203925</v>
      </c>
      <c r="K5213" s="150">
        <v>206.54656633468971</v>
      </c>
      <c r="L5213" s="150">
        <v>178.63486818135326</v>
      </c>
      <c r="M5213" s="150">
        <v>669.88075568007469</v>
      </c>
      <c r="N5213" s="150">
        <v>1143.2631563606608</v>
      </c>
      <c r="O5213" s="150">
        <v>255.67115508456186</v>
      </c>
      <c r="P5213" s="150">
        <v>1221.0363120951176</v>
      </c>
      <c r="Q5213" s="150">
        <v>45.8662844358306</v>
      </c>
      <c r="R5213" s="150">
        <v>1220.5299110693506</v>
      </c>
      <c r="S5213" s="150">
        <v>2065.4656633468971</v>
      </c>
      <c r="T5213" s="150">
        <v>2344.5826448802618</v>
      </c>
      <c r="U5213" s="150">
        <v>535.90460454405979</v>
      </c>
      <c r="V5213" s="150">
        <v>0</v>
      </c>
      <c r="W5213" s="150">
        <v>739.10176710034909</v>
      </c>
      <c r="X5213" s="150">
        <v>355.9072468228361</v>
      </c>
      <c r="Y5213" s="150">
        <v>2545.546871584284</v>
      </c>
      <c r="Z5213" s="150">
        <v>1747.3592899021219</v>
      </c>
      <c r="AA5213" s="150">
        <v>9974.5044191963698</v>
      </c>
      <c r="AB5213" s="150">
        <v>144.02436247121608</v>
      </c>
      <c r="AC5213" s="150">
        <v>1297.7206324846125</v>
      </c>
      <c r="AD5213" s="150">
        <v>421.50875205583571</v>
      </c>
      <c r="AE5213" s="150">
        <v>6632.3643734040888</v>
      </c>
      <c r="AF5213" s="150">
        <v>1242.7562490909236</v>
      </c>
      <c r="AG5213" s="150">
        <v>1779.6498742567319</v>
      </c>
      <c r="AH5213" s="150">
        <v>3418.6247898206479</v>
      </c>
      <c r="AI5213" s="150">
        <v>130.62674735761456</v>
      </c>
      <c r="AJ5213" s="150">
        <v>2442.8318223800061</v>
      </c>
      <c r="AK5213" s="150">
        <v>495.71175920325533</v>
      </c>
      <c r="AL5213" s="150">
        <v>44399.99609375</v>
      </c>
      <c r="AM5213" s="150">
        <v>33152.34765625</v>
      </c>
      <c r="AN5213" s="150">
        <v>11247.65234375</v>
      </c>
      <c r="AO5213" s="5" t="s">
        <v>1166</v>
      </c>
    </row>
    <row r="5214" spans="1:41" ht="14.25" x14ac:dyDescent="0.45">
      <c r="A5214" s="150">
        <v>2022</v>
      </c>
      <c r="B5214" s="5" t="s">
        <v>6344</v>
      </c>
      <c r="C5214" s="5" t="s">
        <v>171</v>
      </c>
      <c r="D5214" s="5" t="s">
        <v>84</v>
      </c>
      <c r="E5214" s="5" t="s">
        <v>93</v>
      </c>
      <c r="F5214" s="5" t="s">
        <v>94</v>
      </c>
      <c r="G5214" s="5" t="s">
        <v>87</v>
      </c>
      <c r="H5214" s="5" t="s">
        <v>131</v>
      </c>
      <c r="I5214" s="150">
        <v>963.67110918656647</v>
      </c>
      <c r="J5214" s="150">
        <v>624.87670852180918</v>
      </c>
      <c r="K5214" s="150">
        <v>241.19121001306331</v>
      </c>
      <c r="L5214" s="150">
        <v>814.15359383987288</v>
      </c>
      <c r="M5214" s="150">
        <v>716.8647996074352</v>
      </c>
      <c r="N5214" s="150">
        <v>1268.760575158924</v>
      </c>
      <c r="O5214" s="150">
        <v>692.33727048886692</v>
      </c>
      <c r="P5214" s="150">
        <v>3510.5893329346968</v>
      </c>
      <c r="Q5214" s="150">
        <v>781.36722428469864</v>
      </c>
      <c r="R5214" s="150">
        <v>1184.1987456652312</v>
      </c>
      <c r="S5214" s="150">
        <v>1047.4173032618487</v>
      </c>
      <c r="T5214" s="150">
        <v>972.88794232437635</v>
      </c>
      <c r="U5214" s="150">
        <v>256.02314271694115</v>
      </c>
      <c r="V5214" s="150">
        <v>870.47868523759996</v>
      </c>
      <c r="W5214" s="150">
        <v>971.86384975350859</v>
      </c>
      <c r="X5214" s="150">
        <v>1003.6107194504093</v>
      </c>
      <c r="Y5214" s="150">
        <v>817.22587155247618</v>
      </c>
      <c r="Z5214" s="150">
        <v>1070.6589844228647</v>
      </c>
      <c r="AA5214" s="150">
        <v>8444.6673393755864</v>
      </c>
      <c r="AB5214" s="150">
        <v>149.51751534669364</v>
      </c>
      <c r="AC5214" s="150">
        <v>4580.5685322755162</v>
      </c>
      <c r="AD5214" s="150">
        <v>1092.3909418759995</v>
      </c>
      <c r="AE5214" s="150">
        <v>4231.3033018307469</v>
      </c>
      <c r="AF5214" s="150">
        <v>8463.7154611937276</v>
      </c>
      <c r="AG5214" s="150">
        <v>28070.377367485427</v>
      </c>
      <c r="AH5214" s="150">
        <v>2175.8024374542156</v>
      </c>
      <c r="AI5214" s="150">
        <v>119.81883079152846</v>
      </c>
      <c r="AJ5214" s="150">
        <v>2141.9740208030598</v>
      </c>
      <c r="AK5214" s="150">
        <v>911.44238807231045</v>
      </c>
      <c r="AL5214" s="150">
        <v>78189.765625</v>
      </c>
      <c r="AM5214" s="150">
        <v>68094.609375</v>
      </c>
      <c r="AN5214" s="150">
        <v>10095.1455078125</v>
      </c>
      <c r="AO5214" s="5" t="s">
        <v>6848</v>
      </c>
    </row>
    <row r="5215" spans="1:41" ht="14.25" x14ac:dyDescent="0.45">
      <c r="A5215" s="150">
        <v>2022</v>
      </c>
      <c r="B5215" s="5" t="s">
        <v>4980</v>
      </c>
      <c r="C5215" s="5" t="s">
        <v>171</v>
      </c>
      <c r="D5215" s="5" t="s">
        <v>84</v>
      </c>
      <c r="E5215" s="5" t="s">
        <v>93</v>
      </c>
      <c r="F5215" s="5" t="s">
        <v>94</v>
      </c>
      <c r="G5215" s="5" t="s">
        <v>87</v>
      </c>
      <c r="H5215" s="5" t="s">
        <v>131</v>
      </c>
      <c r="I5215" s="150">
        <v>916.52859168897783</v>
      </c>
      <c r="J5215" s="150">
        <v>221.41645205381909</v>
      </c>
      <c r="K5215" s="150">
        <v>247.17722636711858</v>
      </c>
      <c r="L5215" s="150">
        <v>826.9826947998248</v>
      </c>
      <c r="M5215" s="150">
        <v>579.41462692981361</v>
      </c>
      <c r="N5215" s="150">
        <v>1238.2037903433122</v>
      </c>
      <c r="O5215" s="150">
        <v>535.72096991303647</v>
      </c>
      <c r="P5215" s="150">
        <v>2644.1375803714072</v>
      </c>
      <c r="Q5215" s="150">
        <v>396.44648316331183</v>
      </c>
      <c r="R5215" s="150">
        <v>1478.8517806970142</v>
      </c>
      <c r="S5215" s="150">
        <v>1316.8514248404854</v>
      </c>
      <c r="T5215" s="150">
        <v>2570.4939812886273</v>
      </c>
      <c r="U5215" s="150">
        <v>263.37028496809705</v>
      </c>
      <c r="V5215" s="150">
        <v>442.46207874640311</v>
      </c>
      <c r="W5215" s="150">
        <v>588.89595718866508</v>
      </c>
      <c r="X5215" s="150">
        <v>1000.8070828787689</v>
      </c>
      <c r="Y5215" s="150">
        <v>0</v>
      </c>
      <c r="Z5215" s="150">
        <v>1091.5485036874527</v>
      </c>
      <c r="AA5215" s="150">
        <v>6354.5982357102466</v>
      </c>
      <c r="AB5215" s="150">
        <v>416.12505024959341</v>
      </c>
      <c r="AC5215" s="150">
        <v>2273.79344932102</v>
      </c>
      <c r="AD5215" s="150">
        <v>790.11085490429127</v>
      </c>
      <c r="AE5215" s="150">
        <v>3862.4195678191527</v>
      </c>
      <c r="AF5215" s="150">
        <v>5265.27345353484</v>
      </c>
      <c r="AG5215" s="150">
        <v>2055.3417038910297</v>
      </c>
      <c r="AH5215" s="150">
        <v>2338.7281305167021</v>
      </c>
      <c r="AI5215" s="150">
        <v>123.25729336506943</v>
      </c>
      <c r="AJ5215" s="150">
        <v>2106.9622797447764</v>
      </c>
      <c r="AK5215" s="150">
        <v>584.68203262917552</v>
      </c>
      <c r="AL5215" s="150">
        <v>42530.59765625</v>
      </c>
      <c r="AM5215" s="150">
        <v>31438.337890625</v>
      </c>
      <c r="AN5215" s="150">
        <v>11092.263671875</v>
      </c>
      <c r="AO5215" s="5" t="s">
        <v>5903</v>
      </c>
    </row>
    <row r="5216" spans="1:41" ht="14.25" x14ac:dyDescent="0.45">
      <c r="A5216" s="150">
        <v>2022</v>
      </c>
      <c r="B5216" s="5" t="s">
        <v>4024</v>
      </c>
      <c r="C5216" s="5" t="s">
        <v>171</v>
      </c>
      <c r="D5216" s="5" t="s">
        <v>84</v>
      </c>
      <c r="E5216" s="5" t="s">
        <v>93</v>
      </c>
      <c r="F5216" s="5" t="s">
        <v>94</v>
      </c>
      <c r="G5216" s="5" t="s">
        <v>87</v>
      </c>
      <c r="H5216" s="5" t="s">
        <v>131</v>
      </c>
      <c r="I5216" s="150">
        <v>941.23746842965772</v>
      </c>
      <c r="J5216" s="150">
        <v>3965.0980710283857</v>
      </c>
      <c r="K5216" s="150">
        <v>287.73737598109398</v>
      </c>
      <c r="L5216" s="150">
        <v>1211.7080053347318</v>
      </c>
      <c r="M5216" s="150">
        <v>378.65875166710367</v>
      </c>
      <c r="N5216" s="150">
        <v>460.65459963524592</v>
      </c>
      <c r="O5216" s="150">
        <v>550.67801313873076</v>
      </c>
      <c r="P5216" s="150">
        <v>1412.9380847921068</v>
      </c>
      <c r="Q5216" s="150">
        <v>157.0608344141051</v>
      </c>
      <c r="R5216" s="150">
        <v>838.99063742768669</v>
      </c>
      <c r="S5216" s="150">
        <v>757.31750333420734</v>
      </c>
      <c r="T5216" s="150">
        <v>2271.9525100026221</v>
      </c>
      <c r="U5216" s="150">
        <v>519.30343085774211</v>
      </c>
      <c r="V5216" s="150">
        <v>454.39050200052441</v>
      </c>
      <c r="W5216" s="150">
        <v>209.88513663833746</v>
      </c>
      <c r="X5216" s="150">
        <v>520.5363563598371</v>
      </c>
      <c r="Y5216" s="150">
        <v>0</v>
      </c>
      <c r="Z5216" s="150">
        <v>1431.3300813016519</v>
      </c>
      <c r="AA5216" s="150">
        <v>8411.6336977478022</v>
      </c>
      <c r="AB5216" s="150">
        <v>247.32583212103305</v>
      </c>
      <c r="AC5216" s="150">
        <v>1320.3960712866049</v>
      </c>
      <c r="AD5216" s="150">
        <v>796.25997793398892</v>
      </c>
      <c r="AE5216" s="150">
        <v>5771.8412575542798</v>
      </c>
      <c r="AF5216" s="150">
        <v>3076.8555177177604</v>
      </c>
      <c r="AG5216" s="150">
        <v>1747.2396684067783</v>
      </c>
      <c r="AH5216" s="150">
        <v>3383.045475608666</v>
      </c>
      <c r="AI5216" s="150">
        <v>126.58021127157465</v>
      </c>
      <c r="AJ5216" s="150">
        <v>2520.7854039552899</v>
      </c>
      <c r="AK5216" s="150">
        <v>2501.3115252981247</v>
      </c>
      <c r="AL5216" s="150">
        <v>46272.75390625</v>
      </c>
      <c r="AM5216" s="150">
        <v>34241.46484375</v>
      </c>
      <c r="AN5216" s="150">
        <v>12031.2880859375</v>
      </c>
      <c r="AO5216" s="5" t="s">
        <v>4596</v>
      </c>
    </row>
    <row r="5217" spans="1:41" ht="14.25" x14ac:dyDescent="0.45">
      <c r="A5217" s="150">
        <v>2022</v>
      </c>
      <c r="B5217" s="5" t="s">
        <v>1477</v>
      </c>
      <c r="C5217" s="5" t="s">
        <v>171</v>
      </c>
      <c r="D5217" s="5" t="s">
        <v>84</v>
      </c>
      <c r="E5217" s="5" t="s">
        <v>93</v>
      </c>
      <c r="F5217" s="5" t="s">
        <v>94</v>
      </c>
      <c r="G5217" s="5" t="s">
        <v>87</v>
      </c>
      <c r="H5217" s="5" t="s">
        <v>131</v>
      </c>
      <c r="I5217" s="150">
        <v>438.7172088641434</v>
      </c>
      <c r="J5217" s="150">
        <v>291.30162834331617</v>
      </c>
      <c r="K5217" s="150">
        <v>130.42944047312372</v>
      </c>
      <c r="L5217" s="150">
        <v>661.63297985457302</v>
      </c>
      <c r="M5217" s="150">
        <v>2207.3700647343539</v>
      </c>
      <c r="N5217" s="150">
        <v>2315.2411406165575</v>
      </c>
      <c r="O5217" s="150">
        <v>256.11599220177021</v>
      </c>
      <c r="P5217" s="150">
        <v>638.49716855901318</v>
      </c>
      <c r="Q5217" s="150">
        <v>62.997419748518752</v>
      </c>
      <c r="R5217" s="150">
        <v>1357.1504837821035</v>
      </c>
      <c r="S5217" s="150">
        <v>2193.5860443207171</v>
      </c>
      <c r="T5217" s="150">
        <v>1523.6530091633088</v>
      </c>
      <c r="U5217" s="150">
        <v>308.28776839101965</v>
      </c>
      <c r="V5217" s="150">
        <v>424.48854263071172</v>
      </c>
      <c r="W5217" s="150">
        <v>177.85832791789596</v>
      </c>
      <c r="X5217" s="150">
        <v>172.67798826980194</v>
      </c>
      <c r="Y5217" s="150">
        <v>3005.8057418124417</v>
      </c>
      <c r="Z5217" s="150">
        <v>652.14720236561857</v>
      </c>
      <c r="AA5217" s="150">
        <v>36653.197329122042</v>
      </c>
      <c r="AB5217" s="150">
        <v>0</v>
      </c>
      <c r="AC5217" s="150">
        <v>1110.7845439565663</v>
      </c>
      <c r="AD5217" s="150">
        <v>827.0684727140532</v>
      </c>
      <c r="AE5217" s="150">
        <v>2724.1967226091065</v>
      </c>
      <c r="AF5217" s="150">
        <v>1353.4159308593564</v>
      </c>
      <c r="AG5217" s="150">
        <v>24474.491643688605</v>
      </c>
      <c r="AH5217" s="150">
        <v>3082.8776839101965</v>
      </c>
      <c r="AI5217" s="150">
        <v>138.72949577595884</v>
      </c>
      <c r="AJ5217" s="150">
        <v>4072.6321064552812</v>
      </c>
      <c r="AK5217" s="150">
        <v>767.4618928493968</v>
      </c>
      <c r="AL5217" s="150">
        <v>92022.8046875</v>
      </c>
      <c r="AM5217" s="150">
        <v>80544.984375</v>
      </c>
      <c r="AN5217" s="150">
        <v>11477.828125</v>
      </c>
      <c r="AO5217" s="5" t="s">
        <v>3110</v>
      </c>
    </row>
    <row r="5218" spans="1:41" ht="14.25" x14ac:dyDescent="0.45">
      <c r="A5218" s="150">
        <v>2022</v>
      </c>
      <c r="B5218" s="5" t="s">
        <v>1478</v>
      </c>
      <c r="C5218" s="5" t="s">
        <v>171</v>
      </c>
      <c r="D5218" s="5" t="s">
        <v>84</v>
      </c>
      <c r="E5218" s="5" t="s">
        <v>93</v>
      </c>
      <c r="F5218" s="5" t="s">
        <v>94</v>
      </c>
      <c r="G5218" s="5" t="s">
        <v>87</v>
      </c>
      <c r="H5218" s="5" t="s">
        <v>131</v>
      </c>
      <c r="I5218" s="150">
        <v>944.22029770839856</v>
      </c>
      <c r="J5218" s="150">
        <v>245.15689971131283</v>
      </c>
      <c r="K5218" s="150">
        <v>138.17858015244857</v>
      </c>
      <c r="L5218" s="150">
        <v>595.31938282346584</v>
      </c>
      <c r="M5218" s="150">
        <v>2143.6391606358507</v>
      </c>
      <c r="N5218" s="150">
        <v>2196.2057469903457</v>
      </c>
      <c r="O5218" s="150">
        <v>260.23632595377813</v>
      </c>
      <c r="P5218" s="150">
        <v>1379.3852526872131</v>
      </c>
      <c r="Q5218" s="150">
        <v>83.695114377824382</v>
      </c>
      <c r="R5218" s="150">
        <v>849.03868622797188</v>
      </c>
      <c r="S5218" s="150">
        <v>2130.2531106835822</v>
      </c>
      <c r="T5218" s="150">
        <v>2418.1251526678498</v>
      </c>
      <c r="U5218" s="150">
        <v>299.38692366363858</v>
      </c>
      <c r="V5218" s="150">
        <v>0</v>
      </c>
      <c r="W5218" s="150">
        <v>186.54108320580556</v>
      </c>
      <c r="X5218" s="150">
        <v>2238.5646841938137</v>
      </c>
      <c r="Y5218" s="150">
        <v>2412.3677118281644</v>
      </c>
      <c r="Z5218" s="150">
        <v>2236.4324103931431</v>
      </c>
      <c r="AA5218" s="150">
        <v>36165.310683614516</v>
      </c>
      <c r="AB5218" s="150">
        <v>0</v>
      </c>
      <c r="AC5218" s="150">
        <v>1285.2335186429623</v>
      </c>
      <c r="AD5218" s="150">
        <v>831.96246468352251</v>
      </c>
      <c r="AE5218" s="150">
        <v>6128.1797276752159</v>
      </c>
      <c r="AF5218" s="150">
        <v>1330.1389354331718</v>
      </c>
      <c r="AG5218" s="150">
        <v>8543.3273925420071</v>
      </c>
      <c r="AH5218" s="150">
        <v>3433.7377167883469</v>
      </c>
      <c r="AI5218" s="150">
        <v>134.72411564863734</v>
      </c>
      <c r="AJ5218" s="150">
        <v>2187.8275190804356</v>
      </c>
      <c r="AK5218" s="150">
        <v>499.74586488468896</v>
      </c>
      <c r="AL5218" s="150">
        <v>81296.9296875</v>
      </c>
      <c r="AM5218" s="150">
        <v>66881.2265625</v>
      </c>
      <c r="AN5218" s="150">
        <v>14415.7080078125</v>
      </c>
      <c r="AO5218" s="5" t="s">
        <v>3111</v>
      </c>
    </row>
    <row r="5219" spans="1:41" ht="14.25" x14ac:dyDescent="0.45">
      <c r="A5219" s="150">
        <v>2022</v>
      </c>
      <c r="B5219" s="5" t="s">
        <v>1476</v>
      </c>
      <c r="C5219" s="5" t="s">
        <v>171</v>
      </c>
      <c r="D5219" s="5" t="s">
        <v>84</v>
      </c>
      <c r="E5219" s="5" t="s">
        <v>93</v>
      </c>
      <c r="F5219" s="5" t="s">
        <v>94</v>
      </c>
      <c r="G5219" s="5" t="s">
        <v>87</v>
      </c>
      <c r="H5219" s="5" t="s">
        <v>131</v>
      </c>
      <c r="I5219" s="150">
        <v>223.79423117425918</v>
      </c>
      <c r="J5219" s="150">
        <v>241.93970937757749</v>
      </c>
      <c r="K5219" s="150">
        <v>193.55176750206198</v>
      </c>
      <c r="L5219" s="150">
        <v>544.36434609954938</v>
      </c>
      <c r="M5219" s="150">
        <v>1941.5661677550593</v>
      </c>
      <c r="N5219" s="150">
        <v>4256.9291864984762</v>
      </c>
      <c r="O5219" s="150">
        <v>260.38761221761774</v>
      </c>
      <c r="P5219" s="150">
        <v>834.69199735264226</v>
      </c>
      <c r="Q5219" s="150">
        <v>57.037286485763886</v>
      </c>
      <c r="R5219" s="150">
        <v>1452.2050000346817</v>
      </c>
      <c r="S5219" s="150">
        <v>1693.5779656430423</v>
      </c>
      <c r="T5219" s="150">
        <v>1252.0379960289636</v>
      </c>
      <c r="U5219" s="150">
        <v>372.19733125964024</v>
      </c>
      <c r="V5219" s="150">
        <v>0</v>
      </c>
      <c r="W5219" s="150">
        <v>653.23721531945921</v>
      </c>
      <c r="X5219" s="150">
        <v>840.29464578383227</v>
      </c>
      <c r="Y5219" s="150">
        <v>209.27784861160453</v>
      </c>
      <c r="Z5219" s="150">
        <v>302.42463672197186</v>
      </c>
      <c r="AA5219" s="150">
        <v>28628.416791219592</v>
      </c>
      <c r="AB5219" s="150">
        <v>210.48754715849242</v>
      </c>
      <c r="AC5219" s="150">
        <v>1116.4585877954387</v>
      </c>
      <c r="AD5219" s="150">
        <v>887.55582385164303</v>
      </c>
      <c r="AE5219" s="150">
        <v>532.26736063067051</v>
      </c>
      <c r="AF5219" s="150">
        <v>846.78898282152113</v>
      </c>
      <c r="AG5219" s="150">
        <v>4173.4865640208363</v>
      </c>
      <c r="AH5219" s="150">
        <v>1330.6684015766762</v>
      </c>
      <c r="AI5219" s="150">
        <v>141.53472998588282</v>
      </c>
      <c r="AJ5219" s="150">
        <v>835.47629185108258</v>
      </c>
      <c r="AK5219" s="150">
        <v>436.70117542652736</v>
      </c>
      <c r="AL5219" s="150">
        <v>54469.359375</v>
      </c>
      <c r="AM5219" s="150">
        <v>44627.75390625</v>
      </c>
      <c r="AN5219" s="150">
        <v>9841.6005859375</v>
      </c>
      <c r="AO5219" s="5" t="s">
        <v>3109</v>
      </c>
    </row>
    <row r="5220" spans="1:41" ht="14.25" x14ac:dyDescent="0.45">
      <c r="A5220" s="150">
        <v>2022</v>
      </c>
      <c r="B5220" s="5" t="s">
        <v>582</v>
      </c>
      <c r="C5220" s="5" t="s">
        <v>171</v>
      </c>
      <c r="D5220" s="5" t="s">
        <v>84</v>
      </c>
      <c r="E5220" s="5" t="s">
        <v>93</v>
      </c>
      <c r="F5220" s="5" t="s">
        <v>94</v>
      </c>
      <c r="G5220" s="5" t="s">
        <v>88</v>
      </c>
      <c r="H5220" s="5" t="s">
        <v>131</v>
      </c>
      <c r="I5220" s="150">
        <v>776.34471739927426</v>
      </c>
      <c r="J5220" s="150">
        <v>355.088947521168</v>
      </c>
      <c r="K5220" s="150">
        <v>201.26044555208051</v>
      </c>
      <c r="L5220" s="150">
        <v>179.30272243968011</v>
      </c>
      <c r="M5220" s="150">
        <v>662.44848191999995</v>
      </c>
      <c r="N5220" s="150">
        <v>1161</v>
      </c>
      <c r="O5220" s="150">
        <v>252.91526600410279</v>
      </c>
      <c r="P5220" s="150">
        <v>1093.6600000000001</v>
      </c>
      <c r="Q5220" s="150">
        <v>45.313000533679229</v>
      </c>
      <c r="R5220" s="150">
        <v>1197.874572633584</v>
      </c>
      <c r="S5220" s="150">
        <v>2018.5726300314111</v>
      </c>
      <c r="T5220" s="150">
        <v>2185.2684210000002</v>
      </c>
      <c r="U5220" s="150">
        <v>504.48482404800012</v>
      </c>
      <c r="V5220" s="150">
        <v>0</v>
      </c>
      <c r="W5220" s="150">
        <v>734.49137425578442</v>
      </c>
      <c r="X5220" s="150">
        <v>302.99765388126661</v>
      </c>
      <c r="Y5220" s="150">
        <v>2537.5944</v>
      </c>
      <c r="Z5220" s="150">
        <v>1733.0564053914929</v>
      </c>
      <c r="AA5220" s="150">
        <v>10504.007243505321</v>
      </c>
      <c r="AB5220" s="150">
        <v>129</v>
      </c>
      <c r="AC5220" s="150">
        <v>1288.7322799999999</v>
      </c>
      <c r="AD5220" s="150">
        <v>418.05852230874592</v>
      </c>
      <c r="AE5220" s="150">
        <v>6558.7788176440017</v>
      </c>
      <c r="AF5220" s="150">
        <v>1247.4024867569931</v>
      </c>
      <c r="AG5220" s="150">
        <v>1811</v>
      </c>
      <c r="AH5220" s="150">
        <v>3499.3315020711329</v>
      </c>
      <c r="AI5220" s="150">
        <v>129.17745397440001</v>
      </c>
      <c r="AJ5220" s="150">
        <v>2464.043373349632</v>
      </c>
      <c r="AK5220" s="150">
        <v>490.21187662080001</v>
      </c>
      <c r="AL5220" s="150">
        <v>44481.4140625</v>
      </c>
      <c r="AM5220" s="150">
        <v>33457.68359375</v>
      </c>
      <c r="AN5220" s="150">
        <v>11023.7333984375</v>
      </c>
      <c r="AO5220" s="5" t="s">
        <v>1167</v>
      </c>
    </row>
    <row r="5221" spans="1:41" ht="14.25" x14ac:dyDescent="0.45">
      <c r="A5221" s="150">
        <v>2022</v>
      </c>
      <c r="B5221" s="5" t="s">
        <v>1477</v>
      </c>
      <c r="C5221" s="5" t="s">
        <v>171</v>
      </c>
      <c r="D5221" s="5" t="s">
        <v>84</v>
      </c>
      <c r="E5221" s="5" t="s">
        <v>93</v>
      </c>
      <c r="F5221" s="5" t="s">
        <v>94</v>
      </c>
      <c r="G5221" s="5" t="s">
        <v>88</v>
      </c>
      <c r="H5221" s="5" t="s">
        <v>131</v>
      </c>
      <c r="I5221" s="150">
        <v>377.4</v>
      </c>
      <c r="J5221" s="150">
        <v>294.39999999999998</v>
      </c>
      <c r="K5221" s="150">
        <v>132.12735052865341</v>
      </c>
      <c r="L5221" s="150">
        <v>664.02</v>
      </c>
      <c r="M5221" s="150">
        <v>2187.4093749999988</v>
      </c>
      <c r="N5221" s="150">
        <v>2317.023135032317</v>
      </c>
      <c r="O5221" s="150">
        <v>263</v>
      </c>
      <c r="P5221" s="150">
        <v>855.6</v>
      </c>
      <c r="Q5221" s="150">
        <v>71.605731899681714</v>
      </c>
      <c r="R5221" s="150">
        <v>1407.970059843947</v>
      </c>
      <c r="S5221" s="150">
        <v>2493.3296445400179</v>
      </c>
      <c r="T5221" s="150">
        <v>1645.968105690215</v>
      </c>
      <c r="U5221" s="150">
        <v>301.64485632470098</v>
      </c>
      <c r="V5221" s="150">
        <v>419</v>
      </c>
      <c r="W5221" s="150">
        <v>172.30285014739201</v>
      </c>
      <c r="X5221" s="150">
        <v>184.4810798137305</v>
      </c>
      <c r="Y5221" s="150">
        <v>3200</v>
      </c>
      <c r="Z5221" s="150">
        <v>741.40000000000009</v>
      </c>
      <c r="AA5221" s="150">
        <v>36846.034459940907</v>
      </c>
      <c r="AB5221" s="150">
        <v>94</v>
      </c>
      <c r="AC5221" s="150">
        <v>1132.5</v>
      </c>
      <c r="AD5221" s="150">
        <v>940.08363447669967</v>
      </c>
      <c r="AE5221" s="150">
        <v>2639.1053214242202</v>
      </c>
      <c r="AF5221" s="150">
        <v>1358.3425210039561</v>
      </c>
      <c r="AG5221" s="150">
        <v>25419</v>
      </c>
      <c r="AH5221" s="150">
        <v>3456.313595229874</v>
      </c>
      <c r="AI5221" s="150">
        <v>134.39622311496581</v>
      </c>
      <c r="AJ5221" s="150">
        <v>4565.959198244047</v>
      </c>
      <c r="AK5221" s="150">
        <v>880.82150147992388</v>
      </c>
      <c r="AL5221" s="150">
        <v>95195.2421875</v>
      </c>
      <c r="AM5221" s="150">
        <v>82611.0078125</v>
      </c>
      <c r="AN5221" s="150">
        <v>12584.2333984375</v>
      </c>
      <c r="AO5221" s="5" t="s">
        <v>3114</v>
      </c>
    </row>
    <row r="5222" spans="1:41" ht="14.25" x14ac:dyDescent="0.45">
      <c r="A5222" s="150">
        <v>2022</v>
      </c>
      <c r="B5222" s="5" t="s">
        <v>6344</v>
      </c>
      <c r="C5222" s="5" t="s">
        <v>171</v>
      </c>
      <c r="D5222" s="5" t="s">
        <v>84</v>
      </c>
      <c r="E5222" s="5" t="s">
        <v>93</v>
      </c>
      <c r="F5222" s="5" t="s">
        <v>94</v>
      </c>
      <c r="G5222" s="5" t="s">
        <v>88</v>
      </c>
      <c r="H5222" s="5" t="s">
        <v>131</v>
      </c>
      <c r="I5222" s="150">
        <v>998.59672799999998</v>
      </c>
      <c r="J5222" s="150">
        <v>653.22008298848129</v>
      </c>
      <c r="K5222" s="150">
        <v>243.65258430009189</v>
      </c>
      <c r="L5222" s="150">
        <v>845.06699579399992</v>
      </c>
      <c r="M5222" s="150">
        <v>728.28</v>
      </c>
      <c r="N5222" s="150">
        <v>1288.9640448</v>
      </c>
      <c r="O5222" s="150">
        <v>703.36189980000017</v>
      </c>
      <c r="P5222" s="150">
        <v>3559.5046230829989</v>
      </c>
      <c r="Q5222" s="150">
        <v>793.809547370274</v>
      </c>
      <c r="R5222" s="150">
        <v>1203.0556709791749</v>
      </c>
      <c r="S5222" s="150">
        <v>1064.0961503999999</v>
      </c>
      <c r="T5222" s="150">
        <v>1005.27922041727</v>
      </c>
      <c r="U5222" s="150">
        <v>255.02500000000001</v>
      </c>
      <c r="V5222" s="150">
        <v>884</v>
      </c>
      <c r="W5222" s="150">
        <v>987.33960000000002</v>
      </c>
      <c r="X5222" s="150">
        <v>1055</v>
      </c>
      <c r="Y5222" s="150">
        <v>840.57969044572508</v>
      </c>
      <c r="Z5222" s="150">
        <v>1087.7079270770159</v>
      </c>
      <c r="AA5222" s="150">
        <v>8939</v>
      </c>
      <c r="AB5222" s="150">
        <v>102</v>
      </c>
      <c r="AC5222" s="150">
        <v>4671.775419999999</v>
      </c>
      <c r="AD5222" s="150">
        <v>1089.209458588128</v>
      </c>
      <c r="AE5222" s="150">
        <v>4298.6816626298396</v>
      </c>
      <c r="AF5222" s="150">
        <v>8770.459636800002</v>
      </c>
      <c r="AG5222" s="150">
        <v>29088</v>
      </c>
      <c r="AH5222" s="150">
        <v>2307.0792124858772</v>
      </c>
      <c r="AI5222" s="150">
        <v>121.7268</v>
      </c>
      <c r="AJ5222" s="150">
        <v>2219.6039999999998</v>
      </c>
      <c r="AK5222" s="150">
        <v>926</v>
      </c>
      <c r="AL5222" s="150">
        <v>80730.078125</v>
      </c>
      <c r="AM5222" s="150">
        <v>70397.0546875</v>
      </c>
      <c r="AN5222" s="150">
        <v>10333.025390625</v>
      </c>
      <c r="AO5222" s="5" t="s">
        <v>6849</v>
      </c>
    </row>
    <row r="5223" spans="1:41" ht="14.25" x14ac:dyDescent="0.45">
      <c r="A5223" s="150">
        <v>2022</v>
      </c>
      <c r="B5223" s="5" t="s">
        <v>7352</v>
      </c>
      <c r="C5223" s="5" t="s">
        <v>171</v>
      </c>
      <c r="D5223" s="5" t="s">
        <v>84</v>
      </c>
      <c r="E5223" s="5" t="s">
        <v>93</v>
      </c>
      <c r="F5223" s="5" t="s">
        <v>94</v>
      </c>
      <c r="G5223" s="5" t="s">
        <v>88</v>
      </c>
      <c r="H5223" s="5" t="s">
        <v>131</v>
      </c>
      <c r="I5223" s="150">
        <v>1066</v>
      </c>
      <c r="J5223" s="150">
        <v>478.20097774456673</v>
      </c>
      <c r="K5223" s="150">
        <v>238.3440566335</v>
      </c>
      <c r="L5223" s="150">
        <v>700.31449151999993</v>
      </c>
      <c r="M5223" s="150">
        <v>4870.5</v>
      </c>
      <c r="N5223" s="150">
        <v>1363.757463955078</v>
      </c>
      <c r="O5223" s="150">
        <v>617.97832199999993</v>
      </c>
      <c r="P5223" s="150">
        <v>3067.1102969999988</v>
      </c>
      <c r="Q5223" s="150">
        <v>494.40682967558928</v>
      </c>
      <c r="R5223" s="150">
        <v>2113.2497262403458</v>
      </c>
      <c r="S5223" s="150">
        <v>1763.440543909348</v>
      </c>
      <c r="T5223" s="150">
        <v>4518.2221781197104</v>
      </c>
      <c r="U5223" s="150">
        <v>444.4</v>
      </c>
      <c r="V5223" s="150">
        <v>1295</v>
      </c>
      <c r="W5223" s="150">
        <v>2169.54</v>
      </c>
      <c r="X5223" s="150">
        <v>1378.35</v>
      </c>
      <c r="Y5223" s="150">
        <v>9142.9982748130242</v>
      </c>
      <c r="Z5223" s="150">
        <v>519.61406255438476</v>
      </c>
      <c r="AA5223" s="150">
        <v>7508</v>
      </c>
      <c r="AB5223" s="150">
        <v>169</v>
      </c>
      <c r="AC5223" s="150">
        <v>6604.5</v>
      </c>
      <c r="AD5223" s="150">
        <v>2083.191621620284</v>
      </c>
      <c r="AE5223" s="150">
        <v>2699.2575996</v>
      </c>
      <c r="AF5223" s="150">
        <v>4670.7065462078062</v>
      </c>
      <c r="AG5223" s="150">
        <v>23607</v>
      </c>
      <c r="AH5223" s="150">
        <v>2907.249108802825</v>
      </c>
      <c r="AI5223" s="150">
        <v>845.58</v>
      </c>
      <c r="AJ5223" s="150">
        <v>2904.7968000000001</v>
      </c>
      <c r="AK5223" s="150">
        <v>1641</v>
      </c>
      <c r="AL5223" s="150">
        <v>91881.7109375</v>
      </c>
      <c r="AM5223" s="150">
        <v>68679.3125</v>
      </c>
      <c r="AN5223" s="150">
        <v>23202.396484375</v>
      </c>
      <c r="AO5223" s="5" t="s">
        <v>7770</v>
      </c>
    </row>
    <row r="5224" spans="1:41" ht="14.25" x14ac:dyDescent="0.45">
      <c r="A5224" s="150">
        <v>2022</v>
      </c>
      <c r="B5224" s="5" t="s">
        <v>1476</v>
      </c>
      <c r="C5224" s="5" t="s">
        <v>171</v>
      </c>
      <c r="D5224" s="5" t="s">
        <v>84</v>
      </c>
      <c r="E5224" s="5" t="s">
        <v>93</v>
      </c>
      <c r="F5224" s="5" t="s">
        <v>94</v>
      </c>
      <c r="G5224" s="5" t="s">
        <v>88</v>
      </c>
      <c r="H5224" s="5" t="s">
        <v>131</v>
      </c>
      <c r="I5224" s="150">
        <v>218.3</v>
      </c>
      <c r="J5224" s="150">
        <v>204.4</v>
      </c>
      <c r="K5224" s="150">
        <v>198</v>
      </c>
      <c r="L5224" s="150">
        <v>537.79165588003991</v>
      </c>
      <c r="M5224" s="150">
        <v>1925.9999999999991</v>
      </c>
      <c r="N5224" s="150">
        <v>4268.5470000000014</v>
      </c>
      <c r="O5224" s="150">
        <v>268.81775428123501</v>
      </c>
      <c r="P5224" s="150">
        <v>855.6</v>
      </c>
      <c r="Q5224" s="150">
        <v>57.786483518700358</v>
      </c>
      <c r="R5224" s="150">
        <v>1445.2187014148381</v>
      </c>
      <c r="S5224" s="150">
        <v>1705</v>
      </c>
      <c r="T5224" s="150">
        <v>1261.0999999999999</v>
      </c>
      <c r="U5224" s="150">
        <v>260</v>
      </c>
      <c r="V5224" s="150">
        <v>0</v>
      </c>
      <c r="W5224" s="150">
        <v>633.93114922675727</v>
      </c>
      <c r="X5224" s="150">
        <v>907.01599999999996</v>
      </c>
      <c r="Y5224" s="150">
        <v>242</v>
      </c>
      <c r="Z5224" s="150">
        <v>306.38781589487058</v>
      </c>
      <c r="AA5224" s="150">
        <v>28804.144883843848</v>
      </c>
      <c r="AB5224" s="150">
        <v>174</v>
      </c>
      <c r="AC5224" s="150">
        <v>1152.6034400000001</v>
      </c>
      <c r="AD5224" s="150">
        <v>899.21406060806885</v>
      </c>
      <c r="AE5224" s="150">
        <v>538.78531587982434</v>
      </c>
      <c r="AF5224" s="150">
        <v>836.56479803561774</v>
      </c>
      <c r="AG5224" s="150">
        <v>4220.0951335952068</v>
      </c>
      <c r="AH5224" s="150">
        <v>1322.75</v>
      </c>
      <c r="AI5224" s="150">
        <v>137.0841475772651</v>
      </c>
      <c r="AJ5224" s="150">
        <v>843.77532645802864</v>
      </c>
      <c r="AK5224" s="150">
        <v>460</v>
      </c>
      <c r="AL5224" s="150">
        <v>54684.91015625</v>
      </c>
      <c r="AM5224" s="150">
        <v>44791.99609375</v>
      </c>
      <c r="AN5224" s="150">
        <v>9892.9130859375</v>
      </c>
      <c r="AO5224" s="5" t="s">
        <v>3113</v>
      </c>
    </row>
    <row r="5225" spans="1:41" ht="14.25" x14ac:dyDescent="0.45">
      <c r="A5225" s="150">
        <v>2022</v>
      </c>
      <c r="B5225" s="5" t="s">
        <v>1478</v>
      </c>
      <c r="C5225" s="5" t="s">
        <v>171</v>
      </c>
      <c r="D5225" s="5" t="s">
        <v>84</v>
      </c>
      <c r="E5225" s="5" t="s">
        <v>93</v>
      </c>
      <c r="F5225" s="5" t="s">
        <v>94</v>
      </c>
      <c r="G5225" s="5" t="s">
        <v>88</v>
      </c>
      <c r="H5225" s="5" t="s">
        <v>131</v>
      </c>
      <c r="I5225" s="150">
        <v>941.92224747240948</v>
      </c>
      <c r="J5225" s="150">
        <v>240</v>
      </c>
      <c r="K5225" s="150">
        <v>140.6233442433562</v>
      </c>
      <c r="L5225" s="150">
        <v>605.5104</v>
      </c>
      <c r="M5225" s="150">
        <v>2140.8687499999992</v>
      </c>
      <c r="N5225" s="150">
        <v>2190.860605451448</v>
      </c>
      <c r="O5225" s="150">
        <v>257.2399282454524</v>
      </c>
      <c r="P5225" s="150">
        <v>1197.915264</v>
      </c>
      <c r="Q5225" s="150">
        <v>81.553661180286554</v>
      </c>
      <c r="R5225" s="150">
        <v>860.63524713835363</v>
      </c>
      <c r="S5225" s="150">
        <v>2085.4169906907332</v>
      </c>
      <c r="T5225" s="150">
        <v>2296.230854279544</v>
      </c>
      <c r="U5225" s="150">
        <v>295.73025129872639</v>
      </c>
      <c r="V5225" s="150">
        <v>0</v>
      </c>
      <c r="W5225" s="150">
        <v>183.1546330504477</v>
      </c>
      <c r="X5225" s="150">
        <v>2189.3298521226579</v>
      </c>
      <c r="Y5225" s="150">
        <v>2446.6248000000001</v>
      </c>
      <c r="Z5225" s="150">
        <v>2176.4326555417229</v>
      </c>
      <c r="AA5225" s="150">
        <v>36179.372454810793</v>
      </c>
      <c r="AB5225" s="150">
        <v>193</v>
      </c>
      <c r="AC5225" s="150">
        <v>1256.2033699999999</v>
      </c>
      <c r="AD5225" s="150">
        <v>818.03731309083969</v>
      </c>
      <c r="AE5225" s="150">
        <v>6096.0669855304723</v>
      </c>
      <c r="AF5225" s="150">
        <v>1326.9016336065861</v>
      </c>
      <c r="AG5225" s="150">
        <v>8948.350455135278</v>
      </c>
      <c r="AH5225" s="150">
        <v>3484.58333974774</v>
      </c>
      <c r="AI5225" s="150">
        <v>131.761003053888</v>
      </c>
      <c r="AJ5225" s="150">
        <v>2188.0405077967812</v>
      </c>
      <c r="AK5225" s="150">
        <v>533.49681163351954</v>
      </c>
      <c r="AL5225" s="150">
        <v>81485.8671875</v>
      </c>
      <c r="AM5225" s="150">
        <v>67032.125</v>
      </c>
      <c r="AN5225" s="150">
        <v>14453.7421875</v>
      </c>
      <c r="AO5225" s="5" t="s">
        <v>3112</v>
      </c>
    </row>
    <row r="5226" spans="1:41" ht="14.25" x14ac:dyDescent="0.45">
      <c r="A5226" s="150">
        <v>2022</v>
      </c>
      <c r="B5226" s="5" t="s">
        <v>4024</v>
      </c>
      <c r="C5226" s="5" t="s">
        <v>171</v>
      </c>
      <c r="D5226" s="5" t="s">
        <v>84</v>
      </c>
      <c r="E5226" s="5" t="s">
        <v>93</v>
      </c>
      <c r="F5226" s="5" t="s">
        <v>94</v>
      </c>
      <c r="G5226" s="5" t="s">
        <v>88</v>
      </c>
      <c r="H5226" s="5" t="s">
        <v>131</v>
      </c>
      <c r="I5226" s="150">
        <v>960.55029878400001</v>
      </c>
      <c r="J5226" s="150">
        <v>4054.3903638309289</v>
      </c>
      <c r="K5226" s="150">
        <v>276.28762626048001</v>
      </c>
      <c r="L5226" s="150">
        <v>1244.6559999999999</v>
      </c>
      <c r="M5226" s="150">
        <v>378.85125599999998</v>
      </c>
      <c r="N5226" s="150">
        <v>462.24567407941379</v>
      </c>
      <c r="O5226" s="150">
        <v>549.87818925959994</v>
      </c>
      <c r="P5226" s="150">
        <v>1398.142458236294</v>
      </c>
      <c r="Q5226" s="150">
        <v>157.44895176888721</v>
      </c>
      <c r="R5226" s="150">
        <v>835.90900771469683</v>
      </c>
      <c r="S5226" s="150">
        <v>756</v>
      </c>
      <c r="T5226" s="150">
        <v>2318.5696867199999</v>
      </c>
      <c r="U5226" s="150">
        <v>499.48992479999998</v>
      </c>
      <c r="V5226" s="150">
        <v>457</v>
      </c>
      <c r="W5226" s="150">
        <v>210.81654826531391</v>
      </c>
      <c r="X5226" s="150">
        <v>531.2170088846641</v>
      </c>
      <c r="Y5226" s="150">
        <v>0</v>
      </c>
      <c r="Z5226" s="150">
        <v>1435</v>
      </c>
      <c r="AA5226" s="150">
        <v>8898</v>
      </c>
      <c r="AB5226" s="150">
        <v>228.607</v>
      </c>
      <c r="AC5226" s="150">
        <v>1321.0671400000001</v>
      </c>
      <c r="AD5226" s="150">
        <v>798.22763790158956</v>
      </c>
      <c r="AE5226" s="150">
        <v>5774.7755735999999</v>
      </c>
      <c r="AF5226" s="150">
        <v>3139.988139007949</v>
      </c>
      <c r="AG5226" s="150">
        <v>1784</v>
      </c>
      <c r="AH5226" s="150">
        <v>3494</v>
      </c>
      <c r="AI5226" s="150">
        <v>126.64456272</v>
      </c>
      <c r="AJ5226" s="150">
        <v>2572.5082714559999</v>
      </c>
      <c r="AK5226" s="150">
        <v>2502.5831539199999</v>
      </c>
      <c r="AL5226" s="150">
        <v>47166.85546875</v>
      </c>
      <c r="AM5226" s="150">
        <v>34995.171875</v>
      </c>
      <c r="AN5226" s="150">
        <v>12171.6826171875</v>
      </c>
      <c r="AO5226" s="5" t="s">
        <v>4597</v>
      </c>
    </row>
    <row r="5227" spans="1:41" ht="14.25" x14ac:dyDescent="0.45">
      <c r="A5227" s="150">
        <v>2022</v>
      </c>
      <c r="B5227" s="5" t="s">
        <v>4980</v>
      </c>
      <c r="C5227" s="5" t="s">
        <v>171</v>
      </c>
      <c r="D5227" s="5" t="s">
        <v>84</v>
      </c>
      <c r="E5227" s="5" t="s">
        <v>93</v>
      </c>
      <c r="F5227" s="5" t="s">
        <v>94</v>
      </c>
      <c r="G5227" s="5" t="s">
        <v>88</v>
      </c>
      <c r="H5227" s="5" t="s">
        <v>131</v>
      </c>
      <c r="I5227" s="150">
        <v>941.71597919999999</v>
      </c>
      <c r="J5227" s="150">
        <v>216.51488185989729</v>
      </c>
      <c r="K5227" s="150">
        <v>247</v>
      </c>
      <c r="L5227" s="150">
        <v>851.12596670723997</v>
      </c>
      <c r="M5227" s="150">
        <v>583.6644</v>
      </c>
      <c r="N5227" s="150">
        <v>1249.7299734334099</v>
      </c>
      <c r="O5227" s="150">
        <v>539.65026759600005</v>
      </c>
      <c r="P5227" s="150">
        <v>2672.2385747080002</v>
      </c>
      <c r="Q5227" s="150">
        <v>401.31494973938351</v>
      </c>
      <c r="R5227" s="150">
        <v>1487.3089282030271</v>
      </c>
      <c r="S5227" s="150">
        <v>1312.2529</v>
      </c>
      <c r="T5227" s="150">
        <v>2636.8006399999999</v>
      </c>
      <c r="U5227" s="150">
        <v>257.57524999999998</v>
      </c>
      <c r="V5227" s="150">
        <v>447</v>
      </c>
      <c r="W5227" s="150">
        <v>593.21527199999991</v>
      </c>
      <c r="X5227" s="150">
        <v>1036.45</v>
      </c>
      <c r="Y5227" s="150">
        <v>0</v>
      </c>
      <c r="Z5227" s="150">
        <v>1101.709503034527</v>
      </c>
      <c r="AA5227" s="150">
        <v>6966</v>
      </c>
      <c r="AB5227" s="150">
        <v>395</v>
      </c>
      <c r="AC5227" s="150">
        <v>2290.4707699999999</v>
      </c>
      <c r="AD5227" s="150">
        <v>799.7089237154737</v>
      </c>
      <c r="AE5227" s="150">
        <v>3890.7488606988559</v>
      </c>
      <c r="AF5227" s="150">
        <v>5418.9900058338662</v>
      </c>
      <c r="AG5227" s="150">
        <v>2153</v>
      </c>
      <c r="AH5227" s="150">
        <v>2426.644967711718</v>
      </c>
      <c r="AI5227" s="150">
        <v>124.16133600000001</v>
      </c>
      <c r="AJ5227" s="150">
        <v>2208.1616064</v>
      </c>
      <c r="AK5227" s="150">
        <v>589</v>
      </c>
      <c r="AL5227" s="150">
        <v>43837.1484375</v>
      </c>
      <c r="AM5227" s="150">
        <v>32553.60546875</v>
      </c>
      <c r="AN5227" s="150">
        <v>11283.548828125</v>
      </c>
      <c r="AO5227" s="5" t="s">
        <v>5904</v>
      </c>
    </row>
    <row r="5228" spans="1:41" ht="14.25" x14ac:dyDescent="0.45">
      <c r="A5228" s="150">
        <v>2022</v>
      </c>
      <c r="B5228" s="5" t="s">
        <v>1478</v>
      </c>
      <c r="C5228" s="5" t="s">
        <v>171</v>
      </c>
      <c r="D5228" s="5" t="s">
        <v>84</v>
      </c>
      <c r="E5228" s="5" t="s">
        <v>25</v>
      </c>
      <c r="F5228" s="5" t="s">
        <v>25</v>
      </c>
      <c r="G5228" s="5" t="s">
        <v>87</v>
      </c>
      <c r="H5228" s="5" t="s">
        <v>131</v>
      </c>
      <c r="I5228" s="150">
        <v>713.92266412098422</v>
      </c>
      <c r="J5228" s="150">
        <v>3722.0435555128997</v>
      </c>
      <c r="K5228" s="150">
        <v>46.059526717482854</v>
      </c>
      <c r="L5228" s="150">
        <v>330.47710419793947</v>
      </c>
      <c r="M5228" s="150">
        <v>4025.4586990870093</v>
      </c>
      <c r="N5228" s="150">
        <v>7173.7068029105503</v>
      </c>
      <c r="O5228" s="150">
        <v>1631.6587339668301</v>
      </c>
      <c r="P5228" s="150">
        <v>408.70674153695205</v>
      </c>
      <c r="Q5228" s="150">
        <v>988.75410260336469</v>
      </c>
      <c r="R5228" s="150">
        <v>239.95348703288658</v>
      </c>
      <c r="S5228" s="150">
        <v>5642.29202289165</v>
      </c>
      <c r="T5228" s="150">
        <v>172.7232251905607</v>
      </c>
      <c r="U5228" s="150">
        <v>172.7232251905607</v>
      </c>
      <c r="V5228" s="150">
        <v>2871.8114908350558</v>
      </c>
      <c r="W5228" s="150">
        <v>2026.6191755692455</v>
      </c>
      <c r="X5228" s="150">
        <v>1345.1743672770324</v>
      </c>
      <c r="Y5228" s="150">
        <v>23209.126064708315</v>
      </c>
      <c r="Z5228" s="150">
        <v>2887.8356001800685</v>
      </c>
      <c r="AA5228" s="150">
        <v>37911.681070724022</v>
      </c>
      <c r="AB5228" s="150"/>
      <c r="AC5228" s="150">
        <v>1299.7422695589694</v>
      </c>
      <c r="AD5228" s="150">
        <v>3997.2760376916312</v>
      </c>
      <c r="AE5228" s="150">
        <v>8066.8799029020465</v>
      </c>
      <c r="AF5228" s="150">
        <v>5642.8007215621556</v>
      </c>
      <c r="AG5228" s="150">
        <v>21478.40790598372</v>
      </c>
      <c r="AH5228" s="150">
        <v>8438.6977320463338</v>
      </c>
      <c r="AI5228" s="150">
        <v>449.08038549545785</v>
      </c>
      <c r="AJ5228" s="150">
        <v>28974.896769800525</v>
      </c>
      <c r="AK5228" s="150">
        <v>248.72144427440742</v>
      </c>
      <c r="AL5228" s="150">
        <v>174117.21875</v>
      </c>
      <c r="AM5228" s="150">
        <v>146093.46875</v>
      </c>
      <c r="AN5228" s="150">
        <v>28023.76171875</v>
      </c>
      <c r="AO5228" s="5" t="s">
        <v>3115</v>
      </c>
    </row>
    <row r="5229" spans="1:41" ht="14.25" x14ac:dyDescent="0.45">
      <c r="A5229" s="150">
        <v>2022</v>
      </c>
      <c r="B5229" s="5" t="s">
        <v>4980</v>
      </c>
      <c r="C5229" s="5" t="s">
        <v>171</v>
      </c>
      <c r="D5229" s="5" t="s">
        <v>84</v>
      </c>
      <c r="E5229" s="5" t="s">
        <v>25</v>
      </c>
      <c r="F5229" s="5" t="s">
        <v>25</v>
      </c>
      <c r="G5229" s="5" t="s">
        <v>87</v>
      </c>
      <c r="H5229" s="5" t="s">
        <v>131</v>
      </c>
      <c r="I5229" s="150">
        <v>2054.2882227511573</v>
      </c>
      <c r="J5229" s="150">
        <v>11186.672564125311</v>
      </c>
      <c r="K5229" s="150">
        <v>0</v>
      </c>
      <c r="L5229" s="150">
        <v>0</v>
      </c>
      <c r="M5229" s="150">
        <v>10671.763946907293</v>
      </c>
      <c r="N5229" s="150">
        <v>6061.5092477863491</v>
      </c>
      <c r="O5229" s="150">
        <v>964.76205712105275</v>
      </c>
      <c r="P5229" s="150">
        <v>705.77968965750665</v>
      </c>
      <c r="Q5229" s="150">
        <v>0</v>
      </c>
      <c r="R5229" s="150">
        <v>228.45001888417707</v>
      </c>
      <c r="S5229" s="150">
        <v>737.43679791067177</v>
      </c>
      <c r="T5229" s="150">
        <v>210.69622797447767</v>
      </c>
      <c r="U5229" s="150">
        <v>158.02217098085825</v>
      </c>
      <c r="V5229" s="150">
        <v>18348.481013157387</v>
      </c>
      <c r="W5229" s="150">
        <v>2106.9622797447764</v>
      </c>
      <c r="X5229" s="150">
        <v>4685.8841101523831</v>
      </c>
      <c r="Y5229" s="150">
        <v>10534.811398723883</v>
      </c>
      <c r="Z5229" s="150">
        <v>954.85630223469627</v>
      </c>
      <c r="AA5229" s="150">
        <v>59493.240412013387</v>
      </c>
      <c r="AB5229" s="150">
        <v>228.60540735230828</v>
      </c>
      <c r="AC5229" s="150">
        <v>1789.7397034066041</v>
      </c>
      <c r="AD5229" s="150">
        <v>1271.7612217094656</v>
      </c>
      <c r="AE5229" s="150">
        <v>5949.0079968593773</v>
      </c>
      <c r="AF5229" s="150">
        <v>0</v>
      </c>
      <c r="AG5229" s="150">
        <v>41790.543337597774</v>
      </c>
      <c r="AH5229" s="150">
        <v>5759.3813916823474</v>
      </c>
      <c r="AI5229" s="150">
        <v>232.81933191179783</v>
      </c>
      <c r="AJ5229" s="150">
        <v>8143.4092112135613</v>
      </c>
      <c r="AK5229" s="150">
        <v>239.14021875103214</v>
      </c>
      <c r="AL5229" s="150">
        <v>194508.015625</v>
      </c>
      <c r="AM5229" s="150">
        <v>167398.8125</v>
      </c>
      <c r="AN5229" s="150">
        <v>27109.2109375</v>
      </c>
      <c r="AO5229" s="5" t="s">
        <v>5905</v>
      </c>
    </row>
    <row r="5230" spans="1:41" ht="14.25" x14ac:dyDescent="0.45">
      <c r="A5230" s="150">
        <v>2022</v>
      </c>
      <c r="B5230" s="5" t="s">
        <v>582</v>
      </c>
      <c r="C5230" s="5" t="s">
        <v>171</v>
      </c>
      <c r="D5230" s="5" t="s">
        <v>84</v>
      </c>
      <c r="E5230" s="5" t="s">
        <v>25</v>
      </c>
      <c r="F5230" s="5" t="s">
        <v>25</v>
      </c>
      <c r="G5230" s="5" t="s">
        <v>87</v>
      </c>
      <c r="H5230" s="5" t="s">
        <v>131</v>
      </c>
      <c r="I5230" s="150">
        <v>692.21011420274385</v>
      </c>
      <c r="J5230" s="150">
        <v>17137.782666148578</v>
      </c>
      <c r="K5230" s="150">
        <v>0</v>
      </c>
      <c r="L5230" s="150">
        <v>390.76377414671026</v>
      </c>
      <c r="M5230" s="150">
        <v>10020.299637047785</v>
      </c>
      <c r="N5230" s="150">
        <v>6541.3855792159302</v>
      </c>
      <c r="O5230" s="150">
        <v>1045.0139788609165</v>
      </c>
      <c r="P5230" s="150">
        <v>513.51942262508396</v>
      </c>
      <c r="Q5230" s="150">
        <v>976.60240668708911</v>
      </c>
      <c r="R5230" s="150">
        <v>235.46694317174541</v>
      </c>
      <c r="S5230" s="150">
        <v>5470.6928380539439</v>
      </c>
      <c r="T5230" s="150">
        <v>167.47018892001867</v>
      </c>
      <c r="U5230" s="150">
        <v>167.47018892001867</v>
      </c>
      <c r="V5230" s="150">
        <v>10427.810430086496</v>
      </c>
      <c r="W5230" s="150">
        <v>1964.9835499948858</v>
      </c>
      <c r="X5230" s="150">
        <v>1848.6398190432471</v>
      </c>
      <c r="Y5230" s="150">
        <v>3963.4611377737756</v>
      </c>
      <c r="Z5230" s="150">
        <v>13.327063272413268</v>
      </c>
      <c r="AA5230" s="150">
        <v>74383.733412766975</v>
      </c>
      <c r="AB5230" s="150">
        <v>151.83963795415028</v>
      </c>
      <c r="AC5230" s="150">
        <v>804.39699817535677</v>
      </c>
      <c r="AD5230" s="150">
        <v>6108.9146071409959</v>
      </c>
      <c r="AE5230" s="150">
        <v>1038.8734052671825</v>
      </c>
      <c r="AF5230" s="150">
        <v>3353.0050955864913</v>
      </c>
      <c r="AG5230" s="150">
        <v>40567.978563985329</v>
      </c>
      <c r="AH5230" s="150">
        <v>5852.2451628304188</v>
      </c>
      <c r="AI5230" s="150">
        <v>435.4224911920486</v>
      </c>
      <c r="AJ5230" s="150">
        <v>6769.1450361471552</v>
      </c>
      <c r="AK5230" s="150">
        <v>253.43821923229495</v>
      </c>
      <c r="AL5230" s="150">
        <v>201295.890625</v>
      </c>
      <c r="AM5230" s="150">
        <v>167976.9375</v>
      </c>
      <c r="AN5230" s="150">
        <v>33318.9609375</v>
      </c>
      <c r="AO5230" s="5" t="s">
        <v>1168</v>
      </c>
    </row>
    <row r="5231" spans="1:41" ht="14.25" x14ac:dyDescent="0.45">
      <c r="A5231" s="150">
        <v>2022</v>
      </c>
      <c r="B5231" s="5" t="s">
        <v>6344</v>
      </c>
      <c r="C5231" s="5" t="s">
        <v>171</v>
      </c>
      <c r="D5231" s="5" t="s">
        <v>84</v>
      </c>
      <c r="E5231" s="5" t="s">
        <v>25</v>
      </c>
      <c r="F5231" s="5" t="s">
        <v>25</v>
      </c>
      <c r="G5231" s="5" t="s">
        <v>87</v>
      </c>
      <c r="H5231" s="5" t="s">
        <v>131</v>
      </c>
      <c r="I5231" s="150">
        <v>2991.3743995047403</v>
      </c>
      <c r="J5231" s="150">
        <v>10693.905406901589</v>
      </c>
      <c r="K5231" s="150">
        <v>0</v>
      </c>
      <c r="L5231" s="150">
        <v>0</v>
      </c>
      <c r="M5231" s="150">
        <v>21669.798799561901</v>
      </c>
      <c r="N5231" s="150">
        <v>4189.4429419690578</v>
      </c>
      <c r="O5231" s="150">
        <v>1501.099365134595</v>
      </c>
      <c r="P5231" s="150">
        <v>296.98684555165175</v>
      </c>
      <c r="Q5231" s="150">
        <v>0</v>
      </c>
      <c r="R5231" s="150">
        <v>200.73622516293128</v>
      </c>
      <c r="S5231" s="150">
        <v>253.46291128977174</v>
      </c>
      <c r="T5231" s="150">
        <v>716.8647996074352</v>
      </c>
      <c r="U5231" s="150">
        <v>153.6138856301647</v>
      </c>
      <c r="V5231" s="150">
        <v>9875.3246608778536</v>
      </c>
      <c r="W5231" s="150">
        <v>2744.568089925609</v>
      </c>
      <c r="X5231" s="150">
        <v>2378.967042125817</v>
      </c>
      <c r="Y5231" s="150">
        <v>13568.202471427014</v>
      </c>
      <c r="Z5231" s="150">
        <v>1327.8674207527647</v>
      </c>
      <c r="AA5231" s="150">
        <v>68619.322710994573</v>
      </c>
      <c r="AB5231" s="150">
        <v>31.746869696900703</v>
      </c>
      <c r="AC5231" s="150">
        <v>742.28754948775338</v>
      </c>
      <c r="AD5231" s="150">
        <v>3436.5148494651517</v>
      </c>
      <c r="AE5231" s="150">
        <v>1666.6277075890466</v>
      </c>
      <c r="AF5231" s="150">
        <v>0</v>
      </c>
      <c r="AG5231" s="150">
        <v>33323.972256037057</v>
      </c>
      <c r="AH5231" s="150">
        <v>7822.0853251475655</v>
      </c>
      <c r="AI5231" s="150">
        <v>557.10635855206397</v>
      </c>
      <c r="AJ5231" s="150">
        <v>7322.2618817045168</v>
      </c>
      <c r="AK5231" s="150">
        <v>232.46901358698256</v>
      </c>
      <c r="AL5231" s="150">
        <v>196316.59375</v>
      </c>
      <c r="AM5231" s="150">
        <v>154971.921875</v>
      </c>
      <c r="AN5231" s="150">
        <v>41344.68359375</v>
      </c>
      <c r="AO5231" s="5" t="s">
        <v>6850</v>
      </c>
    </row>
    <row r="5232" spans="1:41" ht="14.25" x14ac:dyDescent="0.45">
      <c r="A5232" s="150">
        <v>2022</v>
      </c>
      <c r="B5232" s="5" t="s">
        <v>7352</v>
      </c>
      <c r="C5232" s="5" t="s">
        <v>171</v>
      </c>
      <c r="D5232" s="5" t="s">
        <v>84</v>
      </c>
      <c r="E5232" s="5" t="s">
        <v>25</v>
      </c>
      <c r="F5232" s="5" t="s">
        <v>25</v>
      </c>
      <c r="G5232" s="5" t="s">
        <v>87</v>
      </c>
      <c r="H5232" s="5" t="s">
        <v>131</v>
      </c>
      <c r="I5232" s="150">
        <v>3187.2549019607841</v>
      </c>
      <c r="J5232" s="150">
        <v>3879.0593859024998</v>
      </c>
      <c r="K5232" s="150">
        <v>0</v>
      </c>
      <c r="L5232" s="150">
        <v>145</v>
      </c>
      <c r="M5232" s="150">
        <v>8150</v>
      </c>
      <c r="N5232" s="150">
        <v>3706.2445507812499</v>
      </c>
      <c r="O5232" s="150">
        <v>1041.1323400000001</v>
      </c>
      <c r="P5232" s="150">
        <v>784</v>
      </c>
      <c r="Q5232" s="150">
        <v>0</v>
      </c>
      <c r="R5232" s="150">
        <v>638.08265999999992</v>
      </c>
      <c r="S5232" s="150">
        <v>9474.875</v>
      </c>
      <c r="T5232" s="150">
        <v>750</v>
      </c>
      <c r="U5232" s="150">
        <v>150</v>
      </c>
      <c r="V5232" s="150">
        <v>2813</v>
      </c>
      <c r="W5232" s="150">
        <v>4496.16</v>
      </c>
      <c r="X5232" s="150">
        <v>3483</v>
      </c>
      <c r="Y5232" s="150">
        <v>17316.586750543651</v>
      </c>
      <c r="Z5232" s="150">
        <v>190.3493077384552</v>
      </c>
      <c r="AA5232" s="150">
        <v>65410</v>
      </c>
      <c r="AB5232" s="150">
        <v>32</v>
      </c>
      <c r="AC5232" s="150">
        <v>2800.8420616822432</v>
      </c>
      <c r="AD5232" s="150">
        <v>1378.9054125</v>
      </c>
      <c r="AE5232" s="150">
        <v>2914.8733073919998</v>
      </c>
      <c r="AF5232" s="150">
        <v>34.4</v>
      </c>
      <c r="AG5232" s="150">
        <v>42517</v>
      </c>
      <c r="AH5232" s="150">
        <v>6624.9594456000004</v>
      </c>
      <c r="AI5232" s="150">
        <v>583</v>
      </c>
      <c r="AJ5232" s="150">
        <v>8580</v>
      </c>
      <c r="AK5232" s="150">
        <v>240</v>
      </c>
      <c r="AL5232" s="150">
        <v>191320.71875</v>
      </c>
      <c r="AM5232" s="150">
        <v>155066.6875</v>
      </c>
      <c r="AN5232" s="150">
        <v>36254.03515625</v>
      </c>
      <c r="AO5232" s="5" t="s">
        <v>7771</v>
      </c>
    </row>
    <row r="5233" spans="1:41" ht="14.25" x14ac:dyDescent="0.45">
      <c r="A5233" s="150">
        <v>2022</v>
      </c>
      <c r="B5233" s="5" t="s">
        <v>4024</v>
      </c>
      <c r="C5233" s="5" t="s">
        <v>171</v>
      </c>
      <c r="D5233" s="5" t="s">
        <v>84</v>
      </c>
      <c r="E5233" s="5" t="s">
        <v>25</v>
      </c>
      <c r="F5233" s="5" t="s">
        <v>25</v>
      </c>
      <c r="G5233" s="5" t="s">
        <v>87</v>
      </c>
      <c r="H5233" s="5" t="s">
        <v>131</v>
      </c>
      <c r="I5233" s="150">
        <v>833.04925366762802</v>
      </c>
      <c r="J5233" s="150">
        <v>9371.8041037608164</v>
      </c>
      <c r="K5233" s="150">
        <v>0</v>
      </c>
      <c r="L5233" s="150">
        <v>0</v>
      </c>
      <c r="M5233" s="150">
        <v>8043.7937675569019</v>
      </c>
      <c r="N5233" s="150">
        <v>4243.2542975215629</v>
      </c>
      <c r="O5233" s="150">
        <v>1344.7795094920282</v>
      </c>
      <c r="P5233" s="150">
        <v>768.08223070302927</v>
      </c>
      <c r="Q5233" s="150">
        <v>0</v>
      </c>
      <c r="R5233" s="150">
        <v>230.89676727020171</v>
      </c>
      <c r="S5233" s="150">
        <v>1234.427530434758</v>
      </c>
      <c r="T5233" s="150">
        <v>0</v>
      </c>
      <c r="U5233" s="150">
        <v>162.28232214304444</v>
      </c>
      <c r="V5233" s="150">
        <v>5265.5204124679813</v>
      </c>
      <c r="W5233" s="150">
        <v>1406.446791906385</v>
      </c>
      <c r="X5233" s="150">
        <v>1805.6427184674719</v>
      </c>
      <c r="Y5233" s="150">
        <v>3900.1851421711685</v>
      </c>
      <c r="Z5233" s="150">
        <v>12.982585771443555</v>
      </c>
      <c r="AA5233" s="150">
        <v>63779.116366511698</v>
      </c>
      <c r="AB5233" s="150">
        <v>146.94772458267434</v>
      </c>
      <c r="AC5233" s="150">
        <v>699.76535440711086</v>
      </c>
      <c r="AD5233" s="150">
        <v>5035.2902583104169</v>
      </c>
      <c r="AE5233" s="150">
        <v>1635.8058072018878</v>
      </c>
      <c r="AF5233" s="150">
        <v>2280.1748143245363</v>
      </c>
      <c r="AG5233" s="150">
        <v>44841.851254566034</v>
      </c>
      <c r="AH5233" s="150">
        <v>5839.9998328543588</v>
      </c>
      <c r="AI5233" s="150">
        <v>450.06297341004318</v>
      </c>
      <c r="AJ5233" s="150">
        <v>4435.7168052432144</v>
      </c>
      <c r="AK5233" s="150">
        <v>245.58724750980724</v>
      </c>
      <c r="AL5233" s="150">
        <v>168013.46875</v>
      </c>
      <c r="AM5233" s="150">
        <v>142460.484375</v>
      </c>
      <c r="AN5233" s="150">
        <v>25552.978515625</v>
      </c>
      <c r="AO5233" s="5" t="s">
        <v>4598</v>
      </c>
    </row>
    <row r="5234" spans="1:41" ht="14.25" x14ac:dyDescent="0.45">
      <c r="A5234" s="150">
        <v>2022</v>
      </c>
      <c r="B5234" s="5" t="s">
        <v>1476</v>
      </c>
      <c r="C5234" s="5" t="s">
        <v>171</v>
      </c>
      <c r="D5234" s="5" t="s">
        <v>84</v>
      </c>
      <c r="E5234" s="5" t="s">
        <v>25</v>
      </c>
      <c r="F5234" s="5" t="s">
        <v>25</v>
      </c>
      <c r="G5234" s="5" t="s">
        <v>87</v>
      </c>
      <c r="H5234" s="5" t="s">
        <v>131</v>
      </c>
      <c r="I5234" s="150">
        <v>931.46788110367334</v>
      </c>
      <c r="J5234" s="150">
        <v>2963.761439875324</v>
      </c>
      <c r="K5234" s="150">
        <v>48.387941875515494</v>
      </c>
      <c r="L5234" s="150">
        <v>314.52162219085074</v>
      </c>
      <c r="M5234" s="150">
        <v>2945.6159616720056</v>
      </c>
      <c r="N5234" s="150">
        <v>3474.6171362260793</v>
      </c>
      <c r="O5234" s="150">
        <v>670.65687439464477</v>
      </c>
      <c r="P5234" s="150">
        <v>604.84927344394373</v>
      </c>
      <c r="Q5234" s="150">
        <v>1183.1759062473704</v>
      </c>
      <c r="R5234" s="150">
        <v>1716.2422727682604</v>
      </c>
      <c r="S5234" s="150">
        <v>5927.5228797506479</v>
      </c>
      <c r="T5234" s="150">
        <v>1028.2437648547043</v>
      </c>
      <c r="U5234" s="150">
        <v>214.7292295728694</v>
      </c>
      <c r="V5234" s="150">
        <v>5413.400997323296</v>
      </c>
      <c r="W5234" s="150">
        <v>954.45215349454315</v>
      </c>
      <c r="X5234" s="150">
        <v>2619.0559263283844</v>
      </c>
      <c r="Y5234" s="150">
        <v>22589.910664584408</v>
      </c>
      <c r="Z5234" s="150">
        <v>1910.1140055359742</v>
      </c>
      <c r="AA5234" s="150">
        <v>36196.137552414315</v>
      </c>
      <c r="AB5234" s="150">
        <v>199.60026023650141</v>
      </c>
      <c r="AC5234" s="150">
        <v>1443.3669061601624</v>
      </c>
      <c r="AD5234" s="150">
        <v>4729.9213183316397</v>
      </c>
      <c r="AE5234" s="150">
        <v>5525.2981129104255</v>
      </c>
      <c r="AF5234" s="150">
        <v>5927.5228797506479</v>
      </c>
      <c r="AG5234" s="150">
        <v>29008.073465034173</v>
      </c>
      <c r="AH5234" s="150">
        <v>5171.9620024367259</v>
      </c>
      <c r="AI5234" s="150">
        <v>0</v>
      </c>
      <c r="AJ5234" s="150">
        <v>8090.469532583882</v>
      </c>
      <c r="AK5234" s="150">
        <v>498.39580131780963</v>
      </c>
      <c r="AL5234" s="150">
        <v>152301.484375</v>
      </c>
      <c r="AM5234" s="150">
        <v>127507.65625</v>
      </c>
      <c r="AN5234" s="150">
        <v>24793.81640625</v>
      </c>
      <c r="AO5234" s="5" t="s">
        <v>3117</v>
      </c>
    </row>
    <row r="5235" spans="1:41" ht="14.25" x14ac:dyDescent="0.45">
      <c r="A5235" s="150">
        <v>2022</v>
      </c>
      <c r="B5235" s="5" t="s">
        <v>1477</v>
      </c>
      <c r="C5235" s="5" t="s">
        <v>171</v>
      </c>
      <c r="D5235" s="5" t="s">
        <v>84</v>
      </c>
      <c r="E5235" s="5" t="s">
        <v>25</v>
      </c>
      <c r="F5235" s="5" t="s">
        <v>25</v>
      </c>
      <c r="G5235" s="5" t="s">
        <v>87</v>
      </c>
      <c r="H5235" s="5" t="s">
        <v>131</v>
      </c>
      <c r="I5235" s="150">
        <v>1209.4366298416926</v>
      </c>
      <c r="J5235" s="150">
        <v>3122.3893288049203</v>
      </c>
      <c r="K5235" s="150">
        <v>47.428887444772258</v>
      </c>
      <c r="L5235" s="150">
        <v>368.75959988310427</v>
      </c>
      <c r="M5235" s="150">
        <v>3872.4204445923897</v>
      </c>
      <c r="N5235" s="150">
        <v>4508.4714682814392</v>
      </c>
      <c r="O5235" s="150">
        <v>669.93303515740809</v>
      </c>
      <c r="P5235" s="150">
        <v>911.62115979847863</v>
      </c>
      <c r="Q5235" s="150">
        <v>1164.767510785113</v>
      </c>
      <c r="R5235" s="150">
        <v>1425.9906164774566</v>
      </c>
      <c r="S5235" s="150">
        <v>4624.3165258652953</v>
      </c>
      <c r="T5235" s="150">
        <v>237.14443722386127</v>
      </c>
      <c r="U5235" s="150">
        <v>177.85832791789596</v>
      </c>
      <c r="V5235" s="150">
        <v>5875.2534322211632</v>
      </c>
      <c r="W5235" s="150">
        <v>3426.7371178847957</v>
      </c>
      <c r="X5235" s="150">
        <v>5774.6954776658213</v>
      </c>
      <c r="Y5235" s="150">
        <v>10149.781913181263</v>
      </c>
      <c r="Z5235" s="150">
        <v>152.95816200939052</v>
      </c>
      <c r="AA5235" s="150">
        <v>38423.127054555342</v>
      </c>
      <c r="AB5235" s="150"/>
      <c r="AC5235" s="150">
        <v>1436.0281396090918</v>
      </c>
      <c r="AD5235" s="150">
        <v>4656.3310248905173</v>
      </c>
      <c r="AE5235" s="150">
        <v>9043.5031135319496</v>
      </c>
      <c r="AF5235" s="150">
        <v>5741.547884800334</v>
      </c>
      <c r="AG5235" s="150">
        <v>59022.878980646834</v>
      </c>
      <c r="AH5235" s="150">
        <v>12212.403637750698</v>
      </c>
      <c r="AI5235" s="150">
        <v>231.21582629326474</v>
      </c>
      <c r="AJ5235" s="150">
        <v>7288.0202772349494</v>
      </c>
      <c r="AK5235" s="150">
        <v>692.51727942249056</v>
      </c>
      <c r="AL5235" s="150">
        <v>186467.53125</v>
      </c>
      <c r="AM5235" s="150">
        <v>150022.390625</v>
      </c>
      <c r="AN5235" s="150">
        <v>36445.140625</v>
      </c>
      <c r="AO5235" s="5" t="s">
        <v>3116</v>
      </c>
    </row>
    <row r="5236" spans="1:41" ht="14.25" x14ac:dyDescent="0.45">
      <c r="A5236" s="150">
        <v>2022</v>
      </c>
      <c r="B5236" s="5" t="s">
        <v>1477</v>
      </c>
      <c r="C5236" s="5" t="s">
        <v>171</v>
      </c>
      <c r="D5236" s="5" t="s">
        <v>84</v>
      </c>
      <c r="E5236" s="5" t="s">
        <v>25</v>
      </c>
      <c r="F5236" s="5" t="s">
        <v>25</v>
      </c>
      <c r="G5236" s="5" t="s">
        <v>88</v>
      </c>
      <c r="H5236" s="5" t="s">
        <v>131</v>
      </c>
      <c r="I5236" s="150">
        <v>1040.4000000000001</v>
      </c>
      <c r="J5236" s="150">
        <v>3155.6</v>
      </c>
      <c r="K5236" s="150">
        <v>47.970998495225558</v>
      </c>
      <c r="L5236" s="150">
        <v>370.09</v>
      </c>
      <c r="M5236" s="150">
        <v>3837.403124999998</v>
      </c>
      <c r="N5236" s="150">
        <v>4511.9415478507517</v>
      </c>
      <c r="O5236" s="150">
        <v>688</v>
      </c>
      <c r="P5236" s="150">
        <v>920</v>
      </c>
      <c r="Q5236" s="150">
        <v>1323.9277169712891</v>
      </c>
      <c r="R5236" s="150">
        <v>1479.3879658971</v>
      </c>
      <c r="S5236" s="150">
        <v>5256.2084398411198</v>
      </c>
      <c r="T5236" s="150">
        <v>256.18180633310732</v>
      </c>
      <c r="U5236" s="150">
        <v>174.0258786488659</v>
      </c>
      <c r="V5236" s="150">
        <v>5805</v>
      </c>
      <c r="W5236" s="150">
        <v>3319.7015795064199</v>
      </c>
      <c r="X5236" s="150">
        <v>6169.4143416284014</v>
      </c>
      <c r="Y5236" s="150">
        <v>10795</v>
      </c>
      <c r="Z5236" s="150">
        <v>173.892</v>
      </c>
      <c r="AA5236" s="150">
        <v>38625.276010668429</v>
      </c>
      <c r="AB5236" s="150">
        <v>170</v>
      </c>
      <c r="AC5236" s="150">
        <v>1464.1</v>
      </c>
      <c r="AD5236" s="150">
        <v>5292.5975751938668</v>
      </c>
      <c r="AE5236" s="150">
        <v>8761.025587161057</v>
      </c>
      <c r="AF5236" s="150">
        <v>5762.447781557159</v>
      </c>
      <c r="AG5236" s="150">
        <v>61325</v>
      </c>
      <c r="AH5236" s="150">
        <v>13842.79962574242</v>
      </c>
      <c r="AI5236" s="150">
        <v>223.99370519160971</v>
      </c>
      <c r="AJ5236" s="150">
        <v>8170.8345738091621</v>
      </c>
      <c r="AK5236" s="150">
        <v>794.80703282476918</v>
      </c>
      <c r="AL5236" s="150">
        <v>193757.03125</v>
      </c>
      <c r="AM5236" s="150">
        <v>153857.9375</v>
      </c>
      <c r="AN5236" s="150">
        <v>39899.078125</v>
      </c>
      <c r="AO5236" s="5" t="s">
        <v>3120</v>
      </c>
    </row>
    <row r="5237" spans="1:41" ht="14.25" x14ac:dyDescent="0.45">
      <c r="A5237" s="150">
        <v>2022</v>
      </c>
      <c r="B5237" s="5" t="s">
        <v>4024</v>
      </c>
      <c r="C5237" s="5" t="s">
        <v>171</v>
      </c>
      <c r="D5237" s="5" t="s">
        <v>84</v>
      </c>
      <c r="E5237" s="5" t="s">
        <v>25</v>
      </c>
      <c r="F5237" s="5" t="s">
        <v>25</v>
      </c>
      <c r="G5237" s="5" t="s">
        <v>88</v>
      </c>
      <c r="H5237" s="5" t="s">
        <v>131</v>
      </c>
      <c r="I5237" s="150">
        <v>850.14221846400005</v>
      </c>
      <c r="J5237" s="150">
        <v>9582.8530768582332</v>
      </c>
      <c r="K5237" s="150"/>
      <c r="L5237" s="150">
        <v>0</v>
      </c>
      <c r="M5237" s="150">
        <v>8047.8831095999994</v>
      </c>
      <c r="N5237" s="150">
        <v>4257.910253368389</v>
      </c>
      <c r="O5237" s="150">
        <v>1342.8263050092</v>
      </c>
      <c r="P5237" s="150">
        <v>759.47166453313355</v>
      </c>
      <c r="Q5237" s="150">
        <v>0</v>
      </c>
      <c r="R5237" s="150">
        <v>230.04867873749211</v>
      </c>
      <c r="S5237" s="150">
        <v>1231</v>
      </c>
      <c r="T5237" s="150">
        <v>0</v>
      </c>
      <c r="U5237" s="150">
        <v>156.09060149999999</v>
      </c>
      <c r="V5237" s="150">
        <v>5295</v>
      </c>
      <c r="W5237" s="150">
        <v>1412.688210025299</v>
      </c>
      <c r="X5237" s="150">
        <v>1842.691893274012</v>
      </c>
      <c r="Y5237" s="150">
        <v>3912.201199969214</v>
      </c>
      <c r="Z5237" s="150">
        <v>13</v>
      </c>
      <c r="AA5237" s="150">
        <v>67303</v>
      </c>
      <c r="AB5237" s="150">
        <v>135.82599999999999</v>
      </c>
      <c r="AC5237" s="150">
        <v>700.12099999999998</v>
      </c>
      <c r="AD5237" s="150">
        <v>5047.7331027846967</v>
      </c>
      <c r="AE5237" s="150">
        <v>1636.6374259199999</v>
      </c>
      <c r="AF5237" s="150">
        <v>2326.9607008243202</v>
      </c>
      <c r="AG5237" s="150">
        <v>45793</v>
      </c>
      <c r="AH5237" s="150">
        <v>6034</v>
      </c>
      <c r="AI5237" s="150">
        <v>450.29177856000001</v>
      </c>
      <c r="AJ5237" s="150">
        <v>4526.7312931200004</v>
      </c>
      <c r="AK5237" s="150">
        <v>245.71210031999999</v>
      </c>
      <c r="AL5237" s="150">
        <v>173133.84375</v>
      </c>
      <c r="AM5237" s="150">
        <v>147343.171875</v>
      </c>
      <c r="AN5237" s="150">
        <v>25790.65234375</v>
      </c>
      <c r="AO5237" s="5" t="s">
        <v>4599</v>
      </c>
    </row>
    <row r="5238" spans="1:41" ht="14.25" x14ac:dyDescent="0.45">
      <c r="A5238" s="150">
        <v>2022</v>
      </c>
      <c r="B5238" s="5" t="s">
        <v>7352</v>
      </c>
      <c r="C5238" s="5" t="s">
        <v>171</v>
      </c>
      <c r="D5238" s="5" t="s">
        <v>84</v>
      </c>
      <c r="E5238" s="5" t="s">
        <v>25</v>
      </c>
      <c r="F5238" s="5" t="s">
        <v>25</v>
      </c>
      <c r="G5238" s="5" t="s">
        <v>88</v>
      </c>
      <c r="H5238" s="5" t="s">
        <v>131</v>
      </c>
      <c r="I5238" s="150">
        <v>2601</v>
      </c>
      <c r="J5238" s="150">
        <v>4038.2275551928819</v>
      </c>
      <c r="K5238" s="150">
        <v>0</v>
      </c>
      <c r="L5238" s="150">
        <v>151.10952570000001</v>
      </c>
      <c r="M5238" s="150">
        <v>8313</v>
      </c>
      <c r="N5238" s="150">
        <v>3776.6631972460932</v>
      </c>
      <c r="O5238" s="150">
        <v>1061.9549867999999</v>
      </c>
      <c r="P5238" s="150">
        <v>797.32799999999986</v>
      </c>
      <c r="Q5238" s="150">
        <v>0</v>
      </c>
      <c r="R5238" s="150">
        <v>651.4189700078839</v>
      </c>
      <c r="S5238" s="150">
        <v>9636</v>
      </c>
      <c r="T5238" s="150">
        <v>780.79876349994993</v>
      </c>
      <c r="U5238" s="150">
        <v>151.5</v>
      </c>
      <c r="V5238" s="150">
        <v>2869</v>
      </c>
      <c r="W5238" s="150">
        <v>4586.0832</v>
      </c>
      <c r="X5238" s="150">
        <v>3556.143</v>
      </c>
      <c r="Y5238" s="150">
        <v>17802.633047283991</v>
      </c>
      <c r="Z5238" s="150">
        <v>194.32772234979441</v>
      </c>
      <c r="AA5238" s="150">
        <v>68932</v>
      </c>
      <c r="AB5238" s="150">
        <v>33</v>
      </c>
      <c r="AC5238" s="150">
        <v>2857.02</v>
      </c>
      <c r="AD5238" s="150">
        <v>1407.5082255245279</v>
      </c>
      <c r="AE5238" s="150">
        <v>2973.17077353984</v>
      </c>
      <c r="AF5238" s="150">
        <v>35.935422552089292</v>
      </c>
      <c r="AG5238" s="150">
        <v>44235</v>
      </c>
      <c r="AH5238" s="150">
        <v>6815.0957816887194</v>
      </c>
      <c r="AI5238" s="150">
        <v>594.66</v>
      </c>
      <c r="AJ5238" s="150">
        <v>8926.6319999999996</v>
      </c>
      <c r="AK5238" s="150">
        <v>245</v>
      </c>
      <c r="AL5238" s="150">
        <v>198022.203125</v>
      </c>
      <c r="AM5238" s="150">
        <v>160992.96875</v>
      </c>
      <c r="AN5238" s="150">
        <v>37029.24609375</v>
      </c>
      <c r="AO5238" s="5" t="s">
        <v>7772</v>
      </c>
    </row>
    <row r="5239" spans="1:41" ht="14.25" x14ac:dyDescent="0.45">
      <c r="A5239" s="150">
        <v>2022</v>
      </c>
      <c r="B5239" s="5" t="s">
        <v>1476</v>
      </c>
      <c r="C5239" s="5" t="s">
        <v>171</v>
      </c>
      <c r="D5239" s="5" t="s">
        <v>84</v>
      </c>
      <c r="E5239" s="5" t="s">
        <v>25</v>
      </c>
      <c r="F5239" s="5" t="s">
        <v>25</v>
      </c>
      <c r="G5239" s="5" t="s">
        <v>88</v>
      </c>
      <c r="H5239" s="5" t="s">
        <v>131</v>
      </c>
      <c r="I5239" s="150">
        <v>908.59999999999991</v>
      </c>
      <c r="J5239" s="150">
        <v>2503.9</v>
      </c>
      <c r="K5239" s="150">
        <v>50</v>
      </c>
      <c r="L5239" s="150">
        <v>310.72406784180089</v>
      </c>
      <c r="M5239" s="150">
        <v>2921.9999999999982</v>
      </c>
      <c r="N5239" s="150">
        <v>3484.0999000000011</v>
      </c>
      <c r="O5239" s="150">
        <v>692.36963053898535</v>
      </c>
      <c r="P5239" s="150">
        <v>620</v>
      </c>
      <c r="Q5239" s="150">
        <v>1198.7171764062109</v>
      </c>
      <c r="R5239" s="150">
        <v>1707.985738035718</v>
      </c>
      <c r="S5239" s="150">
        <v>5970</v>
      </c>
      <c r="T5239" s="150">
        <v>1035.5999999999999</v>
      </c>
      <c r="U5239" s="150">
        <v>150</v>
      </c>
      <c r="V5239" s="150">
        <v>5452.3529663568806</v>
      </c>
      <c r="W5239" s="150">
        <v>926.24384581465085</v>
      </c>
      <c r="X5239" s="150">
        <v>2824.8971187191519</v>
      </c>
      <c r="Y5239" s="150">
        <v>25249</v>
      </c>
      <c r="Z5239" s="150">
        <v>1935.1454451920031</v>
      </c>
      <c r="AA5239" s="150">
        <v>36418.31813120209</v>
      </c>
      <c r="AB5239" s="150">
        <v>165</v>
      </c>
      <c r="AC5239" s="150">
        <v>1490.0952500000001</v>
      </c>
      <c r="AD5239" s="150">
        <v>4792.049852770273</v>
      </c>
      <c r="AE5239" s="150">
        <v>5592.9589324570406</v>
      </c>
      <c r="AF5239" s="150">
        <v>5855.953586249324</v>
      </c>
      <c r="AG5239" s="150">
        <v>29309.378307725769</v>
      </c>
      <c r="AH5239" s="150">
        <v>5141.1852348918746</v>
      </c>
      <c r="AI5239" s="150">
        <v>0</v>
      </c>
      <c r="AJ5239" s="150">
        <v>8170.8345738091621</v>
      </c>
      <c r="AK5239" s="150">
        <v>659</v>
      </c>
      <c r="AL5239" s="150">
        <v>155536.40625</v>
      </c>
      <c r="AM5239" s="150">
        <v>130358.0625</v>
      </c>
      <c r="AN5239" s="150">
        <v>25178.345703125</v>
      </c>
      <c r="AO5239" s="5" t="s">
        <v>3118</v>
      </c>
    </row>
    <row r="5240" spans="1:41" ht="14.25" x14ac:dyDescent="0.45">
      <c r="A5240" s="150">
        <v>2022</v>
      </c>
      <c r="B5240" s="5" t="s">
        <v>582</v>
      </c>
      <c r="C5240" s="5" t="s">
        <v>171</v>
      </c>
      <c r="D5240" s="5" t="s">
        <v>84</v>
      </c>
      <c r="E5240" s="5" t="s">
        <v>25</v>
      </c>
      <c r="F5240" s="5" t="s">
        <v>25</v>
      </c>
      <c r="G5240" s="5" t="s">
        <v>88</v>
      </c>
      <c r="H5240" s="5" t="s">
        <v>131</v>
      </c>
      <c r="I5240" s="150">
        <v>677.93482364443662</v>
      </c>
      <c r="J5240" s="150">
        <v>17303.540776031521</v>
      </c>
      <c r="K5240" s="150">
        <v>0</v>
      </c>
      <c r="L5240" s="150">
        <v>392.22470533680013</v>
      </c>
      <c r="M5240" s="150">
        <v>9909.125208720001</v>
      </c>
      <c r="N5240" s="150">
        <v>6643</v>
      </c>
      <c r="O5240" s="150">
        <v>1033.7497335364201</v>
      </c>
      <c r="P5240" s="150">
        <v>459.95</v>
      </c>
      <c r="Q5240" s="150">
        <v>964.82167499999991</v>
      </c>
      <c r="R5240" s="150">
        <v>231.09623235211669</v>
      </c>
      <c r="S5240" s="150">
        <v>5346.489668731846</v>
      </c>
      <c r="T5240" s="150">
        <v>156.09060149999999</v>
      </c>
      <c r="U5240" s="150">
        <v>157.65150751499999</v>
      </c>
      <c r="V5240" s="150">
        <v>10378</v>
      </c>
      <c r="W5240" s="150">
        <v>1952.7263122208169</v>
      </c>
      <c r="X5240" s="150">
        <v>1864.691893274012</v>
      </c>
      <c r="Y5240" s="150">
        <v>3968</v>
      </c>
      <c r="Z5240" s="150">
        <v>13.21797554903965</v>
      </c>
      <c r="AA5240" s="150">
        <v>78818.898637357008</v>
      </c>
      <c r="AB5240" s="150">
        <v>136</v>
      </c>
      <c r="AC5240" s="150">
        <v>798.82555000000002</v>
      </c>
      <c r="AD5240" s="150">
        <v>6058.9105234839208</v>
      </c>
      <c r="AE5240" s="150">
        <v>1027.3471873776</v>
      </c>
      <c r="AF5240" s="150">
        <v>3365.540827014946</v>
      </c>
      <c r="AG5240" s="150">
        <v>41278</v>
      </c>
      <c r="AH5240" s="150">
        <v>5990.4046554375682</v>
      </c>
      <c r="AI5240" s="150">
        <v>430.59151324800013</v>
      </c>
      <c r="AJ5240" s="150">
        <v>6827.9227479976335</v>
      </c>
      <c r="AK5240" s="150">
        <v>250.62634232639999</v>
      </c>
      <c r="AL5240" s="150">
        <v>206435.390625</v>
      </c>
      <c r="AM5240" s="150">
        <v>173305.96875</v>
      </c>
      <c r="AN5240" s="150">
        <v>33129.40234375</v>
      </c>
      <c r="AO5240" s="5" t="s">
        <v>1169</v>
      </c>
    </row>
    <row r="5241" spans="1:41" ht="14.25" x14ac:dyDescent="0.45">
      <c r="A5241" s="150">
        <v>2022</v>
      </c>
      <c r="B5241" s="5" t="s">
        <v>1478</v>
      </c>
      <c r="C5241" s="5" t="s">
        <v>171</v>
      </c>
      <c r="D5241" s="5" t="s">
        <v>84</v>
      </c>
      <c r="E5241" s="5" t="s">
        <v>25</v>
      </c>
      <c r="F5241" s="5" t="s">
        <v>25</v>
      </c>
      <c r="G5241" s="5" t="s">
        <v>88</v>
      </c>
      <c r="H5241" s="5" t="s">
        <v>131</v>
      </c>
      <c r="I5241" s="150">
        <v>712.18511394255347</v>
      </c>
      <c r="J5241" s="150">
        <v>3643.75</v>
      </c>
      <c r="K5241" s="150">
        <v>46.800974141683483</v>
      </c>
      <c r="L5241" s="150">
        <v>336.13440000000003</v>
      </c>
      <c r="M5241" s="150">
        <v>4020.2562499999981</v>
      </c>
      <c r="N5241" s="150">
        <v>7156.2473830576264</v>
      </c>
      <c r="O5241" s="150">
        <v>1612.8715855035671</v>
      </c>
      <c r="P5241" s="150">
        <v>354.93785600000001</v>
      </c>
      <c r="Q5241" s="150">
        <v>963.45548570871313</v>
      </c>
      <c r="R5241" s="150">
        <v>243.23088213062681</v>
      </c>
      <c r="S5241" s="150">
        <v>5523.5368942619416</v>
      </c>
      <c r="T5241" s="150">
        <v>164.01648959139601</v>
      </c>
      <c r="U5241" s="150">
        <v>170.613606518496</v>
      </c>
      <c r="V5241" s="150">
        <v>2830</v>
      </c>
      <c r="W5241" s="150">
        <v>1989.8281121530119</v>
      </c>
      <c r="X5241" s="150">
        <v>1315.5886981440631</v>
      </c>
      <c r="Y5241" s="150">
        <v>23755.221000000001</v>
      </c>
      <c r="Z5241" s="150">
        <v>2810.3597832241021</v>
      </c>
      <c r="AA5241" s="150">
        <v>37926.421864451637</v>
      </c>
      <c r="AB5241" s="150">
        <v>170</v>
      </c>
      <c r="AC5241" s="150">
        <v>1270.3844300000001</v>
      </c>
      <c r="AD5241" s="150">
        <v>3930.3707659449919</v>
      </c>
      <c r="AE5241" s="150">
        <v>8024.6080300546128</v>
      </c>
      <c r="AF5241" s="150">
        <v>5629.0672320774484</v>
      </c>
      <c r="AG5241" s="150">
        <v>22496.658775932028</v>
      </c>
      <c r="AH5241" s="150">
        <v>8563.655104606878</v>
      </c>
      <c r="AI5241" s="150">
        <v>439.20334351296009</v>
      </c>
      <c r="AJ5241" s="150">
        <v>28977.717525100219</v>
      </c>
      <c r="AK5241" s="150">
        <v>265.5191504904152</v>
      </c>
      <c r="AL5241" s="150">
        <v>175342.640625</v>
      </c>
      <c r="AM5241" s="150">
        <v>147300.984375</v>
      </c>
      <c r="AN5241" s="150">
        <v>28041.646484375</v>
      </c>
      <c r="AO5241" s="5" t="s">
        <v>3119</v>
      </c>
    </row>
    <row r="5242" spans="1:41" ht="14.25" x14ac:dyDescent="0.45">
      <c r="A5242" s="150">
        <v>2022</v>
      </c>
      <c r="B5242" s="5" t="s">
        <v>4980</v>
      </c>
      <c r="C5242" s="5" t="s">
        <v>171</v>
      </c>
      <c r="D5242" s="5" t="s">
        <v>84</v>
      </c>
      <c r="E5242" s="5" t="s">
        <v>25</v>
      </c>
      <c r="F5242" s="5" t="s">
        <v>25</v>
      </c>
      <c r="G5242" s="5" t="s">
        <v>88</v>
      </c>
      <c r="H5242" s="5" t="s">
        <v>131</v>
      </c>
      <c r="I5242" s="150">
        <v>2110.7427120000002</v>
      </c>
      <c r="J5242" s="150">
        <v>10857.79596772661</v>
      </c>
      <c r="K5242" s="150">
        <v>0</v>
      </c>
      <c r="L5242" s="150">
        <v>0</v>
      </c>
      <c r="M5242" s="150">
        <v>10750.037039999999</v>
      </c>
      <c r="N5242" s="150">
        <v>6117.9345841786189</v>
      </c>
      <c r="O5242" s="150">
        <v>971.83819848671999</v>
      </c>
      <c r="P5242" s="150">
        <v>713.04922340000007</v>
      </c>
      <c r="Q5242" s="150">
        <v>0</v>
      </c>
      <c r="R5242" s="150">
        <v>229.75646185072259</v>
      </c>
      <c r="S5242" s="150">
        <v>734.86162400000001</v>
      </c>
      <c r="T5242" s="150">
        <v>216.13120000000001</v>
      </c>
      <c r="U5242" s="150">
        <v>154.54515000000001</v>
      </c>
      <c r="V5242" s="150">
        <v>18553</v>
      </c>
      <c r="W5242" s="150">
        <v>2122.4160000000002</v>
      </c>
      <c r="X5242" s="150">
        <v>4852.768</v>
      </c>
      <c r="Y5242" s="150">
        <v>10837.415637380949</v>
      </c>
      <c r="Z5242" s="150">
        <v>963.7448621390713</v>
      </c>
      <c r="AA5242" s="150">
        <v>64616</v>
      </c>
      <c r="AB5242" s="150">
        <v>235</v>
      </c>
      <c r="AC5242" s="150">
        <v>1802.86672</v>
      </c>
      <c r="AD5242" s="150">
        <v>1287.378782372971</v>
      </c>
      <c r="AE5242" s="150">
        <v>5992.641576</v>
      </c>
      <c r="AF5242" s="150">
        <v>0</v>
      </c>
      <c r="AG5242" s="150">
        <v>43770</v>
      </c>
      <c r="AH5242" s="150">
        <v>5975.8307565705454</v>
      </c>
      <c r="AI5242" s="150">
        <v>234.52696800000001</v>
      </c>
      <c r="AJ5242" s="150">
        <v>8534.5446087359996</v>
      </c>
      <c r="AK5242" s="150">
        <v>241</v>
      </c>
      <c r="AL5242" s="150">
        <v>202875.8125</v>
      </c>
      <c r="AM5242" s="150">
        <v>175254.046875</v>
      </c>
      <c r="AN5242" s="150">
        <v>27621.787109375</v>
      </c>
      <c r="AO5242" s="5" t="s">
        <v>5906</v>
      </c>
    </row>
    <row r="5243" spans="1:41" ht="14.25" x14ac:dyDescent="0.45">
      <c r="A5243" s="150">
        <v>2022</v>
      </c>
      <c r="B5243" s="5" t="s">
        <v>6344</v>
      </c>
      <c r="C5243" s="5" t="s">
        <v>171</v>
      </c>
      <c r="D5243" s="5" t="s">
        <v>84</v>
      </c>
      <c r="E5243" s="5" t="s">
        <v>25</v>
      </c>
      <c r="F5243" s="5" t="s">
        <v>25</v>
      </c>
      <c r="G5243" s="5" t="s">
        <v>88</v>
      </c>
      <c r="H5243" s="5" t="s">
        <v>131</v>
      </c>
      <c r="I5243" s="150">
        <v>3099.7885679999999</v>
      </c>
      <c r="J5243" s="150">
        <v>10657.77153789011</v>
      </c>
      <c r="K5243" s="150"/>
      <c r="L5243" s="150">
        <v>0</v>
      </c>
      <c r="M5243" s="150">
        <v>22014.864000000001</v>
      </c>
      <c r="N5243" s="150">
        <v>4256.1547274298337</v>
      </c>
      <c r="O5243" s="150">
        <v>1525.0025475360001</v>
      </c>
      <c r="P5243" s="150">
        <v>301.12468999999987</v>
      </c>
      <c r="Q5243" s="150">
        <v>0</v>
      </c>
      <c r="R5243" s="150">
        <v>203.9327055</v>
      </c>
      <c r="S5243" s="150">
        <v>257.49900000000002</v>
      </c>
      <c r="T5243" s="150">
        <v>740.73205714956703</v>
      </c>
      <c r="U5243" s="150">
        <v>153.01499999999999</v>
      </c>
      <c r="V5243" s="150">
        <v>10033</v>
      </c>
      <c r="W5243" s="150">
        <v>2788.2719999999999</v>
      </c>
      <c r="X5243" s="150">
        <v>2500</v>
      </c>
      <c r="Y5243" s="150">
        <v>13955.94024901681</v>
      </c>
      <c r="Z5243" s="150">
        <v>1349.0120950497189</v>
      </c>
      <c r="AA5243" s="150">
        <v>72758</v>
      </c>
      <c r="AB5243" s="150">
        <v>33</v>
      </c>
      <c r="AC5243" s="150">
        <v>757.06777</v>
      </c>
      <c r="AD5243" s="150">
        <v>3426.5063313211622</v>
      </c>
      <c r="AE5243" s="150">
        <v>1693.1667276000001</v>
      </c>
      <c r="AF5243" s="150">
        <v>0</v>
      </c>
      <c r="AG5243" s="150">
        <v>34532</v>
      </c>
      <c r="AH5243" s="150">
        <v>8294.0298904406009</v>
      </c>
      <c r="AI5243" s="150">
        <v>565.97760000000005</v>
      </c>
      <c r="AJ5243" s="150">
        <v>7587.6371999999992</v>
      </c>
      <c r="AK5243" s="150">
        <v>236</v>
      </c>
      <c r="AL5243" s="150">
        <v>203719.515625</v>
      </c>
      <c r="AM5243" s="150">
        <v>161337.609375</v>
      </c>
      <c r="AN5243" s="150">
        <v>42381.8828125</v>
      </c>
      <c r="AO5243" s="5" t="s">
        <v>6851</v>
      </c>
    </row>
    <row r="5244" spans="1:41" ht="14.25" x14ac:dyDescent="0.45">
      <c r="A5244" s="150">
        <v>2022</v>
      </c>
      <c r="B5244" s="5" t="s">
        <v>1476</v>
      </c>
      <c r="C5244" s="5" t="s">
        <v>171</v>
      </c>
      <c r="D5244" s="5" t="s">
        <v>84</v>
      </c>
      <c r="E5244" s="5" t="s">
        <v>261</v>
      </c>
      <c r="F5244" s="5" t="s">
        <v>261</v>
      </c>
      <c r="G5244" s="5" t="s">
        <v>88</v>
      </c>
      <c r="H5244" s="5" t="s">
        <v>131</v>
      </c>
      <c r="I5244" s="150">
        <v>2306.3806346526721</v>
      </c>
      <c r="J5244" s="150">
        <v>4217</v>
      </c>
      <c r="K5244" s="150">
        <v>253</v>
      </c>
      <c r="L5244" s="150">
        <v>317</v>
      </c>
      <c r="M5244" s="150">
        <v>1079.9999999999991</v>
      </c>
      <c r="N5244" s="150">
        <v>550</v>
      </c>
      <c r="O5244" s="150">
        <v>87.420407896336556</v>
      </c>
      <c r="P5244" s="150">
        <v>0</v>
      </c>
      <c r="Q5244" s="150">
        <v>66</v>
      </c>
      <c r="R5244" s="150">
        <v>781.9193477954127</v>
      </c>
      <c r="S5244" s="150">
        <v>6092</v>
      </c>
      <c r="T5244" s="150">
        <v>0</v>
      </c>
      <c r="U5244" s="150"/>
      <c r="V5244" s="150">
        <v>122</v>
      </c>
      <c r="W5244" s="150">
        <v>1079.82</v>
      </c>
      <c r="X5244" s="150">
        <v>1192.923785878032</v>
      </c>
      <c r="Y5244" s="150">
        <v>2870</v>
      </c>
      <c r="Z5244" s="150">
        <v>994.5</v>
      </c>
      <c r="AA5244" s="150">
        <v>17803.014857804701</v>
      </c>
      <c r="AB5244" s="150">
        <v>0</v>
      </c>
      <c r="AC5244" s="150">
        <v>196.07148628178359</v>
      </c>
      <c r="AD5244" s="150">
        <v>2266.6395803603391</v>
      </c>
      <c r="AE5244" s="150">
        <v>1188.6857536682121</v>
      </c>
      <c r="AF5244" s="150">
        <v>6099.7524702482742</v>
      </c>
      <c r="AG5244" s="150">
        <v>29002.97190362847</v>
      </c>
      <c r="AH5244" s="150">
        <v>4317.4466549375002</v>
      </c>
      <c r="AI5244" s="150">
        <v>0</v>
      </c>
      <c r="AJ5244" s="150">
        <v>5106.1796485162931</v>
      </c>
      <c r="AK5244" s="150"/>
      <c r="AL5244" s="150">
        <v>87990.7265625</v>
      </c>
      <c r="AM5244" s="150">
        <v>71621.4765625</v>
      </c>
      <c r="AN5244" s="150">
        <v>16369.25</v>
      </c>
      <c r="AO5244" s="5" t="s">
        <v>3122</v>
      </c>
    </row>
    <row r="5245" spans="1:41" ht="14.25" x14ac:dyDescent="0.45">
      <c r="A5245" s="150">
        <v>2022</v>
      </c>
      <c r="B5245" s="5" t="s">
        <v>4980</v>
      </c>
      <c r="C5245" s="5" t="s">
        <v>171</v>
      </c>
      <c r="D5245" s="5" t="s">
        <v>84</v>
      </c>
      <c r="E5245" s="5" t="s">
        <v>261</v>
      </c>
      <c r="F5245" s="5" t="s">
        <v>261</v>
      </c>
      <c r="G5245" s="5" t="s">
        <v>88</v>
      </c>
      <c r="H5245" s="5" t="s">
        <v>131</v>
      </c>
      <c r="I5245" s="150">
        <v>2000</v>
      </c>
      <c r="J5245" s="150">
        <v>4516.3059820092622</v>
      </c>
      <c r="K5245" s="150">
        <v>105</v>
      </c>
      <c r="L5245" s="150">
        <v>0</v>
      </c>
      <c r="M5245" s="150">
        <v>8489.6639999999989</v>
      </c>
      <c r="N5245" s="150">
        <v>382.78360007999993</v>
      </c>
      <c r="O5245" s="150">
        <v>53.060399999999987</v>
      </c>
      <c r="P5245" s="150">
        <v>95</v>
      </c>
      <c r="Q5245" s="150">
        <v>231.57397580237759</v>
      </c>
      <c r="R5245" s="150">
        <v>382.3756105275512</v>
      </c>
      <c r="S5245" s="150">
        <v>3326.1783984674239</v>
      </c>
      <c r="T5245" s="150"/>
      <c r="U5245" s="150"/>
      <c r="V5245" s="150">
        <v>617</v>
      </c>
      <c r="W5245" s="150">
        <v>1325.4487919999999</v>
      </c>
      <c r="X5245" s="150">
        <v>2653.02</v>
      </c>
      <c r="Y5245" s="150">
        <v>4590.7292639945681</v>
      </c>
      <c r="Z5245" s="150">
        <v>584.09010016015998</v>
      </c>
      <c r="AA5245" s="150">
        <v>20731</v>
      </c>
      <c r="AB5245" s="150"/>
      <c r="AC5245" s="150">
        <v>0</v>
      </c>
      <c r="AD5245" s="150">
        <v>1334.08827325773</v>
      </c>
      <c r="AE5245" s="150">
        <v>1120.6356479999999</v>
      </c>
      <c r="AF5245" s="150">
        <v>5963.3029514520003</v>
      </c>
      <c r="AG5245" s="150">
        <v>65598</v>
      </c>
      <c r="AH5245" s="150">
        <v>5107.9783487012883</v>
      </c>
      <c r="AI5245" s="150">
        <v>2065.641372</v>
      </c>
      <c r="AJ5245" s="150">
        <v>7019.85</v>
      </c>
      <c r="AK5245" s="150"/>
      <c r="AL5245" s="150">
        <v>138292.71875</v>
      </c>
      <c r="AM5245" s="150">
        <v>113832.6484375</v>
      </c>
      <c r="AN5245" s="150">
        <v>24460.080078125</v>
      </c>
      <c r="AO5245" s="5" t="s">
        <v>5907</v>
      </c>
    </row>
    <row r="5246" spans="1:41" ht="14.25" x14ac:dyDescent="0.45">
      <c r="A5246" s="150">
        <v>2022</v>
      </c>
      <c r="B5246" s="5" t="s">
        <v>1477</v>
      </c>
      <c r="C5246" s="5" t="s">
        <v>171</v>
      </c>
      <c r="D5246" s="5" t="s">
        <v>84</v>
      </c>
      <c r="E5246" s="5" t="s">
        <v>261</v>
      </c>
      <c r="F5246" s="5" t="s">
        <v>261</v>
      </c>
      <c r="G5246" s="5" t="s">
        <v>88</v>
      </c>
      <c r="H5246" s="5" t="s">
        <v>131</v>
      </c>
      <c r="I5246" s="150">
        <v>2756.8456023582721</v>
      </c>
      <c r="J5246" s="150">
        <v>3809.1185</v>
      </c>
      <c r="K5246" s="150">
        <v>0</v>
      </c>
      <c r="L5246" s="150">
        <v>317</v>
      </c>
      <c r="M5246" s="150">
        <v>5177.5570520185511</v>
      </c>
      <c r="N5246" s="150">
        <v>500</v>
      </c>
      <c r="O5246" s="150">
        <v>61</v>
      </c>
      <c r="P5246" s="150">
        <v>0</v>
      </c>
      <c r="Q5246" s="150">
        <v>47.171101383189537</v>
      </c>
      <c r="R5246" s="150">
        <v>325.98246081341313</v>
      </c>
      <c r="S5246" s="150">
        <v>4923.1689430279712</v>
      </c>
      <c r="T5246" s="150">
        <v>0</v>
      </c>
      <c r="U5246" s="150"/>
      <c r="V5246" s="150">
        <v>341</v>
      </c>
      <c r="W5246" s="150">
        <v>1311.130055275019</v>
      </c>
      <c r="X5246" s="150">
        <v>1387.01868300092</v>
      </c>
      <c r="Y5246" s="150">
        <v>2364</v>
      </c>
      <c r="Z5246" s="150">
        <v>932.81600000000003</v>
      </c>
      <c r="AA5246" s="150">
        <v>17979.538064575649</v>
      </c>
      <c r="AB5246" s="150">
        <v>0</v>
      </c>
      <c r="AC5246" s="150">
        <v>196</v>
      </c>
      <c r="AD5246" s="150">
        <v>2246.432144266616</v>
      </c>
      <c r="AE5246" s="150">
        <v>1435.8570845616</v>
      </c>
      <c r="AF5246" s="150">
        <v>3202.3932043834038</v>
      </c>
      <c r="AG5246" s="150">
        <v>37442</v>
      </c>
      <c r="AH5246" s="150">
        <v>4702.5035962247703</v>
      </c>
      <c r="AI5246" s="150">
        <v>1294</v>
      </c>
      <c r="AJ5246" s="150">
        <v>7667.8700902039454</v>
      </c>
      <c r="AK5246" s="150"/>
      <c r="AL5246" s="150">
        <v>100420.3984375</v>
      </c>
      <c r="AM5246" s="150">
        <v>79317.5859375</v>
      </c>
      <c r="AN5246" s="150">
        <v>21102.810546875</v>
      </c>
      <c r="AO5246" s="5" t="s">
        <v>3121</v>
      </c>
    </row>
    <row r="5247" spans="1:41" ht="14.25" x14ac:dyDescent="0.45">
      <c r="A5247" s="150">
        <v>2022</v>
      </c>
      <c r="B5247" s="5" t="s">
        <v>1478</v>
      </c>
      <c r="C5247" s="5" t="s">
        <v>171</v>
      </c>
      <c r="D5247" s="5" t="s">
        <v>84</v>
      </c>
      <c r="E5247" s="5" t="s">
        <v>261</v>
      </c>
      <c r="F5247" s="5" t="s">
        <v>261</v>
      </c>
      <c r="G5247" s="5" t="s">
        <v>88</v>
      </c>
      <c r="H5247" s="5" t="s">
        <v>131</v>
      </c>
      <c r="I5247" s="150">
        <v>2400</v>
      </c>
      <c r="J5247" s="150">
        <v>4071.48</v>
      </c>
      <c r="K5247" s="150">
        <v>0</v>
      </c>
      <c r="L5247" s="150">
        <v>207</v>
      </c>
      <c r="M5247" s="150">
        <v>3622.5439946874981</v>
      </c>
      <c r="N5247" s="150">
        <v>631.77711720710408</v>
      </c>
      <c r="O5247" s="150">
        <v>56.911488549878847</v>
      </c>
      <c r="P5247" s="150">
        <v>0</v>
      </c>
      <c r="Q5247" s="150">
        <v>37.116598766400003</v>
      </c>
      <c r="R5247" s="150">
        <v>243.1777237270862</v>
      </c>
      <c r="S5247" s="150">
        <v>4684.0720115768672</v>
      </c>
      <c r="T5247" s="150">
        <v>110.984491290178</v>
      </c>
      <c r="U5247" s="150"/>
      <c r="V5247" s="150">
        <v>165</v>
      </c>
      <c r="W5247" s="150">
        <v>1149.2717406346369</v>
      </c>
      <c r="X5247" s="150">
        <v>2362.6970333444078</v>
      </c>
      <c r="Y5247" s="150">
        <v>2069.41248</v>
      </c>
      <c r="Z5247" s="150">
        <v>847.96907893681578</v>
      </c>
      <c r="AA5247" s="150">
        <v>16673.44039949993</v>
      </c>
      <c r="AB5247" s="150">
        <v>0</v>
      </c>
      <c r="AC5247" s="150">
        <v>52</v>
      </c>
      <c r="AD5247" s="150">
        <v>2271.9484154823072</v>
      </c>
      <c r="AE5247" s="150">
        <v>1455.666064423918</v>
      </c>
      <c r="AF5247" s="150">
        <v>3751.0515827504478</v>
      </c>
      <c r="AG5247" s="150">
        <v>36421.427639969021</v>
      </c>
      <c r="AH5247" s="150">
        <v>3705.1524226017691</v>
      </c>
      <c r="AI5247" s="150">
        <v>1646.449456963968</v>
      </c>
      <c r="AJ5247" s="150">
        <v>6008.2008893732118</v>
      </c>
      <c r="AK5247" s="150"/>
      <c r="AL5247" s="150">
        <v>94644.765625</v>
      </c>
      <c r="AM5247" s="150">
        <v>75034.71875</v>
      </c>
      <c r="AN5247" s="150">
        <v>19610.03125</v>
      </c>
      <c r="AO5247" s="5" t="s">
        <v>3123</v>
      </c>
    </row>
    <row r="5248" spans="1:41" ht="14.25" x14ac:dyDescent="0.45">
      <c r="A5248" s="150">
        <v>2022</v>
      </c>
      <c r="B5248" s="5" t="s">
        <v>6344</v>
      </c>
      <c r="C5248" s="5" t="s">
        <v>171</v>
      </c>
      <c r="D5248" s="5" t="s">
        <v>84</v>
      </c>
      <c r="E5248" s="5" t="s">
        <v>261</v>
      </c>
      <c r="F5248" s="5" t="s">
        <v>261</v>
      </c>
      <c r="G5248" s="5" t="s">
        <v>88</v>
      </c>
      <c r="H5248" s="5" t="s">
        <v>131</v>
      </c>
      <c r="I5248" s="150">
        <v>2000</v>
      </c>
      <c r="J5248" s="150">
        <v>4396.9350932143343</v>
      </c>
      <c r="K5248" s="150">
        <v>103.45428750000001</v>
      </c>
      <c r="L5248" s="150">
        <v>0</v>
      </c>
      <c r="M5248" s="150">
        <v>9987.84</v>
      </c>
      <c r="N5248" s="150">
        <v>360</v>
      </c>
      <c r="O5248" s="150">
        <v>52.02</v>
      </c>
      <c r="P5248" s="150">
        <v>1080</v>
      </c>
      <c r="Q5248" s="150">
        <v>307.74794136000003</v>
      </c>
      <c r="R5248" s="150">
        <v>411.37416000000002</v>
      </c>
      <c r="S5248" s="150">
        <v>3121</v>
      </c>
      <c r="T5248" s="150">
        <v>50</v>
      </c>
      <c r="U5248" s="150"/>
      <c r="V5248" s="150">
        <v>350</v>
      </c>
      <c r="W5248" s="150">
        <v>1299.4595999999999</v>
      </c>
      <c r="X5248" s="150">
        <v>2690</v>
      </c>
      <c r="Y5248" s="150">
        <v>6670.2842503490092</v>
      </c>
      <c r="Z5248" s="150">
        <v>623.63240640000015</v>
      </c>
      <c r="AA5248" s="150">
        <v>30412</v>
      </c>
      <c r="AB5248" s="150"/>
      <c r="AC5248" s="150">
        <v>0</v>
      </c>
      <c r="AD5248" s="150">
        <v>1317.5353833385709</v>
      </c>
      <c r="AE5248" s="150">
        <v>1250.5608</v>
      </c>
      <c r="AF5248" s="150">
        <v>6897.8520000000008</v>
      </c>
      <c r="AG5248" s="150">
        <v>68525</v>
      </c>
      <c r="AH5248" s="150">
        <v>4983.4925648309163</v>
      </c>
      <c r="AI5248" s="150">
        <v>3044.2103999999999</v>
      </c>
      <c r="AJ5248" s="150">
        <v>7274.5870743530022</v>
      </c>
      <c r="AK5248" s="150"/>
      <c r="AL5248" s="150">
        <v>157208.984375</v>
      </c>
      <c r="AM5248" s="150">
        <v>130559.9765625</v>
      </c>
      <c r="AN5248" s="150">
        <v>26649.01171875</v>
      </c>
      <c r="AO5248" s="5" t="s">
        <v>6852</v>
      </c>
    </row>
    <row r="5249" spans="1:41" ht="14.25" x14ac:dyDescent="0.45">
      <c r="A5249" s="150">
        <v>2022</v>
      </c>
      <c r="B5249" s="5" t="s">
        <v>582</v>
      </c>
      <c r="C5249" s="5" t="s">
        <v>171</v>
      </c>
      <c r="D5249" s="5" t="s">
        <v>84</v>
      </c>
      <c r="E5249" s="5" t="s">
        <v>261</v>
      </c>
      <c r="F5249" s="5" t="s">
        <v>261</v>
      </c>
      <c r="G5249" s="5" t="s">
        <v>88</v>
      </c>
      <c r="H5249" s="5" t="s">
        <v>131</v>
      </c>
      <c r="I5249" s="150">
        <v>3200</v>
      </c>
      <c r="J5249" s="150">
        <v>3410</v>
      </c>
      <c r="K5249" s="150">
        <v>125.1078445323743</v>
      </c>
      <c r="L5249" s="150">
        <v>207</v>
      </c>
      <c r="M5249" s="150">
        <v>3533.0585702399999</v>
      </c>
      <c r="N5249" s="150">
        <v>643</v>
      </c>
      <c r="O5249" s="150">
        <v>55.22167380002243</v>
      </c>
      <c r="P5249" s="150">
        <v>0</v>
      </c>
      <c r="Q5249" s="150">
        <v>89.279854143653026</v>
      </c>
      <c r="R5249" s="150">
        <v>305.05517818512828</v>
      </c>
      <c r="S5249" s="150">
        <v>4428.9568436454474</v>
      </c>
      <c r="T5249" s="150">
        <v>0</v>
      </c>
      <c r="U5249" s="150"/>
      <c r="V5249" s="150">
        <v>134</v>
      </c>
      <c r="W5249" s="150">
        <v>1469.759401022111</v>
      </c>
      <c r="X5249" s="150">
        <v>2079.6810922863592</v>
      </c>
      <c r="Y5249" s="150">
        <v>2193.6799999999998</v>
      </c>
      <c r="Z5249" s="150">
        <v>856.03963000572946</v>
      </c>
      <c r="AA5249" s="150">
        <v>18779.262036689852</v>
      </c>
      <c r="AB5249" s="150"/>
      <c r="AC5249" s="150">
        <v>0</v>
      </c>
      <c r="AD5249" s="150">
        <v>2295.2349441808929</v>
      </c>
      <c r="AE5249" s="150">
        <v>1038.2</v>
      </c>
      <c r="AF5249" s="150">
        <v>3262.6402454421441</v>
      </c>
      <c r="AG5249" s="150">
        <v>35379</v>
      </c>
      <c r="AH5249" s="150">
        <v>3107.4849849854941</v>
      </c>
      <c r="AI5249" s="150">
        <v>1614.1661342784</v>
      </c>
      <c r="AJ5249" s="150">
        <v>6949.1766556797866</v>
      </c>
      <c r="AK5249" s="150"/>
      <c r="AL5249" s="150">
        <v>95155</v>
      </c>
      <c r="AM5249" s="150">
        <v>76446.3359375</v>
      </c>
      <c r="AN5249" s="150">
        <v>18708.671875</v>
      </c>
      <c r="AO5249" s="5" t="s">
        <v>1170</v>
      </c>
    </row>
    <row r="5250" spans="1:41" ht="14.25" x14ac:dyDescent="0.45">
      <c r="A5250" s="150">
        <v>2022</v>
      </c>
      <c r="B5250" s="5" t="s">
        <v>7352</v>
      </c>
      <c r="C5250" s="5" t="s">
        <v>171</v>
      </c>
      <c r="D5250" s="5" t="s">
        <v>84</v>
      </c>
      <c r="E5250" s="5" t="s">
        <v>261</v>
      </c>
      <c r="F5250" s="5" t="s">
        <v>261</v>
      </c>
      <c r="G5250" s="5" t="s">
        <v>88</v>
      </c>
      <c r="H5250" s="5" t="s">
        <v>131</v>
      </c>
      <c r="I5250" s="150">
        <v>2000</v>
      </c>
      <c r="J5250" s="150">
        <v>6473.5682006954066</v>
      </c>
      <c r="K5250" s="150">
        <v>65.70682579999999</v>
      </c>
      <c r="L5250" s="150">
        <v>625.2807959999999</v>
      </c>
      <c r="M5250" s="150">
        <v>8720.9999800000005</v>
      </c>
      <c r="N5250" s="150">
        <v>479.94900000000001</v>
      </c>
      <c r="O5250" s="150">
        <v>51</v>
      </c>
      <c r="P5250" s="150">
        <v>1080</v>
      </c>
      <c r="Q5250" s="150">
        <v>284.64546907312359</v>
      </c>
      <c r="R5250" s="150">
        <v>403.66409697000279</v>
      </c>
      <c r="S5250" s="150">
        <v>3559.4900849858359</v>
      </c>
      <c r="T5250" s="150">
        <v>50</v>
      </c>
      <c r="U5250" s="150">
        <v>0</v>
      </c>
      <c r="V5250" s="150">
        <v>148</v>
      </c>
      <c r="W5250" s="150">
        <v>753</v>
      </c>
      <c r="X5250" s="150">
        <v>2629.6493124999988</v>
      </c>
      <c r="Y5250" s="150">
        <v>7541.3946523989143</v>
      </c>
      <c r="Z5250" s="150">
        <v>593.83478892647872</v>
      </c>
      <c r="AA5250" s="150">
        <v>30628</v>
      </c>
      <c r="AB5250" s="150"/>
      <c r="AC5250" s="150">
        <v>-4299.2523364485978</v>
      </c>
      <c r="AD5250" s="150">
        <v>1490.1472487029739</v>
      </c>
      <c r="AE5250" s="150">
        <v>1250.52</v>
      </c>
      <c r="AF5250" s="150">
        <v>7628.9648516833749</v>
      </c>
      <c r="AG5250" s="150">
        <v>97374</v>
      </c>
      <c r="AH5250" s="150">
        <v>5433.2623262554653</v>
      </c>
      <c r="AI5250" s="150">
        <v>2984.52</v>
      </c>
      <c r="AJ5250" s="150">
        <v>9827.1674239774384</v>
      </c>
      <c r="AK5250" s="150"/>
      <c r="AL5250" s="150">
        <v>187777.515625</v>
      </c>
      <c r="AM5250" s="150">
        <v>162039.734375</v>
      </c>
      <c r="AN5250" s="150">
        <v>25737.775390625</v>
      </c>
      <c r="AO5250" s="5" t="s">
        <v>7773</v>
      </c>
    </row>
    <row r="5251" spans="1:41" ht="14.25" x14ac:dyDescent="0.45">
      <c r="A5251" s="150">
        <v>2022</v>
      </c>
      <c r="B5251" s="5" t="s">
        <v>4024</v>
      </c>
      <c r="C5251" s="5" t="s">
        <v>171</v>
      </c>
      <c r="D5251" s="5" t="s">
        <v>84</v>
      </c>
      <c r="E5251" s="5" t="s">
        <v>261</v>
      </c>
      <c r="F5251" s="5" t="s">
        <v>261</v>
      </c>
      <c r="G5251" s="5" t="s">
        <v>88</v>
      </c>
      <c r="H5251" s="5" t="s">
        <v>131</v>
      </c>
      <c r="I5251" s="150">
        <v>2000</v>
      </c>
      <c r="J5251" s="150"/>
      <c r="K5251" s="150">
        <v>123</v>
      </c>
      <c r="L5251" s="150">
        <v>333.39</v>
      </c>
      <c r="M5251" s="150">
        <v>5195.674368</v>
      </c>
      <c r="N5251" s="150">
        <v>825.07036872719993</v>
      </c>
      <c r="O5251" s="150">
        <v>54.015539219999987</v>
      </c>
      <c r="P5251" s="150">
        <v>136.7340067340067</v>
      </c>
      <c r="Q5251" s="150">
        <v>72.963871506270436</v>
      </c>
      <c r="R5251" s="150">
        <v>351.57059475481702</v>
      </c>
      <c r="S5251" s="150">
        <v>4653</v>
      </c>
      <c r="T5251" s="150"/>
      <c r="U5251" s="150"/>
      <c r="V5251" s="150">
        <v>335</v>
      </c>
      <c r="W5251" s="150">
        <v>1412.688210025299</v>
      </c>
      <c r="X5251" s="150">
        <v>2056</v>
      </c>
      <c r="Y5251" s="150">
        <v>2025.011772300292</v>
      </c>
      <c r="Z5251" s="150">
        <v>790.20722210904</v>
      </c>
      <c r="AA5251" s="150">
        <v>20731</v>
      </c>
      <c r="AB5251" s="150"/>
      <c r="AC5251" s="150">
        <v>0</v>
      </c>
      <c r="AD5251" s="150">
        <v>1334.8762568340981</v>
      </c>
      <c r="AE5251" s="150">
        <v>1125.7294463999999</v>
      </c>
      <c r="AF5251" s="150">
        <v>7176.5252208000002</v>
      </c>
      <c r="AG5251" s="150">
        <v>36752</v>
      </c>
      <c r="AH5251" s="150">
        <v>3646</v>
      </c>
      <c r="AI5251" s="150">
        <v>2106.9541994400001</v>
      </c>
      <c r="AJ5251" s="150">
        <v>6439.7218749969261</v>
      </c>
      <c r="AK5251" s="150"/>
      <c r="AL5251" s="150">
        <v>99677.125</v>
      </c>
      <c r="AM5251" s="150">
        <v>79094.921875</v>
      </c>
      <c r="AN5251" s="150">
        <v>20582.208984375</v>
      </c>
      <c r="AO5251" s="5" t="s">
        <v>4600</v>
      </c>
    </row>
    <row r="5252" spans="1:41" ht="14.25" x14ac:dyDescent="0.45">
      <c r="A5252" s="150">
        <v>2022</v>
      </c>
      <c r="B5252" s="5" t="s">
        <v>4980</v>
      </c>
      <c r="C5252" s="5" t="s">
        <v>171</v>
      </c>
      <c r="D5252" s="5" t="s">
        <v>84</v>
      </c>
      <c r="E5252" s="5" t="s">
        <v>264</v>
      </c>
      <c r="F5252" s="5" t="s">
        <v>264</v>
      </c>
      <c r="G5252" s="5" t="s">
        <v>88</v>
      </c>
      <c r="H5252" s="5" t="s">
        <v>131</v>
      </c>
      <c r="I5252" s="150"/>
      <c r="J5252" s="150"/>
      <c r="K5252" s="150">
        <v>27.341933643375</v>
      </c>
      <c r="L5252" s="150">
        <v>0</v>
      </c>
      <c r="M5252" s="150"/>
      <c r="N5252" s="150">
        <v>0</v>
      </c>
      <c r="O5252" s="150">
        <v>212.24160000000001</v>
      </c>
      <c r="P5252" s="150">
        <v>1200</v>
      </c>
      <c r="Q5252" s="150">
        <v>0</v>
      </c>
      <c r="R5252" s="150">
        <v>0</v>
      </c>
      <c r="S5252" s="150">
        <v>0</v>
      </c>
      <c r="T5252" s="150"/>
      <c r="U5252" s="150"/>
      <c r="V5252" s="150">
        <v>203</v>
      </c>
      <c r="W5252" s="150"/>
      <c r="X5252" s="150">
        <v>0</v>
      </c>
      <c r="Y5252" s="150">
        <v>0</v>
      </c>
      <c r="Z5252" s="150">
        <v>0</v>
      </c>
      <c r="AA5252" s="150">
        <v>0</v>
      </c>
      <c r="AB5252" s="150"/>
      <c r="AC5252" s="150">
        <v>0</v>
      </c>
      <c r="AD5252" s="150"/>
      <c r="AE5252" s="150">
        <v>26.530200000000001</v>
      </c>
      <c r="AF5252" s="150">
        <v>0</v>
      </c>
      <c r="AG5252" s="150"/>
      <c r="AH5252" s="150"/>
      <c r="AI5252" s="150"/>
      <c r="AJ5252" s="150"/>
      <c r="AK5252" s="150"/>
      <c r="AL5252" s="150">
        <v>1669.1136474609375</v>
      </c>
      <c r="AM5252" s="150">
        <v>1429.5301513671875</v>
      </c>
      <c r="AN5252" s="150">
        <v>239.58352661132813</v>
      </c>
      <c r="AO5252" s="5" t="s">
        <v>5908</v>
      </c>
    </row>
    <row r="5253" spans="1:41" ht="14.25" x14ac:dyDescent="0.45">
      <c r="A5253" s="150">
        <v>2022</v>
      </c>
      <c r="B5253" s="5" t="s">
        <v>1477</v>
      </c>
      <c r="C5253" s="5" t="s">
        <v>171</v>
      </c>
      <c r="D5253" s="5" t="s">
        <v>84</v>
      </c>
      <c r="E5253" s="5" t="s">
        <v>264</v>
      </c>
      <c r="F5253" s="5" t="s">
        <v>264</v>
      </c>
      <c r="G5253" s="5" t="s">
        <v>88</v>
      </c>
      <c r="H5253" s="5" t="s">
        <v>131</v>
      </c>
      <c r="I5253" s="150">
        <v>0</v>
      </c>
      <c r="J5253" s="150"/>
      <c r="K5253" s="150"/>
      <c r="L5253" s="150">
        <v>0</v>
      </c>
      <c r="M5253" s="150">
        <v>0</v>
      </c>
      <c r="N5253" s="150">
        <v>0</v>
      </c>
      <c r="O5253" s="150">
        <v>244</v>
      </c>
      <c r="P5253" s="150">
        <v>0</v>
      </c>
      <c r="Q5253" s="150">
        <v>0</v>
      </c>
      <c r="R5253" s="150"/>
      <c r="S5253" s="150">
        <v>0</v>
      </c>
      <c r="T5253" s="150">
        <v>624.43148497383265</v>
      </c>
      <c r="U5253" s="150"/>
      <c r="V5253" s="150">
        <v>242</v>
      </c>
      <c r="W5253" s="150"/>
      <c r="X5253" s="150">
        <v>173.377335375115</v>
      </c>
      <c r="Y5253" s="150">
        <v>0</v>
      </c>
      <c r="Z5253" s="150"/>
      <c r="AA5253" s="150">
        <v>0</v>
      </c>
      <c r="AB5253" s="150">
        <v>0</v>
      </c>
      <c r="AC5253" s="150"/>
      <c r="AD5253" s="150">
        <v>0</v>
      </c>
      <c r="AE5253" s="150">
        <v>100</v>
      </c>
      <c r="AF5253" s="150"/>
      <c r="AG5253" s="150">
        <v>0</v>
      </c>
      <c r="AH5253" s="150">
        <v>0</v>
      </c>
      <c r="AI5253" s="150">
        <v>0</v>
      </c>
      <c r="AJ5253" s="150">
        <v>0</v>
      </c>
      <c r="AK5253" s="150"/>
      <c r="AL5253" s="150">
        <v>1383.8087158203125</v>
      </c>
      <c r="AM5253" s="150">
        <v>342</v>
      </c>
      <c r="AN5253" s="150">
        <v>1041.808837890625</v>
      </c>
      <c r="AO5253" s="5" t="s">
        <v>3124</v>
      </c>
    </row>
    <row r="5254" spans="1:41" ht="14.25" x14ac:dyDescent="0.45">
      <c r="A5254" s="150">
        <v>2022</v>
      </c>
      <c r="B5254" s="5" t="s">
        <v>1476</v>
      </c>
      <c r="C5254" s="5" t="s">
        <v>171</v>
      </c>
      <c r="D5254" s="5" t="s">
        <v>84</v>
      </c>
      <c r="E5254" s="5" t="s">
        <v>264</v>
      </c>
      <c r="F5254" s="5" t="s">
        <v>264</v>
      </c>
      <c r="G5254" s="5" t="s">
        <v>88</v>
      </c>
      <c r="H5254" s="5" t="s">
        <v>131</v>
      </c>
      <c r="I5254" s="150"/>
      <c r="J5254" s="150"/>
      <c r="K5254" s="150">
        <v>63</v>
      </c>
      <c r="L5254" s="150"/>
      <c r="M5254" s="150">
        <v>0</v>
      </c>
      <c r="N5254" s="150">
        <v>0</v>
      </c>
      <c r="O5254" s="150">
        <v>312.21574248691633</v>
      </c>
      <c r="P5254" s="150">
        <v>0</v>
      </c>
      <c r="Q5254" s="150">
        <v>0</v>
      </c>
      <c r="R5254" s="150">
        <v>0</v>
      </c>
      <c r="S5254" s="150">
        <v>0</v>
      </c>
      <c r="T5254" s="150">
        <v>624.43148497383265</v>
      </c>
      <c r="U5254" s="150"/>
      <c r="V5254" s="150">
        <v>122</v>
      </c>
      <c r="W5254" s="150">
        <v>660</v>
      </c>
      <c r="X5254" s="150">
        <v>149.11547323475401</v>
      </c>
      <c r="Y5254" s="150">
        <v>0</v>
      </c>
      <c r="Z5254" s="150">
        <v>0</v>
      </c>
      <c r="AA5254" s="150">
        <v>0</v>
      </c>
      <c r="AB5254" s="150">
        <v>0</v>
      </c>
      <c r="AC5254" s="150">
        <v>0</v>
      </c>
      <c r="AD5254" s="150">
        <v>0</v>
      </c>
      <c r="AE5254" s="150">
        <v>609.20144875495873</v>
      </c>
      <c r="AF5254" s="150"/>
      <c r="AG5254" s="150">
        <v>0</v>
      </c>
      <c r="AH5254" s="150">
        <v>0</v>
      </c>
      <c r="AI5254" s="150">
        <v>0</v>
      </c>
      <c r="AJ5254" s="150">
        <v>0</v>
      </c>
      <c r="AK5254" s="150"/>
      <c r="AL5254" s="150">
        <v>2539.964111328125</v>
      </c>
      <c r="AM5254" s="150">
        <v>731.20147705078125</v>
      </c>
      <c r="AN5254" s="150">
        <v>1808.7626953125</v>
      </c>
      <c r="AO5254" s="5" t="s">
        <v>3125</v>
      </c>
    </row>
    <row r="5255" spans="1:41" ht="14.25" x14ac:dyDescent="0.45">
      <c r="A5255" s="150">
        <v>2022</v>
      </c>
      <c r="B5255" s="5" t="s">
        <v>6344</v>
      </c>
      <c r="C5255" s="5" t="s">
        <v>171</v>
      </c>
      <c r="D5255" s="5" t="s">
        <v>84</v>
      </c>
      <c r="E5255" s="5" t="s">
        <v>264</v>
      </c>
      <c r="F5255" s="5" t="s">
        <v>264</v>
      </c>
      <c r="G5255" s="5" t="s">
        <v>88</v>
      </c>
      <c r="H5255" s="5" t="s">
        <v>131</v>
      </c>
      <c r="I5255" s="150"/>
      <c r="J5255" s="150">
        <v>0</v>
      </c>
      <c r="K5255" s="150"/>
      <c r="L5255" s="150">
        <v>0</v>
      </c>
      <c r="M5255" s="150"/>
      <c r="N5255" s="150">
        <v>0</v>
      </c>
      <c r="O5255" s="150">
        <v>208.08</v>
      </c>
      <c r="P5255" s="150">
        <v>1200</v>
      </c>
      <c r="Q5255" s="150">
        <v>0</v>
      </c>
      <c r="R5255" s="150">
        <v>0</v>
      </c>
      <c r="S5255" s="150">
        <v>0</v>
      </c>
      <c r="T5255" s="150">
        <v>0</v>
      </c>
      <c r="U5255" s="150"/>
      <c r="V5255" s="150">
        <v>324</v>
      </c>
      <c r="W5255" s="150"/>
      <c r="X5255" s="150">
        <v>0</v>
      </c>
      <c r="Y5255" s="150">
        <v>0</v>
      </c>
      <c r="Z5255" s="150">
        <v>0</v>
      </c>
      <c r="AA5255" s="150">
        <v>0</v>
      </c>
      <c r="AB5255" s="150"/>
      <c r="AC5255" s="150">
        <v>0</v>
      </c>
      <c r="AD5255" s="150">
        <v>0</v>
      </c>
      <c r="AE5255" s="150">
        <v>50</v>
      </c>
      <c r="AF5255" s="150">
        <v>0</v>
      </c>
      <c r="AG5255" s="150"/>
      <c r="AH5255" s="150"/>
      <c r="AI5255" s="150"/>
      <c r="AJ5255" s="150"/>
      <c r="AK5255" s="150"/>
      <c r="AL5255" s="150">
        <v>1782.0799560546875</v>
      </c>
      <c r="AM5255" s="150">
        <v>1574</v>
      </c>
      <c r="AN5255" s="150">
        <v>208.08000183105469</v>
      </c>
      <c r="AO5255" s="5" t="s">
        <v>6853</v>
      </c>
    </row>
    <row r="5256" spans="1:41" ht="14.25" x14ac:dyDescent="0.45">
      <c r="A5256" s="150">
        <v>2022</v>
      </c>
      <c r="B5256" s="5" t="s">
        <v>582</v>
      </c>
      <c r="C5256" s="5" t="s">
        <v>171</v>
      </c>
      <c r="D5256" s="5" t="s">
        <v>84</v>
      </c>
      <c r="E5256" s="5" t="s">
        <v>264</v>
      </c>
      <c r="F5256" s="5" t="s">
        <v>264</v>
      </c>
      <c r="G5256" s="5" t="s">
        <v>88</v>
      </c>
      <c r="H5256" s="5" t="s">
        <v>131</v>
      </c>
      <c r="I5256" s="150">
        <v>0</v>
      </c>
      <c r="J5256" s="150"/>
      <c r="K5256" s="150">
        <v>19.582097405067291</v>
      </c>
      <c r="L5256" s="150">
        <v>0</v>
      </c>
      <c r="M5256" s="150">
        <v>0</v>
      </c>
      <c r="N5256" s="150">
        <v>0</v>
      </c>
      <c r="O5256" s="150">
        <v>220.88669520008969</v>
      </c>
      <c r="P5256" s="150">
        <v>0</v>
      </c>
      <c r="Q5256" s="150">
        <v>6</v>
      </c>
      <c r="R5256" s="150">
        <v>207.0299043329675</v>
      </c>
      <c r="S5256" s="150">
        <v>0</v>
      </c>
      <c r="T5256" s="150">
        <v>0</v>
      </c>
      <c r="U5256" s="150"/>
      <c r="V5256" s="150">
        <v>281</v>
      </c>
      <c r="W5256" s="150">
        <v>0</v>
      </c>
      <c r="X5256" s="150">
        <v>315.03326512183469</v>
      </c>
      <c r="Y5256" s="150">
        <v>0</v>
      </c>
      <c r="Z5256" s="150"/>
      <c r="AA5256" s="150">
        <v>0</v>
      </c>
      <c r="AB5256" s="150"/>
      <c r="AC5256" s="150">
        <v>0</v>
      </c>
      <c r="AD5256" s="150"/>
      <c r="AE5256" s="150">
        <v>85.909062520100264</v>
      </c>
      <c r="AF5256" s="150">
        <v>0</v>
      </c>
      <c r="AG5256" s="150"/>
      <c r="AH5256" s="150"/>
      <c r="AI5256" s="150"/>
      <c r="AJ5256" s="150">
        <v>0</v>
      </c>
      <c r="AK5256" s="150"/>
      <c r="AL5256" s="150">
        <v>1135.4410400390625</v>
      </c>
      <c r="AM5256" s="150">
        <v>579.93896484375</v>
      </c>
      <c r="AN5256" s="150">
        <v>555.5020751953125</v>
      </c>
      <c r="AO5256" s="5" t="s">
        <v>1171</v>
      </c>
    </row>
    <row r="5257" spans="1:41" ht="14.25" x14ac:dyDescent="0.45">
      <c r="A5257" s="150">
        <v>2022</v>
      </c>
      <c r="B5257" s="5" t="s">
        <v>1478</v>
      </c>
      <c r="C5257" s="5" t="s">
        <v>171</v>
      </c>
      <c r="D5257" s="5" t="s">
        <v>84</v>
      </c>
      <c r="E5257" s="5" t="s">
        <v>264</v>
      </c>
      <c r="F5257" s="5" t="s">
        <v>264</v>
      </c>
      <c r="G5257" s="5" t="s">
        <v>88</v>
      </c>
      <c r="H5257" s="5" t="s">
        <v>131</v>
      </c>
      <c r="I5257" s="150">
        <v>0</v>
      </c>
      <c r="J5257" s="150"/>
      <c r="K5257" s="150"/>
      <c r="L5257" s="150">
        <v>0</v>
      </c>
      <c r="M5257" s="150">
        <v>0</v>
      </c>
      <c r="N5257" s="150">
        <v>0</v>
      </c>
      <c r="O5257" s="150">
        <v>227.64595419951539</v>
      </c>
      <c r="P5257" s="150">
        <v>0</v>
      </c>
      <c r="Q5257" s="150">
        <v>0</v>
      </c>
      <c r="R5257" s="150">
        <v>220.53373870114081</v>
      </c>
      <c r="S5257" s="150">
        <v>0</v>
      </c>
      <c r="T5257" s="150">
        <v>0</v>
      </c>
      <c r="U5257" s="150"/>
      <c r="V5257" s="150">
        <v>83</v>
      </c>
      <c r="W5257" s="150">
        <v>0</v>
      </c>
      <c r="X5257" s="150">
        <v>251.15885662906999</v>
      </c>
      <c r="Y5257" s="150">
        <v>0</v>
      </c>
      <c r="Z5257" s="150">
        <v>0</v>
      </c>
      <c r="AA5257" s="150">
        <v>0</v>
      </c>
      <c r="AB5257" s="150">
        <v>0</v>
      </c>
      <c r="AC5257" s="150"/>
      <c r="AD5257" s="150"/>
      <c r="AE5257" s="150">
        <v>85.909062520100264</v>
      </c>
      <c r="AF5257" s="150"/>
      <c r="AG5257" s="150"/>
      <c r="AH5257" s="150">
        <v>0</v>
      </c>
      <c r="AI5257" s="150">
        <v>0</v>
      </c>
      <c r="AJ5257" s="150">
        <v>0</v>
      </c>
      <c r="AK5257" s="150"/>
      <c r="AL5257" s="150">
        <v>868.24761962890625</v>
      </c>
      <c r="AM5257" s="150">
        <v>389.44281005859375</v>
      </c>
      <c r="AN5257" s="150">
        <v>478.8048095703125</v>
      </c>
      <c r="AO5257" s="5" t="s">
        <v>3126</v>
      </c>
    </row>
    <row r="5258" spans="1:41" ht="14.25" x14ac:dyDescent="0.45">
      <c r="A5258" s="150">
        <v>2022</v>
      </c>
      <c r="B5258" s="5" t="s">
        <v>7352</v>
      </c>
      <c r="C5258" s="5" t="s">
        <v>171</v>
      </c>
      <c r="D5258" s="5" t="s">
        <v>84</v>
      </c>
      <c r="E5258" s="5" t="s">
        <v>264</v>
      </c>
      <c r="F5258" s="5" t="s">
        <v>264</v>
      </c>
      <c r="G5258" s="5" t="s">
        <v>88</v>
      </c>
      <c r="H5258" s="5" t="s">
        <v>131</v>
      </c>
      <c r="I5258" s="150"/>
      <c r="J5258" s="150">
        <v>0</v>
      </c>
      <c r="K5258" s="150">
        <v>34.147672200000002</v>
      </c>
      <c r="L5258" s="150">
        <v>0</v>
      </c>
      <c r="M5258" s="150"/>
      <c r="N5258" s="150">
        <v>0</v>
      </c>
      <c r="O5258" s="150">
        <v>510</v>
      </c>
      <c r="P5258" s="150">
        <v>1200</v>
      </c>
      <c r="Q5258" s="150"/>
      <c r="R5258" s="150">
        <v>0</v>
      </c>
      <c r="S5258" s="150"/>
      <c r="T5258" s="150">
        <v>0</v>
      </c>
      <c r="U5258" s="150">
        <v>191.9</v>
      </c>
      <c r="V5258" s="150">
        <v>666</v>
      </c>
      <c r="W5258" s="150">
        <v>585</v>
      </c>
      <c r="X5258" s="150">
        <v>0</v>
      </c>
      <c r="Y5258" s="150">
        <v>0</v>
      </c>
      <c r="Z5258" s="150">
        <v>0</v>
      </c>
      <c r="AA5258" s="150">
        <v>0</v>
      </c>
      <c r="AB5258" s="150"/>
      <c r="AC5258" s="150">
        <v>0</v>
      </c>
      <c r="AD5258" s="150">
        <v>0</v>
      </c>
      <c r="AE5258" s="150">
        <v>11</v>
      </c>
      <c r="AF5258" s="150">
        <v>0</v>
      </c>
      <c r="AG5258" s="150"/>
      <c r="AH5258" s="150">
        <v>0</v>
      </c>
      <c r="AI5258" s="150"/>
      <c r="AJ5258" s="150"/>
      <c r="AK5258" s="150"/>
      <c r="AL5258" s="150">
        <v>3198.0478515625</v>
      </c>
      <c r="AM5258" s="150">
        <v>2068.89990234375</v>
      </c>
      <c r="AN5258" s="150">
        <v>1129.147705078125</v>
      </c>
      <c r="AO5258" s="5" t="s">
        <v>7774</v>
      </c>
    </row>
    <row r="5259" spans="1:41" ht="14.25" x14ac:dyDescent="0.45">
      <c r="A5259" s="150">
        <v>2022</v>
      </c>
      <c r="B5259" s="5" t="s">
        <v>4024</v>
      </c>
      <c r="C5259" s="5" t="s">
        <v>171</v>
      </c>
      <c r="D5259" s="5" t="s">
        <v>84</v>
      </c>
      <c r="E5259" s="5" t="s">
        <v>264</v>
      </c>
      <c r="F5259" s="5" t="s">
        <v>264</v>
      </c>
      <c r="G5259" s="5" t="s">
        <v>88</v>
      </c>
      <c r="H5259" s="5" t="s">
        <v>131</v>
      </c>
      <c r="I5259" s="150"/>
      <c r="J5259" s="150"/>
      <c r="K5259" s="150">
        <v>19.582097405067291</v>
      </c>
      <c r="L5259" s="150"/>
      <c r="M5259" s="150"/>
      <c r="N5259" s="150">
        <v>0</v>
      </c>
      <c r="O5259" s="150">
        <v>216.06215688</v>
      </c>
      <c r="P5259" s="150">
        <v>791.7340067340067</v>
      </c>
      <c r="Q5259" s="150">
        <v>0</v>
      </c>
      <c r="R5259" s="150">
        <v>0</v>
      </c>
      <c r="S5259" s="150">
        <v>0</v>
      </c>
      <c r="T5259" s="150"/>
      <c r="U5259" s="150"/>
      <c r="V5259" s="150">
        <v>200</v>
      </c>
      <c r="W5259" s="150"/>
      <c r="X5259" s="150">
        <v>303.62222087999999</v>
      </c>
      <c r="Y5259" s="150"/>
      <c r="Z5259" s="150"/>
      <c r="AA5259" s="150">
        <v>0</v>
      </c>
      <c r="AB5259" s="150"/>
      <c r="AC5259" s="150">
        <v>0</v>
      </c>
      <c r="AD5259" s="150"/>
      <c r="AE5259" s="150">
        <v>86</v>
      </c>
      <c r="AF5259" s="150">
        <v>0</v>
      </c>
      <c r="AG5259" s="150"/>
      <c r="AH5259" s="150"/>
      <c r="AI5259" s="150"/>
      <c r="AJ5259" s="150"/>
      <c r="AK5259" s="150"/>
      <c r="AL5259" s="150">
        <v>1617.00048828125</v>
      </c>
      <c r="AM5259" s="150">
        <v>1077.7340087890625</v>
      </c>
      <c r="AN5259" s="150">
        <v>539.2664794921875</v>
      </c>
      <c r="AO5259" s="5" t="s">
        <v>4601</v>
      </c>
    </row>
    <row r="5260" spans="1:41" ht="14.25" x14ac:dyDescent="0.45">
      <c r="A5260" s="150">
        <v>2022</v>
      </c>
      <c r="B5260" s="5" t="s">
        <v>4980</v>
      </c>
      <c r="C5260" s="5" t="s">
        <v>4979</v>
      </c>
      <c r="D5260" s="5" t="s">
        <v>84</v>
      </c>
      <c r="E5260" s="5" t="s">
        <v>95</v>
      </c>
      <c r="F5260" s="5" t="s">
        <v>236</v>
      </c>
      <c r="G5260" s="5" t="s">
        <v>87</v>
      </c>
      <c r="H5260" s="5" t="s">
        <v>131</v>
      </c>
      <c r="I5260" s="150">
        <v>316.0443419617165</v>
      </c>
      <c r="J5260" s="150"/>
      <c r="K5260" s="150"/>
      <c r="L5260" s="150"/>
      <c r="M5260" s="150">
        <v>0</v>
      </c>
      <c r="N5260" s="150">
        <v>0</v>
      </c>
      <c r="O5260" s="150">
        <v>0</v>
      </c>
      <c r="P5260" s="150"/>
      <c r="Q5260" s="150">
        <v>0</v>
      </c>
      <c r="R5260" s="150">
        <v>0</v>
      </c>
      <c r="S5260" s="150">
        <v>10.534811398723884</v>
      </c>
      <c r="T5260" s="150"/>
      <c r="U5260" s="150"/>
      <c r="V5260" s="150">
        <v>198.054454296009</v>
      </c>
      <c r="W5260" s="150"/>
      <c r="X5260" s="150">
        <v>0</v>
      </c>
      <c r="Y5260" s="150">
        <v>2362.9581967337672</v>
      </c>
      <c r="Z5260" s="150"/>
      <c r="AA5260" s="150">
        <v>0</v>
      </c>
      <c r="AB5260" s="150">
        <v>0</v>
      </c>
      <c r="AC5260" s="150"/>
      <c r="AD5260" s="150"/>
      <c r="AE5260" s="150"/>
      <c r="AF5260" s="150">
        <v>0</v>
      </c>
      <c r="AG5260" s="150"/>
      <c r="AH5260" s="150"/>
      <c r="AI5260" s="150">
        <v>0</v>
      </c>
      <c r="AJ5260" s="150"/>
      <c r="AK5260" s="150"/>
      <c r="AL5260" s="150">
        <v>2887.591796875</v>
      </c>
      <c r="AM5260" s="150">
        <v>2877.05712890625</v>
      </c>
      <c r="AN5260" s="150">
        <v>10.534811019897461</v>
      </c>
      <c r="AO5260" s="5" t="s">
        <v>5909</v>
      </c>
    </row>
    <row r="5261" spans="1:41" ht="14.25" x14ac:dyDescent="0.45">
      <c r="A5261" s="150">
        <v>2022</v>
      </c>
      <c r="B5261" s="5" t="s">
        <v>4024</v>
      </c>
      <c r="C5261" s="5" t="s">
        <v>4979</v>
      </c>
      <c r="D5261" s="5" t="s">
        <v>84</v>
      </c>
      <c r="E5261" s="5" t="s">
        <v>95</v>
      </c>
      <c r="F5261" s="5" t="s">
        <v>236</v>
      </c>
      <c r="G5261" s="5" t="s">
        <v>87</v>
      </c>
      <c r="H5261" s="5" t="s">
        <v>131</v>
      </c>
      <c r="I5261" s="150">
        <v>140.7420957195649</v>
      </c>
      <c r="J5261" s="150"/>
      <c r="K5261" s="150"/>
      <c r="L5261" s="150"/>
      <c r="M5261" s="150"/>
      <c r="N5261" s="150">
        <v>0</v>
      </c>
      <c r="O5261" s="150">
        <v>0</v>
      </c>
      <c r="P5261" s="150"/>
      <c r="Q5261" s="150">
        <v>0</v>
      </c>
      <c r="R5261" s="150"/>
      <c r="S5261" s="150">
        <v>41.111521609571255</v>
      </c>
      <c r="T5261" s="150"/>
      <c r="U5261" s="150"/>
      <c r="V5261" s="150">
        <v>258.56983328125079</v>
      </c>
      <c r="W5261" s="150"/>
      <c r="X5261" s="150">
        <v>0</v>
      </c>
      <c r="Y5261" s="150"/>
      <c r="Z5261" s="150"/>
      <c r="AA5261" s="150">
        <v>0</v>
      </c>
      <c r="AB5261" s="150"/>
      <c r="AC5261" s="150"/>
      <c r="AD5261" s="150">
        <v>0</v>
      </c>
      <c r="AE5261" s="150"/>
      <c r="AF5261" s="150">
        <v>0</v>
      </c>
      <c r="AG5261" s="150"/>
      <c r="AH5261" s="150"/>
      <c r="AI5261" s="150">
        <v>0</v>
      </c>
      <c r="AJ5261" s="150"/>
      <c r="AK5261" s="150"/>
      <c r="AL5261" s="150">
        <v>440.4234619140625</v>
      </c>
      <c r="AM5261" s="150">
        <v>399.31192016601563</v>
      </c>
      <c r="AN5261" s="150">
        <v>41.111522674560547</v>
      </c>
      <c r="AO5261" s="5" t="s">
        <v>5910</v>
      </c>
    </row>
    <row r="5262" spans="1:41" ht="14.25" x14ac:dyDescent="0.45">
      <c r="A5262" s="150">
        <v>2022</v>
      </c>
      <c r="B5262" s="5" t="s">
        <v>6344</v>
      </c>
      <c r="C5262" s="5" t="s">
        <v>4979</v>
      </c>
      <c r="D5262" s="5" t="s">
        <v>84</v>
      </c>
      <c r="E5262" s="5" t="s">
        <v>95</v>
      </c>
      <c r="F5262" s="5" t="s">
        <v>236</v>
      </c>
      <c r="G5262" s="5" t="s">
        <v>87</v>
      </c>
      <c r="H5262" s="5" t="s">
        <v>131</v>
      </c>
      <c r="I5262" s="150">
        <v>307.2277712603294</v>
      </c>
      <c r="J5262" s="150"/>
      <c r="K5262" s="150"/>
      <c r="L5262" s="150"/>
      <c r="M5262" s="150">
        <v>0</v>
      </c>
      <c r="N5262" s="150">
        <v>0</v>
      </c>
      <c r="O5262" s="150">
        <v>0</v>
      </c>
      <c r="P5262" s="150"/>
      <c r="Q5262" s="150">
        <v>0</v>
      </c>
      <c r="R5262" s="150"/>
      <c r="S5262" s="150"/>
      <c r="T5262" s="150"/>
      <c r="U5262" s="150"/>
      <c r="V5262" s="150">
        <v>58.37327653946258</v>
      </c>
      <c r="W5262" s="150"/>
      <c r="X5262" s="150">
        <v>0</v>
      </c>
      <c r="Y5262" s="150">
        <v>2304.2082844524703</v>
      </c>
      <c r="Z5262" s="150"/>
      <c r="AA5262" s="150">
        <v>0</v>
      </c>
      <c r="AB5262" s="150"/>
      <c r="AC5262" s="150"/>
      <c r="AD5262" s="150">
        <v>0</v>
      </c>
      <c r="AE5262" s="150"/>
      <c r="AF5262" s="150">
        <v>0</v>
      </c>
      <c r="AG5262" s="150"/>
      <c r="AH5262" s="150"/>
      <c r="AI5262" s="150">
        <v>0</v>
      </c>
      <c r="AJ5262" s="150"/>
      <c r="AK5262" s="150"/>
      <c r="AL5262" s="150">
        <v>2669.809326171875</v>
      </c>
      <c r="AM5262" s="150">
        <v>2669.809326171875</v>
      </c>
      <c r="AN5262" s="150">
        <v>0</v>
      </c>
      <c r="AO5262" s="5" t="s">
        <v>6854</v>
      </c>
    </row>
    <row r="5263" spans="1:41" ht="14.25" x14ac:dyDescent="0.45">
      <c r="A5263" s="150">
        <v>2022</v>
      </c>
      <c r="B5263" s="5" t="s">
        <v>7352</v>
      </c>
      <c r="C5263" s="5" t="s">
        <v>4979</v>
      </c>
      <c r="D5263" s="5" t="s">
        <v>84</v>
      </c>
      <c r="E5263" s="5" t="s">
        <v>95</v>
      </c>
      <c r="F5263" s="5" t="s">
        <v>236</v>
      </c>
      <c r="G5263" s="5" t="s">
        <v>87</v>
      </c>
      <c r="H5263" s="5" t="s">
        <v>131</v>
      </c>
      <c r="I5263" s="150">
        <v>300</v>
      </c>
      <c r="J5263" s="150">
        <v>0</v>
      </c>
      <c r="K5263" s="150"/>
      <c r="L5263" s="150"/>
      <c r="M5263" s="150">
        <v>0</v>
      </c>
      <c r="N5263" s="150">
        <v>0</v>
      </c>
      <c r="O5263" s="150">
        <v>0</v>
      </c>
      <c r="P5263" s="150"/>
      <c r="Q5263" s="150">
        <v>0</v>
      </c>
      <c r="R5263" s="150"/>
      <c r="S5263" s="150"/>
      <c r="T5263" s="150">
        <v>0</v>
      </c>
      <c r="U5263" s="150"/>
      <c r="V5263" s="150">
        <v>56</v>
      </c>
      <c r="W5263" s="150"/>
      <c r="X5263" s="150">
        <v>0</v>
      </c>
      <c r="Y5263" s="150">
        <v>1701.5</v>
      </c>
      <c r="Z5263" s="150"/>
      <c r="AA5263" s="150">
        <v>0</v>
      </c>
      <c r="AB5263" s="150"/>
      <c r="AC5263" s="150">
        <v>0</v>
      </c>
      <c r="AD5263" s="150">
        <v>0</v>
      </c>
      <c r="AE5263" s="150"/>
      <c r="AF5263" s="150">
        <v>0</v>
      </c>
      <c r="AG5263" s="150"/>
      <c r="AH5263" s="150"/>
      <c r="AI5263" s="150">
        <v>0</v>
      </c>
      <c r="AJ5263" s="150"/>
      <c r="AK5263" s="150"/>
      <c r="AL5263" s="150">
        <v>2057.5</v>
      </c>
      <c r="AM5263" s="150">
        <v>2057.5</v>
      </c>
      <c r="AN5263" s="150">
        <v>0</v>
      </c>
      <c r="AO5263" s="5" t="s">
        <v>7775</v>
      </c>
    </row>
    <row r="5264" spans="1:41" ht="14.25" x14ac:dyDescent="0.45">
      <c r="A5264" s="150">
        <v>2022</v>
      </c>
      <c r="B5264" s="5" t="s">
        <v>4980</v>
      </c>
      <c r="C5264" s="5" t="s">
        <v>4979</v>
      </c>
      <c r="D5264" s="5" t="s">
        <v>84</v>
      </c>
      <c r="E5264" s="5" t="s">
        <v>95</v>
      </c>
      <c r="F5264" s="5" t="s">
        <v>188</v>
      </c>
      <c r="G5264" s="5" t="s">
        <v>87</v>
      </c>
      <c r="H5264" s="5" t="s">
        <v>131</v>
      </c>
      <c r="I5264" s="150">
        <v>316.0443419617165</v>
      </c>
      <c r="J5264" s="150">
        <v>466.89827762905344</v>
      </c>
      <c r="K5264" s="150"/>
      <c r="L5264" s="150"/>
      <c r="M5264" s="150">
        <v>1253.6425564481422</v>
      </c>
      <c r="N5264" s="150">
        <v>1032.8223747194909</v>
      </c>
      <c r="O5264" s="150">
        <v>533.56122822818395</v>
      </c>
      <c r="P5264" s="150">
        <v>221.23103937320155</v>
      </c>
      <c r="Q5264" s="150">
        <v>0</v>
      </c>
      <c r="R5264" s="150">
        <v>0</v>
      </c>
      <c r="S5264" s="150">
        <v>105.34811398723883</v>
      </c>
      <c r="T5264" s="150"/>
      <c r="U5264" s="150">
        <v>0</v>
      </c>
      <c r="V5264" s="150">
        <v>0</v>
      </c>
      <c r="W5264" s="150">
        <v>0</v>
      </c>
      <c r="X5264" s="150">
        <v>0</v>
      </c>
      <c r="Y5264" s="150">
        <v>2976.6794827065091</v>
      </c>
      <c r="Z5264" s="150">
        <v>0</v>
      </c>
      <c r="AA5264" s="150">
        <v>3142.5342402393344</v>
      </c>
      <c r="AB5264" s="150"/>
      <c r="AC5264" s="150">
        <v>805.63890353572526</v>
      </c>
      <c r="AD5264" s="150">
        <v>0</v>
      </c>
      <c r="AE5264" s="150">
        <v>0</v>
      </c>
      <c r="AF5264" s="150">
        <v>0</v>
      </c>
      <c r="AG5264" s="150">
        <v>18357.962343416239</v>
      </c>
      <c r="AH5264" s="150">
        <v>2633.7028496809708</v>
      </c>
      <c r="AI5264" s="150"/>
      <c r="AJ5264" s="150">
        <v>2106.9622797447764</v>
      </c>
      <c r="AK5264" s="150"/>
      <c r="AL5264" s="150">
        <v>33953.02734375</v>
      </c>
      <c r="AM5264" s="150">
        <v>29426.7734375</v>
      </c>
      <c r="AN5264" s="150">
        <v>4526.2548828125</v>
      </c>
      <c r="AO5264" s="5" t="s">
        <v>5911</v>
      </c>
    </row>
    <row r="5265" spans="1:41" ht="14.25" x14ac:dyDescent="0.45">
      <c r="A5265" s="150">
        <v>2022</v>
      </c>
      <c r="B5265" s="5" t="s">
        <v>6344</v>
      </c>
      <c r="C5265" s="5" t="s">
        <v>4979</v>
      </c>
      <c r="D5265" s="5" t="s">
        <v>84</v>
      </c>
      <c r="E5265" s="5" t="s">
        <v>95</v>
      </c>
      <c r="F5265" s="5" t="s">
        <v>188</v>
      </c>
      <c r="G5265" s="5" t="s">
        <v>87</v>
      </c>
      <c r="H5265" s="5" t="s">
        <v>131</v>
      </c>
      <c r="I5265" s="150">
        <v>307.2277712603294</v>
      </c>
      <c r="J5265" s="150">
        <v>3905.8245316533685</v>
      </c>
      <c r="K5265" s="150"/>
      <c r="L5265" s="150"/>
      <c r="M5265" s="150">
        <v>1116.2609022458635</v>
      </c>
      <c r="N5265" s="150">
        <v>1011.6798915976231</v>
      </c>
      <c r="O5265" s="150">
        <v>518.67667037470858</v>
      </c>
      <c r="P5265" s="150">
        <v>296.98684555165175</v>
      </c>
      <c r="Q5265" s="150">
        <v>0</v>
      </c>
      <c r="R5265" s="150"/>
      <c r="S5265" s="150"/>
      <c r="T5265" s="150">
        <v>0</v>
      </c>
      <c r="U5265" s="150">
        <v>0</v>
      </c>
      <c r="V5265" s="150">
        <v>0</v>
      </c>
      <c r="W5265" s="150">
        <v>0</v>
      </c>
      <c r="X5265" s="150">
        <v>0</v>
      </c>
      <c r="Y5265" s="150">
        <v>259.40264820080478</v>
      </c>
      <c r="Z5265" s="150">
        <v>118.07586214912342</v>
      </c>
      <c r="AA5265" s="150">
        <v>3336.493595887177</v>
      </c>
      <c r="AB5265" s="150"/>
      <c r="AC5265" s="150">
        <v>623.05792011594792</v>
      </c>
      <c r="AD5265" s="150">
        <v>0</v>
      </c>
      <c r="AE5265" s="150"/>
      <c r="AF5265" s="150">
        <v>0</v>
      </c>
      <c r="AG5265" s="150">
        <v>7548.5863398662932</v>
      </c>
      <c r="AH5265" s="150">
        <v>819.27405669421171</v>
      </c>
      <c r="AI5265" s="150">
        <v>0</v>
      </c>
      <c r="AJ5265" s="150">
        <v>2048.1851417355292</v>
      </c>
      <c r="AK5265" s="150"/>
      <c r="AL5265" s="150">
        <v>21909.73046875</v>
      </c>
      <c r="AM5265" s="150">
        <v>19455.51953125</v>
      </c>
      <c r="AN5265" s="150">
        <v>2454.211669921875</v>
      </c>
      <c r="AO5265" s="5" t="s">
        <v>6855</v>
      </c>
    </row>
    <row r="5266" spans="1:41" ht="14.25" x14ac:dyDescent="0.45">
      <c r="A5266" s="150">
        <v>2022</v>
      </c>
      <c r="B5266" s="5" t="s">
        <v>4024</v>
      </c>
      <c r="C5266" s="5" t="s">
        <v>4979</v>
      </c>
      <c r="D5266" s="5" t="s">
        <v>84</v>
      </c>
      <c r="E5266" s="5" t="s">
        <v>95</v>
      </c>
      <c r="F5266" s="5" t="s">
        <v>188</v>
      </c>
      <c r="G5266" s="5" t="s">
        <v>87</v>
      </c>
      <c r="H5266" s="5" t="s">
        <v>131</v>
      </c>
      <c r="I5266" s="150">
        <v>324.56464428608888</v>
      </c>
      <c r="J5266" s="150">
        <v>405.70580535761104</v>
      </c>
      <c r="K5266" s="150"/>
      <c r="L5266" s="150"/>
      <c r="M5266" s="150">
        <v>1108.9292013108036</v>
      </c>
      <c r="N5266" s="150">
        <v>1317.0481988878373</v>
      </c>
      <c r="O5266" s="150">
        <v>549.5961309911105</v>
      </c>
      <c r="P5266" s="150">
        <v>270.47053690507403</v>
      </c>
      <c r="Q5266" s="150">
        <v>0</v>
      </c>
      <c r="R5266" s="150">
        <v>0</v>
      </c>
      <c r="S5266" s="150">
        <v>146.05408992873998</v>
      </c>
      <c r="T5266" s="150"/>
      <c r="U5266" s="150">
        <v>0</v>
      </c>
      <c r="V5266" s="150">
        <v>0</v>
      </c>
      <c r="W5266" s="150"/>
      <c r="X5266" s="150">
        <v>0</v>
      </c>
      <c r="Y5266" s="150">
        <v>805.9381081622513</v>
      </c>
      <c r="Z5266" s="150">
        <v>0</v>
      </c>
      <c r="AA5266" s="150">
        <v>4173.901325519103</v>
      </c>
      <c r="AB5266" s="150"/>
      <c r="AC5266" s="150">
        <v>0</v>
      </c>
      <c r="AD5266" s="150">
        <v>0</v>
      </c>
      <c r="AE5266" s="150"/>
      <c r="AF5266" s="150">
        <v>661.67912148457322</v>
      </c>
      <c r="AG5266" s="150">
        <v>13976.835465106606</v>
      </c>
      <c r="AH5266" s="150">
        <v>2704.7053690507405</v>
      </c>
      <c r="AI5266" s="150"/>
      <c r="AJ5266" s="150">
        <v>1190.0703623823258</v>
      </c>
      <c r="AK5266" s="150"/>
      <c r="AL5266" s="150">
        <v>27635.498046875</v>
      </c>
      <c r="AM5266" s="150">
        <v>23126.212890625</v>
      </c>
      <c r="AN5266" s="150">
        <v>4509.28466796875</v>
      </c>
      <c r="AO5266" s="5" t="s">
        <v>5912</v>
      </c>
    </row>
    <row r="5267" spans="1:41" ht="14.25" x14ac:dyDescent="0.45">
      <c r="A5267" s="150">
        <v>2022</v>
      </c>
      <c r="B5267" s="5" t="s">
        <v>7352</v>
      </c>
      <c r="C5267" s="5" t="s">
        <v>4979</v>
      </c>
      <c r="D5267" s="5" t="s">
        <v>84</v>
      </c>
      <c r="E5267" s="5" t="s">
        <v>95</v>
      </c>
      <c r="F5267" s="5" t="s">
        <v>188</v>
      </c>
      <c r="G5267" s="5" t="s">
        <v>87</v>
      </c>
      <c r="H5267" s="5" t="s">
        <v>131</v>
      </c>
      <c r="I5267" s="150">
        <v>294.11764705882348</v>
      </c>
      <c r="J5267" s="150">
        <v>895.00361577075</v>
      </c>
      <c r="K5267" s="150"/>
      <c r="L5267" s="150"/>
      <c r="M5267" s="150">
        <v>0</v>
      </c>
      <c r="N5267" s="150">
        <v>579.00028124999994</v>
      </c>
      <c r="O5267" s="150">
        <v>199.34639999999999</v>
      </c>
      <c r="P5267" s="150">
        <v>784</v>
      </c>
      <c r="Q5267" s="150">
        <v>0</v>
      </c>
      <c r="R5267" s="150">
        <v>0</v>
      </c>
      <c r="S5267" s="150">
        <v>701.85</v>
      </c>
      <c r="T5267" s="150">
        <v>0</v>
      </c>
      <c r="U5267" s="150">
        <v>0</v>
      </c>
      <c r="V5267" s="150">
        <v>0</v>
      </c>
      <c r="W5267" s="150"/>
      <c r="X5267" s="150">
        <v>0</v>
      </c>
      <c r="Y5267" s="150">
        <v>1948.731205343274</v>
      </c>
      <c r="Z5267" s="150">
        <v>121.7423077384552</v>
      </c>
      <c r="AA5267" s="150">
        <v>445</v>
      </c>
      <c r="AB5267" s="150"/>
      <c r="AC5267" s="150">
        <v>0</v>
      </c>
      <c r="AD5267" s="150">
        <v>0</v>
      </c>
      <c r="AE5267" s="150">
        <v>1481.111872192</v>
      </c>
      <c r="AF5267" s="150">
        <v>0</v>
      </c>
      <c r="AG5267" s="150">
        <v>10437</v>
      </c>
      <c r="AH5267" s="150">
        <v>2213.4</v>
      </c>
      <c r="AI5267" s="150">
        <v>0</v>
      </c>
      <c r="AJ5267" s="150">
        <v>1200</v>
      </c>
      <c r="AK5267" s="150"/>
      <c r="AL5267" s="150">
        <v>21300.302734375</v>
      </c>
      <c r="AM5267" s="150">
        <v>18185.70703125</v>
      </c>
      <c r="AN5267" s="150">
        <v>3114.596435546875</v>
      </c>
      <c r="AO5267" s="5" t="s">
        <v>7776</v>
      </c>
    </row>
    <row r="5268" spans="1:41" ht="14.25" x14ac:dyDescent="0.45">
      <c r="A5268" s="150">
        <v>2022</v>
      </c>
      <c r="B5268" s="5" t="s">
        <v>4024</v>
      </c>
      <c r="C5268" s="5" t="s">
        <v>4979</v>
      </c>
      <c r="D5268" s="5" t="s">
        <v>84</v>
      </c>
      <c r="E5268" s="5" t="s">
        <v>95</v>
      </c>
      <c r="F5268" s="5" t="s">
        <v>191</v>
      </c>
      <c r="G5268" s="5" t="s">
        <v>87</v>
      </c>
      <c r="H5268" s="5" t="s">
        <v>131</v>
      </c>
      <c r="I5268" s="150">
        <v>0</v>
      </c>
      <c r="J5268" s="150">
        <v>486.84696642913326</v>
      </c>
      <c r="K5268" s="150"/>
      <c r="L5268" s="150">
        <v>0</v>
      </c>
      <c r="M5268" s="150">
        <v>1168.4327194299199</v>
      </c>
      <c r="N5268" s="150">
        <v>171.21921041585605</v>
      </c>
      <c r="O5268" s="150">
        <v>156.87291140494295</v>
      </c>
      <c r="P5268" s="150">
        <v>0</v>
      </c>
      <c r="Q5268" s="150">
        <v>0</v>
      </c>
      <c r="R5268" s="150">
        <v>0</v>
      </c>
      <c r="S5268" s="150">
        <v>146.05408992873998</v>
      </c>
      <c r="T5268" s="150"/>
      <c r="U5268" s="150">
        <v>0</v>
      </c>
      <c r="V5268" s="150">
        <v>562.578716762554</v>
      </c>
      <c r="W5268" s="150">
        <v>129.82585771443553</v>
      </c>
      <c r="X5268" s="150">
        <v>57.299187995695853</v>
      </c>
      <c r="Y5268" s="150">
        <v>84.924829075786192</v>
      </c>
      <c r="Z5268" s="150">
        <v>12.982585771443555</v>
      </c>
      <c r="AA5268" s="150">
        <v>4412.9972801431877</v>
      </c>
      <c r="AB5268" s="150"/>
      <c r="AC5268" s="150">
        <v>699.76535440711086</v>
      </c>
      <c r="AD5268" s="150">
        <v>375.87553237958878</v>
      </c>
      <c r="AE5268" s="150">
        <v>1635.8058072018878</v>
      </c>
      <c r="AF5268" s="150">
        <v>285.61688697175816</v>
      </c>
      <c r="AG5268" s="150">
        <v>0</v>
      </c>
      <c r="AH5268" s="150">
        <v>0</v>
      </c>
      <c r="AI5268" s="150"/>
      <c r="AJ5268" s="150">
        <v>0</v>
      </c>
      <c r="AK5268" s="150"/>
      <c r="AL5268" s="150">
        <v>10387.09765625</v>
      </c>
      <c r="AM5268" s="150">
        <v>8352.7373046875</v>
      </c>
      <c r="AN5268" s="150">
        <v>2034.3602294921875</v>
      </c>
      <c r="AO5268" s="5" t="s">
        <v>5914</v>
      </c>
    </row>
    <row r="5269" spans="1:41" ht="14.25" x14ac:dyDescent="0.45">
      <c r="A5269" s="150">
        <v>2022</v>
      </c>
      <c r="B5269" s="5" t="s">
        <v>7352</v>
      </c>
      <c r="C5269" s="5" t="s">
        <v>4979</v>
      </c>
      <c r="D5269" s="5" t="s">
        <v>84</v>
      </c>
      <c r="E5269" s="5" t="s">
        <v>95</v>
      </c>
      <c r="F5269" s="5" t="s">
        <v>191</v>
      </c>
      <c r="G5269" s="5" t="s">
        <v>87</v>
      </c>
      <c r="H5269" s="5" t="s">
        <v>131</v>
      </c>
      <c r="I5269" s="150">
        <v>0</v>
      </c>
      <c r="J5269" s="150">
        <v>1223.1716082200251</v>
      </c>
      <c r="K5269" s="150"/>
      <c r="L5269" s="150"/>
      <c r="M5269" s="150">
        <v>6400</v>
      </c>
      <c r="N5269" s="150">
        <v>122.44839550781251</v>
      </c>
      <c r="O5269" s="150">
        <v>154.67320000000001</v>
      </c>
      <c r="P5269" s="150">
        <v>0</v>
      </c>
      <c r="Q5269" s="150">
        <v>0</v>
      </c>
      <c r="R5269" s="150">
        <v>0</v>
      </c>
      <c r="S5269" s="150"/>
      <c r="T5269" s="150">
        <v>500</v>
      </c>
      <c r="U5269" s="150">
        <v>0</v>
      </c>
      <c r="V5269" s="150">
        <v>200</v>
      </c>
      <c r="W5269" s="150">
        <v>274.38</v>
      </c>
      <c r="X5269" s="150">
        <v>0</v>
      </c>
      <c r="Y5269" s="150">
        <v>0</v>
      </c>
      <c r="Z5269" s="150">
        <v>5.0819999999999999</v>
      </c>
      <c r="AA5269" s="150">
        <v>494</v>
      </c>
      <c r="AB5269" s="150"/>
      <c r="AC5269" s="150">
        <v>724.91885420560754</v>
      </c>
      <c r="AD5269" s="150">
        <v>30.492000000000001</v>
      </c>
      <c r="AE5269" s="150">
        <v>1433.7614352000001</v>
      </c>
      <c r="AF5269" s="150">
        <v>0</v>
      </c>
      <c r="AG5269" s="150">
        <v>2047</v>
      </c>
      <c r="AH5269" s="150">
        <v>0</v>
      </c>
      <c r="AI5269" s="150"/>
      <c r="AJ5269" s="150">
        <v>0</v>
      </c>
      <c r="AK5269" s="150"/>
      <c r="AL5269" s="150">
        <v>13609.927734375</v>
      </c>
      <c r="AM5269" s="150">
        <v>6250.38232421875</v>
      </c>
      <c r="AN5269" s="150">
        <v>7359.54541015625</v>
      </c>
      <c r="AO5269" s="5" t="s">
        <v>7777</v>
      </c>
    </row>
    <row r="5270" spans="1:41" ht="14.25" x14ac:dyDescent="0.45">
      <c r="A5270" s="150">
        <v>2022</v>
      </c>
      <c r="B5270" s="5" t="s">
        <v>6344</v>
      </c>
      <c r="C5270" s="5" t="s">
        <v>4979</v>
      </c>
      <c r="D5270" s="5" t="s">
        <v>84</v>
      </c>
      <c r="E5270" s="5" t="s">
        <v>95</v>
      </c>
      <c r="F5270" s="5" t="s">
        <v>191</v>
      </c>
      <c r="G5270" s="5" t="s">
        <v>87</v>
      </c>
      <c r="H5270" s="5" t="s">
        <v>131</v>
      </c>
      <c r="I5270" s="150">
        <v>0</v>
      </c>
      <c r="J5270" s="150">
        <v>1739.191677771867</v>
      </c>
      <c r="K5270" s="150"/>
      <c r="L5270" s="150"/>
      <c r="M5270" s="150">
        <v>7547.5622472954246</v>
      </c>
      <c r="N5270" s="150">
        <v>373.41615498129443</v>
      </c>
      <c r="O5270" s="150">
        <v>158.39967503234394</v>
      </c>
      <c r="P5270" s="150">
        <v>0</v>
      </c>
      <c r="Q5270" s="150">
        <v>0</v>
      </c>
      <c r="R5270" s="150">
        <v>0</v>
      </c>
      <c r="S5270" s="150"/>
      <c r="T5270" s="150">
        <v>512.0462854338823</v>
      </c>
      <c r="U5270" s="150">
        <v>0</v>
      </c>
      <c r="V5270" s="150">
        <v>3717.4560322499856</v>
      </c>
      <c r="W5270" s="150">
        <v>153.6138856301647</v>
      </c>
      <c r="X5270" s="150">
        <v>187.40894046880092</v>
      </c>
      <c r="Y5270" s="150">
        <v>183.51738869950341</v>
      </c>
      <c r="Z5270" s="150">
        <v>10.43269088660651</v>
      </c>
      <c r="AA5270" s="150">
        <v>3580.2276277537048</v>
      </c>
      <c r="AB5270" s="150"/>
      <c r="AC5270" s="150">
        <v>0</v>
      </c>
      <c r="AD5270" s="150">
        <v>1089.8669339398934</v>
      </c>
      <c r="AE5270" s="150">
        <v>266.75460876706444</v>
      </c>
      <c r="AF5270" s="150">
        <v>0</v>
      </c>
      <c r="AG5270" s="150">
        <v>2736.3753493586669</v>
      </c>
      <c r="AH5270" s="150">
        <v>339.42245615661915</v>
      </c>
      <c r="AI5270" s="150"/>
      <c r="AJ5270" s="150">
        <v>0</v>
      </c>
      <c r="AK5270" s="150"/>
      <c r="AL5270" s="150">
        <v>22595.69140625</v>
      </c>
      <c r="AM5270" s="150">
        <v>12607.3720703125</v>
      </c>
      <c r="AN5270" s="150">
        <v>9988.3212890625</v>
      </c>
      <c r="AO5270" s="5" t="s">
        <v>6856</v>
      </c>
    </row>
    <row r="5271" spans="1:41" ht="14.25" x14ac:dyDescent="0.45">
      <c r="A5271" s="150">
        <v>2022</v>
      </c>
      <c r="B5271" s="5" t="s">
        <v>4980</v>
      </c>
      <c r="C5271" s="5" t="s">
        <v>4979</v>
      </c>
      <c r="D5271" s="5" t="s">
        <v>84</v>
      </c>
      <c r="E5271" s="5" t="s">
        <v>95</v>
      </c>
      <c r="F5271" s="5" t="s">
        <v>191</v>
      </c>
      <c r="G5271" s="5" t="s">
        <v>87</v>
      </c>
      <c r="H5271" s="5" t="s">
        <v>131</v>
      </c>
      <c r="I5271" s="150">
        <v>263.37028496809705</v>
      </c>
      <c r="J5271" s="150">
        <v>105.34811398723883</v>
      </c>
      <c r="K5271" s="150"/>
      <c r="L5271" s="150"/>
      <c r="M5271" s="150">
        <v>3434.3485159839861</v>
      </c>
      <c r="N5271" s="150">
        <v>700.81779348870759</v>
      </c>
      <c r="O5271" s="150">
        <v>162.94529904370989</v>
      </c>
      <c r="P5271" s="150">
        <v>0</v>
      </c>
      <c r="Q5271" s="150">
        <v>0</v>
      </c>
      <c r="R5271" s="150">
        <v>0</v>
      </c>
      <c r="S5271" s="150">
        <v>474.06651294257472</v>
      </c>
      <c r="T5271" s="150"/>
      <c r="U5271" s="150">
        <v>0</v>
      </c>
      <c r="V5271" s="150">
        <v>1021.8767056762167</v>
      </c>
      <c r="W5271" s="150">
        <v>126.4177367846866</v>
      </c>
      <c r="X5271" s="150">
        <v>200.16141657575378</v>
      </c>
      <c r="Y5271" s="150">
        <v>215.12084876194169</v>
      </c>
      <c r="Z5271" s="150">
        <v>12.776285352990232</v>
      </c>
      <c r="AA5271" s="150">
        <v>3303.7168546398098</v>
      </c>
      <c r="AB5271" s="150"/>
      <c r="AC5271" s="150">
        <v>0</v>
      </c>
      <c r="AD5271" s="150">
        <v>562.94974912512532</v>
      </c>
      <c r="AE5271" s="150">
        <v>2179.6524783959712</v>
      </c>
      <c r="AF5271" s="150">
        <v>0</v>
      </c>
      <c r="AG5271" s="150">
        <v>994.48619603953455</v>
      </c>
      <c r="AH5271" s="150">
        <v>0</v>
      </c>
      <c r="AI5271" s="150"/>
      <c r="AJ5271" s="150">
        <v>0</v>
      </c>
      <c r="AK5271" s="150"/>
      <c r="AL5271" s="150">
        <v>13758.0556640625</v>
      </c>
      <c r="AM5271" s="150">
        <v>8797.1650390625</v>
      </c>
      <c r="AN5271" s="150">
        <v>4960.8896484375</v>
      </c>
      <c r="AO5271" s="5" t="s">
        <v>5913</v>
      </c>
    </row>
    <row r="5272" spans="1:41" ht="14.25" x14ac:dyDescent="0.45">
      <c r="A5272" s="150">
        <v>2022</v>
      </c>
      <c r="B5272" s="5" t="s">
        <v>4024</v>
      </c>
      <c r="C5272" s="5" t="s">
        <v>4979</v>
      </c>
      <c r="D5272" s="5" t="s">
        <v>84</v>
      </c>
      <c r="E5272" s="5" t="s">
        <v>95</v>
      </c>
      <c r="F5272" s="5" t="s">
        <v>194</v>
      </c>
      <c r="G5272" s="5" t="s">
        <v>87</v>
      </c>
      <c r="H5272" s="5" t="s">
        <v>131</v>
      </c>
      <c r="I5272" s="150">
        <v>129.82585771443553</v>
      </c>
      <c r="J5272" s="150">
        <v>216.37642952405923</v>
      </c>
      <c r="K5272" s="150"/>
      <c r="L5272" s="150"/>
      <c r="M5272" s="150">
        <v>1222.5268268109346</v>
      </c>
      <c r="N5272" s="150">
        <v>1720.482536812731</v>
      </c>
      <c r="O5272" s="150">
        <v>275.87994764317551</v>
      </c>
      <c r="P5272" s="150">
        <v>0</v>
      </c>
      <c r="Q5272" s="150">
        <v>0</v>
      </c>
      <c r="R5272" s="150">
        <v>0</v>
      </c>
      <c r="S5272" s="150">
        <v>0</v>
      </c>
      <c r="T5272" s="150"/>
      <c r="U5272" s="150">
        <v>54.094107381014808</v>
      </c>
      <c r="V5272" s="150">
        <v>173.10114361924738</v>
      </c>
      <c r="W5272" s="150">
        <v>86.55057180962369</v>
      </c>
      <c r="X5272" s="150">
        <v>61.945967306056488</v>
      </c>
      <c r="Y5272" s="150">
        <v>0</v>
      </c>
      <c r="Z5272" s="150">
        <v>0</v>
      </c>
      <c r="AA5272" s="150">
        <v>777.87326413899291</v>
      </c>
      <c r="AB5272" s="150">
        <v>146.94772458267434</v>
      </c>
      <c r="AC5272" s="150">
        <v>0</v>
      </c>
      <c r="AD5272" s="150">
        <v>0</v>
      </c>
      <c r="AE5272" s="150"/>
      <c r="AF5272" s="150">
        <v>285.61688697175816</v>
      </c>
      <c r="AG5272" s="150">
        <v>0</v>
      </c>
      <c r="AH5272" s="150">
        <v>0</v>
      </c>
      <c r="AI5272" s="150">
        <v>239.09595462408546</v>
      </c>
      <c r="AJ5272" s="150">
        <v>0</v>
      </c>
      <c r="AK5272" s="150">
        <v>245.58724750980724</v>
      </c>
      <c r="AL5272" s="150">
        <v>5635.904296875</v>
      </c>
      <c r="AM5272" s="150">
        <v>3357.3701171875</v>
      </c>
      <c r="AN5272" s="150">
        <v>2278.5341796875</v>
      </c>
      <c r="AO5272" s="5" t="s">
        <v>5915</v>
      </c>
    </row>
    <row r="5273" spans="1:41" ht="14.25" x14ac:dyDescent="0.45">
      <c r="A5273" s="150">
        <v>2022</v>
      </c>
      <c r="B5273" s="5" t="s">
        <v>7352</v>
      </c>
      <c r="C5273" s="5" t="s">
        <v>4979</v>
      </c>
      <c r="D5273" s="5" t="s">
        <v>84</v>
      </c>
      <c r="E5273" s="5" t="s">
        <v>95</v>
      </c>
      <c r="F5273" s="5" t="s">
        <v>194</v>
      </c>
      <c r="G5273" s="5" t="s">
        <v>87</v>
      </c>
      <c r="H5273" s="5" t="s">
        <v>131</v>
      </c>
      <c r="I5273" s="150">
        <v>147.0588235294118</v>
      </c>
      <c r="J5273" s="150">
        <v>387.83490016732497</v>
      </c>
      <c r="K5273" s="150"/>
      <c r="L5273" s="150">
        <v>145</v>
      </c>
      <c r="M5273" s="150">
        <v>450</v>
      </c>
      <c r="N5273" s="150">
        <v>1024.749926757813</v>
      </c>
      <c r="O5273" s="150">
        <v>137.11274</v>
      </c>
      <c r="P5273" s="150">
        <v>0</v>
      </c>
      <c r="Q5273" s="150">
        <v>0</v>
      </c>
      <c r="R5273" s="150">
        <v>198.12235999999999</v>
      </c>
      <c r="S5273" s="150"/>
      <c r="T5273" s="150">
        <v>250</v>
      </c>
      <c r="U5273" s="150">
        <v>50</v>
      </c>
      <c r="V5273" s="150">
        <v>240</v>
      </c>
      <c r="W5273" s="150"/>
      <c r="X5273" s="150">
        <v>300</v>
      </c>
      <c r="Y5273" s="150">
        <v>0</v>
      </c>
      <c r="Z5273" s="150">
        <v>0</v>
      </c>
      <c r="AA5273" s="150">
        <v>797</v>
      </c>
      <c r="AB5273" s="150">
        <v>32</v>
      </c>
      <c r="AC5273" s="150">
        <v>0</v>
      </c>
      <c r="AD5273" s="150">
        <v>0</v>
      </c>
      <c r="AE5273" s="150">
        <v>0</v>
      </c>
      <c r="AF5273" s="150">
        <v>34.4</v>
      </c>
      <c r="AG5273" s="150">
        <v>0</v>
      </c>
      <c r="AH5273" s="150">
        <v>0</v>
      </c>
      <c r="AI5273" s="150">
        <v>214</v>
      </c>
      <c r="AJ5273" s="150">
        <v>10</v>
      </c>
      <c r="AK5273" s="150">
        <v>240</v>
      </c>
      <c r="AL5273" s="150">
        <v>4657.27880859375</v>
      </c>
      <c r="AM5273" s="150">
        <v>3034.166015625</v>
      </c>
      <c r="AN5273" s="150">
        <v>1623.11279296875</v>
      </c>
      <c r="AO5273" s="5" t="s">
        <v>7778</v>
      </c>
    </row>
    <row r="5274" spans="1:41" ht="14.25" x14ac:dyDescent="0.45">
      <c r="A5274" s="150">
        <v>2022</v>
      </c>
      <c r="B5274" s="5" t="s">
        <v>4980</v>
      </c>
      <c r="C5274" s="5" t="s">
        <v>4979</v>
      </c>
      <c r="D5274" s="5" t="s">
        <v>84</v>
      </c>
      <c r="E5274" s="5" t="s">
        <v>95</v>
      </c>
      <c r="F5274" s="5" t="s">
        <v>194</v>
      </c>
      <c r="G5274" s="5" t="s">
        <v>87</v>
      </c>
      <c r="H5274" s="5" t="s">
        <v>131</v>
      </c>
      <c r="I5274" s="150">
        <v>105.34811398723883</v>
      </c>
      <c r="J5274" s="150">
        <v>1576.8156863972824</v>
      </c>
      <c r="K5274" s="150"/>
      <c r="L5274" s="150"/>
      <c r="M5274" s="150">
        <v>1190.4336880557987</v>
      </c>
      <c r="N5274" s="150">
        <v>1842.7808142989779</v>
      </c>
      <c r="O5274" s="150">
        <v>268.25552984915902</v>
      </c>
      <c r="P5274" s="150">
        <v>0</v>
      </c>
      <c r="Q5274" s="150">
        <v>0</v>
      </c>
      <c r="R5274" s="150">
        <v>0</v>
      </c>
      <c r="S5274" s="150">
        <v>52.674056993619416</v>
      </c>
      <c r="T5274" s="150">
        <v>210.69622797447767</v>
      </c>
      <c r="U5274" s="150">
        <v>52.674056993619416</v>
      </c>
      <c r="V5274" s="150">
        <v>168.55698237958214</v>
      </c>
      <c r="W5274" s="150">
        <v>84.278491189791069</v>
      </c>
      <c r="X5274" s="150">
        <v>52.674056993619416</v>
      </c>
      <c r="Y5274" s="150">
        <v>12.220381222519704</v>
      </c>
      <c r="Z5274" s="150">
        <v>0</v>
      </c>
      <c r="AA5274" s="150">
        <v>1275.7656603854623</v>
      </c>
      <c r="AB5274" s="150">
        <v>228.60540735230828</v>
      </c>
      <c r="AC5274" s="150">
        <v>0</v>
      </c>
      <c r="AD5274" s="150">
        <v>216.51913427889431</v>
      </c>
      <c r="AE5274" s="150">
        <v>0</v>
      </c>
      <c r="AF5274" s="150">
        <v>0</v>
      </c>
      <c r="AG5274" s="150">
        <v>1987.9189109391968</v>
      </c>
      <c r="AH5274" s="150">
        <v>0</v>
      </c>
      <c r="AI5274" s="150">
        <v>232.81933191179783</v>
      </c>
      <c r="AJ5274" s="150">
        <v>0</v>
      </c>
      <c r="AK5274" s="150">
        <v>239.14021875103214</v>
      </c>
      <c r="AL5274" s="150">
        <v>9798.17578125</v>
      </c>
      <c r="AM5274" s="150">
        <v>7022.08056640625</v>
      </c>
      <c r="AN5274" s="150">
        <v>2776.095947265625</v>
      </c>
      <c r="AO5274" s="5" t="s">
        <v>5916</v>
      </c>
    </row>
    <row r="5275" spans="1:41" ht="14.25" x14ac:dyDescent="0.45">
      <c r="A5275" s="150">
        <v>2022</v>
      </c>
      <c r="B5275" s="5" t="s">
        <v>6344</v>
      </c>
      <c r="C5275" s="5" t="s">
        <v>4979</v>
      </c>
      <c r="D5275" s="5" t="s">
        <v>84</v>
      </c>
      <c r="E5275" s="5" t="s">
        <v>95</v>
      </c>
      <c r="F5275" s="5" t="s">
        <v>194</v>
      </c>
      <c r="G5275" s="5" t="s">
        <v>87</v>
      </c>
      <c r="H5275" s="5" t="s">
        <v>131</v>
      </c>
      <c r="I5275" s="150">
        <v>122.89110850413175</v>
      </c>
      <c r="J5275" s="150">
        <v>1378.6834838685866</v>
      </c>
      <c r="K5275" s="150"/>
      <c r="L5275" s="150"/>
      <c r="M5275" s="150">
        <v>1126.5018279545411</v>
      </c>
      <c r="N5275" s="150">
        <v>1805.0660168273273</v>
      </c>
      <c r="O5275" s="150">
        <v>260.77210575027209</v>
      </c>
      <c r="P5275" s="150">
        <v>0</v>
      </c>
      <c r="Q5275" s="150">
        <v>0</v>
      </c>
      <c r="R5275" s="150"/>
      <c r="S5275" s="150"/>
      <c r="T5275" s="150">
        <v>0</v>
      </c>
      <c r="U5275" s="150">
        <v>51.204628543388232</v>
      </c>
      <c r="V5275" s="150">
        <v>245.7822170082635</v>
      </c>
      <c r="W5275" s="150">
        <v>81.927405669421162</v>
      </c>
      <c r="X5275" s="150">
        <v>51.204628543388232</v>
      </c>
      <c r="Y5275" s="150">
        <v>11.879473822066069</v>
      </c>
      <c r="Z5275" s="150">
        <v>0</v>
      </c>
      <c r="AA5275" s="150">
        <v>1322.1035089902841</v>
      </c>
      <c r="AB5275" s="150">
        <v>31.746869696900703</v>
      </c>
      <c r="AC5275" s="150">
        <v>0</v>
      </c>
      <c r="AD5275" s="150">
        <v>409.47434345912006</v>
      </c>
      <c r="AE5275" s="150"/>
      <c r="AF5275" s="150">
        <v>0</v>
      </c>
      <c r="AG5275" s="150">
        <v>0</v>
      </c>
      <c r="AH5275" s="150"/>
      <c r="AI5275" s="150">
        <v>219.15581016570164</v>
      </c>
      <c r="AJ5275" s="150">
        <v>0</v>
      </c>
      <c r="AK5275" s="150">
        <v>232.46901358698256</v>
      </c>
      <c r="AL5275" s="150">
        <v>7350.8623046875</v>
      </c>
      <c r="AM5275" s="150">
        <v>4937.6103515625</v>
      </c>
      <c r="AN5275" s="150">
        <v>2413.251953125</v>
      </c>
      <c r="AO5275" s="5" t="s">
        <v>6857</v>
      </c>
    </row>
    <row r="5276" spans="1:41" ht="14.25" x14ac:dyDescent="0.45">
      <c r="A5276" s="150">
        <v>2022</v>
      </c>
      <c r="B5276" s="5" t="s">
        <v>4980</v>
      </c>
      <c r="C5276" s="5" t="s">
        <v>4979</v>
      </c>
      <c r="D5276" s="5" t="s">
        <v>84</v>
      </c>
      <c r="E5276" s="5" t="s">
        <v>95</v>
      </c>
      <c r="F5276" s="5" t="s">
        <v>197</v>
      </c>
      <c r="G5276" s="5" t="s">
        <v>87</v>
      </c>
      <c r="H5276" s="5" t="s">
        <v>131</v>
      </c>
      <c r="I5276" s="150">
        <v>158.02217098085825</v>
      </c>
      <c r="J5276" s="150">
        <v>343.83383245284114</v>
      </c>
      <c r="K5276" s="150"/>
      <c r="L5276" s="150"/>
      <c r="M5276" s="150">
        <v>0</v>
      </c>
      <c r="N5276" s="150">
        <v>347.30112738173028</v>
      </c>
      <c r="O5276" s="150">
        <v>0</v>
      </c>
      <c r="P5276" s="150">
        <v>0</v>
      </c>
      <c r="Q5276" s="150">
        <v>0</v>
      </c>
      <c r="R5276" s="150">
        <v>0</v>
      </c>
      <c r="S5276" s="150">
        <v>52.674056993619416</v>
      </c>
      <c r="T5276" s="150"/>
      <c r="U5276" s="150">
        <v>0</v>
      </c>
      <c r="V5276" s="150">
        <v>197.00097315613661</v>
      </c>
      <c r="W5276" s="150">
        <v>0</v>
      </c>
      <c r="X5276" s="150">
        <v>0</v>
      </c>
      <c r="Y5276" s="150">
        <v>187.78111544904641</v>
      </c>
      <c r="Z5276" s="150">
        <v>0</v>
      </c>
      <c r="AA5276" s="150">
        <v>3308.9842603391717</v>
      </c>
      <c r="AB5276" s="150"/>
      <c r="AC5276" s="150">
        <v>0</v>
      </c>
      <c r="AD5276" s="150">
        <v>86.607653711557745</v>
      </c>
      <c r="AE5276" s="150">
        <v>0</v>
      </c>
      <c r="AF5276" s="150">
        <v>0</v>
      </c>
      <c r="AG5276" s="150">
        <v>0</v>
      </c>
      <c r="AH5276" s="150">
        <v>0</v>
      </c>
      <c r="AI5276" s="150"/>
      <c r="AJ5276" s="150">
        <v>0</v>
      </c>
      <c r="AK5276" s="150"/>
      <c r="AL5276" s="150">
        <v>4682.205078125</v>
      </c>
      <c r="AM5276" s="150">
        <v>4542.92333984375</v>
      </c>
      <c r="AN5276" s="150">
        <v>139.28170776367188</v>
      </c>
      <c r="AO5276" s="5" t="s">
        <v>5917</v>
      </c>
    </row>
    <row r="5277" spans="1:41" ht="14.25" x14ac:dyDescent="0.45">
      <c r="A5277" s="150">
        <v>2022</v>
      </c>
      <c r="B5277" s="5" t="s">
        <v>7352</v>
      </c>
      <c r="C5277" s="5" t="s">
        <v>4979</v>
      </c>
      <c r="D5277" s="5" t="s">
        <v>84</v>
      </c>
      <c r="E5277" s="5" t="s">
        <v>95</v>
      </c>
      <c r="F5277" s="5" t="s">
        <v>197</v>
      </c>
      <c r="G5277" s="5" t="s">
        <v>87</v>
      </c>
      <c r="H5277" s="5" t="s">
        <v>131</v>
      </c>
      <c r="I5277" s="150">
        <v>147.0588235294118</v>
      </c>
      <c r="J5277" s="150">
        <v>432.58508095586251</v>
      </c>
      <c r="K5277" s="150"/>
      <c r="L5277" s="150"/>
      <c r="M5277" s="150">
        <v>0</v>
      </c>
      <c r="N5277" s="150">
        <v>15.463447265625</v>
      </c>
      <c r="O5277" s="150">
        <v>0</v>
      </c>
      <c r="P5277" s="150">
        <v>0</v>
      </c>
      <c r="Q5277" s="150">
        <v>0</v>
      </c>
      <c r="R5277" s="150">
        <v>0</v>
      </c>
      <c r="S5277" s="150"/>
      <c r="T5277" s="150">
        <v>0</v>
      </c>
      <c r="U5277" s="150">
        <v>0</v>
      </c>
      <c r="V5277" s="150">
        <v>373</v>
      </c>
      <c r="W5277" s="150"/>
      <c r="X5277" s="150">
        <v>108</v>
      </c>
      <c r="Y5277" s="150">
        <v>0</v>
      </c>
      <c r="Z5277" s="150">
        <v>0</v>
      </c>
      <c r="AA5277" s="150">
        <v>495</v>
      </c>
      <c r="AB5277" s="150"/>
      <c r="AC5277" s="150">
        <v>124.4080672897196</v>
      </c>
      <c r="AD5277" s="150">
        <v>0</v>
      </c>
      <c r="AE5277" s="150">
        <v>0</v>
      </c>
      <c r="AF5277" s="150">
        <v>0</v>
      </c>
      <c r="AG5277" s="150">
        <v>0</v>
      </c>
      <c r="AH5277" s="150">
        <v>0</v>
      </c>
      <c r="AI5277" s="150"/>
      <c r="AJ5277" s="150">
        <v>40</v>
      </c>
      <c r="AK5277" s="150"/>
      <c r="AL5277" s="150">
        <v>1735.5155029296875</v>
      </c>
      <c r="AM5277" s="150">
        <v>1627.5155029296875</v>
      </c>
      <c r="AN5277" s="150">
        <v>108</v>
      </c>
      <c r="AO5277" s="5" t="s">
        <v>7779</v>
      </c>
    </row>
    <row r="5278" spans="1:41" ht="14.25" x14ac:dyDescent="0.45">
      <c r="A5278" s="150">
        <v>2022</v>
      </c>
      <c r="B5278" s="5" t="s">
        <v>6344</v>
      </c>
      <c r="C5278" s="5" t="s">
        <v>4979</v>
      </c>
      <c r="D5278" s="5" t="s">
        <v>84</v>
      </c>
      <c r="E5278" s="5" t="s">
        <v>95</v>
      </c>
      <c r="F5278" s="5" t="s">
        <v>197</v>
      </c>
      <c r="G5278" s="5" t="s">
        <v>87</v>
      </c>
      <c r="H5278" s="5" t="s">
        <v>131</v>
      </c>
      <c r="I5278" s="150">
        <v>153.6138856301647</v>
      </c>
      <c r="J5278" s="150">
        <v>176.91478344565857</v>
      </c>
      <c r="K5278" s="150"/>
      <c r="L5278" s="150"/>
      <c r="M5278" s="150"/>
      <c r="N5278" s="150">
        <v>340.19720596863039</v>
      </c>
      <c r="O5278" s="150">
        <v>0</v>
      </c>
      <c r="P5278" s="150">
        <v>0</v>
      </c>
      <c r="Q5278" s="150">
        <v>0</v>
      </c>
      <c r="R5278" s="150"/>
      <c r="S5278" s="150"/>
      <c r="T5278" s="150">
        <v>0</v>
      </c>
      <c r="U5278" s="150">
        <v>0</v>
      </c>
      <c r="V5278" s="150">
        <v>381.9865289336762</v>
      </c>
      <c r="W5278" s="150">
        <v>0</v>
      </c>
      <c r="X5278" s="150">
        <v>0</v>
      </c>
      <c r="Y5278" s="150">
        <v>25.19267724334701</v>
      </c>
      <c r="Z5278" s="150">
        <v>0</v>
      </c>
      <c r="AA5278" s="150">
        <v>3619.1431454466801</v>
      </c>
      <c r="AB5278" s="150"/>
      <c r="AC5278" s="150">
        <v>0</v>
      </c>
      <c r="AD5278" s="150">
        <v>163.78973738364797</v>
      </c>
      <c r="AE5278" s="150"/>
      <c r="AF5278" s="150">
        <v>0</v>
      </c>
      <c r="AG5278" s="150">
        <v>0</v>
      </c>
      <c r="AH5278" s="150"/>
      <c r="AI5278" s="150"/>
      <c r="AJ5278" s="150">
        <v>0</v>
      </c>
      <c r="AK5278" s="150"/>
      <c r="AL5278" s="150">
        <v>4860.837890625</v>
      </c>
      <c r="AM5278" s="150">
        <v>4697.04833984375</v>
      </c>
      <c r="AN5278" s="150">
        <v>163.78973388671875</v>
      </c>
      <c r="AO5278" s="5" t="s">
        <v>6858</v>
      </c>
    </row>
    <row r="5279" spans="1:41" ht="14.25" x14ac:dyDescent="0.45">
      <c r="A5279" s="150">
        <v>2022</v>
      </c>
      <c r="B5279" s="5" t="s">
        <v>4024</v>
      </c>
      <c r="C5279" s="5" t="s">
        <v>4979</v>
      </c>
      <c r="D5279" s="5" t="s">
        <v>84</v>
      </c>
      <c r="E5279" s="5" t="s">
        <v>95</v>
      </c>
      <c r="F5279" s="5" t="s">
        <v>197</v>
      </c>
      <c r="G5279" s="5" t="s">
        <v>87</v>
      </c>
      <c r="H5279" s="5" t="s">
        <v>131</v>
      </c>
      <c r="I5279" s="150">
        <v>162.28232214304444</v>
      </c>
      <c r="J5279" s="150">
        <v>0</v>
      </c>
      <c r="K5279" s="150"/>
      <c r="L5279" s="150"/>
      <c r="M5279" s="150">
        <v>0</v>
      </c>
      <c r="N5279" s="150">
        <v>337.36887111458924</v>
      </c>
      <c r="O5279" s="150">
        <v>0</v>
      </c>
      <c r="P5279" s="150">
        <v>0</v>
      </c>
      <c r="Q5279" s="150">
        <v>0</v>
      </c>
      <c r="R5279" s="150">
        <v>0</v>
      </c>
      <c r="S5279" s="150">
        <v>32.456464428608882</v>
      </c>
      <c r="T5279" s="150"/>
      <c r="U5279" s="150">
        <v>0</v>
      </c>
      <c r="V5279" s="150">
        <v>202.31196160499539</v>
      </c>
      <c r="W5279" s="150"/>
      <c r="X5279" s="150">
        <v>50.954487672642287</v>
      </c>
      <c r="Y5279" s="150">
        <v>755.95774539908746</v>
      </c>
      <c r="Z5279" s="150">
        <v>0</v>
      </c>
      <c r="AA5279" s="150">
        <v>4453.0269196051395</v>
      </c>
      <c r="AB5279" s="150"/>
      <c r="AC5279" s="150">
        <v>0</v>
      </c>
      <c r="AD5279" s="150">
        <v>0</v>
      </c>
      <c r="AE5279" s="150"/>
      <c r="AF5279" s="150">
        <v>0</v>
      </c>
      <c r="AG5279" s="150">
        <v>5754.5311431923556</v>
      </c>
      <c r="AH5279" s="150">
        <v>173.10114361924738</v>
      </c>
      <c r="AI5279" s="150"/>
      <c r="AJ5279" s="150">
        <v>0</v>
      </c>
      <c r="AK5279" s="150"/>
      <c r="AL5279" s="150">
        <v>11921.9912109375</v>
      </c>
      <c r="AM5279" s="150">
        <v>11665.478515625</v>
      </c>
      <c r="AN5279" s="150">
        <v>256.5120849609375</v>
      </c>
      <c r="AO5279" s="5" t="s">
        <v>5918</v>
      </c>
    </row>
    <row r="5280" spans="1:41" ht="14.25" x14ac:dyDescent="0.45">
      <c r="A5280" s="150">
        <v>2022</v>
      </c>
      <c r="B5280" s="5" t="s">
        <v>4980</v>
      </c>
      <c r="C5280" s="5" t="s">
        <v>4979</v>
      </c>
      <c r="D5280" s="5" t="s">
        <v>84</v>
      </c>
      <c r="E5280" s="5" t="s">
        <v>95</v>
      </c>
      <c r="F5280" s="5" t="s">
        <v>200</v>
      </c>
      <c r="G5280" s="5" t="s">
        <v>87</v>
      </c>
      <c r="H5280" s="5" t="s">
        <v>131</v>
      </c>
      <c r="I5280" s="150">
        <v>158.02217098085825</v>
      </c>
      <c r="J5280" s="150">
        <v>88.654972800072471</v>
      </c>
      <c r="K5280" s="150"/>
      <c r="L5280" s="150"/>
      <c r="M5280" s="150">
        <v>0</v>
      </c>
      <c r="N5280" s="150">
        <v>315.16995261562244</v>
      </c>
      <c r="O5280" s="150">
        <v>0</v>
      </c>
      <c r="P5280" s="150">
        <v>0</v>
      </c>
      <c r="Q5280" s="150">
        <v>0</v>
      </c>
      <c r="R5280" s="150">
        <v>0</v>
      </c>
      <c r="S5280" s="150">
        <v>52.674056993619416</v>
      </c>
      <c r="T5280" s="150"/>
      <c r="U5280" s="150">
        <v>105.34811398723883</v>
      </c>
      <c r="V5280" s="150">
        <v>0</v>
      </c>
      <c r="W5280" s="150">
        <v>0</v>
      </c>
      <c r="X5280" s="150">
        <v>219.12407709345678</v>
      </c>
      <c r="Y5280" s="150">
        <v>164.76445027604154</v>
      </c>
      <c r="Z5280" s="150">
        <v>0</v>
      </c>
      <c r="AA5280" s="150">
        <v>6875.0179188072061</v>
      </c>
      <c r="AB5280" s="150"/>
      <c r="AC5280" s="150">
        <v>120.24626517552036</v>
      </c>
      <c r="AD5280" s="150">
        <v>0</v>
      </c>
      <c r="AE5280" s="150">
        <v>0</v>
      </c>
      <c r="AF5280" s="150">
        <v>0</v>
      </c>
      <c r="AG5280" s="150">
        <v>0</v>
      </c>
      <c r="AH5280" s="150">
        <v>360.29054983635683</v>
      </c>
      <c r="AI5280" s="150">
        <v>0</v>
      </c>
      <c r="AJ5280" s="150">
        <v>1295.7818020430377</v>
      </c>
      <c r="AK5280" s="150"/>
      <c r="AL5280" s="150">
        <v>9755.0947265625</v>
      </c>
      <c r="AM5280" s="150">
        <v>9123.005859375</v>
      </c>
      <c r="AN5280" s="150">
        <v>632.08868408203125</v>
      </c>
      <c r="AO5280" s="5" t="s">
        <v>5920</v>
      </c>
    </row>
    <row r="5281" spans="1:41" ht="14.25" x14ac:dyDescent="0.45">
      <c r="A5281" s="150">
        <v>2022</v>
      </c>
      <c r="B5281" s="5" t="s">
        <v>4024</v>
      </c>
      <c r="C5281" s="5" t="s">
        <v>4979</v>
      </c>
      <c r="D5281" s="5" t="s">
        <v>84</v>
      </c>
      <c r="E5281" s="5" t="s">
        <v>95</v>
      </c>
      <c r="F5281" s="5" t="s">
        <v>200</v>
      </c>
      <c r="G5281" s="5" t="s">
        <v>87</v>
      </c>
      <c r="H5281" s="5" t="s">
        <v>131</v>
      </c>
      <c r="I5281" s="150">
        <v>216.37642952405923</v>
      </c>
      <c r="J5281" s="150">
        <v>0</v>
      </c>
      <c r="K5281" s="150"/>
      <c r="L5281" s="150"/>
      <c r="M5281" s="150">
        <v>0</v>
      </c>
      <c r="N5281" s="150">
        <v>316.87976492100501</v>
      </c>
      <c r="O5281" s="150">
        <v>0</v>
      </c>
      <c r="P5281" s="150">
        <v>0</v>
      </c>
      <c r="Q5281" s="150">
        <v>0</v>
      </c>
      <c r="R5281" s="150">
        <v>0</v>
      </c>
      <c r="S5281" s="150">
        <v>0</v>
      </c>
      <c r="T5281" s="150"/>
      <c r="U5281" s="150">
        <v>108.18821476202962</v>
      </c>
      <c r="V5281" s="150">
        <v>0</v>
      </c>
      <c r="W5281" s="150"/>
      <c r="X5281" s="150">
        <v>0</v>
      </c>
      <c r="Y5281" s="150">
        <v>169.17141607551625</v>
      </c>
      <c r="Z5281" s="150">
        <v>0</v>
      </c>
      <c r="AA5281" s="150">
        <v>7201.007574560691</v>
      </c>
      <c r="AB5281" s="150"/>
      <c r="AC5281" s="150"/>
      <c r="AD5281" s="150">
        <v>0</v>
      </c>
      <c r="AE5281" s="150"/>
      <c r="AF5281" s="150">
        <v>0</v>
      </c>
      <c r="AG5281" s="150">
        <v>0</v>
      </c>
      <c r="AH5281" s="150">
        <v>578.80694897685851</v>
      </c>
      <c r="AI5281" s="150">
        <v>210.96701878595775</v>
      </c>
      <c r="AJ5281" s="150">
        <v>0</v>
      </c>
      <c r="AK5281" s="150"/>
      <c r="AL5281" s="150">
        <v>8801.3974609375</v>
      </c>
      <c r="AM5281" s="150">
        <v>8011.62353515625</v>
      </c>
      <c r="AN5281" s="150">
        <v>789.77398681640625</v>
      </c>
      <c r="AO5281" s="5" t="s">
        <v>5919</v>
      </c>
    </row>
    <row r="5282" spans="1:41" ht="14.25" x14ac:dyDescent="0.45">
      <c r="A5282" s="150">
        <v>2022</v>
      </c>
      <c r="B5282" s="5" t="s">
        <v>7352</v>
      </c>
      <c r="C5282" s="5" t="s">
        <v>4979</v>
      </c>
      <c r="D5282" s="5" t="s">
        <v>84</v>
      </c>
      <c r="E5282" s="5" t="s">
        <v>95</v>
      </c>
      <c r="F5282" s="5" t="s">
        <v>200</v>
      </c>
      <c r="G5282" s="5" t="s">
        <v>87</v>
      </c>
      <c r="H5282" s="5" t="s">
        <v>131</v>
      </c>
      <c r="I5282" s="150">
        <v>0</v>
      </c>
      <c r="J5282" s="150">
        <v>49.837350711188911</v>
      </c>
      <c r="K5282" s="150"/>
      <c r="L5282" s="150"/>
      <c r="M5282" s="150">
        <v>0</v>
      </c>
      <c r="N5282" s="150">
        <v>1964.5825</v>
      </c>
      <c r="O5282" s="150">
        <v>0</v>
      </c>
      <c r="P5282" s="150">
        <v>0</v>
      </c>
      <c r="Q5282" s="150">
        <v>0</v>
      </c>
      <c r="R5282" s="150">
        <v>0</v>
      </c>
      <c r="S5282" s="150">
        <v>150</v>
      </c>
      <c r="T5282" s="150">
        <v>0</v>
      </c>
      <c r="U5282" s="150">
        <v>100</v>
      </c>
      <c r="V5282" s="150">
        <v>2000</v>
      </c>
      <c r="W5282" s="150"/>
      <c r="X5282" s="150">
        <v>75</v>
      </c>
      <c r="Y5282" s="150">
        <v>1002.114864864865</v>
      </c>
      <c r="Z5282" s="150">
        <v>0</v>
      </c>
      <c r="AA5282" s="150">
        <v>4425</v>
      </c>
      <c r="AB5282" s="150"/>
      <c r="AC5282" s="150">
        <v>0</v>
      </c>
      <c r="AD5282" s="150">
        <v>0</v>
      </c>
      <c r="AE5282" s="150">
        <v>0</v>
      </c>
      <c r="AF5282" s="150">
        <v>0</v>
      </c>
      <c r="AG5282" s="150">
        <v>2588</v>
      </c>
      <c r="AH5282" s="150">
        <v>173.4</v>
      </c>
      <c r="AI5282" s="150">
        <v>323</v>
      </c>
      <c r="AJ5282" s="150">
        <v>2530</v>
      </c>
      <c r="AK5282" s="150"/>
      <c r="AL5282" s="150">
        <v>15380.935546875</v>
      </c>
      <c r="AM5282" s="150">
        <v>14659.53515625</v>
      </c>
      <c r="AN5282" s="150">
        <v>721.4000244140625</v>
      </c>
      <c r="AO5282" s="5" t="s">
        <v>7780</v>
      </c>
    </row>
    <row r="5283" spans="1:41" ht="14.25" x14ac:dyDescent="0.45">
      <c r="A5283" s="150">
        <v>2022</v>
      </c>
      <c r="B5283" s="5" t="s">
        <v>6344</v>
      </c>
      <c r="C5283" s="5" t="s">
        <v>4979</v>
      </c>
      <c r="D5283" s="5" t="s">
        <v>84</v>
      </c>
      <c r="E5283" s="5" t="s">
        <v>95</v>
      </c>
      <c r="F5283" s="5" t="s">
        <v>200</v>
      </c>
      <c r="G5283" s="5" t="s">
        <v>87</v>
      </c>
      <c r="H5283" s="5" t="s">
        <v>131</v>
      </c>
      <c r="I5283" s="150">
        <v>153.6138856301647</v>
      </c>
      <c r="J5283" s="150">
        <v>22.191828263264352</v>
      </c>
      <c r="K5283" s="150"/>
      <c r="L5283" s="150"/>
      <c r="M5283" s="150">
        <v>0</v>
      </c>
      <c r="N5283" s="150">
        <v>299.58348827014942</v>
      </c>
      <c r="O5283" s="150">
        <v>0</v>
      </c>
      <c r="P5283" s="150">
        <v>0</v>
      </c>
      <c r="Q5283" s="150">
        <v>0</v>
      </c>
      <c r="R5283" s="150"/>
      <c r="S5283" s="150"/>
      <c r="T5283" s="150">
        <v>102.40925708677646</v>
      </c>
      <c r="U5283" s="150">
        <v>102.40925708677646</v>
      </c>
      <c r="V5283" s="150">
        <v>0</v>
      </c>
      <c r="W5283" s="150">
        <v>0</v>
      </c>
      <c r="X5283" s="150">
        <v>194.57758846487528</v>
      </c>
      <c r="Y5283" s="150">
        <v>3693.2874475775066</v>
      </c>
      <c r="Z5283" s="150">
        <v>0</v>
      </c>
      <c r="AA5283" s="150">
        <v>7433.8879719291035</v>
      </c>
      <c r="AB5283" s="150"/>
      <c r="AC5283" s="150">
        <v>119.2296293718054</v>
      </c>
      <c r="AD5283" s="150">
        <v>0</v>
      </c>
      <c r="AE5283" s="150"/>
      <c r="AF5283" s="150">
        <v>0</v>
      </c>
      <c r="AG5283" s="150">
        <v>2691.3152762404852</v>
      </c>
      <c r="AH5283" s="150">
        <v>860.23775952892231</v>
      </c>
      <c r="AI5283" s="150">
        <v>337.9505483863623</v>
      </c>
      <c r="AJ5283" s="150">
        <v>1075.2971994111529</v>
      </c>
      <c r="AK5283" s="150"/>
      <c r="AL5283" s="150">
        <v>17085.990234375</v>
      </c>
      <c r="AM5283" s="150">
        <v>15590.8154296875</v>
      </c>
      <c r="AN5283" s="150">
        <v>1495.1751708984375</v>
      </c>
      <c r="AO5283" s="5" t="s">
        <v>6859</v>
      </c>
    </row>
    <row r="5284" spans="1:41" ht="14.25" x14ac:dyDescent="0.45">
      <c r="A5284" s="150">
        <v>2022</v>
      </c>
      <c r="B5284" s="5" t="s">
        <v>4980</v>
      </c>
      <c r="C5284" s="5" t="s">
        <v>4979</v>
      </c>
      <c r="D5284" s="5" t="s">
        <v>84</v>
      </c>
      <c r="E5284" s="5" t="s">
        <v>95</v>
      </c>
      <c r="F5284" s="5" t="s">
        <v>203</v>
      </c>
      <c r="G5284" s="5" t="s">
        <v>87</v>
      </c>
      <c r="H5284" s="5" t="s">
        <v>131</v>
      </c>
      <c r="I5284" s="150">
        <v>0</v>
      </c>
      <c r="J5284" s="150">
        <v>5423.4336305450215</v>
      </c>
      <c r="K5284" s="150"/>
      <c r="L5284" s="150"/>
      <c r="M5284" s="150">
        <v>1264.177367846866</v>
      </c>
      <c r="N5284" s="150">
        <v>1278.4098980465419</v>
      </c>
      <c r="O5284" s="150">
        <v>0</v>
      </c>
      <c r="P5284" s="150">
        <v>484.54865028430498</v>
      </c>
      <c r="Q5284" s="150">
        <v>0</v>
      </c>
      <c r="R5284" s="150">
        <v>228.45001888417707</v>
      </c>
      <c r="S5284" s="150">
        <v>0</v>
      </c>
      <c r="T5284" s="150"/>
      <c r="U5284" s="150">
        <v>0</v>
      </c>
      <c r="V5284" s="150">
        <v>1685.5698237958213</v>
      </c>
      <c r="W5284" s="150">
        <v>1264.177367846866</v>
      </c>
      <c r="X5284" s="150">
        <v>0</v>
      </c>
      <c r="Y5284" s="150">
        <v>1293.1480991933568</v>
      </c>
      <c r="Z5284" s="150">
        <v>847.8720151935355</v>
      </c>
      <c r="AA5284" s="150">
        <v>26291.728807795196</v>
      </c>
      <c r="AB5284" s="150"/>
      <c r="AC5284" s="150">
        <v>863.85453469535844</v>
      </c>
      <c r="AD5284" s="150">
        <v>0</v>
      </c>
      <c r="AE5284" s="150">
        <v>0</v>
      </c>
      <c r="AF5284" s="150">
        <v>0</v>
      </c>
      <c r="AG5284" s="150">
        <v>3430.1345914244962</v>
      </c>
      <c r="AH5284" s="150">
        <v>1380.0602932328286</v>
      </c>
      <c r="AI5284" s="150"/>
      <c r="AJ5284" s="150">
        <v>0</v>
      </c>
      <c r="AK5284" s="150"/>
      <c r="AL5284" s="150">
        <v>45735.5625</v>
      </c>
      <c r="AM5284" s="150">
        <v>41827.1484375</v>
      </c>
      <c r="AN5284" s="150">
        <v>3908.4150390625</v>
      </c>
      <c r="AO5284" s="5" t="s">
        <v>5922</v>
      </c>
    </row>
    <row r="5285" spans="1:41" ht="14.25" x14ac:dyDescent="0.45">
      <c r="A5285" s="150">
        <v>2022</v>
      </c>
      <c r="B5285" s="5" t="s">
        <v>7352</v>
      </c>
      <c r="C5285" s="5" t="s">
        <v>4979</v>
      </c>
      <c r="D5285" s="5" t="s">
        <v>84</v>
      </c>
      <c r="E5285" s="5" t="s">
        <v>95</v>
      </c>
      <c r="F5285" s="5" t="s">
        <v>203</v>
      </c>
      <c r="G5285" s="5" t="s">
        <v>87</v>
      </c>
      <c r="H5285" s="5" t="s">
        <v>131</v>
      </c>
      <c r="I5285" s="150"/>
      <c r="J5285" s="150">
        <v>0</v>
      </c>
      <c r="K5285" s="150"/>
      <c r="L5285" s="150"/>
      <c r="M5285" s="150">
        <v>1300</v>
      </c>
      <c r="N5285" s="150">
        <v>0</v>
      </c>
      <c r="O5285" s="150">
        <v>550</v>
      </c>
      <c r="P5285" s="150">
        <v>0</v>
      </c>
      <c r="Q5285" s="150">
        <v>0</v>
      </c>
      <c r="R5285" s="150">
        <v>0</v>
      </c>
      <c r="S5285" s="150"/>
      <c r="T5285" s="150">
        <v>0</v>
      </c>
      <c r="U5285" s="150">
        <v>0</v>
      </c>
      <c r="V5285" s="150">
        <v>0</v>
      </c>
      <c r="W5285" s="150">
        <v>1866.6</v>
      </c>
      <c r="X5285" s="150">
        <v>2500</v>
      </c>
      <c r="Y5285" s="150">
        <v>4897.4829916123017</v>
      </c>
      <c r="Z5285" s="150">
        <v>31.762499999999999</v>
      </c>
      <c r="AA5285" s="150">
        <v>36938</v>
      </c>
      <c r="AB5285" s="150"/>
      <c r="AC5285" s="150">
        <v>748.71140186915898</v>
      </c>
      <c r="AD5285" s="150">
        <v>0</v>
      </c>
      <c r="AE5285" s="150">
        <v>0</v>
      </c>
      <c r="AF5285" s="150">
        <v>0</v>
      </c>
      <c r="AG5285" s="150">
        <v>13319</v>
      </c>
      <c r="AH5285" s="150">
        <v>1577.7781055999999</v>
      </c>
      <c r="AI5285" s="150"/>
      <c r="AJ5285" s="150">
        <v>3100</v>
      </c>
      <c r="AK5285" s="150"/>
      <c r="AL5285" s="150">
        <v>66829.328125</v>
      </c>
      <c r="AM5285" s="150">
        <v>59034.95703125</v>
      </c>
      <c r="AN5285" s="150">
        <v>7794.37841796875</v>
      </c>
      <c r="AO5285" s="5" t="s">
        <v>7781</v>
      </c>
    </row>
    <row r="5286" spans="1:41" ht="14.25" x14ac:dyDescent="0.45">
      <c r="A5286" s="150">
        <v>2022</v>
      </c>
      <c r="B5286" s="5" t="s">
        <v>4024</v>
      </c>
      <c r="C5286" s="5" t="s">
        <v>4979</v>
      </c>
      <c r="D5286" s="5" t="s">
        <v>84</v>
      </c>
      <c r="E5286" s="5" t="s">
        <v>95</v>
      </c>
      <c r="F5286" s="5" t="s">
        <v>203</v>
      </c>
      <c r="G5286" s="5" t="s">
        <v>87</v>
      </c>
      <c r="H5286" s="5" t="s">
        <v>131</v>
      </c>
      <c r="I5286" s="150">
        <v>0</v>
      </c>
      <c r="J5286" s="150">
        <v>2231.381929466861</v>
      </c>
      <c r="K5286" s="150"/>
      <c r="L5286" s="150"/>
      <c r="M5286" s="150">
        <v>1298.2585771443555</v>
      </c>
      <c r="N5286" s="150">
        <v>0</v>
      </c>
      <c r="O5286" s="150">
        <v>362.43051945279922</v>
      </c>
      <c r="P5286" s="150">
        <v>497.61169379795524</v>
      </c>
      <c r="Q5286" s="150">
        <v>0</v>
      </c>
      <c r="R5286" s="150">
        <v>230.89676727020171</v>
      </c>
      <c r="S5286" s="150">
        <v>0</v>
      </c>
      <c r="T5286" s="150"/>
      <c r="U5286" s="150">
        <v>0</v>
      </c>
      <c r="V5286" s="150">
        <v>1622.8232214304442</v>
      </c>
      <c r="W5286" s="150">
        <v>649.12928857217776</v>
      </c>
      <c r="X5286" s="150">
        <v>0</v>
      </c>
      <c r="Y5286" s="150">
        <v>0</v>
      </c>
      <c r="Z5286" s="150">
        <v>0</v>
      </c>
      <c r="AA5286" s="150">
        <v>29553.774626543629</v>
      </c>
      <c r="AB5286" s="150"/>
      <c r="AC5286" s="150">
        <v>0</v>
      </c>
      <c r="AD5286" s="150">
        <v>1659.218918118595</v>
      </c>
      <c r="AE5286" s="150"/>
      <c r="AF5286" s="150">
        <v>333.21970146705121</v>
      </c>
      <c r="AG5286" s="150">
        <v>716.2059817246361</v>
      </c>
      <c r="AH5286" s="150">
        <v>0</v>
      </c>
      <c r="AI5286" s="150"/>
      <c r="AJ5286" s="150">
        <v>0</v>
      </c>
      <c r="AK5286" s="150"/>
      <c r="AL5286" s="150">
        <v>39154.953125</v>
      </c>
      <c r="AM5286" s="150">
        <v>35185.9140625</v>
      </c>
      <c r="AN5286" s="150">
        <v>3969.037353515625</v>
      </c>
      <c r="AO5286" s="5" t="s">
        <v>5921</v>
      </c>
    </row>
    <row r="5287" spans="1:41" ht="14.25" x14ac:dyDescent="0.45">
      <c r="A5287" s="150">
        <v>2022</v>
      </c>
      <c r="B5287" s="5" t="s">
        <v>6344</v>
      </c>
      <c r="C5287" s="5" t="s">
        <v>4979</v>
      </c>
      <c r="D5287" s="5" t="s">
        <v>84</v>
      </c>
      <c r="E5287" s="5" t="s">
        <v>95</v>
      </c>
      <c r="F5287" s="5" t="s">
        <v>203</v>
      </c>
      <c r="G5287" s="5" t="s">
        <v>87</v>
      </c>
      <c r="H5287" s="5" t="s">
        <v>131</v>
      </c>
      <c r="I5287" s="150">
        <v>0</v>
      </c>
      <c r="J5287" s="150">
        <v>90.407903924639214</v>
      </c>
      <c r="K5287" s="150"/>
      <c r="L5287" s="150"/>
      <c r="M5287" s="150">
        <v>6246.9646822933637</v>
      </c>
      <c r="N5287" s="150">
        <v>0</v>
      </c>
      <c r="O5287" s="150">
        <v>563.25091397727056</v>
      </c>
      <c r="P5287" s="150">
        <v>0</v>
      </c>
      <c r="Q5287" s="150">
        <v>0</v>
      </c>
      <c r="R5287" s="150">
        <v>200.73622516293128</v>
      </c>
      <c r="S5287" s="150"/>
      <c r="T5287" s="150">
        <v>0</v>
      </c>
      <c r="U5287" s="150">
        <v>0</v>
      </c>
      <c r="V5287" s="150">
        <v>0</v>
      </c>
      <c r="W5287" s="150">
        <v>307.2277712603294</v>
      </c>
      <c r="X5287" s="150">
        <v>0</v>
      </c>
      <c r="Y5287" s="150">
        <v>8870.1778025711428</v>
      </c>
      <c r="Z5287" s="150">
        <v>976.83676066230896</v>
      </c>
      <c r="AA5287" s="150">
        <v>27200.922774818697</v>
      </c>
      <c r="AB5287" s="150"/>
      <c r="AC5287" s="150">
        <v>0</v>
      </c>
      <c r="AD5287" s="150">
        <v>0</v>
      </c>
      <c r="AE5287" s="150">
        <v>368.73477106664734</v>
      </c>
      <c r="AF5287" s="150">
        <v>0</v>
      </c>
      <c r="AG5287" s="150">
        <v>5131.7278726183686</v>
      </c>
      <c r="AH5287" s="150">
        <v>2846.0874105683015</v>
      </c>
      <c r="AI5287" s="150"/>
      <c r="AJ5287" s="150">
        <v>2253.0036559090822</v>
      </c>
      <c r="AK5287" s="150"/>
      <c r="AL5287" s="150">
        <v>55056.07421875</v>
      </c>
      <c r="AM5287" s="150">
        <v>45092.546875</v>
      </c>
      <c r="AN5287" s="150">
        <v>9963.53125</v>
      </c>
      <c r="AO5287" s="5" t="s">
        <v>6860</v>
      </c>
    </row>
    <row r="5288" spans="1:41" ht="14.25" x14ac:dyDescent="0.45">
      <c r="A5288" s="150">
        <v>2022</v>
      </c>
      <c r="B5288" s="5" t="s">
        <v>7352</v>
      </c>
      <c r="C5288" s="5" t="s">
        <v>4979</v>
      </c>
      <c r="D5288" s="5" t="s">
        <v>84</v>
      </c>
      <c r="E5288" s="5" t="s">
        <v>95</v>
      </c>
      <c r="F5288" s="5" t="s">
        <v>237</v>
      </c>
      <c r="G5288" s="5" t="s">
        <v>87</v>
      </c>
      <c r="H5288" s="5" t="s">
        <v>131</v>
      </c>
      <c r="I5288" s="150">
        <v>2550</v>
      </c>
      <c r="J5288" s="150">
        <v>3879.0593859024998</v>
      </c>
      <c r="K5288" s="150">
        <v>0</v>
      </c>
      <c r="L5288" s="150">
        <v>145</v>
      </c>
      <c r="M5288" s="150">
        <v>8150</v>
      </c>
      <c r="N5288" s="150">
        <v>3706.2445507812499</v>
      </c>
      <c r="O5288" s="150">
        <v>1041.1323400000001</v>
      </c>
      <c r="P5288" s="150">
        <v>784</v>
      </c>
      <c r="Q5288" s="150">
        <v>0</v>
      </c>
      <c r="R5288" s="150">
        <v>638.08265999999992</v>
      </c>
      <c r="S5288" s="150">
        <v>9474.875</v>
      </c>
      <c r="T5288" s="150">
        <v>750</v>
      </c>
      <c r="U5288" s="150">
        <v>150</v>
      </c>
      <c r="V5288" s="150">
        <v>2813</v>
      </c>
      <c r="W5288" s="150">
        <v>4496.16</v>
      </c>
      <c r="X5288" s="150">
        <v>3483</v>
      </c>
      <c r="Y5288" s="150">
        <v>17316.586750543651</v>
      </c>
      <c r="Z5288" s="150">
        <v>190.3493077384552</v>
      </c>
      <c r="AA5288" s="150">
        <v>65410</v>
      </c>
      <c r="AB5288" s="150">
        <v>32</v>
      </c>
      <c r="AC5288" s="150">
        <v>2800.8420616822432</v>
      </c>
      <c r="AD5288" s="150">
        <v>1378.9054125</v>
      </c>
      <c r="AE5288" s="150">
        <v>2914.8733073919998</v>
      </c>
      <c r="AF5288" s="150">
        <v>34.4</v>
      </c>
      <c r="AG5288" s="150">
        <v>42517</v>
      </c>
      <c r="AH5288" s="150">
        <v>6624.9594456000004</v>
      </c>
      <c r="AI5288" s="150">
        <v>583</v>
      </c>
      <c r="AJ5288" s="150">
        <v>8580</v>
      </c>
      <c r="AK5288" s="150">
        <v>240</v>
      </c>
      <c r="AL5288" s="150">
        <v>190683.46875</v>
      </c>
      <c r="AM5288" s="150">
        <v>154429.4375</v>
      </c>
      <c r="AN5288" s="150">
        <v>36254.03515625</v>
      </c>
      <c r="AO5288" s="5" t="s">
        <v>7782</v>
      </c>
    </row>
    <row r="5289" spans="1:41" ht="14.25" x14ac:dyDescent="0.45">
      <c r="A5289" s="150">
        <v>2022</v>
      </c>
      <c r="B5289" s="5" t="s">
        <v>4980</v>
      </c>
      <c r="C5289" s="5" t="s">
        <v>4979</v>
      </c>
      <c r="D5289" s="5" t="s">
        <v>84</v>
      </c>
      <c r="E5289" s="5" t="s">
        <v>95</v>
      </c>
      <c r="F5289" s="5" t="s">
        <v>237</v>
      </c>
      <c r="G5289" s="5" t="s">
        <v>87</v>
      </c>
      <c r="H5289" s="5" t="s">
        <v>131</v>
      </c>
      <c r="I5289" s="150">
        <v>2054.2882227511573</v>
      </c>
      <c r="J5289" s="150">
        <v>11186.672564125311</v>
      </c>
      <c r="K5289" s="150">
        <v>0</v>
      </c>
      <c r="L5289" s="150">
        <v>0</v>
      </c>
      <c r="M5289" s="150">
        <v>10671.763946907293</v>
      </c>
      <c r="N5289" s="150">
        <v>6061.5092477863491</v>
      </c>
      <c r="O5289" s="150">
        <v>964.76205712105275</v>
      </c>
      <c r="P5289" s="150">
        <v>705.77968965750665</v>
      </c>
      <c r="Q5289" s="150">
        <v>0</v>
      </c>
      <c r="R5289" s="150">
        <v>228.45001888417707</v>
      </c>
      <c r="S5289" s="150">
        <v>737.43679791067177</v>
      </c>
      <c r="T5289" s="150">
        <v>210.69622797447767</v>
      </c>
      <c r="U5289" s="150">
        <v>158.02217098085825</v>
      </c>
      <c r="V5289" s="150">
        <v>18348.481013157387</v>
      </c>
      <c r="W5289" s="150">
        <v>2106.9622797447764</v>
      </c>
      <c r="X5289" s="150">
        <v>4685.8841101523831</v>
      </c>
      <c r="Y5289" s="150">
        <v>10534.811398723883</v>
      </c>
      <c r="Z5289" s="150">
        <v>954.85630223469627</v>
      </c>
      <c r="AA5289" s="150">
        <v>59493.240412013387</v>
      </c>
      <c r="AB5289" s="150">
        <v>228.60540735230828</v>
      </c>
      <c r="AC5289" s="150">
        <v>1789.7397034066041</v>
      </c>
      <c r="AD5289" s="150">
        <v>1271.7612217094656</v>
      </c>
      <c r="AE5289" s="150">
        <v>5949.0079968593773</v>
      </c>
      <c r="AF5289" s="150">
        <v>0</v>
      </c>
      <c r="AG5289" s="150">
        <v>41790.543337597774</v>
      </c>
      <c r="AH5289" s="150">
        <v>5759.3813916823474</v>
      </c>
      <c r="AI5289" s="150">
        <v>232.81933191179783</v>
      </c>
      <c r="AJ5289" s="150">
        <v>8143.4092112135613</v>
      </c>
      <c r="AK5289" s="150">
        <v>239.14021875103214</v>
      </c>
      <c r="AL5289" s="150">
        <v>194508.015625</v>
      </c>
      <c r="AM5289" s="150">
        <v>167398.8125</v>
      </c>
      <c r="AN5289" s="150">
        <v>27109.2109375</v>
      </c>
      <c r="AO5289" s="5" t="s">
        <v>5924</v>
      </c>
    </row>
    <row r="5290" spans="1:41" ht="14.25" x14ac:dyDescent="0.45">
      <c r="A5290" s="150">
        <v>2022</v>
      </c>
      <c r="B5290" s="5" t="s">
        <v>6344</v>
      </c>
      <c r="C5290" s="5" t="s">
        <v>4979</v>
      </c>
      <c r="D5290" s="5" t="s">
        <v>84</v>
      </c>
      <c r="E5290" s="5" t="s">
        <v>95</v>
      </c>
      <c r="F5290" s="5" t="s">
        <v>237</v>
      </c>
      <c r="G5290" s="5" t="s">
        <v>87</v>
      </c>
      <c r="H5290" s="5" t="s">
        <v>131</v>
      </c>
      <c r="I5290" s="150">
        <v>2991.3743995047403</v>
      </c>
      <c r="J5290" s="150">
        <v>10693.905406901589</v>
      </c>
      <c r="K5290" s="150">
        <v>0</v>
      </c>
      <c r="L5290" s="150">
        <v>0</v>
      </c>
      <c r="M5290" s="150">
        <v>21669.798799561901</v>
      </c>
      <c r="N5290" s="150">
        <v>4189.4429419690578</v>
      </c>
      <c r="O5290" s="150">
        <v>1501.099365134595</v>
      </c>
      <c r="P5290" s="150">
        <v>296.98684555165175</v>
      </c>
      <c r="Q5290" s="150">
        <v>0</v>
      </c>
      <c r="R5290" s="150">
        <v>200.73622516293128</v>
      </c>
      <c r="S5290" s="150">
        <v>253.46291128977174</v>
      </c>
      <c r="T5290" s="150">
        <v>716.8647996074352</v>
      </c>
      <c r="U5290" s="150">
        <v>153.6138856301647</v>
      </c>
      <c r="V5290" s="150">
        <v>9875.3246608778536</v>
      </c>
      <c r="W5290" s="150">
        <v>2744.568089925609</v>
      </c>
      <c r="X5290" s="150">
        <v>2378.967042125817</v>
      </c>
      <c r="Y5290" s="150">
        <v>13568.202471427014</v>
      </c>
      <c r="Z5290" s="150">
        <v>1327.8674207527647</v>
      </c>
      <c r="AA5290" s="150">
        <v>68619.322710994573</v>
      </c>
      <c r="AB5290" s="150">
        <v>31.746869696900703</v>
      </c>
      <c r="AC5290" s="150">
        <v>742.28754948775338</v>
      </c>
      <c r="AD5290" s="150">
        <v>3436.5148494651517</v>
      </c>
      <c r="AE5290" s="150">
        <v>1666.6277075890466</v>
      </c>
      <c r="AF5290" s="150">
        <v>0</v>
      </c>
      <c r="AG5290" s="150">
        <v>33323.972256037057</v>
      </c>
      <c r="AH5290" s="150">
        <v>7822.0853251475655</v>
      </c>
      <c r="AI5290" s="150">
        <v>557.10635855206397</v>
      </c>
      <c r="AJ5290" s="150">
        <v>7322.2618817045168</v>
      </c>
      <c r="AK5290" s="150">
        <v>232.46901358698256</v>
      </c>
      <c r="AL5290" s="150">
        <v>196316.59375</v>
      </c>
      <c r="AM5290" s="150">
        <v>154971.921875</v>
      </c>
      <c r="AN5290" s="150">
        <v>41344.68359375</v>
      </c>
      <c r="AO5290" s="5" t="s">
        <v>6861</v>
      </c>
    </row>
    <row r="5291" spans="1:41" ht="14.25" x14ac:dyDescent="0.45">
      <c r="A5291" s="150">
        <v>2022</v>
      </c>
      <c r="B5291" s="5" t="s">
        <v>4024</v>
      </c>
      <c r="C5291" s="5" t="s">
        <v>4979</v>
      </c>
      <c r="D5291" s="5" t="s">
        <v>84</v>
      </c>
      <c r="E5291" s="5" t="s">
        <v>95</v>
      </c>
      <c r="F5291" s="5" t="s">
        <v>237</v>
      </c>
      <c r="G5291" s="5" t="s">
        <v>87</v>
      </c>
      <c r="H5291" s="5" t="s">
        <v>131</v>
      </c>
      <c r="I5291" s="150">
        <v>833.04925366762802</v>
      </c>
      <c r="J5291" s="150">
        <v>9371.8041037608164</v>
      </c>
      <c r="K5291" s="150">
        <v>0</v>
      </c>
      <c r="L5291" s="150">
        <v>0</v>
      </c>
      <c r="M5291" s="150">
        <v>8043.7937675569019</v>
      </c>
      <c r="N5291" s="150">
        <v>4243.2542975215629</v>
      </c>
      <c r="O5291" s="150">
        <v>1344.7795094920282</v>
      </c>
      <c r="P5291" s="150">
        <v>768.08223070302927</v>
      </c>
      <c r="Q5291" s="150">
        <v>0</v>
      </c>
      <c r="R5291" s="150">
        <v>230.89676727020171</v>
      </c>
      <c r="S5291" s="150">
        <v>1234.427530434758</v>
      </c>
      <c r="T5291" s="150">
        <v>0</v>
      </c>
      <c r="U5291" s="150">
        <v>162.28232214304444</v>
      </c>
      <c r="V5291" s="150">
        <v>5265.5204124679813</v>
      </c>
      <c r="W5291" s="150">
        <v>1406.446791906385</v>
      </c>
      <c r="X5291" s="150">
        <v>1805.6427184674719</v>
      </c>
      <c r="Y5291" s="150">
        <v>3900.1851421711685</v>
      </c>
      <c r="Z5291" s="150">
        <v>12.982585771443555</v>
      </c>
      <c r="AA5291" s="150">
        <v>63779.116366511698</v>
      </c>
      <c r="AB5291" s="150">
        <v>146.94772458267434</v>
      </c>
      <c r="AC5291" s="150">
        <v>699.76535440711086</v>
      </c>
      <c r="AD5291" s="150">
        <v>5035.2902583104169</v>
      </c>
      <c r="AE5291" s="150">
        <v>1635.8058072018878</v>
      </c>
      <c r="AF5291" s="150">
        <v>2280.1748143245363</v>
      </c>
      <c r="AG5291" s="150">
        <v>44841.851254566034</v>
      </c>
      <c r="AH5291" s="150">
        <v>5839.9998328543588</v>
      </c>
      <c r="AI5291" s="150">
        <v>450.06297341004318</v>
      </c>
      <c r="AJ5291" s="150">
        <v>4435.7168052432144</v>
      </c>
      <c r="AK5291" s="150">
        <v>245.58724750980724</v>
      </c>
      <c r="AL5291" s="150">
        <v>168013.46875</v>
      </c>
      <c r="AM5291" s="150">
        <v>142460.484375</v>
      </c>
      <c r="AN5291" s="150">
        <v>25552.978515625</v>
      </c>
      <c r="AO5291" s="5" t="s">
        <v>5923</v>
      </c>
    </row>
    <row r="5292" spans="1:41" ht="14.25" x14ac:dyDescent="0.45">
      <c r="A5292" s="150">
        <v>2022</v>
      </c>
      <c r="B5292" s="5" t="s">
        <v>4024</v>
      </c>
      <c r="C5292" s="5" t="s">
        <v>4979</v>
      </c>
      <c r="D5292" s="5" t="s">
        <v>84</v>
      </c>
      <c r="E5292" s="5" t="s">
        <v>95</v>
      </c>
      <c r="F5292" s="5" t="s">
        <v>238</v>
      </c>
      <c r="G5292" s="5" t="s">
        <v>87</v>
      </c>
      <c r="H5292" s="5" t="s">
        <v>131</v>
      </c>
      <c r="I5292" s="150">
        <v>692.30715794806315</v>
      </c>
      <c r="J5292" s="150">
        <v>9371.8041037608164</v>
      </c>
      <c r="K5292" s="150">
        <v>0</v>
      </c>
      <c r="L5292" s="150">
        <v>0</v>
      </c>
      <c r="M5292" s="150">
        <v>8043.7937675569019</v>
      </c>
      <c r="N5292" s="150">
        <v>4243.2542975215629</v>
      </c>
      <c r="O5292" s="150">
        <v>1344.7795094920282</v>
      </c>
      <c r="P5292" s="150">
        <v>768.08223070302927</v>
      </c>
      <c r="Q5292" s="150">
        <v>0</v>
      </c>
      <c r="R5292" s="150">
        <v>230.89676727020171</v>
      </c>
      <c r="S5292" s="150">
        <v>1193.3160088251866</v>
      </c>
      <c r="T5292" s="150">
        <v>0</v>
      </c>
      <c r="U5292" s="150">
        <v>162.28232214304444</v>
      </c>
      <c r="V5292" s="150">
        <v>5006.9505791867305</v>
      </c>
      <c r="W5292" s="150">
        <v>1406.446791906385</v>
      </c>
      <c r="X5292" s="150">
        <v>1805.6427184674719</v>
      </c>
      <c r="Y5292" s="150">
        <v>3900.1851421711685</v>
      </c>
      <c r="Z5292" s="150">
        <v>12.982585771443555</v>
      </c>
      <c r="AA5292" s="150">
        <v>63779.116366511698</v>
      </c>
      <c r="AB5292" s="150">
        <v>146.94772458267434</v>
      </c>
      <c r="AC5292" s="150">
        <v>699.76535440711086</v>
      </c>
      <c r="AD5292" s="150">
        <v>5035.2902583104169</v>
      </c>
      <c r="AE5292" s="150">
        <v>1635.8058072018878</v>
      </c>
      <c r="AF5292" s="150">
        <v>2280.1748143245363</v>
      </c>
      <c r="AG5292" s="150">
        <v>44841.851254566034</v>
      </c>
      <c r="AH5292" s="150">
        <v>5839.9998328543588</v>
      </c>
      <c r="AI5292" s="150">
        <v>450.06297341004318</v>
      </c>
      <c r="AJ5292" s="150">
        <v>4435.7168052432144</v>
      </c>
      <c r="AK5292" s="150">
        <v>245.58724750980724</v>
      </c>
      <c r="AL5292" s="150">
        <v>167573.046875</v>
      </c>
      <c r="AM5292" s="150">
        <v>142061.171875</v>
      </c>
      <c r="AN5292" s="150">
        <v>25511.8671875</v>
      </c>
      <c r="AO5292" s="5" t="s">
        <v>5925</v>
      </c>
    </row>
    <row r="5293" spans="1:41" ht="14.25" x14ac:dyDescent="0.45">
      <c r="A5293" s="150">
        <v>2022</v>
      </c>
      <c r="B5293" s="5" t="s">
        <v>6344</v>
      </c>
      <c r="C5293" s="5" t="s">
        <v>4979</v>
      </c>
      <c r="D5293" s="5" t="s">
        <v>84</v>
      </c>
      <c r="E5293" s="5" t="s">
        <v>95</v>
      </c>
      <c r="F5293" s="5" t="s">
        <v>238</v>
      </c>
      <c r="G5293" s="5" t="s">
        <v>87</v>
      </c>
      <c r="H5293" s="5" t="s">
        <v>131</v>
      </c>
      <c r="I5293" s="150">
        <v>2684.1466282444112</v>
      </c>
      <c r="J5293" s="150">
        <v>10693.905406901589</v>
      </c>
      <c r="K5293" s="150">
        <v>0</v>
      </c>
      <c r="L5293" s="150">
        <v>0</v>
      </c>
      <c r="M5293" s="150">
        <v>21669.798799561901</v>
      </c>
      <c r="N5293" s="150">
        <v>4189.4429419690578</v>
      </c>
      <c r="O5293" s="150">
        <v>1501.099365134595</v>
      </c>
      <c r="P5293" s="150">
        <v>296.98684555165175</v>
      </c>
      <c r="Q5293" s="150">
        <v>0</v>
      </c>
      <c r="R5293" s="150">
        <v>200.73622516293128</v>
      </c>
      <c r="S5293" s="150">
        <v>253.46291128977174</v>
      </c>
      <c r="T5293" s="150">
        <v>716.8647996074352</v>
      </c>
      <c r="U5293" s="150">
        <v>153.6138856301647</v>
      </c>
      <c r="V5293" s="150">
        <v>9816.951384338392</v>
      </c>
      <c r="W5293" s="150">
        <v>2744.568089925609</v>
      </c>
      <c r="X5293" s="150">
        <v>2378.967042125817</v>
      </c>
      <c r="Y5293" s="150">
        <v>11263.994186974543</v>
      </c>
      <c r="Z5293" s="150">
        <v>1327.8674207527647</v>
      </c>
      <c r="AA5293" s="150">
        <v>68619.322710994573</v>
      </c>
      <c r="AB5293" s="150">
        <v>31.746869696900703</v>
      </c>
      <c r="AC5293" s="150">
        <v>742.28754948775338</v>
      </c>
      <c r="AD5293" s="150">
        <v>3436.5148494651517</v>
      </c>
      <c r="AE5293" s="150">
        <v>1666.6277075890466</v>
      </c>
      <c r="AF5293" s="150">
        <v>0</v>
      </c>
      <c r="AG5293" s="150">
        <v>33323.972256037057</v>
      </c>
      <c r="AH5293" s="150">
        <v>7822.0853251475655</v>
      </c>
      <c r="AI5293" s="150">
        <v>557.10635855206397</v>
      </c>
      <c r="AJ5293" s="150">
        <v>7322.2618817045168</v>
      </c>
      <c r="AK5293" s="150">
        <v>232.46901358698256</v>
      </c>
      <c r="AL5293" s="150">
        <v>193646.796875</v>
      </c>
      <c r="AM5293" s="150">
        <v>152302.125</v>
      </c>
      <c r="AN5293" s="150">
        <v>41344.68359375</v>
      </c>
      <c r="AO5293" s="5" t="s">
        <v>6862</v>
      </c>
    </row>
    <row r="5294" spans="1:41" ht="14.25" x14ac:dyDescent="0.45">
      <c r="A5294" s="150">
        <v>2022</v>
      </c>
      <c r="B5294" s="5" t="s">
        <v>4980</v>
      </c>
      <c r="C5294" s="5" t="s">
        <v>4979</v>
      </c>
      <c r="D5294" s="5" t="s">
        <v>84</v>
      </c>
      <c r="E5294" s="5" t="s">
        <v>95</v>
      </c>
      <c r="F5294" s="5" t="s">
        <v>238</v>
      </c>
      <c r="G5294" s="5" t="s">
        <v>87</v>
      </c>
      <c r="H5294" s="5" t="s">
        <v>131</v>
      </c>
      <c r="I5294" s="150">
        <v>1738.2438807894407</v>
      </c>
      <c r="J5294" s="150">
        <v>11186.672564125311</v>
      </c>
      <c r="K5294" s="150">
        <v>0</v>
      </c>
      <c r="L5294" s="150">
        <v>0</v>
      </c>
      <c r="M5294" s="150">
        <v>10671.763946907293</v>
      </c>
      <c r="N5294" s="150">
        <v>6061.5092477863491</v>
      </c>
      <c r="O5294" s="150">
        <v>964.76205712105275</v>
      </c>
      <c r="P5294" s="150">
        <v>705.77968965750665</v>
      </c>
      <c r="Q5294" s="150">
        <v>0</v>
      </c>
      <c r="R5294" s="150">
        <v>228.45001888417707</v>
      </c>
      <c r="S5294" s="150">
        <v>726.90198651194794</v>
      </c>
      <c r="T5294" s="150">
        <v>210.69622797447767</v>
      </c>
      <c r="U5294" s="150">
        <v>158.02217098085825</v>
      </c>
      <c r="V5294" s="150">
        <v>18150.426558861378</v>
      </c>
      <c r="W5294" s="150">
        <v>2106.9622797447764</v>
      </c>
      <c r="X5294" s="150">
        <v>4685.8841101523831</v>
      </c>
      <c r="Y5294" s="150">
        <v>8171.8532019901158</v>
      </c>
      <c r="Z5294" s="150">
        <v>954.85630223469627</v>
      </c>
      <c r="AA5294" s="150">
        <v>59493.240412013387</v>
      </c>
      <c r="AB5294" s="150">
        <v>228.60540735230828</v>
      </c>
      <c r="AC5294" s="150">
        <v>1789.7397034066041</v>
      </c>
      <c r="AD5294" s="150">
        <v>1271.7612217094656</v>
      </c>
      <c r="AE5294" s="150">
        <v>5949.0079968593773</v>
      </c>
      <c r="AF5294" s="150">
        <v>0</v>
      </c>
      <c r="AG5294" s="150">
        <v>41790.543337597774</v>
      </c>
      <c r="AH5294" s="150">
        <v>5759.3813916823474</v>
      </c>
      <c r="AI5294" s="150">
        <v>232.81933191179783</v>
      </c>
      <c r="AJ5294" s="150">
        <v>8143.4092112135613</v>
      </c>
      <c r="AK5294" s="150">
        <v>239.14021875103214</v>
      </c>
      <c r="AL5294" s="150">
        <v>191620.421875</v>
      </c>
      <c r="AM5294" s="150">
        <v>164521.75</v>
      </c>
      <c r="AN5294" s="150">
        <v>27098.677734375</v>
      </c>
      <c r="AO5294" s="5" t="s">
        <v>5926</v>
      </c>
    </row>
    <row r="5295" spans="1:41" ht="14.25" x14ac:dyDescent="0.45">
      <c r="A5295" s="150">
        <v>2022</v>
      </c>
      <c r="B5295" s="5" t="s">
        <v>7352</v>
      </c>
      <c r="C5295" s="5" t="s">
        <v>4979</v>
      </c>
      <c r="D5295" s="5" t="s">
        <v>84</v>
      </c>
      <c r="E5295" s="5" t="s">
        <v>95</v>
      </c>
      <c r="F5295" s="5" t="s">
        <v>238</v>
      </c>
      <c r="G5295" s="5" t="s">
        <v>87</v>
      </c>
      <c r="H5295" s="5" t="s">
        <v>131</v>
      </c>
      <c r="I5295" s="150">
        <v>2250</v>
      </c>
      <c r="J5295" s="150">
        <v>3879.0593859024998</v>
      </c>
      <c r="K5295" s="150">
        <v>0</v>
      </c>
      <c r="L5295" s="150">
        <v>145</v>
      </c>
      <c r="M5295" s="150">
        <v>8150</v>
      </c>
      <c r="N5295" s="150">
        <v>3706.2445507812499</v>
      </c>
      <c r="O5295" s="150">
        <v>1041.1323400000001</v>
      </c>
      <c r="P5295" s="150">
        <v>784</v>
      </c>
      <c r="Q5295" s="150">
        <v>0</v>
      </c>
      <c r="R5295" s="150">
        <v>638.08265999999992</v>
      </c>
      <c r="S5295" s="150">
        <v>9474.875</v>
      </c>
      <c r="T5295" s="150">
        <v>750</v>
      </c>
      <c r="U5295" s="150">
        <v>150</v>
      </c>
      <c r="V5295" s="150">
        <v>2757</v>
      </c>
      <c r="W5295" s="150">
        <v>4496.16</v>
      </c>
      <c r="X5295" s="150">
        <v>3483</v>
      </c>
      <c r="Y5295" s="150">
        <v>15615.086750543651</v>
      </c>
      <c r="Z5295" s="150">
        <v>190.3493077384552</v>
      </c>
      <c r="AA5295" s="150">
        <v>65410</v>
      </c>
      <c r="AB5295" s="150">
        <v>32</v>
      </c>
      <c r="AC5295" s="150">
        <v>2800.8420616822432</v>
      </c>
      <c r="AD5295" s="150">
        <v>1378.9054125</v>
      </c>
      <c r="AE5295" s="150">
        <v>2914.8733073919998</v>
      </c>
      <c r="AF5295" s="150">
        <v>34.4</v>
      </c>
      <c r="AG5295" s="150">
        <v>42517</v>
      </c>
      <c r="AH5295" s="150">
        <v>6624.9594456000004</v>
      </c>
      <c r="AI5295" s="150">
        <v>583</v>
      </c>
      <c r="AJ5295" s="150">
        <v>8580</v>
      </c>
      <c r="AK5295" s="150">
        <v>240</v>
      </c>
      <c r="AL5295" s="150">
        <v>188625.953125</v>
      </c>
      <c r="AM5295" s="150">
        <v>152371.9375</v>
      </c>
      <c r="AN5295" s="150">
        <v>36254.03515625</v>
      </c>
      <c r="AO5295" s="5" t="s">
        <v>7783</v>
      </c>
    </row>
    <row r="5296" spans="1:41" ht="14.25" x14ac:dyDescent="0.45">
      <c r="A5296" s="150">
        <v>2022</v>
      </c>
      <c r="B5296" s="5" t="s">
        <v>4024</v>
      </c>
      <c r="C5296" s="5" t="s">
        <v>4979</v>
      </c>
      <c r="D5296" s="5" t="s">
        <v>84</v>
      </c>
      <c r="E5296" s="5" t="s">
        <v>95</v>
      </c>
      <c r="F5296" s="5" t="s">
        <v>206</v>
      </c>
      <c r="G5296" s="5" t="s">
        <v>87</v>
      </c>
      <c r="H5296" s="5" t="s">
        <v>131</v>
      </c>
      <c r="I5296" s="150">
        <v>0</v>
      </c>
      <c r="J5296" s="150">
        <v>6031.492972983151</v>
      </c>
      <c r="K5296" s="150"/>
      <c r="L5296" s="150"/>
      <c r="M5296" s="150">
        <v>3245.6464428608883</v>
      </c>
      <c r="N5296" s="150">
        <v>380.25571536954465</v>
      </c>
      <c r="O5296" s="150">
        <v>0</v>
      </c>
      <c r="P5296" s="150">
        <v>0</v>
      </c>
      <c r="Q5296" s="150">
        <v>0</v>
      </c>
      <c r="R5296" s="150">
        <v>0</v>
      </c>
      <c r="S5296" s="150">
        <v>909.86288614866908</v>
      </c>
      <c r="T5296" s="150"/>
      <c r="U5296" s="150">
        <v>0</v>
      </c>
      <c r="V5296" s="150">
        <v>2704.7053690507405</v>
      </c>
      <c r="W5296" s="150">
        <v>540.94107381014805</v>
      </c>
      <c r="X5296" s="150">
        <v>1635.443075493077</v>
      </c>
      <c r="Y5296" s="150">
        <v>2084.193043458527</v>
      </c>
      <c r="Z5296" s="150">
        <v>0</v>
      </c>
      <c r="AA5296" s="150">
        <v>13206.535376000955</v>
      </c>
      <c r="AB5296" s="150"/>
      <c r="AC5296" s="150">
        <v>0</v>
      </c>
      <c r="AD5296" s="150">
        <v>3000.1958078122325</v>
      </c>
      <c r="AE5296" s="150"/>
      <c r="AF5296" s="150">
        <v>714.04221742939546</v>
      </c>
      <c r="AG5296" s="150">
        <v>24394.278664542438</v>
      </c>
      <c r="AH5296" s="150">
        <v>2383.3863712075126</v>
      </c>
      <c r="AI5296" s="150"/>
      <c r="AJ5296" s="150">
        <v>3245.6464428608883</v>
      </c>
      <c r="AK5296" s="150">
        <v>0</v>
      </c>
      <c r="AL5296" s="150">
        <v>64476.625</v>
      </c>
      <c r="AM5296" s="150">
        <v>52761.1484375</v>
      </c>
      <c r="AN5296" s="150">
        <v>11715.4755859375</v>
      </c>
      <c r="AO5296" s="5" t="s">
        <v>5928</v>
      </c>
    </row>
    <row r="5297" spans="1:41" ht="14.25" x14ac:dyDescent="0.45">
      <c r="A5297" s="150">
        <v>2022</v>
      </c>
      <c r="B5297" s="5" t="s">
        <v>7352</v>
      </c>
      <c r="C5297" s="5" t="s">
        <v>4979</v>
      </c>
      <c r="D5297" s="5" t="s">
        <v>84</v>
      </c>
      <c r="E5297" s="5" t="s">
        <v>95</v>
      </c>
      <c r="F5297" s="5" t="s">
        <v>206</v>
      </c>
      <c r="G5297" s="5" t="s">
        <v>87</v>
      </c>
      <c r="H5297" s="5" t="s">
        <v>131</v>
      </c>
      <c r="I5297" s="150">
        <v>1961.7647058823529</v>
      </c>
      <c r="J5297" s="150">
        <v>890.62683007734859</v>
      </c>
      <c r="K5297" s="150"/>
      <c r="L5297" s="150"/>
      <c r="M5297" s="150">
        <v>0</v>
      </c>
      <c r="N5297" s="150">
        <v>0</v>
      </c>
      <c r="O5297" s="150">
        <v>0</v>
      </c>
      <c r="P5297" s="150">
        <v>0</v>
      </c>
      <c r="Q5297" s="150">
        <v>0</v>
      </c>
      <c r="R5297" s="150">
        <v>439.96030000000002</v>
      </c>
      <c r="S5297" s="150">
        <v>8623.0249999999996</v>
      </c>
      <c r="T5297" s="150">
        <v>0</v>
      </c>
      <c r="U5297" s="150">
        <v>0</v>
      </c>
      <c r="V5297" s="150">
        <v>0</v>
      </c>
      <c r="W5297" s="150">
        <v>2355.1799999999998</v>
      </c>
      <c r="X5297" s="150">
        <v>500</v>
      </c>
      <c r="Y5297" s="150">
        <v>9468.2576887232062</v>
      </c>
      <c r="Z5297" s="150">
        <v>31.762499999999999</v>
      </c>
      <c r="AA5297" s="150">
        <v>21816</v>
      </c>
      <c r="AB5297" s="150"/>
      <c r="AC5297" s="150">
        <v>1202.8037383177571</v>
      </c>
      <c r="AD5297" s="150">
        <v>1348.4134125</v>
      </c>
      <c r="AE5297" s="150">
        <v>0</v>
      </c>
      <c r="AF5297" s="150">
        <v>0</v>
      </c>
      <c r="AG5297" s="150">
        <v>14126</v>
      </c>
      <c r="AH5297" s="150">
        <v>2660.3813399999999</v>
      </c>
      <c r="AI5297" s="150">
        <v>46</v>
      </c>
      <c r="AJ5297" s="150">
        <v>1700</v>
      </c>
      <c r="AK5297" s="150"/>
      <c r="AL5297" s="150">
        <v>67170.1796875</v>
      </c>
      <c r="AM5297" s="150">
        <v>51637.17578125</v>
      </c>
      <c r="AN5297" s="150">
        <v>15532.9990234375</v>
      </c>
      <c r="AO5297" s="5" t="s">
        <v>7784</v>
      </c>
    </row>
    <row r="5298" spans="1:41" ht="14.25" x14ac:dyDescent="0.45">
      <c r="A5298" s="150">
        <v>2022</v>
      </c>
      <c r="B5298" s="5" t="s">
        <v>4980</v>
      </c>
      <c r="C5298" s="5" t="s">
        <v>4979</v>
      </c>
      <c r="D5298" s="5" t="s">
        <v>84</v>
      </c>
      <c r="E5298" s="5" t="s">
        <v>95</v>
      </c>
      <c r="F5298" s="5" t="s">
        <v>206</v>
      </c>
      <c r="G5298" s="5" t="s">
        <v>87</v>
      </c>
      <c r="H5298" s="5" t="s">
        <v>131</v>
      </c>
      <c r="I5298" s="150">
        <v>1053.4811398723882</v>
      </c>
      <c r="J5298" s="150">
        <v>3181.6880503138004</v>
      </c>
      <c r="K5298" s="150"/>
      <c r="L5298" s="150"/>
      <c r="M5298" s="150">
        <v>3529.161818572501</v>
      </c>
      <c r="N5298" s="150">
        <v>544.20728723527839</v>
      </c>
      <c r="O5298" s="150">
        <v>0</v>
      </c>
      <c r="P5298" s="150">
        <v>0</v>
      </c>
      <c r="Q5298" s="150">
        <v>0</v>
      </c>
      <c r="R5298" s="150">
        <v>0</v>
      </c>
      <c r="S5298" s="150">
        <v>0</v>
      </c>
      <c r="T5298" s="150"/>
      <c r="U5298" s="150">
        <v>0</v>
      </c>
      <c r="V5298" s="150">
        <v>15275.476528149631</v>
      </c>
      <c r="W5298" s="150">
        <v>632.088683923433</v>
      </c>
      <c r="X5298" s="150">
        <v>4213.9245594895528</v>
      </c>
      <c r="Y5298" s="150">
        <v>5685.0970211144677</v>
      </c>
      <c r="Z5298" s="150">
        <v>94.208001688170626</v>
      </c>
      <c r="AA5298" s="150">
        <v>15295.492669807207</v>
      </c>
      <c r="AB5298" s="150"/>
      <c r="AC5298" s="150">
        <v>0</v>
      </c>
      <c r="AD5298" s="150">
        <v>405.68468459388833</v>
      </c>
      <c r="AE5298" s="150">
        <v>3769.3555184634056</v>
      </c>
      <c r="AF5298" s="150">
        <v>0</v>
      </c>
      <c r="AG5298" s="150">
        <v>17020.041295778305</v>
      </c>
      <c r="AH5298" s="150">
        <v>1385.3276989321907</v>
      </c>
      <c r="AI5298" s="150"/>
      <c r="AJ5298" s="150">
        <v>4740.6651294257472</v>
      </c>
      <c r="AK5298" s="150"/>
      <c r="AL5298" s="150">
        <v>76825.890625</v>
      </c>
      <c r="AM5298" s="150">
        <v>66659.71875</v>
      </c>
      <c r="AN5298" s="150">
        <v>10166.1875</v>
      </c>
      <c r="AO5298" s="5" t="s">
        <v>5927</v>
      </c>
    </row>
    <row r="5299" spans="1:41" ht="14.25" x14ac:dyDescent="0.45">
      <c r="A5299" s="150">
        <v>2022</v>
      </c>
      <c r="B5299" s="5" t="s">
        <v>6344</v>
      </c>
      <c r="C5299" s="5" t="s">
        <v>4979</v>
      </c>
      <c r="D5299" s="5" t="s">
        <v>84</v>
      </c>
      <c r="E5299" s="5" t="s">
        <v>95</v>
      </c>
      <c r="F5299" s="5" t="s">
        <v>206</v>
      </c>
      <c r="G5299" s="5" t="s">
        <v>87</v>
      </c>
      <c r="H5299" s="5" t="s">
        <v>131</v>
      </c>
      <c r="I5299" s="150">
        <v>2254.0277484799499</v>
      </c>
      <c r="J5299" s="150">
        <v>3380.6911979742049</v>
      </c>
      <c r="K5299" s="150"/>
      <c r="L5299" s="150"/>
      <c r="M5299" s="150">
        <v>5632.5091397727056</v>
      </c>
      <c r="N5299" s="150">
        <v>359.50018432403471</v>
      </c>
      <c r="O5299" s="150">
        <v>0</v>
      </c>
      <c r="P5299" s="150">
        <v>0</v>
      </c>
      <c r="Q5299" s="150">
        <v>0</v>
      </c>
      <c r="R5299" s="150">
        <v>0</v>
      </c>
      <c r="S5299" s="150">
        <v>253.46291128977174</v>
      </c>
      <c r="T5299" s="150">
        <v>102.40925708677646</v>
      </c>
      <c r="U5299" s="150">
        <v>0</v>
      </c>
      <c r="V5299" s="150">
        <v>5530.0998826859286</v>
      </c>
      <c r="W5299" s="150">
        <v>2201.7990273656937</v>
      </c>
      <c r="X5299" s="150">
        <v>1945.7758846487527</v>
      </c>
      <c r="Y5299" s="150">
        <v>524.74503331264259</v>
      </c>
      <c r="Z5299" s="150">
        <v>222.52210705472598</v>
      </c>
      <c r="AA5299" s="150">
        <v>22126.54408616892</v>
      </c>
      <c r="AB5299" s="150"/>
      <c r="AC5299" s="150">
        <v>0</v>
      </c>
      <c r="AD5299" s="150">
        <v>1773.3838346824891</v>
      </c>
      <c r="AE5299" s="150">
        <v>1031.1383277553348</v>
      </c>
      <c r="AF5299" s="150">
        <v>0</v>
      </c>
      <c r="AG5299" s="150">
        <v>15215.967417953247</v>
      </c>
      <c r="AH5299" s="150">
        <v>2957.06364219951</v>
      </c>
      <c r="AI5299" s="150"/>
      <c r="AJ5299" s="150">
        <v>1945.7758846487527</v>
      </c>
      <c r="AK5299" s="150"/>
      <c r="AL5299" s="150">
        <v>67457.4140625</v>
      </c>
      <c r="AM5299" s="150">
        <v>52591.015625</v>
      </c>
      <c r="AN5299" s="150">
        <v>14866.4033203125</v>
      </c>
      <c r="AO5299" s="5" t="s">
        <v>6863</v>
      </c>
    </row>
    <row r="5300" spans="1:41" ht="14.25" x14ac:dyDescent="0.45">
      <c r="A5300" s="150">
        <v>2022</v>
      </c>
      <c r="B5300" s="5" t="s">
        <v>4024</v>
      </c>
      <c r="C5300" s="5" t="s">
        <v>175</v>
      </c>
      <c r="D5300" s="5" t="s">
        <v>84</v>
      </c>
      <c r="E5300" s="5" t="s">
        <v>109</v>
      </c>
      <c r="F5300" s="5" t="s">
        <v>178</v>
      </c>
      <c r="G5300" s="5" t="s">
        <v>87</v>
      </c>
      <c r="H5300" s="5" t="s">
        <v>131</v>
      </c>
      <c r="I5300" s="150">
        <v>6255.4425775405525</v>
      </c>
      <c r="J5300" s="150">
        <v>40966.549401790136</v>
      </c>
      <c r="K5300" s="150">
        <v>610.34381357999007</v>
      </c>
      <c r="L5300" s="150">
        <v>795.18337850091768</v>
      </c>
      <c r="M5300" s="150">
        <v>7675.4128962921914</v>
      </c>
      <c r="N5300" s="150">
        <v>7611.6617609479435</v>
      </c>
      <c r="O5300" s="150">
        <v>7486.6244615324495</v>
      </c>
      <c r="P5300" s="150">
        <v>7276.7393248941116</v>
      </c>
      <c r="Q5300" s="150">
        <v>3161.1190920487361</v>
      </c>
      <c r="R5300" s="150">
        <v>5945.8483778083428</v>
      </c>
      <c r="S5300" s="150">
        <v>7776.2007682558533</v>
      </c>
      <c r="T5300" s="150">
        <v>7140.4221742939544</v>
      </c>
      <c r="U5300" s="150">
        <v>1165.1870729870591</v>
      </c>
      <c r="V5300" s="150">
        <v>2491.5745859695421</v>
      </c>
      <c r="W5300" s="150">
        <v>1260.3927019776449</v>
      </c>
      <c r="X5300" s="150">
        <v>9395.3571698854539</v>
      </c>
      <c r="Y5300" s="150">
        <v>31104.111744083515</v>
      </c>
      <c r="Z5300" s="150">
        <v>11429.003007460809</v>
      </c>
      <c r="AA5300" s="150">
        <v>96416.255113773179</v>
      </c>
      <c r="AB5300" s="150">
        <v>679.98997683304663</v>
      </c>
      <c r="AC5300" s="150">
        <v>8166.0137124842076</v>
      </c>
      <c r="AD5300" s="150">
        <v>9747.5451467215044</v>
      </c>
      <c r="AE5300" s="150">
        <v>8201.7485611094653</v>
      </c>
      <c r="AF5300" s="150">
        <v>16418.048869857281</v>
      </c>
      <c r="AG5300" s="150">
        <v>88740.301276407175</v>
      </c>
      <c r="AH5300" s="150">
        <v>12919.836606881578</v>
      </c>
      <c r="AI5300" s="150">
        <v>586.38012401020057</v>
      </c>
      <c r="AJ5300" s="150">
        <v>20693.159837533403</v>
      </c>
      <c r="AK5300" s="150">
        <v>1840.714285961172</v>
      </c>
      <c r="AL5300" s="150">
        <v>423957.1875</v>
      </c>
      <c r="AM5300" s="150">
        <v>356837.9375</v>
      </c>
      <c r="AN5300" s="150">
        <v>67119.21875</v>
      </c>
      <c r="AO5300" s="5" t="s">
        <v>4602</v>
      </c>
    </row>
    <row r="5301" spans="1:41" ht="14.25" x14ac:dyDescent="0.45">
      <c r="A5301" s="150">
        <v>2022</v>
      </c>
      <c r="B5301" s="5" t="s">
        <v>6344</v>
      </c>
      <c r="C5301" s="5" t="s">
        <v>175</v>
      </c>
      <c r="D5301" s="5" t="s">
        <v>84</v>
      </c>
      <c r="E5301" s="5" t="s">
        <v>109</v>
      </c>
      <c r="F5301" s="5" t="s">
        <v>178</v>
      </c>
      <c r="G5301" s="5" t="s">
        <v>87</v>
      </c>
      <c r="H5301" s="5" t="s">
        <v>131</v>
      </c>
      <c r="I5301" s="150">
        <v>11463.692238293757</v>
      </c>
      <c r="J5301" s="150">
        <v>54866.188821369258</v>
      </c>
      <c r="K5301" s="150">
        <v>1149.3309354558385</v>
      </c>
      <c r="L5301" s="150">
        <v>1249.5977549728464</v>
      </c>
      <c r="M5301" s="150">
        <v>12033.087707696233</v>
      </c>
      <c r="N5301" s="150">
        <v>7995.7440428222308</v>
      </c>
      <c r="O5301" s="150">
        <v>7685.4511695550755</v>
      </c>
      <c r="P5301" s="150">
        <v>7687.5321476039171</v>
      </c>
      <c r="Q5301" s="150">
        <v>3060.8729636944017</v>
      </c>
      <c r="R5301" s="150">
        <v>4788.6140471327208</v>
      </c>
      <c r="S5301" s="150">
        <v>5825.7625765434486</v>
      </c>
      <c r="T5301" s="150">
        <v>9145.1466578491381</v>
      </c>
      <c r="U5301" s="150">
        <v>1070.1767365568139</v>
      </c>
      <c r="V5301" s="150">
        <v>5932.5682630369602</v>
      </c>
      <c r="W5301" s="150">
        <v>2560.2314271694113</v>
      </c>
      <c r="X5301" s="150">
        <v>13696.214042785483</v>
      </c>
      <c r="Y5301" s="150">
        <v>31537.442766158245</v>
      </c>
      <c r="Z5301" s="150">
        <v>9205.4951487107228</v>
      </c>
      <c r="AA5301" s="150">
        <v>87414.493664130656</v>
      </c>
      <c r="AB5301" s="150">
        <v>1755.2946664673484</v>
      </c>
      <c r="AC5301" s="150">
        <v>7541.6793065583715</v>
      </c>
      <c r="AD5301" s="150">
        <v>12239.796764142906</v>
      </c>
      <c r="AE5301" s="150">
        <v>7464.3026102511249</v>
      </c>
      <c r="AF5301" s="150">
        <v>26448.316178154222</v>
      </c>
      <c r="AG5301" s="150">
        <v>100661.13106830519</v>
      </c>
      <c r="AH5301" s="150">
        <v>13124.232739641566</v>
      </c>
      <c r="AI5301" s="150">
        <v>958.55064633222764</v>
      </c>
      <c r="AJ5301" s="150">
        <v>20720.567395624566</v>
      </c>
      <c r="AK5301" s="150">
        <v>1656.9817796640432</v>
      </c>
      <c r="AL5301" s="150">
        <v>470938.46875</v>
      </c>
      <c r="AM5301" s="150">
        <v>389108.40625</v>
      </c>
      <c r="AN5301" s="150">
        <v>81830.078125</v>
      </c>
      <c r="AO5301" s="5" t="s">
        <v>6864</v>
      </c>
    </row>
    <row r="5302" spans="1:41" ht="14.25" x14ac:dyDescent="0.45">
      <c r="A5302" s="150">
        <v>2022</v>
      </c>
      <c r="B5302" s="5" t="s">
        <v>7352</v>
      </c>
      <c r="C5302" s="5" t="s">
        <v>175</v>
      </c>
      <c r="D5302" s="5" t="s">
        <v>84</v>
      </c>
      <c r="E5302" s="5" t="s">
        <v>109</v>
      </c>
      <c r="F5302" s="5" t="s">
        <v>178</v>
      </c>
      <c r="G5302" s="5" t="s">
        <v>87</v>
      </c>
      <c r="H5302" s="5" t="s">
        <v>131</v>
      </c>
      <c r="I5302" s="150">
        <v>10489.215686274511</v>
      </c>
      <c r="J5302" s="150">
        <v>58077.75161226192</v>
      </c>
      <c r="K5302" s="150">
        <v>1126.0992568888889</v>
      </c>
      <c r="L5302" s="150">
        <v>1460</v>
      </c>
      <c r="M5302" s="150">
        <v>28805.48770826932</v>
      </c>
      <c r="N5302" s="150">
        <v>6797.1123454589851</v>
      </c>
      <c r="O5302" s="150">
        <v>7835.5505499999999</v>
      </c>
      <c r="P5302" s="150">
        <v>5888.826</v>
      </c>
      <c r="Q5302" s="150">
        <v>3308.6029932711622</v>
      </c>
      <c r="R5302" s="150">
        <v>3838.480274016526</v>
      </c>
      <c r="S5302" s="150">
        <v>8515.2999999999993</v>
      </c>
      <c r="T5302" s="150">
        <v>7185</v>
      </c>
      <c r="U5302" s="150">
        <v>790</v>
      </c>
      <c r="V5302" s="150">
        <v>6833</v>
      </c>
      <c r="W5302" s="150">
        <v>4999.0200000000004</v>
      </c>
      <c r="X5302" s="150">
        <v>16048.3</v>
      </c>
      <c r="Y5302" s="150">
        <v>24290.55226778502</v>
      </c>
      <c r="Z5302" s="150">
        <v>7074.2123471062687</v>
      </c>
      <c r="AA5302" s="150">
        <v>90846</v>
      </c>
      <c r="AB5302" s="150">
        <v>1749</v>
      </c>
      <c r="AC5302" s="150">
        <v>7150.2399357009344</v>
      </c>
      <c r="AD5302" s="150">
        <v>12214.14348952157</v>
      </c>
      <c r="AE5302" s="150">
        <v>6478.9737406188024</v>
      </c>
      <c r="AF5302" s="150">
        <v>30290.023020000001</v>
      </c>
      <c r="AG5302" s="150">
        <v>102308</v>
      </c>
      <c r="AH5302" s="150">
        <v>15045.98610108522</v>
      </c>
      <c r="AI5302" s="150">
        <v>583</v>
      </c>
      <c r="AJ5302" s="150">
        <v>19621</v>
      </c>
      <c r="AK5302" s="150">
        <v>2078</v>
      </c>
      <c r="AL5302" s="150">
        <v>491726.90625</v>
      </c>
      <c r="AM5302" s="150">
        <v>385541.96875</v>
      </c>
      <c r="AN5302" s="150">
        <v>106184.8828125</v>
      </c>
      <c r="AO5302" s="5" t="s">
        <v>7785</v>
      </c>
    </row>
    <row r="5303" spans="1:41" ht="14.25" x14ac:dyDescent="0.45">
      <c r="A5303" s="150">
        <v>2022</v>
      </c>
      <c r="B5303" s="5" t="s">
        <v>4980</v>
      </c>
      <c r="C5303" s="5" t="s">
        <v>175</v>
      </c>
      <c r="D5303" s="5" t="s">
        <v>84</v>
      </c>
      <c r="E5303" s="5" t="s">
        <v>109</v>
      </c>
      <c r="F5303" s="5" t="s">
        <v>178</v>
      </c>
      <c r="G5303" s="5" t="s">
        <v>87</v>
      </c>
      <c r="H5303" s="5" t="s">
        <v>131</v>
      </c>
      <c r="I5303" s="150">
        <v>11198.504516843488</v>
      </c>
      <c r="J5303" s="150">
        <v>49420.023095028824</v>
      </c>
      <c r="K5303" s="150">
        <v>1003.967526298386</v>
      </c>
      <c r="L5303" s="150">
        <v>985.00486578068308</v>
      </c>
      <c r="M5303" s="150">
        <v>10619.089889913674</v>
      </c>
      <c r="N5303" s="150">
        <v>7505.452622937978</v>
      </c>
      <c r="O5303" s="150">
        <v>7141.6612417541774</v>
      </c>
      <c r="P5303" s="150">
        <v>7443.0991956342732</v>
      </c>
      <c r="Q5303" s="150">
        <v>3039.491221785986</v>
      </c>
      <c r="R5303" s="150">
        <v>4091.7575766389455</v>
      </c>
      <c r="S5303" s="150">
        <v>5505.7097257474798</v>
      </c>
      <c r="T5303" s="150">
        <v>7946.4082380574255</v>
      </c>
      <c r="U5303" s="150">
        <v>1085.0855740685599</v>
      </c>
      <c r="V5303" s="150">
        <v>3131.9994288406106</v>
      </c>
      <c r="W5303" s="150">
        <v>2133.2993082415865</v>
      </c>
      <c r="X5303" s="150">
        <v>12984.395922601978</v>
      </c>
      <c r="Y5303" s="150">
        <v>36177.069083787748</v>
      </c>
      <c r="Z5303" s="150">
        <v>10061.163986980146</v>
      </c>
      <c r="AA5303" s="150">
        <v>90013.642515256346</v>
      </c>
      <c r="AB5303" s="150">
        <v>1143.0270367615412</v>
      </c>
      <c r="AC5303" s="150">
        <v>9480.1448081292328</v>
      </c>
      <c r="AD5303" s="150">
        <v>13477.923714665294</v>
      </c>
      <c r="AE5303" s="150">
        <v>4974.0428055502498</v>
      </c>
      <c r="AF5303" s="150">
        <v>22213.401494056085</v>
      </c>
      <c r="AG5303" s="150">
        <v>104482.15249026373</v>
      </c>
      <c r="AH5303" s="150">
        <v>13111.626266851745</v>
      </c>
      <c r="AI5303" s="150">
        <v>628.9282405038158</v>
      </c>
      <c r="AJ5303" s="150">
        <v>19486.240644219568</v>
      </c>
      <c r="AK5303" s="150">
        <v>1663.4467198585012</v>
      </c>
      <c r="AL5303" s="150">
        <v>462147.78125</v>
      </c>
      <c r="AM5303" s="150">
        <v>384788.28125</v>
      </c>
      <c r="AN5303" s="150">
        <v>77359.484375</v>
      </c>
      <c r="AO5303" s="5" t="s">
        <v>5929</v>
      </c>
    </row>
    <row r="5304" spans="1:41" ht="14.25" x14ac:dyDescent="0.45">
      <c r="A5304" s="150">
        <v>2022</v>
      </c>
      <c r="B5304" s="5" t="s">
        <v>4024</v>
      </c>
      <c r="C5304" s="5" t="s">
        <v>175</v>
      </c>
      <c r="D5304" s="5" t="s">
        <v>84</v>
      </c>
      <c r="E5304" s="5" t="s">
        <v>109</v>
      </c>
      <c r="F5304" s="5" t="s">
        <v>182</v>
      </c>
      <c r="G5304" s="5" t="s">
        <v>87</v>
      </c>
      <c r="H5304" s="5" t="s">
        <v>131</v>
      </c>
      <c r="I5304" s="150">
        <v>5198.5973860463646</v>
      </c>
      <c r="J5304" s="150">
        <v>40966.549401790136</v>
      </c>
      <c r="K5304" s="150">
        <v>610.34381357999007</v>
      </c>
      <c r="L5304" s="150">
        <v>795.18337850091768</v>
      </c>
      <c r="M5304" s="150">
        <v>7675.4128962921914</v>
      </c>
      <c r="N5304" s="150">
        <v>7395.2853314238846</v>
      </c>
      <c r="O5304" s="150">
        <v>7486.6244615324495</v>
      </c>
      <c r="P5304" s="150">
        <v>7276.7393248941116</v>
      </c>
      <c r="Q5304" s="150">
        <v>3161.1190920487361</v>
      </c>
      <c r="R5304" s="150">
        <v>5945.8483778083428</v>
      </c>
      <c r="S5304" s="150">
        <v>7776.2007682558533</v>
      </c>
      <c r="T5304" s="150">
        <v>7140.4221742939544</v>
      </c>
      <c r="U5304" s="150">
        <v>1165.1870729870591</v>
      </c>
      <c r="V5304" s="150">
        <v>2416.9247177837415</v>
      </c>
      <c r="W5304" s="150">
        <v>1260.3927019776449</v>
      </c>
      <c r="X5304" s="150">
        <v>9395.3571698854539</v>
      </c>
      <c r="Y5304" s="150">
        <v>31104.111744083515</v>
      </c>
      <c r="Z5304" s="150">
        <v>11429.003007460809</v>
      </c>
      <c r="AA5304" s="150">
        <v>96416.255113773179</v>
      </c>
      <c r="AB5304" s="150">
        <v>679.98997683304663</v>
      </c>
      <c r="AC5304" s="150">
        <v>8166.0137124842076</v>
      </c>
      <c r="AD5304" s="150">
        <v>9747.5451467215044</v>
      </c>
      <c r="AE5304" s="150">
        <v>8201.7485611094653</v>
      </c>
      <c r="AF5304" s="150">
        <v>16418.048869857281</v>
      </c>
      <c r="AG5304" s="150">
        <v>88740.301276407175</v>
      </c>
      <c r="AH5304" s="150">
        <v>12714.278998833721</v>
      </c>
      <c r="AI5304" s="150">
        <v>586.38012401020057</v>
      </c>
      <c r="AJ5304" s="150">
        <v>20386.195169854091</v>
      </c>
      <c r="AK5304" s="150">
        <v>1840.714285961172</v>
      </c>
      <c r="AL5304" s="150">
        <v>422096.78125</v>
      </c>
      <c r="AM5304" s="150">
        <v>355183.09375</v>
      </c>
      <c r="AN5304" s="150">
        <v>66913.65625</v>
      </c>
      <c r="AO5304" s="5" t="s">
        <v>4603</v>
      </c>
    </row>
    <row r="5305" spans="1:41" ht="14.25" x14ac:dyDescent="0.45">
      <c r="A5305" s="150">
        <v>2022</v>
      </c>
      <c r="B5305" s="5" t="s">
        <v>6344</v>
      </c>
      <c r="C5305" s="5" t="s">
        <v>175</v>
      </c>
      <c r="D5305" s="5" t="s">
        <v>84</v>
      </c>
      <c r="E5305" s="5" t="s">
        <v>109</v>
      </c>
      <c r="F5305" s="5" t="s">
        <v>182</v>
      </c>
      <c r="G5305" s="5" t="s">
        <v>87</v>
      </c>
      <c r="H5305" s="5" t="s">
        <v>131</v>
      </c>
      <c r="I5305" s="150">
        <v>11258.873724120203</v>
      </c>
      <c r="J5305" s="150">
        <v>54866.188821369258</v>
      </c>
      <c r="K5305" s="150">
        <v>1149.3309354558385</v>
      </c>
      <c r="L5305" s="150">
        <v>1249.5977549728464</v>
      </c>
      <c r="M5305" s="150">
        <v>12033.087707696233</v>
      </c>
      <c r="N5305" s="150">
        <v>7790.9255286486778</v>
      </c>
      <c r="O5305" s="150">
        <v>7685.4511695550755</v>
      </c>
      <c r="P5305" s="150">
        <v>7687.5321476039171</v>
      </c>
      <c r="Q5305" s="150">
        <v>3060.8729636944017</v>
      </c>
      <c r="R5305" s="150">
        <v>4788.6140471327208</v>
      </c>
      <c r="S5305" s="150">
        <v>5825.7625765434486</v>
      </c>
      <c r="T5305" s="150">
        <v>9145.1466578491381</v>
      </c>
      <c r="U5305" s="150">
        <v>1070.1767365568139</v>
      </c>
      <c r="V5305" s="150">
        <v>5646.8464357648536</v>
      </c>
      <c r="W5305" s="150">
        <v>2560.2314271694113</v>
      </c>
      <c r="X5305" s="150">
        <v>13696.214042785483</v>
      </c>
      <c r="Y5305" s="150">
        <v>31537.442766158245</v>
      </c>
      <c r="Z5305" s="150">
        <v>9205.4951487107228</v>
      </c>
      <c r="AA5305" s="150">
        <v>87414.493664130656</v>
      </c>
      <c r="AB5305" s="150">
        <v>1755.2946664673484</v>
      </c>
      <c r="AC5305" s="150">
        <v>7541.6793065583715</v>
      </c>
      <c r="AD5305" s="150">
        <v>12239.796764142906</v>
      </c>
      <c r="AE5305" s="150">
        <v>7464.3026102511249</v>
      </c>
      <c r="AF5305" s="150">
        <v>26448.316178154222</v>
      </c>
      <c r="AG5305" s="150">
        <v>100661.13106830519</v>
      </c>
      <c r="AH5305" s="150">
        <v>12664.927221607373</v>
      </c>
      <c r="AI5305" s="150">
        <v>958.55064633222764</v>
      </c>
      <c r="AJ5305" s="150">
        <v>20720.567395624566</v>
      </c>
      <c r="AK5305" s="150">
        <v>1656.9817796640432</v>
      </c>
      <c r="AL5305" s="150">
        <v>469783.84375</v>
      </c>
      <c r="AM5305" s="150">
        <v>388413.0625</v>
      </c>
      <c r="AN5305" s="150">
        <v>81370.7734375</v>
      </c>
      <c r="AO5305" s="5" t="s">
        <v>6865</v>
      </c>
    </row>
    <row r="5306" spans="1:41" ht="14.25" x14ac:dyDescent="0.45">
      <c r="A5306" s="150">
        <v>2022</v>
      </c>
      <c r="B5306" s="5" t="s">
        <v>7352</v>
      </c>
      <c r="C5306" s="5" t="s">
        <v>175</v>
      </c>
      <c r="D5306" s="5" t="s">
        <v>84</v>
      </c>
      <c r="E5306" s="5" t="s">
        <v>109</v>
      </c>
      <c r="F5306" s="5" t="s">
        <v>182</v>
      </c>
      <c r="G5306" s="5" t="s">
        <v>87</v>
      </c>
      <c r="H5306" s="5" t="s">
        <v>131</v>
      </c>
      <c r="I5306" s="150">
        <v>10289.215686274511</v>
      </c>
      <c r="J5306" s="150">
        <v>58077.75161226192</v>
      </c>
      <c r="K5306" s="150">
        <v>1126.0992568888889</v>
      </c>
      <c r="L5306" s="150">
        <v>1460</v>
      </c>
      <c r="M5306" s="150">
        <v>28805.48770826932</v>
      </c>
      <c r="N5306" s="150">
        <v>6506.1123454589851</v>
      </c>
      <c r="O5306" s="150">
        <v>7835.5505499999999</v>
      </c>
      <c r="P5306" s="150">
        <v>5888.826</v>
      </c>
      <c r="Q5306" s="150">
        <v>3308.6029932711622</v>
      </c>
      <c r="R5306" s="150">
        <v>3838.480274016526</v>
      </c>
      <c r="S5306" s="150">
        <v>8515.2999999999993</v>
      </c>
      <c r="T5306" s="150">
        <v>7185</v>
      </c>
      <c r="U5306" s="150">
        <v>790</v>
      </c>
      <c r="V5306" s="150">
        <v>6753</v>
      </c>
      <c r="W5306" s="150">
        <v>4999.0200000000004</v>
      </c>
      <c r="X5306" s="150">
        <v>16048.3</v>
      </c>
      <c r="Y5306" s="150">
        <v>24290.55226778502</v>
      </c>
      <c r="Z5306" s="150">
        <v>7074.2123471062687</v>
      </c>
      <c r="AA5306" s="150">
        <v>90846</v>
      </c>
      <c r="AB5306" s="150">
        <v>1749</v>
      </c>
      <c r="AC5306" s="150">
        <v>7150.2399357009344</v>
      </c>
      <c r="AD5306" s="150">
        <v>12214.14348952157</v>
      </c>
      <c r="AE5306" s="150">
        <v>6478.9737406188024</v>
      </c>
      <c r="AF5306" s="150">
        <v>30290.023020000001</v>
      </c>
      <c r="AG5306" s="150">
        <v>102308</v>
      </c>
      <c r="AH5306" s="150">
        <v>14390.48610108522</v>
      </c>
      <c r="AI5306" s="150">
        <v>583</v>
      </c>
      <c r="AJ5306" s="150">
        <v>19621</v>
      </c>
      <c r="AK5306" s="150">
        <v>2078</v>
      </c>
      <c r="AL5306" s="150">
        <v>490500.40625</v>
      </c>
      <c r="AM5306" s="150">
        <v>384970.96875</v>
      </c>
      <c r="AN5306" s="150">
        <v>105529.3828125</v>
      </c>
      <c r="AO5306" s="5" t="s">
        <v>7786</v>
      </c>
    </row>
    <row r="5307" spans="1:41" ht="14.25" x14ac:dyDescent="0.45">
      <c r="A5307" s="150">
        <v>2022</v>
      </c>
      <c r="B5307" s="5" t="s">
        <v>4980</v>
      </c>
      <c r="C5307" s="5" t="s">
        <v>175</v>
      </c>
      <c r="D5307" s="5" t="s">
        <v>84</v>
      </c>
      <c r="E5307" s="5" t="s">
        <v>109</v>
      </c>
      <c r="F5307" s="5" t="s">
        <v>182</v>
      </c>
      <c r="G5307" s="5" t="s">
        <v>87</v>
      </c>
      <c r="H5307" s="5" t="s">
        <v>131</v>
      </c>
      <c r="I5307" s="150">
        <v>10987.80828886901</v>
      </c>
      <c r="J5307" s="150">
        <v>49420.023095028824</v>
      </c>
      <c r="K5307" s="150">
        <v>1003.967526298386</v>
      </c>
      <c r="L5307" s="150">
        <v>985.00486578068308</v>
      </c>
      <c r="M5307" s="150">
        <v>10619.089889913674</v>
      </c>
      <c r="N5307" s="150">
        <v>7294.7563949635005</v>
      </c>
      <c r="O5307" s="150">
        <v>7141.6612417541774</v>
      </c>
      <c r="P5307" s="150">
        <v>7443.0991956342732</v>
      </c>
      <c r="Q5307" s="150">
        <v>3039.491221785986</v>
      </c>
      <c r="R5307" s="150">
        <v>4091.7575766389455</v>
      </c>
      <c r="S5307" s="150">
        <v>5505.7097257474798</v>
      </c>
      <c r="T5307" s="150">
        <v>7946.4082380574255</v>
      </c>
      <c r="U5307" s="150">
        <v>1085.0855740685599</v>
      </c>
      <c r="V5307" s="150">
        <v>2992.9399183774553</v>
      </c>
      <c r="W5307" s="150">
        <v>2133.2993082415865</v>
      </c>
      <c r="X5307" s="150">
        <v>12984.395922601978</v>
      </c>
      <c r="Y5307" s="150">
        <v>36177.069083787748</v>
      </c>
      <c r="Z5307" s="150">
        <v>10061.163986980146</v>
      </c>
      <c r="AA5307" s="150">
        <v>90013.642515256346</v>
      </c>
      <c r="AB5307" s="150">
        <v>1143.0270367615412</v>
      </c>
      <c r="AC5307" s="150">
        <v>9480.1448081292328</v>
      </c>
      <c r="AD5307" s="150">
        <v>13477.923714665294</v>
      </c>
      <c r="AE5307" s="150">
        <v>4974.0428055502498</v>
      </c>
      <c r="AF5307" s="150">
        <v>22213.401494056085</v>
      </c>
      <c r="AG5307" s="150">
        <v>104482.15249026373</v>
      </c>
      <c r="AH5307" s="150">
        <v>12906.19744457663</v>
      </c>
      <c r="AI5307" s="150">
        <v>628.9282405038158</v>
      </c>
      <c r="AJ5307" s="150">
        <v>19486.240644219568</v>
      </c>
      <c r="AK5307" s="150">
        <v>1663.4467198585012</v>
      </c>
      <c r="AL5307" s="150">
        <v>461381.90625</v>
      </c>
      <c r="AM5307" s="150">
        <v>384227.84375</v>
      </c>
      <c r="AN5307" s="150">
        <v>77154.0546875</v>
      </c>
      <c r="AO5307" s="5" t="s">
        <v>5930</v>
      </c>
    </row>
    <row r="5308" spans="1:41" ht="14.25" x14ac:dyDescent="0.45">
      <c r="A5308" s="150">
        <v>2022</v>
      </c>
      <c r="B5308" s="5" t="s">
        <v>4024</v>
      </c>
      <c r="C5308" s="5" t="s">
        <v>175</v>
      </c>
      <c r="D5308" s="5" t="s">
        <v>84</v>
      </c>
      <c r="E5308" s="5" t="s">
        <v>109</v>
      </c>
      <c r="F5308" s="5" t="s">
        <v>185</v>
      </c>
      <c r="G5308" s="5" t="s">
        <v>87</v>
      </c>
      <c r="H5308" s="5" t="s">
        <v>131</v>
      </c>
      <c r="I5308" s="150">
        <v>1056.8451914941877</v>
      </c>
      <c r="J5308" s="150"/>
      <c r="K5308" s="150"/>
      <c r="L5308" s="150"/>
      <c r="M5308" s="150"/>
      <c r="N5308" s="150">
        <v>216.37642952405923</v>
      </c>
      <c r="O5308" s="150">
        <v>0</v>
      </c>
      <c r="P5308" s="150"/>
      <c r="Q5308" s="150">
        <v>0</v>
      </c>
      <c r="R5308" s="150"/>
      <c r="S5308" s="150">
        <v>0</v>
      </c>
      <c r="T5308" s="150"/>
      <c r="U5308" s="150"/>
      <c r="V5308" s="150">
        <v>74.649868185800443</v>
      </c>
      <c r="W5308" s="150"/>
      <c r="X5308" s="150">
        <v>0</v>
      </c>
      <c r="Y5308" s="150">
        <v>0</v>
      </c>
      <c r="Z5308" s="150">
        <v>0</v>
      </c>
      <c r="AA5308" s="150">
        <v>0</v>
      </c>
      <c r="AB5308" s="150"/>
      <c r="AC5308" s="150"/>
      <c r="AD5308" s="150">
        <v>0</v>
      </c>
      <c r="AE5308" s="150"/>
      <c r="AF5308" s="150">
        <v>0</v>
      </c>
      <c r="AG5308" s="150"/>
      <c r="AH5308" s="150">
        <v>205.55760804785626</v>
      </c>
      <c r="AI5308" s="150">
        <v>0</v>
      </c>
      <c r="AJ5308" s="150">
        <v>306.96466767931565</v>
      </c>
      <c r="AK5308" s="150"/>
      <c r="AL5308" s="150">
        <v>1860.3939208984375</v>
      </c>
      <c r="AM5308" s="150">
        <v>1654.8363037109375</v>
      </c>
      <c r="AN5308" s="150">
        <v>205.55760192871094</v>
      </c>
      <c r="AO5308" s="5" t="s">
        <v>4604</v>
      </c>
    </row>
    <row r="5309" spans="1:41" ht="14.25" x14ac:dyDescent="0.45">
      <c r="A5309" s="150">
        <v>2022</v>
      </c>
      <c r="B5309" s="5" t="s">
        <v>7352</v>
      </c>
      <c r="C5309" s="5" t="s">
        <v>175</v>
      </c>
      <c r="D5309" s="5" t="s">
        <v>84</v>
      </c>
      <c r="E5309" s="5" t="s">
        <v>109</v>
      </c>
      <c r="F5309" s="5" t="s">
        <v>185</v>
      </c>
      <c r="G5309" s="5" t="s">
        <v>87</v>
      </c>
      <c r="H5309" s="5" t="s">
        <v>131</v>
      </c>
      <c r="I5309" s="150">
        <v>200</v>
      </c>
      <c r="J5309" s="150">
        <v>0</v>
      </c>
      <c r="K5309" s="150"/>
      <c r="L5309" s="150"/>
      <c r="M5309" s="150">
        <v>0</v>
      </c>
      <c r="N5309" s="150">
        <v>291</v>
      </c>
      <c r="O5309" s="150">
        <v>0</v>
      </c>
      <c r="P5309" s="150"/>
      <c r="Q5309" s="150">
        <v>0</v>
      </c>
      <c r="R5309" s="150"/>
      <c r="S5309" s="150"/>
      <c r="T5309" s="150">
        <v>0</v>
      </c>
      <c r="U5309" s="150"/>
      <c r="V5309" s="150">
        <v>80</v>
      </c>
      <c r="W5309" s="150"/>
      <c r="X5309" s="150">
        <v>0</v>
      </c>
      <c r="Y5309" s="150"/>
      <c r="Z5309" s="150"/>
      <c r="AA5309" s="150">
        <v>0</v>
      </c>
      <c r="AB5309" s="150"/>
      <c r="AC5309" s="150">
        <v>0</v>
      </c>
      <c r="AD5309" s="150">
        <v>0</v>
      </c>
      <c r="AE5309" s="150"/>
      <c r="AF5309" s="150">
        <v>0</v>
      </c>
      <c r="AG5309" s="150"/>
      <c r="AH5309" s="150">
        <v>655.5</v>
      </c>
      <c r="AI5309" s="150">
        <v>0</v>
      </c>
      <c r="AJ5309" s="150"/>
      <c r="AK5309" s="150"/>
      <c r="AL5309" s="150">
        <v>1226.5</v>
      </c>
      <c r="AM5309" s="150">
        <v>571</v>
      </c>
      <c r="AN5309" s="150">
        <v>655.5</v>
      </c>
      <c r="AO5309" s="5" t="s">
        <v>7787</v>
      </c>
    </row>
    <row r="5310" spans="1:41" ht="14.25" x14ac:dyDescent="0.45">
      <c r="A5310" s="150">
        <v>2022</v>
      </c>
      <c r="B5310" s="5" t="s">
        <v>4980</v>
      </c>
      <c r="C5310" s="5" t="s">
        <v>175</v>
      </c>
      <c r="D5310" s="5" t="s">
        <v>84</v>
      </c>
      <c r="E5310" s="5" t="s">
        <v>109</v>
      </c>
      <c r="F5310" s="5" t="s">
        <v>185</v>
      </c>
      <c r="G5310" s="5" t="s">
        <v>87</v>
      </c>
      <c r="H5310" s="5" t="s">
        <v>131</v>
      </c>
      <c r="I5310" s="150">
        <v>210.69622797447767</v>
      </c>
      <c r="J5310" s="150"/>
      <c r="K5310" s="150"/>
      <c r="L5310" s="150"/>
      <c r="M5310" s="150">
        <v>0</v>
      </c>
      <c r="N5310" s="150">
        <v>210.69622797447767</v>
      </c>
      <c r="O5310" s="150">
        <v>0</v>
      </c>
      <c r="P5310" s="150"/>
      <c r="Q5310" s="150">
        <v>0</v>
      </c>
      <c r="R5310" s="150">
        <v>0</v>
      </c>
      <c r="S5310" s="150">
        <v>0</v>
      </c>
      <c r="T5310" s="150"/>
      <c r="U5310" s="150"/>
      <c r="V5310" s="150">
        <v>139.05951046315525</v>
      </c>
      <c r="W5310" s="150"/>
      <c r="X5310" s="150">
        <v>0</v>
      </c>
      <c r="Y5310" s="150"/>
      <c r="Z5310" s="150"/>
      <c r="AA5310" s="150">
        <v>0</v>
      </c>
      <c r="AB5310" s="150">
        <v>0</v>
      </c>
      <c r="AC5310" s="150"/>
      <c r="AD5310" s="150"/>
      <c r="AE5310" s="150"/>
      <c r="AF5310" s="150">
        <v>0</v>
      </c>
      <c r="AG5310" s="150"/>
      <c r="AH5310" s="150">
        <v>205.42882227511572</v>
      </c>
      <c r="AI5310" s="150">
        <v>0</v>
      </c>
      <c r="AJ5310" s="150"/>
      <c r="AK5310" s="150"/>
      <c r="AL5310" s="150">
        <v>765.88079833984375</v>
      </c>
      <c r="AM5310" s="150">
        <v>560.45196533203125</v>
      </c>
      <c r="AN5310" s="150">
        <v>205.42881774902344</v>
      </c>
      <c r="AO5310" s="5" t="s">
        <v>5931</v>
      </c>
    </row>
    <row r="5311" spans="1:41" ht="14.25" x14ac:dyDescent="0.45">
      <c r="A5311" s="150">
        <v>2022</v>
      </c>
      <c r="B5311" s="5" t="s">
        <v>6344</v>
      </c>
      <c r="C5311" s="5" t="s">
        <v>175</v>
      </c>
      <c r="D5311" s="5" t="s">
        <v>84</v>
      </c>
      <c r="E5311" s="5" t="s">
        <v>109</v>
      </c>
      <c r="F5311" s="5" t="s">
        <v>185</v>
      </c>
      <c r="G5311" s="5" t="s">
        <v>87</v>
      </c>
      <c r="H5311" s="5" t="s">
        <v>131</v>
      </c>
      <c r="I5311" s="150">
        <v>204.81851417355293</v>
      </c>
      <c r="J5311" s="150"/>
      <c r="K5311" s="150"/>
      <c r="L5311" s="150"/>
      <c r="M5311" s="150">
        <v>0</v>
      </c>
      <c r="N5311" s="150">
        <v>204.81851417355293</v>
      </c>
      <c r="O5311" s="150">
        <v>0</v>
      </c>
      <c r="P5311" s="150"/>
      <c r="Q5311" s="150">
        <v>0</v>
      </c>
      <c r="R5311" s="150"/>
      <c r="S5311" s="150"/>
      <c r="T5311" s="150"/>
      <c r="U5311" s="150"/>
      <c r="V5311" s="150">
        <v>285.72182727210634</v>
      </c>
      <c r="W5311" s="150"/>
      <c r="X5311" s="150">
        <v>0</v>
      </c>
      <c r="Y5311" s="150">
        <v>0</v>
      </c>
      <c r="Z5311" s="150"/>
      <c r="AA5311" s="150">
        <v>0</v>
      </c>
      <c r="AB5311" s="150"/>
      <c r="AC5311" s="150"/>
      <c r="AD5311" s="150">
        <v>0</v>
      </c>
      <c r="AE5311" s="150"/>
      <c r="AF5311" s="150">
        <v>0</v>
      </c>
      <c r="AG5311" s="150"/>
      <c r="AH5311" s="150">
        <v>459.3055180341924</v>
      </c>
      <c r="AI5311" s="150">
        <v>0</v>
      </c>
      <c r="AJ5311" s="150"/>
      <c r="AK5311" s="150"/>
      <c r="AL5311" s="150">
        <v>1154.664306640625</v>
      </c>
      <c r="AM5311" s="150">
        <v>695.35882568359375</v>
      </c>
      <c r="AN5311" s="150">
        <v>459.30551147460938</v>
      </c>
      <c r="AO5311" s="5" t="s">
        <v>6866</v>
      </c>
    </row>
    <row r="5312" spans="1:41" ht="14.25" x14ac:dyDescent="0.45">
      <c r="A5312" s="150">
        <v>2022</v>
      </c>
      <c r="B5312" s="5" t="s">
        <v>6344</v>
      </c>
      <c r="C5312" s="5" t="s">
        <v>175</v>
      </c>
      <c r="D5312" s="5" t="s">
        <v>84</v>
      </c>
      <c r="E5312" s="5" t="s">
        <v>109</v>
      </c>
      <c r="F5312" s="5" t="s">
        <v>188</v>
      </c>
      <c r="G5312" s="5" t="s">
        <v>87</v>
      </c>
      <c r="H5312" s="5" t="s">
        <v>131</v>
      </c>
      <c r="I5312" s="150">
        <v>307.2277712603294</v>
      </c>
      <c r="J5312" s="150">
        <v>2058.9266770730951</v>
      </c>
      <c r="K5312" s="150">
        <v>83.15631675446248</v>
      </c>
      <c r="L5312" s="150"/>
      <c r="M5312" s="150">
        <v>358.4323998037176</v>
      </c>
      <c r="N5312" s="150">
        <v>3886.6750234734968</v>
      </c>
      <c r="O5312" s="150">
        <v>227.02391338767865</v>
      </c>
      <c r="P5312" s="150">
        <v>335.98941111315054</v>
      </c>
      <c r="Q5312" s="150">
        <v>378.89053544820212</v>
      </c>
      <c r="R5312" s="150">
        <v>0</v>
      </c>
      <c r="S5312" s="150">
        <v>920.89885887170351</v>
      </c>
      <c r="T5312" s="150">
        <v>0</v>
      </c>
      <c r="U5312" s="150">
        <v>972.88794232437635</v>
      </c>
      <c r="V5312" s="150">
        <v>1945.7758846487527</v>
      </c>
      <c r="W5312" s="150">
        <v>174.09573704751998</v>
      </c>
      <c r="X5312" s="150">
        <v>240.66175415392468</v>
      </c>
      <c r="Y5312" s="150">
        <v>599.75981412870635</v>
      </c>
      <c r="Z5312" s="150">
        <v>5.8929097784729327</v>
      </c>
      <c r="AA5312" s="150">
        <v>5308.8958873784914</v>
      </c>
      <c r="AB5312" s="150"/>
      <c r="AC5312" s="150">
        <v>358.43237932186616</v>
      </c>
      <c r="AD5312" s="150">
        <v>0</v>
      </c>
      <c r="AE5312" s="150">
        <v>196.78399590880989</v>
      </c>
      <c r="AF5312" s="150">
        <v>4876.3971766474115</v>
      </c>
      <c r="AG5312" s="150">
        <v>30623.440146658766</v>
      </c>
      <c r="AH5312" s="150">
        <v>1162.9379101300644</v>
      </c>
      <c r="AI5312" s="150"/>
      <c r="AJ5312" s="150">
        <v>768.06942815082346</v>
      </c>
      <c r="AK5312" s="150"/>
      <c r="AL5312" s="150">
        <v>55791.25</v>
      </c>
      <c r="AM5312" s="150">
        <v>52624.046875</v>
      </c>
      <c r="AN5312" s="150">
        <v>3167.206787109375</v>
      </c>
      <c r="AO5312" s="5" t="s">
        <v>6867</v>
      </c>
    </row>
    <row r="5313" spans="1:41" ht="14.25" x14ac:dyDescent="0.45">
      <c r="A5313" s="150">
        <v>2022</v>
      </c>
      <c r="B5313" s="5" t="s">
        <v>7352</v>
      </c>
      <c r="C5313" s="5" t="s">
        <v>175</v>
      </c>
      <c r="D5313" s="5" t="s">
        <v>84</v>
      </c>
      <c r="E5313" s="5" t="s">
        <v>109</v>
      </c>
      <c r="F5313" s="5" t="s">
        <v>188</v>
      </c>
      <c r="G5313" s="5" t="s">
        <v>87</v>
      </c>
      <c r="H5313" s="5" t="s">
        <v>131</v>
      </c>
      <c r="I5313" s="150">
        <v>637.25490196078431</v>
      </c>
      <c r="J5313" s="150">
        <v>2477.2551380520908</v>
      </c>
      <c r="K5313" s="150">
        <v>0</v>
      </c>
      <c r="L5313" s="150"/>
      <c r="M5313" s="150">
        <v>4700</v>
      </c>
      <c r="N5313" s="150">
        <v>2042.065204101563</v>
      </c>
      <c r="O5313" s="150">
        <v>221.68299999999999</v>
      </c>
      <c r="P5313" s="150">
        <v>478.08499999999998</v>
      </c>
      <c r="Q5313" s="150">
        <v>287.90070661406389</v>
      </c>
      <c r="R5313" s="150">
        <v>0</v>
      </c>
      <c r="S5313" s="150">
        <v>962</v>
      </c>
      <c r="T5313" s="150">
        <v>0</v>
      </c>
      <c r="U5313" s="150">
        <v>695</v>
      </c>
      <c r="V5313" s="150">
        <v>500</v>
      </c>
      <c r="W5313" s="150">
        <v>56.1</v>
      </c>
      <c r="X5313" s="150">
        <v>400</v>
      </c>
      <c r="Y5313" s="150">
        <v>709.96225535880706</v>
      </c>
      <c r="Z5313" s="150">
        <v>6.0962160745334986</v>
      </c>
      <c r="AA5313" s="150">
        <v>5848</v>
      </c>
      <c r="AB5313" s="150">
        <v>0</v>
      </c>
      <c r="AC5313" s="150">
        <v>53.428562616822433</v>
      </c>
      <c r="AD5313" s="150">
        <v>0</v>
      </c>
      <c r="AE5313" s="150">
        <v>115.65831</v>
      </c>
      <c r="AF5313" s="150">
        <v>1179.06</v>
      </c>
      <c r="AG5313" s="150">
        <v>31891</v>
      </c>
      <c r="AH5313" s="150">
        <v>1338.028184372293</v>
      </c>
      <c r="AI5313" s="150">
        <v>0</v>
      </c>
      <c r="AJ5313" s="150">
        <v>870</v>
      </c>
      <c r="AK5313" s="150"/>
      <c r="AL5313" s="150">
        <v>55468.57421875</v>
      </c>
      <c r="AM5313" s="150">
        <v>47790.765625</v>
      </c>
      <c r="AN5313" s="150">
        <v>7677.8115234375</v>
      </c>
      <c r="AO5313" s="5" t="s">
        <v>7788</v>
      </c>
    </row>
    <row r="5314" spans="1:41" ht="14.25" x14ac:dyDescent="0.45">
      <c r="A5314" s="150">
        <v>2022</v>
      </c>
      <c r="B5314" s="5" t="s">
        <v>4024</v>
      </c>
      <c r="C5314" s="5" t="s">
        <v>175</v>
      </c>
      <c r="D5314" s="5" t="s">
        <v>84</v>
      </c>
      <c r="E5314" s="5" t="s">
        <v>109</v>
      </c>
      <c r="F5314" s="5" t="s">
        <v>188</v>
      </c>
      <c r="G5314" s="5" t="s">
        <v>87</v>
      </c>
      <c r="H5314" s="5" t="s">
        <v>131</v>
      </c>
      <c r="I5314" s="150">
        <v>324.56464428608888</v>
      </c>
      <c r="J5314" s="150">
        <v>688.07704588650836</v>
      </c>
      <c r="K5314" s="150"/>
      <c r="L5314" s="150">
        <v>0</v>
      </c>
      <c r="M5314" s="150">
        <v>476.02814495293029</v>
      </c>
      <c r="N5314" s="150">
        <v>4081.4773412565874</v>
      </c>
      <c r="O5314" s="150">
        <v>241.25971891932605</v>
      </c>
      <c r="P5314" s="150"/>
      <c r="Q5314" s="150">
        <v>378.31179256503077</v>
      </c>
      <c r="R5314" s="150">
        <v>1109.1090384141082</v>
      </c>
      <c r="S5314" s="150">
        <v>3161.8430016638067</v>
      </c>
      <c r="T5314" s="150">
        <v>1081.8821476202961</v>
      </c>
      <c r="U5314" s="150">
        <v>894.71653608198494</v>
      </c>
      <c r="V5314" s="150">
        <v>649.12928857217776</v>
      </c>
      <c r="W5314" s="150">
        <v>37.865875166710367</v>
      </c>
      <c r="X5314" s="150">
        <v>225.91743744008076</v>
      </c>
      <c r="Y5314" s="150">
        <v>443.57168052432144</v>
      </c>
      <c r="Z5314" s="150">
        <v>16.228232214304441</v>
      </c>
      <c r="AA5314" s="150">
        <v>6951.0927984604032</v>
      </c>
      <c r="AB5314" s="150">
        <v>0</v>
      </c>
      <c r="AC5314" s="150">
        <v>268.37439024405973</v>
      </c>
      <c r="AD5314" s="150">
        <v>330.29286124255754</v>
      </c>
      <c r="AE5314" s="150">
        <v>278.0437119384161</v>
      </c>
      <c r="AF5314" s="150">
        <v>4359.3039019096514</v>
      </c>
      <c r="AG5314" s="150">
        <v>3671.9080090232851</v>
      </c>
      <c r="AH5314" s="150">
        <v>1262.5564662728857</v>
      </c>
      <c r="AI5314" s="150"/>
      <c r="AJ5314" s="150">
        <v>2860.4963983080629</v>
      </c>
      <c r="AK5314" s="150"/>
      <c r="AL5314" s="150">
        <v>33792.05078125</v>
      </c>
      <c r="AM5314" s="150">
        <v>26974.404296875</v>
      </c>
      <c r="AN5314" s="150">
        <v>6817.64599609375</v>
      </c>
      <c r="AO5314" s="5" t="s">
        <v>4605</v>
      </c>
    </row>
    <row r="5315" spans="1:41" ht="14.25" x14ac:dyDescent="0.45">
      <c r="A5315" s="150">
        <v>2022</v>
      </c>
      <c r="B5315" s="5" t="s">
        <v>4980</v>
      </c>
      <c r="C5315" s="5" t="s">
        <v>175</v>
      </c>
      <c r="D5315" s="5" t="s">
        <v>84</v>
      </c>
      <c r="E5315" s="5" t="s">
        <v>109</v>
      </c>
      <c r="F5315" s="5" t="s">
        <v>188</v>
      </c>
      <c r="G5315" s="5" t="s">
        <v>87</v>
      </c>
      <c r="H5315" s="5" t="s">
        <v>131</v>
      </c>
      <c r="I5315" s="150">
        <v>842.78491189791066</v>
      </c>
      <c r="J5315" s="150">
        <v>2020.8813365889266</v>
      </c>
      <c r="K5315" s="150">
        <v>0</v>
      </c>
      <c r="L5315" s="150"/>
      <c r="M5315" s="150">
        <v>462.70544182630385</v>
      </c>
      <c r="N5315" s="150">
        <v>3935.1933724010705</v>
      </c>
      <c r="O5315" s="150">
        <v>233.53885953033065</v>
      </c>
      <c r="P5315" s="150">
        <v>345.63135977503248</v>
      </c>
      <c r="Q5315" s="150">
        <v>375.94610104948561</v>
      </c>
      <c r="R5315" s="150">
        <v>340.06369930903327</v>
      </c>
      <c r="S5315" s="150">
        <v>210.69622797447767</v>
      </c>
      <c r="T5315" s="150">
        <v>0</v>
      </c>
      <c r="U5315" s="150">
        <v>1006.0744885781309</v>
      </c>
      <c r="V5315" s="150">
        <v>1474.8735958213435</v>
      </c>
      <c r="W5315" s="150">
        <v>0</v>
      </c>
      <c r="X5315" s="150">
        <v>294.97471916426872</v>
      </c>
      <c r="Y5315" s="150">
        <v>606.4364181675403</v>
      </c>
      <c r="Z5315" s="150">
        <v>5.2674056810239822</v>
      </c>
      <c r="AA5315" s="150">
        <v>6621.1289640979603</v>
      </c>
      <c r="AB5315" s="150"/>
      <c r="AC5315" s="150">
        <v>1704.6143924721493</v>
      </c>
      <c r="AD5315" s="150">
        <v>0</v>
      </c>
      <c r="AE5315" s="150">
        <v>167.23665758255837</v>
      </c>
      <c r="AF5315" s="150">
        <v>13099.494062000633</v>
      </c>
      <c r="AG5315" s="150">
        <v>5287.4218410195172</v>
      </c>
      <c r="AH5315" s="150">
        <v>736.38331677079941</v>
      </c>
      <c r="AI5315" s="150"/>
      <c r="AJ5315" s="150">
        <v>263.37028496809705</v>
      </c>
      <c r="AK5315" s="150"/>
      <c r="AL5315" s="150">
        <v>40034.71875</v>
      </c>
      <c r="AM5315" s="150">
        <v>38096.421875</v>
      </c>
      <c r="AN5315" s="150">
        <v>1938.298583984375</v>
      </c>
      <c r="AO5315" s="5" t="s">
        <v>5932</v>
      </c>
    </row>
    <row r="5316" spans="1:41" ht="14.25" x14ac:dyDescent="0.45">
      <c r="A5316" s="150">
        <v>2022</v>
      </c>
      <c r="B5316" s="5" t="s">
        <v>4980</v>
      </c>
      <c r="C5316" s="5" t="s">
        <v>175</v>
      </c>
      <c r="D5316" s="5" t="s">
        <v>84</v>
      </c>
      <c r="E5316" s="5" t="s">
        <v>109</v>
      </c>
      <c r="F5316" s="5" t="s">
        <v>191</v>
      </c>
      <c r="G5316" s="5" t="s">
        <v>87</v>
      </c>
      <c r="H5316" s="5" t="s">
        <v>131</v>
      </c>
      <c r="I5316" s="150">
        <v>4466.7600330589266</v>
      </c>
      <c r="J5316" s="150">
        <v>18342.949996845779</v>
      </c>
      <c r="K5316" s="150">
        <v>595.21684402789936</v>
      </c>
      <c r="L5316" s="150">
        <v>769.04123210684349</v>
      </c>
      <c r="M5316" s="150">
        <v>7785.0190587275629</v>
      </c>
      <c r="N5316" s="150">
        <v>1363.6964842688162</v>
      </c>
      <c r="O5316" s="150">
        <v>3976.1845225215257</v>
      </c>
      <c r="P5316" s="150">
        <v>4064.9222940282825</v>
      </c>
      <c r="Q5316" s="150">
        <v>122.62347293857377</v>
      </c>
      <c r="R5316" s="150">
        <v>1260.1912361812581</v>
      </c>
      <c r="S5316" s="150">
        <v>3897.880217527837</v>
      </c>
      <c r="T5316" s="150">
        <v>5860.5155811100958</v>
      </c>
      <c r="U5316" s="150">
        <v>0</v>
      </c>
      <c r="V5316" s="150">
        <v>1285.2469906443137</v>
      </c>
      <c r="W5316" s="150">
        <v>1311.5840191411235</v>
      </c>
      <c r="X5316" s="150">
        <v>5330.6145677542845</v>
      </c>
      <c r="Y5316" s="150">
        <v>5145.9393239346555</v>
      </c>
      <c r="Z5316" s="150">
        <v>5111.073187644899</v>
      </c>
      <c r="AA5316" s="150">
        <v>47978.691553208184</v>
      </c>
      <c r="AB5316" s="150">
        <v>790.11085490429127</v>
      </c>
      <c r="AC5316" s="150">
        <v>3498.9835555390546</v>
      </c>
      <c r="AD5316" s="150">
        <v>5065.4769662697672</v>
      </c>
      <c r="AE5316" s="150">
        <v>1941.1254302537611</v>
      </c>
      <c r="AF5316" s="150">
        <v>6275.4138009517328</v>
      </c>
      <c r="AG5316" s="150">
        <v>30932.313228933064</v>
      </c>
      <c r="AH5316" s="150">
        <v>8507.9136856094083</v>
      </c>
      <c r="AI5316" s="150"/>
      <c r="AJ5316" s="150">
        <v>6870.8039942477162</v>
      </c>
      <c r="AK5316" s="150">
        <v>352.91618185725008</v>
      </c>
      <c r="AL5316" s="150">
        <v>182903.1875</v>
      </c>
      <c r="AM5316" s="150">
        <v>139429.78125</v>
      </c>
      <c r="AN5316" s="150">
        <v>43473.4375</v>
      </c>
      <c r="AO5316" s="5" t="s">
        <v>5933</v>
      </c>
    </row>
    <row r="5317" spans="1:41" ht="14.25" x14ac:dyDescent="0.45">
      <c r="A5317" s="150">
        <v>2022</v>
      </c>
      <c r="B5317" s="5" t="s">
        <v>4024</v>
      </c>
      <c r="C5317" s="5" t="s">
        <v>175</v>
      </c>
      <c r="D5317" s="5" t="s">
        <v>84</v>
      </c>
      <c r="E5317" s="5" t="s">
        <v>109</v>
      </c>
      <c r="F5317" s="5" t="s">
        <v>191</v>
      </c>
      <c r="G5317" s="5" t="s">
        <v>87</v>
      </c>
      <c r="H5317" s="5" t="s">
        <v>131</v>
      </c>
      <c r="I5317" s="150">
        <v>3938.051017337878</v>
      </c>
      <c r="J5317" s="150">
        <v>17254.6679018592</v>
      </c>
      <c r="K5317" s="150">
        <v>395.31973674045622</v>
      </c>
      <c r="L5317" s="150">
        <v>735.6798603818014</v>
      </c>
      <c r="M5317" s="150">
        <v>5225.4907730060304</v>
      </c>
      <c r="N5317" s="150">
        <v>1344.7795094920282</v>
      </c>
      <c r="O5317" s="150">
        <v>4083.0232251189977</v>
      </c>
      <c r="P5317" s="150">
        <v>2991.404138170119</v>
      </c>
      <c r="Q5317" s="150">
        <v>215.17205149773892</v>
      </c>
      <c r="R5317" s="150">
        <v>1300.669305314507</v>
      </c>
      <c r="S5317" s="150">
        <v>3161.8430016638067</v>
      </c>
      <c r="T5317" s="150">
        <v>3245.6464428608883</v>
      </c>
      <c r="U5317" s="150">
        <v>0</v>
      </c>
      <c r="V5317" s="150">
        <v>1298.2585771443555</v>
      </c>
      <c r="W5317" s="150">
        <v>827.63984292952659</v>
      </c>
      <c r="X5317" s="150">
        <v>6243.3864255814287</v>
      </c>
      <c r="Y5317" s="150">
        <v>2131.3078308119834</v>
      </c>
      <c r="Z5317" s="150">
        <v>4997.2136398581479</v>
      </c>
      <c r="AA5317" s="150">
        <v>52109.935522279186</v>
      </c>
      <c r="AB5317" s="150">
        <v>425.1796840147764</v>
      </c>
      <c r="AC5317" s="150">
        <v>5782.5636508746657</v>
      </c>
      <c r="AD5317" s="150">
        <v>4807.0417711298505</v>
      </c>
      <c r="AE5317" s="150">
        <v>5017.7694006629335</v>
      </c>
      <c r="AF5317" s="150">
        <v>7483.1624386600652</v>
      </c>
      <c r="AG5317" s="150">
        <v>28122.444545241979</v>
      </c>
      <c r="AH5317" s="150">
        <v>8409.4699334525631</v>
      </c>
      <c r="AI5317" s="150"/>
      <c r="AJ5317" s="150">
        <v>6924.0457447698955</v>
      </c>
      <c r="AK5317" s="150">
        <v>332.02963110466885</v>
      </c>
      <c r="AL5317" s="150">
        <v>178803.171875</v>
      </c>
      <c r="AM5317" s="150">
        <v>141647.125</v>
      </c>
      <c r="AN5317" s="150">
        <v>37156.0703125</v>
      </c>
      <c r="AO5317" s="5" t="s">
        <v>4606</v>
      </c>
    </row>
    <row r="5318" spans="1:41" ht="14.25" x14ac:dyDescent="0.45">
      <c r="A5318" s="150">
        <v>2022</v>
      </c>
      <c r="B5318" s="5" t="s">
        <v>6344</v>
      </c>
      <c r="C5318" s="5" t="s">
        <v>175</v>
      </c>
      <c r="D5318" s="5" t="s">
        <v>84</v>
      </c>
      <c r="E5318" s="5" t="s">
        <v>109</v>
      </c>
      <c r="F5318" s="5" t="s">
        <v>191</v>
      </c>
      <c r="G5318" s="5" t="s">
        <v>87</v>
      </c>
      <c r="H5318" s="5" t="s">
        <v>131</v>
      </c>
      <c r="I5318" s="150">
        <v>4776.3677505272544</v>
      </c>
      <c r="J5318" s="150">
        <v>20571.710220974943</v>
      </c>
      <c r="K5318" s="150">
        <v>635.38649762791806</v>
      </c>
      <c r="L5318" s="150">
        <v>798.79220527685641</v>
      </c>
      <c r="M5318" s="150">
        <v>8438.5227839503805</v>
      </c>
      <c r="N5318" s="150">
        <v>1817.7363507626635</v>
      </c>
      <c r="O5318" s="150">
        <v>3968.4452479348261</v>
      </c>
      <c r="P5318" s="150">
        <v>4592.7653621443678</v>
      </c>
      <c r="Q5318" s="150">
        <v>122.60705400766025</v>
      </c>
      <c r="R5318" s="150">
        <v>947.48126729451064</v>
      </c>
      <c r="S5318" s="150">
        <v>2243.4877877405788</v>
      </c>
      <c r="T5318" s="150">
        <v>4352.3934261879995</v>
      </c>
      <c r="U5318" s="150">
        <v>0</v>
      </c>
      <c r="V5318" s="150">
        <v>1986.7395874834633</v>
      </c>
      <c r="W5318" s="150">
        <v>1382.5249706714822</v>
      </c>
      <c r="X5318" s="150">
        <v>5574.1358632332431</v>
      </c>
      <c r="Y5318" s="150">
        <v>5145.7579408392567</v>
      </c>
      <c r="Z5318" s="150">
        <v>4144.9760399764473</v>
      </c>
      <c r="AA5318" s="150">
        <v>48169.218163336176</v>
      </c>
      <c r="AB5318" s="150">
        <v>1343.3377549495015</v>
      </c>
      <c r="AC5318" s="150">
        <v>4520.7434099392603</v>
      </c>
      <c r="AD5318" s="150">
        <v>5069.0934702660716</v>
      </c>
      <c r="AE5318" s="150">
        <v>4055.9230305198366</v>
      </c>
      <c r="AF5318" s="150">
        <v>17039.731479979215</v>
      </c>
      <c r="AG5318" s="150">
        <v>11326.463833797476</v>
      </c>
      <c r="AH5318" s="150">
        <v>7176.3573568152706</v>
      </c>
      <c r="AI5318" s="150"/>
      <c r="AJ5318" s="150">
        <v>8459.1070446248232</v>
      </c>
      <c r="AK5318" s="150">
        <v>353.31193694937878</v>
      </c>
      <c r="AL5318" s="150">
        <v>179013.140625</v>
      </c>
      <c r="AM5318" s="150">
        <v>138476.109375</v>
      </c>
      <c r="AN5318" s="150">
        <v>40536.99609375</v>
      </c>
      <c r="AO5318" s="5" t="s">
        <v>6868</v>
      </c>
    </row>
    <row r="5319" spans="1:41" ht="14.25" x14ac:dyDescent="0.45">
      <c r="A5319" s="150">
        <v>2022</v>
      </c>
      <c r="B5319" s="5" t="s">
        <v>7352</v>
      </c>
      <c r="C5319" s="5" t="s">
        <v>175</v>
      </c>
      <c r="D5319" s="5" t="s">
        <v>84</v>
      </c>
      <c r="E5319" s="5" t="s">
        <v>109</v>
      </c>
      <c r="F5319" s="5" t="s">
        <v>191</v>
      </c>
      <c r="G5319" s="5" t="s">
        <v>87</v>
      </c>
      <c r="H5319" s="5" t="s">
        <v>131</v>
      </c>
      <c r="I5319" s="150">
        <v>5433.3333333333339</v>
      </c>
      <c r="J5319" s="150">
        <v>26302.858499999998</v>
      </c>
      <c r="K5319" s="150">
        <v>644.80399999999997</v>
      </c>
      <c r="L5319" s="150">
        <v>986</v>
      </c>
      <c r="M5319" s="150">
        <v>9845.4877082693201</v>
      </c>
      <c r="N5319" s="150">
        <v>2650.223451660157</v>
      </c>
      <c r="O5319" s="150">
        <v>3801.0645</v>
      </c>
      <c r="P5319" s="150">
        <v>3520.509</v>
      </c>
      <c r="Q5319" s="150">
        <v>184.22315440583341</v>
      </c>
      <c r="R5319" s="150">
        <v>717.65652148358129</v>
      </c>
      <c r="S5319" s="150">
        <v>4500</v>
      </c>
      <c r="T5319" s="150">
        <v>5480</v>
      </c>
      <c r="U5319" s="150">
        <v>0</v>
      </c>
      <c r="V5319" s="150">
        <v>1980</v>
      </c>
      <c r="W5319" s="150">
        <v>1933.92</v>
      </c>
      <c r="X5319" s="150">
        <v>5448.5</v>
      </c>
      <c r="Y5319" s="150">
        <v>5887.0321528424975</v>
      </c>
      <c r="Z5319" s="150">
        <v>4380.0943916878996</v>
      </c>
      <c r="AA5319" s="150">
        <v>50506</v>
      </c>
      <c r="AB5319" s="150">
        <v>1176</v>
      </c>
      <c r="AC5319" s="150">
        <v>5663.5677444859812</v>
      </c>
      <c r="AD5319" s="150">
        <v>4671.7649326424998</v>
      </c>
      <c r="AE5319" s="150">
        <v>2259.794711</v>
      </c>
      <c r="AF5319" s="150">
        <v>23975.146219999999</v>
      </c>
      <c r="AG5319" s="150">
        <v>12708</v>
      </c>
      <c r="AH5319" s="150">
        <v>8194.081661989534</v>
      </c>
      <c r="AI5319" s="150"/>
      <c r="AJ5319" s="150">
        <v>7185</v>
      </c>
      <c r="AK5319" s="150">
        <v>345</v>
      </c>
      <c r="AL5319" s="150">
        <v>200380.046875</v>
      </c>
      <c r="AM5319" s="150">
        <v>154339.4375</v>
      </c>
      <c r="AN5319" s="150">
        <v>46040.62109375</v>
      </c>
      <c r="AO5319" s="5" t="s">
        <v>7789</v>
      </c>
    </row>
    <row r="5320" spans="1:41" ht="14.25" x14ac:dyDescent="0.45">
      <c r="A5320" s="150">
        <v>2022</v>
      </c>
      <c r="B5320" s="5" t="s">
        <v>6344</v>
      </c>
      <c r="C5320" s="5" t="s">
        <v>175</v>
      </c>
      <c r="D5320" s="5" t="s">
        <v>84</v>
      </c>
      <c r="E5320" s="5" t="s">
        <v>109</v>
      </c>
      <c r="F5320" s="5" t="s">
        <v>194</v>
      </c>
      <c r="G5320" s="5" t="s">
        <v>87</v>
      </c>
      <c r="H5320" s="5" t="s">
        <v>131</v>
      </c>
      <c r="I5320" s="150">
        <v>1587.3434848450352</v>
      </c>
      <c r="J5320" s="150">
        <v>5446.3855812850879</v>
      </c>
      <c r="K5320" s="150">
        <v>82.980787287815758</v>
      </c>
      <c r="L5320" s="150"/>
      <c r="M5320" s="150">
        <v>675.9010967727246</v>
      </c>
      <c r="N5320" s="150">
        <v>885.45465396133523</v>
      </c>
      <c r="O5320" s="150">
        <v>423.18280319123096</v>
      </c>
      <c r="P5320" s="150">
        <v>959.57473890309541</v>
      </c>
      <c r="Q5320" s="150">
        <v>2130.4924899256052</v>
      </c>
      <c r="R5320" s="150">
        <v>981.93469447346592</v>
      </c>
      <c r="S5320" s="150">
        <v>823.57422139928542</v>
      </c>
      <c r="T5320" s="150">
        <v>307.2277712603294</v>
      </c>
      <c r="U5320" s="150">
        <v>0</v>
      </c>
      <c r="V5320" s="150">
        <v>259.09542042954445</v>
      </c>
      <c r="W5320" s="150">
        <v>225.3003655909082</v>
      </c>
      <c r="X5320" s="150">
        <v>322.58915982334582</v>
      </c>
      <c r="Y5320" s="150">
        <v>3182.5468801714806</v>
      </c>
      <c r="Z5320" s="150">
        <v>161.92382100779312</v>
      </c>
      <c r="AA5320" s="150">
        <v>5895.7009304857211</v>
      </c>
      <c r="AB5320" s="150">
        <v>322.40106118788037</v>
      </c>
      <c r="AC5320" s="150">
        <v>261.14334954813728</v>
      </c>
      <c r="AD5320" s="150">
        <v>1467.7869856064601</v>
      </c>
      <c r="AE5320" s="150">
        <v>769.82328908769171</v>
      </c>
      <c r="AF5320" s="150">
        <v>0</v>
      </c>
      <c r="AG5320" s="150">
        <v>5550.5817341032844</v>
      </c>
      <c r="AH5320" s="150">
        <v>1177.658643169686</v>
      </c>
      <c r="AI5320" s="150">
        <v>758.85259501301357</v>
      </c>
      <c r="AJ5320" s="150">
        <v>2266.3168593303631</v>
      </c>
      <c r="AK5320" s="150">
        <v>30.722777126032938</v>
      </c>
      <c r="AL5320" s="150">
        <v>36956.49609375</v>
      </c>
      <c r="AM5320" s="150">
        <v>30338.318359375</v>
      </c>
      <c r="AN5320" s="150">
        <v>6618.17822265625</v>
      </c>
      <c r="AO5320" s="5" t="s">
        <v>6869</v>
      </c>
    </row>
    <row r="5321" spans="1:41" ht="14.25" x14ac:dyDescent="0.45">
      <c r="A5321" s="150">
        <v>2022</v>
      </c>
      <c r="B5321" s="5" t="s">
        <v>7352</v>
      </c>
      <c r="C5321" s="5" t="s">
        <v>175</v>
      </c>
      <c r="D5321" s="5" t="s">
        <v>84</v>
      </c>
      <c r="E5321" s="5" t="s">
        <v>109</v>
      </c>
      <c r="F5321" s="5" t="s">
        <v>194</v>
      </c>
      <c r="G5321" s="5" t="s">
        <v>87</v>
      </c>
      <c r="H5321" s="5" t="s">
        <v>131</v>
      </c>
      <c r="I5321" s="150">
        <v>1666.666666666667</v>
      </c>
      <c r="J5321" s="150">
        <v>5064.9524442098273</v>
      </c>
      <c r="K5321" s="150">
        <v>121.67</v>
      </c>
      <c r="L5321" s="150">
        <v>44</v>
      </c>
      <c r="M5321" s="150">
        <v>400</v>
      </c>
      <c r="N5321" s="150">
        <v>716.32022070312496</v>
      </c>
      <c r="O5321" s="150">
        <v>451.54410000000001</v>
      </c>
      <c r="P5321" s="150">
        <v>937</v>
      </c>
      <c r="Q5321" s="150">
        <v>517.80345928053885</v>
      </c>
      <c r="R5321" s="150">
        <v>601.16498105526045</v>
      </c>
      <c r="S5321" s="150">
        <v>575</v>
      </c>
      <c r="T5321" s="150">
        <v>300</v>
      </c>
      <c r="U5321" s="150">
        <v>0</v>
      </c>
      <c r="V5321" s="150">
        <v>253</v>
      </c>
      <c r="W5321" s="150">
        <v>222.36</v>
      </c>
      <c r="X5321" s="150">
        <v>593.5</v>
      </c>
      <c r="Y5321" s="150">
        <v>1706.841410375893</v>
      </c>
      <c r="Z5321" s="150">
        <v>178.6004963948628</v>
      </c>
      <c r="AA5321" s="150">
        <v>6495</v>
      </c>
      <c r="AB5321" s="150">
        <v>496</v>
      </c>
      <c r="AC5321" s="150">
        <v>245.2368970093458</v>
      </c>
      <c r="AD5321" s="150">
        <v>1478.579879108021</v>
      </c>
      <c r="AE5321" s="150">
        <v>385.60035199999999</v>
      </c>
      <c r="AF5321" s="150">
        <v>276.92</v>
      </c>
      <c r="AG5321" s="150">
        <v>5729</v>
      </c>
      <c r="AH5321" s="150">
        <v>1341.5387836723121</v>
      </c>
      <c r="AI5321" s="150">
        <v>214</v>
      </c>
      <c r="AJ5321" s="150">
        <v>3797</v>
      </c>
      <c r="AK5321" s="150">
        <v>30</v>
      </c>
      <c r="AL5321" s="150">
        <v>34839.30078125</v>
      </c>
      <c r="AM5321" s="150">
        <v>28615.107421875</v>
      </c>
      <c r="AN5321" s="150">
        <v>6224.19287109375</v>
      </c>
      <c r="AO5321" s="5" t="s">
        <v>7790</v>
      </c>
    </row>
    <row r="5322" spans="1:41" ht="14.25" x14ac:dyDescent="0.45">
      <c r="A5322" s="150">
        <v>2022</v>
      </c>
      <c r="B5322" s="5" t="s">
        <v>4024</v>
      </c>
      <c r="C5322" s="5" t="s">
        <v>175</v>
      </c>
      <c r="D5322" s="5" t="s">
        <v>84</v>
      </c>
      <c r="E5322" s="5" t="s">
        <v>109</v>
      </c>
      <c r="F5322" s="5" t="s">
        <v>194</v>
      </c>
      <c r="G5322" s="5" t="s">
        <v>87</v>
      </c>
      <c r="H5322" s="5" t="s">
        <v>131</v>
      </c>
      <c r="I5322" s="150">
        <v>887.14336104864287</v>
      </c>
      <c r="J5322" s="150">
        <v>5344.4978092442634</v>
      </c>
      <c r="K5322" s="150">
        <v>55.175989528635107</v>
      </c>
      <c r="L5322" s="150">
        <v>0</v>
      </c>
      <c r="M5322" s="150">
        <v>724.86103890559843</v>
      </c>
      <c r="N5322" s="150">
        <v>868.14959136630864</v>
      </c>
      <c r="O5322" s="150">
        <v>446.81732696718234</v>
      </c>
      <c r="P5322" s="150">
        <v>1427.0025527111707</v>
      </c>
      <c r="Q5322" s="150">
        <v>2140.0836636258337</v>
      </c>
      <c r="R5322" s="150">
        <v>904.58943261852858</v>
      </c>
      <c r="S5322" s="150">
        <v>98.765736844347131</v>
      </c>
      <c r="T5322" s="150">
        <v>324.56464428608888</v>
      </c>
      <c r="U5322" s="150">
        <v>0</v>
      </c>
      <c r="V5322" s="150">
        <v>273.71618334793493</v>
      </c>
      <c r="W5322" s="150">
        <v>129.82585771443553</v>
      </c>
      <c r="X5322" s="150">
        <v>441.56590045106685</v>
      </c>
      <c r="Y5322" s="150">
        <v>3900.1851421711676</v>
      </c>
      <c r="Z5322" s="150">
        <v>16.228232214304441</v>
      </c>
      <c r="AA5322" s="150">
        <v>7681.3632481041031</v>
      </c>
      <c r="AB5322" s="150">
        <v>227.76323912776286</v>
      </c>
      <c r="AC5322" s="150">
        <v>411.62667588100004</v>
      </c>
      <c r="AD5322" s="150">
        <v>1529.9125998584266</v>
      </c>
      <c r="AE5322" s="150">
        <v>201.2300794573751</v>
      </c>
      <c r="AF5322" s="150">
        <v>1142.4675478870327</v>
      </c>
      <c r="AG5322" s="150">
        <v>11401.955953770301</v>
      </c>
      <c r="AH5322" s="150">
        <v>905.53535755818791</v>
      </c>
      <c r="AI5322" s="150">
        <v>555.00554172921193</v>
      </c>
      <c r="AJ5322" s="150">
        <v>3245.6464428608883</v>
      </c>
      <c r="AK5322" s="150">
        <v>0</v>
      </c>
      <c r="AL5322" s="150">
        <v>45285.67578125</v>
      </c>
      <c r="AM5322" s="150">
        <v>39845.8828125</v>
      </c>
      <c r="AN5322" s="150">
        <v>5439.79296875</v>
      </c>
      <c r="AO5322" s="5" t="s">
        <v>4607</v>
      </c>
    </row>
    <row r="5323" spans="1:41" ht="14.25" x14ac:dyDescent="0.45">
      <c r="A5323" s="150">
        <v>2022</v>
      </c>
      <c r="B5323" s="5" t="s">
        <v>4980</v>
      </c>
      <c r="C5323" s="5" t="s">
        <v>175</v>
      </c>
      <c r="D5323" s="5" t="s">
        <v>84</v>
      </c>
      <c r="E5323" s="5" t="s">
        <v>109</v>
      </c>
      <c r="F5323" s="5" t="s">
        <v>194</v>
      </c>
      <c r="G5323" s="5" t="s">
        <v>87</v>
      </c>
      <c r="H5323" s="5" t="s">
        <v>131</v>
      </c>
      <c r="I5323" s="150">
        <v>1074.5507626698361</v>
      </c>
      <c r="J5323" s="150">
        <v>3959.4228147045474</v>
      </c>
      <c r="K5323" s="150">
        <v>53.727538133491805</v>
      </c>
      <c r="L5323" s="150">
        <v>39.505542745214562</v>
      </c>
      <c r="M5323" s="150">
        <v>682.4905266937983</v>
      </c>
      <c r="N5323" s="150">
        <v>855.48954105534631</v>
      </c>
      <c r="O5323" s="150">
        <v>435.32695633416154</v>
      </c>
      <c r="P5323" s="150">
        <v>1188.0317510568898</v>
      </c>
      <c r="Q5323" s="150">
        <v>2115.8506728980647</v>
      </c>
      <c r="R5323" s="150">
        <v>702.79141984225862</v>
      </c>
      <c r="S5323" s="150">
        <v>77.012767597873918</v>
      </c>
      <c r="T5323" s="150">
        <v>421.39245594895533</v>
      </c>
      <c r="U5323" s="150">
        <v>0</v>
      </c>
      <c r="V5323" s="150">
        <v>266.53072838771425</v>
      </c>
      <c r="W5323" s="150">
        <v>242.3006621706493</v>
      </c>
      <c r="X5323" s="150">
        <v>405.59023885086953</v>
      </c>
      <c r="Y5323" s="150">
        <v>3842.7568168840144</v>
      </c>
      <c r="Z5323" s="150">
        <v>5.2674056810239822</v>
      </c>
      <c r="AA5323" s="150">
        <v>7198.4366287480298</v>
      </c>
      <c r="AB5323" s="150">
        <v>316.0443419617165</v>
      </c>
      <c r="AC5323" s="150">
        <v>263.37002159781213</v>
      </c>
      <c r="AD5323" s="150">
        <v>1521.7566751303868</v>
      </c>
      <c r="AE5323" s="150">
        <v>470.72890660828125</v>
      </c>
      <c r="AF5323" s="150">
        <v>0</v>
      </c>
      <c r="AG5323" s="150">
        <v>9663.5824960494174</v>
      </c>
      <c r="AH5323" s="150">
        <v>614.17950454560241</v>
      </c>
      <c r="AI5323" s="150">
        <v>540.43582475453525</v>
      </c>
      <c r="AJ5323" s="150">
        <v>3160.4434196171651</v>
      </c>
      <c r="AK5323" s="150"/>
      <c r="AL5323" s="150">
        <v>40117.01953125</v>
      </c>
      <c r="AM5323" s="150">
        <v>34806.7578125</v>
      </c>
      <c r="AN5323" s="150">
        <v>5310.25830078125</v>
      </c>
      <c r="AO5323" s="5" t="s">
        <v>5934</v>
      </c>
    </row>
    <row r="5324" spans="1:41" ht="14.25" x14ac:dyDescent="0.45">
      <c r="A5324" s="150">
        <v>2022</v>
      </c>
      <c r="B5324" s="5" t="s">
        <v>6344</v>
      </c>
      <c r="C5324" s="5" t="s">
        <v>175</v>
      </c>
      <c r="D5324" s="5" t="s">
        <v>84</v>
      </c>
      <c r="E5324" s="5" t="s">
        <v>109</v>
      </c>
      <c r="F5324" s="5" t="s">
        <v>197</v>
      </c>
      <c r="G5324" s="5" t="s">
        <v>87</v>
      </c>
      <c r="H5324" s="5" t="s">
        <v>131</v>
      </c>
      <c r="I5324" s="150">
        <v>0</v>
      </c>
      <c r="J5324" s="150">
        <v>5909.6558393625428</v>
      </c>
      <c r="K5324" s="150">
        <v>75.019532605592573</v>
      </c>
      <c r="L5324" s="150">
        <v>409.63702834710585</v>
      </c>
      <c r="M5324" s="150">
        <v>1433.7295992148704</v>
      </c>
      <c r="N5324" s="150">
        <v>316.71236160153393</v>
      </c>
      <c r="O5324" s="150">
        <v>463.21360889850956</v>
      </c>
      <c r="P5324" s="150">
        <v>240.38524915979036</v>
      </c>
      <c r="Q5324" s="150">
        <v>0</v>
      </c>
      <c r="R5324" s="150">
        <v>487.08383891093666</v>
      </c>
      <c r="S5324" s="150">
        <v>1536.1388563016469</v>
      </c>
      <c r="T5324" s="150">
        <v>1054.8153479937976</v>
      </c>
      <c r="U5324" s="150">
        <v>0</v>
      </c>
      <c r="V5324" s="150">
        <v>0</v>
      </c>
      <c r="W5324" s="150">
        <v>286.7459198429741</v>
      </c>
      <c r="X5324" s="150">
        <v>506.92582257954348</v>
      </c>
      <c r="Y5324" s="150">
        <v>5364.9393533192306</v>
      </c>
      <c r="Z5324" s="150">
        <v>175.76578062816827</v>
      </c>
      <c r="AA5324" s="150">
        <v>8868.6416637148413</v>
      </c>
      <c r="AB5324" s="150">
        <v>89.555850329966759</v>
      </c>
      <c r="AC5324" s="150">
        <v>147.15881509654528</v>
      </c>
      <c r="AD5324" s="150">
        <v>4897.2586037678448</v>
      </c>
      <c r="AE5324" s="150">
        <v>892.11346007123814</v>
      </c>
      <c r="AF5324" s="150">
        <v>1977.2199301724479</v>
      </c>
      <c r="AG5324" s="150">
        <v>16964.093436424522</v>
      </c>
      <c r="AH5324" s="150">
        <v>2134.5062907450551</v>
      </c>
      <c r="AI5324" s="150">
        <v>199.6980513192141</v>
      </c>
      <c r="AJ5324" s="150">
        <v>3533.1193694937879</v>
      </c>
      <c r="AK5324" s="150">
        <v>52.228721114255997</v>
      </c>
      <c r="AL5324" s="150">
        <v>58016.3671875</v>
      </c>
      <c r="AM5324" s="150">
        <v>45286.52734375</v>
      </c>
      <c r="AN5324" s="150">
        <v>12729.8359375</v>
      </c>
      <c r="AO5324" s="5" t="s">
        <v>6870</v>
      </c>
    </row>
    <row r="5325" spans="1:41" ht="14.25" x14ac:dyDescent="0.45">
      <c r="A5325" s="150">
        <v>2022</v>
      </c>
      <c r="B5325" s="5" t="s">
        <v>4024</v>
      </c>
      <c r="C5325" s="5" t="s">
        <v>175</v>
      </c>
      <c r="D5325" s="5" t="s">
        <v>84</v>
      </c>
      <c r="E5325" s="5" t="s">
        <v>109</v>
      </c>
      <c r="F5325" s="5" t="s">
        <v>197</v>
      </c>
      <c r="G5325" s="5" t="s">
        <v>87</v>
      </c>
      <c r="H5325" s="5" t="s">
        <v>131</v>
      </c>
      <c r="I5325" s="150">
        <v>456.55426629576499</v>
      </c>
      <c r="J5325" s="150">
        <v>1107.5768486262782</v>
      </c>
      <c r="K5325" s="150">
        <v>46.088179488624618</v>
      </c>
      <c r="L5325" s="150">
        <v>59.503518119116286</v>
      </c>
      <c r="M5325" s="150">
        <v>887.14336104864287</v>
      </c>
      <c r="N5325" s="150">
        <v>306.76265231140115</v>
      </c>
      <c r="O5325" s="150">
        <v>489.01073072437384</v>
      </c>
      <c r="P5325" s="150">
        <v>221.78584026216072</v>
      </c>
      <c r="Q5325" s="150">
        <v>0</v>
      </c>
      <c r="R5325" s="150">
        <v>348.22588902842944</v>
      </c>
      <c r="S5325" s="150">
        <v>682.98209655930714</v>
      </c>
      <c r="T5325" s="150">
        <v>865.50571809623693</v>
      </c>
      <c r="U5325" s="150">
        <v>221.78584026216072</v>
      </c>
      <c r="V5325" s="150">
        <v>0</v>
      </c>
      <c r="W5325" s="150">
        <v>178.51055435734887</v>
      </c>
      <c r="X5325" s="150">
        <v>173.69778945053702</v>
      </c>
      <c r="Y5325" s="150">
        <v>6296.5540991501239</v>
      </c>
      <c r="Z5325" s="150">
        <v>16.228232214304441</v>
      </c>
      <c r="AA5325" s="150">
        <v>9177.6062582629729</v>
      </c>
      <c r="AB5325" s="150">
        <v>27.047053690507404</v>
      </c>
      <c r="AC5325" s="150">
        <v>105.57550183199103</v>
      </c>
      <c r="AD5325" s="150">
        <v>1712.4448774574691</v>
      </c>
      <c r="AE5325" s="150">
        <v>307.2545299241641</v>
      </c>
      <c r="AF5325" s="150">
        <v>1013.9399487497416</v>
      </c>
      <c r="AG5325" s="150">
        <v>9668.7807532825864</v>
      </c>
      <c r="AH5325" s="150">
        <v>1712.6194396829289</v>
      </c>
      <c r="AI5325" s="150">
        <v>31.374582280988591</v>
      </c>
      <c r="AJ5325" s="150">
        <v>2778.2733550889207</v>
      </c>
      <c r="AK5325" s="150">
        <v>55.175989528635107</v>
      </c>
      <c r="AL5325" s="150">
        <v>38948.0078125</v>
      </c>
      <c r="AM5325" s="150">
        <v>32086.408203125</v>
      </c>
      <c r="AN5325" s="150">
        <v>6861.60009765625</v>
      </c>
      <c r="AO5325" s="5" t="s">
        <v>4608</v>
      </c>
    </row>
    <row r="5326" spans="1:41" ht="14.25" x14ac:dyDescent="0.45">
      <c r="A5326" s="150">
        <v>2022</v>
      </c>
      <c r="B5326" s="5" t="s">
        <v>4980</v>
      </c>
      <c r="C5326" s="5" t="s">
        <v>175</v>
      </c>
      <c r="D5326" s="5" t="s">
        <v>84</v>
      </c>
      <c r="E5326" s="5" t="s">
        <v>109</v>
      </c>
      <c r="F5326" s="5" t="s">
        <v>197</v>
      </c>
      <c r="G5326" s="5" t="s">
        <v>87</v>
      </c>
      <c r="H5326" s="5" t="s">
        <v>131</v>
      </c>
      <c r="I5326" s="150">
        <v>442.46207874640311</v>
      </c>
      <c r="J5326" s="150">
        <v>5636.7841879007328</v>
      </c>
      <c r="K5326" s="150">
        <v>76.904123210684347</v>
      </c>
      <c r="L5326" s="150">
        <v>176.45809092862504</v>
      </c>
      <c r="M5326" s="150">
        <v>1399.6839615245692</v>
      </c>
      <c r="N5326" s="150">
        <v>302.86877484226238</v>
      </c>
      <c r="O5326" s="150">
        <v>476.50653328469031</v>
      </c>
      <c r="P5326" s="150">
        <v>247.2836279622457</v>
      </c>
      <c r="Q5326" s="150">
        <v>0</v>
      </c>
      <c r="R5326" s="150">
        <v>319.0036381438573</v>
      </c>
      <c r="S5326" s="150">
        <v>645.89258312896357</v>
      </c>
      <c r="T5326" s="150"/>
      <c r="U5326" s="150">
        <v>31.604434196171649</v>
      </c>
      <c r="V5326" s="150">
        <v>0</v>
      </c>
      <c r="W5326" s="150">
        <v>294.97471916426872</v>
      </c>
      <c r="X5326" s="150">
        <v>247.56806787001125</v>
      </c>
      <c r="Y5326" s="150">
        <v>7906.0862474288097</v>
      </c>
      <c r="Z5326" s="150">
        <v>5.2674056810239822</v>
      </c>
      <c r="AA5326" s="150">
        <v>8740.7330175212064</v>
      </c>
      <c r="AB5326" s="150">
        <v>36.87183989553359</v>
      </c>
      <c r="AC5326" s="150">
        <v>703.06879824470718</v>
      </c>
      <c r="AD5326" s="150">
        <v>6118.2608397958256</v>
      </c>
      <c r="AE5326" s="150">
        <v>939.34020991586033</v>
      </c>
      <c r="AF5326" s="150">
        <v>1649.7560476831186</v>
      </c>
      <c r="AG5326" s="150">
        <v>19369.30423769373</v>
      </c>
      <c r="AH5326" s="150">
        <v>2224.952167410484</v>
      </c>
      <c r="AI5326" s="150">
        <v>88.492415749280624</v>
      </c>
      <c r="AJ5326" s="150">
        <v>3634.5099325597398</v>
      </c>
      <c r="AK5326" s="150">
        <v>53.727538133491805</v>
      </c>
      <c r="AL5326" s="150">
        <v>61768.3671875</v>
      </c>
      <c r="AM5326" s="150">
        <v>50104.53125</v>
      </c>
      <c r="AN5326" s="150">
        <v>11663.8349609375</v>
      </c>
      <c r="AO5326" s="5" t="s">
        <v>5935</v>
      </c>
    </row>
    <row r="5327" spans="1:41" ht="14.25" x14ac:dyDescent="0.45">
      <c r="A5327" s="150">
        <v>2022</v>
      </c>
      <c r="B5327" s="5" t="s">
        <v>7352</v>
      </c>
      <c r="C5327" s="5" t="s">
        <v>175</v>
      </c>
      <c r="D5327" s="5" t="s">
        <v>84</v>
      </c>
      <c r="E5327" s="5" t="s">
        <v>109</v>
      </c>
      <c r="F5327" s="5" t="s">
        <v>197</v>
      </c>
      <c r="G5327" s="5" t="s">
        <v>87</v>
      </c>
      <c r="H5327" s="5" t="s">
        <v>131</v>
      </c>
      <c r="I5327" s="150">
        <v>49.019607843137251</v>
      </c>
      <c r="J5327" s="150">
        <v>4088.0749999999998</v>
      </c>
      <c r="K5327" s="150">
        <v>73.254999999999995</v>
      </c>
      <c r="L5327" s="150">
        <v>390</v>
      </c>
      <c r="M5327" s="150">
        <v>480</v>
      </c>
      <c r="N5327" s="150">
        <v>315.52073559570317</v>
      </c>
      <c r="O5327" s="150">
        <v>508.15765000000022</v>
      </c>
      <c r="P5327" s="150">
        <v>152.65299999999999</v>
      </c>
      <c r="Q5327" s="150">
        <v>756.36951088274236</v>
      </c>
      <c r="R5327" s="150">
        <v>453.67956366242402</v>
      </c>
      <c r="S5327" s="150">
        <v>1115</v>
      </c>
      <c r="T5327" s="150">
        <v>430</v>
      </c>
      <c r="U5327" s="150">
        <v>0</v>
      </c>
      <c r="V5327" s="150">
        <v>0</v>
      </c>
      <c r="W5327" s="150">
        <v>962.88</v>
      </c>
      <c r="X5327" s="150">
        <v>1092.5</v>
      </c>
      <c r="Y5327" s="150">
        <v>6212.6933053743396</v>
      </c>
      <c r="Z5327" s="150">
        <v>277.67340188128372</v>
      </c>
      <c r="AA5327" s="150">
        <v>7611</v>
      </c>
      <c r="AB5327" s="150">
        <v>77</v>
      </c>
      <c r="AC5327" s="150">
        <v>319.98513224299069</v>
      </c>
      <c r="AD5327" s="150">
        <v>4403.6397693214376</v>
      </c>
      <c r="AE5327" s="150">
        <v>1330.1345346108019</v>
      </c>
      <c r="AF5327" s="150">
        <v>1895.3368</v>
      </c>
      <c r="AG5327" s="150">
        <v>18972</v>
      </c>
      <c r="AH5327" s="150">
        <v>2467.2981731597461</v>
      </c>
      <c r="AI5327" s="150"/>
      <c r="AJ5327" s="150">
        <v>4256</v>
      </c>
      <c r="AK5327" s="150">
        <v>51</v>
      </c>
      <c r="AL5327" s="150">
        <v>58740.87109375</v>
      </c>
      <c r="AM5327" s="150">
        <v>47080.140625</v>
      </c>
      <c r="AN5327" s="150">
        <v>11660.73046875</v>
      </c>
      <c r="AO5327" s="5" t="s">
        <v>7791</v>
      </c>
    </row>
    <row r="5328" spans="1:41" ht="14.25" x14ac:dyDescent="0.45">
      <c r="A5328" s="150">
        <v>2022</v>
      </c>
      <c r="B5328" s="5" t="s">
        <v>4980</v>
      </c>
      <c r="C5328" s="5" t="s">
        <v>175</v>
      </c>
      <c r="D5328" s="5" t="s">
        <v>84</v>
      </c>
      <c r="E5328" s="5" t="s">
        <v>109</v>
      </c>
      <c r="F5328" s="5" t="s">
        <v>200</v>
      </c>
      <c r="G5328" s="5" t="s">
        <v>87</v>
      </c>
      <c r="H5328" s="5" t="s">
        <v>131</v>
      </c>
      <c r="I5328" s="150">
        <v>263.37028496809705</v>
      </c>
      <c r="J5328" s="150">
        <v>2414.4296025154176</v>
      </c>
      <c r="K5328" s="150">
        <v>0</v>
      </c>
      <c r="L5328" s="150"/>
      <c r="M5328" s="150">
        <v>173.51454068486396</v>
      </c>
      <c r="N5328" s="150">
        <v>15.103759102350431</v>
      </c>
      <c r="O5328" s="150">
        <v>128.88962493128318</v>
      </c>
      <c r="P5328" s="150">
        <v>305.50953056299261</v>
      </c>
      <c r="Q5328" s="150">
        <v>259.76348330065423</v>
      </c>
      <c r="R5328" s="150">
        <v>911.73215150590988</v>
      </c>
      <c r="S5328" s="150">
        <v>42.139245594895534</v>
      </c>
      <c r="T5328" s="150">
        <v>84.278491189791069</v>
      </c>
      <c r="U5328" s="150">
        <v>47.406651294257472</v>
      </c>
      <c r="V5328" s="150">
        <v>0</v>
      </c>
      <c r="W5328" s="150">
        <v>21.069622797447767</v>
      </c>
      <c r="X5328" s="150">
        <v>711.09976941386208</v>
      </c>
      <c r="Y5328" s="150">
        <v>12757.445907626647</v>
      </c>
      <c r="Z5328" s="150">
        <v>0</v>
      </c>
      <c r="AA5328" s="150">
        <v>2243.9148279281872</v>
      </c>
      <c r="AB5328" s="150"/>
      <c r="AC5328" s="150">
        <v>84.909852971727986</v>
      </c>
      <c r="AD5328" s="150">
        <v>76.669070498756028</v>
      </c>
      <c r="AE5328" s="150"/>
      <c r="AF5328" s="150">
        <v>0</v>
      </c>
      <c r="AG5328" s="150">
        <v>3354.2839493536844</v>
      </c>
      <c r="AH5328" s="150">
        <v>299.18864372375828</v>
      </c>
      <c r="AI5328" s="150"/>
      <c r="AJ5328" s="150">
        <v>3871.5431890310269</v>
      </c>
      <c r="AK5328" s="150">
        <v>104.29463284736644</v>
      </c>
      <c r="AL5328" s="150">
        <v>28170.556640625</v>
      </c>
      <c r="AM5328" s="150">
        <v>26529.412109375</v>
      </c>
      <c r="AN5328" s="150">
        <v>1641.1436767578125</v>
      </c>
      <c r="AO5328" s="5" t="s">
        <v>5936</v>
      </c>
    </row>
    <row r="5329" spans="1:41" ht="14.25" x14ac:dyDescent="0.45">
      <c r="A5329" s="150">
        <v>2022</v>
      </c>
      <c r="B5329" s="5" t="s">
        <v>4024</v>
      </c>
      <c r="C5329" s="5" t="s">
        <v>175</v>
      </c>
      <c r="D5329" s="5" t="s">
        <v>84</v>
      </c>
      <c r="E5329" s="5" t="s">
        <v>109</v>
      </c>
      <c r="F5329" s="5" t="s">
        <v>200</v>
      </c>
      <c r="G5329" s="5" t="s">
        <v>87</v>
      </c>
      <c r="H5329" s="5" t="s">
        <v>131</v>
      </c>
      <c r="I5329" s="150">
        <v>432.75285904811847</v>
      </c>
      <c r="J5329" s="150">
        <v>162.28232214304444</v>
      </c>
      <c r="K5329" s="150"/>
      <c r="L5329" s="150"/>
      <c r="M5329" s="150">
        <v>81.14116107152222</v>
      </c>
      <c r="N5329" s="150">
        <v>0</v>
      </c>
      <c r="O5329" s="150">
        <v>131.98962200967614</v>
      </c>
      <c r="P5329" s="150">
        <v>1214.9536517775925</v>
      </c>
      <c r="Q5329" s="150">
        <v>261.84101214279548</v>
      </c>
      <c r="R5329" s="150">
        <v>20.319663038839124</v>
      </c>
      <c r="S5329" s="150">
        <v>43.275285904811845</v>
      </c>
      <c r="T5329" s="150"/>
      <c r="U5329" s="150">
        <v>48.68469664291333</v>
      </c>
      <c r="V5329" s="150">
        <v>0</v>
      </c>
      <c r="W5329" s="150">
        <v>21.637642952405923</v>
      </c>
      <c r="X5329" s="150">
        <v>413.17097292539904</v>
      </c>
      <c r="Y5329" s="150">
        <v>12495.73880501442</v>
      </c>
      <c r="Z5329" s="150"/>
      <c r="AA5329" s="150">
        <v>2335.7835567122193</v>
      </c>
      <c r="AB5329" s="150">
        <v>0</v>
      </c>
      <c r="AC5329" s="150">
        <v>85.489169691057853</v>
      </c>
      <c r="AD5329" s="150">
        <v>0</v>
      </c>
      <c r="AE5329" s="150"/>
      <c r="AF5329" s="150">
        <v>19.041125798117214</v>
      </c>
      <c r="AG5329" s="150">
        <v>2566.2244541553428</v>
      </c>
      <c r="AH5329" s="150">
        <v>311.58205851464533</v>
      </c>
      <c r="AI5329" s="150"/>
      <c r="AJ5329" s="150">
        <v>3153.6864603131635</v>
      </c>
      <c r="AK5329" s="150">
        <v>107.10633261440933</v>
      </c>
      <c r="AL5329" s="150">
        <v>23906.69921875</v>
      </c>
      <c r="AM5329" s="150">
        <v>22796.796875</v>
      </c>
      <c r="AN5329" s="150">
        <v>1109.903076171875</v>
      </c>
      <c r="AO5329" s="5" t="s">
        <v>4609</v>
      </c>
    </row>
    <row r="5330" spans="1:41" ht="14.25" x14ac:dyDescent="0.45">
      <c r="A5330" s="150">
        <v>2022</v>
      </c>
      <c r="B5330" s="5" t="s">
        <v>7352</v>
      </c>
      <c r="C5330" s="5" t="s">
        <v>175</v>
      </c>
      <c r="D5330" s="5" t="s">
        <v>84</v>
      </c>
      <c r="E5330" s="5" t="s">
        <v>109</v>
      </c>
      <c r="F5330" s="5" t="s">
        <v>200</v>
      </c>
      <c r="G5330" s="5" t="s">
        <v>87</v>
      </c>
      <c r="H5330" s="5" t="s">
        <v>131</v>
      </c>
      <c r="I5330" s="150">
        <v>1173.5294117647061</v>
      </c>
      <c r="J5330" s="150">
        <v>289.8</v>
      </c>
      <c r="K5330" s="150"/>
      <c r="L5330" s="150"/>
      <c r="M5330" s="150">
        <v>1830</v>
      </c>
      <c r="N5330" s="150">
        <v>16.169358398437499</v>
      </c>
      <c r="O5330" s="150">
        <v>152.4281</v>
      </c>
      <c r="P5330" s="150">
        <v>310</v>
      </c>
      <c r="Q5330" s="150">
        <v>153.36863305114579</v>
      </c>
      <c r="R5330" s="150">
        <v>858.92309205120659</v>
      </c>
      <c r="S5330" s="150">
        <v>1090.8</v>
      </c>
      <c r="T5330" s="150">
        <v>0</v>
      </c>
      <c r="U5330" s="150">
        <v>95</v>
      </c>
      <c r="V5330" s="150">
        <v>0</v>
      </c>
      <c r="W5330" s="150">
        <v>1279.08</v>
      </c>
      <c r="X5330" s="150">
        <v>286</v>
      </c>
      <c r="Y5330" s="150">
        <v>5299.5855079217145</v>
      </c>
      <c r="Z5330" s="150">
        <v>129.5107034835687</v>
      </c>
      <c r="AA5330" s="150">
        <v>1946</v>
      </c>
      <c r="AB5330" s="150">
        <v>0</v>
      </c>
      <c r="AC5330" s="150">
        <v>376.13560579439252</v>
      </c>
      <c r="AD5330" s="150">
        <v>79.387446600000004</v>
      </c>
      <c r="AE5330" s="150">
        <v>153.62351000000001</v>
      </c>
      <c r="AF5330" s="150">
        <v>0</v>
      </c>
      <c r="AG5330" s="150">
        <v>4923</v>
      </c>
      <c r="AH5330" s="150">
        <v>574.89737420796735</v>
      </c>
      <c r="AI5330" s="150">
        <v>323</v>
      </c>
      <c r="AJ5330" s="150">
        <v>2063</v>
      </c>
      <c r="AK5330" s="150">
        <v>99</v>
      </c>
      <c r="AL5330" s="150">
        <v>23502.23828125</v>
      </c>
      <c r="AM5330" s="150">
        <v>17787.64453125</v>
      </c>
      <c r="AN5330" s="150">
        <v>5714.5927734375</v>
      </c>
      <c r="AO5330" s="5" t="s">
        <v>7792</v>
      </c>
    </row>
    <row r="5331" spans="1:41" ht="14.25" x14ac:dyDescent="0.45">
      <c r="A5331" s="150">
        <v>2022</v>
      </c>
      <c r="B5331" s="5" t="s">
        <v>6344</v>
      </c>
      <c r="C5331" s="5" t="s">
        <v>175</v>
      </c>
      <c r="D5331" s="5" t="s">
        <v>84</v>
      </c>
      <c r="E5331" s="5" t="s">
        <v>109</v>
      </c>
      <c r="F5331" s="5" t="s">
        <v>200</v>
      </c>
      <c r="G5331" s="5" t="s">
        <v>87</v>
      </c>
      <c r="H5331" s="5" t="s">
        <v>131</v>
      </c>
      <c r="I5331" s="150">
        <v>798.79220527685641</v>
      </c>
      <c r="J5331" s="150">
        <v>2257.1914401545669</v>
      </c>
      <c r="K5331" s="150">
        <v>0</v>
      </c>
      <c r="L5331" s="150"/>
      <c r="M5331" s="150">
        <v>716.8647996074352</v>
      </c>
      <c r="N5331" s="150">
        <v>14.794041278755728</v>
      </c>
      <c r="O5331" s="150">
        <v>125.29403931241588</v>
      </c>
      <c r="P5331" s="150">
        <v>778.31035385950111</v>
      </c>
      <c r="Q5331" s="150">
        <v>261.82349134222341</v>
      </c>
      <c r="R5331" s="150">
        <v>1210.9303952445771</v>
      </c>
      <c r="S5331" s="150">
        <v>279.92341513585308</v>
      </c>
      <c r="T5331" s="150">
        <v>0</v>
      </c>
      <c r="U5331" s="150">
        <v>97.288794232437638</v>
      </c>
      <c r="V5331" s="150">
        <v>0</v>
      </c>
      <c r="W5331" s="150">
        <v>20.481851417355291</v>
      </c>
      <c r="X5331" s="150">
        <v>277.52908670516422</v>
      </c>
      <c r="Y5331" s="150">
        <v>13882.394072169243</v>
      </c>
      <c r="Z5331" s="150">
        <v>0</v>
      </c>
      <c r="AA5331" s="150">
        <v>1650.8372242388366</v>
      </c>
      <c r="AB5331" s="150"/>
      <c r="AC5331" s="150">
        <v>327.67000053611787</v>
      </c>
      <c r="AD5331" s="150">
        <v>78.00031084215766</v>
      </c>
      <c r="AE5331" s="150">
        <v>99.89019418095593</v>
      </c>
      <c r="AF5331" s="150">
        <v>0</v>
      </c>
      <c r="AG5331" s="150">
        <v>3891.5517692975054</v>
      </c>
      <c r="AH5331" s="150">
        <v>493.14455682730573</v>
      </c>
      <c r="AI5331" s="150"/>
      <c r="AJ5331" s="150">
        <v>3748.1788093760183</v>
      </c>
      <c r="AK5331" s="150">
        <v>101.3851645159087</v>
      </c>
      <c r="AL5331" s="150">
        <v>31112.27734375</v>
      </c>
      <c r="AM5331" s="150">
        <v>29019.65625</v>
      </c>
      <c r="AN5331" s="150">
        <v>2092.623291015625</v>
      </c>
      <c r="AO5331" s="5" t="s">
        <v>6871</v>
      </c>
    </row>
    <row r="5332" spans="1:41" ht="14.25" x14ac:dyDescent="0.45">
      <c r="A5332" s="150">
        <v>2022</v>
      </c>
      <c r="B5332" s="5" t="s">
        <v>6344</v>
      </c>
      <c r="C5332" s="5" t="s">
        <v>175</v>
      </c>
      <c r="D5332" s="5" t="s">
        <v>84</v>
      </c>
      <c r="E5332" s="5" t="s">
        <v>109</v>
      </c>
      <c r="F5332" s="5" t="s">
        <v>203</v>
      </c>
      <c r="G5332" s="5" t="s">
        <v>87</v>
      </c>
      <c r="H5332" s="5" t="s">
        <v>131</v>
      </c>
      <c r="I5332" s="150">
        <v>0</v>
      </c>
      <c r="J5332" s="150">
        <v>6550.857632385153</v>
      </c>
      <c r="K5332" s="150">
        <v>247.67827206071601</v>
      </c>
      <c r="L5332" s="150"/>
      <c r="M5332" s="150">
        <v>51.204628543388232</v>
      </c>
      <c r="N5332" s="150">
        <v>1005.9571075476243</v>
      </c>
      <c r="O5332" s="150">
        <v>1302.311076691637</v>
      </c>
      <c r="P5332" s="150">
        <v>441.96353443911767</v>
      </c>
      <c r="Q5332" s="150">
        <v>0</v>
      </c>
      <c r="R5332" s="150">
        <v>801.55254704796891</v>
      </c>
      <c r="S5332" s="150">
        <v>21.739437094380907</v>
      </c>
      <c r="T5332" s="150">
        <v>1484.9342277582587</v>
      </c>
      <c r="U5332" s="150">
        <v>0</v>
      </c>
      <c r="V5332" s="150">
        <v>102.40925708677646</v>
      </c>
      <c r="W5332" s="150">
        <v>307.2277712603294</v>
      </c>
      <c r="X5332" s="150">
        <v>209.93897702789175</v>
      </c>
      <c r="Y5332" s="150">
        <v>743.46560413572547</v>
      </c>
      <c r="Z5332" s="150">
        <v>1887.0418443297701</v>
      </c>
      <c r="AA5332" s="150">
        <v>4157.8158377231239</v>
      </c>
      <c r="AB5332" s="150"/>
      <c r="AC5332" s="150">
        <v>1829.242557884008</v>
      </c>
      <c r="AD5332" s="150">
        <v>401.397406791778</v>
      </c>
      <c r="AE5332" s="150">
        <v>1384.8509003689999</v>
      </c>
      <c r="AF5332" s="150">
        <v>1188.9714747774747</v>
      </c>
      <c r="AG5332" s="150">
        <v>5190.1011491578311</v>
      </c>
      <c r="AH5332" s="150">
        <v>493.14455682730573</v>
      </c>
      <c r="AI5332" s="150"/>
      <c r="AJ5332" s="150">
        <v>358.4323998037176</v>
      </c>
      <c r="AK5332" s="150">
        <v>65.541924535536936</v>
      </c>
      <c r="AL5332" s="150">
        <v>30227.779296875</v>
      </c>
      <c r="AM5332" s="150">
        <v>25642.66015625</v>
      </c>
      <c r="AN5332" s="150">
        <v>4585.11865234375</v>
      </c>
      <c r="AO5332" s="5" t="s">
        <v>6872</v>
      </c>
    </row>
    <row r="5333" spans="1:41" ht="14.25" x14ac:dyDescent="0.45">
      <c r="A5333" s="150">
        <v>2022</v>
      </c>
      <c r="B5333" s="5" t="s">
        <v>4024</v>
      </c>
      <c r="C5333" s="5" t="s">
        <v>175</v>
      </c>
      <c r="D5333" s="5" t="s">
        <v>84</v>
      </c>
      <c r="E5333" s="5" t="s">
        <v>109</v>
      </c>
      <c r="F5333" s="5" t="s">
        <v>203</v>
      </c>
      <c r="G5333" s="5" t="s">
        <v>87</v>
      </c>
      <c r="H5333" s="5" t="s">
        <v>131</v>
      </c>
      <c r="I5333" s="150">
        <v>0</v>
      </c>
      <c r="J5333" s="150">
        <v>9223.0453084630244</v>
      </c>
      <c r="K5333" s="150">
        <v>102.77880402392813</v>
      </c>
      <c r="L5333" s="150"/>
      <c r="M5333" s="150">
        <v>162.28232214304444</v>
      </c>
      <c r="N5333" s="150">
        <v>1010.492666521618</v>
      </c>
      <c r="O5333" s="150">
        <v>1486.5060708302869</v>
      </c>
      <c r="P5333" s="150">
        <v>813.57537501046272</v>
      </c>
      <c r="Q5333" s="150">
        <v>0</v>
      </c>
      <c r="R5333" s="150">
        <v>0</v>
      </c>
      <c r="S5333" s="150">
        <v>497.66578790533623</v>
      </c>
      <c r="T5333" s="150">
        <v>649.12928857217776</v>
      </c>
      <c r="U5333" s="150">
        <v>0</v>
      </c>
      <c r="V5333" s="150">
        <v>270.47053690507403</v>
      </c>
      <c r="W5333" s="150">
        <v>64.912928857217764</v>
      </c>
      <c r="X5333" s="150">
        <v>0</v>
      </c>
      <c r="Y5333" s="150">
        <v>3332.1970146705121</v>
      </c>
      <c r="Z5333" s="150">
        <v>2296.8357993978889</v>
      </c>
      <c r="AA5333" s="150">
        <v>4248.5511937049032</v>
      </c>
      <c r="AB5333" s="150"/>
      <c r="AC5333" s="150">
        <v>1512.3843239614343</v>
      </c>
      <c r="AD5333" s="150">
        <v>212.31018326177983</v>
      </c>
      <c r="AE5333" s="150">
        <v>1034.2793331250032</v>
      </c>
      <c r="AF5333" s="150">
        <v>361.78139016422699</v>
      </c>
      <c r="AG5333" s="150">
        <v>2194.0569953739605</v>
      </c>
      <c r="AH5333" s="150">
        <v>83.304925366762802</v>
      </c>
      <c r="AI5333" s="150"/>
      <c r="AJ5333" s="150">
        <v>378.65875166710367</v>
      </c>
      <c r="AK5333" s="150">
        <v>68.699516373888812</v>
      </c>
      <c r="AL5333" s="150">
        <v>30003.916015625</v>
      </c>
      <c r="AM5333" s="150">
        <v>26676.326171875</v>
      </c>
      <c r="AN5333" s="150">
        <v>3327.58984375</v>
      </c>
      <c r="AO5333" s="5" t="s">
        <v>4610</v>
      </c>
    </row>
    <row r="5334" spans="1:41" ht="14.25" x14ac:dyDescent="0.45">
      <c r="A5334" s="150">
        <v>2022</v>
      </c>
      <c r="B5334" s="5" t="s">
        <v>4980</v>
      </c>
      <c r="C5334" s="5" t="s">
        <v>175</v>
      </c>
      <c r="D5334" s="5" t="s">
        <v>84</v>
      </c>
      <c r="E5334" s="5" t="s">
        <v>109</v>
      </c>
      <c r="F5334" s="5" t="s">
        <v>203</v>
      </c>
      <c r="G5334" s="5" t="s">
        <v>87</v>
      </c>
      <c r="H5334" s="5" t="s">
        <v>131</v>
      </c>
      <c r="I5334" s="150">
        <v>0</v>
      </c>
      <c r="J5334" s="150">
        <v>8866.1115396858058</v>
      </c>
      <c r="K5334" s="150">
        <v>253.88895470924558</v>
      </c>
      <c r="L5334" s="150"/>
      <c r="M5334" s="150">
        <v>57.838180228287989</v>
      </c>
      <c r="N5334" s="150">
        <v>963.25594517573143</v>
      </c>
      <c r="O5334" s="150">
        <v>1275.4730033248056</v>
      </c>
      <c r="P5334" s="150">
        <v>1112.0188728905375</v>
      </c>
      <c r="Q5334" s="150">
        <v>0</v>
      </c>
      <c r="R5334" s="150">
        <v>254.16419534251727</v>
      </c>
      <c r="S5334" s="150">
        <v>526.74056993619411</v>
      </c>
      <c r="T5334" s="150">
        <v>526.74056993619411</v>
      </c>
      <c r="U5334" s="150">
        <v>0</v>
      </c>
      <c r="V5334" s="150">
        <v>105.34811398723883</v>
      </c>
      <c r="W5334" s="150">
        <v>105.34811398723883</v>
      </c>
      <c r="X5334" s="150">
        <v>526.74056993619411</v>
      </c>
      <c r="Y5334" s="150">
        <v>3377.4341974023801</v>
      </c>
      <c r="Z5334" s="150">
        <v>2329.4071785628221</v>
      </c>
      <c r="AA5334" s="150">
        <v>4074.8650490263981</v>
      </c>
      <c r="AB5334" s="150"/>
      <c r="AC5334" s="150">
        <v>2171.7170474313916</v>
      </c>
      <c r="AD5334" s="150">
        <v>398.73784209575615</v>
      </c>
      <c r="AE5334" s="150">
        <v>1288.3749436072305</v>
      </c>
      <c r="AF5334" s="150">
        <v>0</v>
      </c>
      <c r="AG5334" s="150">
        <v>1539.1359453535592</v>
      </c>
      <c r="AH5334" s="150">
        <v>222.28452051307394</v>
      </c>
      <c r="AI5334" s="150"/>
      <c r="AJ5334" s="150">
        <v>368.71839895533589</v>
      </c>
      <c r="AK5334" s="150">
        <v>67.422792951832847</v>
      </c>
      <c r="AL5334" s="150">
        <v>30411.763671875</v>
      </c>
      <c r="AM5334" s="150">
        <v>26450.55078125</v>
      </c>
      <c r="AN5334" s="150">
        <v>3961.21484375</v>
      </c>
      <c r="AO5334" s="5" t="s">
        <v>5937</v>
      </c>
    </row>
    <row r="5335" spans="1:41" ht="14.25" x14ac:dyDescent="0.45">
      <c r="A5335" s="150">
        <v>2022</v>
      </c>
      <c r="B5335" s="5" t="s">
        <v>7352</v>
      </c>
      <c r="C5335" s="5" t="s">
        <v>175</v>
      </c>
      <c r="D5335" s="5" t="s">
        <v>84</v>
      </c>
      <c r="E5335" s="5" t="s">
        <v>109</v>
      </c>
      <c r="F5335" s="5" t="s">
        <v>203</v>
      </c>
      <c r="G5335" s="5" t="s">
        <v>87</v>
      </c>
      <c r="H5335" s="5" t="s">
        <v>131</v>
      </c>
      <c r="I5335" s="150">
        <v>225.49019607843141</v>
      </c>
      <c r="J5335" s="150">
        <v>7045.3540000000012</v>
      </c>
      <c r="K5335" s="150">
        <v>241.85144888888891</v>
      </c>
      <c r="L5335" s="150"/>
      <c r="M5335" s="150">
        <v>50</v>
      </c>
      <c r="N5335" s="150">
        <v>989.51649999999995</v>
      </c>
      <c r="O5335" s="150">
        <v>1590.6732</v>
      </c>
      <c r="P5335" s="150">
        <v>360</v>
      </c>
      <c r="Q5335" s="150">
        <v>0</v>
      </c>
      <c r="R5335" s="150">
        <v>535.6478303846925</v>
      </c>
      <c r="S5335" s="150">
        <v>0</v>
      </c>
      <c r="T5335" s="150">
        <v>75</v>
      </c>
      <c r="U5335" s="150">
        <v>0</v>
      </c>
      <c r="V5335" s="150">
        <v>100</v>
      </c>
      <c r="W5335" s="150">
        <v>111.18</v>
      </c>
      <c r="X5335" s="150">
        <v>300</v>
      </c>
      <c r="Y5335" s="150">
        <v>659.69944082013046</v>
      </c>
      <c r="Z5335" s="150">
        <v>1862.740309843824</v>
      </c>
      <c r="AA5335" s="150">
        <v>4268</v>
      </c>
      <c r="AB5335" s="150">
        <v>0</v>
      </c>
      <c r="AC5335" s="150">
        <v>369.84797084112142</v>
      </c>
      <c r="AD5335" s="150">
        <v>1133.3307216000001</v>
      </c>
      <c r="AE5335" s="150">
        <v>2169.5040130080001</v>
      </c>
      <c r="AF5335" s="150">
        <v>108.36</v>
      </c>
      <c r="AG5335" s="150">
        <v>2243</v>
      </c>
      <c r="AH5335" s="150">
        <v>568.94568376677285</v>
      </c>
      <c r="AI5335" s="150">
        <v>0</v>
      </c>
      <c r="AJ5335" s="150">
        <v>0</v>
      </c>
      <c r="AK5335" s="150">
        <v>164</v>
      </c>
      <c r="AL5335" s="150">
        <v>25172.138671875</v>
      </c>
      <c r="AM5335" s="150">
        <v>20937.158203125</v>
      </c>
      <c r="AN5335" s="150">
        <v>4234.9814453125</v>
      </c>
      <c r="AO5335" s="5" t="s">
        <v>7793</v>
      </c>
    </row>
    <row r="5336" spans="1:41" ht="14.25" x14ac:dyDescent="0.45">
      <c r="A5336" s="150">
        <v>2022</v>
      </c>
      <c r="B5336" s="5" t="s">
        <v>4980</v>
      </c>
      <c r="C5336" s="5" t="s">
        <v>175</v>
      </c>
      <c r="D5336" s="5" t="s">
        <v>84</v>
      </c>
      <c r="E5336" s="5" t="s">
        <v>109</v>
      </c>
      <c r="F5336" s="5" t="s">
        <v>206</v>
      </c>
      <c r="G5336" s="5" t="s">
        <v>87</v>
      </c>
      <c r="H5336" s="5" t="s">
        <v>131</v>
      </c>
      <c r="I5336" s="150">
        <v>4108.5764455023145</v>
      </c>
      <c r="J5336" s="150">
        <v>8179.4436167876274</v>
      </c>
      <c r="K5336" s="150">
        <v>24.23006621706493</v>
      </c>
      <c r="L5336" s="150"/>
      <c r="M5336" s="150">
        <v>57.838180228287989</v>
      </c>
      <c r="N5336" s="150">
        <v>69.844746092399475</v>
      </c>
      <c r="O5336" s="150">
        <v>615.74174182738034</v>
      </c>
      <c r="P5336" s="150">
        <v>179.70175935829212</v>
      </c>
      <c r="Q5336" s="150">
        <v>165.30749159920711</v>
      </c>
      <c r="R5336" s="150">
        <v>303.81123631411111</v>
      </c>
      <c r="S5336" s="150">
        <v>105.34811398723883</v>
      </c>
      <c r="T5336" s="150">
        <v>1053.4811398723882</v>
      </c>
      <c r="U5336" s="150">
        <v>0</v>
      </c>
      <c r="V5336" s="150">
        <v>0</v>
      </c>
      <c r="W5336" s="150">
        <v>158.02217098085825</v>
      </c>
      <c r="X5336" s="150">
        <v>5467.8079896124909</v>
      </c>
      <c r="Y5336" s="150">
        <v>2540.9701723437038</v>
      </c>
      <c r="Z5336" s="150">
        <v>2604.8814037293555</v>
      </c>
      <c r="AA5336" s="150">
        <v>13155.872474726386</v>
      </c>
      <c r="AB5336" s="150"/>
      <c r="AC5336" s="150">
        <v>1053.4811398723882</v>
      </c>
      <c r="AD5336" s="150">
        <v>297.02232087480229</v>
      </c>
      <c r="AE5336" s="150">
        <v>167.23665758255837</v>
      </c>
      <c r="AF5336" s="150">
        <v>1188.7375834206043</v>
      </c>
      <c r="AG5336" s="150">
        <v>34336.110791860752</v>
      </c>
      <c r="AH5336" s="150">
        <v>506.7244282786188</v>
      </c>
      <c r="AI5336" s="150"/>
      <c r="AJ5336" s="150">
        <v>1316.8514248404854</v>
      </c>
      <c r="AK5336" s="150">
        <v>1085.0855740685599</v>
      </c>
      <c r="AL5336" s="150">
        <v>78742.1328125</v>
      </c>
      <c r="AM5336" s="150">
        <v>69370.828125</v>
      </c>
      <c r="AN5336" s="150">
        <v>9371.3017578125</v>
      </c>
      <c r="AO5336" s="5" t="s">
        <v>5938</v>
      </c>
    </row>
    <row r="5337" spans="1:41" ht="14.25" x14ac:dyDescent="0.45">
      <c r="A5337" s="150">
        <v>2022</v>
      </c>
      <c r="B5337" s="5" t="s">
        <v>6344</v>
      </c>
      <c r="C5337" s="5" t="s">
        <v>175</v>
      </c>
      <c r="D5337" s="5" t="s">
        <v>84</v>
      </c>
      <c r="E5337" s="5" t="s">
        <v>109</v>
      </c>
      <c r="F5337" s="5" t="s">
        <v>206</v>
      </c>
      <c r="G5337" s="5" t="s">
        <v>87</v>
      </c>
      <c r="H5337" s="5" t="s">
        <v>131</v>
      </c>
      <c r="I5337" s="150">
        <v>3993.9610263842819</v>
      </c>
      <c r="J5337" s="150">
        <v>12071.461430133868</v>
      </c>
      <c r="K5337" s="150">
        <v>25.109529119333114</v>
      </c>
      <c r="L5337" s="150">
        <v>41.168521348884141</v>
      </c>
      <c r="M5337" s="150">
        <v>358.4323998037176</v>
      </c>
      <c r="N5337" s="150">
        <v>68.414504196821028</v>
      </c>
      <c r="O5337" s="150">
        <v>1175.980480138777</v>
      </c>
      <c r="P5337" s="150">
        <v>338.54349798489477</v>
      </c>
      <c r="Q5337" s="150">
        <v>167.05939297071012</v>
      </c>
      <c r="R5337" s="150">
        <v>359.63130416126177</v>
      </c>
      <c r="S5337" s="150"/>
      <c r="T5337" s="150">
        <v>1945.7758846487527</v>
      </c>
      <c r="U5337" s="150">
        <v>0</v>
      </c>
      <c r="V5337" s="150">
        <v>1638.5481133884234</v>
      </c>
      <c r="W5337" s="150">
        <v>163.85481133884232</v>
      </c>
      <c r="X5337" s="150">
        <v>6564.4333792623711</v>
      </c>
      <c r="Y5337" s="150">
        <v>2618.5791013946023</v>
      </c>
      <c r="Z5337" s="150">
        <v>2829.8947529900706</v>
      </c>
      <c r="AA5337" s="150">
        <v>13363.38395725346</v>
      </c>
      <c r="AB5337" s="150"/>
      <c r="AC5337" s="150">
        <v>97.288794232437638</v>
      </c>
      <c r="AD5337" s="150">
        <v>326.25998686859526</v>
      </c>
      <c r="AE5337" s="150">
        <v>64.917740113593041</v>
      </c>
      <c r="AF5337" s="150">
        <v>1365.9961165776763</v>
      </c>
      <c r="AG5337" s="150">
        <v>27114.898998865803</v>
      </c>
      <c r="AH5337" s="150">
        <v>486.48342512687725</v>
      </c>
      <c r="AI5337" s="150"/>
      <c r="AJ5337" s="150">
        <v>1587.3434848450352</v>
      </c>
      <c r="AK5337" s="150">
        <v>1053.7912554229297</v>
      </c>
      <c r="AL5337" s="150">
        <v>79821.2109375</v>
      </c>
      <c r="AM5337" s="150">
        <v>67721.09375</v>
      </c>
      <c r="AN5337" s="150">
        <v>12100.12109375</v>
      </c>
      <c r="AO5337" s="5" t="s">
        <v>6873</v>
      </c>
    </row>
    <row r="5338" spans="1:41" ht="14.25" x14ac:dyDescent="0.45">
      <c r="A5338" s="150">
        <v>2022</v>
      </c>
      <c r="B5338" s="5" t="s">
        <v>4024</v>
      </c>
      <c r="C5338" s="5" t="s">
        <v>175</v>
      </c>
      <c r="D5338" s="5" t="s">
        <v>84</v>
      </c>
      <c r="E5338" s="5" t="s">
        <v>109</v>
      </c>
      <c r="F5338" s="5" t="s">
        <v>206</v>
      </c>
      <c r="G5338" s="5" t="s">
        <v>87</v>
      </c>
      <c r="H5338" s="5" t="s">
        <v>131</v>
      </c>
      <c r="I5338" s="150">
        <v>216.37642952405923</v>
      </c>
      <c r="J5338" s="150">
        <v>7186.4021655678171</v>
      </c>
      <c r="K5338" s="150">
        <v>10.981103798346007</v>
      </c>
      <c r="L5338" s="150">
        <v>0</v>
      </c>
      <c r="M5338" s="150">
        <v>118.46609516442243</v>
      </c>
      <c r="N5338" s="150">
        <v>0</v>
      </c>
      <c r="O5338" s="150">
        <v>608.0177669626064</v>
      </c>
      <c r="P5338" s="150">
        <v>608.0177669626064</v>
      </c>
      <c r="Q5338" s="150">
        <v>165.71057221733733</v>
      </c>
      <c r="R5338" s="150">
        <v>2262.9350493939291</v>
      </c>
      <c r="S5338" s="150">
        <v>129.82585771443553</v>
      </c>
      <c r="T5338" s="150">
        <v>973.69393285826652</v>
      </c>
      <c r="U5338" s="150">
        <v>0</v>
      </c>
      <c r="V5338" s="150">
        <v>0</v>
      </c>
      <c r="W5338" s="150">
        <v>0</v>
      </c>
      <c r="X5338" s="150">
        <v>1897.618644036942</v>
      </c>
      <c r="Y5338" s="150">
        <v>2504.5571717409857</v>
      </c>
      <c r="Z5338" s="150">
        <v>4086.2688715618588</v>
      </c>
      <c r="AA5338" s="150">
        <v>13911.922536249389</v>
      </c>
      <c r="AB5338" s="150"/>
      <c r="AC5338" s="150">
        <v>0</v>
      </c>
      <c r="AD5338" s="150">
        <v>1155.5428537714211</v>
      </c>
      <c r="AE5338" s="150">
        <v>1363.1715060015731</v>
      </c>
      <c r="AF5338" s="150">
        <v>2038.3525166884476</v>
      </c>
      <c r="AG5338" s="150">
        <v>31114.930565559716</v>
      </c>
      <c r="AH5338" s="150">
        <v>234.76842603360427</v>
      </c>
      <c r="AI5338" s="150"/>
      <c r="AJ5338" s="150">
        <v>1352.3526845253703</v>
      </c>
      <c r="AK5338" s="150">
        <v>1277.7028163395698</v>
      </c>
      <c r="AL5338" s="150">
        <v>73217.6171875</v>
      </c>
      <c r="AM5338" s="150">
        <v>66811</v>
      </c>
      <c r="AN5338" s="150">
        <v>6406.6171875</v>
      </c>
      <c r="AO5338" s="5" t="s">
        <v>4611</v>
      </c>
    </row>
    <row r="5339" spans="1:41" ht="14.25" x14ac:dyDescent="0.45">
      <c r="A5339" s="150">
        <v>2022</v>
      </c>
      <c r="B5339" s="5" t="s">
        <v>7352</v>
      </c>
      <c r="C5339" s="5" t="s">
        <v>175</v>
      </c>
      <c r="D5339" s="5" t="s">
        <v>84</v>
      </c>
      <c r="E5339" s="5" t="s">
        <v>109</v>
      </c>
      <c r="F5339" s="5" t="s">
        <v>206</v>
      </c>
      <c r="G5339" s="5" t="s">
        <v>87</v>
      </c>
      <c r="H5339" s="5" t="s">
        <v>131</v>
      </c>
      <c r="I5339" s="150">
        <v>1303.9215686274511</v>
      </c>
      <c r="J5339" s="150">
        <v>12809.456529999999</v>
      </c>
      <c r="K5339" s="150">
        <v>44.518808</v>
      </c>
      <c r="L5339" s="150">
        <v>40</v>
      </c>
      <c r="M5339" s="150">
        <v>11500</v>
      </c>
      <c r="N5339" s="150">
        <v>67.296875</v>
      </c>
      <c r="O5339" s="150">
        <v>1110</v>
      </c>
      <c r="P5339" s="150">
        <v>130.57900000000001</v>
      </c>
      <c r="Q5339" s="150">
        <v>1408.9375290368371</v>
      </c>
      <c r="R5339" s="150">
        <v>671.40828537936159</v>
      </c>
      <c r="S5339" s="150">
        <v>272.5</v>
      </c>
      <c r="T5339" s="150">
        <v>900</v>
      </c>
      <c r="U5339" s="150">
        <v>0</v>
      </c>
      <c r="V5339" s="150">
        <v>4000</v>
      </c>
      <c r="W5339" s="150">
        <v>433.5</v>
      </c>
      <c r="X5339" s="150">
        <v>7927.8</v>
      </c>
      <c r="Y5339" s="150">
        <v>3814.7381950916429</v>
      </c>
      <c r="Z5339" s="150">
        <v>239.49682774029611</v>
      </c>
      <c r="AA5339" s="150">
        <v>14172</v>
      </c>
      <c r="AB5339" s="150">
        <v>0</v>
      </c>
      <c r="AC5339" s="150">
        <v>122.0380227102804</v>
      </c>
      <c r="AD5339" s="150">
        <v>447.44074024961412</v>
      </c>
      <c r="AE5339" s="150">
        <v>64.65831</v>
      </c>
      <c r="AF5339" s="150">
        <v>2855.2</v>
      </c>
      <c r="AG5339" s="150">
        <v>25842</v>
      </c>
      <c r="AH5339" s="150">
        <v>561.19623991659159</v>
      </c>
      <c r="AI5339" s="150">
        <v>46</v>
      </c>
      <c r="AJ5339" s="150">
        <v>1450</v>
      </c>
      <c r="AK5339" s="150">
        <v>1389</v>
      </c>
      <c r="AL5339" s="150">
        <v>93623.6875</v>
      </c>
      <c r="AM5339" s="150">
        <v>68991.734375</v>
      </c>
      <c r="AN5339" s="150">
        <v>24631.955078125</v>
      </c>
      <c r="AO5339" s="5" t="s">
        <v>7794</v>
      </c>
    </row>
    <row r="5340" spans="1:41" ht="14.25" x14ac:dyDescent="0.45">
      <c r="A5340" s="150">
        <v>2022</v>
      </c>
      <c r="B5340" s="5" t="s">
        <v>4980</v>
      </c>
      <c r="C5340" s="5" t="s">
        <v>269</v>
      </c>
      <c r="D5340" s="5" t="s">
        <v>82</v>
      </c>
      <c r="E5340" s="5" t="s">
        <v>98</v>
      </c>
      <c r="F5340" s="5" t="s">
        <v>99</v>
      </c>
      <c r="G5340" s="5" t="s">
        <v>83</v>
      </c>
      <c r="H5340" s="5" t="s">
        <v>100</v>
      </c>
      <c r="I5340" s="150">
        <v>932.13983763805356</v>
      </c>
      <c r="J5340" s="150">
        <v>1477</v>
      </c>
      <c r="K5340" s="150">
        <v>53.7</v>
      </c>
      <c r="L5340" s="150">
        <v>113</v>
      </c>
      <c r="M5340" s="150">
        <v>645.52255626244175</v>
      </c>
      <c r="N5340" s="150">
        <v>660.91425738631256</v>
      </c>
      <c r="O5340" s="150">
        <v>312.5</v>
      </c>
      <c r="P5340" s="150">
        <v>430</v>
      </c>
      <c r="Q5340" s="150">
        <v>276.83330532454698</v>
      </c>
      <c r="R5340" s="150">
        <v>580</v>
      </c>
      <c r="S5340" s="150">
        <v>678.86234241400564</v>
      </c>
      <c r="T5340" s="150">
        <v>394.3</v>
      </c>
      <c r="U5340" s="150">
        <v>140.394302248</v>
      </c>
      <c r="V5340" s="150">
        <v>699</v>
      </c>
      <c r="W5340" s="150">
        <v>280.3</v>
      </c>
      <c r="X5340" s="150">
        <v>1211.3878447163161</v>
      </c>
      <c r="Y5340" s="150">
        <v>3470.7517230881822</v>
      </c>
      <c r="Z5340" s="150">
        <v>465</v>
      </c>
      <c r="AA5340" s="150">
        <v>5318.4597041902616</v>
      </c>
      <c r="AB5340" s="150">
        <v>82</v>
      </c>
      <c r="AC5340" s="150">
        <v>454.9325751219119</v>
      </c>
      <c r="AD5340" s="150">
        <v>779.48578535624983</v>
      </c>
      <c r="AE5340" s="150">
        <v>470</v>
      </c>
      <c r="AF5340" s="150">
        <v>1668</v>
      </c>
      <c r="AG5340" s="150">
        <v>8733</v>
      </c>
      <c r="AH5340" s="150">
        <v>1250</v>
      </c>
      <c r="AI5340" s="150">
        <v>433.06816956151857</v>
      </c>
      <c r="AJ5340" s="150">
        <v>2418.2330745789468</v>
      </c>
      <c r="AK5340" s="150">
        <v>258.9294694158346</v>
      </c>
      <c r="AL5340" s="150">
        <v>34687.71484375</v>
      </c>
      <c r="AM5340" s="150">
        <v>28307.658203125</v>
      </c>
      <c r="AN5340" s="150">
        <v>6380.056640625</v>
      </c>
      <c r="AO5340" s="5" t="s">
        <v>5939</v>
      </c>
    </row>
    <row r="5341" spans="1:41" ht="14.25" x14ac:dyDescent="0.45">
      <c r="A5341" s="150">
        <v>2022</v>
      </c>
      <c r="B5341" s="5" t="s">
        <v>7352</v>
      </c>
      <c r="C5341" s="5" t="s">
        <v>269</v>
      </c>
      <c r="D5341" s="5" t="s">
        <v>82</v>
      </c>
      <c r="E5341" s="5" t="s">
        <v>98</v>
      </c>
      <c r="F5341" s="5" t="s">
        <v>99</v>
      </c>
      <c r="G5341" s="5" t="s">
        <v>83</v>
      </c>
      <c r="H5341" s="5" t="s">
        <v>100</v>
      </c>
      <c r="I5341" s="150">
        <v>862.52639949051365</v>
      </c>
      <c r="J5341" s="150">
        <v>1445.0964836929049</v>
      </c>
      <c r="K5341" s="150">
        <v>53.2</v>
      </c>
      <c r="L5341" s="150">
        <v>116</v>
      </c>
      <c r="M5341" s="150">
        <v>653</v>
      </c>
      <c r="N5341" s="150">
        <v>621.01</v>
      </c>
      <c r="O5341" s="150">
        <v>312.5</v>
      </c>
      <c r="P5341" s="150">
        <v>461</v>
      </c>
      <c r="Q5341" s="150">
        <v>265.48695866456882</v>
      </c>
      <c r="R5341" s="150">
        <v>575.31921142555916</v>
      </c>
      <c r="S5341" s="150">
        <v>673.97562502090636</v>
      </c>
      <c r="T5341" s="150">
        <v>417</v>
      </c>
      <c r="U5341" s="150">
        <v>145.36511999999999</v>
      </c>
      <c r="V5341" s="150">
        <v>669.22</v>
      </c>
      <c r="W5341" s="150">
        <v>287.4125808</v>
      </c>
      <c r="X5341" s="150">
        <v>1182.1567494681731</v>
      </c>
      <c r="Y5341" s="150">
        <v>3386.4905477855482</v>
      </c>
      <c r="Z5341" s="150">
        <v>431.30824999999987</v>
      </c>
      <c r="AA5341" s="150">
        <v>5226.360999999999</v>
      </c>
      <c r="AB5341" s="150">
        <v>82</v>
      </c>
      <c r="AC5341" s="150">
        <v>444.23070977702719</v>
      </c>
      <c r="AD5341" s="150">
        <v>794.06336979065145</v>
      </c>
      <c r="AE5341" s="150">
        <v>351</v>
      </c>
      <c r="AF5341" s="150">
        <v>1698</v>
      </c>
      <c r="AG5341" s="150">
        <v>8764.9264105244638</v>
      </c>
      <c r="AH5341" s="150">
        <v>1329</v>
      </c>
      <c r="AI5341" s="150">
        <v>508.6</v>
      </c>
      <c r="AJ5341" s="150">
        <v>2402.5382445125501</v>
      </c>
      <c r="AK5341" s="150">
        <v>257.29230763121137</v>
      </c>
      <c r="AL5341" s="150">
        <v>34416.078125</v>
      </c>
      <c r="AM5341" s="150">
        <v>27865.87890625</v>
      </c>
      <c r="AN5341" s="150">
        <v>6550.201171875</v>
      </c>
      <c r="AO5341" s="5" t="s">
        <v>7795</v>
      </c>
    </row>
    <row r="5342" spans="1:41" ht="14.25" x14ac:dyDescent="0.45">
      <c r="A5342" s="150">
        <v>2022</v>
      </c>
      <c r="B5342" s="5" t="s">
        <v>4024</v>
      </c>
      <c r="C5342" s="5" t="s">
        <v>269</v>
      </c>
      <c r="D5342" s="5" t="s">
        <v>82</v>
      </c>
      <c r="E5342" s="5" t="s">
        <v>98</v>
      </c>
      <c r="F5342" s="5" t="s">
        <v>99</v>
      </c>
      <c r="G5342" s="5" t="s">
        <v>83</v>
      </c>
      <c r="H5342" s="5" t="s">
        <v>100</v>
      </c>
      <c r="I5342" s="150">
        <v>932.2956685595102</v>
      </c>
      <c r="J5342" s="150">
        <v>1391.3561682363979</v>
      </c>
      <c r="K5342" s="150">
        <v>53.6</v>
      </c>
      <c r="L5342" s="150">
        <v>112</v>
      </c>
      <c r="M5342" s="150">
        <v>629</v>
      </c>
      <c r="N5342" s="150">
        <v>654.77859281643589</v>
      </c>
      <c r="O5342" s="150">
        <v>316.39999999999998</v>
      </c>
      <c r="P5342" s="150">
        <v>452</v>
      </c>
      <c r="Q5342" s="150">
        <v>277.5511714271243</v>
      </c>
      <c r="R5342" s="150">
        <v>645</v>
      </c>
      <c r="S5342" s="150">
        <v>684.55582835820894</v>
      </c>
      <c r="T5342" s="150">
        <v>395.9</v>
      </c>
      <c r="U5342" s="150">
        <v>139.50335922552</v>
      </c>
      <c r="V5342" s="150">
        <v>663.50864881314124</v>
      </c>
      <c r="W5342" s="150">
        <v>301</v>
      </c>
      <c r="X5342" s="150">
        <v>1211.3878447163161</v>
      </c>
      <c r="Y5342" s="150">
        <v>3403</v>
      </c>
      <c r="Z5342" s="150">
        <v>460</v>
      </c>
      <c r="AA5342" s="150">
        <v>5278.3003516820499</v>
      </c>
      <c r="AB5342" s="150">
        <v>77</v>
      </c>
      <c r="AC5342" s="150">
        <v>466.38332828346961</v>
      </c>
      <c r="AD5342" s="150">
        <v>745.68617919544351</v>
      </c>
      <c r="AE5342" s="150">
        <v>358</v>
      </c>
      <c r="AF5342" s="150">
        <v>1654</v>
      </c>
      <c r="AG5342" s="150">
        <v>8708</v>
      </c>
      <c r="AH5342" s="150">
        <v>1223</v>
      </c>
      <c r="AI5342" s="150">
        <v>433.06816956151857</v>
      </c>
      <c r="AJ5342" s="150">
        <v>2418.2330745789468</v>
      </c>
      <c r="AK5342" s="150">
        <v>268.00464672673928</v>
      </c>
      <c r="AL5342" s="150">
        <v>34352.51171875</v>
      </c>
      <c r="AM5342" s="150">
        <v>28013.912109375</v>
      </c>
      <c r="AN5342" s="150">
        <v>6338.60302734375</v>
      </c>
      <c r="AO5342" s="5" t="s">
        <v>4612</v>
      </c>
    </row>
    <row r="5343" spans="1:41" ht="14.25" x14ac:dyDescent="0.45">
      <c r="A5343" s="150">
        <v>2022</v>
      </c>
      <c r="B5343" s="5" t="s">
        <v>6344</v>
      </c>
      <c r="C5343" s="5" t="s">
        <v>269</v>
      </c>
      <c r="D5343" s="5" t="s">
        <v>82</v>
      </c>
      <c r="E5343" s="5" t="s">
        <v>98</v>
      </c>
      <c r="F5343" s="5" t="s">
        <v>99</v>
      </c>
      <c r="G5343" s="5" t="s">
        <v>83</v>
      </c>
      <c r="H5343" s="5" t="s">
        <v>100</v>
      </c>
      <c r="I5343" s="150">
        <v>854</v>
      </c>
      <c r="J5343" s="150">
        <v>1466.70048264464</v>
      </c>
      <c r="K5343" s="150">
        <v>54.3</v>
      </c>
      <c r="L5343" s="150">
        <v>113</v>
      </c>
      <c r="M5343" s="150">
        <v>653.9</v>
      </c>
      <c r="N5343" s="150">
        <v>622.02</v>
      </c>
      <c r="O5343" s="150">
        <v>312.5</v>
      </c>
      <c r="P5343" s="150">
        <v>442.68</v>
      </c>
      <c r="Q5343" s="150">
        <v>263.47755523865618</v>
      </c>
      <c r="R5343" s="150">
        <v>575.90278616948206</v>
      </c>
      <c r="S5343" s="150">
        <v>678</v>
      </c>
      <c r="T5343" s="150">
        <v>407</v>
      </c>
      <c r="U5343" s="150">
        <v>148.435</v>
      </c>
      <c r="V5343" s="150">
        <v>688</v>
      </c>
      <c r="W5343" s="150">
        <v>280.3</v>
      </c>
      <c r="X5343" s="150">
        <v>1211.3878447163161</v>
      </c>
      <c r="Y5343" s="150">
        <v>3429.3114842181822</v>
      </c>
      <c r="Z5343" s="150">
        <v>460</v>
      </c>
      <c r="AA5343" s="150">
        <v>5343.3717054089939</v>
      </c>
      <c r="AB5343" s="150">
        <v>82</v>
      </c>
      <c r="AC5343" s="150">
        <v>453.32150413676902</v>
      </c>
      <c r="AD5343" s="150">
        <v>814.31464681149623</v>
      </c>
      <c r="AE5343" s="150">
        <v>450</v>
      </c>
      <c r="AF5343" s="150">
        <v>1704</v>
      </c>
      <c r="AG5343" s="150">
        <v>8765</v>
      </c>
      <c r="AH5343" s="150">
        <v>1332</v>
      </c>
      <c r="AI5343" s="150">
        <v>528.6</v>
      </c>
      <c r="AJ5343" s="150">
        <v>2431.798871556588</v>
      </c>
      <c r="AK5343" s="150">
        <v>257.64830205101811</v>
      </c>
      <c r="AL5343" s="150">
        <v>34822.97265625</v>
      </c>
      <c r="AM5343" s="150">
        <v>28211.01953125</v>
      </c>
      <c r="AN5343" s="150">
        <v>6611.951171875</v>
      </c>
      <c r="AO5343" s="5" t="s">
        <v>6874</v>
      </c>
    </row>
    <row r="5344" spans="1:41" ht="14.25" x14ac:dyDescent="0.45">
      <c r="A5344" s="150">
        <v>2022</v>
      </c>
      <c r="B5344" s="5" t="s">
        <v>4980</v>
      </c>
      <c r="C5344" s="5" t="s">
        <v>269</v>
      </c>
      <c r="D5344" s="5" t="s">
        <v>82</v>
      </c>
      <c r="E5344" s="5" t="s">
        <v>98</v>
      </c>
      <c r="F5344" s="5" t="s">
        <v>8</v>
      </c>
      <c r="G5344" s="5" t="s">
        <v>83</v>
      </c>
      <c r="H5344" s="5" t="s">
        <v>101</v>
      </c>
      <c r="I5344" s="150">
        <v>0.5573934279474545</v>
      </c>
      <c r="J5344" s="150">
        <v>0.53512470447566096</v>
      </c>
      <c r="K5344" s="150">
        <v>0.55728518057285181</v>
      </c>
      <c r="L5344" s="150">
        <v>0.5963727868236447</v>
      </c>
      <c r="M5344" s="150">
        <v>0.56251747731050383</v>
      </c>
      <c r="N5344" s="150">
        <v>0.39910057909432561</v>
      </c>
      <c r="O5344" s="150">
        <v>0.53244053704082328</v>
      </c>
      <c r="P5344" s="150">
        <v>0.45472194560356077</v>
      </c>
      <c r="Q5344" s="150">
        <v>0.46893969509593553</v>
      </c>
      <c r="R5344" s="150">
        <v>0.69694784907474172</v>
      </c>
      <c r="S5344" s="150">
        <v>0.64560382875815114</v>
      </c>
      <c r="T5344" s="150">
        <v>0.60474272399760065</v>
      </c>
      <c r="U5344" s="150">
        <v>0.47137490682245498</v>
      </c>
      <c r="V5344" s="150">
        <v>0.59548149662645677</v>
      </c>
      <c r="W5344" s="150">
        <v>0.44441273465246067</v>
      </c>
      <c r="X5344" s="150">
        <v>0.74588071005078227</v>
      </c>
      <c r="Y5344" s="150">
        <v>0.6004877885949389</v>
      </c>
      <c r="Z5344" s="150">
        <v>0.82940924657534243</v>
      </c>
      <c r="AA5344" s="150">
        <v>0.65284140109983857</v>
      </c>
      <c r="AB5344" s="150">
        <v>0.6686236138290933</v>
      </c>
      <c r="AC5344" s="150">
        <v>0.58507121907125936</v>
      </c>
      <c r="AD5344" s="150">
        <v>0.64308848839109789</v>
      </c>
      <c r="AE5344" s="150">
        <v>0.58959305534647999</v>
      </c>
      <c r="AF5344" s="150">
        <v>0.53336403054372439</v>
      </c>
      <c r="AG5344" s="150">
        <v>0.51255414304327918</v>
      </c>
      <c r="AH5344" s="150">
        <v>0.49624087611525181</v>
      </c>
      <c r="AI5344" s="150">
        <v>0.55497051980998846</v>
      </c>
      <c r="AJ5344" s="150">
        <v>0.46552108591461788</v>
      </c>
      <c r="AK5344" s="150">
        <v>0.67434245253420333</v>
      </c>
      <c r="AL5344" s="150">
        <v>0.57498103380203247</v>
      </c>
      <c r="AM5344" s="150">
        <v>0.56142938137054443</v>
      </c>
      <c r="AN5344" s="150">
        <v>0.59417909383773804</v>
      </c>
      <c r="AO5344" s="5" t="s">
        <v>5940</v>
      </c>
    </row>
    <row r="5345" spans="1:41" ht="14.25" x14ac:dyDescent="0.45">
      <c r="A5345" s="150">
        <v>2022</v>
      </c>
      <c r="B5345" s="5" t="s">
        <v>4024</v>
      </c>
      <c r="C5345" s="5" t="s">
        <v>269</v>
      </c>
      <c r="D5345" s="5" t="s">
        <v>82</v>
      </c>
      <c r="E5345" s="5" t="s">
        <v>98</v>
      </c>
      <c r="F5345" s="5" t="s">
        <v>8</v>
      </c>
      <c r="G5345" s="5" t="s">
        <v>83</v>
      </c>
      <c r="H5345" s="5" t="s">
        <v>101</v>
      </c>
      <c r="I5345" s="150">
        <v>0.67229600490383967</v>
      </c>
      <c r="J5345" s="150">
        <v>0.53</v>
      </c>
      <c r="K5345" s="150">
        <v>0.58273537725592517</v>
      </c>
      <c r="L5345" s="150">
        <v>0.5854115443156539</v>
      </c>
      <c r="M5345" s="150">
        <v>0.47900412058956982</v>
      </c>
      <c r="N5345" s="150">
        <v>0.40323438694473129</v>
      </c>
      <c r="O5345" s="150">
        <v>0.53115766854687085</v>
      </c>
      <c r="P5345" s="150">
        <v>0.49</v>
      </c>
      <c r="Q5345" s="150">
        <v>0.50575985239660715</v>
      </c>
      <c r="R5345" s="150">
        <v>0.66963956427749705</v>
      </c>
      <c r="S5345" s="150">
        <v>0.6736344887906216</v>
      </c>
      <c r="T5345" s="150">
        <v>0.61909676612247444</v>
      </c>
      <c r="U5345" s="150">
        <v>0.46838355904351331</v>
      </c>
      <c r="V5345" s="150">
        <v>0.66205207842734459</v>
      </c>
      <c r="W5345" s="150">
        <v>0.53688641552511418</v>
      </c>
      <c r="X5345" s="150">
        <v>0.75937071920475574</v>
      </c>
      <c r="Y5345" s="150">
        <v>0.59856751869753966</v>
      </c>
      <c r="Z5345" s="150">
        <v>0.78375247052409192</v>
      </c>
      <c r="AA5345" s="150">
        <v>0.63887001014153955</v>
      </c>
      <c r="AB5345" s="150">
        <v>0.62785388127853881</v>
      </c>
      <c r="AC5345" s="150">
        <v>0.657642813629707</v>
      </c>
      <c r="AD5345" s="150">
        <v>0.61562967756244147</v>
      </c>
      <c r="AE5345" s="150">
        <v>0.59228376679240291</v>
      </c>
      <c r="AF5345" s="150">
        <v>0.5187164433739776</v>
      </c>
      <c r="AG5345" s="150">
        <v>0.526795933725829</v>
      </c>
      <c r="AH5345" s="150">
        <v>0.49712246170815683</v>
      </c>
      <c r="AI5345" s="150">
        <v>0.62068899186895388</v>
      </c>
      <c r="AJ5345" s="150">
        <v>0.48009391990846678</v>
      </c>
      <c r="AK5345" s="150">
        <v>0.65994180308102746</v>
      </c>
      <c r="AL5345" s="150">
        <v>0.58574569225311279</v>
      </c>
      <c r="AM5345" s="150">
        <v>0.57550007104873657</v>
      </c>
      <c r="AN5345" s="150">
        <v>0.60026013851165771</v>
      </c>
      <c r="AO5345" s="5" t="s">
        <v>4613</v>
      </c>
    </row>
    <row r="5346" spans="1:41" ht="14.25" x14ac:dyDescent="0.45">
      <c r="A5346" s="150">
        <v>2022</v>
      </c>
      <c r="B5346" s="5" t="s">
        <v>6344</v>
      </c>
      <c r="C5346" s="5" t="s">
        <v>269</v>
      </c>
      <c r="D5346" s="5" t="s">
        <v>82</v>
      </c>
      <c r="E5346" s="5" t="s">
        <v>98</v>
      </c>
      <c r="F5346" s="5" t="s">
        <v>8</v>
      </c>
      <c r="G5346" s="5" t="s">
        <v>83</v>
      </c>
      <c r="H5346" s="5" t="s">
        <v>101</v>
      </c>
      <c r="I5346" s="150">
        <v>0.61701635743598637</v>
      </c>
      <c r="J5346" s="150">
        <v>0.53466584222883851</v>
      </c>
      <c r="K5346" s="150">
        <v>0.56351183063511823</v>
      </c>
      <c r="L5346" s="150">
        <v>0.58634288086342889</v>
      </c>
      <c r="M5346" s="150">
        <v>0.43424152833892488</v>
      </c>
      <c r="N5346" s="150">
        <v>0.38004768554769131</v>
      </c>
      <c r="O5346" s="150">
        <v>0.53244053704082328</v>
      </c>
      <c r="P5346" s="150">
        <v>0.47278321541087132</v>
      </c>
      <c r="Q5346" s="150">
        <v>0.48026932086403518</v>
      </c>
      <c r="R5346" s="150">
        <v>0.68703518869228553</v>
      </c>
      <c r="S5346" s="150">
        <v>0.6587819503463761</v>
      </c>
      <c r="T5346" s="150">
        <v>0.57359490388409717</v>
      </c>
      <c r="U5346" s="150">
        <v>0.49837160891753962</v>
      </c>
      <c r="V5346" s="150">
        <v>0.59499100594991006</v>
      </c>
      <c r="W5346" s="150">
        <v>0.42437290311640818</v>
      </c>
      <c r="X5346" s="150">
        <v>0.68730757278039278</v>
      </c>
      <c r="Y5346" s="150">
        <v>0.58725197822378072</v>
      </c>
      <c r="Z5346" s="150">
        <v>0.78375247052409192</v>
      </c>
      <c r="AA5346" s="150">
        <v>0.64802492577527215</v>
      </c>
      <c r="AB5346" s="150">
        <v>0.6686236138290933</v>
      </c>
      <c r="AC5346" s="150">
        <v>0.61372175377325455</v>
      </c>
      <c r="AD5346" s="150">
        <v>-46.479146507505497</v>
      </c>
      <c r="AE5346" s="150">
        <v>0.59045819555975432</v>
      </c>
      <c r="AF5346" s="150">
        <v>0.58590526489519723</v>
      </c>
      <c r="AG5346" s="150">
        <v>0.54143440273577259</v>
      </c>
      <c r="AH5346" s="150">
        <v>0.53510953141393569</v>
      </c>
      <c r="AI5346" s="150">
        <v>0.56926854484362877</v>
      </c>
      <c r="AJ5346" s="150">
        <v>0.4819489772713304</v>
      </c>
      <c r="AK5346" s="150">
        <v>0.6328823981219136</v>
      </c>
      <c r="AL5346" s="150">
        <v>-1.0522408485412598</v>
      </c>
      <c r="AM5346" s="150">
        <v>0.56964832544326782</v>
      </c>
      <c r="AN5346" s="150">
        <v>-3.3499176502227783</v>
      </c>
      <c r="AO5346" s="5" t="s">
        <v>6875</v>
      </c>
    </row>
    <row r="5347" spans="1:41" ht="14.25" x14ac:dyDescent="0.45">
      <c r="A5347" s="150">
        <v>2022</v>
      </c>
      <c r="B5347" s="5" t="s">
        <v>7352</v>
      </c>
      <c r="C5347" s="5" t="s">
        <v>269</v>
      </c>
      <c r="D5347" s="5" t="s">
        <v>82</v>
      </c>
      <c r="E5347" s="5" t="s">
        <v>98</v>
      </c>
      <c r="F5347" s="5" t="s">
        <v>8</v>
      </c>
      <c r="G5347" s="5" t="s">
        <v>83</v>
      </c>
      <c r="H5347" s="5" t="s">
        <v>101</v>
      </c>
      <c r="I5347" s="150">
        <v>0.66679506890498541</v>
      </c>
      <c r="J5347" s="150">
        <v>0.57146961012408193</v>
      </c>
      <c r="K5347" s="150">
        <v>0.54346995514207164</v>
      </c>
      <c r="L5347" s="150">
        <v>0.6019095060190951</v>
      </c>
      <c r="M5347" s="150">
        <v>0.48438922136786511</v>
      </c>
      <c r="N5347" s="150">
        <v>0.38322325112870842</v>
      </c>
      <c r="O5347" s="150">
        <v>0.53244053704082328</v>
      </c>
      <c r="P5347" s="150">
        <v>0.51593696839466374</v>
      </c>
      <c r="Q5347" s="150">
        <v>0.5001242679866269</v>
      </c>
      <c r="R5347" s="150">
        <v>0.68009427582905013</v>
      </c>
      <c r="S5347" s="150">
        <v>0.64445117741531888</v>
      </c>
      <c r="T5347" s="150">
        <v>0.62470787042030707</v>
      </c>
      <c r="U5347" s="150">
        <v>0.49832407750215968</v>
      </c>
      <c r="V5347" s="150">
        <v>0.60077836716695332</v>
      </c>
      <c r="W5347" s="150">
        <v>0.50056534029136768</v>
      </c>
      <c r="X5347" s="150">
        <v>0.71550647254381472</v>
      </c>
      <c r="Y5347" s="150">
        <v>0.61601943682063243</v>
      </c>
      <c r="Z5347" s="150">
        <v>0.73486718803244044</v>
      </c>
      <c r="AA5347" s="150">
        <v>0.63469846011852704</v>
      </c>
      <c r="AB5347" s="150">
        <v>0.58504566210045661</v>
      </c>
      <c r="AC5347" s="150">
        <v>0.5901450937094781</v>
      </c>
      <c r="AD5347" s="150">
        <v>0.60938611593577574</v>
      </c>
      <c r="AE5347" s="150">
        <v>0.55650684931506844</v>
      </c>
      <c r="AF5347" s="150">
        <v>0.55540291243081996</v>
      </c>
      <c r="AG5347" s="150">
        <v>0.51655259454344171</v>
      </c>
      <c r="AH5347" s="150">
        <v>0.54494370965202332</v>
      </c>
      <c r="AI5347" s="150">
        <v>0.6364844023141123</v>
      </c>
      <c r="AJ5347" s="150">
        <v>0.48615896363946198</v>
      </c>
      <c r="AK5347" s="150">
        <v>0.60937246874229645</v>
      </c>
      <c r="AL5347" s="150">
        <v>0.57723349332809448</v>
      </c>
      <c r="AM5347" s="150">
        <v>0.5711180567741394</v>
      </c>
      <c r="AN5347" s="150">
        <v>0.58589696884155273</v>
      </c>
      <c r="AO5347" s="5" t="s">
        <v>7796</v>
      </c>
    </row>
    <row r="5348" spans="1:41" ht="14.25" x14ac:dyDescent="0.45">
      <c r="A5348" s="150">
        <v>2022</v>
      </c>
      <c r="B5348" s="5" t="s">
        <v>6344</v>
      </c>
      <c r="C5348" s="5" t="s">
        <v>269</v>
      </c>
      <c r="D5348" s="5" t="s">
        <v>82</v>
      </c>
      <c r="E5348" s="5" t="s">
        <v>98</v>
      </c>
      <c r="F5348" s="5" t="s">
        <v>34</v>
      </c>
      <c r="G5348" s="5" t="s">
        <v>83</v>
      </c>
      <c r="H5348" s="5" t="s">
        <v>101</v>
      </c>
      <c r="I5348" s="150">
        <v>3.62997658079625E-2</v>
      </c>
      <c r="J5348" s="150">
        <v>6.0999999999999902E-2</v>
      </c>
      <c r="K5348" s="150">
        <v>6.6298342541436406E-2</v>
      </c>
      <c r="L5348" s="150">
        <v>6.1946902654867297E-2</v>
      </c>
      <c r="M5348" s="150">
        <v>4.5740474078605403E-2</v>
      </c>
      <c r="N5348" s="150">
        <v>7.0558984730109894E-2</v>
      </c>
      <c r="O5348" s="150">
        <v>9.6000000000000002E-2</v>
      </c>
      <c r="P5348" s="150">
        <v>6.5916689256347694E-2</v>
      </c>
      <c r="Q5348" s="150">
        <v>5.4831504003876597E-2</v>
      </c>
      <c r="R5348" s="150">
        <v>4.1171877429719797E-2</v>
      </c>
      <c r="S5348" s="150">
        <v>5.3097345132743397E-2</v>
      </c>
      <c r="T5348" s="150">
        <v>4.9140049140049102E-2</v>
      </c>
      <c r="U5348" s="150">
        <v>3.7706740324047597E-2</v>
      </c>
      <c r="V5348" s="150">
        <v>5.8139534883720902E-2</v>
      </c>
      <c r="W5348" s="150">
        <v>5.28005708169818E-2</v>
      </c>
      <c r="X5348" s="150">
        <v>4.3010998982342397E-2</v>
      </c>
      <c r="Y5348" s="150">
        <v>4.0999999999999898E-2</v>
      </c>
      <c r="Z5348" s="150">
        <v>5.21739130434783E-2</v>
      </c>
      <c r="AA5348" s="150">
        <v>0.06</v>
      </c>
      <c r="AB5348" s="150">
        <v>7.0731707317073095E-2</v>
      </c>
      <c r="AC5348" s="150">
        <v>6.4536322802831003E-2</v>
      </c>
      <c r="AD5348" s="150">
        <v>5.9590886028517497E-2</v>
      </c>
      <c r="AE5348" s="150">
        <v>9.4095238095238107E-2</v>
      </c>
      <c r="AF5348" s="150">
        <v>5.3403755868544601E-2</v>
      </c>
      <c r="AG5348" s="150">
        <v>3.6508841985168301E-2</v>
      </c>
      <c r="AH5348" s="150">
        <v>4.4294294294294302E-2</v>
      </c>
      <c r="AI5348" s="150">
        <v>5.4105183503594403E-2</v>
      </c>
      <c r="AJ5348" s="150">
        <v>5.5299577723921502E-2</v>
      </c>
      <c r="AK5348" s="150">
        <v>0.05</v>
      </c>
      <c r="AL5348" s="150">
        <v>5.6186188012361526E-2</v>
      </c>
      <c r="AM5348" s="150">
        <v>5.5564094334840775E-2</v>
      </c>
      <c r="AN5348" s="150">
        <v>5.7067487388849258E-2</v>
      </c>
      <c r="AO5348" s="5" t="s">
        <v>6876</v>
      </c>
    </row>
    <row r="5349" spans="1:41" ht="14.25" x14ac:dyDescent="0.45">
      <c r="A5349" s="150">
        <v>2022</v>
      </c>
      <c r="B5349" s="5" t="s">
        <v>4980</v>
      </c>
      <c r="C5349" s="5" t="s">
        <v>269</v>
      </c>
      <c r="D5349" s="5" t="s">
        <v>82</v>
      </c>
      <c r="E5349" s="5" t="s">
        <v>98</v>
      </c>
      <c r="F5349" s="5" t="s">
        <v>34</v>
      </c>
      <c r="G5349" s="5" t="s">
        <v>83</v>
      </c>
      <c r="H5349" s="5" t="s">
        <v>101</v>
      </c>
      <c r="I5349" s="150">
        <v>1.78407494436272E-2</v>
      </c>
      <c r="J5349" s="150">
        <v>6.2004898762699802E-2</v>
      </c>
      <c r="K5349" s="150">
        <v>6.5176908752327706E-2</v>
      </c>
      <c r="L5349" s="150">
        <v>7.9646017699115002E-2</v>
      </c>
      <c r="M5349" s="150">
        <v>4.4999999999999998E-2</v>
      </c>
      <c r="N5349" s="150">
        <v>6.6415691550671896E-2</v>
      </c>
      <c r="O5349" s="150">
        <v>9.6000000000000002E-2</v>
      </c>
      <c r="P5349" s="150">
        <v>6.7528030139534803E-2</v>
      </c>
      <c r="Q5349" s="150">
        <v>5.2044020973367799E-2</v>
      </c>
      <c r="R5349" s="150">
        <v>4.6551724137931003E-2</v>
      </c>
      <c r="S5349" s="150">
        <v>5.5E-2</v>
      </c>
      <c r="T5349" s="150">
        <v>4.3875221912249601E-2</v>
      </c>
      <c r="U5349" s="150">
        <v>3.8476330461584302E-2</v>
      </c>
      <c r="V5349" s="150">
        <v>8.4406294706723894E-2</v>
      </c>
      <c r="W5349" s="150">
        <v>5.28005708169818E-2</v>
      </c>
      <c r="X5349" s="150">
        <v>4.3010998982342397E-2</v>
      </c>
      <c r="Y5349" s="150">
        <v>5.2338131395614801E-2</v>
      </c>
      <c r="Z5349" s="150">
        <v>4.94623655913978E-2</v>
      </c>
      <c r="AA5349" s="150">
        <v>0.06</v>
      </c>
      <c r="AB5349" s="150">
        <v>1</v>
      </c>
      <c r="AC5349" s="150">
        <v>6.8459657701711502E-2</v>
      </c>
      <c r="AD5349" s="150">
        <v>6.2389457601236202E-2</v>
      </c>
      <c r="AE5349" s="150">
        <v>9.5744680851063801E-2</v>
      </c>
      <c r="AF5349" s="150">
        <v>4.9760191846522799E-2</v>
      </c>
      <c r="AG5349" s="150">
        <v>3.7100652696667798E-2</v>
      </c>
      <c r="AH5349" s="150">
        <v>4.7199999999999999E-2</v>
      </c>
      <c r="AI5349" s="150">
        <v>5.9701492537313598E-2</v>
      </c>
      <c r="AJ5349" s="150">
        <v>0.05</v>
      </c>
      <c r="AK5349" s="150">
        <v>5.00000000000001E-2</v>
      </c>
      <c r="AL5349" s="150">
        <v>8.9583925902843475E-2</v>
      </c>
      <c r="AM5349" s="150">
        <v>5.7516437023878098E-2</v>
      </c>
      <c r="AN5349" s="150">
        <v>0.13501287996768951</v>
      </c>
      <c r="AO5349" s="5" t="s">
        <v>5941</v>
      </c>
    </row>
    <row r="5350" spans="1:41" ht="14.25" x14ac:dyDescent="0.45">
      <c r="A5350" s="150">
        <v>2022</v>
      </c>
      <c r="B5350" s="5" t="s">
        <v>7352</v>
      </c>
      <c r="C5350" s="5" t="s">
        <v>269</v>
      </c>
      <c r="D5350" s="5" t="s">
        <v>82</v>
      </c>
      <c r="E5350" s="5" t="s">
        <v>98</v>
      </c>
      <c r="F5350" s="5" t="s">
        <v>34</v>
      </c>
      <c r="G5350" s="5" t="s">
        <v>83</v>
      </c>
      <c r="H5350" s="5" t="s">
        <v>101</v>
      </c>
      <c r="I5350" s="150">
        <v>2.7687144248553799E-2</v>
      </c>
      <c r="J5350" s="150">
        <v>6.2E-2</v>
      </c>
      <c r="K5350" s="150">
        <v>6.9548872180451193E-2</v>
      </c>
      <c r="L5350" s="150">
        <v>8.6206896551724102E-2</v>
      </c>
      <c r="M5350" s="150">
        <v>4.59418070444104E-2</v>
      </c>
      <c r="N5350" s="150">
        <v>7.0558984730109797E-2</v>
      </c>
      <c r="O5350" s="150">
        <v>9.6000000000000002E-2</v>
      </c>
      <c r="P5350" s="150">
        <v>6.941431670282E-2</v>
      </c>
      <c r="Q5350" s="150">
        <v>5.5117063416424097E-2</v>
      </c>
      <c r="R5350" s="150">
        <v>4.5233268662347802E-2</v>
      </c>
      <c r="S5350" s="150">
        <v>5.6000000000000098E-2</v>
      </c>
      <c r="T5350" s="150">
        <v>4.3165467625899297E-2</v>
      </c>
      <c r="U5350" s="150">
        <v>3.5332547450172398E-2</v>
      </c>
      <c r="V5350" s="150">
        <v>5.5885956785511497E-2</v>
      </c>
      <c r="W5350" s="150">
        <v>5.0866600060813998E-2</v>
      </c>
      <c r="X5350" s="150">
        <v>3.2041161372587897E-2</v>
      </c>
      <c r="Y5350" s="150">
        <v>4.1518430029248397E-2</v>
      </c>
      <c r="Z5350" s="150">
        <v>3.8461538461538498E-2</v>
      </c>
      <c r="AA5350" s="150">
        <v>0.05</v>
      </c>
      <c r="AB5350" s="150">
        <v>7.0731707317073095E-2</v>
      </c>
      <c r="AC5350" s="150">
        <v>6.4545674736029401E-2</v>
      </c>
      <c r="AD5350" s="150">
        <v>5.54909991658077E-2</v>
      </c>
      <c r="AE5350" s="150">
        <v>8.26210826210826E-2</v>
      </c>
      <c r="AF5350" s="150">
        <v>5.0058892815076597E-2</v>
      </c>
      <c r="AG5350" s="150">
        <v>3.6192877567055103E-2</v>
      </c>
      <c r="AH5350" s="150">
        <v>4.44695259593679E-2</v>
      </c>
      <c r="AI5350" s="150">
        <v>5.42666142351554E-2</v>
      </c>
      <c r="AJ5350" s="150">
        <v>4.9428895297814301E-2</v>
      </c>
      <c r="AK5350" s="150">
        <v>5.00000000000001E-2</v>
      </c>
      <c r="AL5350" s="150">
        <v>5.4785728454589844E-2</v>
      </c>
      <c r="AM5350" s="150">
        <v>5.4133158177137375E-2</v>
      </c>
      <c r="AN5350" s="150">
        <v>5.5710230022668839E-2</v>
      </c>
      <c r="AO5350" s="5" t="s">
        <v>7797</v>
      </c>
    </row>
    <row r="5351" spans="1:41" ht="14.25" x14ac:dyDescent="0.45">
      <c r="A5351" s="150">
        <v>2022</v>
      </c>
      <c r="B5351" s="5" t="s">
        <v>4024</v>
      </c>
      <c r="C5351" s="5" t="s">
        <v>269</v>
      </c>
      <c r="D5351" s="5" t="s">
        <v>82</v>
      </c>
      <c r="E5351" s="5" t="s">
        <v>98</v>
      </c>
      <c r="F5351" s="5" t="s">
        <v>34</v>
      </c>
      <c r="G5351" s="5" t="s">
        <v>83</v>
      </c>
      <c r="H5351" s="5" t="s">
        <v>101</v>
      </c>
      <c r="I5351" s="150">
        <v>1.8004914939824201E-2</v>
      </c>
      <c r="J5351" s="150">
        <v>0.06</v>
      </c>
      <c r="K5351" s="150">
        <v>6.5298507462686603E-2</v>
      </c>
      <c r="L5351" s="150">
        <v>7.9999999999999905E-2</v>
      </c>
      <c r="M5351" s="150">
        <v>4.4000000000000102E-2</v>
      </c>
      <c r="N5351" s="150">
        <v>7.2055109770422093E-2</v>
      </c>
      <c r="O5351" s="150">
        <v>9.4816687737041896E-2</v>
      </c>
      <c r="P5351" s="150">
        <v>6.6000000000000003E-2</v>
      </c>
      <c r="Q5351" s="150">
        <v>5.20391863959438E-2</v>
      </c>
      <c r="R5351" s="150">
        <v>4.6511627906976702E-2</v>
      </c>
      <c r="S5351" s="150">
        <v>5.54737690857105E-2</v>
      </c>
      <c r="T5351" s="150">
        <v>4.9760040414245997E-2</v>
      </c>
      <c r="U5351" s="150">
        <v>4.0076842122043203E-2</v>
      </c>
      <c r="V5351" s="150">
        <v>6.7495534757488804E-2</v>
      </c>
      <c r="W5351" s="150">
        <v>6.3122923588039906E-2</v>
      </c>
      <c r="X5351" s="150">
        <v>4.3010998982342397E-2</v>
      </c>
      <c r="Y5351" s="150">
        <v>4.31971789597414E-2</v>
      </c>
      <c r="Z5351" s="150">
        <v>0.05</v>
      </c>
      <c r="AA5351" s="150">
        <v>5.80000000000001E-2</v>
      </c>
      <c r="AB5351" s="150">
        <v>1</v>
      </c>
      <c r="AC5351" s="150">
        <v>7.39460705933664E-2</v>
      </c>
      <c r="AD5351" s="150">
        <v>1.1648572063941799E-2</v>
      </c>
      <c r="AE5351" s="150">
        <v>9.2178770949720698E-2</v>
      </c>
      <c r="AF5351" s="150">
        <v>4.5949214026602202E-2</v>
      </c>
      <c r="AG5351" s="150">
        <v>3.8814882866329802E-2</v>
      </c>
      <c r="AH5351" s="150">
        <v>4.74243663123467E-2</v>
      </c>
      <c r="AI5351" s="150">
        <v>5.9701492537313598E-2</v>
      </c>
      <c r="AJ5351" s="150">
        <v>0.05</v>
      </c>
      <c r="AK5351" s="150">
        <v>5.00000000000001E-2</v>
      </c>
      <c r="AL5351" s="150">
        <v>8.7535396218299866E-2</v>
      </c>
      <c r="AM5351" s="150">
        <v>5.6133490055799484E-2</v>
      </c>
      <c r="AN5351" s="150">
        <v>0.13202144205570221</v>
      </c>
      <c r="AO5351" s="5" t="s">
        <v>4614</v>
      </c>
    </row>
    <row r="5352" spans="1:41" ht="14.25" x14ac:dyDescent="0.45">
      <c r="A5352" s="150">
        <v>2022</v>
      </c>
      <c r="B5352" s="5" t="s">
        <v>6344</v>
      </c>
      <c r="C5352" s="5" t="s">
        <v>269</v>
      </c>
      <c r="D5352" s="5" t="s">
        <v>82</v>
      </c>
      <c r="E5352" s="5" t="s">
        <v>98</v>
      </c>
      <c r="F5352" s="5" t="s">
        <v>102</v>
      </c>
      <c r="G5352" s="5" t="s">
        <v>83</v>
      </c>
      <c r="H5352" s="5" t="s">
        <v>100</v>
      </c>
      <c r="I5352" s="150">
        <v>823</v>
      </c>
      <c r="J5352" s="150">
        <v>1377.2317532033171</v>
      </c>
      <c r="K5352" s="150">
        <v>50.7</v>
      </c>
      <c r="L5352" s="150">
        <v>106</v>
      </c>
      <c r="M5352" s="150">
        <v>623.99030399999992</v>
      </c>
      <c r="N5352" s="150">
        <v>578.13090031817705</v>
      </c>
      <c r="O5352" s="150">
        <v>282.5</v>
      </c>
      <c r="P5352" s="150">
        <v>413.5</v>
      </c>
      <c r="Q5352" s="150">
        <v>249.03068461365621</v>
      </c>
      <c r="R5352" s="150">
        <v>552.191787245878</v>
      </c>
      <c r="S5352" s="150">
        <v>642</v>
      </c>
      <c r="T5352" s="150">
        <v>387</v>
      </c>
      <c r="U5352" s="150">
        <v>142.83799999999999</v>
      </c>
      <c r="V5352" s="150">
        <v>648</v>
      </c>
      <c r="W5352" s="150">
        <v>265.5</v>
      </c>
      <c r="X5352" s="150">
        <v>1159.28484336</v>
      </c>
      <c r="Y5352" s="150">
        <v>3288.709713365236</v>
      </c>
      <c r="Z5352" s="150">
        <v>436</v>
      </c>
      <c r="AA5352" s="150">
        <v>5022.7694030844541</v>
      </c>
      <c r="AB5352" s="150">
        <v>76.2</v>
      </c>
      <c r="AC5352" s="150">
        <v>424.06580121233361</v>
      </c>
      <c r="AD5352" s="150">
        <v>765.7889155019999</v>
      </c>
      <c r="AE5352" s="150">
        <v>407.65714285714279</v>
      </c>
      <c r="AF5352" s="150">
        <v>1613</v>
      </c>
      <c r="AG5352" s="150">
        <v>8445</v>
      </c>
      <c r="AH5352" s="150">
        <v>1273</v>
      </c>
      <c r="AI5352" s="150">
        <v>500</v>
      </c>
      <c r="AJ5352" s="150">
        <v>2297.3214208499999</v>
      </c>
      <c r="AK5352" s="150">
        <v>244.7658869484672</v>
      </c>
      <c r="AL5352" s="150">
        <v>33095.17578125</v>
      </c>
      <c r="AM5352" s="150">
        <v>26824.447265625</v>
      </c>
      <c r="AN5352" s="150">
        <v>6270.73046875</v>
      </c>
      <c r="AO5352" s="5" t="s">
        <v>6877</v>
      </c>
    </row>
    <row r="5353" spans="1:41" ht="14.25" x14ac:dyDescent="0.45">
      <c r="A5353" s="150">
        <v>2022</v>
      </c>
      <c r="B5353" s="5" t="s">
        <v>4980</v>
      </c>
      <c r="C5353" s="5" t="s">
        <v>269</v>
      </c>
      <c r="D5353" s="5" t="s">
        <v>82</v>
      </c>
      <c r="E5353" s="5" t="s">
        <v>98</v>
      </c>
      <c r="F5353" s="5" t="s">
        <v>102</v>
      </c>
      <c r="G5353" s="5" t="s">
        <v>83</v>
      </c>
      <c r="H5353" s="5" t="s">
        <v>100</v>
      </c>
      <c r="I5353" s="150">
        <v>915.50976434832967</v>
      </c>
      <c r="J5353" s="150">
        <v>1385.4187645274919</v>
      </c>
      <c r="K5353" s="150">
        <v>50.2</v>
      </c>
      <c r="L5353" s="150">
        <v>104</v>
      </c>
      <c r="M5353" s="150">
        <v>616.47404123063188</v>
      </c>
      <c r="N5353" s="150">
        <v>617.01917992630183</v>
      </c>
      <c r="O5353" s="150">
        <v>282.5</v>
      </c>
      <c r="P5353" s="150">
        <v>400.96294704000002</v>
      </c>
      <c r="Q5353" s="150">
        <v>262.42578697610958</v>
      </c>
      <c r="R5353" s="150">
        <v>553</v>
      </c>
      <c r="S5353" s="150">
        <v>641.5249135812353</v>
      </c>
      <c r="T5353" s="150">
        <v>377</v>
      </c>
      <c r="U5353" s="150">
        <v>134.99244467978241</v>
      </c>
      <c r="V5353" s="150">
        <v>640</v>
      </c>
      <c r="W5353" s="150">
        <v>265.5</v>
      </c>
      <c r="X5353" s="150">
        <v>1159.28484336</v>
      </c>
      <c r="Y5353" s="150">
        <v>3289.099063363637</v>
      </c>
      <c r="Z5353" s="150">
        <v>442</v>
      </c>
      <c r="AA5353" s="150">
        <v>4999.3521219388458</v>
      </c>
      <c r="AB5353" s="150"/>
      <c r="AC5353" s="150">
        <v>423.78804675170772</v>
      </c>
      <c r="AD5353" s="150">
        <v>730.85408999999981</v>
      </c>
      <c r="AE5353" s="150">
        <v>425</v>
      </c>
      <c r="AF5353" s="150">
        <v>1585</v>
      </c>
      <c r="AG5353" s="150">
        <v>8409</v>
      </c>
      <c r="AH5353" s="150">
        <v>1191</v>
      </c>
      <c r="AI5353" s="150">
        <v>407.21335346829352</v>
      </c>
      <c r="AJ5353" s="150">
        <v>2297.3214208499999</v>
      </c>
      <c r="AK5353" s="150">
        <v>245.98299594504289</v>
      </c>
      <c r="AL5353" s="150">
        <v>32851.421875</v>
      </c>
      <c r="AM5353" s="150">
        <v>26883.890625</v>
      </c>
      <c r="AN5353" s="150">
        <v>5967.5341796875</v>
      </c>
      <c r="AO5353" s="5" t="s">
        <v>5942</v>
      </c>
    </row>
    <row r="5354" spans="1:41" ht="14.25" x14ac:dyDescent="0.45">
      <c r="A5354" s="150">
        <v>2022</v>
      </c>
      <c r="B5354" s="5" t="s">
        <v>4024</v>
      </c>
      <c r="C5354" s="5" t="s">
        <v>269</v>
      </c>
      <c r="D5354" s="5" t="s">
        <v>82</v>
      </c>
      <c r="E5354" s="5" t="s">
        <v>98</v>
      </c>
      <c r="F5354" s="5" t="s">
        <v>102</v>
      </c>
      <c r="G5354" s="5" t="s">
        <v>83</v>
      </c>
      <c r="H5354" s="5" t="s">
        <v>100</v>
      </c>
      <c r="I5354" s="150">
        <v>915.50976434832967</v>
      </c>
      <c r="J5354" s="150">
        <v>1307.8747981422141</v>
      </c>
      <c r="K5354" s="150">
        <v>50.1</v>
      </c>
      <c r="L5354" s="150">
        <v>103.04</v>
      </c>
      <c r="M5354" s="150">
        <v>601.32399999999996</v>
      </c>
      <c r="N5354" s="150">
        <v>607.59844943572512</v>
      </c>
      <c r="O5354" s="150">
        <v>286.39999999999998</v>
      </c>
      <c r="P5354" s="150">
        <v>422</v>
      </c>
      <c r="Q5354" s="150">
        <v>263.10763428281558</v>
      </c>
      <c r="R5354" s="150">
        <v>615</v>
      </c>
      <c r="S5354" s="150">
        <v>646.58093640958839</v>
      </c>
      <c r="T5354" s="150">
        <v>376.2</v>
      </c>
      <c r="U5354" s="150">
        <v>133.91250512234419</v>
      </c>
      <c r="V5354" s="150">
        <v>618.72477774527943</v>
      </c>
      <c r="W5354" s="150">
        <v>282</v>
      </c>
      <c r="X5354" s="150">
        <v>1159.28484336</v>
      </c>
      <c r="Y5354" s="150">
        <v>3256</v>
      </c>
      <c r="Z5354" s="150">
        <v>437</v>
      </c>
      <c r="AA5354" s="150">
        <v>4972.1589312844908</v>
      </c>
      <c r="AB5354" s="150"/>
      <c r="AC5354" s="150">
        <v>431.89611376665101</v>
      </c>
      <c r="AD5354" s="150">
        <v>737</v>
      </c>
      <c r="AE5354" s="150">
        <v>325</v>
      </c>
      <c r="AF5354" s="150">
        <v>1578</v>
      </c>
      <c r="AG5354" s="150">
        <v>8370</v>
      </c>
      <c r="AH5354" s="150">
        <v>1165</v>
      </c>
      <c r="AI5354" s="150">
        <v>407.21335346829352</v>
      </c>
      <c r="AJ5354" s="150">
        <v>2297.3214208499999</v>
      </c>
      <c r="AK5354" s="150">
        <v>254.60441439040241</v>
      </c>
      <c r="AL5354" s="150">
        <v>32619.8515625</v>
      </c>
      <c r="AM5354" s="150">
        <v>26654.146484375</v>
      </c>
      <c r="AN5354" s="150">
        <v>5965.70751953125</v>
      </c>
      <c r="AO5354" s="5" t="s">
        <v>4615</v>
      </c>
    </row>
    <row r="5355" spans="1:41" ht="14.25" x14ac:dyDescent="0.45">
      <c r="A5355" s="150">
        <v>2022</v>
      </c>
      <c r="B5355" s="5" t="s">
        <v>7352</v>
      </c>
      <c r="C5355" s="5" t="s">
        <v>269</v>
      </c>
      <c r="D5355" s="5" t="s">
        <v>82</v>
      </c>
      <c r="E5355" s="5" t="s">
        <v>98</v>
      </c>
      <c r="F5355" s="5" t="s">
        <v>102</v>
      </c>
      <c r="G5355" s="5" t="s">
        <v>83</v>
      </c>
      <c r="H5355" s="5" t="s">
        <v>100</v>
      </c>
      <c r="I5355" s="150">
        <v>838.64550664963406</v>
      </c>
      <c r="J5355" s="150">
        <v>1355.500501703945</v>
      </c>
      <c r="K5355" s="150">
        <v>49.5</v>
      </c>
      <c r="L5355" s="150">
        <v>106</v>
      </c>
      <c r="M5355" s="150">
        <v>623</v>
      </c>
      <c r="N5355" s="150">
        <v>577.19216489275448</v>
      </c>
      <c r="O5355" s="150">
        <v>282.5</v>
      </c>
      <c r="P5355" s="150">
        <v>429</v>
      </c>
      <c r="Q5355" s="150">
        <v>250.85409712762021</v>
      </c>
      <c r="R5355" s="150">
        <v>549.29564296853675</v>
      </c>
      <c r="S5355" s="150">
        <v>636.23299001973555</v>
      </c>
      <c r="T5355" s="150">
        <v>399</v>
      </c>
      <c r="U5355" s="150">
        <v>140.22900000000001</v>
      </c>
      <c r="V5355" s="150">
        <v>631.82000000000005</v>
      </c>
      <c r="W5355" s="150">
        <v>272.79288000000003</v>
      </c>
      <c r="X5355" s="150">
        <v>1144.27907429077</v>
      </c>
      <c r="Y5355" s="150">
        <v>3245.888776932602</v>
      </c>
      <c r="Z5355" s="150">
        <v>414.71947115384609</v>
      </c>
      <c r="AA5355" s="150">
        <v>4965.0429499999991</v>
      </c>
      <c r="AB5355" s="150">
        <v>76.2</v>
      </c>
      <c r="AC5355" s="150">
        <v>415.55753887600378</v>
      </c>
      <c r="AD5355" s="150">
        <v>750</v>
      </c>
      <c r="AE5355" s="150">
        <v>322</v>
      </c>
      <c r="AF5355" s="150">
        <v>1613</v>
      </c>
      <c r="AG5355" s="150">
        <v>8447.6985020641041</v>
      </c>
      <c r="AH5355" s="150">
        <v>1269.9000000000001</v>
      </c>
      <c r="AI5355" s="150">
        <v>481</v>
      </c>
      <c r="AJ5355" s="150">
        <v>2283.7834331755439</v>
      </c>
      <c r="AK5355" s="150">
        <v>244.42769224965079</v>
      </c>
      <c r="AL5355" s="150">
        <v>32815.05859375</v>
      </c>
      <c r="AM5355" s="150">
        <v>26586.2265625</v>
      </c>
      <c r="AN5355" s="150">
        <v>6228.83251953125</v>
      </c>
      <c r="AO5355" s="5" t="s">
        <v>7798</v>
      </c>
    </row>
    <row r="5356" spans="1:41" ht="14.25" x14ac:dyDescent="0.45">
      <c r="A5356" s="150">
        <v>2022</v>
      </c>
      <c r="B5356" s="5" t="s">
        <v>7352</v>
      </c>
      <c r="C5356" s="5" t="s">
        <v>269</v>
      </c>
      <c r="D5356" s="5" t="s">
        <v>82</v>
      </c>
      <c r="E5356" s="5" t="s">
        <v>103</v>
      </c>
      <c r="F5356" s="5" t="s">
        <v>104</v>
      </c>
      <c r="G5356" s="5" t="s">
        <v>83</v>
      </c>
      <c r="H5356" s="5" t="s">
        <v>105</v>
      </c>
      <c r="I5356" s="150">
        <v>145.20554301860071</v>
      </c>
      <c r="J5356" s="150">
        <v>231.2967829122</v>
      </c>
      <c r="K5356" s="150">
        <v>7</v>
      </c>
      <c r="L5356" s="150">
        <v>22</v>
      </c>
      <c r="M5356" s="150">
        <v>144.89148995704531</v>
      </c>
      <c r="N5356" s="150">
        <v>183.06360788292071</v>
      </c>
      <c r="O5356" s="150">
        <v>61</v>
      </c>
      <c r="P5356" s="150">
        <v>75</v>
      </c>
      <c r="Q5356" s="150">
        <v>62.094400000000007</v>
      </c>
      <c r="R5356" s="150">
        <v>71.56853674703332</v>
      </c>
      <c r="S5356" s="150">
        <v>115.88508211920529</v>
      </c>
      <c r="T5356" s="150">
        <v>74.7</v>
      </c>
      <c r="U5356" s="150">
        <v>33.299999999999997</v>
      </c>
      <c r="V5356" s="150">
        <v>125.82</v>
      </c>
      <c r="W5356" s="150">
        <v>65.545200000000008</v>
      </c>
      <c r="X5356" s="150">
        <v>185.00682020728601</v>
      </c>
      <c r="Y5356" s="150">
        <v>626.61435277526118</v>
      </c>
      <c r="Z5356" s="150">
        <v>59</v>
      </c>
      <c r="AA5356" s="150">
        <v>782.14517876489708</v>
      </c>
      <c r="AB5356" s="150">
        <v>16</v>
      </c>
      <c r="AC5356" s="150">
        <v>73.552169624803355</v>
      </c>
      <c r="AD5356" s="150">
        <v>129.40184678400001</v>
      </c>
      <c r="AE5356" s="150">
        <v>15</v>
      </c>
      <c r="AF5356" s="150">
        <v>290</v>
      </c>
      <c r="AG5356" s="150">
        <v>1923</v>
      </c>
      <c r="AH5356" s="150">
        <v>227.9</v>
      </c>
      <c r="AI5356" s="150">
        <v>91.218827232062552</v>
      </c>
      <c r="AJ5356" s="150">
        <v>500.14131424492092</v>
      </c>
      <c r="AK5356" s="150">
        <v>24.58320410098413</v>
      </c>
      <c r="AL5356" s="150">
        <v>6361.93359375</v>
      </c>
      <c r="AM5356" s="150">
        <v>5218.8017578125</v>
      </c>
      <c r="AN5356" s="150">
        <v>1143.132568359375</v>
      </c>
      <c r="AO5356" s="5" t="s">
        <v>7799</v>
      </c>
    </row>
    <row r="5357" spans="1:41" ht="14.25" x14ac:dyDescent="0.45">
      <c r="A5357" s="150">
        <v>2022</v>
      </c>
      <c r="B5357" s="5" t="s">
        <v>6344</v>
      </c>
      <c r="C5357" s="5" t="s">
        <v>269</v>
      </c>
      <c r="D5357" s="5" t="s">
        <v>82</v>
      </c>
      <c r="E5357" s="5" t="s">
        <v>103</v>
      </c>
      <c r="F5357" s="5" t="s">
        <v>104</v>
      </c>
      <c r="G5357" s="5" t="s">
        <v>83</v>
      </c>
      <c r="H5357" s="5" t="s">
        <v>105</v>
      </c>
      <c r="I5357" s="150">
        <v>155</v>
      </c>
      <c r="J5357" s="150">
        <v>251.08651167466681</v>
      </c>
      <c r="K5357" s="150">
        <v>8</v>
      </c>
      <c r="L5357" s="150">
        <v>22</v>
      </c>
      <c r="M5357" s="150">
        <v>165.9</v>
      </c>
      <c r="N5357" s="150">
        <v>184.91268396174991</v>
      </c>
      <c r="O5357" s="150">
        <v>61</v>
      </c>
      <c r="P5357" s="150">
        <v>76.88671875</v>
      </c>
      <c r="Q5357" s="150">
        <v>64.599999999999994</v>
      </c>
      <c r="R5357" s="150">
        <v>70.689898087217486</v>
      </c>
      <c r="S5357" s="150">
        <v>113.485398975</v>
      </c>
      <c r="T5357" s="150">
        <v>78</v>
      </c>
      <c r="U5357" s="150">
        <v>34</v>
      </c>
      <c r="V5357" s="150">
        <v>135</v>
      </c>
      <c r="W5357" s="150">
        <v>75.399999999999991</v>
      </c>
      <c r="X5357" s="150">
        <v>197.6</v>
      </c>
      <c r="Y5357" s="150">
        <v>666</v>
      </c>
      <c r="Z5357" s="150">
        <v>60</v>
      </c>
      <c r="AA5357" s="150">
        <v>830.30079999999987</v>
      </c>
      <c r="AB5357" s="150">
        <v>14</v>
      </c>
      <c r="AC5357" s="150">
        <v>71.942018952264064</v>
      </c>
      <c r="AD5357" s="150"/>
      <c r="AE5357" s="150">
        <v>62</v>
      </c>
      <c r="AF5357" s="150">
        <v>277</v>
      </c>
      <c r="AG5357" s="150">
        <v>1834</v>
      </c>
      <c r="AH5357" s="150">
        <v>284.15639340000001</v>
      </c>
      <c r="AI5357" s="150">
        <v>106</v>
      </c>
      <c r="AJ5357" s="150">
        <v>526</v>
      </c>
      <c r="AK5357" s="150">
        <v>27.114941440793348</v>
      </c>
      <c r="AL5357" s="150">
        <v>6452.07470703125</v>
      </c>
      <c r="AM5357" s="150">
        <v>5321.4189453125</v>
      </c>
      <c r="AN5357" s="150">
        <v>1130.65673828125</v>
      </c>
      <c r="AO5357" s="5" t="s">
        <v>6878</v>
      </c>
    </row>
    <row r="5358" spans="1:41" ht="14.25" x14ac:dyDescent="0.45">
      <c r="A5358" s="150">
        <v>2022</v>
      </c>
      <c r="B5358" s="5" t="s">
        <v>4980</v>
      </c>
      <c r="C5358" s="5" t="s">
        <v>269</v>
      </c>
      <c r="D5358" s="5" t="s">
        <v>82</v>
      </c>
      <c r="E5358" s="5" t="s">
        <v>103</v>
      </c>
      <c r="F5358" s="5" t="s">
        <v>104</v>
      </c>
      <c r="G5358" s="5" t="s">
        <v>83</v>
      </c>
      <c r="H5358" s="5" t="s">
        <v>105</v>
      </c>
      <c r="I5358" s="150">
        <v>184.4</v>
      </c>
      <c r="J5358" s="150">
        <v>245.3562759865743</v>
      </c>
      <c r="K5358" s="150">
        <v>8</v>
      </c>
      <c r="L5358" s="150">
        <v>21.63</v>
      </c>
      <c r="M5358" s="150">
        <v>126</v>
      </c>
      <c r="N5358" s="150">
        <v>187.60015375025969</v>
      </c>
      <c r="O5358" s="150">
        <v>61</v>
      </c>
      <c r="P5358" s="150">
        <v>107.948953125</v>
      </c>
      <c r="Q5358" s="150">
        <v>69.402276029425551</v>
      </c>
      <c r="R5358" s="150">
        <v>64</v>
      </c>
      <c r="S5358" s="150">
        <v>116.04600000000001</v>
      </c>
      <c r="T5358" s="150">
        <v>72.430685544374967</v>
      </c>
      <c r="U5358" s="150">
        <v>34</v>
      </c>
      <c r="V5358" s="150">
        <v>134</v>
      </c>
      <c r="W5358" s="150">
        <v>72</v>
      </c>
      <c r="X5358" s="150">
        <v>181.8</v>
      </c>
      <c r="Y5358" s="150">
        <v>657.10448249609385</v>
      </c>
      <c r="Z5358" s="150">
        <v>57</v>
      </c>
      <c r="AA5358" s="150">
        <v>759.36456387838655</v>
      </c>
      <c r="AB5358" s="150">
        <v>14</v>
      </c>
      <c r="AC5358" s="150">
        <v>71.473688482</v>
      </c>
      <c r="AD5358" s="150">
        <v>87.749265461759975</v>
      </c>
      <c r="AE5358" s="150">
        <v>41</v>
      </c>
      <c r="AF5358" s="150">
        <v>303</v>
      </c>
      <c r="AG5358" s="150">
        <v>1931</v>
      </c>
      <c r="AH5358" s="150">
        <v>287.55</v>
      </c>
      <c r="AI5358" s="150">
        <v>89.080417595215522</v>
      </c>
      <c r="AJ5358" s="150">
        <v>534</v>
      </c>
      <c r="AK5358" s="150">
        <v>18.378563852435668</v>
      </c>
      <c r="AL5358" s="150">
        <v>6536.31494140625</v>
      </c>
      <c r="AM5358" s="150">
        <v>5402.2802734375</v>
      </c>
      <c r="AN5358" s="150">
        <v>1134.034912109375</v>
      </c>
      <c r="AO5358" s="5" t="s">
        <v>5943</v>
      </c>
    </row>
    <row r="5359" spans="1:41" ht="14.25" x14ac:dyDescent="0.45">
      <c r="A5359" s="150">
        <v>2022</v>
      </c>
      <c r="B5359" s="5" t="s">
        <v>4024</v>
      </c>
      <c r="C5359" s="5" t="s">
        <v>269</v>
      </c>
      <c r="D5359" s="5" t="s">
        <v>82</v>
      </c>
      <c r="E5359" s="5" t="s">
        <v>103</v>
      </c>
      <c r="F5359" s="5" t="s">
        <v>104</v>
      </c>
      <c r="G5359" s="5" t="s">
        <v>83</v>
      </c>
      <c r="H5359" s="5" t="s">
        <v>105</v>
      </c>
      <c r="I5359" s="150">
        <v>151.7989179326668</v>
      </c>
      <c r="J5359" s="150">
        <v>244.74421933278151</v>
      </c>
      <c r="K5359" s="150">
        <v>6.5</v>
      </c>
      <c r="L5359" s="150">
        <v>21.84</v>
      </c>
      <c r="M5359" s="150">
        <v>145.7019525753951</v>
      </c>
      <c r="N5359" s="150">
        <v>183.81016392522741</v>
      </c>
      <c r="O5359" s="150">
        <v>62</v>
      </c>
      <c r="P5359" s="150">
        <v>106</v>
      </c>
      <c r="Q5359" s="150">
        <v>60.714181836611147</v>
      </c>
      <c r="R5359" s="150">
        <v>81.954878585682295</v>
      </c>
      <c r="S5359" s="150">
        <v>112.006</v>
      </c>
      <c r="T5359" s="150">
        <v>72</v>
      </c>
      <c r="U5359" s="150">
        <v>34</v>
      </c>
      <c r="V5359" s="150">
        <v>133.94072078474409</v>
      </c>
      <c r="W5359" s="150">
        <v>64</v>
      </c>
      <c r="X5359" s="150">
        <v>177.10642067978881</v>
      </c>
      <c r="Y5359" s="150">
        <v>648</v>
      </c>
      <c r="Z5359" s="150">
        <v>60</v>
      </c>
      <c r="AA5359" s="150">
        <v>795.38522183788234</v>
      </c>
      <c r="AB5359" s="150">
        <v>14</v>
      </c>
      <c r="AC5359" s="150">
        <v>72.668515870945669</v>
      </c>
      <c r="AD5359" s="150">
        <v>83.25542543856119</v>
      </c>
      <c r="AE5359" s="150">
        <v>19</v>
      </c>
      <c r="AF5359" s="150">
        <v>329</v>
      </c>
      <c r="AG5359" s="150">
        <v>1873</v>
      </c>
      <c r="AH5359" s="150">
        <v>280.83999999999997</v>
      </c>
      <c r="AI5359" s="150">
        <v>79.648594232109787</v>
      </c>
      <c r="AJ5359" s="150">
        <v>525</v>
      </c>
      <c r="AK5359" s="150">
        <v>19.798841963580919</v>
      </c>
      <c r="AL5359" s="150">
        <v>6457.7138671875</v>
      </c>
      <c r="AM5359" s="150">
        <v>5340.8564453125</v>
      </c>
      <c r="AN5359" s="150">
        <v>1116.8572998046875</v>
      </c>
      <c r="AO5359" s="5" t="s">
        <v>4616</v>
      </c>
    </row>
    <row r="5360" spans="1:41" ht="14.25" x14ac:dyDescent="0.45">
      <c r="A5360" s="150">
        <v>2022</v>
      </c>
      <c r="B5360" s="5" t="s">
        <v>4980</v>
      </c>
      <c r="C5360" s="5" t="s">
        <v>269</v>
      </c>
      <c r="D5360" s="5" t="s">
        <v>82</v>
      </c>
      <c r="E5360" s="5" t="s">
        <v>103</v>
      </c>
      <c r="F5360" s="5" t="s">
        <v>103</v>
      </c>
      <c r="G5360" s="5" t="s">
        <v>83</v>
      </c>
      <c r="H5360" s="5" t="s">
        <v>105</v>
      </c>
      <c r="I5360" s="150">
        <v>190.90404000000001</v>
      </c>
      <c r="J5360" s="150">
        <v>315.00000000000011</v>
      </c>
      <c r="K5360" s="150">
        <v>11</v>
      </c>
      <c r="L5360" s="150">
        <v>21.63</v>
      </c>
      <c r="M5360" s="150">
        <v>131</v>
      </c>
      <c r="N5360" s="150">
        <v>189.06315375025969</v>
      </c>
      <c r="O5360" s="150">
        <v>67</v>
      </c>
      <c r="P5360" s="150">
        <v>107.948953125</v>
      </c>
      <c r="Q5360" s="150">
        <v>69.402276029425551</v>
      </c>
      <c r="R5360" s="150">
        <v>95</v>
      </c>
      <c r="S5360" s="150">
        <v>120.036</v>
      </c>
      <c r="T5360" s="150">
        <v>74.430685544374967</v>
      </c>
      <c r="U5360" s="150">
        <v>34</v>
      </c>
      <c r="V5360" s="150">
        <v>150</v>
      </c>
      <c r="W5360" s="150">
        <v>72</v>
      </c>
      <c r="X5360" s="150">
        <v>185.4</v>
      </c>
      <c r="Y5360" s="150">
        <v>659.8044824960939</v>
      </c>
      <c r="Z5360" s="150">
        <v>64</v>
      </c>
      <c r="AA5360" s="150"/>
      <c r="AB5360" s="150">
        <v>14</v>
      </c>
      <c r="AC5360" s="150">
        <v>88.763454213237992</v>
      </c>
      <c r="AD5360" s="150">
        <v>140.36726546176001</v>
      </c>
      <c r="AE5360" s="150">
        <v>91</v>
      </c>
      <c r="AF5360" s="150">
        <v>357</v>
      </c>
      <c r="AG5360" s="150">
        <v>1945</v>
      </c>
      <c r="AH5360" s="150">
        <v>287.55</v>
      </c>
      <c r="AI5360" s="150">
        <v>89.080417595215522</v>
      </c>
      <c r="AJ5360" s="150">
        <v>593</v>
      </c>
      <c r="AK5360" s="150">
        <v>43.832563852435669</v>
      </c>
      <c r="AL5360" s="150">
        <v>6207.212890625</v>
      </c>
      <c r="AM5360" s="150">
        <v>4971.5166015625</v>
      </c>
      <c r="AN5360" s="150">
        <v>1235.6968994140625</v>
      </c>
      <c r="AO5360" s="5" t="s">
        <v>5944</v>
      </c>
    </row>
    <row r="5361" spans="1:41" ht="14.25" x14ac:dyDescent="0.45">
      <c r="A5361" s="150">
        <v>2022</v>
      </c>
      <c r="B5361" s="5" t="s">
        <v>6344</v>
      </c>
      <c r="C5361" s="5" t="s">
        <v>269</v>
      </c>
      <c r="D5361" s="5" t="s">
        <v>82</v>
      </c>
      <c r="E5361" s="5" t="s">
        <v>103</v>
      </c>
      <c r="F5361" s="5" t="s">
        <v>103</v>
      </c>
      <c r="G5361" s="5" t="s">
        <v>83</v>
      </c>
      <c r="H5361" s="5" t="s">
        <v>105</v>
      </c>
      <c r="I5361" s="150">
        <v>158</v>
      </c>
      <c r="J5361" s="150">
        <v>313.09856367466682</v>
      </c>
      <c r="K5361" s="150">
        <v>11</v>
      </c>
      <c r="L5361" s="150">
        <v>22</v>
      </c>
      <c r="M5361" s="150">
        <v>171.9</v>
      </c>
      <c r="N5361" s="150">
        <v>186.79668396174989</v>
      </c>
      <c r="O5361" s="150">
        <v>67</v>
      </c>
      <c r="P5361" s="150">
        <v>106.88671875</v>
      </c>
      <c r="Q5361" s="150">
        <v>64.599999999999994</v>
      </c>
      <c r="R5361" s="150">
        <v>95.689898087217486</v>
      </c>
      <c r="S5361" s="150">
        <v>117.485398975</v>
      </c>
      <c r="T5361" s="150">
        <v>81</v>
      </c>
      <c r="U5361" s="150">
        <v>34</v>
      </c>
      <c r="V5361" s="150">
        <v>152</v>
      </c>
      <c r="W5361" s="150">
        <v>75.399999999999991</v>
      </c>
      <c r="X5361" s="150">
        <v>201.2</v>
      </c>
      <c r="Y5361" s="150">
        <v>666.62</v>
      </c>
      <c r="Z5361" s="150">
        <v>67</v>
      </c>
      <c r="AA5361" s="150">
        <v>941.28159999999991</v>
      </c>
      <c r="AB5361" s="150">
        <v>14</v>
      </c>
      <c r="AC5361" s="150">
        <v>84.320019348244216</v>
      </c>
      <c r="AD5361" s="150">
        <v>0</v>
      </c>
      <c r="AE5361" s="150">
        <v>87</v>
      </c>
      <c r="AF5361" s="150">
        <v>332</v>
      </c>
      <c r="AG5361" s="150">
        <v>1848</v>
      </c>
      <c r="AH5361" s="150">
        <v>284.15639340000001</v>
      </c>
      <c r="AI5361" s="150">
        <v>106</v>
      </c>
      <c r="AJ5361" s="150">
        <v>576</v>
      </c>
      <c r="AK5361" s="150">
        <v>46.472941440793349</v>
      </c>
      <c r="AL5361" s="150">
        <v>6910.908203125</v>
      </c>
      <c r="AM5361" s="150">
        <v>5735.29345703125</v>
      </c>
      <c r="AN5361" s="150">
        <v>1175.61474609375</v>
      </c>
      <c r="AO5361" s="5" t="s">
        <v>6879</v>
      </c>
    </row>
    <row r="5362" spans="1:41" ht="14.25" x14ac:dyDescent="0.45">
      <c r="A5362" s="150">
        <v>2022</v>
      </c>
      <c r="B5362" s="5" t="s">
        <v>4024</v>
      </c>
      <c r="C5362" s="5" t="s">
        <v>269</v>
      </c>
      <c r="D5362" s="5" t="s">
        <v>82</v>
      </c>
      <c r="E5362" s="5" t="s">
        <v>103</v>
      </c>
      <c r="F5362" s="5" t="s">
        <v>103</v>
      </c>
      <c r="G5362" s="5" t="s">
        <v>83</v>
      </c>
      <c r="H5362" s="5" t="s">
        <v>105</v>
      </c>
      <c r="I5362" s="150">
        <v>158.3029579326668</v>
      </c>
      <c r="J5362" s="150">
        <v>299.6804015327815</v>
      </c>
      <c r="K5362" s="150">
        <v>10.5</v>
      </c>
      <c r="L5362" s="150">
        <v>21.84</v>
      </c>
      <c r="M5362" s="150">
        <v>149.90195257539509</v>
      </c>
      <c r="N5362" s="150">
        <v>185.38816392522739</v>
      </c>
      <c r="O5362" s="150">
        <v>68</v>
      </c>
      <c r="P5362" s="150">
        <v>106</v>
      </c>
      <c r="Q5362" s="150">
        <v>60.714181836611147</v>
      </c>
      <c r="R5362" s="150">
        <v>109.95487858568229</v>
      </c>
      <c r="S5362" s="150">
        <v>116.006</v>
      </c>
      <c r="T5362" s="150">
        <v>73</v>
      </c>
      <c r="U5362" s="150">
        <v>34</v>
      </c>
      <c r="V5362" s="150">
        <v>134.40640231774239</v>
      </c>
      <c r="W5362" s="150">
        <v>64</v>
      </c>
      <c r="X5362" s="150">
        <v>182.10642067978881</v>
      </c>
      <c r="Y5362" s="150">
        <v>649</v>
      </c>
      <c r="Z5362" s="150">
        <v>67</v>
      </c>
      <c r="AA5362" s="150"/>
      <c r="AB5362" s="150">
        <v>14</v>
      </c>
      <c r="AC5362" s="150">
        <v>80.955960994367416</v>
      </c>
      <c r="AD5362" s="150">
        <v>140.27142543856121</v>
      </c>
      <c r="AE5362" s="150">
        <v>69</v>
      </c>
      <c r="AF5362" s="150">
        <v>364</v>
      </c>
      <c r="AG5362" s="150">
        <v>1887</v>
      </c>
      <c r="AH5362" s="150">
        <v>280.83999999999997</v>
      </c>
      <c r="AI5362" s="150">
        <v>79.648594232109787</v>
      </c>
      <c r="AJ5362" s="150">
        <v>575</v>
      </c>
      <c r="AK5362" s="150">
        <v>46.358841963580922</v>
      </c>
      <c r="AL5362" s="150">
        <v>6026.8759765625</v>
      </c>
      <c r="AM5362" s="150">
        <v>4802.2431640625</v>
      </c>
      <c r="AN5362" s="150">
        <v>1224.63330078125</v>
      </c>
      <c r="AO5362" s="5" t="s">
        <v>4617</v>
      </c>
    </row>
    <row r="5363" spans="1:41" ht="14.25" x14ac:dyDescent="0.45">
      <c r="A5363" s="150">
        <v>2022</v>
      </c>
      <c r="B5363" s="5" t="s">
        <v>7352</v>
      </c>
      <c r="C5363" s="5" t="s">
        <v>269</v>
      </c>
      <c r="D5363" s="5" t="s">
        <v>82</v>
      </c>
      <c r="E5363" s="5" t="s">
        <v>103</v>
      </c>
      <c r="F5363" s="5" t="s">
        <v>103</v>
      </c>
      <c r="G5363" s="5" t="s">
        <v>83</v>
      </c>
      <c r="H5363" s="5" t="s">
        <v>105</v>
      </c>
      <c r="I5363" s="150">
        <v>147.66443595894211</v>
      </c>
      <c r="J5363" s="150">
        <v>288.6088349122</v>
      </c>
      <c r="K5363" s="150">
        <v>11.1746</v>
      </c>
      <c r="L5363" s="150">
        <v>22</v>
      </c>
      <c r="M5363" s="150">
        <v>153.89148995704531</v>
      </c>
      <c r="N5363" s="150">
        <v>184.94760788292069</v>
      </c>
      <c r="O5363" s="150">
        <v>67</v>
      </c>
      <c r="P5363" s="150">
        <v>102</v>
      </c>
      <c r="Q5363" s="150">
        <v>62.094400000000007</v>
      </c>
      <c r="R5363" s="150">
        <v>96.56853674703332</v>
      </c>
      <c r="S5363" s="150">
        <v>119.38508211920529</v>
      </c>
      <c r="T5363" s="150">
        <v>76.2</v>
      </c>
      <c r="U5363" s="150">
        <v>33.299999999999997</v>
      </c>
      <c r="V5363" s="150">
        <v>146.4</v>
      </c>
      <c r="W5363" s="150">
        <v>65.545200000000008</v>
      </c>
      <c r="X5363" s="150">
        <v>188.60682020728601</v>
      </c>
      <c r="Y5363" s="150">
        <v>627.55435277526124</v>
      </c>
      <c r="Z5363" s="150">
        <v>67</v>
      </c>
      <c r="AA5363" s="150">
        <v>940</v>
      </c>
      <c r="AB5363" s="150">
        <v>16</v>
      </c>
      <c r="AC5363" s="150">
        <v>85.930170020783507</v>
      </c>
      <c r="AD5363" s="150">
        <v>150.272586784</v>
      </c>
      <c r="AE5363" s="150">
        <v>72</v>
      </c>
      <c r="AF5363" s="150">
        <v>349</v>
      </c>
      <c r="AG5363" s="150">
        <v>1937</v>
      </c>
      <c r="AH5363" s="150">
        <v>278.39999999999998</v>
      </c>
      <c r="AI5363" s="150">
        <v>91.218827232062552</v>
      </c>
      <c r="AJ5363" s="150">
        <v>564.14131424492086</v>
      </c>
      <c r="AK5363" s="150">
        <v>48.199204100984133</v>
      </c>
      <c r="AL5363" s="150">
        <v>6992.103515625</v>
      </c>
      <c r="AM5363" s="150">
        <v>5726.20947265625</v>
      </c>
      <c r="AN5363" s="150">
        <v>1265.8939208984375</v>
      </c>
      <c r="AO5363" s="5" t="s">
        <v>7800</v>
      </c>
    </row>
    <row r="5364" spans="1:41" ht="14.25" x14ac:dyDescent="0.45">
      <c r="A5364" s="150">
        <v>2022</v>
      </c>
      <c r="B5364" s="5" t="s">
        <v>4024</v>
      </c>
      <c r="C5364" s="5" t="s">
        <v>269</v>
      </c>
      <c r="D5364" s="5" t="s">
        <v>82</v>
      </c>
      <c r="E5364" s="5" t="s">
        <v>103</v>
      </c>
      <c r="F5364" s="5" t="s">
        <v>4026</v>
      </c>
      <c r="G5364" s="5" t="s">
        <v>83</v>
      </c>
      <c r="H5364" s="5" t="s">
        <v>105</v>
      </c>
      <c r="I5364" s="150"/>
      <c r="J5364" s="150"/>
      <c r="K5364" s="150"/>
      <c r="L5364" s="150"/>
      <c r="M5364" s="150"/>
      <c r="N5364" s="150"/>
      <c r="O5364" s="150"/>
      <c r="P5364" s="150"/>
      <c r="Q5364" s="150"/>
      <c r="R5364" s="150"/>
      <c r="S5364" s="150"/>
      <c r="T5364" s="150"/>
      <c r="U5364" s="150"/>
      <c r="V5364" s="150"/>
      <c r="W5364" s="150"/>
      <c r="X5364" s="150"/>
      <c r="Y5364" s="150"/>
      <c r="Z5364" s="150"/>
      <c r="AA5364" s="150">
        <v>943.14288146553849</v>
      </c>
      <c r="AB5364" s="150"/>
      <c r="AC5364" s="150"/>
      <c r="AD5364" s="150"/>
      <c r="AE5364" s="150"/>
      <c r="AF5364" s="150"/>
      <c r="AG5364" s="150"/>
      <c r="AH5364" s="150"/>
      <c r="AI5364" s="150"/>
      <c r="AJ5364" s="150"/>
      <c r="AK5364" s="150"/>
      <c r="AL5364" s="150">
        <v>943.14288330078125</v>
      </c>
      <c r="AM5364" s="150">
        <v>943.14288330078125</v>
      </c>
      <c r="AN5364" s="150">
        <v>0</v>
      </c>
      <c r="AO5364" s="5" t="s">
        <v>4618</v>
      </c>
    </row>
    <row r="5365" spans="1:41" ht="14.25" x14ac:dyDescent="0.45">
      <c r="A5365" s="150">
        <v>2022</v>
      </c>
      <c r="B5365" s="5" t="s">
        <v>4980</v>
      </c>
      <c r="C5365" s="5" t="s">
        <v>269</v>
      </c>
      <c r="D5365" s="5" t="s">
        <v>82</v>
      </c>
      <c r="E5365" s="5" t="s">
        <v>103</v>
      </c>
      <c r="F5365" s="5" t="s">
        <v>4985</v>
      </c>
      <c r="G5365" s="5" t="s">
        <v>83</v>
      </c>
      <c r="H5365" s="5" t="s">
        <v>105</v>
      </c>
      <c r="I5365" s="150"/>
      <c r="J5365" s="150"/>
      <c r="K5365" s="150"/>
      <c r="L5365" s="150"/>
      <c r="M5365" s="150"/>
      <c r="N5365" s="150"/>
      <c r="O5365" s="150"/>
      <c r="P5365" s="150"/>
      <c r="Q5365" s="150"/>
      <c r="R5365" s="150"/>
      <c r="S5365" s="150"/>
      <c r="T5365" s="150"/>
      <c r="U5365" s="150"/>
      <c r="V5365" s="150"/>
      <c r="W5365" s="150"/>
      <c r="X5365" s="150"/>
      <c r="Y5365" s="150"/>
      <c r="Z5365" s="150"/>
      <c r="AA5365" s="150">
        <v>929.98100640559471</v>
      </c>
      <c r="AB5365" s="150"/>
      <c r="AC5365" s="150"/>
      <c r="AD5365" s="150"/>
      <c r="AE5365" s="150"/>
      <c r="AF5365" s="150"/>
      <c r="AG5365" s="150"/>
      <c r="AH5365" s="150"/>
      <c r="AI5365" s="150"/>
      <c r="AJ5365" s="150"/>
      <c r="AK5365" s="150"/>
      <c r="AL5365" s="150">
        <v>929.98101806640625</v>
      </c>
      <c r="AM5365" s="150">
        <v>929.98101806640625</v>
      </c>
      <c r="AN5365" s="150">
        <v>0</v>
      </c>
      <c r="AO5365" s="5" t="s">
        <v>5945</v>
      </c>
    </row>
    <row r="5366" spans="1:41" ht="14.25" x14ac:dyDescent="0.45">
      <c r="A5366" s="150">
        <v>2022</v>
      </c>
      <c r="B5366" s="5" t="s">
        <v>1477</v>
      </c>
      <c r="C5366" s="5" t="s">
        <v>278</v>
      </c>
      <c r="D5366" s="5" t="s">
        <v>108</v>
      </c>
      <c r="E5366" s="5" t="s">
        <v>109</v>
      </c>
      <c r="F5366" s="5" t="s">
        <v>109</v>
      </c>
      <c r="G5366" s="5" t="s">
        <v>87</v>
      </c>
      <c r="H5366" s="5" t="s">
        <v>131</v>
      </c>
      <c r="I5366" s="150">
        <v>566.1907395220984</v>
      </c>
      <c r="J5366" s="150">
        <v>199.49043376373871</v>
      </c>
      <c r="K5366" s="150">
        <v>386.25275479544939</v>
      </c>
      <c r="L5366" s="150">
        <v>639.6965394606583</v>
      </c>
      <c r="M5366" s="150">
        <v>1318.214543701235</v>
      </c>
      <c r="N5366" s="150">
        <v>794.00179717269384</v>
      </c>
      <c r="O5366" s="150">
        <v>492.49993089964181</v>
      </c>
      <c r="P5366" s="150">
        <v>1281.5357303060846</v>
      </c>
      <c r="Q5366" s="150">
        <v>117.45191066188386</v>
      </c>
      <c r="R5366" s="150">
        <v>1025.2244339645511</v>
      </c>
      <c r="S5366" s="150">
        <v>142.33071067475635</v>
      </c>
      <c r="T5366" s="150">
        <v>1328.0897013024048</v>
      </c>
      <c r="U5366" s="150">
        <v>378.91047285931847</v>
      </c>
      <c r="V5366" s="150">
        <v>2082.8873482092717</v>
      </c>
      <c r="W5366" s="150">
        <v>805.70775212345893</v>
      </c>
      <c r="X5366" s="150">
        <v>2418.2299977881289</v>
      </c>
      <c r="Y5366" s="150">
        <v>2722.5838876699299</v>
      </c>
      <c r="Z5366" s="150">
        <v>515.74150067243386</v>
      </c>
      <c r="AA5366" s="150">
        <v>11842.255141629883</v>
      </c>
      <c r="AB5366" s="150">
        <v>191.46626527109669</v>
      </c>
      <c r="AC5366" s="150">
        <v>334.23590816110521</v>
      </c>
      <c r="AD5366" s="150">
        <v>932.59519969126222</v>
      </c>
      <c r="AE5366" s="150">
        <v>693.92686893050654</v>
      </c>
      <c r="AF5366" s="150">
        <v>2129.7736613303473</v>
      </c>
      <c r="AG5366" s="150">
        <v>11158.166973775706</v>
      </c>
      <c r="AH5366" s="150">
        <v>1369.789504440465</v>
      </c>
      <c r="AI5366" s="150">
        <v>353.0505122628893</v>
      </c>
      <c r="AJ5366" s="150">
        <v>783.96323933866779</v>
      </c>
      <c r="AK5366" s="150">
        <v>327.08635860242731</v>
      </c>
      <c r="AL5366" s="150">
        <v>47331.35546875</v>
      </c>
      <c r="AM5366" s="150">
        <v>37266.0390625</v>
      </c>
      <c r="AN5366" s="150">
        <v>10065.3125</v>
      </c>
      <c r="AO5366" s="5" t="s">
        <v>3128</v>
      </c>
    </row>
    <row r="5367" spans="1:41" ht="14.25" x14ac:dyDescent="0.45">
      <c r="A5367" s="150">
        <v>2022</v>
      </c>
      <c r="B5367" s="5" t="s">
        <v>4024</v>
      </c>
      <c r="C5367" s="5" t="s">
        <v>278</v>
      </c>
      <c r="D5367" s="5" t="s">
        <v>108</v>
      </c>
      <c r="E5367" s="5" t="s">
        <v>109</v>
      </c>
      <c r="F5367" s="5" t="s">
        <v>109</v>
      </c>
      <c r="G5367" s="5" t="s">
        <v>87</v>
      </c>
      <c r="H5367" s="5" t="s">
        <v>131</v>
      </c>
      <c r="I5367" s="150">
        <v>285.56660465747689</v>
      </c>
      <c r="J5367" s="150">
        <v>464.33436867195343</v>
      </c>
      <c r="K5367" s="150">
        <v>393.27218753455691</v>
      </c>
      <c r="L5367" s="150">
        <v>497.50110929137867</v>
      </c>
      <c r="M5367" s="150">
        <v>609.85076840253498</v>
      </c>
      <c r="N5367" s="150">
        <v>914.21635997766805</v>
      </c>
      <c r="O5367" s="150">
        <v>2257.1687917399081</v>
      </c>
      <c r="P5367" s="150">
        <v>489.79243124292032</v>
      </c>
      <c r="Q5367" s="150">
        <v>112.66889928607935</v>
      </c>
      <c r="R5367" s="150">
        <v>761.01811216361057</v>
      </c>
      <c r="S5367" s="150">
        <v>53.494742934556847</v>
      </c>
      <c r="T5367" s="150">
        <v>641.93691521468213</v>
      </c>
      <c r="U5367" s="150">
        <v>367.25712689283301</v>
      </c>
      <c r="V5367" s="150">
        <v>2597.7047169020807</v>
      </c>
      <c r="W5367" s="150">
        <v>671.89397125803396</v>
      </c>
      <c r="X5367" s="150">
        <v>1582.3744960041915</v>
      </c>
      <c r="Y5367" s="150">
        <v>2787.0761068904117</v>
      </c>
      <c r="Z5367" s="150">
        <v>370.18362110713338</v>
      </c>
      <c r="AA5367" s="150">
        <v>12645.087334870548</v>
      </c>
      <c r="AB5367" s="150">
        <v>191.55397550006114</v>
      </c>
      <c r="AC5367" s="150">
        <v>203.28002315131602</v>
      </c>
      <c r="AD5367" s="150">
        <v>1301.2444381492398</v>
      </c>
      <c r="AE5367" s="150">
        <v>1163.5106588266115</v>
      </c>
      <c r="AF5367" s="150">
        <v>1436.7152264485112</v>
      </c>
      <c r="AG5367" s="150">
        <v>18052.335950695553</v>
      </c>
      <c r="AH5367" s="150">
        <v>1735.3694607970242</v>
      </c>
      <c r="AI5367" s="150">
        <v>423.6783640416902</v>
      </c>
      <c r="AJ5367" s="150">
        <v>881.82343048362009</v>
      </c>
      <c r="AK5367" s="150">
        <v>294.22108614006265</v>
      </c>
      <c r="AL5367" s="150">
        <v>54186.13671875</v>
      </c>
      <c r="AM5367" s="150">
        <v>44030.0703125</v>
      </c>
      <c r="AN5367" s="150">
        <v>10156.0595703125</v>
      </c>
      <c r="AO5367" s="5" t="s">
        <v>4619</v>
      </c>
    </row>
    <row r="5368" spans="1:41" ht="14.25" x14ac:dyDescent="0.45">
      <c r="A5368" s="150">
        <v>2022</v>
      </c>
      <c r="B5368" s="5" t="s">
        <v>4980</v>
      </c>
      <c r="C5368" s="5" t="s">
        <v>278</v>
      </c>
      <c r="D5368" s="5" t="s">
        <v>108</v>
      </c>
      <c r="E5368" s="5" t="s">
        <v>109</v>
      </c>
      <c r="F5368" s="5" t="s">
        <v>109</v>
      </c>
      <c r="G5368" s="5" t="s">
        <v>87</v>
      </c>
      <c r="H5368" s="5" t="s">
        <v>131</v>
      </c>
      <c r="I5368" s="150">
        <v>295.60794145970561</v>
      </c>
      <c r="J5368" s="150">
        <v>22.389022375792678</v>
      </c>
      <c r="K5368" s="150">
        <v>61.43964279868689</v>
      </c>
      <c r="L5368" s="150">
        <v>484.22769324388815</v>
      </c>
      <c r="M5368" s="150">
        <v>385.29945483922285</v>
      </c>
      <c r="N5368" s="150">
        <v>1137.8819702793621</v>
      </c>
      <c r="O5368" s="150">
        <v>2199.9204503833057</v>
      </c>
      <c r="P5368" s="150">
        <v>355.00971093947021</v>
      </c>
      <c r="Q5368" s="150">
        <v>220.0627727192084</v>
      </c>
      <c r="R5368" s="150">
        <v>931.40624963097923</v>
      </c>
      <c r="S5368" s="150">
        <v>520.67493897192276</v>
      </c>
      <c r="T5368" s="150">
        <v>728.94491456069193</v>
      </c>
      <c r="U5368" s="150">
        <v>343.64545972146902</v>
      </c>
      <c r="V5368" s="150">
        <v>2234.7368380674925</v>
      </c>
      <c r="W5368" s="150">
        <v>479.02094385416893</v>
      </c>
      <c r="X5368" s="150">
        <v>2401.1966160568163</v>
      </c>
      <c r="Y5368" s="150">
        <v>2738.750178992314</v>
      </c>
      <c r="Z5368" s="150">
        <v>234.94583662541513</v>
      </c>
      <c r="AA5368" s="150">
        <v>9808.4745003530807</v>
      </c>
      <c r="AB5368" s="150">
        <v>583.15593164855352</v>
      </c>
      <c r="AC5368" s="150">
        <v>197.64820683374191</v>
      </c>
      <c r="AD5368" s="150">
        <v>1376.3059878387037</v>
      </c>
      <c r="AE5368" s="150">
        <v>1166.311863297107</v>
      </c>
      <c r="AF5368" s="150">
        <v>1813.510812439207</v>
      </c>
      <c r="AG5368" s="150">
        <v>19948.098261892304</v>
      </c>
      <c r="AH5368" s="150">
        <v>883.84860639844078</v>
      </c>
      <c r="AI5368" s="150">
        <v>519.63358909397891</v>
      </c>
      <c r="AJ5368" s="150">
        <v>1693.2349015366929</v>
      </c>
      <c r="AK5368" s="150">
        <v>317.61171277287286</v>
      </c>
      <c r="AL5368" s="150">
        <v>54082.99609375</v>
      </c>
      <c r="AM5368" s="150">
        <v>43625.9453125</v>
      </c>
      <c r="AN5368" s="150">
        <v>10457.052734375</v>
      </c>
      <c r="AO5368" s="5" t="s">
        <v>5946</v>
      </c>
    </row>
    <row r="5369" spans="1:41" ht="14.25" x14ac:dyDescent="0.45">
      <c r="A5369" s="150">
        <v>2022</v>
      </c>
      <c r="B5369" s="5" t="s">
        <v>6344</v>
      </c>
      <c r="C5369" s="5" t="s">
        <v>278</v>
      </c>
      <c r="D5369" s="5" t="s">
        <v>108</v>
      </c>
      <c r="E5369" s="5" t="s">
        <v>109</v>
      </c>
      <c r="F5369" s="5" t="s">
        <v>109</v>
      </c>
      <c r="G5369" s="5" t="s">
        <v>87</v>
      </c>
      <c r="H5369" s="5" t="s">
        <v>131</v>
      </c>
      <c r="I5369" s="150">
        <v>710.52204508455679</v>
      </c>
      <c r="J5369" s="150">
        <v>0</v>
      </c>
      <c r="K5369" s="150">
        <v>78.599148850402614</v>
      </c>
      <c r="L5369" s="150">
        <v>471.98964423474132</v>
      </c>
      <c r="M5369" s="150">
        <v>710.52204508455679</v>
      </c>
      <c r="N5369" s="150">
        <v>1119.3036481885761</v>
      </c>
      <c r="O5369" s="150">
        <v>1833.7214856463315</v>
      </c>
      <c r="P5369" s="150">
        <v>294.20586320816244</v>
      </c>
      <c r="Q5369" s="150">
        <v>213.67187875237573</v>
      </c>
      <c r="R5369" s="150">
        <v>867.17547253418206</v>
      </c>
      <c r="S5369" s="150">
        <v>2979.9142316122366</v>
      </c>
      <c r="T5369" s="150">
        <v>710.52204508455679</v>
      </c>
      <c r="U5369" s="150">
        <v>83.232582424190937</v>
      </c>
      <c r="V5369" s="150">
        <v>1776.305112711392</v>
      </c>
      <c r="W5369" s="150">
        <v>497.3654315591898</v>
      </c>
      <c r="X5369" s="150">
        <v>2621.8263463620146</v>
      </c>
      <c r="Y5369" s="150">
        <v>2136.6412927185602</v>
      </c>
      <c r="Z5369" s="150">
        <v>236.42286004523262</v>
      </c>
      <c r="AA5369" s="150">
        <v>9119.0429329137987</v>
      </c>
      <c r="AB5369" s="150">
        <v>568.4176360676455</v>
      </c>
      <c r="AC5369" s="150">
        <v>192.65297736721271</v>
      </c>
      <c r="AD5369" s="150">
        <v>1428.1706632941734</v>
      </c>
      <c r="AE5369" s="150">
        <v>1122.6248312335997</v>
      </c>
      <c r="AF5369" s="150">
        <v>2042.6493764688032</v>
      </c>
      <c r="AG5369" s="150">
        <v>13729.315974019593</v>
      </c>
      <c r="AH5369" s="150">
        <v>753.15336778963024</v>
      </c>
      <c r="AI5369" s="150">
        <v>511.57587246088093</v>
      </c>
      <c r="AJ5369" s="150">
        <v>830.29576125595361</v>
      </c>
      <c r="AK5369" s="150">
        <v>279.13366056893307</v>
      </c>
      <c r="AL5369" s="150">
        <v>47918.96875</v>
      </c>
      <c r="AM5369" s="150">
        <v>34946.05078125</v>
      </c>
      <c r="AN5369" s="150">
        <v>12972.9228515625</v>
      </c>
      <c r="AO5369" s="5" t="s">
        <v>6880</v>
      </c>
    </row>
    <row r="5370" spans="1:41" ht="14.25" x14ac:dyDescent="0.45">
      <c r="A5370" s="150">
        <v>2022</v>
      </c>
      <c r="B5370" s="5" t="s">
        <v>1476</v>
      </c>
      <c r="C5370" s="5" t="s">
        <v>278</v>
      </c>
      <c r="D5370" s="5" t="s">
        <v>108</v>
      </c>
      <c r="E5370" s="5" t="s">
        <v>109</v>
      </c>
      <c r="F5370" s="5" t="s">
        <v>109</v>
      </c>
      <c r="G5370" s="5" t="s">
        <v>87</v>
      </c>
      <c r="H5370" s="5" t="s">
        <v>131</v>
      </c>
      <c r="I5370" s="150">
        <v>766.60870085266652</v>
      </c>
      <c r="J5370" s="150">
        <v>1665.0603508382078</v>
      </c>
      <c r="K5370" s="150">
        <v>419.95309563105951</v>
      </c>
      <c r="L5370" s="150">
        <v>542.90727737330826</v>
      </c>
      <c r="M5370" s="150">
        <v>1323.529240585832</v>
      </c>
      <c r="N5370" s="150">
        <v>763.55108296556273</v>
      </c>
      <c r="O5370" s="150">
        <v>588.38348157934547</v>
      </c>
      <c r="P5370" s="150">
        <v>1386.7435109742205</v>
      </c>
      <c r="Q5370" s="150">
        <v>131.93713565949062</v>
      </c>
      <c r="R5370" s="150">
        <v>1134.5437111399349</v>
      </c>
      <c r="S5370" s="150">
        <v>192.01063998104593</v>
      </c>
      <c r="T5370" s="150">
        <v>1291.2996256035253</v>
      </c>
      <c r="U5370" s="150">
        <v>418.83034683129461</v>
      </c>
      <c r="V5370" s="150">
        <v>1810.0652143242457</v>
      </c>
      <c r="W5370" s="150">
        <v>802.85150635349612</v>
      </c>
      <c r="X5370" s="150">
        <v>2375.9913111104865</v>
      </c>
      <c r="Y5370" s="150">
        <v>3075.5388474157007</v>
      </c>
      <c r="Z5370" s="150">
        <v>747.83091361038942</v>
      </c>
      <c r="AA5370" s="150">
        <v>11837.838560601471</v>
      </c>
      <c r="AB5370" s="150">
        <v>194.25637846035642</v>
      </c>
      <c r="AC5370" s="150">
        <v>127.33112603842483</v>
      </c>
      <c r="AD5370" s="150">
        <v>1033.1969021763719</v>
      </c>
      <c r="AE5370" s="150">
        <v>1777.6506085063515</v>
      </c>
      <c r="AF5370" s="150">
        <v>2309.1495600107942</v>
      </c>
      <c r="AG5370" s="150">
        <v>12837.08350018497</v>
      </c>
      <c r="AH5370" s="150">
        <v>1900.5499476980037</v>
      </c>
      <c r="AI5370" s="150">
        <v>243.66262500518692</v>
      </c>
      <c r="AJ5370" s="150">
        <v>855.00083884750563</v>
      </c>
      <c r="AK5370" s="150">
        <v>353.70381049140042</v>
      </c>
      <c r="AL5370" s="150">
        <v>52907.05859375</v>
      </c>
      <c r="AM5370" s="150">
        <v>42187.671875</v>
      </c>
      <c r="AN5370" s="150">
        <v>10719.388671875</v>
      </c>
      <c r="AO5370" s="5" t="s">
        <v>3129</v>
      </c>
    </row>
    <row r="5371" spans="1:41" ht="14.25" x14ac:dyDescent="0.45">
      <c r="A5371" s="150">
        <v>2022</v>
      </c>
      <c r="B5371" s="5" t="s">
        <v>7352</v>
      </c>
      <c r="C5371" s="5" t="s">
        <v>278</v>
      </c>
      <c r="D5371" s="5" t="s">
        <v>108</v>
      </c>
      <c r="E5371" s="5" t="s">
        <v>109</v>
      </c>
      <c r="F5371" s="5" t="s">
        <v>109</v>
      </c>
      <c r="G5371" s="5" t="s">
        <v>87</v>
      </c>
      <c r="H5371" s="5" t="s">
        <v>131</v>
      </c>
      <c r="I5371" s="150">
        <v>300</v>
      </c>
      <c r="J5371" s="150">
        <v>0</v>
      </c>
      <c r="K5371" s="150">
        <v>121.9536464</v>
      </c>
      <c r="L5371" s="150">
        <v>465</v>
      </c>
      <c r="M5371" s="150">
        <v>1152.1568627450979</v>
      </c>
      <c r="N5371" s="150">
        <v>1101.5153691406249</v>
      </c>
      <c r="O5371" s="150">
        <v>1789.512948832361</v>
      </c>
      <c r="P5371" s="150">
        <v>311.97000000000003</v>
      </c>
      <c r="Q5371" s="150">
        <v>188.9102081233687</v>
      </c>
      <c r="R5371" s="150">
        <v>1003.849252804105</v>
      </c>
      <c r="S5371" s="150"/>
      <c r="T5371" s="150">
        <v>700</v>
      </c>
      <c r="U5371" s="150">
        <v>122</v>
      </c>
      <c r="V5371" s="150">
        <v>1752</v>
      </c>
      <c r="W5371" s="150">
        <v>285.60000000000002</v>
      </c>
      <c r="X5371" s="150">
        <v>2734.312699425654</v>
      </c>
      <c r="Y5371" s="150">
        <v>2325</v>
      </c>
      <c r="Z5371" s="150">
        <v>216.98372186746121</v>
      </c>
      <c r="AA5371" s="150">
        <v>9193</v>
      </c>
      <c r="AB5371" s="150">
        <v>446</v>
      </c>
      <c r="AC5371" s="150">
        <v>193.4199607843137</v>
      </c>
      <c r="AD5371" s="150">
        <v>798.25535557621549</v>
      </c>
      <c r="AE5371" s="150">
        <v>1283.4675</v>
      </c>
      <c r="AF5371" s="150">
        <v>2302.2536456225448</v>
      </c>
      <c r="AG5371" s="150">
        <v>13981</v>
      </c>
      <c r="AH5371" s="150">
        <v>661.14700000000005</v>
      </c>
      <c r="AI5371" s="150">
        <v>621</v>
      </c>
      <c r="AJ5371" s="150">
        <v>958.44382909091519</v>
      </c>
      <c r="AK5371" s="150">
        <v>237</v>
      </c>
      <c r="AL5371" s="150">
        <v>45245.75390625</v>
      </c>
      <c r="AM5371" s="150">
        <v>35698.8125</v>
      </c>
      <c r="AN5371" s="150">
        <v>9546.9384765625</v>
      </c>
      <c r="AO5371" s="5" t="s">
        <v>7801</v>
      </c>
    </row>
    <row r="5372" spans="1:41" ht="14.25" x14ac:dyDescent="0.45">
      <c r="A5372" s="150">
        <v>2022</v>
      </c>
      <c r="B5372" s="5" t="s">
        <v>1478</v>
      </c>
      <c r="C5372" s="5" t="s">
        <v>278</v>
      </c>
      <c r="D5372" s="5" t="s">
        <v>108</v>
      </c>
      <c r="E5372" s="5" t="s">
        <v>109</v>
      </c>
      <c r="F5372" s="5" t="s">
        <v>109</v>
      </c>
      <c r="G5372" s="5" t="s">
        <v>87</v>
      </c>
      <c r="H5372" s="5" t="s">
        <v>131</v>
      </c>
      <c r="I5372" s="150">
        <v>575.57722423138875</v>
      </c>
      <c r="J5372" s="150">
        <v>318.29478073784827</v>
      </c>
      <c r="K5372" s="150">
        <v>447.30684607208747</v>
      </c>
      <c r="L5372" s="150">
        <v>440.85920758724944</v>
      </c>
      <c r="M5372" s="150">
        <v>1189.4491941922306</v>
      </c>
      <c r="N5372" s="150">
        <v>854.26160103934865</v>
      </c>
      <c r="O5372" s="150">
        <v>2242.3974303509954</v>
      </c>
      <c r="P5372" s="150">
        <v>1763.879996344265</v>
      </c>
      <c r="Q5372" s="150">
        <v>113.19253652360574</v>
      </c>
      <c r="R5372" s="150">
        <v>805.85281088981833</v>
      </c>
      <c r="S5372" s="150">
        <v>139.53330838329097</v>
      </c>
      <c r="T5372" s="150">
        <v>237.84679206978981</v>
      </c>
      <c r="U5372" s="150">
        <v>367.6844308982777</v>
      </c>
      <c r="V5372" s="150">
        <v>2172.7027889538008</v>
      </c>
      <c r="W5372" s="150">
        <v>907.11447702970349</v>
      </c>
      <c r="X5372" s="150">
        <v>1956.9812798672474</v>
      </c>
      <c r="Y5372" s="150">
        <v>2533.3449015805518</v>
      </c>
      <c r="Z5372" s="150">
        <v>532.86531536826215</v>
      </c>
      <c r="AA5372" s="150">
        <v>12026.822207578381</v>
      </c>
      <c r="AB5372" s="150">
        <v>191.38369780499366</v>
      </c>
      <c r="AC5372" s="150">
        <v>334.09177304686756</v>
      </c>
      <c r="AD5372" s="150">
        <v>1261.4094986644122</v>
      </c>
      <c r="AE5372" s="150">
        <v>1261.141130044467</v>
      </c>
      <c r="AF5372" s="150">
        <v>2223.1923683499276</v>
      </c>
      <c r="AG5372" s="150">
        <v>14483.428860747616</v>
      </c>
      <c r="AH5372" s="150">
        <v>2589.3865754786507</v>
      </c>
      <c r="AI5372" s="150">
        <v>304.22264101949861</v>
      </c>
      <c r="AJ5372" s="150">
        <v>1519.3335891808792</v>
      </c>
      <c r="AK5372" s="150">
        <v>337.41056549435302</v>
      </c>
      <c r="AL5372" s="150">
        <v>54130.96484375</v>
      </c>
      <c r="AM5372" s="150">
        <v>42326.5234375</v>
      </c>
      <c r="AN5372" s="150">
        <v>11804.4423828125</v>
      </c>
      <c r="AO5372" s="5" t="s">
        <v>3127</v>
      </c>
    </row>
    <row r="5373" spans="1:41" ht="14.25" x14ac:dyDescent="0.45">
      <c r="A5373" s="150">
        <v>2022</v>
      </c>
      <c r="B5373" s="5" t="s">
        <v>582</v>
      </c>
      <c r="C5373" s="5" t="s">
        <v>278</v>
      </c>
      <c r="D5373" s="5" t="s">
        <v>108</v>
      </c>
      <c r="E5373" s="5" t="s">
        <v>109</v>
      </c>
      <c r="F5373" s="5" t="s">
        <v>109</v>
      </c>
      <c r="G5373" s="5" t="s">
        <v>87</v>
      </c>
      <c r="H5373" s="5" t="s">
        <v>131</v>
      </c>
      <c r="I5373" s="150">
        <v>361.59354974667633</v>
      </c>
      <c r="J5373" s="150">
        <v>311.67952370308603</v>
      </c>
      <c r="K5373" s="150">
        <v>484.26437771188853</v>
      </c>
      <c r="L5373" s="150">
        <v>510.63861121059477</v>
      </c>
      <c r="M5373" s="150">
        <v>548.73155581529238</v>
      </c>
      <c r="N5373" s="150">
        <v>1116.66871608412</v>
      </c>
      <c r="O5373" s="150">
        <v>2225.5443466125507</v>
      </c>
      <c r="P5373" s="150">
        <v>1245.067510292452</v>
      </c>
      <c r="Q5373" s="150">
        <v>113.86410588180605</v>
      </c>
      <c r="R5373" s="150">
        <v>709.09875124926339</v>
      </c>
      <c r="S5373" s="150">
        <v>202.6282938193489</v>
      </c>
      <c r="T5373" s="150">
        <v>658.47786697835079</v>
      </c>
      <c r="U5373" s="150">
        <v>361.06536372646235</v>
      </c>
      <c r="V5373" s="150">
        <v>2718.4161275089582</v>
      </c>
      <c r="W5373" s="150">
        <v>845.04659595555017</v>
      </c>
      <c r="X5373" s="150">
        <v>1466.5119815220464</v>
      </c>
      <c r="Y5373" s="150">
        <v>3160.6937614960839</v>
      </c>
      <c r="Z5373" s="150">
        <v>545.01106806981568</v>
      </c>
      <c r="AA5373" s="150">
        <v>16617.549425611767</v>
      </c>
      <c r="AB5373" s="150">
        <v>196.44589698187465</v>
      </c>
      <c r="AC5373" s="150">
        <v>208.5179912098111</v>
      </c>
      <c r="AD5373" s="150">
        <v>1315.0468866912399</v>
      </c>
      <c r="AE5373" s="150">
        <v>951.50051778371687</v>
      </c>
      <c r="AF5373" s="150">
        <v>2629.43809893958</v>
      </c>
      <c r="AG5373" s="150">
        <v>19525.477038034125</v>
      </c>
      <c r="AH5373" s="150">
        <v>2482.3973612711857</v>
      </c>
      <c r="AI5373" s="150">
        <v>399.47657263353284</v>
      </c>
      <c r="AJ5373" s="150">
        <v>1334.515143742791</v>
      </c>
      <c r="AK5373" s="150">
        <v>301.80235569841079</v>
      </c>
      <c r="AL5373" s="150">
        <v>63547.16796875</v>
      </c>
      <c r="AM5373" s="150">
        <v>52420.79296875</v>
      </c>
      <c r="AN5373" s="150">
        <v>11126.3740234375</v>
      </c>
      <c r="AO5373" s="5" t="s">
        <v>1172</v>
      </c>
    </row>
    <row r="5374" spans="1:41" ht="14.25" x14ac:dyDescent="0.45">
      <c r="A5374" s="150">
        <v>2022</v>
      </c>
      <c r="B5374" s="5" t="s">
        <v>1476</v>
      </c>
      <c r="C5374" s="5" t="s">
        <v>278</v>
      </c>
      <c r="D5374" s="5" t="s">
        <v>108</v>
      </c>
      <c r="E5374" s="5" t="s">
        <v>109</v>
      </c>
      <c r="F5374" s="5" t="s">
        <v>109</v>
      </c>
      <c r="G5374" s="5" t="s">
        <v>88</v>
      </c>
      <c r="H5374" s="5" t="s">
        <v>131</v>
      </c>
      <c r="I5374" s="150">
        <v>812.76552384424872</v>
      </c>
      <c r="J5374" s="150">
        <v>1450.941487114897</v>
      </c>
      <c r="K5374" s="150">
        <v>475</v>
      </c>
      <c r="L5374" s="150">
        <v>577.82725692888744</v>
      </c>
      <c r="M5374" s="150">
        <v>1414.4434922722101</v>
      </c>
      <c r="N5374" s="150">
        <v>824.84</v>
      </c>
      <c r="O5374" s="150">
        <v>654.40419625257653</v>
      </c>
      <c r="P5374" s="150">
        <v>1531.4</v>
      </c>
      <c r="Q5374" s="150">
        <v>144.0066132226361</v>
      </c>
      <c r="R5374" s="150">
        <v>1216.3956324163839</v>
      </c>
      <c r="S5374" s="150">
        <v>208.34689547419589</v>
      </c>
      <c r="T5374" s="150">
        <v>1436.192415439815</v>
      </c>
      <c r="U5374" s="150">
        <v>315.2</v>
      </c>
      <c r="V5374" s="150">
        <v>1964</v>
      </c>
      <c r="W5374" s="150">
        <v>839.37179943913225</v>
      </c>
      <c r="X5374" s="150">
        <v>2760.2920073436162</v>
      </c>
      <c r="Y5374" s="150">
        <v>4039</v>
      </c>
      <c r="Z5374" s="150">
        <v>814.25159999999994</v>
      </c>
      <c r="AA5374" s="150">
        <v>12831.518149478599</v>
      </c>
      <c r="AB5374" s="150">
        <v>173</v>
      </c>
      <c r="AC5374" s="150">
        <v>140.9980348046233</v>
      </c>
      <c r="AD5374" s="150">
        <v>1118.8902399999999</v>
      </c>
      <c r="AE5374" s="150">
        <v>1938.564678777992</v>
      </c>
      <c r="AF5374" s="150">
        <v>2457.674840085288</v>
      </c>
      <c r="AG5374" s="150">
        <v>13984.992503843971</v>
      </c>
      <c r="AH5374" s="150">
        <v>2035.3316587500001</v>
      </c>
      <c r="AI5374" s="150">
        <v>254.2500856774916</v>
      </c>
      <c r="AJ5374" s="150">
        <v>930.26612385924852</v>
      </c>
      <c r="AK5374" s="150">
        <v>378</v>
      </c>
      <c r="AL5374" s="150">
        <v>57722.16796875</v>
      </c>
      <c r="AM5374" s="150">
        <v>45974.64453125</v>
      </c>
      <c r="AN5374" s="150">
        <v>11747.5234375</v>
      </c>
      <c r="AO5374" s="5" t="s">
        <v>3130</v>
      </c>
    </row>
    <row r="5375" spans="1:41" ht="14.25" x14ac:dyDescent="0.45">
      <c r="A5375" s="150">
        <v>2022</v>
      </c>
      <c r="B5375" s="5" t="s">
        <v>4980</v>
      </c>
      <c r="C5375" s="5" t="s">
        <v>278</v>
      </c>
      <c r="D5375" s="5" t="s">
        <v>108</v>
      </c>
      <c r="E5375" s="5" t="s">
        <v>109</v>
      </c>
      <c r="F5375" s="5" t="s">
        <v>109</v>
      </c>
      <c r="G5375" s="5" t="s">
        <v>88</v>
      </c>
      <c r="H5375" s="5" t="s">
        <v>131</v>
      </c>
      <c r="I5375" s="150">
        <v>307.26996695786551</v>
      </c>
      <c r="J5375" s="150">
        <v>23.94993045253873</v>
      </c>
      <c r="K5375" s="150">
        <v>62</v>
      </c>
      <c r="L5375" s="150">
        <v>504.17015862276003</v>
      </c>
      <c r="M5375" s="150">
        <v>392.64695999999998</v>
      </c>
      <c r="N5375" s="150">
        <v>1161.853491732822</v>
      </c>
      <c r="O5375" s="150">
        <v>2241.8720458488001</v>
      </c>
      <c r="P5375" s="150">
        <v>362.844615116</v>
      </c>
      <c r="Q5375" s="150">
        <v>225.36031646860431</v>
      </c>
      <c r="R5375" s="150">
        <v>942.66301754947779</v>
      </c>
      <c r="S5375" s="150">
        <v>524.90116</v>
      </c>
      <c r="T5375" s="150">
        <v>756.45895731732492</v>
      </c>
      <c r="U5375" s="150">
        <v>357.20261280000011</v>
      </c>
      <c r="V5375" s="150">
        <v>2309</v>
      </c>
      <c r="W5375" s="150">
        <v>488.15568000000002</v>
      </c>
      <c r="X5375" s="150">
        <v>2515.68235</v>
      </c>
      <c r="Y5375" s="150">
        <v>2815.5639550493829</v>
      </c>
      <c r="Z5375" s="150">
        <v>239.8953914212297</v>
      </c>
      <c r="AA5375" s="150">
        <v>10464</v>
      </c>
      <c r="AB5375" s="150">
        <v>612</v>
      </c>
      <c r="AC5375" s="150">
        <v>201.41727839999999</v>
      </c>
      <c r="AD5375" s="150">
        <v>1409.4376306560659</v>
      </c>
      <c r="AE5375" s="150">
        <v>1188.55296</v>
      </c>
      <c r="AF5375" s="150">
        <v>1888.198561809756</v>
      </c>
      <c r="AG5375" s="150">
        <v>21787</v>
      </c>
      <c r="AH5375" s="150">
        <v>920.52003908459278</v>
      </c>
      <c r="AI5375" s="150">
        <v>529.54279200000008</v>
      </c>
      <c r="AJ5375" s="150">
        <v>1795.2353860031999</v>
      </c>
      <c r="AK5375" s="150">
        <v>324</v>
      </c>
      <c r="AL5375" s="150">
        <v>57351.39453125</v>
      </c>
      <c r="AM5375" s="150">
        <v>46574.1796875</v>
      </c>
      <c r="AN5375" s="150">
        <v>10777.2177734375</v>
      </c>
      <c r="AO5375" s="5" t="s">
        <v>5947</v>
      </c>
    </row>
    <row r="5376" spans="1:41" ht="14.25" x14ac:dyDescent="0.45">
      <c r="A5376" s="150">
        <v>2022</v>
      </c>
      <c r="B5376" s="5" t="s">
        <v>7352</v>
      </c>
      <c r="C5376" s="5" t="s">
        <v>278</v>
      </c>
      <c r="D5376" s="5" t="s">
        <v>108</v>
      </c>
      <c r="E5376" s="5" t="s">
        <v>109</v>
      </c>
      <c r="F5376" s="5" t="s">
        <v>109</v>
      </c>
      <c r="G5376" s="5" t="s">
        <v>88</v>
      </c>
      <c r="H5376" s="5" t="s">
        <v>131</v>
      </c>
      <c r="I5376" s="150">
        <v>312.12</v>
      </c>
      <c r="J5376" s="150">
        <v>0</v>
      </c>
      <c r="K5376" s="150">
        <v>124.18539812912</v>
      </c>
      <c r="L5376" s="150">
        <v>484.59261689999988</v>
      </c>
      <c r="M5376" s="150">
        <v>1175.2</v>
      </c>
      <c r="N5376" s="150">
        <v>1122.444161154297</v>
      </c>
      <c r="O5376" s="150">
        <v>1825.3032078090091</v>
      </c>
      <c r="P5376" s="150">
        <v>317.27348999999998</v>
      </c>
      <c r="Q5376" s="150">
        <v>192.82879696375991</v>
      </c>
      <c r="R5376" s="150">
        <v>1028.1299241277841</v>
      </c>
      <c r="S5376" s="150">
        <v>0</v>
      </c>
      <c r="T5376" s="150">
        <v>728.74551259995326</v>
      </c>
      <c r="U5376" s="150">
        <v>126.9288</v>
      </c>
      <c r="V5376" s="150">
        <v>1787</v>
      </c>
      <c r="W5376" s="150">
        <v>280</v>
      </c>
      <c r="X5376" s="150">
        <v>2791.733266113592</v>
      </c>
      <c r="Y5376" s="150">
        <v>2386.833337379383</v>
      </c>
      <c r="Z5376" s="150">
        <v>221.5188116965578</v>
      </c>
      <c r="AA5376" s="150">
        <v>9665</v>
      </c>
      <c r="AB5376" s="150">
        <v>454.92</v>
      </c>
      <c r="AC5376" s="150">
        <v>197.28836000000001</v>
      </c>
      <c r="AD5376" s="150">
        <v>814.81366949274354</v>
      </c>
      <c r="AE5376" s="150">
        <v>1309.1368500000001</v>
      </c>
      <c r="AF5376" s="150">
        <v>2421.010113914806</v>
      </c>
      <c r="AG5376" s="150">
        <v>14601</v>
      </c>
      <c r="AH5376" s="150">
        <v>680.71695120000004</v>
      </c>
      <c r="AI5376" s="150">
        <v>633.41999999999996</v>
      </c>
      <c r="AJ5376" s="150">
        <v>997.16495978618821</v>
      </c>
      <c r="AK5376" s="150">
        <v>242</v>
      </c>
      <c r="AL5376" s="150">
        <v>46921.3125</v>
      </c>
      <c r="AM5376" s="150">
        <v>37170.26953125</v>
      </c>
      <c r="AN5376" s="150">
        <v>9751.0380859375</v>
      </c>
      <c r="AO5376" s="5" t="s">
        <v>7802</v>
      </c>
    </row>
    <row r="5377" spans="1:41" ht="14.25" x14ac:dyDescent="0.45">
      <c r="A5377" s="150">
        <v>2022</v>
      </c>
      <c r="B5377" s="5" t="s">
        <v>582</v>
      </c>
      <c r="C5377" s="5" t="s">
        <v>278</v>
      </c>
      <c r="D5377" s="5" t="s">
        <v>108</v>
      </c>
      <c r="E5377" s="5" t="s">
        <v>109</v>
      </c>
      <c r="F5377" s="5" t="s">
        <v>109</v>
      </c>
      <c r="G5377" s="5" t="s">
        <v>88</v>
      </c>
      <c r="H5377" s="5" t="s">
        <v>131</v>
      </c>
      <c r="I5377" s="150">
        <v>360.26908518880578</v>
      </c>
      <c r="J5377" s="150">
        <v>319.78399999999982</v>
      </c>
      <c r="K5377" s="150">
        <v>480.04206315362109</v>
      </c>
      <c r="L5377" s="150">
        <v>521.42352327474214</v>
      </c>
      <c r="M5377" s="150">
        <v>552</v>
      </c>
      <c r="N5377" s="150">
        <v>1153.7524074999999</v>
      </c>
      <c r="O5377" s="150">
        <v>2239.6795415478341</v>
      </c>
      <c r="P5377" s="150">
        <v>1409.65</v>
      </c>
      <c r="Q5377" s="150">
        <v>114.4385696946389</v>
      </c>
      <c r="R5377" s="150">
        <v>698.11108326884653</v>
      </c>
      <c r="S5377" s="150">
        <v>200.27622613280209</v>
      </c>
      <c r="T5377" s="150">
        <v>594.45128433656009</v>
      </c>
      <c r="U5377" s="150">
        <v>342.35871929000001</v>
      </c>
      <c r="V5377" s="150">
        <v>61</v>
      </c>
      <c r="W5377" s="150">
        <v>854.31776159660728</v>
      </c>
      <c r="X5377" s="150">
        <v>1504.8621347615999</v>
      </c>
      <c r="Y5377" s="150">
        <v>3204.2592</v>
      </c>
      <c r="Z5377" s="150">
        <v>549.9106444512247</v>
      </c>
      <c r="AA5377" s="150">
        <v>17020.825644641569</v>
      </c>
      <c r="AB5377" s="150">
        <v>179</v>
      </c>
      <c r="AC5377" s="150">
        <v>210.65986000000001</v>
      </c>
      <c r="AD5377" s="150">
        <v>1326.868981771431</v>
      </c>
      <c r="AE5377" s="150">
        <v>1036.7318742048001</v>
      </c>
      <c r="AF5377" s="150">
        <v>2684.9729881011181</v>
      </c>
      <c r="AG5377" s="150">
        <v>20193.66889034335</v>
      </c>
      <c r="AH5377" s="150">
        <v>2554.8148024163702</v>
      </c>
      <c r="AI5377" s="150">
        <v>401.88541236480012</v>
      </c>
      <c r="AJ5377" s="150">
        <v>1369.413501825024</v>
      </c>
      <c r="AK5377" s="150">
        <v>303.62222087999999</v>
      </c>
      <c r="AL5377" s="150">
        <v>62443.046875</v>
      </c>
      <c r="AM5377" s="150">
        <v>51251.23046875</v>
      </c>
      <c r="AN5377" s="150">
        <v>11191.8203125</v>
      </c>
      <c r="AO5377" s="5" t="s">
        <v>1173</v>
      </c>
    </row>
    <row r="5378" spans="1:41" ht="14.25" x14ac:dyDescent="0.45">
      <c r="A5378" s="150">
        <v>2022</v>
      </c>
      <c r="B5378" s="5" t="s">
        <v>6344</v>
      </c>
      <c r="C5378" s="5" t="s">
        <v>278</v>
      </c>
      <c r="D5378" s="5" t="s">
        <v>108</v>
      </c>
      <c r="E5378" s="5" t="s">
        <v>109</v>
      </c>
      <c r="F5378" s="5" t="s">
        <v>109</v>
      </c>
      <c r="G5378" s="5" t="s">
        <v>88</v>
      </c>
      <c r="H5378" s="5" t="s">
        <v>131</v>
      </c>
      <c r="I5378" s="150">
        <v>742.84559999999999</v>
      </c>
      <c r="J5378" s="150">
        <v>0</v>
      </c>
      <c r="K5378" s="150">
        <v>74.84966</v>
      </c>
      <c r="L5378" s="150">
        <v>494.28446923799999</v>
      </c>
      <c r="M5378" s="150">
        <v>728.28</v>
      </c>
      <c r="N5378" s="150">
        <v>1147.2782112</v>
      </c>
      <c r="O5378" s="150">
        <v>1879.55137044</v>
      </c>
      <c r="P5378" s="150">
        <v>300.96789748899988</v>
      </c>
      <c r="Q5378" s="150">
        <v>219.01214316194961</v>
      </c>
      <c r="R5378" s="150">
        <v>888.84863954085461</v>
      </c>
      <c r="S5378" s="150">
        <v>3054.3907140000001</v>
      </c>
      <c r="T5378" s="150">
        <v>740.73205714956543</v>
      </c>
      <c r="U5378" s="150">
        <v>87.019055999999992</v>
      </c>
      <c r="V5378" s="150">
        <v>1820</v>
      </c>
      <c r="W5378" s="150">
        <v>509.79599999999999</v>
      </c>
      <c r="X5378" s="150">
        <v>2768</v>
      </c>
      <c r="Y5378" s="150">
        <v>2211.6496055290659</v>
      </c>
      <c r="Z5378" s="150">
        <v>242.3317358059611</v>
      </c>
      <c r="AA5378" s="150">
        <v>9752</v>
      </c>
      <c r="AB5378" s="150">
        <v>612</v>
      </c>
      <c r="AC5378" s="150">
        <v>197.46791999999999</v>
      </c>
      <c r="AD5378" s="150">
        <v>1436.7232505445129</v>
      </c>
      <c r="AE5378" s="150">
        <v>1150.6823999999999</v>
      </c>
      <c r="AF5378" s="150">
        <v>2135.5749792000011</v>
      </c>
      <c r="AG5378" s="150">
        <v>14604</v>
      </c>
      <c r="AH5378" s="150">
        <v>803.33252385116862</v>
      </c>
      <c r="AI5378" s="150">
        <v>524.36160000000007</v>
      </c>
      <c r="AJ5378" s="150">
        <v>868.06814399999996</v>
      </c>
      <c r="AK5378" s="150">
        <v>286</v>
      </c>
      <c r="AL5378" s="150">
        <v>50280.046875</v>
      </c>
      <c r="AM5378" s="150">
        <v>36862.02734375</v>
      </c>
      <c r="AN5378" s="150">
        <v>13418.017578125</v>
      </c>
      <c r="AO5378" s="5" t="s">
        <v>6881</v>
      </c>
    </row>
    <row r="5379" spans="1:41" ht="14.25" x14ac:dyDescent="0.45">
      <c r="A5379" s="150">
        <v>2022</v>
      </c>
      <c r="B5379" s="5" t="s">
        <v>4024</v>
      </c>
      <c r="C5379" s="5" t="s">
        <v>278</v>
      </c>
      <c r="D5379" s="5" t="s">
        <v>108</v>
      </c>
      <c r="E5379" s="5" t="s">
        <v>109</v>
      </c>
      <c r="F5379" s="5" t="s">
        <v>109</v>
      </c>
      <c r="G5379" s="5" t="s">
        <v>88</v>
      </c>
      <c r="H5379" s="5" t="s">
        <v>131</v>
      </c>
      <c r="I5379" s="150">
        <v>294.69120603405298</v>
      </c>
      <c r="J5379" s="150">
        <v>480.11061880017002</v>
      </c>
      <c r="K5379" s="150">
        <v>396.71041579728518</v>
      </c>
      <c r="L5379" s="150">
        <v>515.7315000000001</v>
      </c>
      <c r="M5379" s="150">
        <v>616.97882400000003</v>
      </c>
      <c r="N5379" s="150">
        <v>927.65242930651675</v>
      </c>
      <c r="O5379" s="150">
        <v>2279.1433832206899</v>
      </c>
      <c r="P5379" s="150">
        <v>489.72782577253702</v>
      </c>
      <c r="Q5379" s="150">
        <v>114.2127999977608</v>
      </c>
      <c r="R5379" s="150">
        <v>758.66874201382882</v>
      </c>
      <c r="S5379" s="150">
        <v>54</v>
      </c>
      <c r="T5379" s="150">
        <v>662.44848192000006</v>
      </c>
      <c r="U5379" s="150">
        <v>357.20261280000011</v>
      </c>
      <c r="V5379" s="150">
        <v>2676</v>
      </c>
      <c r="W5379" s="150">
        <v>682.43707376606767</v>
      </c>
      <c r="X5379" s="150">
        <v>2103.1656868800001</v>
      </c>
      <c r="Y5379" s="150">
        <v>2819.1678578466099</v>
      </c>
      <c r="Z5379" s="150">
        <v>376</v>
      </c>
      <c r="AA5379" s="150">
        <v>13003</v>
      </c>
      <c r="AB5379" s="150">
        <v>179.04</v>
      </c>
      <c r="AC5379" s="150">
        <v>205.66208</v>
      </c>
      <c r="AD5379" s="150">
        <v>1319.075376650103</v>
      </c>
      <c r="AE5379" s="150">
        <v>1177.144974</v>
      </c>
      <c r="AF5379" s="150">
        <v>1482.622042999152</v>
      </c>
      <c r="AG5379" s="150">
        <v>18641</v>
      </c>
      <c r="AH5379" s="150">
        <v>1747</v>
      </c>
      <c r="AI5379" s="150">
        <v>428.64313535999997</v>
      </c>
      <c r="AJ5379" s="150">
        <v>910</v>
      </c>
      <c r="AK5379" s="150">
        <v>297.66884399999992</v>
      </c>
      <c r="AL5379" s="150">
        <v>55994.90625</v>
      </c>
      <c r="AM5379" s="150">
        <v>45228.59375</v>
      </c>
      <c r="AN5379" s="150">
        <v>10766.3115234375</v>
      </c>
      <c r="AO5379" s="5" t="s">
        <v>4620</v>
      </c>
    </row>
    <row r="5380" spans="1:41" ht="14.25" x14ac:dyDescent="0.45">
      <c r="A5380" s="150">
        <v>2022</v>
      </c>
      <c r="B5380" s="5" t="s">
        <v>1477</v>
      </c>
      <c r="C5380" s="5" t="s">
        <v>278</v>
      </c>
      <c r="D5380" s="5" t="s">
        <v>108</v>
      </c>
      <c r="E5380" s="5" t="s">
        <v>109</v>
      </c>
      <c r="F5380" s="5" t="s">
        <v>109</v>
      </c>
      <c r="G5380" s="5" t="s">
        <v>88</v>
      </c>
      <c r="H5380" s="5" t="s">
        <v>131</v>
      </c>
      <c r="I5380" s="150">
        <v>594.86463094780447</v>
      </c>
      <c r="J5380" s="150">
        <v>216</v>
      </c>
      <c r="K5380" s="150">
        <v>418.10709782721602</v>
      </c>
      <c r="L5380" s="150">
        <v>675.91319999999996</v>
      </c>
      <c r="M5380" s="150">
        <v>1399.5157893295941</v>
      </c>
      <c r="N5380" s="150">
        <v>851.31915970519344</v>
      </c>
      <c r="O5380" s="150">
        <v>542</v>
      </c>
      <c r="P5380" s="150">
        <v>1531.4</v>
      </c>
      <c r="Q5380" s="150">
        <v>136.8723094191227</v>
      </c>
      <c r="R5380" s="150">
        <v>1139.517882872922</v>
      </c>
      <c r="S5380" s="150">
        <v>165.86476083305649</v>
      </c>
      <c r="T5380" s="150">
        <v>1580.170844356084</v>
      </c>
      <c r="U5380" s="150">
        <v>401.13616691727088</v>
      </c>
      <c r="V5380" s="150">
        <v>2205</v>
      </c>
      <c r="W5380" s="150">
        <v>836.24316604867613</v>
      </c>
      <c r="X5380" s="150">
        <v>2768.4460710713829</v>
      </c>
      <c r="Y5380" s="150">
        <v>3119.5259999999998</v>
      </c>
      <c r="Z5380" s="150">
        <v>601.14</v>
      </c>
      <c r="AA5380" s="150">
        <v>12754.107871186459</v>
      </c>
      <c r="AB5380" s="150">
        <v>173</v>
      </c>
      <c r="AC5380" s="150">
        <v>373.65252559057791</v>
      </c>
      <c r="AD5380" s="150">
        <v>1141.137516762197</v>
      </c>
      <c r="AE5380" s="150">
        <v>720.22591361609841</v>
      </c>
      <c r="AF5380" s="150">
        <v>2250.2784921591219</v>
      </c>
      <c r="AG5380" s="150">
        <v>12437</v>
      </c>
      <c r="AH5380" s="150">
        <v>1644.0116564998441</v>
      </c>
      <c r="AI5380" s="150">
        <v>366.43072798012031</v>
      </c>
      <c r="AJ5380" s="150">
        <v>934.95469041438969</v>
      </c>
      <c r="AK5380" s="150">
        <v>399.11014571743971</v>
      </c>
      <c r="AL5380" s="150">
        <v>52376.94140625</v>
      </c>
      <c r="AM5380" s="150">
        <v>40942.90625</v>
      </c>
      <c r="AN5380" s="150">
        <v>11434.0380859375</v>
      </c>
      <c r="AO5380" s="5" t="s">
        <v>3132</v>
      </c>
    </row>
    <row r="5381" spans="1:41" ht="14.25" x14ac:dyDescent="0.45">
      <c r="A5381" s="150">
        <v>2022</v>
      </c>
      <c r="B5381" s="5" t="s">
        <v>1478</v>
      </c>
      <c r="C5381" s="5" t="s">
        <v>278</v>
      </c>
      <c r="D5381" s="5" t="s">
        <v>108</v>
      </c>
      <c r="E5381" s="5" t="s">
        <v>109</v>
      </c>
      <c r="F5381" s="5" t="s">
        <v>109</v>
      </c>
      <c r="G5381" s="5" t="s">
        <v>88</v>
      </c>
      <c r="H5381" s="5" t="s">
        <v>131</v>
      </c>
      <c r="I5381" s="150">
        <v>597.64867965837391</v>
      </c>
      <c r="J5381" s="150">
        <v>330.5</v>
      </c>
      <c r="K5381" s="150">
        <v>467.62809751830849</v>
      </c>
      <c r="L5381" s="150">
        <v>451.63331048663468</v>
      </c>
      <c r="M5381" s="150">
        <v>1236.4737430544601</v>
      </c>
      <c r="N5381" s="150">
        <v>869.62712480533787</v>
      </c>
      <c r="O5381" s="150">
        <v>2307.1917458120888</v>
      </c>
      <c r="P5381" s="150">
        <v>1594.4474</v>
      </c>
      <c r="Q5381" s="150">
        <v>116.322775016227</v>
      </c>
      <c r="R5381" s="150">
        <v>864.23027592285075</v>
      </c>
      <c r="S5381" s="150">
        <v>142.18056392539401</v>
      </c>
      <c r="T5381" s="150">
        <v>238.61665627388251</v>
      </c>
      <c r="U5381" s="150">
        <v>381.7838952031845</v>
      </c>
      <c r="V5381" s="150">
        <v>2272</v>
      </c>
      <c r="W5381" s="150">
        <v>927.05639511546997</v>
      </c>
      <c r="X5381" s="150">
        <v>1992.1813196780161</v>
      </c>
      <c r="Y5381" s="150">
        <v>2664.8042999999998</v>
      </c>
      <c r="Z5381" s="150">
        <v>547.77584470783256</v>
      </c>
      <c r="AA5381" s="150">
        <v>12523.345477032621</v>
      </c>
      <c r="AB5381" s="150">
        <v>173</v>
      </c>
      <c r="AC5381" s="150">
        <v>339.89467999999999</v>
      </c>
      <c r="AD5381" s="150">
        <v>1298.8891310166939</v>
      </c>
      <c r="AE5381" s="150">
        <v>1305.817750305524</v>
      </c>
      <c r="AF5381" s="150">
        <v>2308.4443366312898</v>
      </c>
      <c r="AG5381" s="150">
        <v>15790.21222100343</v>
      </c>
      <c r="AH5381" s="150">
        <v>2697.9203072290502</v>
      </c>
      <c r="AI5381" s="150">
        <v>309.69466529759995</v>
      </c>
      <c r="AJ5381" s="150">
        <v>1581.597453579576</v>
      </c>
      <c r="AK5381" s="150">
        <v>357.86769901923782</v>
      </c>
      <c r="AL5381" s="150">
        <v>56688.78515625</v>
      </c>
      <c r="AM5381" s="150">
        <v>44540.0859375</v>
      </c>
      <c r="AN5381" s="150">
        <v>12148.69921875</v>
      </c>
      <c r="AO5381" s="5" t="s">
        <v>3131</v>
      </c>
    </row>
    <row r="5382" spans="1:41" ht="14.25" x14ac:dyDescent="0.45">
      <c r="A5382" s="150">
        <v>2022</v>
      </c>
      <c r="B5382" s="5" t="s">
        <v>4024</v>
      </c>
      <c r="C5382" s="5" t="s">
        <v>278</v>
      </c>
      <c r="D5382" s="5" t="s">
        <v>108</v>
      </c>
      <c r="E5382" s="5" t="s">
        <v>30</v>
      </c>
      <c r="F5382" s="5" t="s">
        <v>30</v>
      </c>
      <c r="G5382" s="5" t="s">
        <v>87</v>
      </c>
      <c r="H5382" s="5" t="s">
        <v>131</v>
      </c>
      <c r="I5382" s="150">
        <v>10733.218452020001</v>
      </c>
      <c r="J5382" s="150">
        <v>4314.1785710727218</v>
      </c>
      <c r="K5382" s="150">
        <v>1769.9324142070413</v>
      </c>
      <c r="L5382" s="150">
        <v>2050.9884441109093</v>
      </c>
      <c r="M5382" s="150">
        <v>6179.6432868929278</v>
      </c>
      <c r="N5382" s="150">
        <v>5606.6533575320746</v>
      </c>
      <c r="O5382" s="150">
        <v>3923.6318346471585</v>
      </c>
      <c r="P5382" s="150">
        <v>4244.9973944302519</v>
      </c>
      <c r="Q5382" s="150">
        <v>2496.1203398590746</v>
      </c>
      <c r="R5382" s="150">
        <v>3744.6320054189791</v>
      </c>
      <c r="S5382" s="150">
        <v>4689.3491656432534</v>
      </c>
      <c r="T5382" s="150">
        <v>4065.6004630263205</v>
      </c>
      <c r="U5382" s="150">
        <v>1230.3790874948074</v>
      </c>
      <c r="V5382" s="150">
        <v>3330.5826951055092</v>
      </c>
      <c r="W5382" s="150">
        <v>2332.3707919466783</v>
      </c>
      <c r="X5382" s="150">
        <v>6236.4171313106372</v>
      </c>
      <c r="Y5382" s="150">
        <v>16858.333288396243</v>
      </c>
      <c r="Z5382" s="150">
        <v>1743.9286196665532</v>
      </c>
      <c r="AA5382" s="150">
        <v>35564.374997752086</v>
      </c>
      <c r="AB5382" s="150">
        <v>648.35628436682896</v>
      </c>
      <c r="AC5382" s="150">
        <v>6261.2209317776178</v>
      </c>
      <c r="AD5382" s="150">
        <v>4191.0670331050296</v>
      </c>
      <c r="AE5382" s="150">
        <v>4970.7315134790224</v>
      </c>
      <c r="AF5382" s="150">
        <v>21579.565320828493</v>
      </c>
      <c r="AG5382" s="150">
        <v>41177.043426445787</v>
      </c>
      <c r="AH5382" s="150">
        <v>11853.365139439105</v>
      </c>
      <c r="AI5382" s="150">
        <v>2351.6288994031188</v>
      </c>
      <c r="AJ5382" s="150">
        <v>12038.343381206601</v>
      </c>
      <c r="AK5382" s="150">
        <v>1652.2417562612723</v>
      </c>
      <c r="AL5382" s="150">
        <v>227838.890625</v>
      </c>
      <c r="AM5382" s="150">
        <v>177945.296875</v>
      </c>
      <c r="AN5382" s="150">
        <v>49893.6015625</v>
      </c>
      <c r="AO5382" s="5" t="s">
        <v>4621</v>
      </c>
    </row>
    <row r="5383" spans="1:41" ht="14.25" x14ac:dyDescent="0.45">
      <c r="A5383" s="150">
        <v>2022</v>
      </c>
      <c r="B5383" s="5" t="s">
        <v>1478</v>
      </c>
      <c r="C5383" s="5" t="s">
        <v>278</v>
      </c>
      <c r="D5383" s="5" t="s">
        <v>108</v>
      </c>
      <c r="E5383" s="5" t="s">
        <v>30</v>
      </c>
      <c r="F5383" s="5" t="s">
        <v>30</v>
      </c>
      <c r="G5383" s="5" t="s">
        <v>87</v>
      </c>
      <c r="H5383" s="5" t="s">
        <v>131</v>
      </c>
      <c r="I5383" s="150">
        <v>6042.414782721823</v>
      </c>
      <c r="J5383" s="150">
        <v>3280.2921499776721</v>
      </c>
      <c r="K5383" s="150">
        <v>1608.0272904820504</v>
      </c>
      <c r="L5383" s="150">
        <v>1960.5778027835913</v>
      </c>
      <c r="M5383" s="150">
        <v>5230.0951397311055</v>
      </c>
      <c r="N5383" s="150">
        <v>4430.448528110267</v>
      </c>
      <c r="O5383" s="150">
        <v>3497.4994644051881</v>
      </c>
      <c r="P5383" s="150">
        <v>380.55486731166371</v>
      </c>
      <c r="Q5383" s="150">
        <v>3626.5252646502281</v>
      </c>
      <c r="R5383" s="150">
        <v>3407.2677447157603</v>
      </c>
      <c r="S5383" s="150">
        <v>6730.5886229662274</v>
      </c>
      <c r="T5383" s="150">
        <v>3871.9245220663461</v>
      </c>
      <c r="U5383" s="150">
        <v>1150.5147151282856</v>
      </c>
      <c r="V5383" s="150">
        <v>2868.5429387765812</v>
      </c>
      <c r="W5383" s="150">
        <v>1034.3569794662953</v>
      </c>
      <c r="X5383" s="150">
        <v>6088.7893758546861</v>
      </c>
      <c r="Y5383" s="150">
        <v>15245.426239598946</v>
      </c>
      <c r="Z5383" s="150">
        <v>1975.7871243447353</v>
      </c>
      <c r="AA5383" s="150">
        <v>31083.128928958173</v>
      </c>
      <c r="AB5383" s="150">
        <v>670.39607439205872</v>
      </c>
      <c r="AC5383" s="150">
        <v>4189.4223328757862</v>
      </c>
      <c r="AD5383" s="150">
        <v>3946.2013095693683</v>
      </c>
      <c r="AE5383" s="150">
        <v>4089.1399610389294</v>
      </c>
      <c r="AF5383" s="150">
        <v>23692.859282598551</v>
      </c>
      <c r="AG5383" s="150">
        <v>29681.869139147846</v>
      </c>
      <c r="AH5383" s="150">
        <v>9024.9549232770805</v>
      </c>
      <c r="AI5383" s="150">
        <v>1834.1859593102861</v>
      </c>
      <c r="AJ5383" s="150">
        <v>12966.766303161618</v>
      </c>
      <c r="AK5383" s="150">
        <v>1806.1474647091616</v>
      </c>
      <c r="AL5383" s="150">
        <v>195414.71875</v>
      </c>
      <c r="AM5383" s="150">
        <v>150071.546875</v>
      </c>
      <c r="AN5383" s="150">
        <v>45343.16796875</v>
      </c>
      <c r="AO5383" s="5" t="s">
        <v>3133</v>
      </c>
    </row>
    <row r="5384" spans="1:41" ht="14.25" x14ac:dyDescent="0.45">
      <c r="A5384" s="150">
        <v>2022</v>
      </c>
      <c r="B5384" s="5" t="s">
        <v>6344</v>
      </c>
      <c r="C5384" s="5" t="s">
        <v>278</v>
      </c>
      <c r="D5384" s="5" t="s">
        <v>108</v>
      </c>
      <c r="E5384" s="5" t="s">
        <v>30</v>
      </c>
      <c r="F5384" s="5" t="s">
        <v>30</v>
      </c>
      <c r="G5384" s="5" t="s">
        <v>87</v>
      </c>
      <c r="H5384" s="5" t="s">
        <v>131</v>
      </c>
      <c r="I5384" s="150">
        <v>8883.5556265429168</v>
      </c>
      <c r="J5384" s="150">
        <v>11226.160437400413</v>
      </c>
      <c r="K5384" s="150">
        <v>1752.6062166658066</v>
      </c>
      <c r="L5384" s="150">
        <v>2233.0692845514645</v>
      </c>
      <c r="M5384" s="150">
        <v>6355.5698401211848</v>
      </c>
      <c r="N5384" s="150">
        <v>5289.329109908037</v>
      </c>
      <c r="O5384" s="150">
        <v>4067.7211277636297</v>
      </c>
      <c r="P5384" s="150">
        <v>5511.6210068702048</v>
      </c>
      <c r="Q5384" s="150">
        <v>2166.3857755887857</v>
      </c>
      <c r="R5384" s="150">
        <v>3650.0532893499249</v>
      </c>
      <c r="S5384" s="150">
        <v>9662.3892911048879</v>
      </c>
      <c r="T5384" s="150">
        <v>4161.6291212095475</v>
      </c>
      <c r="U5384" s="150">
        <v>1299.2403110117612</v>
      </c>
      <c r="V5384" s="150">
        <v>2871.5240936345876</v>
      </c>
      <c r="W5384" s="150">
        <v>1351.0069171536359</v>
      </c>
      <c r="X5384" s="150">
        <v>12276.805907568165</v>
      </c>
      <c r="Y5384" s="150">
        <v>18870.450485952853</v>
      </c>
      <c r="Z5384" s="150">
        <v>2267.8868948235936</v>
      </c>
      <c r="AA5384" s="150">
        <v>31626.351258206603</v>
      </c>
      <c r="AB5384" s="150">
        <v>1336.7964762519448</v>
      </c>
      <c r="AC5384" s="150">
        <v>6159.4339943964051</v>
      </c>
      <c r="AD5384" s="150">
        <v>3881.7158722287095</v>
      </c>
      <c r="AE5384" s="150">
        <v>5276.1337004993238</v>
      </c>
      <c r="AF5384" s="150">
        <v>20112.747530208551</v>
      </c>
      <c r="AG5384" s="150">
        <v>36810.117092844936</v>
      </c>
      <c r="AH5384" s="150">
        <v>7864.4640075930665</v>
      </c>
      <c r="AI5384" s="150">
        <v>2860.3587472118302</v>
      </c>
      <c r="AJ5384" s="150">
        <v>11591.659649808056</v>
      </c>
      <c r="AK5384" s="150">
        <v>1681.9071838644438</v>
      </c>
      <c r="AL5384" s="150">
        <v>233098.703125</v>
      </c>
      <c r="AM5384" s="150">
        <v>175845.71875</v>
      </c>
      <c r="AN5384" s="150">
        <v>57252.97265625</v>
      </c>
      <c r="AO5384" s="5" t="s">
        <v>6882</v>
      </c>
    </row>
    <row r="5385" spans="1:41" ht="14.25" x14ac:dyDescent="0.45">
      <c r="A5385" s="150">
        <v>2022</v>
      </c>
      <c r="B5385" s="5" t="s">
        <v>582</v>
      </c>
      <c r="C5385" s="5" t="s">
        <v>278</v>
      </c>
      <c r="D5385" s="5" t="s">
        <v>108</v>
      </c>
      <c r="E5385" s="5" t="s">
        <v>30</v>
      </c>
      <c r="F5385" s="5" t="s">
        <v>30</v>
      </c>
      <c r="G5385" s="5" t="s">
        <v>87</v>
      </c>
      <c r="H5385" s="5" t="s">
        <v>131</v>
      </c>
      <c r="I5385" s="150">
        <v>10056.493836115536</v>
      </c>
      <c r="J5385" s="150">
        <v>2890.2026253801314</v>
      </c>
      <c r="K5385" s="150">
        <v>1796.1894002518989</v>
      </c>
      <c r="L5385" s="150">
        <v>2670.8562027121884</v>
      </c>
      <c r="M5385" s="150">
        <v>6425.4545125937739</v>
      </c>
      <c r="N5385" s="150">
        <v>4581.579252124202</v>
      </c>
      <c r="O5385" s="150">
        <v>3835.5677602860892</v>
      </c>
      <c r="P5385" s="150">
        <v>303.99728192167197</v>
      </c>
      <c r="Q5385" s="150">
        <v>2701.4145858471948</v>
      </c>
      <c r="R5385" s="150">
        <v>3841.1208907070463</v>
      </c>
      <c r="S5385" s="150">
        <v>4810.7218730837876</v>
      </c>
      <c r="T5385" s="150">
        <v>4170.3598241962218</v>
      </c>
      <c r="U5385" s="150">
        <v>1262.0825783751725</v>
      </c>
      <c r="V5385" s="150">
        <v>3245.1984210916389</v>
      </c>
      <c r="W5385" s="150">
        <v>1026.1280093745968</v>
      </c>
      <c r="X5385" s="150">
        <v>6271.6788997006652</v>
      </c>
      <c r="Y5385" s="150">
        <v>17708.664769271116</v>
      </c>
      <c r="Z5385" s="150">
        <v>1526.9212790107533</v>
      </c>
      <c r="AA5385" s="150">
        <v>33329.525004996394</v>
      </c>
      <c r="AB5385" s="150">
        <v>665.06264564813432</v>
      </c>
      <c r="AC5385" s="150">
        <v>6116.7194323779568</v>
      </c>
      <c r="AD5385" s="150">
        <v>3356.630435594162</v>
      </c>
      <c r="AE5385" s="150">
        <v>4093.5374063820809</v>
      </c>
      <c r="AF5385" s="150">
        <v>24252.987590522796</v>
      </c>
      <c r="AG5385" s="150">
        <v>31331.178949633882</v>
      </c>
      <c r="AH5385" s="150">
        <v>15326.494348947026</v>
      </c>
      <c r="AI5385" s="150">
        <v>2157.6124774657296</v>
      </c>
      <c r="AJ5385" s="150">
        <v>12431.041028873879</v>
      </c>
      <c r="AK5385" s="150">
        <v>1858.0535940327443</v>
      </c>
      <c r="AL5385" s="150">
        <v>214043.484375</v>
      </c>
      <c r="AM5385" s="150">
        <v>162343.53125</v>
      </c>
      <c r="AN5385" s="150">
        <v>51699.95703125</v>
      </c>
      <c r="AO5385" s="5" t="s">
        <v>1174</v>
      </c>
    </row>
    <row r="5386" spans="1:41" ht="14.25" x14ac:dyDescent="0.45">
      <c r="A5386" s="150">
        <v>2022</v>
      </c>
      <c r="B5386" s="5" t="s">
        <v>7352</v>
      </c>
      <c r="C5386" s="5" t="s">
        <v>278</v>
      </c>
      <c r="D5386" s="5" t="s">
        <v>108</v>
      </c>
      <c r="E5386" s="5" t="s">
        <v>30</v>
      </c>
      <c r="F5386" s="5" t="s">
        <v>30</v>
      </c>
      <c r="G5386" s="5" t="s">
        <v>87</v>
      </c>
      <c r="H5386" s="5" t="s">
        <v>131</v>
      </c>
      <c r="I5386" s="150">
        <v>7983.4678969627066</v>
      </c>
      <c r="J5386" s="150">
        <v>14516.749216230541</v>
      </c>
      <c r="K5386" s="150">
        <v>1701.46</v>
      </c>
      <c r="L5386" s="150">
        <v>2200</v>
      </c>
      <c r="M5386" s="150">
        <v>7945.2612166990066</v>
      </c>
      <c r="N5386" s="150">
        <v>5601.87</v>
      </c>
      <c r="O5386" s="150">
        <v>3778.0331757874819</v>
      </c>
      <c r="P5386" s="150">
        <v>4609</v>
      </c>
      <c r="Q5386" s="150">
        <v>2206.6562388505422</v>
      </c>
      <c r="R5386" s="150">
        <v>3596</v>
      </c>
      <c r="S5386" s="150">
        <v>7426.3</v>
      </c>
      <c r="T5386" s="150">
        <v>4100</v>
      </c>
      <c r="U5386" s="150">
        <v>1037</v>
      </c>
      <c r="V5386" s="150">
        <v>2381</v>
      </c>
      <c r="W5386" s="150">
        <v>2028.78</v>
      </c>
      <c r="X5386" s="150">
        <v>13710</v>
      </c>
      <c r="Y5386" s="150">
        <v>17870</v>
      </c>
      <c r="Z5386" s="150">
        <v>2319.243784820309</v>
      </c>
      <c r="AA5386" s="150">
        <v>33061</v>
      </c>
      <c r="AB5386" s="150">
        <v>1659</v>
      </c>
      <c r="AC5386" s="150">
        <v>2044.487098039217</v>
      </c>
      <c r="AD5386" s="150">
        <v>3693.4128550945461</v>
      </c>
      <c r="AE5386" s="150">
        <v>5388</v>
      </c>
      <c r="AF5386" s="150">
        <v>16730.046362399989</v>
      </c>
      <c r="AG5386" s="150">
        <v>36732</v>
      </c>
      <c r="AH5386" s="150">
        <v>12004</v>
      </c>
      <c r="AI5386" s="150">
        <v>3163.7550000000001</v>
      </c>
      <c r="AJ5386" s="150">
        <v>11493.100402722661</v>
      </c>
      <c r="AK5386" s="150">
        <v>1678</v>
      </c>
      <c r="AL5386" s="150">
        <v>232657.59375</v>
      </c>
      <c r="AM5386" s="150">
        <v>169769.609375</v>
      </c>
      <c r="AN5386" s="150">
        <v>62888.00390625</v>
      </c>
      <c r="AO5386" s="5" t="s">
        <v>7803</v>
      </c>
    </row>
    <row r="5387" spans="1:41" ht="14.25" x14ac:dyDescent="0.45">
      <c r="A5387" s="150">
        <v>2022</v>
      </c>
      <c r="B5387" s="5" t="s">
        <v>1477</v>
      </c>
      <c r="C5387" s="5" t="s">
        <v>278</v>
      </c>
      <c r="D5387" s="5" t="s">
        <v>108</v>
      </c>
      <c r="E5387" s="5" t="s">
        <v>30</v>
      </c>
      <c r="F5387" s="5" t="s">
        <v>30</v>
      </c>
      <c r="G5387" s="5" t="s">
        <v>87</v>
      </c>
      <c r="H5387" s="5" t="s">
        <v>131</v>
      </c>
      <c r="I5387" s="150">
        <v>5619.3744059645205</v>
      </c>
      <c r="J5387" s="150">
        <v>5425.1381892012869</v>
      </c>
      <c r="K5387" s="150">
        <v>1220.1000952857071</v>
      </c>
      <c r="L5387" s="150">
        <v>1317.9132139661754</v>
      </c>
      <c r="M5387" s="150">
        <v>5104.5275124988448</v>
      </c>
      <c r="N5387" s="150">
        <v>4473.0077757242589</v>
      </c>
      <c r="O5387" s="150">
        <v>3551.5332095661811</v>
      </c>
      <c r="P5387" s="150">
        <v>306.56737271730515</v>
      </c>
      <c r="Q5387" s="150">
        <v>2344.0783227987445</v>
      </c>
      <c r="R5387" s="150">
        <v>2992.0920240138089</v>
      </c>
      <c r="S5387" s="150">
        <v>4000.3746585295603</v>
      </c>
      <c r="T5387" s="150">
        <v>3762.9208203568137</v>
      </c>
      <c r="U5387" s="150">
        <v>1640.752536490327</v>
      </c>
      <c r="V5387" s="150">
        <v>2979.3478965883951</v>
      </c>
      <c r="W5387" s="150">
        <v>748.66629945252066</v>
      </c>
      <c r="X5387" s="150">
        <v>5940.9449502435264</v>
      </c>
      <c r="Y5387" s="150">
        <v>16022.295504795762</v>
      </c>
      <c r="Z5387" s="150">
        <v>1667.8593165522702</v>
      </c>
      <c r="AA5387" s="150">
        <v>23312.813125613571</v>
      </c>
      <c r="AB5387" s="150">
        <v>670.68529915771444</v>
      </c>
      <c r="AC5387" s="150">
        <v>4426.9656710080162</v>
      </c>
      <c r="AD5387" s="150">
        <v>3492.8759144253249</v>
      </c>
      <c r="AE5387" s="150">
        <v>4086.4391830683653</v>
      </c>
      <c r="AF5387" s="150">
        <v>22181.142828666892</v>
      </c>
      <c r="AG5387" s="150">
        <v>34235.939016740493</v>
      </c>
      <c r="AH5387" s="150">
        <v>9814.8872133124114</v>
      </c>
      <c r="AI5387" s="150">
        <v>1834.9772706328226</v>
      </c>
      <c r="AJ5387" s="150">
        <v>16944.44289465035</v>
      </c>
      <c r="AK5387" s="150">
        <v>1935.6547373499357</v>
      </c>
      <c r="AL5387" s="150">
        <v>192054.328125</v>
      </c>
      <c r="AM5387" s="150">
        <v>149976.171875</v>
      </c>
      <c r="AN5387" s="150">
        <v>42078.1484375</v>
      </c>
      <c r="AO5387" s="5" t="s">
        <v>3134</v>
      </c>
    </row>
    <row r="5388" spans="1:41" ht="14.25" x14ac:dyDescent="0.45">
      <c r="A5388" s="150">
        <v>2022</v>
      </c>
      <c r="B5388" s="5" t="s">
        <v>4980</v>
      </c>
      <c r="C5388" s="5" t="s">
        <v>278</v>
      </c>
      <c r="D5388" s="5" t="s">
        <v>108</v>
      </c>
      <c r="E5388" s="5" t="s">
        <v>30</v>
      </c>
      <c r="F5388" s="5" t="s">
        <v>30</v>
      </c>
      <c r="G5388" s="5" t="s">
        <v>87</v>
      </c>
      <c r="H5388" s="5" t="s">
        <v>131</v>
      </c>
      <c r="I5388" s="150">
        <v>7410.8725349219249</v>
      </c>
      <c r="J5388" s="150">
        <v>11517.239496645881</v>
      </c>
      <c r="K5388" s="150">
        <v>1772.377492260425</v>
      </c>
      <c r="L5388" s="150">
        <v>1718.2272986073451</v>
      </c>
      <c r="M5388" s="150">
        <v>6168.6058003460676</v>
      </c>
      <c r="N5388" s="150">
        <v>4988.4824553021972</v>
      </c>
      <c r="O5388" s="150">
        <v>3823.5875802664486</v>
      </c>
      <c r="P5388" s="150">
        <v>4816.2431854902852</v>
      </c>
      <c r="Q5388" s="150">
        <v>2403.5609298739737</v>
      </c>
      <c r="R5388" s="150">
        <v>3644.7245728034595</v>
      </c>
      <c r="S5388" s="150">
        <v>6768.7742066349956</v>
      </c>
      <c r="T5388" s="150">
        <v>4165.3995117753821</v>
      </c>
      <c r="U5388" s="150">
        <v>1197.5523596354224</v>
      </c>
      <c r="V5388" s="150">
        <v>2683.5586354612901</v>
      </c>
      <c r="W5388" s="150">
        <v>2093.0382274911235</v>
      </c>
      <c r="X5388" s="150">
        <v>11284.06727739951</v>
      </c>
      <c r="Y5388" s="150">
        <v>15635.868417326841</v>
      </c>
      <c r="Z5388" s="150">
        <v>1957.0754720120574</v>
      </c>
      <c r="AA5388" s="150">
        <v>31741.385629606357</v>
      </c>
      <c r="AB5388" s="150">
        <v>183.27757851811683</v>
      </c>
      <c r="AC5388" s="150">
        <v>5694.1035951537342</v>
      </c>
      <c r="AD5388" s="150">
        <v>4334.038835059243</v>
      </c>
      <c r="AE5388" s="150">
        <v>4629.8415573383372</v>
      </c>
      <c r="AF5388" s="150">
        <v>21066.508030803994</v>
      </c>
      <c r="AG5388" s="150">
        <v>41481.131038015141</v>
      </c>
      <c r="AH5388" s="150">
        <v>7719.5266451977268</v>
      </c>
      <c r="AI5388" s="150">
        <v>2732.5020797246507</v>
      </c>
      <c r="AJ5388" s="150">
        <v>12416.014594724471</v>
      </c>
      <c r="AK5388" s="150">
        <v>1526.6189210656776</v>
      </c>
      <c r="AL5388" s="150">
        <v>227574.203125</v>
      </c>
      <c r="AM5388" s="150">
        <v>175002.375</v>
      </c>
      <c r="AN5388" s="150">
        <v>52571.81640625</v>
      </c>
      <c r="AO5388" s="5" t="s">
        <v>5948</v>
      </c>
    </row>
    <row r="5389" spans="1:41" ht="14.25" x14ac:dyDescent="0.45">
      <c r="A5389" s="150">
        <v>2022</v>
      </c>
      <c r="B5389" s="5" t="s">
        <v>1476</v>
      </c>
      <c r="C5389" s="5" t="s">
        <v>278</v>
      </c>
      <c r="D5389" s="5" t="s">
        <v>108</v>
      </c>
      <c r="E5389" s="5" t="s">
        <v>30</v>
      </c>
      <c r="F5389" s="5" t="s">
        <v>30</v>
      </c>
      <c r="G5389" s="5" t="s">
        <v>87</v>
      </c>
      <c r="H5389" s="5" t="s">
        <v>131</v>
      </c>
      <c r="I5389" s="150">
        <v>4983.493373279709</v>
      </c>
      <c r="J5389" s="150">
        <v>339.10651037588229</v>
      </c>
      <c r="K5389" s="150"/>
      <c r="L5389" s="150">
        <v>1337.1183049276574</v>
      </c>
      <c r="M5389" s="150">
        <v>4868.2313657247723</v>
      </c>
      <c r="N5389" s="150">
        <v>3144.03387103467</v>
      </c>
      <c r="O5389" s="150">
        <v>3461.8058658571031</v>
      </c>
      <c r="P5389" s="150">
        <v>311.03477938450129</v>
      </c>
      <c r="Q5389" s="150">
        <v>2957.0810181303118</v>
      </c>
      <c r="R5389" s="150">
        <v>4004.0578518447128</v>
      </c>
      <c r="S5389" s="150">
        <v>11008.610025579967</v>
      </c>
      <c r="T5389" s="150">
        <v>3649.325028879528</v>
      </c>
      <c r="U5389" s="150">
        <v>1652.9979424433077</v>
      </c>
      <c r="V5389" s="150">
        <v>2947.5317540950032</v>
      </c>
      <c r="W5389" s="150">
        <v>920.7527765172963</v>
      </c>
      <c r="X5389" s="150">
        <v>4584.2475618206508</v>
      </c>
      <c r="Y5389" s="150">
        <v>21334.515553449546</v>
      </c>
      <c r="Z5389" s="150">
        <v>1677.889894842333</v>
      </c>
      <c r="AA5389" s="150">
        <v>25732.3497060015</v>
      </c>
      <c r="AB5389" s="150">
        <v>680.45875923107508</v>
      </c>
      <c r="AC5389" s="150">
        <v>4409.8460492018803</v>
      </c>
      <c r="AD5389" s="150">
        <v>3899.5583679164047</v>
      </c>
      <c r="AE5389" s="150">
        <v>5405.1374338346122</v>
      </c>
      <c r="AF5389" s="150">
        <v>21119.581387797174</v>
      </c>
      <c r="AG5389" s="150">
        <v>32647.650749307562</v>
      </c>
      <c r="AH5389" s="150">
        <v>8503.1159564021018</v>
      </c>
      <c r="AI5389" s="150">
        <v>1861.7171993483869</v>
      </c>
      <c r="AJ5389" s="150">
        <v>19860.788835987674</v>
      </c>
      <c r="AK5389" s="150">
        <v>1916.7377920914935</v>
      </c>
      <c r="AL5389" s="150">
        <v>199218.765625</v>
      </c>
      <c r="AM5389" s="150">
        <v>153864.203125</v>
      </c>
      <c r="AN5389" s="150">
        <v>45354.5625</v>
      </c>
      <c r="AO5389" s="5" t="s">
        <v>3135</v>
      </c>
    </row>
    <row r="5390" spans="1:41" ht="14.25" x14ac:dyDescent="0.45">
      <c r="A5390" s="150">
        <v>2022</v>
      </c>
      <c r="B5390" s="5" t="s">
        <v>1478</v>
      </c>
      <c r="C5390" s="5" t="s">
        <v>278</v>
      </c>
      <c r="D5390" s="5" t="s">
        <v>108</v>
      </c>
      <c r="E5390" s="5" t="s">
        <v>30</v>
      </c>
      <c r="F5390" s="5" t="s">
        <v>30</v>
      </c>
      <c r="G5390" s="5" t="s">
        <v>88</v>
      </c>
      <c r="H5390" s="5" t="s">
        <v>131</v>
      </c>
      <c r="I5390" s="150">
        <v>6416</v>
      </c>
      <c r="J5390" s="150">
        <v>3383.1847666231001</v>
      </c>
      <c r="K5390" s="150">
        <v>1681.0803349172461</v>
      </c>
      <c r="L5390" s="150">
        <v>2008.4921178889649</v>
      </c>
      <c r="M5390" s="150">
        <v>5436.8655218989761</v>
      </c>
      <c r="N5390" s="150">
        <v>4510.1385926874927</v>
      </c>
      <c r="O5390" s="150">
        <v>3598.5600884294508</v>
      </c>
      <c r="P5390" s="150">
        <v>344</v>
      </c>
      <c r="Q5390" s="150">
        <v>3726.8135815880182</v>
      </c>
      <c r="R5390" s="150">
        <v>3654.0965091469361</v>
      </c>
      <c r="S5390" s="150">
        <v>6865</v>
      </c>
      <c r="T5390" s="150">
        <v>3884.457195156227</v>
      </c>
      <c r="U5390" s="150">
        <v>1194.6330943552509</v>
      </c>
      <c r="V5390" s="150">
        <v>3000</v>
      </c>
      <c r="W5390" s="150">
        <v>1057.0961845812881</v>
      </c>
      <c r="X5390" s="150">
        <v>6198.3078626355154</v>
      </c>
      <c r="Y5390" s="150">
        <v>15904</v>
      </c>
      <c r="Z5390" s="150">
        <v>2031.0731995247791</v>
      </c>
      <c r="AA5390" s="150">
        <v>32366.385348176609</v>
      </c>
      <c r="AB5390" s="150">
        <v>606</v>
      </c>
      <c r="AC5390" s="150">
        <v>4366.1137379461306</v>
      </c>
      <c r="AD5390" s="150">
        <v>4063.4528241864309</v>
      </c>
      <c r="AE5390" s="150">
        <v>4234</v>
      </c>
      <c r="AF5390" s="150">
        <v>24601.400944044621</v>
      </c>
      <c r="AG5390" s="150">
        <v>32359.94855426826</v>
      </c>
      <c r="AH5390" s="150">
        <v>9371.0316649092038</v>
      </c>
      <c r="AI5390" s="150">
        <v>1867.177291139712</v>
      </c>
      <c r="AJ5390" s="150">
        <v>13498.157818849049</v>
      </c>
      <c r="AK5390" s="150">
        <v>1858.9031800974469</v>
      </c>
      <c r="AL5390" s="150">
        <v>204086.375</v>
      </c>
      <c r="AM5390" s="150">
        <v>157598.4375</v>
      </c>
      <c r="AN5390" s="150">
        <v>46487.9296875</v>
      </c>
      <c r="AO5390" s="5" t="s">
        <v>3138</v>
      </c>
    </row>
    <row r="5391" spans="1:41" ht="14.25" x14ac:dyDescent="0.45">
      <c r="A5391" s="150">
        <v>2022</v>
      </c>
      <c r="B5391" s="5" t="s">
        <v>1476</v>
      </c>
      <c r="C5391" s="5" t="s">
        <v>278</v>
      </c>
      <c r="D5391" s="5" t="s">
        <v>108</v>
      </c>
      <c r="E5391" s="5" t="s">
        <v>30</v>
      </c>
      <c r="F5391" s="5" t="s">
        <v>30</v>
      </c>
      <c r="G5391" s="5" t="s">
        <v>88</v>
      </c>
      <c r="H5391" s="5" t="s">
        <v>131</v>
      </c>
      <c r="I5391" s="150">
        <v>5283.5450440399691</v>
      </c>
      <c r="J5391" s="150">
        <v>315</v>
      </c>
      <c r="K5391" s="150"/>
      <c r="L5391" s="150">
        <v>1423.122206178291</v>
      </c>
      <c r="M5391" s="150">
        <v>5202.6339599999974</v>
      </c>
      <c r="N5391" s="150">
        <v>3396.4</v>
      </c>
      <c r="O5391" s="150">
        <v>3850.2445363486522</v>
      </c>
      <c r="P5391" s="150">
        <v>344</v>
      </c>
      <c r="Q5391" s="150">
        <v>3227.5918399874622</v>
      </c>
      <c r="R5391" s="150">
        <v>4292.9315416439758</v>
      </c>
      <c r="S5391" s="150">
        <v>11945.222007187231</v>
      </c>
      <c r="T5391" s="150">
        <v>4058.8046523299131</v>
      </c>
      <c r="U5391" s="150">
        <v>1244</v>
      </c>
      <c r="V5391" s="150">
        <v>3198</v>
      </c>
      <c r="W5391" s="150">
        <v>962.63618956655728</v>
      </c>
      <c r="X5391" s="150">
        <v>5326.8921041373314</v>
      </c>
      <c r="Y5391" s="150">
        <v>23770</v>
      </c>
      <c r="Z5391" s="150">
        <v>1864.2735581999041</v>
      </c>
      <c r="AA5391" s="150">
        <v>27892.347964619668</v>
      </c>
      <c r="AB5391" s="150">
        <v>606</v>
      </c>
      <c r="AC5391" s="150">
        <v>4883.1707224576194</v>
      </c>
      <c r="AD5391" s="150">
        <v>4222.9876889692587</v>
      </c>
      <c r="AE5391" s="150">
        <v>5894.4139320924687</v>
      </c>
      <c r="AF5391" s="150">
        <v>22478</v>
      </c>
      <c r="AG5391" s="150">
        <v>35565.026103304634</v>
      </c>
      <c r="AH5391" s="150">
        <v>8953.1462270803222</v>
      </c>
      <c r="AI5391" s="150">
        <v>1942.6112537017571</v>
      </c>
      <c r="AJ5391" s="150">
        <v>21609.123883604228</v>
      </c>
      <c r="AK5391" s="150">
        <v>2040</v>
      </c>
      <c r="AL5391" s="150">
        <v>215792.125</v>
      </c>
      <c r="AM5391" s="150">
        <v>166680.953125</v>
      </c>
      <c r="AN5391" s="150">
        <v>49111.17578125</v>
      </c>
      <c r="AO5391" s="5" t="s">
        <v>3137</v>
      </c>
    </row>
    <row r="5392" spans="1:41" ht="14.25" x14ac:dyDescent="0.45">
      <c r="A5392" s="150">
        <v>2022</v>
      </c>
      <c r="B5392" s="5" t="s">
        <v>4024</v>
      </c>
      <c r="C5392" s="5" t="s">
        <v>278</v>
      </c>
      <c r="D5392" s="5" t="s">
        <v>108</v>
      </c>
      <c r="E5392" s="5" t="s">
        <v>30</v>
      </c>
      <c r="F5392" s="5" t="s">
        <v>30</v>
      </c>
      <c r="G5392" s="5" t="s">
        <v>88</v>
      </c>
      <c r="H5392" s="5" t="s">
        <v>131</v>
      </c>
      <c r="I5392" s="150">
        <v>11063.584742653329</v>
      </c>
      <c r="J5392" s="150">
        <v>4032.3388191158342</v>
      </c>
      <c r="K5392" s="150">
        <v>1785.406256097044</v>
      </c>
      <c r="L5392" s="150">
        <v>2126.1446999999998</v>
      </c>
      <c r="M5392" s="150">
        <v>6252.0579258078678</v>
      </c>
      <c r="N5392" s="150">
        <v>5689.0533084763601</v>
      </c>
      <c r="O5392" s="150">
        <v>3961.8302214948262</v>
      </c>
      <c r="P5392" s="150">
        <v>4530.4439562094094</v>
      </c>
      <c r="Q5392" s="150">
        <v>2530.3246499532529</v>
      </c>
      <c r="R5392" s="150">
        <v>3733.0717987499988</v>
      </c>
      <c r="S5392" s="150">
        <v>4731</v>
      </c>
      <c r="T5392" s="150">
        <v>4195.5070521600001</v>
      </c>
      <c r="U5392" s="150">
        <v>1196.6946115000001</v>
      </c>
      <c r="V5392" s="150">
        <v>3431</v>
      </c>
      <c r="W5392" s="150">
        <v>2368.969459888579</v>
      </c>
      <c r="X5392" s="150">
        <v>5696.8404580800006</v>
      </c>
      <c r="Y5392" s="150">
        <v>17148</v>
      </c>
      <c r="Z5392" s="150">
        <v>1768</v>
      </c>
      <c r="AA5392" s="150">
        <v>36594</v>
      </c>
      <c r="AB5392" s="150">
        <v>606</v>
      </c>
      <c r="AC5392" s="150">
        <v>6334.59058</v>
      </c>
      <c r="AD5392" s="150">
        <v>4248.4971794552284</v>
      </c>
      <c r="AE5392" s="150">
        <v>5028.9798153600004</v>
      </c>
      <c r="AF5392" s="150">
        <v>22269.088984383361</v>
      </c>
      <c r="AG5392" s="150">
        <v>42521</v>
      </c>
      <c r="AH5392" s="150">
        <v>11935</v>
      </c>
      <c r="AI5392" s="150">
        <v>2379.1858876800002</v>
      </c>
      <c r="AJ5392" s="150">
        <v>12423</v>
      </c>
      <c r="AK5392" s="150">
        <v>1605.789692746486</v>
      </c>
      <c r="AL5392" s="150">
        <v>232185.421875</v>
      </c>
      <c r="AM5392" s="150">
        <v>182419.3125</v>
      </c>
      <c r="AN5392" s="150">
        <v>49766.0859375</v>
      </c>
      <c r="AO5392" s="5" t="s">
        <v>4622</v>
      </c>
    </row>
    <row r="5393" spans="1:41" ht="14.25" x14ac:dyDescent="0.45">
      <c r="A5393" s="150">
        <v>2022</v>
      </c>
      <c r="B5393" s="5" t="s">
        <v>582</v>
      </c>
      <c r="C5393" s="5" t="s">
        <v>278</v>
      </c>
      <c r="D5393" s="5" t="s">
        <v>108</v>
      </c>
      <c r="E5393" s="5" t="s">
        <v>30</v>
      </c>
      <c r="F5393" s="5" t="s">
        <v>30</v>
      </c>
      <c r="G5393" s="5" t="s">
        <v>88</v>
      </c>
      <c r="H5393" s="5" t="s">
        <v>131</v>
      </c>
      <c r="I5393" s="150">
        <v>10397.77878199718</v>
      </c>
      <c r="J5393" s="150">
        <v>2965.355392531384</v>
      </c>
      <c r="K5393" s="150">
        <v>2169.9672781622262</v>
      </c>
      <c r="L5393" s="150">
        <v>2727.2658604424259</v>
      </c>
      <c r="M5393" s="150">
        <v>6464.1999389384246</v>
      </c>
      <c r="N5393" s="150">
        <v>4733.7299022999996</v>
      </c>
      <c r="O5393" s="150">
        <v>3859.9287657460118</v>
      </c>
      <c r="P5393" s="150">
        <v>325</v>
      </c>
      <c r="Q5393" s="150">
        <v>2715.0436826640539</v>
      </c>
      <c r="R5393" s="150">
        <v>3781.601732133749</v>
      </c>
      <c r="S5393" s="150">
        <v>4754.88</v>
      </c>
      <c r="T5393" s="150">
        <v>3980.7005647537499</v>
      </c>
      <c r="U5393" s="150">
        <v>1196.6946115000001</v>
      </c>
      <c r="V5393" s="150">
        <v>73</v>
      </c>
      <c r="W5393" s="150">
        <v>1037.385853367309</v>
      </c>
      <c r="X5393" s="150">
        <v>6435.6870018528016</v>
      </c>
      <c r="Y5393" s="150">
        <v>18032</v>
      </c>
      <c r="Z5393" s="150">
        <v>1540.6480964521079</v>
      </c>
      <c r="AA5393" s="150">
        <v>34138.36898564727</v>
      </c>
      <c r="AB5393" s="150">
        <v>606</v>
      </c>
      <c r="AC5393" s="150">
        <v>6179.5498799999996</v>
      </c>
      <c r="AD5393" s="150">
        <v>3386.806092873197</v>
      </c>
      <c r="AE5393" s="150">
        <v>4118.2213959359997</v>
      </c>
      <c r="AF5393" s="150">
        <v>24765.22135568313</v>
      </c>
      <c r="AG5393" s="150">
        <v>32403.380077248199</v>
      </c>
      <c r="AH5393" s="150">
        <v>15727.29121546649</v>
      </c>
      <c r="AI5393" s="150">
        <v>2170.6228590912001</v>
      </c>
      <c r="AJ5393" s="150">
        <v>12756.12008338642</v>
      </c>
      <c r="AK5393" s="150">
        <v>1800.4076872242399</v>
      </c>
      <c r="AL5393" s="150">
        <v>215242.859375</v>
      </c>
      <c r="AM5393" s="150">
        <v>162848.96875</v>
      </c>
      <c r="AN5393" s="150">
        <v>52393.87890625</v>
      </c>
      <c r="AO5393" s="5" t="s">
        <v>1175</v>
      </c>
    </row>
    <row r="5394" spans="1:41" ht="14.25" x14ac:dyDescent="0.45">
      <c r="A5394" s="150">
        <v>2022</v>
      </c>
      <c r="B5394" s="5" t="s">
        <v>6344</v>
      </c>
      <c r="C5394" s="5" t="s">
        <v>278</v>
      </c>
      <c r="D5394" s="5" t="s">
        <v>108</v>
      </c>
      <c r="E5394" s="5" t="s">
        <v>30</v>
      </c>
      <c r="F5394" s="5" t="s">
        <v>30</v>
      </c>
      <c r="G5394" s="5" t="s">
        <v>88</v>
      </c>
      <c r="H5394" s="5" t="s">
        <v>131</v>
      </c>
      <c r="I5394" s="150">
        <v>9288</v>
      </c>
      <c r="J5394" s="150">
        <v>11931.17713604289</v>
      </c>
      <c r="K5394" s="150">
        <v>1669</v>
      </c>
      <c r="L5394" s="150">
        <v>2338.5501770400001</v>
      </c>
      <c r="M5394" s="150">
        <v>6514.4135008683907</v>
      </c>
      <c r="N5394" s="150">
        <v>5421.5244000000002</v>
      </c>
      <c r="O5394" s="150">
        <v>4169.3849802719997</v>
      </c>
      <c r="P5394" s="150">
        <v>5638.3002299999989</v>
      </c>
      <c r="Q5394" s="150">
        <v>2220.5298816</v>
      </c>
      <c r="R5394" s="150">
        <v>3741.2784416159989</v>
      </c>
      <c r="S5394" s="150">
        <v>9903.879719999999</v>
      </c>
      <c r="T5394" s="150">
        <v>4338.573477590312</v>
      </c>
      <c r="U5394" s="150">
        <v>1305.7280000000001</v>
      </c>
      <c r="V5394" s="150">
        <v>2943</v>
      </c>
      <c r="W5394" s="150">
        <v>1384.7724000000001</v>
      </c>
      <c r="X5394" s="150">
        <v>12961</v>
      </c>
      <c r="Y5394" s="150">
        <v>19765</v>
      </c>
      <c r="Z5394" s="150">
        <v>2324.5678008</v>
      </c>
      <c r="AA5394" s="150">
        <v>33819</v>
      </c>
      <c r="AB5394" s="150">
        <v>1466.3530800000001</v>
      </c>
      <c r="AC5394" s="150">
        <v>6313.3756657827198</v>
      </c>
      <c r="AD5394" s="150">
        <v>4140.2664853089764</v>
      </c>
      <c r="AE5394" s="150">
        <v>5407.9992000000002</v>
      </c>
      <c r="AF5394" s="150">
        <v>21027.730399200002</v>
      </c>
      <c r="AG5394" s="150">
        <v>39157</v>
      </c>
      <c r="AH5394" s="150">
        <v>8382.2025806628717</v>
      </c>
      <c r="AI5394" s="150">
        <v>2931.8472000000002</v>
      </c>
      <c r="AJ5394" s="150">
        <v>12118.995360000001</v>
      </c>
      <c r="AK5394" s="150">
        <v>1894</v>
      </c>
      <c r="AL5394" s="150">
        <v>244517.46875</v>
      </c>
      <c r="AM5394" s="150">
        <v>184761.765625</v>
      </c>
      <c r="AN5394" s="150">
        <v>59755.69140625</v>
      </c>
      <c r="AO5394" s="5" t="s">
        <v>6883</v>
      </c>
    </row>
    <row r="5395" spans="1:41" ht="14.25" x14ac:dyDescent="0.45">
      <c r="A5395" s="150">
        <v>2022</v>
      </c>
      <c r="B5395" s="5" t="s">
        <v>7352</v>
      </c>
      <c r="C5395" s="5" t="s">
        <v>278</v>
      </c>
      <c r="D5395" s="5" t="s">
        <v>108</v>
      </c>
      <c r="E5395" s="5" t="s">
        <v>30</v>
      </c>
      <c r="F5395" s="5" t="s">
        <v>30</v>
      </c>
      <c r="G5395" s="5" t="s">
        <v>88</v>
      </c>
      <c r="H5395" s="5" t="s">
        <v>131</v>
      </c>
      <c r="I5395" s="150">
        <v>8306</v>
      </c>
      <c r="J5395" s="150">
        <v>15221.594964646951</v>
      </c>
      <c r="K5395" s="150">
        <v>1732.596718</v>
      </c>
      <c r="L5395" s="150">
        <v>2292.6962520000002</v>
      </c>
      <c r="M5395" s="150">
        <v>8104.1664410329877</v>
      </c>
      <c r="N5395" s="150">
        <v>5708.3055299999996</v>
      </c>
      <c r="O5395" s="150">
        <v>3853.593839303232</v>
      </c>
      <c r="P5395" s="150">
        <v>4609</v>
      </c>
      <c r="Q5395" s="150">
        <v>2252.429194150513</v>
      </c>
      <c r="R5395" s="150">
        <v>3682.978491876197</v>
      </c>
      <c r="S5395" s="150">
        <v>7552.5260623229469</v>
      </c>
      <c r="T5395" s="150">
        <v>4268.3665737997262</v>
      </c>
      <c r="U5395" s="150">
        <v>1057.74</v>
      </c>
      <c r="V5395" s="150">
        <v>2429</v>
      </c>
      <c r="W5395" s="150">
        <v>1989</v>
      </c>
      <c r="X5395" s="150">
        <v>13997.91</v>
      </c>
      <c r="Y5395" s="150">
        <v>18432</v>
      </c>
      <c r="Z5395" s="150">
        <v>2375.3406498639451</v>
      </c>
      <c r="AA5395" s="150">
        <v>34758</v>
      </c>
      <c r="AB5395" s="150">
        <v>1692.18</v>
      </c>
      <c r="AC5395" s="150">
        <v>2085.3768400000008</v>
      </c>
      <c r="AD5395" s="150">
        <v>3770.02579486474</v>
      </c>
      <c r="AE5395" s="150">
        <v>5495.76</v>
      </c>
      <c r="AF5395" s="150">
        <v>17593.027391506861</v>
      </c>
      <c r="AG5395" s="150">
        <v>38356</v>
      </c>
      <c r="AH5395" s="150">
        <v>12361.7192</v>
      </c>
      <c r="AI5395" s="150">
        <v>3227.030099999999</v>
      </c>
      <c r="AJ5395" s="150">
        <v>11957.42165899266</v>
      </c>
      <c r="AK5395" s="150">
        <v>1708</v>
      </c>
      <c r="AL5395" s="150">
        <v>240869.8125</v>
      </c>
      <c r="AM5395" s="150">
        <v>176612.671875</v>
      </c>
      <c r="AN5395" s="150">
        <v>64257.1171875</v>
      </c>
      <c r="AO5395" s="5" t="s">
        <v>7804</v>
      </c>
    </row>
    <row r="5396" spans="1:41" ht="14.25" x14ac:dyDescent="0.45">
      <c r="A5396" s="150">
        <v>2022</v>
      </c>
      <c r="B5396" s="5" t="s">
        <v>1477</v>
      </c>
      <c r="C5396" s="5" t="s">
        <v>278</v>
      </c>
      <c r="D5396" s="5" t="s">
        <v>108</v>
      </c>
      <c r="E5396" s="5" t="s">
        <v>30</v>
      </c>
      <c r="F5396" s="5" t="s">
        <v>30</v>
      </c>
      <c r="G5396" s="5" t="s">
        <v>88</v>
      </c>
      <c r="H5396" s="5" t="s">
        <v>131</v>
      </c>
      <c r="I5396" s="150">
        <v>5903.9592999757187</v>
      </c>
      <c r="J5396" s="150">
        <v>5845.972486714877</v>
      </c>
      <c r="K5396" s="150">
        <v>1320.721997617263</v>
      </c>
      <c r="L5396" s="150">
        <v>1392.5273669999999</v>
      </c>
      <c r="M5396" s="150">
        <v>5419.3506549784843</v>
      </c>
      <c r="N5396" s="150">
        <v>4795.9050401949544</v>
      </c>
      <c r="O5396" s="150">
        <v>3910</v>
      </c>
      <c r="P5396" s="150">
        <v>344</v>
      </c>
      <c r="Q5396" s="150">
        <v>2701.56490894848</v>
      </c>
      <c r="R5396" s="150">
        <v>3325.6546133810361</v>
      </c>
      <c r="S5396" s="150">
        <v>4152</v>
      </c>
      <c r="T5396" s="150">
        <v>3921.5805601164011</v>
      </c>
      <c r="U5396" s="150">
        <v>1736.99390882733</v>
      </c>
      <c r="V5396" s="150">
        <v>3154</v>
      </c>
      <c r="W5396" s="150">
        <v>777.03990673803207</v>
      </c>
      <c r="X5396" s="150">
        <v>6799.9726019341069</v>
      </c>
      <c r="Y5396" s="150">
        <v>17619</v>
      </c>
      <c r="Z5396" s="150">
        <v>1775.968976896</v>
      </c>
      <c r="AA5396" s="150">
        <v>25107.897932349741</v>
      </c>
      <c r="AB5396" s="150">
        <v>606</v>
      </c>
      <c r="AC5396" s="150">
        <v>4925.8120924364803</v>
      </c>
      <c r="AD5396" s="150">
        <v>4025.561309084705</v>
      </c>
      <c r="AE5396" s="150">
        <v>4241.3106133187921</v>
      </c>
      <c r="AF5396" s="150">
        <v>23436.175188531732</v>
      </c>
      <c r="AG5396" s="150">
        <v>38318</v>
      </c>
      <c r="AH5396" s="150">
        <v>11639.46420141035</v>
      </c>
      <c r="AI5396" s="150">
        <v>1904.5208369625059</v>
      </c>
      <c r="AJ5396" s="150">
        <v>20207.94543144176</v>
      </c>
      <c r="AK5396" s="150">
        <v>2070.5921987370052</v>
      </c>
      <c r="AL5396" s="150">
        <v>211379.5</v>
      </c>
      <c r="AM5396" s="150">
        <v>164832.703125</v>
      </c>
      <c r="AN5396" s="150">
        <v>46546.80078125</v>
      </c>
      <c r="AO5396" s="5" t="s">
        <v>3136</v>
      </c>
    </row>
    <row r="5397" spans="1:41" ht="14.25" x14ac:dyDescent="0.45">
      <c r="A5397" s="150">
        <v>2022</v>
      </c>
      <c r="B5397" s="5" t="s">
        <v>4980</v>
      </c>
      <c r="C5397" s="5" t="s">
        <v>278</v>
      </c>
      <c r="D5397" s="5" t="s">
        <v>108</v>
      </c>
      <c r="E5397" s="5" t="s">
        <v>30</v>
      </c>
      <c r="F5397" s="5" t="s">
        <v>30</v>
      </c>
      <c r="G5397" s="5" t="s">
        <v>88</v>
      </c>
      <c r="H5397" s="5" t="s">
        <v>131</v>
      </c>
      <c r="I5397" s="150">
        <v>7703.2387820501444</v>
      </c>
      <c r="J5397" s="150">
        <v>12165.09814762757</v>
      </c>
      <c r="K5397" s="150">
        <v>1789.8450408086251</v>
      </c>
      <c r="L5397" s="150">
        <v>1788.9908854355999</v>
      </c>
      <c r="M5397" s="150">
        <v>6286.2386243316478</v>
      </c>
      <c r="N5397" s="150">
        <v>5093.5737717311986</v>
      </c>
      <c r="O5397" s="150">
        <v>3896.5018528558398</v>
      </c>
      <c r="P5397" s="150">
        <v>4922.5367071249984</v>
      </c>
      <c r="Q5397" s="150">
        <v>2461.4215531089312</v>
      </c>
      <c r="R5397" s="150">
        <v>3688.7739000000001</v>
      </c>
      <c r="S5397" s="150">
        <v>6823.7150799999999</v>
      </c>
      <c r="T5397" s="150">
        <v>4322.622613241856</v>
      </c>
      <c r="U5397" s="150">
        <v>1184.8461500000001</v>
      </c>
      <c r="V5397" s="150">
        <v>2772</v>
      </c>
      <c r="W5397" s="150">
        <v>2132.951622086016</v>
      </c>
      <c r="X5397" s="150">
        <v>11822.075999999999</v>
      </c>
      <c r="Y5397" s="150">
        <v>16503</v>
      </c>
      <c r="Z5397" s="150">
        <v>1998.3047716131921</v>
      </c>
      <c r="AA5397" s="150">
        <v>33967</v>
      </c>
      <c r="AB5397" s="150">
        <v>192</v>
      </c>
      <c r="AC5397" s="150">
        <v>5802.6878535167507</v>
      </c>
      <c r="AD5397" s="150">
        <v>4438.3716127326516</v>
      </c>
      <c r="AE5397" s="150">
        <v>4718.130768</v>
      </c>
      <c r="AF5397" s="150">
        <v>21934.112492340719</v>
      </c>
      <c r="AG5397" s="150">
        <v>45305</v>
      </c>
      <c r="AH5397" s="150">
        <v>8103.0266421833194</v>
      </c>
      <c r="AI5397" s="150">
        <v>2784.6097920000002</v>
      </c>
      <c r="AJ5397" s="150">
        <v>13163.955416553599</v>
      </c>
      <c r="AK5397" s="150">
        <v>1509</v>
      </c>
      <c r="AL5397" s="150">
        <v>239273.625</v>
      </c>
      <c r="AM5397" s="150">
        <v>185172.671875</v>
      </c>
      <c r="AN5397" s="150">
        <v>54100.95703125</v>
      </c>
      <c r="AO5397" s="5" t="s">
        <v>5949</v>
      </c>
    </row>
    <row r="5398" spans="1:41" ht="14.25" x14ac:dyDescent="0.45">
      <c r="A5398" s="150">
        <v>2022</v>
      </c>
      <c r="B5398" s="5" t="s">
        <v>4024</v>
      </c>
      <c r="C5398" s="5" t="s">
        <v>278</v>
      </c>
      <c r="D5398" s="5" t="s">
        <v>108</v>
      </c>
      <c r="E5398" s="5" t="s">
        <v>217</v>
      </c>
      <c r="F5398" s="5" t="s">
        <v>284</v>
      </c>
      <c r="G5398" s="5" t="s">
        <v>87</v>
      </c>
      <c r="H5398" s="5" t="s">
        <v>131</v>
      </c>
      <c r="I5398" s="150"/>
      <c r="J5398" s="150"/>
      <c r="K5398" s="150"/>
      <c r="L5398" s="150"/>
      <c r="M5398" s="150"/>
      <c r="N5398" s="150">
        <v>0</v>
      </c>
      <c r="O5398" s="150"/>
      <c r="P5398" s="150"/>
      <c r="Q5398" s="150">
        <v>0</v>
      </c>
      <c r="R5398" s="150"/>
      <c r="S5398" s="150"/>
      <c r="T5398" s="150"/>
      <c r="U5398" s="150"/>
      <c r="V5398" s="150">
        <v>0</v>
      </c>
      <c r="W5398" s="150"/>
      <c r="X5398" s="150">
        <v>0</v>
      </c>
      <c r="Y5398" s="150">
        <v>0</v>
      </c>
      <c r="Z5398" s="150"/>
      <c r="AA5398" s="150"/>
      <c r="AB5398" s="150"/>
      <c r="AC5398" s="150">
        <v>1830.3970941880275</v>
      </c>
      <c r="AD5398" s="150"/>
      <c r="AE5398" s="150"/>
      <c r="AF5398" s="150">
        <v>0</v>
      </c>
      <c r="AG5398" s="150"/>
      <c r="AH5398" s="150">
        <v>0</v>
      </c>
      <c r="AI5398" s="150"/>
      <c r="AJ5398" s="150"/>
      <c r="AK5398" s="150"/>
      <c r="AL5398" s="150">
        <v>1830.3970947265625</v>
      </c>
      <c r="AM5398" s="150">
        <v>1830.3970947265625</v>
      </c>
      <c r="AN5398" s="150">
        <v>0</v>
      </c>
      <c r="AO5398" s="5" t="s">
        <v>4623</v>
      </c>
    </row>
    <row r="5399" spans="1:41" ht="14.25" x14ac:dyDescent="0.45">
      <c r="A5399" s="150">
        <v>2022</v>
      </c>
      <c r="B5399" s="5" t="s">
        <v>1477</v>
      </c>
      <c r="C5399" s="5" t="s">
        <v>278</v>
      </c>
      <c r="D5399" s="5" t="s">
        <v>108</v>
      </c>
      <c r="E5399" s="5" t="s">
        <v>217</v>
      </c>
      <c r="F5399" s="5" t="s">
        <v>284</v>
      </c>
      <c r="G5399" s="5" t="s">
        <v>87</v>
      </c>
      <c r="H5399" s="5" t="s">
        <v>131</v>
      </c>
      <c r="I5399" s="150"/>
      <c r="J5399" s="150"/>
      <c r="K5399" s="150"/>
      <c r="L5399" s="150"/>
      <c r="M5399" s="150"/>
      <c r="N5399" s="150"/>
      <c r="O5399" s="150"/>
      <c r="P5399" s="150"/>
      <c r="Q5399" s="150">
        <v>0</v>
      </c>
      <c r="R5399" s="150"/>
      <c r="S5399" s="150"/>
      <c r="T5399" s="150"/>
      <c r="U5399" s="150"/>
      <c r="V5399" s="150">
        <v>0</v>
      </c>
      <c r="W5399" s="150"/>
      <c r="X5399" s="150"/>
      <c r="Y5399" s="150"/>
      <c r="Z5399" s="150"/>
      <c r="AA5399" s="150">
        <v>0</v>
      </c>
      <c r="AB5399" s="150">
        <v>0</v>
      </c>
      <c r="AC5399" s="150">
        <v>996.06727597680367</v>
      </c>
      <c r="AD5399" s="150"/>
      <c r="AE5399" s="150"/>
      <c r="AF5399" s="150"/>
      <c r="AG5399" s="150">
        <v>0</v>
      </c>
      <c r="AH5399" s="150">
        <v>0</v>
      </c>
      <c r="AI5399" s="150">
        <v>0</v>
      </c>
      <c r="AJ5399" s="150"/>
      <c r="AK5399" s="150"/>
      <c r="AL5399" s="150">
        <v>996.0672607421875</v>
      </c>
      <c r="AM5399" s="150">
        <v>996.0672607421875</v>
      </c>
      <c r="AN5399" s="150">
        <v>0</v>
      </c>
      <c r="AO5399" s="5" t="s">
        <v>3139</v>
      </c>
    </row>
    <row r="5400" spans="1:41" ht="14.25" x14ac:dyDescent="0.45">
      <c r="A5400" s="150">
        <v>2022</v>
      </c>
      <c r="B5400" s="5" t="s">
        <v>7352</v>
      </c>
      <c r="C5400" s="5" t="s">
        <v>278</v>
      </c>
      <c r="D5400" s="5" t="s">
        <v>108</v>
      </c>
      <c r="E5400" s="5" t="s">
        <v>217</v>
      </c>
      <c r="F5400" s="5" t="s">
        <v>284</v>
      </c>
      <c r="G5400" s="5" t="s">
        <v>87</v>
      </c>
      <c r="H5400" s="5" t="s">
        <v>131</v>
      </c>
      <c r="I5400" s="150"/>
      <c r="J5400" s="150"/>
      <c r="K5400" s="150"/>
      <c r="L5400" s="150"/>
      <c r="M5400" s="150"/>
      <c r="N5400" s="150">
        <v>0</v>
      </c>
      <c r="O5400" s="150"/>
      <c r="P5400" s="150"/>
      <c r="Q5400" s="150">
        <v>0</v>
      </c>
      <c r="R5400" s="150"/>
      <c r="S5400" s="150"/>
      <c r="T5400" s="150">
        <v>0</v>
      </c>
      <c r="U5400" s="150"/>
      <c r="V5400" s="150">
        <v>0</v>
      </c>
      <c r="W5400" s="150"/>
      <c r="X5400" s="150"/>
      <c r="Y5400" s="150"/>
      <c r="Z5400" s="150"/>
      <c r="AA5400" s="150"/>
      <c r="AB5400" s="150"/>
      <c r="AC5400" s="150">
        <v>2024.964343137256</v>
      </c>
      <c r="AD5400" s="150"/>
      <c r="AE5400" s="150"/>
      <c r="AF5400" s="150">
        <v>0</v>
      </c>
      <c r="AG5400" s="150"/>
      <c r="AH5400" s="150"/>
      <c r="AI5400" s="150"/>
      <c r="AJ5400" s="150"/>
      <c r="AK5400" s="150"/>
      <c r="AL5400" s="150">
        <v>2024.96435546875</v>
      </c>
      <c r="AM5400" s="150">
        <v>2024.96435546875</v>
      </c>
      <c r="AN5400" s="150">
        <v>0</v>
      </c>
      <c r="AO5400" s="5" t="s">
        <v>7805</v>
      </c>
    </row>
    <row r="5401" spans="1:41" ht="14.25" x14ac:dyDescent="0.45">
      <c r="A5401" s="150">
        <v>2022</v>
      </c>
      <c r="B5401" s="5" t="s">
        <v>4980</v>
      </c>
      <c r="C5401" s="5" t="s">
        <v>278</v>
      </c>
      <c r="D5401" s="5" t="s">
        <v>108</v>
      </c>
      <c r="E5401" s="5" t="s">
        <v>217</v>
      </c>
      <c r="F5401" s="5" t="s">
        <v>284</v>
      </c>
      <c r="G5401" s="5" t="s">
        <v>87</v>
      </c>
      <c r="H5401" s="5" t="s">
        <v>131</v>
      </c>
      <c r="I5401" s="150"/>
      <c r="J5401" s="150"/>
      <c r="K5401" s="150"/>
      <c r="L5401" s="150"/>
      <c r="M5401" s="150"/>
      <c r="N5401" s="150">
        <v>0</v>
      </c>
      <c r="O5401" s="150"/>
      <c r="P5401" s="150"/>
      <c r="Q5401" s="150">
        <v>0</v>
      </c>
      <c r="R5401" s="150"/>
      <c r="S5401" s="150"/>
      <c r="T5401" s="150"/>
      <c r="U5401" s="150"/>
      <c r="V5401" s="150">
        <v>0</v>
      </c>
      <c r="W5401" s="150"/>
      <c r="X5401" s="150">
        <v>0</v>
      </c>
      <c r="Y5401" s="150"/>
      <c r="Z5401" s="150"/>
      <c r="AA5401" s="150"/>
      <c r="AB5401" s="150"/>
      <c r="AC5401" s="150">
        <v>1803.3059091875252</v>
      </c>
      <c r="AD5401" s="150"/>
      <c r="AE5401" s="150"/>
      <c r="AF5401" s="150">
        <v>0</v>
      </c>
      <c r="AG5401" s="150"/>
      <c r="AH5401" s="150">
        <v>0</v>
      </c>
      <c r="AI5401" s="150"/>
      <c r="AJ5401" s="150"/>
      <c r="AK5401" s="150"/>
      <c r="AL5401" s="150">
        <v>1803.305908203125</v>
      </c>
      <c r="AM5401" s="150">
        <v>1803.305908203125</v>
      </c>
      <c r="AN5401" s="150">
        <v>0</v>
      </c>
      <c r="AO5401" s="5" t="s">
        <v>5950</v>
      </c>
    </row>
    <row r="5402" spans="1:41" ht="14.25" x14ac:dyDescent="0.45">
      <c r="A5402" s="150">
        <v>2022</v>
      </c>
      <c r="B5402" s="5" t="s">
        <v>1476</v>
      </c>
      <c r="C5402" s="5" t="s">
        <v>278</v>
      </c>
      <c r="D5402" s="5" t="s">
        <v>108</v>
      </c>
      <c r="E5402" s="5" t="s">
        <v>217</v>
      </c>
      <c r="F5402" s="5" t="s">
        <v>284</v>
      </c>
      <c r="G5402" s="5" t="s">
        <v>87</v>
      </c>
      <c r="H5402" s="5" t="s">
        <v>131</v>
      </c>
      <c r="I5402" s="150"/>
      <c r="J5402" s="150"/>
      <c r="K5402" s="150"/>
      <c r="L5402" s="150"/>
      <c r="M5402" s="150"/>
      <c r="N5402" s="150"/>
      <c r="O5402" s="150"/>
      <c r="P5402" s="150"/>
      <c r="Q5402" s="150">
        <v>0</v>
      </c>
      <c r="R5402" s="150"/>
      <c r="S5402" s="150">
        <v>0</v>
      </c>
      <c r="T5402" s="150">
        <v>0</v>
      </c>
      <c r="U5402" s="150"/>
      <c r="V5402" s="150"/>
      <c r="W5402" s="150"/>
      <c r="X5402" s="150"/>
      <c r="Y5402" s="150"/>
      <c r="Z5402" s="150"/>
      <c r="AA5402" s="150">
        <v>0</v>
      </c>
      <c r="AB5402" s="150">
        <v>0</v>
      </c>
      <c r="AC5402" s="150">
        <v>1334.0753292881916</v>
      </c>
      <c r="AD5402" s="150"/>
      <c r="AE5402" s="150"/>
      <c r="AF5402" s="150"/>
      <c r="AG5402" s="150"/>
      <c r="AH5402" s="150"/>
      <c r="AI5402" s="150">
        <v>0</v>
      </c>
      <c r="AJ5402" s="150"/>
      <c r="AK5402" s="150"/>
      <c r="AL5402" s="150">
        <v>1334.0753173828125</v>
      </c>
      <c r="AM5402" s="150">
        <v>1334.0753173828125</v>
      </c>
      <c r="AN5402" s="150">
        <v>0</v>
      </c>
      <c r="AO5402" s="5" t="s">
        <v>3140</v>
      </c>
    </row>
    <row r="5403" spans="1:41" ht="14.25" x14ac:dyDescent="0.45">
      <c r="A5403" s="150">
        <v>2022</v>
      </c>
      <c r="B5403" s="5" t="s">
        <v>582</v>
      </c>
      <c r="C5403" s="5" t="s">
        <v>278</v>
      </c>
      <c r="D5403" s="5" t="s">
        <v>108</v>
      </c>
      <c r="E5403" s="5" t="s">
        <v>217</v>
      </c>
      <c r="F5403" s="5" t="s">
        <v>284</v>
      </c>
      <c r="G5403" s="5" t="s">
        <v>87</v>
      </c>
      <c r="H5403" s="5" t="s">
        <v>131</v>
      </c>
      <c r="I5403" s="150">
        <v>0</v>
      </c>
      <c r="J5403" s="150"/>
      <c r="K5403" s="150"/>
      <c r="L5403" s="150">
        <v>0</v>
      </c>
      <c r="M5403" s="150">
        <v>0</v>
      </c>
      <c r="N5403" s="150">
        <v>0</v>
      </c>
      <c r="O5403" s="150"/>
      <c r="P5403" s="150"/>
      <c r="Q5403" s="150">
        <v>0</v>
      </c>
      <c r="R5403" s="150"/>
      <c r="S5403" s="150"/>
      <c r="T5403" s="150"/>
      <c r="U5403" s="150"/>
      <c r="V5403" s="150">
        <v>0</v>
      </c>
      <c r="W5403" s="150"/>
      <c r="X5403" s="150">
        <v>0</v>
      </c>
      <c r="Y5403" s="150"/>
      <c r="Z5403" s="150"/>
      <c r="AA5403" s="150"/>
      <c r="AB5403" s="150"/>
      <c r="AC5403" s="150">
        <v>1788.1537158615165</v>
      </c>
      <c r="AD5403" s="150"/>
      <c r="AE5403" s="150"/>
      <c r="AF5403" s="150">
        <v>0</v>
      </c>
      <c r="AG5403" s="150"/>
      <c r="AH5403" s="150">
        <v>0</v>
      </c>
      <c r="AI5403" s="150"/>
      <c r="AJ5403" s="150">
        <v>0</v>
      </c>
      <c r="AK5403" s="150"/>
      <c r="AL5403" s="150">
        <v>1788.1536865234375</v>
      </c>
      <c r="AM5403" s="150">
        <v>1788.1536865234375</v>
      </c>
      <c r="AN5403" s="150">
        <v>0</v>
      </c>
      <c r="AO5403" s="5" t="s">
        <v>1176</v>
      </c>
    </row>
    <row r="5404" spans="1:41" ht="14.25" x14ac:dyDescent="0.45">
      <c r="A5404" s="150">
        <v>2022</v>
      </c>
      <c r="B5404" s="5" t="s">
        <v>1478</v>
      </c>
      <c r="C5404" s="5" t="s">
        <v>278</v>
      </c>
      <c r="D5404" s="5" t="s">
        <v>108</v>
      </c>
      <c r="E5404" s="5" t="s">
        <v>217</v>
      </c>
      <c r="F5404" s="5" t="s">
        <v>284</v>
      </c>
      <c r="G5404" s="5" t="s">
        <v>87</v>
      </c>
      <c r="H5404" s="5" t="s">
        <v>131</v>
      </c>
      <c r="I5404" s="150"/>
      <c r="J5404" s="150"/>
      <c r="K5404" s="150"/>
      <c r="L5404" s="150"/>
      <c r="M5404" s="150"/>
      <c r="N5404" s="150">
        <v>0</v>
      </c>
      <c r="O5404" s="150"/>
      <c r="P5404" s="150"/>
      <c r="Q5404" s="150">
        <v>0</v>
      </c>
      <c r="R5404" s="150"/>
      <c r="S5404" s="150"/>
      <c r="T5404" s="150"/>
      <c r="U5404" s="150"/>
      <c r="V5404" s="150">
        <v>0</v>
      </c>
      <c r="W5404" s="150"/>
      <c r="X5404" s="150"/>
      <c r="Y5404" s="150">
        <v>0</v>
      </c>
      <c r="Z5404" s="150"/>
      <c r="AA5404" s="150"/>
      <c r="AB5404" s="150">
        <v>0</v>
      </c>
      <c r="AC5404" s="150">
        <v>1348.5359978282502</v>
      </c>
      <c r="AD5404" s="150"/>
      <c r="AE5404" s="150"/>
      <c r="AF5404" s="150"/>
      <c r="AG5404" s="150"/>
      <c r="AH5404" s="150">
        <v>0</v>
      </c>
      <c r="AI5404" s="150"/>
      <c r="AJ5404" s="150">
        <v>0</v>
      </c>
      <c r="AK5404" s="150"/>
      <c r="AL5404" s="150">
        <v>1348.5360107421875</v>
      </c>
      <c r="AM5404" s="150">
        <v>1348.5360107421875</v>
      </c>
      <c r="AN5404" s="150">
        <v>0</v>
      </c>
      <c r="AO5404" s="5" t="s">
        <v>3141</v>
      </c>
    </row>
    <row r="5405" spans="1:41" ht="14.25" x14ac:dyDescent="0.45">
      <c r="A5405" s="150">
        <v>2022</v>
      </c>
      <c r="B5405" s="5" t="s">
        <v>6344</v>
      </c>
      <c r="C5405" s="5" t="s">
        <v>278</v>
      </c>
      <c r="D5405" s="5" t="s">
        <v>108</v>
      </c>
      <c r="E5405" s="5" t="s">
        <v>217</v>
      </c>
      <c r="F5405" s="5" t="s">
        <v>284</v>
      </c>
      <c r="G5405" s="5" t="s">
        <v>87</v>
      </c>
      <c r="H5405" s="5" t="s">
        <v>131</v>
      </c>
      <c r="I5405" s="150">
        <v>0</v>
      </c>
      <c r="J5405" s="150"/>
      <c r="K5405" s="150"/>
      <c r="L5405" s="150"/>
      <c r="M5405" s="150"/>
      <c r="N5405" s="150">
        <v>0</v>
      </c>
      <c r="O5405" s="150"/>
      <c r="P5405" s="150"/>
      <c r="Q5405" s="150">
        <v>0</v>
      </c>
      <c r="R5405" s="150"/>
      <c r="S5405" s="150">
        <v>0</v>
      </c>
      <c r="T5405" s="150"/>
      <c r="U5405" s="150"/>
      <c r="V5405" s="150">
        <v>0</v>
      </c>
      <c r="W5405" s="150"/>
      <c r="X5405" s="150"/>
      <c r="Y5405" s="150"/>
      <c r="Z5405" s="150"/>
      <c r="AA5405" s="150"/>
      <c r="AB5405" s="150"/>
      <c r="AC5405" s="150">
        <v>1764.2180768799649</v>
      </c>
      <c r="AD5405" s="150"/>
      <c r="AE5405" s="150"/>
      <c r="AF5405" s="150">
        <v>0</v>
      </c>
      <c r="AG5405" s="150">
        <v>0</v>
      </c>
      <c r="AH5405" s="150">
        <v>0</v>
      </c>
      <c r="AI5405" s="150"/>
      <c r="AJ5405" s="150"/>
      <c r="AK5405" s="150"/>
      <c r="AL5405" s="150">
        <v>1764.218017578125</v>
      </c>
      <c r="AM5405" s="150">
        <v>1764.218017578125</v>
      </c>
      <c r="AN5405" s="150">
        <v>0</v>
      </c>
      <c r="AO5405" s="5" t="s">
        <v>6884</v>
      </c>
    </row>
    <row r="5406" spans="1:41" ht="14.25" x14ac:dyDescent="0.45">
      <c r="A5406" s="150">
        <v>2022</v>
      </c>
      <c r="B5406" s="5" t="s">
        <v>1476</v>
      </c>
      <c r="C5406" s="5" t="s">
        <v>278</v>
      </c>
      <c r="D5406" s="5" t="s">
        <v>108</v>
      </c>
      <c r="E5406" s="5" t="s">
        <v>217</v>
      </c>
      <c r="F5406" s="5" t="s">
        <v>218</v>
      </c>
      <c r="G5406" s="5" t="s">
        <v>87</v>
      </c>
      <c r="H5406" s="5" t="s">
        <v>131</v>
      </c>
      <c r="I5406" s="150"/>
      <c r="J5406" s="150"/>
      <c r="K5406" s="150"/>
      <c r="L5406" s="150"/>
      <c r="M5406" s="150"/>
      <c r="N5406" s="150"/>
      <c r="O5406" s="150">
        <v>0</v>
      </c>
      <c r="P5406" s="150">
        <v>22.457384793104787</v>
      </c>
      <c r="Q5406" s="150">
        <v>112.28692396552394</v>
      </c>
      <c r="R5406" s="150"/>
      <c r="S5406" s="150">
        <v>229.06532488966883</v>
      </c>
      <c r="T5406" s="150"/>
      <c r="U5406" s="150"/>
      <c r="V5406" s="150"/>
      <c r="W5406" s="150"/>
      <c r="X5406" s="150"/>
      <c r="Y5406" s="150"/>
      <c r="Z5406" s="150"/>
      <c r="AA5406" s="150">
        <v>209.52740011966765</v>
      </c>
      <c r="AB5406" s="150">
        <v>0</v>
      </c>
      <c r="AC5406" s="150">
        <v>388.99435553760094</v>
      </c>
      <c r="AD5406" s="150"/>
      <c r="AE5406" s="150"/>
      <c r="AF5406" s="150"/>
      <c r="AG5406" s="150"/>
      <c r="AH5406" s="150"/>
      <c r="AI5406" s="150">
        <v>0</v>
      </c>
      <c r="AJ5406" s="150"/>
      <c r="AK5406" s="150"/>
      <c r="AL5406" s="150">
        <v>962.3314208984375</v>
      </c>
      <c r="AM5406" s="150">
        <v>733.26605224609375</v>
      </c>
      <c r="AN5406" s="150">
        <v>229.06532287597656</v>
      </c>
      <c r="AO5406" s="5" t="s">
        <v>3142</v>
      </c>
    </row>
    <row r="5407" spans="1:41" ht="14.25" x14ac:dyDescent="0.45">
      <c r="A5407" s="150">
        <v>2022</v>
      </c>
      <c r="B5407" s="5" t="s">
        <v>4024</v>
      </c>
      <c r="C5407" s="5" t="s">
        <v>278</v>
      </c>
      <c r="D5407" s="5" t="s">
        <v>108</v>
      </c>
      <c r="E5407" s="5" t="s">
        <v>217</v>
      </c>
      <c r="F5407" s="5" t="s">
        <v>218</v>
      </c>
      <c r="G5407" s="5" t="s">
        <v>87</v>
      </c>
      <c r="H5407" s="5" t="s">
        <v>131</v>
      </c>
      <c r="I5407" s="150"/>
      <c r="J5407" s="150"/>
      <c r="K5407" s="150"/>
      <c r="L5407" s="150"/>
      <c r="M5407" s="150"/>
      <c r="N5407" s="150">
        <v>0</v>
      </c>
      <c r="O5407" s="150"/>
      <c r="P5407" s="150"/>
      <c r="Q5407" s="150">
        <v>133.73685733639212</v>
      </c>
      <c r="R5407" s="150"/>
      <c r="S5407" s="150"/>
      <c r="T5407" s="150"/>
      <c r="U5407" s="150"/>
      <c r="V5407" s="150">
        <v>62.053901804085939</v>
      </c>
      <c r="W5407" s="150"/>
      <c r="X5407" s="150">
        <v>0</v>
      </c>
      <c r="Y5407" s="150">
        <v>0</v>
      </c>
      <c r="Z5407" s="150"/>
      <c r="AA5407" s="150"/>
      <c r="AB5407" s="150"/>
      <c r="AC5407" s="150">
        <v>644.39153057355657</v>
      </c>
      <c r="AD5407" s="150">
        <v>133.73685733639212</v>
      </c>
      <c r="AE5407" s="150"/>
      <c r="AF5407" s="150">
        <v>0</v>
      </c>
      <c r="AG5407" s="150"/>
      <c r="AH5407" s="150">
        <v>862.33525610505637</v>
      </c>
      <c r="AI5407" s="150"/>
      <c r="AJ5407" s="150"/>
      <c r="AK5407" s="150"/>
      <c r="AL5407" s="150">
        <v>1836.25439453125</v>
      </c>
      <c r="AM5407" s="150">
        <v>840.18231201171875</v>
      </c>
      <c r="AN5407" s="150">
        <v>996.0721435546875</v>
      </c>
      <c r="AO5407" s="5" t="s">
        <v>4624</v>
      </c>
    </row>
    <row r="5408" spans="1:41" ht="14.25" x14ac:dyDescent="0.45">
      <c r="A5408" s="150">
        <v>2022</v>
      </c>
      <c r="B5408" s="5" t="s">
        <v>7352</v>
      </c>
      <c r="C5408" s="5" t="s">
        <v>278</v>
      </c>
      <c r="D5408" s="5" t="s">
        <v>108</v>
      </c>
      <c r="E5408" s="5" t="s">
        <v>217</v>
      </c>
      <c r="F5408" s="5" t="s">
        <v>218</v>
      </c>
      <c r="G5408" s="5" t="s">
        <v>87</v>
      </c>
      <c r="H5408" s="5" t="s">
        <v>131</v>
      </c>
      <c r="I5408" s="150"/>
      <c r="J5408" s="150"/>
      <c r="K5408" s="150"/>
      <c r="L5408" s="150"/>
      <c r="M5408" s="150"/>
      <c r="N5408" s="150">
        <v>0</v>
      </c>
      <c r="O5408" s="150"/>
      <c r="P5408" s="150"/>
      <c r="Q5408" s="150">
        <v>125</v>
      </c>
      <c r="R5408" s="150"/>
      <c r="S5408" s="150"/>
      <c r="T5408" s="150">
        <v>0</v>
      </c>
      <c r="U5408" s="150"/>
      <c r="V5408" s="150">
        <v>46</v>
      </c>
      <c r="W5408" s="150"/>
      <c r="X5408" s="150"/>
      <c r="Y5408" s="150"/>
      <c r="Z5408" s="150"/>
      <c r="AA5408" s="150"/>
      <c r="AB5408" s="150"/>
      <c r="AC5408" s="150">
        <v>0</v>
      </c>
      <c r="AD5408" s="150">
        <v>125</v>
      </c>
      <c r="AE5408" s="150"/>
      <c r="AF5408" s="150">
        <v>0</v>
      </c>
      <c r="AG5408" s="150"/>
      <c r="AH5408" s="150">
        <v>235</v>
      </c>
      <c r="AI5408" s="150"/>
      <c r="AJ5408" s="150"/>
      <c r="AK5408" s="150"/>
      <c r="AL5408" s="150">
        <v>531</v>
      </c>
      <c r="AM5408" s="150">
        <v>171</v>
      </c>
      <c r="AN5408" s="150">
        <v>360</v>
      </c>
      <c r="AO5408" s="5" t="s">
        <v>7806</v>
      </c>
    </row>
    <row r="5409" spans="1:41" ht="14.25" x14ac:dyDescent="0.45">
      <c r="A5409" s="150">
        <v>2022</v>
      </c>
      <c r="B5409" s="5" t="s">
        <v>582</v>
      </c>
      <c r="C5409" s="5" t="s">
        <v>278</v>
      </c>
      <c r="D5409" s="5" t="s">
        <v>108</v>
      </c>
      <c r="E5409" s="5" t="s">
        <v>217</v>
      </c>
      <c r="F5409" s="5" t="s">
        <v>218</v>
      </c>
      <c r="G5409" s="5" t="s">
        <v>87</v>
      </c>
      <c r="H5409" s="5" t="s">
        <v>131</v>
      </c>
      <c r="I5409" s="150">
        <v>0</v>
      </c>
      <c r="J5409" s="150"/>
      <c r="K5409" s="150"/>
      <c r="L5409" s="150"/>
      <c r="M5409" s="150">
        <v>0</v>
      </c>
      <c r="N5409" s="150">
        <v>0</v>
      </c>
      <c r="O5409" s="150">
        <v>0</v>
      </c>
      <c r="P5409" s="150">
        <v>21.949262232611694</v>
      </c>
      <c r="Q5409" s="150">
        <v>137.1828889538231</v>
      </c>
      <c r="R5409" s="150"/>
      <c r="S5409" s="150"/>
      <c r="T5409" s="150"/>
      <c r="U5409" s="150"/>
      <c r="V5409" s="150">
        <v>63.652860474573913</v>
      </c>
      <c r="W5409" s="150"/>
      <c r="X5409" s="150">
        <v>0</v>
      </c>
      <c r="Y5409" s="150"/>
      <c r="Z5409" s="150"/>
      <c r="AA5409" s="150"/>
      <c r="AB5409" s="150"/>
      <c r="AC5409" s="150">
        <v>691.40176032726833</v>
      </c>
      <c r="AD5409" s="150">
        <v>137.1828889538231</v>
      </c>
      <c r="AE5409" s="150"/>
      <c r="AF5409" s="150"/>
      <c r="AG5409" s="150"/>
      <c r="AH5409" s="150">
        <v>851.10851685983812</v>
      </c>
      <c r="AI5409" s="150"/>
      <c r="AJ5409" s="150">
        <v>0</v>
      </c>
      <c r="AK5409" s="150"/>
      <c r="AL5409" s="150">
        <v>1902.4781494140625</v>
      </c>
      <c r="AM5409" s="150">
        <v>914.186767578125</v>
      </c>
      <c r="AN5409" s="150">
        <v>988.2913818359375</v>
      </c>
      <c r="AO5409" s="5" t="s">
        <v>1177</v>
      </c>
    </row>
    <row r="5410" spans="1:41" ht="14.25" x14ac:dyDescent="0.45">
      <c r="A5410" s="150">
        <v>2022</v>
      </c>
      <c r="B5410" s="5" t="s">
        <v>1478</v>
      </c>
      <c r="C5410" s="5" t="s">
        <v>278</v>
      </c>
      <c r="D5410" s="5" t="s">
        <v>108</v>
      </c>
      <c r="E5410" s="5" t="s">
        <v>217</v>
      </c>
      <c r="F5410" s="5" t="s">
        <v>218</v>
      </c>
      <c r="G5410" s="5" t="s">
        <v>87</v>
      </c>
      <c r="H5410" s="5" t="s">
        <v>131</v>
      </c>
      <c r="I5410" s="150"/>
      <c r="J5410" s="150"/>
      <c r="K5410" s="150"/>
      <c r="L5410" s="150"/>
      <c r="M5410" s="150"/>
      <c r="N5410" s="150">
        <v>0</v>
      </c>
      <c r="O5410" s="150">
        <v>0</v>
      </c>
      <c r="P5410" s="150"/>
      <c r="Q5410" s="150">
        <v>138.28301864522663</v>
      </c>
      <c r="R5410" s="150"/>
      <c r="S5410" s="150"/>
      <c r="T5410" s="150"/>
      <c r="U5410" s="150"/>
      <c r="V5410" s="150">
        <v>0</v>
      </c>
      <c r="W5410" s="150"/>
      <c r="X5410" s="150"/>
      <c r="Y5410" s="150">
        <v>0</v>
      </c>
      <c r="Z5410" s="150"/>
      <c r="AA5410" s="150">
        <v>192.04745629449076</v>
      </c>
      <c r="AB5410" s="150">
        <v>0</v>
      </c>
      <c r="AC5410" s="150">
        <v>382.76739560998732</v>
      </c>
      <c r="AD5410" s="150">
        <v>138.28301864522663</v>
      </c>
      <c r="AE5410" s="150"/>
      <c r="AF5410" s="150"/>
      <c r="AG5410" s="150"/>
      <c r="AH5410" s="150">
        <v>854.34567711468503</v>
      </c>
      <c r="AI5410" s="150"/>
      <c r="AJ5410" s="150">
        <v>0</v>
      </c>
      <c r="AK5410" s="150"/>
      <c r="AL5410" s="150">
        <v>1705.7265625</v>
      </c>
      <c r="AM5410" s="150">
        <v>713.097900390625</v>
      </c>
      <c r="AN5410" s="150">
        <v>992.62872314453125</v>
      </c>
      <c r="AO5410" s="5" t="s">
        <v>3143</v>
      </c>
    </row>
    <row r="5411" spans="1:41" ht="14.25" x14ac:dyDescent="0.45">
      <c r="A5411" s="150">
        <v>2022</v>
      </c>
      <c r="B5411" s="5" t="s">
        <v>4980</v>
      </c>
      <c r="C5411" s="5" t="s">
        <v>278</v>
      </c>
      <c r="D5411" s="5" t="s">
        <v>108</v>
      </c>
      <c r="E5411" s="5" t="s">
        <v>217</v>
      </c>
      <c r="F5411" s="5" t="s">
        <v>218</v>
      </c>
      <c r="G5411" s="5" t="s">
        <v>87</v>
      </c>
      <c r="H5411" s="5" t="s">
        <v>131</v>
      </c>
      <c r="I5411" s="150"/>
      <c r="J5411" s="150"/>
      <c r="K5411" s="150"/>
      <c r="L5411" s="150"/>
      <c r="M5411" s="150"/>
      <c r="N5411" s="150">
        <v>0</v>
      </c>
      <c r="O5411" s="150"/>
      <c r="P5411" s="150"/>
      <c r="Q5411" s="150">
        <v>130.16873474298069</v>
      </c>
      <c r="R5411" s="150"/>
      <c r="S5411" s="150"/>
      <c r="T5411" s="150"/>
      <c r="U5411" s="150"/>
      <c r="V5411" s="150">
        <v>34.3645459721469</v>
      </c>
      <c r="W5411" s="150"/>
      <c r="X5411" s="150">
        <v>0</v>
      </c>
      <c r="Y5411" s="150"/>
      <c r="Z5411" s="150"/>
      <c r="AA5411" s="150"/>
      <c r="AB5411" s="150"/>
      <c r="AC5411" s="150">
        <v>0</v>
      </c>
      <c r="AD5411" s="150">
        <v>130.16873474298069</v>
      </c>
      <c r="AE5411" s="150"/>
      <c r="AF5411" s="150">
        <v>0</v>
      </c>
      <c r="AG5411" s="150"/>
      <c r="AH5411" s="150">
        <v>206.18727583288143</v>
      </c>
      <c r="AI5411" s="150"/>
      <c r="AJ5411" s="150"/>
      <c r="AK5411" s="150"/>
      <c r="AL5411" s="150">
        <v>500.88931274414063</v>
      </c>
      <c r="AM5411" s="150">
        <v>164.53327941894531</v>
      </c>
      <c r="AN5411" s="150">
        <v>336.35601806640625</v>
      </c>
      <c r="AO5411" s="5" t="s">
        <v>5951</v>
      </c>
    </row>
    <row r="5412" spans="1:41" ht="14.25" x14ac:dyDescent="0.45">
      <c r="A5412" s="150">
        <v>2022</v>
      </c>
      <c r="B5412" s="5" t="s">
        <v>1477</v>
      </c>
      <c r="C5412" s="5" t="s">
        <v>278</v>
      </c>
      <c r="D5412" s="5" t="s">
        <v>108</v>
      </c>
      <c r="E5412" s="5" t="s">
        <v>217</v>
      </c>
      <c r="F5412" s="5" t="s">
        <v>218</v>
      </c>
      <c r="G5412" s="5" t="s">
        <v>87</v>
      </c>
      <c r="H5412" s="5" t="s">
        <v>131</v>
      </c>
      <c r="I5412" s="150"/>
      <c r="J5412" s="150"/>
      <c r="K5412" s="150"/>
      <c r="L5412" s="150"/>
      <c r="M5412" s="150"/>
      <c r="N5412" s="150"/>
      <c r="O5412" s="150"/>
      <c r="P5412" s="150">
        <v>22.134828355040082</v>
      </c>
      <c r="Q5412" s="150">
        <v>138.34267721900051</v>
      </c>
      <c r="R5412" s="150"/>
      <c r="S5412" s="150"/>
      <c r="T5412" s="150"/>
      <c r="U5412" s="150"/>
      <c r="V5412" s="150">
        <v>0</v>
      </c>
      <c r="W5412" s="150"/>
      <c r="X5412" s="150"/>
      <c r="Y5412" s="150"/>
      <c r="Z5412" s="150"/>
      <c r="AA5412" s="150">
        <v>201.73682562783529</v>
      </c>
      <c r="AB5412" s="150">
        <v>0</v>
      </c>
      <c r="AC5412" s="150">
        <v>442.69656710080164</v>
      </c>
      <c r="AD5412" s="150">
        <v>138.34267721900051</v>
      </c>
      <c r="AE5412" s="150"/>
      <c r="AF5412" s="150"/>
      <c r="AG5412" s="150">
        <v>0</v>
      </c>
      <c r="AH5412" s="150">
        <v>1559.4809106347409</v>
      </c>
      <c r="AI5412" s="150">
        <v>0</v>
      </c>
      <c r="AJ5412" s="150"/>
      <c r="AK5412" s="150"/>
      <c r="AL5412" s="150">
        <v>2502.734375</v>
      </c>
      <c r="AM5412" s="150">
        <v>804.910888671875</v>
      </c>
      <c r="AN5412" s="150">
        <v>1697.8236083984375</v>
      </c>
      <c r="AO5412" s="5" t="s">
        <v>3144</v>
      </c>
    </row>
    <row r="5413" spans="1:41" ht="14.25" x14ac:dyDescent="0.45">
      <c r="A5413" s="150">
        <v>2022</v>
      </c>
      <c r="B5413" s="5" t="s">
        <v>6344</v>
      </c>
      <c r="C5413" s="5" t="s">
        <v>278</v>
      </c>
      <c r="D5413" s="5" t="s">
        <v>108</v>
      </c>
      <c r="E5413" s="5" t="s">
        <v>217</v>
      </c>
      <c r="F5413" s="5" t="s">
        <v>218</v>
      </c>
      <c r="G5413" s="5" t="s">
        <v>87</v>
      </c>
      <c r="H5413" s="5" t="s">
        <v>131</v>
      </c>
      <c r="I5413" s="150">
        <v>0</v>
      </c>
      <c r="J5413" s="150"/>
      <c r="K5413" s="150"/>
      <c r="L5413" s="150"/>
      <c r="M5413" s="150"/>
      <c r="N5413" s="150">
        <v>0</v>
      </c>
      <c r="O5413" s="150"/>
      <c r="P5413" s="150"/>
      <c r="Q5413" s="150">
        <v>126.87893662224229</v>
      </c>
      <c r="R5413" s="150"/>
      <c r="S5413" s="150">
        <v>0</v>
      </c>
      <c r="T5413" s="150"/>
      <c r="U5413" s="150"/>
      <c r="V5413" s="150">
        <v>59.886858085698364</v>
      </c>
      <c r="W5413" s="150"/>
      <c r="X5413" s="150"/>
      <c r="Y5413" s="150"/>
      <c r="Z5413" s="150"/>
      <c r="AA5413" s="150"/>
      <c r="AB5413" s="150"/>
      <c r="AC5413" s="150">
        <v>0</v>
      </c>
      <c r="AD5413" s="150">
        <v>126.87893662224229</v>
      </c>
      <c r="AE5413" s="150"/>
      <c r="AF5413" s="150">
        <v>0</v>
      </c>
      <c r="AG5413" s="150">
        <v>0</v>
      </c>
      <c r="AH5413" s="150">
        <v>200.9762356096318</v>
      </c>
      <c r="AI5413" s="150"/>
      <c r="AJ5413" s="150"/>
      <c r="AK5413" s="150"/>
      <c r="AL5413" s="150">
        <v>514.6209716796875</v>
      </c>
      <c r="AM5413" s="150">
        <v>186.76579284667969</v>
      </c>
      <c r="AN5413" s="150">
        <v>327.85516357421875</v>
      </c>
      <c r="AO5413" s="5" t="s">
        <v>6885</v>
      </c>
    </row>
    <row r="5414" spans="1:41" ht="14.25" x14ac:dyDescent="0.45">
      <c r="A5414" s="150">
        <v>2022</v>
      </c>
      <c r="B5414" s="5" t="s">
        <v>1477</v>
      </c>
      <c r="C5414" s="5" t="s">
        <v>278</v>
      </c>
      <c r="D5414" s="5" t="s">
        <v>108</v>
      </c>
      <c r="E5414" s="5" t="s">
        <v>217</v>
      </c>
      <c r="F5414" s="5" t="s">
        <v>285</v>
      </c>
      <c r="G5414" s="5" t="s">
        <v>87</v>
      </c>
      <c r="H5414" s="5" t="s">
        <v>131</v>
      </c>
      <c r="I5414" s="150">
        <v>227.3080831805641</v>
      </c>
      <c r="J5414" s="150"/>
      <c r="K5414" s="150"/>
      <c r="L5414" s="150"/>
      <c r="M5414" s="150">
        <v>283.32580294451304</v>
      </c>
      <c r="N5414" s="150"/>
      <c r="O5414" s="150">
        <v>210.28086937288077</v>
      </c>
      <c r="P5414" s="150">
        <v>409.4943245682415</v>
      </c>
      <c r="Q5414" s="150">
        <v>147.20435575094081</v>
      </c>
      <c r="R5414" s="150"/>
      <c r="S5414" s="150">
        <v>553.37070887600203</v>
      </c>
      <c r="T5414" s="150"/>
      <c r="U5414" s="150"/>
      <c r="V5414" s="150">
        <v>262.29771600722495</v>
      </c>
      <c r="W5414" s="150"/>
      <c r="X5414" s="150">
        <v>119.52807311721644</v>
      </c>
      <c r="Y5414" s="150">
        <v>2235.6176638590482</v>
      </c>
      <c r="Z5414" s="150"/>
      <c r="AA5414" s="150">
        <v>1645.7244881972301</v>
      </c>
      <c r="AB5414" s="150">
        <v>42.056173874576153</v>
      </c>
      <c r="AC5414" s="150">
        <v>221.34828355040082</v>
      </c>
      <c r="AD5414" s="150">
        <v>368.54489211141737</v>
      </c>
      <c r="AE5414" s="150">
        <v>278.62323569092911</v>
      </c>
      <c r="AF5414" s="150"/>
      <c r="AG5414" s="150">
        <v>3226.1512327470919</v>
      </c>
      <c r="AH5414" s="150">
        <v>557.04841060719195</v>
      </c>
      <c r="AI5414" s="150">
        <v>0</v>
      </c>
      <c r="AJ5414" s="150">
        <v>3337.0165097853187</v>
      </c>
      <c r="AK5414" s="150">
        <v>237.67319536105251</v>
      </c>
      <c r="AL5414" s="150">
        <v>14362.61328125</v>
      </c>
      <c r="AM5414" s="150">
        <v>11990.78515625</v>
      </c>
      <c r="AN5414" s="150">
        <v>2371.828125</v>
      </c>
      <c r="AO5414" s="5" t="s">
        <v>3147</v>
      </c>
    </row>
    <row r="5415" spans="1:41" ht="14.25" x14ac:dyDescent="0.45">
      <c r="A5415" s="150">
        <v>2022</v>
      </c>
      <c r="B5415" s="5" t="s">
        <v>582</v>
      </c>
      <c r="C5415" s="5" t="s">
        <v>278</v>
      </c>
      <c r="D5415" s="5" t="s">
        <v>108</v>
      </c>
      <c r="E5415" s="5" t="s">
        <v>217</v>
      </c>
      <c r="F5415" s="5" t="s">
        <v>285</v>
      </c>
      <c r="G5415" s="5" t="s">
        <v>87</v>
      </c>
      <c r="H5415" s="5" t="s">
        <v>131</v>
      </c>
      <c r="I5415" s="150">
        <v>40.197501470435206</v>
      </c>
      <c r="J5415" s="150"/>
      <c r="K5415" s="150">
        <v>89.590303654851155</v>
      </c>
      <c r="L5415" s="150"/>
      <c r="M5415" s="150">
        <v>261.19622056807913</v>
      </c>
      <c r="N5415" s="150">
        <v>23.046725344242279</v>
      </c>
      <c r="O5415" s="150">
        <v>141.3356893682332</v>
      </c>
      <c r="P5415" s="150">
        <v>367.65014239624588</v>
      </c>
      <c r="Q5415" s="150">
        <v>96.576753823491458</v>
      </c>
      <c r="R5415" s="150"/>
      <c r="S5415" s="150">
        <v>515.20139851549584</v>
      </c>
      <c r="T5415" s="150">
        <v>274.36577790764619</v>
      </c>
      <c r="U5415" s="150"/>
      <c r="V5415" s="150">
        <v>301.80235569841079</v>
      </c>
      <c r="W5415" s="150">
        <v>92.186901376969118</v>
      </c>
      <c r="X5415" s="150">
        <v>109.74631116305846</v>
      </c>
      <c r="Y5415" s="150">
        <v>1547.4229873991244</v>
      </c>
      <c r="Z5415" s="150">
        <v>184.86031601342492</v>
      </c>
      <c r="AA5415" s="150"/>
      <c r="AB5415" s="150"/>
      <c r="AC5415" s="150">
        <v>171.27009320106905</v>
      </c>
      <c r="AD5415" s="150">
        <v>332.53132282406716</v>
      </c>
      <c r="AE5415" s="150">
        <v>296.31504014025785</v>
      </c>
      <c r="AF5415" s="150"/>
      <c r="AG5415" s="150">
        <v>2739.4296308650055</v>
      </c>
      <c r="AH5415" s="150">
        <v>509.84406613566188</v>
      </c>
      <c r="AI5415" s="150"/>
      <c r="AJ5415" s="150">
        <v>1551.5470232863015</v>
      </c>
      <c r="AK5415" s="150">
        <v>219.49262232611693</v>
      </c>
      <c r="AL5415" s="150">
        <v>9865.609375</v>
      </c>
      <c r="AM5415" s="150">
        <v>7320.1181640625</v>
      </c>
      <c r="AN5415" s="150">
        <v>2545.49072265625</v>
      </c>
      <c r="AO5415" s="5" t="s">
        <v>1178</v>
      </c>
    </row>
    <row r="5416" spans="1:41" ht="14.25" x14ac:dyDescent="0.45">
      <c r="A5416" s="150">
        <v>2022</v>
      </c>
      <c r="B5416" s="5" t="s">
        <v>7352</v>
      </c>
      <c r="C5416" s="5" t="s">
        <v>278</v>
      </c>
      <c r="D5416" s="5" t="s">
        <v>108</v>
      </c>
      <c r="E5416" s="5" t="s">
        <v>217</v>
      </c>
      <c r="F5416" s="5" t="s">
        <v>285</v>
      </c>
      <c r="G5416" s="5" t="s">
        <v>87</v>
      </c>
      <c r="H5416" s="5" t="s">
        <v>131</v>
      </c>
      <c r="I5416" s="150">
        <v>249</v>
      </c>
      <c r="J5416" s="150"/>
      <c r="K5416" s="150">
        <v>186.1165083333334</v>
      </c>
      <c r="L5416" s="150"/>
      <c r="M5416" s="150">
        <v>505.4266110558824</v>
      </c>
      <c r="N5416" s="150">
        <v>174</v>
      </c>
      <c r="O5416" s="150">
        <v>312.21600000000001</v>
      </c>
      <c r="P5416" s="150"/>
      <c r="Q5416" s="150">
        <v>141.43799999999999</v>
      </c>
      <c r="R5416" s="150"/>
      <c r="S5416" s="150">
        <v>782.51670000000001</v>
      </c>
      <c r="T5416" s="150">
        <v>330</v>
      </c>
      <c r="U5416" s="150"/>
      <c r="V5416" s="150">
        <v>347</v>
      </c>
      <c r="W5416" s="150">
        <v>119.34</v>
      </c>
      <c r="X5416" s="150"/>
      <c r="Y5416" s="150">
        <v>2306</v>
      </c>
      <c r="Z5416" s="150">
        <v>186.804</v>
      </c>
      <c r="AA5416" s="150"/>
      <c r="AB5416" s="150"/>
      <c r="AC5416" s="150">
        <v>0</v>
      </c>
      <c r="AD5416" s="150">
        <v>1246</v>
      </c>
      <c r="AE5416" s="150">
        <v>340</v>
      </c>
      <c r="AF5416" s="150">
        <v>0</v>
      </c>
      <c r="AG5416" s="150">
        <v>3330</v>
      </c>
      <c r="AH5416" s="150">
        <v>655.8566666666668</v>
      </c>
      <c r="AI5416" s="150"/>
      <c r="AJ5416" s="150">
        <v>1767.8264297462999</v>
      </c>
      <c r="AK5416" s="150">
        <v>220</v>
      </c>
      <c r="AL5416" s="150">
        <v>13199.5400390625</v>
      </c>
      <c r="AM5416" s="150">
        <v>8842.068359375</v>
      </c>
      <c r="AN5416" s="150">
        <v>4357.47265625</v>
      </c>
      <c r="AO5416" s="5" t="s">
        <v>7807</v>
      </c>
    </row>
    <row r="5417" spans="1:41" ht="14.25" x14ac:dyDescent="0.45">
      <c r="A5417" s="150">
        <v>2022</v>
      </c>
      <c r="B5417" s="5" t="s">
        <v>4024</v>
      </c>
      <c r="C5417" s="5" t="s">
        <v>278</v>
      </c>
      <c r="D5417" s="5" t="s">
        <v>108</v>
      </c>
      <c r="E5417" s="5" t="s">
        <v>217</v>
      </c>
      <c r="F5417" s="5" t="s">
        <v>285</v>
      </c>
      <c r="G5417" s="5" t="s">
        <v>87</v>
      </c>
      <c r="H5417" s="5" t="s">
        <v>131</v>
      </c>
      <c r="I5417" s="150">
        <v>48.639721320369567</v>
      </c>
      <c r="J5417" s="150"/>
      <c r="K5417" s="150">
        <v>110.19917044518711</v>
      </c>
      <c r="L5417" s="150"/>
      <c r="M5417" s="150">
        <v>254.63497636849058</v>
      </c>
      <c r="N5417" s="150">
        <v>0</v>
      </c>
      <c r="O5417" s="150">
        <v>189.66989065390607</v>
      </c>
      <c r="P5417" s="150"/>
      <c r="Q5417" s="150">
        <v>113.48909713566235</v>
      </c>
      <c r="R5417" s="150"/>
      <c r="S5417" s="150">
        <v>546.71627279117092</v>
      </c>
      <c r="T5417" s="150">
        <v>267.47371467278424</v>
      </c>
      <c r="U5417" s="150"/>
      <c r="V5417" s="150">
        <v>303.85013986828289</v>
      </c>
      <c r="W5417" s="150">
        <v>89.871168130055509</v>
      </c>
      <c r="X5417" s="150">
        <v>106.98948586911369</v>
      </c>
      <c r="Y5417" s="150">
        <v>1525.6700684935613</v>
      </c>
      <c r="Z5417" s="150">
        <v>149.78528021675916</v>
      </c>
      <c r="AA5417" s="150"/>
      <c r="AB5417" s="150"/>
      <c r="AC5417" s="150">
        <v>163.82230076278688</v>
      </c>
      <c r="AD5417" s="150">
        <v>324.17814218341448</v>
      </c>
      <c r="AE5417" s="150">
        <v>252.72747181275037</v>
      </c>
      <c r="AF5417" s="150">
        <v>1604.8422880367054</v>
      </c>
      <c r="AG5417" s="150">
        <v>2924.022648802877</v>
      </c>
      <c r="AH5417" s="150">
        <v>503.9204784435255</v>
      </c>
      <c r="AI5417" s="150"/>
      <c r="AJ5417" s="150">
        <v>1078.0652156711849</v>
      </c>
      <c r="AK5417" s="150">
        <v>171.1831773905819</v>
      </c>
      <c r="AL5417" s="150">
        <v>10729.751953125</v>
      </c>
      <c r="AM5417" s="150">
        <v>8164.91455078125</v>
      </c>
      <c r="AN5417" s="150">
        <v>2564.83642578125</v>
      </c>
      <c r="AO5417" s="5" t="s">
        <v>4625</v>
      </c>
    </row>
    <row r="5418" spans="1:41" ht="14.25" x14ac:dyDescent="0.45">
      <c r="A5418" s="150">
        <v>2022</v>
      </c>
      <c r="B5418" s="5" t="s">
        <v>6344</v>
      </c>
      <c r="C5418" s="5" t="s">
        <v>278</v>
      </c>
      <c r="D5418" s="5" t="s">
        <v>108</v>
      </c>
      <c r="E5418" s="5" t="s">
        <v>217</v>
      </c>
      <c r="F5418" s="5" t="s">
        <v>285</v>
      </c>
      <c r="G5418" s="5" t="s">
        <v>87</v>
      </c>
      <c r="H5418" s="5" t="s">
        <v>131</v>
      </c>
      <c r="I5418" s="150">
        <v>252.86225722126875</v>
      </c>
      <c r="J5418" s="150"/>
      <c r="K5418" s="150">
        <v>174.58541679220539</v>
      </c>
      <c r="L5418" s="150"/>
      <c r="M5418" s="150">
        <v>380.62842755929086</v>
      </c>
      <c r="N5418" s="150">
        <v>184.73573172198479</v>
      </c>
      <c r="O5418" s="150">
        <v>278.11862907595508</v>
      </c>
      <c r="P5418" s="150"/>
      <c r="Q5418" s="150">
        <v>296.75460728703007</v>
      </c>
      <c r="R5418" s="150"/>
      <c r="S5418" s="150">
        <v>746.0481473387847</v>
      </c>
      <c r="T5418" s="150">
        <v>334.96039268271966</v>
      </c>
      <c r="U5418" s="150"/>
      <c r="V5418" s="150">
        <v>265.93825116021986</v>
      </c>
      <c r="W5418" s="150">
        <v>121.44445800883841</v>
      </c>
      <c r="X5418" s="150"/>
      <c r="Y5418" s="150">
        <v>18438.047069944249</v>
      </c>
      <c r="Z5418" s="150">
        <v>484.25629982737968</v>
      </c>
      <c r="AA5418" s="150"/>
      <c r="AB5418" s="150"/>
      <c r="AC5418" s="150">
        <v>306.25124193533168</v>
      </c>
      <c r="AD5418" s="150">
        <v>1290.4793711895697</v>
      </c>
      <c r="AE5418" s="150">
        <v>349.17083358441079</v>
      </c>
      <c r="AF5418" s="150">
        <v>1624.0503887647014</v>
      </c>
      <c r="AG5418" s="150">
        <v>3050.1696363987048</v>
      </c>
      <c r="AH5418" s="150">
        <v>598.86858085698361</v>
      </c>
      <c r="AI5418" s="150"/>
      <c r="AJ5418" s="150">
        <v>1022.7828804869562</v>
      </c>
      <c r="AK5418" s="150">
        <v>223.30692845514645</v>
      </c>
      <c r="AL5418" s="150">
        <v>30423.458984375</v>
      </c>
      <c r="AM5418" s="150">
        <v>26275.01953125</v>
      </c>
      <c r="AN5418" s="150">
        <v>4148.4404296875</v>
      </c>
      <c r="AO5418" s="5" t="s">
        <v>6886</v>
      </c>
    </row>
    <row r="5419" spans="1:41" ht="14.25" x14ac:dyDescent="0.45">
      <c r="A5419" s="150">
        <v>2022</v>
      </c>
      <c r="B5419" s="5" t="s">
        <v>4980</v>
      </c>
      <c r="C5419" s="5" t="s">
        <v>278</v>
      </c>
      <c r="D5419" s="5" t="s">
        <v>108</v>
      </c>
      <c r="E5419" s="5" t="s">
        <v>217</v>
      </c>
      <c r="F5419" s="5" t="s">
        <v>285</v>
      </c>
      <c r="G5419" s="5" t="s">
        <v>87</v>
      </c>
      <c r="H5419" s="5" t="s">
        <v>131</v>
      </c>
      <c r="I5419" s="150">
        <v>222.6406039043942</v>
      </c>
      <c r="J5419" s="150"/>
      <c r="K5419" s="150">
        <v>172.86407973867836</v>
      </c>
      <c r="L5419" s="150"/>
      <c r="M5419" s="150">
        <v>309.28091374932211</v>
      </c>
      <c r="N5419" s="150">
        <v>182.23622864017298</v>
      </c>
      <c r="O5419" s="150">
        <v>265.58795557055424</v>
      </c>
      <c r="P5419" s="150"/>
      <c r="Q5419" s="150">
        <v>110.46118830289342</v>
      </c>
      <c r="R5419" s="150"/>
      <c r="S5419" s="150">
        <v>728.94491456069193</v>
      </c>
      <c r="T5419" s="150">
        <v>312.40496338315364</v>
      </c>
      <c r="U5419" s="150"/>
      <c r="V5419" s="150">
        <v>295.74336533605214</v>
      </c>
      <c r="W5419" s="150">
        <v>101.66817155711898</v>
      </c>
      <c r="X5419" s="150">
        <v>0</v>
      </c>
      <c r="Y5419" s="150">
        <v>1825.4863360355612</v>
      </c>
      <c r="Z5419" s="150">
        <v>637.75494709902728</v>
      </c>
      <c r="AA5419" s="150"/>
      <c r="AB5419" s="150"/>
      <c r="AC5419" s="150">
        <v>213.28214250569525</v>
      </c>
      <c r="AD5419" s="150">
        <v>1233.999605363457</v>
      </c>
      <c r="AE5419" s="150">
        <v>261.37881936390522</v>
      </c>
      <c r="AF5419" s="150">
        <v>1562.0248169157683</v>
      </c>
      <c r="AG5419" s="150">
        <v>3159.4555296816275</v>
      </c>
      <c r="AH5419" s="150">
        <v>399.87835313043666</v>
      </c>
      <c r="AI5419" s="150"/>
      <c r="AJ5419" s="150">
        <v>1049.3022483798893</v>
      </c>
      <c r="AK5419" s="150">
        <v>166.61598047101529</v>
      </c>
      <c r="AL5419" s="150">
        <v>13211.0107421875</v>
      </c>
      <c r="AM5419" s="150">
        <v>9519.7666015625</v>
      </c>
      <c r="AN5419" s="150">
        <v>3691.244873046875</v>
      </c>
      <c r="AO5419" s="5" t="s">
        <v>5952</v>
      </c>
    </row>
    <row r="5420" spans="1:41" ht="14.25" x14ac:dyDescent="0.45">
      <c r="A5420" s="150">
        <v>2022</v>
      </c>
      <c r="B5420" s="5" t="s">
        <v>1478</v>
      </c>
      <c r="C5420" s="5" t="s">
        <v>278</v>
      </c>
      <c r="D5420" s="5" t="s">
        <v>108</v>
      </c>
      <c r="E5420" s="5" t="s">
        <v>217</v>
      </c>
      <c r="F5420" s="5" t="s">
        <v>285</v>
      </c>
      <c r="G5420" s="5" t="s">
        <v>87</v>
      </c>
      <c r="H5420" s="5" t="s">
        <v>131</v>
      </c>
      <c r="I5420" s="150">
        <v>118.35414550368431</v>
      </c>
      <c r="J5420" s="150"/>
      <c r="K5420" s="150">
        <v>90.308767552675448</v>
      </c>
      <c r="L5420" s="150"/>
      <c r="M5420" s="150">
        <v>283.20362218542414</v>
      </c>
      <c r="N5420" s="150">
        <v>0</v>
      </c>
      <c r="O5420" s="150">
        <v>110.7713355197215</v>
      </c>
      <c r="P5420" s="150"/>
      <c r="Q5420" s="150">
        <v>110.6264149161813</v>
      </c>
      <c r="R5420" s="150"/>
      <c r="S5420" s="150"/>
      <c r="T5420" s="150">
        <v>254.44075430721702</v>
      </c>
      <c r="U5420" s="150"/>
      <c r="V5420" s="150">
        <v>210.1901883407445</v>
      </c>
      <c r="W5420" s="150">
        <v>106.20135831953405</v>
      </c>
      <c r="X5420" s="150">
        <v>132.75169789941756</v>
      </c>
      <c r="Y5420" s="150">
        <v>1397.2116203913699</v>
      </c>
      <c r="Z5420" s="150">
        <v>185.85237705918459</v>
      </c>
      <c r="AA5420" s="150">
        <v>1012.8763917885541</v>
      </c>
      <c r="AB5420" s="150">
        <v>42.038037668148895</v>
      </c>
      <c r="AC5420" s="150">
        <v>234.19612037755581</v>
      </c>
      <c r="AD5420" s="150">
        <v>327.95090075487036</v>
      </c>
      <c r="AE5420" s="150">
        <v>278.50308285598527</v>
      </c>
      <c r="AF5420" s="150"/>
      <c r="AG5420" s="150">
        <v>2800.8104322312183</v>
      </c>
      <c r="AH5420" s="150">
        <v>511.78323947768547</v>
      </c>
      <c r="AI5420" s="150"/>
      <c r="AJ5420" s="150">
        <v>1707.0423061554973</v>
      </c>
      <c r="AK5420" s="150">
        <v>221.25282983236261</v>
      </c>
      <c r="AL5420" s="150">
        <v>10136.365234375</v>
      </c>
      <c r="AM5420" s="150">
        <v>8055.6630859375</v>
      </c>
      <c r="AN5420" s="150">
        <v>2080.70263671875</v>
      </c>
      <c r="AO5420" s="5" t="s">
        <v>3146</v>
      </c>
    </row>
    <row r="5421" spans="1:41" ht="14.25" x14ac:dyDescent="0.45">
      <c r="A5421" s="150">
        <v>2022</v>
      </c>
      <c r="B5421" s="5" t="s">
        <v>1476</v>
      </c>
      <c r="C5421" s="5" t="s">
        <v>278</v>
      </c>
      <c r="D5421" s="5" t="s">
        <v>108</v>
      </c>
      <c r="E5421" s="5" t="s">
        <v>217</v>
      </c>
      <c r="F5421" s="5" t="s">
        <v>285</v>
      </c>
      <c r="G5421" s="5" t="s">
        <v>87</v>
      </c>
      <c r="H5421" s="5" t="s">
        <v>131</v>
      </c>
      <c r="I5421" s="150">
        <v>230.49667275482108</v>
      </c>
      <c r="J5421" s="150"/>
      <c r="K5421" s="150"/>
      <c r="L5421" s="150"/>
      <c r="M5421" s="150">
        <v>287.45452535174127</v>
      </c>
      <c r="N5421" s="150"/>
      <c r="O5421" s="150">
        <v>213.34515553449546</v>
      </c>
      <c r="P5421" s="150">
        <v>415.46161867243853</v>
      </c>
      <c r="Q5421" s="150">
        <v>149.48196752910374</v>
      </c>
      <c r="R5421" s="150"/>
      <c r="S5421" s="150">
        <v>1125.1149781345498</v>
      </c>
      <c r="T5421" s="150"/>
      <c r="U5421" s="150"/>
      <c r="V5421" s="150">
        <v>350.33520277243468</v>
      </c>
      <c r="W5421" s="150">
        <v>159.7281493409578</v>
      </c>
      <c r="X5421" s="150">
        <v>162.82274079206147</v>
      </c>
      <c r="Y5421" s="150">
        <v>3337.1673802553714</v>
      </c>
      <c r="Z5421" s="150">
        <v>277428.57720359275</v>
      </c>
      <c r="AA5421" s="150">
        <v>1524.1225351201936</v>
      </c>
      <c r="AB5421" s="150">
        <v>35.931815668967658</v>
      </c>
      <c r="AC5421" s="150">
        <v>213.40129899647826</v>
      </c>
      <c r="AD5421" s="150">
        <v>399.83913894111521</v>
      </c>
      <c r="AE5421" s="150">
        <v>282.68343064817014</v>
      </c>
      <c r="AF5421" s="150"/>
      <c r="AG5421" s="150">
        <v>5509.9193589882598</v>
      </c>
      <c r="AH5421" s="150">
        <v>738.13379689081899</v>
      </c>
      <c r="AI5421" s="150">
        <v>0</v>
      </c>
      <c r="AJ5421" s="150">
        <v>3981.3525842642466</v>
      </c>
      <c r="AK5421" s="150"/>
      <c r="AL5421" s="150">
        <v>296545.375</v>
      </c>
      <c r="AM5421" s="150">
        <v>293423</v>
      </c>
      <c r="AN5421" s="150">
        <v>3122.370361328125</v>
      </c>
      <c r="AO5421" s="5" t="s">
        <v>3145</v>
      </c>
    </row>
    <row r="5422" spans="1:41" ht="14.25" x14ac:dyDescent="0.45">
      <c r="A5422" s="150">
        <v>2022</v>
      </c>
      <c r="B5422" s="5" t="s">
        <v>1478</v>
      </c>
      <c r="C5422" s="5" t="s">
        <v>278</v>
      </c>
      <c r="D5422" s="5" t="s">
        <v>108</v>
      </c>
      <c r="E5422" s="5" t="s">
        <v>217</v>
      </c>
      <c r="F5422" s="5" t="s">
        <v>286</v>
      </c>
      <c r="G5422" s="5" t="s">
        <v>87</v>
      </c>
      <c r="H5422" s="5" t="s">
        <v>131</v>
      </c>
      <c r="I5422" s="150"/>
      <c r="J5422" s="150"/>
      <c r="K5422" s="150"/>
      <c r="L5422" s="150"/>
      <c r="M5422" s="150">
        <v>13.275169789941756</v>
      </c>
      <c r="N5422" s="150">
        <v>0</v>
      </c>
      <c r="O5422" s="150">
        <v>0</v>
      </c>
      <c r="P5422" s="150"/>
      <c r="Q5422" s="150">
        <v>0</v>
      </c>
      <c r="R5422" s="150"/>
      <c r="S5422" s="150"/>
      <c r="T5422" s="150"/>
      <c r="U5422" s="150"/>
      <c r="V5422" s="150">
        <v>0</v>
      </c>
      <c r="W5422" s="150"/>
      <c r="X5422" s="150">
        <v>55.313207458090652</v>
      </c>
      <c r="Y5422" s="150">
        <v>0</v>
      </c>
      <c r="Z5422" s="150"/>
      <c r="AA5422" s="150">
        <v>544.01140131739737</v>
      </c>
      <c r="AB5422" s="150">
        <v>0</v>
      </c>
      <c r="AC5422" s="150"/>
      <c r="AD5422" s="150"/>
      <c r="AE5422" s="150"/>
      <c r="AF5422" s="150">
        <v>663.75848949708791</v>
      </c>
      <c r="AG5422" s="150"/>
      <c r="AH5422" s="150">
        <v>11.06264149161813</v>
      </c>
      <c r="AI5422" s="150"/>
      <c r="AJ5422" s="150">
        <v>0</v>
      </c>
      <c r="AK5422" s="150"/>
      <c r="AL5422" s="150">
        <v>1287.4208984375</v>
      </c>
      <c r="AM5422" s="150">
        <v>1207.7698974609375</v>
      </c>
      <c r="AN5422" s="150">
        <v>79.651023864746094</v>
      </c>
      <c r="AO5422" s="5" t="s">
        <v>3149</v>
      </c>
    </row>
    <row r="5423" spans="1:41" ht="14.25" x14ac:dyDescent="0.45">
      <c r="A5423" s="150">
        <v>2022</v>
      </c>
      <c r="B5423" s="5" t="s">
        <v>4980</v>
      </c>
      <c r="C5423" s="5" t="s">
        <v>278</v>
      </c>
      <c r="D5423" s="5" t="s">
        <v>108</v>
      </c>
      <c r="E5423" s="5" t="s">
        <v>217</v>
      </c>
      <c r="F5423" s="5" t="s">
        <v>286</v>
      </c>
      <c r="G5423" s="5" t="s">
        <v>87</v>
      </c>
      <c r="H5423" s="5" t="s">
        <v>131</v>
      </c>
      <c r="I5423" s="150"/>
      <c r="J5423" s="150"/>
      <c r="K5423" s="150"/>
      <c r="L5423" s="150"/>
      <c r="M5423" s="150"/>
      <c r="N5423" s="150">
        <v>364.47245728034596</v>
      </c>
      <c r="O5423" s="150"/>
      <c r="P5423" s="150"/>
      <c r="Q5423" s="150">
        <v>0</v>
      </c>
      <c r="R5423" s="150"/>
      <c r="S5423" s="150"/>
      <c r="T5423" s="150"/>
      <c r="U5423" s="150"/>
      <c r="V5423" s="150">
        <v>0</v>
      </c>
      <c r="W5423" s="150"/>
      <c r="X5423" s="150">
        <v>0</v>
      </c>
      <c r="Y5423" s="150"/>
      <c r="Z5423" s="150"/>
      <c r="AA5423" s="150"/>
      <c r="AB5423" s="150"/>
      <c r="AC5423" s="150">
        <v>0</v>
      </c>
      <c r="AD5423" s="150"/>
      <c r="AE5423" s="150"/>
      <c r="AF5423" s="150">
        <v>0</v>
      </c>
      <c r="AG5423" s="150">
        <v>0</v>
      </c>
      <c r="AH5423" s="150">
        <v>473.81419446444971</v>
      </c>
      <c r="AI5423" s="150"/>
      <c r="AJ5423" s="150"/>
      <c r="AK5423" s="150"/>
      <c r="AL5423" s="150">
        <v>838.28662109375</v>
      </c>
      <c r="AM5423" s="150">
        <v>364.47244262695313</v>
      </c>
      <c r="AN5423" s="150">
        <v>473.814208984375</v>
      </c>
      <c r="AO5423" s="5" t="s">
        <v>5953</v>
      </c>
    </row>
    <row r="5424" spans="1:41" ht="14.25" x14ac:dyDescent="0.45">
      <c r="A5424" s="150">
        <v>2022</v>
      </c>
      <c r="B5424" s="5" t="s">
        <v>1476</v>
      </c>
      <c r="C5424" s="5" t="s">
        <v>278</v>
      </c>
      <c r="D5424" s="5" t="s">
        <v>108</v>
      </c>
      <c r="E5424" s="5" t="s">
        <v>217</v>
      </c>
      <c r="F5424" s="5" t="s">
        <v>286</v>
      </c>
      <c r="G5424" s="5" t="s">
        <v>87</v>
      </c>
      <c r="H5424" s="5" t="s">
        <v>131</v>
      </c>
      <c r="I5424" s="150"/>
      <c r="J5424" s="150"/>
      <c r="K5424" s="150"/>
      <c r="L5424" s="150"/>
      <c r="M5424" s="150"/>
      <c r="N5424" s="150"/>
      <c r="O5424" s="150"/>
      <c r="P5424" s="150">
        <v>22.457384793104787</v>
      </c>
      <c r="Q5424" s="150">
        <v>0</v>
      </c>
      <c r="R5424" s="150"/>
      <c r="S5424" s="150">
        <v>0</v>
      </c>
      <c r="T5424" s="150"/>
      <c r="U5424" s="150"/>
      <c r="V5424" s="150"/>
      <c r="W5424" s="150"/>
      <c r="X5424" s="150">
        <v>119.69782627175431</v>
      </c>
      <c r="Y5424" s="150"/>
      <c r="Z5424" s="150"/>
      <c r="AA5424" s="150">
        <v>644.52694356210736</v>
      </c>
      <c r="AB5424" s="150">
        <v>0</v>
      </c>
      <c r="AC5424" s="150"/>
      <c r="AD5424" s="150"/>
      <c r="AE5424" s="150"/>
      <c r="AF5424" s="150"/>
      <c r="AG5424" s="150"/>
      <c r="AH5424" s="150">
        <v>139.79722033707731</v>
      </c>
      <c r="AI5424" s="150">
        <v>0</v>
      </c>
      <c r="AJ5424" s="150"/>
      <c r="AK5424" s="150"/>
      <c r="AL5424" s="150">
        <v>926.4793701171875</v>
      </c>
      <c r="AM5424" s="150">
        <v>666.98431396484375</v>
      </c>
      <c r="AN5424" s="150">
        <v>259.49505615234375</v>
      </c>
      <c r="AO5424" s="5" t="s">
        <v>3150</v>
      </c>
    </row>
    <row r="5425" spans="1:41" ht="14.25" x14ac:dyDescent="0.45">
      <c r="A5425" s="150">
        <v>2022</v>
      </c>
      <c r="B5425" s="5" t="s">
        <v>6344</v>
      </c>
      <c r="C5425" s="5" t="s">
        <v>278</v>
      </c>
      <c r="D5425" s="5" t="s">
        <v>108</v>
      </c>
      <c r="E5425" s="5" t="s">
        <v>217</v>
      </c>
      <c r="F5425" s="5" t="s">
        <v>286</v>
      </c>
      <c r="G5425" s="5" t="s">
        <v>87</v>
      </c>
      <c r="H5425" s="5" t="s">
        <v>131</v>
      </c>
      <c r="I5425" s="150">
        <v>0</v>
      </c>
      <c r="J5425" s="150"/>
      <c r="K5425" s="150"/>
      <c r="L5425" s="150"/>
      <c r="M5425" s="150"/>
      <c r="N5425" s="150">
        <v>253.75787324448459</v>
      </c>
      <c r="O5425" s="150"/>
      <c r="P5425" s="150"/>
      <c r="Q5425" s="150">
        <v>0</v>
      </c>
      <c r="R5425" s="150"/>
      <c r="S5425" s="150">
        <v>0</v>
      </c>
      <c r="T5425" s="150"/>
      <c r="U5425" s="150"/>
      <c r="V5425" s="150">
        <v>0</v>
      </c>
      <c r="W5425" s="150"/>
      <c r="X5425" s="150"/>
      <c r="Y5425" s="150"/>
      <c r="Z5425" s="150"/>
      <c r="AA5425" s="150"/>
      <c r="AB5425" s="150"/>
      <c r="AC5425" s="150">
        <v>0</v>
      </c>
      <c r="AD5425" s="150"/>
      <c r="AE5425" s="150"/>
      <c r="AF5425" s="150">
        <v>0</v>
      </c>
      <c r="AG5425" s="150">
        <v>0</v>
      </c>
      <c r="AH5425" s="150">
        <v>50.75157464889692</v>
      </c>
      <c r="AI5425" s="150"/>
      <c r="AJ5425" s="150"/>
      <c r="AK5425" s="150"/>
      <c r="AL5425" s="150">
        <v>304.50946044921875</v>
      </c>
      <c r="AM5425" s="150">
        <v>253.75787353515625</v>
      </c>
      <c r="AN5425" s="150">
        <v>50.751575469970703</v>
      </c>
      <c r="AO5425" s="5" t="s">
        <v>6887</v>
      </c>
    </row>
    <row r="5426" spans="1:41" ht="14.25" x14ac:dyDescent="0.45">
      <c r="A5426" s="150">
        <v>2022</v>
      </c>
      <c r="B5426" s="5" t="s">
        <v>4024</v>
      </c>
      <c r="C5426" s="5" t="s">
        <v>278</v>
      </c>
      <c r="D5426" s="5" t="s">
        <v>108</v>
      </c>
      <c r="E5426" s="5" t="s">
        <v>217</v>
      </c>
      <c r="F5426" s="5" t="s">
        <v>286</v>
      </c>
      <c r="G5426" s="5" t="s">
        <v>87</v>
      </c>
      <c r="H5426" s="5" t="s">
        <v>131</v>
      </c>
      <c r="I5426" s="150"/>
      <c r="J5426" s="150"/>
      <c r="K5426" s="150"/>
      <c r="L5426" s="150"/>
      <c r="M5426" s="150"/>
      <c r="N5426" s="150">
        <v>0</v>
      </c>
      <c r="O5426" s="150"/>
      <c r="P5426" s="150"/>
      <c r="Q5426" s="150">
        <v>0</v>
      </c>
      <c r="R5426" s="150"/>
      <c r="S5426" s="150"/>
      <c r="T5426" s="150"/>
      <c r="U5426" s="150"/>
      <c r="V5426" s="150">
        <v>0</v>
      </c>
      <c r="W5426" s="150"/>
      <c r="X5426" s="150">
        <v>53.494742934556847</v>
      </c>
      <c r="Y5426" s="150">
        <v>0</v>
      </c>
      <c r="Z5426" s="150"/>
      <c r="AA5426" s="150"/>
      <c r="AB5426" s="150"/>
      <c r="AC5426" s="150">
        <v>0</v>
      </c>
      <c r="AD5426" s="150"/>
      <c r="AE5426" s="150"/>
      <c r="AF5426" s="150">
        <v>0</v>
      </c>
      <c r="AG5426" s="150">
        <v>0</v>
      </c>
      <c r="AH5426" s="150">
        <v>1176.8843445602506</v>
      </c>
      <c r="AI5426" s="150"/>
      <c r="AJ5426" s="150"/>
      <c r="AK5426" s="150"/>
      <c r="AL5426" s="150">
        <v>1230.3790283203125</v>
      </c>
      <c r="AM5426" s="150">
        <v>0</v>
      </c>
      <c r="AN5426" s="150">
        <v>1230.3790283203125</v>
      </c>
      <c r="AO5426" s="5" t="s">
        <v>4626</v>
      </c>
    </row>
    <row r="5427" spans="1:41" ht="14.25" x14ac:dyDescent="0.45">
      <c r="A5427" s="150">
        <v>2022</v>
      </c>
      <c r="B5427" s="5" t="s">
        <v>1477</v>
      </c>
      <c r="C5427" s="5" t="s">
        <v>278</v>
      </c>
      <c r="D5427" s="5" t="s">
        <v>108</v>
      </c>
      <c r="E5427" s="5" t="s">
        <v>217</v>
      </c>
      <c r="F5427" s="5" t="s">
        <v>286</v>
      </c>
      <c r="G5427" s="5" t="s">
        <v>87</v>
      </c>
      <c r="H5427" s="5" t="s">
        <v>131</v>
      </c>
      <c r="I5427" s="150"/>
      <c r="J5427" s="150"/>
      <c r="K5427" s="150"/>
      <c r="L5427" s="150"/>
      <c r="M5427" s="150">
        <v>13.280897013024049</v>
      </c>
      <c r="N5427" s="150"/>
      <c r="O5427" s="150"/>
      <c r="P5427" s="150">
        <v>22.134828355040082</v>
      </c>
      <c r="Q5427" s="150">
        <v>0</v>
      </c>
      <c r="R5427" s="150"/>
      <c r="S5427" s="150"/>
      <c r="T5427" s="150"/>
      <c r="U5427" s="150"/>
      <c r="V5427" s="150">
        <v>0</v>
      </c>
      <c r="W5427" s="150"/>
      <c r="X5427" s="150">
        <v>113.99436602845641</v>
      </c>
      <c r="Y5427" s="150"/>
      <c r="Z5427" s="150"/>
      <c r="AA5427" s="150">
        <v>535.66284619196995</v>
      </c>
      <c r="AB5427" s="150">
        <v>0</v>
      </c>
      <c r="AC5427" s="150"/>
      <c r="AD5427" s="150"/>
      <c r="AE5427" s="150"/>
      <c r="AF5427" s="150"/>
      <c r="AG5427" s="150">
        <v>0</v>
      </c>
      <c r="AH5427" s="150">
        <v>149.41009139652056</v>
      </c>
      <c r="AI5427" s="150">
        <v>0</v>
      </c>
      <c r="AJ5427" s="150"/>
      <c r="AK5427" s="150"/>
      <c r="AL5427" s="150">
        <v>834.4830322265625</v>
      </c>
      <c r="AM5427" s="150">
        <v>557.79766845703125</v>
      </c>
      <c r="AN5427" s="150">
        <v>276.68536376953125</v>
      </c>
      <c r="AO5427" s="5" t="s">
        <v>3148</v>
      </c>
    </row>
    <row r="5428" spans="1:41" ht="14.25" x14ac:dyDescent="0.45">
      <c r="A5428" s="150">
        <v>2022</v>
      </c>
      <c r="B5428" s="5" t="s">
        <v>7352</v>
      </c>
      <c r="C5428" s="5" t="s">
        <v>278</v>
      </c>
      <c r="D5428" s="5" t="s">
        <v>108</v>
      </c>
      <c r="E5428" s="5" t="s">
        <v>217</v>
      </c>
      <c r="F5428" s="5" t="s">
        <v>286</v>
      </c>
      <c r="G5428" s="5" t="s">
        <v>87</v>
      </c>
      <c r="H5428" s="5" t="s">
        <v>131</v>
      </c>
      <c r="I5428" s="150"/>
      <c r="J5428" s="150"/>
      <c r="K5428" s="150"/>
      <c r="L5428" s="150"/>
      <c r="M5428" s="150"/>
      <c r="N5428" s="150">
        <v>250</v>
      </c>
      <c r="O5428" s="150"/>
      <c r="P5428" s="150"/>
      <c r="Q5428" s="150">
        <v>0</v>
      </c>
      <c r="R5428" s="150"/>
      <c r="S5428" s="150"/>
      <c r="T5428" s="150">
        <v>0</v>
      </c>
      <c r="U5428" s="150"/>
      <c r="V5428" s="150">
        <v>0</v>
      </c>
      <c r="W5428" s="150"/>
      <c r="X5428" s="150"/>
      <c r="Y5428" s="150"/>
      <c r="Z5428" s="150"/>
      <c r="AA5428" s="150"/>
      <c r="AB5428" s="150"/>
      <c r="AC5428" s="150">
        <v>336.42703549019598</v>
      </c>
      <c r="AD5428" s="150"/>
      <c r="AE5428" s="150"/>
      <c r="AF5428" s="150">
        <v>0</v>
      </c>
      <c r="AG5428" s="150">
        <v>0</v>
      </c>
      <c r="AH5428" s="150">
        <v>0</v>
      </c>
      <c r="AI5428" s="150"/>
      <c r="AJ5428" s="150"/>
      <c r="AK5428" s="150"/>
      <c r="AL5428" s="150">
        <v>586.42706298828125</v>
      </c>
      <c r="AM5428" s="150">
        <v>586.42706298828125</v>
      </c>
      <c r="AN5428" s="150">
        <v>0</v>
      </c>
      <c r="AO5428" s="5" t="s">
        <v>7808</v>
      </c>
    </row>
    <row r="5429" spans="1:41" ht="14.25" x14ac:dyDescent="0.45">
      <c r="A5429" s="150">
        <v>2022</v>
      </c>
      <c r="B5429" s="5" t="s">
        <v>582</v>
      </c>
      <c r="C5429" s="5" t="s">
        <v>278</v>
      </c>
      <c r="D5429" s="5" t="s">
        <v>108</v>
      </c>
      <c r="E5429" s="5" t="s">
        <v>217</v>
      </c>
      <c r="F5429" s="5" t="s">
        <v>286</v>
      </c>
      <c r="G5429" s="5" t="s">
        <v>87</v>
      </c>
      <c r="H5429" s="5" t="s">
        <v>131</v>
      </c>
      <c r="I5429" s="150">
        <v>0</v>
      </c>
      <c r="J5429" s="150"/>
      <c r="K5429" s="150"/>
      <c r="L5429" s="150"/>
      <c r="M5429" s="150">
        <v>0</v>
      </c>
      <c r="N5429" s="150">
        <v>0</v>
      </c>
      <c r="O5429" s="150">
        <v>0</v>
      </c>
      <c r="P5429" s="150">
        <v>21.949262232611694</v>
      </c>
      <c r="Q5429" s="150">
        <v>0</v>
      </c>
      <c r="R5429" s="150"/>
      <c r="S5429" s="150"/>
      <c r="T5429" s="150"/>
      <c r="U5429" s="150"/>
      <c r="V5429" s="150">
        <v>0</v>
      </c>
      <c r="W5429" s="150"/>
      <c r="X5429" s="150">
        <v>49.385840023376311</v>
      </c>
      <c r="Y5429" s="150"/>
      <c r="Z5429" s="150"/>
      <c r="AA5429" s="150"/>
      <c r="AB5429" s="150"/>
      <c r="AC5429" s="150">
        <v>0</v>
      </c>
      <c r="AD5429" s="150"/>
      <c r="AE5429" s="150"/>
      <c r="AF5429" s="150"/>
      <c r="AG5429" s="150"/>
      <c r="AH5429" s="150">
        <v>11.020724566994332</v>
      </c>
      <c r="AI5429" s="150"/>
      <c r="AJ5429" s="150">
        <v>0</v>
      </c>
      <c r="AK5429" s="150"/>
      <c r="AL5429" s="150">
        <v>82.355827331542969</v>
      </c>
      <c r="AM5429" s="150">
        <v>21.949262619018555</v>
      </c>
      <c r="AN5429" s="150">
        <v>60.406566619873047</v>
      </c>
      <c r="AO5429" s="5" t="s">
        <v>1179</v>
      </c>
    </row>
    <row r="5430" spans="1:41" ht="14.25" x14ac:dyDescent="0.45">
      <c r="A5430" s="150">
        <v>2022</v>
      </c>
      <c r="B5430" s="5" t="s">
        <v>6344</v>
      </c>
      <c r="C5430" s="5" t="s">
        <v>278</v>
      </c>
      <c r="D5430" s="5" t="s">
        <v>108</v>
      </c>
      <c r="E5430" s="5" t="s">
        <v>287</v>
      </c>
      <c r="F5430" s="5" t="s">
        <v>287</v>
      </c>
      <c r="G5430" s="5" t="s">
        <v>87</v>
      </c>
      <c r="H5430" s="5" t="s">
        <v>131</v>
      </c>
      <c r="I5430" s="150">
        <v>6039.437383218733</v>
      </c>
      <c r="J5430" s="150">
        <v>19022.020047262798</v>
      </c>
      <c r="K5430" s="150">
        <v>820.28707731436407</v>
      </c>
      <c r="L5430" s="150">
        <v>1530.6674914107309</v>
      </c>
      <c r="M5430" s="150">
        <v>5389.8172277128524</v>
      </c>
      <c r="N5430" s="150">
        <v>3769.5995978656356</v>
      </c>
      <c r="O5430" s="150">
        <v>5812.0171742314697</v>
      </c>
      <c r="P5430" s="150">
        <v>4701.6014741167201</v>
      </c>
      <c r="Q5430" s="150">
        <v>1744.8833791718387</v>
      </c>
      <c r="R5430" s="150">
        <v>3734.4483771250812</v>
      </c>
      <c r="S5430" s="150">
        <v>6974.859956202411</v>
      </c>
      <c r="T5430" s="150">
        <v>6343.9468311121145</v>
      </c>
      <c r="U5430" s="150">
        <v>598.2686972446337</v>
      </c>
      <c r="V5430" s="150">
        <v>6333.7965161823349</v>
      </c>
      <c r="W5430" s="150">
        <v>2548.7440788676031</v>
      </c>
      <c r="X5430" s="150">
        <v>9814.3395056036861</v>
      </c>
      <c r="Y5430" s="150">
        <v>28634.038416907639</v>
      </c>
      <c r="Z5430" s="150">
        <v>5183.4389539661252</v>
      </c>
      <c r="AA5430" s="150">
        <v>42472.977792168851</v>
      </c>
      <c r="AB5430" s="150">
        <v>1692.0574987942232</v>
      </c>
      <c r="AC5430" s="150">
        <v>3563.1551313149539</v>
      </c>
      <c r="AD5430" s="150">
        <v>12815.104110618529</v>
      </c>
      <c r="AE5430" s="150">
        <v>6153.1209104322625</v>
      </c>
      <c r="AF5430" s="150">
        <v>10110.322688956054</v>
      </c>
      <c r="AG5430" s="150">
        <v>53609.903333122791</v>
      </c>
      <c r="AH5430" s="150">
        <v>8246.1158489527716</v>
      </c>
      <c r="AI5430" s="150">
        <v>3559.71544587363</v>
      </c>
      <c r="AJ5430" s="150">
        <v>16678.908677357846</v>
      </c>
      <c r="AK5430" s="150">
        <v>4815.3094026873396</v>
      </c>
      <c r="AL5430" s="150">
        <v>282712.9375</v>
      </c>
      <c r="AM5430" s="150">
        <v>213880.59375</v>
      </c>
      <c r="AN5430" s="150">
        <v>68832.3203125</v>
      </c>
      <c r="AO5430" s="5" t="s">
        <v>6888</v>
      </c>
    </row>
    <row r="5431" spans="1:41" ht="14.25" x14ac:dyDescent="0.45">
      <c r="A5431" s="150">
        <v>2022</v>
      </c>
      <c r="B5431" s="5" t="s">
        <v>1476</v>
      </c>
      <c r="C5431" s="5" t="s">
        <v>278</v>
      </c>
      <c r="D5431" s="5" t="s">
        <v>108</v>
      </c>
      <c r="E5431" s="5" t="s">
        <v>287</v>
      </c>
      <c r="F5431" s="5" t="s">
        <v>287</v>
      </c>
      <c r="G5431" s="5" t="s">
        <v>87</v>
      </c>
      <c r="H5431" s="5" t="s">
        <v>131</v>
      </c>
      <c r="I5431" s="150">
        <v>5142.4863976983561</v>
      </c>
      <c r="J5431" s="150">
        <v>13733.135613048826</v>
      </c>
      <c r="K5431" s="150">
        <v>993.7392770948868</v>
      </c>
      <c r="L5431" s="150">
        <v>1579.3155855750942</v>
      </c>
      <c r="M5431" s="150">
        <v>3776.4830081316545</v>
      </c>
      <c r="N5431" s="150">
        <v>2423.1518191760065</v>
      </c>
      <c r="O5431" s="150">
        <v>4447.6850582744028</v>
      </c>
      <c r="P5431" s="150">
        <v>5299.9428111727293</v>
      </c>
      <c r="Q5431" s="150">
        <v>1549.8559882034992</v>
      </c>
      <c r="R5431" s="150">
        <v>3001.2421661662415</v>
      </c>
      <c r="S5431" s="150">
        <v>3907.5849540002328</v>
      </c>
      <c r="T5431" s="150">
        <v>5917.5208929831115</v>
      </c>
      <c r="U5431" s="150">
        <v>894.26657175590503</v>
      </c>
      <c r="V5431" s="150">
        <v>4710.4364603537288</v>
      </c>
      <c r="W5431" s="150">
        <v>1871.7444216585081</v>
      </c>
      <c r="X5431" s="150">
        <v>6917.9973855159296</v>
      </c>
      <c r="Y5431" s="150">
        <v>29354.047663067267</v>
      </c>
      <c r="Z5431" s="150">
        <v>3571.8470513433163</v>
      </c>
      <c r="AA5431" s="150">
        <v>48613.015602841944</v>
      </c>
      <c r="AB5431" s="150">
        <v>902.78686868281238</v>
      </c>
      <c r="AC5431" s="150">
        <v>3566.712170310373</v>
      </c>
      <c r="AD5431" s="150">
        <v>8403.7240769329328</v>
      </c>
      <c r="AE5431" s="150">
        <v>6007.7250297778564</v>
      </c>
      <c r="AF5431" s="150">
        <v>8125.8680719367194</v>
      </c>
      <c r="AG5431" s="150">
        <v>39776.949227313089</v>
      </c>
      <c r="AH5431" s="150">
        <v>8554.0712039824957</v>
      </c>
      <c r="AI5431" s="150">
        <v>2373.7455726311759</v>
      </c>
      <c r="AJ5431" s="150">
        <v>16295.527884936417</v>
      </c>
      <c r="AK5431" s="150">
        <v>5617.7148059951624</v>
      </c>
      <c r="AL5431" s="150">
        <v>247330.34375</v>
      </c>
      <c r="AM5431" s="150">
        <v>193645.53125</v>
      </c>
      <c r="AN5431" s="150">
        <v>53684.796875</v>
      </c>
      <c r="AO5431" s="5" t="s">
        <v>3153</v>
      </c>
    </row>
    <row r="5432" spans="1:41" ht="14.25" x14ac:dyDescent="0.45">
      <c r="A5432" s="150">
        <v>2022</v>
      </c>
      <c r="B5432" s="5" t="s">
        <v>1478</v>
      </c>
      <c r="C5432" s="5" t="s">
        <v>278</v>
      </c>
      <c r="D5432" s="5" t="s">
        <v>108</v>
      </c>
      <c r="E5432" s="5" t="s">
        <v>287</v>
      </c>
      <c r="F5432" s="5" t="s">
        <v>287</v>
      </c>
      <c r="G5432" s="5" t="s">
        <v>87</v>
      </c>
      <c r="H5432" s="5" t="s">
        <v>131</v>
      </c>
      <c r="I5432" s="150">
        <v>5150.4957677627772</v>
      </c>
      <c r="J5432" s="150">
        <v>12282.788187709057</v>
      </c>
      <c r="K5432" s="150">
        <v>1116.4519569642741</v>
      </c>
      <c r="L5432" s="150">
        <v>1571.7118186955756</v>
      </c>
      <c r="M5432" s="150">
        <v>4521.6531449578415</v>
      </c>
      <c r="N5432" s="150">
        <v>2950.2139958526013</v>
      </c>
      <c r="O5432" s="150">
        <v>6365.0688907305066</v>
      </c>
      <c r="P5432" s="150">
        <v>6031.2425405434087</v>
      </c>
      <c r="Q5432" s="150">
        <v>1707.0710568019376</v>
      </c>
      <c r="R5432" s="150">
        <v>3278.5671677376695</v>
      </c>
      <c r="S5432" s="150">
        <v>4281.1820372357734</v>
      </c>
      <c r="T5432" s="150">
        <v>6897.5569700239048</v>
      </c>
      <c r="U5432" s="150">
        <v>829.70890900945562</v>
      </c>
      <c r="V5432" s="150">
        <v>6403.0568953485745</v>
      </c>
      <c r="W5432" s="150">
        <v>2115.5089324421351</v>
      </c>
      <c r="X5432" s="150">
        <v>8009.3524399315265</v>
      </c>
      <c r="Y5432" s="150">
        <v>28724.148632986478</v>
      </c>
      <c r="Z5432" s="150">
        <v>4460.5779334569261</v>
      </c>
      <c r="AA5432" s="150">
        <v>49731.3303630667</v>
      </c>
      <c r="AB5432" s="150">
        <v>917.09297965514304</v>
      </c>
      <c r="AC5432" s="150">
        <v>3846.7669690502571</v>
      </c>
      <c r="AD5432" s="150">
        <v>9497.6716313485504</v>
      </c>
      <c r="AE5432" s="150">
        <v>6511.4707819664318</v>
      </c>
      <c r="AF5432" s="150">
        <v>7823.824461759039</v>
      </c>
      <c r="AG5432" s="150">
        <v>43568.614430748617</v>
      </c>
      <c r="AH5432" s="150">
        <v>8648.9507881457776</v>
      </c>
      <c r="AI5432" s="150">
        <v>2365.1927509079565</v>
      </c>
      <c r="AJ5432" s="150">
        <v>25778.914983428262</v>
      </c>
      <c r="AK5432" s="150">
        <v>5117.3987834809486</v>
      </c>
      <c r="AL5432" s="150">
        <v>270503.59375</v>
      </c>
      <c r="AM5432" s="150">
        <v>210650.515625</v>
      </c>
      <c r="AN5432" s="150">
        <v>59853.078125</v>
      </c>
      <c r="AO5432" s="5" t="s">
        <v>3151</v>
      </c>
    </row>
    <row r="5433" spans="1:41" ht="14.25" x14ac:dyDescent="0.45">
      <c r="A5433" s="150">
        <v>2022</v>
      </c>
      <c r="B5433" s="5" t="s">
        <v>4980</v>
      </c>
      <c r="C5433" s="5" t="s">
        <v>278</v>
      </c>
      <c r="D5433" s="5" t="s">
        <v>108</v>
      </c>
      <c r="E5433" s="5" t="s">
        <v>287</v>
      </c>
      <c r="F5433" s="5" t="s">
        <v>287</v>
      </c>
      <c r="G5433" s="5" t="s">
        <v>87</v>
      </c>
      <c r="H5433" s="5" t="s">
        <v>131</v>
      </c>
      <c r="I5433" s="150">
        <v>5309.07184466339</v>
      </c>
      <c r="J5433" s="150">
        <v>16528.502060613027</v>
      </c>
      <c r="K5433" s="150">
        <v>826.83180308741339</v>
      </c>
      <c r="L5433" s="150">
        <v>1374.5818388858761</v>
      </c>
      <c r="M5433" s="150">
        <v>4935.9984214538281</v>
      </c>
      <c r="N5433" s="150">
        <v>3758.2816942934796</v>
      </c>
      <c r="O5433" s="150">
        <v>6262.7032964343507</v>
      </c>
      <c r="P5433" s="150">
        <v>4565.2392933063393</v>
      </c>
      <c r="Q5433" s="150">
        <v>1800.8352507063919</v>
      </c>
      <c r="R5433" s="150">
        <v>3243.6763385671966</v>
      </c>
      <c r="S5433" s="150">
        <v>5952.3559023270209</v>
      </c>
      <c r="T5433" s="150">
        <v>6248.0992676630731</v>
      </c>
      <c r="U5433" s="150">
        <v>754.14558160693298</v>
      </c>
      <c r="V5433" s="150">
        <v>6642.7708714037908</v>
      </c>
      <c r="W5433" s="150">
        <v>2276.3908331852463</v>
      </c>
      <c r="X5433" s="150">
        <v>9499.8704640244214</v>
      </c>
      <c r="Y5433" s="150">
        <v>28736.049881860417</v>
      </c>
      <c r="Z5433" s="150">
        <v>5181.9134914539327</v>
      </c>
      <c r="AA5433" s="150">
        <v>42625.574553875427</v>
      </c>
      <c r="AB5433" s="150">
        <v>1735.9302465323906</v>
      </c>
      <c r="AC5433" s="150">
        <v>3684.1448724330248</v>
      </c>
      <c r="AD5433" s="150">
        <v>10479.378663447495</v>
      </c>
      <c r="AE5433" s="150">
        <v>6263.7195158322311</v>
      </c>
      <c r="AF5433" s="150">
        <v>10172.53041768225</v>
      </c>
      <c r="AG5433" s="150">
        <v>55597.669983421911</v>
      </c>
      <c r="AH5433" s="150">
        <v>8510.1094539544847</v>
      </c>
      <c r="AI5433" s="150">
        <v>3110.5120854182665</v>
      </c>
      <c r="AJ5433" s="150">
        <v>15849.25402419101</v>
      </c>
      <c r="AK5433" s="150">
        <v>4898.5098258478492</v>
      </c>
      <c r="AL5433" s="150">
        <v>276824.65625</v>
      </c>
      <c r="AM5433" s="150">
        <v>212087.953125</v>
      </c>
      <c r="AN5433" s="150">
        <v>64736.69140625</v>
      </c>
      <c r="AO5433" s="5" t="s">
        <v>5954</v>
      </c>
    </row>
    <row r="5434" spans="1:41" ht="14.25" x14ac:dyDescent="0.45">
      <c r="A5434" s="150">
        <v>2022</v>
      </c>
      <c r="B5434" s="5" t="s">
        <v>582</v>
      </c>
      <c r="C5434" s="5" t="s">
        <v>278</v>
      </c>
      <c r="D5434" s="5" t="s">
        <v>108</v>
      </c>
      <c r="E5434" s="5" t="s">
        <v>287</v>
      </c>
      <c r="F5434" s="5" t="s">
        <v>287</v>
      </c>
      <c r="G5434" s="5" t="s">
        <v>87</v>
      </c>
      <c r="H5434" s="5" t="s">
        <v>131</v>
      </c>
      <c r="I5434" s="150">
        <v>5367.6016891248064</v>
      </c>
      <c r="J5434" s="150">
        <v>14487.231204912941</v>
      </c>
      <c r="K5434" s="150">
        <v>1142.9951265302736</v>
      </c>
      <c r="L5434" s="150">
        <v>1396.9498201634551</v>
      </c>
      <c r="M5434" s="150">
        <v>4302.055397591892</v>
      </c>
      <c r="N5434" s="150">
        <v>3235.2115067758009</v>
      </c>
      <c r="O5434" s="150">
        <v>6344.6599820119591</v>
      </c>
      <c r="P5434" s="150">
        <v>4897.9515280926198</v>
      </c>
      <c r="Q5434" s="150">
        <v>1756.0496603290042</v>
      </c>
      <c r="R5434" s="150">
        <v>3150.4970745604037</v>
      </c>
      <c r="S5434" s="150">
        <v>4973.5224222467868</v>
      </c>
      <c r="T5434" s="150">
        <v>6584.7786697835081</v>
      </c>
      <c r="U5434" s="150">
        <v>779.37119406514614</v>
      </c>
      <c r="V5434" s="150">
        <v>6912.9201401610526</v>
      </c>
      <c r="W5434" s="150">
        <v>2112.6164898888755</v>
      </c>
      <c r="X5434" s="150">
        <v>6320.0963899196613</v>
      </c>
      <c r="Y5434" s="150">
        <v>29560.168911769797</v>
      </c>
      <c r="Z5434" s="150">
        <v>4434.6749760257362</v>
      </c>
      <c r="AA5434" s="150">
        <v>49071.611712816652</v>
      </c>
      <c r="AB5434" s="150">
        <v>716.64341189477182</v>
      </c>
      <c r="AC5434" s="150">
        <v>3864.75435275466</v>
      </c>
      <c r="AD5434" s="150">
        <v>9692.1142513544946</v>
      </c>
      <c r="AE5434" s="150">
        <v>6265.4169042990079</v>
      </c>
      <c r="AF5434" s="150">
        <v>7563.2443656910355</v>
      </c>
      <c r="AG5434" s="150">
        <v>48353.057829836827</v>
      </c>
      <c r="AH5434" s="150">
        <v>8778.5162076667275</v>
      </c>
      <c r="AI5434" s="150">
        <v>2994.9768316398654</v>
      </c>
      <c r="AJ5434" s="150">
        <v>15721.031218300188</v>
      </c>
      <c r="AK5434" s="150">
        <v>4850.1702230369719</v>
      </c>
      <c r="AL5434" s="150">
        <v>265630.90625</v>
      </c>
      <c r="AM5434" s="150">
        <v>206817.75</v>
      </c>
      <c r="AN5434" s="150">
        <v>58813.14453125</v>
      </c>
      <c r="AO5434" s="5" t="s">
        <v>1180</v>
      </c>
    </row>
    <row r="5435" spans="1:41" ht="14.25" x14ac:dyDescent="0.45">
      <c r="A5435" s="150">
        <v>2022</v>
      </c>
      <c r="B5435" s="5" t="s">
        <v>7352</v>
      </c>
      <c r="C5435" s="5" t="s">
        <v>278</v>
      </c>
      <c r="D5435" s="5" t="s">
        <v>108</v>
      </c>
      <c r="E5435" s="5" t="s">
        <v>287</v>
      </c>
      <c r="F5435" s="5" t="s">
        <v>287</v>
      </c>
      <c r="G5435" s="5" t="s">
        <v>87</v>
      </c>
      <c r="H5435" s="5" t="s">
        <v>131</v>
      </c>
      <c r="I5435" s="150">
        <v>6232</v>
      </c>
      <c r="J5435" s="150">
        <v>20306.405308804369</v>
      </c>
      <c r="K5435" s="150">
        <v>952.1949406</v>
      </c>
      <c r="L5435" s="150">
        <v>1583</v>
      </c>
      <c r="M5435" s="150">
        <v>6403.1372549019607</v>
      </c>
      <c r="N5435" s="150">
        <v>3935.5309999999999</v>
      </c>
      <c r="O5435" s="150">
        <v>5669.7067188323617</v>
      </c>
      <c r="P5435" s="150">
        <v>4747.9969600000004</v>
      </c>
      <c r="Q5435" s="150">
        <v>1611.75936720662</v>
      </c>
      <c r="R5435" s="150">
        <v>3844.7290166231328</v>
      </c>
      <c r="S5435" s="150">
        <v>6228.1128199999994</v>
      </c>
      <c r="T5435" s="150">
        <v>6600</v>
      </c>
      <c r="U5435" s="150">
        <v>768</v>
      </c>
      <c r="V5435" s="150">
        <v>6319</v>
      </c>
      <c r="W5435" s="150">
        <v>2331.7199999999998</v>
      </c>
      <c r="X5435" s="150">
        <v>11044.47173619527</v>
      </c>
      <c r="Y5435" s="150">
        <v>27065.154999999999</v>
      </c>
      <c r="Z5435" s="150">
        <v>4654.6516911123208</v>
      </c>
      <c r="AA5435" s="150">
        <v>43169</v>
      </c>
      <c r="AB5435" s="150">
        <v>1688</v>
      </c>
      <c r="AC5435" s="150">
        <v>3837.0649215686281</v>
      </c>
      <c r="AD5435" s="150">
        <v>10199.39641433808</v>
      </c>
      <c r="AE5435" s="150">
        <v>6154.1376927034999</v>
      </c>
      <c r="AF5435" s="150">
        <v>11893.851258870551</v>
      </c>
      <c r="AG5435" s="150">
        <v>56063</v>
      </c>
      <c r="AH5435" s="150">
        <v>9366.5790000000015</v>
      </c>
      <c r="AI5435" s="150">
        <v>4287</v>
      </c>
      <c r="AJ5435" s="150">
        <v>16453.508385067791</v>
      </c>
      <c r="AK5435" s="150">
        <v>4851</v>
      </c>
      <c r="AL5435" s="150">
        <v>288260.09375</v>
      </c>
      <c r="AM5435" s="150">
        <v>218638.78125</v>
      </c>
      <c r="AN5435" s="150">
        <v>69621.3125</v>
      </c>
      <c r="AO5435" s="5" t="s">
        <v>7809</v>
      </c>
    </row>
    <row r="5436" spans="1:41" ht="14.25" x14ac:dyDescent="0.45">
      <c r="A5436" s="150">
        <v>2022</v>
      </c>
      <c r="B5436" s="5" t="s">
        <v>1477</v>
      </c>
      <c r="C5436" s="5" t="s">
        <v>278</v>
      </c>
      <c r="D5436" s="5" t="s">
        <v>108</v>
      </c>
      <c r="E5436" s="5" t="s">
        <v>287</v>
      </c>
      <c r="F5436" s="5" t="s">
        <v>287</v>
      </c>
      <c r="G5436" s="5" t="s">
        <v>87</v>
      </c>
      <c r="H5436" s="5" t="s">
        <v>131</v>
      </c>
      <c r="I5436" s="150">
        <v>5199.0235562641983</v>
      </c>
      <c r="J5436" s="150">
        <v>11204.416877943266</v>
      </c>
      <c r="K5436" s="150">
        <v>957.44200049725873</v>
      </c>
      <c r="L5436" s="150">
        <v>1861.5390646588708</v>
      </c>
      <c r="M5436" s="150">
        <v>4361.6256412316006</v>
      </c>
      <c r="N5436" s="150">
        <v>2560.8793139689055</v>
      </c>
      <c r="O5436" s="150">
        <v>4617.3251948613606</v>
      </c>
      <c r="P5436" s="150">
        <v>4965.3024044652739</v>
      </c>
      <c r="Q5436" s="150">
        <v>1776.1768827912567</v>
      </c>
      <c r="R5436" s="150">
        <v>2913.2937299473961</v>
      </c>
      <c r="S5436" s="150">
        <v>3942.3463491532912</v>
      </c>
      <c r="T5436" s="150">
        <v>6419.1002229616233</v>
      </c>
      <c r="U5436" s="150">
        <v>830.06686511024031</v>
      </c>
      <c r="V5436" s="150">
        <v>5303.5048738676032</v>
      </c>
      <c r="W5436" s="150">
        <v>1885.1845950491424</v>
      </c>
      <c r="X5436" s="150">
        <v>8731.1045347701765</v>
      </c>
      <c r="Y5436" s="150">
        <v>29527.861025623468</v>
      </c>
      <c r="Z5436" s="150">
        <v>3764.0275617745656</v>
      </c>
      <c r="AA5436" s="150">
        <v>48968.139091722973</v>
      </c>
      <c r="AB5436" s="150">
        <v>916.38189389865931</v>
      </c>
      <c r="AC5436" s="150">
        <v>3883.5556348917821</v>
      </c>
      <c r="AD5436" s="150">
        <v>8954.5683592157875</v>
      </c>
      <c r="AE5436" s="150">
        <v>6109.2126259910629</v>
      </c>
      <c r="AF5436" s="150">
        <v>7494.065255022856</v>
      </c>
      <c r="AG5436" s="150">
        <v>39212.955172371258</v>
      </c>
      <c r="AH5436" s="150">
        <v>8437.5192697548482</v>
      </c>
      <c r="AI5436" s="150">
        <v>2327.4772015324647</v>
      </c>
      <c r="AJ5436" s="150">
        <v>15568.209221868978</v>
      </c>
      <c r="AK5436" s="150">
        <v>5611.2152042020271</v>
      </c>
      <c r="AL5436" s="150">
        <v>248303.515625</v>
      </c>
      <c r="AM5436" s="150">
        <v>191142.21875</v>
      </c>
      <c r="AN5436" s="150">
        <v>57161.29296875</v>
      </c>
      <c r="AO5436" s="5" t="s">
        <v>3152</v>
      </c>
    </row>
    <row r="5437" spans="1:41" ht="14.25" x14ac:dyDescent="0.45">
      <c r="A5437" s="150">
        <v>2022</v>
      </c>
      <c r="B5437" s="5" t="s">
        <v>4024</v>
      </c>
      <c r="C5437" s="5" t="s">
        <v>278</v>
      </c>
      <c r="D5437" s="5" t="s">
        <v>108</v>
      </c>
      <c r="E5437" s="5" t="s">
        <v>287</v>
      </c>
      <c r="F5437" s="5" t="s">
        <v>287</v>
      </c>
      <c r="G5437" s="5" t="s">
        <v>87</v>
      </c>
      <c r="H5437" s="5" t="s">
        <v>131</v>
      </c>
      <c r="I5437" s="150">
        <v>5182.3456068231235</v>
      </c>
      <c r="J5437" s="150">
        <v>21624.95524347229</v>
      </c>
      <c r="K5437" s="150">
        <v>1162.8910435129958</v>
      </c>
      <c r="L5437" s="150">
        <v>1361.9761551138174</v>
      </c>
      <c r="M5437" s="150">
        <v>4568.6403591729759</v>
      </c>
      <c r="N5437" s="150">
        <v>3366.1748951896411</v>
      </c>
      <c r="O5437" s="150">
        <v>6322.8703848659161</v>
      </c>
      <c r="P5437" s="150">
        <v>5438.967086849595</v>
      </c>
      <c r="Q5437" s="150">
        <v>1649.9678254905023</v>
      </c>
      <c r="R5437" s="150">
        <v>3131.3322346332552</v>
      </c>
      <c r="S5437" s="150">
        <v>5634.0663258675268</v>
      </c>
      <c r="T5437" s="150">
        <v>5777.4322369321399</v>
      </c>
      <c r="U5437" s="150">
        <v>805.96245847208991</v>
      </c>
      <c r="V5437" s="150">
        <v>6941.4778431880968</v>
      </c>
      <c r="W5437" s="150">
        <v>2148.3488762518032</v>
      </c>
      <c r="X5437" s="150">
        <v>6656.8858107762544</v>
      </c>
      <c r="Y5437" s="150">
        <v>27662.131571459344</v>
      </c>
      <c r="Z5437" s="150">
        <v>4374.8000771880588</v>
      </c>
      <c r="AA5437" s="150">
        <v>44138.512395302852</v>
      </c>
      <c r="AB5437" s="150">
        <v>699.45446281791772</v>
      </c>
      <c r="AC5437" s="150">
        <v>3854.7241863782974</v>
      </c>
      <c r="AD5437" s="150">
        <v>9531.8900189308788</v>
      </c>
      <c r="AE5437" s="150">
        <v>6594.5644352574955</v>
      </c>
      <c r="AF5437" s="150">
        <v>8053.8872667211654</v>
      </c>
      <c r="AG5437" s="150">
        <v>49112.453593357946</v>
      </c>
      <c r="AH5437" s="150">
        <v>6837.6980418950561</v>
      </c>
      <c r="AI5437" s="150">
        <v>2722.8824153689434</v>
      </c>
      <c r="AJ5437" s="150">
        <v>15930.963952912874</v>
      </c>
      <c r="AK5437" s="150">
        <v>4853.1051757205951</v>
      </c>
      <c r="AL5437" s="150">
        <v>266141.34375</v>
      </c>
      <c r="AM5437" s="150">
        <v>209225.203125</v>
      </c>
      <c r="AN5437" s="150">
        <v>56916.16796875</v>
      </c>
      <c r="AO5437" s="5" t="s">
        <v>4627</v>
      </c>
    </row>
    <row r="5438" spans="1:41" ht="14.25" x14ac:dyDescent="0.45">
      <c r="A5438" s="150">
        <v>2022</v>
      </c>
      <c r="B5438" s="5" t="s">
        <v>1477</v>
      </c>
      <c r="C5438" s="5" t="s">
        <v>278</v>
      </c>
      <c r="D5438" s="5" t="s">
        <v>108</v>
      </c>
      <c r="E5438" s="5" t="s">
        <v>287</v>
      </c>
      <c r="F5438" s="5" t="s">
        <v>287</v>
      </c>
      <c r="G5438" s="5" t="s">
        <v>88</v>
      </c>
      <c r="H5438" s="5" t="s">
        <v>131</v>
      </c>
      <c r="I5438" s="150">
        <v>5462.3204040682413</v>
      </c>
      <c r="J5438" s="150">
        <v>12131.679700000001</v>
      </c>
      <c r="K5438" s="150">
        <v>1036.4024364765751</v>
      </c>
      <c r="L5438" s="150">
        <v>1966.9308000000001</v>
      </c>
      <c r="M5438" s="150">
        <v>4630.6301058622757</v>
      </c>
      <c r="N5438" s="150">
        <v>2745.7439434488419</v>
      </c>
      <c r="O5438" s="150">
        <v>5083</v>
      </c>
      <c r="P5438" s="150">
        <v>5852.7999999999993</v>
      </c>
      <c r="Q5438" s="150">
        <v>2069.8635766288389</v>
      </c>
      <c r="R5438" s="150">
        <v>3238.071775659027</v>
      </c>
      <c r="S5438" s="150">
        <v>4594.2040984929799</v>
      </c>
      <c r="T5438" s="150">
        <v>7637.492414387737</v>
      </c>
      <c r="U5438" s="150">
        <v>878.75597114725792</v>
      </c>
      <c r="V5438" s="150">
        <v>5615</v>
      </c>
      <c r="W5438" s="150">
        <v>1956.6309622754161</v>
      </c>
      <c r="X5438" s="150">
        <v>10022.242129347271</v>
      </c>
      <c r="Y5438" s="150">
        <v>33832.908000000003</v>
      </c>
      <c r="Z5438" s="150">
        <v>4387.29</v>
      </c>
      <c r="AA5438" s="150">
        <v>52738.682012650803</v>
      </c>
      <c r="AB5438" s="150">
        <v>828</v>
      </c>
      <c r="AC5438" s="150">
        <v>4341.5454049580712</v>
      </c>
      <c r="AD5438" s="150">
        <v>10956.94456125838</v>
      </c>
      <c r="AE5438" s="150">
        <v>6340.7448854240238</v>
      </c>
      <c r="AF5438" s="150">
        <v>7918.0873387649517</v>
      </c>
      <c r="AG5438" s="150">
        <v>43728</v>
      </c>
      <c r="AH5438" s="150">
        <v>10126.65083682711</v>
      </c>
      <c r="AI5438" s="150">
        <v>2415.6859590664362</v>
      </c>
      <c r="AJ5438" s="150">
        <v>18566.64892300011</v>
      </c>
      <c r="AK5438" s="150">
        <v>6846.7940007338666</v>
      </c>
      <c r="AL5438" s="150">
        <v>277949.75</v>
      </c>
      <c r="AM5438" s="150">
        <v>211815.09375</v>
      </c>
      <c r="AN5438" s="150">
        <v>66134.6796875</v>
      </c>
      <c r="AO5438" s="5" t="s">
        <v>3156</v>
      </c>
    </row>
    <row r="5439" spans="1:41" ht="14.25" x14ac:dyDescent="0.45">
      <c r="A5439" s="150">
        <v>2022</v>
      </c>
      <c r="B5439" s="5" t="s">
        <v>1476</v>
      </c>
      <c r="C5439" s="5" t="s">
        <v>278</v>
      </c>
      <c r="D5439" s="5" t="s">
        <v>108</v>
      </c>
      <c r="E5439" s="5" t="s">
        <v>287</v>
      </c>
      <c r="F5439" s="5" t="s">
        <v>287</v>
      </c>
      <c r="G5439" s="5" t="s">
        <v>88</v>
      </c>
      <c r="H5439" s="5" t="s">
        <v>131</v>
      </c>
      <c r="I5439" s="150">
        <v>5452.110896000001</v>
      </c>
      <c r="J5439" s="150">
        <v>11967.119509582149</v>
      </c>
      <c r="K5439" s="150">
        <v>1124</v>
      </c>
      <c r="L5439" s="150">
        <v>1680.897697767281</v>
      </c>
      <c r="M5439" s="150">
        <v>4035.8925596264439</v>
      </c>
      <c r="N5439" s="150">
        <v>2617.6540000000009</v>
      </c>
      <c r="O5439" s="150">
        <v>4946.7462239627012</v>
      </c>
      <c r="P5439" s="150">
        <v>5852.7999999999993</v>
      </c>
      <c r="Q5439" s="150">
        <v>1691.6352680266259</v>
      </c>
      <c r="R5439" s="150">
        <v>3217.767483881657</v>
      </c>
      <c r="S5439" s="150">
        <v>4240.0420833345133</v>
      </c>
      <c r="T5439" s="150">
        <v>6581.5078516241974</v>
      </c>
      <c r="U5439" s="150">
        <v>673</v>
      </c>
      <c r="V5439" s="150">
        <v>5110</v>
      </c>
      <c r="W5439" s="150">
        <v>1956.886760334367</v>
      </c>
      <c r="X5439" s="150">
        <v>8037.9160129999354</v>
      </c>
      <c r="Y5439" s="150">
        <v>37817</v>
      </c>
      <c r="Z5439" s="150">
        <v>3889.0906</v>
      </c>
      <c r="AA5439" s="150">
        <v>52693.639030084822</v>
      </c>
      <c r="AB5439" s="150">
        <v>804</v>
      </c>
      <c r="AC5439" s="150">
        <v>3949.5402449809089</v>
      </c>
      <c r="AD5439" s="150">
        <v>9100.7288441599994</v>
      </c>
      <c r="AE5439" s="150">
        <v>6551.5481427047807</v>
      </c>
      <c r="AF5439" s="150">
        <v>8648.5266524520248</v>
      </c>
      <c r="AG5439" s="150">
        <v>43333.440729809372</v>
      </c>
      <c r="AH5439" s="150">
        <v>9160.7021187499995</v>
      </c>
      <c r="AI5439" s="150">
        <v>2476.88793143879</v>
      </c>
      <c r="AJ5439" s="150">
        <v>17730.014840913878</v>
      </c>
      <c r="AK5439" s="150">
        <v>5888</v>
      </c>
      <c r="AL5439" s="150">
        <v>271229.09375</v>
      </c>
      <c r="AM5439" s="150">
        <v>212875.796875</v>
      </c>
      <c r="AN5439" s="150">
        <v>58353.3125</v>
      </c>
      <c r="AO5439" s="5" t="s">
        <v>3154</v>
      </c>
    </row>
    <row r="5440" spans="1:41" ht="14.25" x14ac:dyDescent="0.45">
      <c r="A5440" s="150">
        <v>2022</v>
      </c>
      <c r="B5440" s="5" t="s">
        <v>4980</v>
      </c>
      <c r="C5440" s="5" t="s">
        <v>278</v>
      </c>
      <c r="D5440" s="5" t="s">
        <v>108</v>
      </c>
      <c r="E5440" s="5" t="s">
        <v>287</v>
      </c>
      <c r="F5440" s="5" t="s">
        <v>287</v>
      </c>
      <c r="G5440" s="5" t="s">
        <v>88</v>
      </c>
      <c r="H5440" s="5" t="s">
        <v>131</v>
      </c>
      <c r="I5440" s="150">
        <v>5518.519976937152</v>
      </c>
      <c r="J5440" s="150">
        <v>17680.82894339909</v>
      </c>
      <c r="K5440" s="150">
        <v>835</v>
      </c>
      <c r="L5440" s="150">
        <v>1431.19270834848</v>
      </c>
      <c r="M5440" s="150">
        <v>5030.1259200000004</v>
      </c>
      <c r="N5440" s="150">
        <v>3837.456628615344</v>
      </c>
      <c r="O5440" s="150">
        <v>6382.1305217081799</v>
      </c>
      <c r="P5440" s="150">
        <v>4665.9920651427201</v>
      </c>
      <c r="Q5440" s="150">
        <v>1844.186533652573</v>
      </c>
      <c r="R5440" s="150">
        <v>3282.8786863724031</v>
      </c>
      <c r="S5440" s="150">
        <v>6000.6700611200004</v>
      </c>
      <c r="T5440" s="150">
        <v>6483.9339198627858</v>
      </c>
      <c r="U5440" s="150">
        <v>783.89737027200022</v>
      </c>
      <c r="V5440" s="150">
        <v>6862</v>
      </c>
      <c r="W5440" s="150">
        <v>2319.8006879999998</v>
      </c>
      <c r="X5440" s="150">
        <v>9952.8111499999995</v>
      </c>
      <c r="Y5440" s="150">
        <v>29542.0103952805</v>
      </c>
      <c r="Z5440" s="150">
        <v>5291.0797790609531</v>
      </c>
      <c r="AA5440" s="150">
        <v>45364</v>
      </c>
      <c r="AB5440" s="150">
        <v>1822</v>
      </c>
      <c r="AC5440" s="150">
        <v>3759.7704972343749</v>
      </c>
      <c r="AD5440" s="150">
        <v>10731.64744226059</v>
      </c>
      <c r="AE5440" s="150">
        <v>6383.1661199999999</v>
      </c>
      <c r="AF5440" s="150">
        <v>10591.476583918909</v>
      </c>
      <c r="AG5440" s="150">
        <v>60723</v>
      </c>
      <c r="AH5440" s="150">
        <v>8863.1992294355496</v>
      </c>
      <c r="AI5440" s="150">
        <v>3169.828296000001</v>
      </c>
      <c r="AJ5440" s="150">
        <v>16804.013217633721</v>
      </c>
      <c r="AK5440" s="150">
        <v>4992</v>
      </c>
      <c r="AL5440" s="150">
        <v>290948.59375</v>
      </c>
      <c r="AM5440" s="150">
        <v>224365.484375</v>
      </c>
      <c r="AN5440" s="150">
        <v>66583.1484375</v>
      </c>
      <c r="AO5440" s="5" t="s">
        <v>5955</v>
      </c>
    </row>
    <row r="5441" spans="1:41" ht="14.25" x14ac:dyDescent="0.45">
      <c r="A5441" s="150">
        <v>2022</v>
      </c>
      <c r="B5441" s="5" t="s">
        <v>7352</v>
      </c>
      <c r="C5441" s="5" t="s">
        <v>278</v>
      </c>
      <c r="D5441" s="5" t="s">
        <v>108</v>
      </c>
      <c r="E5441" s="5" t="s">
        <v>287</v>
      </c>
      <c r="F5441" s="5" t="s">
        <v>287</v>
      </c>
      <c r="G5441" s="5" t="s">
        <v>88</v>
      </c>
      <c r="H5441" s="5" t="s">
        <v>131</v>
      </c>
      <c r="I5441" s="150">
        <v>6483.7727999999997</v>
      </c>
      <c r="J5441" s="150">
        <v>21305.643952679471</v>
      </c>
      <c r="K5441" s="150">
        <v>969.62010801298004</v>
      </c>
      <c r="L5441" s="150">
        <v>1649.69916678</v>
      </c>
      <c r="M5441" s="150">
        <v>6531.2</v>
      </c>
      <c r="N5441" s="150">
        <v>4010.3060889999988</v>
      </c>
      <c r="O5441" s="150">
        <v>5783.1008532090091</v>
      </c>
      <c r="P5441" s="150">
        <v>4828.7129083199998</v>
      </c>
      <c r="Q5441" s="150">
        <v>1645.192299881212</v>
      </c>
      <c r="R5441" s="150">
        <v>3937.7236583190552</v>
      </c>
      <c r="S5441" s="150">
        <v>6333.9730945609072</v>
      </c>
      <c r="T5441" s="150">
        <v>6871.029118799559</v>
      </c>
      <c r="U5441" s="150">
        <v>796.31399999999996</v>
      </c>
      <c r="V5441" s="150">
        <v>6447</v>
      </c>
      <c r="W5441" s="150">
        <v>2286</v>
      </c>
      <c r="X5441" s="150">
        <v>11276.405642655371</v>
      </c>
      <c r="Y5441" s="150">
        <v>27784.952359286141</v>
      </c>
      <c r="Z5441" s="150">
        <v>4751.936701069174</v>
      </c>
      <c r="AA5441" s="150">
        <v>45365</v>
      </c>
      <c r="AB5441" s="150">
        <v>1721.76</v>
      </c>
      <c r="AC5441" s="150">
        <v>3913.8062199999999</v>
      </c>
      <c r="AD5441" s="150">
        <v>10410.96381117165</v>
      </c>
      <c r="AE5441" s="150">
        <v>6277.2204465575714</v>
      </c>
      <c r="AF5441" s="150">
        <v>12507.368267555739</v>
      </c>
      <c r="AG5441" s="150">
        <v>58536</v>
      </c>
      <c r="AH5441" s="150">
        <v>9643.8297383999998</v>
      </c>
      <c r="AI5441" s="150">
        <v>4372.7400000000007</v>
      </c>
      <c r="AJ5441" s="150">
        <v>17118.230123824531</v>
      </c>
      <c r="AK5441" s="150">
        <v>4948</v>
      </c>
      <c r="AL5441" s="150">
        <v>298507.53125</v>
      </c>
      <c r="AM5441" s="150">
        <v>227358.890625</v>
      </c>
      <c r="AN5441" s="150">
        <v>71148.625</v>
      </c>
      <c r="AO5441" s="5" t="s">
        <v>7810</v>
      </c>
    </row>
    <row r="5442" spans="1:41" ht="14.25" x14ac:dyDescent="0.45">
      <c r="A5442" s="150">
        <v>2022</v>
      </c>
      <c r="B5442" s="5" t="s">
        <v>4024</v>
      </c>
      <c r="C5442" s="5" t="s">
        <v>278</v>
      </c>
      <c r="D5442" s="5" t="s">
        <v>108</v>
      </c>
      <c r="E5442" s="5" t="s">
        <v>287</v>
      </c>
      <c r="F5442" s="5" t="s">
        <v>287</v>
      </c>
      <c r="G5442" s="5" t="s">
        <v>88</v>
      </c>
      <c r="H5442" s="5" t="s">
        <v>131</v>
      </c>
      <c r="I5442" s="150">
        <v>5347.9351298509664</v>
      </c>
      <c r="J5442" s="150">
        <v>22359.68591591479</v>
      </c>
      <c r="K5442" s="150">
        <v>1173.057754963773</v>
      </c>
      <c r="L5442" s="150">
        <v>1411.8842999999999</v>
      </c>
      <c r="M5442" s="150">
        <v>4622.2272895719307</v>
      </c>
      <c r="N5442" s="150">
        <v>3415.6469471510632</v>
      </c>
      <c r="O5442" s="150">
        <v>6384.4264785890882</v>
      </c>
      <c r="P5442" s="150">
        <v>5438.2496665616709</v>
      </c>
      <c r="Q5442" s="150">
        <v>1672.577316806806</v>
      </c>
      <c r="R5442" s="150">
        <v>3121.6653707787518</v>
      </c>
      <c r="S5442" s="150">
        <v>5683</v>
      </c>
      <c r="T5442" s="150">
        <v>5962.0363372799993</v>
      </c>
      <c r="U5442" s="150">
        <v>783.89737027200022</v>
      </c>
      <c r="V5442" s="150">
        <v>7149</v>
      </c>
      <c r="W5442" s="150">
        <v>2182.059942869847</v>
      </c>
      <c r="X5442" s="150">
        <v>7508.8318939200008</v>
      </c>
      <c r="Y5442" s="150">
        <v>27921.041561491478</v>
      </c>
      <c r="Z5442" s="150">
        <v>4435</v>
      </c>
      <c r="AA5442" s="150">
        <v>45364</v>
      </c>
      <c r="AB5442" s="150">
        <v>653.76</v>
      </c>
      <c r="AC5442" s="150">
        <v>3899.89426</v>
      </c>
      <c r="AD5442" s="150">
        <v>9662.5054050502549</v>
      </c>
      <c r="AE5442" s="150">
        <v>6671.8412261999993</v>
      </c>
      <c r="AF5442" s="150">
        <v>8311.2300709641877</v>
      </c>
      <c r="AG5442" s="150">
        <v>50715</v>
      </c>
      <c r="AH5442" s="150">
        <v>6820</v>
      </c>
      <c r="AI5442" s="150">
        <v>2754.7898472000002</v>
      </c>
      <c r="AJ5442" s="150">
        <v>16440</v>
      </c>
      <c r="AK5442" s="150">
        <v>4909.9751021225684</v>
      </c>
      <c r="AL5442" s="150">
        <v>272775.21875</v>
      </c>
      <c r="AM5442" s="150">
        <v>214458.5625</v>
      </c>
      <c r="AN5442" s="150">
        <v>58316.671875</v>
      </c>
      <c r="AO5442" s="5" t="s">
        <v>4628</v>
      </c>
    </row>
    <row r="5443" spans="1:41" ht="14.25" x14ac:dyDescent="0.45">
      <c r="A5443" s="150">
        <v>2022</v>
      </c>
      <c r="B5443" s="5" t="s">
        <v>6344</v>
      </c>
      <c r="C5443" s="5" t="s">
        <v>278</v>
      </c>
      <c r="D5443" s="5" t="s">
        <v>108</v>
      </c>
      <c r="E5443" s="5" t="s">
        <v>287</v>
      </c>
      <c r="F5443" s="5" t="s">
        <v>287</v>
      </c>
      <c r="G5443" s="5" t="s">
        <v>88</v>
      </c>
      <c r="H5443" s="5" t="s">
        <v>131</v>
      </c>
      <c r="I5443" s="150">
        <v>6314.1875999999993</v>
      </c>
      <c r="J5443" s="150">
        <v>20398.528800698499</v>
      </c>
      <c r="K5443" s="150">
        <v>781.15615419999995</v>
      </c>
      <c r="L5443" s="150">
        <v>1602.9698486256</v>
      </c>
      <c r="M5443" s="150">
        <v>5524.5240000000003</v>
      </c>
      <c r="N5443" s="150">
        <v>3863.8125504</v>
      </c>
      <c r="O5443" s="150">
        <v>5957.27591695704</v>
      </c>
      <c r="P5443" s="150">
        <v>4809.6631898015594</v>
      </c>
      <c r="Q5443" s="150">
        <v>1788.492948494001</v>
      </c>
      <c r="R5443" s="150">
        <v>3827.7828012626819</v>
      </c>
      <c r="S5443" s="150">
        <v>7149.1814279999999</v>
      </c>
      <c r="T5443" s="150">
        <v>6613.6790816925504</v>
      </c>
      <c r="U5443" s="150">
        <v>625.48554607199992</v>
      </c>
      <c r="V5443" s="150">
        <v>6492</v>
      </c>
      <c r="W5443" s="150">
        <v>2612.4443999999999</v>
      </c>
      <c r="X5443" s="150">
        <v>10363</v>
      </c>
      <c r="Y5443" s="150">
        <v>29639.256708776709</v>
      </c>
      <c r="Z5443" s="150">
        <v>5312.9877496555373</v>
      </c>
      <c r="AA5443" s="150">
        <v>45365</v>
      </c>
      <c r="AB5443" s="150">
        <v>1822</v>
      </c>
      <c r="AC5443" s="150">
        <v>3652.2084529062499</v>
      </c>
      <c r="AD5443" s="150">
        <v>12891.847247027339</v>
      </c>
      <c r="AE5443" s="150">
        <v>6306.9048000000003</v>
      </c>
      <c r="AF5443" s="150">
        <v>10570.268404799999</v>
      </c>
      <c r="AG5443" s="150">
        <v>57028</v>
      </c>
      <c r="AH5443" s="150">
        <v>8795.5167436211505</v>
      </c>
      <c r="AI5443" s="150">
        <v>3648.682800000001</v>
      </c>
      <c r="AJ5443" s="150">
        <v>17437.677000299998</v>
      </c>
      <c r="AK5443" s="150">
        <v>4936</v>
      </c>
      <c r="AL5443" s="150">
        <v>296130.53125</v>
      </c>
      <c r="AM5443" s="150">
        <v>225035.21875</v>
      </c>
      <c r="AN5443" s="150">
        <v>71095.3046875</v>
      </c>
      <c r="AO5443" s="5" t="s">
        <v>6889</v>
      </c>
    </row>
    <row r="5444" spans="1:41" ht="14.25" x14ac:dyDescent="0.45">
      <c r="A5444" s="150">
        <v>2022</v>
      </c>
      <c r="B5444" s="5" t="s">
        <v>582</v>
      </c>
      <c r="C5444" s="5" t="s">
        <v>278</v>
      </c>
      <c r="D5444" s="5" t="s">
        <v>108</v>
      </c>
      <c r="E5444" s="5" t="s">
        <v>287</v>
      </c>
      <c r="F5444" s="5" t="s">
        <v>287</v>
      </c>
      <c r="G5444" s="5" t="s">
        <v>88</v>
      </c>
      <c r="H5444" s="5" t="s">
        <v>131</v>
      </c>
      <c r="I5444" s="150">
        <v>5347.940945167973</v>
      </c>
      <c r="J5444" s="150">
        <v>14863.93680466859</v>
      </c>
      <c r="K5444" s="150">
        <v>1133.0293202787791</v>
      </c>
      <c r="L5444" s="150">
        <v>1426.454014789027</v>
      </c>
      <c r="M5444" s="150">
        <v>4327.9888835199999</v>
      </c>
      <c r="N5444" s="150">
        <v>3342.6503410999999</v>
      </c>
      <c r="O5444" s="150">
        <v>6384.9570921460854</v>
      </c>
      <c r="P5444" s="150">
        <v>5469.6749999999993</v>
      </c>
      <c r="Q5444" s="150">
        <v>1764.909230037862</v>
      </c>
      <c r="R5444" s="150">
        <v>3101.6793100846398</v>
      </c>
      <c r="S5444" s="150">
        <v>4915.7907937699047</v>
      </c>
      <c r="T5444" s="150">
        <v>6342.5828998409752</v>
      </c>
      <c r="U5444" s="150">
        <v>738.99230072315572</v>
      </c>
      <c r="V5444" s="150">
        <v>155</v>
      </c>
      <c r="W5444" s="150">
        <v>2135.7944039915178</v>
      </c>
      <c r="X5444" s="150">
        <v>6485.3706379967998</v>
      </c>
      <c r="Y5444" s="150">
        <v>29882.553149999971</v>
      </c>
      <c r="Z5444" s="150">
        <v>4474.5421090891314</v>
      </c>
      <c r="AA5444" s="150">
        <v>50262.486102679642</v>
      </c>
      <c r="AB5444" s="150">
        <v>653</v>
      </c>
      <c r="AC5444" s="150">
        <v>3904.4527200000002</v>
      </c>
      <c r="AD5444" s="150">
        <v>9779.2450581471585</v>
      </c>
      <c r="AE5444" s="150">
        <v>6334.1115679584009</v>
      </c>
      <c r="AF5444" s="150">
        <v>7722.9834132539618</v>
      </c>
      <c r="AG5444" s="150">
        <v>50007.773830536738</v>
      </c>
      <c r="AH5444" s="150">
        <v>9034.6064254250978</v>
      </c>
      <c r="AI5444" s="150">
        <v>3013.0365119328012</v>
      </c>
      <c r="AJ5444" s="150">
        <v>16132.145456644081</v>
      </c>
      <c r="AK5444" s="150">
        <v>4879.4167008958339</v>
      </c>
      <c r="AL5444" s="150">
        <v>264017.09375</v>
      </c>
      <c r="AM5444" s="150">
        <v>204932.28125</v>
      </c>
      <c r="AN5444" s="150">
        <v>59084.81640625</v>
      </c>
      <c r="AO5444" s="5" t="s">
        <v>1181</v>
      </c>
    </row>
    <row r="5445" spans="1:41" ht="14.25" x14ac:dyDescent="0.45">
      <c r="A5445" s="150">
        <v>2022</v>
      </c>
      <c r="B5445" s="5" t="s">
        <v>1478</v>
      </c>
      <c r="C5445" s="5" t="s">
        <v>278</v>
      </c>
      <c r="D5445" s="5" t="s">
        <v>108</v>
      </c>
      <c r="E5445" s="5" t="s">
        <v>287</v>
      </c>
      <c r="F5445" s="5" t="s">
        <v>287</v>
      </c>
      <c r="G5445" s="5" t="s">
        <v>88</v>
      </c>
      <c r="H5445" s="5" t="s">
        <v>131</v>
      </c>
      <c r="I5445" s="150">
        <v>5347.9999999999991</v>
      </c>
      <c r="J5445" s="150">
        <v>12753.77964611135</v>
      </c>
      <c r="K5445" s="150">
        <v>1167.172622530479</v>
      </c>
      <c r="L5445" s="150">
        <v>1610.1226867717619</v>
      </c>
      <c r="M5445" s="150">
        <v>4700.4154664519692</v>
      </c>
      <c r="N5445" s="150">
        <v>3003.2792199161372</v>
      </c>
      <c r="O5445" s="150">
        <v>6548.9882424276902</v>
      </c>
      <c r="P5445" s="150">
        <v>5451.9009272000003</v>
      </c>
      <c r="Q5445" s="150">
        <v>1754.2785821013349</v>
      </c>
      <c r="R5445" s="150">
        <v>3516.0726248219689</v>
      </c>
      <c r="S5445" s="150">
        <v>4362.4055315120813</v>
      </c>
      <c r="T5445" s="150">
        <v>6919.8830319425933</v>
      </c>
      <c r="U5445" s="150">
        <v>861.52546190907628</v>
      </c>
      <c r="V5445" s="150">
        <v>6696</v>
      </c>
      <c r="W5445" s="150">
        <v>2162.0160789035258</v>
      </c>
      <c r="X5445" s="150">
        <v>8153.4159154713616</v>
      </c>
      <c r="Y5445" s="150">
        <v>30214.691549999989</v>
      </c>
      <c r="Z5445" s="150">
        <v>4585.3929218415333</v>
      </c>
      <c r="AA5445" s="150">
        <v>51784.471443893453</v>
      </c>
      <c r="AB5445" s="150">
        <v>829</v>
      </c>
      <c r="AC5445" s="150">
        <v>3913.58205</v>
      </c>
      <c r="AD5445" s="150">
        <v>9779.8712194462641</v>
      </c>
      <c r="AE5445" s="150">
        <v>6742.1432265774683</v>
      </c>
      <c r="AF5445" s="150">
        <v>8123.8418801113148</v>
      </c>
      <c r="AG5445" s="150">
        <v>47499.640772294428</v>
      </c>
      <c r="AH5445" s="150">
        <v>9011.4702024551279</v>
      </c>
      <c r="AI5445" s="150">
        <v>2407.7352523864329</v>
      </c>
      <c r="AJ5445" s="150">
        <v>26835.361624444791</v>
      </c>
      <c r="AK5445" s="150">
        <v>5427.6656242965928</v>
      </c>
      <c r="AL5445" s="150">
        <v>282164.125</v>
      </c>
      <c r="AM5445" s="150">
        <v>220694.078125</v>
      </c>
      <c r="AN5445" s="150">
        <v>61470.03515625</v>
      </c>
      <c r="AO5445" s="5" t="s">
        <v>3155</v>
      </c>
    </row>
    <row r="5446" spans="1:41" ht="14.25" x14ac:dyDescent="0.45">
      <c r="A5446" s="150">
        <v>2022</v>
      </c>
      <c r="B5446" s="5" t="s">
        <v>7352</v>
      </c>
      <c r="C5446" s="5" t="s">
        <v>278</v>
      </c>
      <c r="D5446" s="5" t="s">
        <v>108</v>
      </c>
      <c r="E5446" s="5" t="s">
        <v>111</v>
      </c>
      <c r="F5446" s="5" t="s">
        <v>111</v>
      </c>
      <c r="G5446" s="5" t="s">
        <v>87</v>
      </c>
      <c r="H5446" s="5" t="s">
        <v>131</v>
      </c>
      <c r="I5446" s="150">
        <v>12153.979238754329</v>
      </c>
      <c r="J5446" s="150">
        <v>30105.556510004139</v>
      </c>
      <c r="K5446" s="150">
        <v>1726.4967999999999</v>
      </c>
      <c r="L5446" s="150">
        <v>2438</v>
      </c>
      <c r="M5446" s="150">
        <v>11109.65813735847</v>
      </c>
      <c r="N5446" s="150">
        <v>9434.94</v>
      </c>
      <c r="O5446" s="150">
        <v>6152.1672539792944</v>
      </c>
      <c r="P5446" s="150">
        <v>8458</v>
      </c>
      <c r="Q5446" s="150">
        <v>3273.921676248337</v>
      </c>
      <c r="R5446" s="150">
        <v>6474</v>
      </c>
      <c r="S5446" s="150">
        <v>13791.7</v>
      </c>
      <c r="T5446" s="150">
        <v>8350</v>
      </c>
      <c r="U5446" s="150">
        <v>1487</v>
      </c>
      <c r="V5446" s="150">
        <v>5911</v>
      </c>
      <c r="W5446" s="150">
        <v>3051.84</v>
      </c>
      <c r="X5446" s="150">
        <v>17106.172941927249</v>
      </c>
      <c r="Y5446" s="150">
        <v>36855</v>
      </c>
      <c r="Z5446" s="150">
        <v>3543.1490848203089</v>
      </c>
      <c r="AA5446" s="150">
        <v>50550</v>
      </c>
      <c r="AB5446" s="150">
        <v>2524</v>
      </c>
      <c r="AC5446" s="150">
        <v>9962.0263394080102</v>
      </c>
      <c r="AD5446" s="150">
        <v>8272.4726305959684</v>
      </c>
      <c r="AE5446" s="150">
        <v>11010</v>
      </c>
      <c r="AF5446" s="150">
        <v>23900.06623199999</v>
      </c>
      <c r="AG5446" s="150">
        <v>75622</v>
      </c>
      <c r="AH5446" s="150">
        <v>21745</v>
      </c>
      <c r="AI5446" s="150">
        <v>5283.98</v>
      </c>
      <c r="AJ5446" s="150">
        <v>18589.933040697531</v>
      </c>
      <c r="AK5446" s="150">
        <v>4318</v>
      </c>
      <c r="AL5446" s="150">
        <v>413200.0625</v>
      </c>
      <c r="AM5446" s="150">
        <v>309768.5625</v>
      </c>
      <c r="AN5446" s="150">
        <v>103431.484375</v>
      </c>
      <c r="AO5446" s="5" t="s">
        <v>7811</v>
      </c>
    </row>
    <row r="5447" spans="1:41" ht="14.25" x14ac:dyDescent="0.45">
      <c r="A5447" s="150">
        <v>2022</v>
      </c>
      <c r="B5447" s="5" t="s">
        <v>1478</v>
      </c>
      <c r="C5447" s="5" t="s">
        <v>278</v>
      </c>
      <c r="D5447" s="5" t="s">
        <v>108</v>
      </c>
      <c r="E5447" s="5" t="s">
        <v>111</v>
      </c>
      <c r="F5447" s="5" t="s">
        <v>111</v>
      </c>
      <c r="G5447" s="5" t="s">
        <v>87</v>
      </c>
      <c r="H5447" s="5" t="s">
        <v>131</v>
      </c>
      <c r="I5447" s="150">
        <v>9346.8257962681582</v>
      </c>
      <c r="J5447" s="150">
        <v>7704.8722592498834</v>
      </c>
      <c r="K5447" s="150">
        <v>1806.7065790979366</v>
      </c>
      <c r="L5447" s="150">
        <v>2375.4403986212237</v>
      </c>
      <c r="M5447" s="150">
        <v>7320.0444067947219</v>
      </c>
      <c r="N5447" s="150">
        <v>8358.16527001129</v>
      </c>
      <c r="O5447" s="150">
        <v>5110.6606528714237</v>
      </c>
      <c r="P5447" s="150">
        <v>3077.626862968164</v>
      </c>
      <c r="Q5447" s="150">
        <v>5037.3638468309737</v>
      </c>
      <c r="R5447" s="150">
        <v>5985.9694764119467</v>
      </c>
      <c r="S5447" s="150">
        <v>11312.094906305079</v>
      </c>
      <c r="T5447" s="150">
        <v>6001.483009202836</v>
      </c>
      <c r="U5447" s="150">
        <v>1435.3777335374525</v>
      </c>
      <c r="V5447" s="150">
        <v>5577.7838400738619</v>
      </c>
      <c r="W5447" s="150">
        <v>3174.9781080944035</v>
      </c>
      <c r="X5447" s="150">
        <v>9004.5476685174945</v>
      </c>
      <c r="Y5447" s="150">
        <v>33785.307115401774</v>
      </c>
      <c r="Z5447" s="150">
        <v>2898.761818427236</v>
      </c>
      <c r="AA5447" s="150">
        <v>42090.370227232779</v>
      </c>
      <c r="AB5447" s="150">
        <v>1537.7071673349203</v>
      </c>
      <c r="AC5447" s="150">
        <v>7634.3288933656722</v>
      </c>
      <c r="AD5447" s="150">
        <v>5789.8159582229609</v>
      </c>
      <c r="AE5447" s="150">
        <v>9194.2873002103443</v>
      </c>
      <c r="AF5447" s="150">
        <v>31097.085232938567</v>
      </c>
      <c r="AG5447" s="150">
        <v>75927.310148026183</v>
      </c>
      <c r="AH5447" s="150">
        <v>13158.709295819175</v>
      </c>
      <c r="AI5447" s="150">
        <v>3117.4523723379893</v>
      </c>
      <c r="AJ5447" s="150">
        <v>17844.686132132345</v>
      </c>
      <c r="AK5447" s="150">
        <v>4324.9151235962081</v>
      </c>
      <c r="AL5447" s="150">
        <v>341030.625</v>
      </c>
      <c r="AM5447" s="150">
        <v>269371.5625</v>
      </c>
      <c r="AN5447" s="150">
        <v>71659.1171875</v>
      </c>
      <c r="AO5447" s="5" t="s">
        <v>3158</v>
      </c>
    </row>
    <row r="5448" spans="1:41" ht="14.25" x14ac:dyDescent="0.45">
      <c r="A5448" s="150">
        <v>2022</v>
      </c>
      <c r="B5448" s="5" t="s">
        <v>4024</v>
      </c>
      <c r="C5448" s="5" t="s">
        <v>278</v>
      </c>
      <c r="D5448" s="5" t="s">
        <v>108</v>
      </c>
      <c r="E5448" s="5" t="s">
        <v>111</v>
      </c>
      <c r="F5448" s="5" t="s">
        <v>111</v>
      </c>
      <c r="G5448" s="5" t="s">
        <v>87</v>
      </c>
      <c r="H5448" s="5" t="s">
        <v>131</v>
      </c>
      <c r="I5448" s="150">
        <v>9325.2073360918257</v>
      </c>
      <c r="J5448" s="150">
        <v>9491.1928563599849</v>
      </c>
      <c r="K5448" s="150">
        <v>1976.5783265837997</v>
      </c>
      <c r="L5448" s="150">
        <v>2305.6234204794</v>
      </c>
      <c r="M5448" s="150">
        <v>9299.7195485322973</v>
      </c>
      <c r="N5448" s="150">
        <v>9307.068347451137</v>
      </c>
      <c r="O5448" s="150">
        <v>5774.1085881051913</v>
      </c>
      <c r="P5448" s="150">
        <v>6853.3536314801586</v>
      </c>
      <c r="Q5448" s="150">
        <v>3684.1112629473978</v>
      </c>
      <c r="R5448" s="150">
        <v>6296.3312433973406</v>
      </c>
      <c r="S5448" s="150">
        <v>7885.1251085536787</v>
      </c>
      <c r="T5448" s="150">
        <v>7275.285039099731</v>
      </c>
      <c r="U5448" s="150">
        <v>1497.8528021675918</v>
      </c>
      <c r="V5448" s="150">
        <v>5486.4208353681506</v>
      </c>
      <c r="W5448" s="150">
        <v>3937.213079983384</v>
      </c>
      <c r="X5448" s="150">
        <v>9414.0048616233144</v>
      </c>
      <c r="Y5448" s="150">
        <v>34979.142510048034</v>
      </c>
      <c r="Z5448" s="150">
        <v>2595.5649271846983</v>
      </c>
      <c r="AA5448" s="150">
        <v>53688.393903979944</v>
      </c>
      <c r="AB5448" s="150">
        <v>1487.1538535806803</v>
      </c>
      <c r="AC5448" s="150">
        <v>8791.8125885520622</v>
      </c>
      <c r="AD5448" s="150">
        <v>6491.5303506809632</v>
      </c>
      <c r="AE5448" s="150">
        <v>10229.291543444053</v>
      </c>
      <c r="AF5448" s="150">
        <v>30827.950458326421</v>
      </c>
      <c r="AG5448" s="150">
        <v>77822.012231475921</v>
      </c>
      <c r="AH5448" s="150">
        <v>15991.718452856423</v>
      </c>
      <c r="AI5448" s="150">
        <v>3527.4433491046784</v>
      </c>
      <c r="AJ5448" s="150">
        <v>17070.551155384015</v>
      </c>
      <c r="AK5448" s="150">
        <v>4070.1303141579924</v>
      </c>
      <c r="AL5448" s="150">
        <v>367381.90625</v>
      </c>
      <c r="AM5448" s="150">
        <v>290251.90625</v>
      </c>
      <c r="AN5448" s="150">
        <v>77130.015625</v>
      </c>
      <c r="AO5448" s="5" t="s">
        <v>4629</v>
      </c>
    </row>
    <row r="5449" spans="1:41" ht="14.25" x14ac:dyDescent="0.45">
      <c r="A5449" s="150">
        <v>2022</v>
      </c>
      <c r="B5449" s="5" t="s">
        <v>1477</v>
      </c>
      <c r="C5449" s="5" t="s">
        <v>278</v>
      </c>
      <c r="D5449" s="5" t="s">
        <v>108</v>
      </c>
      <c r="E5449" s="5" t="s">
        <v>111</v>
      </c>
      <c r="F5449" s="5" t="s">
        <v>111</v>
      </c>
      <c r="G5449" s="5" t="s">
        <v>87</v>
      </c>
      <c r="H5449" s="5" t="s">
        <v>131</v>
      </c>
      <c r="I5449" s="150">
        <v>10438.106218676829</v>
      </c>
      <c r="J5449" s="150">
        <v>10864.666563059356</v>
      </c>
      <c r="K5449" s="150">
        <v>1991.9426071775815</v>
      </c>
      <c r="L5449" s="150">
        <v>1496.8733012166745</v>
      </c>
      <c r="M5449" s="150">
        <v>7144.2321099966666</v>
      </c>
      <c r="N5449" s="150">
        <v>7129.187178329069</v>
      </c>
      <c r="O5449" s="150">
        <v>6896.1057740127371</v>
      </c>
      <c r="P5449" s="150">
        <v>2431.510894801153</v>
      </c>
      <c r="Q5449" s="150">
        <v>3331.2916674335324</v>
      </c>
      <c r="R5449" s="150">
        <v>5739.4613857342956</v>
      </c>
      <c r="S5449" s="150">
        <v>6754.0044210723072</v>
      </c>
      <c r="T5449" s="150">
        <v>6751.1226482872244</v>
      </c>
      <c r="U5449" s="150">
        <v>1951.9904907995156</v>
      </c>
      <c r="V5449" s="150">
        <v>6104.7856603200544</v>
      </c>
      <c r="W5449" s="150">
        <v>2970.9698640560123</v>
      </c>
      <c r="X5449" s="150">
        <v>9012.9582641784582</v>
      </c>
      <c r="Y5449" s="150">
        <v>33647.152582496426</v>
      </c>
      <c r="Z5449" s="150">
        <v>3909.0106875000783</v>
      </c>
      <c r="AA5449" s="150">
        <v>36579.071710364398</v>
      </c>
      <c r="AB5449" s="150">
        <v>1538.3705706752855</v>
      </c>
      <c r="AC5449" s="150">
        <v>7098.6394534613537</v>
      </c>
      <c r="AD5449" s="150">
        <v>5321.2127365516353</v>
      </c>
      <c r="AE5449" s="150">
        <v>9392.5986702987775</v>
      </c>
      <c r="AF5449" s="150">
        <v>30030.152963364108</v>
      </c>
      <c r="AG5449" s="150">
        <v>82199.898579276851</v>
      </c>
      <c r="AH5449" s="150">
        <v>16408.058692525072</v>
      </c>
      <c r="AI5449" s="150">
        <v>3108.8366424653796</v>
      </c>
      <c r="AJ5449" s="150">
        <v>22144.981290162395</v>
      </c>
      <c r="AK5449" s="150">
        <v>4423.5727006413717</v>
      </c>
      <c r="AL5449" s="150">
        <v>346810.78125</v>
      </c>
      <c r="AM5449" s="150">
        <v>274489.375</v>
      </c>
      <c r="AN5449" s="150">
        <v>72321.3828125</v>
      </c>
      <c r="AO5449" s="5" t="s">
        <v>3159</v>
      </c>
    </row>
    <row r="5450" spans="1:41" ht="14.25" x14ac:dyDescent="0.45">
      <c r="A5450" s="150">
        <v>2022</v>
      </c>
      <c r="B5450" s="5" t="s">
        <v>6344</v>
      </c>
      <c r="C5450" s="5" t="s">
        <v>278</v>
      </c>
      <c r="D5450" s="5" t="s">
        <v>108</v>
      </c>
      <c r="E5450" s="5" t="s">
        <v>111</v>
      </c>
      <c r="F5450" s="5" t="s">
        <v>111</v>
      </c>
      <c r="G5450" s="5" t="s">
        <v>87</v>
      </c>
      <c r="H5450" s="5" t="s">
        <v>131</v>
      </c>
      <c r="I5450" s="150">
        <v>13736.42119447044</v>
      </c>
      <c r="J5450" s="150">
        <v>25918.314034959785</v>
      </c>
      <c r="K5450" s="150">
        <v>1929.9363627972193</v>
      </c>
      <c r="L5450" s="150">
        <v>2474.6467798802137</v>
      </c>
      <c r="M5450" s="150">
        <v>10501.085336379709</v>
      </c>
      <c r="N5450" s="150">
        <v>10575.61312533714</v>
      </c>
      <c r="O5450" s="150">
        <v>6113.8884291365048</v>
      </c>
      <c r="P5450" s="150">
        <v>8607.4670604529165</v>
      </c>
      <c r="Q5450" s="150">
        <v>3380.7887393859578</v>
      </c>
      <c r="R5450" s="150">
        <v>6390.0109945088507</v>
      </c>
      <c r="S5450" s="150">
        <v>13803.413273006983</v>
      </c>
      <c r="T5450" s="150">
        <v>8475.5129663657845</v>
      </c>
      <c r="U5450" s="150">
        <v>1558.0733417211354</v>
      </c>
      <c r="V5450" s="150">
        <v>5404.0276686145435</v>
      </c>
      <c r="W5450" s="150">
        <v>2312.2417410037438</v>
      </c>
      <c r="X5450" s="150">
        <v>15466.034858504847</v>
      </c>
      <c r="Y5450" s="150">
        <v>39960.774847048451</v>
      </c>
      <c r="Z5450" s="150">
        <v>3771.8600730004978</v>
      </c>
      <c r="AA5450" s="150">
        <v>49793.384919525743</v>
      </c>
      <c r="AB5450" s="150">
        <v>1909.2742382915021</v>
      </c>
      <c r="AC5450" s="150">
        <v>8462.5546036714968</v>
      </c>
      <c r="AD5450" s="150">
        <v>6930.4036580037728</v>
      </c>
      <c r="AE5450" s="150">
        <v>11395.5228556408</v>
      </c>
      <c r="AF5450" s="150">
        <v>28732.496471726499</v>
      </c>
      <c r="AG5450" s="150">
        <v>78356.371131924927</v>
      </c>
      <c r="AH5450" s="150">
        <v>16724.67390979749</v>
      </c>
      <c r="AI5450" s="150">
        <v>4828.5048120960528</v>
      </c>
      <c r="AJ5450" s="150">
        <v>17473.767151615208</v>
      </c>
      <c r="AK5450" s="150">
        <v>4248.9218296056497</v>
      </c>
      <c r="AL5450" s="150">
        <v>409236</v>
      </c>
      <c r="AM5450" s="150">
        <v>315992.09375</v>
      </c>
      <c r="AN5450" s="150">
        <v>93243.890625</v>
      </c>
      <c r="AO5450" s="5" t="s">
        <v>6890</v>
      </c>
    </row>
    <row r="5451" spans="1:41" ht="14.25" x14ac:dyDescent="0.45">
      <c r="A5451" s="150">
        <v>2022</v>
      </c>
      <c r="B5451" s="5" t="s">
        <v>582</v>
      </c>
      <c r="C5451" s="5" t="s">
        <v>278</v>
      </c>
      <c r="D5451" s="5" t="s">
        <v>108</v>
      </c>
      <c r="E5451" s="5" t="s">
        <v>111</v>
      </c>
      <c r="F5451" s="5" t="s">
        <v>111</v>
      </c>
      <c r="G5451" s="5" t="s">
        <v>87</v>
      </c>
      <c r="H5451" s="5" t="s">
        <v>131</v>
      </c>
      <c r="I5451" s="150">
        <v>16712.442316124136</v>
      </c>
      <c r="J5451" s="150">
        <v>6358.4457758362878</v>
      </c>
      <c r="K5451" s="150">
        <v>1961.7691472191632</v>
      </c>
      <c r="L5451" s="150">
        <v>2991.6844423049738</v>
      </c>
      <c r="M5451" s="150">
        <v>8926.1773759756688</v>
      </c>
      <c r="N5451" s="150">
        <v>9139.8922862818363</v>
      </c>
      <c r="O5451" s="150">
        <v>5593.3738856960908</v>
      </c>
      <c r="P5451" s="150">
        <v>2378.202562903477</v>
      </c>
      <c r="Q5451" s="150">
        <v>3505.5121566306789</v>
      </c>
      <c r="R5451" s="150">
        <v>6003.1232206192981</v>
      </c>
      <c r="S5451" s="150">
        <v>8088.7970981402405</v>
      </c>
      <c r="T5451" s="150">
        <v>6804.2712921096254</v>
      </c>
      <c r="U5451" s="150">
        <v>1536.4483562828186</v>
      </c>
      <c r="V5451" s="150">
        <v>5588.2821644229371</v>
      </c>
      <c r="W5451" s="150">
        <v>3149.7191303797781</v>
      </c>
      <c r="X5451" s="150">
        <v>9416.663875481252</v>
      </c>
      <c r="Y5451" s="150">
        <v>36420.410822572587</v>
      </c>
      <c r="Z5451" s="150">
        <v>2559.8118560792182</v>
      </c>
      <c r="AA5451" s="150">
        <v>50122.334610485101</v>
      </c>
      <c r="AB5451" s="150">
        <v>1525.4737251665126</v>
      </c>
      <c r="AC5451" s="150">
        <v>8447.5730467932426</v>
      </c>
      <c r="AD5451" s="150">
        <v>5320.8336965078988</v>
      </c>
      <c r="AE5451" s="150">
        <v>9863.9984473356944</v>
      </c>
      <c r="AF5451" s="150">
        <v>31815.605892769156</v>
      </c>
      <c r="AG5451" s="150">
        <v>77645.926962403246</v>
      </c>
      <c r="AH5451" s="150">
        <v>19330.146287151591</v>
      </c>
      <c r="AI5451" s="150">
        <v>3430.6696869572079</v>
      </c>
      <c r="AJ5451" s="150">
        <v>17220.063457089265</v>
      </c>
      <c r="AK5451" s="150">
        <v>4325.7048878496716</v>
      </c>
      <c r="AL5451" s="150">
        <v>366183.375</v>
      </c>
      <c r="AM5451" s="150">
        <v>288309.78125</v>
      </c>
      <c r="AN5451" s="150">
        <v>77873.6015625</v>
      </c>
      <c r="AO5451" s="5" t="s">
        <v>1182</v>
      </c>
    </row>
    <row r="5452" spans="1:41" ht="14.25" x14ac:dyDescent="0.45">
      <c r="A5452" s="150">
        <v>2022</v>
      </c>
      <c r="B5452" s="5" t="s">
        <v>4980</v>
      </c>
      <c r="C5452" s="5" t="s">
        <v>278</v>
      </c>
      <c r="D5452" s="5" t="s">
        <v>108</v>
      </c>
      <c r="E5452" s="5" t="s">
        <v>111</v>
      </c>
      <c r="F5452" s="5" t="s">
        <v>111</v>
      </c>
      <c r="G5452" s="5" t="s">
        <v>87</v>
      </c>
      <c r="H5452" s="5" t="s">
        <v>131</v>
      </c>
      <c r="I5452" s="150">
        <v>11807.568875831288</v>
      </c>
      <c r="J5452" s="150">
        <v>25863.087917222038</v>
      </c>
      <c r="K5452" s="150">
        <v>1881.5846870402984</v>
      </c>
      <c r="L5452" s="150">
        <v>1966.0685695579805</v>
      </c>
      <c r="M5452" s="150">
        <v>10039.303296663342</v>
      </c>
      <c r="N5452" s="150">
        <v>9180.3322539773526</v>
      </c>
      <c r="O5452" s="150">
        <v>6059.4213584625868</v>
      </c>
      <c r="P5452" s="150">
        <v>8055.8826557735892</v>
      </c>
      <c r="Q5452" s="150">
        <v>3750.3217295165205</v>
      </c>
      <c r="R5452" s="150">
        <v>6128.3440316995311</v>
      </c>
      <c r="S5452" s="150">
        <v>10934.173718410379</v>
      </c>
      <c r="T5452" s="150">
        <v>8330.7990235507641</v>
      </c>
      <c r="U5452" s="150">
        <v>1457.8898291213839</v>
      </c>
      <c r="V5452" s="150">
        <v>4855.814480852152</v>
      </c>
      <c r="W5452" s="150">
        <v>3658.9490872350107</v>
      </c>
      <c r="X5452" s="150">
        <v>14559.477115990185</v>
      </c>
      <c r="Y5452" s="150">
        <v>34328.098726418866</v>
      </c>
      <c r="Z5452" s="150">
        <v>3658.7661345576539</v>
      </c>
      <c r="AA5452" s="150">
        <v>49975.421992403091</v>
      </c>
      <c r="AB5452" s="150">
        <v>770.59890967844569</v>
      </c>
      <c r="AC5452" s="150">
        <v>8338.6143213906689</v>
      </c>
      <c r="AD5452" s="150">
        <v>7327.1480938882423</v>
      </c>
      <c r="AE5452" s="150">
        <v>10201.06340433791</v>
      </c>
      <c r="AF5452" s="150">
        <v>30095.011472577135</v>
      </c>
      <c r="AG5452" s="150">
        <v>78577.137740008751</v>
      </c>
      <c r="AH5452" s="150">
        <v>16234.644597144552</v>
      </c>
      <c r="AI5452" s="150">
        <v>4156.0273628738878</v>
      </c>
      <c r="AJ5452" s="150">
        <v>17308.276321304656</v>
      </c>
      <c r="AK5452" s="150">
        <v>4048.7683254456715</v>
      </c>
      <c r="AL5452" s="150">
        <v>393548.59375</v>
      </c>
      <c r="AM5452" s="150">
        <v>305547.71875</v>
      </c>
      <c r="AN5452" s="150">
        <v>88000.8984375</v>
      </c>
      <c r="AO5452" s="5" t="s">
        <v>5956</v>
      </c>
    </row>
    <row r="5453" spans="1:41" ht="14.25" x14ac:dyDescent="0.45">
      <c r="A5453" s="150">
        <v>2022</v>
      </c>
      <c r="B5453" s="5" t="s">
        <v>1476</v>
      </c>
      <c r="C5453" s="5" t="s">
        <v>278</v>
      </c>
      <c r="D5453" s="5" t="s">
        <v>108</v>
      </c>
      <c r="E5453" s="5" t="s">
        <v>111</v>
      </c>
      <c r="F5453" s="5" t="s">
        <v>111</v>
      </c>
      <c r="G5453" s="5" t="s">
        <v>87</v>
      </c>
      <c r="H5453" s="5" t="s">
        <v>131</v>
      </c>
      <c r="I5453" s="150">
        <v>11744.067799123774</v>
      </c>
      <c r="J5453" s="150">
        <v>967.91328458281635</v>
      </c>
      <c r="K5453" s="150">
        <v>0</v>
      </c>
      <c r="L5453" s="150">
        <v>1518.6862609799095</v>
      </c>
      <c r="M5453" s="150">
        <v>7278.0333925105178</v>
      </c>
      <c r="N5453" s="150">
        <v>7074.0762098280074</v>
      </c>
      <c r="O5453" s="150">
        <v>5856.8859540417288</v>
      </c>
      <c r="P5453" s="150">
        <v>2489.4011043156656</v>
      </c>
      <c r="Q5453" s="150">
        <v>4515.2362069934725</v>
      </c>
      <c r="R5453" s="150">
        <v>6508.0532967214476</v>
      </c>
      <c r="S5453" s="150">
        <v>13273.437281964585</v>
      </c>
      <c r="T5453" s="150">
        <v>6546.3276671900458</v>
      </c>
      <c r="U5453" s="150">
        <v>1955.9589801258435</v>
      </c>
      <c r="V5453" s="150">
        <v>6421.6891815883137</v>
      </c>
      <c r="W5453" s="150">
        <v>2161.5232863363358</v>
      </c>
      <c r="X5453" s="150">
        <v>9777.3000596518723</v>
      </c>
      <c r="Y5453" s="150">
        <v>39861.858007760995</v>
      </c>
      <c r="Z5453" s="150">
        <v>3182.7919355323893</v>
      </c>
      <c r="AA5453" s="150">
        <v>43760.72552584931</v>
      </c>
      <c r="AB5453" s="150">
        <v>1560.7882431207827</v>
      </c>
      <c r="AC5453" s="150">
        <v>7551.0659380583465</v>
      </c>
      <c r="AD5453" s="150">
        <v>6181.4347591486976</v>
      </c>
      <c r="AE5453" s="150">
        <v>9476.40480272489</v>
      </c>
      <c r="AF5453" s="150">
        <v>30001.305867681804</v>
      </c>
      <c r="AG5453" s="150">
        <v>79995.357786155801</v>
      </c>
      <c r="AH5453" s="150">
        <v>16236.924058656394</v>
      </c>
      <c r="AI5453" s="150">
        <v>3154.1396941915673</v>
      </c>
      <c r="AJ5453" s="150">
        <v>25060.837984918136</v>
      </c>
      <c r="AK5453" s="150">
        <v>3732.4173526140157</v>
      </c>
      <c r="AL5453" s="150">
        <v>357844.625</v>
      </c>
      <c r="AM5453" s="150">
        <v>282085.4375</v>
      </c>
      <c r="AN5453" s="150">
        <v>75759.2109375</v>
      </c>
      <c r="AO5453" s="5" t="s">
        <v>3157</v>
      </c>
    </row>
    <row r="5454" spans="1:41" ht="14.25" x14ac:dyDescent="0.45">
      <c r="A5454" s="150">
        <v>2022</v>
      </c>
      <c r="B5454" s="5" t="s">
        <v>6344</v>
      </c>
      <c r="C5454" s="5" t="s">
        <v>278</v>
      </c>
      <c r="D5454" s="5" t="s">
        <v>108</v>
      </c>
      <c r="E5454" s="5" t="s">
        <v>111</v>
      </c>
      <c r="F5454" s="5" t="s">
        <v>111</v>
      </c>
      <c r="G5454" s="5" t="s">
        <v>88</v>
      </c>
      <c r="H5454" s="5" t="s">
        <v>131</v>
      </c>
      <c r="I5454" s="150">
        <v>14362</v>
      </c>
      <c r="J5454" s="150">
        <v>27546.016070504349</v>
      </c>
      <c r="K5454" s="150">
        <v>1837.8707999999999</v>
      </c>
      <c r="L5454" s="150">
        <v>2591.5387871016001</v>
      </c>
      <c r="M5454" s="150">
        <v>10763.537150868389</v>
      </c>
      <c r="N5454" s="150">
        <v>10839.927600000001</v>
      </c>
      <c r="O5454" s="150">
        <v>6266.691788066395</v>
      </c>
      <c r="P5454" s="150">
        <v>8805.3012799999979</v>
      </c>
      <c r="Q5454" s="150">
        <v>3465.2842092000001</v>
      </c>
      <c r="R5454" s="150">
        <v>6549.7154370869421</v>
      </c>
      <c r="S5454" s="150">
        <v>14148.399600000001</v>
      </c>
      <c r="T5454" s="150">
        <v>8835.8752531412447</v>
      </c>
      <c r="U5454" s="150">
        <v>1565.8534999999999</v>
      </c>
      <c r="V5454" s="150">
        <v>5539</v>
      </c>
      <c r="W5454" s="150">
        <v>2370.0311999999999</v>
      </c>
      <c r="X5454" s="150">
        <v>16328</v>
      </c>
      <c r="Y5454" s="150">
        <v>41868</v>
      </c>
      <c r="Z5454" s="150">
        <v>3866.1295212</v>
      </c>
      <c r="AA5454" s="150">
        <v>53080</v>
      </c>
      <c r="AB5454" s="150">
        <v>2083.3530799999999</v>
      </c>
      <c r="AC5454" s="150">
        <v>8674.0577711820697</v>
      </c>
      <c r="AD5454" s="150">
        <v>7392.019132616495</v>
      </c>
      <c r="AE5454" s="150">
        <v>11680.329192767589</v>
      </c>
      <c r="AF5454" s="150">
        <v>30039.614856</v>
      </c>
      <c r="AG5454" s="150">
        <v>83352</v>
      </c>
      <c r="AH5454" s="150">
        <v>17825.703655341011</v>
      </c>
      <c r="AI5454" s="150">
        <v>4949.1828000000014</v>
      </c>
      <c r="AJ5454" s="150">
        <v>18268.69572</v>
      </c>
      <c r="AK5454" s="150">
        <v>4486</v>
      </c>
      <c r="AL5454" s="150">
        <v>429380.15625</v>
      </c>
      <c r="AM5454" s="150">
        <v>332093.4375</v>
      </c>
      <c r="AN5454" s="150">
        <v>97286.65625</v>
      </c>
      <c r="AO5454" s="5" t="s">
        <v>6891</v>
      </c>
    </row>
    <row r="5455" spans="1:41" ht="14.25" x14ac:dyDescent="0.45">
      <c r="A5455" s="150">
        <v>2022</v>
      </c>
      <c r="B5455" s="5" t="s">
        <v>1476</v>
      </c>
      <c r="C5455" s="5" t="s">
        <v>278</v>
      </c>
      <c r="D5455" s="5" t="s">
        <v>108</v>
      </c>
      <c r="E5455" s="5" t="s">
        <v>111</v>
      </c>
      <c r="F5455" s="5" t="s">
        <v>111</v>
      </c>
      <c r="G5455" s="5" t="s">
        <v>88</v>
      </c>
      <c r="H5455" s="5" t="s">
        <v>131</v>
      </c>
      <c r="I5455" s="150">
        <v>12451.167598542141</v>
      </c>
      <c r="J5455" s="150">
        <v>900</v>
      </c>
      <c r="K5455" s="150">
        <v>0</v>
      </c>
      <c r="L5455" s="150">
        <v>1616.3686745245191</v>
      </c>
      <c r="M5455" s="150">
        <v>7777.9671599999947</v>
      </c>
      <c r="N5455" s="150">
        <v>7641.9</v>
      </c>
      <c r="O5455" s="150">
        <v>6514.0692512470232</v>
      </c>
      <c r="P5455" s="150">
        <v>2782</v>
      </c>
      <c r="Q5455" s="150">
        <v>4928.2855112716634</v>
      </c>
      <c r="R5455" s="150">
        <v>6977.5783232812028</v>
      </c>
      <c r="S5455" s="150">
        <v>14402.740651464739</v>
      </c>
      <c r="T5455" s="150">
        <v>7280.8711147948889</v>
      </c>
      <c r="U5455" s="150">
        <v>1472</v>
      </c>
      <c r="V5455" s="150">
        <v>6968</v>
      </c>
      <c r="W5455" s="150">
        <v>2259.847152336125</v>
      </c>
      <c r="X5455" s="150">
        <v>11361.21507077951</v>
      </c>
      <c r="Y5455" s="150">
        <v>43842</v>
      </c>
      <c r="Z5455" s="150">
        <v>3536.343394703199</v>
      </c>
      <c r="AA5455" s="150">
        <v>47434.043042968893</v>
      </c>
      <c r="AB5455" s="150">
        <v>1390</v>
      </c>
      <c r="AC5455" s="150">
        <v>8361.5490655840495</v>
      </c>
      <c r="AD5455" s="150">
        <v>6694.1228788426761</v>
      </c>
      <c r="AE5455" s="150">
        <v>10334.215027665239</v>
      </c>
      <c r="AF5455" s="150">
        <v>31931</v>
      </c>
      <c r="AG5455" s="150">
        <v>87143.697096433971</v>
      </c>
      <c r="AH5455" s="150">
        <v>17084.562932784949</v>
      </c>
      <c r="AI5455" s="150">
        <v>3291.191201235365</v>
      </c>
      <c r="AJ5455" s="150">
        <v>27266.930690172649</v>
      </c>
      <c r="AK5455" s="150">
        <v>3972</v>
      </c>
      <c r="AL5455" s="150">
        <v>387615.6875</v>
      </c>
      <c r="AM5455" s="150">
        <v>305587.09375</v>
      </c>
      <c r="AN5455" s="150">
        <v>82028.5859375</v>
      </c>
      <c r="AO5455" s="5" t="s">
        <v>3160</v>
      </c>
    </row>
    <row r="5456" spans="1:41" ht="14.25" x14ac:dyDescent="0.45">
      <c r="A5456" s="150">
        <v>2022</v>
      </c>
      <c r="B5456" s="5" t="s">
        <v>7352</v>
      </c>
      <c r="C5456" s="5" t="s">
        <v>278</v>
      </c>
      <c r="D5456" s="5" t="s">
        <v>108</v>
      </c>
      <c r="E5456" s="5" t="s">
        <v>111</v>
      </c>
      <c r="F5456" s="5" t="s">
        <v>111</v>
      </c>
      <c r="G5456" s="5" t="s">
        <v>88</v>
      </c>
      <c r="H5456" s="5" t="s">
        <v>131</v>
      </c>
      <c r="I5456" s="150">
        <v>12645</v>
      </c>
      <c r="J5456" s="150">
        <v>31512.157077957501</v>
      </c>
      <c r="K5456" s="150">
        <v>1758.09169144</v>
      </c>
      <c r="L5456" s="150">
        <v>2540.7243010799998</v>
      </c>
      <c r="M5456" s="150">
        <v>11331.85130010564</v>
      </c>
      <c r="N5456" s="150">
        <v>9614.2038599999996</v>
      </c>
      <c r="O5456" s="150">
        <v>6275.2105990588807</v>
      </c>
      <c r="P5456" s="150">
        <v>8458</v>
      </c>
      <c r="Q5456" s="150">
        <v>3341.833056328353</v>
      </c>
      <c r="R5456" s="150">
        <v>6630.5903104578701</v>
      </c>
      <c r="S5456" s="150">
        <v>14026.11983002833</v>
      </c>
      <c r="T5456" s="150">
        <v>8692.8929002994428</v>
      </c>
      <c r="U5456" s="150">
        <v>1516.74</v>
      </c>
      <c r="V5456" s="150">
        <v>6030</v>
      </c>
      <c r="W5456" s="150">
        <v>2992</v>
      </c>
      <c r="X5456" s="150">
        <v>17465.402573707721</v>
      </c>
      <c r="Y5456" s="150">
        <v>38051</v>
      </c>
      <c r="Z5456" s="150">
        <v>3628.849241630709</v>
      </c>
      <c r="AA5456" s="150">
        <v>53080</v>
      </c>
      <c r="AB5456" s="150">
        <v>2574.48</v>
      </c>
      <c r="AC5456" s="150">
        <v>10161.266866196171</v>
      </c>
      <c r="AD5456" s="150">
        <v>8444.0695985667226</v>
      </c>
      <c r="AE5456" s="150">
        <v>11230.2</v>
      </c>
      <c r="AF5456" s="150">
        <v>25132.896273581231</v>
      </c>
      <c r="AG5456" s="150">
        <v>78983</v>
      </c>
      <c r="AH5456" s="150">
        <v>22393.001</v>
      </c>
      <c r="AI5456" s="150">
        <v>5389.659599999999</v>
      </c>
      <c r="AJ5456" s="150">
        <v>19340.966335541711</v>
      </c>
      <c r="AK5456" s="150">
        <v>4400</v>
      </c>
      <c r="AL5456" s="150">
        <v>427640.1875</v>
      </c>
      <c r="AM5456" s="150">
        <v>321897.40625</v>
      </c>
      <c r="AN5456" s="150">
        <v>105742.7734375</v>
      </c>
      <c r="AO5456" s="5" t="s">
        <v>7812</v>
      </c>
    </row>
    <row r="5457" spans="1:41" ht="14.25" x14ac:dyDescent="0.45">
      <c r="A5457" s="150">
        <v>2022</v>
      </c>
      <c r="B5457" s="5" t="s">
        <v>582</v>
      </c>
      <c r="C5457" s="5" t="s">
        <v>278</v>
      </c>
      <c r="D5457" s="5" t="s">
        <v>108</v>
      </c>
      <c r="E5457" s="5" t="s">
        <v>111</v>
      </c>
      <c r="F5457" s="5" t="s">
        <v>111</v>
      </c>
      <c r="G5457" s="5" t="s">
        <v>88</v>
      </c>
      <c r="H5457" s="5" t="s">
        <v>131</v>
      </c>
      <c r="I5457" s="150">
        <v>17570.644107478151</v>
      </c>
      <c r="J5457" s="150">
        <v>6523.7818635690437</v>
      </c>
      <c r="K5457" s="150">
        <v>2334.1033307171988</v>
      </c>
      <c r="L5457" s="150">
        <v>3054.8701335660489</v>
      </c>
      <c r="M5457" s="150">
        <v>8980.002136135794</v>
      </c>
      <c r="N5457" s="150">
        <v>9443.4209338000001</v>
      </c>
      <c r="O5457" s="150">
        <v>5628.8993203343962</v>
      </c>
      <c r="P5457" s="150">
        <v>2619</v>
      </c>
      <c r="Q5457" s="150">
        <v>3523.198062683643</v>
      </c>
      <c r="R5457" s="150">
        <v>5910.1032785061734</v>
      </c>
      <c r="S5457" s="150">
        <v>7994.9040000000014</v>
      </c>
      <c r="T5457" s="150">
        <v>6475.2729186660999</v>
      </c>
      <c r="U5457" s="150">
        <v>1456.8456140000001</v>
      </c>
      <c r="V5457" s="150">
        <v>126</v>
      </c>
      <c r="W5457" s="150">
        <v>3184.2752932237181</v>
      </c>
      <c r="X5457" s="150">
        <v>9662.9151896064013</v>
      </c>
      <c r="Y5457" s="150">
        <v>37071</v>
      </c>
      <c r="Z5457" s="150">
        <v>2582.8242212323048</v>
      </c>
      <c r="AA5457" s="150">
        <v>51338.708040342928</v>
      </c>
      <c r="AB5457" s="150">
        <v>1390</v>
      </c>
      <c r="AC5457" s="150">
        <v>8534.34584</v>
      </c>
      <c r="AD5457" s="150">
        <v>5368.6672775783582</v>
      </c>
      <c r="AE5457" s="150">
        <v>9923.4782591615985</v>
      </c>
      <c r="AF5457" s="150">
        <v>32487.565482757102</v>
      </c>
      <c r="AG5457" s="150">
        <v>80303.089994077818</v>
      </c>
      <c r="AH5457" s="150">
        <v>19835.641013137989</v>
      </c>
      <c r="AI5457" s="150">
        <v>3451.3565908032001</v>
      </c>
      <c r="AJ5457" s="150">
        <v>17670.37827258011</v>
      </c>
      <c r="AK5457" s="150">
        <v>4187.2547139680464</v>
      </c>
      <c r="AL5457" s="150">
        <v>368632.53125</v>
      </c>
      <c r="AM5457" s="150">
        <v>290139.25</v>
      </c>
      <c r="AN5457" s="150">
        <v>78493.296875</v>
      </c>
      <c r="AO5457" s="5" t="s">
        <v>1183</v>
      </c>
    </row>
    <row r="5458" spans="1:41" ht="14.25" x14ac:dyDescent="0.45">
      <c r="A5458" s="150">
        <v>2022</v>
      </c>
      <c r="B5458" s="5" t="s">
        <v>1477</v>
      </c>
      <c r="C5458" s="5" t="s">
        <v>278</v>
      </c>
      <c r="D5458" s="5" t="s">
        <v>108</v>
      </c>
      <c r="E5458" s="5" t="s">
        <v>111</v>
      </c>
      <c r="F5458" s="5" t="s">
        <v>111</v>
      </c>
      <c r="G5458" s="5" t="s">
        <v>88</v>
      </c>
      <c r="H5458" s="5" t="s">
        <v>131</v>
      </c>
      <c r="I5458" s="150">
        <v>10966.7286483848</v>
      </c>
      <c r="J5458" s="150">
        <v>11678.63222190062</v>
      </c>
      <c r="K5458" s="150">
        <v>2156.2185180179549</v>
      </c>
      <c r="L5458" s="150">
        <v>1581.6193470000001</v>
      </c>
      <c r="M5458" s="150">
        <v>7584.8545962044136</v>
      </c>
      <c r="N5458" s="150">
        <v>7643.828590372952</v>
      </c>
      <c r="O5458" s="150">
        <v>7592</v>
      </c>
      <c r="P5458" s="150">
        <v>2782</v>
      </c>
      <c r="Q5458" s="150">
        <v>3839.3344551156401</v>
      </c>
      <c r="R5458" s="150">
        <v>6379.3045409693859</v>
      </c>
      <c r="S5458" s="150">
        <v>7010</v>
      </c>
      <c r="T5458" s="150">
        <v>7035.7768872676606</v>
      </c>
      <c r="U5458" s="150">
        <v>2066.4881005519128</v>
      </c>
      <c r="V5458" s="150">
        <v>6462</v>
      </c>
      <c r="W5458" s="150">
        <v>3083.5662668077571</v>
      </c>
      <c r="X5458" s="150">
        <v>10316.181983183809</v>
      </c>
      <c r="Y5458" s="150">
        <v>36551</v>
      </c>
      <c r="Z5458" s="150">
        <v>4161.8233098239998</v>
      </c>
      <c r="AA5458" s="150">
        <v>39395.657401588651</v>
      </c>
      <c r="AB5458" s="150">
        <v>1390</v>
      </c>
      <c r="AC5458" s="150">
        <v>7912.5577771240814</v>
      </c>
      <c r="AD5458" s="150">
        <v>6132.7309170086373</v>
      </c>
      <c r="AE5458" s="150">
        <v>9748.5675529055625</v>
      </c>
      <c r="AF5458" s="150">
        <v>31729.29056108986</v>
      </c>
      <c r="AG5458" s="150">
        <v>92002</v>
      </c>
      <c r="AH5458" s="150">
        <v>19458.2991750785</v>
      </c>
      <c r="AI5458" s="150">
        <v>3226.658040426827</v>
      </c>
      <c r="AJ5458" s="150">
        <v>26410.108392125749</v>
      </c>
      <c r="AK5458" s="150">
        <v>4820.5353570613834</v>
      </c>
      <c r="AL5458" s="150">
        <v>381117.78125</v>
      </c>
      <c r="AM5458" s="150">
        <v>301310.9375</v>
      </c>
      <c r="AN5458" s="150">
        <v>79806.828125</v>
      </c>
      <c r="AO5458" s="5" t="s">
        <v>3162</v>
      </c>
    </row>
    <row r="5459" spans="1:41" ht="14.25" x14ac:dyDescent="0.45">
      <c r="A5459" s="150">
        <v>2022</v>
      </c>
      <c r="B5459" s="5" t="s">
        <v>4024</v>
      </c>
      <c r="C5459" s="5" t="s">
        <v>278</v>
      </c>
      <c r="D5459" s="5" t="s">
        <v>108</v>
      </c>
      <c r="E5459" s="5" t="s">
        <v>111</v>
      </c>
      <c r="F5459" s="5" t="s">
        <v>111</v>
      </c>
      <c r="G5459" s="5" t="s">
        <v>88</v>
      </c>
      <c r="H5459" s="5" t="s">
        <v>131</v>
      </c>
      <c r="I5459" s="150">
        <v>9610.5839817278247</v>
      </c>
      <c r="J5459" s="150">
        <v>8871.1454020548335</v>
      </c>
      <c r="K5459" s="150">
        <v>1993.8587946193361</v>
      </c>
      <c r="L5459" s="150">
        <v>2390.1104999999998</v>
      </c>
      <c r="M5459" s="150">
        <v>9408.6960382506513</v>
      </c>
      <c r="N5459" s="150">
        <v>9443.8526154199826</v>
      </c>
      <c r="O5459" s="150">
        <v>5830.3222296607628</v>
      </c>
      <c r="P5459" s="150">
        <v>7147.5849085893769</v>
      </c>
      <c r="Q5459" s="150">
        <v>3734.594599847102</v>
      </c>
      <c r="R5459" s="150">
        <v>6276.8935816124977</v>
      </c>
      <c r="S5459" s="150">
        <v>7955</v>
      </c>
      <c r="T5459" s="150">
        <v>7507.7494617600014</v>
      </c>
      <c r="U5459" s="150">
        <v>1456.8456140000001</v>
      </c>
      <c r="V5459" s="150">
        <v>5652</v>
      </c>
      <c r="W5459" s="150">
        <v>3998.9943176100778</v>
      </c>
      <c r="X5459" s="150">
        <v>8983.1044958400016</v>
      </c>
      <c r="Y5459" s="150">
        <v>35526</v>
      </c>
      <c r="Z5459" s="150">
        <v>2631</v>
      </c>
      <c r="AA5459" s="150">
        <v>55164</v>
      </c>
      <c r="AB5459" s="150">
        <v>1390</v>
      </c>
      <c r="AC5459" s="150">
        <v>8894.8359899999996</v>
      </c>
      <c r="AD5459" s="150">
        <v>6580.4837210593314</v>
      </c>
      <c r="AE5459" s="150">
        <v>10349.160995301459</v>
      </c>
      <c r="AF5459" s="150">
        <v>31812.9842634048</v>
      </c>
      <c r="AG5459" s="150">
        <v>80361</v>
      </c>
      <c r="AH5459" s="150">
        <v>16102</v>
      </c>
      <c r="AI5459" s="150">
        <v>3568.77883152</v>
      </c>
      <c r="AJ5459" s="150">
        <v>17616</v>
      </c>
      <c r="AK5459" s="150">
        <v>3975.8894310772962</v>
      </c>
      <c r="AL5459" s="150">
        <v>374233.46875</v>
      </c>
      <c r="AM5459" s="150">
        <v>296938.59375</v>
      </c>
      <c r="AN5459" s="150">
        <v>77294.8828125</v>
      </c>
      <c r="AO5459" s="5" t="s">
        <v>4630</v>
      </c>
    </row>
    <row r="5460" spans="1:41" ht="14.25" x14ac:dyDescent="0.45">
      <c r="A5460" s="150">
        <v>2022</v>
      </c>
      <c r="B5460" s="5" t="s">
        <v>4980</v>
      </c>
      <c r="C5460" s="5" t="s">
        <v>278</v>
      </c>
      <c r="D5460" s="5" t="s">
        <v>108</v>
      </c>
      <c r="E5460" s="5" t="s">
        <v>111</v>
      </c>
      <c r="F5460" s="5" t="s">
        <v>111</v>
      </c>
      <c r="G5460" s="5" t="s">
        <v>88</v>
      </c>
      <c r="H5460" s="5" t="s">
        <v>131</v>
      </c>
      <c r="I5460" s="150">
        <v>12273.38913972969</v>
      </c>
      <c r="J5460" s="150">
        <v>27317.917892161091</v>
      </c>
      <c r="K5460" s="150">
        <v>1900.128519836612</v>
      </c>
      <c r="L5460" s="150">
        <v>2047.039267698432</v>
      </c>
      <c r="M5460" s="150">
        <v>10230.748760331649</v>
      </c>
      <c r="N5460" s="150">
        <v>9373.7323932923973</v>
      </c>
      <c r="O5460" s="150">
        <v>6174.9720791901964</v>
      </c>
      <c r="P5460" s="150">
        <v>8233.6743710959963</v>
      </c>
      <c r="Q5460" s="150">
        <v>3840.6027579291458</v>
      </c>
      <c r="R5460" s="150">
        <v>6202.4098289999993</v>
      </c>
      <c r="S5460" s="150">
        <v>11022.924360000001</v>
      </c>
      <c r="T5460" s="150">
        <v>8645.245226483712</v>
      </c>
      <c r="U5460" s="150">
        <v>1442.4213999999999</v>
      </c>
      <c r="V5460" s="150">
        <v>5015</v>
      </c>
      <c r="W5460" s="150">
        <v>3728.7237701831041</v>
      </c>
      <c r="X5460" s="150">
        <v>15253.65285</v>
      </c>
      <c r="Y5460" s="150">
        <v>36335</v>
      </c>
      <c r="Z5460" s="150">
        <v>3735.844595398552</v>
      </c>
      <c r="AA5460" s="150">
        <v>53081</v>
      </c>
      <c r="AB5460" s="150">
        <v>809</v>
      </c>
      <c r="AC5460" s="150">
        <v>8497.6283324167525</v>
      </c>
      <c r="AD5460" s="150">
        <v>7503.533618373127</v>
      </c>
      <c r="AE5460" s="150">
        <v>10395.593568</v>
      </c>
      <c r="AF5460" s="150">
        <v>31334.446417629599</v>
      </c>
      <c r="AG5460" s="150">
        <v>85821</v>
      </c>
      <c r="AH5460" s="150">
        <v>17041.168939921481</v>
      </c>
      <c r="AI5460" s="150">
        <v>4235.2811279999996</v>
      </c>
      <c r="AJ5460" s="150">
        <v>18350.927029987201</v>
      </c>
      <c r="AK5460" s="150">
        <v>4020</v>
      </c>
      <c r="AL5460" s="150">
        <v>413862.96875</v>
      </c>
      <c r="AM5460" s="150">
        <v>323297.625</v>
      </c>
      <c r="AN5460" s="150">
        <v>90565.3828125</v>
      </c>
      <c r="AO5460" s="5" t="s">
        <v>5957</v>
      </c>
    </row>
    <row r="5461" spans="1:41" ht="14.25" x14ac:dyDescent="0.45">
      <c r="A5461" s="150">
        <v>2022</v>
      </c>
      <c r="B5461" s="5" t="s">
        <v>1478</v>
      </c>
      <c r="C5461" s="5" t="s">
        <v>278</v>
      </c>
      <c r="D5461" s="5" t="s">
        <v>108</v>
      </c>
      <c r="E5461" s="5" t="s">
        <v>111</v>
      </c>
      <c r="F5461" s="5" t="s">
        <v>111</v>
      </c>
      <c r="G5461" s="5" t="s">
        <v>88</v>
      </c>
      <c r="H5461" s="5" t="s">
        <v>131</v>
      </c>
      <c r="I5461" s="150">
        <v>9974</v>
      </c>
      <c r="J5461" s="150">
        <v>7946.5502657891429</v>
      </c>
      <c r="K5461" s="150">
        <v>1888.7856686665191</v>
      </c>
      <c r="L5461" s="150">
        <v>2433.4934886908841</v>
      </c>
      <c r="M5461" s="150">
        <v>7609.4403621341789</v>
      </c>
      <c r="N5461" s="150">
        <v>8508.5028094022346</v>
      </c>
      <c r="O5461" s="150">
        <v>5258.3337433212801</v>
      </c>
      <c r="P5461" s="150">
        <v>2782</v>
      </c>
      <c r="Q5461" s="150">
        <v>5176.6676445809308</v>
      </c>
      <c r="R5461" s="150">
        <v>6419.6041539558291</v>
      </c>
      <c r="S5461" s="150">
        <v>11538</v>
      </c>
      <c r="T5461" s="150">
        <v>6020.9086524921513</v>
      </c>
      <c r="U5461" s="150">
        <v>1490.419653774941</v>
      </c>
      <c r="V5461" s="150">
        <v>5833</v>
      </c>
      <c r="W5461" s="150">
        <v>3244.7765237949679</v>
      </c>
      <c r="X5461" s="150">
        <v>9166.5116278412552</v>
      </c>
      <c r="Y5461" s="150">
        <v>34952</v>
      </c>
      <c r="Z5461" s="150">
        <v>2979.8743845776812</v>
      </c>
      <c r="AA5461" s="150">
        <v>43828.056864405793</v>
      </c>
      <c r="AB5461" s="150">
        <v>1390</v>
      </c>
      <c r="AC5461" s="150">
        <v>7956.3113032918527</v>
      </c>
      <c r="AD5461" s="150">
        <v>5961.845876922107</v>
      </c>
      <c r="AE5461" s="150">
        <v>9520</v>
      </c>
      <c r="AF5461" s="150">
        <v>32289.55411762125</v>
      </c>
      <c r="AG5461" s="150">
        <v>82777.935538214457</v>
      </c>
      <c r="AH5461" s="150">
        <v>13663.30164845641</v>
      </c>
      <c r="AI5461" s="150">
        <v>3173.5256974859522</v>
      </c>
      <c r="AJ5461" s="150">
        <v>18575.979855565009</v>
      </c>
      <c r="AK5461" s="150">
        <v>4505.7314964131774</v>
      </c>
      <c r="AL5461" s="150">
        <v>356865.09375</v>
      </c>
      <c r="AM5461" s="150">
        <v>283443.9375</v>
      </c>
      <c r="AN5461" s="150">
        <v>73421.1640625</v>
      </c>
      <c r="AO5461" s="5" t="s">
        <v>3161</v>
      </c>
    </row>
    <row r="5462" spans="1:41" ht="14.25" x14ac:dyDescent="0.45">
      <c r="A5462" s="150">
        <v>2022</v>
      </c>
      <c r="B5462" s="5" t="s">
        <v>4024</v>
      </c>
      <c r="C5462" s="5" t="s">
        <v>278</v>
      </c>
      <c r="D5462" s="5" t="s">
        <v>108</v>
      </c>
      <c r="E5462" s="5" t="s">
        <v>4025</v>
      </c>
      <c r="F5462" s="5" t="s">
        <v>4025</v>
      </c>
      <c r="G5462" s="5" t="s">
        <v>87</v>
      </c>
      <c r="H5462" s="5" t="s">
        <v>131</v>
      </c>
      <c r="I5462" s="150"/>
      <c r="J5462" s="150"/>
      <c r="K5462" s="150"/>
      <c r="L5462" s="150"/>
      <c r="M5462" s="150"/>
      <c r="N5462" s="150"/>
      <c r="O5462" s="150">
        <v>1620.5502522918139</v>
      </c>
      <c r="P5462" s="150"/>
      <c r="Q5462" s="150"/>
      <c r="R5462" s="150"/>
      <c r="S5462" s="150"/>
      <c r="T5462" s="150"/>
      <c r="U5462" s="150"/>
      <c r="V5462" s="150"/>
      <c r="W5462" s="150"/>
      <c r="X5462" s="150"/>
      <c r="Y5462" s="150"/>
      <c r="Z5462" s="150"/>
      <c r="AA5462" s="150"/>
      <c r="AB5462" s="150"/>
      <c r="AC5462" s="150"/>
      <c r="AD5462" s="150"/>
      <c r="AE5462" s="150"/>
      <c r="AF5462" s="150"/>
      <c r="AG5462" s="150"/>
      <c r="AH5462" s="150"/>
      <c r="AI5462" s="150"/>
      <c r="AJ5462" s="150"/>
      <c r="AK5462" s="150"/>
      <c r="AL5462" s="150">
        <v>1620.55029296875</v>
      </c>
      <c r="AM5462" s="150">
        <v>0</v>
      </c>
      <c r="AN5462" s="150">
        <v>1620.55029296875</v>
      </c>
      <c r="AO5462" s="5" t="s">
        <v>4631</v>
      </c>
    </row>
    <row r="5463" spans="1:41" ht="14.25" x14ac:dyDescent="0.45">
      <c r="A5463" s="150">
        <v>2022</v>
      </c>
      <c r="B5463" s="5" t="s">
        <v>7352</v>
      </c>
      <c r="C5463" s="5" t="s">
        <v>278</v>
      </c>
      <c r="D5463" s="5" t="s">
        <v>108</v>
      </c>
      <c r="E5463" s="5" t="s">
        <v>4025</v>
      </c>
      <c r="F5463" s="5" t="s">
        <v>4025</v>
      </c>
      <c r="G5463" s="5" t="s">
        <v>87</v>
      </c>
      <c r="H5463" s="5" t="s">
        <v>131</v>
      </c>
      <c r="I5463" s="150"/>
      <c r="J5463" s="150"/>
      <c r="K5463" s="150"/>
      <c r="L5463" s="150"/>
      <c r="M5463" s="150"/>
      <c r="N5463" s="150"/>
      <c r="O5463" s="150">
        <v>1404.67877</v>
      </c>
      <c r="P5463" s="150"/>
      <c r="Q5463" s="150"/>
      <c r="R5463" s="150"/>
      <c r="S5463" s="150"/>
      <c r="T5463" s="150"/>
      <c r="U5463" s="150"/>
      <c r="V5463" s="150"/>
      <c r="W5463" s="150"/>
      <c r="X5463" s="150"/>
      <c r="Y5463" s="150"/>
      <c r="Z5463" s="150"/>
      <c r="AA5463" s="150"/>
      <c r="AB5463" s="150"/>
      <c r="AC5463" s="150"/>
      <c r="AD5463" s="150"/>
      <c r="AE5463" s="150"/>
      <c r="AF5463" s="150"/>
      <c r="AG5463" s="150"/>
      <c r="AH5463" s="150"/>
      <c r="AI5463" s="150"/>
      <c r="AJ5463" s="150"/>
      <c r="AK5463" s="150"/>
      <c r="AL5463" s="150">
        <v>1404.6787109375</v>
      </c>
      <c r="AM5463" s="150">
        <v>0</v>
      </c>
      <c r="AN5463" s="150">
        <v>1404.6787109375</v>
      </c>
      <c r="AO5463" s="5" t="s">
        <v>7813</v>
      </c>
    </row>
    <row r="5464" spans="1:41" ht="14.25" x14ac:dyDescent="0.45">
      <c r="A5464" s="150">
        <v>2022</v>
      </c>
      <c r="B5464" s="5" t="s">
        <v>6344</v>
      </c>
      <c r="C5464" s="5" t="s">
        <v>278</v>
      </c>
      <c r="D5464" s="5" t="s">
        <v>108</v>
      </c>
      <c r="E5464" s="5" t="s">
        <v>4025</v>
      </c>
      <c r="F5464" s="5" t="s">
        <v>4025</v>
      </c>
      <c r="G5464" s="5" t="s">
        <v>87</v>
      </c>
      <c r="H5464" s="5" t="s">
        <v>131</v>
      </c>
      <c r="I5464" s="150"/>
      <c r="J5464" s="150"/>
      <c r="K5464" s="150"/>
      <c r="L5464" s="150"/>
      <c r="M5464" s="150"/>
      <c r="N5464" s="150"/>
      <c r="O5464" s="150">
        <v>1563.1140310510959</v>
      </c>
      <c r="P5464" s="150"/>
      <c r="Q5464" s="150"/>
      <c r="R5464" s="150"/>
      <c r="S5464" s="150"/>
      <c r="T5464" s="150"/>
      <c r="U5464" s="150"/>
      <c r="V5464" s="150"/>
      <c r="W5464" s="150"/>
      <c r="X5464" s="150"/>
      <c r="Y5464" s="150"/>
      <c r="Z5464" s="150"/>
      <c r="AA5464" s="150"/>
      <c r="AB5464" s="150"/>
      <c r="AC5464" s="150"/>
      <c r="AD5464" s="150"/>
      <c r="AE5464" s="150"/>
      <c r="AF5464" s="150"/>
      <c r="AG5464" s="150"/>
      <c r="AH5464" s="150"/>
      <c r="AI5464" s="150"/>
      <c r="AJ5464" s="150"/>
      <c r="AK5464" s="150"/>
      <c r="AL5464" s="150">
        <v>1563.114013671875</v>
      </c>
      <c r="AM5464" s="150">
        <v>0</v>
      </c>
      <c r="AN5464" s="150">
        <v>1563.114013671875</v>
      </c>
      <c r="AO5464" s="5" t="s">
        <v>6892</v>
      </c>
    </row>
    <row r="5465" spans="1:41" ht="14.25" x14ac:dyDescent="0.45">
      <c r="A5465" s="150">
        <v>2022</v>
      </c>
      <c r="B5465" s="5" t="s">
        <v>4980</v>
      </c>
      <c r="C5465" s="5" t="s">
        <v>278</v>
      </c>
      <c r="D5465" s="5" t="s">
        <v>108</v>
      </c>
      <c r="E5465" s="5" t="s">
        <v>4025</v>
      </c>
      <c r="F5465" s="5" t="s">
        <v>4025</v>
      </c>
      <c r="G5465" s="5" t="s">
        <v>87</v>
      </c>
      <c r="H5465" s="5" t="s">
        <v>131</v>
      </c>
      <c r="I5465" s="150"/>
      <c r="J5465" s="150"/>
      <c r="K5465" s="150"/>
      <c r="L5465" s="150"/>
      <c r="M5465" s="150"/>
      <c r="N5465" s="150"/>
      <c r="O5465" s="150">
        <v>1593.3096146729961</v>
      </c>
      <c r="P5465" s="150"/>
      <c r="Q5465" s="150"/>
      <c r="R5465" s="150"/>
      <c r="S5465" s="150"/>
      <c r="T5465" s="150"/>
      <c r="U5465" s="150"/>
      <c r="V5465" s="150"/>
      <c r="W5465" s="150"/>
      <c r="X5465" s="150"/>
      <c r="Y5465" s="150"/>
      <c r="Z5465" s="150"/>
      <c r="AA5465" s="150"/>
      <c r="AB5465" s="150"/>
      <c r="AC5465" s="150"/>
      <c r="AD5465" s="150"/>
      <c r="AE5465" s="150"/>
      <c r="AF5465" s="150"/>
      <c r="AG5465" s="150"/>
      <c r="AH5465" s="150"/>
      <c r="AI5465" s="150"/>
      <c r="AJ5465" s="150"/>
      <c r="AK5465" s="150"/>
      <c r="AL5465" s="150">
        <v>1593.3095703125</v>
      </c>
      <c r="AM5465" s="150">
        <v>0</v>
      </c>
      <c r="AN5465" s="150">
        <v>1593.3095703125</v>
      </c>
      <c r="AO5465" s="5" t="s">
        <v>5958</v>
      </c>
    </row>
    <row r="5466" spans="1:41" ht="14.25" x14ac:dyDescent="0.45">
      <c r="A5466" s="150">
        <v>2022</v>
      </c>
      <c r="B5466" s="5" t="s">
        <v>4024</v>
      </c>
      <c r="C5466" s="5" t="s">
        <v>278</v>
      </c>
      <c r="D5466" s="5" t="s">
        <v>108</v>
      </c>
      <c r="E5466" s="5" t="s">
        <v>4025</v>
      </c>
      <c r="F5466" s="5" t="s">
        <v>4025</v>
      </c>
      <c r="G5466" s="5" t="s">
        <v>88</v>
      </c>
      <c r="H5466" s="5" t="s">
        <v>131</v>
      </c>
      <c r="I5466" s="150"/>
      <c r="J5466" s="150"/>
      <c r="K5466" s="150"/>
      <c r="L5466" s="150"/>
      <c r="M5466" s="150"/>
      <c r="N5466" s="150"/>
      <c r="O5466" s="150">
        <v>1636.327065217152</v>
      </c>
      <c r="P5466" s="150"/>
      <c r="Q5466" s="150"/>
      <c r="R5466" s="150"/>
      <c r="S5466" s="150"/>
      <c r="T5466" s="150"/>
      <c r="U5466" s="150"/>
      <c r="V5466" s="150"/>
      <c r="W5466" s="150"/>
      <c r="X5466" s="150"/>
      <c r="Y5466" s="150"/>
      <c r="Z5466" s="150"/>
      <c r="AA5466" s="150"/>
      <c r="AB5466" s="150"/>
      <c r="AC5466" s="150"/>
      <c r="AD5466" s="150"/>
      <c r="AE5466" s="150"/>
      <c r="AF5466" s="150"/>
      <c r="AG5466" s="150"/>
      <c r="AH5466" s="150"/>
      <c r="AI5466" s="150"/>
      <c r="AJ5466" s="150"/>
      <c r="AK5466" s="150"/>
      <c r="AL5466" s="150">
        <v>1636.3270263671875</v>
      </c>
      <c r="AM5466" s="150">
        <v>0</v>
      </c>
      <c r="AN5466" s="150">
        <v>1636.3270263671875</v>
      </c>
      <c r="AO5466" s="5" t="s">
        <v>4632</v>
      </c>
    </row>
    <row r="5467" spans="1:41" ht="14.25" x14ac:dyDescent="0.45">
      <c r="A5467" s="150">
        <v>2022</v>
      </c>
      <c r="B5467" s="5" t="s">
        <v>7352</v>
      </c>
      <c r="C5467" s="5" t="s">
        <v>278</v>
      </c>
      <c r="D5467" s="5" t="s">
        <v>108</v>
      </c>
      <c r="E5467" s="5" t="s">
        <v>4025</v>
      </c>
      <c r="F5467" s="5" t="s">
        <v>4025</v>
      </c>
      <c r="G5467" s="5" t="s">
        <v>88</v>
      </c>
      <c r="H5467" s="5" t="s">
        <v>131</v>
      </c>
      <c r="I5467" s="150"/>
      <c r="J5467" s="150"/>
      <c r="K5467" s="150"/>
      <c r="L5467" s="150"/>
      <c r="M5467" s="150"/>
      <c r="N5467" s="150"/>
      <c r="O5467" s="150">
        <v>1432.7723453999999</v>
      </c>
      <c r="P5467" s="150"/>
      <c r="Q5467" s="150"/>
      <c r="R5467" s="150"/>
      <c r="S5467" s="150"/>
      <c r="T5467" s="150"/>
      <c r="U5467" s="150"/>
      <c r="V5467" s="150"/>
      <c r="W5467" s="150"/>
      <c r="X5467" s="150"/>
      <c r="Y5467" s="150"/>
      <c r="Z5467" s="150"/>
      <c r="AA5467" s="150"/>
      <c r="AB5467" s="150"/>
      <c r="AC5467" s="150"/>
      <c r="AD5467" s="150"/>
      <c r="AE5467" s="150"/>
      <c r="AF5467" s="150"/>
      <c r="AG5467" s="150"/>
      <c r="AH5467" s="150"/>
      <c r="AI5467" s="150"/>
      <c r="AJ5467" s="150"/>
      <c r="AK5467" s="150"/>
      <c r="AL5467" s="150">
        <v>1432.7723388671875</v>
      </c>
      <c r="AM5467" s="150">
        <v>0</v>
      </c>
      <c r="AN5467" s="150">
        <v>1432.7723388671875</v>
      </c>
      <c r="AO5467" s="5" t="s">
        <v>7814</v>
      </c>
    </row>
    <row r="5468" spans="1:41" ht="14.25" x14ac:dyDescent="0.45">
      <c r="A5468" s="150">
        <v>2022</v>
      </c>
      <c r="B5468" s="5" t="s">
        <v>6344</v>
      </c>
      <c r="C5468" s="5" t="s">
        <v>278</v>
      </c>
      <c r="D5468" s="5" t="s">
        <v>108</v>
      </c>
      <c r="E5468" s="5" t="s">
        <v>4025</v>
      </c>
      <c r="F5468" s="5" t="s">
        <v>4025</v>
      </c>
      <c r="G5468" s="5" t="s">
        <v>88</v>
      </c>
      <c r="H5468" s="5" t="s">
        <v>131</v>
      </c>
      <c r="I5468" s="150"/>
      <c r="J5468" s="150"/>
      <c r="K5468" s="150"/>
      <c r="L5468" s="150"/>
      <c r="M5468" s="150"/>
      <c r="N5468" s="150"/>
      <c r="O5468" s="150">
        <v>1602.1806704089199</v>
      </c>
      <c r="P5468" s="150"/>
      <c r="Q5468" s="150"/>
      <c r="R5468" s="150"/>
      <c r="S5468" s="150"/>
      <c r="T5468" s="150"/>
      <c r="U5468" s="150"/>
      <c r="V5468" s="150"/>
      <c r="W5468" s="150"/>
      <c r="X5468" s="150"/>
      <c r="Y5468" s="150"/>
      <c r="Z5468" s="150"/>
      <c r="AA5468" s="150"/>
      <c r="AB5468" s="150"/>
      <c r="AC5468" s="150"/>
      <c r="AD5468" s="150"/>
      <c r="AE5468" s="150"/>
      <c r="AF5468" s="150"/>
      <c r="AG5468" s="150"/>
      <c r="AH5468" s="150"/>
      <c r="AI5468" s="150"/>
      <c r="AJ5468" s="150"/>
      <c r="AK5468" s="150"/>
      <c r="AL5468" s="150">
        <v>1602.1806640625</v>
      </c>
      <c r="AM5468" s="150">
        <v>0</v>
      </c>
      <c r="AN5468" s="150">
        <v>1602.1806640625</v>
      </c>
      <c r="AO5468" s="5" t="s">
        <v>6893</v>
      </c>
    </row>
    <row r="5469" spans="1:41" ht="14.25" x14ac:dyDescent="0.45">
      <c r="A5469" s="150">
        <v>2022</v>
      </c>
      <c r="B5469" s="5" t="s">
        <v>4980</v>
      </c>
      <c r="C5469" s="5" t="s">
        <v>278</v>
      </c>
      <c r="D5469" s="5" t="s">
        <v>108</v>
      </c>
      <c r="E5469" s="5" t="s">
        <v>4025</v>
      </c>
      <c r="F5469" s="5" t="s">
        <v>4025</v>
      </c>
      <c r="G5469" s="5" t="s">
        <v>88</v>
      </c>
      <c r="H5469" s="5" t="s">
        <v>131</v>
      </c>
      <c r="I5469" s="150"/>
      <c r="J5469" s="150"/>
      <c r="K5469" s="150"/>
      <c r="L5469" s="150"/>
      <c r="M5469" s="150"/>
      <c r="N5469" s="150"/>
      <c r="O5469" s="150">
        <v>1623.693386229098</v>
      </c>
      <c r="P5469" s="150"/>
      <c r="Q5469" s="150"/>
      <c r="R5469" s="150"/>
      <c r="S5469" s="150"/>
      <c r="T5469" s="150"/>
      <c r="U5469" s="150"/>
      <c r="V5469" s="150"/>
      <c r="W5469" s="150"/>
      <c r="X5469" s="150"/>
      <c r="Y5469" s="150"/>
      <c r="Z5469" s="150"/>
      <c r="AA5469" s="150"/>
      <c r="AB5469" s="150"/>
      <c r="AC5469" s="150"/>
      <c r="AD5469" s="150"/>
      <c r="AE5469" s="150"/>
      <c r="AF5469" s="150"/>
      <c r="AG5469" s="150"/>
      <c r="AH5469" s="150"/>
      <c r="AI5469" s="150"/>
      <c r="AJ5469" s="150"/>
      <c r="AK5469" s="150"/>
      <c r="AL5469" s="150">
        <v>1623.693359375</v>
      </c>
      <c r="AM5469" s="150">
        <v>0</v>
      </c>
      <c r="AN5469" s="150">
        <v>1623.693359375</v>
      </c>
      <c r="AO5469" s="5" t="s">
        <v>5959</v>
      </c>
    </row>
    <row r="5470" spans="1:41" ht="14.25" x14ac:dyDescent="0.45">
      <c r="A5470" s="150">
        <v>2022</v>
      </c>
      <c r="B5470" s="5" t="s">
        <v>4980</v>
      </c>
      <c r="C5470" s="5" t="s">
        <v>278</v>
      </c>
      <c r="D5470" s="5" t="s">
        <v>108</v>
      </c>
      <c r="E5470" s="5" t="s">
        <v>292</v>
      </c>
      <c r="F5470" s="5" t="s">
        <v>292</v>
      </c>
      <c r="G5470" s="5" t="s">
        <v>87</v>
      </c>
      <c r="H5470" s="5" t="s">
        <v>131</v>
      </c>
      <c r="I5470" s="150">
        <v>3044.9189011627627</v>
      </c>
      <c r="J5470" s="150">
        <v>7365.2645003398975</v>
      </c>
      <c r="K5470" s="150">
        <v>339.48006020969365</v>
      </c>
      <c r="L5470" s="150">
        <v>195.77377705344296</v>
      </c>
      <c r="M5470" s="150">
        <v>1426.6493327830683</v>
      </c>
      <c r="N5470" s="150">
        <v>1186.3047396037509</v>
      </c>
      <c r="O5470" s="150"/>
      <c r="P5470" s="150">
        <v>1038.5829696641536</v>
      </c>
      <c r="Q5470" s="150">
        <v>1066.6892839206971</v>
      </c>
      <c r="R5470" s="150">
        <v>778.55856080535943</v>
      </c>
      <c r="S5470" s="150">
        <v>2667.9383872921321</v>
      </c>
      <c r="T5470" s="150">
        <v>2707.5096826539984</v>
      </c>
      <c r="U5470" s="150">
        <v>243.67587143885984</v>
      </c>
      <c r="V5470" s="150">
        <v>1928.5799739520019</v>
      </c>
      <c r="W5470" s="150">
        <v>799.75670626087333</v>
      </c>
      <c r="X5470" s="150">
        <v>2853.3507330600341</v>
      </c>
      <c r="Y5470" s="150">
        <v>13256.383946225154</v>
      </c>
      <c r="Z5470" s="150">
        <v>1825.1157882680761</v>
      </c>
      <c r="AA5470" s="150">
        <v>15482.789985269095</v>
      </c>
      <c r="AB5470" s="150">
        <v>322.81846216259214</v>
      </c>
      <c r="AC5470" s="150">
        <v>1248.6748285183805</v>
      </c>
      <c r="AD5470" s="150">
        <v>4247.7342464029152</v>
      </c>
      <c r="AE5470" s="150">
        <v>2004.5985150419026</v>
      </c>
      <c r="AF5470" s="150">
        <v>3537.6113243581553</v>
      </c>
      <c r="AG5470" s="150">
        <v>16317.952587380059</v>
      </c>
      <c r="AH5470" s="150">
        <v>3884.9913348218433</v>
      </c>
      <c r="AI5470" s="150">
        <v>1126.740567935241</v>
      </c>
      <c r="AJ5470" s="150">
        <v>8376.5273000659745</v>
      </c>
      <c r="AK5470" s="150">
        <v>3344.815807955632</v>
      </c>
      <c r="AL5470" s="150">
        <v>102619.7890625</v>
      </c>
      <c r="AM5470" s="150">
        <v>78897.9921875</v>
      </c>
      <c r="AN5470" s="150">
        <v>23721.787109375</v>
      </c>
      <c r="AO5470" s="5" t="s">
        <v>5960</v>
      </c>
    </row>
    <row r="5471" spans="1:41" ht="14.25" x14ac:dyDescent="0.45">
      <c r="A5471" s="150">
        <v>2022</v>
      </c>
      <c r="B5471" s="5" t="s">
        <v>1477</v>
      </c>
      <c r="C5471" s="5" t="s">
        <v>278</v>
      </c>
      <c r="D5471" s="5" t="s">
        <v>108</v>
      </c>
      <c r="E5471" s="5" t="s">
        <v>292</v>
      </c>
      <c r="F5471" s="5" t="s">
        <v>292</v>
      </c>
      <c r="G5471" s="5" t="s">
        <v>87</v>
      </c>
      <c r="H5471" s="5" t="s">
        <v>131</v>
      </c>
      <c r="I5471" s="150">
        <v>2720.2472106440573</v>
      </c>
      <c r="J5471" s="150">
        <v>4152.8918278065839</v>
      </c>
      <c r="K5471" s="150">
        <v>204.30446571701995</v>
      </c>
      <c r="L5471" s="150">
        <v>262.29771600722495</v>
      </c>
      <c r="M5471" s="150">
        <v>158.61116028169593</v>
      </c>
      <c r="N5471" s="150">
        <v>679.65543347747553</v>
      </c>
      <c r="O5471" s="150">
        <v>1854.8986161523587</v>
      </c>
      <c r="P5471" s="150">
        <v>845.70981392668739</v>
      </c>
      <c r="Q5471" s="150">
        <v>865.20808927805433</v>
      </c>
      <c r="R5471" s="150">
        <v>741.61806256638488</v>
      </c>
      <c r="S5471" s="150">
        <v>1900.2990420483461</v>
      </c>
      <c r="T5471" s="150">
        <v>1992.1345519536073</v>
      </c>
      <c r="U5471" s="150">
        <v>252.6069819062123</v>
      </c>
      <c r="V5471" s="150">
        <v>1279.3930789213166</v>
      </c>
      <c r="W5471" s="150">
        <v>518.25933739781965</v>
      </c>
      <c r="X5471" s="150">
        <v>2839.9199680762599</v>
      </c>
      <c r="Y5471" s="150">
        <v>15510.980969794336</v>
      </c>
      <c r="Z5471" s="150">
        <v>472.57858538010572</v>
      </c>
      <c r="AA5471" s="150">
        <v>16732.422478968809</v>
      </c>
      <c r="AB5471" s="150">
        <v>190.35952385334471</v>
      </c>
      <c r="AC5471" s="150">
        <v>1196.3874725899163</v>
      </c>
      <c r="AD5471" s="150">
        <v>3145.4315727028261</v>
      </c>
      <c r="AE5471" s="150">
        <v>2276.5670963158723</v>
      </c>
      <c r="AF5471" s="150">
        <v>2095.981483628198</v>
      </c>
      <c r="AG5471" s="150">
        <v>15433.509070551696</v>
      </c>
      <c r="AH5471" s="150">
        <v>3123.6088130775415</v>
      </c>
      <c r="AI5471" s="150">
        <v>786.89314802167485</v>
      </c>
      <c r="AJ5471" s="150">
        <v>8950.3166056799</v>
      </c>
      <c r="AK5471" s="150">
        <v>4107.4027872919814</v>
      </c>
      <c r="AL5471" s="150">
        <v>95290.5</v>
      </c>
      <c r="AM5471" s="150">
        <v>74468.3671875</v>
      </c>
      <c r="AN5471" s="150">
        <v>20822.123046875</v>
      </c>
      <c r="AO5471" s="5" t="s">
        <v>3163</v>
      </c>
    </row>
    <row r="5472" spans="1:41" ht="14.25" x14ac:dyDescent="0.45">
      <c r="A5472" s="150">
        <v>2022</v>
      </c>
      <c r="B5472" s="5" t="s">
        <v>6344</v>
      </c>
      <c r="C5472" s="5" t="s">
        <v>278</v>
      </c>
      <c r="D5472" s="5" t="s">
        <v>108</v>
      </c>
      <c r="E5472" s="5" t="s">
        <v>292</v>
      </c>
      <c r="F5472" s="5" t="s">
        <v>292</v>
      </c>
      <c r="G5472" s="5" t="s">
        <v>87</v>
      </c>
      <c r="H5472" s="5" t="s">
        <v>131</v>
      </c>
      <c r="I5472" s="150">
        <v>2740.5850310404335</v>
      </c>
      <c r="J5472" s="150">
        <v>9325.2871655930012</v>
      </c>
      <c r="K5472" s="150">
        <v>271.31400334121025</v>
      </c>
      <c r="L5472" s="150">
        <v>190.8259206798524</v>
      </c>
      <c r="M5472" s="150">
        <v>1380.4428304499961</v>
      </c>
      <c r="N5472" s="150">
        <v>1182.8395444915302</v>
      </c>
      <c r="O5472" s="150"/>
      <c r="P5472" s="150">
        <v>960.28877389739239</v>
      </c>
      <c r="Q5472" s="150">
        <v>1033.8068937280957</v>
      </c>
      <c r="R5472" s="150">
        <v>1275.0949044251554</v>
      </c>
      <c r="S5472" s="150">
        <v>1489.9571158061183</v>
      </c>
      <c r="T5472" s="150">
        <v>2740.5850310404335</v>
      </c>
      <c r="U5472" s="150">
        <v>352.21592806334462</v>
      </c>
      <c r="V5472" s="150">
        <v>2229.0091585795526</v>
      </c>
      <c r="W5472" s="150">
        <v>941.94922548352679</v>
      </c>
      <c r="X5472" s="150">
        <v>2821.7875504786684</v>
      </c>
      <c r="Y5472" s="150">
        <v>13362.889605054559</v>
      </c>
      <c r="Z5472" s="150">
        <v>1861.8320672253947</v>
      </c>
      <c r="AA5472" s="150">
        <v>15928.889219302786</v>
      </c>
      <c r="AB5472" s="150">
        <v>314.65976282316086</v>
      </c>
      <c r="AC5472" s="150">
        <v>1240.4445093412728</v>
      </c>
      <c r="AD5472" s="150">
        <v>5113.2084954464772</v>
      </c>
      <c r="AE5472" s="150">
        <v>1813.8612779515759</v>
      </c>
      <c r="AF5472" s="150">
        <v>3264.2803795274713</v>
      </c>
      <c r="AG5472" s="150">
        <v>17694.02898559142</v>
      </c>
      <c r="AH5472" s="150">
        <v>3552.610225422784</v>
      </c>
      <c r="AI5472" s="150">
        <v>1221.0828860524598</v>
      </c>
      <c r="AJ5472" s="150">
        <v>10112.669949283565</v>
      </c>
      <c r="AK5472" s="150">
        <v>3331.3333599535936</v>
      </c>
      <c r="AL5472" s="150">
        <v>107747.796875</v>
      </c>
      <c r="AM5472" s="150">
        <v>84568.8515625</v>
      </c>
      <c r="AN5472" s="150">
        <v>23178.9296875</v>
      </c>
      <c r="AO5472" s="5" t="s">
        <v>6894</v>
      </c>
    </row>
    <row r="5473" spans="1:41" ht="14.25" x14ac:dyDescent="0.45">
      <c r="A5473" s="150">
        <v>2022</v>
      </c>
      <c r="B5473" s="5" t="s">
        <v>582</v>
      </c>
      <c r="C5473" s="5" t="s">
        <v>278</v>
      </c>
      <c r="D5473" s="5" t="s">
        <v>108</v>
      </c>
      <c r="E5473" s="5" t="s">
        <v>292</v>
      </c>
      <c r="F5473" s="5" t="s">
        <v>292</v>
      </c>
      <c r="G5473" s="5" t="s">
        <v>87</v>
      </c>
      <c r="H5473" s="5" t="s">
        <v>131</v>
      </c>
      <c r="I5473" s="150">
        <v>3092.6952234852597</v>
      </c>
      <c r="J5473" s="150">
        <v>6162.8399434582652</v>
      </c>
      <c r="K5473" s="150">
        <v>239.15071521042992</v>
      </c>
      <c r="L5473" s="150">
        <v>205.88407974189769</v>
      </c>
      <c r="M5473" s="150">
        <v>1119.4123738631963</v>
      </c>
      <c r="N5473" s="150">
        <v>679.76865134398417</v>
      </c>
      <c r="O5473" s="150">
        <v>1686.1500894802377</v>
      </c>
      <c r="P5473" s="150">
        <v>838.61985197384149</v>
      </c>
      <c r="Q5473" s="150">
        <v>872.90824036340894</v>
      </c>
      <c r="R5473" s="150">
        <v>857.3824011446369</v>
      </c>
      <c r="S5473" s="150">
        <v>2273.0751633661998</v>
      </c>
      <c r="T5473" s="150">
        <v>2633.9114679134032</v>
      </c>
      <c r="U5473" s="150">
        <v>252.41651567503447</v>
      </c>
      <c r="V5473" s="150">
        <v>1929.3401502465679</v>
      </c>
      <c r="W5473" s="150">
        <v>638.72353096900031</v>
      </c>
      <c r="X5473" s="150">
        <v>1605.3087868165026</v>
      </c>
      <c r="Y5473" s="150">
        <v>13482.334326381733</v>
      </c>
      <c r="Z5473" s="150">
        <v>1581.5373498297213</v>
      </c>
      <c r="AA5473" s="150">
        <v>13363.231516737063</v>
      </c>
      <c r="AB5473" s="150">
        <v>266.68353612623207</v>
      </c>
      <c r="AC5473" s="150">
        <v>1117.8895011256045</v>
      </c>
      <c r="AD5473" s="150">
        <v>3780.6393690349632</v>
      </c>
      <c r="AE5473" s="150">
        <v>1976.531064046683</v>
      </c>
      <c r="AF5473" s="150">
        <v>1413.5728895735447</v>
      </c>
      <c r="AG5473" s="150">
        <v>13970.418041046245</v>
      </c>
      <c r="AH5473" s="150">
        <v>2717.8403709240192</v>
      </c>
      <c r="AI5473" s="150">
        <v>797.85568215543503</v>
      </c>
      <c r="AJ5473" s="150">
        <v>8294.4983418960219</v>
      </c>
      <c r="AK5473" s="150">
        <v>3345.2848619461247</v>
      </c>
      <c r="AL5473" s="150">
        <v>91195.9140625</v>
      </c>
      <c r="AM5473" s="150">
        <v>70091.8671875</v>
      </c>
      <c r="AN5473" s="150">
        <v>21104.03515625</v>
      </c>
      <c r="AO5473" s="5" t="s">
        <v>1184</v>
      </c>
    </row>
    <row r="5474" spans="1:41" ht="14.25" x14ac:dyDescent="0.45">
      <c r="A5474" s="150">
        <v>2022</v>
      </c>
      <c r="B5474" s="5" t="s">
        <v>1476</v>
      </c>
      <c r="C5474" s="5" t="s">
        <v>278</v>
      </c>
      <c r="D5474" s="5" t="s">
        <v>108</v>
      </c>
      <c r="E5474" s="5" t="s">
        <v>292</v>
      </c>
      <c r="F5474" s="5" t="s">
        <v>292</v>
      </c>
      <c r="G5474" s="5" t="s">
        <v>87</v>
      </c>
      <c r="H5474" s="5" t="s">
        <v>131</v>
      </c>
      <c r="I5474" s="150">
        <v>2831.3733885476167</v>
      </c>
      <c r="J5474" s="150">
        <v>4585.5436161357111</v>
      </c>
      <c r="K5474" s="150">
        <v>207.73080933621927</v>
      </c>
      <c r="L5474" s="150">
        <v>222.32810945173739</v>
      </c>
      <c r="M5474" s="150">
        <v>125.75479593714699</v>
      </c>
      <c r="N5474" s="150">
        <v>587.26061233969017</v>
      </c>
      <c r="O5474" s="150">
        <v>1673.0751670863067</v>
      </c>
      <c r="P5474" s="150">
        <v>903.90973792246768</v>
      </c>
      <c r="Q5474" s="150">
        <v>767.87974388443376</v>
      </c>
      <c r="R5474" s="150">
        <v>605.33452335199036</v>
      </c>
      <c r="S5474" s="150">
        <v>1680.9352517638933</v>
      </c>
      <c r="T5474" s="150">
        <v>1931.3350922070117</v>
      </c>
      <c r="U5474" s="150">
        <v>280.10608220823889</v>
      </c>
      <c r="V5474" s="150">
        <v>885.94383008798388</v>
      </c>
      <c r="W5474" s="150">
        <v>495.74676930778816</v>
      </c>
      <c r="X5474" s="150">
        <v>1499.0304349397445</v>
      </c>
      <c r="Y5474" s="150">
        <v>15429.346222102644</v>
      </c>
      <c r="Z5474" s="150">
        <v>423.32170335002525</v>
      </c>
      <c r="AA5474" s="150">
        <v>16389.321333191067</v>
      </c>
      <c r="AB5474" s="150">
        <v>190.88777074139068</v>
      </c>
      <c r="AC5474" s="150">
        <v>1182.1836843707879</v>
      </c>
      <c r="AD5474" s="150">
        <v>3072.5284462128775</v>
      </c>
      <c r="AE5474" s="150">
        <v>1711.7761473594567</v>
      </c>
      <c r="AF5474" s="150">
        <v>2306.9925753252423</v>
      </c>
      <c r="AG5474" s="150">
        <v>13915.766076817577</v>
      </c>
      <c r="AH5474" s="150">
        <v>2422.5499612635513</v>
      </c>
      <c r="AI5474" s="150">
        <v>925.24425347591716</v>
      </c>
      <c r="AJ5474" s="150">
        <v>9043.0245470139835</v>
      </c>
      <c r="AK5474" s="150">
        <v>4174.82783303818</v>
      </c>
      <c r="AL5474" s="150">
        <v>90471.0546875</v>
      </c>
      <c r="AM5474" s="150">
        <v>72071.4140625</v>
      </c>
      <c r="AN5474" s="150">
        <v>18399.646484375</v>
      </c>
      <c r="AO5474" s="5" t="s">
        <v>3164</v>
      </c>
    </row>
    <row r="5475" spans="1:41" ht="14.25" x14ac:dyDescent="0.45">
      <c r="A5475" s="150">
        <v>2022</v>
      </c>
      <c r="B5475" s="5" t="s">
        <v>4024</v>
      </c>
      <c r="C5475" s="5" t="s">
        <v>278</v>
      </c>
      <c r="D5475" s="5" t="s">
        <v>108</v>
      </c>
      <c r="E5475" s="5" t="s">
        <v>292</v>
      </c>
      <c r="F5475" s="5" t="s">
        <v>292</v>
      </c>
      <c r="G5475" s="5" t="s">
        <v>87</v>
      </c>
      <c r="H5475" s="5" t="s">
        <v>131</v>
      </c>
      <c r="I5475" s="150">
        <v>2965.0220805856102</v>
      </c>
      <c r="J5475" s="150">
        <v>10950.018306874517</v>
      </c>
      <c r="K5475" s="150">
        <v>303.78877429403508</v>
      </c>
      <c r="L5475" s="150">
        <v>201.14023343393373</v>
      </c>
      <c r="M5475" s="150">
        <v>1070.0734723043695</v>
      </c>
      <c r="N5475" s="150">
        <v>876.3941701440765</v>
      </c>
      <c r="O5475" s="150"/>
      <c r="P5475" s="150">
        <v>1046.310259050168</v>
      </c>
      <c r="Q5475" s="150">
        <v>1075.159103666469</v>
      </c>
      <c r="R5475" s="150">
        <v>796.61137037096228</v>
      </c>
      <c r="S5475" s="150">
        <v>2741.0706279666929</v>
      </c>
      <c r="T5475" s="150">
        <v>2567.7476608587285</v>
      </c>
      <c r="U5475" s="150">
        <v>260.41868997855437</v>
      </c>
      <c r="V5475" s="150">
        <v>2059.5476029804386</v>
      </c>
      <c r="W5475" s="150">
        <v>705.0607118774592</v>
      </c>
      <c r="X5475" s="150">
        <v>1571.6755474172801</v>
      </c>
      <c r="Y5475" s="150">
        <v>13940.730008745515</v>
      </c>
      <c r="Z5475" s="150">
        <v>1528.8797530696347</v>
      </c>
      <c r="AA5475" s="150">
        <v>13593.014179670894</v>
      </c>
      <c r="AB5475" s="150">
        <v>260.41240860542274</v>
      </c>
      <c r="AC5475" s="150">
        <v>1212.5332412518392</v>
      </c>
      <c r="AD5475" s="150">
        <v>5061.2508352553587</v>
      </c>
      <c r="AE5475" s="150">
        <v>2287.7026815963236</v>
      </c>
      <c r="AF5475" s="150">
        <v>2672.4859974429864</v>
      </c>
      <c r="AG5475" s="150">
        <v>14913.264435295758</v>
      </c>
      <c r="AH5475" s="150">
        <v>1567.3959679825157</v>
      </c>
      <c r="AI5475" s="150">
        <v>794.93188000751479</v>
      </c>
      <c r="AJ5475" s="150">
        <v>9326.0095549168782</v>
      </c>
      <c r="AK5475" s="150">
        <v>3386.0225068931668</v>
      </c>
      <c r="AL5475" s="150">
        <v>99734.671875</v>
      </c>
      <c r="AM5475" s="150">
        <v>79705.2421875</v>
      </c>
      <c r="AN5475" s="150">
        <v>20029.431640625</v>
      </c>
      <c r="AO5475" s="5" t="s">
        <v>4633</v>
      </c>
    </row>
    <row r="5476" spans="1:41" ht="14.25" x14ac:dyDescent="0.45">
      <c r="A5476" s="150">
        <v>2022</v>
      </c>
      <c r="B5476" s="5" t="s">
        <v>7352</v>
      </c>
      <c r="C5476" s="5" t="s">
        <v>278</v>
      </c>
      <c r="D5476" s="5" t="s">
        <v>108</v>
      </c>
      <c r="E5476" s="5" t="s">
        <v>292</v>
      </c>
      <c r="F5476" s="5" t="s">
        <v>292</v>
      </c>
      <c r="G5476" s="5" t="s">
        <v>87</v>
      </c>
      <c r="H5476" s="5" t="s">
        <v>131</v>
      </c>
      <c r="I5476" s="150">
        <v>3000</v>
      </c>
      <c r="J5476" s="150">
        <v>10260.0942225697</v>
      </c>
      <c r="K5476" s="150">
        <v>258.37125719999989</v>
      </c>
      <c r="L5476" s="150">
        <v>188</v>
      </c>
      <c r="M5476" s="150">
        <v>1580.392156862745</v>
      </c>
      <c r="N5476" s="150">
        <v>1138.538779296875</v>
      </c>
      <c r="O5476" s="150"/>
      <c r="P5476" s="150">
        <v>969.28095999999994</v>
      </c>
      <c r="Q5476" s="150">
        <v>948.68981207848776</v>
      </c>
      <c r="R5476" s="150">
        <v>1133.149575306933</v>
      </c>
      <c r="S5476" s="150">
        <v>4528.1128199999994</v>
      </c>
      <c r="T5476" s="150">
        <v>2900</v>
      </c>
      <c r="U5476" s="150">
        <v>476</v>
      </c>
      <c r="V5476" s="150">
        <v>2226</v>
      </c>
      <c r="W5476" s="150">
        <v>945.54</v>
      </c>
      <c r="X5476" s="150">
        <v>3340.2292345998658</v>
      </c>
      <c r="Y5476" s="150">
        <v>12498.155000000001</v>
      </c>
      <c r="Z5476" s="150">
        <v>1700.2266964783751</v>
      </c>
      <c r="AA5476" s="150">
        <v>16545</v>
      </c>
      <c r="AB5476" s="150">
        <v>247</v>
      </c>
      <c r="AC5476" s="150">
        <v>1238.0261960784319</v>
      </c>
      <c r="AD5476" s="150">
        <v>4481.2481046046196</v>
      </c>
      <c r="AE5476" s="150">
        <v>1647.1626927034999</v>
      </c>
      <c r="AF5476" s="150">
        <v>3751.1599332480009</v>
      </c>
      <c r="AG5476" s="150">
        <v>18156</v>
      </c>
      <c r="AH5476" s="150">
        <v>4009.4319999999998</v>
      </c>
      <c r="AI5476" s="150">
        <v>1632</v>
      </c>
      <c r="AJ5476" s="150">
        <v>9215.7127829935944</v>
      </c>
      <c r="AK5476" s="150">
        <v>3345</v>
      </c>
      <c r="AL5476" s="150">
        <v>112358.515625</v>
      </c>
      <c r="AM5476" s="150">
        <v>85091.1953125</v>
      </c>
      <c r="AN5476" s="150">
        <v>27267.326171875</v>
      </c>
      <c r="AO5476" s="5" t="s">
        <v>7815</v>
      </c>
    </row>
    <row r="5477" spans="1:41" ht="14.25" x14ac:dyDescent="0.45">
      <c r="A5477" s="150">
        <v>2022</v>
      </c>
      <c r="B5477" s="5" t="s">
        <v>1478</v>
      </c>
      <c r="C5477" s="5" t="s">
        <v>278</v>
      </c>
      <c r="D5477" s="5" t="s">
        <v>108</v>
      </c>
      <c r="E5477" s="5" t="s">
        <v>292</v>
      </c>
      <c r="F5477" s="5" t="s">
        <v>292</v>
      </c>
      <c r="G5477" s="5" t="s">
        <v>87</v>
      </c>
      <c r="H5477" s="5" t="s">
        <v>131</v>
      </c>
      <c r="I5477" s="150">
        <v>2697.1859701092922</v>
      </c>
      <c r="J5477" s="150">
        <v>4956.324479254492</v>
      </c>
      <c r="K5477" s="150">
        <v>239.34157618813725</v>
      </c>
      <c r="L5477" s="150">
        <v>215.55523909057163</v>
      </c>
      <c r="M5477" s="150">
        <v>644.17610687202284</v>
      </c>
      <c r="N5477" s="150">
        <v>663.48524225224492</v>
      </c>
      <c r="O5477" s="150">
        <v>1853.9891938444318</v>
      </c>
      <c r="P5477" s="150">
        <v>825.49583828911591</v>
      </c>
      <c r="Q5477" s="150">
        <v>829.13839610260277</v>
      </c>
      <c r="R5477" s="150">
        <v>917.83599247077268</v>
      </c>
      <c r="S5477" s="150">
        <v>1956.4574529213005</v>
      </c>
      <c r="T5477" s="150">
        <v>2986.9132027368955</v>
      </c>
      <c r="U5477" s="150">
        <v>246.96672751412146</v>
      </c>
      <c r="V5477" s="150">
        <v>2374.0428641012509</v>
      </c>
      <c r="W5477" s="150">
        <v>631.14582237979755</v>
      </c>
      <c r="X5477" s="150">
        <v>2499.0507129565358</v>
      </c>
      <c r="Y5477" s="150">
        <v>15061.786390838086</v>
      </c>
      <c r="Z5477" s="150">
        <v>984.5681147801497</v>
      </c>
      <c r="AA5477" s="150">
        <v>16993.205082131757</v>
      </c>
      <c r="AB5477" s="150">
        <v>190.27743365583186</v>
      </c>
      <c r="AC5477" s="150">
        <v>1174.8060633155808</v>
      </c>
      <c r="AD5477" s="150">
        <v>3666.9443665996259</v>
      </c>
      <c r="AE5477" s="150">
        <v>1744.9469491898503</v>
      </c>
      <c r="AF5477" s="150">
        <v>2221.4152361609981</v>
      </c>
      <c r="AG5477" s="150">
        <v>16124.108965420752</v>
      </c>
      <c r="AH5477" s="150">
        <v>2475.2710469178037</v>
      </c>
      <c r="AI5477" s="150">
        <v>804.25403644063817</v>
      </c>
      <c r="AJ5477" s="150">
        <v>15338.054989085544</v>
      </c>
      <c r="AK5477" s="150">
        <v>3622.5703703169747</v>
      </c>
      <c r="AL5477" s="150">
        <v>104939.3203125</v>
      </c>
      <c r="AM5477" s="150">
        <v>83368.921875</v>
      </c>
      <c r="AN5477" s="150">
        <v>21570.390625</v>
      </c>
      <c r="AO5477" s="5" t="s">
        <v>3165</v>
      </c>
    </row>
    <row r="5478" spans="1:41" ht="14.25" x14ac:dyDescent="0.45">
      <c r="A5478" s="150">
        <v>2022</v>
      </c>
      <c r="B5478" s="5" t="s">
        <v>582</v>
      </c>
      <c r="C5478" s="5" t="s">
        <v>278</v>
      </c>
      <c r="D5478" s="5" t="s">
        <v>108</v>
      </c>
      <c r="E5478" s="5" t="s">
        <v>292</v>
      </c>
      <c r="F5478" s="5" t="s">
        <v>292</v>
      </c>
      <c r="G5478" s="5" t="s">
        <v>88</v>
      </c>
      <c r="H5478" s="5" t="s">
        <v>131</v>
      </c>
      <c r="I5478" s="150">
        <v>3081.3671308943631</v>
      </c>
      <c r="J5478" s="150">
        <v>6323.0897720322191</v>
      </c>
      <c r="K5478" s="150">
        <v>237.06555348281299</v>
      </c>
      <c r="L5478" s="150">
        <v>210.2324420605249</v>
      </c>
      <c r="M5478" s="150">
        <v>1126.2</v>
      </c>
      <c r="N5478" s="150">
        <v>702.34323459999996</v>
      </c>
      <c r="O5478" s="150">
        <v>1696.8594066148189</v>
      </c>
      <c r="P5478" s="150">
        <v>937.82500000000005</v>
      </c>
      <c r="Q5478" s="150">
        <v>877.31221115059418</v>
      </c>
      <c r="R5478" s="150">
        <v>844.09703977651577</v>
      </c>
      <c r="S5478" s="150">
        <v>2246.689772954669</v>
      </c>
      <c r="T5478" s="150">
        <v>2579.4939659604302</v>
      </c>
      <c r="U5478" s="150">
        <v>239.33892230000001</v>
      </c>
      <c r="V5478" s="150">
        <v>43</v>
      </c>
      <c r="W5478" s="150">
        <v>645.7310873366564</v>
      </c>
      <c r="X5478" s="150">
        <v>1647.2885583744001</v>
      </c>
      <c r="Y5478" s="150">
        <v>13612.94599999998</v>
      </c>
      <c r="Z5478" s="150">
        <v>1595.7551584202599</v>
      </c>
      <c r="AA5478" s="150">
        <v>13687.531649209301</v>
      </c>
      <c r="AB5478" s="150">
        <v>243</v>
      </c>
      <c r="AC5478" s="150">
        <v>1129.3723199999999</v>
      </c>
      <c r="AD5478" s="150">
        <v>3814.6268097391512</v>
      </c>
      <c r="AE5478" s="150">
        <v>1948.7026176479999</v>
      </c>
      <c r="AF5478" s="150">
        <v>1443.4281707364221</v>
      </c>
      <c r="AG5478" s="150">
        <v>14448.507231399801</v>
      </c>
      <c r="AH5478" s="150">
        <v>2797.1262452058891</v>
      </c>
      <c r="AI5478" s="150">
        <v>802.66674392640016</v>
      </c>
      <c r="AJ5478" s="150">
        <v>8511.40436548459</v>
      </c>
      <c r="AK5478" s="150">
        <v>3365.4568961526338</v>
      </c>
      <c r="AL5478" s="150">
        <v>90838.453125</v>
      </c>
      <c r="AM5478" s="150">
        <v>69636.2578125</v>
      </c>
      <c r="AN5478" s="150">
        <v>21202.205078125</v>
      </c>
      <c r="AO5478" s="5" t="s">
        <v>1185</v>
      </c>
    </row>
    <row r="5479" spans="1:41" ht="14.25" x14ac:dyDescent="0.45">
      <c r="A5479" s="150">
        <v>2022</v>
      </c>
      <c r="B5479" s="5" t="s">
        <v>4024</v>
      </c>
      <c r="C5479" s="5" t="s">
        <v>278</v>
      </c>
      <c r="D5479" s="5" t="s">
        <v>108</v>
      </c>
      <c r="E5479" s="5" t="s">
        <v>292</v>
      </c>
      <c r="F5479" s="5" t="s">
        <v>292</v>
      </c>
      <c r="G5479" s="5" t="s">
        <v>88</v>
      </c>
      <c r="H5479" s="5" t="s">
        <v>131</v>
      </c>
      <c r="I5479" s="150">
        <v>3059.7623062171779</v>
      </c>
      <c r="J5479" s="150">
        <v>11322.056733002421</v>
      </c>
      <c r="K5479" s="150">
        <v>306.44468331273612</v>
      </c>
      <c r="L5479" s="150">
        <v>208.5108000000001</v>
      </c>
      <c r="M5479" s="150">
        <v>1082.6316901873149</v>
      </c>
      <c r="N5479" s="150">
        <v>889.27437372054976</v>
      </c>
      <c r="O5479" s="150"/>
      <c r="P5479" s="150">
        <v>1046.172246777742</v>
      </c>
      <c r="Q5479" s="150">
        <v>1089.8919972674489</v>
      </c>
      <c r="R5479" s="150">
        <v>794.15211881753294</v>
      </c>
      <c r="S5479" s="150">
        <v>2765</v>
      </c>
      <c r="T5479" s="150">
        <v>2649.7939276799998</v>
      </c>
      <c r="U5479" s="150">
        <v>253.28912544000011</v>
      </c>
      <c r="V5479" s="150">
        <v>2121</v>
      </c>
      <c r="W5479" s="150">
        <v>716.1242541589786</v>
      </c>
      <c r="X5479" s="150">
        <v>1813.0738679999999</v>
      </c>
      <c r="Y5479" s="150">
        <v>14058.08793181261</v>
      </c>
      <c r="Z5479" s="150">
        <v>1550</v>
      </c>
      <c r="AA5479" s="150">
        <v>13977</v>
      </c>
      <c r="AB5479" s="150">
        <v>243.4</v>
      </c>
      <c r="AC5479" s="150">
        <v>1226.7418399999999</v>
      </c>
      <c r="AD5479" s="150">
        <v>5130.6051008607064</v>
      </c>
      <c r="AE5479" s="150">
        <v>2314.51056612</v>
      </c>
      <c r="AF5479" s="150">
        <v>2757.878928596117</v>
      </c>
      <c r="AG5479" s="150">
        <v>15400</v>
      </c>
      <c r="AH5479" s="150">
        <v>1578</v>
      </c>
      <c r="AI5479" s="150">
        <v>804.24709487999996</v>
      </c>
      <c r="AJ5479" s="150">
        <v>9624</v>
      </c>
      <c r="AK5479" s="150">
        <v>3425.7007837468809</v>
      </c>
      <c r="AL5479" s="150">
        <v>102207.3515625</v>
      </c>
      <c r="AM5479" s="150">
        <v>81692.328125</v>
      </c>
      <c r="AN5479" s="150">
        <v>20515.0234375</v>
      </c>
      <c r="AO5479" s="5" t="s">
        <v>4634</v>
      </c>
    </row>
    <row r="5480" spans="1:41" ht="14.25" x14ac:dyDescent="0.45">
      <c r="A5480" s="150">
        <v>2022</v>
      </c>
      <c r="B5480" s="5" t="s">
        <v>4980</v>
      </c>
      <c r="C5480" s="5" t="s">
        <v>278</v>
      </c>
      <c r="D5480" s="5" t="s">
        <v>108</v>
      </c>
      <c r="E5480" s="5" t="s">
        <v>292</v>
      </c>
      <c r="F5480" s="5" t="s">
        <v>292</v>
      </c>
      <c r="G5480" s="5" t="s">
        <v>88</v>
      </c>
      <c r="H5480" s="5" t="s">
        <v>131</v>
      </c>
      <c r="I5480" s="150">
        <v>3165.0439617069478</v>
      </c>
      <c r="J5480" s="150">
        <v>7878.7527917438883</v>
      </c>
      <c r="K5480" s="150">
        <v>343</v>
      </c>
      <c r="L5480" s="150">
        <v>203.83653724963199</v>
      </c>
      <c r="M5480" s="150">
        <v>1453.8549599999999</v>
      </c>
      <c r="N5480" s="150">
        <v>1211.2963734098221</v>
      </c>
      <c r="O5480" s="150"/>
      <c r="P5480" s="150">
        <v>1061.50402730272</v>
      </c>
      <c r="Q5480" s="150">
        <v>1092.3675623444251</v>
      </c>
      <c r="R5480" s="150">
        <v>787.96804569277401</v>
      </c>
      <c r="S5480" s="150">
        <v>2689.5935438400002</v>
      </c>
      <c r="T5480" s="150">
        <v>2809.7046986072069</v>
      </c>
      <c r="U5480" s="150">
        <v>253.28912544000011</v>
      </c>
      <c r="V5480" s="150">
        <v>1992</v>
      </c>
      <c r="W5480" s="150">
        <v>815.007744</v>
      </c>
      <c r="X5480" s="150">
        <v>2989.39455</v>
      </c>
      <c r="Y5480" s="150">
        <v>13628.185987748529</v>
      </c>
      <c r="Z5480" s="150">
        <v>1863.5651208142051</v>
      </c>
      <c r="AA5480" s="150">
        <v>16516</v>
      </c>
      <c r="AB5480" s="150">
        <v>339</v>
      </c>
      <c r="AC5480" s="150">
        <v>1276.311454065313</v>
      </c>
      <c r="AD5480" s="150">
        <v>4349.9894244508587</v>
      </c>
      <c r="AE5480" s="150">
        <v>2042.8253999999999</v>
      </c>
      <c r="AF5480" s="150">
        <v>3683.3045433628449</v>
      </c>
      <c r="AG5480" s="150">
        <v>17823</v>
      </c>
      <c r="AH5480" s="150">
        <v>4046.1820604617701</v>
      </c>
      <c r="AI5480" s="150">
        <v>1148.2270559999999</v>
      </c>
      <c r="AJ5480" s="150">
        <v>8881.1293738705208</v>
      </c>
      <c r="AK5480" s="150">
        <v>3408</v>
      </c>
      <c r="AL5480" s="150">
        <v>107752.34375</v>
      </c>
      <c r="AM5480" s="150">
        <v>83360.3828125</v>
      </c>
      <c r="AN5480" s="150">
        <v>24391.953125</v>
      </c>
      <c r="AO5480" s="5" t="s">
        <v>5961</v>
      </c>
    </row>
    <row r="5481" spans="1:41" ht="14.25" x14ac:dyDescent="0.45">
      <c r="A5481" s="150">
        <v>2022</v>
      </c>
      <c r="B5481" s="5" t="s">
        <v>1476</v>
      </c>
      <c r="C5481" s="5" t="s">
        <v>278</v>
      </c>
      <c r="D5481" s="5" t="s">
        <v>108</v>
      </c>
      <c r="E5481" s="5" t="s">
        <v>292</v>
      </c>
      <c r="F5481" s="5" t="s">
        <v>292</v>
      </c>
      <c r="G5481" s="5" t="s">
        <v>88</v>
      </c>
      <c r="H5481" s="5" t="s">
        <v>131</v>
      </c>
      <c r="I5481" s="150">
        <v>3001.8478433417131</v>
      </c>
      <c r="J5481" s="150">
        <v>3995.8644563704902</v>
      </c>
      <c r="K5481" s="150">
        <v>235</v>
      </c>
      <c r="L5481" s="150">
        <v>236.6283285872176</v>
      </c>
      <c r="M5481" s="150">
        <v>134.39299055953271</v>
      </c>
      <c r="N5481" s="150">
        <v>634.399</v>
      </c>
      <c r="O5481" s="150">
        <v>1860.805825222021</v>
      </c>
      <c r="P5481" s="150">
        <v>998.2</v>
      </c>
      <c r="Q5481" s="150">
        <v>838.12461689673012</v>
      </c>
      <c r="R5481" s="150">
        <v>649.00652405572782</v>
      </c>
      <c r="S5481" s="150">
        <v>1823.9491375723469</v>
      </c>
      <c r="T5481" s="150">
        <v>2148.044308309984</v>
      </c>
      <c r="U5481" s="150">
        <v>210.8</v>
      </c>
      <c r="V5481" s="150">
        <v>961</v>
      </c>
      <c r="W5481" s="150">
        <v>518.2974118215061</v>
      </c>
      <c r="X5481" s="150">
        <v>1741.808861907972</v>
      </c>
      <c r="Y5481" s="150">
        <v>19694</v>
      </c>
      <c r="Z5481" s="150">
        <v>460.92020000000002</v>
      </c>
      <c r="AA5481" s="150">
        <v>17765.056776867619</v>
      </c>
      <c r="AB5481" s="150">
        <v>170</v>
      </c>
      <c r="AC5481" s="150">
        <v>1309.0717207988041</v>
      </c>
      <c r="AD5481" s="150">
        <v>3327.3639161599999</v>
      </c>
      <c r="AE5481" s="150">
        <v>1866.7272192672031</v>
      </c>
      <c r="AF5481" s="150">
        <v>2455.3791174158109</v>
      </c>
      <c r="AG5481" s="150">
        <v>15160.546662391949</v>
      </c>
      <c r="AH5481" s="150">
        <v>2594.3504600000001</v>
      </c>
      <c r="AI5481" s="150">
        <v>965.44732994586707</v>
      </c>
      <c r="AJ5481" s="150">
        <v>9839.0773565254221</v>
      </c>
      <c r="AK5481" s="150">
        <v>4406</v>
      </c>
      <c r="AL5481" s="150">
        <v>100002.1171875</v>
      </c>
      <c r="AM5481" s="150">
        <v>80076.6484375</v>
      </c>
      <c r="AN5481" s="150">
        <v>19925.4609375</v>
      </c>
      <c r="AO5481" s="5" t="s">
        <v>3166</v>
      </c>
    </row>
    <row r="5482" spans="1:41" ht="14.25" x14ac:dyDescent="0.45">
      <c r="A5482" s="150">
        <v>2022</v>
      </c>
      <c r="B5482" s="5" t="s">
        <v>6344</v>
      </c>
      <c r="C5482" s="5" t="s">
        <v>278</v>
      </c>
      <c r="D5482" s="5" t="s">
        <v>108</v>
      </c>
      <c r="E5482" s="5" t="s">
        <v>292</v>
      </c>
      <c r="F5482" s="5" t="s">
        <v>292</v>
      </c>
      <c r="G5482" s="5" t="s">
        <v>88</v>
      </c>
      <c r="H5482" s="5" t="s">
        <v>131</v>
      </c>
      <c r="I5482" s="150">
        <v>2865.2615999999998</v>
      </c>
      <c r="J5482" s="150">
        <v>10000.101900297661</v>
      </c>
      <c r="K5482" s="150">
        <v>258.3712572</v>
      </c>
      <c r="L5482" s="150">
        <v>199.83974240160001</v>
      </c>
      <c r="M5482" s="150">
        <v>1414.944</v>
      </c>
      <c r="N5482" s="150">
        <v>1212.4020492</v>
      </c>
      <c r="O5482" s="150"/>
      <c r="P5482" s="150">
        <v>982.36007301355983</v>
      </c>
      <c r="Q5482" s="150">
        <v>1059.644651102552</v>
      </c>
      <c r="R5482" s="150">
        <v>1306.9631314313961</v>
      </c>
      <c r="S5482" s="150">
        <v>1527.1953570000001</v>
      </c>
      <c r="T5482" s="150">
        <v>2857.1093632911811</v>
      </c>
      <c r="U5482" s="150">
        <v>368.23917599999999</v>
      </c>
      <c r="V5482" s="150">
        <v>2285</v>
      </c>
      <c r="W5482" s="150">
        <v>965.49119999999994</v>
      </c>
      <c r="X5482" s="150">
        <v>2980</v>
      </c>
      <c r="Y5482" s="150">
        <v>13832.00335239438</v>
      </c>
      <c r="Z5482" s="150">
        <v>1908.3645149356989</v>
      </c>
      <c r="AA5482" s="150">
        <v>17033</v>
      </c>
      <c r="AB5482" s="150">
        <v>339</v>
      </c>
      <c r="AC5482" s="150">
        <v>1271.446725</v>
      </c>
      <c r="AD5482" s="150">
        <v>5143.8288988131262</v>
      </c>
      <c r="AE5482" s="150">
        <v>1859.1948</v>
      </c>
      <c r="AF5482" s="150">
        <v>3412.7812555200012</v>
      </c>
      <c r="AG5482" s="150">
        <v>18822</v>
      </c>
      <c r="AH5482" s="150">
        <v>3789.304357788531</v>
      </c>
      <c r="AI5482" s="150">
        <v>1251.6012000000001</v>
      </c>
      <c r="AJ5482" s="150">
        <v>10572.722448300001</v>
      </c>
      <c r="AK5482" s="150">
        <v>3415</v>
      </c>
      <c r="AL5482" s="150">
        <v>112933.1640625</v>
      </c>
      <c r="AM5482" s="150">
        <v>88991.3203125</v>
      </c>
      <c r="AN5482" s="150">
        <v>23941.845703125</v>
      </c>
      <c r="AO5482" s="5" t="s">
        <v>6895</v>
      </c>
    </row>
    <row r="5483" spans="1:41" ht="14.25" x14ac:dyDescent="0.45">
      <c r="A5483" s="150">
        <v>2022</v>
      </c>
      <c r="B5483" s="5" t="s">
        <v>1478</v>
      </c>
      <c r="C5483" s="5" t="s">
        <v>278</v>
      </c>
      <c r="D5483" s="5" t="s">
        <v>108</v>
      </c>
      <c r="E5483" s="5" t="s">
        <v>292</v>
      </c>
      <c r="F5483" s="5" t="s">
        <v>292</v>
      </c>
      <c r="G5483" s="5" t="s">
        <v>88</v>
      </c>
      <c r="H5483" s="5" t="s">
        <v>131</v>
      </c>
      <c r="I5483" s="150">
        <v>2800.6140027196038</v>
      </c>
      <c r="J5483" s="150">
        <v>5146.3779475000001</v>
      </c>
      <c r="K5483" s="150">
        <v>250.21491826631811</v>
      </c>
      <c r="L5483" s="150">
        <v>220.82316655243321</v>
      </c>
      <c r="M5483" s="150">
        <v>669.64343322895559</v>
      </c>
      <c r="N5483" s="150">
        <v>675.41928944084191</v>
      </c>
      <c r="O5483" s="150">
        <v>1907.560411444611</v>
      </c>
      <c r="P5483" s="150">
        <v>746.2013831999999</v>
      </c>
      <c r="Q5483" s="150">
        <v>852.06747785040295</v>
      </c>
      <c r="R5483" s="150">
        <v>984.32572587178583</v>
      </c>
      <c r="S5483" s="150">
        <v>1993.575778969355</v>
      </c>
      <c r="T5483" s="150">
        <v>2996.5812648348042</v>
      </c>
      <c r="U5483" s="150">
        <v>256.43707291487181</v>
      </c>
      <c r="V5483" s="150">
        <v>2483</v>
      </c>
      <c r="W5483" s="150">
        <v>645.02087190087309</v>
      </c>
      <c r="X5483" s="150">
        <v>2544.000905117377</v>
      </c>
      <c r="Y5483" s="150">
        <v>15843.36704999999</v>
      </c>
      <c r="Z5483" s="150">
        <v>1012.118100374707</v>
      </c>
      <c r="AA5483" s="150">
        <v>17694.763781533638</v>
      </c>
      <c r="AB5483" s="150">
        <v>172</v>
      </c>
      <c r="AC5483" s="150">
        <v>1195.21145</v>
      </c>
      <c r="AD5483" s="150">
        <v>3775.8984587179598</v>
      </c>
      <c r="AE5483" s="150">
        <v>1806.7626574935639</v>
      </c>
      <c r="AF5483" s="150">
        <v>2306.5990573853819</v>
      </c>
      <c r="AG5483" s="150">
        <v>17578.924499611581</v>
      </c>
      <c r="AH5483" s="150">
        <v>2579.0216442059068</v>
      </c>
      <c r="AI5483" s="150">
        <v>818.72007880492811</v>
      </c>
      <c r="AJ5483" s="150">
        <v>15966.62437159689</v>
      </c>
      <c r="AK5483" s="150">
        <v>3842.206070403272</v>
      </c>
      <c r="AL5483" s="150">
        <v>109764.078125</v>
      </c>
      <c r="AM5483" s="150">
        <v>87569.6328125</v>
      </c>
      <c r="AN5483" s="150">
        <v>22194.4453125</v>
      </c>
      <c r="AO5483" s="5" t="s">
        <v>3167</v>
      </c>
    </row>
    <row r="5484" spans="1:41" ht="14.25" x14ac:dyDescent="0.45">
      <c r="A5484" s="150">
        <v>2022</v>
      </c>
      <c r="B5484" s="5" t="s">
        <v>1477</v>
      </c>
      <c r="C5484" s="5" t="s">
        <v>278</v>
      </c>
      <c r="D5484" s="5" t="s">
        <v>108</v>
      </c>
      <c r="E5484" s="5" t="s">
        <v>292</v>
      </c>
      <c r="F5484" s="5" t="s">
        <v>292</v>
      </c>
      <c r="G5484" s="5" t="s">
        <v>88</v>
      </c>
      <c r="H5484" s="5" t="s">
        <v>131</v>
      </c>
      <c r="I5484" s="150">
        <v>2858.010101706042</v>
      </c>
      <c r="J5484" s="150">
        <v>4496.5797000000002</v>
      </c>
      <c r="K5484" s="150">
        <v>221.1534964438512</v>
      </c>
      <c r="L5484" s="150">
        <v>277.14780000000002</v>
      </c>
      <c r="M5484" s="150">
        <v>168.3935473468957</v>
      </c>
      <c r="N5484" s="150">
        <v>728.71836635310331</v>
      </c>
      <c r="O5484" s="150">
        <v>2042</v>
      </c>
      <c r="P5484" s="150">
        <v>998.2</v>
      </c>
      <c r="Q5484" s="150">
        <v>1008.268223481741</v>
      </c>
      <c r="R5484" s="150">
        <v>824.2946778862912</v>
      </c>
      <c r="S5484" s="150">
        <v>2214.5090446494742</v>
      </c>
      <c r="T5484" s="150">
        <v>2370.2562665341252</v>
      </c>
      <c r="U5484" s="150">
        <v>267.42411127818059</v>
      </c>
      <c r="V5484" s="150">
        <v>1355</v>
      </c>
      <c r="W5484" s="150">
        <v>537.90078101846666</v>
      </c>
      <c r="X5484" s="150">
        <v>3250.556626317933</v>
      </c>
      <c r="Y5484" s="150">
        <v>17772.4215</v>
      </c>
      <c r="Z5484" s="150">
        <v>550.83000000000004</v>
      </c>
      <c r="AA5484" s="150">
        <v>18020.817715101311</v>
      </c>
      <c r="AB5484" s="150">
        <v>172</v>
      </c>
      <c r="AC5484" s="150">
        <v>1337.4780800113069</v>
      </c>
      <c r="AD5484" s="150">
        <v>3848.7973937757611</v>
      </c>
      <c r="AE5484" s="150">
        <v>2362.846418354568</v>
      </c>
      <c r="AF5484" s="150">
        <v>2214.574317547972</v>
      </c>
      <c r="AG5484" s="150">
        <v>17203</v>
      </c>
      <c r="AH5484" s="150">
        <v>3748.933162648797</v>
      </c>
      <c r="AI5484" s="150">
        <v>816.71550969863824</v>
      </c>
      <c r="AJ5484" s="150">
        <v>10674.149081573491</v>
      </c>
      <c r="AK5484" s="150">
        <v>5011.8449817373594</v>
      </c>
      <c r="AL5484" s="150">
        <v>107352.8125</v>
      </c>
      <c r="AM5484" s="150">
        <v>82949.7578125</v>
      </c>
      <c r="AN5484" s="150">
        <v>24403.060546875</v>
      </c>
      <c r="AO5484" s="5" t="s">
        <v>3168</v>
      </c>
    </row>
    <row r="5485" spans="1:41" ht="14.25" x14ac:dyDescent="0.45">
      <c r="A5485" s="150">
        <v>2022</v>
      </c>
      <c r="B5485" s="5" t="s">
        <v>7352</v>
      </c>
      <c r="C5485" s="5" t="s">
        <v>278</v>
      </c>
      <c r="D5485" s="5" t="s">
        <v>108</v>
      </c>
      <c r="E5485" s="5" t="s">
        <v>292</v>
      </c>
      <c r="F5485" s="5" t="s">
        <v>292</v>
      </c>
      <c r="G5485" s="5" t="s">
        <v>88</v>
      </c>
      <c r="H5485" s="5" t="s">
        <v>131</v>
      </c>
      <c r="I5485" s="150">
        <v>3121.2</v>
      </c>
      <c r="J5485" s="150">
        <v>10772.405211573419</v>
      </c>
      <c r="K5485" s="150">
        <v>263.09945120676002</v>
      </c>
      <c r="L5485" s="150">
        <v>195.92131608</v>
      </c>
      <c r="M5485" s="150">
        <v>1612</v>
      </c>
      <c r="N5485" s="150">
        <v>1160.171016103516</v>
      </c>
      <c r="O5485" s="150"/>
      <c r="P5485" s="150">
        <v>985.75873631999991</v>
      </c>
      <c r="Q5485" s="150">
        <v>968.36860735129642</v>
      </c>
      <c r="R5485" s="150">
        <v>1160.5577068782211</v>
      </c>
      <c r="S5485" s="150">
        <v>4605.0779104249305</v>
      </c>
      <c r="T5485" s="150">
        <v>3019.0885521998061</v>
      </c>
      <c r="U5485" s="150">
        <v>495.23039999999997</v>
      </c>
      <c r="V5485" s="150">
        <v>2271</v>
      </c>
      <c r="W5485" s="150">
        <v>927</v>
      </c>
      <c r="X5485" s="150">
        <v>3410.374048526463</v>
      </c>
      <c r="Y5485" s="150">
        <v>12830.54322999346</v>
      </c>
      <c r="Z5485" s="150">
        <v>1735.7624534097979</v>
      </c>
      <c r="AA5485" s="150">
        <v>17395</v>
      </c>
      <c r="AB5485" s="150">
        <v>251.94</v>
      </c>
      <c r="AC5485" s="150">
        <v>1262.7867200000001</v>
      </c>
      <c r="AD5485" s="150">
        <v>4574.2032126856993</v>
      </c>
      <c r="AE5485" s="150">
        <v>1680.10594655757</v>
      </c>
      <c r="AF5485" s="150">
        <v>3944.6549056716431</v>
      </c>
      <c r="AG5485" s="150">
        <v>18959</v>
      </c>
      <c r="AH5485" s="150">
        <v>4128.1111872000001</v>
      </c>
      <c r="AI5485" s="150">
        <v>1664.64</v>
      </c>
      <c r="AJ5485" s="150">
        <v>9588.0275794265362</v>
      </c>
      <c r="AK5485" s="150">
        <v>3412</v>
      </c>
      <c r="AL5485" s="150">
        <v>116394.0390625</v>
      </c>
      <c r="AM5485" s="150">
        <v>88526.5</v>
      </c>
      <c r="AN5485" s="150">
        <v>27867.53515625</v>
      </c>
      <c r="AO5485" s="5" t="s">
        <v>7816</v>
      </c>
    </row>
    <row r="5486" spans="1:41" ht="14.25" x14ac:dyDescent="0.45">
      <c r="A5486" s="150">
        <v>2022</v>
      </c>
      <c r="B5486" s="5" t="s">
        <v>4024</v>
      </c>
      <c r="C5486" s="5" t="s">
        <v>278</v>
      </c>
      <c r="D5486" s="5" t="s">
        <v>108</v>
      </c>
      <c r="E5486" s="5" t="s">
        <v>113</v>
      </c>
      <c r="F5486" s="5" t="s">
        <v>113</v>
      </c>
      <c r="G5486" s="5" t="s">
        <v>87</v>
      </c>
      <c r="H5486" s="5" t="s">
        <v>131</v>
      </c>
      <c r="I5486" s="150">
        <v>1328.0629891794902</v>
      </c>
      <c r="J5486" s="150">
        <v>3364.3453671612251</v>
      </c>
      <c r="K5486" s="150">
        <v>338.55752908422335</v>
      </c>
      <c r="L5486" s="150">
        <v>276.03287354231333</v>
      </c>
      <c r="M5486" s="150">
        <v>1818.8212597749327</v>
      </c>
      <c r="N5486" s="150">
        <v>915.29699397291336</v>
      </c>
      <c r="O5486" s="150">
        <v>1359.2080592626885</v>
      </c>
      <c r="P5486" s="150">
        <v>2200.5745698190926</v>
      </c>
      <c r="Q5486" s="150">
        <v>460.59582316822031</v>
      </c>
      <c r="R5486" s="150">
        <v>915.20232114812768</v>
      </c>
      <c r="S5486" s="150">
        <v>1725.740407068804</v>
      </c>
      <c r="T5486" s="150">
        <v>855.91588695290955</v>
      </c>
      <c r="U5486" s="150">
        <v>139.11254806546711</v>
      </c>
      <c r="V5486" s="150">
        <v>1182.2338188537062</v>
      </c>
      <c r="W5486" s="150">
        <v>334.87709077032588</v>
      </c>
      <c r="X5486" s="150">
        <v>1386.5837368637135</v>
      </c>
      <c r="Y5486" s="150">
        <v>7184.3439761109848</v>
      </c>
      <c r="Z5486" s="150">
        <v>1291.3630944402023</v>
      </c>
      <c r="AA5486" s="150">
        <v>7933.2703771947799</v>
      </c>
      <c r="AB5486" s="150">
        <v>93.102250603302735</v>
      </c>
      <c r="AC5486" s="150">
        <v>1246.4275103751745</v>
      </c>
      <c r="AD5486" s="150">
        <v>1734.44866648584</v>
      </c>
      <c r="AE5486" s="150">
        <v>1283.8738304293643</v>
      </c>
      <c r="AF5486" s="150">
        <v>2535.5126233132705</v>
      </c>
      <c r="AG5486" s="150">
        <v>10805.938072780484</v>
      </c>
      <c r="AH5486" s="150">
        <v>2429.7312240875722</v>
      </c>
      <c r="AI5486" s="150">
        <v>738.22745249688444</v>
      </c>
      <c r="AJ5486" s="150">
        <v>4169.7650784296893</v>
      </c>
      <c r="AK5486" s="150">
        <v>530.92466747268418</v>
      </c>
      <c r="AL5486" s="150">
        <v>60578.0859375</v>
      </c>
      <c r="AM5486" s="150">
        <v>47231.94921875</v>
      </c>
      <c r="AN5486" s="150">
        <v>13346.1376953125</v>
      </c>
      <c r="AO5486" s="5" t="s">
        <v>4635</v>
      </c>
    </row>
    <row r="5487" spans="1:41" ht="14.25" x14ac:dyDescent="0.45">
      <c r="A5487" s="150">
        <v>2022</v>
      </c>
      <c r="B5487" s="5" t="s">
        <v>6344</v>
      </c>
      <c r="C5487" s="5" t="s">
        <v>278</v>
      </c>
      <c r="D5487" s="5" t="s">
        <v>108</v>
      </c>
      <c r="E5487" s="5" t="s">
        <v>113</v>
      </c>
      <c r="F5487" s="5" t="s">
        <v>113</v>
      </c>
      <c r="G5487" s="5" t="s">
        <v>87</v>
      </c>
      <c r="H5487" s="5" t="s">
        <v>131</v>
      </c>
      <c r="I5487" s="150">
        <v>1776.305112711392</v>
      </c>
      <c r="J5487" s="150">
        <v>4114.0596702911362</v>
      </c>
      <c r="K5487" s="150">
        <v>247.85363101621354</v>
      </c>
      <c r="L5487" s="150">
        <v>309.58460535827118</v>
      </c>
      <c r="M5487" s="150">
        <v>1928.5598366580828</v>
      </c>
      <c r="N5487" s="150">
        <v>1129.7300516844455</v>
      </c>
      <c r="O5487" s="150">
        <v>1384.9246921614349</v>
      </c>
      <c r="P5487" s="150">
        <v>1886.4167441011318</v>
      </c>
      <c r="Q5487" s="150">
        <v>495.64438123305609</v>
      </c>
      <c r="R5487" s="150">
        <v>871.23613533333935</v>
      </c>
      <c r="S5487" s="150">
        <v>1489.9571158061183</v>
      </c>
      <c r="T5487" s="150">
        <v>1015.0314929779383</v>
      </c>
      <c r="U5487" s="150">
        <v>129.25918547327555</v>
      </c>
      <c r="V5487" s="150">
        <v>1138.8653351212467</v>
      </c>
      <c r="W5487" s="150">
        <v>501.42555753110156</v>
      </c>
      <c r="X5487" s="150">
        <v>2036.1531749137444</v>
      </c>
      <c r="Y5487" s="150">
        <v>9125.1331218716659</v>
      </c>
      <c r="Z5487" s="150">
        <v>1847.4439980124675</v>
      </c>
      <c r="AA5487" s="150">
        <v>7633.0368271940961</v>
      </c>
      <c r="AB5487" s="150">
        <v>502.44058902407949</v>
      </c>
      <c r="AC5487" s="150">
        <v>1182.4101861700005</v>
      </c>
      <c r="AD5487" s="150">
        <v>4542.1247628785968</v>
      </c>
      <c r="AE5487" s="150">
        <v>1166.2711854316512</v>
      </c>
      <c r="AF5487" s="150">
        <v>3253.9879601886751</v>
      </c>
      <c r="AG5487" s="150">
        <v>13828.789060331432</v>
      </c>
      <c r="AH5487" s="150">
        <v>2588.3303070937427</v>
      </c>
      <c r="AI5487" s="150">
        <v>808.98009990341689</v>
      </c>
      <c r="AJ5487" s="150">
        <v>3893.6608070633715</v>
      </c>
      <c r="AK5487" s="150">
        <v>514.62096693981471</v>
      </c>
      <c r="AL5487" s="150">
        <v>71342.234375</v>
      </c>
      <c r="AM5487" s="150">
        <v>53781.83203125</v>
      </c>
      <c r="AN5487" s="150">
        <v>17560.40234375</v>
      </c>
      <c r="AO5487" s="5" t="s">
        <v>6896</v>
      </c>
    </row>
    <row r="5488" spans="1:41" ht="14.25" x14ac:dyDescent="0.45">
      <c r="A5488" s="150">
        <v>2022</v>
      </c>
      <c r="B5488" s="5" t="s">
        <v>1476</v>
      </c>
      <c r="C5488" s="5" t="s">
        <v>278</v>
      </c>
      <c r="D5488" s="5" t="s">
        <v>108</v>
      </c>
      <c r="E5488" s="5" t="s">
        <v>113</v>
      </c>
      <c r="F5488" s="5" t="s">
        <v>113</v>
      </c>
      <c r="G5488" s="5" t="s">
        <v>87</v>
      </c>
      <c r="H5488" s="5" t="s">
        <v>131</v>
      </c>
      <c r="I5488" s="150">
        <v>1426.5304171085891</v>
      </c>
      <c r="J5488" s="150">
        <v>5648.0860404484183</v>
      </c>
      <c r="K5488" s="150">
        <v>273.98009447587839</v>
      </c>
      <c r="L5488" s="150">
        <v>297.56034850863841</v>
      </c>
      <c r="M5488" s="150">
        <v>1334.7811431345924</v>
      </c>
      <c r="N5488" s="150">
        <v>757.93673676728656</v>
      </c>
      <c r="O5488" s="150">
        <v>1079.0773393086849</v>
      </c>
      <c r="P5488" s="150">
        <v>1661.8464746897541</v>
      </c>
      <c r="Q5488" s="150">
        <v>648.57937864802318</v>
      </c>
      <c r="R5488" s="150">
        <v>784.90805590380535</v>
      </c>
      <c r="S5488" s="150">
        <v>902.78686868281238</v>
      </c>
      <c r="T5488" s="150">
        <v>1077.9544700690299</v>
      </c>
      <c r="U5488" s="150">
        <v>168.75461309509657</v>
      </c>
      <c r="V5488" s="150">
        <v>835.41471430349804</v>
      </c>
      <c r="W5488" s="150">
        <v>292.42883608341401</v>
      </c>
      <c r="X5488" s="150">
        <v>1435.026888279396</v>
      </c>
      <c r="Y5488" s="150">
        <v>7750.0434921004617</v>
      </c>
      <c r="Z5488" s="150">
        <v>1446.2555806759483</v>
      </c>
      <c r="AA5488" s="150">
        <v>9745.4764734792134</v>
      </c>
      <c r="AB5488" s="150">
        <v>97.689623850005816</v>
      </c>
      <c r="AC5488" s="150">
        <v>1448.1925301143535</v>
      </c>
      <c r="AD5488" s="150">
        <v>2888.7978327763567</v>
      </c>
      <c r="AE5488" s="150">
        <v>1215.3936650028311</v>
      </c>
      <c r="AF5488" s="150">
        <v>2572.2172314044292</v>
      </c>
      <c r="AG5488" s="150">
        <v>7783.3448968201428</v>
      </c>
      <c r="AH5488" s="150">
        <v>2939.6716694174165</v>
      </c>
      <c r="AI5488" s="150">
        <v>642.28120508279687</v>
      </c>
      <c r="AJ5488" s="150">
        <v>4856.7657239069313</v>
      </c>
      <c r="AK5488" s="150">
        <v>543.4687119931358</v>
      </c>
      <c r="AL5488" s="150">
        <v>62555.25</v>
      </c>
      <c r="AM5488" s="150">
        <v>49047.30859375</v>
      </c>
      <c r="AN5488" s="150">
        <v>13507.9443359375</v>
      </c>
      <c r="AO5488" s="5" t="s">
        <v>3169</v>
      </c>
    </row>
    <row r="5489" spans="1:41" ht="14.25" x14ac:dyDescent="0.45">
      <c r="A5489" s="150">
        <v>2022</v>
      </c>
      <c r="B5489" s="5" t="s">
        <v>1477</v>
      </c>
      <c r="C5489" s="5" t="s">
        <v>278</v>
      </c>
      <c r="D5489" s="5" t="s">
        <v>108</v>
      </c>
      <c r="E5489" s="5" t="s">
        <v>113</v>
      </c>
      <c r="F5489" s="5" t="s">
        <v>113</v>
      </c>
      <c r="G5489" s="5" t="s">
        <v>87</v>
      </c>
      <c r="H5489" s="5" t="s">
        <v>131</v>
      </c>
      <c r="I5489" s="150">
        <v>1803.7757176722819</v>
      </c>
      <c r="J5489" s="150">
        <v>3075.0157371128153</v>
      </c>
      <c r="K5489" s="150">
        <v>270.59827664036499</v>
      </c>
      <c r="L5489" s="150">
        <v>350.83702942738529</v>
      </c>
      <c r="M5489" s="150">
        <v>1713.4033210149837</v>
      </c>
      <c r="N5489" s="150">
        <v>783.98455612934197</v>
      </c>
      <c r="O5489" s="150">
        <v>1175.3593856526284</v>
      </c>
      <c r="P5489" s="150">
        <v>1592.8399562913683</v>
      </c>
      <c r="Q5489" s="150">
        <v>791.90733774006765</v>
      </c>
      <c r="R5489" s="150">
        <v>620.48521283026685</v>
      </c>
      <c r="S5489" s="150">
        <v>1115.2727928828322</v>
      </c>
      <c r="T5489" s="150">
        <v>1106.7414177520041</v>
      </c>
      <c r="U5489" s="150">
        <v>159.8134607233894</v>
      </c>
      <c r="V5489" s="150">
        <v>837.80325323826708</v>
      </c>
      <c r="W5489" s="150">
        <v>284.53215108986268</v>
      </c>
      <c r="X5489" s="150">
        <v>1702.1683005025823</v>
      </c>
      <c r="Y5489" s="150">
        <v>8051.5438141458299</v>
      </c>
      <c r="Z5489" s="150">
        <v>1834.9772706328226</v>
      </c>
      <c r="AA5489" s="150">
        <v>9749.1124148113504</v>
      </c>
      <c r="AB5489" s="150">
        <v>120.63481453496844</v>
      </c>
      <c r="AC5489" s="150">
        <v>1396.7076692030291</v>
      </c>
      <c r="AD5489" s="150">
        <v>3322.7114986525453</v>
      </c>
      <c r="AE5489" s="150">
        <v>1693.3143691605662</v>
      </c>
      <c r="AF5489" s="150">
        <v>2372.3841679098823</v>
      </c>
      <c r="AG5489" s="150">
        <v>8103.5606607801737</v>
      </c>
      <c r="AH5489" s="150">
        <v>3041.019955351208</v>
      </c>
      <c r="AI5489" s="150">
        <v>633.05609095414627</v>
      </c>
      <c r="AJ5489" s="150">
        <v>4421.2044550163364</v>
      </c>
      <c r="AK5489" s="150">
        <v>605.64748674758425</v>
      </c>
      <c r="AL5489" s="150">
        <v>62730.40625</v>
      </c>
      <c r="AM5489" s="150">
        <v>47639.265625</v>
      </c>
      <c r="AN5489" s="150">
        <v>15091.14453125</v>
      </c>
      <c r="AO5489" s="5" t="s">
        <v>3171</v>
      </c>
    </row>
    <row r="5490" spans="1:41" ht="14.25" x14ac:dyDescent="0.45">
      <c r="A5490" s="150">
        <v>2022</v>
      </c>
      <c r="B5490" s="5" t="s">
        <v>7352</v>
      </c>
      <c r="C5490" s="5" t="s">
        <v>278</v>
      </c>
      <c r="D5490" s="5" t="s">
        <v>108</v>
      </c>
      <c r="E5490" s="5" t="s">
        <v>113</v>
      </c>
      <c r="F5490" s="5" t="s">
        <v>113</v>
      </c>
      <c r="G5490" s="5" t="s">
        <v>87</v>
      </c>
      <c r="H5490" s="5" t="s">
        <v>131</v>
      </c>
      <c r="I5490" s="150">
        <v>2100</v>
      </c>
      <c r="J5490" s="150">
        <v>4644.9897448718602</v>
      </c>
      <c r="K5490" s="150">
        <v>236.03003699999999</v>
      </c>
      <c r="L5490" s="150">
        <v>380</v>
      </c>
      <c r="M5490" s="150">
        <v>2141.1764705882351</v>
      </c>
      <c r="N5490" s="150">
        <v>1105.4768515625001</v>
      </c>
      <c r="O5490" s="150">
        <v>1410.5150000000001</v>
      </c>
      <c r="P5490" s="150">
        <v>1859.1679999999999</v>
      </c>
      <c r="Q5490" s="150">
        <v>472.59824454115068</v>
      </c>
      <c r="R5490" s="150">
        <v>901.17933861209508</v>
      </c>
      <c r="S5490" s="150">
        <v>700</v>
      </c>
      <c r="T5490" s="150">
        <v>999.99999999999989</v>
      </c>
      <c r="U5490" s="150">
        <v>133</v>
      </c>
      <c r="V5490" s="150">
        <v>1116</v>
      </c>
      <c r="W5490" s="150">
        <v>459</v>
      </c>
      <c r="X5490" s="150">
        <v>2149.9298021697509</v>
      </c>
      <c r="Y5490" s="150">
        <v>7922</v>
      </c>
      <c r="Z5490" s="150">
        <v>1619.472122366484</v>
      </c>
      <c r="AA5490" s="150">
        <v>7652</v>
      </c>
      <c r="AB5490" s="150">
        <v>395</v>
      </c>
      <c r="AC5490" s="150">
        <v>1185.9698529411769</v>
      </c>
      <c r="AD5490" s="150">
        <v>3385.0710061572408</v>
      </c>
      <c r="AE5490" s="150">
        <v>1409.7025000000001</v>
      </c>
      <c r="AF5490" s="150">
        <v>3610.0376799999999</v>
      </c>
      <c r="AG5490" s="150">
        <v>15098</v>
      </c>
      <c r="AH5490" s="150">
        <v>3100</v>
      </c>
      <c r="AI5490" s="150">
        <v>1003</v>
      </c>
      <c r="AJ5490" s="150">
        <v>4477.9857529832834</v>
      </c>
      <c r="AK5490" s="150">
        <v>509</v>
      </c>
      <c r="AL5490" s="150">
        <v>72176.296875</v>
      </c>
      <c r="AM5490" s="150">
        <v>55687.58203125</v>
      </c>
      <c r="AN5490" s="150">
        <v>16488.72265625</v>
      </c>
      <c r="AO5490" s="5" t="s">
        <v>7817</v>
      </c>
    </row>
    <row r="5491" spans="1:41" ht="14.25" x14ac:dyDescent="0.45">
      <c r="A5491" s="150">
        <v>2022</v>
      </c>
      <c r="B5491" s="5" t="s">
        <v>1478</v>
      </c>
      <c r="C5491" s="5" t="s">
        <v>278</v>
      </c>
      <c r="D5491" s="5" t="s">
        <v>108</v>
      </c>
      <c r="E5491" s="5" t="s">
        <v>113</v>
      </c>
      <c r="F5491" s="5" t="s">
        <v>113</v>
      </c>
      <c r="G5491" s="5" t="s">
        <v>87</v>
      </c>
      <c r="H5491" s="5" t="s">
        <v>131</v>
      </c>
      <c r="I5491" s="150">
        <v>1396.1978157778574</v>
      </c>
      <c r="J5491" s="150">
        <v>3069.5944164772886</v>
      </c>
      <c r="K5491" s="150">
        <v>317.00441699891417</v>
      </c>
      <c r="L5491" s="150">
        <v>301.12741943305986</v>
      </c>
      <c r="M5491" s="150">
        <v>1498.578649701356</v>
      </c>
      <c r="N5491" s="150">
        <v>936.58535396337425</v>
      </c>
      <c r="O5491" s="150">
        <v>1174.6578239195931</v>
      </c>
      <c r="P5491" s="150">
        <v>1969.4103611356836</v>
      </c>
      <c r="Q5491" s="150">
        <v>763.18894895205665</v>
      </c>
      <c r="R5491" s="150">
        <v>902.99716929105114</v>
      </c>
      <c r="S5491" s="150">
        <v>1163.6081252678016</v>
      </c>
      <c r="T5491" s="150">
        <v>995.6377342456318</v>
      </c>
      <c r="U5491" s="150">
        <v>159.74454313896581</v>
      </c>
      <c r="V5491" s="150">
        <v>888.33011177693595</v>
      </c>
      <c r="W5491" s="150">
        <v>252.00697317906105</v>
      </c>
      <c r="X5491" s="150">
        <v>1616.2519219254089</v>
      </c>
      <c r="Y5491" s="150">
        <v>7572.3781010126104</v>
      </c>
      <c r="Z5491" s="150">
        <v>1867.8557503232325</v>
      </c>
      <c r="AA5491" s="150">
        <v>9901.056875767812</v>
      </c>
      <c r="AB5491" s="150">
        <v>121.68905640779944</v>
      </c>
      <c r="AC5491" s="150">
        <v>1396.1053562422082</v>
      </c>
      <c r="AD5491" s="150">
        <v>3127.7028765548403</v>
      </c>
      <c r="AE5491" s="150">
        <v>1659.3962237427197</v>
      </c>
      <c r="AF5491" s="150">
        <v>2476.4337052722817</v>
      </c>
      <c r="AG5491" s="150">
        <v>9132.6093132710939</v>
      </c>
      <c r="AH5491" s="150">
        <v>2478.0290165875099</v>
      </c>
      <c r="AI5491" s="150">
        <v>702.47773471775133</v>
      </c>
      <c r="AJ5491" s="150">
        <v>6149.4766640391226</v>
      </c>
      <c r="AK5491" s="150">
        <v>548.9725656306241</v>
      </c>
      <c r="AL5491" s="150">
        <v>64539.09765625</v>
      </c>
      <c r="AM5491" s="150">
        <v>50542.48828125</v>
      </c>
      <c r="AN5491" s="150">
        <v>13996.6171875</v>
      </c>
      <c r="AO5491" s="5" t="s">
        <v>3170</v>
      </c>
    </row>
    <row r="5492" spans="1:41" ht="14.25" x14ac:dyDescent="0.45">
      <c r="A5492" s="150">
        <v>2022</v>
      </c>
      <c r="B5492" s="5" t="s">
        <v>4980</v>
      </c>
      <c r="C5492" s="5" t="s">
        <v>278</v>
      </c>
      <c r="D5492" s="5" t="s">
        <v>108</v>
      </c>
      <c r="E5492" s="5" t="s">
        <v>113</v>
      </c>
      <c r="F5492" s="5" t="s">
        <v>113</v>
      </c>
      <c r="G5492" s="5" t="s">
        <v>87</v>
      </c>
      <c r="H5492" s="5" t="s">
        <v>131</v>
      </c>
      <c r="I5492" s="150">
        <v>1381.6967458455906</v>
      </c>
      <c r="J5492" s="150">
        <v>3861.4386241538123</v>
      </c>
      <c r="K5492" s="150">
        <v>245.75857119474756</v>
      </c>
      <c r="L5492" s="150">
        <v>317.61171277287286</v>
      </c>
      <c r="M5492" s="150">
        <v>1978.5647680933066</v>
      </c>
      <c r="N5492" s="150">
        <v>1146.2752502955896</v>
      </c>
      <c r="O5492" s="150">
        <v>1412.5031052650465</v>
      </c>
      <c r="P5492" s="150">
        <v>1757.9329281034659</v>
      </c>
      <c r="Q5492" s="150">
        <v>512.32042665149174</v>
      </c>
      <c r="R5492" s="150">
        <v>878.728064301053</v>
      </c>
      <c r="S5492" s="150">
        <v>1679.6973531234228</v>
      </c>
      <c r="T5492" s="150">
        <v>937.21489014946098</v>
      </c>
      <c r="U5492" s="150">
        <v>130.16873474298069</v>
      </c>
      <c r="V5492" s="150">
        <v>1400.6155858344723</v>
      </c>
      <c r="W5492" s="150">
        <v>404.0437526422121</v>
      </c>
      <c r="X5492" s="150">
        <v>1850.2183956367276</v>
      </c>
      <c r="Y5492" s="150">
        <v>9033.7101911628597</v>
      </c>
      <c r="Z5492" s="150">
        <v>1880.2767680104141</v>
      </c>
      <c r="AA5492" s="150">
        <v>7683.0793994696924</v>
      </c>
      <c r="AB5492" s="150">
        <v>515.46818958220354</v>
      </c>
      <c r="AC5492" s="150">
        <v>1213.0684728167857</v>
      </c>
      <c r="AD5492" s="150">
        <v>3308.6102268386112</v>
      </c>
      <c r="AE5492" s="150">
        <v>1270.4468510914915</v>
      </c>
      <c r="AF5492" s="150">
        <v>3292.9982380291458</v>
      </c>
      <c r="AG5492" s="150">
        <v>13604.194805458399</v>
      </c>
      <c r="AH5492" s="150">
        <v>2656.7438761042358</v>
      </c>
      <c r="AI5492" s="150">
        <v>718.53141578125337</v>
      </c>
      <c r="AJ5492" s="150">
        <v>4059.1818242251097</v>
      </c>
      <c r="AK5492" s="150">
        <v>527.96438811752967</v>
      </c>
      <c r="AL5492" s="150">
        <v>69659.0625</v>
      </c>
      <c r="AM5492" s="150">
        <v>53423.75</v>
      </c>
      <c r="AN5492" s="150">
        <v>16235.3193359375</v>
      </c>
      <c r="AO5492" s="5" t="s">
        <v>5962</v>
      </c>
    </row>
    <row r="5493" spans="1:41" ht="14.25" x14ac:dyDescent="0.45">
      <c r="A5493" s="150">
        <v>2022</v>
      </c>
      <c r="B5493" s="5" t="s">
        <v>582</v>
      </c>
      <c r="C5493" s="5" t="s">
        <v>278</v>
      </c>
      <c r="D5493" s="5" t="s">
        <v>108</v>
      </c>
      <c r="E5493" s="5" t="s">
        <v>113</v>
      </c>
      <c r="F5493" s="5" t="s">
        <v>113</v>
      </c>
      <c r="G5493" s="5" t="s">
        <v>87</v>
      </c>
      <c r="H5493" s="5" t="s">
        <v>131</v>
      </c>
      <c r="I5493" s="150">
        <v>1387.6811928140864</v>
      </c>
      <c r="J5493" s="150">
        <v>3483.3698655777084</v>
      </c>
      <c r="K5493" s="150">
        <v>290.95735692485073</v>
      </c>
      <c r="L5493" s="150">
        <v>283.14548280069084</v>
      </c>
      <c r="M5493" s="150">
        <v>1426.70204511976</v>
      </c>
      <c r="N5493" s="150">
        <v>1170.9931401098338</v>
      </c>
      <c r="O5493" s="150">
        <v>1248.8243963897426</v>
      </c>
      <c r="P5493" s="150">
        <v>1579.4864696685236</v>
      </c>
      <c r="Q5493" s="150">
        <v>767.71693576438838</v>
      </c>
      <c r="R5493" s="150">
        <v>912.35980594074124</v>
      </c>
      <c r="S5493" s="150">
        <v>1208.8216847752899</v>
      </c>
      <c r="T5493" s="150">
        <v>877.97048930446772</v>
      </c>
      <c r="U5493" s="150">
        <v>131.69557339567015</v>
      </c>
      <c r="V5493" s="150">
        <v>1155.6286565470057</v>
      </c>
      <c r="W5493" s="150">
        <v>299.60742947514962</v>
      </c>
      <c r="X5493" s="150">
        <v>1203.981590112377</v>
      </c>
      <c r="Y5493" s="150">
        <v>9196.7408754643002</v>
      </c>
      <c r="Z5493" s="150">
        <v>1122.8663975651691</v>
      </c>
      <c r="AA5493" s="150">
        <v>8117.1932674756363</v>
      </c>
      <c r="AB5493" s="150">
        <v>95.47929071186087</v>
      </c>
      <c r="AC5493" s="150">
        <v>1373.6451909879795</v>
      </c>
      <c r="AD5493" s="150">
        <v>3146.2603804748655</v>
      </c>
      <c r="AE5493" s="150">
        <v>1316.9557339567016</v>
      </c>
      <c r="AF5493" s="150">
        <v>2494.6710659891419</v>
      </c>
      <c r="AG5493" s="150">
        <v>10043.947676651378</v>
      </c>
      <c r="AH5493" s="150">
        <v>2458.3173700525099</v>
      </c>
      <c r="AI5493" s="150">
        <v>696.88907588542122</v>
      </c>
      <c r="AJ5493" s="150">
        <v>4489.721589680722</v>
      </c>
      <c r="AK5493" s="150">
        <v>544.60513841408579</v>
      </c>
      <c r="AL5493" s="150">
        <v>62526.2421875</v>
      </c>
      <c r="AM5493" s="150">
        <v>49027.8203125</v>
      </c>
      <c r="AN5493" s="150">
        <v>13498.4169921875</v>
      </c>
      <c r="AO5493" s="5" t="s">
        <v>1186</v>
      </c>
    </row>
    <row r="5494" spans="1:41" ht="14.25" x14ac:dyDescent="0.45">
      <c r="A5494" s="150">
        <v>2022</v>
      </c>
      <c r="B5494" s="5" t="s">
        <v>582</v>
      </c>
      <c r="C5494" s="5" t="s">
        <v>278</v>
      </c>
      <c r="D5494" s="5" t="s">
        <v>108</v>
      </c>
      <c r="E5494" s="5" t="s">
        <v>113</v>
      </c>
      <c r="F5494" s="5" t="s">
        <v>113</v>
      </c>
      <c r="G5494" s="5" t="s">
        <v>88</v>
      </c>
      <c r="H5494" s="5" t="s">
        <v>131</v>
      </c>
      <c r="I5494" s="150">
        <v>1382.598318523897</v>
      </c>
      <c r="J5494" s="150">
        <v>3573.9465199999981</v>
      </c>
      <c r="K5494" s="150">
        <v>288.42049164935088</v>
      </c>
      <c r="L5494" s="150">
        <v>289.12563993398408</v>
      </c>
      <c r="M5494" s="150">
        <v>1435.3</v>
      </c>
      <c r="N5494" s="150">
        <v>1209.880903</v>
      </c>
      <c r="O5494" s="150">
        <v>1256.7561081571459</v>
      </c>
      <c r="P5494" s="150">
        <v>1724.2</v>
      </c>
      <c r="Q5494" s="150">
        <v>771.59019849876961</v>
      </c>
      <c r="R5494" s="150">
        <v>898.22255551025705</v>
      </c>
      <c r="S5494" s="150">
        <v>1194.7899305223921</v>
      </c>
      <c r="T5494" s="150">
        <v>822.6781167157751</v>
      </c>
      <c r="U5494" s="150">
        <v>124.8724812</v>
      </c>
      <c r="V5494" s="150">
        <v>26</v>
      </c>
      <c r="W5494" s="150">
        <v>302.89447911152439</v>
      </c>
      <c r="X5494" s="150">
        <v>1235.4664187808</v>
      </c>
      <c r="Y5494" s="150">
        <v>9293.6678499999962</v>
      </c>
      <c r="Z5494" s="150">
        <v>1132.9608158317051</v>
      </c>
      <c r="AA5494" s="150">
        <v>8314.1820608410744</v>
      </c>
      <c r="AB5494" s="150">
        <v>87</v>
      </c>
      <c r="AC5494" s="150">
        <v>1387.7551599999999</v>
      </c>
      <c r="AD5494" s="150">
        <v>3174.5448391823402</v>
      </c>
      <c r="AE5494" s="150">
        <v>1324.8969638399999</v>
      </c>
      <c r="AF5494" s="150">
        <v>2547.3596161398659</v>
      </c>
      <c r="AG5494" s="150">
        <v>10387.66701264945</v>
      </c>
      <c r="AH5494" s="150">
        <v>2530.0323405239569</v>
      </c>
      <c r="AI5494" s="150">
        <v>701.09131003200014</v>
      </c>
      <c r="AJ5494" s="150">
        <v>4607.1304572090239</v>
      </c>
      <c r="AK5494" s="150">
        <v>547.8891019432001</v>
      </c>
      <c r="AL5494" s="150">
        <v>62572.9140625</v>
      </c>
      <c r="AM5494" s="150">
        <v>48996.0546875</v>
      </c>
      <c r="AN5494" s="150">
        <v>13576.86328125</v>
      </c>
      <c r="AO5494" s="5" t="s">
        <v>1187</v>
      </c>
    </row>
    <row r="5495" spans="1:41" ht="14.25" x14ac:dyDescent="0.45">
      <c r="A5495" s="150">
        <v>2022</v>
      </c>
      <c r="B5495" s="5" t="s">
        <v>6344</v>
      </c>
      <c r="C5495" s="5" t="s">
        <v>278</v>
      </c>
      <c r="D5495" s="5" t="s">
        <v>108</v>
      </c>
      <c r="E5495" s="5" t="s">
        <v>113</v>
      </c>
      <c r="F5495" s="5" t="s">
        <v>113</v>
      </c>
      <c r="G5495" s="5" t="s">
        <v>88</v>
      </c>
      <c r="H5495" s="5" t="s">
        <v>131</v>
      </c>
      <c r="I5495" s="150">
        <v>1857.114</v>
      </c>
      <c r="J5495" s="150">
        <v>4411.769331738341</v>
      </c>
      <c r="K5495" s="150">
        <v>236.03003699999999</v>
      </c>
      <c r="L5495" s="150">
        <v>324.20809272600002</v>
      </c>
      <c r="M5495" s="150">
        <v>1976.76</v>
      </c>
      <c r="N5495" s="150">
        <v>1157.9652000000001</v>
      </c>
      <c r="O5495" s="150">
        <v>1419.5378761081199</v>
      </c>
      <c r="P5495" s="150">
        <v>1929.774189641</v>
      </c>
      <c r="Q5495" s="150">
        <v>508.03193575992782</v>
      </c>
      <c r="R5495" s="150">
        <v>893.01078978493081</v>
      </c>
      <c r="S5495" s="150">
        <v>1527.1953570000001</v>
      </c>
      <c r="T5495" s="150">
        <v>1058.188653070808</v>
      </c>
      <c r="U5495" s="150">
        <v>135.13953276000001</v>
      </c>
      <c r="V5495" s="150">
        <v>1167</v>
      </c>
      <c r="W5495" s="150">
        <v>513.95759999999996</v>
      </c>
      <c r="X5495" s="150">
        <v>2150</v>
      </c>
      <c r="Y5495" s="150">
        <v>9445.4774126870816</v>
      </c>
      <c r="Z5495" s="150">
        <v>1893.6168471907181</v>
      </c>
      <c r="AA5495" s="150">
        <v>8139</v>
      </c>
      <c r="AB5495" s="150">
        <v>541</v>
      </c>
      <c r="AC5495" s="150">
        <v>1211.9619600000001</v>
      </c>
      <c r="AD5495" s="150">
        <v>4569.3252364178315</v>
      </c>
      <c r="AE5495" s="150">
        <v>1195.4195999999999</v>
      </c>
      <c r="AF5495" s="150">
        <v>3402.0206064000008</v>
      </c>
      <c r="AG5495" s="150">
        <v>14711</v>
      </c>
      <c r="AH5495" s="150">
        <v>2760.7788892459298</v>
      </c>
      <c r="AI5495" s="150">
        <v>829.19880000000012</v>
      </c>
      <c r="AJ5495" s="150">
        <v>4070.7938880000002</v>
      </c>
      <c r="AK5495" s="150">
        <v>528</v>
      </c>
      <c r="AL5495" s="150">
        <v>74563.2734375</v>
      </c>
      <c r="AM5495" s="150">
        <v>56453.30078125</v>
      </c>
      <c r="AN5495" s="150">
        <v>18109.97265625</v>
      </c>
      <c r="AO5495" s="5" t="s">
        <v>6897</v>
      </c>
    </row>
    <row r="5496" spans="1:41" ht="14.25" x14ac:dyDescent="0.45">
      <c r="A5496" s="150">
        <v>2022</v>
      </c>
      <c r="B5496" s="5" t="s">
        <v>1478</v>
      </c>
      <c r="C5496" s="5" t="s">
        <v>278</v>
      </c>
      <c r="D5496" s="5" t="s">
        <v>108</v>
      </c>
      <c r="E5496" s="5" t="s">
        <v>113</v>
      </c>
      <c r="F5496" s="5" t="s">
        <v>113</v>
      </c>
      <c r="G5496" s="5" t="s">
        <v>88</v>
      </c>
      <c r="H5496" s="5" t="s">
        <v>131</v>
      </c>
      <c r="I5496" s="150">
        <v>1449.737317622021</v>
      </c>
      <c r="J5496" s="150">
        <v>3187.3</v>
      </c>
      <c r="K5496" s="150">
        <v>331.40599954558382</v>
      </c>
      <c r="L5496" s="150">
        <v>308.48663468128859</v>
      </c>
      <c r="M5496" s="150">
        <v>1557.8245471140931</v>
      </c>
      <c r="N5496" s="150">
        <v>953.4316273972878</v>
      </c>
      <c r="O5496" s="150">
        <v>1208.5996883597311</v>
      </c>
      <c r="P5496" s="150">
        <v>1780.2351839999999</v>
      </c>
      <c r="Q5496" s="150">
        <v>784.29425764575024</v>
      </c>
      <c r="R5496" s="150">
        <v>968.41195095199532</v>
      </c>
      <c r="S5496" s="150">
        <v>1185.6843455921251</v>
      </c>
      <c r="T5496" s="150">
        <v>998.86042161160117</v>
      </c>
      <c r="U5496" s="150">
        <v>165.87021040855609</v>
      </c>
      <c r="V5496" s="150">
        <v>929</v>
      </c>
      <c r="W5496" s="150">
        <v>257.54707042525922</v>
      </c>
      <c r="X5496" s="150">
        <v>1645.3232945447039</v>
      </c>
      <c r="Y5496" s="150">
        <v>7965.3211500000016</v>
      </c>
      <c r="Z5496" s="150">
        <v>1920.1217116535031</v>
      </c>
      <c r="AA5496" s="150">
        <v>10309.81864559848</v>
      </c>
      <c r="AB5496" s="150">
        <v>110</v>
      </c>
      <c r="AC5496" s="150">
        <v>1420.3545200000001</v>
      </c>
      <c r="AD5496" s="150">
        <v>3220.6347547788168</v>
      </c>
      <c r="AE5496" s="150">
        <v>1718.1812504020049</v>
      </c>
      <c r="AF5496" s="150">
        <v>2571.396629173224</v>
      </c>
      <c r="AG5496" s="150">
        <v>9956.6090719638651</v>
      </c>
      <c r="AH5496" s="150">
        <v>2581.895213741288</v>
      </c>
      <c r="AI5496" s="150">
        <v>715.11313623264016</v>
      </c>
      <c r="AJ5496" s="150">
        <v>6401.4885881216496</v>
      </c>
      <c r="AK5496" s="150">
        <v>582.25665992135919</v>
      </c>
      <c r="AL5496" s="150">
        <v>67185.203125</v>
      </c>
      <c r="AM5496" s="150">
        <v>52790.05859375</v>
      </c>
      <c r="AN5496" s="150">
        <v>14395.1455078125</v>
      </c>
      <c r="AO5496" s="5" t="s">
        <v>3172</v>
      </c>
    </row>
    <row r="5497" spans="1:41" ht="14.25" x14ac:dyDescent="0.45">
      <c r="A5497" s="150">
        <v>2022</v>
      </c>
      <c r="B5497" s="5" t="s">
        <v>7352</v>
      </c>
      <c r="C5497" s="5" t="s">
        <v>278</v>
      </c>
      <c r="D5497" s="5" t="s">
        <v>108</v>
      </c>
      <c r="E5497" s="5" t="s">
        <v>113</v>
      </c>
      <c r="F5497" s="5" t="s">
        <v>113</v>
      </c>
      <c r="G5497" s="5" t="s">
        <v>88</v>
      </c>
      <c r="H5497" s="5" t="s">
        <v>131</v>
      </c>
      <c r="I5497" s="150">
        <v>2184.84</v>
      </c>
      <c r="J5497" s="150">
        <v>4870.1245176215416</v>
      </c>
      <c r="K5497" s="150">
        <v>240.3493866771</v>
      </c>
      <c r="L5497" s="150">
        <v>396.01117079999989</v>
      </c>
      <c r="M5497" s="150">
        <v>2184</v>
      </c>
      <c r="N5497" s="150">
        <v>1126.480911742188</v>
      </c>
      <c r="O5497" s="150">
        <v>1438.7253000000001</v>
      </c>
      <c r="P5497" s="150">
        <v>1890.773856</v>
      </c>
      <c r="Q5497" s="150">
        <v>482.40141095256018</v>
      </c>
      <c r="R5497" s="150">
        <v>922.9766744804125</v>
      </c>
      <c r="S5497" s="150">
        <v>711.89801699716713</v>
      </c>
      <c r="T5497" s="150">
        <v>1041.0650179999329</v>
      </c>
      <c r="U5497" s="150">
        <v>135.66</v>
      </c>
      <c r="V5497" s="150">
        <v>1139</v>
      </c>
      <c r="W5497" s="150">
        <v>450</v>
      </c>
      <c r="X5497" s="150">
        <v>2195.0783280153159</v>
      </c>
      <c r="Y5497" s="150">
        <v>8132.6854618148282</v>
      </c>
      <c r="Z5497" s="150">
        <v>1653.320060301367</v>
      </c>
      <c r="AA5497" s="150">
        <v>8036</v>
      </c>
      <c r="AB5497" s="150">
        <v>402.9</v>
      </c>
      <c r="AC5497" s="150">
        <v>1209.6892499999999</v>
      </c>
      <c r="AD5497" s="150">
        <v>3455.2879711398668</v>
      </c>
      <c r="AE5497" s="150">
        <v>1437.8965499999999</v>
      </c>
      <c r="AF5497" s="150">
        <v>3796.2531850091609</v>
      </c>
      <c r="AG5497" s="150">
        <v>15766</v>
      </c>
      <c r="AH5497" s="150">
        <v>3191.76</v>
      </c>
      <c r="AI5497" s="150">
        <v>1023.06</v>
      </c>
      <c r="AJ5497" s="150">
        <v>4658.8963774038066</v>
      </c>
      <c r="AK5497" s="150">
        <v>519</v>
      </c>
      <c r="AL5497" s="150">
        <v>74692.140625</v>
      </c>
      <c r="AM5497" s="150">
        <v>57839.0078125</v>
      </c>
      <c r="AN5497" s="150">
        <v>16853.125</v>
      </c>
      <c r="AO5497" s="5" t="s">
        <v>7818</v>
      </c>
    </row>
    <row r="5498" spans="1:41" ht="14.25" x14ac:dyDescent="0.45">
      <c r="A5498" s="150">
        <v>2022</v>
      </c>
      <c r="B5498" s="5" t="s">
        <v>4980</v>
      </c>
      <c r="C5498" s="5" t="s">
        <v>278</v>
      </c>
      <c r="D5498" s="5" t="s">
        <v>108</v>
      </c>
      <c r="E5498" s="5" t="s">
        <v>113</v>
      </c>
      <c r="F5498" s="5" t="s">
        <v>113</v>
      </c>
      <c r="G5498" s="5" t="s">
        <v>88</v>
      </c>
      <c r="H5498" s="5" t="s">
        <v>131</v>
      </c>
      <c r="I5498" s="150">
        <v>1436.2060482723391</v>
      </c>
      <c r="J5498" s="150">
        <v>4130.6487144888733</v>
      </c>
      <c r="K5498" s="150">
        <v>248</v>
      </c>
      <c r="L5498" s="150">
        <v>330.69225458052</v>
      </c>
      <c r="M5498" s="150">
        <v>2016.2952</v>
      </c>
      <c r="N5498" s="150">
        <v>1170.4235912235019</v>
      </c>
      <c r="O5498" s="150">
        <v>1439.4389696302819</v>
      </c>
      <c r="P5498" s="150">
        <v>1796.7297148279999</v>
      </c>
      <c r="Q5498" s="150">
        <v>524.65345254387398</v>
      </c>
      <c r="R5498" s="150">
        <v>889.34817543647591</v>
      </c>
      <c r="S5498" s="150">
        <v>1693.3311421599999</v>
      </c>
      <c r="T5498" s="150">
        <v>972.59008797941772</v>
      </c>
      <c r="U5498" s="150">
        <v>135.30402000000001</v>
      </c>
      <c r="V5498" s="150">
        <v>1446</v>
      </c>
      <c r="W5498" s="150">
        <v>411.74870399999998</v>
      </c>
      <c r="X5498" s="150">
        <v>1938.43425</v>
      </c>
      <c r="Y5498" s="150">
        <v>9287.0788251153572</v>
      </c>
      <c r="Z5498" s="150">
        <v>1919.8881653785761</v>
      </c>
      <c r="AA5498" s="150">
        <v>8148</v>
      </c>
      <c r="AB5498" s="150">
        <v>541</v>
      </c>
      <c r="AC5498" s="150">
        <v>1236.2011992</v>
      </c>
      <c r="AD5498" s="150">
        <v>3388.257989201129</v>
      </c>
      <c r="AE5498" s="150">
        <v>1294.6737599999999</v>
      </c>
      <c r="AF5498" s="150">
        <v>3428.6172954908311</v>
      </c>
      <c r="AG5498" s="150">
        <v>14858</v>
      </c>
      <c r="AH5498" s="150">
        <v>2766.9738448020462</v>
      </c>
      <c r="AI5498" s="150">
        <v>732.23352000000011</v>
      </c>
      <c r="AJ5498" s="150">
        <v>4303.7069708735999</v>
      </c>
      <c r="AK5498" s="150">
        <v>538</v>
      </c>
      <c r="AL5498" s="150">
        <v>73022.4765625</v>
      </c>
      <c r="AM5498" s="150">
        <v>56336.171875</v>
      </c>
      <c r="AN5498" s="150">
        <v>16686.3046875</v>
      </c>
      <c r="AO5498" s="5" t="s">
        <v>5963</v>
      </c>
    </row>
    <row r="5499" spans="1:41" ht="14.25" x14ac:dyDescent="0.45">
      <c r="A5499" s="150">
        <v>2022</v>
      </c>
      <c r="B5499" s="5" t="s">
        <v>1476</v>
      </c>
      <c r="C5499" s="5" t="s">
        <v>278</v>
      </c>
      <c r="D5499" s="5" t="s">
        <v>108</v>
      </c>
      <c r="E5499" s="5" t="s">
        <v>113</v>
      </c>
      <c r="F5499" s="5" t="s">
        <v>113</v>
      </c>
      <c r="G5499" s="5" t="s">
        <v>88</v>
      </c>
      <c r="H5499" s="5" t="s">
        <v>131</v>
      </c>
      <c r="I5499" s="150">
        <v>1512.4205353414679</v>
      </c>
      <c r="J5499" s="150">
        <v>4921.7689645637493</v>
      </c>
      <c r="K5499" s="150">
        <v>310</v>
      </c>
      <c r="L5499" s="150">
        <v>316.69953068491242</v>
      </c>
      <c r="M5499" s="150">
        <v>1426.4682967478029</v>
      </c>
      <c r="N5499" s="150">
        <v>818.77500000000009</v>
      </c>
      <c r="O5499" s="150">
        <v>1200.1573141197059</v>
      </c>
      <c r="P5499" s="150">
        <v>1835.2</v>
      </c>
      <c r="Q5499" s="150">
        <v>707.91077325032859</v>
      </c>
      <c r="R5499" s="150">
        <v>841.53543109461032</v>
      </c>
      <c r="S5499" s="150">
        <v>979.59592959797385</v>
      </c>
      <c r="T5499" s="150">
        <v>1198.908451149759</v>
      </c>
      <c r="U5499" s="150">
        <v>127</v>
      </c>
      <c r="V5499" s="150">
        <v>906</v>
      </c>
      <c r="W5499" s="150">
        <v>305.73090591319328</v>
      </c>
      <c r="X5499" s="150">
        <v>1667.329273701612</v>
      </c>
      <c r="Y5499" s="150">
        <v>10014</v>
      </c>
      <c r="Z5499" s="150">
        <v>1574.7088000000001</v>
      </c>
      <c r="AA5499" s="150">
        <v>10563.521170237311</v>
      </c>
      <c r="AB5499" s="150">
        <v>87</v>
      </c>
      <c r="AC5499" s="150">
        <v>1603.632254875683</v>
      </c>
      <c r="AD5499" s="150">
        <v>3128.3946879999999</v>
      </c>
      <c r="AE5499" s="150">
        <v>1325.4118770643679</v>
      </c>
      <c r="AF5499" s="150">
        <v>2737.6631130063961</v>
      </c>
      <c r="AG5499" s="150">
        <v>8478.8359698459444</v>
      </c>
      <c r="AH5499" s="150">
        <v>3148.145</v>
      </c>
      <c r="AI5499" s="150">
        <v>670.18916593329595</v>
      </c>
      <c r="AJ5499" s="150">
        <v>5284.3043178314174</v>
      </c>
      <c r="AK5499" s="150">
        <v>557</v>
      </c>
      <c r="AL5499" s="150">
        <v>68248.3046875</v>
      </c>
      <c r="AM5499" s="150">
        <v>53569.38671875</v>
      </c>
      <c r="AN5499" s="150">
        <v>14678.9189453125</v>
      </c>
      <c r="AO5499" s="5" t="s">
        <v>3173</v>
      </c>
    </row>
    <row r="5500" spans="1:41" ht="14.25" x14ac:dyDescent="0.45">
      <c r="A5500" s="150">
        <v>2022</v>
      </c>
      <c r="B5500" s="5" t="s">
        <v>4024</v>
      </c>
      <c r="C5500" s="5" t="s">
        <v>278</v>
      </c>
      <c r="D5500" s="5" t="s">
        <v>108</v>
      </c>
      <c r="E5500" s="5" t="s">
        <v>113</v>
      </c>
      <c r="F5500" s="5" t="s">
        <v>113</v>
      </c>
      <c r="G5500" s="5" t="s">
        <v>88</v>
      </c>
      <c r="H5500" s="5" t="s">
        <v>131</v>
      </c>
      <c r="I5500" s="150">
        <v>1370.4980820146</v>
      </c>
      <c r="J5500" s="150">
        <v>3478.6525509732869</v>
      </c>
      <c r="K5500" s="150">
        <v>341.51740802291522</v>
      </c>
      <c r="L5500" s="150">
        <v>286.14780000000007</v>
      </c>
      <c r="M5500" s="150">
        <v>1840.1846153846161</v>
      </c>
      <c r="N5500" s="150">
        <v>928.74894518040151</v>
      </c>
      <c r="O5500" s="150">
        <v>1372.4405839852459</v>
      </c>
      <c r="P5500" s="150">
        <v>2200.2843057273508</v>
      </c>
      <c r="Q5500" s="150">
        <v>466.90736276515281</v>
      </c>
      <c r="R5500" s="150">
        <v>912.37696261861333</v>
      </c>
      <c r="S5500" s="150">
        <v>1741</v>
      </c>
      <c r="T5500" s="150">
        <v>883.26464255999997</v>
      </c>
      <c r="U5500" s="150">
        <v>135.30402000000001</v>
      </c>
      <c r="V5500" s="150">
        <v>1217</v>
      </c>
      <c r="W5500" s="150">
        <v>340.1318536445529</v>
      </c>
      <c r="X5500" s="150">
        <v>1265.3631950399999</v>
      </c>
      <c r="Y5500" s="150">
        <v>7250.6251799887386</v>
      </c>
      <c r="Z5500" s="150">
        <v>1309</v>
      </c>
      <c r="AA5500" s="150">
        <v>8148</v>
      </c>
      <c r="AB5500" s="150">
        <v>87.02</v>
      </c>
      <c r="AC5500" s="150">
        <v>1261.0332800000001</v>
      </c>
      <c r="AD5500" s="150">
        <v>1758.215797855102</v>
      </c>
      <c r="AE5500" s="150">
        <v>1298.918592</v>
      </c>
      <c r="AF5500" s="150">
        <v>2616.528896209607</v>
      </c>
      <c r="AG5500" s="150">
        <v>11159</v>
      </c>
      <c r="AH5500" s="150">
        <v>2446</v>
      </c>
      <c r="AI5500" s="150">
        <v>746.87819040000011</v>
      </c>
      <c r="AJ5500" s="150">
        <v>4303</v>
      </c>
      <c r="AK5500" s="150">
        <v>537.14617837568642</v>
      </c>
      <c r="AL5500" s="150">
        <v>61701.18359375</v>
      </c>
      <c r="AM5500" s="150">
        <v>48342.0234375</v>
      </c>
      <c r="AN5500" s="150">
        <v>13359.162109375</v>
      </c>
      <c r="AO5500" s="5" t="s">
        <v>4636</v>
      </c>
    </row>
    <row r="5501" spans="1:41" ht="14.25" x14ac:dyDescent="0.45">
      <c r="A5501" s="150">
        <v>2022</v>
      </c>
      <c r="B5501" s="5" t="s">
        <v>1477</v>
      </c>
      <c r="C5501" s="5" t="s">
        <v>278</v>
      </c>
      <c r="D5501" s="5" t="s">
        <v>108</v>
      </c>
      <c r="E5501" s="5" t="s">
        <v>113</v>
      </c>
      <c r="F5501" s="5" t="s">
        <v>113</v>
      </c>
      <c r="G5501" s="5" t="s">
        <v>88</v>
      </c>
      <c r="H5501" s="5" t="s">
        <v>131</v>
      </c>
      <c r="I5501" s="150">
        <v>1895.125267346154</v>
      </c>
      <c r="J5501" s="150">
        <v>3329.5</v>
      </c>
      <c r="K5501" s="150">
        <v>292.91457140044213</v>
      </c>
      <c r="L5501" s="150">
        <v>370.69979999999998</v>
      </c>
      <c r="M5501" s="150">
        <v>1819.0779435018201</v>
      </c>
      <c r="N5501" s="150">
        <v>840.57879455997977</v>
      </c>
      <c r="O5501" s="150">
        <v>1294</v>
      </c>
      <c r="P5501" s="150">
        <v>1835.2</v>
      </c>
      <c r="Q5501" s="150">
        <v>922.84736409662912</v>
      </c>
      <c r="R5501" s="150">
        <v>689.65776922045882</v>
      </c>
      <c r="S5501" s="150">
        <v>1299.680541031224</v>
      </c>
      <c r="T5501" s="150">
        <v>1316.8090369634031</v>
      </c>
      <c r="U5501" s="150">
        <v>169.18761461672719</v>
      </c>
      <c r="V5501" s="150">
        <v>887</v>
      </c>
      <c r="W5501" s="150">
        <v>295.31559829595341</v>
      </c>
      <c r="X5501" s="150">
        <v>1951.8098244292689</v>
      </c>
      <c r="Y5501" s="150">
        <v>9225.4274999999998</v>
      </c>
      <c r="Z5501" s="150">
        <v>2138.8200000000002</v>
      </c>
      <c r="AA5501" s="150">
        <v>10499.79331636944</v>
      </c>
      <c r="AB5501" s="150">
        <v>109</v>
      </c>
      <c r="AC5501" s="150">
        <v>1561.4221433619509</v>
      </c>
      <c r="AD5501" s="150">
        <v>4065.7197782540652</v>
      </c>
      <c r="AE5501" s="150">
        <v>1757.489071503398</v>
      </c>
      <c r="AF5501" s="150">
        <v>2506.6161560340429</v>
      </c>
      <c r="AG5501" s="150">
        <v>9032</v>
      </c>
      <c r="AH5501" s="150">
        <v>3649.8106008544851</v>
      </c>
      <c r="AI5501" s="150">
        <v>657.04820189538816</v>
      </c>
      <c r="AJ5501" s="150">
        <v>5272.7291728443097</v>
      </c>
      <c r="AK5501" s="150">
        <v>739.00989855416037</v>
      </c>
      <c r="AL5501" s="150">
        <v>70424.2890625</v>
      </c>
      <c r="AM5501" s="150">
        <v>52934.09765625</v>
      </c>
      <c r="AN5501" s="150">
        <v>17490.1953125</v>
      </c>
      <c r="AO5501" s="5" t="s">
        <v>3174</v>
      </c>
    </row>
    <row r="5502" spans="1:41" ht="14.25" x14ac:dyDescent="0.45">
      <c r="A5502" s="150">
        <v>2022</v>
      </c>
      <c r="B5502" s="5" t="s">
        <v>1476</v>
      </c>
      <c r="C5502" s="5" t="s">
        <v>278</v>
      </c>
      <c r="D5502" s="5" t="s">
        <v>108</v>
      </c>
      <c r="E5502" s="5" t="s">
        <v>114</v>
      </c>
      <c r="F5502" s="5" t="s">
        <v>114</v>
      </c>
      <c r="G5502" s="5" t="s">
        <v>87</v>
      </c>
      <c r="H5502" s="5" t="s">
        <v>131</v>
      </c>
      <c r="I5502" s="150">
        <v>6760.5744258440636</v>
      </c>
      <c r="J5502" s="150">
        <v>628.80677420693405</v>
      </c>
      <c r="K5502" s="150">
        <v>0</v>
      </c>
      <c r="L5502" s="150">
        <v>181.56795605225219</v>
      </c>
      <c r="M5502" s="150">
        <v>2409.8020267857451</v>
      </c>
      <c r="N5502" s="150">
        <v>3930.0423387933379</v>
      </c>
      <c r="O5502" s="150">
        <v>2395.0800881846253</v>
      </c>
      <c r="P5502" s="150">
        <v>2178.3663249311644</v>
      </c>
      <c r="Q5502" s="150">
        <v>1558.1551888631609</v>
      </c>
      <c r="R5502" s="150">
        <v>2503.9954448767348</v>
      </c>
      <c r="S5502" s="150">
        <v>2264.8272563846176</v>
      </c>
      <c r="T5502" s="150">
        <v>2897.0026383105173</v>
      </c>
      <c r="U5502" s="150">
        <v>302.9610376825355</v>
      </c>
      <c r="V5502" s="150">
        <v>3474.1574274933105</v>
      </c>
      <c r="W5502" s="150">
        <v>1240.7705098190395</v>
      </c>
      <c r="X5502" s="150">
        <v>5193.0524978312205</v>
      </c>
      <c r="Y5502" s="150">
        <v>18527.342454311449</v>
      </c>
      <c r="Z5502" s="150">
        <v>1504.9020406900572</v>
      </c>
      <c r="AA5502" s="150">
        <v>18028.375819847814</v>
      </c>
      <c r="AB5502" s="150">
        <v>880.3294838897076</v>
      </c>
      <c r="AC5502" s="150">
        <v>3141.2198888564662</v>
      </c>
      <c r="AD5502" s="150">
        <v>2281.8763912322938</v>
      </c>
      <c r="AE5502" s="150">
        <v>4071.2673688902773</v>
      </c>
      <c r="AF5502" s="150">
        <v>8881.7244798846277</v>
      </c>
      <c r="AG5502" s="150">
        <v>47347.707036848231</v>
      </c>
      <c r="AH5502" s="150">
        <v>7733.808102254292</v>
      </c>
      <c r="AI5502" s="150">
        <v>1292.4224948431804</v>
      </c>
      <c r="AJ5502" s="150">
        <v>5200.049148930465</v>
      </c>
      <c r="AK5502" s="150">
        <v>1815.679560522522</v>
      </c>
      <c r="AL5502" s="150">
        <v>158625.859375</v>
      </c>
      <c r="AM5502" s="150">
        <v>128221.21875</v>
      </c>
      <c r="AN5502" s="150">
        <v>30404.65234375</v>
      </c>
      <c r="AO5502" s="5" t="s">
        <v>3177</v>
      </c>
    </row>
    <row r="5503" spans="1:41" ht="14.25" x14ac:dyDescent="0.45">
      <c r="A5503" s="150">
        <v>2022</v>
      </c>
      <c r="B5503" s="5" t="s">
        <v>4980</v>
      </c>
      <c r="C5503" s="5" t="s">
        <v>278</v>
      </c>
      <c r="D5503" s="5" t="s">
        <v>108</v>
      </c>
      <c r="E5503" s="5" t="s">
        <v>114</v>
      </c>
      <c r="F5503" s="5" t="s">
        <v>114</v>
      </c>
      <c r="G5503" s="5" t="s">
        <v>87</v>
      </c>
      <c r="H5503" s="5" t="s">
        <v>131</v>
      </c>
      <c r="I5503" s="150">
        <v>4396.6963409093614</v>
      </c>
      <c r="J5503" s="150">
        <v>14345.848420576171</v>
      </c>
      <c r="K5503" s="150">
        <v>109.20719477987343</v>
      </c>
      <c r="L5503" s="150">
        <v>247.84127095063525</v>
      </c>
      <c r="M5503" s="150">
        <v>3870.6974963172738</v>
      </c>
      <c r="N5503" s="150">
        <v>4191.8497986751563</v>
      </c>
      <c r="O5503" s="150">
        <v>2235.8337781961386</v>
      </c>
      <c r="P5503" s="150">
        <v>3239.6394702833036</v>
      </c>
      <c r="Q5503" s="150">
        <v>1346.760799642547</v>
      </c>
      <c r="R5503" s="150">
        <v>2483.6194588960716</v>
      </c>
      <c r="S5503" s="150">
        <v>4165.3995117753821</v>
      </c>
      <c r="T5503" s="150">
        <v>4165.3995117753821</v>
      </c>
      <c r="U5503" s="150">
        <v>260.33746948596138</v>
      </c>
      <c r="V5503" s="150">
        <v>2172.2558453908619</v>
      </c>
      <c r="W5503" s="150">
        <v>1565.9108597438869</v>
      </c>
      <c r="X5503" s="150">
        <v>3275.4098385906746</v>
      </c>
      <c r="Y5503" s="150">
        <v>18692.230309092029</v>
      </c>
      <c r="Z5503" s="150">
        <v>1701.6906625455968</v>
      </c>
      <c r="AA5503" s="150">
        <v>18234.036362796734</v>
      </c>
      <c r="AB5503" s="150">
        <v>587.3213311603289</v>
      </c>
      <c r="AC5503" s="150">
        <v>2644.5107262369352</v>
      </c>
      <c r="AD5503" s="150">
        <v>2993.1092588289994</v>
      </c>
      <c r="AE5503" s="150">
        <v>5571.2218469995732</v>
      </c>
      <c r="AF5503" s="150">
        <v>9028.5034417731404</v>
      </c>
      <c r="AG5503" s="150">
        <v>37096.00670199361</v>
      </c>
      <c r="AH5503" s="150">
        <v>8515.1179519468242</v>
      </c>
      <c r="AI5503" s="150">
        <v>1423.5252831492369</v>
      </c>
      <c r="AJ5503" s="150">
        <v>4892.2617265801864</v>
      </c>
      <c r="AK5503" s="150">
        <v>2522.1494043799939</v>
      </c>
      <c r="AL5503" s="150">
        <v>165974.390625</v>
      </c>
      <c r="AM5503" s="150">
        <v>130545.3046875</v>
      </c>
      <c r="AN5503" s="150">
        <v>35429.08203125</v>
      </c>
      <c r="AO5503" s="5" t="s">
        <v>5964</v>
      </c>
    </row>
    <row r="5504" spans="1:41" ht="14.25" x14ac:dyDescent="0.45">
      <c r="A5504" s="150">
        <v>2022</v>
      </c>
      <c r="B5504" s="5" t="s">
        <v>1478</v>
      </c>
      <c r="C5504" s="5" t="s">
        <v>278</v>
      </c>
      <c r="D5504" s="5" t="s">
        <v>108</v>
      </c>
      <c r="E5504" s="5" t="s">
        <v>114</v>
      </c>
      <c r="F5504" s="5" t="s">
        <v>114</v>
      </c>
      <c r="G5504" s="5" t="s">
        <v>87</v>
      </c>
      <c r="H5504" s="5" t="s">
        <v>131</v>
      </c>
      <c r="I5504" s="150">
        <v>3304.4110135463357</v>
      </c>
      <c r="J5504" s="150">
        <v>4424.5801092722104</v>
      </c>
      <c r="K5504" s="150">
        <v>198.67928861588598</v>
      </c>
      <c r="L5504" s="150">
        <v>414.86259583763285</v>
      </c>
      <c r="M5504" s="150">
        <v>2089.9492670636168</v>
      </c>
      <c r="N5504" s="150">
        <v>3927.7167419010234</v>
      </c>
      <c r="O5504" s="150">
        <v>1613.1611884662352</v>
      </c>
      <c r="P5504" s="150">
        <v>2697.0719956565003</v>
      </c>
      <c r="Q5504" s="150">
        <v>1410.8385821807451</v>
      </c>
      <c r="R5504" s="150">
        <v>2578.7017316961865</v>
      </c>
      <c r="S5504" s="150">
        <v>4581.5062833388465</v>
      </c>
      <c r="T5504" s="150">
        <v>2129.5584871364904</v>
      </c>
      <c r="U5504" s="150">
        <v>284.8630184091669</v>
      </c>
      <c r="V5504" s="150">
        <v>2709.2409012972803</v>
      </c>
      <c r="W5504" s="150">
        <v>2140.6211286281082</v>
      </c>
      <c r="X5504" s="150">
        <v>2915.7582926628074</v>
      </c>
      <c r="Y5504" s="150">
        <v>18539.880875802824</v>
      </c>
      <c r="Z5504" s="150">
        <v>922.97469408250117</v>
      </c>
      <c r="AA5504" s="150">
        <v>11007.241298274597</v>
      </c>
      <c r="AB5504" s="150">
        <v>867.31109294286148</v>
      </c>
      <c r="AC5504" s="150">
        <v>3444.906560489886</v>
      </c>
      <c r="AD5504" s="150">
        <v>1843.6146486535922</v>
      </c>
      <c r="AE5504" s="150">
        <v>5105.1473391714162</v>
      </c>
      <c r="AF5504" s="150">
        <v>7404.2259503400155</v>
      </c>
      <c r="AG5504" s="150">
        <v>46245.441008878341</v>
      </c>
      <c r="AH5504" s="150">
        <v>4133.7543725420919</v>
      </c>
      <c r="AI5504" s="150">
        <v>1283.2664130277033</v>
      </c>
      <c r="AJ5504" s="150">
        <v>4877.9198289707301</v>
      </c>
      <c r="AK5504" s="150">
        <v>2518.7676588870468</v>
      </c>
      <c r="AL5504" s="150">
        <v>145615.96875</v>
      </c>
      <c r="AM5504" s="150">
        <v>119300.0234375</v>
      </c>
      <c r="AN5504" s="150">
        <v>26315.947265625</v>
      </c>
      <c r="AO5504" s="5" t="s">
        <v>3175</v>
      </c>
    </row>
    <row r="5505" spans="1:41" ht="14.25" x14ac:dyDescent="0.45">
      <c r="A5505" s="150">
        <v>2022</v>
      </c>
      <c r="B5505" s="5" t="s">
        <v>4024</v>
      </c>
      <c r="C5505" s="5" t="s">
        <v>278</v>
      </c>
      <c r="D5505" s="5" t="s">
        <v>108</v>
      </c>
      <c r="E5505" s="5" t="s">
        <v>114</v>
      </c>
      <c r="F5505" s="5" t="s">
        <v>114</v>
      </c>
      <c r="G5505" s="5" t="s">
        <v>87</v>
      </c>
      <c r="H5505" s="5" t="s">
        <v>131</v>
      </c>
      <c r="I5505" s="150">
        <v>-1408.0111159281785</v>
      </c>
      <c r="J5505" s="150">
        <v>5177.014285287265</v>
      </c>
      <c r="K5505" s="150">
        <v>206.64591237675833</v>
      </c>
      <c r="L5505" s="150">
        <v>254.63497636849058</v>
      </c>
      <c r="M5505" s="150">
        <v>3120.0762616393708</v>
      </c>
      <c r="N5505" s="150">
        <v>3700.4149899190643</v>
      </c>
      <c r="O5505" s="150">
        <v>1850.4767534580335</v>
      </c>
      <c r="P5505" s="150">
        <v>2608.3562370499058</v>
      </c>
      <c r="Q5505" s="150">
        <v>1187.9909230883234</v>
      </c>
      <c r="R5505" s="150">
        <v>2551.6992379783615</v>
      </c>
      <c r="S5505" s="150">
        <v>3195.7759429104262</v>
      </c>
      <c r="T5505" s="150">
        <v>3209.6845760734109</v>
      </c>
      <c r="U5505" s="150">
        <v>267.47371467278424</v>
      </c>
      <c r="V5505" s="150">
        <v>2155.838140262641</v>
      </c>
      <c r="W5505" s="150">
        <v>1604.8422880367054</v>
      </c>
      <c r="X5505" s="150">
        <v>3177.5877303126767</v>
      </c>
      <c r="Y5505" s="150">
        <v>18120.809221651787</v>
      </c>
      <c r="Z5505" s="150">
        <v>851.63630751814503</v>
      </c>
      <c r="AA5505" s="150">
        <v>18124.018906227859</v>
      </c>
      <c r="AB5505" s="150">
        <v>838.79756921385138</v>
      </c>
      <c r="AC5505" s="150">
        <v>2530.5916567744448</v>
      </c>
      <c r="AD5505" s="150">
        <v>2300.4633175759327</v>
      </c>
      <c r="AE5505" s="150">
        <v>5258.5600299650305</v>
      </c>
      <c r="AF5505" s="150">
        <v>9248.3851374979258</v>
      </c>
      <c r="AG5505" s="150">
        <v>36644.968805030134</v>
      </c>
      <c r="AH5505" s="150">
        <v>4138.3533134173176</v>
      </c>
      <c r="AI5505" s="150">
        <v>1175.8144497015594</v>
      </c>
      <c r="AJ5505" s="150">
        <v>5032.2077741774056</v>
      </c>
      <c r="AK5505" s="150">
        <v>2417.8885578967197</v>
      </c>
      <c r="AL5505" s="150">
        <v>139542.984375</v>
      </c>
      <c r="AM5505" s="150">
        <v>112306.59375</v>
      </c>
      <c r="AN5505" s="150">
        <v>27236.40625</v>
      </c>
      <c r="AO5505" s="5" t="s">
        <v>4637</v>
      </c>
    </row>
    <row r="5506" spans="1:41" ht="14.25" x14ac:dyDescent="0.45">
      <c r="A5506" s="150">
        <v>2022</v>
      </c>
      <c r="B5506" s="5" t="s">
        <v>7352</v>
      </c>
      <c r="C5506" s="5" t="s">
        <v>278</v>
      </c>
      <c r="D5506" s="5" t="s">
        <v>108</v>
      </c>
      <c r="E5506" s="5" t="s">
        <v>114</v>
      </c>
      <c r="F5506" s="5" t="s">
        <v>114</v>
      </c>
      <c r="G5506" s="5" t="s">
        <v>87</v>
      </c>
      <c r="H5506" s="5" t="s">
        <v>131</v>
      </c>
      <c r="I5506" s="150">
        <v>4170.5113417916191</v>
      </c>
      <c r="J5506" s="150">
        <v>15588.8072937736</v>
      </c>
      <c r="K5506" s="150">
        <v>25.036799999999999</v>
      </c>
      <c r="L5506" s="150">
        <v>238</v>
      </c>
      <c r="M5506" s="150">
        <v>3164.3969206594602</v>
      </c>
      <c r="N5506" s="150">
        <v>3833.07</v>
      </c>
      <c r="O5506" s="150">
        <v>2374.1340781918129</v>
      </c>
      <c r="P5506" s="150">
        <v>3849</v>
      </c>
      <c r="Q5506" s="150">
        <v>1067.265437397795</v>
      </c>
      <c r="R5506" s="150">
        <v>2878</v>
      </c>
      <c r="S5506" s="150">
        <v>6365.4000000000005</v>
      </c>
      <c r="T5506" s="150">
        <v>4250</v>
      </c>
      <c r="U5506" s="150">
        <v>450</v>
      </c>
      <c r="V5506" s="150">
        <v>3530</v>
      </c>
      <c r="W5506" s="150">
        <v>1023.06</v>
      </c>
      <c r="X5506" s="150">
        <v>3396.1729419272501</v>
      </c>
      <c r="Y5506" s="150">
        <v>18985</v>
      </c>
      <c r="Z5506" s="150">
        <v>1223.9052999999999</v>
      </c>
      <c r="AA5506" s="150">
        <v>17489</v>
      </c>
      <c r="AB5506" s="150">
        <v>865</v>
      </c>
      <c r="AC5506" s="150">
        <v>7917.5392413687941</v>
      </c>
      <c r="AD5506" s="150">
        <v>4579.0597755014223</v>
      </c>
      <c r="AE5506" s="150">
        <v>5622</v>
      </c>
      <c r="AF5506" s="150">
        <v>7170.0198695999961</v>
      </c>
      <c r="AG5506" s="150">
        <v>38890</v>
      </c>
      <c r="AH5506" s="150">
        <v>9741</v>
      </c>
      <c r="AI5506" s="150">
        <v>2120.2249999999999</v>
      </c>
      <c r="AJ5506" s="150">
        <v>7096.8326379748642</v>
      </c>
      <c r="AK5506" s="150">
        <v>2640</v>
      </c>
      <c r="AL5506" s="150">
        <v>180542.421875</v>
      </c>
      <c r="AM5506" s="150">
        <v>139998.953125</v>
      </c>
      <c r="AN5506" s="150">
        <v>40543.48828125</v>
      </c>
      <c r="AO5506" s="5" t="s">
        <v>7819</v>
      </c>
    </row>
    <row r="5507" spans="1:41" ht="14.25" x14ac:dyDescent="0.45">
      <c r="A5507" s="150">
        <v>2022</v>
      </c>
      <c r="B5507" s="5" t="s">
        <v>1477</v>
      </c>
      <c r="C5507" s="5" t="s">
        <v>278</v>
      </c>
      <c r="D5507" s="5" t="s">
        <v>108</v>
      </c>
      <c r="E5507" s="5" t="s">
        <v>114</v>
      </c>
      <c r="F5507" s="5" t="s">
        <v>114</v>
      </c>
      <c r="G5507" s="5" t="s">
        <v>87</v>
      </c>
      <c r="H5507" s="5" t="s">
        <v>131</v>
      </c>
      <c r="I5507" s="150">
        <v>4818.7318127123081</v>
      </c>
      <c r="J5507" s="150">
        <v>5439.5283738580683</v>
      </c>
      <c r="K5507" s="150">
        <v>771.84251189187421</v>
      </c>
      <c r="L5507" s="150">
        <v>178.96008725049904</v>
      </c>
      <c r="M5507" s="150">
        <v>2039.7045974978205</v>
      </c>
      <c r="N5507" s="150">
        <v>2656.1794026048096</v>
      </c>
      <c r="O5507" s="150">
        <v>3344.572564446556</v>
      </c>
      <c r="P5507" s="150">
        <v>2124.9435220838477</v>
      </c>
      <c r="Q5507" s="150">
        <v>987.21334463478763</v>
      </c>
      <c r="R5507" s="150">
        <v>2747.3693617204863</v>
      </c>
      <c r="S5507" s="150">
        <v>2753.6297625427464</v>
      </c>
      <c r="T5507" s="150">
        <v>2988.2018279304111</v>
      </c>
      <c r="U5507" s="150">
        <v>311.23795430918869</v>
      </c>
      <c r="V5507" s="150">
        <v>3125.4377637316593</v>
      </c>
      <c r="W5507" s="150">
        <v>2222.3035646034914</v>
      </c>
      <c r="X5507" s="150">
        <v>3072.0133139349332</v>
      </c>
      <c r="Y5507" s="150">
        <v>17624.857077700664</v>
      </c>
      <c r="Z5507" s="150">
        <v>2241.1513709478081</v>
      </c>
      <c r="AA5507" s="150">
        <v>13266.258584750833</v>
      </c>
      <c r="AB5507" s="150">
        <v>867.68527151757121</v>
      </c>
      <c r="AC5507" s="150">
        <v>2671.6737824533379</v>
      </c>
      <c r="AD5507" s="150">
        <v>1828.3368221263106</v>
      </c>
      <c r="AE5507" s="150">
        <v>5306.1594872304122</v>
      </c>
      <c r="AF5507" s="150">
        <v>7849.0101346972124</v>
      </c>
      <c r="AG5507" s="150">
        <v>47963.959562536351</v>
      </c>
      <c r="AH5507" s="150">
        <v>6593.1714792126586</v>
      </c>
      <c r="AI5507" s="150">
        <v>1273.8593718325567</v>
      </c>
      <c r="AJ5507" s="150">
        <v>5200.5383955120533</v>
      </c>
      <c r="AK5507" s="150">
        <v>2487.9179632914361</v>
      </c>
      <c r="AL5507" s="150">
        <v>154756.4375</v>
      </c>
      <c r="AM5507" s="150">
        <v>124513.2109375</v>
      </c>
      <c r="AN5507" s="150">
        <v>30243.23828125</v>
      </c>
      <c r="AO5507" s="5" t="s">
        <v>3176</v>
      </c>
    </row>
    <row r="5508" spans="1:41" ht="14.25" x14ac:dyDescent="0.45">
      <c r="A5508" s="150">
        <v>2022</v>
      </c>
      <c r="B5508" s="5" t="s">
        <v>582</v>
      </c>
      <c r="C5508" s="5" t="s">
        <v>278</v>
      </c>
      <c r="D5508" s="5" t="s">
        <v>108</v>
      </c>
      <c r="E5508" s="5" t="s">
        <v>114</v>
      </c>
      <c r="F5508" s="5" t="s">
        <v>114</v>
      </c>
      <c r="G5508" s="5" t="s">
        <v>87</v>
      </c>
      <c r="H5508" s="5" t="s">
        <v>131</v>
      </c>
      <c r="I5508" s="150">
        <v>6655.9484800085911</v>
      </c>
      <c r="J5508" s="150">
        <v>3468.2431504561573</v>
      </c>
      <c r="K5508" s="150">
        <v>165.57974696726447</v>
      </c>
      <c r="L5508" s="150">
        <v>320.82823959278539</v>
      </c>
      <c r="M5508" s="150">
        <v>2500.7228633818954</v>
      </c>
      <c r="N5508" s="150">
        <v>4558.3130341576334</v>
      </c>
      <c r="O5508" s="150">
        <v>1757.8061254100028</v>
      </c>
      <c r="P5508" s="150">
        <v>2074.2052809818051</v>
      </c>
      <c r="Q5508" s="150">
        <v>804.09757078348491</v>
      </c>
      <c r="R5508" s="150">
        <v>2162.0023299122518</v>
      </c>
      <c r="S5508" s="150">
        <v>3278.0752250564524</v>
      </c>
      <c r="T5508" s="150">
        <v>2633.9114679134032</v>
      </c>
      <c r="U5508" s="150">
        <v>274.36577790764619</v>
      </c>
      <c r="V5508" s="150">
        <v>2343.0837433312981</v>
      </c>
      <c r="W5508" s="150">
        <v>2123.5911210051813</v>
      </c>
      <c r="X5508" s="150">
        <v>3144.9849757805878</v>
      </c>
      <c r="Y5508" s="150">
        <v>18711.746053301467</v>
      </c>
      <c r="Z5508" s="150">
        <v>1032.8905770684644</v>
      </c>
      <c r="AA5508" s="150">
        <v>16792.809605488699</v>
      </c>
      <c r="AB5508" s="150">
        <v>860.41107951837841</v>
      </c>
      <c r="AC5508" s="150">
        <v>2330.8536144152872</v>
      </c>
      <c r="AD5508" s="150">
        <v>1964.2032609137368</v>
      </c>
      <c r="AE5508" s="150">
        <v>5770.4610409536144</v>
      </c>
      <c r="AF5508" s="150">
        <v>7562.6183022463592</v>
      </c>
      <c r="AG5508" s="150">
        <v>46314.748012769363</v>
      </c>
      <c r="AH5508" s="150">
        <v>4003.6519382045585</v>
      </c>
      <c r="AI5508" s="150">
        <v>1273.0572094914783</v>
      </c>
      <c r="AJ5508" s="150">
        <v>4789.0224282153858</v>
      </c>
      <c r="AK5508" s="150">
        <v>2467.651293816928</v>
      </c>
      <c r="AL5508" s="150">
        <v>152139.890625</v>
      </c>
      <c r="AM5508" s="150">
        <v>125966.2421875</v>
      </c>
      <c r="AN5508" s="150">
        <v>26173.64453125</v>
      </c>
      <c r="AO5508" s="5" t="s">
        <v>1188</v>
      </c>
    </row>
    <row r="5509" spans="1:41" ht="14.25" x14ac:dyDescent="0.45">
      <c r="A5509" s="150">
        <v>2022</v>
      </c>
      <c r="B5509" s="5" t="s">
        <v>6344</v>
      </c>
      <c r="C5509" s="5" t="s">
        <v>278</v>
      </c>
      <c r="D5509" s="5" t="s">
        <v>108</v>
      </c>
      <c r="E5509" s="5" t="s">
        <v>114</v>
      </c>
      <c r="F5509" s="5" t="s">
        <v>114</v>
      </c>
      <c r="G5509" s="5" t="s">
        <v>87</v>
      </c>
      <c r="H5509" s="5" t="s">
        <v>131</v>
      </c>
      <c r="I5509" s="150">
        <v>4852.8655679275234</v>
      </c>
      <c r="J5509" s="150">
        <v>14692.153597559383</v>
      </c>
      <c r="K5509" s="150">
        <v>177.33014613141287</v>
      </c>
      <c r="L5509" s="150">
        <v>241.57749532874934</v>
      </c>
      <c r="M5509" s="150">
        <v>4145.515496258522</v>
      </c>
      <c r="N5509" s="150">
        <v>5286.2840154291025</v>
      </c>
      <c r="O5509" s="150">
        <v>2046.1673013728753</v>
      </c>
      <c r="P5509" s="150">
        <v>3095.8460535827121</v>
      </c>
      <c r="Q5509" s="150">
        <v>1214.4029637971721</v>
      </c>
      <c r="R5509" s="150">
        <v>2739.9577051589263</v>
      </c>
      <c r="S5509" s="150">
        <v>4141.0239819020944</v>
      </c>
      <c r="T5509" s="150">
        <v>4313.8838451562378</v>
      </c>
      <c r="U5509" s="150">
        <v>258.83303070937427</v>
      </c>
      <c r="V5509" s="150">
        <v>2532.5035749799563</v>
      </c>
      <c r="W5509" s="150">
        <v>961.23482385010766</v>
      </c>
      <c r="X5509" s="150">
        <v>3189.2289509366824</v>
      </c>
      <c r="Y5509" s="150">
        <v>21090.324361095601</v>
      </c>
      <c r="Z5509" s="150">
        <v>1503.9731781769042</v>
      </c>
      <c r="AA5509" s="150">
        <v>18167.033661319139</v>
      </c>
      <c r="AB5509" s="150">
        <v>572.47776203955721</v>
      </c>
      <c r="AC5509" s="150">
        <v>2303.1206092750917</v>
      </c>
      <c r="AD5509" s="150">
        <v>3048.6877857750633</v>
      </c>
      <c r="AE5509" s="150">
        <v>6119.3891551414736</v>
      </c>
      <c r="AF5509" s="150">
        <v>8619.7489415179498</v>
      </c>
      <c r="AG5509" s="150">
        <v>41546.254039079991</v>
      </c>
      <c r="AH5509" s="150">
        <v>8860.209902204424</v>
      </c>
      <c r="AI5509" s="150">
        <v>1968.1460648842224</v>
      </c>
      <c r="AJ5509" s="150">
        <v>5882.1075018071524</v>
      </c>
      <c r="AK5509" s="150">
        <v>2567.0146457412061</v>
      </c>
      <c r="AL5509" s="150">
        <v>176137.28125</v>
      </c>
      <c r="AM5509" s="150">
        <v>140146.375</v>
      </c>
      <c r="AN5509" s="150">
        <v>35990.921875</v>
      </c>
      <c r="AO5509" s="5" t="s">
        <v>6898</v>
      </c>
    </row>
    <row r="5510" spans="1:41" ht="14.25" x14ac:dyDescent="0.45">
      <c r="A5510" s="150">
        <v>2022</v>
      </c>
      <c r="B5510" s="5" t="s">
        <v>1476</v>
      </c>
      <c r="C5510" s="5" t="s">
        <v>278</v>
      </c>
      <c r="D5510" s="5" t="s">
        <v>108</v>
      </c>
      <c r="E5510" s="5" t="s">
        <v>114</v>
      </c>
      <c r="F5510" s="5" t="s">
        <v>114</v>
      </c>
      <c r="G5510" s="5" t="s">
        <v>88</v>
      </c>
      <c r="H5510" s="5" t="s">
        <v>131</v>
      </c>
      <c r="I5510" s="150">
        <v>7167.6225545021734</v>
      </c>
      <c r="J5510" s="150">
        <v>585</v>
      </c>
      <c r="K5510" s="150"/>
      <c r="L5510" s="150">
        <v>193.24646834622769</v>
      </c>
      <c r="M5510" s="150">
        <v>2575.3331999999982</v>
      </c>
      <c r="N5510" s="150">
        <v>4245.5</v>
      </c>
      <c r="O5510" s="150">
        <v>2663.824714898371</v>
      </c>
      <c r="P5510" s="150">
        <v>2438</v>
      </c>
      <c r="Q5510" s="150">
        <v>1700.6936712842009</v>
      </c>
      <c r="R5510" s="150">
        <v>2684.6467816372269</v>
      </c>
      <c r="S5510" s="150">
        <v>2457.5186442775039</v>
      </c>
      <c r="T5510" s="150">
        <v>3222.0664624649771</v>
      </c>
      <c r="U5510" s="150">
        <v>228</v>
      </c>
      <c r="V5510" s="150">
        <v>3770</v>
      </c>
      <c r="W5510" s="150">
        <v>1297.2109627695679</v>
      </c>
      <c r="X5510" s="150">
        <v>6034.3229666421812</v>
      </c>
      <c r="Y5510" s="150">
        <v>20072</v>
      </c>
      <c r="Z5510" s="150">
        <v>1672.0698365032949</v>
      </c>
      <c r="AA5510" s="150">
        <v>19541.695078349221</v>
      </c>
      <c r="AB5510" s="150">
        <v>784</v>
      </c>
      <c r="AC5510" s="150">
        <v>3478.378343126431</v>
      </c>
      <c r="AD5510" s="150">
        <v>2471.1351898734169</v>
      </c>
      <c r="AE5510" s="150">
        <v>4439.8010955727696</v>
      </c>
      <c r="AF5510" s="150">
        <v>9453</v>
      </c>
      <c r="AG5510" s="150">
        <v>51578.670993129337</v>
      </c>
      <c r="AH5510" s="150">
        <v>8131.4167057046279</v>
      </c>
      <c r="AI5510" s="150">
        <v>1348.579947533608</v>
      </c>
      <c r="AJ5510" s="150">
        <v>5657.806806568422</v>
      </c>
      <c r="AK5510" s="150">
        <v>1932</v>
      </c>
      <c r="AL5510" s="150">
        <v>171823.546875</v>
      </c>
      <c r="AM5510" s="150">
        <v>138906.140625</v>
      </c>
      <c r="AN5510" s="150">
        <v>32917.40625</v>
      </c>
      <c r="AO5510" s="5" t="s">
        <v>3180</v>
      </c>
    </row>
    <row r="5511" spans="1:41" ht="14.25" x14ac:dyDescent="0.45">
      <c r="A5511" s="150">
        <v>2022</v>
      </c>
      <c r="B5511" s="5" t="s">
        <v>6344</v>
      </c>
      <c r="C5511" s="5" t="s">
        <v>278</v>
      </c>
      <c r="D5511" s="5" t="s">
        <v>108</v>
      </c>
      <c r="E5511" s="5" t="s">
        <v>114</v>
      </c>
      <c r="F5511" s="5" t="s">
        <v>114</v>
      </c>
      <c r="G5511" s="5" t="s">
        <v>88</v>
      </c>
      <c r="H5511" s="5" t="s">
        <v>131</v>
      </c>
      <c r="I5511" s="150">
        <v>5074</v>
      </c>
      <c r="J5511" s="150">
        <v>15614.838934461461</v>
      </c>
      <c r="K5511" s="150">
        <v>168.8708</v>
      </c>
      <c r="L5511" s="150">
        <v>252.98861006160001</v>
      </c>
      <c r="M5511" s="150">
        <v>4249.1236500000005</v>
      </c>
      <c r="N5511" s="150">
        <v>5418.4031999999997</v>
      </c>
      <c r="O5511" s="150">
        <v>2097.3068077943958</v>
      </c>
      <c r="P5511" s="150">
        <v>3167.0010499999989</v>
      </c>
      <c r="Q5511" s="150">
        <v>1244.7543275999999</v>
      </c>
      <c r="R5511" s="150">
        <v>2808.4369954709432</v>
      </c>
      <c r="S5511" s="150">
        <v>4244.5198799999998</v>
      </c>
      <c r="T5511" s="150">
        <v>4497.3017755509327</v>
      </c>
      <c r="U5511" s="150">
        <v>260.12549999999999</v>
      </c>
      <c r="V5511" s="150">
        <v>2596</v>
      </c>
      <c r="W5511" s="150">
        <v>985.25879999999995</v>
      </c>
      <c r="X5511" s="150">
        <v>3367</v>
      </c>
      <c r="Y5511" s="150">
        <v>22103</v>
      </c>
      <c r="Z5511" s="150">
        <v>1541.5617204</v>
      </c>
      <c r="AA5511" s="150">
        <v>19261</v>
      </c>
      <c r="AB5511" s="150">
        <v>617</v>
      </c>
      <c r="AC5511" s="150">
        <v>2360.6821053993499</v>
      </c>
      <c r="AD5511" s="150">
        <v>3251.75264730752</v>
      </c>
      <c r="AE5511" s="150">
        <v>6272.3299927675907</v>
      </c>
      <c r="AF5511" s="150">
        <v>9011.8844568000022</v>
      </c>
      <c r="AG5511" s="150">
        <v>44195</v>
      </c>
      <c r="AH5511" s="150">
        <v>9443.5010746781372</v>
      </c>
      <c r="AI5511" s="150">
        <v>2017.3356000000001</v>
      </c>
      <c r="AJ5511" s="150">
        <v>6149.7003599999998</v>
      </c>
      <c r="AK5511" s="150">
        <v>2592</v>
      </c>
      <c r="AL5511" s="150">
        <v>184862.65625</v>
      </c>
      <c r="AM5511" s="150">
        <v>147331.703125</v>
      </c>
      <c r="AN5511" s="150">
        <v>37530.97265625</v>
      </c>
      <c r="AO5511" s="5" t="s">
        <v>6899</v>
      </c>
    </row>
    <row r="5512" spans="1:41" ht="14.25" x14ac:dyDescent="0.45">
      <c r="A5512" s="150">
        <v>2022</v>
      </c>
      <c r="B5512" s="5" t="s">
        <v>1478</v>
      </c>
      <c r="C5512" s="5" t="s">
        <v>278</v>
      </c>
      <c r="D5512" s="5" t="s">
        <v>108</v>
      </c>
      <c r="E5512" s="5" t="s">
        <v>114</v>
      </c>
      <c r="F5512" s="5" t="s">
        <v>114</v>
      </c>
      <c r="G5512" s="5" t="s">
        <v>88</v>
      </c>
      <c r="H5512" s="5" t="s">
        <v>131</v>
      </c>
      <c r="I5512" s="150">
        <v>3558</v>
      </c>
      <c r="J5512" s="150">
        <v>4563.3654991660424</v>
      </c>
      <c r="K5512" s="150">
        <v>207.70533374927319</v>
      </c>
      <c r="L5512" s="150">
        <v>425.00137080191911</v>
      </c>
      <c r="M5512" s="150">
        <v>2172.5748402352019</v>
      </c>
      <c r="N5512" s="150">
        <v>3998.3642167147409</v>
      </c>
      <c r="O5512" s="150">
        <v>1659.773654891829</v>
      </c>
      <c r="P5512" s="150">
        <v>2438</v>
      </c>
      <c r="Q5512" s="150">
        <v>1449.854062992913</v>
      </c>
      <c r="R5512" s="150">
        <v>2765.5076448088939</v>
      </c>
      <c r="S5512" s="150">
        <v>4673</v>
      </c>
      <c r="T5512" s="150">
        <v>2136.4514573359252</v>
      </c>
      <c r="U5512" s="150">
        <v>295.78655941968958</v>
      </c>
      <c r="V5512" s="150">
        <v>2833</v>
      </c>
      <c r="W5512" s="150">
        <v>2187.6803392136808</v>
      </c>
      <c r="X5512" s="150">
        <v>2968.2037652057402</v>
      </c>
      <c r="Y5512" s="150">
        <v>19048</v>
      </c>
      <c r="Z5512" s="150">
        <v>948.80118505290181</v>
      </c>
      <c r="AA5512" s="150">
        <v>11461.671516229189</v>
      </c>
      <c r="AB5512" s="150">
        <v>784</v>
      </c>
      <c r="AC5512" s="150">
        <v>3590.1975653457221</v>
      </c>
      <c r="AD5512" s="150">
        <v>1898.3930527356761</v>
      </c>
      <c r="AE5512" s="150">
        <v>5286</v>
      </c>
      <c r="AF5512" s="150">
        <v>7688.1531735766303</v>
      </c>
      <c r="AG5512" s="150">
        <v>50417.986983946197</v>
      </c>
      <c r="AH5512" s="150">
        <v>4292.2699835472094</v>
      </c>
      <c r="AI5512" s="150">
        <v>1306.3484063462402</v>
      </c>
      <c r="AJ5512" s="150">
        <v>5077.8220367159656</v>
      </c>
      <c r="AK5512" s="150">
        <v>2646.8283163157289</v>
      </c>
      <c r="AL5512" s="150">
        <v>152778.734375</v>
      </c>
      <c r="AM5512" s="150">
        <v>125845.515625</v>
      </c>
      <c r="AN5512" s="150">
        <v>26933.228515625</v>
      </c>
      <c r="AO5512" s="5" t="s">
        <v>3179</v>
      </c>
    </row>
    <row r="5513" spans="1:41" ht="14.25" x14ac:dyDescent="0.45">
      <c r="A5513" s="150">
        <v>2022</v>
      </c>
      <c r="B5513" s="5" t="s">
        <v>582</v>
      </c>
      <c r="C5513" s="5" t="s">
        <v>278</v>
      </c>
      <c r="D5513" s="5" t="s">
        <v>108</v>
      </c>
      <c r="E5513" s="5" t="s">
        <v>114</v>
      </c>
      <c r="F5513" s="5" t="s">
        <v>114</v>
      </c>
      <c r="G5513" s="5" t="s">
        <v>88</v>
      </c>
      <c r="H5513" s="5" t="s">
        <v>131</v>
      </c>
      <c r="I5513" s="150">
        <v>7172.8653254809751</v>
      </c>
      <c r="J5513" s="150">
        <v>3558.426471037661</v>
      </c>
      <c r="K5513" s="150">
        <v>164.1360525549737</v>
      </c>
      <c r="L5513" s="150">
        <v>327.6042731236231</v>
      </c>
      <c r="M5513" s="150">
        <v>2515.802197197369</v>
      </c>
      <c r="N5513" s="150">
        <v>4709.6910315000014</v>
      </c>
      <c r="O5513" s="150">
        <v>1768.9705545883839</v>
      </c>
      <c r="P5513" s="150">
        <v>2294</v>
      </c>
      <c r="Q5513" s="150">
        <v>808.15438001958853</v>
      </c>
      <c r="R5513" s="150">
        <v>2128.5015463724239</v>
      </c>
      <c r="S5513" s="150">
        <v>3240.0239999999999</v>
      </c>
      <c r="T5513" s="150">
        <v>2494.5723539123501</v>
      </c>
      <c r="U5513" s="150">
        <v>260.1510025</v>
      </c>
      <c r="V5513" s="150">
        <v>53</v>
      </c>
      <c r="W5513" s="150">
        <v>2146.8894398564089</v>
      </c>
      <c r="X5513" s="150">
        <v>3227.2281877536002</v>
      </c>
      <c r="Y5513" s="150">
        <v>19039</v>
      </c>
      <c r="Z5513" s="150">
        <v>1042.1761247801969</v>
      </c>
      <c r="AA5513" s="150">
        <v>17200.339054695662</v>
      </c>
      <c r="AB5513" s="150">
        <v>784</v>
      </c>
      <c r="AC5513" s="150">
        <v>2354.7959599999999</v>
      </c>
      <c r="AD5513" s="150">
        <v>1981.8611847051609</v>
      </c>
      <c r="AE5513" s="150">
        <v>5805.2568632255998</v>
      </c>
      <c r="AF5513" s="150">
        <v>7722.3441270739704</v>
      </c>
      <c r="AG5513" s="150">
        <v>47899.709916829619</v>
      </c>
      <c r="AH5513" s="150">
        <v>4108.3497976715016</v>
      </c>
      <c r="AI5513" s="150">
        <v>1280.733731712</v>
      </c>
      <c r="AJ5513" s="150">
        <v>4914.2581891936952</v>
      </c>
      <c r="AK5513" s="150">
        <v>2386.8470267438061</v>
      </c>
      <c r="AL5513" s="150">
        <v>153389.6875</v>
      </c>
      <c r="AM5513" s="150">
        <v>127290.2734375</v>
      </c>
      <c r="AN5513" s="150">
        <v>26099.416015625</v>
      </c>
      <c r="AO5513" s="5" t="s">
        <v>1189</v>
      </c>
    </row>
    <row r="5514" spans="1:41" ht="14.25" x14ac:dyDescent="0.45">
      <c r="A5514" s="150">
        <v>2022</v>
      </c>
      <c r="B5514" s="5" t="s">
        <v>1477</v>
      </c>
      <c r="C5514" s="5" t="s">
        <v>278</v>
      </c>
      <c r="D5514" s="5" t="s">
        <v>108</v>
      </c>
      <c r="E5514" s="5" t="s">
        <v>114</v>
      </c>
      <c r="F5514" s="5" t="s">
        <v>114</v>
      </c>
      <c r="G5514" s="5" t="s">
        <v>88</v>
      </c>
      <c r="H5514" s="5" t="s">
        <v>131</v>
      </c>
      <c r="I5514" s="150">
        <v>5062.7693484090851</v>
      </c>
      <c r="J5514" s="150">
        <v>5832.6597351857454</v>
      </c>
      <c r="K5514" s="150">
        <v>835.49652040069259</v>
      </c>
      <c r="L5514" s="150">
        <v>189.09198000000001</v>
      </c>
      <c r="M5514" s="150">
        <v>2165.5039412259289</v>
      </c>
      <c r="N5514" s="150">
        <v>2847.923550177999</v>
      </c>
      <c r="O5514" s="150">
        <v>3682</v>
      </c>
      <c r="P5514" s="150">
        <v>2438</v>
      </c>
      <c r="Q5514" s="150">
        <v>1137.7695461671599</v>
      </c>
      <c r="R5514" s="150">
        <v>3053.6499275883498</v>
      </c>
      <c r="S5514" s="150">
        <v>2858</v>
      </c>
      <c r="T5514" s="150">
        <v>3114.19632715126</v>
      </c>
      <c r="U5514" s="150">
        <v>329.49419172458289</v>
      </c>
      <c r="V5514" s="150">
        <v>3308</v>
      </c>
      <c r="W5514" s="150">
        <v>2306.5263600697249</v>
      </c>
      <c r="X5514" s="150">
        <v>3516.2093812497042</v>
      </c>
      <c r="Y5514" s="150">
        <v>18932</v>
      </c>
      <c r="Z5514" s="150">
        <v>2385.8543329280001</v>
      </c>
      <c r="AA5514" s="150">
        <v>14287.75946923891</v>
      </c>
      <c r="AB5514" s="150">
        <v>784</v>
      </c>
      <c r="AC5514" s="150">
        <v>2986.7456846875998</v>
      </c>
      <c r="AD5514" s="150">
        <v>2107.1696079239332</v>
      </c>
      <c r="AE5514" s="150">
        <v>5507.2569395867713</v>
      </c>
      <c r="AF5514" s="150">
        <v>8293.115372558128</v>
      </c>
      <c r="AG5514" s="150">
        <v>53684</v>
      </c>
      <c r="AH5514" s="150">
        <v>7818.8349736681521</v>
      </c>
      <c r="AI5514" s="150">
        <v>1322.1372034643211</v>
      </c>
      <c r="AJ5514" s="150">
        <v>6202.1629606839842</v>
      </c>
      <c r="AK5514" s="150">
        <v>2749.9431583243768</v>
      </c>
      <c r="AL5514" s="150">
        <v>169738.265625</v>
      </c>
      <c r="AM5514" s="150">
        <v>136478.25</v>
      </c>
      <c r="AN5514" s="150">
        <v>33260.015625</v>
      </c>
      <c r="AO5514" s="5" t="s">
        <v>3178</v>
      </c>
    </row>
    <row r="5515" spans="1:41" ht="14.25" x14ac:dyDescent="0.45">
      <c r="A5515" s="150">
        <v>2022</v>
      </c>
      <c r="B5515" s="5" t="s">
        <v>4980</v>
      </c>
      <c r="C5515" s="5" t="s">
        <v>278</v>
      </c>
      <c r="D5515" s="5" t="s">
        <v>108</v>
      </c>
      <c r="E5515" s="5" t="s">
        <v>114</v>
      </c>
      <c r="F5515" s="5" t="s">
        <v>114</v>
      </c>
      <c r="G5515" s="5" t="s">
        <v>88</v>
      </c>
      <c r="H5515" s="5" t="s">
        <v>131</v>
      </c>
      <c r="I5515" s="150">
        <v>4570.1503576795449</v>
      </c>
      <c r="J5515" s="150">
        <v>15152.819744533521</v>
      </c>
      <c r="K5515" s="150">
        <v>110.2834790279866</v>
      </c>
      <c r="L5515" s="150">
        <v>258.04838226283198</v>
      </c>
      <c r="M5515" s="150">
        <v>3944.5101359999999</v>
      </c>
      <c r="N5515" s="150">
        <v>4280.1586215611997</v>
      </c>
      <c r="O5515" s="150">
        <v>2278.4702263343552</v>
      </c>
      <c r="P5515" s="150">
        <v>3311.1376639709988</v>
      </c>
      <c r="Q5515" s="150">
        <v>1379.1812048202139</v>
      </c>
      <c r="R5515" s="150">
        <v>2513.635929</v>
      </c>
      <c r="S5515" s="150">
        <v>4199.20928</v>
      </c>
      <c r="T5515" s="150">
        <v>4322.622613241856</v>
      </c>
      <c r="U5515" s="150">
        <v>257.57524999999998</v>
      </c>
      <c r="V5515" s="150">
        <v>2243</v>
      </c>
      <c r="W5515" s="150">
        <v>1595.7721480970879</v>
      </c>
      <c r="X5515" s="150">
        <v>3431.5768499999999</v>
      </c>
      <c r="Y5515" s="150">
        <v>19832</v>
      </c>
      <c r="Z5515" s="150">
        <v>1737.5398237853601</v>
      </c>
      <c r="AA5515" s="150">
        <v>19114</v>
      </c>
      <c r="AB5515" s="150">
        <v>617</v>
      </c>
      <c r="AC5515" s="150">
        <v>2694.9404789000018</v>
      </c>
      <c r="AD5515" s="150">
        <v>3065.1620056404749</v>
      </c>
      <c r="AE5515" s="150">
        <v>5677.4627999999993</v>
      </c>
      <c r="AF5515" s="150">
        <v>9400.33392528888</v>
      </c>
      <c r="AG5515" s="150">
        <v>40516</v>
      </c>
      <c r="AH5515" s="150">
        <v>8938.1422977381626</v>
      </c>
      <c r="AI5515" s="150">
        <v>1450.6713360000001</v>
      </c>
      <c r="AJ5515" s="150">
        <v>5186.9716134336004</v>
      </c>
      <c r="AK5515" s="150">
        <v>2511</v>
      </c>
      <c r="AL5515" s="150">
        <v>174589.375</v>
      </c>
      <c r="AM5515" s="150">
        <v>138124.953125</v>
      </c>
      <c r="AN5515" s="150">
        <v>36464.421875</v>
      </c>
      <c r="AO5515" s="5" t="s">
        <v>5965</v>
      </c>
    </row>
    <row r="5516" spans="1:41" ht="14.25" x14ac:dyDescent="0.45">
      <c r="A5516" s="150">
        <v>2022</v>
      </c>
      <c r="B5516" s="5" t="s">
        <v>4024</v>
      </c>
      <c r="C5516" s="5" t="s">
        <v>278</v>
      </c>
      <c r="D5516" s="5" t="s">
        <v>108</v>
      </c>
      <c r="E5516" s="5" t="s">
        <v>114</v>
      </c>
      <c r="F5516" s="5" t="s">
        <v>114</v>
      </c>
      <c r="G5516" s="5" t="s">
        <v>88</v>
      </c>
      <c r="H5516" s="5" t="s">
        <v>131</v>
      </c>
      <c r="I5516" s="150">
        <v>-1453.000760925509</v>
      </c>
      <c r="J5516" s="150">
        <v>4838.8065829390007</v>
      </c>
      <c r="K5516" s="150">
        <v>208.45253852229169</v>
      </c>
      <c r="L5516" s="150">
        <v>263.96580000000012</v>
      </c>
      <c r="M5516" s="150">
        <v>3156.638112442783</v>
      </c>
      <c r="N5516" s="150">
        <v>3754.7993069436229</v>
      </c>
      <c r="O5516" s="150">
        <v>1868.492008165937</v>
      </c>
      <c r="P5516" s="150">
        <v>2617.140952379968</v>
      </c>
      <c r="Q5516" s="150">
        <v>1204.269949893848</v>
      </c>
      <c r="R5516" s="150">
        <v>2543.8217828624988</v>
      </c>
      <c r="S5516" s="150">
        <v>3224</v>
      </c>
      <c r="T5516" s="150">
        <v>3312.2424096</v>
      </c>
      <c r="U5516" s="150">
        <v>260.1510025</v>
      </c>
      <c r="V5516" s="150">
        <v>2221</v>
      </c>
      <c r="W5516" s="150">
        <v>1630.0248577214991</v>
      </c>
      <c r="X5516" s="150">
        <v>3286.264037760001</v>
      </c>
      <c r="Y5516" s="150">
        <v>18378</v>
      </c>
      <c r="Z5516" s="150">
        <v>863</v>
      </c>
      <c r="AA5516" s="150">
        <v>18570</v>
      </c>
      <c r="AB5516" s="150">
        <v>784</v>
      </c>
      <c r="AC5516" s="150">
        <v>2560.24541</v>
      </c>
      <c r="AD5516" s="150">
        <v>2331.986541604103</v>
      </c>
      <c r="AE5516" s="150">
        <v>5320.1811799414581</v>
      </c>
      <c r="AF5516" s="150">
        <v>9543.8952790214407</v>
      </c>
      <c r="AG5516" s="150">
        <v>37840</v>
      </c>
      <c r="AH5516" s="150">
        <v>4167</v>
      </c>
      <c r="AI5516" s="150">
        <v>1189.5929438400001</v>
      </c>
      <c r="AJ5516" s="150">
        <v>5193</v>
      </c>
      <c r="AK5516" s="150">
        <v>2370.0997383308099</v>
      </c>
      <c r="AL5516" s="150">
        <v>142048.0625</v>
      </c>
      <c r="AM5516" s="150">
        <v>114519.2734375</v>
      </c>
      <c r="AN5516" s="150">
        <v>27528.79296875</v>
      </c>
      <c r="AO5516" s="5" t="s">
        <v>4638</v>
      </c>
    </row>
    <row r="5517" spans="1:41" ht="14.25" x14ac:dyDescent="0.45">
      <c r="A5517" s="150">
        <v>2022</v>
      </c>
      <c r="B5517" s="5" t="s">
        <v>7352</v>
      </c>
      <c r="C5517" s="5" t="s">
        <v>278</v>
      </c>
      <c r="D5517" s="5" t="s">
        <v>108</v>
      </c>
      <c r="E5517" s="5" t="s">
        <v>114</v>
      </c>
      <c r="F5517" s="5" t="s">
        <v>114</v>
      </c>
      <c r="G5517" s="5" t="s">
        <v>88</v>
      </c>
      <c r="H5517" s="5" t="s">
        <v>131</v>
      </c>
      <c r="I5517" s="150">
        <v>4339</v>
      </c>
      <c r="J5517" s="150">
        <v>16290.562113310551</v>
      </c>
      <c r="K5517" s="150">
        <v>25.494973439999999</v>
      </c>
      <c r="L5517" s="150">
        <v>248.02804907999999</v>
      </c>
      <c r="M5517" s="150">
        <v>3227.684859072649</v>
      </c>
      <c r="N5517" s="150">
        <v>3905.89833</v>
      </c>
      <c r="O5517" s="150">
        <v>2421.6167597556491</v>
      </c>
      <c r="P5517" s="150">
        <v>3849</v>
      </c>
      <c r="Q5517" s="150">
        <v>1089.4038621778409</v>
      </c>
      <c r="R5517" s="150">
        <v>2947.6118185816731</v>
      </c>
      <c r="S5517" s="150">
        <v>6473.5937677053826</v>
      </c>
      <c r="T5517" s="150">
        <v>4424.5263264997166</v>
      </c>
      <c r="U5517" s="150">
        <v>459</v>
      </c>
      <c r="V5517" s="150">
        <v>3601</v>
      </c>
      <c r="W5517" s="150">
        <v>1003</v>
      </c>
      <c r="X5517" s="150">
        <v>3467.492573707721</v>
      </c>
      <c r="Y5517" s="150">
        <v>19619</v>
      </c>
      <c r="Z5517" s="150">
        <v>1253.5085917667641</v>
      </c>
      <c r="AA5517" s="150">
        <v>18322</v>
      </c>
      <c r="AB5517" s="150">
        <v>882.30000000000007</v>
      </c>
      <c r="AC5517" s="150">
        <v>8075.8900261961699</v>
      </c>
      <c r="AD5517" s="150">
        <v>4674.0438037019821</v>
      </c>
      <c r="AE5517" s="150">
        <v>5734.4400000000014</v>
      </c>
      <c r="AF5517" s="150">
        <v>7539.868882074371</v>
      </c>
      <c r="AG5517" s="150">
        <v>40627</v>
      </c>
      <c r="AH5517" s="150">
        <v>10031.281800000001</v>
      </c>
      <c r="AI5517" s="150">
        <v>2162.6295</v>
      </c>
      <c r="AJ5517" s="150">
        <v>7383.5446765490487</v>
      </c>
      <c r="AK5517" s="150">
        <v>2692</v>
      </c>
      <c r="AL5517" s="150">
        <v>186770.421875</v>
      </c>
      <c r="AM5517" s="150">
        <v>145284.765625</v>
      </c>
      <c r="AN5517" s="150">
        <v>41485.6640625</v>
      </c>
      <c r="AO5517" s="5" t="s">
        <v>7820</v>
      </c>
    </row>
    <row r="5518" spans="1:41" ht="14.25" x14ac:dyDescent="0.45">
      <c r="A5518" s="150">
        <v>2022</v>
      </c>
      <c r="B5518" s="5" t="s">
        <v>1477</v>
      </c>
      <c r="C5518" s="5" t="s">
        <v>278</v>
      </c>
      <c r="D5518" s="5" t="s">
        <v>108</v>
      </c>
      <c r="E5518" s="5" t="s">
        <v>115</v>
      </c>
      <c r="F5518" s="5" t="s">
        <v>116</v>
      </c>
      <c r="G5518" s="5" t="s">
        <v>87</v>
      </c>
      <c r="H5518" s="5" t="s">
        <v>131</v>
      </c>
      <c r="I5518" s="150">
        <v>15637.12977494103</v>
      </c>
      <c r="J5518" s="150">
        <v>22069.083441002611</v>
      </c>
      <c r="K5518" s="150">
        <v>2949.3846076748405</v>
      </c>
      <c r="L5518" s="150">
        <v>3358.4123658755452</v>
      </c>
      <c r="M5518" s="150">
        <v>11505.857751228263</v>
      </c>
      <c r="N5518" s="150">
        <v>9690.066492297974</v>
      </c>
      <c r="O5518" s="150">
        <v>11513.430968874098</v>
      </c>
      <c r="P5518" s="150">
        <v>7396.8132992664268</v>
      </c>
      <c r="Q5518" s="150">
        <v>5107.4685502247894</v>
      </c>
      <c r="R5518" s="150">
        <v>8652.7551156816917</v>
      </c>
      <c r="S5518" s="150">
        <v>10696.350770225597</v>
      </c>
      <c r="T5518" s="150">
        <v>13170.222871248849</v>
      </c>
      <c r="U5518" s="150">
        <v>2782.0573559097556</v>
      </c>
      <c r="V5518" s="150">
        <v>11408.290534187658</v>
      </c>
      <c r="W5518" s="150">
        <v>4856.1544591051552</v>
      </c>
      <c r="X5518" s="150">
        <v>17744.062798948635</v>
      </c>
      <c r="Y5518" s="150">
        <v>63175.013608119894</v>
      </c>
      <c r="Z5518" s="150">
        <v>7673.0382492746439</v>
      </c>
      <c r="AA5518" s="150">
        <v>85547.210802087371</v>
      </c>
      <c r="AB5518" s="150">
        <v>2454.752464573945</v>
      </c>
      <c r="AC5518" s="150">
        <v>10982.195088353137</v>
      </c>
      <c r="AD5518" s="150">
        <v>14275.781095767423</v>
      </c>
      <c r="AE5518" s="150">
        <v>15501.811296289836</v>
      </c>
      <c r="AF5518" s="150">
        <v>37524.218218386959</v>
      </c>
      <c r="AG5518" s="150">
        <v>121412.8537516481</v>
      </c>
      <c r="AH5518" s="150">
        <v>24845.57796227992</v>
      </c>
      <c r="AI5518" s="150">
        <v>5436.3138439978438</v>
      </c>
      <c r="AJ5518" s="150">
        <v>37713.19051203139</v>
      </c>
      <c r="AK5518" s="150">
        <v>10034.787904843399</v>
      </c>
      <c r="AL5518" s="150">
        <v>595114.3125</v>
      </c>
      <c r="AM5518" s="150">
        <v>465631.5625</v>
      </c>
      <c r="AN5518" s="150">
        <v>129482.6796875</v>
      </c>
      <c r="AO5518" s="5" t="s">
        <v>3182</v>
      </c>
    </row>
    <row r="5519" spans="1:41" ht="14.25" x14ac:dyDescent="0.45">
      <c r="A5519" s="150">
        <v>2022</v>
      </c>
      <c r="B5519" s="5" t="s">
        <v>582</v>
      </c>
      <c r="C5519" s="5" t="s">
        <v>278</v>
      </c>
      <c r="D5519" s="5" t="s">
        <v>108</v>
      </c>
      <c r="E5519" s="5" t="s">
        <v>115</v>
      </c>
      <c r="F5519" s="5" t="s">
        <v>116</v>
      </c>
      <c r="G5519" s="5" t="s">
        <v>87</v>
      </c>
      <c r="H5519" s="5" t="s">
        <v>131</v>
      </c>
      <c r="I5519" s="150">
        <v>22080.044005248939</v>
      </c>
      <c r="J5519" s="150">
        <v>20845.676980749227</v>
      </c>
      <c r="K5519" s="150">
        <v>3104.7642737494371</v>
      </c>
      <c r="L5519" s="150">
        <v>4388.6342624684285</v>
      </c>
      <c r="M5519" s="150">
        <v>13228.232773567566</v>
      </c>
      <c r="N5519" s="150">
        <v>12375.103793057637</v>
      </c>
      <c r="O5519" s="150">
        <v>11938.033867708049</v>
      </c>
      <c r="P5519" s="150">
        <v>7276.1540909960968</v>
      </c>
      <c r="Q5519" s="150">
        <v>5261.5618169596837</v>
      </c>
      <c r="R5519" s="150">
        <v>9153.6202951797004</v>
      </c>
      <c r="S5519" s="150">
        <v>13062.319520387024</v>
      </c>
      <c r="T5519" s="150">
        <v>13389.049961893134</v>
      </c>
      <c r="U5519" s="150">
        <v>2315.8195503479647</v>
      </c>
      <c r="V5519" s="150">
        <v>12501.202304583991</v>
      </c>
      <c r="W5519" s="150">
        <v>5262.3356202686537</v>
      </c>
      <c r="X5519" s="150">
        <v>15736.760265400913</v>
      </c>
      <c r="Y5519" s="150">
        <v>65980.579734342376</v>
      </c>
      <c r="Z5519" s="150">
        <v>6994.4868321049553</v>
      </c>
      <c r="AA5519" s="150">
        <v>99193.94632330176</v>
      </c>
      <c r="AB5519" s="150">
        <v>2242.1171370612847</v>
      </c>
      <c r="AC5519" s="150">
        <v>12312.327399547903</v>
      </c>
      <c r="AD5519" s="150">
        <v>15012.947947862393</v>
      </c>
      <c r="AE5519" s="150">
        <v>16129.415351634703</v>
      </c>
      <c r="AF5519" s="150">
        <v>39378.850258460188</v>
      </c>
      <c r="AG5519" s="150">
        <v>125998.98479224008</v>
      </c>
      <c r="AH5519" s="150">
        <v>28108.662494818316</v>
      </c>
      <c r="AI5519" s="150">
        <v>6425.6465185970737</v>
      </c>
      <c r="AJ5519" s="150">
        <v>32941.094675389453</v>
      </c>
      <c r="AK5519" s="150">
        <v>9175.8751108866436</v>
      </c>
      <c r="AL5519" s="150">
        <v>631814.25</v>
      </c>
      <c r="AM5519" s="150">
        <v>495127.5</v>
      </c>
      <c r="AN5519" s="150">
        <v>136686.75</v>
      </c>
      <c r="AO5519" s="5" t="s">
        <v>1190</v>
      </c>
    </row>
    <row r="5520" spans="1:41" ht="14.25" x14ac:dyDescent="0.45">
      <c r="A5520" s="150">
        <v>2022</v>
      </c>
      <c r="B5520" s="5" t="s">
        <v>7352</v>
      </c>
      <c r="C5520" s="5" t="s">
        <v>278</v>
      </c>
      <c r="D5520" s="5" t="s">
        <v>108</v>
      </c>
      <c r="E5520" s="5" t="s">
        <v>115</v>
      </c>
      <c r="F5520" s="5" t="s">
        <v>116</v>
      </c>
      <c r="G5520" s="5" t="s">
        <v>87</v>
      </c>
      <c r="H5520" s="5" t="s">
        <v>131</v>
      </c>
      <c r="I5520" s="150">
        <v>18385.979238754331</v>
      </c>
      <c r="J5520" s="150">
        <v>50411.961818808522</v>
      </c>
      <c r="K5520" s="150">
        <v>2678.6917405999998</v>
      </c>
      <c r="L5520" s="150">
        <v>4021</v>
      </c>
      <c r="M5520" s="150">
        <v>17512.795392260428</v>
      </c>
      <c r="N5520" s="150">
        <v>13370.471</v>
      </c>
      <c r="O5520" s="150">
        <v>11821.87397281166</v>
      </c>
      <c r="P5520" s="150">
        <v>13205.99696</v>
      </c>
      <c r="Q5520" s="150">
        <v>4885.681043454957</v>
      </c>
      <c r="R5520" s="150">
        <v>10318.729016623131</v>
      </c>
      <c r="S5520" s="150">
        <v>20019.812819999999</v>
      </c>
      <c r="T5520" s="150">
        <v>14950</v>
      </c>
      <c r="U5520" s="150">
        <v>2255</v>
      </c>
      <c r="V5520" s="150">
        <v>12230</v>
      </c>
      <c r="W5520" s="150">
        <v>5383.5599999999986</v>
      </c>
      <c r="X5520" s="150">
        <v>28150.64467812252</v>
      </c>
      <c r="Y5520" s="150">
        <v>63920.154999999999</v>
      </c>
      <c r="Z5520" s="150">
        <v>8197.8007759326301</v>
      </c>
      <c r="AA5520" s="150">
        <v>93719</v>
      </c>
      <c r="AB5520" s="150">
        <v>4212</v>
      </c>
      <c r="AC5520" s="150">
        <v>13799.09126097664</v>
      </c>
      <c r="AD5520" s="150">
        <v>18471.869044934039</v>
      </c>
      <c r="AE5520" s="150">
        <v>17164.137692703502</v>
      </c>
      <c r="AF5520" s="150">
        <v>35793.917490870532</v>
      </c>
      <c r="AG5520" s="150">
        <v>131685</v>
      </c>
      <c r="AH5520" s="150">
        <v>31111.579000000002</v>
      </c>
      <c r="AI5520" s="150">
        <v>9570.98</v>
      </c>
      <c r="AJ5520" s="150">
        <v>35043.441425765319</v>
      </c>
      <c r="AK5520" s="150">
        <v>9169</v>
      </c>
      <c r="AL5520" s="150">
        <v>701460.125</v>
      </c>
      <c r="AM5520" s="150">
        <v>528407.3125</v>
      </c>
      <c r="AN5520" s="150">
        <v>173052.8125</v>
      </c>
      <c r="AO5520" s="5" t="s">
        <v>7821</v>
      </c>
    </row>
    <row r="5521" spans="1:41" ht="14.25" x14ac:dyDescent="0.45">
      <c r="A5521" s="150">
        <v>2022</v>
      </c>
      <c r="B5521" s="5" t="s">
        <v>4024</v>
      </c>
      <c r="C5521" s="5" t="s">
        <v>278</v>
      </c>
      <c r="D5521" s="5" t="s">
        <v>108</v>
      </c>
      <c r="E5521" s="5" t="s">
        <v>115</v>
      </c>
      <c r="F5521" s="5" t="s">
        <v>116</v>
      </c>
      <c r="G5521" s="5" t="s">
        <v>87</v>
      </c>
      <c r="H5521" s="5" t="s">
        <v>131</v>
      </c>
      <c r="I5521" s="150">
        <v>14507.55294291495</v>
      </c>
      <c r="J5521" s="150">
        <v>31116.14809983227</v>
      </c>
      <c r="K5521" s="150">
        <v>3139.4693700967955</v>
      </c>
      <c r="L5521" s="150">
        <v>3667.5995755932172</v>
      </c>
      <c r="M5521" s="150">
        <v>13868.359907705273</v>
      </c>
      <c r="N5521" s="150">
        <v>12673.243242640783</v>
      </c>
      <c r="O5521" s="150">
        <v>12096.97897297111</v>
      </c>
      <c r="P5521" s="150">
        <v>12292.320718329751</v>
      </c>
      <c r="Q5521" s="150">
        <v>5334.0790884379003</v>
      </c>
      <c r="R5521" s="150">
        <v>9427.6634780305976</v>
      </c>
      <c r="S5521" s="150">
        <v>13519.191434421205</v>
      </c>
      <c r="T5521" s="150">
        <v>13052.71727603187</v>
      </c>
      <c r="U5521" s="150">
        <v>2303.8152606396811</v>
      </c>
      <c r="V5521" s="150">
        <v>12427.898678556247</v>
      </c>
      <c r="W5521" s="150">
        <v>6085.5619562351867</v>
      </c>
      <c r="X5521" s="150">
        <v>16070.890672399568</v>
      </c>
      <c r="Y5521" s="150">
        <v>62641.274081507378</v>
      </c>
      <c r="Z5521" s="150">
        <v>6970.3650043727575</v>
      </c>
      <c r="AA5521" s="150">
        <v>97826.906299282797</v>
      </c>
      <c r="AB5521" s="150">
        <v>2186.6083163985982</v>
      </c>
      <c r="AC5521" s="150">
        <v>12646.53677493036</v>
      </c>
      <c r="AD5521" s="150">
        <v>16023.420369611842</v>
      </c>
      <c r="AE5521" s="150">
        <v>16823.855978701547</v>
      </c>
      <c r="AF5521" s="150">
        <v>38881.837725047582</v>
      </c>
      <c r="AG5521" s="150">
        <v>126934.46582483387</v>
      </c>
      <c r="AH5521" s="150">
        <v>22829.41649475148</v>
      </c>
      <c r="AI5521" s="150">
        <v>6250.3257644736223</v>
      </c>
      <c r="AJ5521" s="150">
        <v>33001.51510829688</v>
      </c>
      <c r="AK5521" s="150">
        <v>8923.235489878587</v>
      </c>
      <c r="AL5521" s="150">
        <v>633523.1875</v>
      </c>
      <c r="AM5521" s="150">
        <v>499477.0625</v>
      </c>
      <c r="AN5521" s="150">
        <v>134046.1875</v>
      </c>
      <c r="AO5521" s="5" t="s">
        <v>4639</v>
      </c>
    </row>
    <row r="5522" spans="1:41" ht="14.25" x14ac:dyDescent="0.45">
      <c r="A5522" s="150">
        <v>2022</v>
      </c>
      <c r="B5522" s="5" t="s">
        <v>6344</v>
      </c>
      <c r="C5522" s="5" t="s">
        <v>278</v>
      </c>
      <c r="D5522" s="5" t="s">
        <v>108</v>
      </c>
      <c r="E5522" s="5" t="s">
        <v>115</v>
      </c>
      <c r="F5522" s="5" t="s">
        <v>116</v>
      </c>
      <c r="G5522" s="5" t="s">
        <v>87</v>
      </c>
      <c r="H5522" s="5" t="s">
        <v>131</v>
      </c>
      <c r="I5522" s="150">
        <v>19775.858577689174</v>
      </c>
      <c r="J5522" s="150">
        <v>44940.334082222595</v>
      </c>
      <c r="K5522" s="150">
        <v>2750.2234401115838</v>
      </c>
      <c r="L5522" s="150">
        <v>4005.3142712909448</v>
      </c>
      <c r="M5522" s="150">
        <v>15890.902564092561</v>
      </c>
      <c r="N5522" s="150">
        <v>14345.212723202776</v>
      </c>
      <c r="O5522" s="150">
        <v>11925.905603367975</v>
      </c>
      <c r="P5522" s="150">
        <v>13309.068534569637</v>
      </c>
      <c r="Q5522" s="150">
        <v>5125.6721185577962</v>
      </c>
      <c r="R5522" s="150">
        <v>10124.459371633933</v>
      </c>
      <c r="S5522" s="150">
        <v>20778.273229209393</v>
      </c>
      <c r="T5522" s="150">
        <v>14819.459797477899</v>
      </c>
      <c r="U5522" s="150">
        <v>2156.342038965769</v>
      </c>
      <c r="V5522" s="150">
        <v>11737.824184796878</v>
      </c>
      <c r="W5522" s="150">
        <v>4860.9858198713464</v>
      </c>
      <c r="X5522" s="150">
        <v>25280.374364108531</v>
      </c>
      <c r="Y5522" s="150">
        <v>68594.813263956094</v>
      </c>
      <c r="Z5522" s="150">
        <v>8955.2990269666225</v>
      </c>
      <c r="AA5522" s="150">
        <v>92266.362711694601</v>
      </c>
      <c r="AB5522" s="150">
        <v>3601.3317370857253</v>
      </c>
      <c r="AC5522" s="150">
        <v>12025.709734986454</v>
      </c>
      <c r="AD5522" s="150">
        <v>19745.507768622305</v>
      </c>
      <c r="AE5522" s="150">
        <v>17548.643766073063</v>
      </c>
      <c r="AF5522" s="150">
        <v>38842.819160682549</v>
      </c>
      <c r="AG5522" s="150">
        <v>131966.27446504773</v>
      </c>
      <c r="AH5522" s="150">
        <v>24970.789758750259</v>
      </c>
      <c r="AI5522" s="150">
        <v>8388.2202579696823</v>
      </c>
      <c r="AJ5522" s="150">
        <v>34152.675828973057</v>
      </c>
      <c r="AK5522" s="150">
        <v>9064.2312322929902</v>
      </c>
      <c r="AL5522" s="150">
        <v>691949</v>
      </c>
      <c r="AM5522" s="150">
        <v>529872.6875</v>
      </c>
      <c r="AN5522" s="150">
        <v>162076.203125</v>
      </c>
      <c r="AO5522" s="5" t="s">
        <v>6900</v>
      </c>
    </row>
    <row r="5523" spans="1:41" ht="14.25" x14ac:dyDescent="0.45">
      <c r="A5523" s="150">
        <v>2022</v>
      </c>
      <c r="B5523" s="5" t="s">
        <v>1478</v>
      </c>
      <c r="C5523" s="5" t="s">
        <v>278</v>
      </c>
      <c r="D5523" s="5" t="s">
        <v>108</v>
      </c>
      <c r="E5523" s="5" t="s">
        <v>115</v>
      </c>
      <c r="F5523" s="5" t="s">
        <v>116</v>
      </c>
      <c r="G5523" s="5" t="s">
        <v>87</v>
      </c>
      <c r="H5523" s="5" t="s">
        <v>131</v>
      </c>
      <c r="I5523" s="150">
        <v>14497.321564030935</v>
      </c>
      <c r="J5523" s="150">
        <v>19987.660446958933</v>
      </c>
      <c r="K5523" s="150">
        <v>2923.1585360622107</v>
      </c>
      <c r="L5523" s="150">
        <v>3947.1522173167996</v>
      </c>
      <c r="M5523" s="150">
        <v>11841.697551752559</v>
      </c>
      <c r="N5523" s="150">
        <v>11308.379265863892</v>
      </c>
      <c r="O5523" s="150">
        <v>11475.729543601927</v>
      </c>
      <c r="P5523" s="150">
        <v>9108.8694035115732</v>
      </c>
      <c r="Q5523" s="150">
        <v>6744.4349036329113</v>
      </c>
      <c r="R5523" s="150">
        <v>9264.5366441496171</v>
      </c>
      <c r="S5523" s="150">
        <v>15593.276943540843</v>
      </c>
      <c r="T5523" s="150">
        <v>12899.03997922674</v>
      </c>
      <c r="U5523" s="150">
        <v>2265.086642546908</v>
      </c>
      <c r="V5523" s="150">
        <v>11980.840735422436</v>
      </c>
      <c r="W5523" s="150">
        <v>5290.4870405365391</v>
      </c>
      <c r="X5523" s="150">
        <v>17013.900108449023</v>
      </c>
      <c r="Y5523" s="150">
        <v>62509.455748388253</v>
      </c>
      <c r="Z5523" s="150">
        <v>7359.3397518841621</v>
      </c>
      <c r="AA5523" s="150">
        <v>91821.700590299472</v>
      </c>
      <c r="AB5523" s="150">
        <v>2454.8001469900632</v>
      </c>
      <c r="AC5523" s="150">
        <v>11481.095862415928</v>
      </c>
      <c r="AD5523" s="150">
        <v>15287.48758957151</v>
      </c>
      <c r="AE5523" s="150">
        <v>15705.758082176777</v>
      </c>
      <c r="AF5523" s="150">
        <v>38920.909694697606</v>
      </c>
      <c r="AG5523" s="150">
        <v>119495.92457877475</v>
      </c>
      <c r="AH5523" s="150">
        <v>21807.660083964951</v>
      </c>
      <c r="AI5523" s="150">
        <v>5482.6451232459458</v>
      </c>
      <c r="AJ5523" s="150">
        <v>43623.60111556061</v>
      </c>
      <c r="AK5523" s="150">
        <v>9442.3139070771558</v>
      </c>
      <c r="AL5523" s="150">
        <v>611534.3125</v>
      </c>
      <c r="AM5523" s="150">
        <v>480022.09375</v>
      </c>
      <c r="AN5523" s="150">
        <v>131512.1875</v>
      </c>
      <c r="AO5523" s="5" t="s">
        <v>3183</v>
      </c>
    </row>
    <row r="5524" spans="1:41" ht="14.25" x14ac:dyDescent="0.45">
      <c r="A5524" s="150">
        <v>2022</v>
      </c>
      <c r="B5524" s="5" t="s">
        <v>4980</v>
      </c>
      <c r="C5524" s="5" t="s">
        <v>278</v>
      </c>
      <c r="D5524" s="5" t="s">
        <v>108</v>
      </c>
      <c r="E5524" s="5" t="s">
        <v>115</v>
      </c>
      <c r="F5524" s="5" t="s">
        <v>116</v>
      </c>
      <c r="G5524" s="5" t="s">
        <v>87</v>
      </c>
      <c r="H5524" s="5" t="s">
        <v>131</v>
      </c>
      <c r="I5524" s="150">
        <v>17116.640720494674</v>
      </c>
      <c r="J5524" s="150">
        <v>42391.589977835072</v>
      </c>
      <c r="K5524" s="150">
        <v>2708.4164901277122</v>
      </c>
      <c r="L5524" s="150">
        <v>3340.6504084438566</v>
      </c>
      <c r="M5524" s="150">
        <v>14975.301718117169</v>
      </c>
      <c r="N5524" s="150">
        <v>12938.613948270833</v>
      </c>
      <c r="O5524" s="150">
        <v>12322.124654896936</v>
      </c>
      <c r="P5524" s="150">
        <v>12621.12194907993</v>
      </c>
      <c r="Q5524" s="150">
        <v>5551.1569802229133</v>
      </c>
      <c r="R5524" s="150">
        <v>9372.0203702667277</v>
      </c>
      <c r="S5524" s="150">
        <v>16886.529620737398</v>
      </c>
      <c r="T5524" s="150">
        <v>14578.898291213838</v>
      </c>
      <c r="U5524" s="150">
        <v>2212.0354107283165</v>
      </c>
      <c r="V5524" s="150">
        <v>11498.585352255943</v>
      </c>
      <c r="W5524" s="150">
        <v>5935.3399204202569</v>
      </c>
      <c r="X5524" s="150">
        <v>24059.347580014608</v>
      </c>
      <c r="Y5524" s="150">
        <v>63064.148608279284</v>
      </c>
      <c r="Z5524" s="150">
        <v>8840.679626011588</v>
      </c>
      <c r="AA5524" s="150">
        <v>92600.996546278519</v>
      </c>
      <c r="AB5524" s="150">
        <v>2506.5291562108364</v>
      </c>
      <c r="AC5524" s="150">
        <v>12022.7591938237</v>
      </c>
      <c r="AD5524" s="150">
        <v>17806.526757335734</v>
      </c>
      <c r="AE5524" s="150">
        <v>16464.782920170142</v>
      </c>
      <c r="AF5524" s="150">
        <v>40267.541890259381</v>
      </c>
      <c r="AG5524" s="150">
        <v>134174.80772343065</v>
      </c>
      <c r="AH5524" s="150">
        <v>24744.754051099037</v>
      </c>
      <c r="AI5524" s="150">
        <v>7266.5394482921538</v>
      </c>
      <c r="AJ5524" s="150">
        <v>33157.530345495667</v>
      </c>
      <c r="AK5524" s="150">
        <v>8947.2781512935217</v>
      </c>
      <c r="AL5524" s="150">
        <v>670373.1875</v>
      </c>
      <c r="AM5524" s="150">
        <v>517635.65625</v>
      </c>
      <c r="AN5524" s="150">
        <v>152737.59375</v>
      </c>
      <c r="AO5524" s="5" t="s">
        <v>5966</v>
      </c>
    </row>
    <row r="5525" spans="1:41" ht="14.25" x14ac:dyDescent="0.45">
      <c r="A5525" s="150">
        <v>2022</v>
      </c>
      <c r="B5525" s="5" t="s">
        <v>1476</v>
      </c>
      <c r="C5525" s="5" t="s">
        <v>278</v>
      </c>
      <c r="D5525" s="5" t="s">
        <v>108</v>
      </c>
      <c r="E5525" s="5" t="s">
        <v>115</v>
      </c>
      <c r="F5525" s="5" t="s">
        <v>116</v>
      </c>
      <c r="G5525" s="5" t="s">
        <v>87</v>
      </c>
      <c r="H5525" s="5" t="s">
        <v>131</v>
      </c>
      <c r="I5525" s="150">
        <v>16886.55419682213</v>
      </c>
      <c r="J5525" s="150">
        <v>14701.048897631641</v>
      </c>
      <c r="K5525" s="150">
        <v>993.7392770948868</v>
      </c>
      <c r="L5525" s="150">
        <v>3098.0018465550038</v>
      </c>
      <c r="M5525" s="150">
        <v>11054.516400642171</v>
      </c>
      <c r="N5525" s="150">
        <v>9497.2280290040144</v>
      </c>
      <c r="O5525" s="150">
        <v>10304.571012316132</v>
      </c>
      <c r="P5525" s="150">
        <v>7789.3439154883954</v>
      </c>
      <c r="Q5525" s="150">
        <v>6065.0921951969722</v>
      </c>
      <c r="R5525" s="150">
        <v>9509.2954628876887</v>
      </c>
      <c r="S5525" s="150">
        <v>17181.022235964818</v>
      </c>
      <c r="T5525" s="150">
        <v>12463.848560173157</v>
      </c>
      <c r="U5525" s="150">
        <v>2850.2255518817483</v>
      </c>
      <c r="V5525" s="150">
        <v>11132.125641942042</v>
      </c>
      <c r="W5525" s="150">
        <v>4033.2677079948435</v>
      </c>
      <c r="X5525" s="150">
        <v>16695.297445167802</v>
      </c>
      <c r="Y5525" s="150">
        <v>69215.905670828259</v>
      </c>
      <c r="Z5525" s="150">
        <v>6754.638986875706</v>
      </c>
      <c r="AA5525" s="150">
        <v>92373.741128691239</v>
      </c>
      <c r="AB5525" s="150">
        <v>2463.5751118035951</v>
      </c>
      <c r="AC5525" s="150">
        <v>11117.778108368719</v>
      </c>
      <c r="AD5525" s="150">
        <v>14585.158836081633</v>
      </c>
      <c r="AE5525" s="150">
        <v>15484.129832502749</v>
      </c>
      <c r="AF5525" s="150">
        <v>38127.173939618529</v>
      </c>
      <c r="AG5525" s="150">
        <v>119772.3070134689</v>
      </c>
      <c r="AH5525" s="150">
        <v>24790.995262638891</v>
      </c>
      <c r="AI5525" s="150">
        <v>5527.8852668227437</v>
      </c>
      <c r="AJ5525" s="150">
        <v>41356.365869854555</v>
      </c>
      <c r="AK5525" s="150">
        <v>9350.1321586091781</v>
      </c>
      <c r="AL5525" s="150">
        <v>605174.9375</v>
      </c>
      <c r="AM5525" s="150">
        <v>475730.96875</v>
      </c>
      <c r="AN5525" s="150">
        <v>129444.0078125</v>
      </c>
      <c r="AO5525" s="5" t="s">
        <v>3181</v>
      </c>
    </row>
    <row r="5526" spans="1:41" ht="14.25" x14ac:dyDescent="0.45">
      <c r="A5526" s="150">
        <v>2022</v>
      </c>
      <c r="B5526" s="5" t="s">
        <v>582</v>
      </c>
      <c r="C5526" s="5" t="s">
        <v>278</v>
      </c>
      <c r="D5526" s="5" t="s">
        <v>108</v>
      </c>
      <c r="E5526" s="5" t="s">
        <v>115</v>
      </c>
      <c r="F5526" s="5" t="s">
        <v>116</v>
      </c>
      <c r="G5526" s="5" t="s">
        <v>88</v>
      </c>
      <c r="H5526" s="5" t="s">
        <v>131</v>
      </c>
      <c r="I5526" s="150">
        <v>22918.585052646122</v>
      </c>
      <c r="J5526" s="150">
        <v>21387.71866823763</v>
      </c>
      <c r="K5526" s="150">
        <v>3467.1326509959781</v>
      </c>
      <c r="L5526" s="150">
        <v>4481.3241483550764</v>
      </c>
      <c r="M5526" s="150">
        <v>13307.99101965579</v>
      </c>
      <c r="N5526" s="150">
        <v>12786.071274899999</v>
      </c>
      <c r="O5526" s="150">
        <v>12013.85641248048</v>
      </c>
      <c r="P5526" s="150">
        <v>8088.6749999999993</v>
      </c>
      <c r="Q5526" s="150">
        <v>5288.1072927215046</v>
      </c>
      <c r="R5526" s="150">
        <v>9011.7825885908132</v>
      </c>
      <c r="S5526" s="150">
        <v>12910.694793769901</v>
      </c>
      <c r="T5526" s="150">
        <v>12817.85581850708</v>
      </c>
      <c r="U5526" s="150">
        <v>2195.8379147231558</v>
      </c>
      <c r="V5526" s="150">
        <v>281</v>
      </c>
      <c r="W5526" s="150">
        <v>5320.0696972152364</v>
      </c>
      <c r="X5526" s="150">
        <v>16148.2858276032</v>
      </c>
      <c r="Y5526" s="150">
        <v>66953.553149999978</v>
      </c>
      <c r="Z5526" s="150">
        <v>7057.3663303214353</v>
      </c>
      <c r="AA5526" s="150">
        <v>101601.1941430226</v>
      </c>
      <c r="AB5526" s="150">
        <v>2043</v>
      </c>
      <c r="AC5526" s="150">
        <v>12438.798559999999</v>
      </c>
      <c r="AD5526" s="150">
        <v>15147.912335725519</v>
      </c>
      <c r="AE5526" s="150">
        <v>16257.58982712</v>
      </c>
      <c r="AF5526" s="150">
        <v>40210.54889601106</v>
      </c>
      <c r="AG5526" s="150">
        <v>130310.8638246146</v>
      </c>
      <c r="AH5526" s="150">
        <v>28870.247438563089</v>
      </c>
      <c r="AI5526" s="150">
        <v>6464.3931027360013</v>
      </c>
      <c r="AJ5526" s="150">
        <v>33802.523729224202</v>
      </c>
      <c r="AK5526" s="150">
        <v>9066.6714148638785</v>
      </c>
      <c r="AL5526" s="150">
        <v>632649.625</v>
      </c>
      <c r="AM5526" s="150">
        <v>495071.5625</v>
      </c>
      <c r="AN5526" s="150">
        <v>137578.109375</v>
      </c>
      <c r="AO5526" s="5" t="s">
        <v>1191</v>
      </c>
    </row>
    <row r="5527" spans="1:41" ht="14.25" x14ac:dyDescent="0.45">
      <c r="A5527" s="150">
        <v>2022</v>
      </c>
      <c r="B5527" s="5" t="s">
        <v>7352</v>
      </c>
      <c r="C5527" s="5" t="s">
        <v>278</v>
      </c>
      <c r="D5527" s="5" t="s">
        <v>108</v>
      </c>
      <c r="E5527" s="5" t="s">
        <v>115</v>
      </c>
      <c r="F5527" s="5" t="s">
        <v>116</v>
      </c>
      <c r="G5527" s="5" t="s">
        <v>88</v>
      </c>
      <c r="H5527" s="5" t="s">
        <v>131</v>
      </c>
      <c r="I5527" s="150">
        <v>19128.772799999999</v>
      </c>
      <c r="J5527" s="150">
        <v>52817.801030636969</v>
      </c>
      <c r="K5527" s="150">
        <v>2727.7117994529799</v>
      </c>
      <c r="L5527" s="150">
        <v>4190.4234678599996</v>
      </c>
      <c r="M5527" s="150">
        <v>17863.051300105639</v>
      </c>
      <c r="N5527" s="150">
        <v>13624.509948999999</v>
      </c>
      <c r="O5527" s="150">
        <v>12058.31145226789</v>
      </c>
      <c r="P5527" s="150">
        <v>13286.71290832</v>
      </c>
      <c r="Q5527" s="150">
        <v>4987.0253562095659</v>
      </c>
      <c r="R5527" s="150">
        <v>10568.313968776931</v>
      </c>
      <c r="S5527" s="150">
        <v>20360.09292458924</v>
      </c>
      <c r="T5527" s="150">
        <v>15563.922019099</v>
      </c>
      <c r="U5527" s="150">
        <v>2313.0540000000001</v>
      </c>
      <c r="V5527" s="150">
        <v>12477</v>
      </c>
      <c r="W5527" s="150">
        <v>5278</v>
      </c>
      <c r="X5527" s="150">
        <v>28741.80821636309</v>
      </c>
      <c r="Y5527" s="150">
        <v>65835.952359286137</v>
      </c>
      <c r="Z5527" s="150">
        <v>8380.7859426998839</v>
      </c>
      <c r="AA5527" s="150">
        <v>98445</v>
      </c>
      <c r="AB5527" s="150">
        <v>4296.24</v>
      </c>
      <c r="AC5527" s="150">
        <v>14075.073086196169</v>
      </c>
      <c r="AD5527" s="150">
        <v>18855.033409738371</v>
      </c>
      <c r="AE5527" s="150">
        <v>17507.420446557571</v>
      </c>
      <c r="AF5527" s="150">
        <v>37640.264541136967</v>
      </c>
      <c r="AG5527" s="150">
        <v>137519</v>
      </c>
      <c r="AH5527" s="150">
        <v>32036.8307384</v>
      </c>
      <c r="AI5527" s="150">
        <v>9762.3996000000006</v>
      </c>
      <c r="AJ5527" s="150">
        <v>36459.196459366241</v>
      </c>
      <c r="AK5527" s="150">
        <v>9348</v>
      </c>
      <c r="AL5527" s="150">
        <v>726147.625</v>
      </c>
      <c r="AM5527" s="150">
        <v>549256.25</v>
      </c>
      <c r="AN5527" s="150">
        <v>176891.40625</v>
      </c>
      <c r="AO5527" s="5" t="s">
        <v>7822</v>
      </c>
    </row>
    <row r="5528" spans="1:41" ht="14.25" x14ac:dyDescent="0.45">
      <c r="A5528" s="150">
        <v>2022</v>
      </c>
      <c r="B5528" s="5" t="s">
        <v>1476</v>
      </c>
      <c r="C5528" s="5" t="s">
        <v>278</v>
      </c>
      <c r="D5528" s="5" t="s">
        <v>108</v>
      </c>
      <c r="E5528" s="5" t="s">
        <v>115</v>
      </c>
      <c r="F5528" s="5" t="s">
        <v>116</v>
      </c>
      <c r="G5528" s="5" t="s">
        <v>88</v>
      </c>
      <c r="H5528" s="5" t="s">
        <v>131</v>
      </c>
      <c r="I5528" s="150">
        <v>17903.278494542141</v>
      </c>
      <c r="J5528" s="150">
        <v>12867.119509582149</v>
      </c>
      <c r="K5528" s="150">
        <v>1124</v>
      </c>
      <c r="L5528" s="150">
        <v>3297.2663722918001</v>
      </c>
      <c r="M5528" s="150">
        <v>11813.85971962644</v>
      </c>
      <c r="N5528" s="150">
        <v>10259.554</v>
      </c>
      <c r="O5528" s="150">
        <v>11460.815475209731</v>
      </c>
      <c r="P5528" s="150">
        <v>8634.7999999999993</v>
      </c>
      <c r="Q5528" s="150">
        <v>6619.9207792982888</v>
      </c>
      <c r="R5528" s="150">
        <v>10195.345807162859</v>
      </c>
      <c r="S5528" s="150">
        <v>18642.78273479925</v>
      </c>
      <c r="T5528" s="150">
        <v>13862.37896641909</v>
      </c>
      <c r="U5528" s="150">
        <v>2145</v>
      </c>
      <c r="V5528" s="150">
        <v>12078</v>
      </c>
      <c r="W5528" s="150">
        <v>4216.7339126704919</v>
      </c>
      <c r="X5528" s="150">
        <v>19399.131083779441</v>
      </c>
      <c r="Y5528" s="150">
        <v>81659</v>
      </c>
      <c r="Z5528" s="150">
        <v>7425.4339947031986</v>
      </c>
      <c r="AA5528" s="150">
        <v>100127.6820730537</v>
      </c>
      <c r="AB5528" s="150">
        <v>2194</v>
      </c>
      <c r="AC5528" s="150">
        <v>12311.089310564959</v>
      </c>
      <c r="AD5528" s="150">
        <v>15794.851723002679</v>
      </c>
      <c r="AE5528" s="150">
        <v>16885.763170370021</v>
      </c>
      <c r="AF5528" s="150">
        <v>40579.526652452027</v>
      </c>
      <c r="AG5528" s="150">
        <v>130477.1378262433</v>
      </c>
      <c r="AH5528" s="150">
        <v>26245.265051534949</v>
      </c>
      <c r="AI5528" s="150">
        <v>5768.0791326741546</v>
      </c>
      <c r="AJ5528" s="150">
        <v>44996.945531086531</v>
      </c>
      <c r="AK5528" s="150">
        <v>9860</v>
      </c>
      <c r="AL5528" s="150">
        <v>658844.6875</v>
      </c>
      <c r="AM5528" s="150">
        <v>518462.84375</v>
      </c>
      <c r="AN5528" s="150">
        <v>140381.90625</v>
      </c>
      <c r="AO5528" s="5" t="s">
        <v>3185</v>
      </c>
    </row>
    <row r="5529" spans="1:41" ht="14.25" x14ac:dyDescent="0.45">
      <c r="A5529" s="150">
        <v>2022</v>
      </c>
      <c r="B5529" s="5" t="s">
        <v>4024</v>
      </c>
      <c r="C5529" s="5" t="s">
        <v>278</v>
      </c>
      <c r="D5529" s="5" t="s">
        <v>108</v>
      </c>
      <c r="E5529" s="5" t="s">
        <v>115</v>
      </c>
      <c r="F5529" s="5" t="s">
        <v>116</v>
      </c>
      <c r="G5529" s="5" t="s">
        <v>88</v>
      </c>
      <c r="H5529" s="5" t="s">
        <v>131</v>
      </c>
      <c r="I5529" s="150">
        <v>14958.519111578789</v>
      </c>
      <c r="J5529" s="150">
        <v>31230.83131796962</v>
      </c>
      <c r="K5529" s="150">
        <v>3166.9165495831089</v>
      </c>
      <c r="L5529" s="150">
        <v>3801.9947999999999</v>
      </c>
      <c r="M5529" s="150">
        <v>14030.92332782258</v>
      </c>
      <c r="N5529" s="150">
        <v>12859.499562571051</v>
      </c>
      <c r="O5529" s="150">
        <v>12214.74870824985</v>
      </c>
      <c r="P5529" s="150">
        <v>12585.83457515105</v>
      </c>
      <c r="Q5529" s="150">
        <v>5407.1719166539078</v>
      </c>
      <c r="R5529" s="150">
        <v>9398.5589523912495</v>
      </c>
      <c r="S5529" s="150">
        <v>13638</v>
      </c>
      <c r="T5529" s="150">
        <v>13469.785799040001</v>
      </c>
      <c r="U5529" s="150">
        <v>2240.7429842719998</v>
      </c>
      <c r="V5529" s="150">
        <v>12801</v>
      </c>
      <c r="W5529" s="150">
        <v>6181.0542604799248</v>
      </c>
      <c r="X5529" s="150">
        <v>16491.936389760001</v>
      </c>
      <c r="Y5529" s="150">
        <v>63447.041561491482</v>
      </c>
      <c r="Z5529" s="150">
        <v>7066</v>
      </c>
      <c r="AA5529" s="150">
        <v>100528</v>
      </c>
      <c r="AB5529" s="150">
        <v>2043.76</v>
      </c>
      <c r="AC5529" s="150">
        <v>12794.730250000001</v>
      </c>
      <c r="AD5529" s="150">
        <v>16242.989126109591</v>
      </c>
      <c r="AE5529" s="150">
        <v>17021.002221501461</v>
      </c>
      <c r="AF5529" s="150">
        <v>40124.21433436899</v>
      </c>
      <c r="AG5529" s="150">
        <v>131076</v>
      </c>
      <c r="AH5529" s="150">
        <v>22922</v>
      </c>
      <c r="AI5529" s="150">
        <v>6323.5686787199993</v>
      </c>
      <c r="AJ5529" s="150">
        <v>34056</v>
      </c>
      <c r="AK5529" s="150">
        <v>8885.8645331998632</v>
      </c>
      <c r="AL5529" s="150">
        <v>647008.6875</v>
      </c>
      <c r="AM5529" s="150">
        <v>511397.125</v>
      </c>
      <c r="AN5529" s="150">
        <v>135611.546875</v>
      </c>
      <c r="AO5529" s="5" t="s">
        <v>4640</v>
      </c>
    </row>
    <row r="5530" spans="1:41" ht="14.25" x14ac:dyDescent="0.45">
      <c r="A5530" s="150">
        <v>2022</v>
      </c>
      <c r="B5530" s="5" t="s">
        <v>6344</v>
      </c>
      <c r="C5530" s="5" t="s">
        <v>278</v>
      </c>
      <c r="D5530" s="5" t="s">
        <v>108</v>
      </c>
      <c r="E5530" s="5" t="s">
        <v>115</v>
      </c>
      <c r="F5530" s="5" t="s">
        <v>116</v>
      </c>
      <c r="G5530" s="5" t="s">
        <v>88</v>
      </c>
      <c r="H5530" s="5" t="s">
        <v>131</v>
      </c>
      <c r="I5530" s="150">
        <v>20676.187600000001</v>
      </c>
      <c r="J5530" s="150">
        <v>47944.544871202852</v>
      </c>
      <c r="K5530" s="150">
        <v>2619.0269542000001</v>
      </c>
      <c r="L5530" s="150">
        <v>4194.5086357272003</v>
      </c>
      <c r="M5530" s="150">
        <v>16288.061150868391</v>
      </c>
      <c r="N5530" s="150">
        <v>14703.740150400001</v>
      </c>
      <c r="O5530" s="150">
        <v>12223.96770502344</v>
      </c>
      <c r="P5530" s="150">
        <v>13614.96446980156</v>
      </c>
      <c r="Q5530" s="150">
        <v>5253.7771576940013</v>
      </c>
      <c r="R5530" s="150">
        <v>10377.498238349621</v>
      </c>
      <c r="S5530" s="150">
        <v>21297.581028000001</v>
      </c>
      <c r="T5530" s="150">
        <v>15449.554334833791</v>
      </c>
      <c r="U5530" s="150">
        <v>2191.3390460720002</v>
      </c>
      <c r="V5530" s="150">
        <v>12031</v>
      </c>
      <c r="W5530" s="150">
        <v>4982.4755999999998</v>
      </c>
      <c r="X5530" s="150">
        <v>26691</v>
      </c>
      <c r="Y5530" s="150">
        <v>71507.256708776709</v>
      </c>
      <c r="Z5530" s="150">
        <v>9179.1172708555368</v>
      </c>
      <c r="AA5530" s="150">
        <v>98445</v>
      </c>
      <c r="AB5530" s="150">
        <v>3905.3530799999999</v>
      </c>
      <c r="AC5530" s="150">
        <v>12326.26622408832</v>
      </c>
      <c r="AD5530" s="150">
        <v>20283.86637964383</v>
      </c>
      <c r="AE5530" s="150">
        <v>17987.233992767589</v>
      </c>
      <c r="AF5530" s="150">
        <v>40609.883260800008</v>
      </c>
      <c r="AG5530" s="150">
        <v>140380</v>
      </c>
      <c r="AH5530" s="150">
        <v>26621.220398962159</v>
      </c>
      <c r="AI5530" s="150">
        <v>8597.865600000001</v>
      </c>
      <c r="AJ5530" s="150">
        <v>35706.372720300002</v>
      </c>
      <c r="AK5530" s="150">
        <v>9422</v>
      </c>
      <c r="AL5530" s="150">
        <v>725510.6875</v>
      </c>
      <c r="AM5530" s="150">
        <v>557128.6875</v>
      </c>
      <c r="AN5530" s="150">
        <v>168381.96875</v>
      </c>
      <c r="AO5530" s="5" t="s">
        <v>6901</v>
      </c>
    </row>
    <row r="5531" spans="1:41" ht="14.25" x14ac:dyDescent="0.45">
      <c r="A5531" s="150">
        <v>2022</v>
      </c>
      <c r="B5531" s="5" t="s">
        <v>4980</v>
      </c>
      <c r="C5531" s="5" t="s">
        <v>278</v>
      </c>
      <c r="D5531" s="5" t="s">
        <v>108</v>
      </c>
      <c r="E5531" s="5" t="s">
        <v>115</v>
      </c>
      <c r="F5531" s="5" t="s">
        <v>116</v>
      </c>
      <c r="G5531" s="5" t="s">
        <v>88</v>
      </c>
      <c r="H5531" s="5" t="s">
        <v>131</v>
      </c>
      <c r="I5531" s="150">
        <v>17791.90911666684</v>
      </c>
      <c r="J5531" s="150">
        <v>44998.746835560167</v>
      </c>
      <c r="K5531" s="150">
        <v>2735.1285198366122</v>
      </c>
      <c r="L5531" s="150">
        <v>3478.2319760469122</v>
      </c>
      <c r="M5531" s="150">
        <v>15260.87468033165</v>
      </c>
      <c r="N5531" s="150">
        <v>13211.18902190774</v>
      </c>
      <c r="O5531" s="150">
        <v>12557.102600898381</v>
      </c>
      <c r="P5531" s="150">
        <v>12899.66643623872</v>
      </c>
      <c r="Q5531" s="150">
        <v>5684.7892915817183</v>
      </c>
      <c r="R5531" s="150">
        <v>9485.2885153724019</v>
      </c>
      <c r="S5531" s="150">
        <v>17023.59442112</v>
      </c>
      <c r="T5531" s="150">
        <v>15129.1791463465</v>
      </c>
      <c r="U5531" s="150">
        <v>2226.3187702720011</v>
      </c>
      <c r="V5531" s="150">
        <v>11877</v>
      </c>
      <c r="W5531" s="150">
        <v>6048.524458183103</v>
      </c>
      <c r="X5531" s="150">
        <v>25206.464</v>
      </c>
      <c r="Y5531" s="150">
        <v>65877.010395280493</v>
      </c>
      <c r="Z5531" s="150">
        <v>9026.9243744595042</v>
      </c>
      <c r="AA5531" s="150">
        <v>98445</v>
      </c>
      <c r="AB5531" s="150">
        <v>2631</v>
      </c>
      <c r="AC5531" s="150">
        <v>12257.398829651131</v>
      </c>
      <c r="AD5531" s="150">
        <v>18235.181060633709</v>
      </c>
      <c r="AE5531" s="150">
        <v>16778.759687999998</v>
      </c>
      <c r="AF5531" s="150">
        <v>41925.923001548508</v>
      </c>
      <c r="AG5531" s="150">
        <v>146544</v>
      </c>
      <c r="AH5531" s="150">
        <v>25904.368169357029</v>
      </c>
      <c r="AI5531" s="150">
        <v>7405.1094240000002</v>
      </c>
      <c r="AJ5531" s="150">
        <v>35154.940247620922</v>
      </c>
      <c r="AK5531" s="150">
        <v>9012</v>
      </c>
      <c r="AL5531" s="150">
        <v>704811.6875</v>
      </c>
      <c r="AM5531" s="150">
        <v>547663.125</v>
      </c>
      <c r="AN5531" s="150">
        <v>157148.53125</v>
      </c>
      <c r="AO5531" s="5" t="s">
        <v>5967</v>
      </c>
    </row>
    <row r="5532" spans="1:41" ht="14.25" x14ac:dyDescent="0.45">
      <c r="A5532" s="150">
        <v>2022</v>
      </c>
      <c r="B5532" s="5" t="s">
        <v>1477</v>
      </c>
      <c r="C5532" s="5" t="s">
        <v>278</v>
      </c>
      <c r="D5532" s="5" t="s">
        <v>108</v>
      </c>
      <c r="E5532" s="5" t="s">
        <v>115</v>
      </c>
      <c r="F5532" s="5" t="s">
        <v>116</v>
      </c>
      <c r="G5532" s="5" t="s">
        <v>88</v>
      </c>
      <c r="H5532" s="5" t="s">
        <v>131</v>
      </c>
      <c r="I5532" s="150">
        <v>16429.049052453051</v>
      </c>
      <c r="J5532" s="150">
        <v>23810.311921900618</v>
      </c>
      <c r="K5532" s="150">
        <v>3192.62095449453</v>
      </c>
      <c r="L5532" s="150">
        <v>3548.5501469999999</v>
      </c>
      <c r="M5532" s="150">
        <v>12215.484702066689</v>
      </c>
      <c r="N5532" s="150">
        <v>10389.572533821791</v>
      </c>
      <c r="O5532" s="150">
        <v>12675</v>
      </c>
      <c r="P5532" s="150">
        <v>8634.7999999999993</v>
      </c>
      <c r="Q5532" s="150">
        <v>5909.1980317444804</v>
      </c>
      <c r="R5532" s="150">
        <v>9617.3763166284134</v>
      </c>
      <c r="S5532" s="150">
        <v>11604.204098492981</v>
      </c>
      <c r="T5532" s="150">
        <v>14673.2693016554</v>
      </c>
      <c r="U5532" s="150">
        <v>2945.2440716991709</v>
      </c>
      <c r="V5532" s="150">
        <v>12077</v>
      </c>
      <c r="W5532" s="150">
        <v>5040.1972290831727</v>
      </c>
      <c r="X5532" s="150">
        <v>20338.42411253108</v>
      </c>
      <c r="Y5532" s="150">
        <v>70383.907999999996</v>
      </c>
      <c r="Z5532" s="150">
        <v>8549.1133098239989</v>
      </c>
      <c r="AA5532" s="150">
        <v>92134.339414239454</v>
      </c>
      <c r="AB5532" s="150">
        <v>2218</v>
      </c>
      <c r="AC5532" s="150">
        <v>12254.10318208215</v>
      </c>
      <c r="AD5532" s="150">
        <v>17089.675478267021</v>
      </c>
      <c r="AE5532" s="150">
        <v>16089.312438329591</v>
      </c>
      <c r="AF5532" s="150">
        <v>39647.377899854808</v>
      </c>
      <c r="AG5532" s="150">
        <v>135730</v>
      </c>
      <c r="AH5532" s="150">
        <v>29584.95001190561</v>
      </c>
      <c r="AI5532" s="150">
        <v>5642.3439994932623</v>
      </c>
      <c r="AJ5532" s="150">
        <v>44976.757315125862</v>
      </c>
      <c r="AK5532" s="150">
        <v>11667.32935779525</v>
      </c>
      <c r="AL5532" s="150">
        <v>659067.5</v>
      </c>
      <c r="AM5532" s="150">
        <v>513126</v>
      </c>
      <c r="AN5532" s="150">
        <v>145941.5</v>
      </c>
      <c r="AO5532" s="5" t="s">
        <v>3184</v>
      </c>
    </row>
    <row r="5533" spans="1:41" ht="14.25" x14ac:dyDescent="0.45">
      <c r="A5533" s="150">
        <v>2022</v>
      </c>
      <c r="B5533" s="5" t="s">
        <v>1478</v>
      </c>
      <c r="C5533" s="5" t="s">
        <v>278</v>
      </c>
      <c r="D5533" s="5" t="s">
        <v>108</v>
      </c>
      <c r="E5533" s="5" t="s">
        <v>115</v>
      </c>
      <c r="F5533" s="5" t="s">
        <v>116</v>
      </c>
      <c r="G5533" s="5" t="s">
        <v>88</v>
      </c>
      <c r="H5533" s="5" t="s">
        <v>131</v>
      </c>
      <c r="I5533" s="150">
        <v>15322</v>
      </c>
      <c r="J5533" s="150">
        <v>20700.329911900491</v>
      </c>
      <c r="K5533" s="150">
        <v>3055.9582911969978</v>
      </c>
      <c r="L5533" s="150">
        <v>4043.616175462646</v>
      </c>
      <c r="M5533" s="150">
        <v>12309.855828586151</v>
      </c>
      <c r="N5533" s="150">
        <v>11511.78202931837</v>
      </c>
      <c r="O5533" s="150">
        <v>11807.321985748969</v>
      </c>
      <c r="P5533" s="150">
        <v>8233.9009272000003</v>
      </c>
      <c r="Q5533" s="150">
        <v>6930.9462266822657</v>
      </c>
      <c r="R5533" s="150">
        <v>9935.6767787777972</v>
      </c>
      <c r="S5533" s="150">
        <v>15900.40553151208</v>
      </c>
      <c r="T5533" s="150">
        <v>12940.791684434749</v>
      </c>
      <c r="U5533" s="150">
        <v>2351.9451156840169</v>
      </c>
      <c r="V5533" s="150">
        <v>12529</v>
      </c>
      <c r="W5533" s="150">
        <v>5406.7926026984942</v>
      </c>
      <c r="X5533" s="150">
        <v>17319.92754331262</v>
      </c>
      <c r="Y5533" s="150">
        <v>65166.691549999989</v>
      </c>
      <c r="Z5533" s="150">
        <v>7565.267306419214</v>
      </c>
      <c r="AA5533" s="150">
        <v>95612.528308299239</v>
      </c>
      <c r="AB5533" s="150">
        <v>2219</v>
      </c>
      <c r="AC5533" s="150">
        <v>11869.893353291851</v>
      </c>
      <c r="AD5533" s="150">
        <v>15741.717096368369</v>
      </c>
      <c r="AE5533" s="150">
        <v>16262.143226577469</v>
      </c>
      <c r="AF5533" s="150">
        <v>40413.395997732572</v>
      </c>
      <c r="AG5533" s="150">
        <v>130277.5763105089</v>
      </c>
      <c r="AH5533" s="150">
        <v>22674.77185091154</v>
      </c>
      <c r="AI5533" s="150">
        <v>5581.260949872385</v>
      </c>
      <c r="AJ5533" s="150">
        <v>45411.341480009803</v>
      </c>
      <c r="AK5533" s="150">
        <v>9933.3971207097693</v>
      </c>
      <c r="AL5533" s="150">
        <v>639029.1875</v>
      </c>
      <c r="AM5533" s="150">
        <v>504138.0625</v>
      </c>
      <c r="AN5533" s="150">
        <v>134891.203125</v>
      </c>
      <c r="AO5533" s="5" t="s">
        <v>3186</v>
      </c>
    </row>
    <row r="5534" spans="1:41" ht="14.25" x14ac:dyDescent="0.45">
      <c r="A5534" s="150">
        <v>2022</v>
      </c>
      <c r="B5534" s="5" t="s">
        <v>6344</v>
      </c>
      <c r="C5534" s="5" t="s">
        <v>278</v>
      </c>
      <c r="D5534" s="5" t="s">
        <v>108</v>
      </c>
      <c r="E5534" s="5" t="s">
        <v>29</v>
      </c>
      <c r="F5534" s="5" t="s">
        <v>29</v>
      </c>
      <c r="G5534" s="5" t="s">
        <v>87</v>
      </c>
      <c r="H5534" s="5" t="s">
        <v>131</v>
      </c>
      <c r="I5534" s="150">
        <v>812.02519438235072</v>
      </c>
      <c r="J5534" s="150">
        <v>5582.6732113786611</v>
      </c>
      <c r="K5534" s="150">
        <v>222.52029410653751</v>
      </c>
      <c r="L5534" s="150">
        <v>558.26732113786613</v>
      </c>
      <c r="M5534" s="150">
        <v>1370.2925155202167</v>
      </c>
      <c r="N5534" s="150">
        <v>337.72635350108453</v>
      </c>
      <c r="O5534" s="150">
        <v>1030.2569653726075</v>
      </c>
      <c r="P5534" s="150">
        <v>1560.6900929100325</v>
      </c>
      <c r="Q5534" s="150">
        <v>1.760225458311691</v>
      </c>
      <c r="R5534" s="150">
        <v>720.94186483240503</v>
      </c>
      <c r="S5534" s="150">
        <v>1015.0314929779383</v>
      </c>
      <c r="T5534" s="150">
        <v>1877.8082620091859</v>
      </c>
      <c r="U5534" s="150">
        <v>33.561001283822556</v>
      </c>
      <c r="V5534" s="150">
        <v>1189.6169097701438</v>
      </c>
      <c r="W5534" s="150">
        <v>608.00386429378511</v>
      </c>
      <c r="X5534" s="150">
        <v>2334.5724338492582</v>
      </c>
      <c r="Y5534" s="150">
        <v>4009.3743972628563</v>
      </c>
      <c r="Z5534" s="150">
        <v>1237.7400286830305</v>
      </c>
      <c r="AA5534" s="150">
        <v>9792.0088127581712</v>
      </c>
      <c r="AB5534" s="150">
        <v>306.5395108793374</v>
      </c>
      <c r="AC5534" s="150">
        <v>947.64745843646733</v>
      </c>
      <c r="AD5534" s="150">
        <v>1731.6001889992824</v>
      </c>
      <c r="AE5534" s="150">
        <v>2050.3636158154354</v>
      </c>
      <c r="AF5534" s="150">
        <v>1549.4049727711038</v>
      </c>
      <c r="AG5534" s="150">
        <v>8357.7693131803444</v>
      </c>
      <c r="AH5534" s="150">
        <v>1352.021948646614</v>
      </c>
      <c r="AI5534" s="150">
        <v>1018.0765874568722</v>
      </c>
      <c r="AJ5534" s="150">
        <v>1842.282159754958</v>
      </c>
      <c r="AK5534" s="150">
        <v>690.22141522499805</v>
      </c>
      <c r="AL5534" s="150">
        <v>54140.8046875</v>
      </c>
      <c r="AM5534" s="150">
        <v>40583.84765625</v>
      </c>
      <c r="AN5534" s="150">
        <v>13556.9453125</v>
      </c>
      <c r="AO5534" s="5" t="s">
        <v>6902</v>
      </c>
    </row>
    <row r="5535" spans="1:41" ht="14.25" x14ac:dyDescent="0.45">
      <c r="A5535" s="150">
        <v>2022</v>
      </c>
      <c r="B5535" s="5" t="s">
        <v>4980</v>
      </c>
      <c r="C5535" s="5" t="s">
        <v>278</v>
      </c>
      <c r="D5535" s="5" t="s">
        <v>108</v>
      </c>
      <c r="E5535" s="5" t="s">
        <v>29</v>
      </c>
      <c r="F5535" s="5" t="s">
        <v>29</v>
      </c>
      <c r="G5535" s="5" t="s">
        <v>87</v>
      </c>
      <c r="H5535" s="5" t="s">
        <v>131</v>
      </c>
      <c r="I5535" s="150">
        <v>586.84825619533126</v>
      </c>
      <c r="J5535" s="150">
        <v>5279.4099137435251</v>
      </c>
      <c r="K5535" s="150">
        <v>180.15352888428527</v>
      </c>
      <c r="L5535" s="150">
        <v>376.96865581567209</v>
      </c>
      <c r="M5535" s="150">
        <v>1145.4848657382302</v>
      </c>
      <c r="N5535" s="150">
        <v>287.81973411477742</v>
      </c>
      <c r="O5535" s="150">
        <v>1056.9701261130033</v>
      </c>
      <c r="P5535" s="150">
        <v>1413.71368459925</v>
      </c>
      <c r="Q5535" s="150">
        <v>1.7627674149956514</v>
      </c>
      <c r="R5535" s="150">
        <v>654.9834638298056</v>
      </c>
      <c r="S5535" s="150">
        <v>1084.0452229395432</v>
      </c>
      <c r="T5535" s="150">
        <v>1874.429780298922</v>
      </c>
      <c r="U5535" s="150">
        <v>36.655515703623365</v>
      </c>
      <c r="V5535" s="150">
        <v>1078.8384735498239</v>
      </c>
      <c r="W5535" s="150">
        <v>593.56943042799196</v>
      </c>
      <c r="X5535" s="150">
        <v>2395.1047192708447</v>
      </c>
      <c r="Y5535" s="150">
        <v>3707.2055654800902</v>
      </c>
      <c r="Z5535" s="150">
        <v>1241.5750985500285</v>
      </c>
      <c r="AA5535" s="150">
        <v>9651.2306687835608</v>
      </c>
      <c r="AB5535" s="150">
        <v>314.48766313904133</v>
      </c>
      <c r="AC5535" s="150">
        <v>1024.7533642641156</v>
      </c>
      <c r="AD5535" s="150">
        <v>1546.7282023672576</v>
      </c>
      <c r="AE5535" s="150">
        <v>1822.3622864017298</v>
      </c>
      <c r="AF5535" s="150">
        <v>1528.410042855741</v>
      </c>
      <c r="AG5535" s="150">
        <v>5727.4243286911505</v>
      </c>
      <c r="AH5535" s="150">
        <v>1084.5256366299657</v>
      </c>
      <c r="AI5535" s="150">
        <v>745.60651260779343</v>
      </c>
      <c r="AJ5535" s="150">
        <v>1720.3099983632328</v>
      </c>
      <c r="AK5535" s="150">
        <v>708.11791700181493</v>
      </c>
      <c r="AL5535" s="150">
        <v>48869.4921875</v>
      </c>
      <c r="AM5535" s="150">
        <v>36140.26953125</v>
      </c>
      <c r="AN5535" s="150">
        <v>12729.2236328125</v>
      </c>
      <c r="AO5535" s="5" t="s">
        <v>5968</v>
      </c>
    </row>
    <row r="5536" spans="1:41" ht="14.25" x14ac:dyDescent="0.45">
      <c r="A5536" s="150">
        <v>2022</v>
      </c>
      <c r="B5536" s="5" t="s">
        <v>582</v>
      </c>
      <c r="C5536" s="5" t="s">
        <v>278</v>
      </c>
      <c r="D5536" s="5" t="s">
        <v>108</v>
      </c>
      <c r="E5536" s="5" t="s">
        <v>29</v>
      </c>
      <c r="F5536" s="5" t="s">
        <v>29</v>
      </c>
      <c r="G5536" s="5" t="s">
        <v>87</v>
      </c>
      <c r="H5536" s="5" t="s">
        <v>131</v>
      </c>
      <c r="I5536" s="150">
        <v>525.63172307878324</v>
      </c>
      <c r="J5536" s="150">
        <v>4529.3418721738808</v>
      </c>
      <c r="K5536" s="150">
        <v>128.62267668310452</v>
      </c>
      <c r="L5536" s="150">
        <v>397.28164641027166</v>
      </c>
      <c r="M5536" s="150">
        <v>1207.2094227936432</v>
      </c>
      <c r="N5536" s="150">
        <v>267.78099923786266</v>
      </c>
      <c r="O5536" s="150">
        <v>1184.1411495294283</v>
      </c>
      <c r="P5536" s="150">
        <v>1234.7776961578033</v>
      </c>
      <c r="Q5536" s="150">
        <v>1.5603783194009231</v>
      </c>
      <c r="R5536" s="150">
        <v>671.65611622576182</v>
      </c>
      <c r="S5536" s="150">
        <v>1288.9972802859486</v>
      </c>
      <c r="T5536" s="150">
        <v>2414.4188455872863</v>
      </c>
      <c r="U5536" s="150">
        <v>34.193741267979178</v>
      </c>
      <c r="V5536" s="150">
        <v>1109.5352058585211</v>
      </c>
      <c r="W5536" s="150">
        <v>329.23893348917539</v>
      </c>
      <c r="X5536" s="150">
        <v>2044.2940314687364</v>
      </c>
      <c r="Y5536" s="150">
        <v>3720.3999484276819</v>
      </c>
      <c r="Z5536" s="150">
        <v>1185.2601605610314</v>
      </c>
      <c r="AA5536" s="150">
        <v>10973.637502992178</v>
      </c>
      <c r="AB5536" s="150">
        <v>158.03468807480419</v>
      </c>
      <c r="AC5536" s="150">
        <v>1164.7016694312649</v>
      </c>
      <c r="AD5536" s="150">
        <v>1450.1676151534271</v>
      </c>
      <c r="AE5536" s="150">
        <v>2020.4295885119063</v>
      </c>
      <c r="AF5536" s="150">
        <v>1025.5623111887687</v>
      </c>
      <c r="AG5536" s="150">
        <v>4813.21507410509</v>
      </c>
      <c r="AH5536" s="150">
        <v>1119.9611054190116</v>
      </c>
      <c r="AI5536" s="150">
        <v>1100.7555009654764</v>
      </c>
      <c r="AJ5536" s="150">
        <v>1602.2961429806537</v>
      </c>
      <c r="AK5536" s="150">
        <v>658.47786697835079</v>
      </c>
      <c r="AL5536" s="150">
        <v>48361.58203125</v>
      </c>
      <c r="AM5536" s="150">
        <v>35277.26171875</v>
      </c>
      <c r="AN5536" s="150">
        <v>13084.3203125</v>
      </c>
      <c r="AO5536" s="5" t="s">
        <v>1192</v>
      </c>
    </row>
    <row r="5537" spans="1:41" ht="14.25" x14ac:dyDescent="0.45">
      <c r="A5537" s="150">
        <v>2022</v>
      </c>
      <c r="B5537" s="5" t="s">
        <v>4024</v>
      </c>
      <c r="C5537" s="5" t="s">
        <v>278</v>
      </c>
      <c r="D5537" s="5" t="s">
        <v>108</v>
      </c>
      <c r="E5537" s="5" t="s">
        <v>29</v>
      </c>
      <c r="F5537" s="5" t="s">
        <v>29</v>
      </c>
      <c r="G5537" s="5" t="s">
        <v>87</v>
      </c>
      <c r="H5537" s="5" t="s">
        <v>131</v>
      </c>
      <c r="I5537" s="150">
        <v>603.69393240054649</v>
      </c>
      <c r="J5537" s="150">
        <v>6846.2572007645849</v>
      </c>
      <c r="K5537" s="150">
        <v>127.27255260018026</v>
      </c>
      <c r="L5537" s="150">
        <v>387.30193884619155</v>
      </c>
      <c r="M5537" s="150">
        <v>1069.894858691137</v>
      </c>
      <c r="N5537" s="150">
        <v>660.26737109498242</v>
      </c>
      <c r="O5537" s="150">
        <v>1085.943281571504</v>
      </c>
      <c r="P5537" s="150">
        <v>1702.2898267374139</v>
      </c>
      <c r="Q5537" s="150">
        <v>1.5439993697333885</v>
      </c>
      <c r="R5537" s="150">
        <v>658.50043095055457</v>
      </c>
      <c r="S5537" s="150">
        <v>1113.7605478974735</v>
      </c>
      <c r="T5537" s="150">
        <v>1711.8317739058191</v>
      </c>
      <c r="U5537" s="150">
        <v>39.174093535235528</v>
      </c>
      <c r="V5537" s="150">
        <v>1101.9917044518711</v>
      </c>
      <c r="W5537" s="150">
        <v>436.51710234598386</v>
      </c>
      <c r="X5537" s="150">
        <v>2116.252030491069</v>
      </c>
      <c r="Y5537" s="150">
        <v>3749.981479712435</v>
      </c>
      <c r="Z5537" s="150">
        <v>1184.3736085710887</v>
      </c>
      <c r="AA5537" s="150">
        <v>9967.1405035666321</v>
      </c>
      <c r="AB5537" s="150">
        <v>154.38582810913107</v>
      </c>
      <c r="AC5537" s="150">
        <v>1192.4834115999672</v>
      </c>
      <c r="AD5537" s="150">
        <v>1434.9460790404423</v>
      </c>
      <c r="AE5537" s="150">
        <v>1859.4772644051959</v>
      </c>
      <c r="AF5537" s="150">
        <v>1409.1734195163979</v>
      </c>
      <c r="AG5537" s="150">
        <v>5340.9151345861555</v>
      </c>
      <c r="AH5537" s="150">
        <v>1105.2013890279445</v>
      </c>
      <c r="AI5537" s="150">
        <v>766.04471882285407</v>
      </c>
      <c r="AJ5537" s="150">
        <v>1553.3658890826844</v>
      </c>
      <c r="AK5537" s="150">
        <v>641.93691521468213</v>
      </c>
      <c r="AL5537" s="150">
        <v>50021.91796875</v>
      </c>
      <c r="AM5537" s="150">
        <v>38257.93359375</v>
      </c>
      <c r="AN5537" s="150">
        <v>11763.986328125</v>
      </c>
      <c r="AO5537" s="5" t="s">
        <v>4641</v>
      </c>
    </row>
    <row r="5538" spans="1:41" ht="14.25" x14ac:dyDescent="0.45">
      <c r="A5538" s="150">
        <v>2022</v>
      </c>
      <c r="B5538" s="5" t="s">
        <v>7352</v>
      </c>
      <c r="C5538" s="5" t="s">
        <v>278</v>
      </c>
      <c r="D5538" s="5" t="s">
        <v>108</v>
      </c>
      <c r="E5538" s="5" t="s">
        <v>29</v>
      </c>
      <c r="F5538" s="5" t="s">
        <v>29</v>
      </c>
      <c r="G5538" s="5" t="s">
        <v>87</v>
      </c>
      <c r="H5538" s="5" t="s">
        <v>131</v>
      </c>
      <c r="I5538" s="150">
        <v>832</v>
      </c>
      <c r="J5538" s="150">
        <v>5401.3213413628137</v>
      </c>
      <c r="K5538" s="150">
        <v>335.84</v>
      </c>
      <c r="L5538" s="150">
        <v>550</v>
      </c>
      <c r="M5538" s="150">
        <v>1529.411764705882</v>
      </c>
      <c r="N5538" s="150">
        <v>590</v>
      </c>
      <c r="O5538" s="150">
        <v>1065</v>
      </c>
      <c r="P5538" s="150">
        <v>1607.578</v>
      </c>
      <c r="Q5538" s="150">
        <v>1.5611024636132731</v>
      </c>
      <c r="R5538" s="150">
        <v>806.5508499</v>
      </c>
      <c r="S5538" s="150">
        <v>1000</v>
      </c>
      <c r="T5538" s="150">
        <v>2000</v>
      </c>
      <c r="U5538" s="150">
        <v>37</v>
      </c>
      <c r="V5538" s="150">
        <v>1225</v>
      </c>
      <c r="W5538" s="150">
        <v>641.58000000000004</v>
      </c>
      <c r="X5538" s="150">
        <v>2820</v>
      </c>
      <c r="Y5538" s="150">
        <v>4320</v>
      </c>
      <c r="Z5538" s="150">
        <v>1117.9691504</v>
      </c>
      <c r="AA5538" s="150">
        <v>9779</v>
      </c>
      <c r="AB5538" s="150">
        <v>600</v>
      </c>
      <c r="AC5538" s="150">
        <v>1219.6489117647061</v>
      </c>
      <c r="AD5538" s="150">
        <v>1534.821948</v>
      </c>
      <c r="AE5538" s="150">
        <v>1813.8050000000001</v>
      </c>
      <c r="AF5538" s="150">
        <v>2230.4</v>
      </c>
      <c r="AG5538" s="150">
        <v>8828</v>
      </c>
      <c r="AH5538" s="150">
        <v>1596</v>
      </c>
      <c r="AI5538" s="150">
        <v>1031</v>
      </c>
      <c r="AJ5538" s="150">
        <v>1801.3660199999999</v>
      </c>
      <c r="AK5538" s="150">
        <v>760</v>
      </c>
      <c r="AL5538" s="150">
        <v>57074.8515625</v>
      </c>
      <c r="AM5538" s="150">
        <v>42161.203125</v>
      </c>
      <c r="AN5538" s="150">
        <v>14913.654296875</v>
      </c>
      <c r="AO5538" s="5" t="s">
        <v>7823</v>
      </c>
    </row>
    <row r="5539" spans="1:41" ht="14.25" x14ac:dyDescent="0.45">
      <c r="A5539" s="150">
        <v>2022</v>
      </c>
      <c r="B5539" s="5" t="s">
        <v>1476</v>
      </c>
      <c r="C5539" s="5" t="s">
        <v>278</v>
      </c>
      <c r="D5539" s="5" t="s">
        <v>108</v>
      </c>
      <c r="E5539" s="5" t="s">
        <v>29</v>
      </c>
      <c r="F5539" s="5" t="s">
        <v>29</v>
      </c>
      <c r="G5539" s="5" t="s">
        <v>87</v>
      </c>
      <c r="H5539" s="5" t="s">
        <v>131</v>
      </c>
      <c r="I5539" s="150">
        <v>117.97389118948408</v>
      </c>
      <c r="J5539" s="150">
        <v>1834.4456056264844</v>
      </c>
      <c r="K5539" s="150">
        <v>92.075277651729621</v>
      </c>
      <c r="L5539" s="150">
        <v>516.51985024141015</v>
      </c>
      <c r="M5539" s="150">
        <v>992.41782847408354</v>
      </c>
      <c r="N5539" s="150">
        <v>314.40338710346703</v>
      </c>
      <c r="O5539" s="150">
        <v>1107.1490703000659</v>
      </c>
      <c r="P5539" s="150">
        <v>1347.4430875862872</v>
      </c>
      <c r="Q5539" s="150">
        <v>1.4597300115518113</v>
      </c>
      <c r="R5539" s="150">
        <v>476.45587577051117</v>
      </c>
      <c r="S5539" s="150">
        <v>1131.8521935724812</v>
      </c>
      <c r="T5539" s="150">
        <v>1616.9317051035446</v>
      </c>
      <c r="U5539" s="150">
        <v>26.575529621275042</v>
      </c>
      <c r="V5539" s="150">
        <v>1179.0127016380013</v>
      </c>
      <c r="W5539" s="150">
        <v>280.71730991380986</v>
      </c>
      <c r="X5539" s="150">
        <v>1607.9487511863028</v>
      </c>
      <c r="Y5539" s="150">
        <v>3099.1191014484607</v>
      </c>
      <c r="Z5539" s="150">
        <v>954.43885370695341</v>
      </c>
      <c r="AA5539" s="150">
        <v>10640.379235570195</v>
      </c>
      <c r="AB5539" s="150">
        <v>419.95309563105951</v>
      </c>
      <c r="AC5539" s="150">
        <v>809.00482978680691</v>
      </c>
      <c r="AD5539" s="150">
        <v>1409.2008957673254</v>
      </c>
      <c r="AE5539" s="150">
        <v>1302.9046089092167</v>
      </c>
      <c r="AF5539" s="150">
        <v>937.50870519625357</v>
      </c>
      <c r="AG5539" s="150">
        <v>5240.7547534904043</v>
      </c>
      <c r="AH5539" s="150">
        <v>1291.2996256035253</v>
      </c>
      <c r="AI5539" s="150">
        <v>562.5574890672749</v>
      </c>
      <c r="AJ5539" s="150">
        <v>1540.736775167991</v>
      </c>
      <c r="AK5539" s="150">
        <v>545.71445047244629</v>
      </c>
      <c r="AL5539" s="150">
        <v>41396.95703125</v>
      </c>
      <c r="AM5539" s="150">
        <v>30339.1328125</v>
      </c>
      <c r="AN5539" s="150">
        <v>11057.818359375</v>
      </c>
      <c r="AO5539" s="5" t="s">
        <v>3187</v>
      </c>
    </row>
    <row r="5540" spans="1:41" ht="14.25" x14ac:dyDescent="0.45">
      <c r="A5540" s="150">
        <v>2022</v>
      </c>
      <c r="B5540" s="5" t="s">
        <v>1478</v>
      </c>
      <c r="C5540" s="5" t="s">
        <v>278</v>
      </c>
      <c r="D5540" s="5" t="s">
        <v>108</v>
      </c>
      <c r="E5540" s="5" t="s">
        <v>29</v>
      </c>
      <c r="F5540" s="5" t="s">
        <v>29</v>
      </c>
      <c r="G5540" s="5" t="s">
        <v>87</v>
      </c>
      <c r="H5540" s="5" t="s">
        <v>131</v>
      </c>
      <c r="I5540" s="150">
        <v>481.53475764423865</v>
      </c>
      <c r="J5540" s="150">
        <v>3938.5745112394252</v>
      </c>
      <c r="K5540" s="150">
        <v>112.7991177051351</v>
      </c>
      <c r="L5540" s="150">
        <v>614.16995258469399</v>
      </c>
      <c r="M5540" s="150">
        <v>1189.4491941922306</v>
      </c>
      <c r="N5540" s="150">
        <v>495.88179859763358</v>
      </c>
      <c r="O5540" s="150">
        <v>1094.0244426154868</v>
      </c>
      <c r="P5540" s="150">
        <v>1472.4563447743431</v>
      </c>
      <c r="Q5540" s="150">
        <v>1.5511752236720771</v>
      </c>
      <c r="R5540" s="150">
        <v>651.88119508602699</v>
      </c>
      <c r="S5540" s="150">
        <v>1021.5831506633806</v>
      </c>
      <c r="T5540" s="150">
        <v>2677.1592409715877</v>
      </c>
      <c r="U5540" s="150">
        <v>55.313207458090652</v>
      </c>
      <c r="V5540" s="150">
        <v>967.98113051658652</v>
      </c>
      <c r="W5540" s="150">
        <v>325.24165985357303</v>
      </c>
      <c r="X5540" s="150">
        <v>1937.0685251823347</v>
      </c>
      <c r="Y5540" s="150">
        <v>3556.6392395552293</v>
      </c>
      <c r="Z5540" s="150">
        <v>1075.2887529852824</v>
      </c>
      <c r="AA5540" s="150">
        <v>10810.246197588755</v>
      </c>
      <c r="AB5540" s="150">
        <v>413.74279178651813</v>
      </c>
      <c r="AC5540" s="150">
        <v>941.76377644560068</v>
      </c>
      <c r="AD5540" s="150">
        <v>1441.6148895296719</v>
      </c>
      <c r="AE5540" s="150">
        <v>1845.986478989395</v>
      </c>
      <c r="AF5540" s="150">
        <v>902.78315197582992</v>
      </c>
      <c r="AG5540" s="150">
        <v>3828.4672913091617</v>
      </c>
      <c r="AH5540" s="150">
        <v>1106.2641491618131</v>
      </c>
      <c r="AI5540" s="150">
        <v>554.23833873006834</v>
      </c>
      <c r="AJ5540" s="150">
        <v>2772.0497411227248</v>
      </c>
      <c r="AK5540" s="150">
        <v>608.44528203899722</v>
      </c>
      <c r="AL5540" s="150">
        <v>46894.203125</v>
      </c>
      <c r="AM5540" s="150">
        <v>34412.5703125</v>
      </c>
      <c r="AN5540" s="150">
        <v>12481.630859375</v>
      </c>
      <c r="AO5540" s="5" t="s">
        <v>3189</v>
      </c>
    </row>
    <row r="5541" spans="1:41" ht="14.25" x14ac:dyDescent="0.45">
      <c r="A5541" s="150">
        <v>2022</v>
      </c>
      <c r="B5541" s="5" t="s">
        <v>1477</v>
      </c>
      <c r="C5541" s="5" t="s">
        <v>278</v>
      </c>
      <c r="D5541" s="5" t="s">
        <v>108</v>
      </c>
      <c r="E5541" s="5" t="s">
        <v>29</v>
      </c>
      <c r="F5541" s="5" t="s">
        <v>29</v>
      </c>
      <c r="G5541" s="5" t="s">
        <v>87</v>
      </c>
      <c r="H5541" s="5" t="s">
        <v>131</v>
      </c>
      <c r="I5541" s="150">
        <v>108.80988842576227</v>
      </c>
      <c r="J5541" s="150">
        <v>3777.0188792601207</v>
      </c>
      <c r="K5541" s="150">
        <v>96.286503344424347</v>
      </c>
      <c r="L5541" s="150">
        <v>608.70777976360228</v>
      </c>
      <c r="M5541" s="150">
        <v>1171.3966162336876</v>
      </c>
      <c r="N5541" s="150">
        <v>303.23752718939363</v>
      </c>
      <c r="O5541" s="150">
        <v>1094.5672621567321</v>
      </c>
      <c r="P5541" s="150">
        <v>1245.2169039411347</v>
      </c>
      <c r="Q5541" s="150">
        <v>1.6095451112509169</v>
      </c>
      <c r="R5541" s="150">
        <v>525.96602058619408</v>
      </c>
      <c r="S5541" s="150">
        <v>784.44380354735563</v>
      </c>
      <c r="T5541" s="150">
        <v>1992.1345519536073</v>
      </c>
      <c r="U5541" s="150">
        <v>38.735949621320145</v>
      </c>
      <c r="V5541" s="150">
        <v>1103.4211934987482</v>
      </c>
      <c r="W5541" s="150">
        <v>276.68535443800101</v>
      </c>
      <c r="X5541" s="150">
        <v>1770.7862684032066</v>
      </c>
      <c r="Y5541" s="150">
        <v>3242.752354013372</v>
      </c>
      <c r="Z5541" s="150">
        <v>940.73020508920342</v>
      </c>
      <c r="AA5541" s="150">
        <v>10644.349056312927</v>
      </c>
      <c r="AB5541" s="150">
        <v>413.92129023924952</v>
      </c>
      <c r="AC5541" s="150">
        <v>956.22458493773149</v>
      </c>
      <c r="AD5541" s="150">
        <v>1553.8300881691544</v>
      </c>
      <c r="AE5541" s="150">
        <v>1445.4042915841173</v>
      </c>
      <c r="AF5541" s="150">
        <v>895.92594215442602</v>
      </c>
      <c r="AG5541" s="150">
        <v>4517.7184672636804</v>
      </c>
      <c r="AH5541" s="150">
        <v>903.10099688563537</v>
      </c>
      <c r="AI5541" s="150">
        <v>554.47745029375403</v>
      </c>
      <c r="AJ5541" s="150">
        <v>1412.7249218340762</v>
      </c>
      <c r="AK5541" s="150">
        <v>571.07857156003411</v>
      </c>
      <c r="AL5541" s="150">
        <v>42951.26171875</v>
      </c>
      <c r="AM5541" s="150">
        <v>31768.552734375</v>
      </c>
      <c r="AN5541" s="150">
        <v>11182.708984375</v>
      </c>
      <c r="AO5541" s="5" t="s">
        <v>3188</v>
      </c>
    </row>
    <row r="5542" spans="1:41" ht="14.25" x14ac:dyDescent="0.45">
      <c r="A5542" s="150">
        <v>2022</v>
      </c>
      <c r="B5542" s="5" t="s">
        <v>7352</v>
      </c>
      <c r="C5542" s="5" t="s">
        <v>278</v>
      </c>
      <c r="D5542" s="5" t="s">
        <v>108</v>
      </c>
      <c r="E5542" s="5" t="s">
        <v>29</v>
      </c>
      <c r="F5542" s="5" t="s">
        <v>29</v>
      </c>
      <c r="G5542" s="5" t="s">
        <v>88</v>
      </c>
      <c r="H5542" s="5" t="s">
        <v>131</v>
      </c>
      <c r="I5542" s="150">
        <v>865.61279999999999</v>
      </c>
      <c r="J5542" s="150">
        <v>5663.1142234845074</v>
      </c>
      <c r="K5542" s="150">
        <v>341.98587199999997</v>
      </c>
      <c r="L5542" s="150">
        <v>573.17406299999993</v>
      </c>
      <c r="M5542" s="150">
        <v>1560</v>
      </c>
      <c r="N5542" s="150">
        <v>601.20999999999992</v>
      </c>
      <c r="O5542" s="150">
        <v>1086.3</v>
      </c>
      <c r="P5542" s="150">
        <v>1634.9068259999999</v>
      </c>
      <c r="Q5542" s="150">
        <v>1.5934846135954861</v>
      </c>
      <c r="R5542" s="150">
        <v>826.0593528326383</v>
      </c>
      <c r="S5542" s="150">
        <v>1016.99716713881</v>
      </c>
      <c r="T5542" s="150">
        <v>2082.1300359998659</v>
      </c>
      <c r="U5542" s="150">
        <v>38.494800000000012</v>
      </c>
      <c r="V5542" s="150">
        <v>1250</v>
      </c>
      <c r="W5542" s="150">
        <v>629</v>
      </c>
      <c r="X5542" s="150">
        <v>2879.22</v>
      </c>
      <c r="Y5542" s="150">
        <v>4434.8903300984684</v>
      </c>
      <c r="Z5542" s="150">
        <v>1141.3353756614499</v>
      </c>
      <c r="AA5542" s="150">
        <v>10269</v>
      </c>
      <c r="AB5542" s="150">
        <v>612</v>
      </c>
      <c r="AC5542" s="150">
        <v>1244.04189</v>
      </c>
      <c r="AD5542" s="150">
        <v>1566.6589578533401</v>
      </c>
      <c r="AE5542" s="150">
        <v>1850.0811000000001</v>
      </c>
      <c r="AF5542" s="150">
        <v>2345.450062960128</v>
      </c>
      <c r="AG5542" s="150">
        <v>9210</v>
      </c>
      <c r="AH5542" s="150">
        <v>1643.2416000000001</v>
      </c>
      <c r="AI5542" s="150">
        <v>1051.6199999999999</v>
      </c>
      <c r="AJ5542" s="150">
        <v>1874.141207208</v>
      </c>
      <c r="AK5542" s="150">
        <v>775</v>
      </c>
      <c r="AL5542" s="150">
        <v>59067.26171875</v>
      </c>
      <c r="AM5542" s="150">
        <v>43823.10546875</v>
      </c>
      <c r="AN5542" s="150">
        <v>15244.1533203125</v>
      </c>
      <c r="AO5542" s="5" t="s">
        <v>7824</v>
      </c>
    </row>
    <row r="5543" spans="1:41" ht="14.25" x14ac:dyDescent="0.45">
      <c r="A5543" s="150">
        <v>2022</v>
      </c>
      <c r="B5543" s="5" t="s">
        <v>4980</v>
      </c>
      <c r="C5543" s="5" t="s">
        <v>278</v>
      </c>
      <c r="D5543" s="5" t="s">
        <v>108</v>
      </c>
      <c r="E5543" s="5" t="s">
        <v>29</v>
      </c>
      <c r="F5543" s="5" t="s">
        <v>29</v>
      </c>
      <c r="G5543" s="5" t="s">
        <v>88</v>
      </c>
      <c r="H5543" s="5" t="s">
        <v>131</v>
      </c>
      <c r="I5543" s="150">
        <v>610</v>
      </c>
      <c r="J5543" s="150">
        <v>5647.4775067137907</v>
      </c>
      <c r="K5543" s="150">
        <v>182</v>
      </c>
      <c r="L5543" s="150">
        <v>392.49375789556802</v>
      </c>
      <c r="M5543" s="150">
        <v>1167.3288</v>
      </c>
      <c r="N5543" s="150">
        <v>293.88317224919803</v>
      </c>
      <c r="O5543" s="150">
        <v>1077.1261199999999</v>
      </c>
      <c r="P5543" s="150">
        <v>1444.913707896</v>
      </c>
      <c r="Q5543" s="150">
        <v>1.8052022956688329</v>
      </c>
      <c r="R5543" s="150">
        <v>662.89944769367548</v>
      </c>
      <c r="S5543" s="150">
        <v>1092.8442151199999</v>
      </c>
      <c r="T5543" s="150">
        <v>1945.180175958835</v>
      </c>
      <c r="U5543" s="150">
        <v>38.101612032000013</v>
      </c>
      <c r="V5543" s="150">
        <v>1115</v>
      </c>
      <c r="W5543" s="150">
        <v>604.88855999999998</v>
      </c>
      <c r="X5543" s="150">
        <v>2509.3000000000002</v>
      </c>
      <c r="Y5543" s="150">
        <v>3811.1816273672248</v>
      </c>
      <c r="Z5543" s="150">
        <v>1267.7311014469419</v>
      </c>
      <c r="AA5543" s="150">
        <v>10236</v>
      </c>
      <c r="AB5543" s="150">
        <v>330</v>
      </c>
      <c r="AC5543" s="150">
        <v>1045.8405655690619</v>
      </c>
      <c r="AD5543" s="150">
        <v>1583.962397952534</v>
      </c>
      <c r="AE5543" s="150">
        <v>1857.114</v>
      </c>
      <c r="AF5543" s="150">
        <v>1591.3561832554781</v>
      </c>
      <c r="AG5543" s="150">
        <v>6255</v>
      </c>
      <c r="AH5543" s="150">
        <v>1129.5232850871421</v>
      </c>
      <c r="AI5543" s="150">
        <v>759.82492800000011</v>
      </c>
      <c r="AJ5543" s="150">
        <v>1823.9414868864001</v>
      </c>
      <c r="AK5543" s="150">
        <v>722</v>
      </c>
      <c r="AL5543" s="150">
        <v>51198.71484375</v>
      </c>
      <c r="AM5543" s="150">
        <v>38094.73828125</v>
      </c>
      <c r="AN5543" s="150">
        <v>13103.978515625</v>
      </c>
      <c r="AO5543" s="5" t="s">
        <v>5969</v>
      </c>
    </row>
    <row r="5544" spans="1:41" ht="14.25" x14ac:dyDescent="0.45">
      <c r="A5544" s="150">
        <v>2022</v>
      </c>
      <c r="B5544" s="5" t="s">
        <v>6344</v>
      </c>
      <c r="C5544" s="5" t="s">
        <v>278</v>
      </c>
      <c r="D5544" s="5" t="s">
        <v>108</v>
      </c>
      <c r="E5544" s="5" t="s">
        <v>29</v>
      </c>
      <c r="F5544" s="5" t="s">
        <v>29</v>
      </c>
      <c r="G5544" s="5" t="s">
        <v>88</v>
      </c>
      <c r="H5544" s="5" t="s">
        <v>131</v>
      </c>
      <c r="I5544" s="150">
        <v>848.96639999999991</v>
      </c>
      <c r="J5544" s="150">
        <v>5986.6575686624983</v>
      </c>
      <c r="K5544" s="150">
        <v>211.90520000000001</v>
      </c>
      <c r="L5544" s="150">
        <v>584.63754426000003</v>
      </c>
      <c r="M5544" s="150">
        <v>1404.54</v>
      </c>
      <c r="N5544" s="150">
        <v>346.16708999999997</v>
      </c>
      <c r="O5544" s="150">
        <v>1056.0060000000001</v>
      </c>
      <c r="P5544" s="150">
        <v>1596.5610296580001</v>
      </c>
      <c r="Q5544" s="150">
        <v>1.804218469571454</v>
      </c>
      <c r="R5544" s="150">
        <v>738.96024050550011</v>
      </c>
      <c r="S5544" s="150">
        <v>1040.4000000000001</v>
      </c>
      <c r="T5544" s="150">
        <v>1957.6490081809941</v>
      </c>
      <c r="U5544" s="150">
        <v>35.087781311999997</v>
      </c>
      <c r="V5544" s="150">
        <v>1220</v>
      </c>
      <c r="W5544" s="150">
        <v>623.19960000000003</v>
      </c>
      <c r="X5544" s="150">
        <v>2465</v>
      </c>
      <c r="Y5544" s="150">
        <v>4150.126338166182</v>
      </c>
      <c r="Z5544" s="150">
        <v>1268.6746517231591</v>
      </c>
      <c r="AA5544" s="150">
        <v>10441</v>
      </c>
      <c r="AB5544" s="150">
        <v>330</v>
      </c>
      <c r="AC5544" s="150">
        <v>971.33184790625</v>
      </c>
      <c r="AD5544" s="150">
        <v>1741.9698612518689</v>
      </c>
      <c r="AE5544" s="150">
        <v>2101.6080000000002</v>
      </c>
      <c r="AF5544" s="150">
        <v>1619.89156368</v>
      </c>
      <c r="AG5544" s="150">
        <v>8891</v>
      </c>
      <c r="AH5544" s="150">
        <v>1442.1009727355211</v>
      </c>
      <c r="AI5544" s="150">
        <v>1043.5211999999999</v>
      </c>
      <c r="AJ5544" s="150">
        <v>1926.0925199999999</v>
      </c>
      <c r="AK5544" s="150">
        <v>707</v>
      </c>
      <c r="AL5544" s="150">
        <v>56751.859375</v>
      </c>
      <c r="AM5544" s="150">
        <v>42728.56640625</v>
      </c>
      <c r="AN5544" s="150">
        <v>14023.291015625</v>
      </c>
      <c r="AO5544" s="5" t="s">
        <v>6903</v>
      </c>
    </row>
    <row r="5545" spans="1:41" ht="14.25" x14ac:dyDescent="0.45">
      <c r="A5545" s="150">
        <v>2022</v>
      </c>
      <c r="B5545" s="5" t="s">
        <v>1476</v>
      </c>
      <c r="C5545" s="5" t="s">
        <v>278</v>
      </c>
      <c r="D5545" s="5" t="s">
        <v>108</v>
      </c>
      <c r="E5545" s="5" t="s">
        <v>29</v>
      </c>
      <c r="F5545" s="5" t="s">
        <v>29</v>
      </c>
      <c r="G5545" s="5" t="s">
        <v>88</v>
      </c>
      <c r="H5545" s="5" t="s">
        <v>131</v>
      </c>
      <c r="I5545" s="150">
        <v>125.0769934725714</v>
      </c>
      <c r="J5545" s="150">
        <v>1598.5446015330119</v>
      </c>
      <c r="K5545" s="150">
        <v>104</v>
      </c>
      <c r="L5545" s="150">
        <v>549.74258156626308</v>
      </c>
      <c r="M5545" s="150">
        <v>1060.5877800468991</v>
      </c>
      <c r="N5545" s="150">
        <v>339.64</v>
      </c>
      <c r="O5545" s="150">
        <v>1231.3788883683981</v>
      </c>
      <c r="P5545" s="150">
        <v>1488</v>
      </c>
      <c r="Q5545" s="150">
        <v>1.5932646569312929</v>
      </c>
      <c r="R5545" s="150">
        <v>510.82989631493382</v>
      </c>
      <c r="S5545" s="150">
        <v>1228.150120689997</v>
      </c>
      <c r="T5545" s="150">
        <v>1798.362676724638</v>
      </c>
      <c r="U5545" s="150">
        <v>20</v>
      </c>
      <c r="V5545" s="150">
        <v>1279</v>
      </c>
      <c r="W5545" s="150">
        <v>293.48664316053572</v>
      </c>
      <c r="X5545" s="150">
        <v>1868.4858700467339</v>
      </c>
      <c r="Y5545" s="150">
        <v>4070</v>
      </c>
      <c r="Z5545" s="150">
        <v>1039.21</v>
      </c>
      <c r="AA5545" s="150">
        <v>11533.54293350129</v>
      </c>
      <c r="AB5545" s="150">
        <v>374</v>
      </c>
      <c r="AC5545" s="150">
        <v>895.83823450179875</v>
      </c>
      <c r="AD5545" s="150">
        <v>1526.08</v>
      </c>
      <c r="AE5545" s="150">
        <v>1420.844367595218</v>
      </c>
      <c r="AF5545" s="150">
        <v>997.80958194453069</v>
      </c>
      <c r="AG5545" s="150">
        <v>5709.0655937275096</v>
      </c>
      <c r="AH5545" s="150">
        <v>1382.875</v>
      </c>
      <c r="AI5545" s="150">
        <v>587.00134988213506</v>
      </c>
      <c r="AJ5545" s="150">
        <v>1676.3670426977931</v>
      </c>
      <c r="AK5545" s="150">
        <v>547</v>
      </c>
      <c r="AL5545" s="150">
        <v>45256.51171875</v>
      </c>
      <c r="AM5545" s="150">
        <v>33255.10546875</v>
      </c>
      <c r="AN5545" s="150">
        <v>12001.408203125</v>
      </c>
      <c r="AO5545" s="5" t="s">
        <v>3192</v>
      </c>
    </row>
    <row r="5546" spans="1:41" ht="14.25" x14ac:dyDescent="0.45">
      <c r="A5546" s="150">
        <v>2022</v>
      </c>
      <c r="B5546" s="5" t="s">
        <v>582</v>
      </c>
      <c r="C5546" s="5" t="s">
        <v>278</v>
      </c>
      <c r="D5546" s="5" t="s">
        <v>108</v>
      </c>
      <c r="E5546" s="5" t="s">
        <v>29</v>
      </c>
      <c r="F5546" s="5" t="s">
        <v>29</v>
      </c>
      <c r="G5546" s="5" t="s">
        <v>88</v>
      </c>
      <c r="H5546" s="5" t="s">
        <v>131</v>
      </c>
      <c r="I5546" s="150">
        <v>523.7064105609079</v>
      </c>
      <c r="J5546" s="150">
        <v>4647.1165126363749</v>
      </c>
      <c r="K5546" s="150">
        <v>127.5012119929937</v>
      </c>
      <c r="L5546" s="150">
        <v>405.67240951977612</v>
      </c>
      <c r="M5546" s="150">
        <v>1214.4888835199999</v>
      </c>
      <c r="N5546" s="150">
        <v>276.67379599999998</v>
      </c>
      <c r="O5546" s="150">
        <v>1191.662035826286</v>
      </c>
      <c r="P5546" s="150">
        <v>1398</v>
      </c>
      <c r="Q5546" s="150">
        <v>1.5682506938589049</v>
      </c>
      <c r="R5546" s="150">
        <v>661.24863152902071</v>
      </c>
      <c r="S5546" s="150">
        <v>1274.0348641600431</v>
      </c>
      <c r="T5546" s="150">
        <v>2345.9595328282098</v>
      </c>
      <c r="U5546" s="150">
        <v>32.422177933155773</v>
      </c>
      <c r="V5546" s="150">
        <v>25</v>
      </c>
      <c r="W5546" s="150">
        <v>332.85107594673008</v>
      </c>
      <c r="X5546" s="150">
        <v>2097.75352608</v>
      </c>
      <c r="Y5546" s="150">
        <v>3771.6801</v>
      </c>
      <c r="Z5546" s="150">
        <v>1195.9154903859401</v>
      </c>
      <c r="AA5546" s="150">
        <v>11239.9467479877</v>
      </c>
      <c r="AB5546" s="150">
        <v>144</v>
      </c>
      <c r="AC5546" s="150">
        <v>1176.6653799999999</v>
      </c>
      <c r="AD5546" s="150">
        <v>1463.204427454237</v>
      </c>
      <c r="AE5546" s="150">
        <v>2023.7801122656001</v>
      </c>
      <c r="AF5546" s="150">
        <v>1047.222638276555</v>
      </c>
      <c r="AG5546" s="150">
        <v>4977.930696144138</v>
      </c>
      <c r="AH5546" s="150">
        <v>1152.633037278883</v>
      </c>
      <c r="AI5546" s="150">
        <v>1107.3930456096</v>
      </c>
      <c r="AJ5546" s="150">
        <v>1644.19713212544</v>
      </c>
      <c r="AK5546" s="150">
        <v>662.44848192000006</v>
      </c>
      <c r="AL5546" s="150">
        <v>48162.67578125</v>
      </c>
      <c r="AM5546" s="150">
        <v>35048.7421875</v>
      </c>
      <c r="AN5546" s="150">
        <v>13113.9287109375</v>
      </c>
      <c r="AO5546" s="5" t="s">
        <v>1193</v>
      </c>
    </row>
    <row r="5547" spans="1:41" ht="14.25" x14ac:dyDescent="0.45">
      <c r="A5547" s="150">
        <v>2022</v>
      </c>
      <c r="B5547" s="5" t="s">
        <v>1478</v>
      </c>
      <c r="C5547" s="5" t="s">
        <v>278</v>
      </c>
      <c r="D5547" s="5" t="s">
        <v>108</v>
      </c>
      <c r="E5547" s="5" t="s">
        <v>29</v>
      </c>
      <c r="F5547" s="5" t="s">
        <v>29</v>
      </c>
      <c r="G5547" s="5" t="s">
        <v>88</v>
      </c>
      <c r="H5547" s="5" t="s">
        <v>131</v>
      </c>
      <c r="I5547" s="150">
        <v>500</v>
      </c>
      <c r="J5547" s="150">
        <v>4089.6016986113468</v>
      </c>
      <c r="K5547" s="150">
        <v>117.9236072002691</v>
      </c>
      <c r="L5547" s="150">
        <v>629.17957505140521</v>
      </c>
      <c r="M5547" s="150">
        <v>1236.4737430544601</v>
      </c>
      <c r="N5547" s="150">
        <v>504.80117827266878</v>
      </c>
      <c r="O5547" s="150">
        <v>1125.6363968112601</v>
      </c>
      <c r="P5547" s="150">
        <v>1331.0169599999999</v>
      </c>
      <c r="Q5547" s="150">
        <v>1.5940715889543069</v>
      </c>
      <c r="R5547" s="150">
        <v>699.10467207533679</v>
      </c>
      <c r="S5547" s="150">
        <v>1040.9648430252071</v>
      </c>
      <c r="T5547" s="150">
        <v>2685.824689222306</v>
      </c>
      <c r="U5547" s="150">
        <v>57.434283382464002</v>
      </c>
      <c r="V5547" s="150">
        <v>1012</v>
      </c>
      <c r="W5547" s="150">
        <v>332.39174146192357</v>
      </c>
      <c r="X5547" s="150">
        <v>1971.910396131264</v>
      </c>
      <c r="Y5547" s="150">
        <v>3741.1990500000011</v>
      </c>
      <c r="Z5547" s="150">
        <v>1105.3772651054919</v>
      </c>
      <c r="AA5547" s="150">
        <v>11256.543539728709</v>
      </c>
      <c r="AB5547" s="150">
        <v>374</v>
      </c>
      <c r="AC5547" s="150">
        <v>958.12139999999988</v>
      </c>
      <c r="AD5547" s="150">
        <v>1484.4488749327911</v>
      </c>
      <c r="AE5547" s="150">
        <v>1911.3815683763751</v>
      </c>
      <c r="AF5547" s="150">
        <v>937.40185692141915</v>
      </c>
      <c r="AG5547" s="150">
        <v>4173.8949797155537</v>
      </c>
      <c r="AH5547" s="150">
        <v>1152.633037278883</v>
      </c>
      <c r="AI5547" s="150">
        <v>564.20737205126409</v>
      </c>
      <c r="AJ5547" s="150">
        <v>2885.6512111466718</v>
      </c>
      <c r="AK5547" s="150">
        <v>645.3351949527239</v>
      </c>
      <c r="AL5547" s="150">
        <v>48526.0546875</v>
      </c>
      <c r="AM5547" s="150">
        <v>35794.3046875</v>
      </c>
      <c r="AN5547" s="150">
        <v>12731.7490234375</v>
      </c>
      <c r="AO5547" s="5" t="s">
        <v>3190</v>
      </c>
    </row>
    <row r="5548" spans="1:41" ht="14.25" x14ac:dyDescent="0.45">
      <c r="A5548" s="150">
        <v>2022</v>
      </c>
      <c r="B5548" s="5" t="s">
        <v>1477</v>
      </c>
      <c r="C5548" s="5" t="s">
        <v>278</v>
      </c>
      <c r="D5548" s="5" t="s">
        <v>108</v>
      </c>
      <c r="E5548" s="5" t="s">
        <v>29</v>
      </c>
      <c r="F5548" s="5" t="s">
        <v>29</v>
      </c>
      <c r="G5548" s="5" t="s">
        <v>88</v>
      </c>
      <c r="H5548" s="5" t="s">
        <v>131</v>
      </c>
      <c r="I5548" s="150">
        <v>114.3204040682417</v>
      </c>
      <c r="J5548" s="150">
        <v>4089.6000000000008</v>
      </c>
      <c r="K5548" s="150">
        <v>104.2272708050653</v>
      </c>
      <c r="L5548" s="150">
        <v>643.16999999999996</v>
      </c>
      <c r="M5548" s="150">
        <v>1243.642825683967</v>
      </c>
      <c r="N5548" s="150">
        <v>325.12762283056622</v>
      </c>
      <c r="O5548" s="150">
        <v>1205</v>
      </c>
      <c r="P5548" s="150">
        <v>1488</v>
      </c>
      <c r="Q5548" s="150">
        <v>1.8756796313460531</v>
      </c>
      <c r="R5548" s="150">
        <v>584.60144567935538</v>
      </c>
      <c r="S5548" s="150">
        <v>914.14975197922479</v>
      </c>
      <c r="T5548" s="150">
        <v>2370.2562665341252</v>
      </c>
      <c r="U5548" s="150">
        <v>41.008078335079297</v>
      </c>
      <c r="V5548" s="150">
        <v>1168</v>
      </c>
      <c r="W5548" s="150">
        <v>287.17141691232001</v>
      </c>
      <c r="X5548" s="150">
        <v>2051.4296075286829</v>
      </c>
      <c r="Y5548" s="150">
        <v>3715.5329999999999</v>
      </c>
      <c r="Z5548" s="150">
        <v>1096.5</v>
      </c>
      <c r="AA5548" s="150">
        <v>11463.96310999359</v>
      </c>
      <c r="AB5548" s="150">
        <v>374</v>
      </c>
      <c r="AC5548" s="150">
        <v>1068.992655994236</v>
      </c>
      <c r="AD5548" s="150">
        <v>1901.2898724663551</v>
      </c>
      <c r="AE5548" s="150">
        <v>1500.18348194996</v>
      </c>
      <c r="AF5548" s="150">
        <v>946.61837302381298</v>
      </c>
      <c r="AG5548" s="150">
        <v>5056</v>
      </c>
      <c r="AH5548" s="150">
        <v>1083.895416823982</v>
      </c>
      <c r="AI5548" s="150">
        <v>575.49151949228929</v>
      </c>
      <c r="AJ5548" s="150">
        <v>1684.815978167923</v>
      </c>
      <c r="AK5548" s="150">
        <v>696.82897472490663</v>
      </c>
      <c r="AL5548" s="150">
        <v>47795.69140625</v>
      </c>
      <c r="AM5548" s="150">
        <v>34988.30859375</v>
      </c>
      <c r="AN5548" s="150">
        <v>12807.3828125</v>
      </c>
      <c r="AO5548" s="5" t="s">
        <v>3191</v>
      </c>
    </row>
    <row r="5549" spans="1:41" ht="14.25" x14ac:dyDescent="0.45">
      <c r="A5549" s="150">
        <v>2022</v>
      </c>
      <c r="B5549" s="5" t="s">
        <v>4024</v>
      </c>
      <c r="C5549" s="5" t="s">
        <v>278</v>
      </c>
      <c r="D5549" s="5" t="s">
        <v>108</v>
      </c>
      <c r="E5549" s="5" t="s">
        <v>29</v>
      </c>
      <c r="F5549" s="5" t="s">
        <v>29</v>
      </c>
      <c r="G5549" s="5" t="s">
        <v>88</v>
      </c>
      <c r="H5549" s="5" t="s">
        <v>131</v>
      </c>
      <c r="I5549" s="150">
        <v>622.98353558513406</v>
      </c>
      <c r="J5549" s="150">
        <v>7078.8660131389124</v>
      </c>
      <c r="K5549" s="150">
        <v>128.38524783083659</v>
      </c>
      <c r="L5549" s="150">
        <v>401.49420000000009</v>
      </c>
      <c r="M5549" s="150">
        <v>1082.4321600000001</v>
      </c>
      <c r="N5549" s="150">
        <v>669.97119894359537</v>
      </c>
      <c r="O5549" s="150">
        <v>1096.5154461659999</v>
      </c>
      <c r="P5549" s="150">
        <v>1702.0652882840409</v>
      </c>
      <c r="Q5549" s="150">
        <v>1.5651567764434191</v>
      </c>
      <c r="R5549" s="150">
        <v>656.46754732877685</v>
      </c>
      <c r="S5549" s="150">
        <v>1123</v>
      </c>
      <c r="T5549" s="150">
        <v>1766.5292851199999</v>
      </c>
      <c r="U5549" s="150">
        <v>38.101612032000013</v>
      </c>
      <c r="V5549" s="150">
        <v>1135</v>
      </c>
      <c r="W5549" s="150">
        <v>443.36676130024779</v>
      </c>
      <c r="X5549" s="150">
        <v>2327.2291439999999</v>
      </c>
      <c r="Y5549" s="150">
        <v>3793.1605918435189</v>
      </c>
      <c r="Z5549" s="150">
        <v>1200</v>
      </c>
      <c r="AA5549" s="150">
        <v>10236</v>
      </c>
      <c r="AB5549" s="150">
        <v>144.30000000000001</v>
      </c>
      <c r="AC5549" s="150">
        <v>1206.45706</v>
      </c>
      <c r="AD5549" s="150">
        <v>1454.6091296843449</v>
      </c>
      <c r="AE5549" s="150">
        <v>1881.2670940800001</v>
      </c>
      <c r="AF5549" s="150">
        <v>1454.200203159312</v>
      </c>
      <c r="AG5549" s="150">
        <v>5515</v>
      </c>
      <c r="AH5549" s="150">
        <v>1049</v>
      </c>
      <c r="AI5549" s="150">
        <v>775.02142656000012</v>
      </c>
      <c r="AJ5549" s="150">
        <v>1603</v>
      </c>
      <c r="AK5549" s="150">
        <v>649.45929599999999</v>
      </c>
      <c r="AL5549" s="150">
        <v>51235.4453125</v>
      </c>
      <c r="AM5549" s="150">
        <v>39195.6015625</v>
      </c>
      <c r="AN5549" s="150">
        <v>12039.8466796875</v>
      </c>
      <c r="AO5549" s="5" t="s">
        <v>4642</v>
      </c>
    </row>
    <row r="5550" spans="1:41" ht="14.25" x14ac:dyDescent="0.45">
      <c r="A5550" s="150">
        <v>2022</v>
      </c>
      <c r="B5550" s="5" t="s">
        <v>7352</v>
      </c>
      <c r="C5550" s="5" t="s">
        <v>306</v>
      </c>
      <c r="D5550" s="5" t="s">
        <v>7</v>
      </c>
      <c r="E5550" s="5" t="s">
        <v>1</v>
      </c>
      <c r="F5550" s="5" t="s">
        <v>117</v>
      </c>
      <c r="G5550" s="5" t="s">
        <v>83</v>
      </c>
      <c r="H5550" s="5" t="s">
        <v>304</v>
      </c>
      <c r="I5550" s="150">
        <v>54.99</v>
      </c>
      <c r="J5550" s="150">
        <v>195.96</v>
      </c>
      <c r="K5550" s="150">
        <v>180</v>
      </c>
      <c r="L5550" s="150">
        <v>71</v>
      </c>
      <c r="M5550" s="150">
        <v>90</v>
      </c>
      <c r="N5550" s="150">
        <v>115</v>
      </c>
      <c r="O5550" s="150">
        <v>258.14</v>
      </c>
      <c r="P5550" s="150">
        <v>15</v>
      </c>
      <c r="Q5550" s="150">
        <v>11.5</v>
      </c>
      <c r="R5550" s="150">
        <v>57.2</v>
      </c>
      <c r="S5550" s="150">
        <v>214.88</v>
      </c>
      <c r="T5550" s="150">
        <v>65</v>
      </c>
      <c r="U5550" s="150">
        <v>15</v>
      </c>
      <c r="V5550" s="150">
        <v>100</v>
      </c>
      <c r="W5550" s="150">
        <v>105</v>
      </c>
      <c r="X5550" s="150">
        <v>100</v>
      </c>
      <c r="Y5550" s="150">
        <v>9.7936211951828032</v>
      </c>
      <c r="Z5550" s="150">
        <v>100.8</v>
      </c>
      <c r="AA5550" s="150">
        <v>98.192041883945492</v>
      </c>
      <c r="AB5550" s="150">
        <v>69</v>
      </c>
      <c r="AC5550" s="150">
        <v>88</v>
      </c>
      <c r="AD5550" s="150">
        <v>49.513881999445402</v>
      </c>
      <c r="AE5550" s="150">
        <v>125</v>
      </c>
      <c r="AF5550" s="150">
        <v>41.7</v>
      </c>
      <c r="AG5550" s="150">
        <v>0</v>
      </c>
      <c r="AH5550" s="150">
        <v>64</v>
      </c>
      <c r="AI5550" s="150">
        <v>80</v>
      </c>
      <c r="AJ5550" s="150">
        <v>8.5</v>
      </c>
      <c r="AK5550" s="150">
        <v>49</v>
      </c>
      <c r="AL5550" s="150">
        <v>83.867912292480469</v>
      </c>
      <c r="AM5550" s="150">
        <v>65.155036926269531</v>
      </c>
      <c r="AN5550" s="150">
        <v>110.37783050537109</v>
      </c>
      <c r="AO5550" s="5" t="s">
        <v>7825</v>
      </c>
    </row>
    <row r="5551" spans="1:41" ht="14.25" x14ac:dyDescent="0.45">
      <c r="A5551" s="150">
        <v>2022</v>
      </c>
      <c r="B5551" s="5" t="s">
        <v>6344</v>
      </c>
      <c r="C5551" s="5" t="s">
        <v>306</v>
      </c>
      <c r="D5551" s="5" t="s">
        <v>7</v>
      </c>
      <c r="E5551" s="5" t="s">
        <v>1</v>
      </c>
      <c r="F5551" s="5" t="s">
        <v>117</v>
      </c>
      <c r="G5551" s="5" t="s">
        <v>83</v>
      </c>
      <c r="H5551" s="5" t="s">
        <v>304</v>
      </c>
      <c r="I5551" s="150">
        <v>39.840000000000003</v>
      </c>
      <c r="J5551" s="150">
        <v>110</v>
      </c>
      <c r="K5551" s="150">
        <v>180</v>
      </c>
      <c r="L5551" s="150">
        <v>70.565940413343995</v>
      </c>
      <c r="M5551" s="150">
        <v>90</v>
      </c>
      <c r="N5551" s="150">
        <v>85</v>
      </c>
      <c r="O5551" s="150">
        <v>40</v>
      </c>
      <c r="P5551" s="150">
        <v>15</v>
      </c>
      <c r="Q5551" s="150">
        <v>3.631308671189561</v>
      </c>
      <c r="R5551" s="150">
        <v>35.4</v>
      </c>
      <c r="S5551" s="150">
        <v>90</v>
      </c>
      <c r="T5551" s="150">
        <v>65</v>
      </c>
      <c r="U5551" s="150">
        <v>15</v>
      </c>
      <c r="V5551" s="150">
        <v>100</v>
      </c>
      <c r="W5551" s="150">
        <v>100</v>
      </c>
      <c r="X5551" s="150">
        <v>80</v>
      </c>
      <c r="Y5551" s="150">
        <v>6.7</v>
      </c>
      <c r="Z5551" s="150">
        <v>96.5</v>
      </c>
      <c r="AA5551" s="150">
        <v>98.395185983405526</v>
      </c>
      <c r="AB5551" s="150">
        <v>55</v>
      </c>
      <c r="AC5551" s="150">
        <v>69</v>
      </c>
      <c r="AD5551" s="150">
        <v>50</v>
      </c>
      <c r="AE5551" s="150">
        <v>110</v>
      </c>
      <c r="AF5551" s="150">
        <v>40.752154904797841</v>
      </c>
      <c r="AG5551" s="150">
        <v>9.59</v>
      </c>
      <c r="AH5551" s="150">
        <v>64</v>
      </c>
      <c r="AI5551" s="150">
        <v>64</v>
      </c>
      <c r="AJ5551" s="150">
        <v>6</v>
      </c>
      <c r="AK5551" s="150">
        <v>49</v>
      </c>
      <c r="AL5551" s="150">
        <v>63.392223358154297</v>
      </c>
      <c r="AM5551" s="150">
        <v>53.610271453857422</v>
      </c>
      <c r="AN5551" s="150">
        <v>77.25</v>
      </c>
      <c r="AO5551" s="5" t="s">
        <v>6904</v>
      </c>
    </row>
    <row r="5552" spans="1:41" ht="14.25" x14ac:dyDescent="0.45">
      <c r="A5552" s="150">
        <v>2022</v>
      </c>
      <c r="B5552" s="5" t="s">
        <v>4024</v>
      </c>
      <c r="C5552" s="5" t="s">
        <v>306</v>
      </c>
      <c r="D5552" s="5" t="s">
        <v>7</v>
      </c>
      <c r="E5552" s="5" t="s">
        <v>1</v>
      </c>
      <c r="F5552" s="5" t="s">
        <v>117</v>
      </c>
      <c r="G5552" s="5" t="s">
        <v>83</v>
      </c>
      <c r="H5552" s="5" t="s">
        <v>304</v>
      </c>
      <c r="I5552" s="150">
        <v>45.784035000000003</v>
      </c>
      <c r="J5552" s="150">
        <v>128.23616646047381</v>
      </c>
      <c r="K5552" s="150">
        <v>160</v>
      </c>
      <c r="L5552" s="150">
        <v>72.685533011074227</v>
      </c>
      <c r="M5552" s="150">
        <v>60</v>
      </c>
      <c r="N5552" s="150">
        <v>92</v>
      </c>
      <c r="O5552" s="150">
        <v>40</v>
      </c>
      <c r="P5552" s="150">
        <v>15</v>
      </c>
      <c r="Q5552" s="150">
        <v>2.6823959384098339</v>
      </c>
      <c r="R5552" s="150">
        <v>25</v>
      </c>
      <c r="S5552" s="150">
        <v>90</v>
      </c>
      <c r="T5552" s="150">
        <v>65</v>
      </c>
      <c r="U5552" s="150">
        <v>15</v>
      </c>
      <c r="V5552" s="150">
        <v>75</v>
      </c>
      <c r="W5552" s="150">
        <v>100</v>
      </c>
      <c r="X5552" s="150">
        <v>85</v>
      </c>
      <c r="Y5552" s="150">
        <v>15.5</v>
      </c>
      <c r="Z5552" s="150">
        <v>74</v>
      </c>
      <c r="AA5552" s="150">
        <v>87.213330053851607</v>
      </c>
      <c r="AB5552" s="150">
        <v>65.2</v>
      </c>
      <c r="AC5552" s="150">
        <v>39.5</v>
      </c>
      <c r="AD5552" s="150">
        <v>37.020000000000003</v>
      </c>
      <c r="AE5552" s="150">
        <v>200</v>
      </c>
      <c r="AF5552" s="150">
        <v>32.645755796883002</v>
      </c>
      <c r="AG5552" s="150">
        <v>10.199999999999999</v>
      </c>
      <c r="AH5552" s="150">
        <v>42.9</v>
      </c>
      <c r="AI5552" s="150">
        <v>35</v>
      </c>
      <c r="AJ5552" s="150">
        <v>5.3</v>
      </c>
      <c r="AK5552" s="150">
        <v>49</v>
      </c>
      <c r="AL5552" s="150">
        <v>60.857494354248047</v>
      </c>
      <c r="AM5552" s="150">
        <v>55.043956756591797</v>
      </c>
      <c r="AN5552" s="150">
        <v>69.093338012695313</v>
      </c>
      <c r="AO5552" s="5" t="s">
        <v>4643</v>
      </c>
    </row>
    <row r="5553" spans="1:41" ht="14.25" x14ac:dyDescent="0.45">
      <c r="A5553" s="150">
        <v>2022</v>
      </c>
      <c r="B5553" s="5" t="s">
        <v>4980</v>
      </c>
      <c r="C5553" s="5" t="s">
        <v>306</v>
      </c>
      <c r="D5553" s="5" t="s">
        <v>7</v>
      </c>
      <c r="E5553" s="5" t="s">
        <v>1</v>
      </c>
      <c r="F5553" s="5" t="s">
        <v>117</v>
      </c>
      <c r="G5553" s="5" t="s">
        <v>83</v>
      </c>
      <c r="H5553" s="5" t="s">
        <v>304</v>
      </c>
      <c r="I5553" s="150">
        <v>45.784035000000003</v>
      </c>
      <c r="J5553" s="150">
        <v>109.84198813724269</v>
      </c>
      <c r="K5553" s="150">
        <v>180</v>
      </c>
      <c r="L5553" s="150">
        <v>56.761551933882622</v>
      </c>
      <c r="M5553" s="150">
        <v>90</v>
      </c>
      <c r="N5553" s="150">
        <v>80</v>
      </c>
      <c r="O5553" s="150">
        <v>40</v>
      </c>
      <c r="P5553" s="150">
        <v>15</v>
      </c>
      <c r="Q5553" s="150">
        <v>3.631308671189561</v>
      </c>
      <c r="R5553" s="150">
        <v>25</v>
      </c>
      <c r="S5553" s="150">
        <v>95</v>
      </c>
      <c r="T5553" s="150">
        <v>65</v>
      </c>
      <c r="U5553" s="150">
        <v>15</v>
      </c>
      <c r="V5553" s="150">
        <v>75</v>
      </c>
      <c r="W5553" s="150">
        <v>100</v>
      </c>
      <c r="X5553" s="150">
        <v>100</v>
      </c>
      <c r="Y5553" s="150">
        <v>15.5</v>
      </c>
      <c r="Z5553" s="150">
        <v>96.5</v>
      </c>
      <c r="AA5553" s="150">
        <v>98.192041883945492</v>
      </c>
      <c r="AB5553" s="150">
        <v>80</v>
      </c>
      <c r="AC5553" s="150">
        <v>69</v>
      </c>
      <c r="AD5553" s="150">
        <v>50</v>
      </c>
      <c r="AE5553" s="150">
        <v>100</v>
      </c>
      <c r="AF5553" s="150">
        <v>41.303759011546227</v>
      </c>
      <c r="AG5553" s="150">
        <v>9.59</v>
      </c>
      <c r="AH5553" s="150">
        <v>42.9</v>
      </c>
      <c r="AI5553" s="150">
        <v>40</v>
      </c>
      <c r="AJ5553" s="150">
        <v>5.3</v>
      </c>
      <c r="AK5553" s="150">
        <v>49</v>
      </c>
      <c r="AL5553" s="150">
        <v>61.838088989257813</v>
      </c>
      <c r="AM5553" s="150">
        <v>50.670867919921875</v>
      </c>
      <c r="AN5553" s="150">
        <v>77.658332824707031</v>
      </c>
      <c r="AO5553" s="5" t="s">
        <v>5970</v>
      </c>
    </row>
    <row r="5554" spans="1:41" ht="14.25" x14ac:dyDescent="0.45">
      <c r="A5554" s="150">
        <v>2022</v>
      </c>
      <c r="B5554" s="5" t="s">
        <v>7352</v>
      </c>
      <c r="C5554" s="5" t="s">
        <v>306</v>
      </c>
      <c r="D5554" s="5" t="s">
        <v>7</v>
      </c>
      <c r="E5554" s="5" t="s">
        <v>1</v>
      </c>
      <c r="F5554" s="5" t="s">
        <v>118</v>
      </c>
      <c r="G5554" s="5" t="s">
        <v>83</v>
      </c>
      <c r="H5554" s="5" t="s">
        <v>304</v>
      </c>
      <c r="I5554" s="150">
        <v>91.88</v>
      </c>
      <c r="J5554" s="150">
        <v>146.29351167101439</v>
      </c>
      <c r="K5554" s="150">
        <v>160</v>
      </c>
      <c r="L5554" s="150">
        <v>62.8</v>
      </c>
      <c r="M5554" s="150">
        <v>130</v>
      </c>
      <c r="N5554" s="150">
        <v>100</v>
      </c>
      <c r="O5554" s="150">
        <v>219.49</v>
      </c>
      <c r="P5554" s="150">
        <v>68</v>
      </c>
      <c r="Q5554" s="150">
        <v>21.5</v>
      </c>
      <c r="R5554" s="150">
        <v>144.30000000000001</v>
      </c>
      <c r="S5554" s="150">
        <v>103.84</v>
      </c>
      <c r="T5554" s="150">
        <v>85</v>
      </c>
      <c r="U5554" s="150">
        <v>30</v>
      </c>
      <c r="V5554" s="150">
        <v>75</v>
      </c>
      <c r="W5554" s="150">
        <v>45</v>
      </c>
      <c r="X5554" s="150">
        <v>105</v>
      </c>
      <c r="Y5554" s="150">
        <v>66.701521234604371</v>
      </c>
      <c r="Z5554" s="150">
        <v>148</v>
      </c>
      <c r="AA5554" s="150">
        <v>199.79252712410101</v>
      </c>
      <c r="AB5554" s="150">
        <v>103</v>
      </c>
      <c r="AC5554" s="150">
        <v>159.5</v>
      </c>
      <c r="AD5554" s="150">
        <v>147.23993192679271</v>
      </c>
      <c r="AE5554" s="150">
        <v>266</v>
      </c>
      <c r="AF5554" s="150">
        <v>67.8</v>
      </c>
      <c r="AG5554" s="150">
        <v>104.83</v>
      </c>
      <c r="AH5554" s="150">
        <v>59.128473264250253</v>
      </c>
      <c r="AI5554" s="150">
        <v>159</v>
      </c>
      <c r="AJ5554" s="150">
        <v>31.2</v>
      </c>
      <c r="AK5554" s="150">
        <v>128</v>
      </c>
      <c r="AL5554" s="150">
        <v>111.320556640625</v>
      </c>
      <c r="AM5554" s="150">
        <v>104.91750335693359</v>
      </c>
      <c r="AN5554" s="150">
        <v>120.39153289794922</v>
      </c>
      <c r="AO5554" s="5" t="s">
        <v>7826</v>
      </c>
    </row>
    <row r="5555" spans="1:41" ht="14.25" x14ac:dyDescent="0.45">
      <c r="A5555" s="150">
        <v>2022</v>
      </c>
      <c r="B5555" s="5" t="s">
        <v>4980</v>
      </c>
      <c r="C5555" s="5" t="s">
        <v>306</v>
      </c>
      <c r="D5555" s="5" t="s">
        <v>7</v>
      </c>
      <c r="E5555" s="5" t="s">
        <v>1</v>
      </c>
      <c r="F5555" s="5" t="s">
        <v>118</v>
      </c>
      <c r="G5555" s="5" t="s">
        <v>83</v>
      </c>
      <c r="H5555" s="5" t="s">
        <v>304</v>
      </c>
      <c r="I5555" s="150">
        <v>106.829415</v>
      </c>
      <c r="J5555" s="150">
        <v>98.104399999999998</v>
      </c>
      <c r="K5555" s="150">
        <v>160</v>
      </c>
      <c r="L5555" s="150">
        <v>90.691047153175873</v>
      </c>
      <c r="M5555" s="150">
        <v>110</v>
      </c>
      <c r="N5555" s="150">
        <v>110</v>
      </c>
      <c r="O5555" s="150">
        <v>232</v>
      </c>
      <c r="P5555" s="150">
        <v>68</v>
      </c>
      <c r="Q5555" s="150">
        <v>18.899999999999999</v>
      </c>
      <c r="R5555" s="150">
        <v>125</v>
      </c>
      <c r="S5555" s="150">
        <v>67</v>
      </c>
      <c r="T5555" s="150">
        <v>80</v>
      </c>
      <c r="U5555" s="150">
        <v>30</v>
      </c>
      <c r="V5555" s="150">
        <v>75</v>
      </c>
      <c r="W5555" s="150">
        <v>50</v>
      </c>
      <c r="X5555" s="150">
        <v>90</v>
      </c>
      <c r="Y5555" s="150">
        <v>78.5</v>
      </c>
      <c r="Z5555" s="150">
        <v>142.69999999999999</v>
      </c>
      <c r="AA5555" s="150">
        <v>199.79252712410101</v>
      </c>
      <c r="AB5555" s="150">
        <v>35</v>
      </c>
      <c r="AC5555" s="150">
        <v>165.18</v>
      </c>
      <c r="AD5555" s="150">
        <v>127.56</v>
      </c>
      <c r="AE5555" s="150">
        <v>270</v>
      </c>
      <c r="AF5555" s="150">
        <v>78.48522049422688</v>
      </c>
      <c r="AG5555" s="150">
        <v>86.44</v>
      </c>
      <c r="AH5555" s="150">
        <v>62.7</v>
      </c>
      <c r="AI5555" s="150">
        <v>170</v>
      </c>
      <c r="AJ5555" s="150">
        <v>30.1</v>
      </c>
      <c r="AK5555" s="150">
        <v>128</v>
      </c>
      <c r="AL5555" s="150">
        <v>106.41318511962891</v>
      </c>
      <c r="AM5555" s="150">
        <v>104.33661651611328</v>
      </c>
      <c r="AN5555" s="150">
        <v>109.35500335693359</v>
      </c>
      <c r="AO5555" s="5" t="s">
        <v>5971</v>
      </c>
    </row>
    <row r="5556" spans="1:41" ht="14.25" x14ac:dyDescent="0.45">
      <c r="A5556" s="150">
        <v>2022</v>
      </c>
      <c r="B5556" s="5" t="s">
        <v>6344</v>
      </c>
      <c r="C5556" s="5" t="s">
        <v>306</v>
      </c>
      <c r="D5556" s="5" t="s">
        <v>7</v>
      </c>
      <c r="E5556" s="5" t="s">
        <v>1</v>
      </c>
      <c r="F5556" s="5" t="s">
        <v>118</v>
      </c>
      <c r="G5556" s="5" t="s">
        <v>83</v>
      </c>
      <c r="H5556" s="5" t="s">
        <v>304</v>
      </c>
      <c r="I5556" s="150">
        <v>92.97</v>
      </c>
      <c r="J5556" s="150">
        <v>98</v>
      </c>
      <c r="K5556" s="150">
        <v>160</v>
      </c>
      <c r="L5556" s="150">
        <v>83.788852913445183</v>
      </c>
      <c r="M5556" s="150">
        <v>110</v>
      </c>
      <c r="N5556" s="150">
        <v>106</v>
      </c>
      <c r="O5556" s="150">
        <v>232</v>
      </c>
      <c r="P5556" s="150">
        <v>68</v>
      </c>
      <c r="Q5556" s="150">
        <v>18.059245319348371</v>
      </c>
      <c r="R5556" s="150">
        <v>158.19999999999999</v>
      </c>
      <c r="S5556" s="150">
        <v>80</v>
      </c>
      <c r="T5556" s="150">
        <v>80</v>
      </c>
      <c r="U5556" s="150">
        <v>30</v>
      </c>
      <c r="V5556" s="150">
        <v>75</v>
      </c>
      <c r="W5556" s="150">
        <v>50</v>
      </c>
      <c r="X5556" s="150">
        <v>90</v>
      </c>
      <c r="Y5556" s="150">
        <v>77.3</v>
      </c>
      <c r="Z5556" s="150">
        <v>142.9</v>
      </c>
      <c r="AA5556" s="150">
        <v>199.79252712410101</v>
      </c>
      <c r="AB5556" s="150">
        <v>60</v>
      </c>
      <c r="AC5556" s="150">
        <v>165.2</v>
      </c>
      <c r="AD5556" s="150">
        <v>127.56</v>
      </c>
      <c r="AE5556" s="150">
        <v>266</v>
      </c>
      <c r="AF5556" s="150">
        <v>78.761022547601087</v>
      </c>
      <c r="AG5556" s="150">
        <v>86.44</v>
      </c>
      <c r="AH5556" s="150">
        <v>59.13</v>
      </c>
      <c r="AI5556" s="150">
        <v>171</v>
      </c>
      <c r="AJ5556" s="150">
        <v>33.57</v>
      </c>
      <c r="AK5556" s="150">
        <v>128</v>
      </c>
      <c r="AL5556" s="150">
        <v>107.85074615478516</v>
      </c>
      <c r="AM5556" s="150">
        <v>104.70478820800781</v>
      </c>
      <c r="AN5556" s="150">
        <v>112.3074951171875</v>
      </c>
      <c r="AO5556" s="5" t="s">
        <v>6905</v>
      </c>
    </row>
    <row r="5557" spans="1:41" ht="14.25" x14ac:dyDescent="0.45">
      <c r="A5557" s="150">
        <v>2022</v>
      </c>
      <c r="B5557" s="5" t="s">
        <v>4024</v>
      </c>
      <c r="C5557" s="5" t="s">
        <v>306</v>
      </c>
      <c r="D5557" s="5" t="s">
        <v>7</v>
      </c>
      <c r="E5557" s="5" t="s">
        <v>1</v>
      </c>
      <c r="F5557" s="5" t="s">
        <v>118</v>
      </c>
      <c r="G5557" s="5" t="s">
        <v>83</v>
      </c>
      <c r="H5557" s="5" t="s">
        <v>304</v>
      </c>
      <c r="I5557" s="150">
        <v>106.829415</v>
      </c>
      <c r="J5557" s="150">
        <v>76.41274577899604</v>
      </c>
      <c r="K5557" s="150">
        <v>130</v>
      </c>
      <c r="L5557" s="150">
        <v>82.727233494462894</v>
      </c>
      <c r="M5557" s="150">
        <v>110</v>
      </c>
      <c r="N5557" s="150">
        <v>111.5</v>
      </c>
      <c r="O5557" s="150">
        <v>232</v>
      </c>
      <c r="P5557" s="150">
        <v>68</v>
      </c>
      <c r="Q5557" s="150">
        <v>18.376013179451729</v>
      </c>
      <c r="R5557" s="150">
        <v>125</v>
      </c>
      <c r="S5557" s="150">
        <v>80</v>
      </c>
      <c r="T5557" s="150">
        <v>80</v>
      </c>
      <c r="U5557" s="150">
        <v>30</v>
      </c>
      <c r="V5557" s="150">
        <v>75</v>
      </c>
      <c r="W5557" s="150">
        <v>40</v>
      </c>
      <c r="X5557" s="150">
        <v>90</v>
      </c>
      <c r="Y5557" s="150">
        <v>78.5</v>
      </c>
      <c r="Z5557" s="150">
        <v>154.80000000000001</v>
      </c>
      <c r="AA5557" s="150">
        <v>199.79252712410101</v>
      </c>
      <c r="AB5557" s="150">
        <v>36.4</v>
      </c>
      <c r="AC5557" s="150">
        <v>169.3</v>
      </c>
      <c r="AD5557" s="150">
        <v>115.83</v>
      </c>
      <c r="AE5557" s="150">
        <v>215</v>
      </c>
      <c r="AF5557" s="150">
        <v>82.814222101558485</v>
      </c>
      <c r="AG5557" s="150">
        <v>85.8</v>
      </c>
      <c r="AH5557" s="150">
        <v>65.400000000000006</v>
      </c>
      <c r="AI5557" s="150">
        <v>175.25559847313099</v>
      </c>
      <c r="AJ5557" s="150">
        <v>30.1</v>
      </c>
      <c r="AK5557" s="150">
        <v>128</v>
      </c>
      <c r="AL5557" s="150">
        <v>103.20130920410156</v>
      </c>
      <c r="AM5557" s="150">
        <v>100.58541870117188</v>
      </c>
      <c r="AN5557" s="150">
        <v>106.90713500976563</v>
      </c>
      <c r="AO5557" s="5" t="s">
        <v>4644</v>
      </c>
    </row>
    <row r="5558" spans="1:41" ht="14.25" x14ac:dyDescent="0.45">
      <c r="A5558" s="150">
        <v>2022</v>
      </c>
      <c r="B5558" s="5" t="s">
        <v>6344</v>
      </c>
      <c r="C5558" s="5" t="s">
        <v>306</v>
      </c>
      <c r="D5558" s="5" t="s">
        <v>7</v>
      </c>
      <c r="E5558" s="5" t="s">
        <v>119</v>
      </c>
      <c r="F5558" s="5" t="s">
        <v>117</v>
      </c>
      <c r="G5558" s="5" t="s">
        <v>83</v>
      </c>
      <c r="H5558" s="5" t="s">
        <v>304</v>
      </c>
      <c r="I5558" s="150">
        <v>0.38919999999999999</v>
      </c>
      <c r="J5558" s="150">
        <v>0.43</v>
      </c>
      <c r="K5558" s="150">
        <v>0.7</v>
      </c>
      <c r="L5558" s="150">
        <v>0.2856902233067089</v>
      </c>
      <c r="M5558" s="150">
        <v>0.4</v>
      </c>
      <c r="N5558" s="150">
        <v>0.35</v>
      </c>
      <c r="O5558" s="150">
        <v>0.54</v>
      </c>
      <c r="P5558" s="150">
        <v>0.06</v>
      </c>
      <c r="Q5558" s="150">
        <v>1.8049594492375799E-2</v>
      </c>
      <c r="R5558" s="150">
        <v>0.38</v>
      </c>
      <c r="S5558" s="150">
        <v>0.4</v>
      </c>
      <c r="T5558" s="150">
        <v>0.35</v>
      </c>
      <c r="U5558" s="150">
        <v>0.3</v>
      </c>
      <c r="V5558" s="150">
        <v>0.7</v>
      </c>
      <c r="W5558" s="150">
        <v>0.5</v>
      </c>
      <c r="X5558" s="150">
        <v>0.25</v>
      </c>
      <c r="Y5558" s="150">
        <v>2.7E-2</v>
      </c>
      <c r="Z5558" s="150">
        <v>0.53</v>
      </c>
      <c r="AA5558" s="150">
        <v>0.44753640910488379</v>
      </c>
      <c r="AB5558" s="150">
        <v>0.35</v>
      </c>
      <c r="AC5558" s="150">
        <v>1.02</v>
      </c>
      <c r="AD5558" s="150">
        <v>0.26</v>
      </c>
      <c r="AE5558" s="150">
        <v>0.35</v>
      </c>
      <c r="AF5558" s="150">
        <v>0.26496386435640812</v>
      </c>
      <c r="AG5558" s="150">
        <v>0.06</v>
      </c>
      <c r="AH5558" s="150">
        <v>0.32</v>
      </c>
      <c r="AI5558" s="150">
        <v>0.26</v>
      </c>
      <c r="AJ5558" s="150">
        <v>0.04</v>
      </c>
      <c r="AK5558" s="150">
        <v>0.22</v>
      </c>
      <c r="AL5558" s="150">
        <v>0.3518083393573761</v>
      </c>
      <c r="AM5558" s="150">
        <v>0.33249643445014954</v>
      </c>
      <c r="AN5558" s="150">
        <v>0.37916663289070129</v>
      </c>
      <c r="AO5558" s="5" t="s">
        <v>6906</v>
      </c>
    </row>
    <row r="5559" spans="1:41" ht="14.25" x14ac:dyDescent="0.45">
      <c r="A5559" s="150">
        <v>2022</v>
      </c>
      <c r="B5559" s="5" t="s">
        <v>4980</v>
      </c>
      <c r="C5559" s="5" t="s">
        <v>306</v>
      </c>
      <c r="D5559" s="5" t="s">
        <v>7</v>
      </c>
      <c r="E5559" s="5" t="s">
        <v>119</v>
      </c>
      <c r="F5559" s="5" t="s">
        <v>117</v>
      </c>
      <c r="G5559" s="5" t="s">
        <v>83</v>
      </c>
      <c r="H5559" s="5" t="s">
        <v>304</v>
      </c>
      <c r="I5559" s="150">
        <v>0.447579</v>
      </c>
      <c r="J5559" s="150">
        <v>0.42603192804836493</v>
      </c>
      <c r="K5559" s="150">
        <v>0.7</v>
      </c>
      <c r="L5559" s="150">
        <v>0.42306117252215208</v>
      </c>
      <c r="M5559" s="150">
        <v>0.4</v>
      </c>
      <c r="N5559" s="150">
        <v>0.27</v>
      </c>
      <c r="O5559" s="150">
        <v>0.54</v>
      </c>
      <c r="P5559" s="150">
        <v>0.06</v>
      </c>
      <c r="Q5559" s="150">
        <v>1.8049594492375799E-2</v>
      </c>
      <c r="R5559" s="150">
        <v>0.16</v>
      </c>
      <c r="S5559" s="150">
        <v>0.4</v>
      </c>
      <c r="T5559" s="150">
        <v>0.35</v>
      </c>
      <c r="U5559" s="150">
        <v>0.3</v>
      </c>
      <c r="V5559" s="150">
        <v>0.54</v>
      </c>
      <c r="W5559" s="150">
        <v>0.5</v>
      </c>
      <c r="X5559" s="150">
        <v>0.3</v>
      </c>
      <c r="Y5559" s="150">
        <v>7.0000000000000007E-2</v>
      </c>
      <c r="Z5559" s="150">
        <v>0.53</v>
      </c>
      <c r="AA5559" s="150">
        <v>0.41419804165897672</v>
      </c>
      <c r="AB5559" s="150">
        <v>0.5</v>
      </c>
      <c r="AC5559" s="150">
        <v>1.02</v>
      </c>
      <c r="AD5559" s="150">
        <v>0.26</v>
      </c>
      <c r="AE5559" s="150">
        <v>0.65</v>
      </c>
      <c r="AF5559" s="150">
        <v>0.36123466569946022</v>
      </c>
      <c r="AG5559" s="150">
        <v>0.06</v>
      </c>
      <c r="AH5559" s="150">
        <v>0.29640462295269299</v>
      </c>
      <c r="AI5559" s="150">
        <v>0.16</v>
      </c>
      <c r="AJ5559" s="150">
        <v>0.02</v>
      </c>
      <c r="AK5559" s="150">
        <v>0.22</v>
      </c>
      <c r="AL5559" s="150">
        <v>0.3585020899772644</v>
      </c>
      <c r="AM5559" s="150">
        <v>0.3394208550453186</v>
      </c>
      <c r="AN5559" s="150">
        <v>0.38553369045257568</v>
      </c>
      <c r="AO5559" s="5" t="s">
        <v>5972</v>
      </c>
    </row>
    <row r="5560" spans="1:41" ht="14.25" x14ac:dyDescent="0.45">
      <c r="A5560" s="150">
        <v>2022</v>
      </c>
      <c r="B5560" s="5" t="s">
        <v>7352</v>
      </c>
      <c r="C5560" s="5" t="s">
        <v>306</v>
      </c>
      <c r="D5560" s="5" t="s">
        <v>7</v>
      </c>
      <c r="E5560" s="5" t="s">
        <v>119</v>
      </c>
      <c r="F5560" s="5" t="s">
        <v>117</v>
      </c>
      <c r="G5560" s="5" t="s">
        <v>83</v>
      </c>
      <c r="H5560" s="5" t="s">
        <v>304</v>
      </c>
      <c r="I5560" s="150">
        <v>0.6986</v>
      </c>
      <c r="J5560" s="150">
        <v>1.1076999999999999</v>
      </c>
      <c r="K5560" s="150">
        <v>0.7</v>
      </c>
      <c r="L5560" s="150">
        <v>1.17</v>
      </c>
      <c r="M5560" s="150">
        <v>0.28999999999999998</v>
      </c>
      <c r="N5560" s="150">
        <v>0.35</v>
      </c>
      <c r="O5560" s="150">
        <v>1.5</v>
      </c>
      <c r="P5560" s="150">
        <v>0.06</v>
      </c>
      <c r="Q5560" s="150">
        <v>0.1</v>
      </c>
      <c r="R5560" s="150">
        <v>0.36</v>
      </c>
      <c r="S5560" s="150">
        <v>0.78</v>
      </c>
      <c r="T5560" s="150">
        <v>0.35</v>
      </c>
      <c r="U5560" s="150">
        <v>0.3</v>
      </c>
      <c r="V5560" s="150">
        <v>0.7</v>
      </c>
      <c r="W5560" s="150">
        <v>0.4</v>
      </c>
      <c r="X5560" s="150">
        <v>0.5</v>
      </c>
      <c r="Y5560" s="150">
        <v>3.5278316066248802E-2</v>
      </c>
      <c r="Z5560" s="150">
        <v>0.62</v>
      </c>
      <c r="AA5560" s="150">
        <v>0.41419804165897672</v>
      </c>
      <c r="AB5560" s="150">
        <v>0.46</v>
      </c>
      <c r="AC5560" s="150">
        <v>1.75</v>
      </c>
      <c r="AD5560" s="150">
        <v>0.2107186124139469</v>
      </c>
      <c r="AE5560" s="150">
        <v>0.5</v>
      </c>
      <c r="AF5560" s="150">
        <v>0.89298</v>
      </c>
      <c r="AG5560" s="150">
        <v>0</v>
      </c>
      <c r="AH5560" s="150">
        <v>0.31848086570775502</v>
      </c>
      <c r="AI5560" s="150">
        <v>0.28000000000000003</v>
      </c>
      <c r="AJ5560" s="150">
        <v>7.0000000000000007E-2</v>
      </c>
      <c r="AK5560" s="150">
        <v>0.22</v>
      </c>
      <c r="AL5560" s="150">
        <v>0.52199840545654297</v>
      </c>
      <c r="AM5560" s="150">
        <v>0.53698557615280151</v>
      </c>
      <c r="AN5560" s="150">
        <v>0.50076663494110107</v>
      </c>
      <c r="AO5560" s="5" t="s">
        <v>7827</v>
      </c>
    </row>
    <row r="5561" spans="1:41" ht="14.25" x14ac:dyDescent="0.45">
      <c r="A5561" s="150">
        <v>2022</v>
      </c>
      <c r="B5561" s="5" t="s">
        <v>4024</v>
      </c>
      <c r="C5561" s="5" t="s">
        <v>306</v>
      </c>
      <c r="D5561" s="5" t="s">
        <v>7</v>
      </c>
      <c r="E5561" s="5" t="s">
        <v>119</v>
      </c>
      <c r="F5561" s="5" t="s">
        <v>117</v>
      </c>
      <c r="G5561" s="5" t="s">
        <v>83</v>
      </c>
      <c r="H5561" s="5" t="s">
        <v>304</v>
      </c>
      <c r="I5561" s="150">
        <v>0.447579</v>
      </c>
      <c r="J5561" s="150">
        <v>0.47823859746761188</v>
      </c>
      <c r="K5561" s="150">
        <v>0.6</v>
      </c>
      <c r="L5561" s="150">
        <v>0.45600955029684709</v>
      </c>
      <c r="M5561" s="150">
        <v>0.35</v>
      </c>
      <c r="N5561" s="150">
        <v>0.32</v>
      </c>
      <c r="O5561" s="150">
        <v>0.54</v>
      </c>
      <c r="P5561" s="150">
        <v>0.06</v>
      </c>
      <c r="Q5561" s="150">
        <v>1.05465425111848E-2</v>
      </c>
      <c r="R5561" s="150">
        <v>0.16</v>
      </c>
      <c r="S5561" s="150">
        <v>0.45</v>
      </c>
      <c r="T5561" s="150">
        <v>0.4</v>
      </c>
      <c r="U5561" s="150">
        <v>0.3</v>
      </c>
      <c r="V5561" s="150">
        <v>0.54</v>
      </c>
      <c r="W5561" s="150">
        <v>0.5</v>
      </c>
      <c r="X5561" s="150">
        <v>0.24</v>
      </c>
      <c r="Y5561" s="150">
        <v>7.0000000000000007E-2</v>
      </c>
      <c r="Z5561" s="150">
        <v>0.32</v>
      </c>
      <c r="AA5561" s="150">
        <v>0.37847571582583112</v>
      </c>
      <c r="AB5561" s="150">
        <v>0.61</v>
      </c>
      <c r="AC5561" s="150">
        <v>0.25</v>
      </c>
      <c r="AD5561" s="150">
        <v>0.17599999999999999</v>
      </c>
      <c r="AE5561" s="150">
        <v>1.5</v>
      </c>
      <c r="AF5561" s="150">
        <v>0.19612297262273579</v>
      </c>
      <c r="AG5561" s="150">
        <v>0.06</v>
      </c>
      <c r="AH5561" s="150">
        <v>0.3</v>
      </c>
      <c r="AI5561" s="150">
        <v>0.14000000000000001</v>
      </c>
      <c r="AJ5561" s="150">
        <v>0.02</v>
      </c>
      <c r="AK5561" s="150">
        <v>0.22</v>
      </c>
      <c r="AL5561" s="150">
        <v>0.348033607006073</v>
      </c>
      <c r="AM5561" s="150">
        <v>0.32746896147727966</v>
      </c>
      <c r="AN5561" s="150">
        <v>0.37716665863990784</v>
      </c>
      <c r="AO5561" s="5" t="s">
        <v>4645</v>
      </c>
    </row>
    <row r="5562" spans="1:41" ht="14.25" x14ac:dyDescent="0.45">
      <c r="A5562" s="150">
        <v>2022</v>
      </c>
      <c r="B5562" s="5" t="s">
        <v>4024</v>
      </c>
      <c r="C5562" s="5" t="s">
        <v>306</v>
      </c>
      <c r="D5562" s="5" t="s">
        <v>7</v>
      </c>
      <c r="E5562" s="5" t="s">
        <v>119</v>
      </c>
      <c r="F5562" s="5" t="s">
        <v>118</v>
      </c>
      <c r="G5562" s="5" t="s">
        <v>83</v>
      </c>
      <c r="H5562" s="5" t="s">
        <v>304</v>
      </c>
      <c r="I5562" s="150">
        <v>1.044351</v>
      </c>
      <c r="J5562" s="150">
        <v>1.4015532012254199</v>
      </c>
      <c r="K5562" s="150">
        <v>1.2</v>
      </c>
      <c r="L5562" s="150">
        <v>3.2933952248515772</v>
      </c>
      <c r="M5562" s="150">
        <v>2.2000000000000002</v>
      </c>
      <c r="N5562" s="150">
        <v>1.21</v>
      </c>
      <c r="O5562" s="150">
        <v>3</v>
      </c>
      <c r="P5562" s="150">
        <v>1.6</v>
      </c>
      <c r="Q5562" s="150">
        <v>0.5757161117575581</v>
      </c>
      <c r="R5562" s="150">
        <v>1.6</v>
      </c>
      <c r="S5562" s="150">
        <v>1.25</v>
      </c>
      <c r="T5562" s="150">
        <v>1.2</v>
      </c>
      <c r="U5562" s="150">
        <v>0.6</v>
      </c>
      <c r="V5562" s="150">
        <v>1.07</v>
      </c>
      <c r="W5562" s="150">
        <v>0.9</v>
      </c>
      <c r="X5562" s="150">
        <v>2</v>
      </c>
      <c r="Y5562" s="150">
        <v>1.1299999999999999</v>
      </c>
      <c r="Z5562" s="150">
        <v>2.25</v>
      </c>
      <c r="AA5562" s="150">
        <v>2.2803849140983301</v>
      </c>
      <c r="AB5562" s="150">
        <v>0.64</v>
      </c>
      <c r="AC5562" s="150">
        <v>2.82</v>
      </c>
      <c r="AD5562" s="150">
        <v>2.5070000000000001</v>
      </c>
      <c r="AE5562" s="150">
        <v>3.4</v>
      </c>
      <c r="AF5562" s="150">
        <v>1.843538513688632</v>
      </c>
      <c r="AG5562" s="150">
        <v>1.23</v>
      </c>
      <c r="AH5562" s="150">
        <v>1.33</v>
      </c>
      <c r="AI5562" s="150">
        <v>2.1025098724873001</v>
      </c>
      <c r="AJ5562" s="150">
        <v>0.53</v>
      </c>
      <c r="AK5562" s="150">
        <v>1.88</v>
      </c>
      <c r="AL5562" s="150">
        <v>1.6582224369049072</v>
      </c>
      <c r="AM5562" s="150">
        <v>1.6399375200271606</v>
      </c>
      <c r="AN5562" s="150">
        <v>1.6841259002685547</v>
      </c>
      <c r="AO5562" s="5" t="s">
        <v>4646</v>
      </c>
    </row>
    <row r="5563" spans="1:41" ht="14.25" x14ac:dyDescent="0.45">
      <c r="A5563" s="150">
        <v>2022</v>
      </c>
      <c r="B5563" s="5" t="s">
        <v>7352</v>
      </c>
      <c r="C5563" s="5" t="s">
        <v>306</v>
      </c>
      <c r="D5563" s="5" t="s">
        <v>7</v>
      </c>
      <c r="E5563" s="5" t="s">
        <v>119</v>
      </c>
      <c r="F5563" s="5" t="s">
        <v>118</v>
      </c>
      <c r="G5563" s="5" t="s">
        <v>83</v>
      </c>
      <c r="H5563" s="5" t="s">
        <v>304</v>
      </c>
      <c r="I5563" s="150">
        <v>1.1970000000000001</v>
      </c>
      <c r="J5563" s="150">
        <v>2.50671492006063</v>
      </c>
      <c r="K5563" s="150">
        <v>1.5</v>
      </c>
      <c r="L5563" s="150">
        <v>3.16</v>
      </c>
      <c r="M5563" s="150">
        <v>2.61</v>
      </c>
      <c r="N5563" s="150">
        <v>1.25</v>
      </c>
      <c r="O5563" s="150">
        <v>3.15</v>
      </c>
      <c r="P5563" s="150">
        <v>1.6</v>
      </c>
      <c r="Q5563" s="150">
        <v>0.56999999999999995</v>
      </c>
      <c r="R5563" s="150">
        <v>1.77</v>
      </c>
      <c r="S5563" s="150">
        <v>1.29</v>
      </c>
      <c r="T5563" s="150">
        <v>0.71</v>
      </c>
      <c r="U5563" s="150">
        <v>0.6</v>
      </c>
      <c r="V5563" s="150">
        <v>1.07</v>
      </c>
      <c r="W5563" s="150">
        <v>0.8</v>
      </c>
      <c r="X5563" s="150">
        <v>2.75</v>
      </c>
      <c r="Y5563" s="150">
        <v>0.82980487319092433</v>
      </c>
      <c r="Z5563" s="150">
        <v>1.95</v>
      </c>
      <c r="AA5563" s="150">
        <v>2.2803849140983301</v>
      </c>
      <c r="AB5563" s="150">
        <v>1.07</v>
      </c>
      <c r="AC5563" s="150">
        <v>2.6</v>
      </c>
      <c r="AD5563" s="150">
        <v>2.653389638799867</v>
      </c>
      <c r="AE5563" s="150">
        <v>2.98</v>
      </c>
      <c r="AF5563" s="150">
        <v>1.8151999999999999</v>
      </c>
      <c r="AG5563" s="150">
        <v>1.33</v>
      </c>
      <c r="AH5563" s="150">
        <v>0.97492364723141156</v>
      </c>
      <c r="AI5563" s="150">
        <v>2.2999999999999998</v>
      </c>
      <c r="AJ5563" s="150">
        <v>0.48</v>
      </c>
      <c r="AK5563" s="150">
        <v>1.88</v>
      </c>
      <c r="AL5563" s="150">
        <v>1.7130143642425537</v>
      </c>
      <c r="AM5563" s="150">
        <v>1.6464178562164307</v>
      </c>
      <c r="AN5563" s="150">
        <v>1.8073593378067017</v>
      </c>
      <c r="AO5563" s="5" t="s">
        <v>7828</v>
      </c>
    </row>
    <row r="5564" spans="1:41" ht="14.25" x14ac:dyDescent="0.45">
      <c r="A5564" s="150">
        <v>2022</v>
      </c>
      <c r="B5564" s="5" t="s">
        <v>4980</v>
      </c>
      <c r="C5564" s="5" t="s">
        <v>306</v>
      </c>
      <c r="D5564" s="5" t="s">
        <v>7</v>
      </c>
      <c r="E5564" s="5" t="s">
        <v>119</v>
      </c>
      <c r="F5564" s="5" t="s">
        <v>118</v>
      </c>
      <c r="G5564" s="5" t="s">
        <v>83</v>
      </c>
      <c r="H5564" s="5" t="s">
        <v>304</v>
      </c>
      <c r="I5564" s="150">
        <v>1.044351</v>
      </c>
      <c r="J5564" s="150">
        <v>1.7632000000000001</v>
      </c>
      <c r="K5564" s="150">
        <v>1.5</v>
      </c>
      <c r="L5564" s="150">
        <v>3.3098393478209549</v>
      </c>
      <c r="M5564" s="150">
        <v>2.4</v>
      </c>
      <c r="N5564" s="150">
        <v>1.32</v>
      </c>
      <c r="O5564" s="150">
        <v>3</v>
      </c>
      <c r="P5564" s="150">
        <v>1.6</v>
      </c>
      <c r="Q5564" s="150">
        <v>0.54124287389173387</v>
      </c>
      <c r="R5564" s="150">
        <v>1.6</v>
      </c>
      <c r="S5564" s="150">
        <v>1.259316338384693</v>
      </c>
      <c r="T5564" s="150">
        <v>0.67</v>
      </c>
      <c r="U5564" s="150">
        <v>0.6</v>
      </c>
      <c r="V5564" s="150">
        <v>1.07</v>
      </c>
      <c r="W5564" s="150">
        <v>1</v>
      </c>
      <c r="X5564" s="150">
        <v>2</v>
      </c>
      <c r="Y5564" s="150">
        <v>1.1299999999999999</v>
      </c>
      <c r="Z5564" s="150">
        <v>1.83</v>
      </c>
      <c r="AA5564" s="150">
        <v>2.2803849140983301</v>
      </c>
      <c r="AB5564" s="150">
        <v>0.5</v>
      </c>
      <c r="AC5564" s="150">
        <v>2.4500000000000002</v>
      </c>
      <c r="AD5564" s="150">
        <v>2.5449999999999999</v>
      </c>
      <c r="AE5564" s="150">
        <v>3.7</v>
      </c>
      <c r="AF5564" s="150">
        <v>1.76098266715027</v>
      </c>
      <c r="AG5564" s="150">
        <v>1.23</v>
      </c>
      <c r="AH5564" s="150">
        <v>1.331797688523654</v>
      </c>
      <c r="AI5564" s="150">
        <v>2.08</v>
      </c>
      <c r="AJ5564" s="150">
        <v>0.53</v>
      </c>
      <c r="AK5564" s="150">
        <v>1.88</v>
      </c>
      <c r="AL5564" s="150">
        <v>1.6526246070861816</v>
      </c>
      <c r="AM5564" s="150">
        <v>1.6329412460327148</v>
      </c>
      <c r="AN5564" s="150">
        <v>1.6805094480514526</v>
      </c>
      <c r="AO5564" s="5" t="s">
        <v>5973</v>
      </c>
    </row>
    <row r="5565" spans="1:41" ht="14.25" x14ac:dyDescent="0.45">
      <c r="A5565" s="150">
        <v>2022</v>
      </c>
      <c r="B5565" s="5" t="s">
        <v>6344</v>
      </c>
      <c r="C5565" s="5" t="s">
        <v>306</v>
      </c>
      <c r="D5565" s="5" t="s">
        <v>7</v>
      </c>
      <c r="E5565" s="5" t="s">
        <v>119</v>
      </c>
      <c r="F5565" s="5" t="s">
        <v>118</v>
      </c>
      <c r="G5565" s="5" t="s">
        <v>83</v>
      </c>
      <c r="H5565" s="5" t="s">
        <v>304</v>
      </c>
      <c r="I5565" s="150">
        <v>0.90810000000000002</v>
      </c>
      <c r="J5565" s="150">
        <v>1.76</v>
      </c>
      <c r="K5565" s="150">
        <v>1.5</v>
      </c>
      <c r="L5565" s="150">
        <v>3.3785248224286768</v>
      </c>
      <c r="M5565" s="150">
        <v>2.4</v>
      </c>
      <c r="N5565" s="150">
        <v>1.25</v>
      </c>
      <c r="O5565" s="150">
        <v>3</v>
      </c>
      <c r="P5565" s="150">
        <v>1.6</v>
      </c>
      <c r="Q5565" s="150">
        <v>0.53855012327535712</v>
      </c>
      <c r="R5565" s="150">
        <v>2.1</v>
      </c>
      <c r="S5565" s="150">
        <v>1.31</v>
      </c>
      <c r="T5565" s="150">
        <v>0.67</v>
      </c>
      <c r="U5565" s="150">
        <v>0.6</v>
      </c>
      <c r="V5565" s="150">
        <v>1.07</v>
      </c>
      <c r="W5565" s="150">
        <v>1</v>
      </c>
      <c r="X5565" s="150">
        <v>2.25</v>
      </c>
      <c r="Y5565" s="150">
        <v>1.0609999999999999</v>
      </c>
      <c r="Z5565" s="150">
        <v>1.83</v>
      </c>
      <c r="AA5565" s="150">
        <v>2.2803849140983301</v>
      </c>
      <c r="AB5565" s="150">
        <v>0.65</v>
      </c>
      <c r="AC5565" s="150">
        <v>2.4500000000000002</v>
      </c>
      <c r="AD5565" s="150">
        <v>2.5449999999999999</v>
      </c>
      <c r="AE5565" s="150">
        <v>2.98</v>
      </c>
      <c r="AF5565" s="150">
        <v>1.809118067821796</v>
      </c>
      <c r="AG5565" s="150">
        <v>1.23</v>
      </c>
      <c r="AH5565" s="150">
        <v>0.97</v>
      </c>
      <c r="AI5565" s="150">
        <v>2.0699999999999998</v>
      </c>
      <c r="AJ5565" s="150">
        <v>0.55000000000000004</v>
      </c>
      <c r="AK5565" s="150">
        <v>2.11</v>
      </c>
      <c r="AL5565" s="150">
        <v>1.6507128477096558</v>
      </c>
      <c r="AM5565" s="150">
        <v>1.6115103960037231</v>
      </c>
      <c r="AN5565" s="150">
        <v>1.7062500715255737</v>
      </c>
      <c r="AO5565" s="5" t="s">
        <v>6907</v>
      </c>
    </row>
    <row r="5566" spans="1:41" ht="14.25" x14ac:dyDescent="0.45">
      <c r="A5566" s="150">
        <v>2023</v>
      </c>
      <c r="B5566" s="5" t="s">
        <v>1477</v>
      </c>
      <c r="C5566" s="5" t="s">
        <v>171</v>
      </c>
      <c r="D5566" s="5" t="s">
        <v>84</v>
      </c>
      <c r="E5566" s="5" t="s">
        <v>85</v>
      </c>
      <c r="F5566" s="5" t="s">
        <v>86</v>
      </c>
      <c r="G5566" s="5" t="s">
        <v>87</v>
      </c>
      <c r="H5566" s="5" t="s">
        <v>131</v>
      </c>
      <c r="I5566" s="150">
        <v>10750.483001335537</v>
      </c>
      <c r="J5566" s="150">
        <v>16803.056720451001</v>
      </c>
      <c r="K5566" s="150">
        <v>1179.7935751887098</v>
      </c>
      <c r="L5566" s="150">
        <v>3474.1660053295677</v>
      </c>
      <c r="M5566" s="150">
        <v>23149.442960529395</v>
      </c>
      <c r="N5566" s="150">
        <v>14290.442359328494</v>
      </c>
      <c r="O5566" s="150">
        <v>8230.0976938541062</v>
      </c>
      <c r="P5566" s="150">
        <v>10004.577425691345</v>
      </c>
      <c r="Q5566" s="150">
        <v>3539.8250156692684</v>
      </c>
      <c r="R5566" s="150">
        <v>9563.6208414926641</v>
      </c>
      <c r="S5566" s="150">
        <v>25861.130024238562</v>
      </c>
      <c r="T5566" s="150">
        <v>11958.008247013206</v>
      </c>
      <c r="U5566" s="150">
        <v>1922.0556636993956</v>
      </c>
      <c r="V5566" s="150">
        <v>7194.9622253719517</v>
      </c>
      <c r="W5566" s="150">
        <v>3088.8062948407933</v>
      </c>
      <c r="X5566" s="150">
        <v>13705.929606192238</v>
      </c>
      <c r="Y5566" s="150">
        <v>61509.338404939022</v>
      </c>
      <c r="Z5566" s="150">
        <v>13456.761090268008</v>
      </c>
      <c r="AA5566" s="150">
        <v>185783.16988204222</v>
      </c>
      <c r="AB5566" s="150">
        <v>0</v>
      </c>
      <c r="AC5566" s="150">
        <v>10118.834564123548</v>
      </c>
      <c r="AD5566" s="150">
        <v>21380.956715596531</v>
      </c>
      <c r="AE5566" s="150">
        <v>24154.820942310842</v>
      </c>
      <c r="AF5566" s="150">
        <v>34245.37104627995</v>
      </c>
      <c r="AG5566" s="150">
        <v>214818.47418142087</v>
      </c>
      <c r="AH5566" s="150">
        <v>39307.236297301366</v>
      </c>
      <c r="AI5566" s="150">
        <v>5070.1480678461539</v>
      </c>
      <c r="AJ5566" s="150">
        <v>46707.785608955674</v>
      </c>
      <c r="AK5566" s="150">
        <v>2581.1841947473231</v>
      </c>
      <c r="AL5566" s="150">
        <v>823850.5625</v>
      </c>
      <c r="AM5566" s="150">
        <v>668337.8125</v>
      </c>
      <c r="AN5566" s="150">
        <v>155512.734375</v>
      </c>
      <c r="AO5566" s="5" t="s">
        <v>3193</v>
      </c>
    </row>
    <row r="5567" spans="1:41" ht="14.25" x14ac:dyDescent="0.45">
      <c r="A5567" s="150">
        <v>2023</v>
      </c>
      <c r="B5567" s="5" t="s">
        <v>1476</v>
      </c>
      <c r="C5567" s="5" t="s">
        <v>171</v>
      </c>
      <c r="D5567" s="5" t="s">
        <v>84</v>
      </c>
      <c r="E5567" s="5" t="s">
        <v>85</v>
      </c>
      <c r="F5567" s="5" t="s">
        <v>86</v>
      </c>
      <c r="G5567" s="5" t="s">
        <v>87</v>
      </c>
      <c r="H5567" s="5" t="s">
        <v>131</v>
      </c>
      <c r="I5567" s="150">
        <v>5975.9108216261639</v>
      </c>
      <c r="J5567" s="150">
        <v>17886.602714284301</v>
      </c>
      <c r="K5567" s="150">
        <v>1117.761457324408</v>
      </c>
      <c r="L5567" s="150">
        <v>3142.7968248147313</v>
      </c>
      <c r="M5567" s="150">
        <v>11827.222692922875</v>
      </c>
      <c r="N5567" s="150">
        <v>12864.297257169859</v>
      </c>
      <c r="O5567" s="150">
        <v>8794.1455263108746</v>
      </c>
      <c r="P5567" s="150">
        <v>10336.269233883553</v>
      </c>
      <c r="Q5567" s="150">
        <v>3488.3169722695843</v>
      </c>
      <c r="R5567" s="150">
        <v>10381.904769653283</v>
      </c>
      <c r="S5567" s="150">
        <v>23394.360198264854</v>
      </c>
      <c r="T5567" s="150">
        <v>12730.867507448127</v>
      </c>
      <c r="U5567" s="150">
        <v>2361.0767166914429</v>
      </c>
      <c r="V5567" s="150">
        <v>9436.8583642724097</v>
      </c>
      <c r="W5567" s="150">
        <v>4510.9658813449323</v>
      </c>
      <c r="X5567" s="150">
        <v>12771.902516863971</v>
      </c>
      <c r="Y5567" s="150">
        <v>54937.24980836652</v>
      </c>
      <c r="Z5567" s="150">
        <v>11938.514959236561</v>
      </c>
      <c r="AA5567" s="150">
        <v>174249.2749321771</v>
      </c>
      <c r="AB5567" s="150">
        <v>688.3184731792079</v>
      </c>
      <c r="AC5567" s="150">
        <v>10605.759597823782</v>
      </c>
      <c r="AD5567" s="150">
        <v>20405.784816946492</v>
      </c>
      <c r="AE5567" s="150">
        <v>17236.389745332064</v>
      </c>
      <c r="AF5567" s="150">
        <v>38984.399818922924</v>
      </c>
      <c r="AG5567" s="150">
        <v>155977.92556928095</v>
      </c>
      <c r="AH5567" s="150">
        <v>31120.597053359714</v>
      </c>
      <c r="AI5567" s="150">
        <v>3125.8610451583008</v>
      </c>
      <c r="AJ5567" s="150">
        <v>49463.610030344753</v>
      </c>
      <c r="AK5567" s="150">
        <v>2002.0510950994537</v>
      </c>
      <c r="AL5567" s="150">
        <v>721757.0625</v>
      </c>
      <c r="AM5567" s="150">
        <v>589267.125</v>
      </c>
      <c r="AN5567" s="150">
        <v>132489.828125</v>
      </c>
      <c r="AO5567" s="5" t="s">
        <v>3195</v>
      </c>
    </row>
    <row r="5568" spans="1:41" ht="14.25" x14ac:dyDescent="0.45">
      <c r="A5568" s="150">
        <v>2023</v>
      </c>
      <c r="B5568" s="5" t="s">
        <v>6344</v>
      </c>
      <c r="C5568" s="5" t="s">
        <v>171</v>
      </c>
      <c r="D5568" s="5" t="s">
        <v>84</v>
      </c>
      <c r="E5568" s="5" t="s">
        <v>85</v>
      </c>
      <c r="F5568" s="5" t="s">
        <v>86</v>
      </c>
      <c r="G5568" s="5" t="s">
        <v>87</v>
      </c>
      <c r="H5568" s="5" t="s">
        <v>131</v>
      </c>
      <c r="I5568" s="150">
        <v>16425.881995441996</v>
      </c>
      <c r="J5568" s="150">
        <v>76510.215766210837</v>
      </c>
      <c r="K5568" s="150">
        <v>2024.8780086681245</v>
      </c>
      <c r="L5568" s="150">
        <v>4042.093377215067</v>
      </c>
      <c r="M5568" s="150">
        <v>47248.372638201319</v>
      </c>
      <c r="N5568" s="150">
        <v>17018.216946064516</v>
      </c>
      <c r="O5568" s="150">
        <v>8848.0979585691966</v>
      </c>
      <c r="P5568" s="150">
        <v>12731.190107312801</v>
      </c>
      <c r="Q5568" s="150">
        <v>5267.7050716212352</v>
      </c>
      <c r="R5568" s="150">
        <v>7925.6455665511749</v>
      </c>
      <c r="S5568" s="150">
        <v>18599.501681990663</v>
      </c>
      <c r="T5568" s="150">
        <v>12381.279181791275</v>
      </c>
      <c r="U5568" s="150">
        <v>1555.5966151481343</v>
      </c>
      <c r="V5568" s="150">
        <v>13506.756917174947</v>
      </c>
      <c r="W5568" s="150">
        <v>10842.068047777024</v>
      </c>
      <c r="X5568" s="150">
        <v>21095.282867305083</v>
      </c>
      <c r="Y5568" s="150">
        <v>88705.567168223643</v>
      </c>
      <c r="Z5568" s="150">
        <v>24367.681503015792</v>
      </c>
      <c r="AA5568" s="150">
        <v>205892.78728039321</v>
      </c>
      <c r="AB5568" s="150">
        <v>2022.582827463835</v>
      </c>
      <c r="AC5568" s="150">
        <v>14568.995113422759</v>
      </c>
      <c r="AD5568" s="150">
        <v>16613.233791301147</v>
      </c>
      <c r="AE5568" s="150">
        <v>16656.042909291071</v>
      </c>
      <c r="AF5568" s="150">
        <v>53576.887178237346</v>
      </c>
      <c r="AG5568" s="150">
        <v>292114.21309946291</v>
      </c>
      <c r="AH5568" s="150">
        <v>40295.460288694114</v>
      </c>
      <c r="AI5568" s="150">
        <v>5420.5219776030781</v>
      </c>
      <c r="AJ5568" s="150">
        <v>44799.923934744984</v>
      </c>
      <c r="AK5568" s="150">
        <v>2352.3406352832553</v>
      </c>
      <c r="AL5568" s="150">
        <v>1083409</v>
      </c>
      <c r="AM5568" s="150">
        <v>895665.375</v>
      </c>
      <c r="AN5568" s="150">
        <v>187743.609375</v>
      </c>
      <c r="AO5568" s="5" t="s">
        <v>6908</v>
      </c>
    </row>
    <row r="5569" spans="1:41" ht="14.25" x14ac:dyDescent="0.45">
      <c r="A5569" s="150">
        <v>2023</v>
      </c>
      <c r="B5569" s="5" t="s">
        <v>4980</v>
      </c>
      <c r="C5569" s="5" t="s">
        <v>171</v>
      </c>
      <c r="D5569" s="5" t="s">
        <v>84</v>
      </c>
      <c r="E5569" s="5" t="s">
        <v>85</v>
      </c>
      <c r="F5569" s="5" t="s">
        <v>86</v>
      </c>
      <c r="G5569" s="5" t="s">
        <v>87</v>
      </c>
      <c r="H5569" s="5" t="s">
        <v>131</v>
      </c>
      <c r="I5569" s="150">
        <v>14749.26383007581</v>
      </c>
      <c r="J5569" s="150">
        <v>70920.618968491865</v>
      </c>
      <c r="K5569" s="150">
        <v>1412.3273670659801</v>
      </c>
      <c r="L5569" s="150">
        <v>2862.308257033279</v>
      </c>
      <c r="M5569" s="150">
        <v>30377.128668220317</v>
      </c>
      <c r="N5569" s="150">
        <v>17709.39634822388</v>
      </c>
      <c r="O5569" s="150">
        <v>8493.5272433201699</v>
      </c>
      <c r="P5569" s="150">
        <v>11990.278818467637</v>
      </c>
      <c r="Q5569" s="150">
        <v>4477.9968625133251</v>
      </c>
      <c r="R5569" s="150">
        <v>6697.5800145162639</v>
      </c>
      <c r="S5569" s="150">
        <v>15874.412564111768</v>
      </c>
      <c r="T5569" s="150">
        <v>12044.449872161016</v>
      </c>
      <c r="U5569" s="150">
        <v>1552.8312001719005</v>
      </c>
      <c r="V5569" s="150">
        <v>20621.893313002001</v>
      </c>
      <c r="W5569" s="150">
        <v>5975.3450253561869</v>
      </c>
      <c r="X5569" s="150">
        <v>23626.012942635549</v>
      </c>
      <c r="Y5569" s="150">
        <v>67459.664791728384</v>
      </c>
      <c r="Z5569" s="150">
        <v>17094.718289400364</v>
      </c>
      <c r="AA5569" s="150">
        <v>191312.17500082572</v>
      </c>
      <c r="AB5569" s="150">
        <v>1999.5072034777929</v>
      </c>
      <c r="AC5569" s="150">
        <v>14482.418538686923</v>
      </c>
      <c r="AD5569" s="150">
        <v>16357.136486664325</v>
      </c>
      <c r="AE5569" s="150">
        <v>16155.571957205077</v>
      </c>
      <c r="AF5569" s="150">
        <v>46969.292126978071</v>
      </c>
      <c r="AG5569" s="150">
        <v>254832.87381057124</v>
      </c>
      <c r="AH5569" s="150">
        <v>33509.12809706093</v>
      </c>
      <c r="AI5569" s="150">
        <v>3686.130508413487</v>
      </c>
      <c r="AJ5569" s="150">
        <v>43172.710593110343</v>
      </c>
      <c r="AK5569" s="150">
        <v>2061.6625907302641</v>
      </c>
      <c r="AL5569" s="150">
        <v>958478.375</v>
      </c>
      <c r="AM5569" s="150">
        <v>803061.5625</v>
      </c>
      <c r="AN5569" s="150">
        <v>155416.765625</v>
      </c>
      <c r="AO5569" s="5" t="s">
        <v>5974</v>
      </c>
    </row>
    <row r="5570" spans="1:41" ht="14.25" x14ac:dyDescent="0.45">
      <c r="A5570" s="150">
        <v>2023</v>
      </c>
      <c r="B5570" s="5" t="s">
        <v>582</v>
      </c>
      <c r="C5570" s="5" t="s">
        <v>171</v>
      </c>
      <c r="D5570" s="5" t="s">
        <v>84</v>
      </c>
      <c r="E5570" s="5" t="s">
        <v>85</v>
      </c>
      <c r="F5570" s="5" t="s">
        <v>86</v>
      </c>
      <c r="G5570" s="5" t="s">
        <v>87</v>
      </c>
      <c r="H5570" s="5" t="s">
        <v>131</v>
      </c>
      <c r="I5570" s="150">
        <v>10725.90736636413</v>
      </c>
      <c r="J5570" s="150">
        <v>24789.495597904232</v>
      </c>
      <c r="K5570" s="150">
        <v>1146.6125601390613</v>
      </c>
      <c r="L5570" s="150">
        <v>2595.7879282602894</v>
      </c>
      <c r="M5570" s="150">
        <v>20382.238459492408</v>
      </c>
      <c r="N5570" s="150">
        <v>16063.740521208192</v>
      </c>
      <c r="O5570" s="150">
        <v>9841.6647688664307</v>
      </c>
      <c r="P5570" s="150">
        <v>9170.3884282786894</v>
      </c>
      <c r="Q5570" s="150">
        <v>3618.2386554540376</v>
      </c>
      <c r="R5570" s="150">
        <v>7281.7993343950193</v>
      </c>
      <c r="S5570" s="150">
        <v>24300.483900775154</v>
      </c>
      <c r="T5570" s="150">
        <v>12169.500394854691</v>
      </c>
      <c r="U5570" s="150">
        <v>1841.055610194072</v>
      </c>
      <c r="V5570" s="150">
        <v>11884.80107369066</v>
      </c>
      <c r="W5570" s="150">
        <v>5015.1739241914929</v>
      </c>
      <c r="X5570" s="150">
        <v>14864.930847868234</v>
      </c>
      <c r="Y5570" s="150">
        <v>52065.923501270743</v>
      </c>
      <c r="Z5570" s="150">
        <v>15462.791175755618</v>
      </c>
      <c r="AA5570" s="150">
        <v>236239.60715522457</v>
      </c>
      <c r="AB5570" s="150">
        <v>1126.5161374686591</v>
      </c>
      <c r="AC5570" s="150">
        <v>11030.674707254526</v>
      </c>
      <c r="AD5570" s="150">
        <v>16107.054152761926</v>
      </c>
      <c r="AE5570" s="150">
        <v>17768.033053029034</v>
      </c>
      <c r="AF5570" s="150">
        <v>36448.26987228902</v>
      </c>
      <c r="AG5570" s="150">
        <v>188963.31296601388</v>
      </c>
      <c r="AH5570" s="150">
        <v>34335.477124984063</v>
      </c>
      <c r="AI5570" s="150">
        <v>4073.241196014626</v>
      </c>
      <c r="AJ5570" s="150">
        <v>45023.107119655804</v>
      </c>
      <c r="AK5570" s="150">
        <v>1787.3535029470529</v>
      </c>
      <c r="AL5570" s="150">
        <v>836123.3125</v>
      </c>
      <c r="AM5570" s="150">
        <v>690973</v>
      </c>
      <c r="AN5570" s="150">
        <v>145150.25</v>
      </c>
      <c r="AO5570" s="5" t="s">
        <v>1194</v>
      </c>
    </row>
    <row r="5571" spans="1:41" ht="14.25" x14ac:dyDescent="0.45">
      <c r="A5571" s="150">
        <v>2023</v>
      </c>
      <c r="B5571" s="5" t="s">
        <v>1478</v>
      </c>
      <c r="C5571" s="5" t="s">
        <v>171</v>
      </c>
      <c r="D5571" s="5" t="s">
        <v>84</v>
      </c>
      <c r="E5571" s="5" t="s">
        <v>85</v>
      </c>
      <c r="F5571" s="5" t="s">
        <v>86</v>
      </c>
      <c r="G5571" s="5" t="s">
        <v>87</v>
      </c>
      <c r="H5571" s="5" t="s">
        <v>131</v>
      </c>
      <c r="I5571" s="150">
        <v>8883.7312156345051</v>
      </c>
      <c r="J5571" s="150">
        <v>18882.989879520726</v>
      </c>
      <c r="K5571" s="150">
        <v>944.22029770839856</v>
      </c>
      <c r="L5571" s="150">
        <v>3438.343669460095</v>
      </c>
      <c r="M5571" s="150">
        <v>23176.133005902437</v>
      </c>
      <c r="N5571" s="150">
        <v>16192.68836428644</v>
      </c>
      <c r="O5571" s="150">
        <v>9578.0951403970703</v>
      </c>
      <c r="P5571" s="150">
        <v>12675.750756109095</v>
      </c>
      <c r="Q5571" s="150">
        <v>3653.623947454847</v>
      </c>
      <c r="R5571" s="150">
        <v>6528.6580982995984</v>
      </c>
      <c r="S5571" s="150">
        <v>19629.114736983647</v>
      </c>
      <c r="T5571" s="150">
        <v>12378.497805323517</v>
      </c>
      <c r="U5571" s="150">
        <v>1866.5623202259926</v>
      </c>
      <c r="V5571" s="150">
        <v>2967.3850087738329</v>
      </c>
      <c r="W5571" s="150">
        <v>3099.8061480865963</v>
      </c>
      <c r="X5571" s="150">
        <v>15811.579253730326</v>
      </c>
      <c r="Y5571" s="150">
        <v>59939.548972961958</v>
      </c>
      <c r="Z5571" s="150">
        <v>15877.252574282178</v>
      </c>
      <c r="AA5571" s="150">
        <v>183310.23070755202</v>
      </c>
      <c r="AB5571" s="150">
        <v>0</v>
      </c>
      <c r="AC5571" s="150">
        <v>12334.010059955268</v>
      </c>
      <c r="AD5571" s="150">
        <v>18589.755656247733</v>
      </c>
      <c r="AE5571" s="150">
        <v>23798.59017953958</v>
      </c>
      <c r="AF5571" s="150">
        <v>34031.463329948063</v>
      </c>
      <c r="AG5571" s="150">
        <v>168053.55173086558</v>
      </c>
      <c r="AH5571" s="150">
        <v>36143.442053187675</v>
      </c>
      <c r="AI5571" s="150">
        <v>4350.6999865853386</v>
      </c>
      <c r="AJ5571" s="150">
        <v>65499.168788004303</v>
      </c>
      <c r="AK5571" s="150">
        <v>1867.5986595771362</v>
      </c>
      <c r="AL5571" s="150">
        <v>783502.5</v>
      </c>
      <c r="AM5571" s="150">
        <v>637933.5625</v>
      </c>
      <c r="AN5571" s="150">
        <v>145568.9375</v>
      </c>
      <c r="AO5571" s="5" t="s">
        <v>3194</v>
      </c>
    </row>
    <row r="5572" spans="1:41" ht="14.25" x14ac:dyDescent="0.45">
      <c r="A5572" s="150">
        <v>2023</v>
      </c>
      <c r="B5572" s="5" t="s">
        <v>7352</v>
      </c>
      <c r="C5572" s="5" t="s">
        <v>171</v>
      </c>
      <c r="D5572" s="5" t="s">
        <v>84</v>
      </c>
      <c r="E5572" s="5" t="s">
        <v>85</v>
      </c>
      <c r="F5572" s="5" t="s">
        <v>86</v>
      </c>
      <c r="G5572" s="5" t="s">
        <v>87</v>
      </c>
      <c r="H5572" s="5" t="s">
        <v>131</v>
      </c>
      <c r="I5572" s="150">
        <v>17723.796848627451</v>
      </c>
      <c r="J5572" s="150">
        <v>84589.6449552298</v>
      </c>
      <c r="K5572" s="150">
        <v>2099.7227952888888</v>
      </c>
      <c r="L5572" s="150">
        <v>5137</v>
      </c>
      <c r="M5572" s="150">
        <v>44380.194850614702</v>
      </c>
      <c r="N5572" s="150">
        <v>15394.80014953613</v>
      </c>
      <c r="O5572" s="150">
        <v>10257.66309</v>
      </c>
      <c r="P5572" s="150">
        <v>12181.134</v>
      </c>
      <c r="Q5572" s="150">
        <v>4201.0868240563859</v>
      </c>
      <c r="R5572" s="150">
        <v>7608.8342316277804</v>
      </c>
      <c r="S5572" s="150">
        <v>21705.8</v>
      </c>
      <c r="T5572" s="150">
        <v>15328.75</v>
      </c>
      <c r="U5572" s="150">
        <v>1552</v>
      </c>
      <c r="V5572" s="150">
        <v>11371</v>
      </c>
      <c r="W5572" s="150">
        <v>10896.254800000001</v>
      </c>
      <c r="X5572" s="150">
        <v>31010.1464375</v>
      </c>
      <c r="Y5572" s="150">
        <v>74808</v>
      </c>
      <c r="Z5572" s="150">
        <v>14486.10495388141</v>
      </c>
      <c r="AA5572" s="150">
        <v>212448</v>
      </c>
      <c r="AB5572" s="150">
        <v>2069</v>
      </c>
      <c r="AC5572" s="150">
        <v>18645.163348971961</v>
      </c>
      <c r="AD5572" s="150">
        <v>17326.25459968494</v>
      </c>
      <c r="AE5572" s="150">
        <v>16665.369787399159</v>
      </c>
      <c r="AF5572" s="150">
        <v>54679.7125332</v>
      </c>
      <c r="AG5572" s="150">
        <v>289634</v>
      </c>
      <c r="AH5572" s="150">
        <v>45109.098505291797</v>
      </c>
      <c r="AI5572" s="150">
        <v>8006</v>
      </c>
      <c r="AJ5572" s="150">
        <v>48268.621912848866</v>
      </c>
      <c r="AK5572" s="150">
        <v>3616</v>
      </c>
      <c r="AL5572" s="150">
        <v>1101199.125</v>
      </c>
      <c r="AM5572" s="150">
        <v>889394.25</v>
      </c>
      <c r="AN5572" s="150">
        <v>211804.875</v>
      </c>
      <c r="AO5572" s="5" t="s">
        <v>7829</v>
      </c>
    </row>
    <row r="5573" spans="1:41" ht="14.25" x14ac:dyDescent="0.45">
      <c r="A5573" s="150">
        <v>2023</v>
      </c>
      <c r="B5573" s="5" t="s">
        <v>4024</v>
      </c>
      <c r="C5573" s="5" t="s">
        <v>171</v>
      </c>
      <c r="D5573" s="5" t="s">
        <v>84</v>
      </c>
      <c r="E5573" s="5" t="s">
        <v>85</v>
      </c>
      <c r="F5573" s="5" t="s">
        <v>86</v>
      </c>
      <c r="G5573" s="5" t="s">
        <v>87</v>
      </c>
      <c r="H5573" s="5" t="s">
        <v>131</v>
      </c>
      <c r="I5573" s="150">
        <v>11832.54504852318</v>
      </c>
      <c r="J5573" s="150">
        <v>52716.059995483454</v>
      </c>
      <c r="K5573" s="150">
        <v>1109.9191234758762</v>
      </c>
      <c r="L5573" s="150">
        <v>2634.3830294554214</v>
      </c>
      <c r="M5573" s="150">
        <v>27745.408616796307</v>
      </c>
      <c r="N5573" s="150">
        <v>17677.904525536847</v>
      </c>
      <c r="O5573" s="150">
        <v>9041.2891076628148</v>
      </c>
      <c r="P5573" s="150">
        <v>10160.935433527944</v>
      </c>
      <c r="Q5573" s="150">
        <v>4092.7080791930953</v>
      </c>
      <c r="R5573" s="150">
        <v>8718.9971512675475</v>
      </c>
      <c r="S5573" s="150">
        <v>18626.764935578638</v>
      </c>
      <c r="T5573" s="150">
        <v>11359.762550013111</v>
      </c>
      <c r="U5573" s="150">
        <v>1805.6613043782743</v>
      </c>
      <c r="V5573" s="150">
        <v>21076.146117790991</v>
      </c>
      <c r="W5573" s="150">
        <v>3819.0439810996454</v>
      </c>
      <c r="X5573" s="150">
        <v>16905.26524251909</v>
      </c>
      <c r="Y5573" s="150">
        <v>59526.778585290129</v>
      </c>
      <c r="Z5573" s="150">
        <v>17248.447079510381</v>
      </c>
      <c r="AA5573" s="150">
        <v>204729.96820492676</v>
      </c>
      <c r="AB5573" s="150">
        <v>1090.5783163228682</v>
      </c>
      <c r="AC5573" s="150">
        <v>10504.803938691701</v>
      </c>
      <c r="AD5573" s="150">
        <v>18181.753335708119</v>
      </c>
      <c r="AE5573" s="150">
        <v>19070.336616102959</v>
      </c>
      <c r="AF5573" s="150">
        <v>38746.406064072755</v>
      </c>
      <c r="AG5573" s="150">
        <v>184709.73906321317</v>
      </c>
      <c r="AH5573" s="150">
        <v>32544.096882566129</v>
      </c>
      <c r="AI5573" s="150">
        <v>3866.6467955949383</v>
      </c>
      <c r="AJ5573" s="150">
        <v>40611.16812810571</v>
      </c>
      <c r="AK5573" s="150">
        <v>2077.1055352162066</v>
      </c>
      <c r="AL5573" s="150">
        <v>852230.625</v>
      </c>
      <c r="AM5573" s="150">
        <v>705863.0625</v>
      </c>
      <c r="AN5573" s="150">
        <v>146367.640625</v>
      </c>
      <c r="AO5573" s="5" t="s">
        <v>4647</v>
      </c>
    </row>
    <row r="5574" spans="1:41" ht="14.25" x14ac:dyDescent="0.45">
      <c r="A5574" s="150">
        <v>2023</v>
      </c>
      <c r="B5574" s="5" t="s">
        <v>4024</v>
      </c>
      <c r="C5574" s="5" t="s">
        <v>171</v>
      </c>
      <c r="D5574" s="5" t="s">
        <v>84</v>
      </c>
      <c r="E5574" s="5" t="s">
        <v>85</v>
      </c>
      <c r="F5574" s="5" t="s">
        <v>86</v>
      </c>
      <c r="G5574" s="5" t="s">
        <v>88</v>
      </c>
      <c r="H5574" s="5" t="s">
        <v>131</v>
      </c>
      <c r="I5574" s="150">
        <v>12316.838379490369</v>
      </c>
      <c r="J5574" s="150">
        <v>55035.170115523797</v>
      </c>
      <c r="K5574" s="150">
        <v>1137.173967723174</v>
      </c>
      <c r="L5574" s="150">
        <v>2754.7154999999998</v>
      </c>
      <c r="M5574" s="150">
        <v>28314.704238465602</v>
      </c>
      <c r="N5574" s="150">
        <v>18111.481211937578</v>
      </c>
      <c r="O5574" s="150">
        <v>9208.7203697354144</v>
      </c>
      <c r="P5574" s="150">
        <v>10217.825978123839</v>
      </c>
      <c r="Q5574" s="150">
        <v>3782.9518568130552</v>
      </c>
      <c r="R5574" s="150">
        <v>8860.711538945794</v>
      </c>
      <c r="S5574" s="150">
        <v>18971</v>
      </c>
      <c r="T5574" s="150">
        <v>11824.705402272</v>
      </c>
      <c r="U5574" s="150">
        <v>1754.1357736169</v>
      </c>
      <c r="V5574" s="150">
        <v>21646</v>
      </c>
      <c r="W5574" s="150">
        <v>3916.547660306524</v>
      </c>
      <c r="X5574" s="150">
        <v>17596.7545661574</v>
      </c>
      <c r="Y5574" s="150">
        <v>60983.104882297986</v>
      </c>
      <c r="Z5574" s="150">
        <v>17637</v>
      </c>
      <c r="AA5574" s="150">
        <v>220691</v>
      </c>
      <c r="AB5574" s="150">
        <v>1008.038</v>
      </c>
      <c r="AC5574" s="150">
        <v>10720.34921</v>
      </c>
      <c r="AD5574" s="150">
        <v>18591.216422609519</v>
      </c>
      <c r="AE5574" s="150">
        <v>19461.632318006399</v>
      </c>
      <c r="AF5574" s="150">
        <v>40332.254753329937</v>
      </c>
      <c r="AG5574" s="150">
        <v>192399</v>
      </c>
      <c r="AH5574" s="150">
        <v>34379</v>
      </c>
      <c r="AI5574" s="150">
        <v>3945.9847906368009</v>
      </c>
      <c r="AJ5574" s="150">
        <v>42273.339521206261</v>
      </c>
      <c r="AK5574" s="150">
        <v>2119.72473406368</v>
      </c>
      <c r="AL5574" s="150">
        <v>889991.0625</v>
      </c>
      <c r="AM5574" s="150">
        <v>738977.4375</v>
      </c>
      <c r="AN5574" s="150">
        <v>151013.578125</v>
      </c>
      <c r="AO5574" s="5" t="s">
        <v>4648</v>
      </c>
    </row>
    <row r="5575" spans="1:41" ht="14.25" x14ac:dyDescent="0.45">
      <c r="A5575" s="150">
        <v>2023</v>
      </c>
      <c r="B5575" s="5" t="s">
        <v>582</v>
      </c>
      <c r="C5575" s="5" t="s">
        <v>171</v>
      </c>
      <c r="D5575" s="5" t="s">
        <v>84</v>
      </c>
      <c r="E5575" s="5" t="s">
        <v>85</v>
      </c>
      <c r="F5575" s="5" t="s">
        <v>86</v>
      </c>
      <c r="G5575" s="5" t="s">
        <v>88</v>
      </c>
      <c r="H5575" s="5" t="s">
        <v>131</v>
      </c>
      <c r="I5575" s="150">
        <v>10662.28007824739</v>
      </c>
      <c r="J5575" s="150">
        <v>25529.846968926919</v>
      </c>
      <c r="K5575" s="150">
        <v>1134.0264580849539</v>
      </c>
      <c r="L5575" s="150">
        <v>2143.2278541618011</v>
      </c>
      <c r="M5575" s="150">
        <v>20559.22112608359</v>
      </c>
      <c r="N5575" s="150">
        <v>16673.438200000001</v>
      </c>
      <c r="O5575" s="150">
        <v>9930.2927127628318</v>
      </c>
      <c r="P5575" s="150">
        <v>8213.75</v>
      </c>
      <c r="Q5575" s="150">
        <v>3639.4077384263128</v>
      </c>
      <c r="R5575" s="150">
        <v>7289.5681050624034</v>
      </c>
      <c r="S5575" s="150">
        <v>24105.012713416902</v>
      </c>
      <c r="T5575" s="150">
        <v>11456.009546089999</v>
      </c>
      <c r="U5575" s="150">
        <v>1759.112306204124</v>
      </c>
      <c r="V5575" s="150">
        <v>12080</v>
      </c>
      <c r="W5575" s="150">
        <v>3955.7486410243569</v>
      </c>
      <c r="X5575" s="150">
        <v>15276.88584827363</v>
      </c>
      <c r="Y5575" s="150">
        <v>52951.705099999992</v>
      </c>
      <c r="Z5575" s="150">
        <v>15642.946036446179</v>
      </c>
      <c r="AA5575" s="150">
        <v>256532.32630679011</v>
      </c>
      <c r="AB5575" s="150">
        <v>1009</v>
      </c>
      <c r="AC5575" s="150">
        <v>11195.26586</v>
      </c>
      <c r="AD5575" s="150">
        <v>16294.71523309624</v>
      </c>
      <c r="AE5575" s="150">
        <v>17922.31610079412</v>
      </c>
      <c r="AF5575" s="150">
        <v>37316.228150242903</v>
      </c>
      <c r="AG5575" s="150">
        <v>196502</v>
      </c>
      <c r="AH5575" s="150">
        <v>35936.853756109937</v>
      </c>
      <c r="AI5575" s="150">
        <v>4108.6098867485916</v>
      </c>
      <c r="AJ5575" s="150">
        <v>46322.331928060063</v>
      </c>
      <c r="AK5575" s="150">
        <v>1802.8734169997381</v>
      </c>
      <c r="AL5575" s="150">
        <v>867945.0625</v>
      </c>
      <c r="AM5575" s="150">
        <v>722375.75</v>
      </c>
      <c r="AN5575" s="150">
        <v>145569.25</v>
      </c>
      <c r="AO5575" s="5" t="s">
        <v>1195</v>
      </c>
    </row>
    <row r="5576" spans="1:41" ht="14.25" x14ac:dyDescent="0.45">
      <c r="A5576" s="150">
        <v>2023</v>
      </c>
      <c r="B5576" s="5" t="s">
        <v>4980</v>
      </c>
      <c r="C5576" s="5" t="s">
        <v>171</v>
      </c>
      <c r="D5576" s="5" t="s">
        <v>84</v>
      </c>
      <c r="E5576" s="5" t="s">
        <v>85</v>
      </c>
      <c r="F5576" s="5" t="s">
        <v>86</v>
      </c>
      <c r="G5576" s="5" t="s">
        <v>88</v>
      </c>
      <c r="H5576" s="5" t="s">
        <v>131</v>
      </c>
      <c r="I5576" s="150">
        <v>15457.684470831049</v>
      </c>
      <c r="J5576" s="150">
        <v>70505.347482186902</v>
      </c>
      <c r="K5576" s="150">
        <v>1435</v>
      </c>
      <c r="L5576" s="150">
        <v>3004.789091177634</v>
      </c>
      <c r="M5576" s="150">
        <v>31211.931333600001</v>
      </c>
      <c r="N5576" s="150">
        <v>18267.482945539541</v>
      </c>
      <c r="O5576" s="150">
        <v>8726.9403238861541</v>
      </c>
      <c r="P5576" s="150">
        <v>12368.709742208621</v>
      </c>
      <c r="Q5576" s="150">
        <v>4632.7135684136038</v>
      </c>
      <c r="R5576" s="150">
        <v>6870.5992693968174</v>
      </c>
      <c r="S5576" s="150">
        <v>16087.90078372756</v>
      </c>
      <c r="T5576" s="150">
        <v>12602.241477</v>
      </c>
      <c r="U5576" s="150">
        <v>1533.8503107399999</v>
      </c>
      <c r="V5576" s="150">
        <v>21297</v>
      </c>
      <c r="W5576" s="150">
        <v>6139.5552115199998</v>
      </c>
      <c r="X5576" s="150">
        <v>24960.819334970402</v>
      </c>
      <c r="Y5576" s="150">
        <v>71117.940434805816</v>
      </c>
      <c r="Z5576" s="150">
        <v>17633.434176413539</v>
      </c>
      <c r="AA5576" s="150">
        <v>210169</v>
      </c>
      <c r="AB5576" s="150">
        <v>2025</v>
      </c>
      <c r="AC5576" s="150">
        <v>14880.41187</v>
      </c>
      <c r="AD5576" s="150">
        <v>16922.599763161601</v>
      </c>
      <c r="AE5576" s="150">
        <v>16599.547906278811</v>
      </c>
      <c r="AF5576" s="150">
        <v>49307.343559760528</v>
      </c>
      <c r="AG5576" s="150">
        <v>273549</v>
      </c>
      <c r="AH5576" s="150">
        <v>35550.416996306587</v>
      </c>
      <c r="AI5576" s="150">
        <v>3787.4301278400012</v>
      </c>
      <c r="AJ5576" s="150">
        <v>46151.262103857989</v>
      </c>
      <c r="AK5576" s="150">
        <v>2119</v>
      </c>
      <c r="AL5576" s="150">
        <v>1014915</v>
      </c>
      <c r="AM5576" s="150">
        <v>853346.125</v>
      </c>
      <c r="AN5576" s="150">
        <v>161568.84375</v>
      </c>
      <c r="AO5576" s="5" t="s">
        <v>5975</v>
      </c>
    </row>
    <row r="5577" spans="1:41" ht="14.25" x14ac:dyDescent="0.45">
      <c r="A5577" s="150">
        <v>2023</v>
      </c>
      <c r="B5577" s="5" t="s">
        <v>6344</v>
      </c>
      <c r="C5577" s="5" t="s">
        <v>171</v>
      </c>
      <c r="D5577" s="5" t="s">
        <v>84</v>
      </c>
      <c r="E5577" s="5" t="s">
        <v>85</v>
      </c>
      <c r="F5577" s="5" t="s">
        <v>86</v>
      </c>
      <c r="G5577" s="5" t="s">
        <v>88</v>
      </c>
      <c r="H5577" s="5" t="s">
        <v>131</v>
      </c>
      <c r="I5577" s="150">
        <v>17361.616941684861</v>
      </c>
      <c r="J5577" s="150">
        <v>77735.191060662575</v>
      </c>
      <c r="K5577" s="150">
        <v>2079.2923557575891</v>
      </c>
      <c r="L5577" s="150">
        <v>4279.4830453420082</v>
      </c>
      <c r="M5577" s="150">
        <v>48960.760440000013</v>
      </c>
      <c r="N5577" s="150">
        <v>17634.99558794398</v>
      </c>
      <c r="O5577" s="150">
        <v>9168.773024552811</v>
      </c>
      <c r="P5577" s="150">
        <v>13154.83337516002</v>
      </c>
      <c r="Q5577" s="150">
        <v>5458.6186079918834</v>
      </c>
      <c r="R5577" s="150">
        <v>8212.8888731824154</v>
      </c>
      <c r="S5577" s="150">
        <v>19273.589656272001</v>
      </c>
      <c r="T5577" s="150">
        <v>13050.08572113628</v>
      </c>
      <c r="U5577" s="150">
        <v>1565.0272190000001</v>
      </c>
      <c r="V5577" s="150">
        <v>13996</v>
      </c>
      <c r="W5577" s="150">
        <v>11235.009096</v>
      </c>
      <c r="X5577" s="150">
        <v>22608</v>
      </c>
      <c r="Y5577" s="150">
        <v>93426.402160681711</v>
      </c>
      <c r="Z5577" s="150">
        <v>25250.821349617461</v>
      </c>
      <c r="AA5577" s="150">
        <v>222186</v>
      </c>
      <c r="AB5577" s="150">
        <v>2075</v>
      </c>
      <c r="AC5577" s="150">
        <v>15238.48466</v>
      </c>
      <c r="AD5577" s="150">
        <v>16763.62754195966</v>
      </c>
      <c r="AE5577" s="150">
        <v>17259.69554559467</v>
      </c>
      <c r="AF5577" s="150">
        <v>56629.007341860808</v>
      </c>
      <c r="AG5577" s="150">
        <v>308754</v>
      </c>
      <c r="AH5577" s="150">
        <v>43916.385539012423</v>
      </c>
      <c r="AI5577" s="150">
        <v>5616.9739440000003</v>
      </c>
      <c r="AJ5577" s="150">
        <v>47352.045910684887</v>
      </c>
      <c r="AK5577" s="150">
        <v>2438</v>
      </c>
      <c r="AL5577" s="150">
        <v>1142680.625</v>
      </c>
      <c r="AM5577" s="150">
        <v>945495.125</v>
      </c>
      <c r="AN5577" s="150">
        <v>197185.5</v>
      </c>
      <c r="AO5577" s="5" t="s">
        <v>6909</v>
      </c>
    </row>
    <row r="5578" spans="1:41" ht="14.25" x14ac:dyDescent="0.45">
      <c r="A5578" s="150">
        <v>2023</v>
      </c>
      <c r="B5578" s="5" t="s">
        <v>7352</v>
      </c>
      <c r="C5578" s="5" t="s">
        <v>171</v>
      </c>
      <c r="D5578" s="5" t="s">
        <v>84</v>
      </c>
      <c r="E5578" s="5" t="s">
        <v>85</v>
      </c>
      <c r="F5578" s="5" t="s">
        <v>86</v>
      </c>
      <c r="G5578" s="5" t="s">
        <v>88</v>
      </c>
      <c r="H5578" s="5" t="s">
        <v>131</v>
      </c>
      <c r="I5578" s="150">
        <v>18070.0424828</v>
      </c>
      <c r="J5578" s="150">
        <v>89760.866596456923</v>
      </c>
      <c r="K5578" s="150">
        <v>2179.121436758749</v>
      </c>
      <c r="L5578" s="150">
        <v>5460.5146633883996</v>
      </c>
      <c r="M5578" s="150">
        <v>46173.154722579537</v>
      </c>
      <c r="N5578" s="150">
        <v>16001.355275427861</v>
      </c>
      <c r="O5578" s="150">
        <v>10672.072678836001</v>
      </c>
      <c r="P5578" s="150">
        <v>12539.767245726</v>
      </c>
      <c r="Q5578" s="150">
        <v>4373.2455947213084</v>
      </c>
      <c r="R5578" s="150">
        <v>7921.7228785199632</v>
      </c>
      <c r="S5578" s="150">
        <v>22525.68857412654</v>
      </c>
      <c r="T5578" s="150">
        <v>16298.926380671001</v>
      </c>
      <c r="U5578" s="150">
        <v>1583.1952000000001</v>
      </c>
      <c r="V5578" s="150">
        <v>11829</v>
      </c>
      <c r="W5578" s="150">
        <v>11153.939590559999</v>
      </c>
      <c r="X5578" s="150">
        <v>32294.586702941251</v>
      </c>
      <c r="Y5578" s="150">
        <v>78928.558347430284</v>
      </c>
      <c r="Z5578" s="150">
        <v>15081.799069402759</v>
      </c>
      <c r="AA5578" s="150">
        <v>228263</v>
      </c>
      <c r="AB5578" s="150">
        <v>2153</v>
      </c>
      <c r="AC5578" s="150">
        <v>19397.2176</v>
      </c>
      <c r="AD5578" s="150">
        <v>18036.27722407554</v>
      </c>
      <c r="AE5578" s="150">
        <v>16818.450726810079</v>
      </c>
      <c r="AF5578" s="150">
        <v>58251.699489944767</v>
      </c>
      <c r="AG5578" s="150">
        <v>307360</v>
      </c>
      <c r="AH5578" s="150">
        <v>47735.516672843369</v>
      </c>
      <c r="AI5578" s="150">
        <v>8329.4423999999999</v>
      </c>
      <c r="AJ5578" s="150">
        <v>51223.047722890537</v>
      </c>
      <c r="AK5578" s="150">
        <v>3763</v>
      </c>
      <c r="AL5578" s="150">
        <v>1164178.25</v>
      </c>
      <c r="AM5578" s="150">
        <v>942863.5</v>
      </c>
      <c r="AN5578" s="150">
        <v>221314.734375</v>
      </c>
      <c r="AO5578" s="5" t="s">
        <v>7830</v>
      </c>
    </row>
    <row r="5579" spans="1:41" ht="14.25" x14ac:dyDescent="0.45">
      <c r="A5579" s="150">
        <v>2023</v>
      </c>
      <c r="B5579" s="5" t="s">
        <v>1476</v>
      </c>
      <c r="C5579" s="5" t="s">
        <v>171</v>
      </c>
      <c r="D5579" s="5" t="s">
        <v>84</v>
      </c>
      <c r="E5579" s="5" t="s">
        <v>85</v>
      </c>
      <c r="F5579" s="5" t="s">
        <v>86</v>
      </c>
      <c r="G5579" s="5" t="s">
        <v>88</v>
      </c>
      <c r="H5579" s="5" t="s">
        <v>131</v>
      </c>
      <c r="I5579" s="150">
        <v>5928</v>
      </c>
      <c r="J5579" s="150">
        <v>15111.291999999999</v>
      </c>
      <c r="K5579" s="150">
        <v>1166</v>
      </c>
      <c r="L5579" s="150">
        <v>3166.9475031463789</v>
      </c>
      <c r="M5579" s="150">
        <v>11976.82499999999</v>
      </c>
      <c r="N5579" s="150">
        <v>13175.8977</v>
      </c>
      <c r="O5579" s="150">
        <v>9305.8306109442528</v>
      </c>
      <c r="P5579" s="150">
        <v>11356.96</v>
      </c>
      <c r="Q5579" s="150">
        <v>3626.0243223449461</v>
      </c>
      <c r="R5579" s="150">
        <v>10579.92630472265</v>
      </c>
      <c r="S5579" s="150">
        <v>24153</v>
      </c>
      <c r="T5579" s="150">
        <v>12916.4</v>
      </c>
      <c r="U5579" s="150">
        <v>1617</v>
      </c>
      <c r="V5579" s="150">
        <v>10182.38002856174</v>
      </c>
      <c r="W5579" s="150">
        <v>4486.8434559127354</v>
      </c>
      <c r="X5579" s="150">
        <v>14188.85759317966</v>
      </c>
      <c r="Y5579" s="150">
        <v>61092.27063534737</v>
      </c>
      <c r="Z5579" s="150">
        <v>12409.43452119283</v>
      </c>
      <c r="AA5579" s="150">
        <v>179175.87369230739</v>
      </c>
      <c r="AB5579" s="150">
        <v>569</v>
      </c>
      <c r="AC5579" s="150">
        <v>11222.850990000001</v>
      </c>
      <c r="AD5579" s="150">
        <v>21611.338491021441</v>
      </c>
      <c r="AE5579" s="150">
        <v>17894.83117322535</v>
      </c>
      <c r="AF5579" s="150">
        <v>39283.973654732268</v>
      </c>
      <c r="AG5579" s="150">
        <v>161694.2168707221</v>
      </c>
      <c r="AH5579" s="150">
        <v>31476.80011411765</v>
      </c>
      <c r="AI5579" s="150">
        <v>3970.1191973200521</v>
      </c>
      <c r="AJ5579" s="150">
        <v>51078.933089616752</v>
      </c>
      <c r="AK5579" s="150">
        <v>2251</v>
      </c>
      <c r="AL5579" s="150">
        <v>746668.8125</v>
      </c>
      <c r="AM5579" s="150">
        <v>608596.8125</v>
      </c>
      <c r="AN5579" s="150">
        <v>138072.015625</v>
      </c>
      <c r="AO5579" s="5" t="s">
        <v>3197</v>
      </c>
    </row>
    <row r="5580" spans="1:41" ht="14.25" x14ac:dyDescent="0.45">
      <c r="A5580" s="150">
        <v>2023</v>
      </c>
      <c r="B5580" s="5" t="s">
        <v>1478</v>
      </c>
      <c r="C5580" s="5" t="s">
        <v>171</v>
      </c>
      <c r="D5580" s="5" t="s">
        <v>84</v>
      </c>
      <c r="E5580" s="5" t="s">
        <v>85</v>
      </c>
      <c r="F5580" s="5" t="s">
        <v>86</v>
      </c>
      <c r="G5580" s="5" t="s">
        <v>88</v>
      </c>
      <c r="H5580" s="5" t="s">
        <v>131</v>
      </c>
      <c r="I5580" s="150">
        <v>9039.3521244324784</v>
      </c>
      <c r="J5580" s="150">
        <v>18855.5</v>
      </c>
      <c r="K5580" s="150">
        <v>983.73142646499116</v>
      </c>
      <c r="L5580" s="150">
        <v>3556.9231999999988</v>
      </c>
      <c r="M5580" s="150">
        <v>23679.679445798229</v>
      </c>
      <c r="N5580" s="150">
        <v>16476.34405106564</v>
      </c>
      <c r="O5580" s="150">
        <v>9657.1678360657024</v>
      </c>
      <c r="P5580" s="150">
        <v>11008.1467696</v>
      </c>
      <c r="Q5580" s="150">
        <v>3614.9671871078531</v>
      </c>
      <c r="R5580" s="150">
        <v>6783.2752514451267</v>
      </c>
      <c r="S5580" s="150">
        <v>23464.725906032269</v>
      </c>
      <c r="T5580" s="150">
        <v>11930.832813694131</v>
      </c>
      <c r="U5580" s="150">
        <v>1880.6396619320781</v>
      </c>
      <c r="V5580" s="150">
        <v>2987</v>
      </c>
      <c r="W5580" s="150">
        <v>3107.4467277000808</v>
      </c>
      <c r="X5580" s="150">
        <v>15771.29543656478</v>
      </c>
      <c r="Y5580" s="150">
        <v>62402.091220000002</v>
      </c>
      <c r="Z5580" s="150">
        <v>15683.061730235881</v>
      </c>
      <c r="AA5580" s="150">
        <v>187049.13537053141</v>
      </c>
      <c r="AB5580" s="150">
        <v>1000</v>
      </c>
      <c r="AC5580" s="150">
        <v>12320.64047</v>
      </c>
      <c r="AD5580" s="150">
        <v>18644.17771457235</v>
      </c>
      <c r="AE5580" s="150">
        <v>24038.459144529432</v>
      </c>
      <c r="AF5580" s="150">
        <v>34627.610052826283</v>
      </c>
      <c r="AG5580" s="150">
        <v>180421.17048756921</v>
      </c>
      <c r="AH5580" s="150">
        <v>37503.91132103352</v>
      </c>
      <c r="AI5580" s="150">
        <v>4340.1112212779699</v>
      </c>
      <c r="AJ5580" s="150">
        <v>66839.848946979881</v>
      </c>
      <c r="AK5580" s="150">
        <v>2063.5097362811048</v>
      </c>
      <c r="AL5580" s="150">
        <v>809730.8125</v>
      </c>
      <c r="AM5580" s="150">
        <v>657584.1875</v>
      </c>
      <c r="AN5580" s="150">
        <v>152146.59375</v>
      </c>
      <c r="AO5580" s="5" t="s">
        <v>3196</v>
      </c>
    </row>
    <row r="5581" spans="1:41" ht="14.25" x14ac:dyDescent="0.45">
      <c r="A5581" s="150">
        <v>2023</v>
      </c>
      <c r="B5581" s="5" t="s">
        <v>1477</v>
      </c>
      <c r="C5581" s="5" t="s">
        <v>171</v>
      </c>
      <c r="D5581" s="5" t="s">
        <v>84</v>
      </c>
      <c r="E5581" s="5" t="s">
        <v>85</v>
      </c>
      <c r="F5581" s="5" t="s">
        <v>86</v>
      </c>
      <c r="G5581" s="5" t="s">
        <v>88</v>
      </c>
      <c r="H5581" s="5" t="s">
        <v>131</v>
      </c>
      <c r="I5581" s="150">
        <v>9247.9442400000007</v>
      </c>
      <c r="J5581" s="150">
        <v>17372.36</v>
      </c>
      <c r="K5581" s="150">
        <v>1223.424510181253</v>
      </c>
      <c r="L5581" s="150">
        <v>3556.4340000000002</v>
      </c>
      <c r="M5581" s="150">
        <v>23467.435018551569</v>
      </c>
      <c r="N5581" s="150">
        <v>14569.32024050289</v>
      </c>
      <c r="O5581" s="150">
        <v>8665</v>
      </c>
      <c r="P5581" s="150">
        <v>11229.2</v>
      </c>
      <c r="Q5581" s="150">
        <v>4122.7058013943169</v>
      </c>
      <c r="R5581" s="150">
        <v>10199.54687750182</v>
      </c>
      <c r="S5581" s="150">
        <v>29687.79909379426</v>
      </c>
      <c r="T5581" s="150">
        <v>13122.59085281477</v>
      </c>
      <c r="U5581" s="150">
        <v>1918.252455170719</v>
      </c>
      <c r="V5581" s="150">
        <v>7252</v>
      </c>
      <c r="W5581" s="150">
        <v>3052.172687510903</v>
      </c>
      <c r="X5581" s="150">
        <v>15071.356619895771</v>
      </c>
      <c r="Y5581" s="150">
        <v>67373</v>
      </c>
      <c r="Z5581" s="150">
        <v>15854.553</v>
      </c>
      <c r="AA5581" s="150">
        <v>190869.33192980671</v>
      </c>
      <c r="AB5581" s="150">
        <v>831</v>
      </c>
      <c r="AC5581" s="150">
        <v>10564.3</v>
      </c>
      <c r="AD5581" s="150">
        <v>25116.808737150852</v>
      </c>
      <c r="AE5581" s="150">
        <v>23868.341914149551</v>
      </c>
      <c r="AF5581" s="150">
        <v>36271.267827658601</v>
      </c>
      <c r="AG5581" s="150">
        <v>228682</v>
      </c>
      <c r="AH5581" s="150">
        <v>45034.465303005483</v>
      </c>
      <c r="AI5581" s="150">
        <v>5010.0155131656884</v>
      </c>
      <c r="AJ5581" s="150">
        <v>54178.013286442583</v>
      </c>
      <c r="AK5581" s="150">
        <v>3095.753514748681</v>
      </c>
      <c r="AL5581" s="150">
        <v>880506.375</v>
      </c>
      <c r="AM5581" s="150">
        <v>707128.625</v>
      </c>
      <c r="AN5581" s="150">
        <v>173377.828125</v>
      </c>
      <c r="AO5581" s="5" t="s">
        <v>3198</v>
      </c>
    </row>
    <row r="5582" spans="1:41" ht="14.25" x14ac:dyDescent="0.45">
      <c r="A5582" s="150">
        <v>2023</v>
      </c>
      <c r="B5582" s="5" t="s">
        <v>1478</v>
      </c>
      <c r="C5582" s="5" t="s">
        <v>171</v>
      </c>
      <c r="D5582" s="5" t="s">
        <v>84</v>
      </c>
      <c r="E5582" s="5" t="s">
        <v>27</v>
      </c>
      <c r="F5582" s="5" t="s">
        <v>27</v>
      </c>
      <c r="G5582" s="5" t="s">
        <v>87</v>
      </c>
      <c r="H5582" s="5" t="s">
        <v>131</v>
      </c>
      <c r="I5582" s="150">
        <v>0</v>
      </c>
      <c r="J5582" s="150">
        <v>1076.5672679316265</v>
      </c>
      <c r="K5582" s="150">
        <v>92.119053434965707</v>
      </c>
      <c r="L5582" s="150">
        <v>149.69346183181929</v>
      </c>
      <c r="M5582" s="150">
        <v>206.54819012371217</v>
      </c>
      <c r="N5582" s="150">
        <v>0</v>
      </c>
      <c r="O5582" s="150">
        <v>63.331849236538922</v>
      </c>
      <c r="P5582" s="150">
        <v>0</v>
      </c>
      <c r="Q5582" s="150">
        <v>6.2365957062462289</v>
      </c>
      <c r="R5582" s="150">
        <v>32.307303527810411</v>
      </c>
      <c r="S5582" s="150">
        <v>0</v>
      </c>
      <c r="T5582" s="150">
        <v>230.29763358741428</v>
      </c>
      <c r="U5582" s="150"/>
      <c r="V5582" s="150">
        <v>898.16077099091569</v>
      </c>
      <c r="W5582" s="150">
        <v>0</v>
      </c>
      <c r="X5582" s="150">
        <v>58.984711050002396</v>
      </c>
      <c r="Y5582" s="150">
        <v>1554.5090267150463</v>
      </c>
      <c r="Z5582" s="150">
        <v>399.19791806042389</v>
      </c>
      <c r="AA5582" s="150">
        <v>2928.6279141172413</v>
      </c>
      <c r="AB5582" s="150"/>
      <c r="AC5582" s="150">
        <v>12.332438278606036</v>
      </c>
      <c r="AD5582" s="150">
        <v>59.782789979731682</v>
      </c>
      <c r="AE5582" s="150"/>
      <c r="AF5582" s="150">
        <v>1209.7196464262379</v>
      </c>
      <c r="AG5582" s="150">
        <v>15100.025919753896</v>
      </c>
      <c r="AH5582" s="150">
        <v>2182.5493033889138</v>
      </c>
      <c r="AI5582" s="150">
        <v>111.69435228989592</v>
      </c>
      <c r="AJ5582" s="150">
        <v>1247.0616858758483</v>
      </c>
      <c r="AK5582" s="150"/>
      <c r="AL5582" s="150">
        <v>27619.748046875</v>
      </c>
      <c r="AM5582" s="150">
        <v>24614.44140625</v>
      </c>
      <c r="AN5582" s="150">
        <v>3005.307861328125</v>
      </c>
      <c r="AO5582" s="5" t="s">
        <v>3201</v>
      </c>
    </row>
    <row r="5583" spans="1:41" ht="14.25" x14ac:dyDescent="0.45">
      <c r="A5583" s="150">
        <v>2023</v>
      </c>
      <c r="B5583" s="5" t="s">
        <v>7352</v>
      </c>
      <c r="C5583" s="5" t="s">
        <v>171</v>
      </c>
      <c r="D5583" s="5" t="s">
        <v>84</v>
      </c>
      <c r="E5583" s="5" t="s">
        <v>27</v>
      </c>
      <c r="F5583" s="5" t="s">
        <v>27</v>
      </c>
      <c r="G5583" s="5" t="s">
        <v>87</v>
      </c>
      <c r="H5583" s="5" t="s">
        <v>131</v>
      </c>
      <c r="I5583" s="150">
        <v>490.1960784313726</v>
      </c>
      <c r="J5583" s="150">
        <v>1917.143953649125</v>
      </c>
      <c r="K5583" s="150">
        <v>0</v>
      </c>
      <c r="L5583" s="150">
        <v>0</v>
      </c>
      <c r="M5583" s="150">
        <v>300</v>
      </c>
      <c r="N5583" s="150">
        <v>0</v>
      </c>
      <c r="O5583" s="150">
        <v>50</v>
      </c>
      <c r="P5583" s="150">
        <v>0</v>
      </c>
      <c r="Q5583" s="150">
        <v>5.6836376637316706</v>
      </c>
      <c r="R5583" s="150">
        <v>26.622</v>
      </c>
      <c r="S5583" s="150">
        <v>0</v>
      </c>
      <c r="T5583" s="150">
        <v>150</v>
      </c>
      <c r="U5583" s="150">
        <v>50</v>
      </c>
      <c r="V5583" s="150">
        <v>500</v>
      </c>
      <c r="W5583" s="150">
        <v>0</v>
      </c>
      <c r="X5583" s="150">
        <v>945</v>
      </c>
      <c r="Y5583" s="150">
        <v>1203.0344471289</v>
      </c>
      <c r="Z5583" s="150">
        <v>686.10780675822832</v>
      </c>
      <c r="AA5583" s="150">
        <v>3033</v>
      </c>
      <c r="AB5583" s="150">
        <v>0</v>
      </c>
      <c r="AC5583" s="150">
        <v>11.88</v>
      </c>
      <c r="AD5583" s="150">
        <v>115.1357166321075</v>
      </c>
      <c r="AE5583" s="150">
        <v>0</v>
      </c>
      <c r="AF5583" s="150">
        <v>1055.22</v>
      </c>
      <c r="AG5583" s="150">
        <v>33188</v>
      </c>
      <c r="AH5583" s="150">
        <v>4089.4254269031371</v>
      </c>
      <c r="AI5583" s="150">
        <v>178</v>
      </c>
      <c r="AJ5583" s="150">
        <v>1819</v>
      </c>
      <c r="AK5583" s="150">
        <v>0</v>
      </c>
      <c r="AL5583" s="150">
        <v>49813.44921875</v>
      </c>
      <c r="AM5583" s="150">
        <v>43985.88671875</v>
      </c>
      <c r="AN5583" s="150">
        <v>5827.56103515625</v>
      </c>
      <c r="AO5583" s="5" t="s">
        <v>7831</v>
      </c>
    </row>
    <row r="5584" spans="1:41" ht="14.25" x14ac:dyDescent="0.45">
      <c r="A5584" s="150">
        <v>2023</v>
      </c>
      <c r="B5584" s="5" t="s">
        <v>582</v>
      </c>
      <c r="C5584" s="5" t="s">
        <v>171</v>
      </c>
      <c r="D5584" s="5" t="s">
        <v>84</v>
      </c>
      <c r="E5584" s="5" t="s">
        <v>27</v>
      </c>
      <c r="F5584" s="5" t="s">
        <v>27</v>
      </c>
      <c r="G5584" s="5" t="s">
        <v>87</v>
      </c>
      <c r="H5584" s="5" t="s">
        <v>131</v>
      </c>
      <c r="I5584" s="150">
        <v>1116.4679261334579</v>
      </c>
      <c r="J5584" s="150">
        <v>0</v>
      </c>
      <c r="K5584" s="150">
        <v>89.317434090676628</v>
      </c>
      <c r="L5584" s="150">
        <v>122.81147187468036</v>
      </c>
      <c r="M5584" s="150">
        <v>200.96422670402242</v>
      </c>
      <c r="N5584" s="150">
        <v>0</v>
      </c>
      <c r="O5584" s="150">
        <v>62.522203863473642</v>
      </c>
      <c r="P5584" s="150">
        <v>0</v>
      </c>
      <c r="Q5584" s="150">
        <v>6.2461878046936938</v>
      </c>
      <c r="R5584" s="150">
        <v>31.324740603526426</v>
      </c>
      <c r="S5584" s="150">
        <v>0</v>
      </c>
      <c r="T5584" s="150">
        <v>223.29358522669159</v>
      </c>
      <c r="U5584" s="150">
        <v>0</v>
      </c>
      <c r="V5584" s="150">
        <v>703.37479346407849</v>
      </c>
      <c r="W5584" s="150">
        <v>0</v>
      </c>
      <c r="X5584" s="150">
        <v>110.64819583138237</v>
      </c>
      <c r="Y5584" s="150">
        <v>1618.878492893514</v>
      </c>
      <c r="Z5584" s="150">
        <v>399.81189817239806</v>
      </c>
      <c r="AA5584" s="150">
        <v>3338.1022119243298</v>
      </c>
      <c r="AB5584" s="150">
        <v>0</v>
      </c>
      <c r="AC5584" s="150">
        <v>12.136732061222673</v>
      </c>
      <c r="AD5584" s="150">
        <v>60.065518404209023</v>
      </c>
      <c r="AE5584" s="150"/>
      <c r="AF5584" s="150">
        <v>513.96713174736385</v>
      </c>
      <c r="AG5584" s="150">
        <v>10915.706913806818</v>
      </c>
      <c r="AH5584" s="150">
        <v>1116.4679261334579</v>
      </c>
      <c r="AI5584" s="150">
        <v>108.29738883494541</v>
      </c>
      <c r="AJ5584" s="150">
        <v>1439.1271567860272</v>
      </c>
      <c r="AK5584" s="150"/>
      <c r="AL5584" s="150">
        <v>22189.53125</v>
      </c>
      <c r="AM5584" s="150">
        <v>20217.955078125</v>
      </c>
      <c r="AN5584" s="150">
        <v>1971.576416015625</v>
      </c>
      <c r="AO5584" s="5" t="s">
        <v>1196</v>
      </c>
    </row>
    <row r="5585" spans="1:41" ht="14.25" x14ac:dyDescent="0.45">
      <c r="A5585" s="150">
        <v>2023</v>
      </c>
      <c r="B5585" s="5" t="s">
        <v>1477</v>
      </c>
      <c r="C5585" s="5" t="s">
        <v>171</v>
      </c>
      <c r="D5585" s="5" t="s">
        <v>84</v>
      </c>
      <c r="E5585" s="5" t="s">
        <v>27</v>
      </c>
      <c r="F5585" s="5" t="s">
        <v>27</v>
      </c>
      <c r="G5585" s="5" t="s">
        <v>87</v>
      </c>
      <c r="H5585" s="5" t="s">
        <v>131</v>
      </c>
      <c r="I5585" s="150">
        <v>0</v>
      </c>
      <c r="J5585" s="150">
        <v>956.58984136444542</v>
      </c>
      <c r="K5585" s="150">
        <v>94.857774889544515</v>
      </c>
      <c r="L5585" s="150">
        <v>173.11543917341874</v>
      </c>
      <c r="M5585" s="150">
        <v>212.68891713515058</v>
      </c>
      <c r="N5585" s="150">
        <v>0</v>
      </c>
      <c r="O5585" s="150">
        <v>62.843275864323239</v>
      </c>
      <c r="P5585" s="150">
        <v>0</v>
      </c>
      <c r="Q5585" s="150">
        <v>6.9639539004612558</v>
      </c>
      <c r="R5585" s="150">
        <v>23.014903204241321</v>
      </c>
      <c r="S5585" s="150">
        <v>0</v>
      </c>
      <c r="T5585" s="150">
        <v>118.57221861193064</v>
      </c>
      <c r="U5585" s="150"/>
      <c r="V5585" s="150">
        <v>1541.4388419550983</v>
      </c>
      <c r="W5585" s="150">
        <v>0</v>
      </c>
      <c r="X5585" s="150">
        <v>35.57166558357919</v>
      </c>
      <c r="Y5585" s="150">
        <v>889.29163958947981</v>
      </c>
      <c r="Z5585" s="150">
        <v>71.143331167158379</v>
      </c>
      <c r="AA5585" s="150">
        <v>2968.1364492839461</v>
      </c>
      <c r="AB5585" s="150"/>
      <c r="AC5585" s="150">
        <v>12.450082954252718</v>
      </c>
      <c r="AD5585" s="150">
        <v>104.45930850691886</v>
      </c>
      <c r="AE5585" s="150"/>
      <c r="AF5585" s="150">
        <v>1428.8513916883744</v>
      </c>
      <c r="AG5585" s="150">
        <v>21047.754525803808</v>
      </c>
      <c r="AH5585" s="150">
        <v>3082.8776839101965</v>
      </c>
      <c r="AI5585" s="150">
        <v>0</v>
      </c>
      <c r="AJ5585" s="150">
        <v>1310.064762463335</v>
      </c>
      <c r="AK5585" s="150">
        <v>0</v>
      </c>
      <c r="AL5585" s="150">
        <v>34140.6875</v>
      </c>
      <c r="AM5585" s="150">
        <v>30428.814453125</v>
      </c>
      <c r="AN5585" s="150">
        <v>3711.870849609375</v>
      </c>
      <c r="AO5585" s="5" t="s">
        <v>3200</v>
      </c>
    </row>
    <row r="5586" spans="1:41" ht="14.25" x14ac:dyDescent="0.45">
      <c r="A5586" s="150">
        <v>2023</v>
      </c>
      <c r="B5586" s="5" t="s">
        <v>4024</v>
      </c>
      <c r="C5586" s="5" t="s">
        <v>171</v>
      </c>
      <c r="D5586" s="5" t="s">
        <v>84</v>
      </c>
      <c r="E5586" s="5" t="s">
        <v>27</v>
      </c>
      <c r="F5586" s="5" t="s">
        <v>27</v>
      </c>
      <c r="G5586" s="5" t="s">
        <v>87</v>
      </c>
      <c r="H5586" s="5" t="s">
        <v>131</v>
      </c>
      <c r="I5586" s="150">
        <v>1081.8821476202961</v>
      </c>
      <c r="J5586" s="150">
        <v>86.55057180962369</v>
      </c>
      <c r="K5586" s="150"/>
      <c r="L5586" s="150">
        <v>119.00703623823257</v>
      </c>
      <c r="M5586" s="150">
        <v>324.56464428608888</v>
      </c>
      <c r="N5586" s="150">
        <v>0</v>
      </c>
      <c r="O5586" s="150">
        <v>54.094107381014808</v>
      </c>
      <c r="P5586" s="150">
        <v>0</v>
      </c>
      <c r="Q5586" s="150">
        <v>6.7962098924836578</v>
      </c>
      <c r="R5586" s="150">
        <v>57.678382936080851</v>
      </c>
      <c r="S5586" s="150">
        <v>0</v>
      </c>
      <c r="T5586" s="150">
        <v>216.37642952405923</v>
      </c>
      <c r="U5586" s="150">
        <v>0</v>
      </c>
      <c r="V5586" s="150">
        <v>1135.9762550013111</v>
      </c>
      <c r="W5586" s="150">
        <v>0</v>
      </c>
      <c r="X5586" s="150">
        <v>109.36496341095859</v>
      </c>
      <c r="Y5586" s="150">
        <v>1568.7291140494294</v>
      </c>
      <c r="Z5586" s="150">
        <v>130.90773986205585</v>
      </c>
      <c r="AA5586" s="150">
        <v>2423.4160106694635</v>
      </c>
      <c r="AB5586" s="150"/>
      <c r="AC5586" s="150">
        <v>12.348797571724631</v>
      </c>
      <c r="AD5586" s="150">
        <v>58.204817646775986</v>
      </c>
      <c r="AE5586" s="150">
        <v>0</v>
      </c>
      <c r="AF5586" s="150">
        <v>952.05628990586058</v>
      </c>
      <c r="AG5586" s="150">
        <v>13707.446810349153</v>
      </c>
      <c r="AH5586" s="150">
        <v>1081.8821476202961</v>
      </c>
      <c r="AI5586" s="150">
        <v>104.94256831916873</v>
      </c>
      <c r="AJ5586" s="150">
        <v>1394.5460882825619</v>
      </c>
      <c r="AK5586" s="150"/>
      <c r="AL5586" s="150">
        <v>24626.7734375</v>
      </c>
      <c r="AM5586" s="150">
        <v>22677.341796875</v>
      </c>
      <c r="AN5586" s="150">
        <v>1949.4298095703125</v>
      </c>
      <c r="AO5586" s="5" t="s">
        <v>4649</v>
      </c>
    </row>
    <row r="5587" spans="1:41" ht="14.25" x14ac:dyDescent="0.45">
      <c r="A5587" s="150">
        <v>2023</v>
      </c>
      <c r="B5587" s="5" t="s">
        <v>1476</v>
      </c>
      <c r="C5587" s="5" t="s">
        <v>171</v>
      </c>
      <c r="D5587" s="5" t="s">
        <v>84</v>
      </c>
      <c r="E5587" s="5" t="s">
        <v>27</v>
      </c>
      <c r="F5587" s="5" t="s">
        <v>27</v>
      </c>
      <c r="G5587" s="5" t="s">
        <v>87</v>
      </c>
      <c r="H5587" s="5" t="s">
        <v>131</v>
      </c>
      <c r="I5587" s="150">
        <v>0</v>
      </c>
      <c r="J5587" s="150">
        <v>1669.3839947052845</v>
      </c>
      <c r="K5587" s="150">
        <v>96.775883751030989</v>
      </c>
      <c r="L5587" s="150">
        <v>145.1638256265465</v>
      </c>
      <c r="M5587" s="150">
        <v>211.69724570538028</v>
      </c>
      <c r="N5587" s="150">
        <v>0</v>
      </c>
      <c r="O5587" s="150">
        <v>63.509173711614089</v>
      </c>
      <c r="P5587" s="150">
        <v>0</v>
      </c>
      <c r="Q5587" s="150">
        <v>6.9557666446053528</v>
      </c>
      <c r="R5587" s="150">
        <v>23.763354546022068</v>
      </c>
      <c r="S5587" s="150">
        <v>0</v>
      </c>
      <c r="T5587" s="150">
        <v>120.96985468878874</v>
      </c>
      <c r="U5587" s="150">
        <v>0</v>
      </c>
      <c r="V5587" s="150">
        <v>1572.6081109542536</v>
      </c>
      <c r="W5587" s="150">
        <v>0</v>
      </c>
      <c r="X5587" s="150">
        <v>93.957168690321367</v>
      </c>
      <c r="Y5587" s="150">
        <v>990.74310990117976</v>
      </c>
      <c r="Z5587" s="150">
        <v>72.581912813273249</v>
      </c>
      <c r="AA5587" s="150">
        <v>2840.5894290377355</v>
      </c>
      <c r="AB5587" s="150">
        <v>162.09960528297691</v>
      </c>
      <c r="AC5587" s="150">
        <v>63.439349911487717</v>
      </c>
      <c r="AD5587" s="150">
        <v>104.33649966908028</v>
      </c>
      <c r="AE5587" s="150"/>
      <c r="AF5587" s="150">
        <v>1703.2555540181465</v>
      </c>
      <c r="AG5587" s="150">
        <v>21675.690155001877</v>
      </c>
      <c r="AH5587" s="150">
        <v>3145.2162219085071</v>
      </c>
      <c r="AI5587" s="150">
        <v>0</v>
      </c>
      <c r="AJ5587" s="150">
        <v>1473.8340203227992</v>
      </c>
      <c r="AK5587" s="150"/>
      <c r="AL5587" s="150">
        <v>36236.57421875</v>
      </c>
      <c r="AM5587" s="150">
        <v>32238.0078125</v>
      </c>
      <c r="AN5587" s="150">
        <v>3998.561767578125</v>
      </c>
      <c r="AO5587" s="5" t="s">
        <v>3199</v>
      </c>
    </row>
    <row r="5588" spans="1:41" ht="14.25" x14ac:dyDescent="0.45">
      <c r="A5588" s="150">
        <v>2023</v>
      </c>
      <c r="B5588" s="5" t="s">
        <v>4980</v>
      </c>
      <c r="C5588" s="5" t="s">
        <v>171</v>
      </c>
      <c r="D5588" s="5" t="s">
        <v>84</v>
      </c>
      <c r="E5588" s="5" t="s">
        <v>27</v>
      </c>
      <c r="F5588" s="5" t="s">
        <v>27</v>
      </c>
      <c r="G5588" s="5" t="s">
        <v>87</v>
      </c>
      <c r="H5588" s="5" t="s">
        <v>131</v>
      </c>
      <c r="I5588" s="150">
        <v>1053.4811398723882</v>
      </c>
      <c r="J5588" s="150">
        <v>1361.7481042914233</v>
      </c>
      <c r="K5588" s="150">
        <v>0</v>
      </c>
      <c r="L5588" s="150">
        <v>115.88292538596272</v>
      </c>
      <c r="M5588" s="150">
        <v>316.0443419617165</v>
      </c>
      <c r="N5588" s="150">
        <v>0</v>
      </c>
      <c r="O5588" s="150">
        <v>52.674056993619416</v>
      </c>
      <c r="P5588" s="150">
        <v>0</v>
      </c>
      <c r="Q5588" s="150">
        <v>6.0162331269425025</v>
      </c>
      <c r="R5588" s="150">
        <v>48.60551283143225</v>
      </c>
      <c r="S5588" s="150">
        <v>0</v>
      </c>
      <c r="T5588" s="150">
        <v>0</v>
      </c>
      <c r="U5588" s="150">
        <v>0</v>
      </c>
      <c r="V5588" s="150">
        <v>526.74056993619411</v>
      </c>
      <c r="W5588" s="150">
        <v>0</v>
      </c>
      <c r="X5588" s="150">
        <v>532.00797563555614</v>
      </c>
      <c r="Y5588" s="150">
        <v>1883.6242780918303</v>
      </c>
      <c r="Z5588" s="150">
        <v>56.396951851348312</v>
      </c>
      <c r="AA5588" s="150">
        <v>2381.9208572514699</v>
      </c>
      <c r="AB5588" s="150">
        <v>0</v>
      </c>
      <c r="AC5588" s="150">
        <v>12.265122566530085</v>
      </c>
      <c r="AD5588" s="150">
        <v>56.887981553108972</v>
      </c>
      <c r="AE5588" s="150">
        <v>0</v>
      </c>
      <c r="AF5588" s="150">
        <v>1099.8343100267734</v>
      </c>
      <c r="AG5588" s="150">
        <v>17770.119867367448</v>
      </c>
      <c r="AH5588" s="150">
        <v>1580.2217098085825</v>
      </c>
      <c r="AI5588" s="150">
        <v>102.18767056762167</v>
      </c>
      <c r="AJ5588" s="150">
        <v>1841.4850324969348</v>
      </c>
      <c r="AK5588" s="150">
        <v>0</v>
      </c>
      <c r="AL5588" s="150">
        <v>30798.142578125</v>
      </c>
      <c r="AM5588" s="150">
        <v>28158.119140625</v>
      </c>
      <c r="AN5588" s="150">
        <v>2640.02392578125</v>
      </c>
      <c r="AO5588" s="5" t="s">
        <v>5976</v>
      </c>
    </row>
    <row r="5589" spans="1:41" ht="14.25" x14ac:dyDescent="0.45">
      <c r="A5589" s="150">
        <v>2023</v>
      </c>
      <c r="B5589" s="5" t="s">
        <v>6344</v>
      </c>
      <c r="C5589" s="5" t="s">
        <v>171</v>
      </c>
      <c r="D5589" s="5" t="s">
        <v>84</v>
      </c>
      <c r="E5589" s="5" t="s">
        <v>27</v>
      </c>
      <c r="F5589" s="5" t="s">
        <v>27</v>
      </c>
      <c r="G5589" s="5" t="s">
        <v>87</v>
      </c>
      <c r="H5589" s="5" t="s">
        <v>131</v>
      </c>
      <c r="I5589" s="150">
        <v>829.51498240288936</v>
      </c>
      <c r="J5589" s="150">
        <v>1439.9795696013118</v>
      </c>
      <c r="K5589" s="150">
        <v>0</v>
      </c>
      <c r="L5589" s="150">
        <v>0</v>
      </c>
      <c r="M5589" s="150">
        <v>307.2277712603294</v>
      </c>
      <c r="N5589" s="150">
        <v>0</v>
      </c>
      <c r="O5589" s="150">
        <v>51.204628543388232</v>
      </c>
      <c r="P5589" s="150">
        <v>0</v>
      </c>
      <c r="Q5589" s="150">
        <v>5.9993042612524032</v>
      </c>
      <c r="R5589" s="150">
        <v>52.540045255799797</v>
      </c>
      <c r="S5589" s="150">
        <v>0</v>
      </c>
      <c r="T5589" s="150">
        <v>0</v>
      </c>
      <c r="U5589" s="150">
        <v>0</v>
      </c>
      <c r="V5589" s="150">
        <v>512.0462854338823</v>
      </c>
      <c r="W5589" s="150">
        <v>0</v>
      </c>
      <c r="X5589" s="150">
        <v>517.16674828822113</v>
      </c>
      <c r="Y5589" s="150">
        <v>1831.077516711563</v>
      </c>
      <c r="Z5589" s="150">
        <v>19.259048839680688</v>
      </c>
      <c r="AA5589" s="150">
        <v>2700.5321093782954</v>
      </c>
      <c r="AB5589" s="150">
        <v>0</v>
      </c>
      <c r="AC5589" s="150">
        <v>12.289110850413175</v>
      </c>
      <c r="AD5589" s="150">
        <v>57.293581462299251</v>
      </c>
      <c r="AE5589" s="150">
        <v>0</v>
      </c>
      <c r="AF5589" s="150">
        <v>1153.7426903396236</v>
      </c>
      <c r="AG5589" s="150">
        <v>45991.997357671309</v>
      </c>
      <c r="AH5589" s="150">
        <v>1536.1388563016469</v>
      </c>
      <c r="AI5589" s="150">
        <v>182.2884776144621</v>
      </c>
      <c r="AJ5589" s="150">
        <v>1862.4344119574785</v>
      </c>
      <c r="AK5589" s="150">
        <v>0</v>
      </c>
      <c r="AL5589" s="150">
        <v>59062.734375</v>
      </c>
      <c r="AM5589" s="150">
        <v>56411.4140625</v>
      </c>
      <c r="AN5589" s="150">
        <v>2651.3203125</v>
      </c>
      <c r="AO5589" s="5" t="s">
        <v>6910</v>
      </c>
    </row>
    <row r="5590" spans="1:41" ht="14.25" x14ac:dyDescent="0.45">
      <c r="A5590" s="150">
        <v>2023</v>
      </c>
      <c r="B5590" s="5" t="s">
        <v>1478</v>
      </c>
      <c r="C5590" s="5" t="s">
        <v>171</v>
      </c>
      <c r="D5590" s="5" t="s">
        <v>84</v>
      </c>
      <c r="E5590" s="5" t="s">
        <v>27</v>
      </c>
      <c r="F5590" s="5" t="s">
        <v>27</v>
      </c>
      <c r="G5590" s="5" t="s">
        <v>88</v>
      </c>
      <c r="H5590" s="5" t="s">
        <v>131</v>
      </c>
      <c r="I5590" s="150">
        <v>0</v>
      </c>
      <c r="J5590" s="150">
        <v>1075</v>
      </c>
      <c r="K5590" s="150">
        <v>96.163297028049271</v>
      </c>
      <c r="L5590" s="150">
        <v>154.85599999999999</v>
      </c>
      <c r="M5590" s="150">
        <v>210.76562499999989</v>
      </c>
      <c r="N5590" s="150">
        <v>0</v>
      </c>
      <c r="O5590" s="150">
        <v>63.854690152964082</v>
      </c>
      <c r="P5590" s="150">
        <v>0</v>
      </c>
      <c r="Q5590" s="150">
        <v>6.1706101015248134</v>
      </c>
      <c r="R5590" s="150">
        <v>33.56728582833891</v>
      </c>
      <c r="S5590" s="150">
        <v>0</v>
      </c>
      <c r="T5590" s="150">
        <v>221.9689825803558</v>
      </c>
      <c r="U5590" s="150"/>
      <c r="V5590" s="150">
        <v>904</v>
      </c>
      <c r="W5590" s="150">
        <v>0</v>
      </c>
      <c r="X5590" s="150">
        <v>58.841153630746341</v>
      </c>
      <c r="Y5590" s="150">
        <v>1610.1179999999999</v>
      </c>
      <c r="Z5590" s="150">
        <v>394.31542467644601</v>
      </c>
      <c r="AA5590" s="150">
        <v>2988.361953630254</v>
      </c>
      <c r="AB5590" s="150">
        <v>139</v>
      </c>
      <c r="AC5590" s="150">
        <v>12.31907</v>
      </c>
      <c r="AD5590" s="150">
        <v>59.957805861771632</v>
      </c>
      <c r="AE5590" s="150">
        <v>0</v>
      </c>
      <c r="AF5590" s="150">
        <v>1230.910930380923</v>
      </c>
      <c r="AG5590" s="150">
        <v>16211.28695451583</v>
      </c>
      <c r="AH5590" s="150">
        <v>2264.7022773212102</v>
      </c>
      <c r="AI5590" s="150">
        <v>111.42250976198019</v>
      </c>
      <c r="AJ5590" s="150">
        <v>1272.5873664334711</v>
      </c>
      <c r="AK5590" s="150"/>
      <c r="AL5590" s="150">
        <v>29120.169921875</v>
      </c>
      <c r="AM5590" s="150">
        <v>25893.4921875</v>
      </c>
      <c r="AN5590" s="150">
        <v>3226.676513671875</v>
      </c>
      <c r="AO5590" s="5" t="s">
        <v>3204</v>
      </c>
    </row>
    <row r="5591" spans="1:41" ht="14.25" x14ac:dyDescent="0.45">
      <c r="A5591" s="150">
        <v>2023</v>
      </c>
      <c r="B5591" s="5" t="s">
        <v>4024</v>
      </c>
      <c r="C5591" s="5" t="s">
        <v>171</v>
      </c>
      <c r="D5591" s="5" t="s">
        <v>84</v>
      </c>
      <c r="E5591" s="5" t="s">
        <v>27</v>
      </c>
      <c r="F5591" s="5" t="s">
        <v>27</v>
      </c>
      <c r="G5591" s="5" t="s">
        <v>88</v>
      </c>
      <c r="H5591" s="5" t="s">
        <v>131</v>
      </c>
      <c r="I5591" s="150">
        <v>1126.1624192639999</v>
      </c>
      <c r="J5591" s="150">
        <v>90.358145952990512</v>
      </c>
      <c r="K5591" s="150"/>
      <c r="L5591" s="150">
        <v>124.443</v>
      </c>
      <c r="M5591" s="150">
        <v>331.22424095999997</v>
      </c>
      <c r="N5591" s="150">
        <v>0</v>
      </c>
      <c r="O5591" s="150">
        <v>55.095850004399992</v>
      </c>
      <c r="P5591" s="150">
        <v>0</v>
      </c>
      <c r="Q5591" s="150">
        <v>6.2818393920563116</v>
      </c>
      <c r="R5591" s="150">
        <v>58.615859641056019</v>
      </c>
      <c r="S5591" s="150">
        <v>0</v>
      </c>
      <c r="T5591" s="150">
        <v>225.23248385279999</v>
      </c>
      <c r="U5591" s="150">
        <v>0</v>
      </c>
      <c r="V5591" s="150">
        <v>1167</v>
      </c>
      <c r="W5591" s="150">
        <v>0</v>
      </c>
      <c r="X5591" s="150">
        <v>113.84115363074631</v>
      </c>
      <c r="Y5591" s="150">
        <v>1606.0862222861581</v>
      </c>
      <c r="Z5591" s="150">
        <v>134</v>
      </c>
      <c r="AA5591" s="150">
        <v>2543</v>
      </c>
      <c r="AB5591" s="150"/>
      <c r="AC5591" s="150">
        <v>12.602180000000001</v>
      </c>
      <c r="AD5591" s="150">
        <v>59.515622158647552</v>
      </c>
      <c r="AE5591" s="150">
        <v>0</v>
      </c>
      <c r="AF5591" s="150">
        <v>991.02292895231983</v>
      </c>
      <c r="AG5591" s="150">
        <v>14278</v>
      </c>
      <c r="AH5591" s="150">
        <v>1143</v>
      </c>
      <c r="AI5591" s="150">
        <v>107.09583791039999</v>
      </c>
      <c r="AJ5591" s="150">
        <v>1451.6233584312961</v>
      </c>
      <c r="AK5591" s="150"/>
      <c r="AL5591" s="150">
        <v>25624.19921875</v>
      </c>
      <c r="AM5591" s="150">
        <v>23589.1953125</v>
      </c>
      <c r="AN5591" s="150">
        <v>2035.0052490234375</v>
      </c>
      <c r="AO5591" s="5" t="s">
        <v>4650</v>
      </c>
    </row>
    <row r="5592" spans="1:41" ht="14.25" x14ac:dyDescent="0.45">
      <c r="A5592" s="150">
        <v>2023</v>
      </c>
      <c r="B5592" s="5" t="s">
        <v>582</v>
      </c>
      <c r="C5592" s="5" t="s">
        <v>171</v>
      </c>
      <c r="D5592" s="5" t="s">
        <v>84</v>
      </c>
      <c r="E5592" s="5" t="s">
        <v>27</v>
      </c>
      <c r="F5592" s="5" t="s">
        <v>27</v>
      </c>
      <c r="G5592" s="5" t="s">
        <v>88</v>
      </c>
      <c r="H5592" s="5" t="s">
        <v>131</v>
      </c>
      <c r="I5592" s="150">
        <v>1109.844912901779</v>
      </c>
      <c r="J5592" s="150">
        <v>0</v>
      </c>
      <c r="K5592" s="150">
        <v>88.337017182859086</v>
      </c>
      <c r="L5592" s="150">
        <v>125.7360341108256</v>
      </c>
      <c r="M5592" s="150">
        <v>202.70923546751999</v>
      </c>
      <c r="N5592" s="150">
        <v>0</v>
      </c>
      <c r="O5592" s="150">
        <v>63.085240149145633</v>
      </c>
      <c r="P5592" s="150">
        <v>0</v>
      </c>
      <c r="Q5592" s="150">
        <v>6.2827321237641502</v>
      </c>
      <c r="R5592" s="150">
        <v>31.358160190470361</v>
      </c>
      <c r="S5592" s="150">
        <v>0</v>
      </c>
      <c r="T5592" s="150">
        <v>210.20201001999999</v>
      </c>
      <c r="U5592" s="150">
        <v>0</v>
      </c>
      <c r="V5592" s="150">
        <v>715</v>
      </c>
      <c r="W5592" s="150">
        <v>0</v>
      </c>
      <c r="X5592" s="150">
        <v>113.84115363074631</v>
      </c>
      <c r="Y5592" s="150">
        <v>1645.17</v>
      </c>
      <c r="Z5592" s="150">
        <v>404.47005180061308</v>
      </c>
      <c r="AA5592" s="150">
        <v>3516.2016002132218</v>
      </c>
      <c r="AB5592" s="150">
        <v>0</v>
      </c>
      <c r="AC5592" s="150">
        <v>12.317830000000001</v>
      </c>
      <c r="AD5592" s="150">
        <v>60.765333526680777</v>
      </c>
      <c r="AE5592" s="150"/>
      <c r="AF5592" s="150">
        <v>526.20645142315152</v>
      </c>
      <c r="AG5592" s="150">
        <v>11351</v>
      </c>
      <c r="AH5592" s="150">
        <v>1168.5390139999131</v>
      </c>
      <c r="AI5592" s="150">
        <v>109.23775466860801</v>
      </c>
      <c r="AJ5592" s="150">
        <v>1480.6558255999221</v>
      </c>
      <c r="AK5592" s="150"/>
      <c r="AL5592" s="150">
        <v>22940.9609375</v>
      </c>
      <c r="AM5592" s="150">
        <v>20924.244140625</v>
      </c>
      <c r="AN5592" s="150">
        <v>2016.716796875</v>
      </c>
      <c r="AO5592" s="5" t="s">
        <v>1197</v>
      </c>
    </row>
    <row r="5593" spans="1:41" ht="14.25" x14ac:dyDescent="0.45">
      <c r="A5593" s="150">
        <v>2023</v>
      </c>
      <c r="B5593" s="5" t="s">
        <v>1476</v>
      </c>
      <c r="C5593" s="5" t="s">
        <v>171</v>
      </c>
      <c r="D5593" s="5" t="s">
        <v>84</v>
      </c>
      <c r="E5593" s="5" t="s">
        <v>27</v>
      </c>
      <c r="F5593" s="5" t="s">
        <v>27</v>
      </c>
      <c r="G5593" s="5" t="s">
        <v>88</v>
      </c>
      <c r="H5593" s="5" t="s">
        <v>131</v>
      </c>
      <c r="I5593" s="150">
        <v>0</v>
      </c>
      <c r="J5593" s="150">
        <v>1410.36</v>
      </c>
      <c r="K5593" s="150">
        <v>102</v>
      </c>
      <c r="L5593" s="150">
        <v>146.27933039937091</v>
      </c>
      <c r="M5593" s="150">
        <v>214.37499999999989</v>
      </c>
      <c r="N5593" s="150">
        <v>0</v>
      </c>
      <c r="O5593" s="150">
        <v>67.204438570308724</v>
      </c>
      <c r="P5593" s="150">
        <v>0</v>
      </c>
      <c r="Q5593" s="150">
        <v>7.230357571973971</v>
      </c>
      <c r="R5593" s="150">
        <v>24.216610094980268</v>
      </c>
      <c r="S5593" s="150">
        <v>0</v>
      </c>
      <c r="T5593" s="150">
        <v>124.9</v>
      </c>
      <c r="U5593" s="150"/>
      <c r="V5593" s="150">
        <v>1623.521860931965</v>
      </c>
      <c r="W5593" s="150">
        <v>0</v>
      </c>
      <c r="X5593" s="150">
        <v>104.3818547063396</v>
      </c>
      <c r="Y5593" s="150">
        <v>1284</v>
      </c>
      <c r="Z5593" s="150">
        <v>75.444935785952964</v>
      </c>
      <c r="AA5593" s="150">
        <v>2920.902212919239</v>
      </c>
      <c r="AB5593" s="150">
        <v>134</v>
      </c>
      <c r="AC5593" s="150">
        <v>67.130540000000011</v>
      </c>
      <c r="AD5593" s="150">
        <v>108.4553635796096</v>
      </c>
      <c r="AE5593" s="150">
        <v>0</v>
      </c>
      <c r="AF5593" s="150">
        <v>1716.3441433526191</v>
      </c>
      <c r="AG5593" s="150">
        <v>22465.703427021708</v>
      </c>
      <c r="AH5593" s="150">
        <v>3185.0000000000009</v>
      </c>
      <c r="AI5593" s="150">
        <v>0</v>
      </c>
      <c r="AJ5593" s="150">
        <v>1521.964718367411</v>
      </c>
      <c r="AK5593" s="150">
        <v>0</v>
      </c>
      <c r="AL5593" s="150">
        <v>37303.4140625</v>
      </c>
      <c r="AM5593" s="150">
        <v>33263.09765625</v>
      </c>
      <c r="AN5593" s="150">
        <v>4040.316650390625</v>
      </c>
      <c r="AO5593" s="5" t="s">
        <v>3203</v>
      </c>
    </row>
    <row r="5594" spans="1:41" ht="14.25" x14ac:dyDescent="0.45">
      <c r="A5594" s="150">
        <v>2023</v>
      </c>
      <c r="B5594" s="5" t="s">
        <v>6344</v>
      </c>
      <c r="C5594" s="5" t="s">
        <v>171</v>
      </c>
      <c r="D5594" s="5" t="s">
        <v>84</v>
      </c>
      <c r="E5594" s="5" t="s">
        <v>27</v>
      </c>
      <c r="F5594" s="5" t="s">
        <v>27</v>
      </c>
      <c r="G5594" s="5" t="s">
        <v>88</v>
      </c>
      <c r="H5594" s="5" t="s">
        <v>131</v>
      </c>
      <c r="I5594" s="150">
        <v>876.77004959999999</v>
      </c>
      <c r="J5594" s="150">
        <v>1457.513799319287</v>
      </c>
      <c r="K5594" s="150"/>
      <c r="L5594" s="150">
        <v>0</v>
      </c>
      <c r="M5594" s="150">
        <v>318.36239999999998</v>
      </c>
      <c r="N5594" s="150">
        <v>0</v>
      </c>
      <c r="O5594" s="150">
        <v>53.060399999999987</v>
      </c>
      <c r="P5594" s="150">
        <v>0</v>
      </c>
      <c r="Q5594" s="150">
        <v>6.2167326056085734</v>
      </c>
      <c r="R5594" s="150">
        <v>54.444215231999998</v>
      </c>
      <c r="S5594" s="150">
        <v>0</v>
      </c>
      <c r="T5594" s="150">
        <v>0</v>
      </c>
      <c r="U5594" s="150">
        <v>0</v>
      </c>
      <c r="V5594" s="150">
        <v>531</v>
      </c>
      <c r="W5594" s="150">
        <v>0</v>
      </c>
      <c r="X5594" s="150">
        <v>554</v>
      </c>
      <c r="Y5594" s="150">
        <v>1928.5526372732891</v>
      </c>
      <c r="Z5594" s="150">
        <v>19.9570402934784</v>
      </c>
      <c r="AA5594" s="150">
        <v>2875</v>
      </c>
      <c r="AB5594" s="150">
        <v>0</v>
      </c>
      <c r="AC5594" s="150">
        <v>12.809559999999999</v>
      </c>
      <c r="AD5594" s="150">
        <v>57.812240063810442</v>
      </c>
      <c r="AE5594" s="150">
        <v>0</v>
      </c>
      <c r="AF5594" s="150">
        <v>1219.468071456</v>
      </c>
      <c r="AG5594" s="150">
        <v>48612</v>
      </c>
      <c r="AH5594" s="150">
        <v>1674.1753480783241</v>
      </c>
      <c r="AI5594" s="150">
        <v>188.89502400000001</v>
      </c>
      <c r="AJ5594" s="150">
        <v>1968.531908873473</v>
      </c>
      <c r="AK5594" s="150"/>
      <c r="AL5594" s="150">
        <v>62408.5703125</v>
      </c>
      <c r="AM5594" s="150">
        <v>59562.265625</v>
      </c>
      <c r="AN5594" s="150">
        <v>2846.305419921875</v>
      </c>
      <c r="AO5594" s="5" t="s">
        <v>6911</v>
      </c>
    </row>
    <row r="5595" spans="1:41" ht="14.25" x14ac:dyDescent="0.45">
      <c r="A5595" s="150">
        <v>2023</v>
      </c>
      <c r="B5595" s="5" t="s">
        <v>4980</v>
      </c>
      <c r="C5595" s="5" t="s">
        <v>171</v>
      </c>
      <c r="D5595" s="5" t="s">
        <v>84</v>
      </c>
      <c r="E5595" s="5" t="s">
        <v>27</v>
      </c>
      <c r="F5595" s="5" t="s">
        <v>27</v>
      </c>
      <c r="G5595" s="5" t="s">
        <v>88</v>
      </c>
      <c r="H5595" s="5" t="s">
        <v>131</v>
      </c>
      <c r="I5595" s="150">
        <v>1104.0808032</v>
      </c>
      <c r="J5595" s="150">
        <v>1383.6071642606701</v>
      </c>
      <c r="K5595" s="150">
        <v>0</v>
      </c>
      <c r="L5595" s="150">
        <v>121.6513802096208</v>
      </c>
      <c r="M5595" s="150">
        <v>324.729648</v>
      </c>
      <c r="N5595" s="150">
        <v>0</v>
      </c>
      <c r="O5595" s="150">
        <v>54.121608000000002</v>
      </c>
      <c r="P5595" s="150">
        <v>0</v>
      </c>
      <c r="Q5595" s="150">
        <v>6.2240965533599679</v>
      </c>
      <c r="R5595" s="150">
        <v>49.86114390936703</v>
      </c>
      <c r="S5595" s="150">
        <v>0</v>
      </c>
      <c r="T5595" s="150">
        <v>0</v>
      </c>
      <c r="U5595" s="150">
        <v>0</v>
      </c>
      <c r="V5595" s="150">
        <v>544</v>
      </c>
      <c r="W5595" s="150">
        <v>0</v>
      </c>
      <c r="X5595" s="150">
        <v>562.06499999999994</v>
      </c>
      <c r="Y5595" s="150">
        <v>1980.3631454151439</v>
      </c>
      <c r="Z5595" s="150">
        <v>58.174222083422087</v>
      </c>
      <c r="AA5595" s="150">
        <v>2542</v>
      </c>
      <c r="AB5595" s="150">
        <v>0</v>
      </c>
      <c r="AC5595" s="150">
        <v>12.602180000000001</v>
      </c>
      <c r="AD5595" s="150">
        <v>59.279154342322443</v>
      </c>
      <c r="AE5595" s="150">
        <v>0</v>
      </c>
      <c r="AF5595" s="150">
        <v>1154.5821903531289</v>
      </c>
      <c r="AG5595" s="150">
        <v>19075</v>
      </c>
      <c r="AH5595" s="150">
        <v>1676.5165401927241</v>
      </c>
      <c r="AI5595" s="150">
        <v>104.99591952</v>
      </c>
      <c r="AJ5595" s="150">
        <v>1968.531908873472</v>
      </c>
      <c r="AK5595" s="150"/>
      <c r="AL5595" s="150">
        <v>32782.38671875</v>
      </c>
      <c r="AM5595" s="150">
        <v>30000.677734375</v>
      </c>
      <c r="AN5595" s="150">
        <v>2781.707763671875</v>
      </c>
      <c r="AO5595" s="5" t="s">
        <v>5977</v>
      </c>
    </row>
    <row r="5596" spans="1:41" ht="14.25" x14ac:dyDescent="0.45">
      <c r="A5596" s="150">
        <v>2023</v>
      </c>
      <c r="B5596" s="5" t="s">
        <v>1477</v>
      </c>
      <c r="C5596" s="5" t="s">
        <v>171</v>
      </c>
      <c r="D5596" s="5" t="s">
        <v>84</v>
      </c>
      <c r="E5596" s="5" t="s">
        <v>27</v>
      </c>
      <c r="F5596" s="5" t="s">
        <v>27</v>
      </c>
      <c r="G5596" s="5" t="s">
        <v>88</v>
      </c>
      <c r="H5596" s="5" t="s">
        <v>131</v>
      </c>
      <c r="I5596" s="150">
        <v>0</v>
      </c>
      <c r="J5596" s="150">
        <v>989</v>
      </c>
      <c r="K5596" s="150">
        <v>98.567379453750476</v>
      </c>
      <c r="L5596" s="150">
        <v>177.2148</v>
      </c>
      <c r="M5596" s="150">
        <v>215.24999999999989</v>
      </c>
      <c r="N5596" s="150">
        <v>0</v>
      </c>
      <c r="O5596" s="150">
        <v>66</v>
      </c>
      <c r="P5596" s="150">
        <v>0</v>
      </c>
      <c r="Q5596" s="150">
        <v>8.2023044959912639</v>
      </c>
      <c r="R5596" s="150">
        <v>24.5452625112842</v>
      </c>
      <c r="S5596" s="150">
        <v>0</v>
      </c>
      <c r="T5596" s="150">
        <v>132.7021756805496</v>
      </c>
      <c r="U5596" s="150"/>
      <c r="V5596" s="150">
        <v>1554</v>
      </c>
      <c r="W5596" s="150">
        <v>0</v>
      </c>
      <c r="X5596" s="150">
        <v>38.002859606000008</v>
      </c>
      <c r="Y5596" s="150">
        <v>977</v>
      </c>
      <c r="Z5596" s="150">
        <v>83.820000000000007</v>
      </c>
      <c r="AA5596" s="150">
        <v>3049.3947407132468</v>
      </c>
      <c r="AB5596" s="150">
        <v>139</v>
      </c>
      <c r="AC5596" s="150">
        <v>13</v>
      </c>
      <c r="AD5596" s="150">
        <v>123.03456743986899</v>
      </c>
      <c r="AE5596" s="150">
        <v>0</v>
      </c>
      <c r="AF5596" s="150">
        <v>1462.7336271115289</v>
      </c>
      <c r="AG5596" s="150">
        <v>22401</v>
      </c>
      <c r="AH5596" s="150">
        <v>3581.526043896532</v>
      </c>
      <c r="AI5596" s="150">
        <v>0</v>
      </c>
      <c r="AJ5596" s="150">
        <v>1521.964718367411</v>
      </c>
      <c r="AK5596" s="150">
        <v>0</v>
      </c>
      <c r="AL5596" s="150">
        <v>36655.9609375</v>
      </c>
      <c r="AM5596" s="150">
        <v>32261.875</v>
      </c>
      <c r="AN5596" s="150">
        <v>4394.0830078125</v>
      </c>
      <c r="AO5596" s="5" t="s">
        <v>3202</v>
      </c>
    </row>
    <row r="5597" spans="1:41" ht="14.25" x14ac:dyDescent="0.45">
      <c r="A5597" s="150">
        <v>2023</v>
      </c>
      <c r="B5597" s="5" t="s">
        <v>7352</v>
      </c>
      <c r="C5597" s="5" t="s">
        <v>171</v>
      </c>
      <c r="D5597" s="5" t="s">
        <v>84</v>
      </c>
      <c r="E5597" s="5" t="s">
        <v>27</v>
      </c>
      <c r="F5597" s="5" t="s">
        <v>27</v>
      </c>
      <c r="G5597" s="5" t="s">
        <v>88</v>
      </c>
      <c r="H5597" s="5" t="s">
        <v>131</v>
      </c>
      <c r="I5597" s="150">
        <v>500.00000000000011</v>
      </c>
      <c r="J5597" s="150">
        <v>2046.4487716857791</v>
      </c>
      <c r="K5597" s="150">
        <v>0</v>
      </c>
      <c r="L5597" s="150">
        <v>0</v>
      </c>
      <c r="M5597" s="150">
        <v>312.12</v>
      </c>
      <c r="N5597" s="150">
        <v>0</v>
      </c>
      <c r="O5597" s="150">
        <v>52.02</v>
      </c>
      <c r="P5597" s="150">
        <v>0</v>
      </c>
      <c r="Q5597" s="150">
        <v>5.9165507441016967</v>
      </c>
      <c r="R5597" s="150">
        <v>27.71674346581759</v>
      </c>
      <c r="S5597" s="150">
        <v>0</v>
      </c>
      <c r="T5597" s="150">
        <v>159.50409923835201</v>
      </c>
      <c r="U5597" s="150">
        <v>51.005000000000003</v>
      </c>
      <c r="V5597" s="150">
        <v>520</v>
      </c>
      <c r="W5597" s="150">
        <v>0</v>
      </c>
      <c r="X5597" s="150">
        <v>984.14189999999996</v>
      </c>
      <c r="Y5597" s="150">
        <v>1269.4639513082141</v>
      </c>
      <c r="Z5597" s="150">
        <v>714.32176657698756</v>
      </c>
      <c r="AA5597" s="150">
        <v>3243</v>
      </c>
      <c r="AB5597" s="150">
        <v>0</v>
      </c>
      <c r="AC5597" s="150">
        <v>12.4848</v>
      </c>
      <c r="AD5597" s="150">
        <v>119.85392986243291</v>
      </c>
      <c r="AE5597" s="150"/>
      <c r="AF5597" s="150">
        <v>1124.152916832868</v>
      </c>
      <c r="AG5597" s="150">
        <v>35219</v>
      </c>
      <c r="AH5597" s="150">
        <v>4327.5268652372633</v>
      </c>
      <c r="AI5597" s="150">
        <v>185.19120000000001</v>
      </c>
      <c r="AJ5597" s="150">
        <v>1930.337352</v>
      </c>
      <c r="AK5597" s="150"/>
      <c r="AL5597" s="150">
        <v>52804.203125</v>
      </c>
      <c r="AM5597" s="150">
        <v>46663.84765625</v>
      </c>
      <c r="AN5597" s="150">
        <v>6140.3583984375</v>
      </c>
      <c r="AO5597" s="5" t="s">
        <v>7832</v>
      </c>
    </row>
    <row r="5598" spans="1:41" ht="14.25" x14ac:dyDescent="0.45">
      <c r="A5598" s="150">
        <v>2023</v>
      </c>
      <c r="B5598" s="5" t="s">
        <v>7352</v>
      </c>
      <c r="C5598" s="5" t="s">
        <v>171</v>
      </c>
      <c r="D5598" s="5" t="s">
        <v>84</v>
      </c>
      <c r="E5598" s="5" t="s">
        <v>109</v>
      </c>
      <c r="F5598" s="5" t="s">
        <v>109</v>
      </c>
      <c r="G5598" s="5" t="s">
        <v>87</v>
      </c>
      <c r="H5598" s="5" t="s">
        <v>131</v>
      </c>
      <c r="I5598" s="150">
        <v>12490.196078431371</v>
      </c>
      <c r="J5598" s="150">
        <v>61426.214857125728</v>
      </c>
      <c r="K5598" s="150">
        <v>1211.490530288889</v>
      </c>
      <c r="L5598" s="150">
        <v>2472</v>
      </c>
      <c r="M5598" s="150">
        <v>17871.36843769659</v>
      </c>
      <c r="N5598" s="150">
        <v>5883.182227050781</v>
      </c>
      <c r="O5598" s="150">
        <v>8196.4590499999995</v>
      </c>
      <c r="P5598" s="150">
        <v>7109.2890000000007</v>
      </c>
      <c r="Q5598" s="150">
        <v>3097.105621787864</v>
      </c>
      <c r="R5598" s="150">
        <v>5782.81015681598</v>
      </c>
      <c r="S5598" s="150">
        <v>8067.3</v>
      </c>
      <c r="T5598" s="150">
        <v>7217.25</v>
      </c>
      <c r="U5598" s="150">
        <v>770</v>
      </c>
      <c r="V5598" s="150">
        <v>4483</v>
      </c>
      <c r="W5598" s="150">
        <v>5334.130799999999</v>
      </c>
      <c r="X5598" s="150">
        <v>17315.8</v>
      </c>
      <c r="Y5598" s="150">
        <v>27910.39917339047</v>
      </c>
      <c r="Z5598" s="150">
        <v>7007.511068365251</v>
      </c>
      <c r="AA5598" s="150">
        <v>85190</v>
      </c>
      <c r="AB5598" s="150">
        <v>1749</v>
      </c>
      <c r="AC5598" s="150">
        <v>10092.433930093461</v>
      </c>
      <c r="AD5598" s="150">
        <v>10814.40391190216</v>
      </c>
      <c r="AE5598" s="150">
        <v>7854.0504603516374</v>
      </c>
      <c r="AF5598" s="150">
        <v>28093.276533199991</v>
      </c>
      <c r="AG5598" s="150">
        <v>100723</v>
      </c>
      <c r="AH5598" s="150">
        <v>15975.39714430102</v>
      </c>
      <c r="AI5598" s="150">
        <v>1456</v>
      </c>
      <c r="AJ5598" s="150">
        <v>21598</v>
      </c>
      <c r="AK5598" s="150">
        <v>1957</v>
      </c>
      <c r="AL5598" s="150">
        <v>489148.09375</v>
      </c>
      <c r="AM5598" s="150">
        <v>391982.46875</v>
      </c>
      <c r="AN5598" s="150">
        <v>97165.6015625</v>
      </c>
      <c r="AO5598" s="5" t="s">
        <v>7833</v>
      </c>
    </row>
    <row r="5599" spans="1:41" ht="14.25" x14ac:dyDescent="0.45">
      <c r="A5599" s="150">
        <v>2023</v>
      </c>
      <c r="B5599" s="5" t="s">
        <v>6344</v>
      </c>
      <c r="C5599" s="5" t="s">
        <v>171</v>
      </c>
      <c r="D5599" s="5" t="s">
        <v>84</v>
      </c>
      <c r="E5599" s="5" t="s">
        <v>109</v>
      </c>
      <c r="F5599" s="5" t="s">
        <v>109</v>
      </c>
      <c r="G5599" s="5" t="s">
        <v>87</v>
      </c>
      <c r="H5599" s="5" t="s">
        <v>131</v>
      </c>
      <c r="I5599" s="150">
        <v>9270.0859514950043</v>
      </c>
      <c r="J5599" s="150">
        <v>50773.271776467307</v>
      </c>
      <c r="K5599" s="150">
        <v>1234.8673562227561</v>
      </c>
      <c r="L5599" s="150">
        <v>2403.5452638266433</v>
      </c>
      <c r="M5599" s="150">
        <v>11766.823639270615</v>
      </c>
      <c r="N5599" s="150">
        <v>6874.1547649281529</v>
      </c>
      <c r="O5599" s="150">
        <v>7361.8330863699057</v>
      </c>
      <c r="P5599" s="150">
        <v>9154.0460222899801</v>
      </c>
      <c r="Q5599" s="150">
        <v>3732.5765555470157</v>
      </c>
      <c r="R5599" s="150">
        <v>5535.0176216192203</v>
      </c>
      <c r="S5599" s="150">
        <v>5886.8804211728375</v>
      </c>
      <c r="T5599" s="150">
        <v>8479.4864867850902</v>
      </c>
      <c r="U5599" s="150">
        <v>1123.4295502419377</v>
      </c>
      <c r="V5599" s="150">
        <v>3167.5183216939959</v>
      </c>
      <c r="W5599" s="150">
        <v>2386.1356901218915</v>
      </c>
      <c r="X5599" s="150">
        <v>12426.339254909455</v>
      </c>
      <c r="Y5599" s="150">
        <v>33211.83411952704</v>
      </c>
      <c r="Z5599" s="150">
        <v>9981.589717983732</v>
      </c>
      <c r="AA5599" s="150">
        <v>85039.622992288307</v>
      </c>
      <c r="AB5599" s="150">
        <v>1755.2946664673484</v>
      </c>
      <c r="AC5599" s="150">
        <v>9142.0757524205819</v>
      </c>
      <c r="AD5599" s="150">
        <v>12153.453810083309</v>
      </c>
      <c r="AE5599" s="150">
        <v>7698.428530179016</v>
      </c>
      <c r="AF5599" s="150">
        <v>23933.651091229232</v>
      </c>
      <c r="AG5599" s="150">
        <v>99486.496889519854</v>
      </c>
      <c r="AH5599" s="150">
        <v>13640.631418501636</v>
      </c>
      <c r="AI5599" s="150">
        <v>958.55064633222764</v>
      </c>
      <c r="AJ5599" s="150">
        <v>21215.410974053015</v>
      </c>
      <c r="AK5599" s="150">
        <v>1208.4292336239623</v>
      </c>
      <c r="AL5599" s="150">
        <v>461001.5</v>
      </c>
      <c r="AM5599" s="150">
        <v>381742.75</v>
      </c>
      <c r="AN5599" s="150">
        <v>79258.7265625</v>
      </c>
      <c r="AO5599" s="5" t="s">
        <v>6912</v>
      </c>
    </row>
    <row r="5600" spans="1:41" ht="14.25" x14ac:dyDescent="0.45">
      <c r="A5600" s="150">
        <v>2023</v>
      </c>
      <c r="B5600" s="5" t="s">
        <v>582</v>
      </c>
      <c r="C5600" s="5" t="s">
        <v>171</v>
      </c>
      <c r="D5600" s="5" t="s">
        <v>84</v>
      </c>
      <c r="E5600" s="5" t="s">
        <v>109</v>
      </c>
      <c r="F5600" s="5" t="s">
        <v>109</v>
      </c>
      <c r="G5600" s="5" t="s">
        <v>87</v>
      </c>
      <c r="H5600" s="5" t="s">
        <v>131</v>
      </c>
      <c r="I5600" s="150">
        <v>5336.7166869179291</v>
      </c>
      <c r="J5600" s="150">
        <v>17404.060266531407</v>
      </c>
      <c r="K5600" s="150">
        <v>767.01346525368558</v>
      </c>
      <c r="L5600" s="150">
        <v>770.362869032086</v>
      </c>
      <c r="M5600" s="150">
        <v>4151.0277493641961</v>
      </c>
      <c r="N5600" s="150">
        <v>7202.3345914869369</v>
      </c>
      <c r="O5600" s="150">
        <v>7552.905520292843</v>
      </c>
      <c r="P5600" s="150">
        <v>7001.9542775082828</v>
      </c>
      <c r="Q5600" s="150">
        <v>2272.9656842938466</v>
      </c>
      <c r="R5600" s="150">
        <v>5130.2344964948788</v>
      </c>
      <c r="S5600" s="150">
        <v>6168.8752969862444</v>
      </c>
      <c r="T5600" s="150">
        <v>7926.9222755475512</v>
      </c>
      <c r="U5600" s="150">
        <v>1224.7653149684033</v>
      </c>
      <c r="V5600" s="150">
        <v>1676.9348250524538</v>
      </c>
      <c r="W5600" s="150">
        <v>1356.5085302521513</v>
      </c>
      <c r="X5600" s="150">
        <v>10896.351419120401</v>
      </c>
      <c r="Y5600" s="150">
        <v>20342.045614151604</v>
      </c>
      <c r="Z5600" s="150">
        <v>11410.443149650455</v>
      </c>
      <c r="AA5600" s="150">
        <v>115275.63709831782</v>
      </c>
      <c r="AB5600" s="150">
        <v>702.25832553794498</v>
      </c>
      <c r="AC5600" s="150">
        <v>8649.6830161525577</v>
      </c>
      <c r="AD5600" s="150">
        <v>7765.0935883401944</v>
      </c>
      <c r="AE5600" s="150">
        <v>4358.790149270445</v>
      </c>
      <c r="AF5600" s="150">
        <v>15899.885482671139</v>
      </c>
      <c r="AG5600" s="150">
        <v>84377.06351753608</v>
      </c>
      <c r="AH5600" s="150">
        <v>13205.58263030655</v>
      </c>
      <c r="AI5600" s="150">
        <v>822.83686156035844</v>
      </c>
      <c r="AJ5600" s="150">
        <v>24037.554449653348</v>
      </c>
      <c r="AK5600" s="150">
        <v>928.78966775042363</v>
      </c>
      <c r="AL5600" s="150">
        <v>394615.625</v>
      </c>
      <c r="AM5600" s="150">
        <v>332371.46875</v>
      </c>
      <c r="AN5600" s="150">
        <v>62244.16015625</v>
      </c>
      <c r="AO5600" s="5" t="s">
        <v>1198</v>
      </c>
    </row>
    <row r="5601" spans="1:41" ht="14.25" x14ac:dyDescent="0.45">
      <c r="A5601" s="150">
        <v>2023</v>
      </c>
      <c r="B5601" s="5" t="s">
        <v>4024</v>
      </c>
      <c r="C5601" s="5" t="s">
        <v>171</v>
      </c>
      <c r="D5601" s="5" t="s">
        <v>84</v>
      </c>
      <c r="E5601" s="5" t="s">
        <v>109</v>
      </c>
      <c r="F5601" s="5" t="s">
        <v>109</v>
      </c>
      <c r="G5601" s="5" t="s">
        <v>87</v>
      </c>
      <c r="H5601" s="5" t="s">
        <v>131</v>
      </c>
      <c r="I5601" s="150">
        <v>6188.3658843880939</v>
      </c>
      <c r="J5601" s="150">
        <v>37420.95113350152</v>
      </c>
      <c r="K5601" s="150">
        <v>714.58856791394373</v>
      </c>
      <c r="L5601" s="150">
        <v>1287.4397556681524</v>
      </c>
      <c r="M5601" s="150">
        <v>7216.6948657011853</v>
      </c>
      <c r="N5601" s="150">
        <v>7280.456671953335</v>
      </c>
      <c r="O5601" s="150">
        <v>7436.857882741916</v>
      </c>
      <c r="P5601" s="150">
        <v>7480.5042542233614</v>
      </c>
      <c r="Q5601" s="150">
        <v>3750.9422033556252</v>
      </c>
      <c r="R5601" s="150">
        <v>6033.5647030168484</v>
      </c>
      <c r="S5601" s="150">
        <v>7906.3947348091242</v>
      </c>
      <c r="T5601" s="150">
        <v>7140.4221742939544</v>
      </c>
      <c r="U5601" s="150">
        <v>1186.8247159394648</v>
      </c>
      <c r="V5601" s="150">
        <v>2707.9510154936015</v>
      </c>
      <c r="W5601" s="150">
        <v>1314.4868093586599</v>
      </c>
      <c r="X5601" s="150">
        <v>10810.258927193012</v>
      </c>
      <c r="Y5601" s="150">
        <v>28507.594589794804</v>
      </c>
      <c r="Z5601" s="150">
        <v>10401.214967221527</v>
      </c>
      <c r="AA5601" s="150">
        <v>92609.11183629735</v>
      </c>
      <c r="AB5601" s="150">
        <v>679.98997683304663</v>
      </c>
      <c r="AC5601" s="150">
        <v>8365.0161641431678</v>
      </c>
      <c r="AD5601" s="150">
        <v>9111.842693075896</v>
      </c>
      <c r="AE5601" s="150">
        <v>6362.548910154962</v>
      </c>
      <c r="AF5601" s="150">
        <v>16670.505636251619</v>
      </c>
      <c r="AG5601" s="150">
        <v>77110.068189488986</v>
      </c>
      <c r="AH5601" s="150">
        <v>13041.007407415051</v>
      </c>
      <c r="AI5601" s="150">
        <v>586.38012401020057</v>
      </c>
      <c r="AJ5601" s="150">
        <v>21703.637763410763</v>
      </c>
      <c r="AK5601" s="150">
        <v>1193.2078206104247</v>
      </c>
      <c r="AL5601" s="150">
        <v>402218.8125</v>
      </c>
      <c r="AM5601" s="150">
        <v>335066.6875</v>
      </c>
      <c r="AN5601" s="150">
        <v>67152.1328125</v>
      </c>
      <c r="AO5601" s="5" t="s">
        <v>4651</v>
      </c>
    </row>
    <row r="5602" spans="1:41" ht="14.25" x14ac:dyDescent="0.45">
      <c r="A5602" s="150">
        <v>2023</v>
      </c>
      <c r="B5602" s="5" t="s">
        <v>1477</v>
      </c>
      <c r="C5602" s="5" t="s">
        <v>171</v>
      </c>
      <c r="D5602" s="5" t="s">
        <v>84</v>
      </c>
      <c r="E5602" s="5" t="s">
        <v>109</v>
      </c>
      <c r="F5602" s="5" t="s">
        <v>109</v>
      </c>
      <c r="G5602" s="5" t="s">
        <v>87</v>
      </c>
      <c r="H5602" s="5" t="s">
        <v>131</v>
      </c>
      <c r="I5602" s="150">
        <v>5442.4648342876162</v>
      </c>
      <c r="J5602" s="150">
        <v>7880.5205908125863</v>
      </c>
      <c r="K5602" s="150">
        <v>776.64803190814575</v>
      </c>
      <c r="L5602" s="150">
        <v>1879.3696649991007</v>
      </c>
      <c r="M5602" s="150">
        <v>4562.8908549821144</v>
      </c>
      <c r="N5602" s="150">
        <v>3912.883214193711</v>
      </c>
      <c r="O5602" s="150">
        <v>7228.162446583292</v>
      </c>
      <c r="P5602" s="150">
        <v>7837.1626414626526</v>
      </c>
      <c r="Q5602" s="150">
        <v>1806.745455750643</v>
      </c>
      <c r="R5602" s="150">
        <v>6975.0990178726124</v>
      </c>
      <c r="S5602" s="150">
        <v>4789.9344939230186</v>
      </c>
      <c r="T5602" s="150">
        <v>7944.3386469993529</v>
      </c>
      <c r="U5602" s="150">
        <v>1625.6251171695692</v>
      </c>
      <c r="V5602" s="150">
        <v>1918.4984971410379</v>
      </c>
      <c r="W5602" s="150">
        <v>1197.5794079804996</v>
      </c>
      <c r="X5602" s="150">
        <v>9339.1232430632899</v>
      </c>
      <c r="Y5602" s="150">
        <v>26388.247252085162</v>
      </c>
      <c r="Z5602" s="150">
        <v>11394.790208606535</v>
      </c>
      <c r="AA5602" s="150">
        <v>83753.226775839503</v>
      </c>
      <c r="AB5602" s="150"/>
      <c r="AC5602" s="150">
        <v>7807.9805955956326</v>
      </c>
      <c r="AD5602" s="150">
        <v>12024.858840119145</v>
      </c>
      <c r="AE5602" s="150">
        <v>11103.102550821186</v>
      </c>
      <c r="AF5602" s="150">
        <v>14802.32988675769</v>
      </c>
      <c r="AG5602" s="150">
        <v>61656.367956017813</v>
      </c>
      <c r="AH5602" s="150">
        <v>14489.525114377924</v>
      </c>
      <c r="AI5602" s="150">
        <v>747.004977255163</v>
      </c>
      <c r="AJ5602" s="150">
        <v>25320.955874549461</v>
      </c>
      <c r="AK5602" s="150">
        <v>923.96834414518707</v>
      </c>
      <c r="AL5602" s="150">
        <v>345529.4375</v>
      </c>
      <c r="AM5602" s="150">
        <v>281505.40625</v>
      </c>
      <c r="AN5602" s="150">
        <v>64024.03125</v>
      </c>
      <c r="AO5602" s="5" t="s">
        <v>3205</v>
      </c>
    </row>
    <row r="5603" spans="1:41" ht="14.25" x14ac:dyDescent="0.45">
      <c r="A5603" s="150">
        <v>2023</v>
      </c>
      <c r="B5603" s="5" t="s">
        <v>4980</v>
      </c>
      <c r="C5603" s="5" t="s">
        <v>171</v>
      </c>
      <c r="D5603" s="5" t="s">
        <v>84</v>
      </c>
      <c r="E5603" s="5" t="s">
        <v>109</v>
      </c>
      <c r="F5603" s="5" t="s">
        <v>109</v>
      </c>
      <c r="G5603" s="5" t="s">
        <v>87</v>
      </c>
      <c r="H5603" s="5" t="s">
        <v>131</v>
      </c>
      <c r="I5603" s="150">
        <v>7300.6242993156511</v>
      </c>
      <c r="J5603" s="150">
        <v>47888.955153957228</v>
      </c>
      <c r="K5603" s="150">
        <v>1059.8020267116226</v>
      </c>
      <c r="L5603" s="150">
        <v>950.23998816489427</v>
      </c>
      <c r="M5603" s="150">
        <v>10229.301868160892</v>
      </c>
      <c r="N5603" s="150">
        <v>7258.1595012999915</v>
      </c>
      <c r="O5603" s="150">
        <v>7106.8307142036974</v>
      </c>
      <c r="P5603" s="150">
        <v>8847.3379345083122</v>
      </c>
      <c r="Q5603" s="150">
        <v>3407.4745530929326</v>
      </c>
      <c r="R5603" s="150">
        <v>4730.0573149950678</v>
      </c>
      <c r="S5603" s="150">
        <v>5508.7902364513948</v>
      </c>
      <c r="T5603" s="150">
        <v>7472.3417251148503</v>
      </c>
      <c r="U5603" s="150">
        <v>1155.66881044001</v>
      </c>
      <c r="V5603" s="150">
        <v>2499.9107449171775</v>
      </c>
      <c r="W5603" s="150">
        <v>1964.7423258620042</v>
      </c>
      <c r="X5603" s="150">
        <v>11952.388431709614</v>
      </c>
      <c r="Y5603" s="150">
        <v>35170.994595209617</v>
      </c>
      <c r="Z5603" s="150">
        <v>11113.107070274258</v>
      </c>
      <c r="AA5603" s="150">
        <v>85537.401151938568</v>
      </c>
      <c r="AB5603" s="150">
        <v>1293.6748397632928</v>
      </c>
      <c r="AC5603" s="150">
        <v>9093.6934561211438</v>
      </c>
      <c r="AD5603" s="150">
        <v>12041.868251863531</v>
      </c>
      <c r="AE5603" s="150">
        <v>5800.4928318772991</v>
      </c>
      <c r="AF5603" s="150">
        <v>19979.745839980522</v>
      </c>
      <c r="AG5603" s="150">
        <v>105327.04436444139</v>
      </c>
      <c r="AH5603" s="150">
        <v>13129.535446229576</v>
      </c>
      <c r="AI5603" s="150">
        <v>628.9282405038158</v>
      </c>
      <c r="AJ5603" s="150">
        <v>20802.038587920179</v>
      </c>
      <c r="AK5603" s="150">
        <v>1200.9684994545228</v>
      </c>
      <c r="AL5603" s="150">
        <v>450452.125</v>
      </c>
      <c r="AM5603" s="150">
        <v>376862.9375</v>
      </c>
      <c r="AN5603" s="150">
        <v>73589.171875</v>
      </c>
      <c r="AO5603" s="5" t="s">
        <v>5978</v>
      </c>
    </row>
    <row r="5604" spans="1:41" ht="14.25" x14ac:dyDescent="0.45">
      <c r="A5604" s="150">
        <v>2023</v>
      </c>
      <c r="B5604" s="5" t="s">
        <v>1476</v>
      </c>
      <c r="C5604" s="5" t="s">
        <v>171</v>
      </c>
      <c r="D5604" s="5" t="s">
        <v>84</v>
      </c>
      <c r="E5604" s="5" t="s">
        <v>109</v>
      </c>
      <c r="F5604" s="5" t="s">
        <v>109</v>
      </c>
      <c r="G5604" s="5" t="s">
        <v>87</v>
      </c>
      <c r="H5604" s="5" t="s">
        <v>131</v>
      </c>
      <c r="I5604" s="150">
        <v>2395.203122838017</v>
      </c>
      <c r="J5604" s="150">
        <v>3091.9894858454404</v>
      </c>
      <c r="K5604" s="150">
        <v>621.78505310037417</v>
      </c>
      <c r="L5604" s="150">
        <v>1572.6081109542536</v>
      </c>
      <c r="M5604" s="150">
        <v>3931.520277385634</v>
      </c>
      <c r="N5604" s="150">
        <v>1104.4547733086413</v>
      </c>
      <c r="O5604" s="150">
        <v>7800.1967152604429</v>
      </c>
      <c r="P5604" s="150">
        <v>7354.3623158049113</v>
      </c>
      <c r="Q5604" s="150">
        <v>1718.074361217522</v>
      </c>
      <c r="R5604" s="150">
        <v>6169.7256832691637</v>
      </c>
      <c r="S5604" s="150">
        <v>5224.6880240087858</v>
      </c>
      <c r="T5604" s="150">
        <v>8619.1021465761969</v>
      </c>
      <c r="U5604" s="150">
        <v>2001.877661461946</v>
      </c>
      <c r="V5604" s="150">
        <v>1957.2922488646018</v>
      </c>
      <c r="W5604" s="150">
        <v>2431.4940792446537</v>
      </c>
      <c r="X5604" s="150">
        <v>9934.6408698746527</v>
      </c>
      <c r="Y5604" s="150">
        <v>30812.231687781379</v>
      </c>
      <c r="Z5604" s="150">
        <v>7899.3315111779048</v>
      </c>
      <c r="AA5604" s="150">
        <v>80154.17575719762</v>
      </c>
      <c r="AB5604" s="150">
        <v>105.24377357924621</v>
      </c>
      <c r="AC5604" s="150">
        <v>7843.0231164545849</v>
      </c>
      <c r="AD5604" s="150">
        <v>11393.893552195797</v>
      </c>
      <c r="AE5604" s="150">
        <v>7616.2620512061394</v>
      </c>
      <c r="AF5604" s="150">
        <v>17298.689220496788</v>
      </c>
      <c r="AG5604" s="150">
        <v>62325.343218705304</v>
      </c>
      <c r="AH5604" s="150">
        <v>10439.698459642468</v>
      </c>
      <c r="AI5604" s="150">
        <v>762.11008453936904</v>
      </c>
      <c r="AJ5604" s="150">
        <v>28486.291108870173</v>
      </c>
      <c r="AK5604" s="150">
        <v>626.62384728792563</v>
      </c>
      <c r="AL5604" s="150">
        <v>331691.90625</v>
      </c>
      <c r="AM5604" s="150">
        <v>269800.9375</v>
      </c>
      <c r="AN5604" s="150">
        <v>61890.99609375</v>
      </c>
      <c r="AO5604" s="5" t="s">
        <v>3206</v>
      </c>
    </row>
    <row r="5605" spans="1:41" ht="14.25" x14ac:dyDescent="0.45">
      <c r="A5605" s="150">
        <v>2023</v>
      </c>
      <c r="B5605" s="5" t="s">
        <v>1478</v>
      </c>
      <c r="C5605" s="5" t="s">
        <v>171</v>
      </c>
      <c r="D5605" s="5" t="s">
        <v>84</v>
      </c>
      <c r="E5605" s="5" t="s">
        <v>109</v>
      </c>
      <c r="F5605" s="5" t="s">
        <v>109</v>
      </c>
      <c r="G5605" s="5" t="s">
        <v>87</v>
      </c>
      <c r="H5605" s="5" t="s">
        <v>131</v>
      </c>
      <c r="I5605" s="150">
        <v>4179.9020496115691</v>
      </c>
      <c r="J5605" s="150">
        <v>9016.6264156487432</v>
      </c>
      <c r="K5605" s="150">
        <v>564.22920228916496</v>
      </c>
      <c r="L5605" s="150">
        <v>1719.1718347300475</v>
      </c>
      <c r="M5605" s="150">
        <v>6452.1624386059902</v>
      </c>
      <c r="N5605" s="150">
        <v>3634.0966580093973</v>
      </c>
      <c r="O5605" s="150">
        <v>7353.4199999426501</v>
      </c>
      <c r="P5605" s="150">
        <v>9795.5511069301665</v>
      </c>
      <c r="Q5605" s="150">
        <v>2307.3881789694487</v>
      </c>
      <c r="R5605" s="150">
        <v>4433.8448574433587</v>
      </c>
      <c r="S5605" s="150">
        <v>4457.6823803287689</v>
      </c>
      <c r="T5605" s="150">
        <v>8175.5659923532066</v>
      </c>
      <c r="U5605" s="150">
        <v>1578.6902782417249</v>
      </c>
      <c r="V5605" s="150">
        <v>1311.5450232803244</v>
      </c>
      <c r="W5605" s="150">
        <v>1249.3646622117224</v>
      </c>
      <c r="X5605" s="150">
        <v>10635.652370856431</v>
      </c>
      <c r="Y5605" s="150">
        <v>20928.297452256273</v>
      </c>
      <c r="Z5605" s="150">
        <v>9110.3987827724977</v>
      </c>
      <c r="AA5605" s="150">
        <v>82638.396860861554</v>
      </c>
      <c r="AB5605" s="150"/>
      <c r="AC5605" s="150">
        <v>9603.9467625932666</v>
      </c>
      <c r="AD5605" s="150">
        <v>9849.696085788064</v>
      </c>
      <c r="AE5605" s="150">
        <v>11380.171842175358</v>
      </c>
      <c r="AF5605" s="150">
        <v>14547.731957431832</v>
      </c>
      <c r="AG5605" s="150">
        <v>63554.06404675806</v>
      </c>
      <c r="AH5605" s="150">
        <v>13936.886906352018</v>
      </c>
      <c r="AI5605" s="150">
        <v>848.64677976962162</v>
      </c>
      <c r="AJ5605" s="150">
        <v>25613.170879171736</v>
      </c>
      <c r="AK5605" s="150">
        <v>1006.2855099602067</v>
      </c>
      <c r="AL5605" s="150">
        <v>339882.59375</v>
      </c>
      <c r="AM5605" s="150">
        <v>275353</v>
      </c>
      <c r="AN5605" s="150">
        <v>64529.59375</v>
      </c>
      <c r="AO5605" s="5" t="s">
        <v>3207</v>
      </c>
    </row>
    <row r="5606" spans="1:41" ht="14.25" x14ac:dyDescent="0.45">
      <c r="A5606" s="150">
        <v>2023</v>
      </c>
      <c r="B5606" s="5" t="s">
        <v>4980</v>
      </c>
      <c r="C5606" s="5" t="s">
        <v>171</v>
      </c>
      <c r="D5606" s="5" t="s">
        <v>84</v>
      </c>
      <c r="E5606" s="5" t="s">
        <v>109</v>
      </c>
      <c r="F5606" s="5" t="s">
        <v>109</v>
      </c>
      <c r="G5606" s="5" t="s">
        <v>88</v>
      </c>
      <c r="H5606" s="5" t="s">
        <v>131</v>
      </c>
      <c r="I5606" s="150">
        <v>7651.279966176</v>
      </c>
      <c r="J5606" s="150">
        <v>47252.762687112561</v>
      </c>
      <c r="K5606" s="150">
        <v>1077</v>
      </c>
      <c r="L5606" s="150">
        <v>997.54131771889058</v>
      </c>
      <c r="M5606" s="150">
        <v>10510.4162736</v>
      </c>
      <c r="N5606" s="150">
        <v>7486.8901400640361</v>
      </c>
      <c r="O5606" s="150">
        <v>7302.1355860833819</v>
      </c>
      <c r="P5606" s="150">
        <v>9126.1735638190003</v>
      </c>
      <c r="Q5606" s="150">
        <v>3525.2042555647799</v>
      </c>
      <c r="R5606" s="150">
        <v>4852.2493590481408</v>
      </c>
      <c r="S5606" s="150">
        <v>5582.8756122136201</v>
      </c>
      <c r="T5606" s="150">
        <v>7818.3940169999996</v>
      </c>
      <c r="U5606" s="150">
        <v>1141.54259897</v>
      </c>
      <c r="V5606" s="150">
        <v>2582</v>
      </c>
      <c r="W5606" s="150">
        <v>2018.7359784</v>
      </c>
      <c r="X5606" s="150">
        <v>12627.666334970399</v>
      </c>
      <c r="Y5606" s="150">
        <v>37062.902719529447</v>
      </c>
      <c r="Z5606" s="150">
        <v>11463.320933496991</v>
      </c>
      <c r="AA5606" s="150">
        <v>94075</v>
      </c>
      <c r="AB5606" s="150">
        <v>1228</v>
      </c>
      <c r="AC5606" s="150">
        <v>9343.5985000000019</v>
      </c>
      <c r="AD5606" s="150">
        <v>12457.91994774788</v>
      </c>
      <c r="AE5606" s="150">
        <v>5959.8978543023704</v>
      </c>
      <c r="AF5606" s="150">
        <v>20974.30358765764</v>
      </c>
      <c r="AG5606" s="150">
        <v>113063</v>
      </c>
      <c r="AH5606" s="150">
        <v>13929.25384836424</v>
      </c>
      <c r="AI5606" s="150">
        <v>646.21199952000006</v>
      </c>
      <c r="AJ5606" s="150">
        <v>22237.20313078694</v>
      </c>
      <c r="AK5606" s="150">
        <v>1234</v>
      </c>
      <c r="AL5606" s="150">
        <v>475227.5</v>
      </c>
      <c r="AM5606" s="150">
        <v>398794.875</v>
      </c>
      <c r="AN5606" s="150">
        <v>76432.609375</v>
      </c>
      <c r="AO5606" s="5" t="s">
        <v>5979</v>
      </c>
    </row>
    <row r="5607" spans="1:41" ht="14.25" x14ac:dyDescent="0.45">
      <c r="A5607" s="150">
        <v>2023</v>
      </c>
      <c r="B5607" s="5" t="s">
        <v>582</v>
      </c>
      <c r="C5607" s="5" t="s">
        <v>171</v>
      </c>
      <c r="D5607" s="5" t="s">
        <v>84</v>
      </c>
      <c r="E5607" s="5" t="s">
        <v>109</v>
      </c>
      <c r="F5607" s="5" t="s">
        <v>109</v>
      </c>
      <c r="G5607" s="5" t="s">
        <v>88</v>
      </c>
      <c r="H5607" s="5" t="s">
        <v>131</v>
      </c>
      <c r="I5607" s="150">
        <v>5305.0586836705043</v>
      </c>
      <c r="J5607" s="150">
        <v>17923.841713023499</v>
      </c>
      <c r="K5607" s="150">
        <v>758.59413505780253</v>
      </c>
      <c r="L5607" s="150">
        <v>788.70785033154255</v>
      </c>
      <c r="M5607" s="150">
        <v>4187.0718748235522</v>
      </c>
      <c r="N5607" s="150">
        <v>7476</v>
      </c>
      <c r="O5607" s="150">
        <v>7620.9223144458974</v>
      </c>
      <c r="P5607" s="150">
        <v>6271.5230000000001</v>
      </c>
      <c r="Q5607" s="150">
        <v>2286.2640329507039</v>
      </c>
      <c r="R5607" s="150">
        <v>5135.7078161296176</v>
      </c>
      <c r="S5607" s="150">
        <v>6119.2533477324496</v>
      </c>
      <c r="T5607" s="150">
        <v>7462.1713557099993</v>
      </c>
      <c r="U5607" s="150">
        <v>1170.252395334096</v>
      </c>
      <c r="V5607" s="150">
        <v>1704</v>
      </c>
      <c r="W5607" s="150">
        <v>1376.3558415935261</v>
      </c>
      <c r="X5607" s="150">
        <v>11210.78573941705</v>
      </c>
      <c r="Y5607" s="150">
        <v>20650.203000000001</v>
      </c>
      <c r="Z5607" s="150">
        <v>11543.3846588953</v>
      </c>
      <c r="AA5607" s="150">
        <v>125449.0262597259</v>
      </c>
      <c r="AB5607" s="150">
        <v>629</v>
      </c>
      <c r="AC5607" s="150">
        <v>8778.7468800000006</v>
      </c>
      <c r="AD5607" s="150">
        <v>7855.5636294702854</v>
      </c>
      <c r="AE5607" s="150">
        <v>4396.6383132619703</v>
      </c>
      <c r="AF5607" s="150">
        <v>16278.51627287211</v>
      </c>
      <c r="AG5607" s="150">
        <v>87743</v>
      </c>
      <c r="AH5607" s="150">
        <v>13821.47945759098</v>
      </c>
      <c r="AI5607" s="150">
        <v>829.98170299756816</v>
      </c>
      <c r="AJ5607" s="150">
        <v>24731.202424488991</v>
      </c>
      <c r="AK5607" s="150">
        <v>936.85451658572163</v>
      </c>
      <c r="AL5607" s="150">
        <v>410440.0625</v>
      </c>
      <c r="AM5607" s="150">
        <v>347632.0625</v>
      </c>
      <c r="AN5607" s="150">
        <v>62808.03515625</v>
      </c>
      <c r="AO5607" s="5" t="s">
        <v>1199</v>
      </c>
    </row>
    <row r="5608" spans="1:41" ht="14.25" x14ac:dyDescent="0.45">
      <c r="A5608" s="150">
        <v>2023</v>
      </c>
      <c r="B5608" s="5" t="s">
        <v>7352</v>
      </c>
      <c r="C5608" s="5" t="s">
        <v>171</v>
      </c>
      <c r="D5608" s="5" t="s">
        <v>84</v>
      </c>
      <c r="E5608" s="5" t="s">
        <v>109</v>
      </c>
      <c r="F5608" s="5" t="s">
        <v>109</v>
      </c>
      <c r="G5608" s="5" t="s">
        <v>88</v>
      </c>
      <c r="H5608" s="5" t="s">
        <v>131</v>
      </c>
      <c r="I5608" s="150">
        <v>13100</v>
      </c>
      <c r="J5608" s="150">
        <v>65215.358379090103</v>
      </c>
      <c r="K5608" s="150">
        <v>1257.4696717237191</v>
      </c>
      <c r="L5608" s="150">
        <v>2627.6800171104001</v>
      </c>
      <c r="M5608" s="150">
        <v>18593.37172257953</v>
      </c>
      <c r="N5608" s="150">
        <v>6114.9796067965826</v>
      </c>
      <c r="O5608" s="150">
        <v>8527.5959956199986</v>
      </c>
      <c r="P5608" s="150">
        <v>7353.0594105209984</v>
      </c>
      <c r="Q5608" s="150">
        <v>3224.0237072254772</v>
      </c>
      <c r="R5608" s="150">
        <v>6020.6094819319696</v>
      </c>
      <c r="S5608" s="150">
        <v>8372.0138810198314</v>
      </c>
      <c r="T5608" s="150">
        <v>7674.539734853307</v>
      </c>
      <c r="U5608" s="150">
        <v>785.47700000000009</v>
      </c>
      <c r="V5608" s="150">
        <v>4664</v>
      </c>
      <c r="W5608" s="150">
        <v>5549.6296843199989</v>
      </c>
      <c r="X5608" s="150">
        <v>18033.020435999999</v>
      </c>
      <c r="Y5608" s="150">
        <v>29451.563670350552</v>
      </c>
      <c r="Z5608" s="150">
        <v>7295.67224910814</v>
      </c>
      <c r="AA5608" s="150">
        <v>91701</v>
      </c>
      <c r="AB5608" s="150">
        <v>1820</v>
      </c>
      <c r="AC5608" s="150">
        <v>10499.7168</v>
      </c>
      <c r="AD5608" s="150">
        <v>11257.573634623899</v>
      </c>
      <c r="AE5608" s="150">
        <v>8171.3540989498424</v>
      </c>
      <c r="AF5608" s="150">
        <v>29928.487669101371</v>
      </c>
      <c r="AG5608" s="150">
        <v>106888</v>
      </c>
      <c r="AH5608" s="150">
        <v>16905.543715257689</v>
      </c>
      <c r="AI5608" s="150">
        <v>1514.8224</v>
      </c>
      <c r="AJ5608" s="150">
        <v>22919.970384</v>
      </c>
      <c r="AK5608" s="150">
        <v>2036</v>
      </c>
      <c r="AL5608" s="150">
        <v>517502.5</v>
      </c>
      <c r="AM5608" s="150">
        <v>415960.96875</v>
      </c>
      <c r="AN5608" s="150">
        <v>101541.578125</v>
      </c>
      <c r="AO5608" s="5" t="s">
        <v>7834</v>
      </c>
    </row>
    <row r="5609" spans="1:41" ht="14.25" x14ac:dyDescent="0.45">
      <c r="A5609" s="150">
        <v>2023</v>
      </c>
      <c r="B5609" s="5" t="s">
        <v>1477</v>
      </c>
      <c r="C5609" s="5" t="s">
        <v>171</v>
      </c>
      <c r="D5609" s="5" t="s">
        <v>84</v>
      </c>
      <c r="E5609" s="5" t="s">
        <v>109</v>
      </c>
      <c r="F5609" s="5" t="s">
        <v>109</v>
      </c>
      <c r="G5609" s="5" t="s">
        <v>88</v>
      </c>
      <c r="H5609" s="5" t="s">
        <v>131</v>
      </c>
      <c r="I5609" s="150">
        <v>4681.8</v>
      </c>
      <c r="J5609" s="150">
        <v>8147.52</v>
      </c>
      <c r="K5609" s="150">
        <v>805.00663637602486</v>
      </c>
      <c r="L5609" s="150">
        <v>1923.873</v>
      </c>
      <c r="M5609" s="150">
        <v>4617.8346749999973</v>
      </c>
      <c r="N5609" s="150">
        <v>4002.044568887633</v>
      </c>
      <c r="O5609" s="150">
        <v>7613</v>
      </c>
      <c r="P5609" s="150">
        <v>8882</v>
      </c>
      <c r="Q5609" s="150">
        <v>2128.0262027343001</v>
      </c>
      <c r="R5609" s="150">
        <v>7438.9031714169078</v>
      </c>
      <c r="S5609" s="150">
        <v>5641.6946172498574</v>
      </c>
      <c r="T5609" s="150">
        <v>8891.0457705968238</v>
      </c>
      <c r="U5609" s="150">
        <v>1622.4084614676469</v>
      </c>
      <c r="V5609" s="150">
        <v>1934</v>
      </c>
      <c r="W5609" s="150">
        <v>1183.375974812288</v>
      </c>
      <c r="X5609" s="150">
        <v>10276.80658308885</v>
      </c>
      <c r="Y5609" s="150">
        <v>28909</v>
      </c>
      <c r="Z5609" s="150">
        <v>13425.17</v>
      </c>
      <c r="AA5609" s="150">
        <v>86046.128138624685</v>
      </c>
      <c r="AB5609" s="150">
        <v>313</v>
      </c>
      <c r="AC5609" s="150">
        <v>8151.8</v>
      </c>
      <c r="AD5609" s="150">
        <v>14163.1543140222</v>
      </c>
      <c r="AE5609" s="150">
        <v>10971.41844370521</v>
      </c>
      <c r="AF5609" s="150">
        <v>15153.33631678376</v>
      </c>
      <c r="AG5609" s="150">
        <v>65642</v>
      </c>
      <c r="AH5609" s="150">
        <v>16833.172406313701</v>
      </c>
      <c r="AI5609" s="150">
        <v>738.14541003142745</v>
      </c>
      <c r="AJ5609" s="150">
        <v>29416.562127767989</v>
      </c>
      <c r="AK5609" s="150">
        <v>1108.1651029495749</v>
      </c>
      <c r="AL5609" s="150">
        <v>370660.4375</v>
      </c>
      <c r="AM5609" s="150">
        <v>298476</v>
      </c>
      <c r="AN5609" s="150">
        <v>72184.40625</v>
      </c>
      <c r="AO5609" s="5" t="s">
        <v>3209</v>
      </c>
    </row>
    <row r="5610" spans="1:41" ht="14.25" x14ac:dyDescent="0.45">
      <c r="A5610" s="150">
        <v>2023</v>
      </c>
      <c r="B5610" s="5" t="s">
        <v>1478</v>
      </c>
      <c r="C5610" s="5" t="s">
        <v>171</v>
      </c>
      <c r="D5610" s="5" t="s">
        <v>84</v>
      </c>
      <c r="E5610" s="5" t="s">
        <v>109</v>
      </c>
      <c r="F5610" s="5" t="s">
        <v>109</v>
      </c>
      <c r="G5610" s="5" t="s">
        <v>88</v>
      </c>
      <c r="H5610" s="5" t="s">
        <v>131</v>
      </c>
      <c r="I5610" s="150">
        <v>4253.1235530382237</v>
      </c>
      <c r="J5610" s="150">
        <v>9003.5</v>
      </c>
      <c r="K5610" s="150">
        <v>587.53044397579936</v>
      </c>
      <c r="L5610" s="150">
        <v>1778.4616000000001</v>
      </c>
      <c r="M5610" s="150">
        <v>6583.906874999996</v>
      </c>
      <c r="N5610" s="150">
        <v>3697.7570064431502</v>
      </c>
      <c r="O5610" s="150">
        <v>7414.1267201470364</v>
      </c>
      <c r="P5610" s="150">
        <v>8506.8621455999983</v>
      </c>
      <c r="Q5610" s="150">
        <v>2282.9751158998229</v>
      </c>
      <c r="R5610" s="150">
        <v>4606.7644586988154</v>
      </c>
      <c r="S5610" s="150">
        <v>4459.8650329596412</v>
      </c>
      <c r="T5610" s="150">
        <v>7879.8988816026313</v>
      </c>
      <c r="U5610" s="150">
        <v>1590.596530850635</v>
      </c>
      <c r="V5610" s="150">
        <v>1320</v>
      </c>
      <c r="W5610" s="150">
        <v>1252.4441677394459</v>
      </c>
      <c r="X5610" s="150">
        <v>10609.767242671771</v>
      </c>
      <c r="Y5610" s="150">
        <v>21676.958999999999</v>
      </c>
      <c r="Z5610" s="150">
        <v>8998.9716941784263</v>
      </c>
      <c r="AA5610" s="150">
        <v>84323.938830731975</v>
      </c>
      <c r="AB5610" s="150">
        <v>362</v>
      </c>
      <c r="AC5610" s="150">
        <v>9593.5364700000009</v>
      </c>
      <c r="AD5610" s="150">
        <v>9878.5313617740812</v>
      </c>
      <c r="AE5610" s="150">
        <v>11494.8740165729</v>
      </c>
      <c r="AF5610" s="150">
        <v>14802.57209309246</v>
      </c>
      <c r="AG5610" s="150">
        <v>68231.218599422355</v>
      </c>
      <c r="AH5610" s="150">
        <v>14461.48293950329</v>
      </c>
      <c r="AI5610" s="150">
        <v>846.58133705751959</v>
      </c>
      <c r="AJ5610" s="150">
        <v>26137.43814304037</v>
      </c>
      <c r="AK5610" s="150">
        <v>1111.8448477317079</v>
      </c>
      <c r="AL5610" s="150">
        <v>347747.53125</v>
      </c>
      <c r="AM5610" s="150">
        <v>282299.5625</v>
      </c>
      <c r="AN5610" s="150">
        <v>65447.98046875</v>
      </c>
      <c r="AO5610" s="5" t="s">
        <v>3210</v>
      </c>
    </row>
    <row r="5611" spans="1:41" ht="14.25" x14ac:dyDescent="0.45">
      <c r="A5611" s="150">
        <v>2023</v>
      </c>
      <c r="B5611" s="5" t="s">
        <v>1476</v>
      </c>
      <c r="C5611" s="5" t="s">
        <v>171</v>
      </c>
      <c r="D5611" s="5" t="s">
        <v>84</v>
      </c>
      <c r="E5611" s="5" t="s">
        <v>109</v>
      </c>
      <c r="F5611" s="5" t="s">
        <v>109</v>
      </c>
      <c r="G5611" s="5" t="s">
        <v>88</v>
      </c>
      <c r="H5611" s="5" t="s">
        <v>131</v>
      </c>
      <c r="I5611" s="150">
        <v>2376</v>
      </c>
      <c r="J5611" s="150">
        <v>2612.232</v>
      </c>
      <c r="K5611" s="150">
        <v>653</v>
      </c>
      <c r="L5611" s="150">
        <v>1584.692745993184</v>
      </c>
      <c r="M5611" s="150">
        <v>3981.2499999999968</v>
      </c>
      <c r="N5611" s="150">
        <v>1131.2070000000001</v>
      </c>
      <c r="O5611" s="150">
        <v>8254.0491452053175</v>
      </c>
      <c r="P5611" s="150">
        <v>7781.76</v>
      </c>
      <c r="Q5611" s="150">
        <v>1785.898320277571</v>
      </c>
      <c r="R5611" s="150">
        <v>6287.4052977392439</v>
      </c>
      <c r="S5611" s="150">
        <v>5394</v>
      </c>
      <c r="T5611" s="150">
        <v>8898.1</v>
      </c>
      <c r="U5611" s="150">
        <v>1371</v>
      </c>
      <c r="V5611" s="150">
        <v>2020.660285375322</v>
      </c>
      <c r="W5611" s="150">
        <v>2409.1848958419318</v>
      </c>
      <c r="X5611" s="150">
        <v>11036.90388177631</v>
      </c>
      <c r="Y5611" s="150">
        <v>33724</v>
      </c>
      <c r="Z5611" s="150">
        <v>8210.9238447045464</v>
      </c>
      <c r="AA5611" s="150">
        <v>82420.397312830377</v>
      </c>
      <c r="AB5611" s="150">
        <v>87</v>
      </c>
      <c r="AC5611" s="150">
        <v>8299.3664999999983</v>
      </c>
      <c r="AD5611" s="150">
        <v>11843.687220771961</v>
      </c>
      <c r="AE5611" s="150">
        <v>7907.2082722129926</v>
      </c>
      <c r="AF5611" s="150">
        <v>17431.620205925032</v>
      </c>
      <c r="AG5611" s="150">
        <v>64605.147997769993</v>
      </c>
      <c r="AH5611" s="150">
        <v>10571.75</v>
      </c>
      <c r="AI5611" s="150">
        <v>752.90831823205599</v>
      </c>
      <c r="AJ5611" s="150">
        <v>29416.562127767989</v>
      </c>
      <c r="AK5611" s="150">
        <v>675</v>
      </c>
      <c r="AL5611" s="150">
        <v>343522.90625</v>
      </c>
      <c r="AM5611" s="150">
        <v>278966.0625</v>
      </c>
      <c r="AN5611" s="150">
        <v>64556.8359375</v>
      </c>
      <c r="AO5611" s="5" t="s">
        <v>3208</v>
      </c>
    </row>
    <row r="5612" spans="1:41" ht="14.25" x14ac:dyDescent="0.45">
      <c r="A5612" s="150">
        <v>2023</v>
      </c>
      <c r="B5612" s="5" t="s">
        <v>6344</v>
      </c>
      <c r="C5612" s="5" t="s">
        <v>171</v>
      </c>
      <c r="D5612" s="5" t="s">
        <v>84</v>
      </c>
      <c r="E5612" s="5" t="s">
        <v>109</v>
      </c>
      <c r="F5612" s="5" t="s">
        <v>109</v>
      </c>
      <c r="G5612" s="5" t="s">
        <v>88</v>
      </c>
      <c r="H5612" s="5" t="s">
        <v>131</v>
      </c>
      <c r="I5612" s="150">
        <v>9798.175912319999</v>
      </c>
      <c r="J5612" s="150">
        <v>51375.551334461132</v>
      </c>
      <c r="K5612" s="150">
        <v>1268.051731946116</v>
      </c>
      <c r="L5612" s="150">
        <v>2544.704004919608</v>
      </c>
      <c r="M5612" s="150">
        <v>12193.279920000001</v>
      </c>
      <c r="N5612" s="150">
        <v>7123.2896686268659</v>
      </c>
      <c r="O5612" s="150">
        <v>7628.6425545500924</v>
      </c>
      <c r="P5612" s="150">
        <v>9457.9372417447084</v>
      </c>
      <c r="Q5612" s="150">
        <v>3867.8535652324381</v>
      </c>
      <c r="R5612" s="150">
        <v>5735.6191689059142</v>
      </c>
      <c r="S5612" s="150">
        <v>6100.2342714960014</v>
      </c>
      <c r="T5612" s="150">
        <v>8937.527689909708</v>
      </c>
      <c r="U5612" s="150">
        <v>1130.2401970000001</v>
      </c>
      <c r="V5612" s="150">
        <v>3282</v>
      </c>
      <c r="W5612" s="150">
        <v>2472.6146399999998</v>
      </c>
      <c r="X5612" s="150">
        <v>13318</v>
      </c>
      <c r="Y5612" s="150">
        <v>34979.824554301682</v>
      </c>
      <c r="Z5612" s="150">
        <v>10343.345086925579</v>
      </c>
      <c r="AA5612" s="150">
        <v>91938</v>
      </c>
      <c r="AB5612" s="150">
        <v>1848</v>
      </c>
      <c r="AC5612" s="150">
        <v>9529.2436899999993</v>
      </c>
      <c r="AD5612" s="150">
        <v>12263.474744292431</v>
      </c>
      <c r="AE5612" s="150">
        <v>7977.4369779205363</v>
      </c>
      <c r="AF5612" s="150">
        <v>25297.081908731849</v>
      </c>
      <c r="AG5612" s="150">
        <v>105154</v>
      </c>
      <c r="AH5612" s="150">
        <v>14866.370158788361</v>
      </c>
      <c r="AI5612" s="150">
        <v>993.29068800000016</v>
      </c>
      <c r="AJ5612" s="150">
        <v>22423.991521072319</v>
      </c>
      <c r="AK5612" s="150">
        <v>1252</v>
      </c>
      <c r="AL5612" s="150">
        <v>485099.78125</v>
      </c>
      <c r="AM5612" s="150">
        <v>401958.3125</v>
      </c>
      <c r="AN5612" s="150">
        <v>83141.484375</v>
      </c>
      <c r="AO5612" s="5" t="s">
        <v>6913</v>
      </c>
    </row>
    <row r="5613" spans="1:41" ht="14.25" x14ac:dyDescent="0.45">
      <c r="A5613" s="150">
        <v>2023</v>
      </c>
      <c r="B5613" s="5" t="s">
        <v>4024</v>
      </c>
      <c r="C5613" s="5" t="s">
        <v>171</v>
      </c>
      <c r="D5613" s="5" t="s">
        <v>84</v>
      </c>
      <c r="E5613" s="5" t="s">
        <v>109</v>
      </c>
      <c r="F5613" s="5" t="s">
        <v>109</v>
      </c>
      <c r="G5613" s="5" t="s">
        <v>88</v>
      </c>
      <c r="H5613" s="5" t="s">
        <v>131</v>
      </c>
      <c r="I5613" s="150">
        <v>6441.6490381900803</v>
      </c>
      <c r="J5613" s="150">
        <v>39067.191510393757</v>
      </c>
      <c r="K5613" s="150">
        <v>759.21789124153747</v>
      </c>
      <c r="L5613" s="150">
        <v>1346.2470000000001</v>
      </c>
      <c r="M5613" s="150">
        <v>7364.7709977455997</v>
      </c>
      <c r="N5613" s="150">
        <v>7459.0206117432381</v>
      </c>
      <c r="O5613" s="150">
        <v>7574.577458604911</v>
      </c>
      <c r="P5613" s="150">
        <v>7522.3872052231718</v>
      </c>
      <c r="Q5613" s="150">
        <v>3467.0524988384209</v>
      </c>
      <c r="R5613" s="150">
        <v>6131.6313628139351</v>
      </c>
      <c r="S5613" s="150">
        <v>8053</v>
      </c>
      <c r="T5613" s="150">
        <v>7432.6719671424007</v>
      </c>
      <c r="U5613" s="150">
        <v>1152.9580249597</v>
      </c>
      <c r="V5613" s="150">
        <v>2781</v>
      </c>
      <c r="W5613" s="150">
        <v>1348.0468575842569</v>
      </c>
      <c r="X5613" s="150">
        <v>11252.711187716761</v>
      </c>
      <c r="Y5613" s="150">
        <v>29186</v>
      </c>
      <c r="Z5613" s="150">
        <v>10636</v>
      </c>
      <c r="AA5613" s="150">
        <v>99948</v>
      </c>
      <c r="AB5613" s="150">
        <v>628.52499999999998</v>
      </c>
      <c r="AC5613" s="150">
        <v>8536.6556899999978</v>
      </c>
      <c r="AD5613" s="150">
        <v>9317.0464029480008</v>
      </c>
      <c r="AE5613" s="150">
        <v>6493.0992036192001</v>
      </c>
      <c r="AF5613" s="150">
        <v>17352.811485955121</v>
      </c>
      <c r="AG5613" s="150">
        <v>80320</v>
      </c>
      <c r="AH5613" s="150">
        <v>13776</v>
      </c>
      <c r="AI5613" s="150">
        <v>598.41179533440027</v>
      </c>
      <c r="AJ5613" s="150">
        <v>22591.944292855111</v>
      </c>
      <c r="AK5613" s="150">
        <v>1217.69071784928</v>
      </c>
      <c r="AL5613" s="150">
        <v>419756.28125</v>
      </c>
      <c r="AM5613" s="150">
        <v>350433.625</v>
      </c>
      <c r="AN5613" s="150">
        <v>69322.6640625</v>
      </c>
      <c r="AO5613" s="5" t="s">
        <v>4652</v>
      </c>
    </row>
    <row r="5614" spans="1:41" ht="14.25" x14ac:dyDescent="0.45">
      <c r="A5614" s="150">
        <v>2023</v>
      </c>
      <c r="B5614" s="5" t="s">
        <v>6344</v>
      </c>
      <c r="C5614" s="5" t="s">
        <v>171</v>
      </c>
      <c r="D5614" s="5" t="s">
        <v>84</v>
      </c>
      <c r="E5614" s="5" t="s">
        <v>484</v>
      </c>
      <c r="F5614" s="5" t="s">
        <v>484</v>
      </c>
      <c r="G5614" s="5" t="s">
        <v>88</v>
      </c>
      <c r="H5614" s="5" t="s">
        <v>131</v>
      </c>
      <c r="I5614" s="150">
        <v>17382</v>
      </c>
      <c r="J5614" s="150">
        <v>78238.284536921739</v>
      </c>
      <c r="K5614" s="150">
        <v>1606.0665811607139</v>
      </c>
      <c r="L5614" s="150">
        <v>4279.4830453420082</v>
      </c>
      <c r="M5614" s="150">
        <v>38890.684889999997</v>
      </c>
      <c r="N5614" s="150">
        <v>17406.99558794398</v>
      </c>
      <c r="O5614" s="150">
        <v>9687.6487800594805</v>
      </c>
      <c r="P5614" s="150"/>
      <c r="Q5614" s="150">
        <v>5006.5172555493864</v>
      </c>
      <c r="R5614" s="150">
        <v>6898.6752149337863</v>
      </c>
      <c r="S5614" s="150">
        <v>10903.72</v>
      </c>
      <c r="T5614" s="150">
        <v>13750.08572113628</v>
      </c>
      <c r="U5614" s="150">
        <v>1565.0272190000001</v>
      </c>
      <c r="V5614" s="150">
        <v>12366</v>
      </c>
      <c r="W5614" s="150">
        <v>10552.2028242912</v>
      </c>
      <c r="X5614" s="150">
        <v>18276</v>
      </c>
      <c r="Y5614" s="150">
        <v>81830.139958915111</v>
      </c>
      <c r="Z5614" s="150">
        <v>25585.740930295429</v>
      </c>
      <c r="AA5614" s="150">
        <v>230286</v>
      </c>
      <c r="AB5614" s="150"/>
      <c r="AC5614" s="150">
        <v>14954.112870000001</v>
      </c>
      <c r="AD5614" s="150">
        <v>16264.11209721311</v>
      </c>
      <c r="AE5614" s="150">
        <v>14301.17898460912</v>
      </c>
      <c r="AF5614" s="150">
        <v>49937.829946184022</v>
      </c>
      <c r="AG5614" s="150">
        <v>251835</v>
      </c>
      <c r="AH5614" s="150">
        <v>38815.277367869967</v>
      </c>
      <c r="AI5614" s="150">
        <v>2511.879336</v>
      </c>
      <c r="AJ5614" s="150">
        <v>39707.640740757197</v>
      </c>
      <c r="AK5614" s="150"/>
      <c r="AL5614" s="150">
        <v>1012838.25</v>
      </c>
      <c r="AM5614" s="150">
        <v>851580.625</v>
      </c>
      <c r="AN5614" s="150">
        <v>161257.671875</v>
      </c>
      <c r="AO5614" s="5" t="s">
        <v>6914</v>
      </c>
    </row>
    <row r="5615" spans="1:41" ht="14.25" x14ac:dyDescent="0.45">
      <c r="A5615" s="150">
        <v>2023</v>
      </c>
      <c r="B5615" s="5" t="s">
        <v>582</v>
      </c>
      <c r="C5615" s="5" t="s">
        <v>171</v>
      </c>
      <c r="D5615" s="5" t="s">
        <v>84</v>
      </c>
      <c r="E5615" s="5" t="s">
        <v>484</v>
      </c>
      <c r="F5615" s="5" t="s">
        <v>484</v>
      </c>
      <c r="G5615" s="5" t="s">
        <v>88</v>
      </c>
      <c r="H5615" s="5" t="s">
        <v>131</v>
      </c>
      <c r="I5615" s="150">
        <v>7462.2800782473914</v>
      </c>
      <c r="J5615" s="150">
        <v>22051.846968926919</v>
      </c>
      <c r="K5615" s="150">
        <v>1622</v>
      </c>
      <c r="L5615" s="150"/>
      <c r="M5615" s="150">
        <v>20251.77878562452</v>
      </c>
      <c r="N5615" s="150">
        <v>16030.48024519</v>
      </c>
      <c r="O5615" s="150">
        <v>10025.61636607643</v>
      </c>
      <c r="P5615" s="150"/>
      <c r="Q5615" s="150">
        <v>3562.5090292664559</v>
      </c>
      <c r="R5615" s="150">
        <v>7278.2778224140384</v>
      </c>
      <c r="S5615" s="150">
        <v>15807.72946811709</v>
      </c>
      <c r="T5615" s="150">
        <v>11456.009546089999</v>
      </c>
      <c r="U5615" s="150">
        <v>1759.112306204124</v>
      </c>
      <c r="V5615" s="150">
        <v>23646</v>
      </c>
      <c r="W5615" s="150">
        <v>2115.29316697482</v>
      </c>
      <c r="X5615" s="150">
        <v>12221.5086786189</v>
      </c>
      <c r="Y5615" s="150">
        <v>50794</v>
      </c>
      <c r="Z5615" s="150">
        <v>17532.93733109246</v>
      </c>
      <c r="AA5615" s="150">
        <v>252276.03647778399</v>
      </c>
      <c r="AB5615" s="150"/>
      <c r="AC5615" s="150">
        <v>11050.071840000001</v>
      </c>
      <c r="AD5615" s="150">
        <v>12532.75976204301</v>
      </c>
      <c r="AE5615" s="150">
        <v>14583.692471551431</v>
      </c>
      <c r="AF5615" s="150">
        <v>34262.200417365442</v>
      </c>
      <c r="AG5615" s="150">
        <v>177590</v>
      </c>
      <c r="AH5615" s="150">
        <v>33266.875002304412</v>
      </c>
      <c r="AI5615" s="150">
        <v>4042.9230851577609</v>
      </c>
      <c r="AJ5615" s="150">
        <v>38118.723972110347</v>
      </c>
      <c r="AK5615" s="150">
        <v>1802.8734169997381</v>
      </c>
      <c r="AL5615" s="150">
        <v>803143.5625</v>
      </c>
      <c r="AM5615" s="150">
        <v>677998.125</v>
      </c>
      <c r="AN5615" s="150">
        <v>125145.3671875</v>
      </c>
      <c r="AO5615" s="5" t="s">
        <v>1200</v>
      </c>
    </row>
    <row r="5616" spans="1:41" ht="14.25" x14ac:dyDescent="0.45">
      <c r="A5616" s="150">
        <v>2023</v>
      </c>
      <c r="B5616" s="5" t="s">
        <v>7352</v>
      </c>
      <c r="C5616" s="5" t="s">
        <v>171</v>
      </c>
      <c r="D5616" s="5" t="s">
        <v>84</v>
      </c>
      <c r="E5616" s="5" t="s">
        <v>484</v>
      </c>
      <c r="F5616" s="5" t="s">
        <v>484</v>
      </c>
      <c r="G5616" s="5" t="s">
        <v>88</v>
      </c>
      <c r="H5616" s="5" t="s">
        <v>131</v>
      </c>
      <c r="I5616" s="150">
        <v>16466.0424828</v>
      </c>
      <c r="J5616" s="150">
        <v>73726.724071102435</v>
      </c>
      <c r="K5616" s="150">
        <v>2213.9281590322098</v>
      </c>
      <c r="L5616" s="150">
        <v>5460.5146633883996</v>
      </c>
      <c r="M5616" s="150">
        <v>37389.077690128477</v>
      </c>
      <c r="N5616" s="150">
        <v>15733.190075427859</v>
      </c>
      <c r="O5616" s="150">
        <v>11096.6203341252</v>
      </c>
      <c r="P5616" s="150"/>
      <c r="Q5616" s="150">
        <v>4181.1454478237183</v>
      </c>
      <c r="R5616" s="150">
        <v>6611.6922741794033</v>
      </c>
      <c r="S5616" s="150">
        <v>15805.48115232105</v>
      </c>
      <c r="T5616" s="150">
        <v>15675.400152684149</v>
      </c>
      <c r="U5616" s="150">
        <v>1583.1952000000001</v>
      </c>
      <c r="V5616" s="150">
        <v>12400</v>
      </c>
      <c r="W5616" s="150">
        <v>10787</v>
      </c>
      <c r="X5616" s="150">
        <v>27354.89700696673</v>
      </c>
      <c r="Y5616" s="150">
        <v>73338</v>
      </c>
      <c r="Z5616" s="150">
        <v>14453.01437503506</v>
      </c>
      <c r="AA5616" s="150">
        <v>261825</v>
      </c>
      <c r="AB5616" s="150"/>
      <c r="AC5616" s="150">
        <v>16581.895199999999</v>
      </c>
      <c r="AD5616" s="150">
        <v>15001.08623349345</v>
      </c>
      <c r="AE5616" s="150">
        <v>14408.499599999999</v>
      </c>
      <c r="AF5616" s="150">
        <v>50772.555473450382</v>
      </c>
      <c r="AG5616" s="150">
        <v>231243</v>
      </c>
      <c r="AH5616" s="150">
        <v>42572.883173522401</v>
      </c>
      <c r="AI5616" s="150">
        <v>5285.232</v>
      </c>
      <c r="AJ5616" s="150">
        <v>42179.100615873467</v>
      </c>
      <c r="AK5616" s="150">
        <v>3763</v>
      </c>
      <c r="AL5616" s="150">
        <v>1027908.125</v>
      </c>
      <c r="AM5616" s="150">
        <v>840963.5625</v>
      </c>
      <c r="AN5616" s="150">
        <v>186944.625</v>
      </c>
      <c r="AO5616" s="5" t="s">
        <v>7835</v>
      </c>
    </row>
    <row r="5617" spans="1:41" ht="14.25" x14ac:dyDescent="0.45">
      <c r="A5617" s="150">
        <v>2023</v>
      </c>
      <c r="B5617" s="5" t="s">
        <v>1477</v>
      </c>
      <c r="C5617" s="5" t="s">
        <v>171</v>
      </c>
      <c r="D5617" s="5" t="s">
        <v>84</v>
      </c>
      <c r="E5617" s="5" t="s">
        <v>484</v>
      </c>
      <c r="F5617" s="5" t="s">
        <v>484</v>
      </c>
      <c r="G5617" s="5" t="s">
        <v>88</v>
      </c>
      <c r="H5617" s="5" t="s">
        <v>131</v>
      </c>
      <c r="I5617" s="150">
        <v>8868.9000000000015</v>
      </c>
      <c r="J5617" s="150"/>
      <c r="K5617" s="150">
        <v>1223.424510181253</v>
      </c>
      <c r="L5617" s="150">
        <v>3167</v>
      </c>
      <c r="M5617" s="150">
        <v>23467.435018551569</v>
      </c>
      <c r="N5617" s="150">
        <v>14069.32024050289</v>
      </c>
      <c r="O5617" s="150">
        <v>8470</v>
      </c>
      <c r="P5617" s="150"/>
      <c r="Q5617" s="150">
        <v>4372.7219952605574</v>
      </c>
      <c r="R5617" s="150">
        <v>10056.61181595724</v>
      </c>
      <c r="S5617" s="150">
        <v>22920.400000000001</v>
      </c>
      <c r="T5617" s="150">
        <v>13122.59085281477</v>
      </c>
      <c r="U5617" s="150">
        <v>1918.252455170719</v>
      </c>
      <c r="V5617" s="150">
        <v>6394</v>
      </c>
      <c r="W5617" s="150"/>
      <c r="X5617" s="150">
        <v>14176.52017636756</v>
      </c>
      <c r="Y5617" s="150">
        <v>64928</v>
      </c>
      <c r="Z5617" s="150">
        <v>14887.829</v>
      </c>
      <c r="AA5617" s="150">
        <v>178691.0712294105</v>
      </c>
      <c r="AB5617" s="150">
        <v>831</v>
      </c>
      <c r="AC5617" s="150">
        <v>10323.799999999999</v>
      </c>
      <c r="AD5617" s="150">
        <v>24624.352498699442</v>
      </c>
      <c r="AE5617" s="150">
        <v>22503.767687896721</v>
      </c>
      <c r="AF5617" s="150">
        <v>33265.979887546673</v>
      </c>
      <c r="AG5617" s="150">
        <v>198026</v>
      </c>
      <c r="AH5617" s="150">
        <v>48451.145382140479</v>
      </c>
      <c r="AI5617" s="150">
        <v>3976.6119391216898</v>
      </c>
      <c r="AJ5617" s="150">
        <v>46060.902700124563</v>
      </c>
      <c r="AK5617" s="150">
        <v>3095.753514748681</v>
      </c>
      <c r="AL5617" s="150">
        <v>781893.375</v>
      </c>
      <c r="AM5617" s="150">
        <v>617534.125</v>
      </c>
      <c r="AN5617" s="150">
        <v>164359.234375</v>
      </c>
      <c r="AO5617" s="5" t="s">
        <v>5980</v>
      </c>
    </row>
    <row r="5618" spans="1:41" ht="14.25" x14ac:dyDescent="0.45">
      <c r="A5618" s="150">
        <v>2023</v>
      </c>
      <c r="B5618" s="5" t="s">
        <v>1476</v>
      </c>
      <c r="C5618" s="5" t="s">
        <v>171</v>
      </c>
      <c r="D5618" s="5" t="s">
        <v>84</v>
      </c>
      <c r="E5618" s="5" t="s">
        <v>484</v>
      </c>
      <c r="F5618" s="5" t="s">
        <v>484</v>
      </c>
      <c r="G5618" s="5" t="s">
        <v>88</v>
      </c>
      <c r="H5618" s="5" t="s">
        <v>131</v>
      </c>
      <c r="I5618" s="150">
        <v>5442</v>
      </c>
      <c r="J5618" s="150"/>
      <c r="K5618" s="150">
        <v>741</v>
      </c>
      <c r="L5618" s="150">
        <v>3167</v>
      </c>
      <c r="M5618" s="150">
        <v>11976.82499999999</v>
      </c>
      <c r="N5618" s="150">
        <v>13021.083508745</v>
      </c>
      <c r="O5618" s="150">
        <v>9121</v>
      </c>
      <c r="P5618" s="150"/>
      <c r="Q5618" s="150"/>
      <c r="R5618" s="150">
        <v>9744.5691801605844</v>
      </c>
      <c r="S5618" s="150">
        <v>17387</v>
      </c>
      <c r="T5618" s="150">
        <v>12942.00169088393</v>
      </c>
      <c r="U5618" s="150">
        <v>1617</v>
      </c>
      <c r="V5618" s="150">
        <v>12731</v>
      </c>
      <c r="W5618" s="150">
        <v>4400</v>
      </c>
      <c r="X5618" s="150">
        <v>13481.364998964769</v>
      </c>
      <c r="Y5618" s="150">
        <v>58400</v>
      </c>
      <c r="Z5618" s="150">
        <v>11414.93452119283</v>
      </c>
      <c r="AA5618" s="150">
        <v>162012.50164761301</v>
      </c>
      <c r="AB5618" s="150">
        <v>569</v>
      </c>
      <c r="AC5618" s="150">
        <v>10916.50583</v>
      </c>
      <c r="AD5618" s="150">
        <v>19826.04974384727</v>
      </c>
      <c r="AE5618" s="150">
        <v>17300.859760689269</v>
      </c>
      <c r="AF5618" s="150">
        <v>28617.68664822985</v>
      </c>
      <c r="AG5618" s="150">
        <v>142013.65639693951</v>
      </c>
      <c r="AH5618" s="150">
        <v>17633.74217760827</v>
      </c>
      <c r="AI5618" s="150">
        <v>3970.1191973200521</v>
      </c>
      <c r="AJ5618" s="150">
        <v>46046.596323143109</v>
      </c>
      <c r="AK5618" s="150">
        <v>2251</v>
      </c>
      <c r="AL5618" s="150">
        <v>636744.5625</v>
      </c>
      <c r="AM5618" s="150">
        <v>522445.40625</v>
      </c>
      <c r="AN5618" s="150">
        <v>114299.09375</v>
      </c>
      <c r="AO5618" s="5" t="s">
        <v>5982</v>
      </c>
    </row>
    <row r="5619" spans="1:41" ht="14.25" x14ac:dyDescent="0.45">
      <c r="A5619" s="150">
        <v>2023</v>
      </c>
      <c r="B5619" s="5" t="s">
        <v>4024</v>
      </c>
      <c r="C5619" s="5" t="s">
        <v>171</v>
      </c>
      <c r="D5619" s="5" t="s">
        <v>84</v>
      </c>
      <c r="E5619" s="5" t="s">
        <v>484</v>
      </c>
      <c r="F5619" s="5" t="s">
        <v>484</v>
      </c>
      <c r="G5619" s="5" t="s">
        <v>88</v>
      </c>
      <c r="H5619" s="5" t="s">
        <v>131</v>
      </c>
      <c r="I5619" s="150">
        <v>15767.46448872813</v>
      </c>
      <c r="J5619" s="150">
        <v>60205.820894614983</v>
      </c>
      <c r="K5619" s="150">
        <v>1032.0497965893171</v>
      </c>
      <c r="L5619" s="150"/>
      <c r="M5619" s="150">
        <v>28314.704238465602</v>
      </c>
      <c r="N5619" s="150">
        <v>17280.168534499619</v>
      </c>
      <c r="O5619" s="150">
        <v>9564.2052758285099</v>
      </c>
      <c r="P5619" s="150"/>
      <c r="Q5619" s="150">
        <v>3708.5287078766592</v>
      </c>
      <c r="R5619" s="150">
        <v>7602.5659306676753</v>
      </c>
      <c r="S5619" s="150">
        <v>10771</v>
      </c>
      <c r="T5619" s="150">
        <v>11824.705402272</v>
      </c>
      <c r="U5619" s="150">
        <v>1754.1357736169</v>
      </c>
      <c r="V5619" s="150">
        <v>5320</v>
      </c>
      <c r="W5619" s="150">
        <v>2698.219524040227</v>
      </c>
      <c r="X5619" s="150"/>
      <c r="Y5619" s="150">
        <v>58927.314517771709</v>
      </c>
      <c r="Z5619" s="150">
        <v>16343.156404308351</v>
      </c>
      <c r="AA5619" s="150">
        <v>226430</v>
      </c>
      <c r="AB5619" s="150"/>
      <c r="AC5619" s="150">
        <v>10559.368630000001</v>
      </c>
      <c r="AD5619" s="150">
        <v>15600</v>
      </c>
      <c r="AE5619" s="150">
        <v>31768.63389920495</v>
      </c>
      <c r="AF5619" s="150">
        <v>33285.6150467724</v>
      </c>
      <c r="AG5619" s="150">
        <v>160366</v>
      </c>
      <c r="AH5619" s="150">
        <v>32727</v>
      </c>
      <c r="AI5619" s="150">
        <v>1796.891507208001</v>
      </c>
      <c r="AJ5619" s="150">
        <v>35904.111076806767</v>
      </c>
      <c r="AK5619" s="150">
        <v>2119.72473406368</v>
      </c>
      <c r="AL5619" s="150">
        <v>801671.4375</v>
      </c>
      <c r="AM5619" s="150">
        <v>685222.875</v>
      </c>
      <c r="AN5619" s="150">
        <v>116448.5078125</v>
      </c>
      <c r="AO5619" s="5" t="s">
        <v>4653</v>
      </c>
    </row>
    <row r="5620" spans="1:41" ht="14.25" x14ac:dyDescent="0.45">
      <c r="A5620" s="150">
        <v>2023</v>
      </c>
      <c r="B5620" s="5" t="s">
        <v>4980</v>
      </c>
      <c r="C5620" s="5" t="s">
        <v>171</v>
      </c>
      <c r="D5620" s="5" t="s">
        <v>84</v>
      </c>
      <c r="E5620" s="5" t="s">
        <v>484</v>
      </c>
      <c r="F5620" s="5" t="s">
        <v>484</v>
      </c>
      <c r="G5620" s="5" t="s">
        <v>88</v>
      </c>
      <c r="H5620" s="5" t="s">
        <v>131</v>
      </c>
      <c r="I5620" s="150">
        <v>12183.116038710399</v>
      </c>
      <c r="J5620" s="150">
        <v>75974.929241288526</v>
      </c>
      <c r="K5620" s="150">
        <v>1463.2605467778851</v>
      </c>
      <c r="L5620" s="150">
        <v>3004.789091177634</v>
      </c>
      <c r="M5620" s="150">
        <v>31211.931333600001</v>
      </c>
      <c r="N5620" s="150">
        <v>18019.71988066109</v>
      </c>
      <c r="O5620" s="150">
        <v>9006.6243789828313</v>
      </c>
      <c r="P5620" s="150"/>
      <c r="Q5620" s="150">
        <v>4396.2765391193761</v>
      </c>
      <c r="R5620" s="150">
        <v>5560.3838139131713</v>
      </c>
      <c r="S5620" s="150">
        <v>18000.213422275719</v>
      </c>
      <c r="T5620" s="150">
        <v>12602.241477</v>
      </c>
      <c r="U5620" s="150">
        <v>1533.8503107399999</v>
      </c>
      <c r="V5620" s="150">
        <v>31575</v>
      </c>
      <c r="W5620" s="150">
        <v>5138.7800017789441</v>
      </c>
      <c r="X5620" s="150">
        <v>20618.414859262739</v>
      </c>
      <c r="Y5620" s="150">
        <v>68915</v>
      </c>
      <c r="Z5620" s="150">
        <v>16737.485320821052</v>
      </c>
      <c r="AA5620" s="150">
        <v>216265</v>
      </c>
      <c r="AB5620" s="150"/>
      <c r="AC5620" s="150">
        <v>14597.706459999999</v>
      </c>
      <c r="AD5620" s="150">
        <v>16923</v>
      </c>
      <c r="AE5620" s="150">
        <v>15803.56034931881</v>
      </c>
      <c r="AF5620" s="150">
        <v>43528.986850450383</v>
      </c>
      <c r="AG5620" s="150">
        <v>220651</v>
      </c>
      <c r="AH5620" s="150">
        <v>29546</v>
      </c>
      <c r="AI5620" s="150">
        <v>2005.2055764000011</v>
      </c>
      <c r="AJ5620" s="150">
        <v>38576.660095423547</v>
      </c>
      <c r="AK5620" s="150">
        <v>2119</v>
      </c>
      <c r="AL5620" s="150">
        <v>935958.1875</v>
      </c>
      <c r="AM5620" s="150">
        <v>787323.5</v>
      </c>
      <c r="AN5620" s="150">
        <v>148634.671875</v>
      </c>
      <c r="AO5620" s="5" t="s">
        <v>5981</v>
      </c>
    </row>
    <row r="5621" spans="1:41" ht="14.25" x14ac:dyDescent="0.45">
      <c r="A5621" s="150">
        <v>2023</v>
      </c>
      <c r="B5621" s="5" t="s">
        <v>1478</v>
      </c>
      <c r="C5621" s="5" t="s">
        <v>171</v>
      </c>
      <c r="D5621" s="5" t="s">
        <v>84</v>
      </c>
      <c r="E5621" s="5" t="s">
        <v>484</v>
      </c>
      <c r="F5621" s="5" t="s">
        <v>484</v>
      </c>
      <c r="G5621" s="5" t="s">
        <v>88</v>
      </c>
      <c r="H5621" s="5" t="s">
        <v>131</v>
      </c>
      <c r="I5621" s="150">
        <v>6639.3521244324784</v>
      </c>
      <c r="J5621" s="150"/>
      <c r="K5621" s="150">
        <v>983.73142646499116</v>
      </c>
      <c r="L5621" s="150">
        <v>4125.7299999999996</v>
      </c>
      <c r="M5621" s="150">
        <v>23679.679445798229</v>
      </c>
      <c r="N5621" s="150">
        <v>16476.34405106564</v>
      </c>
      <c r="O5621" s="150">
        <v>9803.2130241439136</v>
      </c>
      <c r="P5621" s="150"/>
      <c r="Q5621" s="150">
        <v>3614.9671871078531</v>
      </c>
      <c r="R5621" s="150">
        <v>6845.137115160559</v>
      </c>
      <c r="S5621" s="150">
        <v>18799.90905320278</v>
      </c>
      <c r="T5621" s="150">
        <v>11930.832813694131</v>
      </c>
      <c r="U5621" s="150">
        <v>1880.6396619320781</v>
      </c>
      <c r="V5621" s="150">
        <v>2719</v>
      </c>
      <c r="W5621" s="150">
        <v>1275.464860224851</v>
      </c>
      <c r="X5621" s="150">
        <v>12617.036349251821</v>
      </c>
      <c r="Y5621" s="150">
        <v>60289</v>
      </c>
      <c r="Z5621" s="150">
        <v>14822.37311511501</v>
      </c>
      <c r="AA5621" s="150">
        <v>173087.98783303061</v>
      </c>
      <c r="AB5621" s="150">
        <v>1000</v>
      </c>
      <c r="AC5621" s="150">
        <v>12094.30775</v>
      </c>
      <c r="AD5621" s="150">
        <v>5553.9031037918758</v>
      </c>
      <c r="AE5621" s="150">
        <v>31787.77369454646</v>
      </c>
      <c r="AF5621" s="150">
        <v>31210.849060486431</v>
      </c>
      <c r="AG5621" s="150">
        <v>117523.775376559</v>
      </c>
      <c r="AH5621" s="150">
        <v>33982.899987085882</v>
      </c>
      <c r="AI5621" s="150">
        <v>4273.1106836553226</v>
      </c>
      <c r="AJ5621" s="150">
        <v>61439.29707756982</v>
      </c>
      <c r="AK5621" s="150">
        <v>2063.5097362811048</v>
      </c>
      <c r="AL5621" s="150">
        <v>670519.8125</v>
      </c>
      <c r="AM5621" s="150">
        <v>544556.5625</v>
      </c>
      <c r="AN5621" s="150">
        <v>125963.296875</v>
      </c>
      <c r="AO5621" s="5" t="s">
        <v>3211</v>
      </c>
    </row>
    <row r="5622" spans="1:41" ht="14.25" x14ac:dyDescent="0.45">
      <c r="A5622" s="150">
        <v>2023</v>
      </c>
      <c r="B5622" s="5" t="s">
        <v>1478</v>
      </c>
      <c r="C5622" s="5" t="s">
        <v>171</v>
      </c>
      <c r="D5622" s="5" t="s">
        <v>84</v>
      </c>
      <c r="E5622" s="5" t="s">
        <v>211</v>
      </c>
      <c r="F5622" s="5" t="s">
        <v>211</v>
      </c>
      <c r="G5622" s="5" t="s">
        <v>88</v>
      </c>
      <c r="H5622" s="5" t="s">
        <v>131</v>
      </c>
      <c r="I5622" s="150">
        <v>6639.3521244324784</v>
      </c>
      <c r="J5622" s="150">
        <v>14784.02</v>
      </c>
      <c r="K5622" s="150">
        <v>983.73142646499116</v>
      </c>
      <c r="L5622" s="150">
        <v>3239.9231999999988</v>
      </c>
      <c r="M5622" s="150">
        <v>20183.689041607769</v>
      </c>
      <c r="N5622" s="150">
        <v>15831.93139151439</v>
      </c>
      <c r="O5622" s="150">
        <v>9831.3169910283304</v>
      </c>
      <c r="P5622" s="150">
        <v>11626.2797696</v>
      </c>
      <c r="Q5622" s="150">
        <v>3577.1082563661248</v>
      </c>
      <c r="R5622" s="150">
        <v>6845.137115160559</v>
      </c>
      <c r="S5622" s="150">
        <v>18677.60431020071</v>
      </c>
      <c r="T5622" s="150">
        <v>11818.1835550346</v>
      </c>
      <c r="U5622" s="150">
        <v>1880.6396619320781</v>
      </c>
      <c r="V5622" s="150">
        <v>2912</v>
      </c>
      <c r="W5622" s="150">
        <v>2004.5481559602831</v>
      </c>
      <c r="X5622" s="150">
        <v>13190.18981879698</v>
      </c>
      <c r="Y5622" s="150">
        <v>60288.662259999997</v>
      </c>
      <c r="Z5622" s="150">
        <v>14822.37311511501</v>
      </c>
      <c r="AA5622" s="150">
        <v>173087.98783303061</v>
      </c>
      <c r="AB5622" s="150">
        <v>1000</v>
      </c>
      <c r="AC5622" s="150">
        <v>12495.432317250001</v>
      </c>
      <c r="AD5622" s="150">
        <v>16326.79033078039</v>
      </c>
      <c r="AE5622" s="150">
        <v>23447.339765792549</v>
      </c>
      <c r="AF5622" s="150">
        <v>31210.849060486431</v>
      </c>
      <c r="AG5622" s="150">
        <v>147456.23041818701</v>
      </c>
      <c r="AH5622" s="150">
        <v>34680.47883562991</v>
      </c>
      <c r="AI5622" s="150">
        <v>2660.732775174723</v>
      </c>
      <c r="AJ5622" s="150">
        <v>61439.29707756982</v>
      </c>
      <c r="AK5622" s="150">
        <v>2063.5097362811048</v>
      </c>
      <c r="AL5622" s="150">
        <v>725005.375</v>
      </c>
      <c r="AM5622" s="150">
        <v>591584.5625</v>
      </c>
      <c r="AN5622" s="150">
        <v>133420.765625</v>
      </c>
      <c r="AO5622" s="5" t="s">
        <v>3214</v>
      </c>
    </row>
    <row r="5623" spans="1:41" ht="14.25" x14ac:dyDescent="0.45">
      <c r="A5623" s="150">
        <v>2023</v>
      </c>
      <c r="B5623" s="5" t="s">
        <v>6344</v>
      </c>
      <c r="C5623" s="5" t="s">
        <v>171</v>
      </c>
      <c r="D5623" s="5" t="s">
        <v>84</v>
      </c>
      <c r="E5623" s="5" t="s">
        <v>211</v>
      </c>
      <c r="F5623" s="5" t="s">
        <v>211</v>
      </c>
      <c r="G5623" s="5" t="s">
        <v>88</v>
      </c>
      <c r="H5623" s="5" t="s">
        <v>131</v>
      </c>
      <c r="I5623" s="150">
        <v>15361.616941684861</v>
      </c>
      <c r="J5623" s="150">
        <v>73790.711677226122</v>
      </c>
      <c r="K5623" s="150">
        <v>1974.1310725138389</v>
      </c>
      <c r="L5623" s="150">
        <v>4279.4830453420082</v>
      </c>
      <c r="M5623" s="150">
        <v>38890.684889999997</v>
      </c>
      <c r="N5623" s="150">
        <v>17406.99558794398</v>
      </c>
      <c r="O5623" s="150">
        <v>9327.95422455281</v>
      </c>
      <c r="P5623" s="150">
        <v>13374.83337516002</v>
      </c>
      <c r="Q5623" s="150">
        <v>5144.7157078046839</v>
      </c>
      <c r="R5623" s="150">
        <v>7898.6752149337863</v>
      </c>
      <c r="S5623" s="150">
        <v>14816.516056271999</v>
      </c>
      <c r="T5623" s="150">
        <v>13000.08572113628</v>
      </c>
      <c r="U5623" s="150">
        <v>1565.0272190000001</v>
      </c>
      <c r="V5623" s="150">
        <v>14076</v>
      </c>
      <c r="W5623" s="150">
        <v>10552.2028242912</v>
      </c>
      <c r="X5623" s="150">
        <v>19974</v>
      </c>
      <c r="Y5623" s="150">
        <v>88258.139958915111</v>
      </c>
      <c r="Z5623" s="150">
        <v>24614.71629508946</v>
      </c>
      <c r="AA5623" s="150">
        <v>194611</v>
      </c>
      <c r="AB5623" s="150">
        <v>2075</v>
      </c>
      <c r="AC5623" s="150">
        <v>15523.993097</v>
      </c>
      <c r="AD5623" s="150">
        <v>15430.281734021029</v>
      </c>
      <c r="AE5623" s="150">
        <v>16109.12352959467</v>
      </c>
      <c r="AF5623" s="150">
        <v>49937.829946184022</v>
      </c>
      <c r="AG5623" s="150">
        <v>250926</v>
      </c>
      <c r="AH5623" s="150">
        <v>38938.430217431407</v>
      </c>
      <c r="AI5623" s="150">
        <v>2511.879336</v>
      </c>
      <c r="AJ5623" s="150">
        <v>39707.640740757197</v>
      </c>
      <c r="AK5623" s="150">
        <v>2438</v>
      </c>
      <c r="AL5623" s="150">
        <v>1002515.6875</v>
      </c>
      <c r="AM5623" s="150">
        <v>832586.5</v>
      </c>
      <c r="AN5623" s="150">
        <v>169929.15625</v>
      </c>
      <c r="AO5623" s="5" t="s">
        <v>6915</v>
      </c>
    </row>
    <row r="5624" spans="1:41" ht="14.25" x14ac:dyDescent="0.45">
      <c r="A5624" s="150">
        <v>2023</v>
      </c>
      <c r="B5624" s="5" t="s">
        <v>1476</v>
      </c>
      <c r="C5624" s="5" t="s">
        <v>171</v>
      </c>
      <c r="D5624" s="5" t="s">
        <v>84</v>
      </c>
      <c r="E5624" s="5" t="s">
        <v>211</v>
      </c>
      <c r="F5624" s="5" t="s">
        <v>211</v>
      </c>
      <c r="G5624" s="5" t="s">
        <v>88</v>
      </c>
      <c r="H5624" s="5" t="s">
        <v>131</v>
      </c>
      <c r="I5624" s="150">
        <v>3575.4917526542749</v>
      </c>
      <c r="J5624" s="150">
        <v>10894.291999999999</v>
      </c>
      <c r="K5624" s="150">
        <v>970</v>
      </c>
      <c r="L5624" s="150">
        <v>2840.9475031463789</v>
      </c>
      <c r="M5624" s="150">
        <v>10994.093249999991</v>
      </c>
      <c r="N5624" s="150">
        <v>13021.083508745</v>
      </c>
      <c r="O5624" s="150">
        <v>9666.255828899597</v>
      </c>
      <c r="P5624" s="150">
        <v>11975.093000000001</v>
      </c>
      <c r="Q5624" s="150">
        <v>3650.6749304035702</v>
      </c>
      <c r="R5624" s="150">
        <v>9871.6987923656579</v>
      </c>
      <c r="S5624" s="150">
        <v>17909</v>
      </c>
      <c r="T5624" s="150">
        <v>13582.04396298211</v>
      </c>
      <c r="U5624" s="150">
        <v>1617</v>
      </c>
      <c r="V5624" s="150">
        <v>10182.38002856174</v>
      </c>
      <c r="W5624" s="150">
        <v>4345.7128109148007</v>
      </c>
      <c r="X5624" s="150">
        <v>13347.886137588879</v>
      </c>
      <c r="Y5624" s="150">
        <v>58212.27063534737</v>
      </c>
      <c r="Z5624" s="150">
        <v>11414.93452119283</v>
      </c>
      <c r="AA5624" s="150">
        <v>163065.81135365181</v>
      </c>
      <c r="AB5624" s="150">
        <v>569</v>
      </c>
      <c r="AC5624" s="150">
        <v>11212.91656858617</v>
      </c>
      <c r="AD5624" s="150">
        <v>19826.04974384727</v>
      </c>
      <c r="AE5624" s="150">
        <v>17300.859760689269</v>
      </c>
      <c r="AF5624" s="150">
        <v>51301.547772679027</v>
      </c>
      <c r="AG5624" s="150">
        <v>135043.13460079519</v>
      </c>
      <c r="AH5624" s="150">
        <v>27159.353459180151</v>
      </c>
      <c r="AI5624" s="150">
        <v>3970.1191973200521</v>
      </c>
      <c r="AJ5624" s="150">
        <v>46046.596323143109</v>
      </c>
      <c r="AK5624" s="150">
        <v>2251</v>
      </c>
      <c r="AL5624" s="150">
        <v>685817.3125</v>
      </c>
      <c r="AM5624" s="150">
        <v>561226.75</v>
      </c>
      <c r="AN5624" s="150">
        <v>124590.5</v>
      </c>
      <c r="AO5624" s="5" t="s">
        <v>3213</v>
      </c>
    </row>
    <row r="5625" spans="1:41" ht="14.25" x14ac:dyDescent="0.45">
      <c r="A5625" s="150">
        <v>2023</v>
      </c>
      <c r="B5625" s="5" t="s">
        <v>582</v>
      </c>
      <c r="C5625" s="5" t="s">
        <v>171</v>
      </c>
      <c r="D5625" s="5" t="s">
        <v>84</v>
      </c>
      <c r="E5625" s="5" t="s">
        <v>211</v>
      </c>
      <c r="F5625" s="5" t="s">
        <v>211</v>
      </c>
      <c r="G5625" s="5" t="s">
        <v>88</v>
      </c>
      <c r="H5625" s="5" t="s">
        <v>131</v>
      </c>
      <c r="I5625" s="150">
        <v>7462.2800782473914</v>
      </c>
      <c r="J5625" s="150">
        <v>22051.846968926919</v>
      </c>
      <c r="K5625" s="150">
        <v>1026.9178247507371</v>
      </c>
      <c r="L5625" s="150">
        <v>1826.2278541618009</v>
      </c>
      <c r="M5625" s="150">
        <v>17383.25165614783</v>
      </c>
      <c r="N5625" s="150">
        <v>16030.438200000001</v>
      </c>
      <c r="O5625" s="150">
        <v>10099.2710345909</v>
      </c>
      <c r="P5625" s="150">
        <v>8831.8829999999998</v>
      </c>
      <c r="Q5625" s="150">
        <v>3562.5090292664559</v>
      </c>
      <c r="R5625" s="150">
        <v>7278.2778224140384</v>
      </c>
      <c r="S5625" s="150">
        <v>19609.621517116771</v>
      </c>
      <c r="T5625" s="150">
        <v>11456.009546089999</v>
      </c>
      <c r="U5625" s="150">
        <v>1759.112306204124</v>
      </c>
      <c r="V5625" s="150">
        <v>12261</v>
      </c>
      <c r="W5625" s="150">
        <v>2543.980432772245</v>
      </c>
      <c r="X5625" s="150">
        <v>13386.09707490051</v>
      </c>
      <c r="Y5625" s="150">
        <v>50793.695099999983</v>
      </c>
      <c r="Z5625" s="150">
        <v>14769.785613840329</v>
      </c>
      <c r="AA5625" s="150">
        <v>241891.65883040961</v>
      </c>
      <c r="AB5625" s="150">
        <v>1009</v>
      </c>
      <c r="AC5625" s="150">
        <v>11361.016937599999</v>
      </c>
      <c r="AD5625" s="150">
        <v>13953.575590031731</v>
      </c>
      <c r="AE5625" s="150">
        <v>18186.37484224993</v>
      </c>
      <c r="AF5625" s="150">
        <v>34262.200417365442</v>
      </c>
      <c r="AG5625" s="150">
        <v>164558</v>
      </c>
      <c r="AH5625" s="150">
        <v>33057.650396075092</v>
      </c>
      <c r="AI5625" s="150">
        <v>2462.1604297846229</v>
      </c>
      <c r="AJ5625" s="150">
        <v>38865.369656082388</v>
      </c>
      <c r="AK5625" s="150">
        <v>1802.8734169997381</v>
      </c>
      <c r="AL5625" s="150">
        <v>783542.125</v>
      </c>
      <c r="AM5625" s="150">
        <v>655751.6875</v>
      </c>
      <c r="AN5625" s="150">
        <v>127790.4140625</v>
      </c>
      <c r="AO5625" s="5" t="s">
        <v>1201</v>
      </c>
    </row>
    <row r="5626" spans="1:41" ht="14.25" x14ac:dyDescent="0.45">
      <c r="A5626" s="150">
        <v>2023</v>
      </c>
      <c r="B5626" s="5" t="s">
        <v>7352</v>
      </c>
      <c r="C5626" s="5" t="s">
        <v>171</v>
      </c>
      <c r="D5626" s="5" t="s">
        <v>84</v>
      </c>
      <c r="E5626" s="5" t="s">
        <v>211</v>
      </c>
      <c r="F5626" s="5" t="s">
        <v>211</v>
      </c>
      <c r="G5626" s="5" t="s">
        <v>88</v>
      </c>
      <c r="H5626" s="5" t="s">
        <v>131</v>
      </c>
      <c r="I5626" s="150">
        <v>16070.0424828</v>
      </c>
      <c r="J5626" s="150">
        <v>84114.439970303327</v>
      </c>
      <c r="K5626" s="150">
        <v>2146.95319149427</v>
      </c>
      <c r="L5626" s="150">
        <v>4822.7282514683993</v>
      </c>
      <c r="M5626" s="150">
        <v>37389.077690128477</v>
      </c>
      <c r="N5626" s="150">
        <v>15733.190075427859</v>
      </c>
      <c r="O5626" s="150">
        <v>11140.252678835999</v>
      </c>
      <c r="P5626" s="150">
        <v>12759.767245726</v>
      </c>
      <c r="Q5626" s="150">
        <v>4181.1454478237174</v>
      </c>
      <c r="R5626" s="150">
        <v>7611.6922741794033</v>
      </c>
      <c r="S5626" s="150">
        <v>18893.48838526912</v>
      </c>
      <c r="T5626" s="150">
        <v>16248.926380671001</v>
      </c>
      <c r="U5626" s="150">
        <v>1583.1952000000001</v>
      </c>
      <c r="V5626" s="150">
        <v>12376</v>
      </c>
      <c r="W5626" s="150">
        <v>11492.67462984859</v>
      </c>
      <c r="X5626" s="150">
        <v>29733.5837032247</v>
      </c>
      <c r="Y5626" s="150">
        <v>74065.584861038442</v>
      </c>
      <c r="Z5626" s="150">
        <v>14476.20041330765</v>
      </c>
      <c r="AA5626" s="150">
        <v>201335</v>
      </c>
      <c r="AB5626" s="150">
        <v>2153</v>
      </c>
      <c r="AC5626" s="150">
        <v>20077.60352303103</v>
      </c>
      <c r="AD5626" s="150">
        <v>16546.129975372562</v>
      </c>
      <c r="AE5626" s="150">
        <v>15657.96032681008</v>
      </c>
      <c r="AF5626" s="150">
        <v>50772.555473450382</v>
      </c>
      <c r="AG5626" s="150">
        <v>229829</v>
      </c>
      <c r="AH5626" s="150">
        <v>42545.024108012447</v>
      </c>
      <c r="AI5626" s="150">
        <v>5285.232</v>
      </c>
      <c r="AJ5626" s="150">
        <v>42179.100615873467</v>
      </c>
      <c r="AK5626" s="150">
        <v>3763</v>
      </c>
      <c r="AL5626" s="150">
        <v>1004982.5</v>
      </c>
      <c r="AM5626" s="150">
        <v>807645.1875</v>
      </c>
      <c r="AN5626" s="150">
        <v>197337.359375</v>
      </c>
      <c r="AO5626" s="5" t="s">
        <v>7836</v>
      </c>
    </row>
    <row r="5627" spans="1:41" ht="14.25" x14ac:dyDescent="0.45">
      <c r="A5627" s="150">
        <v>2023</v>
      </c>
      <c r="B5627" s="5" t="s">
        <v>1477</v>
      </c>
      <c r="C5627" s="5" t="s">
        <v>171</v>
      </c>
      <c r="D5627" s="5" t="s">
        <v>84</v>
      </c>
      <c r="E5627" s="5" t="s">
        <v>211</v>
      </c>
      <c r="F5627" s="5" t="s">
        <v>211</v>
      </c>
      <c r="G5627" s="5" t="s">
        <v>88</v>
      </c>
      <c r="H5627" s="5" t="s">
        <v>131</v>
      </c>
      <c r="I5627" s="150">
        <v>6435.9617255945632</v>
      </c>
      <c r="J5627" s="150">
        <v>13563.2415</v>
      </c>
      <c r="K5627" s="150">
        <v>1223.424510181253</v>
      </c>
      <c r="L5627" s="150">
        <v>3230.4340000000002</v>
      </c>
      <c r="M5627" s="150">
        <v>18345.84563635974</v>
      </c>
      <c r="N5627" s="150">
        <v>14069.32024050289</v>
      </c>
      <c r="O5627" s="150">
        <v>8982</v>
      </c>
      <c r="P5627" s="150">
        <v>11847.333000000001</v>
      </c>
      <c r="Q5627" s="150">
        <v>4372.7219952605574</v>
      </c>
      <c r="R5627" s="150">
        <v>9988.2524005525156</v>
      </c>
      <c r="S5627" s="150">
        <v>24586.277688939059</v>
      </c>
      <c r="T5627" s="150">
        <v>13762.633124912951</v>
      </c>
      <c r="U5627" s="150">
        <v>1918.252455170719</v>
      </c>
      <c r="V5627" s="150">
        <v>7194</v>
      </c>
      <c r="W5627" s="150">
        <v>1750.3817209347451</v>
      </c>
      <c r="X5627" s="150">
        <v>14176.52017636756</v>
      </c>
      <c r="Y5627" s="150">
        <v>64928</v>
      </c>
      <c r="Z5627" s="150">
        <v>14887.829</v>
      </c>
      <c r="AA5627" s="150">
        <v>178691.0712294105</v>
      </c>
      <c r="AB5627" s="150">
        <v>831</v>
      </c>
      <c r="AC5627" s="150">
        <v>10548.2</v>
      </c>
      <c r="AD5627" s="150">
        <v>23793.667070674561</v>
      </c>
      <c r="AE5627" s="150">
        <v>22503.767687896721</v>
      </c>
      <c r="AF5627" s="150">
        <v>33265.979887546673</v>
      </c>
      <c r="AG5627" s="150">
        <v>195733</v>
      </c>
      <c r="AH5627" s="150">
        <v>40690.051237545333</v>
      </c>
      <c r="AI5627" s="150">
        <v>3716.0155131656879</v>
      </c>
      <c r="AJ5627" s="150">
        <v>46060.902700124563</v>
      </c>
      <c r="AK5627" s="150">
        <v>3095.753514748681</v>
      </c>
      <c r="AL5627" s="150">
        <v>794191.8125</v>
      </c>
      <c r="AM5627" s="150">
        <v>639238.25</v>
      </c>
      <c r="AN5627" s="150">
        <v>154953.5625</v>
      </c>
      <c r="AO5627" s="5" t="s">
        <v>3212</v>
      </c>
    </row>
    <row r="5628" spans="1:41" ht="14.25" x14ac:dyDescent="0.45">
      <c r="A5628" s="150">
        <v>2023</v>
      </c>
      <c r="B5628" s="5" t="s">
        <v>4980</v>
      </c>
      <c r="C5628" s="5" t="s">
        <v>171</v>
      </c>
      <c r="D5628" s="5" t="s">
        <v>84</v>
      </c>
      <c r="E5628" s="5" t="s">
        <v>211</v>
      </c>
      <c r="F5628" s="5" t="s">
        <v>211</v>
      </c>
      <c r="G5628" s="5" t="s">
        <v>88</v>
      </c>
      <c r="H5628" s="5" t="s">
        <v>131</v>
      </c>
      <c r="I5628" s="150">
        <v>13457.684470831049</v>
      </c>
      <c r="J5628" s="150">
        <v>66439.72675088406</v>
      </c>
      <c r="K5628" s="150">
        <v>1355.834088448956</v>
      </c>
      <c r="L5628" s="150">
        <v>3004.789091177634</v>
      </c>
      <c r="M5628" s="150">
        <v>24464.974053599999</v>
      </c>
      <c r="N5628" s="150">
        <v>18019.71988066109</v>
      </c>
      <c r="O5628" s="150">
        <v>8889.3051478861544</v>
      </c>
      <c r="P5628" s="150">
        <v>13582.709742208621</v>
      </c>
      <c r="Q5628" s="150">
        <v>4396.2765391193761</v>
      </c>
      <c r="R5628" s="150">
        <v>6560.3838139131713</v>
      </c>
      <c r="S5628" s="150">
        <v>12587.98591146716</v>
      </c>
      <c r="T5628" s="150">
        <v>12602.241477</v>
      </c>
      <c r="U5628" s="150">
        <v>1533.8503107399999</v>
      </c>
      <c r="V5628" s="150">
        <v>21087</v>
      </c>
      <c r="W5628" s="150">
        <v>5138.7800017789441</v>
      </c>
      <c r="X5628" s="150">
        <v>22411.32049919862</v>
      </c>
      <c r="Y5628" s="150">
        <v>68914.950263287086</v>
      </c>
      <c r="Z5628" s="150">
        <v>17036.494094049849</v>
      </c>
      <c r="AA5628" s="150">
        <v>191620</v>
      </c>
      <c r="AB5628" s="150">
        <v>2025</v>
      </c>
      <c r="AC5628" s="150">
        <v>15044.516864635671</v>
      </c>
      <c r="AD5628" s="150">
        <v>15559.161547892199</v>
      </c>
      <c r="AE5628" s="150">
        <v>15803.56034931881</v>
      </c>
      <c r="AF5628" s="150">
        <v>43528.986850450383</v>
      </c>
      <c r="AG5628" s="150">
        <v>214200</v>
      </c>
      <c r="AH5628" s="150">
        <v>30327.50913475953</v>
      </c>
      <c r="AI5628" s="150">
        <v>2005.2055764000011</v>
      </c>
      <c r="AJ5628" s="150">
        <v>38576.660095423547</v>
      </c>
      <c r="AK5628" s="150">
        <v>2119</v>
      </c>
      <c r="AL5628" s="150">
        <v>892293.6875</v>
      </c>
      <c r="AM5628" s="150">
        <v>752807.375</v>
      </c>
      <c r="AN5628" s="150">
        <v>139486.328125</v>
      </c>
      <c r="AO5628" s="5" t="s">
        <v>5983</v>
      </c>
    </row>
    <row r="5629" spans="1:41" ht="14.25" x14ac:dyDescent="0.45">
      <c r="A5629" s="150">
        <v>2023</v>
      </c>
      <c r="B5629" s="5" t="s">
        <v>4024</v>
      </c>
      <c r="C5629" s="5" t="s">
        <v>171</v>
      </c>
      <c r="D5629" s="5" t="s">
        <v>84</v>
      </c>
      <c r="E5629" s="5" t="s">
        <v>211</v>
      </c>
      <c r="F5629" s="5" t="s">
        <v>211</v>
      </c>
      <c r="G5629" s="5" t="s">
        <v>88</v>
      </c>
      <c r="H5629" s="5" t="s">
        <v>131</v>
      </c>
      <c r="I5629" s="150">
        <v>10316.838379490369</v>
      </c>
      <c r="J5629" s="150">
        <v>55035.170115523797</v>
      </c>
      <c r="K5629" s="150">
        <v>1032.0497965893171</v>
      </c>
      <c r="L5629" s="150">
        <v>2415.3254999999999</v>
      </c>
      <c r="M5629" s="150">
        <v>23270.484411986319</v>
      </c>
      <c r="N5629" s="150">
        <v>17280.168534499619</v>
      </c>
      <c r="O5629" s="150">
        <v>9374.0079197486139</v>
      </c>
      <c r="P5629" s="150">
        <v>11001.825978123839</v>
      </c>
      <c r="Q5629" s="150">
        <v>3708.5287078766592</v>
      </c>
      <c r="R5629" s="150">
        <v>8602.5659306676753</v>
      </c>
      <c r="S5629" s="150">
        <v>14597</v>
      </c>
      <c r="T5629" s="150">
        <v>11824.705402272</v>
      </c>
      <c r="U5629" s="150">
        <v>1754.1357736169</v>
      </c>
      <c r="V5629" s="150">
        <v>20990</v>
      </c>
      <c r="W5629" s="150">
        <v>2698.219524040227</v>
      </c>
      <c r="X5629" s="150">
        <v>16160.384322778151</v>
      </c>
      <c r="Y5629" s="150">
        <v>58927.314517771709</v>
      </c>
      <c r="Z5629" s="150">
        <v>16830.988633448778</v>
      </c>
      <c r="AA5629" s="150">
        <v>200719</v>
      </c>
      <c r="AB5629" s="150">
        <v>1008.038</v>
      </c>
      <c r="AC5629" s="150">
        <v>10918.34921</v>
      </c>
      <c r="AD5629" s="150">
        <v>17229.64264063874</v>
      </c>
      <c r="AE5629" s="150">
        <v>19762.182187384631</v>
      </c>
      <c r="AF5629" s="150">
        <v>33285.6150467724</v>
      </c>
      <c r="AG5629" s="150">
        <v>159145</v>
      </c>
      <c r="AH5629" s="150">
        <v>30775</v>
      </c>
      <c r="AI5629" s="150">
        <v>1796.891507208001</v>
      </c>
      <c r="AJ5629" s="150">
        <v>35904.111076806767</v>
      </c>
      <c r="AK5629" s="150">
        <v>2119.72473406368</v>
      </c>
      <c r="AL5629" s="150">
        <v>798483.3125</v>
      </c>
      <c r="AM5629" s="150">
        <v>666597.125</v>
      </c>
      <c r="AN5629" s="150">
        <v>131886.140625</v>
      </c>
      <c r="AO5629" s="5" t="s">
        <v>4654</v>
      </c>
    </row>
    <row r="5630" spans="1:41" ht="14.25" x14ac:dyDescent="0.45">
      <c r="A5630" s="150">
        <v>2023</v>
      </c>
      <c r="B5630" s="5" t="s">
        <v>4024</v>
      </c>
      <c r="C5630" s="5" t="s">
        <v>171</v>
      </c>
      <c r="D5630" s="5" t="s">
        <v>84</v>
      </c>
      <c r="E5630" s="5" t="s">
        <v>24</v>
      </c>
      <c r="F5630" s="5" t="s">
        <v>24</v>
      </c>
      <c r="G5630" s="5" t="s">
        <v>87</v>
      </c>
      <c r="H5630" s="5" t="s">
        <v>131</v>
      </c>
      <c r="I5630" s="150">
        <v>2488.3289395266811</v>
      </c>
      <c r="J5630" s="150">
        <v>5950.3518119116288</v>
      </c>
      <c r="K5630" s="150">
        <v>108.18821476202962</v>
      </c>
      <c r="L5630" s="150">
        <v>324.56464428608888</v>
      </c>
      <c r="M5630" s="150">
        <v>6491.2928857217767</v>
      </c>
      <c r="N5630" s="150">
        <v>3059.5324207700646</v>
      </c>
      <c r="O5630" s="150">
        <v>121.17080053347317</v>
      </c>
      <c r="P5630" s="150">
        <v>102.38932645078484</v>
      </c>
      <c r="Q5630" s="150">
        <v>268.39025401324375</v>
      </c>
      <c r="R5630" s="150">
        <v>576.78382936080845</v>
      </c>
      <c r="S5630" s="150">
        <v>5535.9909493730556</v>
      </c>
      <c r="T5630" s="150">
        <v>540.94107381014805</v>
      </c>
      <c r="U5630" s="150">
        <v>0</v>
      </c>
      <c r="V5630" s="150">
        <v>562.578716762554</v>
      </c>
      <c r="W5630" s="150">
        <v>329.97405502419031</v>
      </c>
      <c r="X5630" s="150">
        <v>2940.0644031696547</v>
      </c>
      <c r="Y5630" s="150">
        <v>13662.54870122291</v>
      </c>
      <c r="Z5630" s="150">
        <v>6261.9338704262746</v>
      </c>
      <c r="AA5630" s="150">
        <v>30842.296264359404</v>
      </c>
      <c r="AB5630" s="150">
        <v>124.50299754814368</v>
      </c>
      <c r="AC5630" s="150">
        <v>621.07201660750832</v>
      </c>
      <c r="AD5630" s="150">
        <v>2219.3095643859569</v>
      </c>
      <c r="AE5630" s="150">
        <v>1584.9573462637338</v>
      </c>
      <c r="AF5630" s="150">
        <v>10091.796673002123</v>
      </c>
      <c r="AG5630" s="150">
        <v>39818.672443165</v>
      </c>
      <c r="AH5630" s="150">
        <v>9501.0890204014413</v>
      </c>
      <c r="AI5630" s="150">
        <v>2555.4056326791397</v>
      </c>
      <c r="AJ5630" s="150">
        <v>9202.4895476582387</v>
      </c>
      <c r="AK5630" s="150">
        <v>106.02445046678902</v>
      </c>
      <c r="AL5630" s="150">
        <v>155992.65625</v>
      </c>
      <c r="AM5630" s="150">
        <v>125418.6875</v>
      </c>
      <c r="AN5630" s="150">
        <v>30573.955078125</v>
      </c>
      <c r="AO5630" s="5" t="s">
        <v>4655</v>
      </c>
    </row>
    <row r="5631" spans="1:41" ht="14.25" x14ac:dyDescent="0.45">
      <c r="A5631" s="150">
        <v>2023</v>
      </c>
      <c r="B5631" s="5" t="s">
        <v>1476</v>
      </c>
      <c r="C5631" s="5" t="s">
        <v>171</v>
      </c>
      <c r="D5631" s="5" t="s">
        <v>84</v>
      </c>
      <c r="E5631" s="5" t="s">
        <v>24</v>
      </c>
      <c r="F5631" s="5" t="s">
        <v>24</v>
      </c>
      <c r="G5631" s="5" t="s">
        <v>87</v>
      </c>
      <c r="H5631" s="5" t="s">
        <v>131</v>
      </c>
      <c r="I5631" s="150">
        <v>1935.5176750206199</v>
      </c>
      <c r="J5631" s="150">
        <v>9919.5280844806766</v>
      </c>
      <c r="K5631" s="150">
        <v>120.96985468878874</v>
      </c>
      <c r="L5631" s="150">
        <v>302.42463672197186</v>
      </c>
      <c r="M5631" s="150">
        <v>2696.4180610131011</v>
      </c>
      <c r="N5631" s="150">
        <v>3100.4573756736554</v>
      </c>
      <c r="O5631" s="150">
        <v>114.31651268090536</v>
      </c>
      <c r="P5631" s="150">
        <v>120.96985468878874</v>
      </c>
      <c r="Q5631" s="150">
        <v>229.54029927197664</v>
      </c>
      <c r="R5631" s="150">
        <v>950.53418184088252</v>
      </c>
      <c r="S5631" s="150">
        <v>6254.1414874103775</v>
      </c>
      <c r="T5631" s="150">
        <v>302.42463672197186</v>
      </c>
      <c r="U5631" s="150">
        <v>0</v>
      </c>
      <c r="V5631" s="150">
        <v>1098.4062805742017</v>
      </c>
      <c r="W5631" s="150">
        <v>241.93970937757749</v>
      </c>
      <c r="X5631" s="150">
        <v>342.07707047447104</v>
      </c>
      <c r="Y5631" s="150">
        <v>13460.315731221523</v>
      </c>
      <c r="Z5631" s="150">
        <v>1754.0628929874367</v>
      </c>
      <c r="AA5631" s="150">
        <v>20957.733735734073</v>
      </c>
      <c r="AB5631" s="150">
        <v>139.11533289210706</v>
      </c>
      <c r="AC5631" s="150">
        <v>1235.8110997210094</v>
      </c>
      <c r="AD5631" s="150">
        <v>3290.0776228983318</v>
      </c>
      <c r="AE5631" s="150">
        <v>1270.1834742322817</v>
      </c>
      <c r="AF5631" s="150">
        <v>8942.0916585952637</v>
      </c>
      <c r="AG5631" s="150">
        <v>27098.222510583728</v>
      </c>
      <c r="AH5631" s="150">
        <v>7742.0707000824796</v>
      </c>
      <c r="AI5631" s="150">
        <v>1986.3250139899112</v>
      </c>
      <c r="AJ5631" s="150">
        <v>9736.8498992259701</v>
      </c>
      <c r="AK5631" s="150">
        <v>108.87286921990987</v>
      </c>
      <c r="AL5631" s="150">
        <v>125451.3984375</v>
      </c>
      <c r="AM5631" s="150">
        <v>102112.6484375</v>
      </c>
      <c r="AN5631" s="150">
        <v>23338.748046875</v>
      </c>
      <c r="AO5631" s="5" t="s">
        <v>3217</v>
      </c>
    </row>
    <row r="5632" spans="1:41" ht="14.25" x14ac:dyDescent="0.45">
      <c r="A5632" s="150">
        <v>2023</v>
      </c>
      <c r="B5632" s="5" t="s">
        <v>4980</v>
      </c>
      <c r="C5632" s="5" t="s">
        <v>171</v>
      </c>
      <c r="D5632" s="5" t="s">
        <v>84</v>
      </c>
      <c r="E5632" s="5" t="s">
        <v>24</v>
      </c>
      <c r="F5632" s="5" t="s">
        <v>24</v>
      </c>
      <c r="G5632" s="5" t="s">
        <v>87</v>
      </c>
      <c r="H5632" s="5" t="s">
        <v>131</v>
      </c>
      <c r="I5632" s="150">
        <v>2106.9622797447764</v>
      </c>
      <c r="J5632" s="150">
        <v>7637.7382640748147</v>
      </c>
      <c r="K5632" s="150">
        <v>105.34811398723883</v>
      </c>
      <c r="L5632" s="150">
        <v>421.39245594895533</v>
      </c>
      <c r="M5632" s="150">
        <v>10534.811398723883</v>
      </c>
      <c r="N5632" s="150">
        <v>3245.4848451405801</v>
      </c>
      <c r="O5632" s="150">
        <v>117.65593414436795</v>
      </c>
      <c r="P5632" s="150">
        <v>99.701455077522837</v>
      </c>
      <c r="Q5632" s="150">
        <v>765.54227176075983</v>
      </c>
      <c r="R5632" s="150">
        <v>437.44961548289029</v>
      </c>
      <c r="S5632" s="150">
        <v>4492.4649728718123</v>
      </c>
      <c r="T5632" s="150">
        <v>210.69622797447767</v>
      </c>
      <c r="U5632" s="150">
        <v>0</v>
      </c>
      <c r="V5632" s="150">
        <v>547.81019273364188</v>
      </c>
      <c r="W5632" s="150">
        <v>1315.7979437006129</v>
      </c>
      <c r="X5632" s="150">
        <v>3997.9609258157138</v>
      </c>
      <c r="Y5632" s="150">
        <v>14789.294982098523</v>
      </c>
      <c r="Z5632" s="150">
        <v>4419.0516775328788</v>
      </c>
      <c r="AA5632" s="150">
        <v>30252.817893715375</v>
      </c>
      <c r="AB5632" s="150">
        <v>152.7547652814963</v>
      </c>
      <c r="AC5632" s="150">
        <v>1139.6070998675509</v>
      </c>
      <c r="AD5632" s="150">
        <v>2196.5081766339295</v>
      </c>
      <c r="AE5632" s="150">
        <v>1567.5799361301138</v>
      </c>
      <c r="AF5632" s="150">
        <v>10081.814508578756</v>
      </c>
      <c r="AG5632" s="150">
        <v>59871.440141227577</v>
      </c>
      <c r="AH5632" s="150">
        <v>10429.463284736645</v>
      </c>
      <c r="AI5632" s="150">
        <v>2488.3224523785811</v>
      </c>
      <c r="AJ5632" s="150">
        <v>9427.6027207180032</v>
      </c>
      <c r="AK5632" s="150">
        <v>103.24115170749405</v>
      </c>
      <c r="AL5632" s="150">
        <v>182956.328125</v>
      </c>
      <c r="AM5632" s="150">
        <v>146811.296875</v>
      </c>
      <c r="AN5632" s="150">
        <v>36145.02734375</v>
      </c>
      <c r="AO5632" s="5" t="s">
        <v>5984</v>
      </c>
    </row>
    <row r="5633" spans="1:41" ht="14.25" x14ac:dyDescent="0.45">
      <c r="A5633" s="150">
        <v>2023</v>
      </c>
      <c r="B5633" s="5" t="s">
        <v>582</v>
      </c>
      <c r="C5633" s="5" t="s">
        <v>171</v>
      </c>
      <c r="D5633" s="5" t="s">
        <v>84</v>
      </c>
      <c r="E5633" s="5" t="s">
        <v>24</v>
      </c>
      <c r="F5633" s="5" t="s">
        <v>24</v>
      </c>
      <c r="G5633" s="5" t="s">
        <v>87</v>
      </c>
      <c r="H5633" s="5" t="s">
        <v>131</v>
      </c>
      <c r="I5633" s="150">
        <v>2567.8762301069532</v>
      </c>
      <c r="J5633" s="150">
        <v>6140.5735937340187</v>
      </c>
      <c r="K5633" s="150">
        <v>111.6467926133458</v>
      </c>
      <c r="L5633" s="150">
        <v>334.94037784003734</v>
      </c>
      <c r="M5633" s="150">
        <v>4465.8717045338317</v>
      </c>
      <c r="N5633" s="150">
        <v>3103.7808346510128</v>
      </c>
      <c r="O5633" s="150">
        <v>125.04440772694728</v>
      </c>
      <c r="P5633" s="150">
        <v>106.0644529826785</v>
      </c>
      <c r="Q5633" s="150">
        <v>301.23328377534574</v>
      </c>
      <c r="R5633" s="150">
        <v>313.24740603526425</v>
      </c>
      <c r="S5633" s="150">
        <v>7553.0750036743975</v>
      </c>
      <c r="T5633" s="150">
        <v>446.58717045338318</v>
      </c>
      <c r="U5633" s="150">
        <v>0</v>
      </c>
      <c r="V5633" s="150">
        <v>348.33799295363889</v>
      </c>
      <c r="W5633" s="150">
        <v>340.52271747070466</v>
      </c>
      <c r="X5633" s="150">
        <v>871.47896968918394</v>
      </c>
      <c r="Y5633" s="150">
        <v>13261.96426057628</v>
      </c>
      <c r="Z5633" s="150">
        <v>2772.9499519534879</v>
      </c>
      <c r="AA5633" s="150">
        <v>25625.120338894594</v>
      </c>
      <c r="AB5633" s="150">
        <v>128.39381150534766</v>
      </c>
      <c r="AC5633" s="150">
        <v>722.73051781824597</v>
      </c>
      <c r="AD5633" s="150">
        <v>3856.9624640659808</v>
      </c>
      <c r="AE5633" s="150">
        <v>1639.4616955797103</v>
      </c>
      <c r="AF5633" s="150">
        <v>8468.6405303388055</v>
      </c>
      <c r="AG5633" s="150">
        <v>41475.666987931829</v>
      </c>
      <c r="AH5633" s="150">
        <v>9619.9568532661815</v>
      </c>
      <c r="AI5633" s="150">
        <v>2583.5067810728215</v>
      </c>
      <c r="AJ5633" s="150">
        <v>9496.6761796911924</v>
      </c>
      <c r="AK5633" s="150">
        <v>109.41385676107888</v>
      </c>
      <c r="AL5633" s="150">
        <v>146891.703125</v>
      </c>
      <c r="AM5633" s="150">
        <v>116679.265625</v>
      </c>
      <c r="AN5633" s="150">
        <v>30212.458984375</v>
      </c>
      <c r="AO5633" s="5" t="s">
        <v>1202</v>
      </c>
    </row>
    <row r="5634" spans="1:41" ht="14.25" x14ac:dyDescent="0.45">
      <c r="A5634" s="150">
        <v>2023</v>
      </c>
      <c r="B5634" s="5" t="s">
        <v>7352</v>
      </c>
      <c r="C5634" s="5" t="s">
        <v>171</v>
      </c>
      <c r="D5634" s="5" t="s">
        <v>84</v>
      </c>
      <c r="E5634" s="5" t="s">
        <v>24</v>
      </c>
      <c r="F5634" s="5" t="s">
        <v>24</v>
      </c>
      <c r="G5634" s="5" t="s">
        <v>87</v>
      </c>
      <c r="H5634" s="5" t="s">
        <v>131</v>
      </c>
      <c r="I5634" s="150">
        <v>1960.7843137254899</v>
      </c>
      <c r="J5634" s="150">
        <v>8524.101316237693</v>
      </c>
      <c r="K5634" s="150">
        <v>64.52600000000001</v>
      </c>
      <c r="L5634" s="150">
        <v>1000</v>
      </c>
      <c r="M5634" s="150">
        <v>9500</v>
      </c>
      <c r="N5634" s="150">
        <v>2945.1430601806642</v>
      </c>
      <c r="O5634" s="150">
        <v>111.68300000000001</v>
      </c>
      <c r="P5634" s="150">
        <v>94.64</v>
      </c>
      <c r="Q5634" s="150">
        <v>496.35963772107061</v>
      </c>
      <c r="R5634" s="150">
        <v>212.976</v>
      </c>
      <c r="S5634" s="150">
        <v>4500</v>
      </c>
      <c r="T5634" s="150">
        <v>100</v>
      </c>
      <c r="U5634" s="150">
        <v>50</v>
      </c>
      <c r="V5634" s="150">
        <v>640</v>
      </c>
      <c r="W5634" s="150">
        <v>1078</v>
      </c>
      <c r="X5634" s="150">
        <v>3884.346437499999</v>
      </c>
      <c r="Y5634" s="150">
        <v>11594.11371959095</v>
      </c>
      <c r="Z5634" s="150">
        <v>5525.8155839646988</v>
      </c>
      <c r="AA5634" s="150">
        <v>40838</v>
      </c>
      <c r="AB5634" s="150">
        <v>32</v>
      </c>
      <c r="AC5634" s="150">
        <v>1028.44643</v>
      </c>
      <c r="AD5634" s="150">
        <v>2483.5787478382908</v>
      </c>
      <c r="AE5634" s="150">
        <v>1668</v>
      </c>
      <c r="AF5634" s="150">
        <v>12272.2</v>
      </c>
      <c r="AG5634" s="150">
        <v>65683</v>
      </c>
      <c r="AH5634" s="150">
        <v>16288.202637011511</v>
      </c>
      <c r="AI5634" s="150">
        <v>3738</v>
      </c>
      <c r="AJ5634" s="150">
        <v>10069.621912848879</v>
      </c>
      <c r="AK5634" s="150">
        <v>143</v>
      </c>
      <c r="AL5634" s="150">
        <v>206526.546875</v>
      </c>
      <c r="AM5634" s="150">
        <v>164603.21875</v>
      </c>
      <c r="AN5634" s="150">
        <v>41923.3359375</v>
      </c>
      <c r="AO5634" s="5" t="s">
        <v>7837</v>
      </c>
    </row>
    <row r="5635" spans="1:41" ht="14.25" x14ac:dyDescent="0.45">
      <c r="A5635" s="150">
        <v>2023</v>
      </c>
      <c r="B5635" s="5" t="s">
        <v>1477</v>
      </c>
      <c r="C5635" s="5" t="s">
        <v>171</v>
      </c>
      <c r="D5635" s="5" t="s">
        <v>84</v>
      </c>
      <c r="E5635" s="5" t="s">
        <v>24</v>
      </c>
      <c r="F5635" s="5" t="s">
        <v>24</v>
      </c>
      <c r="G5635" s="5" t="s">
        <v>87</v>
      </c>
      <c r="H5635" s="5" t="s">
        <v>131</v>
      </c>
      <c r="I5635" s="150">
        <v>3379.3082304400232</v>
      </c>
      <c r="J5635" s="150">
        <v>4895.9602857555155</v>
      </c>
      <c r="K5635" s="150">
        <v>118.57221861193064</v>
      </c>
      <c r="L5635" s="150">
        <v>373.5024886275815</v>
      </c>
      <c r="M5635" s="150">
        <v>12009.886422812328</v>
      </c>
      <c r="N5635" s="150">
        <v>2656.0176969072463</v>
      </c>
      <c r="O5635" s="150">
        <v>125.68655172864648</v>
      </c>
      <c r="P5635" s="150">
        <v>111.4578854952148</v>
      </c>
      <c r="Q5635" s="150">
        <v>236.77443261568274</v>
      </c>
      <c r="R5635" s="150">
        <v>460.29806408482642</v>
      </c>
      <c r="S5635" s="150">
        <v>7218.8573961116808</v>
      </c>
      <c r="T5635" s="150">
        <v>355.71665583579193</v>
      </c>
      <c r="U5635" s="150"/>
      <c r="V5635" s="150">
        <v>1076.6357449963302</v>
      </c>
      <c r="W5635" s="150">
        <v>278.64471373803701</v>
      </c>
      <c r="X5635" s="150">
        <v>405.51698765280281</v>
      </c>
      <c r="Y5635" s="150">
        <v>12331.510735640786</v>
      </c>
      <c r="Z5635" s="150">
        <v>1185.7221861193063</v>
      </c>
      <c r="AA5635" s="150">
        <v>21898.769586174411</v>
      </c>
      <c r="AB5635" s="150"/>
      <c r="AC5635" s="150">
        <v>880.99158428664464</v>
      </c>
      <c r="AD5635" s="150">
        <v>3293.9501949181749</v>
      </c>
      <c r="AE5635" s="150">
        <v>1778.5832791789596</v>
      </c>
      <c r="AF5635" s="150">
        <v>6510.0011915347468</v>
      </c>
      <c r="AG5635" s="150">
        <v>41497.905069803484</v>
      </c>
      <c r="AH5635" s="150">
        <v>7825.7664283874219</v>
      </c>
      <c r="AI5635" s="150">
        <v>2599.1030319735196</v>
      </c>
      <c r="AJ5635" s="150">
        <v>8654.9121369696841</v>
      </c>
      <c r="AK5635" s="150">
        <v>180.29274162041182</v>
      </c>
      <c r="AL5635" s="150">
        <v>142340.359375</v>
      </c>
      <c r="AM5635" s="150">
        <v>107928.3515625</v>
      </c>
      <c r="AN5635" s="150">
        <v>34411.9921875</v>
      </c>
      <c r="AO5635" s="5" t="s">
        <v>3215</v>
      </c>
    </row>
    <row r="5636" spans="1:41" ht="14.25" x14ac:dyDescent="0.45">
      <c r="A5636" s="150">
        <v>2023</v>
      </c>
      <c r="B5636" s="5" t="s">
        <v>1478</v>
      </c>
      <c r="C5636" s="5" t="s">
        <v>171</v>
      </c>
      <c r="D5636" s="5" t="s">
        <v>84</v>
      </c>
      <c r="E5636" s="5" t="s">
        <v>24</v>
      </c>
      <c r="F5636" s="5" t="s">
        <v>24</v>
      </c>
      <c r="G5636" s="5" t="s">
        <v>87</v>
      </c>
      <c r="H5636" s="5" t="s">
        <v>131</v>
      </c>
      <c r="I5636" s="150">
        <v>2763.5716030489712</v>
      </c>
      <c r="J5636" s="150">
        <v>5510.0214959626128</v>
      </c>
      <c r="K5636" s="150">
        <v>115.14881679370714</v>
      </c>
      <c r="L5636" s="150">
        <v>335.08305686968777</v>
      </c>
      <c r="M5636" s="150">
        <v>6241.3562671274885</v>
      </c>
      <c r="N5636" s="150">
        <v>4166.4918184077733</v>
      </c>
      <c r="O5636" s="150">
        <v>184.23810686993141</v>
      </c>
      <c r="P5636" s="150">
        <v>127.81518664101492</v>
      </c>
      <c r="Q5636" s="150">
        <v>252.45739418884725</v>
      </c>
      <c r="R5636" s="150">
        <v>323.0730352781041</v>
      </c>
      <c r="S5636" s="150">
        <v>7974.6313070481874</v>
      </c>
      <c r="T5636" s="150">
        <v>230.29763358741428</v>
      </c>
      <c r="U5636" s="150"/>
      <c r="V5636" s="150">
        <v>359.26430839636629</v>
      </c>
      <c r="W5636" s="150">
        <v>270.59971946521176</v>
      </c>
      <c r="X5636" s="150">
        <v>898.81464457146535</v>
      </c>
      <c r="Y5636" s="150">
        <v>12328.408070018255</v>
      </c>
      <c r="Z5636" s="150">
        <v>1489.3750984956857</v>
      </c>
      <c r="AA5636" s="150">
        <v>21607.277492368667</v>
      </c>
      <c r="AB5636" s="150"/>
      <c r="AC5636" s="150">
        <v>734.3846088652258</v>
      </c>
      <c r="AD5636" s="150">
        <v>3851.0382781047779</v>
      </c>
      <c r="AE5636" s="150">
        <v>1949.0319028136455</v>
      </c>
      <c r="AF5636" s="150">
        <v>5610.9173539318153</v>
      </c>
      <c r="AG5636" s="150">
        <v>40459.873044382541</v>
      </c>
      <c r="AH5636" s="150">
        <v>7817.133797104615</v>
      </c>
      <c r="AI5636" s="150">
        <v>2664.5436206063832</v>
      </c>
      <c r="AJ5636" s="150">
        <v>8207.2319169714756</v>
      </c>
      <c r="AK5636" s="150">
        <v>112.84584045783299</v>
      </c>
      <c r="AL5636" s="150">
        <v>136584.921875</v>
      </c>
      <c r="AM5636" s="150">
        <v>106224.28125</v>
      </c>
      <c r="AN5636" s="150">
        <v>30360.6484375</v>
      </c>
      <c r="AO5636" s="5" t="s">
        <v>3216</v>
      </c>
    </row>
    <row r="5637" spans="1:41" ht="14.25" x14ac:dyDescent="0.45">
      <c r="A5637" s="150">
        <v>2023</v>
      </c>
      <c r="B5637" s="5" t="s">
        <v>6344</v>
      </c>
      <c r="C5637" s="5" t="s">
        <v>171</v>
      </c>
      <c r="D5637" s="5" t="s">
        <v>84</v>
      </c>
      <c r="E5637" s="5" t="s">
        <v>24</v>
      </c>
      <c r="F5637" s="5" t="s">
        <v>24</v>
      </c>
      <c r="G5637" s="5" t="s">
        <v>87</v>
      </c>
      <c r="H5637" s="5" t="s">
        <v>131</v>
      </c>
      <c r="I5637" s="150">
        <v>2048.1851417355292</v>
      </c>
      <c r="J5637" s="150">
        <v>8076.5209245161832</v>
      </c>
      <c r="K5637" s="150">
        <v>102.40925708677646</v>
      </c>
      <c r="L5637" s="150">
        <v>409.63702834710585</v>
      </c>
      <c r="M5637" s="150">
        <v>12289.110850413175</v>
      </c>
      <c r="N5637" s="150">
        <v>3170.7106262561938</v>
      </c>
      <c r="O5637" s="150">
        <v>114.37373059222456</v>
      </c>
      <c r="P5637" s="150">
        <v>96.920120906925249</v>
      </c>
      <c r="Q5637" s="150">
        <v>1111.9176278673649</v>
      </c>
      <c r="R5637" s="150">
        <v>420.32036204639837</v>
      </c>
      <c r="S5637" s="150">
        <v>6963.8294819008006</v>
      </c>
      <c r="T5637" s="150">
        <v>102.40925708677646</v>
      </c>
      <c r="U5637" s="150">
        <v>0</v>
      </c>
      <c r="V5637" s="150">
        <v>655.4192453553693</v>
      </c>
      <c r="W5637" s="150">
        <v>1279.091621013838</v>
      </c>
      <c r="X5637" s="150">
        <v>3886.4313064431667</v>
      </c>
      <c r="Y5637" s="150">
        <v>12661.061272152348</v>
      </c>
      <c r="Z5637" s="150">
        <v>5188.6835465830927</v>
      </c>
      <c r="AA5637" s="150">
        <v>39571.961030901293</v>
      </c>
      <c r="AB5637" s="150">
        <v>31.746869696900703</v>
      </c>
      <c r="AC5637" s="150">
        <v>1922.6198612647934</v>
      </c>
      <c r="AD5637" s="150">
        <v>2202.3063103427376</v>
      </c>
      <c r="AE5637" s="150">
        <v>1675.415445939663</v>
      </c>
      <c r="AF5637" s="150">
        <v>11418.529755918487</v>
      </c>
      <c r="AG5637" s="150">
        <v>59015.382581396669</v>
      </c>
      <c r="AH5637" s="150">
        <v>14730.479363558346</v>
      </c>
      <c r="AI5637" s="150">
        <v>3828.0580299037042</v>
      </c>
      <c r="AJ5637" s="150">
        <v>10480.957672554012</v>
      </c>
      <c r="AK5637" s="150">
        <v>110.60199765371857</v>
      </c>
      <c r="AL5637" s="150">
        <v>203565.09375</v>
      </c>
      <c r="AM5637" s="150">
        <v>157924.234375</v>
      </c>
      <c r="AN5637" s="150">
        <v>45640.8515625</v>
      </c>
      <c r="AO5637" s="5" t="s">
        <v>6916</v>
      </c>
    </row>
    <row r="5638" spans="1:41" ht="14.25" x14ac:dyDescent="0.45">
      <c r="A5638" s="150">
        <v>2023</v>
      </c>
      <c r="B5638" s="5" t="s">
        <v>6344</v>
      </c>
      <c r="C5638" s="5" t="s">
        <v>171</v>
      </c>
      <c r="D5638" s="5" t="s">
        <v>84</v>
      </c>
      <c r="E5638" s="5" t="s">
        <v>24</v>
      </c>
      <c r="F5638" s="5" t="s">
        <v>24</v>
      </c>
      <c r="G5638" s="5" t="s">
        <v>88</v>
      </c>
      <c r="H5638" s="5" t="s">
        <v>131</v>
      </c>
      <c r="I5638" s="150">
        <v>2164.8643200000001</v>
      </c>
      <c r="J5638" s="150">
        <v>8174.8664678850409</v>
      </c>
      <c r="K5638" s="150">
        <v>105.16128324375001</v>
      </c>
      <c r="L5638" s="150">
        <v>433.69476010559998</v>
      </c>
      <c r="M5638" s="150">
        <v>12734.495999999999</v>
      </c>
      <c r="N5638" s="150">
        <v>3285.624344893874</v>
      </c>
      <c r="O5638" s="150">
        <v>118.518893064</v>
      </c>
      <c r="P5638" s="150">
        <v>100.13762425576</v>
      </c>
      <c r="Q5638" s="150">
        <v>1152.216035542586</v>
      </c>
      <c r="R5638" s="150">
        <v>435.55372185599998</v>
      </c>
      <c r="S5638" s="150">
        <v>7216.2144000000008</v>
      </c>
      <c r="T5638" s="150">
        <v>107.94115567523799</v>
      </c>
      <c r="U5638" s="150">
        <v>0</v>
      </c>
      <c r="V5638" s="150">
        <v>679</v>
      </c>
      <c r="W5638" s="150">
        <v>1325.4487919999999</v>
      </c>
      <c r="X5638" s="150">
        <v>4165</v>
      </c>
      <c r="Y5638" s="150">
        <v>13335.05702748162</v>
      </c>
      <c r="Z5638" s="150">
        <v>5376.733164304288</v>
      </c>
      <c r="AA5638" s="150">
        <v>42303</v>
      </c>
      <c r="AB5638" s="150">
        <v>34</v>
      </c>
      <c r="AC5638" s="150">
        <v>2004.0430100000001</v>
      </c>
      <c r="AD5638" s="150">
        <v>2222.2430132310569</v>
      </c>
      <c r="AE5638" s="150">
        <v>1736.1362879999999</v>
      </c>
      <c r="AF5638" s="150">
        <v>12069.010340784</v>
      </c>
      <c r="AG5638" s="150">
        <v>62377</v>
      </c>
      <c r="AH5638" s="150">
        <v>16054.151169133091</v>
      </c>
      <c r="AI5638" s="150">
        <v>3966.7955040000002</v>
      </c>
      <c r="AJ5638" s="150">
        <v>11078.027489993499</v>
      </c>
      <c r="AK5638" s="150">
        <v>115</v>
      </c>
      <c r="AL5638" s="150">
        <v>214869.953125</v>
      </c>
      <c r="AM5638" s="150">
        <v>166704.96875</v>
      </c>
      <c r="AN5638" s="150">
        <v>48164.97265625</v>
      </c>
      <c r="AO5638" s="5" t="s">
        <v>6917</v>
      </c>
    </row>
    <row r="5639" spans="1:41" ht="14.25" x14ac:dyDescent="0.45">
      <c r="A5639" s="150">
        <v>2023</v>
      </c>
      <c r="B5639" s="5" t="s">
        <v>7352</v>
      </c>
      <c r="C5639" s="5" t="s">
        <v>171</v>
      </c>
      <c r="D5639" s="5" t="s">
        <v>84</v>
      </c>
      <c r="E5639" s="5" t="s">
        <v>24</v>
      </c>
      <c r="F5639" s="5" t="s">
        <v>24</v>
      </c>
      <c r="G5639" s="5" t="s">
        <v>88</v>
      </c>
      <c r="H5639" s="5" t="s">
        <v>131</v>
      </c>
      <c r="I5639" s="150">
        <v>2000</v>
      </c>
      <c r="J5639" s="150">
        <v>8928.6831360788292</v>
      </c>
      <c r="K5639" s="150">
        <v>66.974967537939989</v>
      </c>
      <c r="L5639" s="150">
        <v>1062.9773531999999</v>
      </c>
      <c r="M5639" s="150">
        <v>9883.7999999999993</v>
      </c>
      <c r="N5639" s="150">
        <v>3061.1816967517821</v>
      </c>
      <c r="O5639" s="150">
        <v>116.1949932</v>
      </c>
      <c r="P5639" s="150">
        <v>97.885110959999977</v>
      </c>
      <c r="Q5639" s="150">
        <v>516.70024685783608</v>
      </c>
      <c r="R5639" s="150">
        <v>221.73394772654069</v>
      </c>
      <c r="S5639" s="150">
        <v>4670</v>
      </c>
      <c r="T5639" s="150">
        <v>106.3360661589013</v>
      </c>
      <c r="U5639" s="150">
        <v>51.005000000000003</v>
      </c>
      <c r="V5639" s="150">
        <v>666</v>
      </c>
      <c r="W5639" s="150">
        <v>1121.5512000000001</v>
      </c>
      <c r="X5639" s="150">
        <v>4045.2360669412492</v>
      </c>
      <c r="Y5639" s="150">
        <v>12234.32084552081</v>
      </c>
      <c r="Z5639" s="150">
        <v>5753.0468402136039</v>
      </c>
      <c r="AA5639" s="150">
        <v>43466</v>
      </c>
      <c r="AB5639" s="150">
        <v>33</v>
      </c>
      <c r="AC5639" s="150">
        <v>1069.5311999999999</v>
      </c>
      <c r="AD5639" s="150">
        <v>2585.354760090408</v>
      </c>
      <c r="AE5639" s="150">
        <v>1735.3871999999999</v>
      </c>
      <c r="AF5639" s="150">
        <v>13073.8892609658</v>
      </c>
      <c r="AG5639" s="150">
        <v>69703</v>
      </c>
      <c r="AH5639" s="150">
        <v>17236.56189800605</v>
      </c>
      <c r="AI5639" s="150">
        <v>3889.0151999999998</v>
      </c>
      <c r="AJ5639" s="150">
        <v>10685.96333089053</v>
      </c>
      <c r="AK5639" s="150">
        <v>149</v>
      </c>
      <c r="AL5639" s="150">
        <v>218230.328125</v>
      </c>
      <c r="AM5639" s="150">
        <v>174327.3125</v>
      </c>
      <c r="AN5639" s="150">
        <v>43903.02734375</v>
      </c>
      <c r="AO5639" s="5" t="s">
        <v>7838</v>
      </c>
    </row>
    <row r="5640" spans="1:41" ht="14.25" x14ac:dyDescent="0.45">
      <c r="A5640" s="150">
        <v>2023</v>
      </c>
      <c r="B5640" s="5" t="s">
        <v>582</v>
      </c>
      <c r="C5640" s="5" t="s">
        <v>171</v>
      </c>
      <c r="D5640" s="5" t="s">
        <v>84</v>
      </c>
      <c r="E5640" s="5" t="s">
        <v>24</v>
      </c>
      <c r="F5640" s="5" t="s">
        <v>24</v>
      </c>
      <c r="G5640" s="5" t="s">
        <v>88</v>
      </c>
      <c r="H5640" s="5" t="s">
        <v>131</v>
      </c>
      <c r="I5640" s="150">
        <v>2552.6432996740918</v>
      </c>
      <c r="J5640" s="150">
        <v>6323.9650653769922</v>
      </c>
      <c r="K5640" s="150">
        <v>110.4212714785739</v>
      </c>
      <c r="L5640" s="150">
        <v>342.91645666588812</v>
      </c>
      <c r="M5640" s="150">
        <v>4504.6496770560007</v>
      </c>
      <c r="N5640" s="150">
        <v>3221</v>
      </c>
      <c r="O5640" s="150">
        <v>126.1704802982913</v>
      </c>
      <c r="P5640" s="150">
        <v>95</v>
      </c>
      <c r="Q5640" s="150">
        <v>302.99569719952359</v>
      </c>
      <c r="R5640" s="150">
        <v>313.58160190470358</v>
      </c>
      <c r="S5640" s="150">
        <v>7492.3186605002147</v>
      </c>
      <c r="T5640" s="150">
        <v>420.40402003999998</v>
      </c>
      <c r="U5640" s="150">
        <v>0</v>
      </c>
      <c r="V5640" s="150">
        <v>354</v>
      </c>
      <c r="W5640" s="150">
        <v>345.50496435063832</v>
      </c>
      <c r="X5640" s="150">
        <v>896.62710294470639</v>
      </c>
      <c r="Y5640" s="150">
        <v>13483.4861</v>
      </c>
      <c r="Z5640" s="150">
        <v>2805.257211788914</v>
      </c>
      <c r="AA5640" s="150">
        <v>27047.78443552239</v>
      </c>
      <c r="AB5640" s="150">
        <v>115</v>
      </c>
      <c r="AC5640" s="150">
        <v>733.51453000000004</v>
      </c>
      <c r="AD5640" s="150">
        <v>3901.8994051075192</v>
      </c>
      <c r="AE5640" s="150">
        <v>1653.6974382943511</v>
      </c>
      <c r="AF5640" s="150">
        <v>8670.30789828462</v>
      </c>
      <c r="AG5640" s="150">
        <v>43130</v>
      </c>
      <c r="AH5640" s="150">
        <v>10068.6232294806</v>
      </c>
      <c r="AI5640" s="150">
        <v>2605.939838176897</v>
      </c>
      <c r="AJ5640" s="150">
        <v>9770.7202890247736</v>
      </c>
      <c r="AK5640" s="150">
        <v>110.363917087872</v>
      </c>
      <c r="AL5640" s="150">
        <v>151498.78125</v>
      </c>
      <c r="AM5640" s="150">
        <v>120800.8671875</v>
      </c>
      <c r="AN5640" s="150">
        <v>30697.919921875</v>
      </c>
      <c r="AO5640" s="5" t="s">
        <v>1203</v>
      </c>
    </row>
    <row r="5641" spans="1:41" ht="14.25" x14ac:dyDescent="0.45">
      <c r="A5641" s="150">
        <v>2023</v>
      </c>
      <c r="B5641" s="5" t="s">
        <v>1478</v>
      </c>
      <c r="C5641" s="5" t="s">
        <v>171</v>
      </c>
      <c r="D5641" s="5" t="s">
        <v>84</v>
      </c>
      <c r="E5641" s="5" t="s">
        <v>24</v>
      </c>
      <c r="F5641" s="5" t="s">
        <v>24</v>
      </c>
      <c r="G5641" s="5" t="s">
        <v>88</v>
      </c>
      <c r="H5641" s="5" t="s">
        <v>131</v>
      </c>
      <c r="I5641" s="150">
        <v>2811.9825144054371</v>
      </c>
      <c r="J5641" s="150">
        <v>5502</v>
      </c>
      <c r="K5641" s="150">
        <v>119.93933643726351</v>
      </c>
      <c r="L5641" s="150">
        <v>346.63920000000002</v>
      </c>
      <c r="M5641" s="150">
        <v>6368.7963264209384</v>
      </c>
      <c r="N5641" s="150">
        <v>4239.4784078870716</v>
      </c>
      <c r="O5641" s="150">
        <v>185.75909862680459</v>
      </c>
      <c r="P5641" s="150">
        <v>111</v>
      </c>
      <c r="Q5641" s="150">
        <v>249.78629690972431</v>
      </c>
      <c r="R5641" s="150">
        <v>335.67285828338908</v>
      </c>
      <c r="S5641" s="150">
        <v>7978.5359930525974</v>
      </c>
      <c r="T5641" s="150">
        <v>221.9689825803558</v>
      </c>
      <c r="U5641" s="150"/>
      <c r="V5641" s="150">
        <v>362</v>
      </c>
      <c r="W5641" s="150">
        <v>271.26670914172331</v>
      </c>
      <c r="X5641" s="150">
        <v>896.62710294470639</v>
      </c>
      <c r="Y5641" s="150">
        <v>12806.980020000001</v>
      </c>
      <c r="Z5641" s="150">
        <v>1471.1589111468179</v>
      </c>
      <c r="AA5641" s="150">
        <v>22047.99239550679</v>
      </c>
      <c r="AB5641" s="150">
        <v>136</v>
      </c>
      <c r="AC5641" s="150">
        <v>733.58857</v>
      </c>
      <c r="AD5641" s="150">
        <v>3862.3123063199332</v>
      </c>
      <c r="AE5641" s="150">
        <v>1968.676438970331</v>
      </c>
      <c r="AF5641" s="150">
        <v>5709.2066916677977</v>
      </c>
      <c r="AG5641" s="150">
        <v>43437.449415746109</v>
      </c>
      <c r="AH5641" s="150">
        <v>8111.377225219454</v>
      </c>
      <c r="AI5641" s="150">
        <v>2658.0586349404339</v>
      </c>
      <c r="AJ5641" s="150">
        <v>8375.2229494501971</v>
      </c>
      <c r="AK5641" s="150">
        <v>124.68336775112409</v>
      </c>
      <c r="AL5641" s="150">
        <v>141444.15625</v>
      </c>
      <c r="AM5641" s="150">
        <v>110508.84375</v>
      </c>
      <c r="AN5641" s="150">
        <v>30935.32421875</v>
      </c>
      <c r="AO5641" s="5" t="s">
        <v>3219</v>
      </c>
    </row>
    <row r="5642" spans="1:41" ht="14.25" x14ac:dyDescent="0.45">
      <c r="A5642" s="150">
        <v>2023</v>
      </c>
      <c r="B5642" s="5" t="s">
        <v>4024</v>
      </c>
      <c r="C5642" s="5" t="s">
        <v>171</v>
      </c>
      <c r="D5642" s="5" t="s">
        <v>84</v>
      </c>
      <c r="E5642" s="5" t="s">
        <v>24</v>
      </c>
      <c r="F5642" s="5" t="s">
        <v>24</v>
      </c>
      <c r="G5642" s="5" t="s">
        <v>88</v>
      </c>
      <c r="H5642" s="5" t="s">
        <v>131</v>
      </c>
      <c r="I5642" s="150">
        <v>2590.1735643072002</v>
      </c>
      <c r="J5642" s="150">
        <v>6212.1225342680973</v>
      </c>
      <c r="K5642" s="150">
        <v>110.19127594216801</v>
      </c>
      <c r="L5642" s="150">
        <v>339.39</v>
      </c>
      <c r="M5642" s="150">
        <v>6624.4848191999999</v>
      </c>
      <c r="N5642" s="150">
        <v>3134.5719667194621</v>
      </c>
      <c r="O5642" s="150">
        <v>123.414704009856</v>
      </c>
      <c r="P5642" s="150">
        <v>102.96259891971241</v>
      </c>
      <c r="Q5642" s="150">
        <v>248.07716312131959</v>
      </c>
      <c r="R5642" s="150">
        <v>586.15859641056022</v>
      </c>
      <c r="S5642" s="150">
        <v>5638</v>
      </c>
      <c r="T5642" s="150">
        <v>563.08120963200008</v>
      </c>
      <c r="U5642" s="150">
        <v>0</v>
      </c>
      <c r="V5642" s="150">
        <v>578</v>
      </c>
      <c r="W5642" s="150">
        <v>338.39859387917562</v>
      </c>
      <c r="X5642" s="150">
        <v>3060.3980741787341</v>
      </c>
      <c r="Y5642" s="150">
        <v>14003.19415680028</v>
      </c>
      <c r="Z5642" s="150">
        <v>6402</v>
      </c>
      <c r="AA5642" s="150">
        <v>32796</v>
      </c>
      <c r="AB5642" s="150">
        <v>115.08</v>
      </c>
      <c r="AC5642" s="150">
        <v>633.81563000000006</v>
      </c>
      <c r="AD5642" s="150">
        <v>2269.289636617968</v>
      </c>
      <c r="AE5642" s="150">
        <v>1617.478376688</v>
      </c>
      <c r="AF5642" s="150">
        <v>10504.84304689459</v>
      </c>
      <c r="AG5642" s="150">
        <v>41476</v>
      </c>
      <c r="AH5642" s="150">
        <v>10036</v>
      </c>
      <c r="AI5642" s="150">
        <v>2607.838857158401</v>
      </c>
      <c r="AJ5642" s="150">
        <v>9579.1375382595852</v>
      </c>
      <c r="AK5642" s="150">
        <v>108.1999187136</v>
      </c>
      <c r="AL5642" s="150">
        <v>162398.3125</v>
      </c>
      <c r="AM5642" s="150">
        <v>130803.921875</v>
      </c>
      <c r="AN5642" s="150">
        <v>31594.375</v>
      </c>
      <c r="AO5642" s="5" t="s">
        <v>4656</v>
      </c>
    </row>
    <row r="5643" spans="1:41" ht="14.25" x14ac:dyDescent="0.45">
      <c r="A5643" s="150">
        <v>2023</v>
      </c>
      <c r="B5643" s="5" t="s">
        <v>1476</v>
      </c>
      <c r="C5643" s="5" t="s">
        <v>171</v>
      </c>
      <c r="D5643" s="5" t="s">
        <v>84</v>
      </c>
      <c r="E5643" s="5" t="s">
        <v>24</v>
      </c>
      <c r="F5643" s="5" t="s">
        <v>24</v>
      </c>
      <c r="G5643" s="5" t="s">
        <v>88</v>
      </c>
      <c r="H5643" s="5" t="s">
        <v>131</v>
      </c>
      <c r="I5643" s="150">
        <v>1920</v>
      </c>
      <c r="J5643" s="150">
        <v>8380.4</v>
      </c>
      <c r="K5643" s="150">
        <v>127</v>
      </c>
      <c r="L5643" s="150">
        <v>304.74860499868942</v>
      </c>
      <c r="M5643" s="150">
        <v>2730.5249999999978</v>
      </c>
      <c r="N5643" s="150">
        <v>3175.5569999999998</v>
      </c>
      <c r="O5643" s="150">
        <v>120.9679894265557</v>
      </c>
      <c r="P5643" s="150">
        <v>128</v>
      </c>
      <c r="Q5643" s="150">
        <v>238.60179987514101</v>
      </c>
      <c r="R5643" s="150">
        <v>968.66440379921073</v>
      </c>
      <c r="S5643" s="150">
        <v>6457</v>
      </c>
      <c r="T5643" s="150">
        <v>312.2</v>
      </c>
      <c r="U5643" s="150"/>
      <c r="V5643" s="150">
        <v>1133.96757671248</v>
      </c>
      <c r="W5643" s="150">
        <v>239.71989013352561</v>
      </c>
      <c r="X5643" s="150">
        <v>380.03102441628488</v>
      </c>
      <c r="Y5643" s="150">
        <v>14553</v>
      </c>
      <c r="Z5643" s="150">
        <v>1823.252614827197</v>
      </c>
      <c r="AA5643" s="150">
        <v>21550.277636291459</v>
      </c>
      <c r="AB5643" s="150">
        <v>115</v>
      </c>
      <c r="AC5643" s="150">
        <v>1307.71586</v>
      </c>
      <c r="AD5643" s="150">
        <v>3419.9591315436878</v>
      </c>
      <c r="AE5643" s="150">
        <v>1318.7053185869829</v>
      </c>
      <c r="AF5643" s="150">
        <v>9010.8067526012437</v>
      </c>
      <c r="AG5643" s="150">
        <v>28085.870667501469</v>
      </c>
      <c r="AH5643" s="150">
        <v>7840.0000000000009</v>
      </c>
      <c r="AI5643" s="150">
        <v>1962.341997677835</v>
      </c>
      <c r="AJ5643" s="150">
        <v>10054.824227368241</v>
      </c>
      <c r="AK5643" s="150">
        <v>152</v>
      </c>
      <c r="AL5643" s="150">
        <v>127811.140625</v>
      </c>
      <c r="AM5643" s="150">
        <v>103954.390625</v>
      </c>
      <c r="AN5643" s="150">
        <v>23856.744140625</v>
      </c>
      <c r="AO5643" s="5" t="s">
        <v>3218</v>
      </c>
    </row>
    <row r="5644" spans="1:41" ht="14.25" x14ac:dyDescent="0.45">
      <c r="A5644" s="150">
        <v>2023</v>
      </c>
      <c r="B5644" s="5" t="s">
        <v>1477</v>
      </c>
      <c r="C5644" s="5" t="s">
        <v>171</v>
      </c>
      <c r="D5644" s="5" t="s">
        <v>84</v>
      </c>
      <c r="E5644" s="5" t="s">
        <v>24</v>
      </c>
      <c r="F5644" s="5" t="s">
        <v>24</v>
      </c>
      <c r="G5644" s="5" t="s">
        <v>88</v>
      </c>
      <c r="H5644" s="5" t="s">
        <v>131</v>
      </c>
      <c r="I5644" s="150">
        <v>2907</v>
      </c>
      <c r="J5644" s="150">
        <v>5061.84</v>
      </c>
      <c r="K5644" s="150">
        <v>122.9378198481951</v>
      </c>
      <c r="L5644" s="150">
        <v>382.34699999999998</v>
      </c>
      <c r="M5644" s="150">
        <v>12154.502864235579</v>
      </c>
      <c r="N5644" s="150">
        <v>2716.5393437297871</v>
      </c>
      <c r="O5644" s="150">
        <v>131</v>
      </c>
      <c r="P5644" s="150">
        <v>120</v>
      </c>
      <c r="Q5644" s="150">
        <v>278.87835286370301</v>
      </c>
      <c r="R5644" s="150">
        <v>490.90525022568397</v>
      </c>
      <c r="S5644" s="150">
        <v>8502.5356747586702</v>
      </c>
      <c r="T5644" s="150">
        <v>398.1065270416488</v>
      </c>
      <c r="U5644" s="150"/>
      <c r="V5644" s="150">
        <v>1085</v>
      </c>
      <c r="W5644" s="150">
        <v>275.33995453553251</v>
      </c>
      <c r="X5644" s="150">
        <v>445.26968360774708</v>
      </c>
      <c r="Y5644" s="150">
        <v>13507</v>
      </c>
      <c r="Z5644" s="150">
        <v>1397</v>
      </c>
      <c r="AA5644" s="150">
        <v>22498.289396460012</v>
      </c>
      <c r="AB5644" s="150">
        <v>136</v>
      </c>
      <c r="AC5644" s="150">
        <v>919.8</v>
      </c>
      <c r="AD5644" s="150">
        <v>3879.6900266038679</v>
      </c>
      <c r="AE5644" s="150">
        <v>1757.489071503398</v>
      </c>
      <c r="AF5644" s="150">
        <v>6664.3723138639616</v>
      </c>
      <c r="AG5644" s="150">
        <v>44167</v>
      </c>
      <c r="AH5644" s="150">
        <v>9091.5661114296599</v>
      </c>
      <c r="AI5644" s="150">
        <v>2568.2773631569662</v>
      </c>
      <c r="AJ5644" s="150">
        <v>10054.824227368241</v>
      </c>
      <c r="AK5644" s="150">
        <v>216.23481566750539</v>
      </c>
      <c r="AL5644" s="150">
        <v>151929.75</v>
      </c>
      <c r="AM5644" s="150">
        <v>114008.28125</v>
      </c>
      <c r="AN5644" s="150">
        <v>37921.4609375</v>
      </c>
      <c r="AO5644" s="5" t="s">
        <v>3220</v>
      </c>
    </row>
    <row r="5645" spans="1:41" ht="14.25" x14ac:dyDescent="0.45">
      <c r="A5645" s="150">
        <v>2023</v>
      </c>
      <c r="B5645" s="5" t="s">
        <v>4980</v>
      </c>
      <c r="C5645" s="5" t="s">
        <v>171</v>
      </c>
      <c r="D5645" s="5" t="s">
        <v>84</v>
      </c>
      <c r="E5645" s="5" t="s">
        <v>24</v>
      </c>
      <c r="F5645" s="5" t="s">
        <v>24</v>
      </c>
      <c r="G5645" s="5" t="s">
        <v>88</v>
      </c>
      <c r="H5645" s="5" t="s">
        <v>131</v>
      </c>
      <c r="I5645" s="150">
        <v>2208.1616064</v>
      </c>
      <c r="J5645" s="150">
        <v>7715.2212717137863</v>
      </c>
      <c r="K5645" s="150">
        <v>107</v>
      </c>
      <c r="L5645" s="150">
        <v>442.368655307712</v>
      </c>
      <c r="M5645" s="150">
        <v>10824.321599999999</v>
      </c>
      <c r="N5645" s="150">
        <v>3347.7617132081759</v>
      </c>
      <c r="O5645" s="150">
        <v>120.88927092528</v>
      </c>
      <c r="P5645" s="150">
        <v>102.84367912</v>
      </c>
      <c r="Q5645" s="150">
        <v>791.9920845120273</v>
      </c>
      <c r="R5645" s="150">
        <v>448.7502951843033</v>
      </c>
      <c r="S5645" s="150">
        <v>4552.8822226359352</v>
      </c>
      <c r="T5645" s="150">
        <v>220.4538</v>
      </c>
      <c r="U5645" s="150">
        <v>0</v>
      </c>
      <c r="V5645" s="150">
        <v>566</v>
      </c>
      <c r="W5645" s="150">
        <v>1351.9577678400001</v>
      </c>
      <c r="X5645" s="150">
        <v>4223.835</v>
      </c>
      <c r="Y5645" s="150">
        <v>15570.6681271503</v>
      </c>
      <c r="Z5645" s="150">
        <v>4558.3118457273604</v>
      </c>
      <c r="AA5645" s="150">
        <v>32796</v>
      </c>
      <c r="AB5645" s="150">
        <v>224</v>
      </c>
      <c r="AC5645" s="150">
        <v>1170.92479</v>
      </c>
      <c r="AD5645" s="150">
        <v>2272.397025449</v>
      </c>
      <c r="AE5645" s="150">
        <v>1610.65905408</v>
      </c>
      <c r="AF5645" s="150">
        <v>10583.67007823701</v>
      </c>
      <c r="AG5645" s="150">
        <v>64269</v>
      </c>
      <c r="AH5645" s="150">
        <v>11065.00916527198</v>
      </c>
      <c r="AI5645" s="150">
        <v>2556.7047619200011</v>
      </c>
      <c r="AJ5645" s="150">
        <v>10078.027489993539</v>
      </c>
      <c r="AK5645" s="150">
        <v>106</v>
      </c>
      <c r="AL5645" s="150">
        <v>193885.8125</v>
      </c>
      <c r="AM5645" s="150">
        <v>156260.359375</v>
      </c>
      <c r="AN5645" s="150">
        <v>37625.44921875</v>
      </c>
      <c r="AO5645" s="5" t="s">
        <v>5985</v>
      </c>
    </row>
    <row r="5646" spans="1:41" ht="14.25" x14ac:dyDescent="0.45">
      <c r="A5646" s="150">
        <v>2023</v>
      </c>
      <c r="B5646" s="5" t="s">
        <v>4980</v>
      </c>
      <c r="C5646" s="5" t="s">
        <v>171</v>
      </c>
      <c r="D5646" s="5" t="s">
        <v>84</v>
      </c>
      <c r="E5646" s="5" t="s">
        <v>214</v>
      </c>
      <c r="F5646" s="5" t="s">
        <v>214</v>
      </c>
      <c r="G5646" s="5" t="s">
        <v>88</v>
      </c>
      <c r="H5646" s="5" t="s">
        <v>131</v>
      </c>
      <c r="I5646" s="150">
        <v>0</v>
      </c>
      <c r="J5646" s="150">
        <v>136.04251543251641</v>
      </c>
      <c r="K5646" s="150"/>
      <c r="L5646" s="150">
        <v>0</v>
      </c>
      <c r="M5646" s="150">
        <v>1912.5</v>
      </c>
      <c r="N5646" s="150">
        <v>0</v>
      </c>
      <c r="O5646" s="150"/>
      <c r="P5646" s="150">
        <v>109</v>
      </c>
      <c r="Q5646" s="150">
        <v>0</v>
      </c>
      <c r="R5646" s="150">
        <v>87.9128859314755</v>
      </c>
      <c r="S5646" s="150">
        <v>0</v>
      </c>
      <c r="T5646" s="150"/>
      <c r="U5646" s="150"/>
      <c r="V5646" s="150">
        <v>0</v>
      </c>
      <c r="W5646" s="150">
        <v>351.18255809894401</v>
      </c>
      <c r="X5646" s="150">
        <v>156.58156422822481</v>
      </c>
      <c r="Y5646" s="150">
        <v>0</v>
      </c>
      <c r="Z5646" s="150">
        <v>0</v>
      </c>
      <c r="AA5646" s="150">
        <v>3880</v>
      </c>
      <c r="AB5646" s="150"/>
      <c r="AC5646" s="150">
        <v>164.10499463566259</v>
      </c>
      <c r="AD5646" s="150"/>
      <c r="AE5646" s="150">
        <v>320</v>
      </c>
      <c r="AF5646" s="150">
        <v>304.21230117088908</v>
      </c>
      <c r="AG5646" s="150">
        <v>5180</v>
      </c>
      <c r="AH5646" s="150">
        <v>0</v>
      </c>
      <c r="AI5646" s="150"/>
      <c r="AJ5646" s="150">
        <v>185.947991565564</v>
      </c>
      <c r="AK5646" s="150"/>
      <c r="AL5646" s="150">
        <v>12787.4853515625</v>
      </c>
      <c r="AM5646" s="150">
        <v>10367.2216796875</v>
      </c>
      <c r="AN5646" s="150">
        <v>2420.26416015625</v>
      </c>
      <c r="AO5646" s="5" t="s">
        <v>5986</v>
      </c>
    </row>
    <row r="5647" spans="1:41" ht="14.25" x14ac:dyDescent="0.45">
      <c r="A5647" s="150">
        <v>2023</v>
      </c>
      <c r="B5647" s="5" t="s">
        <v>1477</v>
      </c>
      <c r="C5647" s="5" t="s">
        <v>171</v>
      </c>
      <c r="D5647" s="5" t="s">
        <v>84</v>
      </c>
      <c r="E5647" s="5" t="s">
        <v>214</v>
      </c>
      <c r="F5647" s="5" t="s">
        <v>214</v>
      </c>
      <c r="G5647" s="5" t="s">
        <v>88</v>
      </c>
      <c r="H5647" s="5" t="s">
        <v>131</v>
      </c>
      <c r="I5647" s="150">
        <v>0</v>
      </c>
      <c r="J5647" s="150"/>
      <c r="K5647" s="150"/>
      <c r="L5647" s="150">
        <v>0</v>
      </c>
      <c r="M5647" s="150">
        <v>234.67435018551569</v>
      </c>
      <c r="N5647" s="150">
        <v>0</v>
      </c>
      <c r="O5647" s="150">
        <v>129</v>
      </c>
      <c r="P5647" s="150">
        <v>618.13300000000004</v>
      </c>
      <c r="Q5647" s="150">
        <v>298.89617060108787</v>
      </c>
      <c r="R5647" s="150">
        <v>123.815492766883</v>
      </c>
      <c r="S5647" s="150">
        <v>0</v>
      </c>
      <c r="T5647" s="150">
        <v>0</v>
      </c>
      <c r="U5647" s="150"/>
      <c r="V5647" s="150">
        <v>0</v>
      </c>
      <c r="W5647" s="150">
        <v>234.4068624008373</v>
      </c>
      <c r="X5647" s="150">
        <v>150.71356619895769</v>
      </c>
      <c r="Y5647" s="150">
        <v>0</v>
      </c>
      <c r="Z5647" s="150"/>
      <c r="AA5647" s="150">
        <v>6216.071878368537</v>
      </c>
      <c r="AB5647" s="150">
        <v>0</v>
      </c>
      <c r="AC5647" s="150">
        <v>184.9</v>
      </c>
      <c r="AD5647" s="150">
        <v>1004.672349486034</v>
      </c>
      <c r="AE5647" s="150"/>
      <c r="AF5647" s="150">
        <v>261.15312835914187</v>
      </c>
      <c r="AG5647" s="150">
        <v>5397</v>
      </c>
      <c r="AH5647" s="150">
        <v>528.44791229565385</v>
      </c>
      <c r="AI5647" s="150">
        <v>0</v>
      </c>
      <c r="AJ5647" s="150">
        <v>449.71323352636512</v>
      </c>
      <c r="AK5647" s="150"/>
      <c r="AL5647" s="150">
        <v>15831.59765625</v>
      </c>
      <c r="AM5647" s="150">
        <v>13549.6826171875</v>
      </c>
      <c r="AN5647" s="150">
        <v>2281.9150390625</v>
      </c>
      <c r="AO5647" s="5" t="s">
        <v>3222</v>
      </c>
    </row>
    <row r="5648" spans="1:41" ht="14.25" x14ac:dyDescent="0.45">
      <c r="A5648" s="150">
        <v>2023</v>
      </c>
      <c r="B5648" s="5" t="s">
        <v>1478</v>
      </c>
      <c r="C5648" s="5" t="s">
        <v>171</v>
      </c>
      <c r="D5648" s="5" t="s">
        <v>84</v>
      </c>
      <c r="E5648" s="5" t="s">
        <v>214</v>
      </c>
      <c r="F5648" s="5" t="s">
        <v>214</v>
      </c>
      <c r="G5648" s="5" t="s">
        <v>88</v>
      </c>
      <c r="H5648" s="5" t="s">
        <v>131</v>
      </c>
      <c r="I5648" s="150">
        <v>0</v>
      </c>
      <c r="J5648" s="150"/>
      <c r="K5648" s="150"/>
      <c r="L5648" s="150">
        <v>0</v>
      </c>
      <c r="M5648" s="150">
        <v>236.79679445798229</v>
      </c>
      <c r="N5648" s="150">
        <v>0</v>
      </c>
      <c r="O5648" s="150">
        <v>0</v>
      </c>
      <c r="P5648" s="150">
        <v>618.13300000000004</v>
      </c>
      <c r="Q5648" s="150">
        <v>0</v>
      </c>
      <c r="R5648" s="150">
        <v>85.071948367026607</v>
      </c>
      <c r="S5648" s="150">
        <v>0</v>
      </c>
      <c r="T5648" s="150">
        <v>0</v>
      </c>
      <c r="U5648" s="150"/>
      <c r="V5648" s="150">
        <v>0</v>
      </c>
      <c r="W5648" s="150">
        <v>223.7361643944059</v>
      </c>
      <c r="X5648" s="150">
        <v>157.71295436564779</v>
      </c>
      <c r="Y5648" s="150">
        <v>0</v>
      </c>
      <c r="Z5648" s="150">
        <v>0</v>
      </c>
      <c r="AA5648" s="150">
        <v>3063.5734199123972</v>
      </c>
      <c r="AB5648" s="150">
        <v>0</v>
      </c>
      <c r="AC5648" s="150">
        <v>229.79184724999999</v>
      </c>
      <c r="AD5648" s="150"/>
      <c r="AE5648" s="150">
        <v>799.73188099625531</v>
      </c>
      <c r="AF5648" s="150">
        <v>242.39327036978401</v>
      </c>
      <c r="AG5648" s="150">
        <v>4584.0790423516382</v>
      </c>
      <c r="AH5648" s="150">
        <v>965.08586670670252</v>
      </c>
      <c r="AI5648" s="150">
        <v>0</v>
      </c>
      <c r="AJ5648" s="150">
        <v>1256.437248549676</v>
      </c>
      <c r="AK5648" s="150"/>
      <c r="AL5648" s="150">
        <v>12462.5439453125</v>
      </c>
      <c r="AM5648" s="150">
        <v>10879.2109375</v>
      </c>
      <c r="AN5648" s="150">
        <v>1583.331787109375</v>
      </c>
      <c r="AO5648" s="5" t="s">
        <v>3223</v>
      </c>
    </row>
    <row r="5649" spans="1:41" ht="14.25" x14ac:dyDescent="0.45">
      <c r="A5649" s="150">
        <v>2023</v>
      </c>
      <c r="B5649" s="5" t="s">
        <v>6344</v>
      </c>
      <c r="C5649" s="5" t="s">
        <v>171</v>
      </c>
      <c r="D5649" s="5" t="s">
        <v>84</v>
      </c>
      <c r="E5649" s="5" t="s">
        <v>214</v>
      </c>
      <c r="F5649" s="5" t="s">
        <v>214</v>
      </c>
      <c r="G5649" s="5" t="s">
        <v>88</v>
      </c>
      <c r="H5649" s="5" t="s">
        <v>131</v>
      </c>
      <c r="I5649" s="150">
        <v>0</v>
      </c>
      <c r="J5649" s="150">
        <v>145.927124278261</v>
      </c>
      <c r="K5649" s="150"/>
      <c r="L5649" s="150">
        <v>0</v>
      </c>
      <c r="M5649" s="150">
        <v>117.52124999999999</v>
      </c>
      <c r="N5649" s="150">
        <v>0</v>
      </c>
      <c r="O5649" s="150"/>
      <c r="P5649" s="150">
        <v>100</v>
      </c>
      <c r="Q5649" s="150">
        <v>0</v>
      </c>
      <c r="R5649" s="150">
        <v>105.38798495137139</v>
      </c>
      <c r="S5649" s="150">
        <v>0</v>
      </c>
      <c r="T5649" s="150">
        <v>0</v>
      </c>
      <c r="U5649" s="150"/>
      <c r="V5649" s="150">
        <v>0</v>
      </c>
      <c r="W5649" s="150">
        <v>642.64252029119984</v>
      </c>
      <c r="X5649" s="150">
        <v>110</v>
      </c>
      <c r="Y5649" s="150">
        <v>0</v>
      </c>
      <c r="Z5649" s="150">
        <v>0</v>
      </c>
      <c r="AA5649" s="150">
        <v>3060</v>
      </c>
      <c r="AB5649" s="150"/>
      <c r="AC5649" s="150">
        <v>285.50843700000001</v>
      </c>
      <c r="AD5649" s="150">
        <v>0</v>
      </c>
      <c r="AE5649" s="150">
        <v>100</v>
      </c>
      <c r="AF5649" s="150">
        <v>344.63164432321651</v>
      </c>
      <c r="AG5649" s="150">
        <v>4051</v>
      </c>
      <c r="AH5649" s="150">
        <v>0</v>
      </c>
      <c r="AI5649" s="150"/>
      <c r="AJ5649" s="150">
        <v>171.83524924093169</v>
      </c>
      <c r="AK5649" s="150"/>
      <c r="AL5649" s="150">
        <v>9234.4541015625</v>
      </c>
      <c r="AM5649" s="150">
        <v>8364.2900390625</v>
      </c>
      <c r="AN5649" s="150">
        <v>870.16375732421875</v>
      </c>
      <c r="AO5649" s="5" t="s">
        <v>6918</v>
      </c>
    </row>
    <row r="5650" spans="1:41" ht="14.25" x14ac:dyDescent="0.45">
      <c r="A5650" s="150">
        <v>2023</v>
      </c>
      <c r="B5650" s="5" t="s">
        <v>7352</v>
      </c>
      <c r="C5650" s="5" t="s">
        <v>171</v>
      </c>
      <c r="D5650" s="5" t="s">
        <v>84</v>
      </c>
      <c r="E5650" s="5" t="s">
        <v>214</v>
      </c>
      <c r="F5650" s="5" t="s">
        <v>214</v>
      </c>
      <c r="G5650" s="5" t="s">
        <v>88</v>
      </c>
      <c r="H5650" s="5" t="s">
        <v>131</v>
      </c>
      <c r="I5650" s="150"/>
      <c r="J5650" s="150">
        <v>938.65251850515608</v>
      </c>
      <c r="K5650" s="150"/>
      <c r="L5650" s="150">
        <v>0</v>
      </c>
      <c r="M5650" s="150">
        <v>111.34296714895351</v>
      </c>
      <c r="N5650" s="150">
        <v>0</v>
      </c>
      <c r="O5650" s="150"/>
      <c r="P5650" s="150">
        <v>100</v>
      </c>
      <c r="Q5650" s="150"/>
      <c r="R5650" s="150">
        <v>101.62893913417091</v>
      </c>
      <c r="S5650" s="150"/>
      <c r="T5650" s="150">
        <v>0</v>
      </c>
      <c r="U5650" s="150">
        <v>0</v>
      </c>
      <c r="V5650" s="150">
        <v>0</v>
      </c>
      <c r="W5650" s="150">
        <v>509.73503928859179</v>
      </c>
      <c r="X5650" s="150">
        <v>161.4729335147062</v>
      </c>
      <c r="Y5650" s="150">
        <v>0</v>
      </c>
      <c r="Z5650" s="150">
        <v>0</v>
      </c>
      <c r="AA5650" s="150">
        <v>3938</v>
      </c>
      <c r="AB5650" s="150"/>
      <c r="AC5650" s="150">
        <v>0</v>
      </c>
      <c r="AD5650" s="150"/>
      <c r="AE5650" s="150">
        <v>104.04</v>
      </c>
      <c r="AF5650" s="150">
        <v>300.92909776655779</v>
      </c>
      <c r="AG5650" s="150">
        <v>5365</v>
      </c>
      <c r="AH5650" s="150">
        <v>0</v>
      </c>
      <c r="AI5650" s="150"/>
      <c r="AJ5650" s="150">
        <v>173.20291472850761</v>
      </c>
      <c r="AK5650" s="150"/>
      <c r="AL5650" s="150">
        <v>11804.00390625</v>
      </c>
      <c r="AM5650" s="150">
        <v>11021.453125</v>
      </c>
      <c r="AN5650" s="150">
        <v>782.55096435546875</v>
      </c>
      <c r="AO5650" s="5" t="s">
        <v>7839</v>
      </c>
    </row>
    <row r="5651" spans="1:41" ht="14.25" x14ac:dyDescent="0.45">
      <c r="A5651" s="150">
        <v>2023</v>
      </c>
      <c r="B5651" s="5" t="s">
        <v>4024</v>
      </c>
      <c r="C5651" s="5" t="s">
        <v>171</v>
      </c>
      <c r="D5651" s="5" t="s">
        <v>84</v>
      </c>
      <c r="E5651" s="5" t="s">
        <v>214</v>
      </c>
      <c r="F5651" s="5" t="s">
        <v>214</v>
      </c>
      <c r="G5651" s="5" t="s">
        <v>88</v>
      </c>
      <c r="H5651" s="5" t="s">
        <v>131</v>
      </c>
      <c r="I5651" s="150">
        <v>0</v>
      </c>
      <c r="J5651" s="150"/>
      <c r="K5651" s="150"/>
      <c r="L5651" s="150"/>
      <c r="M5651" s="150">
        <v>255.36802888072461</v>
      </c>
      <c r="N5651" s="150">
        <v>0</v>
      </c>
      <c r="O5651" s="150"/>
      <c r="P5651" s="150">
        <v>129</v>
      </c>
      <c r="Q5651" s="150">
        <v>0</v>
      </c>
      <c r="R5651" s="150">
        <v>110.9013305007316</v>
      </c>
      <c r="S5651" s="150">
        <v>0</v>
      </c>
      <c r="T5651" s="150"/>
      <c r="U5651" s="150"/>
      <c r="V5651" s="150">
        <v>0</v>
      </c>
      <c r="W5651" s="150">
        <v>224.02652616953321</v>
      </c>
      <c r="X5651" s="150">
        <v>351.93509132314807</v>
      </c>
      <c r="Y5651" s="150"/>
      <c r="Z5651" s="150"/>
      <c r="AA5651" s="150">
        <v>2457</v>
      </c>
      <c r="AB5651" s="150"/>
      <c r="AC5651" s="150">
        <v>198</v>
      </c>
      <c r="AD5651" s="150"/>
      <c r="AE5651" s="150">
        <v>1361.793904706233</v>
      </c>
      <c r="AF5651" s="150">
        <v>268.91136898140581</v>
      </c>
      <c r="AG5651" s="150">
        <v>3710</v>
      </c>
      <c r="AH5651" s="150">
        <v>98</v>
      </c>
      <c r="AI5651" s="150"/>
      <c r="AJ5651" s="150">
        <v>199.28786809737011</v>
      </c>
      <c r="AK5651" s="150"/>
      <c r="AL5651" s="150">
        <v>9364.2236328125</v>
      </c>
      <c r="AM5651" s="150">
        <v>8434.89453125</v>
      </c>
      <c r="AN5651" s="150">
        <v>929.32965087890625</v>
      </c>
      <c r="AO5651" s="5" t="s">
        <v>4657</v>
      </c>
    </row>
    <row r="5652" spans="1:41" ht="14.25" x14ac:dyDescent="0.45">
      <c r="A5652" s="150">
        <v>2023</v>
      </c>
      <c r="B5652" s="5" t="s">
        <v>1476</v>
      </c>
      <c r="C5652" s="5" t="s">
        <v>171</v>
      </c>
      <c r="D5652" s="5" t="s">
        <v>84</v>
      </c>
      <c r="E5652" s="5" t="s">
        <v>214</v>
      </c>
      <c r="F5652" s="5" t="s">
        <v>214</v>
      </c>
      <c r="G5652" s="5" t="s">
        <v>88</v>
      </c>
      <c r="H5652" s="5" t="s">
        <v>131</v>
      </c>
      <c r="I5652" s="150">
        <v>0</v>
      </c>
      <c r="J5652" s="150"/>
      <c r="K5652" s="150">
        <v>0</v>
      </c>
      <c r="L5652" s="150"/>
      <c r="M5652" s="150">
        <v>119.7682499999999</v>
      </c>
      <c r="N5652" s="150">
        <v>395.18580874500009</v>
      </c>
      <c r="O5652" s="150">
        <v>130.01</v>
      </c>
      <c r="P5652" s="150">
        <v>618.13300000000004</v>
      </c>
      <c r="Q5652" s="150">
        <v>90.650608058623661</v>
      </c>
      <c r="R5652" s="150">
        <v>92.457899785508388</v>
      </c>
      <c r="S5652" s="150">
        <v>0</v>
      </c>
      <c r="T5652" s="150">
        <v>25.601690883927141</v>
      </c>
      <c r="U5652" s="150"/>
      <c r="V5652" s="150">
        <v>0</v>
      </c>
      <c r="W5652" s="150">
        <v>301.36535500206588</v>
      </c>
      <c r="X5652" s="150">
        <v>141.88857593179659</v>
      </c>
      <c r="Y5652" s="150">
        <v>80</v>
      </c>
      <c r="Z5652" s="150">
        <v>0</v>
      </c>
      <c r="AA5652" s="150">
        <v>2084.6188460207259</v>
      </c>
      <c r="AB5652" s="150">
        <v>0</v>
      </c>
      <c r="AC5652" s="150">
        <v>191.03885202500001</v>
      </c>
      <c r="AD5652" s="150">
        <v>540.28346227553607</v>
      </c>
      <c r="AE5652" s="150"/>
      <c r="AF5652" s="150">
        <v>18239.321637599998</v>
      </c>
      <c r="AG5652" s="150">
        <v>3026.1797180502508</v>
      </c>
      <c r="AH5652" s="150">
        <v>0</v>
      </c>
      <c r="AI5652" s="150">
        <v>0</v>
      </c>
      <c r="AJ5652" s="150">
        <v>449.71323352636512</v>
      </c>
      <c r="AK5652" s="150"/>
      <c r="AL5652" s="150">
        <v>26526.216796875</v>
      </c>
      <c r="AM5652" s="150">
        <v>25267.298828125</v>
      </c>
      <c r="AN5652" s="150">
        <v>1258.9173583984375</v>
      </c>
      <c r="AO5652" s="5" t="s">
        <v>3221</v>
      </c>
    </row>
    <row r="5653" spans="1:41" ht="14.25" x14ac:dyDescent="0.45">
      <c r="A5653" s="150">
        <v>2023</v>
      </c>
      <c r="B5653" s="5" t="s">
        <v>582</v>
      </c>
      <c r="C5653" s="5" t="s">
        <v>171</v>
      </c>
      <c r="D5653" s="5" t="s">
        <v>84</v>
      </c>
      <c r="E5653" s="5" t="s">
        <v>214</v>
      </c>
      <c r="F5653" s="5" t="s">
        <v>214</v>
      </c>
      <c r="G5653" s="5" t="s">
        <v>88</v>
      </c>
      <c r="H5653" s="5" t="s">
        <v>131</v>
      </c>
      <c r="I5653" s="150">
        <v>0</v>
      </c>
      <c r="J5653" s="150"/>
      <c r="K5653" s="150"/>
      <c r="L5653" s="150">
        <v>0</v>
      </c>
      <c r="M5653" s="150">
        <v>202.51778785624521</v>
      </c>
      <c r="N5653" s="150">
        <v>0</v>
      </c>
      <c r="O5653" s="150">
        <v>0</v>
      </c>
      <c r="P5653" s="150">
        <v>618.13300000000004</v>
      </c>
      <c r="Q5653" s="150">
        <v>7</v>
      </c>
      <c r="R5653" s="150">
        <v>90.405515039588394</v>
      </c>
      <c r="S5653" s="150">
        <v>0</v>
      </c>
      <c r="T5653" s="150">
        <v>0</v>
      </c>
      <c r="U5653" s="150"/>
      <c r="V5653" s="150">
        <v>0</v>
      </c>
      <c r="W5653" s="150">
        <v>284.8139021537537</v>
      </c>
      <c r="X5653" s="150"/>
      <c r="Y5653" s="150">
        <v>0</v>
      </c>
      <c r="Z5653" s="150"/>
      <c r="AA5653" s="150">
        <v>4720.5531757812614</v>
      </c>
      <c r="AB5653" s="150"/>
      <c r="AC5653" s="150">
        <v>165.7510776</v>
      </c>
      <c r="AD5653" s="150"/>
      <c r="AE5653" s="150">
        <v>1215.0266793728979</v>
      </c>
      <c r="AF5653" s="150">
        <v>273.8653174735299</v>
      </c>
      <c r="AG5653" s="150">
        <v>3898</v>
      </c>
      <c r="AH5653" s="150">
        <v>228.28162495063879</v>
      </c>
      <c r="AI5653" s="150"/>
      <c r="AJ5653" s="150">
        <v>306.48724711337252</v>
      </c>
      <c r="AK5653" s="150"/>
      <c r="AL5653" s="150">
        <v>12010.8349609375</v>
      </c>
      <c r="AM5653" s="150">
        <v>11295.2216796875</v>
      </c>
      <c r="AN5653" s="150">
        <v>715.61334228515625</v>
      </c>
      <c r="AO5653" s="5" t="s">
        <v>1204</v>
      </c>
    </row>
    <row r="5654" spans="1:41" ht="14.25" x14ac:dyDescent="0.45">
      <c r="A5654" s="150">
        <v>2023</v>
      </c>
      <c r="B5654" s="5" t="s">
        <v>1478</v>
      </c>
      <c r="C5654" s="5" t="s">
        <v>171</v>
      </c>
      <c r="D5654" s="5" t="s">
        <v>84</v>
      </c>
      <c r="E5654" s="5" t="s">
        <v>217</v>
      </c>
      <c r="F5654" s="5" t="s">
        <v>218</v>
      </c>
      <c r="G5654" s="5" t="s">
        <v>87</v>
      </c>
      <c r="H5654" s="5" t="s">
        <v>131</v>
      </c>
      <c r="I5654" s="150">
        <v>0</v>
      </c>
      <c r="J5654" s="150"/>
      <c r="K5654" s="150"/>
      <c r="L5654" s="150"/>
      <c r="M5654" s="150"/>
      <c r="N5654" s="150">
        <v>0</v>
      </c>
      <c r="O5654" s="150"/>
      <c r="P5654" s="150"/>
      <c r="Q5654" s="150">
        <v>0</v>
      </c>
      <c r="R5654" s="150"/>
      <c r="S5654" s="150">
        <v>0</v>
      </c>
      <c r="T5654" s="150"/>
      <c r="U5654" s="150"/>
      <c r="V5654" s="150">
        <v>0</v>
      </c>
      <c r="W5654" s="150">
        <v>0</v>
      </c>
      <c r="X5654" s="150"/>
      <c r="Y5654" s="150">
        <v>0</v>
      </c>
      <c r="Z5654" s="150">
        <v>0</v>
      </c>
      <c r="AA5654" s="150">
        <v>806.04171755594996</v>
      </c>
      <c r="AB5654" s="150"/>
      <c r="AC5654" s="150"/>
      <c r="AD5654" s="150"/>
      <c r="AE5654" s="150"/>
      <c r="AF5654" s="150">
        <v>0</v>
      </c>
      <c r="AG5654" s="150"/>
      <c r="AH5654" s="150">
        <v>399.14758933700836</v>
      </c>
      <c r="AI5654" s="150">
        <v>0</v>
      </c>
      <c r="AJ5654" s="150">
        <v>0</v>
      </c>
      <c r="AK5654" s="150"/>
      <c r="AL5654" s="150">
        <v>1205.1893310546875</v>
      </c>
      <c r="AM5654" s="150">
        <v>806.041748046875</v>
      </c>
      <c r="AN5654" s="150">
        <v>399.1475830078125</v>
      </c>
      <c r="AO5654" s="5" t="s">
        <v>3224</v>
      </c>
    </row>
    <row r="5655" spans="1:41" ht="14.25" x14ac:dyDescent="0.45">
      <c r="A5655" s="150">
        <v>2023</v>
      </c>
      <c r="B5655" s="5" t="s">
        <v>1477</v>
      </c>
      <c r="C5655" s="5" t="s">
        <v>171</v>
      </c>
      <c r="D5655" s="5" t="s">
        <v>84</v>
      </c>
      <c r="E5655" s="5" t="s">
        <v>217</v>
      </c>
      <c r="F5655" s="5" t="s">
        <v>218</v>
      </c>
      <c r="G5655" s="5" t="s">
        <v>87</v>
      </c>
      <c r="H5655" s="5" t="s">
        <v>131</v>
      </c>
      <c r="I5655" s="150">
        <v>0</v>
      </c>
      <c r="J5655" s="150"/>
      <c r="K5655" s="150"/>
      <c r="L5655" s="150"/>
      <c r="M5655" s="150"/>
      <c r="N5655" s="150"/>
      <c r="O5655" s="150">
        <v>0</v>
      </c>
      <c r="P5655" s="150"/>
      <c r="Q5655" s="150">
        <v>0</v>
      </c>
      <c r="R5655" s="150"/>
      <c r="S5655" s="150">
        <v>0</v>
      </c>
      <c r="T5655" s="150"/>
      <c r="U5655" s="150"/>
      <c r="V5655" s="150">
        <v>0</v>
      </c>
      <c r="W5655" s="150">
        <v>0</v>
      </c>
      <c r="X5655" s="150">
        <v>0</v>
      </c>
      <c r="Y5655" s="150"/>
      <c r="Z5655" s="150"/>
      <c r="AA5655" s="150">
        <v>830.00553028351453</v>
      </c>
      <c r="AB5655" s="150"/>
      <c r="AC5655" s="150"/>
      <c r="AD5655" s="150"/>
      <c r="AE5655" s="150"/>
      <c r="AF5655" s="150">
        <v>0</v>
      </c>
      <c r="AG5655" s="150">
        <v>10843.429392061058</v>
      </c>
      <c r="AH5655" s="150">
        <v>399.98361745091267</v>
      </c>
      <c r="AI5655" s="150"/>
      <c r="AJ5655" s="150">
        <v>0</v>
      </c>
      <c r="AK5655" s="150"/>
      <c r="AL5655" s="150">
        <v>12073.41796875</v>
      </c>
      <c r="AM5655" s="150">
        <v>11673.4345703125</v>
      </c>
      <c r="AN5655" s="150">
        <v>399.98361206054688</v>
      </c>
      <c r="AO5655" s="5" t="s">
        <v>3225</v>
      </c>
    </row>
    <row r="5656" spans="1:41" ht="14.25" x14ac:dyDescent="0.45">
      <c r="A5656" s="150">
        <v>2023</v>
      </c>
      <c r="B5656" s="5" t="s">
        <v>6344</v>
      </c>
      <c r="C5656" s="5" t="s">
        <v>171</v>
      </c>
      <c r="D5656" s="5" t="s">
        <v>84</v>
      </c>
      <c r="E5656" s="5" t="s">
        <v>217</v>
      </c>
      <c r="F5656" s="5" t="s">
        <v>218</v>
      </c>
      <c r="G5656" s="5" t="s">
        <v>87</v>
      </c>
      <c r="H5656" s="5" t="s">
        <v>131</v>
      </c>
      <c r="I5656" s="150"/>
      <c r="J5656" s="150"/>
      <c r="K5656" s="150"/>
      <c r="L5656" s="150"/>
      <c r="M5656" s="150"/>
      <c r="N5656" s="150">
        <v>1001.463709375585</v>
      </c>
      <c r="O5656" s="150"/>
      <c r="P5656" s="150"/>
      <c r="Q5656" s="150">
        <v>0</v>
      </c>
      <c r="R5656" s="150"/>
      <c r="S5656" s="150">
        <v>0</v>
      </c>
      <c r="T5656" s="150">
        <v>0</v>
      </c>
      <c r="U5656" s="150"/>
      <c r="V5656" s="150">
        <v>0</v>
      </c>
      <c r="W5656" s="150"/>
      <c r="X5656" s="150"/>
      <c r="Y5656" s="150"/>
      <c r="Z5656" s="150"/>
      <c r="AA5656" s="150"/>
      <c r="AB5656" s="150"/>
      <c r="AC5656" s="150"/>
      <c r="AD5656" s="150"/>
      <c r="AE5656" s="150"/>
      <c r="AF5656" s="150">
        <v>0</v>
      </c>
      <c r="AG5656" s="150"/>
      <c r="AH5656" s="150">
        <v>378.9142512210729</v>
      </c>
      <c r="AI5656" s="150"/>
      <c r="AJ5656" s="150"/>
      <c r="AK5656" s="150"/>
      <c r="AL5656" s="150">
        <v>1380.3779296875</v>
      </c>
      <c r="AM5656" s="150">
        <v>1001.4636840820313</v>
      </c>
      <c r="AN5656" s="150">
        <v>378.91424560546875</v>
      </c>
      <c r="AO5656" s="5" t="s">
        <v>6919</v>
      </c>
    </row>
    <row r="5657" spans="1:41" ht="14.25" x14ac:dyDescent="0.45">
      <c r="A5657" s="150">
        <v>2023</v>
      </c>
      <c r="B5657" s="5" t="s">
        <v>1476</v>
      </c>
      <c r="C5657" s="5" t="s">
        <v>171</v>
      </c>
      <c r="D5657" s="5" t="s">
        <v>84</v>
      </c>
      <c r="E5657" s="5" t="s">
        <v>217</v>
      </c>
      <c r="F5657" s="5" t="s">
        <v>218</v>
      </c>
      <c r="G5657" s="5" t="s">
        <v>87</v>
      </c>
      <c r="H5657" s="5" t="s">
        <v>131</v>
      </c>
      <c r="I5657" s="150"/>
      <c r="J5657" s="150"/>
      <c r="K5657" s="150"/>
      <c r="L5657" s="150"/>
      <c r="M5657" s="150"/>
      <c r="N5657" s="150">
        <v>0</v>
      </c>
      <c r="O5657" s="150"/>
      <c r="P5657" s="150"/>
      <c r="Q5657" s="150">
        <v>0</v>
      </c>
      <c r="R5657" s="150">
        <v>0</v>
      </c>
      <c r="S5657" s="150">
        <v>0</v>
      </c>
      <c r="T5657" s="150"/>
      <c r="U5657" s="150"/>
      <c r="V5657" s="150">
        <v>0</v>
      </c>
      <c r="W5657" s="150"/>
      <c r="X5657" s="150"/>
      <c r="Y5657" s="150"/>
      <c r="Z5657" s="150"/>
      <c r="AA5657" s="150">
        <v>2903.2765125309297</v>
      </c>
      <c r="AB5657" s="150"/>
      <c r="AC5657" s="150"/>
      <c r="AD5657" s="150"/>
      <c r="AE5657" s="150"/>
      <c r="AF5657" s="150"/>
      <c r="AG5657" s="150">
        <v>0</v>
      </c>
      <c r="AH5657" s="150">
        <v>544.98603044524566</v>
      </c>
      <c r="AI5657" s="150"/>
      <c r="AJ5657" s="150"/>
      <c r="AK5657" s="150"/>
      <c r="AL5657" s="150">
        <v>3448.2626953125</v>
      </c>
      <c r="AM5657" s="150">
        <v>2903.276611328125</v>
      </c>
      <c r="AN5657" s="150">
        <v>544.98602294921875</v>
      </c>
      <c r="AO5657" s="5" t="s">
        <v>3226</v>
      </c>
    </row>
    <row r="5658" spans="1:41" ht="14.25" x14ac:dyDescent="0.45">
      <c r="A5658" s="150">
        <v>2023</v>
      </c>
      <c r="B5658" s="5" t="s">
        <v>4980</v>
      </c>
      <c r="C5658" s="5" t="s">
        <v>171</v>
      </c>
      <c r="D5658" s="5" t="s">
        <v>84</v>
      </c>
      <c r="E5658" s="5" t="s">
        <v>217</v>
      </c>
      <c r="F5658" s="5" t="s">
        <v>218</v>
      </c>
      <c r="G5658" s="5" t="s">
        <v>87</v>
      </c>
      <c r="H5658" s="5" t="s">
        <v>131</v>
      </c>
      <c r="I5658" s="150">
        <v>0</v>
      </c>
      <c r="J5658" s="150">
        <v>0</v>
      </c>
      <c r="K5658" s="150"/>
      <c r="L5658" s="150"/>
      <c r="M5658" s="150"/>
      <c r="N5658" s="150">
        <v>0</v>
      </c>
      <c r="O5658" s="150"/>
      <c r="P5658" s="150"/>
      <c r="Q5658" s="150">
        <v>0</v>
      </c>
      <c r="R5658" s="150"/>
      <c r="S5658" s="150">
        <v>0</v>
      </c>
      <c r="T5658" s="150"/>
      <c r="U5658" s="150"/>
      <c r="V5658" s="150">
        <v>0</v>
      </c>
      <c r="W5658" s="150"/>
      <c r="X5658" s="150">
        <v>0</v>
      </c>
      <c r="Y5658" s="150"/>
      <c r="Z5658" s="150"/>
      <c r="AA5658" s="150"/>
      <c r="AB5658" s="150"/>
      <c r="AC5658" s="150">
        <v>0</v>
      </c>
      <c r="AD5658" s="150"/>
      <c r="AE5658" s="150"/>
      <c r="AF5658" s="150">
        <v>0</v>
      </c>
      <c r="AG5658" s="150"/>
      <c r="AH5658" s="150">
        <v>360.29054983635683</v>
      </c>
      <c r="AI5658" s="150"/>
      <c r="AJ5658" s="150"/>
      <c r="AK5658" s="150"/>
      <c r="AL5658" s="150">
        <v>360.29055786132813</v>
      </c>
      <c r="AM5658" s="150">
        <v>0</v>
      </c>
      <c r="AN5658" s="150">
        <v>360.29055786132813</v>
      </c>
      <c r="AO5658" s="5" t="s">
        <v>5987</v>
      </c>
    </row>
    <row r="5659" spans="1:41" ht="14.25" x14ac:dyDescent="0.45">
      <c r="A5659" s="150">
        <v>2023</v>
      </c>
      <c r="B5659" s="5" t="s">
        <v>7352</v>
      </c>
      <c r="C5659" s="5" t="s">
        <v>171</v>
      </c>
      <c r="D5659" s="5" t="s">
        <v>84</v>
      </c>
      <c r="E5659" s="5" t="s">
        <v>217</v>
      </c>
      <c r="F5659" s="5" t="s">
        <v>218</v>
      </c>
      <c r="G5659" s="5" t="s">
        <v>87</v>
      </c>
      <c r="H5659" s="5" t="s">
        <v>131</v>
      </c>
      <c r="I5659" s="150"/>
      <c r="J5659" s="150"/>
      <c r="K5659" s="150"/>
      <c r="L5659" s="150"/>
      <c r="M5659" s="150"/>
      <c r="N5659" s="150">
        <v>982.84481000000005</v>
      </c>
      <c r="O5659" s="150"/>
      <c r="P5659" s="150"/>
      <c r="Q5659" s="150">
        <v>0</v>
      </c>
      <c r="R5659" s="150"/>
      <c r="S5659" s="150"/>
      <c r="T5659" s="150">
        <v>0</v>
      </c>
      <c r="U5659" s="150"/>
      <c r="V5659" s="150">
        <v>0</v>
      </c>
      <c r="W5659" s="150"/>
      <c r="X5659" s="150">
        <v>185</v>
      </c>
      <c r="Y5659" s="150">
        <v>0</v>
      </c>
      <c r="Z5659" s="150"/>
      <c r="AA5659" s="150"/>
      <c r="AB5659" s="150"/>
      <c r="AC5659" s="150"/>
      <c r="AD5659" s="150"/>
      <c r="AE5659" s="150"/>
      <c r="AF5659" s="150">
        <v>0</v>
      </c>
      <c r="AG5659" s="150"/>
      <c r="AH5659" s="150">
        <v>377</v>
      </c>
      <c r="AI5659" s="150"/>
      <c r="AJ5659" s="150"/>
      <c r="AK5659" s="150"/>
      <c r="AL5659" s="150">
        <v>1544.8447265625</v>
      </c>
      <c r="AM5659" s="150">
        <v>982.84478759765625</v>
      </c>
      <c r="AN5659" s="150">
        <v>562</v>
      </c>
      <c r="AO5659" s="5" t="s">
        <v>7840</v>
      </c>
    </row>
    <row r="5660" spans="1:41" ht="14.25" x14ac:dyDescent="0.45">
      <c r="A5660" s="150">
        <v>2023</v>
      </c>
      <c r="B5660" s="5" t="s">
        <v>582</v>
      </c>
      <c r="C5660" s="5" t="s">
        <v>171</v>
      </c>
      <c r="D5660" s="5" t="s">
        <v>84</v>
      </c>
      <c r="E5660" s="5" t="s">
        <v>217</v>
      </c>
      <c r="F5660" s="5" t="s">
        <v>218</v>
      </c>
      <c r="G5660" s="5" t="s">
        <v>87</v>
      </c>
      <c r="H5660" s="5" t="s">
        <v>131</v>
      </c>
      <c r="I5660" s="150">
        <v>0</v>
      </c>
      <c r="J5660" s="150"/>
      <c r="K5660" s="150"/>
      <c r="L5660" s="150"/>
      <c r="M5660" s="150"/>
      <c r="N5660" s="150">
        <v>0</v>
      </c>
      <c r="O5660" s="150">
        <v>0</v>
      </c>
      <c r="P5660" s="150"/>
      <c r="Q5660" s="150">
        <v>0</v>
      </c>
      <c r="R5660" s="150"/>
      <c r="S5660" s="150">
        <v>0</v>
      </c>
      <c r="T5660" s="150"/>
      <c r="U5660" s="150"/>
      <c r="V5660" s="150">
        <v>0</v>
      </c>
      <c r="W5660" s="150"/>
      <c r="X5660" s="150">
        <v>0</v>
      </c>
      <c r="Y5660" s="150">
        <v>0</v>
      </c>
      <c r="Z5660" s="150"/>
      <c r="AA5660" s="150"/>
      <c r="AB5660" s="150">
        <v>0</v>
      </c>
      <c r="AC5660" s="150">
        <v>0</v>
      </c>
      <c r="AD5660" s="150"/>
      <c r="AE5660" s="150"/>
      <c r="AF5660" s="150">
        <v>0</v>
      </c>
      <c r="AG5660" s="150"/>
      <c r="AH5660" s="150">
        <v>381.55232477647394</v>
      </c>
      <c r="AI5660" s="150"/>
      <c r="AJ5660" s="150"/>
      <c r="AK5660" s="150"/>
      <c r="AL5660" s="150">
        <v>381.55233764648438</v>
      </c>
      <c r="AM5660" s="150">
        <v>0</v>
      </c>
      <c r="AN5660" s="150">
        <v>381.55233764648438</v>
      </c>
      <c r="AO5660" s="5" t="s">
        <v>1205</v>
      </c>
    </row>
    <row r="5661" spans="1:41" ht="14.25" x14ac:dyDescent="0.45">
      <c r="A5661" s="150">
        <v>2023</v>
      </c>
      <c r="B5661" s="5" t="s">
        <v>4024</v>
      </c>
      <c r="C5661" s="5" t="s">
        <v>171</v>
      </c>
      <c r="D5661" s="5" t="s">
        <v>84</v>
      </c>
      <c r="E5661" s="5" t="s">
        <v>217</v>
      </c>
      <c r="F5661" s="5" t="s">
        <v>218</v>
      </c>
      <c r="G5661" s="5" t="s">
        <v>87</v>
      </c>
      <c r="H5661" s="5" t="s">
        <v>131</v>
      </c>
      <c r="I5661" s="150">
        <v>0</v>
      </c>
      <c r="J5661" s="150"/>
      <c r="K5661" s="150"/>
      <c r="L5661" s="150"/>
      <c r="M5661" s="150">
        <v>0</v>
      </c>
      <c r="N5661" s="150">
        <v>0</v>
      </c>
      <c r="O5661" s="150"/>
      <c r="P5661" s="150"/>
      <c r="Q5661" s="150">
        <v>0</v>
      </c>
      <c r="R5661" s="150"/>
      <c r="S5661" s="150">
        <v>0</v>
      </c>
      <c r="T5661" s="150"/>
      <c r="U5661" s="150"/>
      <c r="V5661" s="150">
        <v>0</v>
      </c>
      <c r="W5661" s="150"/>
      <c r="X5661" s="150">
        <v>0</v>
      </c>
      <c r="Y5661" s="150">
        <v>0</v>
      </c>
      <c r="Z5661" s="150"/>
      <c r="AA5661" s="150"/>
      <c r="AB5661" s="150"/>
      <c r="AC5661" s="150">
        <v>0</v>
      </c>
      <c r="AD5661" s="150"/>
      <c r="AE5661" s="150"/>
      <c r="AF5661" s="150">
        <v>0</v>
      </c>
      <c r="AG5661" s="150"/>
      <c r="AH5661" s="150">
        <v>370.00369448614128</v>
      </c>
      <c r="AI5661" s="150"/>
      <c r="AJ5661" s="150"/>
      <c r="AK5661" s="150"/>
      <c r="AL5661" s="150">
        <v>370.00369262695313</v>
      </c>
      <c r="AM5661" s="150">
        <v>0</v>
      </c>
      <c r="AN5661" s="150">
        <v>370.00369262695313</v>
      </c>
      <c r="AO5661" s="5" t="s">
        <v>4658</v>
      </c>
    </row>
    <row r="5662" spans="1:41" ht="14.25" x14ac:dyDescent="0.45">
      <c r="A5662" s="150">
        <v>2023</v>
      </c>
      <c r="B5662" s="5" t="s">
        <v>1476</v>
      </c>
      <c r="C5662" s="5" t="s">
        <v>171</v>
      </c>
      <c r="D5662" s="5" t="s">
        <v>84</v>
      </c>
      <c r="E5662" s="5" t="s">
        <v>217</v>
      </c>
      <c r="F5662" s="5" t="s">
        <v>219</v>
      </c>
      <c r="G5662" s="5" t="s">
        <v>87</v>
      </c>
      <c r="H5662" s="5" t="s">
        <v>131</v>
      </c>
      <c r="I5662" s="150">
        <v>0</v>
      </c>
      <c r="J5662" s="150"/>
      <c r="K5662" s="150">
        <v>96.775883751030989</v>
      </c>
      <c r="L5662" s="150"/>
      <c r="M5662" s="150">
        <v>756.06159180492966</v>
      </c>
      <c r="N5662" s="150">
        <v>2409.7195054006716</v>
      </c>
      <c r="O5662" s="150">
        <v>190.52752113484226</v>
      </c>
      <c r="P5662" s="150"/>
      <c r="Q5662" s="150">
        <v>0</v>
      </c>
      <c r="R5662" s="150">
        <v>1317.0931670178186</v>
      </c>
      <c r="S5662" s="150">
        <v>544.36434609954938</v>
      </c>
      <c r="T5662" s="150"/>
      <c r="U5662" s="150"/>
      <c r="V5662" s="150">
        <v>1572.6081109542536</v>
      </c>
      <c r="W5662" s="150"/>
      <c r="X5662" s="150"/>
      <c r="Y5662" s="150"/>
      <c r="Z5662" s="150"/>
      <c r="AA5662" s="150">
        <v>362.90956406636622</v>
      </c>
      <c r="AB5662" s="150"/>
      <c r="AC5662" s="150"/>
      <c r="AD5662" s="150">
        <v>347.78833223026766</v>
      </c>
      <c r="AE5662" s="150"/>
      <c r="AF5662" s="150">
        <v>2177.4573843981975</v>
      </c>
      <c r="AG5662" s="150">
        <v>15533.760405909954</v>
      </c>
      <c r="AH5662" s="150">
        <v>1209.6985468878875</v>
      </c>
      <c r="AI5662" s="150">
        <v>235.89121664313805</v>
      </c>
      <c r="AJ5662" s="150"/>
      <c r="AK5662" s="150"/>
      <c r="AL5662" s="150">
        <v>26754.65625</v>
      </c>
      <c r="AM5662" s="150">
        <v>23373.548828125</v>
      </c>
      <c r="AN5662" s="150">
        <v>3381.107421875</v>
      </c>
      <c r="AO5662" s="5" t="s">
        <v>3227</v>
      </c>
    </row>
    <row r="5663" spans="1:41" ht="14.25" x14ac:dyDescent="0.45">
      <c r="A5663" s="150">
        <v>2023</v>
      </c>
      <c r="B5663" s="5" t="s">
        <v>1477</v>
      </c>
      <c r="C5663" s="5" t="s">
        <v>171</v>
      </c>
      <c r="D5663" s="5" t="s">
        <v>84</v>
      </c>
      <c r="E5663" s="5" t="s">
        <v>217</v>
      </c>
      <c r="F5663" s="5" t="s">
        <v>219</v>
      </c>
      <c r="G5663" s="5" t="s">
        <v>87</v>
      </c>
      <c r="H5663" s="5" t="s">
        <v>131</v>
      </c>
      <c r="I5663" s="150">
        <v>0</v>
      </c>
      <c r="J5663" s="150"/>
      <c r="K5663" s="150">
        <v>94.857774889544515</v>
      </c>
      <c r="L5663" s="150"/>
      <c r="M5663" s="150">
        <v>1184.9811097529819</v>
      </c>
      <c r="N5663" s="150">
        <v>2363.1443169357776</v>
      </c>
      <c r="O5663" s="150">
        <v>186.15838322073111</v>
      </c>
      <c r="P5663" s="150"/>
      <c r="Q5663" s="150">
        <v>0</v>
      </c>
      <c r="R5663" s="150">
        <v>1920.2863845665472</v>
      </c>
      <c r="S5663" s="150">
        <v>533.57498375368789</v>
      </c>
      <c r="T5663" s="150"/>
      <c r="U5663" s="150"/>
      <c r="V5663" s="150">
        <v>1541.4388419550983</v>
      </c>
      <c r="W5663" s="150">
        <v>0</v>
      </c>
      <c r="X5663" s="150">
        <v>0</v>
      </c>
      <c r="Y5663" s="150">
        <v>889.29163958947981</v>
      </c>
      <c r="Z5663" s="150"/>
      <c r="AA5663" s="150">
        <v>355.71665583579193</v>
      </c>
      <c r="AB5663" s="150"/>
      <c r="AC5663" s="150"/>
      <c r="AD5663" s="150">
        <v>326.07360118280928</v>
      </c>
      <c r="AE5663" s="150"/>
      <c r="AF5663" s="150">
        <v>1826.656608673992</v>
      </c>
      <c r="AG5663" s="150">
        <v>15921.877515210046</v>
      </c>
      <c r="AH5663" s="150">
        <v>1185.7221861193063</v>
      </c>
      <c r="AI5663" s="150">
        <v>231.21582629326474</v>
      </c>
      <c r="AJ5663" s="150">
        <v>0</v>
      </c>
      <c r="AK5663" s="150">
        <v>0</v>
      </c>
      <c r="AL5663" s="150">
        <v>28560.998046875</v>
      </c>
      <c r="AM5663" s="150">
        <v>24818.412109375</v>
      </c>
      <c r="AN5663" s="150">
        <v>3742.583740234375</v>
      </c>
      <c r="AO5663" s="5" t="s">
        <v>3228</v>
      </c>
    </row>
    <row r="5664" spans="1:41" ht="14.25" x14ac:dyDescent="0.45">
      <c r="A5664" s="150">
        <v>2023</v>
      </c>
      <c r="B5664" s="5" t="s">
        <v>582</v>
      </c>
      <c r="C5664" s="5" t="s">
        <v>171</v>
      </c>
      <c r="D5664" s="5" t="s">
        <v>84</v>
      </c>
      <c r="E5664" s="5" t="s">
        <v>217</v>
      </c>
      <c r="F5664" s="5" t="s">
        <v>219</v>
      </c>
      <c r="G5664" s="5" t="s">
        <v>87</v>
      </c>
      <c r="H5664" s="5" t="s">
        <v>131</v>
      </c>
      <c r="I5664" s="150">
        <v>1116.4679261334579</v>
      </c>
      <c r="J5664" s="150"/>
      <c r="K5664" s="150">
        <v>89.317434090676628</v>
      </c>
      <c r="L5664" s="150">
        <v>55.823396306672898</v>
      </c>
      <c r="M5664" s="150">
        <v>167.47018892001867</v>
      </c>
      <c r="N5664" s="150">
        <v>4133.1642625460609</v>
      </c>
      <c r="O5664" s="150">
        <v>184.21720781202055</v>
      </c>
      <c r="P5664" s="150"/>
      <c r="Q5664" s="150">
        <v>0</v>
      </c>
      <c r="R5664" s="150">
        <v>622.52474898639525</v>
      </c>
      <c r="S5664" s="150">
        <v>502.41056676005604</v>
      </c>
      <c r="T5664" s="150"/>
      <c r="U5664" s="150">
        <v>0</v>
      </c>
      <c r="V5664" s="150">
        <v>703.37479346407849</v>
      </c>
      <c r="W5664" s="150"/>
      <c r="X5664" s="150">
        <v>0</v>
      </c>
      <c r="Y5664" s="150">
        <v>1618.878492893514</v>
      </c>
      <c r="Z5664" s="150">
        <v>66.635316362066348</v>
      </c>
      <c r="AA5664" s="150"/>
      <c r="AB5664" s="150">
        <v>0</v>
      </c>
      <c r="AC5664" s="150">
        <v>0</v>
      </c>
      <c r="AD5664" s="150"/>
      <c r="AE5664" s="150"/>
      <c r="AF5664" s="150">
        <v>1749.3761533501254</v>
      </c>
      <c r="AG5664" s="150">
        <v>5265.2627396453872</v>
      </c>
      <c r="AH5664" s="150">
        <v>558.23396306672896</v>
      </c>
      <c r="AI5664" s="150">
        <v>217.7112455960243</v>
      </c>
      <c r="AJ5664" s="150"/>
      <c r="AK5664" s="150"/>
      <c r="AL5664" s="150">
        <v>17050.869140625</v>
      </c>
      <c r="AM5664" s="150">
        <v>15331.5087890625</v>
      </c>
      <c r="AN5664" s="150">
        <v>1719.3607177734375</v>
      </c>
      <c r="AO5664" s="5" t="s">
        <v>1206</v>
      </c>
    </row>
    <row r="5665" spans="1:41" ht="14.25" x14ac:dyDescent="0.45">
      <c r="A5665" s="150">
        <v>2023</v>
      </c>
      <c r="B5665" s="5" t="s">
        <v>1478</v>
      </c>
      <c r="C5665" s="5" t="s">
        <v>171</v>
      </c>
      <c r="D5665" s="5" t="s">
        <v>84</v>
      </c>
      <c r="E5665" s="5" t="s">
        <v>217</v>
      </c>
      <c r="F5665" s="5" t="s">
        <v>219</v>
      </c>
      <c r="G5665" s="5" t="s">
        <v>87</v>
      </c>
      <c r="H5665" s="5" t="s">
        <v>131</v>
      </c>
      <c r="I5665" s="150">
        <v>0</v>
      </c>
      <c r="J5665" s="150"/>
      <c r="K5665" s="150">
        <v>92.119053434965707</v>
      </c>
      <c r="L5665" s="150">
        <v>345.44645038112139</v>
      </c>
      <c r="M5665" s="150">
        <v>1268.7960250456606</v>
      </c>
      <c r="N5665" s="150">
        <v>3191.3667297601123</v>
      </c>
      <c r="O5665" s="150">
        <v>189.99554770961677</v>
      </c>
      <c r="P5665" s="150"/>
      <c r="Q5665" s="150">
        <v>0</v>
      </c>
      <c r="R5665" s="150"/>
      <c r="S5665" s="150">
        <v>518.16967557168209</v>
      </c>
      <c r="T5665" s="150"/>
      <c r="U5665" s="150"/>
      <c r="V5665" s="150">
        <v>1496.9346183181929</v>
      </c>
      <c r="W5665" s="150">
        <v>0</v>
      </c>
      <c r="X5665" s="150"/>
      <c r="Y5665" s="150">
        <v>1554.5090267150463</v>
      </c>
      <c r="Z5665" s="150">
        <v>159.67916722416956</v>
      </c>
      <c r="AA5665" s="150">
        <v>345.44645038112139</v>
      </c>
      <c r="AB5665" s="150"/>
      <c r="AC5665" s="150"/>
      <c r="AD5665" s="150"/>
      <c r="AE5665" s="150"/>
      <c r="AF5665" s="150">
        <v>1795.2383796893628</v>
      </c>
      <c r="AG5665" s="150">
        <v>9058.0002011555862</v>
      </c>
      <c r="AH5665" s="150">
        <v>1151.4881679370715</v>
      </c>
      <c r="AI5665" s="150">
        <v>224.54019274772892</v>
      </c>
      <c r="AJ5665" s="150">
        <v>0</v>
      </c>
      <c r="AK5665" s="150">
        <v>0</v>
      </c>
      <c r="AL5665" s="150">
        <v>21391.73046875</v>
      </c>
      <c r="AM5665" s="150">
        <v>17946.62109375</v>
      </c>
      <c r="AN5665" s="150">
        <v>3445.10888671875</v>
      </c>
      <c r="AO5665" s="5" t="s">
        <v>3229</v>
      </c>
    </row>
    <row r="5666" spans="1:41" ht="14.25" x14ac:dyDescent="0.45">
      <c r="A5666" s="150">
        <v>2023</v>
      </c>
      <c r="B5666" s="5" t="s">
        <v>4980</v>
      </c>
      <c r="C5666" s="5" t="s">
        <v>171</v>
      </c>
      <c r="D5666" s="5" t="s">
        <v>84</v>
      </c>
      <c r="E5666" s="5" t="s">
        <v>217</v>
      </c>
      <c r="F5666" s="5" t="s">
        <v>219</v>
      </c>
      <c r="G5666" s="5" t="s">
        <v>87</v>
      </c>
      <c r="H5666" s="5" t="s">
        <v>131</v>
      </c>
      <c r="I5666" s="150">
        <v>1053.4811398723882</v>
      </c>
      <c r="J5666" s="150">
        <v>0</v>
      </c>
      <c r="K5666" s="150"/>
      <c r="L5666" s="150"/>
      <c r="M5666" s="150">
        <v>316.0443419617165</v>
      </c>
      <c r="N5666" s="150">
        <v>3975.3721832145698</v>
      </c>
      <c r="O5666" s="150"/>
      <c r="P5666" s="150"/>
      <c r="Q5666" s="150">
        <v>0</v>
      </c>
      <c r="R5666" s="150">
        <v>42.631855746232425</v>
      </c>
      <c r="S5666" s="150">
        <v>474.06651294257472</v>
      </c>
      <c r="T5666" s="150"/>
      <c r="U5666" s="150">
        <v>0</v>
      </c>
      <c r="V5666" s="150">
        <v>526.74056993619411</v>
      </c>
      <c r="W5666" s="150"/>
      <c r="X5666" s="150">
        <v>263.37028496809705</v>
      </c>
      <c r="Y5666" s="150">
        <v>2086.2752237932141</v>
      </c>
      <c r="Z5666" s="150">
        <v>28.19847592567416</v>
      </c>
      <c r="AA5666" s="150"/>
      <c r="AB5666" s="150"/>
      <c r="AC5666" s="150">
        <v>0</v>
      </c>
      <c r="AD5666" s="150"/>
      <c r="AE5666" s="150"/>
      <c r="AF5666" s="150">
        <v>1191.4871691956712</v>
      </c>
      <c r="AG5666" s="150">
        <v>5048.2816222684851</v>
      </c>
      <c r="AH5666" s="150">
        <v>526.74056993619411</v>
      </c>
      <c r="AI5666" s="150">
        <v>0</v>
      </c>
      <c r="AJ5666" s="150"/>
      <c r="AK5666" s="150"/>
      <c r="AL5666" s="150">
        <v>15532.6884765625</v>
      </c>
      <c r="AM5666" s="150">
        <v>13952.4677734375</v>
      </c>
      <c r="AN5666" s="150">
        <v>1580.2216796875</v>
      </c>
      <c r="AO5666" s="5" t="s">
        <v>5988</v>
      </c>
    </row>
    <row r="5667" spans="1:41" ht="14.25" x14ac:dyDescent="0.45">
      <c r="A5667" s="150">
        <v>2023</v>
      </c>
      <c r="B5667" s="5" t="s">
        <v>6344</v>
      </c>
      <c r="C5667" s="5" t="s">
        <v>171</v>
      </c>
      <c r="D5667" s="5" t="s">
        <v>84</v>
      </c>
      <c r="E5667" s="5" t="s">
        <v>217</v>
      </c>
      <c r="F5667" s="5" t="s">
        <v>219</v>
      </c>
      <c r="G5667" s="5" t="s">
        <v>87</v>
      </c>
      <c r="H5667" s="5" t="s">
        <v>131</v>
      </c>
      <c r="I5667" s="150"/>
      <c r="J5667" s="150"/>
      <c r="K5667" s="150"/>
      <c r="L5667" s="150"/>
      <c r="M5667" s="150">
        <v>307.2277712603294</v>
      </c>
      <c r="N5667" s="150">
        <v>3667.0010394684723</v>
      </c>
      <c r="O5667" s="150"/>
      <c r="P5667" s="150"/>
      <c r="Q5667" s="150">
        <v>0</v>
      </c>
      <c r="R5667" s="150">
        <v>40.044267788157349</v>
      </c>
      <c r="S5667" s="150">
        <v>460.84165689049405</v>
      </c>
      <c r="T5667" s="150">
        <v>0</v>
      </c>
      <c r="U5667" s="150">
        <v>0</v>
      </c>
      <c r="V5667" s="150">
        <v>512.0462854338823</v>
      </c>
      <c r="W5667" s="150"/>
      <c r="X5667" s="150"/>
      <c r="Y5667" s="150">
        <v>1831.077516711563</v>
      </c>
      <c r="Z5667" s="150"/>
      <c r="AA5667" s="150"/>
      <c r="AB5667" s="150"/>
      <c r="AC5667" s="150"/>
      <c r="AD5667" s="150"/>
      <c r="AE5667" s="150"/>
      <c r="AF5667" s="150">
        <v>2333.9069690076353</v>
      </c>
      <c r="AG5667" s="150">
        <v>10569.659423926198</v>
      </c>
      <c r="AH5667" s="150">
        <v>1536.1388563016469</v>
      </c>
      <c r="AI5667" s="150">
        <v>0</v>
      </c>
      <c r="AJ5667" s="150"/>
      <c r="AK5667" s="150"/>
      <c r="AL5667" s="150">
        <v>21257.943359375</v>
      </c>
      <c r="AM5667" s="150">
        <v>18953.736328125</v>
      </c>
      <c r="AN5667" s="150">
        <v>2304.208251953125</v>
      </c>
      <c r="AO5667" s="5" t="s">
        <v>6920</v>
      </c>
    </row>
    <row r="5668" spans="1:41" ht="14.25" x14ac:dyDescent="0.45">
      <c r="A5668" s="150">
        <v>2023</v>
      </c>
      <c r="B5668" s="5" t="s">
        <v>4024</v>
      </c>
      <c r="C5668" s="5" t="s">
        <v>171</v>
      </c>
      <c r="D5668" s="5" t="s">
        <v>84</v>
      </c>
      <c r="E5668" s="5" t="s">
        <v>217</v>
      </c>
      <c r="F5668" s="5" t="s">
        <v>219</v>
      </c>
      <c r="G5668" s="5" t="s">
        <v>87</v>
      </c>
      <c r="H5668" s="5" t="s">
        <v>131</v>
      </c>
      <c r="I5668" s="150">
        <v>1081.8821476202961</v>
      </c>
      <c r="J5668" s="150"/>
      <c r="K5668" s="150">
        <v>87.632453957243996</v>
      </c>
      <c r="L5668" s="150">
        <v>54.094107381014808</v>
      </c>
      <c r="M5668" s="150">
        <v>324.56464428608888</v>
      </c>
      <c r="N5668" s="150">
        <v>4074.6981419930594</v>
      </c>
      <c r="O5668" s="150">
        <v>181.75620080020977</v>
      </c>
      <c r="P5668" s="150"/>
      <c r="Q5668" s="150">
        <v>0</v>
      </c>
      <c r="R5668" s="150">
        <v>43.652290751920752</v>
      </c>
      <c r="S5668" s="150">
        <v>0</v>
      </c>
      <c r="T5668" s="150"/>
      <c r="U5668" s="150">
        <v>0</v>
      </c>
      <c r="V5668" s="150">
        <v>1135.9762550013111</v>
      </c>
      <c r="W5668" s="150"/>
      <c r="X5668" s="150">
        <v>0</v>
      </c>
      <c r="Y5668" s="150">
        <v>1568.7291140494294</v>
      </c>
      <c r="Z5668" s="150">
        <v>65.453869931027924</v>
      </c>
      <c r="AA5668" s="150"/>
      <c r="AB5668" s="150"/>
      <c r="AC5668" s="150">
        <v>0</v>
      </c>
      <c r="AD5668" s="150"/>
      <c r="AE5668" s="150"/>
      <c r="AF5668" s="150">
        <v>2181.0744096025169</v>
      </c>
      <c r="AG5668" s="150">
        <v>7437.9397648895365</v>
      </c>
      <c r="AH5668" s="150">
        <v>540.94107381014805</v>
      </c>
      <c r="AI5668" s="150">
        <v>0</v>
      </c>
      <c r="AJ5668" s="150"/>
      <c r="AK5668" s="150"/>
      <c r="AL5668" s="150">
        <v>18778.39453125</v>
      </c>
      <c r="AM5668" s="150">
        <v>17643.5</v>
      </c>
      <c r="AN5668" s="150">
        <v>1134.8944091796875</v>
      </c>
      <c r="AO5668" s="5" t="s">
        <v>4659</v>
      </c>
    </row>
    <row r="5669" spans="1:41" ht="14.25" x14ac:dyDescent="0.45">
      <c r="A5669" s="150">
        <v>2023</v>
      </c>
      <c r="B5669" s="5" t="s">
        <v>7352</v>
      </c>
      <c r="C5669" s="5" t="s">
        <v>171</v>
      </c>
      <c r="D5669" s="5" t="s">
        <v>84</v>
      </c>
      <c r="E5669" s="5" t="s">
        <v>217</v>
      </c>
      <c r="F5669" s="5" t="s">
        <v>219</v>
      </c>
      <c r="G5669" s="5" t="s">
        <v>87</v>
      </c>
      <c r="H5669" s="5" t="s">
        <v>131</v>
      </c>
      <c r="I5669" s="150"/>
      <c r="J5669" s="150"/>
      <c r="K5669" s="150"/>
      <c r="L5669" s="150"/>
      <c r="M5669" s="150">
        <v>320</v>
      </c>
      <c r="N5669" s="150">
        <v>1752.3408906249999</v>
      </c>
      <c r="O5669" s="150"/>
      <c r="P5669" s="150"/>
      <c r="Q5669" s="150">
        <v>0</v>
      </c>
      <c r="R5669" s="150">
        <v>348.90174909000001</v>
      </c>
      <c r="S5669" s="150"/>
      <c r="T5669" s="150">
        <v>0</v>
      </c>
      <c r="U5669" s="150">
        <v>0</v>
      </c>
      <c r="V5669" s="150">
        <v>500</v>
      </c>
      <c r="W5669" s="150">
        <v>57</v>
      </c>
      <c r="X5669" s="150">
        <v>550</v>
      </c>
      <c r="Y5669" s="150">
        <v>1203.0344471289</v>
      </c>
      <c r="Z5669" s="150"/>
      <c r="AA5669" s="150"/>
      <c r="AB5669" s="150"/>
      <c r="AC5669" s="150"/>
      <c r="AD5669" s="150"/>
      <c r="AE5669" s="150"/>
      <c r="AF5669" s="150">
        <v>0</v>
      </c>
      <c r="AG5669" s="150">
        <v>10527</v>
      </c>
      <c r="AH5669" s="150">
        <v>4089</v>
      </c>
      <c r="AI5669" s="150">
        <v>0</v>
      </c>
      <c r="AJ5669" s="150"/>
      <c r="AK5669" s="150"/>
      <c r="AL5669" s="150">
        <v>19347.27734375</v>
      </c>
      <c r="AM5669" s="150">
        <v>14331.27734375</v>
      </c>
      <c r="AN5669" s="150">
        <v>5016</v>
      </c>
      <c r="AO5669" s="5" t="s">
        <v>7841</v>
      </c>
    </row>
    <row r="5670" spans="1:41" ht="14.25" x14ac:dyDescent="0.45">
      <c r="A5670" s="150">
        <v>2023</v>
      </c>
      <c r="B5670" s="5" t="s">
        <v>582</v>
      </c>
      <c r="C5670" s="5" t="s">
        <v>171</v>
      </c>
      <c r="D5670" s="5" t="s">
        <v>84</v>
      </c>
      <c r="E5670" s="5" t="s">
        <v>217</v>
      </c>
      <c r="F5670" s="5" t="s">
        <v>220</v>
      </c>
      <c r="G5670" s="5" t="s">
        <v>87</v>
      </c>
      <c r="H5670" s="5" t="s">
        <v>131</v>
      </c>
      <c r="I5670" s="150">
        <v>0</v>
      </c>
      <c r="J5670" s="150"/>
      <c r="K5670" s="150"/>
      <c r="L5670" s="150"/>
      <c r="M5670" s="150"/>
      <c r="N5670" s="150">
        <v>0</v>
      </c>
      <c r="O5670" s="150">
        <v>0</v>
      </c>
      <c r="P5670" s="150"/>
      <c r="Q5670" s="150">
        <v>0</v>
      </c>
      <c r="R5670" s="150"/>
      <c r="S5670" s="150">
        <v>0</v>
      </c>
      <c r="T5670" s="150"/>
      <c r="U5670" s="150"/>
      <c r="V5670" s="150">
        <v>0</v>
      </c>
      <c r="W5670" s="150"/>
      <c r="X5670" s="150">
        <v>111.6467926133458</v>
      </c>
      <c r="Y5670" s="150">
        <v>0</v>
      </c>
      <c r="Z5670" s="150"/>
      <c r="AA5670" s="150"/>
      <c r="AB5670" s="150">
        <v>0</v>
      </c>
      <c r="AC5670" s="150">
        <v>0</v>
      </c>
      <c r="AD5670" s="150"/>
      <c r="AE5670" s="150"/>
      <c r="AF5670" s="150">
        <v>0</v>
      </c>
      <c r="AG5670" s="150">
        <v>5856.9907404961205</v>
      </c>
      <c r="AH5670" s="150"/>
      <c r="AI5670" s="150">
        <v>0</v>
      </c>
      <c r="AJ5670" s="150"/>
      <c r="AK5670" s="150"/>
      <c r="AL5670" s="150">
        <v>5968.6376953125</v>
      </c>
      <c r="AM5670" s="150">
        <v>5856.99072265625</v>
      </c>
      <c r="AN5670" s="150">
        <v>111.64678955078125</v>
      </c>
      <c r="AO5670" s="5" t="s">
        <v>1207</v>
      </c>
    </row>
    <row r="5671" spans="1:41" ht="14.25" x14ac:dyDescent="0.45">
      <c r="A5671" s="150">
        <v>2023</v>
      </c>
      <c r="B5671" s="5" t="s">
        <v>7352</v>
      </c>
      <c r="C5671" s="5" t="s">
        <v>171</v>
      </c>
      <c r="D5671" s="5" t="s">
        <v>84</v>
      </c>
      <c r="E5671" s="5" t="s">
        <v>217</v>
      </c>
      <c r="F5671" s="5" t="s">
        <v>220</v>
      </c>
      <c r="G5671" s="5" t="s">
        <v>87</v>
      </c>
      <c r="H5671" s="5" t="s">
        <v>131</v>
      </c>
      <c r="I5671" s="150"/>
      <c r="J5671" s="150"/>
      <c r="K5671" s="150"/>
      <c r="L5671" s="150"/>
      <c r="M5671" s="150"/>
      <c r="N5671" s="150">
        <v>0</v>
      </c>
      <c r="O5671" s="150"/>
      <c r="P5671" s="150"/>
      <c r="Q5671" s="150">
        <v>0</v>
      </c>
      <c r="R5671" s="150"/>
      <c r="S5671" s="150"/>
      <c r="T5671" s="150">
        <v>0</v>
      </c>
      <c r="U5671" s="150"/>
      <c r="V5671" s="150">
        <v>0</v>
      </c>
      <c r="W5671" s="150"/>
      <c r="X5671" s="150">
        <v>50</v>
      </c>
      <c r="Y5671" s="150">
        <v>841.07799607968275</v>
      </c>
      <c r="Z5671" s="150"/>
      <c r="AA5671" s="150"/>
      <c r="AB5671" s="150"/>
      <c r="AC5671" s="150"/>
      <c r="AD5671" s="150"/>
      <c r="AE5671" s="150"/>
      <c r="AF5671" s="150">
        <v>0</v>
      </c>
      <c r="AG5671" s="150"/>
      <c r="AH5671" s="150">
        <v>0</v>
      </c>
      <c r="AI5671" s="150">
        <v>0</v>
      </c>
      <c r="AJ5671" s="150"/>
      <c r="AK5671" s="150"/>
      <c r="AL5671" s="150">
        <v>891.0780029296875</v>
      </c>
      <c r="AM5671" s="150">
        <v>841.0780029296875</v>
      </c>
      <c r="AN5671" s="150">
        <v>50</v>
      </c>
      <c r="AO5671" s="5" t="s">
        <v>7842</v>
      </c>
    </row>
    <row r="5672" spans="1:41" ht="14.25" x14ac:dyDescent="0.45">
      <c r="A5672" s="150">
        <v>2023</v>
      </c>
      <c r="B5672" s="5" t="s">
        <v>4980</v>
      </c>
      <c r="C5672" s="5" t="s">
        <v>171</v>
      </c>
      <c r="D5672" s="5" t="s">
        <v>84</v>
      </c>
      <c r="E5672" s="5" t="s">
        <v>217</v>
      </c>
      <c r="F5672" s="5" t="s">
        <v>220</v>
      </c>
      <c r="G5672" s="5" t="s">
        <v>87</v>
      </c>
      <c r="H5672" s="5" t="s">
        <v>131</v>
      </c>
      <c r="I5672" s="150">
        <v>0</v>
      </c>
      <c r="J5672" s="150">
        <v>0</v>
      </c>
      <c r="K5672" s="150"/>
      <c r="L5672" s="150"/>
      <c r="M5672" s="150"/>
      <c r="N5672" s="150">
        <v>0</v>
      </c>
      <c r="O5672" s="150"/>
      <c r="P5672" s="150"/>
      <c r="Q5672" s="150">
        <v>0</v>
      </c>
      <c r="R5672" s="150"/>
      <c r="S5672" s="150">
        <v>0</v>
      </c>
      <c r="T5672" s="150"/>
      <c r="U5672" s="150"/>
      <c r="V5672" s="150">
        <v>0</v>
      </c>
      <c r="W5672" s="150"/>
      <c r="X5672" s="150">
        <v>84.278491189791069</v>
      </c>
      <c r="Y5672" s="150"/>
      <c r="Z5672" s="150"/>
      <c r="AA5672" s="150"/>
      <c r="AB5672" s="150"/>
      <c r="AC5672" s="150">
        <v>0</v>
      </c>
      <c r="AD5672" s="150"/>
      <c r="AE5672" s="150"/>
      <c r="AF5672" s="150">
        <v>0</v>
      </c>
      <c r="AG5672" s="150">
        <v>0</v>
      </c>
      <c r="AH5672" s="150"/>
      <c r="AI5672" s="150">
        <v>0</v>
      </c>
      <c r="AJ5672" s="150"/>
      <c r="AK5672" s="150"/>
      <c r="AL5672" s="150">
        <v>84.278488159179688</v>
      </c>
      <c r="AM5672" s="150">
        <v>0</v>
      </c>
      <c r="AN5672" s="150">
        <v>84.278488159179688</v>
      </c>
      <c r="AO5672" s="5" t="s">
        <v>5989</v>
      </c>
    </row>
    <row r="5673" spans="1:41" ht="14.25" x14ac:dyDescent="0.45">
      <c r="A5673" s="150">
        <v>2023</v>
      </c>
      <c r="B5673" s="5" t="s">
        <v>1476</v>
      </c>
      <c r="C5673" s="5" t="s">
        <v>171</v>
      </c>
      <c r="D5673" s="5" t="s">
        <v>84</v>
      </c>
      <c r="E5673" s="5" t="s">
        <v>217</v>
      </c>
      <c r="F5673" s="5" t="s">
        <v>220</v>
      </c>
      <c r="G5673" s="5" t="s">
        <v>87</v>
      </c>
      <c r="H5673" s="5" t="s">
        <v>131</v>
      </c>
      <c r="I5673" s="150"/>
      <c r="J5673" s="150"/>
      <c r="K5673" s="150"/>
      <c r="L5673" s="150"/>
      <c r="M5673" s="150"/>
      <c r="N5673" s="150">
        <v>0</v>
      </c>
      <c r="O5673" s="150"/>
      <c r="P5673" s="150"/>
      <c r="Q5673" s="150">
        <v>0</v>
      </c>
      <c r="R5673" s="150">
        <v>0</v>
      </c>
      <c r="S5673" s="150">
        <v>0</v>
      </c>
      <c r="T5673" s="150"/>
      <c r="U5673" s="150"/>
      <c r="V5673" s="150">
        <v>0</v>
      </c>
      <c r="W5673" s="150"/>
      <c r="X5673" s="150"/>
      <c r="Y5673" s="150"/>
      <c r="Z5673" s="150"/>
      <c r="AA5673" s="150">
        <v>0</v>
      </c>
      <c r="AB5673" s="150"/>
      <c r="AC5673" s="150"/>
      <c r="AD5673" s="150"/>
      <c r="AE5673" s="150"/>
      <c r="AF5673" s="150"/>
      <c r="AG5673" s="150">
        <v>2311.4179570643864</v>
      </c>
      <c r="AH5673" s="150"/>
      <c r="AI5673" s="150"/>
      <c r="AJ5673" s="150"/>
      <c r="AK5673" s="150"/>
      <c r="AL5673" s="150">
        <v>2311.41796875</v>
      </c>
      <c r="AM5673" s="150">
        <v>2311.41796875</v>
      </c>
      <c r="AN5673" s="150">
        <v>0</v>
      </c>
      <c r="AO5673" s="5" t="s">
        <v>3230</v>
      </c>
    </row>
    <row r="5674" spans="1:41" ht="14.25" x14ac:dyDescent="0.45">
      <c r="A5674" s="150">
        <v>2023</v>
      </c>
      <c r="B5674" s="5" t="s">
        <v>1478</v>
      </c>
      <c r="C5674" s="5" t="s">
        <v>171</v>
      </c>
      <c r="D5674" s="5" t="s">
        <v>84</v>
      </c>
      <c r="E5674" s="5" t="s">
        <v>217</v>
      </c>
      <c r="F5674" s="5" t="s">
        <v>220</v>
      </c>
      <c r="G5674" s="5" t="s">
        <v>87</v>
      </c>
      <c r="H5674" s="5" t="s">
        <v>131</v>
      </c>
      <c r="I5674" s="150">
        <v>0</v>
      </c>
      <c r="J5674" s="150"/>
      <c r="K5674" s="150"/>
      <c r="L5674" s="150"/>
      <c r="M5674" s="150"/>
      <c r="N5674" s="150">
        <v>0</v>
      </c>
      <c r="O5674" s="150"/>
      <c r="P5674" s="150"/>
      <c r="Q5674" s="150">
        <v>0</v>
      </c>
      <c r="R5674" s="150"/>
      <c r="S5674" s="150">
        <v>0</v>
      </c>
      <c r="T5674" s="150"/>
      <c r="U5674" s="150"/>
      <c r="V5674" s="150">
        <v>0</v>
      </c>
      <c r="W5674" s="150">
        <v>0</v>
      </c>
      <c r="X5674" s="150">
        <v>59.877384732727712</v>
      </c>
      <c r="Y5674" s="150">
        <v>0</v>
      </c>
      <c r="Z5674" s="150">
        <v>0</v>
      </c>
      <c r="AA5674" s="150"/>
      <c r="AB5674" s="150"/>
      <c r="AC5674" s="150"/>
      <c r="AD5674" s="150"/>
      <c r="AE5674" s="150"/>
      <c r="AF5674" s="150">
        <v>498.67732769148955</v>
      </c>
      <c r="AG5674" s="150"/>
      <c r="AH5674" s="150">
        <v>0</v>
      </c>
      <c r="AI5674" s="150">
        <v>0</v>
      </c>
      <c r="AJ5674" s="150">
        <v>0</v>
      </c>
      <c r="AK5674" s="150"/>
      <c r="AL5674" s="150">
        <v>558.5546875</v>
      </c>
      <c r="AM5674" s="150">
        <v>498.67733764648438</v>
      </c>
      <c r="AN5674" s="150">
        <v>59.877384185791016</v>
      </c>
      <c r="AO5674" s="5" t="s">
        <v>3231</v>
      </c>
    </row>
    <row r="5675" spans="1:41" ht="14.25" x14ac:dyDescent="0.45">
      <c r="A5675" s="150">
        <v>2023</v>
      </c>
      <c r="B5675" s="5" t="s">
        <v>4024</v>
      </c>
      <c r="C5675" s="5" t="s">
        <v>171</v>
      </c>
      <c r="D5675" s="5" t="s">
        <v>84</v>
      </c>
      <c r="E5675" s="5" t="s">
        <v>217</v>
      </c>
      <c r="F5675" s="5" t="s">
        <v>220</v>
      </c>
      <c r="G5675" s="5" t="s">
        <v>87</v>
      </c>
      <c r="H5675" s="5" t="s">
        <v>131</v>
      </c>
      <c r="I5675" s="150">
        <v>0</v>
      </c>
      <c r="J5675" s="150"/>
      <c r="K5675" s="150"/>
      <c r="L5675" s="150"/>
      <c r="M5675" s="150">
        <v>0</v>
      </c>
      <c r="N5675" s="150">
        <v>0</v>
      </c>
      <c r="O5675" s="150"/>
      <c r="P5675" s="150"/>
      <c r="Q5675" s="150">
        <v>0</v>
      </c>
      <c r="R5675" s="150"/>
      <c r="S5675" s="150">
        <v>0</v>
      </c>
      <c r="T5675" s="150"/>
      <c r="U5675" s="150"/>
      <c r="V5675" s="150">
        <v>0</v>
      </c>
      <c r="W5675" s="150"/>
      <c r="X5675" s="150">
        <v>81.14116107152222</v>
      </c>
      <c r="Y5675" s="150">
        <v>0</v>
      </c>
      <c r="Z5675" s="150"/>
      <c r="AA5675" s="150"/>
      <c r="AB5675" s="150"/>
      <c r="AC5675" s="150">
        <v>0</v>
      </c>
      <c r="AD5675" s="150"/>
      <c r="AE5675" s="150"/>
      <c r="AF5675" s="150">
        <v>0</v>
      </c>
      <c r="AG5675" s="150">
        <v>5754.5311431923556</v>
      </c>
      <c r="AH5675" s="150"/>
      <c r="AI5675" s="150">
        <v>0</v>
      </c>
      <c r="AJ5675" s="150"/>
      <c r="AK5675" s="150"/>
      <c r="AL5675" s="150">
        <v>5835.67236328125</v>
      </c>
      <c r="AM5675" s="150">
        <v>5754.53125</v>
      </c>
      <c r="AN5675" s="150">
        <v>81.141159057617188</v>
      </c>
      <c r="AO5675" s="5" t="s">
        <v>4660</v>
      </c>
    </row>
    <row r="5676" spans="1:41" ht="14.25" x14ac:dyDescent="0.45">
      <c r="A5676" s="150">
        <v>2023</v>
      </c>
      <c r="B5676" s="5" t="s">
        <v>1477</v>
      </c>
      <c r="C5676" s="5" t="s">
        <v>171</v>
      </c>
      <c r="D5676" s="5" t="s">
        <v>84</v>
      </c>
      <c r="E5676" s="5" t="s">
        <v>217</v>
      </c>
      <c r="F5676" s="5" t="s">
        <v>220</v>
      </c>
      <c r="G5676" s="5" t="s">
        <v>87</v>
      </c>
      <c r="H5676" s="5" t="s">
        <v>131</v>
      </c>
      <c r="I5676" s="150">
        <v>0</v>
      </c>
      <c r="J5676" s="150"/>
      <c r="K5676" s="150"/>
      <c r="L5676" s="150"/>
      <c r="M5676" s="150"/>
      <c r="N5676" s="150"/>
      <c r="O5676" s="150">
        <v>0</v>
      </c>
      <c r="P5676" s="150"/>
      <c r="Q5676" s="150">
        <v>0</v>
      </c>
      <c r="R5676" s="150"/>
      <c r="S5676" s="150">
        <v>0</v>
      </c>
      <c r="T5676" s="150"/>
      <c r="U5676" s="150"/>
      <c r="V5676" s="150">
        <v>0</v>
      </c>
      <c r="W5676" s="150">
        <v>0</v>
      </c>
      <c r="X5676" s="150">
        <v>77.354925595992981</v>
      </c>
      <c r="Y5676" s="150"/>
      <c r="Z5676" s="150"/>
      <c r="AA5676" s="150">
        <v>0</v>
      </c>
      <c r="AB5676" s="150"/>
      <c r="AC5676" s="150"/>
      <c r="AD5676" s="150"/>
      <c r="AE5676" s="150"/>
      <c r="AF5676" s="150">
        <v>0</v>
      </c>
      <c r="AG5676" s="150">
        <v>2243.3863761377279</v>
      </c>
      <c r="AH5676" s="150">
        <v>0</v>
      </c>
      <c r="AI5676" s="150"/>
      <c r="AJ5676" s="150">
        <v>0</v>
      </c>
      <c r="AK5676" s="150"/>
      <c r="AL5676" s="150">
        <v>2320.7412109375</v>
      </c>
      <c r="AM5676" s="150">
        <v>2243.386474609375</v>
      </c>
      <c r="AN5676" s="150">
        <v>77.354927062988281</v>
      </c>
      <c r="AO5676" s="5" t="s">
        <v>3232</v>
      </c>
    </row>
    <row r="5677" spans="1:41" ht="14.25" x14ac:dyDescent="0.45">
      <c r="A5677" s="150">
        <v>2023</v>
      </c>
      <c r="B5677" s="5" t="s">
        <v>6344</v>
      </c>
      <c r="C5677" s="5" t="s">
        <v>171</v>
      </c>
      <c r="D5677" s="5" t="s">
        <v>84</v>
      </c>
      <c r="E5677" s="5" t="s">
        <v>217</v>
      </c>
      <c r="F5677" s="5" t="s">
        <v>220</v>
      </c>
      <c r="G5677" s="5" t="s">
        <v>87</v>
      </c>
      <c r="H5677" s="5" t="s">
        <v>131</v>
      </c>
      <c r="I5677" s="150"/>
      <c r="J5677" s="150"/>
      <c r="K5677" s="150"/>
      <c r="L5677" s="150"/>
      <c r="M5677" s="150"/>
      <c r="N5677" s="150">
        <v>0</v>
      </c>
      <c r="O5677" s="150"/>
      <c r="P5677" s="150"/>
      <c r="Q5677" s="150">
        <v>0</v>
      </c>
      <c r="R5677" s="150"/>
      <c r="S5677" s="150">
        <v>0</v>
      </c>
      <c r="T5677" s="150">
        <v>0</v>
      </c>
      <c r="U5677" s="150"/>
      <c r="V5677" s="150">
        <v>0</v>
      </c>
      <c r="W5677" s="150">
        <v>30.722777126032938</v>
      </c>
      <c r="X5677" s="150"/>
      <c r="Y5677" s="150"/>
      <c r="Z5677" s="150"/>
      <c r="AA5677" s="150"/>
      <c r="AB5677" s="150"/>
      <c r="AC5677" s="150"/>
      <c r="AD5677" s="150"/>
      <c r="AE5677" s="150"/>
      <c r="AF5677" s="150">
        <v>0</v>
      </c>
      <c r="AG5677" s="150">
        <v>0</v>
      </c>
      <c r="AH5677" s="150"/>
      <c r="AI5677" s="150">
        <v>0</v>
      </c>
      <c r="AJ5677" s="150"/>
      <c r="AK5677" s="150"/>
      <c r="AL5677" s="150">
        <v>30.722776412963867</v>
      </c>
      <c r="AM5677" s="150">
        <v>0</v>
      </c>
      <c r="AN5677" s="150">
        <v>30.722776412963867</v>
      </c>
      <c r="AO5677" s="5" t="s">
        <v>6921</v>
      </c>
    </row>
    <row r="5678" spans="1:41" ht="14.25" x14ac:dyDescent="0.45">
      <c r="A5678" s="150">
        <v>2023</v>
      </c>
      <c r="B5678" s="5" t="s">
        <v>582</v>
      </c>
      <c r="C5678" s="5" t="s">
        <v>171</v>
      </c>
      <c r="D5678" s="5" t="s">
        <v>84</v>
      </c>
      <c r="E5678" s="5" t="s">
        <v>89</v>
      </c>
      <c r="F5678" s="5" t="s">
        <v>90</v>
      </c>
      <c r="G5678" s="5" t="s">
        <v>87</v>
      </c>
      <c r="H5678" s="5" t="s">
        <v>131</v>
      </c>
      <c r="I5678" s="150">
        <v>10355.240014887822</v>
      </c>
      <c r="J5678" s="150">
        <v>24789.495597904232</v>
      </c>
      <c r="K5678" s="150">
        <v>1146.6125601390613</v>
      </c>
      <c r="L5678" s="150">
        <v>2299.9239278349232</v>
      </c>
      <c r="M5678" s="150">
        <v>19228.927091796544</v>
      </c>
      <c r="N5678" s="150">
        <v>15125.907463256088</v>
      </c>
      <c r="O5678" s="150">
        <v>9651.8652214237427</v>
      </c>
      <c r="P5678" s="150">
        <v>9170.3884282786894</v>
      </c>
      <c r="Q5678" s="150">
        <v>3618.2386554540376</v>
      </c>
      <c r="R5678" s="150">
        <v>6946.8589565549819</v>
      </c>
      <c r="S5678" s="150">
        <v>21258.108802061481</v>
      </c>
      <c r="T5678" s="150">
        <v>10550.621901961176</v>
      </c>
      <c r="U5678" s="150">
        <v>1794.1639572964668</v>
      </c>
      <c r="V5678" s="150">
        <v>11381.274039004469</v>
      </c>
      <c r="W5678" s="150">
        <v>3898.7059980580348</v>
      </c>
      <c r="X5678" s="150">
        <v>14764.672560615967</v>
      </c>
      <c r="Y5678" s="150">
        <v>49688.963286532613</v>
      </c>
      <c r="Z5678" s="150">
        <v>15462.791175755618</v>
      </c>
      <c r="AA5678" s="150">
        <v>226169.11082300209</v>
      </c>
      <c r="AB5678" s="150">
        <v>1126.5161374686591</v>
      </c>
      <c r="AC5678" s="150">
        <v>10887.615308011866</v>
      </c>
      <c r="AD5678" s="150">
        <v>16107.054152761926</v>
      </c>
      <c r="AE5678" s="150">
        <v>17483.333731865005</v>
      </c>
      <c r="AF5678" s="150">
        <v>29979.980880491421</v>
      </c>
      <c r="AG5678" s="150">
        <v>177344.23125874298</v>
      </c>
      <c r="AH5678" s="150">
        <v>30844.193942292164</v>
      </c>
      <c r="AI5678" s="150">
        <v>4008.1198548191137</v>
      </c>
      <c r="AJ5678" s="150">
        <v>43726.466327016875</v>
      </c>
      <c r="AK5678" s="150">
        <v>1787.3535029470529</v>
      </c>
      <c r="AL5678" s="150">
        <v>790596.8125</v>
      </c>
      <c r="AM5678" s="150">
        <v>656224</v>
      </c>
      <c r="AN5678" s="150">
        <v>134372.75</v>
      </c>
      <c r="AO5678" s="5" t="s">
        <v>1208</v>
      </c>
    </row>
    <row r="5679" spans="1:41" ht="14.25" x14ac:dyDescent="0.45">
      <c r="A5679" s="150">
        <v>2023</v>
      </c>
      <c r="B5679" s="5" t="s">
        <v>7352</v>
      </c>
      <c r="C5679" s="5" t="s">
        <v>171</v>
      </c>
      <c r="D5679" s="5" t="s">
        <v>84</v>
      </c>
      <c r="E5679" s="5" t="s">
        <v>89</v>
      </c>
      <c r="F5679" s="5" t="s">
        <v>90</v>
      </c>
      <c r="G5679" s="5" t="s">
        <v>87</v>
      </c>
      <c r="H5679" s="5" t="s">
        <v>131</v>
      </c>
      <c r="I5679" s="150">
        <v>17160.784313725489</v>
      </c>
      <c r="J5679" s="150">
        <v>81657.234614706889</v>
      </c>
      <c r="K5679" s="150">
        <v>1527.7227952888891</v>
      </c>
      <c r="L5679" s="150">
        <v>4602</v>
      </c>
      <c r="M5679" s="150">
        <v>42416.36843769659</v>
      </c>
      <c r="N5679" s="150">
        <v>14390.871915161129</v>
      </c>
      <c r="O5679" s="150">
        <v>10097.66309</v>
      </c>
      <c r="P5679" s="150">
        <v>10459.134</v>
      </c>
      <c r="Q5679" s="150">
        <v>4201.0868240563859</v>
      </c>
      <c r="R5679" s="150">
        <v>7508.8342316277804</v>
      </c>
      <c r="S5679" s="150">
        <v>18215.3</v>
      </c>
      <c r="T5679" s="150">
        <v>13962.75</v>
      </c>
      <c r="U5679" s="150">
        <v>1525</v>
      </c>
      <c r="V5679" s="150">
        <v>10796</v>
      </c>
      <c r="W5679" s="150">
        <v>9114.0495999999985</v>
      </c>
      <c r="X5679" s="150">
        <v>28005.1464375</v>
      </c>
      <c r="Y5679" s="150">
        <v>68846</v>
      </c>
      <c r="Z5679" s="150">
        <v>14486.10495388141</v>
      </c>
      <c r="AA5679" s="150">
        <v>201848</v>
      </c>
      <c r="AB5679" s="150">
        <v>1979</v>
      </c>
      <c r="AC5679" s="150">
        <v>18292.947819906542</v>
      </c>
      <c r="AD5679" s="150">
        <v>17326.25459968494</v>
      </c>
      <c r="AE5679" s="150">
        <v>16165.36978739916</v>
      </c>
      <c r="AF5679" s="150">
        <v>47634.7125332</v>
      </c>
      <c r="AG5679" s="150">
        <v>259552</v>
      </c>
      <c r="AH5679" s="150">
        <v>42939.098505291797</v>
      </c>
      <c r="AI5679" s="150">
        <v>6937</v>
      </c>
      <c r="AJ5679" s="150">
        <v>46498.621912848866</v>
      </c>
      <c r="AK5679" s="150">
        <v>3616</v>
      </c>
      <c r="AL5679" s="150">
        <v>1021761.0625</v>
      </c>
      <c r="AM5679" s="150">
        <v>825624.75</v>
      </c>
      <c r="AN5679" s="150">
        <v>196136.34375</v>
      </c>
      <c r="AO5679" s="5" t="s">
        <v>7843</v>
      </c>
    </row>
    <row r="5680" spans="1:41" ht="14.25" x14ac:dyDescent="0.45">
      <c r="A5680" s="150">
        <v>2023</v>
      </c>
      <c r="B5680" s="5" t="s">
        <v>1477</v>
      </c>
      <c r="C5680" s="5" t="s">
        <v>171</v>
      </c>
      <c r="D5680" s="5" t="s">
        <v>84</v>
      </c>
      <c r="E5680" s="5" t="s">
        <v>89</v>
      </c>
      <c r="F5680" s="5" t="s">
        <v>90</v>
      </c>
      <c r="G5680" s="5" t="s">
        <v>87</v>
      </c>
      <c r="H5680" s="5" t="s">
        <v>131</v>
      </c>
      <c r="I5680" s="150">
        <v>10309.854408307368</v>
      </c>
      <c r="J5680" s="150">
        <v>16803.056720451001</v>
      </c>
      <c r="K5680" s="150">
        <v>1179.7935751887098</v>
      </c>
      <c r="L5680" s="150">
        <v>3474.1660053295677</v>
      </c>
      <c r="M5680" s="150">
        <v>21952.250620944473</v>
      </c>
      <c r="N5680" s="150">
        <v>13567.151825795716</v>
      </c>
      <c r="O5680" s="150">
        <v>8218.2404719929127</v>
      </c>
      <c r="P5680" s="150">
        <v>10004.577425691345</v>
      </c>
      <c r="Q5680" s="150">
        <v>3293.313373175065</v>
      </c>
      <c r="R5680" s="150">
        <v>8930.4451941049556</v>
      </c>
      <c r="S5680" s="150">
        <v>21790.99992551898</v>
      </c>
      <c r="T5680" s="150">
        <v>10179.424967834246</v>
      </c>
      <c r="U5680" s="150">
        <v>1898.3412199770096</v>
      </c>
      <c r="V5680" s="150">
        <v>6686.2874075267691</v>
      </c>
      <c r="W5680" s="150">
        <v>3088.8062948407933</v>
      </c>
      <c r="X5680" s="150">
        <v>13575.500165719113</v>
      </c>
      <c r="Y5680" s="150">
        <v>58242.673782180333</v>
      </c>
      <c r="Z5680" s="150">
        <v>13456.761090268008</v>
      </c>
      <c r="AA5680" s="150">
        <v>180585.95087005728</v>
      </c>
      <c r="AB5680" s="150">
        <v>0</v>
      </c>
      <c r="AC5680" s="150">
        <v>9888.4487433605682</v>
      </c>
      <c r="AD5680" s="150">
        <v>20906.66784114881</v>
      </c>
      <c r="AE5680" s="150">
        <v>23799.104286475049</v>
      </c>
      <c r="AF5680" s="150">
        <v>29413.553137843774</v>
      </c>
      <c r="AG5680" s="150">
        <v>207132.62297099552</v>
      </c>
      <c r="AH5680" s="150">
        <v>35214.1233108175</v>
      </c>
      <c r="AI5680" s="150">
        <v>4024.3410996889261</v>
      </c>
      <c r="AJ5680" s="150">
        <v>46204.536069035916</v>
      </c>
      <c r="AK5680" s="150">
        <v>2581.1841947473231</v>
      </c>
      <c r="AL5680" s="150">
        <v>786402.125</v>
      </c>
      <c r="AM5680" s="150">
        <v>643690.875</v>
      </c>
      <c r="AN5680" s="150">
        <v>142711.328125</v>
      </c>
      <c r="AO5680" s="5" t="s">
        <v>3233</v>
      </c>
    </row>
    <row r="5681" spans="1:41" ht="14.25" x14ac:dyDescent="0.45">
      <c r="A5681" s="150">
        <v>2023</v>
      </c>
      <c r="B5681" s="5" t="s">
        <v>1476</v>
      </c>
      <c r="C5681" s="5" t="s">
        <v>171</v>
      </c>
      <c r="D5681" s="5" t="s">
        <v>84</v>
      </c>
      <c r="E5681" s="5" t="s">
        <v>89</v>
      </c>
      <c r="F5681" s="5" t="s">
        <v>90</v>
      </c>
      <c r="G5681" s="5" t="s">
        <v>87</v>
      </c>
      <c r="H5681" s="5" t="s">
        <v>131</v>
      </c>
      <c r="I5681" s="150">
        <v>5485.9829101365694</v>
      </c>
      <c r="J5681" s="150">
        <v>17886.602714284301</v>
      </c>
      <c r="K5681" s="150">
        <v>1081.4705009177712</v>
      </c>
      <c r="L5681" s="150">
        <v>2879.0825415931722</v>
      </c>
      <c r="M5681" s="150">
        <v>11726.81771353118</v>
      </c>
      <c r="N5681" s="150">
        <v>12114.28415809937</v>
      </c>
      <c r="O5681" s="150">
        <v>8782.0485408419954</v>
      </c>
      <c r="P5681" s="150">
        <v>10336.269233883553</v>
      </c>
      <c r="Q5681" s="150">
        <v>3210.0863064853702</v>
      </c>
      <c r="R5681" s="150">
        <v>8728.2468560575398</v>
      </c>
      <c r="S5681" s="150">
        <v>20430.598758389529</v>
      </c>
      <c r="T5681" s="150">
        <v>11201.808544181837</v>
      </c>
      <c r="U5681" s="150">
        <v>2337.714176513914</v>
      </c>
      <c r="V5681" s="150">
        <v>9436.8583642724097</v>
      </c>
      <c r="W5681" s="150">
        <v>4281.1231574362337</v>
      </c>
      <c r="X5681" s="150">
        <v>12638.835676706303</v>
      </c>
      <c r="Y5681" s="150">
        <v>51447.269500594964</v>
      </c>
      <c r="Z5681" s="150">
        <v>11938.514959236561</v>
      </c>
      <c r="AA5681" s="150">
        <v>169025.06995290014</v>
      </c>
      <c r="AB5681" s="150">
        <v>688.3184731792079</v>
      </c>
      <c r="AC5681" s="150">
        <v>10316.258932788298</v>
      </c>
      <c r="AD5681" s="150">
        <v>20405.784816946492</v>
      </c>
      <c r="AE5681" s="150">
        <v>16933.965108610093</v>
      </c>
      <c r="AF5681" s="150">
        <v>34984.481975997704</v>
      </c>
      <c r="AG5681" s="150">
        <v>146701.86789124086</v>
      </c>
      <c r="AH5681" s="150">
        <v>27340.289094335065</v>
      </c>
      <c r="AI5681" s="150">
        <v>3125.8610451583008</v>
      </c>
      <c r="AJ5681" s="150">
        <v>48245.443593628646</v>
      </c>
      <c r="AK5681" s="150">
        <v>2002.0510950994537</v>
      </c>
      <c r="AL5681" s="150">
        <v>685713</v>
      </c>
      <c r="AM5681" s="150">
        <v>562008</v>
      </c>
      <c r="AN5681" s="150">
        <v>123705.0078125</v>
      </c>
      <c r="AO5681" s="5" t="s">
        <v>3234</v>
      </c>
    </row>
    <row r="5682" spans="1:41" ht="14.25" x14ac:dyDescent="0.45">
      <c r="A5682" s="150">
        <v>2023</v>
      </c>
      <c r="B5682" s="5" t="s">
        <v>4980</v>
      </c>
      <c r="C5682" s="5" t="s">
        <v>171</v>
      </c>
      <c r="D5682" s="5" t="s">
        <v>84</v>
      </c>
      <c r="E5682" s="5" t="s">
        <v>89</v>
      </c>
      <c r="F5682" s="5" t="s">
        <v>90</v>
      </c>
      <c r="G5682" s="5" t="s">
        <v>87</v>
      </c>
      <c r="H5682" s="5" t="s">
        <v>131</v>
      </c>
      <c r="I5682" s="150">
        <v>14538.039730238959</v>
      </c>
      <c r="J5682" s="150">
        <v>68602.960460772621</v>
      </c>
      <c r="K5682" s="150">
        <v>1412.3273670659801</v>
      </c>
      <c r="L5682" s="150">
        <v>2530.4616979734769</v>
      </c>
      <c r="M5682" s="150">
        <v>27901.447989520206</v>
      </c>
      <c r="N5682" s="150">
        <v>16638.558053090954</v>
      </c>
      <c r="O5682" s="150">
        <v>8230.1569583520741</v>
      </c>
      <c r="P5682" s="150">
        <v>11276.338863900679</v>
      </c>
      <c r="Q5682" s="150">
        <v>4477.9968625133251</v>
      </c>
      <c r="R5682" s="150">
        <v>6592.2319005290256</v>
      </c>
      <c r="S5682" s="150">
        <v>12634.958059004175</v>
      </c>
      <c r="T5682" s="150">
        <v>10253.531934377956</v>
      </c>
      <c r="U5682" s="150">
        <v>1529.6546150947079</v>
      </c>
      <c r="V5682" s="150">
        <v>20047.746091771551</v>
      </c>
      <c r="W5682" s="150">
        <v>5291.6357655790061</v>
      </c>
      <c r="X5682" s="150">
        <v>23498.541724710991</v>
      </c>
      <c r="Y5682" s="150">
        <v>63980.016586729886</v>
      </c>
      <c r="Z5682" s="150">
        <v>17094.718289400364</v>
      </c>
      <c r="AA5682" s="150">
        <v>181933.03241254186</v>
      </c>
      <c r="AB5682" s="150">
        <v>1940.5122596449394</v>
      </c>
      <c r="AC5682" s="150">
        <v>14207.274390477442</v>
      </c>
      <c r="AD5682" s="150">
        <v>16357.136486664325</v>
      </c>
      <c r="AE5682" s="150">
        <v>15734.179501256122</v>
      </c>
      <c r="AF5682" s="150">
        <v>38220.13126033789</v>
      </c>
      <c r="AG5682" s="150">
        <v>235911.29905732328</v>
      </c>
      <c r="AH5682" s="150">
        <v>31802.488650467658</v>
      </c>
      <c r="AI5682" s="150">
        <v>3575.5149887268858</v>
      </c>
      <c r="AJ5682" s="150">
        <v>41584.061034182785</v>
      </c>
      <c r="AK5682" s="150">
        <v>2061.6625907302641</v>
      </c>
      <c r="AL5682" s="150">
        <v>899858.6875</v>
      </c>
      <c r="AM5682" s="150">
        <v>754898.6875</v>
      </c>
      <c r="AN5682" s="150">
        <v>144959.90625</v>
      </c>
      <c r="AO5682" s="5" t="s">
        <v>5990</v>
      </c>
    </row>
    <row r="5683" spans="1:41" ht="14.25" x14ac:dyDescent="0.45">
      <c r="A5683" s="150">
        <v>2023</v>
      </c>
      <c r="B5683" s="5" t="s">
        <v>4024</v>
      </c>
      <c r="C5683" s="5" t="s">
        <v>171</v>
      </c>
      <c r="D5683" s="5" t="s">
        <v>84</v>
      </c>
      <c r="E5683" s="5" t="s">
        <v>89</v>
      </c>
      <c r="F5683" s="5" t="s">
        <v>90</v>
      </c>
      <c r="G5683" s="5" t="s">
        <v>87</v>
      </c>
      <c r="H5683" s="5" t="s">
        <v>131</v>
      </c>
      <c r="I5683" s="150">
        <v>11424.675478870327</v>
      </c>
      <c r="J5683" s="150">
        <v>52716.059995483454</v>
      </c>
      <c r="K5683" s="150">
        <v>1109.9191234758762</v>
      </c>
      <c r="L5683" s="150">
        <v>2347.6842603360428</v>
      </c>
      <c r="M5683" s="150">
        <v>25202.985569888609</v>
      </c>
      <c r="N5683" s="150">
        <v>16552.747092011741</v>
      </c>
      <c r="O5683" s="150">
        <v>8781.6373922339444</v>
      </c>
      <c r="P5683" s="150">
        <v>9624.6507804811536</v>
      </c>
      <c r="Q5683" s="150">
        <v>4092.7080791930953</v>
      </c>
      <c r="R5683" s="150">
        <v>8394.4325069814586</v>
      </c>
      <c r="S5683" s="150">
        <v>15516.353761170289</v>
      </c>
      <c r="T5683" s="150">
        <v>9791.0334359636799</v>
      </c>
      <c r="U5683" s="150">
        <v>1738.5846112258159</v>
      </c>
      <c r="V5683" s="150">
        <v>20620.673733642845</v>
      </c>
      <c r="W5683" s="150">
        <v>3169.9146925274677</v>
      </c>
      <c r="X5683" s="150">
        <v>16858.74431017142</v>
      </c>
      <c r="Y5683" s="150">
        <v>56732.276997986904</v>
      </c>
      <c r="Z5683" s="150">
        <v>17248.447079510381</v>
      </c>
      <c r="AA5683" s="150">
        <v>195235.37047741102</v>
      </c>
      <c r="AB5683" s="150">
        <v>1090.5783163228682</v>
      </c>
      <c r="AC5683" s="150">
        <v>10347.060058063815</v>
      </c>
      <c r="AD5683" s="150">
        <v>18181.753335708119</v>
      </c>
      <c r="AE5683" s="150">
        <v>18691.677864435856</v>
      </c>
      <c r="AF5683" s="150">
        <v>31605.983889778799</v>
      </c>
      <c r="AG5683" s="150">
        <v>171633.02954492666</v>
      </c>
      <c r="AH5683" s="150">
        <v>30611.855366916279</v>
      </c>
      <c r="AI5683" s="150">
        <v>3753.0491700948073</v>
      </c>
      <c r="AJ5683" s="150">
        <v>39084.074464930818</v>
      </c>
      <c r="AK5683" s="150">
        <v>2077.1055352162066</v>
      </c>
      <c r="AL5683" s="150">
        <v>804235.125</v>
      </c>
      <c r="AM5683" s="150">
        <v>668090.125</v>
      </c>
      <c r="AN5683" s="150">
        <v>136144.9375</v>
      </c>
      <c r="AO5683" s="5" t="s">
        <v>4661</v>
      </c>
    </row>
    <row r="5684" spans="1:41" ht="14.25" x14ac:dyDescent="0.45">
      <c r="A5684" s="150">
        <v>2023</v>
      </c>
      <c r="B5684" s="5" t="s">
        <v>6344</v>
      </c>
      <c r="C5684" s="5" t="s">
        <v>171</v>
      </c>
      <c r="D5684" s="5" t="s">
        <v>84</v>
      </c>
      <c r="E5684" s="5" t="s">
        <v>89</v>
      </c>
      <c r="F5684" s="5" t="s">
        <v>90</v>
      </c>
      <c r="G5684" s="5" t="s">
        <v>87</v>
      </c>
      <c r="H5684" s="5" t="s">
        <v>131</v>
      </c>
      <c r="I5684" s="150">
        <v>16027.048734080516</v>
      </c>
      <c r="J5684" s="150">
        <v>71534.686588871511</v>
      </c>
      <c r="K5684" s="150">
        <v>1564.0363517776304</v>
      </c>
      <c r="L5684" s="150">
        <v>3719.5042173917209</v>
      </c>
      <c r="M5684" s="150">
        <v>45848.624397749823</v>
      </c>
      <c r="N5684" s="150">
        <v>16038.423547534781</v>
      </c>
      <c r="O5684" s="150">
        <v>8735.4477757737423</v>
      </c>
      <c r="P5684" s="150">
        <v>11873.311857067158</v>
      </c>
      <c r="Q5684" s="150">
        <v>5267.7050716212352</v>
      </c>
      <c r="R5684" s="150">
        <v>7823.2363094643988</v>
      </c>
      <c r="S5684" s="150">
        <v>15219.996198127039</v>
      </c>
      <c r="T5684" s="150">
        <v>10896.344954033015</v>
      </c>
      <c r="U5684" s="150">
        <v>1533.0665785890435</v>
      </c>
      <c r="V5684" s="150">
        <v>12899.470022650363</v>
      </c>
      <c r="W5684" s="150">
        <v>10177.431969283845</v>
      </c>
      <c r="X5684" s="150">
        <v>20475.706861930084</v>
      </c>
      <c r="Y5684" s="150">
        <v>84741.304826394524</v>
      </c>
      <c r="Z5684" s="150">
        <v>24367.681503015792</v>
      </c>
      <c r="AA5684" s="150">
        <v>196725.11058598498</v>
      </c>
      <c r="AB5684" s="150">
        <v>1968.3059212078435</v>
      </c>
      <c r="AC5684" s="150">
        <v>14346.535539659735</v>
      </c>
      <c r="AD5684" s="150">
        <v>16613.233791301147</v>
      </c>
      <c r="AE5684" s="150">
        <v>16143.996623857187</v>
      </c>
      <c r="AF5684" s="150">
        <v>47201.910924585514</v>
      </c>
      <c r="AG5684" s="150">
        <v>271373.26626167807</v>
      </c>
      <c r="AH5684" s="150">
        <v>38564.743843927594</v>
      </c>
      <c r="AI5684" s="150">
        <v>5307.8717948076237</v>
      </c>
      <c r="AJ5684" s="150">
        <v>43120.24826371052</v>
      </c>
      <c r="AK5684" s="150">
        <v>2352.3406352832553</v>
      </c>
      <c r="AL5684" s="150">
        <v>1022460.625</v>
      </c>
      <c r="AM5684" s="150">
        <v>844736.5</v>
      </c>
      <c r="AN5684" s="150">
        <v>177724.09375</v>
      </c>
      <c r="AO5684" s="5" t="s">
        <v>6922</v>
      </c>
    </row>
    <row r="5685" spans="1:41" ht="14.25" x14ac:dyDescent="0.45">
      <c r="A5685" s="150">
        <v>2023</v>
      </c>
      <c r="B5685" s="5" t="s">
        <v>1478</v>
      </c>
      <c r="C5685" s="5" t="s">
        <v>171</v>
      </c>
      <c r="D5685" s="5" t="s">
        <v>84</v>
      </c>
      <c r="E5685" s="5" t="s">
        <v>89</v>
      </c>
      <c r="F5685" s="5" t="s">
        <v>90</v>
      </c>
      <c r="G5685" s="5" t="s">
        <v>87</v>
      </c>
      <c r="H5685" s="5" t="s">
        <v>131</v>
      </c>
      <c r="I5685" s="150">
        <v>8446.1657118184194</v>
      </c>
      <c r="J5685" s="150">
        <v>18882.989879520726</v>
      </c>
      <c r="K5685" s="150">
        <v>944.22029770839856</v>
      </c>
      <c r="L5685" s="150">
        <v>3129.74484045296</v>
      </c>
      <c r="M5685" s="150">
        <v>21947.885175422729</v>
      </c>
      <c r="N5685" s="150">
        <v>15490.280581844827</v>
      </c>
      <c r="O5685" s="150">
        <v>9543.5504953589589</v>
      </c>
      <c r="P5685" s="150">
        <v>12675.750756109095</v>
      </c>
      <c r="Q5685" s="150">
        <v>3653.623947454847</v>
      </c>
      <c r="R5685" s="150">
        <v>6298.3604647121838</v>
      </c>
      <c r="S5685" s="150">
        <v>19629.114736983647</v>
      </c>
      <c r="T5685" s="150">
        <v>10651.26555341791</v>
      </c>
      <c r="U5685" s="150">
        <v>1843.5325568672513</v>
      </c>
      <c r="V5685" s="150">
        <v>2967.3850087738329</v>
      </c>
      <c r="W5685" s="150">
        <v>3099.8061480865963</v>
      </c>
      <c r="X5685" s="150">
        <v>15681.461090753437</v>
      </c>
      <c r="Y5685" s="150">
        <v>56751.078235944209</v>
      </c>
      <c r="Z5685" s="150">
        <v>15877.252574282178</v>
      </c>
      <c r="AA5685" s="150">
        <v>178182.19130156314</v>
      </c>
      <c r="AB5685" s="150">
        <v>0</v>
      </c>
      <c r="AC5685" s="150">
        <v>12107.43173315029</v>
      </c>
      <c r="AD5685" s="150">
        <v>18589.755656247733</v>
      </c>
      <c r="AE5685" s="150">
        <v>23510.718137555312</v>
      </c>
      <c r="AF5685" s="150">
        <v>27925.975815191669</v>
      </c>
      <c r="AG5685" s="150">
        <v>155582.67292420444</v>
      </c>
      <c r="AH5685" s="150">
        <v>32558.053344682015</v>
      </c>
      <c r="AI5685" s="150">
        <v>4283.5359847259051</v>
      </c>
      <c r="AJ5685" s="150">
        <v>63595.583842660002</v>
      </c>
      <c r="AK5685" s="150">
        <v>1867.5986595771362</v>
      </c>
      <c r="AL5685" s="150">
        <v>745717.0625</v>
      </c>
      <c r="AM5685" s="150">
        <v>606920.6875</v>
      </c>
      <c r="AN5685" s="150">
        <v>138796.234375</v>
      </c>
      <c r="AO5685" s="5" t="s">
        <v>3235</v>
      </c>
    </row>
    <row r="5686" spans="1:41" ht="14.25" x14ac:dyDescent="0.45">
      <c r="A5686" s="150">
        <v>2023</v>
      </c>
      <c r="B5686" s="5" t="s">
        <v>1478</v>
      </c>
      <c r="C5686" s="5" t="s">
        <v>171</v>
      </c>
      <c r="D5686" s="5" t="s">
        <v>84</v>
      </c>
      <c r="E5686" s="5" t="s">
        <v>89</v>
      </c>
      <c r="F5686" s="5" t="s">
        <v>90</v>
      </c>
      <c r="G5686" s="5" t="s">
        <v>88</v>
      </c>
      <c r="H5686" s="5" t="s">
        <v>131</v>
      </c>
      <c r="I5686" s="150">
        <v>8594.1215596516176</v>
      </c>
      <c r="J5686" s="150">
        <v>18855.5</v>
      </c>
      <c r="K5686" s="150">
        <v>983.73142646499116</v>
      </c>
      <c r="L5686" s="150">
        <v>3237.681599999999</v>
      </c>
      <c r="M5686" s="150">
        <v>22396.031326420929</v>
      </c>
      <c r="N5686" s="150">
        <v>15761.631828654259</v>
      </c>
      <c r="O5686" s="150">
        <v>9622.3380050731757</v>
      </c>
      <c r="P5686" s="150">
        <v>11008.1467696</v>
      </c>
      <c r="Q5686" s="150">
        <v>3614.9671871078531</v>
      </c>
      <c r="R5686" s="150">
        <v>6543.9960282328166</v>
      </c>
      <c r="S5686" s="150">
        <v>19638.725906032269</v>
      </c>
      <c r="T5686" s="150">
        <v>10266.065444341461</v>
      </c>
      <c r="U5686" s="150">
        <v>1857.4362114455621</v>
      </c>
      <c r="V5686" s="150">
        <v>2987</v>
      </c>
      <c r="W5686" s="150">
        <v>3107.4467277000808</v>
      </c>
      <c r="X5686" s="150">
        <v>15643.29543656478</v>
      </c>
      <c r="Y5686" s="150">
        <v>59024.091220000002</v>
      </c>
      <c r="Z5686" s="150">
        <v>15683.061730235881</v>
      </c>
      <c r="AA5686" s="150">
        <v>181816.50141805701</v>
      </c>
      <c r="AB5686" s="150">
        <v>1000</v>
      </c>
      <c r="AC5686" s="150">
        <v>12094.30775</v>
      </c>
      <c r="AD5686" s="150">
        <v>18644.17771457235</v>
      </c>
      <c r="AE5686" s="150">
        <v>23747.685604253071</v>
      </c>
      <c r="AF5686" s="150">
        <v>28415.16955934525</v>
      </c>
      <c r="AG5686" s="150">
        <v>167032.51831013829</v>
      </c>
      <c r="AH5686" s="150">
        <v>33783.565594764434</v>
      </c>
      <c r="AI5686" s="150">
        <v>4273.1106836553226</v>
      </c>
      <c r="AJ5686" s="150">
        <v>64897.300170271439</v>
      </c>
      <c r="AK5686" s="150">
        <v>2063.5097362811048</v>
      </c>
      <c r="AL5686" s="150">
        <v>766593.125</v>
      </c>
      <c r="AM5686" s="150">
        <v>625171.125</v>
      </c>
      <c r="AN5686" s="150">
        <v>141422.015625</v>
      </c>
      <c r="AO5686" s="5" t="s">
        <v>3237</v>
      </c>
    </row>
    <row r="5687" spans="1:41" ht="14.25" x14ac:dyDescent="0.45">
      <c r="A5687" s="150">
        <v>2023</v>
      </c>
      <c r="B5687" s="5" t="s">
        <v>4024</v>
      </c>
      <c r="C5687" s="5" t="s">
        <v>171</v>
      </c>
      <c r="D5687" s="5" t="s">
        <v>84</v>
      </c>
      <c r="E5687" s="5" t="s">
        <v>89</v>
      </c>
      <c r="F5687" s="5" t="s">
        <v>90</v>
      </c>
      <c r="G5687" s="5" t="s">
        <v>88</v>
      </c>
      <c r="H5687" s="5" t="s">
        <v>131</v>
      </c>
      <c r="I5687" s="150">
        <v>11892.275147427839</v>
      </c>
      <c r="J5687" s="150">
        <v>55035.170115523797</v>
      </c>
      <c r="K5687" s="150">
        <v>1137.173967723174</v>
      </c>
      <c r="L5687" s="150">
        <v>2454.9209999999998</v>
      </c>
      <c r="M5687" s="150">
        <v>25720.114350945601</v>
      </c>
      <c r="N5687" s="150">
        <v>16958.72763255694</v>
      </c>
      <c r="O5687" s="150">
        <v>8944.2602897142951</v>
      </c>
      <c r="P5687" s="150">
        <v>9678.5386954304176</v>
      </c>
      <c r="Q5687" s="150">
        <v>3782.9518568130552</v>
      </c>
      <c r="R5687" s="150">
        <v>8530.8715769793544</v>
      </c>
      <c r="S5687" s="150">
        <v>15803</v>
      </c>
      <c r="T5687" s="150">
        <v>10191.769894339201</v>
      </c>
      <c r="U5687" s="150">
        <v>1688.9731505107</v>
      </c>
      <c r="V5687" s="150">
        <v>21178</v>
      </c>
      <c r="W5687" s="150">
        <v>3250.8455084130642</v>
      </c>
      <c r="X5687" s="150">
        <v>17548.7545661574</v>
      </c>
      <c r="Y5687" s="150">
        <v>58098.104882297986</v>
      </c>
      <c r="Z5687" s="150">
        <v>17637</v>
      </c>
      <c r="AA5687" s="150">
        <v>210821</v>
      </c>
      <c r="AB5687" s="150">
        <v>1008.038</v>
      </c>
      <c r="AC5687" s="150">
        <v>10559.368630000001</v>
      </c>
      <c r="AD5687" s="150">
        <v>18591.216422609519</v>
      </c>
      <c r="AE5687" s="150">
        <v>19075.2040368864</v>
      </c>
      <c r="AF5687" s="150">
        <v>32899.582786187537</v>
      </c>
      <c r="AG5687" s="150">
        <v>178778</v>
      </c>
      <c r="AH5687" s="150">
        <v>32338</v>
      </c>
      <c r="AI5687" s="150">
        <v>3830.0563063008012</v>
      </c>
      <c r="AJ5687" s="150">
        <v>40683.743558331262</v>
      </c>
      <c r="AK5687" s="150">
        <v>2119.72473406368</v>
      </c>
      <c r="AL5687" s="150">
        <v>840235.375</v>
      </c>
      <c r="AM5687" s="150">
        <v>699752.5</v>
      </c>
      <c r="AN5687" s="150">
        <v>140482.96875</v>
      </c>
      <c r="AO5687" s="5" t="s">
        <v>4662</v>
      </c>
    </row>
    <row r="5688" spans="1:41" ht="14.25" x14ac:dyDescent="0.45">
      <c r="A5688" s="150">
        <v>2023</v>
      </c>
      <c r="B5688" s="5" t="s">
        <v>6344</v>
      </c>
      <c r="C5688" s="5" t="s">
        <v>171</v>
      </c>
      <c r="D5688" s="5" t="s">
        <v>84</v>
      </c>
      <c r="E5688" s="5" t="s">
        <v>89</v>
      </c>
      <c r="F5688" s="5" t="s">
        <v>90</v>
      </c>
      <c r="G5688" s="5" t="s">
        <v>88</v>
      </c>
      <c r="H5688" s="5" t="s">
        <v>131</v>
      </c>
      <c r="I5688" s="150">
        <v>16940.063303999999</v>
      </c>
      <c r="J5688" s="150">
        <v>72312.90596513616</v>
      </c>
      <c r="K5688" s="150">
        <v>1606.0665811607139</v>
      </c>
      <c r="L5688" s="150">
        <v>3937.9484217588479</v>
      </c>
      <c r="M5688" s="150">
        <v>47510.282160000002</v>
      </c>
      <c r="N5688" s="150">
        <v>16619.692262399982</v>
      </c>
      <c r="O5688" s="150">
        <v>9052.0401445528114</v>
      </c>
      <c r="P5688" s="150">
        <v>12268.47573263515</v>
      </c>
      <c r="Q5688" s="150">
        <v>5458.6186079918834</v>
      </c>
      <c r="R5688" s="150">
        <v>8106.7680731824157</v>
      </c>
      <c r="S5688" s="150">
        <v>15771.603256271999</v>
      </c>
      <c r="T5688" s="150">
        <v>11484.93896384533</v>
      </c>
      <c r="U5688" s="150">
        <v>1542.3605970000001</v>
      </c>
      <c r="V5688" s="150">
        <v>13367</v>
      </c>
      <c r="W5688" s="150">
        <v>10546.285104000001</v>
      </c>
      <c r="X5688" s="150">
        <v>21944</v>
      </c>
      <c r="Y5688" s="150">
        <v>89252.402160681711</v>
      </c>
      <c r="Z5688" s="150">
        <v>25250.821349617461</v>
      </c>
      <c r="AA5688" s="150">
        <v>212441</v>
      </c>
      <c r="AB5688" s="150">
        <v>2019</v>
      </c>
      <c r="AC5688" s="150">
        <v>14954.112870000001</v>
      </c>
      <c r="AD5688" s="150">
        <v>16763.62754195966</v>
      </c>
      <c r="AE5688" s="150">
        <v>16729.091545594671</v>
      </c>
      <c r="AF5688" s="150">
        <v>49890.867145860808</v>
      </c>
      <c r="AG5688" s="150">
        <v>286832</v>
      </c>
      <c r="AH5688" s="150">
        <v>42030.147980177513</v>
      </c>
      <c r="AI5688" s="150">
        <v>5500.2410640000007</v>
      </c>
      <c r="AJ5688" s="150">
        <v>45576.683979139292</v>
      </c>
      <c r="AK5688" s="150">
        <v>2438</v>
      </c>
      <c r="AL5688" s="150">
        <v>1078147</v>
      </c>
      <c r="AM5688" s="150">
        <v>891480.8125</v>
      </c>
      <c r="AN5688" s="150">
        <v>186666.21875</v>
      </c>
      <c r="AO5688" s="5" t="s">
        <v>6923</v>
      </c>
    </row>
    <row r="5689" spans="1:41" ht="14.25" x14ac:dyDescent="0.45">
      <c r="A5689" s="150">
        <v>2023</v>
      </c>
      <c r="B5689" s="5" t="s">
        <v>4980</v>
      </c>
      <c r="C5689" s="5" t="s">
        <v>171</v>
      </c>
      <c r="D5689" s="5" t="s">
        <v>84</v>
      </c>
      <c r="E5689" s="5" t="s">
        <v>89</v>
      </c>
      <c r="F5689" s="5" t="s">
        <v>90</v>
      </c>
      <c r="G5689" s="5" t="s">
        <v>88</v>
      </c>
      <c r="H5689" s="5" t="s">
        <v>131</v>
      </c>
      <c r="I5689" s="150">
        <v>15236.31508416</v>
      </c>
      <c r="J5689" s="150">
        <v>67994.596368005557</v>
      </c>
      <c r="K5689" s="150">
        <v>1435</v>
      </c>
      <c r="L5689" s="150">
        <v>2656.4237751228102</v>
      </c>
      <c r="M5689" s="150">
        <v>28668.215757599999</v>
      </c>
      <c r="N5689" s="150">
        <v>17162.89869494575</v>
      </c>
      <c r="O5689" s="150">
        <v>8456.332283886155</v>
      </c>
      <c r="P5689" s="150">
        <v>11632.268858223</v>
      </c>
      <c r="Q5689" s="150">
        <v>4632.7135684136038</v>
      </c>
      <c r="R5689" s="150">
        <v>6762.5296870365773</v>
      </c>
      <c r="S5689" s="150">
        <v>12804.880233449559</v>
      </c>
      <c r="T5689" s="150">
        <v>10728.384177</v>
      </c>
      <c r="U5689" s="150">
        <v>1510.95702252</v>
      </c>
      <c r="V5689" s="150">
        <v>20704</v>
      </c>
      <c r="W5689" s="150">
        <v>5437.0567396799997</v>
      </c>
      <c r="X5689" s="150">
        <v>24826.146334970399</v>
      </c>
      <c r="Y5689" s="150">
        <v>67411.940434805816</v>
      </c>
      <c r="Z5689" s="150">
        <v>17633.434176413539</v>
      </c>
      <c r="AA5689" s="150">
        <v>200299</v>
      </c>
      <c r="AB5689" s="150">
        <v>1969</v>
      </c>
      <c r="AC5689" s="150">
        <v>14597.706459999999</v>
      </c>
      <c r="AD5689" s="150">
        <v>16922.599763161601</v>
      </c>
      <c r="AE5689" s="150">
        <v>16166.57504227881</v>
      </c>
      <c r="AF5689" s="150">
        <v>40122.664353934153</v>
      </c>
      <c r="AG5689" s="150">
        <v>253238</v>
      </c>
      <c r="AH5689" s="150">
        <v>33739.779132898453</v>
      </c>
      <c r="AI5689" s="150">
        <v>3673.7747510400009</v>
      </c>
      <c r="AJ5689" s="150">
        <v>44453.009175607876</v>
      </c>
      <c r="AK5689" s="150">
        <v>2119</v>
      </c>
      <c r="AL5689" s="150">
        <v>952995.1875</v>
      </c>
      <c r="AM5689" s="150">
        <v>802215</v>
      </c>
      <c r="AN5689" s="150">
        <v>150780.171875</v>
      </c>
      <c r="AO5689" s="5" t="s">
        <v>5991</v>
      </c>
    </row>
    <row r="5690" spans="1:41" ht="14.25" x14ac:dyDescent="0.45">
      <c r="A5690" s="150">
        <v>2023</v>
      </c>
      <c r="B5690" s="5" t="s">
        <v>1477</v>
      </c>
      <c r="C5690" s="5" t="s">
        <v>171</v>
      </c>
      <c r="D5690" s="5" t="s">
        <v>84</v>
      </c>
      <c r="E5690" s="5" t="s">
        <v>89</v>
      </c>
      <c r="F5690" s="5" t="s">
        <v>90</v>
      </c>
      <c r="G5690" s="5" t="s">
        <v>88</v>
      </c>
      <c r="H5690" s="5" t="s">
        <v>131</v>
      </c>
      <c r="I5690" s="150">
        <v>8868.9000000000015</v>
      </c>
      <c r="J5690" s="150">
        <v>17372.36</v>
      </c>
      <c r="K5690" s="150">
        <v>1223.424510181253</v>
      </c>
      <c r="L5690" s="150">
        <v>3556.4340000000002</v>
      </c>
      <c r="M5690" s="150">
        <v>22216.58753923557</v>
      </c>
      <c r="N5690" s="150">
        <v>13876.301261111879</v>
      </c>
      <c r="O5690" s="150">
        <v>8653</v>
      </c>
      <c r="P5690" s="150">
        <v>11229.2</v>
      </c>
      <c r="Q5690" s="150">
        <v>3878.9399633608732</v>
      </c>
      <c r="R5690" s="150">
        <v>9524.268674375613</v>
      </c>
      <c r="S5690" s="150">
        <v>25665.939093794259</v>
      </c>
      <c r="T5690" s="150">
        <v>11392.481782175189</v>
      </c>
      <c r="U5690" s="150">
        <v>1894.5849356744729</v>
      </c>
      <c r="V5690" s="150">
        <v>6739</v>
      </c>
      <c r="W5690" s="150">
        <v>3052.172687510903</v>
      </c>
      <c r="X5690" s="150">
        <v>14936.428710387991</v>
      </c>
      <c r="Y5690" s="150">
        <v>63805</v>
      </c>
      <c r="Z5690" s="150">
        <v>15854.553</v>
      </c>
      <c r="AA5690" s="150">
        <v>185529.82931856209</v>
      </c>
      <c r="AB5690" s="150">
        <v>831</v>
      </c>
      <c r="AC5690" s="150">
        <v>10323.799999999999</v>
      </c>
      <c r="AD5690" s="150">
        <v>24624.352498699442</v>
      </c>
      <c r="AE5690" s="150">
        <v>23516.84409984887</v>
      </c>
      <c r="AF5690" s="150">
        <v>30111.034300162992</v>
      </c>
      <c r="AG5690" s="150">
        <v>220452</v>
      </c>
      <c r="AH5690" s="150">
        <v>40967.782015886572</v>
      </c>
      <c r="AI5690" s="150">
        <v>3976.6119391216898</v>
      </c>
      <c r="AJ5690" s="150">
        <v>53678.013286442583</v>
      </c>
      <c r="AK5690" s="150">
        <v>3095.753514748681</v>
      </c>
      <c r="AL5690" s="150">
        <v>840846.5625</v>
      </c>
      <c r="AM5690" s="150">
        <v>680211.0625</v>
      </c>
      <c r="AN5690" s="150">
        <v>160635.53125</v>
      </c>
      <c r="AO5690" s="5" t="s">
        <v>3238</v>
      </c>
    </row>
    <row r="5691" spans="1:41" ht="14.25" x14ac:dyDescent="0.45">
      <c r="A5691" s="150">
        <v>2023</v>
      </c>
      <c r="B5691" s="5" t="s">
        <v>1476</v>
      </c>
      <c r="C5691" s="5" t="s">
        <v>171</v>
      </c>
      <c r="D5691" s="5" t="s">
        <v>84</v>
      </c>
      <c r="E5691" s="5" t="s">
        <v>89</v>
      </c>
      <c r="F5691" s="5" t="s">
        <v>90</v>
      </c>
      <c r="G5691" s="5" t="s">
        <v>88</v>
      </c>
      <c r="H5691" s="5" t="s">
        <v>131</v>
      </c>
      <c r="I5691" s="150">
        <v>5442</v>
      </c>
      <c r="J5691" s="150">
        <v>15111.291999999999</v>
      </c>
      <c r="K5691" s="150">
        <v>1136</v>
      </c>
      <c r="L5691" s="150">
        <v>2901.2067195875229</v>
      </c>
      <c r="M5691" s="150">
        <v>11875.149999999991</v>
      </c>
      <c r="N5691" s="150">
        <v>12407.717699999999</v>
      </c>
      <c r="O5691" s="150">
        <v>9293.0297655022896</v>
      </c>
      <c r="P5691" s="150">
        <v>10936.96</v>
      </c>
      <c r="Q5691" s="150">
        <v>3336.8100194659869</v>
      </c>
      <c r="R5691" s="150">
        <v>8894.7269846321196</v>
      </c>
      <c r="S5691" s="150">
        <v>21093</v>
      </c>
      <c r="T5691" s="150">
        <v>11564.4</v>
      </c>
      <c r="U5691" s="150">
        <v>1601</v>
      </c>
      <c r="V5691" s="150">
        <v>9742.3800285617363</v>
      </c>
      <c r="W5691" s="150">
        <v>4241.8434559127354</v>
      </c>
      <c r="X5691" s="150">
        <v>14040.85759317966</v>
      </c>
      <c r="Y5691" s="150">
        <v>57328</v>
      </c>
      <c r="Z5691" s="150">
        <v>12409.43452119283</v>
      </c>
      <c r="AA5691" s="150">
        <v>173803.96329627279</v>
      </c>
      <c r="AB5691" s="150">
        <v>569</v>
      </c>
      <c r="AC5691" s="150">
        <v>10916.50583</v>
      </c>
      <c r="AD5691" s="150">
        <v>21211.338491021441</v>
      </c>
      <c r="AE5691" s="150">
        <v>17580.853716418929</v>
      </c>
      <c r="AF5691" s="150">
        <v>35253.31862624838</v>
      </c>
      <c r="AG5691" s="150">
        <v>152080.07497828</v>
      </c>
      <c r="AH5691" s="150">
        <v>27686.115873018749</v>
      </c>
      <c r="AI5691" s="150">
        <v>3088.1191973200521</v>
      </c>
      <c r="AJ5691" s="150">
        <v>49820.985239169393</v>
      </c>
      <c r="AK5691" s="150">
        <v>2251</v>
      </c>
      <c r="AL5691" s="150">
        <v>707617.125</v>
      </c>
      <c r="AM5691" s="150">
        <v>579567.25</v>
      </c>
      <c r="AN5691" s="150">
        <v>128049.8515625</v>
      </c>
      <c r="AO5691" s="5" t="s">
        <v>3236</v>
      </c>
    </row>
    <row r="5692" spans="1:41" ht="14.25" x14ac:dyDescent="0.45">
      <c r="A5692" s="150">
        <v>2023</v>
      </c>
      <c r="B5692" s="5" t="s">
        <v>7352</v>
      </c>
      <c r="C5692" s="5" t="s">
        <v>171</v>
      </c>
      <c r="D5692" s="5" t="s">
        <v>84</v>
      </c>
      <c r="E5692" s="5" t="s">
        <v>89</v>
      </c>
      <c r="F5692" s="5" t="s">
        <v>90</v>
      </c>
      <c r="G5692" s="5" t="s">
        <v>88</v>
      </c>
      <c r="H5692" s="5" t="s">
        <v>131</v>
      </c>
      <c r="I5692" s="150">
        <v>17444</v>
      </c>
      <c r="J5692" s="150">
        <v>86639.274994929525</v>
      </c>
      <c r="K5692" s="150">
        <v>1585.4122120787499</v>
      </c>
      <c r="L5692" s="150">
        <v>4891.8217794264001</v>
      </c>
      <c r="M5692" s="150">
        <v>44129.989722579543</v>
      </c>
      <c r="N5692" s="150">
        <v>14957.872268618479</v>
      </c>
      <c r="O5692" s="150">
        <v>10505.608678836001</v>
      </c>
      <c r="P5692" s="150">
        <v>10817.767245726</v>
      </c>
      <c r="Q5692" s="150">
        <v>4373.2455947213084</v>
      </c>
      <c r="R5692" s="150">
        <v>7817.610702628529</v>
      </c>
      <c r="S5692" s="150">
        <v>18903.347214353169</v>
      </c>
      <c r="T5692" s="150">
        <v>14847.439077602001</v>
      </c>
      <c r="U5692" s="150">
        <v>1555.6524999999999</v>
      </c>
      <c r="V5692" s="150">
        <v>11231</v>
      </c>
      <c r="W5692" s="150">
        <v>9440.9395905599977</v>
      </c>
      <c r="X5692" s="150">
        <v>29165.119602941249</v>
      </c>
      <c r="Y5692" s="150">
        <v>72647.558347430284</v>
      </c>
      <c r="Z5692" s="150">
        <v>15081.799069402759</v>
      </c>
      <c r="AA5692" s="150">
        <v>216937</v>
      </c>
      <c r="AB5692" s="150">
        <v>2059</v>
      </c>
      <c r="AC5692" s="150">
        <v>19030.996800000001</v>
      </c>
      <c r="AD5692" s="150">
        <v>18036.27722407554</v>
      </c>
      <c r="AE5692" s="150">
        <v>16818.450726810079</v>
      </c>
      <c r="AF5692" s="150">
        <v>50746.480389579403</v>
      </c>
      <c r="AG5692" s="150">
        <v>275437</v>
      </c>
      <c r="AH5692" s="150">
        <v>45439.171265543373</v>
      </c>
      <c r="AI5692" s="150">
        <v>7217.2548000000006</v>
      </c>
      <c r="AJ5692" s="150">
        <v>49344.709562890537</v>
      </c>
      <c r="AK5692" s="150">
        <v>3763</v>
      </c>
      <c r="AL5692" s="150">
        <v>1080864.875</v>
      </c>
      <c r="AM5692" s="150">
        <v>875772.25</v>
      </c>
      <c r="AN5692" s="150">
        <v>205092.546875</v>
      </c>
      <c r="AO5692" s="5" t="s">
        <v>7844</v>
      </c>
    </row>
    <row r="5693" spans="1:41" ht="14.25" x14ac:dyDescent="0.45">
      <c r="A5693" s="150">
        <v>2023</v>
      </c>
      <c r="B5693" s="5" t="s">
        <v>582</v>
      </c>
      <c r="C5693" s="5" t="s">
        <v>171</v>
      </c>
      <c r="D5693" s="5" t="s">
        <v>84</v>
      </c>
      <c r="E5693" s="5" t="s">
        <v>89</v>
      </c>
      <c r="F5693" s="5" t="s">
        <v>90</v>
      </c>
      <c r="G5693" s="5" t="s">
        <v>88</v>
      </c>
      <c r="H5693" s="5" t="s">
        <v>131</v>
      </c>
      <c r="I5693" s="150">
        <v>10293.811567164001</v>
      </c>
      <c r="J5693" s="150">
        <v>25529.846968926919</v>
      </c>
      <c r="K5693" s="150">
        <v>1134.0264580849539</v>
      </c>
      <c r="L5693" s="150">
        <v>1840.3183174402659</v>
      </c>
      <c r="M5693" s="150">
        <v>19395.895346983871</v>
      </c>
      <c r="N5693" s="150">
        <v>15700</v>
      </c>
      <c r="O5693" s="150">
        <v>9738.7839480243547</v>
      </c>
      <c r="P5693" s="150">
        <v>8213.75</v>
      </c>
      <c r="Q5693" s="150">
        <v>3639.4077384263128</v>
      </c>
      <c r="R5693" s="150">
        <v>6954.2703876606456</v>
      </c>
      <c r="S5693" s="150">
        <v>21087.11024147737</v>
      </c>
      <c r="T5693" s="150">
        <v>9932.0449734449994</v>
      </c>
      <c r="U5693" s="150">
        <v>1714.307747768361</v>
      </c>
      <c r="V5693" s="150">
        <v>11568</v>
      </c>
      <c r="W5693" s="150">
        <v>3955.7486410243569</v>
      </c>
      <c r="X5693" s="150">
        <v>15173.73442319993</v>
      </c>
      <c r="Y5693" s="150">
        <v>50558.705099999992</v>
      </c>
      <c r="Z5693" s="150">
        <v>15642.946036446179</v>
      </c>
      <c r="AA5693" s="150">
        <v>245786.05045248091</v>
      </c>
      <c r="AB5693" s="150">
        <v>1009</v>
      </c>
      <c r="AC5693" s="150">
        <v>11050.071840000001</v>
      </c>
      <c r="AD5693" s="150">
        <v>16294.71523309624</v>
      </c>
      <c r="AE5693" s="150">
        <v>17635.144683881801</v>
      </c>
      <c r="AF5693" s="150">
        <v>30693.90701935337</v>
      </c>
      <c r="AG5693" s="150">
        <v>184419</v>
      </c>
      <c r="AH5693" s="150">
        <v>32282.74017845792</v>
      </c>
      <c r="AI5693" s="150">
        <v>4042.9230851577609</v>
      </c>
      <c r="AJ5693" s="150">
        <v>44988.274173484053</v>
      </c>
      <c r="AK5693" s="150">
        <v>1802.8734169997381</v>
      </c>
      <c r="AL5693" s="150">
        <v>822077.4375</v>
      </c>
      <c r="AM5693" s="150">
        <v>686227.8125</v>
      </c>
      <c r="AN5693" s="150">
        <v>135849.609375</v>
      </c>
      <c r="AO5693" s="5" t="s">
        <v>1209</v>
      </c>
    </row>
    <row r="5694" spans="1:41" ht="14.25" x14ac:dyDescent="0.45">
      <c r="A5694" s="150">
        <v>2023</v>
      </c>
      <c r="B5694" s="5" t="s">
        <v>1478</v>
      </c>
      <c r="C5694" s="5" t="s">
        <v>171</v>
      </c>
      <c r="D5694" s="5" t="s">
        <v>84</v>
      </c>
      <c r="E5694" s="5" t="s">
        <v>91</v>
      </c>
      <c r="F5694" s="5" t="s">
        <v>92</v>
      </c>
      <c r="G5694" s="5" t="s">
        <v>87</v>
      </c>
      <c r="H5694" s="5" t="s">
        <v>131</v>
      </c>
      <c r="I5694" s="150">
        <v>437.56550381608713</v>
      </c>
      <c r="J5694" s="150"/>
      <c r="K5694" s="150"/>
      <c r="L5694" s="150">
        <v>308.59882900713512</v>
      </c>
      <c r="M5694" s="150">
        <v>1228.2478304797048</v>
      </c>
      <c r="N5694" s="150">
        <v>702.40778244161356</v>
      </c>
      <c r="O5694" s="150">
        <v>34.544645038112144</v>
      </c>
      <c r="P5694" s="150"/>
      <c r="Q5694" s="150">
        <v>0</v>
      </c>
      <c r="R5694" s="150">
        <v>230.29763358741428</v>
      </c>
      <c r="S5694" s="150"/>
      <c r="T5694" s="150">
        <v>1727.232251905607</v>
      </c>
      <c r="U5694" s="150">
        <v>23.029763358741427</v>
      </c>
      <c r="V5694" s="150"/>
      <c r="W5694" s="150"/>
      <c r="X5694" s="150">
        <v>130.11816297688907</v>
      </c>
      <c r="Y5694" s="150">
        <v>3188.4707370177507</v>
      </c>
      <c r="Z5694" s="150">
        <v>0</v>
      </c>
      <c r="AA5694" s="150">
        <v>5128.0394059889086</v>
      </c>
      <c r="AB5694" s="150"/>
      <c r="AC5694" s="150">
        <v>226.57832680497754</v>
      </c>
      <c r="AD5694" s="150">
        <v>0</v>
      </c>
      <c r="AE5694" s="150">
        <v>287.87204198426787</v>
      </c>
      <c r="AF5694" s="150">
        <v>6105.487514756398</v>
      </c>
      <c r="AG5694" s="150">
        <v>12470.878806661229</v>
      </c>
      <c r="AH5694" s="150">
        <v>3585.388708505659</v>
      </c>
      <c r="AI5694" s="150">
        <v>67.164001859433498</v>
      </c>
      <c r="AJ5694" s="150">
        <v>1903.5849453442897</v>
      </c>
      <c r="AK5694" s="150"/>
      <c r="AL5694" s="150">
        <v>37785.5078125</v>
      </c>
      <c r="AM5694" s="150">
        <v>31012.810546875</v>
      </c>
      <c r="AN5694" s="150">
        <v>6772.69580078125</v>
      </c>
      <c r="AO5694" s="5" t="s">
        <v>3239</v>
      </c>
    </row>
    <row r="5695" spans="1:41" ht="14.25" x14ac:dyDescent="0.45">
      <c r="A5695" s="150">
        <v>2023</v>
      </c>
      <c r="B5695" s="5" t="s">
        <v>1477</v>
      </c>
      <c r="C5695" s="5" t="s">
        <v>171</v>
      </c>
      <c r="D5695" s="5" t="s">
        <v>84</v>
      </c>
      <c r="E5695" s="5" t="s">
        <v>91</v>
      </c>
      <c r="F5695" s="5" t="s">
        <v>92</v>
      </c>
      <c r="G5695" s="5" t="s">
        <v>87</v>
      </c>
      <c r="H5695" s="5" t="s">
        <v>131</v>
      </c>
      <c r="I5695" s="150">
        <v>440.6285930281677</v>
      </c>
      <c r="J5695" s="150"/>
      <c r="K5695" s="150"/>
      <c r="L5695" s="150"/>
      <c r="M5695" s="150">
        <v>1197.1923395849217</v>
      </c>
      <c r="N5695" s="150">
        <v>723.29053353277686</v>
      </c>
      <c r="O5695" s="150">
        <v>11.857221861193064</v>
      </c>
      <c r="P5695" s="150"/>
      <c r="Q5695" s="150">
        <v>246.51164249420381</v>
      </c>
      <c r="R5695" s="150">
        <v>633.17564738770966</v>
      </c>
      <c r="S5695" s="150">
        <v>4070.1300987195891</v>
      </c>
      <c r="T5695" s="150">
        <v>1778.5832791789596</v>
      </c>
      <c r="U5695" s="150">
        <v>23.714443722386129</v>
      </c>
      <c r="V5695" s="150">
        <v>508.67481784518247</v>
      </c>
      <c r="W5695" s="150">
        <v>0</v>
      </c>
      <c r="X5695" s="150">
        <v>130.42944047312372</v>
      </c>
      <c r="Y5695" s="150">
        <v>3266.6646227586893</v>
      </c>
      <c r="Z5695" s="150"/>
      <c r="AA5695" s="150">
        <v>5197.2190119849893</v>
      </c>
      <c r="AB5695" s="150"/>
      <c r="AC5695" s="150">
        <v>230.38582076298124</v>
      </c>
      <c r="AD5695" s="150">
        <v>474.28887444772255</v>
      </c>
      <c r="AE5695" s="150">
        <v>355.71665583579193</v>
      </c>
      <c r="AF5695" s="150">
        <v>4831.8179084361736</v>
      </c>
      <c r="AG5695" s="150">
        <v>7685.8512104253441</v>
      </c>
      <c r="AH5695" s="150">
        <v>4093.1129864838458</v>
      </c>
      <c r="AI5695" s="150">
        <v>1045.8069681572283</v>
      </c>
      <c r="AJ5695" s="150">
        <v>503.24953991974968</v>
      </c>
      <c r="AK5695" s="150"/>
      <c r="AL5695" s="150">
        <v>37448.3046875</v>
      </c>
      <c r="AM5695" s="150">
        <v>24646.900390625</v>
      </c>
      <c r="AN5695" s="150">
        <v>12801.4013671875</v>
      </c>
      <c r="AO5695" s="5" t="s">
        <v>5992</v>
      </c>
    </row>
    <row r="5696" spans="1:41" ht="14.25" x14ac:dyDescent="0.45">
      <c r="A5696" s="150">
        <v>2023</v>
      </c>
      <c r="B5696" s="5" t="s">
        <v>1476</v>
      </c>
      <c r="C5696" s="5" t="s">
        <v>171</v>
      </c>
      <c r="D5696" s="5" t="s">
        <v>84</v>
      </c>
      <c r="E5696" s="5" t="s">
        <v>91</v>
      </c>
      <c r="F5696" s="5" t="s">
        <v>92</v>
      </c>
      <c r="G5696" s="5" t="s">
        <v>87</v>
      </c>
      <c r="H5696" s="5" t="s">
        <v>131</v>
      </c>
      <c r="I5696" s="150">
        <v>489.92791148959441</v>
      </c>
      <c r="J5696" s="150"/>
      <c r="K5696" s="150">
        <v>36.290956406636624</v>
      </c>
      <c r="L5696" s="150">
        <v>263.71428322155947</v>
      </c>
      <c r="M5696" s="150">
        <v>100.40497939169465</v>
      </c>
      <c r="N5696" s="150">
        <v>750.01309907049017</v>
      </c>
      <c r="O5696" s="150">
        <v>12.096985468878874</v>
      </c>
      <c r="P5696" s="150"/>
      <c r="Q5696" s="150">
        <v>278.23066578421412</v>
      </c>
      <c r="R5696" s="150">
        <v>1653.657913595742</v>
      </c>
      <c r="S5696" s="150">
        <v>2963.761439875324</v>
      </c>
      <c r="T5696" s="150">
        <v>1529.0589632662898</v>
      </c>
      <c r="U5696" s="150">
        <v>23.362540177528192</v>
      </c>
      <c r="V5696" s="150"/>
      <c r="W5696" s="150">
        <v>229.84272390869862</v>
      </c>
      <c r="X5696" s="150">
        <v>133.06684015766763</v>
      </c>
      <c r="Y5696" s="150">
        <v>3489.9803077715551</v>
      </c>
      <c r="Z5696" s="150">
        <v>0</v>
      </c>
      <c r="AA5696" s="150">
        <v>5224.2049792769894</v>
      </c>
      <c r="AB5696" s="150">
        <v>0</v>
      </c>
      <c r="AC5696" s="150">
        <v>289.50066503548402</v>
      </c>
      <c r="AD5696" s="150">
        <v>0</v>
      </c>
      <c r="AE5696" s="150">
        <v>302.42463672197186</v>
      </c>
      <c r="AF5696" s="150">
        <v>3999.9178429252224</v>
      </c>
      <c r="AG5696" s="150">
        <v>9276.0576780401643</v>
      </c>
      <c r="AH5696" s="150">
        <v>3780.307959024648</v>
      </c>
      <c r="AI5696" s="150"/>
      <c r="AJ5696" s="150">
        <v>1218.1664367161027</v>
      </c>
      <c r="AK5696" s="150"/>
      <c r="AL5696" s="150">
        <v>36043.98828125</v>
      </c>
      <c r="AM5696" s="150">
        <v>27259.16015625</v>
      </c>
      <c r="AN5696" s="150">
        <v>8784.8310546875</v>
      </c>
      <c r="AO5696" s="5" t="s">
        <v>5994</v>
      </c>
    </row>
    <row r="5697" spans="1:41" ht="14.25" x14ac:dyDescent="0.45">
      <c r="A5697" s="150">
        <v>2023</v>
      </c>
      <c r="B5697" s="5" t="s">
        <v>582</v>
      </c>
      <c r="C5697" s="5" t="s">
        <v>171</v>
      </c>
      <c r="D5697" s="5" t="s">
        <v>84</v>
      </c>
      <c r="E5697" s="5" t="s">
        <v>91</v>
      </c>
      <c r="F5697" s="5" t="s">
        <v>92</v>
      </c>
      <c r="G5697" s="5" t="s">
        <v>87</v>
      </c>
      <c r="H5697" s="5" t="s">
        <v>131</v>
      </c>
      <c r="I5697" s="150">
        <v>370.667351476308</v>
      </c>
      <c r="J5697" s="150"/>
      <c r="K5697" s="150"/>
      <c r="L5697" s="150">
        <v>295.86400042536633</v>
      </c>
      <c r="M5697" s="150">
        <v>1153.3113676958619</v>
      </c>
      <c r="N5697" s="150">
        <v>937.83305795210458</v>
      </c>
      <c r="O5697" s="150">
        <v>189.79954744268784</v>
      </c>
      <c r="P5697" s="150"/>
      <c r="Q5697" s="150">
        <v>0</v>
      </c>
      <c r="R5697" s="150">
        <v>334.94037784003734</v>
      </c>
      <c r="S5697" s="150">
        <v>3042.3750987136727</v>
      </c>
      <c r="T5697" s="150">
        <v>1618.878492893514</v>
      </c>
      <c r="U5697" s="150">
        <v>46.891652897605233</v>
      </c>
      <c r="V5697" s="150">
        <v>503.5270346861895</v>
      </c>
      <c r="W5697" s="150">
        <v>1116.4679261334579</v>
      </c>
      <c r="X5697" s="150">
        <v>100.25828725226403</v>
      </c>
      <c r="Y5697" s="150">
        <v>2376.960214738132</v>
      </c>
      <c r="Z5697" s="150"/>
      <c r="AA5697" s="150">
        <v>10070.496332222458</v>
      </c>
      <c r="AB5697" s="150">
        <v>0</v>
      </c>
      <c r="AC5697" s="150">
        <v>143.05939924265894</v>
      </c>
      <c r="AD5697" s="150">
        <v>0</v>
      </c>
      <c r="AE5697" s="150">
        <v>284.69932116403174</v>
      </c>
      <c r="AF5697" s="150">
        <v>6468.288991797599</v>
      </c>
      <c r="AG5697" s="150">
        <v>11619.081707270896</v>
      </c>
      <c r="AH5697" s="150">
        <v>3491.2831826919019</v>
      </c>
      <c r="AI5697" s="150">
        <v>65.121341195512329</v>
      </c>
      <c r="AJ5697" s="150">
        <v>1296.6407926389286</v>
      </c>
      <c r="AK5697" s="150"/>
      <c r="AL5697" s="150">
        <v>45526.44140625</v>
      </c>
      <c r="AM5697" s="150">
        <v>34748.94921875</v>
      </c>
      <c r="AN5697" s="150">
        <v>10777.494140625</v>
      </c>
      <c r="AO5697" s="5" t="s">
        <v>1210</v>
      </c>
    </row>
    <row r="5698" spans="1:41" ht="14.25" x14ac:dyDescent="0.45">
      <c r="A5698" s="150">
        <v>2023</v>
      </c>
      <c r="B5698" s="5" t="s">
        <v>4024</v>
      </c>
      <c r="C5698" s="5" t="s">
        <v>171</v>
      </c>
      <c r="D5698" s="5" t="s">
        <v>84</v>
      </c>
      <c r="E5698" s="5" t="s">
        <v>91</v>
      </c>
      <c r="F5698" s="5" t="s">
        <v>92</v>
      </c>
      <c r="G5698" s="5" t="s">
        <v>87</v>
      </c>
      <c r="H5698" s="5" t="s">
        <v>131</v>
      </c>
      <c r="I5698" s="150">
        <v>407.86956965285168</v>
      </c>
      <c r="J5698" s="150"/>
      <c r="K5698" s="150"/>
      <c r="L5698" s="150">
        <v>286.69876911937848</v>
      </c>
      <c r="M5698" s="150">
        <v>2542.4230469076961</v>
      </c>
      <c r="N5698" s="150">
        <v>1125.157433525108</v>
      </c>
      <c r="O5698" s="150">
        <v>259.65171542887106</v>
      </c>
      <c r="P5698" s="150">
        <v>536.28465304679037</v>
      </c>
      <c r="Q5698" s="150">
        <v>0</v>
      </c>
      <c r="R5698" s="150">
        <v>324.56464428608888</v>
      </c>
      <c r="S5698" s="150">
        <v>3110.4111744083516</v>
      </c>
      <c r="T5698" s="150">
        <v>1568.7291140494294</v>
      </c>
      <c r="U5698" s="150">
        <v>67.076693152458361</v>
      </c>
      <c r="V5698" s="150">
        <v>455.47238414814467</v>
      </c>
      <c r="W5698" s="150">
        <v>649.12928857217776</v>
      </c>
      <c r="X5698" s="150">
        <v>46.520932347672733</v>
      </c>
      <c r="Y5698" s="150">
        <v>2794.5015873032248</v>
      </c>
      <c r="Z5698" s="150">
        <v>0</v>
      </c>
      <c r="AA5698" s="150">
        <v>9494.5977275157184</v>
      </c>
      <c r="AB5698" s="150"/>
      <c r="AC5698" s="150">
        <v>157.74388062788466</v>
      </c>
      <c r="AD5698" s="150">
        <v>0</v>
      </c>
      <c r="AE5698" s="150">
        <v>378.65875166710367</v>
      </c>
      <c r="AF5698" s="150">
        <v>7140.4221742939544</v>
      </c>
      <c r="AG5698" s="150">
        <v>13076.70951828652</v>
      </c>
      <c r="AH5698" s="150">
        <v>1932.2415156498489</v>
      </c>
      <c r="AI5698" s="150">
        <v>113.5976255001311</v>
      </c>
      <c r="AJ5698" s="150">
        <v>1527.09366317489</v>
      </c>
      <c r="AK5698" s="150"/>
      <c r="AL5698" s="150">
        <v>47995.55859375</v>
      </c>
      <c r="AM5698" s="150">
        <v>37772.8515625</v>
      </c>
      <c r="AN5698" s="150">
        <v>10222.7041015625</v>
      </c>
      <c r="AO5698" s="5" t="s">
        <v>4663</v>
      </c>
    </row>
    <row r="5699" spans="1:41" ht="14.25" x14ac:dyDescent="0.45">
      <c r="A5699" s="150">
        <v>2023</v>
      </c>
      <c r="B5699" s="5" t="s">
        <v>4980</v>
      </c>
      <c r="C5699" s="5" t="s">
        <v>171</v>
      </c>
      <c r="D5699" s="5" t="s">
        <v>84</v>
      </c>
      <c r="E5699" s="5" t="s">
        <v>91</v>
      </c>
      <c r="F5699" s="5" t="s">
        <v>92</v>
      </c>
      <c r="G5699" s="5" t="s">
        <v>87</v>
      </c>
      <c r="H5699" s="5" t="s">
        <v>131</v>
      </c>
      <c r="I5699" s="150">
        <v>211.22409983685063</v>
      </c>
      <c r="J5699" s="150">
        <v>2317.6585077192544</v>
      </c>
      <c r="K5699" s="150">
        <v>0</v>
      </c>
      <c r="L5699" s="150">
        <v>331.8465590598023</v>
      </c>
      <c r="M5699" s="150">
        <v>2475.6806787001124</v>
      </c>
      <c r="N5699" s="150">
        <v>1070.8382951329259</v>
      </c>
      <c r="O5699" s="150">
        <v>263.37028496809705</v>
      </c>
      <c r="P5699" s="150">
        <v>713.93995456695814</v>
      </c>
      <c r="Q5699" s="150">
        <v>0</v>
      </c>
      <c r="R5699" s="150">
        <v>105.34811398723883</v>
      </c>
      <c r="S5699" s="150">
        <v>3239.4545051075943</v>
      </c>
      <c r="T5699" s="150">
        <v>1790.9179377830601</v>
      </c>
      <c r="U5699" s="150">
        <v>23.176585077192541</v>
      </c>
      <c r="V5699" s="150">
        <v>574.14722123045169</v>
      </c>
      <c r="W5699" s="150">
        <v>683.70925977718002</v>
      </c>
      <c r="X5699" s="150">
        <v>127.47121792455899</v>
      </c>
      <c r="Y5699" s="150">
        <v>3479.6482049984988</v>
      </c>
      <c r="Z5699" s="150">
        <v>0</v>
      </c>
      <c r="AA5699" s="150">
        <v>9379.1425882838739</v>
      </c>
      <c r="AB5699" s="150">
        <v>58.99494383285375</v>
      </c>
      <c r="AC5699" s="150">
        <v>275.1441482094819</v>
      </c>
      <c r="AD5699" s="150">
        <v>0</v>
      </c>
      <c r="AE5699" s="150">
        <v>421.39245594895533</v>
      </c>
      <c r="AF5699" s="150">
        <v>8749.1608666401844</v>
      </c>
      <c r="AG5699" s="150">
        <v>18921.574753247965</v>
      </c>
      <c r="AH5699" s="150">
        <v>1706.639446593269</v>
      </c>
      <c r="AI5699" s="150">
        <v>110.61551968660078</v>
      </c>
      <c r="AJ5699" s="150">
        <v>1588.6495589275617</v>
      </c>
      <c r="AK5699" s="150">
        <v>0</v>
      </c>
      <c r="AL5699" s="150">
        <v>58619.74609375</v>
      </c>
      <c r="AM5699" s="150">
        <v>48162.890625</v>
      </c>
      <c r="AN5699" s="150">
        <v>10456.8544921875</v>
      </c>
      <c r="AO5699" s="5" t="s">
        <v>5993</v>
      </c>
    </row>
    <row r="5700" spans="1:41" ht="14.25" x14ac:dyDescent="0.45">
      <c r="A5700" s="150">
        <v>2023</v>
      </c>
      <c r="B5700" s="5" t="s">
        <v>6344</v>
      </c>
      <c r="C5700" s="5" t="s">
        <v>171</v>
      </c>
      <c r="D5700" s="5" t="s">
        <v>84</v>
      </c>
      <c r="E5700" s="5" t="s">
        <v>91</v>
      </c>
      <c r="F5700" s="5" t="s">
        <v>92</v>
      </c>
      <c r="G5700" s="5" t="s">
        <v>87</v>
      </c>
      <c r="H5700" s="5" t="s">
        <v>131</v>
      </c>
      <c r="I5700" s="150">
        <v>398.8332613614794</v>
      </c>
      <c r="J5700" s="150">
        <v>4975.5291773393328</v>
      </c>
      <c r="K5700" s="150">
        <v>460.84165689049405</v>
      </c>
      <c r="L5700" s="150">
        <v>322.58915982334582</v>
      </c>
      <c r="M5700" s="150">
        <v>1399.7482404514983</v>
      </c>
      <c r="N5700" s="150">
        <v>979.7933985297376</v>
      </c>
      <c r="O5700" s="150">
        <v>112.6501827954541</v>
      </c>
      <c r="P5700" s="150">
        <v>857.8782502456429</v>
      </c>
      <c r="Q5700" s="150">
        <v>0</v>
      </c>
      <c r="R5700" s="150">
        <v>102.40925708677646</v>
      </c>
      <c r="S5700" s="150">
        <v>3379.5054838636233</v>
      </c>
      <c r="T5700" s="150">
        <v>1484.9342277582587</v>
      </c>
      <c r="U5700" s="150">
        <v>22.530036559090821</v>
      </c>
      <c r="V5700" s="150">
        <v>607.28689452458445</v>
      </c>
      <c r="W5700" s="150">
        <v>664.63607849317918</v>
      </c>
      <c r="X5700" s="150">
        <v>619.57600537499764</v>
      </c>
      <c r="Y5700" s="150">
        <v>3964.2623418291168</v>
      </c>
      <c r="Z5700" s="150">
        <v>0</v>
      </c>
      <c r="AA5700" s="150">
        <v>9167.6766944082283</v>
      </c>
      <c r="AB5700" s="150">
        <v>54.276906255991527</v>
      </c>
      <c r="AC5700" s="150">
        <v>222.45957376302388</v>
      </c>
      <c r="AD5700" s="150">
        <v>0</v>
      </c>
      <c r="AE5700" s="150">
        <v>512.0462854338823</v>
      </c>
      <c r="AF5700" s="150">
        <v>6374.9762536518347</v>
      </c>
      <c r="AG5700" s="150">
        <v>20740.946837784835</v>
      </c>
      <c r="AH5700" s="150">
        <v>1730.7164447665223</v>
      </c>
      <c r="AI5700" s="150">
        <v>112.6501827954541</v>
      </c>
      <c r="AJ5700" s="150">
        <v>1679.6756710344728</v>
      </c>
      <c r="AK5700" s="150">
        <v>0</v>
      </c>
      <c r="AL5700" s="150">
        <v>60948.421875</v>
      </c>
      <c r="AM5700" s="150">
        <v>50928.89453125</v>
      </c>
      <c r="AN5700" s="150">
        <v>10019.5361328125</v>
      </c>
      <c r="AO5700" s="5" t="s">
        <v>6924</v>
      </c>
    </row>
    <row r="5701" spans="1:41" ht="14.25" x14ac:dyDescent="0.45">
      <c r="A5701" s="150">
        <v>2023</v>
      </c>
      <c r="B5701" s="5" t="s">
        <v>7352</v>
      </c>
      <c r="C5701" s="5" t="s">
        <v>171</v>
      </c>
      <c r="D5701" s="5" t="s">
        <v>84</v>
      </c>
      <c r="E5701" s="5" t="s">
        <v>91</v>
      </c>
      <c r="F5701" s="5" t="s">
        <v>92</v>
      </c>
      <c r="G5701" s="5" t="s">
        <v>87</v>
      </c>
      <c r="H5701" s="5" t="s">
        <v>131</v>
      </c>
      <c r="I5701" s="150">
        <v>563.01253490196075</v>
      </c>
      <c r="J5701" s="150">
        <v>2932.4103405229139</v>
      </c>
      <c r="K5701" s="150">
        <v>572</v>
      </c>
      <c r="L5701" s="150">
        <v>535</v>
      </c>
      <c r="M5701" s="150">
        <v>1963.8264129181091</v>
      </c>
      <c r="N5701" s="150">
        <v>1003.928234375</v>
      </c>
      <c r="O5701" s="150">
        <v>160</v>
      </c>
      <c r="P5701" s="150">
        <v>1722</v>
      </c>
      <c r="Q5701" s="150">
        <v>0</v>
      </c>
      <c r="R5701" s="150">
        <v>100</v>
      </c>
      <c r="S5701" s="150">
        <v>3490.5</v>
      </c>
      <c r="T5701" s="150">
        <v>1366</v>
      </c>
      <c r="U5701" s="150">
        <v>27</v>
      </c>
      <c r="V5701" s="150">
        <v>575</v>
      </c>
      <c r="W5701" s="150">
        <v>1782.2052000000001</v>
      </c>
      <c r="X5701" s="150">
        <v>3005</v>
      </c>
      <c r="Y5701" s="150">
        <v>5962</v>
      </c>
      <c r="Z5701" s="150">
        <v>0</v>
      </c>
      <c r="AA5701" s="150">
        <v>10600</v>
      </c>
      <c r="AB5701" s="150">
        <v>90</v>
      </c>
      <c r="AC5701" s="150">
        <v>352.21552906542058</v>
      </c>
      <c r="AD5701" s="150">
        <v>0</v>
      </c>
      <c r="AE5701" s="150">
        <v>500</v>
      </c>
      <c r="AF5701" s="150">
        <v>7045</v>
      </c>
      <c r="AG5701" s="150">
        <v>30082</v>
      </c>
      <c r="AH5701" s="150">
        <v>2170</v>
      </c>
      <c r="AI5701" s="150">
        <v>1069</v>
      </c>
      <c r="AJ5701" s="150">
        <v>1770</v>
      </c>
      <c r="AK5701" s="150">
        <v>0</v>
      </c>
      <c r="AL5701" s="150">
        <v>79438.09375</v>
      </c>
      <c r="AM5701" s="150">
        <v>63769.56640625</v>
      </c>
      <c r="AN5701" s="150">
        <v>15668.53125</v>
      </c>
      <c r="AO5701" s="5" t="s">
        <v>7845</v>
      </c>
    </row>
    <row r="5702" spans="1:41" ht="14.25" x14ac:dyDescent="0.45">
      <c r="A5702" s="150">
        <v>2023</v>
      </c>
      <c r="B5702" s="5" t="s">
        <v>4024</v>
      </c>
      <c r="C5702" s="5" t="s">
        <v>171</v>
      </c>
      <c r="D5702" s="5" t="s">
        <v>84</v>
      </c>
      <c r="E5702" s="5" t="s">
        <v>91</v>
      </c>
      <c r="F5702" s="5" t="s">
        <v>92</v>
      </c>
      <c r="G5702" s="5" t="s">
        <v>88</v>
      </c>
      <c r="H5702" s="5" t="s">
        <v>131</v>
      </c>
      <c r="I5702" s="150">
        <v>424.56323206252802</v>
      </c>
      <c r="J5702" s="150"/>
      <c r="K5702" s="150"/>
      <c r="L5702" s="150">
        <v>299.79450000000003</v>
      </c>
      <c r="M5702" s="150">
        <v>2594.58988752</v>
      </c>
      <c r="N5702" s="150">
        <v>1152.7535793806451</v>
      </c>
      <c r="O5702" s="150">
        <v>264.46008002112001</v>
      </c>
      <c r="P5702" s="150">
        <v>539.28728269342514</v>
      </c>
      <c r="Q5702" s="150">
        <v>0</v>
      </c>
      <c r="R5702" s="150">
        <v>329.83996196643977</v>
      </c>
      <c r="S5702" s="150">
        <v>3168</v>
      </c>
      <c r="T5702" s="150">
        <v>1632.9355079328</v>
      </c>
      <c r="U5702" s="150">
        <v>65.162623106200002</v>
      </c>
      <c r="V5702" s="150">
        <v>468</v>
      </c>
      <c r="W5702" s="150">
        <v>665.70215189346015</v>
      </c>
      <c r="X5702" s="150">
        <v>48</v>
      </c>
      <c r="Y5702" s="150">
        <v>2885</v>
      </c>
      <c r="Z5702" s="150">
        <v>0</v>
      </c>
      <c r="AA5702" s="150">
        <v>9870</v>
      </c>
      <c r="AB5702" s="150"/>
      <c r="AC5702" s="150">
        <v>160.98058</v>
      </c>
      <c r="AD5702" s="150">
        <v>0</v>
      </c>
      <c r="AE5702" s="150">
        <v>386.42828112000001</v>
      </c>
      <c r="AF5702" s="150">
        <v>7432.6719671423989</v>
      </c>
      <c r="AG5702" s="150">
        <v>13621</v>
      </c>
      <c r="AH5702" s="150">
        <v>2041</v>
      </c>
      <c r="AI5702" s="150">
        <v>115.928484336</v>
      </c>
      <c r="AJ5702" s="150">
        <v>1589.5959628749999</v>
      </c>
      <c r="AK5702" s="150"/>
      <c r="AL5702" s="150">
        <v>49755.69921875</v>
      </c>
      <c r="AM5702" s="150">
        <v>39225.08203125</v>
      </c>
      <c r="AN5702" s="150">
        <v>10530.6162109375</v>
      </c>
      <c r="AO5702" s="5" t="s">
        <v>4664</v>
      </c>
    </row>
    <row r="5703" spans="1:41" ht="14.25" x14ac:dyDescent="0.45">
      <c r="A5703" s="150">
        <v>2023</v>
      </c>
      <c r="B5703" s="5" t="s">
        <v>7352</v>
      </c>
      <c r="C5703" s="5" t="s">
        <v>171</v>
      </c>
      <c r="D5703" s="5" t="s">
        <v>84</v>
      </c>
      <c r="E5703" s="5" t="s">
        <v>91</v>
      </c>
      <c r="F5703" s="5" t="s">
        <v>92</v>
      </c>
      <c r="G5703" s="5" t="s">
        <v>88</v>
      </c>
      <c r="H5703" s="5" t="s">
        <v>131</v>
      </c>
      <c r="I5703" s="150">
        <v>626.04248280000002</v>
      </c>
      <c r="J5703" s="150">
        <v>3121.5916015274038</v>
      </c>
      <c r="K5703" s="150">
        <v>593.70922467999992</v>
      </c>
      <c r="L5703" s="150">
        <v>568.692883962</v>
      </c>
      <c r="M5703" s="150">
        <v>2043.165</v>
      </c>
      <c r="N5703" s="150">
        <v>1043.483006809375</v>
      </c>
      <c r="O5703" s="150">
        <v>166.464</v>
      </c>
      <c r="P5703" s="150">
        <v>1722</v>
      </c>
      <c r="Q5703" s="150">
        <v>0</v>
      </c>
      <c r="R5703" s="150">
        <v>104.11217589143411</v>
      </c>
      <c r="S5703" s="150">
        <v>3622.341359773372</v>
      </c>
      <c r="T5703" s="150">
        <v>1451.487303069003</v>
      </c>
      <c r="U5703" s="150">
        <v>27.5427</v>
      </c>
      <c r="V5703" s="150">
        <v>598</v>
      </c>
      <c r="W5703" s="150">
        <v>1713</v>
      </c>
      <c r="X5703" s="150">
        <v>3129.4670999999998</v>
      </c>
      <c r="Y5703" s="150">
        <v>6281</v>
      </c>
      <c r="Z5703" s="150">
        <v>0</v>
      </c>
      <c r="AA5703" s="150">
        <v>11326</v>
      </c>
      <c r="AB5703" s="150">
        <v>94</v>
      </c>
      <c r="AC5703" s="150">
        <v>366.2208</v>
      </c>
      <c r="AD5703" s="150">
        <v>0</v>
      </c>
      <c r="AE5703" s="150">
        <v>520.20000000000005</v>
      </c>
      <c r="AF5703" s="150">
        <v>7505.2191003653807</v>
      </c>
      <c r="AG5703" s="150">
        <v>31923</v>
      </c>
      <c r="AH5703" s="150">
        <v>2296.3454072999998</v>
      </c>
      <c r="AI5703" s="150">
        <v>1112.1876</v>
      </c>
      <c r="AJ5703" s="150">
        <v>1878.33816</v>
      </c>
      <c r="AK5703" s="150"/>
      <c r="AL5703" s="150">
        <v>83833.609375</v>
      </c>
      <c r="AM5703" s="150">
        <v>67611.4453125</v>
      </c>
      <c r="AN5703" s="150">
        <v>16222.1669921875</v>
      </c>
      <c r="AO5703" s="5" t="s">
        <v>7846</v>
      </c>
    </row>
    <row r="5704" spans="1:41" ht="14.25" x14ac:dyDescent="0.45">
      <c r="A5704" s="150">
        <v>2023</v>
      </c>
      <c r="B5704" s="5" t="s">
        <v>1478</v>
      </c>
      <c r="C5704" s="5" t="s">
        <v>171</v>
      </c>
      <c r="D5704" s="5" t="s">
        <v>84</v>
      </c>
      <c r="E5704" s="5" t="s">
        <v>91</v>
      </c>
      <c r="F5704" s="5" t="s">
        <v>92</v>
      </c>
      <c r="G5704" s="5" t="s">
        <v>88</v>
      </c>
      <c r="H5704" s="5" t="s">
        <v>131</v>
      </c>
      <c r="I5704" s="150">
        <v>445.2305647808609</v>
      </c>
      <c r="J5704" s="150"/>
      <c r="K5704" s="150">
        <v>0</v>
      </c>
      <c r="L5704" s="150">
        <v>319.24160000000001</v>
      </c>
      <c r="M5704" s="150">
        <v>1283.6481193772979</v>
      </c>
      <c r="N5704" s="150">
        <v>714.71222241138196</v>
      </c>
      <c r="O5704" s="150">
        <v>34.829830992525856</v>
      </c>
      <c r="P5704" s="150">
        <v>0</v>
      </c>
      <c r="Q5704" s="150">
        <v>0</v>
      </c>
      <c r="R5704" s="150">
        <v>239.27922321231</v>
      </c>
      <c r="S5704" s="150">
        <v>3826</v>
      </c>
      <c r="T5704" s="150">
        <v>1664.767369352669</v>
      </c>
      <c r="U5704" s="150">
        <v>23.203450486515461</v>
      </c>
      <c r="V5704" s="150"/>
      <c r="W5704" s="150">
        <v>0</v>
      </c>
      <c r="X5704" s="150">
        <v>128</v>
      </c>
      <c r="Y5704" s="150">
        <v>3378</v>
      </c>
      <c r="Z5704" s="150">
        <v>0</v>
      </c>
      <c r="AA5704" s="150">
        <v>5232.6339524743253</v>
      </c>
      <c r="AB5704" s="150"/>
      <c r="AC5704" s="150">
        <v>226.33271999999999</v>
      </c>
      <c r="AD5704" s="150"/>
      <c r="AE5704" s="150">
        <v>290.77354027636608</v>
      </c>
      <c r="AF5704" s="150">
        <v>6212.4404934810254</v>
      </c>
      <c r="AG5704" s="150">
        <v>13388.652177430829</v>
      </c>
      <c r="AH5704" s="150">
        <v>3720.3457262690872</v>
      </c>
      <c r="AI5704" s="150">
        <v>67.000537622647215</v>
      </c>
      <c r="AJ5704" s="150">
        <v>1942.548776708438</v>
      </c>
      <c r="AK5704" s="150"/>
      <c r="AL5704" s="150">
        <v>43137.640625</v>
      </c>
      <c r="AM5704" s="150">
        <v>32413.048828125</v>
      </c>
      <c r="AN5704" s="150">
        <v>10724.5927734375</v>
      </c>
      <c r="AO5704" s="5" t="s">
        <v>3240</v>
      </c>
    </row>
    <row r="5705" spans="1:41" ht="14.25" x14ac:dyDescent="0.45">
      <c r="A5705" s="150">
        <v>2023</v>
      </c>
      <c r="B5705" s="5" t="s">
        <v>1477</v>
      </c>
      <c r="C5705" s="5" t="s">
        <v>171</v>
      </c>
      <c r="D5705" s="5" t="s">
        <v>84</v>
      </c>
      <c r="E5705" s="5" t="s">
        <v>91</v>
      </c>
      <c r="F5705" s="5" t="s">
        <v>92</v>
      </c>
      <c r="G5705" s="5" t="s">
        <v>88</v>
      </c>
      <c r="H5705" s="5" t="s">
        <v>131</v>
      </c>
      <c r="I5705" s="150">
        <v>379.04424</v>
      </c>
      <c r="J5705" s="150"/>
      <c r="K5705" s="150">
        <v>0</v>
      </c>
      <c r="L5705" s="150">
        <v>0</v>
      </c>
      <c r="M5705" s="150">
        <v>1250.847479315991</v>
      </c>
      <c r="N5705" s="150">
        <v>693.0189793910115</v>
      </c>
      <c r="O5705" s="150">
        <v>12</v>
      </c>
      <c r="P5705" s="150">
        <v>0</v>
      </c>
      <c r="Q5705" s="150">
        <v>243.76583803344411</v>
      </c>
      <c r="R5705" s="150">
        <v>675.27820312620668</v>
      </c>
      <c r="S5705" s="150">
        <v>4021.86</v>
      </c>
      <c r="T5705" s="150">
        <v>1730.1090706395889</v>
      </c>
      <c r="U5705" s="150">
        <v>23.66751949624577</v>
      </c>
      <c r="V5705" s="150">
        <v>513</v>
      </c>
      <c r="W5705" s="150">
        <v>0</v>
      </c>
      <c r="X5705" s="150">
        <v>134.927909507777</v>
      </c>
      <c r="Y5705" s="150">
        <v>3568</v>
      </c>
      <c r="Z5705" s="150">
        <v>0</v>
      </c>
      <c r="AA5705" s="150">
        <v>5339.5026112446076</v>
      </c>
      <c r="AB5705" s="150"/>
      <c r="AC5705" s="150">
        <v>240.5</v>
      </c>
      <c r="AD5705" s="150">
        <v>492.4562384514021</v>
      </c>
      <c r="AE5705" s="150">
        <v>351.49781430067958</v>
      </c>
      <c r="AF5705" s="150">
        <v>6160.2335274956113</v>
      </c>
      <c r="AG5705" s="150">
        <v>8230</v>
      </c>
      <c r="AH5705" s="150">
        <v>4066.683287118904</v>
      </c>
      <c r="AI5705" s="150">
        <v>1033.4035740439981</v>
      </c>
      <c r="AJ5705" s="150">
        <v>500</v>
      </c>
      <c r="AK5705" s="150"/>
      <c r="AL5705" s="150">
        <v>39659.796875</v>
      </c>
      <c r="AM5705" s="150">
        <v>26917.509765625</v>
      </c>
      <c r="AN5705" s="150">
        <v>12742.287109375</v>
      </c>
      <c r="AO5705" s="5" t="s">
        <v>5996</v>
      </c>
    </row>
    <row r="5706" spans="1:41" ht="14.25" x14ac:dyDescent="0.45">
      <c r="A5706" s="150">
        <v>2023</v>
      </c>
      <c r="B5706" s="5" t="s">
        <v>4980</v>
      </c>
      <c r="C5706" s="5" t="s">
        <v>171</v>
      </c>
      <c r="D5706" s="5" t="s">
        <v>84</v>
      </c>
      <c r="E5706" s="5" t="s">
        <v>91</v>
      </c>
      <c r="F5706" s="5" t="s">
        <v>92</v>
      </c>
      <c r="G5706" s="5" t="s">
        <v>88</v>
      </c>
      <c r="H5706" s="5" t="s">
        <v>131</v>
      </c>
      <c r="I5706" s="150">
        <v>221.36938667104789</v>
      </c>
      <c r="J5706" s="150">
        <v>2510.7511141813379</v>
      </c>
      <c r="K5706" s="150"/>
      <c r="L5706" s="150">
        <v>348.36531605482321</v>
      </c>
      <c r="M5706" s="150">
        <v>2543.7155760000001</v>
      </c>
      <c r="N5706" s="150">
        <v>1104.5842505937951</v>
      </c>
      <c r="O5706" s="150">
        <v>270.60804000000002</v>
      </c>
      <c r="P5706" s="150">
        <v>736.44088398561939</v>
      </c>
      <c r="Q5706" s="150">
        <v>0</v>
      </c>
      <c r="R5706" s="150">
        <v>108.0695823602389</v>
      </c>
      <c r="S5706" s="150">
        <v>3283.020550278</v>
      </c>
      <c r="T5706" s="150">
        <v>1873.8572999999999</v>
      </c>
      <c r="U5706" s="150">
        <v>22.893288219999999</v>
      </c>
      <c r="V5706" s="150">
        <v>593</v>
      </c>
      <c r="W5706" s="150">
        <v>702.49847183999998</v>
      </c>
      <c r="X5706" s="150">
        <v>134.673</v>
      </c>
      <c r="Y5706" s="150">
        <v>3706</v>
      </c>
      <c r="Z5706" s="150">
        <v>0</v>
      </c>
      <c r="AA5706" s="150">
        <v>9870</v>
      </c>
      <c r="AB5706" s="150">
        <v>56</v>
      </c>
      <c r="AC5706" s="150">
        <v>282.70540999999997</v>
      </c>
      <c r="AD5706" s="150">
        <v>0</v>
      </c>
      <c r="AE5706" s="150">
        <v>432.97286400000002</v>
      </c>
      <c r="AF5706" s="150">
        <v>9184.6792058263709</v>
      </c>
      <c r="AG5706" s="150">
        <v>20311</v>
      </c>
      <c r="AH5706" s="150">
        <v>1810.637863408142</v>
      </c>
      <c r="AI5706" s="150">
        <v>113.6553768</v>
      </c>
      <c r="AJ5706" s="150">
        <v>1698.2529282501121</v>
      </c>
      <c r="AK5706" s="150"/>
      <c r="AL5706" s="150">
        <v>61919.75</v>
      </c>
      <c r="AM5706" s="150">
        <v>51131.0859375</v>
      </c>
      <c r="AN5706" s="150">
        <v>10788.666015625</v>
      </c>
      <c r="AO5706" s="5" t="s">
        <v>5995</v>
      </c>
    </row>
    <row r="5707" spans="1:41" ht="14.25" x14ac:dyDescent="0.45">
      <c r="A5707" s="150">
        <v>2023</v>
      </c>
      <c r="B5707" s="5" t="s">
        <v>582</v>
      </c>
      <c r="C5707" s="5" t="s">
        <v>171</v>
      </c>
      <c r="D5707" s="5" t="s">
        <v>84</v>
      </c>
      <c r="E5707" s="5" t="s">
        <v>91</v>
      </c>
      <c r="F5707" s="5" t="s">
        <v>92</v>
      </c>
      <c r="G5707" s="5" t="s">
        <v>88</v>
      </c>
      <c r="H5707" s="5" t="s">
        <v>131</v>
      </c>
      <c r="I5707" s="150">
        <v>368.46851108339058</v>
      </c>
      <c r="J5707" s="150"/>
      <c r="K5707" s="150"/>
      <c r="L5707" s="150">
        <v>302.90953672153449</v>
      </c>
      <c r="M5707" s="150">
        <v>1163.325779099712</v>
      </c>
      <c r="N5707" s="150">
        <v>973.43819999999994</v>
      </c>
      <c r="O5707" s="150">
        <v>191.50876473847779</v>
      </c>
      <c r="P5707" s="150">
        <v>0</v>
      </c>
      <c r="Q5707" s="150">
        <v>0</v>
      </c>
      <c r="R5707" s="150">
        <v>335.29771740175738</v>
      </c>
      <c r="S5707" s="150">
        <v>3017.9024719395288</v>
      </c>
      <c r="T5707" s="150">
        <v>1523.9645726450001</v>
      </c>
      <c r="U5707" s="150">
        <v>44.804558435762999</v>
      </c>
      <c r="V5707" s="150">
        <v>512</v>
      </c>
      <c r="W5707" s="150"/>
      <c r="X5707" s="150">
        <v>103.151425073696</v>
      </c>
      <c r="Y5707" s="150">
        <v>2393</v>
      </c>
      <c r="Z5707" s="150"/>
      <c r="AA5707" s="150">
        <v>10746.27585430917</v>
      </c>
      <c r="AB5707" s="150">
        <v>0</v>
      </c>
      <c r="AC5707" s="150">
        <v>145.19401999999999</v>
      </c>
      <c r="AD5707" s="150">
        <v>0</v>
      </c>
      <c r="AE5707" s="150">
        <v>287.17141691232001</v>
      </c>
      <c r="AF5707" s="150">
        <v>6622.3211308895288</v>
      </c>
      <c r="AG5707" s="150">
        <v>12083</v>
      </c>
      <c r="AH5707" s="150">
        <v>3654.11357765203</v>
      </c>
      <c r="AI5707" s="150">
        <v>65.686801590830598</v>
      </c>
      <c r="AJ5707" s="150">
        <v>1334.0577545760129</v>
      </c>
      <c r="AK5707" s="150"/>
      <c r="AL5707" s="150">
        <v>45867.59375</v>
      </c>
      <c r="AM5707" s="150">
        <v>36147.94140625</v>
      </c>
      <c r="AN5707" s="150">
        <v>9719.6533203125</v>
      </c>
      <c r="AO5707" s="5" t="s">
        <v>1211</v>
      </c>
    </row>
    <row r="5708" spans="1:41" ht="14.25" x14ac:dyDescent="0.45">
      <c r="A5708" s="150">
        <v>2023</v>
      </c>
      <c r="B5708" s="5" t="s">
        <v>1476</v>
      </c>
      <c r="C5708" s="5" t="s">
        <v>171</v>
      </c>
      <c r="D5708" s="5" t="s">
        <v>84</v>
      </c>
      <c r="E5708" s="5" t="s">
        <v>91</v>
      </c>
      <c r="F5708" s="5" t="s">
        <v>92</v>
      </c>
      <c r="G5708" s="5" t="s">
        <v>88</v>
      </c>
      <c r="H5708" s="5" t="s">
        <v>131</v>
      </c>
      <c r="I5708" s="150">
        <v>486</v>
      </c>
      <c r="J5708" s="150"/>
      <c r="K5708" s="150">
        <v>30</v>
      </c>
      <c r="L5708" s="150">
        <v>265.74078355885712</v>
      </c>
      <c r="M5708" s="150">
        <v>101.6749999999999</v>
      </c>
      <c r="N5708" s="150">
        <v>768.18000000000006</v>
      </c>
      <c r="O5708" s="150">
        <v>12.80084544196357</v>
      </c>
      <c r="P5708" s="150">
        <v>420</v>
      </c>
      <c r="Q5708" s="150">
        <v>289.21430287895879</v>
      </c>
      <c r="R5708" s="150">
        <v>1685.1993200905331</v>
      </c>
      <c r="S5708" s="150">
        <v>3060</v>
      </c>
      <c r="T5708" s="150">
        <v>1352</v>
      </c>
      <c r="U5708" s="150">
        <v>16</v>
      </c>
      <c r="V5708" s="150">
        <v>440</v>
      </c>
      <c r="W5708" s="150">
        <v>245</v>
      </c>
      <c r="X5708" s="150">
        <v>148</v>
      </c>
      <c r="Y5708" s="150">
        <v>3764.27063534737</v>
      </c>
      <c r="Z5708" s="150">
        <v>0</v>
      </c>
      <c r="AA5708" s="150">
        <v>5371.910396034622</v>
      </c>
      <c r="AB5708" s="150"/>
      <c r="AC5708" s="150">
        <v>306.34516000000002</v>
      </c>
      <c r="AD5708" s="150">
        <v>400</v>
      </c>
      <c r="AE5708" s="150">
        <v>313.97745680642441</v>
      </c>
      <c r="AF5708" s="150">
        <v>4030.655028483885</v>
      </c>
      <c r="AG5708" s="150">
        <v>9614.1418924420796</v>
      </c>
      <c r="AH5708" s="150">
        <v>3790.6842410988929</v>
      </c>
      <c r="AI5708" s="150">
        <v>882</v>
      </c>
      <c r="AJ5708" s="150">
        <v>1257.94785044736</v>
      </c>
      <c r="AK5708" s="150"/>
      <c r="AL5708" s="150">
        <v>39051.7421875</v>
      </c>
      <c r="AM5708" s="150">
        <v>29029.58203125</v>
      </c>
      <c r="AN5708" s="150">
        <v>10022.16015625</v>
      </c>
      <c r="AO5708" s="5" t="s">
        <v>5997</v>
      </c>
    </row>
    <row r="5709" spans="1:41" ht="14.25" x14ac:dyDescent="0.45">
      <c r="A5709" s="150">
        <v>2023</v>
      </c>
      <c r="B5709" s="5" t="s">
        <v>6344</v>
      </c>
      <c r="C5709" s="5" t="s">
        <v>171</v>
      </c>
      <c r="D5709" s="5" t="s">
        <v>84</v>
      </c>
      <c r="E5709" s="5" t="s">
        <v>91</v>
      </c>
      <c r="F5709" s="5" t="s">
        <v>92</v>
      </c>
      <c r="G5709" s="5" t="s">
        <v>88</v>
      </c>
      <c r="H5709" s="5" t="s">
        <v>131</v>
      </c>
      <c r="I5709" s="150">
        <v>421.55363768486399</v>
      </c>
      <c r="J5709" s="150">
        <v>5422.2850955264203</v>
      </c>
      <c r="K5709" s="150">
        <v>473.22577459687511</v>
      </c>
      <c r="L5709" s="150">
        <v>341.53462358316</v>
      </c>
      <c r="M5709" s="150">
        <v>1450.47828</v>
      </c>
      <c r="N5709" s="150">
        <v>1015.303325544</v>
      </c>
      <c r="O5709" s="150">
        <v>116.73287999999999</v>
      </c>
      <c r="P5709" s="150">
        <v>886.35764252486388</v>
      </c>
      <c r="Q5709" s="150">
        <v>0</v>
      </c>
      <c r="R5709" s="150">
        <v>106.1208</v>
      </c>
      <c r="S5709" s="150">
        <v>3501.9863999999998</v>
      </c>
      <c r="T5709" s="150">
        <v>1565.146757290951</v>
      </c>
      <c r="U5709" s="150">
        <v>22.666622</v>
      </c>
      <c r="V5709" s="150">
        <v>629</v>
      </c>
      <c r="W5709" s="150">
        <v>688.72399199999995</v>
      </c>
      <c r="X5709" s="150">
        <v>664</v>
      </c>
      <c r="Y5709" s="150">
        <v>4174</v>
      </c>
      <c r="Z5709" s="150">
        <v>0</v>
      </c>
      <c r="AA5709" s="150">
        <v>9745</v>
      </c>
      <c r="AB5709" s="150">
        <v>56</v>
      </c>
      <c r="AC5709" s="150">
        <v>284.37178999999998</v>
      </c>
      <c r="AD5709" s="150">
        <v>0</v>
      </c>
      <c r="AE5709" s="150">
        <v>530.60399999999993</v>
      </c>
      <c r="AF5709" s="150">
        <v>6738.1401960000003</v>
      </c>
      <c r="AG5709" s="150">
        <v>21922</v>
      </c>
      <c r="AH5709" s="150">
        <v>1886.2375588349109</v>
      </c>
      <c r="AI5709" s="150">
        <v>116.73287999999999</v>
      </c>
      <c r="AJ5709" s="150">
        <v>1775.3619315456001</v>
      </c>
      <c r="AK5709" s="150"/>
      <c r="AL5709" s="150">
        <v>64533.56640625</v>
      </c>
      <c r="AM5709" s="150">
        <v>54014.30078125</v>
      </c>
      <c r="AN5709" s="150">
        <v>10519.2646484375</v>
      </c>
      <c r="AO5709" s="5" t="s">
        <v>6925</v>
      </c>
    </row>
    <row r="5710" spans="1:41" ht="14.25" x14ac:dyDescent="0.45">
      <c r="A5710" s="150">
        <v>2023</v>
      </c>
      <c r="B5710" s="5" t="s">
        <v>582</v>
      </c>
      <c r="C5710" s="5" t="s">
        <v>171</v>
      </c>
      <c r="D5710" s="5" t="s">
        <v>84</v>
      </c>
      <c r="E5710" s="5" t="s">
        <v>93</v>
      </c>
      <c r="F5710" s="5" t="s">
        <v>225</v>
      </c>
      <c r="G5710" s="5" t="s">
        <v>87</v>
      </c>
      <c r="H5710" s="5" t="s">
        <v>131</v>
      </c>
      <c r="I5710" s="150">
        <v>0</v>
      </c>
      <c r="J5710" s="150"/>
      <c r="K5710" s="150">
        <v>89.317434090676628</v>
      </c>
      <c r="L5710" s="150">
        <v>22.329358522669157</v>
      </c>
      <c r="M5710" s="150">
        <v>0</v>
      </c>
      <c r="N5710" s="150">
        <v>0</v>
      </c>
      <c r="O5710" s="150">
        <v>0</v>
      </c>
      <c r="P5710" s="150">
        <v>0</v>
      </c>
      <c r="Q5710" s="150">
        <v>0</v>
      </c>
      <c r="R5710" s="150">
        <v>110.76123258369526</v>
      </c>
      <c r="S5710" s="150">
        <v>0</v>
      </c>
      <c r="T5710" s="150">
        <v>55.823396306672898</v>
      </c>
      <c r="U5710" s="150">
        <v>0</v>
      </c>
      <c r="V5710" s="150">
        <v>0</v>
      </c>
      <c r="W5710" s="150">
        <v>55.823396306672898</v>
      </c>
      <c r="X5710" s="150">
        <v>0</v>
      </c>
      <c r="Y5710" s="150">
        <v>0</v>
      </c>
      <c r="Z5710" s="150">
        <v>0</v>
      </c>
      <c r="AA5710" s="150">
        <v>0</v>
      </c>
      <c r="AB5710" s="150">
        <v>0</v>
      </c>
      <c r="AC5710" s="150"/>
      <c r="AD5710" s="150">
        <v>0</v>
      </c>
      <c r="AE5710" s="150"/>
      <c r="AF5710" s="150">
        <v>68.031294852504871</v>
      </c>
      <c r="AG5710" s="150">
        <v>0</v>
      </c>
      <c r="AH5710" s="150">
        <v>0</v>
      </c>
      <c r="AI5710" s="150">
        <v>0</v>
      </c>
      <c r="AJ5710" s="150">
        <v>0</v>
      </c>
      <c r="AK5710" s="150"/>
      <c r="AL5710" s="150">
        <v>402.08612060546875</v>
      </c>
      <c r="AM5710" s="150">
        <v>201.12188720703125</v>
      </c>
      <c r="AN5710" s="150">
        <v>200.9642333984375</v>
      </c>
      <c r="AO5710" s="5" t="s">
        <v>1212</v>
      </c>
    </row>
    <row r="5711" spans="1:41" ht="14.25" x14ac:dyDescent="0.45">
      <c r="A5711" s="150">
        <v>2023</v>
      </c>
      <c r="B5711" s="5" t="s">
        <v>4980</v>
      </c>
      <c r="C5711" s="5" t="s">
        <v>171</v>
      </c>
      <c r="D5711" s="5" t="s">
        <v>84</v>
      </c>
      <c r="E5711" s="5" t="s">
        <v>93</v>
      </c>
      <c r="F5711" s="5" t="s">
        <v>225</v>
      </c>
      <c r="G5711" s="5" t="s">
        <v>87</v>
      </c>
      <c r="H5711" s="5" t="s">
        <v>131</v>
      </c>
      <c r="I5711" s="150">
        <v>0</v>
      </c>
      <c r="J5711" s="150">
        <v>0</v>
      </c>
      <c r="K5711" s="150">
        <v>85.331972329663458</v>
      </c>
      <c r="L5711" s="150">
        <v>0</v>
      </c>
      <c r="M5711" s="150">
        <v>0</v>
      </c>
      <c r="N5711" s="150">
        <v>0</v>
      </c>
      <c r="O5711" s="150">
        <v>0</v>
      </c>
      <c r="P5711" s="150">
        <v>0</v>
      </c>
      <c r="Q5711" s="150">
        <v>0</v>
      </c>
      <c r="R5711" s="150">
        <v>22.720111699285837</v>
      </c>
      <c r="S5711" s="150">
        <v>0</v>
      </c>
      <c r="T5711" s="150">
        <v>0</v>
      </c>
      <c r="U5711" s="150">
        <v>0</v>
      </c>
      <c r="V5711" s="150">
        <v>442.46207874640311</v>
      </c>
      <c r="W5711" s="150">
        <v>252.83547356937319</v>
      </c>
      <c r="X5711" s="150">
        <v>0</v>
      </c>
      <c r="Y5711" s="150">
        <v>0</v>
      </c>
      <c r="Z5711" s="150">
        <v>0</v>
      </c>
      <c r="AA5711" s="150">
        <v>0</v>
      </c>
      <c r="AB5711" s="150">
        <v>0</v>
      </c>
      <c r="AC5711" s="150">
        <v>0</v>
      </c>
      <c r="AD5711" s="150">
        <v>0</v>
      </c>
      <c r="AE5711" s="150">
        <v>0</v>
      </c>
      <c r="AF5711" s="150">
        <v>64.157001418228447</v>
      </c>
      <c r="AG5711" s="150">
        <v>0</v>
      </c>
      <c r="AH5711" s="150">
        <v>0</v>
      </c>
      <c r="AI5711" s="150">
        <v>0</v>
      </c>
      <c r="AJ5711" s="150">
        <v>0</v>
      </c>
      <c r="AK5711" s="150">
        <v>0</v>
      </c>
      <c r="AL5711" s="150">
        <v>867.506591796875</v>
      </c>
      <c r="AM5711" s="150">
        <v>529.33917236328125</v>
      </c>
      <c r="AN5711" s="150">
        <v>338.16744995117188</v>
      </c>
      <c r="AO5711" s="5" t="s">
        <v>5998</v>
      </c>
    </row>
    <row r="5712" spans="1:41" ht="14.25" x14ac:dyDescent="0.45">
      <c r="A5712" s="150">
        <v>2023</v>
      </c>
      <c r="B5712" s="5" t="s">
        <v>1476</v>
      </c>
      <c r="C5712" s="5" t="s">
        <v>171</v>
      </c>
      <c r="D5712" s="5" t="s">
        <v>84</v>
      </c>
      <c r="E5712" s="5" t="s">
        <v>93</v>
      </c>
      <c r="F5712" s="5" t="s">
        <v>225</v>
      </c>
      <c r="G5712" s="5" t="s">
        <v>87</v>
      </c>
      <c r="H5712" s="5" t="s">
        <v>131</v>
      </c>
      <c r="I5712" s="150">
        <v>0</v>
      </c>
      <c r="J5712" s="150">
        <v>0</v>
      </c>
      <c r="K5712" s="150">
        <v>42.339449141076059</v>
      </c>
      <c r="L5712" s="150"/>
      <c r="M5712" s="150">
        <v>108.87286921990987</v>
      </c>
      <c r="N5712" s="150">
        <v>0</v>
      </c>
      <c r="O5712" s="150">
        <v>0</v>
      </c>
      <c r="P5712" s="150">
        <v>42.339449141076059</v>
      </c>
      <c r="Q5712" s="150">
        <v>0</v>
      </c>
      <c r="R5712" s="150">
        <v>0</v>
      </c>
      <c r="S5712" s="150">
        <v>0</v>
      </c>
      <c r="T5712" s="150">
        <v>0</v>
      </c>
      <c r="U5712" s="150">
        <v>0</v>
      </c>
      <c r="V5712" s="150">
        <v>0</v>
      </c>
      <c r="W5712" s="150">
        <v>60.484927344394372</v>
      </c>
      <c r="X5712" s="150"/>
      <c r="Y5712" s="150">
        <v>0</v>
      </c>
      <c r="Z5712" s="150">
        <v>0</v>
      </c>
      <c r="AA5712" s="150">
        <v>0</v>
      </c>
      <c r="AB5712" s="150">
        <v>0</v>
      </c>
      <c r="AC5712" s="150"/>
      <c r="AD5712" s="150">
        <v>0</v>
      </c>
      <c r="AE5712" s="150"/>
      <c r="AF5712" s="150">
        <v>0</v>
      </c>
      <c r="AG5712" s="150">
        <v>1071.5631901867739</v>
      </c>
      <c r="AH5712" s="150">
        <v>0</v>
      </c>
      <c r="AI5712" s="150">
        <v>0</v>
      </c>
      <c r="AJ5712" s="150">
        <v>0</v>
      </c>
      <c r="AK5712" s="150"/>
      <c r="AL5712" s="150">
        <v>1325.599853515625</v>
      </c>
      <c r="AM5712" s="150">
        <v>1113.902587890625</v>
      </c>
      <c r="AN5712" s="150">
        <v>211.69725036621094</v>
      </c>
      <c r="AO5712" s="5" t="s">
        <v>3243</v>
      </c>
    </row>
    <row r="5713" spans="1:41" ht="14.25" x14ac:dyDescent="0.45">
      <c r="A5713" s="150">
        <v>2023</v>
      </c>
      <c r="B5713" s="5" t="s">
        <v>1477</v>
      </c>
      <c r="C5713" s="5" t="s">
        <v>171</v>
      </c>
      <c r="D5713" s="5" t="s">
        <v>84</v>
      </c>
      <c r="E5713" s="5" t="s">
        <v>93</v>
      </c>
      <c r="F5713" s="5" t="s">
        <v>225</v>
      </c>
      <c r="G5713" s="5" t="s">
        <v>87</v>
      </c>
      <c r="H5713" s="5" t="s">
        <v>131</v>
      </c>
      <c r="I5713" s="150">
        <v>0</v>
      </c>
      <c r="J5713" s="150"/>
      <c r="K5713" s="150">
        <v>41.500276514175724</v>
      </c>
      <c r="L5713" s="150"/>
      <c r="M5713" s="150">
        <v>128.94728774047456</v>
      </c>
      <c r="N5713" s="150">
        <v>0</v>
      </c>
      <c r="O5713" s="150">
        <v>0</v>
      </c>
      <c r="P5713" s="150">
        <v>41.500276514175724</v>
      </c>
      <c r="Q5713" s="150">
        <v>0</v>
      </c>
      <c r="R5713" s="150">
        <v>0</v>
      </c>
      <c r="S5713" s="150">
        <v>0</v>
      </c>
      <c r="T5713" s="150">
        <v>0</v>
      </c>
      <c r="U5713" s="150"/>
      <c r="V5713" s="150">
        <v>0</v>
      </c>
      <c r="W5713" s="150">
        <v>59.286109305965319</v>
      </c>
      <c r="X5713" s="150">
        <v>0</v>
      </c>
      <c r="Y5713" s="150">
        <v>0</v>
      </c>
      <c r="Z5713" s="150">
        <v>0</v>
      </c>
      <c r="AA5713" s="150">
        <v>0</v>
      </c>
      <c r="AB5713" s="150"/>
      <c r="AC5713" s="150"/>
      <c r="AD5713" s="150">
        <v>0</v>
      </c>
      <c r="AE5713" s="150"/>
      <c r="AF5713" s="150">
        <v>0</v>
      </c>
      <c r="AG5713" s="150">
        <v>0</v>
      </c>
      <c r="AH5713" s="150">
        <v>0</v>
      </c>
      <c r="AI5713" s="150">
        <v>0</v>
      </c>
      <c r="AJ5713" s="150">
        <v>0</v>
      </c>
      <c r="AK5713" s="150">
        <v>0</v>
      </c>
      <c r="AL5713" s="150">
        <v>271.23394775390625</v>
      </c>
      <c r="AM5713" s="150">
        <v>41.500274658203125</v>
      </c>
      <c r="AN5713" s="150">
        <v>229.73365783691406</v>
      </c>
      <c r="AO5713" s="5" t="s">
        <v>3241</v>
      </c>
    </row>
    <row r="5714" spans="1:41" ht="14.25" x14ac:dyDescent="0.45">
      <c r="A5714" s="150">
        <v>2023</v>
      </c>
      <c r="B5714" s="5" t="s">
        <v>4024</v>
      </c>
      <c r="C5714" s="5" t="s">
        <v>171</v>
      </c>
      <c r="D5714" s="5" t="s">
        <v>84</v>
      </c>
      <c r="E5714" s="5" t="s">
        <v>93</v>
      </c>
      <c r="F5714" s="5" t="s">
        <v>225</v>
      </c>
      <c r="G5714" s="5" t="s">
        <v>87</v>
      </c>
      <c r="H5714" s="5" t="s">
        <v>131</v>
      </c>
      <c r="I5714" s="150">
        <v>0</v>
      </c>
      <c r="J5714" s="150">
        <v>0</v>
      </c>
      <c r="K5714" s="150">
        <v>87.632453957243996</v>
      </c>
      <c r="L5714" s="150">
        <v>21.637642952405923</v>
      </c>
      <c r="M5714" s="150">
        <v>0</v>
      </c>
      <c r="N5714" s="150">
        <v>0</v>
      </c>
      <c r="O5714" s="150">
        <v>0</v>
      </c>
      <c r="P5714" s="150">
        <v>0</v>
      </c>
      <c r="Q5714" s="150">
        <v>0</v>
      </c>
      <c r="R5714" s="150">
        <v>107.33008748018015</v>
      </c>
      <c r="S5714" s="150">
        <v>0</v>
      </c>
      <c r="T5714" s="150">
        <v>54.094107381014808</v>
      </c>
      <c r="U5714" s="150">
        <v>0</v>
      </c>
      <c r="V5714" s="150">
        <v>454.39050200052441</v>
      </c>
      <c r="W5714" s="150">
        <v>54.094107381014808</v>
      </c>
      <c r="X5714" s="150">
        <v>0</v>
      </c>
      <c r="Y5714" s="150">
        <v>0</v>
      </c>
      <c r="Z5714" s="150">
        <v>0</v>
      </c>
      <c r="AA5714" s="150">
        <v>0</v>
      </c>
      <c r="AB5714" s="150">
        <v>0</v>
      </c>
      <c r="AC5714" s="150">
        <v>0</v>
      </c>
      <c r="AD5714" s="150">
        <v>0</v>
      </c>
      <c r="AE5714" s="150">
        <v>0</v>
      </c>
      <c r="AF5714" s="150">
        <v>66.643940293410239</v>
      </c>
      <c r="AG5714" s="150">
        <v>0</v>
      </c>
      <c r="AH5714" s="150">
        <v>0</v>
      </c>
      <c r="AI5714" s="150">
        <v>0</v>
      </c>
      <c r="AJ5714" s="150">
        <v>0</v>
      </c>
      <c r="AK5714" s="150"/>
      <c r="AL5714" s="150">
        <v>845.82281494140625</v>
      </c>
      <c r="AM5714" s="150">
        <v>650.00213623046875</v>
      </c>
      <c r="AN5714" s="150">
        <v>195.82066345214844</v>
      </c>
      <c r="AO5714" s="5" t="s">
        <v>4665</v>
      </c>
    </row>
    <row r="5715" spans="1:41" ht="14.25" x14ac:dyDescent="0.45">
      <c r="A5715" s="150">
        <v>2023</v>
      </c>
      <c r="B5715" s="5" t="s">
        <v>6344</v>
      </c>
      <c r="C5715" s="5" t="s">
        <v>171</v>
      </c>
      <c r="D5715" s="5" t="s">
        <v>84</v>
      </c>
      <c r="E5715" s="5" t="s">
        <v>93</v>
      </c>
      <c r="F5715" s="5" t="s">
        <v>225</v>
      </c>
      <c r="G5715" s="5" t="s">
        <v>87</v>
      </c>
      <c r="H5715" s="5" t="s">
        <v>131</v>
      </c>
      <c r="I5715" s="150">
        <v>0</v>
      </c>
      <c r="J5715" s="150">
        <v>0</v>
      </c>
      <c r="K5715" s="150">
        <v>102.12460031577807</v>
      </c>
      <c r="L5715" s="150">
        <v>0</v>
      </c>
      <c r="M5715" s="150">
        <v>0</v>
      </c>
      <c r="N5715" s="150">
        <v>0</v>
      </c>
      <c r="O5715" s="150">
        <v>0</v>
      </c>
      <c r="P5715" s="150">
        <v>0</v>
      </c>
      <c r="Q5715" s="150">
        <v>0</v>
      </c>
      <c r="R5715" s="150">
        <v>22.086297248133821</v>
      </c>
      <c r="S5715" s="150">
        <v>0</v>
      </c>
      <c r="T5715" s="150">
        <v>0</v>
      </c>
      <c r="U5715" s="150">
        <v>0</v>
      </c>
      <c r="V5715" s="150">
        <v>716.8647996074352</v>
      </c>
      <c r="W5715" s="150">
        <v>296.98684555165175</v>
      </c>
      <c r="X5715" s="150">
        <v>0</v>
      </c>
      <c r="Y5715" s="150">
        <v>0</v>
      </c>
      <c r="Z5715" s="150">
        <v>0</v>
      </c>
      <c r="AA5715" s="150">
        <v>621.62419051673317</v>
      </c>
      <c r="AB5715" s="150">
        <v>0</v>
      </c>
      <c r="AC5715" s="150">
        <v>0</v>
      </c>
      <c r="AD5715" s="150">
        <v>0</v>
      </c>
      <c r="AE5715" s="150">
        <v>0</v>
      </c>
      <c r="AF5715" s="150">
        <v>88.071961094627753</v>
      </c>
      <c r="AG5715" s="150">
        <v>0</v>
      </c>
      <c r="AH5715" s="150">
        <v>0</v>
      </c>
      <c r="AI5715" s="150">
        <v>0</v>
      </c>
      <c r="AJ5715" s="150">
        <v>0</v>
      </c>
      <c r="AK5715" s="150">
        <v>0</v>
      </c>
      <c r="AL5715" s="150">
        <v>1847.7586669921875</v>
      </c>
      <c r="AM5715" s="150">
        <v>1448.6473388671875</v>
      </c>
      <c r="AN5715" s="150">
        <v>399.1114501953125</v>
      </c>
      <c r="AO5715" s="5" t="s">
        <v>6926</v>
      </c>
    </row>
    <row r="5716" spans="1:41" ht="14.25" x14ac:dyDescent="0.45">
      <c r="A5716" s="150">
        <v>2023</v>
      </c>
      <c r="B5716" s="5" t="s">
        <v>7352</v>
      </c>
      <c r="C5716" s="5" t="s">
        <v>171</v>
      </c>
      <c r="D5716" s="5" t="s">
        <v>84</v>
      </c>
      <c r="E5716" s="5" t="s">
        <v>93</v>
      </c>
      <c r="F5716" s="5" t="s">
        <v>225</v>
      </c>
      <c r="G5716" s="5" t="s">
        <v>87</v>
      </c>
      <c r="H5716" s="5" t="s">
        <v>131</v>
      </c>
      <c r="I5716" s="150">
        <v>0</v>
      </c>
      <c r="J5716" s="150">
        <v>0</v>
      </c>
      <c r="K5716" s="150">
        <v>99.722040000000007</v>
      </c>
      <c r="L5716" s="150">
        <v>0</v>
      </c>
      <c r="M5716" s="150">
        <v>0</v>
      </c>
      <c r="N5716" s="150">
        <v>0</v>
      </c>
      <c r="O5716" s="150">
        <v>167.52500000000001</v>
      </c>
      <c r="P5716" s="150">
        <v>300</v>
      </c>
      <c r="Q5716" s="150">
        <v>0</v>
      </c>
      <c r="R5716" s="150">
        <v>21.566700000000001</v>
      </c>
      <c r="S5716" s="150">
        <v>0</v>
      </c>
      <c r="T5716" s="150">
        <v>0</v>
      </c>
      <c r="U5716" s="150">
        <v>0</v>
      </c>
      <c r="V5716" s="150">
        <v>700</v>
      </c>
      <c r="W5716" s="150">
        <v>364.13999999999987</v>
      </c>
      <c r="X5716" s="150">
        <v>0</v>
      </c>
      <c r="Y5716" s="150">
        <v>0</v>
      </c>
      <c r="Z5716" s="150">
        <v>0</v>
      </c>
      <c r="AA5716" s="150">
        <v>1556</v>
      </c>
      <c r="AB5716" s="150">
        <v>0</v>
      </c>
      <c r="AC5716" s="150">
        <v>0</v>
      </c>
      <c r="AD5716" s="150">
        <v>0</v>
      </c>
      <c r="AE5716" s="150">
        <v>0</v>
      </c>
      <c r="AF5716" s="150">
        <v>94.6</v>
      </c>
      <c r="AG5716" s="150">
        <v>0</v>
      </c>
      <c r="AH5716" s="150">
        <v>300.82299999999998</v>
      </c>
      <c r="AI5716" s="150">
        <v>0</v>
      </c>
      <c r="AJ5716" s="150">
        <v>0</v>
      </c>
      <c r="AK5716" s="150">
        <v>0</v>
      </c>
      <c r="AL5716" s="150">
        <v>3604.376708984375</v>
      </c>
      <c r="AM5716" s="150">
        <v>2672.166748046875</v>
      </c>
      <c r="AN5716" s="150">
        <v>932.21002197265625</v>
      </c>
      <c r="AO5716" s="5" t="s">
        <v>7847</v>
      </c>
    </row>
    <row r="5717" spans="1:41" ht="14.25" x14ac:dyDescent="0.45">
      <c r="A5717" s="150">
        <v>2023</v>
      </c>
      <c r="B5717" s="5" t="s">
        <v>1478</v>
      </c>
      <c r="C5717" s="5" t="s">
        <v>171</v>
      </c>
      <c r="D5717" s="5" t="s">
        <v>84</v>
      </c>
      <c r="E5717" s="5" t="s">
        <v>93</v>
      </c>
      <c r="F5717" s="5" t="s">
        <v>225</v>
      </c>
      <c r="G5717" s="5" t="s">
        <v>87</v>
      </c>
      <c r="H5717" s="5" t="s">
        <v>131</v>
      </c>
      <c r="I5717" s="150">
        <v>0</v>
      </c>
      <c r="J5717" s="150"/>
      <c r="K5717" s="150">
        <v>40.302085877797495</v>
      </c>
      <c r="L5717" s="150"/>
      <c r="M5717" s="150">
        <v>125.22433826315651</v>
      </c>
      <c r="N5717" s="150">
        <v>0</v>
      </c>
      <c r="O5717" s="150">
        <v>0</v>
      </c>
      <c r="P5717" s="150">
        <v>0</v>
      </c>
      <c r="Q5717" s="150">
        <v>0</v>
      </c>
      <c r="R5717" s="150">
        <v>114.23547940866283</v>
      </c>
      <c r="S5717" s="150">
        <v>0</v>
      </c>
      <c r="T5717" s="150">
        <v>57.57440839685357</v>
      </c>
      <c r="U5717" s="150"/>
      <c r="V5717" s="150">
        <v>0</v>
      </c>
      <c r="W5717" s="150">
        <v>57.57440839685357</v>
      </c>
      <c r="X5717" s="150">
        <v>0</v>
      </c>
      <c r="Y5717" s="150">
        <v>0</v>
      </c>
      <c r="Z5717" s="150">
        <v>0</v>
      </c>
      <c r="AA5717" s="150">
        <v>0</v>
      </c>
      <c r="AB5717" s="150"/>
      <c r="AC5717" s="150">
        <v>0</v>
      </c>
      <c r="AD5717" s="150">
        <v>0</v>
      </c>
      <c r="AE5717" s="150"/>
      <c r="AF5717" s="150">
        <v>0</v>
      </c>
      <c r="AG5717" s="150">
        <v>0</v>
      </c>
      <c r="AH5717" s="150">
        <v>0</v>
      </c>
      <c r="AI5717" s="150">
        <v>0</v>
      </c>
      <c r="AJ5717" s="150">
        <v>0</v>
      </c>
      <c r="AK5717" s="150"/>
      <c r="AL5717" s="150">
        <v>394.91070556640625</v>
      </c>
      <c r="AM5717" s="150">
        <v>114.23548126220703</v>
      </c>
      <c r="AN5717" s="150">
        <v>280.67523193359375</v>
      </c>
      <c r="AO5717" s="5" t="s">
        <v>3242</v>
      </c>
    </row>
    <row r="5718" spans="1:41" ht="14.25" x14ac:dyDescent="0.45">
      <c r="A5718" s="150">
        <v>2023</v>
      </c>
      <c r="B5718" s="5" t="s">
        <v>1476</v>
      </c>
      <c r="C5718" s="5" t="s">
        <v>171</v>
      </c>
      <c r="D5718" s="5" t="s">
        <v>84</v>
      </c>
      <c r="E5718" s="5" t="s">
        <v>93</v>
      </c>
      <c r="F5718" s="5" t="s">
        <v>225</v>
      </c>
      <c r="G5718" s="5" t="s">
        <v>88</v>
      </c>
      <c r="H5718" s="5" t="s">
        <v>131</v>
      </c>
      <c r="I5718" s="150"/>
      <c r="J5718" s="150">
        <v>0</v>
      </c>
      <c r="K5718" s="150">
        <v>44</v>
      </c>
      <c r="L5718" s="150">
        <v>0</v>
      </c>
      <c r="M5718" s="150">
        <v>110.2499999999999</v>
      </c>
      <c r="N5718" s="150">
        <v>0</v>
      </c>
      <c r="O5718" s="150">
        <v>0</v>
      </c>
      <c r="P5718" s="150">
        <v>44.8</v>
      </c>
      <c r="Q5718" s="150">
        <v>0</v>
      </c>
      <c r="R5718" s="150">
        <v>0</v>
      </c>
      <c r="S5718" s="150">
        <v>0</v>
      </c>
      <c r="T5718" s="150">
        <v>0</v>
      </c>
      <c r="U5718" s="150"/>
      <c r="V5718" s="150">
        <v>0</v>
      </c>
      <c r="W5718" s="150">
        <v>59.929972533381402</v>
      </c>
      <c r="X5718" s="150">
        <v>0</v>
      </c>
      <c r="Y5718" s="150">
        <v>0</v>
      </c>
      <c r="Z5718" s="150">
        <v>0</v>
      </c>
      <c r="AA5718" s="150">
        <v>0</v>
      </c>
      <c r="AB5718" s="150">
        <v>0</v>
      </c>
      <c r="AC5718" s="150"/>
      <c r="AD5718" s="150">
        <v>0</v>
      </c>
      <c r="AE5718" s="150">
        <v>0</v>
      </c>
      <c r="AF5718" s="150">
        <v>0</v>
      </c>
      <c r="AG5718" s="150">
        <v>1110.618423768811</v>
      </c>
      <c r="AH5718" s="150">
        <v>0</v>
      </c>
      <c r="AI5718" s="150">
        <v>0</v>
      </c>
      <c r="AJ5718" s="150">
        <v>0</v>
      </c>
      <c r="AK5718" s="150"/>
      <c r="AL5718" s="150">
        <v>1369.598388671875</v>
      </c>
      <c r="AM5718" s="150">
        <v>1155.41845703125</v>
      </c>
      <c r="AN5718" s="150">
        <v>214.17997741699219</v>
      </c>
      <c r="AO5718" s="5" t="s">
        <v>3244</v>
      </c>
    </row>
    <row r="5719" spans="1:41" ht="14.25" x14ac:dyDescent="0.45">
      <c r="A5719" s="150">
        <v>2023</v>
      </c>
      <c r="B5719" s="5" t="s">
        <v>1477</v>
      </c>
      <c r="C5719" s="5" t="s">
        <v>171</v>
      </c>
      <c r="D5719" s="5" t="s">
        <v>84</v>
      </c>
      <c r="E5719" s="5" t="s">
        <v>93</v>
      </c>
      <c r="F5719" s="5" t="s">
        <v>225</v>
      </c>
      <c r="G5719" s="5" t="s">
        <v>88</v>
      </c>
      <c r="H5719" s="5" t="s">
        <v>131</v>
      </c>
      <c r="I5719" s="150">
        <v>0</v>
      </c>
      <c r="J5719" s="150"/>
      <c r="K5719" s="150">
        <v>43.09153363832219</v>
      </c>
      <c r="L5719" s="150">
        <v>0</v>
      </c>
      <c r="M5719" s="150">
        <v>130.49999999999989</v>
      </c>
      <c r="N5719" s="150">
        <v>0</v>
      </c>
      <c r="O5719" s="150">
        <v>0</v>
      </c>
      <c r="P5719" s="150">
        <v>44.8</v>
      </c>
      <c r="Q5719" s="150">
        <v>0</v>
      </c>
      <c r="R5719" s="150">
        <v>0</v>
      </c>
      <c r="S5719" s="150">
        <v>0</v>
      </c>
      <c r="T5719" s="150">
        <v>0</v>
      </c>
      <c r="U5719" s="150"/>
      <c r="V5719" s="150">
        <v>0</v>
      </c>
      <c r="W5719" s="150">
        <v>58.582969050113277</v>
      </c>
      <c r="X5719" s="150">
        <v>0</v>
      </c>
      <c r="Y5719" s="150">
        <v>0</v>
      </c>
      <c r="Z5719" s="150">
        <v>0</v>
      </c>
      <c r="AA5719" s="150">
        <v>0</v>
      </c>
      <c r="AB5719" s="150">
        <v>0</v>
      </c>
      <c r="AC5719" s="150"/>
      <c r="AD5719" s="150">
        <v>0</v>
      </c>
      <c r="AE5719" s="150">
        <v>0</v>
      </c>
      <c r="AF5719" s="150">
        <v>0</v>
      </c>
      <c r="AG5719" s="150">
        <v>0</v>
      </c>
      <c r="AH5719" s="150">
        <v>0</v>
      </c>
      <c r="AI5719" s="150">
        <v>0</v>
      </c>
      <c r="AJ5719" s="150">
        <v>0</v>
      </c>
      <c r="AK5719" s="150">
        <v>0</v>
      </c>
      <c r="AL5719" s="150">
        <v>276.97451782226563</v>
      </c>
      <c r="AM5719" s="150">
        <v>44.799999237060547</v>
      </c>
      <c r="AN5719" s="150">
        <v>232.17449951171875</v>
      </c>
      <c r="AO5719" s="5" t="s">
        <v>3246</v>
      </c>
    </row>
    <row r="5720" spans="1:41" ht="14.25" x14ac:dyDescent="0.45">
      <c r="A5720" s="150">
        <v>2023</v>
      </c>
      <c r="B5720" s="5" t="s">
        <v>4024</v>
      </c>
      <c r="C5720" s="5" t="s">
        <v>171</v>
      </c>
      <c r="D5720" s="5" t="s">
        <v>84</v>
      </c>
      <c r="E5720" s="5" t="s">
        <v>93</v>
      </c>
      <c r="F5720" s="5" t="s">
        <v>225</v>
      </c>
      <c r="G5720" s="5" t="s">
        <v>88</v>
      </c>
      <c r="H5720" s="5" t="s">
        <v>131</v>
      </c>
      <c r="I5720" s="150">
        <v>0</v>
      </c>
      <c r="J5720" s="150"/>
      <c r="K5720" s="150">
        <v>89.254933513156061</v>
      </c>
      <c r="L5720" s="150">
        <v>22.626000000000008</v>
      </c>
      <c r="M5720" s="150">
        <v>0</v>
      </c>
      <c r="N5720" s="150">
        <v>0</v>
      </c>
      <c r="O5720" s="150">
        <v>0</v>
      </c>
      <c r="P5720" s="150">
        <v>0</v>
      </c>
      <c r="Q5720" s="150">
        <v>0</v>
      </c>
      <c r="R5720" s="150">
        <v>109.0745791187048</v>
      </c>
      <c r="S5720" s="150">
        <v>0</v>
      </c>
      <c r="T5720" s="150">
        <v>56.308120963199997</v>
      </c>
      <c r="U5720" s="150">
        <v>0</v>
      </c>
      <c r="V5720" s="150">
        <v>467</v>
      </c>
      <c r="W5720" s="150">
        <v>55.475179324455013</v>
      </c>
      <c r="X5720" s="150">
        <v>0</v>
      </c>
      <c r="Y5720" s="150">
        <v>0</v>
      </c>
      <c r="Z5720" s="150">
        <v>0</v>
      </c>
      <c r="AA5720" s="150">
        <v>0</v>
      </c>
      <c r="AB5720" s="150">
        <v>0</v>
      </c>
      <c r="AC5720" s="150">
        <v>0</v>
      </c>
      <c r="AD5720" s="150">
        <v>0</v>
      </c>
      <c r="AE5720" s="150">
        <v>0</v>
      </c>
      <c r="AF5720" s="150">
        <v>69.371605026662394</v>
      </c>
      <c r="AG5720" s="150">
        <v>0</v>
      </c>
      <c r="AH5720" s="150">
        <v>0</v>
      </c>
      <c r="AI5720" s="150">
        <v>0</v>
      </c>
      <c r="AJ5720" s="150">
        <v>0</v>
      </c>
      <c r="AK5720" s="150">
        <v>0</v>
      </c>
      <c r="AL5720" s="150">
        <v>869.11041259765625</v>
      </c>
      <c r="AM5720" s="150">
        <v>668.0721435546875</v>
      </c>
      <c r="AN5720" s="150">
        <v>201.03823852539063</v>
      </c>
      <c r="AO5720" s="5" t="s">
        <v>4666</v>
      </c>
    </row>
    <row r="5721" spans="1:41" ht="14.25" x14ac:dyDescent="0.45">
      <c r="A5721" s="150">
        <v>2023</v>
      </c>
      <c r="B5721" s="5" t="s">
        <v>582</v>
      </c>
      <c r="C5721" s="5" t="s">
        <v>171</v>
      </c>
      <c r="D5721" s="5" t="s">
        <v>84</v>
      </c>
      <c r="E5721" s="5" t="s">
        <v>93</v>
      </c>
      <c r="F5721" s="5" t="s">
        <v>225</v>
      </c>
      <c r="G5721" s="5" t="s">
        <v>88</v>
      </c>
      <c r="H5721" s="5" t="s">
        <v>131</v>
      </c>
      <c r="I5721" s="150">
        <v>0</v>
      </c>
      <c r="J5721" s="150"/>
      <c r="K5721" s="150">
        <v>88.337017182859086</v>
      </c>
      <c r="L5721" s="150">
        <v>22.861097111059209</v>
      </c>
      <c r="M5721" s="150">
        <v>0</v>
      </c>
      <c r="N5721" s="150">
        <v>0</v>
      </c>
      <c r="O5721" s="150">
        <v>0</v>
      </c>
      <c r="P5721" s="150">
        <v>0</v>
      </c>
      <c r="Q5721" s="150">
        <v>0</v>
      </c>
      <c r="R5721" s="150">
        <v>110.8794009889567</v>
      </c>
      <c r="S5721" s="150">
        <v>0</v>
      </c>
      <c r="T5721" s="150">
        <v>52.550502504999997</v>
      </c>
      <c r="U5721" s="150">
        <v>0</v>
      </c>
      <c r="V5721" s="150">
        <v>0</v>
      </c>
      <c r="W5721" s="150">
        <v>56.640158090268557</v>
      </c>
      <c r="X5721" s="150">
        <v>0</v>
      </c>
      <c r="Y5721" s="150">
        <v>0</v>
      </c>
      <c r="Z5721" s="150"/>
      <c r="AA5721" s="150">
        <v>0</v>
      </c>
      <c r="AB5721" s="150">
        <v>0</v>
      </c>
      <c r="AC5721" s="150"/>
      <c r="AD5721" s="150">
        <v>0</v>
      </c>
      <c r="AE5721" s="150"/>
      <c r="AF5721" s="150">
        <v>69.651353245785302</v>
      </c>
      <c r="AG5721" s="150">
        <v>0</v>
      </c>
      <c r="AH5721" s="150">
        <v>0</v>
      </c>
      <c r="AI5721" s="150">
        <v>0</v>
      </c>
      <c r="AJ5721" s="150">
        <v>0</v>
      </c>
      <c r="AK5721" s="150"/>
      <c r="AL5721" s="150">
        <v>400.9195556640625</v>
      </c>
      <c r="AM5721" s="150">
        <v>203.391845703125</v>
      </c>
      <c r="AN5721" s="150">
        <v>197.52767944335938</v>
      </c>
      <c r="AO5721" s="5" t="s">
        <v>1213</v>
      </c>
    </row>
    <row r="5722" spans="1:41" ht="14.25" x14ac:dyDescent="0.45">
      <c r="A5722" s="150">
        <v>2023</v>
      </c>
      <c r="B5722" s="5" t="s">
        <v>7352</v>
      </c>
      <c r="C5722" s="5" t="s">
        <v>171</v>
      </c>
      <c r="D5722" s="5" t="s">
        <v>84</v>
      </c>
      <c r="E5722" s="5" t="s">
        <v>93</v>
      </c>
      <c r="F5722" s="5" t="s">
        <v>225</v>
      </c>
      <c r="G5722" s="5" t="s">
        <v>88</v>
      </c>
      <c r="H5722" s="5" t="s">
        <v>131</v>
      </c>
      <c r="I5722" s="150">
        <v>0</v>
      </c>
      <c r="J5722" s="150">
        <v>0</v>
      </c>
      <c r="K5722" s="150">
        <v>103.5068095313076</v>
      </c>
      <c r="L5722" s="150">
        <v>0</v>
      </c>
      <c r="M5722" s="150">
        <v>0</v>
      </c>
      <c r="N5722" s="150">
        <v>0</v>
      </c>
      <c r="O5722" s="150">
        <v>174.29301000000001</v>
      </c>
      <c r="P5722" s="150">
        <v>310.28669999999988</v>
      </c>
      <c r="Q5722" s="150">
        <v>0</v>
      </c>
      <c r="R5722" s="150">
        <v>22.453560637977919</v>
      </c>
      <c r="S5722" s="150">
        <v>0</v>
      </c>
      <c r="T5722" s="150">
        <v>0</v>
      </c>
      <c r="U5722" s="150">
        <v>0</v>
      </c>
      <c r="V5722" s="150">
        <v>728</v>
      </c>
      <c r="W5722" s="150">
        <v>364.13999999999987</v>
      </c>
      <c r="X5722" s="150">
        <v>0</v>
      </c>
      <c r="Y5722" s="150">
        <v>0</v>
      </c>
      <c r="Z5722" s="150">
        <v>0</v>
      </c>
      <c r="AA5722" s="150">
        <v>1673</v>
      </c>
      <c r="AB5722" s="150">
        <v>0</v>
      </c>
      <c r="AC5722" s="150">
        <v>0</v>
      </c>
      <c r="AD5722" s="150">
        <v>0</v>
      </c>
      <c r="AE5722" s="150"/>
      <c r="AF5722" s="150">
        <v>100.7798050950412</v>
      </c>
      <c r="AG5722" s="150">
        <v>0</v>
      </c>
      <c r="AH5722" s="150">
        <v>318.33802509687001</v>
      </c>
      <c r="AI5722" s="150">
        <v>0</v>
      </c>
      <c r="AJ5722" s="150">
        <v>0</v>
      </c>
      <c r="AK5722" s="150"/>
      <c r="AL5722" s="150">
        <v>3794.798095703125</v>
      </c>
      <c r="AM5722" s="150">
        <v>2834.52001953125</v>
      </c>
      <c r="AN5722" s="150">
        <v>960.27783203125</v>
      </c>
      <c r="AO5722" s="5" t="s">
        <v>7848</v>
      </c>
    </row>
    <row r="5723" spans="1:41" ht="14.25" x14ac:dyDescent="0.45">
      <c r="A5723" s="150">
        <v>2023</v>
      </c>
      <c r="B5723" s="5" t="s">
        <v>4980</v>
      </c>
      <c r="C5723" s="5" t="s">
        <v>171</v>
      </c>
      <c r="D5723" s="5" t="s">
        <v>84</v>
      </c>
      <c r="E5723" s="5" t="s">
        <v>93</v>
      </c>
      <c r="F5723" s="5" t="s">
        <v>225</v>
      </c>
      <c r="G5723" s="5" t="s">
        <v>88</v>
      </c>
      <c r="H5723" s="5" t="s">
        <v>131</v>
      </c>
      <c r="I5723" s="150">
        <v>0</v>
      </c>
      <c r="J5723" s="150">
        <v>0</v>
      </c>
      <c r="K5723" s="150">
        <v>87</v>
      </c>
      <c r="L5723" s="150">
        <v>0</v>
      </c>
      <c r="M5723" s="150">
        <v>0</v>
      </c>
      <c r="N5723" s="150">
        <v>0</v>
      </c>
      <c r="O5723" s="150">
        <v>0</v>
      </c>
      <c r="P5723" s="150">
        <v>0</v>
      </c>
      <c r="Q5723" s="150">
        <v>0</v>
      </c>
      <c r="R5723" s="150">
        <v>23.307042618885649</v>
      </c>
      <c r="S5723" s="150">
        <v>0</v>
      </c>
      <c r="T5723" s="150">
        <v>0</v>
      </c>
      <c r="U5723" s="150">
        <v>0</v>
      </c>
      <c r="V5723" s="150">
        <v>457</v>
      </c>
      <c r="W5723" s="150">
        <v>259.7837184</v>
      </c>
      <c r="X5723" s="150">
        <v>0</v>
      </c>
      <c r="Y5723" s="150"/>
      <c r="Z5723" s="150">
        <v>0</v>
      </c>
      <c r="AA5723" s="150">
        <v>0</v>
      </c>
      <c r="AB5723" s="150">
        <v>0</v>
      </c>
      <c r="AC5723" s="150">
        <v>0</v>
      </c>
      <c r="AD5723" s="150">
        <v>0</v>
      </c>
      <c r="AE5723" s="150">
        <v>0</v>
      </c>
      <c r="AF5723" s="150">
        <v>67.350627770599147</v>
      </c>
      <c r="AG5723" s="150">
        <v>0</v>
      </c>
      <c r="AH5723" s="150">
        <v>0</v>
      </c>
      <c r="AI5723" s="150">
        <v>0</v>
      </c>
      <c r="AJ5723" s="150">
        <v>0</v>
      </c>
      <c r="AK5723" s="150"/>
      <c r="AL5723" s="150">
        <v>894.44140625</v>
      </c>
      <c r="AM5723" s="150">
        <v>547.65765380859375</v>
      </c>
      <c r="AN5723" s="150">
        <v>346.78372192382813</v>
      </c>
      <c r="AO5723" s="5" t="s">
        <v>5999</v>
      </c>
    </row>
    <row r="5724" spans="1:41" ht="14.25" x14ac:dyDescent="0.45">
      <c r="A5724" s="150">
        <v>2023</v>
      </c>
      <c r="B5724" s="5" t="s">
        <v>1478</v>
      </c>
      <c r="C5724" s="5" t="s">
        <v>171</v>
      </c>
      <c r="D5724" s="5" t="s">
        <v>84</v>
      </c>
      <c r="E5724" s="5" t="s">
        <v>93</v>
      </c>
      <c r="F5724" s="5" t="s">
        <v>225</v>
      </c>
      <c r="G5724" s="5" t="s">
        <v>88</v>
      </c>
      <c r="H5724" s="5" t="s">
        <v>131</v>
      </c>
      <c r="I5724" s="150">
        <v>0</v>
      </c>
      <c r="J5724" s="150"/>
      <c r="K5724" s="150">
        <v>42.040520622753363</v>
      </c>
      <c r="L5724" s="150">
        <v>0</v>
      </c>
      <c r="M5724" s="150">
        <v>127.7812499999999</v>
      </c>
      <c r="N5724" s="150">
        <v>0</v>
      </c>
      <c r="O5724" s="150">
        <v>0</v>
      </c>
      <c r="P5724" s="150">
        <v>0</v>
      </c>
      <c r="Q5724" s="150">
        <v>0</v>
      </c>
      <c r="R5724" s="150">
        <v>118.69065413481729</v>
      </c>
      <c r="S5724" s="150">
        <v>0</v>
      </c>
      <c r="T5724" s="150">
        <v>55.492245645088957</v>
      </c>
      <c r="U5724" s="150"/>
      <c r="V5724" s="150">
        <v>0</v>
      </c>
      <c r="W5724" s="150">
        <v>57.716321093983673</v>
      </c>
      <c r="X5724" s="150">
        <v>0</v>
      </c>
      <c r="Y5724" s="150">
        <v>0</v>
      </c>
      <c r="Z5724" s="150">
        <v>0</v>
      </c>
      <c r="AA5724" s="150">
        <v>0</v>
      </c>
      <c r="AB5724" s="150">
        <v>99</v>
      </c>
      <c r="AC5724" s="150">
        <v>0</v>
      </c>
      <c r="AD5724" s="150">
        <v>0</v>
      </c>
      <c r="AE5724" s="150">
        <v>0</v>
      </c>
      <c r="AF5724" s="150">
        <v>0</v>
      </c>
      <c r="AG5724" s="150">
        <v>0</v>
      </c>
      <c r="AH5724" s="150">
        <v>0</v>
      </c>
      <c r="AI5724" s="150">
        <v>0</v>
      </c>
      <c r="AJ5724" s="150">
        <v>0</v>
      </c>
      <c r="AK5724" s="150"/>
      <c r="AL5724" s="150">
        <v>500.72097778320313</v>
      </c>
      <c r="AM5724" s="150">
        <v>118.69065093994141</v>
      </c>
      <c r="AN5724" s="150">
        <v>382.03033447265625</v>
      </c>
      <c r="AO5724" s="5" t="s">
        <v>3245</v>
      </c>
    </row>
    <row r="5725" spans="1:41" ht="14.25" x14ac:dyDescent="0.45">
      <c r="A5725" s="150">
        <v>2023</v>
      </c>
      <c r="B5725" s="5" t="s">
        <v>6344</v>
      </c>
      <c r="C5725" s="5" t="s">
        <v>171</v>
      </c>
      <c r="D5725" s="5" t="s">
        <v>84</v>
      </c>
      <c r="E5725" s="5" t="s">
        <v>93</v>
      </c>
      <c r="F5725" s="5" t="s">
        <v>225</v>
      </c>
      <c r="G5725" s="5" t="s">
        <v>88</v>
      </c>
      <c r="H5725" s="5" t="s">
        <v>131</v>
      </c>
      <c r="I5725" s="150">
        <v>0</v>
      </c>
      <c r="J5725" s="150">
        <v>0</v>
      </c>
      <c r="K5725" s="150">
        <v>104.8689769408457</v>
      </c>
      <c r="L5725" s="150">
        <v>0</v>
      </c>
      <c r="M5725" s="150">
        <v>0</v>
      </c>
      <c r="N5725" s="150">
        <v>0</v>
      </c>
      <c r="O5725" s="150">
        <v>0</v>
      </c>
      <c r="P5725" s="150">
        <v>0</v>
      </c>
      <c r="Q5725" s="150">
        <v>0</v>
      </c>
      <c r="R5725" s="150">
        <v>22.886754573600001</v>
      </c>
      <c r="S5725" s="150">
        <v>0</v>
      </c>
      <c r="T5725" s="150">
        <v>0</v>
      </c>
      <c r="U5725" s="150">
        <v>0</v>
      </c>
      <c r="V5725" s="150">
        <v>743</v>
      </c>
      <c r="W5725" s="150">
        <v>307.75031999999999</v>
      </c>
      <c r="X5725" s="150">
        <v>0</v>
      </c>
      <c r="Y5725" s="150"/>
      <c r="Z5725" s="150">
        <v>0</v>
      </c>
      <c r="AA5725" s="150">
        <v>666</v>
      </c>
      <c r="AB5725" s="150">
        <v>0</v>
      </c>
      <c r="AC5725" s="150">
        <v>0</v>
      </c>
      <c r="AD5725" s="150">
        <v>0</v>
      </c>
      <c r="AE5725" s="150">
        <v>0</v>
      </c>
      <c r="AF5725" s="150">
        <v>93.08916576</v>
      </c>
      <c r="AG5725" s="150">
        <v>0</v>
      </c>
      <c r="AH5725" s="150">
        <v>0</v>
      </c>
      <c r="AI5725" s="150">
        <v>0</v>
      </c>
      <c r="AJ5725" s="150">
        <v>0</v>
      </c>
      <c r="AK5725" s="150"/>
      <c r="AL5725" s="150">
        <v>1937.59521484375</v>
      </c>
      <c r="AM5725" s="150">
        <v>1524.975830078125</v>
      </c>
      <c r="AN5725" s="150">
        <v>412.61929321289063</v>
      </c>
      <c r="AO5725" s="5" t="s">
        <v>6927</v>
      </c>
    </row>
    <row r="5726" spans="1:41" ht="14.25" x14ac:dyDescent="0.45">
      <c r="A5726" s="150">
        <v>2023</v>
      </c>
      <c r="B5726" s="5" t="s">
        <v>1477</v>
      </c>
      <c r="C5726" s="5" t="s">
        <v>171</v>
      </c>
      <c r="D5726" s="5" t="s">
        <v>84</v>
      </c>
      <c r="E5726" s="5" t="s">
        <v>93</v>
      </c>
      <c r="F5726" s="5" t="s">
        <v>228</v>
      </c>
      <c r="G5726" s="5" t="s">
        <v>87</v>
      </c>
      <c r="H5726" s="5" t="s">
        <v>131</v>
      </c>
      <c r="I5726" s="150">
        <v>118.57221861193064</v>
      </c>
      <c r="J5726" s="150">
        <v>106.78212182672881</v>
      </c>
      <c r="K5726" s="150">
        <v>65.21472023656186</v>
      </c>
      <c r="L5726" s="150">
        <v>23.714443722386129</v>
      </c>
      <c r="M5726" s="150">
        <v>1531.5084186463491</v>
      </c>
      <c r="N5726" s="150">
        <v>476.06745772690152</v>
      </c>
      <c r="O5726" s="150">
        <v>68.771886794919766</v>
      </c>
      <c r="P5726" s="150">
        <v>35.57166558357919</v>
      </c>
      <c r="Q5726" s="150">
        <v>15.064600374645789</v>
      </c>
      <c r="R5726" s="150">
        <v>0</v>
      </c>
      <c r="S5726" s="150">
        <v>533.57498375368789</v>
      </c>
      <c r="T5726" s="150">
        <v>337.93082304400235</v>
      </c>
      <c r="U5726" s="150">
        <v>94.857774889544515</v>
      </c>
      <c r="V5726" s="150">
        <v>0</v>
      </c>
      <c r="W5726" s="150">
        <v>0</v>
      </c>
      <c r="X5726" s="150">
        <v>57.559329423267307</v>
      </c>
      <c r="Y5726" s="150">
        <v>2839.8046357557387</v>
      </c>
      <c r="Z5726" s="150">
        <v>652.14720236561857</v>
      </c>
      <c r="AA5726" s="150">
        <v>8021.6996892304123</v>
      </c>
      <c r="AB5726" s="150"/>
      <c r="AC5726" s="150">
        <v>495.15758492342241</v>
      </c>
      <c r="AD5726" s="150">
        <v>481.65635925117488</v>
      </c>
      <c r="AE5726" s="150">
        <v>0</v>
      </c>
      <c r="AF5726" s="150">
        <v>502.33056739044412</v>
      </c>
      <c r="AG5726" s="150">
        <v>14617.58311047881</v>
      </c>
      <c r="AH5726" s="150">
        <v>1118.136021510506</v>
      </c>
      <c r="AI5726" s="150">
        <v>0</v>
      </c>
      <c r="AJ5726" s="150">
        <v>4036.7137109286637</v>
      </c>
      <c r="AK5726" s="150">
        <v>174.38637654707657</v>
      </c>
      <c r="AL5726" s="150">
        <v>36404.80859375</v>
      </c>
      <c r="AM5726" s="150">
        <v>32036.06640625</v>
      </c>
      <c r="AN5726" s="150">
        <v>4368.73876953125</v>
      </c>
      <c r="AO5726" s="5" t="s">
        <v>3249</v>
      </c>
    </row>
    <row r="5727" spans="1:41" ht="14.25" x14ac:dyDescent="0.45">
      <c r="A5727" s="150">
        <v>2023</v>
      </c>
      <c r="B5727" s="5" t="s">
        <v>6344</v>
      </c>
      <c r="C5727" s="5" t="s">
        <v>171</v>
      </c>
      <c r="D5727" s="5" t="s">
        <v>84</v>
      </c>
      <c r="E5727" s="5" t="s">
        <v>93</v>
      </c>
      <c r="F5727" s="5" t="s">
        <v>228</v>
      </c>
      <c r="G5727" s="5" t="s">
        <v>87</v>
      </c>
      <c r="H5727" s="5" t="s">
        <v>131</v>
      </c>
      <c r="I5727" s="150">
        <v>153.6138856301647</v>
      </c>
      <c r="J5727" s="150">
        <v>0</v>
      </c>
      <c r="K5727" s="150">
        <v>102.3570283656622</v>
      </c>
      <c r="L5727" s="150">
        <v>179.2161999018588</v>
      </c>
      <c r="M5727" s="150">
        <v>358.4323998037176</v>
      </c>
      <c r="N5727" s="150">
        <v>162.87885111880536</v>
      </c>
      <c r="O5727" s="150">
        <v>0</v>
      </c>
      <c r="P5727" s="150">
        <v>230.42082844524703</v>
      </c>
      <c r="Q5727" s="150">
        <v>372.71100898603697</v>
      </c>
      <c r="R5727" s="150">
        <v>150.70794747087967</v>
      </c>
      <c r="S5727" s="150">
        <v>1047.8996508627274</v>
      </c>
      <c r="T5727" s="150">
        <v>1213.549696478301</v>
      </c>
      <c r="U5727" s="150">
        <v>158.7343484845035</v>
      </c>
      <c r="V5727" s="150">
        <v>307.2277712603294</v>
      </c>
      <c r="W5727" s="150">
        <v>0</v>
      </c>
      <c r="X5727" s="150">
        <v>153.6138856301647</v>
      </c>
      <c r="Y5727" s="150">
        <v>0</v>
      </c>
      <c r="Z5727" s="150">
        <v>388.93234076146172</v>
      </c>
      <c r="AA5727" s="150">
        <v>3411.2523535605237</v>
      </c>
      <c r="AB5727" s="150">
        <v>0</v>
      </c>
      <c r="AC5727" s="150">
        <v>222.45957376302388</v>
      </c>
      <c r="AD5727" s="150">
        <v>226.3992635191286</v>
      </c>
      <c r="AE5727" s="150">
        <v>0</v>
      </c>
      <c r="AF5727" s="150">
        <v>4139.3821714475043</v>
      </c>
      <c r="AG5727" s="150">
        <v>32572.288309020121</v>
      </c>
      <c r="AH5727" s="150">
        <v>993.36979374173166</v>
      </c>
      <c r="AI5727" s="150">
        <v>0</v>
      </c>
      <c r="AJ5727" s="150">
        <v>512.0462854338823</v>
      </c>
      <c r="AK5727" s="150">
        <v>60.42146168119811</v>
      </c>
      <c r="AL5727" s="150">
        <v>47117.91796875</v>
      </c>
      <c r="AM5727" s="150">
        <v>42961.87109375</v>
      </c>
      <c r="AN5727" s="150">
        <v>4156.04296875</v>
      </c>
      <c r="AO5727" s="5" t="s">
        <v>6928</v>
      </c>
    </row>
    <row r="5728" spans="1:41" ht="14.25" x14ac:dyDescent="0.45">
      <c r="A5728" s="150">
        <v>2023</v>
      </c>
      <c r="B5728" s="5" t="s">
        <v>582</v>
      </c>
      <c r="C5728" s="5" t="s">
        <v>171</v>
      </c>
      <c r="D5728" s="5" t="s">
        <v>84</v>
      </c>
      <c r="E5728" s="5" t="s">
        <v>93</v>
      </c>
      <c r="F5728" s="5" t="s">
        <v>228</v>
      </c>
      <c r="G5728" s="5" t="s">
        <v>87</v>
      </c>
      <c r="H5728" s="5" t="s">
        <v>131</v>
      </c>
      <c r="I5728" s="150">
        <v>279.11698153336448</v>
      </c>
      <c r="J5728" s="150">
        <v>279.11698153336448</v>
      </c>
      <c r="K5728" s="150">
        <v>61.405735937340182</v>
      </c>
      <c r="L5728" s="150">
        <v>100.48211335201121</v>
      </c>
      <c r="M5728" s="150">
        <v>279.11698153336448</v>
      </c>
      <c r="N5728" s="150">
        <v>60.28926801120673</v>
      </c>
      <c r="O5728" s="150">
        <v>68.104543494140927</v>
      </c>
      <c r="P5728" s="150">
        <v>0</v>
      </c>
      <c r="Q5728" s="150">
        <v>15.324808457232615</v>
      </c>
      <c r="R5728" s="150">
        <v>221.19048245124969</v>
      </c>
      <c r="S5728" s="150">
        <v>502.41056676005604</v>
      </c>
      <c r="T5728" s="150">
        <v>558.23396306672896</v>
      </c>
      <c r="U5728" s="150">
        <v>401.92845340804485</v>
      </c>
      <c r="V5728" s="150">
        <v>0</v>
      </c>
      <c r="W5728" s="150">
        <v>0</v>
      </c>
      <c r="X5728" s="150">
        <v>292.71105755735493</v>
      </c>
      <c r="Y5728" s="150">
        <v>2802.3344945949793</v>
      </c>
      <c r="Z5728" s="150">
        <v>399.81189817239806</v>
      </c>
      <c r="AA5728" s="150">
        <v>2881.6506090033522</v>
      </c>
      <c r="AB5728" s="150">
        <v>144.02436247121608</v>
      </c>
      <c r="AC5728" s="150">
        <v>319.54903012734303</v>
      </c>
      <c r="AD5728" s="150">
        <v>149.53211789115696</v>
      </c>
      <c r="AE5728" s="150"/>
      <c r="AF5728" s="150">
        <v>758.06299978505433</v>
      </c>
      <c r="AG5728" s="150">
        <v>1779.6498742567319</v>
      </c>
      <c r="AH5728" s="150">
        <v>1116.4679261334579</v>
      </c>
      <c r="AI5728" s="150">
        <v>0</v>
      </c>
      <c r="AJ5728" s="150">
        <v>1491.6011493142998</v>
      </c>
      <c r="AK5728" s="150">
        <v>83.735094460009336</v>
      </c>
      <c r="AL5728" s="150">
        <v>15045.8515625</v>
      </c>
      <c r="AM5728" s="150">
        <v>11790.109375</v>
      </c>
      <c r="AN5728" s="150">
        <v>3255.74267578125</v>
      </c>
      <c r="AO5728" s="5" t="s">
        <v>1214</v>
      </c>
    </row>
    <row r="5729" spans="1:41" ht="14.25" x14ac:dyDescent="0.45">
      <c r="A5729" s="150">
        <v>2023</v>
      </c>
      <c r="B5729" s="5" t="s">
        <v>4980</v>
      </c>
      <c r="C5729" s="5" t="s">
        <v>171</v>
      </c>
      <c r="D5729" s="5" t="s">
        <v>84</v>
      </c>
      <c r="E5729" s="5" t="s">
        <v>93</v>
      </c>
      <c r="F5729" s="5" t="s">
        <v>228</v>
      </c>
      <c r="G5729" s="5" t="s">
        <v>87</v>
      </c>
      <c r="H5729" s="5" t="s">
        <v>131</v>
      </c>
      <c r="I5729" s="150">
        <v>263.37028496809705</v>
      </c>
      <c r="J5729" s="150">
        <v>0</v>
      </c>
      <c r="K5729" s="150">
        <v>138.92782532067122</v>
      </c>
      <c r="L5729" s="150">
        <v>173.82438807894408</v>
      </c>
      <c r="M5729" s="150">
        <v>210.69622797447767</v>
      </c>
      <c r="N5729" s="150">
        <v>166.71865779050481</v>
      </c>
      <c r="O5729" s="150">
        <v>0</v>
      </c>
      <c r="P5729" s="150">
        <v>121.15033108532465</v>
      </c>
      <c r="Q5729" s="150">
        <v>254.510469599597</v>
      </c>
      <c r="R5729" s="150">
        <v>170.78912445358458</v>
      </c>
      <c r="S5729" s="150">
        <v>0</v>
      </c>
      <c r="T5729" s="150">
        <v>737.43679791067177</v>
      </c>
      <c r="U5729" s="150">
        <v>215.96363367383961</v>
      </c>
      <c r="V5729" s="150">
        <v>316.0443419617165</v>
      </c>
      <c r="W5729" s="150">
        <v>0</v>
      </c>
      <c r="X5729" s="150">
        <v>263.37028496809705</v>
      </c>
      <c r="Y5729" s="150">
        <v>0</v>
      </c>
      <c r="Z5729" s="150">
        <v>388.34417589029903</v>
      </c>
      <c r="AA5729" s="150">
        <v>3633.4564514198673</v>
      </c>
      <c r="AB5729" s="150">
        <v>0</v>
      </c>
      <c r="AC5729" s="150">
        <v>267.7882266851343</v>
      </c>
      <c r="AD5729" s="150">
        <v>142.21995388277242</v>
      </c>
      <c r="AE5729" s="150">
        <v>0</v>
      </c>
      <c r="AF5729" s="150">
        <v>384.94200850937068</v>
      </c>
      <c r="AG5729" s="150">
        <v>2205.9895068927813</v>
      </c>
      <c r="AH5729" s="150">
        <v>758.50642070811955</v>
      </c>
      <c r="AI5729" s="150">
        <v>0</v>
      </c>
      <c r="AJ5729" s="150">
        <v>632.088683923433</v>
      </c>
      <c r="AK5729" s="150">
        <v>62.155387252470909</v>
      </c>
      <c r="AL5729" s="150">
        <v>11508.2939453125</v>
      </c>
      <c r="AM5729" s="150">
        <v>9194.98046875</v>
      </c>
      <c r="AN5729" s="150">
        <v>2313.312744140625</v>
      </c>
      <c r="AO5729" s="5" t="s">
        <v>6000</v>
      </c>
    </row>
    <row r="5730" spans="1:41" ht="14.25" x14ac:dyDescent="0.45">
      <c r="A5730" s="150">
        <v>2023</v>
      </c>
      <c r="B5730" s="5" t="s">
        <v>7352</v>
      </c>
      <c r="C5730" s="5" t="s">
        <v>171</v>
      </c>
      <c r="D5730" s="5" t="s">
        <v>84</v>
      </c>
      <c r="E5730" s="5" t="s">
        <v>93</v>
      </c>
      <c r="F5730" s="5" t="s">
        <v>228</v>
      </c>
      <c r="G5730" s="5" t="s">
        <v>87</v>
      </c>
      <c r="H5730" s="5" t="s">
        <v>131</v>
      </c>
      <c r="I5730" s="150">
        <v>501.96078431372553</v>
      </c>
      <c r="J5730" s="150">
        <v>0</v>
      </c>
      <c r="K5730" s="150">
        <v>130.23022499999999</v>
      </c>
      <c r="L5730" s="150">
        <v>170</v>
      </c>
      <c r="M5730" s="150">
        <v>4925</v>
      </c>
      <c r="N5730" s="150">
        <v>159.84975976562501</v>
      </c>
      <c r="O5730" s="150">
        <v>341</v>
      </c>
      <c r="P5730" s="150">
        <v>920</v>
      </c>
      <c r="Q5730" s="150">
        <v>443.44721369814391</v>
      </c>
      <c r="R5730" s="150">
        <v>435.01200481180001</v>
      </c>
      <c r="S5730" s="150">
        <v>5418</v>
      </c>
      <c r="T5730" s="150">
        <v>997.5</v>
      </c>
      <c r="U5730" s="150">
        <v>210</v>
      </c>
      <c r="V5730" s="150">
        <v>300</v>
      </c>
      <c r="W5730" s="150">
        <v>0</v>
      </c>
      <c r="X5730" s="150">
        <v>1435</v>
      </c>
      <c r="Y5730" s="150">
        <v>7061.2891461913659</v>
      </c>
      <c r="Z5730" s="150">
        <v>331.4506880744911</v>
      </c>
      <c r="AA5730" s="150">
        <v>3172</v>
      </c>
      <c r="AB5730" s="150">
        <v>0</v>
      </c>
      <c r="AC5730" s="150">
        <v>2456.4021252336452</v>
      </c>
      <c r="AD5730" s="150">
        <v>1076.722294244488</v>
      </c>
      <c r="AE5730" s="150">
        <v>0</v>
      </c>
      <c r="AF5730" s="150">
        <v>476.44</v>
      </c>
      <c r="AG5730" s="150">
        <v>27357</v>
      </c>
      <c r="AH5730" s="150">
        <v>1405.6</v>
      </c>
      <c r="AI5730" s="150">
        <v>116</v>
      </c>
      <c r="AJ5730" s="150">
        <v>300</v>
      </c>
      <c r="AK5730" s="150">
        <v>189</v>
      </c>
      <c r="AL5730" s="150">
        <v>60328.90625</v>
      </c>
      <c r="AM5730" s="150">
        <v>44294.8515625</v>
      </c>
      <c r="AN5730" s="150">
        <v>16034.052734375</v>
      </c>
      <c r="AO5730" s="5" t="s">
        <v>7849</v>
      </c>
    </row>
    <row r="5731" spans="1:41" ht="14.25" x14ac:dyDescent="0.45">
      <c r="A5731" s="150">
        <v>2023</v>
      </c>
      <c r="B5731" s="5" t="s">
        <v>1476</v>
      </c>
      <c r="C5731" s="5" t="s">
        <v>171</v>
      </c>
      <c r="D5731" s="5" t="s">
        <v>84</v>
      </c>
      <c r="E5731" s="5" t="s">
        <v>93</v>
      </c>
      <c r="F5731" s="5" t="s">
        <v>228</v>
      </c>
      <c r="G5731" s="5" t="s">
        <v>87</v>
      </c>
      <c r="H5731" s="5" t="s">
        <v>131</v>
      </c>
      <c r="I5731" s="150">
        <v>0</v>
      </c>
      <c r="J5731" s="150">
        <v>0</v>
      </c>
      <c r="K5731" s="150">
        <v>60.484927344394372</v>
      </c>
      <c r="L5731" s="150">
        <v>495.97640422403384</v>
      </c>
      <c r="M5731" s="150">
        <v>1288.3289524356001</v>
      </c>
      <c r="N5731" s="150">
        <v>708.88334847630199</v>
      </c>
      <c r="O5731" s="150">
        <v>69.860091082775497</v>
      </c>
      <c r="P5731" s="150">
        <v>36.290956406636624</v>
      </c>
      <c r="Q5731" s="150">
        <v>15.302686618131776</v>
      </c>
      <c r="R5731" s="150">
        <v>0</v>
      </c>
      <c r="S5731" s="150">
        <v>544.36434609954938</v>
      </c>
      <c r="T5731" s="150">
        <v>344.76408586304791</v>
      </c>
      <c r="U5731" s="150">
        <v>116.81270088764094</v>
      </c>
      <c r="V5731" s="150">
        <v>0</v>
      </c>
      <c r="W5731" s="150">
        <v>0</v>
      </c>
      <c r="X5731" s="150">
        <v>211.69724570538028</v>
      </c>
      <c r="Y5731" s="150">
        <v>209.27784861160453</v>
      </c>
      <c r="Z5731" s="150">
        <v>120.96985468878874</v>
      </c>
      <c r="AA5731" s="150">
        <v>7676.9905054871506</v>
      </c>
      <c r="AB5731" s="150">
        <v>60.484927344394372</v>
      </c>
      <c r="AC5731" s="150"/>
      <c r="AD5731" s="150">
        <v>486.90366512237466</v>
      </c>
      <c r="AE5731" s="150">
        <v>1258.0864887634029</v>
      </c>
      <c r="AF5731" s="150">
        <v>508.07338969291271</v>
      </c>
      <c r="AG5731" s="150">
        <v>1615.666650651445</v>
      </c>
      <c r="AH5731" s="150">
        <v>552.83223592776449</v>
      </c>
      <c r="AI5731" s="150">
        <v>0</v>
      </c>
      <c r="AJ5731" s="150">
        <v>806.28414516880287</v>
      </c>
      <c r="AK5731" s="150">
        <v>128.22804597011606</v>
      </c>
      <c r="AL5731" s="150">
        <v>17316.564453125</v>
      </c>
      <c r="AM5731" s="150">
        <v>13568.6162109375</v>
      </c>
      <c r="AN5731" s="150">
        <v>3747.948486328125</v>
      </c>
      <c r="AO5731" s="5" t="s">
        <v>3248</v>
      </c>
    </row>
    <row r="5732" spans="1:41" ht="14.25" x14ac:dyDescent="0.45">
      <c r="A5732" s="150">
        <v>2023</v>
      </c>
      <c r="B5732" s="5" t="s">
        <v>1478</v>
      </c>
      <c r="C5732" s="5" t="s">
        <v>171</v>
      </c>
      <c r="D5732" s="5" t="s">
        <v>84</v>
      </c>
      <c r="E5732" s="5" t="s">
        <v>93</v>
      </c>
      <c r="F5732" s="5" t="s">
        <v>228</v>
      </c>
      <c r="G5732" s="5" t="s">
        <v>87</v>
      </c>
      <c r="H5732" s="5" t="s">
        <v>131</v>
      </c>
      <c r="I5732" s="150">
        <v>403.02085877797498</v>
      </c>
      <c r="J5732" s="150">
        <v>120.17495083887921</v>
      </c>
      <c r="K5732" s="150">
        <v>63.331849236538922</v>
      </c>
      <c r="L5732" s="150">
        <v>23.029763358741427</v>
      </c>
      <c r="M5732" s="150">
        <v>1487.2909049117197</v>
      </c>
      <c r="N5732" s="150">
        <v>500.29397325262704</v>
      </c>
      <c r="O5732" s="150">
        <v>70.240778244161348</v>
      </c>
      <c r="P5732" s="150">
        <v>0</v>
      </c>
      <c r="Q5732" s="150">
        <v>15.092561609115871</v>
      </c>
      <c r="R5732" s="150">
        <v>225.51915128010558</v>
      </c>
      <c r="S5732" s="150">
        <v>518.16967557168209</v>
      </c>
      <c r="T5732" s="150">
        <v>575.74408396853573</v>
      </c>
      <c r="U5732" s="150">
        <v>92.119053434965707</v>
      </c>
      <c r="V5732" s="150">
        <v>0</v>
      </c>
      <c r="W5732" s="150">
        <v>0</v>
      </c>
      <c r="X5732" s="150">
        <v>177.90537864884533</v>
      </c>
      <c r="Y5732" s="150">
        <v>2665.69510877432</v>
      </c>
      <c r="Z5732" s="150">
        <v>1524.7142703696745</v>
      </c>
      <c r="AA5732" s="150">
        <v>7914.9237341205462</v>
      </c>
      <c r="AB5732" s="150"/>
      <c r="AC5732" s="150">
        <v>502.97003175491278</v>
      </c>
      <c r="AD5732" s="150">
        <v>413.48293482540078</v>
      </c>
      <c r="AE5732" s="150"/>
      <c r="AF5732" s="150">
        <v>493.69055441457459</v>
      </c>
      <c r="AG5732" s="150">
        <v>8484.8610687582786</v>
      </c>
      <c r="AH5732" s="150">
        <v>955.73517938776922</v>
      </c>
      <c r="AI5732" s="150">
        <v>0</v>
      </c>
      <c r="AJ5732" s="150">
        <v>921.19053434965713</v>
      </c>
      <c r="AK5732" s="150">
        <v>67.937801908287213</v>
      </c>
      <c r="AL5732" s="150">
        <v>28217.134765625</v>
      </c>
      <c r="AM5732" s="150">
        <v>23887.294921875</v>
      </c>
      <c r="AN5732" s="150">
        <v>4329.8388671875</v>
      </c>
      <c r="AO5732" s="5" t="s">
        <v>3247</v>
      </c>
    </row>
    <row r="5733" spans="1:41" ht="14.25" x14ac:dyDescent="0.45">
      <c r="A5733" s="150">
        <v>2023</v>
      </c>
      <c r="B5733" s="5" t="s">
        <v>4024</v>
      </c>
      <c r="C5733" s="5" t="s">
        <v>171</v>
      </c>
      <c r="D5733" s="5" t="s">
        <v>84</v>
      </c>
      <c r="E5733" s="5" t="s">
        <v>93</v>
      </c>
      <c r="F5733" s="5" t="s">
        <v>228</v>
      </c>
      <c r="G5733" s="5" t="s">
        <v>87</v>
      </c>
      <c r="H5733" s="5" t="s">
        <v>131</v>
      </c>
      <c r="I5733" s="150">
        <v>378.65875166710367</v>
      </c>
      <c r="J5733" s="150">
        <v>2988.6994328010683</v>
      </c>
      <c r="K5733" s="150">
        <v>175.69766077353611</v>
      </c>
      <c r="L5733" s="150">
        <v>259.65171542887106</v>
      </c>
      <c r="M5733" s="150">
        <v>0</v>
      </c>
      <c r="N5733" s="150">
        <v>83.688993529168016</v>
      </c>
      <c r="O5733" s="150">
        <v>0</v>
      </c>
      <c r="P5733" s="150">
        <v>43.275285904811845</v>
      </c>
      <c r="Q5733" s="150">
        <v>16.674268865114431</v>
      </c>
      <c r="R5733" s="150">
        <v>216.79015221271834</v>
      </c>
      <c r="S5733" s="150">
        <v>108.18821476202962</v>
      </c>
      <c r="T5733" s="150">
        <v>540.94107381014805</v>
      </c>
      <c r="U5733" s="150">
        <v>389.47757314330664</v>
      </c>
      <c r="V5733" s="150">
        <v>0</v>
      </c>
      <c r="W5733" s="150">
        <v>0</v>
      </c>
      <c r="X5733" s="150">
        <v>457.746429893872</v>
      </c>
      <c r="Y5733" s="150">
        <v>0</v>
      </c>
      <c r="Z5733" s="150">
        <v>392.72321958616749</v>
      </c>
      <c r="AA5733" s="150">
        <v>3816.8802168044049</v>
      </c>
      <c r="AB5733" s="150">
        <v>139.13761735900343</v>
      </c>
      <c r="AC5733" s="150">
        <v>325.13259995712519</v>
      </c>
      <c r="AD5733" s="150">
        <v>144.89993402905708</v>
      </c>
      <c r="AE5733" s="150">
        <v>0</v>
      </c>
      <c r="AF5733" s="150">
        <v>456.98701915481308</v>
      </c>
      <c r="AG5733" s="150">
        <v>1747.2396684067783</v>
      </c>
      <c r="AH5733" s="150">
        <v>1102.4379084250818</v>
      </c>
      <c r="AI5733" s="150">
        <v>0</v>
      </c>
      <c r="AJ5733" s="150">
        <v>497.66578790533623</v>
      </c>
      <c r="AK5733" s="150">
        <v>63.831046709597473</v>
      </c>
      <c r="AL5733" s="150">
        <v>14346.4248046875</v>
      </c>
      <c r="AM5733" s="150">
        <v>11613.544921875</v>
      </c>
      <c r="AN5733" s="150">
        <v>2732.8798828125</v>
      </c>
      <c r="AO5733" s="5" t="s">
        <v>4667</v>
      </c>
    </row>
    <row r="5734" spans="1:41" ht="14.25" x14ac:dyDescent="0.45">
      <c r="A5734" s="150">
        <v>2023</v>
      </c>
      <c r="B5734" s="5" t="s">
        <v>4980</v>
      </c>
      <c r="C5734" s="5" t="s">
        <v>171</v>
      </c>
      <c r="D5734" s="5" t="s">
        <v>84</v>
      </c>
      <c r="E5734" s="5" t="s">
        <v>93</v>
      </c>
      <c r="F5734" s="5" t="s">
        <v>228</v>
      </c>
      <c r="G5734" s="5" t="s">
        <v>88</v>
      </c>
      <c r="H5734" s="5" t="s">
        <v>131</v>
      </c>
      <c r="I5734" s="150">
        <v>276.0202008</v>
      </c>
      <c r="J5734" s="150">
        <v>0</v>
      </c>
      <c r="K5734" s="150">
        <v>141</v>
      </c>
      <c r="L5734" s="150">
        <v>182.47707031443119</v>
      </c>
      <c r="M5734" s="150">
        <v>216.48643200000001</v>
      </c>
      <c r="N5734" s="150">
        <v>171.9725606681526</v>
      </c>
      <c r="O5734" s="150">
        <v>0</v>
      </c>
      <c r="P5734" s="150">
        <v>124.96854500000001</v>
      </c>
      <c r="Q5734" s="150">
        <v>263.30391512503257</v>
      </c>
      <c r="R5734" s="150">
        <v>175.20113699999911</v>
      </c>
      <c r="S5734" s="150">
        <v>0</v>
      </c>
      <c r="T5734" s="150">
        <v>771.5883</v>
      </c>
      <c r="U5734" s="150">
        <v>213.32382204999999</v>
      </c>
      <c r="V5734" s="150">
        <v>326</v>
      </c>
      <c r="W5734" s="150">
        <v>0</v>
      </c>
      <c r="X5734" s="150">
        <v>278.25</v>
      </c>
      <c r="Y5734" s="150"/>
      <c r="Z5734" s="150">
        <v>400.58229374865903</v>
      </c>
      <c r="AA5734" s="150">
        <v>4228</v>
      </c>
      <c r="AB5734" s="150">
        <v>0</v>
      </c>
      <c r="AC5734" s="150">
        <v>275.14735000000002</v>
      </c>
      <c r="AD5734" s="150">
        <v>146.80149701586981</v>
      </c>
      <c r="AE5734" s="150">
        <v>0</v>
      </c>
      <c r="AF5734" s="150">
        <v>404.10376662359488</v>
      </c>
      <c r="AG5734" s="150">
        <v>2368</v>
      </c>
      <c r="AH5734" s="150">
        <v>804.7279392925077</v>
      </c>
      <c r="AI5734" s="150">
        <v>0</v>
      </c>
      <c r="AJ5734" s="150">
        <v>675.69745155840008</v>
      </c>
      <c r="AK5734" s="150">
        <v>64</v>
      </c>
      <c r="AL5734" s="150">
        <v>12507.6513671875</v>
      </c>
      <c r="AM5734" s="150">
        <v>10084.798828125</v>
      </c>
      <c r="AN5734" s="150">
        <v>2422.854248046875</v>
      </c>
      <c r="AO5734" s="5" t="s">
        <v>6001</v>
      </c>
    </row>
    <row r="5735" spans="1:41" ht="14.25" x14ac:dyDescent="0.45">
      <c r="A5735" s="150">
        <v>2023</v>
      </c>
      <c r="B5735" s="5" t="s">
        <v>7352</v>
      </c>
      <c r="C5735" s="5" t="s">
        <v>171</v>
      </c>
      <c r="D5735" s="5" t="s">
        <v>84</v>
      </c>
      <c r="E5735" s="5" t="s">
        <v>93</v>
      </c>
      <c r="F5735" s="5" t="s">
        <v>228</v>
      </c>
      <c r="G5735" s="5" t="s">
        <v>88</v>
      </c>
      <c r="H5735" s="5" t="s">
        <v>131</v>
      </c>
      <c r="I5735" s="150">
        <v>512</v>
      </c>
      <c r="J5735" s="150">
        <v>0</v>
      </c>
      <c r="K5735" s="150">
        <v>134.8812126267778</v>
      </c>
      <c r="L5735" s="150">
        <v>180.706150044</v>
      </c>
      <c r="M5735" s="150">
        <v>5123.97</v>
      </c>
      <c r="N5735" s="150">
        <v>166.14784030039061</v>
      </c>
      <c r="O5735" s="150">
        <v>354.77640000000002</v>
      </c>
      <c r="P5735" s="150">
        <v>951.54587999999978</v>
      </c>
      <c r="Q5735" s="150">
        <v>461.61949395855157</v>
      </c>
      <c r="R5735" s="150">
        <v>452.90046359851499</v>
      </c>
      <c r="S5735" s="150">
        <v>5622.6458923512764</v>
      </c>
      <c r="T5735" s="150">
        <v>1060.702259935041</v>
      </c>
      <c r="U5735" s="150">
        <v>214.221</v>
      </c>
      <c r="V5735" s="150">
        <v>312</v>
      </c>
      <c r="W5735" s="150">
        <v>0</v>
      </c>
      <c r="X5735" s="150">
        <v>1494.4376999999999</v>
      </c>
      <c r="Y5735" s="150">
        <v>7451.2014533308184</v>
      </c>
      <c r="Z5735" s="150">
        <v>345.08052336148279</v>
      </c>
      <c r="AA5735" s="150">
        <v>3414</v>
      </c>
      <c r="AB5735" s="150">
        <v>0</v>
      </c>
      <c r="AC5735" s="150">
        <v>2555.2224000000001</v>
      </c>
      <c r="AD5735" s="150">
        <v>1120.845920888715</v>
      </c>
      <c r="AE5735" s="150"/>
      <c r="AF5735" s="150">
        <v>507.56374566047998</v>
      </c>
      <c r="AG5735" s="150">
        <v>29031</v>
      </c>
      <c r="AH5735" s="150">
        <v>1487.439218664</v>
      </c>
      <c r="AI5735" s="150">
        <v>120.68640000000001</v>
      </c>
      <c r="AJ5735" s="150">
        <v>318.36239999999998</v>
      </c>
      <c r="AK5735" s="150">
        <v>197</v>
      </c>
      <c r="AL5735" s="150">
        <v>63590.95703125</v>
      </c>
      <c r="AM5735" s="150">
        <v>46873.57421875</v>
      </c>
      <c r="AN5735" s="150">
        <v>16717.3828125</v>
      </c>
      <c r="AO5735" s="5" t="s">
        <v>7850</v>
      </c>
    </row>
    <row r="5736" spans="1:41" ht="14.25" x14ac:dyDescent="0.45">
      <c r="A5736" s="150">
        <v>2023</v>
      </c>
      <c r="B5736" s="5" t="s">
        <v>1478</v>
      </c>
      <c r="C5736" s="5" t="s">
        <v>171</v>
      </c>
      <c r="D5736" s="5" t="s">
        <v>84</v>
      </c>
      <c r="E5736" s="5" t="s">
        <v>93</v>
      </c>
      <c r="F5736" s="5" t="s">
        <v>228</v>
      </c>
      <c r="G5736" s="5" t="s">
        <v>88</v>
      </c>
      <c r="H5736" s="5" t="s">
        <v>131</v>
      </c>
      <c r="I5736" s="150">
        <v>410.08078335079301</v>
      </c>
      <c r="J5736" s="150">
        <v>120</v>
      </c>
      <c r="K5736" s="150">
        <v>66.063675264326704</v>
      </c>
      <c r="L5736" s="150">
        <v>23.824000000000002</v>
      </c>
      <c r="M5736" s="150">
        <v>1517.659374999999</v>
      </c>
      <c r="N5736" s="150">
        <v>509.05788122034028</v>
      </c>
      <c r="O5736" s="150">
        <v>70.820656351469239</v>
      </c>
      <c r="P5736" s="150">
        <v>0</v>
      </c>
      <c r="Q5736" s="150">
        <v>14.93287644569004</v>
      </c>
      <c r="R5736" s="150">
        <v>234.31438047026509</v>
      </c>
      <c r="S5736" s="150">
        <v>518.42339136144221</v>
      </c>
      <c r="T5736" s="150">
        <v>554.92245645088951</v>
      </c>
      <c r="U5736" s="150">
        <v>92.81380194606183</v>
      </c>
      <c r="V5736" s="150">
        <v>0</v>
      </c>
      <c r="W5736" s="150">
        <v>0</v>
      </c>
      <c r="X5736" s="150">
        <v>177.47239124285551</v>
      </c>
      <c r="Y5736" s="150">
        <v>2761.0542</v>
      </c>
      <c r="Z5736" s="150">
        <v>1506.0658581392031</v>
      </c>
      <c r="AA5736" s="150">
        <v>8076.3612335028974</v>
      </c>
      <c r="AB5736" s="150">
        <v>73</v>
      </c>
      <c r="AC5736" s="150">
        <v>502.42482000000001</v>
      </c>
      <c r="AD5736" s="150">
        <v>414.69341832025731</v>
      </c>
      <c r="AE5736" s="150">
        <v>0</v>
      </c>
      <c r="AF5736" s="150">
        <v>502.33878688335528</v>
      </c>
      <c r="AG5736" s="150">
        <v>9109.2901618729193</v>
      </c>
      <c r="AH5736" s="150">
        <v>991.70984770637585</v>
      </c>
      <c r="AI5736" s="150">
        <v>0</v>
      </c>
      <c r="AJ5736" s="150">
        <v>940.04606938760537</v>
      </c>
      <c r="AK5736" s="150">
        <v>75.064476503227795</v>
      </c>
      <c r="AL5736" s="150">
        <v>29262.43359375</v>
      </c>
      <c r="AM5736" s="150">
        <v>24802.60546875</v>
      </c>
      <c r="AN5736" s="150">
        <v>4459.82958984375</v>
      </c>
      <c r="AO5736" s="5" t="s">
        <v>3250</v>
      </c>
    </row>
    <row r="5737" spans="1:41" ht="14.25" x14ac:dyDescent="0.45">
      <c r="A5737" s="150">
        <v>2023</v>
      </c>
      <c r="B5737" s="5" t="s">
        <v>582</v>
      </c>
      <c r="C5737" s="5" t="s">
        <v>171</v>
      </c>
      <c r="D5737" s="5" t="s">
        <v>84</v>
      </c>
      <c r="E5737" s="5" t="s">
        <v>93</v>
      </c>
      <c r="F5737" s="5" t="s">
        <v>228</v>
      </c>
      <c r="G5737" s="5" t="s">
        <v>88</v>
      </c>
      <c r="H5737" s="5" t="s">
        <v>131</v>
      </c>
      <c r="I5737" s="150">
        <v>277.46122822544481</v>
      </c>
      <c r="J5737" s="150">
        <v>287.45295751713599</v>
      </c>
      <c r="K5737" s="150">
        <v>60.731699313215628</v>
      </c>
      <c r="L5737" s="150">
        <v>102.8749369997664</v>
      </c>
      <c r="M5737" s="150">
        <v>281.54060481599998</v>
      </c>
      <c r="N5737" s="150">
        <v>62</v>
      </c>
      <c r="O5737" s="150">
        <v>68.717850876747917</v>
      </c>
      <c r="P5737" s="150">
        <v>0</v>
      </c>
      <c r="Q5737" s="150">
        <v>15.414468696</v>
      </c>
      <c r="R5737" s="150">
        <v>221.42646507766671</v>
      </c>
      <c r="S5737" s="150">
        <v>498.36921554964698</v>
      </c>
      <c r="T5737" s="150">
        <v>525.50502504999997</v>
      </c>
      <c r="U5737" s="150">
        <v>384.03907230653999</v>
      </c>
      <c r="V5737" s="150">
        <v>0</v>
      </c>
      <c r="W5737" s="150"/>
      <c r="X5737" s="150">
        <v>284.15777507647368</v>
      </c>
      <c r="Y5737" s="150">
        <v>2847.846</v>
      </c>
      <c r="Z5737" s="150">
        <v>404.47005180061319</v>
      </c>
      <c r="AA5737" s="150">
        <v>3197.1269760166679</v>
      </c>
      <c r="AB5737" s="150">
        <v>129</v>
      </c>
      <c r="AC5737" s="150">
        <v>324.31707999999998</v>
      </c>
      <c r="AD5737" s="150">
        <v>151.27429610214421</v>
      </c>
      <c r="AE5737" s="150"/>
      <c r="AF5737" s="150">
        <v>776.11507902446476</v>
      </c>
      <c r="AG5737" s="150">
        <v>1851</v>
      </c>
      <c r="AH5737" s="150">
        <v>1168.5390139999131</v>
      </c>
      <c r="AI5737" s="150">
        <v>0</v>
      </c>
      <c r="AJ5737" s="150">
        <v>1534.644051979438</v>
      </c>
      <c r="AK5737" s="150">
        <v>84.462181444800009</v>
      </c>
      <c r="AL5737" s="150">
        <v>15538.4873046875</v>
      </c>
      <c r="AM5737" s="150">
        <v>12286.1884765625</v>
      </c>
      <c r="AN5737" s="150">
        <v>3252.297607421875</v>
      </c>
      <c r="AO5737" s="5" t="s">
        <v>1215</v>
      </c>
    </row>
    <row r="5738" spans="1:41" ht="14.25" x14ac:dyDescent="0.45">
      <c r="A5738" s="150">
        <v>2023</v>
      </c>
      <c r="B5738" s="5" t="s">
        <v>6344</v>
      </c>
      <c r="C5738" s="5" t="s">
        <v>171</v>
      </c>
      <c r="D5738" s="5" t="s">
        <v>84</v>
      </c>
      <c r="E5738" s="5" t="s">
        <v>93</v>
      </c>
      <c r="F5738" s="5" t="s">
        <v>228</v>
      </c>
      <c r="G5738" s="5" t="s">
        <v>88</v>
      </c>
      <c r="H5738" s="5" t="s">
        <v>131</v>
      </c>
      <c r="I5738" s="150">
        <v>162.364824</v>
      </c>
      <c r="J5738" s="150">
        <v>0</v>
      </c>
      <c r="K5738" s="150">
        <v>105.107887602183</v>
      </c>
      <c r="L5738" s="150">
        <v>189.7414575462</v>
      </c>
      <c r="M5738" s="150">
        <v>371.4228</v>
      </c>
      <c r="N5738" s="150">
        <v>168.78194877600001</v>
      </c>
      <c r="O5738" s="150">
        <v>0</v>
      </c>
      <c r="P5738" s="150">
        <v>238.070218275</v>
      </c>
      <c r="Q5738" s="150">
        <v>386.2188982475551</v>
      </c>
      <c r="R5738" s="150">
        <v>156.16994407464409</v>
      </c>
      <c r="S5738" s="150">
        <v>1085.8779023760001</v>
      </c>
      <c r="T5738" s="150">
        <v>1279.10269475157</v>
      </c>
      <c r="U5738" s="150">
        <v>159.69665499999999</v>
      </c>
      <c r="V5738" s="150">
        <v>318</v>
      </c>
      <c r="W5738" s="150">
        <v>0</v>
      </c>
      <c r="X5738" s="150">
        <v>165</v>
      </c>
      <c r="Y5738" s="150"/>
      <c r="Z5738" s="150">
        <v>403.02812774538108</v>
      </c>
      <c r="AA5738" s="150">
        <v>3755</v>
      </c>
      <c r="AB5738" s="150">
        <v>0</v>
      </c>
      <c r="AC5738" s="150">
        <v>231.88075000000001</v>
      </c>
      <c r="AD5738" s="150">
        <v>228.4487762638897</v>
      </c>
      <c r="AE5738" s="150">
        <v>0</v>
      </c>
      <c r="AF5738" s="150">
        <v>4375.1907907200002</v>
      </c>
      <c r="AG5738" s="150">
        <v>34428</v>
      </c>
      <c r="AH5738" s="150">
        <v>1082.6333917573161</v>
      </c>
      <c r="AI5738" s="150">
        <v>0</v>
      </c>
      <c r="AJ5738" s="150">
        <v>541.21608000000003</v>
      </c>
      <c r="AK5738" s="150">
        <v>63</v>
      </c>
      <c r="AL5738" s="150">
        <v>49893.953125</v>
      </c>
      <c r="AM5738" s="150">
        <v>45513.359375</v>
      </c>
      <c r="AN5738" s="150">
        <v>4380.59326171875</v>
      </c>
      <c r="AO5738" s="5" t="s">
        <v>6929</v>
      </c>
    </row>
    <row r="5739" spans="1:41" ht="14.25" x14ac:dyDescent="0.45">
      <c r="A5739" s="150">
        <v>2023</v>
      </c>
      <c r="B5739" s="5" t="s">
        <v>1477</v>
      </c>
      <c r="C5739" s="5" t="s">
        <v>171</v>
      </c>
      <c r="D5739" s="5" t="s">
        <v>84</v>
      </c>
      <c r="E5739" s="5" t="s">
        <v>93</v>
      </c>
      <c r="F5739" s="5" t="s">
        <v>228</v>
      </c>
      <c r="G5739" s="5" t="s">
        <v>88</v>
      </c>
      <c r="H5739" s="5" t="s">
        <v>131</v>
      </c>
      <c r="I5739" s="150">
        <v>102</v>
      </c>
      <c r="J5739" s="150">
        <v>110.4</v>
      </c>
      <c r="K5739" s="150">
        <v>67.715267145934874</v>
      </c>
      <c r="L5739" s="150">
        <v>24.276</v>
      </c>
      <c r="M5739" s="150">
        <v>1549.9499999999989</v>
      </c>
      <c r="N5739" s="150">
        <v>486.91542254799532</v>
      </c>
      <c r="O5739" s="150">
        <v>72</v>
      </c>
      <c r="P5739" s="150">
        <v>38.4</v>
      </c>
      <c r="Q5739" s="150">
        <v>17.743431554750039</v>
      </c>
      <c r="R5739" s="150">
        <v>0</v>
      </c>
      <c r="S5739" s="150">
        <v>628.45684373376741</v>
      </c>
      <c r="T5739" s="150">
        <v>378.20120068956641</v>
      </c>
      <c r="U5739" s="150">
        <v>94.670077984983067</v>
      </c>
      <c r="V5739" s="150">
        <v>0</v>
      </c>
      <c r="W5739" s="150">
        <v>0</v>
      </c>
      <c r="X5739" s="150">
        <v>63.338504069380797</v>
      </c>
      <c r="Y5739" s="150">
        <v>3111</v>
      </c>
      <c r="Z5739" s="150">
        <v>768.35</v>
      </c>
      <c r="AA5739" s="150">
        <v>8241.3087342468825</v>
      </c>
      <c r="AB5739" s="150">
        <v>52</v>
      </c>
      <c r="AC5739" s="150">
        <v>516.9</v>
      </c>
      <c r="AD5739" s="150">
        <v>567.30589798232597</v>
      </c>
      <c r="AE5739" s="150">
        <v>0</v>
      </c>
      <c r="AF5739" s="150">
        <v>514.24229078139683</v>
      </c>
      <c r="AG5739" s="150">
        <v>15558</v>
      </c>
      <c r="AH5739" s="150">
        <v>1298.991945920935</v>
      </c>
      <c r="AI5739" s="150">
        <v>0</v>
      </c>
      <c r="AJ5739" s="150">
        <v>4689.6428498933501</v>
      </c>
      <c r="AK5739" s="150">
        <v>209.15099326057481</v>
      </c>
      <c r="AL5739" s="150">
        <v>39160.9609375</v>
      </c>
      <c r="AM5739" s="150">
        <v>34273.8515625</v>
      </c>
      <c r="AN5739" s="150">
        <v>4887.11083984375</v>
      </c>
      <c r="AO5739" s="5" t="s">
        <v>3251</v>
      </c>
    </row>
    <row r="5740" spans="1:41" ht="14.25" x14ac:dyDescent="0.45">
      <c r="A5740" s="150">
        <v>2023</v>
      </c>
      <c r="B5740" s="5" t="s">
        <v>1476</v>
      </c>
      <c r="C5740" s="5" t="s">
        <v>171</v>
      </c>
      <c r="D5740" s="5" t="s">
        <v>84</v>
      </c>
      <c r="E5740" s="5" t="s">
        <v>93</v>
      </c>
      <c r="F5740" s="5" t="s">
        <v>228</v>
      </c>
      <c r="G5740" s="5" t="s">
        <v>88</v>
      </c>
      <c r="H5740" s="5" t="s">
        <v>131</v>
      </c>
      <c r="I5740" s="150"/>
      <c r="J5740" s="150">
        <v>0</v>
      </c>
      <c r="K5740" s="150">
        <v>64</v>
      </c>
      <c r="L5740" s="150">
        <v>499.78771219785051</v>
      </c>
      <c r="M5740" s="150">
        <v>1304.6249999999991</v>
      </c>
      <c r="N5740" s="150">
        <v>726.05400000000009</v>
      </c>
      <c r="O5740" s="150">
        <v>73.924882427339597</v>
      </c>
      <c r="P5740" s="150">
        <v>38.4</v>
      </c>
      <c r="Q5740" s="150">
        <v>15.906786658342741</v>
      </c>
      <c r="R5740" s="150">
        <v>0</v>
      </c>
      <c r="S5740" s="150">
        <v>562</v>
      </c>
      <c r="T5740" s="150">
        <v>355.9</v>
      </c>
      <c r="U5740" s="150">
        <v>80</v>
      </c>
      <c r="V5740" s="150">
        <v>0</v>
      </c>
      <c r="W5740" s="150">
        <v>0</v>
      </c>
      <c r="X5740" s="150">
        <v>235</v>
      </c>
      <c r="Y5740" s="150">
        <v>252</v>
      </c>
      <c r="Z5740" s="150">
        <v>125.7415596432549</v>
      </c>
      <c r="AA5740" s="150">
        <v>7894.044217306533</v>
      </c>
      <c r="AB5740" s="150">
        <v>50</v>
      </c>
      <c r="AC5740" s="150"/>
      <c r="AD5740" s="150">
        <v>506.1250300381779</v>
      </c>
      <c r="AE5740" s="150">
        <v>1306.146220314726</v>
      </c>
      <c r="AF5740" s="150">
        <v>511.97765639779811</v>
      </c>
      <c r="AG5740" s="150">
        <v>1674.5528078186219</v>
      </c>
      <c r="AH5740" s="150">
        <v>559.82500000000005</v>
      </c>
      <c r="AI5740" s="150">
        <v>0</v>
      </c>
      <c r="AJ5740" s="150">
        <v>832.61480262016119</v>
      </c>
      <c r="AK5740" s="150">
        <v>132</v>
      </c>
      <c r="AL5740" s="150">
        <v>17800.625</v>
      </c>
      <c r="AM5740" s="150">
        <v>13957.2265625</v>
      </c>
      <c r="AN5740" s="150">
        <v>3843.39990234375</v>
      </c>
      <c r="AO5740" s="5" t="s">
        <v>3252</v>
      </c>
    </row>
    <row r="5741" spans="1:41" ht="14.25" x14ac:dyDescent="0.45">
      <c r="A5741" s="150">
        <v>2023</v>
      </c>
      <c r="B5741" s="5" t="s">
        <v>4024</v>
      </c>
      <c r="C5741" s="5" t="s">
        <v>171</v>
      </c>
      <c r="D5741" s="5" t="s">
        <v>84</v>
      </c>
      <c r="E5741" s="5" t="s">
        <v>93</v>
      </c>
      <c r="F5741" s="5" t="s">
        <v>228</v>
      </c>
      <c r="G5741" s="5" t="s">
        <v>88</v>
      </c>
      <c r="H5741" s="5" t="s">
        <v>131</v>
      </c>
      <c r="I5741" s="150">
        <v>394.15684674239998</v>
      </c>
      <c r="J5741" s="150">
        <v>3120.1797274392038</v>
      </c>
      <c r="K5741" s="150">
        <v>150.96204804077021</v>
      </c>
      <c r="L5741" s="150">
        <v>271.51200000000011</v>
      </c>
      <c r="M5741" s="150">
        <v>0</v>
      </c>
      <c r="N5741" s="150">
        <v>85.741589550951701</v>
      </c>
      <c r="O5741" s="150">
        <v>0</v>
      </c>
      <c r="P5741" s="150">
        <v>43.517581960994249</v>
      </c>
      <c r="Q5741" s="150">
        <v>15.41227840924364</v>
      </c>
      <c r="R5741" s="150">
        <v>220.3137551159528</v>
      </c>
      <c r="S5741" s="150">
        <v>110</v>
      </c>
      <c r="T5741" s="150">
        <v>563.08120963200008</v>
      </c>
      <c r="U5741" s="150">
        <v>378.3636180360001</v>
      </c>
      <c r="V5741" s="150">
        <v>0</v>
      </c>
      <c r="W5741" s="150"/>
      <c r="X5741" s="150">
        <v>476.48149850020792</v>
      </c>
      <c r="Y5741" s="150">
        <v>0</v>
      </c>
      <c r="Z5741" s="150">
        <v>402</v>
      </c>
      <c r="AA5741" s="150">
        <v>4329</v>
      </c>
      <c r="AB5741" s="150">
        <v>128.607</v>
      </c>
      <c r="AC5741" s="150">
        <v>331.80390999999997</v>
      </c>
      <c r="AD5741" s="150">
        <v>148.1631602528351</v>
      </c>
      <c r="AE5741" s="150">
        <v>0</v>
      </c>
      <c r="AF5741" s="150">
        <v>475.69100589711348</v>
      </c>
      <c r="AG5741" s="150">
        <v>1820</v>
      </c>
      <c r="AH5741" s="150">
        <v>1165</v>
      </c>
      <c r="AI5741" s="150">
        <v>0</v>
      </c>
      <c r="AJ5741" s="150">
        <v>518.03471286144008</v>
      </c>
      <c r="AK5741" s="150">
        <v>65.140767388800001</v>
      </c>
      <c r="AL5741" s="150">
        <v>15213.1640625</v>
      </c>
      <c r="AM5741" s="150">
        <v>12405.7275390625</v>
      </c>
      <c r="AN5741" s="150">
        <v>2807.435791015625</v>
      </c>
      <c r="AO5741" s="5" t="s">
        <v>4668</v>
      </c>
    </row>
    <row r="5742" spans="1:41" ht="14.25" x14ac:dyDescent="0.45">
      <c r="A5742" s="150">
        <v>2023</v>
      </c>
      <c r="B5742" s="5" t="s">
        <v>6344</v>
      </c>
      <c r="C5742" s="5" t="s">
        <v>171</v>
      </c>
      <c r="D5742" s="5" t="s">
        <v>84</v>
      </c>
      <c r="E5742" s="5" t="s">
        <v>93</v>
      </c>
      <c r="F5742" s="5" t="s">
        <v>231</v>
      </c>
      <c r="G5742" s="5" t="s">
        <v>87</v>
      </c>
      <c r="H5742" s="5" t="s">
        <v>131</v>
      </c>
      <c r="I5742" s="150">
        <v>684.09383733966672</v>
      </c>
      <c r="J5742" s="150">
        <v>215.23968017470327</v>
      </c>
      <c r="K5742" s="150">
        <v>22.278109786657353</v>
      </c>
      <c r="L5742" s="150">
        <v>727.10572531611285</v>
      </c>
      <c r="M5742" s="150">
        <v>358.4323998037176</v>
      </c>
      <c r="N5742" s="150">
        <v>369.70561082382994</v>
      </c>
      <c r="O5742" s="150">
        <v>57.186865296112281</v>
      </c>
      <c r="P5742" s="150">
        <v>1600.656688266316</v>
      </c>
      <c r="Q5742" s="150">
        <v>44.500574959565377</v>
      </c>
      <c r="R5742" s="150">
        <v>968.1925482933118</v>
      </c>
      <c r="S5742" s="150">
        <v>0</v>
      </c>
      <c r="T5742" s="150">
        <v>998.49025659607048</v>
      </c>
      <c r="U5742" s="150">
        <v>97.288794232437638</v>
      </c>
      <c r="V5742" s="150">
        <v>0</v>
      </c>
      <c r="W5742" s="150">
        <v>347.16738152417219</v>
      </c>
      <c r="X5742" s="150">
        <v>1315.9589535650775</v>
      </c>
      <c r="Y5742" s="150">
        <v>800.84039041859194</v>
      </c>
      <c r="Z5742" s="150">
        <v>121.50010746880952</v>
      </c>
      <c r="AA5742" s="150">
        <v>3438.9028529739535</v>
      </c>
      <c r="AB5742" s="150">
        <v>149.51751534669364</v>
      </c>
      <c r="AC5742" s="150">
        <v>744.86383868643395</v>
      </c>
      <c r="AD5742" s="150">
        <v>534.13561234692565</v>
      </c>
      <c r="AE5742" s="150">
        <v>1990.6307091338811</v>
      </c>
      <c r="AF5742" s="150">
        <v>5785.9755560726644</v>
      </c>
      <c r="AG5742" s="150">
        <v>0</v>
      </c>
      <c r="AH5742" s="150">
        <v>532.5281368512376</v>
      </c>
      <c r="AI5742" s="150">
        <v>119.81883079152846</v>
      </c>
      <c r="AJ5742" s="150">
        <v>1757.8598151336394</v>
      </c>
      <c r="AK5742" s="150">
        <v>740.4189287373938</v>
      </c>
      <c r="AL5742" s="150">
        <v>24523.287109375</v>
      </c>
      <c r="AM5742" s="150">
        <v>19347.35546875</v>
      </c>
      <c r="AN5742" s="150">
        <v>5175.93310546875</v>
      </c>
      <c r="AO5742" s="5" t="s">
        <v>6930</v>
      </c>
    </row>
    <row r="5743" spans="1:41" ht="14.25" x14ac:dyDescent="0.45">
      <c r="A5743" s="150">
        <v>2023</v>
      </c>
      <c r="B5743" s="5" t="s">
        <v>7352</v>
      </c>
      <c r="C5743" s="5" t="s">
        <v>171</v>
      </c>
      <c r="D5743" s="5" t="s">
        <v>84</v>
      </c>
      <c r="E5743" s="5" t="s">
        <v>93</v>
      </c>
      <c r="F5743" s="5" t="s">
        <v>231</v>
      </c>
      <c r="G5743" s="5" t="s">
        <v>87</v>
      </c>
      <c r="H5743" s="5" t="s">
        <v>131</v>
      </c>
      <c r="I5743" s="150">
        <v>737.25490196078431</v>
      </c>
      <c r="J5743" s="150">
        <v>458.07833333333332</v>
      </c>
      <c r="K5743" s="150">
        <v>21.754000000000001</v>
      </c>
      <c r="L5743" s="150">
        <v>810</v>
      </c>
      <c r="M5743" s="150">
        <v>350</v>
      </c>
      <c r="N5743" s="150">
        <v>1235.1841865234369</v>
      </c>
      <c r="O5743" s="150">
        <v>100.5147</v>
      </c>
      <c r="P5743" s="150">
        <v>1611.2049999999999</v>
      </c>
      <c r="Q5743" s="150">
        <v>158.49071318557591</v>
      </c>
      <c r="R5743" s="150">
        <v>734.31689000000006</v>
      </c>
      <c r="S5743" s="150">
        <v>0</v>
      </c>
      <c r="T5743" s="150">
        <v>2748</v>
      </c>
      <c r="U5743" s="150">
        <v>295</v>
      </c>
      <c r="V5743" s="150">
        <v>250</v>
      </c>
      <c r="W5743" s="150">
        <v>658.57320000000004</v>
      </c>
      <c r="X5743" s="150">
        <v>0</v>
      </c>
      <c r="Y5743" s="150">
        <v>10578.334199449941</v>
      </c>
      <c r="Z5743" s="150">
        <v>136.92045160825981</v>
      </c>
      <c r="AA5743" s="150">
        <v>3446</v>
      </c>
      <c r="AB5743" s="150">
        <v>166</v>
      </c>
      <c r="AC5743" s="150">
        <v>2301.5665261682238</v>
      </c>
      <c r="AD5743" s="150">
        <v>477.56855932744207</v>
      </c>
      <c r="AE5743" s="150">
        <v>3453.1050296203198</v>
      </c>
      <c r="AF5743" s="150">
        <v>4976.4759999999997</v>
      </c>
      <c r="AG5743" s="150">
        <v>0</v>
      </c>
      <c r="AH5743" s="150">
        <v>533.57701707612546</v>
      </c>
      <c r="AI5743" s="150">
        <v>687</v>
      </c>
      <c r="AJ5743" s="150">
        <v>2017</v>
      </c>
      <c r="AK5743" s="150">
        <v>1087</v>
      </c>
      <c r="AL5743" s="150">
        <v>40028.921875</v>
      </c>
      <c r="AM5743" s="150">
        <v>33198.9296875</v>
      </c>
      <c r="AN5743" s="150">
        <v>6829.98779296875</v>
      </c>
      <c r="AO5743" s="5" t="s">
        <v>7851</v>
      </c>
    </row>
    <row r="5744" spans="1:41" ht="14.25" x14ac:dyDescent="0.45">
      <c r="A5744" s="150">
        <v>2023</v>
      </c>
      <c r="B5744" s="5" t="s">
        <v>582</v>
      </c>
      <c r="C5744" s="5" t="s">
        <v>171</v>
      </c>
      <c r="D5744" s="5" t="s">
        <v>84</v>
      </c>
      <c r="E5744" s="5" t="s">
        <v>93</v>
      </c>
      <c r="F5744" s="5" t="s">
        <v>231</v>
      </c>
      <c r="G5744" s="5" t="s">
        <v>87</v>
      </c>
      <c r="H5744" s="5" t="s">
        <v>131</v>
      </c>
      <c r="I5744" s="150">
        <v>474.49886860671961</v>
      </c>
      <c r="J5744" s="150">
        <v>742.45117087874951</v>
      </c>
      <c r="K5744" s="150">
        <v>27.911698153336449</v>
      </c>
      <c r="L5744" s="150">
        <v>55.823396306672898</v>
      </c>
      <c r="M5744" s="150">
        <v>390.76377414671026</v>
      </c>
      <c r="N5744" s="150">
        <v>2387.0084260733329</v>
      </c>
      <c r="O5744" s="150">
        <v>62.522203863473642</v>
      </c>
      <c r="P5744" s="150">
        <v>1411.912134618598</v>
      </c>
      <c r="Q5744" s="150">
        <v>45.8662844358306</v>
      </c>
      <c r="R5744" s="150">
        <v>904.6336552146214</v>
      </c>
      <c r="S5744" s="150">
        <v>1563.055096586841</v>
      </c>
      <c r="T5744" s="150">
        <v>1172.2913224401309</v>
      </c>
      <c r="U5744" s="150">
        <v>0</v>
      </c>
      <c r="V5744" s="150">
        <v>0</v>
      </c>
      <c r="W5744" s="150">
        <v>794.92516340702207</v>
      </c>
      <c r="X5744" s="150">
        <v>82.615963961273181</v>
      </c>
      <c r="Y5744" s="150">
        <v>0</v>
      </c>
      <c r="Z5744" s="150">
        <v>466.44721453446442</v>
      </c>
      <c r="AA5744" s="150">
        <v>5933.4509934921707</v>
      </c>
      <c r="AB5744" s="150">
        <v>0</v>
      </c>
      <c r="AC5744" s="150">
        <v>300.78064605507655</v>
      </c>
      <c r="AD5744" s="150">
        <v>271.97663416467873</v>
      </c>
      <c r="AE5744" s="150">
        <v>5083.4535298564515</v>
      </c>
      <c r="AF5744" s="150">
        <v>291.56269222502084</v>
      </c>
      <c r="AG5744" s="150">
        <v>0</v>
      </c>
      <c r="AH5744" s="150">
        <v>1766.2522591431305</v>
      </c>
      <c r="AI5744" s="150">
        <v>130.62674735761456</v>
      </c>
      <c r="AJ5744" s="150">
        <v>1026.0340241166477</v>
      </c>
      <c r="AK5744" s="150">
        <v>411.97666474324598</v>
      </c>
      <c r="AL5744" s="150">
        <v>25798.83984375</v>
      </c>
      <c r="AM5744" s="150">
        <v>19123.921875</v>
      </c>
      <c r="AN5744" s="150">
        <v>6674.91796875</v>
      </c>
      <c r="AO5744" s="5" t="s">
        <v>1216</v>
      </c>
    </row>
    <row r="5745" spans="1:41" ht="14.25" x14ac:dyDescent="0.45">
      <c r="A5745" s="150">
        <v>2023</v>
      </c>
      <c r="B5745" s="5" t="s">
        <v>1477</v>
      </c>
      <c r="C5745" s="5" t="s">
        <v>171</v>
      </c>
      <c r="D5745" s="5" t="s">
        <v>84</v>
      </c>
      <c r="E5745" s="5" t="s">
        <v>93</v>
      </c>
      <c r="F5745" s="5" t="s">
        <v>231</v>
      </c>
      <c r="G5745" s="5" t="s">
        <v>87</v>
      </c>
      <c r="H5745" s="5" t="s">
        <v>131</v>
      </c>
      <c r="I5745" s="150">
        <v>278.64471373803701</v>
      </c>
      <c r="J5745" s="150">
        <v>177.97020304454796</v>
      </c>
      <c r="K5745" s="150">
        <v>35.57166558357919</v>
      </c>
      <c r="L5745" s="150">
        <v>648.59003580726062</v>
      </c>
      <c r="M5745" s="150">
        <v>546.91435834752997</v>
      </c>
      <c r="N5745" s="150">
        <v>723.29053353277686</v>
      </c>
      <c r="O5745" s="150">
        <v>62.843275864323239</v>
      </c>
      <c r="P5745" s="150">
        <v>1311.8450836124448</v>
      </c>
      <c r="Q5745" s="150">
        <v>62.997419748518752</v>
      </c>
      <c r="R5745" s="150">
        <v>1022.8845868551698</v>
      </c>
      <c r="S5745" s="150">
        <v>1660.0110605670291</v>
      </c>
      <c r="T5745" s="150">
        <v>1185.7221861193063</v>
      </c>
      <c r="U5745" s="150"/>
      <c r="V5745" s="150">
        <v>424.48854263071172</v>
      </c>
      <c r="W5745" s="150">
        <v>118.57221861193064</v>
      </c>
      <c r="X5745" s="150">
        <v>215.90529855031144</v>
      </c>
      <c r="Y5745" s="150">
        <v>0</v>
      </c>
      <c r="Z5745" s="150">
        <v>0</v>
      </c>
      <c r="AA5745" s="150">
        <v>25366.082249942821</v>
      </c>
      <c r="AB5745" s="150"/>
      <c r="AC5745" s="150">
        <v>172.8782947361949</v>
      </c>
      <c r="AD5745" s="150">
        <v>345.41211346287838</v>
      </c>
      <c r="AE5745" s="150">
        <v>1008.2195748572462</v>
      </c>
      <c r="AF5745" s="150">
        <v>690.07027439495346</v>
      </c>
      <c r="AG5745" s="150">
        <v>11087.688162401635</v>
      </c>
      <c r="AH5745" s="150">
        <v>711.43331167158385</v>
      </c>
      <c r="AI5745" s="150">
        <v>138.72949577595884</v>
      </c>
      <c r="AJ5745" s="150">
        <v>29.271610493054069</v>
      </c>
      <c r="AK5745" s="150">
        <v>570.33237152338643</v>
      </c>
      <c r="AL5745" s="150">
        <v>48596.37109375</v>
      </c>
      <c r="AM5745" s="150">
        <v>43004.921875</v>
      </c>
      <c r="AN5745" s="150">
        <v>5591.447265625</v>
      </c>
      <c r="AO5745" s="5" t="s">
        <v>3253</v>
      </c>
    </row>
    <row r="5746" spans="1:41" ht="14.25" x14ac:dyDescent="0.45">
      <c r="A5746" s="150">
        <v>2023</v>
      </c>
      <c r="B5746" s="5" t="s">
        <v>1476</v>
      </c>
      <c r="C5746" s="5" t="s">
        <v>171</v>
      </c>
      <c r="D5746" s="5" t="s">
        <v>84</v>
      </c>
      <c r="E5746" s="5" t="s">
        <v>93</v>
      </c>
      <c r="F5746" s="5" t="s">
        <v>231</v>
      </c>
      <c r="G5746" s="5" t="s">
        <v>87</v>
      </c>
      <c r="H5746" s="5" t="s">
        <v>131</v>
      </c>
      <c r="I5746" s="150">
        <v>223.79423117425918</v>
      </c>
      <c r="J5746" s="150">
        <v>241.93970937757749</v>
      </c>
      <c r="K5746" s="150">
        <v>90.727391016591554</v>
      </c>
      <c r="L5746" s="150">
        <v>48.387941875515494</v>
      </c>
      <c r="M5746" s="150">
        <v>544.36434609954938</v>
      </c>
      <c r="N5746" s="150">
        <v>3725.8715244146933</v>
      </c>
      <c r="O5746" s="150">
        <v>63.509173711614089</v>
      </c>
      <c r="P5746" s="150">
        <v>2056.4875297094086</v>
      </c>
      <c r="Q5746" s="150">
        <v>57.037286485763886</v>
      </c>
      <c r="R5746" s="150">
        <v>1056.149090934314</v>
      </c>
      <c r="S5746" s="150">
        <v>665.33420078833808</v>
      </c>
      <c r="T5746" s="150">
        <v>786.30405547712678</v>
      </c>
      <c r="U5746" s="150">
        <v>0</v>
      </c>
      <c r="V5746" s="150">
        <v>0</v>
      </c>
      <c r="W5746" s="150">
        <v>592.75228797506486</v>
      </c>
      <c r="X5746" s="150">
        <v>200.80995878338931</v>
      </c>
      <c r="Y5746" s="150">
        <v>0</v>
      </c>
      <c r="Z5746" s="150">
        <v>181.45478203318311</v>
      </c>
      <c r="AA5746" s="150">
        <v>21051.19067394955</v>
      </c>
      <c r="AB5746" s="150">
        <v>21.774573843981972</v>
      </c>
      <c r="AC5746" s="150">
        <v>652.37606721488601</v>
      </c>
      <c r="AD5746" s="150">
        <v>400.65215872926831</v>
      </c>
      <c r="AE5746" s="150">
        <v>1046.3892430580227</v>
      </c>
      <c r="AF5746" s="150">
        <v>0</v>
      </c>
      <c r="AG5746" s="150">
        <v>1486.2567231826181</v>
      </c>
      <c r="AH5746" s="150">
        <v>708.75874952597258</v>
      </c>
      <c r="AI5746" s="150">
        <v>141.53472998588282</v>
      </c>
      <c r="AJ5746" s="150">
        <v>32.930811216677007</v>
      </c>
      <c r="AK5746" s="150">
        <v>672.59239206966538</v>
      </c>
      <c r="AL5746" s="150">
        <v>36749.3828125</v>
      </c>
      <c r="AM5746" s="150">
        <v>31860.265625</v>
      </c>
      <c r="AN5746" s="150">
        <v>4889.11376953125</v>
      </c>
      <c r="AO5746" s="5" t="s">
        <v>3255</v>
      </c>
    </row>
    <row r="5747" spans="1:41" ht="14.25" x14ac:dyDescent="0.45">
      <c r="A5747" s="150">
        <v>2023</v>
      </c>
      <c r="B5747" s="5" t="s">
        <v>4024</v>
      </c>
      <c r="C5747" s="5" t="s">
        <v>171</v>
      </c>
      <c r="D5747" s="5" t="s">
        <v>84</v>
      </c>
      <c r="E5747" s="5" t="s">
        <v>93</v>
      </c>
      <c r="F5747" s="5" t="s">
        <v>231</v>
      </c>
      <c r="G5747" s="5" t="s">
        <v>87</v>
      </c>
      <c r="H5747" s="5" t="s">
        <v>131</v>
      </c>
      <c r="I5747" s="150">
        <v>562.578716762554</v>
      </c>
      <c r="J5747" s="150">
        <v>630.19635098882247</v>
      </c>
      <c r="K5747" s="150">
        <v>23.812226069122719</v>
      </c>
      <c r="L5747" s="150">
        <v>335.38346576229179</v>
      </c>
      <c r="M5747" s="150">
        <v>378.65875166710367</v>
      </c>
      <c r="N5747" s="150">
        <v>374.33122307662245</v>
      </c>
      <c r="O5747" s="150">
        <v>60.585400266736585</v>
      </c>
      <c r="P5747" s="150">
        <v>1368.1741290521695</v>
      </c>
      <c r="Q5747" s="150">
        <v>49.90514306662724</v>
      </c>
      <c r="R5747" s="150">
        <v>1171.3885847046206</v>
      </c>
      <c r="S5747" s="150">
        <v>1081.8821476202961</v>
      </c>
      <c r="T5747" s="150">
        <v>1135.9762550013111</v>
      </c>
      <c r="U5747" s="150">
        <v>0</v>
      </c>
      <c r="V5747" s="150">
        <v>0</v>
      </c>
      <c r="W5747" s="150">
        <v>162.28232214304444</v>
      </c>
      <c r="X5747" s="150">
        <v>81.657832808721622</v>
      </c>
      <c r="Y5747" s="150">
        <v>0</v>
      </c>
      <c r="Z5747" s="150">
        <v>48.68469664291333</v>
      </c>
      <c r="AA5747" s="150">
        <v>4719.1699279197319</v>
      </c>
      <c r="AB5747" s="150">
        <v>0</v>
      </c>
      <c r="AC5747" s="150">
        <v>246.39752314426747</v>
      </c>
      <c r="AD5747" s="150">
        <v>263.55138216254431</v>
      </c>
      <c r="AE5747" s="150">
        <v>4594.7534809433982</v>
      </c>
      <c r="AF5747" s="150">
        <v>2168.4034058895882</v>
      </c>
      <c r="AG5747" s="150">
        <v>0</v>
      </c>
      <c r="AH5747" s="150">
        <v>1743.9940219639175</v>
      </c>
      <c r="AI5747" s="150">
        <v>126.58021127157465</v>
      </c>
      <c r="AJ5747" s="150">
        <v>1633.6420429066472</v>
      </c>
      <c r="AK5747" s="150">
        <v>468.45496991958822</v>
      </c>
      <c r="AL5747" s="150">
        <v>23430.4453125</v>
      </c>
      <c r="AM5747" s="150">
        <v>17903.009765625</v>
      </c>
      <c r="AN5747" s="150">
        <v>5527.43505859375</v>
      </c>
      <c r="AO5747" s="5" t="s">
        <v>4669</v>
      </c>
    </row>
    <row r="5748" spans="1:41" ht="14.25" x14ac:dyDescent="0.45">
      <c r="A5748" s="150">
        <v>2023</v>
      </c>
      <c r="B5748" s="5" t="s">
        <v>4980</v>
      </c>
      <c r="C5748" s="5" t="s">
        <v>171</v>
      </c>
      <c r="D5748" s="5" t="s">
        <v>84</v>
      </c>
      <c r="E5748" s="5" t="s">
        <v>93</v>
      </c>
      <c r="F5748" s="5" t="s">
        <v>231</v>
      </c>
      <c r="G5748" s="5" t="s">
        <v>87</v>
      </c>
      <c r="H5748" s="5" t="s">
        <v>131</v>
      </c>
      <c r="I5748" s="150">
        <v>547.81019273364188</v>
      </c>
      <c r="J5748" s="150">
        <v>221.41645205381909</v>
      </c>
      <c r="K5748" s="150">
        <v>22.917428716783938</v>
      </c>
      <c r="L5748" s="150">
        <v>869.12194039472035</v>
      </c>
      <c r="M5748" s="150">
        <v>368.71839895533589</v>
      </c>
      <c r="N5748" s="150">
        <v>378.42412069698025</v>
      </c>
      <c r="O5748" s="150">
        <v>58.827967072183974</v>
      </c>
      <c r="P5748" s="150">
        <v>1331.0175857283493</v>
      </c>
      <c r="Q5748" s="150">
        <v>44.453334933093274</v>
      </c>
      <c r="R5748" s="150">
        <v>954.16020218258723</v>
      </c>
      <c r="S5748" s="150">
        <v>316.0443419617165</v>
      </c>
      <c r="T5748" s="150">
        <v>1622.3609554034781</v>
      </c>
      <c r="U5748" s="150">
        <v>0</v>
      </c>
      <c r="V5748" s="150">
        <v>0</v>
      </c>
      <c r="W5748" s="150">
        <v>283.38642662567247</v>
      </c>
      <c r="X5748" s="150">
        <v>1143.0270367615412</v>
      </c>
      <c r="Y5748" s="150">
        <v>0</v>
      </c>
      <c r="Z5748" s="150">
        <v>162.96211161687714</v>
      </c>
      <c r="AA5748" s="150">
        <v>2945.5332670831976</v>
      </c>
      <c r="AB5748" s="150">
        <v>265.47724724784183</v>
      </c>
      <c r="AC5748" s="150">
        <v>2066.7096503144103</v>
      </c>
      <c r="AD5748" s="150">
        <v>647.89090102151886</v>
      </c>
      <c r="AE5748" s="150">
        <v>6380.2947845892568</v>
      </c>
      <c r="AF5748" s="150">
        <v>5899.3279332652755</v>
      </c>
      <c r="AG5748" s="150">
        <v>0</v>
      </c>
      <c r="AH5748" s="150">
        <v>1264.177367846866</v>
      </c>
      <c r="AI5748" s="150">
        <v>123.25729336506943</v>
      </c>
      <c r="AJ5748" s="150">
        <v>1738.2438807894407</v>
      </c>
      <c r="AK5748" s="150">
        <v>456.15733356474414</v>
      </c>
      <c r="AL5748" s="150">
        <v>30111.720703125</v>
      </c>
      <c r="AM5748" s="150">
        <v>23539.474609375</v>
      </c>
      <c r="AN5748" s="150">
        <v>6572.24267578125</v>
      </c>
      <c r="AO5748" s="5" t="s">
        <v>6002</v>
      </c>
    </row>
    <row r="5749" spans="1:41" ht="14.25" x14ac:dyDescent="0.45">
      <c r="A5749" s="150">
        <v>2023</v>
      </c>
      <c r="B5749" s="5" t="s">
        <v>1478</v>
      </c>
      <c r="C5749" s="5" t="s">
        <v>171</v>
      </c>
      <c r="D5749" s="5" t="s">
        <v>84</v>
      </c>
      <c r="E5749" s="5" t="s">
        <v>93</v>
      </c>
      <c r="F5749" s="5" t="s">
        <v>231</v>
      </c>
      <c r="G5749" s="5" t="s">
        <v>87</v>
      </c>
      <c r="H5749" s="5" t="s">
        <v>131</v>
      </c>
      <c r="I5749" s="150">
        <v>500.89735305262604</v>
      </c>
      <c r="J5749" s="150">
        <v>30.043737709719807</v>
      </c>
      <c r="K5749" s="150">
        <v>23.029763358741427</v>
      </c>
      <c r="L5749" s="150">
        <v>572.28961946472452</v>
      </c>
      <c r="M5749" s="150">
        <v>531.12391746097398</v>
      </c>
      <c r="N5749" s="150">
        <v>3016.2438032275709</v>
      </c>
      <c r="O5749" s="150">
        <v>63.331849236538922</v>
      </c>
      <c r="P5749" s="150">
        <v>1986.0593221561262</v>
      </c>
      <c r="Q5749" s="150">
        <v>83.695114377824382</v>
      </c>
      <c r="R5749" s="150">
        <v>929.42715074125556</v>
      </c>
      <c r="S5749" s="150">
        <v>1612.0834351118999</v>
      </c>
      <c r="T5749" s="150">
        <v>1209.0625763339249</v>
      </c>
      <c r="U5749" s="150"/>
      <c r="V5749" s="150">
        <v>0</v>
      </c>
      <c r="W5749" s="150">
        <v>128.96667480895201</v>
      </c>
      <c r="X5749" s="150">
        <v>0</v>
      </c>
      <c r="Y5749" s="150">
        <v>0</v>
      </c>
      <c r="Z5749" s="150">
        <v>465.73090440382788</v>
      </c>
      <c r="AA5749" s="150">
        <v>25028.437141728493</v>
      </c>
      <c r="AB5749" s="150"/>
      <c r="AC5749" s="150">
        <v>217.63126374010648</v>
      </c>
      <c r="AD5749" s="150">
        <v>418.47952985812179</v>
      </c>
      <c r="AE5749" s="150">
        <v>3121.2554939348438</v>
      </c>
      <c r="AF5749" s="150">
        <v>678.20116566042566</v>
      </c>
      <c r="AG5749" s="150">
        <v>0</v>
      </c>
      <c r="AH5749" s="150">
        <v>690.89290076224279</v>
      </c>
      <c r="AI5749" s="150">
        <v>134.72411564863734</v>
      </c>
      <c r="AJ5749" s="150">
        <v>1122.7009637386445</v>
      </c>
      <c r="AK5749" s="150">
        <v>431.80806297640174</v>
      </c>
      <c r="AL5749" s="150">
        <v>42996.11328125</v>
      </c>
      <c r="AM5749" s="150">
        <v>37752.609375</v>
      </c>
      <c r="AN5749" s="150">
        <v>5243.5029296875</v>
      </c>
      <c r="AO5749" s="5" t="s">
        <v>3254</v>
      </c>
    </row>
    <row r="5750" spans="1:41" ht="14.25" x14ac:dyDescent="0.45">
      <c r="A5750" s="150">
        <v>2023</v>
      </c>
      <c r="B5750" s="5" t="s">
        <v>4024</v>
      </c>
      <c r="C5750" s="5" t="s">
        <v>171</v>
      </c>
      <c r="D5750" s="5" t="s">
        <v>84</v>
      </c>
      <c r="E5750" s="5" t="s">
        <v>93</v>
      </c>
      <c r="F5750" s="5" t="s">
        <v>231</v>
      </c>
      <c r="G5750" s="5" t="s">
        <v>88</v>
      </c>
      <c r="H5750" s="5" t="s">
        <v>131</v>
      </c>
      <c r="I5750" s="150">
        <v>585.60445801728008</v>
      </c>
      <c r="J5750" s="150">
        <v>657.9202502202121</v>
      </c>
      <c r="K5750" s="150">
        <v>27.547818985542001</v>
      </c>
      <c r="L5750" s="150">
        <v>350.70300000000009</v>
      </c>
      <c r="M5750" s="150">
        <v>386.42828112000001</v>
      </c>
      <c r="N5750" s="150">
        <v>383.51224852471449</v>
      </c>
      <c r="O5750" s="150">
        <v>61.707352004927991</v>
      </c>
      <c r="P5750" s="150">
        <v>1375.8344642460099</v>
      </c>
      <c r="Q5750" s="150">
        <v>46.128077052013843</v>
      </c>
      <c r="R5750" s="150">
        <v>1190.4277715669041</v>
      </c>
      <c r="S5750" s="150">
        <v>1102</v>
      </c>
      <c r="T5750" s="150">
        <v>1182.4705402272</v>
      </c>
      <c r="U5750" s="150">
        <v>0</v>
      </c>
      <c r="V5750" s="150">
        <v>0</v>
      </c>
      <c r="W5750" s="150">
        <v>166.42553797336501</v>
      </c>
      <c r="X5750" s="150">
        <v>85</v>
      </c>
      <c r="Y5750" s="150">
        <v>0</v>
      </c>
      <c r="Z5750" s="150">
        <v>50</v>
      </c>
      <c r="AA5750" s="150">
        <v>4938</v>
      </c>
      <c r="AB5750" s="150">
        <v>0</v>
      </c>
      <c r="AC5750" s="150">
        <v>251.45330000000001</v>
      </c>
      <c r="AD5750" s="150">
        <v>269.48670426844188</v>
      </c>
      <c r="AE5750" s="150">
        <v>4689.0311711903996</v>
      </c>
      <c r="AF5750" s="150">
        <v>2257.1538229818038</v>
      </c>
      <c r="AG5750" s="150">
        <v>0</v>
      </c>
      <c r="AH5750" s="150">
        <v>1843</v>
      </c>
      <c r="AI5750" s="150">
        <v>129.17745397440001</v>
      </c>
      <c r="AJ5750" s="150">
        <v>1700.5052530886401</v>
      </c>
      <c r="AK5750" s="150">
        <v>478.06698778560002</v>
      </c>
      <c r="AL5750" s="150">
        <v>24207.5859375</v>
      </c>
      <c r="AM5750" s="150">
        <v>18476.275390625</v>
      </c>
      <c r="AN5750" s="150">
        <v>5731.310546875</v>
      </c>
      <c r="AO5750" s="5" t="s">
        <v>4670</v>
      </c>
    </row>
    <row r="5751" spans="1:41" ht="14.25" x14ac:dyDescent="0.45">
      <c r="A5751" s="150">
        <v>2023</v>
      </c>
      <c r="B5751" s="5" t="s">
        <v>1478</v>
      </c>
      <c r="C5751" s="5" t="s">
        <v>171</v>
      </c>
      <c r="D5751" s="5" t="s">
        <v>84</v>
      </c>
      <c r="E5751" s="5" t="s">
        <v>93</v>
      </c>
      <c r="F5751" s="5" t="s">
        <v>231</v>
      </c>
      <c r="G5751" s="5" t="s">
        <v>88</v>
      </c>
      <c r="H5751" s="5" t="s">
        <v>131</v>
      </c>
      <c r="I5751" s="150">
        <v>509.67183073598551</v>
      </c>
      <c r="J5751" s="150">
        <v>30</v>
      </c>
      <c r="K5751" s="150">
        <v>24.023154641573349</v>
      </c>
      <c r="L5751" s="150">
        <v>592.02639999999997</v>
      </c>
      <c r="M5751" s="150">
        <v>541.96874999999966</v>
      </c>
      <c r="N5751" s="150">
        <v>3069.0809040381459</v>
      </c>
      <c r="O5751" s="150">
        <v>63.854690152964082</v>
      </c>
      <c r="P5751" s="150">
        <v>1724.7761439999999</v>
      </c>
      <c r="Q5751" s="150">
        <v>82.809587562462966</v>
      </c>
      <c r="R5751" s="150">
        <v>965.67473663329883</v>
      </c>
      <c r="S5751" s="150">
        <v>1612.8727731244869</v>
      </c>
      <c r="T5751" s="150">
        <v>1165.3371585468681</v>
      </c>
      <c r="U5751" s="150"/>
      <c r="V5751" s="150">
        <v>0</v>
      </c>
      <c r="W5751" s="150">
        <v>129.28455925052339</v>
      </c>
      <c r="X5751" s="150">
        <v>0</v>
      </c>
      <c r="Y5751" s="150">
        <v>0</v>
      </c>
      <c r="Z5751" s="150">
        <v>460.03466212252027</v>
      </c>
      <c r="AA5751" s="150">
        <v>25538.932055051609</v>
      </c>
      <c r="AB5751" s="150">
        <v>21</v>
      </c>
      <c r="AC5751" s="150">
        <v>217.39536000000001</v>
      </c>
      <c r="AD5751" s="150">
        <v>419.70464103240153</v>
      </c>
      <c r="AE5751" s="150">
        <v>3152.715018181902</v>
      </c>
      <c r="AF5751" s="150">
        <v>690.08156581955882</v>
      </c>
      <c r="AG5751" s="150">
        <v>0</v>
      </c>
      <c r="AH5751" s="150">
        <v>716.89868508894642</v>
      </c>
      <c r="AI5751" s="150">
        <v>134.39622311496581</v>
      </c>
      <c r="AJ5751" s="150">
        <v>1145.6811470661439</v>
      </c>
      <c r="AK5751" s="150">
        <v>477.10472353746491</v>
      </c>
      <c r="AL5751" s="150">
        <v>43485.3203125</v>
      </c>
      <c r="AM5751" s="150">
        <v>38178.87890625</v>
      </c>
      <c r="AN5751" s="150">
        <v>5306.44482421875</v>
      </c>
      <c r="AO5751" s="5" t="s">
        <v>3257</v>
      </c>
    </row>
    <row r="5752" spans="1:41" ht="14.25" x14ac:dyDescent="0.45">
      <c r="A5752" s="150">
        <v>2023</v>
      </c>
      <c r="B5752" s="5" t="s">
        <v>4980</v>
      </c>
      <c r="C5752" s="5" t="s">
        <v>171</v>
      </c>
      <c r="D5752" s="5" t="s">
        <v>84</v>
      </c>
      <c r="E5752" s="5" t="s">
        <v>93</v>
      </c>
      <c r="F5752" s="5" t="s">
        <v>231</v>
      </c>
      <c r="G5752" s="5" t="s">
        <v>88</v>
      </c>
      <c r="H5752" s="5" t="s">
        <v>131</v>
      </c>
      <c r="I5752" s="150">
        <v>574.12201766400005</v>
      </c>
      <c r="J5752" s="150">
        <v>219.2168939880153</v>
      </c>
      <c r="K5752" s="150">
        <v>23</v>
      </c>
      <c r="L5752" s="150">
        <v>912.38535157215597</v>
      </c>
      <c r="M5752" s="150">
        <v>378.85125599999998</v>
      </c>
      <c r="N5752" s="150">
        <v>390.3496220358856</v>
      </c>
      <c r="O5752" s="150">
        <v>60.444635462639987</v>
      </c>
      <c r="P5752" s="150">
        <v>1373.507544435</v>
      </c>
      <c r="Q5752" s="150">
        <v>45.989216658403343</v>
      </c>
      <c r="R5752" s="150">
        <v>978.809118188144</v>
      </c>
      <c r="S5752" s="150">
        <v>320.29468783200002</v>
      </c>
      <c r="T5752" s="150">
        <v>1697.4942599999999</v>
      </c>
      <c r="U5752" s="150">
        <v>0</v>
      </c>
      <c r="V5752" s="150">
        <v>0</v>
      </c>
      <c r="W5752" s="150">
        <v>291.17425104</v>
      </c>
      <c r="X5752" s="150">
        <v>1207.605</v>
      </c>
      <c r="Y5752" s="150"/>
      <c r="Z5752" s="150">
        <v>168.09763225097041</v>
      </c>
      <c r="AA5752" s="150">
        <v>3127</v>
      </c>
      <c r="AB5752" s="150">
        <v>252</v>
      </c>
      <c r="AC5752" s="150">
        <v>2123.5052000000001</v>
      </c>
      <c r="AD5752" s="150">
        <v>670.50102302134451</v>
      </c>
      <c r="AE5752" s="150">
        <v>6555.6335122964419</v>
      </c>
      <c r="AF5752" s="150">
        <v>6192.9864386891222</v>
      </c>
      <c r="AG5752" s="150">
        <v>0</v>
      </c>
      <c r="AH5752" s="150">
        <v>1341.213232154179</v>
      </c>
      <c r="AI5752" s="150">
        <v>126.64456272</v>
      </c>
      <c r="AJ5752" s="150">
        <v>1858.1679917856</v>
      </c>
      <c r="AK5752" s="150">
        <v>469</v>
      </c>
      <c r="AL5752" s="150">
        <v>31357.9921875</v>
      </c>
      <c r="AM5752" s="150">
        <v>24519.76953125</v>
      </c>
      <c r="AN5752" s="150">
        <v>6838.22314453125</v>
      </c>
      <c r="AO5752" s="5" t="s">
        <v>6003</v>
      </c>
    </row>
    <row r="5753" spans="1:41" ht="14.25" x14ac:dyDescent="0.45">
      <c r="A5753" s="150">
        <v>2023</v>
      </c>
      <c r="B5753" s="5" t="s">
        <v>1477</v>
      </c>
      <c r="C5753" s="5" t="s">
        <v>171</v>
      </c>
      <c r="D5753" s="5" t="s">
        <v>84</v>
      </c>
      <c r="E5753" s="5" t="s">
        <v>93</v>
      </c>
      <c r="F5753" s="5" t="s">
        <v>231</v>
      </c>
      <c r="G5753" s="5" t="s">
        <v>88</v>
      </c>
      <c r="H5753" s="5" t="s">
        <v>131</v>
      </c>
      <c r="I5753" s="150">
        <v>239.7</v>
      </c>
      <c r="J5753" s="150">
        <v>184</v>
      </c>
      <c r="K5753" s="150">
        <v>36.935600261419019</v>
      </c>
      <c r="L5753" s="150">
        <v>663.94859999999994</v>
      </c>
      <c r="M5753" s="150">
        <v>553.49999999999966</v>
      </c>
      <c r="N5753" s="150">
        <v>739.77187485498666</v>
      </c>
      <c r="O5753" s="150">
        <v>66</v>
      </c>
      <c r="P5753" s="150">
        <v>1476</v>
      </c>
      <c r="Q5753" s="150">
        <v>74.199804683500133</v>
      </c>
      <c r="R5753" s="150">
        <v>1090.9005560570761</v>
      </c>
      <c r="S5753" s="150">
        <v>1955.1990693939431</v>
      </c>
      <c r="T5753" s="150">
        <v>1327.0217568054959</v>
      </c>
      <c r="U5753" s="150"/>
      <c r="V5753" s="150">
        <v>428</v>
      </c>
      <c r="W5753" s="150">
        <v>117.1659381002266</v>
      </c>
      <c r="X5753" s="150">
        <v>237.58300813876161</v>
      </c>
      <c r="Y5753" s="150">
        <v>0</v>
      </c>
      <c r="Z5753" s="150">
        <v>0</v>
      </c>
      <c r="AA5753" s="150">
        <v>26060.526234949899</v>
      </c>
      <c r="AB5753" s="150">
        <v>21</v>
      </c>
      <c r="AC5753" s="150">
        <v>180.5</v>
      </c>
      <c r="AD5753" s="150">
        <v>406.8343030011668</v>
      </c>
      <c r="AE5753" s="150">
        <v>996.26197166622637</v>
      </c>
      <c r="AF5753" s="150">
        <v>706.433854002727</v>
      </c>
      <c r="AG5753" s="150">
        <v>11806</v>
      </c>
      <c r="AH5753" s="150">
        <v>826.50601012996901</v>
      </c>
      <c r="AI5753" s="150">
        <v>137.0841475772651</v>
      </c>
      <c r="AJ5753" s="150">
        <v>34.006226025385843</v>
      </c>
      <c r="AK5753" s="150">
        <v>684.03039477440814</v>
      </c>
      <c r="AL5753" s="150">
        <v>51049.1171875</v>
      </c>
      <c r="AM5753" s="150">
        <v>44680.25</v>
      </c>
      <c r="AN5753" s="150">
        <v>6368.8603515625</v>
      </c>
      <c r="AO5753" s="5" t="s">
        <v>3258</v>
      </c>
    </row>
    <row r="5754" spans="1:41" ht="14.25" x14ac:dyDescent="0.45">
      <c r="A5754" s="150">
        <v>2023</v>
      </c>
      <c r="B5754" s="5" t="s">
        <v>582</v>
      </c>
      <c r="C5754" s="5" t="s">
        <v>171</v>
      </c>
      <c r="D5754" s="5" t="s">
        <v>84</v>
      </c>
      <c r="E5754" s="5" t="s">
        <v>93</v>
      </c>
      <c r="F5754" s="5" t="s">
        <v>231</v>
      </c>
      <c r="G5754" s="5" t="s">
        <v>88</v>
      </c>
      <c r="H5754" s="5" t="s">
        <v>131</v>
      </c>
      <c r="I5754" s="150">
        <v>471.68408798325612</v>
      </c>
      <c r="J5754" s="150">
        <v>764.62486699558178</v>
      </c>
      <c r="K5754" s="150">
        <v>27.605317869643471</v>
      </c>
      <c r="L5754" s="150">
        <v>57.152742777648022</v>
      </c>
      <c r="M5754" s="150">
        <v>394.15684674239998</v>
      </c>
      <c r="N5754" s="150">
        <v>2478</v>
      </c>
      <c r="O5754" s="150">
        <v>63.085240149145633</v>
      </c>
      <c r="P5754" s="150">
        <v>1264.624</v>
      </c>
      <c r="Q5754" s="150">
        <v>46.134632456320752</v>
      </c>
      <c r="R5754" s="150">
        <v>905.59878637007148</v>
      </c>
      <c r="S5754" s="150">
        <v>1550.4820039322351</v>
      </c>
      <c r="T5754" s="150">
        <v>1103.5605526050001</v>
      </c>
      <c r="U5754" s="150">
        <v>0</v>
      </c>
      <c r="V5754" s="150">
        <v>0</v>
      </c>
      <c r="W5754" s="150">
        <v>806.55585120542435</v>
      </c>
      <c r="X5754" s="150">
        <v>85</v>
      </c>
      <c r="Y5754" s="150">
        <v>0</v>
      </c>
      <c r="Z5754" s="150">
        <v>471.88172710071541</v>
      </c>
      <c r="AA5754" s="150">
        <v>6350.5572322986091</v>
      </c>
      <c r="AB5754" s="150">
        <v>0</v>
      </c>
      <c r="AC5754" s="150">
        <v>305.26866000000001</v>
      </c>
      <c r="AD5754" s="150">
        <v>275.14539665277658</v>
      </c>
      <c r="AE5754" s="150">
        <v>5127.5940771763326</v>
      </c>
      <c r="AF5754" s="150">
        <v>298.50579962479412</v>
      </c>
      <c r="AG5754" s="150">
        <v>0</v>
      </c>
      <c r="AH5754" s="150">
        <v>1848.6287201478619</v>
      </c>
      <c r="AI5754" s="150">
        <v>131.761003053888</v>
      </c>
      <c r="AJ5754" s="150">
        <v>1055.6421285696881</v>
      </c>
      <c r="AK5754" s="150">
        <v>415.55393270841591</v>
      </c>
      <c r="AL5754" s="150">
        <v>26298.8046875</v>
      </c>
      <c r="AM5754" s="150">
        <v>19597.26953125</v>
      </c>
      <c r="AN5754" s="150">
        <v>6701.53515625</v>
      </c>
      <c r="AO5754" s="5" t="s">
        <v>1217</v>
      </c>
    </row>
    <row r="5755" spans="1:41" ht="14.25" x14ac:dyDescent="0.45">
      <c r="A5755" s="150">
        <v>2023</v>
      </c>
      <c r="B5755" s="5" t="s">
        <v>1476</v>
      </c>
      <c r="C5755" s="5" t="s">
        <v>171</v>
      </c>
      <c r="D5755" s="5" t="s">
        <v>84</v>
      </c>
      <c r="E5755" s="5" t="s">
        <v>93</v>
      </c>
      <c r="F5755" s="5" t="s">
        <v>231</v>
      </c>
      <c r="G5755" s="5" t="s">
        <v>88</v>
      </c>
      <c r="H5755" s="5" t="s">
        <v>131</v>
      </c>
      <c r="I5755" s="150">
        <v>222</v>
      </c>
      <c r="J5755" s="150">
        <v>204.4</v>
      </c>
      <c r="K5755" s="150">
        <v>95</v>
      </c>
      <c r="L5755" s="150">
        <v>48.759776799790302</v>
      </c>
      <c r="M5755" s="150">
        <v>551.24999999999966</v>
      </c>
      <c r="N5755" s="150">
        <v>3816.12</v>
      </c>
      <c r="O5755" s="150">
        <v>67.204438570308724</v>
      </c>
      <c r="P5755" s="150">
        <v>2176</v>
      </c>
      <c r="Q5755" s="150">
        <v>59.288932090186563</v>
      </c>
      <c r="R5755" s="150">
        <v>1076.293781999123</v>
      </c>
      <c r="S5755" s="150">
        <v>687</v>
      </c>
      <c r="T5755" s="150">
        <v>811.8</v>
      </c>
      <c r="U5755" s="150"/>
      <c r="V5755" s="150">
        <v>0</v>
      </c>
      <c r="W5755" s="150">
        <v>587.31373082713765</v>
      </c>
      <c r="X5755" s="150">
        <v>223</v>
      </c>
      <c r="Y5755" s="150">
        <v>0</v>
      </c>
      <c r="Z5755" s="150">
        <v>188.61233946488241</v>
      </c>
      <c r="AA5755" s="150">
        <v>21646.376908807131</v>
      </c>
      <c r="AB5755" s="150">
        <v>18</v>
      </c>
      <c r="AC5755" s="150">
        <v>690.33414999999991</v>
      </c>
      <c r="AD5755" s="150">
        <v>416.4685961457007</v>
      </c>
      <c r="AE5755" s="150">
        <v>1086.3620005502289</v>
      </c>
      <c r="AF5755" s="150">
        <v>0</v>
      </c>
      <c r="AG5755" s="150">
        <v>1540.4262803476549</v>
      </c>
      <c r="AH5755" s="150">
        <v>717.72382500000015</v>
      </c>
      <c r="AI5755" s="150">
        <v>139.8258305288104</v>
      </c>
      <c r="AJ5755" s="150">
        <v>34.006226025385843</v>
      </c>
      <c r="AK5755" s="150">
        <v>638</v>
      </c>
      <c r="AL5755" s="150">
        <v>37741.56640625</v>
      </c>
      <c r="AM5755" s="150">
        <v>32788.98046875</v>
      </c>
      <c r="AN5755" s="150">
        <v>4952.5859375</v>
      </c>
      <c r="AO5755" s="5" t="s">
        <v>3256</v>
      </c>
    </row>
    <row r="5756" spans="1:41" ht="14.25" x14ac:dyDescent="0.45">
      <c r="A5756" s="150">
        <v>2023</v>
      </c>
      <c r="B5756" s="5" t="s">
        <v>7352</v>
      </c>
      <c r="C5756" s="5" t="s">
        <v>171</v>
      </c>
      <c r="D5756" s="5" t="s">
        <v>84</v>
      </c>
      <c r="E5756" s="5" t="s">
        <v>93</v>
      </c>
      <c r="F5756" s="5" t="s">
        <v>231</v>
      </c>
      <c r="G5756" s="5" t="s">
        <v>88</v>
      </c>
      <c r="H5756" s="5" t="s">
        <v>131</v>
      </c>
      <c r="I5756" s="150">
        <v>532</v>
      </c>
      <c r="J5756" s="150">
        <v>487.63075836106032</v>
      </c>
      <c r="K5756" s="150">
        <v>22.579550659004791</v>
      </c>
      <c r="L5756" s="150">
        <v>861.01165609199995</v>
      </c>
      <c r="M5756" s="150">
        <v>364.14</v>
      </c>
      <c r="N5756" s="150">
        <v>1283.8504434724609</v>
      </c>
      <c r="O5756" s="150">
        <v>104.57549388</v>
      </c>
      <c r="P5756" s="150">
        <v>1666.451608245</v>
      </c>
      <c r="Q5756" s="150">
        <v>164.98559593534259</v>
      </c>
      <c r="R5756" s="150">
        <v>764.51329211730877</v>
      </c>
      <c r="S5756" s="150">
        <v>0</v>
      </c>
      <c r="T5756" s="150">
        <v>2922.1150980466091</v>
      </c>
      <c r="U5756" s="150">
        <v>300.92950000000002</v>
      </c>
      <c r="V5756" s="150">
        <v>260</v>
      </c>
      <c r="W5756" s="150">
        <v>658.57320000000004</v>
      </c>
      <c r="X5756" s="150">
        <v>0</v>
      </c>
      <c r="Y5756" s="150">
        <v>11162.45171793796</v>
      </c>
      <c r="Z5756" s="150">
        <v>142.55086140973731</v>
      </c>
      <c r="AA5756" s="150">
        <v>3694</v>
      </c>
      <c r="AB5756" s="150">
        <v>173</v>
      </c>
      <c r="AC5756" s="150">
        <v>2395.0007999999998</v>
      </c>
      <c r="AD5756" s="150">
        <v>497.1391179769883</v>
      </c>
      <c r="AE5756" s="150">
        <v>3592.6104728169812</v>
      </c>
      <c r="AF5756" s="150">
        <v>5301.5674560269563</v>
      </c>
      <c r="AG5756" s="150">
        <v>0</v>
      </c>
      <c r="AH5756" s="150">
        <v>564.64383990949057</v>
      </c>
      <c r="AI5756" s="150">
        <v>714.75480000000005</v>
      </c>
      <c r="AJ5756" s="150">
        <v>2140.4565360000001</v>
      </c>
      <c r="AK5756" s="150">
        <v>1131</v>
      </c>
      <c r="AL5756" s="150">
        <v>41902.53125</v>
      </c>
      <c r="AM5756" s="150">
        <v>34750.01171875</v>
      </c>
      <c r="AN5756" s="150">
        <v>7152.521484375</v>
      </c>
      <c r="AO5756" s="5" t="s">
        <v>7852</v>
      </c>
    </row>
    <row r="5757" spans="1:41" ht="14.25" x14ac:dyDescent="0.45">
      <c r="A5757" s="150">
        <v>2023</v>
      </c>
      <c r="B5757" s="5" t="s">
        <v>6344</v>
      </c>
      <c r="C5757" s="5" t="s">
        <v>171</v>
      </c>
      <c r="D5757" s="5" t="s">
        <v>84</v>
      </c>
      <c r="E5757" s="5" t="s">
        <v>93</v>
      </c>
      <c r="F5757" s="5" t="s">
        <v>231</v>
      </c>
      <c r="G5757" s="5" t="s">
        <v>88</v>
      </c>
      <c r="H5757" s="5" t="s">
        <v>131</v>
      </c>
      <c r="I5757" s="150">
        <v>723.06468287999996</v>
      </c>
      <c r="J5757" s="150">
        <v>217.8143718706485</v>
      </c>
      <c r="K5757" s="150">
        <v>22.87670142781878</v>
      </c>
      <c r="L5757" s="150">
        <v>769.80819918743998</v>
      </c>
      <c r="M5757" s="150">
        <v>371.4228</v>
      </c>
      <c r="N5757" s="150">
        <v>383.10457766399998</v>
      </c>
      <c r="O5757" s="150">
        <v>59.259446531999991</v>
      </c>
      <c r="P5757" s="150">
        <v>1654.7943445337551</v>
      </c>
      <c r="Q5757" s="150">
        <v>46.113376363696197</v>
      </c>
      <c r="R5757" s="150">
        <v>1003.28203427805</v>
      </c>
      <c r="S5757" s="150">
        <v>0</v>
      </c>
      <c r="T5757" s="150">
        <v>1052.426267833571</v>
      </c>
      <c r="U5757" s="150">
        <v>97.878595000000004</v>
      </c>
      <c r="V5757" s="150">
        <v>0</v>
      </c>
      <c r="W5757" s="150">
        <v>359.74951199999998</v>
      </c>
      <c r="X5757" s="150">
        <v>1410</v>
      </c>
      <c r="Y5757" s="150">
        <v>843.47212659268007</v>
      </c>
      <c r="Z5757" s="150">
        <v>125.90354594361111</v>
      </c>
      <c r="AA5757" s="150">
        <v>3671</v>
      </c>
      <c r="AB5757" s="150">
        <v>103</v>
      </c>
      <c r="AC5757" s="150">
        <v>776.40887999999995</v>
      </c>
      <c r="AD5757" s="150">
        <v>538.97095380484211</v>
      </c>
      <c r="AE5757" s="150">
        <v>2062.77566469264</v>
      </c>
      <c r="AF5757" s="150">
        <v>6115.5858337689597</v>
      </c>
      <c r="AG5757" s="150">
        <v>0</v>
      </c>
      <c r="AH5757" s="150">
        <v>580.38078733381883</v>
      </c>
      <c r="AI5757" s="150">
        <v>124.16133600000001</v>
      </c>
      <c r="AJ5757" s="150">
        <v>1858</v>
      </c>
      <c r="AK5757" s="150">
        <v>767</v>
      </c>
      <c r="AL5757" s="150">
        <v>25738.25390625</v>
      </c>
      <c r="AM5757" s="150">
        <v>20349.005859375</v>
      </c>
      <c r="AN5757" s="150">
        <v>5389.24755859375</v>
      </c>
      <c r="AO5757" s="5" t="s">
        <v>6931</v>
      </c>
    </row>
    <row r="5758" spans="1:41" ht="14.25" x14ac:dyDescent="0.45">
      <c r="A5758" s="150">
        <v>2023</v>
      </c>
      <c r="B5758" s="5" t="s">
        <v>582</v>
      </c>
      <c r="C5758" s="5" t="s">
        <v>171</v>
      </c>
      <c r="D5758" s="5" t="s">
        <v>84</v>
      </c>
      <c r="E5758" s="5" t="s">
        <v>93</v>
      </c>
      <c r="F5758" s="5" t="s">
        <v>94</v>
      </c>
      <c r="G5758" s="5" t="s">
        <v>87</v>
      </c>
      <c r="H5758" s="5" t="s">
        <v>131</v>
      </c>
      <c r="I5758" s="150">
        <v>753.61585014008404</v>
      </c>
      <c r="J5758" s="150">
        <v>1021.5681524121139</v>
      </c>
      <c r="K5758" s="150">
        <v>178.63486818135326</v>
      </c>
      <c r="L5758" s="150">
        <v>178.63486818135326</v>
      </c>
      <c r="M5758" s="150">
        <v>669.88075568007469</v>
      </c>
      <c r="N5758" s="150">
        <v>2447.2976940845397</v>
      </c>
      <c r="O5758" s="150">
        <v>130.62674735761456</v>
      </c>
      <c r="P5758" s="150">
        <v>1411.912134618598</v>
      </c>
      <c r="Q5758" s="150">
        <v>61.1910928930632</v>
      </c>
      <c r="R5758" s="150">
        <v>1236.585370249566</v>
      </c>
      <c r="S5758" s="150">
        <v>2065.4656633468971</v>
      </c>
      <c r="T5758" s="150">
        <v>1786.3486818135327</v>
      </c>
      <c r="U5758" s="150">
        <v>401.92845340804485</v>
      </c>
      <c r="V5758" s="150">
        <v>0</v>
      </c>
      <c r="W5758" s="150">
        <v>850.74855971369493</v>
      </c>
      <c r="X5758" s="150">
        <v>375.32702151862816</v>
      </c>
      <c r="Y5758" s="150">
        <v>2802.3344945949793</v>
      </c>
      <c r="Z5758" s="150">
        <v>866.25911270686254</v>
      </c>
      <c r="AA5758" s="150">
        <v>8815.1016024955243</v>
      </c>
      <c r="AB5758" s="150">
        <v>144.02436247121608</v>
      </c>
      <c r="AC5758" s="150">
        <v>620.32967618241958</v>
      </c>
      <c r="AD5758" s="150">
        <v>421.50875205583571</v>
      </c>
      <c r="AE5758" s="150">
        <v>5083.4535298564515</v>
      </c>
      <c r="AF5758" s="150">
        <v>1117.65698686258</v>
      </c>
      <c r="AG5758" s="150">
        <v>1779.6498742567319</v>
      </c>
      <c r="AH5758" s="150">
        <v>2882.7201852765884</v>
      </c>
      <c r="AI5758" s="150">
        <v>130.62674735761456</v>
      </c>
      <c r="AJ5758" s="150">
        <v>2517.6351734309474</v>
      </c>
      <c r="AK5758" s="150">
        <v>495.71175920325533</v>
      </c>
      <c r="AL5758" s="150">
        <v>41246.7734375</v>
      </c>
      <c r="AM5758" s="150">
        <v>31115.154296875</v>
      </c>
      <c r="AN5758" s="150">
        <v>10131.625</v>
      </c>
      <c r="AO5758" s="5" t="s">
        <v>1218</v>
      </c>
    </row>
    <row r="5759" spans="1:41" ht="14.25" x14ac:dyDescent="0.45">
      <c r="A5759" s="150">
        <v>2023</v>
      </c>
      <c r="B5759" s="5" t="s">
        <v>1477</v>
      </c>
      <c r="C5759" s="5" t="s">
        <v>171</v>
      </c>
      <c r="D5759" s="5" t="s">
        <v>84</v>
      </c>
      <c r="E5759" s="5" t="s">
        <v>93</v>
      </c>
      <c r="F5759" s="5" t="s">
        <v>94</v>
      </c>
      <c r="G5759" s="5" t="s">
        <v>87</v>
      </c>
      <c r="H5759" s="5" t="s">
        <v>131</v>
      </c>
      <c r="I5759" s="150">
        <v>397.21693234996764</v>
      </c>
      <c r="J5759" s="150">
        <v>284.75232487127681</v>
      </c>
      <c r="K5759" s="150">
        <v>142.28666233431676</v>
      </c>
      <c r="L5759" s="150">
        <v>672.30447952964676</v>
      </c>
      <c r="M5759" s="150">
        <v>2207.3700647343539</v>
      </c>
      <c r="N5759" s="150">
        <v>1199.3579912596783</v>
      </c>
      <c r="O5759" s="150">
        <v>131.61516265924303</v>
      </c>
      <c r="P5759" s="150">
        <v>1388.9170257101996</v>
      </c>
      <c r="Q5759" s="150">
        <v>78.062020123164544</v>
      </c>
      <c r="R5759" s="150">
        <v>1022.8845868551698</v>
      </c>
      <c r="S5759" s="150">
        <v>2193.5860443207171</v>
      </c>
      <c r="T5759" s="150">
        <v>1523.6530091633088</v>
      </c>
      <c r="U5759" s="150">
        <v>94.857774889544515</v>
      </c>
      <c r="V5759" s="150">
        <v>424.48854263071172</v>
      </c>
      <c r="W5759" s="150">
        <v>177.85832791789596</v>
      </c>
      <c r="X5759" s="150">
        <v>273.46462797357879</v>
      </c>
      <c r="Y5759" s="150">
        <v>2839.8046357557387</v>
      </c>
      <c r="Z5759" s="150">
        <v>652.14720236561857</v>
      </c>
      <c r="AA5759" s="150">
        <v>33387.781939173241</v>
      </c>
      <c r="AB5759" s="150">
        <v>0</v>
      </c>
      <c r="AC5759" s="150">
        <v>668.03587965961731</v>
      </c>
      <c r="AD5759" s="150">
        <v>827.0684727140532</v>
      </c>
      <c r="AE5759" s="150">
        <v>1008.2195748572462</v>
      </c>
      <c r="AF5759" s="150">
        <v>1192.4008417853979</v>
      </c>
      <c r="AG5759" s="150">
        <v>25705.271272880444</v>
      </c>
      <c r="AH5759" s="150">
        <v>1829.5693331820898</v>
      </c>
      <c r="AI5759" s="150">
        <v>138.72949577595884</v>
      </c>
      <c r="AJ5759" s="150">
        <v>4065.9853214217178</v>
      </c>
      <c r="AK5759" s="150">
        <v>744.71874807046299</v>
      </c>
      <c r="AL5759" s="150">
        <v>85272.40625</v>
      </c>
      <c r="AM5759" s="150">
        <v>75082.484375</v>
      </c>
      <c r="AN5759" s="150">
        <v>10189.919921875</v>
      </c>
      <c r="AO5759" s="5" t="s">
        <v>3261</v>
      </c>
    </row>
    <row r="5760" spans="1:41" ht="14.25" x14ac:dyDescent="0.45">
      <c r="A5760" s="150">
        <v>2023</v>
      </c>
      <c r="B5760" s="5" t="s">
        <v>4024</v>
      </c>
      <c r="C5760" s="5" t="s">
        <v>171</v>
      </c>
      <c r="D5760" s="5" t="s">
        <v>84</v>
      </c>
      <c r="E5760" s="5" t="s">
        <v>93</v>
      </c>
      <c r="F5760" s="5" t="s">
        <v>94</v>
      </c>
      <c r="G5760" s="5" t="s">
        <v>87</v>
      </c>
      <c r="H5760" s="5" t="s">
        <v>131</v>
      </c>
      <c r="I5760" s="150">
        <v>941.23746842965772</v>
      </c>
      <c r="J5760" s="150">
        <v>3618.8957837898906</v>
      </c>
      <c r="K5760" s="150">
        <v>287.14234079990285</v>
      </c>
      <c r="L5760" s="150">
        <v>616.67282414356885</v>
      </c>
      <c r="M5760" s="150">
        <v>378.65875166710367</v>
      </c>
      <c r="N5760" s="150">
        <v>458.02021660579049</v>
      </c>
      <c r="O5760" s="150">
        <v>60.585400266736585</v>
      </c>
      <c r="P5760" s="150">
        <v>1411.4494149569814</v>
      </c>
      <c r="Q5760" s="150">
        <v>66.579411931741674</v>
      </c>
      <c r="R5760" s="150">
        <v>1495.5088243975192</v>
      </c>
      <c r="S5760" s="150">
        <v>1190.0703623823258</v>
      </c>
      <c r="T5760" s="150">
        <v>1731.0114361924739</v>
      </c>
      <c r="U5760" s="150">
        <v>389.47757314330664</v>
      </c>
      <c r="V5760" s="150">
        <v>454.39050200052441</v>
      </c>
      <c r="W5760" s="150">
        <v>216.37642952405923</v>
      </c>
      <c r="X5760" s="150">
        <v>539.40426270259354</v>
      </c>
      <c r="Y5760" s="150">
        <v>0</v>
      </c>
      <c r="Z5760" s="150">
        <v>441.40791622908085</v>
      </c>
      <c r="AA5760" s="150">
        <v>8536.0501447241368</v>
      </c>
      <c r="AB5760" s="150">
        <v>139.13761735900343</v>
      </c>
      <c r="AC5760" s="150">
        <v>571.53012310139263</v>
      </c>
      <c r="AD5760" s="150">
        <v>408.45131619160139</v>
      </c>
      <c r="AE5760" s="150">
        <v>4594.7534809433982</v>
      </c>
      <c r="AF5760" s="150">
        <v>2692.0343653378113</v>
      </c>
      <c r="AG5760" s="150">
        <v>1747.2396684067783</v>
      </c>
      <c r="AH5760" s="150">
        <v>2846.4319303889993</v>
      </c>
      <c r="AI5760" s="150">
        <v>126.58021127157465</v>
      </c>
      <c r="AJ5760" s="150">
        <v>2131.3078308119834</v>
      </c>
      <c r="AK5760" s="150">
        <v>532.28601662918572</v>
      </c>
      <c r="AL5760" s="150">
        <v>38622.6953125</v>
      </c>
      <c r="AM5760" s="150">
        <v>30166.55859375</v>
      </c>
      <c r="AN5760" s="150">
        <v>8456.1357421875</v>
      </c>
      <c r="AO5760" s="5" t="s">
        <v>4671</v>
      </c>
    </row>
    <row r="5761" spans="1:41" ht="14.25" x14ac:dyDescent="0.45">
      <c r="A5761" s="150">
        <v>2023</v>
      </c>
      <c r="B5761" s="5" t="s">
        <v>1476</v>
      </c>
      <c r="C5761" s="5" t="s">
        <v>171</v>
      </c>
      <c r="D5761" s="5" t="s">
        <v>84</v>
      </c>
      <c r="E5761" s="5" t="s">
        <v>93</v>
      </c>
      <c r="F5761" s="5" t="s">
        <v>94</v>
      </c>
      <c r="G5761" s="5" t="s">
        <v>87</v>
      </c>
      <c r="H5761" s="5" t="s">
        <v>131</v>
      </c>
      <c r="I5761" s="150">
        <v>223.79423117425918</v>
      </c>
      <c r="J5761" s="150">
        <v>241.93970937757749</v>
      </c>
      <c r="K5761" s="150">
        <v>193.55176750206198</v>
      </c>
      <c r="L5761" s="150">
        <v>544.36434609954938</v>
      </c>
      <c r="M5761" s="150">
        <v>1941.5661677550593</v>
      </c>
      <c r="N5761" s="150">
        <v>4434.7548728909951</v>
      </c>
      <c r="O5761" s="150">
        <v>133.36926479438958</v>
      </c>
      <c r="P5761" s="150">
        <v>2135.1179352571212</v>
      </c>
      <c r="Q5761" s="150">
        <v>72.339973103895659</v>
      </c>
      <c r="R5761" s="150">
        <v>1056.149090934314</v>
      </c>
      <c r="S5761" s="150">
        <v>1209.6985468878875</v>
      </c>
      <c r="T5761" s="150">
        <v>1131.0681413401746</v>
      </c>
      <c r="U5761" s="150">
        <v>116.81270088764094</v>
      </c>
      <c r="V5761" s="150">
        <v>0</v>
      </c>
      <c r="W5761" s="150">
        <v>653.23721531945921</v>
      </c>
      <c r="X5761" s="150">
        <v>412.50720448876962</v>
      </c>
      <c r="Y5761" s="150">
        <v>209.27784861160453</v>
      </c>
      <c r="Z5761" s="150">
        <v>302.42463672197186</v>
      </c>
      <c r="AA5761" s="150">
        <v>28728.181179436702</v>
      </c>
      <c r="AB5761" s="150">
        <v>82.259501188376348</v>
      </c>
      <c r="AC5761" s="150">
        <v>652.37606721488601</v>
      </c>
      <c r="AD5761" s="150">
        <v>887.55582385164303</v>
      </c>
      <c r="AE5761" s="150">
        <v>2304.4757318214256</v>
      </c>
      <c r="AF5761" s="150">
        <v>508.07338969291271</v>
      </c>
      <c r="AG5761" s="150">
        <v>4173.4865640208363</v>
      </c>
      <c r="AH5761" s="150">
        <v>1261.5909854537369</v>
      </c>
      <c r="AI5761" s="150">
        <v>141.53472998588282</v>
      </c>
      <c r="AJ5761" s="150">
        <v>839.21495638547981</v>
      </c>
      <c r="AK5761" s="150">
        <v>800.82043803978149</v>
      </c>
      <c r="AL5761" s="150">
        <v>55391.54296875</v>
      </c>
      <c r="AM5761" s="150">
        <v>46542.78515625</v>
      </c>
      <c r="AN5761" s="150">
        <v>8848.759765625</v>
      </c>
      <c r="AO5761" s="5" t="s">
        <v>3259</v>
      </c>
    </row>
    <row r="5762" spans="1:41" ht="14.25" x14ac:dyDescent="0.45">
      <c r="A5762" s="150">
        <v>2023</v>
      </c>
      <c r="B5762" s="5" t="s">
        <v>4980</v>
      </c>
      <c r="C5762" s="5" t="s">
        <v>171</v>
      </c>
      <c r="D5762" s="5" t="s">
        <v>84</v>
      </c>
      <c r="E5762" s="5" t="s">
        <v>93</v>
      </c>
      <c r="F5762" s="5" t="s">
        <v>94</v>
      </c>
      <c r="G5762" s="5" t="s">
        <v>87</v>
      </c>
      <c r="H5762" s="5" t="s">
        <v>131</v>
      </c>
      <c r="I5762" s="150">
        <v>811.18047770173905</v>
      </c>
      <c r="J5762" s="150">
        <v>221.41645205381909</v>
      </c>
      <c r="K5762" s="150">
        <v>247.17722636711858</v>
      </c>
      <c r="L5762" s="150">
        <v>1042.9463284736644</v>
      </c>
      <c r="M5762" s="150">
        <v>579.41462692981361</v>
      </c>
      <c r="N5762" s="150">
        <v>545.14277848748497</v>
      </c>
      <c r="O5762" s="150">
        <v>58.827967072183974</v>
      </c>
      <c r="P5762" s="150">
        <v>1452.1679168136739</v>
      </c>
      <c r="Q5762" s="150">
        <v>298.96380453269035</v>
      </c>
      <c r="R5762" s="150">
        <v>1147.6694383354577</v>
      </c>
      <c r="S5762" s="150">
        <v>316.0443419617165</v>
      </c>
      <c r="T5762" s="150">
        <v>2359.7977533141498</v>
      </c>
      <c r="U5762" s="150">
        <v>215.96363367383961</v>
      </c>
      <c r="V5762" s="150">
        <v>758.50642070811955</v>
      </c>
      <c r="W5762" s="150">
        <v>536.22190019504569</v>
      </c>
      <c r="X5762" s="150">
        <v>1406.3973217296384</v>
      </c>
      <c r="Y5762" s="150">
        <v>0</v>
      </c>
      <c r="Z5762" s="150">
        <v>551.30628750717619</v>
      </c>
      <c r="AA5762" s="150">
        <v>6578.989718503065</v>
      </c>
      <c r="AB5762" s="150">
        <v>265.47724724784183</v>
      </c>
      <c r="AC5762" s="150">
        <v>2334.4978769995446</v>
      </c>
      <c r="AD5762" s="150">
        <v>790.11085490429127</v>
      </c>
      <c r="AE5762" s="150">
        <v>6380.2947845892568</v>
      </c>
      <c r="AF5762" s="150">
        <v>6348.4269431928733</v>
      </c>
      <c r="AG5762" s="150">
        <v>2205.9895068927813</v>
      </c>
      <c r="AH5762" s="150">
        <v>2022.6837885549855</v>
      </c>
      <c r="AI5762" s="150">
        <v>123.25729336506943</v>
      </c>
      <c r="AJ5762" s="150">
        <v>2370.3325647128736</v>
      </c>
      <c r="AK5762" s="150">
        <v>518.31272081721511</v>
      </c>
      <c r="AL5762" s="150">
        <v>42487.515625</v>
      </c>
      <c r="AM5762" s="150">
        <v>33263.796875</v>
      </c>
      <c r="AN5762" s="150">
        <v>9223.72265625</v>
      </c>
      <c r="AO5762" s="5" t="s">
        <v>6004</v>
      </c>
    </row>
    <row r="5763" spans="1:41" ht="14.25" x14ac:dyDescent="0.45">
      <c r="A5763" s="150">
        <v>2023</v>
      </c>
      <c r="B5763" s="5" t="s">
        <v>1478</v>
      </c>
      <c r="C5763" s="5" t="s">
        <v>171</v>
      </c>
      <c r="D5763" s="5" t="s">
        <v>84</v>
      </c>
      <c r="E5763" s="5" t="s">
        <v>93</v>
      </c>
      <c r="F5763" s="5" t="s">
        <v>94</v>
      </c>
      <c r="G5763" s="5" t="s">
        <v>87</v>
      </c>
      <c r="H5763" s="5" t="s">
        <v>131</v>
      </c>
      <c r="I5763" s="150">
        <v>903.91821183060097</v>
      </c>
      <c r="J5763" s="150">
        <v>150.21868854859909</v>
      </c>
      <c r="K5763" s="150">
        <v>126.66369847307784</v>
      </c>
      <c r="L5763" s="150">
        <v>595.31938282346584</v>
      </c>
      <c r="M5763" s="150">
        <v>2143.6391606358507</v>
      </c>
      <c r="N5763" s="150">
        <v>3516.5377764801979</v>
      </c>
      <c r="O5763" s="150">
        <v>133.57262748070028</v>
      </c>
      <c r="P5763" s="150">
        <v>1986.0593221561262</v>
      </c>
      <c r="Q5763" s="150">
        <v>98.787675986940258</v>
      </c>
      <c r="R5763" s="150">
        <v>1269.1817814300241</v>
      </c>
      <c r="S5763" s="150">
        <v>2130.2531106835822</v>
      </c>
      <c r="T5763" s="150">
        <v>1842.3810686993143</v>
      </c>
      <c r="U5763" s="150">
        <v>92.119053434965707</v>
      </c>
      <c r="V5763" s="150">
        <v>0</v>
      </c>
      <c r="W5763" s="150">
        <v>186.54108320580556</v>
      </c>
      <c r="X5763" s="150">
        <v>177.90537864884533</v>
      </c>
      <c r="Y5763" s="150">
        <v>2665.69510877432</v>
      </c>
      <c r="Z5763" s="150">
        <v>1990.4451747735025</v>
      </c>
      <c r="AA5763" s="150">
        <v>32943.360875849037</v>
      </c>
      <c r="AB5763" s="150">
        <v>0</v>
      </c>
      <c r="AC5763" s="150">
        <v>720.60129549501926</v>
      </c>
      <c r="AD5763" s="150">
        <v>831.96246468352251</v>
      </c>
      <c r="AE5763" s="150">
        <v>3121.2554939348438</v>
      </c>
      <c r="AF5763" s="150">
        <v>1171.8917200750002</v>
      </c>
      <c r="AG5763" s="150">
        <v>8484.8610687582786</v>
      </c>
      <c r="AH5763" s="150">
        <v>1646.628080150012</v>
      </c>
      <c r="AI5763" s="150">
        <v>134.72411564863734</v>
      </c>
      <c r="AJ5763" s="150">
        <v>2043.8914980883017</v>
      </c>
      <c r="AK5763" s="150">
        <v>499.74586488468896</v>
      </c>
      <c r="AL5763" s="150">
        <v>71608.1484375</v>
      </c>
      <c r="AM5763" s="150">
        <v>61754.140625</v>
      </c>
      <c r="AN5763" s="150">
        <v>9854.015625</v>
      </c>
      <c r="AO5763" s="5" t="s">
        <v>3260</v>
      </c>
    </row>
    <row r="5764" spans="1:41" ht="14.25" x14ac:dyDescent="0.45">
      <c r="A5764" s="150">
        <v>2023</v>
      </c>
      <c r="B5764" s="5" t="s">
        <v>6344</v>
      </c>
      <c r="C5764" s="5" t="s">
        <v>171</v>
      </c>
      <c r="D5764" s="5" t="s">
        <v>84</v>
      </c>
      <c r="E5764" s="5" t="s">
        <v>93</v>
      </c>
      <c r="F5764" s="5" t="s">
        <v>94</v>
      </c>
      <c r="G5764" s="5" t="s">
        <v>87</v>
      </c>
      <c r="H5764" s="5" t="s">
        <v>131</v>
      </c>
      <c r="I5764" s="150">
        <v>837.70772296983148</v>
      </c>
      <c r="J5764" s="150">
        <v>215.23968017470327</v>
      </c>
      <c r="K5764" s="150">
        <v>226.75973846809759</v>
      </c>
      <c r="L5764" s="150">
        <v>906.32192521797162</v>
      </c>
      <c r="M5764" s="150">
        <v>716.8647996074352</v>
      </c>
      <c r="N5764" s="150">
        <v>532.58446194263536</v>
      </c>
      <c r="O5764" s="150">
        <v>57.186865296112281</v>
      </c>
      <c r="P5764" s="150">
        <v>1831.077516711563</v>
      </c>
      <c r="Q5764" s="150">
        <v>417.21158394560234</v>
      </c>
      <c r="R5764" s="150">
        <v>1140.9867930123253</v>
      </c>
      <c r="S5764" s="150">
        <v>1047.8996508627274</v>
      </c>
      <c r="T5764" s="150">
        <v>2212.0399530743716</v>
      </c>
      <c r="U5764" s="150">
        <v>256.02314271694115</v>
      </c>
      <c r="V5764" s="150">
        <v>1024.0925708677646</v>
      </c>
      <c r="W5764" s="150">
        <v>644.15422707582388</v>
      </c>
      <c r="X5764" s="150">
        <v>1469.5728391952423</v>
      </c>
      <c r="Y5764" s="150">
        <v>800.84039041859194</v>
      </c>
      <c r="Z5764" s="150">
        <v>510.43244823027123</v>
      </c>
      <c r="AA5764" s="150">
        <v>7471.7793970512103</v>
      </c>
      <c r="AB5764" s="150">
        <v>149.51751534669364</v>
      </c>
      <c r="AC5764" s="150">
        <v>967.32341244945781</v>
      </c>
      <c r="AD5764" s="150">
        <v>760.53487586605411</v>
      </c>
      <c r="AE5764" s="150">
        <v>1990.6307091338811</v>
      </c>
      <c r="AF5764" s="150">
        <v>10013.429688614797</v>
      </c>
      <c r="AG5764" s="150">
        <v>32572.288309020121</v>
      </c>
      <c r="AH5764" s="150">
        <v>1525.8979305929693</v>
      </c>
      <c r="AI5764" s="150">
        <v>119.81883079152846</v>
      </c>
      <c r="AJ5764" s="150">
        <v>2269.9061005675217</v>
      </c>
      <c r="AK5764" s="150">
        <v>800.84039041859194</v>
      </c>
      <c r="AL5764" s="150">
        <v>73488.96875</v>
      </c>
      <c r="AM5764" s="150">
        <v>63757.875</v>
      </c>
      <c r="AN5764" s="150">
        <v>9731.0869140625</v>
      </c>
      <c r="AO5764" s="5" t="s">
        <v>6932</v>
      </c>
    </row>
    <row r="5765" spans="1:41" ht="14.25" x14ac:dyDescent="0.45">
      <c r="A5765" s="150">
        <v>2023</v>
      </c>
      <c r="B5765" s="5" t="s">
        <v>7352</v>
      </c>
      <c r="C5765" s="5" t="s">
        <v>171</v>
      </c>
      <c r="D5765" s="5" t="s">
        <v>84</v>
      </c>
      <c r="E5765" s="5" t="s">
        <v>93</v>
      </c>
      <c r="F5765" s="5" t="s">
        <v>94</v>
      </c>
      <c r="G5765" s="5" t="s">
        <v>87</v>
      </c>
      <c r="H5765" s="5" t="s">
        <v>131</v>
      </c>
      <c r="I5765" s="150">
        <v>1239.2156862745101</v>
      </c>
      <c r="J5765" s="150">
        <v>458.07833333333332</v>
      </c>
      <c r="K5765" s="150">
        <v>251.706265</v>
      </c>
      <c r="L5765" s="150">
        <v>980</v>
      </c>
      <c r="M5765" s="150">
        <v>5275</v>
      </c>
      <c r="N5765" s="150">
        <v>1395.033946289062</v>
      </c>
      <c r="O5765" s="150">
        <v>609.03970000000004</v>
      </c>
      <c r="P5765" s="150">
        <v>2831.2049999999999</v>
      </c>
      <c r="Q5765" s="150">
        <v>601.93792688371991</v>
      </c>
      <c r="R5765" s="150">
        <v>1190.8955948118</v>
      </c>
      <c r="S5765" s="150">
        <v>5418</v>
      </c>
      <c r="T5765" s="150">
        <v>3745.5</v>
      </c>
      <c r="U5765" s="150">
        <v>505</v>
      </c>
      <c r="V5765" s="150">
        <v>1250</v>
      </c>
      <c r="W5765" s="150">
        <v>1022.7132</v>
      </c>
      <c r="X5765" s="150">
        <v>1435</v>
      </c>
      <c r="Y5765" s="150">
        <v>17639.623345641299</v>
      </c>
      <c r="Z5765" s="150">
        <v>468.37113968275082</v>
      </c>
      <c r="AA5765" s="150">
        <v>8174</v>
      </c>
      <c r="AB5765" s="150">
        <v>166</v>
      </c>
      <c r="AC5765" s="150">
        <v>4757.9686514018686</v>
      </c>
      <c r="AD5765" s="150">
        <v>1554.29085357193</v>
      </c>
      <c r="AE5765" s="150">
        <v>3453.1050296203198</v>
      </c>
      <c r="AF5765" s="150">
        <v>5547.5159999999996</v>
      </c>
      <c r="AG5765" s="150">
        <v>27357</v>
      </c>
      <c r="AH5765" s="150">
        <v>2240.000017076125</v>
      </c>
      <c r="AI5765" s="150">
        <v>803</v>
      </c>
      <c r="AJ5765" s="150">
        <v>2317</v>
      </c>
      <c r="AK5765" s="150">
        <v>1276</v>
      </c>
      <c r="AL5765" s="150">
        <v>103962.203125</v>
      </c>
      <c r="AM5765" s="150">
        <v>80165.953125</v>
      </c>
      <c r="AN5765" s="150">
        <v>23796.25</v>
      </c>
      <c r="AO5765" s="5" t="s">
        <v>7853</v>
      </c>
    </row>
    <row r="5766" spans="1:41" ht="14.25" x14ac:dyDescent="0.45">
      <c r="A5766" s="150">
        <v>2023</v>
      </c>
      <c r="B5766" s="5" t="s">
        <v>4024</v>
      </c>
      <c r="C5766" s="5" t="s">
        <v>171</v>
      </c>
      <c r="D5766" s="5" t="s">
        <v>84</v>
      </c>
      <c r="E5766" s="5" t="s">
        <v>93</v>
      </c>
      <c r="F5766" s="5" t="s">
        <v>94</v>
      </c>
      <c r="G5766" s="5" t="s">
        <v>88</v>
      </c>
      <c r="H5766" s="5" t="s">
        <v>131</v>
      </c>
      <c r="I5766" s="150">
        <v>979.76130475968012</v>
      </c>
      <c r="J5766" s="150">
        <v>3778.0999776594158</v>
      </c>
      <c r="K5766" s="150">
        <v>267.76480053946818</v>
      </c>
      <c r="L5766" s="150">
        <v>644.84100000000012</v>
      </c>
      <c r="M5766" s="150">
        <v>386.42828112000001</v>
      </c>
      <c r="N5766" s="150">
        <v>469.25383807566618</v>
      </c>
      <c r="O5766" s="150">
        <v>61.707352004927991</v>
      </c>
      <c r="P5766" s="150">
        <v>1419.3520462070039</v>
      </c>
      <c r="Q5766" s="150">
        <v>61.540355461257491</v>
      </c>
      <c r="R5766" s="150">
        <v>1519.8161058015619</v>
      </c>
      <c r="S5766" s="150">
        <v>1212</v>
      </c>
      <c r="T5766" s="150">
        <v>1801.8598708223999</v>
      </c>
      <c r="U5766" s="150">
        <v>378.3636180360001</v>
      </c>
      <c r="V5766" s="150">
        <v>467</v>
      </c>
      <c r="W5766" s="150">
        <v>221.90071729782011</v>
      </c>
      <c r="X5766" s="150">
        <v>561.48149850020786</v>
      </c>
      <c r="Y5766" s="150">
        <v>0</v>
      </c>
      <c r="Z5766" s="150">
        <v>452</v>
      </c>
      <c r="AA5766" s="150">
        <v>9267</v>
      </c>
      <c r="AB5766" s="150">
        <v>128.607</v>
      </c>
      <c r="AC5766" s="150">
        <v>583.25720999999999</v>
      </c>
      <c r="AD5766" s="150">
        <v>417.6498645212771</v>
      </c>
      <c r="AE5766" s="150">
        <v>4689.0311711903996</v>
      </c>
      <c r="AF5766" s="150">
        <v>2802.2164339055798</v>
      </c>
      <c r="AG5766" s="150">
        <v>1820</v>
      </c>
      <c r="AH5766" s="150">
        <v>3008</v>
      </c>
      <c r="AI5766" s="150">
        <v>129.17745397440001</v>
      </c>
      <c r="AJ5766" s="150">
        <v>2218.5399659500799</v>
      </c>
      <c r="AK5766" s="150">
        <v>543.20775517440006</v>
      </c>
      <c r="AL5766" s="150">
        <v>40289.859375</v>
      </c>
      <c r="AM5766" s="150">
        <v>31550.072265625</v>
      </c>
      <c r="AN5766" s="150">
        <v>8739.78515625</v>
      </c>
      <c r="AO5766" s="5" t="s">
        <v>4672</v>
      </c>
    </row>
    <row r="5767" spans="1:41" ht="14.25" x14ac:dyDescent="0.45">
      <c r="A5767" s="150">
        <v>2023</v>
      </c>
      <c r="B5767" s="5" t="s">
        <v>582</v>
      </c>
      <c r="C5767" s="5" t="s">
        <v>171</v>
      </c>
      <c r="D5767" s="5" t="s">
        <v>84</v>
      </c>
      <c r="E5767" s="5" t="s">
        <v>93</v>
      </c>
      <c r="F5767" s="5" t="s">
        <v>94</v>
      </c>
      <c r="G5767" s="5" t="s">
        <v>88</v>
      </c>
      <c r="H5767" s="5" t="s">
        <v>131</v>
      </c>
      <c r="I5767" s="150">
        <v>749.14531620870093</v>
      </c>
      <c r="J5767" s="150">
        <v>1052.0778245127181</v>
      </c>
      <c r="K5767" s="150">
        <v>176.6740343657182</v>
      </c>
      <c r="L5767" s="150">
        <v>182.88877688847359</v>
      </c>
      <c r="M5767" s="150">
        <v>675.69745155840008</v>
      </c>
      <c r="N5767" s="150">
        <v>2540</v>
      </c>
      <c r="O5767" s="150">
        <v>131.80309102589351</v>
      </c>
      <c r="P5767" s="150">
        <v>1264.624</v>
      </c>
      <c r="Q5767" s="150">
        <v>61.549101152320752</v>
      </c>
      <c r="R5767" s="150">
        <v>1237.904652436695</v>
      </c>
      <c r="S5767" s="150">
        <v>2048.8512194818818</v>
      </c>
      <c r="T5767" s="150">
        <v>1681.6160801599999</v>
      </c>
      <c r="U5767" s="150">
        <v>384.03907230653999</v>
      </c>
      <c r="V5767" s="150">
        <v>0</v>
      </c>
      <c r="W5767" s="150">
        <v>863.19600929569287</v>
      </c>
      <c r="X5767" s="150">
        <v>369.15777507647368</v>
      </c>
      <c r="Y5767" s="150">
        <v>2847.846</v>
      </c>
      <c r="Z5767" s="150">
        <v>876.35177890132854</v>
      </c>
      <c r="AA5767" s="150">
        <v>9547.6842083152769</v>
      </c>
      <c r="AB5767" s="150">
        <v>129</v>
      </c>
      <c r="AC5767" s="150">
        <v>629.58573999999999</v>
      </c>
      <c r="AD5767" s="150">
        <v>426.41969275492079</v>
      </c>
      <c r="AE5767" s="150">
        <v>5127.5940771763326</v>
      </c>
      <c r="AF5767" s="150">
        <v>1144.2722318950439</v>
      </c>
      <c r="AG5767" s="150">
        <v>1851</v>
      </c>
      <c r="AH5767" s="150">
        <v>3017.1677341477748</v>
      </c>
      <c r="AI5767" s="150">
        <v>131.761003053888</v>
      </c>
      <c r="AJ5767" s="150">
        <v>2590.2861805491261</v>
      </c>
      <c r="AK5767" s="150">
        <v>500.01611415321588</v>
      </c>
      <c r="AL5767" s="150">
        <v>42238.2109375</v>
      </c>
      <c r="AM5767" s="150">
        <v>32086.849609375</v>
      </c>
      <c r="AN5767" s="150">
        <v>10151.3603515625</v>
      </c>
      <c r="AO5767" s="5" t="s">
        <v>1219</v>
      </c>
    </row>
    <row r="5768" spans="1:41" ht="14.25" x14ac:dyDescent="0.45">
      <c r="A5768" s="150">
        <v>2023</v>
      </c>
      <c r="B5768" s="5" t="s">
        <v>1476</v>
      </c>
      <c r="C5768" s="5" t="s">
        <v>171</v>
      </c>
      <c r="D5768" s="5" t="s">
        <v>84</v>
      </c>
      <c r="E5768" s="5" t="s">
        <v>93</v>
      </c>
      <c r="F5768" s="5" t="s">
        <v>94</v>
      </c>
      <c r="G5768" s="5" t="s">
        <v>88</v>
      </c>
      <c r="H5768" s="5" t="s">
        <v>131</v>
      </c>
      <c r="I5768" s="150">
        <v>222</v>
      </c>
      <c r="J5768" s="150">
        <v>204.4</v>
      </c>
      <c r="K5768" s="150">
        <v>203</v>
      </c>
      <c r="L5768" s="150">
        <v>548.54748899764081</v>
      </c>
      <c r="M5768" s="150">
        <v>1966.1249999999991</v>
      </c>
      <c r="N5768" s="150">
        <v>4542.1740000000009</v>
      </c>
      <c r="O5768" s="150">
        <v>141.12932099764831</v>
      </c>
      <c r="P5768" s="150">
        <v>2259.1999999999998</v>
      </c>
      <c r="Q5768" s="150">
        <v>75.195718748529288</v>
      </c>
      <c r="R5768" s="150">
        <v>1076.293781999123</v>
      </c>
      <c r="S5768" s="150">
        <v>1249</v>
      </c>
      <c r="T5768" s="150">
        <v>1167.7</v>
      </c>
      <c r="U5768" s="150">
        <v>80</v>
      </c>
      <c r="V5768" s="150">
        <v>0</v>
      </c>
      <c r="W5768" s="150">
        <v>647.24370336051902</v>
      </c>
      <c r="X5768" s="150">
        <v>458</v>
      </c>
      <c r="Y5768" s="150">
        <v>252</v>
      </c>
      <c r="Z5768" s="150">
        <v>314.35389910813728</v>
      </c>
      <c r="AA5768" s="150">
        <v>29540.421126113659</v>
      </c>
      <c r="AB5768" s="150">
        <v>68</v>
      </c>
      <c r="AC5768" s="150">
        <v>690.33414999999991</v>
      </c>
      <c r="AD5768" s="150">
        <v>922.59362618387854</v>
      </c>
      <c r="AE5768" s="150">
        <v>2392.5082208649542</v>
      </c>
      <c r="AF5768" s="150">
        <v>511.97765639779811</v>
      </c>
      <c r="AG5768" s="150">
        <v>4325.5975119350878</v>
      </c>
      <c r="AH5768" s="150">
        <v>1277.5488250000001</v>
      </c>
      <c r="AI5768" s="150">
        <v>139.8258305288104</v>
      </c>
      <c r="AJ5768" s="150">
        <v>866.62102864554709</v>
      </c>
      <c r="AK5768" s="150">
        <v>770</v>
      </c>
      <c r="AL5768" s="150">
        <v>56911.7890625</v>
      </c>
      <c r="AM5768" s="150">
        <v>47901.625</v>
      </c>
      <c r="AN5768" s="150">
        <v>9010.1669921875</v>
      </c>
      <c r="AO5768" s="5" t="s">
        <v>3263</v>
      </c>
    </row>
    <row r="5769" spans="1:41" ht="14.25" x14ac:dyDescent="0.45">
      <c r="A5769" s="150">
        <v>2023</v>
      </c>
      <c r="B5769" s="5" t="s">
        <v>6344</v>
      </c>
      <c r="C5769" s="5" t="s">
        <v>171</v>
      </c>
      <c r="D5769" s="5" t="s">
        <v>84</v>
      </c>
      <c r="E5769" s="5" t="s">
        <v>93</v>
      </c>
      <c r="F5769" s="5" t="s">
        <v>94</v>
      </c>
      <c r="G5769" s="5" t="s">
        <v>88</v>
      </c>
      <c r="H5769" s="5" t="s">
        <v>131</v>
      </c>
      <c r="I5769" s="150">
        <v>885.42950687999996</v>
      </c>
      <c r="J5769" s="150">
        <v>217.8143718706485</v>
      </c>
      <c r="K5769" s="150">
        <v>232.85356597084751</v>
      </c>
      <c r="L5769" s="150">
        <v>959.54965673363995</v>
      </c>
      <c r="M5769" s="150">
        <v>742.84559999999999</v>
      </c>
      <c r="N5769" s="150">
        <v>551.88652644000001</v>
      </c>
      <c r="O5769" s="150">
        <v>59.259446531999991</v>
      </c>
      <c r="P5769" s="150">
        <v>1892.864562808755</v>
      </c>
      <c r="Q5769" s="150">
        <v>432.33227461125131</v>
      </c>
      <c r="R5769" s="150">
        <v>1182.3387329262939</v>
      </c>
      <c r="S5769" s="150">
        <v>1085.8779023760001</v>
      </c>
      <c r="T5769" s="150">
        <v>2331.528962585141</v>
      </c>
      <c r="U5769" s="150">
        <v>257.57524999999998</v>
      </c>
      <c r="V5769" s="150">
        <v>1061</v>
      </c>
      <c r="W5769" s="150">
        <v>667.49983199999997</v>
      </c>
      <c r="X5769" s="150">
        <v>1575</v>
      </c>
      <c r="Y5769" s="150">
        <v>843.47212659268007</v>
      </c>
      <c r="Z5769" s="150">
        <v>528.9316736889923</v>
      </c>
      <c r="AA5769" s="150">
        <v>8092</v>
      </c>
      <c r="AB5769" s="150">
        <v>103</v>
      </c>
      <c r="AC5769" s="150">
        <v>1008.28963</v>
      </c>
      <c r="AD5769" s="150">
        <v>767.41973006873172</v>
      </c>
      <c r="AE5769" s="150">
        <v>2062.77566469264</v>
      </c>
      <c r="AF5769" s="150">
        <v>10583.865790248959</v>
      </c>
      <c r="AG5769" s="150">
        <v>34428</v>
      </c>
      <c r="AH5769" s="150">
        <v>1663.014179091135</v>
      </c>
      <c r="AI5769" s="150">
        <v>124.16133600000001</v>
      </c>
      <c r="AJ5769" s="150">
        <v>2399.2160800000001</v>
      </c>
      <c r="AK5769" s="150">
        <v>830</v>
      </c>
      <c r="AL5769" s="150">
        <v>77569.8046875</v>
      </c>
      <c r="AM5769" s="150">
        <v>67387.34375</v>
      </c>
      <c r="AN5769" s="150">
        <v>10182.4609375</v>
      </c>
      <c r="AO5769" s="5" t="s">
        <v>6933</v>
      </c>
    </row>
    <row r="5770" spans="1:41" ht="14.25" x14ac:dyDescent="0.45">
      <c r="A5770" s="150">
        <v>2023</v>
      </c>
      <c r="B5770" s="5" t="s">
        <v>4980</v>
      </c>
      <c r="C5770" s="5" t="s">
        <v>171</v>
      </c>
      <c r="D5770" s="5" t="s">
        <v>84</v>
      </c>
      <c r="E5770" s="5" t="s">
        <v>93</v>
      </c>
      <c r="F5770" s="5" t="s">
        <v>94</v>
      </c>
      <c r="G5770" s="5" t="s">
        <v>88</v>
      </c>
      <c r="H5770" s="5" t="s">
        <v>131</v>
      </c>
      <c r="I5770" s="150">
        <v>850.14221846400005</v>
      </c>
      <c r="J5770" s="150">
        <v>219.2168939880153</v>
      </c>
      <c r="K5770" s="150">
        <v>251</v>
      </c>
      <c r="L5770" s="150">
        <v>1094.8624218865871</v>
      </c>
      <c r="M5770" s="150">
        <v>595.33768799999996</v>
      </c>
      <c r="N5770" s="150">
        <v>562.32218270403814</v>
      </c>
      <c r="O5770" s="150">
        <v>60.444635462639987</v>
      </c>
      <c r="P5770" s="150">
        <v>1498.4760894349999</v>
      </c>
      <c r="Q5770" s="150">
        <v>309.29313178343602</v>
      </c>
      <c r="R5770" s="150">
        <v>1177.317297807029</v>
      </c>
      <c r="S5770" s="150">
        <v>320.29468783200002</v>
      </c>
      <c r="T5770" s="150">
        <v>2469.0825599999998</v>
      </c>
      <c r="U5770" s="150">
        <v>213.32382204999999</v>
      </c>
      <c r="V5770" s="150">
        <v>783</v>
      </c>
      <c r="W5770" s="150">
        <v>550.95796943999994</v>
      </c>
      <c r="X5770" s="150">
        <v>1485.855</v>
      </c>
      <c r="Y5770" s="150">
        <v>0</v>
      </c>
      <c r="Z5770" s="150">
        <v>568.6799259996294</v>
      </c>
      <c r="AA5770" s="150">
        <v>7355</v>
      </c>
      <c r="AB5770" s="150">
        <v>252</v>
      </c>
      <c r="AC5770" s="150">
        <v>2398.6525499999998</v>
      </c>
      <c r="AD5770" s="150">
        <v>817.30252003721432</v>
      </c>
      <c r="AE5770" s="150">
        <v>6555.6335122964419</v>
      </c>
      <c r="AF5770" s="150">
        <v>6664.4408330833166</v>
      </c>
      <c r="AG5770" s="150">
        <v>2368</v>
      </c>
      <c r="AH5770" s="150">
        <v>2145.9411714466869</v>
      </c>
      <c r="AI5770" s="150">
        <v>126.64456272</v>
      </c>
      <c r="AJ5770" s="150">
        <v>2533.8654433440001</v>
      </c>
      <c r="AK5770" s="150">
        <v>533</v>
      </c>
      <c r="AL5770" s="150">
        <v>44760.08984375</v>
      </c>
      <c r="AM5770" s="150">
        <v>35152.2265625</v>
      </c>
      <c r="AN5770" s="150">
        <v>9607.861328125</v>
      </c>
      <c r="AO5770" s="5" t="s">
        <v>6005</v>
      </c>
    </row>
    <row r="5771" spans="1:41" ht="14.25" x14ac:dyDescent="0.45">
      <c r="A5771" s="150">
        <v>2023</v>
      </c>
      <c r="B5771" s="5" t="s">
        <v>7352</v>
      </c>
      <c r="C5771" s="5" t="s">
        <v>171</v>
      </c>
      <c r="D5771" s="5" t="s">
        <v>84</v>
      </c>
      <c r="E5771" s="5" t="s">
        <v>93</v>
      </c>
      <c r="F5771" s="5" t="s">
        <v>94</v>
      </c>
      <c r="G5771" s="5" t="s">
        <v>88</v>
      </c>
      <c r="H5771" s="5" t="s">
        <v>131</v>
      </c>
      <c r="I5771" s="150">
        <v>1044</v>
      </c>
      <c r="J5771" s="150">
        <v>487.63075836106032</v>
      </c>
      <c r="K5771" s="150">
        <v>260.96757281709017</v>
      </c>
      <c r="L5771" s="150">
        <v>1041.717806136</v>
      </c>
      <c r="M5771" s="150">
        <v>5488.1100000000006</v>
      </c>
      <c r="N5771" s="150">
        <v>1449.9982837728519</v>
      </c>
      <c r="O5771" s="150">
        <v>633.64490388000013</v>
      </c>
      <c r="P5771" s="150">
        <v>2928.2841882449989</v>
      </c>
      <c r="Q5771" s="150">
        <v>626.60508989389416</v>
      </c>
      <c r="R5771" s="150">
        <v>1239.8673163538019</v>
      </c>
      <c r="S5771" s="150">
        <v>5622.6458923512764</v>
      </c>
      <c r="T5771" s="150">
        <v>3982.8173579816498</v>
      </c>
      <c r="U5771" s="150">
        <v>515.15049999999997</v>
      </c>
      <c r="V5771" s="150">
        <v>1300</v>
      </c>
      <c r="W5771" s="150">
        <v>1022.7132</v>
      </c>
      <c r="X5771" s="150">
        <v>1494.4376999999999</v>
      </c>
      <c r="Y5771" s="150">
        <v>18613.653171268779</v>
      </c>
      <c r="Z5771" s="150">
        <v>487.6313847712201</v>
      </c>
      <c r="AA5771" s="150">
        <v>8781</v>
      </c>
      <c r="AB5771" s="150">
        <v>173</v>
      </c>
      <c r="AC5771" s="150">
        <v>4950.2232000000004</v>
      </c>
      <c r="AD5771" s="150">
        <v>1617.9850388657039</v>
      </c>
      <c r="AE5771" s="150">
        <v>3592.6104728169812</v>
      </c>
      <c r="AF5771" s="150">
        <v>5909.9110067824777</v>
      </c>
      <c r="AG5771" s="150">
        <v>29031</v>
      </c>
      <c r="AH5771" s="150">
        <v>2370.421083670361</v>
      </c>
      <c r="AI5771" s="150">
        <v>835.44120000000009</v>
      </c>
      <c r="AJ5771" s="150">
        <v>2458.8189360000001</v>
      </c>
      <c r="AK5771" s="150">
        <v>1328</v>
      </c>
      <c r="AL5771" s="150">
        <v>109288.2890625</v>
      </c>
      <c r="AM5771" s="150">
        <v>84458.1015625</v>
      </c>
      <c r="AN5771" s="150">
        <v>24830.18359375</v>
      </c>
      <c r="AO5771" s="5" t="s">
        <v>7854</v>
      </c>
    </row>
    <row r="5772" spans="1:41" ht="14.25" x14ac:dyDescent="0.45">
      <c r="A5772" s="150">
        <v>2023</v>
      </c>
      <c r="B5772" s="5" t="s">
        <v>1478</v>
      </c>
      <c r="C5772" s="5" t="s">
        <v>171</v>
      </c>
      <c r="D5772" s="5" t="s">
        <v>84</v>
      </c>
      <c r="E5772" s="5" t="s">
        <v>93</v>
      </c>
      <c r="F5772" s="5" t="s">
        <v>94</v>
      </c>
      <c r="G5772" s="5" t="s">
        <v>88</v>
      </c>
      <c r="H5772" s="5" t="s">
        <v>131</v>
      </c>
      <c r="I5772" s="150">
        <v>919.75261408677852</v>
      </c>
      <c r="J5772" s="150">
        <v>150</v>
      </c>
      <c r="K5772" s="150">
        <v>132.12735052865341</v>
      </c>
      <c r="L5772" s="150">
        <v>615.85039999999992</v>
      </c>
      <c r="M5772" s="150">
        <v>2187.4093749999988</v>
      </c>
      <c r="N5772" s="150">
        <v>3578.1387852584862</v>
      </c>
      <c r="O5772" s="150">
        <v>134.67534650443329</v>
      </c>
      <c r="P5772" s="150">
        <v>1724.7761439999999</v>
      </c>
      <c r="Q5772" s="150">
        <v>97.742464008153007</v>
      </c>
      <c r="R5772" s="150">
        <v>1318.6797712383809</v>
      </c>
      <c r="S5772" s="150">
        <v>2131.2961644859288</v>
      </c>
      <c r="T5772" s="150">
        <v>1775.7518606428471</v>
      </c>
      <c r="U5772" s="150">
        <v>92.81380194606183</v>
      </c>
      <c r="V5772" s="150">
        <v>0</v>
      </c>
      <c r="W5772" s="150">
        <v>187.0008803445071</v>
      </c>
      <c r="X5772" s="150">
        <v>177.47239124285551</v>
      </c>
      <c r="Y5772" s="150">
        <v>2761.0542</v>
      </c>
      <c r="Z5772" s="150">
        <v>1966.1005202617239</v>
      </c>
      <c r="AA5772" s="150">
        <v>33615.293288554509</v>
      </c>
      <c r="AB5772" s="150">
        <v>193</v>
      </c>
      <c r="AC5772" s="150">
        <v>719.82017999999994</v>
      </c>
      <c r="AD5772" s="150">
        <v>834.39805935265872</v>
      </c>
      <c r="AE5772" s="150">
        <v>3152.715018181902</v>
      </c>
      <c r="AF5772" s="150">
        <v>1192.420352702914</v>
      </c>
      <c r="AG5772" s="150">
        <v>9109.2901618729193</v>
      </c>
      <c r="AH5772" s="150">
        <v>1708.6085327953219</v>
      </c>
      <c r="AI5772" s="150">
        <v>134.39622311496581</v>
      </c>
      <c r="AJ5772" s="150">
        <v>2085.727216453749</v>
      </c>
      <c r="AK5772" s="150">
        <v>552.16920004069266</v>
      </c>
      <c r="AL5772" s="150">
        <v>73248.484375</v>
      </c>
      <c r="AM5772" s="150">
        <v>63100.17578125</v>
      </c>
      <c r="AN5772" s="150">
        <v>10148.3056640625</v>
      </c>
      <c r="AO5772" s="5" t="s">
        <v>3262</v>
      </c>
    </row>
    <row r="5773" spans="1:41" ht="14.25" x14ac:dyDescent="0.45">
      <c r="A5773" s="150">
        <v>2023</v>
      </c>
      <c r="B5773" s="5" t="s">
        <v>1477</v>
      </c>
      <c r="C5773" s="5" t="s">
        <v>171</v>
      </c>
      <c r="D5773" s="5" t="s">
        <v>84</v>
      </c>
      <c r="E5773" s="5" t="s">
        <v>93</v>
      </c>
      <c r="F5773" s="5" t="s">
        <v>94</v>
      </c>
      <c r="G5773" s="5" t="s">
        <v>88</v>
      </c>
      <c r="H5773" s="5" t="s">
        <v>131</v>
      </c>
      <c r="I5773" s="150">
        <v>341.7000000000001</v>
      </c>
      <c r="J5773" s="150">
        <v>294.39999999999998</v>
      </c>
      <c r="K5773" s="150">
        <v>147.7424010456761</v>
      </c>
      <c r="L5773" s="150">
        <v>688.2245999999999</v>
      </c>
      <c r="M5773" s="150">
        <v>2233.9499999999989</v>
      </c>
      <c r="N5773" s="150">
        <v>1226.687297402982</v>
      </c>
      <c r="O5773" s="150">
        <v>138</v>
      </c>
      <c r="P5773" s="150">
        <v>1559.2</v>
      </c>
      <c r="Q5773" s="150">
        <v>91.943236238250165</v>
      </c>
      <c r="R5773" s="150">
        <v>1090.9005560570761</v>
      </c>
      <c r="S5773" s="150">
        <v>2583.6559131277099</v>
      </c>
      <c r="T5773" s="150">
        <v>1705.2229574950629</v>
      </c>
      <c r="U5773" s="150">
        <v>94.670077984983067</v>
      </c>
      <c r="V5773" s="150">
        <v>428</v>
      </c>
      <c r="W5773" s="150">
        <v>175.7489071503399</v>
      </c>
      <c r="X5773" s="150">
        <v>300.92151220814242</v>
      </c>
      <c r="Y5773" s="150">
        <v>3111</v>
      </c>
      <c r="Z5773" s="150">
        <v>768.35</v>
      </c>
      <c r="AA5773" s="150">
        <v>34301.834969196767</v>
      </c>
      <c r="AB5773" s="150">
        <v>73</v>
      </c>
      <c r="AC5773" s="150">
        <v>697.4</v>
      </c>
      <c r="AD5773" s="150">
        <v>974.14020098349272</v>
      </c>
      <c r="AE5773" s="150">
        <v>996.26197166622637</v>
      </c>
      <c r="AF5773" s="150">
        <v>1220.6761447841241</v>
      </c>
      <c r="AG5773" s="150">
        <v>27364</v>
      </c>
      <c r="AH5773" s="150">
        <v>2125.4979560509041</v>
      </c>
      <c r="AI5773" s="150">
        <v>137.0841475772651</v>
      </c>
      <c r="AJ5773" s="150">
        <v>4723.6490759187363</v>
      </c>
      <c r="AK5773" s="150">
        <v>893.18138803498289</v>
      </c>
      <c r="AL5773" s="150">
        <v>90487.0390625</v>
      </c>
      <c r="AM5773" s="150">
        <v>78998.8984375</v>
      </c>
      <c r="AN5773" s="150">
        <v>11488.1455078125</v>
      </c>
      <c r="AO5773" s="5" t="s">
        <v>3264</v>
      </c>
    </row>
    <row r="5774" spans="1:41" ht="14.25" x14ac:dyDescent="0.45">
      <c r="A5774" s="150">
        <v>2023</v>
      </c>
      <c r="B5774" s="5" t="s">
        <v>4024</v>
      </c>
      <c r="C5774" s="5" t="s">
        <v>171</v>
      </c>
      <c r="D5774" s="5" t="s">
        <v>84</v>
      </c>
      <c r="E5774" s="5" t="s">
        <v>25</v>
      </c>
      <c r="F5774" s="5" t="s">
        <v>25</v>
      </c>
      <c r="G5774" s="5" t="s">
        <v>87</v>
      </c>
      <c r="H5774" s="5" t="s">
        <v>131</v>
      </c>
      <c r="I5774" s="150">
        <v>724.86103890559843</v>
      </c>
      <c r="J5774" s="150">
        <v>5639.3106944707943</v>
      </c>
      <c r="K5774" s="150"/>
      <c r="L5774" s="150">
        <v>0</v>
      </c>
      <c r="M5774" s="150">
        <v>10791.774422512455</v>
      </c>
      <c r="N5774" s="150">
        <v>5754.7377826825505</v>
      </c>
      <c r="O5774" s="150">
        <v>1108.9292013108036</v>
      </c>
      <c r="P5774" s="150">
        <v>630.30778485002736</v>
      </c>
      <c r="Q5774" s="150">
        <v>0</v>
      </c>
      <c r="R5774" s="150">
        <v>230.89676727020171</v>
      </c>
      <c r="S5774" s="150">
        <v>883.89771460578197</v>
      </c>
      <c r="T5774" s="150">
        <v>162.28232214304444</v>
      </c>
      <c r="U5774" s="150">
        <v>162.28232214304444</v>
      </c>
      <c r="V5774" s="150">
        <v>15759.777244384855</v>
      </c>
      <c r="W5774" s="150">
        <v>1309.0773986205584</v>
      </c>
      <c r="X5774" s="150">
        <v>2459.6517536952019</v>
      </c>
      <c r="Y5774" s="150">
        <v>12993.404592919756</v>
      </c>
      <c r="Z5774" s="150">
        <v>12.982585771443555</v>
      </c>
      <c r="AA5774" s="150">
        <v>60824.49622136067</v>
      </c>
      <c r="AB5774" s="150">
        <v>146.94772458267434</v>
      </c>
      <c r="AC5774" s="150">
        <v>777.09295664002173</v>
      </c>
      <c r="AD5774" s="150">
        <v>6383.9449444078882</v>
      </c>
      <c r="AE5774" s="150">
        <v>6149.4181270737636</v>
      </c>
      <c r="AF5774" s="150">
        <v>1199.5909252813844</v>
      </c>
      <c r="AG5774" s="150">
        <v>39249.602433516724</v>
      </c>
      <c r="AH5774" s="150">
        <v>4141.4448610904938</v>
      </c>
      <c r="AI5774" s="150">
        <v>379.74063381472394</v>
      </c>
      <c r="AJ5774" s="150">
        <v>4652.0932347672733</v>
      </c>
      <c r="AK5774" s="150">
        <v>245.58724750980724</v>
      </c>
      <c r="AL5774" s="150">
        <v>182774.140625</v>
      </c>
      <c r="AM5774" s="150">
        <v>154760.875</v>
      </c>
      <c r="AN5774" s="150">
        <v>28013.279296875</v>
      </c>
      <c r="AO5774" s="5" t="s">
        <v>4673</v>
      </c>
    </row>
    <row r="5775" spans="1:41" ht="14.25" x14ac:dyDescent="0.45">
      <c r="A5775" s="150">
        <v>2023</v>
      </c>
      <c r="B5775" s="5" t="s">
        <v>6344</v>
      </c>
      <c r="C5775" s="5" t="s">
        <v>171</v>
      </c>
      <c r="D5775" s="5" t="s">
        <v>84</v>
      </c>
      <c r="E5775" s="5" t="s">
        <v>25</v>
      </c>
      <c r="F5775" s="5" t="s">
        <v>25</v>
      </c>
      <c r="G5775" s="5" t="s">
        <v>87</v>
      </c>
      <c r="H5775" s="5" t="s">
        <v>131</v>
      </c>
      <c r="I5775" s="150">
        <v>3041.5549354772606</v>
      </c>
      <c r="J5775" s="150">
        <v>11029.674638112001</v>
      </c>
      <c r="K5775" s="150">
        <v>0</v>
      </c>
      <c r="L5775" s="150">
        <v>0</v>
      </c>
      <c r="M5775" s="150">
        <v>20768.597337198265</v>
      </c>
      <c r="N5775" s="150">
        <v>5460.9736944078013</v>
      </c>
      <c r="O5775" s="150">
        <v>1150.8494649721108</v>
      </c>
      <c r="P5775" s="150">
        <v>791.2681971586909</v>
      </c>
      <c r="Q5775" s="150">
        <v>0</v>
      </c>
      <c r="R5775" s="150">
        <v>674.3714875306548</v>
      </c>
      <c r="S5775" s="150">
        <v>1321.3866441906766</v>
      </c>
      <c r="T5775" s="150">
        <v>102.40925708677646</v>
      </c>
      <c r="U5775" s="150">
        <v>153.6138856301647</v>
      </c>
      <c r="V5775" s="150">
        <v>7540.3935992993511</v>
      </c>
      <c r="W5775" s="150">
        <v>5868.0504310722908</v>
      </c>
      <c r="X5775" s="150">
        <v>2176.1967130939997</v>
      </c>
      <c r="Y5775" s="150">
        <v>36236.491527584985</v>
      </c>
      <c r="Z5775" s="150">
        <v>8667.7167413790194</v>
      </c>
      <c r="AA5775" s="150">
        <v>61941.215056365872</v>
      </c>
      <c r="AB5775" s="150">
        <v>31.746869696900703</v>
      </c>
      <c r="AC5775" s="150">
        <v>2302.2274026744922</v>
      </c>
      <c r="AD5775" s="150">
        <v>1439.6452135467464</v>
      </c>
      <c r="AE5775" s="150">
        <v>4779.5219386046265</v>
      </c>
      <c r="AF5775" s="150">
        <v>682.55769848336513</v>
      </c>
      <c r="AG5775" s="150">
        <v>34307.101124070112</v>
      </c>
      <c r="AH5775" s="150">
        <v>7131.5962749729997</v>
      </c>
      <c r="AI5775" s="150">
        <v>219.15581016570164</v>
      </c>
      <c r="AJ5775" s="150">
        <v>7291.5391045784836</v>
      </c>
      <c r="AK5775" s="150">
        <v>232.46901358698256</v>
      </c>
      <c r="AL5775" s="150">
        <v>225342.328125</v>
      </c>
      <c r="AM5775" s="150">
        <v>184900.21875</v>
      </c>
      <c r="AN5775" s="150">
        <v>40442.10546875</v>
      </c>
      <c r="AO5775" s="5" t="s">
        <v>6934</v>
      </c>
    </row>
    <row r="5776" spans="1:41" ht="14.25" x14ac:dyDescent="0.45">
      <c r="A5776" s="150">
        <v>2023</v>
      </c>
      <c r="B5776" s="5" t="s">
        <v>1476</v>
      </c>
      <c r="C5776" s="5" t="s">
        <v>171</v>
      </c>
      <c r="D5776" s="5" t="s">
        <v>84</v>
      </c>
      <c r="E5776" s="5" t="s">
        <v>25</v>
      </c>
      <c r="F5776" s="5" t="s">
        <v>25</v>
      </c>
      <c r="G5776" s="5" t="s">
        <v>87</v>
      </c>
      <c r="H5776" s="5" t="s">
        <v>131</v>
      </c>
      <c r="I5776" s="150">
        <v>931.46788110367334</v>
      </c>
      <c r="J5776" s="150">
        <v>2963.761439875324</v>
      </c>
      <c r="K5776" s="150">
        <v>48.387941875515494</v>
      </c>
      <c r="L5776" s="150">
        <v>314.52162219085074</v>
      </c>
      <c r="M5776" s="150">
        <v>2945.6159616720056</v>
      </c>
      <c r="N5776" s="150">
        <v>3474.6171362260793</v>
      </c>
      <c r="O5776" s="150">
        <v>670.65687439464477</v>
      </c>
      <c r="P5776" s="150">
        <v>725.81912813273243</v>
      </c>
      <c r="Q5776" s="150">
        <v>1183.1759062473704</v>
      </c>
      <c r="R5776" s="150">
        <v>528.07454546715701</v>
      </c>
      <c r="S5776" s="150">
        <v>7742.0707000824796</v>
      </c>
      <c r="T5776" s="150">
        <v>1028.2437648547043</v>
      </c>
      <c r="U5776" s="150">
        <v>219.02381416432675</v>
      </c>
      <c r="V5776" s="150">
        <v>4808.5517238793527</v>
      </c>
      <c r="W5776" s="150">
        <v>954.45215349454315</v>
      </c>
      <c r="X5776" s="150">
        <v>1855.6533631780896</v>
      </c>
      <c r="Y5776" s="150">
        <v>5974.7011230792759</v>
      </c>
      <c r="Z5776" s="150">
        <v>1910.1140055359742</v>
      </c>
      <c r="AA5776" s="150">
        <v>36344.389851493994</v>
      </c>
      <c r="AB5776" s="150">
        <v>199.60026023650141</v>
      </c>
      <c r="AC5776" s="150">
        <v>521.60929948632918</v>
      </c>
      <c r="AD5776" s="150">
        <v>4729.9213183316397</v>
      </c>
      <c r="AE5776" s="150">
        <v>5743.0438513502459</v>
      </c>
      <c r="AF5776" s="150">
        <v>6532.3721531945921</v>
      </c>
      <c r="AG5776" s="150">
        <v>31429.125442929057</v>
      </c>
      <c r="AH5776" s="150">
        <v>4751.7127272478747</v>
      </c>
      <c r="AI5776" s="150">
        <v>235.89121664313805</v>
      </c>
      <c r="AJ5776" s="150">
        <v>7709.2536088242223</v>
      </c>
      <c r="AK5776" s="150">
        <v>465.73394055183667</v>
      </c>
      <c r="AL5776" s="150">
        <v>136941.5625</v>
      </c>
      <c r="AM5776" s="150">
        <v>111313.6171875</v>
      </c>
      <c r="AN5776" s="150">
        <v>25627.94140625</v>
      </c>
      <c r="AO5776" s="5" t="s">
        <v>3265</v>
      </c>
    </row>
    <row r="5777" spans="1:41" ht="14.25" x14ac:dyDescent="0.45">
      <c r="A5777" s="150">
        <v>2023</v>
      </c>
      <c r="B5777" s="5" t="s">
        <v>7352</v>
      </c>
      <c r="C5777" s="5" t="s">
        <v>171</v>
      </c>
      <c r="D5777" s="5" t="s">
        <v>84</v>
      </c>
      <c r="E5777" s="5" t="s">
        <v>25</v>
      </c>
      <c r="F5777" s="5" t="s">
        <v>25</v>
      </c>
      <c r="G5777" s="5" t="s">
        <v>87</v>
      </c>
      <c r="H5777" s="5" t="s">
        <v>131</v>
      </c>
      <c r="I5777" s="150">
        <v>980.39215686274497</v>
      </c>
      <c r="J5777" s="150">
        <v>9331.6961543610014</v>
      </c>
      <c r="K5777" s="150">
        <v>0</v>
      </c>
      <c r="L5777" s="150">
        <v>150</v>
      </c>
      <c r="M5777" s="150">
        <v>9470</v>
      </c>
      <c r="N5777" s="150">
        <v>4167.5126816406246</v>
      </c>
      <c r="O5777" s="150">
        <v>1130.48134</v>
      </c>
      <c r="P5777" s="150">
        <v>424</v>
      </c>
      <c r="Q5777" s="150">
        <v>0</v>
      </c>
      <c r="R5777" s="150">
        <v>295.53048000000001</v>
      </c>
      <c r="S5777" s="150">
        <v>230</v>
      </c>
      <c r="T5777" s="150">
        <v>2750</v>
      </c>
      <c r="U5777" s="150">
        <v>150</v>
      </c>
      <c r="V5777" s="150">
        <v>3923</v>
      </c>
      <c r="W5777" s="150">
        <v>1679.2056</v>
      </c>
      <c r="X5777" s="150">
        <v>4425</v>
      </c>
      <c r="Y5777" s="150">
        <v>10498.82931424838</v>
      </c>
      <c r="Z5777" s="150">
        <v>798.29935511048404</v>
      </c>
      <c r="AA5777" s="150">
        <v>64613</v>
      </c>
      <c r="AB5777" s="150">
        <v>32</v>
      </c>
      <c r="AC5777" s="150">
        <v>2402.2188084112149</v>
      </c>
      <c r="AD5777" s="150">
        <v>2358.8453697404561</v>
      </c>
      <c r="AE5777" s="150">
        <v>3190.214297427201</v>
      </c>
      <c r="AF5777" s="150">
        <v>666.5</v>
      </c>
      <c r="AG5777" s="150">
        <v>32601</v>
      </c>
      <c r="AH5777" s="150">
        <v>4346.0732800000014</v>
      </c>
      <c r="AI5777" s="150">
        <v>762</v>
      </c>
      <c r="AJ5777" s="150">
        <v>10695</v>
      </c>
      <c r="AK5777" s="150">
        <v>240</v>
      </c>
      <c r="AL5777" s="150">
        <v>172310.796875</v>
      </c>
      <c r="AM5777" s="150">
        <v>144887.1875</v>
      </c>
      <c r="AN5777" s="150">
        <v>27423.607421875</v>
      </c>
      <c r="AO5777" s="5" t="s">
        <v>7855</v>
      </c>
    </row>
    <row r="5778" spans="1:41" ht="14.25" x14ac:dyDescent="0.45">
      <c r="A5778" s="150">
        <v>2023</v>
      </c>
      <c r="B5778" s="5" t="s">
        <v>582</v>
      </c>
      <c r="C5778" s="5" t="s">
        <v>171</v>
      </c>
      <c r="D5778" s="5" t="s">
        <v>84</v>
      </c>
      <c r="E5778" s="5" t="s">
        <v>25</v>
      </c>
      <c r="F5778" s="5" t="s">
        <v>25</v>
      </c>
      <c r="G5778" s="5" t="s">
        <v>87</v>
      </c>
      <c r="H5778" s="5" t="s">
        <v>131</v>
      </c>
      <c r="I5778" s="150">
        <v>580.56332158939813</v>
      </c>
      <c r="J5778" s="150">
        <v>223.29358522669159</v>
      </c>
      <c r="K5778" s="150">
        <v>0</v>
      </c>
      <c r="L5778" s="150">
        <v>390.76377414671026</v>
      </c>
      <c r="M5778" s="150">
        <v>9741.1826555144198</v>
      </c>
      <c r="N5778" s="150">
        <v>2372.4943430335979</v>
      </c>
      <c r="O5778" s="150">
        <v>1780.7663421828654</v>
      </c>
      <c r="P5778" s="150">
        <v>650.45756316913094</v>
      </c>
      <c r="Q5778" s="150">
        <v>976.60240668708911</v>
      </c>
      <c r="R5778" s="150">
        <v>235.46694317174541</v>
      </c>
      <c r="S5778" s="150">
        <v>5470.6928380539439</v>
      </c>
      <c r="T5778" s="150">
        <v>167.47018892001867</v>
      </c>
      <c r="U5778" s="150">
        <v>167.47018892001867</v>
      </c>
      <c r="V5778" s="150">
        <v>8652.6264275342983</v>
      </c>
      <c r="W5778" s="150">
        <v>1350.926190621484</v>
      </c>
      <c r="X5778" s="150">
        <v>2510.8669544563722</v>
      </c>
      <c r="Y5778" s="150">
        <v>11663.740424316235</v>
      </c>
      <c r="Z5778" s="150">
        <v>13.327063272413268</v>
      </c>
      <c r="AA5778" s="150">
        <v>73115.149571369839</v>
      </c>
      <c r="AB5778" s="150">
        <v>151.83963795415028</v>
      </c>
      <c r="AC5778" s="150">
        <v>882.73536579741847</v>
      </c>
      <c r="AD5778" s="150">
        <v>4003.423829895708</v>
      </c>
      <c r="AE5778" s="150">
        <v>6401.6283571583963</v>
      </c>
      <c r="AF5778" s="150">
        <v>3979.830748871535</v>
      </c>
      <c r="AG5778" s="150">
        <v>38796.14396521153</v>
      </c>
      <c r="AH5778" s="150">
        <v>4019.4663473093879</v>
      </c>
      <c r="AI5778" s="150">
        <v>362.85207599337383</v>
      </c>
      <c r="AJ5778" s="150">
        <v>6235.4733674553627</v>
      </c>
      <c r="AK5778" s="150">
        <v>253.43821923229495</v>
      </c>
      <c r="AL5778" s="150">
        <v>185150.6875</v>
      </c>
      <c r="AM5778" s="150">
        <v>155337.75</v>
      </c>
      <c r="AN5778" s="150">
        <v>29812.92578125</v>
      </c>
      <c r="AO5778" s="5" t="s">
        <v>1220</v>
      </c>
    </row>
    <row r="5779" spans="1:41" ht="14.25" x14ac:dyDescent="0.45">
      <c r="A5779" s="150">
        <v>2023</v>
      </c>
      <c r="B5779" s="5" t="s">
        <v>1477</v>
      </c>
      <c r="C5779" s="5" t="s">
        <v>171</v>
      </c>
      <c r="D5779" s="5" t="s">
        <v>84</v>
      </c>
      <c r="E5779" s="5" t="s">
        <v>25</v>
      </c>
      <c r="F5779" s="5" t="s">
        <v>25</v>
      </c>
      <c r="G5779" s="5" t="s">
        <v>87</v>
      </c>
      <c r="H5779" s="5" t="s">
        <v>131</v>
      </c>
      <c r="I5779" s="150">
        <v>1090.8644112297618</v>
      </c>
      <c r="J5779" s="150">
        <v>2785.2336776471757</v>
      </c>
      <c r="K5779" s="150">
        <v>47.428887444772258</v>
      </c>
      <c r="L5779" s="150">
        <v>375.87393299982011</v>
      </c>
      <c r="M5779" s="150">
        <v>2959.4143612805237</v>
      </c>
      <c r="N5779" s="150">
        <v>5798.8929234350808</v>
      </c>
      <c r="O5779" s="150">
        <v>669.93303515740809</v>
      </c>
      <c r="P5779" s="150">
        <v>667.03987302327698</v>
      </c>
      <c r="Q5779" s="150">
        <v>1164.767510785113</v>
      </c>
      <c r="R5779" s="150">
        <v>449.14862208810507</v>
      </c>
      <c r="S5779" s="150">
        <v>7588.6219911635608</v>
      </c>
      <c r="T5779" s="150">
        <v>237.14443722386127</v>
      </c>
      <c r="U5779" s="150">
        <v>177.85832791789596</v>
      </c>
      <c r="V5779" s="150">
        <v>1725.2257808035909</v>
      </c>
      <c r="W5779" s="150">
        <v>1434.7238452043607</v>
      </c>
      <c r="X5779" s="150">
        <v>3521.8236414458665</v>
      </c>
      <c r="Y5779" s="150">
        <v>15793.819519109162</v>
      </c>
      <c r="Z5779" s="150">
        <v>152.95816200939052</v>
      </c>
      <c r="AA5779" s="150">
        <v>38578.036119586119</v>
      </c>
      <c r="AB5779" s="150"/>
      <c r="AC5779" s="150">
        <v>518.99060086442046</v>
      </c>
      <c r="AD5779" s="150">
        <v>4656.3310248905173</v>
      </c>
      <c r="AE5779" s="150">
        <v>9909.1988816176563</v>
      </c>
      <c r="AF5779" s="150">
        <v>5479.9698260775722</v>
      </c>
      <c r="AG5779" s="150">
        <v>57225.324146489969</v>
      </c>
      <c r="AH5779" s="150">
        <v>7986.3847509598727</v>
      </c>
      <c r="AI5779" s="150">
        <v>539.50359468428439</v>
      </c>
      <c r="AJ5779" s="150">
        <v>6852.6179736317235</v>
      </c>
      <c r="AK5779" s="150">
        <v>732.20436091126044</v>
      </c>
      <c r="AL5779" s="150">
        <v>179119.34375</v>
      </c>
      <c r="AM5779" s="150">
        <v>148745.828125</v>
      </c>
      <c r="AN5779" s="150">
        <v>30373.513671875</v>
      </c>
      <c r="AO5779" s="5" t="s">
        <v>3266</v>
      </c>
    </row>
    <row r="5780" spans="1:41" ht="14.25" x14ac:dyDescent="0.45">
      <c r="A5780" s="150">
        <v>2023</v>
      </c>
      <c r="B5780" s="5" t="s">
        <v>4980</v>
      </c>
      <c r="C5780" s="5" t="s">
        <v>171</v>
      </c>
      <c r="D5780" s="5" t="s">
        <v>84</v>
      </c>
      <c r="E5780" s="5" t="s">
        <v>25</v>
      </c>
      <c r="F5780" s="5" t="s">
        <v>25</v>
      </c>
      <c r="G5780" s="5" t="s">
        <v>87</v>
      </c>
      <c r="H5780" s="5" t="s">
        <v>131</v>
      </c>
      <c r="I5780" s="150">
        <v>3265.7915336044039</v>
      </c>
      <c r="J5780" s="150">
        <v>11493.102486395332</v>
      </c>
      <c r="K5780" s="150">
        <v>0</v>
      </c>
      <c r="L5780" s="150">
        <v>0</v>
      </c>
      <c r="M5780" s="150">
        <v>6241.8757537439005</v>
      </c>
      <c r="N5780" s="150">
        <v>5589.7709281628922</v>
      </c>
      <c r="O5780" s="150">
        <v>894.16828593820401</v>
      </c>
      <c r="P5780" s="150">
        <v>877.13155750117016</v>
      </c>
      <c r="Q5780" s="150">
        <v>0</v>
      </c>
      <c r="R5780" s="150">
        <v>228.45001888417707</v>
      </c>
      <c r="S5780" s="150">
        <v>2317.6585077192544</v>
      </c>
      <c r="T5780" s="150">
        <v>210.69622797447767</v>
      </c>
      <c r="U5780" s="150">
        <v>158.02217098085825</v>
      </c>
      <c r="V5780" s="150">
        <v>15714.778163476416</v>
      </c>
      <c r="W5780" s="150">
        <v>1474.8735958213435</v>
      </c>
      <c r="X5780" s="150">
        <v>5609.7870698204679</v>
      </c>
      <c r="Y5780" s="150">
        <v>12136.102731329913</v>
      </c>
      <c r="Z5780" s="150">
        <v>954.85630223469627</v>
      </c>
      <c r="AA5780" s="150">
        <v>57181.902791133369</v>
      </c>
      <c r="AB5780" s="150">
        <v>228.60540735230828</v>
      </c>
      <c r="AC5780" s="150">
        <v>1627.2108349226744</v>
      </c>
      <c r="AD5780" s="150">
        <v>1271.7612217094656</v>
      </c>
      <c r="AE5780" s="150">
        <v>1985.8119486594519</v>
      </c>
      <c r="AF5780" s="150">
        <v>710.30965855895784</v>
      </c>
      <c r="AG5780" s="150">
        <v>50736.705177394091</v>
      </c>
      <c r="AH5780" s="150">
        <v>4640.5844211378708</v>
      </c>
      <c r="AI5780" s="150">
        <v>232.81933191179783</v>
      </c>
      <c r="AJ5780" s="150">
        <v>7142.6021283347927</v>
      </c>
      <c r="AK5780" s="150">
        <v>239.14021875103214</v>
      </c>
      <c r="AL5780" s="150">
        <v>193164.515625</v>
      </c>
      <c r="AM5780" s="150">
        <v>169802.5625</v>
      </c>
      <c r="AN5780" s="150">
        <v>23361.970703125</v>
      </c>
      <c r="AO5780" s="5" t="s">
        <v>6006</v>
      </c>
    </row>
    <row r="5781" spans="1:41" ht="14.25" x14ac:dyDescent="0.45">
      <c r="A5781" s="150">
        <v>2023</v>
      </c>
      <c r="B5781" s="5" t="s">
        <v>1478</v>
      </c>
      <c r="C5781" s="5" t="s">
        <v>171</v>
      </c>
      <c r="D5781" s="5" t="s">
        <v>84</v>
      </c>
      <c r="E5781" s="5" t="s">
        <v>25</v>
      </c>
      <c r="F5781" s="5" t="s">
        <v>25</v>
      </c>
      <c r="G5781" s="5" t="s">
        <v>87</v>
      </c>
      <c r="H5781" s="5" t="s">
        <v>131</v>
      </c>
      <c r="I5781" s="150">
        <v>598.77384732727717</v>
      </c>
      <c r="J5781" s="150">
        <v>3129.5560114291466</v>
      </c>
      <c r="K5781" s="150">
        <v>46.059526717482854</v>
      </c>
      <c r="L5781" s="150">
        <v>330.47710419793947</v>
      </c>
      <c r="M5781" s="150">
        <v>6904.1791189296882</v>
      </c>
      <c r="N5781" s="150">
        <v>4173.1543289474575</v>
      </c>
      <c r="O5781" s="150">
        <v>1808.9879118291392</v>
      </c>
      <c r="P5781" s="150">
        <v>766.3251403817851</v>
      </c>
      <c r="Q5781" s="150">
        <v>988.75410260336469</v>
      </c>
      <c r="R5781" s="150">
        <v>239.95348703288658</v>
      </c>
      <c r="S5781" s="150">
        <v>5066.5479389231141</v>
      </c>
      <c r="T5781" s="150">
        <v>172.7232251905607</v>
      </c>
      <c r="U5781" s="150">
        <v>172.7232251905607</v>
      </c>
      <c r="V5781" s="150">
        <v>398.41490610622668</v>
      </c>
      <c r="W5781" s="150">
        <v>1393.3006832038564</v>
      </c>
      <c r="X5781" s="150">
        <v>3910.1039856266966</v>
      </c>
      <c r="Y5781" s="150">
        <v>19274.168578180317</v>
      </c>
      <c r="Z5781" s="150">
        <v>2887.8356001800685</v>
      </c>
      <c r="AA5781" s="150">
        <v>38064.528158366629</v>
      </c>
      <c r="AB5781" s="150"/>
      <c r="AC5781" s="150">
        <v>1036.1666279181736</v>
      </c>
      <c r="AD5781" s="150">
        <v>3997.2760376916312</v>
      </c>
      <c r="AE5781" s="150">
        <v>7060.2588986314704</v>
      </c>
      <c r="AF5781" s="150">
        <v>5385.7151373267725</v>
      </c>
      <c r="AG5781" s="150">
        <v>27983.848844551627</v>
      </c>
      <c r="AH5781" s="150">
        <v>6974.855257686454</v>
      </c>
      <c r="AI5781" s="150">
        <v>523.92711641136748</v>
      </c>
      <c r="AJ5781" s="150">
        <v>26484.227862552641</v>
      </c>
      <c r="AK5781" s="150">
        <v>248.72144427440742</v>
      </c>
      <c r="AL5781" s="150">
        <v>170021.5625</v>
      </c>
      <c r="AM5781" s="150">
        <v>138974.890625</v>
      </c>
      <c r="AN5781" s="150">
        <v>31046.681640625</v>
      </c>
      <c r="AO5781" s="5" t="s">
        <v>3267</v>
      </c>
    </row>
    <row r="5782" spans="1:41" ht="14.25" x14ac:dyDescent="0.45">
      <c r="A5782" s="150">
        <v>2023</v>
      </c>
      <c r="B5782" s="5" t="s">
        <v>582</v>
      </c>
      <c r="C5782" s="5" t="s">
        <v>171</v>
      </c>
      <c r="D5782" s="5" t="s">
        <v>84</v>
      </c>
      <c r="E5782" s="5" t="s">
        <v>25</v>
      </c>
      <c r="F5782" s="5" t="s">
        <v>25</v>
      </c>
      <c r="G5782" s="5" t="s">
        <v>88</v>
      </c>
      <c r="H5782" s="5" t="s">
        <v>131</v>
      </c>
      <c r="I5782" s="150">
        <v>577.11935470892513</v>
      </c>
      <c r="J5782" s="150">
        <v>229.96236601370879</v>
      </c>
      <c r="K5782" s="150">
        <v>0</v>
      </c>
      <c r="L5782" s="150">
        <v>400.06919944353609</v>
      </c>
      <c r="M5782" s="150">
        <v>9825.7671080784003</v>
      </c>
      <c r="N5782" s="150">
        <v>2463</v>
      </c>
      <c r="O5782" s="150">
        <v>1796.80282210513</v>
      </c>
      <c r="P5782" s="150">
        <v>582.60299999999995</v>
      </c>
      <c r="Q5782" s="150">
        <v>982.31617499999993</v>
      </c>
      <c r="R5782" s="150">
        <v>235.71815699915899</v>
      </c>
      <c r="S5782" s="150">
        <v>5426.6870137628239</v>
      </c>
      <c r="T5782" s="150">
        <v>157.65150751499999</v>
      </c>
      <c r="U5782" s="150">
        <v>160.016280127725</v>
      </c>
      <c r="V5782" s="150">
        <v>8795</v>
      </c>
      <c r="W5782" s="150">
        <v>1370.6918257844991</v>
      </c>
      <c r="X5782" s="150">
        <v>2583.3226521309539</v>
      </c>
      <c r="Y5782" s="150">
        <v>11932</v>
      </c>
      <c r="Z5782" s="150">
        <v>13.482335060020439</v>
      </c>
      <c r="AA5782" s="150">
        <v>80225.353948704142</v>
      </c>
      <c r="AB5782" s="150">
        <v>136</v>
      </c>
      <c r="AC5782" s="150">
        <v>895.90685999999994</v>
      </c>
      <c r="AD5782" s="150">
        <v>4050.067172236837</v>
      </c>
      <c r="AE5782" s="150">
        <v>6457.2148551491473</v>
      </c>
      <c r="AF5782" s="150">
        <v>4074.6041648784399</v>
      </c>
      <c r="AG5782" s="150">
        <v>40344</v>
      </c>
      <c r="AH5782" s="150">
        <v>4206.9307432386504</v>
      </c>
      <c r="AI5782" s="150">
        <v>366.00278626080001</v>
      </c>
      <c r="AJ5782" s="150">
        <v>6415.4094538212285</v>
      </c>
      <c r="AK5782" s="150">
        <v>255.638869172928</v>
      </c>
      <c r="AL5782" s="150">
        <v>194959.34375</v>
      </c>
      <c r="AM5782" s="150">
        <v>164783.78125</v>
      </c>
      <c r="AN5782" s="150">
        <v>30175.5625</v>
      </c>
      <c r="AO5782" s="5" t="s">
        <v>1221</v>
      </c>
    </row>
    <row r="5783" spans="1:41" ht="14.25" x14ac:dyDescent="0.45">
      <c r="A5783" s="150">
        <v>2023</v>
      </c>
      <c r="B5783" s="5" t="s">
        <v>6344</v>
      </c>
      <c r="C5783" s="5" t="s">
        <v>171</v>
      </c>
      <c r="D5783" s="5" t="s">
        <v>84</v>
      </c>
      <c r="E5783" s="5" t="s">
        <v>25</v>
      </c>
      <c r="F5783" s="5" t="s">
        <v>25</v>
      </c>
      <c r="G5783" s="5" t="s">
        <v>88</v>
      </c>
      <c r="H5783" s="5" t="s">
        <v>131</v>
      </c>
      <c r="I5783" s="150">
        <v>3214.8235152000002</v>
      </c>
      <c r="J5783" s="150">
        <v>11087.15999160006</v>
      </c>
      <c r="K5783" s="150"/>
      <c r="L5783" s="150">
        <v>0</v>
      </c>
      <c r="M5783" s="150">
        <v>21521.29824</v>
      </c>
      <c r="N5783" s="150">
        <v>5658.8917224392399</v>
      </c>
      <c r="O5783" s="150">
        <v>1192.55885040672</v>
      </c>
      <c r="P5783" s="150">
        <v>817.53630382592689</v>
      </c>
      <c r="Q5783" s="150">
        <v>0</v>
      </c>
      <c r="R5783" s="150">
        <v>698.81223426220788</v>
      </c>
      <c r="S5783" s="150">
        <v>1369.2766824</v>
      </c>
      <c r="T5783" s="150">
        <v>107.94115567523799</v>
      </c>
      <c r="U5783" s="150">
        <v>154.54515000000001</v>
      </c>
      <c r="V5783" s="150">
        <v>7814</v>
      </c>
      <c r="W5783" s="150">
        <v>6080.7218399999992</v>
      </c>
      <c r="X5783" s="150">
        <v>2332</v>
      </c>
      <c r="Y5783" s="150">
        <v>38165.495815032467</v>
      </c>
      <c r="Z5783" s="150">
        <v>8981.8543844051219</v>
      </c>
      <c r="AA5783" s="150">
        <v>67233</v>
      </c>
      <c r="AB5783" s="150">
        <v>34</v>
      </c>
      <c r="AC5783" s="150">
        <v>2399.7269799999999</v>
      </c>
      <c r="AD5783" s="150">
        <v>1452.6778143036349</v>
      </c>
      <c r="AE5783" s="150">
        <v>4952.7426149814992</v>
      </c>
      <c r="AF5783" s="150">
        <v>721.44103464</v>
      </c>
      <c r="AG5783" s="150">
        <v>36261</v>
      </c>
      <c r="AH5783" s="150">
        <v>7772.4371250866034</v>
      </c>
      <c r="AI5783" s="150">
        <v>227.098512</v>
      </c>
      <c r="AJ5783" s="150">
        <v>7706.9169792000002</v>
      </c>
      <c r="AK5783" s="150">
        <v>241</v>
      </c>
      <c r="AL5783" s="150">
        <v>238198.953125</v>
      </c>
      <c r="AM5783" s="150">
        <v>195867.96875</v>
      </c>
      <c r="AN5783" s="150">
        <v>42331.01171875</v>
      </c>
      <c r="AO5783" s="5" t="s">
        <v>6935</v>
      </c>
    </row>
    <row r="5784" spans="1:41" ht="14.25" x14ac:dyDescent="0.45">
      <c r="A5784" s="150">
        <v>2023</v>
      </c>
      <c r="B5784" s="5" t="s">
        <v>7352</v>
      </c>
      <c r="C5784" s="5" t="s">
        <v>171</v>
      </c>
      <c r="D5784" s="5" t="s">
        <v>84</v>
      </c>
      <c r="E5784" s="5" t="s">
        <v>25</v>
      </c>
      <c r="F5784" s="5" t="s">
        <v>25</v>
      </c>
      <c r="G5784" s="5" t="s">
        <v>88</v>
      </c>
      <c r="H5784" s="5" t="s">
        <v>131</v>
      </c>
      <c r="I5784" s="150">
        <v>800</v>
      </c>
      <c r="J5784" s="150">
        <v>9961.1539497137637</v>
      </c>
      <c r="K5784" s="150">
        <v>0</v>
      </c>
      <c r="L5784" s="150">
        <v>159.44660297999999</v>
      </c>
      <c r="M5784" s="150">
        <v>9852.5879999999997</v>
      </c>
      <c r="N5784" s="150">
        <v>4331.7126812972656</v>
      </c>
      <c r="O5784" s="150">
        <v>1176.152786136</v>
      </c>
      <c r="P5784" s="150">
        <v>438.53853599999991</v>
      </c>
      <c r="Q5784" s="150">
        <v>0</v>
      </c>
      <c r="R5784" s="150">
        <v>307.68321315039952</v>
      </c>
      <c r="S5784" s="150">
        <v>238.68744098205849</v>
      </c>
      <c r="T5784" s="150">
        <v>2924.2418193697872</v>
      </c>
      <c r="U5784" s="150">
        <v>153.01499999999999</v>
      </c>
      <c r="V5784" s="150">
        <v>4081</v>
      </c>
      <c r="W5784" s="150">
        <v>1747.0455062399999</v>
      </c>
      <c r="X5784" s="150">
        <v>4608.2834999999995</v>
      </c>
      <c r="Y5784" s="150">
        <v>11078.55670898194</v>
      </c>
      <c r="Z5784" s="150">
        <v>831.12682873281142</v>
      </c>
      <c r="AA5784" s="150">
        <v>69746</v>
      </c>
      <c r="AB5784" s="150">
        <v>33</v>
      </c>
      <c r="AC5784" s="150">
        <v>2499.0408000000002</v>
      </c>
      <c r="AD5784" s="150">
        <v>2455.5098606330912</v>
      </c>
      <c r="AE5784" s="150">
        <v>3319.09895504326</v>
      </c>
      <c r="AF5784" s="150">
        <v>710.03953589688092</v>
      </c>
      <c r="AG5784" s="150">
        <v>34596</v>
      </c>
      <c r="AH5784" s="150">
        <v>4599.1177033720032</v>
      </c>
      <c r="AI5784" s="150">
        <v>792.78480000000002</v>
      </c>
      <c r="AJ5784" s="150">
        <v>11349.619559999999</v>
      </c>
      <c r="AK5784" s="150">
        <v>250</v>
      </c>
      <c r="AL5784" s="150">
        <v>183039.453125</v>
      </c>
      <c r="AM5784" s="150">
        <v>154362.03125</v>
      </c>
      <c r="AN5784" s="150">
        <v>28677.412109375</v>
      </c>
      <c r="AO5784" s="5" t="s">
        <v>7856</v>
      </c>
    </row>
    <row r="5785" spans="1:41" ht="14.25" x14ac:dyDescent="0.45">
      <c r="A5785" s="150">
        <v>2023</v>
      </c>
      <c r="B5785" s="5" t="s">
        <v>1477</v>
      </c>
      <c r="C5785" s="5" t="s">
        <v>171</v>
      </c>
      <c r="D5785" s="5" t="s">
        <v>84</v>
      </c>
      <c r="E5785" s="5" t="s">
        <v>25</v>
      </c>
      <c r="F5785" s="5" t="s">
        <v>25</v>
      </c>
      <c r="G5785" s="5" t="s">
        <v>88</v>
      </c>
      <c r="H5785" s="5" t="s">
        <v>131</v>
      </c>
      <c r="I5785" s="150">
        <v>938.4</v>
      </c>
      <c r="J5785" s="150">
        <v>2879.6</v>
      </c>
      <c r="K5785" s="150">
        <v>49.1702734576062</v>
      </c>
      <c r="L5785" s="150">
        <v>384.77460000000002</v>
      </c>
      <c r="M5785" s="150">
        <v>2995.0499999999979</v>
      </c>
      <c r="N5785" s="150">
        <v>5931.0300510914722</v>
      </c>
      <c r="O5785" s="150">
        <v>705</v>
      </c>
      <c r="P5785" s="150">
        <v>668</v>
      </c>
      <c r="Q5785" s="150">
        <v>1371.889867028628</v>
      </c>
      <c r="R5785" s="150">
        <v>479.01443416466202</v>
      </c>
      <c r="S5785" s="150">
        <v>8938.052888658025</v>
      </c>
      <c r="T5785" s="150">
        <v>265.4043513610992</v>
      </c>
      <c r="U5785" s="150">
        <v>177.50639622184329</v>
      </c>
      <c r="V5785" s="150">
        <v>1738</v>
      </c>
      <c r="W5785" s="150">
        <v>1417.7078510127419</v>
      </c>
      <c r="X5785" s="150">
        <v>3875.4280718772538</v>
      </c>
      <c r="Y5785" s="150">
        <v>17301</v>
      </c>
      <c r="Z5785" s="150">
        <v>180.21299999999999</v>
      </c>
      <c r="AA5785" s="150">
        <v>39634.182073567346</v>
      </c>
      <c r="AB5785" s="150">
        <v>170</v>
      </c>
      <c r="AC5785" s="150">
        <v>541.79999999999995</v>
      </c>
      <c r="AD5785" s="150">
        <v>5484.3333896500108</v>
      </c>
      <c r="AE5785" s="150">
        <v>9791.6746129740332</v>
      </c>
      <c r="AF5785" s="150">
        <v>5609.9158976196168</v>
      </c>
      <c r="AG5785" s="150">
        <v>60878</v>
      </c>
      <c r="AH5785" s="150">
        <v>9336.019498195772</v>
      </c>
      <c r="AI5785" s="150">
        <v>533.105018356031</v>
      </c>
      <c r="AJ5785" s="150">
        <v>7961.0131370202052</v>
      </c>
      <c r="AK5785" s="150">
        <v>878.17220809661774</v>
      </c>
      <c r="AL5785" s="150">
        <v>191113.453125</v>
      </c>
      <c r="AM5785" s="150">
        <v>156466.015625</v>
      </c>
      <c r="AN5785" s="150">
        <v>34647.4453125</v>
      </c>
      <c r="AO5785" s="5" t="s">
        <v>3268</v>
      </c>
    </row>
    <row r="5786" spans="1:41" ht="14.25" x14ac:dyDescent="0.45">
      <c r="A5786" s="150">
        <v>2023</v>
      </c>
      <c r="B5786" s="5" t="s">
        <v>1476</v>
      </c>
      <c r="C5786" s="5" t="s">
        <v>171</v>
      </c>
      <c r="D5786" s="5" t="s">
        <v>84</v>
      </c>
      <c r="E5786" s="5" t="s">
        <v>25</v>
      </c>
      <c r="F5786" s="5" t="s">
        <v>25</v>
      </c>
      <c r="G5786" s="5" t="s">
        <v>88</v>
      </c>
      <c r="H5786" s="5" t="s">
        <v>131</v>
      </c>
      <c r="I5786" s="150">
        <v>924</v>
      </c>
      <c r="J5786" s="150">
        <v>2503.9</v>
      </c>
      <c r="K5786" s="150">
        <v>51</v>
      </c>
      <c r="L5786" s="150">
        <v>316.93854919863691</v>
      </c>
      <c r="M5786" s="150">
        <v>2982.8749999999982</v>
      </c>
      <c r="N5786" s="150">
        <v>3558.779700000001</v>
      </c>
      <c r="O5786" s="150">
        <v>709.67887130245992</v>
      </c>
      <c r="P5786" s="150">
        <v>768</v>
      </c>
      <c r="Q5786" s="150">
        <v>1229.8838229927719</v>
      </c>
      <c r="R5786" s="150">
        <v>538.14689099956161</v>
      </c>
      <c r="S5786" s="150">
        <v>7993</v>
      </c>
      <c r="T5786" s="150">
        <v>1061.5</v>
      </c>
      <c r="U5786" s="150">
        <v>150</v>
      </c>
      <c r="V5786" s="150">
        <v>4964.2303055419688</v>
      </c>
      <c r="W5786" s="150">
        <v>945.69496657675836</v>
      </c>
      <c r="X5786" s="150">
        <v>2061.5408322807261</v>
      </c>
      <c r="Y5786" s="150">
        <v>7515</v>
      </c>
      <c r="Z5786" s="150">
        <v>1985.459226766995</v>
      </c>
      <c r="AA5786" s="150">
        <v>37371.965008118059</v>
      </c>
      <c r="AB5786" s="150">
        <v>165</v>
      </c>
      <c r="AC5786" s="150">
        <v>551.95878000000005</v>
      </c>
      <c r="AD5786" s="150">
        <v>4916.6431489422994</v>
      </c>
      <c r="AE5786" s="150">
        <v>5962.4319047540002</v>
      </c>
      <c r="AF5786" s="150">
        <v>6582.5698679716897</v>
      </c>
      <c r="AG5786" s="150">
        <v>32597.755374051791</v>
      </c>
      <c r="AH5786" s="150">
        <v>4811.81704801875</v>
      </c>
      <c r="AI5786" s="150">
        <v>233.04305088135069</v>
      </c>
      <c r="AJ5786" s="150">
        <v>7961.0131370202052</v>
      </c>
      <c r="AK5786" s="150">
        <v>654</v>
      </c>
      <c r="AL5786" s="150">
        <v>142067.84375</v>
      </c>
      <c r="AM5786" s="150">
        <v>115482.0390625</v>
      </c>
      <c r="AN5786" s="150">
        <v>26585.79296875</v>
      </c>
      <c r="AO5786" s="5" t="s">
        <v>3269</v>
      </c>
    </row>
    <row r="5787" spans="1:41" ht="14.25" x14ac:dyDescent="0.45">
      <c r="A5787" s="150">
        <v>2023</v>
      </c>
      <c r="B5787" s="5" t="s">
        <v>1478</v>
      </c>
      <c r="C5787" s="5" t="s">
        <v>171</v>
      </c>
      <c r="D5787" s="5" t="s">
        <v>84</v>
      </c>
      <c r="E5787" s="5" t="s">
        <v>25</v>
      </c>
      <c r="F5787" s="5" t="s">
        <v>25</v>
      </c>
      <c r="G5787" s="5" t="s">
        <v>88</v>
      </c>
      <c r="H5787" s="5" t="s">
        <v>131</v>
      </c>
      <c r="I5787" s="150">
        <v>609.26287812117812</v>
      </c>
      <c r="J5787" s="150">
        <v>3125</v>
      </c>
      <c r="K5787" s="150">
        <v>47.970998495225558</v>
      </c>
      <c r="L5787" s="150">
        <v>341.87439999999998</v>
      </c>
      <c r="M5787" s="150">
        <v>7045.1531249999962</v>
      </c>
      <c r="N5787" s="150">
        <v>4246.2576290655506</v>
      </c>
      <c r="O5787" s="150">
        <v>1823.9221496419379</v>
      </c>
      <c r="P5787" s="150">
        <v>665.50847999999996</v>
      </c>
      <c r="Q5787" s="150">
        <v>978.29270018862758</v>
      </c>
      <c r="R5787" s="150">
        <v>249.3116541838925</v>
      </c>
      <c r="S5787" s="150">
        <v>5069.028715534102</v>
      </c>
      <c r="T5787" s="150">
        <v>166.4767369352669</v>
      </c>
      <c r="U5787" s="150">
        <v>174.0258786488659</v>
      </c>
      <c r="V5787" s="150">
        <v>401</v>
      </c>
      <c r="W5787" s="150">
        <v>1396.7349704744049</v>
      </c>
      <c r="X5787" s="150">
        <v>3900.5875460746988</v>
      </c>
      <c r="Y5787" s="150">
        <v>20168.98</v>
      </c>
      <c r="Z5787" s="150">
        <v>2852.515179972464</v>
      </c>
      <c r="AA5787" s="150">
        <v>38840.914949633487</v>
      </c>
      <c r="AB5787" s="150">
        <v>170</v>
      </c>
      <c r="AC5787" s="150">
        <v>1035.0434600000001</v>
      </c>
      <c r="AD5787" s="150">
        <v>4008.978181263903</v>
      </c>
      <c r="AE5787" s="150">
        <v>7131.420130527933</v>
      </c>
      <c r="AF5787" s="150">
        <v>5480.0594915011498</v>
      </c>
      <c r="AG5787" s="150">
        <v>30043.273178581148</v>
      </c>
      <c r="AH5787" s="150">
        <v>7237.3946199251604</v>
      </c>
      <c r="AI5787" s="150">
        <v>522.6519787804225</v>
      </c>
      <c r="AJ5787" s="150">
        <v>27026.324494893659</v>
      </c>
      <c r="AK5787" s="150">
        <v>274.81232075757981</v>
      </c>
      <c r="AL5787" s="150">
        <v>175032.78125</v>
      </c>
      <c r="AM5787" s="150">
        <v>143369.078125</v>
      </c>
      <c r="AN5787" s="150">
        <v>31663.7109375</v>
      </c>
      <c r="AO5787" s="5" t="s">
        <v>3270</v>
      </c>
    </row>
    <row r="5788" spans="1:41" ht="14.25" x14ac:dyDescent="0.45">
      <c r="A5788" s="150">
        <v>2023</v>
      </c>
      <c r="B5788" s="5" t="s">
        <v>4980</v>
      </c>
      <c r="C5788" s="5" t="s">
        <v>171</v>
      </c>
      <c r="D5788" s="5" t="s">
        <v>84</v>
      </c>
      <c r="E5788" s="5" t="s">
        <v>25</v>
      </c>
      <c r="F5788" s="5" t="s">
        <v>25</v>
      </c>
      <c r="G5788" s="5" t="s">
        <v>88</v>
      </c>
      <c r="H5788" s="5" t="s">
        <v>131</v>
      </c>
      <c r="I5788" s="150">
        <v>3422.6504899199999</v>
      </c>
      <c r="J5788" s="150">
        <v>11423.788350930519</v>
      </c>
      <c r="K5788" s="150">
        <v>0</v>
      </c>
      <c r="L5788" s="150">
        <v>0</v>
      </c>
      <c r="M5788" s="150">
        <v>6413.4105479999998</v>
      </c>
      <c r="N5788" s="150">
        <v>5765.9246589694958</v>
      </c>
      <c r="O5788" s="150">
        <v>918.74118341485439</v>
      </c>
      <c r="P5788" s="150">
        <v>904.77552584900013</v>
      </c>
      <c r="Q5788" s="150">
        <v>0</v>
      </c>
      <c r="R5788" s="150">
        <v>234.35159108773709</v>
      </c>
      <c r="S5788" s="150">
        <v>2348.8277107680001</v>
      </c>
      <c r="T5788" s="150">
        <v>220.4538</v>
      </c>
      <c r="U5788" s="150">
        <v>156.09060149999999</v>
      </c>
      <c r="V5788" s="150">
        <v>16229</v>
      </c>
      <c r="W5788" s="150">
        <v>1515.4050239999999</v>
      </c>
      <c r="X5788" s="150">
        <v>5926.7250000000004</v>
      </c>
      <c r="Y5788" s="150">
        <v>12798.00644271093</v>
      </c>
      <c r="Z5788" s="150">
        <v>984.94724910613093</v>
      </c>
      <c r="AA5788" s="150">
        <v>63531</v>
      </c>
      <c r="AB5788" s="150">
        <v>265</v>
      </c>
      <c r="AC5788" s="150">
        <v>1671.9284399999999</v>
      </c>
      <c r="AD5788" s="150">
        <v>1315.7011155851769</v>
      </c>
      <c r="AE5788" s="150">
        <v>2040.3846215999999</v>
      </c>
      <c r="AF5788" s="150">
        <v>745.66766460306201</v>
      </c>
      <c r="AG5788" s="150">
        <v>54463</v>
      </c>
      <c r="AH5788" s="150">
        <v>4923.0584076228242</v>
      </c>
      <c r="AI5788" s="150">
        <v>239.21750736000001</v>
      </c>
      <c r="AJ5788" s="150">
        <v>7635.3812026099204</v>
      </c>
      <c r="AK5788" s="150">
        <v>246</v>
      </c>
      <c r="AL5788" s="150">
        <v>206339.4375</v>
      </c>
      <c r="AM5788" s="150">
        <v>182006.875</v>
      </c>
      <c r="AN5788" s="150">
        <v>24332.541015625</v>
      </c>
      <c r="AO5788" s="5" t="s">
        <v>6007</v>
      </c>
    </row>
    <row r="5789" spans="1:41" ht="14.25" x14ac:dyDescent="0.45">
      <c r="A5789" s="150">
        <v>2023</v>
      </c>
      <c r="B5789" s="5" t="s">
        <v>4024</v>
      </c>
      <c r="C5789" s="5" t="s">
        <v>171</v>
      </c>
      <c r="D5789" s="5" t="s">
        <v>84</v>
      </c>
      <c r="E5789" s="5" t="s">
        <v>25</v>
      </c>
      <c r="F5789" s="5" t="s">
        <v>25</v>
      </c>
      <c r="G5789" s="5" t="s">
        <v>88</v>
      </c>
      <c r="H5789" s="5" t="s">
        <v>131</v>
      </c>
      <c r="I5789" s="150">
        <v>754.52882090688001</v>
      </c>
      <c r="J5789" s="150">
        <v>5887.3979472495384</v>
      </c>
      <c r="K5789" s="150"/>
      <c r="L5789" s="150">
        <v>0</v>
      </c>
      <c r="M5789" s="150">
        <v>11013.20601192</v>
      </c>
      <c r="N5789" s="150">
        <v>5895.881216018568</v>
      </c>
      <c r="O5789" s="150">
        <v>1129.4649250902</v>
      </c>
      <c r="P5789" s="150">
        <v>633.83684508052829</v>
      </c>
      <c r="Q5789" s="150">
        <v>0</v>
      </c>
      <c r="R5789" s="150">
        <v>234.64965231224201</v>
      </c>
      <c r="S5789" s="150">
        <v>900</v>
      </c>
      <c r="T5789" s="150">
        <v>168.92436288959999</v>
      </c>
      <c r="U5789" s="150">
        <v>157.65150751499999</v>
      </c>
      <c r="V5789" s="150">
        <v>16185</v>
      </c>
      <c r="W5789" s="150">
        <v>1342.4993396518109</v>
      </c>
      <c r="X5789" s="150">
        <v>2560.3226521309539</v>
      </c>
      <c r="Y5789" s="150">
        <v>13302.824503211559</v>
      </c>
      <c r="Z5789" s="150">
        <v>13</v>
      </c>
      <c r="AA5789" s="150">
        <v>66267</v>
      </c>
      <c r="AB5789" s="150">
        <v>135.82599999999999</v>
      </c>
      <c r="AC5789" s="150">
        <v>793.03791999999999</v>
      </c>
      <c r="AD5789" s="150">
        <v>6527.7148963636273</v>
      </c>
      <c r="AE5789" s="150">
        <v>6275.5952853888002</v>
      </c>
      <c r="AF5789" s="150">
        <v>1248.688890479923</v>
      </c>
      <c r="AG5789" s="150">
        <v>40884</v>
      </c>
      <c r="AH5789" s="150">
        <v>4375</v>
      </c>
      <c r="AI5789" s="150">
        <v>387.53236192320003</v>
      </c>
      <c r="AJ5789" s="150">
        <v>4842.4984028352001</v>
      </c>
      <c r="AK5789" s="150">
        <v>250.62634232639999</v>
      </c>
      <c r="AL5789" s="150">
        <v>192166.703125</v>
      </c>
      <c r="AM5789" s="150">
        <v>163375.59375</v>
      </c>
      <c r="AN5789" s="150">
        <v>28791.119140625</v>
      </c>
      <c r="AO5789" s="5" t="s">
        <v>4674</v>
      </c>
    </row>
    <row r="5790" spans="1:41" ht="14.25" x14ac:dyDescent="0.45">
      <c r="A5790" s="150">
        <v>2023</v>
      </c>
      <c r="B5790" s="5" t="s">
        <v>4980</v>
      </c>
      <c r="C5790" s="5" t="s">
        <v>171</v>
      </c>
      <c r="D5790" s="5" t="s">
        <v>84</v>
      </c>
      <c r="E5790" s="5" t="s">
        <v>261</v>
      </c>
      <c r="F5790" s="5" t="s">
        <v>261</v>
      </c>
      <c r="G5790" s="5" t="s">
        <v>88</v>
      </c>
      <c r="H5790" s="5" t="s">
        <v>131</v>
      </c>
      <c r="I5790" s="150">
        <v>2000</v>
      </c>
      <c r="J5790" s="150">
        <v>4201.6632467353584</v>
      </c>
      <c r="K5790" s="150">
        <v>107</v>
      </c>
      <c r="L5790" s="150">
        <v>0</v>
      </c>
      <c r="M5790" s="150">
        <v>8659.4572800000005</v>
      </c>
      <c r="N5790" s="150">
        <v>247.76306487844801</v>
      </c>
      <c r="O5790" s="150">
        <v>54.121608000000002</v>
      </c>
      <c r="P5790" s="150">
        <v>95</v>
      </c>
      <c r="Q5790" s="150">
        <v>236.4370292942275</v>
      </c>
      <c r="R5790" s="150">
        <v>398.12834141512008</v>
      </c>
      <c r="S5790" s="150">
        <v>3499.9148722603959</v>
      </c>
      <c r="T5790" s="150"/>
      <c r="U5790" s="150"/>
      <c r="V5790" s="150">
        <v>431</v>
      </c>
      <c r="W5790" s="150">
        <v>1351.9577678400001</v>
      </c>
      <c r="X5790" s="150">
        <v>2706.0803999999998</v>
      </c>
      <c r="Y5790" s="150">
        <v>2202.9901715187311</v>
      </c>
      <c r="Z5790" s="150">
        <v>596.94008236368347</v>
      </c>
      <c r="AA5790" s="150">
        <v>22429</v>
      </c>
      <c r="AB5790" s="150"/>
      <c r="AC5790" s="150">
        <v>0</v>
      </c>
      <c r="AD5790" s="150">
        <v>1363.4382152694</v>
      </c>
      <c r="AE5790" s="150">
        <v>1143.0483609600001</v>
      </c>
      <c r="AF5790" s="150">
        <v>6082.5690104810401</v>
      </c>
      <c r="AG5790" s="150">
        <v>64529</v>
      </c>
      <c r="AH5790" s="150">
        <v>5222.9078615470671</v>
      </c>
      <c r="AI5790" s="150">
        <v>1782.2245514399999</v>
      </c>
      <c r="AJ5790" s="150">
        <v>7760.55</v>
      </c>
      <c r="AK5790" s="150"/>
      <c r="AL5790" s="150">
        <v>137101.1875</v>
      </c>
      <c r="AM5790" s="150">
        <v>112354.0859375</v>
      </c>
      <c r="AN5790" s="150">
        <v>24747.103515625</v>
      </c>
      <c r="AO5790" s="5" t="s">
        <v>6008</v>
      </c>
    </row>
    <row r="5791" spans="1:41" ht="14.25" x14ac:dyDescent="0.45">
      <c r="A5791" s="150">
        <v>2023</v>
      </c>
      <c r="B5791" s="5" t="s">
        <v>6344</v>
      </c>
      <c r="C5791" s="5" t="s">
        <v>171</v>
      </c>
      <c r="D5791" s="5" t="s">
        <v>84</v>
      </c>
      <c r="E5791" s="5" t="s">
        <v>261</v>
      </c>
      <c r="F5791" s="5" t="s">
        <v>261</v>
      </c>
      <c r="G5791" s="5" t="s">
        <v>88</v>
      </c>
      <c r="H5791" s="5" t="s">
        <v>131</v>
      </c>
      <c r="I5791" s="150">
        <v>2000</v>
      </c>
      <c r="J5791" s="150">
        <v>4090.406507714717</v>
      </c>
      <c r="K5791" s="150">
        <v>105.16128324375001</v>
      </c>
      <c r="L5791" s="150">
        <v>0</v>
      </c>
      <c r="M5791" s="150">
        <v>10187.596799999999</v>
      </c>
      <c r="N5791" s="150">
        <v>228</v>
      </c>
      <c r="O5791" s="150">
        <v>53.060399999999987</v>
      </c>
      <c r="P5791" s="150">
        <v>1080</v>
      </c>
      <c r="Q5791" s="150">
        <v>313.90290018719998</v>
      </c>
      <c r="R5791" s="150">
        <v>419.60164320000001</v>
      </c>
      <c r="S5791" s="150">
        <v>4457.0735999999997</v>
      </c>
      <c r="T5791" s="150">
        <v>50</v>
      </c>
      <c r="U5791" s="150"/>
      <c r="V5791" s="150">
        <v>264</v>
      </c>
      <c r="W5791" s="150">
        <v>1325.4487919999999</v>
      </c>
      <c r="X5791" s="150">
        <v>2744</v>
      </c>
      <c r="Y5791" s="150">
        <v>5168.2622017666063</v>
      </c>
      <c r="Z5791" s="150">
        <v>636.10505452800021</v>
      </c>
      <c r="AA5791" s="150">
        <v>30635</v>
      </c>
      <c r="AB5791" s="150"/>
      <c r="AC5791" s="150">
        <v>0</v>
      </c>
      <c r="AD5791" s="150">
        <v>1333.3458079386339</v>
      </c>
      <c r="AE5791" s="150">
        <v>1275.5720160000001</v>
      </c>
      <c r="AF5791" s="150">
        <v>7035.8090400000001</v>
      </c>
      <c r="AG5791" s="150">
        <v>61879</v>
      </c>
      <c r="AH5791" s="150">
        <v>4977.9553215810174</v>
      </c>
      <c r="AI5791" s="150">
        <v>3105.0946079999999</v>
      </c>
      <c r="AJ5791" s="150">
        <v>7816.2404191686246</v>
      </c>
      <c r="AK5791" s="150"/>
      <c r="AL5791" s="150">
        <v>151180.625</v>
      </c>
      <c r="AM5791" s="150">
        <v>122841.8984375</v>
      </c>
      <c r="AN5791" s="150">
        <v>28338.734375</v>
      </c>
      <c r="AO5791" s="5" t="s">
        <v>6936</v>
      </c>
    </row>
    <row r="5792" spans="1:41" ht="14.25" x14ac:dyDescent="0.45">
      <c r="A5792" s="150">
        <v>2023</v>
      </c>
      <c r="B5792" s="5" t="s">
        <v>4024</v>
      </c>
      <c r="C5792" s="5" t="s">
        <v>171</v>
      </c>
      <c r="D5792" s="5" t="s">
        <v>84</v>
      </c>
      <c r="E5792" s="5" t="s">
        <v>261</v>
      </c>
      <c r="F5792" s="5" t="s">
        <v>261</v>
      </c>
      <c r="G5792" s="5" t="s">
        <v>88</v>
      </c>
      <c r="H5792" s="5" t="s">
        <v>131</v>
      </c>
      <c r="I5792" s="150">
        <v>2000</v>
      </c>
      <c r="J5792" s="150"/>
      <c r="K5792" s="150">
        <v>125</v>
      </c>
      <c r="L5792" s="150">
        <v>339.39</v>
      </c>
      <c r="M5792" s="150">
        <v>5299.5878553600014</v>
      </c>
      <c r="N5792" s="150">
        <v>831.31267743796491</v>
      </c>
      <c r="O5792" s="150">
        <v>55.095850004399992</v>
      </c>
      <c r="P5792" s="150">
        <v>136.7340067340067</v>
      </c>
      <c r="Q5792" s="150">
        <v>74.423148936395847</v>
      </c>
      <c r="R5792" s="150">
        <v>369.04693877885057</v>
      </c>
      <c r="S5792" s="150">
        <v>4374</v>
      </c>
      <c r="T5792" s="150"/>
      <c r="U5792" s="150"/>
      <c r="V5792" s="150">
        <v>879</v>
      </c>
      <c r="W5792" s="150">
        <v>1442.354662435831</v>
      </c>
      <c r="X5792" s="150">
        <v>2098</v>
      </c>
      <c r="Y5792" s="150">
        <v>2055.7903645262818</v>
      </c>
      <c r="Z5792" s="150">
        <v>806.01136655122082</v>
      </c>
      <c r="AA5792" s="150">
        <v>22429</v>
      </c>
      <c r="AB5792" s="150"/>
      <c r="AC5792" s="150">
        <v>0</v>
      </c>
      <c r="AD5792" s="150">
        <v>1361.5737819707799</v>
      </c>
      <c r="AE5792" s="150">
        <v>1148.2440353280001</v>
      </c>
      <c r="AF5792" s="150">
        <v>7315.5510755389432</v>
      </c>
      <c r="AG5792" s="150">
        <v>36964</v>
      </c>
      <c r="AH5792" s="150">
        <v>3702</v>
      </c>
      <c r="AI5792" s="150">
        <v>2149.0932834288001</v>
      </c>
      <c r="AJ5792" s="150">
        <v>6568.5163124968649</v>
      </c>
      <c r="AK5792" s="150"/>
      <c r="AL5792" s="150">
        <v>102523.7265625</v>
      </c>
      <c r="AM5792" s="150">
        <v>81917.015625</v>
      </c>
      <c r="AN5792" s="150">
        <v>20606.70703125</v>
      </c>
      <c r="AO5792" s="5" t="s">
        <v>4675</v>
      </c>
    </row>
    <row r="5793" spans="1:41" ht="14.25" x14ac:dyDescent="0.45">
      <c r="A5793" s="150">
        <v>2023</v>
      </c>
      <c r="B5793" s="5" t="s">
        <v>7352</v>
      </c>
      <c r="C5793" s="5" t="s">
        <v>171</v>
      </c>
      <c r="D5793" s="5" t="s">
        <v>84</v>
      </c>
      <c r="E5793" s="5" t="s">
        <v>261</v>
      </c>
      <c r="F5793" s="5" t="s">
        <v>261</v>
      </c>
      <c r="G5793" s="5" t="s">
        <v>88</v>
      </c>
      <c r="H5793" s="5" t="s">
        <v>131</v>
      </c>
      <c r="I5793" s="150">
        <v>2000</v>
      </c>
      <c r="J5793" s="150">
        <v>6585.07914465876</v>
      </c>
      <c r="K5793" s="150">
        <v>66.974967537939989</v>
      </c>
      <c r="L5793" s="150">
        <v>637.78641191999998</v>
      </c>
      <c r="M5793" s="150">
        <v>8895.4199996000007</v>
      </c>
      <c r="N5793" s="150">
        <v>268.16520000000003</v>
      </c>
      <c r="O5793" s="150">
        <v>52.02</v>
      </c>
      <c r="P5793" s="150">
        <v>1080</v>
      </c>
      <c r="Q5793" s="150">
        <v>192.10014689759129</v>
      </c>
      <c r="R5793" s="150">
        <v>411.65954347473053</v>
      </c>
      <c r="S5793" s="150">
        <v>3632.2001888574132</v>
      </c>
      <c r="T5793" s="150">
        <v>50</v>
      </c>
      <c r="U5793" s="150">
        <v>0</v>
      </c>
      <c r="V5793" s="150">
        <v>146</v>
      </c>
      <c r="W5793" s="150">
        <v>768</v>
      </c>
      <c r="X5793" s="150">
        <v>2722.4759332312492</v>
      </c>
      <c r="Y5793" s="150">
        <v>4862.9734863918384</v>
      </c>
      <c r="Z5793" s="150">
        <v>605.59865609511235</v>
      </c>
      <c r="AA5793" s="150">
        <v>30866</v>
      </c>
      <c r="AB5793" s="150"/>
      <c r="AC5793" s="150">
        <v>-680.38592303102826</v>
      </c>
      <c r="AD5793" s="150">
        <v>1490.1472487029739</v>
      </c>
      <c r="AE5793" s="150">
        <v>1275.5304000000001</v>
      </c>
      <c r="AF5793" s="150">
        <v>7780.0731142609466</v>
      </c>
      <c r="AG5793" s="150">
        <v>82896</v>
      </c>
      <c r="AH5793" s="150">
        <v>5190.4925648309163</v>
      </c>
      <c r="AI5793" s="150">
        <v>3044.2103999999999</v>
      </c>
      <c r="AJ5793" s="150">
        <v>9217.1500217455668</v>
      </c>
      <c r="AK5793" s="150"/>
      <c r="AL5793" s="150">
        <v>174055.671875</v>
      </c>
      <c r="AM5793" s="150">
        <v>148143.734375</v>
      </c>
      <c r="AN5793" s="150">
        <v>25911.939453125</v>
      </c>
      <c r="AO5793" s="5" t="s">
        <v>7857</v>
      </c>
    </row>
    <row r="5794" spans="1:41" ht="14.25" x14ac:dyDescent="0.45">
      <c r="A5794" s="150">
        <v>2023</v>
      </c>
      <c r="B5794" s="5" t="s">
        <v>1478</v>
      </c>
      <c r="C5794" s="5" t="s">
        <v>171</v>
      </c>
      <c r="D5794" s="5" t="s">
        <v>84</v>
      </c>
      <c r="E5794" s="5" t="s">
        <v>261</v>
      </c>
      <c r="F5794" s="5" t="s">
        <v>261</v>
      </c>
      <c r="G5794" s="5" t="s">
        <v>88</v>
      </c>
      <c r="H5794" s="5" t="s">
        <v>131</v>
      </c>
      <c r="I5794" s="150">
        <v>2400</v>
      </c>
      <c r="J5794" s="150">
        <v>4071.48</v>
      </c>
      <c r="K5794" s="150">
        <v>0</v>
      </c>
      <c r="L5794" s="150">
        <v>317</v>
      </c>
      <c r="M5794" s="150">
        <v>3732.7871986484361</v>
      </c>
      <c r="N5794" s="150">
        <v>644.41265955124618</v>
      </c>
      <c r="O5794" s="150">
        <v>58.04971832087643</v>
      </c>
      <c r="P5794" s="150">
        <v>0</v>
      </c>
      <c r="Q5794" s="150">
        <v>37.858930741728003</v>
      </c>
      <c r="R5794" s="150">
        <v>242.0428982404122</v>
      </c>
      <c r="S5794" s="150">
        <v>4787.1215958315579</v>
      </c>
      <c r="T5794" s="150">
        <v>112.6492586595306</v>
      </c>
      <c r="U5794" s="150"/>
      <c r="V5794" s="150">
        <v>171</v>
      </c>
      <c r="W5794" s="150">
        <v>1326.6347361342041</v>
      </c>
      <c r="X5794" s="150">
        <v>3009.4475831860168</v>
      </c>
      <c r="Y5794" s="150">
        <v>2113.4289600000002</v>
      </c>
      <c r="Z5794" s="150">
        <v>860.68861512086789</v>
      </c>
      <c r="AA5794" s="150">
        <v>17024.720957413188</v>
      </c>
      <c r="AB5794" s="150">
        <v>0</v>
      </c>
      <c r="AC5794" s="150">
        <v>55</v>
      </c>
      <c r="AD5794" s="150">
        <v>2317.38738379196</v>
      </c>
      <c r="AE5794" s="150">
        <v>1478.083321816046</v>
      </c>
      <c r="AF5794" s="150">
        <v>3659.1542627096342</v>
      </c>
      <c r="AG5794" s="150">
        <v>37549.019111733862</v>
      </c>
      <c r="AH5794" s="150">
        <v>3788.5183521103081</v>
      </c>
      <c r="AI5794" s="150">
        <v>1679.3784461032469</v>
      </c>
      <c r="AJ5794" s="150">
        <v>6656.9891179597307</v>
      </c>
      <c r="AK5794" s="150"/>
      <c r="AL5794" s="150">
        <v>98092.8515625</v>
      </c>
      <c r="AM5794" s="150">
        <v>77280.8828125</v>
      </c>
      <c r="AN5794" s="150">
        <v>20811.974609375</v>
      </c>
      <c r="AO5794" s="5" t="s">
        <v>3273</v>
      </c>
    </row>
    <row r="5795" spans="1:41" ht="14.25" x14ac:dyDescent="0.45">
      <c r="A5795" s="150">
        <v>2023</v>
      </c>
      <c r="B5795" s="5" t="s">
        <v>1477</v>
      </c>
      <c r="C5795" s="5" t="s">
        <v>171</v>
      </c>
      <c r="D5795" s="5" t="s">
        <v>84</v>
      </c>
      <c r="E5795" s="5" t="s">
        <v>261</v>
      </c>
      <c r="F5795" s="5" t="s">
        <v>261</v>
      </c>
      <c r="G5795" s="5" t="s">
        <v>88</v>
      </c>
      <c r="H5795" s="5" t="s">
        <v>131</v>
      </c>
      <c r="I5795" s="150">
        <v>2811.982514405438</v>
      </c>
      <c r="J5795" s="150">
        <v>3809.1185</v>
      </c>
      <c r="K5795" s="150">
        <v>0</v>
      </c>
      <c r="L5795" s="150">
        <v>326</v>
      </c>
      <c r="M5795" s="150">
        <v>5356.2637323773406</v>
      </c>
      <c r="N5795" s="150">
        <v>500</v>
      </c>
      <c r="O5795" s="150">
        <v>62</v>
      </c>
      <c r="P5795" s="150">
        <v>0</v>
      </c>
      <c r="Q5795" s="150">
        <v>48.879976734848583</v>
      </c>
      <c r="R5795" s="150">
        <v>335.10996971618869</v>
      </c>
      <c r="S5795" s="150">
        <v>5101.5214048552034</v>
      </c>
      <c r="T5795" s="150">
        <v>0</v>
      </c>
      <c r="U5795" s="150"/>
      <c r="V5795" s="150">
        <v>348</v>
      </c>
      <c r="W5795" s="150">
        <v>1536.197828976995</v>
      </c>
      <c r="X5795" s="150">
        <v>1194.9142968310391</v>
      </c>
      <c r="Y5795" s="150">
        <v>2445</v>
      </c>
      <c r="Z5795" s="150">
        <v>966.72400000000005</v>
      </c>
      <c r="AA5795" s="150">
        <v>18394.332578764752</v>
      </c>
      <c r="AB5795" s="150">
        <v>0</v>
      </c>
      <c r="AC5795" s="150">
        <v>201</v>
      </c>
      <c r="AD5795" s="150">
        <v>2327.8140159623208</v>
      </c>
      <c r="AE5795" s="150">
        <v>1464.574226252832</v>
      </c>
      <c r="AF5795" s="150">
        <v>3266.441068471072</v>
      </c>
      <c r="AG5795" s="150">
        <v>38346</v>
      </c>
      <c r="AH5795" s="150">
        <v>4872.8619777558042</v>
      </c>
      <c r="AI5795" s="150">
        <v>1294</v>
      </c>
      <c r="AJ5795" s="150">
        <v>8566.8238198443796</v>
      </c>
      <c r="AK5795" s="150"/>
      <c r="AL5795" s="150">
        <v>103575.5546875</v>
      </c>
      <c r="AM5795" s="150">
        <v>81829.9765625</v>
      </c>
      <c r="AN5795" s="150">
        <v>21745.57421875</v>
      </c>
      <c r="AO5795" s="5" t="s">
        <v>3271</v>
      </c>
    </row>
    <row r="5796" spans="1:41" ht="14.25" x14ac:dyDescent="0.45">
      <c r="A5796" s="150">
        <v>2023</v>
      </c>
      <c r="B5796" s="5" t="s">
        <v>582</v>
      </c>
      <c r="C5796" s="5" t="s">
        <v>171</v>
      </c>
      <c r="D5796" s="5" t="s">
        <v>84</v>
      </c>
      <c r="E5796" s="5" t="s">
        <v>261</v>
      </c>
      <c r="F5796" s="5" t="s">
        <v>261</v>
      </c>
      <c r="G5796" s="5" t="s">
        <v>88</v>
      </c>
      <c r="H5796" s="5" t="s">
        <v>131</v>
      </c>
      <c r="I5796" s="150">
        <v>3200</v>
      </c>
      <c r="J5796" s="150">
        <v>3478</v>
      </c>
      <c r="K5796" s="150">
        <v>126.98446220036</v>
      </c>
      <c r="L5796" s="150">
        <v>317</v>
      </c>
      <c r="M5796" s="150">
        <v>3378.487257792</v>
      </c>
      <c r="N5796" s="150">
        <v>643</v>
      </c>
      <c r="O5796" s="150">
        <v>56.326107276022888</v>
      </c>
      <c r="P5796" s="150">
        <v>0</v>
      </c>
      <c r="Q5796" s="150">
        <v>90.898709159857077</v>
      </c>
      <c r="R5796" s="150">
        <v>306.12681598780449</v>
      </c>
      <c r="S5796" s="150">
        <v>4495.3911963001283</v>
      </c>
      <c r="T5796" s="150">
        <v>0</v>
      </c>
      <c r="U5796" s="150"/>
      <c r="V5796" s="150">
        <v>138</v>
      </c>
      <c r="W5796" s="150">
        <v>1696.5821104058659</v>
      </c>
      <c r="X5796" s="150">
        <v>2242.1571478834098</v>
      </c>
      <c r="Y5796" s="150">
        <v>2158.0100000000002</v>
      </c>
      <c r="Z5796" s="150">
        <v>873.16042260584402</v>
      </c>
      <c r="AA5796" s="150">
        <v>19361.220652161799</v>
      </c>
      <c r="AB5796" s="150"/>
      <c r="AC5796" s="150">
        <v>0</v>
      </c>
      <c r="AD5796" s="150">
        <v>2341.1396430645109</v>
      </c>
      <c r="AE5796" s="150">
        <v>1038.2</v>
      </c>
      <c r="AF5796" s="150">
        <v>3327.893050350986</v>
      </c>
      <c r="AG5796" s="150">
        <v>35842</v>
      </c>
      <c r="AH5796" s="150">
        <v>3107.4849849854941</v>
      </c>
      <c r="AI5796" s="150">
        <v>1646.449456963968</v>
      </c>
      <c r="AJ5796" s="150">
        <v>7763.4495190910393</v>
      </c>
      <c r="AK5796" s="150"/>
      <c r="AL5796" s="150">
        <v>97627.96875</v>
      </c>
      <c r="AM5796" s="150">
        <v>78536.9609375</v>
      </c>
      <c r="AN5796" s="150">
        <v>19091.001953125</v>
      </c>
      <c r="AO5796" s="5" t="s">
        <v>1222</v>
      </c>
    </row>
    <row r="5797" spans="1:41" ht="14.25" x14ac:dyDescent="0.45">
      <c r="A5797" s="150">
        <v>2023</v>
      </c>
      <c r="B5797" s="5" t="s">
        <v>1476</v>
      </c>
      <c r="C5797" s="5" t="s">
        <v>171</v>
      </c>
      <c r="D5797" s="5" t="s">
        <v>84</v>
      </c>
      <c r="E5797" s="5" t="s">
        <v>261</v>
      </c>
      <c r="F5797" s="5" t="s">
        <v>261</v>
      </c>
      <c r="G5797" s="5" t="s">
        <v>88</v>
      </c>
      <c r="H5797" s="5" t="s">
        <v>131</v>
      </c>
      <c r="I5797" s="150">
        <v>2352.508247345726</v>
      </c>
      <c r="J5797" s="150">
        <v>4217</v>
      </c>
      <c r="K5797" s="150">
        <v>261</v>
      </c>
      <c r="L5797" s="150">
        <v>326</v>
      </c>
      <c r="M5797" s="150">
        <v>1102.4999999999991</v>
      </c>
      <c r="N5797" s="150">
        <v>550</v>
      </c>
      <c r="O5797" s="150">
        <v>89.605918093744961</v>
      </c>
      <c r="P5797" s="150">
        <v>0</v>
      </c>
      <c r="Q5797" s="150">
        <v>66</v>
      </c>
      <c r="R5797" s="150">
        <v>800.68541214250263</v>
      </c>
      <c r="S5797" s="150">
        <v>6244</v>
      </c>
      <c r="T5797" s="150">
        <v>0</v>
      </c>
      <c r="U5797" s="150"/>
      <c r="V5797" s="150">
        <v>125</v>
      </c>
      <c r="W5797" s="150">
        <v>1102.4960000000001</v>
      </c>
      <c r="X5797" s="150">
        <v>1123.2686074543731</v>
      </c>
      <c r="Y5797" s="150">
        <v>2960</v>
      </c>
      <c r="Z5797" s="150">
        <v>994.5</v>
      </c>
      <c r="AA5797" s="150">
        <v>18194.681184676399</v>
      </c>
      <c r="AB5797" s="150">
        <v>0</v>
      </c>
      <c r="AC5797" s="150">
        <v>200.97327343882819</v>
      </c>
      <c r="AD5797" s="150">
        <v>2325.5722094497082</v>
      </c>
      <c r="AE5797" s="150">
        <v>1218.4028975099179</v>
      </c>
      <c r="AF5797" s="150">
        <v>6221.7475196532396</v>
      </c>
      <c r="AG5797" s="150">
        <v>29677.261987977148</v>
      </c>
      <c r="AH5797" s="150">
        <v>4317.4466549375002</v>
      </c>
      <c r="AI5797" s="150">
        <v>0</v>
      </c>
      <c r="AJ5797" s="150">
        <v>5482.05</v>
      </c>
      <c r="AK5797" s="150"/>
      <c r="AL5797" s="150">
        <v>89952.6953125</v>
      </c>
      <c r="AM5797" s="150">
        <v>73386.8046875</v>
      </c>
      <c r="AN5797" s="150">
        <v>16565.888671875</v>
      </c>
      <c r="AO5797" s="5" t="s">
        <v>3272</v>
      </c>
    </row>
    <row r="5798" spans="1:41" ht="14.25" x14ac:dyDescent="0.45">
      <c r="A5798" s="150">
        <v>2023</v>
      </c>
      <c r="B5798" s="5" t="s">
        <v>7352</v>
      </c>
      <c r="C5798" s="5" t="s">
        <v>171</v>
      </c>
      <c r="D5798" s="5" t="s">
        <v>84</v>
      </c>
      <c r="E5798" s="5" t="s">
        <v>264</v>
      </c>
      <c r="F5798" s="5" t="s">
        <v>264</v>
      </c>
      <c r="G5798" s="5" t="s">
        <v>88</v>
      </c>
      <c r="H5798" s="5" t="s">
        <v>131</v>
      </c>
      <c r="I5798" s="150"/>
      <c r="J5798" s="150">
        <v>0</v>
      </c>
      <c r="K5798" s="150">
        <v>34.806722273459997</v>
      </c>
      <c r="L5798" s="150">
        <v>0</v>
      </c>
      <c r="M5798" s="150"/>
      <c r="N5798" s="150">
        <v>0</v>
      </c>
      <c r="O5798" s="150">
        <v>520.20000000000005</v>
      </c>
      <c r="P5798" s="150">
        <v>1200</v>
      </c>
      <c r="Q5798" s="150"/>
      <c r="R5798" s="150">
        <v>0</v>
      </c>
      <c r="S5798" s="150"/>
      <c r="T5798" s="150">
        <v>0</v>
      </c>
      <c r="U5798" s="150">
        <v>0</v>
      </c>
      <c r="V5798" s="150">
        <v>693</v>
      </c>
      <c r="W5798" s="150">
        <v>597</v>
      </c>
      <c r="X5798" s="150">
        <v>0</v>
      </c>
      <c r="Y5798" s="150">
        <v>0</v>
      </c>
      <c r="Z5798" s="150">
        <v>0</v>
      </c>
      <c r="AA5798" s="150">
        <v>0</v>
      </c>
      <c r="AB5798" s="150"/>
      <c r="AC5798" s="150">
        <v>0</v>
      </c>
      <c r="AD5798" s="150">
        <v>0</v>
      </c>
      <c r="AE5798" s="150">
        <v>11</v>
      </c>
      <c r="AF5798" s="150">
        <v>0</v>
      </c>
      <c r="AG5798" s="150"/>
      <c r="AH5798" s="150">
        <v>0</v>
      </c>
      <c r="AI5798" s="150"/>
      <c r="AJ5798" s="150"/>
      <c r="AK5798" s="150"/>
      <c r="AL5798" s="150">
        <v>3056.0068359375</v>
      </c>
      <c r="AM5798" s="150">
        <v>1904</v>
      </c>
      <c r="AN5798" s="150">
        <v>1152.0067138671875</v>
      </c>
      <c r="AO5798" s="5" t="s">
        <v>7858</v>
      </c>
    </row>
    <row r="5799" spans="1:41" ht="14.25" x14ac:dyDescent="0.45">
      <c r="A5799" s="150">
        <v>2023</v>
      </c>
      <c r="B5799" s="5" t="s">
        <v>1476</v>
      </c>
      <c r="C5799" s="5" t="s">
        <v>171</v>
      </c>
      <c r="D5799" s="5" t="s">
        <v>84</v>
      </c>
      <c r="E5799" s="5" t="s">
        <v>264</v>
      </c>
      <c r="F5799" s="5" t="s">
        <v>264</v>
      </c>
      <c r="G5799" s="5" t="s">
        <v>88</v>
      </c>
      <c r="H5799" s="5" t="s">
        <v>131</v>
      </c>
      <c r="I5799" s="150"/>
      <c r="J5799" s="150"/>
      <c r="K5799" s="150">
        <v>65</v>
      </c>
      <c r="L5799" s="150"/>
      <c r="M5799" s="150">
        <v>0</v>
      </c>
      <c r="N5799" s="150">
        <v>0</v>
      </c>
      <c r="O5799" s="150">
        <v>320.02113604908919</v>
      </c>
      <c r="P5799" s="150">
        <v>0</v>
      </c>
      <c r="Q5799" s="150">
        <v>0</v>
      </c>
      <c r="R5799" s="150">
        <v>0</v>
      </c>
      <c r="S5799" s="150">
        <v>0</v>
      </c>
      <c r="T5799" s="150">
        <v>640.04227209817839</v>
      </c>
      <c r="U5799" s="150"/>
      <c r="V5799" s="150">
        <v>125</v>
      </c>
      <c r="W5799" s="150">
        <v>660</v>
      </c>
      <c r="X5799" s="150">
        <v>140.40857593179661</v>
      </c>
      <c r="Y5799" s="150">
        <v>0</v>
      </c>
      <c r="Z5799" s="150">
        <v>0</v>
      </c>
      <c r="AA5799" s="150">
        <v>0</v>
      </c>
      <c r="AB5799" s="150">
        <v>0</v>
      </c>
      <c r="AC5799" s="150">
        <v>0</v>
      </c>
      <c r="AD5799" s="150">
        <v>0</v>
      </c>
      <c r="AE5799" s="150">
        <v>624.43148497383265</v>
      </c>
      <c r="AF5799" s="150"/>
      <c r="AG5799" s="150">
        <v>0</v>
      </c>
      <c r="AH5799" s="150">
        <v>0</v>
      </c>
      <c r="AI5799" s="150">
        <v>0</v>
      </c>
      <c r="AJ5799" s="150">
        <v>0</v>
      </c>
      <c r="AK5799" s="150"/>
      <c r="AL5799" s="150">
        <v>2574.903564453125</v>
      </c>
      <c r="AM5799" s="150">
        <v>749.43145751953125</v>
      </c>
      <c r="AN5799" s="150">
        <v>1825.4720458984375</v>
      </c>
      <c r="AO5799" s="5" t="s">
        <v>3274</v>
      </c>
    </row>
    <row r="5800" spans="1:41" ht="14.25" x14ac:dyDescent="0.45">
      <c r="A5800" s="150">
        <v>2023</v>
      </c>
      <c r="B5800" s="5" t="s">
        <v>4980</v>
      </c>
      <c r="C5800" s="5" t="s">
        <v>171</v>
      </c>
      <c r="D5800" s="5" t="s">
        <v>84</v>
      </c>
      <c r="E5800" s="5" t="s">
        <v>264</v>
      </c>
      <c r="F5800" s="5" t="s">
        <v>264</v>
      </c>
      <c r="G5800" s="5" t="s">
        <v>88</v>
      </c>
      <c r="H5800" s="5" t="s">
        <v>131</v>
      </c>
      <c r="I5800" s="150"/>
      <c r="J5800" s="150"/>
      <c r="K5800" s="150">
        <v>27.83408844895575</v>
      </c>
      <c r="L5800" s="150">
        <v>0</v>
      </c>
      <c r="M5800" s="150"/>
      <c r="N5800" s="150">
        <v>0</v>
      </c>
      <c r="O5800" s="150">
        <v>216.48643200000001</v>
      </c>
      <c r="P5800" s="150">
        <v>1200</v>
      </c>
      <c r="Q5800" s="150">
        <v>0</v>
      </c>
      <c r="R5800" s="150">
        <v>0</v>
      </c>
      <c r="S5800" s="150">
        <v>0</v>
      </c>
      <c r="T5800" s="150"/>
      <c r="U5800" s="150"/>
      <c r="V5800" s="150">
        <v>221</v>
      </c>
      <c r="W5800" s="150"/>
      <c r="X5800" s="150">
        <v>0</v>
      </c>
      <c r="Y5800" s="150">
        <v>0</v>
      </c>
      <c r="Z5800" s="150">
        <v>0</v>
      </c>
      <c r="AA5800" s="150">
        <v>0</v>
      </c>
      <c r="AB5800" s="150"/>
      <c r="AC5800" s="150">
        <v>0</v>
      </c>
      <c r="AD5800" s="150"/>
      <c r="AE5800" s="150">
        <v>27.060804000000001</v>
      </c>
      <c r="AF5800" s="150">
        <v>0</v>
      </c>
      <c r="AG5800" s="150"/>
      <c r="AH5800" s="150"/>
      <c r="AI5800" s="150"/>
      <c r="AJ5800" s="150"/>
      <c r="AK5800" s="150"/>
      <c r="AL5800" s="150">
        <v>1692.38134765625</v>
      </c>
      <c r="AM5800" s="150">
        <v>1448.060791015625</v>
      </c>
      <c r="AN5800" s="150">
        <v>244.32052612304688</v>
      </c>
      <c r="AO5800" s="5" t="s">
        <v>6009</v>
      </c>
    </row>
    <row r="5801" spans="1:41" ht="14.25" x14ac:dyDescent="0.45">
      <c r="A5801" s="150">
        <v>2023</v>
      </c>
      <c r="B5801" s="5" t="s">
        <v>4024</v>
      </c>
      <c r="C5801" s="5" t="s">
        <v>171</v>
      </c>
      <c r="D5801" s="5" t="s">
        <v>84</v>
      </c>
      <c r="E5801" s="5" t="s">
        <v>264</v>
      </c>
      <c r="F5801" s="5" t="s">
        <v>264</v>
      </c>
      <c r="G5801" s="5" t="s">
        <v>88</v>
      </c>
      <c r="H5801" s="5" t="s">
        <v>131</v>
      </c>
      <c r="I5801" s="150"/>
      <c r="J5801" s="150"/>
      <c r="K5801" s="150">
        <v>19.875828866143301</v>
      </c>
      <c r="L5801" s="150"/>
      <c r="M5801" s="150"/>
      <c r="N5801" s="150">
        <v>0</v>
      </c>
      <c r="O5801" s="150">
        <v>220.3834000176</v>
      </c>
      <c r="P5801" s="150">
        <v>791.7340067340067</v>
      </c>
      <c r="Q5801" s="150">
        <v>0</v>
      </c>
      <c r="R5801" s="150">
        <v>0</v>
      </c>
      <c r="S5801" s="150">
        <v>0</v>
      </c>
      <c r="T5801" s="150"/>
      <c r="U5801" s="150"/>
      <c r="V5801" s="150">
        <v>223</v>
      </c>
      <c r="W5801" s="150"/>
      <c r="X5801" s="150">
        <v>309.69466529760001</v>
      </c>
      <c r="Y5801" s="150"/>
      <c r="Z5801" s="150"/>
      <c r="AA5801" s="150">
        <v>0</v>
      </c>
      <c r="AB5801" s="150"/>
      <c r="AC5801" s="150">
        <v>0</v>
      </c>
      <c r="AD5801" s="150"/>
      <c r="AE5801" s="150">
        <v>87</v>
      </c>
      <c r="AF5801" s="150">
        <v>0</v>
      </c>
      <c r="AG5801" s="150"/>
      <c r="AH5801" s="150"/>
      <c r="AI5801" s="150"/>
      <c r="AJ5801" s="150"/>
      <c r="AK5801" s="150"/>
      <c r="AL5801" s="150">
        <v>1651.68798828125</v>
      </c>
      <c r="AM5801" s="150">
        <v>1101.7340087890625</v>
      </c>
      <c r="AN5801" s="150">
        <v>549.95391845703125</v>
      </c>
      <c r="AO5801" s="5" t="s">
        <v>4676</v>
      </c>
    </row>
    <row r="5802" spans="1:41" ht="14.25" x14ac:dyDescent="0.45">
      <c r="A5802" s="150">
        <v>2023</v>
      </c>
      <c r="B5802" s="5" t="s">
        <v>582</v>
      </c>
      <c r="C5802" s="5" t="s">
        <v>171</v>
      </c>
      <c r="D5802" s="5" t="s">
        <v>84</v>
      </c>
      <c r="E5802" s="5" t="s">
        <v>264</v>
      </c>
      <c r="F5802" s="5" t="s">
        <v>264</v>
      </c>
      <c r="G5802" s="5" t="s">
        <v>88</v>
      </c>
      <c r="H5802" s="5" t="s">
        <v>131</v>
      </c>
      <c r="I5802" s="150">
        <v>0</v>
      </c>
      <c r="J5802" s="150"/>
      <c r="K5802" s="150">
        <v>19.875828866143301</v>
      </c>
      <c r="L5802" s="150">
        <v>0</v>
      </c>
      <c r="M5802" s="150">
        <v>0</v>
      </c>
      <c r="N5802" s="150">
        <v>0</v>
      </c>
      <c r="O5802" s="150">
        <v>225.30442910409161</v>
      </c>
      <c r="P5802" s="150">
        <v>0</v>
      </c>
      <c r="Q5802" s="150">
        <v>7</v>
      </c>
      <c r="R5802" s="150">
        <v>204.4310182998515</v>
      </c>
      <c r="S5802" s="150">
        <v>0</v>
      </c>
      <c r="T5802" s="150">
        <v>0</v>
      </c>
      <c r="U5802" s="150"/>
      <c r="V5802" s="150">
        <v>319</v>
      </c>
      <c r="W5802" s="150">
        <v>0</v>
      </c>
      <c r="X5802" s="150">
        <v>351.36837451029339</v>
      </c>
      <c r="Y5802" s="150">
        <v>0</v>
      </c>
      <c r="Z5802" s="150"/>
      <c r="AA5802" s="150">
        <v>0</v>
      </c>
      <c r="AB5802" s="150"/>
      <c r="AC5802" s="150">
        <v>0</v>
      </c>
      <c r="AD5802" s="150"/>
      <c r="AE5802" s="150">
        <v>87.232062082909835</v>
      </c>
      <c r="AF5802" s="150">
        <v>0</v>
      </c>
      <c r="AG5802" s="150"/>
      <c r="AH5802" s="150"/>
      <c r="AI5802" s="150"/>
      <c r="AJ5802" s="150">
        <v>0</v>
      </c>
      <c r="AK5802" s="150"/>
      <c r="AL5802" s="150">
        <v>1214.211669921875</v>
      </c>
      <c r="AM5802" s="150">
        <v>617.6630859375</v>
      </c>
      <c r="AN5802" s="150">
        <v>596.54864501953125</v>
      </c>
      <c r="AO5802" s="5" t="s">
        <v>1223</v>
      </c>
    </row>
    <row r="5803" spans="1:41" ht="14.25" x14ac:dyDescent="0.45">
      <c r="A5803" s="150">
        <v>2023</v>
      </c>
      <c r="B5803" s="5" t="s">
        <v>1478</v>
      </c>
      <c r="C5803" s="5" t="s">
        <v>171</v>
      </c>
      <c r="D5803" s="5" t="s">
        <v>84</v>
      </c>
      <c r="E5803" s="5" t="s">
        <v>264</v>
      </c>
      <c r="F5803" s="5" t="s">
        <v>264</v>
      </c>
      <c r="G5803" s="5" t="s">
        <v>88</v>
      </c>
      <c r="H5803" s="5" t="s">
        <v>131</v>
      </c>
      <c r="I5803" s="150">
        <v>0</v>
      </c>
      <c r="J5803" s="150"/>
      <c r="K5803" s="150"/>
      <c r="L5803" s="150">
        <v>0</v>
      </c>
      <c r="M5803" s="150">
        <v>0</v>
      </c>
      <c r="N5803" s="150">
        <v>0</v>
      </c>
      <c r="O5803" s="150">
        <v>232.19887328350569</v>
      </c>
      <c r="P5803" s="150">
        <v>0</v>
      </c>
      <c r="Q5803" s="150">
        <v>0</v>
      </c>
      <c r="R5803" s="150">
        <v>218.83281358881811</v>
      </c>
      <c r="S5803" s="150">
        <v>0</v>
      </c>
      <c r="T5803" s="150">
        <v>0</v>
      </c>
      <c r="U5803" s="150"/>
      <c r="V5803" s="150">
        <v>96</v>
      </c>
      <c r="W5803" s="150">
        <v>0</v>
      </c>
      <c r="X5803" s="150">
        <v>270.6290110525706</v>
      </c>
      <c r="Y5803" s="150">
        <v>0</v>
      </c>
      <c r="Z5803" s="150">
        <v>0</v>
      </c>
      <c r="AA5803" s="150">
        <v>0</v>
      </c>
      <c r="AB5803" s="150">
        <v>0</v>
      </c>
      <c r="AC5803" s="150"/>
      <c r="AD5803" s="150"/>
      <c r="AE5803" s="150">
        <v>87.232062082909835</v>
      </c>
      <c r="AF5803" s="150"/>
      <c r="AG5803" s="150"/>
      <c r="AH5803" s="150">
        <v>0</v>
      </c>
      <c r="AI5803" s="150">
        <v>0</v>
      </c>
      <c r="AJ5803" s="150">
        <v>0</v>
      </c>
      <c r="AK5803" s="150"/>
      <c r="AL5803" s="150">
        <v>904.89276123046875</v>
      </c>
      <c r="AM5803" s="150">
        <v>402.06488037109375</v>
      </c>
      <c r="AN5803" s="150">
        <v>502.827880859375</v>
      </c>
      <c r="AO5803" s="5" t="s">
        <v>3275</v>
      </c>
    </row>
    <row r="5804" spans="1:41" ht="14.25" x14ac:dyDescent="0.45">
      <c r="A5804" s="150">
        <v>2023</v>
      </c>
      <c r="B5804" s="5" t="s">
        <v>1477</v>
      </c>
      <c r="C5804" s="5" t="s">
        <v>171</v>
      </c>
      <c r="D5804" s="5" t="s">
        <v>84</v>
      </c>
      <c r="E5804" s="5" t="s">
        <v>264</v>
      </c>
      <c r="F5804" s="5" t="s">
        <v>264</v>
      </c>
      <c r="G5804" s="5" t="s">
        <v>88</v>
      </c>
      <c r="H5804" s="5" t="s">
        <v>131</v>
      </c>
      <c r="I5804" s="150">
        <v>0</v>
      </c>
      <c r="J5804" s="150"/>
      <c r="K5804" s="150"/>
      <c r="L5804" s="150">
        <v>0</v>
      </c>
      <c r="M5804" s="150">
        <v>0</v>
      </c>
      <c r="N5804" s="150">
        <v>0</v>
      </c>
      <c r="O5804" s="150">
        <v>250</v>
      </c>
      <c r="P5804" s="150">
        <v>0</v>
      </c>
      <c r="Q5804" s="150">
        <v>0</v>
      </c>
      <c r="R5804" s="150"/>
      <c r="S5804" s="150">
        <v>0</v>
      </c>
      <c r="T5804" s="150">
        <v>640.04227209817839</v>
      </c>
      <c r="U5804" s="150"/>
      <c r="V5804" s="150">
        <v>290</v>
      </c>
      <c r="W5804" s="150"/>
      <c r="X5804" s="150">
        <v>149.36428710387989</v>
      </c>
      <c r="Y5804" s="150">
        <v>0</v>
      </c>
      <c r="Z5804" s="150"/>
      <c r="AA5804" s="150">
        <v>0</v>
      </c>
      <c r="AB5804" s="150">
        <v>0</v>
      </c>
      <c r="AC5804" s="150"/>
      <c r="AD5804" s="150">
        <v>0</v>
      </c>
      <c r="AE5804" s="150">
        <v>100</v>
      </c>
      <c r="AF5804" s="150"/>
      <c r="AG5804" s="150">
        <v>0</v>
      </c>
      <c r="AH5804" s="150">
        <v>0</v>
      </c>
      <c r="AI5804" s="150">
        <v>0</v>
      </c>
      <c r="AJ5804" s="150">
        <v>0</v>
      </c>
      <c r="AK5804" s="150"/>
      <c r="AL5804" s="150">
        <v>1429.406494140625</v>
      </c>
      <c r="AM5804" s="150">
        <v>390</v>
      </c>
      <c r="AN5804" s="150">
        <v>1039.4066162109375</v>
      </c>
      <c r="AO5804" s="5" t="s">
        <v>3276</v>
      </c>
    </row>
    <row r="5805" spans="1:41" ht="14.25" x14ac:dyDescent="0.45">
      <c r="A5805" s="150">
        <v>2023</v>
      </c>
      <c r="B5805" s="5" t="s">
        <v>6344</v>
      </c>
      <c r="C5805" s="5" t="s">
        <v>171</v>
      </c>
      <c r="D5805" s="5" t="s">
        <v>84</v>
      </c>
      <c r="E5805" s="5" t="s">
        <v>264</v>
      </c>
      <c r="F5805" s="5" t="s">
        <v>264</v>
      </c>
      <c r="G5805" s="5" t="s">
        <v>88</v>
      </c>
      <c r="H5805" s="5" t="s">
        <v>131</v>
      </c>
      <c r="I5805" s="150"/>
      <c r="J5805" s="150">
        <v>0</v>
      </c>
      <c r="K5805" s="150"/>
      <c r="L5805" s="150">
        <v>0</v>
      </c>
      <c r="M5805" s="150"/>
      <c r="N5805" s="150">
        <v>0</v>
      </c>
      <c r="O5805" s="150">
        <v>212.24160000000001</v>
      </c>
      <c r="P5805" s="150">
        <v>1200</v>
      </c>
      <c r="Q5805" s="150">
        <v>0</v>
      </c>
      <c r="R5805" s="150">
        <v>0</v>
      </c>
      <c r="S5805" s="150">
        <v>0</v>
      </c>
      <c r="T5805" s="150">
        <v>0</v>
      </c>
      <c r="U5805" s="150"/>
      <c r="V5805" s="150">
        <v>344</v>
      </c>
      <c r="W5805" s="150"/>
      <c r="X5805" s="150">
        <v>0</v>
      </c>
      <c r="Y5805" s="150">
        <v>0</v>
      </c>
      <c r="Z5805" s="150">
        <v>0</v>
      </c>
      <c r="AA5805" s="150">
        <v>0</v>
      </c>
      <c r="AB5805" s="150"/>
      <c r="AC5805" s="150">
        <v>0</v>
      </c>
      <c r="AD5805" s="150">
        <v>0</v>
      </c>
      <c r="AE5805" s="150">
        <v>25</v>
      </c>
      <c r="AF5805" s="150">
        <v>0</v>
      </c>
      <c r="AG5805" s="150"/>
      <c r="AH5805" s="150"/>
      <c r="AI5805" s="150"/>
      <c r="AJ5805" s="150"/>
      <c r="AK5805" s="150"/>
      <c r="AL5805" s="150">
        <v>1781.2415771484375</v>
      </c>
      <c r="AM5805" s="150">
        <v>1569</v>
      </c>
      <c r="AN5805" s="150">
        <v>212.24159240722656</v>
      </c>
      <c r="AO5805" s="5" t="s">
        <v>6937</v>
      </c>
    </row>
    <row r="5806" spans="1:41" ht="14.25" x14ac:dyDescent="0.45">
      <c r="A5806" s="150">
        <v>2023</v>
      </c>
      <c r="B5806" s="5" t="s">
        <v>6344</v>
      </c>
      <c r="C5806" s="5" t="s">
        <v>4979</v>
      </c>
      <c r="D5806" s="5" t="s">
        <v>84</v>
      </c>
      <c r="E5806" s="5" t="s">
        <v>95</v>
      </c>
      <c r="F5806" s="5" t="s">
        <v>236</v>
      </c>
      <c r="G5806" s="5" t="s">
        <v>87</v>
      </c>
      <c r="H5806" s="5" t="s">
        <v>131</v>
      </c>
      <c r="I5806" s="150">
        <v>307.2277712603294</v>
      </c>
      <c r="J5806" s="150"/>
      <c r="K5806" s="150"/>
      <c r="L5806" s="150"/>
      <c r="M5806" s="150">
        <v>0</v>
      </c>
      <c r="N5806" s="150">
        <v>0</v>
      </c>
      <c r="O5806" s="150">
        <v>0</v>
      </c>
      <c r="P5806" s="150"/>
      <c r="Q5806" s="150">
        <v>0</v>
      </c>
      <c r="R5806" s="150"/>
      <c r="S5806" s="150"/>
      <c r="T5806" s="150"/>
      <c r="U5806" s="150"/>
      <c r="V5806" s="150">
        <v>101.3851645159087</v>
      </c>
      <c r="W5806" s="150"/>
      <c r="X5806" s="150">
        <v>0</v>
      </c>
      <c r="Y5806" s="150">
        <v>2816.2545698863528</v>
      </c>
      <c r="Z5806" s="150"/>
      <c r="AA5806" s="150">
        <v>0</v>
      </c>
      <c r="AB5806" s="150"/>
      <c r="AC5806" s="150"/>
      <c r="AD5806" s="150">
        <v>0</v>
      </c>
      <c r="AE5806" s="150"/>
      <c r="AF5806" s="150">
        <v>0</v>
      </c>
      <c r="AG5806" s="150"/>
      <c r="AH5806" s="150"/>
      <c r="AI5806" s="150">
        <v>0</v>
      </c>
      <c r="AJ5806" s="150"/>
      <c r="AK5806" s="150"/>
      <c r="AL5806" s="150">
        <v>3224.867431640625</v>
      </c>
      <c r="AM5806" s="150">
        <v>3224.867431640625</v>
      </c>
      <c r="AN5806" s="150">
        <v>0</v>
      </c>
      <c r="AO5806" s="5" t="s">
        <v>6938</v>
      </c>
    </row>
    <row r="5807" spans="1:41" ht="14.25" x14ac:dyDescent="0.45">
      <c r="A5807" s="150">
        <v>2023</v>
      </c>
      <c r="B5807" s="5" t="s">
        <v>4980</v>
      </c>
      <c r="C5807" s="5" t="s">
        <v>4979</v>
      </c>
      <c r="D5807" s="5" t="s">
        <v>84</v>
      </c>
      <c r="E5807" s="5" t="s">
        <v>95</v>
      </c>
      <c r="F5807" s="5" t="s">
        <v>236</v>
      </c>
      <c r="G5807" s="5" t="s">
        <v>87</v>
      </c>
      <c r="H5807" s="5" t="s">
        <v>131</v>
      </c>
      <c r="I5807" s="150">
        <v>316.0443419617165</v>
      </c>
      <c r="J5807" s="150"/>
      <c r="K5807" s="150"/>
      <c r="L5807" s="150"/>
      <c r="M5807" s="150">
        <v>0</v>
      </c>
      <c r="N5807" s="150">
        <v>0</v>
      </c>
      <c r="O5807" s="150">
        <v>0</v>
      </c>
      <c r="P5807" s="150"/>
      <c r="Q5807" s="150">
        <v>0</v>
      </c>
      <c r="R5807" s="150">
        <v>0</v>
      </c>
      <c r="S5807" s="150">
        <v>10.534811398723884</v>
      </c>
      <c r="T5807" s="150"/>
      <c r="U5807" s="150"/>
      <c r="V5807" s="150">
        <v>32.657915336044042</v>
      </c>
      <c r="W5807" s="150"/>
      <c r="X5807" s="150">
        <v>0</v>
      </c>
      <c r="Y5807" s="150"/>
      <c r="Z5807" s="150"/>
      <c r="AA5807" s="150">
        <v>0</v>
      </c>
      <c r="AB5807" s="150">
        <v>0</v>
      </c>
      <c r="AC5807" s="150"/>
      <c r="AD5807" s="150"/>
      <c r="AE5807" s="150"/>
      <c r="AF5807" s="150">
        <v>0</v>
      </c>
      <c r="AG5807" s="150"/>
      <c r="AH5807" s="150"/>
      <c r="AI5807" s="150">
        <v>0</v>
      </c>
      <c r="AJ5807" s="150"/>
      <c r="AK5807" s="150"/>
      <c r="AL5807" s="150">
        <v>359.23709106445313</v>
      </c>
      <c r="AM5807" s="150">
        <v>348.7022705078125</v>
      </c>
      <c r="AN5807" s="150">
        <v>10.534811019897461</v>
      </c>
      <c r="AO5807" s="5" t="s">
        <v>6010</v>
      </c>
    </row>
    <row r="5808" spans="1:41" ht="14.25" x14ac:dyDescent="0.45">
      <c r="A5808" s="150">
        <v>2023</v>
      </c>
      <c r="B5808" s="5" t="s">
        <v>7352</v>
      </c>
      <c r="C5808" s="5" t="s">
        <v>4979</v>
      </c>
      <c r="D5808" s="5" t="s">
        <v>84</v>
      </c>
      <c r="E5808" s="5" t="s">
        <v>95</v>
      </c>
      <c r="F5808" s="5" t="s">
        <v>236</v>
      </c>
      <c r="G5808" s="5" t="s">
        <v>87</v>
      </c>
      <c r="H5808" s="5" t="s">
        <v>131</v>
      </c>
      <c r="I5808" s="150">
        <v>300</v>
      </c>
      <c r="J5808" s="150">
        <v>0</v>
      </c>
      <c r="K5808" s="150"/>
      <c r="L5808" s="150"/>
      <c r="M5808" s="150">
        <v>0</v>
      </c>
      <c r="N5808" s="150">
        <v>0</v>
      </c>
      <c r="O5808" s="150">
        <v>0</v>
      </c>
      <c r="P5808" s="150"/>
      <c r="Q5808" s="150">
        <v>0</v>
      </c>
      <c r="R5808" s="150"/>
      <c r="S5808" s="150"/>
      <c r="T5808" s="150">
        <v>0</v>
      </c>
      <c r="U5808" s="150"/>
      <c r="V5808" s="150">
        <v>79</v>
      </c>
      <c r="W5808" s="150"/>
      <c r="X5808" s="150">
        <v>0</v>
      </c>
      <c r="Y5808" s="150">
        <v>1972.5</v>
      </c>
      <c r="Z5808" s="150"/>
      <c r="AA5808" s="150">
        <v>0</v>
      </c>
      <c r="AB5808" s="150"/>
      <c r="AC5808" s="150">
        <v>0</v>
      </c>
      <c r="AD5808" s="150">
        <v>0</v>
      </c>
      <c r="AE5808" s="150"/>
      <c r="AF5808" s="150">
        <v>0</v>
      </c>
      <c r="AG5808" s="150"/>
      <c r="AH5808" s="150"/>
      <c r="AI5808" s="150">
        <v>0</v>
      </c>
      <c r="AJ5808" s="150"/>
      <c r="AK5808" s="150"/>
      <c r="AL5808" s="150">
        <v>2351.5</v>
      </c>
      <c r="AM5808" s="150">
        <v>2351.5</v>
      </c>
      <c r="AN5808" s="150">
        <v>0</v>
      </c>
      <c r="AO5808" s="5" t="s">
        <v>7859</v>
      </c>
    </row>
    <row r="5809" spans="1:41" ht="14.25" x14ac:dyDescent="0.45">
      <c r="A5809" s="150">
        <v>2023</v>
      </c>
      <c r="B5809" s="5" t="s">
        <v>7352</v>
      </c>
      <c r="C5809" s="5" t="s">
        <v>4979</v>
      </c>
      <c r="D5809" s="5" t="s">
        <v>84</v>
      </c>
      <c r="E5809" s="5" t="s">
        <v>95</v>
      </c>
      <c r="F5809" s="5" t="s">
        <v>188</v>
      </c>
      <c r="G5809" s="5" t="s">
        <v>87</v>
      </c>
      <c r="H5809" s="5" t="s">
        <v>131</v>
      </c>
      <c r="I5809" s="150">
        <v>294.11764705882348</v>
      </c>
      <c r="J5809" s="150">
        <v>706.69384630830007</v>
      </c>
      <c r="K5809" s="150"/>
      <c r="L5809" s="150"/>
      <c r="M5809" s="150">
        <v>0</v>
      </c>
      <c r="N5809" s="150">
        <v>504.28430859374998</v>
      </c>
      <c r="O5809" s="150">
        <v>288.69540000000001</v>
      </c>
      <c r="P5809" s="150">
        <v>424</v>
      </c>
      <c r="Q5809" s="150">
        <v>0</v>
      </c>
      <c r="R5809" s="150">
        <v>0</v>
      </c>
      <c r="S5809" s="150"/>
      <c r="T5809" s="150">
        <v>0</v>
      </c>
      <c r="U5809" s="150">
        <v>0</v>
      </c>
      <c r="V5809" s="150">
        <v>250</v>
      </c>
      <c r="W5809" s="150"/>
      <c r="X5809" s="150">
        <v>0</v>
      </c>
      <c r="Y5809" s="150">
        <v>261.52922763671728</v>
      </c>
      <c r="Z5809" s="150">
        <v>121.7423077384552</v>
      </c>
      <c r="AA5809" s="150">
        <v>1804</v>
      </c>
      <c r="AB5809" s="150"/>
      <c r="AC5809" s="150">
        <v>0</v>
      </c>
      <c r="AD5809" s="150">
        <v>382.63343580000009</v>
      </c>
      <c r="AE5809" s="150">
        <v>0</v>
      </c>
      <c r="AF5809" s="150">
        <v>0</v>
      </c>
      <c r="AG5809" s="150">
        <v>11979</v>
      </c>
      <c r="AH5809" s="150">
        <v>683.4</v>
      </c>
      <c r="AI5809" s="150">
        <v>0</v>
      </c>
      <c r="AJ5809" s="150">
        <v>2000</v>
      </c>
      <c r="AK5809" s="150"/>
      <c r="AL5809" s="150">
        <v>19700.095703125</v>
      </c>
      <c r="AM5809" s="150">
        <v>18345.3671875</v>
      </c>
      <c r="AN5809" s="150">
        <v>1354.7288818359375</v>
      </c>
      <c r="AO5809" s="5" t="s">
        <v>7860</v>
      </c>
    </row>
    <row r="5810" spans="1:41" ht="14.25" x14ac:dyDescent="0.45">
      <c r="A5810" s="150">
        <v>2023</v>
      </c>
      <c r="B5810" s="5" t="s">
        <v>4980</v>
      </c>
      <c r="C5810" s="5" t="s">
        <v>4979</v>
      </c>
      <c r="D5810" s="5" t="s">
        <v>84</v>
      </c>
      <c r="E5810" s="5" t="s">
        <v>95</v>
      </c>
      <c r="F5810" s="5" t="s">
        <v>188</v>
      </c>
      <c r="G5810" s="5" t="s">
        <v>87</v>
      </c>
      <c r="H5810" s="5" t="s">
        <v>131</v>
      </c>
      <c r="I5810" s="150">
        <v>316.0443419617165</v>
      </c>
      <c r="J5810" s="150">
        <v>346.53424218206987</v>
      </c>
      <c r="K5810" s="150"/>
      <c r="L5810" s="150"/>
      <c r="M5810" s="150">
        <v>2870.7361061522583</v>
      </c>
      <c r="N5810" s="150">
        <v>1284.3726012982197</v>
      </c>
      <c r="O5810" s="150">
        <v>462.96745704533521</v>
      </c>
      <c r="P5810" s="150">
        <v>392.58290721686512</v>
      </c>
      <c r="Q5810" s="150">
        <v>0</v>
      </c>
      <c r="R5810" s="150">
        <v>0</v>
      </c>
      <c r="S5810" s="150">
        <v>158.02217098085825</v>
      </c>
      <c r="T5810" s="150"/>
      <c r="U5810" s="150">
        <v>0</v>
      </c>
      <c r="V5810" s="150">
        <v>0</v>
      </c>
      <c r="W5810" s="150">
        <v>0</v>
      </c>
      <c r="X5810" s="150">
        <v>0</v>
      </c>
      <c r="Y5810" s="150">
        <v>2976.6794827065091</v>
      </c>
      <c r="Z5810" s="150">
        <v>0</v>
      </c>
      <c r="AA5810" s="150">
        <v>3612.3868286224197</v>
      </c>
      <c r="AB5810" s="150"/>
      <c r="AC5810" s="150">
        <v>594.12315151291807</v>
      </c>
      <c r="AD5810" s="150">
        <v>0</v>
      </c>
      <c r="AE5810" s="150">
        <v>0</v>
      </c>
      <c r="AF5810" s="150">
        <v>0</v>
      </c>
      <c r="AG5810" s="150">
        <v>16023.448137459027</v>
      </c>
      <c r="AH5810" s="150">
        <v>3226.8127314291255</v>
      </c>
      <c r="AI5810" s="150"/>
      <c r="AJ5810" s="150">
        <v>4846.0132434129864</v>
      </c>
      <c r="AK5810" s="150"/>
      <c r="AL5810" s="150">
        <v>37110.72265625</v>
      </c>
      <c r="AM5810" s="150">
        <v>30392.185546875</v>
      </c>
      <c r="AN5810" s="150">
        <v>6718.53857421875</v>
      </c>
      <c r="AO5810" s="5" t="s">
        <v>6011</v>
      </c>
    </row>
    <row r="5811" spans="1:41" ht="14.25" x14ac:dyDescent="0.45">
      <c r="A5811" s="150">
        <v>2023</v>
      </c>
      <c r="B5811" s="5" t="s">
        <v>6344</v>
      </c>
      <c r="C5811" s="5" t="s">
        <v>4979</v>
      </c>
      <c r="D5811" s="5" t="s">
        <v>84</v>
      </c>
      <c r="E5811" s="5" t="s">
        <v>95</v>
      </c>
      <c r="F5811" s="5" t="s">
        <v>188</v>
      </c>
      <c r="G5811" s="5" t="s">
        <v>87</v>
      </c>
      <c r="H5811" s="5" t="s">
        <v>131</v>
      </c>
      <c r="I5811" s="150">
        <v>307.2277712603294</v>
      </c>
      <c r="J5811" s="150">
        <v>601.60846661323274</v>
      </c>
      <c r="K5811" s="150"/>
      <c r="L5811" s="150"/>
      <c r="M5811" s="150">
        <v>3584.3239980371759</v>
      </c>
      <c r="N5811" s="150">
        <v>1254.7825296405272</v>
      </c>
      <c r="O5811" s="150">
        <v>450.05222720085965</v>
      </c>
      <c r="P5811" s="150">
        <v>381.6311688115851</v>
      </c>
      <c r="Q5811" s="150">
        <v>0</v>
      </c>
      <c r="R5811" s="150"/>
      <c r="S5811" s="150"/>
      <c r="T5811" s="150">
        <v>0</v>
      </c>
      <c r="U5811" s="150">
        <v>0</v>
      </c>
      <c r="V5811" s="150">
        <v>0</v>
      </c>
      <c r="W5811" s="150">
        <v>0</v>
      </c>
      <c r="X5811" s="150">
        <v>0</v>
      </c>
      <c r="Y5811" s="150">
        <v>285.0049624724989</v>
      </c>
      <c r="Z5811" s="150">
        <v>118.07586214912342</v>
      </c>
      <c r="AA5811" s="150">
        <v>3774.8052162185804</v>
      </c>
      <c r="AB5811" s="150"/>
      <c r="AC5811" s="150">
        <v>589.10009600409808</v>
      </c>
      <c r="AD5811" s="150">
        <v>0</v>
      </c>
      <c r="AE5811" s="150"/>
      <c r="AF5811" s="150">
        <v>0</v>
      </c>
      <c r="AG5811" s="150">
        <v>12556.399011409661</v>
      </c>
      <c r="AH5811" s="150">
        <v>2611.4360557127998</v>
      </c>
      <c r="AI5811" s="150">
        <v>0</v>
      </c>
      <c r="AJ5811" s="150">
        <v>2662.6406842561878</v>
      </c>
      <c r="AK5811" s="150"/>
      <c r="AL5811" s="150">
        <v>29177.087890625</v>
      </c>
      <c r="AM5811" s="150">
        <v>22531.275390625</v>
      </c>
      <c r="AN5811" s="150">
        <v>6645.8125</v>
      </c>
      <c r="AO5811" s="5" t="s">
        <v>6939</v>
      </c>
    </row>
    <row r="5812" spans="1:41" ht="14.25" x14ac:dyDescent="0.45">
      <c r="A5812" s="150">
        <v>2023</v>
      </c>
      <c r="B5812" s="5" t="s">
        <v>6344</v>
      </c>
      <c r="C5812" s="5" t="s">
        <v>4979</v>
      </c>
      <c r="D5812" s="5" t="s">
        <v>84</v>
      </c>
      <c r="E5812" s="5" t="s">
        <v>95</v>
      </c>
      <c r="F5812" s="5" t="s">
        <v>191</v>
      </c>
      <c r="G5812" s="5" t="s">
        <v>87</v>
      </c>
      <c r="H5812" s="5" t="s">
        <v>131</v>
      </c>
      <c r="I5812" s="150">
        <v>0</v>
      </c>
      <c r="J5812" s="150">
        <v>283.02514210029108</v>
      </c>
      <c r="K5812" s="150"/>
      <c r="L5812" s="150"/>
      <c r="M5812" s="150">
        <v>5683.7137683160936</v>
      </c>
      <c r="N5812" s="150">
        <v>259.45924506676909</v>
      </c>
      <c r="O5812" s="150">
        <v>158.39967503234394</v>
      </c>
      <c r="P5812" s="150">
        <v>409.63702834710585</v>
      </c>
      <c r="Q5812" s="150">
        <v>0</v>
      </c>
      <c r="R5812" s="150">
        <v>0</v>
      </c>
      <c r="S5812" s="150"/>
      <c r="T5812" s="150">
        <v>0</v>
      </c>
      <c r="U5812" s="150">
        <v>0</v>
      </c>
      <c r="V5812" s="150">
        <v>2304.2082844524703</v>
      </c>
      <c r="W5812" s="150">
        <v>153.6138856301647</v>
      </c>
      <c r="X5812" s="150">
        <v>76.806942815082351</v>
      </c>
      <c r="Y5812" s="150">
        <v>209.11970297119751</v>
      </c>
      <c r="Z5812" s="150">
        <v>10.43269088660651</v>
      </c>
      <c r="AA5812" s="150">
        <v>3424.565556981805</v>
      </c>
      <c r="AB5812" s="150"/>
      <c r="AC5812" s="150">
        <v>107.52971994111529</v>
      </c>
      <c r="AD5812" s="150">
        <v>680.56375026731166</v>
      </c>
      <c r="AE5812" s="150">
        <v>266.75460876706444</v>
      </c>
      <c r="AF5812" s="150">
        <v>682.55769848336513</v>
      </c>
      <c r="AG5812" s="150">
        <v>3018.0008063473024</v>
      </c>
      <c r="AH5812" s="150"/>
      <c r="AI5812" s="150"/>
      <c r="AJ5812" s="150">
        <v>0</v>
      </c>
      <c r="AK5812" s="150"/>
      <c r="AL5812" s="150">
        <v>17728.388671875</v>
      </c>
      <c r="AM5812" s="150">
        <v>10975.2900390625</v>
      </c>
      <c r="AN5812" s="150">
        <v>6753.0986328125</v>
      </c>
      <c r="AO5812" s="5" t="s">
        <v>6940</v>
      </c>
    </row>
    <row r="5813" spans="1:41" ht="14.25" x14ac:dyDescent="0.45">
      <c r="A5813" s="150">
        <v>2023</v>
      </c>
      <c r="B5813" s="5" t="s">
        <v>4980</v>
      </c>
      <c r="C5813" s="5" t="s">
        <v>4979</v>
      </c>
      <c r="D5813" s="5" t="s">
        <v>84</v>
      </c>
      <c r="E5813" s="5" t="s">
        <v>95</v>
      </c>
      <c r="F5813" s="5" t="s">
        <v>191</v>
      </c>
      <c r="G5813" s="5" t="s">
        <v>87</v>
      </c>
      <c r="H5813" s="5" t="s">
        <v>131</v>
      </c>
      <c r="I5813" s="150">
        <v>368.71839895533589</v>
      </c>
      <c r="J5813" s="150">
        <v>105.34811398723883</v>
      </c>
      <c r="K5813" s="150"/>
      <c r="L5813" s="150"/>
      <c r="M5813" s="150">
        <v>2106.9622797447764</v>
      </c>
      <c r="N5813" s="150">
        <v>265.58259536182908</v>
      </c>
      <c r="O5813" s="150">
        <v>162.94529904370989</v>
      </c>
      <c r="P5813" s="150">
        <v>0</v>
      </c>
      <c r="Q5813" s="150">
        <v>0</v>
      </c>
      <c r="R5813" s="150">
        <v>0</v>
      </c>
      <c r="S5813" s="150">
        <v>316.0443419617165</v>
      </c>
      <c r="T5813" s="150"/>
      <c r="U5813" s="150">
        <v>0</v>
      </c>
      <c r="V5813" s="150">
        <v>547.81019273364188</v>
      </c>
      <c r="W5813" s="150">
        <v>126.4177367846866</v>
      </c>
      <c r="X5813" s="150">
        <v>0</v>
      </c>
      <c r="Y5813" s="150">
        <v>215.12084876194169</v>
      </c>
      <c r="Z5813" s="150">
        <v>12.776285352990232</v>
      </c>
      <c r="AA5813" s="150">
        <v>3383.7814212701114</v>
      </c>
      <c r="AB5813" s="150"/>
      <c r="AC5813" s="150">
        <v>215.963644208651</v>
      </c>
      <c r="AD5813" s="150">
        <v>562.94974912512532</v>
      </c>
      <c r="AE5813" s="150">
        <v>1254.6960375880144</v>
      </c>
      <c r="AF5813" s="150">
        <v>710.30965855895784</v>
      </c>
      <c r="AG5813" s="150">
        <v>994.48619603953455</v>
      </c>
      <c r="AH5813" s="150">
        <v>0</v>
      </c>
      <c r="AI5813" s="150"/>
      <c r="AJ5813" s="150">
        <v>0</v>
      </c>
      <c r="AK5813" s="150"/>
      <c r="AL5813" s="150">
        <v>11349.9130859375</v>
      </c>
      <c r="AM5813" s="150">
        <v>8074.59326171875</v>
      </c>
      <c r="AN5813" s="150">
        <v>3275.3193359375</v>
      </c>
      <c r="AO5813" s="5" t="s">
        <v>6012</v>
      </c>
    </row>
    <row r="5814" spans="1:41" ht="14.25" x14ac:dyDescent="0.45">
      <c r="A5814" s="150">
        <v>2023</v>
      </c>
      <c r="B5814" s="5" t="s">
        <v>7352</v>
      </c>
      <c r="C5814" s="5" t="s">
        <v>4979</v>
      </c>
      <c r="D5814" s="5" t="s">
        <v>84</v>
      </c>
      <c r="E5814" s="5" t="s">
        <v>95</v>
      </c>
      <c r="F5814" s="5" t="s">
        <v>191</v>
      </c>
      <c r="G5814" s="5" t="s">
        <v>87</v>
      </c>
      <c r="H5814" s="5" t="s">
        <v>131</v>
      </c>
      <c r="I5814" s="150">
        <v>0</v>
      </c>
      <c r="J5814" s="150">
        <v>965.81492328801005</v>
      </c>
      <c r="K5814" s="150"/>
      <c r="L5814" s="150">
        <v>150</v>
      </c>
      <c r="M5814" s="150">
        <v>1840</v>
      </c>
      <c r="N5814" s="150">
        <v>553.92065527343755</v>
      </c>
      <c r="O5814" s="150">
        <v>154.67320000000001</v>
      </c>
      <c r="P5814" s="150">
        <v>0</v>
      </c>
      <c r="Q5814" s="150">
        <v>0</v>
      </c>
      <c r="R5814" s="150">
        <v>295.53048000000001</v>
      </c>
      <c r="S5814" s="150"/>
      <c r="T5814" s="150">
        <v>0</v>
      </c>
      <c r="U5814" s="150">
        <v>0</v>
      </c>
      <c r="V5814" s="150">
        <v>3060</v>
      </c>
      <c r="W5814" s="150">
        <v>279.86759999999998</v>
      </c>
      <c r="X5814" s="150">
        <v>0</v>
      </c>
      <c r="Y5814" s="150">
        <v>0</v>
      </c>
      <c r="Z5814" s="150">
        <v>5.0819999999999999</v>
      </c>
      <c r="AA5814" s="150">
        <v>1928</v>
      </c>
      <c r="AB5814" s="150"/>
      <c r="AC5814" s="150">
        <v>614.68616822429908</v>
      </c>
      <c r="AD5814" s="150">
        <v>508.78379475000008</v>
      </c>
      <c r="AE5814" s="150">
        <v>374.21443199999999</v>
      </c>
      <c r="AF5814" s="150">
        <v>666.5</v>
      </c>
      <c r="AG5814" s="150">
        <v>2336</v>
      </c>
      <c r="AH5814" s="150">
        <v>0</v>
      </c>
      <c r="AI5814" s="150"/>
      <c r="AJ5814" s="150">
        <v>0</v>
      </c>
      <c r="AK5814" s="150"/>
      <c r="AL5814" s="150">
        <v>13733.07421875</v>
      </c>
      <c r="AM5814" s="150">
        <v>10949.748046875</v>
      </c>
      <c r="AN5814" s="150">
        <v>2783.324462890625</v>
      </c>
      <c r="AO5814" s="5" t="s">
        <v>7861</v>
      </c>
    </row>
    <row r="5815" spans="1:41" ht="14.25" x14ac:dyDescent="0.45">
      <c r="A5815" s="150">
        <v>2023</v>
      </c>
      <c r="B5815" s="5" t="s">
        <v>4980</v>
      </c>
      <c r="C5815" s="5" t="s">
        <v>4979</v>
      </c>
      <c r="D5815" s="5" t="s">
        <v>84</v>
      </c>
      <c r="E5815" s="5" t="s">
        <v>95</v>
      </c>
      <c r="F5815" s="5" t="s">
        <v>194</v>
      </c>
      <c r="G5815" s="5" t="s">
        <v>87</v>
      </c>
      <c r="H5815" s="5" t="s">
        <v>131</v>
      </c>
      <c r="I5815" s="150">
        <v>105.34811398723883</v>
      </c>
      <c r="J5815" s="150">
        <v>1356.715986686025</v>
      </c>
      <c r="K5815" s="150"/>
      <c r="L5815" s="150"/>
      <c r="M5815" s="150">
        <v>0</v>
      </c>
      <c r="N5815" s="150">
        <v>1875.9233309593633</v>
      </c>
      <c r="O5815" s="150">
        <v>268.25552984915902</v>
      </c>
      <c r="P5815" s="150">
        <v>0</v>
      </c>
      <c r="Q5815" s="150">
        <v>0</v>
      </c>
      <c r="R5815" s="150">
        <v>0</v>
      </c>
      <c r="S5815" s="150">
        <v>52.674056993619416</v>
      </c>
      <c r="T5815" s="150">
        <v>210.69622797447767</v>
      </c>
      <c r="U5815" s="150">
        <v>52.674056993619416</v>
      </c>
      <c r="V5815" s="150">
        <v>168.55698237958214</v>
      </c>
      <c r="W5815" s="150">
        <v>84.278491189791069</v>
      </c>
      <c r="X5815" s="150">
        <v>52.674056993619416</v>
      </c>
      <c r="Y5815" s="150">
        <v>12.220381222519704</v>
      </c>
      <c r="Z5815" s="150">
        <v>0</v>
      </c>
      <c r="AA5815" s="150">
        <v>588.89595718866508</v>
      </c>
      <c r="AB5815" s="150">
        <v>228.60540735230828</v>
      </c>
      <c r="AC5815" s="150">
        <v>0</v>
      </c>
      <c r="AD5815" s="150">
        <v>216.51913427889431</v>
      </c>
      <c r="AE5815" s="150">
        <v>0</v>
      </c>
      <c r="AF5815" s="150">
        <v>0</v>
      </c>
      <c r="AG5815" s="150">
        <v>1987.9189109391968</v>
      </c>
      <c r="AH5815" s="150">
        <v>0</v>
      </c>
      <c r="AI5815" s="150">
        <v>232.81933191179783</v>
      </c>
      <c r="AJ5815" s="150">
        <v>0</v>
      </c>
      <c r="AK5815" s="150">
        <v>239.14021875103214</v>
      </c>
      <c r="AL5815" s="150">
        <v>7733.91552734375</v>
      </c>
      <c r="AM5815" s="150">
        <v>6148.25341796875</v>
      </c>
      <c r="AN5815" s="150">
        <v>1585.6624755859375</v>
      </c>
      <c r="AO5815" s="5" t="s">
        <v>6013</v>
      </c>
    </row>
    <row r="5816" spans="1:41" ht="14.25" x14ac:dyDescent="0.45">
      <c r="A5816" s="150">
        <v>2023</v>
      </c>
      <c r="B5816" s="5" t="s">
        <v>6344</v>
      </c>
      <c r="C5816" s="5" t="s">
        <v>4979</v>
      </c>
      <c r="D5816" s="5" t="s">
        <v>84</v>
      </c>
      <c r="E5816" s="5" t="s">
        <v>95</v>
      </c>
      <c r="F5816" s="5" t="s">
        <v>194</v>
      </c>
      <c r="G5816" s="5" t="s">
        <v>87</v>
      </c>
      <c r="H5816" s="5" t="s">
        <v>131</v>
      </c>
      <c r="I5816" s="150">
        <v>122.89110850413175</v>
      </c>
      <c r="J5816" s="150">
        <v>1278.6147330404074</v>
      </c>
      <c r="K5816" s="150"/>
      <c r="L5816" s="150"/>
      <c r="M5816" s="150">
        <v>133.1320342128094</v>
      </c>
      <c r="N5816" s="150">
        <v>1832.6995728341901</v>
      </c>
      <c r="O5816" s="150">
        <v>260.77210575027209</v>
      </c>
      <c r="P5816" s="150">
        <v>0</v>
      </c>
      <c r="Q5816" s="150">
        <v>0</v>
      </c>
      <c r="R5816" s="150"/>
      <c r="S5816" s="150"/>
      <c r="T5816" s="150">
        <v>0</v>
      </c>
      <c r="U5816" s="150">
        <v>51.204628543388232</v>
      </c>
      <c r="V5816" s="150">
        <v>245.7822170082635</v>
      </c>
      <c r="W5816" s="150">
        <v>81.927405669421162</v>
      </c>
      <c r="X5816" s="150">
        <v>51.204628543388232</v>
      </c>
      <c r="Y5816" s="150">
        <v>11.879473822066069</v>
      </c>
      <c r="Z5816" s="150">
        <v>102.60759501207771</v>
      </c>
      <c r="AA5816" s="150">
        <v>631.8651162254107</v>
      </c>
      <c r="AB5816" s="150">
        <v>31.746869696900703</v>
      </c>
      <c r="AC5816" s="150">
        <v>0</v>
      </c>
      <c r="AD5816" s="150">
        <v>252.05004204658843</v>
      </c>
      <c r="AE5816" s="150"/>
      <c r="AF5816" s="150">
        <v>0</v>
      </c>
      <c r="AG5816" s="150">
        <v>0</v>
      </c>
      <c r="AH5816" s="150"/>
      <c r="AI5816" s="150">
        <v>219.15581016570164</v>
      </c>
      <c r="AJ5816" s="150">
        <v>0</v>
      </c>
      <c r="AK5816" s="150">
        <v>232.46901358698256</v>
      </c>
      <c r="AL5816" s="150">
        <v>5540.00244140625</v>
      </c>
      <c r="AM5816" s="150">
        <v>4277.54443359375</v>
      </c>
      <c r="AN5816" s="150">
        <v>1262.4578857421875</v>
      </c>
      <c r="AO5816" s="5" t="s">
        <v>6941</v>
      </c>
    </row>
    <row r="5817" spans="1:41" ht="14.25" x14ac:dyDescent="0.45">
      <c r="A5817" s="150">
        <v>2023</v>
      </c>
      <c r="B5817" s="5" t="s">
        <v>7352</v>
      </c>
      <c r="C5817" s="5" t="s">
        <v>4979</v>
      </c>
      <c r="D5817" s="5" t="s">
        <v>84</v>
      </c>
      <c r="E5817" s="5" t="s">
        <v>95</v>
      </c>
      <c r="F5817" s="5" t="s">
        <v>194</v>
      </c>
      <c r="G5817" s="5" t="s">
        <v>87</v>
      </c>
      <c r="H5817" s="5" t="s">
        <v>131</v>
      </c>
      <c r="I5817" s="150">
        <v>147.0588235294118</v>
      </c>
      <c r="J5817" s="150">
        <v>306.23400006692998</v>
      </c>
      <c r="K5817" s="150"/>
      <c r="L5817" s="150"/>
      <c r="M5817" s="150">
        <v>480</v>
      </c>
      <c r="N5817" s="150">
        <v>1138.9338432617189</v>
      </c>
      <c r="O5817" s="150">
        <v>137.11274</v>
      </c>
      <c r="P5817" s="150">
        <v>0</v>
      </c>
      <c r="Q5817" s="150">
        <v>0</v>
      </c>
      <c r="R5817" s="150">
        <v>0</v>
      </c>
      <c r="S5817" s="150">
        <v>80</v>
      </c>
      <c r="T5817" s="150">
        <v>250</v>
      </c>
      <c r="U5817" s="150">
        <v>50</v>
      </c>
      <c r="V5817" s="150">
        <v>240</v>
      </c>
      <c r="W5817" s="150"/>
      <c r="X5817" s="150">
        <v>50</v>
      </c>
      <c r="Y5817" s="150">
        <v>0</v>
      </c>
      <c r="Z5817" s="150">
        <v>0</v>
      </c>
      <c r="AA5817" s="150">
        <v>370</v>
      </c>
      <c r="AB5817" s="150">
        <v>32</v>
      </c>
      <c r="AC5817" s="150">
        <v>0</v>
      </c>
      <c r="AD5817" s="150">
        <v>631.34516907000022</v>
      </c>
      <c r="AE5817" s="150">
        <v>0</v>
      </c>
      <c r="AF5817" s="150">
        <v>0</v>
      </c>
      <c r="AG5817" s="150">
        <v>0</v>
      </c>
      <c r="AH5817" s="150">
        <v>0</v>
      </c>
      <c r="AI5817" s="150">
        <v>214</v>
      </c>
      <c r="AJ5817" s="150">
        <v>10</v>
      </c>
      <c r="AK5817" s="150">
        <v>240</v>
      </c>
      <c r="AL5817" s="150">
        <v>4376.6845703125</v>
      </c>
      <c r="AM5817" s="150">
        <v>2262.2265625</v>
      </c>
      <c r="AN5817" s="150">
        <v>2114.4580078125</v>
      </c>
      <c r="AO5817" s="5" t="s">
        <v>7862</v>
      </c>
    </row>
    <row r="5818" spans="1:41" ht="14.25" x14ac:dyDescent="0.45">
      <c r="A5818" s="150">
        <v>2023</v>
      </c>
      <c r="B5818" s="5" t="s">
        <v>6344</v>
      </c>
      <c r="C5818" s="5" t="s">
        <v>4979</v>
      </c>
      <c r="D5818" s="5" t="s">
        <v>84</v>
      </c>
      <c r="E5818" s="5" t="s">
        <v>95</v>
      </c>
      <c r="F5818" s="5" t="s">
        <v>197</v>
      </c>
      <c r="G5818" s="5" t="s">
        <v>87</v>
      </c>
      <c r="H5818" s="5" t="s">
        <v>131</v>
      </c>
      <c r="I5818" s="150">
        <v>153.6138856301647</v>
      </c>
      <c r="J5818" s="150">
        <v>153.82159416729468</v>
      </c>
      <c r="K5818" s="150"/>
      <c r="L5818" s="150"/>
      <c r="M5818" s="150"/>
      <c r="N5818" s="150">
        <v>319.81210979727842</v>
      </c>
      <c r="O5818" s="150">
        <v>0</v>
      </c>
      <c r="P5818" s="150">
        <v>0</v>
      </c>
      <c r="Q5818" s="150">
        <v>0</v>
      </c>
      <c r="R5818" s="150"/>
      <c r="S5818" s="150"/>
      <c r="T5818" s="150">
        <v>0</v>
      </c>
      <c r="U5818" s="150">
        <v>0</v>
      </c>
      <c r="V5818" s="150">
        <v>381.9865289336762</v>
      </c>
      <c r="W5818" s="150">
        <v>0</v>
      </c>
      <c r="X5818" s="150">
        <v>0</v>
      </c>
      <c r="Y5818" s="150">
        <v>25.19267724334701</v>
      </c>
      <c r="Z5818" s="150">
        <v>0</v>
      </c>
      <c r="AA5818" s="150">
        <v>3594.5649237458538</v>
      </c>
      <c r="AB5818" s="150"/>
      <c r="AC5818" s="150">
        <v>0</v>
      </c>
      <c r="AD5818" s="150">
        <v>100.82001681863538</v>
      </c>
      <c r="AE5818" s="150"/>
      <c r="AF5818" s="150">
        <v>0</v>
      </c>
      <c r="AG5818" s="150">
        <v>0</v>
      </c>
      <c r="AH5818" s="150"/>
      <c r="AI5818" s="150"/>
      <c r="AJ5818" s="150">
        <v>0</v>
      </c>
      <c r="AK5818" s="150"/>
      <c r="AL5818" s="150">
        <v>4729.8115234375</v>
      </c>
      <c r="AM5818" s="150">
        <v>4628.99169921875</v>
      </c>
      <c r="AN5818" s="150">
        <v>100.82001495361328</v>
      </c>
      <c r="AO5818" s="5" t="s">
        <v>6942</v>
      </c>
    </row>
    <row r="5819" spans="1:41" ht="14.25" x14ac:dyDescent="0.45">
      <c r="A5819" s="150">
        <v>2023</v>
      </c>
      <c r="B5819" s="5" t="s">
        <v>4980</v>
      </c>
      <c r="C5819" s="5" t="s">
        <v>4979</v>
      </c>
      <c r="D5819" s="5" t="s">
        <v>84</v>
      </c>
      <c r="E5819" s="5" t="s">
        <v>95</v>
      </c>
      <c r="F5819" s="5" t="s">
        <v>197</v>
      </c>
      <c r="G5819" s="5" t="s">
        <v>87</v>
      </c>
      <c r="H5819" s="5" t="s">
        <v>131</v>
      </c>
      <c r="I5819" s="150">
        <v>158.02217098085825</v>
      </c>
      <c r="J5819" s="150">
        <v>566.44732757912436</v>
      </c>
      <c r="K5819" s="150"/>
      <c r="L5819" s="150"/>
      <c r="M5819" s="150">
        <v>0</v>
      </c>
      <c r="N5819" s="150">
        <v>327.35872940394597</v>
      </c>
      <c r="O5819" s="150">
        <v>0</v>
      </c>
      <c r="P5819" s="150">
        <v>0</v>
      </c>
      <c r="Q5819" s="150">
        <v>0</v>
      </c>
      <c r="R5819" s="150">
        <v>0</v>
      </c>
      <c r="S5819" s="150">
        <v>52.674056993619416</v>
      </c>
      <c r="T5819" s="150"/>
      <c r="U5819" s="150">
        <v>0</v>
      </c>
      <c r="V5819" s="150">
        <v>197.00097315613661</v>
      </c>
      <c r="W5819" s="150">
        <v>0</v>
      </c>
      <c r="X5819" s="150">
        <v>0</v>
      </c>
      <c r="Y5819" s="150">
        <v>187.78111544904641</v>
      </c>
      <c r="Z5819" s="150">
        <v>0</v>
      </c>
      <c r="AA5819" s="150">
        <v>3532.322261992118</v>
      </c>
      <c r="AB5819" s="150"/>
      <c r="AC5819" s="150">
        <v>0</v>
      </c>
      <c r="AD5819" s="150">
        <v>86.607653711557745</v>
      </c>
      <c r="AE5819" s="150">
        <v>0</v>
      </c>
      <c r="AF5819" s="150">
        <v>0</v>
      </c>
      <c r="AG5819" s="150">
        <v>0</v>
      </c>
      <c r="AH5819" s="150">
        <v>0</v>
      </c>
      <c r="AI5819" s="150"/>
      <c r="AJ5819" s="150">
        <v>0</v>
      </c>
      <c r="AK5819" s="150"/>
      <c r="AL5819" s="150">
        <v>5108.2138671875</v>
      </c>
      <c r="AM5819" s="150">
        <v>4968.9326171875</v>
      </c>
      <c r="AN5819" s="150">
        <v>139.28170776367188</v>
      </c>
      <c r="AO5819" s="5" t="s">
        <v>6014</v>
      </c>
    </row>
    <row r="5820" spans="1:41" ht="14.25" x14ac:dyDescent="0.45">
      <c r="A5820" s="150">
        <v>2023</v>
      </c>
      <c r="B5820" s="5" t="s">
        <v>7352</v>
      </c>
      <c r="C5820" s="5" t="s">
        <v>4979</v>
      </c>
      <c r="D5820" s="5" t="s">
        <v>84</v>
      </c>
      <c r="E5820" s="5" t="s">
        <v>95</v>
      </c>
      <c r="F5820" s="5" t="s">
        <v>197</v>
      </c>
      <c r="G5820" s="5" t="s">
        <v>87</v>
      </c>
      <c r="H5820" s="5" t="s">
        <v>131</v>
      </c>
      <c r="I5820" s="150">
        <v>147.0588235294118</v>
      </c>
      <c r="J5820" s="150">
        <v>341.56869238234498</v>
      </c>
      <c r="K5820" s="150"/>
      <c r="L5820" s="150"/>
      <c r="M5820" s="150">
        <v>0</v>
      </c>
      <c r="N5820" s="150">
        <v>4.6842495117187504</v>
      </c>
      <c r="O5820" s="150">
        <v>0</v>
      </c>
      <c r="P5820" s="150">
        <v>0</v>
      </c>
      <c r="Q5820" s="150">
        <v>0</v>
      </c>
      <c r="R5820" s="150">
        <v>0</v>
      </c>
      <c r="S5820" s="150"/>
      <c r="T5820" s="150">
        <v>0</v>
      </c>
      <c r="U5820" s="150">
        <v>0</v>
      </c>
      <c r="V5820" s="150">
        <v>373</v>
      </c>
      <c r="W5820" s="150"/>
      <c r="X5820" s="150">
        <v>0</v>
      </c>
      <c r="Y5820" s="150">
        <v>247.929707799608</v>
      </c>
      <c r="Z5820" s="150">
        <v>0</v>
      </c>
      <c r="AA5820" s="150">
        <v>1933</v>
      </c>
      <c r="AB5820" s="150"/>
      <c r="AC5820" s="150">
        <v>124.4080672897196</v>
      </c>
      <c r="AD5820" s="150">
        <v>382.63343580000009</v>
      </c>
      <c r="AE5820" s="150">
        <v>0</v>
      </c>
      <c r="AF5820" s="150">
        <v>0</v>
      </c>
      <c r="AG5820" s="150">
        <v>0</v>
      </c>
      <c r="AH5820" s="150">
        <v>0</v>
      </c>
      <c r="AI5820" s="150"/>
      <c r="AJ5820" s="150">
        <v>20</v>
      </c>
      <c r="AK5820" s="150"/>
      <c r="AL5820" s="150">
        <v>3574.282958984375</v>
      </c>
      <c r="AM5820" s="150">
        <v>3191.6494140625</v>
      </c>
      <c r="AN5820" s="150">
        <v>382.6334228515625</v>
      </c>
      <c r="AO5820" s="5" t="s">
        <v>7863</v>
      </c>
    </row>
    <row r="5821" spans="1:41" ht="14.25" x14ac:dyDescent="0.45">
      <c r="A5821" s="150">
        <v>2023</v>
      </c>
      <c r="B5821" s="5" t="s">
        <v>7352</v>
      </c>
      <c r="C5821" s="5" t="s">
        <v>4979</v>
      </c>
      <c r="D5821" s="5" t="s">
        <v>84</v>
      </c>
      <c r="E5821" s="5" t="s">
        <v>95</v>
      </c>
      <c r="F5821" s="5" t="s">
        <v>200</v>
      </c>
      <c r="G5821" s="5" t="s">
        <v>87</v>
      </c>
      <c r="H5821" s="5" t="s">
        <v>131</v>
      </c>
      <c r="I5821" s="150">
        <v>0</v>
      </c>
      <c r="J5821" s="150">
        <v>11.778230771804999</v>
      </c>
      <c r="K5821" s="150"/>
      <c r="L5821" s="150"/>
      <c r="M5821" s="150">
        <v>0</v>
      </c>
      <c r="N5821" s="150">
        <v>1965.689625</v>
      </c>
      <c r="O5821" s="150">
        <v>0</v>
      </c>
      <c r="P5821" s="150">
        <v>0</v>
      </c>
      <c r="Q5821" s="150">
        <v>0</v>
      </c>
      <c r="R5821" s="150">
        <v>0</v>
      </c>
      <c r="S5821" s="150">
        <v>150</v>
      </c>
      <c r="T5821" s="150">
        <v>0</v>
      </c>
      <c r="U5821" s="150">
        <v>100</v>
      </c>
      <c r="V5821" s="150">
        <v>0</v>
      </c>
      <c r="W5821" s="150"/>
      <c r="X5821" s="150">
        <v>75</v>
      </c>
      <c r="Y5821" s="150">
        <v>2716.7656166902188</v>
      </c>
      <c r="Z5821" s="150">
        <v>0</v>
      </c>
      <c r="AA5821" s="150">
        <v>4906</v>
      </c>
      <c r="AB5821" s="150"/>
      <c r="AC5821" s="150">
        <v>0</v>
      </c>
      <c r="AD5821" s="150">
        <v>0</v>
      </c>
      <c r="AE5821" s="150">
        <v>0</v>
      </c>
      <c r="AF5821" s="150">
        <v>0</v>
      </c>
      <c r="AG5821" s="150">
        <v>1836</v>
      </c>
      <c r="AH5821" s="150">
        <v>1193.4000000000001</v>
      </c>
      <c r="AI5821" s="150">
        <v>548</v>
      </c>
      <c r="AJ5821" s="150">
        <v>1765</v>
      </c>
      <c r="AK5821" s="150"/>
      <c r="AL5821" s="150">
        <v>15267.6337890625</v>
      </c>
      <c r="AM5821" s="150">
        <v>13301.2333984375</v>
      </c>
      <c r="AN5821" s="150">
        <v>1966.4000244140625</v>
      </c>
      <c r="AO5821" s="5" t="s">
        <v>7864</v>
      </c>
    </row>
    <row r="5822" spans="1:41" ht="14.25" x14ac:dyDescent="0.45">
      <c r="A5822" s="150">
        <v>2023</v>
      </c>
      <c r="B5822" s="5" t="s">
        <v>6344</v>
      </c>
      <c r="C5822" s="5" t="s">
        <v>4979</v>
      </c>
      <c r="D5822" s="5" t="s">
        <v>84</v>
      </c>
      <c r="E5822" s="5" t="s">
        <v>95</v>
      </c>
      <c r="F5822" s="5" t="s">
        <v>200</v>
      </c>
      <c r="G5822" s="5" t="s">
        <v>87</v>
      </c>
      <c r="H5822" s="5" t="s">
        <v>131</v>
      </c>
      <c r="I5822" s="150">
        <v>204.81851417355293</v>
      </c>
      <c r="J5822" s="150">
        <v>283.81595659218215</v>
      </c>
      <c r="K5822" s="150"/>
      <c r="L5822" s="150"/>
      <c r="M5822" s="150">
        <v>0</v>
      </c>
      <c r="N5822" s="150">
        <v>300.43911761310943</v>
      </c>
      <c r="O5822" s="150">
        <v>0</v>
      </c>
      <c r="P5822" s="150">
        <v>0</v>
      </c>
      <c r="Q5822" s="150">
        <v>0</v>
      </c>
      <c r="R5822" s="150"/>
      <c r="S5822" s="150"/>
      <c r="T5822" s="150">
        <v>102.40925708677646</v>
      </c>
      <c r="U5822" s="150">
        <v>102.40925708677646</v>
      </c>
      <c r="V5822" s="150">
        <v>0</v>
      </c>
      <c r="W5822" s="150">
        <v>0</v>
      </c>
      <c r="X5822" s="150">
        <v>0</v>
      </c>
      <c r="Y5822" s="150">
        <v>3693.2874475775066</v>
      </c>
      <c r="Z5822" s="150">
        <v>0</v>
      </c>
      <c r="AA5822" s="150">
        <v>5858.8335979344811</v>
      </c>
      <c r="AB5822" s="150"/>
      <c r="AC5822" s="150">
        <v>119.2296293718054</v>
      </c>
      <c r="AD5822" s="150">
        <v>0</v>
      </c>
      <c r="AE5822" s="150"/>
      <c r="AF5822" s="150">
        <v>0</v>
      </c>
      <c r="AG5822" s="150">
        <v>2616.5565185671385</v>
      </c>
      <c r="AH5822" s="150">
        <v>870.47868523759996</v>
      </c>
      <c r="AI5822" s="150">
        <v>0</v>
      </c>
      <c r="AJ5822" s="150">
        <v>1351.8021935454492</v>
      </c>
      <c r="AK5822" s="150"/>
      <c r="AL5822" s="150">
        <v>15504.080078125</v>
      </c>
      <c r="AM5822" s="150">
        <v>14531.1923828125</v>
      </c>
      <c r="AN5822" s="150">
        <v>972.887939453125</v>
      </c>
      <c r="AO5822" s="5" t="s">
        <v>6943</v>
      </c>
    </row>
    <row r="5823" spans="1:41" ht="14.25" x14ac:dyDescent="0.45">
      <c r="A5823" s="150">
        <v>2023</v>
      </c>
      <c r="B5823" s="5" t="s">
        <v>4980</v>
      </c>
      <c r="C5823" s="5" t="s">
        <v>4979</v>
      </c>
      <c r="D5823" s="5" t="s">
        <v>84</v>
      </c>
      <c r="E5823" s="5" t="s">
        <v>95</v>
      </c>
      <c r="F5823" s="5" t="s">
        <v>200</v>
      </c>
      <c r="G5823" s="5" t="s">
        <v>87</v>
      </c>
      <c r="H5823" s="5" t="s">
        <v>131</v>
      </c>
      <c r="I5823" s="150">
        <v>210.69622797447767</v>
      </c>
      <c r="J5823" s="150">
        <v>738.25882249322126</v>
      </c>
      <c r="K5823" s="150"/>
      <c r="L5823" s="150"/>
      <c r="M5823" s="150">
        <v>0</v>
      </c>
      <c r="N5823" s="150">
        <v>307.52167954014891</v>
      </c>
      <c r="O5823" s="150">
        <v>0</v>
      </c>
      <c r="P5823" s="150">
        <v>0</v>
      </c>
      <c r="Q5823" s="150">
        <v>0</v>
      </c>
      <c r="R5823" s="150">
        <v>0</v>
      </c>
      <c r="S5823" s="150">
        <v>21.069622797447767</v>
      </c>
      <c r="T5823" s="150"/>
      <c r="U5823" s="150">
        <v>105.34811398723883</v>
      </c>
      <c r="V5823" s="150">
        <v>474.06651294257472</v>
      </c>
      <c r="W5823" s="150">
        <v>0</v>
      </c>
      <c r="X5823" s="150">
        <v>79.011085490429124</v>
      </c>
      <c r="Y5823" s="150">
        <v>270.11256426328032</v>
      </c>
      <c r="Z5823" s="150">
        <v>0</v>
      </c>
      <c r="AA5823" s="150">
        <v>5606.6266264008509</v>
      </c>
      <c r="AB5823" s="150"/>
      <c r="AC5823" s="150">
        <v>120.24626517552036</v>
      </c>
      <c r="AD5823" s="150">
        <v>0</v>
      </c>
      <c r="AE5823" s="150">
        <v>0</v>
      </c>
      <c r="AF5823" s="150">
        <v>0</v>
      </c>
      <c r="AG5823" s="150">
        <v>0</v>
      </c>
      <c r="AH5823" s="150">
        <v>360.29054983635683</v>
      </c>
      <c r="AI5823" s="150">
        <v>0</v>
      </c>
      <c r="AJ5823" s="150">
        <v>2191.2407709345675</v>
      </c>
      <c r="AK5823" s="150"/>
      <c r="AL5823" s="150">
        <v>10484.4892578125</v>
      </c>
      <c r="AM5823" s="150">
        <v>10024.1181640625</v>
      </c>
      <c r="AN5823" s="150">
        <v>460.37124633789063</v>
      </c>
      <c r="AO5823" s="5" t="s">
        <v>6015</v>
      </c>
    </row>
    <row r="5824" spans="1:41" ht="14.25" x14ac:dyDescent="0.45">
      <c r="A5824" s="150">
        <v>2023</v>
      </c>
      <c r="B5824" s="5" t="s">
        <v>6344</v>
      </c>
      <c r="C5824" s="5" t="s">
        <v>4979</v>
      </c>
      <c r="D5824" s="5" t="s">
        <v>84</v>
      </c>
      <c r="E5824" s="5" t="s">
        <v>95</v>
      </c>
      <c r="F5824" s="5" t="s">
        <v>203</v>
      </c>
      <c r="G5824" s="5" t="s">
        <v>87</v>
      </c>
      <c r="H5824" s="5" t="s">
        <v>131</v>
      </c>
      <c r="I5824" s="150">
        <v>0</v>
      </c>
      <c r="J5824" s="150">
        <v>6057.3621355377645</v>
      </c>
      <c r="K5824" s="150"/>
      <c r="L5824" s="150"/>
      <c r="M5824" s="150">
        <v>4198.7795405578345</v>
      </c>
      <c r="N5824" s="150">
        <v>1133.2541823205577</v>
      </c>
      <c r="O5824" s="150">
        <v>0</v>
      </c>
      <c r="P5824" s="150">
        <v>0</v>
      </c>
      <c r="Q5824" s="150">
        <v>0</v>
      </c>
      <c r="R5824" s="150">
        <v>674.3714875306548</v>
      </c>
      <c r="S5824" s="150">
        <v>1270.6940619327222</v>
      </c>
      <c r="T5824" s="150">
        <v>0</v>
      </c>
      <c r="U5824" s="150">
        <v>0</v>
      </c>
      <c r="V5824" s="150">
        <v>4608.4165689049405</v>
      </c>
      <c r="W5824" s="150">
        <v>3174.6869696900703</v>
      </c>
      <c r="X5824" s="150">
        <v>0</v>
      </c>
      <c r="Y5824" s="150">
        <v>29592.69097408036</v>
      </c>
      <c r="Z5824" s="150">
        <v>5185.4512947888443</v>
      </c>
      <c r="AA5824" s="150">
        <v>21988.291589101773</v>
      </c>
      <c r="AB5824" s="150"/>
      <c r="AC5824" s="150">
        <v>1486.3679573574736</v>
      </c>
      <c r="AD5824" s="150">
        <v>0</v>
      </c>
      <c r="AE5824" s="150">
        <v>47.005849002830395</v>
      </c>
      <c r="AF5824" s="150">
        <v>0</v>
      </c>
      <c r="AG5824" s="150">
        <v>3034.3862874811866</v>
      </c>
      <c r="AH5824" s="150">
        <v>286.77869080524187</v>
      </c>
      <c r="AI5824" s="150"/>
      <c r="AJ5824" s="150">
        <v>0</v>
      </c>
      <c r="AK5824" s="150"/>
      <c r="AL5824" s="150">
        <v>82738.5390625</v>
      </c>
      <c r="AM5824" s="150">
        <v>73807.6015625</v>
      </c>
      <c r="AN5824" s="150">
        <v>8930.9384765625</v>
      </c>
      <c r="AO5824" s="5" t="s">
        <v>6944</v>
      </c>
    </row>
    <row r="5825" spans="1:41" ht="14.25" x14ac:dyDescent="0.45">
      <c r="A5825" s="150">
        <v>2023</v>
      </c>
      <c r="B5825" s="5" t="s">
        <v>7352</v>
      </c>
      <c r="C5825" s="5" t="s">
        <v>4979</v>
      </c>
      <c r="D5825" s="5" t="s">
        <v>84</v>
      </c>
      <c r="E5825" s="5" t="s">
        <v>95</v>
      </c>
      <c r="F5825" s="5" t="s">
        <v>203</v>
      </c>
      <c r="G5825" s="5" t="s">
        <v>87</v>
      </c>
      <c r="H5825" s="5" t="s">
        <v>131</v>
      </c>
      <c r="I5825" s="150"/>
      <c r="J5825" s="150">
        <v>6027.957800000001</v>
      </c>
      <c r="K5825" s="150"/>
      <c r="L5825" s="150"/>
      <c r="M5825" s="150">
        <v>0</v>
      </c>
      <c r="N5825" s="150">
        <v>0</v>
      </c>
      <c r="O5825" s="150">
        <v>550</v>
      </c>
      <c r="P5825" s="150">
        <v>0</v>
      </c>
      <c r="Q5825" s="150">
        <v>0</v>
      </c>
      <c r="R5825" s="150">
        <v>0</v>
      </c>
      <c r="S5825" s="150"/>
      <c r="T5825" s="150">
        <v>500</v>
      </c>
      <c r="U5825" s="150">
        <v>0</v>
      </c>
      <c r="V5825" s="150">
        <v>0</v>
      </c>
      <c r="W5825" s="150">
        <v>1399.338</v>
      </c>
      <c r="X5825" s="150">
        <v>4000</v>
      </c>
      <c r="Y5825" s="150">
        <v>6833.2356596921491</v>
      </c>
      <c r="Z5825" s="150">
        <v>95.287500000000009</v>
      </c>
      <c r="AA5825" s="150">
        <v>32817</v>
      </c>
      <c r="AB5825" s="150"/>
      <c r="AC5825" s="150">
        <v>1550.924572897196</v>
      </c>
      <c r="AD5825" s="150">
        <v>0</v>
      </c>
      <c r="AE5825" s="150">
        <v>0</v>
      </c>
      <c r="AF5825" s="150">
        <v>0</v>
      </c>
      <c r="AG5825" s="150">
        <v>6864</v>
      </c>
      <c r="AH5825" s="150">
        <v>472.09374000000003</v>
      </c>
      <c r="AI5825" s="150"/>
      <c r="AJ5825" s="150">
        <v>3400</v>
      </c>
      <c r="AK5825" s="150"/>
      <c r="AL5825" s="150">
        <v>64509.83984375</v>
      </c>
      <c r="AM5825" s="150">
        <v>57588.40625</v>
      </c>
      <c r="AN5825" s="150">
        <v>6921.431640625</v>
      </c>
      <c r="AO5825" s="5" t="s">
        <v>7865</v>
      </c>
    </row>
    <row r="5826" spans="1:41" ht="14.25" x14ac:dyDescent="0.45">
      <c r="A5826" s="150">
        <v>2023</v>
      </c>
      <c r="B5826" s="5" t="s">
        <v>4980</v>
      </c>
      <c r="C5826" s="5" t="s">
        <v>4979</v>
      </c>
      <c r="D5826" s="5" t="s">
        <v>84</v>
      </c>
      <c r="E5826" s="5" t="s">
        <v>95</v>
      </c>
      <c r="F5826" s="5" t="s">
        <v>203</v>
      </c>
      <c r="G5826" s="5" t="s">
        <v>87</v>
      </c>
      <c r="H5826" s="5" t="s">
        <v>131</v>
      </c>
      <c r="I5826" s="150">
        <v>0</v>
      </c>
      <c r="J5826" s="150">
        <v>6847.7453990581898</v>
      </c>
      <c r="K5826" s="150"/>
      <c r="L5826" s="150"/>
      <c r="M5826" s="150">
        <v>1264.177367846866</v>
      </c>
      <c r="N5826" s="150">
        <v>1159.9775483020881</v>
      </c>
      <c r="O5826" s="150">
        <v>0</v>
      </c>
      <c r="P5826" s="150">
        <v>484.54865028430498</v>
      </c>
      <c r="Q5826" s="150">
        <v>0</v>
      </c>
      <c r="R5826" s="150">
        <v>228.45001888417707</v>
      </c>
      <c r="S5826" s="150">
        <v>316.0443419617165</v>
      </c>
      <c r="T5826" s="150"/>
      <c r="U5826" s="150">
        <v>0</v>
      </c>
      <c r="V5826" s="150">
        <v>1685.5698237958213</v>
      </c>
      <c r="W5826" s="150">
        <v>1264.177367846866</v>
      </c>
      <c r="X5826" s="150">
        <v>0</v>
      </c>
      <c r="Y5826" s="150">
        <v>18.435919947766795</v>
      </c>
      <c r="Z5826" s="150">
        <v>847.8720151935355</v>
      </c>
      <c r="AA5826" s="150">
        <v>22627.721403319028</v>
      </c>
      <c r="AB5826" s="150"/>
      <c r="AC5826" s="150">
        <v>696.87777402558493</v>
      </c>
      <c r="AD5826" s="150">
        <v>0</v>
      </c>
      <c r="AE5826" s="150">
        <v>0</v>
      </c>
      <c r="AF5826" s="150">
        <v>0</v>
      </c>
      <c r="AG5826" s="150">
        <v>5218.9455669278113</v>
      </c>
      <c r="AH5826" s="150">
        <v>0</v>
      </c>
      <c r="AI5826" s="150"/>
      <c r="AJ5826" s="150">
        <v>0</v>
      </c>
      <c r="AK5826" s="150"/>
      <c r="AL5826" s="150">
        <v>42660.54296875</v>
      </c>
      <c r="AM5826" s="150">
        <v>39816.14453125</v>
      </c>
      <c r="AN5826" s="150">
        <v>2844.39892578125</v>
      </c>
      <c r="AO5826" s="5" t="s">
        <v>6016</v>
      </c>
    </row>
    <row r="5827" spans="1:41" ht="14.25" x14ac:dyDescent="0.45">
      <c r="A5827" s="150">
        <v>2023</v>
      </c>
      <c r="B5827" s="5" t="s">
        <v>7352</v>
      </c>
      <c r="C5827" s="5" t="s">
        <v>4979</v>
      </c>
      <c r="D5827" s="5" t="s">
        <v>84</v>
      </c>
      <c r="E5827" s="5" t="s">
        <v>95</v>
      </c>
      <c r="F5827" s="5" t="s">
        <v>237</v>
      </c>
      <c r="G5827" s="5" t="s">
        <v>87</v>
      </c>
      <c r="H5827" s="5" t="s">
        <v>131</v>
      </c>
      <c r="I5827" s="150">
        <v>784.31372549019602</v>
      </c>
      <c r="J5827" s="150">
        <v>9331.6961543610014</v>
      </c>
      <c r="K5827" s="150">
        <v>0</v>
      </c>
      <c r="L5827" s="150">
        <v>150</v>
      </c>
      <c r="M5827" s="150">
        <v>9470</v>
      </c>
      <c r="N5827" s="150">
        <v>4167.5126816406246</v>
      </c>
      <c r="O5827" s="150">
        <v>1130.48134</v>
      </c>
      <c r="P5827" s="150">
        <v>424</v>
      </c>
      <c r="Q5827" s="150">
        <v>0</v>
      </c>
      <c r="R5827" s="150">
        <v>295.53048000000001</v>
      </c>
      <c r="S5827" s="150">
        <v>230</v>
      </c>
      <c r="T5827" s="150">
        <v>2750</v>
      </c>
      <c r="U5827" s="150">
        <v>150</v>
      </c>
      <c r="V5827" s="150">
        <v>3923</v>
      </c>
      <c r="W5827" s="150">
        <v>1679.2056</v>
      </c>
      <c r="X5827" s="150">
        <v>4425</v>
      </c>
      <c r="Y5827" s="150">
        <v>10498.82931424838</v>
      </c>
      <c r="Z5827" s="150">
        <v>798.29935511048404</v>
      </c>
      <c r="AA5827" s="150">
        <v>64613</v>
      </c>
      <c r="AB5827" s="150">
        <v>32</v>
      </c>
      <c r="AC5827" s="150">
        <v>2402.2188084112149</v>
      </c>
      <c r="AD5827" s="150">
        <v>2358.8453697404561</v>
      </c>
      <c r="AE5827" s="150">
        <v>3190.214297427201</v>
      </c>
      <c r="AF5827" s="150">
        <v>666.5</v>
      </c>
      <c r="AG5827" s="150">
        <v>32601</v>
      </c>
      <c r="AH5827" s="150">
        <v>4346.0732800000014</v>
      </c>
      <c r="AI5827" s="150">
        <v>762</v>
      </c>
      <c r="AJ5827" s="150">
        <v>10695</v>
      </c>
      <c r="AK5827" s="150">
        <v>240</v>
      </c>
      <c r="AL5827" s="150">
        <v>172114.71875</v>
      </c>
      <c r="AM5827" s="150">
        <v>144691.109375</v>
      </c>
      <c r="AN5827" s="150">
        <v>27423.607421875</v>
      </c>
      <c r="AO5827" s="5" t="s">
        <v>7866</v>
      </c>
    </row>
    <row r="5828" spans="1:41" ht="14.25" x14ac:dyDescent="0.45">
      <c r="A5828" s="150">
        <v>2023</v>
      </c>
      <c r="B5828" s="5" t="s">
        <v>6344</v>
      </c>
      <c r="C5828" s="5" t="s">
        <v>4979</v>
      </c>
      <c r="D5828" s="5" t="s">
        <v>84</v>
      </c>
      <c r="E5828" s="5" t="s">
        <v>95</v>
      </c>
      <c r="F5828" s="5" t="s">
        <v>237</v>
      </c>
      <c r="G5828" s="5" t="s">
        <v>87</v>
      </c>
      <c r="H5828" s="5" t="s">
        <v>131</v>
      </c>
      <c r="I5828" s="150">
        <v>3041.5549354772606</v>
      </c>
      <c r="J5828" s="150">
        <v>11029.674638112001</v>
      </c>
      <c r="K5828" s="150">
        <v>0</v>
      </c>
      <c r="L5828" s="150">
        <v>0</v>
      </c>
      <c r="M5828" s="150">
        <v>20768.597337198265</v>
      </c>
      <c r="N5828" s="150">
        <v>5460.9736944078013</v>
      </c>
      <c r="O5828" s="150">
        <v>1150.8494649721108</v>
      </c>
      <c r="P5828" s="150">
        <v>791.2681971586909</v>
      </c>
      <c r="Q5828" s="150">
        <v>0</v>
      </c>
      <c r="R5828" s="150">
        <v>674.3714875306548</v>
      </c>
      <c r="S5828" s="150">
        <v>1321.3866441906766</v>
      </c>
      <c r="T5828" s="150">
        <v>102.40925708677646</v>
      </c>
      <c r="U5828" s="150">
        <v>153.6138856301647</v>
      </c>
      <c r="V5828" s="150">
        <v>7540.3935992993511</v>
      </c>
      <c r="W5828" s="150">
        <v>5868.0504310722908</v>
      </c>
      <c r="X5828" s="150">
        <v>2176.1967130939997</v>
      </c>
      <c r="Y5828" s="150">
        <v>36236.491527584985</v>
      </c>
      <c r="Z5828" s="150">
        <v>8667.7167413790194</v>
      </c>
      <c r="AA5828" s="150">
        <v>61941.215056365872</v>
      </c>
      <c r="AB5828" s="150">
        <v>31.746869696900703</v>
      </c>
      <c r="AC5828" s="150">
        <v>2302.2274026744922</v>
      </c>
      <c r="AD5828" s="150">
        <v>1439.6452135467464</v>
      </c>
      <c r="AE5828" s="150">
        <v>4779.5219386046265</v>
      </c>
      <c r="AF5828" s="150">
        <v>682.55769848336513</v>
      </c>
      <c r="AG5828" s="150">
        <v>34307.101124070112</v>
      </c>
      <c r="AH5828" s="150">
        <v>7131.5962749729997</v>
      </c>
      <c r="AI5828" s="150">
        <v>219.15581016570164</v>
      </c>
      <c r="AJ5828" s="150">
        <v>7291.5391045784836</v>
      </c>
      <c r="AK5828" s="150">
        <v>232.46901358698256</v>
      </c>
      <c r="AL5828" s="150">
        <v>225342.328125</v>
      </c>
      <c r="AM5828" s="150">
        <v>184900.21875</v>
      </c>
      <c r="AN5828" s="150">
        <v>40442.10546875</v>
      </c>
      <c r="AO5828" s="5" t="s">
        <v>6945</v>
      </c>
    </row>
    <row r="5829" spans="1:41" ht="14.25" x14ac:dyDescent="0.45">
      <c r="A5829" s="150">
        <v>2023</v>
      </c>
      <c r="B5829" s="5" t="s">
        <v>4980</v>
      </c>
      <c r="C5829" s="5" t="s">
        <v>4979</v>
      </c>
      <c r="D5829" s="5" t="s">
        <v>84</v>
      </c>
      <c r="E5829" s="5" t="s">
        <v>95</v>
      </c>
      <c r="F5829" s="5" t="s">
        <v>237</v>
      </c>
      <c r="G5829" s="5" t="s">
        <v>87</v>
      </c>
      <c r="H5829" s="5" t="s">
        <v>131</v>
      </c>
      <c r="I5829" s="150">
        <v>3265.7915336044039</v>
      </c>
      <c r="J5829" s="150">
        <v>11493.102486395332</v>
      </c>
      <c r="K5829" s="150">
        <v>0</v>
      </c>
      <c r="L5829" s="150">
        <v>0</v>
      </c>
      <c r="M5829" s="150">
        <v>6241.8757537439005</v>
      </c>
      <c r="N5829" s="150">
        <v>5589.7709281628922</v>
      </c>
      <c r="O5829" s="150">
        <v>894.16828593820401</v>
      </c>
      <c r="P5829" s="150">
        <v>877.13155750117016</v>
      </c>
      <c r="Q5829" s="150">
        <v>0</v>
      </c>
      <c r="R5829" s="150">
        <v>228.45001888417707</v>
      </c>
      <c r="S5829" s="150">
        <v>2317.6585077192544</v>
      </c>
      <c r="T5829" s="150">
        <v>210.69622797447767</v>
      </c>
      <c r="U5829" s="150">
        <v>158.02217098085825</v>
      </c>
      <c r="V5829" s="150">
        <v>15714.778163476416</v>
      </c>
      <c r="W5829" s="150">
        <v>1474.8735958213435</v>
      </c>
      <c r="X5829" s="150">
        <v>5609.7870698204679</v>
      </c>
      <c r="Y5829" s="150">
        <v>12136.102731329913</v>
      </c>
      <c r="Z5829" s="150">
        <v>954.85630223469627</v>
      </c>
      <c r="AA5829" s="150">
        <v>57181.902791133369</v>
      </c>
      <c r="AB5829" s="150">
        <v>228.60540735230828</v>
      </c>
      <c r="AC5829" s="150">
        <v>1627.2108349226744</v>
      </c>
      <c r="AD5829" s="150">
        <v>1271.7612217094656</v>
      </c>
      <c r="AE5829" s="150">
        <v>1985.8119486594519</v>
      </c>
      <c r="AF5829" s="150">
        <v>710.30965855895784</v>
      </c>
      <c r="AG5829" s="150">
        <v>50736.705177394091</v>
      </c>
      <c r="AH5829" s="150">
        <v>4640.5844211378708</v>
      </c>
      <c r="AI5829" s="150">
        <v>232.81933191179783</v>
      </c>
      <c r="AJ5829" s="150">
        <v>7142.6021283347927</v>
      </c>
      <c r="AK5829" s="150">
        <v>239.14021875103214</v>
      </c>
      <c r="AL5829" s="150">
        <v>193164.515625</v>
      </c>
      <c r="AM5829" s="150">
        <v>169802.5625</v>
      </c>
      <c r="AN5829" s="150">
        <v>23361.970703125</v>
      </c>
      <c r="AO5829" s="5" t="s">
        <v>6017</v>
      </c>
    </row>
    <row r="5830" spans="1:41" ht="14.25" x14ac:dyDescent="0.45">
      <c r="A5830" s="150">
        <v>2023</v>
      </c>
      <c r="B5830" s="5" t="s">
        <v>6344</v>
      </c>
      <c r="C5830" s="5" t="s">
        <v>4979</v>
      </c>
      <c r="D5830" s="5" t="s">
        <v>84</v>
      </c>
      <c r="E5830" s="5" t="s">
        <v>95</v>
      </c>
      <c r="F5830" s="5" t="s">
        <v>238</v>
      </c>
      <c r="G5830" s="5" t="s">
        <v>87</v>
      </c>
      <c r="H5830" s="5" t="s">
        <v>131</v>
      </c>
      <c r="I5830" s="150">
        <v>2734.3271642169316</v>
      </c>
      <c r="J5830" s="150">
        <v>11029.674638112001</v>
      </c>
      <c r="K5830" s="150">
        <v>0</v>
      </c>
      <c r="L5830" s="150">
        <v>0</v>
      </c>
      <c r="M5830" s="150">
        <v>20768.597337198265</v>
      </c>
      <c r="N5830" s="150">
        <v>5460.9736944078013</v>
      </c>
      <c r="O5830" s="150">
        <v>1150.8494649721108</v>
      </c>
      <c r="P5830" s="150">
        <v>791.2681971586909</v>
      </c>
      <c r="Q5830" s="150">
        <v>0</v>
      </c>
      <c r="R5830" s="150">
        <v>674.3714875306548</v>
      </c>
      <c r="S5830" s="150">
        <v>1321.3866441906766</v>
      </c>
      <c r="T5830" s="150">
        <v>102.40925708677646</v>
      </c>
      <c r="U5830" s="150">
        <v>153.6138856301647</v>
      </c>
      <c r="V5830" s="150">
        <v>7439.0084347834418</v>
      </c>
      <c r="W5830" s="150">
        <v>5868.0504310722908</v>
      </c>
      <c r="X5830" s="150">
        <v>2176.1967130939997</v>
      </c>
      <c r="Y5830" s="150">
        <v>33420.236957698631</v>
      </c>
      <c r="Z5830" s="150">
        <v>8667.7167413790194</v>
      </c>
      <c r="AA5830" s="150">
        <v>61941.215056365872</v>
      </c>
      <c r="AB5830" s="150">
        <v>31.746869696900703</v>
      </c>
      <c r="AC5830" s="150">
        <v>2302.2274026744922</v>
      </c>
      <c r="AD5830" s="150">
        <v>1439.6452135467464</v>
      </c>
      <c r="AE5830" s="150">
        <v>4779.5219386046265</v>
      </c>
      <c r="AF5830" s="150">
        <v>682.55769848336513</v>
      </c>
      <c r="AG5830" s="150">
        <v>34307.101124070112</v>
      </c>
      <c r="AH5830" s="150">
        <v>7131.5962749729997</v>
      </c>
      <c r="AI5830" s="150">
        <v>219.15581016570164</v>
      </c>
      <c r="AJ5830" s="150">
        <v>7291.5391045784836</v>
      </c>
      <c r="AK5830" s="150">
        <v>232.46901358698256</v>
      </c>
      <c r="AL5830" s="150">
        <v>222117.453125</v>
      </c>
      <c r="AM5830" s="150">
        <v>181675.359375</v>
      </c>
      <c r="AN5830" s="150">
        <v>40442.10546875</v>
      </c>
      <c r="AO5830" s="5" t="s">
        <v>6946</v>
      </c>
    </row>
    <row r="5831" spans="1:41" ht="14.25" x14ac:dyDescent="0.45">
      <c r="A5831" s="150">
        <v>2023</v>
      </c>
      <c r="B5831" s="5" t="s">
        <v>7352</v>
      </c>
      <c r="C5831" s="5" t="s">
        <v>4979</v>
      </c>
      <c r="D5831" s="5" t="s">
        <v>84</v>
      </c>
      <c r="E5831" s="5" t="s">
        <v>95</v>
      </c>
      <c r="F5831" s="5" t="s">
        <v>238</v>
      </c>
      <c r="G5831" s="5" t="s">
        <v>87</v>
      </c>
      <c r="H5831" s="5" t="s">
        <v>131</v>
      </c>
      <c r="I5831" s="150">
        <v>484.31372549019602</v>
      </c>
      <c r="J5831" s="150">
        <v>9331.6961543610014</v>
      </c>
      <c r="K5831" s="150">
        <v>0</v>
      </c>
      <c r="L5831" s="150">
        <v>150</v>
      </c>
      <c r="M5831" s="150">
        <v>9470</v>
      </c>
      <c r="N5831" s="150">
        <v>4167.5126816406246</v>
      </c>
      <c r="O5831" s="150">
        <v>1130.48134</v>
      </c>
      <c r="P5831" s="150">
        <v>424</v>
      </c>
      <c r="Q5831" s="150">
        <v>0</v>
      </c>
      <c r="R5831" s="150">
        <v>295.53048000000001</v>
      </c>
      <c r="S5831" s="150">
        <v>230</v>
      </c>
      <c r="T5831" s="150">
        <v>2750</v>
      </c>
      <c r="U5831" s="150">
        <v>150</v>
      </c>
      <c r="V5831" s="150">
        <v>3844</v>
      </c>
      <c r="W5831" s="150">
        <v>1679.2056</v>
      </c>
      <c r="X5831" s="150">
        <v>4425</v>
      </c>
      <c r="Y5831" s="150">
        <v>8526.3293142483781</v>
      </c>
      <c r="Z5831" s="150">
        <v>798.29935511048404</v>
      </c>
      <c r="AA5831" s="150">
        <v>64613</v>
      </c>
      <c r="AB5831" s="150">
        <v>32</v>
      </c>
      <c r="AC5831" s="150">
        <v>2402.2188084112149</v>
      </c>
      <c r="AD5831" s="150">
        <v>2358.8453697404561</v>
      </c>
      <c r="AE5831" s="150">
        <v>3190.214297427201</v>
      </c>
      <c r="AF5831" s="150">
        <v>666.5</v>
      </c>
      <c r="AG5831" s="150">
        <v>32601</v>
      </c>
      <c r="AH5831" s="150">
        <v>4346.0732800000014</v>
      </c>
      <c r="AI5831" s="150">
        <v>762</v>
      </c>
      <c r="AJ5831" s="150">
        <v>10695</v>
      </c>
      <c r="AK5831" s="150">
        <v>240</v>
      </c>
      <c r="AL5831" s="150">
        <v>169763.21875</v>
      </c>
      <c r="AM5831" s="150">
        <v>142339.609375</v>
      </c>
      <c r="AN5831" s="150">
        <v>27423.607421875</v>
      </c>
      <c r="AO5831" s="5" t="s">
        <v>7867</v>
      </c>
    </row>
    <row r="5832" spans="1:41" ht="14.25" x14ac:dyDescent="0.45">
      <c r="A5832" s="150">
        <v>2023</v>
      </c>
      <c r="B5832" s="5" t="s">
        <v>4980</v>
      </c>
      <c r="C5832" s="5" t="s">
        <v>4979</v>
      </c>
      <c r="D5832" s="5" t="s">
        <v>84</v>
      </c>
      <c r="E5832" s="5" t="s">
        <v>95</v>
      </c>
      <c r="F5832" s="5" t="s">
        <v>238</v>
      </c>
      <c r="G5832" s="5" t="s">
        <v>87</v>
      </c>
      <c r="H5832" s="5" t="s">
        <v>131</v>
      </c>
      <c r="I5832" s="150">
        <v>2949.7471916426871</v>
      </c>
      <c r="J5832" s="150">
        <v>11493.102486395332</v>
      </c>
      <c r="K5832" s="150">
        <v>0</v>
      </c>
      <c r="L5832" s="150">
        <v>0</v>
      </c>
      <c r="M5832" s="150">
        <v>6241.8757537439005</v>
      </c>
      <c r="N5832" s="150">
        <v>5589.7709281628922</v>
      </c>
      <c r="O5832" s="150">
        <v>894.16828593820401</v>
      </c>
      <c r="P5832" s="150">
        <v>877.13155750117016</v>
      </c>
      <c r="Q5832" s="150">
        <v>0</v>
      </c>
      <c r="R5832" s="150">
        <v>228.45001888417707</v>
      </c>
      <c r="S5832" s="150">
        <v>2307.1236963205306</v>
      </c>
      <c r="T5832" s="150">
        <v>210.69622797447767</v>
      </c>
      <c r="U5832" s="150">
        <v>158.02217098085825</v>
      </c>
      <c r="V5832" s="150">
        <v>15682.120248140372</v>
      </c>
      <c r="W5832" s="150">
        <v>1474.8735958213435</v>
      </c>
      <c r="X5832" s="150">
        <v>5609.7870698204679</v>
      </c>
      <c r="Y5832" s="150">
        <v>12136.102731329913</v>
      </c>
      <c r="Z5832" s="150">
        <v>954.85630223469627</v>
      </c>
      <c r="AA5832" s="150">
        <v>57181.902791133369</v>
      </c>
      <c r="AB5832" s="150">
        <v>228.60540735230828</v>
      </c>
      <c r="AC5832" s="150">
        <v>1627.2108349226744</v>
      </c>
      <c r="AD5832" s="150">
        <v>1271.7612217094656</v>
      </c>
      <c r="AE5832" s="150">
        <v>1985.8119486594519</v>
      </c>
      <c r="AF5832" s="150">
        <v>710.30965855895784</v>
      </c>
      <c r="AG5832" s="150">
        <v>50736.705177394091</v>
      </c>
      <c r="AH5832" s="150">
        <v>4640.5844211378708</v>
      </c>
      <c r="AI5832" s="150">
        <v>232.81933191179783</v>
      </c>
      <c r="AJ5832" s="150">
        <v>7142.6021283347927</v>
      </c>
      <c r="AK5832" s="150">
        <v>239.14021875103214</v>
      </c>
      <c r="AL5832" s="150">
        <v>192805.28125</v>
      </c>
      <c r="AM5832" s="150">
        <v>169453.859375</v>
      </c>
      <c r="AN5832" s="150">
        <v>23351.435546875</v>
      </c>
      <c r="AO5832" s="5" t="s">
        <v>6018</v>
      </c>
    </row>
    <row r="5833" spans="1:41" ht="14.25" x14ac:dyDescent="0.45">
      <c r="A5833" s="150">
        <v>2023</v>
      </c>
      <c r="B5833" s="5" t="s">
        <v>7352</v>
      </c>
      <c r="C5833" s="5" t="s">
        <v>4979</v>
      </c>
      <c r="D5833" s="5" t="s">
        <v>84</v>
      </c>
      <c r="E5833" s="5" t="s">
        <v>95</v>
      </c>
      <c r="F5833" s="5" t="s">
        <v>206</v>
      </c>
      <c r="G5833" s="5" t="s">
        <v>87</v>
      </c>
      <c r="H5833" s="5" t="s">
        <v>131</v>
      </c>
      <c r="I5833" s="150">
        <v>196.07843137254901</v>
      </c>
      <c r="J5833" s="150">
        <v>971.64866154361005</v>
      </c>
      <c r="K5833" s="150"/>
      <c r="L5833" s="150"/>
      <c r="M5833" s="150">
        <v>7150</v>
      </c>
      <c r="N5833" s="150">
        <v>0</v>
      </c>
      <c r="O5833" s="150">
        <v>0</v>
      </c>
      <c r="P5833" s="150">
        <v>0</v>
      </c>
      <c r="Q5833" s="150">
        <v>0</v>
      </c>
      <c r="R5833" s="150">
        <v>0</v>
      </c>
      <c r="S5833" s="150"/>
      <c r="T5833" s="150">
        <v>2000</v>
      </c>
      <c r="U5833" s="150">
        <v>0</v>
      </c>
      <c r="V5833" s="150">
        <v>0</v>
      </c>
      <c r="W5833" s="150">
        <v>0</v>
      </c>
      <c r="X5833" s="150">
        <v>300</v>
      </c>
      <c r="Y5833" s="150">
        <v>439.36910242968497</v>
      </c>
      <c r="Z5833" s="150">
        <v>576.1875473720288</v>
      </c>
      <c r="AA5833" s="150">
        <v>20855</v>
      </c>
      <c r="AB5833" s="150"/>
      <c r="AC5833" s="150">
        <v>112.2</v>
      </c>
      <c r="AD5833" s="150">
        <v>453.44953432045583</v>
      </c>
      <c r="AE5833" s="150">
        <v>2815.9998654271999</v>
      </c>
      <c r="AF5833" s="150">
        <v>0</v>
      </c>
      <c r="AG5833" s="150">
        <v>9586</v>
      </c>
      <c r="AH5833" s="150">
        <v>1997.1795400000001</v>
      </c>
      <c r="AI5833" s="150"/>
      <c r="AJ5833" s="150">
        <v>3500</v>
      </c>
      <c r="AK5833" s="150"/>
      <c r="AL5833" s="150">
        <v>50953.11328125</v>
      </c>
      <c r="AM5833" s="150">
        <v>39052.484375</v>
      </c>
      <c r="AN5833" s="150">
        <v>11900.62890625</v>
      </c>
      <c r="AO5833" s="5" t="s">
        <v>7868</v>
      </c>
    </row>
    <row r="5834" spans="1:41" ht="14.25" x14ac:dyDescent="0.45">
      <c r="A5834" s="150">
        <v>2023</v>
      </c>
      <c r="B5834" s="5" t="s">
        <v>6344</v>
      </c>
      <c r="C5834" s="5" t="s">
        <v>4979</v>
      </c>
      <c r="D5834" s="5" t="s">
        <v>84</v>
      </c>
      <c r="E5834" s="5" t="s">
        <v>95</v>
      </c>
      <c r="F5834" s="5" t="s">
        <v>206</v>
      </c>
      <c r="G5834" s="5" t="s">
        <v>87</v>
      </c>
      <c r="H5834" s="5" t="s">
        <v>131</v>
      </c>
      <c r="I5834" s="150">
        <v>2253.0036559090822</v>
      </c>
      <c r="J5834" s="150">
        <v>2371.4266100608288</v>
      </c>
      <c r="K5834" s="150"/>
      <c r="L5834" s="150"/>
      <c r="M5834" s="150">
        <v>7168.6479960743518</v>
      </c>
      <c r="N5834" s="150">
        <v>360.52693713536974</v>
      </c>
      <c r="O5834" s="150">
        <v>281.62545698863528</v>
      </c>
      <c r="P5834" s="150">
        <v>0</v>
      </c>
      <c r="Q5834" s="150">
        <v>0</v>
      </c>
      <c r="R5834" s="150">
        <v>0</v>
      </c>
      <c r="S5834" s="150">
        <v>50.692582257954349</v>
      </c>
      <c r="T5834" s="150">
        <v>0</v>
      </c>
      <c r="U5834" s="150">
        <v>0</v>
      </c>
      <c r="V5834" s="150">
        <v>0</v>
      </c>
      <c r="W5834" s="150">
        <v>2457.8221700826352</v>
      </c>
      <c r="X5834" s="150">
        <v>2048.1851417355292</v>
      </c>
      <c r="Y5834" s="150">
        <v>2419.3162894180073</v>
      </c>
      <c r="Z5834" s="150">
        <v>3251.1492985423656</v>
      </c>
      <c r="AA5834" s="150">
        <v>22668.28905615797</v>
      </c>
      <c r="AB5834" s="150"/>
      <c r="AC5834" s="150">
        <v>0</v>
      </c>
      <c r="AD5834" s="150">
        <v>406.21140441421107</v>
      </c>
      <c r="AE5834" s="150">
        <v>4465.7614808347325</v>
      </c>
      <c r="AF5834" s="150">
        <v>0</v>
      </c>
      <c r="AG5834" s="150">
        <v>13081.758500264825</v>
      </c>
      <c r="AH5834" s="150">
        <v>3362.9028432173577</v>
      </c>
      <c r="AI5834" s="150"/>
      <c r="AJ5834" s="150">
        <v>3277.0962267768468</v>
      </c>
      <c r="AK5834" s="150"/>
      <c r="AL5834" s="150">
        <v>69924.4140625</v>
      </c>
      <c r="AM5834" s="150">
        <v>54148.328125</v>
      </c>
      <c r="AN5834" s="150">
        <v>15776.087890625</v>
      </c>
      <c r="AO5834" s="5" t="s">
        <v>6947</v>
      </c>
    </row>
    <row r="5835" spans="1:41" ht="14.25" x14ac:dyDescent="0.45">
      <c r="A5835" s="150">
        <v>2023</v>
      </c>
      <c r="B5835" s="5" t="s">
        <v>4980</v>
      </c>
      <c r="C5835" s="5" t="s">
        <v>4979</v>
      </c>
      <c r="D5835" s="5" t="s">
        <v>84</v>
      </c>
      <c r="E5835" s="5" t="s">
        <v>95</v>
      </c>
      <c r="F5835" s="5" t="s">
        <v>206</v>
      </c>
      <c r="G5835" s="5" t="s">
        <v>87</v>
      </c>
      <c r="H5835" s="5" t="s">
        <v>131</v>
      </c>
      <c r="I5835" s="150">
        <v>2106.9622797447764</v>
      </c>
      <c r="J5835" s="150">
        <v>1532.052594409462</v>
      </c>
      <c r="K5835" s="150"/>
      <c r="L5835" s="150"/>
      <c r="M5835" s="150">
        <v>0</v>
      </c>
      <c r="N5835" s="150">
        <v>369.03444329729763</v>
      </c>
      <c r="O5835" s="150">
        <v>0</v>
      </c>
      <c r="P5835" s="150">
        <v>0</v>
      </c>
      <c r="Q5835" s="150">
        <v>0</v>
      </c>
      <c r="R5835" s="150">
        <v>0</v>
      </c>
      <c r="S5835" s="150">
        <v>1401.1299160302765</v>
      </c>
      <c r="T5835" s="150"/>
      <c r="U5835" s="150">
        <v>0</v>
      </c>
      <c r="V5835" s="150">
        <v>12641.77367846866</v>
      </c>
      <c r="W5835" s="150">
        <v>0</v>
      </c>
      <c r="X5835" s="150">
        <v>5478.1019273364191</v>
      </c>
      <c r="Y5835" s="150">
        <v>8455.7524189788492</v>
      </c>
      <c r="Z5835" s="150">
        <v>94.208001688170626</v>
      </c>
      <c r="AA5835" s="150">
        <v>17830.168292340171</v>
      </c>
      <c r="AB5835" s="150"/>
      <c r="AC5835" s="150">
        <v>0</v>
      </c>
      <c r="AD5835" s="150">
        <v>405.68468459388833</v>
      </c>
      <c r="AE5835" s="150">
        <v>731.11591107143749</v>
      </c>
      <c r="AF5835" s="150">
        <v>0</v>
      </c>
      <c r="AG5835" s="150">
        <v>26511.906366028525</v>
      </c>
      <c r="AH5835" s="150">
        <v>1053.4811398723882</v>
      </c>
      <c r="AI5835" s="150"/>
      <c r="AJ5835" s="150">
        <v>105.34811398723883</v>
      </c>
      <c r="AK5835" s="150"/>
      <c r="AL5835" s="150">
        <v>78716.7265625</v>
      </c>
      <c r="AM5835" s="150">
        <v>70378.328125</v>
      </c>
      <c r="AN5835" s="150">
        <v>8338.3974609375</v>
      </c>
      <c r="AO5835" s="5" t="s">
        <v>6019</v>
      </c>
    </row>
    <row r="5836" spans="1:41" ht="14.25" x14ac:dyDescent="0.45">
      <c r="A5836" s="150">
        <v>2023</v>
      </c>
      <c r="B5836" s="5" t="s">
        <v>4980</v>
      </c>
      <c r="C5836" s="5" t="s">
        <v>175</v>
      </c>
      <c r="D5836" s="5" t="s">
        <v>84</v>
      </c>
      <c r="E5836" s="5" t="s">
        <v>109</v>
      </c>
      <c r="F5836" s="5" t="s">
        <v>178</v>
      </c>
      <c r="G5836" s="5" t="s">
        <v>87</v>
      </c>
      <c r="H5836" s="5" t="s">
        <v>131</v>
      </c>
      <c r="I5836" s="150">
        <v>7300.6242993156511</v>
      </c>
      <c r="J5836" s="150">
        <v>47888.955153957228</v>
      </c>
      <c r="K5836" s="150">
        <v>1059.8020267116226</v>
      </c>
      <c r="L5836" s="150">
        <v>950.23998816489427</v>
      </c>
      <c r="M5836" s="150">
        <v>10229.301868160892</v>
      </c>
      <c r="N5836" s="150">
        <v>7258.1595012999915</v>
      </c>
      <c r="O5836" s="150">
        <v>7106.8307142036974</v>
      </c>
      <c r="P5836" s="150">
        <v>8847.3379345083122</v>
      </c>
      <c r="Q5836" s="150">
        <v>3407.4745530929326</v>
      </c>
      <c r="R5836" s="150">
        <v>4730.0573149950678</v>
      </c>
      <c r="S5836" s="150">
        <v>5508.7902364513948</v>
      </c>
      <c r="T5836" s="150">
        <v>7472.3417251148503</v>
      </c>
      <c r="U5836" s="150">
        <v>1155.66881044001</v>
      </c>
      <c r="V5836" s="150">
        <v>2499.9107449171775</v>
      </c>
      <c r="W5836" s="150">
        <v>1964.7423258620042</v>
      </c>
      <c r="X5836" s="150">
        <v>11952.388431709614</v>
      </c>
      <c r="Y5836" s="150">
        <v>35170.994595209617</v>
      </c>
      <c r="Z5836" s="150">
        <v>11113.107070274258</v>
      </c>
      <c r="AA5836" s="150">
        <v>85537.401151938568</v>
      </c>
      <c r="AB5836" s="150">
        <v>1293.6748397632928</v>
      </c>
      <c r="AC5836" s="150">
        <v>9093.6934561211438</v>
      </c>
      <c r="AD5836" s="150">
        <v>12041.868251863531</v>
      </c>
      <c r="AE5836" s="150">
        <v>5800.4928318772991</v>
      </c>
      <c r="AF5836" s="150">
        <v>19979.745839980522</v>
      </c>
      <c r="AG5836" s="150">
        <v>105327.04436444139</v>
      </c>
      <c r="AH5836" s="150">
        <v>13129.535446229576</v>
      </c>
      <c r="AI5836" s="150">
        <v>628.9282405038158</v>
      </c>
      <c r="AJ5836" s="150">
        <v>20802.038587920179</v>
      </c>
      <c r="AK5836" s="150">
        <v>1200.9684994545228</v>
      </c>
      <c r="AL5836" s="150">
        <v>450452.125</v>
      </c>
      <c r="AM5836" s="150">
        <v>376862.9375</v>
      </c>
      <c r="AN5836" s="150">
        <v>73589.171875</v>
      </c>
      <c r="AO5836" s="5" t="s">
        <v>6020</v>
      </c>
    </row>
    <row r="5837" spans="1:41" ht="14.25" x14ac:dyDescent="0.45">
      <c r="A5837" s="150">
        <v>2023</v>
      </c>
      <c r="B5837" s="5" t="s">
        <v>6344</v>
      </c>
      <c r="C5837" s="5" t="s">
        <v>175</v>
      </c>
      <c r="D5837" s="5" t="s">
        <v>84</v>
      </c>
      <c r="E5837" s="5" t="s">
        <v>109</v>
      </c>
      <c r="F5837" s="5" t="s">
        <v>178</v>
      </c>
      <c r="G5837" s="5" t="s">
        <v>87</v>
      </c>
      <c r="H5837" s="5" t="s">
        <v>131</v>
      </c>
      <c r="I5837" s="150">
        <v>9270.0859514950043</v>
      </c>
      <c r="J5837" s="150">
        <v>50773.271776467307</v>
      </c>
      <c r="K5837" s="150">
        <v>1234.8673562227561</v>
      </c>
      <c r="L5837" s="150">
        <v>2403.5452638266433</v>
      </c>
      <c r="M5837" s="150">
        <v>11766.823639270615</v>
      </c>
      <c r="N5837" s="150">
        <v>6874.1547649281529</v>
      </c>
      <c r="O5837" s="150">
        <v>7361.8330863699057</v>
      </c>
      <c r="P5837" s="150">
        <v>9154.0460222899801</v>
      </c>
      <c r="Q5837" s="150">
        <v>3732.5765555470157</v>
      </c>
      <c r="R5837" s="150">
        <v>5535.0176216192203</v>
      </c>
      <c r="S5837" s="150">
        <v>5886.8804211728375</v>
      </c>
      <c r="T5837" s="150">
        <v>8479.4864867850902</v>
      </c>
      <c r="U5837" s="150">
        <v>1123.4295502419377</v>
      </c>
      <c r="V5837" s="150">
        <v>3167.5183216939959</v>
      </c>
      <c r="W5837" s="150">
        <v>2386.1356901218915</v>
      </c>
      <c r="X5837" s="150">
        <v>12426.339254909455</v>
      </c>
      <c r="Y5837" s="150">
        <v>33211.83411952704</v>
      </c>
      <c r="Z5837" s="150">
        <v>9981.589717983732</v>
      </c>
      <c r="AA5837" s="150">
        <v>85039.622992288307</v>
      </c>
      <c r="AB5837" s="150">
        <v>1755.2946664673484</v>
      </c>
      <c r="AC5837" s="150">
        <v>9142.0757524205819</v>
      </c>
      <c r="AD5837" s="150">
        <v>12153.453810083309</v>
      </c>
      <c r="AE5837" s="150">
        <v>7698.428530179016</v>
      </c>
      <c r="AF5837" s="150">
        <v>23933.651091229232</v>
      </c>
      <c r="AG5837" s="150">
        <v>99486.496889519854</v>
      </c>
      <c r="AH5837" s="150">
        <v>13640.631418501636</v>
      </c>
      <c r="AI5837" s="150">
        <v>958.55064633222764</v>
      </c>
      <c r="AJ5837" s="150">
        <v>21215.410974053015</v>
      </c>
      <c r="AK5837" s="150">
        <v>1208.4292336239623</v>
      </c>
      <c r="AL5837" s="150">
        <v>461001.5</v>
      </c>
      <c r="AM5837" s="150">
        <v>381742.75</v>
      </c>
      <c r="AN5837" s="150">
        <v>79258.7265625</v>
      </c>
      <c r="AO5837" s="5" t="s">
        <v>6948</v>
      </c>
    </row>
    <row r="5838" spans="1:41" ht="14.25" x14ac:dyDescent="0.45">
      <c r="A5838" s="150">
        <v>2023</v>
      </c>
      <c r="B5838" s="5" t="s">
        <v>7352</v>
      </c>
      <c r="C5838" s="5" t="s">
        <v>175</v>
      </c>
      <c r="D5838" s="5" t="s">
        <v>84</v>
      </c>
      <c r="E5838" s="5" t="s">
        <v>109</v>
      </c>
      <c r="F5838" s="5" t="s">
        <v>178</v>
      </c>
      <c r="G5838" s="5" t="s">
        <v>87</v>
      </c>
      <c r="H5838" s="5" t="s">
        <v>131</v>
      </c>
      <c r="I5838" s="150">
        <v>12843.13725490196</v>
      </c>
      <c r="J5838" s="150">
        <v>61426.214857125728</v>
      </c>
      <c r="K5838" s="150">
        <v>1211.490530288889</v>
      </c>
      <c r="L5838" s="150">
        <v>2472</v>
      </c>
      <c r="M5838" s="150">
        <v>17871.36843769659</v>
      </c>
      <c r="N5838" s="150">
        <v>5883.182227050781</v>
      </c>
      <c r="O5838" s="150">
        <v>8196.4590499999995</v>
      </c>
      <c r="P5838" s="150">
        <v>7109.2890000000007</v>
      </c>
      <c r="Q5838" s="150">
        <v>3097.105621787864</v>
      </c>
      <c r="R5838" s="150">
        <v>5782.81015681598</v>
      </c>
      <c r="S5838" s="150">
        <v>8067.3</v>
      </c>
      <c r="T5838" s="150">
        <v>7217.25</v>
      </c>
      <c r="U5838" s="150">
        <v>770</v>
      </c>
      <c r="V5838" s="150">
        <v>4483</v>
      </c>
      <c r="W5838" s="150">
        <v>5334.130799999999</v>
      </c>
      <c r="X5838" s="150">
        <v>17315.8</v>
      </c>
      <c r="Y5838" s="150">
        <v>27910.39917339047</v>
      </c>
      <c r="Z5838" s="150">
        <v>7007.511068365251</v>
      </c>
      <c r="AA5838" s="150">
        <v>85190</v>
      </c>
      <c r="AB5838" s="150">
        <v>1749</v>
      </c>
      <c r="AC5838" s="150">
        <v>10092.433930093461</v>
      </c>
      <c r="AD5838" s="150">
        <v>10814.40391190216</v>
      </c>
      <c r="AE5838" s="150">
        <v>7854.0504603516374</v>
      </c>
      <c r="AF5838" s="150">
        <v>28093.276533199991</v>
      </c>
      <c r="AG5838" s="150">
        <v>100723</v>
      </c>
      <c r="AH5838" s="150">
        <v>15975.39714430102</v>
      </c>
      <c r="AI5838" s="150">
        <v>1456</v>
      </c>
      <c r="AJ5838" s="150">
        <v>21598</v>
      </c>
      <c r="AK5838" s="150">
        <v>1957</v>
      </c>
      <c r="AL5838" s="150">
        <v>489501.03125</v>
      </c>
      <c r="AM5838" s="150">
        <v>392335.40625</v>
      </c>
      <c r="AN5838" s="150">
        <v>97165.6015625</v>
      </c>
      <c r="AO5838" s="5" t="s">
        <v>7869</v>
      </c>
    </row>
    <row r="5839" spans="1:41" ht="14.25" x14ac:dyDescent="0.45">
      <c r="A5839" s="150">
        <v>2023</v>
      </c>
      <c r="B5839" s="5" t="s">
        <v>6344</v>
      </c>
      <c r="C5839" s="5" t="s">
        <v>175</v>
      </c>
      <c r="D5839" s="5" t="s">
        <v>84</v>
      </c>
      <c r="E5839" s="5" t="s">
        <v>109</v>
      </c>
      <c r="F5839" s="5" t="s">
        <v>182</v>
      </c>
      <c r="G5839" s="5" t="s">
        <v>87</v>
      </c>
      <c r="H5839" s="5" t="s">
        <v>131</v>
      </c>
      <c r="I5839" s="150">
        <v>9065.2674373214522</v>
      </c>
      <c r="J5839" s="150">
        <v>50773.271776467307</v>
      </c>
      <c r="K5839" s="150">
        <v>1234.8673562227561</v>
      </c>
      <c r="L5839" s="150">
        <v>2403.5452638266433</v>
      </c>
      <c r="M5839" s="150">
        <v>11766.823639270615</v>
      </c>
      <c r="N5839" s="150">
        <v>6804.5164701091444</v>
      </c>
      <c r="O5839" s="150">
        <v>7361.8330863699057</v>
      </c>
      <c r="P5839" s="150">
        <v>9154.0460222899801</v>
      </c>
      <c r="Q5839" s="150">
        <v>3732.5765555470157</v>
      </c>
      <c r="R5839" s="150">
        <v>5535.0176216192203</v>
      </c>
      <c r="S5839" s="150">
        <v>5886.8804211728375</v>
      </c>
      <c r="T5839" s="150">
        <v>8479.4864867850902</v>
      </c>
      <c r="U5839" s="150">
        <v>1123.4295502419377</v>
      </c>
      <c r="V5839" s="150">
        <v>3014.928528634699</v>
      </c>
      <c r="W5839" s="150">
        <v>2386.1356901218915</v>
      </c>
      <c r="X5839" s="150">
        <v>12426.339254909455</v>
      </c>
      <c r="Y5839" s="150">
        <v>33211.83411952704</v>
      </c>
      <c r="Z5839" s="150">
        <v>9981.589717983732</v>
      </c>
      <c r="AA5839" s="150">
        <v>85039.622992288307</v>
      </c>
      <c r="AB5839" s="150">
        <v>1755.2946664673484</v>
      </c>
      <c r="AC5839" s="150">
        <v>9142.0757524205819</v>
      </c>
      <c r="AD5839" s="150">
        <v>12153.453810083309</v>
      </c>
      <c r="AE5839" s="150">
        <v>7698.428530179016</v>
      </c>
      <c r="AF5839" s="150">
        <v>23933.651091229232</v>
      </c>
      <c r="AG5839" s="150">
        <v>99486.496889519854</v>
      </c>
      <c r="AH5839" s="150">
        <v>13181.325900467444</v>
      </c>
      <c r="AI5839" s="150">
        <v>958.55064633222764</v>
      </c>
      <c r="AJ5839" s="150">
        <v>21215.410974053015</v>
      </c>
      <c r="AK5839" s="150">
        <v>1208.4292336239623</v>
      </c>
      <c r="AL5839" s="150">
        <v>460115.125</v>
      </c>
      <c r="AM5839" s="150">
        <v>381315.71875</v>
      </c>
      <c r="AN5839" s="150">
        <v>78799.421875</v>
      </c>
      <c r="AO5839" s="5" t="s">
        <v>6949</v>
      </c>
    </row>
    <row r="5840" spans="1:41" ht="14.25" x14ac:dyDescent="0.45">
      <c r="A5840" s="150">
        <v>2023</v>
      </c>
      <c r="B5840" s="5" t="s">
        <v>7352</v>
      </c>
      <c r="C5840" s="5" t="s">
        <v>175</v>
      </c>
      <c r="D5840" s="5" t="s">
        <v>84</v>
      </c>
      <c r="E5840" s="5" t="s">
        <v>109</v>
      </c>
      <c r="F5840" s="5" t="s">
        <v>182</v>
      </c>
      <c r="G5840" s="5" t="s">
        <v>87</v>
      </c>
      <c r="H5840" s="5" t="s">
        <v>131</v>
      </c>
      <c r="I5840" s="150">
        <v>12643.13725490196</v>
      </c>
      <c r="J5840" s="150">
        <v>61426.214857125728</v>
      </c>
      <c r="K5840" s="150">
        <v>1211.490530288889</v>
      </c>
      <c r="L5840" s="150">
        <v>2472</v>
      </c>
      <c r="M5840" s="150">
        <v>17871.36843769659</v>
      </c>
      <c r="N5840" s="150">
        <v>5815.182227050781</v>
      </c>
      <c r="O5840" s="150">
        <v>8196.4590499999995</v>
      </c>
      <c r="P5840" s="150">
        <v>7109.2890000000007</v>
      </c>
      <c r="Q5840" s="150">
        <v>3097.105621787864</v>
      </c>
      <c r="R5840" s="150">
        <v>5782.81015681598</v>
      </c>
      <c r="S5840" s="150">
        <v>8067.3</v>
      </c>
      <c r="T5840" s="150">
        <v>7217.25</v>
      </c>
      <c r="U5840" s="150">
        <v>770</v>
      </c>
      <c r="V5840" s="150">
        <v>4431</v>
      </c>
      <c r="W5840" s="150">
        <v>5334.130799999999</v>
      </c>
      <c r="X5840" s="150">
        <v>17315.8</v>
      </c>
      <c r="Y5840" s="150">
        <v>27910.39917339047</v>
      </c>
      <c r="Z5840" s="150">
        <v>7007.511068365251</v>
      </c>
      <c r="AA5840" s="150">
        <v>85190</v>
      </c>
      <c r="AB5840" s="150">
        <v>1749</v>
      </c>
      <c r="AC5840" s="150">
        <v>10092.433930093461</v>
      </c>
      <c r="AD5840" s="150">
        <v>10814.40391190216</v>
      </c>
      <c r="AE5840" s="150">
        <v>7854.0504603516374</v>
      </c>
      <c r="AF5840" s="150">
        <v>28093.276533199991</v>
      </c>
      <c r="AG5840" s="150">
        <v>100723</v>
      </c>
      <c r="AH5840" s="150">
        <v>15319.89714430102</v>
      </c>
      <c r="AI5840" s="150">
        <v>1456</v>
      </c>
      <c r="AJ5840" s="150">
        <v>21598</v>
      </c>
      <c r="AK5840" s="150">
        <v>1957</v>
      </c>
      <c r="AL5840" s="150">
        <v>488525.53125</v>
      </c>
      <c r="AM5840" s="150">
        <v>392015.40625</v>
      </c>
      <c r="AN5840" s="150">
        <v>96510.1015625</v>
      </c>
      <c r="AO5840" s="5" t="s">
        <v>7870</v>
      </c>
    </row>
    <row r="5841" spans="1:41" ht="14.25" x14ac:dyDescent="0.45">
      <c r="A5841" s="150">
        <v>2023</v>
      </c>
      <c r="B5841" s="5" t="s">
        <v>4980</v>
      </c>
      <c r="C5841" s="5" t="s">
        <v>175</v>
      </c>
      <c r="D5841" s="5" t="s">
        <v>84</v>
      </c>
      <c r="E5841" s="5" t="s">
        <v>109</v>
      </c>
      <c r="F5841" s="5" t="s">
        <v>182</v>
      </c>
      <c r="G5841" s="5" t="s">
        <v>87</v>
      </c>
      <c r="H5841" s="5" t="s">
        <v>131</v>
      </c>
      <c r="I5841" s="150">
        <v>7089.9280713411736</v>
      </c>
      <c r="J5841" s="150">
        <v>47888.955153957228</v>
      </c>
      <c r="K5841" s="150">
        <v>1059.8020267116226</v>
      </c>
      <c r="L5841" s="150">
        <v>950.23998816489427</v>
      </c>
      <c r="M5841" s="150">
        <v>10229.301868160892</v>
      </c>
      <c r="N5841" s="150">
        <v>7186.5227837886696</v>
      </c>
      <c r="O5841" s="150">
        <v>7106.8307142036974</v>
      </c>
      <c r="P5841" s="150">
        <v>8847.3379345083122</v>
      </c>
      <c r="Q5841" s="150">
        <v>3407.4745530929326</v>
      </c>
      <c r="R5841" s="150">
        <v>4730.0573149950678</v>
      </c>
      <c r="S5841" s="150">
        <v>5508.7902364513948</v>
      </c>
      <c r="T5841" s="150">
        <v>7472.3417251148503</v>
      </c>
      <c r="U5841" s="150">
        <v>1155.66881044001</v>
      </c>
      <c r="V5841" s="150">
        <v>2388.2417440907043</v>
      </c>
      <c r="W5841" s="150">
        <v>1964.7423258620042</v>
      </c>
      <c r="X5841" s="150">
        <v>11952.388431709614</v>
      </c>
      <c r="Y5841" s="150">
        <v>35170.994595209617</v>
      </c>
      <c r="Z5841" s="150">
        <v>11113.107070274258</v>
      </c>
      <c r="AA5841" s="150">
        <v>85537.401151938568</v>
      </c>
      <c r="AB5841" s="150">
        <v>1293.6748397632928</v>
      </c>
      <c r="AC5841" s="150">
        <v>9093.6934561211438</v>
      </c>
      <c r="AD5841" s="150">
        <v>12041.868251863531</v>
      </c>
      <c r="AE5841" s="150">
        <v>5800.4928318772991</v>
      </c>
      <c r="AF5841" s="150">
        <v>19979.745839980522</v>
      </c>
      <c r="AG5841" s="150">
        <v>105327.04436444139</v>
      </c>
      <c r="AH5841" s="150">
        <v>12924.10662395446</v>
      </c>
      <c r="AI5841" s="150">
        <v>628.9282405038158</v>
      </c>
      <c r="AJ5841" s="150">
        <v>20802.038587920179</v>
      </c>
      <c r="AK5841" s="150">
        <v>1200.9684994545228</v>
      </c>
      <c r="AL5841" s="150">
        <v>449852.6875</v>
      </c>
      <c r="AM5841" s="150">
        <v>376468.9375</v>
      </c>
      <c r="AN5841" s="150">
        <v>73383.7421875</v>
      </c>
      <c r="AO5841" s="5" t="s">
        <v>6021</v>
      </c>
    </row>
    <row r="5842" spans="1:41" ht="14.25" x14ac:dyDescent="0.45">
      <c r="A5842" s="150">
        <v>2023</v>
      </c>
      <c r="B5842" s="5" t="s">
        <v>4980</v>
      </c>
      <c r="C5842" s="5" t="s">
        <v>175</v>
      </c>
      <c r="D5842" s="5" t="s">
        <v>84</v>
      </c>
      <c r="E5842" s="5" t="s">
        <v>109</v>
      </c>
      <c r="F5842" s="5" t="s">
        <v>185</v>
      </c>
      <c r="G5842" s="5" t="s">
        <v>87</v>
      </c>
      <c r="H5842" s="5" t="s">
        <v>131</v>
      </c>
      <c r="I5842" s="150">
        <v>210.69622797447767</v>
      </c>
      <c r="J5842" s="150"/>
      <c r="K5842" s="150"/>
      <c r="L5842" s="150"/>
      <c r="M5842" s="150">
        <v>0</v>
      </c>
      <c r="N5842" s="150">
        <v>71.636717511322402</v>
      </c>
      <c r="O5842" s="150">
        <v>0</v>
      </c>
      <c r="P5842" s="150"/>
      <c r="Q5842" s="150">
        <v>0</v>
      </c>
      <c r="R5842" s="150">
        <v>0</v>
      </c>
      <c r="S5842" s="150">
        <v>0</v>
      </c>
      <c r="T5842" s="150"/>
      <c r="U5842" s="150"/>
      <c r="V5842" s="150">
        <v>111.66900082647317</v>
      </c>
      <c r="W5842" s="150"/>
      <c r="X5842" s="150">
        <v>0</v>
      </c>
      <c r="Y5842" s="150"/>
      <c r="Z5842" s="150"/>
      <c r="AA5842" s="150">
        <v>0</v>
      </c>
      <c r="AB5842" s="150">
        <v>0</v>
      </c>
      <c r="AC5842" s="150"/>
      <c r="AD5842" s="150"/>
      <c r="AE5842" s="150"/>
      <c r="AF5842" s="150">
        <v>0</v>
      </c>
      <c r="AG5842" s="150"/>
      <c r="AH5842" s="150">
        <v>205.42882227511572</v>
      </c>
      <c r="AI5842" s="150">
        <v>0</v>
      </c>
      <c r="AJ5842" s="150"/>
      <c r="AK5842" s="150"/>
      <c r="AL5842" s="150">
        <v>599.4307861328125</v>
      </c>
      <c r="AM5842" s="150">
        <v>394.001953125</v>
      </c>
      <c r="AN5842" s="150">
        <v>205.42881774902344</v>
      </c>
      <c r="AO5842" s="5" t="s">
        <v>6022</v>
      </c>
    </row>
    <row r="5843" spans="1:41" ht="14.25" x14ac:dyDescent="0.45">
      <c r="A5843" s="150">
        <v>2023</v>
      </c>
      <c r="B5843" s="5" t="s">
        <v>6344</v>
      </c>
      <c r="C5843" s="5" t="s">
        <v>175</v>
      </c>
      <c r="D5843" s="5" t="s">
        <v>84</v>
      </c>
      <c r="E5843" s="5" t="s">
        <v>109</v>
      </c>
      <c r="F5843" s="5" t="s">
        <v>185</v>
      </c>
      <c r="G5843" s="5" t="s">
        <v>87</v>
      </c>
      <c r="H5843" s="5" t="s">
        <v>131</v>
      </c>
      <c r="I5843" s="150">
        <v>204.81851417355293</v>
      </c>
      <c r="J5843" s="150"/>
      <c r="K5843" s="150"/>
      <c r="L5843" s="150"/>
      <c r="M5843" s="150">
        <v>0</v>
      </c>
      <c r="N5843" s="150">
        <v>69.638294819007996</v>
      </c>
      <c r="O5843" s="150">
        <v>0</v>
      </c>
      <c r="P5843" s="150"/>
      <c r="Q5843" s="150">
        <v>0</v>
      </c>
      <c r="R5843" s="150"/>
      <c r="S5843" s="150"/>
      <c r="T5843" s="150"/>
      <c r="U5843" s="150"/>
      <c r="V5843" s="150">
        <v>152.58979305929694</v>
      </c>
      <c r="W5843" s="150"/>
      <c r="X5843" s="150">
        <v>0</v>
      </c>
      <c r="Y5843" s="150">
        <v>0</v>
      </c>
      <c r="Z5843" s="150"/>
      <c r="AA5843" s="150">
        <v>0</v>
      </c>
      <c r="AB5843" s="150"/>
      <c r="AC5843" s="150"/>
      <c r="AD5843" s="150">
        <v>0</v>
      </c>
      <c r="AE5843" s="150"/>
      <c r="AF5843" s="150">
        <v>0</v>
      </c>
      <c r="AG5843" s="150"/>
      <c r="AH5843" s="150">
        <v>459.3055180341924</v>
      </c>
      <c r="AI5843" s="150">
        <v>0</v>
      </c>
      <c r="AJ5843" s="150"/>
      <c r="AK5843" s="150"/>
      <c r="AL5843" s="150">
        <v>886.35211181640625</v>
      </c>
      <c r="AM5843" s="150">
        <v>427.04660034179688</v>
      </c>
      <c r="AN5843" s="150">
        <v>459.30551147460938</v>
      </c>
      <c r="AO5843" s="5" t="s">
        <v>6950</v>
      </c>
    </row>
    <row r="5844" spans="1:41" ht="14.25" x14ac:dyDescent="0.45">
      <c r="A5844" s="150">
        <v>2023</v>
      </c>
      <c r="B5844" s="5" t="s">
        <v>7352</v>
      </c>
      <c r="C5844" s="5" t="s">
        <v>175</v>
      </c>
      <c r="D5844" s="5" t="s">
        <v>84</v>
      </c>
      <c r="E5844" s="5" t="s">
        <v>109</v>
      </c>
      <c r="F5844" s="5" t="s">
        <v>185</v>
      </c>
      <c r="G5844" s="5" t="s">
        <v>87</v>
      </c>
      <c r="H5844" s="5" t="s">
        <v>131</v>
      </c>
      <c r="I5844" s="150">
        <v>200</v>
      </c>
      <c r="J5844" s="150">
        <v>0</v>
      </c>
      <c r="K5844" s="150"/>
      <c r="L5844" s="150"/>
      <c r="M5844" s="150">
        <v>0</v>
      </c>
      <c r="N5844" s="150">
        <v>68</v>
      </c>
      <c r="O5844" s="150">
        <v>0</v>
      </c>
      <c r="P5844" s="150"/>
      <c r="Q5844" s="150">
        <v>0</v>
      </c>
      <c r="R5844" s="150"/>
      <c r="S5844" s="150"/>
      <c r="T5844" s="150">
        <v>0</v>
      </c>
      <c r="U5844" s="150"/>
      <c r="V5844" s="150">
        <v>52</v>
      </c>
      <c r="W5844" s="150"/>
      <c r="X5844" s="150">
        <v>0</v>
      </c>
      <c r="Y5844" s="150"/>
      <c r="Z5844" s="150"/>
      <c r="AA5844" s="150">
        <v>0</v>
      </c>
      <c r="AB5844" s="150"/>
      <c r="AC5844" s="150">
        <v>0</v>
      </c>
      <c r="AD5844" s="150">
        <v>0</v>
      </c>
      <c r="AE5844" s="150"/>
      <c r="AF5844" s="150">
        <v>0</v>
      </c>
      <c r="AG5844" s="150"/>
      <c r="AH5844" s="150">
        <v>655.5</v>
      </c>
      <c r="AI5844" s="150">
        <v>0</v>
      </c>
      <c r="AJ5844" s="150"/>
      <c r="AK5844" s="150"/>
      <c r="AL5844" s="150">
        <v>975.5</v>
      </c>
      <c r="AM5844" s="150">
        <v>320</v>
      </c>
      <c r="AN5844" s="150">
        <v>655.5</v>
      </c>
      <c r="AO5844" s="5" t="s">
        <v>7871</v>
      </c>
    </row>
    <row r="5845" spans="1:41" ht="14.25" x14ac:dyDescent="0.45">
      <c r="A5845" s="150">
        <v>2023</v>
      </c>
      <c r="B5845" s="5" t="s">
        <v>4980</v>
      </c>
      <c r="C5845" s="5" t="s">
        <v>175</v>
      </c>
      <c r="D5845" s="5" t="s">
        <v>84</v>
      </c>
      <c r="E5845" s="5" t="s">
        <v>109</v>
      </c>
      <c r="F5845" s="5" t="s">
        <v>188</v>
      </c>
      <c r="G5845" s="5" t="s">
        <v>87</v>
      </c>
      <c r="H5845" s="5" t="s">
        <v>131</v>
      </c>
      <c r="I5845" s="150">
        <v>842.78491189791066</v>
      </c>
      <c r="J5845" s="150">
        <v>2264.2555155657806</v>
      </c>
      <c r="K5845" s="150">
        <v>0</v>
      </c>
      <c r="L5845" s="150"/>
      <c r="M5845" s="150">
        <v>476.05150578274288</v>
      </c>
      <c r="N5845" s="150">
        <v>3631.6471839805113</v>
      </c>
      <c r="O5845" s="150">
        <v>233.53885953033065</v>
      </c>
      <c r="P5845" s="150">
        <v>345.63135977503248</v>
      </c>
      <c r="Q5845" s="150">
        <v>375.94610104948561</v>
      </c>
      <c r="R5845" s="150">
        <v>340.06369930903327</v>
      </c>
      <c r="S5845" s="150">
        <v>210.69622797447767</v>
      </c>
      <c r="T5845" s="150">
        <v>0</v>
      </c>
      <c r="U5845" s="150">
        <v>1076.6577249495808</v>
      </c>
      <c r="V5845" s="150">
        <v>632.088683923433</v>
      </c>
      <c r="W5845" s="150">
        <v>0</v>
      </c>
      <c r="X5845" s="150">
        <v>294.97471916426872</v>
      </c>
      <c r="Y5845" s="150">
        <v>606.4364181675403</v>
      </c>
      <c r="Z5845" s="150">
        <v>5.2674056810239822</v>
      </c>
      <c r="AA5845" s="150">
        <v>5991.1472424542726</v>
      </c>
      <c r="AB5845" s="150"/>
      <c r="AC5845" s="150">
        <v>2305.9867268003236</v>
      </c>
      <c r="AD5845" s="150">
        <v>0</v>
      </c>
      <c r="AE5845" s="150">
        <v>168.63905224943073</v>
      </c>
      <c r="AF5845" s="150">
        <v>11825.785112844544</v>
      </c>
      <c r="AG5845" s="150">
        <v>5411.7326155244591</v>
      </c>
      <c r="AH5845" s="150">
        <v>736.38331677079941</v>
      </c>
      <c r="AI5845" s="150"/>
      <c r="AJ5845" s="150">
        <v>2897.0731346490679</v>
      </c>
      <c r="AK5845" s="150"/>
      <c r="AL5845" s="150">
        <v>40672.7890625</v>
      </c>
      <c r="AM5845" s="150">
        <v>38721.14453125</v>
      </c>
      <c r="AN5845" s="150">
        <v>1951.6446533203125</v>
      </c>
      <c r="AO5845" s="5" t="s">
        <v>6023</v>
      </c>
    </row>
    <row r="5846" spans="1:41" ht="14.25" x14ac:dyDescent="0.45">
      <c r="A5846" s="150">
        <v>2023</v>
      </c>
      <c r="B5846" s="5" t="s">
        <v>6344</v>
      </c>
      <c r="C5846" s="5" t="s">
        <v>175</v>
      </c>
      <c r="D5846" s="5" t="s">
        <v>84</v>
      </c>
      <c r="E5846" s="5" t="s">
        <v>109</v>
      </c>
      <c r="F5846" s="5" t="s">
        <v>188</v>
      </c>
      <c r="G5846" s="5" t="s">
        <v>87</v>
      </c>
      <c r="H5846" s="5" t="s">
        <v>131</v>
      </c>
      <c r="I5846" s="150">
        <v>563.25091397727056</v>
      </c>
      <c r="J5846" s="150">
        <v>2371.4334254723944</v>
      </c>
      <c r="K5846" s="150">
        <v>83.15631675446248</v>
      </c>
      <c r="L5846" s="150"/>
      <c r="M5846" s="150">
        <v>368.67332551239525</v>
      </c>
      <c r="N5846" s="150">
        <v>3417.1565322573415</v>
      </c>
      <c r="O5846" s="150">
        <v>227.02391338767865</v>
      </c>
      <c r="P5846" s="150">
        <v>335.98941111315054</v>
      </c>
      <c r="Q5846" s="150">
        <v>378.89053544820212</v>
      </c>
      <c r="R5846" s="150">
        <v>0</v>
      </c>
      <c r="S5846" s="150">
        <v>1014.3268241119697</v>
      </c>
      <c r="T5846" s="150">
        <v>0</v>
      </c>
      <c r="U5846" s="150">
        <v>1026.1407560095001</v>
      </c>
      <c r="V5846" s="150">
        <v>614.45554252065881</v>
      </c>
      <c r="W5846" s="150">
        <v>174.09573704751998</v>
      </c>
      <c r="X5846" s="150">
        <v>240.66175415392468</v>
      </c>
      <c r="Y5846" s="150">
        <v>599.75981412870635</v>
      </c>
      <c r="Z5846" s="150">
        <v>5.8929097784729327</v>
      </c>
      <c r="AA5846" s="150">
        <v>4777.3918430981221</v>
      </c>
      <c r="AB5846" s="150"/>
      <c r="AC5846" s="150">
        <v>1641.3122928510811</v>
      </c>
      <c r="AD5846" s="150">
        <v>0</v>
      </c>
      <c r="AE5846" s="150">
        <v>197.75775432981948</v>
      </c>
      <c r="AF5846" s="150">
        <v>3741.4674322308583</v>
      </c>
      <c r="AG5846" s="150">
        <v>31024.884434438929</v>
      </c>
      <c r="AH5846" s="150">
        <v>868.85539133053044</v>
      </c>
      <c r="AI5846" s="150"/>
      <c r="AJ5846" s="150">
        <v>1996.980513192141</v>
      </c>
      <c r="AK5846" s="150"/>
      <c r="AL5846" s="150">
        <v>55669.5546875</v>
      </c>
      <c r="AM5846" s="150">
        <v>52692.76171875</v>
      </c>
      <c r="AN5846" s="150">
        <v>2976.79345703125</v>
      </c>
      <c r="AO5846" s="5" t="s">
        <v>6951</v>
      </c>
    </row>
    <row r="5847" spans="1:41" ht="14.25" x14ac:dyDescent="0.45">
      <c r="A5847" s="150">
        <v>2023</v>
      </c>
      <c r="B5847" s="5" t="s">
        <v>7352</v>
      </c>
      <c r="C5847" s="5" t="s">
        <v>175</v>
      </c>
      <c r="D5847" s="5" t="s">
        <v>84</v>
      </c>
      <c r="E5847" s="5" t="s">
        <v>109</v>
      </c>
      <c r="F5847" s="5" t="s">
        <v>188</v>
      </c>
      <c r="G5847" s="5" t="s">
        <v>87</v>
      </c>
      <c r="H5847" s="5" t="s">
        <v>131</v>
      </c>
      <c r="I5847" s="150">
        <v>1382.3529411764709</v>
      </c>
      <c r="J5847" s="150">
        <v>2519.8440630416571</v>
      </c>
      <c r="K5847" s="150">
        <v>0</v>
      </c>
      <c r="L5847" s="150"/>
      <c r="M5847" s="150">
        <v>760</v>
      </c>
      <c r="N5847" s="150">
        <v>1636.8403671875001</v>
      </c>
      <c r="O5847" s="150">
        <v>221.68299999999999</v>
      </c>
      <c r="P5847" s="150">
        <v>608.08500000000004</v>
      </c>
      <c r="Q5847" s="150">
        <v>287.90070661406389</v>
      </c>
      <c r="R5847" s="150">
        <v>0</v>
      </c>
      <c r="S5847" s="150">
        <v>962</v>
      </c>
      <c r="T5847" s="150">
        <v>0</v>
      </c>
      <c r="U5847" s="150">
        <v>675</v>
      </c>
      <c r="V5847" s="150">
        <v>1800</v>
      </c>
      <c r="W5847" s="150">
        <v>57.222000000000001</v>
      </c>
      <c r="X5847" s="150">
        <v>410</v>
      </c>
      <c r="Y5847" s="150">
        <v>709.26726535077728</v>
      </c>
      <c r="Z5847" s="150">
        <v>6.0962160745334986</v>
      </c>
      <c r="AA5847" s="150">
        <v>4458</v>
      </c>
      <c r="AB5847" s="150">
        <v>0</v>
      </c>
      <c r="AC5847" s="150">
        <v>750.88424112149539</v>
      </c>
      <c r="AD5847" s="150">
        <v>0</v>
      </c>
      <c r="AE5847" s="150">
        <v>116.62817699999999</v>
      </c>
      <c r="AF5847" s="150">
        <v>1708.9942532</v>
      </c>
      <c r="AG5847" s="150">
        <v>32280</v>
      </c>
      <c r="AH5847" s="150">
        <v>1020.630916904296</v>
      </c>
      <c r="AI5847" s="150">
        <v>0</v>
      </c>
      <c r="AJ5847" s="150">
        <v>875</v>
      </c>
      <c r="AK5847" s="150"/>
      <c r="AL5847" s="150">
        <v>53246.43359375</v>
      </c>
      <c r="AM5847" s="150">
        <v>49814.89453125</v>
      </c>
      <c r="AN5847" s="150">
        <v>3431.535888671875</v>
      </c>
      <c r="AO5847" s="5" t="s">
        <v>7872</v>
      </c>
    </row>
    <row r="5848" spans="1:41" ht="14.25" x14ac:dyDescent="0.45">
      <c r="A5848" s="150">
        <v>2023</v>
      </c>
      <c r="B5848" s="5" t="s">
        <v>6344</v>
      </c>
      <c r="C5848" s="5" t="s">
        <v>175</v>
      </c>
      <c r="D5848" s="5" t="s">
        <v>84</v>
      </c>
      <c r="E5848" s="5" t="s">
        <v>109</v>
      </c>
      <c r="F5848" s="5" t="s">
        <v>191</v>
      </c>
      <c r="G5848" s="5" t="s">
        <v>87</v>
      </c>
      <c r="H5848" s="5" t="s">
        <v>131</v>
      </c>
      <c r="I5848" s="150">
        <v>4764.0786396768408</v>
      </c>
      <c r="J5848" s="150">
        <v>18574.713570817261</v>
      </c>
      <c r="K5848" s="150">
        <v>796.71145804222238</v>
      </c>
      <c r="L5848" s="150">
        <v>764.99715043822016</v>
      </c>
      <c r="M5848" s="150">
        <v>8100.5722355640182</v>
      </c>
      <c r="N5848" s="150">
        <v>1325.6739127300268</v>
      </c>
      <c r="O5848" s="150">
        <v>4267.5392663602952</v>
      </c>
      <c r="P5848" s="150">
        <v>4069.1939389179406</v>
      </c>
      <c r="Q5848" s="150">
        <v>122.60705400766025</v>
      </c>
      <c r="R5848" s="150">
        <v>1824.4313284030293</v>
      </c>
      <c r="S5848" s="150">
        <v>2240.7135209660978</v>
      </c>
      <c r="T5848" s="150">
        <v>6656.6017106404697</v>
      </c>
      <c r="U5848" s="150">
        <v>0</v>
      </c>
      <c r="V5848" s="150">
        <v>1986.7395874834633</v>
      </c>
      <c r="W5848" s="150">
        <v>1382.5249706714822</v>
      </c>
      <c r="X5848" s="150">
        <v>5773.8339145524569</v>
      </c>
      <c r="Y5848" s="150">
        <v>7409.0025224570163</v>
      </c>
      <c r="Z5848" s="150">
        <v>3766.3156978356697</v>
      </c>
      <c r="AA5848" s="150">
        <v>49348.972804975841</v>
      </c>
      <c r="AB5848" s="150">
        <v>1343.3377549495015</v>
      </c>
      <c r="AC5848" s="150">
        <v>4444.179095136069</v>
      </c>
      <c r="AD5848" s="150">
        <v>5069.0934702660716</v>
      </c>
      <c r="AE5848" s="150">
        <v>4760.0232249034643</v>
      </c>
      <c r="AF5848" s="150">
        <v>15650.309983189589</v>
      </c>
      <c r="AG5848" s="150">
        <v>11362.307073777849</v>
      </c>
      <c r="AH5848" s="150">
        <v>7262.1829792043509</v>
      </c>
      <c r="AI5848" s="150"/>
      <c r="AJ5848" s="150">
        <v>8976.4806596123581</v>
      </c>
      <c r="AK5848" s="150">
        <v>362.52877008718866</v>
      </c>
      <c r="AL5848" s="150">
        <v>182405.671875</v>
      </c>
      <c r="AM5848" s="150">
        <v>139150.03125</v>
      </c>
      <c r="AN5848" s="150">
        <v>43255.640625</v>
      </c>
      <c r="AO5848" s="5" t="s">
        <v>6952</v>
      </c>
    </row>
    <row r="5849" spans="1:41" ht="14.25" x14ac:dyDescent="0.45">
      <c r="A5849" s="150">
        <v>2023</v>
      </c>
      <c r="B5849" s="5" t="s">
        <v>4980</v>
      </c>
      <c r="C5849" s="5" t="s">
        <v>175</v>
      </c>
      <c r="D5849" s="5" t="s">
        <v>84</v>
      </c>
      <c r="E5849" s="5" t="s">
        <v>109</v>
      </c>
      <c r="F5849" s="5" t="s">
        <v>191</v>
      </c>
      <c r="G5849" s="5" t="s">
        <v>87</v>
      </c>
      <c r="H5849" s="5" t="s">
        <v>131</v>
      </c>
      <c r="I5849" s="150">
        <v>4466.7600330589266</v>
      </c>
      <c r="J5849" s="150">
        <v>15854.314964766272</v>
      </c>
      <c r="K5849" s="150">
        <v>680.54881635756283</v>
      </c>
      <c r="L5849" s="150">
        <v>734.27635449105469</v>
      </c>
      <c r="M5849" s="150">
        <v>7407.8258704729269</v>
      </c>
      <c r="N5849" s="150">
        <v>1356.9368132757129</v>
      </c>
      <c r="O5849" s="150">
        <v>3976.1845225215257</v>
      </c>
      <c r="P5849" s="150">
        <v>4063.6012286788823</v>
      </c>
      <c r="Q5849" s="150">
        <v>122.62347293857377</v>
      </c>
      <c r="R5849" s="150">
        <v>1822.3119288305422</v>
      </c>
      <c r="S5849" s="150">
        <v>3897.880217527837</v>
      </c>
      <c r="T5849" s="150">
        <v>5597.1452961419991</v>
      </c>
      <c r="U5849" s="150">
        <v>0</v>
      </c>
      <c r="V5849" s="150">
        <v>1285.2469906443137</v>
      </c>
      <c r="W5849" s="150">
        <v>1322.1188305398473</v>
      </c>
      <c r="X5849" s="150">
        <v>5641.3915040166394</v>
      </c>
      <c r="Y5849" s="150">
        <v>7410.9237746602903</v>
      </c>
      <c r="Z5849" s="150">
        <v>4836.6053955522648</v>
      </c>
      <c r="AA5849" s="150">
        <v>49557.85978187689</v>
      </c>
      <c r="AB5849" s="150">
        <v>842.78491189791066</v>
      </c>
      <c r="AC5849" s="150">
        <v>3811.5548230180862</v>
      </c>
      <c r="AD5849" s="150">
        <v>5065.4769662697672</v>
      </c>
      <c r="AE5849" s="150">
        <v>2300.506599747036</v>
      </c>
      <c r="AF5849" s="150">
        <v>4164.3090179280844</v>
      </c>
      <c r="AG5849" s="150">
        <v>35990.076181460405</v>
      </c>
      <c r="AH5849" s="150">
        <v>8502.6462799100464</v>
      </c>
      <c r="AI5849" s="150"/>
      <c r="AJ5849" s="150">
        <v>7933.7664643789567</v>
      </c>
      <c r="AK5849" s="150">
        <v>362.39751211610161</v>
      </c>
      <c r="AL5849" s="150">
        <v>189008.046875</v>
      </c>
      <c r="AM5849" s="150">
        <v>145711.671875</v>
      </c>
      <c r="AN5849" s="150">
        <v>43296.3984375</v>
      </c>
      <c r="AO5849" s="5" t="s">
        <v>6024</v>
      </c>
    </row>
    <row r="5850" spans="1:41" ht="14.25" x14ac:dyDescent="0.45">
      <c r="A5850" s="150">
        <v>2023</v>
      </c>
      <c r="B5850" s="5" t="s">
        <v>7352</v>
      </c>
      <c r="C5850" s="5" t="s">
        <v>175</v>
      </c>
      <c r="D5850" s="5" t="s">
        <v>84</v>
      </c>
      <c r="E5850" s="5" t="s">
        <v>109</v>
      </c>
      <c r="F5850" s="5" t="s">
        <v>191</v>
      </c>
      <c r="G5850" s="5" t="s">
        <v>87</v>
      </c>
      <c r="H5850" s="5" t="s">
        <v>131</v>
      </c>
      <c r="I5850" s="150">
        <v>5387.254901960785</v>
      </c>
      <c r="J5850" s="150">
        <v>29366.7255</v>
      </c>
      <c r="K5850" s="150">
        <v>864.84182895555557</v>
      </c>
      <c r="L5850" s="150">
        <v>872</v>
      </c>
      <c r="M5850" s="150">
        <v>9081.3684376965903</v>
      </c>
      <c r="N5850" s="150">
        <v>2071.122514648438</v>
      </c>
      <c r="O5850" s="150">
        <v>3801.0645</v>
      </c>
      <c r="P5850" s="150">
        <v>3330.9720000000002</v>
      </c>
      <c r="Q5850" s="150">
        <v>184.22315440583341</v>
      </c>
      <c r="R5850" s="150">
        <v>1991.9942178770341</v>
      </c>
      <c r="S5850" s="150">
        <v>4500</v>
      </c>
      <c r="T5850" s="150">
        <v>4082.5</v>
      </c>
      <c r="U5850" s="150">
        <v>0</v>
      </c>
      <c r="V5850" s="150">
        <v>1980</v>
      </c>
      <c r="W5850" s="150">
        <v>2270.1527999999998</v>
      </c>
      <c r="X5850" s="150">
        <v>5648.5</v>
      </c>
      <c r="Y5850" s="150">
        <v>6958.7696889577728</v>
      </c>
      <c r="Z5850" s="150">
        <v>4380.0943916878996</v>
      </c>
      <c r="AA5850" s="150">
        <v>51951</v>
      </c>
      <c r="AB5850" s="150">
        <v>1176</v>
      </c>
      <c r="AC5850" s="150">
        <v>5465.5471014953282</v>
      </c>
      <c r="AD5850" s="150">
        <v>4671.7649326424998</v>
      </c>
      <c r="AE5850" s="150">
        <v>5019.6663576800001</v>
      </c>
      <c r="AF5850" s="150">
        <v>19389.893680000001</v>
      </c>
      <c r="AG5850" s="150">
        <v>12731</v>
      </c>
      <c r="AH5850" s="150">
        <v>8463.4814549049261</v>
      </c>
      <c r="AI5850" s="150"/>
      <c r="AJ5850" s="150">
        <v>7437</v>
      </c>
      <c r="AK5850" s="150">
        <v>354</v>
      </c>
      <c r="AL5850" s="150">
        <v>203430.953125</v>
      </c>
      <c r="AM5850" s="150">
        <v>158517.265625</v>
      </c>
      <c r="AN5850" s="150">
        <v>44913.671875</v>
      </c>
      <c r="AO5850" s="5" t="s">
        <v>7873</v>
      </c>
    </row>
    <row r="5851" spans="1:41" ht="14.25" x14ac:dyDescent="0.45">
      <c r="A5851" s="150">
        <v>2023</v>
      </c>
      <c r="B5851" s="5" t="s">
        <v>6344</v>
      </c>
      <c r="C5851" s="5" t="s">
        <v>175</v>
      </c>
      <c r="D5851" s="5" t="s">
        <v>84</v>
      </c>
      <c r="E5851" s="5" t="s">
        <v>109</v>
      </c>
      <c r="F5851" s="5" t="s">
        <v>194</v>
      </c>
      <c r="G5851" s="5" t="s">
        <v>87</v>
      </c>
      <c r="H5851" s="5" t="s">
        <v>131</v>
      </c>
      <c r="I5851" s="150">
        <v>1587.3434848450352</v>
      </c>
      <c r="J5851" s="150">
        <v>6072.8796294703134</v>
      </c>
      <c r="K5851" s="150">
        <v>52.258010161782806</v>
      </c>
      <c r="L5851" s="150"/>
      <c r="M5851" s="150">
        <v>768.06942815082346</v>
      </c>
      <c r="N5851" s="150">
        <v>718.05518370990433</v>
      </c>
      <c r="O5851" s="150">
        <v>423.18280319123096</v>
      </c>
      <c r="P5851" s="150">
        <v>959.57473890309541</v>
      </c>
      <c r="Q5851" s="150">
        <v>2831.8559446094414</v>
      </c>
      <c r="R5851" s="150">
        <v>1027.7407581792402</v>
      </c>
      <c r="S5851" s="150">
        <v>780.146551839067</v>
      </c>
      <c r="T5851" s="150">
        <v>435.23934261879998</v>
      </c>
      <c r="U5851" s="150">
        <v>0</v>
      </c>
      <c r="V5851" s="150">
        <v>259.09542042954445</v>
      </c>
      <c r="W5851" s="150">
        <v>225.3003655909082</v>
      </c>
      <c r="X5851" s="150">
        <v>353.31193694937878</v>
      </c>
      <c r="Y5851" s="150">
        <v>3182.5468801714806</v>
      </c>
      <c r="Z5851" s="150">
        <v>161.92382100779312</v>
      </c>
      <c r="AA5851" s="150">
        <v>5730.822026576011</v>
      </c>
      <c r="AB5851" s="150">
        <v>322.40106118788037</v>
      </c>
      <c r="AC5851" s="150">
        <v>261.14334954813728</v>
      </c>
      <c r="AD5851" s="150">
        <v>1467.7869856064601</v>
      </c>
      <c r="AE5851" s="150">
        <v>699.36361502175885</v>
      </c>
      <c r="AF5851" s="150">
        <v>0</v>
      </c>
      <c r="AG5851" s="150">
        <v>5565.943122666301</v>
      </c>
      <c r="AH5851" s="150">
        <v>1013.6646232189522</v>
      </c>
      <c r="AI5851" s="150">
        <v>758.85259501301357</v>
      </c>
      <c r="AJ5851" s="150">
        <v>2366.6779312754038</v>
      </c>
      <c r="AK5851" s="150">
        <v>30.722777126032938</v>
      </c>
      <c r="AL5851" s="150">
        <v>38055.90234375</v>
      </c>
      <c r="AM5851" s="150">
        <v>31424.966796875</v>
      </c>
      <c r="AN5851" s="150">
        <v>6630.9365234375</v>
      </c>
      <c r="AO5851" s="5" t="s">
        <v>6953</v>
      </c>
    </row>
    <row r="5852" spans="1:41" ht="14.25" x14ac:dyDescent="0.45">
      <c r="A5852" s="150">
        <v>2023</v>
      </c>
      <c r="B5852" s="5" t="s">
        <v>7352</v>
      </c>
      <c r="C5852" s="5" t="s">
        <v>175</v>
      </c>
      <c r="D5852" s="5" t="s">
        <v>84</v>
      </c>
      <c r="E5852" s="5" t="s">
        <v>109</v>
      </c>
      <c r="F5852" s="5" t="s">
        <v>194</v>
      </c>
      <c r="G5852" s="5" t="s">
        <v>87</v>
      </c>
      <c r="H5852" s="5" t="s">
        <v>131</v>
      </c>
      <c r="I5852" s="150">
        <v>1666.666666666667</v>
      </c>
      <c r="J5852" s="150">
        <v>6403.0551090840709</v>
      </c>
      <c r="K5852" s="150">
        <v>51.029000000000003</v>
      </c>
      <c r="L5852" s="150"/>
      <c r="M5852" s="150">
        <v>400</v>
      </c>
      <c r="N5852" s="150">
        <v>730.45485742187498</v>
      </c>
      <c r="O5852" s="150">
        <v>451.54410000000001</v>
      </c>
      <c r="P5852" s="150">
        <v>937</v>
      </c>
      <c r="Q5852" s="150">
        <v>632.29745303195898</v>
      </c>
      <c r="R5852" s="150">
        <v>963.42334646126039</v>
      </c>
      <c r="S5852" s="150">
        <v>575</v>
      </c>
      <c r="T5852" s="150">
        <v>1127.5</v>
      </c>
      <c r="U5852" s="150">
        <v>0</v>
      </c>
      <c r="V5852" s="150">
        <v>253</v>
      </c>
      <c r="W5852" s="150">
        <v>226.80719999999999</v>
      </c>
      <c r="X5852" s="150">
        <v>571</v>
      </c>
      <c r="Y5852" s="150">
        <v>1705.170564191397</v>
      </c>
      <c r="Z5852" s="150">
        <v>168.5953088948628</v>
      </c>
      <c r="AA5852" s="150">
        <v>5347</v>
      </c>
      <c r="AB5852" s="150">
        <v>496</v>
      </c>
      <c r="AC5852" s="150">
        <v>245.2368970093458</v>
      </c>
      <c r="AD5852" s="150">
        <v>1478.579879108021</v>
      </c>
      <c r="AE5852" s="150">
        <v>387.54008599999997</v>
      </c>
      <c r="AF5852" s="150">
        <v>344</v>
      </c>
      <c r="AG5852" s="150">
        <v>5744</v>
      </c>
      <c r="AH5852" s="150">
        <v>1178.6852468473869</v>
      </c>
      <c r="AI5852" s="150">
        <v>214</v>
      </c>
      <c r="AJ5852" s="150">
        <v>3731</v>
      </c>
      <c r="AK5852" s="150">
        <v>30</v>
      </c>
      <c r="AL5852" s="150">
        <v>36058.5859375</v>
      </c>
      <c r="AM5852" s="150">
        <v>29258.44140625</v>
      </c>
      <c r="AN5852" s="150">
        <v>6800.1455078125</v>
      </c>
      <c r="AO5852" s="5" t="s">
        <v>7874</v>
      </c>
    </row>
    <row r="5853" spans="1:41" ht="14.25" x14ac:dyDescent="0.45">
      <c r="A5853" s="150">
        <v>2023</v>
      </c>
      <c r="B5853" s="5" t="s">
        <v>4980</v>
      </c>
      <c r="C5853" s="5" t="s">
        <v>175</v>
      </c>
      <c r="D5853" s="5" t="s">
        <v>84</v>
      </c>
      <c r="E5853" s="5" t="s">
        <v>109</v>
      </c>
      <c r="F5853" s="5" t="s">
        <v>194</v>
      </c>
      <c r="G5853" s="5" t="s">
        <v>87</v>
      </c>
      <c r="H5853" s="5" t="s">
        <v>131</v>
      </c>
      <c r="I5853" s="150">
        <v>1074.5507626698361</v>
      </c>
      <c r="J5853" s="150">
        <v>4296.1952442656975</v>
      </c>
      <c r="K5853" s="150">
        <v>53.727538133491805</v>
      </c>
      <c r="L5853" s="150">
        <v>39.505542745214562</v>
      </c>
      <c r="M5853" s="150">
        <v>685.04972783370317</v>
      </c>
      <c r="N5853" s="150">
        <v>778.98275564311894</v>
      </c>
      <c r="O5853" s="150">
        <v>435.32695633416154</v>
      </c>
      <c r="P5853" s="150">
        <v>1173.217699268004</v>
      </c>
      <c r="Q5853" s="150">
        <v>2645.0982123278991</v>
      </c>
      <c r="R5853" s="150">
        <v>912.92602870992357</v>
      </c>
      <c r="S5853" s="150">
        <v>78.553022949831401</v>
      </c>
      <c r="T5853" s="150">
        <v>474.06651294257472</v>
      </c>
      <c r="U5853" s="150">
        <v>0</v>
      </c>
      <c r="V5853" s="150">
        <v>266.53072838771425</v>
      </c>
      <c r="W5853" s="150">
        <v>242.3006621706493</v>
      </c>
      <c r="X5853" s="150">
        <v>437.19467304704114</v>
      </c>
      <c r="Y5853" s="150">
        <v>3842.7568168840144</v>
      </c>
      <c r="Z5853" s="150">
        <v>5.2674056810239822</v>
      </c>
      <c r="AA5853" s="150">
        <v>7078.3397788025768</v>
      </c>
      <c r="AB5853" s="150">
        <v>368.71839895533589</v>
      </c>
      <c r="AC5853" s="150">
        <v>263.37002159781213</v>
      </c>
      <c r="AD5853" s="150">
        <v>1521.7566751303868</v>
      </c>
      <c r="AE5853" s="150">
        <v>933.41507296375607</v>
      </c>
      <c r="AF5853" s="150">
        <v>0</v>
      </c>
      <c r="AG5853" s="150">
        <v>10113.418942774928</v>
      </c>
      <c r="AH5853" s="150">
        <v>613.12602340573005</v>
      </c>
      <c r="AI5853" s="150">
        <v>540.43582475453525</v>
      </c>
      <c r="AJ5853" s="150">
        <v>2765.3879921650196</v>
      </c>
      <c r="AK5853" s="150"/>
      <c r="AL5853" s="150">
        <v>41639.21875</v>
      </c>
      <c r="AM5853" s="150">
        <v>36188.9609375</v>
      </c>
      <c r="AN5853" s="150">
        <v>5450.25634765625</v>
      </c>
      <c r="AO5853" s="5" t="s">
        <v>6025</v>
      </c>
    </row>
    <row r="5854" spans="1:41" ht="14.25" x14ac:dyDescent="0.45">
      <c r="A5854" s="150">
        <v>2023</v>
      </c>
      <c r="B5854" s="5" t="s">
        <v>7352</v>
      </c>
      <c r="C5854" s="5" t="s">
        <v>175</v>
      </c>
      <c r="D5854" s="5" t="s">
        <v>84</v>
      </c>
      <c r="E5854" s="5" t="s">
        <v>109</v>
      </c>
      <c r="F5854" s="5" t="s">
        <v>197</v>
      </c>
      <c r="G5854" s="5" t="s">
        <v>87</v>
      </c>
      <c r="H5854" s="5" t="s">
        <v>131</v>
      </c>
      <c r="I5854" s="150">
        <v>0</v>
      </c>
      <c r="J5854" s="150">
        <v>4118</v>
      </c>
      <c r="K5854" s="150">
        <v>42.805</v>
      </c>
      <c r="L5854" s="150">
        <v>400</v>
      </c>
      <c r="M5854" s="150">
        <v>480</v>
      </c>
      <c r="N5854" s="150">
        <v>334.11681494140618</v>
      </c>
      <c r="O5854" s="150">
        <v>532.31614999999999</v>
      </c>
      <c r="P5854" s="150">
        <v>152.65299999999999</v>
      </c>
      <c r="Q5854" s="150">
        <v>1529.3510078698559</v>
      </c>
      <c r="R5854" s="150">
        <v>519.65406316242399</v>
      </c>
      <c r="S5854" s="150">
        <v>1115</v>
      </c>
      <c r="T5854" s="150">
        <v>432.25</v>
      </c>
      <c r="U5854" s="150">
        <v>0</v>
      </c>
      <c r="V5854" s="150">
        <v>150</v>
      </c>
      <c r="W5854" s="150">
        <v>867.69359999999995</v>
      </c>
      <c r="X5854" s="150">
        <v>977.5</v>
      </c>
      <c r="Y5854" s="150">
        <v>7022.5828205011321</v>
      </c>
      <c r="Z5854" s="150">
        <v>220.97733938128371</v>
      </c>
      <c r="AA5854" s="150">
        <v>6101</v>
      </c>
      <c r="AB5854" s="150">
        <v>77</v>
      </c>
      <c r="AC5854" s="150">
        <v>251.3877855140187</v>
      </c>
      <c r="AD5854" s="150">
        <v>3173.6098946474999</v>
      </c>
      <c r="AE5854" s="150">
        <v>984.75509886363716</v>
      </c>
      <c r="AF5854" s="150">
        <v>946.0086</v>
      </c>
      <c r="AG5854" s="150">
        <v>19113</v>
      </c>
      <c r="AH5854" s="150">
        <v>2477.4688305031918</v>
      </c>
      <c r="AI5854" s="150"/>
      <c r="AJ5854" s="150">
        <v>4413</v>
      </c>
      <c r="AK5854" s="150">
        <v>50</v>
      </c>
      <c r="AL5854" s="150">
        <v>56482.12890625</v>
      </c>
      <c r="AM5854" s="150">
        <v>46256.48828125</v>
      </c>
      <c r="AN5854" s="150">
        <v>10225.6435546875</v>
      </c>
      <c r="AO5854" s="5" t="s">
        <v>7875</v>
      </c>
    </row>
    <row r="5855" spans="1:41" ht="14.25" x14ac:dyDescent="0.45">
      <c r="A5855" s="150">
        <v>2023</v>
      </c>
      <c r="B5855" s="5" t="s">
        <v>4980</v>
      </c>
      <c r="C5855" s="5" t="s">
        <v>175</v>
      </c>
      <c r="D5855" s="5" t="s">
        <v>84</v>
      </c>
      <c r="E5855" s="5" t="s">
        <v>109</v>
      </c>
      <c r="F5855" s="5" t="s">
        <v>197</v>
      </c>
      <c r="G5855" s="5" t="s">
        <v>87</v>
      </c>
      <c r="H5855" s="5" t="s">
        <v>131</v>
      </c>
      <c r="I5855" s="150">
        <v>442.46207874640311</v>
      </c>
      <c r="J5855" s="150">
        <v>6344.7714513611099</v>
      </c>
      <c r="K5855" s="150">
        <v>45.299689014512701</v>
      </c>
      <c r="L5855" s="150">
        <v>176.45809092862504</v>
      </c>
      <c r="M5855" s="150">
        <v>1381.7104680035709</v>
      </c>
      <c r="N5855" s="150">
        <v>348.52753991980916</v>
      </c>
      <c r="O5855" s="150">
        <v>535.3345003568744</v>
      </c>
      <c r="P5855" s="150">
        <v>247.2836279622457</v>
      </c>
      <c r="Q5855" s="150">
        <v>0</v>
      </c>
      <c r="R5855" s="150">
        <v>243.41794657972326</v>
      </c>
      <c r="S5855" s="150">
        <v>647.43283848092108</v>
      </c>
      <c r="T5855" s="150"/>
      <c r="U5855" s="150">
        <v>31.604434196171649</v>
      </c>
      <c r="V5855" s="150">
        <v>0</v>
      </c>
      <c r="W5855" s="150">
        <v>294.97471916426872</v>
      </c>
      <c r="X5855" s="150">
        <v>352.91618185725008</v>
      </c>
      <c r="Y5855" s="150">
        <v>7837.6099733371047</v>
      </c>
      <c r="Z5855" s="150">
        <v>5.2674056810239822</v>
      </c>
      <c r="AA5855" s="150">
        <v>7321.6939221130988</v>
      </c>
      <c r="AB5855" s="150">
        <v>82.171528910046291</v>
      </c>
      <c r="AC5855" s="150">
        <v>179.60850520779061</v>
      </c>
      <c r="AD5855" s="150">
        <v>4641.671333893858</v>
      </c>
      <c r="AE5855" s="150">
        <v>945.55081486915208</v>
      </c>
      <c r="AF5855" s="150">
        <v>1306.0559927425686</v>
      </c>
      <c r="AG5855" s="150">
        <v>21031.697476412359</v>
      </c>
      <c r="AH5855" s="150">
        <v>2222.8452051307395</v>
      </c>
      <c r="AI5855" s="150">
        <v>88.492415749280624</v>
      </c>
      <c r="AJ5855" s="150">
        <v>2475.6806787001124</v>
      </c>
      <c r="AK5855" s="150">
        <v>52.674056993619416</v>
      </c>
      <c r="AL5855" s="150">
        <v>59283.21484375</v>
      </c>
      <c r="AM5855" s="150">
        <v>48937.69140625</v>
      </c>
      <c r="AN5855" s="150">
        <v>10345.5224609375</v>
      </c>
      <c r="AO5855" s="5" t="s">
        <v>6026</v>
      </c>
    </row>
    <row r="5856" spans="1:41" ht="14.25" x14ac:dyDescent="0.45">
      <c r="A5856" s="150">
        <v>2023</v>
      </c>
      <c r="B5856" s="5" t="s">
        <v>6344</v>
      </c>
      <c r="C5856" s="5" t="s">
        <v>175</v>
      </c>
      <c r="D5856" s="5" t="s">
        <v>84</v>
      </c>
      <c r="E5856" s="5" t="s">
        <v>109</v>
      </c>
      <c r="F5856" s="5" t="s">
        <v>197</v>
      </c>
      <c r="G5856" s="5" t="s">
        <v>87</v>
      </c>
      <c r="H5856" s="5" t="s">
        <v>131</v>
      </c>
      <c r="I5856" s="150">
        <v>0</v>
      </c>
      <c r="J5856" s="150">
        <v>5886.3677588132114</v>
      </c>
      <c r="K5856" s="150">
        <v>43.835913822669148</v>
      </c>
      <c r="L5856" s="150">
        <v>409.63702834710585</v>
      </c>
      <c r="M5856" s="150">
        <v>1413.2477477975151</v>
      </c>
      <c r="N5856" s="150">
        <v>297.51701597538209</v>
      </c>
      <c r="O5856" s="150">
        <v>520.40047419462189</v>
      </c>
      <c r="P5856" s="150">
        <v>240.38524915979036</v>
      </c>
      <c r="Q5856" s="150">
        <v>0</v>
      </c>
      <c r="R5856" s="150">
        <v>414.84903290532054</v>
      </c>
      <c r="S5856" s="150">
        <v>1536.1388563016469</v>
      </c>
      <c r="T5856" s="150">
        <v>435.23934261879998</v>
      </c>
      <c r="U5856" s="150">
        <v>0</v>
      </c>
      <c r="V5856" s="150">
        <v>0</v>
      </c>
      <c r="W5856" s="150">
        <v>286.7459198429741</v>
      </c>
      <c r="X5856" s="150">
        <v>624.69646822933646</v>
      </c>
      <c r="Y5856" s="150">
        <v>5673.1912171504273</v>
      </c>
      <c r="Z5856" s="150">
        <v>175.76578062816827</v>
      </c>
      <c r="AA5856" s="150">
        <v>8347.3785451431486</v>
      </c>
      <c r="AB5856" s="150">
        <v>89.555850329966759</v>
      </c>
      <c r="AC5856" s="150">
        <v>191.0647973329132</v>
      </c>
      <c r="AD5856" s="150">
        <v>4769.8700084020838</v>
      </c>
      <c r="AE5856" s="150">
        <v>921.32523981358418</v>
      </c>
      <c r="AF5856" s="150">
        <v>1435.5756080012652</v>
      </c>
      <c r="AG5856" s="150">
        <v>18228.84776144621</v>
      </c>
      <c r="AH5856" s="150">
        <v>2099.7338623821151</v>
      </c>
      <c r="AI5856" s="150">
        <v>199.6980513192141</v>
      </c>
      <c r="AJ5856" s="150">
        <v>1879.2098675423481</v>
      </c>
      <c r="AK5856" s="150">
        <v>51.204628543388232</v>
      </c>
      <c r="AL5856" s="150">
        <v>56171.48046875</v>
      </c>
      <c r="AM5856" s="150">
        <v>44101.1171875</v>
      </c>
      <c r="AN5856" s="150">
        <v>12070.3671875</v>
      </c>
      <c r="AO5856" s="5" t="s">
        <v>6954</v>
      </c>
    </row>
    <row r="5857" spans="1:41" ht="14.25" x14ac:dyDescent="0.45">
      <c r="A5857" s="150">
        <v>2023</v>
      </c>
      <c r="B5857" s="5" t="s">
        <v>4980</v>
      </c>
      <c r="C5857" s="5" t="s">
        <v>175</v>
      </c>
      <c r="D5857" s="5" t="s">
        <v>84</v>
      </c>
      <c r="E5857" s="5" t="s">
        <v>109</v>
      </c>
      <c r="F5857" s="5" t="s">
        <v>200</v>
      </c>
      <c r="G5857" s="5" t="s">
        <v>87</v>
      </c>
      <c r="H5857" s="5" t="s">
        <v>131</v>
      </c>
      <c r="I5857" s="150">
        <v>263.37028496809705</v>
      </c>
      <c r="J5857" s="150">
        <v>1848.0154793366764</v>
      </c>
      <c r="K5857" s="150">
        <v>0</v>
      </c>
      <c r="L5857" s="150"/>
      <c r="M5857" s="150">
        <v>162.5541727063025</v>
      </c>
      <c r="N5857" s="150">
        <v>0</v>
      </c>
      <c r="O5857" s="150">
        <v>164.18640517459357</v>
      </c>
      <c r="P5857" s="150">
        <v>305.50953056299261</v>
      </c>
      <c r="Q5857" s="150">
        <v>259.76348330065423</v>
      </c>
      <c r="R5857" s="150">
        <v>911.73215150590943</v>
      </c>
      <c r="S5857" s="150">
        <v>42.139245594895534</v>
      </c>
      <c r="T5857" s="150">
        <v>84.278491189791069</v>
      </c>
      <c r="U5857" s="150">
        <v>47.406651294257472</v>
      </c>
      <c r="V5857" s="150">
        <v>0</v>
      </c>
      <c r="W5857" s="150">
        <v>0</v>
      </c>
      <c r="X5857" s="150">
        <v>900.72637459089196</v>
      </c>
      <c r="Y5857" s="150">
        <v>11414.257454289353</v>
      </c>
      <c r="Z5857" s="150">
        <v>0</v>
      </c>
      <c r="AA5857" s="150">
        <v>1463.2853032827475</v>
      </c>
      <c r="AB5857" s="150"/>
      <c r="AC5857" s="150">
        <v>84.909852971727986</v>
      </c>
      <c r="AD5857" s="150">
        <v>76.669070498756028</v>
      </c>
      <c r="AE5857" s="150"/>
      <c r="AF5857" s="150">
        <v>0</v>
      </c>
      <c r="AG5857" s="150">
        <v>3583.9428378458651</v>
      </c>
      <c r="AH5857" s="150">
        <v>268.63769066745903</v>
      </c>
      <c r="AI5857" s="150"/>
      <c r="AJ5857" s="150">
        <v>3097.2345512248216</v>
      </c>
      <c r="AK5857" s="150">
        <v>85.331972329663458</v>
      </c>
      <c r="AL5857" s="150">
        <v>25063.951171875</v>
      </c>
      <c r="AM5857" s="150">
        <v>23279.427734375</v>
      </c>
      <c r="AN5857" s="150">
        <v>1784.5234375</v>
      </c>
      <c r="AO5857" s="5" t="s">
        <v>6027</v>
      </c>
    </row>
    <row r="5858" spans="1:41" ht="14.25" x14ac:dyDescent="0.45">
      <c r="A5858" s="150">
        <v>2023</v>
      </c>
      <c r="B5858" s="5" t="s">
        <v>6344</v>
      </c>
      <c r="C5858" s="5" t="s">
        <v>175</v>
      </c>
      <c r="D5858" s="5" t="s">
        <v>84</v>
      </c>
      <c r="E5858" s="5" t="s">
        <v>109</v>
      </c>
      <c r="F5858" s="5" t="s">
        <v>200</v>
      </c>
      <c r="G5858" s="5" t="s">
        <v>87</v>
      </c>
      <c r="H5858" s="5" t="s">
        <v>131</v>
      </c>
      <c r="I5858" s="150">
        <v>614.45554252065881</v>
      </c>
      <c r="J5858" s="150">
        <v>2457.623629319382</v>
      </c>
      <c r="K5858" s="150">
        <v>0</v>
      </c>
      <c r="L5858" s="150"/>
      <c r="M5858" s="150">
        <v>706.62387389875755</v>
      </c>
      <c r="N5858" s="150">
        <v>0</v>
      </c>
      <c r="O5858" s="150">
        <v>159.60615849008326</v>
      </c>
      <c r="P5858" s="150">
        <v>655.4192453553693</v>
      </c>
      <c r="Q5858" s="150">
        <v>261.82349134222341</v>
      </c>
      <c r="R5858" s="150">
        <v>1170.8861274564208</v>
      </c>
      <c r="S5858" s="150">
        <v>293.81523085967427</v>
      </c>
      <c r="T5858" s="150">
        <v>0</v>
      </c>
      <c r="U5858" s="150">
        <v>97.288794232437638</v>
      </c>
      <c r="V5858" s="150">
        <v>0</v>
      </c>
      <c r="W5858" s="150">
        <v>0</v>
      </c>
      <c r="X5858" s="150">
        <v>538.6726922764442</v>
      </c>
      <c r="Y5858" s="150">
        <v>12893.120648710981</v>
      </c>
      <c r="Z5858" s="150">
        <v>0</v>
      </c>
      <c r="AA5858" s="150">
        <v>855.11729667458349</v>
      </c>
      <c r="AB5858" s="150"/>
      <c r="AC5858" s="150">
        <v>84.191981571381064</v>
      </c>
      <c r="AD5858" s="150">
        <v>78.00031084215766</v>
      </c>
      <c r="AE5858" s="150">
        <v>100.27969754935978</v>
      </c>
      <c r="AF5858" s="150">
        <v>0</v>
      </c>
      <c r="AG5858" s="150">
        <v>3505.4688700803581</v>
      </c>
      <c r="AH5858" s="150">
        <v>1086.0692391631635</v>
      </c>
      <c r="AI5858" s="150"/>
      <c r="AJ5858" s="150">
        <v>3282.2166896311855</v>
      </c>
      <c r="AK5858" s="150">
        <v>82.951498240288927</v>
      </c>
      <c r="AL5858" s="150">
        <v>28923.62890625</v>
      </c>
      <c r="AM5858" s="150">
        <v>25977.890625</v>
      </c>
      <c r="AN5858" s="150">
        <v>2945.739013671875</v>
      </c>
      <c r="AO5858" s="5" t="s">
        <v>6955</v>
      </c>
    </row>
    <row r="5859" spans="1:41" ht="14.25" x14ac:dyDescent="0.45">
      <c r="A5859" s="150">
        <v>2023</v>
      </c>
      <c r="B5859" s="5" t="s">
        <v>7352</v>
      </c>
      <c r="C5859" s="5" t="s">
        <v>175</v>
      </c>
      <c r="D5859" s="5" t="s">
        <v>84</v>
      </c>
      <c r="E5859" s="5" t="s">
        <v>109</v>
      </c>
      <c r="F5859" s="5" t="s">
        <v>200</v>
      </c>
      <c r="G5859" s="5" t="s">
        <v>87</v>
      </c>
      <c r="H5859" s="5" t="s">
        <v>131</v>
      </c>
      <c r="I5859" s="150">
        <v>995.0980392156863</v>
      </c>
      <c r="J5859" s="150">
        <v>172.2</v>
      </c>
      <c r="K5859" s="150"/>
      <c r="L5859" s="150"/>
      <c r="M5859" s="150">
        <v>1050</v>
      </c>
      <c r="N5859" s="150">
        <v>15.6391884765625</v>
      </c>
      <c r="O5859" s="150">
        <v>159.1781</v>
      </c>
      <c r="P5859" s="150">
        <v>290</v>
      </c>
      <c r="Q5859" s="150">
        <v>153.36863305114579</v>
      </c>
      <c r="R5859" s="150">
        <v>1168.405718551207</v>
      </c>
      <c r="S5859" s="150">
        <v>840.8</v>
      </c>
      <c r="T5859" s="150">
        <v>0</v>
      </c>
      <c r="U5859" s="150">
        <v>95</v>
      </c>
      <c r="V5859" s="150">
        <v>0</v>
      </c>
      <c r="W5859" s="150">
        <v>0</v>
      </c>
      <c r="X5859" s="150">
        <v>281</v>
      </c>
      <c r="Y5859" s="150">
        <v>5940.8979349956689</v>
      </c>
      <c r="Z5859" s="150">
        <v>129.5107034835687</v>
      </c>
      <c r="AA5859" s="150">
        <v>992</v>
      </c>
      <c r="AB5859" s="150">
        <v>0</v>
      </c>
      <c r="AC5859" s="150">
        <v>79.063787102803744</v>
      </c>
      <c r="AD5859" s="150">
        <v>79.387446600000004</v>
      </c>
      <c r="AE5859" s="150">
        <v>203.8671368</v>
      </c>
      <c r="AF5859" s="150">
        <v>68.8</v>
      </c>
      <c r="AG5859" s="150">
        <v>4159</v>
      </c>
      <c r="AH5859" s="150">
        <v>1292.3892694776091</v>
      </c>
      <c r="AI5859" s="150">
        <v>1242</v>
      </c>
      <c r="AJ5859" s="150">
        <v>2742</v>
      </c>
      <c r="AK5859" s="150">
        <v>81</v>
      </c>
      <c r="AL5859" s="150">
        <v>22230.603515625</v>
      </c>
      <c r="AM5859" s="150">
        <v>17204.8515625</v>
      </c>
      <c r="AN5859" s="150">
        <v>5025.7548828125</v>
      </c>
      <c r="AO5859" s="5" t="s">
        <v>7876</v>
      </c>
    </row>
    <row r="5860" spans="1:41" ht="14.25" x14ac:dyDescent="0.45">
      <c r="A5860" s="150">
        <v>2023</v>
      </c>
      <c r="B5860" s="5" t="s">
        <v>4980</v>
      </c>
      <c r="C5860" s="5" t="s">
        <v>175</v>
      </c>
      <c r="D5860" s="5" t="s">
        <v>84</v>
      </c>
      <c r="E5860" s="5" t="s">
        <v>109</v>
      </c>
      <c r="F5860" s="5" t="s">
        <v>203</v>
      </c>
      <c r="G5860" s="5" t="s">
        <v>87</v>
      </c>
      <c r="H5860" s="5" t="s">
        <v>131</v>
      </c>
      <c r="I5860" s="150">
        <v>0</v>
      </c>
      <c r="J5860" s="150">
        <v>3346.517387280036</v>
      </c>
      <c r="K5860" s="150">
        <v>240.19369989090453</v>
      </c>
      <c r="L5860" s="150"/>
      <c r="M5860" s="150">
        <v>58.055061680822305</v>
      </c>
      <c r="N5860" s="150">
        <v>1071.8369952535247</v>
      </c>
      <c r="O5860" s="150">
        <v>1275.4730033248056</v>
      </c>
      <c r="P5860" s="150">
        <v>1112.0188728905375</v>
      </c>
      <c r="Q5860" s="150">
        <v>0</v>
      </c>
      <c r="R5860" s="150">
        <v>5.8633388967546614</v>
      </c>
      <c r="S5860" s="150">
        <v>526.74056993619411</v>
      </c>
      <c r="T5860" s="150">
        <v>1211.5033108532466</v>
      </c>
      <c r="U5860" s="150">
        <v>0</v>
      </c>
      <c r="V5860" s="150">
        <v>105.34811398723883</v>
      </c>
      <c r="W5860" s="150">
        <v>105.34811398723883</v>
      </c>
      <c r="X5860" s="150">
        <v>2106.9622797447764</v>
      </c>
      <c r="Y5860" s="150">
        <v>743.73134772140941</v>
      </c>
      <c r="Z5860" s="150">
        <v>3152.3992628830206</v>
      </c>
      <c r="AA5860" s="150">
        <v>2751.6927373466783</v>
      </c>
      <c r="AB5860" s="150"/>
      <c r="AC5860" s="150">
        <v>1256.4991864418316</v>
      </c>
      <c r="AD5860" s="150">
        <v>439.27188519595938</v>
      </c>
      <c r="AE5860" s="150">
        <v>1189.4661704520684</v>
      </c>
      <c r="AF5860" s="150">
        <v>0</v>
      </c>
      <c r="AG5860" s="150">
        <v>5066.1908016463158</v>
      </c>
      <c r="AH5860" s="150">
        <v>222.28452051307394</v>
      </c>
      <c r="AI5860" s="150"/>
      <c r="AJ5860" s="150">
        <v>316.0443419617165</v>
      </c>
      <c r="AK5860" s="150">
        <v>73.74367979106718</v>
      </c>
      <c r="AL5860" s="150">
        <v>26377.1875</v>
      </c>
      <c r="AM5860" s="150">
        <v>20117.609375</v>
      </c>
      <c r="AN5860" s="150">
        <v>6259.57666015625</v>
      </c>
      <c r="AO5860" s="5" t="s">
        <v>6028</v>
      </c>
    </row>
    <row r="5861" spans="1:41" ht="14.25" x14ac:dyDescent="0.45">
      <c r="A5861" s="150">
        <v>2023</v>
      </c>
      <c r="B5861" s="5" t="s">
        <v>6344</v>
      </c>
      <c r="C5861" s="5" t="s">
        <v>175</v>
      </c>
      <c r="D5861" s="5" t="s">
        <v>84</v>
      </c>
      <c r="E5861" s="5" t="s">
        <v>109</v>
      </c>
      <c r="F5861" s="5" t="s">
        <v>203</v>
      </c>
      <c r="G5861" s="5" t="s">
        <v>87</v>
      </c>
      <c r="H5861" s="5" t="s">
        <v>131</v>
      </c>
      <c r="I5861" s="150">
        <v>0</v>
      </c>
      <c r="J5861" s="150">
        <v>6238.9388437814287</v>
      </c>
      <c r="K5861" s="150">
        <v>233.79612832228628</v>
      </c>
      <c r="L5861" s="150"/>
      <c r="M5861" s="150">
        <v>51.204628543388232</v>
      </c>
      <c r="N5861" s="150">
        <v>1047.1420143776425</v>
      </c>
      <c r="O5861" s="150">
        <v>1302.311076691637</v>
      </c>
      <c r="P5861" s="150">
        <v>1363.6468482201058</v>
      </c>
      <c r="Q5861" s="150">
        <v>0</v>
      </c>
      <c r="R5861" s="150">
        <v>563.4747836528926</v>
      </c>
      <c r="S5861" s="150">
        <v>21.739437094380907</v>
      </c>
      <c r="T5861" s="150">
        <v>389.15517692975055</v>
      </c>
      <c r="U5861" s="150">
        <v>0</v>
      </c>
      <c r="V5861" s="150">
        <v>102.40925708677646</v>
      </c>
      <c r="W5861" s="150">
        <v>307.2277712603294</v>
      </c>
      <c r="X5861" s="150">
        <v>1746.0778333295386</v>
      </c>
      <c r="Y5861" s="150">
        <v>743.46560413572547</v>
      </c>
      <c r="Z5861" s="150">
        <v>2706.9956886967825</v>
      </c>
      <c r="AA5861" s="150">
        <v>2806.0136441776749</v>
      </c>
      <c r="AB5861" s="150"/>
      <c r="AC5861" s="150">
        <v>1318.0138772359294</v>
      </c>
      <c r="AD5861" s="150">
        <v>442.44304809794204</v>
      </c>
      <c r="AE5861" s="150">
        <v>953.78750002642732</v>
      </c>
      <c r="AF5861" s="150">
        <v>35.228784437851104</v>
      </c>
      <c r="AG5861" s="150">
        <v>5613.0513809262175</v>
      </c>
      <c r="AH5861" s="150">
        <v>485.11092682621285</v>
      </c>
      <c r="AI5861" s="150"/>
      <c r="AJ5861" s="150">
        <v>358.4323998037176</v>
      </c>
      <c r="AK5861" s="150">
        <v>71.686479960743526</v>
      </c>
      <c r="AL5861" s="150">
        <v>28901.349609375</v>
      </c>
      <c r="AM5861" s="150">
        <v>23850.599609375</v>
      </c>
      <c r="AN5861" s="150">
        <v>5050.75244140625</v>
      </c>
      <c r="AO5861" s="5" t="s">
        <v>6956</v>
      </c>
    </row>
    <row r="5862" spans="1:41" ht="14.25" x14ac:dyDescent="0.45">
      <c r="A5862" s="150">
        <v>2023</v>
      </c>
      <c r="B5862" s="5" t="s">
        <v>7352</v>
      </c>
      <c r="C5862" s="5" t="s">
        <v>175</v>
      </c>
      <c r="D5862" s="5" t="s">
        <v>84</v>
      </c>
      <c r="E5862" s="5" t="s">
        <v>109</v>
      </c>
      <c r="F5862" s="5" t="s">
        <v>203</v>
      </c>
      <c r="G5862" s="5" t="s">
        <v>87</v>
      </c>
      <c r="H5862" s="5" t="s">
        <v>131</v>
      </c>
      <c r="I5862" s="150">
        <v>29.411764705882359</v>
      </c>
      <c r="J5862" s="150">
        <v>10170.843999999999</v>
      </c>
      <c r="K5862" s="150">
        <v>228.29589333333331</v>
      </c>
      <c r="L5862" s="150"/>
      <c r="M5862" s="150">
        <v>250</v>
      </c>
      <c r="N5862" s="150">
        <v>1027.6736874999999</v>
      </c>
      <c r="O5862" s="150">
        <v>1700.6732</v>
      </c>
      <c r="P5862" s="150">
        <v>360</v>
      </c>
      <c r="Q5862" s="150">
        <v>0</v>
      </c>
      <c r="R5862" s="150">
        <v>535.6478303846925</v>
      </c>
      <c r="S5862" s="150">
        <v>0</v>
      </c>
      <c r="T5862" s="150">
        <v>380</v>
      </c>
      <c r="U5862" s="150">
        <v>0</v>
      </c>
      <c r="V5862" s="150">
        <v>100</v>
      </c>
      <c r="W5862" s="150">
        <v>964.45079999999996</v>
      </c>
      <c r="X5862" s="150">
        <v>2000</v>
      </c>
      <c r="Y5862" s="150">
        <v>737.51242193554265</v>
      </c>
      <c r="Z5862" s="150">
        <v>1862.740309843824</v>
      </c>
      <c r="AA5862" s="150">
        <v>2916</v>
      </c>
      <c r="AB5862" s="150">
        <v>0</v>
      </c>
      <c r="AC5862" s="150">
        <v>2109.9731708411209</v>
      </c>
      <c r="AD5862" s="150">
        <v>435.68900760000002</v>
      </c>
      <c r="AE5862" s="150">
        <v>1075.965427008</v>
      </c>
      <c r="AF5862" s="150">
        <v>727.56</v>
      </c>
      <c r="AG5862" s="150">
        <v>154</v>
      </c>
      <c r="AH5862" s="150">
        <v>571.27458695094617</v>
      </c>
      <c r="AI5862" s="150">
        <v>0</v>
      </c>
      <c r="AJ5862" s="150">
        <v>0</v>
      </c>
      <c r="AK5862" s="150">
        <v>70</v>
      </c>
      <c r="AL5862" s="150">
        <v>28407.7109375</v>
      </c>
      <c r="AM5862" s="150">
        <v>21807.328125</v>
      </c>
      <c r="AN5862" s="150">
        <v>6600.38330078125</v>
      </c>
      <c r="AO5862" s="5" t="s">
        <v>7877</v>
      </c>
    </row>
    <row r="5863" spans="1:41" ht="14.25" x14ac:dyDescent="0.45">
      <c r="A5863" s="150">
        <v>2023</v>
      </c>
      <c r="B5863" s="5" t="s">
        <v>4980</v>
      </c>
      <c r="C5863" s="5" t="s">
        <v>175</v>
      </c>
      <c r="D5863" s="5" t="s">
        <v>84</v>
      </c>
      <c r="E5863" s="5" t="s">
        <v>109</v>
      </c>
      <c r="F5863" s="5" t="s">
        <v>206</v>
      </c>
      <c r="G5863" s="5" t="s">
        <v>87</v>
      </c>
      <c r="H5863" s="5" t="s">
        <v>131</v>
      </c>
      <c r="I5863" s="150">
        <v>210.69622797447767</v>
      </c>
      <c r="J5863" s="150">
        <v>13934.885111381658</v>
      </c>
      <c r="K5863" s="150">
        <v>40.032283315150757</v>
      </c>
      <c r="L5863" s="150"/>
      <c r="M5863" s="150">
        <v>58.055061680822305</v>
      </c>
      <c r="N5863" s="150">
        <v>70.22821322731302</v>
      </c>
      <c r="O5863" s="150">
        <v>486.78646696140646</v>
      </c>
      <c r="P5863" s="150">
        <v>1600.0756153706175</v>
      </c>
      <c r="Q5863" s="150">
        <v>4.0432834763201111</v>
      </c>
      <c r="R5863" s="150">
        <v>493.74222116318151</v>
      </c>
      <c r="S5863" s="150">
        <v>105.34811398723883</v>
      </c>
      <c r="T5863" s="150">
        <v>105.34811398723883</v>
      </c>
      <c r="U5863" s="150">
        <v>0</v>
      </c>
      <c r="V5863" s="150">
        <v>210.69622797447767</v>
      </c>
      <c r="W5863" s="150">
        <v>0</v>
      </c>
      <c r="X5863" s="150">
        <v>2218.2226992887463</v>
      </c>
      <c r="Y5863" s="150">
        <v>3315.2788101499091</v>
      </c>
      <c r="Z5863" s="150">
        <v>3108.300194795901</v>
      </c>
      <c r="AA5863" s="150">
        <v>11373.382386062305</v>
      </c>
      <c r="AB5863" s="150"/>
      <c r="AC5863" s="150">
        <v>1191.7643400835716</v>
      </c>
      <c r="AD5863" s="150">
        <v>297.02232087480229</v>
      </c>
      <c r="AE5863" s="150">
        <v>262.91512159585636</v>
      </c>
      <c r="AF5863" s="150">
        <v>2683.5957164653273</v>
      </c>
      <c r="AG5863" s="150">
        <v>24129.985508777056</v>
      </c>
      <c r="AH5863" s="150">
        <v>563.61240983172775</v>
      </c>
      <c r="AI5863" s="150"/>
      <c r="AJ5863" s="150">
        <v>1316.8514248404854</v>
      </c>
      <c r="AK5863" s="150">
        <v>626.82127822407108</v>
      </c>
      <c r="AL5863" s="150">
        <v>68407.6875</v>
      </c>
      <c r="AM5863" s="150">
        <v>63906.44140625</v>
      </c>
      <c r="AN5863" s="150">
        <v>4501.24853515625</v>
      </c>
      <c r="AO5863" s="5" t="s">
        <v>6029</v>
      </c>
    </row>
    <row r="5864" spans="1:41" ht="14.25" x14ac:dyDescent="0.45">
      <c r="A5864" s="150">
        <v>2023</v>
      </c>
      <c r="B5864" s="5" t="s">
        <v>7352</v>
      </c>
      <c r="C5864" s="5" t="s">
        <v>175</v>
      </c>
      <c r="D5864" s="5" t="s">
        <v>84</v>
      </c>
      <c r="E5864" s="5" t="s">
        <v>109</v>
      </c>
      <c r="F5864" s="5" t="s">
        <v>206</v>
      </c>
      <c r="G5864" s="5" t="s">
        <v>87</v>
      </c>
      <c r="H5864" s="5" t="s">
        <v>131</v>
      </c>
      <c r="I5864" s="150">
        <v>3382.3529411764698</v>
      </c>
      <c r="J5864" s="150">
        <v>8675.5461849999992</v>
      </c>
      <c r="K5864" s="150">
        <v>24.518808</v>
      </c>
      <c r="L5864" s="150">
        <v>1200</v>
      </c>
      <c r="M5864" s="150">
        <v>5850</v>
      </c>
      <c r="N5864" s="150">
        <v>67.334796874999995</v>
      </c>
      <c r="O5864" s="150">
        <v>1330</v>
      </c>
      <c r="P5864" s="150">
        <v>1430.579</v>
      </c>
      <c r="Q5864" s="150">
        <v>309.96466681500522</v>
      </c>
      <c r="R5864" s="150">
        <v>603.6849803793616</v>
      </c>
      <c r="S5864" s="150">
        <v>74.5</v>
      </c>
      <c r="T5864" s="150">
        <v>1195</v>
      </c>
      <c r="U5864" s="150">
        <v>0</v>
      </c>
      <c r="V5864" s="150">
        <v>200</v>
      </c>
      <c r="W5864" s="150">
        <v>947.80439999999999</v>
      </c>
      <c r="X5864" s="150">
        <v>7427.8</v>
      </c>
      <c r="Y5864" s="150">
        <v>4836.1984774581761</v>
      </c>
      <c r="Z5864" s="150">
        <v>239.49679899927801</v>
      </c>
      <c r="AA5864" s="150">
        <v>13425</v>
      </c>
      <c r="AB5864" s="150">
        <v>0</v>
      </c>
      <c r="AC5864" s="150">
        <v>1190.3409470093461</v>
      </c>
      <c r="AD5864" s="150">
        <v>975.37275130413911</v>
      </c>
      <c r="AE5864" s="150">
        <v>65.628177000000008</v>
      </c>
      <c r="AF5864" s="150">
        <v>4908.0200000000004</v>
      </c>
      <c r="AG5864" s="150">
        <v>26542</v>
      </c>
      <c r="AH5864" s="150">
        <v>971.46683871266237</v>
      </c>
      <c r="AI5864" s="150">
        <v>0</v>
      </c>
      <c r="AJ5864" s="150">
        <v>2400</v>
      </c>
      <c r="AK5864" s="150">
        <v>1372</v>
      </c>
      <c r="AL5864" s="150">
        <v>89644.609375</v>
      </c>
      <c r="AM5864" s="150">
        <v>69476.140625</v>
      </c>
      <c r="AN5864" s="150">
        <v>20168.46484375</v>
      </c>
      <c r="AO5864" s="5" t="s">
        <v>7878</v>
      </c>
    </row>
    <row r="5865" spans="1:41" ht="14.25" x14ac:dyDescent="0.45">
      <c r="A5865" s="150">
        <v>2023</v>
      </c>
      <c r="B5865" s="5" t="s">
        <v>6344</v>
      </c>
      <c r="C5865" s="5" t="s">
        <v>175</v>
      </c>
      <c r="D5865" s="5" t="s">
        <v>84</v>
      </c>
      <c r="E5865" s="5" t="s">
        <v>109</v>
      </c>
      <c r="F5865" s="5" t="s">
        <v>206</v>
      </c>
      <c r="G5865" s="5" t="s">
        <v>87</v>
      </c>
      <c r="H5865" s="5" t="s">
        <v>131</v>
      </c>
      <c r="I5865" s="150">
        <v>1740.9573704751999</v>
      </c>
      <c r="J5865" s="150">
        <v>9171.3149187933213</v>
      </c>
      <c r="K5865" s="150">
        <v>25.109529119333114</v>
      </c>
      <c r="L5865" s="150">
        <v>1228.9110850413176</v>
      </c>
      <c r="M5865" s="150">
        <v>358.4323998037176</v>
      </c>
      <c r="N5865" s="150">
        <v>68.610105877856753</v>
      </c>
      <c r="O5865" s="150">
        <v>461.76939405435837</v>
      </c>
      <c r="P5865" s="150">
        <v>1529.8365906205267</v>
      </c>
      <c r="Q5865" s="150">
        <v>137.39953013948852</v>
      </c>
      <c r="R5865" s="150">
        <v>533.63559102231886</v>
      </c>
      <c r="S5865" s="150"/>
      <c r="T5865" s="150">
        <v>563.25091397727056</v>
      </c>
      <c r="U5865" s="150">
        <v>0</v>
      </c>
      <c r="V5865" s="150">
        <v>204.81851417355293</v>
      </c>
      <c r="W5865" s="150">
        <v>10.240925708677645</v>
      </c>
      <c r="X5865" s="150">
        <v>3149.0846554183763</v>
      </c>
      <c r="Y5865" s="150">
        <v>2710.7474327727009</v>
      </c>
      <c r="Z5865" s="150">
        <v>3164.6958200368445</v>
      </c>
      <c r="AA5865" s="150">
        <v>13173.926831642924</v>
      </c>
      <c r="AB5865" s="150"/>
      <c r="AC5865" s="150">
        <v>1202.1703587450695</v>
      </c>
      <c r="AD5865" s="150">
        <v>326.25998686859526</v>
      </c>
      <c r="AE5865" s="150">
        <v>65.891498534602647</v>
      </c>
      <c r="AF5865" s="150">
        <v>3071.0692833696698</v>
      </c>
      <c r="AG5865" s="150">
        <v>24185.994246183996</v>
      </c>
      <c r="AH5865" s="150">
        <v>825.01439637631074</v>
      </c>
      <c r="AI5865" s="150"/>
      <c r="AJ5865" s="150">
        <v>2355.4129129958587</v>
      </c>
      <c r="AK5865" s="150">
        <v>609.33507966631998</v>
      </c>
      <c r="AL5865" s="150">
        <v>70873.8984375</v>
      </c>
      <c r="AM5865" s="150">
        <v>64545.3984375</v>
      </c>
      <c r="AN5865" s="150">
        <v>6328.49658203125</v>
      </c>
      <c r="AO5865" s="5" t="s">
        <v>6957</v>
      </c>
    </row>
    <row r="5866" spans="1:41" ht="14.25" x14ac:dyDescent="0.45">
      <c r="A5866" s="150">
        <v>2023</v>
      </c>
      <c r="B5866" s="5" t="s">
        <v>6344</v>
      </c>
      <c r="C5866" s="5" t="s">
        <v>269</v>
      </c>
      <c r="D5866" s="5" t="s">
        <v>82</v>
      </c>
      <c r="E5866" s="5" t="s">
        <v>98</v>
      </c>
      <c r="F5866" s="5" t="s">
        <v>99</v>
      </c>
      <c r="G5866" s="5" t="s">
        <v>83</v>
      </c>
      <c r="H5866" s="5" t="s">
        <v>100</v>
      </c>
      <c r="I5866" s="150">
        <v>872</v>
      </c>
      <c r="J5866" s="150">
        <v>1485.0357386223679</v>
      </c>
      <c r="K5866" s="150">
        <v>54.3</v>
      </c>
      <c r="L5866" s="150">
        <v>113</v>
      </c>
      <c r="M5866" s="150">
        <v>667.1</v>
      </c>
      <c r="N5866" s="150">
        <v>623.03</v>
      </c>
      <c r="O5866" s="150">
        <v>314.39999999999998</v>
      </c>
      <c r="P5866" s="150">
        <v>442.68</v>
      </c>
      <c r="Q5866" s="150">
        <v>264.17412506425279</v>
      </c>
      <c r="R5866" s="150">
        <v>579.67849122553821</v>
      </c>
      <c r="S5866" s="150">
        <v>685</v>
      </c>
      <c r="T5866" s="150">
        <v>411</v>
      </c>
      <c r="U5866" s="150">
        <v>148.435</v>
      </c>
      <c r="V5866" s="150">
        <v>694</v>
      </c>
      <c r="W5866" s="150">
        <v>280.3</v>
      </c>
      <c r="X5866" s="150">
        <v>1235</v>
      </c>
      <c r="Y5866" s="150">
        <v>3470.7668053015268</v>
      </c>
      <c r="Z5866" s="150">
        <v>510</v>
      </c>
      <c r="AA5866" s="150">
        <v>5396.3155463881903</v>
      </c>
      <c r="AB5866" s="150">
        <v>82</v>
      </c>
      <c r="AC5866" s="150">
        <v>456.04209621140598</v>
      </c>
      <c r="AD5866" s="150">
        <v>817.44830552055362</v>
      </c>
      <c r="AE5866" s="150">
        <v>470</v>
      </c>
      <c r="AF5866" s="150">
        <v>1704</v>
      </c>
      <c r="AG5866" s="150">
        <v>8766</v>
      </c>
      <c r="AH5866" s="150">
        <v>1332</v>
      </c>
      <c r="AI5866" s="150">
        <v>543.6</v>
      </c>
      <c r="AJ5866" s="150">
        <v>2435.9591769000999</v>
      </c>
      <c r="AK5866" s="150">
        <v>260.07705504655121</v>
      </c>
      <c r="AL5866" s="150">
        <v>35113.34765625</v>
      </c>
      <c r="AM5866" s="150">
        <v>28431.115234375</v>
      </c>
      <c r="AN5866" s="150">
        <v>6682.2255859375</v>
      </c>
      <c r="AO5866" s="5" t="s">
        <v>6958</v>
      </c>
    </row>
    <row r="5867" spans="1:41" ht="14.25" x14ac:dyDescent="0.45">
      <c r="A5867" s="150">
        <v>2023</v>
      </c>
      <c r="B5867" s="5" t="s">
        <v>4980</v>
      </c>
      <c r="C5867" s="5" t="s">
        <v>269</v>
      </c>
      <c r="D5867" s="5" t="s">
        <v>82</v>
      </c>
      <c r="E5867" s="5" t="s">
        <v>98</v>
      </c>
      <c r="F5867" s="5" t="s">
        <v>99</v>
      </c>
      <c r="G5867" s="5" t="s">
        <v>83</v>
      </c>
      <c r="H5867" s="5" t="s">
        <v>100</v>
      </c>
      <c r="I5867" s="150">
        <v>950.3166809713756</v>
      </c>
      <c r="J5867" s="150">
        <v>1495</v>
      </c>
      <c r="K5867" s="150">
        <v>53.7</v>
      </c>
      <c r="L5867" s="150">
        <v>113</v>
      </c>
      <c r="M5867" s="150">
        <v>657.79240852769055</v>
      </c>
      <c r="N5867" s="150">
        <v>667.98592177777323</v>
      </c>
      <c r="O5867" s="150">
        <v>314.39999999999998</v>
      </c>
      <c r="P5867" s="150">
        <v>428</v>
      </c>
      <c r="Q5867" s="150">
        <v>277.52538858785852</v>
      </c>
      <c r="R5867" s="150">
        <v>583</v>
      </c>
      <c r="S5867" s="150">
        <v>686.53448596090664</v>
      </c>
      <c r="T5867" s="150">
        <v>394.5</v>
      </c>
      <c r="U5867" s="150">
        <v>139.50335922552</v>
      </c>
      <c r="V5867" s="150">
        <v>711</v>
      </c>
      <c r="W5867" s="150">
        <v>280.3</v>
      </c>
      <c r="X5867" s="150">
        <v>1235</v>
      </c>
      <c r="Y5867" s="150">
        <v>3505.7471639554269</v>
      </c>
      <c r="Z5867" s="150">
        <v>469</v>
      </c>
      <c r="AA5867" s="150">
        <v>5373.4661877378694</v>
      </c>
      <c r="AB5867" s="150">
        <v>82</v>
      </c>
      <c r="AC5867" s="150">
        <v>457.66241688005073</v>
      </c>
      <c r="AD5867" s="150">
        <v>782.39321428303094</v>
      </c>
      <c r="AE5867" s="150">
        <v>470</v>
      </c>
      <c r="AF5867" s="150">
        <v>1668</v>
      </c>
      <c r="AG5867" s="150">
        <v>8713</v>
      </c>
      <c r="AH5867" s="150">
        <v>1246</v>
      </c>
      <c r="AI5867" s="150">
        <v>439.5641921049413</v>
      </c>
      <c r="AJ5867" s="150">
        <v>2418.2330745789468</v>
      </c>
      <c r="AK5867" s="150">
        <v>262.01441857896577</v>
      </c>
      <c r="AL5867" s="150">
        <v>34874.640625</v>
      </c>
      <c r="AM5867" s="150">
        <v>28440.439453125</v>
      </c>
      <c r="AN5867" s="150">
        <v>6434.19873046875</v>
      </c>
      <c r="AO5867" s="5" t="s">
        <v>6030</v>
      </c>
    </row>
    <row r="5868" spans="1:41" ht="14.25" x14ac:dyDescent="0.45">
      <c r="A5868" s="150">
        <v>2023</v>
      </c>
      <c r="B5868" s="5" t="s">
        <v>7352</v>
      </c>
      <c r="C5868" s="5" t="s">
        <v>269</v>
      </c>
      <c r="D5868" s="5" t="s">
        <v>82</v>
      </c>
      <c r="E5868" s="5" t="s">
        <v>98</v>
      </c>
      <c r="F5868" s="5" t="s">
        <v>99</v>
      </c>
      <c r="G5868" s="5" t="s">
        <v>83</v>
      </c>
      <c r="H5868" s="5" t="s">
        <v>100</v>
      </c>
      <c r="I5868" s="150">
        <v>878.14647594627559</v>
      </c>
      <c r="J5868" s="150">
        <v>1452.3219661113701</v>
      </c>
      <c r="K5868" s="150">
        <v>53.2</v>
      </c>
      <c r="L5868" s="150">
        <v>113</v>
      </c>
      <c r="M5868" s="150">
        <v>666</v>
      </c>
      <c r="N5868" s="150">
        <v>622.02</v>
      </c>
      <c r="O5868" s="150">
        <v>314.39999999999998</v>
      </c>
      <c r="P5868" s="150">
        <v>474.49149799999998</v>
      </c>
      <c r="Q5868" s="150">
        <v>266.18372812943039</v>
      </c>
      <c r="R5868" s="150">
        <v>582.23818132652207</v>
      </c>
      <c r="S5868" s="150">
        <v>683.60306812545446</v>
      </c>
      <c r="T5868" s="150">
        <v>420</v>
      </c>
      <c r="U5868" s="150">
        <v>145.35814400000001</v>
      </c>
      <c r="V5868" s="150">
        <v>675.76</v>
      </c>
      <c r="W5868" s="150">
        <v>293.16083241600001</v>
      </c>
      <c r="X5868" s="150">
        <v>1206.5200412070051</v>
      </c>
      <c r="Y5868" s="150">
        <v>3420.7508437995339</v>
      </c>
      <c r="Z5868" s="150">
        <v>432.9747912499999</v>
      </c>
      <c r="AA5868" s="150">
        <v>5268.69</v>
      </c>
      <c r="AB5868" s="150">
        <v>82</v>
      </c>
      <c r="AC5868" s="150">
        <v>447.85558590205892</v>
      </c>
      <c r="AD5868" s="150">
        <v>800.3257221848869</v>
      </c>
      <c r="AE5868" s="150">
        <v>352</v>
      </c>
      <c r="AF5868" s="150">
        <v>1698</v>
      </c>
      <c r="AG5868" s="150">
        <v>8764.4757837580401</v>
      </c>
      <c r="AH5868" s="150">
        <v>1336</v>
      </c>
      <c r="AI5868" s="150">
        <v>528.6</v>
      </c>
      <c r="AJ5868" s="150">
        <v>2408.5723799825141</v>
      </c>
      <c r="AK5868" s="150">
        <v>270.82902029302761</v>
      </c>
      <c r="AL5868" s="150">
        <v>34657.4765625</v>
      </c>
      <c r="AM5868" s="150">
        <v>28002.83984375</v>
      </c>
      <c r="AN5868" s="150">
        <v>6654.63916015625</v>
      </c>
      <c r="AO5868" s="5" t="s">
        <v>7879</v>
      </c>
    </row>
    <row r="5869" spans="1:41" ht="14.25" x14ac:dyDescent="0.45">
      <c r="A5869" s="150">
        <v>2023</v>
      </c>
      <c r="B5869" s="5" t="s">
        <v>6344</v>
      </c>
      <c r="C5869" s="5" t="s">
        <v>269</v>
      </c>
      <c r="D5869" s="5" t="s">
        <v>82</v>
      </c>
      <c r="E5869" s="5" t="s">
        <v>98</v>
      </c>
      <c r="F5869" s="5" t="s">
        <v>8</v>
      </c>
      <c r="G5869" s="5" t="s">
        <v>83</v>
      </c>
      <c r="H5869" s="5" t="s">
        <v>101</v>
      </c>
      <c r="I5869" s="150">
        <v>0.61828185711449568</v>
      </c>
      <c r="J5869" s="150">
        <v>0.53445557442977898</v>
      </c>
      <c r="K5869" s="150">
        <v>0.56351183063511823</v>
      </c>
      <c r="L5869" s="150">
        <v>0.5963727868236447</v>
      </c>
      <c r="M5869" s="150">
        <v>0.41568213993738912</v>
      </c>
      <c r="N5869" s="150">
        <v>0.37689742449726582</v>
      </c>
      <c r="O5869" s="150">
        <v>0.52780016116035466</v>
      </c>
      <c r="P5869" s="150">
        <v>0.46857001528168712</v>
      </c>
      <c r="Q5869" s="150">
        <v>0.47027513944125138</v>
      </c>
      <c r="R5869" s="150">
        <v>0.67755173322074802</v>
      </c>
      <c r="S5869" s="150">
        <v>0.65134949052832303</v>
      </c>
      <c r="T5869" s="150">
        <v>0.57923220023676647</v>
      </c>
      <c r="U5869" s="150">
        <v>0.49837160891753962</v>
      </c>
      <c r="V5869" s="150">
        <v>0.60017988100179875</v>
      </c>
      <c r="W5869" s="150">
        <v>0.4134071950255449</v>
      </c>
      <c r="X5869" s="150">
        <v>0.69312554159202233</v>
      </c>
      <c r="Y5869" s="150">
        <v>0.58384111330783017</v>
      </c>
      <c r="Z5869" s="150">
        <v>0.77625570776255715</v>
      </c>
      <c r="AA5869" s="150">
        <v>0.64863856840855649</v>
      </c>
      <c r="AB5869" s="150">
        <v>0.6686236138290933</v>
      </c>
      <c r="AC5869" s="150">
        <v>0.61209273982621137</v>
      </c>
      <c r="AD5869" s="150">
        <v>-46.658008305967677</v>
      </c>
      <c r="AE5869" s="150">
        <v>0.58959305534647999</v>
      </c>
      <c r="AF5869" s="150">
        <v>0.58414578962524166</v>
      </c>
      <c r="AG5869" s="150">
        <v>0.53916213982050065</v>
      </c>
      <c r="AH5869" s="150">
        <v>0.53244729493923959</v>
      </c>
      <c r="AI5869" s="150">
        <v>0.57140694770301981</v>
      </c>
      <c r="AJ5869" s="150">
        <v>0.48193679655043398</v>
      </c>
      <c r="AK5869" s="150">
        <v>0.63354916825441387</v>
      </c>
      <c r="AL5869" s="150">
        <v>-1.0603879690170288</v>
      </c>
      <c r="AM5869" s="150">
        <v>0.56803655624389648</v>
      </c>
      <c r="AN5869" s="150">
        <v>-3.3673226833343506</v>
      </c>
      <c r="AO5869" s="5" t="s">
        <v>6959</v>
      </c>
    </row>
    <row r="5870" spans="1:41" ht="14.25" x14ac:dyDescent="0.45">
      <c r="A5870" s="150">
        <v>2023</v>
      </c>
      <c r="B5870" s="5" t="s">
        <v>4980</v>
      </c>
      <c r="C5870" s="5" t="s">
        <v>269</v>
      </c>
      <c r="D5870" s="5" t="s">
        <v>82</v>
      </c>
      <c r="E5870" s="5" t="s">
        <v>98</v>
      </c>
      <c r="F5870" s="5" t="s">
        <v>8</v>
      </c>
      <c r="G5870" s="5" t="s">
        <v>83</v>
      </c>
      <c r="H5870" s="5" t="s">
        <v>101</v>
      </c>
      <c r="I5870" s="150">
        <v>0.55970167261137493</v>
      </c>
      <c r="J5870" s="150">
        <v>0.5365376189687292</v>
      </c>
      <c r="K5870" s="150">
        <v>0.55728518057285181</v>
      </c>
      <c r="L5870" s="150">
        <v>0.59063843310418651</v>
      </c>
      <c r="M5870" s="150">
        <v>0.55622561181100161</v>
      </c>
      <c r="N5870" s="150">
        <v>0.39905168733807661</v>
      </c>
      <c r="O5870" s="150">
        <v>0.52780016116035466</v>
      </c>
      <c r="P5870" s="150">
        <v>0.44701921956548718</v>
      </c>
      <c r="Q5870" s="150">
        <v>0.45830511215935082</v>
      </c>
      <c r="R5870" s="150">
        <v>0.69325532724505323</v>
      </c>
      <c r="S5870" s="150">
        <v>0.64486852459211186</v>
      </c>
      <c r="T5870" s="150">
        <v>0.60211976432855441</v>
      </c>
      <c r="U5870" s="150">
        <v>0.46838355904351331</v>
      </c>
      <c r="V5870" s="150">
        <v>0.5967969379532635</v>
      </c>
      <c r="W5870" s="150">
        <v>0.43240157966185361</v>
      </c>
      <c r="X5870" s="150">
        <v>0.74122889148168947</v>
      </c>
      <c r="Y5870" s="150">
        <v>0.60218229643039323</v>
      </c>
      <c r="Z5870" s="150">
        <v>0.83654394977168944</v>
      </c>
      <c r="AA5870" s="150">
        <v>0.65378083374651086</v>
      </c>
      <c r="AB5870" s="150">
        <v>0.6686236138290933</v>
      </c>
      <c r="AC5870" s="150">
        <v>0.58376766773852562</v>
      </c>
      <c r="AD5870" s="150">
        <v>0.64344687032467252</v>
      </c>
      <c r="AE5870" s="150">
        <v>0.58318443517967045</v>
      </c>
      <c r="AF5870" s="150">
        <v>0.52310702995634495</v>
      </c>
      <c r="AG5870" s="150">
        <v>0.49781516676493842</v>
      </c>
      <c r="AH5870" s="150">
        <v>0.48989957609139079</v>
      </c>
      <c r="AI5870" s="150">
        <v>0.55739735861156969</v>
      </c>
      <c r="AJ5870" s="150">
        <v>0.46395630915524111</v>
      </c>
      <c r="AK5870" s="150">
        <v>0.67752387613386211</v>
      </c>
      <c r="AL5870" s="150">
        <v>0.57216715812683105</v>
      </c>
      <c r="AM5870" s="150">
        <v>0.5584721565246582</v>
      </c>
      <c r="AN5870" s="150">
        <v>0.59156841039657593</v>
      </c>
      <c r="AO5870" s="5" t="s">
        <v>6031</v>
      </c>
    </row>
    <row r="5871" spans="1:41" ht="14.25" x14ac:dyDescent="0.45">
      <c r="A5871" s="150">
        <v>2023</v>
      </c>
      <c r="B5871" s="5" t="s">
        <v>7352</v>
      </c>
      <c r="C5871" s="5" t="s">
        <v>269</v>
      </c>
      <c r="D5871" s="5" t="s">
        <v>82</v>
      </c>
      <c r="E5871" s="5" t="s">
        <v>98</v>
      </c>
      <c r="F5871" s="5" t="s">
        <v>8</v>
      </c>
      <c r="G5871" s="5" t="s">
        <v>83</v>
      </c>
      <c r="H5871" s="5" t="s">
        <v>101</v>
      </c>
      <c r="I5871" s="150">
        <v>0.66679506890498541</v>
      </c>
      <c r="J5871" s="150">
        <v>0.56864055264822011</v>
      </c>
      <c r="K5871" s="150">
        <v>0.54346995514207164</v>
      </c>
      <c r="L5871" s="150">
        <v>0.58634288086342889</v>
      </c>
      <c r="M5871" s="150">
        <v>0.47923100195066981</v>
      </c>
      <c r="N5871" s="150">
        <v>0.38004768554769131</v>
      </c>
      <c r="O5871" s="150">
        <v>0.52780016116035466</v>
      </c>
      <c r="P5871" s="150">
        <v>0.53312693030237657</v>
      </c>
      <c r="Q5871" s="150">
        <v>0.49981035361785819</v>
      </c>
      <c r="R5871" s="150">
        <v>0.67202900754341399</v>
      </c>
      <c r="S5871" s="150">
        <v>0.62635985330675559</v>
      </c>
      <c r="T5871" s="150">
        <v>0.62591652061947856</v>
      </c>
      <c r="U5871" s="150">
        <v>0.49830016317687559</v>
      </c>
      <c r="V5871" s="150">
        <v>0.60065524539952442</v>
      </c>
      <c r="W5871" s="150">
        <v>0.50056534029136757</v>
      </c>
      <c r="X5871" s="150">
        <v>0.71169771078931332</v>
      </c>
      <c r="Y5871" s="150">
        <v>0.61096621174792409</v>
      </c>
      <c r="Z5871" s="150">
        <v>0.73770665721052253</v>
      </c>
      <c r="AA5871" s="150">
        <v>0.63443948326686317</v>
      </c>
      <c r="AB5871" s="150">
        <v>0.58504566210045661</v>
      </c>
      <c r="AC5871" s="150">
        <v>0.58844745182977853</v>
      </c>
      <c r="AD5871" s="150">
        <v>0.60894450268056965</v>
      </c>
      <c r="AE5871" s="150">
        <v>0.55809233891425669</v>
      </c>
      <c r="AF5871" s="150">
        <v>0.55540291243081996</v>
      </c>
      <c r="AG5871" s="150">
        <v>0.50658781479440729</v>
      </c>
      <c r="AH5871" s="150">
        <v>0.54507296470734157</v>
      </c>
      <c r="AI5871" s="150">
        <v>0.64622980534581065</v>
      </c>
      <c r="AJ5871" s="150">
        <v>0.48619183866410998</v>
      </c>
      <c r="AK5871" s="150">
        <v>0.61741704391543373</v>
      </c>
      <c r="AL5871" s="150">
        <v>0.57590800523757935</v>
      </c>
      <c r="AM5871" s="150">
        <v>0.56962251663208008</v>
      </c>
      <c r="AN5871" s="150">
        <v>0.58481252193450928</v>
      </c>
      <c r="AO5871" s="5" t="s">
        <v>7880</v>
      </c>
    </row>
    <row r="5872" spans="1:41" ht="14.25" x14ac:dyDescent="0.45">
      <c r="A5872" s="150">
        <v>2023</v>
      </c>
      <c r="B5872" s="5" t="s">
        <v>4980</v>
      </c>
      <c r="C5872" s="5" t="s">
        <v>269</v>
      </c>
      <c r="D5872" s="5" t="s">
        <v>82</v>
      </c>
      <c r="E5872" s="5" t="s">
        <v>98</v>
      </c>
      <c r="F5872" s="5" t="s">
        <v>34</v>
      </c>
      <c r="G5872" s="5" t="s">
        <v>83</v>
      </c>
      <c r="H5872" s="5" t="s">
        <v>101</v>
      </c>
      <c r="I5872" s="150">
        <v>1.78407494436272E-2</v>
      </c>
      <c r="J5872" s="150">
        <v>6.2004898762699899E-2</v>
      </c>
      <c r="K5872" s="150">
        <v>6.5176908752327706E-2</v>
      </c>
      <c r="L5872" s="150">
        <v>7.9646017699115002E-2</v>
      </c>
      <c r="M5872" s="150">
        <v>4.5000000000000102E-2</v>
      </c>
      <c r="N5872" s="150">
        <v>6.6414789925464401E-2</v>
      </c>
      <c r="O5872" s="150">
        <v>9.5419847328244406E-2</v>
      </c>
      <c r="P5872" s="150">
        <v>6.6918001748037498E-2</v>
      </c>
      <c r="Q5872" s="150">
        <v>5.2044020973368001E-2</v>
      </c>
      <c r="R5872" s="150">
        <v>4.6312178387650102E-2</v>
      </c>
      <c r="S5872" s="150">
        <v>5.5E-2</v>
      </c>
      <c r="T5872" s="150">
        <v>4.1825095057034203E-2</v>
      </c>
      <c r="U5872" s="150">
        <v>4.0076842122043203E-2</v>
      </c>
      <c r="V5872" s="150">
        <v>9.1420534458509103E-2</v>
      </c>
      <c r="W5872" s="150">
        <v>5.28005708169818E-2</v>
      </c>
      <c r="X5872" s="150">
        <v>4.2914979757084998E-2</v>
      </c>
      <c r="Y5872" s="150">
        <v>5.1913453068847502E-2</v>
      </c>
      <c r="Z5872" s="150">
        <v>4.9040511727078899E-2</v>
      </c>
      <c r="AA5872" s="150">
        <v>0.06</v>
      </c>
      <c r="AB5872" s="150">
        <v>1</v>
      </c>
      <c r="AC5872" s="150">
        <v>6.8459657701711404E-2</v>
      </c>
      <c r="AD5872" s="150">
        <v>6.1203053603822402E-2</v>
      </c>
      <c r="AE5872" s="150">
        <v>9.5744680851063801E-2</v>
      </c>
      <c r="AF5872" s="150">
        <v>4.9760191846522799E-2</v>
      </c>
      <c r="AG5872" s="150">
        <v>3.7185814300470597E-2</v>
      </c>
      <c r="AH5872" s="150">
        <v>4.6548956661316199E-2</v>
      </c>
      <c r="AI5872" s="150">
        <v>5.9701492537313501E-2</v>
      </c>
      <c r="AJ5872" s="150">
        <v>0.05</v>
      </c>
      <c r="AK5872" s="150">
        <v>5.00000000000001E-2</v>
      </c>
      <c r="AL5872" s="150">
        <v>8.9668035507202148E-2</v>
      </c>
      <c r="AM5872" s="150">
        <v>5.7928368449211121E-2</v>
      </c>
      <c r="AN5872" s="150">
        <v>0.13463255763053894</v>
      </c>
      <c r="AO5872" s="5" t="s">
        <v>6032</v>
      </c>
    </row>
    <row r="5873" spans="1:41" ht="14.25" x14ac:dyDescent="0.45">
      <c r="A5873" s="150">
        <v>2023</v>
      </c>
      <c r="B5873" s="5" t="s">
        <v>6344</v>
      </c>
      <c r="C5873" s="5" t="s">
        <v>269</v>
      </c>
      <c r="D5873" s="5" t="s">
        <v>82</v>
      </c>
      <c r="E5873" s="5" t="s">
        <v>98</v>
      </c>
      <c r="F5873" s="5" t="s">
        <v>34</v>
      </c>
      <c r="G5873" s="5" t="s">
        <v>83</v>
      </c>
      <c r="H5873" s="5" t="s">
        <v>101</v>
      </c>
      <c r="I5873" s="150">
        <v>3.7844036697247702E-2</v>
      </c>
      <c r="J5873" s="150">
        <v>6.0999999999999999E-2</v>
      </c>
      <c r="K5873" s="150">
        <v>6.6298342541436406E-2</v>
      </c>
      <c r="L5873" s="150">
        <v>6.1946902654867297E-2</v>
      </c>
      <c r="M5873" s="150">
        <v>4.5914990136411503E-2</v>
      </c>
      <c r="N5873" s="150">
        <v>7.0558984730109894E-2</v>
      </c>
      <c r="O5873" s="150">
        <v>9.5419847328244406E-2</v>
      </c>
      <c r="P5873" s="150">
        <v>6.5916689256347694E-2</v>
      </c>
      <c r="Q5873" s="150">
        <v>5.4967017437952001E-2</v>
      </c>
      <c r="R5873" s="150">
        <v>4.1164244468339703E-2</v>
      </c>
      <c r="S5873" s="150">
        <v>5.2554744525547398E-2</v>
      </c>
      <c r="T5873" s="150">
        <v>5.3527980535279802E-2</v>
      </c>
      <c r="U5873" s="150">
        <v>3.7706740324047597E-2</v>
      </c>
      <c r="V5873" s="150">
        <v>5.7636887608069197E-2</v>
      </c>
      <c r="W5873" s="150">
        <v>5.28005708169818E-2</v>
      </c>
      <c r="X5873" s="150">
        <v>4.2914979757084998E-2</v>
      </c>
      <c r="Y5873" s="150">
        <v>4.1201269927317E-2</v>
      </c>
      <c r="Z5873" s="150">
        <v>5.0980392156862703E-2</v>
      </c>
      <c r="AA5873" s="150">
        <v>0.06</v>
      </c>
      <c r="AB5873" s="150">
        <v>7.0731707317073095E-2</v>
      </c>
      <c r="AC5873" s="150">
        <v>6.4536322802830906E-2</v>
      </c>
      <c r="AD5873" s="150">
        <v>5.8511890131798902E-2</v>
      </c>
      <c r="AE5873" s="150">
        <v>9.27659574468086E-2</v>
      </c>
      <c r="AF5873" s="150">
        <v>5.3403755868544601E-2</v>
      </c>
      <c r="AG5873" s="150">
        <v>3.6504677161761402E-2</v>
      </c>
      <c r="AH5873" s="150">
        <v>4.3543543543543499E-2</v>
      </c>
      <c r="AI5873" s="150">
        <v>5.4451802796173697E-2</v>
      </c>
      <c r="AJ5873" s="150">
        <v>5.69130046861148E-2</v>
      </c>
      <c r="AK5873" s="150">
        <v>0.05</v>
      </c>
      <c r="AL5873" s="150">
        <v>5.6266110390424728E-2</v>
      </c>
      <c r="AM5873" s="150">
        <v>5.5590994656085968E-2</v>
      </c>
      <c r="AN5873" s="150">
        <v>5.7222533971071243E-2</v>
      </c>
      <c r="AO5873" s="5" t="s">
        <v>6960</v>
      </c>
    </row>
    <row r="5874" spans="1:41" ht="14.25" x14ac:dyDescent="0.45">
      <c r="A5874" s="150">
        <v>2023</v>
      </c>
      <c r="B5874" s="5" t="s">
        <v>7352</v>
      </c>
      <c r="C5874" s="5" t="s">
        <v>269</v>
      </c>
      <c r="D5874" s="5" t="s">
        <v>82</v>
      </c>
      <c r="E5874" s="5" t="s">
        <v>98</v>
      </c>
      <c r="F5874" s="5" t="s">
        <v>34</v>
      </c>
      <c r="G5874" s="5" t="s">
        <v>83</v>
      </c>
      <c r="H5874" s="5" t="s">
        <v>101</v>
      </c>
      <c r="I5874" s="150">
        <v>2.7687144248553699E-2</v>
      </c>
      <c r="J5874" s="150">
        <v>6.2000000000000097E-2</v>
      </c>
      <c r="K5874" s="150">
        <v>6.9548872180451193E-2</v>
      </c>
      <c r="L5874" s="150">
        <v>6.1946902654867297E-2</v>
      </c>
      <c r="M5874" s="150">
        <v>4.5045045045045001E-2</v>
      </c>
      <c r="N5874" s="150">
        <v>7.0558984730109894E-2</v>
      </c>
      <c r="O5874" s="150">
        <v>9.5419847328244406E-2</v>
      </c>
      <c r="P5874" s="150">
        <v>7.0583979146450301E-2</v>
      </c>
      <c r="Q5874" s="150">
        <v>5.5234389653759E-2</v>
      </c>
      <c r="R5874" s="150">
        <v>4.5171079631260998E-2</v>
      </c>
      <c r="S5874" s="150">
        <v>5.6000000000000098E-2</v>
      </c>
      <c r="T5874" s="150">
        <v>4.5238095238095202E-2</v>
      </c>
      <c r="U5874" s="150">
        <v>3.5286251315922099E-2</v>
      </c>
      <c r="V5874" s="150">
        <v>5.6040606132354703E-2</v>
      </c>
      <c r="W5874" s="150">
        <v>5.0866600060813998E-2</v>
      </c>
      <c r="X5874" s="150">
        <v>3.2618923918618502E-2</v>
      </c>
      <c r="Y5874" s="150">
        <v>4.1803687707686298E-2</v>
      </c>
      <c r="Z5874" s="150">
        <v>3.8461538461538498E-2</v>
      </c>
      <c r="AA5874" s="150">
        <v>5.00000000000001E-2</v>
      </c>
      <c r="AB5874" s="150">
        <v>7.0731707317073095E-2</v>
      </c>
      <c r="AC5874" s="150">
        <v>6.4545674736029401E-2</v>
      </c>
      <c r="AD5874" s="150">
        <v>5.5384602738842097E-2</v>
      </c>
      <c r="AE5874" s="150">
        <v>8.2386363636363605E-2</v>
      </c>
      <c r="AF5874" s="150">
        <v>5.0058892815076597E-2</v>
      </c>
      <c r="AG5874" s="150">
        <v>3.6192877567054998E-2</v>
      </c>
      <c r="AH5874" s="150">
        <v>4.45359281437126E-2</v>
      </c>
      <c r="AI5874" s="150">
        <v>5.4105183503594403E-2</v>
      </c>
      <c r="AJ5874" s="150">
        <v>4.9132404698272202E-2</v>
      </c>
      <c r="AK5874" s="150">
        <v>0.05</v>
      </c>
      <c r="AL5874" s="150">
        <v>5.4020188748836517E-2</v>
      </c>
      <c r="AM5874" s="150">
        <v>5.2770048379898071E-2</v>
      </c>
      <c r="AN5874" s="150">
        <v>5.5791232734918594E-2</v>
      </c>
      <c r="AO5874" s="5" t="s">
        <v>7881</v>
      </c>
    </row>
    <row r="5875" spans="1:41" ht="14.25" x14ac:dyDescent="0.45">
      <c r="A5875" s="150">
        <v>2023</v>
      </c>
      <c r="B5875" s="5" t="s">
        <v>4980</v>
      </c>
      <c r="C5875" s="5" t="s">
        <v>269</v>
      </c>
      <c r="D5875" s="5" t="s">
        <v>82</v>
      </c>
      <c r="E5875" s="5" t="s">
        <v>98</v>
      </c>
      <c r="F5875" s="5" t="s">
        <v>102</v>
      </c>
      <c r="G5875" s="5" t="s">
        <v>83</v>
      </c>
      <c r="H5875" s="5" t="s">
        <v>100</v>
      </c>
      <c r="I5875" s="150">
        <v>933.36231917406587</v>
      </c>
      <c r="J5875" s="150">
        <v>1402.3026763497639</v>
      </c>
      <c r="K5875" s="150">
        <v>50.2</v>
      </c>
      <c r="L5875" s="150">
        <v>104</v>
      </c>
      <c r="M5875" s="150">
        <v>628.19175014394443</v>
      </c>
      <c r="N5875" s="150">
        <v>623.62177710973469</v>
      </c>
      <c r="O5875" s="150">
        <v>284.39999999999998</v>
      </c>
      <c r="P5875" s="150">
        <v>399.35909525184002</v>
      </c>
      <c r="Q5875" s="150">
        <v>263.08185144354991</v>
      </c>
      <c r="R5875" s="150">
        <v>556</v>
      </c>
      <c r="S5875" s="150">
        <v>648.77508923305675</v>
      </c>
      <c r="T5875" s="150">
        <v>378</v>
      </c>
      <c r="U5875" s="150">
        <v>133.91250512234419</v>
      </c>
      <c r="V5875" s="150">
        <v>646</v>
      </c>
      <c r="W5875" s="150">
        <v>265.5</v>
      </c>
      <c r="X5875" s="150">
        <v>1182</v>
      </c>
      <c r="Y5875" s="150">
        <v>3323.7517230881822</v>
      </c>
      <c r="Z5875" s="150">
        <v>446</v>
      </c>
      <c r="AA5875" s="150">
        <v>5051.058216473597</v>
      </c>
      <c r="AB5875" s="150"/>
      <c r="AC5875" s="150">
        <v>426.33100447750451</v>
      </c>
      <c r="AD5875" s="150">
        <v>734.50836044999971</v>
      </c>
      <c r="AE5875" s="150">
        <v>425</v>
      </c>
      <c r="AF5875" s="150">
        <v>1585</v>
      </c>
      <c r="AG5875" s="150">
        <v>8389</v>
      </c>
      <c r="AH5875" s="150">
        <v>1188</v>
      </c>
      <c r="AI5875" s="150">
        <v>413.32155377031791</v>
      </c>
      <c r="AJ5875" s="150">
        <v>2297.3214208499999</v>
      </c>
      <c r="AK5875" s="150">
        <v>248.9136976500175</v>
      </c>
      <c r="AL5875" s="150">
        <v>33026.9140625</v>
      </c>
      <c r="AM5875" s="150">
        <v>27005.103515625</v>
      </c>
      <c r="AN5875" s="150">
        <v>6021.810546875</v>
      </c>
      <c r="AO5875" s="5" t="s">
        <v>6033</v>
      </c>
    </row>
    <row r="5876" spans="1:41" ht="14.25" x14ac:dyDescent="0.45">
      <c r="A5876" s="150">
        <v>2023</v>
      </c>
      <c r="B5876" s="5" t="s">
        <v>6344</v>
      </c>
      <c r="C5876" s="5" t="s">
        <v>269</v>
      </c>
      <c r="D5876" s="5" t="s">
        <v>82</v>
      </c>
      <c r="E5876" s="5" t="s">
        <v>98</v>
      </c>
      <c r="F5876" s="5" t="s">
        <v>102</v>
      </c>
      <c r="G5876" s="5" t="s">
        <v>83</v>
      </c>
      <c r="H5876" s="5" t="s">
        <v>100</v>
      </c>
      <c r="I5876" s="150">
        <v>839</v>
      </c>
      <c r="J5876" s="150">
        <v>1394.448558566404</v>
      </c>
      <c r="K5876" s="150">
        <v>50.7</v>
      </c>
      <c r="L5876" s="150">
        <v>106</v>
      </c>
      <c r="M5876" s="150">
        <v>636.47011007999993</v>
      </c>
      <c r="N5876" s="150">
        <v>579.06963574359963</v>
      </c>
      <c r="O5876" s="150">
        <v>284.39999999999998</v>
      </c>
      <c r="P5876" s="150">
        <v>413.5</v>
      </c>
      <c r="Q5876" s="150">
        <v>249.6532613251903</v>
      </c>
      <c r="R5876" s="150">
        <v>555.81646409969187</v>
      </c>
      <c r="S5876" s="150">
        <v>649</v>
      </c>
      <c r="T5876" s="150">
        <v>389</v>
      </c>
      <c r="U5876" s="150">
        <v>142.83799999999999</v>
      </c>
      <c r="V5876" s="150">
        <v>654</v>
      </c>
      <c r="W5876" s="150">
        <v>265.5</v>
      </c>
      <c r="X5876" s="150">
        <v>1182</v>
      </c>
      <c r="Y5876" s="150">
        <v>3327.7668053015268</v>
      </c>
      <c r="Z5876" s="150">
        <v>484</v>
      </c>
      <c r="AA5876" s="150">
        <v>5072.5366136048988</v>
      </c>
      <c r="AB5876" s="150">
        <v>76.2</v>
      </c>
      <c r="AC5876" s="150">
        <v>426.61081627862711</v>
      </c>
      <c r="AD5876" s="150">
        <v>769.6178600795098</v>
      </c>
      <c r="AE5876" s="150">
        <v>426.4</v>
      </c>
      <c r="AF5876" s="150">
        <v>1613</v>
      </c>
      <c r="AG5876" s="150">
        <v>8446</v>
      </c>
      <c r="AH5876" s="150">
        <v>1274</v>
      </c>
      <c r="AI5876" s="150">
        <v>514</v>
      </c>
      <c r="AJ5876" s="150">
        <v>2297.3214208499999</v>
      </c>
      <c r="AK5876" s="150">
        <v>247.07320229422359</v>
      </c>
      <c r="AL5876" s="150">
        <v>33365.921875</v>
      </c>
      <c r="AM5876" s="150">
        <v>27027.962890625</v>
      </c>
      <c r="AN5876" s="150">
        <v>6337.9609375</v>
      </c>
      <c r="AO5876" s="5" t="s">
        <v>6961</v>
      </c>
    </row>
    <row r="5877" spans="1:41" ht="14.25" x14ac:dyDescent="0.45">
      <c r="A5877" s="150">
        <v>2023</v>
      </c>
      <c r="B5877" s="5" t="s">
        <v>7352</v>
      </c>
      <c r="C5877" s="5" t="s">
        <v>269</v>
      </c>
      <c r="D5877" s="5" t="s">
        <v>82</v>
      </c>
      <c r="E5877" s="5" t="s">
        <v>98</v>
      </c>
      <c r="F5877" s="5" t="s">
        <v>102</v>
      </c>
      <c r="G5877" s="5" t="s">
        <v>83</v>
      </c>
      <c r="H5877" s="5" t="s">
        <v>100</v>
      </c>
      <c r="I5877" s="150">
        <v>853.83310779539192</v>
      </c>
      <c r="J5877" s="150">
        <v>1362.278004212465</v>
      </c>
      <c r="K5877" s="150">
        <v>49.5</v>
      </c>
      <c r="L5877" s="150">
        <v>106</v>
      </c>
      <c r="M5877" s="150">
        <v>636</v>
      </c>
      <c r="N5877" s="150">
        <v>578.13090031817705</v>
      </c>
      <c r="O5877" s="150">
        <v>284.39999999999998</v>
      </c>
      <c r="P5877" s="150">
        <v>441</v>
      </c>
      <c r="Q5877" s="150">
        <v>251.48123237043919</v>
      </c>
      <c r="R5877" s="150">
        <v>555.93785407346115</v>
      </c>
      <c r="S5877" s="150">
        <v>645.32129631042892</v>
      </c>
      <c r="T5877" s="150">
        <v>401</v>
      </c>
      <c r="U5877" s="150">
        <v>140.22900000000001</v>
      </c>
      <c r="V5877" s="150">
        <v>637.89</v>
      </c>
      <c r="W5877" s="150">
        <v>278.24873760000003</v>
      </c>
      <c r="X5877" s="150">
        <v>1167.1646557765851</v>
      </c>
      <c r="Y5877" s="150">
        <v>3277.7508437995339</v>
      </c>
      <c r="Z5877" s="150">
        <v>416.32191466346143</v>
      </c>
      <c r="AA5877" s="150">
        <v>5005.2554999999993</v>
      </c>
      <c r="AB5877" s="150">
        <v>76.2</v>
      </c>
      <c r="AC5877" s="150">
        <v>418.94844492571082</v>
      </c>
      <c r="AD5877" s="150">
        <v>756</v>
      </c>
      <c r="AE5877" s="150">
        <v>323</v>
      </c>
      <c r="AF5877" s="150">
        <v>1613</v>
      </c>
      <c r="AG5877" s="150">
        <v>8447.2641847770665</v>
      </c>
      <c r="AH5877" s="150">
        <v>1276.5</v>
      </c>
      <c r="AI5877" s="150">
        <v>500</v>
      </c>
      <c r="AJ5877" s="150">
        <v>2290.2334270641331</v>
      </c>
      <c r="AK5877" s="150">
        <v>257.28756927837622</v>
      </c>
      <c r="AL5877" s="150">
        <v>33046.1796875</v>
      </c>
      <c r="AM5877" s="150">
        <v>26718.556640625</v>
      </c>
      <c r="AN5877" s="150">
        <v>6327.6220703125</v>
      </c>
      <c r="AO5877" s="5" t="s">
        <v>7882</v>
      </c>
    </row>
    <row r="5878" spans="1:41" ht="14.25" x14ac:dyDescent="0.45">
      <c r="A5878" s="150">
        <v>2023</v>
      </c>
      <c r="B5878" s="5" t="s">
        <v>7352</v>
      </c>
      <c r="C5878" s="5" t="s">
        <v>269</v>
      </c>
      <c r="D5878" s="5" t="s">
        <v>82</v>
      </c>
      <c r="E5878" s="5" t="s">
        <v>103</v>
      </c>
      <c r="F5878" s="5" t="s">
        <v>104</v>
      </c>
      <c r="G5878" s="5" t="s">
        <v>83</v>
      </c>
      <c r="H5878" s="5" t="s">
        <v>105</v>
      </c>
      <c r="I5878" s="150">
        <v>147.83516883073901</v>
      </c>
      <c r="J5878" s="150">
        <v>233.490049265322</v>
      </c>
      <c r="K5878" s="150">
        <v>7</v>
      </c>
      <c r="L5878" s="150">
        <v>22</v>
      </c>
      <c r="M5878" s="150">
        <v>149.6445721391371</v>
      </c>
      <c r="N5878" s="150">
        <v>184.91268396174991</v>
      </c>
      <c r="O5878" s="150">
        <v>62</v>
      </c>
      <c r="P5878" s="150">
        <v>74.599999999999994</v>
      </c>
      <c r="Q5878" s="150">
        <v>62.291600000000003</v>
      </c>
      <c r="R5878" s="150">
        <v>73.902792985816376</v>
      </c>
      <c r="S5878" s="150">
        <v>119.0879337748344</v>
      </c>
      <c r="T5878" s="150">
        <v>75.099999999999994</v>
      </c>
      <c r="U5878" s="150">
        <v>33.299999999999997</v>
      </c>
      <c r="V5878" s="150">
        <v>127.07899999999999</v>
      </c>
      <c r="W5878" s="150">
        <v>66.856104000000016</v>
      </c>
      <c r="X5878" s="150">
        <v>189.92401479351511</v>
      </c>
      <c r="Y5878" s="150">
        <v>638.20610032105469</v>
      </c>
      <c r="Z5878" s="150">
        <v>59</v>
      </c>
      <c r="AA5878" s="150">
        <v>788.80173347778987</v>
      </c>
      <c r="AB5878" s="150">
        <v>16</v>
      </c>
      <c r="AC5878" s="150">
        <v>74.490899999550606</v>
      </c>
      <c r="AD5878" s="150">
        <v>130.69586525183999</v>
      </c>
      <c r="AE5878" s="150">
        <v>15</v>
      </c>
      <c r="AF5878" s="150">
        <v>290</v>
      </c>
      <c r="AG5878" s="150">
        <v>1961</v>
      </c>
      <c r="AH5878" s="150">
        <v>229.3</v>
      </c>
      <c r="AI5878" s="150">
        <v>93.376172461024424</v>
      </c>
      <c r="AJ5878" s="150">
        <v>501.51995131177682</v>
      </c>
      <c r="AK5878" s="150">
        <v>26.458022304129582</v>
      </c>
      <c r="AL5878" s="150">
        <v>6452.87255859375</v>
      </c>
      <c r="AM5878" s="150">
        <v>5287.43017578125</v>
      </c>
      <c r="AN5878" s="150">
        <v>1165.4427490234375</v>
      </c>
      <c r="AO5878" s="5" t="s">
        <v>7883</v>
      </c>
    </row>
    <row r="5879" spans="1:41" ht="14.25" x14ac:dyDescent="0.45">
      <c r="A5879" s="150">
        <v>2023</v>
      </c>
      <c r="B5879" s="5" t="s">
        <v>4980</v>
      </c>
      <c r="C5879" s="5" t="s">
        <v>269</v>
      </c>
      <c r="D5879" s="5" t="s">
        <v>82</v>
      </c>
      <c r="E5879" s="5" t="s">
        <v>103</v>
      </c>
      <c r="F5879" s="5" t="s">
        <v>104</v>
      </c>
      <c r="G5879" s="5" t="s">
        <v>83</v>
      </c>
      <c r="H5879" s="5" t="s">
        <v>105</v>
      </c>
      <c r="I5879" s="150">
        <v>187.32</v>
      </c>
      <c r="J5879" s="150">
        <v>247.73109766263701</v>
      </c>
      <c r="K5879" s="150">
        <v>8</v>
      </c>
      <c r="L5879" s="150">
        <v>21.84</v>
      </c>
      <c r="M5879" s="150">
        <v>130</v>
      </c>
      <c r="N5879" s="150">
        <v>189.64628023814541</v>
      </c>
      <c r="O5879" s="150">
        <v>62</v>
      </c>
      <c r="P5879" s="150">
        <v>109.2983150390625</v>
      </c>
      <c r="Q5879" s="150">
        <v>71.138395477318156</v>
      </c>
      <c r="R5879" s="150">
        <v>65</v>
      </c>
      <c r="S5879" s="150">
        <v>115.54600000000001</v>
      </c>
      <c r="T5879" s="150">
        <v>72.792838972096831</v>
      </c>
      <c r="U5879" s="150">
        <v>34</v>
      </c>
      <c r="V5879" s="150">
        <v>136</v>
      </c>
      <c r="W5879" s="150">
        <v>74</v>
      </c>
      <c r="X5879" s="150">
        <v>186.6</v>
      </c>
      <c r="Y5879" s="150">
        <v>661.88188876095046</v>
      </c>
      <c r="Z5879" s="150">
        <v>57</v>
      </c>
      <c r="AA5879" s="150">
        <v>765.86820484798318</v>
      </c>
      <c r="AB5879" s="150">
        <v>14</v>
      </c>
      <c r="AC5879" s="150">
        <v>72.188425366819999</v>
      </c>
      <c r="AD5879" s="150">
        <v>88.188011789068767</v>
      </c>
      <c r="AE5879" s="150">
        <v>42</v>
      </c>
      <c r="AF5879" s="150">
        <v>310</v>
      </c>
      <c r="AG5879" s="150">
        <v>1984</v>
      </c>
      <c r="AH5879" s="150">
        <v>290.33999999999997</v>
      </c>
      <c r="AI5879" s="150">
        <v>90.022961119808343</v>
      </c>
      <c r="AJ5879" s="150">
        <v>536</v>
      </c>
      <c r="AK5879" s="150">
        <v>18.69252060126092</v>
      </c>
      <c r="AL5879" s="150">
        <v>6641.0947265625</v>
      </c>
      <c r="AM5879" s="150">
        <v>5490.91259765625</v>
      </c>
      <c r="AN5879" s="150">
        <v>1150.1822509765625</v>
      </c>
      <c r="AO5879" s="5" t="s">
        <v>6034</v>
      </c>
    </row>
    <row r="5880" spans="1:41" ht="14.25" x14ac:dyDescent="0.45">
      <c r="A5880" s="150">
        <v>2023</v>
      </c>
      <c r="B5880" s="5" t="s">
        <v>6344</v>
      </c>
      <c r="C5880" s="5" t="s">
        <v>269</v>
      </c>
      <c r="D5880" s="5" t="s">
        <v>82</v>
      </c>
      <c r="E5880" s="5" t="s">
        <v>103</v>
      </c>
      <c r="F5880" s="5" t="s">
        <v>104</v>
      </c>
      <c r="G5880" s="5" t="s">
        <v>83</v>
      </c>
      <c r="H5880" s="5" t="s">
        <v>105</v>
      </c>
      <c r="I5880" s="150">
        <v>158</v>
      </c>
      <c r="J5880" s="150">
        <v>254.43423768282611</v>
      </c>
      <c r="K5880" s="150">
        <v>8</v>
      </c>
      <c r="L5880" s="150">
        <v>21.63</v>
      </c>
      <c r="M5880" s="150">
        <v>177.2</v>
      </c>
      <c r="N5880" s="150">
        <v>186.7802508013674</v>
      </c>
      <c r="O5880" s="150">
        <v>62</v>
      </c>
      <c r="P5880" s="150">
        <v>77.847802734374994</v>
      </c>
      <c r="Q5880" s="150">
        <v>66.099999999999994</v>
      </c>
      <c r="R5880" s="150">
        <v>72.665374469122824</v>
      </c>
      <c r="S5880" s="150">
        <v>114.052825969875</v>
      </c>
      <c r="T5880" s="150">
        <v>78</v>
      </c>
      <c r="U5880" s="150">
        <v>34</v>
      </c>
      <c r="V5880" s="150">
        <v>136</v>
      </c>
      <c r="W5880" s="150">
        <v>77.399999999999991</v>
      </c>
      <c r="X5880" s="150">
        <v>199.8</v>
      </c>
      <c r="Y5880" s="150">
        <v>678</v>
      </c>
      <c r="Z5880" s="150">
        <v>68</v>
      </c>
      <c r="AA5880" s="150">
        <v>837.73439999999982</v>
      </c>
      <c r="AB5880" s="150">
        <v>14</v>
      </c>
      <c r="AC5880" s="150">
        <v>72.661439141786701</v>
      </c>
      <c r="AD5880" s="150"/>
      <c r="AE5880" s="150">
        <v>66</v>
      </c>
      <c r="AF5880" s="150">
        <v>278</v>
      </c>
      <c r="AG5880" s="150">
        <v>1842</v>
      </c>
      <c r="AH5880" s="150">
        <v>285.57717536699988</v>
      </c>
      <c r="AI5880" s="150">
        <v>108.6</v>
      </c>
      <c r="AJ5880" s="150">
        <v>527</v>
      </c>
      <c r="AK5880" s="150">
        <v>27.503653400627879</v>
      </c>
      <c r="AL5880" s="150">
        <v>6528.9873046875</v>
      </c>
      <c r="AM5880" s="150">
        <v>5376.853515625</v>
      </c>
      <c r="AN5880" s="150">
        <v>1152.1336669921875</v>
      </c>
      <c r="AO5880" s="5" t="s">
        <v>6962</v>
      </c>
    </row>
    <row r="5881" spans="1:41" ht="14.25" x14ac:dyDescent="0.45">
      <c r="A5881" s="150">
        <v>2023</v>
      </c>
      <c r="B5881" s="5" t="s">
        <v>6344</v>
      </c>
      <c r="C5881" s="5" t="s">
        <v>269</v>
      </c>
      <c r="D5881" s="5" t="s">
        <v>82</v>
      </c>
      <c r="E5881" s="5" t="s">
        <v>103</v>
      </c>
      <c r="F5881" s="5" t="s">
        <v>103</v>
      </c>
      <c r="G5881" s="5" t="s">
        <v>83</v>
      </c>
      <c r="H5881" s="5" t="s">
        <v>105</v>
      </c>
      <c r="I5881" s="150">
        <v>161</v>
      </c>
      <c r="J5881" s="150">
        <v>317.14628968282608</v>
      </c>
      <c r="K5881" s="150">
        <v>11</v>
      </c>
      <c r="L5881" s="150">
        <v>21.63</v>
      </c>
      <c r="M5881" s="150">
        <v>183.2</v>
      </c>
      <c r="N5881" s="150">
        <v>188.66425080136739</v>
      </c>
      <c r="O5881" s="150">
        <v>68</v>
      </c>
      <c r="P5881" s="150">
        <v>107.84780273437499</v>
      </c>
      <c r="Q5881" s="150">
        <v>66.099999999999994</v>
      </c>
      <c r="R5881" s="150">
        <v>97.665374469122824</v>
      </c>
      <c r="S5881" s="150">
        <v>120.052825969875</v>
      </c>
      <c r="T5881" s="150">
        <v>81</v>
      </c>
      <c r="U5881" s="150">
        <v>34</v>
      </c>
      <c r="V5881" s="150">
        <v>153</v>
      </c>
      <c r="W5881" s="150">
        <v>77.399999999999991</v>
      </c>
      <c r="X5881" s="150">
        <v>203.4</v>
      </c>
      <c r="Y5881" s="150">
        <v>678.62</v>
      </c>
      <c r="Z5881" s="150">
        <v>75</v>
      </c>
      <c r="AA5881" s="150">
        <v>949.70879999999988</v>
      </c>
      <c r="AB5881" s="150">
        <v>14</v>
      </c>
      <c r="AC5881" s="150">
        <v>85.051817538162837</v>
      </c>
      <c r="AD5881" s="150">
        <v>0</v>
      </c>
      <c r="AE5881" s="150">
        <v>91</v>
      </c>
      <c r="AF5881" s="150">
        <v>333</v>
      </c>
      <c r="AG5881" s="150">
        <v>1856</v>
      </c>
      <c r="AH5881" s="150">
        <v>285.57717536699988</v>
      </c>
      <c r="AI5881" s="150">
        <v>108.6</v>
      </c>
      <c r="AJ5881" s="150">
        <v>577</v>
      </c>
      <c r="AK5881" s="150">
        <v>46.861653400627887</v>
      </c>
      <c r="AL5881" s="150">
        <v>6991.5263671875</v>
      </c>
      <c r="AM5881" s="150">
        <v>5792.4345703125</v>
      </c>
      <c r="AN5881" s="150">
        <v>1199.0916748046875</v>
      </c>
      <c r="AO5881" s="5" t="s">
        <v>6963</v>
      </c>
    </row>
    <row r="5882" spans="1:41" ht="14.25" x14ac:dyDescent="0.45">
      <c r="A5882" s="150">
        <v>2023</v>
      </c>
      <c r="B5882" s="5" t="s">
        <v>4980</v>
      </c>
      <c r="C5882" s="5" t="s">
        <v>269</v>
      </c>
      <c r="D5882" s="5" t="s">
        <v>82</v>
      </c>
      <c r="E5882" s="5" t="s">
        <v>103</v>
      </c>
      <c r="F5882" s="5" t="s">
        <v>103</v>
      </c>
      <c r="G5882" s="5" t="s">
        <v>83</v>
      </c>
      <c r="H5882" s="5" t="s">
        <v>105</v>
      </c>
      <c r="I5882" s="150">
        <v>193.82404</v>
      </c>
      <c r="J5882" s="150">
        <v>318.00000000000011</v>
      </c>
      <c r="K5882" s="150">
        <v>11</v>
      </c>
      <c r="L5882" s="150">
        <v>21.84</v>
      </c>
      <c r="M5882" s="150">
        <v>135</v>
      </c>
      <c r="N5882" s="150">
        <v>191.1092802381454</v>
      </c>
      <c r="O5882" s="150">
        <v>68</v>
      </c>
      <c r="P5882" s="150">
        <v>109.2983150390625</v>
      </c>
      <c r="Q5882" s="150">
        <v>71.138395477318156</v>
      </c>
      <c r="R5882" s="150">
        <v>96</v>
      </c>
      <c r="S5882" s="150">
        <v>121.53100000000001</v>
      </c>
      <c r="T5882" s="150">
        <v>74.792838972096831</v>
      </c>
      <c r="U5882" s="150">
        <v>34</v>
      </c>
      <c r="V5882" s="150">
        <v>152</v>
      </c>
      <c r="W5882" s="150">
        <v>74</v>
      </c>
      <c r="X5882" s="150">
        <v>190.2</v>
      </c>
      <c r="Y5882" s="150">
        <v>664.58188876095051</v>
      </c>
      <c r="Z5882" s="150">
        <v>64</v>
      </c>
      <c r="AA5882" s="150"/>
      <c r="AB5882" s="150">
        <v>14</v>
      </c>
      <c r="AC5882" s="150">
        <v>89.495480863789226</v>
      </c>
      <c r="AD5882" s="150">
        <v>140.8060117890688</v>
      </c>
      <c r="AE5882" s="150">
        <v>92</v>
      </c>
      <c r="AF5882" s="150">
        <v>364</v>
      </c>
      <c r="AG5882" s="150">
        <v>1998</v>
      </c>
      <c r="AH5882" s="150">
        <v>290.33999999999997</v>
      </c>
      <c r="AI5882" s="150">
        <v>90.022961119808343</v>
      </c>
      <c r="AJ5882" s="150">
        <v>595</v>
      </c>
      <c r="AK5882" s="150">
        <v>44.146520601260917</v>
      </c>
      <c r="AL5882" s="150">
        <v>6308.12646484375</v>
      </c>
      <c r="AM5882" s="150">
        <v>5054.287109375</v>
      </c>
      <c r="AN5882" s="150">
        <v>1253.83935546875</v>
      </c>
      <c r="AO5882" s="5" t="s">
        <v>6035</v>
      </c>
    </row>
    <row r="5883" spans="1:41" ht="14.25" x14ac:dyDescent="0.45">
      <c r="A5883" s="150">
        <v>2023</v>
      </c>
      <c r="B5883" s="5" t="s">
        <v>7352</v>
      </c>
      <c r="C5883" s="5" t="s">
        <v>269</v>
      </c>
      <c r="D5883" s="5" t="s">
        <v>82</v>
      </c>
      <c r="E5883" s="5" t="s">
        <v>103</v>
      </c>
      <c r="F5883" s="5" t="s">
        <v>103</v>
      </c>
      <c r="G5883" s="5" t="s">
        <v>83</v>
      </c>
      <c r="H5883" s="5" t="s">
        <v>105</v>
      </c>
      <c r="I5883" s="150">
        <v>150.33859153358671</v>
      </c>
      <c r="J5883" s="150">
        <v>291.50210126532198</v>
      </c>
      <c r="K5883" s="150">
        <v>11.1746</v>
      </c>
      <c r="L5883" s="150">
        <v>22</v>
      </c>
      <c r="M5883" s="150">
        <v>158.6445721391371</v>
      </c>
      <c r="N5883" s="150">
        <v>186.79668396174989</v>
      </c>
      <c r="O5883" s="150">
        <v>68</v>
      </c>
      <c r="P5883" s="150">
        <v>101.6</v>
      </c>
      <c r="Q5883" s="150">
        <v>62.291600000000003</v>
      </c>
      <c r="R5883" s="150">
        <v>98.902792985816376</v>
      </c>
      <c r="S5883" s="150">
        <v>124.5879337748344</v>
      </c>
      <c r="T5883" s="150">
        <v>76.599999999999994</v>
      </c>
      <c r="U5883" s="150">
        <v>33.299999999999997</v>
      </c>
      <c r="V5883" s="150">
        <v>147.869</v>
      </c>
      <c r="W5883" s="150">
        <v>66.856104000000016</v>
      </c>
      <c r="X5883" s="150">
        <v>193.52401479351511</v>
      </c>
      <c r="Y5883" s="150">
        <v>639.14610032105475</v>
      </c>
      <c r="Z5883" s="150">
        <v>67</v>
      </c>
      <c r="AA5883" s="150">
        <v>948</v>
      </c>
      <c r="AB5883" s="150">
        <v>16</v>
      </c>
      <c r="AC5883" s="150">
        <v>86.881278395926742</v>
      </c>
      <c r="AD5883" s="150">
        <v>151.56660525184</v>
      </c>
      <c r="AE5883" s="150">
        <v>72</v>
      </c>
      <c r="AF5883" s="150">
        <v>349</v>
      </c>
      <c r="AG5883" s="150">
        <v>1975</v>
      </c>
      <c r="AH5883" s="150">
        <v>279.8</v>
      </c>
      <c r="AI5883" s="150">
        <v>93.376172461024424</v>
      </c>
      <c r="AJ5883" s="150">
        <v>565.51995131177682</v>
      </c>
      <c r="AK5883" s="150">
        <v>50.074022304129578</v>
      </c>
      <c r="AL5883" s="150">
        <v>7087.35205078125</v>
      </c>
      <c r="AM5883" s="150">
        <v>5797.14794921875</v>
      </c>
      <c r="AN5883" s="150">
        <v>1290.2039794921875</v>
      </c>
      <c r="AO5883" s="5" t="s">
        <v>7884</v>
      </c>
    </row>
    <row r="5884" spans="1:41" ht="14.25" x14ac:dyDescent="0.45">
      <c r="A5884" s="150">
        <v>2023</v>
      </c>
      <c r="B5884" s="5" t="s">
        <v>4980</v>
      </c>
      <c r="C5884" s="5" t="s">
        <v>269</v>
      </c>
      <c r="D5884" s="5" t="s">
        <v>82</v>
      </c>
      <c r="E5884" s="5" t="s">
        <v>103</v>
      </c>
      <c r="F5884" s="5" t="s">
        <v>4985</v>
      </c>
      <c r="G5884" s="5" t="s">
        <v>83</v>
      </c>
      <c r="H5884" s="5" t="s">
        <v>105</v>
      </c>
      <c r="I5884" s="150"/>
      <c r="J5884" s="150"/>
      <c r="K5884" s="150"/>
      <c r="L5884" s="150"/>
      <c r="M5884" s="150"/>
      <c r="N5884" s="150"/>
      <c r="O5884" s="150"/>
      <c r="P5884" s="150"/>
      <c r="Q5884" s="150"/>
      <c r="R5884" s="150"/>
      <c r="S5884" s="150"/>
      <c r="T5884" s="150"/>
      <c r="U5884" s="150"/>
      <c r="V5884" s="150"/>
      <c r="W5884" s="150"/>
      <c r="X5884" s="150"/>
      <c r="Y5884" s="150"/>
      <c r="Z5884" s="150"/>
      <c r="AA5884" s="150">
        <v>938.24925800699339</v>
      </c>
      <c r="AB5884" s="150"/>
      <c r="AC5884" s="150"/>
      <c r="AD5884" s="150"/>
      <c r="AE5884" s="150"/>
      <c r="AF5884" s="150"/>
      <c r="AG5884" s="150"/>
      <c r="AH5884" s="150"/>
      <c r="AI5884" s="150"/>
      <c r="AJ5884" s="150"/>
      <c r="AK5884" s="150"/>
      <c r="AL5884" s="150">
        <v>938.249267578125</v>
      </c>
      <c r="AM5884" s="150">
        <v>938.249267578125</v>
      </c>
      <c r="AN5884" s="150">
        <v>0</v>
      </c>
      <c r="AO5884" s="5" t="s">
        <v>6036</v>
      </c>
    </row>
    <row r="5885" spans="1:41" ht="14.25" x14ac:dyDescent="0.45">
      <c r="A5885" s="150">
        <v>2023</v>
      </c>
      <c r="B5885" s="5" t="s">
        <v>6344</v>
      </c>
      <c r="C5885" s="5" t="s">
        <v>278</v>
      </c>
      <c r="D5885" s="5" t="s">
        <v>108</v>
      </c>
      <c r="E5885" s="5" t="s">
        <v>109</v>
      </c>
      <c r="F5885" s="5" t="s">
        <v>109</v>
      </c>
      <c r="G5885" s="5" t="s">
        <v>87</v>
      </c>
      <c r="H5885" s="5" t="s">
        <v>131</v>
      </c>
      <c r="I5885" s="150">
        <v>710.52204508455679</v>
      </c>
      <c r="J5885" s="150">
        <v>0</v>
      </c>
      <c r="K5885" s="150">
        <v>79.896034806434272</v>
      </c>
      <c r="L5885" s="150">
        <v>471.98964423474132</v>
      </c>
      <c r="M5885" s="150">
        <v>710.52204508455679</v>
      </c>
      <c r="N5885" s="150">
        <v>1083.509577620202</v>
      </c>
      <c r="O5885" s="150">
        <v>1833.7214856463315</v>
      </c>
      <c r="P5885" s="150">
        <v>294.20586320816244</v>
      </c>
      <c r="Q5885" s="150">
        <v>213.67187875237573</v>
      </c>
      <c r="R5885" s="150">
        <v>850.91613434919475</v>
      </c>
      <c r="S5885" s="150">
        <v>2979.9142316122366</v>
      </c>
      <c r="T5885" s="150">
        <v>710.52204508455679</v>
      </c>
      <c r="U5885" s="150">
        <v>83.232582424190937</v>
      </c>
      <c r="V5885" s="150">
        <v>1793.5606480920171</v>
      </c>
      <c r="W5885" s="150">
        <v>497.3654315591898</v>
      </c>
      <c r="X5885" s="150">
        <v>2621.8263463620146</v>
      </c>
      <c r="Y5885" s="150">
        <v>2136.6412927185602</v>
      </c>
      <c r="Z5885" s="150">
        <v>236.42286004523262</v>
      </c>
      <c r="AA5885" s="150">
        <v>8488.7083757744986</v>
      </c>
      <c r="AB5885" s="150">
        <v>568.4176360676455</v>
      </c>
      <c r="AC5885" s="150">
        <v>192.65297736721271</v>
      </c>
      <c r="AD5885" s="150">
        <v>1428.1706632941734</v>
      </c>
      <c r="AE5885" s="150">
        <v>1122.6248312335997</v>
      </c>
      <c r="AF5885" s="150">
        <v>2042.6493764688032</v>
      </c>
      <c r="AG5885" s="150">
        <v>13868.375288557572</v>
      </c>
      <c r="AH5885" s="150">
        <v>949.05444593437232</v>
      </c>
      <c r="AI5885" s="150">
        <v>511.57587246088093</v>
      </c>
      <c r="AJ5885" s="150">
        <v>830.29576125595361</v>
      </c>
      <c r="AK5885" s="150">
        <v>289.28397549871244</v>
      </c>
      <c r="AL5885" s="150">
        <v>47600.25</v>
      </c>
      <c r="AM5885" s="150">
        <v>34419.98046875</v>
      </c>
      <c r="AN5885" s="150">
        <v>13180.271484375</v>
      </c>
      <c r="AO5885" s="5" t="s">
        <v>6964</v>
      </c>
    </row>
    <row r="5886" spans="1:41" ht="14.25" x14ac:dyDescent="0.45">
      <c r="A5886" s="150">
        <v>2023</v>
      </c>
      <c r="B5886" s="5" t="s">
        <v>1478</v>
      </c>
      <c r="C5886" s="5" t="s">
        <v>278</v>
      </c>
      <c r="D5886" s="5" t="s">
        <v>108</v>
      </c>
      <c r="E5886" s="5" t="s">
        <v>109</v>
      </c>
      <c r="F5886" s="5" t="s">
        <v>109</v>
      </c>
      <c r="G5886" s="5" t="s">
        <v>87</v>
      </c>
      <c r="H5886" s="5" t="s">
        <v>131</v>
      </c>
      <c r="I5886" s="150">
        <v>564.29139630528289</v>
      </c>
      <c r="J5886" s="150">
        <v>312.05370660573362</v>
      </c>
      <c r="K5886" s="150">
        <v>492.68580147070509</v>
      </c>
      <c r="L5886" s="150">
        <v>440.85920758724944</v>
      </c>
      <c r="M5886" s="150">
        <v>1198.9647877457683</v>
      </c>
      <c r="N5886" s="150">
        <v>854.26160103934865</v>
      </c>
      <c r="O5886" s="150">
        <v>2242.3974303509954</v>
      </c>
      <c r="P5886" s="150">
        <v>1733.2038224947996</v>
      </c>
      <c r="Q5886" s="150">
        <v>113.19253652360574</v>
      </c>
      <c r="R5886" s="150">
        <v>717.69182592413244</v>
      </c>
      <c r="S5886" s="150">
        <v>142.32397455095682</v>
      </c>
      <c r="T5886" s="150">
        <v>237.84679206978981</v>
      </c>
      <c r="U5886" s="150">
        <v>367.6844308982777</v>
      </c>
      <c r="V5886" s="150">
        <v>2193.7218077878752</v>
      </c>
      <c r="W5886" s="150">
        <v>907.11447702970349</v>
      </c>
      <c r="X5886" s="150">
        <v>1956.9812798672474</v>
      </c>
      <c r="Y5886" s="150">
        <v>2533.3449015805518</v>
      </c>
      <c r="Z5886" s="150">
        <v>532.86531536826215</v>
      </c>
      <c r="AA5886" s="150">
        <v>12009.287643574071</v>
      </c>
      <c r="AB5886" s="150"/>
      <c r="AC5886" s="150">
        <v>334.09177304686756</v>
      </c>
      <c r="AD5886" s="150">
        <v>1261.4094986644122</v>
      </c>
      <c r="AE5886" s="150">
        <v>1266.6724507902759</v>
      </c>
      <c r="AF5886" s="150">
        <v>2213.3881187585744</v>
      </c>
      <c r="AG5886" s="150">
        <v>13930.296786166709</v>
      </c>
      <c r="AH5886" s="150">
        <v>2643.6603271927133</v>
      </c>
      <c r="AI5886" s="150">
        <v>304.22264101949861</v>
      </c>
      <c r="AJ5886" s="150">
        <v>1425.4325948290179</v>
      </c>
      <c r="AK5886" s="150">
        <v>348.4732069859711</v>
      </c>
      <c r="AL5886" s="150">
        <v>53278.41796875</v>
      </c>
      <c r="AM5886" s="150">
        <v>41542.33984375</v>
      </c>
      <c r="AN5886" s="150">
        <v>11736.080078125</v>
      </c>
      <c r="AO5886" s="5" t="s">
        <v>3277</v>
      </c>
    </row>
    <row r="5887" spans="1:41" ht="14.25" x14ac:dyDescent="0.45">
      <c r="A5887" s="150">
        <v>2023</v>
      </c>
      <c r="B5887" s="5" t="s">
        <v>1477</v>
      </c>
      <c r="C5887" s="5" t="s">
        <v>278</v>
      </c>
      <c r="D5887" s="5" t="s">
        <v>108</v>
      </c>
      <c r="E5887" s="5" t="s">
        <v>109</v>
      </c>
      <c r="F5887" s="5" t="s">
        <v>109</v>
      </c>
      <c r="G5887" s="5" t="s">
        <v>87</v>
      </c>
      <c r="H5887" s="5" t="s">
        <v>131</v>
      </c>
      <c r="I5887" s="150">
        <v>553.02351302158445</v>
      </c>
      <c r="J5887" s="150">
        <v>195.00531159700751</v>
      </c>
      <c r="K5887" s="150">
        <v>424.98870441676956</v>
      </c>
      <c r="L5887" s="150">
        <v>651.87069505593036</v>
      </c>
      <c r="M5887" s="150">
        <v>1328.7602600508444</v>
      </c>
      <c r="N5887" s="150">
        <v>795.19279986845288</v>
      </c>
      <c r="O5887" s="150">
        <v>492.49993089964181</v>
      </c>
      <c r="P5887" s="150">
        <v>1255.5937114739777</v>
      </c>
      <c r="Q5887" s="150">
        <v>117.45191066188386</v>
      </c>
      <c r="R5887" s="150">
        <v>904.0835619163156</v>
      </c>
      <c r="S5887" s="150">
        <v>145.17732488825149</v>
      </c>
      <c r="T5887" s="150">
        <v>1328.0897013024048</v>
      </c>
      <c r="U5887" s="150">
        <v>378.91047285931847</v>
      </c>
      <c r="V5887" s="150">
        <v>2100.5952108933038</v>
      </c>
      <c r="W5887" s="150">
        <v>805.70775212345893</v>
      </c>
      <c r="X5887" s="150">
        <v>2418.2299977881289</v>
      </c>
      <c r="Y5887" s="150">
        <v>2722.5838876699299</v>
      </c>
      <c r="Z5887" s="150">
        <v>515.74150067243386</v>
      </c>
      <c r="AA5887" s="150">
        <v>11824.98966807816</v>
      </c>
      <c r="AB5887" s="150">
        <v>191.46626527109669</v>
      </c>
      <c r="AC5887" s="150">
        <v>334.23590816110521</v>
      </c>
      <c r="AD5887" s="150">
        <v>932.59519969126222</v>
      </c>
      <c r="AE5887" s="150">
        <v>701.67405885477058</v>
      </c>
      <c r="AF5887" s="150">
        <v>2117.9617264602653</v>
      </c>
      <c r="AG5887" s="150">
        <v>11158.166973775706</v>
      </c>
      <c r="AH5887" s="150">
        <v>1445.2914039595064</v>
      </c>
      <c r="AI5887" s="150">
        <v>353.0505122628893</v>
      </c>
      <c r="AJ5887" s="150">
        <v>787.58084550218177</v>
      </c>
      <c r="AK5887" s="150">
        <v>332.0224253256012</v>
      </c>
      <c r="AL5887" s="150">
        <v>47312.55078125</v>
      </c>
      <c r="AM5887" s="150">
        <v>37114.6640625</v>
      </c>
      <c r="AN5887" s="150">
        <v>10197.8798828125</v>
      </c>
      <c r="AO5887" s="5" t="s">
        <v>3279</v>
      </c>
    </row>
    <row r="5888" spans="1:41" ht="14.25" x14ac:dyDescent="0.45">
      <c r="A5888" s="150">
        <v>2023</v>
      </c>
      <c r="B5888" s="5" t="s">
        <v>1476</v>
      </c>
      <c r="C5888" s="5" t="s">
        <v>278</v>
      </c>
      <c r="D5888" s="5" t="s">
        <v>108</v>
      </c>
      <c r="E5888" s="5" t="s">
        <v>109</v>
      </c>
      <c r="F5888" s="5" t="s">
        <v>109</v>
      </c>
      <c r="G5888" s="5" t="s">
        <v>87</v>
      </c>
      <c r="H5888" s="5" t="s">
        <v>131</v>
      </c>
      <c r="I5888" s="150">
        <v>748.35611273712686</v>
      </c>
      <c r="J5888" s="150">
        <v>1706.6868596091622</v>
      </c>
      <c r="K5888" s="150">
        <v>425.56744182933573</v>
      </c>
      <c r="L5888" s="150">
        <v>542.90727737330826</v>
      </c>
      <c r="M5888" s="150">
        <v>1324.0586522820665</v>
      </c>
      <c r="N5888" s="150">
        <v>763.55108296556273</v>
      </c>
      <c r="O5888" s="150">
        <v>527.74854263796249</v>
      </c>
      <c r="P5888" s="150">
        <v>1358.6717799828396</v>
      </c>
      <c r="Q5888" s="150">
        <v>131.93713565949062</v>
      </c>
      <c r="R5888" s="150">
        <v>1030.6783064718252</v>
      </c>
      <c r="S5888" s="150">
        <v>192.01063998104593</v>
      </c>
      <c r="T5888" s="150">
        <v>1291.2996256035253</v>
      </c>
      <c r="U5888" s="150">
        <v>427.20695376792042</v>
      </c>
      <c r="V5888" s="150">
        <v>1828.0311221587297</v>
      </c>
      <c r="W5888" s="150">
        <v>802.85150635349612</v>
      </c>
      <c r="X5888" s="150">
        <v>2375.9913111104865</v>
      </c>
      <c r="Y5888" s="150">
        <v>3075.5388474157007</v>
      </c>
      <c r="Z5888" s="150">
        <v>747.83091361038942</v>
      </c>
      <c r="AA5888" s="150">
        <v>11820.579526225554</v>
      </c>
      <c r="AB5888" s="150">
        <v>194.25637846035642</v>
      </c>
      <c r="AC5888" s="150">
        <v>127.33112603842483</v>
      </c>
      <c r="AD5888" s="150">
        <v>1033.1969021763719</v>
      </c>
      <c r="AE5888" s="150">
        <v>1813.1676888608097</v>
      </c>
      <c r="AF5888" s="150">
        <v>2263.8721176576414</v>
      </c>
      <c r="AG5888" s="150">
        <v>13006.417083682731</v>
      </c>
      <c r="AH5888" s="150">
        <v>1900.5499476980037</v>
      </c>
      <c r="AI5888" s="150">
        <v>243.66262500518692</v>
      </c>
      <c r="AJ5888" s="150">
        <v>869.96335352733695</v>
      </c>
      <c r="AK5888" s="150">
        <v>353.70381049140042</v>
      </c>
      <c r="AL5888" s="150">
        <v>52927.62890625</v>
      </c>
      <c r="AM5888" s="150">
        <v>42262.73046875</v>
      </c>
      <c r="AN5888" s="150">
        <v>10664.8984375</v>
      </c>
      <c r="AO5888" s="5" t="s">
        <v>3278</v>
      </c>
    </row>
    <row r="5889" spans="1:41" ht="14.25" x14ac:dyDescent="0.45">
      <c r="A5889" s="150">
        <v>2023</v>
      </c>
      <c r="B5889" s="5" t="s">
        <v>4980</v>
      </c>
      <c r="C5889" s="5" t="s">
        <v>278</v>
      </c>
      <c r="D5889" s="5" t="s">
        <v>108</v>
      </c>
      <c r="E5889" s="5" t="s">
        <v>109</v>
      </c>
      <c r="F5889" s="5" t="s">
        <v>109</v>
      </c>
      <c r="G5889" s="5" t="s">
        <v>87</v>
      </c>
      <c r="H5889" s="5" t="s">
        <v>131</v>
      </c>
      <c r="I5889" s="150">
        <v>289.81170731343684</v>
      </c>
      <c r="J5889" s="150">
        <v>22.389022375792678</v>
      </c>
      <c r="K5889" s="150">
        <v>61.43964279868689</v>
      </c>
      <c r="L5889" s="150">
        <v>484.22769324388815</v>
      </c>
      <c r="M5889" s="150">
        <v>395.71295361866129</v>
      </c>
      <c r="N5889" s="150">
        <v>1101.1598081835502</v>
      </c>
      <c r="O5889" s="150">
        <v>2199.9204503833057</v>
      </c>
      <c r="P5889" s="150">
        <v>355.00971093947021</v>
      </c>
      <c r="Q5889" s="150">
        <v>220.0627727192084</v>
      </c>
      <c r="R5889" s="150">
        <v>738.6586114448321</v>
      </c>
      <c r="S5889" s="150">
        <v>520.67493897192276</v>
      </c>
      <c r="T5889" s="150">
        <v>728.94491456069193</v>
      </c>
      <c r="U5889" s="150">
        <v>343.64545972146902</v>
      </c>
      <c r="V5889" s="150">
        <v>2257.6465353822573</v>
      </c>
      <c r="W5889" s="150">
        <v>479.02094385416893</v>
      </c>
      <c r="X5889" s="150">
        <v>2401.1966160568163</v>
      </c>
      <c r="Y5889" s="150">
        <v>2738.750178992314</v>
      </c>
      <c r="Z5889" s="150">
        <v>234.94583662541513</v>
      </c>
      <c r="AA5889" s="150">
        <v>9387.7691496637672</v>
      </c>
      <c r="AB5889" s="150">
        <v>583.15593164855352</v>
      </c>
      <c r="AC5889" s="150">
        <v>197.64820683374191</v>
      </c>
      <c r="AD5889" s="150">
        <v>1376.3059878387037</v>
      </c>
      <c r="AE5889" s="150">
        <v>1166.311863297107</v>
      </c>
      <c r="AF5889" s="150">
        <v>1754.466274359791</v>
      </c>
      <c r="AG5889" s="150">
        <v>20032.447602005755</v>
      </c>
      <c r="AH5889" s="150">
        <v>902.37414455900739</v>
      </c>
      <c r="AI5889" s="150">
        <v>461.31799592912358</v>
      </c>
      <c r="AJ5889" s="150">
        <v>1718.2272986073451</v>
      </c>
      <c r="AK5889" s="150">
        <v>328.02521155231136</v>
      </c>
      <c r="AL5889" s="150">
        <v>53481.265625</v>
      </c>
      <c r="AM5889" s="150">
        <v>43043.1796875</v>
      </c>
      <c r="AN5889" s="150">
        <v>10438.08984375</v>
      </c>
      <c r="AO5889" s="5" t="s">
        <v>6037</v>
      </c>
    </row>
    <row r="5890" spans="1:41" ht="14.25" x14ac:dyDescent="0.45">
      <c r="A5890" s="150">
        <v>2023</v>
      </c>
      <c r="B5890" s="5" t="s">
        <v>4024</v>
      </c>
      <c r="C5890" s="5" t="s">
        <v>278</v>
      </c>
      <c r="D5890" s="5" t="s">
        <v>108</v>
      </c>
      <c r="E5890" s="5" t="s">
        <v>109</v>
      </c>
      <c r="F5890" s="5" t="s">
        <v>109</v>
      </c>
      <c r="G5890" s="5" t="s">
        <v>87</v>
      </c>
      <c r="H5890" s="5" t="s">
        <v>131</v>
      </c>
      <c r="I5890" s="150">
        <v>279.96725946811443</v>
      </c>
      <c r="J5890" s="150">
        <v>491.08174013923184</v>
      </c>
      <c r="K5890" s="150">
        <v>469.63571909466515</v>
      </c>
      <c r="L5890" s="150">
        <v>497.50110929137867</v>
      </c>
      <c r="M5890" s="150">
        <v>609.85076840253498</v>
      </c>
      <c r="N5890" s="150">
        <v>916.50190087761212</v>
      </c>
      <c r="O5890" s="150">
        <v>2257.1687917399081</v>
      </c>
      <c r="P5890" s="150">
        <v>489.79243124292032</v>
      </c>
      <c r="Q5890" s="150">
        <v>112.66889928607935</v>
      </c>
      <c r="R5890" s="150">
        <v>658.53604595586535</v>
      </c>
      <c r="S5890" s="150">
        <v>0</v>
      </c>
      <c r="T5890" s="150">
        <v>641.93691521468213</v>
      </c>
      <c r="U5890" s="150">
        <v>370.89333606999003</v>
      </c>
      <c r="V5890" s="150">
        <v>2623.3821935106675</v>
      </c>
      <c r="W5890" s="150">
        <v>678.31334041018079</v>
      </c>
      <c r="X5890" s="150">
        <v>1582.3744960041915</v>
      </c>
      <c r="Y5890" s="150">
        <v>2787.0761068904117</v>
      </c>
      <c r="Z5890" s="150">
        <v>370.18362110713338</v>
      </c>
      <c r="AA5890" s="150">
        <v>12174.333597046447</v>
      </c>
      <c r="AB5890" s="150">
        <v>191.55397550006114</v>
      </c>
      <c r="AC5890" s="150">
        <v>203.28002315131602</v>
      </c>
      <c r="AD5890" s="150">
        <v>1301.2444381492398</v>
      </c>
      <c r="AE5890" s="150">
        <v>1163.5106588266115</v>
      </c>
      <c r="AF5890" s="150">
        <v>1436.7152264485112</v>
      </c>
      <c r="AG5890" s="150">
        <v>17744.206231392505</v>
      </c>
      <c r="AH5890" s="150">
        <v>1735.3694607970242</v>
      </c>
      <c r="AI5890" s="150">
        <v>423.6783640416902</v>
      </c>
      <c r="AJ5890" s="150">
        <v>881.63342328032684</v>
      </c>
      <c r="AK5890" s="150">
        <v>304.92003472697405</v>
      </c>
      <c r="AL5890" s="150">
        <v>53397.3125</v>
      </c>
      <c r="AM5890" s="150">
        <v>43201.26171875</v>
      </c>
      <c r="AN5890" s="150">
        <v>10196.046875</v>
      </c>
      <c r="AO5890" s="5" t="s">
        <v>4677</v>
      </c>
    </row>
    <row r="5891" spans="1:41" ht="14.25" x14ac:dyDescent="0.45">
      <c r="A5891" s="150">
        <v>2023</v>
      </c>
      <c r="B5891" s="5" t="s">
        <v>582</v>
      </c>
      <c r="C5891" s="5" t="s">
        <v>278</v>
      </c>
      <c r="D5891" s="5" t="s">
        <v>108</v>
      </c>
      <c r="E5891" s="5" t="s">
        <v>109</v>
      </c>
      <c r="F5891" s="5" t="s">
        <v>109</v>
      </c>
      <c r="G5891" s="5" t="s">
        <v>87</v>
      </c>
      <c r="H5891" s="5" t="s">
        <v>131</v>
      </c>
      <c r="I5891" s="150">
        <v>356.24980270608501</v>
      </c>
      <c r="J5891" s="150">
        <v>339.11610149385069</v>
      </c>
      <c r="K5891" s="150">
        <v>516.42004688266468</v>
      </c>
      <c r="L5891" s="150">
        <v>510.63861121059477</v>
      </c>
      <c r="M5891" s="150">
        <v>548.73155581529238</v>
      </c>
      <c r="N5891" s="150">
        <v>1133.1306627585786</v>
      </c>
      <c r="O5891" s="150">
        <v>2225.5443466125507</v>
      </c>
      <c r="P5891" s="150">
        <v>1245.067510292452</v>
      </c>
      <c r="Q5891" s="150">
        <v>113.86410588180605</v>
      </c>
      <c r="R5891" s="150">
        <v>669.11028841748134</v>
      </c>
      <c r="S5891" s="150">
        <v>150.71024100257614</v>
      </c>
      <c r="T5891" s="150">
        <v>658.47786697835079</v>
      </c>
      <c r="U5891" s="150">
        <v>361.06536372646235</v>
      </c>
      <c r="V5891" s="150">
        <v>2744.7552421880923</v>
      </c>
      <c r="W5891" s="150">
        <v>845.04659595555017</v>
      </c>
      <c r="X5891" s="150">
        <v>1466.5119815220464</v>
      </c>
      <c r="Y5891" s="150">
        <v>3160.6937614960839</v>
      </c>
      <c r="Z5891" s="150">
        <v>604.27407609786712</v>
      </c>
      <c r="AA5891" s="150">
        <v>16302.213154820729</v>
      </c>
      <c r="AB5891" s="150">
        <v>196.44589698187465</v>
      </c>
      <c r="AC5891" s="150">
        <v>208.5179912098111</v>
      </c>
      <c r="AD5891" s="150">
        <v>1315.0468866912399</v>
      </c>
      <c r="AE5891" s="150">
        <v>956.98783334186987</v>
      </c>
      <c r="AF5891" s="150">
        <v>2613.4931453219865</v>
      </c>
      <c r="AG5891" s="150">
        <v>17879.282370588247</v>
      </c>
      <c r="AH5891" s="150">
        <v>2305.178524146681</v>
      </c>
      <c r="AI5891" s="150">
        <v>399.47657263353284</v>
      </c>
      <c r="AJ5891" s="150">
        <v>1360.8542584219251</v>
      </c>
      <c r="AK5891" s="150">
        <v>312.77698681471662</v>
      </c>
      <c r="AL5891" s="150">
        <v>61499.68359375</v>
      </c>
      <c r="AM5891" s="150">
        <v>50559.31640625</v>
      </c>
      <c r="AN5891" s="150">
        <v>10940.3681640625</v>
      </c>
      <c r="AO5891" s="5" t="s">
        <v>1224</v>
      </c>
    </row>
    <row r="5892" spans="1:41" ht="14.25" x14ac:dyDescent="0.45">
      <c r="A5892" s="150">
        <v>2023</v>
      </c>
      <c r="B5892" s="5" t="s">
        <v>7352</v>
      </c>
      <c r="C5892" s="5" t="s">
        <v>278</v>
      </c>
      <c r="D5892" s="5" t="s">
        <v>108</v>
      </c>
      <c r="E5892" s="5" t="s">
        <v>109</v>
      </c>
      <c r="F5892" s="5" t="s">
        <v>109</v>
      </c>
      <c r="G5892" s="5" t="s">
        <v>87</v>
      </c>
      <c r="H5892" s="5" t="s">
        <v>131</v>
      </c>
      <c r="I5892" s="150">
        <v>300</v>
      </c>
      <c r="J5892" s="150">
        <v>0</v>
      </c>
      <c r="K5892" s="150">
        <v>74.84966</v>
      </c>
      <c r="L5892" s="150">
        <v>465</v>
      </c>
      <c r="M5892" s="150">
        <v>1174.748173779315</v>
      </c>
      <c r="N5892" s="150">
        <v>1066.251369140625</v>
      </c>
      <c r="O5892" s="150">
        <v>1761.7270446327479</v>
      </c>
      <c r="P5892" s="150">
        <v>396.97</v>
      </c>
      <c r="Q5892" s="150">
        <v>188.9102081233687</v>
      </c>
      <c r="R5892" s="150">
        <v>850.94170882007597</v>
      </c>
      <c r="S5892" s="150"/>
      <c r="T5892" s="150">
        <v>700</v>
      </c>
      <c r="U5892" s="150">
        <v>122</v>
      </c>
      <c r="V5892" s="150">
        <v>1775</v>
      </c>
      <c r="W5892" s="150">
        <v>285.60000000000002</v>
      </c>
      <c r="X5892" s="150">
        <v>2734.312699425654</v>
      </c>
      <c r="Y5892" s="150">
        <v>2275</v>
      </c>
      <c r="Z5892" s="150">
        <v>216.98372186746121</v>
      </c>
      <c r="AA5892" s="150">
        <v>8585</v>
      </c>
      <c r="AB5892" s="150">
        <v>446</v>
      </c>
      <c r="AC5892" s="150">
        <v>193.41995386389851</v>
      </c>
      <c r="AD5892" s="150">
        <v>798.25535557621549</v>
      </c>
      <c r="AE5892" s="150">
        <v>1283.4675</v>
      </c>
      <c r="AF5892" s="150">
        <v>2302.2536456225448</v>
      </c>
      <c r="AG5892" s="150">
        <v>14198</v>
      </c>
      <c r="AH5892" s="150">
        <v>790.5</v>
      </c>
      <c r="AI5892" s="150">
        <v>621</v>
      </c>
      <c r="AJ5892" s="150">
        <v>958.44382909091541</v>
      </c>
      <c r="AK5892" s="150">
        <v>247</v>
      </c>
      <c r="AL5892" s="150">
        <v>44811.6328125</v>
      </c>
      <c r="AM5892" s="150">
        <v>35177.640625</v>
      </c>
      <c r="AN5892" s="150">
        <v>9633.9921875</v>
      </c>
      <c r="AO5892" s="5" t="s">
        <v>7885</v>
      </c>
    </row>
    <row r="5893" spans="1:41" ht="14.25" x14ac:dyDescent="0.45">
      <c r="A5893" s="150">
        <v>2023</v>
      </c>
      <c r="B5893" s="5" t="s">
        <v>1477</v>
      </c>
      <c r="C5893" s="5" t="s">
        <v>278</v>
      </c>
      <c r="D5893" s="5" t="s">
        <v>108</v>
      </c>
      <c r="E5893" s="5" t="s">
        <v>109</v>
      </c>
      <c r="F5893" s="5" t="s">
        <v>109</v>
      </c>
      <c r="G5893" s="5" t="s">
        <v>88</v>
      </c>
      <c r="H5893" s="5" t="s">
        <v>131</v>
      </c>
      <c r="I5893" s="150">
        <v>594.86463094780447</v>
      </c>
      <c r="J5893" s="150">
        <v>216</v>
      </c>
      <c r="K5893" s="150">
        <v>471.53854929739867</v>
      </c>
      <c r="L5893" s="150">
        <v>702.50030000000004</v>
      </c>
      <c r="M5893" s="150">
        <v>1440.7270627855969</v>
      </c>
      <c r="N5893" s="150">
        <v>871.35325349053585</v>
      </c>
      <c r="O5893" s="150">
        <v>556</v>
      </c>
      <c r="P5893" s="150">
        <v>1548.8</v>
      </c>
      <c r="Q5893" s="150">
        <v>141.8168215968885</v>
      </c>
      <c r="R5893" s="150">
        <v>1033.0084751680149</v>
      </c>
      <c r="S5893" s="150">
        <v>175.2937578245137</v>
      </c>
      <c r="T5893" s="150">
        <v>1635.4768239085461</v>
      </c>
      <c r="U5893" s="150">
        <v>409.15889025561631</v>
      </c>
      <c r="V5893" s="150">
        <v>2268</v>
      </c>
      <c r="W5893" s="150">
        <v>852.96802936964968</v>
      </c>
      <c r="X5893" s="150">
        <v>2851.4994532035239</v>
      </c>
      <c r="Y5893" s="150">
        <v>3202.92</v>
      </c>
      <c r="Z5893" s="150">
        <v>622.57600000000002</v>
      </c>
      <c r="AA5893" s="150">
        <v>13015.694242572399</v>
      </c>
      <c r="AB5893" s="150">
        <v>173</v>
      </c>
      <c r="AC5893" s="150">
        <v>382.6201862047518</v>
      </c>
      <c r="AD5893" s="150">
        <v>1182.3611095552319</v>
      </c>
      <c r="AE5893" s="150">
        <v>742.83204755543636</v>
      </c>
      <c r="AF5893" s="150">
        <v>2282.5541901192182</v>
      </c>
      <c r="AG5893" s="150">
        <v>12748</v>
      </c>
      <c r="AH5893" s="150">
        <v>1797.291955882549</v>
      </c>
      <c r="AI5893" s="150">
        <v>373.7593425397227</v>
      </c>
      <c r="AJ5893" s="150">
        <v>972.43060403825075</v>
      </c>
      <c r="AK5893" s="150">
        <v>423.36411545786473</v>
      </c>
      <c r="AL5893" s="150">
        <v>53688.40625</v>
      </c>
      <c r="AM5893" s="150">
        <v>41755.12890625</v>
      </c>
      <c r="AN5893" s="150">
        <v>11933.28125</v>
      </c>
      <c r="AO5893" s="5" t="s">
        <v>3280</v>
      </c>
    </row>
    <row r="5894" spans="1:41" ht="14.25" x14ac:dyDescent="0.45">
      <c r="A5894" s="150">
        <v>2023</v>
      </c>
      <c r="B5894" s="5" t="s">
        <v>7352</v>
      </c>
      <c r="C5894" s="5" t="s">
        <v>278</v>
      </c>
      <c r="D5894" s="5" t="s">
        <v>108</v>
      </c>
      <c r="E5894" s="5" t="s">
        <v>109</v>
      </c>
      <c r="F5894" s="5" t="s">
        <v>109</v>
      </c>
      <c r="G5894" s="5" t="s">
        <v>88</v>
      </c>
      <c r="H5894" s="5" t="s">
        <v>131</v>
      </c>
      <c r="I5894" s="150">
        <v>318.36239999999998</v>
      </c>
      <c r="J5894" s="150">
        <v>0</v>
      </c>
      <c r="K5894" s="150">
        <v>77.690443367415398</v>
      </c>
      <c r="L5894" s="150">
        <v>494.28446923799999</v>
      </c>
      <c r="M5894" s="150">
        <v>1222.2080000000001</v>
      </c>
      <c r="N5894" s="150">
        <v>1108.261673084766</v>
      </c>
      <c r="O5894" s="150">
        <v>1832.9008172359111</v>
      </c>
      <c r="P5894" s="150">
        <v>410.58170432999992</v>
      </c>
      <c r="Q5894" s="150">
        <v>196.6516689782938</v>
      </c>
      <c r="R5894" s="150">
        <v>892.92541957143862</v>
      </c>
      <c r="S5894" s="150">
        <v>0</v>
      </c>
      <c r="T5894" s="150">
        <v>744.35246311230935</v>
      </c>
      <c r="U5894" s="150">
        <v>129.467376</v>
      </c>
      <c r="V5894" s="150">
        <v>1847</v>
      </c>
      <c r="W5894" s="150">
        <v>280</v>
      </c>
      <c r="X5894" s="150">
        <v>2847.567931435864</v>
      </c>
      <c r="Y5894" s="150">
        <v>2395.8734233256159</v>
      </c>
      <c r="Z5894" s="150">
        <v>225.90647416643131</v>
      </c>
      <c r="AA5894" s="150">
        <v>9256</v>
      </c>
      <c r="AB5894" s="150">
        <v>464.01839999999999</v>
      </c>
      <c r="AC5894" s="150">
        <v>201.23411999999999</v>
      </c>
      <c r="AD5894" s="150">
        <v>830.96752422404188</v>
      </c>
      <c r="AE5894" s="150">
        <v>1335.319587</v>
      </c>
      <c r="AF5894" s="150">
        <v>2479.5684588884792</v>
      </c>
      <c r="AG5894" s="150">
        <v>15169</v>
      </c>
      <c r="AH5894" s="150">
        <v>837.9902044800001</v>
      </c>
      <c r="AI5894" s="150">
        <v>646.08839999999998</v>
      </c>
      <c r="AJ5894" s="150">
        <v>1017.1082589819119</v>
      </c>
      <c r="AK5894" s="150">
        <v>257</v>
      </c>
      <c r="AL5894" s="150">
        <v>47518.328125</v>
      </c>
      <c r="AM5894" s="150">
        <v>37477.546875</v>
      </c>
      <c r="AN5894" s="150">
        <v>10040.78515625</v>
      </c>
      <c r="AO5894" s="5" t="s">
        <v>7886</v>
      </c>
    </row>
    <row r="5895" spans="1:41" ht="14.25" x14ac:dyDescent="0.45">
      <c r="A5895" s="150">
        <v>2023</v>
      </c>
      <c r="B5895" s="5" t="s">
        <v>4980</v>
      </c>
      <c r="C5895" s="5" t="s">
        <v>278</v>
      </c>
      <c r="D5895" s="5" t="s">
        <v>108</v>
      </c>
      <c r="E5895" s="5" t="s">
        <v>109</v>
      </c>
      <c r="F5895" s="5" t="s">
        <v>109</v>
      </c>
      <c r="G5895" s="5" t="s">
        <v>88</v>
      </c>
      <c r="H5895" s="5" t="s">
        <v>131</v>
      </c>
      <c r="I5895" s="150">
        <v>307.26996695786551</v>
      </c>
      <c r="J5895" s="150">
        <v>24.536885888590358</v>
      </c>
      <c r="K5895" s="150">
        <v>64</v>
      </c>
      <c r="L5895" s="150">
        <v>514.25356179521521</v>
      </c>
      <c r="M5895" s="150">
        <v>411.32422079999998</v>
      </c>
      <c r="N5895" s="150">
        <v>1149.093581183077</v>
      </c>
      <c r="O5895" s="150">
        <v>2286.7094867657761</v>
      </c>
      <c r="P5895" s="150">
        <v>370.46436157900001</v>
      </c>
      <c r="Q5895" s="150">
        <v>230.31824343091361</v>
      </c>
      <c r="R5895" s="150">
        <v>762.53759194439033</v>
      </c>
      <c r="S5895" s="150">
        <v>533.82447971999989</v>
      </c>
      <c r="T5895" s="150">
        <v>771.5883466099682</v>
      </c>
      <c r="U5895" s="150">
        <v>364.34666505600012</v>
      </c>
      <c r="V5895" s="150">
        <v>2389</v>
      </c>
      <c r="W5895" s="150">
        <v>497.91879360000001</v>
      </c>
      <c r="X5895" s="150">
        <v>2566.4110500000002</v>
      </c>
      <c r="Y5895" s="150">
        <v>2876.89367219117</v>
      </c>
      <c r="Z5895" s="150">
        <v>245.17309003249679</v>
      </c>
      <c r="AA5895" s="150">
        <v>10256</v>
      </c>
      <c r="AB5895" s="150">
        <v>630</v>
      </c>
      <c r="AC5895" s="150">
        <v>205.44562396800001</v>
      </c>
      <c r="AD5895" s="150">
        <v>1440.4452585304989</v>
      </c>
      <c r="AE5895" s="150">
        <v>1212.3240192000001</v>
      </c>
      <c r="AF5895" s="150">
        <v>1863.2567761560831</v>
      </c>
      <c r="AG5895" s="150">
        <v>22529</v>
      </c>
      <c r="AH5895" s="150">
        <v>959.08040481089313</v>
      </c>
      <c r="AI5895" s="150">
        <v>479.51744688000002</v>
      </c>
      <c r="AJ5895" s="150">
        <v>1858.1679917856</v>
      </c>
      <c r="AK5895" s="150">
        <v>341</v>
      </c>
      <c r="AL5895" s="150">
        <v>58139.8984375</v>
      </c>
      <c r="AM5895" s="150">
        <v>47158.08203125</v>
      </c>
      <c r="AN5895" s="150">
        <v>10981.8193359375</v>
      </c>
      <c r="AO5895" s="5" t="s">
        <v>6038</v>
      </c>
    </row>
    <row r="5896" spans="1:41" ht="14.25" x14ac:dyDescent="0.45">
      <c r="A5896" s="150">
        <v>2023</v>
      </c>
      <c r="B5896" s="5" t="s">
        <v>1478</v>
      </c>
      <c r="C5896" s="5" t="s">
        <v>278</v>
      </c>
      <c r="D5896" s="5" t="s">
        <v>108</v>
      </c>
      <c r="E5896" s="5" t="s">
        <v>109</v>
      </c>
      <c r="F5896" s="5" t="s">
        <v>109</v>
      </c>
      <c r="G5896" s="5" t="s">
        <v>88</v>
      </c>
      <c r="H5896" s="5" t="s">
        <v>131</v>
      </c>
      <c r="I5896" s="150">
        <v>597.64867965837391</v>
      </c>
      <c r="J5896" s="150">
        <v>330.5</v>
      </c>
      <c r="K5896" s="150">
        <v>527.94534487936562</v>
      </c>
      <c r="L5896" s="150">
        <v>459.60354450210519</v>
      </c>
      <c r="M5896" s="150">
        <v>1273.4604358901761</v>
      </c>
      <c r="N5896" s="150">
        <v>887.01966730144443</v>
      </c>
      <c r="O5896" s="150">
        <v>2353.335580728331</v>
      </c>
      <c r="P5896" s="150">
        <v>1566.7178799999999</v>
      </c>
      <c r="Q5896" s="150">
        <v>118.530581286035</v>
      </c>
      <c r="R5896" s="150">
        <v>788.92481514414203</v>
      </c>
      <c r="S5896" s="150">
        <v>148.2147070583878</v>
      </c>
      <c r="T5896" s="150">
        <v>242.19590611799069</v>
      </c>
      <c r="U5896" s="150">
        <v>389.4195731072482</v>
      </c>
      <c r="V5896" s="150">
        <v>2351</v>
      </c>
      <c r="W5896" s="150">
        <v>946.5245794128947</v>
      </c>
      <c r="X5896" s="150">
        <v>2032.024946071577</v>
      </c>
      <c r="Y5896" s="150">
        <v>2715.5736000000011</v>
      </c>
      <c r="Z5896" s="150">
        <v>558.18358575728132</v>
      </c>
      <c r="AA5896" s="150">
        <v>12755.188744599889</v>
      </c>
      <c r="AB5896" s="150"/>
      <c r="AC5896" s="150">
        <v>347.37247000000002</v>
      </c>
      <c r="AD5896" s="150">
        <v>1324.8669136370311</v>
      </c>
      <c r="AE5896" s="150">
        <v>1331.742814465757</v>
      </c>
      <c r="AF5896" s="150">
        <v>2344.2294095016491</v>
      </c>
      <c r="AG5896" s="150">
        <v>15566.85252413182</v>
      </c>
      <c r="AH5896" s="150">
        <v>2810.9355478865159</v>
      </c>
      <c r="AI5896" s="150">
        <v>315.8885586035521</v>
      </c>
      <c r="AJ5896" s="150">
        <v>1514.128287943437</v>
      </c>
      <c r="AK5896" s="150">
        <v>379.5802949876018</v>
      </c>
      <c r="AL5896" s="150">
        <v>56977.61328125</v>
      </c>
      <c r="AM5896" s="150">
        <v>44622.63671875</v>
      </c>
      <c r="AN5896" s="150">
        <v>12354.97265625</v>
      </c>
      <c r="AO5896" s="5" t="s">
        <v>3281</v>
      </c>
    </row>
    <row r="5897" spans="1:41" ht="14.25" x14ac:dyDescent="0.45">
      <c r="A5897" s="150">
        <v>2023</v>
      </c>
      <c r="B5897" s="5" t="s">
        <v>6344</v>
      </c>
      <c r="C5897" s="5" t="s">
        <v>278</v>
      </c>
      <c r="D5897" s="5" t="s">
        <v>108</v>
      </c>
      <c r="E5897" s="5" t="s">
        <v>109</v>
      </c>
      <c r="F5897" s="5" t="s">
        <v>109</v>
      </c>
      <c r="G5897" s="5" t="s">
        <v>88</v>
      </c>
      <c r="H5897" s="5" t="s">
        <v>131</v>
      </c>
      <c r="I5897" s="150">
        <v>757.70251199999996</v>
      </c>
      <c r="J5897" s="150">
        <v>0</v>
      </c>
      <c r="K5897" s="150">
        <v>74.84966</v>
      </c>
      <c r="L5897" s="150">
        <v>504.17015862276003</v>
      </c>
      <c r="M5897" s="150">
        <v>742.84559999999999</v>
      </c>
      <c r="N5897" s="150">
        <v>1132.801336512</v>
      </c>
      <c r="O5897" s="150">
        <v>1917.1423978488001</v>
      </c>
      <c r="P5897" s="150">
        <v>306.68628754129099</v>
      </c>
      <c r="Q5897" s="150">
        <v>223.39238602518861</v>
      </c>
      <c r="R5897" s="150">
        <v>889.62659321159299</v>
      </c>
      <c r="S5897" s="150">
        <v>3115.4785282799999</v>
      </c>
      <c r="T5897" s="150">
        <v>755.58808972666748</v>
      </c>
      <c r="U5897" s="150">
        <v>88.759437119999987</v>
      </c>
      <c r="V5897" s="150">
        <v>1875</v>
      </c>
      <c r="W5897" s="150">
        <v>519.99191999999994</v>
      </c>
      <c r="X5897" s="150">
        <v>2824</v>
      </c>
      <c r="Y5897" s="150">
        <v>2262.331410930969</v>
      </c>
      <c r="Z5897" s="150">
        <v>247.1783705220804</v>
      </c>
      <c r="AA5897" s="150">
        <v>9302</v>
      </c>
      <c r="AB5897" s="150">
        <v>630</v>
      </c>
      <c r="AC5897" s="150">
        <v>201.41727839999999</v>
      </c>
      <c r="AD5897" s="150">
        <v>1453.9639295510481</v>
      </c>
      <c r="AE5897" s="150">
        <v>1173.696048</v>
      </c>
      <c r="AF5897" s="150">
        <v>2178.2864787839999</v>
      </c>
      <c r="AG5897" s="150">
        <v>15087</v>
      </c>
      <c r="AH5897" s="150">
        <v>1039.4418637594599</v>
      </c>
      <c r="AI5897" s="150">
        <v>534.84883200000013</v>
      </c>
      <c r="AJ5897" s="150">
        <v>885.42950687999996</v>
      </c>
      <c r="AK5897" s="150">
        <v>302</v>
      </c>
      <c r="AL5897" s="150">
        <v>51025.62890625</v>
      </c>
      <c r="AM5897" s="150">
        <v>37115.4765625</v>
      </c>
      <c r="AN5897" s="150">
        <v>13910.150390625</v>
      </c>
      <c r="AO5897" s="5" t="s">
        <v>6965</v>
      </c>
    </row>
    <row r="5898" spans="1:41" ht="14.25" x14ac:dyDescent="0.45">
      <c r="A5898" s="150">
        <v>2023</v>
      </c>
      <c r="B5898" s="5" t="s">
        <v>4024</v>
      </c>
      <c r="C5898" s="5" t="s">
        <v>278</v>
      </c>
      <c r="D5898" s="5" t="s">
        <v>108</v>
      </c>
      <c r="E5898" s="5" t="s">
        <v>109</v>
      </c>
      <c r="F5898" s="5" t="s">
        <v>109</v>
      </c>
      <c r="G5898" s="5" t="s">
        <v>88</v>
      </c>
      <c r="H5898" s="5" t="s">
        <v>131</v>
      </c>
      <c r="I5898" s="150">
        <v>294.69120603405298</v>
      </c>
      <c r="J5898" s="150">
        <v>518.42986240528307</v>
      </c>
      <c r="K5898" s="150">
        <v>483.69013735019871</v>
      </c>
      <c r="L5898" s="150">
        <v>525.03150000000005</v>
      </c>
      <c r="M5898" s="150">
        <v>629.29104000000007</v>
      </c>
      <c r="N5898" s="150">
        <v>949.5009631477584</v>
      </c>
      <c r="O5898" s="150">
        <v>2324.726250885104</v>
      </c>
      <c r="P5898" s="150">
        <v>498.0531988106701</v>
      </c>
      <c r="Q5898" s="150">
        <v>116.497055997716</v>
      </c>
      <c r="R5898" s="150">
        <v>669.63311343325859</v>
      </c>
      <c r="S5898" s="150">
        <v>0</v>
      </c>
      <c r="T5898" s="150">
        <v>675.69745155840008</v>
      </c>
      <c r="U5898" s="150">
        <v>364.34666505600012</v>
      </c>
      <c r="V5898" s="150">
        <v>2769</v>
      </c>
      <c r="W5898" s="150">
        <v>703.42527383408958</v>
      </c>
      <c r="X5898" s="150">
        <v>2145.2290006175999</v>
      </c>
      <c r="Y5898" s="150">
        <v>2877.5964448192599</v>
      </c>
      <c r="Z5898" s="150">
        <v>383</v>
      </c>
      <c r="AA5898" s="150">
        <v>12769</v>
      </c>
      <c r="AB5898" s="150">
        <v>179.04</v>
      </c>
      <c r="AC5898" s="150">
        <v>209.77538999999999</v>
      </c>
      <c r="AD5898" s="150">
        <v>1345.4568841831051</v>
      </c>
      <c r="AE5898" s="150">
        <v>1200.68787348</v>
      </c>
      <c r="AF5898" s="150">
        <v>1512.2744838591341</v>
      </c>
      <c r="AG5898" s="150">
        <v>18689</v>
      </c>
      <c r="AH5898" s="150">
        <v>1774</v>
      </c>
      <c r="AI5898" s="150">
        <v>437.21599806720002</v>
      </c>
      <c r="AJ5898" s="150">
        <v>928</v>
      </c>
      <c r="AK5898" s="150">
        <v>314.66302891200002</v>
      </c>
      <c r="AL5898" s="150">
        <v>56286.94921875</v>
      </c>
      <c r="AM5898" s="150">
        <v>45274.51953125</v>
      </c>
      <c r="AN5898" s="150">
        <v>11012.4345703125</v>
      </c>
      <c r="AO5898" s="5" t="s">
        <v>4678</v>
      </c>
    </row>
    <row r="5899" spans="1:41" ht="14.25" x14ac:dyDescent="0.45">
      <c r="A5899" s="150">
        <v>2023</v>
      </c>
      <c r="B5899" s="5" t="s">
        <v>582</v>
      </c>
      <c r="C5899" s="5" t="s">
        <v>278</v>
      </c>
      <c r="D5899" s="5" t="s">
        <v>108</v>
      </c>
      <c r="E5899" s="5" t="s">
        <v>109</v>
      </c>
      <c r="F5899" s="5" t="s">
        <v>109</v>
      </c>
      <c r="G5899" s="5" t="s">
        <v>88</v>
      </c>
      <c r="H5899" s="5" t="s">
        <v>131</v>
      </c>
      <c r="I5899" s="150">
        <v>360.26908518880578</v>
      </c>
      <c r="J5899" s="150">
        <v>354.42299999999977</v>
      </c>
      <c r="K5899" s="150">
        <v>519.59612664414772</v>
      </c>
      <c r="L5899" s="150">
        <v>531.85199374023694</v>
      </c>
      <c r="M5899" s="150">
        <v>563.1</v>
      </c>
      <c r="N5899" s="150">
        <v>1196.5177874999999</v>
      </c>
      <c r="O5899" s="150">
        <v>2284.473132378791</v>
      </c>
      <c r="P5899" s="150">
        <v>1452</v>
      </c>
      <c r="Q5899" s="150">
        <v>116.51361175619181</v>
      </c>
      <c r="R5899" s="150">
        <v>671.91709701861123</v>
      </c>
      <c r="S5899" s="150">
        <v>151.0462790115262</v>
      </c>
      <c r="T5899" s="150">
        <v>600.39579717992569</v>
      </c>
      <c r="U5899" s="150">
        <v>347.49410007935001</v>
      </c>
      <c r="V5899" s="150">
        <v>62</v>
      </c>
      <c r="W5899" s="150">
        <v>872.25843459013595</v>
      </c>
      <c r="X5899" s="150">
        <v>1534.959377456832</v>
      </c>
      <c r="Y5899" s="150">
        <v>3263.328</v>
      </c>
      <c r="Z5899" s="150">
        <v>621.90054734993214</v>
      </c>
      <c r="AA5899" s="150">
        <v>17031.793499489839</v>
      </c>
      <c r="AB5899" s="150">
        <v>179</v>
      </c>
      <c r="AC5899" s="150">
        <v>215.2944</v>
      </c>
      <c r="AD5899" s="150">
        <v>1353.40636140686</v>
      </c>
      <c r="AE5899" s="150">
        <v>1057.4665116888959</v>
      </c>
      <c r="AF5899" s="150">
        <v>2722.0650954510138</v>
      </c>
      <c r="AG5899" s="150">
        <v>18897.943965722068</v>
      </c>
      <c r="AH5899" s="150">
        <v>2421.0608043212469</v>
      </c>
      <c r="AI5899" s="150">
        <v>409.92312061209611</v>
      </c>
      <c r="AJ5899" s="150">
        <v>1424.3702278851069</v>
      </c>
      <c r="AK5899" s="150">
        <v>320.95628949024012</v>
      </c>
      <c r="AL5899" s="150">
        <v>61537.328125</v>
      </c>
      <c r="AM5899" s="150">
        <v>50327.1484375</v>
      </c>
      <c r="AN5899" s="150">
        <v>11210.1748046875</v>
      </c>
      <c r="AO5899" s="5" t="s">
        <v>1225</v>
      </c>
    </row>
    <row r="5900" spans="1:41" ht="14.25" x14ac:dyDescent="0.45">
      <c r="A5900" s="150">
        <v>2023</v>
      </c>
      <c r="B5900" s="5" t="s">
        <v>1476</v>
      </c>
      <c r="C5900" s="5" t="s">
        <v>278</v>
      </c>
      <c r="D5900" s="5" t="s">
        <v>108</v>
      </c>
      <c r="E5900" s="5" t="s">
        <v>109</v>
      </c>
      <c r="F5900" s="5" t="s">
        <v>109</v>
      </c>
      <c r="G5900" s="5" t="s">
        <v>88</v>
      </c>
      <c r="H5900" s="5" t="s">
        <v>131</v>
      </c>
      <c r="I5900" s="150">
        <v>812.76552384424872</v>
      </c>
      <c r="J5900" s="150">
        <v>1487.2150242927689</v>
      </c>
      <c r="K5900" s="150">
        <v>493</v>
      </c>
      <c r="L5900" s="150">
        <v>589.38380206746513</v>
      </c>
      <c r="M5900" s="150">
        <v>1444.4886294538919</v>
      </c>
      <c r="N5900" s="150">
        <v>842.5200000000001</v>
      </c>
      <c r="O5900" s="150">
        <v>601.63973577228751</v>
      </c>
      <c r="P5900" s="150">
        <v>1548.8</v>
      </c>
      <c r="Q5900" s="150">
        <v>147.75078516642461</v>
      </c>
      <c r="R5900" s="150">
        <v>1131.5577178589169</v>
      </c>
      <c r="S5900" s="150">
        <v>213.5555678610508</v>
      </c>
      <c r="T5900" s="150">
        <v>1472.0972258258109</v>
      </c>
      <c r="U5900" s="150">
        <v>315.2</v>
      </c>
      <c r="V5900" s="150">
        <v>2033</v>
      </c>
      <c r="W5900" s="150">
        <v>856.99860722735389</v>
      </c>
      <c r="X5900" s="150">
        <v>2843.1007675639239</v>
      </c>
      <c r="Y5900" s="150">
        <v>4222</v>
      </c>
      <c r="Z5900" s="150">
        <v>837.16199999999992</v>
      </c>
      <c r="AA5900" s="150">
        <v>13094.69220335954</v>
      </c>
      <c r="AB5900" s="150">
        <v>173</v>
      </c>
      <c r="AC5900" s="150">
        <v>144.45248665733661</v>
      </c>
      <c r="AD5900" s="150">
        <v>1148.3347200000001</v>
      </c>
      <c r="AE5900" s="150">
        <v>2027.99670560712</v>
      </c>
      <c r="AF5900" s="150">
        <v>2457.674840085288</v>
      </c>
      <c r="AG5900" s="150">
        <v>14523.76813221563</v>
      </c>
      <c r="AH5900" s="150">
        <v>2073.4147874999999</v>
      </c>
      <c r="AI5900" s="150">
        <v>259.33508739104138</v>
      </c>
      <c r="AJ5900" s="150">
        <v>967.8430610998879</v>
      </c>
      <c r="AK5900" s="150">
        <v>390</v>
      </c>
      <c r="AL5900" s="150">
        <v>59152.75390625</v>
      </c>
      <c r="AM5900" s="150">
        <v>47183.78515625</v>
      </c>
      <c r="AN5900" s="150">
        <v>11968.96484375</v>
      </c>
      <c r="AO5900" s="5" t="s">
        <v>3282</v>
      </c>
    </row>
    <row r="5901" spans="1:41" ht="14.25" x14ac:dyDescent="0.45">
      <c r="A5901" s="150">
        <v>2023</v>
      </c>
      <c r="B5901" s="5" t="s">
        <v>582</v>
      </c>
      <c r="C5901" s="5" t="s">
        <v>278</v>
      </c>
      <c r="D5901" s="5" t="s">
        <v>108</v>
      </c>
      <c r="E5901" s="5" t="s">
        <v>30</v>
      </c>
      <c r="F5901" s="5" t="s">
        <v>30</v>
      </c>
      <c r="G5901" s="5" t="s">
        <v>87</v>
      </c>
      <c r="H5901" s="5" t="s">
        <v>131</v>
      </c>
      <c r="I5901" s="150">
        <v>8709.3589023726036</v>
      </c>
      <c r="J5901" s="150">
        <v>2924.9027848218852</v>
      </c>
      <c r="K5901" s="150">
        <v>1796.1894002518989</v>
      </c>
      <c r="L5901" s="150">
        <v>2750.2176672828732</v>
      </c>
      <c r="M5901" s="150">
        <v>6470.4326941819299</v>
      </c>
      <c r="N5901" s="150">
        <v>4581.579252124202</v>
      </c>
      <c r="O5901" s="150">
        <v>3835.5677602860892</v>
      </c>
      <c r="P5901" s="150">
        <v>303.99728192167197</v>
      </c>
      <c r="Q5901" s="150">
        <v>2701.4145858471948</v>
      </c>
      <c r="R5901" s="150">
        <v>3841.1208907070463</v>
      </c>
      <c r="S5901" s="150">
        <v>4810.7218730837876</v>
      </c>
      <c r="T5901" s="150">
        <v>4170.3598241962218</v>
      </c>
      <c r="U5901" s="150">
        <v>1262.0825783751725</v>
      </c>
      <c r="V5901" s="150">
        <v>3279.2197775521872</v>
      </c>
      <c r="W5901" s="150">
        <v>1026.1280093745968</v>
      </c>
      <c r="X5901" s="150">
        <v>6271.6788997006652</v>
      </c>
      <c r="Y5901" s="150">
        <v>17323.45521708878</v>
      </c>
      <c r="Z5901" s="150">
        <v>1526.9212790107533</v>
      </c>
      <c r="AA5901" s="150">
        <v>33522.609709261822</v>
      </c>
      <c r="AB5901" s="150">
        <v>665.06264564813432</v>
      </c>
      <c r="AC5901" s="150">
        <v>6116.7194323779568</v>
      </c>
      <c r="AD5901" s="150">
        <v>3356.630435594162</v>
      </c>
      <c r="AE5901" s="150">
        <v>4175.8471397543744</v>
      </c>
      <c r="AF5901" s="150">
        <v>24252.987590522796</v>
      </c>
      <c r="AG5901" s="150">
        <v>31331.178949633882</v>
      </c>
      <c r="AH5901" s="150">
        <v>15495.085786785447</v>
      </c>
      <c r="AI5901" s="150">
        <v>2157.6124774657296</v>
      </c>
      <c r="AJ5901" s="150">
        <v>12440.202333807772</v>
      </c>
      <c r="AK5901" s="150">
        <v>1858.0535940327443</v>
      </c>
      <c r="AL5901" s="150">
        <v>212957.3125</v>
      </c>
      <c r="AM5901" s="150">
        <v>161043.8125</v>
      </c>
      <c r="AN5901" s="150">
        <v>51913.52734375</v>
      </c>
      <c r="AO5901" s="5" t="s">
        <v>1226</v>
      </c>
    </row>
    <row r="5902" spans="1:41" ht="14.25" x14ac:dyDescent="0.45">
      <c r="A5902" s="150">
        <v>2023</v>
      </c>
      <c r="B5902" s="5" t="s">
        <v>4980</v>
      </c>
      <c r="C5902" s="5" t="s">
        <v>278</v>
      </c>
      <c r="D5902" s="5" t="s">
        <v>108</v>
      </c>
      <c r="E5902" s="5" t="s">
        <v>30</v>
      </c>
      <c r="F5902" s="5" t="s">
        <v>30</v>
      </c>
      <c r="G5902" s="5" t="s">
        <v>87</v>
      </c>
      <c r="H5902" s="5" t="s">
        <v>131</v>
      </c>
      <c r="I5902" s="150">
        <v>7313.8269478676248</v>
      </c>
      <c r="J5902" s="150">
        <v>11578.530538816985</v>
      </c>
      <c r="K5902" s="150">
        <v>1772.377492260425</v>
      </c>
      <c r="L5902" s="150">
        <v>1718.2272986073451</v>
      </c>
      <c r="M5902" s="150">
        <v>6291.9779163529884</v>
      </c>
      <c r="N5902" s="150">
        <v>5014.5162022507939</v>
      </c>
      <c r="O5902" s="150">
        <v>3823.5875802664486</v>
      </c>
      <c r="P5902" s="150">
        <v>4816.2431854902852</v>
      </c>
      <c r="Q5902" s="150">
        <v>2403.5609298739737</v>
      </c>
      <c r="R5902" s="150">
        <v>3644.7245728034595</v>
      </c>
      <c r="S5902" s="150">
        <v>6768.7742066349956</v>
      </c>
      <c r="T5902" s="150">
        <v>4165.3995117753821</v>
      </c>
      <c r="U5902" s="150">
        <v>1197.5523596354224</v>
      </c>
      <c r="V5902" s="150">
        <v>2710.6337322878298</v>
      </c>
      <c r="W5902" s="150">
        <v>2134.8989920409458</v>
      </c>
      <c r="X5902" s="150">
        <v>11284.06727739951</v>
      </c>
      <c r="Y5902" s="150">
        <v>15653.571365251886</v>
      </c>
      <c r="Z5902" s="150">
        <v>1957.0754720120574</v>
      </c>
      <c r="AA5902" s="150">
        <v>30771.888893240637</v>
      </c>
      <c r="AB5902" s="150">
        <v>183.27757851811683</v>
      </c>
      <c r="AC5902" s="150">
        <v>5646.6200156790437</v>
      </c>
      <c r="AD5902" s="150">
        <v>4334.038835059243</v>
      </c>
      <c r="AE5902" s="150">
        <v>4629.8415573383372</v>
      </c>
      <c r="AF5902" s="150">
        <v>21066.508030803994</v>
      </c>
      <c r="AG5902" s="150">
        <v>41481.131038015141</v>
      </c>
      <c r="AH5902" s="150">
        <v>7719.5266451977268</v>
      </c>
      <c r="AI5902" s="150">
        <v>2732.5020797246507</v>
      </c>
      <c r="AJ5902" s="150">
        <v>12416.014594724471</v>
      </c>
      <c r="AK5902" s="150">
        <v>1526.6189210656776</v>
      </c>
      <c r="AL5902" s="150">
        <v>226757.515625</v>
      </c>
      <c r="AM5902" s="150">
        <v>174020.453125</v>
      </c>
      <c r="AN5902" s="150">
        <v>52737.046875</v>
      </c>
      <c r="AO5902" s="5" t="s">
        <v>6039</v>
      </c>
    </row>
    <row r="5903" spans="1:41" ht="14.25" x14ac:dyDescent="0.45">
      <c r="A5903" s="150">
        <v>2023</v>
      </c>
      <c r="B5903" s="5" t="s">
        <v>1476</v>
      </c>
      <c r="C5903" s="5" t="s">
        <v>278</v>
      </c>
      <c r="D5903" s="5" t="s">
        <v>108</v>
      </c>
      <c r="E5903" s="5" t="s">
        <v>30</v>
      </c>
      <c r="F5903" s="5" t="s">
        <v>30</v>
      </c>
      <c r="G5903" s="5" t="s">
        <v>87</v>
      </c>
      <c r="H5903" s="5" t="s">
        <v>131</v>
      </c>
      <c r="I5903" s="150">
        <v>4980.2804311862146</v>
      </c>
      <c r="J5903" s="150">
        <v>339.10651037588229</v>
      </c>
      <c r="K5903" s="150"/>
      <c r="L5903" s="150">
        <v>1337.1183049276574</v>
      </c>
      <c r="M5903" s="150">
        <v>4868.2313657247723</v>
      </c>
      <c r="N5903" s="150">
        <v>3144.03387103467</v>
      </c>
      <c r="O5903" s="150">
        <v>3461.8058658571031</v>
      </c>
      <c r="P5903" s="150">
        <v>311.03477938450129</v>
      </c>
      <c r="Q5903" s="150">
        <v>2957.0810181303118</v>
      </c>
      <c r="R5903" s="150">
        <v>4004.0578518447128</v>
      </c>
      <c r="S5903" s="150">
        <v>11070.367833761005</v>
      </c>
      <c r="T5903" s="150">
        <v>3649.325028879528</v>
      </c>
      <c r="U5903" s="150">
        <v>1686.0579012921742</v>
      </c>
      <c r="V5903" s="150">
        <v>2976.7263543260397</v>
      </c>
      <c r="W5903" s="150">
        <v>920.7527765172963</v>
      </c>
      <c r="X5903" s="150">
        <v>4584.2475618206508</v>
      </c>
      <c r="Y5903" s="150">
        <v>21334.515553449546</v>
      </c>
      <c r="Z5903" s="150">
        <v>1677.9391828579937</v>
      </c>
      <c r="AA5903" s="150">
        <v>25731.944609735165</v>
      </c>
      <c r="AB5903" s="150">
        <v>680.45875923107508</v>
      </c>
      <c r="AC5903" s="150">
        <v>4409.8460492018803</v>
      </c>
      <c r="AD5903" s="150">
        <v>3899.5583679164047</v>
      </c>
      <c r="AE5903" s="150">
        <v>5405.1374338346122</v>
      </c>
      <c r="AF5903" s="150">
        <v>21326.636107285387</v>
      </c>
      <c r="AG5903" s="150">
        <v>32647.650749307562</v>
      </c>
      <c r="AH5903" s="150">
        <v>8581.4023997908662</v>
      </c>
      <c r="AI5903" s="150">
        <v>1861.7171993483869</v>
      </c>
      <c r="AJ5903" s="150">
        <v>20407.325664321186</v>
      </c>
      <c r="AK5903" s="150">
        <v>1916.7377920914935</v>
      </c>
      <c r="AL5903" s="150">
        <v>200171.109375</v>
      </c>
      <c r="AM5903" s="150">
        <v>154676.484375</v>
      </c>
      <c r="AN5903" s="150">
        <v>45494.60546875</v>
      </c>
      <c r="AO5903" s="5" t="s">
        <v>3285</v>
      </c>
    </row>
    <row r="5904" spans="1:41" ht="14.25" x14ac:dyDescent="0.45">
      <c r="A5904" s="150">
        <v>2023</v>
      </c>
      <c r="B5904" s="5" t="s">
        <v>1478</v>
      </c>
      <c r="C5904" s="5" t="s">
        <v>278</v>
      </c>
      <c r="D5904" s="5" t="s">
        <v>108</v>
      </c>
      <c r="E5904" s="5" t="s">
        <v>30</v>
      </c>
      <c r="F5904" s="5" t="s">
        <v>30</v>
      </c>
      <c r="G5904" s="5" t="s">
        <v>87</v>
      </c>
      <c r="H5904" s="5" t="s">
        <v>131</v>
      </c>
      <c r="I5904" s="150">
        <v>6014.7581789927781</v>
      </c>
      <c r="J5904" s="150">
        <v>3293.2838434393661</v>
      </c>
      <c r="K5904" s="150">
        <v>1608.0272904820504</v>
      </c>
      <c r="L5904" s="150">
        <v>1960.5778027835913</v>
      </c>
      <c r="M5904" s="150">
        <v>5271.9359008489546</v>
      </c>
      <c r="N5904" s="150">
        <v>4430.448528110267</v>
      </c>
      <c r="O5904" s="150">
        <v>3497.4994644051881</v>
      </c>
      <c r="P5904" s="150">
        <v>392.72377295244365</v>
      </c>
      <c r="Q5904" s="150">
        <v>3626.5252646502281</v>
      </c>
      <c r="R5904" s="150">
        <v>3407.2677447157603</v>
      </c>
      <c r="S5904" s="150">
        <v>7481.4530652338208</v>
      </c>
      <c r="T5904" s="150">
        <v>3871.9245220663461</v>
      </c>
      <c r="U5904" s="150">
        <v>1150.5147151282856</v>
      </c>
      <c r="V5904" s="150">
        <v>2868.5429387765812</v>
      </c>
      <c r="W5904" s="150">
        <v>1034.3569794662953</v>
      </c>
      <c r="X5904" s="150">
        <v>6088.7893758546861</v>
      </c>
      <c r="Y5904" s="150">
        <v>15270.870315029668</v>
      </c>
      <c r="Z5904" s="150">
        <v>1975.7871243447353</v>
      </c>
      <c r="AA5904" s="150">
        <v>31083.128928958173</v>
      </c>
      <c r="AB5904" s="150"/>
      <c r="AC5904" s="150">
        <v>4189.4223328757862</v>
      </c>
      <c r="AD5904" s="150">
        <v>3946.2013095693683</v>
      </c>
      <c r="AE5904" s="150">
        <v>4131.7475615142084</v>
      </c>
      <c r="AF5904" s="150">
        <v>23692.859282598551</v>
      </c>
      <c r="AG5904" s="150">
        <v>29681.869139147846</v>
      </c>
      <c r="AH5904" s="150">
        <v>8969.6417158189906</v>
      </c>
      <c r="AI5904" s="150">
        <v>1834.1859593102861</v>
      </c>
      <c r="AJ5904" s="150">
        <v>13108.417038454414</v>
      </c>
      <c r="AK5904" s="150">
        <v>1806.1474647091616</v>
      </c>
      <c r="AL5904" s="150">
        <v>195688.921875</v>
      </c>
      <c r="AM5904" s="150">
        <v>150278.75</v>
      </c>
      <c r="AN5904" s="150">
        <v>45410.1640625</v>
      </c>
      <c r="AO5904" s="5" t="s">
        <v>3283</v>
      </c>
    </row>
    <row r="5905" spans="1:41" ht="14.25" x14ac:dyDescent="0.45">
      <c r="A5905" s="150">
        <v>2023</v>
      </c>
      <c r="B5905" s="5" t="s">
        <v>4024</v>
      </c>
      <c r="C5905" s="5" t="s">
        <v>278</v>
      </c>
      <c r="D5905" s="5" t="s">
        <v>108</v>
      </c>
      <c r="E5905" s="5" t="s">
        <v>30</v>
      </c>
      <c r="F5905" s="5" t="s">
        <v>30</v>
      </c>
      <c r="G5905" s="5" t="s">
        <v>87</v>
      </c>
      <c r="H5905" s="5" t="s">
        <v>131</v>
      </c>
      <c r="I5905" s="150">
        <v>9637.831646798164</v>
      </c>
      <c r="J5905" s="150">
        <v>4053.789896976059</v>
      </c>
      <c r="K5905" s="150">
        <v>1769.9324142070413</v>
      </c>
      <c r="L5905" s="150">
        <v>2050.9884441109093</v>
      </c>
      <c r="M5905" s="150">
        <v>6222.9007899011795</v>
      </c>
      <c r="N5905" s="150">
        <v>5620.6699909259041</v>
      </c>
      <c r="O5905" s="150">
        <v>3923.6318346471585</v>
      </c>
      <c r="P5905" s="150">
        <v>4244.9973944302519</v>
      </c>
      <c r="Q5905" s="150">
        <v>2496.1203398590746</v>
      </c>
      <c r="R5905" s="150">
        <v>3744.6320054189791</v>
      </c>
      <c r="S5905" s="150">
        <v>4689.3491656432534</v>
      </c>
      <c r="T5905" s="150">
        <v>4065.6004630263205</v>
      </c>
      <c r="U5905" s="150">
        <v>1230.3790874948074</v>
      </c>
      <c r="V5905" s="150">
        <v>3365.8892254423167</v>
      </c>
      <c r="W5905" s="150">
        <v>2332.3707919466783</v>
      </c>
      <c r="X5905" s="150">
        <v>6236.4171313106372</v>
      </c>
      <c r="Y5905" s="150">
        <v>17028.446570928136</v>
      </c>
      <c r="Z5905" s="150">
        <v>1743.9286196665532</v>
      </c>
      <c r="AA5905" s="150">
        <v>34699.899951929641</v>
      </c>
      <c r="AB5905" s="150">
        <v>648.35628436682896</v>
      </c>
      <c r="AC5905" s="150">
        <v>6261.2209317776178</v>
      </c>
      <c r="AD5905" s="150">
        <v>4191.0670331050296</v>
      </c>
      <c r="AE5905" s="150">
        <v>4970.7315134790224</v>
      </c>
      <c r="AF5905" s="150">
        <v>21579.565320828493</v>
      </c>
      <c r="AG5905" s="150">
        <v>41177.043426445787</v>
      </c>
      <c r="AH5905" s="150">
        <v>11853.365139439105</v>
      </c>
      <c r="AI5905" s="150">
        <v>2351.6288994031188</v>
      </c>
      <c r="AJ5905" s="150">
        <v>12007.505212112123</v>
      </c>
      <c r="AK5905" s="150">
        <v>1652.8836931764872</v>
      </c>
      <c r="AL5905" s="150">
        <v>225851.140625</v>
      </c>
      <c r="AM5905" s="150">
        <v>175913.640625</v>
      </c>
      <c r="AN5905" s="150">
        <v>49937.5</v>
      </c>
      <c r="AO5905" s="5" t="s">
        <v>4679</v>
      </c>
    </row>
    <row r="5906" spans="1:41" ht="14.25" x14ac:dyDescent="0.45">
      <c r="A5906" s="150">
        <v>2023</v>
      </c>
      <c r="B5906" s="5" t="s">
        <v>6344</v>
      </c>
      <c r="C5906" s="5" t="s">
        <v>278</v>
      </c>
      <c r="D5906" s="5" t="s">
        <v>108</v>
      </c>
      <c r="E5906" s="5" t="s">
        <v>30</v>
      </c>
      <c r="F5906" s="5" t="s">
        <v>30</v>
      </c>
      <c r="G5906" s="5" t="s">
        <v>87</v>
      </c>
      <c r="H5906" s="5" t="s">
        <v>131</v>
      </c>
      <c r="I5906" s="150">
        <v>8753.6315954417405</v>
      </c>
      <c r="J5906" s="150">
        <v>10674.512006124203</v>
      </c>
      <c r="K5906" s="150">
        <v>1781.5242192407929</v>
      </c>
      <c r="L5906" s="150">
        <v>2233.0692845514645</v>
      </c>
      <c r="M5906" s="150">
        <v>6398.2089575730233</v>
      </c>
      <c r="N5906" s="150">
        <v>5390.8322592058303</v>
      </c>
      <c r="O5906" s="150">
        <v>4067.7211277636297</v>
      </c>
      <c r="P5906" s="150">
        <v>5511.6210068702048</v>
      </c>
      <c r="Q5906" s="150">
        <v>2166.3857755887857</v>
      </c>
      <c r="R5906" s="150">
        <v>3650.0532893499249</v>
      </c>
      <c r="S5906" s="150">
        <v>9662.3892911048879</v>
      </c>
      <c r="T5906" s="150">
        <v>4161.6291212095475</v>
      </c>
      <c r="U5906" s="150">
        <v>1299.2403110117612</v>
      </c>
      <c r="V5906" s="150">
        <v>2899.9449754379698</v>
      </c>
      <c r="W5906" s="150">
        <v>1351.0069171536359</v>
      </c>
      <c r="X5906" s="150">
        <v>12276.805907568165</v>
      </c>
      <c r="Y5906" s="150">
        <v>19055.186217674836</v>
      </c>
      <c r="Z5906" s="150">
        <v>2267.8868948235936</v>
      </c>
      <c r="AA5906" s="150">
        <v>30626.545237623333</v>
      </c>
      <c r="AB5906" s="150">
        <v>1336.7964762519448</v>
      </c>
      <c r="AC5906" s="150">
        <v>6142.9127963292985</v>
      </c>
      <c r="AD5906" s="150">
        <v>3881.7158722287095</v>
      </c>
      <c r="AE5906" s="150">
        <v>5276.1337004993238</v>
      </c>
      <c r="AF5906" s="150">
        <v>20112.747530208551</v>
      </c>
      <c r="AG5906" s="150">
        <v>36810.117092844936</v>
      </c>
      <c r="AH5906" s="150">
        <v>7864.4640075930665</v>
      </c>
      <c r="AI5906" s="150">
        <v>2860.3587472118302</v>
      </c>
      <c r="AJ5906" s="150">
        <v>11591.659649808056</v>
      </c>
      <c r="AK5906" s="150">
        <v>1681.9071838644438</v>
      </c>
      <c r="AL5906" s="150">
        <v>231787.015625</v>
      </c>
      <c r="AM5906" s="150">
        <v>174462.484375</v>
      </c>
      <c r="AN5906" s="150">
        <v>57324.52734375</v>
      </c>
      <c r="AO5906" s="5" t="s">
        <v>6966</v>
      </c>
    </row>
    <row r="5907" spans="1:41" ht="14.25" x14ac:dyDescent="0.45">
      <c r="A5907" s="150">
        <v>2023</v>
      </c>
      <c r="B5907" s="5" t="s">
        <v>7352</v>
      </c>
      <c r="C5907" s="5" t="s">
        <v>278</v>
      </c>
      <c r="D5907" s="5" t="s">
        <v>108</v>
      </c>
      <c r="E5907" s="5" t="s">
        <v>30</v>
      </c>
      <c r="F5907" s="5" t="s">
        <v>30</v>
      </c>
      <c r="G5907" s="5" t="s">
        <v>87</v>
      </c>
      <c r="H5907" s="5" t="s">
        <v>131</v>
      </c>
      <c r="I5907" s="150">
        <v>8892.6958711204588</v>
      </c>
      <c r="J5907" s="150">
        <v>15565.54802751317</v>
      </c>
      <c r="K5907" s="150">
        <v>1711.46</v>
      </c>
      <c r="L5907" s="150">
        <v>2200</v>
      </c>
      <c r="M5907" s="150">
        <v>8014.4547482842609</v>
      </c>
      <c r="N5907" s="150">
        <v>5629.8789999999999</v>
      </c>
      <c r="O5907" s="150">
        <v>3778.0331757874819</v>
      </c>
      <c r="P5907" s="150">
        <v>4702</v>
      </c>
      <c r="Q5907" s="150">
        <v>2234.4682388505421</v>
      </c>
      <c r="R5907" s="150">
        <v>3596</v>
      </c>
      <c r="S5907" s="150">
        <v>7649.0889999999999</v>
      </c>
      <c r="T5907" s="150">
        <v>4100</v>
      </c>
      <c r="U5907" s="150">
        <v>1037</v>
      </c>
      <c r="V5907" s="150">
        <v>2381</v>
      </c>
      <c r="W5907" s="150">
        <v>2069.3555999999999</v>
      </c>
      <c r="X5907" s="150">
        <v>13710</v>
      </c>
      <c r="Y5907" s="150">
        <v>17965</v>
      </c>
      <c r="Z5907" s="150">
        <v>2319.243784820309</v>
      </c>
      <c r="AA5907" s="150">
        <v>32042</v>
      </c>
      <c r="AB5907" s="150">
        <v>1659</v>
      </c>
      <c r="AC5907" s="150">
        <v>2057.420146097656</v>
      </c>
      <c r="AD5907" s="150">
        <v>3767.2811121964369</v>
      </c>
      <c r="AE5907" s="150">
        <v>5388</v>
      </c>
      <c r="AF5907" s="150">
        <v>16730.046362399989</v>
      </c>
      <c r="AG5907" s="150">
        <v>36732</v>
      </c>
      <c r="AH5907" s="150">
        <v>12004</v>
      </c>
      <c r="AI5907" s="150">
        <v>3211.2113249999989</v>
      </c>
      <c r="AJ5907" s="150">
        <v>11493.10040272267</v>
      </c>
      <c r="AK5907" s="150">
        <v>1678</v>
      </c>
      <c r="AL5907" s="150">
        <v>234317.28125</v>
      </c>
      <c r="AM5907" s="150">
        <v>170965.40625</v>
      </c>
      <c r="AN5907" s="150">
        <v>63351.8828125</v>
      </c>
      <c r="AO5907" s="5" t="s">
        <v>7887</v>
      </c>
    </row>
    <row r="5908" spans="1:41" ht="14.25" x14ac:dyDescent="0.45">
      <c r="A5908" s="150">
        <v>2023</v>
      </c>
      <c r="B5908" s="5" t="s">
        <v>1477</v>
      </c>
      <c r="C5908" s="5" t="s">
        <v>278</v>
      </c>
      <c r="D5908" s="5" t="s">
        <v>108</v>
      </c>
      <c r="E5908" s="5" t="s">
        <v>30</v>
      </c>
      <c r="F5908" s="5" t="s">
        <v>30</v>
      </c>
      <c r="G5908" s="5" t="s">
        <v>87</v>
      </c>
      <c r="H5908" s="5" t="s">
        <v>131</v>
      </c>
      <c r="I5908" s="150">
        <v>5601.5919542301217</v>
      </c>
      <c r="J5908" s="150">
        <v>5437.2160139069974</v>
      </c>
      <c r="K5908" s="150">
        <v>1220.1000952857071</v>
      </c>
      <c r="L5908" s="150">
        <v>1317.9132139661754</v>
      </c>
      <c r="M5908" s="150">
        <v>5145.3637325988357</v>
      </c>
      <c r="N5908" s="150">
        <v>4450.642736845638</v>
      </c>
      <c r="O5908" s="150">
        <v>3551.5332095661811</v>
      </c>
      <c r="P5908" s="150">
        <v>306.56737271730515</v>
      </c>
      <c r="Q5908" s="150">
        <v>2344.0783227987445</v>
      </c>
      <c r="R5908" s="150">
        <v>2992.0920240138089</v>
      </c>
      <c r="S5908" s="150">
        <v>4019.9973760894609</v>
      </c>
      <c r="T5908" s="150">
        <v>3762.9208203568137</v>
      </c>
      <c r="U5908" s="150">
        <v>1673.5675872201334</v>
      </c>
      <c r="V5908" s="150">
        <v>3009.2299148676989</v>
      </c>
      <c r="W5908" s="150">
        <v>748.66629945252066</v>
      </c>
      <c r="X5908" s="150">
        <v>5940.9449502435264</v>
      </c>
      <c r="Y5908" s="150">
        <v>16046.643815986306</v>
      </c>
      <c r="Z5908" s="150">
        <v>1667.8593165522702</v>
      </c>
      <c r="AA5908" s="150">
        <v>23277.528072001438</v>
      </c>
      <c r="AB5908" s="150">
        <v>670.68529915771444</v>
      </c>
      <c r="AC5908" s="150">
        <v>4426.9656710080162</v>
      </c>
      <c r="AD5908" s="150">
        <v>3492.8759144253249</v>
      </c>
      <c r="AE5908" s="150">
        <v>4163.7410010587246</v>
      </c>
      <c r="AF5908" s="150">
        <v>22174.18628598698</v>
      </c>
      <c r="AG5908" s="150">
        <v>34235.939016740493</v>
      </c>
      <c r="AH5908" s="150">
        <v>9846.014315686687</v>
      </c>
      <c r="AI5908" s="150">
        <v>1834.9772706328226</v>
      </c>
      <c r="AJ5908" s="150">
        <v>17209.467984207065</v>
      </c>
      <c r="AK5908" s="150">
        <v>1937.1599056780783</v>
      </c>
      <c r="AL5908" s="150">
        <v>192506.484375</v>
      </c>
      <c r="AM5908" s="150">
        <v>150335.234375</v>
      </c>
      <c r="AN5908" s="150">
        <v>42171.23828125</v>
      </c>
      <c r="AO5908" s="5" t="s">
        <v>3284</v>
      </c>
    </row>
    <row r="5909" spans="1:41" ht="14.25" x14ac:dyDescent="0.45">
      <c r="A5909" s="150">
        <v>2023</v>
      </c>
      <c r="B5909" s="5" t="s">
        <v>1477</v>
      </c>
      <c r="C5909" s="5" t="s">
        <v>278</v>
      </c>
      <c r="D5909" s="5" t="s">
        <v>108</v>
      </c>
      <c r="E5909" s="5" t="s">
        <v>30</v>
      </c>
      <c r="F5909" s="5" t="s">
        <v>30</v>
      </c>
      <c r="G5909" s="5" t="s">
        <v>88</v>
      </c>
      <c r="H5909" s="5" t="s">
        <v>131</v>
      </c>
      <c r="I5909" s="150">
        <v>6025.401908079878</v>
      </c>
      <c r="J5909" s="150">
        <v>5993.3805799664124</v>
      </c>
      <c r="K5909" s="150">
        <v>1353.740047557694</v>
      </c>
      <c r="L5909" s="150">
        <v>1420.273123500001</v>
      </c>
      <c r="M5909" s="150">
        <v>5578.9332359676382</v>
      </c>
      <c r="N5909" s="150">
        <v>4876.9078763238458</v>
      </c>
      <c r="O5909" s="150">
        <v>4008</v>
      </c>
      <c r="P5909" s="150">
        <v>355</v>
      </c>
      <c r="Q5909" s="150">
        <v>2794.9699076010229</v>
      </c>
      <c r="R5909" s="150">
        <v>3418.772942555705</v>
      </c>
      <c r="S5909" s="150">
        <v>4255.7999999999993</v>
      </c>
      <c r="T5909" s="150">
        <v>3992.1690101984959</v>
      </c>
      <c r="U5909" s="150">
        <v>1807.168462743954</v>
      </c>
      <c r="V5909" s="150">
        <v>3249</v>
      </c>
      <c r="W5909" s="150">
        <v>792.58070487279269</v>
      </c>
      <c r="X5909" s="150">
        <v>7003.97177999213</v>
      </c>
      <c r="Y5909" s="150">
        <v>18164</v>
      </c>
      <c r="Z5909" s="150">
        <v>1818.5922323415041</v>
      </c>
      <c r="AA5909" s="150">
        <v>25621.433642851291</v>
      </c>
      <c r="AB5909" s="150">
        <v>606</v>
      </c>
      <c r="AC5909" s="150">
        <v>5044.0315826549559</v>
      </c>
      <c r="AD5909" s="150">
        <v>4164.742695178862</v>
      </c>
      <c r="AE5909" s="150">
        <v>4407.9729245728631</v>
      </c>
      <c r="AF5909" s="150">
        <v>23897.40153810718</v>
      </c>
      <c r="AG5909" s="150">
        <v>39276</v>
      </c>
      <c r="AH5909" s="150">
        <v>12080.08161083812</v>
      </c>
      <c r="AI5909" s="150">
        <v>1942.6112537017559</v>
      </c>
      <c r="AJ5909" s="150">
        <v>21248.62919487173</v>
      </c>
      <c r="AK5909" s="150">
        <v>2123.7259951622841</v>
      </c>
      <c r="AL5909" s="150">
        <v>217321.28125</v>
      </c>
      <c r="AM5909" s="150">
        <v>169418.9375</v>
      </c>
      <c r="AN5909" s="150">
        <v>47902.35546875</v>
      </c>
      <c r="AO5909" s="5" t="s">
        <v>3287</v>
      </c>
    </row>
    <row r="5910" spans="1:41" ht="14.25" x14ac:dyDescent="0.45">
      <c r="A5910" s="150">
        <v>2023</v>
      </c>
      <c r="B5910" s="5" t="s">
        <v>4980</v>
      </c>
      <c r="C5910" s="5" t="s">
        <v>278</v>
      </c>
      <c r="D5910" s="5" t="s">
        <v>108</v>
      </c>
      <c r="E5910" s="5" t="s">
        <v>30</v>
      </c>
      <c r="F5910" s="5" t="s">
        <v>30</v>
      </c>
      <c r="G5910" s="5" t="s">
        <v>88</v>
      </c>
      <c r="H5910" s="5" t="s">
        <v>131</v>
      </c>
      <c r="I5910" s="150">
        <v>7754.4119436704223</v>
      </c>
      <c r="J5910" s="150">
        <v>12514.90435007353</v>
      </c>
      <c r="K5910" s="150">
        <v>1822.062251543181</v>
      </c>
      <c r="L5910" s="150">
        <v>1824.7707031443119</v>
      </c>
      <c r="M5910" s="150">
        <v>6540.2026647546463</v>
      </c>
      <c r="N5910" s="150">
        <v>5232.7993974371857</v>
      </c>
      <c r="O5910" s="150">
        <v>3974.4318899129571</v>
      </c>
      <c r="P5910" s="150">
        <v>5025.9099779746221</v>
      </c>
      <c r="Q5910" s="150">
        <v>2515.5728272773281</v>
      </c>
      <c r="R5910" s="150">
        <v>3762.5493780000002</v>
      </c>
      <c r="S5910" s="150">
        <v>6939.7182363599986</v>
      </c>
      <c r="T5910" s="150">
        <v>4409.0762663426758</v>
      </c>
      <c r="U5910" s="150">
        <v>1196.6946115000001</v>
      </c>
      <c r="V5910" s="150">
        <v>2869</v>
      </c>
      <c r="W5910" s="150">
        <v>2219.1228676182909</v>
      </c>
      <c r="X5910" s="150">
        <v>12060.468000000001</v>
      </c>
      <c r="Y5910" s="150">
        <v>17003</v>
      </c>
      <c r="Z5910" s="150">
        <v>2042.267476588682</v>
      </c>
      <c r="AA5910" s="150">
        <v>33738</v>
      </c>
      <c r="AB5910" s="150">
        <v>198</v>
      </c>
      <c r="AC5910" s="150">
        <v>5869.3847569647414</v>
      </c>
      <c r="AD5910" s="150">
        <v>4536.0157882127714</v>
      </c>
      <c r="AE5910" s="150">
        <v>4812.4933833599998</v>
      </c>
      <c r="AF5910" s="150">
        <v>22372.79474218754</v>
      </c>
      <c r="AG5910" s="150">
        <v>46650</v>
      </c>
      <c r="AH5910" s="150">
        <v>8285.3447416324434</v>
      </c>
      <c r="AI5910" s="150">
        <v>2840.30198784</v>
      </c>
      <c r="AJ5910" s="150">
        <v>13427.23452488467</v>
      </c>
      <c r="AK5910" s="150">
        <v>1524</v>
      </c>
      <c r="AL5910" s="150">
        <v>243960.546875</v>
      </c>
      <c r="AM5910" s="150">
        <v>188611.796875</v>
      </c>
      <c r="AN5910" s="150">
        <v>55348.7421875</v>
      </c>
      <c r="AO5910" s="5" t="s">
        <v>6040</v>
      </c>
    </row>
    <row r="5911" spans="1:41" ht="14.25" x14ac:dyDescent="0.45">
      <c r="A5911" s="150">
        <v>2023</v>
      </c>
      <c r="B5911" s="5" t="s">
        <v>4024</v>
      </c>
      <c r="C5911" s="5" t="s">
        <v>278</v>
      </c>
      <c r="D5911" s="5" t="s">
        <v>108</v>
      </c>
      <c r="E5911" s="5" t="s">
        <v>30</v>
      </c>
      <c r="F5911" s="5" t="s">
        <v>30</v>
      </c>
      <c r="G5911" s="5" t="s">
        <v>88</v>
      </c>
      <c r="H5911" s="5" t="s">
        <v>131</v>
      </c>
      <c r="I5911" s="150">
        <v>10127.409101947331</v>
      </c>
      <c r="J5911" s="150">
        <v>3788.961003079583</v>
      </c>
      <c r="K5911" s="150">
        <v>1822.8997874750819</v>
      </c>
      <c r="L5911" s="150">
        <v>2164.4847</v>
      </c>
      <c r="M5911" s="150">
        <v>6421.7387779142937</v>
      </c>
      <c r="N5911" s="150">
        <v>5823.0447365242489</v>
      </c>
      <c r="O5911" s="150">
        <v>4041.0668259247218</v>
      </c>
      <c r="P5911" s="150">
        <v>4618.6675883914422</v>
      </c>
      <c r="Q5911" s="150">
        <v>2580.9311429523182</v>
      </c>
      <c r="R5911" s="150">
        <v>3807.733234724999</v>
      </c>
      <c r="S5911" s="150">
        <v>4830</v>
      </c>
      <c r="T5911" s="150">
        <v>4279.4171932032004</v>
      </c>
      <c r="U5911" s="150">
        <v>1196.6946115000001</v>
      </c>
      <c r="V5911" s="150">
        <v>3552</v>
      </c>
      <c r="W5911" s="150">
        <v>2418.717818546239</v>
      </c>
      <c r="X5911" s="150">
        <v>5810.7772672416004</v>
      </c>
      <c r="Y5911" s="150">
        <v>17699</v>
      </c>
      <c r="Z5911" s="150">
        <v>1803</v>
      </c>
      <c r="AA5911" s="150">
        <v>36420</v>
      </c>
      <c r="AB5911" s="150">
        <v>606</v>
      </c>
      <c r="AC5911" s="150">
        <v>6461.2844999999998</v>
      </c>
      <c r="AD5911" s="150">
        <v>4333.4671230443328</v>
      </c>
      <c r="AE5911" s="150">
        <v>5129.5594116672</v>
      </c>
      <c r="AF5911" s="150">
        <v>22714.470764071018</v>
      </c>
      <c r="AG5911" s="150">
        <v>43371</v>
      </c>
      <c r="AH5911" s="150">
        <v>12114</v>
      </c>
      <c r="AI5911" s="150">
        <v>2426.7696054336002</v>
      </c>
      <c r="AJ5911" s="150">
        <v>12639</v>
      </c>
      <c r="AK5911" s="150">
        <v>1630.2949300903811</v>
      </c>
      <c r="AL5911" s="150">
        <v>234632.390625</v>
      </c>
      <c r="AM5911" s="150">
        <v>183897.234375</v>
      </c>
      <c r="AN5911" s="150">
        <v>50735.15234375</v>
      </c>
      <c r="AO5911" s="5" t="s">
        <v>4680</v>
      </c>
    </row>
    <row r="5912" spans="1:41" ht="14.25" x14ac:dyDescent="0.45">
      <c r="A5912" s="150">
        <v>2023</v>
      </c>
      <c r="B5912" s="5" t="s">
        <v>6344</v>
      </c>
      <c r="C5912" s="5" t="s">
        <v>278</v>
      </c>
      <c r="D5912" s="5" t="s">
        <v>108</v>
      </c>
      <c r="E5912" s="5" t="s">
        <v>30</v>
      </c>
      <c r="F5912" s="5" t="s">
        <v>30</v>
      </c>
      <c r="G5912" s="5" t="s">
        <v>88</v>
      </c>
      <c r="H5912" s="5" t="s">
        <v>131</v>
      </c>
      <c r="I5912" s="150">
        <v>9335</v>
      </c>
      <c r="J5912" s="150">
        <v>11623.95580810462</v>
      </c>
      <c r="K5912" s="150">
        <v>1669</v>
      </c>
      <c r="L5912" s="150">
        <v>2385.3211805808</v>
      </c>
      <c r="M5912" s="150">
        <v>6689.2806562364758</v>
      </c>
      <c r="N5912" s="150">
        <v>5636.0756879999999</v>
      </c>
      <c r="O5912" s="150">
        <v>4252.7726798774393</v>
      </c>
      <c r="P5912" s="150">
        <v>5745.4279343699991</v>
      </c>
      <c r="Q5912" s="150">
        <v>2264.9404792320001</v>
      </c>
      <c r="R5912" s="150">
        <v>3816.1040104483191</v>
      </c>
      <c r="S5912" s="150">
        <v>10101.957314400001</v>
      </c>
      <c r="T5912" s="150">
        <v>4425.5873826847674</v>
      </c>
      <c r="U5912" s="150">
        <v>1318.7852800000001</v>
      </c>
      <c r="V5912" s="150">
        <v>3032</v>
      </c>
      <c r="W5912" s="150">
        <v>1412.467848</v>
      </c>
      <c r="X5912" s="150">
        <v>13220</v>
      </c>
      <c r="Y5912" s="150">
        <v>20538</v>
      </c>
      <c r="Z5912" s="150">
        <v>2371.0591568159998</v>
      </c>
      <c r="AA5912" s="150">
        <v>33560</v>
      </c>
      <c r="AB5912" s="150">
        <v>1510.5836724000001</v>
      </c>
      <c r="AC5912" s="150">
        <v>6422.3703873872901</v>
      </c>
      <c r="AD5912" s="150">
        <v>4314.1576776919519</v>
      </c>
      <c r="AE5912" s="150">
        <v>5516.1591839999992</v>
      </c>
      <c r="AF5912" s="150">
        <v>21448.285007184</v>
      </c>
      <c r="AG5912" s="150">
        <v>40046</v>
      </c>
      <c r="AH5912" s="150">
        <v>8604.9364277833974</v>
      </c>
      <c r="AI5912" s="150">
        <v>2990.484144</v>
      </c>
      <c r="AJ5912" s="150">
        <v>12361.375267199999</v>
      </c>
      <c r="AK5912" s="150">
        <v>1913</v>
      </c>
      <c r="AL5912" s="150">
        <v>248525.09375</v>
      </c>
      <c r="AM5912" s="150">
        <v>187420.859375</v>
      </c>
      <c r="AN5912" s="150">
        <v>61104.2265625</v>
      </c>
      <c r="AO5912" s="5" t="s">
        <v>6967</v>
      </c>
    </row>
    <row r="5913" spans="1:41" ht="14.25" x14ac:dyDescent="0.45">
      <c r="A5913" s="150">
        <v>2023</v>
      </c>
      <c r="B5913" s="5" t="s">
        <v>1476</v>
      </c>
      <c r="C5913" s="5" t="s">
        <v>278</v>
      </c>
      <c r="D5913" s="5" t="s">
        <v>108</v>
      </c>
      <c r="E5913" s="5" t="s">
        <v>30</v>
      </c>
      <c r="F5913" s="5" t="s">
        <v>30</v>
      </c>
      <c r="G5913" s="5" t="s">
        <v>88</v>
      </c>
      <c r="H5913" s="5" t="s">
        <v>131</v>
      </c>
      <c r="I5913" s="150">
        <v>5408.9225231814007</v>
      </c>
      <c r="J5913" s="150">
        <v>315</v>
      </c>
      <c r="K5913" s="150"/>
      <c r="L5913" s="150">
        <v>1451.584650301857</v>
      </c>
      <c r="M5913" s="150">
        <v>5311.0221674999966</v>
      </c>
      <c r="N5913" s="150">
        <v>3469.2</v>
      </c>
      <c r="O5913" s="150">
        <v>3946.5006497573681</v>
      </c>
      <c r="P5913" s="150">
        <v>355</v>
      </c>
      <c r="Q5913" s="150">
        <v>3311.5092278271359</v>
      </c>
      <c r="R5913" s="150">
        <v>4395.9618986434316</v>
      </c>
      <c r="S5913" s="150">
        <v>12312.54002071403</v>
      </c>
      <c r="T5913" s="150">
        <v>4160.2747686381608</v>
      </c>
      <c r="U5913" s="150">
        <v>1244</v>
      </c>
      <c r="V5913" s="150">
        <v>3311</v>
      </c>
      <c r="W5913" s="150">
        <v>982.85154954745485</v>
      </c>
      <c r="X5913" s="150">
        <v>5486.6988672614516</v>
      </c>
      <c r="Y5913" s="150">
        <v>24483</v>
      </c>
      <c r="Z5913" s="150">
        <v>1912.744670713101</v>
      </c>
      <c r="AA5913" s="150">
        <v>28505.530859193939</v>
      </c>
      <c r="AB5913" s="150">
        <v>606</v>
      </c>
      <c r="AC5913" s="150">
        <v>5002.8084051578298</v>
      </c>
      <c r="AD5913" s="150">
        <v>4334.1189439421332</v>
      </c>
      <c r="AE5913" s="150">
        <v>6045.5527508640698</v>
      </c>
      <c r="AF5913" s="150">
        <v>23152.34</v>
      </c>
      <c r="AG5913" s="150">
        <v>36454.151755887237</v>
      </c>
      <c r="AH5913" s="150">
        <v>9196.3018711027034</v>
      </c>
      <c r="AI5913" s="150">
        <v>1981.4634787757921</v>
      </c>
      <c r="AJ5913" s="150">
        <v>22703.356939963662</v>
      </c>
      <c r="AK5913" s="150">
        <v>2081</v>
      </c>
      <c r="AL5913" s="150">
        <v>221920.4375</v>
      </c>
      <c r="AM5913" s="150">
        <v>171521.671875</v>
      </c>
      <c r="AN5913" s="150">
        <v>50398.7734375</v>
      </c>
      <c r="AO5913" s="5" t="s">
        <v>3286</v>
      </c>
    </row>
    <row r="5914" spans="1:41" ht="14.25" x14ac:dyDescent="0.45">
      <c r="A5914" s="150">
        <v>2023</v>
      </c>
      <c r="B5914" s="5" t="s">
        <v>7352</v>
      </c>
      <c r="C5914" s="5" t="s">
        <v>278</v>
      </c>
      <c r="D5914" s="5" t="s">
        <v>108</v>
      </c>
      <c r="E5914" s="5" t="s">
        <v>30</v>
      </c>
      <c r="F5914" s="5" t="s">
        <v>30</v>
      </c>
      <c r="G5914" s="5" t="s">
        <v>88</v>
      </c>
      <c r="H5914" s="5" t="s">
        <v>131</v>
      </c>
      <c r="I5914" s="150">
        <v>9437</v>
      </c>
      <c r="J5914" s="150">
        <v>16714.239974817821</v>
      </c>
      <c r="K5914" s="150">
        <v>1776.4153665573999</v>
      </c>
      <c r="L5914" s="150">
        <v>2338.5501770400001</v>
      </c>
      <c r="M5914" s="150">
        <v>8338.238720114945</v>
      </c>
      <c r="N5914" s="150">
        <v>5851.6962326000003</v>
      </c>
      <c r="O5914" s="150">
        <v>3930.665716089296</v>
      </c>
      <c r="P5914" s="150">
        <v>4702</v>
      </c>
      <c r="Q5914" s="150">
        <v>2326.0358072444019</v>
      </c>
      <c r="R5914" s="150">
        <v>3773.4192313022731</v>
      </c>
      <c r="S5914" s="150">
        <v>7938.0064315391883</v>
      </c>
      <c r="T5914" s="150">
        <v>4359.7787125149553</v>
      </c>
      <c r="U5914" s="150">
        <v>1078.8948</v>
      </c>
      <c r="V5914" s="150">
        <v>2477</v>
      </c>
      <c r="W5914" s="150">
        <v>1989</v>
      </c>
      <c r="X5914" s="150">
        <v>14277.868200000001</v>
      </c>
      <c r="Y5914" s="150">
        <v>19066</v>
      </c>
      <c r="Z5914" s="150">
        <v>2433.6704949163582</v>
      </c>
      <c r="AA5914" s="150">
        <v>34547</v>
      </c>
      <c r="AB5914" s="150">
        <v>1726.0236</v>
      </c>
      <c r="AC5914" s="150">
        <v>2140.539920000002</v>
      </c>
      <c r="AD5914" s="150">
        <v>3921.662707290131</v>
      </c>
      <c r="AE5914" s="150">
        <v>5605.6751999999997</v>
      </c>
      <c r="AF5914" s="150">
        <v>18018.559924891149</v>
      </c>
      <c r="AG5914" s="150">
        <v>39243</v>
      </c>
      <c r="AH5914" s="150">
        <v>12730.098432160001</v>
      </c>
      <c r="AI5914" s="150">
        <v>3340.9442625299989</v>
      </c>
      <c r="AJ5914" s="150">
        <v>12196.57009217252</v>
      </c>
      <c r="AK5914" s="150">
        <v>1738</v>
      </c>
      <c r="AL5914" s="150">
        <v>248016.546875</v>
      </c>
      <c r="AM5914" s="150">
        <v>181949.84375</v>
      </c>
      <c r="AN5914" s="150">
        <v>66066.703125</v>
      </c>
      <c r="AO5914" s="5" t="s">
        <v>7888</v>
      </c>
    </row>
    <row r="5915" spans="1:41" ht="14.25" x14ac:dyDescent="0.45">
      <c r="A5915" s="150">
        <v>2023</v>
      </c>
      <c r="B5915" s="5" t="s">
        <v>582</v>
      </c>
      <c r="C5915" s="5" t="s">
        <v>278</v>
      </c>
      <c r="D5915" s="5" t="s">
        <v>108</v>
      </c>
      <c r="E5915" s="5" t="s">
        <v>30</v>
      </c>
      <c r="F5915" s="5" t="s">
        <v>30</v>
      </c>
      <c r="G5915" s="5" t="s">
        <v>88</v>
      </c>
      <c r="H5915" s="5" t="s">
        <v>131</v>
      </c>
      <c r="I5915" s="150">
        <v>9207.4474898341014</v>
      </c>
      <c r="J5915" s="150">
        <v>3056.9259764969452</v>
      </c>
      <c r="K5915" s="150">
        <v>2202.5167873346591</v>
      </c>
      <c r="L5915" s="150">
        <v>2864.4695435315939</v>
      </c>
      <c r="M5915" s="150">
        <v>6639.6383252812129</v>
      </c>
      <c r="N5915" s="150">
        <v>4837.8719684999996</v>
      </c>
      <c r="O5915" s="150">
        <v>3937.1273410609328</v>
      </c>
      <c r="P5915" s="150">
        <v>334</v>
      </c>
      <c r="Q5915" s="150">
        <v>2764.2738491674818</v>
      </c>
      <c r="R5915" s="150">
        <v>3857.2337667764241</v>
      </c>
      <c r="S5915" s="150">
        <v>4821.4483200000004</v>
      </c>
      <c r="T5915" s="150">
        <v>4020.5075704012879</v>
      </c>
      <c r="U5915" s="150">
        <v>1214.6450306725001</v>
      </c>
      <c r="V5915" s="150">
        <v>73</v>
      </c>
      <c r="W5915" s="150">
        <v>1059.1709562880219</v>
      </c>
      <c r="X5915" s="150">
        <v>6564.4007418898582</v>
      </c>
      <c r="Y5915" s="150">
        <v>18024</v>
      </c>
      <c r="Z5915" s="150">
        <v>1571.46105838115</v>
      </c>
      <c r="AA5915" s="150">
        <v>35022.862277034132</v>
      </c>
      <c r="AB5915" s="150">
        <v>606</v>
      </c>
      <c r="AC5915" s="150">
        <v>6315.4999799999996</v>
      </c>
      <c r="AD5915" s="150">
        <v>3454.5422147306608</v>
      </c>
      <c r="AE5915" s="150">
        <v>4285.0480052995199</v>
      </c>
      <c r="AF5915" s="150">
        <v>25260.525782796791</v>
      </c>
      <c r="AG5915" s="150">
        <v>33116.254438947661</v>
      </c>
      <c r="AH5915" s="150">
        <v>16218.29724721335</v>
      </c>
      <c r="AI5915" s="150">
        <v>2214.0353162730239</v>
      </c>
      <c r="AJ5915" s="150">
        <v>13020.831381084459</v>
      </c>
      <c r="AK5915" s="150">
        <v>1839.8837183494979</v>
      </c>
      <c r="AL5915" s="150">
        <v>218403.90625</v>
      </c>
      <c r="AM5915" s="150">
        <v>164826.34375</v>
      </c>
      <c r="AN5915" s="150">
        <v>53577.56640625</v>
      </c>
      <c r="AO5915" s="5" t="s">
        <v>1227</v>
      </c>
    </row>
    <row r="5916" spans="1:41" ht="14.25" x14ac:dyDescent="0.45">
      <c r="A5916" s="150">
        <v>2023</v>
      </c>
      <c r="B5916" s="5" t="s">
        <v>1478</v>
      </c>
      <c r="C5916" s="5" t="s">
        <v>278</v>
      </c>
      <c r="D5916" s="5" t="s">
        <v>108</v>
      </c>
      <c r="E5916" s="5" t="s">
        <v>30</v>
      </c>
      <c r="F5916" s="5" t="s">
        <v>30</v>
      </c>
      <c r="G5916" s="5" t="s">
        <v>88</v>
      </c>
      <c r="H5916" s="5" t="s">
        <v>131</v>
      </c>
      <c r="I5916" s="150">
        <v>6535</v>
      </c>
      <c r="J5916" s="150">
        <v>3466.4467874408292</v>
      </c>
      <c r="K5916" s="150">
        <v>1723.1073432901769</v>
      </c>
      <c r="L5916" s="150">
        <v>2043.937138940566</v>
      </c>
      <c r="M5916" s="150">
        <v>5599.4987166409983</v>
      </c>
      <c r="N5916" s="150">
        <v>4600.341364541242</v>
      </c>
      <c r="O5916" s="150">
        <v>3670.5312901980401</v>
      </c>
      <c r="P5916" s="150">
        <v>355</v>
      </c>
      <c r="Q5916" s="150">
        <v>3797.5485033665591</v>
      </c>
      <c r="R5916" s="150">
        <v>3745.448921875608</v>
      </c>
      <c r="S5916" s="150">
        <v>7814</v>
      </c>
      <c r="T5916" s="150">
        <v>3942.7240530835702</v>
      </c>
      <c r="U5916" s="150">
        <v>1218.5257562423569</v>
      </c>
      <c r="V5916" s="150">
        <v>3073</v>
      </c>
      <c r="W5916" s="150">
        <v>1079.2952044574949</v>
      </c>
      <c r="X5916" s="150">
        <v>6322.2740198882257</v>
      </c>
      <c r="Y5916" s="150">
        <v>16300</v>
      </c>
      <c r="Z5916" s="150">
        <v>2069.6635903157498</v>
      </c>
      <c r="AA5916" s="150">
        <v>33013.713055140142</v>
      </c>
      <c r="AB5916" s="150"/>
      <c r="AC5916" s="150">
        <v>4470.9004676568384</v>
      </c>
      <c r="AD5916" s="150">
        <v>4144.7218806701703</v>
      </c>
      <c r="AE5916" s="150">
        <v>4344</v>
      </c>
      <c r="AF5916" s="150">
        <v>25093.428962925522</v>
      </c>
      <c r="AG5916" s="150">
        <v>33168.947268124961</v>
      </c>
      <c r="AH5916" s="150">
        <v>9499.8693291572763</v>
      </c>
      <c r="AI5916" s="150">
        <v>1904.5208369625059</v>
      </c>
      <c r="AJ5916" s="150">
        <v>13924.071274983249</v>
      </c>
      <c r="AK5916" s="150">
        <v>1899.586282255081</v>
      </c>
      <c r="AL5916" s="150">
        <v>208820.109375</v>
      </c>
      <c r="AM5916" s="150">
        <v>161219.984375</v>
      </c>
      <c r="AN5916" s="150">
        <v>47600.12890625</v>
      </c>
      <c r="AO5916" s="5" t="s">
        <v>3288</v>
      </c>
    </row>
    <row r="5917" spans="1:41" ht="14.25" x14ac:dyDescent="0.45">
      <c r="A5917" s="150">
        <v>2023</v>
      </c>
      <c r="B5917" s="5" t="s">
        <v>1477</v>
      </c>
      <c r="C5917" s="5" t="s">
        <v>278</v>
      </c>
      <c r="D5917" s="5" t="s">
        <v>108</v>
      </c>
      <c r="E5917" s="5" t="s">
        <v>217</v>
      </c>
      <c r="F5917" s="5" t="s">
        <v>284</v>
      </c>
      <c r="G5917" s="5" t="s">
        <v>87</v>
      </c>
      <c r="H5917" s="5" t="s">
        <v>131</v>
      </c>
      <c r="I5917" s="150"/>
      <c r="J5917" s="150"/>
      <c r="K5917" s="150"/>
      <c r="L5917" s="150"/>
      <c r="M5917" s="150"/>
      <c r="N5917" s="150"/>
      <c r="O5917" s="150"/>
      <c r="P5917" s="150"/>
      <c r="Q5917" s="150">
        <v>0</v>
      </c>
      <c r="R5917" s="150"/>
      <c r="S5917" s="150"/>
      <c r="T5917" s="150"/>
      <c r="U5917" s="150"/>
      <c r="V5917" s="150">
        <v>0</v>
      </c>
      <c r="W5917" s="150"/>
      <c r="X5917" s="150"/>
      <c r="Y5917" s="150"/>
      <c r="Z5917" s="150"/>
      <c r="AA5917" s="150">
        <v>0</v>
      </c>
      <c r="AB5917" s="150">
        <v>0</v>
      </c>
      <c r="AC5917" s="150">
        <v>996.06727597680367</v>
      </c>
      <c r="AD5917" s="150"/>
      <c r="AE5917" s="150"/>
      <c r="AF5917" s="150"/>
      <c r="AG5917" s="150">
        <v>0</v>
      </c>
      <c r="AH5917" s="150">
        <v>0</v>
      </c>
      <c r="AI5917" s="150">
        <v>0</v>
      </c>
      <c r="AJ5917" s="150"/>
      <c r="AK5917" s="150"/>
      <c r="AL5917" s="150">
        <v>996.0672607421875</v>
      </c>
      <c r="AM5917" s="150">
        <v>996.0672607421875</v>
      </c>
      <c r="AN5917" s="150">
        <v>0</v>
      </c>
      <c r="AO5917" s="5" t="s">
        <v>3290</v>
      </c>
    </row>
    <row r="5918" spans="1:41" ht="14.25" x14ac:dyDescent="0.45">
      <c r="A5918" s="150">
        <v>2023</v>
      </c>
      <c r="B5918" s="5" t="s">
        <v>582</v>
      </c>
      <c r="C5918" s="5" t="s">
        <v>278</v>
      </c>
      <c r="D5918" s="5" t="s">
        <v>108</v>
      </c>
      <c r="E5918" s="5" t="s">
        <v>217</v>
      </c>
      <c r="F5918" s="5" t="s">
        <v>284</v>
      </c>
      <c r="G5918" s="5" t="s">
        <v>87</v>
      </c>
      <c r="H5918" s="5" t="s">
        <v>131</v>
      </c>
      <c r="I5918" s="150">
        <v>0</v>
      </c>
      <c r="J5918" s="150"/>
      <c r="K5918" s="150"/>
      <c r="L5918" s="150">
        <v>0</v>
      </c>
      <c r="M5918" s="150">
        <v>0</v>
      </c>
      <c r="N5918" s="150">
        <v>0</v>
      </c>
      <c r="O5918" s="150"/>
      <c r="P5918" s="150"/>
      <c r="Q5918" s="150">
        <v>0</v>
      </c>
      <c r="R5918" s="150"/>
      <c r="S5918" s="150"/>
      <c r="T5918" s="150"/>
      <c r="U5918" s="150"/>
      <c r="V5918" s="150">
        <v>0</v>
      </c>
      <c r="W5918" s="150"/>
      <c r="X5918" s="150">
        <v>0</v>
      </c>
      <c r="Y5918" s="150"/>
      <c r="Z5918" s="150"/>
      <c r="AA5918" s="150"/>
      <c r="AB5918" s="150"/>
      <c r="AC5918" s="150">
        <v>1788.1537158615165</v>
      </c>
      <c r="AD5918" s="150"/>
      <c r="AE5918" s="150"/>
      <c r="AF5918" s="150">
        <v>0</v>
      </c>
      <c r="AG5918" s="150"/>
      <c r="AH5918" s="150">
        <v>0</v>
      </c>
      <c r="AI5918" s="150"/>
      <c r="AJ5918" s="150">
        <v>0</v>
      </c>
      <c r="AK5918" s="150"/>
      <c r="AL5918" s="150">
        <v>1788.1536865234375</v>
      </c>
      <c r="AM5918" s="150">
        <v>1788.1536865234375</v>
      </c>
      <c r="AN5918" s="150">
        <v>0</v>
      </c>
      <c r="AO5918" s="5" t="s">
        <v>1228</v>
      </c>
    </row>
    <row r="5919" spans="1:41" ht="14.25" x14ac:dyDescent="0.45">
      <c r="A5919" s="150">
        <v>2023</v>
      </c>
      <c r="B5919" s="5" t="s">
        <v>6344</v>
      </c>
      <c r="C5919" s="5" t="s">
        <v>278</v>
      </c>
      <c r="D5919" s="5" t="s">
        <v>108</v>
      </c>
      <c r="E5919" s="5" t="s">
        <v>217</v>
      </c>
      <c r="F5919" s="5" t="s">
        <v>284</v>
      </c>
      <c r="G5919" s="5" t="s">
        <v>87</v>
      </c>
      <c r="H5919" s="5" t="s">
        <v>131</v>
      </c>
      <c r="I5919" s="150">
        <v>0</v>
      </c>
      <c r="J5919" s="150"/>
      <c r="K5919" s="150"/>
      <c r="L5919" s="150"/>
      <c r="M5919" s="150"/>
      <c r="N5919" s="150">
        <v>0</v>
      </c>
      <c r="O5919" s="150"/>
      <c r="P5919" s="150"/>
      <c r="Q5919" s="150">
        <v>0</v>
      </c>
      <c r="R5919" s="150"/>
      <c r="S5919" s="150">
        <v>0</v>
      </c>
      <c r="T5919" s="150"/>
      <c r="U5919" s="150"/>
      <c r="V5919" s="150">
        <v>0</v>
      </c>
      <c r="W5919" s="150"/>
      <c r="X5919" s="150"/>
      <c r="Y5919" s="150"/>
      <c r="Z5919" s="150"/>
      <c r="AA5919" s="150"/>
      <c r="AB5919" s="150"/>
      <c r="AC5919" s="150">
        <v>1804.1275057852349</v>
      </c>
      <c r="AD5919" s="150"/>
      <c r="AE5919" s="150"/>
      <c r="AF5919" s="150">
        <v>0</v>
      </c>
      <c r="AG5919" s="150">
        <v>0</v>
      </c>
      <c r="AH5919" s="150">
        <v>0</v>
      </c>
      <c r="AI5919" s="150"/>
      <c r="AJ5919" s="150"/>
      <c r="AK5919" s="150"/>
      <c r="AL5919" s="150">
        <v>1804.1275634765625</v>
      </c>
      <c r="AM5919" s="150">
        <v>1804.1275634765625</v>
      </c>
      <c r="AN5919" s="150">
        <v>0</v>
      </c>
      <c r="AO5919" s="5" t="s">
        <v>6968</v>
      </c>
    </row>
    <row r="5920" spans="1:41" ht="14.25" x14ac:dyDescent="0.45">
      <c r="A5920" s="150">
        <v>2023</v>
      </c>
      <c r="B5920" s="5" t="s">
        <v>1478</v>
      </c>
      <c r="C5920" s="5" t="s">
        <v>278</v>
      </c>
      <c r="D5920" s="5" t="s">
        <v>108</v>
      </c>
      <c r="E5920" s="5" t="s">
        <v>217</v>
      </c>
      <c r="F5920" s="5" t="s">
        <v>284</v>
      </c>
      <c r="G5920" s="5" t="s">
        <v>87</v>
      </c>
      <c r="H5920" s="5" t="s">
        <v>131</v>
      </c>
      <c r="I5920" s="150"/>
      <c r="J5920" s="150"/>
      <c r="K5920" s="150"/>
      <c r="L5920" s="150"/>
      <c r="M5920" s="150"/>
      <c r="N5920" s="150">
        <v>0</v>
      </c>
      <c r="O5920" s="150"/>
      <c r="P5920" s="150"/>
      <c r="Q5920" s="150">
        <v>0</v>
      </c>
      <c r="R5920" s="150"/>
      <c r="S5920" s="150"/>
      <c r="T5920" s="150"/>
      <c r="U5920" s="150"/>
      <c r="V5920" s="150">
        <v>0</v>
      </c>
      <c r="W5920" s="150"/>
      <c r="X5920" s="150"/>
      <c r="Y5920" s="150">
        <v>0</v>
      </c>
      <c r="Z5920" s="150"/>
      <c r="AA5920" s="150"/>
      <c r="AB5920" s="150"/>
      <c r="AC5920" s="150">
        <v>1381.7239223031045</v>
      </c>
      <c r="AD5920" s="150"/>
      <c r="AE5920" s="150"/>
      <c r="AF5920" s="150"/>
      <c r="AG5920" s="150"/>
      <c r="AH5920" s="150">
        <v>0</v>
      </c>
      <c r="AI5920" s="150"/>
      <c r="AJ5920" s="150">
        <v>0</v>
      </c>
      <c r="AK5920" s="150"/>
      <c r="AL5920" s="150">
        <v>1381.723876953125</v>
      </c>
      <c r="AM5920" s="150">
        <v>1381.723876953125</v>
      </c>
      <c r="AN5920" s="150">
        <v>0</v>
      </c>
      <c r="AO5920" s="5" t="s">
        <v>3291</v>
      </c>
    </row>
    <row r="5921" spans="1:41" ht="14.25" x14ac:dyDescent="0.45">
      <c r="A5921" s="150">
        <v>2023</v>
      </c>
      <c r="B5921" s="5" t="s">
        <v>4024</v>
      </c>
      <c r="C5921" s="5" t="s">
        <v>278</v>
      </c>
      <c r="D5921" s="5" t="s">
        <v>108</v>
      </c>
      <c r="E5921" s="5" t="s">
        <v>217</v>
      </c>
      <c r="F5921" s="5" t="s">
        <v>284</v>
      </c>
      <c r="G5921" s="5" t="s">
        <v>87</v>
      </c>
      <c r="H5921" s="5" t="s">
        <v>131</v>
      </c>
      <c r="I5921" s="150"/>
      <c r="J5921" s="150"/>
      <c r="K5921" s="150"/>
      <c r="L5921" s="150"/>
      <c r="M5921" s="150"/>
      <c r="N5921" s="150">
        <v>0</v>
      </c>
      <c r="O5921" s="150"/>
      <c r="P5921" s="150"/>
      <c r="Q5921" s="150">
        <v>0</v>
      </c>
      <c r="R5921" s="150"/>
      <c r="S5921" s="150"/>
      <c r="T5921" s="150"/>
      <c r="U5921" s="150"/>
      <c r="V5921" s="150">
        <v>0</v>
      </c>
      <c r="W5921" s="150"/>
      <c r="X5921" s="150">
        <v>0</v>
      </c>
      <c r="Y5921" s="150">
        <v>0</v>
      </c>
      <c r="Z5921" s="150"/>
      <c r="AA5921" s="150"/>
      <c r="AB5921" s="150"/>
      <c r="AC5921" s="150">
        <v>1830.3970941880275</v>
      </c>
      <c r="AD5921" s="150"/>
      <c r="AE5921" s="150"/>
      <c r="AF5921" s="150">
        <v>0</v>
      </c>
      <c r="AG5921" s="150"/>
      <c r="AH5921" s="150">
        <v>0</v>
      </c>
      <c r="AI5921" s="150"/>
      <c r="AJ5921" s="150"/>
      <c r="AK5921" s="150"/>
      <c r="AL5921" s="150">
        <v>1830.3970947265625</v>
      </c>
      <c r="AM5921" s="150">
        <v>1830.3970947265625</v>
      </c>
      <c r="AN5921" s="150">
        <v>0</v>
      </c>
      <c r="AO5921" s="5" t="s">
        <v>4681</v>
      </c>
    </row>
    <row r="5922" spans="1:41" ht="14.25" x14ac:dyDescent="0.45">
      <c r="A5922" s="150">
        <v>2023</v>
      </c>
      <c r="B5922" s="5" t="s">
        <v>4980</v>
      </c>
      <c r="C5922" s="5" t="s">
        <v>278</v>
      </c>
      <c r="D5922" s="5" t="s">
        <v>108</v>
      </c>
      <c r="E5922" s="5" t="s">
        <v>217</v>
      </c>
      <c r="F5922" s="5" t="s">
        <v>284</v>
      </c>
      <c r="G5922" s="5" t="s">
        <v>87</v>
      </c>
      <c r="H5922" s="5" t="s">
        <v>131</v>
      </c>
      <c r="I5922" s="150"/>
      <c r="J5922" s="150"/>
      <c r="K5922" s="150"/>
      <c r="L5922" s="150"/>
      <c r="M5922" s="150"/>
      <c r="N5922" s="150">
        <v>0</v>
      </c>
      <c r="O5922" s="150"/>
      <c r="P5922" s="150"/>
      <c r="Q5922" s="150">
        <v>0</v>
      </c>
      <c r="R5922" s="150"/>
      <c r="S5922" s="150"/>
      <c r="T5922" s="150"/>
      <c r="U5922" s="150"/>
      <c r="V5922" s="150">
        <v>0</v>
      </c>
      <c r="W5922" s="150"/>
      <c r="X5922" s="150">
        <v>0</v>
      </c>
      <c r="Y5922" s="150"/>
      <c r="Z5922" s="150"/>
      <c r="AA5922" s="150"/>
      <c r="AB5922" s="150"/>
      <c r="AC5922" s="150">
        <v>1774.9545718103402</v>
      </c>
      <c r="AD5922" s="150"/>
      <c r="AE5922" s="150"/>
      <c r="AF5922" s="150">
        <v>0</v>
      </c>
      <c r="AG5922" s="150"/>
      <c r="AH5922" s="150">
        <v>0</v>
      </c>
      <c r="AI5922" s="150"/>
      <c r="AJ5922" s="150"/>
      <c r="AK5922" s="150"/>
      <c r="AL5922" s="150">
        <v>1774.95458984375</v>
      </c>
      <c r="AM5922" s="150">
        <v>1774.95458984375</v>
      </c>
      <c r="AN5922" s="150">
        <v>0</v>
      </c>
      <c r="AO5922" s="5" t="s">
        <v>6041</v>
      </c>
    </row>
    <row r="5923" spans="1:41" ht="14.25" x14ac:dyDescent="0.45">
      <c r="A5923" s="150">
        <v>2023</v>
      </c>
      <c r="B5923" s="5" t="s">
        <v>1476</v>
      </c>
      <c r="C5923" s="5" t="s">
        <v>278</v>
      </c>
      <c r="D5923" s="5" t="s">
        <v>108</v>
      </c>
      <c r="E5923" s="5" t="s">
        <v>217</v>
      </c>
      <c r="F5923" s="5" t="s">
        <v>284</v>
      </c>
      <c r="G5923" s="5" t="s">
        <v>87</v>
      </c>
      <c r="H5923" s="5" t="s">
        <v>131</v>
      </c>
      <c r="I5923" s="150"/>
      <c r="J5923" s="150"/>
      <c r="K5923" s="150"/>
      <c r="L5923" s="150"/>
      <c r="M5923" s="150"/>
      <c r="N5923" s="150"/>
      <c r="O5923" s="150"/>
      <c r="P5923" s="150"/>
      <c r="Q5923" s="150">
        <v>0</v>
      </c>
      <c r="R5923" s="150"/>
      <c r="S5923" s="150">
        <v>0</v>
      </c>
      <c r="T5923" s="150">
        <v>0</v>
      </c>
      <c r="U5923" s="150"/>
      <c r="V5923" s="150"/>
      <c r="W5923" s="150"/>
      <c r="X5923" s="150"/>
      <c r="Y5923" s="150"/>
      <c r="Z5923" s="150"/>
      <c r="AA5923" s="150">
        <v>0</v>
      </c>
      <c r="AB5923" s="150">
        <v>0</v>
      </c>
      <c r="AC5923" s="150">
        <v>1334.0753292881916</v>
      </c>
      <c r="AD5923" s="150"/>
      <c r="AE5923" s="150"/>
      <c r="AF5923" s="150"/>
      <c r="AG5923" s="150"/>
      <c r="AH5923" s="150"/>
      <c r="AI5923" s="150">
        <v>0</v>
      </c>
      <c r="AJ5923" s="150"/>
      <c r="AK5923" s="150"/>
      <c r="AL5923" s="150">
        <v>1334.0753173828125</v>
      </c>
      <c r="AM5923" s="150">
        <v>1334.0753173828125</v>
      </c>
      <c r="AN5923" s="150">
        <v>0</v>
      </c>
      <c r="AO5923" s="5" t="s">
        <v>3289</v>
      </c>
    </row>
    <row r="5924" spans="1:41" ht="14.25" x14ac:dyDescent="0.45">
      <c r="A5924" s="150">
        <v>2023</v>
      </c>
      <c r="B5924" s="5" t="s">
        <v>7352</v>
      </c>
      <c r="C5924" s="5" t="s">
        <v>278</v>
      </c>
      <c r="D5924" s="5" t="s">
        <v>108</v>
      </c>
      <c r="E5924" s="5" t="s">
        <v>217</v>
      </c>
      <c r="F5924" s="5" t="s">
        <v>284</v>
      </c>
      <c r="G5924" s="5" t="s">
        <v>87</v>
      </c>
      <c r="H5924" s="5" t="s">
        <v>131</v>
      </c>
      <c r="I5924" s="150"/>
      <c r="J5924" s="150"/>
      <c r="K5924" s="150"/>
      <c r="L5924" s="150"/>
      <c r="M5924" s="150"/>
      <c r="N5924" s="150">
        <v>0</v>
      </c>
      <c r="O5924" s="150"/>
      <c r="P5924" s="150"/>
      <c r="Q5924" s="150">
        <v>0</v>
      </c>
      <c r="R5924" s="150"/>
      <c r="S5924" s="150"/>
      <c r="T5924" s="150">
        <v>0</v>
      </c>
      <c r="U5924" s="150"/>
      <c r="V5924" s="150">
        <v>0</v>
      </c>
      <c r="W5924" s="150"/>
      <c r="X5924" s="150"/>
      <c r="Y5924" s="150"/>
      <c r="Z5924" s="150"/>
      <c r="AA5924" s="150"/>
      <c r="AB5924" s="150"/>
      <c r="AC5924" s="150">
        <v>2030.3569684736631</v>
      </c>
      <c r="AD5924" s="150"/>
      <c r="AE5924" s="150"/>
      <c r="AF5924" s="150">
        <v>0</v>
      </c>
      <c r="AG5924" s="150"/>
      <c r="AH5924" s="150"/>
      <c r="AI5924" s="150"/>
      <c r="AJ5924" s="150"/>
      <c r="AK5924" s="150"/>
      <c r="AL5924" s="150">
        <v>2030.35693359375</v>
      </c>
      <c r="AM5924" s="150">
        <v>2030.35693359375</v>
      </c>
      <c r="AN5924" s="150">
        <v>0</v>
      </c>
      <c r="AO5924" s="5" t="s">
        <v>7889</v>
      </c>
    </row>
    <row r="5925" spans="1:41" ht="14.25" x14ac:dyDescent="0.45">
      <c r="A5925" s="150">
        <v>2023</v>
      </c>
      <c r="B5925" s="5" t="s">
        <v>6344</v>
      </c>
      <c r="C5925" s="5" t="s">
        <v>278</v>
      </c>
      <c r="D5925" s="5" t="s">
        <v>108</v>
      </c>
      <c r="E5925" s="5" t="s">
        <v>217</v>
      </c>
      <c r="F5925" s="5" t="s">
        <v>218</v>
      </c>
      <c r="G5925" s="5" t="s">
        <v>87</v>
      </c>
      <c r="H5925" s="5" t="s">
        <v>131</v>
      </c>
      <c r="I5925" s="150">
        <v>0</v>
      </c>
      <c r="J5925" s="150"/>
      <c r="K5925" s="150"/>
      <c r="L5925" s="150"/>
      <c r="M5925" s="150"/>
      <c r="N5925" s="150">
        <v>0</v>
      </c>
      <c r="O5925" s="150"/>
      <c r="P5925" s="150"/>
      <c r="Q5925" s="150">
        <v>126.87893662224229</v>
      </c>
      <c r="R5925" s="150"/>
      <c r="S5925" s="150">
        <v>0</v>
      </c>
      <c r="T5925" s="150"/>
      <c r="U5925" s="150"/>
      <c r="V5925" s="150">
        <v>60.901889578676297</v>
      </c>
      <c r="W5925" s="150"/>
      <c r="X5925" s="150"/>
      <c r="Y5925" s="150"/>
      <c r="Z5925" s="150"/>
      <c r="AA5925" s="150"/>
      <c r="AB5925" s="150"/>
      <c r="AC5925" s="150">
        <v>0</v>
      </c>
      <c r="AD5925" s="150">
        <v>126.87893662224229</v>
      </c>
      <c r="AE5925" s="150"/>
      <c r="AF5925" s="150">
        <v>0</v>
      </c>
      <c r="AG5925" s="150">
        <v>0</v>
      </c>
      <c r="AH5925" s="150">
        <v>200.9762356096318</v>
      </c>
      <c r="AI5925" s="150"/>
      <c r="AJ5925" s="150"/>
      <c r="AK5925" s="150"/>
      <c r="AL5925" s="150">
        <v>515.635986328125</v>
      </c>
      <c r="AM5925" s="150">
        <v>187.78082275390625</v>
      </c>
      <c r="AN5925" s="150">
        <v>327.85516357421875</v>
      </c>
      <c r="AO5925" s="5" t="s">
        <v>6969</v>
      </c>
    </row>
    <row r="5926" spans="1:41" ht="14.25" x14ac:dyDescent="0.45">
      <c r="A5926" s="150">
        <v>2023</v>
      </c>
      <c r="B5926" s="5" t="s">
        <v>1476</v>
      </c>
      <c r="C5926" s="5" t="s">
        <v>278</v>
      </c>
      <c r="D5926" s="5" t="s">
        <v>108</v>
      </c>
      <c r="E5926" s="5" t="s">
        <v>217</v>
      </c>
      <c r="F5926" s="5" t="s">
        <v>218</v>
      </c>
      <c r="G5926" s="5" t="s">
        <v>87</v>
      </c>
      <c r="H5926" s="5" t="s">
        <v>131</v>
      </c>
      <c r="I5926" s="150"/>
      <c r="J5926" s="150"/>
      <c r="K5926" s="150"/>
      <c r="L5926" s="150"/>
      <c r="M5926" s="150"/>
      <c r="N5926" s="150"/>
      <c r="O5926" s="150">
        <v>0</v>
      </c>
      <c r="P5926" s="150">
        <v>22.457384793104787</v>
      </c>
      <c r="Q5926" s="150">
        <v>112.28692396552394</v>
      </c>
      <c r="R5926" s="150"/>
      <c r="S5926" s="150">
        <v>245.90836348449741</v>
      </c>
      <c r="T5926" s="150"/>
      <c r="U5926" s="150"/>
      <c r="V5926" s="150"/>
      <c r="W5926" s="150"/>
      <c r="X5926" s="150"/>
      <c r="Y5926" s="150"/>
      <c r="Z5926" s="150"/>
      <c r="AA5926" s="150">
        <v>209.52740011966765</v>
      </c>
      <c r="AB5926" s="150">
        <v>0</v>
      </c>
      <c r="AC5926" s="150">
        <v>388.99435553760094</v>
      </c>
      <c r="AD5926" s="150"/>
      <c r="AE5926" s="150"/>
      <c r="AF5926" s="150"/>
      <c r="AG5926" s="150"/>
      <c r="AH5926" s="150"/>
      <c r="AI5926" s="150">
        <v>0</v>
      </c>
      <c r="AJ5926" s="150"/>
      <c r="AK5926" s="150"/>
      <c r="AL5926" s="150">
        <v>979.1744384765625</v>
      </c>
      <c r="AM5926" s="150">
        <v>733.26605224609375</v>
      </c>
      <c r="AN5926" s="150">
        <v>245.90837097167969</v>
      </c>
      <c r="AO5926" s="5" t="s">
        <v>3292</v>
      </c>
    </row>
    <row r="5927" spans="1:41" ht="14.25" x14ac:dyDescent="0.45">
      <c r="A5927" s="150">
        <v>2023</v>
      </c>
      <c r="B5927" s="5" t="s">
        <v>1477</v>
      </c>
      <c r="C5927" s="5" t="s">
        <v>278</v>
      </c>
      <c r="D5927" s="5" t="s">
        <v>108</v>
      </c>
      <c r="E5927" s="5" t="s">
        <v>217</v>
      </c>
      <c r="F5927" s="5" t="s">
        <v>218</v>
      </c>
      <c r="G5927" s="5" t="s">
        <v>87</v>
      </c>
      <c r="H5927" s="5" t="s">
        <v>131</v>
      </c>
      <c r="I5927" s="150"/>
      <c r="J5927" s="150"/>
      <c r="K5927" s="150"/>
      <c r="L5927" s="150"/>
      <c r="M5927" s="150"/>
      <c r="N5927" s="150"/>
      <c r="O5927" s="150"/>
      <c r="P5927" s="150">
        <v>22.134828355040082</v>
      </c>
      <c r="Q5927" s="150">
        <v>138.34267721900051</v>
      </c>
      <c r="R5927" s="150"/>
      <c r="S5927" s="150"/>
      <c r="T5927" s="150"/>
      <c r="U5927" s="150"/>
      <c r="V5927" s="150">
        <v>0</v>
      </c>
      <c r="W5927" s="150"/>
      <c r="X5927" s="150"/>
      <c r="Y5927" s="150"/>
      <c r="Z5927" s="150"/>
      <c r="AA5927" s="150">
        <v>201.73682562783529</v>
      </c>
      <c r="AB5927" s="150">
        <v>0</v>
      </c>
      <c r="AC5927" s="150">
        <v>442.69656710080164</v>
      </c>
      <c r="AD5927" s="150">
        <v>138.34267721900051</v>
      </c>
      <c r="AE5927" s="150"/>
      <c r="AF5927" s="150"/>
      <c r="AG5927" s="150">
        <v>0</v>
      </c>
      <c r="AH5927" s="150">
        <v>1549.520237874973</v>
      </c>
      <c r="AI5927" s="150">
        <v>0</v>
      </c>
      <c r="AJ5927" s="150"/>
      <c r="AK5927" s="150"/>
      <c r="AL5927" s="150">
        <v>2492.773681640625</v>
      </c>
      <c r="AM5927" s="150">
        <v>804.910888671875</v>
      </c>
      <c r="AN5927" s="150">
        <v>1687.8629150390625</v>
      </c>
      <c r="AO5927" s="5" t="s">
        <v>3293</v>
      </c>
    </row>
    <row r="5928" spans="1:41" ht="14.25" x14ac:dyDescent="0.45">
      <c r="A5928" s="150">
        <v>2023</v>
      </c>
      <c r="B5928" s="5" t="s">
        <v>4980</v>
      </c>
      <c r="C5928" s="5" t="s">
        <v>278</v>
      </c>
      <c r="D5928" s="5" t="s">
        <v>108</v>
      </c>
      <c r="E5928" s="5" t="s">
        <v>217</v>
      </c>
      <c r="F5928" s="5" t="s">
        <v>218</v>
      </c>
      <c r="G5928" s="5" t="s">
        <v>87</v>
      </c>
      <c r="H5928" s="5" t="s">
        <v>131</v>
      </c>
      <c r="I5928" s="150"/>
      <c r="J5928" s="150"/>
      <c r="K5928" s="150"/>
      <c r="L5928" s="150"/>
      <c r="M5928" s="150"/>
      <c r="N5928" s="150">
        <v>0</v>
      </c>
      <c r="O5928" s="150"/>
      <c r="P5928" s="150"/>
      <c r="Q5928" s="150">
        <v>130.16873474298069</v>
      </c>
      <c r="R5928" s="150"/>
      <c r="S5928" s="150"/>
      <c r="T5928" s="150"/>
      <c r="U5928" s="150"/>
      <c r="V5928" s="150">
        <v>34.3645459721469</v>
      </c>
      <c r="W5928" s="150"/>
      <c r="X5928" s="150">
        <v>0</v>
      </c>
      <c r="Y5928" s="150"/>
      <c r="Z5928" s="150"/>
      <c r="AA5928" s="150"/>
      <c r="AB5928" s="150"/>
      <c r="AC5928" s="150">
        <v>0</v>
      </c>
      <c r="AD5928" s="150">
        <v>130.16873474298069</v>
      </c>
      <c r="AE5928" s="150"/>
      <c r="AF5928" s="150">
        <v>0</v>
      </c>
      <c r="AG5928" s="150"/>
      <c r="AH5928" s="150">
        <v>206.18727583288143</v>
      </c>
      <c r="AI5928" s="150"/>
      <c r="AJ5928" s="150"/>
      <c r="AK5928" s="150"/>
      <c r="AL5928" s="150">
        <v>500.88931274414063</v>
      </c>
      <c r="AM5928" s="150">
        <v>164.53327941894531</v>
      </c>
      <c r="AN5928" s="150">
        <v>336.35601806640625</v>
      </c>
      <c r="AO5928" s="5" t="s">
        <v>6042</v>
      </c>
    </row>
    <row r="5929" spans="1:41" ht="14.25" x14ac:dyDescent="0.45">
      <c r="A5929" s="150">
        <v>2023</v>
      </c>
      <c r="B5929" s="5" t="s">
        <v>1478</v>
      </c>
      <c r="C5929" s="5" t="s">
        <v>278</v>
      </c>
      <c r="D5929" s="5" t="s">
        <v>108</v>
      </c>
      <c r="E5929" s="5" t="s">
        <v>217</v>
      </c>
      <c r="F5929" s="5" t="s">
        <v>218</v>
      </c>
      <c r="G5929" s="5" t="s">
        <v>87</v>
      </c>
      <c r="H5929" s="5" t="s">
        <v>131</v>
      </c>
      <c r="I5929" s="150"/>
      <c r="J5929" s="150"/>
      <c r="K5929" s="150"/>
      <c r="L5929" s="150"/>
      <c r="M5929" s="150"/>
      <c r="N5929" s="150">
        <v>0</v>
      </c>
      <c r="O5929" s="150">
        <v>0</v>
      </c>
      <c r="P5929" s="150"/>
      <c r="Q5929" s="150">
        <v>138.28301864522663</v>
      </c>
      <c r="R5929" s="150"/>
      <c r="S5929" s="150"/>
      <c r="T5929" s="150"/>
      <c r="U5929" s="150"/>
      <c r="V5929" s="150">
        <v>0</v>
      </c>
      <c r="W5929" s="150"/>
      <c r="X5929" s="150"/>
      <c r="Y5929" s="150">
        <v>0</v>
      </c>
      <c r="Z5929" s="150"/>
      <c r="AA5929" s="150">
        <v>192.04745629449076</v>
      </c>
      <c r="AB5929" s="150"/>
      <c r="AC5929" s="150">
        <v>382.76739560998732</v>
      </c>
      <c r="AD5929" s="150">
        <v>138.28301864522663</v>
      </c>
      <c r="AE5929" s="150"/>
      <c r="AF5929" s="150"/>
      <c r="AG5929" s="150"/>
      <c r="AH5929" s="150">
        <v>854.34567711468503</v>
      </c>
      <c r="AI5929" s="150"/>
      <c r="AJ5929" s="150">
        <v>0</v>
      </c>
      <c r="AK5929" s="150"/>
      <c r="AL5929" s="150">
        <v>1705.7265625</v>
      </c>
      <c r="AM5929" s="150">
        <v>713.097900390625</v>
      </c>
      <c r="AN5929" s="150">
        <v>992.62872314453125</v>
      </c>
      <c r="AO5929" s="5" t="s">
        <v>3294</v>
      </c>
    </row>
    <row r="5930" spans="1:41" ht="14.25" x14ac:dyDescent="0.45">
      <c r="A5930" s="150">
        <v>2023</v>
      </c>
      <c r="B5930" s="5" t="s">
        <v>582</v>
      </c>
      <c r="C5930" s="5" t="s">
        <v>278</v>
      </c>
      <c r="D5930" s="5" t="s">
        <v>108</v>
      </c>
      <c r="E5930" s="5" t="s">
        <v>217</v>
      </c>
      <c r="F5930" s="5" t="s">
        <v>218</v>
      </c>
      <c r="G5930" s="5" t="s">
        <v>87</v>
      </c>
      <c r="H5930" s="5" t="s">
        <v>131</v>
      </c>
      <c r="I5930" s="150">
        <v>0</v>
      </c>
      <c r="J5930" s="150"/>
      <c r="K5930" s="150"/>
      <c r="L5930" s="150"/>
      <c r="M5930" s="150">
        <v>0</v>
      </c>
      <c r="N5930" s="150">
        <v>0</v>
      </c>
      <c r="O5930" s="150">
        <v>0</v>
      </c>
      <c r="P5930" s="150">
        <v>21.949262232611694</v>
      </c>
      <c r="Q5930" s="150">
        <v>137.1828889538231</v>
      </c>
      <c r="R5930" s="150"/>
      <c r="S5930" s="150"/>
      <c r="T5930" s="150"/>
      <c r="U5930" s="150"/>
      <c r="V5930" s="150">
        <v>64.750323586204502</v>
      </c>
      <c r="W5930" s="150"/>
      <c r="X5930" s="150">
        <v>0</v>
      </c>
      <c r="Y5930" s="150"/>
      <c r="Z5930" s="150"/>
      <c r="AA5930" s="150"/>
      <c r="AB5930" s="150"/>
      <c r="AC5930" s="150">
        <v>691.40176032726833</v>
      </c>
      <c r="AD5930" s="150">
        <v>137.1828889538231</v>
      </c>
      <c r="AE5930" s="150"/>
      <c r="AF5930" s="150"/>
      <c r="AG5930" s="150"/>
      <c r="AH5930" s="150">
        <v>851.10851685983812</v>
      </c>
      <c r="AI5930" s="150"/>
      <c r="AJ5930" s="150">
        <v>0</v>
      </c>
      <c r="AK5930" s="150"/>
      <c r="AL5930" s="150">
        <v>1903.57568359375</v>
      </c>
      <c r="AM5930" s="150">
        <v>915.28424072265625</v>
      </c>
      <c r="AN5930" s="150">
        <v>988.2913818359375</v>
      </c>
      <c r="AO5930" s="5" t="s">
        <v>1229</v>
      </c>
    </row>
    <row r="5931" spans="1:41" ht="14.25" x14ac:dyDescent="0.45">
      <c r="A5931" s="150">
        <v>2023</v>
      </c>
      <c r="B5931" s="5" t="s">
        <v>7352</v>
      </c>
      <c r="C5931" s="5" t="s">
        <v>278</v>
      </c>
      <c r="D5931" s="5" t="s">
        <v>108</v>
      </c>
      <c r="E5931" s="5" t="s">
        <v>217</v>
      </c>
      <c r="F5931" s="5" t="s">
        <v>218</v>
      </c>
      <c r="G5931" s="5" t="s">
        <v>87</v>
      </c>
      <c r="H5931" s="5" t="s">
        <v>131</v>
      </c>
      <c r="I5931" s="150"/>
      <c r="J5931" s="150"/>
      <c r="K5931" s="150"/>
      <c r="L5931" s="150"/>
      <c r="M5931" s="150"/>
      <c r="N5931" s="150">
        <v>0</v>
      </c>
      <c r="O5931" s="150"/>
      <c r="P5931" s="150"/>
      <c r="Q5931" s="150">
        <v>125</v>
      </c>
      <c r="R5931" s="150"/>
      <c r="S5931" s="150"/>
      <c r="T5931" s="150">
        <v>0</v>
      </c>
      <c r="U5931" s="150"/>
      <c r="V5931" s="150">
        <v>46</v>
      </c>
      <c r="W5931" s="150"/>
      <c r="X5931" s="150"/>
      <c r="Y5931" s="150"/>
      <c r="Z5931" s="150"/>
      <c r="AA5931" s="150"/>
      <c r="AB5931" s="150"/>
      <c r="AC5931" s="150">
        <v>0</v>
      </c>
      <c r="AD5931" s="150">
        <v>125</v>
      </c>
      <c r="AE5931" s="150"/>
      <c r="AF5931" s="150">
        <v>0</v>
      </c>
      <c r="AG5931" s="150"/>
      <c r="AH5931" s="150">
        <v>235</v>
      </c>
      <c r="AI5931" s="150"/>
      <c r="AJ5931" s="150"/>
      <c r="AK5931" s="150"/>
      <c r="AL5931" s="150">
        <v>531</v>
      </c>
      <c r="AM5931" s="150">
        <v>171</v>
      </c>
      <c r="AN5931" s="150">
        <v>360</v>
      </c>
      <c r="AO5931" s="5" t="s">
        <v>7890</v>
      </c>
    </row>
    <row r="5932" spans="1:41" ht="14.25" x14ac:dyDescent="0.45">
      <c r="A5932" s="150">
        <v>2023</v>
      </c>
      <c r="B5932" s="5" t="s">
        <v>4024</v>
      </c>
      <c r="C5932" s="5" t="s">
        <v>278</v>
      </c>
      <c r="D5932" s="5" t="s">
        <v>108</v>
      </c>
      <c r="E5932" s="5" t="s">
        <v>217</v>
      </c>
      <c r="F5932" s="5" t="s">
        <v>218</v>
      </c>
      <c r="G5932" s="5" t="s">
        <v>87</v>
      </c>
      <c r="H5932" s="5" t="s">
        <v>131</v>
      </c>
      <c r="I5932" s="150"/>
      <c r="J5932" s="150"/>
      <c r="K5932" s="150"/>
      <c r="L5932" s="150"/>
      <c r="M5932" s="150"/>
      <c r="N5932" s="150">
        <v>0</v>
      </c>
      <c r="O5932" s="150"/>
      <c r="P5932" s="150"/>
      <c r="Q5932" s="150">
        <v>133.73685733639212</v>
      </c>
      <c r="R5932" s="150"/>
      <c r="S5932" s="150"/>
      <c r="T5932" s="150"/>
      <c r="U5932" s="150"/>
      <c r="V5932" s="150">
        <v>62.053901804085939</v>
      </c>
      <c r="W5932" s="150"/>
      <c r="X5932" s="150">
        <v>0</v>
      </c>
      <c r="Y5932" s="150">
        <v>0</v>
      </c>
      <c r="Z5932" s="150"/>
      <c r="AA5932" s="150"/>
      <c r="AB5932" s="150"/>
      <c r="AC5932" s="150">
        <v>658.3980025485663</v>
      </c>
      <c r="AD5932" s="150">
        <v>133.73685733639212</v>
      </c>
      <c r="AE5932" s="150"/>
      <c r="AF5932" s="150">
        <v>0</v>
      </c>
      <c r="AG5932" s="150"/>
      <c r="AH5932" s="150">
        <v>839.86746407254248</v>
      </c>
      <c r="AI5932" s="150"/>
      <c r="AJ5932" s="150"/>
      <c r="AK5932" s="150"/>
      <c r="AL5932" s="150">
        <v>1827.7930908203125</v>
      </c>
      <c r="AM5932" s="150">
        <v>854.18878173828125</v>
      </c>
      <c r="AN5932" s="150">
        <v>973.60430908203125</v>
      </c>
      <c r="AO5932" s="5" t="s">
        <v>4682</v>
      </c>
    </row>
    <row r="5933" spans="1:41" ht="14.25" x14ac:dyDescent="0.45">
      <c r="A5933" s="150">
        <v>2023</v>
      </c>
      <c r="B5933" s="5" t="s">
        <v>6344</v>
      </c>
      <c r="C5933" s="5" t="s">
        <v>278</v>
      </c>
      <c r="D5933" s="5" t="s">
        <v>108</v>
      </c>
      <c r="E5933" s="5" t="s">
        <v>217</v>
      </c>
      <c r="F5933" s="5" t="s">
        <v>285</v>
      </c>
      <c r="G5933" s="5" t="s">
        <v>87</v>
      </c>
      <c r="H5933" s="5" t="s">
        <v>131</v>
      </c>
      <c r="I5933" s="150">
        <v>252.86225722126875</v>
      </c>
      <c r="J5933" s="150"/>
      <c r="K5933" s="150">
        <v>174.58541679220539</v>
      </c>
      <c r="L5933" s="150"/>
      <c r="M5933" s="150">
        <v>391.82338131103478</v>
      </c>
      <c r="N5933" s="150">
        <v>184.73573172198479</v>
      </c>
      <c r="O5933" s="150">
        <v>278.11862907595508</v>
      </c>
      <c r="P5933" s="150"/>
      <c r="Q5933" s="150">
        <v>296.75460728703007</v>
      </c>
      <c r="R5933" s="150"/>
      <c r="S5933" s="150">
        <v>746.0481473387847</v>
      </c>
      <c r="T5933" s="150">
        <v>334.96039268271966</v>
      </c>
      <c r="U5933" s="150"/>
      <c r="V5933" s="150">
        <v>267.96831414617571</v>
      </c>
      <c r="W5933" s="150">
        <v>123.87334716901519</v>
      </c>
      <c r="X5933" s="150"/>
      <c r="Y5933" s="150">
        <v>18622.782801666235</v>
      </c>
      <c r="Z5933" s="150">
        <v>484.25629982737968</v>
      </c>
      <c r="AA5933" s="150"/>
      <c r="AB5933" s="150"/>
      <c r="AC5933" s="150">
        <v>312.37626677403824</v>
      </c>
      <c r="AD5933" s="150">
        <v>1290.4793711895697</v>
      </c>
      <c r="AE5933" s="150">
        <v>349.17083358441079</v>
      </c>
      <c r="AF5933" s="150">
        <v>1624.0503887647014</v>
      </c>
      <c r="AG5933" s="150">
        <v>3119.1917779212044</v>
      </c>
      <c r="AH5933" s="150">
        <v>629.31952564632172</v>
      </c>
      <c r="AI5933" s="150"/>
      <c r="AJ5933" s="150">
        <v>1022.7828804869562</v>
      </c>
      <c r="AK5933" s="150">
        <v>223.30692845514645</v>
      </c>
      <c r="AL5933" s="150">
        <v>30729.447265625</v>
      </c>
      <c r="AM5933" s="150">
        <v>26536.931640625</v>
      </c>
      <c r="AN5933" s="150">
        <v>4192.515625</v>
      </c>
      <c r="AO5933" s="5" t="s">
        <v>6970</v>
      </c>
    </row>
    <row r="5934" spans="1:41" ht="14.25" x14ac:dyDescent="0.45">
      <c r="A5934" s="150">
        <v>2023</v>
      </c>
      <c r="B5934" s="5" t="s">
        <v>7352</v>
      </c>
      <c r="C5934" s="5" t="s">
        <v>278</v>
      </c>
      <c r="D5934" s="5" t="s">
        <v>108</v>
      </c>
      <c r="E5934" s="5" t="s">
        <v>217</v>
      </c>
      <c r="F5934" s="5" t="s">
        <v>285</v>
      </c>
      <c r="G5934" s="5" t="s">
        <v>87</v>
      </c>
      <c r="H5934" s="5" t="s">
        <v>131</v>
      </c>
      <c r="I5934" s="150">
        <v>249</v>
      </c>
      <c r="J5934" s="150"/>
      <c r="K5934" s="150">
        <v>186.1165083333334</v>
      </c>
      <c r="L5934" s="150"/>
      <c r="M5934" s="150">
        <v>520.29209961634956</v>
      </c>
      <c r="N5934" s="150">
        <v>174</v>
      </c>
      <c r="O5934" s="150">
        <v>312.21600000000001</v>
      </c>
      <c r="P5934" s="150"/>
      <c r="Q5934" s="150">
        <v>141.43799999999999</v>
      </c>
      <c r="R5934" s="150"/>
      <c r="S5934" s="150">
        <v>821.64253500000007</v>
      </c>
      <c r="T5934" s="150">
        <v>330</v>
      </c>
      <c r="U5934" s="150"/>
      <c r="V5934" s="150">
        <v>347</v>
      </c>
      <c r="W5934" s="150">
        <v>121.7268</v>
      </c>
      <c r="X5934" s="150"/>
      <c r="Y5934" s="150">
        <v>2371</v>
      </c>
      <c r="Z5934" s="150">
        <v>186.804</v>
      </c>
      <c r="AA5934" s="150"/>
      <c r="AB5934" s="150"/>
      <c r="AC5934" s="150">
        <v>0</v>
      </c>
      <c r="AD5934" s="150">
        <v>1271</v>
      </c>
      <c r="AE5934" s="150">
        <v>340</v>
      </c>
      <c r="AF5934" s="150">
        <v>0</v>
      </c>
      <c r="AG5934" s="150">
        <v>3406</v>
      </c>
      <c r="AH5934" s="150">
        <v>708.32520000000022</v>
      </c>
      <c r="AI5934" s="150"/>
      <c r="AJ5934" s="150">
        <v>1767.8264297462999</v>
      </c>
      <c r="AK5934" s="150">
        <v>220</v>
      </c>
      <c r="AL5934" s="150">
        <v>13474.3876953125</v>
      </c>
      <c r="AM5934" s="150">
        <v>8983.068359375</v>
      </c>
      <c r="AN5934" s="150">
        <v>4491.3193359375</v>
      </c>
      <c r="AO5934" s="5" t="s">
        <v>7891</v>
      </c>
    </row>
    <row r="5935" spans="1:41" ht="14.25" x14ac:dyDescent="0.45">
      <c r="A5935" s="150">
        <v>2023</v>
      </c>
      <c r="B5935" s="5" t="s">
        <v>1478</v>
      </c>
      <c r="C5935" s="5" t="s">
        <v>278</v>
      </c>
      <c r="D5935" s="5" t="s">
        <v>108</v>
      </c>
      <c r="E5935" s="5" t="s">
        <v>217</v>
      </c>
      <c r="F5935" s="5" t="s">
        <v>285</v>
      </c>
      <c r="G5935" s="5" t="s">
        <v>87</v>
      </c>
      <c r="H5935" s="5" t="s">
        <v>131</v>
      </c>
      <c r="I5935" s="150">
        <v>120.721228413758</v>
      </c>
      <c r="J5935" s="150"/>
      <c r="K5935" s="150">
        <v>90.308767552675448</v>
      </c>
      <c r="L5935" s="150"/>
      <c r="M5935" s="150">
        <v>283.20362218542414</v>
      </c>
      <c r="N5935" s="150">
        <v>0</v>
      </c>
      <c r="O5935" s="150">
        <v>110.7713355197215</v>
      </c>
      <c r="P5935" s="150"/>
      <c r="Q5935" s="150">
        <v>112.83894321450494</v>
      </c>
      <c r="R5935" s="150"/>
      <c r="S5935" s="150"/>
      <c r="T5935" s="150">
        <v>254.44075430721702</v>
      </c>
      <c r="U5935" s="150"/>
      <c r="V5935" s="150">
        <v>210.1901883407445</v>
      </c>
      <c r="W5935" s="150">
        <v>106.20135831953405</v>
      </c>
      <c r="X5935" s="150">
        <v>132.75169789941756</v>
      </c>
      <c r="Y5935" s="150">
        <v>1408.2742618829882</v>
      </c>
      <c r="Z5935" s="150">
        <v>185.85237705918459</v>
      </c>
      <c r="AA5935" s="150">
        <v>1012.8763917885541</v>
      </c>
      <c r="AB5935" s="150"/>
      <c r="AC5935" s="150">
        <v>234.19612037755581</v>
      </c>
      <c r="AD5935" s="150">
        <v>327.95090075487036</v>
      </c>
      <c r="AE5935" s="150">
        <v>278.50308285598527</v>
      </c>
      <c r="AF5935" s="150"/>
      <c r="AG5935" s="150">
        <v>2800.8104322312183</v>
      </c>
      <c r="AH5935" s="150">
        <v>511.78323947768547</v>
      </c>
      <c r="AI5935" s="150"/>
      <c r="AJ5935" s="150">
        <v>1792.3944214632716</v>
      </c>
      <c r="AK5935" s="150">
        <v>221.25282983236261</v>
      </c>
      <c r="AL5935" s="150">
        <v>10195.3212890625</v>
      </c>
      <c r="AM5935" s="150">
        <v>8156.65771484375</v>
      </c>
      <c r="AN5935" s="150">
        <v>2038.6644287109375</v>
      </c>
      <c r="AO5935" s="5" t="s">
        <v>3297</v>
      </c>
    </row>
    <row r="5936" spans="1:41" ht="14.25" x14ac:dyDescent="0.45">
      <c r="A5936" s="150">
        <v>2023</v>
      </c>
      <c r="B5936" s="5" t="s">
        <v>4024</v>
      </c>
      <c r="C5936" s="5" t="s">
        <v>278</v>
      </c>
      <c r="D5936" s="5" t="s">
        <v>108</v>
      </c>
      <c r="E5936" s="5" t="s">
        <v>217</v>
      </c>
      <c r="F5936" s="5" t="s">
        <v>285</v>
      </c>
      <c r="G5936" s="5" t="s">
        <v>87</v>
      </c>
      <c r="H5936" s="5" t="s">
        <v>131</v>
      </c>
      <c r="I5936" s="150">
        <v>49.612515746776971</v>
      </c>
      <c r="J5936" s="150"/>
      <c r="K5936" s="150">
        <v>110.19917044518711</v>
      </c>
      <c r="L5936" s="150"/>
      <c r="M5936" s="150">
        <v>254.63497636849058</v>
      </c>
      <c r="N5936" s="150">
        <v>0</v>
      </c>
      <c r="O5936" s="150">
        <v>189.66989065390607</v>
      </c>
      <c r="P5936" s="150"/>
      <c r="Q5936" s="150">
        <v>113.48909713566235</v>
      </c>
      <c r="R5936" s="150"/>
      <c r="S5936" s="150">
        <v>637.65733577991762</v>
      </c>
      <c r="T5936" s="150">
        <v>267.47371467278424</v>
      </c>
      <c r="U5936" s="150"/>
      <c r="V5936" s="150">
        <v>305.98992958566515</v>
      </c>
      <c r="W5936" s="150">
        <v>89.871168130055509</v>
      </c>
      <c r="X5936" s="150">
        <v>106.98948586911369</v>
      </c>
      <c r="Y5936" s="150">
        <v>1555.627124536913</v>
      </c>
      <c r="Z5936" s="150">
        <v>149.78528021675916</v>
      </c>
      <c r="AA5936" s="150"/>
      <c r="AB5936" s="150"/>
      <c r="AC5936" s="150">
        <v>163.82230076278688</v>
      </c>
      <c r="AD5936" s="150">
        <v>324.17814218341448</v>
      </c>
      <c r="AE5936" s="150">
        <v>255.25474653087787</v>
      </c>
      <c r="AF5936" s="150">
        <v>1604.8422880367054</v>
      </c>
      <c r="AG5936" s="150">
        <v>2982.8668660308899</v>
      </c>
      <c r="AH5936" s="150">
        <v>503.9204784435255</v>
      </c>
      <c r="AI5936" s="150"/>
      <c r="AJ5936" s="150">
        <v>1078.0652156711849</v>
      </c>
      <c r="AK5936" s="150">
        <v>171.1831773905819</v>
      </c>
      <c r="AL5936" s="150">
        <v>10915.134765625</v>
      </c>
      <c r="AM5936" s="150">
        <v>8259.35546875</v>
      </c>
      <c r="AN5936" s="150">
        <v>2655.777587890625</v>
      </c>
      <c r="AO5936" s="5" t="s">
        <v>4683</v>
      </c>
    </row>
    <row r="5937" spans="1:41" ht="14.25" x14ac:dyDescent="0.45">
      <c r="A5937" s="150">
        <v>2023</v>
      </c>
      <c r="B5937" s="5" t="s">
        <v>1477</v>
      </c>
      <c r="C5937" s="5" t="s">
        <v>278</v>
      </c>
      <c r="D5937" s="5" t="s">
        <v>108</v>
      </c>
      <c r="E5937" s="5" t="s">
        <v>217</v>
      </c>
      <c r="F5937" s="5" t="s">
        <v>285</v>
      </c>
      <c r="G5937" s="5" t="s">
        <v>87</v>
      </c>
      <c r="H5937" s="5" t="s">
        <v>131</v>
      </c>
      <c r="I5937" s="150">
        <v>231.8542448441755</v>
      </c>
      <c r="J5937" s="150"/>
      <c r="K5937" s="150"/>
      <c r="L5937" s="150"/>
      <c r="M5937" s="150">
        <v>283.32580294451304</v>
      </c>
      <c r="N5937" s="150"/>
      <c r="O5937" s="150">
        <v>210.28086937288077</v>
      </c>
      <c r="P5937" s="150">
        <v>431.62915292328159</v>
      </c>
      <c r="Q5937" s="150">
        <v>147.20546249235858</v>
      </c>
      <c r="R5937" s="150"/>
      <c r="S5937" s="150">
        <v>553.37070887600203</v>
      </c>
      <c r="T5937" s="150"/>
      <c r="U5937" s="150"/>
      <c r="V5937" s="150">
        <v>262.29771600722495</v>
      </c>
      <c r="W5937" s="150"/>
      <c r="X5937" s="150">
        <v>119.52807311721644</v>
      </c>
      <c r="Y5937" s="150">
        <v>2235.6176638590482</v>
      </c>
      <c r="Z5937" s="150"/>
      <c r="AA5937" s="150">
        <v>1728.7300945286304</v>
      </c>
      <c r="AB5937" s="150">
        <v>42.056173874576153</v>
      </c>
      <c r="AC5937" s="150">
        <v>221.34828355040082</v>
      </c>
      <c r="AD5937" s="150">
        <v>368.54489211141737</v>
      </c>
      <c r="AE5937" s="150">
        <v>278.62323569092911</v>
      </c>
      <c r="AF5937" s="150"/>
      <c r="AG5937" s="150">
        <v>3226.1512327470919</v>
      </c>
      <c r="AH5937" s="150">
        <v>557.04841060719195</v>
      </c>
      <c r="AI5937" s="150">
        <v>0</v>
      </c>
      <c r="AJ5937" s="150">
        <v>3624.2995407198687</v>
      </c>
      <c r="AK5937" s="150">
        <v>237.67319536105251</v>
      </c>
      <c r="AL5937" s="150">
        <v>14759.583984375</v>
      </c>
      <c r="AM5937" s="150">
        <v>12387.7568359375</v>
      </c>
      <c r="AN5937" s="150">
        <v>2371.828125</v>
      </c>
      <c r="AO5937" s="5" t="s">
        <v>3295</v>
      </c>
    </row>
    <row r="5938" spans="1:41" ht="14.25" x14ac:dyDescent="0.45">
      <c r="A5938" s="150">
        <v>2023</v>
      </c>
      <c r="B5938" s="5" t="s">
        <v>4980</v>
      </c>
      <c r="C5938" s="5" t="s">
        <v>278</v>
      </c>
      <c r="D5938" s="5" t="s">
        <v>108</v>
      </c>
      <c r="E5938" s="5" t="s">
        <v>217</v>
      </c>
      <c r="F5938" s="5" t="s">
        <v>285</v>
      </c>
      <c r="G5938" s="5" t="s">
        <v>87</v>
      </c>
      <c r="H5938" s="5" t="s">
        <v>131</v>
      </c>
      <c r="I5938" s="150">
        <v>222.6406039043942</v>
      </c>
      <c r="J5938" s="150"/>
      <c r="K5938" s="150">
        <v>172.86407973867836</v>
      </c>
      <c r="L5938" s="150"/>
      <c r="M5938" s="150">
        <v>318.65306265081671</v>
      </c>
      <c r="N5938" s="150">
        <v>182.23622864017298</v>
      </c>
      <c r="O5938" s="150">
        <v>265.58795557055424</v>
      </c>
      <c r="P5938" s="150"/>
      <c r="Q5938" s="150">
        <v>110.46118830289342</v>
      </c>
      <c r="R5938" s="150"/>
      <c r="S5938" s="150">
        <v>728.94491456069193</v>
      </c>
      <c r="T5938" s="150">
        <v>312.40496338315364</v>
      </c>
      <c r="U5938" s="150"/>
      <c r="V5938" s="150">
        <v>297.82606509193982</v>
      </c>
      <c r="W5938" s="150">
        <v>103.70153498826136</v>
      </c>
      <c r="X5938" s="150">
        <v>0</v>
      </c>
      <c r="Y5938" s="150">
        <v>1860.8922318856519</v>
      </c>
      <c r="Z5938" s="150">
        <v>637.75494709902728</v>
      </c>
      <c r="AA5938" s="150"/>
      <c r="AB5938" s="150"/>
      <c r="AC5938" s="150">
        <v>217.54778535580917</v>
      </c>
      <c r="AD5938" s="150">
        <v>1233.999605363457</v>
      </c>
      <c r="AE5938" s="150">
        <v>261.37881936390522</v>
      </c>
      <c r="AF5938" s="150">
        <v>1562.0248169157683</v>
      </c>
      <c r="AG5938" s="150">
        <v>3253.1770186965737</v>
      </c>
      <c r="AH5938" s="150">
        <v>399.87835313043666</v>
      </c>
      <c r="AI5938" s="150"/>
      <c r="AJ5938" s="150">
        <v>1049.3022483798893</v>
      </c>
      <c r="AK5938" s="150">
        <v>166.61598047101529</v>
      </c>
      <c r="AL5938" s="150">
        <v>13357.892578125</v>
      </c>
      <c r="AM5938" s="150">
        <v>9655.2421875</v>
      </c>
      <c r="AN5938" s="150">
        <v>3702.650390625</v>
      </c>
      <c r="AO5938" s="5" t="s">
        <v>6043</v>
      </c>
    </row>
    <row r="5939" spans="1:41" ht="14.25" x14ac:dyDescent="0.45">
      <c r="A5939" s="150">
        <v>2023</v>
      </c>
      <c r="B5939" s="5" t="s">
        <v>582</v>
      </c>
      <c r="C5939" s="5" t="s">
        <v>278</v>
      </c>
      <c r="D5939" s="5" t="s">
        <v>108</v>
      </c>
      <c r="E5939" s="5" t="s">
        <v>217</v>
      </c>
      <c r="F5939" s="5" t="s">
        <v>285</v>
      </c>
      <c r="G5939" s="5" t="s">
        <v>87</v>
      </c>
      <c r="H5939" s="5" t="s">
        <v>131</v>
      </c>
      <c r="I5939" s="150">
        <v>40.800463992491743</v>
      </c>
      <c r="J5939" s="150"/>
      <c r="K5939" s="150">
        <v>89.590303654851155</v>
      </c>
      <c r="L5939" s="150"/>
      <c r="M5939" s="150">
        <v>261.19622056807913</v>
      </c>
      <c r="N5939" s="150">
        <v>23.046725344242279</v>
      </c>
      <c r="O5939" s="150">
        <v>141.3356893682332</v>
      </c>
      <c r="P5939" s="150">
        <v>384.11208907070466</v>
      </c>
      <c r="Q5939" s="150">
        <v>96.576753823491458</v>
      </c>
      <c r="R5939" s="150"/>
      <c r="S5939" s="150">
        <v>570.57892628499724</v>
      </c>
      <c r="T5939" s="150">
        <v>274.36577790764619</v>
      </c>
      <c r="U5939" s="150"/>
      <c r="V5939" s="150">
        <v>303.99728192167197</v>
      </c>
      <c r="W5939" s="150">
        <v>92.186901376969118</v>
      </c>
      <c r="X5939" s="150">
        <v>109.74631116305846</v>
      </c>
      <c r="Y5939" s="150">
        <v>1602.2961429806537</v>
      </c>
      <c r="Z5939" s="150">
        <v>184.86031601342492</v>
      </c>
      <c r="AA5939" s="150"/>
      <c r="AB5939" s="150"/>
      <c r="AC5939" s="150">
        <v>171.27009320106905</v>
      </c>
      <c r="AD5939" s="150">
        <v>332.53132282406716</v>
      </c>
      <c r="AE5939" s="150">
        <v>302.89981881004138</v>
      </c>
      <c r="AF5939" s="150"/>
      <c r="AG5939" s="150">
        <v>2739.4296308650055</v>
      </c>
      <c r="AH5939" s="150">
        <v>509.84406613566188</v>
      </c>
      <c r="AI5939" s="150"/>
      <c r="AJ5939" s="150">
        <v>1629.1243744506157</v>
      </c>
      <c r="AK5939" s="150">
        <v>219.49262232611693</v>
      </c>
      <c r="AL5939" s="150">
        <v>10079.28125</v>
      </c>
      <c r="AM5939" s="150">
        <v>7478.4140625</v>
      </c>
      <c r="AN5939" s="150">
        <v>2600.8681640625</v>
      </c>
      <c r="AO5939" s="5" t="s">
        <v>1230</v>
      </c>
    </row>
    <row r="5940" spans="1:41" ht="14.25" x14ac:dyDescent="0.45">
      <c r="A5940" s="150">
        <v>2023</v>
      </c>
      <c r="B5940" s="5" t="s">
        <v>1476</v>
      </c>
      <c r="C5940" s="5" t="s">
        <v>278</v>
      </c>
      <c r="D5940" s="5" t="s">
        <v>108</v>
      </c>
      <c r="E5940" s="5" t="s">
        <v>217</v>
      </c>
      <c r="F5940" s="5" t="s">
        <v>285</v>
      </c>
      <c r="G5940" s="5" t="s">
        <v>87</v>
      </c>
      <c r="H5940" s="5" t="s">
        <v>131</v>
      </c>
      <c r="I5940" s="150">
        <v>235.10660620991754</v>
      </c>
      <c r="J5940" s="150"/>
      <c r="K5940" s="150"/>
      <c r="L5940" s="150"/>
      <c r="M5940" s="150">
        <v>287.45452535174127</v>
      </c>
      <c r="N5940" s="150"/>
      <c r="O5940" s="150">
        <v>213.34515553449546</v>
      </c>
      <c r="P5940" s="150">
        <v>437.91900346554337</v>
      </c>
      <c r="Q5940" s="150">
        <v>149.48196752910374</v>
      </c>
      <c r="R5940" s="150"/>
      <c r="S5940" s="150">
        <v>1153.1867091259307</v>
      </c>
      <c r="T5940" s="150"/>
      <c r="U5940" s="150"/>
      <c r="V5940" s="150">
        <v>362.68676440864232</v>
      </c>
      <c r="W5940" s="150">
        <v>163.7143351417339</v>
      </c>
      <c r="X5940" s="150">
        <v>167.70742301582331</v>
      </c>
      <c r="Y5940" s="150">
        <v>3337.1673802553714</v>
      </c>
      <c r="Z5940" s="150">
        <v>284641.72021088621</v>
      </c>
      <c r="AA5940" s="150">
        <v>1568.2329566463679</v>
      </c>
      <c r="AB5940" s="150">
        <v>35.931815668967658</v>
      </c>
      <c r="AC5940" s="150">
        <v>213.40129899647826</v>
      </c>
      <c r="AD5940" s="150">
        <v>399.83913894111521</v>
      </c>
      <c r="AE5940" s="150">
        <v>282.68343064817014</v>
      </c>
      <c r="AF5940" s="150"/>
      <c r="AG5940" s="150">
        <v>5509.9193589882598</v>
      </c>
      <c r="AH5940" s="150">
        <v>760.50135214475131</v>
      </c>
      <c r="AI5940" s="150">
        <v>0</v>
      </c>
      <c r="AJ5940" s="150">
        <v>4379.4878426906716</v>
      </c>
      <c r="AK5940" s="150"/>
      <c r="AL5940" s="150">
        <v>304299.5</v>
      </c>
      <c r="AM5940" s="150">
        <v>301117.8125</v>
      </c>
      <c r="AN5940" s="150">
        <v>3181.6806640625</v>
      </c>
      <c r="AO5940" s="5" t="s">
        <v>3296</v>
      </c>
    </row>
    <row r="5941" spans="1:41" ht="14.25" x14ac:dyDescent="0.45">
      <c r="A5941" s="150">
        <v>2023</v>
      </c>
      <c r="B5941" s="5" t="s">
        <v>1476</v>
      </c>
      <c r="C5941" s="5" t="s">
        <v>278</v>
      </c>
      <c r="D5941" s="5" t="s">
        <v>108</v>
      </c>
      <c r="E5941" s="5" t="s">
        <v>217</v>
      </c>
      <c r="F5941" s="5" t="s">
        <v>286</v>
      </c>
      <c r="G5941" s="5" t="s">
        <v>87</v>
      </c>
      <c r="H5941" s="5" t="s">
        <v>131</v>
      </c>
      <c r="I5941" s="150"/>
      <c r="J5941" s="150"/>
      <c r="K5941" s="150"/>
      <c r="L5941" s="150"/>
      <c r="M5941" s="150"/>
      <c r="N5941" s="150"/>
      <c r="O5941" s="150"/>
      <c r="P5941" s="150">
        <v>22.457384793104787</v>
      </c>
      <c r="Q5941" s="150">
        <v>0</v>
      </c>
      <c r="R5941" s="150"/>
      <c r="S5941" s="150">
        <v>0</v>
      </c>
      <c r="T5941" s="150"/>
      <c r="U5941" s="150"/>
      <c r="V5941" s="150"/>
      <c r="W5941" s="150"/>
      <c r="X5941" s="150">
        <v>123.28876105990696</v>
      </c>
      <c r="Y5941" s="150"/>
      <c r="Z5941" s="150"/>
      <c r="AA5941" s="150">
        <v>644.52694356210736</v>
      </c>
      <c r="AB5941" s="150">
        <v>0</v>
      </c>
      <c r="AC5941" s="150"/>
      <c r="AD5941" s="150"/>
      <c r="AE5941" s="150"/>
      <c r="AF5941" s="150"/>
      <c r="AG5941" s="150"/>
      <c r="AH5941" s="150">
        <v>139.79722033707731</v>
      </c>
      <c r="AI5941" s="150">
        <v>0</v>
      </c>
      <c r="AJ5941" s="150"/>
      <c r="AK5941" s="150"/>
      <c r="AL5941" s="150">
        <v>930.0703125</v>
      </c>
      <c r="AM5941" s="150">
        <v>666.98431396484375</v>
      </c>
      <c r="AN5941" s="150">
        <v>263.08596801757813</v>
      </c>
      <c r="AO5941" s="5" t="s">
        <v>3300</v>
      </c>
    </row>
    <row r="5942" spans="1:41" ht="14.25" x14ac:dyDescent="0.45">
      <c r="A5942" s="150">
        <v>2023</v>
      </c>
      <c r="B5942" s="5" t="s">
        <v>1478</v>
      </c>
      <c r="C5942" s="5" t="s">
        <v>278</v>
      </c>
      <c r="D5942" s="5" t="s">
        <v>108</v>
      </c>
      <c r="E5942" s="5" t="s">
        <v>217</v>
      </c>
      <c r="F5942" s="5" t="s">
        <v>286</v>
      </c>
      <c r="G5942" s="5" t="s">
        <v>87</v>
      </c>
      <c r="H5942" s="5" t="s">
        <v>131</v>
      </c>
      <c r="I5942" s="150"/>
      <c r="J5942" s="150"/>
      <c r="K5942" s="150"/>
      <c r="L5942" s="150"/>
      <c r="M5942" s="150">
        <v>13.275169789941756</v>
      </c>
      <c r="N5942" s="150">
        <v>0</v>
      </c>
      <c r="O5942" s="150">
        <v>0</v>
      </c>
      <c r="P5942" s="150"/>
      <c r="Q5942" s="150">
        <v>0</v>
      </c>
      <c r="R5942" s="150"/>
      <c r="S5942" s="150"/>
      <c r="T5942" s="150"/>
      <c r="U5942" s="150"/>
      <c r="V5942" s="150">
        <v>0</v>
      </c>
      <c r="W5942" s="150"/>
      <c r="X5942" s="150">
        <v>55.313207458090652</v>
      </c>
      <c r="Y5942" s="150">
        <v>0</v>
      </c>
      <c r="Z5942" s="150"/>
      <c r="AA5942" s="150">
        <v>544.01140131739737</v>
      </c>
      <c r="AB5942" s="150"/>
      <c r="AC5942" s="150"/>
      <c r="AD5942" s="150"/>
      <c r="AE5942" s="150"/>
      <c r="AF5942" s="150">
        <v>663.75848949708791</v>
      </c>
      <c r="AG5942" s="150"/>
      <c r="AH5942" s="150">
        <v>11.06264149161813</v>
      </c>
      <c r="AI5942" s="150"/>
      <c r="AJ5942" s="150">
        <v>0</v>
      </c>
      <c r="AK5942" s="150"/>
      <c r="AL5942" s="150">
        <v>1287.4208984375</v>
      </c>
      <c r="AM5942" s="150">
        <v>1207.7698974609375</v>
      </c>
      <c r="AN5942" s="150">
        <v>79.651023864746094</v>
      </c>
      <c r="AO5942" s="5" t="s">
        <v>3299</v>
      </c>
    </row>
    <row r="5943" spans="1:41" ht="14.25" x14ac:dyDescent="0.45">
      <c r="A5943" s="150">
        <v>2023</v>
      </c>
      <c r="B5943" s="5" t="s">
        <v>7352</v>
      </c>
      <c r="C5943" s="5" t="s">
        <v>278</v>
      </c>
      <c r="D5943" s="5" t="s">
        <v>108</v>
      </c>
      <c r="E5943" s="5" t="s">
        <v>217</v>
      </c>
      <c r="F5943" s="5" t="s">
        <v>286</v>
      </c>
      <c r="G5943" s="5" t="s">
        <v>87</v>
      </c>
      <c r="H5943" s="5" t="s">
        <v>131</v>
      </c>
      <c r="I5943" s="150"/>
      <c r="J5943" s="150"/>
      <c r="K5943" s="150"/>
      <c r="L5943" s="150"/>
      <c r="M5943" s="150"/>
      <c r="N5943" s="150">
        <v>250</v>
      </c>
      <c r="O5943" s="150"/>
      <c r="P5943" s="150"/>
      <c r="Q5943" s="150">
        <v>0</v>
      </c>
      <c r="R5943" s="150"/>
      <c r="S5943" s="150"/>
      <c r="T5943" s="150">
        <v>0</v>
      </c>
      <c r="U5943" s="150"/>
      <c r="V5943" s="150">
        <v>0</v>
      </c>
      <c r="W5943" s="150"/>
      <c r="X5943" s="150"/>
      <c r="Y5943" s="150"/>
      <c r="Z5943" s="150"/>
      <c r="AA5943" s="150"/>
      <c r="AB5943" s="150"/>
      <c r="AC5943" s="150">
        <v>336.42703440984241</v>
      </c>
      <c r="AD5943" s="150"/>
      <c r="AE5943" s="150"/>
      <c r="AF5943" s="150">
        <v>0</v>
      </c>
      <c r="AG5943" s="150">
        <v>0</v>
      </c>
      <c r="AH5943" s="150">
        <v>0</v>
      </c>
      <c r="AI5943" s="150"/>
      <c r="AJ5943" s="150"/>
      <c r="AK5943" s="150"/>
      <c r="AL5943" s="150">
        <v>586.42706298828125</v>
      </c>
      <c r="AM5943" s="150">
        <v>586.42706298828125</v>
      </c>
      <c r="AN5943" s="150">
        <v>0</v>
      </c>
      <c r="AO5943" s="5" t="s">
        <v>7892</v>
      </c>
    </row>
    <row r="5944" spans="1:41" ht="14.25" x14ac:dyDescent="0.45">
      <c r="A5944" s="150">
        <v>2023</v>
      </c>
      <c r="B5944" s="5" t="s">
        <v>4024</v>
      </c>
      <c r="C5944" s="5" t="s">
        <v>278</v>
      </c>
      <c r="D5944" s="5" t="s">
        <v>108</v>
      </c>
      <c r="E5944" s="5" t="s">
        <v>217</v>
      </c>
      <c r="F5944" s="5" t="s">
        <v>286</v>
      </c>
      <c r="G5944" s="5" t="s">
        <v>87</v>
      </c>
      <c r="H5944" s="5" t="s">
        <v>131</v>
      </c>
      <c r="I5944" s="150"/>
      <c r="J5944" s="150"/>
      <c r="K5944" s="150"/>
      <c r="L5944" s="150"/>
      <c r="M5944" s="150"/>
      <c r="N5944" s="150">
        <v>0</v>
      </c>
      <c r="O5944" s="150"/>
      <c r="P5944" s="150"/>
      <c r="Q5944" s="150">
        <v>0</v>
      </c>
      <c r="R5944" s="150"/>
      <c r="S5944" s="150"/>
      <c r="T5944" s="150"/>
      <c r="U5944" s="150"/>
      <c r="V5944" s="150">
        <v>0</v>
      </c>
      <c r="W5944" s="150"/>
      <c r="X5944" s="150">
        <v>53.494742934556847</v>
      </c>
      <c r="Y5944" s="150">
        <v>0</v>
      </c>
      <c r="Z5944" s="150"/>
      <c r="AA5944" s="150"/>
      <c r="AB5944" s="150"/>
      <c r="AC5944" s="150">
        <v>0</v>
      </c>
      <c r="AD5944" s="150"/>
      <c r="AE5944" s="150"/>
      <c r="AF5944" s="150">
        <v>0</v>
      </c>
      <c r="AG5944" s="150">
        <v>0</v>
      </c>
      <c r="AH5944" s="150">
        <v>1176.8843445602506</v>
      </c>
      <c r="AI5944" s="150"/>
      <c r="AJ5944" s="150"/>
      <c r="AK5944" s="150"/>
      <c r="AL5944" s="150">
        <v>1230.3790283203125</v>
      </c>
      <c r="AM5944" s="150">
        <v>0</v>
      </c>
      <c r="AN5944" s="150">
        <v>1230.3790283203125</v>
      </c>
      <c r="AO5944" s="5" t="s">
        <v>4684</v>
      </c>
    </row>
    <row r="5945" spans="1:41" ht="14.25" x14ac:dyDescent="0.45">
      <c r="A5945" s="150">
        <v>2023</v>
      </c>
      <c r="B5945" s="5" t="s">
        <v>582</v>
      </c>
      <c r="C5945" s="5" t="s">
        <v>278</v>
      </c>
      <c r="D5945" s="5" t="s">
        <v>108</v>
      </c>
      <c r="E5945" s="5" t="s">
        <v>217</v>
      </c>
      <c r="F5945" s="5" t="s">
        <v>286</v>
      </c>
      <c r="G5945" s="5" t="s">
        <v>87</v>
      </c>
      <c r="H5945" s="5" t="s">
        <v>131</v>
      </c>
      <c r="I5945" s="150">
        <v>0</v>
      </c>
      <c r="J5945" s="150"/>
      <c r="K5945" s="150"/>
      <c r="L5945" s="150"/>
      <c r="M5945" s="150">
        <v>0</v>
      </c>
      <c r="N5945" s="150">
        <v>0</v>
      </c>
      <c r="O5945" s="150">
        <v>0</v>
      </c>
      <c r="P5945" s="150">
        <v>21.949262232611694</v>
      </c>
      <c r="Q5945" s="150">
        <v>0</v>
      </c>
      <c r="R5945" s="150"/>
      <c r="S5945" s="150"/>
      <c r="T5945" s="150"/>
      <c r="U5945" s="150"/>
      <c r="V5945" s="150">
        <v>0</v>
      </c>
      <c r="W5945" s="150"/>
      <c r="X5945" s="150">
        <v>49.385840023376311</v>
      </c>
      <c r="Y5945" s="150"/>
      <c r="Z5945" s="150"/>
      <c r="AA5945" s="150"/>
      <c r="AB5945" s="150"/>
      <c r="AC5945" s="150">
        <v>0</v>
      </c>
      <c r="AD5945" s="150"/>
      <c r="AE5945" s="150"/>
      <c r="AF5945" s="150"/>
      <c r="AG5945" s="150"/>
      <c r="AH5945" s="150">
        <v>11.020724566994332</v>
      </c>
      <c r="AI5945" s="150"/>
      <c r="AJ5945" s="150">
        <v>0</v>
      </c>
      <c r="AK5945" s="150"/>
      <c r="AL5945" s="150">
        <v>82.355827331542969</v>
      </c>
      <c r="AM5945" s="150">
        <v>21.949262619018555</v>
      </c>
      <c r="AN5945" s="150">
        <v>60.406566619873047</v>
      </c>
      <c r="AO5945" s="5" t="s">
        <v>1231</v>
      </c>
    </row>
    <row r="5946" spans="1:41" ht="14.25" x14ac:dyDescent="0.45">
      <c r="A5946" s="150">
        <v>2023</v>
      </c>
      <c r="B5946" s="5" t="s">
        <v>1477</v>
      </c>
      <c r="C5946" s="5" t="s">
        <v>278</v>
      </c>
      <c r="D5946" s="5" t="s">
        <v>108</v>
      </c>
      <c r="E5946" s="5" t="s">
        <v>217</v>
      </c>
      <c r="F5946" s="5" t="s">
        <v>286</v>
      </c>
      <c r="G5946" s="5" t="s">
        <v>87</v>
      </c>
      <c r="H5946" s="5" t="s">
        <v>131</v>
      </c>
      <c r="I5946" s="150"/>
      <c r="J5946" s="150"/>
      <c r="K5946" s="150"/>
      <c r="L5946" s="150"/>
      <c r="M5946" s="150">
        <v>13.280897013024049</v>
      </c>
      <c r="N5946" s="150"/>
      <c r="O5946" s="150"/>
      <c r="P5946" s="150">
        <v>22.134828355040082</v>
      </c>
      <c r="Q5946" s="150">
        <v>0</v>
      </c>
      <c r="R5946" s="150"/>
      <c r="S5946" s="150"/>
      <c r="T5946" s="150"/>
      <c r="U5946" s="150"/>
      <c r="V5946" s="150">
        <v>0</v>
      </c>
      <c r="W5946" s="150"/>
      <c r="X5946" s="150">
        <v>113.99436602845641</v>
      </c>
      <c r="Y5946" s="150"/>
      <c r="Z5946" s="150"/>
      <c r="AA5946" s="150">
        <v>535.66284619196995</v>
      </c>
      <c r="AB5946" s="150">
        <v>0</v>
      </c>
      <c r="AC5946" s="150"/>
      <c r="AD5946" s="150"/>
      <c r="AE5946" s="150"/>
      <c r="AF5946" s="150"/>
      <c r="AG5946" s="150">
        <v>0</v>
      </c>
      <c r="AH5946" s="150">
        <v>149.41009139652056</v>
      </c>
      <c r="AI5946" s="150">
        <v>0</v>
      </c>
      <c r="AJ5946" s="150"/>
      <c r="AK5946" s="150"/>
      <c r="AL5946" s="150">
        <v>834.4830322265625</v>
      </c>
      <c r="AM5946" s="150">
        <v>557.79766845703125</v>
      </c>
      <c r="AN5946" s="150">
        <v>276.68536376953125</v>
      </c>
      <c r="AO5946" s="5" t="s">
        <v>3298</v>
      </c>
    </row>
    <row r="5947" spans="1:41" ht="14.25" x14ac:dyDescent="0.45">
      <c r="A5947" s="150">
        <v>2023</v>
      </c>
      <c r="B5947" s="5" t="s">
        <v>4980</v>
      </c>
      <c r="C5947" s="5" t="s">
        <v>278</v>
      </c>
      <c r="D5947" s="5" t="s">
        <v>108</v>
      </c>
      <c r="E5947" s="5" t="s">
        <v>217</v>
      </c>
      <c r="F5947" s="5" t="s">
        <v>286</v>
      </c>
      <c r="G5947" s="5" t="s">
        <v>87</v>
      </c>
      <c r="H5947" s="5" t="s">
        <v>131</v>
      </c>
      <c r="I5947" s="150"/>
      <c r="J5947" s="150"/>
      <c r="K5947" s="150"/>
      <c r="L5947" s="150"/>
      <c r="M5947" s="150"/>
      <c r="N5947" s="150">
        <v>364.47245728034596</v>
      </c>
      <c r="O5947" s="150"/>
      <c r="P5947" s="150"/>
      <c r="Q5947" s="150">
        <v>0</v>
      </c>
      <c r="R5947" s="150"/>
      <c r="S5947" s="150"/>
      <c r="T5947" s="150"/>
      <c r="U5947" s="150"/>
      <c r="V5947" s="150">
        <v>0</v>
      </c>
      <c r="W5947" s="150"/>
      <c r="X5947" s="150">
        <v>0</v>
      </c>
      <c r="Y5947" s="150"/>
      <c r="Z5947" s="150"/>
      <c r="AA5947" s="150"/>
      <c r="AB5947" s="150"/>
      <c r="AC5947" s="150">
        <v>0</v>
      </c>
      <c r="AD5947" s="150"/>
      <c r="AE5947" s="150"/>
      <c r="AF5947" s="150">
        <v>0</v>
      </c>
      <c r="AG5947" s="150">
        <v>0</v>
      </c>
      <c r="AH5947" s="150">
        <v>473.81419446444971</v>
      </c>
      <c r="AI5947" s="150"/>
      <c r="AJ5947" s="150"/>
      <c r="AK5947" s="150"/>
      <c r="AL5947" s="150">
        <v>838.28662109375</v>
      </c>
      <c r="AM5947" s="150">
        <v>364.47244262695313</v>
      </c>
      <c r="AN5947" s="150">
        <v>473.814208984375</v>
      </c>
      <c r="AO5947" s="5" t="s">
        <v>6044</v>
      </c>
    </row>
    <row r="5948" spans="1:41" ht="14.25" x14ac:dyDescent="0.45">
      <c r="A5948" s="150">
        <v>2023</v>
      </c>
      <c r="B5948" s="5" t="s">
        <v>6344</v>
      </c>
      <c r="C5948" s="5" t="s">
        <v>278</v>
      </c>
      <c r="D5948" s="5" t="s">
        <v>108</v>
      </c>
      <c r="E5948" s="5" t="s">
        <v>217</v>
      </c>
      <c r="F5948" s="5" t="s">
        <v>286</v>
      </c>
      <c r="G5948" s="5" t="s">
        <v>87</v>
      </c>
      <c r="H5948" s="5" t="s">
        <v>131</v>
      </c>
      <c r="I5948" s="150">
        <v>0</v>
      </c>
      <c r="J5948" s="150"/>
      <c r="K5948" s="150"/>
      <c r="L5948" s="150"/>
      <c r="M5948" s="150"/>
      <c r="N5948" s="150">
        <v>253.75787324448459</v>
      </c>
      <c r="O5948" s="150"/>
      <c r="P5948" s="150"/>
      <c r="Q5948" s="150">
        <v>0</v>
      </c>
      <c r="R5948" s="150"/>
      <c r="S5948" s="150">
        <v>0</v>
      </c>
      <c r="T5948" s="150"/>
      <c r="U5948" s="150"/>
      <c r="V5948" s="150">
        <v>0</v>
      </c>
      <c r="W5948" s="150"/>
      <c r="X5948" s="150"/>
      <c r="Y5948" s="150"/>
      <c r="Z5948" s="150"/>
      <c r="AA5948" s="150"/>
      <c r="AB5948" s="150"/>
      <c r="AC5948" s="150">
        <v>0</v>
      </c>
      <c r="AD5948" s="150"/>
      <c r="AE5948" s="150"/>
      <c r="AF5948" s="150">
        <v>0</v>
      </c>
      <c r="AG5948" s="150">
        <v>0</v>
      </c>
      <c r="AH5948" s="150">
        <v>50.75157464889692</v>
      </c>
      <c r="AI5948" s="150"/>
      <c r="AJ5948" s="150"/>
      <c r="AK5948" s="150"/>
      <c r="AL5948" s="150">
        <v>304.50946044921875</v>
      </c>
      <c r="AM5948" s="150">
        <v>253.75787353515625</v>
      </c>
      <c r="AN5948" s="150">
        <v>50.751575469970703</v>
      </c>
      <c r="AO5948" s="5" t="s">
        <v>6971</v>
      </c>
    </row>
    <row r="5949" spans="1:41" ht="14.25" x14ac:dyDescent="0.45">
      <c r="A5949" s="150">
        <v>2023</v>
      </c>
      <c r="B5949" s="5" t="s">
        <v>4024</v>
      </c>
      <c r="C5949" s="5" t="s">
        <v>278</v>
      </c>
      <c r="D5949" s="5" t="s">
        <v>108</v>
      </c>
      <c r="E5949" s="5" t="s">
        <v>287</v>
      </c>
      <c r="F5949" s="5" t="s">
        <v>287</v>
      </c>
      <c r="G5949" s="5" t="s">
        <v>87</v>
      </c>
      <c r="H5949" s="5" t="s">
        <v>131</v>
      </c>
      <c r="I5949" s="150">
        <v>5080.7309870814943</v>
      </c>
      <c r="J5949" s="150">
        <v>20319.748857022852</v>
      </c>
      <c r="K5949" s="150">
        <v>1274.5654983982013</v>
      </c>
      <c r="L5949" s="150">
        <v>1361.9761551138174</v>
      </c>
      <c r="M5949" s="150">
        <v>4568.6403591729759</v>
      </c>
      <c r="N5949" s="150">
        <v>3374.5903324276142</v>
      </c>
      <c r="O5949" s="150">
        <v>6339.1643486163512</v>
      </c>
      <c r="P5949" s="150">
        <v>5438.967086849595</v>
      </c>
      <c r="Q5949" s="150">
        <v>1681.0641187007404</v>
      </c>
      <c r="R5949" s="150">
        <v>3223.7267826513516</v>
      </c>
      <c r="S5949" s="150">
        <v>5635.1362207262182</v>
      </c>
      <c r="T5949" s="150">
        <v>5777.4322369321399</v>
      </c>
      <c r="U5949" s="150">
        <v>813.94228479359606</v>
      </c>
      <c r="V5949" s="150">
        <v>7011.0210090030205</v>
      </c>
      <c r="W5949" s="150">
        <v>2169.7467734256256</v>
      </c>
      <c r="X5949" s="150">
        <v>6656.8858107762544</v>
      </c>
      <c r="Y5949" s="150">
        <v>27560.491559883689</v>
      </c>
      <c r="Z5949" s="150">
        <v>4378.0097617641322</v>
      </c>
      <c r="AA5949" s="150">
        <v>42919.902151253649</v>
      </c>
      <c r="AB5949" s="150">
        <v>699.45446281791772</v>
      </c>
      <c r="AC5949" s="150">
        <v>3854.7241863782974</v>
      </c>
      <c r="AD5949" s="150">
        <v>9531.8900189308788</v>
      </c>
      <c r="AE5949" s="150">
        <v>6558.0810205761272</v>
      </c>
      <c r="AF5949" s="150">
        <v>7980.5230478394878</v>
      </c>
      <c r="AG5949" s="150">
        <v>49068.587904151616</v>
      </c>
      <c r="AH5949" s="150">
        <v>6506.0306357008039</v>
      </c>
      <c r="AI5949" s="150">
        <v>2811.683688640308</v>
      </c>
      <c r="AJ5949" s="150">
        <v>15927.353816050301</v>
      </c>
      <c r="AK5949" s="150">
        <v>4874.5704762705154</v>
      </c>
      <c r="AL5949" s="150">
        <v>263398.65625</v>
      </c>
      <c r="AM5949" s="150">
        <v>206553.4375</v>
      </c>
      <c r="AN5949" s="150">
        <v>56845.19921875</v>
      </c>
      <c r="AO5949" s="5" t="s">
        <v>4685</v>
      </c>
    </row>
    <row r="5950" spans="1:41" ht="14.25" x14ac:dyDescent="0.45">
      <c r="A5950" s="150">
        <v>2023</v>
      </c>
      <c r="B5950" s="5" t="s">
        <v>582</v>
      </c>
      <c r="C5950" s="5" t="s">
        <v>278</v>
      </c>
      <c r="D5950" s="5" t="s">
        <v>108</v>
      </c>
      <c r="E5950" s="5" t="s">
        <v>287</v>
      </c>
      <c r="F5950" s="5" t="s">
        <v>287</v>
      </c>
      <c r="G5950" s="5" t="s">
        <v>87</v>
      </c>
      <c r="H5950" s="5" t="s">
        <v>131</v>
      </c>
      <c r="I5950" s="150">
        <v>5288.277526231338</v>
      </c>
      <c r="J5950" s="150">
        <v>14661.166841212458</v>
      </c>
      <c r="K5950" s="150">
        <v>1186.3409685724798</v>
      </c>
      <c r="L5950" s="150">
        <v>1396.9498201634551</v>
      </c>
      <c r="M5950" s="150">
        <v>4302.055397591892</v>
      </c>
      <c r="N5950" s="150">
        <v>3267.0379370130877</v>
      </c>
      <c r="O5950" s="150">
        <v>6361.3737964705369</v>
      </c>
      <c r="P5950" s="150">
        <v>4897.9515280926198</v>
      </c>
      <c r="Q5950" s="150">
        <v>1787.4758271333135</v>
      </c>
      <c r="R5950" s="150">
        <v>3174.8803270032586</v>
      </c>
      <c r="S5950" s="150">
        <v>5017.0222519985618</v>
      </c>
      <c r="T5950" s="150">
        <v>6584.7786697835081</v>
      </c>
      <c r="U5950" s="150">
        <v>779.37119406514614</v>
      </c>
      <c r="V5950" s="150">
        <v>6979.8653899705187</v>
      </c>
      <c r="W5950" s="150">
        <v>2112.6164898888755</v>
      </c>
      <c r="X5950" s="150">
        <v>6320.0963899196613</v>
      </c>
      <c r="Y5950" s="150">
        <v>29587.605489560563</v>
      </c>
      <c r="Z5950" s="150">
        <v>4496.6816418328654</v>
      </c>
      <c r="AA5950" s="150">
        <v>47833.269367685061</v>
      </c>
      <c r="AB5950" s="150">
        <v>716.64341189477182</v>
      </c>
      <c r="AC5950" s="150">
        <v>3864.75435275466</v>
      </c>
      <c r="AD5950" s="150">
        <v>9692.1142513544946</v>
      </c>
      <c r="AE5950" s="150">
        <v>6282.9763140850973</v>
      </c>
      <c r="AF5950" s="150">
        <v>7517.3807339675486</v>
      </c>
      <c r="AG5950" s="150">
        <v>46799.599548544182</v>
      </c>
      <c r="AH5950" s="150">
        <v>8112.251346052959</v>
      </c>
      <c r="AI5950" s="150">
        <v>3086.0662699052041</v>
      </c>
      <c r="AJ5950" s="150">
        <v>15821.186451526934</v>
      </c>
      <c r="AK5950" s="150">
        <v>4866.701309887464</v>
      </c>
      <c r="AL5950" s="150">
        <v>262794.4375</v>
      </c>
      <c r="AM5950" s="150">
        <v>204436.421875</v>
      </c>
      <c r="AN5950" s="150">
        <v>58358.0625</v>
      </c>
      <c r="AO5950" s="5" t="s">
        <v>1232</v>
      </c>
    </row>
    <row r="5951" spans="1:41" ht="14.25" x14ac:dyDescent="0.45">
      <c r="A5951" s="150">
        <v>2023</v>
      </c>
      <c r="B5951" s="5" t="s">
        <v>6344</v>
      </c>
      <c r="C5951" s="5" t="s">
        <v>278</v>
      </c>
      <c r="D5951" s="5" t="s">
        <v>108</v>
      </c>
      <c r="E5951" s="5" t="s">
        <v>287</v>
      </c>
      <c r="F5951" s="5" t="s">
        <v>287</v>
      </c>
      <c r="G5951" s="5" t="s">
        <v>87</v>
      </c>
      <c r="H5951" s="5" t="s">
        <v>131</v>
      </c>
      <c r="I5951" s="150">
        <v>6039.437383218733</v>
      </c>
      <c r="J5951" s="150">
        <v>18814.806316211776</v>
      </c>
      <c r="K5951" s="150">
        <v>829.27626134243701</v>
      </c>
      <c r="L5951" s="150">
        <v>1530.6674914107309</v>
      </c>
      <c r="M5951" s="150">
        <v>5389.8172277128524</v>
      </c>
      <c r="N5951" s="150">
        <v>3741.9227341466067</v>
      </c>
      <c r="O5951" s="150">
        <v>5827.4755963537773</v>
      </c>
      <c r="P5951" s="150">
        <v>4712.7668205394775</v>
      </c>
      <c r="Q5951" s="150">
        <v>1761.3335057810768</v>
      </c>
      <c r="R5951" s="150">
        <v>3761.872836381131</v>
      </c>
      <c r="S5951" s="150">
        <v>6974.859956202411</v>
      </c>
      <c r="T5951" s="150">
        <v>6191.6921071654242</v>
      </c>
      <c r="U5951" s="150">
        <v>598.2686972446337</v>
      </c>
      <c r="V5951" s="150">
        <v>6396.7284687469673</v>
      </c>
      <c r="W5951" s="150">
        <v>2548.7440788676031</v>
      </c>
      <c r="X5951" s="150">
        <v>9814.3395056036861</v>
      </c>
      <c r="Y5951" s="150">
        <v>28598.512314653413</v>
      </c>
      <c r="Z5951" s="150">
        <v>5187.279555849228</v>
      </c>
      <c r="AA5951" s="150">
        <v>41111.820560085434</v>
      </c>
      <c r="AB5951" s="150">
        <v>1692.0574987942232</v>
      </c>
      <c r="AC5951" s="150">
        <v>3565.7324126155413</v>
      </c>
      <c r="AD5951" s="150">
        <v>12815.104110618529</v>
      </c>
      <c r="AE5951" s="150">
        <v>6141.955564009505</v>
      </c>
      <c r="AF5951" s="150">
        <v>10073.903358988004</v>
      </c>
      <c r="AG5951" s="150">
        <v>54866.51232142948</v>
      </c>
      <c r="AH5951" s="150">
        <v>8414.6110767871087</v>
      </c>
      <c r="AI5951" s="150">
        <v>3559.71544587363</v>
      </c>
      <c r="AJ5951" s="150">
        <v>16679.157994468311</v>
      </c>
      <c r="AK5951" s="150">
        <v>4830.5348750820085</v>
      </c>
      <c r="AL5951" s="150">
        <v>282470.90625</v>
      </c>
      <c r="AM5951" s="150">
        <v>213582.6875</v>
      </c>
      <c r="AN5951" s="150">
        <v>68888.2265625</v>
      </c>
      <c r="AO5951" s="5" t="s">
        <v>6972</v>
      </c>
    </row>
    <row r="5952" spans="1:41" ht="14.25" x14ac:dyDescent="0.45">
      <c r="A5952" s="150">
        <v>2023</v>
      </c>
      <c r="B5952" s="5" t="s">
        <v>7352</v>
      </c>
      <c r="C5952" s="5" t="s">
        <v>278</v>
      </c>
      <c r="D5952" s="5" t="s">
        <v>108</v>
      </c>
      <c r="E5952" s="5" t="s">
        <v>287</v>
      </c>
      <c r="F5952" s="5" t="s">
        <v>287</v>
      </c>
      <c r="G5952" s="5" t="s">
        <v>87</v>
      </c>
      <c r="H5952" s="5" t="s">
        <v>131</v>
      </c>
      <c r="I5952" s="150">
        <v>6232</v>
      </c>
      <c r="J5952" s="150">
        <v>19356.97489409316</v>
      </c>
      <c r="K5952" s="150">
        <v>900.85250659999997</v>
      </c>
      <c r="L5952" s="150">
        <v>1583</v>
      </c>
      <c r="M5952" s="150">
        <v>6528.6889657823904</v>
      </c>
      <c r="N5952" s="150">
        <v>3912.8220000000001</v>
      </c>
      <c r="O5952" s="150">
        <v>5827.4563146327473</v>
      </c>
      <c r="P5952" s="150">
        <v>4833.8049600000004</v>
      </c>
      <c r="Q5952" s="150">
        <v>1640.8691860834349</v>
      </c>
      <c r="R5952" s="150">
        <v>3842.2603814391032</v>
      </c>
      <c r="S5952" s="150">
        <v>6228.1128199999994</v>
      </c>
      <c r="T5952" s="150">
        <v>6400</v>
      </c>
      <c r="U5952" s="150">
        <v>768</v>
      </c>
      <c r="V5952" s="150">
        <v>6402</v>
      </c>
      <c r="W5952" s="150">
        <v>2229.7199999999998</v>
      </c>
      <c r="X5952" s="150">
        <v>11024.47173619527</v>
      </c>
      <c r="Y5952" s="150">
        <v>26851.98</v>
      </c>
      <c r="Z5952" s="150">
        <v>4658.9420759396126</v>
      </c>
      <c r="AA5952" s="150">
        <v>41749</v>
      </c>
      <c r="AB5952" s="150">
        <v>1688</v>
      </c>
      <c r="AC5952" s="150">
        <v>3839.5267301038061</v>
      </c>
      <c r="AD5952" s="150">
        <v>10200.71641433808</v>
      </c>
      <c r="AE5952" s="150">
        <v>6066.0745297784997</v>
      </c>
      <c r="AF5952" s="150">
        <v>11798.76905943028</v>
      </c>
      <c r="AG5952" s="150">
        <v>56974</v>
      </c>
      <c r="AH5952" s="150">
        <v>9460.1292620709901</v>
      </c>
      <c r="AI5952" s="150">
        <v>4287</v>
      </c>
      <c r="AJ5952" s="150">
        <v>16453.508385067791</v>
      </c>
      <c r="AK5952" s="150">
        <v>4866</v>
      </c>
      <c r="AL5952" s="150">
        <v>286604.6875</v>
      </c>
      <c r="AM5952" s="150">
        <v>216963.53125</v>
      </c>
      <c r="AN5952" s="150">
        <v>69641.1484375</v>
      </c>
      <c r="AO5952" s="5" t="s">
        <v>7893</v>
      </c>
    </row>
    <row r="5953" spans="1:41" ht="14.25" x14ac:dyDescent="0.45">
      <c r="A5953" s="150">
        <v>2023</v>
      </c>
      <c r="B5953" s="5" t="s">
        <v>1476</v>
      </c>
      <c r="C5953" s="5" t="s">
        <v>278</v>
      </c>
      <c r="D5953" s="5" t="s">
        <v>108</v>
      </c>
      <c r="E5953" s="5" t="s">
        <v>287</v>
      </c>
      <c r="F5953" s="5" t="s">
        <v>287</v>
      </c>
      <c r="G5953" s="5" t="s">
        <v>87</v>
      </c>
      <c r="H5953" s="5" t="s">
        <v>131</v>
      </c>
      <c r="I5953" s="150">
        <v>5020.0462453722048</v>
      </c>
      <c r="J5953" s="150">
        <v>14076.464003375044</v>
      </c>
      <c r="K5953" s="150">
        <v>967.91328458281635</v>
      </c>
      <c r="L5953" s="150">
        <v>1579.3155855750942</v>
      </c>
      <c r="M5953" s="150">
        <v>3751.2476765538399</v>
      </c>
      <c r="N5953" s="150">
        <v>2423.1518191760065</v>
      </c>
      <c r="O5953" s="150">
        <v>4426.3505427209539</v>
      </c>
      <c r="P5953" s="150">
        <v>5271.8710801813486</v>
      </c>
      <c r="Q5953" s="150">
        <v>1603.7537117069508</v>
      </c>
      <c r="R5953" s="150">
        <v>2955.1483838783938</v>
      </c>
      <c r="S5953" s="150">
        <v>3955.868331305408</v>
      </c>
      <c r="T5953" s="150">
        <v>5917.5208929831115</v>
      </c>
      <c r="U5953" s="150">
        <v>912.15190319102328</v>
      </c>
      <c r="V5953" s="150">
        <v>4757.5969684192487</v>
      </c>
      <c r="W5953" s="150">
        <v>1871.7444216585081</v>
      </c>
      <c r="X5953" s="150">
        <v>6917.9973855159296</v>
      </c>
      <c r="Y5953" s="150">
        <v>29352.924793827613</v>
      </c>
      <c r="Z5953" s="150">
        <v>3571.8470513433163</v>
      </c>
      <c r="AA5953" s="150">
        <v>46742.140122724551</v>
      </c>
      <c r="AB5953" s="150">
        <v>902.78686868281238</v>
      </c>
      <c r="AC5953" s="150">
        <v>3566.712170310373</v>
      </c>
      <c r="AD5953" s="150">
        <v>8403.7240769329328</v>
      </c>
      <c r="AE5953" s="150">
        <v>6127.8795303734141</v>
      </c>
      <c r="AF5953" s="150">
        <v>7966.5373254281549</v>
      </c>
      <c r="AG5953" s="150">
        <v>40222.157904872285</v>
      </c>
      <c r="AH5953" s="150">
        <v>8554.0712039824957</v>
      </c>
      <c r="AI5953" s="150">
        <v>2373.7455726311759</v>
      </c>
      <c r="AJ5953" s="150">
        <v>16536.689841626074</v>
      </c>
      <c r="AK5953" s="150">
        <v>5605.3632443589549</v>
      </c>
      <c r="AL5953" s="150">
        <v>246334.703125</v>
      </c>
      <c r="AM5953" s="150">
        <v>192686.375</v>
      </c>
      <c r="AN5953" s="150">
        <v>53648.33203125</v>
      </c>
      <c r="AO5953" s="5" t="s">
        <v>3302</v>
      </c>
    </row>
    <row r="5954" spans="1:41" ht="14.25" x14ac:dyDescent="0.45">
      <c r="A5954" s="150">
        <v>2023</v>
      </c>
      <c r="B5954" s="5" t="s">
        <v>4980</v>
      </c>
      <c r="C5954" s="5" t="s">
        <v>278</v>
      </c>
      <c r="D5954" s="5" t="s">
        <v>108</v>
      </c>
      <c r="E5954" s="5" t="s">
        <v>287</v>
      </c>
      <c r="F5954" s="5" t="s">
        <v>287</v>
      </c>
      <c r="G5954" s="5" t="s">
        <v>87</v>
      </c>
      <c r="H5954" s="5" t="s">
        <v>131</v>
      </c>
      <c r="I5954" s="150">
        <v>5204.9723967288119</v>
      </c>
      <c r="J5954" s="150">
        <v>16305.545530505195</v>
      </c>
      <c r="K5954" s="150">
        <v>849.74150040217796</v>
      </c>
      <c r="L5954" s="150">
        <v>1374.5818388858761</v>
      </c>
      <c r="M5954" s="150">
        <v>4946.4119202332668</v>
      </c>
      <c r="N5954" s="150">
        <v>3729.887207171585</v>
      </c>
      <c r="O5954" s="150">
        <v>6278.5625344004975</v>
      </c>
      <c r="P5954" s="150">
        <v>4565.2392933063393</v>
      </c>
      <c r="Q5954" s="150">
        <v>1817.8735659359202</v>
      </c>
      <c r="R5954" s="150">
        <v>3130.2145105568702</v>
      </c>
      <c r="S5954" s="150">
        <v>6005.4647461021568</v>
      </c>
      <c r="T5954" s="150">
        <v>6248.0992676630731</v>
      </c>
      <c r="U5954" s="150">
        <v>754.14558160693298</v>
      </c>
      <c r="V5954" s="150">
        <v>6710.4586134701403</v>
      </c>
      <c r="W5954" s="150">
        <v>2276.3908331852463</v>
      </c>
      <c r="X5954" s="150">
        <v>9499.8704640244214</v>
      </c>
      <c r="Y5954" s="150">
        <v>28543.400154440806</v>
      </c>
      <c r="Z5954" s="150">
        <v>5176.8226653742195</v>
      </c>
      <c r="AA5954" s="150">
        <v>41294.729409863197</v>
      </c>
      <c r="AB5954" s="150">
        <v>1735.9302465323906</v>
      </c>
      <c r="AC5954" s="150">
        <v>3684.1448724330248</v>
      </c>
      <c r="AD5954" s="150">
        <v>10479.378663447495</v>
      </c>
      <c r="AE5954" s="150">
        <v>6175.2047762070042</v>
      </c>
      <c r="AF5954" s="150">
        <v>10078.059156755184</v>
      </c>
      <c r="AG5954" s="150">
        <v>55920.488445584502</v>
      </c>
      <c r="AH5954" s="150">
        <v>8605.6098789106218</v>
      </c>
      <c r="AI5954" s="150">
        <v>2772.073375086517</v>
      </c>
      <c r="AJ5954" s="150">
        <v>15830.76550795179</v>
      </c>
      <c r="AK5954" s="150">
        <v>4919.3368234067266</v>
      </c>
      <c r="AL5954" s="150">
        <v>274913.40625</v>
      </c>
      <c r="AM5954" s="150">
        <v>210296.53125</v>
      </c>
      <c r="AN5954" s="150">
        <v>64616.8671875</v>
      </c>
      <c r="AO5954" s="5" t="s">
        <v>6045</v>
      </c>
    </row>
    <row r="5955" spans="1:41" ht="14.25" x14ac:dyDescent="0.45">
      <c r="A5955" s="150">
        <v>2023</v>
      </c>
      <c r="B5955" s="5" t="s">
        <v>1478</v>
      </c>
      <c r="C5955" s="5" t="s">
        <v>278</v>
      </c>
      <c r="D5955" s="5" t="s">
        <v>108</v>
      </c>
      <c r="E5955" s="5" t="s">
        <v>287</v>
      </c>
      <c r="F5955" s="5" t="s">
        <v>287</v>
      </c>
      <c r="G5955" s="5" t="s">
        <v>87</v>
      </c>
      <c r="H5955" s="5" t="s">
        <v>131</v>
      </c>
      <c r="I5955" s="150">
        <v>5049.5056546693895</v>
      </c>
      <c r="J5955" s="150">
        <v>12101.432826875174</v>
      </c>
      <c r="K5955" s="150">
        <v>1151.4585797003506</v>
      </c>
      <c r="L5955" s="150">
        <v>1571.7118186955756</v>
      </c>
      <c r="M5955" s="150">
        <v>4542.8405836204893</v>
      </c>
      <c r="N5955" s="150">
        <v>2950.2139958526013</v>
      </c>
      <c r="O5955" s="150">
        <v>6403.7881359511703</v>
      </c>
      <c r="P5955" s="150">
        <v>6000.5663666939427</v>
      </c>
      <c r="Q5955" s="150">
        <v>1738.7492438068134</v>
      </c>
      <c r="R5955" s="150">
        <v>3213.0609459022908</v>
      </c>
      <c r="S5955" s="150">
        <v>4366.8056779804883</v>
      </c>
      <c r="T5955" s="150">
        <v>6897.5569700239048</v>
      </c>
      <c r="U5955" s="150">
        <v>829.70890900945562</v>
      </c>
      <c r="V5955" s="150">
        <v>6466.113951850798</v>
      </c>
      <c r="W5955" s="150">
        <v>2119.9339890387823</v>
      </c>
      <c r="X5955" s="150">
        <v>8009.3524399315265</v>
      </c>
      <c r="Y5955" s="150">
        <v>28674.366746274194</v>
      </c>
      <c r="Z5955" s="150">
        <v>4544.0010023402847</v>
      </c>
      <c r="AA5955" s="150">
        <v>47830.587532633443</v>
      </c>
      <c r="AB5955" s="150">
        <v>0</v>
      </c>
      <c r="AC5955" s="150">
        <v>3846.7669690502571</v>
      </c>
      <c r="AD5955" s="150">
        <v>9497.6716313485504</v>
      </c>
      <c r="AE5955" s="150">
        <v>6542.4461781429627</v>
      </c>
      <c r="AF5955" s="150">
        <v>7789.3214970700456</v>
      </c>
      <c r="AG5955" s="150">
        <v>42927.522075965528</v>
      </c>
      <c r="AH5955" s="150">
        <v>8322.7134905579569</v>
      </c>
      <c r="AI5955" s="150">
        <v>2457.0126752883871</v>
      </c>
      <c r="AJ5955" s="150">
        <v>24185.673204602685</v>
      </c>
      <c r="AK5955" s="150">
        <v>5134.0624403597731</v>
      </c>
      <c r="AL5955" s="150">
        <v>265164.96875</v>
      </c>
      <c r="AM5955" s="150">
        <v>206261.75</v>
      </c>
      <c r="AN5955" s="150">
        <v>58903.19921875</v>
      </c>
      <c r="AO5955" s="5" t="s">
        <v>3301</v>
      </c>
    </row>
    <row r="5956" spans="1:41" ht="14.25" x14ac:dyDescent="0.45">
      <c r="A5956" s="150">
        <v>2023</v>
      </c>
      <c r="B5956" s="5" t="s">
        <v>1477</v>
      </c>
      <c r="C5956" s="5" t="s">
        <v>278</v>
      </c>
      <c r="D5956" s="5" t="s">
        <v>108</v>
      </c>
      <c r="E5956" s="5" t="s">
        <v>287</v>
      </c>
      <c r="F5956" s="5" t="s">
        <v>287</v>
      </c>
      <c r="G5956" s="5" t="s">
        <v>87</v>
      </c>
      <c r="H5956" s="5" t="s">
        <v>131</v>
      </c>
      <c r="I5956" s="150">
        <v>5078.1160316999158</v>
      </c>
      <c r="J5956" s="150">
        <v>11334.886870088225</v>
      </c>
      <c r="K5956" s="150">
        <v>987.32401877656287</v>
      </c>
      <c r="L5956" s="150">
        <v>1896.9547900269349</v>
      </c>
      <c r="M5956" s="150">
        <v>4379.3846131513046</v>
      </c>
      <c r="N5956" s="150">
        <v>2555.4839205076169</v>
      </c>
      <c r="O5956" s="150">
        <v>4656.0611444826809</v>
      </c>
      <c r="P5956" s="150">
        <v>4939.3603856331674</v>
      </c>
      <c r="Q5956" s="150">
        <v>1834.6128296485624</v>
      </c>
      <c r="R5956" s="150">
        <v>2875.0766207027191</v>
      </c>
      <c r="S5956" s="150">
        <v>4021.1932761363569</v>
      </c>
      <c r="T5956" s="150">
        <v>6419.1002229616233</v>
      </c>
      <c r="U5956" s="150">
        <v>830.06686511024031</v>
      </c>
      <c r="V5956" s="150">
        <v>5349.9880134131872</v>
      </c>
      <c r="W5956" s="150">
        <v>1885.1845950491424</v>
      </c>
      <c r="X5956" s="150">
        <v>8731.1045347701765</v>
      </c>
      <c r="Y5956" s="150">
        <v>29483.591368913389</v>
      </c>
      <c r="Z5956" s="150">
        <v>3764.0275617745656</v>
      </c>
      <c r="AA5956" s="150">
        <v>47096.565606381933</v>
      </c>
      <c r="AB5956" s="150">
        <v>916.38189389865931</v>
      </c>
      <c r="AC5956" s="150">
        <v>3883.5556348917821</v>
      </c>
      <c r="AD5956" s="150">
        <v>8954.5683592157875</v>
      </c>
      <c r="AE5956" s="150">
        <v>6171.1901453851742</v>
      </c>
      <c r="AF5956" s="150">
        <v>7452.5024296805695</v>
      </c>
      <c r="AG5956" s="150">
        <v>39190.820344016218</v>
      </c>
      <c r="AH5956" s="150">
        <v>8504.8002447728359</v>
      </c>
      <c r="AI5956" s="150">
        <v>2327.4772015324647</v>
      </c>
      <c r="AJ5956" s="150">
        <v>15595.566739643074</v>
      </c>
      <c r="AK5956" s="150">
        <v>5749.5799961331613</v>
      </c>
      <c r="AL5956" s="150">
        <v>246864.53125</v>
      </c>
      <c r="AM5956" s="150">
        <v>189332.375</v>
      </c>
      <c r="AN5956" s="150">
        <v>57532.16015625</v>
      </c>
      <c r="AO5956" s="5" t="s">
        <v>3303</v>
      </c>
    </row>
    <row r="5957" spans="1:41" ht="14.25" x14ac:dyDescent="0.45">
      <c r="A5957" s="150">
        <v>2023</v>
      </c>
      <c r="B5957" s="5" t="s">
        <v>1477</v>
      </c>
      <c r="C5957" s="5" t="s">
        <v>278</v>
      </c>
      <c r="D5957" s="5" t="s">
        <v>108</v>
      </c>
      <c r="E5957" s="5" t="s">
        <v>287</v>
      </c>
      <c r="F5957" s="5" t="s">
        <v>287</v>
      </c>
      <c r="G5957" s="5" t="s">
        <v>88</v>
      </c>
      <c r="H5957" s="5" t="s">
        <v>131</v>
      </c>
      <c r="I5957" s="150">
        <v>5462.3204040682413</v>
      </c>
      <c r="J5957" s="150">
        <v>12555.2250033</v>
      </c>
      <c r="K5957" s="150">
        <v>1095.4675516359621</v>
      </c>
      <c r="L5957" s="150">
        <v>2044.287800000001</v>
      </c>
      <c r="M5957" s="150">
        <v>4748.4095665778614</v>
      </c>
      <c r="N5957" s="150">
        <v>2800.2381670777509</v>
      </c>
      <c r="O5957" s="150">
        <v>5254</v>
      </c>
      <c r="P5957" s="150">
        <v>6009.6</v>
      </c>
      <c r="Q5957" s="150">
        <v>2215.1956396062942</v>
      </c>
      <c r="R5957" s="150">
        <v>3285.0708065613921</v>
      </c>
      <c r="S5957" s="150">
        <v>4855.3731159820591</v>
      </c>
      <c r="T5957" s="150">
        <v>7904.804648891306</v>
      </c>
      <c r="U5957" s="150">
        <v>896.33109057020306</v>
      </c>
      <c r="V5957" s="150">
        <v>5778</v>
      </c>
      <c r="W5957" s="150">
        <v>1995.7635815209251</v>
      </c>
      <c r="X5957" s="150">
        <v>10322.90939322769</v>
      </c>
      <c r="Y5957" s="150">
        <v>34685.280000000013</v>
      </c>
      <c r="Z5957" s="150">
        <v>4543.7359999999999</v>
      </c>
      <c r="AA5957" s="150">
        <v>51838.903459062807</v>
      </c>
      <c r="AB5957" s="150">
        <v>828</v>
      </c>
      <c r="AC5957" s="150">
        <v>4445.7424946770652</v>
      </c>
      <c r="AD5957" s="150">
        <v>11352.76418353384</v>
      </c>
      <c r="AE5957" s="150">
        <v>6533.1727084686327</v>
      </c>
      <c r="AF5957" s="150">
        <v>8031.6563020102194</v>
      </c>
      <c r="AG5957" s="150">
        <v>44796</v>
      </c>
      <c r="AH5957" s="150">
        <v>10576.14334690004</v>
      </c>
      <c r="AI5957" s="150">
        <v>2463.9996782477651</v>
      </c>
      <c r="AJ5957" s="150">
        <v>19255.93603699184</v>
      </c>
      <c r="AK5957" s="150">
        <v>7331.3296441650264</v>
      </c>
      <c r="AL5957" s="150">
        <v>283905.65625</v>
      </c>
      <c r="AM5957" s="150">
        <v>215176.703125</v>
      </c>
      <c r="AN5957" s="150">
        <v>68728.96875</v>
      </c>
      <c r="AO5957" s="5" t="s">
        <v>3304</v>
      </c>
    </row>
    <row r="5958" spans="1:41" ht="14.25" x14ac:dyDescent="0.45">
      <c r="A5958" s="150">
        <v>2023</v>
      </c>
      <c r="B5958" s="5" t="s">
        <v>1476</v>
      </c>
      <c r="C5958" s="5" t="s">
        <v>278</v>
      </c>
      <c r="D5958" s="5" t="s">
        <v>108</v>
      </c>
      <c r="E5958" s="5" t="s">
        <v>287</v>
      </c>
      <c r="F5958" s="5" t="s">
        <v>287</v>
      </c>
      <c r="G5958" s="5" t="s">
        <v>88</v>
      </c>
      <c r="H5958" s="5" t="s">
        <v>131</v>
      </c>
      <c r="I5958" s="150">
        <v>5452.1108960000001</v>
      </c>
      <c r="J5958" s="150">
        <v>12266.297497321701</v>
      </c>
      <c r="K5958" s="150">
        <v>1121</v>
      </c>
      <c r="L5958" s="150">
        <v>1714.515651722626</v>
      </c>
      <c r="M5958" s="150">
        <v>4092.4430392174299</v>
      </c>
      <c r="N5958" s="150">
        <v>2673.7620000000002</v>
      </c>
      <c r="O5958" s="150">
        <v>5046.0932732220372</v>
      </c>
      <c r="P5958" s="150">
        <v>6009.6</v>
      </c>
      <c r="Q5958" s="150">
        <v>1795.9755525526659</v>
      </c>
      <c r="R5958" s="150">
        <v>3244.388613012215</v>
      </c>
      <c r="S5958" s="150">
        <v>4399.7442431256259</v>
      </c>
      <c r="T5958" s="150">
        <v>6746.0455479148013</v>
      </c>
      <c r="U5958" s="150">
        <v>673</v>
      </c>
      <c r="V5958" s="150">
        <v>5291</v>
      </c>
      <c r="W5958" s="150">
        <v>1997.981382301389</v>
      </c>
      <c r="X5958" s="150">
        <v>8279.0534933899326</v>
      </c>
      <c r="Y5958" s="150">
        <v>39463</v>
      </c>
      <c r="Z5958" s="150">
        <v>3998.5169999999989</v>
      </c>
      <c r="AA5958" s="150">
        <v>51780.366307371944</v>
      </c>
      <c r="AB5958" s="150">
        <v>804</v>
      </c>
      <c r="AC5958" s="150">
        <v>4046.3039809829411</v>
      </c>
      <c r="AD5958" s="150">
        <v>9340.2217084800013</v>
      </c>
      <c r="AE5958" s="150">
        <v>6853.9272877526928</v>
      </c>
      <c r="AF5958" s="150">
        <v>8648.5266524520248</v>
      </c>
      <c r="AG5958" s="150">
        <v>44914.147253442003</v>
      </c>
      <c r="AH5958" s="150">
        <v>9332.1081875</v>
      </c>
      <c r="AI5958" s="150">
        <v>2526.4256900675659</v>
      </c>
      <c r="AJ5958" s="150">
        <v>18397.23529949343</v>
      </c>
      <c r="AK5958" s="150">
        <v>5981</v>
      </c>
      <c r="AL5958" s="150">
        <v>276888.78125</v>
      </c>
      <c r="AM5958" s="150">
        <v>217222.65625</v>
      </c>
      <c r="AN5958" s="150">
        <v>59666.1171875</v>
      </c>
      <c r="AO5958" s="5" t="s">
        <v>3305</v>
      </c>
    </row>
    <row r="5959" spans="1:41" ht="14.25" x14ac:dyDescent="0.45">
      <c r="A5959" s="150">
        <v>2023</v>
      </c>
      <c r="B5959" s="5" t="s">
        <v>7352</v>
      </c>
      <c r="C5959" s="5" t="s">
        <v>278</v>
      </c>
      <c r="D5959" s="5" t="s">
        <v>108</v>
      </c>
      <c r="E5959" s="5" t="s">
        <v>287</v>
      </c>
      <c r="F5959" s="5" t="s">
        <v>287</v>
      </c>
      <c r="G5959" s="5" t="s">
        <v>88</v>
      </c>
      <c r="H5959" s="5" t="s">
        <v>131</v>
      </c>
      <c r="I5959" s="150">
        <v>6613.4482559999997</v>
      </c>
      <c r="J5959" s="150">
        <v>20802.458940771259</v>
      </c>
      <c r="K5959" s="150">
        <v>935.04273294496579</v>
      </c>
      <c r="L5959" s="150">
        <v>1682.6931501156</v>
      </c>
      <c r="M5959" s="150">
        <v>6792.4480000000003</v>
      </c>
      <c r="N5959" s="150">
        <v>4066.9871868000009</v>
      </c>
      <c r="O5959" s="150">
        <v>6062.8855497439108</v>
      </c>
      <c r="P5959" s="150">
        <v>4999.5512982734399</v>
      </c>
      <c r="Q5959" s="150">
        <v>1708.11131502028</v>
      </c>
      <c r="R5959" s="150">
        <v>4031.8295926009778</v>
      </c>
      <c r="S5959" s="150">
        <v>6463.3578745797922</v>
      </c>
      <c r="T5959" s="150">
        <v>6805.5082341696852</v>
      </c>
      <c r="U5959" s="150">
        <v>812.24027999999998</v>
      </c>
      <c r="V5959" s="150">
        <v>6661</v>
      </c>
      <c r="W5959" s="150">
        <v>2186</v>
      </c>
      <c r="X5959" s="150">
        <v>11481.10535550848</v>
      </c>
      <c r="Y5959" s="150">
        <v>28278.657250844379</v>
      </c>
      <c r="Z5959" s="150">
        <v>4850.5259687822827</v>
      </c>
      <c r="AA5959" s="150">
        <v>44992</v>
      </c>
      <c r="AB5959" s="150">
        <v>1756.1952000000001</v>
      </c>
      <c r="AC5959" s="150">
        <v>3994.6436100000001</v>
      </c>
      <c r="AD5959" s="150">
        <v>10618.737481586169</v>
      </c>
      <c r="AE5959" s="150">
        <v>6311.1439407815506</v>
      </c>
      <c r="AF5959" s="150">
        <v>12707.485845054071</v>
      </c>
      <c r="AG5959" s="150">
        <v>60875</v>
      </c>
      <c r="AH5959" s="150">
        <v>10028.457501239851</v>
      </c>
      <c r="AI5959" s="150">
        <v>4460.1948000000002</v>
      </c>
      <c r="AJ5959" s="150">
        <v>17460.59472630102</v>
      </c>
      <c r="AK5959" s="150">
        <v>5063</v>
      </c>
      <c r="AL5959" s="150">
        <v>303501.28125</v>
      </c>
      <c r="AM5959" s="150">
        <v>230848.359375</v>
      </c>
      <c r="AN5959" s="150">
        <v>72652.9296875</v>
      </c>
      <c r="AO5959" s="5" t="s">
        <v>7894</v>
      </c>
    </row>
    <row r="5960" spans="1:41" ht="14.25" x14ac:dyDescent="0.45">
      <c r="A5960" s="150">
        <v>2023</v>
      </c>
      <c r="B5960" s="5" t="s">
        <v>6344</v>
      </c>
      <c r="C5960" s="5" t="s">
        <v>278</v>
      </c>
      <c r="D5960" s="5" t="s">
        <v>108</v>
      </c>
      <c r="E5960" s="5" t="s">
        <v>287</v>
      </c>
      <c r="F5960" s="5" t="s">
        <v>287</v>
      </c>
      <c r="G5960" s="5" t="s">
        <v>88</v>
      </c>
      <c r="H5960" s="5" t="s">
        <v>131</v>
      </c>
      <c r="I5960" s="150">
        <v>6440.4713520000014</v>
      </c>
      <c r="J5960" s="150">
        <v>20687.23850370145</v>
      </c>
      <c r="K5960" s="150">
        <v>776.89770659999999</v>
      </c>
      <c r="L5960" s="150">
        <v>1635.0292455981121</v>
      </c>
      <c r="M5960" s="150">
        <v>5635.0144799999989</v>
      </c>
      <c r="N5960" s="150">
        <v>3912.1528428719989</v>
      </c>
      <c r="O5960" s="150">
        <v>6092.5831025321804</v>
      </c>
      <c r="P5960" s="150">
        <v>4912.6857788567886</v>
      </c>
      <c r="Q5960" s="150">
        <v>1841.461294485717</v>
      </c>
      <c r="R5960" s="150">
        <v>3933.010528804466</v>
      </c>
      <c r="S5960" s="150">
        <v>7292.1650565600012</v>
      </c>
      <c r="T5960" s="150">
        <v>6584.41049618953</v>
      </c>
      <c r="U5960" s="150">
        <v>637.99525699344008</v>
      </c>
      <c r="V5960" s="150">
        <v>6689</v>
      </c>
      <c r="W5960" s="150">
        <v>2664.6932879999999</v>
      </c>
      <c r="X5960" s="150">
        <v>10570</v>
      </c>
      <c r="Y5960" s="150">
        <v>30280.849170061789</v>
      </c>
      <c r="Z5960" s="150">
        <v>5423.2628258198229</v>
      </c>
      <c r="AA5960" s="150">
        <v>44992</v>
      </c>
      <c r="AB5960" s="150">
        <v>1877</v>
      </c>
      <c r="AC5960" s="150">
        <v>3727.947150708907</v>
      </c>
      <c r="AD5960" s="150">
        <v>13046.54941399167</v>
      </c>
      <c r="AE5960" s="150">
        <v>6421.3696079999991</v>
      </c>
      <c r="AF5960" s="150">
        <v>10742.836106995201</v>
      </c>
      <c r="AG5960" s="150">
        <v>59690</v>
      </c>
      <c r="AH5960" s="150">
        <v>9216.013957824518</v>
      </c>
      <c r="AI5960" s="150">
        <v>3721.6564560000011</v>
      </c>
      <c r="AJ5960" s="150">
        <v>17786.6964127053</v>
      </c>
      <c r="AK5960" s="150">
        <v>5050</v>
      </c>
      <c r="AL5960" s="150">
        <v>302281</v>
      </c>
      <c r="AM5960" s="150">
        <v>229754.03125</v>
      </c>
      <c r="AN5960" s="150">
        <v>72526.9921875</v>
      </c>
      <c r="AO5960" s="5" t="s">
        <v>6973</v>
      </c>
    </row>
    <row r="5961" spans="1:41" ht="14.25" x14ac:dyDescent="0.45">
      <c r="A5961" s="150">
        <v>2023</v>
      </c>
      <c r="B5961" s="5" t="s">
        <v>1478</v>
      </c>
      <c r="C5961" s="5" t="s">
        <v>278</v>
      </c>
      <c r="D5961" s="5" t="s">
        <v>108</v>
      </c>
      <c r="E5961" s="5" t="s">
        <v>287</v>
      </c>
      <c r="F5961" s="5" t="s">
        <v>287</v>
      </c>
      <c r="G5961" s="5" t="s">
        <v>88</v>
      </c>
      <c r="H5961" s="5" t="s">
        <v>131</v>
      </c>
      <c r="I5961" s="150">
        <v>5347.9999999999991</v>
      </c>
      <c r="J5961" s="150">
        <v>12816.779498586349</v>
      </c>
      <c r="K5961" s="150">
        <v>1233.863844177275</v>
      </c>
      <c r="L5961" s="150">
        <v>1638.5374522667189</v>
      </c>
      <c r="M5961" s="150">
        <v>4825.1022956844536</v>
      </c>
      <c r="N5961" s="150">
        <v>3063.344804314459</v>
      </c>
      <c r="O5961" s="150">
        <v>6720.6028101008578</v>
      </c>
      <c r="P5961" s="150">
        <v>5424.1714072000004</v>
      </c>
      <c r="Q5961" s="150">
        <v>1820.7468876368471</v>
      </c>
      <c r="R5961" s="150">
        <v>3531.9665366521658</v>
      </c>
      <c r="S5961" s="150">
        <v>4547.5460222694537</v>
      </c>
      <c r="T5961" s="150">
        <v>7023.6812774217324</v>
      </c>
      <c r="U5961" s="150">
        <v>878.75597114725792</v>
      </c>
      <c r="V5961" s="150">
        <v>6929</v>
      </c>
      <c r="W5961" s="150">
        <v>2212.0357222480179</v>
      </c>
      <c r="X5961" s="150">
        <v>8316.4842337807877</v>
      </c>
      <c r="Y5961" s="150">
        <v>30736.97280000001</v>
      </c>
      <c r="Z5961" s="150">
        <v>4759.9021741884044</v>
      </c>
      <c r="AA5961" s="150">
        <v>50801.362233195541</v>
      </c>
      <c r="AB5961" s="150">
        <v>0</v>
      </c>
      <c r="AC5961" s="150">
        <v>3999.6823800000002</v>
      </c>
      <c r="AD5961" s="150">
        <v>9975.4686438352128</v>
      </c>
      <c r="AE5961" s="150">
        <v>6878.5388687777167</v>
      </c>
      <c r="AF5961" s="150">
        <v>8249.7761593373361</v>
      </c>
      <c r="AG5961" s="150">
        <v>47970.722780763841</v>
      </c>
      <c r="AH5961" s="150">
        <v>8849.3256735166942</v>
      </c>
      <c r="AI5961" s="150">
        <v>2551.2308678490508</v>
      </c>
      <c r="AJ5961" s="150">
        <v>25690.595328667328</v>
      </c>
      <c r="AK5961" s="150">
        <v>5592.3637643538668</v>
      </c>
      <c r="AL5961" s="150">
        <v>282386.59375</v>
      </c>
      <c r="AM5961" s="150">
        <v>220538.84375</v>
      </c>
      <c r="AN5961" s="150">
        <v>61847.703125</v>
      </c>
      <c r="AO5961" s="5" t="s">
        <v>3306</v>
      </c>
    </row>
    <row r="5962" spans="1:41" ht="14.25" x14ac:dyDescent="0.45">
      <c r="A5962" s="150">
        <v>2023</v>
      </c>
      <c r="B5962" s="5" t="s">
        <v>4024</v>
      </c>
      <c r="C5962" s="5" t="s">
        <v>278</v>
      </c>
      <c r="D5962" s="5" t="s">
        <v>108</v>
      </c>
      <c r="E5962" s="5" t="s">
        <v>287</v>
      </c>
      <c r="F5962" s="5" t="s">
        <v>287</v>
      </c>
      <c r="G5962" s="5" t="s">
        <v>88</v>
      </c>
      <c r="H5962" s="5" t="s">
        <v>131</v>
      </c>
      <c r="I5962" s="150">
        <v>5347.9351298509664</v>
      </c>
      <c r="J5962" s="150">
        <v>21451.346574339241</v>
      </c>
      <c r="K5962" s="150">
        <v>1312.7084161538889</v>
      </c>
      <c r="L5962" s="150">
        <v>1437.3443</v>
      </c>
      <c r="M5962" s="150">
        <v>4714.6045864267426</v>
      </c>
      <c r="N5962" s="150">
        <v>3496.0939718738391</v>
      </c>
      <c r="O5962" s="150">
        <v>6528.8966531137103</v>
      </c>
      <c r="P5962" s="150">
        <v>5530.6999108932196</v>
      </c>
      <c r="Q5962" s="150">
        <v>1738.1817166312519</v>
      </c>
      <c r="R5962" s="150">
        <v>3278.0501774836512</v>
      </c>
      <c r="S5962" s="150">
        <v>5804</v>
      </c>
      <c r="T5962" s="150">
        <v>6081.2770640256003</v>
      </c>
      <c r="U5962" s="150">
        <v>799.57531767744013</v>
      </c>
      <c r="V5962" s="150">
        <v>7399</v>
      </c>
      <c r="W5962" s="150">
        <v>2250.0732733998948</v>
      </c>
      <c r="X5962" s="150">
        <v>7659.0085317984012</v>
      </c>
      <c r="Y5962" s="150">
        <v>28379.751246084521</v>
      </c>
      <c r="Z5962" s="150">
        <v>4527</v>
      </c>
      <c r="AA5962" s="150">
        <v>44992</v>
      </c>
      <c r="AB5962" s="150">
        <v>653.76</v>
      </c>
      <c r="AC5962" s="150">
        <v>3977.8934500000009</v>
      </c>
      <c r="AD5962" s="150">
        <v>9855.7555131512599</v>
      </c>
      <c r="AE5962" s="150">
        <v>6767.6288953348803</v>
      </c>
      <c r="AF5962" s="150">
        <v>8400.232106491083</v>
      </c>
      <c r="AG5962" s="150">
        <v>51683</v>
      </c>
      <c r="AH5962" s="150">
        <v>6592</v>
      </c>
      <c r="AI5962" s="150">
        <v>2901.5243508096009</v>
      </c>
      <c r="AJ5962" s="150">
        <v>16765</v>
      </c>
      <c r="AK5962" s="150">
        <v>5030.3257773196201</v>
      </c>
      <c r="AL5962" s="150">
        <v>275354.65625</v>
      </c>
      <c r="AM5962" s="150">
        <v>215970.734375</v>
      </c>
      <c r="AN5962" s="150">
        <v>59383.93359375</v>
      </c>
      <c r="AO5962" s="5" t="s">
        <v>4686</v>
      </c>
    </row>
    <row r="5963" spans="1:41" ht="14.25" x14ac:dyDescent="0.45">
      <c r="A5963" s="150">
        <v>2023</v>
      </c>
      <c r="B5963" s="5" t="s">
        <v>582</v>
      </c>
      <c r="C5963" s="5" t="s">
        <v>278</v>
      </c>
      <c r="D5963" s="5" t="s">
        <v>108</v>
      </c>
      <c r="E5963" s="5" t="s">
        <v>287</v>
      </c>
      <c r="F5963" s="5" t="s">
        <v>287</v>
      </c>
      <c r="G5963" s="5" t="s">
        <v>88</v>
      </c>
      <c r="H5963" s="5" t="s">
        <v>131</v>
      </c>
      <c r="I5963" s="150">
        <v>5347.940945167973</v>
      </c>
      <c r="J5963" s="150">
        <v>15322.937225548591</v>
      </c>
      <c r="K5963" s="150">
        <v>1193.637187151224</v>
      </c>
      <c r="L5963" s="150">
        <v>1454.9830950848079</v>
      </c>
      <c r="M5963" s="150">
        <v>4414.5786611904014</v>
      </c>
      <c r="N5963" s="150">
        <v>3449.7954494999999</v>
      </c>
      <c r="O5963" s="150">
        <v>6529.8126030042113</v>
      </c>
      <c r="P5963" s="150">
        <v>5634</v>
      </c>
      <c r="Q5963" s="150">
        <v>1829.068633467105</v>
      </c>
      <c r="R5963" s="150">
        <v>3188.1984324989421</v>
      </c>
      <c r="S5963" s="150">
        <v>5028.2086860272293</v>
      </c>
      <c r="T5963" s="150">
        <v>6406.0087288393852</v>
      </c>
      <c r="U5963" s="150">
        <v>750.07718523400308</v>
      </c>
      <c r="V5963" s="150">
        <v>157</v>
      </c>
      <c r="W5963" s="150">
        <v>2180.6460864753399</v>
      </c>
      <c r="X5963" s="150">
        <v>6615.078050756736</v>
      </c>
      <c r="Y5963" s="150">
        <v>30447.408049999998</v>
      </c>
      <c r="Z5963" s="150">
        <v>4627.8483306328953</v>
      </c>
      <c r="AA5963" s="150">
        <v>49973.97338256333</v>
      </c>
      <c r="AB5963" s="150">
        <v>653</v>
      </c>
      <c r="AC5963" s="150">
        <v>3990.3507500000001</v>
      </c>
      <c r="AD5963" s="150">
        <v>9974.8299593101019</v>
      </c>
      <c r="AE5963" s="150">
        <v>6460.7937993175692</v>
      </c>
      <c r="AF5963" s="150">
        <v>7829.6741438852878</v>
      </c>
      <c r="AG5963" s="150">
        <v>49465.979201799542</v>
      </c>
      <c r="AH5963" s="150">
        <v>8520.0575846946249</v>
      </c>
      <c r="AI5963" s="150">
        <v>3166.7687229703688</v>
      </c>
      <c r="AJ5963" s="150">
        <v>16559.618204455259</v>
      </c>
      <c r="AK5963" s="150">
        <v>4993.9684194351266</v>
      </c>
      <c r="AL5963" s="150">
        <v>266166.25</v>
      </c>
      <c r="AM5963" s="150">
        <v>206489.671875</v>
      </c>
      <c r="AN5963" s="150">
        <v>59676.59375</v>
      </c>
      <c r="AO5963" s="5" t="s">
        <v>1233</v>
      </c>
    </row>
    <row r="5964" spans="1:41" ht="14.25" x14ac:dyDescent="0.45">
      <c r="A5964" s="150">
        <v>2023</v>
      </c>
      <c r="B5964" s="5" t="s">
        <v>4980</v>
      </c>
      <c r="C5964" s="5" t="s">
        <v>278</v>
      </c>
      <c r="D5964" s="5" t="s">
        <v>108</v>
      </c>
      <c r="E5964" s="5" t="s">
        <v>287</v>
      </c>
      <c r="F5964" s="5" t="s">
        <v>287</v>
      </c>
      <c r="G5964" s="5" t="s">
        <v>88</v>
      </c>
      <c r="H5964" s="5" t="s">
        <v>131</v>
      </c>
      <c r="I5964" s="150">
        <v>5518.519976937152</v>
      </c>
      <c r="J5964" s="150">
        <v>17869.79812328922</v>
      </c>
      <c r="K5964" s="150">
        <v>875</v>
      </c>
      <c r="L5964" s="150">
        <v>1459.81656251545</v>
      </c>
      <c r="M5964" s="150">
        <v>5141.5527599999996</v>
      </c>
      <c r="N5964" s="150">
        <v>3892.2501679096149</v>
      </c>
      <c r="O5964" s="150">
        <v>6526.2580327230644</v>
      </c>
      <c r="P5964" s="150">
        <v>4763.9780212616806</v>
      </c>
      <c r="Q5964" s="150">
        <v>1902.5909803476111</v>
      </c>
      <c r="R5964" s="150">
        <v>3231.4064957295832</v>
      </c>
      <c r="S5964" s="150">
        <v>6157.131549090479</v>
      </c>
      <c r="T5964" s="150">
        <v>6613.6143995140137</v>
      </c>
      <c r="U5964" s="150">
        <v>799.57531767744013</v>
      </c>
      <c r="V5964" s="150">
        <v>7101</v>
      </c>
      <c r="W5964" s="150">
        <v>2366.19670176</v>
      </c>
      <c r="X5964" s="150">
        <v>10153.50945</v>
      </c>
      <c r="Y5964" s="150">
        <v>29983.138994205299</v>
      </c>
      <c r="Z5964" s="150">
        <v>5402.1711031365712</v>
      </c>
      <c r="AA5964" s="150">
        <v>44992</v>
      </c>
      <c r="AB5964" s="150">
        <v>1877</v>
      </c>
      <c r="AC5964" s="150">
        <v>3836.8473551052339</v>
      </c>
      <c r="AD5964" s="150">
        <v>10967.743685990319</v>
      </c>
      <c r="AE5964" s="150">
        <v>6418.8227087999994</v>
      </c>
      <c r="AF5964" s="150">
        <v>10702.976904573499</v>
      </c>
      <c r="AG5964" s="150">
        <v>62889</v>
      </c>
      <c r="AH5964" s="150">
        <v>9146.3965984350252</v>
      </c>
      <c r="AI5964" s="150">
        <v>2881.4344099199998</v>
      </c>
      <c r="AJ5964" s="150">
        <v>17120.099172083879</v>
      </c>
      <c r="AK5964" s="150">
        <v>5113</v>
      </c>
      <c r="AL5964" s="150">
        <v>295702.84375</v>
      </c>
      <c r="AM5964" s="150">
        <v>227883.984375</v>
      </c>
      <c r="AN5964" s="150">
        <v>67818.8359375</v>
      </c>
      <c r="AO5964" s="5" t="s">
        <v>6046</v>
      </c>
    </row>
    <row r="5965" spans="1:41" ht="14.25" x14ac:dyDescent="0.45">
      <c r="A5965" s="150">
        <v>2023</v>
      </c>
      <c r="B5965" s="5" t="s">
        <v>1477</v>
      </c>
      <c r="C5965" s="5" t="s">
        <v>278</v>
      </c>
      <c r="D5965" s="5" t="s">
        <v>108</v>
      </c>
      <c r="E5965" s="5" t="s">
        <v>111</v>
      </c>
      <c r="F5965" s="5" t="s">
        <v>111</v>
      </c>
      <c r="G5965" s="5" t="s">
        <v>87</v>
      </c>
      <c r="H5965" s="5" t="s">
        <v>131</v>
      </c>
      <c r="I5965" s="150">
        <v>10434.450388901287</v>
      </c>
      <c r="J5965" s="150">
        <v>10901.222265447426</v>
      </c>
      <c r="K5965" s="150">
        <v>1991.9426071775815</v>
      </c>
      <c r="L5965" s="150">
        <v>1496.8733012166745</v>
      </c>
      <c r="M5965" s="150">
        <v>7201.3859668766381</v>
      </c>
      <c r="N5965" s="150">
        <v>7106.822139450449</v>
      </c>
      <c r="O5965" s="150">
        <v>6890.5720669239772</v>
      </c>
      <c r="P5965" s="150">
        <v>2453.6457231561931</v>
      </c>
      <c r="Q5965" s="150">
        <v>3331.2916674335324</v>
      </c>
      <c r="R5965" s="150">
        <v>5739.4613857342956</v>
      </c>
      <c r="S5965" s="150">
        <v>6787.1342982627957</v>
      </c>
      <c r="T5965" s="150">
        <v>6751.1226482872244</v>
      </c>
      <c r="U5965" s="150">
        <v>1991.0303006155059</v>
      </c>
      <c r="V5965" s="150">
        <v>6165.6564382964143</v>
      </c>
      <c r="W5965" s="150">
        <v>2970.9698640560123</v>
      </c>
      <c r="X5965" s="150">
        <v>9012.9582641784582</v>
      </c>
      <c r="Y5965" s="150">
        <v>33682.568307864494</v>
      </c>
      <c r="Z5965" s="150">
        <v>3909.0106875000783</v>
      </c>
      <c r="AA5965" s="150">
        <v>36357.055141274868</v>
      </c>
      <c r="AB5965" s="150">
        <v>1538.3705706752855</v>
      </c>
      <c r="AC5965" s="150">
        <v>7098.6394534613537</v>
      </c>
      <c r="AD5965" s="150">
        <v>5321.2127365516353</v>
      </c>
      <c r="AE5965" s="150">
        <v>9602.6900132354604</v>
      </c>
      <c r="AF5965" s="150">
        <v>30023.196420684191</v>
      </c>
      <c r="AG5965" s="150">
        <v>82199.898579276851</v>
      </c>
      <c r="AH5965" s="150">
        <v>16459.107140418881</v>
      </c>
      <c r="AI5965" s="150">
        <v>3114.3703495541395</v>
      </c>
      <c r="AJ5965" s="150">
        <v>22404.25531453186</v>
      </c>
      <c r="AK5965" s="150">
        <v>4441.43888047173</v>
      </c>
      <c r="AL5965" s="150">
        <v>347378.34375</v>
      </c>
      <c r="AM5965" s="150">
        <v>274897.78125</v>
      </c>
      <c r="AN5965" s="150">
        <v>72480.578125</v>
      </c>
      <c r="AO5965" s="5" t="s">
        <v>3309</v>
      </c>
    </row>
    <row r="5966" spans="1:41" ht="14.25" x14ac:dyDescent="0.45">
      <c r="A5966" s="150">
        <v>2023</v>
      </c>
      <c r="B5966" s="5" t="s">
        <v>1478</v>
      </c>
      <c r="C5966" s="5" t="s">
        <v>278</v>
      </c>
      <c r="D5966" s="5" t="s">
        <v>108</v>
      </c>
      <c r="E5966" s="5" t="s">
        <v>111</v>
      </c>
      <c r="F5966" s="5" t="s">
        <v>111</v>
      </c>
      <c r="G5966" s="5" t="s">
        <v>87</v>
      </c>
      <c r="H5966" s="5" t="s">
        <v>131</v>
      </c>
      <c r="I5966" s="150">
        <v>9316.9566642407899</v>
      </c>
      <c r="J5966" s="150">
        <v>7735.3876322645583</v>
      </c>
      <c r="K5966" s="150">
        <v>1806.7065790979366</v>
      </c>
      <c r="L5966" s="150">
        <v>2375.4403986212237</v>
      </c>
      <c r="M5966" s="150">
        <v>7378.6047620490799</v>
      </c>
      <c r="N5966" s="150">
        <v>8358.16527001129</v>
      </c>
      <c r="O5966" s="150">
        <v>5119.4159434233607</v>
      </c>
      <c r="P5966" s="150">
        <v>3170.5530514977563</v>
      </c>
      <c r="Q5966" s="150">
        <v>5037.3638468309737</v>
      </c>
      <c r="R5966" s="150">
        <v>5985.9694764119467</v>
      </c>
      <c r="S5966" s="150">
        <v>12573.130490485095</v>
      </c>
      <c r="T5966" s="150">
        <v>6001.483009202836</v>
      </c>
      <c r="U5966" s="150">
        <v>1435.3777335374525</v>
      </c>
      <c r="V5966" s="150">
        <v>5584.421424968833</v>
      </c>
      <c r="W5966" s="150">
        <v>3174.9781080944035</v>
      </c>
      <c r="X5966" s="150">
        <v>9004.5476685174945</v>
      </c>
      <c r="Y5966" s="150">
        <v>33810.751190832496</v>
      </c>
      <c r="Z5966" s="150">
        <v>2898.761818427236</v>
      </c>
      <c r="AA5966" s="150">
        <v>41900.316850679374</v>
      </c>
      <c r="AB5966" s="150">
        <v>0</v>
      </c>
      <c r="AC5966" s="150">
        <v>7634.3288933656722</v>
      </c>
      <c r="AD5966" s="150">
        <v>5789.8159582229609</v>
      </c>
      <c r="AE5966" s="150">
        <v>9307.8456807039674</v>
      </c>
      <c r="AF5966" s="150">
        <v>31097.085232938567</v>
      </c>
      <c r="AG5966" s="150">
        <v>75927.310148026183</v>
      </c>
      <c r="AH5966" s="150">
        <v>13119.990050598512</v>
      </c>
      <c r="AI5966" s="150">
        <v>3117.4523723379893</v>
      </c>
      <c r="AJ5966" s="150">
        <v>18010.726466570002</v>
      </c>
      <c r="AK5966" s="150">
        <v>4302.7898406129725</v>
      </c>
      <c r="AL5966" s="150">
        <v>340975.625</v>
      </c>
      <c r="AM5966" s="150">
        <v>269586.78125</v>
      </c>
      <c r="AN5966" s="150">
        <v>71388.90625</v>
      </c>
      <c r="AO5966" s="5" t="s">
        <v>3307</v>
      </c>
    </row>
    <row r="5967" spans="1:41" ht="14.25" x14ac:dyDescent="0.45">
      <c r="A5967" s="150">
        <v>2023</v>
      </c>
      <c r="B5967" s="5" t="s">
        <v>4024</v>
      </c>
      <c r="C5967" s="5" t="s">
        <v>278</v>
      </c>
      <c r="D5967" s="5" t="s">
        <v>108</v>
      </c>
      <c r="E5967" s="5" t="s">
        <v>111</v>
      </c>
      <c r="F5967" s="5" t="s">
        <v>111</v>
      </c>
      <c r="G5967" s="5" t="s">
        <v>87</v>
      </c>
      <c r="H5967" s="5" t="s">
        <v>131</v>
      </c>
      <c r="I5967" s="150">
        <v>8220.3380947319583</v>
      </c>
      <c r="J5967" s="150">
        <v>8918.3377733473299</v>
      </c>
      <c r="K5967" s="150">
        <v>1976.5783265837997</v>
      </c>
      <c r="L5967" s="150">
        <v>2305.6234204794</v>
      </c>
      <c r="M5967" s="150">
        <v>9364.8175853720222</v>
      </c>
      <c r="N5967" s="150">
        <v>9330.3360183197656</v>
      </c>
      <c r="O5967" s="150">
        <v>5843.8524213156006</v>
      </c>
      <c r="P5967" s="150">
        <v>6853.3536314801586</v>
      </c>
      <c r="Q5967" s="150">
        <v>3684.1112629473978</v>
      </c>
      <c r="R5967" s="150">
        <v>6296.3312433973406</v>
      </c>
      <c r="S5967" s="150">
        <v>7885.1251085536787</v>
      </c>
      <c r="T5967" s="150">
        <v>7275.285039099731</v>
      </c>
      <c r="U5967" s="150">
        <v>1497.8528021675918</v>
      </c>
      <c r="V5967" s="150">
        <v>5543.1252628787806</v>
      </c>
      <c r="W5967" s="150">
        <v>3937.213079983384</v>
      </c>
      <c r="X5967" s="150">
        <v>9414.0048616233144</v>
      </c>
      <c r="Y5967" s="150">
        <v>35103.250313656201</v>
      </c>
      <c r="Z5967" s="150">
        <v>2595.5649271846983</v>
      </c>
      <c r="AA5967" s="150">
        <v>52731.907900310063</v>
      </c>
      <c r="AB5967" s="150">
        <v>1487.1538535806803</v>
      </c>
      <c r="AC5967" s="150">
        <v>8791.8125885520622</v>
      </c>
      <c r="AD5967" s="150">
        <v>6491.5303506809632</v>
      </c>
      <c r="AE5967" s="150">
        <v>10229.291543444053</v>
      </c>
      <c r="AF5967" s="150">
        <v>30827.950458326421</v>
      </c>
      <c r="AG5967" s="150">
        <v>77850.899392660576</v>
      </c>
      <c r="AH5967" s="150">
        <v>15991.718452856423</v>
      </c>
      <c r="AI5967" s="150">
        <v>3527.4433491046784</v>
      </c>
      <c r="AJ5967" s="150">
        <v>17032.245703200108</v>
      </c>
      <c r="AK5967" s="150">
        <v>4070.7722510732078</v>
      </c>
      <c r="AL5967" s="150">
        <v>365077.84375</v>
      </c>
      <c r="AM5967" s="150">
        <v>287812.34375</v>
      </c>
      <c r="AN5967" s="150">
        <v>77265.4921875</v>
      </c>
      <c r="AO5967" s="5" t="s">
        <v>4687</v>
      </c>
    </row>
    <row r="5968" spans="1:41" ht="14.25" x14ac:dyDescent="0.45">
      <c r="A5968" s="150">
        <v>2023</v>
      </c>
      <c r="B5968" s="5" t="s">
        <v>6344</v>
      </c>
      <c r="C5968" s="5" t="s">
        <v>278</v>
      </c>
      <c r="D5968" s="5" t="s">
        <v>108</v>
      </c>
      <c r="E5968" s="5" t="s">
        <v>111</v>
      </c>
      <c r="F5968" s="5" t="s">
        <v>111</v>
      </c>
      <c r="G5968" s="5" t="s">
        <v>87</v>
      </c>
      <c r="H5968" s="5" t="s">
        <v>131</v>
      </c>
      <c r="I5968" s="150">
        <v>13603.45206889033</v>
      </c>
      <c r="J5968" s="150">
        <v>25810.912696558586</v>
      </c>
      <c r="K5968" s="150">
        <v>1961.7803127833736</v>
      </c>
      <c r="L5968" s="150">
        <v>2474.6467798802137</v>
      </c>
      <c r="M5968" s="150">
        <v>10543.724453831544</v>
      </c>
      <c r="N5968" s="150">
        <v>10778.619423932727</v>
      </c>
      <c r="O5968" s="150">
        <v>6231.8371848583065</v>
      </c>
      <c r="P5968" s="150">
        <v>8607.4670604529165</v>
      </c>
      <c r="Q5968" s="150">
        <v>3380.7887393859578</v>
      </c>
      <c r="R5968" s="150">
        <v>6390.0109945088507</v>
      </c>
      <c r="S5968" s="150">
        <v>13803.413273006983</v>
      </c>
      <c r="T5968" s="150">
        <v>8475.5129663657845</v>
      </c>
      <c r="U5968" s="150">
        <v>1558.0733417211354</v>
      </c>
      <c r="V5968" s="150">
        <v>5457.8243377423742</v>
      </c>
      <c r="W5968" s="150">
        <v>2313.2567724967216</v>
      </c>
      <c r="X5968" s="150">
        <v>15466.034858504847</v>
      </c>
      <c r="Y5968" s="150">
        <v>40179.006618038715</v>
      </c>
      <c r="Z5968" s="150">
        <v>3771.8600730004978</v>
      </c>
      <c r="AA5968" s="150">
        <v>48663.654867841295</v>
      </c>
      <c r="AB5968" s="150">
        <v>1909.2742382915021</v>
      </c>
      <c r="AC5968" s="150">
        <v>8457.2145444351136</v>
      </c>
      <c r="AD5968" s="150">
        <v>6930.4036580037728</v>
      </c>
      <c r="AE5968" s="150">
        <v>11395.5228556408</v>
      </c>
      <c r="AF5968" s="150">
        <v>28732.496471726499</v>
      </c>
      <c r="AG5968" s="150">
        <v>78904.48813813302</v>
      </c>
      <c r="AH5968" s="150">
        <v>16724.67390979749</v>
      </c>
      <c r="AI5968" s="150">
        <v>4833.5799695609421</v>
      </c>
      <c r="AJ5968" s="150">
        <v>17473.767151615208</v>
      </c>
      <c r="AK5968" s="150">
        <v>4248.9218296056497</v>
      </c>
      <c r="AL5968" s="150">
        <v>409082.25</v>
      </c>
      <c r="AM5968" s="150">
        <v>315639.8125</v>
      </c>
      <c r="AN5968" s="150">
        <v>93442.4140625</v>
      </c>
      <c r="AO5968" s="5" t="s">
        <v>6974</v>
      </c>
    </row>
    <row r="5969" spans="1:41" ht="14.25" x14ac:dyDescent="0.45">
      <c r="A5969" s="150">
        <v>2023</v>
      </c>
      <c r="B5969" s="5" t="s">
        <v>4980</v>
      </c>
      <c r="C5969" s="5" t="s">
        <v>278</v>
      </c>
      <c r="D5969" s="5" t="s">
        <v>108</v>
      </c>
      <c r="E5969" s="5" t="s">
        <v>111</v>
      </c>
      <c r="F5969" s="5" t="s">
        <v>111</v>
      </c>
      <c r="G5969" s="5" t="s">
        <v>87</v>
      </c>
      <c r="H5969" s="5" t="s">
        <v>131</v>
      </c>
      <c r="I5969" s="150">
        <v>11709.82209892159</v>
      </c>
      <c r="J5969" s="150">
        <v>25975.580347102125</v>
      </c>
      <c r="K5969" s="150">
        <v>1881.5846870402984</v>
      </c>
      <c r="L5969" s="150">
        <v>1966.0685695579805</v>
      </c>
      <c r="M5969" s="150">
        <v>10162.675412670262</v>
      </c>
      <c r="N5969" s="150">
        <v>9284.4672417717375</v>
      </c>
      <c r="O5969" s="150">
        <v>6111.7496931934538</v>
      </c>
      <c r="P5969" s="150">
        <v>8055.8826557735892</v>
      </c>
      <c r="Q5969" s="150">
        <v>3750.3217295165205</v>
      </c>
      <c r="R5969" s="150">
        <v>6128.3440316995311</v>
      </c>
      <c r="S5969" s="150">
        <v>10934.173718410379</v>
      </c>
      <c r="T5969" s="150">
        <v>8330.7990235507641</v>
      </c>
      <c r="U5969" s="150">
        <v>1457.8898291213839</v>
      </c>
      <c r="V5969" s="150">
        <v>4904.7579251155121</v>
      </c>
      <c r="W5969" s="150">
        <v>3732.1280689797104</v>
      </c>
      <c r="X5969" s="150">
        <v>14559.477115990185</v>
      </c>
      <c r="Y5969" s="150">
        <v>34353.091123489517</v>
      </c>
      <c r="Z5969" s="150">
        <v>3658.7661345576539</v>
      </c>
      <c r="AA5969" s="150">
        <v>48894.500819097382</v>
      </c>
      <c r="AB5969" s="150">
        <v>770.59890967844569</v>
      </c>
      <c r="AC5969" s="150">
        <v>8300.8279858515216</v>
      </c>
      <c r="AD5969" s="150">
        <v>7327.1480938882423</v>
      </c>
      <c r="AE5969" s="150">
        <v>10201.06340433791</v>
      </c>
      <c r="AF5969" s="150">
        <v>30095.011472577135</v>
      </c>
      <c r="AG5969" s="150">
        <v>78634.411983295664</v>
      </c>
      <c r="AH5969" s="150">
        <v>16234.644597144552</v>
      </c>
      <c r="AI5969" s="150">
        <v>4156.0273628738878</v>
      </c>
      <c r="AJ5969" s="150">
        <v>17308.276321304656</v>
      </c>
      <c r="AK5969" s="150">
        <v>4048.7683254456715</v>
      </c>
      <c r="AL5969" s="150">
        <v>392928.875</v>
      </c>
      <c r="AM5969" s="150">
        <v>304679.09375</v>
      </c>
      <c r="AN5969" s="150">
        <v>88249.78125</v>
      </c>
      <c r="AO5969" s="5" t="s">
        <v>6047</v>
      </c>
    </row>
    <row r="5970" spans="1:41" ht="14.25" x14ac:dyDescent="0.45">
      <c r="A5970" s="150">
        <v>2023</v>
      </c>
      <c r="B5970" s="5" t="s">
        <v>1476</v>
      </c>
      <c r="C5970" s="5" t="s">
        <v>278</v>
      </c>
      <c r="D5970" s="5" t="s">
        <v>108</v>
      </c>
      <c r="E5970" s="5" t="s">
        <v>111</v>
      </c>
      <c r="F5970" s="5" t="s">
        <v>111</v>
      </c>
      <c r="G5970" s="5" t="s">
        <v>87</v>
      </c>
      <c r="H5970" s="5" t="s">
        <v>131</v>
      </c>
      <c r="I5970" s="150">
        <v>11751.738921951033</v>
      </c>
      <c r="J5970" s="150">
        <v>967.91328458281635</v>
      </c>
      <c r="K5970" s="150">
        <v>0</v>
      </c>
      <c r="L5970" s="150">
        <v>1518.6862609799095</v>
      </c>
      <c r="M5970" s="150">
        <v>7278.0333925105178</v>
      </c>
      <c r="N5970" s="150">
        <v>7074.0762098280074</v>
      </c>
      <c r="O5970" s="150">
        <v>5778.2851072658614</v>
      </c>
      <c r="P5970" s="150">
        <v>2511.8584891087703</v>
      </c>
      <c r="Q5970" s="150">
        <v>4515.2362069934725</v>
      </c>
      <c r="R5970" s="150">
        <v>6508.0532967214476</v>
      </c>
      <c r="S5970" s="150">
        <v>13352.038128740451</v>
      </c>
      <c r="T5970" s="150">
        <v>6546.3276671900458</v>
      </c>
      <c r="U5970" s="150">
        <v>1995.0781597283594</v>
      </c>
      <c r="V5970" s="150">
        <v>6485.6927282486622</v>
      </c>
      <c r="W5970" s="150">
        <v>2161.5232863363358</v>
      </c>
      <c r="X5970" s="150">
        <v>9777.3000596518723</v>
      </c>
      <c r="Y5970" s="150">
        <v>39861.858007760995</v>
      </c>
      <c r="Z5970" s="150">
        <v>3182.8854300454959</v>
      </c>
      <c r="AA5970" s="150">
        <v>43628.329813932862</v>
      </c>
      <c r="AB5970" s="150">
        <v>1560.7882431207827</v>
      </c>
      <c r="AC5970" s="150">
        <v>7551.0659380583465</v>
      </c>
      <c r="AD5970" s="150">
        <v>6181.4347591486976</v>
      </c>
      <c r="AE5970" s="150">
        <v>9476.40480272489</v>
      </c>
      <c r="AF5970" s="150">
        <v>30295.436317364965</v>
      </c>
      <c r="AG5970" s="150">
        <v>79995.357786155801</v>
      </c>
      <c r="AH5970" s="150">
        <v>16315.210502045156</v>
      </c>
      <c r="AI5970" s="150">
        <v>3159.7540403898433</v>
      </c>
      <c r="AJ5970" s="150">
        <v>25669.12295394074</v>
      </c>
      <c r="AK5970" s="150">
        <v>3732.4173526140157</v>
      </c>
      <c r="AL5970" s="150">
        <v>358831.90625</v>
      </c>
      <c r="AM5970" s="150">
        <v>282988.78125</v>
      </c>
      <c r="AN5970" s="150">
        <v>75843.109375</v>
      </c>
      <c r="AO5970" s="5" t="s">
        <v>3308</v>
      </c>
    </row>
    <row r="5971" spans="1:41" ht="14.25" x14ac:dyDescent="0.45">
      <c r="A5971" s="150">
        <v>2023</v>
      </c>
      <c r="B5971" s="5" t="s">
        <v>582</v>
      </c>
      <c r="C5971" s="5" t="s">
        <v>278</v>
      </c>
      <c r="D5971" s="5" t="s">
        <v>108</v>
      </c>
      <c r="E5971" s="5" t="s">
        <v>111</v>
      </c>
      <c r="F5971" s="5" t="s">
        <v>111</v>
      </c>
      <c r="G5971" s="5" t="s">
        <v>87</v>
      </c>
      <c r="H5971" s="5" t="s">
        <v>131</v>
      </c>
      <c r="I5971" s="150">
        <v>15300.388616680992</v>
      </c>
      <c r="J5971" s="150">
        <v>6434.7861266081472</v>
      </c>
      <c r="K5971" s="150">
        <v>1972.7437783354692</v>
      </c>
      <c r="L5971" s="150">
        <v>3080.5789543470514</v>
      </c>
      <c r="M5971" s="150">
        <v>8988.6606176074984</v>
      </c>
      <c r="N5971" s="150">
        <v>9330.5216287720668</v>
      </c>
      <c r="O5971" s="150">
        <v>5591.0499194751092</v>
      </c>
      <c r="P5971" s="150">
        <v>2394.6645095779359</v>
      </c>
      <c r="Q5971" s="150">
        <v>3505.5121566306789</v>
      </c>
      <c r="R5971" s="150">
        <v>6003.1232206192981</v>
      </c>
      <c r="S5971" s="150">
        <v>8088.7970981402405</v>
      </c>
      <c r="T5971" s="150">
        <v>6804.2712921096254</v>
      </c>
      <c r="U5971" s="150">
        <v>1536.4483562828186</v>
      </c>
      <c r="V5971" s="150">
        <v>5646.447709339358</v>
      </c>
      <c r="W5971" s="150">
        <v>3149.7191303797781</v>
      </c>
      <c r="X5971" s="150">
        <v>9416.663875481252</v>
      </c>
      <c r="Y5971" s="150">
        <v>36041.786049060029</v>
      </c>
      <c r="Z5971" s="150">
        <v>2559.8118560792182</v>
      </c>
      <c r="AA5971" s="150">
        <v>50315.419314750536</v>
      </c>
      <c r="AB5971" s="150">
        <v>1525.4737251665126</v>
      </c>
      <c r="AC5971" s="150">
        <v>8447.5730467932426</v>
      </c>
      <c r="AD5971" s="150">
        <v>5320.8336965078988</v>
      </c>
      <c r="AE5971" s="150">
        <v>10091.173311443226</v>
      </c>
      <c r="AF5971" s="150">
        <v>31815.605892769156</v>
      </c>
      <c r="AG5971" s="150">
        <v>77681.086050623504</v>
      </c>
      <c r="AH5971" s="150">
        <v>19554.970101882671</v>
      </c>
      <c r="AI5971" s="150">
        <v>3430.6696869572079</v>
      </c>
      <c r="AJ5971" s="150">
        <v>17232.754128123575</v>
      </c>
      <c r="AK5971" s="150">
        <v>4325.7048878496716</v>
      </c>
      <c r="AL5971" s="150">
        <v>365587.21875</v>
      </c>
      <c r="AM5971" s="150">
        <v>287417.6875</v>
      </c>
      <c r="AN5971" s="150">
        <v>78169.5546875</v>
      </c>
      <c r="AO5971" s="5" t="s">
        <v>1234</v>
      </c>
    </row>
    <row r="5972" spans="1:41" ht="14.25" x14ac:dyDescent="0.45">
      <c r="A5972" s="150">
        <v>2023</v>
      </c>
      <c r="B5972" s="5" t="s">
        <v>7352</v>
      </c>
      <c r="C5972" s="5" t="s">
        <v>278</v>
      </c>
      <c r="D5972" s="5" t="s">
        <v>108</v>
      </c>
      <c r="E5972" s="5" t="s">
        <v>111</v>
      </c>
      <c r="F5972" s="5" t="s">
        <v>111</v>
      </c>
      <c r="G5972" s="5" t="s">
        <v>87</v>
      </c>
      <c r="H5972" s="5" t="s">
        <v>131</v>
      </c>
      <c r="I5972" s="150">
        <v>13063.414523825681</v>
      </c>
      <c r="J5972" s="150">
        <v>32723.331148941761</v>
      </c>
      <c r="K5972" s="150">
        <v>1736.4967999999999</v>
      </c>
      <c r="L5972" s="150">
        <v>2438</v>
      </c>
      <c r="M5972" s="150">
        <v>11240.898667388021</v>
      </c>
      <c r="N5972" s="150">
        <v>9482.1139999999996</v>
      </c>
      <c r="O5972" s="150">
        <v>6110.9457903429302</v>
      </c>
      <c r="P5972" s="150">
        <v>8637</v>
      </c>
      <c r="Q5972" s="150">
        <v>3301.7336762483369</v>
      </c>
      <c r="R5972" s="150">
        <v>6474</v>
      </c>
      <c r="S5972" s="150">
        <v>14205.450999999999</v>
      </c>
      <c r="T5972" s="150">
        <v>8350</v>
      </c>
      <c r="U5972" s="150">
        <v>1487</v>
      </c>
      <c r="V5972" s="150">
        <v>5924</v>
      </c>
      <c r="W5972" s="150">
        <v>3112.8768</v>
      </c>
      <c r="X5972" s="150">
        <v>17106.172941927249</v>
      </c>
      <c r="Y5972" s="150">
        <v>36970</v>
      </c>
      <c r="Z5972" s="150">
        <v>3543.1490848203089</v>
      </c>
      <c r="AA5972" s="150">
        <v>49348</v>
      </c>
      <c r="AB5972" s="150">
        <v>2524</v>
      </c>
      <c r="AC5972" s="150">
        <v>9984.6172671904969</v>
      </c>
      <c r="AD5972" s="150">
        <v>8428.4355967192423</v>
      </c>
      <c r="AE5972" s="150">
        <v>11039</v>
      </c>
      <c r="AF5972" s="150">
        <v>23900.06623199999</v>
      </c>
      <c r="AG5972" s="150">
        <v>76995</v>
      </c>
      <c r="AH5972" s="150">
        <v>21745</v>
      </c>
      <c r="AI5972" s="150">
        <v>5356.024699999999</v>
      </c>
      <c r="AJ5972" s="150">
        <v>18589.933040697539</v>
      </c>
      <c r="AK5972" s="150">
        <v>4318</v>
      </c>
      <c r="AL5972" s="150">
        <v>418134.6875</v>
      </c>
      <c r="AM5972" s="150">
        <v>313900.375</v>
      </c>
      <c r="AN5972" s="150">
        <v>104234.296875</v>
      </c>
      <c r="AO5972" s="5" t="s">
        <v>7895</v>
      </c>
    </row>
    <row r="5973" spans="1:41" ht="14.25" x14ac:dyDescent="0.45">
      <c r="A5973" s="150">
        <v>2023</v>
      </c>
      <c r="B5973" s="5" t="s">
        <v>1476</v>
      </c>
      <c r="C5973" s="5" t="s">
        <v>278</v>
      </c>
      <c r="D5973" s="5" t="s">
        <v>108</v>
      </c>
      <c r="E5973" s="5" t="s">
        <v>111</v>
      </c>
      <c r="F5973" s="5" t="s">
        <v>111</v>
      </c>
      <c r="G5973" s="5" t="s">
        <v>88</v>
      </c>
      <c r="H5973" s="5" t="s">
        <v>131</v>
      </c>
      <c r="I5973" s="150">
        <v>12763.185973113679</v>
      </c>
      <c r="J5973" s="150">
        <v>900</v>
      </c>
      <c r="K5973" s="150">
        <v>0</v>
      </c>
      <c r="L5973" s="150">
        <v>1648.6960480150101</v>
      </c>
      <c r="M5973" s="150">
        <v>7940.0081424999953</v>
      </c>
      <c r="N5973" s="150">
        <v>7805.7000000000007</v>
      </c>
      <c r="O5973" s="150">
        <v>6587.3150644344523</v>
      </c>
      <c r="P5973" s="150">
        <v>2866</v>
      </c>
      <c r="Q5973" s="150">
        <v>5056.4209345647259</v>
      </c>
      <c r="R5973" s="150">
        <v>7145.0402030399528</v>
      </c>
      <c r="S5973" s="150">
        <v>14850.229575647691</v>
      </c>
      <c r="T5973" s="150">
        <v>7462.8928926647623</v>
      </c>
      <c r="U5973" s="150">
        <v>1472</v>
      </c>
      <c r="V5973" s="150">
        <v>7214</v>
      </c>
      <c r="W5973" s="150">
        <v>2307.303942535184</v>
      </c>
      <c r="X5973" s="150">
        <v>11702.051522902901</v>
      </c>
      <c r="Y5973" s="150">
        <v>45157</v>
      </c>
      <c r="Z5973" s="150">
        <v>3628.2883229654822</v>
      </c>
      <c r="AA5973" s="150">
        <v>48330.925653230443</v>
      </c>
      <c r="AB5973" s="150">
        <v>1390</v>
      </c>
      <c r="AC5973" s="150">
        <v>8566.4070176908572</v>
      </c>
      <c r="AD5973" s="150">
        <v>6870.284007233272</v>
      </c>
      <c r="AE5973" s="150">
        <v>10599.19490016947</v>
      </c>
      <c r="AF5973" s="150">
        <v>32888.93</v>
      </c>
      <c r="AG5973" s="150">
        <v>89322.289523844811</v>
      </c>
      <c r="AH5973" s="150">
        <v>17467.15722827573</v>
      </c>
      <c r="AI5973" s="150">
        <v>3362.9904881031839</v>
      </c>
      <c r="AJ5973" s="150">
        <v>28557.159832952369</v>
      </c>
      <c r="AK5973" s="150">
        <v>4052</v>
      </c>
      <c r="AL5973" s="150">
        <v>397913.46875</v>
      </c>
      <c r="AM5973" s="150">
        <v>313921.25</v>
      </c>
      <c r="AN5973" s="150">
        <v>83992.234375</v>
      </c>
      <c r="AO5973" s="5" t="s">
        <v>3312</v>
      </c>
    </row>
    <row r="5974" spans="1:41" ht="14.25" x14ac:dyDescent="0.45">
      <c r="A5974" s="150">
        <v>2023</v>
      </c>
      <c r="B5974" s="5" t="s">
        <v>4024</v>
      </c>
      <c r="C5974" s="5" t="s">
        <v>278</v>
      </c>
      <c r="D5974" s="5" t="s">
        <v>108</v>
      </c>
      <c r="E5974" s="5" t="s">
        <v>111</v>
      </c>
      <c r="F5974" s="5" t="s">
        <v>111</v>
      </c>
      <c r="G5974" s="5" t="s">
        <v>88</v>
      </c>
      <c r="H5974" s="5" t="s">
        <v>131</v>
      </c>
      <c r="I5974" s="150">
        <v>8635.3671924844894</v>
      </c>
      <c r="J5974" s="150">
        <v>8335.7142067750829</v>
      </c>
      <c r="K5974" s="150">
        <v>2035.729829306342</v>
      </c>
      <c r="L5974" s="150">
        <v>2433.210500000001</v>
      </c>
      <c r="M5974" s="150">
        <v>9664.0480487287732</v>
      </c>
      <c r="N5974" s="150">
        <v>9666.2789541446618</v>
      </c>
      <c r="O5974" s="150">
        <v>6018.7599526656422</v>
      </c>
      <c r="P5974" s="150">
        <v>7286.7734534782194</v>
      </c>
      <c r="Q5974" s="150">
        <v>3809.2864918440432</v>
      </c>
      <c r="R5974" s="150">
        <v>6402.4314532447488</v>
      </c>
      <c r="S5974" s="150">
        <v>8121</v>
      </c>
      <c r="T5974" s="150">
        <v>7657.9044509952</v>
      </c>
      <c r="U5974" s="150">
        <v>1456.8456140000001</v>
      </c>
      <c r="V5974" s="150">
        <v>5850</v>
      </c>
      <c r="W5974" s="150">
        <v>4082.9731982798889</v>
      </c>
      <c r="X5974" s="150">
        <v>9162.7665857568009</v>
      </c>
      <c r="Y5974" s="150">
        <v>36429</v>
      </c>
      <c r="Z5974" s="150">
        <v>2683</v>
      </c>
      <c r="AA5974" s="150">
        <v>55266</v>
      </c>
      <c r="AB5974" s="150">
        <v>1390</v>
      </c>
      <c r="AC5974" s="150">
        <v>9072.7356500000005</v>
      </c>
      <c r="AD5974" s="150">
        <v>6712.0933954805178</v>
      </c>
      <c r="AE5974" s="150">
        <v>10556.144215207491</v>
      </c>
      <c r="AF5974" s="150">
        <v>32449.243948672891</v>
      </c>
      <c r="AG5974" s="150">
        <v>81999</v>
      </c>
      <c r="AH5974" s="150">
        <v>16343</v>
      </c>
      <c r="AI5974" s="150">
        <v>3640.1544081503998</v>
      </c>
      <c r="AJ5974" s="150">
        <v>17928</v>
      </c>
      <c r="AK5974" s="150">
        <v>4028.858908524579</v>
      </c>
      <c r="AL5974" s="150">
        <v>379116.3125</v>
      </c>
      <c r="AM5974" s="150">
        <v>300259.03125</v>
      </c>
      <c r="AN5974" s="150">
        <v>78857.296875</v>
      </c>
      <c r="AO5974" s="5" t="s">
        <v>4688</v>
      </c>
    </row>
    <row r="5975" spans="1:41" ht="14.25" x14ac:dyDescent="0.45">
      <c r="A5975" s="150">
        <v>2023</v>
      </c>
      <c r="B5975" s="5" t="s">
        <v>582</v>
      </c>
      <c r="C5975" s="5" t="s">
        <v>278</v>
      </c>
      <c r="D5975" s="5" t="s">
        <v>108</v>
      </c>
      <c r="E5975" s="5" t="s">
        <v>111</v>
      </c>
      <c r="F5975" s="5" t="s">
        <v>111</v>
      </c>
      <c r="G5975" s="5" t="s">
        <v>88</v>
      </c>
      <c r="H5975" s="5" t="s">
        <v>131</v>
      </c>
      <c r="I5975" s="150">
        <v>16512.1079040287</v>
      </c>
      <c r="J5975" s="150">
        <v>6725.2371482932786</v>
      </c>
      <c r="K5975" s="150">
        <v>2380.1570078258142</v>
      </c>
      <c r="L5975" s="150">
        <v>3208.5549795371589</v>
      </c>
      <c r="M5975" s="150">
        <v>9223.7193941105179</v>
      </c>
      <c r="N5975" s="150">
        <v>9852.469324499998</v>
      </c>
      <c r="O5975" s="150">
        <v>5739.0918056835708</v>
      </c>
      <c r="P5975" s="150">
        <v>2697</v>
      </c>
      <c r="Q5975" s="150">
        <v>3587.0819804113612</v>
      </c>
      <c r="R5975" s="150">
        <v>6028.305344076296</v>
      </c>
      <c r="S5975" s="150">
        <v>8106.8326560000014</v>
      </c>
      <c r="T5975" s="150">
        <v>6540.0256478527608</v>
      </c>
      <c r="U5975" s="150">
        <v>1478.6982982100001</v>
      </c>
      <c r="V5975" s="150">
        <v>126</v>
      </c>
      <c r="W5975" s="150">
        <v>3251.1450743814162</v>
      </c>
      <c r="X5975" s="150">
        <v>9856.1734933985299</v>
      </c>
      <c r="Y5975" s="150">
        <v>37462</v>
      </c>
      <c r="Z5975" s="150">
        <v>2634.4807056569498</v>
      </c>
      <c r="AA5975" s="150">
        <v>52567.208112823697</v>
      </c>
      <c r="AB5975" s="150">
        <v>1390</v>
      </c>
      <c r="AC5975" s="150">
        <v>8722.1014399999985</v>
      </c>
      <c r="AD5975" s="150">
        <v>5476.0406231299248</v>
      </c>
      <c r="AE5975" s="150">
        <v>10355.06344513248</v>
      </c>
      <c r="AF5975" s="150">
        <v>33137.316792412239</v>
      </c>
      <c r="AG5975" s="150">
        <v>82106.920230535936</v>
      </c>
      <c r="AH5975" s="150">
        <v>20467.6709852858</v>
      </c>
      <c r="AI5975" s="150">
        <v>3520.383722619265</v>
      </c>
      <c r="AJ5975" s="150">
        <v>18037.068828389642</v>
      </c>
      <c r="AK5975" s="150">
        <v>4255.5184473793988</v>
      </c>
      <c r="AL5975" s="150">
        <v>375444.34375</v>
      </c>
      <c r="AM5975" s="150">
        <v>295237.59375</v>
      </c>
      <c r="AN5975" s="150">
        <v>80206.75</v>
      </c>
      <c r="AO5975" s="5" t="s">
        <v>1235</v>
      </c>
    </row>
    <row r="5976" spans="1:41" ht="14.25" x14ac:dyDescent="0.45">
      <c r="A5976" s="150">
        <v>2023</v>
      </c>
      <c r="B5976" s="5" t="s">
        <v>4980</v>
      </c>
      <c r="C5976" s="5" t="s">
        <v>278</v>
      </c>
      <c r="D5976" s="5" t="s">
        <v>108</v>
      </c>
      <c r="E5976" s="5" t="s">
        <v>111</v>
      </c>
      <c r="F5976" s="5" t="s">
        <v>111</v>
      </c>
      <c r="G5976" s="5" t="s">
        <v>88</v>
      </c>
      <c r="H5976" s="5" t="s">
        <v>131</v>
      </c>
      <c r="I5976" s="150">
        <v>12415.221878965471</v>
      </c>
      <c r="J5976" s="150">
        <v>28076.266015950561</v>
      </c>
      <c r="K5976" s="150">
        <v>1934.330833193671</v>
      </c>
      <c r="L5976" s="150">
        <v>2087.9800530524012</v>
      </c>
      <c r="M5976" s="150">
        <v>10563.603003474651</v>
      </c>
      <c r="N5976" s="150">
        <v>9688.6225168564306</v>
      </c>
      <c r="O5976" s="150">
        <v>6352.8642600364037</v>
      </c>
      <c r="P5976" s="150">
        <v>8406.5815328890112</v>
      </c>
      <c r="Q5976" s="150">
        <v>3925.0960186035868</v>
      </c>
      <c r="R5976" s="150">
        <v>6326.4580255799992</v>
      </c>
      <c r="S5976" s="150">
        <v>11210.31407412</v>
      </c>
      <c r="T5976" s="150">
        <v>8818.1525326853516</v>
      </c>
      <c r="U5976" s="150">
        <v>1456.8456140000001</v>
      </c>
      <c r="V5976" s="150">
        <v>5191</v>
      </c>
      <c r="W5976" s="150">
        <v>3879.3642104985011</v>
      </c>
      <c r="X5976" s="150">
        <v>15561.242550000001</v>
      </c>
      <c r="Y5976" s="150">
        <v>37416</v>
      </c>
      <c r="Z5976" s="150">
        <v>3818.0331764973198</v>
      </c>
      <c r="AA5976" s="150">
        <v>53139</v>
      </c>
      <c r="AB5976" s="150">
        <v>833</v>
      </c>
      <c r="AC5976" s="150">
        <v>8628.30385523724</v>
      </c>
      <c r="AD5976" s="150">
        <v>7668.6113579773373</v>
      </c>
      <c r="AE5976" s="150">
        <v>10603.50543936</v>
      </c>
      <c r="AF5976" s="150">
        <v>31961.135345982191</v>
      </c>
      <c r="AG5976" s="150">
        <v>88432</v>
      </c>
      <c r="AH5976" s="150">
        <v>17424.59524106971</v>
      </c>
      <c r="AI5976" s="150">
        <v>4319.9867505599996</v>
      </c>
      <c r="AJ5976" s="150">
        <v>18717.94557058694</v>
      </c>
      <c r="AK5976" s="150">
        <v>4065</v>
      </c>
      <c r="AL5976" s="150">
        <v>422921.0625</v>
      </c>
      <c r="AM5976" s="150">
        <v>330289.96875</v>
      </c>
      <c r="AN5976" s="150">
        <v>92631.0625</v>
      </c>
      <c r="AO5976" s="5" t="s">
        <v>6048</v>
      </c>
    </row>
    <row r="5977" spans="1:41" ht="14.25" x14ac:dyDescent="0.45">
      <c r="A5977" s="150">
        <v>2023</v>
      </c>
      <c r="B5977" s="5" t="s">
        <v>6344</v>
      </c>
      <c r="C5977" s="5" t="s">
        <v>278</v>
      </c>
      <c r="D5977" s="5" t="s">
        <v>108</v>
      </c>
      <c r="E5977" s="5" t="s">
        <v>111</v>
      </c>
      <c r="F5977" s="5" t="s">
        <v>111</v>
      </c>
      <c r="G5977" s="5" t="s">
        <v>88</v>
      </c>
      <c r="H5977" s="5" t="s">
        <v>131</v>
      </c>
      <c r="I5977" s="150">
        <v>14507</v>
      </c>
      <c r="J5977" s="150">
        <v>28106.662710155961</v>
      </c>
      <c r="K5977" s="150">
        <v>1837.8707999999999</v>
      </c>
      <c r="L5977" s="150">
        <v>2643.3695628436321</v>
      </c>
      <c r="M5977" s="150">
        <v>11023.38677923648</v>
      </c>
      <c r="N5977" s="150">
        <v>11268.967752</v>
      </c>
      <c r="O5977" s="150">
        <v>6515.3401850289702</v>
      </c>
      <c r="P5977" s="150">
        <v>8972.6020043199987</v>
      </c>
      <c r="Q5977" s="150">
        <v>3534.5898933839999</v>
      </c>
      <c r="R5977" s="150">
        <v>6680.7097458286808</v>
      </c>
      <c r="S5977" s="150">
        <v>14431.367592000001</v>
      </c>
      <c r="T5977" s="150">
        <v>9013.0864988823905</v>
      </c>
      <c r="U5977" s="150">
        <v>1581.512035</v>
      </c>
      <c r="V5977" s="150">
        <v>5706</v>
      </c>
      <c r="W5977" s="150">
        <v>2418.4930319999999</v>
      </c>
      <c r="X5977" s="150">
        <v>16654</v>
      </c>
      <c r="Y5977" s="150">
        <v>43500</v>
      </c>
      <c r="Z5977" s="150">
        <v>3943.4521116239989</v>
      </c>
      <c r="AA5977" s="150">
        <v>53140</v>
      </c>
      <c r="AB5977" s="150">
        <v>2145.5836724000001</v>
      </c>
      <c r="AC5977" s="150">
        <v>8841.9559337416194</v>
      </c>
      <c r="AD5977" s="150">
        <v>7702.4839361863878</v>
      </c>
      <c r="AE5977" s="150">
        <v>11913.93577662294</v>
      </c>
      <c r="AF5977" s="150">
        <v>30640.407153119999</v>
      </c>
      <c r="AG5977" s="150">
        <v>85840</v>
      </c>
      <c r="AH5977" s="150">
        <v>18299.372421345772</v>
      </c>
      <c r="AI5977" s="150">
        <v>5053.4724960000003</v>
      </c>
      <c r="AJ5977" s="150">
        <v>18634.069634399999</v>
      </c>
      <c r="AK5977" s="150">
        <v>4537</v>
      </c>
      <c r="AL5977" s="150">
        <v>439086.6875</v>
      </c>
      <c r="AM5977" s="150">
        <v>339455.25</v>
      </c>
      <c r="AN5977" s="150">
        <v>99631.453125</v>
      </c>
      <c r="AO5977" s="5" t="s">
        <v>6975</v>
      </c>
    </row>
    <row r="5978" spans="1:41" ht="14.25" x14ac:dyDescent="0.45">
      <c r="A5978" s="150">
        <v>2023</v>
      </c>
      <c r="B5978" s="5" t="s">
        <v>1478</v>
      </c>
      <c r="C5978" s="5" t="s">
        <v>278</v>
      </c>
      <c r="D5978" s="5" t="s">
        <v>108</v>
      </c>
      <c r="E5978" s="5" t="s">
        <v>111</v>
      </c>
      <c r="F5978" s="5" t="s">
        <v>111</v>
      </c>
      <c r="G5978" s="5" t="s">
        <v>88</v>
      </c>
      <c r="H5978" s="5" t="s">
        <v>131</v>
      </c>
      <c r="I5978" s="150">
        <v>10180</v>
      </c>
      <c r="J5978" s="150">
        <v>8142.1191984075294</v>
      </c>
      <c r="K5978" s="150">
        <v>1936.0053103831819</v>
      </c>
      <c r="L5978" s="150">
        <v>2476.4387545285422</v>
      </c>
      <c r="M5978" s="150">
        <v>7837.0618825319334</v>
      </c>
      <c r="N5978" s="150">
        <v>8678.6728655902771</v>
      </c>
      <c r="O5978" s="150">
        <v>5372.6888593162103</v>
      </c>
      <c r="P5978" s="150">
        <v>2866</v>
      </c>
      <c r="Q5978" s="150">
        <v>5274.9207964750776</v>
      </c>
      <c r="R5978" s="150">
        <v>6580.0942578047234</v>
      </c>
      <c r="S5978" s="150">
        <v>13132</v>
      </c>
      <c r="T5978" s="150">
        <v>6111.2222822795338</v>
      </c>
      <c r="U5978" s="150">
        <v>1520.22804685044</v>
      </c>
      <c r="V5978" s="150">
        <v>5983</v>
      </c>
      <c r="W5978" s="150">
        <v>3312.9168307946629</v>
      </c>
      <c r="X5978" s="150">
        <v>9349.8418603980808</v>
      </c>
      <c r="Y5978" s="150">
        <v>35740</v>
      </c>
      <c r="Z5978" s="150">
        <v>3036.4919978846569</v>
      </c>
      <c r="AA5978" s="150">
        <v>44502.760342735754</v>
      </c>
      <c r="AB5978" s="150">
        <v>0</v>
      </c>
      <c r="AC5978" s="150">
        <v>8147.2627745708569</v>
      </c>
      <c r="AD5978" s="150">
        <v>6081.0827944605644</v>
      </c>
      <c r="AE5978" s="150">
        <v>9786</v>
      </c>
      <c r="AF5978" s="150">
        <v>32935.345199973694</v>
      </c>
      <c r="AG5978" s="150">
        <v>84847.383926669805</v>
      </c>
      <c r="AH5978" s="150">
        <v>13895.55960309046</v>
      </c>
      <c r="AI5978" s="150">
        <v>3236.9962114356708</v>
      </c>
      <c r="AJ5978" s="150">
        <v>19131.420544453249</v>
      </c>
      <c r="AK5978" s="150">
        <v>4589.5877894703526</v>
      </c>
      <c r="AL5978" s="150">
        <v>364683.09375</v>
      </c>
      <c r="AM5978" s="150">
        <v>289828.125</v>
      </c>
      <c r="AN5978" s="150">
        <v>74854.96875</v>
      </c>
      <c r="AO5978" s="5" t="s">
        <v>3311</v>
      </c>
    </row>
    <row r="5979" spans="1:41" ht="14.25" x14ac:dyDescent="0.45">
      <c r="A5979" s="150">
        <v>2023</v>
      </c>
      <c r="B5979" s="5" t="s">
        <v>1477</v>
      </c>
      <c r="C5979" s="5" t="s">
        <v>278</v>
      </c>
      <c r="D5979" s="5" t="s">
        <v>108</v>
      </c>
      <c r="E5979" s="5" t="s">
        <v>111</v>
      </c>
      <c r="F5979" s="5" t="s">
        <v>111</v>
      </c>
      <c r="G5979" s="5" t="s">
        <v>88</v>
      </c>
      <c r="H5979" s="5" t="s">
        <v>131</v>
      </c>
      <c r="I5979" s="150">
        <v>11223.90880963261</v>
      </c>
      <c r="J5979" s="150">
        <v>11986.43845786977</v>
      </c>
      <c r="K5979" s="150">
        <v>2210.1239809684039</v>
      </c>
      <c r="L5979" s="150">
        <v>1613.132713500001</v>
      </c>
      <c r="M5979" s="150">
        <v>7808.2043570798796</v>
      </c>
      <c r="N5979" s="150">
        <v>7787.4857446057604</v>
      </c>
      <c r="O5979" s="150">
        <v>7776</v>
      </c>
      <c r="P5979" s="150">
        <v>2866</v>
      </c>
      <c r="Q5979" s="150">
        <v>3972.0771585831349</v>
      </c>
      <c r="R5979" s="150">
        <v>6557.9250681165286</v>
      </c>
      <c r="S5979" s="150">
        <v>7185.2499999999991</v>
      </c>
      <c r="T5979" s="150">
        <v>7162.4208712384789</v>
      </c>
      <c r="U5979" s="150">
        <v>2149.9742198142098</v>
      </c>
      <c r="V5979" s="150">
        <v>6657</v>
      </c>
      <c r="W5979" s="150">
        <v>3145.2375921439129</v>
      </c>
      <c r="X5979" s="150">
        <v>10625.667442679331</v>
      </c>
      <c r="Y5979" s="150">
        <v>37597</v>
      </c>
      <c r="Z5979" s="150">
        <v>4261.7070692597763</v>
      </c>
      <c r="AA5979" s="150">
        <v>40017.989576483662</v>
      </c>
      <c r="AB5979" s="150">
        <v>1390</v>
      </c>
      <c r="AC5979" s="150">
        <v>8102.4591637750582</v>
      </c>
      <c r="AD5979" s="150">
        <v>6344.7664380291408</v>
      </c>
      <c r="AE5979" s="150">
        <v>10165.953542894529</v>
      </c>
      <c r="AF5979" s="150">
        <v>32356.379218116472</v>
      </c>
      <c r="AG5979" s="150">
        <v>94302</v>
      </c>
      <c r="AH5979" s="150">
        <v>20193.68966191899</v>
      </c>
      <c r="AI5979" s="150">
        <v>3297.0494981403749</v>
      </c>
      <c r="AJ5979" s="150">
        <v>27662.66301797338</v>
      </c>
      <c r="AK5979" s="150">
        <v>4976.2729536772949</v>
      </c>
      <c r="AL5979" s="150">
        <v>391394.75</v>
      </c>
      <c r="AM5979" s="150">
        <v>309280.09375</v>
      </c>
      <c r="AN5979" s="150">
        <v>82114.6796875</v>
      </c>
      <c r="AO5979" s="5" t="s">
        <v>3310</v>
      </c>
    </row>
    <row r="5980" spans="1:41" ht="14.25" x14ac:dyDescent="0.45">
      <c r="A5980" s="150">
        <v>2023</v>
      </c>
      <c r="B5980" s="5" t="s">
        <v>7352</v>
      </c>
      <c r="C5980" s="5" t="s">
        <v>278</v>
      </c>
      <c r="D5980" s="5" t="s">
        <v>108</v>
      </c>
      <c r="E5980" s="5" t="s">
        <v>111</v>
      </c>
      <c r="F5980" s="5" t="s">
        <v>111</v>
      </c>
      <c r="G5980" s="5" t="s">
        <v>88</v>
      </c>
      <c r="H5980" s="5" t="s">
        <v>131</v>
      </c>
      <c r="I5980" s="150">
        <v>13863</v>
      </c>
      <c r="J5980" s="150">
        <v>35070.469122845709</v>
      </c>
      <c r="K5980" s="150">
        <v>1802.402392984792</v>
      </c>
      <c r="L5980" s="150">
        <v>2591.5387871016001</v>
      </c>
      <c r="M5980" s="150">
        <v>11695.0309735505</v>
      </c>
      <c r="N5980" s="150">
        <v>9855.7092916000001</v>
      </c>
      <c r="O5980" s="150">
        <v>6357.8280002727843</v>
      </c>
      <c r="P5980" s="150">
        <v>8637</v>
      </c>
      <c r="Q5980" s="150">
        <v>3437.0373332713189</v>
      </c>
      <c r="R5980" s="150">
        <v>6793.4138218717781</v>
      </c>
      <c r="S5980" s="150">
        <v>14742.011944287069</v>
      </c>
      <c r="T5980" s="150">
        <v>8879.0615242682616</v>
      </c>
      <c r="U5980" s="150">
        <v>1547.0748000000001</v>
      </c>
      <c r="V5980" s="150">
        <v>6163</v>
      </c>
      <c r="W5980" s="150">
        <v>2992</v>
      </c>
      <c r="X5980" s="150">
        <v>17814.71062518188</v>
      </c>
      <c r="Y5980" s="150">
        <v>39370</v>
      </c>
      <c r="Z5980" s="150">
        <v>3717.9607608542829</v>
      </c>
      <c r="AA5980" s="150">
        <v>53140</v>
      </c>
      <c r="AB5980" s="150">
        <v>2625.9695999999999</v>
      </c>
      <c r="AC5980" s="150">
        <v>10387.99580478499</v>
      </c>
      <c r="AD5980" s="150">
        <v>8773.8293416546585</v>
      </c>
      <c r="AE5980" s="150">
        <v>11484.9756</v>
      </c>
      <c r="AF5980" s="150">
        <v>25740.799892701649</v>
      </c>
      <c r="AG5980" s="150">
        <v>82260</v>
      </c>
      <c r="AH5980" s="150">
        <v>23060.3124298</v>
      </c>
      <c r="AI5980" s="150">
        <v>5572.4080978799993</v>
      </c>
      <c r="AJ5980" s="150">
        <v>19727.785662252551</v>
      </c>
      <c r="AK5980" s="150">
        <v>4483</v>
      </c>
      <c r="AL5980" s="150">
        <v>442586.34375</v>
      </c>
      <c r="AM5980" s="150">
        <v>333787.78125</v>
      </c>
      <c r="AN5980" s="150">
        <v>108798.5625</v>
      </c>
      <c r="AO5980" s="5" t="s">
        <v>7896</v>
      </c>
    </row>
    <row r="5981" spans="1:41" ht="14.25" x14ac:dyDescent="0.45">
      <c r="A5981" s="150">
        <v>2023</v>
      </c>
      <c r="B5981" s="5" t="s">
        <v>6344</v>
      </c>
      <c r="C5981" s="5" t="s">
        <v>278</v>
      </c>
      <c r="D5981" s="5" t="s">
        <v>108</v>
      </c>
      <c r="E5981" s="5" t="s">
        <v>4025</v>
      </c>
      <c r="F5981" s="5" t="s">
        <v>4025</v>
      </c>
      <c r="G5981" s="5" t="s">
        <v>87</v>
      </c>
      <c r="H5981" s="5" t="s">
        <v>131</v>
      </c>
      <c r="I5981" s="150"/>
      <c r="J5981" s="150"/>
      <c r="K5981" s="150"/>
      <c r="L5981" s="150"/>
      <c r="M5981" s="150"/>
      <c r="N5981" s="150"/>
      <c r="O5981" s="150">
        <v>1578.5724531734033</v>
      </c>
      <c r="P5981" s="150"/>
      <c r="Q5981" s="150"/>
      <c r="R5981" s="150"/>
      <c r="S5981" s="150"/>
      <c r="T5981" s="150"/>
      <c r="U5981" s="150"/>
      <c r="V5981" s="150"/>
      <c r="W5981" s="150"/>
      <c r="X5981" s="150"/>
      <c r="Y5981" s="150"/>
      <c r="Z5981" s="150"/>
      <c r="AA5981" s="150"/>
      <c r="AB5981" s="150"/>
      <c r="AC5981" s="150"/>
      <c r="AD5981" s="150"/>
      <c r="AE5981" s="150"/>
      <c r="AF5981" s="150"/>
      <c r="AG5981" s="150"/>
      <c r="AH5981" s="150"/>
      <c r="AI5981" s="150"/>
      <c r="AJ5981" s="150"/>
      <c r="AK5981" s="150"/>
      <c r="AL5981" s="150">
        <v>1578.572509765625</v>
      </c>
      <c r="AM5981" s="150">
        <v>0</v>
      </c>
      <c r="AN5981" s="150">
        <v>1578.572509765625</v>
      </c>
      <c r="AO5981" s="5" t="s">
        <v>6976</v>
      </c>
    </row>
    <row r="5982" spans="1:41" ht="14.25" x14ac:dyDescent="0.45">
      <c r="A5982" s="150">
        <v>2023</v>
      </c>
      <c r="B5982" s="5" t="s">
        <v>4024</v>
      </c>
      <c r="C5982" s="5" t="s">
        <v>278</v>
      </c>
      <c r="D5982" s="5" t="s">
        <v>108</v>
      </c>
      <c r="E5982" s="5" t="s">
        <v>4025</v>
      </c>
      <c r="F5982" s="5" t="s">
        <v>4025</v>
      </c>
      <c r="G5982" s="5" t="s">
        <v>87</v>
      </c>
      <c r="H5982" s="5" t="s">
        <v>131</v>
      </c>
      <c r="I5982" s="150"/>
      <c r="J5982" s="150"/>
      <c r="K5982" s="150"/>
      <c r="L5982" s="150"/>
      <c r="M5982" s="150"/>
      <c r="N5982" s="150"/>
      <c r="O5982" s="150">
        <v>1636.8442160422505</v>
      </c>
      <c r="P5982" s="150"/>
      <c r="Q5982" s="150"/>
      <c r="R5982" s="150"/>
      <c r="S5982" s="150"/>
      <c r="T5982" s="150"/>
      <c r="U5982" s="150"/>
      <c r="V5982" s="150"/>
      <c r="W5982" s="150"/>
      <c r="X5982" s="150"/>
      <c r="Y5982" s="150"/>
      <c r="Z5982" s="150"/>
      <c r="AA5982" s="150"/>
      <c r="AB5982" s="150"/>
      <c r="AC5982" s="150"/>
      <c r="AD5982" s="150"/>
      <c r="AE5982" s="150"/>
      <c r="AF5982" s="150"/>
      <c r="AG5982" s="150"/>
      <c r="AH5982" s="150"/>
      <c r="AI5982" s="150"/>
      <c r="AJ5982" s="150"/>
      <c r="AK5982" s="150"/>
      <c r="AL5982" s="150">
        <v>1636.84423828125</v>
      </c>
      <c r="AM5982" s="150">
        <v>0</v>
      </c>
      <c r="AN5982" s="150">
        <v>1636.84423828125</v>
      </c>
      <c r="AO5982" s="5" t="s">
        <v>4689</v>
      </c>
    </row>
    <row r="5983" spans="1:41" ht="14.25" x14ac:dyDescent="0.45">
      <c r="A5983" s="150">
        <v>2023</v>
      </c>
      <c r="B5983" s="5" t="s">
        <v>7352</v>
      </c>
      <c r="C5983" s="5" t="s">
        <v>278</v>
      </c>
      <c r="D5983" s="5" t="s">
        <v>108</v>
      </c>
      <c r="E5983" s="5" t="s">
        <v>4025</v>
      </c>
      <c r="F5983" s="5" t="s">
        <v>4025</v>
      </c>
      <c r="G5983" s="5" t="s">
        <v>87</v>
      </c>
      <c r="H5983" s="5" t="s">
        <v>131</v>
      </c>
      <c r="I5983" s="150"/>
      <c r="J5983" s="150"/>
      <c r="K5983" s="150"/>
      <c r="L5983" s="150"/>
      <c r="M5983" s="150"/>
      <c r="N5983" s="150"/>
      <c r="O5983" s="150">
        <v>1590.2142699999999</v>
      </c>
      <c r="P5983" s="150"/>
      <c r="Q5983" s="150"/>
      <c r="R5983" s="150"/>
      <c r="S5983" s="150"/>
      <c r="T5983" s="150"/>
      <c r="U5983" s="150"/>
      <c r="V5983" s="150"/>
      <c r="W5983" s="150"/>
      <c r="X5983" s="150"/>
      <c r="Y5983" s="150"/>
      <c r="Z5983" s="150"/>
      <c r="AA5983" s="150"/>
      <c r="AB5983" s="150"/>
      <c r="AC5983" s="150"/>
      <c r="AD5983" s="150"/>
      <c r="AE5983" s="150"/>
      <c r="AF5983" s="150"/>
      <c r="AG5983" s="150"/>
      <c r="AH5983" s="150"/>
      <c r="AI5983" s="150"/>
      <c r="AJ5983" s="150"/>
      <c r="AK5983" s="150"/>
      <c r="AL5983" s="150">
        <v>1590.2142333984375</v>
      </c>
      <c r="AM5983" s="150">
        <v>0</v>
      </c>
      <c r="AN5983" s="150">
        <v>1590.2142333984375</v>
      </c>
      <c r="AO5983" s="5" t="s">
        <v>7897</v>
      </c>
    </row>
    <row r="5984" spans="1:41" ht="14.25" x14ac:dyDescent="0.45">
      <c r="A5984" s="150">
        <v>2023</v>
      </c>
      <c r="B5984" s="5" t="s">
        <v>4980</v>
      </c>
      <c r="C5984" s="5" t="s">
        <v>278</v>
      </c>
      <c r="D5984" s="5" t="s">
        <v>108</v>
      </c>
      <c r="E5984" s="5" t="s">
        <v>4025</v>
      </c>
      <c r="F5984" s="5" t="s">
        <v>4025</v>
      </c>
      <c r="G5984" s="5" t="s">
        <v>87</v>
      </c>
      <c r="H5984" s="5" t="s">
        <v>131</v>
      </c>
      <c r="I5984" s="150"/>
      <c r="J5984" s="150"/>
      <c r="K5984" s="150"/>
      <c r="L5984" s="150"/>
      <c r="M5984" s="150"/>
      <c r="N5984" s="150"/>
      <c r="O5984" s="150">
        <v>1609.168852639142</v>
      </c>
      <c r="P5984" s="150"/>
      <c r="Q5984" s="150"/>
      <c r="R5984" s="150"/>
      <c r="S5984" s="150"/>
      <c r="T5984" s="150"/>
      <c r="U5984" s="150"/>
      <c r="V5984" s="150"/>
      <c r="W5984" s="150"/>
      <c r="X5984" s="150"/>
      <c r="Y5984" s="150"/>
      <c r="Z5984" s="150"/>
      <c r="AA5984" s="150"/>
      <c r="AB5984" s="150"/>
      <c r="AC5984" s="150"/>
      <c r="AD5984" s="150"/>
      <c r="AE5984" s="150"/>
      <c r="AF5984" s="150"/>
      <c r="AG5984" s="150"/>
      <c r="AH5984" s="150"/>
      <c r="AI5984" s="150"/>
      <c r="AJ5984" s="150"/>
      <c r="AK5984" s="150"/>
      <c r="AL5984" s="150">
        <v>1609.1688232421875</v>
      </c>
      <c r="AM5984" s="150">
        <v>0</v>
      </c>
      <c r="AN5984" s="150">
        <v>1609.1688232421875</v>
      </c>
      <c r="AO5984" s="5" t="s">
        <v>6049</v>
      </c>
    </row>
    <row r="5985" spans="1:41" ht="14.25" x14ac:dyDescent="0.45">
      <c r="A5985" s="150">
        <v>2023</v>
      </c>
      <c r="B5985" s="5" t="s">
        <v>6344</v>
      </c>
      <c r="C5985" s="5" t="s">
        <v>278</v>
      </c>
      <c r="D5985" s="5" t="s">
        <v>108</v>
      </c>
      <c r="E5985" s="5" t="s">
        <v>4025</v>
      </c>
      <c r="F5985" s="5" t="s">
        <v>4025</v>
      </c>
      <c r="G5985" s="5" t="s">
        <v>88</v>
      </c>
      <c r="H5985" s="5" t="s">
        <v>131</v>
      </c>
      <c r="I5985" s="150"/>
      <c r="J5985" s="150"/>
      <c r="K5985" s="150"/>
      <c r="L5985" s="150"/>
      <c r="M5985" s="150"/>
      <c r="N5985" s="150"/>
      <c r="O5985" s="150">
        <v>1650.3859510530981</v>
      </c>
      <c r="P5985" s="150"/>
      <c r="Q5985" s="150"/>
      <c r="R5985" s="150"/>
      <c r="S5985" s="150"/>
      <c r="T5985" s="150"/>
      <c r="U5985" s="150"/>
      <c r="V5985" s="150"/>
      <c r="W5985" s="150"/>
      <c r="X5985" s="150"/>
      <c r="Y5985" s="150"/>
      <c r="Z5985" s="150"/>
      <c r="AA5985" s="150"/>
      <c r="AB5985" s="150"/>
      <c r="AC5985" s="150"/>
      <c r="AD5985" s="150"/>
      <c r="AE5985" s="150"/>
      <c r="AF5985" s="150"/>
      <c r="AG5985" s="150"/>
      <c r="AH5985" s="150"/>
      <c r="AI5985" s="150"/>
      <c r="AJ5985" s="150"/>
      <c r="AK5985" s="150"/>
      <c r="AL5985" s="150">
        <v>1650.385986328125</v>
      </c>
      <c r="AM5985" s="150">
        <v>0</v>
      </c>
      <c r="AN5985" s="150">
        <v>1650.385986328125</v>
      </c>
      <c r="AO5985" s="5" t="s">
        <v>6977</v>
      </c>
    </row>
    <row r="5986" spans="1:41" ht="14.25" x14ac:dyDescent="0.45">
      <c r="A5986" s="150">
        <v>2023</v>
      </c>
      <c r="B5986" s="5" t="s">
        <v>4024</v>
      </c>
      <c r="C5986" s="5" t="s">
        <v>278</v>
      </c>
      <c r="D5986" s="5" t="s">
        <v>108</v>
      </c>
      <c r="E5986" s="5" t="s">
        <v>4025</v>
      </c>
      <c r="F5986" s="5" t="s">
        <v>4025</v>
      </c>
      <c r="G5986" s="5" t="s">
        <v>88</v>
      </c>
      <c r="H5986" s="5" t="s">
        <v>131</v>
      </c>
      <c r="I5986" s="150"/>
      <c r="J5986" s="150"/>
      <c r="K5986" s="150"/>
      <c r="L5986" s="150"/>
      <c r="M5986" s="150"/>
      <c r="N5986" s="150"/>
      <c r="O5986" s="150">
        <v>1685.8352514743351</v>
      </c>
      <c r="P5986" s="150"/>
      <c r="Q5986" s="150"/>
      <c r="R5986" s="150"/>
      <c r="S5986" s="150"/>
      <c r="T5986" s="150"/>
      <c r="U5986" s="150"/>
      <c r="V5986" s="150"/>
      <c r="W5986" s="150"/>
      <c r="X5986" s="150"/>
      <c r="Y5986" s="150"/>
      <c r="Z5986" s="150"/>
      <c r="AA5986" s="150"/>
      <c r="AB5986" s="150"/>
      <c r="AC5986" s="150"/>
      <c r="AD5986" s="150"/>
      <c r="AE5986" s="150"/>
      <c r="AF5986" s="150"/>
      <c r="AG5986" s="150"/>
      <c r="AH5986" s="150"/>
      <c r="AI5986" s="150"/>
      <c r="AJ5986" s="150"/>
      <c r="AK5986" s="150"/>
      <c r="AL5986" s="150">
        <v>1685.835205078125</v>
      </c>
      <c r="AM5986" s="150">
        <v>0</v>
      </c>
      <c r="AN5986" s="150">
        <v>1685.835205078125</v>
      </c>
      <c r="AO5986" s="5" t="s">
        <v>4690</v>
      </c>
    </row>
    <row r="5987" spans="1:41" ht="14.25" x14ac:dyDescent="0.45">
      <c r="A5987" s="150">
        <v>2023</v>
      </c>
      <c r="B5987" s="5" t="s">
        <v>4980</v>
      </c>
      <c r="C5987" s="5" t="s">
        <v>278</v>
      </c>
      <c r="D5987" s="5" t="s">
        <v>108</v>
      </c>
      <c r="E5987" s="5" t="s">
        <v>4025</v>
      </c>
      <c r="F5987" s="5" t="s">
        <v>4025</v>
      </c>
      <c r="G5987" s="5" t="s">
        <v>88</v>
      </c>
      <c r="H5987" s="5" t="s">
        <v>131</v>
      </c>
      <c r="I5987" s="150"/>
      <c r="J5987" s="150"/>
      <c r="K5987" s="150"/>
      <c r="L5987" s="150"/>
      <c r="M5987" s="150"/>
      <c r="N5987" s="150"/>
      <c r="O5987" s="150">
        <v>1672.6521545344001</v>
      </c>
      <c r="P5987" s="150"/>
      <c r="Q5987" s="150"/>
      <c r="R5987" s="150"/>
      <c r="S5987" s="150"/>
      <c r="T5987" s="150"/>
      <c r="U5987" s="150"/>
      <c r="V5987" s="150"/>
      <c r="W5987" s="150"/>
      <c r="X5987" s="150"/>
      <c r="Y5987" s="150"/>
      <c r="Z5987" s="150"/>
      <c r="AA5987" s="150"/>
      <c r="AB5987" s="150"/>
      <c r="AC5987" s="150"/>
      <c r="AD5987" s="150"/>
      <c r="AE5987" s="150"/>
      <c r="AF5987" s="150"/>
      <c r="AG5987" s="150"/>
      <c r="AH5987" s="150"/>
      <c r="AI5987" s="150"/>
      <c r="AJ5987" s="150"/>
      <c r="AK5987" s="150"/>
      <c r="AL5987" s="150">
        <v>1672.652099609375</v>
      </c>
      <c r="AM5987" s="150">
        <v>0</v>
      </c>
      <c r="AN5987" s="150">
        <v>1672.652099609375</v>
      </c>
      <c r="AO5987" s="5" t="s">
        <v>6050</v>
      </c>
    </row>
    <row r="5988" spans="1:41" ht="14.25" x14ac:dyDescent="0.45">
      <c r="A5988" s="150">
        <v>2023</v>
      </c>
      <c r="B5988" s="5" t="s">
        <v>7352</v>
      </c>
      <c r="C5988" s="5" t="s">
        <v>278</v>
      </c>
      <c r="D5988" s="5" t="s">
        <v>108</v>
      </c>
      <c r="E5988" s="5" t="s">
        <v>4025</v>
      </c>
      <c r="F5988" s="5" t="s">
        <v>4025</v>
      </c>
      <c r="G5988" s="5" t="s">
        <v>88</v>
      </c>
      <c r="H5988" s="5" t="s">
        <v>131</v>
      </c>
      <c r="I5988" s="150"/>
      <c r="J5988" s="150"/>
      <c r="K5988" s="150"/>
      <c r="L5988" s="150"/>
      <c r="M5988" s="150"/>
      <c r="N5988" s="150"/>
      <c r="O5988" s="150">
        <v>1654.4589265080001</v>
      </c>
      <c r="P5988" s="150"/>
      <c r="Q5988" s="150"/>
      <c r="R5988" s="150"/>
      <c r="S5988" s="150"/>
      <c r="T5988" s="150"/>
      <c r="U5988" s="150"/>
      <c r="V5988" s="150"/>
      <c r="W5988" s="150"/>
      <c r="X5988" s="150"/>
      <c r="Y5988" s="150"/>
      <c r="Z5988" s="150"/>
      <c r="AA5988" s="150"/>
      <c r="AB5988" s="150"/>
      <c r="AC5988" s="150"/>
      <c r="AD5988" s="150"/>
      <c r="AE5988" s="150"/>
      <c r="AF5988" s="150"/>
      <c r="AG5988" s="150"/>
      <c r="AH5988" s="150"/>
      <c r="AI5988" s="150"/>
      <c r="AJ5988" s="150"/>
      <c r="AK5988" s="150"/>
      <c r="AL5988" s="150">
        <v>1654.458984375</v>
      </c>
      <c r="AM5988" s="150">
        <v>0</v>
      </c>
      <c r="AN5988" s="150">
        <v>1654.458984375</v>
      </c>
      <c r="AO5988" s="5" t="s">
        <v>7898</v>
      </c>
    </row>
    <row r="5989" spans="1:41" ht="14.25" x14ac:dyDescent="0.45">
      <c r="A5989" s="150">
        <v>2023</v>
      </c>
      <c r="B5989" s="5" t="s">
        <v>4980</v>
      </c>
      <c r="C5989" s="5" t="s">
        <v>278</v>
      </c>
      <c r="D5989" s="5" t="s">
        <v>108</v>
      </c>
      <c r="E5989" s="5" t="s">
        <v>292</v>
      </c>
      <c r="F5989" s="5" t="s">
        <v>292</v>
      </c>
      <c r="G5989" s="5" t="s">
        <v>87</v>
      </c>
      <c r="H5989" s="5" t="s">
        <v>131</v>
      </c>
      <c r="I5989" s="150">
        <v>2985.2146089831003</v>
      </c>
      <c r="J5989" s="150">
        <v>7448.240889629822</v>
      </c>
      <c r="K5989" s="150">
        <v>362.38975752445828</v>
      </c>
      <c r="L5989" s="150">
        <v>195.77377705344296</v>
      </c>
      <c r="M5989" s="150">
        <v>1426.6493327830683</v>
      </c>
      <c r="N5989" s="150">
        <v>1194.6324145776678</v>
      </c>
      <c r="O5989" s="150"/>
      <c r="P5989" s="150">
        <v>1038.5829696641536</v>
      </c>
      <c r="Q5989" s="150">
        <v>1083.7275991502245</v>
      </c>
      <c r="R5989" s="150">
        <v>857.84437098117996</v>
      </c>
      <c r="S5989" s="150">
        <v>2693.9721342407283</v>
      </c>
      <c r="T5989" s="150">
        <v>2707.5096826539984</v>
      </c>
      <c r="U5989" s="150">
        <v>243.67587143885984</v>
      </c>
      <c r="V5989" s="150">
        <v>1948.365621632935</v>
      </c>
      <c r="W5989" s="150">
        <v>799.75670626087333</v>
      </c>
      <c r="X5989" s="150">
        <v>2853.3507330600341</v>
      </c>
      <c r="Y5989" s="150">
        <v>13063.734218805543</v>
      </c>
      <c r="Z5989" s="150">
        <v>1820.0249621883629</v>
      </c>
      <c r="AA5989" s="150">
        <v>15267.230560534719</v>
      </c>
      <c r="AB5989" s="150">
        <v>322.81846216259214</v>
      </c>
      <c r="AC5989" s="150">
        <v>1248.6748285183805</v>
      </c>
      <c r="AD5989" s="150">
        <v>4247.7342464029152</v>
      </c>
      <c r="AE5989" s="150">
        <v>2003.5571651639589</v>
      </c>
      <c r="AF5989" s="150">
        <v>3466.757878662856</v>
      </c>
      <c r="AG5989" s="150">
        <v>16464.782920170142</v>
      </c>
      <c r="AH5989" s="150">
        <v>3961.9662216174129</v>
      </c>
      <c r="AI5989" s="150">
        <v>846.61745076834643</v>
      </c>
      <c r="AJ5989" s="150">
        <v>8334.0877366340465</v>
      </c>
      <c r="AK5989" s="150">
        <v>3355.2293067350702</v>
      </c>
      <c r="AL5989" s="150">
        <v>102242.8984375</v>
      </c>
      <c r="AM5989" s="150">
        <v>78664.9140625</v>
      </c>
      <c r="AN5989" s="150">
        <v>23577.994140625</v>
      </c>
      <c r="AO5989" s="5" t="s">
        <v>6051</v>
      </c>
    </row>
    <row r="5990" spans="1:41" ht="14.25" x14ac:dyDescent="0.45">
      <c r="A5990" s="150">
        <v>2023</v>
      </c>
      <c r="B5990" s="5" t="s">
        <v>1478</v>
      </c>
      <c r="C5990" s="5" t="s">
        <v>278</v>
      </c>
      <c r="D5990" s="5" t="s">
        <v>108</v>
      </c>
      <c r="E5990" s="5" t="s">
        <v>292</v>
      </c>
      <c r="F5990" s="5" t="s">
        <v>292</v>
      </c>
      <c r="G5990" s="5" t="s">
        <v>87</v>
      </c>
      <c r="H5990" s="5" t="s">
        <v>131</v>
      </c>
      <c r="I5990" s="150">
        <v>2644.2999706953838</v>
      </c>
      <c r="J5990" s="150">
        <v>4918.6252695667754</v>
      </c>
      <c r="K5990" s="150">
        <v>260.08624151321959</v>
      </c>
      <c r="L5990" s="150">
        <v>215.55523909057163</v>
      </c>
      <c r="M5990" s="150">
        <v>649.32951572699903</v>
      </c>
      <c r="N5990" s="150">
        <v>663.48524225224492</v>
      </c>
      <c r="O5990" s="150">
        <v>1892.7084390650953</v>
      </c>
      <c r="P5990" s="150">
        <v>825.49583828911591</v>
      </c>
      <c r="Q5990" s="150">
        <v>860.81658310747844</v>
      </c>
      <c r="R5990" s="150">
        <v>940.49075560108065</v>
      </c>
      <c r="S5990" s="150">
        <v>1995.5866019797268</v>
      </c>
      <c r="T5990" s="150">
        <v>2986.9132027368955</v>
      </c>
      <c r="U5990" s="150">
        <v>246.96672751412146</v>
      </c>
      <c r="V5990" s="150">
        <v>2397.2744112336491</v>
      </c>
      <c r="W5990" s="150">
        <v>635.57087897644487</v>
      </c>
      <c r="X5990" s="150">
        <v>2499.0507129565358</v>
      </c>
      <c r="Y5990" s="150">
        <v>15012.004504125804</v>
      </c>
      <c r="Z5990" s="150">
        <v>996.19303629988985</v>
      </c>
      <c r="AA5990" s="150">
        <v>16118.816762085064</v>
      </c>
      <c r="AB5990" s="150"/>
      <c r="AC5990" s="150">
        <v>1174.8060633155808</v>
      </c>
      <c r="AD5990" s="150">
        <v>3666.9443665996259</v>
      </c>
      <c r="AE5990" s="150">
        <v>1761.5409114272775</v>
      </c>
      <c r="AF5990" s="150">
        <v>2211.6188236996159</v>
      </c>
      <c r="AG5990" s="150">
        <v>16200.390224326549</v>
      </c>
      <c r="AH5990" s="150">
        <v>2527.1529279384422</v>
      </c>
      <c r="AI5990" s="150">
        <v>896.07396082106857</v>
      </c>
      <c r="AJ5990" s="150">
        <v>14390.100816838782</v>
      </c>
      <c r="AK5990" s="150">
        <v>3628.1713857041814</v>
      </c>
      <c r="AL5990" s="150">
        <v>103216.0703125</v>
      </c>
      <c r="AM5990" s="150">
        <v>81578.4765625</v>
      </c>
      <c r="AN5990" s="150">
        <v>21637.58984375</v>
      </c>
      <c r="AO5990" s="5" t="s">
        <v>3313</v>
      </c>
    </row>
    <row r="5991" spans="1:41" ht="14.25" x14ac:dyDescent="0.45">
      <c r="A5991" s="150">
        <v>2023</v>
      </c>
      <c r="B5991" s="5" t="s">
        <v>6344</v>
      </c>
      <c r="C5991" s="5" t="s">
        <v>278</v>
      </c>
      <c r="D5991" s="5" t="s">
        <v>108</v>
      </c>
      <c r="E5991" s="5" t="s">
        <v>292</v>
      </c>
      <c r="F5991" s="5" t="s">
        <v>292</v>
      </c>
      <c r="G5991" s="5" t="s">
        <v>87</v>
      </c>
      <c r="H5991" s="5" t="s">
        <v>131</v>
      </c>
      <c r="I5991" s="150">
        <v>2740.5850310404335</v>
      </c>
      <c r="J5991" s="150">
        <v>9341.1425157425329</v>
      </c>
      <c r="K5991" s="150">
        <v>271.24513164872633</v>
      </c>
      <c r="L5991" s="150">
        <v>190.8259206798524</v>
      </c>
      <c r="M5991" s="150">
        <v>1380.4428304499961</v>
      </c>
      <c r="N5991" s="150">
        <v>1190.9567513408745</v>
      </c>
      <c r="O5991" s="150"/>
      <c r="P5991" s="150">
        <v>971.45412032014974</v>
      </c>
      <c r="Q5991" s="150">
        <v>1050.2570203373327</v>
      </c>
      <c r="R5991" s="150">
        <v>1225.9760218893964</v>
      </c>
      <c r="S5991" s="150">
        <v>1489.9571158061183</v>
      </c>
      <c r="T5991" s="150">
        <v>2639.0818817426398</v>
      </c>
      <c r="U5991" s="150">
        <v>352.21592806334462</v>
      </c>
      <c r="V5991" s="150">
        <v>2251.3398514250671</v>
      </c>
      <c r="W5991" s="150">
        <v>941.94922548352679</v>
      </c>
      <c r="X5991" s="150">
        <v>2821.7875504786684</v>
      </c>
      <c r="Y5991" s="150">
        <v>13327.36350280033</v>
      </c>
      <c r="Z5991" s="150">
        <v>1865.6726691084975</v>
      </c>
      <c r="AA5991" s="150">
        <v>15845.656636878595</v>
      </c>
      <c r="AB5991" s="150">
        <v>314.65976282316086</v>
      </c>
      <c r="AC5991" s="150">
        <v>1242.1331182162219</v>
      </c>
      <c r="AD5991" s="150">
        <v>5113.2084954464772</v>
      </c>
      <c r="AE5991" s="150">
        <v>1813.8612779515759</v>
      </c>
      <c r="AF5991" s="150">
        <v>3231.0279478175134</v>
      </c>
      <c r="AG5991" s="150">
        <v>18581.166510454139</v>
      </c>
      <c r="AH5991" s="150">
        <v>3828.6987915127834</v>
      </c>
      <c r="AI5991" s="150">
        <v>1221.0828860524598</v>
      </c>
      <c r="AJ5991" s="150">
        <v>10112.919266394027</v>
      </c>
      <c r="AK5991" s="150">
        <v>3336.4085174184834</v>
      </c>
      <c r="AL5991" s="150">
        <v>108693.078125</v>
      </c>
      <c r="AM5991" s="150">
        <v>85334.5546875</v>
      </c>
      <c r="AN5991" s="150">
        <v>23358.521484375</v>
      </c>
      <c r="AO5991" s="5" t="s">
        <v>6978</v>
      </c>
    </row>
    <row r="5992" spans="1:41" ht="14.25" x14ac:dyDescent="0.45">
      <c r="A5992" s="150">
        <v>2023</v>
      </c>
      <c r="B5992" s="5" t="s">
        <v>7352</v>
      </c>
      <c r="C5992" s="5" t="s">
        <v>278</v>
      </c>
      <c r="D5992" s="5" t="s">
        <v>108</v>
      </c>
      <c r="E5992" s="5" t="s">
        <v>292</v>
      </c>
      <c r="F5992" s="5" t="s">
        <v>292</v>
      </c>
      <c r="G5992" s="5" t="s">
        <v>87</v>
      </c>
      <c r="H5992" s="5" t="s">
        <v>131</v>
      </c>
      <c r="I5992" s="150">
        <v>3000</v>
      </c>
      <c r="J5992" s="150">
        <v>9728.3578435926956</v>
      </c>
      <c r="K5992" s="150">
        <v>254.1328096</v>
      </c>
      <c r="L5992" s="150">
        <v>188</v>
      </c>
      <c r="M5992" s="150">
        <v>1611.380238369858</v>
      </c>
      <c r="N5992" s="150">
        <v>1146.535779296875</v>
      </c>
      <c r="O5992" s="150"/>
      <c r="P5992" s="150">
        <v>970.08895999999993</v>
      </c>
      <c r="Q5992" s="150">
        <v>977.79963095530275</v>
      </c>
      <c r="R5992" s="150">
        <v>1100.222704106932</v>
      </c>
      <c r="S5992" s="150">
        <v>4528.1128199999994</v>
      </c>
      <c r="T5992" s="150">
        <v>2800</v>
      </c>
      <c r="U5992" s="150">
        <v>476</v>
      </c>
      <c r="V5992" s="150">
        <v>2255</v>
      </c>
      <c r="W5992" s="150">
        <v>843.54</v>
      </c>
      <c r="X5992" s="150">
        <v>3320.2292345998658</v>
      </c>
      <c r="Y5992" s="150">
        <v>12654.98</v>
      </c>
      <c r="Z5992" s="150">
        <v>1704.517081305667</v>
      </c>
      <c r="AA5992" s="150">
        <v>16325</v>
      </c>
      <c r="AB5992" s="150">
        <v>247</v>
      </c>
      <c r="AC5992" s="150">
        <v>1239.616262975778</v>
      </c>
      <c r="AD5992" s="150">
        <v>4482.5681046046202</v>
      </c>
      <c r="AE5992" s="150">
        <v>1584.0995297785</v>
      </c>
      <c r="AF5992" s="150">
        <v>3751.1599332480009</v>
      </c>
      <c r="AG5992" s="150">
        <v>19085</v>
      </c>
      <c r="AH5992" s="150">
        <v>4269.0889999999999</v>
      </c>
      <c r="AI5992" s="150">
        <v>1632</v>
      </c>
      <c r="AJ5992" s="150">
        <v>9215.7127829935962</v>
      </c>
      <c r="AK5992" s="150">
        <v>3350</v>
      </c>
      <c r="AL5992" s="150">
        <v>112740.1328125</v>
      </c>
      <c r="AM5992" s="150">
        <v>85402.0859375</v>
      </c>
      <c r="AN5992" s="150">
        <v>27338.052734375</v>
      </c>
      <c r="AO5992" s="5" t="s">
        <v>7899</v>
      </c>
    </row>
    <row r="5993" spans="1:41" ht="14.25" x14ac:dyDescent="0.45">
      <c r="A5993" s="150">
        <v>2023</v>
      </c>
      <c r="B5993" s="5" t="s">
        <v>582</v>
      </c>
      <c r="C5993" s="5" t="s">
        <v>278</v>
      </c>
      <c r="D5993" s="5" t="s">
        <v>108</v>
      </c>
      <c r="E5993" s="5" t="s">
        <v>292</v>
      </c>
      <c r="F5993" s="5" t="s">
        <v>292</v>
      </c>
      <c r="G5993" s="5" t="s">
        <v>87</v>
      </c>
      <c r="H5993" s="5" t="s">
        <v>131</v>
      </c>
      <c r="I5993" s="150">
        <v>3046.9903679657746</v>
      </c>
      <c r="J5993" s="150">
        <v>6227.0292685947234</v>
      </c>
      <c r="K5993" s="150">
        <v>250.34088808185999</v>
      </c>
      <c r="L5993" s="150">
        <v>205.88407974189769</v>
      </c>
      <c r="M5993" s="150">
        <v>1119.4123738631963</v>
      </c>
      <c r="N5993" s="150">
        <v>695.1331349068123</v>
      </c>
      <c r="O5993" s="150">
        <v>1702.8639039388156</v>
      </c>
      <c r="P5993" s="150">
        <v>838.61985197384149</v>
      </c>
      <c r="Q5993" s="150">
        <v>904.33440716771827</v>
      </c>
      <c r="R5993" s="150">
        <v>921.75411641927451</v>
      </c>
      <c r="S5993" s="150">
        <v>2318.5366666335244</v>
      </c>
      <c r="T5993" s="150">
        <v>2633.9114679134032</v>
      </c>
      <c r="U5993" s="150">
        <v>252.41651567503447</v>
      </c>
      <c r="V5993" s="150">
        <v>1947.9970231442878</v>
      </c>
      <c r="W5993" s="150">
        <v>638.72353096900031</v>
      </c>
      <c r="X5993" s="150">
        <v>1605.3087868165026</v>
      </c>
      <c r="Y5993" s="150">
        <v>13509.770904172497</v>
      </c>
      <c r="Z5993" s="150">
        <v>1584.2810076087978</v>
      </c>
      <c r="AA5993" s="150">
        <v>13142.555576747252</v>
      </c>
      <c r="AB5993" s="150">
        <v>266.68353612623207</v>
      </c>
      <c r="AC5993" s="150">
        <v>1117.8895011256045</v>
      </c>
      <c r="AD5993" s="150">
        <v>3780.6393690349632</v>
      </c>
      <c r="AE5993" s="150">
        <v>1986.4082320513583</v>
      </c>
      <c r="AF5993" s="150">
        <v>1405.0009615375022</v>
      </c>
      <c r="AG5993" s="150">
        <v>14222.34083243782</v>
      </c>
      <c r="AH5993" s="150">
        <v>2664.6518212188425</v>
      </c>
      <c r="AI5993" s="150">
        <v>888.94512042077361</v>
      </c>
      <c r="AJ5993" s="150">
        <v>8373.8017760017792</v>
      </c>
      <c r="AK5993" s="150">
        <v>3350.8413176803106</v>
      </c>
      <c r="AL5993" s="150">
        <v>91603.0703125</v>
      </c>
      <c r="AM5993" s="150">
        <v>70382.2109375</v>
      </c>
      <c r="AN5993" s="150">
        <v>21220.859375</v>
      </c>
      <c r="AO5993" s="5" t="s">
        <v>1236</v>
      </c>
    </row>
    <row r="5994" spans="1:41" ht="14.25" x14ac:dyDescent="0.45">
      <c r="A5994" s="150">
        <v>2023</v>
      </c>
      <c r="B5994" s="5" t="s">
        <v>1477</v>
      </c>
      <c r="C5994" s="5" t="s">
        <v>278</v>
      </c>
      <c r="D5994" s="5" t="s">
        <v>108</v>
      </c>
      <c r="E5994" s="5" t="s">
        <v>292</v>
      </c>
      <c r="F5994" s="5" t="s">
        <v>292</v>
      </c>
      <c r="G5994" s="5" t="s">
        <v>87</v>
      </c>
      <c r="H5994" s="5" t="s">
        <v>131</v>
      </c>
      <c r="I5994" s="150">
        <v>2656.985647605823</v>
      </c>
      <c r="J5994" s="150">
        <v>4441.9005063182603</v>
      </c>
      <c r="K5994" s="150">
        <v>222.012328401052</v>
      </c>
      <c r="L5994" s="150">
        <v>266.72468167823297</v>
      </c>
      <c r="M5994" s="150">
        <v>159.88004956394943</v>
      </c>
      <c r="N5994" s="150">
        <v>683.0537106448628</v>
      </c>
      <c r="O5994" s="150">
        <v>1893.634565773679</v>
      </c>
      <c r="P5994" s="150">
        <v>845.70981392668739</v>
      </c>
      <c r="Q5994" s="150">
        <v>923.64403613536012</v>
      </c>
      <c r="R5994" s="150">
        <v>824.54182536994347</v>
      </c>
      <c r="S5994" s="150">
        <v>1938.3050228893132</v>
      </c>
      <c r="T5994" s="150">
        <v>1992.1345519536073</v>
      </c>
      <c r="U5994" s="150">
        <v>252.6069819062123</v>
      </c>
      <c r="V5994" s="150">
        <v>1288.2470102633326</v>
      </c>
      <c r="W5994" s="150">
        <v>518.25933739781965</v>
      </c>
      <c r="X5994" s="150">
        <v>2839.9199680762599</v>
      </c>
      <c r="Y5994" s="150">
        <v>15466.711313084257</v>
      </c>
      <c r="Z5994" s="150">
        <v>472.57858538010572</v>
      </c>
      <c r="AA5994" s="150">
        <v>15871.452773078483</v>
      </c>
      <c r="AB5994" s="150">
        <v>190.35952385334471</v>
      </c>
      <c r="AC5994" s="150">
        <v>1196.3874725899163</v>
      </c>
      <c r="AD5994" s="150">
        <v>3145.4315727028261</v>
      </c>
      <c r="AE5994" s="150">
        <v>2298.7019246709124</v>
      </c>
      <c r="AF5994" s="150">
        <v>2084.3569635099198</v>
      </c>
      <c r="AG5994" s="150">
        <v>15522.048383971856</v>
      </c>
      <c r="AH5994" s="150">
        <v>3115.3878885764857</v>
      </c>
      <c r="AI5994" s="150">
        <v>786.89314802167485</v>
      </c>
      <c r="AJ5994" s="150">
        <v>8979.8749038176775</v>
      </c>
      <c r="AK5994" s="150">
        <v>4228.1322172817017</v>
      </c>
      <c r="AL5994" s="150">
        <v>95105.875</v>
      </c>
      <c r="AM5994" s="150">
        <v>74075.5234375</v>
      </c>
      <c r="AN5994" s="150">
        <v>21030.3515625</v>
      </c>
      <c r="AO5994" s="5" t="s">
        <v>3315</v>
      </c>
    </row>
    <row r="5995" spans="1:41" ht="14.25" x14ac:dyDescent="0.45">
      <c r="A5995" s="150">
        <v>2023</v>
      </c>
      <c r="B5995" s="5" t="s">
        <v>4024</v>
      </c>
      <c r="C5995" s="5" t="s">
        <v>278</v>
      </c>
      <c r="D5995" s="5" t="s">
        <v>108</v>
      </c>
      <c r="E5995" s="5" t="s">
        <v>292</v>
      </c>
      <c r="F5995" s="5" t="s">
        <v>292</v>
      </c>
      <c r="G5995" s="5" t="s">
        <v>87</v>
      </c>
      <c r="H5995" s="5" t="s">
        <v>131</v>
      </c>
      <c r="I5995" s="150">
        <v>2906.8843927309895</v>
      </c>
      <c r="J5995" s="150">
        <v>11353.252127628853</v>
      </c>
      <c r="K5995" s="150">
        <v>339.09969761913243</v>
      </c>
      <c r="L5995" s="150">
        <v>201.14023343393373</v>
      </c>
      <c r="M5995" s="150">
        <v>1070.0734723043695</v>
      </c>
      <c r="N5995" s="150">
        <v>878.58515556943667</v>
      </c>
      <c r="O5995" s="150"/>
      <c r="P5995" s="150">
        <v>1046.310259050168</v>
      </c>
      <c r="Q5995" s="150">
        <v>1106.2553968767074</v>
      </c>
      <c r="R5995" s="150">
        <v>991.48798459680415</v>
      </c>
      <c r="S5995" s="150">
        <v>2767.8179994339712</v>
      </c>
      <c r="T5995" s="150">
        <v>2567.7476608587285</v>
      </c>
      <c r="U5995" s="150">
        <v>262.99709284962915</v>
      </c>
      <c r="V5995" s="150">
        <v>2079.87560529557</v>
      </c>
      <c r="W5995" s="150">
        <v>712.54997588829724</v>
      </c>
      <c r="X5995" s="150">
        <v>1571.6755474172801</v>
      </c>
      <c r="Y5995" s="150">
        <v>13839.089997169856</v>
      </c>
      <c r="Z5995" s="150">
        <v>1532.0894376457081</v>
      </c>
      <c r="AA5995" s="150">
        <v>13507.422590975604</v>
      </c>
      <c r="AB5995" s="150">
        <v>260.41240860542274</v>
      </c>
      <c r="AC5995" s="150">
        <v>1212.5332412518392</v>
      </c>
      <c r="AD5995" s="150">
        <v>5061.2508352553587</v>
      </c>
      <c r="AE5995" s="150">
        <v>2249.0794771975734</v>
      </c>
      <c r="AF5995" s="150">
        <v>2672.4859974429864</v>
      </c>
      <c r="AG5995" s="150">
        <v>15055.560451501678</v>
      </c>
      <c r="AH5995" s="150">
        <v>1567.3959679825157</v>
      </c>
      <c r="AI5995" s="150">
        <v>883.73315327887906</v>
      </c>
      <c r="AJ5995" s="150">
        <v>9321.7533935631109</v>
      </c>
      <c r="AK5995" s="150">
        <v>3396.7888588561755</v>
      </c>
      <c r="AL5995" s="150">
        <v>100415.359375</v>
      </c>
      <c r="AM5995" s="150">
        <v>80216.796875</v>
      </c>
      <c r="AN5995" s="150">
        <v>20198.544921875</v>
      </c>
      <c r="AO5995" s="5" t="s">
        <v>4691</v>
      </c>
    </row>
    <row r="5996" spans="1:41" ht="14.25" x14ac:dyDescent="0.45">
      <c r="A5996" s="150">
        <v>2023</v>
      </c>
      <c r="B5996" s="5" t="s">
        <v>1476</v>
      </c>
      <c r="C5996" s="5" t="s">
        <v>278</v>
      </c>
      <c r="D5996" s="5" t="s">
        <v>108</v>
      </c>
      <c r="E5996" s="5" t="s">
        <v>292</v>
      </c>
      <c r="F5996" s="5" t="s">
        <v>292</v>
      </c>
      <c r="G5996" s="5" t="s">
        <v>87</v>
      </c>
      <c r="H5996" s="5" t="s">
        <v>131</v>
      </c>
      <c r="I5996" s="150">
        <v>2763.9597364393408</v>
      </c>
      <c r="J5996" s="150">
        <v>4700.1822065391025</v>
      </c>
      <c r="K5996" s="150">
        <v>218.95950173277168</v>
      </c>
      <c r="L5996" s="150">
        <v>222.32810945173739</v>
      </c>
      <c r="M5996" s="150">
        <v>125.75479593714699</v>
      </c>
      <c r="N5996" s="150">
        <v>587.26061233969017</v>
      </c>
      <c r="O5996" s="150">
        <v>1712.37559047424</v>
      </c>
      <c r="P5996" s="150">
        <v>903.90973792246768</v>
      </c>
      <c r="Q5996" s="150">
        <v>821.77746738788517</v>
      </c>
      <c r="R5996" s="150">
        <v>663.10614573225234</v>
      </c>
      <c r="S5996" s="150">
        <v>1706.7612442759637</v>
      </c>
      <c r="T5996" s="150">
        <v>1931.3350922070117</v>
      </c>
      <c r="U5996" s="150">
        <v>285.70820385240376</v>
      </c>
      <c r="V5996" s="150">
        <v>894.92678400522573</v>
      </c>
      <c r="W5996" s="150">
        <v>495.74676930778816</v>
      </c>
      <c r="X5996" s="150">
        <v>1499.0304349397445</v>
      </c>
      <c r="Y5996" s="150">
        <v>15428.223352862988</v>
      </c>
      <c r="Z5996" s="150">
        <v>423.32170335002525</v>
      </c>
      <c r="AA5996" s="150">
        <v>15528.672726823052</v>
      </c>
      <c r="AB5996" s="150">
        <v>190.88777074139068</v>
      </c>
      <c r="AC5996" s="150">
        <v>1182.1836843707879</v>
      </c>
      <c r="AD5996" s="150">
        <v>3072.5284462128775</v>
      </c>
      <c r="AE5996" s="150">
        <v>1745.9308237213909</v>
      </c>
      <c r="AF5996" s="150">
        <v>2261.7574267894538</v>
      </c>
      <c r="AG5996" s="150">
        <v>14192.846421638862</v>
      </c>
      <c r="AH5996" s="150">
        <v>2422.5499612635513</v>
      </c>
      <c r="AI5996" s="150">
        <v>925.24425347591716</v>
      </c>
      <c r="AJ5996" s="150">
        <v>9193.6934382193085</v>
      </c>
      <c r="AK5996" s="150">
        <v>4162.4762714019726</v>
      </c>
      <c r="AL5996" s="150">
        <v>90263.4296875</v>
      </c>
      <c r="AM5996" s="150">
        <v>71799.7890625</v>
      </c>
      <c r="AN5996" s="150">
        <v>18463.6484375</v>
      </c>
      <c r="AO5996" s="5" t="s">
        <v>3314</v>
      </c>
    </row>
    <row r="5997" spans="1:41" ht="14.25" x14ac:dyDescent="0.45">
      <c r="A5997" s="150">
        <v>2023</v>
      </c>
      <c r="B5997" s="5" t="s">
        <v>6344</v>
      </c>
      <c r="C5997" s="5" t="s">
        <v>278</v>
      </c>
      <c r="D5997" s="5" t="s">
        <v>108</v>
      </c>
      <c r="E5997" s="5" t="s">
        <v>292</v>
      </c>
      <c r="F5997" s="5" t="s">
        <v>292</v>
      </c>
      <c r="G5997" s="5" t="s">
        <v>88</v>
      </c>
      <c r="H5997" s="5" t="s">
        <v>131</v>
      </c>
      <c r="I5997" s="150">
        <v>2922.566832</v>
      </c>
      <c r="J5997" s="150">
        <v>10270.76441141593</v>
      </c>
      <c r="K5997" s="150">
        <v>254.11280959999999</v>
      </c>
      <c r="L5997" s="150">
        <v>203.83653724963199</v>
      </c>
      <c r="M5997" s="150">
        <v>1443.24288</v>
      </c>
      <c r="N5997" s="150">
        <v>1245.1365705600001</v>
      </c>
      <c r="O5997" s="150"/>
      <c r="P5997" s="150">
        <v>1012.663902849817</v>
      </c>
      <c r="Q5997" s="150">
        <v>1098.0360311464401</v>
      </c>
      <c r="R5997" s="150">
        <v>1281.7489617196341</v>
      </c>
      <c r="S5997" s="150">
        <v>1557.7392641399999</v>
      </c>
      <c r="T5997" s="150">
        <v>2806.470047556194</v>
      </c>
      <c r="U5997" s="150">
        <v>375.60395951999999</v>
      </c>
      <c r="V5997" s="150">
        <v>2354</v>
      </c>
      <c r="W5997" s="150">
        <v>984.80102399999998</v>
      </c>
      <c r="X5997" s="150">
        <v>3039</v>
      </c>
      <c r="Y5997" s="150">
        <v>14111.359347042109</v>
      </c>
      <c r="Z5997" s="150">
        <v>1950.547126405588</v>
      </c>
      <c r="AA5997" s="150">
        <v>17363</v>
      </c>
      <c r="AB5997" s="150">
        <v>349</v>
      </c>
      <c r="AC5997" s="150">
        <v>1298.641087725</v>
      </c>
      <c r="AD5997" s="150">
        <v>5205.5548455988855</v>
      </c>
      <c r="AE5997" s="150">
        <v>1896.378696</v>
      </c>
      <c r="AF5997" s="150">
        <v>3445.5764030688001</v>
      </c>
      <c r="AG5997" s="150">
        <v>20215</v>
      </c>
      <c r="AH5997" s="150">
        <v>4193.3419359365598</v>
      </c>
      <c r="AI5997" s="150">
        <v>1276.6332239999999</v>
      </c>
      <c r="AJ5997" s="150">
        <v>10784.4427696653</v>
      </c>
      <c r="AK5997" s="150">
        <v>3488</v>
      </c>
      <c r="AL5997" s="150">
        <v>116427.203125</v>
      </c>
      <c r="AM5997" s="150">
        <v>91829.3046875</v>
      </c>
      <c r="AN5997" s="150">
        <v>24597.89453125</v>
      </c>
      <c r="AO5997" s="5" t="s">
        <v>6979</v>
      </c>
    </row>
    <row r="5998" spans="1:41" ht="14.25" x14ac:dyDescent="0.45">
      <c r="A5998" s="150">
        <v>2023</v>
      </c>
      <c r="B5998" s="5" t="s">
        <v>582</v>
      </c>
      <c r="C5998" s="5" t="s">
        <v>278</v>
      </c>
      <c r="D5998" s="5" t="s">
        <v>108</v>
      </c>
      <c r="E5998" s="5" t="s">
        <v>292</v>
      </c>
      <c r="F5998" s="5" t="s">
        <v>292</v>
      </c>
      <c r="G5998" s="5" t="s">
        <v>88</v>
      </c>
      <c r="H5998" s="5" t="s">
        <v>131</v>
      </c>
      <c r="I5998" s="150">
        <v>3081.3671308943631</v>
      </c>
      <c r="J5998" s="150">
        <v>6508.1026372413844</v>
      </c>
      <c r="K5998" s="150">
        <v>251.8805313100965</v>
      </c>
      <c r="L5998" s="150">
        <v>214.4370909017353</v>
      </c>
      <c r="M5998" s="150">
        <v>1148.7</v>
      </c>
      <c r="N5998" s="150">
        <v>734.01875699999994</v>
      </c>
      <c r="O5998" s="150">
        <v>1747.9529637623191</v>
      </c>
      <c r="P5998" s="150">
        <v>966</v>
      </c>
      <c r="Q5998" s="150">
        <v>925.3773803298418</v>
      </c>
      <c r="R5998" s="150">
        <v>925.62072470026726</v>
      </c>
      <c r="S5998" s="150">
        <v>2323.706298371555</v>
      </c>
      <c r="T5998" s="150">
        <v>2605.2889056200352</v>
      </c>
      <c r="U5998" s="150">
        <v>242.92900613450001</v>
      </c>
      <c r="V5998" s="150">
        <v>44</v>
      </c>
      <c r="W5998" s="150">
        <v>659.2914401707261</v>
      </c>
      <c r="X5998" s="150">
        <v>1680.234329541888</v>
      </c>
      <c r="Y5998" s="150">
        <v>13882.76455</v>
      </c>
      <c r="Z5998" s="150">
        <v>1630.4939509409651</v>
      </c>
      <c r="AA5998" s="150">
        <v>13730.73033169952</v>
      </c>
      <c r="AB5998" s="150">
        <v>243</v>
      </c>
      <c r="AC5998" s="150">
        <v>1154.21856</v>
      </c>
      <c r="AD5998" s="150">
        <v>3890.9193459339331</v>
      </c>
      <c r="AE5998" s="150">
        <v>1987.67667000096</v>
      </c>
      <c r="AF5998" s="150">
        <v>1463.368703806248</v>
      </c>
      <c r="AG5998" s="150">
        <v>15032.6503347219</v>
      </c>
      <c r="AH5998" s="150">
        <v>2798.6049730808891</v>
      </c>
      <c r="AI5998" s="150">
        <v>912.19155960384012</v>
      </c>
      <c r="AJ5998" s="150">
        <v>8764.63726378725</v>
      </c>
      <c r="AK5998" s="150">
        <v>3438.467794404422</v>
      </c>
      <c r="AL5998" s="150">
        <v>92988.6328125</v>
      </c>
      <c r="AM5998" s="150">
        <v>71288.390625</v>
      </c>
      <c r="AN5998" s="150">
        <v>21700.23828125</v>
      </c>
      <c r="AO5998" s="5" t="s">
        <v>1237</v>
      </c>
    </row>
    <row r="5999" spans="1:41" ht="14.25" x14ac:dyDescent="0.45">
      <c r="A5999" s="150">
        <v>2023</v>
      </c>
      <c r="B5999" s="5" t="s">
        <v>1476</v>
      </c>
      <c r="C5999" s="5" t="s">
        <v>278</v>
      </c>
      <c r="D5999" s="5" t="s">
        <v>108</v>
      </c>
      <c r="E5999" s="5" t="s">
        <v>292</v>
      </c>
      <c r="F5999" s="5" t="s">
        <v>292</v>
      </c>
      <c r="G5999" s="5" t="s">
        <v>88</v>
      </c>
      <c r="H5999" s="5" t="s">
        <v>131</v>
      </c>
      <c r="I5999" s="150">
        <v>3001.8478433417131</v>
      </c>
      <c r="J5999" s="150">
        <v>4095.761067779752</v>
      </c>
      <c r="K5999" s="150">
        <v>254</v>
      </c>
      <c r="L5999" s="150">
        <v>241.36089515896191</v>
      </c>
      <c r="M5999" s="150">
        <v>137.192844529523</v>
      </c>
      <c r="N5999" s="150">
        <v>647.99700000000007</v>
      </c>
      <c r="O5999" s="150">
        <v>1952.1289298994441</v>
      </c>
      <c r="P5999" s="150">
        <v>1030.4000000000001</v>
      </c>
      <c r="Q5999" s="150">
        <v>920.27362449339307</v>
      </c>
      <c r="R5999" s="150">
        <v>728.00879988592408</v>
      </c>
      <c r="S5999" s="150">
        <v>1898.271714320452</v>
      </c>
      <c r="T5999" s="150">
        <v>2201.745416017734</v>
      </c>
      <c r="U5999" s="150">
        <v>210.8</v>
      </c>
      <c r="V5999" s="150">
        <v>995</v>
      </c>
      <c r="W5999" s="150">
        <v>529.18165746975762</v>
      </c>
      <c r="X5999" s="150">
        <v>1794.063127765211</v>
      </c>
      <c r="Y5999" s="150">
        <v>20533</v>
      </c>
      <c r="Z5999" s="150">
        <v>473.88900000000001</v>
      </c>
      <c r="AA5999" s="150">
        <v>17202.47211511985</v>
      </c>
      <c r="AB5999" s="150">
        <v>170</v>
      </c>
      <c r="AC5999" s="150">
        <v>1341.1439779583741</v>
      </c>
      <c r="AD5999" s="150">
        <v>3414.92612448</v>
      </c>
      <c r="AE5999" s="150">
        <v>1952.793434648898</v>
      </c>
      <c r="AF5999" s="150">
        <v>2455.3791174158109</v>
      </c>
      <c r="AG5999" s="150">
        <v>15849.10102475619</v>
      </c>
      <c r="AH5999" s="150">
        <v>2642.8933999999999</v>
      </c>
      <c r="AI5999" s="150">
        <v>984.75627654478444</v>
      </c>
      <c r="AJ5999" s="150">
        <v>10228.077267832319</v>
      </c>
      <c r="AK5999" s="150">
        <v>4483</v>
      </c>
      <c r="AL5999" s="150">
        <v>102369.46875</v>
      </c>
      <c r="AM5999" s="150">
        <v>81907.3046875</v>
      </c>
      <c r="AN5999" s="150">
        <v>20462.16015625</v>
      </c>
      <c r="AO5999" s="5" t="s">
        <v>3316</v>
      </c>
    </row>
    <row r="6000" spans="1:41" ht="14.25" x14ac:dyDescent="0.45">
      <c r="A6000" s="150">
        <v>2023</v>
      </c>
      <c r="B6000" s="5" t="s">
        <v>4980</v>
      </c>
      <c r="C6000" s="5" t="s">
        <v>278</v>
      </c>
      <c r="D6000" s="5" t="s">
        <v>108</v>
      </c>
      <c r="E6000" s="5" t="s">
        <v>292</v>
      </c>
      <c r="F6000" s="5" t="s">
        <v>292</v>
      </c>
      <c r="G6000" s="5" t="s">
        <v>88</v>
      </c>
      <c r="H6000" s="5" t="s">
        <v>131</v>
      </c>
      <c r="I6000" s="150">
        <v>3165.0439617069478</v>
      </c>
      <c r="J6000" s="150">
        <v>8162.7787811395747</v>
      </c>
      <c r="K6000" s="150">
        <v>373</v>
      </c>
      <c r="L6000" s="150">
        <v>207.9132679946247</v>
      </c>
      <c r="M6000" s="150">
        <v>1482.9320591999999</v>
      </c>
      <c r="N6000" s="150">
        <v>1246.635074457439</v>
      </c>
      <c r="O6000" s="150"/>
      <c r="P6000" s="150">
        <v>1083.79563980168</v>
      </c>
      <c r="Q6000" s="150">
        <v>1134.2319916706849</v>
      </c>
      <c r="R6000" s="150">
        <v>885.57632819243793</v>
      </c>
      <c r="S6000" s="150">
        <v>2762.0078580712789</v>
      </c>
      <c r="T6000" s="150">
        <v>2865.8995731227392</v>
      </c>
      <c r="U6000" s="150">
        <v>258.35490794880008</v>
      </c>
      <c r="V6000" s="150">
        <v>2062</v>
      </c>
      <c r="W6000" s="150">
        <v>831.30789888000004</v>
      </c>
      <c r="X6000" s="150">
        <v>3049.6756500000001</v>
      </c>
      <c r="Y6000" s="150">
        <v>13722.673428759779</v>
      </c>
      <c r="Z6000" s="150">
        <v>1899.2511224083939</v>
      </c>
      <c r="AA6000" s="150">
        <v>16679</v>
      </c>
      <c r="AB6000" s="150">
        <v>349</v>
      </c>
      <c r="AC6000" s="150">
        <v>1303.171221291346</v>
      </c>
      <c r="AD6000" s="150">
        <v>4445.6891917887788</v>
      </c>
      <c r="AE6000" s="150">
        <v>2082.5994758400002</v>
      </c>
      <c r="AF6000" s="150">
        <v>3681.7237259622611</v>
      </c>
      <c r="AG6000" s="150">
        <v>18516</v>
      </c>
      <c r="AH6000" s="150">
        <v>4210.9408725722151</v>
      </c>
      <c r="AI6000" s="150">
        <v>880.01734608000004</v>
      </c>
      <c r="AJ6000" s="150">
        <v>9012.8559158023381</v>
      </c>
      <c r="AK6000" s="150">
        <v>3487</v>
      </c>
      <c r="AL6000" s="150">
        <v>109841.078125</v>
      </c>
      <c r="AM6000" s="150">
        <v>85103.609375</v>
      </c>
      <c r="AN6000" s="150">
        <v>24737.470703125</v>
      </c>
      <c r="AO6000" s="5" t="s">
        <v>6052</v>
      </c>
    </row>
    <row r="6001" spans="1:41" ht="14.25" x14ac:dyDescent="0.45">
      <c r="A6001" s="150">
        <v>2023</v>
      </c>
      <c r="B6001" s="5" t="s">
        <v>4024</v>
      </c>
      <c r="C6001" s="5" t="s">
        <v>278</v>
      </c>
      <c r="D6001" s="5" t="s">
        <v>108</v>
      </c>
      <c r="E6001" s="5" t="s">
        <v>292</v>
      </c>
      <c r="F6001" s="5" t="s">
        <v>292</v>
      </c>
      <c r="G6001" s="5" t="s">
        <v>88</v>
      </c>
      <c r="H6001" s="5" t="s">
        <v>131</v>
      </c>
      <c r="I6001" s="150">
        <v>3059.7623062171779</v>
      </c>
      <c r="J6001" s="150">
        <v>11985.50965611213</v>
      </c>
      <c r="K6001" s="150">
        <v>349.24766717700919</v>
      </c>
      <c r="L6001" s="150">
        <v>212.27080000000001</v>
      </c>
      <c r="M6001" s="150">
        <v>1104.3019739959741</v>
      </c>
      <c r="N6001" s="150">
        <v>910.21900840760304</v>
      </c>
      <c r="O6001" s="150"/>
      <c r="P6001" s="150">
        <v>1063.9571749729639</v>
      </c>
      <c r="Q6001" s="150">
        <v>1143.842690701108</v>
      </c>
      <c r="R6001" s="150">
        <v>1008.195663904055</v>
      </c>
      <c r="S6001" s="150">
        <v>2851</v>
      </c>
      <c r="T6001" s="150">
        <v>2702.7898062335998</v>
      </c>
      <c r="U6001" s="150">
        <v>258.35490794880008</v>
      </c>
      <c r="V6001" s="150">
        <v>2195</v>
      </c>
      <c r="W6001" s="150">
        <v>738.92938860174081</v>
      </c>
      <c r="X6001" s="150">
        <v>1849.33534536</v>
      </c>
      <c r="Y6001" s="150">
        <v>14233.626441538199</v>
      </c>
      <c r="Z6001" s="150">
        <v>1584</v>
      </c>
      <c r="AA6001" s="150">
        <v>14166</v>
      </c>
      <c r="AB6001" s="150">
        <v>243.4</v>
      </c>
      <c r="AC6001" s="150">
        <v>1251.2770800000001</v>
      </c>
      <c r="AD6001" s="150">
        <v>5233.2172028779196</v>
      </c>
      <c r="AE6001" s="150">
        <v>2320.9434604468802</v>
      </c>
      <c r="AF6001" s="150">
        <v>2813.036507168039</v>
      </c>
      <c r="AG6001" s="150">
        <v>15858</v>
      </c>
      <c r="AH6001" s="150">
        <v>1602</v>
      </c>
      <c r="AI6001" s="150">
        <v>911.97074344320004</v>
      </c>
      <c r="AJ6001" s="150">
        <v>9812</v>
      </c>
      <c r="AK6001" s="150">
        <v>3505.3251645444188</v>
      </c>
      <c r="AL6001" s="150">
        <v>104967.515625</v>
      </c>
      <c r="AM6001" s="150">
        <v>83876</v>
      </c>
      <c r="AN6001" s="150">
        <v>21091.517578125</v>
      </c>
      <c r="AO6001" s="5" t="s">
        <v>4692</v>
      </c>
    </row>
    <row r="6002" spans="1:41" ht="14.25" x14ac:dyDescent="0.45">
      <c r="A6002" s="150">
        <v>2023</v>
      </c>
      <c r="B6002" s="5" t="s">
        <v>1478</v>
      </c>
      <c r="C6002" s="5" t="s">
        <v>278</v>
      </c>
      <c r="D6002" s="5" t="s">
        <v>108</v>
      </c>
      <c r="E6002" s="5" t="s">
        <v>292</v>
      </c>
      <c r="F6002" s="5" t="s">
        <v>292</v>
      </c>
      <c r="G6002" s="5" t="s">
        <v>88</v>
      </c>
      <c r="H6002" s="5" t="s">
        <v>131</v>
      </c>
      <c r="I6002" s="150">
        <v>2800.6140027196038</v>
      </c>
      <c r="J6002" s="150">
        <v>5209.3777999749991</v>
      </c>
      <c r="K6002" s="150">
        <v>278.69956890210722</v>
      </c>
      <c r="L6002" s="150">
        <v>224.7201605796534</v>
      </c>
      <c r="M6002" s="150">
        <v>689.67450636206513</v>
      </c>
      <c r="N6002" s="150">
        <v>688.92767522965858</v>
      </c>
      <c r="O6002" s="150">
        <v>1986.346422498116</v>
      </c>
      <c r="P6002" s="150">
        <v>746.2013831999999</v>
      </c>
      <c r="Q6002" s="150">
        <v>901.41181662723318</v>
      </c>
      <c r="R6002" s="150">
        <v>1033.8371829050091</v>
      </c>
      <c r="S6002" s="150">
        <v>2078.1831350288139</v>
      </c>
      <c r="T6002" s="150">
        <v>3041.5299838073261</v>
      </c>
      <c r="U6002" s="150">
        <v>261.5658143731693</v>
      </c>
      <c r="V6002" s="150">
        <v>2569</v>
      </c>
      <c r="W6002" s="150">
        <v>663.18361589830999</v>
      </c>
      <c r="X6002" s="150">
        <v>2594.8809232197241</v>
      </c>
      <c r="Y6002" s="150">
        <v>16091.8488</v>
      </c>
      <c r="Z6002" s="150">
        <v>1043.52560594794</v>
      </c>
      <c r="AA6002" s="150">
        <v>17119.96216944867</v>
      </c>
      <c r="AB6002" s="150"/>
      <c r="AC6002" s="150">
        <v>1221.50657</v>
      </c>
      <c r="AD6002" s="150">
        <v>3851.416427892329</v>
      </c>
      <c r="AE6002" s="150">
        <v>1852.0332148355481</v>
      </c>
      <c r="AF6002" s="150">
        <v>2342.355525081583</v>
      </c>
      <c r="AG6002" s="150">
        <v>18103.640527308169</v>
      </c>
      <c r="AH6002" s="150">
        <v>2687.0562481190591</v>
      </c>
      <c r="AI6002" s="150">
        <v>930.43539079591676</v>
      </c>
      <c r="AJ6002" s="150">
        <v>15285.506162953359</v>
      </c>
      <c r="AK6002" s="150">
        <v>3952.0466344105821</v>
      </c>
      <c r="AL6002" s="150">
        <v>110249.5</v>
      </c>
      <c r="AM6002" s="150">
        <v>87496.0390625</v>
      </c>
      <c r="AN6002" s="150">
        <v>22753.453125</v>
      </c>
      <c r="AO6002" s="5" t="s">
        <v>3318</v>
      </c>
    </row>
    <row r="6003" spans="1:41" ht="14.25" x14ac:dyDescent="0.45">
      <c r="A6003" s="150">
        <v>2023</v>
      </c>
      <c r="B6003" s="5" t="s">
        <v>7352</v>
      </c>
      <c r="C6003" s="5" t="s">
        <v>278</v>
      </c>
      <c r="D6003" s="5" t="s">
        <v>108</v>
      </c>
      <c r="E6003" s="5" t="s">
        <v>292</v>
      </c>
      <c r="F6003" s="5" t="s">
        <v>292</v>
      </c>
      <c r="G6003" s="5" t="s">
        <v>88</v>
      </c>
      <c r="H6003" s="5" t="s">
        <v>131</v>
      </c>
      <c r="I6003" s="150">
        <v>3183.6239999999998</v>
      </c>
      <c r="J6003" s="150">
        <v>10463.102818542269</v>
      </c>
      <c r="K6003" s="150">
        <v>263.77796040798262</v>
      </c>
      <c r="L6003" s="150">
        <v>199.83974240160001</v>
      </c>
      <c r="M6003" s="150">
        <v>1676.48</v>
      </c>
      <c r="N6003" s="150">
        <v>1191.709289001172</v>
      </c>
      <c r="O6003" s="150"/>
      <c r="P6003" s="150">
        <v>1003.3523403494401</v>
      </c>
      <c r="Q6003" s="150">
        <v>1017.869448474414</v>
      </c>
      <c r="R6003" s="150">
        <v>1154.505425581893</v>
      </c>
      <c r="S6003" s="150">
        <v>4699.14635427762</v>
      </c>
      <c r="T6003" s="150">
        <v>2977.409852449237</v>
      </c>
      <c r="U6003" s="150">
        <v>505.13500800000003</v>
      </c>
      <c r="V6003" s="150">
        <v>2346</v>
      </c>
      <c r="W6003" s="150">
        <v>827</v>
      </c>
      <c r="X6003" s="150">
        <v>3457.7531294969922</v>
      </c>
      <c r="Y6003" s="150">
        <v>13327.35395811745</v>
      </c>
      <c r="Z6003" s="150">
        <v>1774.609821788496</v>
      </c>
      <c r="AA6003" s="150">
        <v>17602</v>
      </c>
      <c r="AB6003" s="150">
        <v>256.97879999999998</v>
      </c>
      <c r="AC6003" s="150">
        <v>1289.69676</v>
      </c>
      <c r="AD6003" s="150">
        <v>4666.2618597280598</v>
      </c>
      <c r="AE6003" s="150">
        <v>1648.0971507815509</v>
      </c>
      <c r="AF6003" s="150">
        <v>4040.0665115301981</v>
      </c>
      <c r="AG6003" s="150">
        <v>20395</v>
      </c>
      <c r="AH6003" s="150">
        <v>4525.5594738182408</v>
      </c>
      <c r="AI6003" s="150">
        <v>1697.9328</v>
      </c>
      <c r="AJ6003" s="150">
        <v>9779.7881310150678</v>
      </c>
      <c r="AK6003" s="150">
        <v>3485</v>
      </c>
      <c r="AL6003" s="150">
        <v>119455.0546875</v>
      </c>
      <c r="AM6003" s="150">
        <v>90921.75</v>
      </c>
      <c r="AN6003" s="150">
        <v>28533.30078125</v>
      </c>
      <c r="AO6003" s="5" t="s">
        <v>7900</v>
      </c>
    </row>
    <row r="6004" spans="1:41" ht="14.25" x14ac:dyDescent="0.45">
      <c r="A6004" s="150">
        <v>2023</v>
      </c>
      <c r="B6004" s="5" t="s">
        <v>1477</v>
      </c>
      <c r="C6004" s="5" t="s">
        <v>278</v>
      </c>
      <c r="D6004" s="5" t="s">
        <v>108</v>
      </c>
      <c r="E6004" s="5" t="s">
        <v>292</v>
      </c>
      <c r="F6004" s="5" t="s">
        <v>292</v>
      </c>
      <c r="G6004" s="5" t="s">
        <v>88</v>
      </c>
      <c r="H6004" s="5" t="s">
        <v>131</v>
      </c>
      <c r="I6004" s="150">
        <v>2858.010101706042</v>
      </c>
      <c r="J6004" s="150">
        <v>4920.1250032999997</v>
      </c>
      <c r="K6004" s="150">
        <v>246.3297734090057</v>
      </c>
      <c r="L6004" s="150">
        <v>287.44070000000011</v>
      </c>
      <c r="M6004" s="150">
        <v>173.3521998900469</v>
      </c>
      <c r="N6004" s="150">
        <v>748.47392126493583</v>
      </c>
      <c r="O6004" s="150">
        <v>2137</v>
      </c>
      <c r="P6004" s="150">
        <v>1030.4000000000001</v>
      </c>
      <c r="Q6004" s="150">
        <v>1115.250154326757</v>
      </c>
      <c r="R6004" s="150">
        <v>942.12385847636756</v>
      </c>
      <c r="S6004" s="150">
        <v>2340.3983475651848</v>
      </c>
      <c r="T6004" s="150">
        <v>2453.2152358628191</v>
      </c>
      <c r="U6004" s="150">
        <v>272.77259350374419</v>
      </c>
      <c r="V6004" s="150">
        <v>1392</v>
      </c>
      <c r="W6004" s="150">
        <v>548.65879663883595</v>
      </c>
      <c r="X6004" s="150">
        <v>3348.0733251074712</v>
      </c>
      <c r="Y6004" s="150">
        <v>18195.450000000012</v>
      </c>
      <c r="Z6004" s="150">
        <v>570.47199999999998</v>
      </c>
      <c r="AA6004" s="150">
        <v>17469.611583465448</v>
      </c>
      <c r="AB6004" s="150">
        <v>172</v>
      </c>
      <c r="AC6004" s="150">
        <v>1369.577553931578</v>
      </c>
      <c r="AD6004" s="150">
        <v>3987.8351996259098</v>
      </c>
      <c r="AE6004" s="150">
        <v>2433.5365343417061</v>
      </c>
      <c r="AF6004" s="150">
        <v>2246.3379112686689</v>
      </c>
      <c r="AG6004" s="150">
        <v>17734</v>
      </c>
      <c r="AH6004" s="150">
        <v>3874.1402434503889</v>
      </c>
      <c r="AI6004" s="150">
        <v>833.04981989261103</v>
      </c>
      <c r="AJ6004" s="150">
        <v>11087.503240812581</v>
      </c>
      <c r="AK6004" s="150">
        <v>5391.3209460263033</v>
      </c>
      <c r="AL6004" s="150">
        <v>110178.453125</v>
      </c>
      <c r="AM6004" s="150">
        <v>84673.0859375</v>
      </c>
      <c r="AN6004" s="150">
        <v>25505.373046875</v>
      </c>
      <c r="AO6004" s="5" t="s">
        <v>3317</v>
      </c>
    </row>
    <row r="6005" spans="1:41" ht="14.25" x14ac:dyDescent="0.45">
      <c r="A6005" s="150">
        <v>2023</v>
      </c>
      <c r="B6005" s="5" t="s">
        <v>7352</v>
      </c>
      <c r="C6005" s="5" t="s">
        <v>278</v>
      </c>
      <c r="D6005" s="5" t="s">
        <v>108</v>
      </c>
      <c r="E6005" s="5" t="s">
        <v>113</v>
      </c>
      <c r="F6005" s="5" t="s">
        <v>113</v>
      </c>
      <c r="G6005" s="5" t="s">
        <v>87</v>
      </c>
      <c r="H6005" s="5" t="s">
        <v>131</v>
      </c>
      <c r="I6005" s="150">
        <v>2100</v>
      </c>
      <c r="J6005" s="150">
        <v>4620.8155947817477</v>
      </c>
      <c r="K6005" s="150">
        <v>236.03003699999999</v>
      </c>
      <c r="L6005" s="150">
        <v>380</v>
      </c>
      <c r="M6005" s="150">
        <v>2183.16032295271</v>
      </c>
      <c r="N6005" s="150">
        <v>1110.0348515625001</v>
      </c>
      <c r="O6005" s="150">
        <v>1410.5150000000001</v>
      </c>
      <c r="P6005" s="150">
        <v>1859.1679999999999</v>
      </c>
      <c r="Q6005" s="150">
        <v>472.59824454115068</v>
      </c>
      <c r="R6005" s="150">
        <v>1084.5451186120949</v>
      </c>
      <c r="S6005" s="150">
        <v>700</v>
      </c>
      <c r="T6005" s="150">
        <v>1000</v>
      </c>
      <c r="U6005" s="150">
        <v>133</v>
      </c>
      <c r="V6005" s="150">
        <v>1131</v>
      </c>
      <c r="W6005" s="150">
        <v>459</v>
      </c>
      <c r="X6005" s="150">
        <v>2149.9298021697509</v>
      </c>
      <c r="Y6005" s="150">
        <v>7922</v>
      </c>
      <c r="Z6005" s="150">
        <v>1619.472122366484</v>
      </c>
      <c r="AA6005" s="150">
        <v>7648</v>
      </c>
      <c r="AB6005" s="150">
        <v>395</v>
      </c>
      <c r="AC6005" s="150">
        <v>1185.969848135333</v>
      </c>
      <c r="AD6005" s="150">
        <v>3385.0710061572408</v>
      </c>
      <c r="AE6005" s="150">
        <v>1384.7025000000001</v>
      </c>
      <c r="AF6005" s="150">
        <v>3514.9554805597372</v>
      </c>
      <c r="AG6005" s="150">
        <v>15218</v>
      </c>
      <c r="AH6005" s="150">
        <v>3100</v>
      </c>
      <c r="AI6005" s="150">
        <v>1003</v>
      </c>
      <c r="AJ6005" s="150">
        <v>4477.9857529832834</v>
      </c>
      <c r="AK6005" s="150">
        <v>509</v>
      </c>
      <c r="AL6005" s="150">
        <v>72392.953125</v>
      </c>
      <c r="AM6005" s="150">
        <v>55862.25</v>
      </c>
      <c r="AN6005" s="150">
        <v>16530.70703125</v>
      </c>
      <c r="AO6005" s="5" t="s">
        <v>7901</v>
      </c>
    </row>
    <row r="6006" spans="1:41" ht="14.25" x14ac:dyDescent="0.45">
      <c r="A6006" s="150">
        <v>2023</v>
      </c>
      <c r="B6006" s="5" t="s">
        <v>1478</v>
      </c>
      <c r="C6006" s="5" t="s">
        <v>278</v>
      </c>
      <c r="D6006" s="5" t="s">
        <v>108</v>
      </c>
      <c r="E6006" s="5" t="s">
        <v>113</v>
      </c>
      <c r="F6006" s="5" t="s">
        <v>113</v>
      </c>
      <c r="G6006" s="5" t="s">
        <v>87</v>
      </c>
      <c r="H6006" s="5" t="s">
        <v>131</v>
      </c>
      <c r="I6006" s="150">
        <v>1368.8213880175065</v>
      </c>
      <c r="J6006" s="150">
        <v>3009.4062906640079</v>
      </c>
      <c r="K6006" s="150">
        <v>317.00441699891417</v>
      </c>
      <c r="L6006" s="150">
        <v>301.12741943305986</v>
      </c>
      <c r="M6006" s="150">
        <v>1495.581492401953</v>
      </c>
      <c r="N6006" s="150">
        <v>936.58535396337425</v>
      </c>
      <c r="O6006" s="150">
        <v>1174.6578239195931</v>
      </c>
      <c r="P6006" s="150">
        <v>1969.4103611356836</v>
      </c>
      <c r="Q6006" s="150">
        <v>763.18894895205665</v>
      </c>
      <c r="R6006" s="150">
        <v>902.99716929105114</v>
      </c>
      <c r="S6006" s="150">
        <v>1186.880287773158</v>
      </c>
      <c r="T6006" s="150">
        <v>995.6377342456318</v>
      </c>
      <c r="U6006" s="150">
        <v>159.74454313896581</v>
      </c>
      <c r="V6006" s="150">
        <v>897.18022497023037</v>
      </c>
      <c r="W6006" s="150">
        <v>252.00697317906105</v>
      </c>
      <c r="X6006" s="150">
        <v>1616.2519219254089</v>
      </c>
      <c r="Y6006" s="150">
        <v>7572.3781010126104</v>
      </c>
      <c r="Z6006" s="150">
        <v>1939.6538976868503</v>
      </c>
      <c r="AA6006" s="150">
        <v>9564.7835603070544</v>
      </c>
      <c r="AB6006" s="150"/>
      <c r="AC6006" s="150">
        <v>1396.1053562422082</v>
      </c>
      <c r="AD6006" s="150">
        <v>3127.7028765548403</v>
      </c>
      <c r="AE6006" s="150">
        <v>1659.3962237427197</v>
      </c>
      <c r="AF6006" s="150">
        <v>2465.5126646603317</v>
      </c>
      <c r="AG6006" s="150">
        <v>8968.3677741631091</v>
      </c>
      <c r="AH6006" s="150">
        <v>2377.5153310135324</v>
      </c>
      <c r="AI6006" s="150">
        <v>702.47773471775133</v>
      </c>
      <c r="AJ6006" s="150">
        <v>5769.4139986647888</v>
      </c>
      <c r="AK6006" s="150">
        <v>548.9725656306241</v>
      </c>
      <c r="AL6006" s="150">
        <v>63438.7578125</v>
      </c>
      <c r="AM6006" s="150">
        <v>49644.07421875</v>
      </c>
      <c r="AN6006" s="150">
        <v>13794.689453125</v>
      </c>
      <c r="AO6006" s="5" t="s">
        <v>3319</v>
      </c>
    </row>
    <row r="6007" spans="1:41" ht="14.25" x14ac:dyDescent="0.45">
      <c r="A6007" s="150">
        <v>2023</v>
      </c>
      <c r="B6007" s="5" t="s">
        <v>1476</v>
      </c>
      <c r="C6007" s="5" t="s">
        <v>278</v>
      </c>
      <c r="D6007" s="5" t="s">
        <v>108</v>
      </c>
      <c r="E6007" s="5" t="s">
        <v>113</v>
      </c>
      <c r="F6007" s="5" t="s">
        <v>113</v>
      </c>
      <c r="G6007" s="5" t="s">
        <v>87</v>
      </c>
      <c r="H6007" s="5" t="s">
        <v>131</v>
      </c>
      <c r="I6007" s="150">
        <v>1392.5654071774313</v>
      </c>
      <c r="J6007" s="150">
        <v>5789.2881914596273</v>
      </c>
      <c r="K6007" s="150">
        <v>262.751402079326</v>
      </c>
      <c r="L6007" s="150">
        <v>297.56034850863841</v>
      </c>
      <c r="M6007" s="150">
        <v>1308.6194327291546</v>
      </c>
      <c r="N6007" s="150">
        <v>757.93673676728656</v>
      </c>
      <c r="O6007" s="150">
        <v>1079.0773393086849</v>
      </c>
      <c r="P6007" s="150">
        <v>1661.8464746897541</v>
      </c>
      <c r="Q6007" s="150">
        <v>648.57937864802318</v>
      </c>
      <c r="R6007" s="150">
        <v>784.90805590380535</v>
      </c>
      <c r="S6007" s="150">
        <v>902.78686868281238</v>
      </c>
      <c r="T6007" s="150">
        <v>1077.9544700690299</v>
      </c>
      <c r="U6007" s="150">
        <v>172.1297053569985</v>
      </c>
      <c r="V6007" s="150">
        <v>843.2747989810847</v>
      </c>
      <c r="W6007" s="150">
        <v>292.42883608341401</v>
      </c>
      <c r="X6007" s="150">
        <v>1435.026888279396</v>
      </c>
      <c r="Y6007" s="150">
        <v>7750.0434921004617</v>
      </c>
      <c r="Z6007" s="150">
        <v>1446.2555806759483</v>
      </c>
      <c r="AA6007" s="150">
        <v>9414.4871936880591</v>
      </c>
      <c r="AB6007" s="150">
        <v>97.689623850005816</v>
      </c>
      <c r="AC6007" s="150">
        <v>1448.1925301143535</v>
      </c>
      <c r="AD6007" s="150">
        <v>2888.7978327763567</v>
      </c>
      <c r="AE6007" s="150">
        <v>1239.7599275033497</v>
      </c>
      <c r="AF6007" s="150">
        <v>2521.781599416106</v>
      </c>
      <c r="AG6007" s="150">
        <v>7782.1396460602846</v>
      </c>
      <c r="AH6007" s="150">
        <v>2939.6716694174165</v>
      </c>
      <c r="AI6007" s="150">
        <v>642.28120508279687</v>
      </c>
      <c r="AJ6007" s="150">
        <v>4905.3333811460025</v>
      </c>
      <c r="AK6007" s="150">
        <v>543.4687119931358</v>
      </c>
      <c r="AL6007" s="150">
        <v>62326.640625</v>
      </c>
      <c r="AM6007" s="150">
        <v>48856.08203125</v>
      </c>
      <c r="AN6007" s="150">
        <v>13470.5537109375</v>
      </c>
      <c r="AO6007" s="5" t="s">
        <v>3321</v>
      </c>
    </row>
    <row r="6008" spans="1:41" ht="14.25" x14ac:dyDescent="0.45">
      <c r="A6008" s="150">
        <v>2023</v>
      </c>
      <c r="B6008" s="5" t="s">
        <v>6344</v>
      </c>
      <c r="C6008" s="5" t="s">
        <v>278</v>
      </c>
      <c r="D6008" s="5" t="s">
        <v>108</v>
      </c>
      <c r="E6008" s="5" t="s">
        <v>113</v>
      </c>
      <c r="F6008" s="5" t="s">
        <v>113</v>
      </c>
      <c r="G6008" s="5" t="s">
        <v>87</v>
      </c>
      <c r="H6008" s="5" t="s">
        <v>131</v>
      </c>
      <c r="I6008" s="150">
        <v>1776.305112711392</v>
      </c>
      <c r="J6008" s="150">
        <v>4093.9968876861694</v>
      </c>
      <c r="K6008" s="150">
        <v>251.94321592798113</v>
      </c>
      <c r="L6008" s="150">
        <v>309.58460535827118</v>
      </c>
      <c r="M6008" s="150">
        <v>1928.5598366580828</v>
      </c>
      <c r="N6008" s="150">
        <v>1129.7300516844455</v>
      </c>
      <c r="O6008" s="150">
        <v>1384.9246921614349</v>
      </c>
      <c r="P6008" s="150">
        <v>1886.4167441011318</v>
      </c>
      <c r="Q6008" s="150">
        <v>495.64438123305609</v>
      </c>
      <c r="R6008" s="150">
        <v>964.0388153101361</v>
      </c>
      <c r="S6008" s="150">
        <v>1489.9571158061183</v>
      </c>
      <c r="T6008" s="150">
        <v>1015.0314929779383</v>
      </c>
      <c r="U6008" s="150">
        <v>129.25918547327555</v>
      </c>
      <c r="V6008" s="150">
        <v>1150.0306815440042</v>
      </c>
      <c r="W6008" s="150">
        <v>501.42555753110156</v>
      </c>
      <c r="X6008" s="150">
        <v>2036.1531749137444</v>
      </c>
      <c r="Y6008" s="150">
        <v>9125.1331218716659</v>
      </c>
      <c r="Z6008" s="150">
        <v>1847.4439980124675</v>
      </c>
      <c r="AA6008" s="150">
        <v>7573.1499691083982</v>
      </c>
      <c r="AB6008" s="150">
        <v>502.44058902407949</v>
      </c>
      <c r="AC6008" s="150">
        <v>1182.4101861700005</v>
      </c>
      <c r="AD6008" s="150">
        <v>4542.1247628785968</v>
      </c>
      <c r="AE6008" s="150">
        <v>1140.8953981072027</v>
      </c>
      <c r="AF6008" s="150">
        <v>3250.8210619305833</v>
      </c>
      <c r="AG6008" s="150">
        <v>13956.683028446652</v>
      </c>
      <c r="AH6008" s="150">
        <v>2588.3303070937427</v>
      </c>
      <c r="AI6008" s="150">
        <v>808.98009990341689</v>
      </c>
      <c r="AJ6008" s="150">
        <v>3893.6608070633715</v>
      </c>
      <c r="AK6008" s="150">
        <v>514.62096693981471</v>
      </c>
      <c r="AL6008" s="150">
        <v>71469.6953125</v>
      </c>
      <c r="AM6008" s="150">
        <v>53905.203125</v>
      </c>
      <c r="AN6008" s="150">
        <v>17564.4921875</v>
      </c>
      <c r="AO6008" s="5" t="s">
        <v>6980</v>
      </c>
    </row>
    <row r="6009" spans="1:41" ht="14.25" x14ac:dyDescent="0.45">
      <c r="A6009" s="150">
        <v>2023</v>
      </c>
      <c r="B6009" s="5" t="s">
        <v>1477</v>
      </c>
      <c r="C6009" s="5" t="s">
        <v>278</v>
      </c>
      <c r="D6009" s="5" t="s">
        <v>108</v>
      </c>
      <c r="E6009" s="5" t="s">
        <v>113</v>
      </c>
      <c r="F6009" s="5" t="s">
        <v>113</v>
      </c>
      <c r="G6009" s="5" t="s">
        <v>87</v>
      </c>
      <c r="H6009" s="5" t="s">
        <v>131</v>
      </c>
      <c r="I6009" s="150">
        <v>1761.8274451682753</v>
      </c>
      <c r="J6009" s="150">
        <v>3005.8804859362799</v>
      </c>
      <c r="K6009" s="150">
        <v>270.59827664036499</v>
      </c>
      <c r="L6009" s="150">
        <v>357.47747793389732</v>
      </c>
      <c r="M6009" s="150">
        <v>1709.976514372953</v>
      </c>
      <c r="N6009" s="150">
        <v>780.06463334869522</v>
      </c>
      <c r="O6009" s="150">
        <v>1175.3593856526284</v>
      </c>
      <c r="P6009" s="150">
        <v>1592.8399562913683</v>
      </c>
      <c r="Q6009" s="150">
        <v>791.90733774006765</v>
      </c>
      <c r="R6009" s="150">
        <v>620.48521283026685</v>
      </c>
      <c r="S6009" s="150">
        <v>1137.5782487404888</v>
      </c>
      <c r="T6009" s="150">
        <v>1106.7414177520041</v>
      </c>
      <c r="U6009" s="150">
        <v>159.8134607233894</v>
      </c>
      <c r="V6009" s="150">
        <v>846.65718458028311</v>
      </c>
      <c r="W6009" s="150">
        <v>284.53215108986268</v>
      </c>
      <c r="X6009" s="150">
        <v>1702.1683005025823</v>
      </c>
      <c r="Y6009" s="150">
        <v>8051.5438141458299</v>
      </c>
      <c r="Z6009" s="150">
        <v>1834.9772706328226</v>
      </c>
      <c r="AA6009" s="150">
        <v>9417.9996461783558</v>
      </c>
      <c r="AB6009" s="150">
        <v>120.63481453496844</v>
      </c>
      <c r="AC6009" s="150">
        <v>1396.7076692030291</v>
      </c>
      <c r="AD6009" s="150">
        <v>3322.7114986525453</v>
      </c>
      <c r="AE6009" s="150">
        <v>1709.9154904268462</v>
      </c>
      <c r="AF6009" s="150">
        <v>2359.226691231981</v>
      </c>
      <c r="AG6009" s="150">
        <v>8103.5606607801737</v>
      </c>
      <c r="AH6009" s="150">
        <v>3041.019955351208</v>
      </c>
      <c r="AI6009" s="150">
        <v>633.05609095414627</v>
      </c>
      <c r="AJ6009" s="150">
        <v>4408.8670352894605</v>
      </c>
      <c r="AK6009" s="150">
        <v>610.57745721320464</v>
      </c>
      <c r="AL6009" s="150">
        <v>62314.703125</v>
      </c>
      <c r="AM6009" s="150">
        <v>47199.75390625</v>
      </c>
      <c r="AN6009" s="150">
        <v>15114.953125</v>
      </c>
      <c r="AO6009" s="5" t="s">
        <v>3320</v>
      </c>
    </row>
    <row r="6010" spans="1:41" ht="14.25" x14ac:dyDescent="0.45">
      <c r="A6010" s="150">
        <v>2023</v>
      </c>
      <c r="B6010" s="5" t="s">
        <v>4980</v>
      </c>
      <c r="C6010" s="5" t="s">
        <v>278</v>
      </c>
      <c r="D6010" s="5" t="s">
        <v>108</v>
      </c>
      <c r="E6010" s="5" t="s">
        <v>113</v>
      </c>
      <c r="F6010" s="5" t="s">
        <v>113</v>
      </c>
      <c r="G6010" s="5" t="s">
        <v>87</v>
      </c>
      <c r="H6010" s="5" t="s">
        <v>131</v>
      </c>
      <c r="I6010" s="150">
        <v>1354.6046527897943</v>
      </c>
      <c r="J6010" s="150">
        <v>3806.1069442822672</v>
      </c>
      <c r="K6010" s="150">
        <v>245.75857119474756</v>
      </c>
      <c r="L6010" s="150">
        <v>317.61171277287286</v>
      </c>
      <c r="M6010" s="150">
        <v>1978.5647680933066</v>
      </c>
      <c r="N6010" s="150">
        <v>1146.2752502955896</v>
      </c>
      <c r="O6010" s="150">
        <v>1412.5031052650465</v>
      </c>
      <c r="P6010" s="150">
        <v>1757.9329281034659</v>
      </c>
      <c r="Q6010" s="150">
        <v>512.32042665149174</v>
      </c>
      <c r="R6010" s="150">
        <v>878.728064301053</v>
      </c>
      <c r="S6010" s="150">
        <v>1696.3589511705243</v>
      </c>
      <c r="T6010" s="150">
        <v>937.21489014946098</v>
      </c>
      <c r="U6010" s="150">
        <v>130.16873474298069</v>
      </c>
      <c r="V6010" s="150">
        <v>1414.1531342477422</v>
      </c>
      <c r="W6010" s="150">
        <v>404.0437526422121</v>
      </c>
      <c r="X6010" s="150">
        <v>1850.2183956367276</v>
      </c>
      <c r="Y6010" s="150">
        <v>9033.7101911628597</v>
      </c>
      <c r="Z6010" s="150">
        <v>1880.2767680104141</v>
      </c>
      <c r="AA6010" s="150">
        <v>7595.606009722409</v>
      </c>
      <c r="AB6010" s="150">
        <v>515.46818958220354</v>
      </c>
      <c r="AC6010" s="150">
        <v>1213.0684728167857</v>
      </c>
      <c r="AD6010" s="150">
        <v>3308.6102268386112</v>
      </c>
      <c r="AE6010" s="150">
        <v>1182.9734613442085</v>
      </c>
      <c r="AF6010" s="150">
        <v>3358.7907233176384</v>
      </c>
      <c r="AG6010" s="150">
        <v>13695.833594717456</v>
      </c>
      <c r="AH6010" s="150">
        <v>2656.7438761042358</v>
      </c>
      <c r="AI6010" s="150">
        <v>718.53141578125337</v>
      </c>
      <c r="AJ6010" s="150">
        <v>4058.1404743471662</v>
      </c>
      <c r="AK6010" s="150">
        <v>527.96438811752967</v>
      </c>
      <c r="AL6010" s="150">
        <v>69588.2734375</v>
      </c>
      <c r="AM6010" s="150">
        <v>53336.30078125</v>
      </c>
      <c r="AN6010" s="150">
        <v>16251.9814453125</v>
      </c>
      <c r="AO6010" s="5" t="s">
        <v>6053</v>
      </c>
    </row>
    <row r="6011" spans="1:41" ht="14.25" x14ac:dyDescent="0.45">
      <c r="A6011" s="150">
        <v>2023</v>
      </c>
      <c r="B6011" s="5" t="s">
        <v>4024</v>
      </c>
      <c r="C6011" s="5" t="s">
        <v>278</v>
      </c>
      <c r="D6011" s="5" t="s">
        <v>108</v>
      </c>
      <c r="E6011" s="5" t="s">
        <v>113</v>
      </c>
      <c r="F6011" s="5" t="s">
        <v>113</v>
      </c>
      <c r="G6011" s="5" t="s">
        <v>87</v>
      </c>
      <c r="H6011" s="5" t="s">
        <v>131</v>
      </c>
      <c r="I6011" s="150">
        <v>1302.0225384112655</v>
      </c>
      <c r="J6011" s="150">
        <v>3412.4906358023263</v>
      </c>
      <c r="K6011" s="150">
        <v>338.55752908422335</v>
      </c>
      <c r="L6011" s="150">
        <v>276.03287354231333</v>
      </c>
      <c r="M6011" s="150">
        <v>1818.8212597749327</v>
      </c>
      <c r="N6011" s="150">
        <v>917.58523645784555</v>
      </c>
      <c r="O6011" s="150">
        <v>1359.2080592626885</v>
      </c>
      <c r="P6011" s="150">
        <v>2200.5745698190926</v>
      </c>
      <c r="Q6011" s="150">
        <v>460.59582316822031</v>
      </c>
      <c r="R6011" s="150">
        <v>915.20232114812768</v>
      </c>
      <c r="S6011" s="150">
        <v>1742.858724807862</v>
      </c>
      <c r="T6011" s="150">
        <v>855.91588695290955</v>
      </c>
      <c r="U6011" s="150">
        <v>140.48990002651124</v>
      </c>
      <c r="V6011" s="150">
        <v>1194.0026622993089</v>
      </c>
      <c r="W6011" s="150">
        <v>338.08677534639929</v>
      </c>
      <c r="X6011" s="150">
        <v>1386.5837368637135</v>
      </c>
      <c r="Y6011" s="150">
        <v>7184.3439761109848</v>
      </c>
      <c r="Z6011" s="150">
        <v>1291.3630944402023</v>
      </c>
      <c r="AA6011" s="150">
        <v>7869.0766856733126</v>
      </c>
      <c r="AB6011" s="150">
        <v>93.102250603302735</v>
      </c>
      <c r="AC6011" s="150">
        <v>1246.4275103751745</v>
      </c>
      <c r="AD6011" s="150">
        <v>1734.44866648584</v>
      </c>
      <c r="AE6011" s="150">
        <v>1283.8738304293643</v>
      </c>
      <c r="AF6011" s="150">
        <v>2535.5126233132705</v>
      </c>
      <c r="AG6011" s="150">
        <v>10886.180187182319</v>
      </c>
      <c r="AH6011" s="150">
        <v>2429.7312240875722</v>
      </c>
      <c r="AI6011" s="150">
        <v>738.22745249688444</v>
      </c>
      <c r="AJ6011" s="150">
        <v>4169.708076268701</v>
      </c>
      <c r="AK6011" s="150">
        <v>530.92466747268418</v>
      </c>
      <c r="AL6011" s="150">
        <v>60651.9453125</v>
      </c>
      <c r="AM6011" s="150">
        <v>47285.48046875</v>
      </c>
      <c r="AN6011" s="150">
        <v>13366.466796875</v>
      </c>
      <c r="AO6011" s="5" t="s">
        <v>4693</v>
      </c>
    </row>
    <row r="6012" spans="1:41" ht="14.25" x14ac:dyDescent="0.45">
      <c r="A6012" s="150">
        <v>2023</v>
      </c>
      <c r="B6012" s="5" t="s">
        <v>582</v>
      </c>
      <c r="C6012" s="5" t="s">
        <v>278</v>
      </c>
      <c r="D6012" s="5" t="s">
        <v>108</v>
      </c>
      <c r="E6012" s="5" t="s">
        <v>113</v>
      </c>
      <c r="F6012" s="5" t="s">
        <v>113</v>
      </c>
      <c r="G6012" s="5" t="s">
        <v>87</v>
      </c>
      <c r="H6012" s="5" t="s">
        <v>131</v>
      </c>
      <c r="I6012" s="150">
        <v>1367.1735889793965</v>
      </c>
      <c r="J6012" s="150">
        <v>3483.3698655777084</v>
      </c>
      <c r="K6012" s="150">
        <v>290.95735692485073</v>
      </c>
      <c r="L6012" s="150">
        <v>283.14548280069084</v>
      </c>
      <c r="M6012" s="150">
        <v>1426.70204511976</v>
      </c>
      <c r="N6012" s="150">
        <v>1170.9931401098338</v>
      </c>
      <c r="O6012" s="150">
        <v>1248.8243963897426</v>
      </c>
      <c r="P6012" s="150">
        <v>1579.4864696685236</v>
      </c>
      <c r="Q6012" s="150">
        <v>767.71693576438838</v>
      </c>
      <c r="R6012" s="150">
        <v>912.35980594074124</v>
      </c>
      <c r="S6012" s="150">
        <v>1232.9981184707951</v>
      </c>
      <c r="T6012" s="150">
        <v>877.97048930446772</v>
      </c>
      <c r="U6012" s="150">
        <v>131.69557339567015</v>
      </c>
      <c r="V6012" s="150">
        <v>1166.6032876633114</v>
      </c>
      <c r="W6012" s="150">
        <v>299.60742947514962</v>
      </c>
      <c r="X6012" s="150">
        <v>1203.981590112377</v>
      </c>
      <c r="Y6012" s="150">
        <v>9196.7408754643002</v>
      </c>
      <c r="Z6012" s="150">
        <v>1122.8663975651691</v>
      </c>
      <c r="AA6012" s="150">
        <v>8117.1932674756363</v>
      </c>
      <c r="AB6012" s="150">
        <v>95.47929071186087</v>
      </c>
      <c r="AC6012" s="150">
        <v>1373.6451909879795</v>
      </c>
      <c r="AD6012" s="150">
        <v>3146.2603804748655</v>
      </c>
      <c r="AE6012" s="150">
        <v>1316.9557339567016</v>
      </c>
      <c r="AF6012" s="150">
        <v>2479.5433417600029</v>
      </c>
      <c r="AG6012" s="150">
        <v>9848.2596275581527</v>
      </c>
      <c r="AH6012" s="150">
        <v>2358.4482268941265</v>
      </c>
      <c r="AI6012" s="150">
        <v>696.88907588542122</v>
      </c>
      <c r="AJ6012" s="150">
        <v>4476.5520323411547</v>
      </c>
      <c r="AK6012" s="150">
        <v>544.60513841408579</v>
      </c>
      <c r="AL6012" s="150">
        <v>62217.02734375</v>
      </c>
      <c r="AM6012" s="150">
        <v>48794.296875</v>
      </c>
      <c r="AN6012" s="150">
        <v>13422.7236328125</v>
      </c>
      <c r="AO6012" s="5" t="s">
        <v>1238</v>
      </c>
    </row>
    <row r="6013" spans="1:41" ht="14.25" x14ac:dyDescent="0.45">
      <c r="A6013" s="150">
        <v>2023</v>
      </c>
      <c r="B6013" s="5" t="s">
        <v>1476</v>
      </c>
      <c r="C6013" s="5" t="s">
        <v>278</v>
      </c>
      <c r="D6013" s="5" t="s">
        <v>108</v>
      </c>
      <c r="E6013" s="5" t="s">
        <v>113</v>
      </c>
      <c r="F6013" s="5" t="s">
        <v>113</v>
      </c>
      <c r="G6013" s="5" t="s">
        <v>88</v>
      </c>
      <c r="H6013" s="5" t="s">
        <v>131</v>
      </c>
      <c r="I6013" s="150">
        <v>1512.4205353414679</v>
      </c>
      <c r="J6013" s="150">
        <v>5044.8131886778428</v>
      </c>
      <c r="K6013" s="150">
        <v>304</v>
      </c>
      <c r="L6013" s="150">
        <v>323.03352129861071</v>
      </c>
      <c r="M6013" s="150">
        <v>1427.64513309262</v>
      </c>
      <c r="N6013" s="150">
        <v>836.32500000000005</v>
      </c>
      <c r="O6013" s="150">
        <v>1230.161246972699</v>
      </c>
      <c r="P6013" s="150">
        <v>1894.4</v>
      </c>
      <c r="Q6013" s="150">
        <v>726.31645335483711</v>
      </c>
      <c r="R6013" s="150">
        <v>861.73228144088102</v>
      </c>
      <c r="S6013" s="150">
        <v>1004.085827837923</v>
      </c>
      <c r="T6013" s="150">
        <v>1228.8811624285031</v>
      </c>
      <c r="U6013" s="150">
        <v>127</v>
      </c>
      <c r="V6013" s="150">
        <v>938</v>
      </c>
      <c r="W6013" s="150">
        <v>312.15125493737031</v>
      </c>
      <c r="X6013" s="150">
        <v>1717.349151912661</v>
      </c>
      <c r="Y6013" s="150">
        <v>10453</v>
      </c>
      <c r="Z6013" s="150">
        <v>1619.0160000000001</v>
      </c>
      <c r="AA6013" s="150">
        <v>10429.252794273099</v>
      </c>
      <c r="AB6013" s="150">
        <v>87</v>
      </c>
      <c r="AC6013" s="150">
        <v>1642.921245120137</v>
      </c>
      <c r="AD6013" s="150">
        <v>3210.7208639999999</v>
      </c>
      <c r="AE6013" s="150">
        <v>1386.6500402398931</v>
      </c>
      <c r="AF6013" s="150">
        <v>2737.6631130063961</v>
      </c>
      <c r="AG6013" s="150">
        <v>8689.4858628994953</v>
      </c>
      <c r="AH6013" s="150">
        <v>3207.05</v>
      </c>
      <c r="AI6013" s="150">
        <v>683.59294925196184</v>
      </c>
      <c r="AJ6013" s="150">
        <v>5457.2331766324514</v>
      </c>
      <c r="AK6013" s="150">
        <v>561</v>
      </c>
      <c r="AL6013" s="150">
        <v>69652.90625</v>
      </c>
      <c r="AM6013" s="150">
        <v>54679.265625</v>
      </c>
      <c r="AN6013" s="150">
        <v>14973.6376953125</v>
      </c>
      <c r="AO6013" s="5" t="s">
        <v>3323</v>
      </c>
    </row>
    <row r="6014" spans="1:41" ht="14.25" x14ac:dyDescent="0.45">
      <c r="A6014" s="150">
        <v>2023</v>
      </c>
      <c r="B6014" s="5" t="s">
        <v>4024</v>
      </c>
      <c r="C6014" s="5" t="s">
        <v>278</v>
      </c>
      <c r="D6014" s="5" t="s">
        <v>108</v>
      </c>
      <c r="E6014" s="5" t="s">
        <v>113</v>
      </c>
      <c r="F6014" s="5" t="s">
        <v>113</v>
      </c>
      <c r="G6014" s="5" t="s">
        <v>88</v>
      </c>
      <c r="H6014" s="5" t="s">
        <v>131</v>
      </c>
      <c r="I6014" s="150">
        <v>1370.4980820146</v>
      </c>
      <c r="J6014" s="150">
        <v>3602.5307116422819</v>
      </c>
      <c r="K6014" s="150">
        <v>348.68927359139639</v>
      </c>
      <c r="L6014" s="150">
        <v>291.30779999999999</v>
      </c>
      <c r="M6014" s="150">
        <v>1876.9307692307691</v>
      </c>
      <c r="N6014" s="150">
        <v>950.62330471176278</v>
      </c>
      <c r="O6014" s="150">
        <v>1399.8893956649511</v>
      </c>
      <c r="P6014" s="150">
        <v>2237.6891389247162</v>
      </c>
      <c r="Q6014" s="150">
        <v>476.24551002045581</v>
      </c>
      <c r="R6014" s="150">
        <v>930.62450187098568</v>
      </c>
      <c r="S6014" s="150">
        <v>1795</v>
      </c>
      <c r="T6014" s="150">
        <v>900.92993541120006</v>
      </c>
      <c r="U6014" s="150">
        <v>138.0101004</v>
      </c>
      <c r="V6014" s="150">
        <v>1260</v>
      </c>
      <c r="W6014" s="150">
        <v>350.60313333055569</v>
      </c>
      <c r="X6014" s="150">
        <v>1290.6704589408</v>
      </c>
      <c r="Y6014" s="150">
        <v>7396.752720920339</v>
      </c>
      <c r="Z6014" s="150">
        <v>1336</v>
      </c>
      <c r="AA6014" s="150">
        <v>8243</v>
      </c>
      <c r="AB6014" s="150">
        <v>87.02</v>
      </c>
      <c r="AC6014" s="150">
        <v>1286.2543800000001</v>
      </c>
      <c r="AD6014" s="150">
        <v>1793.380113812203</v>
      </c>
      <c r="AE6014" s="150">
        <v>1324.8969638399999</v>
      </c>
      <c r="AF6014" s="150">
        <v>2668.8594741337988</v>
      </c>
      <c r="AG6014" s="150">
        <v>11466</v>
      </c>
      <c r="AH6014" s="150">
        <v>2483</v>
      </c>
      <c r="AI6014" s="150">
        <v>761.81575420800016</v>
      </c>
      <c r="AJ6014" s="150">
        <v>4389</v>
      </c>
      <c r="AK6014" s="150">
        <v>547.8891019432001</v>
      </c>
      <c r="AL6014" s="150">
        <v>63004.109375</v>
      </c>
      <c r="AM6014" s="150">
        <v>49368.29296875</v>
      </c>
      <c r="AN6014" s="150">
        <v>13635.8173828125</v>
      </c>
      <c r="AO6014" s="5" t="s">
        <v>4694</v>
      </c>
    </row>
    <row r="6015" spans="1:41" ht="14.25" x14ac:dyDescent="0.45">
      <c r="A6015" s="150">
        <v>2023</v>
      </c>
      <c r="B6015" s="5" t="s">
        <v>582</v>
      </c>
      <c r="C6015" s="5" t="s">
        <v>278</v>
      </c>
      <c r="D6015" s="5" t="s">
        <v>108</v>
      </c>
      <c r="E6015" s="5" t="s">
        <v>113</v>
      </c>
      <c r="F6015" s="5" t="s">
        <v>113</v>
      </c>
      <c r="G6015" s="5" t="s">
        <v>88</v>
      </c>
      <c r="H6015" s="5" t="s">
        <v>131</v>
      </c>
      <c r="I6015" s="150">
        <v>1382.598318523897</v>
      </c>
      <c r="J6015" s="150">
        <v>3640.600939999998</v>
      </c>
      <c r="K6015" s="150">
        <v>292.74679902409122</v>
      </c>
      <c r="L6015" s="150">
        <v>294.90815273266372</v>
      </c>
      <c r="M6015" s="150">
        <v>1464</v>
      </c>
      <c r="N6015" s="150">
        <v>1236.4982849999999</v>
      </c>
      <c r="O6015" s="150">
        <v>1281.891230320289</v>
      </c>
      <c r="P6015" s="150">
        <v>1776</v>
      </c>
      <c r="Q6015" s="150">
        <v>785.58095459122251</v>
      </c>
      <c r="R6015" s="150">
        <v>916.18700662046217</v>
      </c>
      <c r="S6015" s="150">
        <v>1235.747329340699</v>
      </c>
      <c r="T6015" s="150">
        <v>830.90489788293291</v>
      </c>
      <c r="U6015" s="150">
        <v>126.745568418</v>
      </c>
      <c r="V6015" s="150">
        <v>26</v>
      </c>
      <c r="W6015" s="150">
        <v>309.25526317286642</v>
      </c>
      <c r="X6015" s="150">
        <v>1260.175747156416</v>
      </c>
      <c r="Y6015" s="150">
        <v>9460.1065000000017</v>
      </c>
      <c r="Z6015" s="150">
        <v>1155.6200321483391</v>
      </c>
      <c r="AA6015" s="150">
        <v>8480.4657020578961</v>
      </c>
      <c r="AB6015" s="150">
        <v>87</v>
      </c>
      <c r="AC6015" s="150">
        <v>1418.28577</v>
      </c>
      <c r="AD6015" s="150">
        <v>3238.035735965987</v>
      </c>
      <c r="AE6015" s="150">
        <v>1351.3949031167999</v>
      </c>
      <c r="AF6015" s="150">
        <v>2582.5506354757722</v>
      </c>
      <c r="AG6015" s="150">
        <v>10409.35842635576</v>
      </c>
      <c r="AH6015" s="150">
        <v>2477.0083971123199</v>
      </c>
      <c r="AI6015" s="150">
        <v>715.11313623264016</v>
      </c>
      <c r="AJ6015" s="150">
        <v>4685.4888383414127</v>
      </c>
      <c r="AK6015" s="150">
        <v>558.84688398206413</v>
      </c>
      <c r="AL6015" s="150">
        <v>63479.11328125</v>
      </c>
      <c r="AM6015" s="150">
        <v>49728.38671875</v>
      </c>
      <c r="AN6015" s="150">
        <v>13750.7255859375</v>
      </c>
      <c r="AO6015" s="5" t="s">
        <v>1239</v>
      </c>
    </row>
    <row r="6016" spans="1:41" ht="14.25" x14ac:dyDescent="0.45">
      <c r="A6016" s="150">
        <v>2023</v>
      </c>
      <c r="B6016" s="5" t="s">
        <v>4980</v>
      </c>
      <c r="C6016" s="5" t="s">
        <v>278</v>
      </c>
      <c r="D6016" s="5" t="s">
        <v>108</v>
      </c>
      <c r="E6016" s="5" t="s">
        <v>113</v>
      </c>
      <c r="F6016" s="5" t="s">
        <v>113</v>
      </c>
      <c r="G6016" s="5" t="s">
        <v>88</v>
      </c>
      <c r="H6016" s="5" t="s">
        <v>131</v>
      </c>
      <c r="I6016" s="150">
        <v>1436.2060482723391</v>
      </c>
      <c r="J6016" s="150">
        <v>4171.2411647147164</v>
      </c>
      <c r="K6016" s="150">
        <v>253</v>
      </c>
      <c r="L6016" s="150">
        <v>337.30609967213042</v>
      </c>
      <c r="M6016" s="150">
        <v>2056.6211039999998</v>
      </c>
      <c r="N6016" s="150">
        <v>1196.1729102304189</v>
      </c>
      <c r="O6016" s="150">
        <v>1468.227749022888</v>
      </c>
      <c r="P6016" s="150">
        <v>1834.461086107</v>
      </c>
      <c r="Q6016" s="150">
        <v>536.19582849983931</v>
      </c>
      <c r="R6016" s="150">
        <v>907.13513894520554</v>
      </c>
      <c r="S6016" s="150">
        <v>1739.20015492776</v>
      </c>
      <c r="T6016" s="150">
        <v>992.04215992710203</v>
      </c>
      <c r="U6016" s="150">
        <v>138.0101004</v>
      </c>
      <c r="V6016" s="150">
        <v>1497</v>
      </c>
      <c r="W6016" s="150">
        <v>419.98367808</v>
      </c>
      <c r="X6016" s="150">
        <v>1977.5227500000001</v>
      </c>
      <c r="Y6016" s="150">
        <v>9489.3736145469156</v>
      </c>
      <c r="Z6016" s="150">
        <v>1962.1257050169049</v>
      </c>
      <c r="AA6016" s="150">
        <v>8243</v>
      </c>
      <c r="AB6016" s="150">
        <v>558</v>
      </c>
      <c r="AC6016" s="150">
        <v>1260.9252231840001</v>
      </c>
      <c r="AD6016" s="150">
        <v>3462.7996649635529</v>
      </c>
      <c r="AE6016" s="150">
        <v>1229.64293376</v>
      </c>
      <c r="AF6016" s="150">
        <v>3567.0617705065019</v>
      </c>
      <c r="AG6016" s="150">
        <v>15403</v>
      </c>
      <c r="AH6016" s="150">
        <v>2823.6968086204879</v>
      </c>
      <c r="AI6016" s="150">
        <v>746.87819040000011</v>
      </c>
      <c r="AJ6016" s="150">
        <v>4388.654947871808</v>
      </c>
      <c r="AK6016" s="150">
        <v>549</v>
      </c>
      <c r="AL6016" s="150">
        <v>74644.4921875</v>
      </c>
      <c r="AM6016" s="150">
        <v>57597.515625</v>
      </c>
      <c r="AN6016" s="150">
        <v>17046.97265625</v>
      </c>
      <c r="AO6016" s="5" t="s">
        <v>6054</v>
      </c>
    </row>
    <row r="6017" spans="1:41" ht="14.25" x14ac:dyDescent="0.45">
      <c r="A6017" s="150">
        <v>2023</v>
      </c>
      <c r="B6017" s="5" t="s">
        <v>1477</v>
      </c>
      <c r="C6017" s="5" t="s">
        <v>278</v>
      </c>
      <c r="D6017" s="5" t="s">
        <v>108</v>
      </c>
      <c r="E6017" s="5" t="s">
        <v>113</v>
      </c>
      <c r="F6017" s="5" t="s">
        <v>113</v>
      </c>
      <c r="G6017" s="5" t="s">
        <v>88</v>
      </c>
      <c r="H6017" s="5" t="s">
        <v>131</v>
      </c>
      <c r="I6017" s="150">
        <v>1895.125267346154</v>
      </c>
      <c r="J6017" s="150">
        <v>3329.5</v>
      </c>
      <c r="K6017" s="150">
        <v>300.23743568545308</v>
      </c>
      <c r="L6017" s="150">
        <v>385.24210000000011</v>
      </c>
      <c r="M6017" s="150">
        <v>1854.066166074706</v>
      </c>
      <c r="N6017" s="150">
        <v>854.77617040009773</v>
      </c>
      <c r="O6017" s="150">
        <v>1326</v>
      </c>
      <c r="P6017" s="150">
        <v>1894.4</v>
      </c>
      <c r="Q6017" s="150">
        <v>956.18522512461982</v>
      </c>
      <c r="R6017" s="150">
        <v>708.96818675863165</v>
      </c>
      <c r="S6017" s="150">
        <v>1373.5641305874969</v>
      </c>
      <c r="T6017" s="150">
        <v>1362.8973532571219</v>
      </c>
      <c r="U6017" s="150">
        <v>172.57136690906171</v>
      </c>
      <c r="V6017" s="150">
        <v>914</v>
      </c>
      <c r="W6017" s="150">
        <v>301.22191026187238</v>
      </c>
      <c r="X6017" s="150">
        <v>2010.364119162148</v>
      </c>
      <c r="Y6017" s="150">
        <v>9472.0499999999993</v>
      </c>
      <c r="Z6017" s="150">
        <v>2215.0880000000002</v>
      </c>
      <c r="AA6017" s="150">
        <v>10366.334957756881</v>
      </c>
      <c r="AB6017" s="150">
        <v>109</v>
      </c>
      <c r="AC6017" s="150">
        <v>1598.8962748026379</v>
      </c>
      <c r="AD6017" s="150">
        <v>4212.5939052434924</v>
      </c>
      <c r="AE6017" s="150">
        <v>1810.2137436485</v>
      </c>
      <c r="AF6017" s="150">
        <v>2542.5684998154679</v>
      </c>
      <c r="AG6017" s="150">
        <v>9258</v>
      </c>
      <c r="AH6017" s="150">
        <v>3781.6600088103528</v>
      </c>
      <c r="AI6017" s="150">
        <v>670.18916593329595</v>
      </c>
      <c r="AJ6017" s="150">
        <v>5443.6535102845974</v>
      </c>
      <c r="AK6017" s="150">
        <v>778.55158379161674</v>
      </c>
      <c r="AL6017" s="150">
        <v>71897.9296875</v>
      </c>
      <c r="AM6017" s="150">
        <v>53817.57421875</v>
      </c>
      <c r="AN6017" s="150">
        <v>18080.34375</v>
      </c>
      <c r="AO6017" s="5" t="s">
        <v>3322</v>
      </c>
    </row>
    <row r="6018" spans="1:41" ht="14.25" x14ac:dyDescent="0.45">
      <c r="A6018" s="150">
        <v>2023</v>
      </c>
      <c r="B6018" s="5" t="s">
        <v>6344</v>
      </c>
      <c r="C6018" s="5" t="s">
        <v>278</v>
      </c>
      <c r="D6018" s="5" t="s">
        <v>108</v>
      </c>
      <c r="E6018" s="5" t="s">
        <v>113</v>
      </c>
      <c r="F6018" s="5" t="s">
        <v>113</v>
      </c>
      <c r="G6018" s="5" t="s">
        <v>88</v>
      </c>
      <c r="H6018" s="5" t="s">
        <v>131</v>
      </c>
      <c r="I6018" s="150">
        <v>1894.2562800000001</v>
      </c>
      <c r="J6018" s="150">
        <v>4501.4276854925211</v>
      </c>
      <c r="K6018" s="150">
        <v>236.03003699999999</v>
      </c>
      <c r="L6018" s="150">
        <v>330.69225458052</v>
      </c>
      <c r="M6018" s="150">
        <v>2016.2952</v>
      </c>
      <c r="N6018" s="150">
        <v>1181.1245039999999</v>
      </c>
      <c r="O6018" s="150">
        <v>1447.9286336302821</v>
      </c>
      <c r="P6018" s="150">
        <v>1966.4398992441791</v>
      </c>
      <c r="Q6018" s="150">
        <v>518.19257447512632</v>
      </c>
      <c r="R6018" s="150">
        <v>1007.8955285576289</v>
      </c>
      <c r="S6018" s="150">
        <v>1557.7392641399999</v>
      </c>
      <c r="T6018" s="150">
        <v>1079.411556752382</v>
      </c>
      <c r="U6018" s="150">
        <v>137.84232341520001</v>
      </c>
      <c r="V6018" s="150">
        <v>1203</v>
      </c>
      <c r="W6018" s="150">
        <v>524.23675199999991</v>
      </c>
      <c r="X6018" s="150">
        <v>2193</v>
      </c>
      <c r="Y6018" s="150">
        <v>9661.9284485840453</v>
      </c>
      <c r="Z6018" s="150">
        <v>1931.489184134532</v>
      </c>
      <c r="AA6018" s="150">
        <v>8273</v>
      </c>
      <c r="AB6018" s="150">
        <v>558</v>
      </c>
      <c r="AC6018" s="150">
        <v>1236.2011992</v>
      </c>
      <c r="AD6018" s="150">
        <v>4624.1571392548458</v>
      </c>
      <c r="AE6018" s="150">
        <v>1192.7977920000001</v>
      </c>
      <c r="AF6018" s="150">
        <v>3466.6838301888001</v>
      </c>
      <c r="AG6018" s="150">
        <v>15184</v>
      </c>
      <c r="AH6018" s="150">
        <v>2834.8414466167101</v>
      </c>
      <c r="AI6018" s="150">
        <v>845.78277600000013</v>
      </c>
      <c r="AJ6018" s="150">
        <v>4152.2097657599998</v>
      </c>
      <c r="AK6018" s="150">
        <v>538</v>
      </c>
      <c r="AL6018" s="150">
        <v>76294.6015625</v>
      </c>
      <c r="AM6018" s="150">
        <v>57839.1796875</v>
      </c>
      <c r="AN6018" s="150">
        <v>18455.423828125</v>
      </c>
      <c r="AO6018" s="5" t="s">
        <v>6981</v>
      </c>
    </row>
    <row r="6019" spans="1:41" ht="14.25" x14ac:dyDescent="0.45">
      <c r="A6019" s="150">
        <v>2023</v>
      </c>
      <c r="B6019" s="5" t="s">
        <v>1478</v>
      </c>
      <c r="C6019" s="5" t="s">
        <v>278</v>
      </c>
      <c r="D6019" s="5" t="s">
        <v>108</v>
      </c>
      <c r="E6019" s="5" t="s">
        <v>113</v>
      </c>
      <c r="F6019" s="5" t="s">
        <v>113</v>
      </c>
      <c r="G6019" s="5" t="s">
        <v>88</v>
      </c>
      <c r="H6019" s="5" t="s">
        <v>131</v>
      </c>
      <c r="I6019" s="150">
        <v>1449.737317622021</v>
      </c>
      <c r="J6019" s="150">
        <v>3187.3</v>
      </c>
      <c r="K6019" s="150">
        <v>339.69114953422343</v>
      </c>
      <c r="L6019" s="150">
        <v>313.93067658866158</v>
      </c>
      <c r="M6019" s="150">
        <v>1588.5069175420349</v>
      </c>
      <c r="N6019" s="150">
        <v>972.50025994523332</v>
      </c>
      <c r="O6019" s="150">
        <v>1232.771682126926</v>
      </c>
      <c r="P6019" s="150">
        <v>1780.2351839999999</v>
      </c>
      <c r="Q6019" s="150">
        <v>799.18016265586664</v>
      </c>
      <c r="R6019" s="150">
        <v>992.62224972579509</v>
      </c>
      <c r="S6019" s="150">
        <v>1236.0047892190551</v>
      </c>
      <c r="T6019" s="150">
        <v>1013.8433279357751</v>
      </c>
      <c r="U6019" s="150">
        <v>169.18761461672719</v>
      </c>
      <c r="V6019" s="150">
        <v>961</v>
      </c>
      <c r="W6019" s="150">
        <v>262.95555890418962</v>
      </c>
      <c r="X6019" s="150">
        <v>1678.2297604355981</v>
      </c>
      <c r="Y6019" s="150">
        <v>8117.0748000000031</v>
      </c>
      <c r="Z6019" s="150">
        <v>2031.8135493406869</v>
      </c>
      <c r="AA6019" s="150">
        <v>10158.8556485482</v>
      </c>
      <c r="AB6019" s="150"/>
      <c r="AC6019" s="150">
        <v>1451.6028799999999</v>
      </c>
      <c r="AD6019" s="150">
        <v>3285.047449874402</v>
      </c>
      <c r="AE6019" s="150">
        <v>1744.641241658197</v>
      </c>
      <c r="AF6019" s="150">
        <v>2611.257939360949</v>
      </c>
      <c r="AG6019" s="150">
        <v>10021.98737511541</v>
      </c>
      <c r="AH6019" s="150">
        <v>2527.9504673309511</v>
      </c>
      <c r="AI6019" s="150">
        <v>729.41539895729295</v>
      </c>
      <c r="AJ6019" s="150">
        <v>6128.408296488451</v>
      </c>
      <c r="AK6019" s="150">
        <v>597.9775897392359</v>
      </c>
      <c r="AL6019" s="150">
        <v>67383.7265625</v>
      </c>
      <c r="AM6019" s="150">
        <v>52891.33984375</v>
      </c>
      <c r="AN6019" s="150">
        <v>14492.3935546875</v>
      </c>
      <c r="AO6019" s="5" t="s">
        <v>3324</v>
      </c>
    </row>
    <row r="6020" spans="1:41" ht="14.25" x14ac:dyDescent="0.45">
      <c r="A6020" s="150">
        <v>2023</v>
      </c>
      <c r="B6020" s="5" t="s">
        <v>7352</v>
      </c>
      <c r="C6020" s="5" t="s">
        <v>278</v>
      </c>
      <c r="D6020" s="5" t="s">
        <v>108</v>
      </c>
      <c r="E6020" s="5" t="s">
        <v>113</v>
      </c>
      <c r="F6020" s="5" t="s">
        <v>113</v>
      </c>
      <c r="G6020" s="5" t="s">
        <v>88</v>
      </c>
      <c r="H6020" s="5" t="s">
        <v>131</v>
      </c>
      <c r="I6020" s="150">
        <v>2228.5367999999999</v>
      </c>
      <c r="J6020" s="150">
        <v>4961.9023956420206</v>
      </c>
      <c r="K6020" s="150">
        <v>244.988129839968</v>
      </c>
      <c r="L6020" s="150">
        <v>403.931394216</v>
      </c>
      <c r="M6020" s="150">
        <v>2271.36</v>
      </c>
      <c r="N6020" s="150">
        <v>1153.770224714063</v>
      </c>
      <c r="O6020" s="150">
        <v>1467.499806</v>
      </c>
      <c r="P6020" s="150">
        <v>1922.9170115520001</v>
      </c>
      <c r="Q6020" s="150">
        <v>491.96512178175152</v>
      </c>
      <c r="R6020" s="150">
        <v>1138.054340318655</v>
      </c>
      <c r="S6020" s="150">
        <v>726.44003777148259</v>
      </c>
      <c r="T6020" s="150">
        <v>1063.360661589013</v>
      </c>
      <c r="U6020" s="150">
        <v>138.3732</v>
      </c>
      <c r="V6020" s="150">
        <v>1177</v>
      </c>
      <c r="W6020" s="150">
        <v>450</v>
      </c>
      <c r="X6020" s="150">
        <v>2238.979894575622</v>
      </c>
      <c r="Y6020" s="150">
        <v>8342.9051690485849</v>
      </c>
      <c r="Z6020" s="150">
        <v>1686.067664550935</v>
      </c>
      <c r="AA6020" s="150">
        <v>8236</v>
      </c>
      <c r="AB6020" s="150">
        <v>410.95800000000003</v>
      </c>
      <c r="AC6020" s="150">
        <v>1233.88303</v>
      </c>
      <c r="AD6020" s="150">
        <v>3523.7897919001198</v>
      </c>
      <c r="AE6020" s="150">
        <v>1440.644481</v>
      </c>
      <c r="AF6020" s="150">
        <v>3785.6700805164201</v>
      </c>
      <c r="AG6020" s="150">
        <v>16259</v>
      </c>
      <c r="AH6020" s="150">
        <v>3286.236096000001</v>
      </c>
      <c r="AI6020" s="150">
        <v>1043.5211999999999</v>
      </c>
      <c r="AJ6020" s="150">
        <v>4752.0743049518833</v>
      </c>
      <c r="AK6020" s="150">
        <v>530</v>
      </c>
      <c r="AL6020" s="150">
        <v>76609.8359375</v>
      </c>
      <c r="AM6020" s="150">
        <v>59352.69921875</v>
      </c>
      <c r="AN6020" s="150">
        <v>17257.134765625</v>
      </c>
      <c r="AO6020" s="5" t="s">
        <v>7902</v>
      </c>
    </row>
    <row r="6021" spans="1:41" ht="14.25" x14ac:dyDescent="0.45">
      <c r="A6021" s="150">
        <v>2023</v>
      </c>
      <c r="B6021" s="5" t="s">
        <v>7352</v>
      </c>
      <c r="C6021" s="5" t="s">
        <v>278</v>
      </c>
      <c r="D6021" s="5" t="s">
        <v>108</v>
      </c>
      <c r="E6021" s="5" t="s">
        <v>114</v>
      </c>
      <c r="F6021" s="5" t="s">
        <v>114</v>
      </c>
      <c r="G6021" s="5" t="s">
        <v>87</v>
      </c>
      <c r="H6021" s="5" t="s">
        <v>131</v>
      </c>
      <c r="I6021" s="150">
        <v>4170.718652705219</v>
      </c>
      <c r="J6021" s="150">
        <v>17157.783121428591</v>
      </c>
      <c r="K6021" s="150">
        <v>25.036799999999999</v>
      </c>
      <c r="L6021" s="150">
        <v>238</v>
      </c>
      <c r="M6021" s="150">
        <v>3226.4439191037632</v>
      </c>
      <c r="N6021" s="150">
        <v>3852.2350000000001</v>
      </c>
      <c r="O6021" s="150">
        <v>2332.9126145554478</v>
      </c>
      <c r="P6021" s="150">
        <v>3935</v>
      </c>
      <c r="Q6021" s="150">
        <v>1067.265437397795</v>
      </c>
      <c r="R6021" s="150">
        <v>2878</v>
      </c>
      <c r="S6021" s="150">
        <v>6556.362000000001</v>
      </c>
      <c r="T6021" s="150">
        <v>4250</v>
      </c>
      <c r="U6021" s="150">
        <v>450</v>
      </c>
      <c r="V6021" s="150">
        <v>3543</v>
      </c>
      <c r="W6021" s="150">
        <v>1043.5211999999999</v>
      </c>
      <c r="X6021" s="150">
        <v>3396.1729419272501</v>
      </c>
      <c r="Y6021" s="150">
        <v>19005</v>
      </c>
      <c r="Z6021" s="150">
        <v>1223.9052999999999</v>
      </c>
      <c r="AA6021" s="150">
        <v>17306</v>
      </c>
      <c r="AB6021" s="150">
        <v>865</v>
      </c>
      <c r="AC6021" s="150">
        <v>7927.1971210928396</v>
      </c>
      <c r="AD6021" s="150">
        <v>4661.1544845228054</v>
      </c>
      <c r="AE6021" s="150">
        <v>5651</v>
      </c>
      <c r="AF6021" s="150">
        <v>7170.0198695999961</v>
      </c>
      <c r="AG6021" s="150">
        <v>40263</v>
      </c>
      <c r="AH6021" s="150">
        <v>9741</v>
      </c>
      <c r="AI6021" s="150">
        <v>2144.8133750000002</v>
      </c>
      <c r="AJ6021" s="150">
        <v>7096.8326379748651</v>
      </c>
      <c r="AK6021" s="150">
        <v>2640</v>
      </c>
      <c r="AL6021" s="150">
        <v>183817.375</v>
      </c>
      <c r="AM6021" s="150">
        <v>142934.953125</v>
      </c>
      <c r="AN6021" s="150">
        <v>40882.41796875</v>
      </c>
      <c r="AO6021" s="5" t="s">
        <v>7903</v>
      </c>
    </row>
    <row r="6022" spans="1:41" ht="14.25" x14ac:dyDescent="0.45">
      <c r="A6022" s="150">
        <v>2023</v>
      </c>
      <c r="B6022" s="5" t="s">
        <v>582</v>
      </c>
      <c r="C6022" s="5" t="s">
        <v>278</v>
      </c>
      <c r="D6022" s="5" t="s">
        <v>108</v>
      </c>
      <c r="E6022" s="5" t="s">
        <v>114</v>
      </c>
      <c r="F6022" s="5" t="s">
        <v>114</v>
      </c>
      <c r="G6022" s="5" t="s">
        <v>87</v>
      </c>
      <c r="H6022" s="5" t="s">
        <v>131</v>
      </c>
      <c r="I6022" s="150">
        <v>6591.0297143083908</v>
      </c>
      <c r="J6022" s="150">
        <v>3509.883341786262</v>
      </c>
      <c r="K6022" s="150">
        <v>176.5543780835703</v>
      </c>
      <c r="L6022" s="150">
        <v>330.36128706417776</v>
      </c>
      <c r="M6022" s="150">
        <v>2518.2279234255684</v>
      </c>
      <c r="N6022" s="150">
        <v>4748.9423766478658</v>
      </c>
      <c r="O6022" s="150">
        <v>1755.4821591890202</v>
      </c>
      <c r="P6022" s="150">
        <v>2090.667227656264</v>
      </c>
      <c r="Q6022" s="150">
        <v>804.09757078348491</v>
      </c>
      <c r="R6022" s="150">
        <v>2162.0023299122518</v>
      </c>
      <c r="S6022" s="150">
        <v>3278.0752250564524</v>
      </c>
      <c r="T6022" s="150">
        <v>2633.9114679134032</v>
      </c>
      <c r="U6022" s="150">
        <v>274.36577790764619</v>
      </c>
      <c r="V6022" s="150">
        <v>2367.2279317871712</v>
      </c>
      <c r="W6022" s="150">
        <v>2123.5911210051813</v>
      </c>
      <c r="X6022" s="150">
        <v>3144.9849757805878</v>
      </c>
      <c r="Y6022" s="150">
        <v>18718.330831971252</v>
      </c>
      <c r="Z6022" s="150">
        <v>1032.8905770684644</v>
      </c>
      <c r="AA6022" s="150">
        <v>16792.809605488699</v>
      </c>
      <c r="AB6022" s="150">
        <v>860.41107951837841</v>
      </c>
      <c r="AC6022" s="150">
        <v>2330.8536144152872</v>
      </c>
      <c r="AD6022" s="150">
        <v>1964.2032609137368</v>
      </c>
      <c r="AE6022" s="150">
        <v>5915.3261716888519</v>
      </c>
      <c r="AF6022" s="150">
        <v>7562.6183022463592</v>
      </c>
      <c r="AG6022" s="150">
        <v>46349.907100989614</v>
      </c>
      <c r="AH6022" s="150">
        <v>4059.8843150972207</v>
      </c>
      <c r="AI6022" s="150">
        <v>1273.0572094914783</v>
      </c>
      <c r="AJ6022" s="150">
        <v>4792.5517943158011</v>
      </c>
      <c r="AK6022" s="150">
        <v>2467.651293816928</v>
      </c>
      <c r="AL6022" s="150">
        <v>152629.921875</v>
      </c>
      <c r="AM6022" s="150">
        <v>126373.8671875</v>
      </c>
      <c r="AN6022" s="150">
        <v>26256.033203125</v>
      </c>
      <c r="AO6022" s="5" t="s">
        <v>1240</v>
      </c>
    </row>
    <row r="6023" spans="1:41" ht="14.25" x14ac:dyDescent="0.45">
      <c r="A6023" s="150">
        <v>2023</v>
      </c>
      <c r="B6023" s="5" t="s">
        <v>4024</v>
      </c>
      <c r="C6023" s="5" t="s">
        <v>278</v>
      </c>
      <c r="D6023" s="5" t="s">
        <v>108</v>
      </c>
      <c r="E6023" s="5" t="s">
        <v>114</v>
      </c>
      <c r="F6023" s="5" t="s">
        <v>114</v>
      </c>
      <c r="G6023" s="5" t="s">
        <v>87</v>
      </c>
      <c r="H6023" s="5" t="s">
        <v>131</v>
      </c>
      <c r="I6023" s="150">
        <v>-1417.4935520662068</v>
      </c>
      <c r="J6023" s="150">
        <v>4864.5478763712708</v>
      </c>
      <c r="K6023" s="150">
        <v>206.64591237675833</v>
      </c>
      <c r="L6023" s="150">
        <v>254.63497636849058</v>
      </c>
      <c r="M6023" s="150">
        <v>3141.9167954708455</v>
      </c>
      <c r="N6023" s="150">
        <v>3709.6660273938614</v>
      </c>
      <c r="O6023" s="150">
        <v>1920.2205866684428</v>
      </c>
      <c r="P6023" s="150">
        <v>2608.3562370499058</v>
      </c>
      <c r="Q6023" s="150">
        <v>1187.9909230883234</v>
      </c>
      <c r="R6023" s="150">
        <v>2551.6992379783615</v>
      </c>
      <c r="S6023" s="150">
        <v>3195.7759429104262</v>
      </c>
      <c r="T6023" s="150">
        <v>3209.6845760734109</v>
      </c>
      <c r="U6023" s="150">
        <v>267.47371467278424</v>
      </c>
      <c r="V6023" s="150">
        <v>2177.2360374364634</v>
      </c>
      <c r="W6023" s="150">
        <v>1604.8422880367054</v>
      </c>
      <c r="X6023" s="150">
        <v>3177.5877303126767</v>
      </c>
      <c r="Y6023" s="150">
        <v>18074.803742728069</v>
      </c>
      <c r="Z6023" s="150">
        <v>851.63630751814503</v>
      </c>
      <c r="AA6023" s="150">
        <v>18032.007948380422</v>
      </c>
      <c r="AB6023" s="150">
        <v>838.79756921385138</v>
      </c>
      <c r="AC6023" s="150">
        <v>2530.5916567744448</v>
      </c>
      <c r="AD6023" s="150">
        <v>2300.4633175759327</v>
      </c>
      <c r="AE6023" s="150">
        <v>5258.5600299650305</v>
      </c>
      <c r="AF6023" s="150">
        <v>9248.3851374979258</v>
      </c>
      <c r="AG6023" s="150">
        <v>36673.855966214789</v>
      </c>
      <c r="AH6023" s="150">
        <v>4138.3533134173176</v>
      </c>
      <c r="AI6023" s="150">
        <v>1175.8144497015594</v>
      </c>
      <c r="AJ6023" s="150">
        <v>5024.7404910879841</v>
      </c>
      <c r="AK6023" s="150">
        <v>2417.8885578967197</v>
      </c>
      <c r="AL6023" s="150">
        <v>139226.6875</v>
      </c>
      <c r="AM6023" s="150">
        <v>111898.6953125</v>
      </c>
      <c r="AN6023" s="150">
        <v>27327.990234375</v>
      </c>
      <c r="AO6023" s="5" t="s">
        <v>4695</v>
      </c>
    </row>
    <row r="6024" spans="1:41" ht="14.25" x14ac:dyDescent="0.45">
      <c r="A6024" s="150">
        <v>2023</v>
      </c>
      <c r="B6024" s="5" t="s">
        <v>6344</v>
      </c>
      <c r="C6024" s="5" t="s">
        <v>278</v>
      </c>
      <c r="D6024" s="5" t="s">
        <v>108</v>
      </c>
      <c r="E6024" s="5" t="s">
        <v>114</v>
      </c>
      <c r="F6024" s="5" t="s">
        <v>114</v>
      </c>
      <c r="G6024" s="5" t="s">
        <v>87</v>
      </c>
      <c r="H6024" s="5" t="s">
        <v>131</v>
      </c>
      <c r="I6024" s="150">
        <v>4849.8204734485889</v>
      </c>
      <c r="J6024" s="150">
        <v>15136.400690434379</v>
      </c>
      <c r="K6024" s="150">
        <v>180.25609354258111</v>
      </c>
      <c r="L6024" s="150">
        <v>241.57749532874934</v>
      </c>
      <c r="M6024" s="150">
        <v>4145.515496258522</v>
      </c>
      <c r="N6024" s="150">
        <v>5387.7871647268967</v>
      </c>
      <c r="O6024" s="150">
        <v>2164.1160570946768</v>
      </c>
      <c r="P6024" s="150">
        <v>3095.8460535827121</v>
      </c>
      <c r="Q6024" s="150">
        <v>1214.4029637971721</v>
      </c>
      <c r="R6024" s="150">
        <v>2739.9577051589263</v>
      </c>
      <c r="S6024" s="150">
        <v>4141.0239819020944</v>
      </c>
      <c r="T6024" s="150">
        <v>4313.8838451562378</v>
      </c>
      <c r="U6024" s="150">
        <v>258.83303070937427</v>
      </c>
      <c r="V6024" s="150">
        <v>2557.8793623044048</v>
      </c>
      <c r="W6024" s="150">
        <v>962.24985534308553</v>
      </c>
      <c r="X6024" s="150">
        <v>3189.2289509366824</v>
      </c>
      <c r="Y6024" s="150">
        <v>21123.820400363875</v>
      </c>
      <c r="Z6024" s="150">
        <v>1503.9731781769042</v>
      </c>
      <c r="AA6024" s="150">
        <v>18037.109630217965</v>
      </c>
      <c r="AB6024" s="150">
        <v>572.47776203955721</v>
      </c>
      <c r="AC6024" s="150">
        <v>2314.301748105815</v>
      </c>
      <c r="AD6024" s="150">
        <v>3048.6877857750633</v>
      </c>
      <c r="AE6024" s="150">
        <v>6119.3891551414736</v>
      </c>
      <c r="AF6024" s="150">
        <v>8619.7489415179498</v>
      </c>
      <c r="AG6024" s="150">
        <v>42094.371045288084</v>
      </c>
      <c r="AH6024" s="150">
        <v>8860.209902204424</v>
      </c>
      <c r="AI6024" s="150">
        <v>1973.2212223491122</v>
      </c>
      <c r="AJ6024" s="150">
        <v>5882.1075018071524</v>
      </c>
      <c r="AK6024" s="150">
        <v>2567.0146457412061</v>
      </c>
      <c r="AL6024" s="150">
        <v>177295.21875</v>
      </c>
      <c r="AM6024" s="150">
        <v>141177.328125</v>
      </c>
      <c r="AN6024" s="150">
        <v>36117.88671875</v>
      </c>
      <c r="AO6024" s="5" t="s">
        <v>6982</v>
      </c>
    </row>
    <row r="6025" spans="1:41" ht="14.25" x14ac:dyDescent="0.45">
      <c r="A6025" s="150">
        <v>2023</v>
      </c>
      <c r="B6025" s="5" t="s">
        <v>4980</v>
      </c>
      <c r="C6025" s="5" t="s">
        <v>278</v>
      </c>
      <c r="D6025" s="5" t="s">
        <v>108</v>
      </c>
      <c r="E6025" s="5" t="s">
        <v>114</v>
      </c>
      <c r="F6025" s="5" t="s">
        <v>114</v>
      </c>
      <c r="G6025" s="5" t="s">
        <v>87</v>
      </c>
      <c r="H6025" s="5" t="s">
        <v>131</v>
      </c>
      <c r="I6025" s="150">
        <v>4395.9951510539604</v>
      </c>
      <c r="J6025" s="150">
        <v>14397.049808285152</v>
      </c>
      <c r="K6025" s="150">
        <v>109.20719477987343</v>
      </c>
      <c r="L6025" s="150">
        <v>247.84127095063525</v>
      </c>
      <c r="M6025" s="150">
        <v>3870.6974963172738</v>
      </c>
      <c r="N6025" s="150">
        <v>4269.9510395209436</v>
      </c>
      <c r="O6025" s="150">
        <v>2288.1621129270052</v>
      </c>
      <c r="P6025" s="150">
        <v>3239.6394702833036</v>
      </c>
      <c r="Q6025" s="150">
        <v>1346.760799642547</v>
      </c>
      <c r="R6025" s="150">
        <v>2483.6194588960716</v>
      </c>
      <c r="S6025" s="150">
        <v>4165.3995117753821</v>
      </c>
      <c r="T6025" s="150">
        <v>4165.3995117753821</v>
      </c>
      <c r="U6025" s="150">
        <v>260.33746948596138</v>
      </c>
      <c r="V6025" s="150">
        <v>2194.1241928276827</v>
      </c>
      <c r="W6025" s="150">
        <v>1597.2290769387646</v>
      </c>
      <c r="X6025" s="150">
        <v>3275.4098385906746</v>
      </c>
      <c r="Y6025" s="150">
        <v>18699.519758237635</v>
      </c>
      <c r="Z6025" s="150">
        <v>1701.6906625455968</v>
      </c>
      <c r="AA6025" s="150">
        <v>18122.611925856745</v>
      </c>
      <c r="AB6025" s="150">
        <v>587.3213311603289</v>
      </c>
      <c r="AC6025" s="150">
        <v>2654.2079701724788</v>
      </c>
      <c r="AD6025" s="150">
        <v>2993.1092588289994</v>
      </c>
      <c r="AE6025" s="150">
        <v>5571.2218469995732</v>
      </c>
      <c r="AF6025" s="150">
        <v>9028.5034417731404</v>
      </c>
      <c r="AG6025" s="150">
        <v>37153.280945280523</v>
      </c>
      <c r="AH6025" s="150">
        <v>8515.1179519468242</v>
      </c>
      <c r="AI6025" s="150">
        <v>1423.5252831492369</v>
      </c>
      <c r="AJ6025" s="150">
        <v>4892.2617265801864</v>
      </c>
      <c r="AK6025" s="150">
        <v>2522.1494043799939</v>
      </c>
      <c r="AL6025" s="150">
        <v>166171.359375</v>
      </c>
      <c r="AM6025" s="150">
        <v>130658.6171875</v>
      </c>
      <c r="AN6025" s="150">
        <v>35512.7265625</v>
      </c>
      <c r="AO6025" s="5" t="s">
        <v>6055</v>
      </c>
    </row>
    <row r="6026" spans="1:41" ht="14.25" x14ac:dyDescent="0.45">
      <c r="A6026" s="150">
        <v>2023</v>
      </c>
      <c r="B6026" s="5" t="s">
        <v>1478</v>
      </c>
      <c r="C6026" s="5" t="s">
        <v>278</v>
      </c>
      <c r="D6026" s="5" t="s">
        <v>108</v>
      </c>
      <c r="E6026" s="5" t="s">
        <v>114</v>
      </c>
      <c r="F6026" s="5" t="s">
        <v>114</v>
      </c>
      <c r="G6026" s="5" t="s">
        <v>87</v>
      </c>
      <c r="H6026" s="5" t="s">
        <v>131</v>
      </c>
      <c r="I6026" s="150">
        <v>3302.1984852480123</v>
      </c>
      <c r="J6026" s="150">
        <v>4442.1037888251922</v>
      </c>
      <c r="K6026" s="150">
        <v>198.67928861588598</v>
      </c>
      <c r="L6026" s="150">
        <v>414.86259583763285</v>
      </c>
      <c r="M6026" s="150">
        <v>2106.6688612001258</v>
      </c>
      <c r="N6026" s="150">
        <v>3927.7167419010234</v>
      </c>
      <c r="O6026" s="150">
        <v>1621.916479018173</v>
      </c>
      <c r="P6026" s="150">
        <v>2777.8292785453127</v>
      </c>
      <c r="Q6026" s="150">
        <v>1410.8385821807451</v>
      </c>
      <c r="R6026" s="150">
        <v>2578.7017316961865</v>
      </c>
      <c r="S6026" s="150">
        <v>5091.6774252512751</v>
      </c>
      <c r="T6026" s="150">
        <v>2129.5584871364904</v>
      </c>
      <c r="U6026" s="150">
        <v>284.8630184091669</v>
      </c>
      <c r="V6026" s="150">
        <v>2715.8784861922513</v>
      </c>
      <c r="W6026" s="150">
        <v>2140.6211286281082</v>
      </c>
      <c r="X6026" s="150">
        <v>2915.7582926628074</v>
      </c>
      <c r="Y6026" s="150">
        <v>18539.880875802824</v>
      </c>
      <c r="Z6026" s="150">
        <v>922.97469408250117</v>
      </c>
      <c r="AA6026" s="150">
        <v>10817.187921721197</v>
      </c>
      <c r="AB6026" s="150"/>
      <c r="AC6026" s="150">
        <v>3444.906560489886</v>
      </c>
      <c r="AD6026" s="150">
        <v>1843.6146486535922</v>
      </c>
      <c r="AE6026" s="150">
        <v>5176.0981191897608</v>
      </c>
      <c r="AF6026" s="150">
        <v>7404.2259503400155</v>
      </c>
      <c r="AG6026" s="150">
        <v>46245.441008878341</v>
      </c>
      <c r="AH6026" s="150">
        <v>4150.34833477952</v>
      </c>
      <c r="AI6026" s="150">
        <v>1283.2664130277033</v>
      </c>
      <c r="AJ6026" s="150">
        <v>4902.3094281155827</v>
      </c>
      <c r="AK6026" s="150">
        <v>2496.6423759038103</v>
      </c>
      <c r="AL6026" s="150">
        <v>145286.78125</v>
      </c>
      <c r="AM6026" s="150">
        <v>119308.015625</v>
      </c>
      <c r="AN6026" s="150">
        <v>25978.75</v>
      </c>
      <c r="AO6026" s="5" t="s">
        <v>3326</v>
      </c>
    </row>
    <row r="6027" spans="1:41" ht="14.25" x14ac:dyDescent="0.45">
      <c r="A6027" s="150">
        <v>2023</v>
      </c>
      <c r="B6027" s="5" t="s">
        <v>1476</v>
      </c>
      <c r="C6027" s="5" t="s">
        <v>278</v>
      </c>
      <c r="D6027" s="5" t="s">
        <v>108</v>
      </c>
      <c r="E6027" s="5" t="s">
        <v>114</v>
      </c>
      <c r="F6027" s="5" t="s">
        <v>114</v>
      </c>
      <c r="G6027" s="5" t="s">
        <v>87</v>
      </c>
      <c r="H6027" s="5" t="s">
        <v>131</v>
      </c>
      <c r="I6027" s="150">
        <v>6771.4584907648214</v>
      </c>
      <c r="J6027" s="150">
        <v>628.80677420693405</v>
      </c>
      <c r="K6027" s="150">
        <v>0</v>
      </c>
      <c r="L6027" s="150">
        <v>181.56795605225219</v>
      </c>
      <c r="M6027" s="150">
        <v>2409.8020267857451</v>
      </c>
      <c r="N6027" s="150">
        <v>3930.0423387933379</v>
      </c>
      <c r="O6027" s="150">
        <v>2316.4792414087588</v>
      </c>
      <c r="P6027" s="150">
        <v>2200.8237097242691</v>
      </c>
      <c r="Q6027" s="150">
        <v>1558.1551888631609</v>
      </c>
      <c r="R6027" s="150">
        <v>2503.9954448767348</v>
      </c>
      <c r="S6027" s="150">
        <v>2281.6702949794462</v>
      </c>
      <c r="T6027" s="150">
        <v>2897.0026383105173</v>
      </c>
      <c r="U6027" s="150">
        <v>309.02025843618617</v>
      </c>
      <c r="V6027" s="150">
        <v>3508.966373922623</v>
      </c>
      <c r="W6027" s="150">
        <v>1240.7705098190395</v>
      </c>
      <c r="X6027" s="150">
        <v>5193.0524978312205</v>
      </c>
      <c r="Y6027" s="150">
        <v>18527.342454311449</v>
      </c>
      <c r="Z6027" s="150">
        <v>1504.946247187502</v>
      </c>
      <c r="AA6027" s="150">
        <v>17896.38520419769</v>
      </c>
      <c r="AB6027" s="150">
        <v>880.3294838897076</v>
      </c>
      <c r="AC6027" s="150">
        <v>3141.2198888564662</v>
      </c>
      <c r="AD6027" s="150">
        <v>2281.8763912322938</v>
      </c>
      <c r="AE6027" s="150">
        <v>4071.2673688902773</v>
      </c>
      <c r="AF6027" s="150">
        <v>8968.8002100795748</v>
      </c>
      <c r="AG6027" s="150">
        <v>47347.707036848231</v>
      </c>
      <c r="AH6027" s="150">
        <v>7733.808102254292</v>
      </c>
      <c r="AI6027" s="150">
        <v>1298.0368410414567</v>
      </c>
      <c r="AJ6027" s="150">
        <v>5261.7972896195515</v>
      </c>
      <c r="AK6027" s="150">
        <v>1815.679560522522</v>
      </c>
      <c r="AL6027" s="150">
        <v>158660.796875</v>
      </c>
      <c r="AM6027" s="150">
        <v>128312.3046875</v>
      </c>
      <c r="AN6027" s="150">
        <v>30348.509765625</v>
      </c>
      <c r="AO6027" s="5" t="s">
        <v>3327</v>
      </c>
    </row>
    <row r="6028" spans="1:41" ht="14.25" x14ac:dyDescent="0.45">
      <c r="A6028" s="150">
        <v>2023</v>
      </c>
      <c r="B6028" s="5" t="s">
        <v>1477</v>
      </c>
      <c r="C6028" s="5" t="s">
        <v>278</v>
      </c>
      <c r="D6028" s="5" t="s">
        <v>108</v>
      </c>
      <c r="E6028" s="5" t="s">
        <v>114</v>
      </c>
      <c r="F6028" s="5" t="s">
        <v>114</v>
      </c>
      <c r="G6028" s="5" t="s">
        <v>87</v>
      </c>
      <c r="H6028" s="5" t="s">
        <v>131</v>
      </c>
      <c r="I6028" s="150">
        <v>4832.8584346711641</v>
      </c>
      <c r="J6028" s="150">
        <v>5464.0062515404279</v>
      </c>
      <c r="K6028" s="150">
        <v>771.84251189187421</v>
      </c>
      <c r="L6028" s="150">
        <v>178.96008725049904</v>
      </c>
      <c r="M6028" s="150">
        <v>2056.022234277802</v>
      </c>
      <c r="N6028" s="150">
        <v>2656.1794026048096</v>
      </c>
      <c r="O6028" s="150">
        <v>3339.0388573577961</v>
      </c>
      <c r="P6028" s="150">
        <v>2147.0783504388878</v>
      </c>
      <c r="Q6028" s="150">
        <v>987.21334463478763</v>
      </c>
      <c r="R6028" s="150">
        <v>2747.3693617204863</v>
      </c>
      <c r="S6028" s="150">
        <v>2767.1369221733339</v>
      </c>
      <c r="T6028" s="150">
        <v>2988.2018279304111</v>
      </c>
      <c r="U6028" s="150">
        <v>317.46271339537253</v>
      </c>
      <c r="V6028" s="150">
        <v>3156.4265234287154</v>
      </c>
      <c r="W6028" s="150">
        <v>2222.3035646034914</v>
      </c>
      <c r="X6028" s="150">
        <v>3072.0133139349318</v>
      </c>
      <c r="Y6028" s="150">
        <v>17635.924491878184</v>
      </c>
      <c r="Z6028" s="150">
        <v>2241.1513709478081</v>
      </c>
      <c r="AA6028" s="150">
        <v>13079.527069273416</v>
      </c>
      <c r="AB6028" s="150">
        <v>867.68527151757121</v>
      </c>
      <c r="AC6028" s="150">
        <v>2671.6737824533379</v>
      </c>
      <c r="AD6028" s="150">
        <v>1828.3368221263106</v>
      </c>
      <c r="AE6028" s="150">
        <v>5438.9490121767367</v>
      </c>
      <c r="AF6028" s="150">
        <v>7849.0101346972124</v>
      </c>
      <c r="AG6028" s="150">
        <v>47963.959562536351</v>
      </c>
      <c r="AH6028" s="150">
        <v>6613.0928247321945</v>
      </c>
      <c r="AI6028" s="150">
        <v>1279.3930789213166</v>
      </c>
      <c r="AJ6028" s="150">
        <v>5194.7873303247916</v>
      </c>
      <c r="AK6028" s="150">
        <v>2504.2789747936517</v>
      </c>
      <c r="AL6028" s="150">
        <v>154871.875</v>
      </c>
      <c r="AM6028" s="150">
        <v>124562.5390625</v>
      </c>
      <c r="AN6028" s="150">
        <v>30309.34765625</v>
      </c>
      <c r="AO6028" s="5" t="s">
        <v>3325</v>
      </c>
    </row>
    <row r="6029" spans="1:41" ht="14.25" x14ac:dyDescent="0.45">
      <c r="A6029" s="150">
        <v>2023</v>
      </c>
      <c r="B6029" s="5" t="s">
        <v>7352</v>
      </c>
      <c r="C6029" s="5" t="s">
        <v>278</v>
      </c>
      <c r="D6029" s="5" t="s">
        <v>108</v>
      </c>
      <c r="E6029" s="5" t="s">
        <v>114</v>
      </c>
      <c r="F6029" s="5" t="s">
        <v>114</v>
      </c>
      <c r="G6029" s="5" t="s">
        <v>88</v>
      </c>
      <c r="H6029" s="5" t="s">
        <v>131</v>
      </c>
      <c r="I6029" s="150">
        <v>4426</v>
      </c>
      <c r="J6029" s="150">
        <v>18356.22914802788</v>
      </c>
      <c r="K6029" s="150">
        <v>25.987026427391999</v>
      </c>
      <c r="L6029" s="150">
        <v>252.98861006160001</v>
      </c>
      <c r="M6029" s="150">
        <v>3356.7922534355548</v>
      </c>
      <c r="N6029" s="150">
        <v>4004.0130589999999</v>
      </c>
      <c r="O6029" s="150">
        <v>2427.1622841834878</v>
      </c>
      <c r="P6029" s="150">
        <v>3935</v>
      </c>
      <c r="Q6029" s="150">
        <v>1111.001526026917</v>
      </c>
      <c r="R6029" s="150">
        <v>3019.9945905695049</v>
      </c>
      <c r="S6029" s="150">
        <v>6804.0055127478772</v>
      </c>
      <c r="T6029" s="150">
        <v>4519.2828117533072</v>
      </c>
      <c r="U6029" s="150">
        <v>468.18</v>
      </c>
      <c r="V6029" s="150">
        <v>3686</v>
      </c>
      <c r="W6029" s="150">
        <v>1003</v>
      </c>
      <c r="X6029" s="150">
        <v>3536.842425181876</v>
      </c>
      <c r="Y6029" s="150">
        <v>20304</v>
      </c>
      <c r="Z6029" s="150">
        <v>1284.2902659379249</v>
      </c>
      <c r="AA6029" s="150">
        <v>18593</v>
      </c>
      <c r="AB6029" s="150">
        <v>899.94600000000014</v>
      </c>
      <c r="AC6029" s="150">
        <v>8247.4558847849912</v>
      </c>
      <c r="AD6029" s="150">
        <v>4852.1666343645275</v>
      </c>
      <c r="AE6029" s="150">
        <v>5879.3004000000001</v>
      </c>
      <c r="AF6029" s="150">
        <v>7722.2399678104948</v>
      </c>
      <c r="AG6029" s="150">
        <v>43017</v>
      </c>
      <c r="AH6029" s="150">
        <v>10330.213997639999</v>
      </c>
      <c r="AI6029" s="150">
        <v>2231.46383535</v>
      </c>
      <c r="AJ6029" s="150">
        <v>7531.2155700800304</v>
      </c>
      <c r="AK6029" s="150">
        <v>2745</v>
      </c>
      <c r="AL6029" s="150">
        <v>194569.78125</v>
      </c>
      <c r="AM6029" s="150">
        <v>151837.90625</v>
      </c>
      <c r="AN6029" s="150">
        <v>42731.86328125</v>
      </c>
      <c r="AO6029" s="5" t="s">
        <v>7904</v>
      </c>
    </row>
    <row r="6030" spans="1:41" ht="14.25" x14ac:dyDescent="0.45">
      <c r="A6030" s="150">
        <v>2023</v>
      </c>
      <c r="B6030" s="5" t="s">
        <v>6344</v>
      </c>
      <c r="C6030" s="5" t="s">
        <v>278</v>
      </c>
      <c r="D6030" s="5" t="s">
        <v>108</v>
      </c>
      <c r="E6030" s="5" t="s">
        <v>114</v>
      </c>
      <c r="F6030" s="5" t="s">
        <v>114</v>
      </c>
      <c r="G6030" s="5" t="s">
        <v>88</v>
      </c>
      <c r="H6030" s="5" t="s">
        <v>131</v>
      </c>
      <c r="I6030" s="150">
        <v>5172</v>
      </c>
      <c r="J6030" s="150">
        <v>16482.706902051352</v>
      </c>
      <c r="K6030" s="150">
        <v>168.8708</v>
      </c>
      <c r="L6030" s="150">
        <v>258.04838226283198</v>
      </c>
      <c r="M6030" s="150">
        <v>4334.1061229999996</v>
      </c>
      <c r="N6030" s="150">
        <v>5632.8920639999997</v>
      </c>
      <c r="O6030" s="150">
        <v>2262.5675051515309</v>
      </c>
      <c r="P6030" s="150">
        <v>3227.1740699500001</v>
      </c>
      <c r="Q6030" s="150">
        <v>1269.649414152</v>
      </c>
      <c r="R6030" s="150">
        <v>2864.6057353803608</v>
      </c>
      <c r="S6030" s="150">
        <v>4329.4102776</v>
      </c>
      <c r="T6030" s="150">
        <v>4587.4991161976241</v>
      </c>
      <c r="U6030" s="150">
        <v>262.72675500000003</v>
      </c>
      <c r="V6030" s="150">
        <v>2674</v>
      </c>
      <c r="W6030" s="150">
        <v>1006.025184</v>
      </c>
      <c r="X6030" s="150">
        <v>3434</v>
      </c>
      <c r="Y6030" s="150">
        <v>22962</v>
      </c>
      <c r="Z6030" s="150">
        <v>1572.392954808</v>
      </c>
      <c r="AA6030" s="150">
        <v>19580</v>
      </c>
      <c r="AB6030" s="150">
        <v>635</v>
      </c>
      <c r="AC6030" s="150">
        <v>2419.5855463543298</v>
      </c>
      <c r="AD6030" s="150">
        <v>3388.3262584944359</v>
      </c>
      <c r="AE6030" s="150">
        <v>6397.7765926229422</v>
      </c>
      <c r="AF6030" s="150">
        <v>9192.1221459360004</v>
      </c>
      <c r="AG6030" s="150">
        <v>45794</v>
      </c>
      <c r="AH6030" s="150">
        <v>9694.4359935623743</v>
      </c>
      <c r="AI6030" s="150">
        <v>2062.9883519999998</v>
      </c>
      <c r="AJ6030" s="150">
        <v>6272.6943671999998</v>
      </c>
      <c r="AK6030" s="150">
        <v>2624</v>
      </c>
      <c r="AL6030" s="150">
        <v>190561.59375</v>
      </c>
      <c r="AM6030" s="150">
        <v>152034.375</v>
      </c>
      <c r="AN6030" s="150">
        <v>38527.23046875</v>
      </c>
      <c r="AO6030" s="5" t="s">
        <v>6983</v>
      </c>
    </row>
    <row r="6031" spans="1:41" ht="14.25" x14ac:dyDescent="0.45">
      <c r="A6031" s="150">
        <v>2023</v>
      </c>
      <c r="B6031" s="5" t="s">
        <v>1477</v>
      </c>
      <c r="C6031" s="5" t="s">
        <v>278</v>
      </c>
      <c r="D6031" s="5" t="s">
        <v>108</v>
      </c>
      <c r="E6031" s="5" t="s">
        <v>114</v>
      </c>
      <c r="F6031" s="5" t="s">
        <v>114</v>
      </c>
      <c r="G6031" s="5" t="s">
        <v>88</v>
      </c>
      <c r="H6031" s="5" t="s">
        <v>131</v>
      </c>
      <c r="I6031" s="150">
        <v>5198.5069015527361</v>
      </c>
      <c r="J6031" s="150">
        <v>5993.0578779033531</v>
      </c>
      <c r="K6031" s="150">
        <v>856.38393341070969</v>
      </c>
      <c r="L6031" s="150">
        <v>192.85959</v>
      </c>
      <c r="M6031" s="150">
        <v>2229.271121112241</v>
      </c>
      <c r="N6031" s="150">
        <v>2910.577868281915</v>
      </c>
      <c r="O6031" s="150">
        <v>3768</v>
      </c>
      <c r="P6031" s="150">
        <v>2511</v>
      </c>
      <c r="Q6031" s="150">
        <v>1177.107250982112</v>
      </c>
      <c r="R6031" s="150">
        <v>3139.1521255608241</v>
      </c>
      <c r="S6031" s="150">
        <v>2929.45</v>
      </c>
      <c r="T6031" s="150">
        <v>3170.2518610399829</v>
      </c>
      <c r="U6031" s="150">
        <v>342.80575707025611</v>
      </c>
      <c r="V6031" s="150">
        <v>3408</v>
      </c>
      <c r="W6031" s="150">
        <v>2352.65688727112</v>
      </c>
      <c r="X6031" s="150">
        <v>3621.6956626871952</v>
      </c>
      <c r="Y6031" s="150">
        <v>19433</v>
      </c>
      <c r="Z6031" s="150">
        <v>2443.114836918272</v>
      </c>
      <c r="AA6031" s="150">
        <v>14396.55593363236</v>
      </c>
      <c r="AB6031" s="150">
        <v>784</v>
      </c>
      <c r="AC6031" s="150">
        <v>3058.4275811201019</v>
      </c>
      <c r="AD6031" s="150">
        <v>2180.0237428502792</v>
      </c>
      <c r="AE6031" s="150">
        <v>5757.9806183216633</v>
      </c>
      <c r="AF6031" s="150">
        <v>8458.9776800092914</v>
      </c>
      <c r="AG6031" s="150">
        <v>55026</v>
      </c>
      <c r="AH6031" s="150">
        <v>8113.6080510808633</v>
      </c>
      <c r="AI6031" s="150">
        <v>1354.438244438619</v>
      </c>
      <c r="AJ6031" s="150">
        <v>6414.0338231016513</v>
      </c>
      <c r="AK6031" s="150">
        <v>2852.5469585150108</v>
      </c>
      <c r="AL6031" s="150">
        <v>174073.484375</v>
      </c>
      <c r="AM6031" s="150">
        <v>139861.15625</v>
      </c>
      <c r="AN6031" s="150">
        <v>34212.328125</v>
      </c>
      <c r="AO6031" s="5" t="s">
        <v>3330</v>
      </c>
    </row>
    <row r="6032" spans="1:41" ht="14.25" x14ac:dyDescent="0.45">
      <c r="A6032" s="150">
        <v>2023</v>
      </c>
      <c r="B6032" s="5" t="s">
        <v>1478</v>
      </c>
      <c r="C6032" s="5" t="s">
        <v>278</v>
      </c>
      <c r="D6032" s="5" t="s">
        <v>108</v>
      </c>
      <c r="E6032" s="5" t="s">
        <v>114</v>
      </c>
      <c r="F6032" s="5" t="s">
        <v>114</v>
      </c>
      <c r="G6032" s="5" t="s">
        <v>88</v>
      </c>
      <c r="H6032" s="5" t="s">
        <v>131</v>
      </c>
      <c r="I6032" s="150">
        <v>3645</v>
      </c>
      <c r="J6032" s="150">
        <v>4675.6724109666993</v>
      </c>
      <c r="K6032" s="150">
        <v>212.89796709300501</v>
      </c>
      <c r="L6032" s="150">
        <v>432.50161558797612</v>
      </c>
      <c r="M6032" s="150">
        <v>2237.5631658909342</v>
      </c>
      <c r="N6032" s="150">
        <v>4078.331501049036</v>
      </c>
      <c r="O6032" s="150">
        <v>1702.1575691181699</v>
      </c>
      <c r="P6032" s="150">
        <v>2511</v>
      </c>
      <c r="Q6032" s="150">
        <v>1477.372293108519</v>
      </c>
      <c r="R6032" s="150">
        <v>2834.6453359291149</v>
      </c>
      <c r="S6032" s="150">
        <v>5318</v>
      </c>
      <c r="T6032" s="150">
        <v>2168.4982291959641</v>
      </c>
      <c r="U6032" s="150">
        <v>301.70229060808339</v>
      </c>
      <c r="V6032" s="150">
        <v>2910</v>
      </c>
      <c r="W6032" s="150">
        <v>2233.621626337168</v>
      </c>
      <c r="X6032" s="150">
        <v>3027.5678405098552</v>
      </c>
      <c r="Y6032" s="150">
        <v>19440</v>
      </c>
      <c r="Z6032" s="150">
        <v>966.82840756890687</v>
      </c>
      <c r="AA6032" s="150">
        <v>11489.0472875956</v>
      </c>
      <c r="AB6032" s="150"/>
      <c r="AC6032" s="150">
        <v>3676.362306914019</v>
      </c>
      <c r="AD6032" s="150">
        <v>1936.3609137903941</v>
      </c>
      <c r="AE6032" s="150">
        <v>5442</v>
      </c>
      <c r="AF6032" s="150">
        <v>7841.9162370481636</v>
      </c>
      <c r="AG6032" s="150">
        <v>51678.436658544852</v>
      </c>
      <c r="AH6032" s="150">
        <v>4395.6902739331881</v>
      </c>
      <c r="AI6032" s="150">
        <v>1332.4753744731649</v>
      </c>
      <c r="AJ6032" s="150">
        <v>5207.3492694700026</v>
      </c>
      <c r="AK6032" s="150">
        <v>2690.0015072152719</v>
      </c>
      <c r="AL6032" s="150">
        <v>155862.96875</v>
      </c>
      <c r="AM6032" s="150">
        <v>128608.171875</v>
      </c>
      <c r="AN6032" s="150">
        <v>27254.833984375</v>
      </c>
      <c r="AO6032" s="5" t="s">
        <v>3328</v>
      </c>
    </row>
    <row r="6033" spans="1:41" ht="14.25" x14ac:dyDescent="0.45">
      <c r="A6033" s="150">
        <v>2023</v>
      </c>
      <c r="B6033" s="5" t="s">
        <v>582</v>
      </c>
      <c r="C6033" s="5" t="s">
        <v>278</v>
      </c>
      <c r="D6033" s="5" t="s">
        <v>108</v>
      </c>
      <c r="E6033" s="5" t="s">
        <v>114</v>
      </c>
      <c r="F6033" s="5" t="s">
        <v>114</v>
      </c>
      <c r="G6033" s="5" t="s">
        <v>88</v>
      </c>
      <c r="H6033" s="5" t="s">
        <v>131</v>
      </c>
      <c r="I6033" s="150">
        <v>7304.6604141946027</v>
      </c>
      <c r="J6033" s="150">
        <v>3668.3111717963338</v>
      </c>
      <c r="K6033" s="150">
        <v>177.6402204911557</v>
      </c>
      <c r="L6033" s="150">
        <v>344.08543600556499</v>
      </c>
      <c r="M6033" s="150">
        <v>2584.0810688293059</v>
      </c>
      <c r="N6033" s="150">
        <v>5014.5973559999993</v>
      </c>
      <c r="O6033" s="150">
        <v>1801.9644646226379</v>
      </c>
      <c r="P6033" s="150">
        <v>2363</v>
      </c>
      <c r="Q6033" s="150">
        <v>822.80813124387851</v>
      </c>
      <c r="R6033" s="150">
        <v>2171.0715772998728</v>
      </c>
      <c r="S6033" s="150">
        <v>3285.3843360000001</v>
      </c>
      <c r="T6033" s="150">
        <v>2519.5180774514738</v>
      </c>
      <c r="U6033" s="150">
        <v>264.05326753750001</v>
      </c>
      <c r="V6033" s="150">
        <v>53</v>
      </c>
      <c r="W6033" s="150">
        <v>2191.9741180933929</v>
      </c>
      <c r="X6033" s="150">
        <v>3291.7727515086722</v>
      </c>
      <c r="Y6033" s="150">
        <v>19438</v>
      </c>
      <c r="Z6033" s="150">
        <v>1063.0196472758009</v>
      </c>
      <c r="AA6033" s="150">
        <v>17544.345835789569</v>
      </c>
      <c r="AB6033" s="150">
        <v>784</v>
      </c>
      <c r="AC6033" s="150">
        <v>2406.6014599999999</v>
      </c>
      <c r="AD6033" s="150">
        <v>2021.498408399264</v>
      </c>
      <c r="AE6033" s="150">
        <v>6070.0154398329614</v>
      </c>
      <c r="AF6033" s="150">
        <v>7876.7910096154492</v>
      </c>
      <c r="AG6033" s="150">
        <v>48990.665791588282</v>
      </c>
      <c r="AH6033" s="150">
        <v>4249.3737380724588</v>
      </c>
      <c r="AI6033" s="150">
        <v>1306.3484063462399</v>
      </c>
      <c r="AJ6033" s="150">
        <v>5016.2374473051768</v>
      </c>
      <c r="AK6033" s="150">
        <v>2415.6347290299009</v>
      </c>
      <c r="AL6033" s="150">
        <v>157040.453125</v>
      </c>
      <c r="AM6033" s="150">
        <v>130411.2578125</v>
      </c>
      <c r="AN6033" s="150">
        <v>26629.1875</v>
      </c>
      <c r="AO6033" s="5" t="s">
        <v>1241</v>
      </c>
    </row>
    <row r="6034" spans="1:41" ht="14.25" x14ac:dyDescent="0.45">
      <c r="A6034" s="150">
        <v>2023</v>
      </c>
      <c r="B6034" s="5" t="s">
        <v>4024</v>
      </c>
      <c r="C6034" s="5" t="s">
        <v>278</v>
      </c>
      <c r="D6034" s="5" t="s">
        <v>108</v>
      </c>
      <c r="E6034" s="5" t="s">
        <v>114</v>
      </c>
      <c r="F6034" s="5" t="s">
        <v>114</v>
      </c>
      <c r="G6034" s="5" t="s">
        <v>88</v>
      </c>
      <c r="H6034" s="5" t="s">
        <v>131</v>
      </c>
      <c r="I6034" s="150">
        <v>-1492.041909462841</v>
      </c>
      <c r="J6034" s="150">
        <v>4546.7532036954999</v>
      </c>
      <c r="K6034" s="150">
        <v>212.83004183125979</v>
      </c>
      <c r="L6034" s="150">
        <v>268.72580000000011</v>
      </c>
      <c r="M6034" s="150">
        <v>3242.30927081448</v>
      </c>
      <c r="N6034" s="150">
        <v>3843.234217620412</v>
      </c>
      <c r="O6034" s="150">
        <v>1977.69312674092</v>
      </c>
      <c r="P6034" s="150">
        <v>2668.1058650867772</v>
      </c>
      <c r="Q6034" s="150">
        <v>1228.355348891725</v>
      </c>
      <c r="R6034" s="150">
        <v>2594.6982185197489</v>
      </c>
      <c r="S6034" s="150">
        <v>3291</v>
      </c>
      <c r="T6034" s="150">
        <v>3378.487257792</v>
      </c>
      <c r="U6034" s="150">
        <v>260.1510025</v>
      </c>
      <c r="V6034" s="150">
        <v>2298</v>
      </c>
      <c r="W6034" s="150">
        <v>1664.25537973365</v>
      </c>
      <c r="X6034" s="150">
        <v>3351.9893185152009</v>
      </c>
      <c r="Y6034" s="150">
        <v>18730</v>
      </c>
      <c r="Z6034" s="150">
        <v>880</v>
      </c>
      <c r="AA6034" s="150">
        <v>18846</v>
      </c>
      <c r="AB6034" s="150">
        <v>784</v>
      </c>
      <c r="AC6034" s="150">
        <v>2611.4511499999999</v>
      </c>
      <c r="AD6034" s="150">
        <v>2378.626272436185</v>
      </c>
      <c r="AE6034" s="150">
        <v>5426.5848035402878</v>
      </c>
      <c r="AF6034" s="150">
        <v>9734.7731846018687</v>
      </c>
      <c r="AG6034" s="150">
        <v>38628</v>
      </c>
      <c r="AH6034" s="150">
        <v>4229</v>
      </c>
      <c r="AI6034" s="150">
        <v>1213.3848027168001</v>
      </c>
      <c r="AJ6034" s="150">
        <v>5289</v>
      </c>
      <c r="AK6034" s="150">
        <v>2398.5639784341979</v>
      </c>
      <c r="AL6034" s="150">
        <v>144483.9375</v>
      </c>
      <c r="AM6034" s="150">
        <v>116361.7890625</v>
      </c>
      <c r="AN6034" s="150">
        <v>28122.140625</v>
      </c>
      <c r="AO6034" s="5" t="s">
        <v>4696</v>
      </c>
    </row>
    <row r="6035" spans="1:41" ht="14.25" x14ac:dyDescent="0.45">
      <c r="A6035" s="150">
        <v>2023</v>
      </c>
      <c r="B6035" s="5" t="s">
        <v>4980</v>
      </c>
      <c r="C6035" s="5" t="s">
        <v>278</v>
      </c>
      <c r="D6035" s="5" t="s">
        <v>108</v>
      </c>
      <c r="E6035" s="5" t="s">
        <v>114</v>
      </c>
      <c r="F6035" s="5" t="s">
        <v>114</v>
      </c>
      <c r="G6035" s="5" t="s">
        <v>88</v>
      </c>
      <c r="H6035" s="5" t="s">
        <v>131</v>
      </c>
      <c r="I6035" s="150">
        <v>4660.8099352950494</v>
      </c>
      <c r="J6035" s="150">
        <v>15561.36166587703</v>
      </c>
      <c r="K6035" s="150">
        <v>112.2685816504904</v>
      </c>
      <c r="L6035" s="150">
        <v>263.20934990808871</v>
      </c>
      <c r="M6035" s="150">
        <v>4023.40033872</v>
      </c>
      <c r="N6035" s="150">
        <v>4455.8231194192458</v>
      </c>
      <c r="O6035" s="150">
        <v>2378.4323701234462</v>
      </c>
      <c r="P6035" s="150">
        <v>3380.6715549143892</v>
      </c>
      <c r="Q6035" s="150">
        <v>1409.5231913262589</v>
      </c>
      <c r="R6035" s="150">
        <v>2563.90864758</v>
      </c>
      <c r="S6035" s="150">
        <v>4270.5958377599991</v>
      </c>
      <c r="T6035" s="150">
        <v>4409.0762663426758</v>
      </c>
      <c r="U6035" s="150">
        <v>260.1510025</v>
      </c>
      <c r="V6035" s="150">
        <v>2322</v>
      </c>
      <c r="W6035" s="150">
        <v>1660.2413428802099</v>
      </c>
      <c r="X6035" s="150">
        <v>3500.7745500000001</v>
      </c>
      <c r="Y6035" s="150">
        <v>20413</v>
      </c>
      <c r="Z6035" s="150">
        <v>1775.765699908638</v>
      </c>
      <c r="AA6035" s="150">
        <v>19401</v>
      </c>
      <c r="AB6035" s="150">
        <v>635</v>
      </c>
      <c r="AC6035" s="150">
        <v>2758.9190982724999</v>
      </c>
      <c r="AD6035" s="150">
        <v>3132.5955697645668</v>
      </c>
      <c r="AE6035" s="150">
        <v>5791.0120559999996</v>
      </c>
      <c r="AF6035" s="150">
        <v>9588.340603794657</v>
      </c>
      <c r="AG6035" s="150">
        <v>41782</v>
      </c>
      <c r="AH6035" s="150">
        <v>9139.2504994372721</v>
      </c>
      <c r="AI6035" s="150">
        <v>1479.68476272</v>
      </c>
      <c r="AJ6035" s="150">
        <v>5290.7110457022727</v>
      </c>
      <c r="AK6035" s="150">
        <v>2541</v>
      </c>
      <c r="AL6035" s="150">
        <v>178960.546875</v>
      </c>
      <c r="AM6035" s="150">
        <v>141678.21875</v>
      </c>
      <c r="AN6035" s="150">
        <v>37282.3203125</v>
      </c>
      <c r="AO6035" s="5" t="s">
        <v>6056</v>
      </c>
    </row>
    <row r="6036" spans="1:41" ht="14.25" x14ac:dyDescent="0.45">
      <c r="A6036" s="150">
        <v>2023</v>
      </c>
      <c r="B6036" s="5" t="s">
        <v>1476</v>
      </c>
      <c r="C6036" s="5" t="s">
        <v>278</v>
      </c>
      <c r="D6036" s="5" t="s">
        <v>108</v>
      </c>
      <c r="E6036" s="5" t="s">
        <v>114</v>
      </c>
      <c r="F6036" s="5" t="s">
        <v>114</v>
      </c>
      <c r="G6036" s="5" t="s">
        <v>88</v>
      </c>
      <c r="H6036" s="5" t="s">
        <v>131</v>
      </c>
      <c r="I6036" s="150">
        <v>7354.263449932283</v>
      </c>
      <c r="J6036" s="150">
        <v>585</v>
      </c>
      <c r="K6036" s="150"/>
      <c r="L6036" s="150">
        <v>197.11139771315229</v>
      </c>
      <c r="M6036" s="150">
        <v>2628.9859749999978</v>
      </c>
      <c r="N6036" s="150">
        <v>4336.5</v>
      </c>
      <c r="O6036" s="150">
        <v>2640.8144146770842</v>
      </c>
      <c r="P6036" s="150">
        <v>2511</v>
      </c>
      <c r="Q6036" s="150">
        <v>1744.9117067375901</v>
      </c>
      <c r="R6036" s="150">
        <v>2749.0783043965212</v>
      </c>
      <c r="S6036" s="150">
        <v>2537.6895549336559</v>
      </c>
      <c r="T6036" s="150">
        <v>3302.618124026601</v>
      </c>
      <c r="U6036" s="150">
        <v>228</v>
      </c>
      <c r="V6036" s="150">
        <v>3903</v>
      </c>
      <c r="W6036" s="150">
        <v>1324.4523929877289</v>
      </c>
      <c r="X6036" s="150">
        <v>6215.3526556414472</v>
      </c>
      <c r="Y6036" s="150">
        <v>20674</v>
      </c>
      <c r="Z6036" s="150">
        <v>1715.543652252381</v>
      </c>
      <c r="AA6036" s="150">
        <v>19825.394794036489</v>
      </c>
      <c r="AB6036" s="150">
        <v>784</v>
      </c>
      <c r="AC6036" s="150">
        <v>3563.5986125330278</v>
      </c>
      <c r="AD6036" s="150">
        <v>2536.1650632911392</v>
      </c>
      <c r="AE6036" s="150">
        <v>4553.642149305404</v>
      </c>
      <c r="AF6036" s="150">
        <v>9736.59</v>
      </c>
      <c r="AG6036" s="150">
        <v>52868.137767957567</v>
      </c>
      <c r="AH6036" s="150">
        <v>8270.8553571730245</v>
      </c>
      <c r="AI6036" s="150">
        <v>1381.5270093273921</v>
      </c>
      <c r="AJ6036" s="150">
        <v>5853.802892988705</v>
      </c>
      <c r="AK6036" s="150">
        <v>1971</v>
      </c>
      <c r="AL6036" s="150">
        <v>175993.046875</v>
      </c>
      <c r="AM6036" s="150">
        <v>142399.578125</v>
      </c>
      <c r="AN6036" s="150">
        <v>33593.4609375</v>
      </c>
      <c r="AO6036" s="5" t="s">
        <v>3329</v>
      </c>
    </row>
    <row r="6037" spans="1:41" ht="14.25" x14ac:dyDescent="0.45">
      <c r="A6037" s="150">
        <v>2023</v>
      </c>
      <c r="B6037" s="5" t="s">
        <v>1476</v>
      </c>
      <c r="C6037" s="5" t="s">
        <v>278</v>
      </c>
      <c r="D6037" s="5" t="s">
        <v>108</v>
      </c>
      <c r="E6037" s="5" t="s">
        <v>115</v>
      </c>
      <c r="F6037" s="5" t="s">
        <v>116</v>
      </c>
      <c r="G6037" s="5" t="s">
        <v>87</v>
      </c>
      <c r="H6037" s="5" t="s">
        <v>131</v>
      </c>
      <c r="I6037" s="150">
        <v>16771.785167323236</v>
      </c>
      <c r="J6037" s="150">
        <v>15044.377287957859</v>
      </c>
      <c r="K6037" s="150">
        <v>967.91328458281635</v>
      </c>
      <c r="L6037" s="150">
        <v>3098.0018465550038</v>
      </c>
      <c r="M6037" s="150">
        <v>11029.281069064358</v>
      </c>
      <c r="N6037" s="150">
        <v>9497.2280290040144</v>
      </c>
      <c r="O6037" s="150">
        <v>10204.635649986814</v>
      </c>
      <c r="P6037" s="150">
        <v>7783.7295692901189</v>
      </c>
      <c r="Q6037" s="150">
        <v>6118.9899187004239</v>
      </c>
      <c r="R6037" s="150">
        <v>9463.201680599841</v>
      </c>
      <c r="S6037" s="150">
        <v>17307.906460045859</v>
      </c>
      <c r="T6037" s="150">
        <v>12463.848560173157</v>
      </c>
      <c r="U6037" s="150">
        <v>2907.2300629193828</v>
      </c>
      <c r="V6037" s="150">
        <v>11243.289696667911</v>
      </c>
      <c r="W6037" s="150">
        <v>4033.2677079948435</v>
      </c>
      <c r="X6037" s="150">
        <v>16695.297445167802</v>
      </c>
      <c r="Y6037" s="150">
        <v>69214.782801588604</v>
      </c>
      <c r="Z6037" s="150">
        <v>6754.7324813888117</v>
      </c>
      <c r="AA6037" s="150">
        <v>90370.469936657391</v>
      </c>
      <c r="AB6037" s="150">
        <v>2463.5751118035951</v>
      </c>
      <c r="AC6037" s="150">
        <v>11117.778108368719</v>
      </c>
      <c r="AD6037" s="150">
        <v>14585.158836081633</v>
      </c>
      <c r="AE6037" s="150">
        <v>15604.284333098307</v>
      </c>
      <c r="AF6037" s="150">
        <v>38261.973642793113</v>
      </c>
      <c r="AG6037" s="150">
        <v>120217.51569102803</v>
      </c>
      <c r="AH6037" s="150">
        <v>24869.28170602765</v>
      </c>
      <c r="AI6037" s="150">
        <v>5533.4996130210193</v>
      </c>
      <c r="AJ6037" s="150">
        <v>42205.812795566824</v>
      </c>
      <c r="AK6037" s="150">
        <v>9337.7805969729707</v>
      </c>
      <c r="AL6037" s="150">
        <v>605166.625</v>
      </c>
      <c r="AM6037" s="150">
        <v>475675.1875</v>
      </c>
      <c r="AN6037" s="150">
        <v>129491.453125</v>
      </c>
      <c r="AO6037" s="5" t="s">
        <v>3333</v>
      </c>
    </row>
    <row r="6038" spans="1:41" ht="14.25" x14ac:dyDescent="0.45">
      <c r="A6038" s="150">
        <v>2023</v>
      </c>
      <c r="B6038" s="5" t="s">
        <v>6344</v>
      </c>
      <c r="C6038" s="5" t="s">
        <v>278</v>
      </c>
      <c r="D6038" s="5" t="s">
        <v>108</v>
      </c>
      <c r="E6038" s="5" t="s">
        <v>115</v>
      </c>
      <c r="F6038" s="5" t="s">
        <v>116</v>
      </c>
      <c r="G6038" s="5" t="s">
        <v>87</v>
      </c>
      <c r="H6038" s="5" t="s">
        <v>131</v>
      </c>
      <c r="I6038" s="150">
        <v>19642.889452109062</v>
      </c>
      <c r="J6038" s="150">
        <v>44625.719012770358</v>
      </c>
      <c r="K6038" s="150">
        <v>2791.0565741258106</v>
      </c>
      <c r="L6038" s="150">
        <v>4005.3142712909448</v>
      </c>
      <c r="M6038" s="150">
        <v>15933.541681544397</v>
      </c>
      <c r="N6038" s="150">
        <v>14520.542158079334</v>
      </c>
      <c r="O6038" s="150">
        <v>12059.31278121208</v>
      </c>
      <c r="P6038" s="150">
        <v>13320.233880992393</v>
      </c>
      <c r="Q6038" s="150">
        <v>5142.1222451670346</v>
      </c>
      <c r="R6038" s="150">
        <v>10151.883830889978</v>
      </c>
      <c r="S6038" s="150">
        <v>20778.273229209393</v>
      </c>
      <c r="T6038" s="150">
        <v>14667.20507353121</v>
      </c>
      <c r="U6038" s="150">
        <v>2156.342038965769</v>
      </c>
      <c r="V6038" s="150">
        <v>11854.552806489342</v>
      </c>
      <c r="W6038" s="150">
        <v>4862.0008513643243</v>
      </c>
      <c r="X6038" s="150">
        <v>25280.374364108531</v>
      </c>
      <c r="Y6038" s="150">
        <v>68777.518932692125</v>
      </c>
      <c r="Z6038" s="150">
        <v>8959.1396288497272</v>
      </c>
      <c r="AA6038" s="150">
        <v>89775.475427926736</v>
      </c>
      <c r="AB6038" s="150">
        <v>3601.3317370857253</v>
      </c>
      <c r="AC6038" s="150">
        <v>12022.946957050657</v>
      </c>
      <c r="AD6038" s="150">
        <v>19745.507768622305</v>
      </c>
      <c r="AE6038" s="150">
        <v>17537.478419650306</v>
      </c>
      <c r="AF6038" s="150">
        <v>38806.399830714508</v>
      </c>
      <c r="AG6038" s="150">
        <v>133771.00045956249</v>
      </c>
      <c r="AH6038" s="150">
        <v>25139.2849865846</v>
      </c>
      <c r="AI6038" s="150">
        <v>8393.2954154345716</v>
      </c>
      <c r="AJ6038" s="150">
        <v>34152.925146083522</v>
      </c>
      <c r="AK6038" s="150">
        <v>9079.4567046876582</v>
      </c>
      <c r="AL6038" s="150">
        <v>691553.125</v>
      </c>
      <c r="AM6038" s="150">
        <v>529222.5</v>
      </c>
      <c r="AN6038" s="150">
        <v>162330.640625</v>
      </c>
      <c r="AO6038" s="5" t="s">
        <v>6984</v>
      </c>
    </row>
    <row r="6039" spans="1:41" ht="14.25" x14ac:dyDescent="0.45">
      <c r="A6039" s="150">
        <v>2023</v>
      </c>
      <c r="B6039" s="5" t="s">
        <v>1478</v>
      </c>
      <c r="C6039" s="5" t="s">
        <v>278</v>
      </c>
      <c r="D6039" s="5" t="s">
        <v>108</v>
      </c>
      <c r="E6039" s="5" t="s">
        <v>115</v>
      </c>
      <c r="F6039" s="5" t="s">
        <v>116</v>
      </c>
      <c r="G6039" s="5" t="s">
        <v>87</v>
      </c>
      <c r="H6039" s="5" t="s">
        <v>131</v>
      </c>
      <c r="I6039" s="150">
        <v>14366.462318910182</v>
      </c>
      <c r="J6039" s="150">
        <v>19836.820459139733</v>
      </c>
      <c r="K6039" s="150">
        <v>2958.1651587982869</v>
      </c>
      <c r="L6039" s="150">
        <v>3947.1522173167996</v>
      </c>
      <c r="M6039" s="150">
        <v>11921.445345669574</v>
      </c>
      <c r="N6039" s="150">
        <v>11308.379265863892</v>
      </c>
      <c r="O6039" s="150">
        <v>11523.204079374533</v>
      </c>
      <c r="P6039" s="150">
        <v>9171.1194181916981</v>
      </c>
      <c r="Q6039" s="150">
        <v>6776.1130906377866</v>
      </c>
      <c r="R6039" s="150">
        <v>9199.0304223142375</v>
      </c>
      <c r="S6039" s="150">
        <v>16939.936168465581</v>
      </c>
      <c r="T6039" s="150">
        <v>12899.03997922674</v>
      </c>
      <c r="U6039" s="150">
        <v>2265.086642546908</v>
      </c>
      <c r="V6039" s="150">
        <v>12050.535376819631</v>
      </c>
      <c r="W6039" s="150">
        <v>5294.9120971331859</v>
      </c>
      <c r="X6039" s="150">
        <v>17013.900108449023</v>
      </c>
      <c r="Y6039" s="150">
        <v>62485.11793710669</v>
      </c>
      <c r="Z6039" s="150">
        <v>7442.7628207675216</v>
      </c>
      <c r="AA6039" s="150">
        <v>89730.904383312809</v>
      </c>
      <c r="AB6039" s="150">
        <v>0</v>
      </c>
      <c r="AC6039" s="150">
        <v>11481.095862415928</v>
      </c>
      <c r="AD6039" s="150">
        <v>15287.48758957151</v>
      </c>
      <c r="AE6039" s="150">
        <v>15850.291858846937</v>
      </c>
      <c r="AF6039" s="150">
        <v>38886.406730008617</v>
      </c>
      <c r="AG6039" s="150">
        <v>118854.83222399176</v>
      </c>
      <c r="AH6039" s="150">
        <v>21442.703541156468</v>
      </c>
      <c r="AI6039" s="150">
        <v>5574.465047626376</v>
      </c>
      <c r="AJ6039" s="150">
        <v>42196.399671172672</v>
      </c>
      <c r="AK6039" s="150">
        <v>9436.8522809727456</v>
      </c>
      <c r="AL6039" s="150">
        <v>606140.5625</v>
      </c>
      <c r="AM6039" s="150">
        <v>475848.53125</v>
      </c>
      <c r="AN6039" s="150">
        <v>130292.109375</v>
      </c>
      <c r="AO6039" s="5" t="s">
        <v>3331</v>
      </c>
    </row>
    <row r="6040" spans="1:41" ht="14.25" x14ac:dyDescent="0.45">
      <c r="A6040" s="150">
        <v>2023</v>
      </c>
      <c r="B6040" s="5" t="s">
        <v>582</v>
      </c>
      <c r="C6040" s="5" t="s">
        <v>278</v>
      </c>
      <c r="D6040" s="5" t="s">
        <v>108</v>
      </c>
      <c r="E6040" s="5" t="s">
        <v>115</v>
      </c>
      <c r="F6040" s="5" t="s">
        <v>116</v>
      </c>
      <c r="G6040" s="5" t="s">
        <v>87</v>
      </c>
      <c r="H6040" s="5" t="s">
        <v>131</v>
      </c>
      <c r="I6040" s="150">
        <v>20588.666142912327</v>
      </c>
      <c r="J6040" s="150">
        <v>21095.952967820602</v>
      </c>
      <c r="K6040" s="150">
        <v>3159.084746907949</v>
      </c>
      <c r="L6040" s="150">
        <v>4477.5287745105061</v>
      </c>
      <c r="M6040" s="150">
        <v>13290.716015199388</v>
      </c>
      <c r="N6040" s="150">
        <v>12597.559565785155</v>
      </c>
      <c r="O6040" s="150">
        <v>11952.423715945644</v>
      </c>
      <c r="P6040" s="150">
        <v>7292.6160376705557</v>
      </c>
      <c r="Q6040" s="150">
        <v>5292.9879837639928</v>
      </c>
      <c r="R6040" s="150">
        <v>9178.0035476225567</v>
      </c>
      <c r="S6040" s="150">
        <v>13105.819350138803</v>
      </c>
      <c r="T6040" s="150">
        <v>13389.049961893134</v>
      </c>
      <c r="U6040" s="150">
        <v>2315.8195503479647</v>
      </c>
      <c r="V6040" s="150">
        <v>12626.313099309877</v>
      </c>
      <c r="W6040" s="150">
        <v>5262.3356202686537</v>
      </c>
      <c r="X6040" s="150">
        <v>15736.760265400913</v>
      </c>
      <c r="Y6040" s="150">
        <v>65629.391538620592</v>
      </c>
      <c r="Z6040" s="150">
        <v>7056.4934979120826</v>
      </c>
      <c r="AA6040" s="150">
        <v>98148.688682435575</v>
      </c>
      <c r="AB6040" s="150">
        <v>2242.1171370612847</v>
      </c>
      <c r="AC6040" s="150">
        <v>12312.327399547903</v>
      </c>
      <c r="AD6040" s="150">
        <v>15012.947947862393</v>
      </c>
      <c r="AE6040" s="150">
        <v>16374.149625528324</v>
      </c>
      <c r="AF6040" s="150">
        <v>39332.986626736711</v>
      </c>
      <c r="AG6040" s="150">
        <v>124480.6855991677</v>
      </c>
      <c r="AH6040" s="150">
        <v>27667.221447935626</v>
      </c>
      <c r="AI6040" s="150">
        <v>6516.7359568624115</v>
      </c>
      <c r="AJ6040" s="150">
        <v>33053.940579650509</v>
      </c>
      <c r="AK6040" s="150">
        <v>9192.4061977371348</v>
      </c>
      <c r="AL6040" s="150">
        <v>628381.75</v>
      </c>
      <c r="AM6040" s="150">
        <v>491854.125</v>
      </c>
      <c r="AN6040" s="150">
        <v>136527.609375</v>
      </c>
      <c r="AO6040" s="5" t="s">
        <v>1242</v>
      </c>
    </row>
    <row r="6041" spans="1:41" ht="14.25" x14ac:dyDescent="0.45">
      <c r="A6041" s="150">
        <v>2023</v>
      </c>
      <c r="B6041" s="5" t="s">
        <v>1477</v>
      </c>
      <c r="C6041" s="5" t="s">
        <v>278</v>
      </c>
      <c r="D6041" s="5" t="s">
        <v>108</v>
      </c>
      <c r="E6041" s="5" t="s">
        <v>115</v>
      </c>
      <c r="F6041" s="5" t="s">
        <v>116</v>
      </c>
      <c r="G6041" s="5" t="s">
        <v>87</v>
      </c>
      <c r="H6041" s="5" t="s">
        <v>131</v>
      </c>
      <c r="I6041" s="150">
        <v>15512.566420601202</v>
      </c>
      <c r="J6041" s="150">
        <v>22236.109135535655</v>
      </c>
      <c r="K6041" s="150">
        <v>2979.2666259541443</v>
      </c>
      <c r="L6041" s="150">
        <v>3393.8280912436094</v>
      </c>
      <c r="M6041" s="150">
        <v>11580.770580027945</v>
      </c>
      <c r="N6041" s="150">
        <v>9662.306059958064</v>
      </c>
      <c r="O6041" s="150">
        <v>11546.633211406659</v>
      </c>
      <c r="P6041" s="150">
        <v>7393.006108789361</v>
      </c>
      <c r="Q6041" s="150">
        <v>5165.9044970820951</v>
      </c>
      <c r="R6041" s="150">
        <v>8614.5380064370147</v>
      </c>
      <c r="S6041" s="150">
        <v>10808.327574399151</v>
      </c>
      <c r="T6041" s="150">
        <v>13170.222871248849</v>
      </c>
      <c r="U6041" s="150">
        <v>2821.097165725746</v>
      </c>
      <c r="V6041" s="150">
        <v>11515.644451709602</v>
      </c>
      <c r="W6041" s="150">
        <v>4856.1544591051552</v>
      </c>
      <c r="X6041" s="150">
        <v>17744.062798948635</v>
      </c>
      <c r="Y6041" s="150">
        <v>63166.159676777883</v>
      </c>
      <c r="Z6041" s="150">
        <v>7673.0382492746439</v>
      </c>
      <c r="AA6041" s="150">
        <v>83453.620747656794</v>
      </c>
      <c r="AB6041" s="150">
        <v>2454.752464573945</v>
      </c>
      <c r="AC6041" s="150">
        <v>10982.195088353137</v>
      </c>
      <c r="AD6041" s="150">
        <v>14275.781095767423</v>
      </c>
      <c r="AE6041" s="150">
        <v>15773.880158620635</v>
      </c>
      <c r="AF6041" s="150">
        <v>37475.698850364766</v>
      </c>
      <c r="AG6041" s="150">
        <v>121390.71892329305</v>
      </c>
      <c r="AH6041" s="150">
        <v>24963.907385191716</v>
      </c>
      <c r="AI6041" s="150">
        <v>5441.8475510866037</v>
      </c>
      <c r="AJ6041" s="150">
        <v>37999.822054174932</v>
      </c>
      <c r="AK6041" s="150">
        <v>10191.01887660489</v>
      </c>
      <c r="AL6041" s="150">
        <v>594242.875</v>
      </c>
      <c r="AM6041" s="150">
        <v>464230.09375</v>
      </c>
      <c r="AN6041" s="150">
        <v>130012.734375</v>
      </c>
      <c r="AO6041" s="5" t="s">
        <v>3332</v>
      </c>
    </row>
    <row r="6042" spans="1:41" ht="14.25" x14ac:dyDescent="0.45">
      <c r="A6042" s="150">
        <v>2023</v>
      </c>
      <c r="B6042" s="5" t="s">
        <v>7352</v>
      </c>
      <c r="C6042" s="5" t="s">
        <v>278</v>
      </c>
      <c r="D6042" s="5" t="s">
        <v>108</v>
      </c>
      <c r="E6042" s="5" t="s">
        <v>115</v>
      </c>
      <c r="F6042" s="5" t="s">
        <v>116</v>
      </c>
      <c r="G6042" s="5" t="s">
        <v>87</v>
      </c>
      <c r="H6042" s="5" t="s">
        <v>131</v>
      </c>
      <c r="I6042" s="150">
        <v>19295.414523825679</v>
      </c>
      <c r="J6042" s="150">
        <v>52080.306043034929</v>
      </c>
      <c r="K6042" s="150">
        <v>2637.3493066000001</v>
      </c>
      <c r="L6042" s="150">
        <v>4021</v>
      </c>
      <c r="M6042" s="150">
        <v>17769.587633170409</v>
      </c>
      <c r="N6042" s="150">
        <v>13394.936</v>
      </c>
      <c r="O6042" s="150">
        <v>11938.402104975679</v>
      </c>
      <c r="P6042" s="150">
        <v>13470.804959999999</v>
      </c>
      <c r="Q6042" s="150">
        <v>4942.6028623317716</v>
      </c>
      <c r="R6042" s="150">
        <v>10316.2603814391</v>
      </c>
      <c r="S6042" s="150">
        <v>20433.563819999999</v>
      </c>
      <c r="T6042" s="150">
        <v>14750</v>
      </c>
      <c r="U6042" s="150">
        <v>2255</v>
      </c>
      <c r="V6042" s="150">
        <v>12326</v>
      </c>
      <c r="W6042" s="150">
        <v>5342.5967999999993</v>
      </c>
      <c r="X6042" s="150">
        <v>28130.64467812252</v>
      </c>
      <c r="Y6042" s="150">
        <v>63821.98</v>
      </c>
      <c r="Z6042" s="150">
        <v>8202.0911607599228</v>
      </c>
      <c r="AA6042" s="150">
        <v>91097</v>
      </c>
      <c r="AB6042" s="150">
        <v>4212</v>
      </c>
      <c r="AC6042" s="150">
        <v>13824.143997294301</v>
      </c>
      <c r="AD6042" s="150">
        <v>18629.152011057318</v>
      </c>
      <c r="AE6042" s="150">
        <v>17105.0745297785</v>
      </c>
      <c r="AF6042" s="150">
        <v>35698.835291430267</v>
      </c>
      <c r="AG6042" s="150">
        <v>133969</v>
      </c>
      <c r="AH6042" s="150">
        <v>31205.12926207099</v>
      </c>
      <c r="AI6042" s="150">
        <v>9643.0246999999981</v>
      </c>
      <c r="AJ6042" s="150">
        <v>35043.441425765333</v>
      </c>
      <c r="AK6042" s="150">
        <v>9184</v>
      </c>
      <c r="AL6042" s="150">
        <v>704739.3125</v>
      </c>
      <c r="AM6042" s="150">
        <v>530863.875</v>
      </c>
      <c r="AN6042" s="150">
        <v>173875.453125</v>
      </c>
      <c r="AO6042" s="5" t="s">
        <v>7905</v>
      </c>
    </row>
    <row r="6043" spans="1:41" ht="14.25" x14ac:dyDescent="0.45">
      <c r="A6043" s="150">
        <v>2023</v>
      </c>
      <c r="B6043" s="5" t="s">
        <v>4980</v>
      </c>
      <c r="C6043" s="5" t="s">
        <v>278</v>
      </c>
      <c r="D6043" s="5" t="s">
        <v>108</v>
      </c>
      <c r="E6043" s="5" t="s">
        <v>115</v>
      </c>
      <c r="F6043" s="5" t="s">
        <v>116</v>
      </c>
      <c r="G6043" s="5" t="s">
        <v>87</v>
      </c>
      <c r="H6043" s="5" t="s">
        <v>131</v>
      </c>
      <c r="I6043" s="150">
        <v>16914.794495650396</v>
      </c>
      <c r="J6043" s="150">
        <v>42281.125877607323</v>
      </c>
      <c r="K6043" s="150">
        <v>2731.3261874424766</v>
      </c>
      <c r="L6043" s="150">
        <v>3340.6504084438566</v>
      </c>
      <c r="M6043" s="150">
        <v>15109.087332903528</v>
      </c>
      <c r="N6043" s="150">
        <v>13014.354448943322</v>
      </c>
      <c r="O6043" s="150">
        <v>12390.312227593955</v>
      </c>
      <c r="P6043" s="150">
        <v>12621.12194907993</v>
      </c>
      <c r="Q6043" s="150">
        <v>5568.1952954524404</v>
      </c>
      <c r="R6043" s="150">
        <v>9258.5585422564018</v>
      </c>
      <c r="S6043" s="150">
        <v>16939.638464512536</v>
      </c>
      <c r="T6043" s="150">
        <v>14578.898291213838</v>
      </c>
      <c r="U6043" s="150">
        <v>2212.0354107283165</v>
      </c>
      <c r="V6043" s="150">
        <v>11615.216538585653</v>
      </c>
      <c r="W6043" s="150">
        <v>6008.5189021649567</v>
      </c>
      <c r="X6043" s="150">
        <v>24059.347580014608</v>
      </c>
      <c r="Y6043" s="150">
        <v>62896.491277930327</v>
      </c>
      <c r="Z6043" s="150">
        <v>8835.5887999318729</v>
      </c>
      <c r="AA6043" s="150">
        <v>90189.230228960572</v>
      </c>
      <c r="AB6043" s="150">
        <v>2506.5291562108364</v>
      </c>
      <c r="AC6043" s="150">
        <v>11984.972858284542</v>
      </c>
      <c r="AD6043" s="150">
        <v>17806.526757335734</v>
      </c>
      <c r="AE6043" s="150">
        <v>16376.268180544916</v>
      </c>
      <c r="AF6043" s="150">
        <v>40173.070629332316</v>
      </c>
      <c r="AG6043" s="150">
        <v>134554.90042888018</v>
      </c>
      <c r="AH6043" s="150">
        <v>24840.254476055175</v>
      </c>
      <c r="AI6043" s="150">
        <v>6928.1007379604043</v>
      </c>
      <c r="AJ6043" s="150">
        <v>33139.04182925645</v>
      </c>
      <c r="AK6043" s="150">
        <v>8968.1051488523972</v>
      </c>
      <c r="AL6043" s="150">
        <v>667842.3125</v>
      </c>
      <c r="AM6043" s="150">
        <v>514975.625</v>
      </c>
      <c r="AN6043" s="150">
        <v>152866.640625</v>
      </c>
      <c r="AO6043" s="5" t="s">
        <v>6057</v>
      </c>
    </row>
    <row r="6044" spans="1:41" ht="14.25" x14ac:dyDescent="0.45">
      <c r="A6044" s="150">
        <v>2023</v>
      </c>
      <c r="B6044" s="5" t="s">
        <v>4024</v>
      </c>
      <c r="C6044" s="5" t="s">
        <v>278</v>
      </c>
      <c r="D6044" s="5" t="s">
        <v>108</v>
      </c>
      <c r="E6044" s="5" t="s">
        <v>115</v>
      </c>
      <c r="F6044" s="5" t="s">
        <v>116</v>
      </c>
      <c r="G6044" s="5" t="s">
        <v>87</v>
      </c>
      <c r="H6044" s="5" t="s">
        <v>131</v>
      </c>
      <c r="I6044" s="150">
        <v>13301.06908181345</v>
      </c>
      <c r="J6044" s="150">
        <v>29238.086630370188</v>
      </c>
      <c r="K6044" s="150">
        <v>3251.1438249820008</v>
      </c>
      <c r="L6044" s="150">
        <v>3667.5995755932172</v>
      </c>
      <c r="M6044" s="150">
        <v>13933.457944544998</v>
      </c>
      <c r="N6044" s="150">
        <v>12704.926350747382</v>
      </c>
      <c r="O6044" s="150">
        <v>12183.016769931948</v>
      </c>
      <c r="P6044" s="150">
        <v>12292.320718329751</v>
      </c>
      <c r="Q6044" s="150">
        <v>5365.1753816481378</v>
      </c>
      <c r="R6044" s="150">
        <v>9520.0580260486913</v>
      </c>
      <c r="S6044" s="150">
        <v>13520.261329279898</v>
      </c>
      <c r="T6044" s="150">
        <v>13052.71727603187</v>
      </c>
      <c r="U6044" s="150">
        <v>2311.7950869611873</v>
      </c>
      <c r="V6044" s="150">
        <v>12554.1462718818</v>
      </c>
      <c r="W6044" s="150">
        <v>6106.9598534090092</v>
      </c>
      <c r="X6044" s="150">
        <v>16070.890672399568</v>
      </c>
      <c r="Y6044" s="150">
        <v>62663.74187353989</v>
      </c>
      <c r="Z6044" s="150">
        <v>6973.574688948831</v>
      </c>
      <c r="AA6044" s="150">
        <v>95651.81005156372</v>
      </c>
      <c r="AB6044" s="150">
        <v>2186.6083163985982</v>
      </c>
      <c r="AC6044" s="150">
        <v>12646.53677493036</v>
      </c>
      <c r="AD6044" s="150">
        <v>16023.420369611842</v>
      </c>
      <c r="AE6044" s="150">
        <v>16787.372564020181</v>
      </c>
      <c r="AF6044" s="150">
        <v>38808.473506165916</v>
      </c>
      <c r="AG6044" s="150">
        <v>126919.48729681219</v>
      </c>
      <c r="AH6044" s="150">
        <v>22497.749088557226</v>
      </c>
      <c r="AI6044" s="150">
        <v>6339.1270377449864</v>
      </c>
      <c r="AJ6044" s="150">
        <v>32959.599519250405</v>
      </c>
      <c r="AK6044" s="150">
        <v>8945.3427273437228</v>
      </c>
      <c r="AL6044" s="150">
        <v>628476.375</v>
      </c>
      <c r="AM6044" s="150">
        <v>494365.75</v>
      </c>
      <c r="AN6044" s="150">
        <v>134110.703125</v>
      </c>
      <c r="AO6044" s="5" t="s">
        <v>4697</v>
      </c>
    </row>
    <row r="6045" spans="1:41" ht="14.25" x14ac:dyDescent="0.45">
      <c r="A6045" s="150">
        <v>2023</v>
      </c>
      <c r="B6045" s="5" t="s">
        <v>7352</v>
      </c>
      <c r="C6045" s="5" t="s">
        <v>278</v>
      </c>
      <c r="D6045" s="5" t="s">
        <v>108</v>
      </c>
      <c r="E6045" s="5" t="s">
        <v>115</v>
      </c>
      <c r="F6045" s="5" t="s">
        <v>116</v>
      </c>
      <c r="G6045" s="5" t="s">
        <v>88</v>
      </c>
      <c r="H6045" s="5" t="s">
        <v>131</v>
      </c>
      <c r="I6045" s="150">
        <v>20476.448256</v>
      </c>
      <c r="J6045" s="150">
        <v>55872.928063616971</v>
      </c>
      <c r="K6045" s="150">
        <v>2737.445125929758</v>
      </c>
      <c r="L6045" s="150">
        <v>4274.2319372172014</v>
      </c>
      <c r="M6045" s="150">
        <v>18487.4789735505</v>
      </c>
      <c r="N6045" s="150">
        <v>13922.696478399999</v>
      </c>
      <c r="O6045" s="150">
        <v>12420.713550016701</v>
      </c>
      <c r="P6045" s="150">
        <v>13636.55129827344</v>
      </c>
      <c r="Q6045" s="150">
        <v>5145.1486482915989</v>
      </c>
      <c r="R6045" s="150">
        <v>10825.243414472759</v>
      </c>
      <c r="S6045" s="150">
        <v>21205.36981886686</v>
      </c>
      <c r="T6045" s="150">
        <v>15684.56975843795</v>
      </c>
      <c r="U6045" s="150">
        <v>2359.3150799999999</v>
      </c>
      <c r="V6045" s="150">
        <v>12824</v>
      </c>
      <c r="W6045" s="150">
        <v>5178</v>
      </c>
      <c r="X6045" s="150">
        <v>29295.81598069036</v>
      </c>
      <c r="Y6045" s="150">
        <v>67648.657250844379</v>
      </c>
      <c r="Z6045" s="150">
        <v>8568.4867296365665</v>
      </c>
      <c r="AA6045" s="150">
        <v>98132</v>
      </c>
      <c r="AB6045" s="150">
        <v>4382.1647999999996</v>
      </c>
      <c r="AC6045" s="150">
        <v>14382.63941478499</v>
      </c>
      <c r="AD6045" s="150">
        <v>19392.566823240832</v>
      </c>
      <c r="AE6045" s="150">
        <v>17796.11954078155</v>
      </c>
      <c r="AF6045" s="150">
        <v>38448.285737755723</v>
      </c>
      <c r="AG6045" s="150">
        <v>143135</v>
      </c>
      <c r="AH6045" s="150">
        <v>33088.769931039853</v>
      </c>
      <c r="AI6045" s="150">
        <v>10032.60289788</v>
      </c>
      <c r="AJ6045" s="150">
        <v>37188.380388553567</v>
      </c>
      <c r="AK6045" s="150">
        <v>9546</v>
      </c>
      <c r="AL6045" s="150">
        <v>746087.625</v>
      </c>
      <c r="AM6045" s="150">
        <v>564636.125</v>
      </c>
      <c r="AN6045" s="150">
        <v>181451.5</v>
      </c>
      <c r="AO6045" s="5" t="s">
        <v>7906</v>
      </c>
    </row>
    <row r="6046" spans="1:41" ht="14.25" x14ac:dyDescent="0.45">
      <c r="A6046" s="150">
        <v>2023</v>
      </c>
      <c r="B6046" s="5" t="s">
        <v>4024</v>
      </c>
      <c r="C6046" s="5" t="s">
        <v>278</v>
      </c>
      <c r="D6046" s="5" t="s">
        <v>108</v>
      </c>
      <c r="E6046" s="5" t="s">
        <v>115</v>
      </c>
      <c r="F6046" s="5" t="s">
        <v>116</v>
      </c>
      <c r="G6046" s="5" t="s">
        <v>88</v>
      </c>
      <c r="H6046" s="5" t="s">
        <v>131</v>
      </c>
      <c r="I6046" s="150">
        <v>13983.30232233545</v>
      </c>
      <c r="J6046" s="150">
        <v>29787.06078111432</v>
      </c>
      <c r="K6046" s="150">
        <v>3348.438245460231</v>
      </c>
      <c r="L6046" s="150">
        <v>3870.5548000000008</v>
      </c>
      <c r="M6046" s="150">
        <v>14378.65263515552</v>
      </c>
      <c r="N6046" s="150">
        <v>13162.372926018499</v>
      </c>
      <c r="O6046" s="150">
        <v>12547.65660577935</v>
      </c>
      <c r="P6046" s="150">
        <v>12817.473364371441</v>
      </c>
      <c r="Q6046" s="150">
        <v>5547.4682084752949</v>
      </c>
      <c r="R6046" s="150">
        <v>9680.4816307284</v>
      </c>
      <c r="S6046" s="150">
        <v>13925</v>
      </c>
      <c r="T6046" s="150">
        <v>13739.1815150208</v>
      </c>
      <c r="U6046" s="150">
        <v>2256.42093167744</v>
      </c>
      <c r="V6046" s="150">
        <v>13249</v>
      </c>
      <c r="W6046" s="150">
        <v>6333.0464716797842</v>
      </c>
      <c r="X6046" s="150">
        <v>16821.7751175552</v>
      </c>
      <c r="Y6046" s="150">
        <v>64808.751246084517</v>
      </c>
      <c r="Z6046" s="150">
        <v>7210</v>
      </c>
      <c r="AA6046" s="150">
        <v>100258</v>
      </c>
      <c r="AB6046" s="150">
        <v>2043.76</v>
      </c>
      <c r="AC6046" s="150">
        <v>13050.6291</v>
      </c>
      <c r="AD6046" s="150">
        <v>16567.848908631779</v>
      </c>
      <c r="AE6046" s="150">
        <v>17323.77311054237</v>
      </c>
      <c r="AF6046" s="150">
        <v>40849.476055163977</v>
      </c>
      <c r="AG6046" s="150">
        <v>133682</v>
      </c>
      <c r="AH6046" s="150">
        <v>22935</v>
      </c>
      <c r="AI6046" s="150">
        <v>6541.6787589600008</v>
      </c>
      <c r="AJ6046" s="150">
        <v>34693</v>
      </c>
      <c r="AK6046" s="150">
        <v>9059.1846858442004</v>
      </c>
      <c r="AL6046" s="150">
        <v>654471</v>
      </c>
      <c r="AM6046" s="150">
        <v>516229.75</v>
      </c>
      <c r="AN6046" s="150">
        <v>138241.21875</v>
      </c>
      <c r="AO6046" s="5" t="s">
        <v>4698</v>
      </c>
    </row>
    <row r="6047" spans="1:41" ht="14.25" x14ac:dyDescent="0.45">
      <c r="A6047" s="150">
        <v>2023</v>
      </c>
      <c r="B6047" s="5" t="s">
        <v>1476</v>
      </c>
      <c r="C6047" s="5" t="s">
        <v>278</v>
      </c>
      <c r="D6047" s="5" t="s">
        <v>108</v>
      </c>
      <c r="E6047" s="5" t="s">
        <v>115</v>
      </c>
      <c r="F6047" s="5" t="s">
        <v>116</v>
      </c>
      <c r="G6047" s="5" t="s">
        <v>88</v>
      </c>
      <c r="H6047" s="5" t="s">
        <v>131</v>
      </c>
      <c r="I6047" s="150">
        <v>18215.296869113688</v>
      </c>
      <c r="J6047" s="150">
        <v>13166.297497321701</v>
      </c>
      <c r="K6047" s="150">
        <v>1121</v>
      </c>
      <c r="L6047" s="150">
        <v>3363.2116997376361</v>
      </c>
      <c r="M6047" s="150">
        <v>12032.451181717421</v>
      </c>
      <c r="N6047" s="150">
        <v>10479.462</v>
      </c>
      <c r="O6047" s="150">
        <v>11633.40833765649</v>
      </c>
      <c r="P6047" s="150">
        <v>8875.6</v>
      </c>
      <c r="Q6047" s="150">
        <v>6852.3964871173921</v>
      </c>
      <c r="R6047" s="150">
        <v>10389.42881605217</v>
      </c>
      <c r="S6047" s="150">
        <v>19249.97381877332</v>
      </c>
      <c r="T6047" s="150">
        <v>14208.938440579561</v>
      </c>
      <c r="U6047" s="150">
        <v>2145</v>
      </c>
      <c r="V6047" s="150">
        <v>12505</v>
      </c>
      <c r="W6047" s="150">
        <v>4305.2853248365727</v>
      </c>
      <c r="X6047" s="150">
        <v>19981.10501629283</v>
      </c>
      <c r="Y6047" s="150">
        <v>84620</v>
      </c>
      <c r="Z6047" s="150">
        <v>7626.8053229654824</v>
      </c>
      <c r="AA6047" s="150">
        <v>100111.29196060239</v>
      </c>
      <c r="AB6047" s="150">
        <v>2194</v>
      </c>
      <c r="AC6047" s="150">
        <v>12612.7109986738</v>
      </c>
      <c r="AD6047" s="150">
        <v>16210.505715713271</v>
      </c>
      <c r="AE6047" s="150">
        <v>17453.12218792217</v>
      </c>
      <c r="AF6047" s="150">
        <v>41537.456652452027</v>
      </c>
      <c r="AG6047" s="150">
        <v>134236.43677728681</v>
      </c>
      <c r="AH6047" s="150">
        <v>26799.265415775732</v>
      </c>
      <c r="AI6047" s="150">
        <v>5889.4161781707498</v>
      </c>
      <c r="AJ6047" s="150">
        <v>46954.395132445803</v>
      </c>
      <c r="AK6047" s="150">
        <v>10033</v>
      </c>
      <c r="AL6047" s="150">
        <v>674802.25</v>
      </c>
      <c r="AM6047" s="150">
        <v>531143.9375</v>
      </c>
      <c r="AN6047" s="150">
        <v>143658.34375</v>
      </c>
      <c r="AO6047" s="5" t="s">
        <v>3336</v>
      </c>
    </row>
    <row r="6048" spans="1:41" ht="14.25" x14ac:dyDescent="0.45">
      <c r="A6048" s="150">
        <v>2023</v>
      </c>
      <c r="B6048" s="5" t="s">
        <v>1478</v>
      </c>
      <c r="C6048" s="5" t="s">
        <v>278</v>
      </c>
      <c r="D6048" s="5" t="s">
        <v>108</v>
      </c>
      <c r="E6048" s="5" t="s">
        <v>115</v>
      </c>
      <c r="F6048" s="5" t="s">
        <v>116</v>
      </c>
      <c r="G6048" s="5" t="s">
        <v>88</v>
      </c>
      <c r="H6048" s="5" t="s">
        <v>131</v>
      </c>
      <c r="I6048" s="150">
        <v>15528</v>
      </c>
      <c r="J6048" s="150">
        <v>20958.898696993881</v>
      </c>
      <c r="K6048" s="150">
        <v>3169.869154560457</v>
      </c>
      <c r="L6048" s="150">
        <v>4114.9762067952624</v>
      </c>
      <c r="M6048" s="150">
        <v>12662.16417821639</v>
      </c>
      <c r="N6048" s="150">
        <v>11742.017669904741</v>
      </c>
      <c r="O6048" s="150">
        <v>12093.291669417071</v>
      </c>
      <c r="P6048" s="150">
        <v>8290.1714071999995</v>
      </c>
      <c r="Q6048" s="150">
        <v>7095.6676841119252</v>
      </c>
      <c r="R6048" s="150">
        <v>10112.060794456889</v>
      </c>
      <c r="S6048" s="150">
        <v>17679.546022269449</v>
      </c>
      <c r="T6048" s="150">
        <v>13134.90355970127</v>
      </c>
      <c r="U6048" s="150">
        <v>2398.9840179976982</v>
      </c>
      <c r="V6048" s="150">
        <v>12912</v>
      </c>
      <c r="W6048" s="150">
        <v>5524.9525530426808</v>
      </c>
      <c r="X6048" s="150">
        <v>17666.326094178869</v>
      </c>
      <c r="Y6048" s="150">
        <v>66476.972800000003</v>
      </c>
      <c r="Z6048" s="150">
        <v>7796.3941720730609</v>
      </c>
      <c r="AA6048" s="150">
        <v>95304.12257593128</v>
      </c>
      <c r="AB6048" s="150">
        <v>0</v>
      </c>
      <c r="AC6048" s="150">
        <v>12146.94515457086</v>
      </c>
      <c r="AD6048" s="150">
        <v>16056.551438295781</v>
      </c>
      <c r="AE6048" s="150">
        <v>16664.538868777719</v>
      </c>
      <c r="AF6048" s="150">
        <v>41185.121359311022</v>
      </c>
      <c r="AG6048" s="150">
        <v>132818.1067074337</v>
      </c>
      <c r="AH6048" s="150">
        <v>22744.885276607161</v>
      </c>
      <c r="AI6048" s="150">
        <v>5788.2270792847221</v>
      </c>
      <c r="AJ6048" s="150">
        <v>44822.015873120567</v>
      </c>
      <c r="AK6048" s="150">
        <v>10181.951553824219</v>
      </c>
      <c r="AL6048" s="150">
        <v>647069.625</v>
      </c>
      <c r="AM6048" s="150">
        <v>510366.96875</v>
      </c>
      <c r="AN6048" s="150">
        <v>136702.671875</v>
      </c>
      <c r="AO6048" s="5" t="s">
        <v>3335</v>
      </c>
    </row>
    <row r="6049" spans="1:41" ht="14.25" x14ac:dyDescent="0.45">
      <c r="A6049" s="150">
        <v>2023</v>
      </c>
      <c r="B6049" s="5" t="s">
        <v>4980</v>
      </c>
      <c r="C6049" s="5" t="s">
        <v>278</v>
      </c>
      <c r="D6049" s="5" t="s">
        <v>108</v>
      </c>
      <c r="E6049" s="5" t="s">
        <v>115</v>
      </c>
      <c r="F6049" s="5" t="s">
        <v>116</v>
      </c>
      <c r="G6049" s="5" t="s">
        <v>88</v>
      </c>
      <c r="H6049" s="5" t="s">
        <v>131</v>
      </c>
      <c r="I6049" s="150">
        <v>17933.74185590263</v>
      </c>
      <c r="J6049" s="150">
        <v>45946.064139239781</v>
      </c>
      <c r="K6049" s="150">
        <v>2809.330833193671</v>
      </c>
      <c r="L6049" s="150">
        <v>3547.7966155678509</v>
      </c>
      <c r="M6049" s="150">
        <v>15705.15576347465</v>
      </c>
      <c r="N6049" s="150">
        <v>13580.872684766049</v>
      </c>
      <c r="O6049" s="150">
        <v>12879.12229275947</v>
      </c>
      <c r="P6049" s="150">
        <v>13170.55955415069</v>
      </c>
      <c r="Q6049" s="150">
        <v>5827.6869989511979</v>
      </c>
      <c r="R6049" s="150">
        <v>9557.8645213095824</v>
      </c>
      <c r="S6049" s="150">
        <v>17367.445623210479</v>
      </c>
      <c r="T6049" s="150">
        <v>15431.766932199371</v>
      </c>
      <c r="U6049" s="150">
        <v>2256.42093167744</v>
      </c>
      <c r="V6049" s="150">
        <v>12292</v>
      </c>
      <c r="W6049" s="150">
        <v>6245.560912258501</v>
      </c>
      <c r="X6049" s="150">
        <v>25714.752</v>
      </c>
      <c r="Y6049" s="150">
        <v>67399.138994205307</v>
      </c>
      <c r="Z6049" s="150">
        <v>9220.2042796338901</v>
      </c>
      <c r="AA6049" s="150">
        <v>98131</v>
      </c>
      <c r="AB6049" s="150">
        <v>2710</v>
      </c>
      <c r="AC6049" s="150">
        <v>12465.15121034247</v>
      </c>
      <c r="AD6049" s="150">
        <v>18636.355043967658</v>
      </c>
      <c r="AE6049" s="150">
        <v>17022.328148159999</v>
      </c>
      <c r="AF6049" s="150">
        <v>42664.112250555692</v>
      </c>
      <c r="AG6049" s="150">
        <v>151321</v>
      </c>
      <c r="AH6049" s="150">
        <v>26570.991839504739</v>
      </c>
      <c r="AI6049" s="150">
        <v>7201.4211604800003</v>
      </c>
      <c r="AJ6049" s="150">
        <v>35838.04474267082</v>
      </c>
      <c r="AK6049" s="150">
        <v>9178</v>
      </c>
      <c r="AL6049" s="150">
        <v>718624</v>
      </c>
      <c r="AM6049" s="150">
        <v>558174.0625</v>
      </c>
      <c r="AN6049" s="150">
        <v>160449.890625</v>
      </c>
      <c r="AO6049" s="5" t="s">
        <v>6058</v>
      </c>
    </row>
    <row r="6050" spans="1:41" ht="14.25" x14ac:dyDescent="0.45">
      <c r="A6050" s="150">
        <v>2023</v>
      </c>
      <c r="B6050" s="5" t="s">
        <v>582</v>
      </c>
      <c r="C6050" s="5" t="s">
        <v>278</v>
      </c>
      <c r="D6050" s="5" t="s">
        <v>108</v>
      </c>
      <c r="E6050" s="5" t="s">
        <v>115</v>
      </c>
      <c r="F6050" s="5" t="s">
        <v>116</v>
      </c>
      <c r="G6050" s="5" t="s">
        <v>88</v>
      </c>
      <c r="H6050" s="5" t="s">
        <v>131</v>
      </c>
      <c r="I6050" s="150">
        <v>21860.048849196679</v>
      </c>
      <c r="J6050" s="150">
        <v>22048.17437384187</v>
      </c>
      <c r="K6050" s="150">
        <v>3573.7941949770379</v>
      </c>
      <c r="L6050" s="150">
        <v>4663.5380746219671</v>
      </c>
      <c r="M6050" s="150">
        <v>13638.29805530092</v>
      </c>
      <c r="N6050" s="150">
        <v>13302.264773999999</v>
      </c>
      <c r="O6050" s="150">
        <v>12268.90440868778</v>
      </c>
      <c r="P6050" s="150">
        <v>8331</v>
      </c>
      <c r="Q6050" s="150">
        <v>5416.1506138784662</v>
      </c>
      <c r="R6050" s="150">
        <v>9216.5037765752386</v>
      </c>
      <c r="S6050" s="150">
        <v>13135.041342027231</v>
      </c>
      <c r="T6050" s="150">
        <v>12946.034376692151</v>
      </c>
      <c r="U6050" s="150">
        <v>2228.7754834440029</v>
      </c>
      <c r="V6050" s="150">
        <v>283</v>
      </c>
      <c r="W6050" s="150">
        <v>5431.7911608567556</v>
      </c>
      <c r="X6050" s="150">
        <v>16471.251544155271</v>
      </c>
      <c r="Y6050" s="150">
        <v>67909.408049999998</v>
      </c>
      <c r="Z6050" s="150">
        <v>7262.329036289846</v>
      </c>
      <c r="AA6050" s="150">
        <v>102541.18149538701</v>
      </c>
      <c r="AB6050" s="150">
        <v>2043</v>
      </c>
      <c r="AC6050" s="150">
        <v>12712.45219</v>
      </c>
      <c r="AD6050" s="150">
        <v>15450.870582440029</v>
      </c>
      <c r="AE6050" s="150">
        <v>16815.85724445005</v>
      </c>
      <c r="AF6050" s="150">
        <v>40966.99093629753</v>
      </c>
      <c r="AG6050" s="150">
        <v>131572.89943233549</v>
      </c>
      <c r="AH6050" s="150">
        <v>28987.728569980431</v>
      </c>
      <c r="AI6050" s="150">
        <v>6687.1524455896333</v>
      </c>
      <c r="AJ6050" s="150">
        <v>34596.6870328449</v>
      </c>
      <c r="AK6050" s="150">
        <v>9249.4868668145245</v>
      </c>
      <c r="AL6050" s="150">
        <v>641610.625</v>
      </c>
      <c r="AM6050" s="150">
        <v>501727.25</v>
      </c>
      <c r="AN6050" s="150">
        <v>139883.359375</v>
      </c>
      <c r="AO6050" s="5" t="s">
        <v>1243</v>
      </c>
    </row>
    <row r="6051" spans="1:41" ht="14.25" x14ac:dyDescent="0.45">
      <c r="A6051" s="150">
        <v>2023</v>
      </c>
      <c r="B6051" s="5" t="s">
        <v>1477</v>
      </c>
      <c r="C6051" s="5" t="s">
        <v>278</v>
      </c>
      <c r="D6051" s="5" t="s">
        <v>108</v>
      </c>
      <c r="E6051" s="5" t="s">
        <v>115</v>
      </c>
      <c r="F6051" s="5" t="s">
        <v>116</v>
      </c>
      <c r="G6051" s="5" t="s">
        <v>88</v>
      </c>
      <c r="H6051" s="5" t="s">
        <v>131</v>
      </c>
      <c r="I6051" s="150">
        <v>16686.229213700859</v>
      </c>
      <c r="J6051" s="150">
        <v>24541.66346116977</v>
      </c>
      <c r="K6051" s="150">
        <v>3305.591532604366</v>
      </c>
      <c r="L6051" s="150">
        <v>3657.4205135000011</v>
      </c>
      <c r="M6051" s="150">
        <v>12556.61392365774</v>
      </c>
      <c r="N6051" s="150">
        <v>10587.72391168351</v>
      </c>
      <c r="O6051" s="150">
        <v>13030</v>
      </c>
      <c r="P6051" s="150">
        <v>8875.6</v>
      </c>
      <c r="Q6051" s="150">
        <v>6187.2727981894304</v>
      </c>
      <c r="R6051" s="150">
        <v>9842.9958746779193</v>
      </c>
      <c r="S6051" s="150">
        <v>12040.62311598206</v>
      </c>
      <c r="T6051" s="150">
        <v>15067.22552012979</v>
      </c>
      <c r="U6051" s="150">
        <v>3046.3053103844131</v>
      </c>
      <c r="V6051" s="150">
        <v>12435</v>
      </c>
      <c r="W6051" s="150">
        <v>5141.0011736648376</v>
      </c>
      <c r="X6051" s="150">
        <v>20948.57683590701</v>
      </c>
      <c r="Y6051" s="150">
        <v>72282.280000000013</v>
      </c>
      <c r="Z6051" s="150">
        <v>8805.4430692597762</v>
      </c>
      <c r="AA6051" s="150">
        <v>91856.893035546469</v>
      </c>
      <c r="AB6051" s="150">
        <v>2218</v>
      </c>
      <c r="AC6051" s="150">
        <v>12548.201658452121</v>
      </c>
      <c r="AD6051" s="150">
        <v>17697.530621562979</v>
      </c>
      <c r="AE6051" s="150">
        <v>16699.126251363159</v>
      </c>
      <c r="AF6051" s="150">
        <v>40388.035520126687</v>
      </c>
      <c r="AG6051" s="150">
        <v>139098</v>
      </c>
      <c r="AH6051" s="150">
        <v>30769.833008819031</v>
      </c>
      <c r="AI6051" s="150">
        <v>5761.04917638814</v>
      </c>
      <c r="AJ6051" s="150">
        <v>46918.59905496522</v>
      </c>
      <c r="AK6051" s="150">
        <v>12307.60259784232</v>
      </c>
      <c r="AL6051" s="150">
        <v>675300.5</v>
      </c>
      <c r="AM6051" s="150">
        <v>524456.75</v>
      </c>
      <c r="AN6051" s="150">
        <v>150843.65625</v>
      </c>
      <c r="AO6051" s="5" t="s">
        <v>3334</v>
      </c>
    </row>
    <row r="6052" spans="1:41" ht="14.25" x14ac:dyDescent="0.45">
      <c r="A6052" s="150">
        <v>2023</v>
      </c>
      <c r="B6052" s="5" t="s">
        <v>6344</v>
      </c>
      <c r="C6052" s="5" t="s">
        <v>278</v>
      </c>
      <c r="D6052" s="5" t="s">
        <v>108</v>
      </c>
      <c r="E6052" s="5" t="s">
        <v>115</v>
      </c>
      <c r="F6052" s="5" t="s">
        <v>116</v>
      </c>
      <c r="G6052" s="5" t="s">
        <v>88</v>
      </c>
      <c r="H6052" s="5" t="s">
        <v>131</v>
      </c>
      <c r="I6052" s="150">
        <v>20947.471352</v>
      </c>
      <c r="J6052" s="150">
        <v>48793.901213857418</v>
      </c>
      <c r="K6052" s="150">
        <v>2614.7685065999999</v>
      </c>
      <c r="L6052" s="150">
        <v>4278.3988084417442</v>
      </c>
      <c r="M6052" s="150">
        <v>16658.401259236471</v>
      </c>
      <c r="N6052" s="150">
        <v>15181.120594872</v>
      </c>
      <c r="O6052" s="150">
        <v>12607.923287561151</v>
      </c>
      <c r="P6052" s="150">
        <v>13885.287783176789</v>
      </c>
      <c r="Q6052" s="150">
        <v>5376.0511878697171</v>
      </c>
      <c r="R6052" s="150">
        <v>10613.72027463315</v>
      </c>
      <c r="S6052" s="150">
        <v>21723.532648560002</v>
      </c>
      <c r="T6052" s="150">
        <v>15597.496995071921</v>
      </c>
      <c r="U6052" s="150">
        <v>2219.50729199344</v>
      </c>
      <c r="V6052" s="150">
        <v>12395</v>
      </c>
      <c r="W6052" s="150">
        <v>5083.1863199999998</v>
      </c>
      <c r="X6052" s="150">
        <v>27224</v>
      </c>
      <c r="Y6052" s="150">
        <v>73780.849170061789</v>
      </c>
      <c r="Z6052" s="150">
        <v>9366.7149374438231</v>
      </c>
      <c r="AA6052" s="150">
        <v>98132</v>
      </c>
      <c r="AB6052" s="150">
        <v>4022.5836724000001</v>
      </c>
      <c r="AC6052" s="150">
        <v>12569.903084450531</v>
      </c>
      <c r="AD6052" s="150">
        <v>20749.033350178059</v>
      </c>
      <c r="AE6052" s="150">
        <v>18335.305384622941</v>
      </c>
      <c r="AF6052" s="150">
        <v>41383.243260115203</v>
      </c>
      <c r="AG6052" s="150">
        <v>145530</v>
      </c>
      <c r="AH6052" s="150">
        <v>27515.38637917029</v>
      </c>
      <c r="AI6052" s="150">
        <v>8775.1289520000009</v>
      </c>
      <c r="AJ6052" s="150">
        <v>36420.766047105302</v>
      </c>
      <c r="AK6052" s="150">
        <v>9587</v>
      </c>
      <c r="AL6052" s="150">
        <v>741367.625</v>
      </c>
      <c r="AM6052" s="150">
        <v>569209.25</v>
      </c>
      <c r="AN6052" s="150">
        <v>172158.4375</v>
      </c>
      <c r="AO6052" s="5" t="s">
        <v>6985</v>
      </c>
    </row>
    <row r="6053" spans="1:41" ht="14.25" x14ac:dyDescent="0.45">
      <c r="A6053" s="150">
        <v>2023</v>
      </c>
      <c r="B6053" s="5" t="s">
        <v>1478</v>
      </c>
      <c r="C6053" s="5" t="s">
        <v>278</v>
      </c>
      <c r="D6053" s="5" t="s">
        <v>108</v>
      </c>
      <c r="E6053" s="5" t="s">
        <v>29</v>
      </c>
      <c r="F6053" s="5" t="s">
        <v>29</v>
      </c>
      <c r="G6053" s="5" t="s">
        <v>87</v>
      </c>
      <c r="H6053" s="5" t="s">
        <v>131</v>
      </c>
      <c r="I6053" s="150">
        <v>472.0928996512144</v>
      </c>
      <c r="J6053" s="150">
        <v>3861.3475600386528</v>
      </c>
      <c r="K6053" s="150">
        <v>81.682119717511625</v>
      </c>
      <c r="L6053" s="150">
        <v>614.16995258469399</v>
      </c>
      <c r="M6053" s="150">
        <v>1198.9647877457683</v>
      </c>
      <c r="N6053" s="150">
        <v>495.88179859763358</v>
      </c>
      <c r="O6053" s="150">
        <v>1094.0244426154868</v>
      </c>
      <c r="P6053" s="150">
        <v>1472.4563447743431</v>
      </c>
      <c r="Q6053" s="150">
        <v>1.5511752236720771</v>
      </c>
      <c r="R6053" s="150">
        <v>651.88119508602699</v>
      </c>
      <c r="S6053" s="150">
        <v>1042.0148136766481</v>
      </c>
      <c r="T6053" s="150">
        <v>2677.1592409715877</v>
      </c>
      <c r="U6053" s="150">
        <v>55.313207458090652</v>
      </c>
      <c r="V6053" s="150">
        <v>977.93750785904274</v>
      </c>
      <c r="W6053" s="150">
        <v>325.24165985357303</v>
      </c>
      <c r="X6053" s="150">
        <v>1937.0685251823347</v>
      </c>
      <c r="Y6053" s="150">
        <v>3556.6392395552293</v>
      </c>
      <c r="Z6053" s="150">
        <v>1075.2887529852824</v>
      </c>
      <c r="AA6053" s="150">
        <v>10137.699566667245</v>
      </c>
      <c r="AB6053" s="150"/>
      <c r="AC6053" s="150">
        <v>941.76377644560068</v>
      </c>
      <c r="AD6053" s="150">
        <v>1441.6148895296719</v>
      </c>
      <c r="AE6053" s="150">
        <v>1854.8365921826896</v>
      </c>
      <c r="AF6053" s="150">
        <v>898.80188995152378</v>
      </c>
      <c r="AG6053" s="150">
        <v>3828.4672913091617</v>
      </c>
      <c r="AH6053" s="150">
        <v>774.38490441326917</v>
      </c>
      <c r="AI6053" s="150">
        <v>554.23833873006834</v>
      </c>
      <c r="AJ6053" s="150">
        <v>2600.7257942700926</v>
      </c>
      <c r="AK6053" s="150">
        <v>608.44528203899722</v>
      </c>
      <c r="AL6053" s="150">
        <v>45231.6953125</v>
      </c>
      <c r="AM6053" s="150">
        <v>33496.85546875</v>
      </c>
      <c r="AN6053" s="150">
        <v>11734.83984375</v>
      </c>
      <c r="AO6053" s="5" t="s">
        <v>3338</v>
      </c>
    </row>
    <row r="6054" spans="1:41" ht="14.25" x14ac:dyDescent="0.45">
      <c r="A6054" s="150">
        <v>2023</v>
      </c>
      <c r="B6054" s="5" t="s">
        <v>6344</v>
      </c>
      <c r="C6054" s="5" t="s">
        <v>278</v>
      </c>
      <c r="D6054" s="5" t="s">
        <v>108</v>
      </c>
      <c r="E6054" s="5" t="s">
        <v>29</v>
      </c>
      <c r="F6054" s="5" t="s">
        <v>29</v>
      </c>
      <c r="G6054" s="5" t="s">
        <v>87</v>
      </c>
      <c r="H6054" s="5" t="s">
        <v>131</v>
      </c>
      <c r="I6054" s="150">
        <v>812.02519438235072</v>
      </c>
      <c r="J6054" s="150">
        <v>5379.6669127830728</v>
      </c>
      <c r="K6054" s="150">
        <v>226.19187895929545</v>
      </c>
      <c r="L6054" s="150">
        <v>558.26732113786613</v>
      </c>
      <c r="M6054" s="150">
        <v>1370.2925155202167</v>
      </c>
      <c r="N6054" s="150">
        <v>337.72635350108453</v>
      </c>
      <c r="O6054" s="150">
        <v>1030.2569653726075</v>
      </c>
      <c r="P6054" s="150">
        <v>1560.6900929100325</v>
      </c>
      <c r="Q6054" s="150">
        <v>1.760225458311691</v>
      </c>
      <c r="R6054" s="150">
        <v>720.94186483240503</v>
      </c>
      <c r="S6054" s="150">
        <v>1015.0314929779383</v>
      </c>
      <c r="T6054" s="150">
        <v>1827.0566873602891</v>
      </c>
      <c r="U6054" s="150">
        <v>33.561001283822556</v>
      </c>
      <c r="V6054" s="150">
        <v>1201.7972876858789</v>
      </c>
      <c r="W6054" s="150">
        <v>608.00386429378511</v>
      </c>
      <c r="X6054" s="150">
        <v>2334.5724338492582</v>
      </c>
      <c r="Y6054" s="150">
        <v>4009.3743972628563</v>
      </c>
      <c r="Z6054" s="150">
        <v>1237.7400286830305</v>
      </c>
      <c r="AA6054" s="150">
        <v>9204.3055783239452</v>
      </c>
      <c r="AB6054" s="150">
        <v>306.5395108793374</v>
      </c>
      <c r="AC6054" s="150">
        <v>948.53613086210612</v>
      </c>
      <c r="AD6054" s="150">
        <v>1731.6001889992824</v>
      </c>
      <c r="AE6054" s="150">
        <v>2064.5740567171265</v>
      </c>
      <c r="AF6054" s="150">
        <v>1549.4049727711038</v>
      </c>
      <c r="AG6054" s="150">
        <v>8460.2874939711164</v>
      </c>
      <c r="AH6054" s="150">
        <v>1048.5275322462103</v>
      </c>
      <c r="AI6054" s="150">
        <v>1018.0765874568722</v>
      </c>
      <c r="AJ6054" s="150">
        <v>1842.282159754958</v>
      </c>
      <c r="AK6054" s="150">
        <v>690.22141522499805</v>
      </c>
      <c r="AL6054" s="150">
        <v>53129.31640625</v>
      </c>
      <c r="AM6054" s="150">
        <v>39922.9375</v>
      </c>
      <c r="AN6054" s="150">
        <v>13206.37109375</v>
      </c>
      <c r="AO6054" s="5" t="s">
        <v>6986</v>
      </c>
    </row>
    <row r="6055" spans="1:41" ht="14.25" x14ac:dyDescent="0.45">
      <c r="A6055" s="150">
        <v>2023</v>
      </c>
      <c r="B6055" s="5" t="s">
        <v>582</v>
      </c>
      <c r="C6055" s="5" t="s">
        <v>278</v>
      </c>
      <c r="D6055" s="5" t="s">
        <v>108</v>
      </c>
      <c r="E6055" s="5" t="s">
        <v>29</v>
      </c>
      <c r="F6055" s="5" t="s">
        <v>29</v>
      </c>
      <c r="G6055" s="5" t="s">
        <v>87</v>
      </c>
      <c r="H6055" s="5" t="s">
        <v>131</v>
      </c>
      <c r="I6055" s="150">
        <v>517.86376658008203</v>
      </c>
      <c r="J6055" s="150">
        <v>4611.6516055461743</v>
      </c>
      <c r="K6055" s="150">
        <v>128.62267668310452</v>
      </c>
      <c r="L6055" s="150">
        <v>397.28164641027166</v>
      </c>
      <c r="M6055" s="150">
        <v>1207.2094227936432</v>
      </c>
      <c r="N6055" s="150">
        <v>267.78099923786266</v>
      </c>
      <c r="O6055" s="150">
        <v>1184.1411495294283</v>
      </c>
      <c r="P6055" s="150">
        <v>1234.7776961578033</v>
      </c>
      <c r="Q6055" s="150">
        <v>1.5603783194009231</v>
      </c>
      <c r="R6055" s="150">
        <v>671.65611622576182</v>
      </c>
      <c r="S6055" s="150">
        <v>1314.7772258916673</v>
      </c>
      <c r="T6055" s="150">
        <v>2414.4188455872863</v>
      </c>
      <c r="U6055" s="150">
        <v>34.193741267979178</v>
      </c>
      <c r="V6055" s="150">
        <v>1120.5098369748271</v>
      </c>
      <c r="W6055" s="150">
        <v>329.23893348917539</v>
      </c>
      <c r="X6055" s="150">
        <v>2044.2940314687364</v>
      </c>
      <c r="Y6055" s="150">
        <v>3720.3999484276819</v>
      </c>
      <c r="Z6055" s="150">
        <v>1185.2601605610314</v>
      </c>
      <c r="AA6055" s="150">
        <v>10271.307368641434</v>
      </c>
      <c r="AB6055" s="150">
        <v>158.03468807480419</v>
      </c>
      <c r="AC6055" s="150">
        <v>1164.7016694312649</v>
      </c>
      <c r="AD6055" s="150">
        <v>1450.1676151534271</v>
      </c>
      <c r="AE6055" s="150">
        <v>2022.6245147351676</v>
      </c>
      <c r="AF6055" s="150">
        <v>1019.343285348057</v>
      </c>
      <c r="AG6055" s="150">
        <v>4849.7167179599564</v>
      </c>
      <c r="AH6055" s="150">
        <v>783.97277379330819</v>
      </c>
      <c r="AI6055" s="150">
        <v>1100.7555009654764</v>
      </c>
      <c r="AJ6055" s="150">
        <v>1609.9783847620677</v>
      </c>
      <c r="AK6055" s="150">
        <v>658.47786697835079</v>
      </c>
      <c r="AL6055" s="150">
        <v>47474.71484375</v>
      </c>
      <c r="AM6055" s="150">
        <v>34700.60546875</v>
      </c>
      <c r="AN6055" s="150">
        <v>12774.111328125</v>
      </c>
      <c r="AO6055" s="5" t="s">
        <v>1244</v>
      </c>
    </row>
    <row r="6056" spans="1:41" ht="14.25" x14ac:dyDescent="0.45">
      <c r="A6056" s="150">
        <v>2023</v>
      </c>
      <c r="B6056" s="5" t="s">
        <v>7352</v>
      </c>
      <c r="C6056" s="5" t="s">
        <v>278</v>
      </c>
      <c r="D6056" s="5" t="s">
        <v>108</v>
      </c>
      <c r="E6056" s="5" t="s">
        <v>29</v>
      </c>
      <c r="F6056" s="5" t="s">
        <v>29</v>
      </c>
      <c r="G6056" s="5" t="s">
        <v>87</v>
      </c>
      <c r="H6056" s="5" t="s">
        <v>131</v>
      </c>
      <c r="I6056" s="150">
        <v>832</v>
      </c>
      <c r="J6056" s="150">
        <v>5007.801455718718</v>
      </c>
      <c r="K6056" s="150">
        <v>335.84</v>
      </c>
      <c r="L6056" s="150">
        <v>550</v>
      </c>
      <c r="M6056" s="150">
        <v>1559.400230680508</v>
      </c>
      <c r="N6056" s="150">
        <v>590</v>
      </c>
      <c r="O6056" s="150">
        <v>1065</v>
      </c>
      <c r="P6056" s="150">
        <v>1607.578</v>
      </c>
      <c r="Q6056" s="150">
        <v>1.5611024636132731</v>
      </c>
      <c r="R6056" s="150">
        <v>806.5508499</v>
      </c>
      <c r="S6056" s="150">
        <v>1000</v>
      </c>
      <c r="T6056" s="150">
        <v>1900</v>
      </c>
      <c r="U6056" s="150">
        <v>37</v>
      </c>
      <c r="V6056" s="150">
        <v>1241</v>
      </c>
      <c r="W6056" s="150">
        <v>641.58000000000004</v>
      </c>
      <c r="X6056" s="150">
        <v>2820</v>
      </c>
      <c r="Y6056" s="150">
        <v>4000</v>
      </c>
      <c r="Z6056" s="150">
        <v>1117.9691504</v>
      </c>
      <c r="AA6056" s="150">
        <v>9191</v>
      </c>
      <c r="AB6056" s="150">
        <v>600</v>
      </c>
      <c r="AC6056" s="150">
        <v>1220.520665128797</v>
      </c>
      <c r="AD6056" s="150">
        <v>1534.821948</v>
      </c>
      <c r="AE6056" s="150">
        <v>1813.8050000000001</v>
      </c>
      <c r="AF6056" s="150">
        <v>2230.4</v>
      </c>
      <c r="AG6056" s="150">
        <v>8473</v>
      </c>
      <c r="AH6056" s="150">
        <v>1300.5402620709899</v>
      </c>
      <c r="AI6056" s="150">
        <v>1031</v>
      </c>
      <c r="AJ6056" s="150">
        <v>1801.3660199999999</v>
      </c>
      <c r="AK6056" s="150">
        <v>760</v>
      </c>
      <c r="AL6056" s="150">
        <v>55069.73046875</v>
      </c>
      <c r="AM6056" s="150">
        <v>40521.5546875</v>
      </c>
      <c r="AN6056" s="150">
        <v>14548.1826171875</v>
      </c>
      <c r="AO6056" s="5" t="s">
        <v>7907</v>
      </c>
    </row>
    <row r="6057" spans="1:41" ht="14.25" x14ac:dyDescent="0.45">
      <c r="A6057" s="150">
        <v>2023</v>
      </c>
      <c r="B6057" s="5" t="s">
        <v>4024</v>
      </c>
      <c r="C6057" s="5" t="s">
        <v>278</v>
      </c>
      <c r="D6057" s="5" t="s">
        <v>108</v>
      </c>
      <c r="E6057" s="5" t="s">
        <v>29</v>
      </c>
      <c r="F6057" s="5" t="s">
        <v>29</v>
      </c>
      <c r="G6057" s="5" t="s">
        <v>87</v>
      </c>
      <c r="H6057" s="5" t="s">
        <v>131</v>
      </c>
      <c r="I6057" s="150">
        <v>591.85679647112408</v>
      </c>
      <c r="J6057" s="150">
        <v>5062.9243534524376</v>
      </c>
      <c r="K6057" s="150">
        <v>127.27255260018026</v>
      </c>
      <c r="L6057" s="150">
        <v>387.30193884619155</v>
      </c>
      <c r="M6057" s="150">
        <v>1069.894858691137</v>
      </c>
      <c r="N6057" s="150">
        <v>661.91803952271982</v>
      </c>
      <c r="O6057" s="150">
        <v>1085.943281571504</v>
      </c>
      <c r="P6057" s="150">
        <v>1702.2898267374139</v>
      </c>
      <c r="Q6057" s="150">
        <v>1.5439993697333885</v>
      </c>
      <c r="R6057" s="150">
        <v>658.50043095055457</v>
      </c>
      <c r="S6057" s="150">
        <v>1124.459496484385</v>
      </c>
      <c r="T6057" s="150">
        <v>1711.8317739058191</v>
      </c>
      <c r="U6057" s="150">
        <v>39.561955847465583</v>
      </c>
      <c r="V6057" s="150">
        <v>1113.7605478974735</v>
      </c>
      <c r="W6057" s="150">
        <v>440.79668178074843</v>
      </c>
      <c r="X6057" s="150">
        <v>2116.252030491069</v>
      </c>
      <c r="Y6057" s="150">
        <v>3749.981479712435</v>
      </c>
      <c r="Z6057" s="150">
        <v>1184.3736085710887</v>
      </c>
      <c r="AA6057" s="150">
        <v>9369.0692775582866</v>
      </c>
      <c r="AB6057" s="150">
        <v>154.38582810913107</v>
      </c>
      <c r="AC6057" s="150">
        <v>1192.4834115999672</v>
      </c>
      <c r="AD6057" s="150">
        <v>1434.9460790404423</v>
      </c>
      <c r="AE6057" s="150">
        <v>1861.6170541225783</v>
      </c>
      <c r="AF6057" s="150">
        <v>1335.8092006347201</v>
      </c>
      <c r="AG6057" s="150">
        <v>5382.6410340751099</v>
      </c>
      <c r="AH6057" s="150">
        <v>773.53398283369199</v>
      </c>
      <c r="AI6057" s="150">
        <v>766.04471882285407</v>
      </c>
      <c r="AJ6057" s="150">
        <v>1554.2589229381622</v>
      </c>
      <c r="AK6057" s="150">
        <v>641.93691521468213</v>
      </c>
      <c r="AL6057" s="150">
        <v>47297.1875</v>
      </c>
      <c r="AM6057" s="150">
        <v>35849.890625</v>
      </c>
      <c r="AN6057" s="150">
        <v>11447.2978515625</v>
      </c>
      <c r="AO6057" s="5" t="s">
        <v>4699</v>
      </c>
    </row>
    <row r="6058" spans="1:41" ht="14.25" x14ac:dyDescent="0.45">
      <c r="A6058" s="150">
        <v>2023</v>
      </c>
      <c r="B6058" s="5" t="s">
        <v>1476</v>
      </c>
      <c r="C6058" s="5" t="s">
        <v>278</v>
      </c>
      <c r="D6058" s="5" t="s">
        <v>108</v>
      </c>
      <c r="E6058" s="5" t="s">
        <v>29</v>
      </c>
      <c r="F6058" s="5" t="s">
        <v>29</v>
      </c>
      <c r="G6058" s="5" t="s">
        <v>87</v>
      </c>
      <c r="H6058" s="5" t="s">
        <v>131</v>
      </c>
      <c r="I6058" s="150">
        <v>115.1649890183058</v>
      </c>
      <c r="J6058" s="150">
        <v>1880.3067457671459</v>
      </c>
      <c r="K6058" s="150">
        <v>60.634938941382927</v>
      </c>
      <c r="L6058" s="150">
        <v>516.51985024141015</v>
      </c>
      <c r="M6058" s="150">
        <v>992.81479560547314</v>
      </c>
      <c r="N6058" s="150">
        <v>314.40338710346703</v>
      </c>
      <c r="O6058" s="150">
        <v>1107.1490703000659</v>
      </c>
      <c r="P6058" s="150">
        <v>1347.4430875862872</v>
      </c>
      <c r="Q6058" s="150">
        <v>1.4597300115518113</v>
      </c>
      <c r="R6058" s="150">
        <v>476.45587577051117</v>
      </c>
      <c r="S6058" s="150">
        <v>1154.309578365586</v>
      </c>
      <c r="T6058" s="150">
        <v>1616.9317051035446</v>
      </c>
      <c r="U6058" s="150">
        <v>27.107040213700536</v>
      </c>
      <c r="V6058" s="150">
        <v>1191.364263274209</v>
      </c>
      <c r="W6058" s="150">
        <v>280.71730991380986</v>
      </c>
      <c r="X6058" s="150">
        <v>1607.9487511863028</v>
      </c>
      <c r="Y6058" s="150">
        <v>3099.1191014484607</v>
      </c>
      <c r="Z6058" s="150">
        <v>954.43885370695341</v>
      </c>
      <c r="AA6058" s="150">
        <v>9978.4006759878866</v>
      </c>
      <c r="AB6058" s="150">
        <v>419.95309563105951</v>
      </c>
      <c r="AC6058" s="150">
        <v>809.00482978680691</v>
      </c>
      <c r="AD6058" s="150">
        <v>1409.2008957673254</v>
      </c>
      <c r="AE6058" s="150">
        <v>1329.021090287863</v>
      </c>
      <c r="AF6058" s="150">
        <v>919.12618156495444</v>
      </c>
      <c r="AG6058" s="150">
        <v>5240.7547534904043</v>
      </c>
      <c r="AH6058" s="150">
        <v>1291.2996256035253</v>
      </c>
      <c r="AI6058" s="150">
        <v>562.5574890672749</v>
      </c>
      <c r="AJ6058" s="150">
        <v>1567.6996687334308</v>
      </c>
      <c r="AK6058" s="150">
        <v>545.71445047244629</v>
      </c>
      <c r="AL6058" s="150">
        <v>40817.02734375</v>
      </c>
      <c r="AM6058" s="150">
        <v>29767.7890625</v>
      </c>
      <c r="AN6058" s="150">
        <v>11049.232421875</v>
      </c>
      <c r="AO6058" s="5" t="s">
        <v>3339</v>
      </c>
    </row>
    <row r="6059" spans="1:41" ht="14.25" x14ac:dyDescent="0.45">
      <c r="A6059" s="150">
        <v>2023</v>
      </c>
      <c r="B6059" s="5" t="s">
        <v>4980</v>
      </c>
      <c r="C6059" s="5" t="s">
        <v>278</v>
      </c>
      <c r="D6059" s="5" t="s">
        <v>108</v>
      </c>
      <c r="E6059" s="5" t="s">
        <v>29</v>
      </c>
      <c r="F6059" s="5" t="s">
        <v>29</v>
      </c>
      <c r="G6059" s="5" t="s">
        <v>87</v>
      </c>
      <c r="H6059" s="5" t="s">
        <v>131</v>
      </c>
      <c r="I6059" s="150">
        <v>575.34142764248168</v>
      </c>
      <c r="J6059" s="150">
        <v>5028.8086742173118</v>
      </c>
      <c r="K6059" s="150">
        <v>180.15352888428527</v>
      </c>
      <c r="L6059" s="150">
        <v>376.96865581567209</v>
      </c>
      <c r="M6059" s="150">
        <v>1145.4848657382302</v>
      </c>
      <c r="N6059" s="150">
        <v>287.81973411477742</v>
      </c>
      <c r="O6059" s="150">
        <v>1056.9701261130033</v>
      </c>
      <c r="P6059" s="150">
        <v>1413.71368459925</v>
      </c>
      <c r="Q6059" s="150">
        <v>1.7627674149956514</v>
      </c>
      <c r="R6059" s="150">
        <v>654.9834638298056</v>
      </c>
      <c r="S6059" s="150">
        <v>1094.4587217189817</v>
      </c>
      <c r="T6059" s="150">
        <v>1874.429780298922</v>
      </c>
      <c r="U6059" s="150">
        <v>36.655515703623365</v>
      </c>
      <c r="V6059" s="150">
        <v>1090.2933222072063</v>
      </c>
      <c r="W6059" s="150">
        <v>593.56943042799196</v>
      </c>
      <c r="X6059" s="150">
        <v>2395.1047192708447</v>
      </c>
      <c r="Y6059" s="150">
        <v>3707.2055654800902</v>
      </c>
      <c r="Z6059" s="150">
        <v>1241.5750985500285</v>
      </c>
      <c r="AA6059" s="150">
        <v>9044.1236899422984</v>
      </c>
      <c r="AB6059" s="150">
        <v>314.48766313904133</v>
      </c>
      <c r="AC6059" s="150">
        <v>1024.7533642641156</v>
      </c>
      <c r="AD6059" s="150">
        <v>1546.7282023672576</v>
      </c>
      <c r="AE6059" s="150">
        <v>1822.3622864017298</v>
      </c>
      <c r="AF6059" s="150">
        <v>1498.0442804148984</v>
      </c>
      <c r="AG6059" s="150">
        <v>5727.4243286911505</v>
      </c>
      <c r="AH6059" s="150">
        <v>1084.5256366299657</v>
      </c>
      <c r="AI6059" s="150">
        <v>745.60651260779343</v>
      </c>
      <c r="AJ6059" s="150">
        <v>1720.3099983632328</v>
      </c>
      <c r="AK6059" s="150">
        <v>708.11791700181493</v>
      </c>
      <c r="AL6059" s="150">
        <v>47991.77734375</v>
      </c>
      <c r="AM6059" s="150">
        <v>35252.14453125</v>
      </c>
      <c r="AN6059" s="150">
        <v>12739.63671875</v>
      </c>
      <c r="AO6059" s="5" t="s">
        <v>6059</v>
      </c>
    </row>
    <row r="6060" spans="1:41" ht="14.25" x14ac:dyDescent="0.45">
      <c r="A6060" s="150">
        <v>2023</v>
      </c>
      <c r="B6060" s="5" t="s">
        <v>1477</v>
      </c>
      <c r="C6060" s="5" t="s">
        <v>278</v>
      </c>
      <c r="D6060" s="5" t="s">
        <v>108</v>
      </c>
      <c r="E6060" s="5" t="s">
        <v>29</v>
      </c>
      <c r="F6060" s="5" t="s">
        <v>29</v>
      </c>
      <c r="G6060" s="5" t="s">
        <v>87</v>
      </c>
      <c r="H6060" s="5" t="s">
        <v>131</v>
      </c>
      <c r="I6060" s="150">
        <v>106.27942590423291</v>
      </c>
      <c r="J6060" s="150">
        <v>3692.1005662366774</v>
      </c>
      <c r="K6060" s="150">
        <v>69.724709318376256</v>
      </c>
      <c r="L6060" s="150">
        <v>620.88193535887433</v>
      </c>
      <c r="M6060" s="150">
        <v>1180.7677891635569</v>
      </c>
      <c r="N6060" s="150">
        <v>297.17277664560578</v>
      </c>
      <c r="O6060" s="150">
        <v>1094.5672621567321</v>
      </c>
      <c r="P6060" s="150">
        <v>1245.2169039411347</v>
      </c>
      <c r="Q6060" s="150">
        <v>1.6095451112509169</v>
      </c>
      <c r="R6060" s="150">
        <v>525.96602058619408</v>
      </c>
      <c r="S6060" s="150">
        <v>800.13267961830263</v>
      </c>
      <c r="T6060" s="150">
        <v>1992.1345519536073</v>
      </c>
      <c r="U6060" s="150">
        <v>38.735949621320145</v>
      </c>
      <c r="V6060" s="150">
        <v>1114.488607676268</v>
      </c>
      <c r="W6060" s="150">
        <v>276.68535443800101</v>
      </c>
      <c r="X6060" s="150">
        <v>1770.7862684032066</v>
      </c>
      <c r="Y6060" s="150">
        <v>3242.752354013372</v>
      </c>
      <c r="Z6060" s="150">
        <v>940.73020508920342</v>
      </c>
      <c r="AA6060" s="150">
        <v>9982.1235190469397</v>
      </c>
      <c r="AB6060" s="150">
        <v>413.92129023924952</v>
      </c>
      <c r="AC6060" s="150">
        <v>956.22458493773149</v>
      </c>
      <c r="AD6060" s="150">
        <v>1553.8300881691544</v>
      </c>
      <c r="AE6060" s="150">
        <v>1460.8986714326454</v>
      </c>
      <c r="AF6060" s="150">
        <v>890.95704847840307</v>
      </c>
      <c r="AG6060" s="150">
        <v>4407.0443254884804</v>
      </c>
      <c r="AH6060" s="150">
        <v>903.10099688563537</v>
      </c>
      <c r="AI6060" s="150">
        <v>554.47745029375403</v>
      </c>
      <c r="AJ6060" s="150">
        <v>1419.2439550337551</v>
      </c>
      <c r="AK6060" s="150">
        <v>578.84789631265312</v>
      </c>
      <c r="AL6060" s="150">
        <v>42131.3984375</v>
      </c>
      <c r="AM6060" s="150">
        <v>30942.42578125</v>
      </c>
      <c r="AN6060" s="150">
        <v>11188.9765625</v>
      </c>
      <c r="AO6060" s="5" t="s">
        <v>3337</v>
      </c>
    </row>
    <row r="6061" spans="1:41" ht="14.25" x14ac:dyDescent="0.45">
      <c r="A6061" s="150">
        <v>2023</v>
      </c>
      <c r="B6061" s="5" t="s">
        <v>4980</v>
      </c>
      <c r="C6061" s="5" t="s">
        <v>278</v>
      </c>
      <c r="D6061" s="5" t="s">
        <v>108</v>
      </c>
      <c r="E6061" s="5" t="s">
        <v>29</v>
      </c>
      <c r="F6061" s="5" t="s">
        <v>29</v>
      </c>
      <c r="G6061" s="5" t="s">
        <v>88</v>
      </c>
      <c r="H6061" s="5" t="s">
        <v>131</v>
      </c>
      <c r="I6061" s="150">
        <v>610</v>
      </c>
      <c r="J6061" s="150">
        <v>5511.2412915463383</v>
      </c>
      <c r="K6061" s="150">
        <v>185</v>
      </c>
      <c r="L6061" s="150">
        <v>400.34363305347938</v>
      </c>
      <c r="M6061" s="150">
        <v>1190.6753759999999</v>
      </c>
      <c r="N6061" s="150">
        <v>300.34860203868033</v>
      </c>
      <c r="O6061" s="150">
        <v>1098.6686424</v>
      </c>
      <c r="P6061" s="150">
        <v>1475.2569337739999</v>
      </c>
      <c r="Q6061" s="150">
        <v>1.844916746173547</v>
      </c>
      <c r="R6061" s="150">
        <v>676.15743664754905</v>
      </c>
      <c r="S6061" s="150">
        <v>1122.0990563714399</v>
      </c>
      <c r="T6061" s="150">
        <v>1984.0843198542041</v>
      </c>
      <c r="U6061" s="150">
        <v>38.863644272640009</v>
      </c>
      <c r="V6061" s="150">
        <v>1153</v>
      </c>
      <c r="W6061" s="150">
        <v>616.9863312</v>
      </c>
      <c r="X6061" s="150">
        <v>2559.9</v>
      </c>
      <c r="Y6061" s="150">
        <v>3894.1982787074389</v>
      </c>
      <c r="Z6061" s="150">
        <v>1295.621185678775</v>
      </c>
      <c r="AA6061" s="150">
        <v>9814</v>
      </c>
      <c r="AB6061" s="150">
        <v>340</v>
      </c>
      <c r="AC6061" s="150">
        <v>1067.3052866618891</v>
      </c>
      <c r="AD6061" s="150">
        <v>1618.809570707489</v>
      </c>
      <c r="AE6061" s="150">
        <v>1894.2562800000001</v>
      </c>
      <c r="AF6061" s="150">
        <v>1590.9346319486549</v>
      </c>
      <c r="AG6061" s="150">
        <v>6441</v>
      </c>
      <c r="AH6061" s="150">
        <v>1152.6785124314281</v>
      </c>
      <c r="AI6061" s="150">
        <v>775.02142656000012</v>
      </c>
      <c r="AJ6061" s="150">
        <v>1860.420316624128</v>
      </c>
      <c r="AK6061" s="150">
        <v>736</v>
      </c>
      <c r="AL6061" s="150">
        <v>51404.71484375</v>
      </c>
      <c r="AM6061" s="150">
        <v>38024.79296875</v>
      </c>
      <c r="AN6061" s="150">
        <v>13379.923828125</v>
      </c>
      <c r="AO6061" s="5" t="s">
        <v>6060</v>
      </c>
    </row>
    <row r="6062" spans="1:41" ht="14.25" x14ac:dyDescent="0.45">
      <c r="A6062" s="150">
        <v>2023</v>
      </c>
      <c r="B6062" s="5" t="s">
        <v>1477</v>
      </c>
      <c r="C6062" s="5" t="s">
        <v>278</v>
      </c>
      <c r="D6062" s="5" t="s">
        <v>108</v>
      </c>
      <c r="E6062" s="5" t="s">
        <v>29</v>
      </c>
      <c r="F6062" s="5" t="s">
        <v>29</v>
      </c>
      <c r="G6062" s="5" t="s">
        <v>88</v>
      </c>
      <c r="H6062" s="5" t="s">
        <v>131</v>
      </c>
      <c r="I6062" s="150">
        <v>114.3204040682417</v>
      </c>
      <c r="J6062" s="150">
        <v>4089.6000000000008</v>
      </c>
      <c r="K6062" s="150">
        <v>77.361793244104476</v>
      </c>
      <c r="L6062" s="150">
        <v>669.10470000000009</v>
      </c>
      <c r="M6062" s="150">
        <v>1280.2641378275121</v>
      </c>
      <c r="N6062" s="150">
        <v>325.63482192218191</v>
      </c>
      <c r="O6062" s="150">
        <v>1235</v>
      </c>
      <c r="P6062" s="150">
        <v>1536</v>
      </c>
      <c r="Q6062" s="150">
        <v>1.943438558028429</v>
      </c>
      <c r="R6062" s="150">
        <v>600.97028615837723</v>
      </c>
      <c r="S6062" s="150">
        <v>966.11688000486367</v>
      </c>
      <c r="T6062" s="150">
        <v>2453.2152358628191</v>
      </c>
      <c r="U6062" s="150">
        <v>41.82823990178089</v>
      </c>
      <c r="V6062" s="150">
        <v>1204</v>
      </c>
      <c r="W6062" s="150">
        <v>292.91484525056637</v>
      </c>
      <c r="X6062" s="150">
        <v>2112.9724957545441</v>
      </c>
      <c r="Y6062" s="150">
        <v>3814.86</v>
      </c>
      <c r="Z6062" s="150">
        <v>1135.5999999999999</v>
      </c>
      <c r="AA6062" s="150">
        <v>10987.262675268081</v>
      </c>
      <c r="AB6062" s="150">
        <v>374</v>
      </c>
      <c r="AC6062" s="150">
        <v>1094.648479738097</v>
      </c>
      <c r="AD6062" s="150">
        <v>1969.973969109202</v>
      </c>
      <c r="AE6062" s="150">
        <v>1546.590382922991</v>
      </c>
      <c r="AF6062" s="150">
        <v>960.19570080686401</v>
      </c>
      <c r="AG6062" s="150">
        <v>5056</v>
      </c>
      <c r="AH6062" s="150">
        <v>1123.0511387567481</v>
      </c>
      <c r="AI6062" s="150">
        <v>587.00134988213506</v>
      </c>
      <c r="AJ6062" s="150">
        <v>1752.3486818564161</v>
      </c>
      <c r="AK6062" s="150">
        <v>738.09299888924147</v>
      </c>
      <c r="AL6062" s="150">
        <v>48140.8671875</v>
      </c>
      <c r="AM6062" s="150">
        <v>34930.90234375</v>
      </c>
      <c r="AN6062" s="150">
        <v>13209.9638671875</v>
      </c>
      <c r="AO6062" s="5" t="s">
        <v>3340</v>
      </c>
    </row>
    <row r="6063" spans="1:41" ht="14.25" x14ac:dyDescent="0.45">
      <c r="A6063" s="150">
        <v>2023</v>
      </c>
      <c r="B6063" s="5" t="s">
        <v>7352</v>
      </c>
      <c r="C6063" s="5" t="s">
        <v>278</v>
      </c>
      <c r="D6063" s="5" t="s">
        <v>108</v>
      </c>
      <c r="E6063" s="5" t="s">
        <v>29</v>
      </c>
      <c r="F6063" s="5" t="s">
        <v>29</v>
      </c>
      <c r="G6063" s="5" t="s">
        <v>88</v>
      </c>
      <c r="H6063" s="5" t="s">
        <v>131</v>
      </c>
      <c r="I6063" s="150">
        <v>882.92505599999993</v>
      </c>
      <c r="J6063" s="150">
        <v>5377.4537265869731</v>
      </c>
      <c r="K6063" s="150">
        <v>348.58619932959988</v>
      </c>
      <c r="L6063" s="150">
        <v>584.63754426000003</v>
      </c>
      <c r="M6063" s="150">
        <v>1622.4</v>
      </c>
      <c r="N6063" s="150">
        <v>613.24600000000009</v>
      </c>
      <c r="O6063" s="150">
        <v>1108.0260000000001</v>
      </c>
      <c r="P6063" s="150">
        <v>1662.7002420419999</v>
      </c>
      <c r="Q6063" s="150">
        <v>1.6250757858209159</v>
      </c>
      <c r="R6063" s="150">
        <v>846.34440712899129</v>
      </c>
      <c r="S6063" s="150">
        <v>1037.7714825306889</v>
      </c>
      <c r="T6063" s="150">
        <v>2020.385257019125</v>
      </c>
      <c r="U6063" s="150">
        <v>39.264696000000008</v>
      </c>
      <c r="V6063" s="150">
        <v>1291</v>
      </c>
      <c r="W6063" s="150">
        <v>629</v>
      </c>
      <c r="X6063" s="150">
        <v>2936.8044</v>
      </c>
      <c r="Y6063" s="150">
        <v>4212.524700352732</v>
      </c>
      <c r="Z6063" s="150">
        <v>1163.94200827642</v>
      </c>
      <c r="AA6063" s="150">
        <v>9898</v>
      </c>
      <c r="AB6063" s="150">
        <v>624.24</v>
      </c>
      <c r="AC6063" s="150">
        <v>1269.8297</v>
      </c>
      <c r="AD6063" s="150">
        <v>1597.718305733948</v>
      </c>
      <c r="AE6063" s="150">
        <v>1887.0827220000001</v>
      </c>
      <c r="AF6063" s="150">
        <v>2402.1807941189718</v>
      </c>
      <c r="AG6063" s="150">
        <v>9052</v>
      </c>
      <c r="AH6063" s="150">
        <v>1378.671726941609</v>
      </c>
      <c r="AI6063" s="150">
        <v>1072.6523999999999</v>
      </c>
      <c r="AJ6063" s="150">
        <v>1911.62403135216</v>
      </c>
      <c r="AK6063" s="150">
        <v>791</v>
      </c>
      <c r="AL6063" s="150">
        <v>58263.63671875</v>
      </c>
      <c r="AM6063" s="150">
        <v>43096.3828125</v>
      </c>
      <c r="AN6063" s="150">
        <v>15167.2568359375</v>
      </c>
      <c r="AO6063" s="5" t="s">
        <v>7908</v>
      </c>
    </row>
    <row r="6064" spans="1:41" ht="14.25" x14ac:dyDescent="0.45">
      <c r="A6064" s="150">
        <v>2023</v>
      </c>
      <c r="B6064" s="5" t="s">
        <v>582</v>
      </c>
      <c r="C6064" s="5" t="s">
        <v>278</v>
      </c>
      <c r="D6064" s="5" t="s">
        <v>108</v>
      </c>
      <c r="E6064" s="5" t="s">
        <v>29</v>
      </c>
      <c r="F6064" s="5" t="s">
        <v>29</v>
      </c>
      <c r="G6064" s="5" t="s">
        <v>88</v>
      </c>
      <c r="H6064" s="5" t="s">
        <v>131</v>
      </c>
      <c r="I6064" s="150">
        <v>523.7064105609079</v>
      </c>
      <c r="J6064" s="150">
        <v>4819.8106483072124</v>
      </c>
      <c r="K6064" s="150">
        <v>129.41373017288859</v>
      </c>
      <c r="L6064" s="150">
        <v>413.78585771017163</v>
      </c>
      <c r="M6064" s="150">
        <v>1238.7786611904</v>
      </c>
      <c r="N6064" s="150">
        <v>282.76062000000002</v>
      </c>
      <c r="O6064" s="150">
        <v>1215.495276542812</v>
      </c>
      <c r="P6064" s="150">
        <v>1440</v>
      </c>
      <c r="Q6064" s="150">
        <v>1.596686789849094</v>
      </c>
      <c r="R6064" s="150">
        <v>674.47360415960111</v>
      </c>
      <c r="S6064" s="150">
        <v>1317.7087793034491</v>
      </c>
      <c r="T6064" s="150">
        <v>2369.4191281564922</v>
      </c>
      <c r="U6064" s="150">
        <v>32.908510602153108</v>
      </c>
      <c r="V6064" s="150">
        <v>25</v>
      </c>
      <c r="W6064" s="150">
        <v>339.8409485416114</v>
      </c>
      <c r="X6064" s="150">
        <v>2139.7085966016002</v>
      </c>
      <c r="Y6064" s="150">
        <v>3841.2089999999998</v>
      </c>
      <c r="Z6064" s="150">
        <v>1219.833800193659</v>
      </c>
      <c r="AA6064" s="150">
        <v>10730.983849316081</v>
      </c>
      <c r="AB6064" s="150">
        <v>144</v>
      </c>
      <c r="AC6064" s="150">
        <v>1202.5520200000001</v>
      </c>
      <c r="AD6064" s="150">
        <v>1492.4685160033209</v>
      </c>
      <c r="AE6064" s="150">
        <v>2064.2557145109122</v>
      </c>
      <c r="AF6064" s="150">
        <v>1061.689709152254</v>
      </c>
      <c r="AG6064" s="150">
        <v>5126.0264749998123</v>
      </c>
      <c r="AH6064" s="150">
        <v>823.38341018017002</v>
      </c>
      <c r="AI6064" s="150">
        <v>1129.5409065217921</v>
      </c>
      <c r="AJ6064" s="150">
        <v>1685.121874441493</v>
      </c>
      <c r="AK6064" s="150">
        <v>675.69745155840008</v>
      </c>
      <c r="AL6064" s="150">
        <v>48161.16796875</v>
      </c>
      <c r="AM6064" s="150">
        <v>35145.71484375</v>
      </c>
      <c r="AN6064" s="150">
        <v>13015.4560546875</v>
      </c>
      <c r="AO6064" s="5" t="s">
        <v>1245</v>
      </c>
    </row>
    <row r="6065" spans="1:41" ht="14.25" x14ac:dyDescent="0.45">
      <c r="A6065" s="150">
        <v>2023</v>
      </c>
      <c r="B6065" s="5" t="s">
        <v>1476</v>
      </c>
      <c r="C6065" s="5" t="s">
        <v>278</v>
      </c>
      <c r="D6065" s="5" t="s">
        <v>108</v>
      </c>
      <c r="E6065" s="5" t="s">
        <v>29</v>
      </c>
      <c r="F6065" s="5" t="s">
        <v>29</v>
      </c>
      <c r="G6065" s="5" t="s">
        <v>88</v>
      </c>
      <c r="H6065" s="5" t="s">
        <v>131</v>
      </c>
      <c r="I6065" s="150">
        <v>125.0769934725714</v>
      </c>
      <c r="J6065" s="150">
        <v>1638.508216571337</v>
      </c>
      <c r="K6065" s="150">
        <v>70</v>
      </c>
      <c r="L6065" s="150">
        <v>560.73743319758842</v>
      </c>
      <c r="M6065" s="150">
        <v>1083.1164321413951</v>
      </c>
      <c r="N6065" s="150">
        <v>346.92</v>
      </c>
      <c r="O6065" s="150">
        <v>1262.163360577608</v>
      </c>
      <c r="P6065" s="150">
        <v>1536</v>
      </c>
      <c r="Q6065" s="150">
        <v>1.634689538011507</v>
      </c>
      <c r="R6065" s="150">
        <v>523.08981382649222</v>
      </c>
      <c r="S6065" s="150">
        <v>1283.8311331062</v>
      </c>
      <c r="T6065" s="150">
        <v>1843.321743642754</v>
      </c>
      <c r="U6065" s="150">
        <v>20</v>
      </c>
      <c r="V6065" s="150">
        <v>1325</v>
      </c>
      <c r="W6065" s="150">
        <v>299.64986266690698</v>
      </c>
      <c r="X6065" s="150">
        <v>1924.540446148136</v>
      </c>
      <c r="Y6065" s="150">
        <v>4255</v>
      </c>
      <c r="Z6065" s="150">
        <v>1068.45</v>
      </c>
      <c r="AA6065" s="150">
        <v>11053.94919461945</v>
      </c>
      <c r="AB6065" s="150">
        <v>374</v>
      </c>
      <c r="AC6065" s="150">
        <v>917.78627124709283</v>
      </c>
      <c r="AD6065" s="150">
        <v>1566.24</v>
      </c>
      <c r="AE6065" s="150">
        <v>1486.4871072567821</v>
      </c>
      <c r="AF6065" s="150">
        <v>997.80958194453069</v>
      </c>
      <c r="AG6065" s="150">
        <v>5851.792233570698</v>
      </c>
      <c r="AH6065" s="150">
        <v>1408.75</v>
      </c>
      <c r="AI6065" s="150">
        <v>598.74137687977782</v>
      </c>
      <c r="AJ6065" s="150">
        <v>1744.081793928767</v>
      </c>
      <c r="AK6065" s="150">
        <v>547</v>
      </c>
      <c r="AL6065" s="150">
        <v>45713.6796875</v>
      </c>
      <c r="AM6065" s="150">
        <v>33452.32421875</v>
      </c>
      <c r="AN6065" s="150">
        <v>12261.3544921875</v>
      </c>
      <c r="AO6065" s="5" t="s">
        <v>3342</v>
      </c>
    </row>
    <row r="6066" spans="1:41" ht="14.25" x14ac:dyDescent="0.45">
      <c r="A6066" s="150">
        <v>2023</v>
      </c>
      <c r="B6066" s="5" t="s">
        <v>6344</v>
      </c>
      <c r="C6066" s="5" t="s">
        <v>278</v>
      </c>
      <c r="D6066" s="5" t="s">
        <v>108</v>
      </c>
      <c r="E6066" s="5" t="s">
        <v>29</v>
      </c>
      <c r="F6066" s="5" t="s">
        <v>29</v>
      </c>
      <c r="G6066" s="5" t="s">
        <v>88</v>
      </c>
      <c r="H6066" s="5" t="s">
        <v>131</v>
      </c>
      <c r="I6066" s="150">
        <v>865.94572800000003</v>
      </c>
      <c r="J6066" s="150">
        <v>5915.0464067930006</v>
      </c>
      <c r="K6066" s="150">
        <v>211.90520000000001</v>
      </c>
      <c r="L6066" s="150">
        <v>596.33029514520001</v>
      </c>
      <c r="M6066" s="150">
        <v>1432.6307999999999</v>
      </c>
      <c r="N6066" s="150">
        <v>353.09043179999998</v>
      </c>
      <c r="O6066" s="150">
        <v>1077.1261199999999</v>
      </c>
      <c r="P6066" s="150">
        <v>1626.8956892215019</v>
      </c>
      <c r="Q6066" s="150">
        <v>1.840302838962883</v>
      </c>
      <c r="R6066" s="150">
        <v>753.73944531561006</v>
      </c>
      <c r="S6066" s="150">
        <v>1061.2080000000001</v>
      </c>
      <c r="T6066" s="150">
        <v>1942.9408021542879</v>
      </c>
      <c r="U6066" s="150">
        <v>35.789536938240012</v>
      </c>
      <c r="V6066" s="150">
        <v>1257</v>
      </c>
      <c r="W6066" s="150">
        <v>635.66359199999999</v>
      </c>
      <c r="X6066" s="150">
        <v>2514</v>
      </c>
      <c r="Y6066" s="150">
        <v>4245.2299635046684</v>
      </c>
      <c r="Z6066" s="150">
        <v>1294.0481447576219</v>
      </c>
      <c r="AA6066" s="150">
        <v>10054</v>
      </c>
      <c r="AB6066" s="150">
        <v>340</v>
      </c>
      <c r="AC6066" s="150">
        <v>991.68758538390705</v>
      </c>
      <c r="AD6066" s="150">
        <v>1762.873499586892</v>
      </c>
      <c r="AE6066" s="150">
        <v>2158.4970720000001</v>
      </c>
      <c r="AF6066" s="150">
        <v>1652.2893949536001</v>
      </c>
      <c r="AG6066" s="150">
        <v>9204</v>
      </c>
      <c r="AH6066" s="150">
        <v>1148.3887115117891</v>
      </c>
      <c r="AI6066" s="150">
        <v>1064.3916240000001</v>
      </c>
      <c r="AJ6066" s="150">
        <v>1964.6143704000001</v>
      </c>
      <c r="AK6066" s="150">
        <v>722</v>
      </c>
      <c r="AL6066" s="150">
        <v>56883.171875</v>
      </c>
      <c r="AM6066" s="150">
        <v>42970.04296875</v>
      </c>
      <c r="AN6066" s="150">
        <v>13913.1279296875</v>
      </c>
      <c r="AO6066" s="5" t="s">
        <v>6987</v>
      </c>
    </row>
    <row r="6067" spans="1:41" ht="14.25" x14ac:dyDescent="0.45">
      <c r="A6067" s="150">
        <v>2023</v>
      </c>
      <c r="B6067" s="5" t="s">
        <v>1478</v>
      </c>
      <c r="C6067" s="5" t="s">
        <v>278</v>
      </c>
      <c r="D6067" s="5" t="s">
        <v>108</v>
      </c>
      <c r="E6067" s="5" t="s">
        <v>29</v>
      </c>
      <c r="F6067" s="5" t="s">
        <v>29</v>
      </c>
      <c r="G6067" s="5" t="s">
        <v>88</v>
      </c>
      <c r="H6067" s="5" t="s">
        <v>131</v>
      </c>
      <c r="I6067" s="150">
        <v>500</v>
      </c>
      <c r="J6067" s="150">
        <v>4089.6016986113468</v>
      </c>
      <c r="K6067" s="150">
        <v>87.527780861579046</v>
      </c>
      <c r="L6067" s="150">
        <v>640.2830705962989</v>
      </c>
      <c r="M6067" s="150">
        <v>1273.4604358901761</v>
      </c>
      <c r="N6067" s="150">
        <v>514.8972018381221</v>
      </c>
      <c r="O6067" s="150">
        <v>1148.1491247474851</v>
      </c>
      <c r="P6067" s="150">
        <v>1331.0169599999999</v>
      </c>
      <c r="Q6067" s="150">
        <v>1.62432706771266</v>
      </c>
      <c r="R6067" s="150">
        <v>716.58228887722009</v>
      </c>
      <c r="S6067" s="150">
        <v>1085.1433909631969</v>
      </c>
      <c r="T6067" s="150">
        <v>2726.1120595606399</v>
      </c>
      <c r="U6067" s="150">
        <v>58.582969050113277</v>
      </c>
      <c r="V6067" s="150">
        <v>1048</v>
      </c>
      <c r="W6067" s="150">
        <v>339.37196803262401</v>
      </c>
      <c r="X6067" s="150">
        <v>2011.3486040538889</v>
      </c>
      <c r="Y6067" s="150">
        <v>3812.4756000000011</v>
      </c>
      <c r="Z6067" s="150">
        <v>1126.3794331424961</v>
      </c>
      <c r="AA6067" s="150">
        <v>10767.35567059879</v>
      </c>
      <c r="AB6067" s="150"/>
      <c r="AC6067" s="150">
        <v>979.20045999999991</v>
      </c>
      <c r="AD6067" s="150">
        <v>1514.1378524314509</v>
      </c>
      <c r="AE6067" s="150">
        <v>1950.1215978182161</v>
      </c>
      <c r="AF6067" s="150">
        <v>951.93328539315564</v>
      </c>
      <c r="AG6067" s="150">
        <v>4278.2423542084434</v>
      </c>
      <c r="AH6067" s="150">
        <v>823.38341018016979</v>
      </c>
      <c r="AI6067" s="150">
        <v>575.49151949228929</v>
      </c>
      <c r="AJ6067" s="150">
        <v>2762.5525812820761</v>
      </c>
      <c r="AK6067" s="150">
        <v>662.75924521644754</v>
      </c>
      <c r="AL6067" s="150">
        <v>47775.73046875</v>
      </c>
      <c r="AM6067" s="150">
        <v>35528.8515625</v>
      </c>
      <c r="AN6067" s="150">
        <v>12246.884765625</v>
      </c>
      <c r="AO6067" s="5" t="s">
        <v>3341</v>
      </c>
    </row>
    <row r="6068" spans="1:41" ht="14.25" x14ac:dyDescent="0.45">
      <c r="A6068" s="150">
        <v>2023</v>
      </c>
      <c r="B6068" s="5" t="s">
        <v>4024</v>
      </c>
      <c r="C6068" s="5" t="s">
        <v>278</v>
      </c>
      <c r="D6068" s="5" t="s">
        <v>108</v>
      </c>
      <c r="E6068" s="5" t="s">
        <v>29</v>
      </c>
      <c r="F6068" s="5" t="s">
        <v>29</v>
      </c>
      <c r="G6068" s="5" t="s">
        <v>88</v>
      </c>
      <c r="H6068" s="5" t="s">
        <v>131</v>
      </c>
      <c r="I6068" s="150">
        <v>622.98353558513406</v>
      </c>
      <c r="J6068" s="150">
        <v>5344.876344179539</v>
      </c>
      <c r="K6068" s="150">
        <v>131.0813380352842</v>
      </c>
      <c r="L6068" s="150">
        <v>408.7342000000001</v>
      </c>
      <c r="M6068" s="150">
        <v>1104.0808032</v>
      </c>
      <c r="N6068" s="150">
        <v>685.75069560671443</v>
      </c>
      <c r="O6068" s="150">
        <v>1118.4457550893201</v>
      </c>
      <c r="P6068" s="150">
        <v>1731.0003981848699</v>
      </c>
      <c r="Q6068" s="150">
        <v>1.5964599119722871</v>
      </c>
      <c r="R6068" s="150">
        <v>669.59689827535237</v>
      </c>
      <c r="S6068" s="150">
        <v>1158</v>
      </c>
      <c r="T6068" s="150">
        <v>1801.8598708223999</v>
      </c>
      <c r="U6068" s="150">
        <v>38.863644272640009</v>
      </c>
      <c r="V6068" s="150">
        <v>1175</v>
      </c>
      <c r="W6068" s="150">
        <v>457.11547763350927</v>
      </c>
      <c r="X6068" s="150">
        <v>2373.773726880001</v>
      </c>
      <c r="Y6068" s="150">
        <v>3871.775638806721</v>
      </c>
      <c r="Z6068" s="150">
        <v>1224</v>
      </c>
      <c r="AA6068" s="150">
        <v>9814</v>
      </c>
      <c r="AB6068" s="150">
        <v>144.30000000000001</v>
      </c>
      <c r="AC6068" s="150">
        <v>1230.5866000000001</v>
      </c>
      <c r="AD6068" s="150">
        <v>1483.701312278032</v>
      </c>
      <c r="AE6068" s="150">
        <v>1921.100597568</v>
      </c>
      <c r="AF6068" s="150">
        <v>1406.06164133011</v>
      </c>
      <c r="AG6068" s="150">
        <v>5670</v>
      </c>
      <c r="AH6068" s="150">
        <v>733</v>
      </c>
      <c r="AI6068" s="150">
        <v>790.52185509120011</v>
      </c>
      <c r="AJ6068" s="150">
        <v>1636</v>
      </c>
      <c r="AK6068" s="150">
        <v>662.44848192000006</v>
      </c>
      <c r="AL6068" s="150">
        <v>49410.2578125</v>
      </c>
      <c r="AM6068" s="150">
        <v>37451.92578125</v>
      </c>
      <c r="AN6068" s="150">
        <v>11958.328125</v>
      </c>
      <c r="AO6068" s="5" t="s">
        <v>4700</v>
      </c>
    </row>
    <row r="6069" spans="1:41" ht="14.25" x14ac:dyDescent="0.45">
      <c r="A6069" s="150">
        <v>2023</v>
      </c>
      <c r="B6069" s="5" t="s">
        <v>7352</v>
      </c>
      <c r="C6069" s="5" t="s">
        <v>306</v>
      </c>
      <c r="D6069" s="5" t="s">
        <v>7</v>
      </c>
      <c r="E6069" s="5" t="s">
        <v>1</v>
      </c>
      <c r="F6069" s="5" t="s">
        <v>117</v>
      </c>
      <c r="G6069" s="5" t="s">
        <v>83</v>
      </c>
      <c r="H6069" s="5" t="s">
        <v>304</v>
      </c>
      <c r="I6069" s="150">
        <v>54.99</v>
      </c>
      <c r="J6069" s="150">
        <v>195.96</v>
      </c>
      <c r="K6069" s="150">
        <v>180</v>
      </c>
      <c r="L6069" s="150">
        <v>71</v>
      </c>
      <c r="M6069" s="150">
        <v>90</v>
      </c>
      <c r="N6069" s="150">
        <v>115</v>
      </c>
      <c r="O6069" s="150">
        <v>258.14</v>
      </c>
      <c r="P6069" s="150">
        <v>15</v>
      </c>
      <c r="Q6069" s="150">
        <v>11.5</v>
      </c>
      <c r="R6069" s="150">
        <v>57.2</v>
      </c>
      <c r="S6069" s="150">
        <v>208.44</v>
      </c>
      <c r="T6069" s="150">
        <v>65</v>
      </c>
      <c r="U6069" s="150">
        <v>15</v>
      </c>
      <c r="V6069" s="150">
        <v>100</v>
      </c>
      <c r="W6069" s="150">
        <v>105</v>
      </c>
      <c r="X6069" s="150">
        <v>100</v>
      </c>
      <c r="Y6069" s="150">
        <v>10.1457474634552</v>
      </c>
      <c r="Z6069" s="150">
        <v>102.1</v>
      </c>
      <c r="AA6069" s="150">
        <v>99.29157223333624</v>
      </c>
      <c r="AB6069" s="150">
        <v>69</v>
      </c>
      <c r="AC6069" s="150">
        <v>88</v>
      </c>
      <c r="AD6069" s="150">
        <v>50.51294418783673</v>
      </c>
      <c r="AE6069" s="150">
        <v>125</v>
      </c>
      <c r="AF6069" s="150">
        <v>41.7</v>
      </c>
      <c r="AG6069" s="150">
        <v>0</v>
      </c>
      <c r="AH6069" s="150">
        <v>65.5</v>
      </c>
      <c r="AI6069" s="150">
        <v>80</v>
      </c>
      <c r="AJ6069" s="150">
        <v>8.5</v>
      </c>
      <c r="AK6069" s="150">
        <v>49</v>
      </c>
      <c r="AL6069" s="150">
        <v>83.826904296875</v>
      </c>
      <c r="AM6069" s="150">
        <v>65.31689453125</v>
      </c>
      <c r="AN6069" s="150">
        <v>110.04941558837891</v>
      </c>
      <c r="AO6069" s="5" t="s">
        <v>7909</v>
      </c>
    </row>
    <row r="6070" spans="1:41" ht="14.25" x14ac:dyDescent="0.45">
      <c r="A6070" s="150">
        <v>2023</v>
      </c>
      <c r="B6070" s="5" t="s">
        <v>6344</v>
      </c>
      <c r="C6070" s="5" t="s">
        <v>306</v>
      </c>
      <c r="D6070" s="5" t="s">
        <v>7</v>
      </c>
      <c r="E6070" s="5" t="s">
        <v>1</v>
      </c>
      <c r="F6070" s="5" t="s">
        <v>117</v>
      </c>
      <c r="G6070" s="5" t="s">
        <v>83</v>
      </c>
      <c r="H6070" s="5" t="s">
        <v>304</v>
      </c>
      <c r="I6070" s="150">
        <v>39.840000000000003</v>
      </c>
      <c r="J6070" s="150">
        <v>96</v>
      </c>
      <c r="K6070" s="150">
        <v>180</v>
      </c>
      <c r="L6070" s="150">
        <v>70.565940413343995</v>
      </c>
      <c r="M6070" s="150">
        <v>90</v>
      </c>
      <c r="N6070" s="150">
        <v>85</v>
      </c>
      <c r="O6070" s="150">
        <v>40</v>
      </c>
      <c r="P6070" s="150">
        <v>15</v>
      </c>
      <c r="Q6070" s="150">
        <v>3.631308671189561</v>
      </c>
      <c r="R6070" s="150">
        <v>35.4</v>
      </c>
      <c r="S6070" s="150">
        <v>90</v>
      </c>
      <c r="T6070" s="150">
        <v>65</v>
      </c>
      <c r="U6070" s="150">
        <v>15</v>
      </c>
      <c r="V6070" s="150">
        <v>100</v>
      </c>
      <c r="W6070" s="150">
        <v>100</v>
      </c>
      <c r="X6070" s="150">
        <v>80</v>
      </c>
      <c r="Y6070" s="150">
        <v>6.7</v>
      </c>
      <c r="Z6070" s="150">
        <v>96.5</v>
      </c>
      <c r="AA6070" s="150">
        <v>99.371779416292696</v>
      </c>
      <c r="AB6070" s="150">
        <v>55</v>
      </c>
      <c r="AC6070" s="150">
        <v>72.3</v>
      </c>
      <c r="AD6070" s="150">
        <v>50</v>
      </c>
      <c r="AE6070" s="150">
        <v>110</v>
      </c>
      <c r="AF6070" s="150">
        <v>40.752154904797841</v>
      </c>
      <c r="AG6070" s="150">
        <v>9.59</v>
      </c>
      <c r="AH6070" s="150">
        <v>65.5</v>
      </c>
      <c r="AI6070" s="150">
        <v>64</v>
      </c>
      <c r="AJ6070" s="150">
        <v>6</v>
      </c>
      <c r="AK6070" s="150">
        <v>49</v>
      </c>
      <c r="AL6070" s="150">
        <v>63.108665466308594</v>
      </c>
      <c r="AM6070" s="150">
        <v>53.038303375244141</v>
      </c>
      <c r="AN6070" s="150">
        <v>77.375</v>
      </c>
      <c r="AO6070" s="5" t="s">
        <v>6988</v>
      </c>
    </row>
    <row r="6071" spans="1:41" ht="14.25" x14ac:dyDescent="0.45">
      <c r="A6071" s="150">
        <v>2023</v>
      </c>
      <c r="B6071" s="5" t="s">
        <v>4980</v>
      </c>
      <c r="C6071" s="5" t="s">
        <v>306</v>
      </c>
      <c r="D6071" s="5" t="s">
        <v>7</v>
      </c>
      <c r="E6071" s="5" t="s">
        <v>1</v>
      </c>
      <c r="F6071" s="5" t="s">
        <v>117</v>
      </c>
      <c r="G6071" s="5" t="s">
        <v>83</v>
      </c>
      <c r="H6071" s="5" t="s">
        <v>304</v>
      </c>
      <c r="I6071" s="150">
        <v>45.784035000000003</v>
      </c>
      <c r="J6071" s="150">
        <v>96.105456146712996</v>
      </c>
      <c r="K6071" s="150">
        <v>180</v>
      </c>
      <c r="L6071" s="150">
        <v>56.761551933882622</v>
      </c>
      <c r="M6071" s="150">
        <v>90</v>
      </c>
      <c r="N6071" s="150">
        <v>80</v>
      </c>
      <c r="O6071" s="150">
        <v>40</v>
      </c>
      <c r="P6071" s="150">
        <v>15</v>
      </c>
      <c r="Q6071" s="150">
        <v>3.631308671189561</v>
      </c>
      <c r="R6071" s="150">
        <v>25</v>
      </c>
      <c r="S6071" s="150">
        <v>95</v>
      </c>
      <c r="T6071" s="150">
        <v>65</v>
      </c>
      <c r="U6071" s="150">
        <v>15</v>
      </c>
      <c r="V6071" s="150">
        <v>75</v>
      </c>
      <c r="W6071" s="150">
        <v>100</v>
      </c>
      <c r="X6071" s="150">
        <v>100</v>
      </c>
      <c r="Y6071" s="150">
        <v>15.5</v>
      </c>
      <c r="Z6071" s="150">
        <v>96.5</v>
      </c>
      <c r="AA6071" s="150">
        <v>99.29157223333624</v>
      </c>
      <c r="AB6071" s="150">
        <v>80</v>
      </c>
      <c r="AC6071" s="150">
        <v>72.3</v>
      </c>
      <c r="AD6071" s="150">
        <v>50</v>
      </c>
      <c r="AE6071" s="150">
        <v>100</v>
      </c>
      <c r="AF6071" s="150">
        <v>41.303759011546227</v>
      </c>
      <c r="AG6071" s="150">
        <v>9.59</v>
      </c>
      <c r="AH6071" s="150">
        <v>42.9</v>
      </c>
      <c r="AI6071" s="150">
        <v>40</v>
      </c>
      <c r="AJ6071" s="150">
        <v>5.3</v>
      </c>
      <c r="AK6071" s="150">
        <v>49</v>
      </c>
      <c r="AL6071" s="150">
        <v>61.516128540039063</v>
      </c>
      <c r="AM6071" s="150">
        <v>50.121627807617188</v>
      </c>
      <c r="AN6071" s="150">
        <v>77.658332824707031</v>
      </c>
      <c r="AO6071" s="5" t="s">
        <v>6061</v>
      </c>
    </row>
    <row r="6072" spans="1:41" ht="14.25" x14ac:dyDescent="0.45">
      <c r="A6072" s="150">
        <v>2023</v>
      </c>
      <c r="B6072" s="5" t="s">
        <v>6344</v>
      </c>
      <c r="C6072" s="5" t="s">
        <v>306</v>
      </c>
      <c r="D6072" s="5" t="s">
        <v>7</v>
      </c>
      <c r="E6072" s="5" t="s">
        <v>1</v>
      </c>
      <c r="F6072" s="5" t="s">
        <v>118</v>
      </c>
      <c r="G6072" s="5" t="s">
        <v>83</v>
      </c>
      <c r="H6072" s="5" t="s">
        <v>304</v>
      </c>
      <c r="I6072" s="150">
        <v>92.97</v>
      </c>
      <c r="J6072" s="150">
        <v>96</v>
      </c>
      <c r="K6072" s="150">
        <v>160</v>
      </c>
      <c r="L6072" s="150">
        <v>83.788852913445183</v>
      </c>
      <c r="M6072" s="150">
        <v>110</v>
      </c>
      <c r="N6072" s="150">
        <v>104</v>
      </c>
      <c r="O6072" s="150">
        <v>232</v>
      </c>
      <c r="P6072" s="150">
        <v>68</v>
      </c>
      <c r="Q6072" s="150">
        <v>18.059245319348371</v>
      </c>
      <c r="R6072" s="150">
        <v>158.19999999999999</v>
      </c>
      <c r="S6072" s="150">
        <v>80</v>
      </c>
      <c r="T6072" s="150">
        <v>80</v>
      </c>
      <c r="U6072" s="150">
        <v>30</v>
      </c>
      <c r="V6072" s="150">
        <v>75</v>
      </c>
      <c r="W6072" s="150">
        <v>50</v>
      </c>
      <c r="X6072" s="150">
        <v>90</v>
      </c>
      <c r="Y6072" s="150">
        <v>77.3</v>
      </c>
      <c r="Z6072" s="150">
        <v>141.69999999999999</v>
      </c>
      <c r="AA6072" s="150">
        <v>197.4008977889774</v>
      </c>
      <c r="AB6072" s="150">
        <v>60</v>
      </c>
      <c r="AC6072" s="150">
        <v>161.9</v>
      </c>
      <c r="AD6072" s="150">
        <v>125.65</v>
      </c>
      <c r="AE6072" s="150">
        <v>257</v>
      </c>
      <c r="AF6072" s="150">
        <v>78.761022547601087</v>
      </c>
      <c r="AG6072" s="150">
        <v>86.44</v>
      </c>
      <c r="AH6072" s="150">
        <v>58.15</v>
      </c>
      <c r="AI6072" s="150">
        <v>170</v>
      </c>
      <c r="AJ6072" s="150">
        <v>33.57</v>
      </c>
      <c r="AK6072" s="150">
        <v>128</v>
      </c>
      <c r="AL6072" s="150">
        <v>107.03067779541016</v>
      </c>
      <c r="AM6072" s="150">
        <v>103.53469848632813</v>
      </c>
      <c r="AN6072" s="150">
        <v>111.98333740234375</v>
      </c>
      <c r="AO6072" s="5" t="s">
        <v>6989</v>
      </c>
    </row>
    <row r="6073" spans="1:41" ht="14.25" x14ac:dyDescent="0.45">
      <c r="A6073" s="150">
        <v>2023</v>
      </c>
      <c r="B6073" s="5" t="s">
        <v>7352</v>
      </c>
      <c r="C6073" s="5" t="s">
        <v>306</v>
      </c>
      <c r="D6073" s="5" t="s">
        <v>7</v>
      </c>
      <c r="E6073" s="5" t="s">
        <v>1</v>
      </c>
      <c r="F6073" s="5" t="s">
        <v>118</v>
      </c>
      <c r="G6073" s="5" t="s">
        <v>83</v>
      </c>
      <c r="H6073" s="5" t="s">
        <v>304</v>
      </c>
      <c r="I6073" s="150">
        <v>91.88</v>
      </c>
      <c r="J6073" s="150">
        <v>146.29351167101439</v>
      </c>
      <c r="K6073" s="150">
        <v>160</v>
      </c>
      <c r="L6073" s="150">
        <v>62.8</v>
      </c>
      <c r="M6073" s="150">
        <v>125</v>
      </c>
      <c r="N6073" s="150">
        <v>95</v>
      </c>
      <c r="O6073" s="150">
        <v>219.49</v>
      </c>
      <c r="P6073" s="150">
        <v>68</v>
      </c>
      <c r="Q6073" s="150">
        <v>22.5</v>
      </c>
      <c r="R6073" s="150">
        <v>144.30000000000001</v>
      </c>
      <c r="S6073" s="150">
        <v>97.69</v>
      </c>
      <c r="T6073" s="150">
        <v>85</v>
      </c>
      <c r="U6073" s="150">
        <v>30</v>
      </c>
      <c r="V6073" s="150">
        <v>75</v>
      </c>
      <c r="W6073" s="150">
        <v>45</v>
      </c>
      <c r="X6073" s="150">
        <v>100</v>
      </c>
      <c r="Y6073" s="150">
        <v>66.011904021190162</v>
      </c>
      <c r="Z6073" s="150">
        <v>139</v>
      </c>
      <c r="AA6073" s="150">
        <v>197.4008977889774</v>
      </c>
      <c r="AB6073" s="150">
        <v>103</v>
      </c>
      <c r="AC6073" s="150">
        <v>154</v>
      </c>
      <c r="AD6073" s="150">
        <v>147.00084081321921</v>
      </c>
      <c r="AE6073" s="150">
        <v>257</v>
      </c>
      <c r="AF6073" s="150">
        <v>67.8</v>
      </c>
      <c r="AG6073" s="150">
        <v>104.83</v>
      </c>
      <c r="AH6073" s="150">
        <v>58.152222926926029</v>
      </c>
      <c r="AI6073" s="150">
        <v>159</v>
      </c>
      <c r="AJ6073" s="150">
        <v>31.2</v>
      </c>
      <c r="AK6073" s="150">
        <v>128</v>
      </c>
      <c r="AL6073" s="150">
        <v>109.66722106933594</v>
      </c>
      <c r="AM6073" s="150">
        <v>103.11859893798828</v>
      </c>
      <c r="AN6073" s="150">
        <v>118.94441986083984</v>
      </c>
      <c r="AO6073" s="5" t="s">
        <v>7910</v>
      </c>
    </row>
    <row r="6074" spans="1:41" ht="14.25" x14ac:dyDescent="0.45">
      <c r="A6074" s="150">
        <v>2023</v>
      </c>
      <c r="B6074" s="5" t="s">
        <v>4980</v>
      </c>
      <c r="C6074" s="5" t="s">
        <v>306</v>
      </c>
      <c r="D6074" s="5" t="s">
        <v>7</v>
      </c>
      <c r="E6074" s="5" t="s">
        <v>1</v>
      </c>
      <c r="F6074" s="5" t="s">
        <v>118</v>
      </c>
      <c r="G6074" s="5" t="s">
        <v>83</v>
      </c>
      <c r="H6074" s="5" t="s">
        <v>304</v>
      </c>
      <c r="I6074" s="150">
        <v>106.829415</v>
      </c>
      <c r="J6074" s="150">
        <v>95.750500000000002</v>
      </c>
      <c r="K6074" s="150">
        <v>160</v>
      </c>
      <c r="L6074" s="150">
        <v>90.691047153175873</v>
      </c>
      <c r="M6074" s="150">
        <v>110</v>
      </c>
      <c r="N6074" s="150">
        <v>110</v>
      </c>
      <c r="O6074" s="150">
        <v>232</v>
      </c>
      <c r="P6074" s="150">
        <v>68</v>
      </c>
      <c r="Q6074" s="150">
        <v>18.899999999999999</v>
      </c>
      <c r="R6074" s="150">
        <v>125</v>
      </c>
      <c r="S6074" s="150">
        <v>67</v>
      </c>
      <c r="T6074" s="150">
        <v>80</v>
      </c>
      <c r="U6074" s="150">
        <v>30</v>
      </c>
      <c r="V6074" s="150">
        <v>75</v>
      </c>
      <c r="W6074" s="150">
        <v>50</v>
      </c>
      <c r="X6074" s="150">
        <v>90</v>
      </c>
      <c r="Y6074" s="150">
        <v>78.5</v>
      </c>
      <c r="Z6074" s="150">
        <v>141.5</v>
      </c>
      <c r="AA6074" s="150">
        <v>197.4008977889774</v>
      </c>
      <c r="AB6074" s="150">
        <v>35</v>
      </c>
      <c r="AC6074" s="150">
        <v>161.88</v>
      </c>
      <c r="AD6074" s="150">
        <v>125</v>
      </c>
      <c r="AE6074" s="150">
        <v>270</v>
      </c>
      <c r="AF6074" s="150">
        <v>78.48522049422688</v>
      </c>
      <c r="AG6074" s="150">
        <v>86.44</v>
      </c>
      <c r="AH6074" s="150">
        <v>62.7</v>
      </c>
      <c r="AI6074" s="150">
        <v>169</v>
      </c>
      <c r="AJ6074" s="150">
        <v>30.1</v>
      </c>
      <c r="AK6074" s="150">
        <v>128</v>
      </c>
      <c r="AL6074" s="150">
        <v>105.97161102294922</v>
      </c>
      <c r="AM6074" s="150">
        <v>103.79277038574219</v>
      </c>
      <c r="AN6074" s="150">
        <v>109.05832672119141</v>
      </c>
      <c r="AO6074" s="5" t="s">
        <v>6062</v>
      </c>
    </row>
    <row r="6075" spans="1:41" ht="14.25" x14ac:dyDescent="0.45">
      <c r="A6075" s="150">
        <v>2023</v>
      </c>
      <c r="B6075" s="5" t="s">
        <v>7352</v>
      </c>
      <c r="C6075" s="5" t="s">
        <v>306</v>
      </c>
      <c r="D6075" s="5" t="s">
        <v>7</v>
      </c>
      <c r="E6075" s="5" t="s">
        <v>119</v>
      </c>
      <c r="F6075" s="5" t="s">
        <v>117</v>
      </c>
      <c r="G6075" s="5" t="s">
        <v>83</v>
      </c>
      <c r="H6075" s="5" t="s">
        <v>304</v>
      </c>
      <c r="I6075" s="150">
        <v>0.6986</v>
      </c>
      <c r="J6075" s="150">
        <v>1.1076999999999999</v>
      </c>
      <c r="K6075" s="150">
        <v>0.7</v>
      </c>
      <c r="L6075" s="150">
        <v>1.17</v>
      </c>
      <c r="M6075" s="150">
        <v>0.28999999999999998</v>
      </c>
      <c r="N6075" s="150">
        <v>0.35</v>
      </c>
      <c r="O6075" s="150">
        <v>1.5</v>
      </c>
      <c r="P6075" s="150">
        <v>0.06</v>
      </c>
      <c r="Q6075" s="150">
        <v>0.1</v>
      </c>
      <c r="R6075" s="150">
        <v>0.36</v>
      </c>
      <c r="S6075" s="150">
        <v>0.75</v>
      </c>
      <c r="T6075" s="150">
        <v>0.35</v>
      </c>
      <c r="U6075" s="150">
        <v>0.3</v>
      </c>
      <c r="V6075" s="150">
        <v>0.7</v>
      </c>
      <c r="W6075" s="150">
        <v>0.4</v>
      </c>
      <c r="X6075" s="150">
        <v>0.5</v>
      </c>
      <c r="Y6075" s="150">
        <v>3.5761212357010901E-2</v>
      </c>
      <c r="Z6075" s="150">
        <v>0.63</v>
      </c>
      <c r="AA6075" s="150">
        <v>0.41392865162412301</v>
      </c>
      <c r="AB6075" s="150">
        <v>0.46</v>
      </c>
      <c r="AC6075" s="150">
        <v>1.75</v>
      </c>
      <c r="AD6075" s="150">
        <v>0.21516326154725701</v>
      </c>
      <c r="AE6075" s="150">
        <v>0.5</v>
      </c>
      <c r="AF6075" s="150">
        <v>0.89298</v>
      </c>
      <c r="AG6075" s="150">
        <v>0</v>
      </c>
      <c r="AH6075" s="150">
        <v>0.32594526099778048</v>
      </c>
      <c r="AI6075" s="150">
        <v>0.28000000000000003</v>
      </c>
      <c r="AJ6075" s="150">
        <v>7.0000000000000007E-2</v>
      </c>
      <c r="AK6075" s="150">
        <v>0.22</v>
      </c>
      <c r="AL6075" s="150">
        <v>0.52172678709030151</v>
      </c>
      <c r="AM6075" s="150">
        <v>0.53758639097213745</v>
      </c>
      <c r="AN6075" s="150">
        <v>0.49925902485847473</v>
      </c>
      <c r="AO6075" s="5" t="s">
        <v>7911</v>
      </c>
    </row>
    <row r="6076" spans="1:41" ht="14.25" x14ac:dyDescent="0.45">
      <c r="A6076" s="150">
        <v>2023</v>
      </c>
      <c r="B6076" s="5" t="s">
        <v>6344</v>
      </c>
      <c r="C6076" s="5" t="s">
        <v>306</v>
      </c>
      <c r="D6076" s="5" t="s">
        <v>7</v>
      </c>
      <c r="E6076" s="5" t="s">
        <v>119</v>
      </c>
      <c r="F6076" s="5" t="s">
        <v>117</v>
      </c>
      <c r="G6076" s="5" t="s">
        <v>83</v>
      </c>
      <c r="H6076" s="5" t="s">
        <v>304</v>
      </c>
      <c r="I6076" s="150">
        <v>0.38919999999999999</v>
      </c>
      <c r="J6076" s="150">
        <v>0.36</v>
      </c>
      <c r="K6076" s="150">
        <v>0.7</v>
      </c>
      <c r="L6076" s="150">
        <v>0.2856902233067089</v>
      </c>
      <c r="M6076" s="150">
        <v>0.4</v>
      </c>
      <c r="N6076" s="150">
        <v>0.35</v>
      </c>
      <c r="O6076" s="150">
        <v>0.54</v>
      </c>
      <c r="P6076" s="150">
        <v>0.06</v>
      </c>
      <c r="Q6076" s="150">
        <v>1.8049594492375799E-2</v>
      </c>
      <c r="R6076" s="150">
        <v>0.38</v>
      </c>
      <c r="S6076" s="150">
        <v>0.4</v>
      </c>
      <c r="T6076" s="150">
        <v>0.35</v>
      </c>
      <c r="U6076" s="150">
        <v>0.3</v>
      </c>
      <c r="V6076" s="150">
        <v>0.7</v>
      </c>
      <c r="W6076" s="150">
        <v>0.5</v>
      </c>
      <c r="X6076" s="150">
        <v>0.25</v>
      </c>
      <c r="Y6076" s="150">
        <v>2.7E-2</v>
      </c>
      <c r="Z6076" s="150">
        <v>0.53</v>
      </c>
      <c r="AA6076" s="150">
        <v>0.44729025249373883</v>
      </c>
      <c r="AB6076" s="150">
        <v>0.35</v>
      </c>
      <c r="AC6076" s="150">
        <v>1.07</v>
      </c>
      <c r="AD6076" s="150">
        <v>0.26</v>
      </c>
      <c r="AE6076" s="150">
        <v>0.35</v>
      </c>
      <c r="AF6076" s="150">
        <v>0.26496386435640812</v>
      </c>
      <c r="AG6076" s="150">
        <v>0.06</v>
      </c>
      <c r="AH6076" s="150">
        <v>0.33</v>
      </c>
      <c r="AI6076" s="150">
        <v>0.26</v>
      </c>
      <c r="AJ6076" s="150">
        <v>0.04</v>
      </c>
      <c r="AK6076" s="150">
        <v>0.22</v>
      </c>
      <c r="AL6076" s="150">
        <v>0.35145503282546997</v>
      </c>
      <c r="AM6076" s="150">
        <v>0.33130550384521484</v>
      </c>
      <c r="AN6076" s="150">
        <v>0.37999999523162842</v>
      </c>
      <c r="AO6076" s="5" t="s">
        <v>6990</v>
      </c>
    </row>
    <row r="6077" spans="1:41" ht="14.25" x14ac:dyDescent="0.45">
      <c r="A6077" s="150">
        <v>2023</v>
      </c>
      <c r="B6077" s="5" t="s">
        <v>4980</v>
      </c>
      <c r="C6077" s="5" t="s">
        <v>306</v>
      </c>
      <c r="D6077" s="5" t="s">
        <v>7</v>
      </c>
      <c r="E6077" s="5" t="s">
        <v>119</v>
      </c>
      <c r="F6077" s="5" t="s">
        <v>117</v>
      </c>
      <c r="G6077" s="5" t="s">
        <v>83</v>
      </c>
      <c r="H6077" s="5" t="s">
        <v>304</v>
      </c>
      <c r="I6077" s="150">
        <v>0.447579</v>
      </c>
      <c r="J6077" s="150">
        <v>0.35886966634253048</v>
      </c>
      <c r="K6077" s="150">
        <v>0.7</v>
      </c>
      <c r="L6077" s="150">
        <v>0.42306117252215208</v>
      </c>
      <c r="M6077" s="150">
        <v>0.4</v>
      </c>
      <c r="N6077" s="150">
        <v>0.26</v>
      </c>
      <c r="O6077" s="150">
        <v>0.54</v>
      </c>
      <c r="P6077" s="150">
        <v>0.06</v>
      </c>
      <c r="Q6077" s="150">
        <v>1.8049594492375799E-2</v>
      </c>
      <c r="R6077" s="150">
        <v>0.16</v>
      </c>
      <c r="S6077" s="150">
        <v>0.4</v>
      </c>
      <c r="T6077" s="150">
        <v>0.35</v>
      </c>
      <c r="U6077" s="150">
        <v>0.3</v>
      </c>
      <c r="V6077" s="150">
        <v>0.54</v>
      </c>
      <c r="W6077" s="150">
        <v>0.5</v>
      </c>
      <c r="X6077" s="150">
        <v>0.3</v>
      </c>
      <c r="Y6077" s="150">
        <v>7.0000000000000007E-2</v>
      </c>
      <c r="Z6077" s="150">
        <v>0.53</v>
      </c>
      <c r="AA6077" s="150">
        <v>0.41392865162412301</v>
      </c>
      <c r="AB6077" s="150">
        <v>0.5</v>
      </c>
      <c r="AC6077" s="150">
        <v>1.07</v>
      </c>
      <c r="AD6077" s="150">
        <v>0.26</v>
      </c>
      <c r="AE6077" s="150">
        <v>0.65</v>
      </c>
      <c r="AF6077" s="150">
        <v>0.36123466569946022</v>
      </c>
      <c r="AG6077" s="150">
        <v>0.06</v>
      </c>
      <c r="AH6077" s="150">
        <v>0.29640462295269299</v>
      </c>
      <c r="AI6077" s="150">
        <v>0.16</v>
      </c>
      <c r="AJ6077" s="150">
        <v>0.02</v>
      </c>
      <c r="AK6077" s="150">
        <v>0.22</v>
      </c>
      <c r="AL6077" s="150">
        <v>0.35755616426467896</v>
      </c>
      <c r="AM6077" s="150">
        <v>0.33780720829963684</v>
      </c>
      <c r="AN6077" s="150">
        <v>0.38553369045257568</v>
      </c>
      <c r="AO6077" s="5" t="s">
        <v>6063</v>
      </c>
    </row>
    <row r="6078" spans="1:41" ht="14.25" x14ac:dyDescent="0.45">
      <c r="A6078" s="150">
        <v>2023</v>
      </c>
      <c r="B6078" s="5" t="s">
        <v>7352</v>
      </c>
      <c r="C6078" s="5" t="s">
        <v>306</v>
      </c>
      <c r="D6078" s="5" t="s">
        <v>7</v>
      </c>
      <c r="E6078" s="5" t="s">
        <v>119</v>
      </c>
      <c r="F6078" s="5" t="s">
        <v>118</v>
      </c>
      <c r="G6078" s="5" t="s">
        <v>83</v>
      </c>
      <c r="H6078" s="5" t="s">
        <v>304</v>
      </c>
      <c r="I6078" s="150">
        <v>1.1970000000000001</v>
      </c>
      <c r="J6078" s="150">
        <v>2.50671492006063</v>
      </c>
      <c r="K6078" s="150">
        <v>1.5</v>
      </c>
      <c r="L6078" s="150">
        <v>3.16</v>
      </c>
      <c r="M6078" s="150">
        <v>2.5099999999999998</v>
      </c>
      <c r="N6078" s="150">
        <v>1.25</v>
      </c>
      <c r="O6078" s="150">
        <v>3.15</v>
      </c>
      <c r="P6078" s="150">
        <v>1.6</v>
      </c>
      <c r="Q6078" s="150">
        <v>0.56999999999999995</v>
      </c>
      <c r="R6078" s="150">
        <v>1.77</v>
      </c>
      <c r="S6078" s="150">
        <v>1.21</v>
      </c>
      <c r="T6078" s="150">
        <v>0.67</v>
      </c>
      <c r="U6078" s="150">
        <v>0.6</v>
      </c>
      <c r="V6078" s="150">
        <v>1.07</v>
      </c>
      <c r="W6078" s="150">
        <v>0.8</v>
      </c>
      <c r="X6078" s="150">
        <v>2.75</v>
      </c>
      <c r="Y6078" s="150">
        <v>0.82545461641146145</v>
      </c>
      <c r="Z6078" s="150">
        <v>1.85</v>
      </c>
      <c r="AA6078" s="150">
        <v>2.2650525991489858</v>
      </c>
      <c r="AB6078" s="150">
        <v>1.07</v>
      </c>
      <c r="AC6078" s="150">
        <v>2.6</v>
      </c>
      <c r="AD6078" s="150">
        <v>2.6473219288735521</v>
      </c>
      <c r="AE6078" s="150">
        <v>2.91</v>
      </c>
      <c r="AF6078" s="150">
        <v>1.8151999999999999</v>
      </c>
      <c r="AG6078" s="150">
        <v>1.33</v>
      </c>
      <c r="AH6078" s="150">
        <v>0.96200106644469308</v>
      </c>
      <c r="AI6078" s="150">
        <v>2.2999999999999998</v>
      </c>
      <c r="AJ6078" s="150">
        <v>0.48</v>
      </c>
      <c r="AK6078" s="150">
        <v>1.88</v>
      </c>
      <c r="AL6078" s="150">
        <v>1.6982327699661255</v>
      </c>
      <c r="AM6078" s="150">
        <v>1.6352602243423462</v>
      </c>
      <c r="AN6078" s="150">
        <v>1.7874435186386108</v>
      </c>
      <c r="AO6078" s="5" t="s">
        <v>7912</v>
      </c>
    </row>
    <row r="6079" spans="1:41" ht="14.25" x14ac:dyDescent="0.45">
      <c r="A6079" s="150">
        <v>2023</v>
      </c>
      <c r="B6079" s="5" t="s">
        <v>4980</v>
      </c>
      <c r="C6079" s="5" t="s">
        <v>306</v>
      </c>
      <c r="D6079" s="5" t="s">
        <v>7</v>
      </c>
      <c r="E6079" s="5" t="s">
        <v>119</v>
      </c>
      <c r="F6079" s="5" t="s">
        <v>118</v>
      </c>
      <c r="G6079" s="5" t="s">
        <v>83</v>
      </c>
      <c r="H6079" s="5" t="s">
        <v>304</v>
      </c>
      <c r="I6079" s="150">
        <v>1.044351</v>
      </c>
      <c r="J6079" s="150">
        <v>1.6964999999999999</v>
      </c>
      <c r="K6079" s="150">
        <v>1.5</v>
      </c>
      <c r="L6079" s="150">
        <v>3.3098393478209549</v>
      </c>
      <c r="M6079" s="150">
        <v>2.4</v>
      </c>
      <c r="N6079" s="150">
        <v>1.32</v>
      </c>
      <c r="O6079" s="150">
        <v>3</v>
      </c>
      <c r="P6079" s="150">
        <v>1.6</v>
      </c>
      <c r="Q6079" s="150">
        <v>0.54394908826119248</v>
      </c>
      <c r="R6079" s="150">
        <v>1.6</v>
      </c>
      <c r="S6079" s="150">
        <v>1.250819756692769</v>
      </c>
      <c r="T6079" s="150">
        <v>0.67</v>
      </c>
      <c r="U6079" s="150">
        <v>0.6</v>
      </c>
      <c r="V6079" s="150">
        <v>1.07</v>
      </c>
      <c r="W6079" s="150">
        <v>1</v>
      </c>
      <c r="X6079" s="150">
        <v>2</v>
      </c>
      <c r="Y6079" s="150">
        <v>1.1299999999999999</v>
      </c>
      <c r="Z6079" s="150">
        <v>1.82</v>
      </c>
      <c r="AA6079" s="150">
        <v>2.2650525991489858</v>
      </c>
      <c r="AB6079" s="150">
        <v>0.5</v>
      </c>
      <c r="AC6079" s="150">
        <v>2.4</v>
      </c>
      <c r="AD6079" s="150">
        <v>2.532</v>
      </c>
      <c r="AE6079" s="150">
        <v>3.65</v>
      </c>
      <c r="AF6079" s="150">
        <v>1.76098266715027</v>
      </c>
      <c r="AG6079" s="150">
        <v>1.23</v>
      </c>
      <c r="AH6079" s="150">
        <v>1.331797688523654</v>
      </c>
      <c r="AI6079" s="150">
        <v>2.0699999999999998</v>
      </c>
      <c r="AJ6079" s="150">
        <v>0.53</v>
      </c>
      <c r="AK6079" s="150">
        <v>1.88</v>
      </c>
      <c r="AL6079" s="150">
        <v>1.645010232925415</v>
      </c>
      <c r="AM6079" s="150">
        <v>1.6218043565750122</v>
      </c>
      <c r="AN6079" s="150">
        <v>1.6778846979141235</v>
      </c>
      <c r="AO6079" s="5" t="s">
        <v>6064</v>
      </c>
    </row>
    <row r="6080" spans="1:41" ht="14.25" x14ac:dyDescent="0.45">
      <c r="A6080" s="150">
        <v>2023</v>
      </c>
      <c r="B6080" s="5" t="s">
        <v>6344</v>
      </c>
      <c r="C6080" s="5" t="s">
        <v>306</v>
      </c>
      <c r="D6080" s="5" t="s">
        <v>7</v>
      </c>
      <c r="E6080" s="5" t="s">
        <v>119</v>
      </c>
      <c r="F6080" s="5" t="s">
        <v>118</v>
      </c>
      <c r="G6080" s="5" t="s">
        <v>83</v>
      </c>
      <c r="H6080" s="5" t="s">
        <v>304</v>
      </c>
      <c r="I6080" s="150">
        <v>0.90810000000000002</v>
      </c>
      <c r="J6080" s="150">
        <v>1.7</v>
      </c>
      <c r="K6080" s="150">
        <v>1.5</v>
      </c>
      <c r="L6080" s="150">
        <v>3.3785248224286768</v>
      </c>
      <c r="M6080" s="150">
        <v>2.4</v>
      </c>
      <c r="N6080" s="150">
        <v>1.25</v>
      </c>
      <c r="O6080" s="150">
        <v>3</v>
      </c>
      <c r="P6080" s="150">
        <v>1.6</v>
      </c>
      <c r="Q6080" s="150">
        <v>0.54124287389173387</v>
      </c>
      <c r="R6080" s="150">
        <v>2.1</v>
      </c>
      <c r="S6080" s="150">
        <v>1.31</v>
      </c>
      <c r="T6080" s="150">
        <v>0.67</v>
      </c>
      <c r="U6080" s="150">
        <v>0.6</v>
      </c>
      <c r="V6080" s="150">
        <v>1.07</v>
      </c>
      <c r="W6080" s="150">
        <v>1</v>
      </c>
      <c r="X6080" s="150">
        <v>2.25</v>
      </c>
      <c r="Y6080" s="150">
        <v>1.0609999999999999</v>
      </c>
      <c r="Z6080" s="150">
        <v>1.82</v>
      </c>
      <c r="AA6080" s="150">
        <v>2.2650525991489858</v>
      </c>
      <c r="AB6080" s="150">
        <v>0.65</v>
      </c>
      <c r="AC6080" s="150">
        <v>2.4</v>
      </c>
      <c r="AD6080" s="150">
        <v>2.532</v>
      </c>
      <c r="AE6080" s="150">
        <v>2.91</v>
      </c>
      <c r="AF6080" s="150">
        <v>1.809118067821796</v>
      </c>
      <c r="AG6080" s="150">
        <v>1.23</v>
      </c>
      <c r="AH6080" s="150">
        <v>0.96</v>
      </c>
      <c r="AI6080" s="150">
        <v>2.06</v>
      </c>
      <c r="AJ6080" s="150">
        <v>0.55000000000000004</v>
      </c>
      <c r="AK6080" s="150">
        <v>2.11</v>
      </c>
      <c r="AL6080" s="150">
        <v>1.6425875425338745</v>
      </c>
      <c r="AM6080" s="150">
        <v>1.5995904207229614</v>
      </c>
      <c r="AN6080" s="150">
        <v>1.7034999132156372</v>
      </c>
      <c r="AO6080" s="5" t="s">
        <v>6991</v>
      </c>
    </row>
    <row r="6081" spans="1:41" ht="14.25" x14ac:dyDescent="0.45">
      <c r="A6081" s="150">
        <v>2024</v>
      </c>
      <c r="B6081" s="5" t="s">
        <v>1477</v>
      </c>
      <c r="C6081" s="5" t="s">
        <v>171</v>
      </c>
      <c r="D6081" s="5" t="s">
        <v>84</v>
      </c>
      <c r="E6081" s="5" t="s">
        <v>85</v>
      </c>
      <c r="F6081" s="5" t="s">
        <v>86</v>
      </c>
      <c r="G6081" s="5" t="s">
        <v>87</v>
      </c>
      <c r="H6081" s="5" t="s">
        <v>131</v>
      </c>
      <c r="I6081" s="150">
        <v>11106.199657171328</v>
      </c>
      <c r="J6081" s="150">
        <v>15250.985190518384</v>
      </c>
      <c r="K6081" s="150">
        <v>1138.2932986745341</v>
      </c>
      <c r="L6081" s="150">
        <v>3537.0092811938912</v>
      </c>
      <c r="M6081" s="150">
        <v>23262.235754960609</v>
      </c>
      <c r="N6081" s="150">
        <v>13213.806614332163</v>
      </c>
      <c r="O6081" s="150">
        <v>7720.2371538228044</v>
      </c>
      <c r="P6081" s="150">
        <v>8723.3050029257993</v>
      </c>
      <c r="Q6081" s="150">
        <v>3545.3030521691398</v>
      </c>
      <c r="R6081" s="150">
        <v>9201.9598686236277</v>
      </c>
      <c r="S6081" s="150">
        <v>25729.690773239563</v>
      </c>
      <c r="T6081" s="150">
        <v>11958.008247013206</v>
      </c>
      <c r="U6081" s="150">
        <v>1690.839837406131</v>
      </c>
      <c r="V6081" s="150">
        <v>8380.6844114912583</v>
      </c>
      <c r="W6081" s="150">
        <v>3088.8062948407933</v>
      </c>
      <c r="X6081" s="150">
        <v>11191.343346463196</v>
      </c>
      <c r="Y6081" s="150">
        <v>49650.930821559836</v>
      </c>
      <c r="Z6081" s="150">
        <v>13456.761090268008</v>
      </c>
      <c r="AA6081" s="150">
        <v>187622.3974937998</v>
      </c>
      <c r="AB6081" s="150">
        <v>0</v>
      </c>
      <c r="AC6081" s="150">
        <v>9938.3676473961914</v>
      </c>
      <c r="AD6081" s="150">
        <v>21554.00566080369</v>
      </c>
      <c r="AE6081" s="150">
        <v>22340.784569766911</v>
      </c>
      <c r="AF6081" s="150">
        <v>34416.299835978214</v>
      </c>
      <c r="AG6081" s="150">
        <v>207525.09701460102</v>
      </c>
      <c r="AH6081" s="150">
        <v>37569.697977317097</v>
      </c>
      <c r="AI6081" s="150">
        <v>6223.8557549402394</v>
      </c>
      <c r="AJ6081" s="150">
        <v>45250.071081662303</v>
      </c>
      <c r="AK6081" s="150">
        <v>2618.5653341036004</v>
      </c>
      <c r="AL6081" s="150">
        <v>796905.5625</v>
      </c>
      <c r="AM6081" s="150">
        <v>644850.8125</v>
      </c>
      <c r="AN6081" s="150">
        <v>152054.75</v>
      </c>
      <c r="AO6081" s="5" t="s">
        <v>3343</v>
      </c>
    </row>
    <row r="6082" spans="1:41" ht="14.25" x14ac:dyDescent="0.45">
      <c r="A6082" s="150">
        <v>2024</v>
      </c>
      <c r="B6082" s="5" t="s">
        <v>4980</v>
      </c>
      <c r="C6082" s="5" t="s">
        <v>171</v>
      </c>
      <c r="D6082" s="5" t="s">
        <v>84</v>
      </c>
      <c r="E6082" s="5" t="s">
        <v>85</v>
      </c>
      <c r="F6082" s="5" t="s">
        <v>86</v>
      </c>
      <c r="G6082" s="5" t="s">
        <v>87</v>
      </c>
      <c r="H6082" s="5" t="s">
        <v>131</v>
      </c>
      <c r="I6082" s="150">
        <v>14875.681566860496</v>
      </c>
      <c r="J6082" s="150">
        <v>70439.226311935214</v>
      </c>
      <c r="K6082" s="150">
        <v>1409.8779391372857</v>
      </c>
      <c r="L6082" s="150">
        <v>3303.7168546398098</v>
      </c>
      <c r="M6082" s="150">
        <v>34569.983604912421</v>
      </c>
      <c r="N6082" s="150">
        <v>15322.767247136575</v>
      </c>
      <c r="O6082" s="150">
        <v>9273.343137391772</v>
      </c>
      <c r="P6082" s="150">
        <v>11945.511137428761</v>
      </c>
      <c r="Q6082" s="150">
        <v>4364.1095694692622</v>
      </c>
      <c r="R6082" s="150">
        <v>7305.7704158789202</v>
      </c>
      <c r="S6082" s="150">
        <v>17397.60893630857</v>
      </c>
      <c r="T6082" s="150">
        <v>11802.149209990366</v>
      </c>
      <c r="U6082" s="150">
        <v>1699.2650786141623</v>
      </c>
      <c r="V6082" s="150">
        <v>8860.8298674666585</v>
      </c>
      <c r="W6082" s="150">
        <v>6096.4953564415109</v>
      </c>
      <c r="X6082" s="150">
        <v>22609.521572843012</v>
      </c>
      <c r="Y6082" s="150">
        <v>63742.983330258598</v>
      </c>
      <c r="Z6082" s="150">
        <v>17367.30136908912</v>
      </c>
      <c r="AA6082" s="150">
        <v>180817.39588541698</v>
      </c>
      <c r="AB6082" s="150">
        <v>1940.5122596449394</v>
      </c>
      <c r="AC6082" s="150">
        <v>14673.536799414333</v>
      </c>
      <c r="AD6082" s="150">
        <v>16148.812393103841</v>
      </c>
      <c r="AE6082" s="150">
        <v>16137.04441647879</v>
      </c>
      <c r="AF6082" s="150">
        <v>51355.860409789122</v>
      </c>
      <c r="AG6082" s="150">
        <v>243982.01806988564</v>
      </c>
      <c r="AH6082" s="150">
        <v>32093.249445072437</v>
      </c>
      <c r="AI6082" s="150">
        <v>4438.3160422823721</v>
      </c>
      <c r="AJ6082" s="150">
        <v>44670.760774008879</v>
      </c>
      <c r="AK6082" s="150">
        <v>1700.3185597540348</v>
      </c>
      <c r="AL6082" s="150">
        <v>930343.9375</v>
      </c>
      <c r="AM6082" s="150">
        <v>770863.75</v>
      </c>
      <c r="AN6082" s="150">
        <v>159480.1875</v>
      </c>
      <c r="AO6082" s="5" t="s">
        <v>6065</v>
      </c>
    </row>
    <row r="6083" spans="1:41" ht="14.25" x14ac:dyDescent="0.45">
      <c r="A6083" s="150">
        <v>2024</v>
      </c>
      <c r="B6083" s="5" t="s">
        <v>1478</v>
      </c>
      <c r="C6083" s="5" t="s">
        <v>171</v>
      </c>
      <c r="D6083" s="5" t="s">
        <v>84</v>
      </c>
      <c r="E6083" s="5" t="s">
        <v>85</v>
      </c>
      <c r="F6083" s="5" t="s">
        <v>86</v>
      </c>
      <c r="G6083" s="5" t="s">
        <v>87</v>
      </c>
      <c r="H6083" s="5" t="s">
        <v>131</v>
      </c>
      <c r="I6083" s="150">
        <v>8739.7951946423709</v>
      </c>
      <c r="J6083" s="150">
        <v>17383.640458151785</v>
      </c>
      <c r="K6083" s="150">
        <v>1145.7307270973861</v>
      </c>
      <c r="L6083" s="150">
        <v>3783.7901198412164</v>
      </c>
      <c r="M6083" s="150">
        <v>23135.310514442517</v>
      </c>
      <c r="N6083" s="150">
        <v>17082.415635935384</v>
      </c>
      <c r="O6083" s="150">
        <v>8996.3770261477366</v>
      </c>
      <c r="P6083" s="150">
        <v>11689.107137867548</v>
      </c>
      <c r="Q6083" s="150">
        <v>3125.0445823554164</v>
      </c>
      <c r="R6083" s="150">
        <v>6783.0035722082057</v>
      </c>
      <c r="S6083" s="150">
        <v>19691.323561460496</v>
      </c>
      <c r="T6083" s="150">
        <v>12378.497805323517</v>
      </c>
      <c r="U6083" s="150">
        <v>1688.0816541957465</v>
      </c>
      <c r="V6083" s="150">
        <v>5661.8673217465803</v>
      </c>
      <c r="W6083" s="150">
        <v>3099.8061480865963</v>
      </c>
      <c r="X6083" s="150">
        <v>15265.094632207825</v>
      </c>
      <c r="Y6083" s="150">
        <v>50360.743803027435</v>
      </c>
      <c r="Z6083" s="150">
        <v>15561.888752288412</v>
      </c>
      <c r="AA6083" s="150">
        <v>185124.97656450482</v>
      </c>
      <c r="AB6083" s="150">
        <v>0</v>
      </c>
      <c r="AC6083" s="150">
        <v>11417.78243960942</v>
      </c>
      <c r="AD6083" s="150">
        <v>18816.930258170702</v>
      </c>
      <c r="AE6083" s="150">
        <v>21160.823215448647</v>
      </c>
      <c r="AF6083" s="150">
        <v>37483.802605088706</v>
      </c>
      <c r="AG6083" s="150">
        <v>183307.37807686493</v>
      </c>
      <c r="AH6083" s="150">
        <v>34916.548013384803</v>
      </c>
      <c r="AI6083" s="150">
        <v>5471.0979739881095</v>
      </c>
      <c r="AJ6083" s="150">
        <v>69021.328116096527</v>
      </c>
      <c r="AK6083" s="150">
        <v>1834.2055027069612</v>
      </c>
      <c r="AL6083" s="150">
        <v>794126.4375</v>
      </c>
      <c r="AM6083" s="150">
        <v>649375.4375</v>
      </c>
      <c r="AN6083" s="150">
        <v>144750.921875</v>
      </c>
      <c r="AO6083" s="5" t="s">
        <v>3344</v>
      </c>
    </row>
    <row r="6084" spans="1:41" ht="14.25" x14ac:dyDescent="0.45">
      <c r="A6084" s="150">
        <v>2024</v>
      </c>
      <c r="B6084" s="5" t="s">
        <v>6344</v>
      </c>
      <c r="C6084" s="5" t="s">
        <v>171</v>
      </c>
      <c r="D6084" s="5" t="s">
        <v>84</v>
      </c>
      <c r="E6084" s="5" t="s">
        <v>85</v>
      </c>
      <c r="F6084" s="5" t="s">
        <v>86</v>
      </c>
      <c r="G6084" s="5" t="s">
        <v>87</v>
      </c>
      <c r="H6084" s="5" t="s">
        <v>131</v>
      </c>
      <c r="I6084" s="150">
        <v>15508.857893221428</v>
      </c>
      <c r="J6084" s="150">
        <v>65041.814581351144</v>
      </c>
      <c r="K6084" s="150">
        <v>1886.036419872946</v>
      </c>
      <c r="L6084" s="150">
        <v>2958.6034372369718</v>
      </c>
      <c r="M6084" s="150">
        <v>47676.931731296907</v>
      </c>
      <c r="N6084" s="150">
        <v>14768.872055882492</v>
      </c>
      <c r="O6084" s="150">
        <v>9073.3880569005869</v>
      </c>
      <c r="P6084" s="150">
        <v>12673.130203100025</v>
      </c>
      <c r="Q6084" s="150">
        <v>5255.3173701400046</v>
      </c>
      <c r="R6084" s="150">
        <v>8169.7736669609021</v>
      </c>
      <c r="S6084" s="150">
        <v>20531.247498418528</v>
      </c>
      <c r="T6084" s="150">
        <v>12079.171873385283</v>
      </c>
      <c r="U6084" s="150">
        <v>1527.9461157347048</v>
      </c>
      <c r="V6084" s="150">
        <v>15755.664202800559</v>
      </c>
      <c r="W6084" s="150">
        <v>8737.5578146437674</v>
      </c>
      <c r="X6084" s="150">
        <v>20962.150833092273</v>
      </c>
      <c r="Y6084" s="150">
        <v>75010.479627266119</v>
      </c>
      <c r="Z6084" s="150">
        <v>32057.11546534588</v>
      </c>
      <c r="AA6084" s="150">
        <v>222800.55562542001</v>
      </c>
      <c r="AB6084" s="150">
        <v>2022.582827463835</v>
      </c>
      <c r="AC6084" s="150">
        <v>14916.968158813359</v>
      </c>
      <c r="AD6084" s="150">
        <v>17641.474010122001</v>
      </c>
      <c r="AE6084" s="150">
        <v>16146.512300375622</v>
      </c>
      <c r="AF6084" s="150">
        <v>49331.340962219503</v>
      </c>
      <c r="AG6084" s="150">
        <v>278058.54256430286</v>
      </c>
      <c r="AH6084" s="150">
        <v>39499.527195011244</v>
      </c>
      <c r="AI6084" s="150">
        <v>5620.2200289222919</v>
      </c>
      <c r="AJ6084" s="150">
        <v>46365.866635142302</v>
      </c>
      <c r="AK6084" s="150">
        <v>2103.4861405623883</v>
      </c>
      <c r="AL6084" s="150">
        <v>1064181.125</v>
      </c>
      <c r="AM6084" s="150">
        <v>876347.375</v>
      </c>
      <c r="AN6084" s="150">
        <v>187833.765625</v>
      </c>
      <c r="AO6084" s="5" t="s">
        <v>6992</v>
      </c>
    </row>
    <row r="6085" spans="1:41" ht="14.25" x14ac:dyDescent="0.45">
      <c r="A6085" s="150">
        <v>2024</v>
      </c>
      <c r="B6085" s="5" t="s">
        <v>4024</v>
      </c>
      <c r="C6085" s="5" t="s">
        <v>171</v>
      </c>
      <c r="D6085" s="5" t="s">
        <v>84</v>
      </c>
      <c r="E6085" s="5" t="s">
        <v>85</v>
      </c>
      <c r="F6085" s="5" t="s">
        <v>86</v>
      </c>
      <c r="G6085" s="5" t="s">
        <v>87</v>
      </c>
      <c r="H6085" s="5" t="s">
        <v>131</v>
      </c>
      <c r="I6085" s="150">
        <v>15462.259653789273</v>
      </c>
      <c r="J6085" s="150">
        <v>54726.197025761969</v>
      </c>
      <c r="K6085" s="150">
        <v>1072.1343894702372</v>
      </c>
      <c r="L6085" s="150">
        <v>2841.0225196508977</v>
      </c>
      <c r="M6085" s="150">
        <v>23482.252014098529</v>
      </c>
      <c r="N6085" s="150">
        <v>17412.295967003181</v>
      </c>
      <c r="O6085" s="150">
        <v>9836.4724861637333</v>
      </c>
      <c r="P6085" s="150">
        <v>10202.786962526488</v>
      </c>
      <c r="Q6085" s="150">
        <v>4080.873188104687</v>
      </c>
      <c r="R6085" s="150">
        <v>8293.8871223021233</v>
      </c>
      <c r="S6085" s="150">
        <v>18784.476527433832</v>
      </c>
      <c r="T6085" s="150">
        <v>11359.762550013111</v>
      </c>
      <c r="U6085" s="150">
        <v>1728.8476718972333</v>
      </c>
      <c r="V6085" s="150">
        <v>24950.366088419269</v>
      </c>
      <c r="W6085" s="150">
        <v>3743.3122307662247</v>
      </c>
      <c r="X6085" s="150">
        <v>16299.581796007458</v>
      </c>
      <c r="Y6085" s="150">
        <v>50288.586926760414</v>
      </c>
      <c r="Z6085" s="150">
        <v>17317.687536958081</v>
      </c>
      <c r="AA6085" s="150">
        <v>183750.10959827396</v>
      </c>
      <c r="AB6085" s="150">
        <v>1090.5783163228682</v>
      </c>
      <c r="AC6085" s="150">
        <v>10581.984880980681</v>
      </c>
      <c r="AD6085" s="150">
        <v>15751.225602817596</v>
      </c>
      <c r="AE6085" s="150">
        <v>17392.33740514388</v>
      </c>
      <c r="AF6085" s="150">
        <v>39368.263267467722</v>
      </c>
      <c r="AG6085" s="150">
        <v>177547.67924596681</v>
      </c>
      <c r="AH6085" s="150">
        <v>33476.679293814821</v>
      </c>
      <c r="AI6085" s="150">
        <v>4498.4659698051919</v>
      </c>
      <c r="AJ6085" s="150">
        <v>43562.542626813876</v>
      </c>
      <c r="AK6085" s="150">
        <v>1740.6401873062946</v>
      </c>
      <c r="AL6085" s="150">
        <v>820643.3125</v>
      </c>
      <c r="AM6085" s="150">
        <v>679507.75</v>
      </c>
      <c r="AN6085" s="150">
        <v>141135.578125</v>
      </c>
      <c r="AO6085" s="5" t="s">
        <v>4701</v>
      </c>
    </row>
    <row r="6086" spans="1:41" ht="14.25" x14ac:dyDescent="0.45">
      <c r="A6086" s="150">
        <v>2024</v>
      </c>
      <c r="B6086" s="5" t="s">
        <v>7352</v>
      </c>
      <c r="C6086" s="5" t="s">
        <v>171</v>
      </c>
      <c r="D6086" s="5" t="s">
        <v>84</v>
      </c>
      <c r="E6086" s="5" t="s">
        <v>85</v>
      </c>
      <c r="F6086" s="5" t="s">
        <v>86</v>
      </c>
      <c r="G6086" s="5" t="s">
        <v>87</v>
      </c>
      <c r="H6086" s="5" t="s">
        <v>131</v>
      </c>
      <c r="I6086" s="150">
        <v>17385.174490298039</v>
      </c>
      <c r="J6086" s="150">
        <v>85507.173844108052</v>
      </c>
      <c r="K6086" s="150">
        <v>1813.8658574000001</v>
      </c>
      <c r="L6086" s="150">
        <v>3515</v>
      </c>
      <c r="M6086" s="150">
        <v>49473.901219975072</v>
      </c>
      <c r="N6086" s="150">
        <v>13276.94402685547</v>
      </c>
      <c r="O6086" s="150">
        <v>8095.6694900000002</v>
      </c>
      <c r="P6086" s="150">
        <v>15241.04</v>
      </c>
      <c r="Q6086" s="150">
        <v>4184.6174151139048</v>
      </c>
      <c r="R6086" s="150">
        <v>7371.6860179632185</v>
      </c>
      <c r="S6086" s="150">
        <v>21296.3</v>
      </c>
      <c r="T6086" s="150">
        <v>14022.75</v>
      </c>
      <c r="U6086" s="150">
        <v>1482</v>
      </c>
      <c r="V6086" s="150">
        <v>18377</v>
      </c>
      <c r="W6086" s="150">
        <v>12044.768303999999</v>
      </c>
      <c r="X6086" s="150">
        <v>27442.010881562499</v>
      </c>
      <c r="Y6086" s="150">
        <v>74911.5</v>
      </c>
      <c r="Z6086" s="150">
        <v>14796.36297293007</v>
      </c>
      <c r="AA6086" s="150">
        <v>224292</v>
      </c>
      <c r="AB6086" s="150">
        <v>2069</v>
      </c>
      <c r="AC6086" s="150">
        <v>15578.543851775699</v>
      </c>
      <c r="AD6086" s="150">
        <v>18071.437241549069</v>
      </c>
      <c r="AE6086" s="150">
        <v>15930.17945517828</v>
      </c>
      <c r="AF6086" s="150">
        <v>52758.839399999997</v>
      </c>
      <c r="AG6086" s="150">
        <v>268997</v>
      </c>
      <c r="AH6086" s="150">
        <v>44963.640587056958</v>
      </c>
      <c r="AI6086" s="150">
        <v>22148</v>
      </c>
      <c r="AJ6086" s="150">
        <v>45159.41265413932</v>
      </c>
      <c r="AK6086" s="150">
        <v>2436</v>
      </c>
      <c r="AL6086" s="150">
        <v>1102641.75</v>
      </c>
      <c r="AM6086" s="150">
        <v>878764.5</v>
      </c>
      <c r="AN6086" s="150">
        <v>223877.34375</v>
      </c>
      <c r="AO6086" s="5" t="s">
        <v>7913</v>
      </c>
    </row>
    <row r="6087" spans="1:41" ht="14.25" x14ac:dyDescent="0.45">
      <c r="A6087" s="150">
        <v>2024</v>
      </c>
      <c r="B6087" s="5" t="s">
        <v>582</v>
      </c>
      <c r="C6087" s="5" t="s">
        <v>171</v>
      </c>
      <c r="D6087" s="5" t="s">
        <v>84</v>
      </c>
      <c r="E6087" s="5" t="s">
        <v>85</v>
      </c>
      <c r="F6087" s="5" t="s">
        <v>86</v>
      </c>
      <c r="G6087" s="5" t="s">
        <v>87</v>
      </c>
      <c r="H6087" s="5" t="s">
        <v>131</v>
      </c>
      <c r="I6087" s="150">
        <v>10653.336951165455</v>
      </c>
      <c r="J6087" s="150">
        <v>22071.175314750795</v>
      </c>
      <c r="K6087" s="150">
        <v>1107.5361827243903</v>
      </c>
      <c r="L6087" s="150">
        <v>2864.8566984584531</v>
      </c>
      <c r="M6087" s="150">
        <v>15693.073169731884</v>
      </c>
      <c r="N6087" s="150">
        <v>14184.725001525583</v>
      </c>
      <c r="O6087" s="150">
        <v>9736.7167838098867</v>
      </c>
      <c r="P6087" s="150">
        <v>9446.0555239203022</v>
      </c>
      <c r="Q6087" s="150">
        <v>3257.4460697876707</v>
      </c>
      <c r="R6087" s="150">
        <v>6493.9681177885559</v>
      </c>
      <c r="S6087" s="150">
        <v>25402.557190763473</v>
      </c>
      <c r="T6087" s="150">
        <v>12169.500394854691</v>
      </c>
      <c r="U6087" s="150">
        <v>1761.7863874385966</v>
      </c>
      <c r="V6087" s="150">
        <v>6356.0519034777753</v>
      </c>
      <c r="W6087" s="150">
        <v>5048.6679619754968</v>
      </c>
      <c r="X6087" s="150">
        <v>14166.342252097455</v>
      </c>
      <c r="Y6087" s="150">
        <v>47429.23220403849</v>
      </c>
      <c r="Z6087" s="150">
        <v>15428.460494287116</v>
      </c>
      <c r="AA6087" s="150">
        <v>234750.83406409525</v>
      </c>
      <c r="AB6087" s="150">
        <v>1126.5161374686591</v>
      </c>
      <c r="AC6087" s="150">
        <v>10728.619613061766</v>
      </c>
      <c r="AD6087" s="150">
        <v>16127.044747670547</v>
      </c>
      <c r="AE6087" s="150">
        <v>16800.722115716813</v>
      </c>
      <c r="AF6087" s="150">
        <v>35428.796067262563</v>
      </c>
      <c r="AG6087" s="150">
        <v>181926.21562759471</v>
      </c>
      <c r="AH6087" s="150">
        <v>34817.883248337428</v>
      </c>
      <c r="AI6087" s="150">
        <v>4725.258464876566</v>
      </c>
      <c r="AJ6087" s="150">
        <v>44280.910002328768</v>
      </c>
      <c r="AK6087" s="150">
        <v>1801.8675859867878</v>
      </c>
      <c r="AL6087" s="150">
        <v>805786.125</v>
      </c>
      <c r="AM6087" s="150">
        <v>663863.1875</v>
      </c>
      <c r="AN6087" s="150">
        <v>141922.984375</v>
      </c>
      <c r="AO6087" s="5" t="s">
        <v>1246</v>
      </c>
    </row>
    <row r="6088" spans="1:41" ht="14.25" x14ac:dyDescent="0.45">
      <c r="A6088" s="150">
        <v>2024</v>
      </c>
      <c r="B6088" s="5" t="s">
        <v>1478</v>
      </c>
      <c r="C6088" s="5" t="s">
        <v>171</v>
      </c>
      <c r="D6088" s="5" t="s">
        <v>84</v>
      </c>
      <c r="E6088" s="5" t="s">
        <v>85</v>
      </c>
      <c r="F6088" s="5" t="s">
        <v>86</v>
      </c>
      <c r="G6088" s="5" t="s">
        <v>88</v>
      </c>
      <c r="H6088" s="5" t="s">
        <v>131</v>
      </c>
      <c r="I6088" s="150">
        <v>9070.752595843338</v>
      </c>
      <c r="J6088" s="150">
        <v>17705.5</v>
      </c>
      <c r="K6088" s="150">
        <v>1223.424510181253</v>
      </c>
      <c r="L6088" s="150">
        <v>3980.0032000000001</v>
      </c>
      <c r="M6088" s="150">
        <v>24151.44776087745</v>
      </c>
      <c r="N6088" s="150">
        <v>17729.29027763976</v>
      </c>
      <c r="O6088" s="150">
        <v>9252.0602495833336</v>
      </c>
      <c r="P6088" s="150">
        <v>10151.304601600001</v>
      </c>
      <c r="Q6088" s="150">
        <v>3139.5968950926358</v>
      </c>
      <c r="R6088" s="150">
        <v>7223.7286833342732</v>
      </c>
      <c r="S6088" s="150">
        <v>24209.78835490884</v>
      </c>
      <c r="T6088" s="150">
        <v>12109.795305899541</v>
      </c>
      <c r="U6088" s="150">
        <v>1734.8291790748151</v>
      </c>
      <c r="V6088" s="150">
        <v>5819</v>
      </c>
      <c r="W6088" s="150">
        <v>3172.7031089817829</v>
      </c>
      <c r="X6088" s="150">
        <v>15531.10367035928</v>
      </c>
      <c r="Y6088" s="150">
        <v>53515.20678</v>
      </c>
      <c r="Z6088" s="150">
        <v>15602.12837273707</v>
      </c>
      <c r="AA6088" s="150">
        <v>192678.91378232269</v>
      </c>
      <c r="AB6088" s="150">
        <v>1000</v>
      </c>
      <c r="AC6088" s="150">
        <v>11656.322190000001</v>
      </c>
      <c r="AD6088" s="150">
        <v>19249.457724383959</v>
      </c>
      <c r="AE6088" s="150">
        <v>21703.26702679638</v>
      </c>
      <c r="AF6088" s="150">
        <v>38903.234253202718</v>
      </c>
      <c r="AG6088" s="150">
        <v>201717.51596607341</v>
      </c>
      <c r="AH6088" s="150">
        <v>37046.029776788797</v>
      </c>
      <c r="AI6088" s="150">
        <v>5566.9380234187338</v>
      </c>
      <c r="AJ6088" s="150">
        <v>71868.797232401877</v>
      </c>
      <c r="AK6088" s="150">
        <v>2097.5451149790042</v>
      </c>
      <c r="AL6088" s="150">
        <v>838809.6875</v>
      </c>
      <c r="AM6088" s="150">
        <v>684199.375</v>
      </c>
      <c r="AN6088" s="150">
        <v>154610.296875</v>
      </c>
      <c r="AO6088" s="5" t="s">
        <v>3346</v>
      </c>
    </row>
    <row r="6089" spans="1:41" ht="14.25" x14ac:dyDescent="0.45">
      <c r="A6089" s="150">
        <v>2024</v>
      </c>
      <c r="B6089" s="5" t="s">
        <v>6344</v>
      </c>
      <c r="C6089" s="5" t="s">
        <v>171</v>
      </c>
      <c r="D6089" s="5" t="s">
        <v>84</v>
      </c>
      <c r="E6089" s="5" t="s">
        <v>85</v>
      </c>
      <c r="F6089" s="5" t="s">
        <v>86</v>
      </c>
      <c r="G6089" s="5" t="s">
        <v>88</v>
      </c>
      <c r="H6089" s="5" t="s">
        <v>131</v>
      </c>
      <c r="I6089" s="150">
        <v>16720.199683660801</v>
      </c>
      <c r="J6089" s="150">
        <v>67225.255042436227</v>
      </c>
      <c r="K6089" s="150">
        <v>1971.580655710568</v>
      </c>
      <c r="L6089" s="150">
        <v>3195.0076129599502</v>
      </c>
      <c r="M6089" s="150">
        <v>50392.948512800001</v>
      </c>
      <c r="N6089" s="150">
        <v>15610.209635294021</v>
      </c>
      <c r="O6089" s="150">
        <v>9590.2727080882978</v>
      </c>
      <c r="P6089" s="150">
        <v>13343.627617561289</v>
      </c>
      <c r="Q6089" s="150">
        <v>5554.6975871780769</v>
      </c>
      <c r="R6089" s="150">
        <v>8635.1820222133883</v>
      </c>
      <c r="S6089" s="150">
        <v>21700.853232805439</v>
      </c>
      <c r="T6089" s="150">
        <v>12986.2960350208</v>
      </c>
      <c r="U6089" s="150">
        <v>1552.5811829199999</v>
      </c>
      <c r="V6089" s="150">
        <v>16653</v>
      </c>
      <c r="W6089" s="150">
        <v>9235.3111891199987</v>
      </c>
      <c r="X6089" s="150">
        <v>22917</v>
      </c>
      <c r="Y6089" s="150">
        <v>80856.527102193766</v>
      </c>
      <c r="Z6089" s="150">
        <v>33883.316531747718</v>
      </c>
      <c r="AA6089" s="150">
        <v>246411</v>
      </c>
      <c r="AB6089" s="150">
        <v>2138</v>
      </c>
      <c r="AC6089" s="150">
        <v>15747.398230000001</v>
      </c>
      <c r="AD6089" s="150">
        <v>18032.59134585036</v>
      </c>
      <c r="AE6089" s="150">
        <v>17066.332363833659</v>
      </c>
      <c r="AF6089" s="150">
        <v>53184.436741249672</v>
      </c>
      <c r="AG6089" s="150">
        <v>299776</v>
      </c>
      <c r="AH6089" s="150">
        <v>44247.606799145862</v>
      </c>
      <c r="AI6089" s="150">
        <v>5940.3876940800001</v>
      </c>
      <c r="AJ6089" s="150">
        <v>49987.339750170009</v>
      </c>
      <c r="AK6089" s="150">
        <v>2223</v>
      </c>
      <c r="AL6089" s="150">
        <v>1146777.875</v>
      </c>
      <c r="AM6089" s="150">
        <v>945402.0625</v>
      </c>
      <c r="AN6089" s="150">
        <v>201375.859375</v>
      </c>
      <c r="AO6089" s="5" t="s">
        <v>6993</v>
      </c>
    </row>
    <row r="6090" spans="1:41" ht="14.25" x14ac:dyDescent="0.45">
      <c r="A6090" s="150">
        <v>2024</v>
      </c>
      <c r="B6090" s="5" t="s">
        <v>4024</v>
      </c>
      <c r="C6090" s="5" t="s">
        <v>171</v>
      </c>
      <c r="D6090" s="5" t="s">
        <v>84</v>
      </c>
      <c r="E6090" s="5" t="s">
        <v>85</v>
      </c>
      <c r="F6090" s="5" t="s">
        <v>86</v>
      </c>
      <c r="G6090" s="5" t="s">
        <v>88</v>
      </c>
      <c r="H6090" s="5" t="s">
        <v>131</v>
      </c>
      <c r="I6090" s="150">
        <v>16417.015562043511</v>
      </c>
      <c r="J6090" s="150">
        <v>58333.546554442939</v>
      </c>
      <c r="K6090" s="150">
        <v>1117.177556877949</v>
      </c>
      <c r="L6090" s="150">
        <v>3023.3138000000008</v>
      </c>
      <c r="M6090" s="150">
        <v>24443.35531012512</v>
      </c>
      <c r="N6090" s="150">
        <v>18213.984734133541</v>
      </c>
      <c r="O6090" s="150">
        <v>10219.0019520961</v>
      </c>
      <c r="P6090" s="150">
        <v>10434.33033277617</v>
      </c>
      <c r="Q6090" s="150">
        <v>3772.0126883329758</v>
      </c>
      <c r="R6090" s="150">
        <v>8597.265815477971</v>
      </c>
      <c r="S6090" s="150">
        <v>19535</v>
      </c>
      <c r="T6090" s="150">
        <v>12061.199510317439</v>
      </c>
      <c r="U6090" s="150">
        <v>1704.706770960697</v>
      </c>
      <c r="V6090" s="150">
        <v>26170</v>
      </c>
      <c r="W6090" s="150">
        <v>3919.498939846585</v>
      </c>
      <c r="X6090" s="150">
        <v>17305.646771169238</v>
      </c>
      <c r="Y6090" s="150">
        <v>52571.976699623978</v>
      </c>
      <c r="Z6090" s="150">
        <v>18063</v>
      </c>
      <c r="AA6090" s="150">
        <v>203201</v>
      </c>
      <c r="AB6090" s="150">
        <v>1008.038</v>
      </c>
      <c r="AC6090" s="150">
        <v>11015.09978</v>
      </c>
      <c r="AD6090" s="150">
        <v>16428.070905503999</v>
      </c>
      <c r="AE6090" s="150">
        <v>18104.187052088069</v>
      </c>
      <c r="AF6090" s="150">
        <v>41799.155180676011</v>
      </c>
      <c r="AG6090" s="150">
        <v>188638</v>
      </c>
      <c r="AH6090" s="150">
        <v>36160</v>
      </c>
      <c r="AI6090" s="150">
        <v>4682.5833392997138</v>
      </c>
      <c r="AJ6090" s="150">
        <v>46252.420812977623</v>
      </c>
      <c r="AK6090" s="150">
        <v>1811.8827163538499</v>
      </c>
      <c r="AL6090" s="150">
        <v>875002.4375</v>
      </c>
      <c r="AM6090" s="150">
        <v>726311.0625</v>
      </c>
      <c r="AN6090" s="150">
        <v>148691.453125</v>
      </c>
      <c r="AO6090" s="5" t="s">
        <v>4702</v>
      </c>
    </row>
    <row r="6091" spans="1:41" ht="14.25" x14ac:dyDescent="0.45">
      <c r="A6091" s="150">
        <v>2024</v>
      </c>
      <c r="B6091" s="5" t="s">
        <v>7352</v>
      </c>
      <c r="C6091" s="5" t="s">
        <v>171</v>
      </c>
      <c r="D6091" s="5" t="s">
        <v>84</v>
      </c>
      <c r="E6091" s="5" t="s">
        <v>85</v>
      </c>
      <c r="F6091" s="5" t="s">
        <v>86</v>
      </c>
      <c r="G6091" s="5" t="s">
        <v>88</v>
      </c>
      <c r="H6091" s="5" t="s">
        <v>131</v>
      </c>
      <c r="I6091" s="150">
        <v>17765.6418252</v>
      </c>
      <c r="J6091" s="150">
        <v>92368.314846892856</v>
      </c>
      <c r="K6091" s="150">
        <v>1918.8557008824321</v>
      </c>
      <c r="L6091" s="150">
        <v>3811.0927044279601</v>
      </c>
      <c r="M6091" s="150">
        <v>52502.099315847299</v>
      </c>
      <c r="N6091" s="150">
        <v>14076.21605727217</v>
      </c>
      <c r="O6091" s="150">
        <v>8591.1892281439195</v>
      </c>
      <c r="P6091" s="150">
        <v>15927.255611953509</v>
      </c>
      <c r="Q6091" s="150">
        <v>4441.3525892500111</v>
      </c>
      <c r="R6091" s="150">
        <v>7822.1769266093306</v>
      </c>
      <c r="S6091" s="150">
        <v>22522.937677053829</v>
      </c>
      <c r="T6091" s="150">
        <v>15206.525428678609</v>
      </c>
      <c r="U6091" s="150">
        <v>1526.906082</v>
      </c>
      <c r="V6091" s="150">
        <v>19501</v>
      </c>
      <c r="W6091" s="150">
        <v>12502.92120095033</v>
      </c>
      <c r="X6091" s="150">
        <v>29150.232151722361</v>
      </c>
      <c r="Y6091" s="150">
        <v>80969.095698123361</v>
      </c>
      <c r="Z6091" s="150">
        <v>15700.583117967481</v>
      </c>
      <c r="AA6091" s="150">
        <v>247498</v>
      </c>
      <c r="AB6091" s="150">
        <v>2196</v>
      </c>
      <c r="AC6091" s="150">
        <v>16531.498223999999</v>
      </c>
      <c r="AD6091" s="150">
        <v>19180.158332834912</v>
      </c>
      <c r="AE6091" s="150">
        <v>16374.629879270829</v>
      </c>
      <c r="AF6091" s="150">
        <v>57284.469256673437</v>
      </c>
      <c r="AG6091" s="150">
        <v>291170</v>
      </c>
      <c r="AH6091" s="150">
        <v>48947.18128105002</v>
      </c>
      <c r="AI6091" s="150">
        <v>23503.634784000002</v>
      </c>
      <c r="AJ6091" s="150">
        <v>48882.000583551358</v>
      </c>
      <c r="AK6091" s="150">
        <v>2586</v>
      </c>
      <c r="AL6091" s="150">
        <v>1190458</v>
      </c>
      <c r="AM6091" s="150">
        <v>951650.25</v>
      </c>
      <c r="AN6091" s="150">
        <v>238807.734375</v>
      </c>
      <c r="AO6091" s="5" t="s">
        <v>7914</v>
      </c>
    </row>
    <row r="6092" spans="1:41" ht="14.25" x14ac:dyDescent="0.45">
      <c r="A6092" s="150">
        <v>2024</v>
      </c>
      <c r="B6092" s="5" t="s">
        <v>582</v>
      </c>
      <c r="C6092" s="5" t="s">
        <v>171</v>
      </c>
      <c r="D6092" s="5" t="s">
        <v>84</v>
      </c>
      <c r="E6092" s="5" t="s">
        <v>85</v>
      </c>
      <c r="F6092" s="5" t="s">
        <v>86</v>
      </c>
      <c r="G6092" s="5" t="s">
        <v>88</v>
      </c>
      <c r="H6092" s="5" t="s">
        <v>131</v>
      </c>
      <c r="I6092" s="150">
        <v>10748.992261292409</v>
      </c>
      <c r="J6092" s="150">
        <v>23184.949467980881</v>
      </c>
      <c r="K6092" s="150">
        <v>1112.905077276532</v>
      </c>
      <c r="L6092" s="150">
        <v>2991.7403345358739</v>
      </c>
      <c r="M6092" s="150">
        <v>16145.92574447828</v>
      </c>
      <c r="N6092" s="150">
        <v>15045.853999999999</v>
      </c>
      <c r="O6092" s="150">
        <v>10020.88762370559</v>
      </c>
      <c r="P6092" s="150">
        <v>8460.66</v>
      </c>
      <c r="Q6092" s="150">
        <v>3334.8569812136661</v>
      </c>
      <c r="R6092" s="150">
        <v>6630.9142983366246</v>
      </c>
      <c r="S6092" s="150">
        <v>25626.59076947072</v>
      </c>
      <c r="T6092" s="150">
        <v>11570.569641550899</v>
      </c>
      <c r="U6092" s="150">
        <v>1762.7606773910361</v>
      </c>
      <c r="V6092" s="150">
        <v>6598</v>
      </c>
      <c r="W6092" s="150">
        <v>4073.5171233319661</v>
      </c>
      <c r="X6092" s="150">
        <v>14849.64095370947</v>
      </c>
      <c r="Y6092" s="150">
        <v>49106.157569999981</v>
      </c>
      <c r="Z6092" s="150">
        <v>15920.379680371439</v>
      </c>
      <c r="AA6092" s="150">
        <v>263260.38341446419</v>
      </c>
      <c r="AB6092" s="150">
        <v>1009</v>
      </c>
      <c r="AC6092" s="150">
        <v>11128.257180000001</v>
      </c>
      <c r="AD6092" s="150">
        <v>16641.237510399998</v>
      </c>
      <c r="AE6092" s="150">
        <v>17285.537944038799</v>
      </c>
      <c r="AF6092" s="150">
        <v>36997.926721957672</v>
      </c>
      <c r="AG6092" s="150">
        <v>193257</v>
      </c>
      <c r="AH6092" s="150">
        <v>37261.69845403728</v>
      </c>
      <c r="AI6092" s="150">
        <v>4861.6145143907434</v>
      </c>
      <c r="AJ6092" s="150">
        <v>46469.891690685057</v>
      </c>
      <c r="AK6092" s="150">
        <v>1853.863799019173</v>
      </c>
      <c r="AL6092" s="150">
        <v>857211.75</v>
      </c>
      <c r="AM6092" s="150">
        <v>712184.25</v>
      </c>
      <c r="AN6092" s="150">
        <v>145027.4375</v>
      </c>
      <c r="AO6092" s="5" t="s">
        <v>1247</v>
      </c>
    </row>
    <row r="6093" spans="1:41" ht="14.25" x14ac:dyDescent="0.45">
      <c r="A6093" s="150">
        <v>2024</v>
      </c>
      <c r="B6093" s="5" t="s">
        <v>4980</v>
      </c>
      <c r="C6093" s="5" t="s">
        <v>171</v>
      </c>
      <c r="D6093" s="5" t="s">
        <v>84</v>
      </c>
      <c r="E6093" s="5" t="s">
        <v>85</v>
      </c>
      <c r="F6093" s="5" t="s">
        <v>86</v>
      </c>
      <c r="G6093" s="5" t="s">
        <v>88</v>
      </c>
      <c r="H6093" s="5" t="s">
        <v>131</v>
      </c>
      <c r="I6093" s="150">
        <v>15901.977650559351</v>
      </c>
      <c r="J6093" s="150">
        <v>71177.337634046286</v>
      </c>
      <c r="K6093" s="150">
        <v>1460</v>
      </c>
      <c r="L6093" s="150">
        <v>3537.5336627647121</v>
      </c>
      <c r="M6093" s="150">
        <v>35236.738834128002</v>
      </c>
      <c r="N6093" s="150">
        <v>16153.366738571611</v>
      </c>
      <c r="O6093" s="150">
        <v>9718.7502955401178</v>
      </c>
      <c r="P6093" s="150">
        <v>12580.75871827735</v>
      </c>
      <c r="Q6093" s="150">
        <v>4614.2190319647516</v>
      </c>
      <c r="R6093" s="150">
        <v>7644.3911365575241</v>
      </c>
      <c r="S6093" s="150">
        <v>17966.58203331567</v>
      </c>
      <c r="T6093" s="150">
        <v>12595.700945000001</v>
      </c>
      <c r="U6093" s="150">
        <v>1695.2792108112999</v>
      </c>
      <c r="V6093" s="150">
        <v>9346</v>
      </c>
      <c r="W6093" s="150">
        <v>6389.3156081183997</v>
      </c>
      <c r="X6093" s="150">
        <v>24380.518582288911</v>
      </c>
      <c r="Y6093" s="150">
        <v>68991.939840815059</v>
      </c>
      <c r="Z6093" s="150">
        <v>18308.728687804029</v>
      </c>
      <c r="AA6093" s="150">
        <v>203201</v>
      </c>
      <c r="AB6093" s="150">
        <v>2086</v>
      </c>
      <c r="AC6093" s="150">
        <v>15378.322980000001</v>
      </c>
      <c r="AD6093" s="150">
        <v>17073.18360939484</v>
      </c>
      <c r="AE6093" s="150">
        <v>16912.12142894002</v>
      </c>
      <c r="AF6093" s="150">
        <v>54990.513101850433</v>
      </c>
      <c r="AG6093" s="150">
        <v>268424</v>
      </c>
      <c r="AH6093" s="150">
        <v>34815.321101013069</v>
      </c>
      <c r="AI6093" s="150">
        <v>4651.492423881602</v>
      </c>
      <c r="AJ6093" s="150">
        <v>48707.71836533241</v>
      </c>
      <c r="AK6093" s="150">
        <v>1781</v>
      </c>
      <c r="AL6093" s="150">
        <v>1005719.75</v>
      </c>
      <c r="AM6093" s="150">
        <v>837565.1875</v>
      </c>
      <c r="AN6093" s="150">
        <v>168154.609375</v>
      </c>
      <c r="AO6093" s="5" t="s">
        <v>6066</v>
      </c>
    </row>
    <row r="6094" spans="1:41" ht="14.25" x14ac:dyDescent="0.45">
      <c r="A6094" s="150">
        <v>2024</v>
      </c>
      <c r="B6094" s="5" t="s">
        <v>1477</v>
      </c>
      <c r="C6094" s="5" t="s">
        <v>171</v>
      </c>
      <c r="D6094" s="5" t="s">
        <v>84</v>
      </c>
      <c r="E6094" s="5" t="s">
        <v>85</v>
      </c>
      <c r="F6094" s="5" t="s">
        <v>86</v>
      </c>
      <c r="G6094" s="5" t="s">
        <v>88</v>
      </c>
      <c r="H6094" s="5" t="s">
        <v>131</v>
      </c>
      <c r="I6094" s="150">
        <v>9553.9442399999989</v>
      </c>
      <c r="J6094" s="150">
        <v>16130.36</v>
      </c>
      <c r="K6094" s="150">
        <v>1209.8190696298129</v>
      </c>
      <c r="L6094" s="150">
        <v>3693.2523000000001</v>
      </c>
      <c r="M6094" s="150">
        <v>24083.084297843208</v>
      </c>
      <c r="N6094" s="150">
        <v>13752.3042632652</v>
      </c>
      <c r="O6094" s="150">
        <v>8331</v>
      </c>
      <c r="P6094" s="150">
        <v>10268</v>
      </c>
      <c r="Q6094" s="150">
        <v>3609.8469132928149</v>
      </c>
      <c r="R6094" s="150">
        <v>10088.62497094938</v>
      </c>
      <c r="S6094" s="150">
        <v>30202.23261446278</v>
      </c>
      <c r="T6094" s="150">
        <v>13563.862160244589</v>
      </c>
      <c r="U6094" s="150">
        <v>1721.24402288397</v>
      </c>
      <c r="V6094" s="150">
        <v>8615</v>
      </c>
      <c r="W6094" s="150">
        <v>3113.2161412611199</v>
      </c>
      <c r="X6094" s="150">
        <v>12673.42526849264</v>
      </c>
      <c r="Y6094" s="150">
        <v>56019</v>
      </c>
      <c r="Z6094" s="150">
        <v>16422.003000000001</v>
      </c>
      <c r="AA6094" s="150">
        <v>196999.60790082041</v>
      </c>
      <c r="AB6094" s="150">
        <v>831</v>
      </c>
      <c r="AC6094" s="150">
        <v>10625</v>
      </c>
      <c r="AD6094" s="150">
        <v>26340.907422938501</v>
      </c>
      <c r="AE6094" s="150">
        <v>22517.336631697272</v>
      </c>
      <c r="AF6094" s="150">
        <v>35937.058945984652</v>
      </c>
      <c r="AG6094" s="150">
        <v>226387</v>
      </c>
      <c r="AH6094" s="150">
        <v>44414.418949679071</v>
      </c>
      <c r="AI6094" s="150">
        <v>6273.0408926985101</v>
      </c>
      <c r="AJ6094" s="150">
        <v>54378.699797357418</v>
      </c>
      <c r="AK6094" s="150">
        <v>3281.9131356601229</v>
      </c>
      <c r="AL6094" s="150">
        <v>871036.25</v>
      </c>
      <c r="AM6094" s="150">
        <v>696718.25</v>
      </c>
      <c r="AN6094" s="150">
        <v>174317.921875</v>
      </c>
      <c r="AO6094" s="5" t="s">
        <v>3345</v>
      </c>
    </row>
    <row r="6095" spans="1:41" ht="14.25" x14ac:dyDescent="0.45">
      <c r="A6095" s="150">
        <v>2024</v>
      </c>
      <c r="B6095" s="5" t="s">
        <v>7352</v>
      </c>
      <c r="C6095" s="5" t="s">
        <v>171</v>
      </c>
      <c r="D6095" s="5" t="s">
        <v>84</v>
      </c>
      <c r="E6095" s="5" t="s">
        <v>27</v>
      </c>
      <c r="F6095" s="5" t="s">
        <v>27</v>
      </c>
      <c r="G6095" s="5" t="s">
        <v>87</v>
      </c>
      <c r="H6095" s="5" t="s">
        <v>131</v>
      </c>
      <c r="I6095" s="150">
        <v>490.1960784313726</v>
      </c>
      <c r="J6095" s="150">
        <v>1917.143953649125</v>
      </c>
      <c r="K6095" s="150">
        <v>0</v>
      </c>
      <c r="L6095" s="150">
        <v>0</v>
      </c>
      <c r="M6095" s="150">
        <v>300</v>
      </c>
      <c r="N6095" s="150">
        <v>0</v>
      </c>
      <c r="O6095" s="150">
        <v>50</v>
      </c>
      <c r="P6095" s="150">
        <v>0</v>
      </c>
      <c r="Q6095" s="150">
        <v>5.6836376637316706</v>
      </c>
      <c r="R6095" s="150">
        <v>26.622</v>
      </c>
      <c r="S6095" s="150">
        <v>0</v>
      </c>
      <c r="T6095" s="150">
        <v>285</v>
      </c>
      <c r="U6095" s="150">
        <v>50</v>
      </c>
      <c r="V6095" s="150">
        <v>500</v>
      </c>
      <c r="W6095" s="150">
        <v>0</v>
      </c>
      <c r="X6095" s="150">
        <v>945</v>
      </c>
      <c r="Y6095" s="150">
        <v>1200.6372730372209</v>
      </c>
      <c r="Z6095" s="150">
        <v>686.10780675822832</v>
      </c>
      <c r="AA6095" s="150">
        <v>3016</v>
      </c>
      <c r="AB6095" s="150">
        <v>0</v>
      </c>
      <c r="AC6095" s="150">
        <v>11.88</v>
      </c>
      <c r="AD6095" s="150">
        <v>115.1357166321075</v>
      </c>
      <c r="AE6095" s="150">
        <v>0</v>
      </c>
      <c r="AF6095" s="150">
        <v>1055.22</v>
      </c>
      <c r="AG6095" s="150">
        <v>40641</v>
      </c>
      <c r="AH6095" s="150">
        <v>4088.2245146321029</v>
      </c>
      <c r="AI6095" s="150">
        <v>178</v>
      </c>
      <c r="AJ6095" s="150">
        <v>1837</v>
      </c>
      <c r="AK6095" s="150">
        <v>0</v>
      </c>
      <c r="AL6095" s="150">
        <v>57398.84765625</v>
      </c>
      <c r="AM6095" s="150">
        <v>51437.4921875</v>
      </c>
      <c r="AN6095" s="150">
        <v>5961.3603515625</v>
      </c>
      <c r="AO6095" s="5" t="s">
        <v>7915</v>
      </c>
    </row>
    <row r="6096" spans="1:41" ht="14.25" x14ac:dyDescent="0.45">
      <c r="A6096" s="150">
        <v>2024</v>
      </c>
      <c r="B6096" s="5" t="s">
        <v>582</v>
      </c>
      <c r="C6096" s="5" t="s">
        <v>171</v>
      </c>
      <c r="D6096" s="5" t="s">
        <v>84</v>
      </c>
      <c r="E6096" s="5" t="s">
        <v>27</v>
      </c>
      <c r="F6096" s="5" t="s">
        <v>27</v>
      </c>
      <c r="G6096" s="5" t="s">
        <v>87</v>
      </c>
      <c r="H6096" s="5" t="s">
        <v>131</v>
      </c>
      <c r="I6096" s="150">
        <v>1116.4679261334579</v>
      </c>
      <c r="J6096" s="150">
        <v>0</v>
      </c>
      <c r="K6096" s="150">
        <v>89.317434090676628</v>
      </c>
      <c r="L6096" s="150">
        <v>122.81147187468036</v>
      </c>
      <c r="M6096" s="150">
        <v>200.96422670402242</v>
      </c>
      <c r="N6096" s="150">
        <v>0</v>
      </c>
      <c r="O6096" s="150">
        <v>62.522203863473642</v>
      </c>
      <c r="P6096" s="150">
        <v>0</v>
      </c>
      <c r="Q6096" s="150">
        <v>6.2461878046936938</v>
      </c>
      <c r="R6096" s="150">
        <v>30.683888013925824</v>
      </c>
      <c r="S6096" s="150">
        <v>0</v>
      </c>
      <c r="T6096" s="150">
        <v>223.29358522669159</v>
      </c>
      <c r="U6096" s="150">
        <v>0</v>
      </c>
      <c r="V6096" s="150">
        <v>602.8926801120673</v>
      </c>
      <c r="W6096" s="150">
        <v>0</v>
      </c>
      <c r="X6096" s="150">
        <v>110.6498548788902</v>
      </c>
      <c r="Y6096" s="150">
        <v>1618.878492893514</v>
      </c>
      <c r="Z6096" s="150">
        <v>399.81189817239806</v>
      </c>
      <c r="AA6096" s="150">
        <v>3351.8268357292914</v>
      </c>
      <c r="AB6096" s="150">
        <v>0</v>
      </c>
      <c r="AC6096" s="150">
        <v>12.136732061222673</v>
      </c>
      <c r="AD6096" s="150">
        <v>60.065518404209023</v>
      </c>
      <c r="AE6096" s="150"/>
      <c r="AF6096" s="150">
        <v>512.43780681986686</v>
      </c>
      <c r="AG6096" s="150">
        <v>10915.706913806818</v>
      </c>
      <c r="AH6096" s="150">
        <v>1116.4679261334579</v>
      </c>
      <c r="AI6096" s="150">
        <v>108.29738883494541</v>
      </c>
      <c r="AJ6096" s="150">
        <v>1500.5328927233675</v>
      </c>
      <c r="AK6096" s="150"/>
      <c r="AL6096" s="150">
        <v>22162.01171875</v>
      </c>
      <c r="AM6096" s="150">
        <v>20190.43359375</v>
      </c>
      <c r="AN6096" s="150">
        <v>1971.578125</v>
      </c>
      <c r="AO6096" s="5" t="s">
        <v>1248</v>
      </c>
    </row>
    <row r="6097" spans="1:41" ht="14.25" x14ac:dyDescent="0.45">
      <c r="A6097" s="150">
        <v>2024</v>
      </c>
      <c r="B6097" s="5" t="s">
        <v>6344</v>
      </c>
      <c r="C6097" s="5" t="s">
        <v>171</v>
      </c>
      <c r="D6097" s="5" t="s">
        <v>84</v>
      </c>
      <c r="E6097" s="5" t="s">
        <v>27</v>
      </c>
      <c r="F6097" s="5" t="s">
        <v>27</v>
      </c>
      <c r="G6097" s="5" t="s">
        <v>87</v>
      </c>
      <c r="H6097" s="5" t="s">
        <v>131</v>
      </c>
      <c r="I6097" s="150">
        <v>1024.0925708677646</v>
      </c>
      <c r="J6097" s="150">
        <v>1401.2396887926675</v>
      </c>
      <c r="K6097" s="150">
        <v>0</v>
      </c>
      <c r="L6097" s="150">
        <v>0</v>
      </c>
      <c r="M6097" s="150">
        <v>307.2277712603294</v>
      </c>
      <c r="N6097" s="150">
        <v>0</v>
      </c>
      <c r="O6097" s="150">
        <v>51.204628543388232</v>
      </c>
      <c r="P6097" s="150">
        <v>0</v>
      </c>
      <c r="Q6097" s="150">
        <v>5.9993042612524032</v>
      </c>
      <c r="R6097" s="150">
        <v>52.540045255799797</v>
      </c>
      <c r="S6097" s="150">
        <v>0</v>
      </c>
      <c r="T6097" s="150">
        <v>307.2277712603294</v>
      </c>
      <c r="U6097" s="150">
        <v>0</v>
      </c>
      <c r="V6097" s="150">
        <v>512.0462854338823</v>
      </c>
      <c r="W6097" s="150">
        <v>0</v>
      </c>
      <c r="X6097" s="150">
        <v>517.16674828822113</v>
      </c>
      <c r="Y6097" s="150">
        <v>1421.4404883644572</v>
      </c>
      <c r="Z6097" s="150">
        <v>19.259048839680688</v>
      </c>
      <c r="AA6097" s="150">
        <v>2690.2911836696176</v>
      </c>
      <c r="AB6097" s="150">
        <v>0</v>
      </c>
      <c r="AC6097" s="150">
        <v>12.289110850413175</v>
      </c>
      <c r="AD6097" s="150">
        <v>57.293581462299251</v>
      </c>
      <c r="AE6097" s="150">
        <v>0</v>
      </c>
      <c r="AF6097" s="150">
        <v>1153.7426903396236</v>
      </c>
      <c r="AG6097" s="150">
        <v>42065.626440964297</v>
      </c>
      <c r="AH6097" s="150">
        <v>1536.1388563016469</v>
      </c>
      <c r="AI6097" s="150">
        <v>182.2884776144621</v>
      </c>
      <c r="AJ6097" s="150">
        <v>1881.6127983506321</v>
      </c>
      <c r="AK6097" s="150">
        <v>0</v>
      </c>
      <c r="AL6097" s="150">
        <v>55198.73046875</v>
      </c>
      <c r="AM6097" s="150">
        <v>52240.1796875</v>
      </c>
      <c r="AN6097" s="150">
        <v>2958.5478515625</v>
      </c>
      <c r="AO6097" s="5" t="s">
        <v>6994</v>
      </c>
    </row>
    <row r="6098" spans="1:41" ht="14.25" x14ac:dyDescent="0.45">
      <c r="A6098" s="150">
        <v>2024</v>
      </c>
      <c r="B6098" s="5" t="s">
        <v>4980</v>
      </c>
      <c r="C6098" s="5" t="s">
        <v>171</v>
      </c>
      <c r="D6098" s="5" t="s">
        <v>84</v>
      </c>
      <c r="E6098" s="5" t="s">
        <v>27</v>
      </c>
      <c r="F6098" s="5" t="s">
        <v>27</v>
      </c>
      <c r="G6098" s="5" t="s">
        <v>87</v>
      </c>
      <c r="H6098" s="5" t="s">
        <v>131</v>
      </c>
      <c r="I6098" s="150">
        <v>1053.4811398723882</v>
      </c>
      <c r="J6098" s="150">
        <v>1361.7481042914233</v>
      </c>
      <c r="K6098" s="150"/>
      <c r="L6098" s="150">
        <v>115.88292538596272</v>
      </c>
      <c r="M6098" s="150">
        <v>316.0443419617165</v>
      </c>
      <c r="N6098" s="150">
        <v>0</v>
      </c>
      <c r="O6098" s="150">
        <v>52.674056993619416</v>
      </c>
      <c r="P6098" s="150">
        <v>0</v>
      </c>
      <c r="Q6098" s="150">
        <v>6.0162331269425025</v>
      </c>
      <c r="R6098" s="150">
        <v>50.117258267149133</v>
      </c>
      <c r="S6098" s="150">
        <v>0</v>
      </c>
      <c r="T6098" s="150">
        <v>316.0443419617165</v>
      </c>
      <c r="U6098" s="150">
        <v>0</v>
      </c>
      <c r="V6098" s="150">
        <v>526.74056993619411</v>
      </c>
      <c r="W6098" s="150">
        <v>0</v>
      </c>
      <c r="X6098" s="150">
        <v>532.00797563555614</v>
      </c>
      <c r="Y6098" s="150">
        <v>1462.231822142875</v>
      </c>
      <c r="Z6098" s="150">
        <v>56.396951851348312</v>
      </c>
      <c r="AA6098" s="150">
        <v>2376.653451552108</v>
      </c>
      <c r="AB6098" s="150">
        <v>0</v>
      </c>
      <c r="AC6098" s="150">
        <v>12.265122566530085</v>
      </c>
      <c r="AD6098" s="150">
        <v>56.887981553108972</v>
      </c>
      <c r="AE6098" s="150"/>
      <c r="AF6098" s="150">
        <v>916.52859168897783</v>
      </c>
      <c r="AG6098" s="150">
        <v>17614.204658666335</v>
      </c>
      <c r="AH6098" s="150">
        <v>1580.2217098085825</v>
      </c>
      <c r="AI6098" s="150">
        <v>102.18767056762167</v>
      </c>
      <c r="AJ6098" s="150">
        <v>1860.4476930146377</v>
      </c>
      <c r="AK6098" s="150"/>
      <c r="AL6098" s="150">
        <v>30368.78125</v>
      </c>
      <c r="AM6098" s="150">
        <v>27412.71484375</v>
      </c>
      <c r="AN6098" s="150">
        <v>2956.068115234375</v>
      </c>
      <c r="AO6098" s="5" t="s">
        <v>6067</v>
      </c>
    </row>
    <row r="6099" spans="1:41" ht="14.25" x14ac:dyDescent="0.45">
      <c r="A6099" s="150">
        <v>2024</v>
      </c>
      <c r="B6099" s="5" t="s">
        <v>4024</v>
      </c>
      <c r="C6099" s="5" t="s">
        <v>171</v>
      </c>
      <c r="D6099" s="5" t="s">
        <v>84</v>
      </c>
      <c r="E6099" s="5" t="s">
        <v>27</v>
      </c>
      <c r="F6099" s="5" t="s">
        <v>27</v>
      </c>
      <c r="G6099" s="5" t="s">
        <v>87</v>
      </c>
      <c r="H6099" s="5" t="s">
        <v>131</v>
      </c>
      <c r="I6099" s="150">
        <v>1081.8821476202961</v>
      </c>
      <c r="J6099" s="150">
        <v>86.55057180962369</v>
      </c>
      <c r="K6099" s="150"/>
      <c r="L6099" s="150">
        <v>119.00703623823257</v>
      </c>
      <c r="M6099" s="150">
        <v>324.56464428608888</v>
      </c>
      <c r="N6099" s="150">
        <v>0</v>
      </c>
      <c r="O6099" s="150">
        <v>54.094107381014808</v>
      </c>
      <c r="P6099" s="150">
        <v>0</v>
      </c>
      <c r="Q6099" s="150">
        <v>6.9321340903333306</v>
      </c>
      <c r="R6099" s="150">
        <v>59.230883817915974</v>
      </c>
      <c r="S6099" s="150">
        <v>0</v>
      </c>
      <c r="T6099" s="150">
        <v>216.37642952405923</v>
      </c>
      <c r="U6099" s="150">
        <v>0</v>
      </c>
      <c r="V6099" s="150">
        <v>973.69393285826652</v>
      </c>
      <c r="W6099" s="150">
        <v>0</v>
      </c>
      <c r="X6099" s="150">
        <v>109.36660321781329</v>
      </c>
      <c r="Y6099" s="150">
        <v>1568.7291140494294</v>
      </c>
      <c r="Z6099" s="150">
        <v>130.90773986205585</v>
      </c>
      <c r="AA6099" s="150">
        <v>2415.8428356361214</v>
      </c>
      <c r="AB6099" s="150"/>
      <c r="AC6099" s="150">
        <v>12.348797571724631</v>
      </c>
      <c r="AD6099" s="150">
        <v>58.204817646775986</v>
      </c>
      <c r="AE6099" s="150">
        <v>0</v>
      </c>
      <c r="AF6099" s="150">
        <v>952.05628990586058</v>
      </c>
      <c r="AG6099" s="150">
        <v>13282.267126334376</v>
      </c>
      <c r="AH6099" s="150">
        <v>1081.8821476202961</v>
      </c>
      <c r="AI6099" s="150">
        <v>104.94256831916873</v>
      </c>
      <c r="AJ6099" s="150">
        <v>1454.0496064016781</v>
      </c>
      <c r="AK6099" s="150"/>
      <c r="AL6099" s="150">
        <v>24092.9296875</v>
      </c>
      <c r="AM6099" s="150">
        <v>22143.498046875</v>
      </c>
      <c r="AN6099" s="150">
        <v>1949.431396484375</v>
      </c>
      <c r="AO6099" s="5" t="s">
        <v>4703</v>
      </c>
    </row>
    <row r="6100" spans="1:41" ht="14.25" x14ac:dyDescent="0.45">
      <c r="A6100" s="150">
        <v>2024</v>
      </c>
      <c r="B6100" s="5" t="s">
        <v>1477</v>
      </c>
      <c r="C6100" s="5" t="s">
        <v>171</v>
      </c>
      <c r="D6100" s="5" t="s">
        <v>84</v>
      </c>
      <c r="E6100" s="5" t="s">
        <v>27</v>
      </c>
      <c r="F6100" s="5" t="s">
        <v>27</v>
      </c>
      <c r="G6100" s="5" t="s">
        <v>87</v>
      </c>
      <c r="H6100" s="5" t="s">
        <v>131</v>
      </c>
      <c r="I6100" s="150">
        <v>0</v>
      </c>
      <c r="J6100" s="150">
        <v>935.08293388508878</v>
      </c>
      <c r="K6100" s="150">
        <v>94.857774889544515</v>
      </c>
      <c r="L6100" s="150">
        <v>176.67260573177666</v>
      </c>
      <c r="M6100" s="150">
        <v>212.68891713515058</v>
      </c>
      <c r="N6100" s="150">
        <v>0</v>
      </c>
      <c r="O6100" s="150">
        <v>62.843275864323239</v>
      </c>
      <c r="P6100" s="150">
        <v>0</v>
      </c>
      <c r="Q6100" s="150">
        <v>6.9639539004612558</v>
      </c>
      <c r="R6100" s="150">
        <v>23.014903204241321</v>
      </c>
      <c r="S6100" s="150">
        <v>0</v>
      </c>
      <c r="T6100" s="150">
        <v>118.57221861193064</v>
      </c>
      <c r="U6100" s="150"/>
      <c r="V6100" s="150">
        <v>1067.1499675073758</v>
      </c>
      <c r="W6100" s="150">
        <v>0</v>
      </c>
      <c r="X6100" s="150">
        <v>35.57166558357919</v>
      </c>
      <c r="Y6100" s="150">
        <v>889.29163958947981</v>
      </c>
      <c r="Z6100" s="150">
        <v>71.143331167158379</v>
      </c>
      <c r="AA6100" s="150">
        <v>2970.3444106366173</v>
      </c>
      <c r="AB6100" s="150"/>
      <c r="AC6100" s="150">
        <v>12.450082954252718</v>
      </c>
      <c r="AD6100" s="150">
        <v>104.00710370818761</v>
      </c>
      <c r="AE6100" s="150"/>
      <c r="AF6100" s="150">
        <v>1425.9518769203758</v>
      </c>
      <c r="AG6100" s="150">
        <v>21047.754525803808</v>
      </c>
      <c r="AH6100" s="150">
        <v>3082.8776839101965</v>
      </c>
      <c r="AI6100" s="150">
        <v>0</v>
      </c>
      <c r="AJ6100" s="150">
        <v>1295.8706591764881</v>
      </c>
      <c r="AK6100" s="150">
        <v>0</v>
      </c>
      <c r="AL6100" s="150">
        <v>33633.109375</v>
      </c>
      <c r="AM6100" s="150">
        <v>29921.69140625</v>
      </c>
      <c r="AN6100" s="150">
        <v>3711.41845703125</v>
      </c>
      <c r="AO6100" s="5" t="s">
        <v>3347</v>
      </c>
    </row>
    <row r="6101" spans="1:41" ht="14.25" x14ac:dyDescent="0.45">
      <c r="A6101" s="150">
        <v>2024</v>
      </c>
      <c r="B6101" s="5" t="s">
        <v>1478</v>
      </c>
      <c r="C6101" s="5" t="s">
        <v>171</v>
      </c>
      <c r="D6101" s="5" t="s">
        <v>84</v>
      </c>
      <c r="E6101" s="5" t="s">
        <v>27</v>
      </c>
      <c r="F6101" s="5" t="s">
        <v>27</v>
      </c>
      <c r="G6101" s="5" t="s">
        <v>87</v>
      </c>
      <c r="H6101" s="5" t="s">
        <v>131</v>
      </c>
      <c r="I6101" s="150">
        <v>0</v>
      </c>
      <c r="J6101" s="150">
        <v>1055.4581058153208</v>
      </c>
      <c r="K6101" s="150">
        <v>92.119053434965707</v>
      </c>
      <c r="L6101" s="150">
        <v>149.69346183181929</v>
      </c>
      <c r="M6101" s="150">
        <v>206.54819012371217</v>
      </c>
      <c r="N6101" s="150">
        <v>0</v>
      </c>
      <c r="O6101" s="150">
        <v>63.331849236538922</v>
      </c>
      <c r="P6101" s="150">
        <v>0</v>
      </c>
      <c r="Q6101" s="150">
        <v>6.2365957062462289</v>
      </c>
      <c r="R6101" s="150">
        <v>31.646349319414533</v>
      </c>
      <c r="S6101" s="150">
        <v>0</v>
      </c>
      <c r="T6101" s="150">
        <v>230.29763358741428</v>
      </c>
      <c r="U6101" s="150"/>
      <c r="V6101" s="150">
        <v>621.80361068601849</v>
      </c>
      <c r="W6101" s="150">
        <v>0</v>
      </c>
      <c r="X6101" s="150">
        <v>59.084700543229417</v>
      </c>
      <c r="Y6101" s="150">
        <v>1554.5090267150463</v>
      </c>
      <c r="Z6101" s="150">
        <v>399.19791806042389</v>
      </c>
      <c r="AA6101" s="150">
        <v>2930.806485541169</v>
      </c>
      <c r="AB6101" s="150"/>
      <c r="AC6101" s="150">
        <v>12.332438278606036</v>
      </c>
      <c r="AD6101" s="150">
        <v>59.782789979731682</v>
      </c>
      <c r="AE6101" s="150"/>
      <c r="AF6101" s="150">
        <v>1197.3699451152124</v>
      </c>
      <c r="AG6101" s="150">
        <v>15191.172046778023</v>
      </c>
      <c r="AH6101" s="150">
        <v>2182.5493033889138</v>
      </c>
      <c r="AI6101" s="150">
        <v>111.69435228989592</v>
      </c>
      <c r="AJ6101" s="150">
        <v>1284.4850513338031</v>
      </c>
      <c r="AK6101" s="150"/>
      <c r="AL6101" s="150">
        <v>27440.119140625</v>
      </c>
      <c r="AM6101" s="150">
        <v>24434.7109375</v>
      </c>
      <c r="AN6101" s="150">
        <v>3005.40771484375</v>
      </c>
      <c r="AO6101" s="5" t="s">
        <v>3348</v>
      </c>
    </row>
    <row r="6102" spans="1:41" ht="14.25" x14ac:dyDescent="0.45">
      <c r="A6102" s="150">
        <v>2024</v>
      </c>
      <c r="B6102" s="5" t="s">
        <v>4024</v>
      </c>
      <c r="C6102" s="5" t="s">
        <v>171</v>
      </c>
      <c r="D6102" s="5" t="s">
        <v>84</v>
      </c>
      <c r="E6102" s="5" t="s">
        <v>27</v>
      </c>
      <c r="F6102" s="5" t="s">
        <v>27</v>
      </c>
      <c r="G6102" s="5" t="s">
        <v>88</v>
      </c>
      <c r="H6102" s="5" t="s">
        <v>131</v>
      </c>
      <c r="I6102" s="150">
        <v>1148.68566764928</v>
      </c>
      <c r="J6102" s="150">
        <v>92.255667018003308</v>
      </c>
      <c r="K6102" s="150"/>
      <c r="L6102" s="150">
        <v>126.643</v>
      </c>
      <c r="M6102" s="150">
        <v>337.84872577919998</v>
      </c>
      <c r="N6102" s="150">
        <v>0</v>
      </c>
      <c r="O6102" s="150">
        <v>56.197767004488</v>
      </c>
      <c r="P6102" s="150">
        <v>0</v>
      </c>
      <c r="Q6102" s="150">
        <v>6.4074761798974373</v>
      </c>
      <c r="R6102" s="150">
        <v>61.397466008311412</v>
      </c>
      <c r="S6102" s="150">
        <v>0</v>
      </c>
      <c r="T6102" s="150">
        <v>229.73713352985601</v>
      </c>
      <c r="U6102" s="150">
        <v>0</v>
      </c>
      <c r="V6102" s="150">
        <v>1021</v>
      </c>
      <c r="W6102" s="150">
        <v>0</v>
      </c>
      <c r="X6102" s="150">
        <v>116.119717764193</v>
      </c>
      <c r="Y6102" s="150">
        <v>1638.6102420881671</v>
      </c>
      <c r="Z6102" s="150">
        <v>137</v>
      </c>
      <c r="AA6102" s="150">
        <v>2593</v>
      </c>
      <c r="AB6102" s="150"/>
      <c r="AC6102" s="150">
        <v>12.854229999999999</v>
      </c>
      <c r="AD6102" s="150">
        <v>60.705934601820502</v>
      </c>
      <c r="AE6102" s="150">
        <v>0</v>
      </c>
      <c r="AF6102" s="150">
        <v>1010.8433875313669</v>
      </c>
      <c r="AG6102" s="150">
        <v>14112</v>
      </c>
      <c r="AH6102" s="150">
        <v>1169</v>
      </c>
      <c r="AI6102" s="150">
        <v>109.23775466860801</v>
      </c>
      <c r="AJ6102" s="150">
        <v>1543.8335373206321</v>
      </c>
      <c r="AK6102" s="150"/>
      <c r="AL6102" s="150">
        <v>25583.37890625</v>
      </c>
      <c r="AM6102" s="150">
        <v>23504.53125</v>
      </c>
      <c r="AN6102" s="150">
        <v>2078.846923828125</v>
      </c>
      <c r="AO6102" s="5" t="s">
        <v>4704</v>
      </c>
    </row>
    <row r="6103" spans="1:41" ht="14.25" x14ac:dyDescent="0.45">
      <c r="A6103" s="150">
        <v>2024</v>
      </c>
      <c r="B6103" s="5" t="s">
        <v>7352</v>
      </c>
      <c r="C6103" s="5" t="s">
        <v>171</v>
      </c>
      <c r="D6103" s="5" t="s">
        <v>84</v>
      </c>
      <c r="E6103" s="5" t="s">
        <v>27</v>
      </c>
      <c r="F6103" s="5" t="s">
        <v>27</v>
      </c>
      <c r="G6103" s="5" t="s">
        <v>88</v>
      </c>
      <c r="H6103" s="5" t="s">
        <v>131</v>
      </c>
      <c r="I6103" s="150">
        <v>500.00000000000011</v>
      </c>
      <c r="J6103" s="150">
        <v>2095.123360138045</v>
      </c>
      <c r="K6103" s="150">
        <v>0</v>
      </c>
      <c r="L6103" s="150">
        <v>0</v>
      </c>
      <c r="M6103" s="150">
        <v>318.36239999999998</v>
      </c>
      <c r="N6103" s="150">
        <v>0</v>
      </c>
      <c r="O6103" s="150">
        <v>53.060399999999987</v>
      </c>
      <c r="P6103" s="150">
        <v>0</v>
      </c>
      <c r="Q6103" s="150">
        <v>6.0323409167589146</v>
      </c>
      <c r="R6103" s="150">
        <v>28.24889633562152</v>
      </c>
      <c r="S6103" s="150">
        <v>0</v>
      </c>
      <c r="T6103" s="150">
        <v>309.05918932972509</v>
      </c>
      <c r="U6103" s="150">
        <v>51.515050000000002</v>
      </c>
      <c r="V6103" s="150">
        <v>531</v>
      </c>
      <c r="W6103" s="150">
        <v>0</v>
      </c>
      <c r="X6103" s="150">
        <v>1003.824738</v>
      </c>
      <c r="Y6103" s="150">
        <v>1298.2178124936261</v>
      </c>
      <c r="Z6103" s="150">
        <v>728.03652273209514</v>
      </c>
      <c r="AA6103" s="150">
        <v>3306</v>
      </c>
      <c r="AB6103" s="150">
        <v>0</v>
      </c>
      <c r="AC6103" s="150">
        <v>12.734496</v>
      </c>
      <c r="AD6103" s="150">
        <v>122.1995376046216</v>
      </c>
      <c r="AE6103" s="150"/>
      <c r="AF6103" s="150">
        <v>1145.7363038396729</v>
      </c>
      <c r="AG6103" s="150">
        <v>43991</v>
      </c>
      <c r="AH6103" s="150">
        <v>4450.4195795242658</v>
      </c>
      <c r="AI6103" s="150">
        <v>188.89502400000001</v>
      </c>
      <c r="AJ6103" s="150">
        <v>1988.4278779199999</v>
      </c>
      <c r="AK6103" s="150"/>
      <c r="AL6103" s="150">
        <v>62127.890625</v>
      </c>
      <c r="AM6103" s="150">
        <v>55682.07421875</v>
      </c>
      <c r="AN6103" s="150">
        <v>6445.82080078125</v>
      </c>
      <c r="AO6103" s="5" t="s">
        <v>7916</v>
      </c>
    </row>
    <row r="6104" spans="1:41" ht="14.25" x14ac:dyDescent="0.45">
      <c r="A6104" s="150">
        <v>2024</v>
      </c>
      <c r="B6104" s="5" t="s">
        <v>4980</v>
      </c>
      <c r="C6104" s="5" t="s">
        <v>171</v>
      </c>
      <c r="D6104" s="5" t="s">
        <v>84</v>
      </c>
      <c r="E6104" s="5" t="s">
        <v>27</v>
      </c>
      <c r="F6104" s="5" t="s">
        <v>27</v>
      </c>
      <c r="G6104" s="5" t="s">
        <v>88</v>
      </c>
      <c r="H6104" s="5" t="s">
        <v>131</v>
      </c>
      <c r="I6104" s="150">
        <v>1126.1624192639999</v>
      </c>
      <c r="J6104" s="150">
        <v>1401.7853352205491</v>
      </c>
      <c r="K6104" s="150">
        <v>0</v>
      </c>
      <c r="L6104" s="150">
        <v>124.0844078138132</v>
      </c>
      <c r="M6104" s="150">
        <v>331.22424095999997</v>
      </c>
      <c r="N6104" s="150">
        <v>0</v>
      </c>
      <c r="O6104" s="150">
        <v>55.204040159999998</v>
      </c>
      <c r="P6104" s="150">
        <v>0</v>
      </c>
      <c r="Q6104" s="150">
        <v>6.3610266775338866</v>
      </c>
      <c r="R6104" s="150">
        <v>52.440181264561197</v>
      </c>
      <c r="S6104" s="150">
        <v>0</v>
      </c>
      <c r="T6104" s="150">
        <v>337.29450000000003</v>
      </c>
      <c r="U6104" s="150">
        <v>0</v>
      </c>
      <c r="V6104" s="150">
        <v>556</v>
      </c>
      <c r="W6104" s="150">
        <v>0</v>
      </c>
      <c r="X6104" s="150">
        <v>573.67999999999995</v>
      </c>
      <c r="Y6104" s="150">
        <v>1572.5677789526189</v>
      </c>
      <c r="Z6104" s="150">
        <v>59.454054969257392</v>
      </c>
      <c r="AA6104" s="150">
        <v>2593</v>
      </c>
      <c r="AB6104" s="150">
        <v>0</v>
      </c>
      <c r="AC6104" s="150">
        <v>12.854229999999999</v>
      </c>
      <c r="AD6104" s="150">
        <v>60.583295737853533</v>
      </c>
      <c r="AE6104" s="150">
        <v>0</v>
      </c>
      <c r="AF6104" s="150">
        <v>981.39486180015911</v>
      </c>
      <c r="AG6104" s="150">
        <v>19379</v>
      </c>
      <c r="AH6104" s="150">
        <v>1714.238162347061</v>
      </c>
      <c r="AI6104" s="150">
        <v>107.09583791039999</v>
      </c>
      <c r="AJ6104" s="150">
        <v>2028.5788890686281</v>
      </c>
      <c r="AK6104" s="150"/>
      <c r="AL6104" s="150">
        <v>33073.00390625</v>
      </c>
      <c r="AM6104" s="150">
        <v>29893.68359375</v>
      </c>
      <c r="AN6104" s="150">
        <v>3179.3203125</v>
      </c>
      <c r="AO6104" s="5" t="s">
        <v>6068</v>
      </c>
    </row>
    <row r="6105" spans="1:41" ht="14.25" x14ac:dyDescent="0.45">
      <c r="A6105" s="150">
        <v>2024</v>
      </c>
      <c r="B6105" s="5" t="s">
        <v>1478</v>
      </c>
      <c r="C6105" s="5" t="s">
        <v>171</v>
      </c>
      <c r="D6105" s="5" t="s">
        <v>84</v>
      </c>
      <c r="E6105" s="5" t="s">
        <v>27</v>
      </c>
      <c r="F6105" s="5" t="s">
        <v>27</v>
      </c>
      <c r="G6105" s="5" t="s">
        <v>88</v>
      </c>
      <c r="H6105" s="5" t="s">
        <v>131</v>
      </c>
      <c r="I6105" s="150">
        <v>0</v>
      </c>
      <c r="J6105" s="150">
        <v>1075</v>
      </c>
      <c r="K6105" s="150">
        <v>98.567379453750476</v>
      </c>
      <c r="L6105" s="150">
        <v>157.45599999999999</v>
      </c>
      <c r="M6105" s="150">
        <v>215.24999999999989</v>
      </c>
      <c r="N6105" s="150">
        <v>0</v>
      </c>
      <c r="O6105" s="150">
        <v>65.131783956023355</v>
      </c>
      <c r="P6105" s="150">
        <v>0</v>
      </c>
      <c r="Q6105" s="150">
        <v>6.2656374970882958</v>
      </c>
      <c r="R6105" s="150">
        <v>33.702568319162573</v>
      </c>
      <c r="S6105" s="150">
        <v>0</v>
      </c>
      <c r="T6105" s="150">
        <v>225.2985173190612</v>
      </c>
      <c r="U6105" s="150"/>
      <c r="V6105" s="150">
        <v>639</v>
      </c>
      <c r="W6105" s="150">
        <v>0</v>
      </c>
      <c r="X6105" s="150">
        <v>60.119717764192998</v>
      </c>
      <c r="Y6105" s="150">
        <v>1643.652</v>
      </c>
      <c r="Z6105" s="150">
        <v>400.23015604659258</v>
      </c>
      <c r="AA6105" s="150">
        <v>3050.3966597046078</v>
      </c>
      <c r="AB6105" s="150">
        <v>139</v>
      </c>
      <c r="AC6105" s="150">
        <v>12.59009</v>
      </c>
      <c r="AD6105" s="150">
        <v>61.156961979006887</v>
      </c>
      <c r="AE6105" s="150">
        <v>0</v>
      </c>
      <c r="AF6105" s="150">
        <v>1242.711790831964</v>
      </c>
      <c r="AG6105" s="150">
        <v>16716.869348294171</v>
      </c>
      <c r="AH6105" s="150">
        <v>2315.6580785609372</v>
      </c>
      <c r="AI6105" s="150">
        <v>113.6509599572198</v>
      </c>
      <c r="AJ6105" s="150">
        <v>1337.476374651674</v>
      </c>
      <c r="AK6105" s="150"/>
      <c r="AL6105" s="150">
        <v>29609.18359375</v>
      </c>
      <c r="AM6105" s="150">
        <v>26315.3515625</v>
      </c>
      <c r="AN6105" s="150">
        <v>3293.833251953125</v>
      </c>
      <c r="AO6105" s="5" t="s">
        <v>3350</v>
      </c>
    </row>
    <row r="6106" spans="1:41" ht="14.25" x14ac:dyDescent="0.45">
      <c r="A6106" s="150">
        <v>2024</v>
      </c>
      <c r="B6106" s="5" t="s">
        <v>582</v>
      </c>
      <c r="C6106" s="5" t="s">
        <v>171</v>
      </c>
      <c r="D6106" s="5" t="s">
        <v>84</v>
      </c>
      <c r="E6106" s="5" t="s">
        <v>27</v>
      </c>
      <c r="F6106" s="5" t="s">
        <v>27</v>
      </c>
      <c r="G6106" s="5" t="s">
        <v>88</v>
      </c>
      <c r="H6106" s="5" t="s">
        <v>131</v>
      </c>
      <c r="I6106" s="150">
        <v>1126.492586595306</v>
      </c>
      <c r="J6106" s="150">
        <v>0</v>
      </c>
      <c r="K6106" s="150">
        <v>89.750409457784841</v>
      </c>
      <c r="L6106" s="150">
        <v>128.2507547930422</v>
      </c>
      <c r="M6106" s="150">
        <v>206.7634201768704</v>
      </c>
      <c r="N6106" s="150">
        <v>0</v>
      </c>
      <c r="O6106" s="150">
        <v>64.346944952128553</v>
      </c>
      <c r="P6106" s="150">
        <v>0</v>
      </c>
      <c r="Q6106" s="150">
        <v>6.3946240582924521</v>
      </c>
      <c r="R6106" s="150">
        <v>31.3309563689985</v>
      </c>
      <c r="S6106" s="150">
        <v>0</v>
      </c>
      <c r="T6106" s="150">
        <v>212.3040301202</v>
      </c>
      <c r="U6106" s="150">
        <v>54.138841443213607</v>
      </c>
      <c r="V6106" s="150">
        <v>626</v>
      </c>
      <c r="W6106" s="150">
        <v>0</v>
      </c>
      <c r="X6106" s="150">
        <v>116.119717764193</v>
      </c>
      <c r="Y6106" s="150">
        <v>1676.519</v>
      </c>
      <c r="Z6106" s="150">
        <v>412.55945283662538</v>
      </c>
      <c r="AA6106" s="150">
        <v>3621.588324004796</v>
      </c>
      <c r="AB6106" s="150">
        <v>0</v>
      </c>
      <c r="AC6106" s="150">
        <v>12.58882</v>
      </c>
      <c r="AD6106" s="150">
        <v>61.980640197214413</v>
      </c>
      <c r="AE6106" s="150"/>
      <c r="AF6106" s="150">
        <v>535.13352218595514</v>
      </c>
      <c r="AG6106" s="150">
        <v>11596</v>
      </c>
      <c r="AH6106" s="150">
        <v>1194.831141814911</v>
      </c>
      <c r="AI6106" s="150">
        <v>111.42250976198019</v>
      </c>
      <c r="AJ6106" s="150">
        <v>1574.710208067045</v>
      </c>
      <c r="AK6106" s="150"/>
      <c r="AL6106" s="150">
        <v>23459.2265625</v>
      </c>
      <c r="AM6106" s="150">
        <v>21401.70703125</v>
      </c>
      <c r="AN6106" s="150">
        <v>2057.518798828125</v>
      </c>
      <c r="AO6106" s="5" t="s">
        <v>1249</v>
      </c>
    </row>
    <row r="6107" spans="1:41" ht="14.25" x14ac:dyDescent="0.45">
      <c r="A6107" s="150">
        <v>2024</v>
      </c>
      <c r="B6107" s="5" t="s">
        <v>6344</v>
      </c>
      <c r="C6107" s="5" t="s">
        <v>171</v>
      </c>
      <c r="D6107" s="5" t="s">
        <v>84</v>
      </c>
      <c r="E6107" s="5" t="s">
        <v>27</v>
      </c>
      <c r="F6107" s="5" t="s">
        <v>27</v>
      </c>
      <c r="G6107" s="5" t="s">
        <v>88</v>
      </c>
      <c r="H6107" s="5" t="s">
        <v>131</v>
      </c>
      <c r="I6107" s="150">
        <v>1104.0808032</v>
      </c>
      <c r="J6107" s="150">
        <v>1435.2578589308271</v>
      </c>
      <c r="K6107" s="150"/>
      <c r="L6107" s="150">
        <v>0</v>
      </c>
      <c r="M6107" s="150">
        <v>324.729648</v>
      </c>
      <c r="N6107" s="150">
        <v>0</v>
      </c>
      <c r="O6107" s="150">
        <v>54.121608000000002</v>
      </c>
      <c r="P6107" s="150">
        <v>0</v>
      </c>
      <c r="Q6107" s="150">
        <v>6.3410672577207441</v>
      </c>
      <c r="R6107" s="150">
        <v>55.533099536640002</v>
      </c>
      <c r="S6107" s="150">
        <v>0</v>
      </c>
      <c r="T6107" s="150">
        <v>330.30002632524298</v>
      </c>
      <c r="U6107" s="150">
        <v>0</v>
      </c>
      <c r="V6107" s="150">
        <v>541</v>
      </c>
      <c r="W6107" s="150">
        <v>0</v>
      </c>
      <c r="X6107" s="150">
        <v>565</v>
      </c>
      <c r="Y6107" s="150">
        <v>1532.157273306899</v>
      </c>
      <c r="Z6107" s="150">
        <v>20.356181099347971</v>
      </c>
      <c r="AA6107" s="150">
        <v>2930</v>
      </c>
      <c r="AB6107" s="150">
        <v>0</v>
      </c>
      <c r="AC6107" s="150">
        <v>13.09136</v>
      </c>
      <c r="AD6107" s="150">
        <v>58.563799184639969</v>
      </c>
      <c r="AE6107" s="150">
        <v>0</v>
      </c>
      <c r="AF6107" s="150">
        <v>1243.85743288512</v>
      </c>
      <c r="AG6107" s="150">
        <v>45351</v>
      </c>
      <c r="AH6107" s="150">
        <v>1720.7919418111289</v>
      </c>
      <c r="AI6107" s="150">
        <v>192.67292448000001</v>
      </c>
      <c r="AJ6107" s="150">
        <v>2028.578889068629</v>
      </c>
      <c r="AK6107" s="150"/>
      <c r="AL6107" s="150">
        <v>59507.43359375</v>
      </c>
      <c r="AM6107" s="150">
        <v>56261.25390625</v>
      </c>
      <c r="AN6107" s="150">
        <v>3246.179931640625</v>
      </c>
      <c r="AO6107" s="5" t="s">
        <v>6995</v>
      </c>
    </row>
    <row r="6108" spans="1:41" ht="14.25" x14ac:dyDescent="0.45">
      <c r="A6108" s="150">
        <v>2024</v>
      </c>
      <c r="B6108" s="5" t="s">
        <v>1477</v>
      </c>
      <c r="C6108" s="5" t="s">
        <v>171</v>
      </c>
      <c r="D6108" s="5" t="s">
        <v>84</v>
      </c>
      <c r="E6108" s="5" t="s">
        <v>27</v>
      </c>
      <c r="F6108" s="5" t="s">
        <v>27</v>
      </c>
      <c r="G6108" s="5" t="s">
        <v>88</v>
      </c>
      <c r="H6108" s="5" t="s">
        <v>131</v>
      </c>
      <c r="I6108" s="150">
        <v>0</v>
      </c>
      <c r="J6108" s="150">
        <v>989</v>
      </c>
      <c r="K6108" s="150">
        <v>101.0315639400942</v>
      </c>
      <c r="L6108" s="150">
        <v>184.4769</v>
      </c>
      <c r="M6108" s="150">
        <v>219.73437499999989</v>
      </c>
      <c r="N6108" s="150">
        <v>0</v>
      </c>
      <c r="O6108" s="150">
        <v>67</v>
      </c>
      <c r="P6108" s="150">
        <v>0</v>
      </c>
      <c r="Q6108" s="150">
        <v>7.012922247431467</v>
      </c>
      <c r="R6108" s="150">
        <v>25.23252986160016</v>
      </c>
      <c r="S6108" s="150">
        <v>0</v>
      </c>
      <c r="T6108" s="150">
        <v>137.4794540050494</v>
      </c>
      <c r="U6108" s="150"/>
      <c r="V6108" s="150">
        <v>1097</v>
      </c>
      <c r="W6108" s="150">
        <v>0</v>
      </c>
      <c r="X6108" s="150">
        <v>39.142945394180011</v>
      </c>
      <c r="Y6108" s="150">
        <v>1002</v>
      </c>
      <c r="Z6108" s="150">
        <v>86.820000000000007</v>
      </c>
      <c r="AA6108" s="150">
        <v>3118.7997384221921</v>
      </c>
      <c r="AB6108" s="150">
        <v>139</v>
      </c>
      <c r="AC6108" s="150">
        <v>13.3</v>
      </c>
      <c r="AD6108" s="150">
        <v>127.4917612202744</v>
      </c>
      <c r="AE6108" s="150">
        <v>0</v>
      </c>
      <c r="AF6108" s="150">
        <v>1488.960663605133</v>
      </c>
      <c r="AG6108" s="150">
        <v>22961</v>
      </c>
      <c r="AH6108" s="150">
        <v>3711.2745848097788</v>
      </c>
      <c r="AI6108" s="150">
        <v>0</v>
      </c>
      <c r="AJ6108" s="150">
        <v>1560.013836326596</v>
      </c>
      <c r="AK6108" s="150">
        <v>0</v>
      </c>
      <c r="AL6108" s="150">
        <v>37075.7734375</v>
      </c>
      <c r="AM6108" s="150">
        <v>32533.615234375</v>
      </c>
      <c r="AN6108" s="150">
        <v>4542.15478515625</v>
      </c>
      <c r="AO6108" s="5" t="s">
        <v>3349</v>
      </c>
    </row>
    <row r="6109" spans="1:41" ht="14.25" x14ac:dyDescent="0.45">
      <c r="A6109" s="150">
        <v>2024</v>
      </c>
      <c r="B6109" s="5" t="s">
        <v>4980</v>
      </c>
      <c r="C6109" s="5" t="s">
        <v>171</v>
      </c>
      <c r="D6109" s="5" t="s">
        <v>84</v>
      </c>
      <c r="E6109" s="5" t="s">
        <v>109</v>
      </c>
      <c r="F6109" s="5" t="s">
        <v>109</v>
      </c>
      <c r="G6109" s="5" t="s">
        <v>87</v>
      </c>
      <c r="H6109" s="5" t="s">
        <v>131</v>
      </c>
      <c r="I6109" s="150">
        <v>9639.3524298323537</v>
      </c>
      <c r="J6109" s="150">
        <v>49946.16489345154</v>
      </c>
      <c r="K6109" s="150">
        <v>1099.8343100267734</v>
      </c>
      <c r="L6109" s="150">
        <v>1380.0602932328286</v>
      </c>
      <c r="M6109" s="150">
        <v>10914.064609077943</v>
      </c>
      <c r="N6109" s="150">
        <v>4961.1450367462203</v>
      </c>
      <c r="O6109" s="150">
        <v>7215.0471142009519</v>
      </c>
      <c r="P6109" s="150">
        <v>9089.3004292330625</v>
      </c>
      <c r="Q6109" s="150">
        <v>2919.3292369177402</v>
      </c>
      <c r="R6109" s="150">
        <v>5774.4960828518051</v>
      </c>
      <c r="S6109" s="150">
        <v>5583.4500413236583</v>
      </c>
      <c r="T6109" s="150">
        <v>7546.0854049059171</v>
      </c>
      <c r="U6109" s="150">
        <v>1154.6153293001375</v>
      </c>
      <c r="V6109" s="150">
        <v>2289.2145169426999</v>
      </c>
      <c r="W6109" s="150">
        <v>2006.8815714568998</v>
      </c>
      <c r="X6109" s="150">
        <v>15834.584362323683</v>
      </c>
      <c r="Y6109" s="150">
        <v>39806.311610648132</v>
      </c>
      <c r="Z6109" s="150">
        <v>11305.946715224205</v>
      </c>
      <c r="AA6109" s="150">
        <v>86012.521146021012</v>
      </c>
      <c r="AB6109" s="150">
        <v>1293.6748397632928</v>
      </c>
      <c r="AC6109" s="150">
        <v>8083.344446748355</v>
      </c>
      <c r="AD6109" s="150">
        <v>9109.4514164765424</v>
      </c>
      <c r="AE6109" s="150">
        <v>6869.1394308122681</v>
      </c>
      <c r="AF6109" s="150">
        <v>26901.486988422563</v>
      </c>
      <c r="AG6109" s="150">
        <v>106514.31760907757</v>
      </c>
      <c r="AH6109" s="150">
        <v>13314.948126847115</v>
      </c>
      <c r="AI6109" s="150">
        <v>628.9282405038158</v>
      </c>
      <c r="AJ6109" s="150">
        <v>22175.777994313776</v>
      </c>
      <c r="AK6109" s="150">
        <v>916.52859168897783</v>
      </c>
      <c r="AL6109" s="150">
        <v>470286</v>
      </c>
      <c r="AM6109" s="150">
        <v>394822.5</v>
      </c>
      <c r="AN6109" s="150">
        <v>75463.484375</v>
      </c>
      <c r="AO6109" s="5" t="s">
        <v>6069</v>
      </c>
    </row>
    <row r="6110" spans="1:41" ht="14.25" x14ac:dyDescent="0.45">
      <c r="A6110" s="150">
        <v>2024</v>
      </c>
      <c r="B6110" s="5" t="s">
        <v>582</v>
      </c>
      <c r="C6110" s="5" t="s">
        <v>171</v>
      </c>
      <c r="D6110" s="5" t="s">
        <v>84</v>
      </c>
      <c r="E6110" s="5" t="s">
        <v>109</v>
      </c>
      <c r="F6110" s="5" t="s">
        <v>109</v>
      </c>
      <c r="G6110" s="5" t="s">
        <v>87</v>
      </c>
      <c r="H6110" s="5" t="s">
        <v>131</v>
      </c>
      <c r="I6110" s="150">
        <v>5269.7286113499213</v>
      </c>
      <c r="J6110" s="150">
        <v>12006.216960657674</v>
      </c>
      <c r="K6110" s="150">
        <v>778.17814451502011</v>
      </c>
      <c r="L6110" s="150">
        <v>1272.773435792142</v>
      </c>
      <c r="M6110" s="150">
        <v>4485.9681272042335</v>
      </c>
      <c r="N6110" s="150">
        <v>4798.5791465216016</v>
      </c>
      <c r="O6110" s="150">
        <v>7469.1704258328336</v>
      </c>
      <c r="P6110" s="150">
        <v>7598.1526159352534</v>
      </c>
      <c r="Q6110" s="150">
        <v>1927.4979070847116</v>
      </c>
      <c r="R6110" s="150">
        <v>4516.4951986310953</v>
      </c>
      <c r="S6110" s="150">
        <v>6266.1274534544464</v>
      </c>
      <c r="T6110" s="150">
        <v>7926.9222755475512</v>
      </c>
      <c r="U6110" s="150">
        <v>1363.2073378089522</v>
      </c>
      <c r="V6110" s="150">
        <v>1542.9586739164388</v>
      </c>
      <c r="W6110" s="150">
        <v>1356.5085302521513</v>
      </c>
      <c r="X6110" s="150">
        <v>11323.885923395448</v>
      </c>
      <c r="Y6110" s="150">
        <v>22429.84063602117</v>
      </c>
      <c r="Z6110" s="150">
        <v>9110.5117118716953</v>
      </c>
      <c r="AA6110" s="150">
        <v>112072.00570807009</v>
      </c>
      <c r="AB6110" s="150">
        <v>702.25832553794498</v>
      </c>
      <c r="AC6110" s="150">
        <v>8760.0575935640736</v>
      </c>
      <c r="AD6110" s="150">
        <v>7785.084183248815</v>
      </c>
      <c r="AE6110" s="150">
        <v>6632.0907829387907</v>
      </c>
      <c r="AF6110" s="150">
        <v>15312.850913055077</v>
      </c>
      <c r="AG6110" s="150">
        <v>75159.504319378248</v>
      </c>
      <c r="AH6110" s="150">
        <v>13301.598871954027</v>
      </c>
      <c r="AI6110" s="150">
        <v>822.83686156035844</v>
      </c>
      <c r="AJ6110" s="150">
        <v>26238.112732062393</v>
      </c>
      <c r="AK6110" s="150">
        <v>971.21544894349495</v>
      </c>
      <c r="AL6110" s="150">
        <v>379200.375</v>
      </c>
      <c r="AM6110" s="150">
        <v>316010.59375</v>
      </c>
      <c r="AN6110" s="150">
        <v>63189.75390625</v>
      </c>
      <c r="AO6110" s="5" t="s">
        <v>1250</v>
      </c>
    </row>
    <row r="6111" spans="1:41" ht="14.25" x14ac:dyDescent="0.45">
      <c r="A6111" s="150">
        <v>2024</v>
      </c>
      <c r="B6111" s="5" t="s">
        <v>4024</v>
      </c>
      <c r="C6111" s="5" t="s">
        <v>171</v>
      </c>
      <c r="D6111" s="5" t="s">
        <v>84</v>
      </c>
      <c r="E6111" s="5" t="s">
        <v>109</v>
      </c>
      <c r="F6111" s="5" t="s">
        <v>109</v>
      </c>
      <c r="G6111" s="5" t="s">
        <v>87</v>
      </c>
      <c r="H6111" s="5" t="s">
        <v>131</v>
      </c>
      <c r="I6111" s="150">
        <v>9910.0404722019139</v>
      </c>
      <c r="J6111" s="150">
        <v>36896.779232979483</v>
      </c>
      <c r="K6111" s="150">
        <v>764.00353500650067</v>
      </c>
      <c r="L6111" s="150">
        <v>1233.3456482871377</v>
      </c>
      <c r="M6111" s="150">
        <v>8254.7607863428602</v>
      </c>
      <c r="N6111" s="150">
        <v>4859.3385789654176</v>
      </c>
      <c r="O6111" s="150">
        <v>7680.2813659564827</v>
      </c>
      <c r="P6111" s="150">
        <v>7626.31816631533</v>
      </c>
      <c r="Q6111" s="150">
        <v>3749.2797489928844</v>
      </c>
      <c r="R6111" s="150">
        <v>5676.5617692586184</v>
      </c>
      <c r="S6111" s="150">
        <v>8039.2208735047516</v>
      </c>
      <c r="T6111" s="150">
        <v>7140.4221742939544</v>
      </c>
      <c r="U6111" s="150">
        <v>1320.9781022443817</v>
      </c>
      <c r="V6111" s="150">
        <v>2491.5745859695421</v>
      </c>
      <c r="W6111" s="150">
        <v>1314.4868093586599</v>
      </c>
      <c r="X6111" s="150">
        <v>11317.224317816728</v>
      </c>
      <c r="Y6111" s="150">
        <v>28123.526427389599</v>
      </c>
      <c r="Z6111" s="150">
        <v>11979.681020599539</v>
      </c>
      <c r="AA6111" s="150">
        <v>87353.328363157954</v>
      </c>
      <c r="AB6111" s="150">
        <v>679.98997683304663</v>
      </c>
      <c r="AC6111" s="150">
        <v>8464.8866309402201</v>
      </c>
      <c r="AD6111" s="150">
        <v>9131.2140222880535</v>
      </c>
      <c r="AE6111" s="150">
        <v>8969.8848859198752</v>
      </c>
      <c r="AF6111" s="150">
        <v>15616.579323325832</v>
      </c>
      <c r="AG6111" s="150">
        <v>72895.055342360312</v>
      </c>
      <c r="AH6111" s="150">
        <v>13139.458682848497</v>
      </c>
      <c r="AI6111" s="150">
        <v>586.38012401020057</v>
      </c>
      <c r="AJ6111" s="150">
        <v>24888.698806004915</v>
      </c>
      <c r="AK6111" s="150">
        <v>935.71986947679409</v>
      </c>
      <c r="AL6111" s="150">
        <v>401039.03125</v>
      </c>
      <c r="AM6111" s="150">
        <v>332055.84375</v>
      </c>
      <c r="AN6111" s="150">
        <v>68983.1640625</v>
      </c>
      <c r="AO6111" s="5" t="s">
        <v>4705</v>
      </c>
    </row>
    <row r="6112" spans="1:41" ht="14.25" x14ac:dyDescent="0.45">
      <c r="A6112" s="150">
        <v>2024</v>
      </c>
      <c r="B6112" s="5" t="s">
        <v>1477</v>
      </c>
      <c r="C6112" s="5" t="s">
        <v>171</v>
      </c>
      <c r="D6112" s="5" t="s">
        <v>84</v>
      </c>
      <c r="E6112" s="5" t="s">
        <v>109</v>
      </c>
      <c r="F6112" s="5" t="s">
        <v>109</v>
      </c>
      <c r="G6112" s="5" t="s">
        <v>87</v>
      </c>
      <c r="H6112" s="5" t="s">
        <v>131</v>
      </c>
      <c r="I6112" s="150">
        <v>5300.1781719533001</v>
      </c>
      <c r="J6112" s="150">
        <v>7703.3436860338106</v>
      </c>
      <c r="K6112" s="150">
        <v>788.50525376933876</v>
      </c>
      <c r="L6112" s="150">
        <v>1914.9413305826799</v>
      </c>
      <c r="M6112" s="150">
        <v>4562.8908549821144</v>
      </c>
      <c r="N6112" s="150">
        <v>3912.883214193711</v>
      </c>
      <c r="O6112" s="150">
        <v>6656.6443528737864</v>
      </c>
      <c r="P6112" s="150">
        <v>7678.7406716196238</v>
      </c>
      <c r="Q6112" s="150">
        <v>1827.2880926251601</v>
      </c>
      <c r="R6112" s="150">
        <v>7210.4461870536416</v>
      </c>
      <c r="S6112" s="150">
        <v>4857.9872846462877</v>
      </c>
      <c r="T6112" s="150">
        <v>7944.3386469993529</v>
      </c>
      <c r="U6112" s="150">
        <v>1330.3802928258617</v>
      </c>
      <c r="V6112" s="150">
        <v>1681.3540599171765</v>
      </c>
      <c r="W6112" s="150">
        <v>1197.5794079804996</v>
      </c>
      <c r="X6112" s="150">
        <v>9120.0357131578075</v>
      </c>
      <c r="Y6112" s="150">
        <v>25356.668950161369</v>
      </c>
      <c r="Z6112" s="150">
        <v>11394.790208606535</v>
      </c>
      <c r="AA6112" s="150">
        <v>85386.279393264398</v>
      </c>
      <c r="AB6112" s="150"/>
      <c r="AC6112" s="150">
        <v>6710.7132845608267</v>
      </c>
      <c r="AD6112" s="150">
        <v>12236.357174941151</v>
      </c>
      <c r="AE6112" s="150">
        <v>7237.6482240722462</v>
      </c>
      <c r="AF6112" s="150">
        <v>14863.149198199295</v>
      </c>
      <c r="AG6112" s="150">
        <v>58877.035151754157</v>
      </c>
      <c r="AH6112" s="150">
        <v>14465.810670655539</v>
      </c>
      <c r="AI6112" s="150">
        <v>747.004977255163</v>
      </c>
      <c r="AJ6112" s="150">
        <v>24921.576838853682</v>
      </c>
      <c r="AK6112" s="150">
        <v>973.7686759621979</v>
      </c>
      <c r="AL6112" s="150">
        <v>336858.34375</v>
      </c>
      <c r="AM6112" s="150">
        <v>273307.40625</v>
      </c>
      <c r="AN6112" s="150">
        <v>63550.921875</v>
      </c>
      <c r="AO6112" s="5" t="s">
        <v>3351</v>
      </c>
    </row>
    <row r="6113" spans="1:41" ht="14.25" x14ac:dyDescent="0.45">
      <c r="A6113" s="150">
        <v>2024</v>
      </c>
      <c r="B6113" s="5" t="s">
        <v>7352</v>
      </c>
      <c r="C6113" s="5" t="s">
        <v>171</v>
      </c>
      <c r="D6113" s="5" t="s">
        <v>84</v>
      </c>
      <c r="E6113" s="5" t="s">
        <v>109</v>
      </c>
      <c r="F6113" s="5" t="s">
        <v>109</v>
      </c>
      <c r="G6113" s="5" t="s">
        <v>87</v>
      </c>
      <c r="H6113" s="5" t="s">
        <v>131</v>
      </c>
      <c r="I6113" s="150">
        <v>12171.568627450981</v>
      </c>
      <c r="J6113" s="150">
        <v>59981.817219706703</v>
      </c>
      <c r="K6113" s="150">
        <v>1135.0368573999999</v>
      </c>
      <c r="L6113" s="150">
        <v>1150</v>
      </c>
      <c r="M6113" s="150">
        <v>11228.516017451149</v>
      </c>
      <c r="N6113" s="150">
        <v>4716.9491718750014</v>
      </c>
      <c r="O6113" s="150">
        <v>6957.3389500000003</v>
      </c>
      <c r="P6113" s="150">
        <v>7930.58</v>
      </c>
      <c r="Q6113" s="150">
        <v>3445.4908484071848</v>
      </c>
      <c r="R6113" s="150">
        <v>5821.4499735014188</v>
      </c>
      <c r="S6113" s="150">
        <v>10517.8</v>
      </c>
      <c r="T6113" s="150">
        <v>9129.75</v>
      </c>
      <c r="U6113" s="150">
        <v>970</v>
      </c>
      <c r="V6113" s="150">
        <v>2833</v>
      </c>
      <c r="W6113" s="150">
        <v>4405.0744079999986</v>
      </c>
      <c r="X6113" s="150">
        <v>17088.3</v>
      </c>
      <c r="Y6113" s="150">
        <v>27796.840935634329</v>
      </c>
      <c r="Z6113" s="150">
        <v>6784.7020197916609</v>
      </c>
      <c r="AA6113" s="150">
        <v>87949</v>
      </c>
      <c r="AB6113" s="150">
        <v>1749</v>
      </c>
      <c r="AC6113" s="150">
        <v>9964.9323955140189</v>
      </c>
      <c r="AD6113" s="150">
        <v>10835.782997264239</v>
      </c>
      <c r="AE6113" s="150">
        <v>5838.4726275849171</v>
      </c>
      <c r="AF6113" s="150">
        <v>24560.129400000002</v>
      </c>
      <c r="AG6113" s="150">
        <v>100533</v>
      </c>
      <c r="AH6113" s="150">
        <v>16647.603992439981</v>
      </c>
      <c r="AI6113" s="150">
        <v>8527</v>
      </c>
      <c r="AJ6113" s="150">
        <v>20168</v>
      </c>
      <c r="AK6113" s="150">
        <v>910</v>
      </c>
      <c r="AL6113" s="150">
        <v>481747.09375</v>
      </c>
      <c r="AM6113" s="150">
        <v>382615.9375</v>
      </c>
      <c r="AN6113" s="150">
        <v>99131.203125</v>
      </c>
      <c r="AO6113" s="5" t="s">
        <v>7917</v>
      </c>
    </row>
    <row r="6114" spans="1:41" ht="14.25" x14ac:dyDescent="0.45">
      <c r="A6114" s="150">
        <v>2024</v>
      </c>
      <c r="B6114" s="5" t="s">
        <v>1478</v>
      </c>
      <c r="C6114" s="5" t="s">
        <v>171</v>
      </c>
      <c r="D6114" s="5" t="s">
        <v>84</v>
      </c>
      <c r="E6114" s="5" t="s">
        <v>109</v>
      </c>
      <c r="F6114" s="5" t="s">
        <v>109</v>
      </c>
      <c r="G6114" s="5" t="s">
        <v>87</v>
      </c>
      <c r="H6114" s="5" t="s">
        <v>131</v>
      </c>
      <c r="I6114" s="150">
        <v>4041.7234694591207</v>
      </c>
      <c r="J6114" s="150">
        <v>8807.9206207155748</v>
      </c>
      <c r="K6114" s="150">
        <v>754.2247499987817</v>
      </c>
      <c r="L6114" s="150">
        <v>1719.1718347300475</v>
      </c>
      <c r="M6114" s="150">
        <v>4379.4837363192619</v>
      </c>
      <c r="N6114" s="150">
        <v>3634.0966580093973</v>
      </c>
      <c r="O6114" s="150">
        <v>6771.7018856933146</v>
      </c>
      <c r="P6114" s="150">
        <v>9013.2608594570956</v>
      </c>
      <c r="Q6114" s="150">
        <v>1793.9013754791333</v>
      </c>
      <c r="R6114" s="150">
        <v>5430.7151743276618</v>
      </c>
      <c r="S6114" s="150">
        <v>4519.8912048056154</v>
      </c>
      <c r="T6114" s="150">
        <v>8175.5659923532066</v>
      </c>
      <c r="U6114" s="150">
        <v>1291.9697244253941</v>
      </c>
      <c r="V6114" s="150">
        <v>1173.3664431278758</v>
      </c>
      <c r="W6114" s="150">
        <v>1249.3646622117224</v>
      </c>
      <c r="X6114" s="150">
        <v>12083.198964440346</v>
      </c>
      <c r="Y6114" s="150">
        <v>21573.130826301032</v>
      </c>
      <c r="Z6114" s="150">
        <v>9110.3987827724977</v>
      </c>
      <c r="AA6114" s="150">
        <v>84249.712095970302</v>
      </c>
      <c r="AB6114" s="150"/>
      <c r="AC6114" s="150">
        <v>7732.5597069436162</v>
      </c>
      <c r="AD6114" s="150">
        <v>10076.870687711044</v>
      </c>
      <c r="AE6114" s="150">
        <v>7575.4333889877635</v>
      </c>
      <c r="AF6114" s="150">
        <v>14582.529366026338</v>
      </c>
      <c r="AG6114" s="150">
        <v>71459.909931645088</v>
      </c>
      <c r="AH6114" s="150">
        <v>13867.797616275795</v>
      </c>
      <c r="AI6114" s="150">
        <v>848.64677976962162</v>
      </c>
      <c r="AJ6114" s="150">
        <v>28640.701205790112</v>
      </c>
      <c r="AK6114" s="150">
        <v>1001.6795572884583</v>
      </c>
      <c r="AL6114" s="150">
        <v>345558.96875</v>
      </c>
      <c r="AM6114" s="150">
        <v>281830.5</v>
      </c>
      <c r="AN6114" s="150">
        <v>63728.42578125</v>
      </c>
      <c r="AO6114" s="5" t="s">
        <v>3352</v>
      </c>
    </row>
    <row r="6115" spans="1:41" ht="14.25" x14ac:dyDescent="0.45">
      <c r="A6115" s="150">
        <v>2024</v>
      </c>
      <c r="B6115" s="5" t="s">
        <v>6344</v>
      </c>
      <c r="C6115" s="5" t="s">
        <v>171</v>
      </c>
      <c r="D6115" s="5" t="s">
        <v>84</v>
      </c>
      <c r="E6115" s="5" t="s">
        <v>109</v>
      </c>
      <c r="F6115" s="5" t="s">
        <v>109</v>
      </c>
      <c r="G6115" s="5" t="s">
        <v>87</v>
      </c>
      <c r="H6115" s="5" t="s">
        <v>131</v>
      </c>
      <c r="I6115" s="150">
        <v>10294.17852236277</v>
      </c>
      <c r="J6115" s="150">
        <v>45712.972414017473</v>
      </c>
      <c r="K6115" s="150">
        <v>1156.572209366125</v>
      </c>
      <c r="L6115" s="150">
        <v>1177.7064564979294</v>
      </c>
      <c r="M6115" s="150">
        <v>13528.26286116317</v>
      </c>
      <c r="N6115" s="150">
        <v>5836.7367010282114</v>
      </c>
      <c r="O6115" s="150">
        <v>7489.9050528562484</v>
      </c>
      <c r="P6115" s="150">
        <v>9283.0396984239123</v>
      </c>
      <c r="Q6115" s="150">
        <v>4530.7636463872141</v>
      </c>
      <c r="R6115" s="150">
        <v>6578.7567434651064</v>
      </c>
      <c r="S6115" s="150">
        <v>8375.7510298190409</v>
      </c>
      <c r="T6115" s="150">
        <v>9216.833137809881</v>
      </c>
      <c r="U6115" s="150">
        <v>1095.7790508285082</v>
      </c>
      <c r="V6115" s="150">
        <v>2962.6998075204428</v>
      </c>
      <c r="W6115" s="150">
        <v>3246.3734496508137</v>
      </c>
      <c r="X6115" s="150">
        <v>10808.272992938388</v>
      </c>
      <c r="Y6115" s="150">
        <v>41144.455173468741</v>
      </c>
      <c r="Z6115" s="150">
        <v>10686.205636796609</v>
      </c>
      <c r="AA6115" s="150">
        <v>87997.202336954404</v>
      </c>
      <c r="AB6115" s="150">
        <v>1755.2946664673484</v>
      </c>
      <c r="AC6115" s="150">
        <v>9902.5761226210452</v>
      </c>
      <c r="AD6115" s="150">
        <v>13422.599323741279</v>
      </c>
      <c r="AE6115" s="150">
        <v>7846.6780903624913</v>
      </c>
      <c r="AF6115" s="150">
        <v>25913.620962700508</v>
      </c>
      <c r="AG6115" s="150">
        <v>95136.151648473591</v>
      </c>
      <c r="AH6115" s="150">
        <v>13902.210263415534</v>
      </c>
      <c r="AI6115" s="150">
        <v>958.55064633222764</v>
      </c>
      <c r="AJ6115" s="150">
        <v>21071.327334851045</v>
      </c>
      <c r="AK6115" s="150">
        <v>931.92423948966575</v>
      </c>
      <c r="AL6115" s="150">
        <v>471963.40625</v>
      </c>
      <c r="AM6115" s="150">
        <v>387170.84375</v>
      </c>
      <c r="AN6115" s="150">
        <v>84792.546875</v>
      </c>
      <c r="AO6115" s="5" t="s">
        <v>6996</v>
      </c>
    </row>
    <row r="6116" spans="1:41" ht="14.25" x14ac:dyDescent="0.45">
      <c r="A6116" s="150">
        <v>2024</v>
      </c>
      <c r="B6116" s="5" t="s">
        <v>1477</v>
      </c>
      <c r="C6116" s="5" t="s">
        <v>171</v>
      </c>
      <c r="D6116" s="5" t="s">
        <v>84</v>
      </c>
      <c r="E6116" s="5" t="s">
        <v>109</v>
      </c>
      <c r="F6116" s="5" t="s">
        <v>109</v>
      </c>
      <c r="G6116" s="5" t="s">
        <v>88</v>
      </c>
      <c r="H6116" s="5" t="s">
        <v>131</v>
      </c>
      <c r="I6116" s="150">
        <v>4559.3999999999996</v>
      </c>
      <c r="J6116" s="150">
        <v>8147.52</v>
      </c>
      <c r="K6116" s="150">
        <v>837.72923438138628</v>
      </c>
      <c r="L6116" s="150">
        <v>1999.5315000000001</v>
      </c>
      <c r="M6116" s="150">
        <v>4714.0395640624974</v>
      </c>
      <c r="N6116" s="150">
        <v>4090.0895494031611</v>
      </c>
      <c r="O6116" s="150">
        <v>7186</v>
      </c>
      <c r="P6116" s="150">
        <v>8982</v>
      </c>
      <c r="Q6116" s="150">
        <v>1840.1370113017001</v>
      </c>
      <c r="R6116" s="150">
        <v>7905.2167682705476</v>
      </c>
      <c r="S6116" s="150">
        <v>5929.1351221631967</v>
      </c>
      <c r="T6116" s="150">
        <v>9211.1234183383094</v>
      </c>
      <c r="U6116" s="150">
        <v>1354.302800614176</v>
      </c>
      <c r="V6116" s="150">
        <v>1729</v>
      </c>
      <c r="W6116" s="150">
        <v>1207.043494308534</v>
      </c>
      <c r="X6116" s="150">
        <v>10336.793490581509</v>
      </c>
      <c r="Y6116" s="150">
        <v>28609</v>
      </c>
      <c r="Z6116" s="150">
        <v>13905.67</v>
      </c>
      <c r="AA6116" s="150">
        <v>89653.814178229251</v>
      </c>
      <c r="AB6116" s="150">
        <v>313</v>
      </c>
      <c r="AC6116" s="150">
        <v>7174.4</v>
      </c>
      <c r="AD6116" s="150">
        <v>14999.224394306701</v>
      </c>
      <c r="AE6116" s="150">
        <v>7294.8450388705851</v>
      </c>
      <c r="AF6116" s="150">
        <v>15519.90978910762</v>
      </c>
      <c r="AG6116" s="150">
        <v>64202</v>
      </c>
      <c r="AH6116" s="150">
        <v>17414.442282568969</v>
      </c>
      <c r="AI6116" s="150">
        <v>752.90831823205599</v>
      </c>
      <c r="AJ6116" s="150">
        <v>30001.45455596218</v>
      </c>
      <c r="AK6116" s="150">
        <v>1220.448528479704</v>
      </c>
      <c r="AL6116" s="150">
        <v>371090.1875</v>
      </c>
      <c r="AM6116" s="150">
        <v>296968.3125</v>
      </c>
      <c r="AN6116" s="150">
        <v>74121.8828125</v>
      </c>
      <c r="AO6116" s="5" t="s">
        <v>3353</v>
      </c>
    </row>
    <row r="6117" spans="1:41" ht="14.25" x14ac:dyDescent="0.45">
      <c r="A6117" s="150">
        <v>2024</v>
      </c>
      <c r="B6117" s="5" t="s">
        <v>6344</v>
      </c>
      <c r="C6117" s="5" t="s">
        <v>171</v>
      </c>
      <c r="D6117" s="5" t="s">
        <v>84</v>
      </c>
      <c r="E6117" s="5" t="s">
        <v>109</v>
      </c>
      <c r="F6117" s="5" t="s">
        <v>109</v>
      </c>
      <c r="G6117" s="5" t="s">
        <v>88</v>
      </c>
      <c r="H6117" s="5" t="s">
        <v>131</v>
      </c>
      <c r="I6117" s="150">
        <v>11098.2202337664</v>
      </c>
      <c r="J6117" s="150">
        <v>46920.746756186702</v>
      </c>
      <c r="K6117" s="150">
        <v>1209.0303195413619</v>
      </c>
      <c r="L6117" s="150">
        <v>1271.809884009672</v>
      </c>
      <c r="M6117" s="150">
        <v>14298.928833600001</v>
      </c>
      <c r="N6117" s="150">
        <v>6169.2377822972812</v>
      </c>
      <c r="O6117" s="150">
        <v>7916.5832613045641</v>
      </c>
      <c r="P6117" s="150">
        <v>9773.4462327580841</v>
      </c>
      <c r="Q6117" s="150">
        <v>4788.8681352827098</v>
      </c>
      <c r="R6117" s="150">
        <v>6953.5294703968748</v>
      </c>
      <c r="S6117" s="150">
        <v>8852.8933191527994</v>
      </c>
      <c r="T6117" s="150">
        <v>9909.0007897572887</v>
      </c>
      <c r="U6117" s="150">
        <v>1113.4462907</v>
      </c>
      <c r="V6117" s="150">
        <v>3131</v>
      </c>
      <c r="W6117" s="150">
        <v>3431.3099471999999</v>
      </c>
      <c r="X6117" s="150">
        <v>11816</v>
      </c>
      <c r="Y6117" s="150">
        <v>44349.219518022073</v>
      </c>
      <c r="Z6117" s="150">
        <v>11294.967836589771</v>
      </c>
      <c r="AA6117" s="150">
        <v>97798</v>
      </c>
      <c r="AB6117" s="150">
        <v>1904</v>
      </c>
      <c r="AC6117" s="150">
        <v>10549.032440000001</v>
      </c>
      <c r="AD6117" s="150">
        <v>13720.18280701704</v>
      </c>
      <c r="AE6117" s="150">
        <v>8293.680625940664</v>
      </c>
      <c r="AF6117" s="150">
        <v>27937.641830635908</v>
      </c>
      <c r="AG6117" s="150">
        <v>102567</v>
      </c>
      <c r="AH6117" s="150">
        <v>15573.3391525849</v>
      </c>
      <c r="AI6117" s="150">
        <v>1013.15650176</v>
      </c>
      <c r="AJ6117" s="150">
        <v>22717.133851131581</v>
      </c>
      <c r="AK6117" s="150">
        <v>984</v>
      </c>
      <c r="AL6117" s="150">
        <v>507355.4375</v>
      </c>
      <c r="AM6117" s="150">
        <v>416727</v>
      </c>
      <c r="AN6117" s="150">
        <v>90628.421875</v>
      </c>
      <c r="AO6117" s="5" t="s">
        <v>6997</v>
      </c>
    </row>
    <row r="6118" spans="1:41" ht="14.25" x14ac:dyDescent="0.45">
      <c r="A6118" s="150">
        <v>2024</v>
      </c>
      <c r="B6118" s="5" t="s">
        <v>1478</v>
      </c>
      <c r="C6118" s="5" t="s">
        <v>171</v>
      </c>
      <c r="D6118" s="5" t="s">
        <v>84</v>
      </c>
      <c r="E6118" s="5" t="s">
        <v>109</v>
      </c>
      <c r="F6118" s="5" t="s">
        <v>109</v>
      </c>
      <c r="G6118" s="5" t="s">
        <v>88</v>
      </c>
      <c r="H6118" s="5" t="s">
        <v>131</v>
      </c>
      <c r="I6118" s="150">
        <v>4194.774915864311</v>
      </c>
      <c r="J6118" s="150">
        <v>8971</v>
      </c>
      <c r="K6118" s="150">
        <v>805.00663637602486</v>
      </c>
      <c r="L6118" s="150">
        <v>1808.3216</v>
      </c>
      <c r="M6118" s="150">
        <v>4563.9899999999971</v>
      </c>
      <c r="N6118" s="150">
        <v>3771.7121465720129</v>
      </c>
      <c r="O6118" s="150">
        <v>6964.1583113462939</v>
      </c>
      <c r="P6118" s="150">
        <v>7827.4889055999993</v>
      </c>
      <c r="Q6118" s="150">
        <v>1802.254988730956</v>
      </c>
      <c r="R6118" s="150">
        <v>5783.575455649966</v>
      </c>
      <c r="S6118" s="150">
        <v>4630.6348208824711</v>
      </c>
      <c r="T6118" s="150">
        <v>7998.0973648266709</v>
      </c>
      <c r="U6118" s="150">
        <v>1327.7478437393879</v>
      </c>
      <c r="V6118" s="150">
        <v>1206</v>
      </c>
      <c r="W6118" s="150">
        <v>1278.7454952619739</v>
      </c>
      <c r="X6118" s="150">
        <v>12294.866602552091</v>
      </c>
      <c r="Y6118" s="150">
        <v>22810.2372</v>
      </c>
      <c r="Z6118" s="150">
        <v>9133.9562695911027</v>
      </c>
      <c r="AA6118" s="150">
        <v>87687.481799457295</v>
      </c>
      <c r="AB6118" s="150">
        <v>362</v>
      </c>
      <c r="AC6118" s="150">
        <v>7894.1079400000008</v>
      </c>
      <c r="AD6118" s="150">
        <v>10308.49844452976</v>
      </c>
      <c r="AE6118" s="150">
        <v>7769.6246507498954</v>
      </c>
      <c r="AF6118" s="150">
        <v>15134.738647186079</v>
      </c>
      <c r="AG6118" s="150">
        <v>78636.853976092374</v>
      </c>
      <c r="AH6118" s="150">
        <v>14713.56341509177</v>
      </c>
      <c r="AI6118" s="150">
        <v>863.51296379866994</v>
      </c>
      <c r="AJ6118" s="150">
        <v>29822.270937622001</v>
      </c>
      <c r="AK6118" s="150">
        <v>1145.492181254464</v>
      </c>
      <c r="AL6118" s="150">
        <v>361510.71875</v>
      </c>
      <c r="AM6118" s="150">
        <v>295582.15625</v>
      </c>
      <c r="AN6118" s="150">
        <v>65928.5625</v>
      </c>
      <c r="AO6118" s="5" t="s">
        <v>3354</v>
      </c>
    </row>
    <row r="6119" spans="1:41" ht="14.25" x14ac:dyDescent="0.45">
      <c r="A6119" s="150">
        <v>2024</v>
      </c>
      <c r="B6119" s="5" t="s">
        <v>7352</v>
      </c>
      <c r="C6119" s="5" t="s">
        <v>171</v>
      </c>
      <c r="D6119" s="5" t="s">
        <v>84</v>
      </c>
      <c r="E6119" s="5" t="s">
        <v>109</v>
      </c>
      <c r="F6119" s="5" t="s">
        <v>109</v>
      </c>
      <c r="G6119" s="5" t="s">
        <v>88</v>
      </c>
      <c r="H6119" s="5" t="s">
        <v>131</v>
      </c>
      <c r="I6119" s="150">
        <v>12715</v>
      </c>
      <c r="J6119" s="150">
        <v>64854.313165858322</v>
      </c>
      <c r="K6119" s="150">
        <v>1200.7346411355691</v>
      </c>
      <c r="L6119" s="150">
        <v>1246.8724353036</v>
      </c>
      <c r="M6119" s="150">
        <v>11915.7910258473</v>
      </c>
      <c r="N6119" s="150">
        <v>5000.9095120218753</v>
      </c>
      <c r="O6119" s="150">
        <v>7383.1837524516004</v>
      </c>
      <c r="P6119" s="150">
        <v>8341.9543557995366</v>
      </c>
      <c r="Q6119" s="150">
        <v>3656.8790364301271</v>
      </c>
      <c r="R6119" s="150">
        <v>6177.2044483678264</v>
      </c>
      <c r="S6119" s="150">
        <v>11123.64117091596</v>
      </c>
      <c r="T6119" s="150">
        <v>9900.4671360809061</v>
      </c>
      <c r="U6119" s="150">
        <v>999.39197000000013</v>
      </c>
      <c r="V6119" s="150">
        <v>3006</v>
      </c>
      <c r="W6119" s="150">
        <v>4674.7002023648629</v>
      </c>
      <c r="X6119" s="150">
        <v>18152.01933372</v>
      </c>
      <c r="Y6119" s="150">
        <v>30056.000129336109</v>
      </c>
      <c r="Z6119" s="150">
        <v>7199.3217649003282</v>
      </c>
      <c r="AA6119" s="150">
        <v>97344</v>
      </c>
      <c r="AB6119" s="150">
        <v>1856</v>
      </c>
      <c r="AC6119" s="150">
        <v>10574.93772</v>
      </c>
      <c r="AD6119" s="150">
        <v>11500.5813190071</v>
      </c>
      <c r="AE6119" s="150">
        <v>6195.8338601741343</v>
      </c>
      <c r="AF6119" s="150">
        <v>26666.88641286187</v>
      </c>
      <c r="AG6119" s="150">
        <v>108820</v>
      </c>
      <c r="AH6119" s="150">
        <v>18122.493638730219</v>
      </c>
      <c r="AI6119" s="150">
        <v>9048.9206160000012</v>
      </c>
      <c r="AJ6119" s="150">
        <v>21830.491802879998</v>
      </c>
      <c r="AK6119" s="150">
        <v>966</v>
      </c>
      <c r="AL6119" s="150">
        <v>520530.53125</v>
      </c>
      <c r="AM6119" s="150">
        <v>414686</v>
      </c>
      <c r="AN6119" s="150">
        <v>105844.5234375</v>
      </c>
      <c r="AO6119" s="5" t="s">
        <v>7918</v>
      </c>
    </row>
    <row r="6120" spans="1:41" ht="14.25" x14ac:dyDescent="0.45">
      <c r="A6120" s="150">
        <v>2024</v>
      </c>
      <c r="B6120" s="5" t="s">
        <v>582</v>
      </c>
      <c r="C6120" s="5" t="s">
        <v>171</v>
      </c>
      <c r="D6120" s="5" t="s">
        <v>84</v>
      </c>
      <c r="E6120" s="5" t="s">
        <v>109</v>
      </c>
      <c r="F6120" s="5" t="s">
        <v>109</v>
      </c>
      <c r="G6120" s="5" t="s">
        <v>88</v>
      </c>
      <c r="H6120" s="5" t="s">
        <v>131</v>
      </c>
      <c r="I6120" s="150">
        <v>5317.0450087298432</v>
      </c>
      <c r="J6120" s="150">
        <v>12612.084746951599</v>
      </c>
      <c r="K6120" s="150">
        <v>781.95044240095046</v>
      </c>
      <c r="L6120" s="150">
        <v>1329.144186036983</v>
      </c>
      <c r="M6120" s="150">
        <v>4615.419012614806</v>
      </c>
      <c r="N6120" s="150">
        <v>5090</v>
      </c>
      <c r="O6120" s="150">
        <v>7687.1618166024991</v>
      </c>
      <c r="P6120" s="150">
        <v>6805.527</v>
      </c>
      <c r="Q6120" s="150">
        <v>1973.303537189541</v>
      </c>
      <c r="R6120" s="150">
        <v>4611.7400097692889</v>
      </c>
      <c r="S6120" s="150">
        <v>6321.3905101416522</v>
      </c>
      <c r="T6120" s="150">
        <v>7536.7930692671007</v>
      </c>
      <c r="U6120" s="150">
        <v>1322.070508043277</v>
      </c>
      <c r="V6120" s="150">
        <v>1601</v>
      </c>
      <c r="W6120" s="150">
        <v>1405.25931426699</v>
      </c>
      <c r="X6120" s="150">
        <v>11883.6706912795</v>
      </c>
      <c r="Y6120" s="150">
        <v>23202.683499999988</v>
      </c>
      <c r="Z6120" s="150">
        <v>9400.9901758620053</v>
      </c>
      <c r="AA6120" s="150">
        <v>126065.9805581433</v>
      </c>
      <c r="AB6120" s="150">
        <v>629</v>
      </c>
      <c r="AC6120" s="150">
        <v>9086.3668699999998</v>
      </c>
      <c r="AD6120" s="150">
        <v>8033.3028747015233</v>
      </c>
      <c r="AE6120" s="150">
        <v>6823.4719964539627</v>
      </c>
      <c r="AF6120" s="150">
        <v>15991.052445301129</v>
      </c>
      <c r="AG6120" s="150">
        <v>79840</v>
      </c>
      <c r="AH6120" s="150">
        <v>14235.21822358285</v>
      </c>
      <c r="AI6120" s="150">
        <v>846.58133705751959</v>
      </c>
      <c r="AJ6120" s="150">
        <v>27535.167112934239</v>
      </c>
      <c r="AK6120" s="150">
        <v>999.24166228810884</v>
      </c>
      <c r="AL6120" s="150">
        <v>403582.625</v>
      </c>
      <c r="AM6120" s="150">
        <v>338607.59375</v>
      </c>
      <c r="AN6120" s="150">
        <v>64974.9921875</v>
      </c>
      <c r="AO6120" s="5" t="s">
        <v>1251</v>
      </c>
    </row>
    <row r="6121" spans="1:41" ht="14.25" x14ac:dyDescent="0.45">
      <c r="A6121" s="150">
        <v>2024</v>
      </c>
      <c r="B6121" s="5" t="s">
        <v>4024</v>
      </c>
      <c r="C6121" s="5" t="s">
        <v>171</v>
      </c>
      <c r="D6121" s="5" t="s">
        <v>84</v>
      </c>
      <c r="E6121" s="5" t="s">
        <v>109</v>
      </c>
      <c r="F6121" s="5" t="s">
        <v>109</v>
      </c>
      <c r="G6121" s="5" t="s">
        <v>88</v>
      </c>
      <c r="H6121" s="5" t="s">
        <v>131</v>
      </c>
      <c r="I6121" s="150">
        <v>10521.960715667399</v>
      </c>
      <c r="J6121" s="150">
        <v>39328.879148734253</v>
      </c>
      <c r="K6121" s="150">
        <v>786.41199623130512</v>
      </c>
      <c r="L6121" s="150">
        <v>1312.482</v>
      </c>
      <c r="M6121" s="150">
        <v>8592.6192589843213</v>
      </c>
      <c r="N6121" s="150">
        <v>5083.069967509593</v>
      </c>
      <c r="O6121" s="150">
        <v>7978.9589592972061</v>
      </c>
      <c r="P6121" s="150">
        <v>7799.3908196315906</v>
      </c>
      <c r="Q6121" s="150">
        <v>3465.5158671762779</v>
      </c>
      <c r="R6121" s="150">
        <v>5884.2023925146104</v>
      </c>
      <c r="S6121" s="150">
        <v>8360</v>
      </c>
      <c r="T6121" s="150">
        <v>7581.3254064852472</v>
      </c>
      <c r="U6121" s="150">
        <v>1302.5325202396821</v>
      </c>
      <c r="V6121" s="150">
        <v>2613</v>
      </c>
      <c r="W6121" s="150">
        <v>1376.3558415935261</v>
      </c>
      <c r="X6121" s="150">
        <v>12016.03464854521</v>
      </c>
      <c r="Y6121" s="150">
        <v>29376</v>
      </c>
      <c r="Z6121" s="150">
        <v>12495</v>
      </c>
      <c r="AA6121" s="150">
        <v>96905</v>
      </c>
      <c r="AB6121" s="150">
        <v>628.52499999999998</v>
      </c>
      <c r="AC6121" s="150">
        <v>8811.3498200000013</v>
      </c>
      <c r="AD6121" s="150">
        <v>9523.5910648531899</v>
      </c>
      <c r="AE6121" s="150">
        <v>9337.0126181178239</v>
      </c>
      <c r="AF6121" s="150">
        <v>16580.864085677</v>
      </c>
      <c r="AG6121" s="150">
        <v>77448</v>
      </c>
      <c r="AH6121" s="150">
        <v>14192</v>
      </c>
      <c r="AI6121" s="150">
        <v>610.38003124108832</v>
      </c>
      <c r="AJ6121" s="150">
        <v>26425.513784271679</v>
      </c>
      <c r="AK6121" s="150">
        <v>974.01787642143358</v>
      </c>
      <c r="AL6121" s="150">
        <v>427310</v>
      </c>
      <c r="AM6121" s="150">
        <v>354689.75</v>
      </c>
      <c r="AN6121" s="150">
        <v>72620.21875</v>
      </c>
      <c r="AO6121" s="5" t="s">
        <v>4706</v>
      </c>
    </row>
    <row r="6122" spans="1:41" ht="14.25" x14ac:dyDescent="0.45">
      <c r="A6122" s="150">
        <v>2024</v>
      </c>
      <c r="B6122" s="5" t="s">
        <v>4980</v>
      </c>
      <c r="C6122" s="5" t="s">
        <v>171</v>
      </c>
      <c r="D6122" s="5" t="s">
        <v>84</v>
      </c>
      <c r="E6122" s="5" t="s">
        <v>109</v>
      </c>
      <c r="F6122" s="5" t="s">
        <v>109</v>
      </c>
      <c r="G6122" s="5" t="s">
        <v>88</v>
      </c>
      <c r="H6122" s="5" t="s">
        <v>131</v>
      </c>
      <c r="I6122" s="150">
        <v>10304.386136265601</v>
      </c>
      <c r="J6122" s="150">
        <v>49876.694427173912</v>
      </c>
      <c r="K6122" s="150">
        <v>1139</v>
      </c>
      <c r="L6122" s="150">
        <v>1477.7324930554121</v>
      </c>
      <c r="M6122" s="150">
        <v>10444.604398272</v>
      </c>
      <c r="N6122" s="150">
        <v>5230.0732582609689</v>
      </c>
      <c r="O6122" s="150">
        <v>7561.5924305372719</v>
      </c>
      <c r="P6122" s="150">
        <v>9572.6584954880018</v>
      </c>
      <c r="Q6122" s="150">
        <v>3086.6375628591659</v>
      </c>
      <c r="R6122" s="150">
        <v>6042.142602496212</v>
      </c>
      <c r="S6122" s="150">
        <v>5766.0517352476072</v>
      </c>
      <c r="T6122" s="150">
        <v>8053.4683449999993</v>
      </c>
      <c r="U6122" s="150">
        <v>1151.9070149096001</v>
      </c>
      <c r="V6122" s="150">
        <v>2414</v>
      </c>
      <c r="W6122" s="150">
        <v>2103.2739300960002</v>
      </c>
      <c r="X6122" s="150">
        <v>17074.902582288909</v>
      </c>
      <c r="Y6122" s="150">
        <v>42973.530865991313</v>
      </c>
      <c r="Z6122" s="150">
        <v>11918.806875559259</v>
      </c>
      <c r="AA6122" s="150">
        <v>96905</v>
      </c>
      <c r="AB6122" s="150">
        <v>1265</v>
      </c>
      <c r="AC6122" s="150">
        <v>8471.5964000000004</v>
      </c>
      <c r="AD6122" s="150">
        <v>9630.9954355168684</v>
      </c>
      <c r="AE6122" s="150">
        <v>7199.0704845296859</v>
      </c>
      <c r="AF6122" s="150">
        <v>28805.409176128411</v>
      </c>
      <c r="AG6122" s="150">
        <v>117185</v>
      </c>
      <c r="AH6122" s="150">
        <v>14444.313609116531</v>
      </c>
      <c r="AI6122" s="150">
        <v>659.13623951040006</v>
      </c>
      <c r="AJ6122" s="150">
        <v>24179.833304017338</v>
      </c>
      <c r="AK6122" s="150">
        <v>960</v>
      </c>
      <c r="AL6122" s="150">
        <v>505896.8125</v>
      </c>
      <c r="AM6122" s="150">
        <v>426794.5</v>
      </c>
      <c r="AN6122" s="150">
        <v>79102.3359375</v>
      </c>
      <c r="AO6122" s="5" t="s">
        <v>6070</v>
      </c>
    </row>
    <row r="6123" spans="1:41" ht="14.25" x14ac:dyDescent="0.45">
      <c r="A6123" s="150">
        <v>2024</v>
      </c>
      <c r="B6123" s="5" t="s">
        <v>4980</v>
      </c>
      <c r="C6123" s="5" t="s">
        <v>171</v>
      </c>
      <c r="D6123" s="5" t="s">
        <v>84</v>
      </c>
      <c r="E6123" s="5" t="s">
        <v>484</v>
      </c>
      <c r="F6123" s="5" t="s">
        <v>484</v>
      </c>
      <c r="G6123" s="5" t="s">
        <v>88</v>
      </c>
      <c r="H6123" s="5" t="s">
        <v>131</v>
      </c>
      <c r="I6123" s="150">
        <v>12378.34810464045</v>
      </c>
      <c r="J6123" s="150">
        <v>66332.662769267423</v>
      </c>
      <c r="K6123" s="150">
        <v>1488.608133518434</v>
      </c>
      <c r="L6123" s="150">
        <v>3537.5336627647121</v>
      </c>
      <c r="M6123" s="150">
        <v>35236.738834128002</v>
      </c>
      <c r="N6123" s="150">
        <v>15903.484647480391</v>
      </c>
      <c r="O6123" s="150">
        <v>9624.4880636919297</v>
      </c>
      <c r="P6123" s="150"/>
      <c r="Q6123" s="150">
        <v>4373.0532620846407</v>
      </c>
      <c r="R6123" s="150">
        <v>6327.9769873766954</v>
      </c>
      <c r="S6123" s="150">
        <v>16412.091751916309</v>
      </c>
      <c r="T6123" s="150">
        <v>12595.700945000001</v>
      </c>
      <c r="U6123" s="150">
        <v>1695.2792108112999</v>
      </c>
      <c r="V6123" s="150">
        <v>8411</v>
      </c>
      <c r="W6123" s="150">
        <v>5375.7875377059727</v>
      </c>
      <c r="X6123" s="150">
        <v>20008.05089636338</v>
      </c>
      <c r="Y6123" s="150">
        <v>67099</v>
      </c>
      <c r="Z6123" s="150">
        <v>17424.492654337089</v>
      </c>
      <c r="AA6123" s="150">
        <v>176760</v>
      </c>
      <c r="AB6123" s="150"/>
      <c r="AC6123" s="150">
        <v>15212.040209999999</v>
      </c>
      <c r="AD6123" s="150">
        <v>17041</v>
      </c>
      <c r="AE6123" s="150">
        <v>16093.81412084082</v>
      </c>
      <c r="AF6123" s="150">
        <v>48593.629092675677</v>
      </c>
      <c r="AG6123" s="150">
        <v>209349</v>
      </c>
      <c r="AH6123" s="150">
        <v>28811</v>
      </c>
      <c r="AI6123" s="150">
        <v>2833.6233814128018</v>
      </c>
      <c r="AJ6123" s="150">
        <v>42160.014690570963</v>
      </c>
      <c r="AK6123" s="150">
        <v>1781</v>
      </c>
      <c r="AL6123" s="150">
        <v>862859.4375</v>
      </c>
      <c r="AM6123" s="150">
        <v>711651.3125</v>
      </c>
      <c r="AN6123" s="150">
        <v>151208.09375</v>
      </c>
      <c r="AO6123" s="5" t="s">
        <v>6072</v>
      </c>
    </row>
    <row r="6124" spans="1:41" ht="14.25" x14ac:dyDescent="0.45">
      <c r="A6124" s="150">
        <v>2024</v>
      </c>
      <c r="B6124" s="5" t="s">
        <v>582</v>
      </c>
      <c r="C6124" s="5" t="s">
        <v>171</v>
      </c>
      <c r="D6124" s="5" t="s">
        <v>84</v>
      </c>
      <c r="E6124" s="5" t="s">
        <v>484</v>
      </c>
      <c r="F6124" s="5" t="s">
        <v>484</v>
      </c>
      <c r="G6124" s="5" t="s">
        <v>88</v>
      </c>
      <c r="H6124" s="5" t="s">
        <v>131</v>
      </c>
      <c r="I6124" s="150">
        <v>7548.9922612924074</v>
      </c>
      <c r="J6124" s="150">
        <v>19636.949467980881</v>
      </c>
      <c r="K6124" s="150">
        <v>1586</v>
      </c>
      <c r="L6124" s="150"/>
      <c r="M6124" s="150">
        <v>15257.991723385379</v>
      </c>
      <c r="N6124" s="150">
        <v>14402.67277005</v>
      </c>
      <c r="O6124" s="150">
        <v>10165.053168756431</v>
      </c>
      <c r="P6124" s="150"/>
      <c r="Q6124" s="150">
        <v>3258.339417037605</v>
      </c>
      <c r="R6124" s="150">
        <v>6607.777610356592</v>
      </c>
      <c r="S6124" s="150">
        <v>15220.478704004679</v>
      </c>
      <c r="T6124" s="150">
        <v>11570.569641550899</v>
      </c>
      <c r="U6124" s="150">
        <v>1762.7606773910361</v>
      </c>
      <c r="V6124" s="150">
        <v>2314</v>
      </c>
      <c r="W6124" s="150">
        <v>1968.3637783208001</v>
      </c>
      <c r="X6124" s="150">
        <v>11879.71276296758</v>
      </c>
      <c r="Y6124" s="150">
        <v>46907</v>
      </c>
      <c r="Z6124" s="150">
        <v>15920.379680371439</v>
      </c>
      <c r="AA6124" s="150">
        <v>235546.02340135651</v>
      </c>
      <c r="AB6124" s="150"/>
      <c r="AC6124" s="150">
        <v>10979.86887</v>
      </c>
      <c r="AD6124" s="150">
        <v>12581.97495728387</v>
      </c>
      <c r="AE6124" s="150">
        <v>12768.599633439941</v>
      </c>
      <c r="AF6124" s="150">
        <v>33903.871224189788</v>
      </c>
      <c r="AG6124" s="150">
        <v>168232</v>
      </c>
      <c r="AH6124" s="150">
        <v>33263.369999097064</v>
      </c>
      <c r="AI6124" s="150">
        <v>4794.6139767680961</v>
      </c>
      <c r="AJ6124" s="150">
        <v>38431.155718109549</v>
      </c>
      <c r="AK6124" s="150">
        <v>1853.863799019173</v>
      </c>
      <c r="AL6124" s="150">
        <v>738362.375</v>
      </c>
      <c r="AM6124" s="150">
        <v>618220.375</v>
      </c>
      <c r="AN6124" s="150">
        <v>120142</v>
      </c>
      <c r="AO6124" s="5" t="s">
        <v>1252</v>
      </c>
    </row>
    <row r="6125" spans="1:41" ht="14.25" x14ac:dyDescent="0.45">
      <c r="A6125" s="150">
        <v>2024</v>
      </c>
      <c r="B6125" s="5" t="s">
        <v>1477</v>
      </c>
      <c r="C6125" s="5" t="s">
        <v>171</v>
      </c>
      <c r="D6125" s="5" t="s">
        <v>84</v>
      </c>
      <c r="E6125" s="5" t="s">
        <v>484</v>
      </c>
      <c r="F6125" s="5" t="s">
        <v>484</v>
      </c>
      <c r="G6125" s="5" t="s">
        <v>88</v>
      </c>
      <c r="H6125" s="5" t="s">
        <v>131</v>
      </c>
      <c r="I6125" s="150">
        <v>9174.9</v>
      </c>
      <c r="J6125" s="150"/>
      <c r="K6125" s="150">
        <v>1209.8190696298129</v>
      </c>
      <c r="L6125" s="150">
        <v>3230</v>
      </c>
      <c r="M6125" s="150">
        <v>24083.084297843208</v>
      </c>
      <c r="N6125" s="150">
        <v>13252.3042632652</v>
      </c>
      <c r="O6125" s="150">
        <v>8121</v>
      </c>
      <c r="P6125" s="150"/>
      <c r="Q6125" s="150">
        <v>3829.7687210204649</v>
      </c>
      <c r="R6125" s="150">
        <v>9975.435218117218</v>
      </c>
      <c r="S6125" s="150">
        <v>24816</v>
      </c>
      <c r="T6125" s="150">
        <v>13563.862160244589</v>
      </c>
      <c r="U6125" s="150">
        <v>1721.24402288397</v>
      </c>
      <c r="V6125" s="150">
        <v>7465</v>
      </c>
      <c r="W6125" s="150"/>
      <c r="X6125" s="150">
        <v>11922.74805465859</v>
      </c>
      <c r="Y6125" s="150">
        <v>53491</v>
      </c>
      <c r="Z6125" s="150">
        <v>15420.679</v>
      </c>
      <c r="AA6125" s="150">
        <v>184603.90698746571</v>
      </c>
      <c r="AB6125" s="150">
        <v>831</v>
      </c>
      <c r="AC6125" s="150">
        <v>10378.799999999999</v>
      </c>
      <c r="AD6125" s="150">
        <v>25839.402301105551</v>
      </c>
      <c r="AE6125" s="150">
        <v>21123.470920919379</v>
      </c>
      <c r="AF6125" s="150">
        <v>32864.035880555239</v>
      </c>
      <c r="AG6125" s="150">
        <v>199906</v>
      </c>
      <c r="AH6125" s="150">
        <v>45518.823557107549</v>
      </c>
      <c r="AI6125" s="150">
        <v>5218.9692471736316</v>
      </c>
      <c r="AJ6125" s="150">
        <v>46057.537163297638</v>
      </c>
      <c r="AK6125" s="150">
        <v>3281.9131356601229</v>
      </c>
      <c r="AL6125" s="150">
        <v>776900.8125</v>
      </c>
      <c r="AM6125" s="150">
        <v>612494.125</v>
      </c>
      <c r="AN6125" s="150">
        <v>164406.609375</v>
      </c>
      <c r="AO6125" s="5" t="s">
        <v>6071</v>
      </c>
    </row>
    <row r="6126" spans="1:41" ht="14.25" x14ac:dyDescent="0.45">
      <c r="A6126" s="150">
        <v>2024</v>
      </c>
      <c r="B6126" s="5" t="s">
        <v>4024</v>
      </c>
      <c r="C6126" s="5" t="s">
        <v>171</v>
      </c>
      <c r="D6126" s="5" t="s">
        <v>84</v>
      </c>
      <c r="E6126" s="5" t="s">
        <v>484</v>
      </c>
      <c r="F6126" s="5" t="s">
        <v>484</v>
      </c>
      <c r="G6126" s="5" t="s">
        <v>88</v>
      </c>
      <c r="H6126" s="5" t="s">
        <v>131</v>
      </c>
      <c r="I6126" s="150">
        <v>19930.70676676005</v>
      </c>
      <c r="J6126" s="150">
        <v>51946.66750685592</v>
      </c>
      <c r="K6126" s="150">
        <v>1008.37139900595</v>
      </c>
      <c r="L6126" s="150"/>
      <c r="M6126" s="150">
        <v>24443.35531012512</v>
      </c>
      <c r="N6126" s="150">
        <v>17365.214490469381</v>
      </c>
      <c r="O6126" s="150">
        <v>10083.519053101279</v>
      </c>
      <c r="P6126" s="150"/>
      <c r="Q6126" s="150">
        <v>3696.1010764178532</v>
      </c>
      <c r="R6126" s="150">
        <v>7319.817796598938</v>
      </c>
      <c r="S6126" s="150">
        <v>11603</v>
      </c>
      <c r="T6126" s="150">
        <v>12061.199510317439</v>
      </c>
      <c r="U6126" s="150">
        <v>1704.706770960697</v>
      </c>
      <c r="V6126" s="150">
        <v>36608</v>
      </c>
      <c r="W6126" s="150">
        <v>2671.050168858827</v>
      </c>
      <c r="X6126" s="150"/>
      <c r="Y6126" s="150">
        <v>50474.555589751122</v>
      </c>
      <c r="Z6126" s="150">
        <v>19527.790373944441</v>
      </c>
      <c r="AA6126" s="150">
        <v>179706</v>
      </c>
      <c r="AB6126" s="150"/>
      <c r="AC6126" s="150">
        <v>10850.899520000001</v>
      </c>
      <c r="AD6126" s="150">
        <v>12507</v>
      </c>
      <c r="AE6126" s="150">
        <v>13225.603218300001</v>
      </c>
      <c r="AF6126" s="150">
        <v>34615.017709607862</v>
      </c>
      <c r="AG6126" s="150">
        <v>155459</v>
      </c>
      <c r="AH6126" s="150">
        <v>33536</v>
      </c>
      <c r="AI6126" s="150">
        <v>2490.508190202338</v>
      </c>
      <c r="AJ6126" s="150">
        <v>39770.580499469368</v>
      </c>
      <c r="AK6126" s="150">
        <v>1811.8827163538499</v>
      </c>
      <c r="AL6126" s="150">
        <v>754416.5625</v>
      </c>
      <c r="AM6126" s="150">
        <v>642200.6875</v>
      </c>
      <c r="AN6126" s="150">
        <v>112215.890625</v>
      </c>
      <c r="AO6126" s="5" t="s">
        <v>4707</v>
      </c>
    </row>
    <row r="6127" spans="1:41" ht="14.25" x14ac:dyDescent="0.45">
      <c r="A6127" s="150">
        <v>2024</v>
      </c>
      <c r="B6127" s="5" t="s">
        <v>7352</v>
      </c>
      <c r="C6127" s="5" t="s">
        <v>171</v>
      </c>
      <c r="D6127" s="5" t="s">
        <v>84</v>
      </c>
      <c r="E6127" s="5" t="s">
        <v>484</v>
      </c>
      <c r="F6127" s="5" t="s">
        <v>484</v>
      </c>
      <c r="G6127" s="5" t="s">
        <v>88</v>
      </c>
      <c r="H6127" s="5" t="s">
        <v>131</v>
      </c>
      <c r="I6127" s="150">
        <v>12559.6418252</v>
      </c>
      <c r="J6127" s="150">
        <v>91255.994692845605</v>
      </c>
      <c r="K6127" s="150">
        <v>1954.3307122235431</v>
      </c>
      <c r="L6127" s="150">
        <v>3811.0927044279601</v>
      </c>
      <c r="M6127" s="150">
        <v>43553.809170393113</v>
      </c>
      <c r="N6127" s="150">
        <v>13795.26305727217</v>
      </c>
      <c r="O6127" s="150">
        <v>9690.188783351543</v>
      </c>
      <c r="P6127" s="150"/>
      <c r="Q6127" s="150">
        <v>4237.4666899710437</v>
      </c>
      <c r="R6127" s="150">
        <v>6502.9225034811452</v>
      </c>
      <c r="S6127" s="150">
        <v>14569.520384602371</v>
      </c>
      <c r="T6127" s="150">
        <v>15548.55065755706</v>
      </c>
      <c r="U6127" s="150">
        <v>1526.906082</v>
      </c>
      <c r="V6127" s="150">
        <v>20088</v>
      </c>
      <c r="W6127" s="150">
        <v>11880</v>
      </c>
      <c r="X6127" s="150">
        <v>24359.211660502129</v>
      </c>
      <c r="Y6127" s="150">
        <v>78467</v>
      </c>
      <c r="Z6127" s="150">
        <v>17703.09557839288</v>
      </c>
      <c r="AA6127" s="150">
        <v>199725</v>
      </c>
      <c r="AB6127" s="150"/>
      <c r="AC6127" s="150">
        <v>18409.836383999998</v>
      </c>
      <c r="AD6127" s="150">
        <v>15646.266009999201</v>
      </c>
      <c r="AE6127" s="150">
        <v>19893.405168000001</v>
      </c>
      <c r="AF6127" s="150">
        <v>49652.860684013191</v>
      </c>
      <c r="AG6127" s="150">
        <v>222066</v>
      </c>
      <c r="AH6127" s="150">
        <v>43701.365866896173</v>
      </c>
      <c r="AI6127" s="150">
        <v>20398.540175999999</v>
      </c>
      <c r="AJ6127" s="150">
        <v>39736.103713971868</v>
      </c>
      <c r="AK6127" s="150">
        <v>2586</v>
      </c>
      <c r="AL6127" s="150">
        <v>1003318.375</v>
      </c>
      <c r="AM6127" s="150">
        <v>799430.625</v>
      </c>
      <c r="AN6127" s="150">
        <v>203887.78125</v>
      </c>
      <c r="AO6127" s="5" t="s">
        <v>7919</v>
      </c>
    </row>
    <row r="6128" spans="1:41" ht="14.25" x14ac:dyDescent="0.45">
      <c r="A6128" s="150">
        <v>2024</v>
      </c>
      <c r="B6128" s="5" t="s">
        <v>1478</v>
      </c>
      <c r="C6128" s="5" t="s">
        <v>171</v>
      </c>
      <c r="D6128" s="5" t="s">
        <v>84</v>
      </c>
      <c r="E6128" s="5" t="s">
        <v>484</v>
      </c>
      <c r="F6128" s="5" t="s">
        <v>484</v>
      </c>
      <c r="G6128" s="5" t="s">
        <v>88</v>
      </c>
      <c r="H6128" s="5" t="s">
        <v>131</v>
      </c>
      <c r="I6128" s="150">
        <v>6670.7525958433398</v>
      </c>
      <c r="J6128" s="150"/>
      <c r="K6128" s="150">
        <v>1223.424510181253</v>
      </c>
      <c r="L6128" s="150">
        <v>3909.6498000000001</v>
      </c>
      <c r="M6128" s="150">
        <v>24151.44776087745</v>
      </c>
      <c r="N6128" s="150">
        <v>17729.29027763976</v>
      </c>
      <c r="O6128" s="150">
        <v>9550.1797686601494</v>
      </c>
      <c r="P6128" s="150"/>
      <c r="Q6128" s="150">
        <v>3139.5968950926358</v>
      </c>
      <c r="R6128" s="150">
        <v>7289.8613248881047</v>
      </c>
      <c r="S6128" s="150">
        <v>19150.232958133169</v>
      </c>
      <c r="T6128" s="150">
        <v>12109.795305899541</v>
      </c>
      <c r="U6128" s="150">
        <v>1734.8291790748151</v>
      </c>
      <c r="V6128" s="150">
        <v>5315</v>
      </c>
      <c r="W6128" s="150">
        <v>1169.2441842719061</v>
      </c>
      <c r="X6128" s="150">
        <v>12424.882936287429</v>
      </c>
      <c r="Y6128" s="150">
        <v>51358</v>
      </c>
      <c r="Z6128" s="150">
        <v>14728.52942838938</v>
      </c>
      <c r="AA6128" s="150">
        <v>178463.14942991451</v>
      </c>
      <c r="AB6128" s="150">
        <v>1000</v>
      </c>
      <c r="AC6128" s="150">
        <v>11425.010200000001</v>
      </c>
      <c r="AD6128" s="150">
        <v>5664.9811658676963</v>
      </c>
      <c r="AE6128" s="150">
        <v>12139.139476122949</v>
      </c>
      <c r="AF6128" s="150">
        <v>35387.164868322543</v>
      </c>
      <c r="AG6128" s="150">
        <v>144888.0201286737</v>
      </c>
      <c r="AH6128" s="150">
        <v>26333.83884117844</v>
      </c>
      <c r="AI6128" s="150">
        <v>5498.5974750436344</v>
      </c>
      <c r="AJ6128" s="150">
        <v>66157.271542179587</v>
      </c>
      <c r="AK6128" s="150">
        <v>2097.5451149790042</v>
      </c>
      <c r="AL6128" s="150">
        <v>680709.375</v>
      </c>
      <c r="AM6128" s="150">
        <v>560335.25</v>
      </c>
      <c r="AN6128" s="150">
        <v>120374.171875</v>
      </c>
      <c r="AO6128" s="5" t="s">
        <v>3355</v>
      </c>
    </row>
    <row r="6129" spans="1:41" ht="14.25" x14ac:dyDescent="0.45">
      <c r="A6129" s="150">
        <v>2024</v>
      </c>
      <c r="B6129" s="5" t="s">
        <v>6344</v>
      </c>
      <c r="C6129" s="5" t="s">
        <v>171</v>
      </c>
      <c r="D6129" s="5" t="s">
        <v>84</v>
      </c>
      <c r="E6129" s="5" t="s">
        <v>484</v>
      </c>
      <c r="F6129" s="5" t="s">
        <v>484</v>
      </c>
      <c r="G6129" s="5" t="s">
        <v>88</v>
      </c>
      <c r="H6129" s="5" t="s">
        <v>131</v>
      </c>
      <c r="I6129" s="150">
        <v>17949</v>
      </c>
      <c r="J6129" s="150">
        <v>69178.982649250538</v>
      </c>
      <c r="K6129" s="150">
        <v>1489.836817170949</v>
      </c>
      <c r="L6129" s="150">
        <v>3195.0076129599502</v>
      </c>
      <c r="M6129" s="150">
        <v>40120.171026800002</v>
      </c>
      <c r="N6129" s="150">
        <v>15385.209635294021</v>
      </c>
      <c r="O6129" s="150">
        <v>9625.2325398276516</v>
      </c>
      <c r="P6129" s="150"/>
      <c r="Q6129" s="150">
        <v>3743.3141986151682</v>
      </c>
      <c r="R6129" s="150">
        <v>7318.0385506301627</v>
      </c>
      <c r="S6129" s="150">
        <v>12902.19</v>
      </c>
      <c r="T6129" s="150">
        <v>10436.2960350208</v>
      </c>
      <c r="U6129" s="150">
        <v>1552.5811829199999</v>
      </c>
      <c r="V6129" s="150">
        <v>14218</v>
      </c>
      <c r="W6129" s="150">
        <v>8411.6132212976627</v>
      </c>
      <c r="X6129" s="150">
        <v>18508</v>
      </c>
      <c r="Y6129" s="150">
        <v>81346.560971955143</v>
      </c>
      <c r="Z6129" s="150">
        <v>34919.850011760049</v>
      </c>
      <c r="AA6129" s="150">
        <v>198400</v>
      </c>
      <c r="AB6129" s="150"/>
      <c r="AC6129" s="150">
        <v>15579.80744</v>
      </c>
      <c r="AD6129" s="150">
        <v>17330.652008503239</v>
      </c>
      <c r="AE6129" s="150">
        <v>14027.75197085412</v>
      </c>
      <c r="AF6129" s="150">
        <v>46338.349348501688</v>
      </c>
      <c r="AG6129" s="150">
        <v>269804</v>
      </c>
      <c r="AH6129" s="150">
        <v>36991.508706559842</v>
      </c>
      <c r="AI6129" s="150">
        <v>2773.1911939199999</v>
      </c>
      <c r="AJ6129" s="150">
        <v>43422.829273225238</v>
      </c>
      <c r="AK6129" s="150"/>
      <c r="AL6129" s="150">
        <v>994967.9375</v>
      </c>
      <c r="AM6129" s="150">
        <v>836379.25</v>
      </c>
      <c r="AN6129" s="150">
        <v>158588.6875</v>
      </c>
      <c r="AO6129" s="5" t="s">
        <v>6998</v>
      </c>
    </row>
    <row r="6130" spans="1:41" ht="14.25" x14ac:dyDescent="0.45">
      <c r="A6130" s="150">
        <v>2024</v>
      </c>
      <c r="B6130" s="5" t="s">
        <v>7352</v>
      </c>
      <c r="C6130" s="5" t="s">
        <v>171</v>
      </c>
      <c r="D6130" s="5" t="s">
        <v>84</v>
      </c>
      <c r="E6130" s="5" t="s">
        <v>211</v>
      </c>
      <c r="F6130" s="5" t="s">
        <v>211</v>
      </c>
      <c r="G6130" s="5" t="s">
        <v>88</v>
      </c>
      <c r="H6130" s="5" t="s">
        <v>131</v>
      </c>
      <c r="I6130" s="150">
        <v>15765.6418252</v>
      </c>
      <c r="J6130" s="150">
        <v>84585.079329036758</v>
      </c>
      <c r="K6130" s="150">
        <v>1886.069825308874</v>
      </c>
      <c r="L6130" s="150">
        <v>3160.5505642695598</v>
      </c>
      <c r="M6130" s="150">
        <v>43553.809170393113</v>
      </c>
      <c r="N6130" s="150">
        <v>13795.26305727217</v>
      </c>
      <c r="O6130" s="150">
        <v>9068.7328281439186</v>
      </c>
      <c r="P6130" s="150">
        <v>16147.255611953509</v>
      </c>
      <c r="Q6130" s="150">
        <v>4237.4666899710446</v>
      </c>
      <c r="R6130" s="150">
        <v>7502.9225034811452</v>
      </c>
      <c r="S6130" s="150">
        <v>18821.332389046271</v>
      </c>
      <c r="T6130" s="150">
        <v>15106.525428678609</v>
      </c>
      <c r="U6130" s="150">
        <v>1526.906082</v>
      </c>
      <c r="V6130" s="150">
        <v>20054</v>
      </c>
      <c r="W6130" s="150">
        <v>12900.30469983376</v>
      </c>
      <c r="X6130" s="150">
        <v>26477.403978806658</v>
      </c>
      <c r="Y6130" s="150">
        <v>79209.862973668671</v>
      </c>
      <c r="Z6130" s="150">
        <v>15083.35696767534</v>
      </c>
      <c r="AA6130" s="150">
        <v>221444</v>
      </c>
      <c r="AB6130" s="150">
        <v>2196</v>
      </c>
      <c r="AC6130" s="150">
        <v>17225.491865491651</v>
      </c>
      <c r="AD6130" s="150">
        <v>17690.011084131929</v>
      </c>
      <c r="AE6130" s="150">
        <v>15191.70967127083</v>
      </c>
      <c r="AF6130" s="150">
        <v>49652.860684013191</v>
      </c>
      <c r="AG6130" s="150">
        <v>221334</v>
      </c>
      <c r="AH6130" s="150">
        <v>43762.225959468997</v>
      </c>
      <c r="AI6130" s="150">
        <v>20398.540175999999</v>
      </c>
      <c r="AJ6130" s="150">
        <v>39736.103713971868</v>
      </c>
      <c r="AK6130" s="150">
        <v>2586</v>
      </c>
      <c r="AL6130" s="150">
        <v>1040099.5</v>
      </c>
      <c r="AM6130" s="150">
        <v>825652.5</v>
      </c>
      <c r="AN6130" s="150">
        <v>214446.953125</v>
      </c>
      <c r="AO6130" s="5" t="s">
        <v>7920</v>
      </c>
    </row>
    <row r="6131" spans="1:41" ht="14.25" x14ac:dyDescent="0.45">
      <c r="A6131" s="150">
        <v>2024</v>
      </c>
      <c r="B6131" s="5" t="s">
        <v>4980</v>
      </c>
      <c r="C6131" s="5" t="s">
        <v>171</v>
      </c>
      <c r="D6131" s="5" t="s">
        <v>84</v>
      </c>
      <c r="E6131" s="5" t="s">
        <v>211</v>
      </c>
      <c r="F6131" s="5" t="s">
        <v>211</v>
      </c>
      <c r="G6131" s="5" t="s">
        <v>88</v>
      </c>
      <c r="H6131" s="5" t="s">
        <v>131</v>
      </c>
      <c r="I6131" s="150">
        <v>13901.977650559351</v>
      </c>
      <c r="J6131" s="150">
        <v>66924.902213273192</v>
      </c>
      <c r="K6131" s="150">
        <v>1379.3629361294859</v>
      </c>
      <c r="L6131" s="150">
        <v>3537.5336627647121</v>
      </c>
      <c r="M6131" s="150">
        <v>30263.121693648001</v>
      </c>
      <c r="N6131" s="150">
        <v>15903.484647480391</v>
      </c>
      <c r="O6131" s="150">
        <v>9939.5664561801186</v>
      </c>
      <c r="P6131" s="150">
        <v>13794.75871827735</v>
      </c>
      <c r="Q6131" s="150">
        <v>4373.0532620846398</v>
      </c>
      <c r="R6131" s="150">
        <v>7327.9769873766954</v>
      </c>
      <c r="S6131" s="150">
        <v>14466.58203331567</v>
      </c>
      <c r="T6131" s="150">
        <v>12595.700945000001</v>
      </c>
      <c r="U6131" s="150">
        <v>1695.2792108112999</v>
      </c>
      <c r="V6131" s="150">
        <v>9187</v>
      </c>
      <c r="W6131" s="150">
        <v>5375.7875377059727</v>
      </c>
      <c r="X6131" s="150">
        <v>21747.881409090631</v>
      </c>
      <c r="Y6131" s="150">
        <v>67099.222076202437</v>
      </c>
      <c r="Z6131" s="150">
        <v>17698.65592362835</v>
      </c>
      <c r="AA6131" s="150">
        <v>183089</v>
      </c>
      <c r="AB6131" s="150">
        <v>2086</v>
      </c>
      <c r="AC6131" s="150">
        <v>15539.36329255178</v>
      </c>
      <c r="AD6131" s="150">
        <v>15679.74975338952</v>
      </c>
      <c r="AE6131" s="150">
        <v>16093.81412084082</v>
      </c>
      <c r="AF6131" s="150">
        <v>48593.629092675677</v>
      </c>
      <c r="AG6131" s="150">
        <v>208795</v>
      </c>
      <c r="AH6131" s="150">
        <v>29474.897812581188</v>
      </c>
      <c r="AI6131" s="150">
        <v>2833.6233814128018</v>
      </c>
      <c r="AJ6131" s="150">
        <v>42160.014690570963</v>
      </c>
      <c r="AK6131" s="150">
        <v>1781</v>
      </c>
      <c r="AL6131" s="150">
        <v>883337.875</v>
      </c>
      <c r="AM6131" s="150">
        <v>735714.625</v>
      </c>
      <c r="AN6131" s="150">
        <v>147623.28125</v>
      </c>
      <c r="AO6131" s="5" t="s">
        <v>6073</v>
      </c>
    </row>
    <row r="6132" spans="1:41" ht="14.25" x14ac:dyDescent="0.45">
      <c r="A6132" s="150">
        <v>2024</v>
      </c>
      <c r="B6132" s="5" t="s">
        <v>1477</v>
      </c>
      <c r="C6132" s="5" t="s">
        <v>171</v>
      </c>
      <c r="D6132" s="5" t="s">
        <v>84</v>
      </c>
      <c r="E6132" s="5" t="s">
        <v>211</v>
      </c>
      <c r="F6132" s="5" t="s">
        <v>211</v>
      </c>
      <c r="G6132" s="5" t="s">
        <v>88</v>
      </c>
      <c r="H6132" s="5" t="s">
        <v>131</v>
      </c>
      <c r="I6132" s="150">
        <v>6685.7220753064521</v>
      </c>
      <c r="J6132" s="150">
        <v>12321.2415</v>
      </c>
      <c r="K6132" s="150">
        <v>1209.8190696298129</v>
      </c>
      <c r="L6132" s="150">
        <v>3358.2523000000001</v>
      </c>
      <c r="M6132" s="150">
        <v>18782.589952679678</v>
      </c>
      <c r="N6132" s="150">
        <v>13252.3042632652</v>
      </c>
      <c r="O6132" s="150">
        <v>8646</v>
      </c>
      <c r="P6132" s="150">
        <v>10886.133</v>
      </c>
      <c r="Q6132" s="150">
        <v>3829.7687210204649</v>
      </c>
      <c r="R6132" s="150">
        <v>9863.2852888127127</v>
      </c>
      <c r="S6132" s="150">
        <v>24915.89754342032</v>
      </c>
      <c r="T6132" s="150">
        <v>13589.463851128519</v>
      </c>
      <c r="U6132" s="150">
        <v>1721.24402288397</v>
      </c>
      <c r="V6132" s="150">
        <v>8613</v>
      </c>
      <c r="W6132" s="150">
        <v>1516.41253156584</v>
      </c>
      <c r="X6132" s="150">
        <v>11922.74805465859</v>
      </c>
      <c r="Y6132" s="150">
        <v>53491</v>
      </c>
      <c r="Z6132" s="150">
        <v>15420.679</v>
      </c>
      <c r="AA6132" s="150">
        <v>184603.90698746571</v>
      </c>
      <c r="AB6132" s="150">
        <v>831</v>
      </c>
      <c r="AC6132" s="150">
        <v>10605.9</v>
      </c>
      <c r="AD6132" s="150">
        <v>24982.399597568448</v>
      </c>
      <c r="AE6132" s="150">
        <v>21123.470920919379</v>
      </c>
      <c r="AF6132" s="150">
        <v>32864.035880555239</v>
      </c>
      <c r="AG6132" s="150">
        <v>192208</v>
      </c>
      <c r="AH6132" s="150">
        <v>39365.026988911442</v>
      </c>
      <c r="AI6132" s="150">
        <v>4979.0408926985101</v>
      </c>
      <c r="AJ6132" s="150">
        <v>46057.537163297638</v>
      </c>
      <c r="AK6132" s="150">
        <v>3281.9131356601229</v>
      </c>
      <c r="AL6132" s="150">
        <v>780927.8125</v>
      </c>
      <c r="AM6132" s="150">
        <v>626905.5</v>
      </c>
      <c r="AN6132" s="150">
        <v>154022.3125</v>
      </c>
      <c r="AO6132" s="5" t="s">
        <v>3357</v>
      </c>
    </row>
    <row r="6133" spans="1:41" ht="14.25" x14ac:dyDescent="0.45">
      <c r="A6133" s="150">
        <v>2024</v>
      </c>
      <c r="B6133" s="5" t="s">
        <v>6344</v>
      </c>
      <c r="C6133" s="5" t="s">
        <v>171</v>
      </c>
      <c r="D6133" s="5" t="s">
        <v>84</v>
      </c>
      <c r="E6133" s="5" t="s">
        <v>211</v>
      </c>
      <c r="F6133" s="5" t="s">
        <v>211</v>
      </c>
      <c r="G6133" s="5" t="s">
        <v>88</v>
      </c>
      <c r="H6133" s="5" t="s">
        <v>131</v>
      </c>
      <c r="I6133" s="150">
        <v>14720.1996836608</v>
      </c>
      <c r="J6133" s="150">
        <v>63086.353179100137</v>
      </c>
      <c r="K6133" s="150">
        <v>1864.5264693684301</v>
      </c>
      <c r="L6133" s="150">
        <v>3195.0076129599502</v>
      </c>
      <c r="M6133" s="150">
        <v>40120.171026800002</v>
      </c>
      <c r="N6133" s="150">
        <v>15385.209635294021</v>
      </c>
      <c r="O6133" s="150">
        <v>9752.637532088298</v>
      </c>
      <c r="P6133" s="150">
        <v>13563.627617561289</v>
      </c>
      <c r="Q6133" s="150">
        <v>5416.4099917952262</v>
      </c>
      <c r="R6133" s="150">
        <v>8318.0385506301627</v>
      </c>
      <c r="S6133" s="150">
        <v>17154.63816080544</v>
      </c>
      <c r="T6133" s="150">
        <v>12936.2960350208</v>
      </c>
      <c r="U6133" s="150">
        <v>1552.5811829199999</v>
      </c>
      <c r="V6133" s="150">
        <v>16729</v>
      </c>
      <c r="W6133" s="150">
        <v>8411.6132212976627</v>
      </c>
      <c r="X6133" s="150">
        <v>20234</v>
      </c>
      <c r="Y6133" s="150">
        <v>79041.560971955143</v>
      </c>
      <c r="Z6133" s="150">
        <v>33234.489376129161</v>
      </c>
      <c r="AA6133" s="150">
        <v>221086</v>
      </c>
      <c r="AB6133" s="150">
        <v>2138</v>
      </c>
      <c r="AC6133" s="150">
        <v>16036.0904976</v>
      </c>
      <c r="AD6133" s="150">
        <v>16681.912042408519</v>
      </c>
      <c r="AE6133" s="150">
        <v>15890.24890751366</v>
      </c>
      <c r="AF6133" s="150">
        <v>46338.349348501688</v>
      </c>
      <c r="AG6133" s="150">
        <v>246902</v>
      </c>
      <c r="AH6133" s="150">
        <v>39276.311546729688</v>
      </c>
      <c r="AI6133" s="150">
        <v>2773.1911939199999</v>
      </c>
      <c r="AJ6133" s="150">
        <v>43422.829273225238</v>
      </c>
      <c r="AK6133" s="150">
        <v>2223</v>
      </c>
      <c r="AL6133" s="150">
        <v>1017484.3125</v>
      </c>
      <c r="AM6133" s="150">
        <v>843918</v>
      </c>
      <c r="AN6133" s="150">
        <v>173566.296875</v>
      </c>
      <c r="AO6133" s="5" t="s">
        <v>6999</v>
      </c>
    </row>
    <row r="6134" spans="1:41" ht="14.25" x14ac:dyDescent="0.45">
      <c r="A6134" s="150">
        <v>2024</v>
      </c>
      <c r="B6134" s="5" t="s">
        <v>4024</v>
      </c>
      <c r="C6134" s="5" t="s">
        <v>171</v>
      </c>
      <c r="D6134" s="5" t="s">
        <v>84</v>
      </c>
      <c r="E6134" s="5" t="s">
        <v>211</v>
      </c>
      <c r="F6134" s="5" t="s">
        <v>211</v>
      </c>
      <c r="G6134" s="5" t="s">
        <v>88</v>
      </c>
      <c r="H6134" s="5" t="s">
        <v>131</v>
      </c>
      <c r="I6134" s="150">
        <v>14417.015562043511</v>
      </c>
      <c r="J6134" s="150">
        <v>58333.546554442939</v>
      </c>
      <c r="K6134" s="150">
        <v>1008.37139900595</v>
      </c>
      <c r="L6134" s="150">
        <v>2677.9238000000009</v>
      </c>
      <c r="M6134" s="150">
        <v>20155.120870474031</v>
      </c>
      <c r="N6134" s="150">
        <v>17365.214490469381</v>
      </c>
      <c r="O6134" s="150">
        <v>10387.595253109561</v>
      </c>
      <c r="P6134" s="150">
        <v>11172.33033277617</v>
      </c>
      <c r="Q6134" s="150">
        <v>3696.1010764178518</v>
      </c>
      <c r="R6134" s="150">
        <v>8319.817796598938</v>
      </c>
      <c r="S6134" s="150">
        <v>15367</v>
      </c>
      <c r="T6134" s="150">
        <v>12061.199510317439</v>
      </c>
      <c r="U6134" s="150">
        <v>1704.706770960697</v>
      </c>
      <c r="V6134" s="150">
        <v>25313</v>
      </c>
      <c r="W6134" s="150">
        <v>2671.050168858827</v>
      </c>
      <c r="X6134" s="150">
        <v>15827.64826519618</v>
      </c>
      <c r="Y6134" s="150">
        <v>50474.555589751122</v>
      </c>
      <c r="Z6134" s="150">
        <v>17240.868406117759</v>
      </c>
      <c r="AA6134" s="150">
        <v>183089</v>
      </c>
      <c r="AB6134" s="150">
        <v>1008.038</v>
      </c>
      <c r="AC6134" s="150">
        <v>11213.09978</v>
      </c>
      <c r="AD6134" s="150">
        <v>15039.265647893801</v>
      </c>
      <c r="AE6134" s="150">
        <v>17215.94090721395</v>
      </c>
      <c r="AF6134" s="150">
        <v>34615.017709607862</v>
      </c>
      <c r="AG6134" s="150">
        <v>156457</v>
      </c>
      <c r="AH6134" s="150">
        <v>32473</v>
      </c>
      <c r="AI6134" s="150">
        <v>2490.508190202338</v>
      </c>
      <c r="AJ6134" s="150">
        <v>39770.580499469368</v>
      </c>
      <c r="AK6134" s="150">
        <v>1811.8827163538499</v>
      </c>
      <c r="AL6134" s="150">
        <v>783376.3125</v>
      </c>
      <c r="AM6134" s="150">
        <v>653075.6875</v>
      </c>
      <c r="AN6134" s="150">
        <v>130300.6796875</v>
      </c>
      <c r="AO6134" s="5" t="s">
        <v>4708</v>
      </c>
    </row>
    <row r="6135" spans="1:41" ht="14.25" x14ac:dyDescent="0.45">
      <c r="A6135" s="150">
        <v>2024</v>
      </c>
      <c r="B6135" s="5" t="s">
        <v>582</v>
      </c>
      <c r="C6135" s="5" t="s">
        <v>171</v>
      </c>
      <c r="D6135" s="5" t="s">
        <v>84</v>
      </c>
      <c r="E6135" s="5" t="s">
        <v>211</v>
      </c>
      <c r="F6135" s="5" t="s">
        <v>211</v>
      </c>
      <c r="G6135" s="5" t="s">
        <v>88</v>
      </c>
      <c r="H6135" s="5" t="s">
        <v>131</v>
      </c>
      <c r="I6135" s="150">
        <v>7548.9922612924074</v>
      </c>
      <c r="J6135" s="150">
        <v>19636.949467980881</v>
      </c>
      <c r="K6135" s="150">
        <v>1004.0827058089679</v>
      </c>
      <c r="L6135" s="150">
        <v>2665.7403345358739</v>
      </c>
      <c r="M6135" s="150">
        <v>12852.44865876429</v>
      </c>
      <c r="N6135" s="150">
        <v>14402.853999999999</v>
      </c>
      <c r="O6135" s="150">
        <v>10193.245511970221</v>
      </c>
      <c r="P6135" s="150">
        <v>9078.7929999999997</v>
      </c>
      <c r="Q6135" s="150">
        <v>3258.339417037605</v>
      </c>
      <c r="R6135" s="150">
        <v>6607.777610356592</v>
      </c>
      <c r="S6135" s="150">
        <v>21054.77792283348</v>
      </c>
      <c r="T6135" s="150">
        <v>11570.569641550899</v>
      </c>
      <c r="U6135" s="150">
        <v>1762.7606773910361</v>
      </c>
      <c r="V6135" s="150">
        <v>6861</v>
      </c>
      <c r="W6135" s="150">
        <v>2367.2741985864732</v>
      </c>
      <c r="X6135" s="150">
        <v>12814.448557388891</v>
      </c>
      <c r="Y6135" s="150">
        <v>46907.027569999977</v>
      </c>
      <c r="Z6135" s="150">
        <v>15029.756049313481</v>
      </c>
      <c r="AA6135" s="150">
        <v>248479.23918257671</v>
      </c>
      <c r="AB6135" s="150">
        <v>1009</v>
      </c>
      <c r="AC6135" s="150">
        <v>11292.95521305</v>
      </c>
      <c r="AD6135" s="150">
        <v>14253.275074474201</v>
      </c>
      <c r="AE6135" s="150">
        <v>17769.190080331831</v>
      </c>
      <c r="AF6135" s="150">
        <v>33903.871224189803</v>
      </c>
      <c r="AG6135" s="150">
        <v>161032</v>
      </c>
      <c r="AH6135" s="150">
        <v>34429.114416221593</v>
      </c>
      <c r="AI6135" s="150">
        <v>3182.236068287496</v>
      </c>
      <c r="AJ6135" s="150">
        <v>38431.155718109549</v>
      </c>
      <c r="AK6135" s="150">
        <v>1853.863799019173</v>
      </c>
      <c r="AL6135" s="150">
        <v>771252.75</v>
      </c>
      <c r="AM6135" s="150">
        <v>644668.375</v>
      </c>
      <c r="AN6135" s="150">
        <v>126584.3359375</v>
      </c>
      <c r="AO6135" s="5" t="s">
        <v>1253</v>
      </c>
    </row>
    <row r="6136" spans="1:41" ht="14.25" x14ac:dyDescent="0.45">
      <c r="A6136" s="150">
        <v>2024</v>
      </c>
      <c r="B6136" s="5" t="s">
        <v>1478</v>
      </c>
      <c r="C6136" s="5" t="s">
        <v>171</v>
      </c>
      <c r="D6136" s="5" t="s">
        <v>84</v>
      </c>
      <c r="E6136" s="5" t="s">
        <v>211</v>
      </c>
      <c r="F6136" s="5" t="s">
        <v>211</v>
      </c>
      <c r="G6136" s="5" t="s">
        <v>88</v>
      </c>
      <c r="H6136" s="5" t="s">
        <v>131</v>
      </c>
      <c r="I6136" s="150">
        <v>6670.752595843338</v>
      </c>
      <c r="J6136" s="150">
        <v>13634.02</v>
      </c>
      <c r="K6136" s="150">
        <v>1223.424510181253</v>
      </c>
      <c r="L6136" s="150">
        <v>3654.0032000000001</v>
      </c>
      <c r="M6136" s="150">
        <v>20546.983625467481</v>
      </c>
      <c r="N6136" s="150">
        <v>17071.98936489749</v>
      </c>
      <c r="O6136" s="150">
        <v>9429.6923876452147</v>
      </c>
      <c r="P6136" s="150">
        <v>10769.437601600001</v>
      </c>
      <c r="Q6136" s="150">
        <v>3100.9807857360729</v>
      </c>
      <c r="R6136" s="150">
        <v>7289.8613248881047</v>
      </c>
      <c r="S6136" s="150">
        <v>19307.775840777329</v>
      </c>
      <c r="T6136" s="150">
        <v>11995.45630836011</v>
      </c>
      <c r="U6136" s="150">
        <v>1734.8291790748151</v>
      </c>
      <c r="V6136" s="150">
        <v>5751</v>
      </c>
      <c r="W6136" s="150">
        <v>1837.6094446352261</v>
      </c>
      <c r="X6136" s="150">
        <v>12998.58570213987</v>
      </c>
      <c r="Y6136" s="150">
        <v>51357.761339999997</v>
      </c>
      <c r="Z6136" s="150">
        <v>14728.52942838938</v>
      </c>
      <c r="AA6136" s="150">
        <v>178463.14942991451</v>
      </c>
      <c r="AB6136" s="150">
        <v>1000</v>
      </c>
      <c r="AC6136" s="150">
        <v>11814.1473838</v>
      </c>
      <c r="AD6136" s="150">
        <v>16885.722592916169</v>
      </c>
      <c r="AE6136" s="150">
        <v>20546.477800747121</v>
      </c>
      <c r="AF6136" s="150">
        <v>35387.164868322543</v>
      </c>
      <c r="AG6136" s="150">
        <v>168043.0404660202</v>
      </c>
      <c r="AH6136" s="150">
        <v>34181.679990179211</v>
      </c>
      <c r="AI6136" s="150">
        <v>3853.9720083934221</v>
      </c>
      <c r="AJ6136" s="150">
        <v>66157.271542179587</v>
      </c>
      <c r="AK6136" s="150">
        <v>2097.5451149790042</v>
      </c>
      <c r="AL6136" s="150">
        <v>751532.875</v>
      </c>
      <c r="AM6136" s="150">
        <v>616174.375</v>
      </c>
      <c r="AN6136" s="150">
        <v>135358.453125</v>
      </c>
      <c r="AO6136" s="5" t="s">
        <v>3356</v>
      </c>
    </row>
    <row r="6137" spans="1:41" ht="14.25" x14ac:dyDescent="0.45">
      <c r="A6137" s="150">
        <v>2024</v>
      </c>
      <c r="B6137" s="5" t="s">
        <v>582</v>
      </c>
      <c r="C6137" s="5" t="s">
        <v>171</v>
      </c>
      <c r="D6137" s="5" t="s">
        <v>84</v>
      </c>
      <c r="E6137" s="5" t="s">
        <v>24</v>
      </c>
      <c r="F6137" s="5" t="s">
        <v>24</v>
      </c>
      <c r="G6137" s="5" t="s">
        <v>87</v>
      </c>
      <c r="H6137" s="5" t="s">
        <v>131</v>
      </c>
      <c r="I6137" s="150">
        <v>2567.8762301069532</v>
      </c>
      <c r="J6137" s="150">
        <v>6140.5735937340196</v>
      </c>
      <c r="K6137" s="150">
        <v>111.6467926133458</v>
      </c>
      <c r="L6137" s="150">
        <v>334.94037784003734</v>
      </c>
      <c r="M6137" s="150">
        <v>4465.8717045338317</v>
      </c>
      <c r="N6137" s="150">
        <v>3103.7808346510128</v>
      </c>
      <c r="O6137" s="150">
        <v>125.04440772694728</v>
      </c>
      <c r="P6137" s="150">
        <v>106.0644529826785</v>
      </c>
      <c r="Q6137" s="150">
        <v>301.23328377534574</v>
      </c>
      <c r="R6137" s="150">
        <v>306.83888013925821</v>
      </c>
      <c r="S6137" s="150">
        <v>7553.0750036743975</v>
      </c>
      <c r="T6137" s="150">
        <v>446.58717045338318</v>
      </c>
      <c r="U6137" s="150">
        <v>0</v>
      </c>
      <c r="V6137" s="150">
        <v>348.33799295363889</v>
      </c>
      <c r="W6137" s="150">
        <v>262.36996264136258</v>
      </c>
      <c r="X6137" s="150">
        <v>871.65523970732499</v>
      </c>
      <c r="Y6137" s="150">
        <v>13261.96426057628</v>
      </c>
      <c r="Z6137" s="150">
        <v>2772.9499519534879</v>
      </c>
      <c r="AA6137" s="150">
        <v>25768.310156920117</v>
      </c>
      <c r="AB6137" s="150">
        <v>128.39381150534766</v>
      </c>
      <c r="AC6137" s="150">
        <v>722.73051781824597</v>
      </c>
      <c r="AD6137" s="150">
        <v>3856.9624640659808</v>
      </c>
      <c r="AE6137" s="150">
        <v>1639.4616955797103</v>
      </c>
      <c r="AF6137" s="150">
        <v>8443.4418313071674</v>
      </c>
      <c r="AG6137" s="150">
        <v>41010.099862734176</v>
      </c>
      <c r="AH6137" s="150">
        <v>9619.9568532661815</v>
      </c>
      <c r="AI6137" s="150">
        <v>2583.5067810728215</v>
      </c>
      <c r="AJ6137" s="150">
        <v>10032.580784235253</v>
      </c>
      <c r="AK6137" s="150">
        <v>109.41385676107888</v>
      </c>
      <c r="AL6137" s="150">
        <v>146995.65625</v>
      </c>
      <c r="AM6137" s="150">
        <v>116861.1875</v>
      </c>
      <c r="AN6137" s="150">
        <v>30134.482421875</v>
      </c>
      <c r="AO6137" s="5" t="s">
        <v>1254</v>
      </c>
    </row>
    <row r="6138" spans="1:41" ht="14.25" x14ac:dyDescent="0.45">
      <c r="A6138" s="150">
        <v>2024</v>
      </c>
      <c r="B6138" s="5" t="s">
        <v>1478</v>
      </c>
      <c r="C6138" s="5" t="s">
        <v>171</v>
      </c>
      <c r="D6138" s="5" t="s">
        <v>84</v>
      </c>
      <c r="E6138" s="5" t="s">
        <v>24</v>
      </c>
      <c r="F6138" s="5" t="s">
        <v>24</v>
      </c>
      <c r="G6138" s="5" t="s">
        <v>87</v>
      </c>
      <c r="H6138" s="5" t="s">
        <v>131</v>
      </c>
      <c r="I6138" s="150">
        <v>2763.5716030489712</v>
      </c>
      <c r="J6138" s="150">
        <v>5401.9818587868804</v>
      </c>
      <c r="K6138" s="150">
        <v>115.14881679370714</v>
      </c>
      <c r="L6138" s="150">
        <v>335.08305686968777</v>
      </c>
      <c r="M6138" s="150">
        <v>6315.6825924612795</v>
      </c>
      <c r="N6138" s="150">
        <v>4166.4918184077733</v>
      </c>
      <c r="O6138" s="150">
        <v>184.23810686993141</v>
      </c>
      <c r="P6138" s="150">
        <v>127.81518664101492</v>
      </c>
      <c r="Q6138" s="150">
        <v>252.45739418884725</v>
      </c>
      <c r="R6138" s="150">
        <v>316.46349319414531</v>
      </c>
      <c r="S6138" s="150">
        <v>7974.6313070481874</v>
      </c>
      <c r="T6138" s="150">
        <v>230.29763358741428</v>
      </c>
      <c r="U6138" s="150"/>
      <c r="V6138" s="150">
        <v>359.26430839636629</v>
      </c>
      <c r="W6138" s="150">
        <v>270.59971946521176</v>
      </c>
      <c r="X6138" s="150">
        <v>898.99644365005986</v>
      </c>
      <c r="Y6138" s="150">
        <v>12328.408070018255</v>
      </c>
      <c r="Z6138" s="150">
        <v>1501.1317926903234</v>
      </c>
      <c r="AA6138" s="150">
        <v>21623.659207998295</v>
      </c>
      <c r="AB6138" s="150"/>
      <c r="AC6138" s="150">
        <v>734.3846088652258</v>
      </c>
      <c r="AD6138" s="150">
        <v>3851.0382781047779</v>
      </c>
      <c r="AE6138" s="150">
        <v>1949.0319028136455</v>
      </c>
      <c r="AF6138" s="150">
        <v>5589.9572858194861</v>
      </c>
      <c r="AG6138" s="150">
        <v>40692.509339945434</v>
      </c>
      <c r="AH6138" s="150">
        <v>7817.133797104615</v>
      </c>
      <c r="AI6138" s="150">
        <v>2664.5436206063832</v>
      </c>
      <c r="AJ6138" s="150">
        <v>8545.4815663029913</v>
      </c>
      <c r="AK6138" s="150">
        <v>112.84584045783299</v>
      </c>
      <c r="AL6138" s="150">
        <v>137122.84375</v>
      </c>
      <c r="AM6138" s="150">
        <v>106687.6953125</v>
      </c>
      <c r="AN6138" s="150">
        <v>30435.15625</v>
      </c>
      <c r="AO6138" s="5" t="s">
        <v>3359</v>
      </c>
    </row>
    <row r="6139" spans="1:41" ht="14.25" x14ac:dyDescent="0.45">
      <c r="A6139" s="150">
        <v>2024</v>
      </c>
      <c r="B6139" s="5" t="s">
        <v>1477</v>
      </c>
      <c r="C6139" s="5" t="s">
        <v>171</v>
      </c>
      <c r="D6139" s="5" t="s">
        <v>84</v>
      </c>
      <c r="E6139" s="5" t="s">
        <v>24</v>
      </c>
      <c r="F6139" s="5" t="s">
        <v>24</v>
      </c>
      <c r="G6139" s="5" t="s">
        <v>87</v>
      </c>
      <c r="H6139" s="5" t="s">
        <v>131</v>
      </c>
      <c r="I6139" s="150">
        <v>3379.3082304400232</v>
      </c>
      <c r="J6139" s="150">
        <v>4785.8849323123331</v>
      </c>
      <c r="K6139" s="150">
        <v>118.57221861193064</v>
      </c>
      <c r="L6139" s="150">
        <v>379.43109955817806</v>
      </c>
      <c r="M6139" s="150">
        <v>12122.679217243545</v>
      </c>
      <c r="N6139" s="150">
        <v>2656.0176969072463</v>
      </c>
      <c r="O6139" s="150">
        <v>125.68655172864648</v>
      </c>
      <c r="P6139" s="150">
        <v>111.4578854952148</v>
      </c>
      <c r="Q6139" s="150">
        <v>236.77443261568274</v>
      </c>
      <c r="R6139" s="150">
        <v>460.29806408482642</v>
      </c>
      <c r="S6139" s="150">
        <v>7218.8573961116808</v>
      </c>
      <c r="T6139" s="150">
        <v>355.71665583579193</v>
      </c>
      <c r="U6139" s="150"/>
      <c r="V6139" s="150">
        <v>1076.6357449963302</v>
      </c>
      <c r="W6139" s="150">
        <v>278.64471373803701</v>
      </c>
      <c r="X6139" s="150">
        <v>405.51698765280281</v>
      </c>
      <c r="Y6139" s="150">
        <v>12331.510735640786</v>
      </c>
      <c r="Z6139" s="150">
        <v>1185.7221861193063</v>
      </c>
      <c r="AA6139" s="150">
        <v>21915.372298669132</v>
      </c>
      <c r="AB6139" s="150"/>
      <c r="AC6139" s="150">
        <v>880.99158428664464</v>
      </c>
      <c r="AD6139" s="150">
        <v>3279.6906702648494</v>
      </c>
      <c r="AE6139" s="150">
        <v>1778.5832791789596</v>
      </c>
      <c r="AF6139" s="150">
        <v>6496.790689235946</v>
      </c>
      <c r="AG6139" s="150">
        <v>41740.978117957944</v>
      </c>
      <c r="AH6139" s="150">
        <v>7825.7664283874219</v>
      </c>
      <c r="AI6139" s="150">
        <v>2599.1030319735196</v>
      </c>
      <c r="AJ6139" s="150">
        <v>8561.1391264051272</v>
      </c>
      <c r="AK6139" s="150">
        <v>179.73077102087143</v>
      </c>
      <c r="AL6139" s="150">
        <v>142486.875</v>
      </c>
      <c r="AM6139" s="150">
        <v>107976.8984375</v>
      </c>
      <c r="AN6139" s="150">
        <v>34509.96484375</v>
      </c>
      <c r="AO6139" s="5" t="s">
        <v>3358</v>
      </c>
    </row>
    <row r="6140" spans="1:41" ht="14.25" x14ac:dyDescent="0.45">
      <c r="A6140" s="150">
        <v>2024</v>
      </c>
      <c r="B6140" s="5" t="s">
        <v>6344</v>
      </c>
      <c r="C6140" s="5" t="s">
        <v>171</v>
      </c>
      <c r="D6140" s="5" t="s">
        <v>84</v>
      </c>
      <c r="E6140" s="5" t="s">
        <v>24</v>
      </c>
      <c r="F6140" s="5" t="s">
        <v>24</v>
      </c>
      <c r="G6140" s="5" t="s">
        <v>87</v>
      </c>
      <c r="H6140" s="5" t="s">
        <v>131</v>
      </c>
      <c r="I6140" s="150">
        <v>2048.1851417355292</v>
      </c>
      <c r="J6140" s="150">
        <v>7859.2376626078867</v>
      </c>
      <c r="K6140" s="150">
        <v>102.40925708677646</v>
      </c>
      <c r="L6140" s="150">
        <v>409.63702834710585</v>
      </c>
      <c r="M6140" s="150">
        <v>12289.110850413175</v>
      </c>
      <c r="N6140" s="150">
        <v>3229.3499108409396</v>
      </c>
      <c r="O6140" s="150">
        <v>114.37373059222456</v>
      </c>
      <c r="P6140" s="150">
        <v>96.920120906925249</v>
      </c>
      <c r="Q6140" s="150">
        <v>435.2606017717066</v>
      </c>
      <c r="R6140" s="150">
        <v>420.32036204639837</v>
      </c>
      <c r="S6140" s="150">
        <v>6963.8294819008006</v>
      </c>
      <c r="T6140" s="150">
        <v>102.40925708677646</v>
      </c>
      <c r="U6140" s="150">
        <v>0</v>
      </c>
      <c r="V6140" s="150">
        <v>655.4192453553693</v>
      </c>
      <c r="W6140" s="150">
        <v>1279.091621013838</v>
      </c>
      <c r="X6140" s="150">
        <v>3886.4313064431667</v>
      </c>
      <c r="Y6140" s="150">
        <v>11824.480051010469</v>
      </c>
      <c r="Z6140" s="150">
        <v>4985.0816216916446</v>
      </c>
      <c r="AA6140" s="150">
        <v>32981.925337367225</v>
      </c>
      <c r="AB6140" s="150">
        <v>31.746869696900703</v>
      </c>
      <c r="AC6140" s="150">
        <v>1756.7168647842154</v>
      </c>
      <c r="AD6140" s="150">
        <v>2202.3063103427376</v>
      </c>
      <c r="AE6140" s="150">
        <v>1675.415445939663</v>
      </c>
      <c r="AF6140" s="150">
        <v>11418.529755918487</v>
      </c>
      <c r="AG6140" s="150">
        <v>55897.020703104325</v>
      </c>
      <c r="AH6140" s="150">
        <v>14687.595280402025</v>
      </c>
      <c r="AI6140" s="150">
        <v>3828.0580299037042</v>
      </c>
      <c r="AJ6140" s="150">
        <v>10539.120174255653</v>
      </c>
      <c r="AK6140" s="150">
        <v>110.60199765371857</v>
      </c>
      <c r="AL6140" s="150">
        <v>191830.59375</v>
      </c>
      <c r="AM6140" s="150">
        <v>146232.625</v>
      </c>
      <c r="AN6140" s="150">
        <v>45597.96484375</v>
      </c>
      <c r="AO6140" s="5" t="s">
        <v>7000</v>
      </c>
    </row>
    <row r="6141" spans="1:41" ht="14.25" x14ac:dyDescent="0.45">
      <c r="A6141" s="150">
        <v>2024</v>
      </c>
      <c r="B6141" s="5" t="s">
        <v>7352</v>
      </c>
      <c r="C6141" s="5" t="s">
        <v>171</v>
      </c>
      <c r="D6141" s="5" t="s">
        <v>84</v>
      </c>
      <c r="E6141" s="5" t="s">
        <v>24</v>
      </c>
      <c r="F6141" s="5" t="s">
        <v>24</v>
      </c>
      <c r="G6141" s="5" t="s">
        <v>87</v>
      </c>
      <c r="H6141" s="5" t="s">
        <v>131</v>
      </c>
      <c r="I6141" s="150">
        <v>1960.7843137254899</v>
      </c>
      <c r="J6141" s="150">
        <v>11365.468421650259</v>
      </c>
      <c r="K6141" s="150">
        <v>64.52600000000001</v>
      </c>
      <c r="L6141" s="150">
        <v>1000</v>
      </c>
      <c r="M6141" s="150">
        <v>9500</v>
      </c>
      <c r="N6141" s="150">
        <v>2727.584015625001</v>
      </c>
      <c r="O6141" s="150">
        <v>111.68300000000001</v>
      </c>
      <c r="P6141" s="150">
        <v>94.64</v>
      </c>
      <c r="Q6141" s="150">
        <v>244.41189056116349</v>
      </c>
      <c r="R6141" s="150">
        <v>212.976</v>
      </c>
      <c r="S6141" s="150">
        <v>4500</v>
      </c>
      <c r="T6141" s="150">
        <v>100</v>
      </c>
      <c r="U6141" s="150">
        <v>50</v>
      </c>
      <c r="V6141" s="150">
        <v>640</v>
      </c>
      <c r="W6141" s="150">
        <v>1074</v>
      </c>
      <c r="X6141" s="150">
        <v>3928.7108815624979</v>
      </c>
      <c r="Y6141" s="150">
        <v>9286.668298840068</v>
      </c>
      <c r="Z6141" s="150">
        <v>5815.0821930154289</v>
      </c>
      <c r="AA6141" s="150">
        <v>33961</v>
      </c>
      <c r="AB6141" s="150">
        <v>32</v>
      </c>
      <c r="AC6141" s="150">
        <v>1028.44643</v>
      </c>
      <c r="AD6141" s="150">
        <v>2483.5787478382908</v>
      </c>
      <c r="AE6141" s="150">
        <v>1668</v>
      </c>
      <c r="AF6141" s="150">
        <v>12272.2</v>
      </c>
      <c r="AG6141" s="150">
        <v>58797</v>
      </c>
      <c r="AH6141" s="150">
        <v>16568.140259399599</v>
      </c>
      <c r="AI6141" s="150">
        <v>3738</v>
      </c>
      <c r="AJ6141" s="150">
        <v>10041.41265413932</v>
      </c>
      <c r="AK6141" s="150">
        <v>143</v>
      </c>
      <c r="AL6141" s="150">
        <v>193409.3125</v>
      </c>
      <c r="AM6141" s="150">
        <v>151165.671875</v>
      </c>
      <c r="AN6141" s="150">
        <v>42243.63671875</v>
      </c>
      <c r="AO6141" s="5" t="s">
        <v>7921</v>
      </c>
    </row>
    <row r="6142" spans="1:41" ht="14.25" x14ac:dyDescent="0.45">
      <c r="A6142" s="150">
        <v>2024</v>
      </c>
      <c r="B6142" s="5" t="s">
        <v>4980</v>
      </c>
      <c r="C6142" s="5" t="s">
        <v>171</v>
      </c>
      <c r="D6142" s="5" t="s">
        <v>84</v>
      </c>
      <c r="E6142" s="5" t="s">
        <v>24</v>
      </c>
      <c r="F6142" s="5" t="s">
        <v>24</v>
      </c>
      <c r="G6142" s="5" t="s">
        <v>87</v>
      </c>
      <c r="H6142" s="5" t="s">
        <v>131</v>
      </c>
      <c r="I6142" s="150">
        <v>2106.9622797447764</v>
      </c>
      <c r="J6142" s="150">
        <v>7637.7382640748147</v>
      </c>
      <c r="K6142" s="150">
        <v>105.34811398723883</v>
      </c>
      <c r="L6142" s="150">
        <v>421.39245594895533</v>
      </c>
      <c r="M6142" s="150">
        <v>8427.8491189791057</v>
      </c>
      <c r="N6142" s="150">
        <v>3305.6773336591837</v>
      </c>
      <c r="O6142" s="150">
        <v>117.65593414436795</v>
      </c>
      <c r="P6142" s="150">
        <v>99.701455077522837</v>
      </c>
      <c r="Q6142" s="150">
        <v>765.54227176075972</v>
      </c>
      <c r="R6142" s="150">
        <v>451.05532440434217</v>
      </c>
      <c r="S6142" s="150">
        <v>4492.4649728718123</v>
      </c>
      <c r="T6142" s="150">
        <v>210.69622797447767</v>
      </c>
      <c r="U6142" s="150">
        <v>0</v>
      </c>
      <c r="V6142" s="150">
        <v>547.81019273364188</v>
      </c>
      <c r="W6142" s="150">
        <v>1315.7979437006129</v>
      </c>
      <c r="X6142" s="150">
        <v>3997.9609258157138</v>
      </c>
      <c r="Y6142" s="150">
        <v>14789.294982098523</v>
      </c>
      <c r="Z6142" s="150">
        <v>3628.9408233086865</v>
      </c>
      <c r="AA6142" s="150">
        <v>26855.341217626923</v>
      </c>
      <c r="AB6142" s="150">
        <v>152.7547652814963</v>
      </c>
      <c r="AC6142" s="150">
        <v>1139.7124479815379</v>
      </c>
      <c r="AD6142" s="150">
        <v>2196.5081766339295</v>
      </c>
      <c r="AE6142" s="150">
        <v>1567.5799361301138</v>
      </c>
      <c r="AF6142" s="150">
        <v>10081.814508578756</v>
      </c>
      <c r="AG6142" s="150">
        <v>58187.9772797115</v>
      </c>
      <c r="AH6142" s="150">
        <v>10429.463284736645</v>
      </c>
      <c r="AI6142" s="150">
        <v>2488.3224523785811</v>
      </c>
      <c r="AJ6142" s="150">
        <v>9503.4533627888159</v>
      </c>
      <c r="AK6142" s="150">
        <v>103.24115170749405</v>
      </c>
      <c r="AL6142" s="150">
        <v>175128.0625</v>
      </c>
      <c r="AM6142" s="150">
        <v>141090</v>
      </c>
      <c r="AN6142" s="150">
        <v>34038.0625</v>
      </c>
      <c r="AO6142" s="5" t="s">
        <v>6074</v>
      </c>
    </row>
    <row r="6143" spans="1:41" ht="14.25" x14ac:dyDescent="0.45">
      <c r="A6143" s="150">
        <v>2024</v>
      </c>
      <c r="B6143" s="5" t="s">
        <v>4024</v>
      </c>
      <c r="C6143" s="5" t="s">
        <v>171</v>
      </c>
      <c r="D6143" s="5" t="s">
        <v>84</v>
      </c>
      <c r="E6143" s="5" t="s">
        <v>24</v>
      </c>
      <c r="F6143" s="5" t="s">
        <v>24</v>
      </c>
      <c r="G6143" s="5" t="s">
        <v>87</v>
      </c>
      <c r="H6143" s="5" t="s">
        <v>131</v>
      </c>
      <c r="I6143" s="150">
        <v>2488.3289395266811</v>
      </c>
      <c r="J6143" s="150">
        <v>5950.3518119116288</v>
      </c>
      <c r="K6143" s="150">
        <v>108.18821476202962</v>
      </c>
      <c r="L6143" s="150">
        <v>324.56464428608888</v>
      </c>
      <c r="M6143" s="150">
        <v>5409.410738101481</v>
      </c>
      <c r="N6143" s="150">
        <v>3355.5050836588439</v>
      </c>
      <c r="O6143" s="150">
        <v>121.17080053347317</v>
      </c>
      <c r="P6143" s="150">
        <v>102.38932645078484</v>
      </c>
      <c r="Q6143" s="150">
        <v>273.75805909350856</v>
      </c>
      <c r="R6143" s="150">
        <v>592.30883817915981</v>
      </c>
      <c r="S6143" s="150">
        <v>5535.9931131373514</v>
      </c>
      <c r="T6143" s="150">
        <v>540.94107381014805</v>
      </c>
      <c r="U6143" s="150">
        <v>0</v>
      </c>
      <c r="V6143" s="150">
        <v>562.578716762554</v>
      </c>
      <c r="W6143" s="150">
        <v>254.2423046907696</v>
      </c>
      <c r="X6143" s="150">
        <v>2940.2760438515215</v>
      </c>
      <c r="Y6143" s="150">
        <v>13662.54870122291</v>
      </c>
      <c r="Z6143" s="150">
        <v>3309.4774895704859</v>
      </c>
      <c r="AA6143" s="150">
        <v>27353.226338283948</v>
      </c>
      <c r="AB6143" s="150">
        <v>124.50299754814368</v>
      </c>
      <c r="AC6143" s="150">
        <v>896.95196425068389</v>
      </c>
      <c r="AD6143" s="150">
        <v>2219.3095643859569</v>
      </c>
      <c r="AE6143" s="150">
        <v>1584.9573462637338</v>
      </c>
      <c r="AF6143" s="150">
        <v>10091.796673002123</v>
      </c>
      <c r="AG6143" s="150">
        <v>37939.443152748543</v>
      </c>
      <c r="AH6143" s="150">
        <v>9501.0890204014413</v>
      </c>
      <c r="AI6143" s="150">
        <v>2555.4056326791397</v>
      </c>
      <c r="AJ6143" s="150">
        <v>9721.7929785159813</v>
      </c>
      <c r="AK6143" s="150">
        <v>106.02445046678902</v>
      </c>
      <c r="AL6143" s="150">
        <v>147626.546875</v>
      </c>
      <c r="AM6143" s="150">
        <v>118209.984375</v>
      </c>
      <c r="AN6143" s="150">
        <v>29416.556640625</v>
      </c>
      <c r="AO6143" s="5" t="s">
        <v>4709</v>
      </c>
    </row>
    <row r="6144" spans="1:41" ht="14.25" x14ac:dyDescent="0.45">
      <c r="A6144" s="150">
        <v>2024</v>
      </c>
      <c r="B6144" s="5" t="s">
        <v>1477</v>
      </c>
      <c r="C6144" s="5" t="s">
        <v>171</v>
      </c>
      <c r="D6144" s="5" t="s">
        <v>84</v>
      </c>
      <c r="E6144" s="5" t="s">
        <v>24</v>
      </c>
      <c r="F6144" s="5" t="s">
        <v>24</v>
      </c>
      <c r="G6144" s="5" t="s">
        <v>88</v>
      </c>
      <c r="H6144" s="5" t="s">
        <v>131</v>
      </c>
      <c r="I6144" s="150">
        <v>2907</v>
      </c>
      <c r="J6144" s="150">
        <v>5061.84</v>
      </c>
      <c r="K6144" s="150">
        <v>126.0112653444</v>
      </c>
      <c r="L6144" s="150">
        <v>396.19200000000001</v>
      </c>
      <c r="M6144" s="150">
        <v>12524.25080256456</v>
      </c>
      <c r="N6144" s="150">
        <v>2776.303209291842</v>
      </c>
      <c r="O6144" s="150">
        <v>134</v>
      </c>
      <c r="P6144" s="150">
        <v>124</v>
      </c>
      <c r="Q6144" s="150">
        <v>238.43935641266989</v>
      </c>
      <c r="R6144" s="150">
        <v>504.65059723200318</v>
      </c>
      <c r="S6144" s="150">
        <v>8810.5584517374336</v>
      </c>
      <c r="T6144" s="150">
        <v>412.43836201514819</v>
      </c>
      <c r="U6144" s="150"/>
      <c r="V6144" s="150">
        <v>1107</v>
      </c>
      <c r="W6144" s="150">
        <v>280.84675362624318</v>
      </c>
      <c r="X6144" s="150">
        <v>458.62777411597961</v>
      </c>
      <c r="Y6144" s="150">
        <v>13912</v>
      </c>
      <c r="Z6144" s="150">
        <v>1447</v>
      </c>
      <c r="AA6144" s="150">
        <v>23010.684265352658</v>
      </c>
      <c r="AB6144" s="150">
        <v>136</v>
      </c>
      <c r="AC6144" s="150">
        <v>941.9</v>
      </c>
      <c r="AD6144" s="150">
        <v>4020.240203812652</v>
      </c>
      <c r="AE6144" s="150">
        <v>1792.6388529334661</v>
      </c>
      <c r="AF6144" s="150">
        <v>6783.8655234566259</v>
      </c>
      <c r="AG6144" s="150">
        <v>45536</v>
      </c>
      <c r="AH6144" s="150">
        <v>9420.9277922094388</v>
      </c>
      <c r="AI6144" s="150">
        <v>2619.6429104201061</v>
      </c>
      <c r="AJ6144" s="150">
        <v>10306.194833052439</v>
      </c>
      <c r="AK6144" s="150">
        <v>225.2610506270388</v>
      </c>
      <c r="AL6144" s="150">
        <v>156014.515625</v>
      </c>
      <c r="AM6144" s="150">
        <v>116845.7109375</v>
      </c>
      <c r="AN6144" s="150">
        <v>39168.80859375</v>
      </c>
      <c r="AO6144" s="5" t="s">
        <v>3360</v>
      </c>
    </row>
    <row r="6145" spans="1:41" ht="14.25" x14ac:dyDescent="0.45">
      <c r="A6145" s="150">
        <v>2024</v>
      </c>
      <c r="B6145" s="5" t="s">
        <v>4024</v>
      </c>
      <c r="C6145" s="5" t="s">
        <v>171</v>
      </c>
      <c r="D6145" s="5" t="s">
        <v>84</v>
      </c>
      <c r="E6145" s="5" t="s">
        <v>24</v>
      </c>
      <c r="F6145" s="5" t="s">
        <v>24</v>
      </c>
      <c r="G6145" s="5" t="s">
        <v>88</v>
      </c>
      <c r="H6145" s="5" t="s">
        <v>131</v>
      </c>
      <c r="I6145" s="150">
        <v>2641.9770355933442</v>
      </c>
      <c r="J6145" s="150">
        <v>6342.5771074877284</v>
      </c>
      <c r="K6145" s="150">
        <v>112.50529273695351</v>
      </c>
      <c r="L6145" s="150">
        <v>345.39</v>
      </c>
      <c r="M6145" s="150">
        <v>5630.8120963199999</v>
      </c>
      <c r="N6145" s="150">
        <v>3509.997675486818</v>
      </c>
      <c r="O6145" s="150">
        <v>125.88299809005311</v>
      </c>
      <c r="P6145" s="150">
        <v>104.7129631013475</v>
      </c>
      <c r="Q6145" s="150">
        <v>253.0387063837459</v>
      </c>
      <c r="R6145" s="150">
        <v>613.97466008311403</v>
      </c>
      <c r="S6145" s="150">
        <v>5757</v>
      </c>
      <c r="T6145" s="150">
        <v>574.34283382463991</v>
      </c>
      <c r="U6145" s="150">
        <v>0</v>
      </c>
      <c r="V6145" s="150">
        <v>590</v>
      </c>
      <c r="W6145" s="150">
        <v>266.20874302426228</v>
      </c>
      <c r="X6145" s="150">
        <v>3121.830744627593</v>
      </c>
      <c r="Y6145" s="150">
        <v>14286.460820849999</v>
      </c>
      <c r="Z6145" s="150">
        <v>3451</v>
      </c>
      <c r="AA6145" s="150">
        <v>29756</v>
      </c>
      <c r="AB6145" s="150">
        <v>115.08</v>
      </c>
      <c r="AC6145" s="150">
        <v>933.66372999999999</v>
      </c>
      <c r="AD6145" s="150">
        <v>2314.6754293503268</v>
      </c>
      <c r="AE6145" s="150">
        <v>1649.8279442217599</v>
      </c>
      <c r="AF6145" s="150">
        <v>10714.93990783248</v>
      </c>
      <c r="AG6145" s="150">
        <v>40309</v>
      </c>
      <c r="AH6145" s="150">
        <v>10262</v>
      </c>
      <c r="AI6145" s="150">
        <v>2659.9956343015692</v>
      </c>
      <c r="AJ6145" s="150">
        <v>10322.08940949643</v>
      </c>
      <c r="AK6145" s="150">
        <v>110.363917087872</v>
      </c>
      <c r="AL6145" s="150">
        <v>156875.34375</v>
      </c>
      <c r="AM6145" s="150">
        <v>125824.6484375</v>
      </c>
      <c r="AN6145" s="150">
        <v>31050.697265625</v>
      </c>
      <c r="AO6145" s="5" t="s">
        <v>4710</v>
      </c>
    </row>
    <row r="6146" spans="1:41" ht="14.25" x14ac:dyDescent="0.45">
      <c r="A6146" s="150">
        <v>2024</v>
      </c>
      <c r="B6146" s="5" t="s">
        <v>4980</v>
      </c>
      <c r="C6146" s="5" t="s">
        <v>171</v>
      </c>
      <c r="D6146" s="5" t="s">
        <v>84</v>
      </c>
      <c r="E6146" s="5" t="s">
        <v>24</v>
      </c>
      <c r="F6146" s="5" t="s">
        <v>24</v>
      </c>
      <c r="G6146" s="5" t="s">
        <v>88</v>
      </c>
      <c r="H6146" s="5" t="s">
        <v>131</v>
      </c>
      <c r="I6146" s="150">
        <v>2252.3248385279999</v>
      </c>
      <c r="J6146" s="150">
        <v>7808.4506749629418</v>
      </c>
      <c r="K6146" s="150">
        <v>109</v>
      </c>
      <c r="L6146" s="150">
        <v>451.21602841386618</v>
      </c>
      <c r="M6146" s="150">
        <v>8832.6464255999999</v>
      </c>
      <c r="N6146" s="150">
        <v>3484.8678067572309</v>
      </c>
      <c r="O6146" s="150">
        <v>123.3070563437856</v>
      </c>
      <c r="P6146" s="150">
        <v>105.00345856</v>
      </c>
      <c r="Q6146" s="150">
        <v>809.41591037129194</v>
      </c>
      <c r="R6146" s="150">
        <v>471.96163138105072</v>
      </c>
      <c r="S6146" s="150">
        <v>4639.3869848660179</v>
      </c>
      <c r="T6146" s="150">
        <v>224.863</v>
      </c>
      <c r="U6146" s="150">
        <v>0</v>
      </c>
      <c r="V6146" s="150">
        <v>578</v>
      </c>
      <c r="W6146" s="150">
        <v>1378.9969231968</v>
      </c>
      <c r="X6146" s="150">
        <v>4311.12</v>
      </c>
      <c r="Y6146" s="150">
        <v>15947.545026550701</v>
      </c>
      <c r="Z6146" s="150">
        <v>3825.6544034129151</v>
      </c>
      <c r="AA6146" s="150">
        <v>29756</v>
      </c>
      <c r="AB6146" s="150">
        <v>231</v>
      </c>
      <c r="AC6146" s="150">
        <v>1194.4540999999999</v>
      </c>
      <c r="AD6146" s="150">
        <v>2322.3897600088781</v>
      </c>
      <c r="AE6146" s="150">
        <v>1642.8722351616</v>
      </c>
      <c r="AF6146" s="150">
        <v>10795.34347980175</v>
      </c>
      <c r="AG6146" s="150">
        <v>64017</v>
      </c>
      <c r="AH6146" s="150">
        <v>11313.971871490599</v>
      </c>
      <c r="AI6146" s="150">
        <v>2607.838857158401</v>
      </c>
      <c r="AJ6146" s="150">
        <v>10362.29340786415</v>
      </c>
      <c r="AK6146" s="150">
        <v>108</v>
      </c>
      <c r="AL6146" s="150">
        <v>189704.9375</v>
      </c>
      <c r="AM6146" s="150">
        <v>153502.421875</v>
      </c>
      <c r="AN6146" s="150">
        <v>36202.5234375</v>
      </c>
      <c r="AO6146" s="5" t="s">
        <v>6075</v>
      </c>
    </row>
    <row r="6147" spans="1:41" ht="14.25" x14ac:dyDescent="0.45">
      <c r="A6147" s="150">
        <v>2024</v>
      </c>
      <c r="B6147" s="5" t="s">
        <v>7352</v>
      </c>
      <c r="C6147" s="5" t="s">
        <v>171</v>
      </c>
      <c r="D6147" s="5" t="s">
        <v>84</v>
      </c>
      <c r="E6147" s="5" t="s">
        <v>24</v>
      </c>
      <c r="F6147" s="5" t="s">
        <v>24</v>
      </c>
      <c r="G6147" s="5" t="s">
        <v>88</v>
      </c>
      <c r="H6147" s="5" t="s">
        <v>131</v>
      </c>
      <c r="I6147" s="150">
        <v>2000</v>
      </c>
      <c r="J6147" s="150">
        <v>12110.409830686191</v>
      </c>
      <c r="K6147" s="150">
        <v>68.260886914668447</v>
      </c>
      <c r="L6147" s="150">
        <v>1084.236900264</v>
      </c>
      <c r="M6147" s="150">
        <v>10081.476000000001</v>
      </c>
      <c r="N6147" s="150">
        <v>2891.7845733656259</v>
      </c>
      <c r="O6147" s="150">
        <v>118.518893064</v>
      </c>
      <c r="P6147" s="150">
        <v>99.549157846319972</v>
      </c>
      <c r="Q6147" s="150">
        <v>259.4070796213436</v>
      </c>
      <c r="R6147" s="150">
        <v>225.99117068497219</v>
      </c>
      <c r="S6147" s="150">
        <v>4759</v>
      </c>
      <c r="T6147" s="150">
        <v>108.44182081744739</v>
      </c>
      <c r="U6147" s="150">
        <v>51.515050000000002</v>
      </c>
      <c r="V6147" s="150">
        <v>679</v>
      </c>
      <c r="W6147" s="150">
        <v>1139.737392</v>
      </c>
      <c r="X6147" s="150">
        <v>4173.266848002354</v>
      </c>
      <c r="Y6147" s="150">
        <v>10041.43255837461</v>
      </c>
      <c r="Z6147" s="150">
        <v>6170.4475266175168</v>
      </c>
      <c r="AA6147" s="150">
        <v>36960</v>
      </c>
      <c r="AB6147" s="150">
        <v>34</v>
      </c>
      <c r="AC6147" s="150">
        <v>1090.921824</v>
      </c>
      <c r="AD6147" s="150">
        <v>2635.9515836449868</v>
      </c>
      <c r="AE6147" s="150">
        <v>1770.0949439999999</v>
      </c>
      <c r="AF6147" s="150">
        <v>13324.90387595122</v>
      </c>
      <c r="AG6147" s="150">
        <v>63644</v>
      </c>
      <c r="AH6147" s="150">
        <v>18035.989839313319</v>
      </c>
      <c r="AI6147" s="150">
        <v>3966.7955040000002</v>
      </c>
      <c r="AJ6147" s="150">
        <v>10869.14798867135</v>
      </c>
      <c r="AK6147" s="150">
        <v>152</v>
      </c>
      <c r="AL6147" s="150">
        <v>208546.265625</v>
      </c>
      <c r="AM6147" s="150">
        <v>163272.828125</v>
      </c>
      <c r="AN6147" s="150">
        <v>45273.4375</v>
      </c>
      <c r="AO6147" s="5" t="s">
        <v>7922</v>
      </c>
    </row>
    <row r="6148" spans="1:41" ht="14.25" x14ac:dyDescent="0.45">
      <c r="A6148" s="150">
        <v>2024</v>
      </c>
      <c r="B6148" s="5" t="s">
        <v>6344</v>
      </c>
      <c r="C6148" s="5" t="s">
        <v>171</v>
      </c>
      <c r="D6148" s="5" t="s">
        <v>84</v>
      </c>
      <c r="E6148" s="5" t="s">
        <v>24</v>
      </c>
      <c r="F6148" s="5" t="s">
        <v>24</v>
      </c>
      <c r="G6148" s="5" t="s">
        <v>88</v>
      </c>
      <c r="H6148" s="5" t="s">
        <v>131</v>
      </c>
      <c r="I6148" s="150">
        <v>2208.1616064</v>
      </c>
      <c r="J6148" s="150">
        <v>8050.0379133438491</v>
      </c>
      <c r="K6148" s="150">
        <v>107.0541863421375</v>
      </c>
      <c r="L6148" s="150">
        <v>442.368655307712</v>
      </c>
      <c r="M6148" s="150">
        <v>12989.18592</v>
      </c>
      <c r="N6148" s="150">
        <v>3413.3161221250002</v>
      </c>
      <c r="O6148" s="150">
        <v>120.88927092528</v>
      </c>
      <c r="P6148" s="150">
        <v>102.0402391166194</v>
      </c>
      <c r="Q6148" s="150">
        <v>460.05613822530501</v>
      </c>
      <c r="R6148" s="150">
        <v>444.26479629312001</v>
      </c>
      <c r="S6148" s="150">
        <v>7360.5386880000005</v>
      </c>
      <c r="T6148" s="150">
        <v>110.10000877508099</v>
      </c>
      <c r="U6148" s="150">
        <v>0</v>
      </c>
      <c r="V6148" s="150">
        <v>693</v>
      </c>
      <c r="W6148" s="150">
        <v>1351.9577678400001</v>
      </c>
      <c r="X6148" s="150">
        <v>4249</v>
      </c>
      <c r="Y6148" s="150">
        <v>12745.4953348584</v>
      </c>
      <c r="Z6148" s="150">
        <v>5269.0672904419962</v>
      </c>
      <c r="AA6148" s="150">
        <v>36055</v>
      </c>
      <c r="AB6148" s="150">
        <v>35</v>
      </c>
      <c r="AC6148" s="150">
        <v>1871.3982000000001</v>
      </c>
      <c r="AD6148" s="150">
        <v>2251.1321724030599</v>
      </c>
      <c r="AE6148" s="150">
        <v>1770.8590137599999</v>
      </c>
      <c r="AF6148" s="150">
        <v>12310.39054759968</v>
      </c>
      <c r="AG6148" s="150">
        <v>60263</v>
      </c>
      <c r="AH6148" s="150">
        <v>16453.1321497514</v>
      </c>
      <c r="AI6148" s="150">
        <v>4046.13141408</v>
      </c>
      <c r="AJ6148" s="150">
        <v>11362.293407864199</v>
      </c>
      <c r="AK6148" s="150">
        <v>117</v>
      </c>
      <c r="AL6148" s="150">
        <v>206651.859375</v>
      </c>
      <c r="AM6148" s="150">
        <v>157460.765625</v>
      </c>
      <c r="AN6148" s="150">
        <v>49191.12109375</v>
      </c>
      <c r="AO6148" s="5" t="s">
        <v>7001</v>
      </c>
    </row>
    <row r="6149" spans="1:41" ht="14.25" x14ac:dyDescent="0.45">
      <c r="A6149" s="150">
        <v>2024</v>
      </c>
      <c r="B6149" s="5" t="s">
        <v>582</v>
      </c>
      <c r="C6149" s="5" t="s">
        <v>171</v>
      </c>
      <c r="D6149" s="5" t="s">
        <v>84</v>
      </c>
      <c r="E6149" s="5" t="s">
        <v>24</v>
      </c>
      <c r="F6149" s="5" t="s">
        <v>24</v>
      </c>
      <c r="G6149" s="5" t="s">
        <v>88</v>
      </c>
      <c r="H6149" s="5" t="s">
        <v>131</v>
      </c>
      <c r="I6149" s="150">
        <v>2590.9329491692029</v>
      </c>
      <c r="J6149" s="150">
        <v>6450.4443666845327</v>
      </c>
      <c r="K6149" s="150">
        <v>112.1880118222311</v>
      </c>
      <c r="L6149" s="150">
        <v>349.77478579920592</v>
      </c>
      <c r="M6149" s="150">
        <v>4594.7426705971193</v>
      </c>
      <c r="N6149" s="150">
        <v>3292</v>
      </c>
      <c r="O6149" s="150">
        <v>128.69388990425711</v>
      </c>
      <c r="P6149" s="150">
        <v>95</v>
      </c>
      <c r="Q6149" s="150">
        <v>308.39188058687029</v>
      </c>
      <c r="R6149" s="150">
        <v>313.30956368998488</v>
      </c>
      <c r="S6149" s="150">
        <v>7619.6880777287179</v>
      </c>
      <c r="T6149" s="150">
        <v>424.60806024040011</v>
      </c>
      <c r="U6149" s="150">
        <v>0</v>
      </c>
      <c r="V6149" s="150">
        <v>362</v>
      </c>
      <c r="W6149" s="150">
        <v>271.79912662777173</v>
      </c>
      <c r="X6149" s="150">
        <v>914.74462875056736</v>
      </c>
      <c r="Y6149" s="150">
        <v>13744.84287</v>
      </c>
      <c r="Z6149" s="150">
        <v>2861.3623560246929</v>
      </c>
      <c r="AA6149" s="150">
        <v>27940.772733277241</v>
      </c>
      <c r="AB6149" s="150">
        <v>115</v>
      </c>
      <c r="AC6149" s="150">
        <v>749.65197000000001</v>
      </c>
      <c r="AD6149" s="150">
        <v>3979.9373932096692</v>
      </c>
      <c r="AE6149" s="150">
        <v>1686.7713870602381</v>
      </c>
      <c r="AF6149" s="150">
        <v>8817.3993144653759</v>
      </c>
      <c r="AG6149" s="150">
        <v>43564</v>
      </c>
      <c r="AH6149" s="150">
        <v>10295.16725214392</v>
      </c>
      <c r="AI6149" s="150">
        <v>2658.0586349404339</v>
      </c>
      <c r="AJ6149" s="150">
        <v>10528.53119768636</v>
      </c>
      <c r="AK6149" s="150">
        <v>112.5711954296294</v>
      </c>
      <c r="AL6149" s="150">
        <v>154882.390625</v>
      </c>
      <c r="AM6149" s="150">
        <v>123655.1875</v>
      </c>
      <c r="AN6149" s="150">
        <v>31227.197265625</v>
      </c>
      <c r="AO6149" s="5" t="s">
        <v>1255</v>
      </c>
    </row>
    <row r="6150" spans="1:41" ht="14.25" x14ac:dyDescent="0.45">
      <c r="A6150" s="150">
        <v>2024</v>
      </c>
      <c r="B6150" s="5" t="s">
        <v>1478</v>
      </c>
      <c r="C6150" s="5" t="s">
        <v>171</v>
      </c>
      <c r="D6150" s="5" t="s">
        <v>84</v>
      </c>
      <c r="E6150" s="5" t="s">
        <v>24</v>
      </c>
      <c r="F6150" s="5" t="s">
        <v>24</v>
      </c>
      <c r="G6150" s="5" t="s">
        <v>88</v>
      </c>
      <c r="H6150" s="5" t="s">
        <v>131</v>
      </c>
      <c r="I6150" s="150">
        <v>2868.2221646935459</v>
      </c>
      <c r="J6150" s="150">
        <v>5502</v>
      </c>
      <c r="K6150" s="150">
        <v>122.9378198481951</v>
      </c>
      <c r="L6150" s="150">
        <v>352.45920000000001</v>
      </c>
      <c r="M6150" s="150">
        <v>6581.7603011338224</v>
      </c>
      <c r="N6150" s="150">
        <v>4324.2679760448127</v>
      </c>
      <c r="O6150" s="150">
        <v>189.47428059934069</v>
      </c>
      <c r="P6150" s="150">
        <v>111</v>
      </c>
      <c r="Q6150" s="150">
        <v>253.6330058821342</v>
      </c>
      <c r="R6150" s="150">
        <v>337.02568319162572</v>
      </c>
      <c r="S6150" s="150">
        <v>8170.0208568858588</v>
      </c>
      <c r="T6150" s="150">
        <v>225.2985173190612</v>
      </c>
      <c r="U6150" s="150"/>
      <c r="V6150" s="150">
        <v>369</v>
      </c>
      <c r="W6150" s="150">
        <v>276.96331003369937</v>
      </c>
      <c r="X6150" s="150">
        <v>914.74462875056736</v>
      </c>
      <c r="Y6150" s="150">
        <v>13087.58778</v>
      </c>
      <c r="Z6150" s="150">
        <v>1505.0133892331839</v>
      </c>
      <c r="AA6150" s="150">
        <v>22506.002407214281</v>
      </c>
      <c r="AB6150" s="150">
        <v>136</v>
      </c>
      <c r="AC6150" s="150">
        <v>749.72733000000005</v>
      </c>
      <c r="AD6150" s="150">
        <v>3939.5585524463199</v>
      </c>
      <c r="AE6150" s="150">
        <v>1998.994056130475</v>
      </c>
      <c r="AF6150" s="150">
        <v>5801.6370443192427</v>
      </c>
      <c r="AG6150" s="150">
        <v>44779.386343293132</v>
      </c>
      <c r="AH6150" s="150">
        <v>8293.8832127868918</v>
      </c>
      <c r="AI6150" s="150">
        <v>2711.2198076392428</v>
      </c>
      <c r="AJ6150" s="150">
        <v>8898.0246933067974</v>
      </c>
      <c r="AK6150" s="150">
        <v>129.04728562241351</v>
      </c>
      <c r="AL6150" s="150">
        <v>145134.890625</v>
      </c>
      <c r="AM6150" s="150">
        <v>113443.9765625</v>
      </c>
      <c r="AN6150" s="150">
        <v>31690.908203125</v>
      </c>
      <c r="AO6150" s="5" t="s">
        <v>3361</v>
      </c>
    </row>
    <row r="6151" spans="1:41" ht="14.25" x14ac:dyDescent="0.45">
      <c r="A6151" s="150">
        <v>2024</v>
      </c>
      <c r="B6151" s="5" t="s">
        <v>4980</v>
      </c>
      <c r="C6151" s="5" t="s">
        <v>171</v>
      </c>
      <c r="D6151" s="5" t="s">
        <v>84</v>
      </c>
      <c r="E6151" s="5" t="s">
        <v>214</v>
      </c>
      <c r="F6151" s="5" t="s">
        <v>214</v>
      </c>
      <c r="G6151" s="5" t="s">
        <v>88</v>
      </c>
      <c r="H6151" s="5" t="s">
        <v>131</v>
      </c>
      <c r="I6151" s="150">
        <v>0</v>
      </c>
      <c r="J6151" s="150"/>
      <c r="K6151" s="150"/>
      <c r="L6151" s="150">
        <v>0</v>
      </c>
      <c r="M6151" s="150">
        <v>2092.5</v>
      </c>
      <c r="N6151" s="150">
        <v>0</v>
      </c>
      <c r="O6151" s="150"/>
      <c r="P6151" s="150">
        <v>109</v>
      </c>
      <c r="Q6151" s="150">
        <v>0</v>
      </c>
      <c r="R6151" s="150">
        <v>97.94408211315104</v>
      </c>
      <c r="S6151" s="150">
        <v>0</v>
      </c>
      <c r="T6151" s="150"/>
      <c r="U6151" s="150"/>
      <c r="V6151" s="150">
        <v>0</v>
      </c>
      <c r="W6151" s="150">
        <v>365.46885278437247</v>
      </c>
      <c r="X6151" s="150">
        <v>127.56483480172599</v>
      </c>
      <c r="Y6151" s="150">
        <v>0</v>
      </c>
      <c r="Z6151" s="150">
        <v>0</v>
      </c>
      <c r="AA6151" s="150">
        <v>431</v>
      </c>
      <c r="AB6151" s="150"/>
      <c r="AC6151" s="150">
        <v>161.04031255177321</v>
      </c>
      <c r="AD6151" s="150"/>
      <c r="AE6151" s="150">
        <v>320</v>
      </c>
      <c r="AF6151" s="150">
        <v>371.35641703325012</v>
      </c>
      <c r="AG6151" s="150">
        <v>4935</v>
      </c>
      <c r="AH6151" s="150">
        <v>0</v>
      </c>
      <c r="AI6151" s="150"/>
      <c r="AJ6151" s="150">
        <v>218.04632523855361</v>
      </c>
      <c r="AK6151" s="150"/>
      <c r="AL6151" s="150">
        <v>9228.9208984375</v>
      </c>
      <c r="AM6151" s="150">
        <v>6643.38720703125</v>
      </c>
      <c r="AN6151" s="150">
        <v>2585.53369140625</v>
      </c>
      <c r="AO6151" s="5" t="s">
        <v>6076</v>
      </c>
    </row>
    <row r="6152" spans="1:41" ht="14.25" x14ac:dyDescent="0.45">
      <c r="A6152" s="150">
        <v>2024</v>
      </c>
      <c r="B6152" s="5" t="s">
        <v>4024</v>
      </c>
      <c r="C6152" s="5" t="s">
        <v>171</v>
      </c>
      <c r="D6152" s="5" t="s">
        <v>84</v>
      </c>
      <c r="E6152" s="5" t="s">
        <v>214</v>
      </c>
      <c r="F6152" s="5" t="s">
        <v>214</v>
      </c>
      <c r="G6152" s="5" t="s">
        <v>88</v>
      </c>
      <c r="H6152" s="5" t="s">
        <v>131</v>
      </c>
      <c r="I6152" s="150">
        <v>0</v>
      </c>
      <c r="J6152" s="150"/>
      <c r="K6152" s="150"/>
      <c r="L6152" s="150"/>
      <c r="M6152" s="150">
        <v>216.41523740491311</v>
      </c>
      <c r="N6152" s="150">
        <v>0</v>
      </c>
      <c r="O6152" s="150"/>
      <c r="P6152" s="150">
        <v>83</v>
      </c>
      <c r="Q6152" s="150">
        <v>0</v>
      </c>
      <c r="R6152" s="150">
        <v>107.3907777055386</v>
      </c>
      <c r="S6152" s="150">
        <v>0</v>
      </c>
      <c r="T6152" s="150"/>
      <c r="U6152" s="150"/>
      <c r="V6152" s="150">
        <v>0</v>
      </c>
      <c r="W6152" s="150">
        <v>224.1953393592247</v>
      </c>
      <c r="X6152" s="150">
        <v>346.11293542338478</v>
      </c>
      <c r="Y6152" s="150"/>
      <c r="Z6152" s="150"/>
      <c r="AA6152" s="150">
        <v>431</v>
      </c>
      <c r="AB6152" s="150"/>
      <c r="AC6152" s="150">
        <v>198</v>
      </c>
      <c r="AD6152" s="150"/>
      <c r="AE6152" s="150">
        <v>193.96277116044001</v>
      </c>
      <c r="AF6152" s="150">
        <v>277.72462598157227</v>
      </c>
      <c r="AG6152" s="150">
        <v>3595</v>
      </c>
      <c r="AH6152" s="150">
        <v>98</v>
      </c>
      <c r="AI6152" s="150"/>
      <c r="AJ6152" s="150">
        <v>218.04632523855361</v>
      </c>
      <c r="AK6152" s="150"/>
      <c r="AL6152" s="150">
        <v>5988.84814453125</v>
      </c>
      <c r="AM6152" s="150">
        <v>5104.12451171875</v>
      </c>
      <c r="AN6152" s="150">
        <v>884.7235107421875</v>
      </c>
      <c r="AO6152" s="5" t="s">
        <v>4711</v>
      </c>
    </row>
    <row r="6153" spans="1:41" ht="14.25" x14ac:dyDescent="0.45">
      <c r="A6153" s="150">
        <v>2024</v>
      </c>
      <c r="B6153" s="5" t="s">
        <v>1477</v>
      </c>
      <c r="C6153" s="5" t="s">
        <v>171</v>
      </c>
      <c r="D6153" s="5" t="s">
        <v>84</v>
      </c>
      <c r="E6153" s="5" t="s">
        <v>214</v>
      </c>
      <c r="F6153" s="5" t="s">
        <v>214</v>
      </c>
      <c r="G6153" s="5" t="s">
        <v>88</v>
      </c>
      <c r="H6153" s="5" t="s">
        <v>131</v>
      </c>
      <c r="I6153" s="150">
        <v>0</v>
      </c>
      <c r="J6153" s="150"/>
      <c r="K6153" s="150"/>
      <c r="L6153" s="150">
        <v>0</v>
      </c>
      <c r="M6153" s="150">
        <v>240.83084297843209</v>
      </c>
      <c r="N6153" s="150">
        <v>0</v>
      </c>
      <c r="O6153" s="150">
        <v>123</v>
      </c>
      <c r="P6153" s="150">
        <v>618.13300000000004</v>
      </c>
      <c r="Q6153" s="150">
        <v>261.71390121372912</v>
      </c>
      <c r="R6153" s="150">
        <v>119.1533667315726</v>
      </c>
      <c r="S6153" s="150">
        <v>0</v>
      </c>
      <c r="T6153" s="150">
        <v>0</v>
      </c>
      <c r="U6153" s="150"/>
      <c r="V6153" s="150">
        <v>0</v>
      </c>
      <c r="W6153" s="150">
        <v>239.09499964885401</v>
      </c>
      <c r="X6153" s="150">
        <v>126.7342526849264</v>
      </c>
      <c r="Y6153" s="150">
        <v>0</v>
      </c>
      <c r="Z6153" s="150"/>
      <c r="AA6153" s="150">
        <v>6417.5275693631293</v>
      </c>
      <c r="AB6153" s="150">
        <v>0</v>
      </c>
      <c r="AC6153" s="150">
        <v>185.9</v>
      </c>
      <c r="AD6153" s="150">
        <v>1053.63629691754</v>
      </c>
      <c r="AE6153" s="150"/>
      <c r="AF6153" s="150">
        <v>258.74682441108951</v>
      </c>
      <c r="AG6153" s="150">
        <v>5357</v>
      </c>
      <c r="AH6153" s="150">
        <v>0</v>
      </c>
      <c r="AI6153" s="150">
        <v>0</v>
      </c>
      <c r="AJ6153" s="150">
        <v>459.83178128070819</v>
      </c>
      <c r="AK6153" s="150"/>
      <c r="AL6153" s="150">
        <v>15461.3037109375</v>
      </c>
      <c r="AM6153" s="150">
        <v>13678.005859375</v>
      </c>
      <c r="AN6153" s="150">
        <v>1783.29638671875</v>
      </c>
      <c r="AO6153" s="5" t="s">
        <v>3363</v>
      </c>
    </row>
    <row r="6154" spans="1:41" ht="14.25" x14ac:dyDescent="0.45">
      <c r="A6154" s="150">
        <v>2024</v>
      </c>
      <c r="B6154" s="5" t="s">
        <v>582</v>
      </c>
      <c r="C6154" s="5" t="s">
        <v>171</v>
      </c>
      <c r="D6154" s="5" t="s">
        <v>84</v>
      </c>
      <c r="E6154" s="5" t="s">
        <v>214</v>
      </c>
      <c r="F6154" s="5" t="s">
        <v>214</v>
      </c>
      <c r="G6154" s="5" t="s">
        <v>88</v>
      </c>
      <c r="H6154" s="5" t="s">
        <v>131</v>
      </c>
      <c r="I6154" s="150">
        <v>0</v>
      </c>
      <c r="J6154" s="150"/>
      <c r="K6154" s="150"/>
      <c r="L6154" s="150">
        <v>0</v>
      </c>
      <c r="M6154" s="150">
        <v>152.57991723385379</v>
      </c>
      <c r="N6154" s="150">
        <v>0</v>
      </c>
      <c r="O6154" s="150">
        <v>0</v>
      </c>
      <c r="P6154" s="150">
        <v>618.13300000000004</v>
      </c>
      <c r="Q6154" s="150">
        <v>8</v>
      </c>
      <c r="R6154" s="150">
        <v>81.755838145628815</v>
      </c>
      <c r="S6154" s="150">
        <v>0</v>
      </c>
      <c r="T6154" s="150">
        <v>0</v>
      </c>
      <c r="U6154" s="150"/>
      <c r="V6154" s="150">
        <v>0</v>
      </c>
      <c r="W6154" s="150">
        <v>293.29323287990161</v>
      </c>
      <c r="X6154" s="150"/>
      <c r="Y6154" s="150">
        <v>0</v>
      </c>
      <c r="Z6154" s="150"/>
      <c r="AA6154" s="150">
        <v>5074.6273300738176</v>
      </c>
      <c r="AB6154" s="150"/>
      <c r="AC6154" s="150">
        <v>164.69803304999999</v>
      </c>
      <c r="AD6154" s="150"/>
      <c r="AE6154" s="150">
        <v>1433.2767004540469</v>
      </c>
      <c r="AF6154" s="150">
        <v>300.39541359013862</v>
      </c>
      <c r="AG6154" s="150">
        <v>3954</v>
      </c>
      <c r="AH6154" s="150">
        <v>274.90094716981127</v>
      </c>
      <c r="AI6154" s="150"/>
      <c r="AJ6154" s="150">
        <v>312.500597394343</v>
      </c>
      <c r="AK6154" s="150"/>
      <c r="AL6154" s="150">
        <v>12668.162109375</v>
      </c>
      <c r="AM6154" s="150">
        <v>11947.3876953125</v>
      </c>
      <c r="AN6154" s="150">
        <v>720.77410888671875</v>
      </c>
      <c r="AO6154" s="5" t="s">
        <v>1256</v>
      </c>
    </row>
    <row r="6155" spans="1:41" ht="14.25" x14ac:dyDescent="0.45">
      <c r="A6155" s="150">
        <v>2024</v>
      </c>
      <c r="B6155" s="5" t="s">
        <v>1478</v>
      </c>
      <c r="C6155" s="5" t="s">
        <v>171</v>
      </c>
      <c r="D6155" s="5" t="s">
        <v>84</v>
      </c>
      <c r="E6155" s="5" t="s">
        <v>214</v>
      </c>
      <c r="F6155" s="5" t="s">
        <v>214</v>
      </c>
      <c r="G6155" s="5" t="s">
        <v>88</v>
      </c>
      <c r="H6155" s="5" t="s">
        <v>131</v>
      </c>
      <c r="I6155" s="150">
        <v>0</v>
      </c>
      <c r="J6155" s="150"/>
      <c r="K6155" s="150"/>
      <c r="L6155" s="150">
        <v>0</v>
      </c>
      <c r="M6155" s="150">
        <v>241.51447760877451</v>
      </c>
      <c r="N6155" s="150">
        <v>0</v>
      </c>
      <c r="O6155" s="150">
        <v>0</v>
      </c>
      <c r="P6155" s="150">
        <v>618.13300000000004</v>
      </c>
      <c r="Q6155" s="150">
        <v>0</v>
      </c>
      <c r="R6155" s="150">
        <v>89.922978321715505</v>
      </c>
      <c r="S6155" s="150">
        <v>0</v>
      </c>
      <c r="T6155" s="150">
        <v>0</v>
      </c>
      <c r="U6155" s="150"/>
      <c r="V6155" s="150">
        <v>0</v>
      </c>
      <c r="W6155" s="150">
        <v>228.43462384668831</v>
      </c>
      <c r="X6155" s="150">
        <v>155.3110367035928</v>
      </c>
      <c r="Y6155" s="150">
        <v>0</v>
      </c>
      <c r="Z6155" s="150">
        <v>0</v>
      </c>
      <c r="AA6155" s="150">
        <v>3162.5870130966741</v>
      </c>
      <c r="AB6155" s="150">
        <v>0</v>
      </c>
      <c r="AC6155" s="150">
        <v>217.07519379999999</v>
      </c>
      <c r="AD6155" s="150"/>
      <c r="AE6155" s="150">
        <v>255.48114308376751</v>
      </c>
      <c r="AF6155" s="150">
        <v>272.32263977241911</v>
      </c>
      <c r="AG6155" s="150">
        <v>5067.5168692498291</v>
      </c>
      <c r="AH6155" s="150">
        <v>1009.4102284232021</v>
      </c>
      <c r="AI6155" s="150">
        <v>0</v>
      </c>
      <c r="AJ6155" s="150">
        <v>1350.9700466690499</v>
      </c>
      <c r="AK6155" s="150"/>
      <c r="AL6155" s="150">
        <v>12668.6787109375</v>
      </c>
      <c r="AM6155" s="150">
        <v>11034.0087890625</v>
      </c>
      <c r="AN6155" s="150">
        <v>1634.67041015625</v>
      </c>
      <c r="AO6155" s="5" t="s">
        <v>3362</v>
      </c>
    </row>
    <row r="6156" spans="1:41" ht="14.25" x14ac:dyDescent="0.45">
      <c r="A6156" s="150">
        <v>2024</v>
      </c>
      <c r="B6156" s="5" t="s">
        <v>6344</v>
      </c>
      <c r="C6156" s="5" t="s">
        <v>171</v>
      </c>
      <c r="D6156" s="5" t="s">
        <v>84</v>
      </c>
      <c r="E6156" s="5" t="s">
        <v>214</v>
      </c>
      <c r="F6156" s="5" t="s">
        <v>214</v>
      </c>
      <c r="G6156" s="5" t="s">
        <v>88</v>
      </c>
      <c r="H6156" s="5" t="s">
        <v>131</v>
      </c>
      <c r="I6156" s="150">
        <v>0</v>
      </c>
      <c r="J6156" s="150">
        <v>0</v>
      </c>
      <c r="K6156" s="150"/>
      <c r="L6156" s="150">
        <v>0</v>
      </c>
      <c r="M6156" s="150">
        <v>118.57125000000001</v>
      </c>
      <c r="N6156" s="150">
        <v>0</v>
      </c>
      <c r="O6156" s="150"/>
      <c r="P6156" s="150">
        <v>100</v>
      </c>
      <c r="Q6156" s="150">
        <v>0</v>
      </c>
      <c r="R6156" s="150">
        <v>110.850204480774</v>
      </c>
      <c r="S6156" s="150">
        <v>0</v>
      </c>
      <c r="T6156" s="150">
        <v>0</v>
      </c>
      <c r="U6156" s="150"/>
      <c r="V6156" s="150">
        <v>0</v>
      </c>
      <c r="W6156" s="150">
        <v>528.25980001766391</v>
      </c>
      <c r="X6156" s="150">
        <v>116</v>
      </c>
      <c r="Y6156" s="150">
        <v>0</v>
      </c>
      <c r="Z6156" s="150">
        <v>0</v>
      </c>
      <c r="AA6156" s="150">
        <v>1129</v>
      </c>
      <c r="AB6156" s="150"/>
      <c r="AC6156" s="150">
        <v>288.69226759999998</v>
      </c>
      <c r="AD6156" s="150">
        <v>0</v>
      </c>
      <c r="AE6156" s="150">
        <v>100</v>
      </c>
      <c r="AF6156" s="150">
        <v>330.43782805202602</v>
      </c>
      <c r="AG6156" s="150">
        <v>3929</v>
      </c>
      <c r="AH6156" s="150">
        <v>0</v>
      </c>
      <c r="AI6156" s="150"/>
      <c r="AJ6156" s="150">
        <v>197.44931654292171</v>
      </c>
      <c r="AK6156" s="150"/>
      <c r="AL6156" s="150">
        <v>6948.2607421875</v>
      </c>
      <c r="AM6156" s="150">
        <v>6185.4296875</v>
      </c>
      <c r="AN6156" s="150">
        <v>762.8310546875</v>
      </c>
      <c r="AO6156" s="5" t="s">
        <v>7002</v>
      </c>
    </row>
    <row r="6157" spans="1:41" ht="14.25" x14ac:dyDescent="0.45">
      <c r="A6157" s="150">
        <v>2024</v>
      </c>
      <c r="B6157" s="5" t="s">
        <v>7352</v>
      </c>
      <c r="C6157" s="5" t="s">
        <v>171</v>
      </c>
      <c r="D6157" s="5" t="s">
        <v>84</v>
      </c>
      <c r="E6157" s="5" t="s">
        <v>214</v>
      </c>
      <c r="F6157" s="5" t="s">
        <v>214</v>
      </c>
      <c r="G6157" s="5" t="s">
        <v>88</v>
      </c>
      <c r="H6157" s="5" t="s">
        <v>131</v>
      </c>
      <c r="I6157" s="150"/>
      <c r="J6157" s="150">
        <v>740.08439663844001</v>
      </c>
      <c r="K6157" s="150"/>
      <c r="L6157" s="150">
        <v>0</v>
      </c>
      <c r="M6157" s="150">
        <v>124.70985454580931</v>
      </c>
      <c r="N6157" s="150">
        <v>0</v>
      </c>
      <c r="O6157" s="150"/>
      <c r="P6157" s="150">
        <v>100</v>
      </c>
      <c r="Q6157" s="150"/>
      <c r="R6157" s="150">
        <v>100.308855780415</v>
      </c>
      <c r="S6157" s="150"/>
      <c r="T6157" s="150">
        <v>0</v>
      </c>
      <c r="U6157" s="150">
        <v>0</v>
      </c>
      <c r="V6157" s="150">
        <v>0</v>
      </c>
      <c r="W6157" s="150">
        <v>571.38349888343021</v>
      </c>
      <c r="X6157" s="150">
        <v>145.7511607586118</v>
      </c>
      <c r="Y6157" s="150">
        <v>0</v>
      </c>
      <c r="Z6157" s="150">
        <v>0</v>
      </c>
      <c r="AA6157" s="150">
        <v>527</v>
      </c>
      <c r="AB6157" s="150"/>
      <c r="AC6157" s="150">
        <v>0</v>
      </c>
      <c r="AD6157" s="150"/>
      <c r="AE6157" s="150">
        <v>106.1208</v>
      </c>
      <c r="AF6157" s="150">
        <v>297.83953004926752</v>
      </c>
      <c r="AG6157" s="150">
        <v>4898</v>
      </c>
      <c r="AH6157" s="150">
        <v>0</v>
      </c>
      <c r="AI6157" s="150"/>
      <c r="AJ6157" s="150">
        <v>199.02084867602079</v>
      </c>
      <c r="AK6157" s="150"/>
      <c r="AL6157" s="150">
        <v>7810.21923828125</v>
      </c>
      <c r="AM6157" s="150">
        <v>6968.37451171875</v>
      </c>
      <c r="AN6157" s="150">
        <v>841.844482421875</v>
      </c>
      <c r="AO6157" s="5" t="s">
        <v>7923</v>
      </c>
    </row>
    <row r="6158" spans="1:41" ht="14.25" x14ac:dyDescent="0.45">
      <c r="A6158" s="150">
        <v>2024</v>
      </c>
      <c r="B6158" s="5" t="s">
        <v>4980</v>
      </c>
      <c r="C6158" s="5" t="s">
        <v>171</v>
      </c>
      <c r="D6158" s="5" t="s">
        <v>84</v>
      </c>
      <c r="E6158" s="5" t="s">
        <v>217</v>
      </c>
      <c r="F6158" s="5" t="s">
        <v>218</v>
      </c>
      <c r="G6158" s="5" t="s">
        <v>87</v>
      </c>
      <c r="H6158" s="5" t="s">
        <v>131</v>
      </c>
      <c r="I6158" s="150">
        <v>0</v>
      </c>
      <c r="J6158" s="150">
        <v>0</v>
      </c>
      <c r="K6158" s="150"/>
      <c r="L6158" s="150"/>
      <c r="M6158" s="150"/>
      <c r="N6158" s="150">
        <v>0</v>
      </c>
      <c r="O6158" s="150"/>
      <c r="P6158" s="150"/>
      <c r="Q6158" s="150">
        <v>0</v>
      </c>
      <c r="R6158" s="150"/>
      <c r="S6158" s="150">
        <v>0</v>
      </c>
      <c r="T6158" s="150"/>
      <c r="U6158" s="150"/>
      <c r="V6158" s="150">
        <v>0</v>
      </c>
      <c r="W6158" s="150"/>
      <c r="X6158" s="150">
        <v>0</v>
      </c>
      <c r="Y6158" s="150"/>
      <c r="Z6158" s="150"/>
      <c r="AA6158" s="150"/>
      <c r="AB6158" s="150"/>
      <c r="AC6158" s="150">
        <v>0</v>
      </c>
      <c r="AD6158" s="150"/>
      <c r="AE6158" s="150"/>
      <c r="AF6158" s="150">
        <v>0</v>
      </c>
      <c r="AG6158" s="150"/>
      <c r="AH6158" s="150">
        <v>360.29054983635683</v>
      </c>
      <c r="AI6158" s="150"/>
      <c r="AJ6158" s="150"/>
      <c r="AK6158" s="150"/>
      <c r="AL6158" s="150">
        <v>360.29055786132813</v>
      </c>
      <c r="AM6158" s="150">
        <v>0</v>
      </c>
      <c r="AN6158" s="150">
        <v>360.29055786132813</v>
      </c>
      <c r="AO6158" s="5" t="s">
        <v>6077</v>
      </c>
    </row>
    <row r="6159" spans="1:41" ht="14.25" x14ac:dyDescent="0.45">
      <c r="A6159" s="150">
        <v>2024</v>
      </c>
      <c r="B6159" s="5" t="s">
        <v>6344</v>
      </c>
      <c r="C6159" s="5" t="s">
        <v>171</v>
      </c>
      <c r="D6159" s="5" t="s">
        <v>84</v>
      </c>
      <c r="E6159" s="5" t="s">
        <v>217</v>
      </c>
      <c r="F6159" s="5" t="s">
        <v>218</v>
      </c>
      <c r="G6159" s="5" t="s">
        <v>87</v>
      </c>
      <c r="H6159" s="5" t="s">
        <v>131</v>
      </c>
      <c r="I6159" s="150"/>
      <c r="J6159" s="150"/>
      <c r="K6159" s="150"/>
      <c r="L6159" s="150"/>
      <c r="M6159" s="150"/>
      <c r="N6159" s="150">
        <v>0</v>
      </c>
      <c r="O6159" s="150"/>
      <c r="P6159" s="150"/>
      <c r="Q6159" s="150">
        <v>0</v>
      </c>
      <c r="R6159" s="150"/>
      <c r="S6159" s="150">
        <v>0</v>
      </c>
      <c r="T6159" s="150">
        <v>0</v>
      </c>
      <c r="U6159" s="150"/>
      <c r="V6159" s="150">
        <v>0</v>
      </c>
      <c r="W6159" s="150"/>
      <c r="X6159" s="150"/>
      <c r="Y6159" s="150"/>
      <c r="Z6159" s="150"/>
      <c r="AA6159" s="150"/>
      <c r="AB6159" s="150"/>
      <c r="AC6159" s="150"/>
      <c r="AD6159" s="150"/>
      <c r="AE6159" s="150"/>
      <c r="AF6159" s="150">
        <v>0</v>
      </c>
      <c r="AG6159" s="150"/>
      <c r="AH6159" s="150">
        <v>378.9142512210729</v>
      </c>
      <c r="AI6159" s="150"/>
      <c r="AJ6159" s="150"/>
      <c r="AK6159" s="150"/>
      <c r="AL6159" s="150">
        <v>378.91424560546875</v>
      </c>
      <c r="AM6159" s="150">
        <v>0</v>
      </c>
      <c r="AN6159" s="150">
        <v>378.91424560546875</v>
      </c>
      <c r="AO6159" s="5" t="s">
        <v>7003</v>
      </c>
    </row>
    <row r="6160" spans="1:41" ht="14.25" x14ac:dyDescent="0.45">
      <c r="A6160" s="150">
        <v>2024</v>
      </c>
      <c r="B6160" s="5" t="s">
        <v>582</v>
      </c>
      <c r="C6160" s="5" t="s">
        <v>171</v>
      </c>
      <c r="D6160" s="5" t="s">
        <v>84</v>
      </c>
      <c r="E6160" s="5" t="s">
        <v>217</v>
      </c>
      <c r="F6160" s="5" t="s">
        <v>218</v>
      </c>
      <c r="G6160" s="5" t="s">
        <v>87</v>
      </c>
      <c r="H6160" s="5" t="s">
        <v>131</v>
      </c>
      <c r="I6160" s="150">
        <v>0</v>
      </c>
      <c r="J6160" s="150"/>
      <c r="K6160" s="150"/>
      <c r="L6160" s="150"/>
      <c r="M6160" s="150"/>
      <c r="N6160" s="150">
        <v>0</v>
      </c>
      <c r="O6160" s="150">
        <v>0</v>
      </c>
      <c r="P6160" s="150"/>
      <c r="Q6160" s="150">
        <v>0</v>
      </c>
      <c r="R6160" s="150"/>
      <c r="S6160" s="150">
        <v>0</v>
      </c>
      <c r="T6160" s="150"/>
      <c r="U6160" s="150"/>
      <c r="V6160" s="150">
        <v>0</v>
      </c>
      <c r="W6160" s="150"/>
      <c r="X6160" s="150">
        <v>0</v>
      </c>
      <c r="Y6160" s="150">
        <v>0</v>
      </c>
      <c r="Z6160" s="150"/>
      <c r="AA6160" s="150"/>
      <c r="AB6160" s="150">
        <v>0</v>
      </c>
      <c r="AC6160" s="150">
        <v>0</v>
      </c>
      <c r="AD6160" s="150"/>
      <c r="AE6160" s="150"/>
      <c r="AF6160" s="150">
        <v>0</v>
      </c>
      <c r="AG6160" s="150"/>
      <c r="AH6160" s="150">
        <v>381.55232477647394</v>
      </c>
      <c r="AI6160" s="150"/>
      <c r="AJ6160" s="150"/>
      <c r="AK6160" s="150"/>
      <c r="AL6160" s="150">
        <v>381.55233764648438</v>
      </c>
      <c r="AM6160" s="150">
        <v>0</v>
      </c>
      <c r="AN6160" s="150">
        <v>381.55233764648438</v>
      </c>
      <c r="AO6160" s="5" t="s">
        <v>1257</v>
      </c>
    </row>
    <row r="6161" spans="1:41" ht="14.25" x14ac:dyDescent="0.45">
      <c r="A6161" s="150">
        <v>2024</v>
      </c>
      <c r="B6161" s="5" t="s">
        <v>1478</v>
      </c>
      <c r="C6161" s="5" t="s">
        <v>171</v>
      </c>
      <c r="D6161" s="5" t="s">
        <v>84</v>
      </c>
      <c r="E6161" s="5" t="s">
        <v>217</v>
      </c>
      <c r="F6161" s="5" t="s">
        <v>218</v>
      </c>
      <c r="G6161" s="5" t="s">
        <v>87</v>
      </c>
      <c r="H6161" s="5" t="s">
        <v>131</v>
      </c>
      <c r="I6161" s="150">
        <v>0</v>
      </c>
      <c r="J6161" s="150"/>
      <c r="K6161" s="150"/>
      <c r="L6161" s="150"/>
      <c r="M6161" s="150"/>
      <c r="N6161" s="150">
        <v>0</v>
      </c>
      <c r="O6161" s="150"/>
      <c r="P6161" s="150"/>
      <c r="Q6161" s="150">
        <v>0</v>
      </c>
      <c r="R6161" s="150"/>
      <c r="S6161" s="150">
        <v>0</v>
      </c>
      <c r="T6161" s="150"/>
      <c r="U6161" s="150"/>
      <c r="V6161" s="150">
        <v>0</v>
      </c>
      <c r="W6161" s="150">
        <v>0</v>
      </c>
      <c r="X6161" s="150"/>
      <c r="Y6161" s="150">
        <v>0</v>
      </c>
      <c r="Z6161" s="150">
        <v>0</v>
      </c>
      <c r="AA6161" s="150">
        <v>806.04171755594996</v>
      </c>
      <c r="AB6161" s="150"/>
      <c r="AC6161" s="150"/>
      <c r="AD6161" s="150"/>
      <c r="AE6161" s="150"/>
      <c r="AF6161" s="150">
        <v>0</v>
      </c>
      <c r="AG6161" s="150"/>
      <c r="AH6161" s="150">
        <v>399.14758933700836</v>
      </c>
      <c r="AI6161" s="150">
        <v>0</v>
      </c>
      <c r="AJ6161" s="150">
        <v>0</v>
      </c>
      <c r="AK6161" s="150"/>
      <c r="AL6161" s="150">
        <v>1205.1893310546875</v>
      </c>
      <c r="AM6161" s="150">
        <v>806.041748046875</v>
      </c>
      <c r="AN6161" s="150">
        <v>399.1475830078125</v>
      </c>
      <c r="AO6161" s="5" t="s">
        <v>3364</v>
      </c>
    </row>
    <row r="6162" spans="1:41" ht="14.25" x14ac:dyDescent="0.45">
      <c r="A6162" s="150">
        <v>2024</v>
      </c>
      <c r="B6162" s="5" t="s">
        <v>7352</v>
      </c>
      <c r="C6162" s="5" t="s">
        <v>171</v>
      </c>
      <c r="D6162" s="5" t="s">
        <v>84</v>
      </c>
      <c r="E6162" s="5" t="s">
        <v>217</v>
      </c>
      <c r="F6162" s="5" t="s">
        <v>218</v>
      </c>
      <c r="G6162" s="5" t="s">
        <v>87</v>
      </c>
      <c r="H6162" s="5" t="s">
        <v>131</v>
      </c>
      <c r="I6162" s="150"/>
      <c r="J6162" s="150"/>
      <c r="K6162" s="150"/>
      <c r="L6162" s="150"/>
      <c r="M6162" s="150"/>
      <c r="N6162" s="150">
        <v>995.54512999999997</v>
      </c>
      <c r="O6162" s="150"/>
      <c r="P6162" s="150"/>
      <c r="Q6162" s="150">
        <v>0</v>
      </c>
      <c r="R6162" s="150"/>
      <c r="S6162" s="150"/>
      <c r="T6162" s="150">
        <v>0</v>
      </c>
      <c r="U6162" s="150"/>
      <c r="V6162" s="150">
        <v>0</v>
      </c>
      <c r="W6162" s="150"/>
      <c r="X6162" s="150">
        <v>185</v>
      </c>
      <c r="Y6162" s="150">
        <v>0</v>
      </c>
      <c r="Z6162" s="150"/>
      <c r="AA6162" s="150"/>
      <c r="AB6162" s="150"/>
      <c r="AC6162" s="150"/>
      <c r="AD6162" s="150"/>
      <c r="AE6162" s="150"/>
      <c r="AF6162" s="150">
        <v>0</v>
      </c>
      <c r="AG6162" s="150"/>
      <c r="AH6162" s="150">
        <v>377</v>
      </c>
      <c r="AI6162" s="150"/>
      <c r="AJ6162" s="150"/>
      <c r="AK6162" s="150"/>
      <c r="AL6162" s="150">
        <v>1557.545166015625</v>
      </c>
      <c r="AM6162" s="150">
        <v>995.54510498046875</v>
      </c>
      <c r="AN6162" s="150">
        <v>562</v>
      </c>
      <c r="AO6162" s="5" t="s">
        <v>7924</v>
      </c>
    </row>
    <row r="6163" spans="1:41" ht="14.25" x14ac:dyDescent="0.45">
      <c r="A6163" s="150">
        <v>2024</v>
      </c>
      <c r="B6163" s="5" t="s">
        <v>1477</v>
      </c>
      <c r="C6163" s="5" t="s">
        <v>171</v>
      </c>
      <c r="D6163" s="5" t="s">
        <v>84</v>
      </c>
      <c r="E6163" s="5" t="s">
        <v>217</v>
      </c>
      <c r="F6163" s="5" t="s">
        <v>218</v>
      </c>
      <c r="G6163" s="5" t="s">
        <v>87</v>
      </c>
      <c r="H6163" s="5" t="s">
        <v>131</v>
      </c>
      <c r="I6163" s="150">
        <v>0</v>
      </c>
      <c r="J6163" s="150"/>
      <c r="K6163" s="150"/>
      <c r="L6163" s="150"/>
      <c r="M6163" s="150"/>
      <c r="N6163" s="150"/>
      <c r="O6163" s="150">
        <v>0</v>
      </c>
      <c r="P6163" s="150"/>
      <c r="Q6163" s="150">
        <v>0</v>
      </c>
      <c r="R6163" s="150"/>
      <c r="S6163" s="150">
        <v>0</v>
      </c>
      <c r="T6163" s="150"/>
      <c r="U6163" s="150"/>
      <c r="V6163" s="150">
        <v>0</v>
      </c>
      <c r="W6163" s="150">
        <v>0</v>
      </c>
      <c r="X6163" s="150">
        <v>0</v>
      </c>
      <c r="Y6163" s="150"/>
      <c r="Z6163" s="150"/>
      <c r="AA6163" s="150">
        <v>830.00553028351453</v>
      </c>
      <c r="AB6163" s="150"/>
      <c r="AC6163" s="150"/>
      <c r="AD6163" s="150"/>
      <c r="AE6163" s="150"/>
      <c r="AF6163" s="150">
        <v>0</v>
      </c>
      <c r="AG6163" s="150">
        <v>11137.488494218645</v>
      </c>
      <c r="AH6163" s="150">
        <v>399.98361745091267</v>
      </c>
      <c r="AI6163" s="150"/>
      <c r="AJ6163" s="150">
        <v>0</v>
      </c>
      <c r="AK6163" s="150"/>
      <c r="AL6163" s="150">
        <v>12367.4775390625</v>
      </c>
      <c r="AM6163" s="150">
        <v>11967.494140625</v>
      </c>
      <c r="AN6163" s="150">
        <v>399.98361206054688</v>
      </c>
      <c r="AO6163" s="5" t="s">
        <v>3365</v>
      </c>
    </row>
    <row r="6164" spans="1:41" ht="14.25" x14ac:dyDescent="0.45">
      <c r="A6164" s="150">
        <v>2024</v>
      </c>
      <c r="B6164" s="5" t="s">
        <v>4024</v>
      </c>
      <c r="C6164" s="5" t="s">
        <v>171</v>
      </c>
      <c r="D6164" s="5" t="s">
        <v>84</v>
      </c>
      <c r="E6164" s="5" t="s">
        <v>217</v>
      </c>
      <c r="F6164" s="5" t="s">
        <v>218</v>
      </c>
      <c r="G6164" s="5" t="s">
        <v>87</v>
      </c>
      <c r="H6164" s="5" t="s">
        <v>131</v>
      </c>
      <c r="I6164" s="150">
        <v>0</v>
      </c>
      <c r="J6164" s="150"/>
      <c r="K6164" s="150"/>
      <c r="L6164" s="150"/>
      <c r="M6164" s="150">
        <v>0</v>
      </c>
      <c r="N6164" s="150">
        <v>0</v>
      </c>
      <c r="O6164" s="150"/>
      <c r="P6164" s="150"/>
      <c r="Q6164" s="150">
        <v>0</v>
      </c>
      <c r="R6164" s="150"/>
      <c r="S6164" s="150">
        <v>0</v>
      </c>
      <c r="T6164" s="150"/>
      <c r="U6164" s="150"/>
      <c r="V6164" s="150">
        <v>0</v>
      </c>
      <c r="W6164" s="150"/>
      <c r="X6164" s="150">
        <v>0</v>
      </c>
      <c r="Y6164" s="150">
        <v>0</v>
      </c>
      <c r="Z6164" s="150"/>
      <c r="AA6164" s="150"/>
      <c r="AB6164" s="150"/>
      <c r="AC6164" s="150">
        <v>0</v>
      </c>
      <c r="AD6164" s="150"/>
      <c r="AE6164" s="150"/>
      <c r="AF6164" s="150">
        <v>0</v>
      </c>
      <c r="AG6164" s="150"/>
      <c r="AH6164" s="150">
        <v>370.00369448614128</v>
      </c>
      <c r="AI6164" s="150"/>
      <c r="AJ6164" s="150"/>
      <c r="AK6164" s="150"/>
      <c r="AL6164" s="150">
        <v>370.00369262695313</v>
      </c>
      <c r="AM6164" s="150">
        <v>0</v>
      </c>
      <c r="AN6164" s="150">
        <v>370.00369262695313</v>
      </c>
      <c r="AO6164" s="5" t="s">
        <v>4712</v>
      </c>
    </row>
    <row r="6165" spans="1:41" ht="14.25" x14ac:dyDescent="0.45">
      <c r="A6165" s="150">
        <v>2024</v>
      </c>
      <c r="B6165" s="5" t="s">
        <v>1478</v>
      </c>
      <c r="C6165" s="5" t="s">
        <v>171</v>
      </c>
      <c r="D6165" s="5" t="s">
        <v>84</v>
      </c>
      <c r="E6165" s="5" t="s">
        <v>217</v>
      </c>
      <c r="F6165" s="5" t="s">
        <v>219</v>
      </c>
      <c r="G6165" s="5" t="s">
        <v>87</v>
      </c>
      <c r="H6165" s="5" t="s">
        <v>131</v>
      </c>
      <c r="I6165" s="150">
        <v>0</v>
      </c>
      <c r="J6165" s="150"/>
      <c r="K6165" s="150">
        <v>92.119053434965707</v>
      </c>
      <c r="L6165" s="150">
        <v>345.44645038112139</v>
      </c>
      <c r="M6165" s="150">
        <v>1268.7960250456606</v>
      </c>
      <c r="N6165" s="150">
        <v>3191.3667297601123</v>
      </c>
      <c r="O6165" s="150">
        <v>189.99554770961677</v>
      </c>
      <c r="P6165" s="150"/>
      <c r="Q6165" s="150">
        <v>0</v>
      </c>
      <c r="R6165" s="150"/>
      <c r="S6165" s="150">
        <v>518.16967557168209</v>
      </c>
      <c r="T6165" s="150"/>
      <c r="U6165" s="150"/>
      <c r="V6165" s="150">
        <v>1036.3393511433642</v>
      </c>
      <c r="W6165" s="150">
        <v>0</v>
      </c>
      <c r="X6165" s="150"/>
      <c r="Y6165" s="150">
        <v>1554.5090267150463</v>
      </c>
      <c r="Z6165" s="150">
        <v>159.67916722416956</v>
      </c>
      <c r="AA6165" s="150">
        <v>345.44645038112139</v>
      </c>
      <c r="AB6165" s="150"/>
      <c r="AC6165" s="150"/>
      <c r="AD6165" s="150"/>
      <c r="AE6165" s="150"/>
      <c r="AF6165" s="150">
        <v>1788.5321111164003</v>
      </c>
      <c r="AG6165" s="150">
        <v>9058.0002011555862</v>
      </c>
      <c r="AH6165" s="150">
        <v>1151.4881679370715</v>
      </c>
      <c r="AI6165" s="150">
        <v>224.54019274772892</v>
      </c>
      <c r="AJ6165" s="150">
        <v>0</v>
      </c>
      <c r="AK6165" s="150">
        <v>0</v>
      </c>
      <c r="AL6165" s="150">
        <v>20924.4296875</v>
      </c>
      <c r="AM6165" s="150">
        <v>17479.318359375</v>
      </c>
      <c r="AN6165" s="150">
        <v>3445.10888671875</v>
      </c>
      <c r="AO6165" s="5" t="s">
        <v>3366</v>
      </c>
    </row>
    <row r="6166" spans="1:41" ht="14.25" x14ac:dyDescent="0.45">
      <c r="A6166" s="150">
        <v>2024</v>
      </c>
      <c r="B6166" s="5" t="s">
        <v>1477</v>
      </c>
      <c r="C6166" s="5" t="s">
        <v>171</v>
      </c>
      <c r="D6166" s="5" t="s">
        <v>84</v>
      </c>
      <c r="E6166" s="5" t="s">
        <v>217</v>
      </c>
      <c r="F6166" s="5" t="s">
        <v>219</v>
      </c>
      <c r="G6166" s="5" t="s">
        <v>87</v>
      </c>
      <c r="H6166" s="5" t="s">
        <v>131</v>
      </c>
      <c r="I6166" s="150">
        <v>0</v>
      </c>
      <c r="J6166" s="150"/>
      <c r="K6166" s="150">
        <v>94.857774889544515</v>
      </c>
      <c r="L6166" s="150"/>
      <c r="M6166" s="150">
        <v>1184.9811097529819</v>
      </c>
      <c r="N6166" s="150">
        <v>2363.1443169357776</v>
      </c>
      <c r="O6166" s="150">
        <v>186.15838322073111</v>
      </c>
      <c r="P6166" s="150"/>
      <c r="Q6166" s="150">
        <v>0</v>
      </c>
      <c r="R6166" s="150">
        <v>1168.7462887452821</v>
      </c>
      <c r="S6166" s="150">
        <v>533.57498375368789</v>
      </c>
      <c r="T6166" s="150"/>
      <c r="U6166" s="150"/>
      <c r="V6166" s="150">
        <v>1067.1499675073758</v>
      </c>
      <c r="W6166" s="150">
        <v>0</v>
      </c>
      <c r="X6166" s="150">
        <v>0</v>
      </c>
      <c r="Y6166" s="150">
        <v>889.29163958947981</v>
      </c>
      <c r="Z6166" s="150"/>
      <c r="AA6166" s="150">
        <v>355.71665583579193</v>
      </c>
      <c r="AB6166" s="150"/>
      <c r="AC6166" s="150"/>
      <c r="AD6166" s="150">
        <v>326.07360118280928</v>
      </c>
      <c r="AE6166" s="150"/>
      <c r="AF6166" s="150">
        <v>1822.9498427441479</v>
      </c>
      <c r="AG6166" s="150">
        <v>15921.877515210046</v>
      </c>
      <c r="AH6166" s="150">
        <v>1185.7221861193063</v>
      </c>
      <c r="AI6166" s="150">
        <v>231.21582629326474</v>
      </c>
      <c r="AJ6166" s="150">
        <v>0</v>
      </c>
      <c r="AK6166" s="150">
        <v>0</v>
      </c>
      <c r="AL6166" s="150">
        <v>27331.4609375</v>
      </c>
      <c r="AM6166" s="150">
        <v>23588.876953125</v>
      </c>
      <c r="AN6166" s="150">
        <v>3742.583740234375</v>
      </c>
      <c r="AO6166" s="5" t="s">
        <v>3367</v>
      </c>
    </row>
    <row r="6167" spans="1:41" ht="14.25" x14ac:dyDescent="0.45">
      <c r="A6167" s="150">
        <v>2024</v>
      </c>
      <c r="B6167" s="5" t="s">
        <v>7352</v>
      </c>
      <c r="C6167" s="5" t="s">
        <v>171</v>
      </c>
      <c r="D6167" s="5" t="s">
        <v>84</v>
      </c>
      <c r="E6167" s="5" t="s">
        <v>217</v>
      </c>
      <c r="F6167" s="5" t="s">
        <v>219</v>
      </c>
      <c r="G6167" s="5" t="s">
        <v>87</v>
      </c>
      <c r="H6167" s="5" t="s">
        <v>131</v>
      </c>
      <c r="I6167" s="150"/>
      <c r="J6167" s="150"/>
      <c r="K6167" s="150"/>
      <c r="L6167" s="150"/>
      <c r="M6167" s="150">
        <v>550</v>
      </c>
      <c r="N6167" s="150">
        <v>2404.7530000000002</v>
      </c>
      <c r="O6167" s="150"/>
      <c r="P6167" s="150"/>
      <c r="Q6167" s="150">
        <v>0</v>
      </c>
      <c r="R6167" s="150">
        <v>293.81513904000002</v>
      </c>
      <c r="S6167" s="150"/>
      <c r="T6167" s="150">
        <v>0</v>
      </c>
      <c r="U6167" s="150">
        <v>0</v>
      </c>
      <c r="V6167" s="150">
        <v>500</v>
      </c>
      <c r="W6167" s="150">
        <v>58</v>
      </c>
      <c r="X6167" s="150">
        <v>550</v>
      </c>
      <c r="Y6167" s="150">
        <v>1200.6372730372209</v>
      </c>
      <c r="Z6167" s="150"/>
      <c r="AA6167" s="150"/>
      <c r="AB6167" s="150"/>
      <c r="AC6167" s="150"/>
      <c r="AD6167" s="150"/>
      <c r="AE6167" s="150"/>
      <c r="AF6167" s="150">
        <v>0</v>
      </c>
      <c r="AG6167" s="150">
        <v>10527</v>
      </c>
      <c r="AH6167" s="150">
        <v>4089</v>
      </c>
      <c r="AI6167" s="150">
        <v>0</v>
      </c>
      <c r="AJ6167" s="150"/>
      <c r="AK6167" s="150"/>
      <c r="AL6167" s="150">
        <v>20173.205078125</v>
      </c>
      <c r="AM6167" s="150">
        <v>14926.205078125</v>
      </c>
      <c r="AN6167" s="150">
        <v>5247</v>
      </c>
      <c r="AO6167" s="5" t="s">
        <v>7925</v>
      </c>
    </row>
    <row r="6168" spans="1:41" ht="14.25" x14ac:dyDescent="0.45">
      <c r="A6168" s="150">
        <v>2024</v>
      </c>
      <c r="B6168" s="5" t="s">
        <v>4980</v>
      </c>
      <c r="C6168" s="5" t="s">
        <v>171</v>
      </c>
      <c r="D6168" s="5" t="s">
        <v>84</v>
      </c>
      <c r="E6168" s="5" t="s">
        <v>217</v>
      </c>
      <c r="F6168" s="5" t="s">
        <v>219</v>
      </c>
      <c r="G6168" s="5" t="s">
        <v>87</v>
      </c>
      <c r="H6168" s="5" t="s">
        <v>131</v>
      </c>
      <c r="I6168" s="150">
        <v>1053.4811398723882</v>
      </c>
      <c r="J6168" s="150">
        <v>0</v>
      </c>
      <c r="K6168" s="150"/>
      <c r="L6168" s="150"/>
      <c r="M6168" s="150">
        <v>316.0443419617165</v>
      </c>
      <c r="N6168" s="150">
        <v>2995.9254839278533</v>
      </c>
      <c r="O6168" s="150"/>
      <c r="P6168" s="150"/>
      <c r="Q6168" s="150">
        <v>0</v>
      </c>
      <c r="R6168" s="150">
        <v>174.78578943641566</v>
      </c>
      <c r="S6168" s="150">
        <v>474.06651294257472</v>
      </c>
      <c r="T6168" s="150"/>
      <c r="U6168" s="150">
        <v>0</v>
      </c>
      <c r="V6168" s="150">
        <v>526.74056993619411</v>
      </c>
      <c r="W6168" s="150"/>
      <c r="X6168" s="150">
        <v>263.37028496809705</v>
      </c>
      <c r="Y6168" s="150">
        <v>1656.670496297595</v>
      </c>
      <c r="Z6168" s="150">
        <v>28.19847592567416</v>
      </c>
      <c r="AA6168" s="150"/>
      <c r="AB6168" s="150"/>
      <c r="AC6168" s="150">
        <v>0</v>
      </c>
      <c r="AD6168" s="150"/>
      <c r="AE6168" s="150"/>
      <c r="AF6168" s="150">
        <v>1649.7514650401602</v>
      </c>
      <c r="AG6168" s="150">
        <v>5048.2816222684851</v>
      </c>
      <c r="AH6168" s="150">
        <v>526.74056993619411</v>
      </c>
      <c r="AI6168" s="150">
        <v>0</v>
      </c>
      <c r="AJ6168" s="150"/>
      <c r="AK6168" s="150"/>
      <c r="AL6168" s="150">
        <v>14714.0556640625</v>
      </c>
      <c r="AM6168" s="150">
        <v>13133.8349609375</v>
      </c>
      <c r="AN6168" s="150">
        <v>1580.2216796875</v>
      </c>
      <c r="AO6168" s="5" t="s">
        <v>6078</v>
      </c>
    </row>
    <row r="6169" spans="1:41" ht="14.25" x14ac:dyDescent="0.45">
      <c r="A6169" s="150">
        <v>2024</v>
      </c>
      <c r="B6169" s="5" t="s">
        <v>6344</v>
      </c>
      <c r="C6169" s="5" t="s">
        <v>171</v>
      </c>
      <c r="D6169" s="5" t="s">
        <v>84</v>
      </c>
      <c r="E6169" s="5" t="s">
        <v>217</v>
      </c>
      <c r="F6169" s="5" t="s">
        <v>219</v>
      </c>
      <c r="G6169" s="5" t="s">
        <v>87</v>
      </c>
      <c r="H6169" s="5" t="s">
        <v>131</v>
      </c>
      <c r="I6169" s="150"/>
      <c r="J6169" s="150"/>
      <c r="K6169" s="150"/>
      <c r="L6169" s="150"/>
      <c r="M6169" s="150">
        <v>307.2277712603294</v>
      </c>
      <c r="N6169" s="150">
        <v>3916.8929399636281</v>
      </c>
      <c r="O6169" s="150"/>
      <c r="P6169" s="150"/>
      <c r="Q6169" s="150">
        <v>0</v>
      </c>
      <c r="R6169" s="150">
        <v>40.044267788157349</v>
      </c>
      <c r="S6169" s="150">
        <v>460.84165689049405</v>
      </c>
      <c r="T6169" s="150">
        <v>0</v>
      </c>
      <c r="U6169" s="150">
        <v>0</v>
      </c>
      <c r="V6169" s="150">
        <v>512.0462854338823</v>
      </c>
      <c r="W6169" s="150"/>
      <c r="X6169" s="150"/>
      <c r="Y6169" s="150">
        <v>1421.4404883644572</v>
      </c>
      <c r="Z6169" s="150"/>
      <c r="AA6169" s="150"/>
      <c r="AB6169" s="150"/>
      <c r="AC6169" s="150"/>
      <c r="AD6169" s="150"/>
      <c r="AE6169" s="150"/>
      <c r="AF6169" s="150">
        <v>1144.9354942301609</v>
      </c>
      <c r="AG6169" s="150">
        <v>10569.659423926198</v>
      </c>
      <c r="AH6169" s="150">
        <v>1536.1388563016469</v>
      </c>
      <c r="AI6169" s="150">
        <v>0</v>
      </c>
      <c r="AJ6169" s="150"/>
      <c r="AK6169" s="150"/>
      <c r="AL6169" s="150">
        <v>19909.2265625</v>
      </c>
      <c r="AM6169" s="150">
        <v>17605.01953125</v>
      </c>
      <c r="AN6169" s="150">
        <v>2304.208251953125</v>
      </c>
      <c r="AO6169" s="5" t="s">
        <v>7004</v>
      </c>
    </row>
    <row r="6170" spans="1:41" ht="14.25" x14ac:dyDescent="0.45">
      <c r="A6170" s="150">
        <v>2024</v>
      </c>
      <c r="B6170" s="5" t="s">
        <v>582</v>
      </c>
      <c r="C6170" s="5" t="s">
        <v>171</v>
      </c>
      <c r="D6170" s="5" t="s">
        <v>84</v>
      </c>
      <c r="E6170" s="5" t="s">
        <v>217</v>
      </c>
      <c r="F6170" s="5" t="s">
        <v>219</v>
      </c>
      <c r="G6170" s="5" t="s">
        <v>87</v>
      </c>
      <c r="H6170" s="5" t="s">
        <v>131</v>
      </c>
      <c r="I6170" s="150">
        <v>1116.4679261334579</v>
      </c>
      <c r="J6170" s="150"/>
      <c r="K6170" s="150">
        <v>89.317434090676628</v>
      </c>
      <c r="L6170" s="150">
        <v>55.823396306672898</v>
      </c>
      <c r="M6170" s="150">
        <v>167.47018892001867</v>
      </c>
      <c r="N6170" s="150">
        <v>3080.3350082022102</v>
      </c>
      <c r="O6170" s="150">
        <v>184.21720781202055</v>
      </c>
      <c r="P6170" s="150"/>
      <c r="Q6170" s="150">
        <v>0</v>
      </c>
      <c r="R6170" s="150">
        <v>622.52474898639525</v>
      </c>
      <c r="S6170" s="150">
        <v>502.41056676005604</v>
      </c>
      <c r="T6170" s="150"/>
      <c r="U6170" s="150">
        <v>0</v>
      </c>
      <c r="V6170" s="150">
        <v>602.8926801120673</v>
      </c>
      <c r="W6170" s="150"/>
      <c r="X6170" s="150">
        <v>0</v>
      </c>
      <c r="Y6170" s="150">
        <v>1618.878492893514</v>
      </c>
      <c r="Z6170" s="150">
        <v>66.635316362066348</v>
      </c>
      <c r="AA6170" s="150"/>
      <c r="AB6170" s="150">
        <v>0</v>
      </c>
      <c r="AC6170" s="150">
        <v>0</v>
      </c>
      <c r="AD6170" s="150"/>
      <c r="AE6170" s="150"/>
      <c r="AF6170" s="150">
        <v>1744.1708310763231</v>
      </c>
      <c r="AG6170" s="150">
        <v>5265.2627396453872</v>
      </c>
      <c r="AH6170" s="150">
        <v>558.23396306672896</v>
      </c>
      <c r="AI6170" s="150">
        <v>217.7112455960243</v>
      </c>
      <c r="AJ6170" s="150"/>
      <c r="AK6170" s="150"/>
      <c r="AL6170" s="150">
        <v>15892.3515625</v>
      </c>
      <c r="AM6170" s="150">
        <v>14172.9912109375</v>
      </c>
      <c r="AN6170" s="150">
        <v>1719.3607177734375</v>
      </c>
      <c r="AO6170" s="5" t="s">
        <v>1258</v>
      </c>
    </row>
    <row r="6171" spans="1:41" ht="14.25" x14ac:dyDescent="0.45">
      <c r="A6171" s="150">
        <v>2024</v>
      </c>
      <c r="B6171" s="5" t="s">
        <v>4024</v>
      </c>
      <c r="C6171" s="5" t="s">
        <v>171</v>
      </c>
      <c r="D6171" s="5" t="s">
        <v>84</v>
      </c>
      <c r="E6171" s="5" t="s">
        <v>217</v>
      </c>
      <c r="F6171" s="5" t="s">
        <v>219</v>
      </c>
      <c r="G6171" s="5" t="s">
        <v>87</v>
      </c>
      <c r="H6171" s="5" t="s">
        <v>131</v>
      </c>
      <c r="I6171" s="150">
        <v>1081.8821476202961</v>
      </c>
      <c r="J6171" s="150"/>
      <c r="K6171" s="150">
        <v>87.632453957243996</v>
      </c>
      <c r="L6171" s="150">
        <v>54.094107381014808</v>
      </c>
      <c r="M6171" s="150">
        <v>324.56464428608888</v>
      </c>
      <c r="N6171" s="150">
        <v>3040.8115320876427</v>
      </c>
      <c r="O6171" s="150">
        <v>181.75620080020977</v>
      </c>
      <c r="P6171" s="150"/>
      <c r="Q6171" s="150">
        <v>0</v>
      </c>
      <c r="R6171" s="150">
        <v>463.2251444829671</v>
      </c>
      <c r="S6171" s="150">
        <v>0</v>
      </c>
      <c r="T6171" s="150"/>
      <c r="U6171" s="150">
        <v>0</v>
      </c>
      <c r="V6171" s="150">
        <v>973.69393285826652</v>
      </c>
      <c r="W6171" s="150"/>
      <c r="X6171" s="150">
        <v>0</v>
      </c>
      <c r="Y6171" s="150">
        <v>1568.7291140494294</v>
      </c>
      <c r="Z6171" s="150">
        <v>65.453869931027924</v>
      </c>
      <c r="AA6171" s="150"/>
      <c r="AB6171" s="150"/>
      <c r="AC6171" s="150">
        <v>0</v>
      </c>
      <c r="AD6171" s="150"/>
      <c r="AE6171" s="150"/>
      <c r="AF6171" s="150">
        <v>2181.0744096025169</v>
      </c>
      <c r="AG6171" s="150">
        <v>7437.9397648895365</v>
      </c>
      <c r="AH6171" s="150">
        <v>540.94107381014805</v>
      </c>
      <c r="AI6171" s="150">
        <v>0</v>
      </c>
      <c r="AJ6171" s="150"/>
      <c r="AK6171" s="150"/>
      <c r="AL6171" s="150">
        <v>18001.798828125</v>
      </c>
      <c r="AM6171" s="150">
        <v>16866.904296875</v>
      </c>
      <c r="AN6171" s="150">
        <v>1134.8944091796875</v>
      </c>
      <c r="AO6171" s="5" t="s">
        <v>4713</v>
      </c>
    </row>
    <row r="6172" spans="1:41" ht="14.25" x14ac:dyDescent="0.45">
      <c r="A6172" s="150">
        <v>2024</v>
      </c>
      <c r="B6172" s="5" t="s">
        <v>4024</v>
      </c>
      <c r="C6172" s="5" t="s">
        <v>171</v>
      </c>
      <c r="D6172" s="5" t="s">
        <v>84</v>
      </c>
      <c r="E6172" s="5" t="s">
        <v>217</v>
      </c>
      <c r="F6172" s="5" t="s">
        <v>220</v>
      </c>
      <c r="G6172" s="5" t="s">
        <v>87</v>
      </c>
      <c r="H6172" s="5" t="s">
        <v>131</v>
      </c>
      <c r="I6172" s="150">
        <v>0</v>
      </c>
      <c r="J6172" s="150"/>
      <c r="K6172" s="150"/>
      <c r="L6172" s="150"/>
      <c r="M6172" s="150">
        <v>0</v>
      </c>
      <c r="N6172" s="150">
        <v>0</v>
      </c>
      <c r="O6172" s="150"/>
      <c r="P6172" s="150"/>
      <c r="Q6172" s="150">
        <v>0</v>
      </c>
      <c r="R6172" s="150"/>
      <c r="S6172" s="150">
        <v>0</v>
      </c>
      <c r="T6172" s="150"/>
      <c r="U6172" s="150"/>
      <c r="V6172" s="150">
        <v>0</v>
      </c>
      <c r="W6172" s="150"/>
      <c r="X6172" s="150">
        <v>81.14116107152222</v>
      </c>
      <c r="Y6172" s="150">
        <v>0</v>
      </c>
      <c r="Z6172" s="150"/>
      <c r="AA6172" s="150"/>
      <c r="AB6172" s="150"/>
      <c r="AC6172" s="150">
        <v>0</v>
      </c>
      <c r="AD6172" s="150"/>
      <c r="AE6172" s="150"/>
      <c r="AF6172" s="150">
        <v>0</v>
      </c>
      <c r="AG6172" s="150">
        <v>5754.5311431923556</v>
      </c>
      <c r="AH6172" s="150"/>
      <c r="AI6172" s="150">
        <v>0</v>
      </c>
      <c r="AJ6172" s="150"/>
      <c r="AK6172" s="150"/>
      <c r="AL6172" s="150">
        <v>5835.67236328125</v>
      </c>
      <c r="AM6172" s="150">
        <v>5754.53125</v>
      </c>
      <c r="AN6172" s="150">
        <v>81.141159057617188</v>
      </c>
      <c r="AO6172" s="5" t="s">
        <v>4714</v>
      </c>
    </row>
    <row r="6173" spans="1:41" ht="14.25" x14ac:dyDescent="0.45">
      <c r="A6173" s="150">
        <v>2024</v>
      </c>
      <c r="B6173" s="5" t="s">
        <v>1478</v>
      </c>
      <c r="C6173" s="5" t="s">
        <v>171</v>
      </c>
      <c r="D6173" s="5" t="s">
        <v>84</v>
      </c>
      <c r="E6173" s="5" t="s">
        <v>217</v>
      </c>
      <c r="F6173" s="5" t="s">
        <v>220</v>
      </c>
      <c r="G6173" s="5" t="s">
        <v>87</v>
      </c>
      <c r="H6173" s="5" t="s">
        <v>131</v>
      </c>
      <c r="I6173" s="150">
        <v>0</v>
      </c>
      <c r="J6173" s="150"/>
      <c r="K6173" s="150"/>
      <c r="L6173" s="150"/>
      <c r="M6173" s="150"/>
      <c r="N6173" s="150">
        <v>0</v>
      </c>
      <c r="O6173" s="150"/>
      <c r="P6173" s="150"/>
      <c r="Q6173" s="150">
        <v>0</v>
      </c>
      <c r="R6173" s="150"/>
      <c r="S6173" s="150">
        <v>0</v>
      </c>
      <c r="T6173" s="150"/>
      <c r="U6173" s="150"/>
      <c r="V6173" s="150">
        <v>0</v>
      </c>
      <c r="W6173" s="150">
        <v>0</v>
      </c>
      <c r="X6173" s="150">
        <v>59.877384732727712</v>
      </c>
      <c r="Y6173" s="150">
        <v>0</v>
      </c>
      <c r="Z6173" s="150">
        <v>0</v>
      </c>
      <c r="AA6173" s="150"/>
      <c r="AB6173" s="150"/>
      <c r="AC6173" s="150"/>
      <c r="AD6173" s="150"/>
      <c r="AE6173" s="150"/>
      <c r="AF6173" s="150">
        <v>496.81447531011133</v>
      </c>
      <c r="AG6173" s="150"/>
      <c r="AH6173" s="150">
        <v>0</v>
      </c>
      <c r="AI6173" s="150">
        <v>0</v>
      </c>
      <c r="AJ6173" s="150">
        <v>0</v>
      </c>
      <c r="AK6173" s="150"/>
      <c r="AL6173" s="150">
        <v>556.69183349609375</v>
      </c>
      <c r="AM6173" s="150">
        <v>496.81448364257813</v>
      </c>
      <c r="AN6173" s="150">
        <v>59.877384185791016</v>
      </c>
      <c r="AO6173" s="5" t="s">
        <v>3369</v>
      </c>
    </row>
    <row r="6174" spans="1:41" ht="14.25" x14ac:dyDescent="0.45">
      <c r="A6174" s="150">
        <v>2024</v>
      </c>
      <c r="B6174" s="5" t="s">
        <v>582</v>
      </c>
      <c r="C6174" s="5" t="s">
        <v>171</v>
      </c>
      <c r="D6174" s="5" t="s">
        <v>84</v>
      </c>
      <c r="E6174" s="5" t="s">
        <v>217</v>
      </c>
      <c r="F6174" s="5" t="s">
        <v>220</v>
      </c>
      <c r="G6174" s="5" t="s">
        <v>87</v>
      </c>
      <c r="H6174" s="5" t="s">
        <v>131</v>
      </c>
      <c r="I6174" s="150">
        <v>0</v>
      </c>
      <c r="J6174" s="150"/>
      <c r="K6174" s="150"/>
      <c r="L6174" s="150"/>
      <c r="M6174" s="150"/>
      <c r="N6174" s="150">
        <v>0</v>
      </c>
      <c r="O6174" s="150">
        <v>0</v>
      </c>
      <c r="P6174" s="150"/>
      <c r="Q6174" s="150">
        <v>0</v>
      </c>
      <c r="R6174" s="150"/>
      <c r="S6174" s="150">
        <v>0</v>
      </c>
      <c r="T6174" s="150"/>
      <c r="U6174" s="150"/>
      <c r="V6174" s="150">
        <v>0</v>
      </c>
      <c r="W6174" s="150"/>
      <c r="X6174" s="150">
        <v>111.6467926133458</v>
      </c>
      <c r="Y6174" s="150">
        <v>0</v>
      </c>
      <c r="Z6174" s="150"/>
      <c r="AA6174" s="150"/>
      <c r="AB6174" s="150">
        <v>0</v>
      </c>
      <c r="AC6174" s="150">
        <v>0</v>
      </c>
      <c r="AD6174" s="150"/>
      <c r="AE6174" s="150"/>
      <c r="AF6174" s="150">
        <v>0</v>
      </c>
      <c r="AG6174" s="150">
        <v>5856.9907404961205</v>
      </c>
      <c r="AH6174" s="150"/>
      <c r="AI6174" s="150">
        <v>0</v>
      </c>
      <c r="AJ6174" s="150"/>
      <c r="AK6174" s="150"/>
      <c r="AL6174" s="150">
        <v>5968.6376953125</v>
      </c>
      <c r="AM6174" s="150">
        <v>5856.99072265625</v>
      </c>
      <c r="AN6174" s="150">
        <v>111.64678955078125</v>
      </c>
      <c r="AO6174" s="5" t="s">
        <v>1259</v>
      </c>
    </row>
    <row r="6175" spans="1:41" ht="14.25" x14ac:dyDescent="0.45">
      <c r="A6175" s="150">
        <v>2024</v>
      </c>
      <c r="B6175" s="5" t="s">
        <v>4980</v>
      </c>
      <c r="C6175" s="5" t="s">
        <v>171</v>
      </c>
      <c r="D6175" s="5" t="s">
        <v>84</v>
      </c>
      <c r="E6175" s="5" t="s">
        <v>217</v>
      </c>
      <c r="F6175" s="5" t="s">
        <v>220</v>
      </c>
      <c r="G6175" s="5" t="s">
        <v>87</v>
      </c>
      <c r="H6175" s="5" t="s">
        <v>131</v>
      </c>
      <c r="I6175" s="150">
        <v>0</v>
      </c>
      <c r="J6175" s="150">
        <v>0</v>
      </c>
      <c r="K6175" s="150"/>
      <c r="L6175" s="150"/>
      <c r="M6175" s="150"/>
      <c r="N6175" s="150">
        <v>0</v>
      </c>
      <c r="O6175" s="150"/>
      <c r="P6175" s="150"/>
      <c r="Q6175" s="150">
        <v>0</v>
      </c>
      <c r="R6175" s="150"/>
      <c r="S6175" s="150">
        <v>0</v>
      </c>
      <c r="T6175" s="150"/>
      <c r="U6175" s="150"/>
      <c r="V6175" s="150">
        <v>0</v>
      </c>
      <c r="W6175" s="150"/>
      <c r="X6175" s="150">
        <v>94.813302588514944</v>
      </c>
      <c r="Y6175" s="150"/>
      <c r="Z6175" s="150"/>
      <c r="AA6175" s="150"/>
      <c r="AB6175" s="150"/>
      <c r="AC6175" s="150">
        <v>0</v>
      </c>
      <c r="AD6175" s="150"/>
      <c r="AE6175" s="150"/>
      <c r="AF6175" s="150">
        <v>0</v>
      </c>
      <c r="AG6175" s="150">
        <v>0</v>
      </c>
      <c r="AH6175" s="150"/>
      <c r="AI6175" s="150">
        <v>0</v>
      </c>
      <c r="AJ6175" s="150"/>
      <c r="AK6175" s="150"/>
      <c r="AL6175" s="150">
        <v>94.813301086425781</v>
      </c>
      <c r="AM6175" s="150">
        <v>0</v>
      </c>
      <c r="AN6175" s="150">
        <v>94.813301086425781</v>
      </c>
      <c r="AO6175" s="5" t="s">
        <v>6079</v>
      </c>
    </row>
    <row r="6176" spans="1:41" ht="14.25" x14ac:dyDescent="0.45">
      <c r="A6176" s="150">
        <v>2024</v>
      </c>
      <c r="B6176" s="5" t="s">
        <v>6344</v>
      </c>
      <c r="C6176" s="5" t="s">
        <v>171</v>
      </c>
      <c r="D6176" s="5" t="s">
        <v>84</v>
      </c>
      <c r="E6176" s="5" t="s">
        <v>217</v>
      </c>
      <c r="F6176" s="5" t="s">
        <v>220</v>
      </c>
      <c r="G6176" s="5" t="s">
        <v>87</v>
      </c>
      <c r="H6176" s="5" t="s">
        <v>131</v>
      </c>
      <c r="I6176" s="150"/>
      <c r="J6176" s="150"/>
      <c r="K6176" s="150"/>
      <c r="L6176" s="150"/>
      <c r="M6176" s="150"/>
      <c r="N6176" s="150">
        <v>0</v>
      </c>
      <c r="O6176" s="150"/>
      <c r="P6176" s="150"/>
      <c r="Q6176" s="150">
        <v>0</v>
      </c>
      <c r="R6176" s="150"/>
      <c r="S6176" s="150">
        <v>0</v>
      </c>
      <c r="T6176" s="150">
        <v>0</v>
      </c>
      <c r="U6176" s="150"/>
      <c r="V6176" s="150">
        <v>0</v>
      </c>
      <c r="W6176" s="150">
        <v>20.481851417355291</v>
      </c>
      <c r="X6176" s="150"/>
      <c r="Y6176" s="150"/>
      <c r="Z6176" s="150"/>
      <c r="AA6176" s="150"/>
      <c r="AB6176" s="150"/>
      <c r="AC6176" s="150"/>
      <c r="AD6176" s="150"/>
      <c r="AE6176" s="150"/>
      <c r="AF6176" s="150">
        <v>0</v>
      </c>
      <c r="AG6176" s="150">
        <v>0</v>
      </c>
      <c r="AH6176" s="150"/>
      <c r="AI6176" s="150">
        <v>0</v>
      </c>
      <c r="AJ6176" s="150"/>
      <c r="AK6176" s="150"/>
      <c r="AL6176" s="150">
        <v>20.481851577758789</v>
      </c>
      <c r="AM6176" s="150">
        <v>0</v>
      </c>
      <c r="AN6176" s="150">
        <v>20.481851577758789</v>
      </c>
      <c r="AO6176" s="5" t="s">
        <v>7005</v>
      </c>
    </row>
    <row r="6177" spans="1:41" ht="14.25" x14ac:dyDescent="0.45">
      <c r="A6177" s="150">
        <v>2024</v>
      </c>
      <c r="B6177" s="5" t="s">
        <v>7352</v>
      </c>
      <c r="C6177" s="5" t="s">
        <v>171</v>
      </c>
      <c r="D6177" s="5" t="s">
        <v>84</v>
      </c>
      <c r="E6177" s="5" t="s">
        <v>217</v>
      </c>
      <c r="F6177" s="5" t="s">
        <v>220</v>
      </c>
      <c r="G6177" s="5" t="s">
        <v>87</v>
      </c>
      <c r="H6177" s="5" t="s">
        <v>131</v>
      </c>
      <c r="I6177" s="150"/>
      <c r="J6177" s="150"/>
      <c r="K6177" s="150"/>
      <c r="L6177" s="150"/>
      <c r="M6177" s="150"/>
      <c r="N6177" s="150">
        <v>0</v>
      </c>
      <c r="O6177" s="150"/>
      <c r="P6177" s="150"/>
      <c r="Q6177" s="150">
        <v>0</v>
      </c>
      <c r="R6177" s="150"/>
      <c r="S6177" s="150"/>
      <c r="T6177" s="150">
        <v>0</v>
      </c>
      <c r="U6177" s="150"/>
      <c r="V6177" s="150">
        <v>0</v>
      </c>
      <c r="W6177" s="150"/>
      <c r="X6177" s="150">
        <v>60</v>
      </c>
      <c r="Y6177" s="150">
        <v>1096.2340319035491</v>
      </c>
      <c r="Z6177" s="150"/>
      <c r="AA6177" s="150"/>
      <c r="AB6177" s="150"/>
      <c r="AC6177" s="150"/>
      <c r="AD6177" s="150"/>
      <c r="AE6177" s="150"/>
      <c r="AF6177" s="150">
        <v>0</v>
      </c>
      <c r="AG6177" s="150"/>
      <c r="AH6177" s="150">
        <v>0</v>
      </c>
      <c r="AI6177" s="150">
        <v>0</v>
      </c>
      <c r="AJ6177" s="150"/>
      <c r="AK6177" s="150"/>
      <c r="AL6177" s="150">
        <v>1156.2340087890625</v>
      </c>
      <c r="AM6177" s="150">
        <v>1096.2340087890625</v>
      </c>
      <c r="AN6177" s="150">
        <v>60</v>
      </c>
      <c r="AO6177" s="5" t="s">
        <v>7926</v>
      </c>
    </row>
    <row r="6178" spans="1:41" ht="14.25" x14ac:dyDescent="0.45">
      <c r="A6178" s="150">
        <v>2024</v>
      </c>
      <c r="B6178" s="5" t="s">
        <v>1477</v>
      </c>
      <c r="C6178" s="5" t="s">
        <v>171</v>
      </c>
      <c r="D6178" s="5" t="s">
        <v>84</v>
      </c>
      <c r="E6178" s="5" t="s">
        <v>217</v>
      </c>
      <c r="F6178" s="5" t="s">
        <v>220</v>
      </c>
      <c r="G6178" s="5" t="s">
        <v>87</v>
      </c>
      <c r="H6178" s="5" t="s">
        <v>131</v>
      </c>
      <c r="I6178" s="150">
        <v>0</v>
      </c>
      <c r="J6178" s="150"/>
      <c r="K6178" s="150"/>
      <c r="L6178" s="150"/>
      <c r="M6178" s="150"/>
      <c r="N6178" s="150"/>
      <c r="O6178" s="150">
        <v>0</v>
      </c>
      <c r="P6178" s="150"/>
      <c r="Q6178" s="150">
        <v>0</v>
      </c>
      <c r="R6178" s="150"/>
      <c r="S6178" s="150">
        <v>0</v>
      </c>
      <c r="T6178" s="150"/>
      <c r="U6178" s="150"/>
      <c r="V6178" s="150">
        <v>0</v>
      </c>
      <c r="W6178" s="150">
        <v>0</v>
      </c>
      <c r="X6178" s="150">
        <v>79.675573363872786</v>
      </c>
      <c r="Y6178" s="150"/>
      <c r="Z6178" s="150"/>
      <c r="AA6178" s="150">
        <v>0</v>
      </c>
      <c r="AB6178" s="150"/>
      <c r="AC6178" s="150"/>
      <c r="AD6178" s="150"/>
      <c r="AE6178" s="150"/>
      <c r="AF6178" s="150">
        <v>0</v>
      </c>
      <c r="AG6178" s="150">
        <v>2243.3863761377279</v>
      </c>
      <c r="AH6178" s="150">
        <v>0</v>
      </c>
      <c r="AI6178" s="150"/>
      <c r="AJ6178" s="150">
        <v>0</v>
      </c>
      <c r="AK6178" s="150"/>
      <c r="AL6178" s="150">
        <v>2323.06201171875</v>
      </c>
      <c r="AM6178" s="150">
        <v>2243.386474609375</v>
      </c>
      <c r="AN6178" s="150">
        <v>79.675575256347656</v>
      </c>
      <c r="AO6178" s="5" t="s">
        <v>3368</v>
      </c>
    </row>
    <row r="6179" spans="1:41" ht="14.25" x14ac:dyDescent="0.45">
      <c r="A6179" s="150">
        <v>2024</v>
      </c>
      <c r="B6179" s="5" t="s">
        <v>1478</v>
      </c>
      <c r="C6179" s="5" t="s">
        <v>171</v>
      </c>
      <c r="D6179" s="5" t="s">
        <v>84</v>
      </c>
      <c r="E6179" s="5" t="s">
        <v>89</v>
      </c>
      <c r="F6179" s="5" t="s">
        <v>90</v>
      </c>
      <c r="G6179" s="5" t="s">
        <v>87</v>
      </c>
      <c r="H6179" s="5" t="s">
        <v>131</v>
      </c>
      <c r="I6179" s="150">
        <v>8302.2296908262852</v>
      </c>
      <c r="J6179" s="150">
        <v>17383.640458151785</v>
      </c>
      <c r="K6179" s="150">
        <v>1145.7307270973861</v>
      </c>
      <c r="L6179" s="150">
        <v>3129.74484045296</v>
      </c>
      <c r="M6179" s="150">
        <v>21907.062683962809</v>
      </c>
      <c r="N6179" s="150">
        <v>16414.552498531884</v>
      </c>
      <c r="O6179" s="150">
        <v>8961.8323811096252</v>
      </c>
      <c r="P6179" s="150">
        <v>11689.107137867548</v>
      </c>
      <c r="Q6179" s="150">
        <v>3125.0445823554164</v>
      </c>
      <c r="R6179" s="150">
        <v>6495.1315302239382</v>
      </c>
      <c r="S6179" s="150">
        <v>19691.323561460496</v>
      </c>
      <c r="T6179" s="150">
        <v>10651.26555341791</v>
      </c>
      <c r="U6179" s="150">
        <v>1642.0221274782639</v>
      </c>
      <c r="V6179" s="150">
        <v>5661.8673217465803</v>
      </c>
      <c r="W6179" s="150">
        <v>3099.8061480865963</v>
      </c>
      <c r="X6179" s="150">
        <v>15134.976469230936</v>
      </c>
      <c r="Y6179" s="150">
        <v>47510.810587383188</v>
      </c>
      <c r="Z6179" s="150">
        <v>15561.888752288412</v>
      </c>
      <c r="AA6179" s="150">
        <v>179996.93715851588</v>
      </c>
      <c r="AB6179" s="150">
        <v>0</v>
      </c>
      <c r="AC6179" s="150">
        <v>11191.204112804442</v>
      </c>
      <c r="AD6179" s="150">
        <v>18816.930258170702</v>
      </c>
      <c r="AE6179" s="150">
        <v>20872.951173464378</v>
      </c>
      <c r="AF6179" s="150">
        <v>28040.087747159741</v>
      </c>
      <c r="AG6179" s="150">
        <v>169787.62718376965</v>
      </c>
      <c r="AH6179" s="150">
        <v>31847.026004114952</v>
      </c>
      <c r="AI6179" s="150">
        <v>5403.933972128676</v>
      </c>
      <c r="AJ6179" s="150">
        <v>67113.936000861562</v>
      </c>
      <c r="AK6179" s="150">
        <v>1834.2055027069612</v>
      </c>
      <c r="AL6179" s="150">
        <v>752412.875</v>
      </c>
      <c r="AM6179" s="150">
        <v>613918.8125</v>
      </c>
      <c r="AN6179" s="150">
        <v>138494.09375</v>
      </c>
      <c r="AO6179" s="5" t="s">
        <v>3370</v>
      </c>
    </row>
    <row r="6180" spans="1:41" ht="14.25" x14ac:dyDescent="0.45">
      <c r="A6180" s="150">
        <v>2024</v>
      </c>
      <c r="B6180" s="5" t="s">
        <v>1477</v>
      </c>
      <c r="C6180" s="5" t="s">
        <v>171</v>
      </c>
      <c r="D6180" s="5" t="s">
        <v>84</v>
      </c>
      <c r="E6180" s="5" t="s">
        <v>89</v>
      </c>
      <c r="F6180" s="5" t="s">
        <v>90</v>
      </c>
      <c r="G6180" s="5" t="s">
        <v>87</v>
      </c>
      <c r="H6180" s="5" t="s">
        <v>131</v>
      </c>
      <c r="I6180" s="150">
        <v>10665.571064143161</v>
      </c>
      <c r="J6180" s="150">
        <v>15250.985190518384</v>
      </c>
      <c r="K6180" s="150">
        <v>1138.2932986745341</v>
      </c>
      <c r="L6180" s="150">
        <v>3537.0092811938912</v>
      </c>
      <c r="M6180" s="150">
        <v>22065.043415375687</v>
      </c>
      <c r="N6180" s="150">
        <v>12526.087746382966</v>
      </c>
      <c r="O6180" s="150">
        <v>7708.379931961611</v>
      </c>
      <c r="P6180" s="150">
        <v>8723.3050029257993</v>
      </c>
      <c r="Q6180" s="150">
        <v>3298.7914096749359</v>
      </c>
      <c r="R6180" s="150">
        <v>8360.0971164789207</v>
      </c>
      <c r="S6180" s="150">
        <v>21384.763841794524</v>
      </c>
      <c r="T6180" s="150">
        <v>10179.424967834246</v>
      </c>
      <c r="U6180" s="150">
        <v>1690.839837406131</v>
      </c>
      <c r="V6180" s="150">
        <v>7872.0095936460757</v>
      </c>
      <c r="W6180" s="150">
        <v>3088.8062948407933</v>
      </c>
      <c r="X6180" s="150">
        <v>11060.913905990074</v>
      </c>
      <c r="Y6180" s="150">
        <v>46753.025798684255</v>
      </c>
      <c r="Z6180" s="150">
        <v>13456.761090268008</v>
      </c>
      <c r="AA6180" s="150">
        <v>182425.17848181483</v>
      </c>
      <c r="AB6180" s="150">
        <v>0</v>
      </c>
      <c r="AC6180" s="150">
        <v>9707.9818266332095</v>
      </c>
      <c r="AD6180" s="150">
        <v>21079.716786355966</v>
      </c>
      <c r="AE6180" s="150">
        <v>21985.067913931121</v>
      </c>
      <c r="AF6180" s="150">
        <v>29584.481927542045</v>
      </c>
      <c r="AG6180" s="150">
        <v>200651.46550166738</v>
      </c>
      <c r="AH6180" s="150">
        <v>31980.203591950685</v>
      </c>
      <c r="AI6180" s="150">
        <v>5178.0487867830116</v>
      </c>
      <c r="AJ6180" s="150">
        <v>44755.901900447374</v>
      </c>
      <c r="AK6180" s="150">
        <v>2618.5653341036004</v>
      </c>
      <c r="AL6180" s="150">
        <v>758726.625</v>
      </c>
      <c r="AM6180" s="150">
        <v>621244.5</v>
      </c>
      <c r="AN6180" s="150">
        <v>137482.15625</v>
      </c>
      <c r="AO6180" s="5" t="s">
        <v>3371</v>
      </c>
    </row>
    <row r="6181" spans="1:41" ht="14.25" x14ac:dyDescent="0.45">
      <c r="A6181" s="150">
        <v>2024</v>
      </c>
      <c r="B6181" s="5" t="s">
        <v>7352</v>
      </c>
      <c r="C6181" s="5" t="s">
        <v>171</v>
      </c>
      <c r="D6181" s="5" t="s">
        <v>84</v>
      </c>
      <c r="E6181" s="5" t="s">
        <v>89</v>
      </c>
      <c r="F6181" s="5" t="s">
        <v>90</v>
      </c>
      <c r="G6181" s="5" t="s">
        <v>87</v>
      </c>
      <c r="H6181" s="5" t="s">
        <v>131</v>
      </c>
      <c r="I6181" s="150">
        <v>16713.725490196081</v>
      </c>
      <c r="J6181" s="150">
        <v>82736.628903226112</v>
      </c>
      <c r="K6181" s="150">
        <v>1391.8658574000001</v>
      </c>
      <c r="L6181" s="150">
        <v>3170</v>
      </c>
      <c r="M6181" s="150">
        <v>47508.516017451147</v>
      </c>
      <c r="N6181" s="150">
        <v>12372.31892919922</v>
      </c>
      <c r="O6181" s="150">
        <v>7985.6694900000002</v>
      </c>
      <c r="P6181" s="150">
        <v>13229.04</v>
      </c>
      <c r="Q6181" s="150">
        <v>4184.6174151139048</v>
      </c>
      <c r="R6181" s="150">
        <v>7271.6860179632185</v>
      </c>
      <c r="S6181" s="150">
        <v>17845.3</v>
      </c>
      <c r="T6181" s="150">
        <v>11942.75</v>
      </c>
      <c r="U6181" s="150">
        <v>1455</v>
      </c>
      <c r="V6181" s="150">
        <v>17806</v>
      </c>
      <c r="W6181" s="150">
        <v>10234.347456</v>
      </c>
      <c r="X6181" s="150">
        <v>26927.010881562499</v>
      </c>
      <c r="Y6181" s="150">
        <v>71961.5</v>
      </c>
      <c r="Z6181" s="150">
        <v>14796.36297293007</v>
      </c>
      <c r="AA6181" s="150">
        <v>213397</v>
      </c>
      <c r="AB6181" s="150">
        <v>1979</v>
      </c>
      <c r="AC6181" s="150">
        <v>15226.32832271028</v>
      </c>
      <c r="AD6181" s="150">
        <v>18071.437241549069</v>
      </c>
      <c r="AE6181" s="150">
        <v>15430.17945517828</v>
      </c>
      <c r="AF6181" s="150">
        <v>47262.839399999997</v>
      </c>
      <c r="AG6181" s="150">
        <v>247095</v>
      </c>
      <c r="AH6181" s="150">
        <v>43349.640587056958</v>
      </c>
      <c r="AI6181" s="150">
        <v>21079</v>
      </c>
      <c r="AJ6181" s="150">
        <v>43679.41265413932</v>
      </c>
      <c r="AK6181" s="150">
        <v>2436</v>
      </c>
      <c r="AL6181" s="150">
        <v>1038538.1875</v>
      </c>
      <c r="AM6181" s="150">
        <v>827787.6875</v>
      </c>
      <c r="AN6181" s="150">
        <v>210750.53125</v>
      </c>
      <c r="AO6181" s="5" t="s">
        <v>7927</v>
      </c>
    </row>
    <row r="6182" spans="1:41" ht="14.25" x14ac:dyDescent="0.45">
      <c r="A6182" s="150">
        <v>2024</v>
      </c>
      <c r="B6182" s="5" t="s">
        <v>582</v>
      </c>
      <c r="C6182" s="5" t="s">
        <v>171</v>
      </c>
      <c r="D6182" s="5" t="s">
        <v>84</v>
      </c>
      <c r="E6182" s="5" t="s">
        <v>89</v>
      </c>
      <c r="F6182" s="5" t="s">
        <v>90</v>
      </c>
      <c r="G6182" s="5" t="s">
        <v>87</v>
      </c>
      <c r="H6182" s="5" t="s">
        <v>131</v>
      </c>
      <c r="I6182" s="150">
        <v>10282.669599689147</v>
      </c>
      <c r="J6182" s="150">
        <v>22071.175314750795</v>
      </c>
      <c r="K6182" s="150">
        <v>1107.5361827243903</v>
      </c>
      <c r="L6182" s="150">
        <v>2277.594569312254</v>
      </c>
      <c r="M6182" s="150">
        <v>14539.761802036022</v>
      </c>
      <c r="N6182" s="150">
        <v>13246.891943573479</v>
      </c>
      <c r="O6182" s="150">
        <v>9569.246594889868</v>
      </c>
      <c r="P6182" s="150">
        <v>9446.0555239203022</v>
      </c>
      <c r="Q6182" s="150">
        <v>3257.4460697876707</v>
      </c>
      <c r="R6182" s="150">
        <v>6159.0277399485185</v>
      </c>
      <c r="S6182" s="150">
        <v>20350.539825009575</v>
      </c>
      <c r="T6182" s="150">
        <v>10550.621901961176</v>
      </c>
      <c r="U6182" s="150">
        <v>1737.2240930636606</v>
      </c>
      <c r="V6182" s="150">
        <v>5807.8661517462479</v>
      </c>
      <c r="W6182" s="150">
        <v>3932.2000358420387</v>
      </c>
      <c r="X6182" s="150">
        <v>14066.407949017592</v>
      </c>
      <c r="Y6182" s="150">
        <v>44299.772607086408</v>
      </c>
      <c r="Z6182" s="150">
        <v>15428.460494287116</v>
      </c>
      <c r="AA6182" s="150">
        <v>224679.20440765462</v>
      </c>
      <c r="AB6182" s="150">
        <v>1126.5161374686591</v>
      </c>
      <c r="AC6182" s="150">
        <v>10585.560213819106</v>
      </c>
      <c r="AD6182" s="150">
        <v>16127.044747670547</v>
      </c>
      <c r="AE6182" s="150">
        <v>16516.022794552784</v>
      </c>
      <c r="AF6182" s="150">
        <v>29508.994914771418</v>
      </c>
      <c r="AG6182" s="150">
        <v>169005.33231845219</v>
      </c>
      <c r="AH6182" s="150">
        <v>31828.878442603138</v>
      </c>
      <c r="AI6182" s="150">
        <v>4660.1371236810528</v>
      </c>
      <c r="AJ6182" s="150">
        <v>42958.33639383706</v>
      </c>
      <c r="AK6182" s="150">
        <v>1801.8675859867878</v>
      </c>
      <c r="AL6182" s="150">
        <v>756928.375</v>
      </c>
      <c r="AM6182" s="150">
        <v>627267.625</v>
      </c>
      <c r="AN6182" s="150">
        <v>129660.7578125</v>
      </c>
      <c r="AO6182" s="5" t="s">
        <v>1260</v>
      </c>
    </row>
    <row r="6183" spans="1:41" ht="14.25" x14ac:dyDescent="0.45">
      <c r="A6183" s="150">
        <v>2024</v>
      </c>
      <c r="B6183" s="5" t="s">
        <v>4024</v>
      </c>
      <c r="C6183" s="5" t="s">
        <v>171</v>
      </c>
      <c r="D6183" s="5" t="s">
        <v>84</v>
      </c>
      <c r="E6183" s="5" t="s">
        <v>89</v>
      </c>
      <c r="F6183" s="5" t="s">
        <v>90</v>
      </c>
      <c r="G6183" s="5" t="s">
        <v>87</v>
      </c>
      <c r="H6183" s="5" t="s">
        <v>131</v>
      </c>
      <c r="I6183" s="150">
        <v>15103.074780779334</v>
      </c>
      <c r="J6183" s="150">
        <v>54726.197025761969</v>
      </c>
      <c r="K6183" s="150">
        <v>1072.1343894702372</v>
      </c>
      <c r="L6183" s="150">
        <v>2271.9525100026221</v>
      </c>
      <c r="M6183" s="150">
        <v>20939.828967190831</v>
      </c>
      <c r="N6183" s="150">
        <v>16287.138533478073</v>
      </c>
      <c r="O6183" s="150">
        <v>9533.5454848300506</v>
      </c>
      <c r="P6183" s="150">
        <v>9459.8628192842225</v>
      </c>
      <c r="Q6183" s="150">
        <v>4080.873188104687</v>
      </c>
      <c r="R6183" s="150">
        <v>7969.3224780160344</v>
      </c>
      <c r="S6183" s="150">
        <v>15836.347675168521</v>
      </c>
      <c r="T6183" s="150">
        <v>9791.0334359636799</v>
      </c>
      <c r="U6183" s="150">
        <v>1683.4086216971809</v>
      </c>
      <c r="V6183" s="150">
        <v>24493.811822123505</v>
      </c>
      <c r="W6183" s="150">
        <v>3094.182942194047</v>
      </c>
      <c r="X6183" s="150">
        <v>16253.060863659786</v>
      </c>
      <c r="Y6183" s="150">
        <v>47703.970476095528</v>
      </c>
      <c r="Z6183" s="150">
        <v>17317.687536958081</v>
      </c>
      <c r="AA6183" s="150">
        <v>178884.8855804255</v>
      </c>
      <c r="AB6183" s="150">
        <v>1090.5783163228682</v>
      </c>
      <c r="AC6183" s="150">
        <v>10424.241000352795</v>
      </c>
      <c r="AD6183" s="150">
        <v>15751.225602817596</v>
      </c>
      <c r="AE6183" s="150">
        <v>17013.678653476778</v>
      </c>
      <c r="AF6183" s="150">
        <v>30999.904855624729</v>
      </c>
      <c r="AG6183" s="150">
        <v>162497.61669042087</v>
      </c>
      <c r="AH6183" s="150">
        <v>31506.571902998265</v>
      </c>
      <c r="AI6183" s="150">
        <v>4384.8683443050604</v>
      </c>
      <c r="AJ6183" s="150">
        <v>42035.448963638984</v>
      </c>
      <c r="AK6183" s="150">
        <v>1740.6401873062946</v>
      </c>
      <c r="AL6183" s="150">
        <v>773947.0625</v>
      </c>
      <c r="AM6183" s="150">
        <v>642953.0625</v>
      </c>
      <c r="AN6183" s="150">
        <v>130994.015625</v>
      </c>
      <c r="AO6183" s="5" t="s">
        <v>4715</v>
      </c>
    </row>
    <row r="6184" spans="1:41" ht="14.25" x14ac:dyDescent="0.45">
      <c r="A6184" s="150">
        <v>2024</v>
      </c>
      <c r="B6184" s="5" t="s">
        <v>4980</v>
      </c>
      <c r="C6184" s="5" t="s">
        <v>171</v>
      </c>
      <c r="D6184" s="5" t="s">
        <v>84</v>
      </c>
      <c r="E6184" s="5" t="s">
        <v>89</v>
      </c>
      <c r="F6184" s="5" t="s">
        <v>90</v>
      </c>
      <c r="G6184" s="5" t="s">
        <v>87</v>
      </c>
      <c r="H6184" s="5" t="s">
        <v>131</v>
      </c>
      <c r="I6184" s="150">
        <v>14664.457467023645</v>
      </c>
      <c r="J6184" s="150">
        <v>64331.669403525033</v>
      </c>
      <c r="K6184" s="150">
        <v>1409.8779391372857</v>
      </c>
      <c r="L6184" s="150">
        <v>2749.5857750669334</v>
      </c>
      <c r="M6184" s="150">
        <v>32094.302926212309</v>
      </c>
      <c r="N6184" s="150">
        <v>14251.285275027185</v>
      </c>
      <c r="O6184" s="150">
        <v>8967.833606828779</v>
      </c>
      <c r="P6184" s="150">
        <v>11089.351228979031</v>
      </c>
      <c r="Q6184" s="150">
        <v>4364.1095694692622</v>
      </c>
      <c r="R6184" s="150">
        <v>7200.4223018916809</v>
      </c>
      <c r="S6184" s="150">
        <v>12920.31409185092</v>
      </c>
      <c r="T6184" s="150">
        <v>10221.927500181784</v>
      </c>
      <c r="U6184" s="150">
        <v>1633.9492479420742</v>
      </c>
      <c r="V6184" s="150">
        <v>8280.361759396972</v>
      </c>
      <c r="W6184" s="150">
        <v>5470.7275593573122</v>
      </c>
      <c r="X6184" s="150">
        <v>22471.51554351973</v>
      </c>
      <c r="Y6184" s="150">
        <v>60803.770950014637</v>
      </c>
      <c r="Z6184" s="150">
        <v>17367.30136908912</v>
      </c>
      <c r="AA6184" s="150">
        <v>176012.46840645903</v>
      </c>
      <c r="AB6184" s="150">
        <v>1940.5122596449394</v>
      </c>
      <c r="AC6184" s="150">
        <v>14514.874743989116</v>
      </c>
      <c r="AD6184" s="150">
        <v>16148.812393103841</v>
      </c>
      <c r="AE6184" s="150">
        <v>15715.651960529834</v>
      </c>
      <c r="AF6184" s="150">
        <v>43138.707518784497</v>
      </c>
      <c r="AG6184" s="150">
        <v>225215.30504419893</v>
      </c>
      <c r="AH6184" s="150">
        <v>30356.05904542287</v>
      </c>
      <c r="AI6184" s="150">
        <v>4327.700522595771</v>
      </c>
      <c r="AJ6184" s="150">
        <v>43113.715649277496</v>
      </c>
      <c r="AK6184" s="150">
        <v>1700.3185597540348</v>
      </c>
      <c r="AL6184" s="150">
        <v>872476.8125</v>
      </c>
      <c r="AM6184" s="150">
        <v>724446.9375</v>
      </c>
      <c r="AN6184" s="150">
        <v>148029.890625</v>
      </c>
      <c r="AO6184" s="5" t="s">
        <v>6080</v>
      </c>
    </row>
    <row r="6185" spans="1:41" ht="14.25" x14ac:dyDescent="0.45">
      <c r="A6185" s="150">
        <v>2024</v>
      </c>
      <c r="B6185" s="5" t="s">
        <v>6344</v>
      </c>
      <c r="C6185" s="5" t="s">
        <v>171</v>
      </c>
      <c r="D6185" s="5" t="s">
        <v>84</v>
      </c>
      <c r="E6185" s="5" t="s">
        <v>89</v>
      </c>
      <c r="F6185" s="5" t="s">
        <v>90</v>
      </c>
      <c r="G6185" s="5" t="s">
        <v>87</v>
      </c>
      <c r="H6185" s="5" t="s">
        <v>131</v>
      </c>
      <c r="I6185" s="150">
        <v>15095.124494590849</v>
      </c>
      <c r="J6185" s="150">
        <v>59619.310728600278</v>
      </c>
      <c r="K6185" s="150">
        <v>1425.1947629824519</v>
      </c>
      <c r="L6185" s="150">
        <v>2481.3762992125935</v>
      </c>
      <c r="M6185" s="150">
        <v>46258.261426096928</v>
      </c>
      <c r="N6185" s="150">
        <v>13890.862193878729</v>
      </c>
      <c r="O6185" s="150">
        <v>8960.7378741051325</v>
      </c>
      <c r="P6185" s="150">
        <v>11784.529175728348</v>
      </c>
      <c r="Q6185" s="150">
        <v>5255.3173701400046</v>
      </c>
      <c r="R6185" s="150">
        <v>8067.3644098741252</v>
      </c>
      <c r="S6185" s="150">
        <v>17151.742014554904</v>
      </c>
      <c r="T6185" s="150">
        <v>10594.237645627025</v>
      </c>
      <c r="U6185" s="150">
        <v>1505.416079175614</v>
      </c>
      <c r="V6185" s="150">
        <v>15152.473678559445</v>
      </c>
      <c r="W6185" s="150">
        <v>8129.2468275483152</v>
      </c>
      <c r="X6185" s="150">
        <v>20434.743159095375</v>
      </c>
      <c r="Y6185" s="150">
        <v>71041.096822582665</v>
      </c>
      <c r="Z6185" s="150">
        <v>32057.11546534588</v>
      </c>
      <c r="AA6185" s="150">
        <v>210030.12126669896</v>
      </c>
      <c r="AB6185" s="150">
        <v>1968.3059212078435</v>
      </c>
      <c r="AC6185" s="150">
        <v>14625.05969615231</v>
      </c>
      <c r="AD6185" s="150">
        <v>17641.474010122001</v>
      </c>
      <c r="AE6185" s="150">
        <v>15634.46601494174</v>
      </c>
      <c r="AF6185" s="150">
        <v>45315.873991847002</v>
      </c>
      <c r="AG6185" s="150">
        <v>260306.921940881</v>
      </c>
      <c r="AH6185" s="150">
        <v>37728.871139980882</v>
      </c>
      <c r="AI6185" s="150">
        <v>5507.5698461268385</v>
      </c>
      <c r="AJ6185" s="150">
        <v>44719.125781186936</v>
      </c>
      <c r="AK6185" s="150">
        <v>2103.4861405623883</v>
      </c>
      <c r="AL6185" s="150">
        <v>1004485.4375</v>
      </c>
      <c r="AM6185" s="150">
        <v>826581.5625</v>
      </c>
      <c r="AN6185" s="150">
        <v>177903.859375</v>
      </c>
      <c r="AO6185" s="5" t="s">
        <v>7006</v>
      </c>
    </row>
    <row r="6186" spans="1:41" ht="14.25" x14ac:dyDescent="0.45">
      <c r="A6186" s="150">
        <v>2024</v>
      </c>
      <c r="B6186" s="5" t="s">
        <v>1478</v>
      </c>
      <c r="C6186" s="5" t="s">
        <v>171</v>
      </c>
      <c r="D6186" s="5" t="s">
        <v>84</v>
      </c>
      <c r="E6186" s="5" t="s">
        <v>89</v>
      </c>
      <c r="F6186" s="5" t="s">
        <v>90</v>
      </c>
      <c r="G6186" s="5" t="s">
        <v>88</v>
      </c>
      <c r="H6186" s="5" t="s">
        <v>131</v>
      </c>
      <c r="I6186" s="150">
        <v>8616.6174197668606</v>
      </c>
      <c r="J6186" s="150">
        <v>17705.5</v>
      </c>
      <c r="K6186" s="150">
        <v>1223.424510181253</v>
      </c>
      <c r="L6186" s="150">
        <v>3292.0416</v>
      </c>
      <c r="M6186" s="150">
        <v>22830.000301133809</v>
      </c>
      <c r="N6186" s="150">
        <v>17036.136587838821</v>
      </c>
      <c r="O6186" s="150">
        <v>9216.5338219709574</v>
      </c>
      <c r="P6186" s="150">
        <v>10151.304601600001</v>
      </c>
      <c r="Q6186" s="150">
        <v>3139.5968950926358</v>
      </c>
      <c r="R6186" s="150">
        <v>6917.152178593501</v>
      </c>
      <c r="S6186" s="150">
        <v>20173.78835490884</v>
      </c>
      <c r="T6186" s="150">
        <v>10420.05642600658</v>
      </c>
      <c r="U6186" s="150">
        <v>1687.4941400823241</v>
      </c>
      <c r="V6186" s="150">
        <v>5819</v>
      </c>
      <c r="W6186" s="150">
        <v>3172.7031089817829</v>
      </c>
      <c r="X6186" s="150">
        <v>15400.10367035928</v>
      </c>
      <c r="Y6186" s="150">
        <v>50411.20678</v>
      </c>
      <c r="Z6186" s="150">
        <v>15602.12837273707</v>
      </c>
      <c r="AA6186" s="150">
        <v>187341.62715079889</v>
      </c>
      <c r="AB6186" s="150">
        <v>1000</v>
      </c>
      <c r="AC6186" s="150">
        <v>11425.010200000001</v>
      </c>
      <c r="AD6186" s="150">
        <v>19249.457724383959</v>
      </c>
      <c r="AE6186" s="150">
        <v>21408.01557399975</v>
      </c>
      <c r="AF6186" s="150">
        <v>29101.906057952179</v>
      </c>
      <c r="AG6186" s="150">
        <v>186839.93386737729</v>
      </c>
      <c r="AH6186" s="150">
        <v>33789.304521121237</v>
      </c>
      <c r="AI6186" s="150">
        <v>5498.5974750436344</v>
      </c>
      <c r="AJ6186" s="150">
        <v>69882.715815047413</v>
      </c>
      <c r="AK6186" s="150">
        <v>2097.5451149790042</v>
      </c>
      <c r="AL6186" s="150">
        <v>790448.875</v>
      </c>
      <c r="AM6186" s="150">
        <v>646377.3125</v>
      </c>
      <c r="AN6186" s="150">
        <v>144071.515625</v>
      </c>
      <c r="AO6186" s="5" t="s">
        <v>3372</v>
      </c>
    </row>
    <row r="6187" spans="1:41" ht="14.25" x14ac:dyDescent="0.45">
      <c r="A6187" s="150">
        <v>2024</v>
      </c>
      <c r="B6187" s="5" t="s">
        <v>1477</v>
      </c>
      <c r="C6187" s="5" t="s">
        <v>171</v>
      </c>
      <c r="D6187" s="5" t="s">
        <v>84</v>
      </c>
      <c r="E6187" s="5" t="s">
        <v>89</v>
      </c>
      <c r="F6187" s="5" t="s">
        <v>90</v>
      </c>
      <c r="G6187" s="5" t="s">
        <v>88</v>
      </c>
      <c r="H6187" s="5" t="s">
        <v>131</v>
      </c>
      <c r="I6187" s="150">
        <v>9174.9</v>
      </c>
      <c r="J6187" s="150">
        <v>16130.36</v>
      </c>
      <c r="K6187" s="150">
        <v>1209.8190696298129</v>
      </c>
      <c r="L6187" s="150">
        <v>3693.2523000000001</v>
      </c>
      <c r="M6187" s="150">
        <v>22795.96224162705</v>
      </c>
      <c r="N6187" s="150">
        <v>13093.368184499979</v>
      </c>
      <c r="O6187" s="150">
        <v>8318</v>
      </c>
      <c r="P6187" s="150">
        <v>10268</v>
      </c>
      <c r="Q6187" s="150">
        <v>3321.9874797007019</v>
      </c>
      <c r="R6187" s="150">
        <v>9165.643594736357</v>
      </c>
      <c r="S6187" s="150">
        <v>26099.93541446278</v>
      </c>
      <c r="T6187" s="150">
        <v>11802.61112633349</v>
      </c>
      <c r="U6187" s="150">
        <v>1721.24402288397</v>
      </c>
      <c r="V6187" s="150">
        <v>8092</v>
      </c>
      <c r="W6187" s="150">
        <v>3113.2161412611199</v>
      </c>
      <c r="X6187" s="150">
        <v>12534.449521699629</v>
      </c>
      <c r="Y6187" s="150">
        <v>52747</v>
      </c>
      <c r="Z6187" s="150">
        <v>16422.003000000001</v>
      </c>
      <c r="AA6187" s="150">
        <v>191542.6362321284</v>
      </c>
      <c r="AB6187" s="150">
        <v>831</v>
      </c>
      <c r="AC6187" s="150">
        <v>10378.799999999999</v>
      </c>
      <c r="AD6187" s="150">
        <v>25839.402301105551</v>
      </c>
      <c r="AE6187" s="150">
        <v>22158.808861110581</v>
      </c>
      <c r="AF6187" s="150">
        <v>30891.736649031842</v>
      </c>
      <c r="AG6187" s="150">
        <v>218843</v>
      </c>
      <c r="AH6187" s="150">
        <v>38758.972801029617</v>
      </c>
      <c r="AI6187" s="150">
        <v>5218.9692471736316</v>
      </c>
      <c r="AJ6187" s="150">
        <v>53878.699797357418</v>
      </c>
      <c r="AK6187" s="150">
        <v>3281.9131356601229</v>
      </c>
      <c r="AL6187" s="150">
        <v>831327.8125</v>
      </c>
      <c r="AM6187" s="150">
        <v>671523.4375</v>
      </c>
      <c r="AN6187" s="150">
        <v>159804.25</v>
      </c>
      <c r="AO6187" s="5" t="s">
        <v>3373</v>
      </c>
    </row>
    <row r="6188" spans="1:41" ht="14.25" x14ac:dyDescent="0.45">
      <c r="A6188" s="150">
        <v>2024</v>
      </c>
      <c r="B6188" s="5" t="s">
        <v>4980</v>
      </c>
      <c r="C6188" s="5" t="s">
        <v>171</v>
      </c>
      <c r="D6188" s="5" t="s">
        <v>84</v>
      </c>
      <c r="E6188" s="5" t="s">
        <v>89</v>
      </c>
      <c r="F6188" s="5" t="s">
        <v>90</v>
      </c>
      <c r="G6188" s="5" t="s">
        <v>88</v>
      </c>
      <c r="H6188" s="5" t="s">
        <v>131</v>
      </c>
      <c r="I6188" s="150">
        <v>15676.18087615488</v>
      </c>
      <c r="J6188" s="150">
        <v>64398.761784958777</v>
      </c>
      <c r="K6188" s="150">
        <v>1460</v>
      </c>
      <c r="L6188" s="150">
        <v>2944.1845854004769</v>
      </c>
      <c r="M6188" s="150">
        <v>32642.148946607998</v>
      </c>
      <c r="N6188" s="150">
        <v>15023.803065764059</v>
      </c>
      <c r="O6188" s="150">
        <v>9398.5668626121187</v>
      </c>
      <c r="P6188" s="150">
        <v>11679.069591551999</v>
      </c>
      <c r="Q6188" s="150">
        <v>4614.2190319647516</v>
      </c>
      <c r="R6188" s="150">
        <v>7534.1601625500807</v>
      </c>
      <c r="S6188" s="150">
        <v>13342.861302220899</v>
      </c>
      <c r="T6188" s="150">
        <v>10909.228445000001</v>
      </c>
      <c r="U6188" s="150">
        <v>1630.1165877051001</v>
      </c>
      <c r="V6188" s="150">
        <v>8733</v>
      </c>
      <c r="W6188" s="150">
        <v>5733.4916110176</v>
      </c>
      <c r="X6188" s="150">
        <v>24231.702582288912</v>
      </c>
      <c r="Y6188" s="150">
        <v>65620.939840815059</v>
      </c>
      <c r="Z6188" s="150">
        <v>18308.728687804029</v>
      </c>
      <c r="AA6188" s="150">
        <v>198023</v>
      </c>
      <c r="AB6188" s="150">
        <v>2028</v>
      </c>
      <c r="AC6188" s="150">
        <v>15212.040209999999</v>
      </c>
      <c r="AD6188" s="150">
        <v>17073.18360939484</v>
      </c>
      <c r="AE6188" s="150">
        <v>16470.489107660022</v>
      </c>
      <c r="AF6188" s="150">
        <v>46191.800547780033</v>
      </c>
      <c r="AG6188" s="150">
        <v>247777</v>
      </c>
      <c r="AH6188" s="150">
        <v>32930.801947872867</v>
      </c>
      <c r="AI6188" s="150">
        <v>4535.5639395456019</v>
      </c>
      <c r="AJ6188" s="150">
        <v>47009.960948546774</v>
      </c>
      <c r="AK6188" s="150">
        <v>1781</v>
      </c>
      <c r="AL6188" s="150">
        <v>942914</v>
      </c>
      <c r="AM6188" s="150">
        <v>786847.4375</v>
      </c>
      <c r="AN6188" s="150">
        <v>156066.546875</v>
      </c>
      <c r="AO6188" s="5" t="s">
        <v>6081</v>
      </c>
    </row>
    <row r="6189" spans="1:41" ht="14.25" x14ac:dyDescent="0.45">
      <c r="A6189" s="150">
        <v>2024</v>
      </c>
      <c r="B6189" s="5" t="s">
        <v>582</v>
      </c>
      <c r="C6189" s="5" t="s">
        <v>171</v>
      </c>
      <c r="D6189" s="5" t="s">
        <v>84</v>
      </c>
      <c r="E6189" s="5" t="s">
        <v>89</v>
      </c>
      <c r="F6189" s="5" t="s">
        <v>90</v>
      </c>
      <c r="G6189" s="5" t="s">
        <v>88</v>
      </c>
      <c r="H6189" s="5" t="s">
        <v>131</v>
      </c>
      <c r="I6189" s="150">
        <v>10374.99672254277</v>
      </c>
      <c r="J6189" s="150">
        <v>23184.949467980881</v>
      </c>
      <c r="K6189" s="150">
        <v>1112.905077276532</v>
      </c>
      <c r="L6189" s="150">
        <v>2378.4685434346002</v>
      </c>
      <c r="M6189" s="150">
        <v>14959.33344979657</v>
      </c>
      <c r="N6189" s="150">
        <v>14051</v>
      </c>
      <c r="O6189" s="150">
        <v>9848.5297354409595</v>
      </c>
      <c r="P6189" s="150">
        <v>8460.66</v>
      </c>
      <c r="Q6189" s="150">
        <v>3334.8569812136661</v>
      </c>
      <c r="R6189" s="150">
        <v>6288.9106265868322</v>
      </c>
      <c r="S6189" s="150">
        <v>20530.017986652249</v>
      </c>
      <c r="T6189" s="150">
        <v>10031.36542317945</v>
      </c>
      <c r="U6189" s="150">
        <v>1738.9395871560221</v>
      </c>
      <c r="V6189" s="150">
        <v>6029</v>
      </c>
      <c r="W6189" s="150">
        <v>4073.5171233319661</v>
      </c>
      <c r="X6189" s="150">
        <v>14744.766500134299</v>
      </c>
      <c r="Y6189" s="150">
        <v>45891.157569999981</v>
      </c>
      <c r="Z6189" s="150">
        <v>15920.379680371439</v>
      </c>
      <c r="AA6189" s="150">
        <v>252254.69497049539</v>
      </c>
      <c r="AB6189" s="150">
        <v>1009</v>
      </c>
      <c r="AC6189" s="150">
        <v>10979.86887</v>
      </c>
      <c r="AD6189" s="150">
        <v>16641.237510399998</v>
      </c>
      <c r="AE6189" s="150">
        <v>16992.62309878823</v>
      </c>
      <c r="AF6189" s="150">
        <v>30815.939368150561</v>
      </c>
      <c r="AG6189" s="150">
        <v>179531</v>
      </c>
      <c r="AH6189" s="150">
        <v>34062.899866697597</v>
      </c>
      <c r="AI6189" s="150">
        <v>4794.6139767680961</v>
      </c>
      <c r="AJ6189" s="150">
        <v>45081.938002824172</v>
      </c>
      <c r="AK6189" s="150">
        <v>1853.863799019173</v>
      </c>
      <c r="AL6189" s="150">
        <v>806971.4375</v>
      </c>
      <c r="AM6189" s="150">
        <v>673309.375</v>
      </c>
      <c r="AN6189" s="150">
        <v>133662.046875</v>
      </c>
      <c r="AO6189" s="5" t="s">
        <v>1261</v>
      </c>
    </row>
    <row r="6190" spans="1:41" ht="14.25" x14ac:dyDescent="0.45">
      <c r="A6190" s="150">
        <v>2024</v>
      </c>
      <c r="B6190" s="5" t="s">
        <v>7352</v>
      </c>
      <c r="C6190" s="5" t="s">
        <v>171</v>
      </c>
      <c r="D6190" s="5" t="s">
        <v>84</v>
      </c>
      <c r="E6190" s="5" t="s">
        <v>89</v>
      </c>
      <c r="F6190" s="5" t="s">
        <v>90</v>
      </c>
      <c r="G6190" s="5" t="s">
        <v>88</v>
      </c>
      <c r="H6190" s="5" t="s">
        <v>131</v>
      </c>
      <c r="I6190" s="150">
        <v>17028</v>
      </c>
      <c r="J6190" s="150">
        <v>89362.4959358661</v>
      </c>
      <c r="K6190" s="150">
        <v>1472.4295427757761</v>
      </c>
      <c r="L6190" s="150">
        <v>3437.0309738368801</v>
      </c>
      <c r="M6190" s="150">
        <v>50416.417265847303</v>
      </c>
      <c r="N6190" s="150">
        <v>13117.132528737009</v>
      </c>
      <c r="O6190" s="150">
        <v>8474.45634814392</v>
      </c>
      <c r="P6190" s="150">
        <v>13915.255611953509</v>
      </c>
      <c r="Q6190" s="150">
        <v>4441.3525892500111</v>
      </c>
      <c r="R6190" s="150">
        <v>7716.065829262694</v>
      </c>
      <c r="S6190" s="150">
        <v>18873.009442870629</v>
      </c>
      <c r="T6190" s="150">
        <v>12950.9355556757</v>
      </c>
      <c r="U6190" s="150">
        <v>1499.087955</v>
      </c>
      <c r="V6190" s="150">
        <v>18895</v>
      </c>
      <c r="W6190" s="150">
        <v>10796.92120095033</v>
      </c>
      <c r="X6190" s="150">
        <v>28603.17422572236</v>
      </c>
      <c r="Y6190" s="150">
        <v>77810.095698123361</v>
      </c>
      <c r="Z6190" s="150">
        <v>15700.583117967481</v>
      </c>
      <c r="AA6190" s="150">
        <v>235578</v>
      </c>
      <c r="AB6190" s="150">
        <v>2100</v>
      </c>
      <c r="AC6190" s="150">
        <v>16157.953008</v>
      </c>
      <c r="AD6190" s="150">
        <v>19180.158332834912</v>
      </c>
      <c r="AE6190" s="150">
        <v>16374.629879270829</v>
      </c>
      <c r="AF6190" s="150">
        <v>51317.024812952841</v>
      </c>
      <c r="AG6190" s="150">
        <v>267463</v>
      </c>
      <c r="AH6190" s="150">
        <v>47190.189419266579</v>
      </c>
      <c r="AI6190" s="150">
        <v>22369.203431999998</v>
      </c>
      <c r="AJ6190" s="150">
        <v>47280.000986751358</v>
      </c>
      <c r="AK6190" s="150">
        <v>2586</v>
      </c>
      <c r="AL6190" s="150">
        <v>1122105.75</v>
      </c>
      <c r="AM6190" s="150">
        <v>897092.6875</v>
      </c>
      <c r="AN6190" s="150">
        <v>225012.890625</v>
      </c>
      <c r="AO6190" s="5" t="s">
        <v>7928</v>
      </c>
    </row>
    <row r="6191" spans="1:41" ht="14.25" x14ac:dyDescent="0.45">
      <c r="A6191" s="150">
        <v>2024</v>
      </c>
      <c r="B6191" s="5" t="s">
        <v>4024</v>
      </c>
      <c r="C6191" s="5" t="s">
        <v>171</v>
      </c>
      <c r="D6191" s="5" t="s">
        <v>84</v>
      </c>
      <c r="E6191" s="5" t="s">
        <v>89</v>
      </c>
      <c r="F6191" s="5" t="s">
        <v>90</v>
      </c>
      <c r="G6191" s="5" t="s">
        <v>88</v>
      </c>
      <c r="H6191" s="5" t="s">
        <v>131</v>
      </c>
      <c r="I6191" s="150">
        <v>16035.651920383951</v>
      </c>
      <c r="J6191" s="150">
        <v>58333.546554442939</v>
      </c>
      <c r="K6191" s="150">
        <v>1117.177556877949</v>
      </c>
      <c r="L6191" s="150">
        <v>2417.7300000000009</v>
      </c>
      <c r="M6191" s="150">
        <v>21796.873624854721</v>
      </c>
      <c r="N6191" s="150">
        <v>17037.0233295859</v>
      </c>
      <c r="O6191" s="150">
        <v>9904.2944568709645</v>
      </c>
      <c r="P6191" s="150">
        <v>9674.5461726975245</v>
      </c>
      <c r="Q6191" s="150">
        <v>3772.0126883329758</v>
      </c>
      <c r="R6191" s="150">
        <v>8260.8290542722025</v>
      </c>
      <c r="S6191" s="150">
        <v>16469</v>
      </c>
      <c r="T6191" s="150">
        <v>10395.605292225981</v>
      </c>
      <c r="U6191" s="150">
        <v>1659.9022125249339</v>
      </c>
      <c r="V6191" s="150">
        <v>25691</v>
      </c>
      <c r="W6191" s="150">
        <v>3239.8170427633622</v>
      </c>
      <c r="X6191" s="150">
        <v>17256.646771169238</v>
      </c>
      <c r="Y6191" s="150">
        <v>49843.976699623978</v>
      </c>
      <c r="Z6191" s="150">
        <v>18063</v>
      </c>
      <c r="AA6191" s="150">
        <v>198023</v>
      </c>
      <c r="AB6191" s="150">
        <v>1008.038</v>
      </c>
      <c r="AC6191" s="150">
        <v>10850.899520000001</v>
      </c>
      <c r="AD6191" s="150">
        <v>16428.070905503999</v>
      </c>
      <c r="AE6191" s="150">
        <v>17710.030205345669</v>
      </c>
      <c r="AF6191" s="150">
        <v>32914.071541408834</v>
      </c>
      <c r="AG6191" s="150">
        <v>172648</v>
      </c>
      <c r="AH6191" s="150">
        <v>34032</v>
      </c>
      <c r="AI6191" s="150">
        <v>4564.3362852769942</v>
      </c>
      <c r="AJ6191" s="150">
        <v>44631.032930845118</v>
      </c>
      <c r="AK6191" s="150">
        <v>1811.8827163538499</v>
      </c>
      <c r="AL6191" s="150">
        <v>825589.9375</v>
      </c>
      <c r="AM6191" s="150">
        <v>687566.3125</v>
      </c>
      <c r="AN6191" s="150">
        <v>138023.75</v>
      </c>
      <c r="AO6191" s="5" t="s">
        <v>4716</v>
      </c>
    </row>
    <row r="6192" spans="1:41" ht="14.25" x14ac:dyDescent="0.45">
      <c r="A6192" s="150">
        <v>2024</v>
      </c>
      <c r="B6192" s="5" t="s">
        <v>6344</v>
      </c>
      <c r="C6192" s="5" t="s">
        <v>171</v>
      </c>
      <c r="D6192" s="5" t="s">
        <v>84</v>
      </c>
      <c r="E6192" s="5" t="s">
        <v>89</v>
      </c>
      <c r="F6192" s="5" t="s">
        <v>90</v>
      </c>
      <c r="G6192" s="5" t="s">
        <v>88</v>
      </c>
      <c r="H6192" s="5" t="s">
        <v>131</v>
      </c>
      <c r="I6192" s="150">
        <v>16274.151039168</v>
      </c>
      <c r="J6192" s="150">
        <v>61166.211653836202</v>
      </c>
      <c r="K6192" s="150">
        <v>1489.836817170949</v>
      </c>
      <c r="L6192" s="150">
        <v>2679.6481295264662</v>
      </c>
      <c r="M6192" s="150">
        <v>48893.460667200001</v>
      </c>
      <c r="N6192" s="150">
        <v>14682.182230366019</v>
      </c>
      <c r="O6192" s="150">
        <v>9471.2051704882979</v>
      </c>
      <c r="P6192" s="150">
        <v>12408.083372838821</v>
      </c>
      <c r="Q6192" s="150">
        <v>5554.6975871780769</v>
      </c>
      <c r="R6192" s="150">
        <v>8526.9388062133876</v>
      </c>
      <c r="S6192" s="150">
        <v>18128.827104805441</v>
      </c>
      <c r="T6192" s="150">
        <v>11389.84590778213</v>
      </c>
      <c r="U6192" s="150">
        <v>1529.6878947</v>
      </c>
      <c r="V6192" s="150">
        <v>16016</v>
      </c>
      <c r="W6192" s="150">
        <v>8592.3464860799995</v>
      </c>
      <c r="X6192" s="150">
        <v>22340</v>
      </c>
      <c r="Y6192" s="150">
        <v>76574.527102193766</v>
      </c>
      <c r="Z6192" s="150">
        <v>33883.316531747718</v>
      </c>
      <c r="AA6192" s="150">
        <v>232511</v>
      </c>
      <c r="AB6192" s="150">
        <v>2080</v>
      </c>
      <c r="AC6192" s="150">
        <v>15579.80744</v>
      </c>
      <c r="AD6192" s="150">
        <v>18032.59134585036</v>
      </c>
      <c r="AE6192" s="150">
        <v>16525.11628383366</v>
      </c>
      <c r="AF6192" s="150">
        <v>48855.335911902468</v>
      </c>
      <c r="AG6192" s="150">
        <v>280638</v>
      </c>
      <c r="AH6192" s="150">
        <v>42264.107287551567</v>
      </c>
      <c r="AI6192" s="150">
        <v>5821.3201564800002</v>
      </c>
      <c r="AJ6192" s="150">
        <v>48211.977818624408</v>
      </c>
      <c r="AK6192" s="150">
        <v>2223</v>
      </c>
      <c r="AL6192" s="150">
        <v>1082343.125</v>
      </c>
      <c r="AM6192" s="150">
        <v>891616.6875</v>
      </c>
      <c r="AN6192" s="150">
        <v>190726.53125</v>
      </c>
      <c r="AO6192" s="5" t="s">
        <v>7007</v>
      </c>
    </row>
    <row r="6193" spans="1:41" ht="14.25" x14ac:dyDescent="0.45">
      <c r="A6193" s="150">
        <v>2024</v>
      </c>
      <c r="B6193" s="5" t="s">
        <v>6344</v>
      </c>
      <c r="C6193" s="5" t="s">
        <v>171</v>
      </c>
      <c r="D6193" s="5" t="s">
        <v>84</v>
      </c>
      <c r="E6193" s="5" t="s">
        <v>91</v>
      </c>
      <c r="F6193" s="5" t="s">
        <v>92</v>
      </c>
      <c r="G6193" s="5" t="s">
        <v>87</v>
      </c>
      <c r="H6193" s="5" t="s">
        <v>131</v>
      </c>
      <c r="I6193" s="150">
        <v>413.73339863057691</v>
      </c>
      <c r="J6193" s="150">
        <v>5422.5038527508514</v>
      </c>
      <c r="K6193" s="150">
        <v>460.84165689049405</v>
      </c>
      <c r="L6193" s="150">
        <v>477.22713802437829</v>
      </c>
      <c r="M6193" s="150">
        <v>1418.6703051999764</v>
      </c>
      <c r="N6193" s="150">
        <v>878.00986200376144</v>
      </c>
      <c r="O6193" s="150">
        <v>112.6501827954541</v>
      </c>
      <c r="P6193" s="150">
        <v>888.60102737167585</v>
      </c>
      <c r="Q6193" s="150">
        <v>0</v>
      </c>
      <c r="R6193" s="150">
        <v>102.40925708677646</v>
      </c>
      <c r="S6193" s="150">
        <v>3379.5054838636233</v>
      </c>
      <c r="T6193" s="150">
        <v>1484.9342277582587</v>
      </c>
      <c r="U6193" s="150">
        <v>22.530036559090821</v>
      </c>
      <c r="V6193" s="150">
        <v>603.19052424111339</v>
      </c>
      <c r="W6193" s="150">
        <v>608.31098709545222</v>
      </c>
      <c r="X6193" s="150">
        <v>527.40767399689878</v>
      </c>
      <c r="Y6193" s="150">
        <v>3969.3828046834556</v>
      </c>
      <c r="Z6193" s="150">
        <v>0</v>
      </c>
      <c r="AA6193" s="150">
        <v>12770.434358721024</v>
      </c>
      <c r="AB6193" s="150">
        <v>54.276906255991527</v>
      </c>
      <c r="AC6193" s="150">
        <v>291.90846266104973</v>
      </c>
      <c r="AD6193" s="150">
        <v>0</v>
      </c>
      <c r="AE6193" s="150">
        <v>512.0462854338823</v>
      </c>
      <c r="AF6193" s="150">
        <v>4015.4669703725049</v>
      </c>
      <c r="AG6193" s="150">
        <v>17751.62062342183</v>
      </c>
      <c r="AH6193" s="150">
        <v>1770.656055030365</v>
      </c>
      <c r="AI6193" s="150">
        <v>112.6501827954541</v>
      </c>
      <c r="AJ6193" s="150">
        <v>1646.7408539553676</v>
      </c>
      <c r="AK6193" s="150">
        <v>0</v>
      </c>
      <c r="AL6193" s="150">
        <v>59695.71484375</v>
      </c>
      <c r="AM6193" s="150">
        <v>49765.8046875</v>
      </c>
      <c r="AN6193" s="150">
        <v>9929.9033203125</v>
      </c>
      <c r="AO6193" s="5" t="s">
        <v>7008</v>
      </c>
    </row>
    <row r="6194" spans="1:41" ht="14.25" x14ac:dyDescent="0.45">
      <c r="A6194" s="150">
        <v>2024</v>
      </c>
      <c r="B6194" s="5" t="s">
        <v>582</v>
      </c>
      <c r="C6194" s="5" t="s">
        <v>171</v>
      </c>
      <c r="D6194" s="5" t="s">
        <v>84</v>
      </c>
      <c r="E6194" s="5" t="s">
        <v>91</v>
      </c>
      <c r="F6194" s="5" t="s">
        <v>92</v>
      </c>
      <c r="G6194" s="5" t="s">
        <v>87</v>
      </c>
      <c r="H6194" s="5" t="s">
        <v>131</v>
      </c>
      <c r="I6194" s="150">
        <v>370.667351476308</v>
      </c>
      <c r="J6194" s="150"/>
      <c r="K6194" s="150"/>
      <c r="L6194" s="150">
        <v>587.26212914619884</v>
      </c>
      <c r="M6194" s="150">
        <v>1153.3113676958619</v>
      </c>
      <c r="N6194" s="150">
        <v>937.83305795210458</v>
      </c>
      <c r="O6194" s="150">
        <v>167.47018892001867</v>
      </c>
      <c r="P6194" s="150"/>
      <c r="Q6194" s="150">
        <v>0</v>
      </c>
      <c r="R6194" s="150">
        <v>334.94037784003734</v>
      </c>
      <c r="S6194" s="150">
        <v>5052.0173657538971</v>
      </c>
      <c r="T6194" s="150">
        <v>1618.878492893514</v>
      </c>
      <c r="U6194" s="150">
        <v>24.562294374936073</v>
      </c>
      <c r="V6194" s="150">
        <v>548.18575173152783</v>
      </c>
      <c r="W6194" s="150">
        <v>1116.4679261334579</v>
      </c>
      <c r="X6194" s="150">
        <v>99.934303079866865</v>
      </c>
      <c r="Y6194" s="150">
        <v>3129.4595969520824</v>
      </c>
      <c r="Z6194" s="150"/>
      <c r="AA6194" s="150">
        <v>10071.629656440668</v>
      </c>
      <c r="AB6194" s="150">
        <v>0</v>
      </c>
      <c r="AC6194" s="150">
        <v>143.05939924265894</v>
      </c>
      <c r="AD6194" s="150">
        <v>0</v>
      </c>
      <c r="AE6194" s="150">
        <v>284.69932116403174</v>
      </c>
      <c r="AF6194" s="150">
        <v>5919.8011524911471</v>
      </c>
      <c r="AG6194" s="150">
        <v>12920.883309142508</v>
      </c>
      <c r="AH6194" s="150">
        <v>2989.0048057343006</v>
      </c>
      <c r="AI6194" s="150">
        <v>65.121341195512329</v>
      </c>
      <c r="AJ6194" s="150">
        <v>1322.5736084917064</v>
      </c>
      <c r="AK6194" s="150"/>
      <c r="AL6194" s="150">
        <v>48857.76171875</v>
      </c>
      <c r="AM6194" s="150">
        <v>36595.55859375</v>
      </c>
      <c r="AN6194" s="150">
        <v>12262.2060546875</v>
      </c>
      <c r="AO6194" s="5" t="s">
        <v>1262</v>
      </c>
    </row>
    <row r="6195" spans="1:41" ht="14.25" x14ac:dyDescent="0.45">
      <c r="A6195" s="150">
        <v>2024</v>
      </c>
      <c r="B6195" s="5" t="s">
        <v>7352</v>
      </c>
      <c r="C6195" s="5" t="s">
        <v>171</v>
      </c>
      <c r="D6195" s="5" t="s">
        <v>84</v>
      </c>
      <c r="E6195" s="5" t="s">
        <v>91</v>
      </c>
      <c r="F6195" s="5" t="s">
        <v>92</v>
      </c>
      <c r="G6195" s="5" t="s">
        <v>87</v>
      </c>
      <c r="H6195" s="5" t="s">
        <v>131</v>
      </c>
      <c r="I6195" s="150">
        <v>671.44900010196079</v>
      </c>
      <c r="J6195" s="150">
        <v>2770.5449408819418</v>
      </c>
      <c r="K6195" s="150">
        <v>422</v>
      </c>
      <c r="L6195" s="150">
        <v>345</v>
      </c>
      <c r="M6195" s="150">
        <v>1965.385202523916</v>
      </c>
      <c r="N6195" s="150">
        <v>904.62509765624998</v>
      </c>
      <c r="O6195" s="150">
        <v>110</v>
      </c>
      <c r="P6195" s="150">
        <v>2012</v>
      </c>
      <c r="Q6195" s="150">
        <v>0</v>
      </c>
      <c r="R6195" s="150">
        <v>100</v>
      </c>
      <c r="S6195" s="150">
        <v>3451</v>
      </c>
      <c r="T6195" s="150">
        <v>2080</v>
      </c>
      <c r="U6195" s="150">
        <v>27</v>
      </c>
      <c r="V6195" s="150">
        <v>571</v>
      </c>
      <c r="W6195" s="150">
        <v>1810.420848</v>
      </c>
      <c r="X6195" s="150">
        <v>515</v>
      </c>
      <c r="Y6195" s="150">
        <v>2950</v>
      </c>
      <c r="Z6195" s="150">
        <v>0</v>
      </c>
      <c r="AA6195" s="150">
        <v>10895</v>
      </c>
      <c r="AB6195" s="150">
        <v>90</v>
      </c>
      <c r="AC6195" s="150">
        <v>352.21552906542058</v>
      </c>
      <c r="AD6195" s="150">
        <v>0</v>
      </c>
      <c r="AE6195" s="150">
        <v>500</v>
      </c>
      <c r="AF6195" s="150">
        <v>5496</v>
      </c>
      <c r="AG6195" s="150">
        <v>21902</v>
      </c>
      <c r="AH6195" s="150">
        <v>1614</v>
      </c>
      <c r="AI6195" s="150">
        <v>1069</v>
      </c>
      <c r="AJ6195" s="150">
        <v>1480</v>
      </c>
      <c r="AK6195" s="150">
        <v>0</v>
      </c>
      <c r="AL6195" s="150">
        <v>64103.640625</v>
      </c>
      <c r="AM6195" s="150">
        <v>50976.8359375</v>
      </c>
      <c r="AN6195" s="150">
        <v>13126.8056640625</v>
      </c>
      <c r="AO6195" s="5" t="s">
        <v>7929</v>
      </c>
    </row>
    <row r="6196" spans="1:41" ht="14.25" x14ac:dyDescent="0.45">
      <c r="A6196" s="150">
        <v>2024</v>
      </c>
      <c r="B6196" s="5" t="s">
        <v>1477</v>
      </c>
      <c r="C6196" s="5" t="s">
        <v>171</v>
      </c>
      <c r="D6196" s="5" t="s">
        <v>84</v>
      </c>
      <c r="E6196" s="5" t="s">
        <v>91</v>
      </c>
      <c r="F6196" s="5" t="s">
        <v>92</v>
      </c>
      <c r="G6196" s="5" t="s">
        <v>87</v>
      </c>
      <c r="H6196" s="5" t="s">
        <v>131</v>
      </c>
      <c r="I6196" s="150">
        <v>440.6285930281677</v>
      </c>
      <c r="J6196" s="150"/>
      <c r="K6196" s="150"/>
      <c r="L6196" s="150"/>
      <c r="M6196" s="150">
        <v>1197.1923395849217</v>
      </c>
      <c r="N6196" s="150">
        <v>687.71886794919772</v>
      </c>
      <c r="O6196" s="150">
        <v>11.857221861193064</v>
      </c>
      <c r="P6196" s="150"/>
      <c r="Q6196" s="150">
        <v>246.51164249420381</v>
      </c>
      <c r="R6196" s="150">
        <v>841.86275214470754</v>
      </c>
      <c r="S6196" s="150">
        <v>4344.926931445043</v>
      </c>
      <c r="T6196" s="150">
        <v>1778.5832791789596</v>
      </c>
      <c r="U6196" s="150"/>
      <c r="V6196" s="150">
        <v>508.67481784518247</v>
      </c>
      <c r="W6196" s="150">
        <v>0</v>
      </c>
      <c r="X6196" s="150">
        <v>130.42944047312372</v>
      </c>
      <c r="Y6196" s="150">
        <v>2897.905022875585</v>
      </c>
      <c r="Z6196" s="150"/>
      <c r="AA6196" s="150">
        <v>5197.2190119849884</v>
      </c>
      <c r="AB6196" s="150"/>
      <c r="AC6196" s="150">
        <v>230.38582076298124</v>
      </c>
      <c r="AD6196" s="150">
        <v>474.28887444772255</v>
      </c>
      <c r="AE6196" s="150">
        <v>355.71665583579193</v>
      </c>
      <c r="AF6196" s="150">
        <v>4831.8179084361736</v>
      </c>
      <c r="AG6196" s="150">
        <v>6873.631512933619</v>
      </c>
      <c r="AH6196" s="150">
        <v>5589.4943853664108</v>
      </c>
      <c r="AI6196" s="150">
        <v>1045.8069681572283</v>
      </c>
      <c r="AJ6196" s="150">
        <v>494.16918121492529</v>
      </c>
      <c r="AK6196" s="150"/>
      <c r="AL6196" s="150">
        <v>38178.82421875</v>
      </c>
      <c r="AM6196" s="150">
        <v>23606.2421875</v>
      </c>
      <c r="AN6196" s="150">
        <v>14572.5791015625</v>
      </c>
      <c r="AO6196" s="5" t="s">
        <v>6083</v>
      </c>
    </row>
    <row r="6197" spans="1:41" ht="14.25" x14ac:dyDescent="0.45">
      <c r="A6197" s="150">
        <v>2024</v>
      </c>
      <c r="B6197" s="5" t="s">
        <v>1478</v>
      </c>
      <c r="C6197" s="5" t="s">
        <v>171</v>
      </c>
      <c r="D6197" s="5" t="s">
        <v>84</v>
      </c>
      <c r="E6197" s="5" t="s">
        <v>91</v>
      </c>
      <c r="F6197" s="5" t="s">
        <v>92</v>
      </c>
      <c r="G6197" s="5" t="s">
        <v>87</v>
      </c>
      <c r="H6197" s="5" t="s">
        <v>131</v>
      </c>
      <c r="I6197" s="150">
        <v>437.56550381608713</v>
      </c>
      <c r="J6197" s="150"/>
      <c r="K6197" s="150"/>
      <c r="L6197" s="150">
        <v>654.04527938825652</v>
      </c>
      <c r="M6197" s="150">
        <v>1228.2478304797048</v>
      </c>
      <c r="N6197" s="150">
        <v>667.86313740350136</v>
      </c>
      <c r="O6197" s="150">
        <v>34.544645038112144</v>
      </c>
      <c r="P6197" s="150"/>
      <c r="Q6197" s="150">
        <v>0</v>
      </c>
      <c r="R6197" s="150">
        <v>287.87204198426787</v>
      </c>
      <c r="S6197" s="150"/>
      <c r="T6197" s="150">
        <v>1727.232251905607</v>
      </c>
      <c r="U6197" s="150">
        <v>46.059526717482854</v>
      </c>
      <c r="V6197" s="150"/>
      <c r="W6197" s="150"/>
      <c r="X6197" s="150">
        <v>130.11816297688907</v>
      </c>
      <c r="Y6197" s="150">
        <v>2849.9332156442515</v>
      </c>
      <c r="Z6197" s="150">
        <v>0</v>
      </c>
      <c r="AA6197" s="150">
        <v>5128.0394059889077</v>
      </c>
      <c r="AB6197" s="150"/>
      <c r="AC6197" s="150">
        <v>226.57832680497754</v>
      </c>
      <c r="AD6197" s="150">
        <v>0</v>
      </c>
      <c r="AE6197" s="150">
        <v>287.87204198426787</v>
      </c>
      <c r="AF6197" s="150">
        <v>9443.7148579289624</v>
      </c>
      <c r="AG6197" s="150">
        <v>13519.750893095348</v>
      </c>
      <c r="AH6197" s="150">
        <v>3069.522009269851</v>
      </c>
      <c r="AI6197" s="150">
        <v>67.164001859433498</v>
      </c>
      <c r="AJ6197" s="150">
        <v>1907.3921152349776</v>
      </c>
      <c r="AK6197" s="150"/>
      <c r="AL6197" s="150">
        <v>41713.515625</v>
      </c>
      <c r="AM6197" s="150">
        <v>35456.68359375</v>
      </c>
      <c r="AN6197" s="150">
        <v>6256.8291015625</v>
      </c>
      <c r="AO6197" s="5" t="s">
        <v>3374</v>
      </c>
    </row>
    <row r="6198" spans="1:41" ht="14.25" x14ac:dyDescent="0.45">
      <c r="A6198" s="150">
        <v>2024</v>
      </c>
      <c r="B6198" s="5" t="s">
        <v>4024</v>
      </c>
      <c r="C6198" s="5" t="s">
        <v>171</v>
      </c>
      <c r="D6198" s="5" t="s">
        <v>84</v>
      </c>
      <c r="E6198" s="5" t="s">
        <v>91</v>
      </c>
      <c r="F6198" s="5" t="s">
        <v>92</v>
      </c>
      <c r="G6198" s="5" t="s">
        <v>87</v>
      </c>
      <c r="H6198" s="5" t="s">
        <v>131</v>
      </c>
      <c r="I6198" s="150">
        <v>359.18487300993831</v>
      </c>
      <c r="J6198" s="150"/>
      <c r="K6198" s="150"/>
      <c r="L6198" s="150">
        <v>569.0700096482758</v>
      </c>
      <c r="M6198" s="150">
        <v>2542.4230469076961</v>
      </c>
      <c r="N6198" s="150">
        <v>1125.157433525108</v>
      </c>
      <c r="O6198" s="150">
        <v>302.92700133368294</v>
      </c>
      <c r="P6198" s="150">
        <v>742.92414324226695</v>
      </c>
      <c r="Q6198" s="150">
        <v>0</v>
      </c>
      <c r="R6198" s="150">
        <v>324.56464428608888</v>
      </c>
      <c r="S6198" s="150">
        <v>2948.1288522653072</v>
      </c>
      <c r="T6198" s="150">
        <v>1568.7291140494294</v>
      </c>
      <c r="U6198" s="150">
        <v>45.439050200052442</v>
      </c>
      <c r="V6198" s="150">
        <v>456.55426629576499</v>
      </c>
      <c r="W6198" s="150">
        <v>649.12928857217776</v>
      </c>
      <c r="X6198" s="150">
        <v>46.520932347672733</v>
      </c>
      <c r="Y6198" s="150">
        <v>2584.6164506648875</v>
      </c>
      <c r="Z6198" s="150">
        <v>0</v>
      </c>
      <c r="AA6198" s="150">
        <v>4865.2240178484717</v>
      </c>
      <c r="AB6198" s="150"/>
      <c r="AC6198" s="150">
        <v>157.74388062788466</v>
      </c>
      <c r="AD6198" s="150">
        <v>0</v>
      </c>
      <c r="AE6198" s="150">
        <v>378.65875166710367</v>
      </c>
      <c r="AF6198" s="150">
        <v>8368.3584118429917</v>
      </c>
      <c r="AG6198" s="150">
        <v>15050.062555545941</v>
      </c>
      <c r="AH6198" s="150">
        <v>1970.1073908165592</v>
      </c>
      <c r="AI6198" s="150">
        <v>113.5976255001311</v>
      </c>
      <c r="AJ6198" s="150">
        <v>1527.09366317489</v>
      </c>
      <c r="AK6198" s="150"/>
      <c r="AL6198" s="150">
        <v>46696.21484375</v>
      </c>
      <c r="AM6198" s="150">
        <v>36554.65234375</v>
      </c>
      <c r="AN6198" s="150">
        <v>10141.5634765625</v>
      </c>
      <c r="AO6198" s="5" t="s">
        <v>4717</v>
      </c>
    </row>
    <row r="6199" spans="1:41" ht="14.25" x14ac:dyDescent="0.45">
      <c r="A6199" s="150">
        <v>2024</v>
      </c>
      <c r="B6199" s="5" t="s">
        <v>4980</v>
      </c>
      <c r="C6199" s="5" t="s">
        <v>171</v>
      </c>
      <c r="D6199" s="5" t="s">
        <v>84</v>
      </c>
      <c r="E6199" s="5" t="s">
        <v>91</v>
      </c>
      <c r="F6199" s="5" t="s">
        <v>92</v>
      </c>
      <c r="G6199" s="5" t="s">
        <v>87</v>
      </c>
      <c r="H6199" s="5" t="s">
        <v>131</v>
      </c>
      <c r="I6199" s="150">
        <v>211.22409983685063</v>
      </c>
      <c r="J6199" s="150">
        <v>6107.5569084101708</v>
      </c>
      <c r="K6199" s="150"/>
      <c r="L6199" s="150">
        <v>554.13107957287627</v>
      </c>
      <c r="M6199" s="150">
        <v>2475.6806787001124</v>
      </c>
      <c r="N6199" s="150">
        <v>1071.4819721093879</v>
      </c>
      <c r="O6199" s="150">
        <v>305.50953056299261</v>
      </c>
      <c r="P6199" s="150">
        <v>856.15990844973055</v>
      </c>
      <c r="Q6199" s="150">
        <v>0</v>
      </c>
      <c r="R6199" s="150">
        <v>105.34811398723883</v>
      </c>
      <c r="S6199" s="150">
        <v>4477.2948444576505</v>
      </c>
      <c r="T6199" s="150">
        <v>1580.2217098085825</v>
      </c>
      <c r="U6199" s="150">
        <v>65.315830672088083</v>
      </c>
      <c r="V6199" s="150">
        <v>580.46810806968597</v>
      </c>
      <c r="W6199" s="150">
        <v>625.76779708419872</v>
      </c>
      <c r="X6199" s="150">
        <v>138.00602932328286</v>
      </c>
      <c r="Y6199" s="150">
        <v>2939.2123802439633</v>
      </c>
      <c r="Z6199" s="150">
        <v>0</v>
      </c>
      <c r="AA6199" s="150">
        <v>4804.9274789579631</v>
      </c>
      <c r="AB6199" s="150"/>
      <c r="AC6199" s="150">
        <v>158.66205542521675</v>
      </c>
      <c r="AD6199" s="150">
        <v>0</v>
      </c>
      <c r="AE6199" s="150">
        <v>421.39245594895533</v>
      </c>
      <c r="AF6199" s="150">
        <v>8217.1528910046291</v>
      </c>
      <c r="AG6199" s="150">
        <v>18766.713025686724</v>
      </c>
      <c r="AH6199" s="150">
        <v>1737.1903996495682</v>
      </c>
      <c r="AI6199" s="150">
        <v>110.61551968660078</v>
      </c>
      <c r="AJ6199" s="150">
        <v>1557.0451247313899</v>
      </c>
      <c r="AK6199" s="150"/>
      <c r="AL6199" s="150">
        <v>57867.0859375</v>
      </c>
      <c r="AM6199" s="150">
        <v>46416.79296875</v>
      </c>
      <c r="AN6199" s="150">
        <v>11450.2861328125</v>
      </c>
      <c r="AO6199" s="5" t="s">
        <v>6082</v>
      </c>
    </row>
    <row r="6200" spans="1:41" ht="14.25" x14ac:dyDescent="0.45">
      <c r="A6200" s="150">
        <v>2024</v>
      </c>
      <c r="B6200" s="5" t="s">
        <v>582</v>
      </c>
      <c r="C6200" s="5" t="s">
        <v>171</v>
      </c>
      <c r="D6200" s="5" t="s">
        <v>84</v>
      </c>
      <c r="E6200" s="5" t="s">
        <v>91</v>
      </c>
      <c r="F6200" s="5" t="s">
        <v>92</v>
      </c>
      <c r="G6200" s="5" t="s">
        <v>88</v>
      </c>
      <c r="H6200" s="5" t="s">
        <v>131</v>
      </c>
      <c r="I6200" s="150">
        <v>373.99553874964153</v>
      </c>
      <c r="J6200" s="150"/>
      <c r="K6200" s="150"/>
      <c r="L6200" s="150">
        <v>613.2717911012744</v>
      </c>
      <c r="M6200" s="150">
        <v>1186.5922946817061</v>
      </c>
      <c r="N6200" s="150">
        <v>994.85400000000004</v>
      </c>
      <c r="O6200" s="150">
        <v>172.35788826462999</v>
      </c>
      <c r="P6200" s="150">
        <v>0</v>
      </c>
      <c r="Q6200" s="150">
        <v>0</v>
      </c>
      <c r="R6200" s="150">
        <v>342.0036717497926</v>
      </c>
      <c r="S6200" s="150">
        <v>5096.5727828184654</v>
      </c>
      <c r="T6200" s="150">
        <v>1539.20421837145</v>
      </c>
      <c r="U6200" s="150">
        <v>23.82109023501399</v>
      </c>
      <c r="V6200" s="150">
        <v>569</v>
      </c>
      <c r="W6200" s="150"/>
      <c r="X6200" s="150">
        <v>104.87445357516999</v>
      </c>
      <c r="Y6200" s="150">
        <v>3215</v>
      </c>
      <c r="Z6200" s="150"/>
      <c r="AA6200" s="150">
        <v>11005.68844396882</v>
      </c>
      <c r="AB6200" s="150">
        <v>0</v>
      </c>
      <c r="AC6200" s="150">
        <v>148.38830999999999</v>
      </c>
      <c r="AD6200" s="150">
        <v>0</v>
      </c>
      <c r="AE6200" s="150">
        <v>292.91484525056637</v>
      </c>
      <c r="AF6200" s="150">
        <v>6181.9873538071024</v>
      </c>
      <c r="AG6200" s="150">
        <v>13726</v>
      </c>
      <c r="AH6200" s="150">
        <v>3198.7985873396819</v>
      </c>
      <c r="AI6200" s="150">
        <v>67.000537622647215</v>
      </c>
      <c r="AJ6200" s="150">
        <v>1387.953687860884</v>
      </c>
      <c r="AK6200" s="150"/>
      <c r="AL6200" s="150">
        <v>50240.27734375</v>
      </c>
      <c r="AM6200" s="150">
        <v>38874.87890625</v>
      </c>
      <c r="AN6200" s="150">
        <v>11365.4013671875</v>
      </c>
      <c r="AO6200" s="5" t="s">
        <v>1263</v>
      </c>
    </row>
    <row r="6201" spans="1:41" ht="14.25" x14ac:dyDescent="0.45">
      <c r="A6201" s="150">
        <v>2024</v>
      </c>
      <c r="B6201" s="5" t="s">
        <v>1478</v>
      </c>
      <c r="C6201" s="5" t="s">
        <v>171</v>
      </c>
      <c r="D6201" s="5" t="s">
        <v>84</v>
      </c>
      <c r="E6201" s="5" t="s">
        <v>91</v>
      </c>
      <c r="F6201" s="5" t="s">
        <v>92</v>
      </c>
      <c r="G6201" s="5" t="s">
        <v>88</v>
      </c>
      <c r="H6201" s="5" t="s">
        <v>131</v>
      </c>
      <c r="I6201" s="150">
        <v>454.1351760764781</v>
      </c>
      <c r="J6201" s="150"/>
      <c r="K6201" s="150">
        <v>0</v>
      </c>
      <c r="L6201" s="150">
        <v>687.96159999999998</v>
      </c>
      <c r="M6201" s="150">
        <v>1321.447459743642</v>
      </c>
      <c r="N6201" s="150">
        <v>693.15368980094024</v>
      </c>
      <c r="O6201" s="150">
        <v>35.526427612376381</v>
      </c>
      <c r="P6201" s="150">
        <v>0</v>
      </c>
      <c r="Q6201" s="150">
        <v>0</v>
      </c>
      <c r="R6201" s="150">
        <v>306.57650474077218</v>
      </c>
      <c r="S6201" s="150">
        <v>4036</v>
      </c>
      <c r="T6201" s="150">
        <v>1689.7388798929589</v>
      </c>
      <c r="U6201" s="150">
        <v>47.335038992491533</v>
      </c>
      <c r="V6201" s="150"/>
      <c r="W6201" s="150">
        <v>0</v>
      </c>
      <c r="X6201" s="150">
        <v>131</v>
      </c>
      <c r="Y6201" s="150">
        <v>3104</v>
      </c>
      <c r="Z6201" s="150">
        <v>0</v>
      </c>
      <c r="AA6201" s="150">
        <v>5337.2866315238107</v>
      </c>
      <c r="AB6201" s="150"/>
      <c r="AC6201" s="150">
        <v>231.31199000000001</v>
      </c>
      <c r="AD6201" s="150"/>
      <c r="AE6201" s="150">
        <v>295.25145279662217</v>
      </c>
      <c r="AF6201" s="150">
        <v>9801.3281952505386</v>
      </c>
      <c r="AG6201" s="150">
        <v>14877.58209869617</v>
      </c>
      <c r="AH6201" s="150">
        <v>3256.7252556675671</v>
      </c>
      <c r="AI6201" s="150">
        <v>68.340548375100155</v>
      </c>
      <c r="AJ6201" s="150">
        <v>1986.081417354467</v>
      </c>
      <c r="AK6201" s="150"/>
      <c r="AL6201" s="150">
        <v>48360.78515625</v>
      </c>
      <c r="AM6201" s="150">
        <v>37822.00390625</v>
      </c>
      <c r="AN6201" s="150">
        <v>10538.7783203125</v>
      </c>
      <c r="AO6201" s="5" t="s">
        <v>3375</v>
      </c>
    </row>
    <row r="6202" spans="1:41" ht="14.25" x14ac:dyDescent="0.45">
      <c r="A6202" s="150">
        <v>2024</v>
      </c>
      <c r="B6202" s="5" t="s">
        <v>4980</v>
      </c>
      <c r="C6202" s="5" t="s">
        <v>171</v>
      </c>
      <c r="D6202" s="5" t="s">
        <v>84</v>
      </c>
      <c r="E6202" s="5" t="s">
        <v>91</v>
      </c>
      <c r="F6202" s="5" t="s">
        <v>92</v>
      </c>
      <c r="G6202" s="5" t="s">
        <v>88</v>
      </c>
      <c r="H6202" s="5" t="s">
        <v>131</v>
      </c>
      <c r="I6202" s="150">
        <v>225.79677440446889</v>
      </c>
      <c r="J6202" s="150">
        <v>6778.575849087506</v>
      </c>
      <c r="K6202" s="150"/>
      <c r="L6202" s="150">
        <v>593.34907736423418</v>
      </c>
      <c r="M6202" s="150">
        <v>2594.58988752</v>
      </c>
      <c r="N6202" s="150">
        <v>1129.5636728075549</v>
      </c>
      <c r="O6202" s="150">
        <v>320.183432928</v>
      </c>
      <c r="P6202" s="150">
        <v>901.68912672534589</v>
      </c>
      <c r="Q6202" s="150">
        <v>0</v>
      </c>
      <c r="R6202" s="150">
        <v>110.23097400744371</v>
      </c>
      <c r="S6202" s="150">
        <v>4623.7207310947788</v>
      </c>
      <c r="T6202" s="150">
        <v>1686.4725000000001</v>
      </c>
      <c r="U6202" s="150">
        <v>65.162623106200002</v>
      </c>
      <c r="V6202" s="150">
        <v>613</v>
      </c>
      <c r="W6202" s="150">
        <v>655.82399710080006</v>
      </c>
      <c r="X6202" s="150">
        <v>148.816</v>
      </c>
      <c r="Y6202" s="150">
        <v>3371</v>
      </c>
      <c r="Z6202" s="150">
        <v>0</v>
      </c>
      <c r="AA6202" s="150">
        <v>5178</v>
      </c>
      <c r="AB6202" s="150">
        <v>58</v>
      </c>
      <c r="AC6202" s="150">
        <v>166.28277</v>
      </c>
      <c r="AD6202" s="150">
        <v>0</v>
      </c>
      <c r="AE6202" s="150">
        <v>441.63232127999999</v>
      </c>
      <c r="AF6202" s="150">
        <v>8798.7125540703928</v>
      </c>
      <c r="AG6202" s="150">
        <v>20647</v>
      </c>
      <c r="AH6202" s="150">
        <v>1884.519153140202</v>
      </c>
      <c r="AI6202" s="150">
        <v>115.928484336</v>
      </c>
      <c r="AJ6202" s="150">
        <v>1697.757416785636</v>
      </c>
      <c r="AK6202" s="150"/>
      <c r="AL6202" s="150">
        <v>62805.8125</v>
      </c>
      <c r="AM6202" s="150">
        <v>50717.7578125</v>
      </c>
      <c r="AN6202" s="150">
        <v>12088.0556640625</v>
      </c>
      <c r="AO6202" s="5" t="s">
        <v>6085</v>
      </c>
    </row>
    <row r="6203" spans="1:41" ht="14.25" x14ac:dyDescent="0.45">
      <c r="A6203" s="150">
        <v>2024</v>
      </c>
      <c r="B6203" s="5" t="s">
        <v>7352</v>
      </c>
      <c r="C6203" s="5" t="s">
        <v>171</v>
      </c>
      <c r="D6203" s="5" t="s">
        <v>84</v>
      </c>
      <c r="E6203" s="5" t="s">
        <v>91</v>
      </c>
      <c r="F6203" s="5" t="s">
        <v>92</v>
      </c>
      <c r="G6203" s="5" t="s">
        <v>88</v>
      </c>
      <c r="H6203" s="5" t="s">
        <v>131</v>
      </c>
      <c r="I6203" s="150">
        <v>737.64182519999997</v>
      </c>
      <c r="J6203" s="150">
        <v>3005.818911026754</v>
      </c>
      <c r="K6203" s="150">
        <v>446.42615810665598</v>
      </c>
      <c r="L6203" s="150">
        <v>374.06173059107999</v>
      </c>
      <c r="M6203" s="150">
        <v>2085.6820499999999</v>
      </c>
      <c r="N6203" s="150">
        <v>959.08352853515623</v>
      </c>
      <c r="O6203" s="150">
        <v>116.73287999999999</v>
      </c>
      <c r="P6203" s="150">
        <v>2012</v>
      </c>
      <c r="Q6203" s="150">
        <v>0</v>
      </c>
      <c r="R6203" s="150">
        <v>106.1110973466363</v>
      </c>
      <c r="S6203" s="150">
        <v>3649.9282341831922</v>
      </c>
      <c r="T6203" s="150">
        <v>2255.5898730029062</v>
      </c>
      <c r="U6203" s="150">
        <v>27.818127</v>
      </c>
      <c r="V6203" s="150">
        <v>606</v>
      </c>
      <c r="W6203" s="150">
        <v>1706</v>
      </c>
      <c r="X6203" s="150">
        <v>547.05792600000007</v>
      </c>
      <c r="Y6203" s="150">
        <v>3159</v>
      </c>
      <c r="Z6203" s="150">
        <v>0</v>
      </c>
      <c r="AA6203" s="150">
        <v>11920</v>
      </c>
      <c r="AB6203" s="150">
        <v>96</v>
      </c>
      <c r="AC6203" s="150">
        <v>373.54521599999998</v>
      </c>
      <c r="AD6203" s="150">
        <v>0</v>
      </c>
      <c r="AE6203" s="150">
        <v>530.60399999999993</v>
      </c>
      <c r="AF6203" s="150">
        <v>5967.4444437205939</v>
      </c>
      <c r="AG6203" s="150">
        <v>23707</v>
      </c>
      <c r="AH6203" s="150">
        <v>1756.991861783441</v>
      </c>
      <c r="AI6203" s="150">
        <v>1134.4313520000001</v>
      </c>
      <c r="AJ6203" s="150">
        <v>1601.9995968000001</v>
      </c>
      <c r="AK6203" s="150"/>
      <c r="AL6203" s="150">
        <v>68882.96875</v>
      </c>
      <c r="AM6203" s="150">
        <v>55088.12890625</v>
      </c>
      <c r="AN6203" s="150">
        <v>13794.8408203125</v>
      </c>
      <c r="AO6203" s="5" t="s">
        <v>7930</v>
      </c>
    </row>
    <row r="6204" spans="1:41" ht="14.25" x14ac:dyDescent="0.45">
      <c r="A6204" s="150">
        <v>2024</v>
      </c>
      <c r="B6204" s="5" t="s">
        <v>1477</v>
      </c>
      <c r="C6204" s="5" t="s">
        <v>171</v>
      </c>
      <c r="D6204" s="5" t="s">
        <v>84</v>
      </c>
      <c r="E6204" s="5" t="s">
        <v>91</v>
      </c>
      <c r="F6204" s="5" t="s">
        <v>92</v>
      </c>
      <c r="G6204" s="5" t="s">
        <v>88</v>
      </c>
      <c r="H6204" s="5" t="s">
        <v>131</v>
      </c>
      <c r="I6204" s="150">
        <v>379.04424</v>
      </c>
      <c r="J6204" s="150"/>
      <c r="K6204" s="150">
        <v>0</v>
      </c>
      <c r="L6204" s="150">
        <v>0</v>
      </c>
      <c r="M6204" s="150">
        <v>1287.1220562161541</v>
      </c>
      <c r="N6204" s="150">
        <v>658.93607876522401</v>
      </c>
      <c r="O6204" s="150">
        <v>13</v>
      </c>
      <c r="P6204" s="150">
        <v>0</v>
      </c>
      <c r="Q6204" s="150">
        <v>287.85943359211251</v>
      </c>
      <c r="R6204" s="150">
        <v>922.98137621302567</v>
      </c>
      <c r="S6204" s="150">
        <v>4102.2972</v>
      </c>
      <c r="T6204" s="150">
        <v>1761.2510339111011</v>
      </c>
      <c r="U6204" s="150">
        <v>0</v>
      </c>
      <c r="V6204" s="150">
        <v>523</v>
      </c>
      <c r="W6204" s="150">
        <v>0</v>
      </c>
      <c r="X6204" s="150">
        <v>138.9757467930103</v>
      </c>
      <c r="Y6204" s="150">
        <v>3272</v>
      </c>
      <c r="Z6204" s="150">
        <v>0</v>
      </c>
      <c r="AA6204" s="150">
        <v>5456.9716686919874</v>
      </c>
      <c r="AB6204" s="150"/>
      <c r="AC6204" s="150">
        <v>246.2</v>
      </c>
      <c r="AD6204" s="150">
        <v>501.5051218329466</v>
      </c>
      <c r="AE6204" s="150">
        <v>358.52777058669318</v>
      </c>
      <c r="AF6204" s="150">
        <v>5045.3222969528097</v>
      </c>
      <c r="AG6204" s="150">
        <v>7544</v>
      </c>
      <c r="AH6204" s="150">
        <v>5655.4461486494574</v>
      </c>
      <c r="AI6204" s="150">
        <v>1054.071645524878</v>
      </c>
      <c r="AJ6204" s="150">
        <v>500</v>
      </c>
      <c r="AK6204" s="150"/>
      <c r="AL6204" s="150">
        <v>39708.5078125</v>
      </c>
      <c r="AM6204" s="150">
        <v>25194.84375</v>
      </c>
      <c r="AN6204" s="150">
        <v>14513.66796875</v>
      </c>
      <c r="AO6204" s="5" t="s">
        <v>6084</v>
      </c>
    </row>
    <row r="6205" spans="1:41" ht="14.25" x14ac:dyDescent="0.45">
      <c r="A6205" s="150">
        <v>2024</v>
      </c>
      <c r="B6205" s="5" t="s">
        <v>6344</v>
      </c>
      <c r="C6205" s="5" t="s">
        <v>171</v>
      </c>
      <c r="D6205" s="5" t="s">
        <v>84</v>
      </c>
      <c r="E6205" s="5" t="s">
        <v>91</v>
      </c>
      <c r="F6205" s="5" t="s">
        <v>92</v>
      </c>
      <c r="G6205" s="5" t="s">
        <v>88</v>
      </c>
      <c r="H6205" s="5" t="s">
        <v>131</v>
      </c>
      <c r="I6205" s="150">
        <v>446.04864449280001</v>
      </c>
      <c r="J6205" s="150">
        <v>6059.0433886000374</v>
      </c>
      <c r="K6205" s="150">
        <v>481.74383853961882</v>
      </c>
      <c r="L6205" s="150">
        <v>515.35948343348446</v>
      </c>
      <c r="M6205" s="150">
        <v>1499.4878455999999</v>
      </c>
      <c r="N6205" s="150">
        <v>928.02740492800012</v>
      </c>
      <c r="O6205" s="150">
        <v>119.06753759999999</v>
      </c>
      <c r="P6205" s="150">
        <v>935.54424472246626</v>
      </c>
      <c r="Q6205" s="150">
        <v>0</v>
      </c>
      <c r="R6205" s="150">
        <v>108.243216</v>
      </c>
      <c r="S6205" s="150">
        <v>3572.026128</v>
      </c>
      <c r="T6205" s="150">
        <v>1596.450127238674</v>
      </c>
      <c r="U6205" s="150">
        <v>22.893288219999999</v>
      </c>
      <c r="V6205" s="150">
        <v>637</v>
      </c>
      <c r="W6205" s="150">
        <v>642.96470304000002</v>
      </c>
      <c r="X6205" s="150">
        <v>577</v>
      </c>
      <c r="Y6205" s="150">
        <v>4282</v>
      </c>
      <c r="Z6205" s="150">
        <v>0</v>
      </c>
      <c r="AA6205" s="150">
        <v>13900</v>
      </c>
      <c r="AB6205" s="150">
        <v>58</v>
      </c>
      <c r="AC6205" s="150">
        <v>167.59079</v>
      </c>
      <c r="AD6205" s="150">
        <v>0</v>
      </c>
      <c r="AE6205" s="150">
        <v>541.21608000000003</v>
      </c>
      <c r="AF6205" s="150">
        <v>4329.1008293472014</v>
      </c>
      <c r="AG6205" s="150">
        <v>19138</v>
      </c>
      <c r="AH6205" s="150">
        <v>1983.499511594295</v>
      </c>
      <c r="AI6205" s="150">
        <v>119.06753759999999</v>
      </c>
      <c r="AJ6205" s="150">
        <v>1775.3619315456019</v>
      </c>
      <c r="AK6205" s="150"/>
      <c r="AL6205" s="150">
        <v>64434.734375</v>
      </c>
      <c r="AM6205" s="150">
        <v>53785.4296875</v>
      </c>
      <c r="AN6205" s="150">
        <v>10649.306640625</v>
      </c>
      <c r="AO6205" s="5" t="s">
        <v>7009</v>
      </c>
    </row>
    <row r="6206" spans="1:41" ht="14.25" x14ac:dyDescent="0.45">
      <c r="A6206" s="150">
        <v>2024</v>
      </c>
      <c r="B6206" s="5" t="s">
        <v>4024</v>
      </c>
      <c r="C6206" s="5" t="s">
        <v>171</v>
      </c>
      <c r="D6206" s="5" t="s">
        <v>84</v>
      </c>
      <c r="E6206" s="5" t="s">
        <v>91</v>
      </c>
      <c r="F6206" s="5" t="s">
        <v>92</v>
      </c>
      <c r="G6206" s="5" t="s">
        <v>88</v>
      </c>
      <c r="H6206" s="5" t="s">
        <v>131</v>
      </c>
      <c r="I6206" s="150">
        <v>381.36364165956093</v>
      </c>
      <c r="J6206" s="150"/>
      <c r="K6206" s="150"/>
      <c r="L6206" s="150">
        <v>605.58380000000011</v>
      </c>
      <c r="M6206" s="150">
        <v>2646.4816852703998</v>
      </c>
      <c r="N6206" s="150">
        <v>1176.9614045476351</v>
      </c>
      <c r="O6206" s="150">
        <v>314.70749522513279</v>
      </c>
      <c r="P6206" s="150">
        <v>759.78416007864462</v>
      </c>
      <c r="Q6206" s="150">
        <v>0</v>
      </c>
      <c r="R6206" s="150">
        <v>336.43676120576862</v>
      </c>
      <c r="S6206" s="150">
        <v>3066</v>
      </c>
      <c r="T6206" s="150">
        <v>1665.594218091456</v>
      </c>
      <c r="U6206" s="150">
        <v>44.804558435762999</v>
      </c>
      <c r="V6206" s="150">
        <v>479</v>
      </c>
      <c r="W6206" s="150">
        <v>679.68189708322279</v>
      </c>
      <c r="X6206" s="150">
        <v>49</v>
      </c>
      <c r="Y6206" s="150">
        <v>2728</v>
      </c>
      <c r="Z6206" s="150">
        <v>0</v>
      </c>
      <c r="AA6206" s="150">
        <v>5178</v>
      </c>
      <c r="AB6206" s="150"/>
      <c r="AC6206" s="150">
        <v>164.20025999999999</v>
      </c>
      <c r="AD6206" s="150">
        <v>0</v>
      </c>
      <c r="AE6206" s="150">
        <v>394.15684674239998</v>
      </c>
      <c r="AF6206" s="150">
        <v>8885.0836392671808</v>
      </c>
      <c r="AG6206" s="150">
        <v>15990</v>
      </c>
      <c r="AH6206" s="150">
        <v>2128</v>
      </c>
      <c r="AI6206" s="150">
        <v>118.24705402271999</v>
      </c>
      <c r="AJ6206" s="150">
        <v>1621.3878821325</v>
      </c>
      <c r="AK6206" s="150"/>
      <c r="AL6206" s="150">
        <v>49412.47265625</v>
      </c>
      <c r="AM6206" s="150">
        <v>38744.76171875</v>
      </c>
      <c r="AN6206" s="150">
        <v>10667.712890625</v>
      </c>
      <c r="AO6206" s="5" t="s">
        <v>4718</v>
      </c>
    </row>
    <row r="6207" spans="1:41" ht="14.25" x14ac:dyDescent="0.45">
      <c r="A6207" s="150">
        <v>2024</v>
      </c>
      <c r="B6207" s="5" t="s">
        <v>4024</v>
      </c>
      <c r="C6207" s="5" t="s">
        <v>171</v>
      </c>
      <c r="D6207" s="5" t="s">
        <v>84</v>
      </c>
      <c r="E6207" s="5" t="s">
        <v>93</v>
      </c>
      <c r="F6207" s="5" t="s">
        <v>225</v>
      </c>
      <c r="G6207" s="5" t="s">
        <v>87</v>
      </c>
      <c r="H6207" s="5" t="s">
        <v>131</v>
      </c>
      <c r="I6207" s="150">
        <v>0</v>
      </c>
      <c r="J6207" s="150">
        <v>0</v>
      </c>
      <c r="K6207" s="150">
        <v>44.357168052432144</v>
      </c>
      <c r="L6207" s="150">
        <v>0</v>
      </c>
      <c r="M6207" s="150">
        <v>0</v>
      </c>
      <c r="N6207" s="150">
        <v>0</v>
      </c>
      <c r="O6207" s="150">
        <v>0</v>
      </c>
      <c r="P6207" s="150">
        <v>0</v>
      </c>
      <c r="Q6207" s="150">
        <v>0</v>
      </c>
      <c r="R6207" s="150">
        <v>107.33008748018015</v>
      </c>
      <c r="S6207" s="150">
        <v>0</v>
      </c>
      <c r="T6207" s="150">
        <v>54.094107381014808</v>
      </c>
      <c r="U6207" s="150">
        <v>0</v>
      </c>
      <c r="V6207" s="150">
        <v>454.39050200052441</v>
      </c>
      <c r="W6207" s="150">
        <v>54.094107381014808</v>
      </c>
      <c r="X6207" s="150">
        <v>0</v>
      </c>
      <c r="Y6207" s="150">
        <v>0</v>
      </c>
      <c r="Z6207" s="150">
        <v>0</v>
      </c>
      <c r="AA6207" s="150">
        <v>0</v>
      </c>
      <c r="AB6207" s="150">
        <v>0</v>
      </c>
      <c r="AC6207" s="150">
        <v>0</v>
      </c>
      <c r="AD6207" s="150">
        <v>0</v>
      </c>
      <c r="AE6207" s="150">
        <v>0</v>
      </c>
      <c r="AF6207" s="150">
        <v>66.643940293410239</v>
      </c>
      <c r="AG6207" s="150">
        <v>0</v>
      </c>
      <c r="AH6207" s="150">
        <v>0</v>
      </c>
      <c r="AI6207" s="150">
        <v>0</v>
      </c>
      <c r="AJ6207" s="150">
        <v>0</v>
      </c>
      <c r="AK6207" s="150"/>
      <c r="AL6207" s="150">
        <v>780.909912109375</v>
      </c>
      <c r="AM6207" s="150">
        <v>628.364501953125</v>
      </c>
      <c r="AN6207" s="150">
        <v>152.54537963867188</v>
      </c>
      <c r="AO6207" s="5" t="s">
        <v>4719</v>
      </c>
    </row>
    <row r="6208" spans="1:41" ht="14.25" x14ac:dyDescent="0.45">
      <c r="A6208" s="150">
        <v>2024</v>
      </c>
      <c r="B6208" s="5" t="s">
        <v>6344</v>
      </c>
      <c r="C6208" s="5" t="s">
        <v>171</v>
      </c>
      <c r="D6208" s="5" t="s">
        <v>84</v>
      </c>
      <c r="E6208" s="5" t="s">
        <v>93</v>
      </c>
      <c r="F6208" s="5" t="s">
        <v>225</v>
      </c>
      <c r="G6208" s="5" t="s">
        <v>87</v>
      </c>
      <c r="H6208" s="5" t="s">
        <v>131</v>
      </c>
      <c r="I6208" s="150">
        <v>0</v>
      </c>
      <c r="J6208" s="150">
        <v>0</v>
      </c>
      <c r="K6208" s="150">
        <v>41.578158377231233</v>
      </c>
      <c r="L6208" s="150">
        <v>0</v>
      </c>
      <c r="M6208" s="150">
        <v>0</v>
      </c>
      <c r="N6208" s="150">
        <v>0</v>
      </c>
      <c r="O6208" s="150">
        <v>0</v>
      </c>
      <c r="P6208" s="150">
        <v>0</v>
      </c>
      <c r="Q6208" s="150">
        <v>0</v>
      </c>
      <c r="R6208" s="150">
        <v>22.086297248133821</v>
      </c>
      <c r="S6208" s="150">
        <v>0</v>
      </c>
      <c r="T6208" s="150">
        <v>0</v>
      </c>
      <c r="U6208" s="150">
        <v>0</v>
      </c>
      <c r="V6208" s="150">
        <v>716.8647996074352</v>
      </c>
      <c r="W6208" s="150">
        <v>10.240925708677645</v>
      </c>
      <c r="X6208" s="150">
        <v>0</v>
      </c>
      <c r="Y6208" s="150">
        <v>0</v>
      </c>
      <c r="Z6208" s="150">
        <v>0</v>
      </c>
      <c r="AA6208" s="150">
        <v>0</v>
      </c>
      <c r="AB6208" s="150">
        <v>0</v>
      </c>
      <c r="AC6208" s="150">
        <v>0</v>
      </c>
      <c r="AD6208" s="150">
        <v>0</v>
      </c>
      <c r="AE6208" s="150">
        <v>0</v>
      </c>
      <c r="AF6208" s="150">
        <v>88.071961094627753</v>
      </c>
      <c r="AG6208" s="150">
        <v>0</v>
      </c>
      <c r="AH6208" s="150">
        <v>0</v>
      </c>
      <c r="AI6208" s="150">
        <v>0</v>
      </c>
      <c r="AJ6208" s="150">
        <v>0</v>
      </c>
      <c r="AK6208" s="150">
        <v>0</v>
      </c>
      <c r="AL6208" s="150">
        <v>878.84210205078125</v>
      </c>
      <c r="AM6208" s="150">
        <v>827.0230712890625</v>
      </c>
      <c r="AN6208" s="150">
        <v>51.819084167480469</v>
      </c>
      <c r="AO6208" s="5" t="s">
        <v>7010</v>
      </c>
    </row>
    <row r="6209" spans="1:41" ht="14.25" x14ac:dyDescent="0.45">
      <c r="A6209" s="150">
        <v>2024</v>
      </c>
      <c r="B6209" s="5" t="s">
        <v>1477</v>
      </c>
      <c r="C6209" s="5" t="s">
        <v>171</v>
      </c>
      <c r="D6209" s="5" t="s">
        <v>84</v>
      </c>
      <c r="E6209" s="5" t="s">
        <v>93</v>
      </c>
      <c r="F6209" s="5" t="s">
        <v>225</v>
      </c>
      <c r="G6209" s="5" t="s">
        <v>87</v>
      </c>
      <c r="H6209" s="5" t="s">
        <v>131</v>
      </c>
      <c r="I6209" s="150">
        <v>0</v>
      </c>
      <c r="J6209" s="150"/>
      <c r="K6209" s="150"/>
      <c r="L6209" s="150"/>
      <c r="M6209" s="150">
        <v>128.94728774047456</v>
      </c>
      <c r="N6209" s="150">
        <v>0</v>
      </c>
      <c r="O6209" s="150">
        <v>0</v>
      </c>
      <c r="P6209" s="150">
        <v>41.500276514175724</v>
      </c>
      <c r="Q6209" s="150">
        <v>0</v>
      </c>
      <c r="R6209" s="150">
        <v>0</v>
      </c>
      <c r="S6209" s="150">
        <v>0</v>
      </c>
      <c r="T6209" s="150">
        <v>0</v>
      </c>
      <c r="U6209" s="150"/>
      <c r="V6209" s="150">
        <v>0</v>
      </c>
      <c r="W6209" s="150">
        <v>59.286109305965319</v>
      </c>
      <c r="X6209" s="150">
        <v>0</v>
      </c>
      <c r="Y6209" s="150">
        <v>0</v>
      </c>
      <c r="Z6209" s="150">
        <v>0</v>
      </c>
      <c r="AA6209" s="150">
        <v>0</v>
      </c>
      <c r="AB6209" s="150"/>
      <c r="AC6209" s="150"/>
      <c r="AD6209" s="150">
        <v>0</v>
      </c>
      <c r="AE6209" s="150"/>
      <c r="AF6209" s="150">
        <v>0</v>
      </c>
      <c r="AG6209" s="150">
        <v>0</v>
      </c>
      <c r="AH6209" s="150">
        <v>0</v>
      </c>
      <c r="AI6209" s="150">
        <v>0</v>
      </c>
      <c r="AJ6209" s="150">
        <v>0</v>
      </c>
      <c r="AK6209" s="150">
        <v>0</v>
      </c>
      <c r="AL6209" s="150">
        <v>229.73365783691406</v>
      </c>
      <c r="AM6209" s="150">
        <v>41.500274658203125</v>
      </c>
      <c r="AN6209" s="150">
        <v>188.23338317871094</v>
      </c>
      <c r="AO6209" s="5" t="s">
        <v>3376</v>
      </c>
    </row>
    <row r="6210" spans="1:41" ht="14.25" x14ac:dyDescent="0.45">
      <c r="A6210" s="150">
        <v>2024</v>
      </c>
      <c r="B6210" s="5" t="s">
        <v>4980</v>
      </c>
      <c r="C6210" s="5" t="s">
        <v>171</v>
      </c>
      <c r="D6210" s="5" t="s">
        <v>84</v>
      </c>
      <c r="E6210" s="5" t="s">
        <v>93</v>
      </c>
      <c r="F6210" s="5" t="s">
        <v>225</v>
      </c>
      <c r="G6210" s="5" t="s">
        <v>87</v>
      </c>
      <c r="H6210" s="5" t="s">
        <v>131</v>
      </c>
      <c r="I6210" s="150">
        <v>0</v>
      </c>
      <c r="J6210" s="150"/>
      <c r="K6210" s="150">
        <v>42.771334278818955</v>
      </c>
      <c r="L6210" s="150"/>
      <c r="M6210" s="150">
        <v>0</v>
      </c>
      <c r="N6210" s="150">
        <v>0</v>
      </c>
      <c r="O6210" s="150">
        <v>0</v>
      </c>
      <c r="P6210" s="150">
        <v>0</v>
      </c>
      <c r="Q6210" s="150">
        <v>0</v>
      </c>
      <c r="R6210" s="150">
        <v>22.720111699285837</v>
      </c>
      <c r="S6210" s="150">
        <v>0</v>
      </c>
      <c r="T6210" s="150">
        <v>0</v>
      </c>
      <c r="U6210" s="150">
        <v>0</v>
      </c>
      <c r="V6210" s="150">
        <v>442.46207874640311</v>
      </c>
      <c r="W6210" s="150">
        <v>10.534811398723884</v>
      </c>
      <c r="X6210" s="150">
        <v>0</v>
      </c>
      <c r="Y6210" s="150"/>
      <c r="Z6210" s="150">
        <v>0</v>
      </c>
      <c r="AA6210" s="150">
        <v>0</v>
      </c>
      <c r="AB6210" s="150">
        <v>0</v>
      </c>
      <c r="AC6210" s="150">
        <v>0</v>
      </c>
      <c r="AD6210" s="150">
        <v>0</v>
      </c>
      <c r="AE6210" s="150"/>
      <c r="AF6210" s="150">
        <v>64.157001418228447</v>
      </c>
      <c r="AG6210" s="150">
        <v>0</v>
      </c>
      <c r="AH6210" s="150"/>
      <c r="AI6210" s="150">
        <v>0</v>
      </c>
      <c r="AJ6210" s="150">
        <v>0</v>
      </c>
      <c r="AK6210" s="150"/>
      <c r="AL6210" s="150">
        <v>582.64532470703125</v>
      </c>
      <c r="AM6210" s="150">
        <v>529.33917236328125</v>
      </c>
      <c r="AN6210" s="150">
        <v>53.306148529052734</v>
      </c>
      <c r="AO6210" s="5" t="s">
        <v>6086</v>
      </c>
    </row>
    <row r="6211" spans="1:41" ht="14.25" x14ac:dyDescent="0.45">
      <c r="A6211" s="150">
        <v>2024</v>
      </c>
      <c r="B6211" s="5" t="s">
        <v>7352</v>
      </c>
      <c r="C6211" s="5" t="s">
        <v>171</v>
      </c>
      <c r="D6211" s="5" t="s">
        <v>84</v>
      </c>
      <c r="E6211" s="5" t="s">
        <v>93</v>
      </c>
      <c r="F6211" s="5" t="s">
        <v>225</v>
      </c>
      <c r="G6211" s="5" t="s">
        <v>87</v>
      </c>
      <c r="H6211" s="5" t="s">
        <v>131</v>
      </c>
      <c r="I6211" s="150">
        <v>0</v>
      </c>
      <c r="J6211" s="150">
        <v>0</v>
      </c>
      <c r="K6211" s="150">
        <v>40.599999999999987</v>
      </c>
      <c r="L6211" s="150">
        <v>0</v>
      </c>
      <c r="M6211" s="150">
        <v>0</v>
      </c>
      <c r="N6211" s="150">
        <v>0</v>
      </c>
      <c r="O6211" s="150">
        <v>0</v>
      </c>
      <c r="P6211" s="150">
        <v>0</v>
      </c>
      <c r="Q6211" s="150">
        <v>0</v>
      </c>
      <c r="R6211" s="150">
        <v>21.566700000000001</v>
      </c>
      <c r="S6211" s="150">
        <v>0</v>
      </c>
      <c r="T6211" s="150">
        <v>0</v>
      </c>
      <c r="U6211" s="150">
        <v>0</v>
      </c>
      <c r="V6211" s="150">
        <v>0</v>
      </c>
      <c r="W6211" s="150">
        <v>371.4228</v>
      </c>
      <c r="X6211" s="150">
        <v>0</v>
      </c>
      <c r="Y6211" s="150">
        <v>0</v>
      </c>
      <c r="Z6211" s="150">
        <v>0</v>
      </c>
      <c r="AA6211" s="150">
        <v>1573</v>
      </c>
      <c r="AB6211" s="150">
        <v>0</v>
      </c>
      <c r="AC6211" s="150">
        <v>0</v>
      </c>
      <c r="AD6211" s="150">
        <v>0</v>
      </c>
      <c r="AE6211" s="150">
        <v>0</v>
      </c>
      <c r="AF6211" s="150">
        <v>94.6</v>
      </c>
      <c r="AG6211" s="150">
        <v>0</v>
      </c>
      <c r="AH6211" s="150">
        <v>137.30699999999999</v>
      </c>
      <c r="AI6211" s="150">
        <v>0</v>
      </c>
      <c r="AJ6211" s="150">
        <v>0</v>
      </c>
      <c r="AK6211" s="150">
        <v>0</v>
      </c>
      <c r="AL6211" s="150">
        <v>2238.496337890625</v>
      </c>
      <c r="AM6211" s="150">
        <v>1689.1666259765625</v>
      </c>
      <c r="AN6211" s="150">
        <v>549.32977294921875</v>
      </c>
      <c r="AO6211" s="5" t="s">
        <v>7931</v>
      </c>
    </row>
    <row r="6212" spans="1:41" ht="14.25" x14ac:dyDescent="0.45">
      <c r="A6212" s="150">
        <v>2024</v>
      </c>
      <c r="B6212" s="5" t="s">
        <v>582</v>
      </c>
      <c r="C6212" s="5" t="s">
        <v>171</v>
      </c>
      <c r="D6212" s="5" t="s">
        <v>84</v>
      </c>
      <c r="E6212" s="5" t="s">
        <v>93</v>
      </c>
      <c r="F6212" s="5" t="s">
        <v>225</v>
      </c>
      <c r="G6212" s="5" t="s">
        <v>87</v>
      </c>
      <c r="H6212" s="5" t="s">
        <v>131</v>
      </c>
      <c r="I6212" s="150">
        <v>0</v>
      </c>
      <c r="J6212" s="150"/>
      <c r="K6212" s="150">
        <v>44.658717045338314</v>
      </c>
      <c r="L6212" s="150">
        <v>0</v>
      </c>
      <c r="M6212" s="150">
        <v>0</v>
      </c>
      <c r="N6212" s="150">
        <v>0</v>
      </c>
      <c r="O6212" s="150">
        <v>0</v>
      </c>
      <c r="P6212" s="150">
        <v>0</v>
      </c>
      <c r="Q6212" s="150">
        <v>0</v>
      </c>
      <c r="R6212" s="150">
        <v>110.76123258369526</v>
      </c>
      <c r="S6212" s="150">
        <v>0</v>
      </c>
      <c r="T6212" s="150">
        <v>55.823396306672898</v>
      </c>
      <c r="U6212" s="150">
        <v>0</v>
      </c>
      <c r="V6212" s="150">
        <v>0</v>
      </c>
      <c r="W6212" s="150">
        <v>55.823396306672898</v>
      </c>
      <c r="X6212" s="150">
        <v>0</v>
      </c>
      <c r="Y6212" s="150">
        <v>0</v>
      </c>
      <c r="Z6212" s="150">
        <v>0</v>
      </c>
      <c r="AA6212" s="150">
        <v>0</v>
      </c>
      <c r="AB6212" s="150">
        <v>0</v>
      </c>
      <c r="AC6212" s="150"/>
      <c r="AD6212" s="150">
        <v>0</v>
      </c>
      <c r="AE6212" s="150"/>
      <c r="AF6212" s="150">
        <v>67.828865652968133</v>
      </c>
      <c r="AG6212" s="150">
        <v>0</v>
      </c>
      <c r="AH6212" s="150">
        <v>0</v>
      </c>
      <c r="AI6212" s="150">
        <v>0</v>
      </c>
      <c r="AJ6212" s="150">
        <v>0</v>
      </c>
      <c r="AK6212" s="150"/>
      <c r="AL6212" s="150">
        <v>334.89559936523438</v>
      </c>
      <c r="AM6212" s="150">
        <v>178.59010314941406</v>
      </c>
      <c r="AN6212" s="150">
        <v>156.30551147460938</v>
      </c>
      <c r="AO6212" s="5" t="s">
        <v>1264</v>
      </c>
    </row>
    <row r="6213" spans="1:41" ht="14.25" x14ac:dyDescent="0.45">
      <c r="A6213" s="150">
        <v>2024</v>
      </c>
      <c r="B6213" s="5" t="s">
        <v>1478</v>
      </c>
      <c r="C6213" s="5" t="s">
        <v>171</v>
      </c>
      <c r="D6213" s="5" t="s">
        <v>84</v>
      </c>
      <c r="E6213" s="5" t="s">
        <v>93</v>
      </c>
      <c r="F6213" s="5" t="s">
        <v>225</v>
      </c>
      <c r="G6213" s="5" t="s">
        <v>87</v>
      </c>
      <c r="H6213" s="5" t="s">
        <v>131</v>
      </c>
      <c r="I6213" s="150">
        <v>0</v>
      </c>
      <c r="J6213" s="150"/>
      <c r="K6213" s="150">
        <v>40.302085877797495</v>
      </c>
      <c r="L6213" s="150"/>
      <c r="M6213" s="150">
        <v>125.22433826315651</v>
      </c>
      <c r="N6213" s="150">
        <v>0</v>
      </c>
      <c r="O6213" s="150">
        <v>0</v>
      </c>
      <c r="P6213" s="150">
        <v>0</v>
      </c>
      <c r="Q6213" s="150">
        <v>0</v>
      </c>
      <c r="R6213" s="150">
        <v>114.23547940866283</v>
      </c>
      <c r="S6213" s="150">
        <v>0</v>
      </c>
      <c r="T6213" s="150">
        <v>57.57440839685357</v>
      </c>
      <c r="U6213" s="150"/>
      <c r="V6213" s="150">
        <v>0</v>
      </c>
      <c r="W6213" s="150">
        <v>57.57440839685357</v>
      </c>
      <c r="X6213" s="150">
        <v>0</v>
      </c>
      <c r="Y6213" s="150">
        <v>0</v>
      </c>
      <c r="Z6213" s="150">
        <v>0</v>
      </c>
      <c r="AA6213" s="150">
        <v>0</v>
      </c>
      <c r="AB6213" s="150"/>
      <c r="AC6213" s="150">
        <v>0</v>
      </c>
      <c r="AD6213" s="150">
        <v>0</v>
      </c>
      <c r="AE6213" s="150"/>
      <c r="AF6213" s="150">
        <v>0</v>
      </c>
      <c r="AG6213" s="150">
        <v>0</v>
      </c>
      <c r="AH6213" s="150">
        <v>0</v>
      </c>
      <c r="AI6213" s="150">
        <v>0</v>
      </c>
      <c r="AJ6213" s="150">
        <v>0</v>
      </c>
      <c r="AK6213" s="150"/>
      <c r="AL6213" s="150">
        <v>394.91070556640625</v>
      </c>
      <c r="AM6213" s="150">
        <v>114.23548126220703</v>
      </c>
      <c r="AN6213" s="150">
        <v>280.67523193359375</v>
      </c>
      <c r="AO6213" s="5" t="s">
        <v>3377</v>
      </c>
    </row>
    <row r="6214" spans="1:41" ht="14.25" x14ac:dyDescent="0.45">
      <c r="A6214" s="150">
        <v>2024</v>
      </c>
      <c r="B6214" s="5" t="s">
        <v>4024</v>
      </c>
      <c r="C6214" s="5" t="s">
        <v>171</v>
      </c>
      <c r="D6214" s="5" t="s">
        <v>84</v>
      </c>
      <c r="E6214" s="5" t="s">
        <v>93</v>
      </c>
      <c r="F6214" s="5" t="s">
        <v>225</v>
      </c>
      <c r="G6214" s="5" t="s">
        <v>88</v>
      </c>
      <c r="H6214" s="5" t="s">
        <v>131</v>
      </c>
      <c r="I6214" s="150">
        <v>0</v>
      </c>
      <c r="J6214" s="150"/>
      <c r="K6214" s="150">
        <v>46.127170022150942</v>
      </c>
      <c r="L6214" s="150">
        <v>0</v>
      </c>
      <c r="M6214" s="150">
        <v>0</v>
      </c>
      <c r="N6214" s="150">
        <v>0</v>
      </c>
      <c r="O6214" s="150">
        <v>0</v>
      </c>
      <c r="P6214" s="150">
        <v>0</v>
      </c>
      <c r="Q6214" s="150">
        <v>0</v>
      </c>
      <c r="R6214" s="150">
        <v>111.2560707010789</v>
      </c>
      <c r="S6214" s="150">
        <v>0</v>
      </c>
      <c r="T6214" s="150">
        <v>57.434283382463988</v>
      </c>
      <c r="U6214" s="150">
        <v>0</v>
      </c>
      <c r="V6214" s="150">
        <v>477</v>
      </c>
      <c r="W6214" s="150">
        <v>56.640158090268557</v>
      </c>
      <c r="X6214" s="150">
        <v>0</v>
      </c>
      <c r="Y6214" s="150">
        <v>0</v>
      </c>
      <c r="Z6214" s="150">
        <v>0</v>
      </c>
      <c r="AA6214" s="150">
        <v>0</v>
      </c>
      <c r="AB6214" s="150">
        <v>0</v>
      </c>
      <c r="AC6214" s="150">
        <v>0</v>
      </c>
      <c r="AD6214" s="150">
        <v>0</v>
      </c>
      <c r="AE6214" s="150">
        <v>0</v>
      </c>
      <c r="AF6214" s="150">
        <v>70.759037127195654</v>
      </c>
      <c r="AG6214" s="150">
        <v>0</v>
      </c>
      <c r="AH6214" s="150">
        <v>0</v>
      </c>
      <c r="AI6214" s="150">
        <v>0</v>
      </c>
      <c r="AJ6214" s="150">
        <v>0</v>
      </c>
      <c r="AK6214" s="150">
        <v>0</v>
      </c>
      <c r="AL6214" s="150">
        <v>819.2166748046875</v>
      </c>
      <c r="AM6214" s="150">
        <v>659.01513671875</v>
      </c>
      <c r="AN6214" s="150">
        <v>160.20161437988281</v>
      </c>
      <c r="AO6214" s="5" t="s">
        <v>4720</v>
      </c>
    </row>
    <row r="6215" spans="1:41" ht="14.25" x14ac:dyDescent="0.45">
      <c r="A6215" s="150">
        <v>2024</v>
      </c>
      <c r="B6215" s="5" t="s">
        <v>7352</v>
      </c>
      <c r="C6215" s="5" t="s">
        <v>171</v>
      </c>
      <c r="D6215" s="5" t="s">
        <v>84</v>
      </c>
      <c r="E6215" s="5" t="s">
        <v>93</v>
      </c>
      <c r="F6215" s="5" t="s">
        <v>225</v>
      </c>
      <c r="G6215" s="5" t="s">
        <v>88</v>
      </c>
      <c r="H6215" s="5" t="s">
        <v>131</v>
      </c>
      <c r="I6215" s="150">
        <v>0</v>
      </c>
      <c r="J6215" s="150">
        <v>0</v>
      </c>
      <c r="K6215" s="150">
        <v>42.950004784668792</v>
      </c>
      <c r="L6215" s="150">
        <v>0</v>
      </c>
      <c r="M6215" s="150">
        <v>0</v>
      </c>
      <c r="N6215" s="150">
        <v>0</v>
      </c>
      <c r="O6215" s="150">
        <v>0</v>
      </c>
      <c r="P6215" s="150">
        <v>0</v>
      </c>
      <c r="Q6215" s="150">
        <v>0</v>
      </c>
      <c r="R6215" s="150">
        <v>22.884662031457019</v>
      </c>
      <c r="S6215" s="150">
        <v>0</v>
      </c>
      <c r="T6215" s="150">
        <v>0</v>
      </c>
      <c r="U6215" s="150">
        <v>0</v>
      </c>
      <c r="V6215" s="150">
        <v>0</v>
      </c>
      <c r="W6215" s="150">
        <v>371.4228</v>
      </c>
      <c r="X6215" s="150">
        <v>0</v>
      </c>
      <c r="Y6215" s="150">
        <v>0</v>
      </c>
      <c r="Z6215" s="150">
        <v>0</v>
      </c>
      <c r="AA6215" s="150">
        <v>1740</v>
      </c>
      <c r="AB6215" s="150">
        <v>0</v>
      </c>
      <c r="AC6215" s="150">
        <v>0</v>
      </c>
      <c r="AD6215" s="150">
        <v>0</v>
      </c>
      <c r="AE6215" s="150"/>
      <c r="AF6215" s="150">
        <v>102.7147460654964</v>
      </c>
      <c r="AG6215" s="150">
        <v>0</v>
      </c>
      <c r="AH6215" s="150">
        <v>149.47167383265119</v>
      </c>
      <c r="AI6215" s="150">
        <v>0</v>
      </c>
      <c r="AJ6215" s="150">
        <v>0</v>
      </c>
      <c r="AK6215" s="150"/>
      <c r="AL6215" s="150">
        <v>2429.444091796875</v>
      </c>
      <c r="AM6215" s="150">
        <v>1865.599365234375</v>
      </c>
      <c r="AN6215" s="150">
        <v>563.844482421875</v>
      </c>
      <c r="AO6215" s="5" t="s">
        <v>7932</v>
      </c>
    </row>
    <row r="6216" spans="1:41" ht="14.25" x14ac:dyDescent="0.45">
      <c r="A6216" s="150">
        <v>2024</v>
      </c>
      <c r="B6216" s="5" t="s">
        <v>1478</v>
      </c>
      <c r="C6216" s="5" t="s">
        <v>171</v>
      </c>
      <c r="D6216" s="5" t="s">
        <v>84</v>
      </c>
      <c r="E6216" s="5" t="s">
        <v>93</v>
      </c>
      <c r="F6216" s="5" t="s">
        <v>225</v>
      </c>
      <c r="G6216" s="5" t="s">
        <v>88</v>
      </c>
      <c r="H6216" s="5" t="s">
        <v>131</v>
      </c>
      <c r="I6216" s="150">
        <v>0</v>
      </c>
      <c r="J6216" s="150"/>
      <c r="K6216" s="150">
        <v>43.09153363832219</v>
      </c>
      <c r="L6216" s="150">
        <v>0</v>
      </c>
      <c r="M6216" s="150">
        <v>130.49999999999989</v>
      </c>
      <c r="N6216" s="150">
        <v>0</v>
      </c>
      <c r="O6216" s="150">
        <v>0</v>
      </c>
      <c r="P6216" s="150">
        <v>0</v>
      </c>
      <c r="Q6216" s="150">
        <v>0</v>
      </c>
      <c r="R6216" s="150">
        <v>121.6579204881877</v>
      </c>
      <c r="S6216" s="150">
        <v>0</v>
      </c>
      <c r="T6216" s="150">
        <v>56.324629329765287</v>
      </c>
      <c r="U6216" s="150"/>
      <c r="V6216" s="150">
        <v>0</v>
      </c>
      <c r="W6216" s="150">
        <v>58.928363836957317</v>
      </c>
      <c r="X6216" s="150">
        <v>0</v>
      </c>
      <c r="Y6216" s="150">
        <v>0</v>
      </c>
      <c r="Z6216" s="150">
        <v>0</v>
      </c>
      <c r="AA6216" s="150">
        <v>0</v>
      </c>
      <c r="AB6216" s="150">
        <v>99</v>
      </c>
      <c r="AC6216" s="150">
        <v>0</v>
      </c>
      <c r="AD6216" s="150">
        <v>0</v>
      </c>
      <c r="AE6216" s="150">
        <v>0</v>
      </c>
      <c r="AF6216" s="150">
        <v>0</v>
      </c>
      <c r="AG6216" s="150">
        <v>0</v>
      </c>
      <c r="AH6216" s="150">
        <v>0</v>
      </c>
      <c r="AI6216" s="150">
        <v>0</v>
      </c>
      <c r="AJ6216" s="150">
        <v>0</v>
      </c>
      <c r="AK6216" s="150"/>
      <c r="AL6216" s="150">
        <v>509.50244140625</v>
      </c>
      <c r="AM6216" s="150">
        <v>121.65792083740234</v>
      </c>
      <c r="AN6216" s="150">
        <v>387.84454345703125</v>
      </c>
      <c r="AO6216" s="5" t="s">
        <v>3378</v>
      </c>
    </row>
    <row r="6217" spans="1:41" ht="14.25" x14ac:dyDescent="0.45">
      <c r="A6217" s="150">
        <v>2024</v>
      </c>
      <c r="B6217" s="5" t="s">
        <v>582</v>
      </c>
      <c r="C6217" s="5" t="s">
        <v>171</v>
      </c>
      <c r="D6217" s="5" t="s">
        <v>84</v>
      </c>
      <c r="E6217" s="5" t="s">
        <v>93</v>
      </c>
      <c r="F6217" s="5" t="s">
        <v>225</v>
      </c>
      <c r="G6217" s="5" t="s">
        <v>88</v>
      </c>
      <c r="H6217" s="5" t="s">
        <v>131</v>
      </c>
      <c r="I6217" s="150">
        <v>0</v>
      </c>
      <c r="J6217" s="150"/>
      <c r="K6217" s="150">
        <v>44.87520472889242</v>
      </c>
      <c r="L6217" s="150">
        <v>0</v>
      </c>
      <c r="M6217" s="150">
        <v>0</v>
      </c>
      <c r="N6217" s="150">
        <v>0</v>
      </c>
      <c r="O6217" s="150">
        <v>0</v>
      </c>
      <c r="P6217" s="150">
        <v>0</v>
      </c>
      <c r="Q6217" s="150">
        <v>0</v>
      </c>
      <c r="R6217" s="150">
        <v>113.0969890087359</v>
      </c>
      <c r="S6217" s="150">
        <v>0</v>
      </c>
      <c r="T6217" s="150">
        <v>53.076007530050013</v>
      </c>
      <c r="U6217" s="150">
        <v>0</v>
      </c>
      <c r="V6217" s="150">
        <v>0</v>
      </c>
      <c r="W6217" s="150">
        <v>57.829601410164202</v>
      </c>
      <c r="X6217" s="150">
        <v>0</v>
      </c>
      <c r="Y6217" s="150">
        <v>0</v>
      </c>
      <c r="Z6217" s="150"/>
      <c r="AA6217" s="150">
        <v>0</v>
      </c>
      <c r="AB6217" s="150">
        <v>0</v>
      </c>
      <c r="AC6217" s="150"/>
      <c r="AD6217" s="150">
        <v>0</v>
      </c>
      <c r="AE6217" s="150"/>
      <c r="AF6217" s="150">
        <v>70.832985583185405</v>
      </c>
      <c r="AG6217" s="150">
        <v>0</v>
      </c>
      <c r="AH6217" s="150">
        <v>0</v>
      </c>
      <c r="AI6217" s="150">
        <v>0</v>
      </c>
      <c r="AJ6217" s="150">
        <v>0</v>
      </c>
      <c r="AK6217" s="150"/>
      <c r="AL6217" s="150">
        <v>339.71078491210938</v>
      </c>
      <c r="AM6217" s="150">
        <v>183.92997741699219</v>
      </c>
      <c r="AN6217" s="150">
        <v>155.78080749511719</v>
      </c>
      <c r="AO6217" s="5" t="s">
        <v>1265</v>
      </c>
    </row>
    <row r="6218" spans="1:41" ht="14.25" x14ac:dyDescent="0.45">
      <c r="A6218" s="150">
        <v>2024</v>
      </c>
      <c r="B6218" s="5" t="s">
        <v>4980</v>
      </c>
      <c r="C6218" s="5" t="s">
        <v>171</v>
      </c>
      <c r="D6218" s="5" t="s">
        <v>84</v>
      </c>
      <c r="E6218" s="5" t="s">
        <v>93</v>
      </c>
      <c r="F6218" s="5" t="s">
        <v>225</v>
      </c>
      <c r="G6218" s="5" t="s">
        <v>88</v>
      </c>
      <c r="H6218" s="5" t="s">
        <v>131</v>
      </c>
      <c r="I6218" s="150">
        <v>0</v>
      </c>
      <c r="J6218" s="150">
        <v>0</v>
      </c>
      <c r="K6218" s="150">
        <v>44</v>
      </c>
      <c r="L6218" s="150">
        <v>0</v>
      </c>
      <c r="M6218" s="150">
        <v>0</v>
      </c>
      <c r="N6218" s="150">
        <v>0</v>
      </c>
      <c r="O6218" s="150">
        <v>0</v>
      </c>
      <c r="P6218" s="150">
        <v>0</v>
      </c>
      <c r="Q6218" s="150">
        <v>0</v>
      </c>
      <c r="R6218" s="150">
        <v>23.773183471263359</v>
      </c>
      <c r="S6218" s="150">
        <v>0</v>
      </c>
      <c r="T6218" s="150">
        <v>0</v>
      </c>
      <c r="U6218" s="150">
        <v>0</v>
      </c>
      <c r="V6218" s="150">
        <v>467</v>
      </c>
      <c r="W6218" s="150">
        <v>11.040808031999999</v>
      </c>
      <c r="X6218" s="150">
        <v>0</v>
      </c>
      <c r="Y6218" s="150"/>
      <c r="Z6218" s="150">
        <v>0</v>
      </c>
      <c r="AA6218" s="150">
        <v>0</v>
      </c>
      <c r="AB6218" s="150">
        <v>0</v>
      </c>
      <c r="AC6218" s="150">
        <v>0</v>
      </c>
      <c r="AD6218" s="150">
        <v>0</v>
      </c>
      <c r="AE6218" s="150">
        <v>0</v>
      </c>
      <c r="AF6218" s="150">
        <v>68.69764032601114</v>
      </c>
      <c r="AG6218" s="150">
        <v>0</v>
      </c>
      <c r="AH6218" s="150">
        <v>0</v>
      </c>
      <c r="AI6218" s="150">
        <v>0</v>
      </c>
      <c r="AJ6218" s="150">
        <v>0</v>
      </c>
      <c r="AK6218" s="150"/>
      <c r="AL6218" s="150">
        <v>614.51165771484375</v>
      </c>
      <c r="AM6218" s="150">
        <v>559.4708251953125</v>
      </c>
      <c r="AN6218" s="150">
        <v>55.040809631347656</v>
      </c>
      <c r="AO6218" s="5" t="s">
        <v>6087</v>
      </c>
    </row>
    <row r="6219" spans="1:41" ht="14.25" x14ac:dyDescent="0.45">
      <c r="A6219" s="150">
        <v>2024</v>
      </c>
      <c r="B6219" s="5" t="s">
        <v>6344</v>
      </c>
      <c r="C6219" s="5" t="s">
        <v>171</v>
      </c>
      <c r="D6219" s="5" t="s">
        <v>84</v>
      </c>
      <c r="E6219" s="5" t="s">
        <v>93</v>
      </c>
      <c r="F6219" s="5" t="s">
        <v>225</v>
      </c>
      <c r="G6219" s="5" t="s">
        <v>88</v>
      </c>
      <c r="H6219" s="5" t="s">
        <v>131</v>
      </c>
      <c r="I6219" s="150">
        <v>0</v>
      </c>
      <c r="J6219" s="150">
        <v>0</v>
      </c>
      <c r="K6219" s="150">
        <v>43.463999654907823</v>
      </c>
      <c r="L6219" s="150">
        <v>0</v>
      </c>
      <c r="M6219" s="150">
        <v>0</v>
      </c>
      <c r="N6219" s="150">
        <v>0</v>
      </c>
      <c r="O6219" s="150">
        <v>0</v>
      </c>
      <c r="P6219" s="150">
        <v>0</v>
      </c>
      <c r="Q6219" s="150">
        <v>0</v>
      </c>
      <c r="R6219" s="150">
        <v>23.344489665072</v>
      </c>
      <c r="S6219" s="150">
        <v>0</v>
      </c>
      <c r="T6219" s="150">
        <v>0</v>
      </c>
      <c r="U6219" s="150">
        <v>0</v>
      </c>
      <c r="V6219" s="150">
        <v>758</v>
      </c>
      <c r="W6219" s="150">
        <v>10.824321599999999</v>
      </c>
      <c r="X6219" s="150">
        <v>0</v>
      </c>
      <c r="Y6219" s="150"/>
      <c r="Z6219" s="150">
        <v>0</v>
      </c>
      <c r="AA6219" s="150">
        <v>0</v>
      </c>
      <c r="AB6219" s="150">
        <v>0</v>
      </c>
      <c r="AC6219" s="150">
        <v>0</v>
      </c>
      <c r="AD6219" s="150">
        <v>0</v>
      </c>
      <c r="AE6219" s="150">
        <v>0</v>
      </c>
      <c r="AF6219" s="150">
        <v>94.9509490752</v>
      </c>
      <c r="AG6219" s="150">
        <v>0</v>
      </c>
      <c r="AH6219" s="150">
        <v>0</v>
      </c>
      <c r="AI6219" s="150">
        <v>0</v>
      </c>
      <c r="AJ6219" s="150">
        <v>0</v>
      </c>
      <c r="AK6219" s="150"/>
      <c r="AL6219" s="150">
        <v>930.583740234375</v>
      </c>
      <c r="AM6219" s="150">
        <v>876.29541015625</v>
      </c>
      <c r="AN6219" s="150">
        <v>54.288322448730469</v>
      </c>
      <c r="AO6219" s="5" t="s">
        <v>7011</v>
      </c>
    </row>
    <row r="6220" spans="1:41" ht="14.25" x14ac:dyDescent="0.45">
      <c r="A6220" s="150">
        <v>2024</v>
      </c>
      <c r="B6220" s="5" t="s">
        <v>1477</v>
      </c>
      <c r="C6220" s="5" t="s">
        <v>171</v>
      </c>
      <c r="D6220" s="5" t="s">
        <v>84</v>
      </c>
      <c r="E6220" s="5" t="s">
        <v>93</v>
      </c>
      <c r="F6220" s="5" t="s">
        <v>225</v>
      </c>
      <c r="G6220" s="5" t="s">
        <v>88</v>
      </c>
      <c r="H6220" s="5" t="s">
        <v>131</v>
      </c>
      <c r="I6220" s="150">
        <v>0</v>
      </c>
      <c r="J6220" s="150"/>
      <c r="K6220" s="150">
        <v>0</v>
      </c>
      <c r="L6220" s="150">
        <v>0</v>
      </c>
      <c r="M6220" s="150">
        <v>133.21874999999989</v>
      </c>
      <c r="N6220" s="150">
        <v>0</v>
      </c>
      <c r="O6220" s="150">
        <v>0</v>
      </c>
      <c r="P6220" s="150">
        <v>47</v>
      </c>
      <c r="Q6220" s="150">
        <v>0</v>
      </c>
      <c r="R6220" s="150">
        <v>0</v>
      </c>
      <c r="S6220" s="150">
        <v>0</v>
      </c>
      <c r="T6220" s="150">
        <v>0</v>
      </c>
      <c r="U6220" s="150"/>
      <c r="V6220" s="150">
        <v>0</v>
      </c>
      <c r="W6220" s="150">
        <v>59.754628431115549</v>
      </c>
      <c r="X6220" s="150">
        <v>0</v>
      </c>
      <c r="Y6220" s="150">
        <v>0</v>
      </c>
      <c r="Z6220" s="150">
        <v>0</v>
      </c>
      <c r="AA6220" s="150">
        <v>0</v>
      </c>
      <c r="AB6220" s="150">
        <v>0</v>
      </c>
      <c r="AC6220" s="150"/>
      <c r="AD6220" s="150">
        <v>0</v>
      </c>
      <c r="AE6220" s="150">
        <v>0</v>
      </c>
      <c r="AF6220" s="150">
        <v>0</v>
      </c>
      <c r="AG6220" s="150">
        <v>0</v>
      </c>
      <c r="AH6220" s="150">
        <v>0</v>
      </c>
      <c r="AI6220" s="150">
        <v>0</v>
      </c>
      <c r="AJ6220" s="150">
        <v>0</v>
      </c>
      <c r="AK6220" s="150">
        <v>0</v>
      </c>
      <c r="AL6220" s="150">
        <v>239.97337341308594</v>
      </c>
      <c r="AM6220" s="150">
        <v>47</v>
      </c>
      <c r="AN6220" s="150">
        <v>192.97337341308594</v>
      </c>
      <c r="AO6220" s="5" t="s">
        <v>3379</v>
      </c>
    </row>
    <row r="6221" spans="1:41" ht="14.25" x14ac:dyDescent="0.45">
      <c r="A6221" s="150">
        <v>2024</v>
      </c>
      <c r="B6221" s="5" t="s">
        <v>1477</v>
      </c>
      <c r="C6221" s="5" t="s">
        <v>171</v>
      </c>
      <c r="D6221" s="5" t="s">
        <v>84</v>
      </c>
      <c r="E6221" s="5" t="s">
        <v>93</v>
      </c>
      <c r="F6221" s="5" t="s">
        <v>228</v>
      </c>
      <c r="G6221" s="5" t="s">
        <v>87</v>
      </c>
      <c r="H6221" s="5" t="s">
        <v>131</v>
      </c>
      <c r="I6221" s="150">
        <v>118.57221861193064</v>
      </c>
      <c r="J6221" s="150">
        <v>104.38135075926573</v>
      </c>
      <c r="K6221" s="150">
        <v>65.21472023656186</v>
      </c>
      <c r="L6221" s="150">
        <v>23.714443722386129</v>
      </c>
      <c r="M6221" s="150">
        <v>1531.5084186463491</v>
      </c>
      <c r="N6221" s="150">
        <v>1591.8320348651689</v>
      </c>
      <c r="O6221" s="150">
        <v>68.771886794919766</v>
      </c>
      <c r="P6221" s="150">
        <v>35.57166558357919</v>
      </c>
      <c r="Q6221" s="150">
        <v>0</v>
      </c>
      <c r="R6221" s="150">
        <v>0</v>
      </c>
      <c r="S6221" s="150">
        <v>533.57498375368789</v>
      </c>
      <c r="T6221" s="150">
        <v>337.93082304400235</v>
      </c>
      <c r="U6221" s="150">
        <v>182.60121666237319</v>
      </c>
      <c r="V6221" s="150">
        <v>0</v>
      </c>
      <c r="W6221" s="150">
        <v>0</v>
      </c>
      <c r="X6221" s="150">
        <v>101.67376259573822</v>
      </c>
      <c r="Y6221" s="150">
        <v>2839.8046357557387</v>
      </c>
      <c r="Z6221" s="150">
        <v>652.14720236561857</v>
      </c>
      <c r="AA6221" s="150">
        <v>8045.8498298497434</v>
      </c>
      <c r="AB6221" s="150"/>
      <c r="AC6221" s="150">
        <v>887.15733965446509</v>
      </c>
      <c r="AD6221" s="150">
        <v>479.57126678688405</v>
      </c>
      <c r="AE6221" s="150">
        <v>569.14664933726704</v>
      </c>
      <c r="AF6221" s="150">
        <v>653.22369361764379</v>
      </c>
      <c r="AG6221" s="150">
        <v>14625.883165781644</v>
      </c>
      <c r="AH6221" s="150">
        <v>283.38760248251424</v>
      </c>
      <c r="AI6221" s="150">
        <v>0</v>
      </c>
      <c r="AJ6221" s="150">
        <v>3198.9430725819179</v>
      </c>
      <c r="AK6221" s="150">
        <v>174.38637654707657</v>
      </c>
      <c r="AL6221" s="150">
        <v>37104.84765625</v>
      </c>
      <c r="AM6221" s="150">
        <v>33528.828125</v>
      </c>
      <c r="AN6221" s="150">
        <v>3576.020263671875</v>
      </c>
      <c r="AO6221" s="5" t="s">
        <v>3380</v>
      </c>
    </row>
    <row r="6222" spans="1:41" ht="14.25" x14ac:dyDescent="0.45">
      <c r="A6222" s="150">
        <v>2024</v>
      </c>
      <c r="B6222" s="5" t="s">
        <v>7352</v>
      </c>
      <c r="C6222" s="5" t="s">
        <v>171</v>
      </c>
      <c r="D6222" s="5" t="s">
        <v>84</v>
      </c>
      <c r="E6222" s="5" t="s">
        <v>93</v>
      </c>
      <c r="F6222" s="5" t="s">
        <v>228</v>
      </c>
      <c r="G6222" s="5" t="s">
        <v>87</v>
      </c>
      <c r="H6222" s="5" t="s">
        <v>131</v>
      </c>
      <c r="I6222" s="150">
        <v>475.49019607843138</v>
      </c>
      <c r="J6222" s="150">
        <v>0</v>
      </c>
      <c r="K6222" s="150">
        <v>129.94900000000001</v>
      </c>
      <c r="L6222" s="150">
        <v>80</v>
      </c>
      <c r="M6222" s="150">
        <v>1680</v>
      </c>
      <c r="N6222" s="150">
        <v>169.6764765625</v>
      </c>
      <c r="O6222" s="150">
        <v>0</v>
      </c>
      <c r="P6222" s="150">
        <v>615</v>
      </c>
      <c r="Q6222" s="150">
        <v>443.44721369814391</v>
      </c>
      <c r="R6222" s="150">
        <v>476.11867781180001</v>
      </c>
      <c r="S6222" s="150">
        <v>2517.5</v>
      </c>
      <c r="T6222" s="150">
        <v>957.5</v>
      </c>
      <c r="U6222" s="150">
        <v>0</v>
      </c>
      <c r="V6222" s="150">
        <v>700</v>
      </c>
      <c r="W6222" s="150">
        <v>0</v>
      </c>
      <c r="X6222" s="150">
        <v>590</v>
      </c>
      <c r="Y6222" s="150">
        <v>7047.2187765228173</v>
      </c>
      <c r="Z6222" s="150">
        <v>443.0747986087876</v>
      </c>
      <c r="AA6222" s="150">
        <v>1023</v>
      </c>
      <c r="AB6222" s="150">
        <v>0</v>
      </c>
      <c r="AC6222" s="150">
        <v>808.32508971962625</v>
      </c>
      <c r="AD6222" s="150">
        <v>824.85292261218012</v>
      </c>
      <c r="AE6222" s="150">
        <v>0</v>
      </c>
      <c r="AF6222" s="150">
        <v>2024.44</v>
      </c>
      <c r="AG6222" s="150">
        <v>28051</v>
      </c>
      <c r="AH6222" s="150">
        <v>1193.4000000000001</v>
      </c>
      <c r="AI6222" s="150">
        <v>116</v>
      </c>
      <c r="AJ6222" s="150">
        <v>650</v>
      </c>
      <c r="AK6222" s="150">
        <v>159</v>
      </c>
      <c r="AL6222" s="150">
        <v>51174.9921875</v>
      </c>
      <c r="AM6222" s="150">
        <v>43006.79296875</v>
      </c>
      <c r="AN6222" s="150">
        <v>8168.2021484375</v>
      </c>
      <c r="AO6222" s="5" t="s">
        <v>7933</v>
      </c>
    </row>
    <row r="6223" spans="1:41" ht="14.25" x14ac:dyDescent="0.45">
      <c r="A6223" s="150">
        <v>2024</v>
      </c>
      <c r="B6223" s="5" t="s">
        <v>6344</v>
      </c>
      <c r="C6223" s="5" t="s">
        <v>171</v>
      </c>
      <c r="D6223" s="5" t="s">
        <v>84</v>
      </c>
      <c r="E6223" s="5" t="s">
        <v>93</v>
      </c>
      <c r="F6223" s="5" t="s">
        <v>228</v>
      </c>
      <c r="G6223" s="5" t="s">
        <v>87</v>
      </c>
      <c r="H6223" s="5" t="s">
        <v>131</v>
      </c>
      <c r="I6223" s="150">
        <v>153.6138856301647</v>
      </c>
      <c r="J6223" s="150">
        <v>0</v>
      </c>
      <c r="K6223" s="150">
        <v>102.3570283656622</v>
      </c>
      <c r="L6223" s="150">
        <v>90.120146236363283</v>
      </c>
      <c r="M6223" s="150">
        <v>7639.7305786735242</v>
      </c>
      <c r="N6223" s="150">
        <v>172.62923648603734</v>
      </c>
      <c r="O6223" s="150">
        <v>0</v>
      </c>
      <c r="P6223" s="150">
        <v>230.42082844524703</v>
      </c>
      <c r="Q6223" s="150">
        <v>238.79324276026628</v>
      </c>
      <c r="R6223" s="150">
        <v>311.60392239142521</v>
      </c>
      <c r="S6223" s="150">
        <v>1055.1522744496131</v>
      </c>
      <c r="T6223" s="150">
        <v>455.72119403615523</v>
      </c>
      <c r="U6223" s="150">
        <v>117.77064564979293</v>
      </c>
      <c r="V6223" s="150">
        <v>0</v>
      </c>
      <c r="W6223" s="150">
        <v>0</v>
      </c>
      <c r="X6223" s="150">
        <v>128.01157135847058</v>
      </c>
      <c r="Y6223" s="150">
        <v>0</v>
      </c>
      <c r="Z6223" s="150">
        <v>388.93234076146172</v>
      </c>
      <c r="AA6223" s="150">
        <v>1024.0925708677646</v>
      </c>
      <c r="AB6223" s="150">
        <v>0</v>
      </c>
      <c r="AC6223" s="150">
        <v>291.90846266104973</v>
      </c>
      <c r="AD6223" s="150">
        <v>226.3992635191286</v>
      </c>
      <c r="AE6223" s="150">
        <v>0</v>
      </c>
      <c r="AF6223" s="150">
        <v>2012.444311012244</v>
      </c>
      <c r="AG6223" s="150">
        <v>32933.792986536442</v>
      </c>
      <c r="AH6223" s="150">
        <v>890.96053665495515</v>
      </c>
      <c r="AI6223" s="150">
        <v>0</v>
      </c>
      <c r="AJ6223" s="150">
        <v>665.66017106404695</v>
      </c>
      <c r="AK6223" s="150">
        <v>60.42146168119811</v>
      </c>
      <c r="AL6223" s="150">
        <v>49190.5390625</v>
      </c>
      <c r="AM6223" s="150">
        <v>38631.78125</v>
      </c>
      <c r="AN6223" s="150">
        <v>10558.7548828125</v>
      </c>
      <c r="AO6223" s="5" t="s">
        <v>7012</v>
      </c>
    </row>
    <row r="6224" spans="1:41" ht="14.25" x14ac:dyDescent="0.45">
      <c r="A6224" s="150">
        <v>2024</v>
      </c>
      <c r="B6224" s="5" t="s">
        <v>1478</v>
      </c>
      <c r="C6224" s="5" t="s">
        <v>171</v>
      </c>
      <c r="D6224" s="5" t="s">
        <v>84</v>
      </c>
      <c r="E6224" s="5" t="s">
        <v>93</v>
      </c>
      <c r="F6224" s="5" t="s">
        <v>228</v>
      </c>
      <c r="G6224" s="5" t="s">
        <v>87</v>
      </c>
      <c r="H6224" s="5" t="s">
        <v>131</v>
      </c>
      <c r="I6224" s="150">
        <v>403.02085877797498</v>
      </c>
      <c r="J6224" s="150">
        <v>117.81857925380321</v>
      </c>
      <c r="K6224" s="150">
        <v>63.331849236538922</v>
      </c>
      <c r="L6224" s="150">
        <v>23.029763358741427</v>
      </c>
      <c r="M6224" s="150">
        <v>1487.2909049117197</v>
      </c>
      <c r="N6224" s="150">
        <v>500.29397325262704</v>
      </c>
      <c r="O6224" s="150">
        <v>70.240778244161348</v>
      </c>
      <c r="P6224" s="150">
        <v>0</v>
      </c>
      <c r="Q6224" s="150">
        <v>0</v>
      </c>
      <c r="R6224" s="150">
        <v>225.51915128010558</v>
      </c>
      <c r="S6224" s="150">
        <v>518.16967557168209</v>
      </c>
      <c r="T6224" s="150">
        <v>575.74408396853573</v>
      </c>
      <c r="U6224" s="150">
        <v>177.329177862309</v>
      </c>
      <c r="V6224" s="150">
        <v>0</v>
      </c>
      <c r="W6224" s="150">
        <v>0</v>
      </c>
      <c r="X6224" s="150">
        <v>177.90494233105679</v>
      </c>
      <c r="Y6224" s="150">
        <v>2665.69510877432</v>
      </c>
      <c r="Z6224" s="150">
        <v>1197.5937541812716</v>
      </c>
      <c r="AA6224" s="150">
        <v>7938.7524148958846</v>
      </c>
      <c r="AB6224" s="150"/>
      <c r="AC6224" s="150">
        <v>992.64037517015231</v>
      </c>
      <c r="AD6224" s="150">
        <v>413.48293482540078</v>
      </c>
      <c r="AE6224" s="150"/>
      <c r="AF6224" s="150">
        <v>640.89067315004354</v>
      </c>
      <c r="AG6224" s="150">
        <v>8625.556255601552</v>
      </c>
      <c r="AH6224" s="150">
        <v>955.73517938776922</v>
      </c>
      <c r="AI6224" s="150">
        <v>0</v>
      </c>
      <c r="AJ6224" s="150">
        <v>921.19053434965713</v>
      </c>
      <c r="AK6224" s="150">
        <v>67.937801908287213</v>
      </c>
      <c r="AL6224" s="150">
        <v>28759.16796875</v>
      </c>
      <c r="AM6224" s="150">
        <v>24429.33203125</v>
      </c>
      <c r="AN6224" s="150">
        <v>4329.83837890625</v>
      </c>
      <c r="AO6224" s="5" t="s">
        <v>3381</v>
      </c>
    </row>
    <row r="6225" spans="1:41" ht="14.25" x14ac:dyDescent="0.45">
      <c r="A6225" s="150">
        <v>2024</v>
      </c>
      <c r="B6225" s="5" t="s">
        <v>4024</v>
      </c>
      <c r="C6225" s="5" t="s">
        <v>171</v>
      </c>
      <c r="D6225" s="5" t="s">
        <v>84</v>
      </c>
      <c r="E6225" s="5" t="s">
        <v>93</v>
      </c>
      <c r="F6225" s="5" t="s">
        <v>228</v>
      </c>
      <c r="G6225" s="5" t="s">
        <v>87</v>
      </c>
      <c r="H6225" s="5" t="s">
        <v>131</v>
      </c>
      <c r="I6225" s="150">
        <v>378.65875166710367</v>
      </c>
      <c r="J6225" s="150">
        <v>2953.5382630034087</v>
      </c>
      <c r="K6225" s="150">
        <v>142.75434937849806</v>
      </c>
      <c r="L6225" s="150">
        <v>313.74582280988591</v>
      </c>
      <c r="M6225" s="150">
        <v>0</v>
      </c>
      <c r="N6225" s="150">
        <v>91.972965133496615</v>
      </c>
      <c r="O6225" s="150">
        <v>0</v>
      </c>
      <c r="P6225" s="150">
        <v>43.275285904811845</v>
      </c>
      <c r="Q6225" s="150">
        <v>0</v>
      </c>
      <c r="R6225" s="150">
        <v>216.79015221271834</v>
      </c>
      <c r="S6225" s="150">
        <v>108.18821476202962</v>
      </c>
      <c r="T6225" s="150">
        <v>540.94107381014805</v>
      </c>
      <c r="U6225" s="150">
        <v>200.14819730975481</v>
      </c>
      <c r="V6225" s="150">
        <v>0</v>
      </c>
      <c r="W6225" s="150">
        <v>0</v>
      </c>
      <c r="X6225" s="150">
        <v>363.33588779107669</v>
      </c>
      <c r="Y6225" s="150">
        <v>0</v>
      </c>
      <c r="Z6225" s="150">
        <v>823.31231433904543</v>
      </c>
      <c r="AA6225" s="150">
        <v>1289.603519963393</v>
      </c>
      <c r="AB6225" s="150">
        <v>139.13761735900343</v>
      </c>
      <c r="AC6225" s="150">
        <v>801.86692184427159</v>
      </c>
      <c r="AD6225" s="150">
        <v>144.89993402905708</v>
      </c>
      <c r="AE6225" s="150">
        <v>0</v>
      </c>
      <c r="AF6225" s="150">
        <v>1923.1537056098384</v>
      </c>
      <c r="AG6225" s="150">
        <v>1930.0777513546084</v>
      </c>
      <c r="AH6225" s="150">
        <v>1102.4379084250818</v>
      </c>
      <c r="AI6225" s="150">
        <v>0</v>
      </c>
      <c r="AJ6225" s="150">
        <v>0</v>
      </c>
      <c r="AK6225" s="150">
        <v>63.831046709597473</v>
      </c>
      <c r="AL6225" s="150">
        <v>13571.669921875</v>
      </c>
      <c r="AM6225" s="150">
        <v>10966.1435546875</v>
      </c>
      <c r="AN6225" s="150">
        <v>2605.526123046875</v>
      </c>
      <c r="AO6225" s="5" t="s">
        <v>4721</v>
      </c>
    </row>
    <row r="6226" spans="1:41" ht="14.25" x14ac:dyDescent="0.45">
      <c r="A6226" s="150">
        <v>2024</v>
      </c>
      <c r="B6226" s="5" t="s">
        <v>582</v>
      </c>
      <c r="C6226" s="5" t="s">
        <v>171</v>
      </c>
      <c r="D6226" s="5" t="s">
        <v>84</v>
      </c>
      <c r="E6226" s="5" t="s">
        <v>93</v>
      </c>
      <c r="F6226" s="5" t="s">
        <v>228</v>
      </c>
      <c r="G6226" s="5" t="s">
        <v>87</v>
      </c>
      <c r="H6226" s="5" t="s">
        <v>131</v>
      </c>
      <c r="I6226" s="150">
        <v>279.11698153336448</v>
      </c>
      <c r="J6226" s="150">
        <v>279.11698153336448</v>
      </c>
      <c r="K6226" s="150">
        <v>61.405735937340182</v>
      </c>
      <c r="L6226" s="150">
        <v>100.48211335201121</v>
      </c>
      <c r="M6226" s="150">
        <v>279.11698153336448</v>
      </c>
      <c r="N6226" s="150">
        <v>60.28926801120673</v>
      </c>
      <c r="O6226" s="150">
        <v>68.104543494140927</v>
      </c>
      <c r="P6226" s="150">
        <v>0</v>
      </c>
      <c r="Q6226" s="150">
        <v>0</v>
      </c>
      <c r="R6226" s="150">
        <v>221.19048245124969</v>
      </c>
      <c r="S6226" s="150">
        <v>502.41056676005604</v>
      </c>
      <c r="T6226" s="150">
        <v>558.23396306672896</v>
      </c>
      <c r="U6226" s="150">
        <v>206.54656633468971</v>
      </c>
      <c r="V6226" s="150">
        <v>0</v>
      </c>
      <c r="W6226" s="150">
        <v>0</v>
      </c>
      <c r="X6226" s="150">
        <v>197.57390839804117</v>
      </c>
      <c r="Y6226" s="150">
        <v>2802.3344945949793</v>
      </c>
      <c r="Z6226" s="150">
        <v>1199.4356945171942</v>
      </c>
      <c r="AA6226" s="150">
        <v>956.6020002583341</v>
      </c>
      <c r="AB6226" s="150">
        <v>144.02436247121608</v>
      </c>
      <c r="AC6226" s="150">
        <v>788.09628733682678</v>
      </c>
      <c r="AD6226" s="150">
        <v>149.53211789115696</v>
      </c>
      <c r="AE6226" s="150"/>
      <c r="AF6226" s="150">
        <v>610.45979087671321</v>
      </c>
      <c r="AG6226" s="150">
        <v>1960.517678290352</v>
      </c>
      <c r="AH6226" s="150">
        <v>1116.4679261334579</v>
      </c>
      <c r="AI6226" s="150">
        <v>0</v>
      </c>
      <c r="AJ6226" s="150">
        <v>0</v>
      </c>
      <c r="AK6226" s="150">
        <v>83.735094460009336</v>
      </c>
      <c r="AL6226" s="150">
        <v>12624.7939453125</v>
      </c>
      <c r="AM6226" s="150">
        <v>9464.1884765625</v>
      </c>
      <c r="AN6226" s="150">
        <v>3160.605224609375</v>
      </c>
      <c r="AO6226" s="5" t="s">
        <v>1266</v>
      </c>
    </row>
    <row r="6227" spans="1:41" ht="14.25" x14ac:dyDescent="0.45">
      <c r="A6227" s="150">
        <v>2024</v>
      </c>
      <c r="B6227" s="5" t="s">
        <v>4980</v>
      </c>
      <c r="C6227" s="5" t="s">
        <v>171</v>
      </c>
      <c r="D6227" s="5" t="s">
        <v>84</v>
      </c>
      <c r="E6227" s="5" t="s">
        <v>93</v>
      </c>
      <c r="F6227" s="5" t="s">
        <v>228</v>
      </c>
      <c r="G6227" s="5" t="s">
        <v>87</v>
      </c>
      <c r="H6227" s="5" t="s">
        <v>131</v>
      </c>
      <c r="I6227" s="150">
        <v>263.37028496809705</v>
      </c>
      <c r="J6227" s="150">
        <v>0</v>
      </c>
      <c r="K6227" s="150">
        <v>139.00683640616163</v>
      </c>
      <c r="L6227" s="150">
        <v>94.813302588514944</v>
      </c>
      <c r="M6227" s="150">
        <v>210.69622797447767</v>
      </c>
      <c r="N6227" s="150">
        <v>176.70987292105454</v>
      </c>
      <c r="O6227" s="150">
        <v>0</v>
      </c>
      <c r="P6227" s="150">
        <v>94.813302588514944</v>
      </c>
      <c r="Q6227" s="150">
        <v>239.67295994954105</v>
      </c>
      <c r="R6227" s="150">
        <v>170.78912445358458</v>
      </c>
      <c r="S6227" s="150">
        <v>105.34811398723883</v>
      </c>
      <c r="T6227" s="150">
        <v>474.06651294257472</v>
      </c>
      <c r="U6227" s="150">
        <v>189.62660517702989</v>
      </c>
      <c r="V6227" s="150">
        <v>0</v>
      </c>
      <c r="W6227" s="150">
        <v>0</v>
      </c>
      <c r="X6227" s="150">
        <v>237.03325647128736</v>
      </c>
      <c r="Y6227" s="150"/>
      <c r="Z6227" s="150">
        <v>388.34417589029903</v>
      </c>
      <c r="AA6227" s="150">
        <v>1261.0169244272488</v>
      </c>
      <c r="AB6227" s="150">
        <v>0</v>
      </c>
      <c r="AC6227" s="150">
        <v>728.3659249735374</v>
      </c>
      <c r="AD6227" s="150">
        <v>142.21995388277242</v>
      </c>
      <c r="AE6227" s="150"/>
      <c r="AF6227" s="150">
        <v>1933.8753284637432</v>
      </c>
      <c r="AG6227" s="150">
        <v>1529.6546150947079</v>
      </c>
      <c r="AH6227" s="150">
        <v>1706.639446593269</v>
      </c>
      <c r="AI6227" s="150">
        <v>0</v>
      </c>
      <c r="AJ6227" s="150">
        <v>0</v>
      </c>
      <c r="AK6227" s="150">
        <v>62.155387252470909</v>
      </c>
      <c r="AL6227" s="150">
        <v>10148.2177734375</v>
      </c>
      <c r="AM6227" s="150">
        <v>7071.052734375</v>
      </c>
      <c r="AN6227" s="150">
        <v>3077.16552734375</v>
      </c>
      <c r="AO6227" s="5" t="s">
        <v>6088</v>
      </c>
    </row>
    <row r="6228" spans="1:41" ht="14.25" x14ac:dyDescent="0.45">
      <c r="A6228" s="150">
        <v>2024</v>
      </c>
      <c r="B6228" s="5" t="s">
        <v>1477</v>
      </c>
      <c r="C6228" s="5" t="s">
        <v>171</v>
      </c>
      <c r="D6228" s="5" t="s">
        <v>84</v>
      </c>
      <c r="E6228" s="5" t="s">
        <v>93</v>
      </c>
      <c r="F6228" s="5" t="s">
        <v>228</v>
      </c>
      <c r="G6228" s="5" t="s">
        <v>88</v>
      </c>
      <c r="H6228" s="5" t="s">
        <v>131</v>
      </c>
      <c r="I6228" s="150">
        <v>102</v>
      </c>
      <c r="J6228" s="150">
        <v>110.4</v>
      </c>
      <c r="K6228" s="150">
        <v>69.408148824583236</v>
      </c>
      <c r="L6228" s="150">
        <v>24.762</v>
      </c>
      <c r="M6228" s="150">
        <v>1582.240624999999</v>
      </c>
      <c r="N6228" s="150">
        <v>1663.922793961741</v>
      </c>
      <c r="O6228" s="150">
        <v>74</v>
      </c>
      <c r="P6228" s="150">
        <v>39</v>
      </c>
      <c r="Q6228" s="150">
        <v>0</v>
      </c>
      <c r="R6228" s="150">
        <v>0</v>
      </c>
      <c r="S6228" s="150">
        <v>651.22405455451792</v>
      </c>
      <c r="T6228" s="150">
        <v>391.81644391439079</v>
      </c>
      <c r="U6228" s="150">
        <v>185.88469812351431</v>
      </c>
      <c r="V6228" s="150">
        <v>0</v>
      </c>
      <c r="W6228" s="150">
        <v>0</v>
      </c>
      <c r="X6228" s="150">
        <v>115.2386591914623</v>
      </c>
      <c r="Y6228" s="150">
        <v>3204</v>
      </c>
      <c r="Z6228" s="150">
        <v>795.85</v>
      </c>
      <c r="AA6228" s="150">
        <v>8447.9746708367347</v>
      </c>
      <c r="AB6228" s="150">
        <v>52</v>
      </c>
      <c r="AC6228" s="150">
        <v>948.4</v>
      </c>
      <c r="AD6228" s="150">
        <v>587.85778329951484</v>
      </c>
      <c r="AE6228" s="150">
        <v>573.6444329387092</v>
      </c>
      <c r="AF6228" s="150">
        <v>682.08780399524915</v>
      </c>
      <c r="AG6228" s="150">
        <v>15955</v>
      </c>
      <c r="AH6228" s="150">
        <v>340.38617602578938</v>
      </c>
      <c r="AI6228" s="150">
        <v>0</v>
      </c>
      <c r="AJ6228" s="150">
        <v>3850.9981065704869</v>
      </c>
      <c r="AK6228" s="150">
        <v>218.56278795730071</v>
      </c>
      <c r="AL6228" s="150">
        <v>40666.66015625</v>
      </c>
      <c r="AM6228" s="150">
        <v>36583.92578125</v>
      </c>
      <c r="AN6228" s="150">
        <v>4082.734619140625</v>
      </c>
      <c r="AO6228" s="5" t="s">
        <v>3383</v>
      </c>
    </row>
    <row r="6229" spans="1:41" ht="14.25" x14ac:dyDescent="0.45">
      <c r="A6229" s="150">
        <v>2024</v>
      </c>
      <c r="B6229" s="5" t="s">
        <v>1478</v>
      </c>
      <c r="C6229" s="5" t="s">
        <v>171</v>
      </c>
      <c r="D6229" s="5" t="s">
        <v>84</v>
      </c>
      <c r="E6229" s="5" t="s">
        <v>93</v>
      </c>
      <c r="F6229" s="5" t="s">
        <v>228</v>
      </c>
      <c r="G6229" s="5" t="s">
        <v>88</v>
      </c>
      <c r="H6229" s="5" t="s">
        <v>131</v>
      </c>
      <c r="I6229" s="150">
        <v>418.28239901780881</v>
      </c>
      <c r="J6229" s="150">
        <v>120</v>
      </c>
      <c r="K6229" s="150">
        <v>67.715267145934874</v>
      </c>
      <c r="L6229" s="150">
        <v>24.224</v>
      </c>
      <c r="M6229" s="150">
        <v>1549.9499999999989</v>
      </c>
      <c r="N6229" s="150">
        <v>519.23903884474714</v>
      </c>
      <c r="O6229" s="150">
        <v>72.23706947849864</v>
      </c>
      <c r="P6229" s="150">
        <v>0</v>
      </c>
      <c r="Q6229" s="150">
        <v>0</v>
      </c>
      <c r="R6229" s="150">
        <v>240.17223998202169</v>
      </c>
      <c r="S6229" s="150">
        <v>530.86555275411683</v>
      </c>
      <c r="T6229" s="150">
        <v>563.24629329765287</v>
      </c>
      <c r="U6229" s="150">
        <v>182.2399001210924</v>
      </c>
      <c r="V6229" s="150">
        <v>0</v>
      </c>
      <c r="W6229" s="150">
        <v>0</v>
      </c>
      <c r="X6229" s="150">
        <v>181.02139510672001</v>
      </c>
      <c r="Y6229" s="150">
        <v>2818.5587999999998</v>
      </c>
      <c r="Z6229" s="150">
        <v>1200.690468139778</v>
      </c>
      <c r="AA6229" s="150">
        <v>8262.6894570109362</v>
      </c>
      <c r="AB6229" s="150">
        <v>73</v>
      </c>
      <c r="AC6229" s="150">
        <v>1013.3785800000001</v>
      </c>
      <c r="AD6229" s="150">
        <v>422.98728668666121</v>
      </c>
      <c r="AE6229" s="150">
        <v>0</v>
      </c>
      <c r="AF6229" s="150">
        <v>665.15983586105335</v>
      </c>
      <c r="AG6229" s="150">
        <v>9491.8480639441586</v>
      </c>
      <c r="AH6229" s="150">
        <v>1014.023319279769</v>
      </c>
      <c r="AI6229" s="150">
        <v>0</v>
      </c>
      <c r="AJ6229" s="150">
        <v>959.19417276677632</v>
      </c>
      <c r="AK6229" s="150">
        <v>77.691733180840757</v>
      </c>
      <c r="AL6229" s="150">
        <v>30468.4140625</v>
      </c>
      <c r="AM6229" s="150">
        <v>25915.677734375</v>
      </c>
      <c r="AN6229" s="150">
        <v>4552.73828125</v>
      </c>
      <c r="AO6229" s="5" t="s">
        <v>3382</v>
      </c>
    </row>
    <row r="6230" spans="1:41" ht="14.25" x14ac:dyDescent="0.45">
      <c r="A6230" s="150">
        <v>2024</v>
      </c>
      <c r="B6230" s="5" t="s">
        <v>582</v>
      </c>
      <c r="C6230" s="5" t="s">
        <v>171</v>
      </c>
      <c r="D6230" s="5" t="s">
        <v>84</v>
      </c>
      <c r="E6230" s="5" t="s">
        <v>93</v>
      </c>
      <c r="F6230" s="5" t="s">
        <v>228</v>
      </c>
      <c r="G6230" s="5" t="s">
        <v>88</v>
      </c>
      <c r="H6230" s="5" t="s">
        <v>131</v>
      </c>
      <c r="I6230" s="150">
        <v>281.62314664882638</v>
      </c>
      <c r="J6230" s="150">
        <v>293.20201666747869</v>
      </c>
      <c r="K6230" s="150">
        <v>61.703406502227068</v>
      </c>
      <c r="L6230" s="150">
        <v>104.9324357397618</v>
      </c>
      <c r="M6230" s="150">
        <v>287.17141691232001</v>
      </c>
      <c r="N6230" s="150">
        <v>64</v>
      </c>
      <c r="O6230" s="150">
        <v>70.092207894282879</v>
      </c>
      <c r="P6230" s="150">
        <v>0</v>
      </c>
      <c r="Q6230" s="150">
        <v>0</v>
      </c>
      <c r="R6230" s="150">
        <v>225.85499437921999</v>
      </c>
      <c r="S6230" s="150">
        <v>506.8414922139911</v>
      </c>
      <c r="T6230" s="150">
        <v>530.76007530050003</v>
      </c>
      <c r="U6230" s="150">
        <v>200.3137133398904</v>
      </c>
      <c r="V6230" s="150">
        <v>0</v>
      </c>
      <c r="W6230" s="150"/>
      <c r="X6230" s="150">
        <v>190.34077334181831</v>
      </c>
      <c r="Y6230" s="150">
        <v>2902.1122</v>
      </c>
      <c r="Z6230" s="150">
        <v>1237.6783585098769</v>
      </c>
      <c r="AA6230" s="150">
        <v>1085.4460177101409</v>
      </c>
      <c r="AB6230" s="150">
        <v>129</v>
      </c>
      <c r="AC6230" s="150">
        <v>817.45263</v>
      </c>
      <c r="AD6230" s="150">
        <v>154.29978202418701</v>
      </c>
      <c r="AE6230" s="150"/>
      <c r="AF6230" s="150">
        <v>637.49687024866876</v>
      </c>
      <c r="AG6230" s="150">
        <v>2083</v>
      </c>
      <c r="AH6230" s="150">
        <v>1194.831141814911</v>
      </c>
      <c r="AI6230" s="150">
        <v>0</v>
      </c>
      <c r="AJ6230" s="150">
        <v>0</v>
      </c>
      <c r="AK6230" s="150">
        <v>86.151425073696004</v>
      </c>
      <c r="AL6230" s="150">
        <v>13144.3037109375</v>
      </c>
      <c r="AM6230" s="150">
        <v>9933.1123046875</v>
      </c>
      <c r="AN6230" s="150">
        <v>3211.191650390625</v>
      </c>
      <c r="AO6230" s="5" t="s">
        <v>1267</v>
      </c>
    </row>
    <row r="6231" spans="1:41" ht="14.25" x14ac:dyDescent="0.45">
      <c r="A6231" s="150">
        <v>2024</v>
      </c>
      <c r="B6231" s="5" t="s">
        <v>6344</v>
      </c>
      <c r="C6231" s="5" t="s">
        <v>171</v>
      </c>
      <c r="D6231" s="5" t="s">
        <v>84</v>
      </c>
      <c r="E6231" s="5" t="s">
        <v>93</v>
      </c>
      <c r="F6231" s="5" t="s">
        <v>228</v>
      </c>
      <c r="G6231" s="5" t="s">
        <v>88</v>
      </c>
      <c r="H6231" s="5" t="s">
        <v>131</v>
      </c>
      <c r="I6231" s="150">
        <v>165.61212047999999</v>
      </c>
      <c r="J6231" s="150">
        <v>0</v>
      </c>
      <c r="K6231" s="150">
        <v>106.9998295790223</v>
      </c>
      <c r="L6231" s="150">
        <v>97.321104167696646</v>
      </c>
      <c r="M6231" s="150">
        <v>8074.9439136000001</v>
      </c>
      <c r="N6231" s="150">
        <v>182.46339737599999</v>
      </c>
      <c r="O6231" s="150">
        <v>0</v>
      </c>
      <c r="P6231" s="150">
        <v>242.593552422225</v>
      </c>
      <c r="Q6231" s="150">
        <v>252.3966025213702</v>
      </c>
      <c r="R6231" s="150">
        <v>329.35509579258058</v>
      </c>
      <c r="S6231" s="150">
        <v>1115.26124498064</v>
      </c>
      <c r="T6231" s="150">
        <v>489.94503904911039</v>
      </c>
      <c r="U6231" s="150">
        <v>119.66946115</v>
      </c>
      <c r="V6231" s="150">
        <v>0</v>
      </c>
      <c r="W6231" s="150">
        <v>0</v>
      </c>
      <c r="X6231" s="150">
        <v>140</v>
      </c>
      <c r="Y6231" s="150"/>
      <c r="Z6231" s="150">
        <v>411.08869030028882</v>
      </c>
      <c r="AA6231" s="150">
        <v>1156</v>
      </c>
      <c r="AB6231" s="150">
        <v>0</v>
      </c>
      <c r="AC6231" s="150">
        <v>310.96472999999997</v>
      </c>
      <c r="AD6231" s="150">
        <v>231.4186103553202</v>
      </c>
      <c r="AE6231" s="150">
        <v>0</v>
      </c>
      <c r="AF6231" s="150">
        <v>2169.62918636832</v>
      </c>
      <c r="AG6231" s="150">
        <v>35506</v>
      </c>
      <c r="AH6231" s="150">
        <v>998.05932625045489</v>
      </c>
      <c r="AI6231" s="150">
        <v>0</v>
      </c>
      <c r="AJ6231" s="150">
        <v>717.65252208000004</v>
      </c>
      <c r="AK6231" s="150">
        <v>64</v>
      </c>
      <c r="AL6231" s="150">
        <v>52881.375</v>
      </c>
      <c r="AM6231" s="150">
        <v>41660.74609375</v>
      </c>
      <c r="AN6231" s="150">
        <v>11220.62890625</v>
      </c>
      <c r="AO6231" s="5" t="s">
        <v>7013</v>
      </c>
    </row>
    <row r="6232" spans="1:41" ht="14.25" x14ac:dyDescent="0.45">
      <c r="A6232" s="150">
        <v>2024</v>
      </c>
      <c r="B6232" s="5" t="s">
        <v>4024</v>
      </c>
      <c r="C6232" s="5" t="s">
        <v>171</v>
      </c>
      <c r="D6232" s="5" t="s">
        <v>84</v>
      </c>
      <c r="E6232" s="5" t="s">
        <v>93</v>
      </c>
      <c r="F6232" s="5" t="s">
        <v>228</v>
      </c>
      <c r="G6232" s="5" t="s">
        <v>88</v>
      </c>
      <c r="H6232" s="5" t="s">
        <v>131</v>
      </c>
      <c r="I6232" s="150">
        <v>402.03998367724802</v>
      </c>
      <c r="J6232" s="150">
        <v>3148.2246369893628</v>
      </c>
      <c r="K6232" s="150">
        <v>149.6320393401482</v>
      </c>
      <c r="L6232" s="150">
        <v>333.87700000000012</v>
      </c>
      <c r="M6232" s="150">
        <v>0</v>
      </c>
      <c r="N6232" s="150">
        <v>96.20754127250342</v>
      </c>
      <c r="O6232" s="150">
        <v>0</v>
      </c>
      <c r="P6232" s="150">
        <v>44.257380854331153</v>
      </c>
      <c r="Q6232" s="150">
        <v>0</v>
      </c>
      <c r="R6232" s="150">
        <v>224.72003021827189</v>
      </c>
      <c r="S6232" s="150">
        <v>113</v>
      </c>
      <c r="T6232" s="150">
        <v>574.34283382463991</v>
      </c>
      <c r="U6232" s="150">
        <v>197.35341215752749</v>
      </c>
      <c r="V6232" s="150">
        <v>0</v>
      </c>
      <c r="W6232" s="150"/>
      <c r="X6232" s="150">
        <v>385.77097123402712</v>
      </c>
      <c r="Y6232" s="150">
        <v>0</v>
      </c>
      <c r="Z6232" s="150">
        <v>859</v>
      </c>
      <c r="AA6232" s="150">
        <v>1485</v>
      </c>
      <c r="AB6232" s="150">
        <v>128.607</v>
      </c>
      <c r="AC6232" s="150">
        <v>834.68691999999987</v>
      </c>
      <c r="AD6232" s="150">
        <v>151.12642345789189</v>
      </c>
      <c r="AE6232" s="150">
        <v>0</v>
      </c>
      <c r="AF6232" s="150">
        <v>2041.90364281336</v>
      </c>
      <c r="AG6232" s="150">
        <v>2051</v>
      </c>
      <c r="AH6232" s="150">
        <v>1191</v>
      </c>
      <c r="AI6232" s="150">
        <v>0</v>
      </c>
      <c r="AJ6232" s="150">
        <v>0</v>
      </c>
      <c r="AK6232" s="150">
        <v>66.443582736576005</v>
      </c>
      <c r="AL6232" s="150">
        <v>14478.1923828125</v>
      </c>
      <c r="AM6232" s="150">
        <v>11718.2705078125</v>
      </c>
      <c r="AN6232" s="150">
        <v>2759.923095703125</v>
      </c>
      <c r="AO6232" s="5" t="s">
        <v>4722</v>
      </c>
    </row>
    <row r="6233" spans="1:41" ht="14.25" x14ac:dyDescent="0.45">
      <c r="A6233" s="150">
        <v>2024</v>
      </c>
      <c r="B6233" s="5" t="s">
        <v>4980</v>
      </c>
      <c r="C6233" s="5" t="s">
        <v>171</v>
      </c>
      <c r="D6233" s="5" t="s">
        <v>84</v>
      </c>
      <c r="E6233" s="5" t="s">
        <v>93</v>
      </c>
      <c r="F6233" s="5" t="s">
        <v>228</v>
      </c>
      <c r="G6233" s="5" t="s">
        <v>88</v>
      </c>
      <c r="H6233" s="5" t="s">
        <v>131</v>
      </c>
      <c r="I6233" s="150">
        <v>281.54060481599998</v>
      </c>
      <c r="J6233" s="150">
        <v>0</v>
      </c>
      <c r="K6233" s="150">
        <v>144</v>
      </c>
      <c r="L6233" s="150">
        <v>101.52360639311991</v>
      </c>
      <c r="M6233" s="150">
        <v>220.81616063999999</v>
      </c>
      <c r="N6233" s="150">
        <v>186.28876478911491</v>
      </c>
      <c r="O6233" s="150">
        <v>0</v>
      </c>
      <c r="P6233" s="150">
        <v>99.855360000000005</v>
      </c>
      <c r="Q6233" s="150">
        <v>253.40874596349599</v>
      </c>
      <c r="R6233" s="150">
        <v>178.70515973999909</v>
      </c>
      <c r="S6233" s="150">
        <v>108.79342896693601</v>
      </c>
      <c r="T6233" s="150">
        <v>505.94175000000001</v>
      </c>
      <c r="U6233" s="150">
        <v>189.181809018</v>
      </c>
      <c r="V6233" s="150">
        <v>0</v>
      </c>
      <c r="W6233" s="150">
        <v>0</v>
      </c>
      <c r="X6233" s="150">
        <v>255.6</v>
      </c>
      <c r="Y6233" s="150"/>
      <c r="Z6233" s="150">
        <v>409.39510421112948</v>
      </c>
      <c r="AA6233" s="150">
        <v>1485</v>
      </c>
      <c r="AB6233" s="150">
        <v>0</v>
      </c>
      <c r="AC6233" s="150">
        <v>763.35014000000001</v>
      </c>
      <c r="AD6233" s="150">
        <v>150.03112995021891</v>
      </c>
      <c r="AE6233" s="150">
        <v>0</v>
      </c>
      <c r="AF6233" s="150">
        <v>2070.7431583983362</v>
      </c>
      <c r="AG6233" s="150">
        <v>1683</v>
      </c>
      <c r="AH6233" s="150">
        <v>1851.3772153348259</v>
      </c>
      <c r="AI6233" s="150">
        <v>0</v>
      </c>
      <c r="AJ6233" s="150">
        <v>0</v>
      </c>
      <c r="AK6233" s="150">
        <v>65</v>
      </c>
      <c r="AL6233" s="150">
        <v>11003.552734375</v>
      </c>
      <c r="AM6233" s="150">
        <v>7701.9921875</v>
      </c>
      <c r="AN6233" s="150">
        <v>3301.559814453125</v>
      </c>
      <c r="AO6233" s="5" t="s">
        <v>6089</v>
      </c>
    </row>
    <row r="6234" spans="1:41" ht="14.25" x14ac:dyDescent="0.45">
      <c r="A6234" s="150">
        <v>2024</v>
      </c>
      <c r="B6234" s="5" t="s">
        <v>7352</v>
      </c>
      <c r="C6234" s="5" t="s">
        <v>171</v>
      </c>
      <c r="D6234" s="5" t="s">
        <v>84</v>
      </c>
      <c r="E6234" s="5" t="s">
        <v>93</v>
      </c>
      <c r="F6234" s="5" t="s">
        <v>228</v>
      </c>
      <c r="G6234" s="5" t="s">
        <v>88</v>
      </c>
      <c r="H6234" s="5" t="s">
        <v>131</v>
      </c>
      <c r="I6234" s="150">
        <v>485</v>
      </c>
      <c r="J6234" s="150">
        <v>0</v>
      </c>
      <c r="K6234" s="150">
        <v>137.47093190921191</v>
      </c>
      <c r="L6234" s="150">
        <v>86.738952021119999</v>
      </c>
      <c r="M6234" s="150">
        <v>1782.82944</v>
      </c>
      <c r="N6234" s="150">
        <v>179.89100045156249</v>
      </c>
      <c r="O6234" s="150">
        <v>0</v>
      </c>
      <c r="P6234" s="150">
        <v>646.90122649499972</v>
      </c>
      <c r="Q6234" s="150">
        <v>470.65364294488182</v>
      </c>
      <c r="R6234" s="150">
        <v>505.21475369839692</v>
      </c>
      <c r="S6234" s="150">
        <v>2662.5118035882911</v>
      </c>
      <c r="T6234" s="150">
        <v>1038.330434327059</v>
      </c>
      <c r="U6234" s="150">
        <v>0</v>
      </c>
      <c r="V6234" s="150">
        <v>743</v>
      </c>
      <c r="W6234" s="150">
        <v>0</v>
      </c>
      <c r="X6234" s="150">
        <v>626.72655600000007</v>
      </c>
      <c r="Y6234" s="150">
        <v>7619.9741168104101</v>
      </c>
      <c r="Z6234" s="150">
        <v>470.15153087018348</v>
      </c>
      <c r="AA6234" s="150">
        <v>1130</v>
      </c>
      <c r="AB6234" s="150">
        <v>0</v>
      </c>
      <c r="AC6234" s="150">
        <v>857.45606399999997</v>
      </c>
      <c r="AD6234" s="150">
        <v>875.45940289844293</v>
      </c>
      <c r="AE6234" s="150"/>
      <c r="AF6234" s="150">
        <v>2198.0955658016228</v>
      </c>
      <c r="AG6234" s="150">
        <v>30363</v>
      </c>
      <c r="AH6234" s="150">
        <v>1299.1289267982399</v>
      </c>
      <c r="AI6234" s="150">
        <v>123.100128</v>
      </c>
      <c r="AJ6234" s="150">
        <v>703.58090400000003</v>
      </c>
      <c r="AK6234" s="150">
        <v>169</v>
      </c>
      <c r="AL6234" s="150">
        <v>55174.21875</v>
      </c>
      <c r="AM6234" s="150">
        <v>46459.66015625</v>
      </c>
      <c r="AN6234" s="150">
        <v>8714.55859375</v>
      </c>
      <c r="AO6234" s="5" t="s">
        <v>7934</v>
      </c>
    </row>
    <row r="6235" spans="1:41" ht="14.25" x14ac:dyDescent="0.45">
      <c r="A6235" s="150">
        <v>2024</v>
      </c>
      <c r="B6235" s="5" t="s">
        <v>4024</v>
      </c>
      <c r="C6235" s="5" t="s">
        <v>171</v>
      </c>
      <c r="D6235" s="5" t="s">
        <v>84</v>
      </c>
      <c r="E6235" s="5" t="s">
        <v>93</v>
      </c>
      <c r="F6235" s="5" t="s">
        <v>231</v>
      </c>
      <c r="G6235" s="5" t="s">
        <v>87</v>
      </c>
      <c r="H6235" s="5" t="s">
        <v>131</v>
      </c>
      <c r="I6235" s="150">
        <v>562.578716762554</v>
      </c>
      <c r="J6235" s="150">
        <v>508.4846093815392</v>
      </c>
      <c r="K6235" s="150">
        <v>12.831122270776712</v>
      </c>
      <c r="L6235" s="150">
        <v>281.289358381277</v>
      </c>
      <c r="M6235" s="150">
        <v>378.65875166710367</v>
      </c>
      <c r="N6235" s="150">
        <v>375.41310522424277</v>
      </c>
      <c r="O6235" s="150">
        <v>121.17080053347317</v>
      </c>
      <c r="P6235" s="150">
        <v>1190.2683468153402</v>
      </c>
      <c r="Q6235" s="150">
        <v>50.90324592795978</v>
      </c>
      <c r="R6235" s="150">
        <v>486.0561497540063</v>
      </c>
      <c r="S6235" s="150">
        <v>649.12928857217776</v>
      </c>
      <c r="T6235" s="150">
        <v>1135.9762550013111</v>
      </c>
      <c r="U6235" s="150">
        <v>0</v>
      </c>
      <c r="V6235" s="150">
        <v>0</v>
      </c>
      <c r="W6235" s="150">
        <v>162.28232214304444</v>
      </c>
      <c r="X6235" s="150">
        <v>47.092175783576494</v>
      </c>
      <c r="Y6235" s="150">
        <v>0</v>
      </c>
      <c r="Z6235" s="150">
        <v>48.68469664291333</v>
      </c>
      <c r="AA6235" s="150">
        <v>3678.3993019090071</v>
      </c>
      <c r="AB6235" s="150">
        <v>0</v>
      </c>
      <c r="AC6235" s="150">
        <v>248.18668574589452</v>
      </c>
      <c r="AD6235" s="150">
        <v>263.55138216254431</v>
      </c>
      <c r="AE6235" s="150">
        <v>3631.8783695613342</v>
      </c>
      <c r="AF6235" s="150">
        <v>1778.4411495441475</v>
      </c>
      <c r="AG6235" s="150">
        <v>0</v>
      </c>
      <c r="AH6235" s="150">
        <v>1776.4504863925263</v>
      </c>
      <c r="AI6235" s="150">
        <v>126.58021127157465</v>
      </c>
      <c r="AJ6235" s="150">
        <v>994.2496936630522</v>
      </c>
      <c r="AK6235" s="150">
        <v>389.47757314330664</v>
      </c>
      <c r="AL6235" s="150">
        <v>18898.03515625</v>
      </c>
      <c r="AM6235" s="150">
        <v>13834.833984375</v>
      </c>
      <c r="AN6235" s="150">
        <v>5063.2001953125</v>
      </c>
      <c r="AO6235" s="5" t="s">
        <v>4723</v>
      </c>
    </row>
    <row r="6236" spans="1:41" ht="14.25" x14ac:dyDescent="0.45">
      <c r="A6236" s="150">
        <v>2024</v>
      </c>
      <c r="B6236" s="5" t="s">
        <v>582</v>
      </c>
      <c r="C6236" s="5" t="s">
        <v>171</v>
      </c>
      <c r="D6236" s="5" t="s">
        <v>84</v>
      </c>
      <c r="E6236" s="5" t="s">
        <v>93</v>
      </c>
      <c r="F6236" s="5" t="s">
        <v>231</v>
      </c>
      <c r="G6236" s="5" t="s">
        <v>87</v>
      </c>
      <c r="H6236" s="5" t="s">
        <v>131</v>
      </c>
      <c r="I6236" s="150">
        <v>513.57524602139063</v>
      </c>
      <c r="J6236" s="150">
        <v>72.570415198674766</v>
      </c>
      <c r="K6236" s="150">
        <v>22.329358522669157</v>
      </c>
      <c r="L6236" s="150">
        <v>55.823396306672898</v>
      </c>
      <c r="M6236" s="150">
        <v>390.76377414671026</v>
      </c>
      <c r="N6236" s="150">
        <v>1899.111942353012</v>
      </c>
      <c r="O6236" s="150">
        <v>237.80766826642653</v>
      </c>
      <c r="P6236" s="150">
        <v>1228.319032377286</v>
      </c>
      <c r="Q6236" s="150">
        <v>45.8662844358306</v>
      </c>
      <c r="R6236" s="150">
        <v>421.51913249456516</v>
      </c>
      <c r="S6236" s="150">
        <v>1116.4679261334579</v>
      </c>
      <c r="T6236" s="150">
        <v>1172.2913224401309</v>
      </c>
      <c r="U6236" s="150">
        <v>0</v>
      </c>
      <c r="V6236" s="150">
        <v>0</v>
      </c>
      <c r="W6236" s="150">
        <v>906.57195602036779</v>
      </c>
      <c r="X6236" s="150">
        <v>47.644731234874953</v>
      </c>
      <c r="Y6236" s="150">
        <v>0</v>
      </c>
      <c r="Z6236" s="150">
        <v>466.44721453446442</v>
      </c>
      <c r="AA6236" s="150">
        <v>5933.4509934921707</v>
      </c>
      <c r="AB6236" s="150">
        <v>0</v>
      </c>
      <c r="AC6236" s="150">
        <v>243.9245169167302</v>
      </c>
      <c r="AD6236" s="150">
        <v>271.97663416467873</v>
      </c>
      <c r="AE6236" s="150">
        <v>3715.0032586663765</v>
      </c>
      <c r="AF6236" s="150">
        <v>290.69513851272052</v>
      </c>
      <c r="AG6236" s="150">
        <v>0</v>
      </c>
      <c r="AH6236" s="150">
        <v>1799.7462969271342</v>
      </c>
      <c r="AI6236" s="150">
        <v>130.62674735761456</v>
      </c>
      <c r="AJ6236" s="150">
        <v>1075.1586128665199</v>
      </c>
      <c r="AK6236" s="150">
        <v>384.06496658990949</v>
      </c>
      <c r="AL6236" s="150">
        <v>22441.755859375</v>
      </c>
      <c r="AM6236" s="150">
        <v>15961.46484375</v>
      </c>
      <c r="AN6236" s="150">
        <v>6480.29150390625</v>
      </c>
      <c r="AO6236" s="5" t="s">
        <v>1268</v>
      </c>
    </row>
    <row r="6237" spans="1:41" ht="14.25" x14ac:dyDescent="0.45">
      <c r="A6237" s="150">
        <v>2024</v>
      </c>
      <c r="B6237" s="5" t="s">
        <v>6344</v>
      </c>
      <c r="C6237" s="5" t="s">
        <v>171</v>
      </c>
      <c r="D6237" s="5" t="s">
        <v>84</v>
      </c>
      <c r="E6237" s="5" t="s">
        <v>93</v>
      </c>
      <c r="F6237" s="5" t="s">
        <v>231</v>
      </c>
      <c r="G6237" s="5" t="s">
        <v>87</v>
      </c>
      <c r="H6237" s="5" t="s">
        <v>131</v>
      </c>
      <c r="I6237" s="150">
        <v>684.09383733966672</v>
      </c>
      <c r="J6237" s="150">
        <v>112.83042308792683</v>
      </c>
      <c r="K6237" s="150">
        <v>22.278109786657353</v>
      </c>
      <c r="L6237" s="150">
        <v>435.23934261879998</v>
      </c>
      <c r="M6237" s="150">
        <v>358.4323998037176</v>
      </c>
      <c r="N6237" s="150">
        <v>373.91565538266735</v>
      </c>
      <c r="O6237" s="150">
        <v>114.37373059222456</v>
      </c>
      <c r="P6237" s="150">
        <v>1283.1879912973091</v>
      </c>
      <c r="Q6237" s="150">
        <v>44.500574959565377</v>
      </c>
      <c r="R6237" s="150">
        <v>190.52505766418949</v>
      </c>
      <c r="S6237" s="150">
        <v>0</v>
      </c>
      <c r="T6237" s="150">
        <v>409.63702834710585</v>
      </c>
      <c r="U6237" s="150">
        <v>138.25249706714823</v>
      </c>
      <c r="V6237" s="150">
        <v>122.89110850413175</v>
      </c>
      <c r="W6237" s="150">
        <v>336.92645581549453</v>
      </c>
      <c r="X6237" s="150">
        <v>256.02314271694115</v>
      </c>
      <c r="Y6237" s="150">
        <v>1046.6226074268554</v>
      </c>
      <c r="Z6237" s="150">
        <v>121.50010746880952</v>
      </c>
      <c r="AA6237" s="150">
        <v>3427.637834694408</v>
      </c>
      <c r="AB6237" s="150">
        <v>149.51751534669364</v>
      </c>
      <c r="AC6237" s="150">
        <v>406.14193353476838</v>
      </c>
      <c r="AD6237" s="150">
        <v>401.74070849678992</v>
      </c>
      <c r="AE6237" s="150">
        <v>885.09867216903353</v>
      </c>
      <c r="AF6237" s="150">
        <v>3650.5827873723201</v>
      </c>
      <c r="AG6237" s="150">
        <v>0</v>
      </c>
      <c r="AH6237" s="150">
        <v>788.55127956817876</v>
      </c>
      <c r="AI6237" s="150">
        <v>119.81883079152846</v>
      </c>
      <c r="AJ6237" s="150">
        <v>1446.9814219424634</v>
      </c>
      <c r="AK6237" s="150">
        <v>768.06942815082346</v>
      </c>
      <c r="AL6237" s="150">
        <v>18095.369140625</v>
      </c>
      <c r="AM6237" s="150">
        <v>14370.001953125</v>
      </c>
      <c r="AN6237" s="150">
        <v>3725.368408203125</v>
      </c>
      <c r="AO6237" s="5" t="s">
        <v>7014</v>
      </c>
    </row>
    <row r="6238" spans="1:41" ht="14.25" x14ac:dyDescent="0.45">
      <c r="A6238" s="150">
        <v>2024</v>
      </c>
      <c r="B6238" s="5" t="s">
        <v>1478</v>
      </c>
      <c r="C6238" s="5" t="s">
        <v>171</v>
      </c>
      <c r="D6238" s="5" t="s">
        <v>84</v>
      </c>
      <c r="E6238" s="5" t="s">
        <v>93</v>
      </c>
      <c r="F6238" s="5" t="s">
        <v>231</v>
      </c>
      <c r="G6238" s="5" t="s">
        <v>87</v>
      </c>
      <c r="H6238" s="5" t="s">
        <v>131</v>
      </c>
      <c r="I6238" s="150">
        <v>541.19943893042353</v>
      </c>
      <c r="J6238" s="150">
        <v>0</v>
      </c>
      <c r="K6238" s="150">
        <v>34.544645038112144</v>
      </c>
      <c r="L6238" s="150">
        <v>572.28961946472452</v>
      </c>
      <c r="M6238" s="150">
        <v>531.12391746097398</v>
      </c>
      <c r="N6238" s="150">
        <v>2519.5839266329531</v>
      </c>
      <c r="O6238" s="150">
        <v>240.66102709884791</v>
      </c>
      <c r="P6238" s="150">
        <v>1270.8225244664604</v>
      </c>
      <c r="Q6238" s="150">
        <v>83.695114377824382</v>
      </c>
      <c r="R6238" s="150">
        <v>136.59839566106172</v>
      </c>
      <c r="S6238" s="150">
        <v>1612.0834351118999</v>
      </c>
      <c r="T6238" s="150">
        <v>1209.0625763339249</v>
      </c>
      <c r="U6238" s="150"/>
      <c r="V6238" s="150">
        <v>0</v>
      </c>
      <c r="W6238" s="150">
        <v>128.96667480895201</v>
      </c>
      <c r="X6238" s="150">
        <v>0</v>
      </c>
      <c r="Y6238" s="150">
        <v>0</v>
      </c>
      <c r="Z6238" s="150">
        <v>465.73090440382788</v>
      </c>
      <c r="AA6238" s="150">
        <v>25078.965843318609</v>
      </c>
      <c r="AB6238" s="150"/>
      <c r="AC6238" s="150">
        <v>247.85782814845462</v>
      </c>
      <c r="AD6238" s="150">
        <v>418.47952985812179</v>
      </c>
      <c r="AE6238" s="150">
        <v>6534.7701997737959</v>
      </c>
      <c r="AF6238" s="150">
        <v>675.66768642175145</v>
      </c>
      <c r="AG6238" s="150">
        <v>0</v>
      </c>
      <c r="AH6238" s="150">
        <v>690.89290076224279</v>
      </c>
      <c r="AI6238" s="150">
        <v>134.72411564863734</v>
      </c>
      <c r="AJ6238" s="150">
        <v>690.89290076224279</v>
      </c>
      <c r="AK6238" s="150">
        <v>403.02085877797498</v>
      </c>
      <c r="AL6238" s="150">
        <v>44221.63671875</v>
      </c>
      <c r="AM6238" s="150">
        <v>38818.078125</v>
      </c>
      <c r="AN6238" s="150">
        <v>5403.56005859375</v>
      </c>
      <c r="AO6238" s="5" t="s">
        <v>3384</v>
      </c>
    </row>
    <row r="6239" spans="1:41" ht="14.25" x14ac:dyDescent="0.45">
      <c r="A6239" s="150">
        <v>2024</v>
      </c>
      <c r="B6239" s="5" t="s">
        <v>4980</v>
      </c>
      <c r="C6239" s="5" t="s">
        <v>171</v>
      </c>
      <c r="D6239" s="5" t="s">
        <v>84</v>
      </c>
      <c r="E6239" s="5" t="s">
        <v>93</v>
      </c>
      <c r="F6239" s="5" t="s">
        <v>231</v>
      </c>
      <c r="G6239" s="5" t="s">
        <v>87</v>
      </c>
      <c r="H6239" s="5" t="s">
        <v>131</v>
      </c>
      <c r="I6239" s="150">
        <v>547.81019273364188</v>
      </c>
      <c r="J6239" s="150">
        <v>116.06833806658025</v>
      </c>
      <c r="K6239" s="150">
        <v>22.917344438292748</v>
      </c>
      <c r="L6239" s="150">
        <v>684.76274091705238</v>
      </c>
      <c r="M6239" s="150">
        <v>368.71839895533589</v>
      </c>
      <c r="N6239" s="150">
        <v>382.75392818185571</v>
      </c>
      <c r="O6239" s="150">
        <v>117.65593414436795</v>
      </c>
      <c r="P6239" s="150">
        <v>1320.9873917956243</v>
      </c>
      <c r="Q6239" s="150">
        <v>44.453334933093274</v>
      </c>
      <c r="R6239" s="150">
        <v>198.9475942895414</v>
      </c>
      <c r="S6239" s="150">
        <v>632.088683923433</v>
      </c>
      <c r="T6239" s="150">
        <v>1464.3387844226197</v>
      </c>
      <c r="U6239" s="150">
        <v>131.68514248404853</v>
      </c>
      <c r="V6239" s="150">
        <v>0</v>
      </c>
      <c r="W6239" s="150">
        <v>262.31680382822469</v>
      </c>
      <c r="X6239" s="150">
        <v>158.02217098085825</v>
      </c>
      <c r="Y6239" s="150"/>
      <c r="Z6239" s="150">
        <v>162.96211161687714</v>
      </c>
      <c r="AA6239" s="150">
        <v>3636.6168948394843</v>
      </c>
      <c r="AB6239" s="150">
        <v>265.47724724784183</v>
      </c>
      <c r="AC6239" s="150">
        <v>1763.0436169328916</v>
      </c>
      <c r="AD6239" s="150">
        <v>259.15636040860755</v>
      </c>
      <c r="AE6239" s="150">
        <v>3030.2431564821077</v>
      </c>
      <c r="AF6239" s="150">
        <v>2136.4281472270072</v>
      </c>
      <c r="AG6239" s="150">
        <v>0</v>
      </c>
      <c r="AH6239" s="150">
        <v>1264.177367846866</v>
      </c>
      <c r="AI6239" s="150">
        <v>123.25729336506943</v>
      </c>
      <c r="AJ6239" s="150">
        <v>1430.6273879467033</v>
      </c>
      <c r="AK6239" s="150">
        <v>379.25321035405977</v>
      </c>
      <c r="AL6239" s="150">
        <v>20904.771484375</v>
      </c>
      <c r="AM6239" s="150">
        <v>15587.388671875</v>
      </c>
      <c r="AN6239" s="150">
        <v>5317.3798828125</v>
      </c>
      <c r="AO6239" s="5" t="s">
        <v>6090</v>
      </c>
    </row>
    <row r="6240" spans="1:41" ht="14.25" x14ac:dyDescent="0.45">
      <c r="A6240" s="150">
        <v>2024</v>
      </c>
      <c r="B6240" s="5" t="s">
        <v>7352</v>
      </c>
      <c r="C6240" s="5" t="s">
        <v>171</v>
      </c>
      <c r="D6240" s="5" t="s">
        <v>84</v>
      </c>
      <c r="E6240" s="5" t="s">
        <v>93</v>
      </c>
      <c r="F6240" s="5" t="s">
        <v>231</v>
      </c>
      <c r="G6240" s="5" t="s">
        <v>87</v>
      </c>
      <c r="H6240" s="5" t="s">
        <v>131</v>
      </c>
      <c r="I6240" s="150">
        <v>733.33333333333337</v>
      </c>
      <c r="J6240" s="150">
        <v>225.6</v>
      </c>
      <c r="K6240" s="150">
        <v>21.754000000000001</v>
      </c>
      <c r="L6240" s="150">
        <v>790</v>
      </c>
      <c r="M6240" s="150">
        <v>350</v>
      </c>
      <c r="N6240" s="150">
        <v>367.52093359374999</v>
      </c>
      <c r="O6240" s="150">
        <v>100.51519999999999</v>
      </c>
      <c r="P6240" s="150">
        <v>2878.82</v>
      </c>
      <c r="Q6240" s="150">
        <v>45.58382478368128</v>
      </c>
      <c r="R6240" s="150">
        <v>429.73664255</v>
      </c>
      <c r="S6240" s="150">
        <v>0</v>
      </c>
      <c r="T6240" s="150">
        <v>1120.5</v>
      </c>
      <c r="U6240" s="150">
        <v>235</v>
      </c>
      <c r="V6240" s="150">
        <v>120</v>
      </c>
      <c r="W6240" s="150">
        <v>671.74466399999994</v>
      </c>
      <c r="X6240" s="150">
        <v>0</v>
      </c>
      <c r="Y6240" s="150">
        <v>18348.869629242741</v>
      </c>
      <c r="Z6240" s="150">
        <v>940.57184701751373</v>
      </c>
      <c r="AA6240" s="150">
        <v>3426</v>
      </c>
      <c r="AB6240" s="150">
        <v>166</v>
      </c>
      <c r="AC6240" s="150">
        <v>1513.501298130841</v>
      </c>
      <c r="AD6240" s="150">
        <v>461.60670871179877</v>
      </c>
      <c r="AE6240" s="150">
        <v>2508.5547800243198</v>
      </c>
      <c r="AF6240" s="150">
        <v>2208.0500000000002</v>
      </c>
      <c r="AG6240" s="150">
        <v>0</v>
      </c>
      <c r="AH6240" s="150">
        <v>677.25198058528406</v>
      </c>
      <c r="AI6240" s="150">
        <v>687</v>
      </c>
      <c r="AJ6240" s="150">
        <v>2013</v>
      </c>
      <c r="AK6240" s="150">
        <v>984</v>
      </c>
      <c r="AL6240" s="150">
        <v>42024.51953125</v>
      </c>
      <c r="AM6240" s="150">
        <v>36784.14453125</v>
      </c>
      <c r="AN6240" s="150">
        <v>5240.37255859375</v>
      </c>
      <c r="AO6240" s="5" t="s">
        <v>7935</v>
      </c>
    </row>
    <row r="6241" spans="1:41" ht="14.25" x14ac:dyDescent="0.45">
      <c r="A6241" s="150">
        <v>2024</v>
      </c>
      <c r="B6241" s="5" t="s">
        <v>1477</v>
      </c>
      <c r="C6241" s="5" t="s">
        <v>171</v>
      </c>
      <c r="D6241" s="5" t="s">
        <v>84</v>
      </c>
      <c r="E6241" s="5" t="s">
        <v>93</v>
      </c>
      <c r="F6241" s="5" t="s">
        <v>231</v>
      </c>
      <c r="G6241" s="5" t="s">
        <v>87</v>
      </c>
      <c r="H6241" s="5" t="s">
        <v>131</v>
      </c>
      <c r="I6241" s="150">
        <v>320.14499025221272</v>
      </c>
      <c r="J6241" s="150">
        <v>173.96891793210955</v>
      </c>
      <c r="K6241" s="150">
        <v>23.714443722386129</v>
      </c>
      <c r="L6241" s="150">
        <v>659.26153548233435</v>
      </c>
      <c r="M6241" s="150">
        <v>546.91435834752997</v>
      </c>
      <c r="N6241" s="150">
        <v>723.29053353277686</v>
      </c>
      <c r="O6241" s="150">
        <v>124.50082954252717</v>
      </c>
      <c r="P6241" s="150">
        <v>856.03450371320548</v>
      </c>
      <c r="Q6241" s="150">
        <v>62.997419748518752</v>
      </c>
      <c r="R6241" s="150">
        <v>217.18934004810492</v>
      </c>
      <c r="S6241" s="150">
        <v>1185.7221861193063</v>
      </c>
      <c r="T6241" s="150">
        <v>1185.7221861193063</v>
      </c>
      <c r="U6241" s="150"/>
      <c r="V6241" s="150">
        <v>424.48854263071172</v>
      </c>
      <c r="W6241" s="150">
        <v>118.57221861193064</v>
      </c>
      <c r="X6241" s="150">
        <v>115.11865884653461</v>
      </c>
      <c r="Y6241" s="150">
        <v>0</v>
      </c>
      <c r="Z6241" s="150">
        <v>0</v>
      </c>
      <c r="AA6241" s="150">
        <v>25417.29260691637</v>
      </c>
      <c r="AB6241" s="150"/>
      <c r="AC6241" s="150">
        <v>466.34453580072324</v>
      </c>
      <c r="AD6241" s="150">
        <v>343.91682292840704</v>
      </c>
      <c r="AE6241" s="150">
        <v>2116.5141022229618</v>
      </c>
      <c r="AF6241" s="150">
        <v>688.66994055813609</v>
      </c>
      <c r="AG6241" s="150">
        <v>11373.447209256386</v>
      </c>
      <c r="AH6241" s="150">
        <v>711.43331167158385</v>
      </c>
      <c r="AI6241" s="150">
        <v>138.72949577595884</v>
      </c>
      <c r="AJ6241" s="150">
        <v>0</v>
      </c>
      <c r="AK6241" s="150">
        <v>558.4751496621933</v>
      </c>
      <c r="AL6241" s="150">
        <v>48552.46875</v>
      </c>
      <c r="AM6241" s="150">
        <v>43499.640625</v>
      </c>
      <c r="AN6241" s="150">
        <v>5052.8193359375</v>
      </c>
      <c r="AO6241" s="5" t="s">
        <v>3385</v>
      </c>
    </row>
    <row r="6242" spans="1:41" ht="14.25" x14ac:dyDescent="0.45">
      <c r="A6242" s="150">
        <v>2024</v>
      </c>
      <c r="B6242" s="5" t="s">
        <v>7352</v>
      </c>
      <c r="C6242" s="5" t="s">
        <v>171</v>
      </c>
      <c r="D6242" s="5" t="s">
        <v>84</v>
      </c>
      <c r="E6242" s="5" t="s">
        <v>93</v>
      </c>
      <c r="F6242" s="5" t="s">
        <v>231</v>
      </c>
      <c r="G6242" s="5" t="s">
        <v>88</v>
      </c>
      <c r="H6242" s="5" t="s">
        <v>131</v>
      </c>
      <c r="I6242" s="150">
        <v>528</v>
      </c>
      <c r="J6242" s="150">
        <v>244.7578944926891</v>
      </c>
      <c r="K6242" s="150">
        <v>23.013078031657692</v>
      </c>
      <c r="L6242" s="150">
        <v>856.54715120855997</v>
      </c>
      <c r="M6242" s="150">
        <v>371.4228</v>
      </c>
      <c r="N6242" s="150">
        <v>389.64569379609372</v>
      </c>
      <c r="O6242" s="150">
        <v>106.6675343616</v>
      </c>
      <c r="P6242" s="150">
        <v>3028.149900582659</v>
      </c>
      <c r="Q6242" s="150">
        <v>48.380489336899359</v>
      </c>
      <c r="R6242" s="150">
        <v>455.99826711039708</v>
      </c>
      <c r="S6242" s="150">
        <v>0</v>
      </c>
      <c r="T6242" s="150">
        <v>1215.0906022594979</v>
      </c>
      <c r="U6242" s="150">
        <v>242.120735</v>
      </c>
      <c r="V6242" s="150">
        <v>127</v>
      </c>
      <c r="W6242" s="150">
        <v>671.74466399999994</v>
      </c>
      <c r="X6242" s="150">
        <v>0</v>
      </c>
      <c r="Y6242" s="150">
        <v>19840.154830065621</v>
      </c>
      <c r="Z6242" s="150">
        <v>998.05110820380924</v>
      </c>
      <c r="AA6242" s="150">
        <v>3769</v>
      </c>
      <c r="AB6242" s="150">
        <v>176</v>
      </c>
      <c r="AC6242" s="150">
        <v>1606.6689120000001</v>
      </c>
      <c r="AD6242" s="150">
        <v>489.92726158133581</v>
      </c>
      <c r="AE6242" s="150">
        <v>2662.0984010000489</v>
      </c>
      <c r="AF6242" s="150">
        <v>2397.4555502105641</v>
      </c>
      <c r="AG6242" s="150">
        <v>0</v>
      </c>
      <c r="AH6242" s="150">
        <v>737.25292333646939</v>
      </c>
      <c r="AI6242" s="150">
        <v>729.0498960000001</v>
      </c>
      <c r="AJ6242" s="150">
        <v>2178.9359380800001</v>
      </c>
      <c r="AK6242" s="150">
        <v>1044</v>
      </c>
      <c r="AL6242" s="150">
        <v>44937.1328125</v>
      </c>
      <c r="AM6242" s="150">
        <v>39372.96484375</v>
      </c>
      <c r="AN6242" s="150">
        <v>5564.1689453125</v>
      </c>
      <c r="AO6242" s="5" t="s">
        <v>7936</v>
      </c>
    </row>
    <row r="6243" spans="1:41" ht="14.25" x14ac:dyDescent="0.45">
      <c r="A6243" s="150">
        <v>2024</v>
      </c>
      <c r="B6243" s="5" t="s">
        <v>6344</v>
      </c>
      <c r="C6243" s="5" t="s">
        <v>171</v>
      </c>
      <c r="D6243" s="5" t="s">
        <v>84</v>
      </c>
      <c r="E6243" s="5" t="s">
        <v>93</v>
      </c>
      <c r="F6243" s="5" t="s">
        <v>231</v>
      </c>
      <c r="G6243" s="5" t="s">
        <v>88</v>
      </c>
      <c r="H6243" s="5" t="s">
        <v>131</v>
      </c>
      <c r="I6243" s="150">
        <v>737.52597653760006</v>
      </c>
      <c r="J6243" s="150">
        <v>115.54579324710519</v>
      </c>
      <c r="K6243" s="150">
        <v>23.28848205351952</v>
      </c>
      <c r="L6243" s="150">
        <v>470.01669626444402</v>
      </c>
      <c r="M6243" s="150">
        <v>378.85125599999998</v>
      </c>
      <c r="N6243" s="150">
        <v>395.21648940799997</v>
      </c>
      <c r="O6243" s="150">
        <v>120.88927092528</v>
      </c>
      <c r="P6243" s="150">
        <v>1351.9749458426261</v>
      </c>
      <c r="Q6243" s="150">
        <v>47.035643890970121</v>
      </c>
      <c r="R6243" s="150">
        <v>201.37871865120931</v>
      </c>
      <c r="S6243" s="150">
        <v>0</v>
      </c>
      <c r="T6243" s="150">
        <v>440.40003510032398</v>
      </c>
      <c r="U6243" s="150">
        <v>140.48154134999999</v>
      </c>
      <c r="V6243" s="150">
        <v>130</v>
      </c>
      <c r="W6243" s="150">
        <v>356.12018064</v>
      </c>
      <c r="X6243" s="150">
        <v>280</v>
      </c>
      <c r="Y6243" s="150">
        <v>1128.1446205472989</v>
      </c>
      <c r="Z6243" s="150">
        <v>128.4216168624834</v>
      </c>
      <c r="AA6243" s="150">
        <v>3755</v>
      </c>
      <c r="AB6243" s="150">
        <v>106</v>
      </c>
      <c r="AC6243" s="150">
        <v>432.65553999999997</v>
      </c>
      <c r="AD6243" s="150">
        <v>410.64743338104472</v>
      </c>
      <c r="AE6243" s="150">
        <v>935.52018126373832</v>
      </c>
      <c r="AF6243" s="150">
        <v>3935.7168391670398</v>
      </c>
      <c r="AG6243" s="150">
        <v>0</v>
      </c>
      <c r="AH6243" s="150">
        <v>883.3398634630463</v>
      </c>
      <c r="AI6243" s="150">
        <v>126.64456272</v>
      </c>
      <c r="AJ6243" s="150">
        <v>1560</v>
      </c>
      <c r="AK6243" s="150">
        <v>812</v>
      </c>
      <c r="AL6243" s="150">
        <v>19402.81640625</v>
      </c>
      <c r="AM6243" s="150">
        <v>15464.634765625</v>
      </c>
      <c r="AN6243" s="150">
        <v>3938.180908203125</v>
      </c>
      <c r="AO6243" s="5" t="s">
        <v>7015</v>
      </c>
    </row>
    <row r="6244" spans="1:41" ht="14.25" x14ac:dyDescent="0.45">
      <c r="A6244" s="150">
        <v>2024</v>
      </c>
      <c r="B6244" s="5" t="s">
        <v>582</v>
      </c>
      <c r="C6244" s="5" t="s">
        <v>171</v>
      </c>
      <c r="D6244" s="5" t="s">
        <v>84</v>
      </c>
      <c r="E6244" s="5" t="s">
        <v>93</v>
      </c>
      <c r="F6244" s="5" t="s">
        <v>231</v>
      </c>
      <c r="G6244" s="5" t="s">
        <v>88</v>
      </c>
      <c r="H6244" s="5" t="s">
        <v>131</v>
      </c>
      <c r="I6244" s="150">
        <v>518.18658983384057</v>
      </c>
      <c r="J6244" s="150">
        <v>76.232524333544461</v>
      </c>
      <c r="K6244" s="150">
        <v>22.43760236444621</v>
      </c>
      <c r="L6244" s="150">
        <v>58.295797633200984</v>
      </c>
      <c r="M6244" s="150">
        <v>402.03998367724802</v>
      </c>
      <c r="N6244" s="150">
        <v>2014</v>
      </c>
      <c r="O6244" s="150">
        <v>244.74820133577461</v>
      </c>
      <c r="P6244" s="150">
        <v>1100.183</v>
      </c>
      <c r="Q6244" s="150">
        <v>46.956264378962253</v>
      </c>
      <c r="R6244" s="150">
        <v>430.40821759261831</v>
      </c>
      <c r="S6244" s="150">
        <v>1126.314427142202</v>
      </c>
      <c r="T6244" s="150">
        <v>1114.5961581310501</v>
      </c>
      <c r="U6244" s="150">
        <v>0</v>
      </c>
      <c r="V6244" s="150">
        <v>0</v>
      </c>
      <c r="W6244" s="150">
        <v>939.15272690106656</v>
      </c>
      <c r="X6244" s="150">
        <v>50</v>
      </c>
      <c r="Y6244" s="150">
        <v>0</v>
      </c>
      <c r="Z6244" s="150">
        <v>481.3193616427298</v>
      </c>
      <c r="AA6244" s="150">
        <v>6528.6269156028056</v>
      </c>
      <c r="AB6244" s="150">
        <v>0</v>
      </c>
      <c r="AC6244" s="150">
        <v>253.01064</v>
      </c>
      <c r="AD6244" s="150">
        <v>280.64830458583231</v>
      </c>
      <c r="AE6244" s="150">
        <v>3822.2065306248069</v>
      </c>
      <c r="AF6244" s="150">
        <v>303.56993821365182</v>
      </c>
      <c r="AG6244" s="150">
        <v>0</v>
      </c>
      <c r="AH6244" s="150">
        <v>1926.067800605636</v>
      </c>
      <c r="AI6244" s="150">
        <v>134.39622311496581</v>
      </c>
      <c r="AJ6244" s="150">
        <v>1128.307983905182</v>
      </c>
      <c r="AK6244" s="150">
        <v>395.14786967135228</v>
      </c>
      <c r="AL6244" s="150">
        <v>23396.85546875</v>
      </c>
      <c r="AM6244" s="150">
        <v>16761.3046875</v>
      </c>
      <c r="AN6244" s="150">
        <v>6635.54931640625</v>
      </c>
      <c r="AO6244" s="5" t="s">
        <v>1269</v>
      </c>
    </row>
    <row r="6245" spans="1:41" ht="14.25" x14ac:dyDescent="0.45">
      <c r="A6245" s="150">
        <v>2024</v>
      </c>
      <c r="B6245" s="5" t="s">
        <v>1477</v>
      </c>
      <c r="C6245" s="5" t="s">
        <v>171</v>
      </c>
      <c r="D6245" s="5" t="s">
        <v>84</v>
      </c>
      <c r="E6245" s="5" t="s">
        <v>93</v>
      </c>
      <c r="F6245" s="5" t="s">
        <v>231</v>
      </c>
      <c r="G6245" s="5" t="s">
        <v>88</v>
      </c>
      <c r="H6245" s="5" t="s">
        <v>131</v>
      </c>
      <c r="I6245" s="150">
        <v>275.39999999999998</v>
      </c>
      <c r="J6245" s="150">
        <v>184</v>
      </c>
      <c r="K6245" s="150">
        <v>25.23932684530299</v>
      </c>
      <c r="L6245" s="150">
        <v>688.3836</v>
      </c>
      <c r="M6245" s="150">
        <v>565.03124999999955</v>
      </c>
      <c r="N6245" s="150">
        <v>756.04685610179638</v>
      </c>
      <c r="O6245" s="150">
        <v>134</v>
      </c>
      <c r="P6245" s="150">
        <v>1076</v>
      </c>
      <c r="Q6245" s="150">
        <v>63.440397911867748</v>
      </c>
      <c r="R6245" s="150">
        <v>238.1168610509346</v>
      </c>
      <c r="S6245" s="150">
        <v>1447.1645656767059</v>
      </c>
      <c r="T6245" s="150">
        <v>1374.7945400504941</v>
      </c>
      <c r="U6245" s="150"/>
      <c r="V6245" s="150">
        <v>436</v>
      </c>
      <c r="W6245" s="150">
        <v>119.5092568622311</v>
      </c>
      <c r="X6245" s="150">
        <v>130.47731838292449</v>
      </c>
      <c r="Y6245" s="150">
        <v>0</v>
      </c>
      <c r="Z6245" s="150">
        <v>0</v>
      </c>
      <c r="AA6245" s="150">
        <v>26687.627619876319</v>
      </c>
      <c r="AB6245" s="150">
        <v>21</v>
      </c>
      <c r="AC6245" s="150">
        <v>498.6</v>
      </c>
      <c r="AD6245" s="150">
        <v>421.57275710170723</v>
      </c>
      <c r="AE6245" s="150">
        <v>2133.2402349908248</v>
      </c>
      <c r="AF6245" s="150">
        <v>719.10032049111544</v>
      </c>
      <c r="AG6245" s="150">
        <v>12407</v>
      </c>
      <c r="AH6245" s="150">
        <v>856.44798110994907</v>
      </c>
      <c r="AI6245" s="150">
        <v>139.8258305288104</v>
      </c>
      <c r="AJ6245" s="150">
        <v>0</v>
      </c>
      <c r="AK6245" s="150">
        <v>699.95081113511401</v>
      </c>
      <c r="AL6245" s="150">
        <v>52097.97265625</v>
      </c>
      <c r="AM6245" s="150">
        <v>46162.95703125</v>
      </c>
      <c r="AN6245" s="150">
        <v>5935.01318359375</v>
      </c>
      <c r="AO6245" s="5" t="s">
        <v>3387</v>
      </c>
    </row>
    <row r="6246" spans="1:41" ht="14.25" x14ac:dyDescent="0.45">
      <c r="A6246" s="150">
        <v>2024</v>
      </c>
      <c r="B6246" s="5" t="s">
        <v>1478</v>
      </c>
      <c r="C6246" s="5" t="s">
        <v>171</v>
      </c>
      <c r="D6246" s="5" t="s">
        <v>84</v>
      </c>
      <c r="E6246" s="5" t="s">
        <v>93</v>
      </c>
      <c r="F6246" s="5" t="s">
        <v>231</v>
      </c>
      <c r="G6246" s="5" t="s">
        <v>88</v>
      </c>
      <c r="H6246" s="5" t="s">
        <v>131</v>
      </c>
      <c r="I6246" s="150">
        <v>561.69350725248614</v>
      </c>
      <c r="J6246" s="150">
        <v>0</v>
      </c>
      <c r="K6246" s="150">
        <v>36.935600261419019</v>
      </c>
      <c r="L6246" s="150">
        <v>601.96640000000002</v>
      </c>
      <c r="M6246" s="150">
        <v>553.49999999999966</v>
      </c>
      <c r="N6246" s="150">
        <v>2614.9951954207331</v>
      </c>
      <c r="O6246" s="150">
        <v>247.5007790328888</v>
      </c>
      <c r="P6246" s="150">
        <v>1103.634896</v>
      </c>
      <c r="Q6246" s="150">
        <v>84.084855210924914</v>
      </c>
      <c r="R6246" s="150">
        <v>145.47386542404831</v>
      </c>
      <c r="S6246" s="150">
        <v>1651.5817196794751</v>
      </c>
      <c r="T6246" s="150">
        <v>1182.817215925071</v>
      </c>
      <c r="U6246" s="150"/>
      <c r="V6246" s="150">
        <v>0</v>
      </c>
      <c r="W6246" s="150">
        <v>131.9995349947844</v>
      </c>
      <c r="X6246" s="150">
        <v>0</v>
      </c>
      <c r="Y6246" s="150">
        <v>0</v>
      </c>
      <c r="Z6246" s="150">
        <v>466.93518205435788</v>
      </c>
      <c r="AA6246" s="150">
        <v>26102.301197541979</v>
      </c>
      <c r="AB6246" s="150">
        <v>21</v>
      </c>
      <c r="AC6246" s="150">
        <v>253.03607</v>
      </c>
      <c r="AD6246" s="150">
        <v>428.0987338530482</v>
      </c>
      <c r="AE6246" s="150">
        <v>6702.2847438610506</v>
      </c>
      <c r="AF6246" s="150">
        <v>701.25378044266097</v>
      </c>
      <c r="AG6246" s="150">
        <v>0</v>
      </c>
      <c r="AH6246" s="150">
        <v>733.02890550344762</v>
      </c>
      <c r="AI6246" s="150">
        <v>137.0841475772651</v>
      </c>
      <c r="AJ6246" s="150">
        <v>719.39562957508224</v>
      </c>
      <c r="AK6246" s="150">
        <v>460.883162937191</v>
      </c>
      <c r="AL6246" s="150">
        <v>45641.484375</v>
      </c>
      <c r="AM6246" s="150">
        <v>40057.05078125</v>
      </c>
      <c r="AN6246" s="150">
        <v>5584.4296875</v>
      </c>
      <c r="AO6246" s="5" t="s">
        <v>3386</v>
      </c>
    </row>
    <row r="6247" spans="1:41" ht="14.25" x14ac:dyDescent="0.45">
      <c r="A6247" s="150">
        <v>2024</v>
      </c>
      <c r="B6247" s="5" t="s">
        <v>4980</v>
      </c>
      <c r="C6247" s="5" t="s">
        <v>171</v>
      </c>
      <c r="D6247" s="5" t="s">
        <v>84</v>
      </c>
      <c r="E6247" s="5" t="s">
        <v>93</v>
      </c>
      <c r="F6247" s="5" t="s">
        <v>231</v>
      </c>
      <c r="G6247" s="5" t="s">
        <v>88</v>
      </c>
      <c r="H6247" s="5" t="s">
        <v>131</v>
      </c>
      <c r="I6247" s="150">
        <v>585.60445801728008</v>
      </c>
      <c r="J6247" s="150">
        <v>114.28054994842689</v>
      </c>
      <c r="K6247" s="150">
        <v>24</v>
      </c>
      <c r="L6247" s="150">
        <v>733.22604617253262</v>
      </c>
      <c r="M6247" s="150">
        <v>386.42828112000001</v>
      </c>
      <c r="N6247" s="150">
        <v>403.50182658460818</v>
      </c>
      <c r="O6247" s="150">
        <v>123.3070563437856</v>
      </c>
      <c r="P6247" s="150">
        <v>1391.2359127039999</v>
      </c>
      <c r="Q6247" s="150">
        <v>47.000979424888207</v>
      </c>
      <c r="R6247" s="150">
        <v>208.1687679537421</v>
      </c>
      <c r="S6247" s="150">
        <v>652.76057380161592</v>
      </c>
      <c r="T6247" s="150">
        <v>1562.7978499999999</v>
      </c>
      <c r="U6247" s="150">
        <v>131.37625626249999</v>
      </c>
      <c r="V6247" s="150">
        <v>0</v>
      </c>
      <c r="W6247" s="150">
        <v>274.91611999679998</v>
      </c>
      <c r="X6247" s="150">
        <v>170.4</v>
      </c>
      <c r="Y6247" s="150"/>
      <c r="Z6247" s="150">
        <v>171.7957801604918</v>
      </c>
      <c r="AA6247" s="150">
        <v>3951</v>
      </c>
      <c r="AB6247" s="150">
        <v>259</v>
      </c>
      <c r="AC6247" s="150">
        <v>1847.7245600000001</v>
      </c>
      <c r="AD6247" s="150">
        <v>273.85723885943793</v>
      </c>
      <c r="AE6247" s="150">
        <v>3175.7885086631331</v>
      </c>
      <c r="AF6247" s="150">
        <v>2287.631422856171</v>
      </c>
      <c r="AG6247" s="150">
        <v>0</v>
      </c>
      <c r="AH6247" s="150">
        <v>1371.3905298776481</v>
      </c>
      <c r="AI6247" s="150">
        <v>129.17745397440001</v>
      </c>
      <c r="AJ6247" s="150">
        <v>1559.915136667722</v>
      </c>
      <c r="AK6247" s="150">
        <v>397</v>
      </c>
      <c r="AL6247" s="150">
        <v>22233.287109375</v>
      </c>
      <c r="AM6247" s="150">
        <v>16608.25</v>
      </c>
      <c r="AN6247" s="150">
        <v>5625.03466796875</v>
      </c>
      <c r="AO6247" s="5" t="s">
        <v>6091</v>
      </c>
    </row>
    <row r="6248" spans="1:41" ht="14.25" x14ac:dyDescent="0.45">
      <c r="A6248" s="150">
        <v>2024</v>
      </c>
      <c r="B6248" s="5" t="s">
        <v>4024</v>
      </c>
      <c r="C6248" s="5" t="s">
        <v>171</v>
      </c>
      <c r="D6248" s="5" t="s">
        <v>84</v>
      </c>
      <c r="E6248" s="5" t="s">
        <v>93</v>
      </c>
      <c r="F6248" s="5" t="s">
        <v>231</v>
      </c>
      <c r="G6248" s="5" t="s">
        <v>88</v>
      </c>
      <c r="H6248" s="5" t="s">
        <v>131</v>
      </c>
      <c r="I6248" s="150">
        <v>597.31654717762547</v>
      </c>
      <c r="J6248" s="150">
        <v>542.0020437307694</v>
      </c>
      <c r="K6248" s="150">
        <v>22.501058547390699</v>
      </c>
      <c r="L6248" s="150">
        <v>299.33800000000008</v>
      </c>
      <c r="M6248" s="150">
        <v>394.15684674239998</v>
      </c>
      <c r="N6248" s="150">
        <v>392.69769940195141</v>
      </c>
      <c r="O6248" s="150">
        <v>125.88299809005311</v>
      </c>
      <c r="P6248" s="150">
        <v>1217.280451011515</v>
      </c>
      <c r="Q6248" s="150">
        <v>47.050638593054117</v>
      </c>
      <c r="R6248" s="150">
        <v>503.8353981749234</v>
      </c>
      <c r="S6248" s="150">
        <v>675</v>
      </c>
      <c r="T6248" s="150">
        <v>1206.119951031744</v>
      </c>
      <c r="U6248" s="150">
        <v>0</v>
      </c>
      <c r="V6248" s="150">
        <v>0</v>
      </c>
      <c r="W6248" s="150">
        <v>169.9204742708057</v>
      </c>
      <c r="X6248" s="150">
        <v>50</v>
      </c>
      <c r="Y6248" s="150">
        <v>0</v>
      </c>
      <c r="Z6248" s="150">
        <v>51</v>
      </c>
      <c r="AA6248" s="150">
        <v>3951</v>
      </c>
      <c r="AB6248" s="150">
        <v>0</v>
      </c>
      <c r="AC6248" s="150">
        <v>258.34482000000003</v>
      </c>
      <c r="AD6248" s="150">
        <v>274.87643835381078</v>
      </c>
      <c r="AE6248" s="150">
        <v>3780.5272414692481</v>
      </c>
      <c r="AF6248" s="150">
        <v>1888.2554479085929</v>
      </c>
      <c r="AG6248" s="150">
        <v>0</v>
      </c>
      <c r="AH6248" s="150">
        <v>1919</v>
      </c>
      <c r="AI6248" s="150">
        <v>131.761003053888</v>
      </c>
      <c r="AJ6248" s="150">
        <v>1055.6421285696881</v>
      </c>
      <c r="AK6248" s="150">
        <v>405.41847093503992</v>
      </c>
      <c r="AL6248" s="150">
        <v>19958.927734375</v>
      </c>
      <c r="AM6248" s="150">
        <v>14584.291015625</v>
      </c>
      <c r="AN6248" s="150">
        <v>5374.6376953125</v>
      </c>
      <c r="AO6248" s="5" t="s">
        <v>4724</v>
      </c>
    </row>
    <row r="6249" spans="1:41" ht="14.25" x14ac:dyDescent="0.45">
      <c r="A6249" s="150">
        <v>2024</v>
      </c>
      <c r="B6249" s="5" t="s">
        <v>582</v>
      </c>
      <c r="C6249" s="5" t="s">
        <v>171</v>
      </c>
      <c r="D6249" s="5" t="s">
        <v>84</v>
      </c>
      <c r="E6249" s="5" t="s">
        <v>93</v>
      </c>
      <c r="F6249" s="5" t="s">
        <v>94</v>
      </c>
      <c r="G6249" s="5" t="s">
        <v>87</v>
      </c>
      <c r="H6249" s="5" t="s">
        <v>131</v>
      </c>
      <c r="I6249" s="150">
        <v>792.69222755475505</v>
      </c>
      <c r="J6249" s="150">
        <v>351.68739673203925</v>
      </c>
      <c r="K6249" s="150">
        <v>128.39381150534766</v>
      </c>
      <c r="L6249" s="150">
        <v>156.30550965868412</v>
      </c>
      <c r="M6249" s="150">
        <v>669.88075568007469</v>
      </c>
      <c r="N6249" s="150">
        <v>1959.4012103642185</v>
      </c>
      <c r="O6249" s="150">
        <v>305.91221176056746</v>
      </c>
      <c r="P6249" s="150">
        <v>1228.319032377286</v>
      </c>
      <c r="Q6249" s="150">
        <v>45.8662844358306</v>
      </c>
      <c r="R6249" s="150">
        <v>753.47084752951014</v>
      </c>
      <c r="S6249" s="150">
        <v>1618.878492893514</v>
      </c>
      <c r="T6249" s="150">
        <v>1786.3486818135327</v>
      </c>
      <c r="U6249" s="150">
        <v>206.54656633468971</v>
      </c>
      <c r="V6249" s="150">
        <v>0</v>
      </c>
      <c r="W6249" s="150">
        <v>962.39535232704065</v>
      </c>
      <c r="X6249" s="150">
        <v>245.21863963291605</v>
      </c>
      <c r="Y6249" s="150">
        <v>2802.3344945949793</v>
      </c>
      <c r="Z6249" s="150">
        <v>1665.8829090516588</v>
      </c>
      <c r="AA6249" s="150">
        <v>6890.0529937505053</v>
      </c>
      <c r="AB6249" s="150">
        <v>144.02436247121608</v>
      </c>
      <c r="AC6249" s="150">
        <v>1032.0208042535569</v>
      </c>
      <c r="AD6249" s="150">
        <v>421.50875205583571</v>
      </c>
      <c r="AE6249" s="150">
        <v>3715.0032586663765</v>
      </c>
      <c r="AF6249" s="150">
        <v>968.98379504240177</v>
      </c>
      <c r="AG6249" s="150">
        <v>1960.517678290352</v>
      </c>
      <c r="AH6249" s="150">
        <v>2916.2142230605918</v>
      </c>
      <c r="AI6249" s="150">
        <v>130.62674735761456</v>
      </c>
      <c r="AJ6249" s="150">
        <v>1075.1586128665199</v>
      </c>
      <c r="AK6249" s="150">
        <v>467.80006104991884</v>
      </c>
      <c r="AL6249" s="150">
        <v>35401.4453125</v>
      </c>
      <c r="AM6249" s="150">
        <v>25604.244140625</v>
      </c>
      <c r="AN6249" s="150">
        <v>9797.2021484375</v>
      </c>
      <c r="AO6249" s="5" t="s">
        <v>1270</v>
      </c>
    </row>
    <row r="6250" spans="1:41" ht="14.25" x14ac:dyDescent="0.45">
      <c r="A6250" s="150">
        <v>2024</v>
      </c>
      <c r="B6250" s="5" t="s">
        <v>6344</v>
      </c>
      <c r="C6250" s="5" t="s">
        <v>171</v>
      </c>
      <c r="D6250" s="5" t="s">
        <v>84</v>
      </c>
      <c r="E6250" s="5" t="s">
        <v>93</v>
      </c>
      <c r="F6250" s="5" t="s">
        <v>94</v>
      </c>
      <c r="G6250" s="5" t="s">
        <v>87</v>
      </c>
      <c r="H6250" s="5" t="s">
        <v>131</v>
      </c>
      <c r="I6250" s="150">
        <v>837.70772296983148</v>
      </c>
      <c r="J6250" s="150">
        <v>112.83042308792683</v>
      </c>
      <c r="K6250" s="150">
        <v>166.2132965295508</v>
      </c>
      <c r="L6250" s="150">
        <v>525.35948885516325</v>
      </c>
      <c r="M6250" s="150">
        <v>7998.1629784772413</v>
      </c>
      <c r="N6250" s="150">
        <v>546.54489186870467</v>
      </c>
      <c r="O6250" s="150">
        <v>114.37373059222456</v>
      </c>
      <c r="P6250" s="150">
        <v>1513.6088197425561</v>
      </c>
      <c r="Q6250" s="150">
        <v>283.29381771983157</v>
      </c>
      <c r="R6250" s="150">
        <v>524.21527730374851</v>
      </c>
      <c r="S6250" s="150">
        <v>1055.1522744496131</v>
      </c>
      <c r="T6250" s="150">
        <v>865.35822238326114</v>
      </c>
      <c r="U6250" s="150">
        <v>256.02314271694115</v>
      </c>
      <c r="V6250" s="150">
        <v>839.75590811156701</v>
      </c>
      <c r="W6250" s="150">
        <v>347.16738152417219</v>
      </c>
      <c r="X6250" s="150">
        <v>384.03471407541173</v>
      </c>
      <c r="Y6250" s="150">
        <v>1046.6226074268554</v>
      </c>
      <c r="Z6250" s="150">
        <v>510.43244823027123</v>
      </c>
      <c r="AA6250" s="150">
        <v>4451.7304055621726</v>
      </c>
      <c r="AB6250" s="150">
        <v>149.51751534669364</v>
      </c>
      <c r="AC6250" s="150">
        <v>698.05039619581817</v>
      </c>
      <c r="AD6250" s="150">
        <v>628.1399720159186</v>
      </c>
      <c r="AE6250" s="150">
        <v>885.09867216903353</v>
      </c>
      <c r="AF6250" s="150">
        <v>5751.099059479192</v>
      </c>
      <c r="AG6250" s="150">
        <v>32933.792986536442</v>
      </c>
      <c r="AH6250" s="150">
        <v>1679.511816223134</v>
      </c>
      <c r="AI6250" s="150">
        <v>119.81883079152846</v>
      </c>
      <c r="AJ6250" s="150">
        <v>2112.6415930065104</v>
      </c>
      <c r="AK6250" s="150">
        <v>828.49088983202159</v>
      </c>
      <c r="AL6250" s="150">
        <v>68164.7578125</v>
      </c>
      <c r="AM6250" s="150">
        <v>53828.80859375</v>
      </c>
      <c r="AN6250" s="150">
        <v>14335.94140625</v>
      </c>
      <c r="AO6250" s="5" t="s">
        <v>7016</v>
      </c>
    </row>
    <row r="6251" spans="1:41" ht="14.25" x14ac:dyDescent="0.45">
      <c r="A6251" s="150">
        <v>2024</v>
      </c>
      <c r="B6251" s="5" t="s">
        <v>1478</v>
      </c>
      <c r="C6251" s="5" t="s">
        <v>171</v>
      </c>
      <c r="D6251" s="5" t="s">
        <v>84</v>
      </c>
      <c r="E6251" s="5" t="s">
        <v>93</v>
      </c>
      <c r="F6251" s="5" t="s">
        <v>94</v>
      </c>
      <c r="G6251" s="5" t="s">
        <v>87</v>
      </c>
      <c r="H6251" s="5" t="s">
        <v>131</v>
      </c>
      <c r="I6251" s="150">
        <v>944.22029770839856</v>
      </c>
      <c r="J6251" s="150">
        <v>117.81857925380321</v>
      </c>
      <c r="K6251" s="150">
        <v>138.17858015244857</v>
      </c>
      <c r="L6251" s="150">
        <v>595.31938282346584</v>
      </c>
      <c r="M6251" s="150">
        <v>2143.6391606358507</v>
      </c>
      <c r="N6251" s="150">
        <v>3019.8778998855801</v>
      </c>
      <c r="O6251" s="150">
        <v>310.90180534300924</v>
      </c>
      <c r="P6251" s="150">
        <v>1270.8225244664604</v>
      </c>
      <c r="Q6251" s="150">
        <v>83.695114377824382</v>
      </c>
      <c r="R6251" s="150">
        <v>476.35302634983015</v>
      </c>
      <c r="S6251" s="150">
        <v>2130.2531106835822</v>
      </c>
      <c r="T6251" s="150">
        <v>1842.3810686993143</v>
      </c>
      <c r="U6251" s="150">
        <v>177.329177862309</v>
      </c>
      <c r="V6251" s="150">
        <v>0</v>
      </c>
      <c r="W6251" s="150">
        <v>186.54108320580556</v>
      </c>
      <c r="X6251" s="150">
        <v>177.90494233105679</v>
      </c>
      <c r="Y6251" s="150">
        <v>2665.69510877432</v>
      </c>
      <c r="Z6251" s="150">
        <v>1663.3246585850995</v>
      </c>
      <c r="AA6251" s="150">
        <v>33017.718258214496</v>
      </c>
      <c r="AB6251" s="150">
        <v>0</v>
      </c>
      <c r="AC6251" s="150">
        <v>1240.498203318607</v>
      </c>
      <c r="AD6251" s="150">
        <v>831.96246468352251</v>
      </c>
      <c r="AE6251" s="150">
        <v>6534.7701997737959</v>
      </c>
      <c r="AF6251" s="150">
        <v>1316.5583595717947</v>
      </c>
      <c r="AG6251" s="150">
        <v>8625.556255601552</v>
      </c>
      <c r="AH6251" s="150">
        <v>1646.628080150012</v>
      </c>
      <c r="AI6251" s="150">
        <v>134.72411564863734</v>
      </c>
      <c r="AJ6251" s="150">
        <v>1612.0834351118999</v>
      </c>
      <c r="AK6251" s="150">
        <v>470.95866068626219</v>
      </c>
      <c r="AL6251" s="150">
        <v>73375.71875</v>
      </c>
      <c r="AM6251" s="150">
        <v>63361.63671875</v>
      </c>
      <c r="AN6251" s="150">
        <v>10014.072265625</v>
      </c>
      <c r="AO6251" s="5" t="s">
        <v>3389</v>
      </c>
    </row>
    <row r="6252" spans="1:41" ht="14.25" x14ac:dyDescent="0.45">
      <c r="A6252" s="150">
        <v>2024</v>
      </c>
      <c r="B6252" s="5" t="s">
        <v>7352</v>
      </c>
      <c r="C6252" s="5" t="s">
        <v>171</v>
      </c>
      <c r="D6252" s="5" t="s">
        <v>84</v>
      </c>
      <c r="E6252" s="5" t="s">
        <v>93</v>
      </c>
      <c r="F6252" s="5" t="s">
        <v>94</v>
      </c>
      <c r="G6252" s="5" t="s">
        <v>87</v>
      </c>
      <c r="H6252" s="5" t="s">
        <v>131</v>
      </c>
      <c r="I6252" s="150">
        <v>1208.8235294117651</v>
      </c>
      <c r="J6252" s="150">
        <v>225.6</v>
      </c>
      <c r="K6252" s="150">
        <v>192.303</v>
      </c>
      <c r="L6252" s="150">
        <v>870</v>
      </c>
      <c r="M6252" s="150">
        <v>2030</v>
      </c>
      <c r="N6252" s="150">
        <v>537.19741015625004</v>
      </c>
      <c r="O6252" s="150">
        <v>100.51519999999999</v>
      </c>
      <c r="P6252" s="150">
        <v>3493.82</v>
      </c>
      <c r="Q6252" s="150">
        <v>489.03103848182519</v>
      </c>
      <c r="R6252" s="150">
        <v>927.42202036180004</v>
      </c>
      <c r="S6252" s="150">
        <v>2517.5</v>
      </c>
      <c r="T6252" s="150">
        <v>2078</v>
      </c>
      <c r="U6252" s="150">
        <v>235</v>
      </c>
      <c r="V6252" s="150">
        <v>820</v>
      </c>
      <c r="W6252" s="150">
        <v>1043.1674640000001</v>
      </c>
      <c r="X6252" s="150">
        <v>590</v>
      </c>
      <c r="Y6252" s="150">
        <v>25396.08840576556</v>
      </c>
      <c r="Z6252" s="150">
        <v>1383.6466456263011</v>
      </c>
      <c r="AA6252" s="150">
        <v>6022</v>
      </c>
      <c r="AB6252" s="150">
        <v>166</v>
      </c>
      <c r="AC6252" s="150">
        <v>2321.8263878504681</v>
      </c>
      <c r="AD6252" s="150">
        <v>1286.459631323979</v>
      </c>
      <c r="AE6252" s="150">
        <v>2508.5547800243198</v>
      </c>
      <c r="AF6252" s="150">
        <v>4327.09</v>
      </c>
      <c r="AG6252" s="150">
        <v>28051</v>
      </c>
      <c r="AH6252" s="150">
        <v>2007.9589805852841</v>
      </c>
      <c r="AI6252" s="150">
        <v>803</v>
      </c>
      <c r="AJ6252" s="150">
        <v>2663</v>
      </c>
      <c r="AK6252" s="150">
        <v>1143</v>
      </c>
      <c r="AL6252" s="150">
        <v>95438.0078125</v>
      </c>
      <c r="AM6252" s="150">
        <v>81480.109375</v>
      </c>
      <c r="AN6252" s="150">
        <v>13957.9052734375</v>
      </c>
      <c r="AO6252" s="5" t="s">
        <v>7937</v>
      </c>
    </row>
    <row r="6253" spans="1:41" ht="14.25" x14ac:dyDescent="0.45">
      <c r="A6253" s="150">
        <v>2024</v>
      </c>
      <c r="B6253" s="5" t="s">
        <v>4980</v>
      </c>
      <c r="C6253" s="5" t="s">
        <v>171</v>
      </c>
      <c r="D6253" s="5" t="s">
        <v>84</v>
      </c>
      <c r="E6253" s="5" t="s">
        <v>93</v>
      </c>
      <c r="F6253" s="5" t="s">
        <v>94</v>
      </c>
      <c r="G6253" s="5" t="s">
        <v>87</v>
      </c>
      <c r="H6253" s="5" t="s">
        <v>131</v>
      </c>
      <c r="I6253" s="150">
        <v>811.18047770173905</v>
      </c>
      <c r="J6253" s="150">
        <v>116.06833806658025</v>
      </c>
      <c r="K6253" s="150">
        <v>204.69551512327337</v>
      </c>
      <c r="L6253" s="150">
        <v>779.57604350556733</v>
      </c>
      <c r="M6253" s="150">
        <v>579.41462692981361</v>
      </c>
      <c r="N6253" s="150">
        <v>559.46380110291034</v>
      </c>
      <c r="O6253" s="150">
        <v>117.65593414436795</v>
      </c>
      <c r="P6253" s="150">
        <v>1415.8006943841392</v>
      </c>
      <c r="Q6253" s="150">
        <v>284.12629488263428</v>
      </c>
      <c r="R6253" s="150">
        <v>392.45683044241184</v>
      </c>
      <c r="S6253" s="150">
        <v>737.43679791067177</v>
      </c>
      <c r="T6253" s="150">
        <v>1938.4052973651944</v>
      </c>
      <c r="U6253" s="150">
        <v>321.31174766107841</v>
      </c>
      <c r="V6253" s="150">
        <v>442.46207874640311</v>
      </c>
      <c r="W6253" s="150">
        <v>272.85161522694858</v>
      </c>
      <c r="X6253" s="150">
        <v>395.05542745214564</v>
      </c>
      <c r="Y6253" s="150">
        <v>0</v>
      </c>
      <c r="Z6253" s="150">
        <v>551.30628750717619</v>
      </c>
      <c r="AA6253" s="150">
        <v>4897.6338192667336</v>
      </c>
      <c r="AB6253" s="150">
        <v>265.47724724784183</v>
      </c>
      <c r="AC6253" s="150">
        <v>2491.4095419064292</v>
      </c>
      <c r="AD6253" s="150">
        <v>401.37631429137997</v>
      </c>
      <c r="AE6253" s="150">
        <v>3030.2431564821077</v>
      </c>
      <c r="AF6253" s="150">
        <v>4134.4604771089789</v>
      </c>
      <c r="AG6253" s="150">
        <v>1529.6546150947079</v>
      </c>
      <c r="AH6253" s="150">
        <v>2970.8168144401352</v>
      </c>
      <c r="AI6253" s="150">
        <v>123.25729336506943</v>
      </c>
      <c r="AJ6253" s="150">
        <v>1430.6273879467033</v>
      </c>
      <c r="AK6253" s="150">
        <v>441.40859760653069</v>
      </c>
      <c r="AL6253" s="150">
        <v>31635.6328125</v>
      </c>
      <c r="AM6253" s="150">
        <v>23187.779296875</v>
      </c>
      <c r="AN6253" s="150">
        <v>8447.8515625</v>
      </c>
      <c r="AO6253" s="5" t="s">
        <v>6092</v>
      </c>
    </row>
    <row r="6254" spans="1:41" ht="14.25" x14ac:dyDescent="0.45">
      <c r="A6254" s="150">
        <v>2024</v>
      </c>
      <c r="B6254" s="5" t="s">
        <v>1477</v>
      </c>
      <c r="C6254" s="5" t="s">
        <v>171</v>
      </c>
      <c r="D6254" s="5" t="s">
        <v>84</v>
      </c>
      <c r="E6254" s="5" t="s">
        <v>93</v>
      </c>
      <c r="F6254" s="5" t="s">
        <v>94</v>
      </c>
      <c r="G6254" s="5" t="s">
        <v>87</v>
      </c>
      <c r="H6254" s="5" t="s">
        <v>131</v>
      </c>
      <c r="I6254" s="150">
        <v>438.7172088641434</v>
      </c>
      <c r="J6254" s="150">
        <v>278.35026869137522</v>
      </c>
      <c r="K6254" s="150">
        <v>88.929163958947981</v>
      </c>
      <c r="L6254" s="150">
        <v>682.97597920472049</v>
      </c>
      <c r="M6254" s="150">
        <v>2207.3700647343539</v>
      </c>
      <c r="N6254" s="150">
        <v>2315.122568397946</v>
      </c>
      <c r="O6254" s="150">
        <v>193.27271633744695</v>
      </c>
      <c r="P6254" s="150">
        <v>933.10644581096039</v>
      </c>
      <c r="Q6254" s="150">
        <v>62.997419748518752</v>
      </c>
      <c r="R6254" s="150">
        <v>217.18934004810492</v>
      </c>
      <c r="S6254" s="150">
        <v>1719.2971698729943</v>
      </c>
      <c r="T6254" s="150">
        <v>1523.6530091633088</v>
      </c>
      <c r="U6254" s="150">
        <v>182.60121666237319</v>
      </c>
      <c r="V6254" s="150">
        <v>424.48854263071172</v>
      </c>
      <c r="W6254" s="150">
        <v>177.85832791789596</v>
      </c>
      <c r="X6254" s="150">
        <v>216.7924214422728</v>
      </c>
      <c r="Y6254" s="150">
        <v>2839.8046357557387</v>
      </c>
      <c r="Z6254" s="150">
        <v>652.14720236561857</v>
      </c>
      <c r="AA6254" s="150">
        <v>33463.142436766109</v>
      </c>
      <c r="AB6254" s="150">
        <v>0</v>
      </c>
      <c r="AC6254" s="150">
        <v>1353.5018754551884</v>
      </c>
      <c r="AD6254" s="150">
        <v>823.48808971529104</v>
      </c>
      <c r="AE6254" s="150">
        <v>2685.6607515602291</v>
      </c>
      <c r="AF6254" s="150">
        <v>1341.8936341757799</v>
      </c>
      <c r="AG6254" s="150">
        <v>25999.330375038033</v>
      </c>
      <c r="AH6254" s="150">
        <v>994.82091415409809</v>
      </c>
      <c r="AI6254" s="150">
        <v>138.72949577595884</v>
      </c>
      <c r="AJ6254" s="150">
        <v>3198.9430725819179</v>
      </c>
      <c r="AK6254" s="150">
        <v>732.86152620926987</v>
      </c>
      <c r="AL6254" s="150">
        <v>85887.0390625</v>
      </c>
      <c r="AM6254" s="150">
        <v>77069.9765625</v>
      </c>
      <c r="AN6254" s="150">
        <v>8817.0732421875</v>
      </c>
      <c r="AO6254" s="5" t="s">
        <v>3388</v>
      </c>
    </row>
    <row r="6255" spans="1:41" ht="14.25" x14ac:dyDescent="0.45">
      <c r="A6255" s="150">
        <v>2024</v>
      </c>
      <c r="B6255" s="5" t="s">
        <v>4024</v>
      </c>
      <c r="C6255" s="5" t="s">
        <v>171</v>
      </c>
      <c r="D6255" s="5" t="s">
        <v>84</v>
      </c>
      <c r="E6255" s="5" t="s">
        <v>93</v>
      </c>
      <c r="F6255" s="5" t="s">
        <v>94</v>
      </c>
      <c r="G6255" s="5" t="s">
        <v>87</v>
      </c>
      <c r="H6255" s="5" t="s">
        <v>131</v>
      </c>
      <c r="I6255" s="150">
        <v>941.23746842965772</v>
      </c>
      <c r="J6255" s="150">
        <v>3462.0228723849477</v>
      </c>
      <c r="K6255" s="150">
        <v>199.94263970170695</v>
      </c>
      <c r="L6255" s="150">
        <v>595.03518119116291</v>
      </c>
      <c r="M6255" s="150">
        <v>378.65875166710367</v>
      </c>
      <c r="N6255" s="150">
        <v>467.38607035773941</v>
      </c>
      <c r="O6255" s="150">
        <v>121.17080053347317</v>
      </c>
      <c r="P6255" s="150">
        <v>1233.5436327201521</v>
      </c>
      <c r="Q6255" s="150">
        <v>50.90324592795978</v>
      </c>
      <c r="R6255" s="150">
        <v>810.17638944690486</v>
      </c>
      <c r="S6255" s="150">
        <v>757.31750333420734</v>
      </c>
      <c r="T6255" s="150">
        <v>1731.0114361924739</v>
      </c>
      <c r="U6255" s="150">
        <v>200.14819730975481</v>
      </c>
      <c r="V6255" s="150">
        <v>454.39050200052441</v>
      </c>
      <c r="W6255" s="150">
        <v>216.37642952405923</v>
      </c>
      <c r="X6255" s="150">
        <v>410.42806357465321</v>
      </c>
      <c r="Y6255" s="150">
        <v>0</v>
      </c>
      <c r="Z6255" s="150">
        <v>871.99701098195874</v>
      </c>
      <c r="AA6255" s="150">
        <v>4968.0028218724001</v>
      </c>
      <c r="AB6255" s="150">
        <v>139.13761735900343</v>
      </c>
      <c r="AC6255" s="150">
        <v>1050.0536075901659</v>
      </c>
      <c r="AD6255" s="150">
        <v>408.45131619160139</v>
      </c>
      <c r="AE6255" s="150">
        <v>3631.8783695613342</v>
      </c>
      <c r="AF6255" s="150">
        <v>3768.2387954473966</v>
      </c>
      <c r="AG6255" s="150">
        <v>1930.0777513546084</v>
      </c>
      <c r="AH6255" s="150">
        <v>2878.8883948176081</v>
      </c>
      <c r="AI6255" s="150">
        <v>126.58021127157465</v>
      </c>
      <c r="AJ6255" s="150">
        <v>994.2496936630522</v>
      </c>
      <c r="AK6255" s="150">
        <v>453.30861985290409</v>
      </c>
      <c r="AL6255" s="150">
        <v>33250.609375</v>
      </c>
      <c r="AM6255" s="150">
        <v>25429.341796875</v>
      </c>
      <c r="AN6255" s="150">
        <v>7821.271484375</v>
      </c>
      <c r="AO6255" s="5" t="s">
        <v>4725</v>
      </c>
    </row>
    <row r="6256" spans="1:41" ht="14.25" x14ac:dyDescent="0.45">
      <c r="A6256" s="150">
        <v>2024</v>
      </c>
      <c r="B6256" s="5" t="s">
        <v>1478</v>
      </c>
      <c r="C6256" s="5" t="s">
        <v>171</v>
      </c>
      <c r="D6256" s="5" t="s">
        <v>84</v>
      </c>
      <c r="E6256" s="5" t="s">
        <v>93</v>
      </c>
      <c r="F6256" s="5" t="s">
        <v>94</v>
      </c>
      <c r="G6256" s="5" t="s">
        <v>88</v>
      </c>
      <c r="H6256" s="5" t="s">
        <v>131</v>
      </c>
      <c r="I6256" s="150">
        <v>979.9759062702949</v>
      </c>
      <c r="J6256" s="150">
        <v>120</v>
      </c>
      <c r="K6256" s="150">
        <v>147.7424010456761</v>
      </c>
      <c r="L6256" s="150">
        <v>626.19040000000007</v>
      </c>
      <c r="M6256" s="150">
        <v>2233.9499999999989</v>
      </c>
      <c r="N6256" s="150">
        <v>3134.2342342654802</v>
      </c>
      <c r="O6256" s="150">
        <v>319.73784851138743</v>
      </c>
      <c r="P6256" s="150">
        <v>1103.634896</v>
      </c>
      <c r="Q6256" s="150">
        <v>84.084855210924914</v>
      </c>
      <c r="R6256" s="150">
        <v>507.30402589425768</v>
      </c>
      <c r="S6256" s="150">
        <v>2182.4472724335919</v>
      </c>
      <c r="T6256" s="150">
        <v>1802.388138552489</v>
      </c>
      <c r="U6256" s="150">
        <v>182.2399001210924</v>
      </c>
      <c r="V6256" s="150">
        <v>0</v>
      </c>
      <c r="W6256" s="150">
        <v>190.92789883174169</v>
      </c>
      <c r="X6256" s="150">
        <v>181.02139510672001</v>
      </c>
      <c r="Y6256" s="150">
        <v>2818.5587999999998</v>
      </c>
      <c r="Z6256" s="150">
        <v>1667.6256501941359</v>
      </c>
      <c r="AA6256" s="150">
        <v>34364.990654552908</v>
      </c>
      <c r="AB6256" s="150">
        <v>193</v>
      </c>
      <c r="AC6256" s="150">
        <v>1266.4146499999999</v>
      </c>
      <c r="AD6256" s="150">
        <v>851.08602053970935</v>
      </c>
      <c r="AE6256" s="150">
        <v>6702.2847438610506</v>
      </c>
      <c r="AF6256" s="150">
        <v>1366.413616303714</v>
      </c>
      <c r="AG6256" s="150">
        <v>9491.8480639441586</v>
      </c>
      <c r="AH6256" s="150">
        <v>1747.0522247832171</v>
      </c>
      <c r="AI6256" s="150">
        <v>137.0841475772651</v>
      </c>
      <c r="AJ6256" s="150">
        <v>1678.589802341859</v>
      </c>
      <c r="AK6256" s="150">
        <v>538.57489611803169</v>
      </c>
      <c r="AL6256" s="150">
        <v>76619.40625</v>
      </c>
      <c r="AM6256" s="150">
        <v>66094.390625</v>
      </c>
      <c r="AN6256" s="150">
        <v>10525.01171875</v>
      </c>
      <c r="AO6256" s="5" t="s">
        <v>3390</v>
      </c>
    </row>
    <row r="6257" spans="1:41" ht="14.25" x14ac:dyDescent="0.45">
      <c r="A6257" s="150">
        <v>2024</v>
      </c>
      <c r="B6257" s="5" t="s">
        <v>4980</v>
      </c>
      <c r="C6257" s="5" t="s">
        <v>171</v>
      </c>
      <c r="D6257" s="5" t="s">
        <v>84</v>
      </c>
      <c r="E6257" s="5" t="s">
        <v>93</v>
      </c>
      <c r="F6257" s="5" t="s">
        <v>94</v>
      </c>
      <c r="G6257" s="5" t="s">
        <v>88</v>
      </c>
      <c r="H6257" s="5" t="s">
        <v>131</v>
      </c>
      <c r="I6257" s="150">
        <v>867.14506283328012</v>
      </c>
      <c r="J6257" s="150">
        <v>114.28054994842689</v>
      </c>
      <c r="K6257" s="150">
        <v>212</v>
      </c>
      <c r="L6257" s="150">
        <v>834.74965256565247</v>
      </c>
      <c r="M6257" s="150">
        <v>607.24444175999997</v>
      </c>
      <c r="N6257" s="150">
        <v>589.79059137372315</v>
      </c>
      <c r="O6257" s="150">
        <v>123.3070563437856</v>
      </c>
      <c r="P6257" s="150">
        <v>1491.0912727039999</v>
      </c>
      <c r="Q6257" s="150">
        <v>300.40972538838417</v>
      </c>
      <c r="R6257" s="150">
        <v>410.64711116500462</v>
      </c>
      <c r="S6257" s="150">
        <v>761.55400276855187</v>
      </c>
      <c r="T6257" s="150">
        <v>2068.7395999999999</v>
      </c>
      <c r="U6257" s="150">
        <v>320.5580652805001</v>
      </c>
      <c r="V6257" s="150">
        <v>467</v>
      </c>
      <c r="W6257" s="150">
        <v>285.95692802880001</v>
      </c>
      <c r="X6257" s="150">
        <v>425.99999999999989</v>
      </c>
      <c r="Y6257" s="150">
        <v>0</v>
      </c>
      <c r="Z6257" s="150">
        <v>581.19088437162134</v>
      </c>
      <c r="AA6257" s="150">
        <v>5436</v>
      </c>
      <c r="AB6257" s="150">
        <v>259</v>
      </c>
      <c r="AC6257" s="150">
        <v>2611.0747000000001</v>
      </c>
      <c r="AD6257" s="150">
        <v>423.88836880965681</v>
      </c>
      <c r="AE6257" s="150">
        <v>3175.7885086631331</v>
      </c>
      <c r="AF6257" s="150">
        <v>4427.0722215805181</v>
      </c>
      <c r="AG6257" s="150">
        <v>1683</v>
      </c>
      <c r="AH6257" s="150">
        <v>3222.767745212474</v>
      </c>
      <c r="AI6257" s="150">
        <v>129.17745397440001</v>
      </c>
      <c r="AJ6257" s="150">
        <v>1559.915136667722</v>
      </c>
      <c r="AK6257" s="150">
        <v>462</v>
      </c>
      <c r="AL6257" s="150">
        <v>33851.34765625</v>
      </c>
      <c r="AM6257" s="150">
        <v>24869.71484375</v>
      </c>
      <c r="AN6257" s="150">
        <v>8981.6357421875</v>
      </c>
      <c r="AO6257" s="5" t="s">
        <v>6093</v>
      </c>
    </row>
    <row r="6258" spans="1:41" ht="14.25" x14ac:dyDescent="0.45">
      <c r="A6258" s="150">
        <v>2024</v>
      </c>
      <c r="B6258" s="5" t="s">
        <v>6344</v>
      </c>
      <c r="C6258" s="5" t="s">
        <v>171</v>
      </c>
      <c r="D6258" s="5" t="s">
        <v>84</v>
      </c>
      <c r="E6258" s="5" t="s">
        <v>93</v>
      </c>
      <c r="F6258" s="5" t="s">
        <v>94</v>
      </c>
      <c r="G6258" s="5" t="s">
        <v>88</v>
      </c>
      <c r="H6258" s="5" t="s">
        <v>131</v>
      </c>
      <c r="I6258" s="150">
        <v>903.1380970176001</v>
      </c>
      <c r="J6258" s="150">
        <v>115.54579324710519</v>
      </c>
      <c r="K6258" s="150">
        <v>173.7523112874496</v>
      </c>
      <c r="L6258" s="150">
        <v>567.33780043214063</v>
      </c>
      <c r="M6258" s="150">
        <v>8453.7951696</v>
      </c>
      <c r="N6258" s="150">
        <v>577.67988678400002</v>
      </c>
      <c r="O6258" s="150">
        <v>120.88927092528</v>
      </c>
      <c r="P6258" s="150">
        <v>1594.5684982648511</v>
      </c>
      <c r="Q6258" s="150">
        <v>299.43224641234042</v>
      </c>
      <c r="R6258" s="150">
        <v>554.07830410886186</v>
      </c>
      <c r="S6258" s="150">
        <v>1115.26124498064</v>
      </c>
      <c r="T6258" s="150">
        <v>930.34507414943437</v>
      </c>
      <c r="U6258" s="150">
        <v>260.1510025</v>
      </c>
      <c r="V6258" s="150">
        <v>888</v>
      </c>
      <c r="W6258" s="150">
        <v>366.94450224000002</v>
      </c>
      <c r="X6258" s="150">
        <v>420</v>
      </c>
      <c r="Y6258" s="150">
        <v>1128.1446205472989</v>
      </c>
      <c r="Z6258" s="150">
        <v>539.51030716277216</v>
      </c>
      <c r="AA6258" s="150">
        <v>4911</v>
      </c>
      <c r="AB6258" s="150">
        <v>106</v>
      </c>
      <c r="AC6258" s="150">
        <v>743.62027</v>
      </c>
      <c r="AD6258" s="150">
        <v>642.06604373636492</v>
      </c>
      <c r="AE6258" s="150">
        <v>935.52018126373832</v>
      </c>
      <c r="AF6258" s="150">
        <v>6200.2969746105591</v>
      </c>
      <c r="AG6258" s="150">
        <v>35506</v>
      </c>
      <c r="AH6258" s="150">
        <v>1881.3991897135011</v>
      </c>
      <c r="AI6258" s="150">
        <v>126.64456272</v>
      </c>
      <c r="AJ6258" s="150">
        <v>2277.6525220799999</v>
      </c>
      <c r="AK6258" s="150">
        <v>876</v>
      </c>
      <c r="AL6258" s="150">
        <v>73214.78125</v>
      </c>
      <c r="AM6258" s="150">
        <v>58001.67578125</v>
      </c>
      <c r="AN6258" s="150">
        <v>15213.0986328125</v>
      </c>
      <c r="AO6258" s="5" t="s">
        <v>7017</v>
      </c>
    </row>
    <row r="6259" spans="1:41" ht="14.25" x14ac:dyDescent="0.45">
      <c r="A6259" s="150">
        <v>2024</v>
      </c>
      <c r="B6259" s="5" t="s">
        <v>4024</v>
      </c>
      <c r="C6259" s="5" t="s">
        <v>171</v>
      </c>
      <c r="D6259" s="5" t="s">
        <v>84</v>
      </c>
      <c r="E6259" s="5" t="s">
        <v>93</v>
      </c>
      <c r="F6259" s="5" t="s">
        <v>94</v>
      </c>
      <c r="G6259" s="5" t="s">
        <v>88</v>
      </c>
      <c r="H6259" s="5" t="s">
        <v>131</v>
      </c>
      <c r="I6259" s="150">
        <v>999.35653085487343</v>
      </c>
      <c r="J6259" s="150">
        <v>3690.2266807201322</v>
      </c>
      <c r="K6259" s="150">
        <v>218.26026790968979</v>
      </c>
      <c r="L6259" s="150">
        <v>633.21500000000015</v>
      </c>
      <c r="M6259" s="150">
        <v>394.15684674239998</v>
      </c>
      <c r="N6259" s="150">
        <v>488.90524067445477</v>
      </c>
      <c r="O6259" s="150">
        <v>125.88299809005311</v>
      </c>
      <c r="P6259" s="150">
        <v>1261.5378318658461</v>
      </c>
      <c r="Q6259" s="150">
        <v>47.050638593054117</v>
      </c>
      <c r="R6259" s="150">
        <v>839.81149909427415</v>
      </c>
      <c r="S6259" s="150">
        <v>788</v>
      </c>
      <c r="T6259" s="150">
        <v>1837.8970682388481</v>
      </c>
      <c r="U6259" s="150">
        <v>197.35341215752749</v>
      </c>
      <c r="V6259" s="150">
        <v>477</v>
      </c>
      <c r="W6259" s="150">
        <v>226.56063236107431</v>
      </c>
      <c r="X6259" s="150">
        <v>435.77097123402712</v>
      </c>
      <c r="Y6259" s="150">
        <v>0</v>
      </c>
      <c r="Z6259" s="150">
        <v>910</v>
      </c>
      <c r="AA6259" s="150">
        <v>5436</v>
      </c>
      <c r="AB6259" s="150">
        <v>128.607</v>
      </c>
      <c r="AC6259" s="150">
        <v>1093.0317399999999</v>
      </c>
      <c r="AD6259" s="150">
        <v>426.00286181170259</v>
      </c>
      <c r="AE6259" s="150">
        <v>3780.5272414692481</v>
      </c>
      <c r="AF6259" s="150">
        <v>4000.9181278491492</v>
      </c>
      <c r="AG6259" s="150">
        <v>2051</v>
      </c>
      <c r="AH6259" s="150">
        <v>3110</v>
      </c>
      <c r="AI6259" s="150">
        <v>131.761003053888</v>
      </c>
      <c r="AJ6259" s="150">
        <v>1055.6421285696881</v>
      </c>
      <c r="AK6259" s="150">
        <v>471.86205367161591</v>
      </c>
      <c r="AL6259" s="150">
        <v>35256.3359375</v>
      </c>
      <c r="AM6259" s="150">
        <v>26961.576171875</v>
      </c>
      <c r="AN6259" s="150">
        <v>8294.76171875</v>
      </c>
      <c r="AO6259" s="5" t="s">
        <v>4726</v>
      </c>
    </row>
    <row r="6260" spans="1:41" ht="14.25" x14ac:dyDescent="0.45">
      <c r="A6260" s="150">
        <v>2024</v>
      </c>
      <c r="B6260" s="5" t="s">
        <v>1477</v>
      </c>
      <c r="C6260" s="5" t="s">
        <v>171</v>
      </c>
      <c r="D6260" s="5" t="s">
        <v>84</v>
      </c>
      <c r="E6260" s="5" t="s">
        <v>93</v>
      </c>
      <c r="F6260" s="5" t="s">
        <v>94</v>
      </c>
      <c r="G6260" s="5" t="s">
        <v>88</v>
      </c>
      <c r="H6260" s="5" t="s">
        <v>131</v>
      </c>
      <c r="I6260" s="150">
        <v>377.4</v>
      </c>
      <c r="J6260" s="150">
        <v>294.39999999999998</v>
      </c>
      <c r="K6260" s="150">
        <v>94.647475669886234</v>
      </c>
      <c r="L6260" s="150">
        <v>713.14560000000006</v>
      </c>
      <c r="M6260" s="150">
        <v>2280.490624999999</v>
      </c>
      <c r="N6260" s="150">
        <v>2419.9696500635368</v>
      </c>
      <c r="O6260" s="150">
        <v>208</v>
      </c>
      <c r="P6260" s="150">
        <v>1162</v>
      </c>
      <c r="Q6260" s="150">
        <v>63.440397911867748</v>
      </c>
      <c r="R6260" s="150">
        <v>238.1168610509346</v>
      </c>
      <c r="S6260" s="150">
        <v>2098.3886202312242</v>
      </c>
      <c r="T6260" s="150">
        <v>1766.610983964885</v>
      </c>
      <c r="U6260" s="150">
        <v>185.88469812351431</v>
      </c>
      <c r="V6260" s="150">
        <v>436</v>
      </c>
      <c r="W6260" s="150">
        <v>179.2638852933467</v>
      </c>
      <c r="X6260" s="150">
        <v>245.7159775743867</v>
      </c>
      <c r="Y6260" s="150">
        <v>3204</v>
      </c>
      <c r="Z6260" s="150">
        <v>795.85</v>
      </c>
      <c r="AA6260" s="150">
        <v>35135.602290713046</v>
      </c>
      <c r="AB6260" s="150">
        <v>73</v>
      </c>
      <c r="AC6260" s="150">
        <v>1447</v>
      </c>
      <c r="AD6260" s="150">
        <v>1009.4305404012219</v>
      </c>
      <c r="AE6260" s="150">
        <v>2706.8846679295339</v>
      </c>
      <c r="AF6260" s="150">
        <v>1401.188124486365</v>
      </c>
      <c r="AG6260" s="150">
        <v>28362</v>
      </c>
      <c r="AH6260" s="150">
        <v>1196.8341571357389</v>
      </c>
      <c r="AI6260" s="150">
        <v>139.8258305288104</v>
      </c>
      <c r="AJ6260" s="150">
        <v>3850.9981065704869</v>
      </c>
      <c r="AK6260" s="150">
        <v>918.51359909241467</v>
      </c>
      <c r="AL6260" s="150">
        <v>93004.6015625</v>
      </c>
      <c r="AM6260" s="150">
        <v>82793.875</v>
      </c>
      <c r="AN6260" s="150">
        <v>10210.7216796875</v>
      </c>
      <c r="AO6260" s="5" t="s">
        <v>3391</v>
      </c>
    </row>
    <row r="6261" spans="1:41" ht="14.25" x14ac:dyDescent="0.45">
      <c r="A6261" s="150">
        <v>2024</v>
      </c>
      <c r="B6261" s="5" t="s">
        <v>582</v>
      </c>
      <c r="C6261" s="5" t="s">
        <v>171</v>
      </c>
      <c r="D6261" s="5" t="s">
        <v>84</v>
      </c>
      <c r="E6261" s="5" t="s">
        <v>93</v>
      </c>
      <c r="F6261" s="5" t="s">
        <v>94</v>
      </c>
      <c r="G6261" s="5" t="s">
        <v>88</v>
      </c>
      <c r="H6261" s="5" t="s">
        <v>131</v>
      </c>
      <c r="I6261" s="150">
        <v>799.80973648266695</v>
      </c>
      <c r="J6261" s="150">
        <v>369.43454100102321</v>
      </c>
      <c r="K6261" s="150">
        <v>129.01621359556569</v>
      </c>
      <c r="L6261" s="150">
        <v>163.22823337296279</v>
      </c>
      <c r="M6261" s="150">
        <v>689.21140058956792</v>
      </c>
      <c r="N6261" s="150">
        <v>2078</v>
      </c>
      <c r="O6261" s="150">
        <v>314.8404092300575</v>
      </c>
      <c r="P6261" s="150">
        <v>1100.183</v>
      </c>
      <c r="Q6261" s="150">
        <v>46.956264378962253</v>
      </c>
      <c r="R6261" s="150">
        <v>769.36020098057406</v>
      </c>
      <c r="S6261" s="150">
        <v>1633.155919356193</v>
      </c>
      <c r="T6261" s="150">
        <v>1698.4322409616</v>
      </c>
      <c r="U6261" s="150">
        <v>200.3137133398904</v>
      </c>
      <c r="V6261" s="150">
        <v>0</v>
      </c>
      <c r="W6261" s="150">
        <v>996.98232831123073</v>
      </c>
      <c r="X6261" s="150">
        <v>240.34077334181831</v>
      </c>
      <c r="Y6261" s="150">
        <v>2902.1122</v>
      </c>
      <c r="Z6261" s="150">
        <v>1718.997720152606</v>
      </c>
      <c r="AA6261" s="150">
        <v>7614.0729333129466</v>
      </c>
      <c r="AB6261" s="150">
        <v>129</v>
      </c>
      <c r="AC6261" s="150">
        <v>1070.46327</v>
      </c>
      <c r="AD6261" s="150">
        <v>434.94808661001929</v>
      </c>
      <c r="AE6261" s="150">
        <v>3822.2065306248069</v>
      </c>
      <c r="AF6261" s="150">
        <v>1011.899794045506</v>
      </c>
      <c r="AG6261" s="150">
        <v>2083</v>
      </c>
      <c r="AH6261" s="150">
        <v>3120.898942420547</v>
      </c>
      <c r="AI6261" s="150">
        <v>134.39622311496581</v>
      </c>
      <c r="AJ6261" s="150">
        <v>1128.307983905182</v>
      </c>
      <c r="AK6261" s="150">
        <v>481.29929474504831</v>
      </c>
      <c r="AL6261" s="150">
        <v>36880.8671875</v>
      </c>
      <c r="AM6261" s="150">
        <v>26878.34765625</v>
      </c>
      <c r="AN6261" s="150">
        <v>10002.5224609375</v>
      </c>
      <c r="AO6261" s="5" t="s">
        <v>1271</v>
      </c>
    </row>
    <row r="6262" spans="1:41" ht="14.25" x14ac:dyDescent="0.45">
      <c r="A6262" s="150">
        <v>2024</v>
      </c>
      <c r="B6262" s="5" t="s">
        <v>7352</v>
      </c>
      <c r="C6262" s="5" t="s">
        <v>171</v>
      </c>
      <c r="D6262" s="5" t="s">
        <v>84</v>
      </c>
      <c r="E6262" s="5" t="s">
        <v>93</v>
      </c>
      <c r="F6262" s="5" t="s">
        <v>94</v>
      </c>
      <c r="G6262" s="5" t="s">
        <v>88</v>
      </c>
      <c r="H6262" s="5" t="s">
        <v>131</v>
      </c>
      <c r="I6262" s="150">
        <v>1013</v>
      </c>
      <c r="J6262" s="150">
        <v>244.7578944926891</v>
      </c>
      <c r="K6262" s="150">
        <v>203.43401472553839</v>
      </c>
      <c r="L6262" s="150">
        <v>943.28610322967995</v>
      </c>
      <c r="M6262" s="150">
        <v>2154.2522399999998</v>
      </c>
      <c r="N6262" s="150">
        <v>569.53669424765621</v>
      </c>
      <c r="O6262" s="150">
        <v>106.6675343616</v>
      </c>
      <c r="P6262" s="150">
        <v>3675.0511270776592</v>
      </c>
      <c r="Q6262" s="150">
        <v>519.03413228178124</v>
      </c>
      <c r="R6262" s="150">
        <v>984.09768284025108</v>
      </c>
      <c r="S6262" s="150">
        <v>2662.5118035882911</v>
      </c>
      <c r="T6262" s="150">
        <v>2253.421036586557</v>
      </c>
      <c r="U6262" s="150">
        <v>242.120735</v>
      </c>
      <c r="V6262" s="150">
        <v>870</v>
      </c>
      <c r="W6262" s="150">
        <v>1043.1674640000001</v>
      </c>
      <c r="X6262" s="150">
        <v>626.72655600000007</v>
      </c>
      <c r="Y6262" s="150">
        <v>27460.128946876041</v>
      </c>
      <c r="Z6262" s="150">
        <v>1468.2026390739929</v>
      </c>
      <c r="AA6262" s="150">
        <v>6639</v>
      </c>
      <c r="AB6262" s="150">
        <v>176</v>
      </c>
      <c r="AC6262" s="150">
        <v>2464.1249760000001</v>
      </c>
      <c r="AD6262" s="150">
        <v>1365.386664479779</v>
      </c>
      <c r="AE6262" s="150">
        <v>2662.0984010000489</v>
      </c>
      <c r="AF6262" s="150">
        <v>4698.2658620776829</v>
      </c>
      <c r="AG6262" s="150">
        <v>30363</v>
      </c>
      <c r="AH6262" s="150">
        <v>2185.8535239673602</v>
      </c>
      <c r="AI6262" s="150">
        <v>852.15002400000014</v>
      </c>
      <c r="AJ6262" s="150">
        <v>2882.5168420800001</v>
      </c>
      <c r="AK6262" s="150">
        <v>1213</v>
      </c>
      <c r="AL6262" s="150">
        <v>102540.7890625</v>
      </c>
      <c r="AM6262" s="150">
        <v>87698.21875</v>
      </c>
      <c r="AN6262" s="150">
        <v>14842.5712890625</v>
      </c>
      <c r="AO6262" s="5" t="s">
        <v>7938</v>
      </c>
    </row>
    <row r="6263" spans="1:41" ht="14.25" x14ac:dyDescent="0.45">
      <c r="A6263" s="150">
        <v>2024</v>
      </c>
      <c r="B6263" s="5" t="s">
        <v>7352</v>
      </c>
      <c r="C6263" s="5" t="s">
        <v>171</v>
      </c>
      <c r="D6263" s="5" t="s">
        <v>84</v>
      </c>
      <c r="E6263" s="5" t="s">
        <v>25</v>
      </c>
      <c r="F6263" s="5" t="s">
        <v>25</v>
      </c>
      <c r="G6263" s="5" t="s">
        <v>87</v>
      </c>
      <c r="H6263" s="5" t="s">
        <v>131</v>
      </c>
      <c r="I6263" s="150">
        <v>882.35294117647049</v>
      </c>
      <c r="J6263" s="150">
        <v>9246.5993082200257</v>
      </c>
      <c r="K6263" s="150">
        <v>0</v>
      </c>
      <c r="L6263" s="150">
        <v>150</v>
      </c>
      <c r="M6263" s="150">
        <v>24450</v>
      </c>
      <c r="N6263" s="150">
        <v>4390.5883315429692</v>
      </c>
      <c r="O6263" s="150">
        <v>766.13234000000011</v>
      </c>
      <c r="P6263" s="150">
        <v>1710</v>
      </c>
      <c r="Q6263" s="150">
        <v>0</v>
      </c>
      <c r="R6263" s="150">
        <v>283.21602410000003</v>
      </c>
      <c r="S6263" s="150">
        <v>310</v>
      </c>
      <c r="T6263" s="150">
        <v>350</v>
      </c>
      <c r="U6263" s="150">
        <v>150</v>
      </c>
      <c r="V6263" s="150">
        <v>13013</v>
      </c>
      <c r="W6263" s="150">
        <v>3712.105583999999</v>
      </c>
      <c r="X6263" s="150">
        <v>4375</v>
      </c>
      <c r="Y6263" s="150">
        <v>8281.2650867228131</v>
      </c>
      <c r="Z6263" s="150">
        <v>126.8243077384552</v>
      </c>
      <c r="AA6263" s="150">
        <v>82449</v>
      </c>
      <c r="AB6263" s="150">
        <v>32</v>
      </c>
      <c r="AC6263" s="150">
        <v>1899.243109345794</v>
      </c>
      <c r="AD6263" s="150">
        <v>3350.480148490456</v>
      </c>
      <c r="AE6263" s="150">
        <v>5415.1520475690404</v>
      </c>
      <c r="AF6263" s="150">
        <v>5048.2</v>
      </c>
      <c r="AG6263" s="150">
        <v>19073</v>
      </c>
      <c r="AH6263" s="150">
        <v>4037.7128400000001</v>
      </c>
      <c r="AI6263" s="150">
        <v>7833</v>
      </c>
      <c r="AJ6263" s="150">
        <v>8970</v>
      </c>
      <c r="AK6263" s="150">
        <v>240</v>
      </c>
      <c r="AL6263" s="150">
        <v>210544.90625</v>
      </c>
      <c r="AM6263" s="150">
        <v>161088.4375</v>
      </c>
      <c r="AN6263" s="150">
        <v>49456.4296875</v>
      </c>
      <c r="AO6263" s="5" t="s">
        <v>7939</v>
      </c>
    </row>
    <row r="6264" spans="1:41" ht="14.25" x14ac:dyDescent="0.45">
      <c r="A6264" s="150">
        <v>2024</v>
      </c>
      <c r="B6264" s="5" t="s">
        <v>4024</v>
      </c>
      <c r="C6264" s="5" t="s">
        <v>171</v>
      </c>
      <c r="D6264" s="5" t="s">
        <v>84</v>
      </c>
      <c r="E6264" s="5" t="s">
        <v>25</v>
      </c>
      <c r="F6264" s="5" t="s">
        <v>25</v>
      </c>
      <c r="G6264" s="5" t="s">
        <v>87</v>
      </c>
      <c r="H6264" s="5" t="s">
        <v>131</v>
      </c>
      <c r="I6264" s="150">
        <v>681.58575300078655</v>
      </c>
      <c r="J6264" s="150">
        <v>8330.49253667628</v>
      </c>
      <c r="K6264" s="150"/>
      <c r="L6264" s="150">
        <v>0</v>
      </c>
      <c r="M6264" s="150">
        <v>6572.4340467932989</v>
      </c>
      <c r="N6264" s="150">
        <v>7604.9088004960722</v>
      </c>
      <c r="O6264" s="150">
        <v>1556.8284104256063</v>
      </c>
      <c r="P6264" s="150">
        <v>497.61169379795524</v>
      </c>
      <c r="Q6264" s="150">
        <v>0</v>
      </c>
      <c r="R6264" s="150">
        <v>831.0445973134365</v>
      </c>
      <c r="S6264" s="150">
        <v>1503.8161851922116</v>
      </c>
      <c r="T6264" s="150">
        <v>162.28232214304444</v>
      </c>
      <c r="U6264" s="150">
        <v>162.28232214304444</v>
      </c>
      <c r="V6264" s="150">
        <v>20011.574084532618</v>
      </c>
      <c r="W6264" s="150">
        <v>1309.0773986205584</v>
      </c>
      <c r="X6264" s="150">
        <v>1475.765835199069</v>
      </c>
      <c r="Y6264" s="150">
        <v>4349.1662334335915</v>
      </c>
      <c r="Z6264" s="150">
        <v>1025.6242759440408</v>
      </c>
      <c r="AA6264" s="150">
        <v>56794.485221475064</v>
      </c>
      <c r="AB6264" s="150">
        <v>146.94772458267434</v>
      </c>
      <c r="AC6264" s="150">
        <v>0</v>
      </c>
      <c r="AD6264" s="150">
        <v>3934.0458823052095</v>
      </c>
      <c r="AE6264" s="150">
        <v>2826.9580517318341</v>
      </c>
      <c r="AF6264" s="150">
        <v>571.23377394351633</v>
      </c>
      <c r="AG6264" s="150">
        <v>36450.773317623018</v>
      </c>
      <c r="AH6264" s="150">
        <v>4905.2536573104226</v>
      </c>
      <c r="AI6264" s="150">
        <v>1011.559808024977</v>
      </c>
      <c r="AJ6264" s="150">
        <v>4976.6578790533622</v>
      </c>
      <c r="AK6264" s="150">
        <v>245.58724750980724</v>
      </c>
      <c r="AL6264" s="150">
        <v>167938</v>
      </c>
      <c r="AM6264" s="150">
        <v>145114.40625</v>
      </c>
      <c r="AN6264" s="150">
        <v>22823.599609375</v>
      </c>
      <c r="AO6264" s="5" t="s">
        <v>4727</v>
      </c>
    </row>
    <row r="6265" spans="1:41" ht="14.25" x14ac:dyDescent="0.45">
      <c r="A6265" s="150">
        <v>2024</v>
      </c>
      <c r="B6265" s="5" t="s">
        <v>582</v>
      </c>
      <c r="C6265" s="5" t="s">
        <v>171</v>
      </c>
      <c r="D6265" s="5" t="s">
        <v>84</v>
      </c>
      <c r="E6265" s="5" t="s">
        <v>25</v>
      </c>
      <c r="F6265" s="5" t="s">
        <v>25</v>
      </c>
      <c r="G6265" s="5" t="s">
        <v>87</v>
      </c>
      <c r="H6265" s="5" t="s">
        <v>131</v>
      </c>
      <c r="I6265" s="150">
        <v>535.90460454405979</v>
      </c>
      <c r="J6265" s="150">
        <v>3572.6973636270654</v>
      </c>
      <c r="K6265" s="150">
        <v>0</v>
      </c>
      <c r="L6265" s="150">
        <v>390.76377414671026</v>
      </c>
      <c r="M6265" s="150">
        <v>4717.0769879138597</v>
      </c>
      <c r="N6265" s="150">
        <v>3385.1307520366445</v>
      </c>
      <c r="O6265" s="150">
        <v>1606.5973457060459</v>
      </c>
      <c r="P6265" s="150">
        <v>513.51942262508396</v>
      </c>
      <c r="Q6265" s="150">
        <v>976.60240668708911</v>
      </c>
      <c r="R6265" s="150">
        <v>551.53892563472948</v>
      </c>
      <c r="S6265" s="150">
        <v>4912.4588749872146</v>
      </c>
      <c r="T6265" s="150">
        <v>167.47018892001867</v>
      </c>
      <c r="U6265" s="150">
        <v>167.47018892001867</v>
      </c>
      <c r="V6265" s="150">
        <v>3313.6768047641031</v>
      </c>
      <c r="W6265" s="150">
        <v>1350.926190621484</v>
      </c>
      <c r="X6265" s="150">
        <v>1514.998291403007</v>
      </c>
      <c r="Y6265" s="150">
        <v>4186.7547230004675</v>
      </c>
      <c r="Z6265" s="150">
        <v>1479.3040232378728</v>
      </c>
      <c r="AA6265" s="150">
        <v>76597.008713184608</v>
      </c>
      <c r="AB6265" s="150">
        <v>151.83963795415028</v>
      </c>
      <c r="AC6265" s="150">
        <v>58.614566122006536</v>
      </c>
      <c r="AD6265" s="150">
        <v>4003.423829895708</v>
      </c>
      <c r="AE6265" s="150">
        <v>4529.467057367905</v>
      </c>
      <c r="AF6265" s="150">
        <v>4271.2805685469075</v>
      </c>
      <c r="AG6265" s="150">
        <v>39959.503544242594</v>
      </c>
      <c r="AH6265" s="150">
        <v>4874.6405681888809</v>
      </c>
      <c r="AI6265" s="150">
        <v>1014.8693448553132</v>
      </c>
      <c r="AJ6265" s="150">
        <v>4111.9513719495253</v>
      </c>
      <c r="AK6265" s="150">
        <v>253.43821923229495</v>
      </c>
      <c r="AL6265" s="150">
        <v>173168.9375</v>
      </c>
      <c r="AM6265" s="150">
        <v>148601.203125</v>
      </c>
      <c r="AN6265" s="150">
        <v>24567.73828125</v>
      </c>
      <c r="AO6265" s="5" t="s">
        <v>1272</v>
      </c>
    </row>
    <row r="6266" spans="1:41" ht="14.25" x14ac:dyDescent="0.45">
      <c r="A6266" s="150">
        <v>2024</v>
      </c>
      <c r="B6266" s="5" t="s">
        <v>1478</v>
      </c>
      <c r="C6266" s="5" t="s">
        <v>171</v>
      </c>
      <c r="D6266" s="5" t="s">
        <v>84</v>
      </c>
      <c r="E6266" s="5" t="s">
        <v>25</v>
      </c>
      <c r="F6266" s="5" t="s">
        <v>25</v>
      </c>
      <c r="G6266" s="5" t="s">
        <v>87</v>
      </c>
      <c r="H6266" s="5" t="s">
        <v>131</v>
      </c>
      <c r="I6266" s="150">
        <v>552.7143206097943</v>
      </c>
      <c r="J6266" s="150">
        <v>2000.4612935802013</v>
      </c>
      <c r="K6266" s="150">
        <v>46.059526717482854</v>
      </c>
      <c r="L6266" s="150">
        <v>330.47710419793947</v>
      </c>
      <c r="M6266" s="150">
        <v>8861.7090044227098</v>
      </c>
      <c r="N6266" s="150">
        <v>5594.0861222291323</v>
      </c>
      <c r="O6266" s="150">
        <v>1631.6587339668301</v>
      </c>
      <c r="P6266" s="150">
        <v>1277.2085673029753</v>
      </c>
      <c r="Q6266" s="150">
        <v>988.75410260336469</v>
      </c>
      <c r="R6266" s="150">
        <v>239.95348703288658</v>
      </c>
      <c r="S6266" s="150">
        <v>5066.5479389231141</v>
      </c>
      <c r="T6266" s="150">
        <v>172.7232251905607</v>
      </c>
      <c r="U6266" s="150">
        <v>172.7232251905607</v>
      </c>
      <c r="V6266" s="150">
        <v>3507.4329595363192</v>
      </c>
      <c r="W6266" s="150">
        <v>1393.3006832038564</v>
      </c>
      <c r="X6266" s="150">
        <v>1915.7914182662462</v>
      </c>
      <c r="Y6266" s="150">
        <v>9389.0675555745293</v>
      </c>
      <c r="Z6266" s="150">
        <v>2887.8356001800685</v>
      </c>
      <c r="AA6266" s="150">
        <v>38175.041110791608</v>
      </c>
      <c r="AB6266" s="150"/>
      <c r="AC6266" s="150">
        <v>1471.4291553983865</v>
      </c>
      <c r="AD6266" s="150">
        <v>3997.2760376916312</v>
      </c>
      <c r="AE6266" s="150">
        <v>4813.7156818891717</v>
      </c>
      <c r="AF6266" s="150">
        <v>5353.6727906269089</v>
      </c>
      <c r="AG6266" s="150">
        <v>33818.479609799491</v>
      </c>
      <c r="AH6266" s="150">
        <v>6332.9172071956209</v>
      </c>
      <c r="AI6266" s="150">
        <v>1644.3251038141379</v>
      </c>
      <c r="AJ6266" s="150">
        <v>27031.184742322752</v>
      </c>
      <c r="AK6266" s="150">
        <v>248.72144427440742</v>
      </c>
      <c r="AL6266" s="150">
        <v>168915.28125</v>
      </c>
      <c r="AM6266" s="150">
        <v>137604.234375</v>
      </c>
      <c r="AN6266" s="150">
        <v>31311.029296875</v>
      </c>
      <c r="AO6266" s="5" t="s">
        <v>3392</v>
      </c>
    </row>
    <row r="6267" spans="1:41" ht="14.25" x14ac:dyDescent="0.45">
      <c r="A6267" s="150">
        <v>2024</v>
      </c>
      <c r="B6267" s="5" t="s">
        <v>4980</v>
      </c>
      <c r="C6267" s="5" t="s">
        <v>171</v>
      </c>
      <c r="D6267" s="5" t="s">
        <v>84</v>
      </c>
      <c r="E6267" s="5" t="s">
        <v>25</v>
      </c>
      <c r="F6267" s="5" t="s">
        <v>25</v>
      </c>
      <c r="G6267" s="5" t="s">
        <v>87</v>
      </c>
      <c r="H6267" s="5" t="s">
        <v>131</v>
      </c>
      <c r="I6267" s="150">
        <v>1053.4811398723882</v>
      </c>
      <c r="J6267" s="150">
        <v>5269.9498036406758</v>
      </c>
      <c r="K6267" s="150"/>
      <c r="L6267" s="150">
        <v>52.674056993619416</v>
      </c>
      <c r="M6267" s="150">
        <v>11856.930229263731</v>
      </c>
      <c r="N6267" s="150">
        <v>5424.9991035188714</v>
      </c>
      <c r="O6267" s="150">
        <v>1464.8005673454713</v>
      </c>
      <c r="P6267" s="150">
        <v>484.54865028430498</v>
      </c>
      <c r="Q6267" s="150">
        <v>389.09553278118682</v>
      </c>
      <c r="R6267" s="150">
        <v>532.29680592597208</v>
      </c>
      <c r="S6267" s="150">
        <v>2106.9622797447764</v>
      </c>
      <c r="T6267" s="150">
        <v>210.69622797447767</v>
      </c>
      <c r="U6267" s="150">
        <v>158.02217098085825</v>
      </c>
      <c r="V6267" s="150">
        <v>4474.1344010380335</v>
      </c>
      <c r="W6267" s="150">
        <v>1875.1964289728512</v>
      </c>
      <c r="X6267" s="150">
        <v>1711.9068522926311</v>
      </c>
      <c r="Y6267" s="150">
        <v>4745.9325351251091</v>
      </c>
      <c r="Z6267" s="150">
        <v>1824.7105911977003</v>
      </c>
      <c r="AA6267" s="150">
        <v>55870.318771992243</v>
      </c>
      <c r="AB6267" s="150">
        <v>228.60540735230828</v>
      </c>
      <c r="AC6267" s="150">
        <v>2788.1431847862627</v>
      </c>
      <c r="AD6267" s="150">
        <v>4384.58850414888</v>
      </c>
      <c r="AE6267" s="150">
        <v>4248.6894371053422</v>
      </c>
      <c r="AF6267" s="150">
        <v>1104.4169529852181</v>
      </c>
      <c r="AG6267" s="150">
        <v>41369.15088164882</v>
      </c>
      <c r="AH6267" s="150">
        <v>2060.6091095903917</v>
      </c>
      <c r="AI6267" s="150">
        <v>985.00486578068308</v>
      </c>
      <c r="AJ6267" s="150">
        <v>8143.4092112135613</v>
      </c>
      <c r="AK6267" s="150">
        <v>239.14021875103214</v>
      </c>
      <c r="AL6267" s="150">
        <v>165058.390625</v>
      </c>
      <c r="AM6267" s="150">
        <v>137933.96875</v>
      </c>
      <c r="AN6267" s="150">
        <v>27124.439453125</v>
      </c>
      <c r="AO6267" s="5" t="s">
        <v>6094</v>
      </c>
    </row>
    <row r="6268" spans="1:41" ht="14.25" x14ac:dyDescent="0.45">
      <c r="A6268" s="150">
        <v>2024</v>
      </c>
      <c r="B6268" s="5" t="s">
        <v>6344</v>
      </c>
      <c r="C6268" s="5" t="s">
        <v>171</v>
      </c>
      <c r="D6268" s="5" t="s">
        <v>84</v>
      </c>
      <c r="E6268" s="5" t="s">
        <v>25</v>
      </c>
      <c r="F6268" s="5" t="s">
        <v>25</v>
      </c>
      <c r="G6268" s="5" t="s">
        <v>87</v>
      </c>
      <c r="H6268" s="5" t="s">
        <v>131</v>
      </c>
      <c r="I6268" s="150">
        <v>890.96053665495515</v>
      </c>
      <c r="J6268" s="150">
        <v>4533.0305400943435</v>
      </c>
      <c r="K6268" s="150">
        <v>0</v>
      </c>
      <c r="L6268" s="150">
        <v>368.67332551239525</v>
      </c>
      <c r="M6268" s="150">
        <v>12135.496964783011</v>
      </c>
      <c r="N6268" s="150">
        <v>4278.2306901408747</v>
      </c>
      <c r="O6268" s="150">
        <v>1190.8807315210463</v>
      </c>
      <c r="P6268" s="150">
        <v>890.96053665495515</v>
      </c>
      <c r="Q6268" s="150">
        <v>0</v>
      </c>
      <c r="R6268" s="150">
        <v>491.53198180307203</v>
      </c>
      <c r="S6268" s="150">
        <v>757.00922838545159</v>
      </c>
      <c r="T6268" s="150">
        <v>102.40925708677646</v>
      </c>
      <c r="U6268" s="150">
        <v>153.6138856301647</v>
      </c>
      <c r="V6268" s="150">
        <v>10182.552432138184</v>
      </c>
      <c r="W6268" s="150">
        <v>3256.6143753594915</v>
      </c>
      <c r="X6268" s="150">
        <v>4838.8373973501875</v>
      </c>
      <c r="Y6268" s="150">
        <v>15604.098502312128</v>
      </c>
      <c r="Z6268" s="150">
        <v>15856.136709787668</v>
      </c>
      <c r="AA6268" s="150">
        <v>81908.972003145551</v>
      </c>
      <c r="AB6268" s="150">
        <v>31.746869696900703</v>
      </c>
      <c r="AC6268" s="150">
        <v>2255.4272017008175</v>
      </c>
      <c r="AD6268" s="150">
        <v>1331.1348225597681</v>
      </c>
      <c r="AE6268" s="150">
        <v>5227.2738064705527</v>
      </c>
      <c r="AF6268" s="150">
        <v>1078.8815234091901</v>
      </c>
      <c r="AG6268" s="150">
        <v>34274.330161802347</v>
      </c>
      <c r="AH6268" s="150">
        <v>5923.4149236385438</v>
      </c>
      <c r="AI6268" s="150">
        <v>418.85386148491574</v>
      </c>
      <c r="AJ6268" s="150">
        <v>9114.423880723105</v>
      </c>
      <c r="AK6268" s="150">
        <v>232.46901358698256</v>
      </c>
      <c r="AL6268" s="150">
        <v>217327.96875</v>
      </c>
      <c r="AM6268" s="150">
        <v>187109.09375</v>
      </c>
      <c r="AN6268" s="150">
        <v>30218.865234375</v>
      </c>
      <c r="AO6268" s="5" t="s">
        <v>7018</v>
      </c>
    </row>
    <row r="6269" spans="1:41" ht="14.25" x14ac:dyDescent="0.45">
      <c r="A6269" s="150">
        <v>2024</v>
      </c>
      <c r="B6269" s="5" t="s">
        <v>1477</v>
      </c>
      <c r="C6269" s="5" t="s">
        <v>171</v>
      </c>
      <c r="D6269" s="5" t="s">
        <v>84</v>
      </c>
      <c r="E6269" s="5" t="s">
        <v>25</v>
      </c>
      <c r="F6269" s="5" t="s">
        <v>25</v>
      </c>
      <c r="G6269" s="5" t="s">
        <v>87</v>
      </c>
      <c r="H6269" s="5" t="s">
        <v>131</v>
      </c>
      <c r="I6269" s="150">
        <v>1547.3674528856948</v>
      </c>
      <c r="J6269" s="150">
        <v>1548.3233695957747</v>
      </c>
      <c r="K6269" s="150">
        <v>47.428887444772258</v>
      </c>
      <c r="L6269" s="150">
        <v>382.98826611653595</v>
      </c>
      <c r="M6269" s="150">
        <v>2959.4143612805237</v>
      </c>
      <c r="N6269" s="150">
        <v>3642.0642668840615</v>
      </c>
      <c r="O6269" s="150">
        <v>669.93303515740809</v>
      </c>
      <c r="P6269" s="150">
        <v>0</v>
      </c>
      <c r="Q6269" s="150">
        <v>1164.767510785113</v>
      </c>
      <c r="R6269" s="150">
        <v>449.14862208810507</v>
      </c>
      <c r="S6269" s="150">
        <v>7588.6219911635608</v>
      </c>
      <c r="T6269" s="150">
        <v>237.14443722386127</v>
      </c>
      <c r="U6269" s="150">
        <v>177.85832791789596</v>
      </c>
      <c r="V6269" s="150">
        <v>3622.381278594481</v>
      </c>
      <c r="W6269" s="150">
        <v>1434.7238452043607</v>
      </c>
      <c r="X6269" s="150">
        <v>1282.9971181536105</v>
      </c>
      <c r="Y6269" s="150">
        <v>5335.7498375368787</v>
      </c>
      <c r="Z6269" s="150">
        <v>152.95816200939052</v>
      </c>
      <c r="AA6269" s="150">
        <v>38690.039942478528</v>
      </c>
      <c r="AB6269" s="150"/>
      <c r="AC6269" s="150">
        <v>750.324999376297</v>
      </c>
      <c r="AD6269" s="150">
        <v>4636.1737477264878</v>
      </c>
      <c r="AE6269" s="150">
        <v>10283.175659119684</v>
      </c>
      <c r="AF6269" s="150">
        <v>5456.6965290106436</v>
      </c>
      <c r="AG6269" s="150">
        <v>52986.367331113448</v>
      </c>
      <c r="AH6269" s="150">
        <v>5610.9278948434321</v>
      </c>
      <c r="AI6269" s="150">
        <v>1693.2112817783695</v>
      </c>
      <c r="AJ6269" s="150">
        <v>6778.3722034301527</v>
      </c>
      <c r="AK6269" s="150">
        <v>732.20436091126044</v>
      </c>
      <c r="AL6269" s="150">
        <v>159861.375</v>
      </c>
      <c r="AM6269" s="150">
        <v>132968.578125</v>
      </c>
      <c r="AN6269" s="150">
        <v>26892.78125</v>
      </c>
      <c r="AO6269" s="5" t="s">
        <v>3393</v>
      </c>
    </row>
    <row r="6270" spans="1:41" ht="14.25" x14ac:dyDescent="0.45">
      <c r="A6270" s="150">
        <v>2024</v>
      </c>
      <c r="B6270" s="5" t="s">
        <v>582</v>
      </c>
      <c r="C6270" s="5" t="s">
        <v>171</v>
      </c>
      <c r="D6270" s="5" t="s">
        <v>84</v>
      </c>
      <c r="E6270" s="5" t="s">
        <v>25</v>
      </c>
      <c r="F6270" s="5" t="s">
        <v>25</v>
      </c>
      <c r="G6270" s="5" t="s">
        <v>88</v>
      </c>
      <c r="H6270" s="5" t="s">
        <v>131</v>
      </c>
      <c r="I6270" s="150">
        <v>540.71644156574678</v>
      </c>
      <c r="J6270" s="150">
        <v>3752.9858133437269</v>
      </c>
      <c r="K6270" s="150">
        <v>0</v>
      </c>
      <c r="L6270" s="150">
        <v>408.07058343240692</v>
      </c>
      <c r="M6270" s="150">
        <v>4853.1969458182084</v>
      </c>
      <c r="N6270" s="150">
        <v>3591</v>
      </c>
      <c r="O6270" s="150">
        <v>1653.486674752018</v>
      </c>
      <c r="P6270" s="150">
        <v>459.95</v>
      </c>
      <c r="Q6270" s="150">
        <v>999.81067499999995</v>
      </c>
      <c r="R6270" s="150">
        <v>563.16989577798665</v>
      </c>
      <c r="S6270" s="150">
        <v>4955.7834794256914</v>
      </c>
      <c r="T6270" s="150">
        <v>159.22802259015</v>
      </c>
      <c r="U6270" s="150">
        <v>162.41652432964091</v>
      </c>
      <c r="V6270" s="150">
        <v>3440</v>
      </c>
      <c r="W6270" s="150">
        <v>1399.476354125974</v>
      </c>
      <c r="X6270" s="150">
        <v>1589.89068899822</v>
      </c>
      <c r="Y6270" s="150">
        <v>4365</v>
      </c>
      <c r="Z6270" s="150">
        <v>1526.4699754955141</v>
      </c>
      <c r="AA6270" s="150">
        <v>87012.280421757154</v>
      </c>
      <c r="AB6270" s="150">
        <v>136</v>
      </c>
      <c r="AC6270" s="150">
        <v>60.797939999999997</v>
      </c>
      <c r="AD6270" s="150">
        <v>4131.0685156815744</v>
      </c>
      <c r="AE6270" s="150">
        <v>4660.1731846492248</v>
      </c>
      <c r="AF6270" s="150">
        <v>4460.4542921525899</v>
      </c>
      <c r="AG6270" s="150">
        <v>42448</v>
      </c>
      <c r="AH6270" s="150">
        <v>5216.7843067353679</v>
      </c>
      <c r="AI6270" s="150">
        <v>1044.155271893196</v>
      </c>
      <c r="AJ6270" s="150">
        <v>4315.2215002313442</v>
      </c>
      <c r="AK6270" s="150">
        <v>260.75164655638662</v>
      </c>
      <c r="AL6270" s="150">
        <v>188166.328125</v>
      </c>
      <c r="AM6270" s="150">
        <v>162766.515625</v>
      </c>
      <c r="AN6270" s="150">
        <v>25399.822265625</v>
      </c>
      <c r="AO6270" s="5" t="s">
        <v>1273</v>
      </c>
    </row>
    <row r="6271" spans="1:41" ht="14.25" x14ac:dyDescent="0.45">
      <c r="A6271" s="150">
        <v>2024</v>
      </c>
      <c r="B6271" s="5" t="s">
        <v>1478</v>
      </c>
      <c r="C6271" s="5" t="s">
        <v>171</v>
      </c>
      <c r="D6271" s="5" t="s">
        <v>84</v>
      </c>
      <c r="E6271" s="5" t="s">
        <v>25</v>
      </c>
      <c r="F6271" s="5" t="s">
        <v>25</v>
      </c>
      <c r="G6271" s="5" t="s">
        <v>88</v>
      </c>
      <c r="H6271" s="5" t="s">
        <v>131</v>
      </c>
      <c r="I6271" s="150">
        <v>573.6444329387092</v>
      </c>
      <c r="J6271" s="150">
        <v>2037.5</v>
      </c>
      <c r="K6271" s="150">
        <v>49.1702734576062</v>
      </c>
      <c r="L6271" s="150">
        <v>347.61439999999999</v>
      </c>
      <c r="M6271" s="150">
        <v>9235.0499999999938</v>
      </c>
      <c r="N6271" s="150">
        <v>5805.9222309565193</v>
      </c>
      <c r="O6271" s="150">
        <v>1678.031597557911</v>
      </c>
      <c r="P6271" s="150">
        <v>1109.1808000000001</v>
      </c>
      <c r="Q6271" s="150">
        <v>993.35840777153248</v>
      </c>
      <c r="R6271" s="150">
        <v>255.54444553848981</v>
      </c>
      <c r="S6271" s="150">
        <v>5190.6854047069201</v>
      </c>
      <c r="T6271" s="150">
        <v>168.97388798929589</v>
      </c>
      <c r="U6271" s="150">
        <v>177.50639622184329</v>
      </c>
      <c r="V6271" s="150">
        <v>3605</v>
      </c>
      <c r="W6271" s="150">
        <v>1426.066404854367</v>
      </c>
      <c r="X6271" s="150">
        <v>1949.3513261857081</v>
      </c>
      <c r="Y6271" s="150">
        <v>10051.171</v>
      </c>
      <c r="Z6271" s="150">
        <v>2895.30290767205</v>
      </c>
      <c r="AA6271" s="150">
        <v>39732.755629869796</v>
      </c>
      <c r="AB6271" s="150">
        <v>170</v>
      </c>
      <c r="AC6271" s="150">
        <v>1502.17019</v>
      </c>
      <c r="AD6271" s="150">
        <v>4089.157744889169</v>
      </c>
      <c r="AE6271" s="150">
        <v>4937.1121232583337</v>
      </c>
      <c r="AF6271" s="150">
        <v>5556.4049593111804</v>
      </c>
      <c r="AG6271" s="150">
        <v>37214.976135753408</v>
      </c>
      <c r="AH6271" s="150">
        <v>6719.1475898984263</v>
      </c>
      <c r="AI6271" s="150">
        <v>1673.1295960712359</v>
      </c>
      <c r="AJ6271" s="150">
        <v>28146.35400712509</v>
      </c>
      <c r="AK6271" s="150">
        <v>284.43075198409502</v>
      </c>
      <c r="AL6271" s="150">
        <v>177574.71875</v>
      </c>
      <c r="AM6271" s="150">
        <v>144941.515625</v>
      </c>
      <c r="AN6271" s="150">
        <v>32633.1953125</v>
      </c>
      <c r="AO6271" s="5" t="s">
        <v>3395</v>
      </c>
    </row>
    <row r="6272" spans="1:41" ht="14.25" x14ac:dyDescent="0.45">
      <c r="A6272" s="150">
        <v>2024</v>
      </c>
      <c r="B6272" s="5" t="s">
        <v>7352</v>
      </c>
      <c r="C6272" s="5" t="s">
        <v>171</v>
      </c>
      <c r="D6272" s="5" t="s">
        <v>84</v>
      </c>
      <c r="E6272" s="5" t="s">
        <v>25</v>
      </c>
      <c r="F6272" s="5" t="s">
        <v>25</v>
      </c>
      <c r="G6272" s="5" t="s">
        <v>88</v>
      </c>
      <c r="H6272" s="5" t="s">
        <v>131</v>
      </c>
      <c r="I6272" s="150">
        <v>800</v>
      </c>
      <c r="J6272" s="150">
        <v>10057.89168469084</v>
      </c>
      <c r="K6272" s="150">
        <v>0</v>
      </c>
      <c r="L6272" s="150">
        <v>162.6355350396</v>
      </c>
      <c r="M6272" s="150">
        <v>25946.535599999999</v>
      </c>
      <c r="N6272" s="150">
        <v>4654.9017491018558</v>
      </c>
      <c r="O6272" s="150">
        <v>813.02576826672009</v>
      </c>
      <c r="P6272" s="150">
        <v>1798.7009712299989</v>
      </c>
      <c r="Q6272" s="150">
        <v>0</v>
      </c>
      <c r="R6272" s="150">
        <v>300.52363103402399</v>
      </c>
      <c r="S6272" s="150">
        <v>327.85646836638341</v>
      </c>
      <c r="T6272" s="150">
        <v>379.54637286106589</v>
      </c>
      <c r="U6272" s="150">
        <v>154.54515000000001</v>
      </c>
      <c r="V6272" s="150">
        <v>13809</v>
      </c>
      <c r="W6272" s="150">
        <v>3939.316142585471</v>
      </c>
      <c r="X6272" s="150">
        <v>4647.3367500000004</v>
      </c>
      <c r="Y6272" s="150">
        <v>8954.3162510429884</v>
      </c>
      <c r="Z6272" s="150">
        <v>134.57466464354991</v>
      </c>
      <c r="AA6272" s="150">
        <v>91329</v>
      </c>
      <c r="AB6272" s="150">
        <v>34</v>
      </c>
      <c r="AC6272" s="150">
        <v>2015.2339919999999</v>
      </c>
      <c r="AD6272" s="150">
        <v>3556.039228098417</v>
      </c>
      <c r="AE6272" s="150">
        <v>5746.6026740966463</v>
      </c>
      <c r="AF6272" s="150">
        <v>5481.232358222398</v>
      </c>
      <c r="AG6272" s="150">
        <v>20645</v>
      </c>
      <c r="AH6272" s="150">
        <v>4395.4328377314177</v>
      </c>
      <c r="AI6272" s="150">
        <v>8312.4422639999993</v>
      </c>
      <c r="AJ6272" s="150">
        <v>9709.4164751999997</v>
      </c>
      <c r="AK6272" s="150">
        <v>255</v>
      </c>
      <c r="AL6272" s="150">
        <v>228360.140625</v>
      </c>
      <c r="AM6272" s="150">
        <v>175753.59375</v>
      </c>
      <c r="AN6272" s="150">
        <v>52606.53125</v>
      </c>
      <c r="AO6272" s="5" t="s">
        <v>7940</v>
      </c>
    </row>
    <row r="6273" spans="1:41" ht="14.25" x14ac:dyDescent="0.45">
      <c r="A6273" s="150">
        <v>2024</v>
      </c>
      <c r="B6273" s="5" t="s">
        <v>6344</v>
      </c>
      <c r="C6273" s="5" t="s">
        <v>171</v>
      </c>
      <c r="D6273" s="5" t="s">
        <v>84</v>
      </c>
      <c r="E6273" s="5" t="s">
        <v>25</v>
      </c>
      <c r="F6273" s="5" t="s">
        <v>25</v>
      </c>
      <c r="G6273" s="5" t="s">
        <v>88</v>
      </c>
      <c r="H6273" s="5" t="s">
        <v>131</v>
      </c>
      <c r="I6273" s="150">
        <v>960.55029878400001</v>
      </c>
      <c r="J6273" s="150">
        <v>4644.6233321277141</v>
      </c>
      <c r="K6273" s="150"/>
      <c r="L6273" s="150">
        <v>398.13178977694082</v>
      </c>
      <c r="M6273" s="150">
        <v>12826.821096</v>
      </c>
      <c r="N6273" s="150">
        <v>4521.9484391597343</v>
      </c>
      <c r="O6273" s="150">
        <v>1258.721759333175</v>
      </c>
      <c r="P6273" s="150">
        <v>938.0284026992698</v>
      </c>
      <c r="Q6273" s="150">
        <v>0</v>
      </c>
      <c r="R6273" s="150">
        <v>519.53313587788989</v>
      </c>
      <c r="S6273" s="150">
        <v>800.13385267199999</v>
      </c>
      <c r="T6273" s="150">
        <v>110.10000877508099</v>
      </c>
      <c r="U6273" s="150">
        <v>156.09060149999999</v>
      </c>
      <c r="V6273" s="150">
        <v>10763</v>
      </c>
      <c r="W6273" s="150">
        <v>3442.1342688</v>
      </c>
      <c r="X6273" s="150">
        <v>5290</v>
      </c>
      <c r="Y6273" s="150">
        <v>16819.51035545909</v>
      </c>
      <c r="Z6273" s="150">
        <v>16759.414916453828</v>
      </c>
      <c r="AA6273" s="150">
        <v>90817</v>
      </c>
      <c r="AB6273" s="150">
        <v>35</v>
      </c>
      <c r="AC6273" s="150">
        <v>2402.6651700000002</v>
      </c>
      <c r="AD6273" s="150">
        <v>1360.646523509253</v>
      </c>
      <c r="AE6273" s="150">
        <v>5525.0564628692637</v>
      </c>
      <c r="AF6273" s="150">
        <v>1163.1491261711999</v>
      </c>
      <c r="AG6273" s="150">
        <v>36951</v>
      </c>
      <c r="AH6273" s="150">
        <v>6635.444853690642</v>
      </c>
      <c r="AI6273" s="150">
        <v>442.71475343999998</v>
      </c>
      <c r="AJ6273" s="150">
        <v>9826.3191484800009</v>
      </c>
      <c r="AK6273" s="150">
        <v>246</v>
      </c>
      <c r="AL6273" s="150">
        <v>235613.75</v>
      </c>
      <c r="AM6273" s="150">
        <v>203166.03125</v>
      </c>
      <c r="AN6273" s="150">
        <v>32447.716796875</v>
      </c>
      <c r="AO6273" s="5" t="s">
        <v>7019</v>
      </c>
    </row>
    <row r="6274" spans="1:41" ht="14.25" x14ac:dyDescent="0.45">
      <c r="A6274" s="150">
        <v>2024</v>
      </c>
      <c r="B6274" s="5" t="s">
        <v>1477</v>
      </c>
      <c r="C6274" s="5" t="s">
        <v>171</v>
      </c>
      <c r="D6274" s="5" t="s">
        <v>84</v>
      </c>
      <c r="E6274" s="5" t="s">
        <v>25</v>
      </c>
      <c r="F6274" s="5" t="s">
        <v>25</v>
      </c>
      <c r="G6274" s="5" t="s">
        <v>88</v>
      </c>
      <c r="H6274" s="5" t="s">
        <v>131</v>
      </c>
      <c r="I6274" s="150">
        <v>1331.1</v>
      </c>
      <c r="J6274" s="150">
        <v>1637.6</v>
      </c>
      <c r="K6274" s="150">
        <v>50.39953029404635</v>
      </c>
      <c r="L6274" s="150">
        <v>399.90629999999999</v>
      </c>
      <c r="M6274" s="150">
        <v>3057.4468749999969</v>
      </c>
      <c r="N6274" s="150">
        <v>3807.0057757414388</v>
      </c>
      <c r="O6274" s="150">
        <v>723</v>
      </c>
      <c r="P6274" s="150">
        <v>0</v>
      </c>
      <c r="Q6274" s="150">
        <v>1172.9577918270329</v>
      </c>
      <c r="R6274" s="150">
        <v>492.42683832127261</v>
      </c>
      <c r="S6274" s="150">
        <v>9261.8532203309223</v>
      </c>
      <c r="T6274" s="150">
        <v>274.95890801009881</v>
      </c>
      <c r="U6274" s="150">
        <v>181.05652414628011</v>
      </c>
      <c r="V6274" s="150">
        <v>3723</v>
      </c>
      <c r="W6274" s="150">
        <v>1446.0620080329959</v>
      </c>
      <c r="X6274" s="150">
        <v>1454.169334033571</v>
      </c>
      <c r="Y6274" s="150">
        <v>6020</v>
      </c>
      <c r="Z6274" s="150">
        <v>186.66300000000001</v>
      </c>
      <c r="AA6274" s="150">
        <v>40623.735759411276</v>
      </c>
      <c r="AB6274" s="150">
        <v>170</v>
      </c>
      <c r="AC6274" s="150">
        <v>802.2</v>
      </c>
      <c r="AD6274" s="150">
        <v>5683.015401364707</v>
      </c>
      <c r="AE6274" s="150">
        <v>10364.44030137699</v>
      </c>
      <c r="AF6274" s="150">
        <v>5697.812548376095</v>
      </c>
      <c r="AG6274" s="150">
        <v>57782</v>
      </c>
      <c r="AH6274" s="150">
        <v>7015.4939843056973</v>
      </c>
      <c r="AI6274" s="150">
        <v>1706.59218799266</v>
      </c>
      <c r="AJ6274" s="150">
        <v>8160.0384654457093</v>
      </c>
      <c r="AK6274" s="150">
        <v>917.68995746096539</v>
      </c>
      <c r="AL6274" s="150">
        <v>174142.625</v>
      </c>
      <c r="AM6274" s="150">
        <v>142381.9375</v>
      </c>
      <c r="AN6274" s="150">
        <v>31760.6796875</v>
      </c>
      <c r="AO6274" s="5" t="s">
        <v>3394</v>
      </c>
    </row>
    <row r="6275" spans="1:41" ht="14.25" x14ac:dyDescent="0.45">
      <c r="A6275" s="150">
        <v>2024</v>
      </c>
      <c r="B6275" s="5" t="s">
        <v>4024</v>
      </c>
      <c r="C6275" s="5" t="s">
        <v>171</v>
      </c>
      <c r="D6275" s="5" t="s">
        <v>84</v>
      </c>
      <c r="E6275" s="5" t="s">
        <v>25</v>
      </c>
      <c r="F6275" s="5" t="s">
        <v>25</v>
      </c>
      <c r="G6275" s="5" t="s">
        <v>88</v>
      </c>
      <c r="H6275" s="5" t="s">
        <v>131</v>
      </c>
      <c r="I6275" s="150">
        <v>723.67197061904631</v>
      </c>
      <c r="J6275" s="150">
        <v>8879.6079504828176</v>
      </c>
      <c r="K6275" s="150"/>
      <c r="L6275" s="150">
        <v>0</v>
      </c>
      <c r="M6275" s="150">
        <v>6841.4366970288002</v>
      </c>
      <c r="N6275" s="150">
        <v>7955.0504459150361</v>
      </c>
      <c r="O6275" s="150">
        <v>1617.3717343891651</v>
      </c>
      <c r="P6275" s="150">
        <v>508.90455809874032</v>
      </c>
      <c r="Q6275" s="150">
        <v>0</v>
      </c>
      <c r="R6275" s="150">
        <v>861.44303657189334</v>
      </c>
      <c r="S6275" s="150">
        <v>1564</v>
      </c>
      <c r="T6275" s="150">
        <v>172.30285014739201</v>
      </c>
      <c r="U6275" s="150">
        <v>160.016280127725</v>
      </c>
      <c r="V6275" s="150">
        <v>20990</v>
      </c>
      <c r="W6275" s="150">
        <v>1370.6918257844991</v>
      </c>
      <c r="X6275" s="150">
        <v>1566.89068899822</v>
      </c>
      <c r="Y6275" s="150">
        <v>4542.905636685814</v>
      </c>
      <c r="Z6275" s="150">
        <v>1070</v>
      </c>
      <c r="AA6275" s="150">
        <v>63333</v>
      </c>
      <c r="AB6275" s="150">
        <v>135.82599999999999</v>
      </c>
      <c r="AC6275" s="150">
        <v>0</v>
      </c>
      <c r="AD6275" s="150">
        <v>4103.0956148869536</v>
      </c>
      <c r="AE6275" s="150">
        <v>2942.662401536832</v>
      </c>
      <c r="AF6275" s="150">
        <v>606.50603251881989</v>
      </c>
      <c r="AG6275" s="150">
        <v>38728</v>
      </c>
      <c r="AH6275" s="150">
        <v>5299</v>
      </c>
      <c r="AI6275" s="150">
        <v>1052.9618620118399</v>
      </c>
      <c r="AJ6275" s="150">
        <v>5283.9540711866885</v>
      </c>
      <c r="AK6275" s="150">
        <v>255.638869172928</v>
      </c>
      <c r="AL6275" s="150">
        <v>180564.953125</v>
      </c>
      <c r="AM6275" s="150">
        <v>156585.734375</v>
      </c>
      <c r="AN6275" s="150">
        <v>23979.21484375</v>
      </c>
      <c r="AO6275" s="5" t="s">
        <v>4728</v>
      </c>
    </row>
    <row r="6276" spans="1:41" ht="14.25" x14ac:dyDescent="0.45">
      <c r="A6276" s="150">
        <v>2024</v>
      </c>
      <c r="B6276" s="5" t="s">
        <v>4980</v>
      </c>
      <c r="C6276" s="5" t="s">
        <v>171</v>
      </c>
      <c r="D6276" s="5" t="s">
        <v>84</v>
      </c>
      <c r="E6276" s="5" t="s">
        <v>25</v>
      </c>
      <c r="F6276" s="5" t="s">
        <v>25</v>
      </c>
      <c r="G6276" s="5" t="s">
        <v>88</v>
      </c>
      <c r="H6276" s="5" t="s">
        <v>131</v>
      </c>
      <c r="I6276" s="150">
        <v>1126.1624192639999</v>
      </c>
      <c r="J6276" s="150">
        <v>5197.5507976529534</v>
      </c>
      <c r="K6276" s="150">
        <v>0</v>
      </c>
      <c r="L6276" s="150">
        <v>56.40200355173328</v>
      </c>
      <c r="M6276" s="150">
        <v>12426.429440016</v>
      </c>
      <c r="N6276" s="150">
        <v>5719.0714093721353</v>
      </c>
      <c r="O6276" s="150">
        <v>1535.156279227275</v>
      </c>
      <c r="P6276" s="150">
        <v>510.31636479999997</v>
      </c>
      <c r="Q6276" s="150">
        <v>411.39480666837602</v>
      </c>
      <c r="R6276" s="150">
        <v>556.96863624325249</v>
      </c>
      <c r="S6276" s="150">
        <v>2175.868579338719</v>
      </c>
      <c r="T6276" s="150">
        <v>224.863</v>
      </c>
      <c r="U6276" s="150">
        <v>157.65150751499999</v>
      </c>
      <c r="V6276" s="150">
        <v>4718</v>
      </c>
      <c r="W6276" s="150">
        <v>1965.2638296959999</v>
      </c>
      <c r="X6276" s="150">
        <v>1846</v>
      </c>
      <c r="Y6276" s="150">
        <v>5127.2961693204306</v>
      </c>
      <c r="Z6276" s="150">
        <v>1923.6224694909749</v>
      </c>
      <c r="AA6276" s="150">
        <v>63333</v>
      </c>
      <c r="AB6276" s="150">
        <v>273</v>
      </c>
      <c r="AC6276" s="150">
        <v>2922.0607799999998</v>
      </c>
      <c r="AD6276" s="150">
        <v>4635.3267493215826</v>
      </c>
      <c r="AE6276" s="150">
        <v>4452.7578793056</v>
      </c>
      <c r="AF6276" s="150">
        <v>1182.5808084691921</v>
      </c>
      <c r="AG6276" s="150">
        <v>45513</v>
      </c>
      <c r="AH6276" s="150">
        <v>2235.5105597062038</v>
      </c>
      <c r="AI6276" s="150">
        <v>1032.315550992</v>
      </c>
      <c r="AJ6276" s="150">
        <v>8879.3402109289327</v>
      </c>
      <c r="AK6276" s="150">
        <v>251</v>
      </c>
      <c r="AL6276" s="150">
        <v>180387.921875</v>
      </c>
      <c r="AM6276" s="150">
        <v>151787.1875</v>
      </c>
      <c r="AN6276" s="150">
        <v>28600.734375</v>
      </c>
      <c r="AO6276" s="5" t="s">
        <v>6095</v>
      </c>
    </row>
    <row r="6277" spans="1:41" ht="14.25" x14ac:dyDescent="0.45">
      <c r="A6277" s="150">
        <v>2024</v>
      </c>
      <c r="B6277" s="5" t="s">
        <v>582</v>
      </c>
      <c r="C6277" s="5" t="s">
        <v>171</v>
      </c>
      <c r="D6277" s="5" t="s">
        <v>84</v>
      </c>
      <c r="E6277" s="5" t="s">
        <v>261</v>
      </c>
      <c r="F6277" s="5" t="s">
        <v>261</v>
      </c>
      <c r="G6277" s="5" t="s">
        <v>88</v>
      </c>
      <c r="H6277" s="5" t="s">
        <v>131</v>
      </c>
      <c r="I6277" s="150">
        <v>3200</v>
      </c>
      <c r="J6277" s="150">
        <v>3548</v>
      </c>
      <c r="K6277" s="150">
        <v>129.01621359556569</v>
      </c>
      <c r="L6277" s="150">
        <v>326</v>
      </c>
      <c r="M6277" s="150">
        <v>3446.0570029478399</v>
      </c>
      <c r="N6277" s="150">
        <v>643</v>
      </c>
      <c r="O6277" s="150">
        <v>57.452629421543342</v>
      </c>
      <c r="P6277" s="150">
        <v>0</v>
      </c>
      <c r="Q6277" s="150">
        <v>92.5175641760611</v>
      </c>
      <c r="R6277" s="150">
        <v>308.82931559006272</v>
      </c>
      <c r="S6277" s="150">
        <v>4571.8128466372309</v>
      </c>
      <c r="T6277" s="150">
        <v>0</v>
      </c>
      <c r="U6277" s="150"/>
      <c r="V6277" s="150">
        <v>107</v>
      </c>
      <c r="W6277" s="150">
        <v>1999.5361576253949</v>
      </c>
      <c r="X6277" s="150">
        <v>2376.7341382558998</v>
      </c>
      <c r="Y6277" s="150">
        <v>2199.13</v>
      </c>
      <c r="Z6277" s="150">
        <v>890.62363105796089</v>
      </c>
      <c r="AA6277" s="150">
        <v>19855.771561961341</v>
      </c>
      <c r="AB6277" s="150"/>
      <c r="AC6277" s="150">
        <v>0</v>
      </c>
      <c r="AD6277" s="150">
        <v>2387.9624359258009</v>
      </c>
      <c r="AE6277" s="150">
        <v>1038.2</v>
      </c>
      <c r="AF6277" s="150">
        <v>3394.450911358007</v>
      </c>
      <c r="AG6277" s="150">
        <v>36179</v>
      </c>
      <c r="AH6277" s="150">
        <v>3107.4849849854941</v>
      </c>
      <c r="AI6277" s="150">
        <v>1679.3784461032469</v>
      </c>
      <c r="AJ6277" s="150">
        <v>8351.2365699698476</v>
      </c>
      <c r="AK6277" s="150"/>
      <c r="AL6277" s="150">
        <v>99889.1875</v>
      </c>
      <c r="AM6277" s="150">
        <v>80133.7578125</v>
      </c>
      <c r="AN6277" s="150">
        <v>19755.435546875</v>
      </c>
      <c r="AO6277" s="5" t="s">
        <v>1274</v>
      </c>
    </row>
    <row r="6278" spans="1:41" ht="14.25" x14ac:dyDescent="0.45">
      <c r="A6278" s="150">
        <v>2024</v>
      </c>
      <c r="B6278" s="5" t="s">
        <v>1477</v>
      </c>
      <c r="C6278" s="5" t="s">
        <v>171</v>
      </c>
      <c r="D6278" s="5" t="s">
        <v>84</v>
      </c>
      <c r="E6278" s="5" t="s">
        <v>261</v>
      </c>
      <c r="F6278" s="5" t="s">
        <v>261</v>
      </c>
      <c r="G6278" s="5" t="s">
        <v>88</v>
      </c>
      <c r="H6278" s="5" t="s">
        <v>131</v>
      </c>
      <c r="I6278" s="150">
        <v>2868.2221646935459</v>
      </c>
      <c r="J6278" s="150">
        <v>3809.1185</v>
      </c>
      <c r="K6278" s="150">
        <v>0</v>
      </c>
      <c r="L6278" s="150">
        <v>335</v>
      </c>
      <c r="M6278" s="150">
        <v>5541.3251881419619</v>
      </c>
      <c r="N6278" s="150">
        <v>500</v>
      </c>
      <c r="O6278" s="150">
        <v>64</v>
      </c>
      <c r="P6278" s="150">
        <v>0</v>
      </c>
      <c r="Q6278" s="150">
        <v>41.792093486078883</v>
      </c>
      <c r="R6278" s="150">
        <v>344.493048868242</v>
      </c>
      <c r="S6278" s="150">
        <v>5286.3350710424602</v>
      </c>
      <c r="T6278" s="150"/>
      <c r="U6278" s="150"/>
      <c r="V6278" s="150">
        <v>355</v>
      </c>
      <c r="W6278" s="150">
        <v>1835.898609344134</v>
      </c>
      <c r="X6278" s="150">
        <v>1002.755961735971</v>
      </c>
      <c r="Y6278" s="150">
        <v>2528</v>
      </c>
      <c r="Z6278" s="150">
        <v>1001.324</v>
      </c>
      <c r="AA6278" s="150">
        <v>18813.228482717888</v>
      </c>
      <c r="AB6278" s="150">
        <v>0</v>
      </c>
      <c r="AC6278" s="150">
        <v>205</v>
      </c>
      <c r="AD6278" s="150">
        <v>2412.144122287591</v>
      </c>
      <c r="AE6278" s="150">
        <v>1493.865710777889</v>
      </c>
      <c r="AF6278" s="150">
        <v>3331.7698898404942</v>
      </c>
      <c r="AG6278" s="150">
        <v>39536</v>
      </c>
      <c r="AH6278" s="150">
        <v>5049.3919607676271</v>
      </c>
      <c r="AI6278" s="150">
        <v>1294</v>
      </c>
      <c r="AJ6278" s="150">
        <v>8780.9944153404886</v>
      </c>
      <c r="AK6278" s="150"/>
      <c r="AL6278" s="150">
        <v>106429.65625</v>
      </c>
      <c r="AM6278" s="150">
        <v>83943.8046875</v>
      </c>
      <c r="AN6278" s="150">
        <v>22485.8515625</v>
      </c>
      <c r="AO6278" s="5" t="s">
        <v>3396</v>
      </c>
    </row>
    <row r="6279" spans="1:41" ht="14.25" x14ac:dyDescent="0.45">
      <c r="A6279" s="150">
        <v>2024</v>
      </c>
      <c r="B6279" s="5" t="s">
        <v>4980</v>
      </c>
      <c r="C6279" s="5" t="s">
        <v>171</v>
      </c>
      <c r="D6279" s="5" t="s">
        <v>84</v>
      </c>
      <c r="E6279" s="5" t="s">
        <v>261</v>
      </c>
      <c r="F6279" s="5" t="s">
        <v>261</v>
      </c>
      <c r="G6279" s="5" t="s">
        <v>88</v>
      </c>
      <c r="H6279" s="5" t="s">
        <v>131</v>
      </c>
      <c r="I6279" s="150">
        <v>2000</v>
      </c>
      <c r="J6279" s="150">
        <v>4252.4354207730867</v>
      </c>
      <c r="K6279" s="150">
        <v>109</v>
      </c>
      <c r="L6279" s="150">
        <v>0</v>
      </c>
      <c r="M6279" s="150">
        <v>7066.1171404799998</v>
      </c>
      <c r="N6279" s="150">
        <v>249.8820910912242</v>
      </c>
      <c r="O6279" s="150">
        <v>0</v>
      </c>
      <c r="P6279" s="150">
        <v>95</v>
      </c>
      <c r="Q6279" s="150">
        <v>241.16576988011209</v>
      </c>
      <c r="R6279" s="150">
        <v>414.35823129398091</v>
      </c>
      <c r="S6279" s="150">
        <v>3500</v>
      </c>
      <c r="T6279" s="150"/>
      <c r="U6279" s="150"/>
      <c r="V6279" s="150">
        <v>405</v>
      </c>
      <c r="W6279" s="150">
        <v>1378.9969231968</v>
      </c>
      <c r="X6279" s="150">
        <v>2760.2020080000002</v>
      </c>
      <c r="Y6279" s="150">
        <v>1892.7177646126249</v>
      </c>
      <c r="Z6279" s="150">
        <v>610.07276417568448</v>
      </c>
      <c r="AA6279" s="150">
        <v>20543</v>
      </c>
      <c r="AB6279" s="150"/>
      <c r="AC6279" s="150">
        <v>0</v>
      </c>
      <c r="AD6279" s="150">
        <v>1393.433856005327</v>
      </c>
      <c r="AE6279" s="150">
        <v>1165.9093281792</v>
      </c>
      <c r="AF6279" s="150">
        <v>6768.2404262079936</v>
      </c>
      <c r="AG6279" s="150">
        <v>64564</v>
      </c>
      <c r="AH6279" s="150">
        <v>5340.4232884318762</v>
      </c>
      <c r="AI6279" s="150">
        <v>1817.8690424688</v>
      </c>
      <c r="AJ6279" s="150">
        <v>6765.75</v>
      </c>
      <c r="AK6279" s="150"/>
      <c r="AL6279" s="150">
        <v>133333.5625</v>
      </c>
      <c r="AM6279" s="150">
        <v>109967.53125</v>
      </c>
      <c r="AN6279" s="150">
        <v>23366.04296875</v>
      </c>
      <c r="AO6279" s="5" t="s">
        <v>6096</v>
      </c>
    </row>
    <row r="6280" spans="1:41" ht="14.25" x14ac:dyDescent="0.45">
      <c r="A6280" s="150">
        <v>2024</v>
      </c>
      <c r="B6280" s="5" t="s">
        <v>4024</v>
      </c>
      <c r="C6280" s="5" t="s">
        <v>171</v>
      </c>
      <c r="D6280" s="5" t="s">
        <v>84</v>
      </c>
      <c r="E6280" s="5" t="s">
        <v>261</v>
      </c>
      <c r="F6280" s="5" t="s">
        <v>261</v>
      </c>
      <c r="G6280" s="5" t="s">
        <v>88</v>
      </c>
      <c r="H6280" s="5" t="s">
        <v>131</v>
      </c>
      <c r="I6280" s="150">
        <v>2000</v>
      </c>
      <c r="J6280" s="150"/>
      <c r="K6280" s="150">
        <v>129</v>
      </c>
      <c r="L6280" s="150">
        <v>345.39</v>
      </c>
      <c r="M6280" s="150">
        <v>4504.6496770560007</v>
      </c>
      <c r="N6280" s="150">
        <v>848.77024366415992</v>
      </c>
      <c r="O6280" s="150">
        <v>56.197767004488</v>
      </c>
      <c r="P6280" s="150">
        <v>136.7340067340067</v>
      </c>
      <c r="Q6280" s="150">
        <v>75.911611915123771</v>
      </c>
      <c r="R6280" s="150">
        <v>384.83879658457192</v>
      </c>
      <c r="S6280" s="150">
        <v>4168</v>
      </c>
      <c r="T6280" s="150"/>
      <c r="U6280" s="150"/>
      <c r="V6280" s="150">
        <v>1110</v>
      </c>
      <c r="W6280" s="150">
        <v>1472.6441103469831</v>
      </c>
      <c r="X6280" s="150">
        <v>2140</v>
      </c>
      <c r="Y6280" s="150">
        <v>2097.4211098728529</v>
      </c>
      <c r="Z6280" s="150">
        <v>822.13159388224528</v>
      </c>
      <c r="AA6280" s="150">
        <v>20543</v>
      </c>
      <c r="AB6280" s="150"/>
      <c r="AC6280" s="150">
        <v>0</v>
      </c>
      <c r="AD6280" s="150">
        <v>1388.8052576101959</v>
      </c>
      <c r="AE6280" s="150">
        <v>1171.2089160345599</v>
      </c>
      <c r="AF6280" s="150">
        <v>7461.862097049725</v>
      </c>
      <c r="AG6280" s="150">
        <v>35776</v>
      </c>
      <c r="AH6280" s="150">
        <v>3785</v>
      </c>
      <c r="AI6280" s="150">
        <v>2192.0751490973762</v>
      </c>
      <c r="AJ6280" s="150">
        <v>6699.8866387468033</v>
      </c>
      <c r="AK6280" s="150"/>
      <c r="AL6280" s="150">
        <v>99309.5234375</v>
      </c>
      <c r="AM6280" s="150">
        <v>79473.1484375</v>
      </c>
      <c r="AN6280" s="150">
        <v>19836.37109375</v>
      </c>
      <c r="AO6280" s="5" t="s">
        <v>4729</v>
      </c>
    </row>
    <row r="6281" spans="1:41" ht="14.25" x14ac:dyDescent="0.45">
      <c r="A6281" s="150">
        <v>2024</v>
      </c>
      <c r="B6281" s="5" t="s">
        <v>1478</v>
      </c>
      <c r="C6281" s="5" t="s">
        <v>171</v>
      </c>
      <c r="D6281" s="5" t="s">
        <v>84</v>
      </c>
      <c r="E6281" s="5" t="s">
        <v>261</v>
      </c>
      <c r="F6281" s="5" t="s">
        <v>261</v>
      </c>
      <c r="G6281" s="5" t="s">
        <v>88</v>
      </c>
      <c r="H6281" s="5" t="s">
        <v>131</v>
      </c>
      <c r="I6281" s="150">
        <v>2400</v>
      </c>
      <c r="J6281" s="150">
        <v>4071.48</v>
      </c>
      <c r="K6281" s="150">
        <v>0</v>
      </c>
      <c r="L6281" s="150">
        <v>326</v>
      </c>
      <c r="M6281" s="150">
        <v>3845.9786130187481</v>
      </c>
      <c r="N6281" s="150">
        <v>657.30091274227107</v>
      </c>
      <c r="O6281" s="150">
        <v>59.210712687293963</v>
      </c>
      <c r="P6281" s="150">
        <v>0</v>
      </c>
      <c r="Q6281" s="150">
        <v>38.616109356562561</v>
      </c>
      <c r="R6281" s="150">
        <v>243.16422050019091</v>
      </c>
      <c r="S6281" s="150">
        <v>4902.0125141315157</v>
      </c>
      <c r="T6281" s="150">
        <v>114.3389975394236</v>
      </c>
      <c r="U6281" s="150"/>
      <c r="V6281" s="150">
        <v>181</v>
      </c>
      <c r="W6281" s="150">
        <v>1563.528288193246</v>
      </c>
      <c r="X6281" s="150">
        <v>2954.2507984202198</v>
      </c>
      <c r="Y6281" s="150">
        <v>2157.44544</v>
      </c>
      <c r="Z6281" s="150">
        <v>873.5989443476808</v>
      </c>
      <c r="AA6281" s="150">
        <v>17378.351365504848</v>
      </c>
      <c r="AB6281" s="150">
        <v>0</v>
      </c>
      <c r="AC6281" s="150">
        <v>59.25</v>
      </c>
      <c r="AD6281" s="150">
        <v>2363.7351314677921</v>
      </c>
      <c r="AE6281" s="150">
        <v>1500.8458049720141</v>
      </c>
      <c r="AF6281" s="150">
        <v>3788.3920246525981</v>
      </c>
      <c r="AG6281" s="150">
        <v>38741.992369303123</v>
      </c>
      <c r="AH6281" s="150">
        <v>3873.7600150327899</v>
      </c>
      <c r="AI6281" s="150">
        <v>1712.9660150253119</v>
      </c>
      <c r="AJ6281" s="150">
        <v>7062.4957368913456</v>
      </c>
      <c r="AK6281" s="150"/>
      <c r="AL6281" s="150">
        <v>100869.7109375</v>
      </c>
      <c r="AM6281" s="150">
        <v>79479.9296875</v>
      </c>
      <c r="AN6281" s="150">
        <v>21389.783203125</v>
      </c>
      <c r="AO6281" s="5" t="s">
        <v>3397</v>
      </c>
    </row>
    <row r="6282" spans="1:41" ht="14.25" x14ac:dyDescent="0.45">
      <c r="A6282" s="150">
        <v>2024</v>
      </c>
      <c r="B6282" s="5" t="s">
        <v>7352</v>
      </c>
      <c r="C6282" s="5" t="s">
        <v>171</v>
      </c>
      <c r="D6282" s="5" t="s">
        <v>84</v>
      </c>
      <c r="E6282" s="5" t="s">
        <v>261</v>
      </c>
      <c r="F6282" s="5" t="s">
        <v>261</v>
      </c>
      <c r="G6282" s="5" t="s">
        <v>88</v>
      </c>
      <c r="H6282" s="5" t="s">
        <v>131</v>
      </c>
      <c r="I6282" s="150">
        <v>2000</v>
      </c>
      <c r="J6282" s="150">
        <v>8523.3199144945447</v>
      </c>
      <c r="K6282" s="150">
        <v>68.260886914668447</v>
      </c>
      <c r="L6282" s="150">
        <v>650.5421401584</v>
      </c>
      <c r="M6282" s="150">
        <v>9073</v>
      </c>
      <c r="N6282" s="150">
        <v>280.95299999999997</v>
      </c>
      <c r="O6282" s="150">
        <v>53.060399999999987</v>
      </c>
      <c r="P6282" s="150">
        <v>1080</v>
      </c>
      <c r="Q6282" s="150">
        <v>203.88589927896689</v>
      </c>
      <c r="R6282" s="150">
        <v>419.56327890860001</v>
      </c>
      <c r="S6282" s="150">
        <v>3701.605288007554</v>
      </c>
      <c r="T6282" s="150">
        <v>100</v>
      </c>
      <c r="U6282" s="150">
        <v>0</v>
      </c>
      <c r="V6282" s="150">
        <v>183</v>
      </c>
      <c r="W6282" s="150">
        <v>783</v>
      </c>
      <c r="X6282" s="150">
        <v>2818.5793336743118</v>
      </c>
      <c r="Y6282" s="150">
        <v>1759.232724454698</v>
      </c>
      <c r="Z6282" s="150">
        <v>617.22615029213853</v>
      </c>
      <c r="AA6282" s="150">
        <v>26581</v>
      </c>
      <c r="AB6282" s="150"/>
      <c r="AC6282" s="150">
        <v>-693.99364149164876</v>
      </c>
      <c r="AD6282" s="150">
        <v>1490.1472487029739</v>
      </c>
      <c r="AE6282" s="150">
        <v>1301.0410079999999</v>
      </c>
      <c r="AF6282" s="150">
        <v>7929.4481027095153</v>
      </c>
      <c r="AG6282" s="150">
        <v>74734</v>
      </c>
      <c r="AH6282" s="150">
        <v>5184.9553215810174</v>
      </c>
      <c r="AI6282" s="150">
        <v>3105.0946079999999</v>
      </c>
      <c r="AJ6282" s="150">
        <v>9344.917718255514</v>
      </c>
      <c r="AK6282" s="150"/>
      <c r="AL6282" s="150">
        <v>161291.84375</v>
      </c>
      <c r="AM6282" s="150">
        <v>134914.140625</v>
      </c>
      <c r="AN6282" s="150">
        <v>26377.701171875</v>
      </c>
      <c r="AO6282" s="5" t="s">
        <v>7941</v>
      </c>
    </row>
    <row r="6283" spans="1:41" ht="14.25" x14ac:dyDescent="0.45">
      <c r="A6283" s="150">
        <v>2024</v>
      </c>
      <c r="B6283" s="5" t="s">
        <v>6344</v>
      </c>
      <c r="C6283" s="5" t="s">
        <v>171</v>
      </c>
      <c r="D6283" s="5" t="s">
        <v>84</v>
      </c>
      <c r="E6283" s="5" t="s">
        <v>261</v>
      </c>
      <c r="F6283" s="5" t="s">
        <v>261</v>
      </c>
      <c r="G6283" s="5" t="s">
        <v>88</v>
      </c>
      <c r="H6283" s="5" t="s">
        <v>131</v>
      </c>
      <c r="I6283" s="150">
        <v>2000</v>
      </c>
      <c r="J6283" s="150">
        <v>4138.9018633360847</v>
      </c>
      <c r="K6283" s="150">
        <v>107.0541863421375</v>
      </c>
      <c r="L6283" s="150">
        <v>0</v>
      </c>
      <c r="M6283" s="150">
        <v>10391.348736</v>
      </c>
      <c r="N6283" s="150">
        <v>225</v>
      </c>
      <c r="O6283" s="150">
        <v>54.121608000000002</v>
      </c>
      <c r="P6283" s="150">
        <v>1080</v>
      </c>
      <c r="Q6283" s="150">
        <v>138.2875953828503</v>
      </c>
      <c r="R6283" s="150">
        <v>427.99367606399989</v>
      </c>
      <c r="S6283" s="150">
        <v>4546.215072</v>
      </c>
      <c r="T6283" s="150">
        <v>50</v>
      </c>
      <c r="U6283" s="150"/>
      <c r="V6283" s="150">
        <v>296</v>
      </c>
      <c r="W6283" s="150">
        <v>1351.9577678400001</v>
      </c>
      <c r="X6283" s="150">
        <v>2799</v>
      </c>
      <c r="Y6283" s="150">
        <v>1814.9661302386189</v>
      </c>
      <c r="Z6283" s="150">
        <v>648.82715561856025</v>
      </c>
      <c r="AA6283" s="150">
        <v>26454</v>
      </c>
      <c r="AB6283" s="150"/>
      <c r="AC6283" s="150">
        <v>0</v>
      </c>
      <c r="AD6283" s="150">
        <v>1350.6793034418361</v>
      </c>
      <c r="AE6283" s="150">
        <v>1301.0834563200001</v>
      </c>
      <c r="AF6283" s="150">
        <v>7176.5252208000002</v>
      </c>
      <c r="AG6283" s="150">
        <v>56803</v>
      </c>
      <c r="AH6283" s="150">
        <v>4971.2952524161774</v>
      </c>
      <c r="AI6283" s="150">
        <v>3167.1965001600001</v>
      </c>
      <c r="AJ6283" s="150">
        <v>6761.9597934876974</v>
      </c>
      <c r="AK6283" s="150"/>
      <c r="AL6283" s="150">
        <v>138055.40625</v>
      </c>
      <c r="AM6283" s="150">
        <v>109266.5390625</v>
      </c>
      <c r="AN6283" s="150">
        <v>28788.869140625</v>
      </c>
      <c r="AO6283" s="5" t="s">
        <v>7020</v>
      </c>
    </row>
    <row r="6284" spans="1:41" ht="14.25" x14ac:dyDescent="0.45">
      <c r="A6284" s="150">
        <v>2024</v>
      </c>
      <c r="B6284" s="5" t="s">
        <v>7352</v>
      </c>
      <c r="C6284" s="5" t="s">
        <v>171</v>
      </c>
      <c r="D6284" s="5" t="s">
        <v>84</v>
      </c>
      <c r="E6284" s="5" t="s">
        <v>264</v>
      </c>
      <c r="F6284" s="5" t="s">
        <v>264</v>
      </c>
      <c r="G6284" s="5" t="s">
        <v>88</v>
      </c>
      <c r="H6284" s="5" t="s">
        <v>131</v>
      </c>
      <c r="I6284" s="150"/>
      <c r="J6284" s="150">
        <v>0</v>
      </c>
      <c r="K6284" s="150">
        <v>35.475011341110431</v>
      </c>
      <c r="L6284" s="150">
        <v>0</v>
      </c>
      <c r="M6284" s="150"/>
      <c r="N6284" s="150">
        <v>0</v>
      </c>
      <c r="O6284" s="150">
        <v>530.60399999999993</v>
      </c>
      <c r="P6284" s="150">
        <v>1200</v>
      </c>
      <c r="Q6284" s="150"/>
      <c r="R6284" s="150">
        <v>0</v>
      </c>
      <c r="S6284" s="150"/>
      <c r="T6284" s="150">
        <v>0</v>
      </c>
      <c r="U6284" s="150">
        <v>0</v>
      </c>
      <c r="V6284" s="150">
        <v>736</v>
      </c>
      <c r="W6284" s="150">
        <v>609</v>
      </c>
      <c r="X6284" s="150">
        <v>0</v>
      </c>
      <c r="Y6284" s="150">
        <v>0</v>
      </c>
      <c r="Z6284" s="150">
        <v>0</v>
      </c>
      <c r="AA6284" s="150">
        <v>0</v>
      </c>
      <c r="AB6284" s="150"/>
      <c r="AC6284" s="150">
        <v>0</v>
      </c>
      <c r="AD6284" s="150">
        <v>0</v>
      </c>
      <c r="AE6284" s="150">
        <v>12</v>
      </c>
      <c r="AF6284" s="150">
        <v>0</v>
      </c>
      <c r="AG6284" s="150"/>
      <c r="AH6284" s="150">
        <v>0</v>
      </c>
      <c r="AI6284" s="150"/>
      <c r="AJ6284" s="150"/>
      <c r="AK6284" s="150"/>
      <c r="AL6284" s="150">
        <v>3123.0791015625</v>
      </c>
      <c r="AM6284" s="150">
        <v>1948</v>
      </c>
      <c r="AN6284" s="150">
        <v>1175.0789794921875</v>
      </c>
      <c r="AO6284" s="5" t="s">
        <v>7942</v>
      </c>
    </row>
    <row r="6285" spans="1:41" ht="14.25" x14ac:dyDescent="0.45">
      <c r="A6285" s="150">
        <v>2024</v>
      </c>
      <c r="B6285" s="5" t="s">
        <v>4024</v>
      </c>
      <c r="C6285" s="5" t="s">
        <v>171</v>
      </c>
      <c r="D6285" s="5" t="s">
        <v>84</v>
      </c>
      <c r="E6285" s="5" t="s">
        <v>264</v>
      </c>
      <c r="F6285" s="5" t="s">
        <v>264</v>
      </c>
      <c r="G6285" s="5" t="s">
        <v>88</v>
      </c>
      <c r="H6285" s="5" t="s">
        <v>131</v>
      </c>
      <c r="I6285" s="150"/>
      <c r="J6285" s="150"/>
      <c r="K6285" s="150">
        <v>20.193842128001592</v>
      </c>
      <c r="L6285" s="150"/>
      <c r="M6285" s="150"/>
      <c r="N6285" s="150">
        <v>0</v>
      </c>
      <c r="O6285" s="150">
        <v>224.791068017952</v>
      </c>
      <c r="P6285" s="150">
        <v>791.7340067340067</v>
      </c>
      <c r="Q6285" s="150">
        <v>0</v>
      </c>
      <c r="R6285" s="150">
        <v>0</v>
      </c>
      <c r="S6285" s="150">
        <v>0</v>
      </c>
      <c r="T6285" s="150"/>
      <c r="U6285" s="150"/>
      <c r="V6285" s="150">
        <v>253</v>
      </c>
      <c r="W6285" s="150"/>
      <c r="X6285" s="150">
        <v>315.88855860355199</v>
      </c>
      <c r="Y6285" s="150"/>
      <c r="Z6285" s="150"/>
      <c r="AA6285" s="150">
        <v>0</v>
      </c>
      <c r="AB6285" s="150"/>
      <c r="AC6285" s="150">
        <v>0</v>
      </c>
      <c r="AD6285" s="150"/>
      <c r="AE6285" s="150">
        <v>89</v>
      </c>
      <c r="AF6285" s="150">
        <v>0</v>
      </c>
      <c r="AG6285" s="150"/>
      <c r="AH6285" s="150"/>
      <c r="AI6285" s="150"/>
      <c r="AJ6285" s="150"/>
      <c r="AK6285" s="150"/>
      <c r="AL6285" s="150">
        <v>1694.607421875</v>
      </c>
      <c r="AM6285" s="150">
        <v>1133.7340087890625</v>
      </c>
      <c r="AN6285" s="150">
        <v>560.87347412109375</v>
      </c>
      <c r="AO6285" s="5" t="s">
        <v>4730</v>
      </c>
    </row>
    <row r="6286" spans="1:41" ht="14.25" x14ac:dyDescent="0.45">
      <c r="A6286" s="150">
        <v>2024</v>
      </c>
      <c r="B6286" s="5" t="s">
        <v>582</v>
      </c>
      <c r="C6286" s="5" t="s">
        <v>171</v>
      </c>
      <c r="D6286" s="5" t="s">
        <v>84</v>
      </c>
      <c r="E6286" s="5" t="s">
        <v>264</v>
      </c>
      <c r="F6286" s="5" t="s">
        <v>264</v>
      </c>
      <c r="G6286" s="5" t="s">
        <v>88</v>
      </c>
      <c r="H6286" s="5" t="s">
        <v>131</v>
      </c>
      <c r="I6286" s="150">
        <v>0</v>
      </c>
      <c r="J6286" s="150"/>
      <c r="K6286" s="150">
        <v>20.193842128001592</v>
      </c>
      <c r="L6286" s="150">
        <v>0</v>
      </c>
      <c r="M6286" s="150">
        <v>0</v>
      </c>
      <c r="N6286" s="150">
        <v>0</v>
      </c>
      <c r="O6286" s="150">
        <v>229.8105176861734</v>
      </c>
      <c r="P6286" s="150">
        <v>0</v>
      </c>
      <c r="Q6286" s="150">
        <v>8</v>
      </c>
      <c r="R6286" s="150">
        <v>203.9367894644013</v>
      </c>
      <c r="S6286" s="150">
        <v>0</v>
      </c>
      <c r="T6286" s="150">
        <v>0</v>
      </c>
      <c r="U6286" s="150"/>
      <c r="V6286" s="150">
        <v>370</v>
      </c>
      <c r="W6286" s="150">
        <v>0</v>
      </c>
      <c r="X6286" s="150">
        <v>341.54174193531782</v>
      </c>
      <c r="Y6286" s="150">
        <v>0</v>
      </c>
      <c r="Z6286" s="150"/>
      <c r="AA6286" s="150">
        <v>0</v>
      </c>
      <c r="AB6286" s="150"/>
      <c r="AC6286" s="150">
        <v>0</v>
      </c>
      <c r="AD6286" s="150"/>
      <c r="AE6286" s="150">
        <v>88.57543583898665</v>
      </c>
      <c r="AF6286" s="150">
        <v>0</v>
      </c>
      <c r="AG6286" s="150"/>
      <c r="AH6286" s="150"/>
      <c r="AI6286" s="150"/>
      <c r="AJ6286" s="150">
        <v>0</v>
      </c>
      <c r="AK6286" s="150"/>
      <c r="AL6286" s="150">
        <v>1262.058349609375</v>
      </c>
      <c r="AM6286" s="150">
        <v>670.51220703125</v>
      </c>
      <c r="AN6286" s="150">
        <v>591.54608154296875</v>
      </c>
      <c r="AO6286" s="5" t="s">
        <v>1275</v>
      </c>
    </row>
    <row r="6287" spans="1:41" ht="14.25" x14ac:dyDescent="0.45">
      <c r="A6287" s="150">
        <v>2024</v>
      </c>
      <c r="B6287" s="5" t="s">
        <v>6344</v>
      </c>
      <c r="C6287" s="5" t="s">
        <v>171</v>
      </c>
      <c r="D6287" s="5" t="s">
        <v>84</v>
      </c>
      <c r="E6287" s="5" t="s">
        <v>264</v>
      </c>
      <c r="F6287" s="5" t="s">
        <v>264</v>
      </c>
      <c r="G6287" s="5" t="s">
        <v>88</v>
      </c>
      <c r="H6287" s="5" t="s">
        <v>131</v>
      </c>
      <c r="I6287" s="150"/>
      <c r="J6287" s="150">
        <v>0</v>
      </c>
      <c r="K6287" s="150"/>
      <c r="L6287" s="150">
        <v>0</v>
      </c>
      <c r="M6287" s="150"/>
      <c r="N6287" s="150">
        <v>0</v>
      </c>
      <c r="O6287" s="150">
        <v>216.48643200000001</v>
      </c>
      <c r="P6287" s="150">
        <v>1200</v>
      </c>
      <c r="Q6287" s="150">
        <v>0</v>
      </c>
      <c r="R6287" s="150">
        <v>0</v>
      </c>
      <c r="S6287" s="150">
        <v>0</v>
      </c>
      <c r="T6287" s="150">
        <v>0</v>
      </c>
      <c r="U6287" s="150"/>
      <c r="V6287" s="150">
        <v>372</v>
      </c>
      <c r="W6287" s="150"/>
      <c r="X6287" s="150">
        <v>0</v>
      </c>
      <c r="Y6287" s="150">
        <v>0</v>
      </c>
      <c r="Z6287" s="150">
        <v>0</v>
      </c>
      <c r="AA6287" s="150">
        <v>0</v>
      </c>
      <c r="AB6287" s="150"/>
      <c r="AC6287" s="150">
        <v>0</v>
      </c>
      <c r="AD6287" s="150">
        <v>0</v>
      </c>
      <c r="AE6287" s="150">
        <v>25</v>
      </c>
      <c r="AF6287" s="150">
        <v>0</v>
      </c>
      <c r="AG6287" s="150"/>
      <c r="AH6287" s="150"/>
      <c r="AI6287" s="150"/>
      <c r="AJ6287" s="150"/>
      <c r="AK6287" s="150"/>
      <c r="AL6287" s="150">
        <v>1813.4864501953125</v>
      </c>
      <c r="AM6287" s="150">
        <v>1597</v>
      </c>
      <c r="AN6287" s="150">
        <v>216.48643493652344</v>
      </c>
      <c r="AO6287" s="5" t="s">
        <v>7021</v>
      </c>
    </row>
    <row r="6288" spans="1:41" ht="14.25" x14ac:dyDescent="0.45">
      <c r="A6288" s="150">
        <v>2024</v>
      </c>
      <c r="B6288" s="5" t="s">
        <v>1477</v>
      </c>
      <c r="C6288" s="5" t="s">
        <v>171</v>
      </c>
      <c r="D6288" s="5" t="s">
        <v>84</v>
      </c>
      <c r="E6288" s="5" t="s">
        <v>264</v>
      </c>
      <c r="F6288" s="5" t="s">
        <v>264</v>
      </c>
      <c r="G6288" s="5" t="s">
        <v>88</v>
      </c>
      <c r="H6288" s="5" t="s">
        <v>131</v>
      </c>
      <c r="I6288" s="150">
        <v>0</v>
      </c>
      <c r="J6288" s="150"/>
      <c r="K6288" s="150"/>
      <c r="L6288" s="150">
        <v>0</v>
      </c>
      <c r="M6288" s="150">
        <v>0</v>
      </c>
      <c r="N6288" s="150">
        <v>0</v>
      </c>
      <c r="O6288" s="150">
        <v>256</v>
      </c>
      <c r="P6288" s="150">
        <v>0</v>
      </c>
      <c r="Q6288" s="150">
        <v>0</v>
      </c>
      <c r="R6288" s="150"/>
      <c r="S6288" s="150">
        <v>0</v>
      </c>
      <c r="T6288" s="150">
        <v>25.601690883927141</v>
      </c>
      <c r="U6288" s="150"/>
      <c r="V6288" s="150">
        <v>353</v>
      </c>
      <c r="W6288" s="150"/>
      <c r="X6288" s="150">
        <v>125.34449521699629</v>
      </c>
      <c r="Y6288" s="150">
        <v>0</v>
      </c>
      <c r="Z6288" s="150"/>
      <c r="AA6288" s="150">
        <v>0</v>
      </c>
      <c r="AB6288" s="150">
        <v>0</v>
      </c>
      <c r="AC6288" s="150"/>
      <c r="AD6288" s="150">
        <v>0</v>
      </c>
      <c r="AE6288" s="150">
        <v>100</v>
      </c>
      <c r="AF6288" s="150"/>
      <c r="AG6288" s="150">
        <v>0</v>
      </c>
      <c r="AH6288" s="150">
        <v>0</v>
      </c>
      <c r="AI6288" s="150">
        <v>0</v>
      </c>
      <c r="AJ6288" s="150">
        <v>0</v>
      </c>
      <c r="AK6288" s="150"/>
      <c r="AL6288" s="150">
        <v>859.9461669921875</v>
      </c>
      <c r="AM6288" s="150">
        <v>453</v>
      </c>
      <c r="AN6288" s="150">
        <v>406.9461669921875</v>
      </c>
      <c r="AO6288" s="5" t="s">
        <v>3398</v>
      </c>
    </row>
    <row r="6289" spans="1:41" ht="14.25" x14ac:dyDescent="0.45">
      <c r="A6289" s="150">
        <v>2024</v>
      </c>
      <c r="B6289" s="5" t="s">
        <v>4980</v>
      </c>
      <c r="C6289" s="5" t="s">
        <v>171</v>
      </c>
      <c r="D6289" s="5" t="s">
        <v>84</v>
      </c>
      <c r="E6289" s="5" t="s">
        <v>264</v>
      </c>
      <c r="F6289" s="5" t="s">
        <v>264</v>
      </c>
      <c r="G6289" s="5" t="s">
        <v>88</v>
      </c>
      <c r="H6289" s="5" t="s">
        <v>131</v>
      </c>
      <c r="I6289" s="150"/>
      <c r="J6289" s="150"/>
      <c r="K6289" s="150">
        <v>28.362936129485909</v>
      </c>
      <c r="L6289" s="150">
        <v>0</v>
      </c>
      <c r="M6289" s="150"/>
      <c r="N6289" s="150">
        <v>0</v>
      </c>
      <c r="O6289" s="150">
        <v>220.81616063999999</v>
      </c>
      <c r="P6289" s="150">
        <v>1200</v>
      </c>
      <c r="Q6289" s="150">
        <v>0</v>
      </c>
      <c r="R6289" s="150">
        <v>0</v>
      </c>
      <c r="S6289" s="150">
        <v>0</v>
      </c>
      <c r="T6289" s="150"/>
      <c r="U6289" s="150"/>
      <c r="V6289" s="150">
        <v>246</v>
      </c>
      <c r="W6289" s="150"/>
      <c r="X6289" s="150">
        <v>0</v>
      </c>
      <c r="Y6289" s="150">
        <v>0</v>
      </c>
      <c r="Z6289" s="150">
        <v>0</v>
      </c>
      <c r="AA6289" s="150">
        <v>0</v>
      </c>
      <c r="AB6289" s="150"/>
      <c r="AC6289" s="150">
        <v>0</v>
      </c>
      <c r="AD6289" s="150"/>
      <c r="AE6289" s="150">
        <v>27.602020079999999</v>
      </c>
      <c r="AF6289" s="150">
        <v>0</v>
      </c>
      <c r="AG6289" s="150"/>
      <c r="AH6289" s="150"/>
      <c r="AI6289" s="150"/>
      <c r="AJ6289" s="150"/>
      <c r="AK6289" s="150"/>
      <c r="AL6289" s="150">
        <v>1722.7811279296875</v>
      </c>
      <c r="AM6289" s="150">
        <v>1473.60205078125</v>
      </c>
      <c r="AN6289" s="150">
        <v>249.17909240722656</v>
      </c>
      <c r="AO6289" s="5" t="s">
        <v>6097</v>
      </c>
    </row>
    <row r="6290" spans="1:41" ht="14.25" x14ac:dyDescent="0.45">
      <c r="A6290" s="150">
        <v>2024</v>
      </c>
      <c r="B6290" s="5" t="s">
        <v>1478</v>
      </c>
      <c r="C6290" s="5" t="s">
        <v>171</v>
      </c>
      <c r="D6290" s="5" t="s">
        <v>84</v>
      </c>
      <c r="E6290" s="5" t="s">
        <v>264</v>
      </c>
      <c r="F6290" s="5" t="s">
        <v>264</v>
      </c>
      <c r="G6290" s="5" t="s">
        <v>88</v>
      </c>
      <c r="H6290" s="5" t="s">
        <v>131</v>
      </c>
      <c r="I6290" s="150">
        <v>0</v>
      </c>
      <c r="J6290" s="150"/>
      <c r="K6290" s="150"/>
      <c r="L6290" s="150">
        <v>0</v>
      </c>
      <c r="M6290" s="150">
        <v>0</v>
      </c>
      <c r="N6290" s="150">
        <v>0</v>
      </c>
      <c r="O6290" s="150">
        <v>236.84285074917591</v>
      </c>
      <c r="P6290" s="150">
        <v>0</v>
      </c>
      <c r="Q6290" s="150">
        <v>0</v>
      </c>
      <c r="R6290" s="150">
        <v>219.37388373230689</v>
      </c>
      <c r="S6290" s="150">
        <v>0</v>
      </c>
      <c r="T6290" s="150">
        <v>0</v>
      </c>
      <c r="U6290" s="150"/>
      <c r="V6290" s="150">
        <v>113</v>
      </c>
      <c r="W6290" s="150">
        <v>0</v>
      </c>
      <c r="X6290" s="150">
        <v>266.42179349721562</v>
      </c>
      <c r="Y6290" s="150">
        <v>0</v>
      </c>
      <c r="Z6290" s="150">
        <v>0</v>
      </c>
      <c r="AA6290" s="150">
        <v>0</v>
      </c>
      <c r="AB6290" s="150">
        <v>0</v>
      </c>
      <c r="AC6290" s="150"/>
      <c r="AD6290" s="150"/>
      <c r="AE6290" s="150">
        <v>88.57543583898665</v>
      </c>
      <c r="AF6290" s="150"/>
      <c r="AG6290" s="150"/>
      <c r="AH6290" s="150">
        <v>0</v>
      </c>
      <c r="AI6290" s="150">
        <v>0</v>
      </c>
      <c r="AJ6290" s="150">
        <v>0</v>
      </c>
      <c r="AK6290" s="150"/>
      <c r="AL6290" s="150">
        <v>924.2139892578125</v>
      </c>
      <c r="AM6290" s="150">
        <v>420.9493408203125</v>
      </c>
      <c r="AN6290" s="150">
        <v>503.2646484375</v>
      </c>
      <c r="AO6290" s="5" t="s">
        <v>3399</v>
      </c>
    </row>
    <row r="6291" spans="1:41" ht="14.25" x14ac:dyDescent="0.45">
      <c r="A6291" s="150">
        <v>2024</v>
      </c>
      <c r="B6291" s="5" t="s">
        <v>7352</v>
      </c>
      <c r="C6291" s="5" t="s">
        <v>4979</v>
      </c>
      <c r="D6291" s="5" t="s">
        <v>84</v>
      </c>
      <c r="E6291" s="5" t="s">
        <v>95</v>
      </c>
      <c r="F6291" s="5" t="s">
        <v>236</v>
      </c>
      <c r="G6291" s="5" t="s">
        <v>87</v>
      </c>
      <c r="H6291" s="5" t="s">
        <v>131</v>
      </c>
      <c r="I6291" s="150">
        <v>300</v>
      </c>
      <c r="J6291" s="150">
        <v>0</v>
      </c>
      <c r="K6291" s="150"/>
      <c r="L6291" s="150"/>
      <c r="M6291" s="150">
        <v>0</v>
      </c>
      <c r="N6291" s="150">
        <v>0</v>
      </c>
      <c r="O6291" s="150">
        <v>0</v>
      </c>
      <c r="P6291" s="150"/>
      <c r="Q6291" s="150">
        <v>0</v>
      </c>
      <c r="R6291" s="150"/>
      <c r="S6291" s="150"/>
      <c r="T6291" s="150">
        <v>0</v>
      </c>
      <c r="U6291" s="150"/>
      <c r="V6291" s="150">
        <v>131</v>
      </c>
      <c r="W6291" s="150"/>
      <c r="X6291" s="150">
        <v>0</v>
      </c>
      <c r="Y6291" s="150">
        <v>0</v>
      </c>
      <c r="Z6291" s="150"/>
      <c r="AA6291" s="150">
        <v>0</v>
      </c>
      <c r="AB6291" s="150"/>
      <c r="AC6291" s="150">
        <v>0</v>
      </c>
      <c r="AD6291" s="150">
        <v>0</v>
      </c>
      <c r="AE6291" s="150"/>
      <c r="AF6291" s="150">
        <v>0</v>
      </c>
      <c r="AG6291" s="150"/>
      <c r="AH6291" s="150"/>
      <c r="AI6291" s="150">
        <v>0</v>
      </c>
      <c r="AJ6291" s="150"/>
      <c r="AK6291" s="150"/>
      <c r="AL6291" s="150">
        <v>431</v>
      </c>
      <c r="AM6291" s="150">
        <v>431</v>
      </c>
      <c r="AN6291" s="150">
        <v>0</v>
      </c>
      <c r="AO6291" s="5" t="s">
        <v>7943</v>
      </c>
    </row>
    <row r="6292" spans="1:41" ht="14.25" x14ac:dyDescent="0.45">
      <c r="A6292" s="150">
        <v>2024</v>
      </c>
      <c r="B6292" s="5" t="s">
        <v>6344</v>
      </c>
      <c r="C6292" s="5" t="s">
        <v>4979</v>
      </c>
      <c r="D6292" s="5" t="s">
        <v>84</v>
      </c>
      <c r="E6292" s="5" t="s">
        <v>95</v>
      </c>
      <c r="F6292" s="5" t="s">
        <v>236</v>
      </c>
      <c r="G6292" s="5" t="s">
        <v>87</v>
      </c>
      <c r="H6292" s="5" t="s">
        <v>131</v>
      </c>
      <c r="I6292" s="150">
        <v>307.2277712603294</v>
      </c>
      <c r="J6292" s="150"/>
      <c r="K6292" s="150"/>
      <c r="L6292" s="150"/>
      <c r="M6292" s="150">
        <v>0</v>
      </c>
      <c r="N6292" s="150">
        <v>0</v>
      </c>
      <c r="O6292" s="150">
        <v>0</v>
      </c>
      <c r="P6292" s="150"/>
      <c r="Q6292" s="150">
        <v>0</v>
      </c>
      <c r="R6292" s="150"/>
      <c r="S6292" s="150"/>
      <c r="T6292" s="150"/>
      <c r="U6292" s="150"/>
      <c r="V6292" s="150">
        <v>137.22840449628046</v>
      </c>
      <c r="W6292" s="150"/>
      <c r="X6292" s="150">
        <v>0</v>
      </c>
      <c r="Y6292" s="150">
        <v>0</v>
      </c>
      <c r="Z6292" s="150"/>
      <c r="AA6292" s="150">
        <v>0</v>
      </c>
      <c r="AB6292" s="150"/>
      <c r="AC6292" s="150"/>
      <c r="AD6292" s="150">
        <v>0</v>
      </c>
      <c r="AE6292" s="150"/>
      <c r="AF6292" s="150">
        <v>0</v>
      </c>
      <c r="AG6292" s="150"/>
      <c r="AH6292" s="150"/>
      <c r="AI6292" s="150">
        <v>0</v>
      </c>
      <c r="AJ6292" s="150"/>
      <c r="AK6292" s="150"/>
      <c r="AL6292" s="150">
        <v>444.4561767578125</v>
      </c>
      <c r="AM6292" s="150">
        <v>444.4561767578125</v>
      </c>
      <c r="AN6292" s="150">
        <v>0</v>
      </c>
      <c r="AO6292" s="5" t="s">
        <v>7022</v>
      </c>
    </row>
    <row r="6293" spans="1:41" ht="14.25" x14ac:dyDescent="0.45">
      <c r="A6293" s="150">
        <v>2024</v>
      </c>
      <c r="B6293" s="5" t="s">
        <v>6344</v>
      </c>
      <c r="C6293" s="5" t="s">
        <v>4979</v>
      </c>
      <c r="D6293" s="5" t="s">
        <v>84</v>
      </c>
      <c r="E6293" s="5" t="s">
        <v>95</v>
      </c>
      <c r="F6293" s="5" t="s">
        <v>188</v>
      </c>
      <c r="G6293" s="5" t="s">
        <v>87</v>
      </c>
      <c r="H6293" s="5" t="s">
        <v>131</v>
      </c>
      <c r="I6293" s="150">
        <v>307.2277712603294</v>
      </c>
      <c r="J6293" s="150">
        <v>430.98167981517753</v>
      </c>
      <c r="K6293" s="150"/>
      <c r="L6293" s="150"/>
      <c r="M6293" s="150"/>
      <c r="N6293" s="150">
        <v>1269.0722288302554</v>
      </c>
      <c r="O6293" s="150">
        <v>204.14916726923374</v>
      </c>
      <c r="P6293" s="150">
        <v>256.02314271694115</v>
      </c>
      <c r="Q6293" s="150">
        <v>0</v>
      </c>
      <c r="R6293" s="150"/>
      <c r="S6293" s="150"/>
      <c r="T6293" s="150">
        <v>0</v>
      </c>
      <c r="U6293" s="150">
        <v>0</v>
      </c>
      <c r="V6293" s="150">
        <v>0</v>
      </c>
      <c r="W6293" s="150">
        <v>153.6138856301647</v>
      </c>
      <c r="X6293" s="150">
        <v>0</v>
      </c>
      <c r="Y6293" s="150">
        <v>285.0049624724989</v>
      </c>
      <c r="Z6293" s="150">
        <v>118.07586214912342</v>
      </c>
      <c r="AA6293" s="150">
        <v>4138.3580788766367</v>
      </c>
      <c r="AB6293" s="150"/>
      <c r="AC6293" s="150">
        <v>1075.4677517879052</v>
      </c>
      <c r="AD6293" s="150">
        <v>0</v>
      </c>
      <c r="AE6293" s="150"/>
      <c r="AF6293" s="150">
        <v>682.55769848336513</v>
      </c>
      <c r="AG6293" s="150">
        <v>11782.185027833631</v>
      </c>
      <c r="AH6293" s="150">
        <v>2918.6638269731293</v>
      </c>
      <c r="AI6293" s="150">
        <v>0</v>
      </c>
      <c r="AJ6293" s="150">
        <v>4198.7795405578345</v>
      </c>
      <c r="AK6293" s="150"/>
      <c r="AL6293" s="150">
        <v>27820.16015625</v>
      </c>
      <c r="AM6293" s="150">
        <v>24543.734375</v>
      </c>
      <c r="AN6293" s="150">
        <v>3276.427001953125</v>
      </c>
      <c r="AO6293" s="5" t="s">
        <v>7023</v>
      </c>
    </row>
    <row r="6294" spans="1:41" ht="14.25" x14ac:dyDescent="0.45">
      <c r="A6294" s="150">
        <v>2024</v>
      </c>
      <c r="B6294" s="5" t="s">
        <v>7352</v>
      </c>
      <c r="C6294" s="5" t="s">
        <v>4979</v>
      </c>
      <c r="D6294" s="5" t="s">
        <v>84</v>
      </c>
      <c r="E6294" s="5" t="s">
        <v>95</v>
      </c>
      <c r="F6294" s="5" t="s">
        <v>188</v>
      </c>
      <c r="G6294" s="5" t="s">
        <v>87</v>
      </c>
      <c r="H6294" s="5" t="s">
        <v>131</v>
      </c>
      <c r="I6294" s="150">
        <v>294.11764705882348</v>
      </c>
      <c r="J6294" s="150">
        <v>724.36119246600754</v>
      </c>
      <c r="K6294" s="150"/>
      <c r="L6294" s="150"/>
      <c r="M6294" s="150">
        <v>4200</v>
      </c>
      <c r="N6294" s="150">
        <v>1247.3668320312499</v>
      </c>
      <c r="O6294" s="150">
        <v>199.34639999999999</v>
      </c>
      <c r="P6294" s="150">
        <v>1710</v>
      </c>
      <c r="Q6294" s="150">
        <v>0</v>
      </c>
      <c r="R6294" s="150">
        <v>0</v>
      </c>
      <c r="S6294" s="150">
        <v>60</v>
      </c>
      <c r="T6294" s="150">
        <v>0</v>
      </c>
      <c r="U6294" s="150">
        <v>0</v>
      </c>
      <c r="V6294" s="150">
        <v>1700</v>
      </c>
      <c r="W6294" s="150"/>
      <c r="X6294" s="150">
        <v>0</v>
      </c>
      <c r="Y6294" s="150">
        <v>313.20972340101412</v>
      </c>
      <c r="Z6294" s="150">
        <v>121.7423077384552</v>
      </c>
      <c r="AA6294" s="150">
        <v>4089</v>
      </c>
      <c r="AB6294" s="150"/>
      <c r="AC6294" s="150">
        <v>0</v>
      </c>
      <c r="AD6294" s="150">
        <v>268.28843580000012</v>
      </c>
      <c r="AE6294" s="150">
        <v>0</v>
      </c>
      <c r="AF6294" s="150">
        <v>146.19999999999999</v>
      </c>
      <c r="AG6294" s="150">
        <v>8689</v>
      </c>
      <c r="AH6294" s="150">
        <v>887.4</v>
      </c>
      <c r="AI6294" s="150">
        <v>0</v>
      </c>
      <c r="AJ6294" s="150">
        <v>2900</v>
      </c>
      <c r="AK6294" s="150"/>
      <c r="AL6294" s="150">
        <v>27550.033203125</v>
      </c>
      <c r="AM6294" s="150">
        <v>21934.998046875</v>
      </c>
      <c r="AN6294" s="150">
        <v>5615.03466796875</v>
      </c>
      <c r="AO6294" s="5" t="s">
        <v>7944</v>
      </c>
    </row>
    <row r="6295" spans="1:41" ht="14.25" x14ac:dyDescent="0.45">
      <c r="A6295" s="150">
        <v>2024</v>
      </c>
      <c r="B6295" s="5" t="s">
        <v>6344</v>
      </c>
      <c r="C6295" s="5" t="s">
        <v>4979</v>
      </c>
      <c r="D6295" s="5" t="s">
        <v>84</v>
      </c>
      <c r="E6295" s="5" t="s">
        <v>95</v>
      </c>
      <c r="F6295" s="5" t="s">
        <v>191</v>
      </c>
      <c r="G6295" s="5" t="s">
        <v>87</v>
      </c>
      <c r="H6295" s="5" t="s">
        <v>131</v>
      </c>
      <c r="I6295" s="150">
        <v>0</v>
      </c>
      <c r="J6295" s="150">
        <v>283.02514210029108</v>
      </c>
      <c r="K6295" s="150"/>
      <c r="L6295" s="150">
        <v>368.67332551239525</v>
      </c>
      <c r="M6295" s="150">
        <v>6707.8063391838577</v>
      </c>
      <c r="N6295" s="150">
        <v>163.19427213067786</v>
      </c>
      <c r="O6295" s="150">
        <v>158.39967503234394</v>
      </c>
      <c r="P6295" s="150">
        <v>0</v>
      </c>
      <c r="Q6295" s="150">
        <v>0</v>
      </c>
      <c r="R6295" s="150">
        <v>0</v>
      </c>
      <c r="S6295" s="150"/>
      <c r="T6295" s="150">
        <v>0</v>
      </c>
      <c r="U6295" s="150">
        <v>0</v>
      </c>
      <c r="V6295" s="150">
        <v>3973.4791749669266</v>
      </c>
      <c r="W6295" s="150">
        <v>512.0462854338823</v>
      </c>
      <c r="X6295" s="150">
        <v>76.806942815082351</v>
      </c>
      <c r="Y6295" s="150">
        <v>209.11970297119751</v>
      </c>
      <c r="Z6295" s="150">
        <v>10.43269088660651</v>
      </c>
      <c r="AA6295" s="150">
        <v>3262.7589307846979</v>
      </c>
      <c r="AB6295" s="150"/>
      <c r="AC6295" s="150">
        <v>435.23934261879998</v>
      </c>
      <c r="AD6295" s="150">
        <v>589.11961619162776</v>
      </c>
      <c r="AE6295" s="150">
        <v>266.75460876706444</v>
      </c>
      <c r="AF6295" s="150">
        <v>396.32382492582491</v>
      </c>
      <c r="AG6295" s="150">
        <v>4527.513255806387</v>
      </c>
      <c r="AH6295" s="150"/>
      <c r="AI6295" s="150"/>
      <c r="AJ6295" s="150">
        <v>0</v>
      </c>
      <c r="AK6295" s="150"/>
      <c r="AL6295" s="150">
        <v>21940.693359375</v>
      </c>
      <c r="AM6295" s="150">
        <v>13896.515625</v>
      </c>
      <c r="AN6295" s="150">
        <v>8044.17919921875</v>
      </c>
      <c r="AO6295" s="5" t="s">
        <v>7024</v>
      </c>
    </row>
    <row r="6296" spans="1:41" ht="14.25" x14ac:dyDescent="0.45">
      <c r="A6296" s="150">
        <v>2024</v>
      </c>
      <c r="B6296" s="5" t="s">
        <v>7352</v>
      </c>
      <c r="C6296" s="5" t="s">
        <v>4979</v>
      </c>
      <c r="D6296" s="5" t="s">
        <v>84</v>
      </c>
      <c r="E6296" s="5" t="s">
        <v>95</v>
      </c>
      <c r="F6296" s="5" t="s">
        <v>191</v>
      </c>
      <c r="G6296" s="5" t="s">
        <v>87</v>
      </c>
      <c r="H6296" s="5" t="s">
        <v>131</v>
      </c>
      <c r="I6296" s="150">
        <v>0</v>
      </c>
      <c r="J6296" s="150">
        <v>989.96029637021024</v>
      </c>
      <c r="K6296" s="150"/>
      <c r="L6296" s="150">
        <v>150</v>
      </c>
      <c r="M6296" s="150">
        <v>6000</v>
      </c>
      <c r="N6296" s="150">
        <v>253.16767089843751</v>
      </c>
      <c r="O6296" s="150">
        <v>154.67320000000001</v>
      </c>
      <c r="P6296" s="150">
        <v>0</v>
      </c>
      <c r="Q6296" s="150">
        <v>0</v>
      </c>
      <c r="R6296" s="150">
        <v>0</v>
      </c>
      <c r="S6296" s="150"/>
      <c r="T6296" s="150">
        <v>0</v>
      </c>
      <c r="U6296" s="150">
        <v>0</v>
      </c>
      <c r="V6296" s="150">
        <v>600</v>
      </c>
      <c r="W6296" s="150">
        <v>285.46495199999998</v>
      </c>
      <c r="X6296" s="150">
        <v>0</v>
      </c>
      <c r="Y6296" s="150">
        <v>0</v>
      </c>
      <c r="Z6296" s="150">
        <v>5.0819999999999999</v>
      </c>
      <c r="AA6296" s="150">
        <v>3671</v>
      </c>
      <c r="AB6296" s="150"/>
      <c r="AC6296" s="150">
        <v>1122.1779738317759</v>
      </c>
      <c r="AD6296" s="150">
        <v>365.85254474999999</v>
      </c>
      <c r="AE6296" s="150">
        <v>986.94230400000004</v>
      </c>
      <c r="AF6296" s="150">
        <v>0</v>
      </c>
      <c r="AG6296" s="150">
        <v>2560</v>
      </c>
      <c r="AH6296" s="150">
        <v>0</v>
      </c>
      <c r="AI6296" s="150"/>
      <c r="AJ6296" s="150">
        <v>0</v>
      </c>
      <c r="AK6296" s="150"/>
      <c r="AL6296" s="150">
        <v>17144.3203125</v>
      </c>
      <c r="AM6296" s="150">
        <v>10338.330078125</v>
      </c>
      <c r="AN6296" s="150">
        <v>6805.99072265625</v>
      </c>
      <c r="AO6296" s="5" t="s">
        <v>7945</v>
      </c>
    </row>
    <row r="6297" spans="1:41" ht="14.25" x14ac:dyDescent="0.45">
      <c r="A6297" s="150">
        <v>2024</v>
      </c>
      <c r="B6297" s="5" t="s">
        <v>6344</v>
      </c>
      <c r="C6297" s="5" t="s">
        <v>4979</v>
      </c>
      <c r="D6297" s="5" t="s">
        <v>84</v>
      </c>
      <c r="E6297" s="5" t="s">
        <v>95</v>
      </c>
      <c r="F6297" s="5" t="s">
        <v>194</v>
      </c>
      <c r="G6297" s="5" t="s">
        <v>87</v>
      </c>
      <c r="H6297" s="5" t="s">
        <v>131</v>
      </c>
      <c r="I6297" s="150">
        <v>122.89110850413175</v>
      </c>
      <c r="J6297" s="150">
        <v>1535.5580466282677</v>
      </c>
      <c r="K6297" s="150"/>
      <c r="L6297" s="150"/>
      <c r="M6297" s="150"/>
      <c r="N6297" s="150">
        <v>1853.972200982279</v>
      </c>
      <c r="O6297" s="150">
        <v>260.77210575027209</v>
      </c>
      <c r="P6297" s="150">
        <v>0</v>
      </c>
      <c r="Q6297" s="150">
        <v>0</v>
      </c>
      <c r="R6297" s="150"/>
      <c r="S6297" s="150"/>
      <c r="T6297" s="150">
        <v>0</v>
      </c>
      <c r="U6297" s="150">
        <v>51.204628543388232</v>
      </c>
      <c r="V6297" s="150">
        <v>245.7822170082635</v>
      </c>
      <c r="W6297" s="150">
        <v>81.927405669421162</v>
      </c>
      <c r="X6297" s="150">
        <v>51.204628543388232</v>
      </c>
      <c r="Y6297" s="150">
        <v>11.879473822066069</v>
      </c>
      <c r="Z6297" s="150">
        <v>0</v>
      </c>
      <c r="AA6297" s="150">
        <v>1553.5484300063988</v>
      </c>
      <c r="AB6297" s="150">
        <v>31.746869696900703</v>
      </c>
      <c r="AC6297" s="150">
        <v>0</v>
      </c>
      <c r="AD6297" s="150">
        <v>216.87922124824843</v>
      </c>
      <c r="AE6297" s="150"/>
      <c r="AF6297" s="150">
        <v>0</v>
      </c>
      <c r="AG6297" s="150">
        <v>0</v>
      </c>
      <c r="AH6297" s="150"/>
      <c r="AI6297" s="150">
        <v>219.15581016570164</v>
      </c>
      <c r="AJ6297" s="150">
        <v>0</v>
      </c>
      <c r="AK6297" s="150">
        <v>232.46901358698256</v>
      </c>
      <c r="AL6297" s="150">
        <v>6468.99169921875</v>
      </c>
      <c r="AM6297" s="150">
        <v>5374.8359375</v>
      </c>
      <c r="AN6297" s="150">
        <v>1094.155029296875</v>
      </c>
      <c r="AO6297" s="5" t="s">
        <v>7025</v>
      </c>
    </row>
    <row r="6298" spans="1:41" ht="14.25" x14ac:dyDescent="0.45">
      <c r="A6298" s="150">
        <v>2024</v>
      </c>
      <c r="B6298" s="5" t="s">
        <v>7352</v>
      </c>
      <c r="C6298" s="5" t="s">
        <v>4979</v>
      </c>
      <c r="D6298" s="5" t="s">
        <v>84</v>
      </c>
      <c r="E6298" s="5" t="s">
        <v>95</v>
      </c>
      <c r="F6298" s="5" t="s">
        <v>194</v>
      </c>
      <c r="G6298" s="5" t="s">
        <v>87</v>
      </c>
      <c r="H6298" s="5" t="s">
        <v>131</v>
      </c>
      <c r="I6298" s="150">
        <v>147.0588235294118</v>
      </c>
      <c r="J6298" s="150">
        <v>313.88985006860332</v>
      </c>
      <c r="K6298" s="150"/>
      <c r="L6298" s="150"/>
      <c r="M6298" s="150">
        <v>0</v>
      </c>
      <c r="N6298" s="150">
        <v>1905.751666015625</v>
      </c>
      <c r="O6298" s="150">
        <v>137.11274</v>
      </c>
      <c r="P6298" s="150">
        <v>0</v>
      </c>
      <c r="Q6298" s="150">
        <v>0</v>
      </c>
      <c r="R6298" s="150">
        <v>0</v>
      </c>
      <c r="S6298" s="150"/>
      <c r="T6298" s="150">
        <v>250</v>
      </c>
      <c r="U6298" s="150">
        <v>50</v>
      </c>
      <c r="V6298" s="150">
        <v>240</v>
      </c>
      <c r="W6298" s="150"/>
      <c r="X6298" s="150">
        <v>300</v>
      </c>
      <c r="Y6298" s="150">
        <v>0</v>
      </c>
      <c r="Z6298" s="150">
        <v>0</v>
      </c>
      <c r="AA6298" s="150">
        <v>1672</v>
      </c>
      <c r="AB6298" s="150">
        <v>32</v>
      </c>
      <c r="AC6298" s="150">
        <v>0</v>
      </c>
      <c r="AD6298" s="150">
        <v>442.67591907000002</v>
      </c>
      <c r="AE6298" s="150">
        <v>0</v>
      </c>
      <c r="AF6298" s="150">
        <v>0</v>
      </c>
      <c r="AG6298" s="150">
        <v>0</v>
      </c>
      <c r="AH6298" s="150">
        <v>0</v>
      </c>
      <c r="AI6298" s="150">
        <v>214</v>
      </c>
      <c r="AJ6298" s="150">
        <v>10</v>
      </c>
      <c r="AK6298" s="150">
        <v>240</v>
      </c>
      <c r="AL6298" s="150">
        <v>5954.4892578125</v>
      </c>
      <c r="AM6298" s="150">
        <v>4338.7001953125</v>
      </c>
      <c r="AN6298" s="150">
        <v>1615.7886962890625</v>
      </c>
      <c r="AO6298" s="5" t="s">
        <v>7946</v>
      </c>
    </row>
    <row r="6299" spans="1:41" ht="14.25" x14ac:dyDescent="0.45">
      <c r="A6299" s="150">
        <v>2024</v>
      </c>
      <c r="B6299" s="5" t="s">
        <v>6344</v>
      </c>
      <c r="C6299" s="5" t="s">
        <v>4979</v>
      </c>
      <c r="D6299" s="5" t="s">
        <v>84</v>
      </c>
      <c r="E6299" s="5" t="s">
        <v>95</v>
      </c>
      <c r="F6299" s="5" t="s">
        <v>197</v>
      </c>
      <c r="G6299" s="5" t="s">
        <v>87</v>
      </c>
      <c r="H6299" s="5" t="s">
        <v>131</v>
      </c>
      <c r="I6299" s="150">
        <v>153.6138856301647</v>
      </c>
      <c r="J6299" s="150">
        <v>86.813688921702877</v>
      </c>
      <c r="K6299" s="150"/>
      <c r="L6299" s="150"/>
      <c r="M6299" s="150"/>
      <c r="N6299" s="150">
        <v>323.49876904571266</v>
      </c>
      <c r="O6299" s="150">
        <v>0</v>
      </c>
      <c r="P6299" s="150">
        <v>0</v>
      </c>
      <c r="Q6299" s="150">
        <v>0</v>
      </c>
      <c r="R6299" s="150"/>
      <c r="S6299" s="150"/>
      <c r="T6299" s="150">
        <v>0</v>
      </c>
      <c r="U6299" s="150">
        <v>0</v>
      </c>
      <c r="V6299" s="150">
        <v>381.9865289336762</v>
      </c>
      <c r="W6299" s="150">
        <v>0</v>
      </c>
      <c r="X6299" s="150">
        <v>0</v>
      </c>
      <c r="Y6299" s="150">
        <v>25.19267724334701</v>
      </c>
      <c r="Z6299" s="150">
        <v>0</v>
      </c>
      <c r="AA6299" s="150">
        <v>7692.9833923586475</v>
      </c>
      <c r="AB6299" s="150"/>
      <c r="AC6299" s="150">
        <v>0</v>
      </c>
      <c r="AD6299" s="150">
        <v>86.751688499299391</v>
      </c>
      <c r="AE6299" s="150"/>
      <c r="AF6299" s="150">
        <v>0</v>
      </c>
      <c r="AG6299" s="150">
        <v>0</v>
      </c>
      <c r="AH6299" s="150"/>
      <c r="AI6299" s="150"/>
      <c r="AJ6299" s="150">
        <v>0</v>
      </c>
      <c r="AK6299" s="150"/>
      <c r="AL6299" s="150">
        <v>8750.8408203125</v>
      </c>
      <c r="AM6299" s="150">
        <v>8664.0888671875</v>
      </c>
      <c r="AN6299" s="150">
        <v>86.751686096191406</v>
      </c>
      <c r="AO6299" s="5" t="s">
        <v>7026</v>
      </c>
    </row>
    <row r="6300" spans="1:41" ht="14.25" x14ac:dyDescent="0.45">
      <c r="A6300" s="150">
        <v>2024</v>
      </c>
      <c r="B6300" s="5" t="s">
        <v>7352</v>
      </c>
      <c r="C6300" s="5" t="s">
        <v>4979</v>
      </c>
      <c r="D6300" s="5" t="s">
        <v>84</v>
      </c>
      <c r="E6300" s="5" t="s">
        <v>95</v>
      </c>
      <c r="F6300" s="5" t="s">
        <v>197</v>
      </c>
      <c r="G6300" s="5" t="s">
        <v>87</v>
      </c>
      <c r="H6300" s="5" t="s">
        <v>131</v>
      </c>
      <c r="I6300" s="150">
        <v>147.0588235294118</v>
      </c>
      <c r="J6300" s="150">
        <v>350.10790969190361</v>
      </c>
      <c r="K6300" s="150"/>
      <c r="L6300" s="150"/>
      <c r="M6300" s="150">
        <v>0</v>
      </c>
      <c r="N6300" s="150">
        <v>327.2423657226563</v>
      </c>
      <c r="O6300" s="150">
        <v>0</v>
      </c>
      <c r="P6300" s="150">
        <v>0</v>
      </c>
      <c r="Q6300" s="150">
        <v>0</v>
      </c>
      <c r="R6300" s="150">
        <v>0</v>
      </c>
      <c r="S6300" s="150"/>
      <c r="T6300" s="150">
        <v>0</v>
      </c>
      <c r="U6300" s="150">
        <v>0</v>
      </c>
      <c r="V6300" s="150">
        <v>373</v>
      </c>
      <c r="W6300" s="150"/>
      <c r="X6300" s="150">
        <v>0</v>
      </c>
      <c r="Y6300" s="150">
        <v>0</v>
      </c>
      <c r="Z6300" s="150">
        <v>0</v>
      </c>
      <c r="AA6300" s="150">
        <v>7937</v>
      </c>
      <c r="AB6300" s="150"/>
      <c r="AC6300" s="150">
        <v>119.893708411215</v>
      </c>
      <c r="AD6300" s="150">
        <v>268.28843580000012</v>
      </c>
      <c r="AE6300" s="150">
        <v>0</v>
      </c>
      <c r="AF6300" s="150">
        <v>0</v>
      </c>
      <c r="AG6300" s="150">
        <v>0</v>
      </c>
      <c r="AH6300" s="150">
        <v>0</v>
      </c>
      <c r="AI6300" s="150"/>
      <c r="AJ6300" s="150">
        <v>600</v>
      </c>
      <c r="AK6300" s="150"/>
      <c r="AL6300" s="150">
        <v>10122.5908203125</v>
      </c>
      <c r="AM6300" s="150">
        <v>9854.302734375</v>
      </c>
      <c r="AN6300" s="150">
        <v>268.28842163085938</v>
      </c>
      <c r="AO6300" s="5" t="s">
        <v>7947</v>
      </c>
    </row>
    <row r="6301" spans="1:41" ht="14.25" x14ac:dyDescent="0.45">
      <c r="A6301" s="150">
        <v>2024</v>
      </c>
      <c r="B6301" s="5" t="s">
        <v>7352</v>
      </c>
      <c r="C6301" s="5" t="s">
        <v>4979</v>
      </c>
      <c r="D6301" s="5" t="s">
        <v>84</v>
      </c>
      <c r="E6301" s="5" t="s">
        <v>95</v>
      </c>
      <c r="F6301" s="5" t="s">
        <v>200</v>
      </c>
      <c r="G6301" s="5" t="s">
        <v>87</v>
      </c>
      <c r="H6301" s="5" t="s">
        <v>131</v>
      </c>
      <c r="I6301" s="150">
        <v>0</v>
      </c>
      <c r="J6301" s="150">
        <v>134.73672375331489</v>
      </c>
      <c r="K6301" s="150"/>
      <c r="L6301" s="150"/>
      <c r="M6301" s="150">
        <v>0</v>
      </c>
      <c r="N6301" s="150">
        <v>298.66354687500001</v>
      </c>
      <c r="O6301" s="150">
        <v>0</v>
      </c>
      <c r="P6301" s="150">
        <v>0</v>
      </c>
      <c r="Q6301" s="150">
        <v>0</v>
      </c>
      <c r="R6301" s="150">
        <v>0</v>
      </c>
      <c r="S6301" s="150">
        <v>150</v>
      </c>
      <c r="T6301" s="150">
        <v>0</v>
      </c>
      <c r="U6301" s="150">
        <v>100</v>
      </c>
      <c r="V6301" s="150">
        <v>0</v>
      </c>
      <c r="W6301" s="150"/>
      <c r="X6301" s="150">
        <v>75</v>
      </c>
      <c r="Y6301" s="150">
        <v>3654.1134396784978</v>
      </c>
      <c r="Z6301" s="150">
        <v>0</v>
      </c>
      <c r="AA6301" s="150">
        <v>24307</v>
      </c>
      <c r="AB6301" s="150"/>
      <c r="AC6301" s="150">
        <v>0</v>
      </c>
      <c r="AD6301" s="150">
        <v>0</v>
      </c>
      <c r="AE6301" s="150">
        <v>0</v>
      </c>
      <c r="AF6301" s="150">
        <v>0</v>
      </c>
      <c r="AG6301" s="150">
        <v>1812</v>
      </c>
      <c r="AH6301" s="150">
        <v>1193.4000000000001</v>
      </c>
      <c r="AI6301" s="150">
        <v>32</v>
      </c>
      <c r="AJ6301" s="150">
        <v>1660</v>
      </c>
      <c r="AK6301" s="150"/>
      <c r="AL6301" s="150">
        <v>33416.9140625</v>
      </c>
      <c r="AM6301" s="150">
        <v>31966.513671875</v>
      </c>
      <c r="AN6301" s="150">
        <v>1450.4000244140625</v>
      </c>
      <c r="AO6301" s="5" t="s">
        <v>7948</v>
      </c>
    </row>
    <row r="6302" spans="1:41" ht="14.25" x14ac:dyDescent="0.45">
      <c r="A6302" s="150">
        <v>2024</v>
      </c>
      <c r="B6302" s="5" t="s">
        <v>6344</v>
      </c>
      <c r="C6302" s="5" t="s">
        <v>4979</v>
      </c>
      <c r="D6302" s="5" t="s">
        <v>84</v>
      </c>
      <c r="E6302" s="5" t="s">
        <v>95</v>
      </c>
      <c r="F6302" s="5" t="s">
        <v>200</v>
      </c>
      <c r="G6302" s="5" t="s">
        <v>87</v>
      </c>
      <c r="H6302" s="5" t="s">
        <v>131</v>
      </c>
      <c r="I6302" s="150">
        <v>102.40925708677646</v>
      </c>
      <c r="J6302" s="150">
        <v>408.72207930756286</v>
      </c>
      <c r="K6302" s="150"/>
      <c r="L6302" s="150"/>
      <c r="M6302" s="150">
        <v>0</v>
      </c>
      <c r="N6302" s="150">
        <v>303.86055488731614</v>
      </c>
      <c r="O6302" s="150">
        <v>285.93432648056137</v>
      </c>
      <c r="P6302" s="150">
        <v>0</v>
      </c>
      <c r="Q6302" s="150">
        <v>0</v>
      </c>
      <c r="R6302" s="150"/>
      <c r="S6302" s="150"/>
      <c r="T6302" s="150">
        <v>102.40925708677646</v>
      </c>
      <c r="U6302" s="150">
        <v>102.40925708677646</v>
      </c>
      <c r="V6302" s="150">
        <v>972.88794232437635</v>
      </c>
      <c r="W6302" s="150">
        <v>0</v>
      </c>
      <c r="X6302" s="150">
        <v>204.81851417355293</v>
      </c>
      <c r="Y6302" s="150">
        <v>3693.2874475775066</v>
      </c>
      <c r="Z6302" s="150">
        <v>0</v>
      </c>
      <c r="AA6302" s="150">
        <v>25319.66472213461</v>
      </c>
      <c r="AB6302" s="150"/>
      <c r="AC6302" s="150">
        <v>114.90317621043748</v>
      </c>
      <c r="AD6302" s="150">
        <v>0</v>
      </c>
      <c r="AE6302" s="150"/>
      <c r="AF6302" s="150">
        <v>0</v>
      </c>
      <c r="AG6302" s="150">
        <v>4016.4910629433725</v>
      </c>
      <c r="AH6302" s="150">
        <v>860.23775952892231</v>
      </c>
      <c r="AI6302" s="150">
        <v>199.6980513192141</v>
      </c>
      <c r="AJ6302" s="150">
        <v>2253.0036559090822</v>
      </c>
      <c r="AK6302" s="150"/>
      <c r="AL6302" s="150">
        <v>38940.73828125</v>
      </c>
      <c r="AM6302" s="150">
        <v>37287.640625</v>
      </c>
      <c r="AN6302" s="150">
        <v>1653.097900390625</v>
      </c>
      <c r="AO6302" s="5" t="s">
        <v>7027</v>
      </c>
    </row>
    <row r="6303" spans="1:41" ht="14.25" x14ac:dyDescent="0.45">
      <c r="A6303" s="150">
        <v>2024</v>
      </c>
      <c r="B6303" s="5" t="s">
        <v>6344</v>
      </c>
      <c r="C6303" s="5" t="s">
        <v>4979</v>
      </c>
      <c r="D6303" s="5" t="s">
        <v>84</v>
      </c>
      <c r="E6303" s="5" t="s">
        <v>95</v>
      </c>
      <c r="F6303" s="5" t="s">
        <v>203</v>
      </c>
      <c r="G6303" s="5" t="s">
        <v>87</v>
      </c>
      <c r="H6303" s="5" t="s">
        <v>131</v>
      </c>
      <c r="I6303" s="150">
        <v>0</v>
      </c>
      <c r="J6303" s="150">
        <v>0</v>
      </c>
      <c r="K6303" s="150"/>
      <c r="L6303" s="150"/>
      <c r="M6303" s="150"/>
      <c r="N6303" s="150">
        <v>0</v>
      </c>
      <c r="O6303" s="150">
        <v>0</v>
      </c>
      <c r="P6303" s="150">
        <v>634.937393938014</v>
      </c>
      <c r="Q6303" s="150">
        <v>0</v>
      </c>
      <c r="R6303" s="150">
        <v>491.53198180307203</v>
      </c>
      <c r="S6303" s="150">
        <v>757.00922838545159</v>
      </c>
      <c r="T6303" s="150">
        <v>0</v>
      </c>
      <c r="U6303" s="150">
        <v>0</v>
      </c>
      <c r="V6303" s="150">
        <v>4608.4165689049405</v>
      </c>
      <c r="W6303" s="150">
        <v>2509.0267986260233</v>
      </c>
      <c r="X6303" s="150">
        <v>0</v>
      </c>
      <c r="Y6303" s="150">
        <v>7116.9313212455299</v>
      </c>
      <c r="Z6303" s="150">
        <v>7606.8649120934642</v>
      </c>
      <c r="AA6303" s="150">
        <v>18774.68910171873</v>
      </c>
      <c r="AB6303" s="150"/>
      <c r="AC6303" s="150">
        <v>629.81693108367517</v>
      </c>
      <c r="AD6303" s="150">
        <v>0</v>
      </c>
      <c r="AE6303" s="150">
        <v>47.005849002830395</v>
      </c>
      <c r="AF6303" s="150">
        <v>0</v>
      </c>
      <c r="AG6303" s="150">
        <v>3246.3734496508137</v>
      </c>
      <c r="AH6303" s="150">
        <v>223.80723862258301</v>
      </c>
      <c r="AI6303" s="150"/>
      <c r="AJ6303" s="150">
        <v>0</v>
      </c>
      <c r="AK6303" s="150"/>
      <c r="AL6303" s="150">
        <v>46646.41015625</v>
      </c>
      <c r="AM6303" s="150">
        <v>43156.56640625</v>
      </c>
      <c r="AN6303" s="150">
        <v>3489.84326171875</v>
      </c>
      <c r="AO6303" s="5" t="s">
        <v>7028</v>
      </c>
    </row>
    <row r="6304" spans="1:41" ht="14.25" x14ac:dyDescent="0.45">
      <c r="A6304" s="150">
        <v>2024</v>
      </c>
      <c r="B6304" s="5" t="s">
        <v>7352</v>
      </c>
      <c r="C6304" s="5" t="s">
        <v>4979</v>
      </c>
      <c r="D6304" s="5" t="s">
        <v>84</v>
      </c>
      <c r="E6304" s="5" t="s">
        <v>95</v>
      </c>
      <c r="F6304" s="5" t="s">
        <v>203</v>
      </c>
      <c r="G6304" s="5" t="s">
        <v>87</v>
      </c>
      <c r="H6304" s="5" t="s">
        <v>131</v>
      </c>
      <c r="I6304" s="150"/>
      <c r="J6304" s="150">
        <v>2996.6251999999999</v>
      </c>
      <c r="K6304" s="150"/>
      <c r="L6304" s="150"/>
      <c r="M6304" s="150">
        <v>11400</v>
      </c>
      <c r="N6304" s="150">
        <v>0</v>
      </c>
      <c r="O6304" s="150">
        <v>0</v>
      </c>
      <c r="P6304" s="150">
        <v>0</v>
      </c>
      <c r="Q6304" s="150">
        <v>0</v>
      </c>
      <c r="R6304" s="150">
        <v>283.21602410000003</v>
      </c>
      <c r="S6304" s="150"/>
      <c r="T6304" s="150">
        <v>0</v>
      </c>
      <c r="U6304" s="150">
        <v>0</v>
      </c>
      <c r="V6304" s="150">
        <v>3600</v>
      </c>
      <c r="W6304" s="150">
        <v>1371.0807359999999</v>
      </c>
      <c r="X6304" s="150">
        <v>2000</v>
      </c>
      <c r="Y6304" s="150">
        <v>1319.656967929606</v>
      </c>
      <c r="Z6304" s="150">
        <v>0</v>
      </c>
      <c r="AA6304" s="150">
        <v>16548</v>
      </c>
      <c r="AB6304" s="150"/>
      <c r="AC6304" s="150">
        <v>657.17142710280359</v>
      </c>
      <c r="AD6304" s="150">
        <v>0</v>
      </c>
      <c r="AE6304" s="150">
        <v>312.46600000000001</v>
      </c>
      <c r="AF6304" s="150">
        <v>3440</v>
      </c>
      <c r="AG6304" s="150">
        <v>1816</v>
      </c>
      <c r="AH6304" s="150">
        <v>969</v>
      </c>
      <c r="AI6304" s="150">
        <v>2156</v>
      </c>
      <c r="AJ6304" s="150">
        <v>0</v>
      </c>
      <c r="AK6304" s="150"/>
      <c r="AL6304" s="150">
        <v>48869.21484375</v>
      </c>
      <c r="AM6304" s="150">
        <v>30973.13671875</v>
      </c>
      <c r="AN6304" s="150">
        <v>17896.08203125</v>
      </c>
      <c r="AO6304" s="5" t="s">
        <v>7949</v>
      </c>
    </row>
    <row r="6305" spans="1:41" ht="14.25" x14ac:dyDescent="0.45">
      <c r="A6305" s="150">
        <v>2024</v>
      </c>
      <c r="B6305" s="5" t="s">
        <v>7352</v>
      </c>
      <c r="C6305" s="5" t="s">
        <v>4979</v>
      </c>
      <c r="D6305" s="5" t="s">
        <v>84</v>
      </c>
      <c r="E6305" s="5" t="s">
        <v>95</v>
      </c>
      <c r="F6305" s="5" t="s">
        <v>237</v>
      </c>
      <c r="G6305" s="5" t="s">
        <v>87</v>
      </c>
      <c r="H6305" s="5" t="s">
        <v>131</v>
      </c>
      <c r="I6305" s="150">
        <v>784.31372549019602</v>
      </c>
      <c r="J6305" s="150">
        <v>9246.5993082200257</v>
      </c>
      <c r="K6305" s="150">
        <v>0</v>
      </c>
      <c r="L6305" s="150">
        <v>150</v>
      </c>
      <c r="M6305" s="150">
        <v>24450</v>
      </c>
      <c r="N6305" s="150">
        <v>4390.5883315429692</v>
      </c>
      <c r="O6305" s="150">
        <v>766.13234000000011</v>
      </c>
      <c r="P6305" s="150">
        <v>1710</v>
      </c>
      <c r="Q6305" s="150">
        <v>0</v>
      </c>
      <c r="R6305" s="150">
        <v>283.21602410000003</v>
      </c>
      <c r="S6305" s="150">
        <v>310</v>
      </c>
      <c r="T6305" s="150">
        <v>350</v>
      </c>
      <c r="U6305" s="150">
        <v>150</v>
      </c>
      <c r="V6305" s="150">
        <v>13013</v>
      </c>
      <c r="W6305" s="150">
        <v>3712.105583999999</v>
      </c>
      <c r="X6305" s="150">
        <v>4375</v>
      </c>
      <c r="Y6305" s="150">
        <v>8281.2650867228131</v>
      </c>
      <c r="Z6305" s="150">
        <v>126.8243077384552</v>
      </c>
      <c r="AA6305" s="150">
        <v>82449</v>
      </c>
      <c r="AB6305" s="150">
        <v>32</v>
      </c>
      <c r="AC6305" s="150">
        <v>1899.243109345794</v>
      </c>
      <c r="AD6305" s="150">
        <v>3350.480148490456</v>
      </c>
      <c r="AE6305" s="150">
        <v>5415.1520475690404</v>
      </c>
      <c r="AF6305" s="150">
        <v>5048.2</v>
      </c>
      <c r="AG6305" s="150">
        <v>19073</v>
      </c>
      <c r="AH6305" s="150">
        <v>4037.7128400000001</v>
      </c>
      <c r="AI6305" s="150">
        <v>7833</v>
      </c>
      <c r="AJ6305" s="150">
        <v>8970</v>
      </c>
      <c r="AK6305" s="150">
        <v>240</v>
      </c>
      <c r="AL6305" s="150">
        <v>210446.859375</v>
      </c>
      <c r="AM6305" s="150">
        <v>160990.390625</v>
      </c>
      <c r="AN6305" s="150">
        <v>49456.4296875</v>
      </c>
      <c r="AO6305" s="5" t="s">
        <v>7950</v>
      </c>
    </row>
    <row r="6306" spans="1:41" ht="14.25" x14ac:dyDescent="0.45">
      <c r="A6306" s="150">
        <v>2024</v>
      </c>
      <c r="B6306" s="5" t="s">
        <v>6344</v>
      </c>
      <c r="C6306" s="5" t="s">
        <v>4979</v>
      </c>
      <c r="D6306" s="5" t="s">
        <v>84</v>
      </c>
      <c r="E6306" s="5" t="s">
        <v>95</v>
      </c>
      <c r="F6306" s="5" t="s">
        <v>237</v>
      </c>
      <c r="G6306" s="5" t="s">
        <v>87</v>
      </c>
      <c r="H6306" s="5" t="s">
        <v>131</v>
      </c>
      <c r="I6306" s="150">
        <v>890.96053665495515</v>
      </c>
      <c r="J6306" s="150">
        <v>4533.0305400943435</v>
      </c>
      <c r="K6306" s="150">
        <v>0</v>
      </c>
      <c r="L6306" s="150">
        <v>368.67332551239525</v>
      </c>
      <c r="M6306" s="150">
        <v>12135.496964783011</v>
      </c>
      <c r="N6306" s="150">
        <v>4278.2306901408747</v>
      </c>
      <c r="O6306" s="150">
        <v>1190.8807315210463</v>
      </c>
      <c r="P6306" s="150">
        <v>890.96053665495515</v>
      </c>
      <c r="Q6306" s="150">
        <v>0</v>
      </c>
      <c r="R6306" s="150">
        <v>491.53198180307203</v>
      </c>
      <c r="S6306" s="150">
        <v>757.00922838545159</v>
      </c>
      <c r="T6306" s="150">
        <v>102.40925708677646</v>
      </c>
      <c r="U6306" s="150">
        <v>153.6138856301647</v>
      </c>
      <c r="V6306" s="150">
        <v>10182.552432138184</v>
      </c>
      <c r="W6306" s="150">
        <v>3256.6143753594915</v>
      </c>
      <c r="X6306" s="150">
        <v>4838.8373973501875</v>
      </c>
      <c r="Y6306" s="150">
        <v>15604.098502312128</v>
      </c>
      <c r="Z6306" s="150">
        <v>15856.136709787668</v>
      </c>
      <c r="AA6306" s="150">
        <v>81908.972003145551</v>
      </c>
      <c r="AB6306" s="150">
        <v>31.746869696900703</v>
      </c>
      <c r="AC6306" s="150">
        <v>2255.4272017008175</v>
      </c>
      <c r="AD6306" s="150">
        <v>1331.1348225597681</v>
      </c>
      <c r="AE6306" s="150">
        <v>5227.2738064705527</v>
      </c>
      <c r="AF6306" s="150">
        <v>1078.8815234091901</v>
      </c>
      <c r="AG6306" s="150">
        <v>34274.330161802347</v>
      </c>
      <c r="AH6306" s="150">
        <v>5923.4149236385438</v>
      </c>
      <c r="AI6306" s="150">
        <v>418.85386148491574</v>
      </c>
      <c r="AJ6306" s="150">
        <v>9114.423880723105</v>
      </c>
      <c r="AK6306" s="150">
        <v>232.46901358698256</v>
      </c>
      <c r="AL6306" s="150">
        <v>217327.96875</v>
      </c>
      <c r="AM6306" s="150">
        <v>187109.09375</v>
      </c>
      <c r="AN6306" s="150">
        <v>30218.865234375</v>
      </c>
      <c r="AO6306" s="5" t="s">
        <v>7029</v>
      </c>
    </row>
    <row r="6307" spans="1:41" ht="14.25" x14ac:dyDescent="0.45">
      <c r="A6307" s="150">
        <v>2024</v>
      </c>
      <c r="B6307" s="5" t="s">
        <v>6344</v>
      </c>
      <c r="C6307" s="5" t="s">
        <v>4979</v>
      </c>
      <c r="D6307" s="5" t="s">
        <v>84</v>
      </c>
      <c r="E6307" s="5" t="s">
        <v>95</v>
      </c>
      <c r="F6307" s="5" t="s">
        <v>238</v>
      </c>
      <c r="G6307" s="5" t="s">
        <v>87</v>
      </c>
      <c r="H6307" s="5" t="s">
        <v>131</v>
      </c>
      <c r="I6307" s="150">
        <v>583.73276539462586</v>
      </c>
      <c r="J6307" s="150">
        <v>4533.0305400943435</v>
      </c>
      <c r="K6307" s="150">
        <v>0</v>
      </c>
      <c r="L6307" s="150">
        <v>368.67332551239525</v>
      </c>
      <c r="M6307" s="150">
        <v>12135.496964783011</v>
      </c>
      <c r="N6307" s="150">
        <v>4278.2306901408747</v>
      </c>
      <c r="O6307" s="150">
        <v>1190.8807315210463</v>
      </c>
      <c r="P6307" s="150">
        <v>890.96053665495515</v>
      </c>
      <c r="Q6307" s="150">
        <v>0</v>
      </c>
      <c r="R6307" s="150">
        <v>491.53198180307203</v>
      </c>
      <c r="S6307" s="150">
        <v>757.00922838545159</v>
      </c>
      <c r="T6307" s="150">
        <v>102.40925708677646</v>
      </c>
      <c r="U6307" s="150">
        <v>153.6138856301647</v>
      </c>
      <c r="V6307" s="150">
        <v>10045.324027641904</v>
      </c>
      <c r="W6307" s="150">
        <v>3256.6143753594915</v>
      </c>
      <c r="X6307" s="150">
        <v>4838.8373973501875</v>
      </c>
      <c r="Y6307" s="150">
        <v>15604.098502312128</v>
      </c>
      <c r="Z6307" s="150">
        <v>15856.136709787668</v>
      </c>
      <c r="AA6307" s="150">
        <v>81908.972003145551</v>
      </c>
      <c r="AB6307" s="150">
        <v>31.746869696900703</v>
      </c>
      <c r="AC6307" s="150">
        <v>2255.4272017008175</v>
      </c>
      <c r="AD6307" s="150">
        <v>1331.1348225597681</v>
      </c>
      <c r="AE6307" s="150">
        <v>5227.2738064705527</v>
      </c>
      <c r="AF6307" s="150">
        <v>1078.8815234091901</v>
      </c>
      <c r="AG6307" s="150">
        <v>34274.330161802347</v>
      </c>
      <c r="AH6307" s="150">
        <v>5923.4149236385438</v>
      </c>
      <c r="AI6307" s="150">
        <v>418.85386148491574</v>
      </c>
      <c r="AJ6307" s="150">
        <v>9114.423880723105</v>
      </c>
      <c r="AK6307" s="150">
        <v>232.46901358698256</v>
      </c>
      <c r="AL6307" s="150">
        <v>216883.515625</v>
      </c>
      <c r="AM6307" s="150">
        <v>186664.625</v>
      </c>
      <c r="AN6307" s="150">
        <v>30218.865234375</v>
      </c>
      <c r="AO6307" s="5" t="s">
        <v>7030</v>
      </c>
    </row>
    <row r="6308" spans="1:41" ht="14.25" x14ac:dyDescent="0.45">
      <c r="A6308" s="150">
        <v>2024</v>
      </c>
      <c r="B6308" s="5" t="s">
        <v>7352</v>
      </c>
      <c r="C6308" s="5" t="s">
        <v>4979</v>
      </c>
      <c r="D6308" s="5" t="s">
        <v>84</v>
      </c>
      <c r="E6308" s="5" t="s">
        <v>95</v>
      </c>
      <c r="F6308" s="5" t="s">
        <v>238</v>
      </c>
      <c r="G6308" s="5" t="s">
        <v>87</v>
      </c>
      <c r="H6308" s="5" t="s">
        <v>131</v>
      </c>
      <c r="I6308" s="150">
        <v>484.31372549019602</v>
      </c>
      <c r="J6308" s="150">
        <v>9246.5993082200257</v>
      </c>
      <c r="K6308" s="150">
        <v>0</v>
      </c>
      <c r="L6308" s="150">
        <v>150</v>
      </c>
      <c r="M6308" s="150">
        <v>24450</v>
      </c>
      <c r="N6308" s="150">
        <v>4390.5883315429692</v>
      </c>
      <c r="O6308" s="150">
        <v>766.13234000000011</v>
      </c>
      <c r="P6308" s="150">
        <v>1710</v>
      </c>
      <c r="Q6308" s="150">
        <v>0</v>
      </c>
      <c r="R6308" s="150">
        <v>283.21602410000003</v>
      </c>
      <c r="S6308" s="150">
        <v>310</v>
      </c>
      <c r="T6308" s="150">
        <v>350</v>
      </c>
      <c r="U6308" s="150">
        <v>150</v>
      </c>
      <c r="V6308" s="150">
        <v>12882</v>
      </c>
      <c r="W6308" s="150">
        <v>3712.105583999999</v>
      </c>
      <c r="X6308" s="150">
        <v>4375</v>
      </c>
      <c r="Y6308" s="150">
        <v>8281.2650867228131</v>
      </c>
      <c r="Z6308" s="150">
        <v>126.8243077384552</v>
      </c>
      <c r="AA6308" s="150">
        <v>82449</v>
      </c>
      <c r="AB6308" s="150">
        <v>32</v>
      </c>
      <c r="AC6308" s="150">
        <v>1899.243109345794</v>
      </c>
      <c r="AD6308" s="150">
        <v>3350.480148490456</v>
      </c>
      <c r="AE6308" s="150">
        <v>5415.1520475690404</v>
      </c>
      <c r="AF6308" s="150">
        <v>5048.2</v>
      </c>
      <c r="AG6308" s="150">
        <v>19073</v>
      </c>
      <c r="AH6308" s="150">
        <v>4037.7128400000001</v>
      </c>
      <c r="AI6308" s="150">
        <v>7833</v>
      </c>
      <c r="AJ6308" s="150">
        <v>8970</v>
      </c>
      <c r="AK6308" s="150">
        <v>240</v>
      </c>
      <c r="AL6308" s="150">
        <v>210015.859375</v>
      </c>
      <c r="AM6308" s="150">
        <v>160559.390625</v>
      </c>
      <c r="AN6308" s="150">
        <v>49456.4296875</v>
      </c>
      <c r="AO6308" s="5" t="s">
        <v>7951</v>
      </c>
    </row>
    <row r="6309" spans="1:41" ht="14.25" x14ac:dyDescent="0.45">
      <c r="A6309" s="150">
        <v>2024</v>
      </c>
      <c r="B6309" s="5" t="s">
        <v>6344</v>
      </c>
      <c r="C6309" s="5" t="s">
        <v>4979</v>
      </c>
      <c r="D6309" s="5" t="s">
        <v>84</v>
      </c>
      <c r="E6309" s="5" t="s">
        <v>95</v>
      </c>
      <c r="F6309" s="5" t="s">
        <v>206</v>
      </c>
      <c r="G6309" s="5" t="s">
        <v>87</v>
      </c>
      <c r="H6309" s="5" t="s">
        <v>131</v>
      </c>
      <c r="I6309" s="150">
        <v>204.81851417355293</v>
      </c>
      <c r="J6309" s="150">
        <v>1787.9299033213404</v>
      </c>
      <c r="K6309" s="150"/>
      <c r="L6309" s="150"/>
      <c r="M6309" s="150">
        <v>5427.6906255991526</v>
      </c>
      <c r="N6309" s="150">
        <v>364.6326642646348</v>
      </c>
      <c r="O6309" s="150">
        <v>281.62545698863528</v>
      </c>
      <c r="P6309" s="150">
        <v>0</v>
      </c>
      <c r="Q6309" s="150">
        <v>0</v>
      </c>
      <c r="R6309" s="150">
        <v>0</v>
      </c>
      <c r="S6309" s="150"/>
      <c r="T6309" s="150">
        <v>0</v>
      </c>
      <c r="U6309" s="150">
        <v>0</v>
      </c>
      <c r="V6309" s="150">
        <v>0</v>
      </c>
      <c r="W6309" s="150">
        <v>0</v>
      </c>
      <c r="X6309" s="150">
        <v>4506.0073118181645</v>
      </c>
      <c r="Y6309" s="150">
        <v>4262.682916979983</v>
      </c>
      <c r="Z6309" s="150">
        <v>8120.7632446584776</v>
      </c>
      <c r="AA6309" s="150">
        <v>21166.969347265825</v>
      </c>
      <c r="AB6309" s="150"/>
      <c r="AC6309" s="150">
        <v>0</v>
      </c>
      <c r="AD6309" s="150">
        <v>438.38429662059281</v>
      </c>
      <c r="AE6309" s="150">
        <v>4913.5133487006588</v>
      </c>
      <c r="AF6309" s="150">
        <v>0</v>
      </c>
      <c r="AG6309" s="150">
        <v>10701.767365568139</v>
      </c>
      <c r="AH6309" s="150">
        <v>1920.7060985139099</v>
      </c>
      <c r="AI6309" s="150"/>
      <c r="AJ6309" s="150">
        <v>2662.6406842561878</v>
      </c>
      <c r="AK6309" s="150"/>
      <c r="AL6309" s="150">
        <v>66760.1328125</v>
      </c>
      <c r="AM6309" s="150">
        <v>54185.71484375</v>
      </c>
      <c r="AN6309" s="150">
        <v>12574.4140625</v>
      </c>
      <c r="AO6309" s="5" t="s">
        <v>7031</v>
      </c>
    </row>
    <row r="6310" spans="1:41" ht="14.25" x14ac:dyDescent="0.45">
      <c r="A6310" s="150">
        <v>2024</v>
      </c>
      <c r="B6310" s="5" t="s">
        <v>7352</v>
      </c>
      <c r="C6310" s="5" t="s">
        <v>4979</v>
      </c>
      <c r="D6310" s="5" t="s">
        <v>84</v>
      </c>
      <c r="E6310" s="5" t="s">
        <v>95</v>
      </c>
      <c r="F6310" s="5" t="s">
        <v>206</v>
      </c>
      <c r="G6310" s="5" t="s">
        <v>87</v>
      </c>
      <c r="H6310" s="5" t="s">
        <v>131</v>
      </c>
      <c r="I6310" s="150">
        <v>196.07843137254901</v>
      </c>
      <c r="J6310" s="150">
        <v>3736.9181358699871</v>
      </c>
      <c r="K6310" s="150"/>
      <c r="L6310" s="150"/>
      <c r="M6310" s="150">
        <v>2850</v>
      </c>
      <c r="N6310" s="150">
        <v>358.39625000000001</v>
      </c>
      <c r="O6310" s="150">
        <v>275</v>
      </c>
      <c r="P6310" s="150">
        <v>0</v>
      </c>
      <c r="Q6310" s="150">
        <v>0</v>
      </c>
      <c r="R6310" s="150">
        <v>0</v>
      </c>
      <c r="S6310" s="150">
        <v>100</v>
      </c>
      <c r="T6310" s="150">
        <v>100</v>
      </c>
      <c r="U6310" s="150">
        <v>0</v>
      </c>
      <c r="V6310" s="150">
        <v>6500</v>
      </c>
      <c r="W6310" s="150">
        <v>2055.5598960000002</v>
      </c>
      <c r="X6310" s="150">
        <v>2000</v>
      </c>
      <c r="Y6310" s="150">
        <v>2994.2849557136951</v>
      </c>
      <c r="Z6310" s="150">
        <v>0</v>
      </c>
      <c r="AA6310" s="150">
        <v>24225</v>
      </c>
      <c r="AB6310" s="150"/>
      <c r="AC6310" s="150">
        <v>0</v>
      </c>
      <c r="AD6310" s="150">
        <v>2005.374813070456</v>
      </c>
      <c r="AE6310" s="150">
        <v>4115.7437435690399</v>
      </c>
      <c r="AF6310" s="150">
        <v>1462</v>
      </c>
      <c r="AG6310" s="150">
        <v>4196</v>
      </c>
      <c r="AH6310" s="150">
        <v>987.91283999999996</v>
      </c>
      <c r="AI6310" s="150">
        <v>5431</v>
      </c>
      <c r="AJ6310" s="150">
        <v>3800</v>
      </c>
      <c r="AK6310" s="150"/>
      <c r="AL6310" s="150">
        <v>67389.265625</v>
      </c>
      <c r="AM6310" s="150">
        <v>51584.421875</v>
      </c>
      <c r="AN6310" s="150">
        <v>15804.84765625</v>
      </c>
      <c r="AO6310" s="5" t="s">
        <v>7952</v>
      </c>
    </row>
    <row r="6311" spans="1:41" ht="14.25" x14ac:dyDescent="0.45">
      <c r="A6311" s="150">
        <v>2024</v>
      </c>
      <c r="B6311" s="5" t="s">
        <v>6344</v>
      </c>
      <c r="C6311" s="5" t="s">
        <v>175</v>
      </c>
      <c r="D6311" s="5" t="s">
        <v>84</v>
      </c>
      <c r="E6311" s="5" t="s">
        <v>109</v>
      </c>
      <c r="F6311" s="5" t="s">
        <v>178</v>
      </c>
      <c r="G6311" s="5" t="s">
        <v>87</v>
      </c>
      <c r="H6311" s="5" t="s">
        <v>131</v>
      </c>
      <c r="I6311" s="150">
        <v>10294.17852236277</v>
      </c>
      <c r="J6311" s="150">
        <v>45712.972414017473</v>
      </c>
      <c r="K6311" s="150">
        <v>1156.572209366125</v>
      </c>
      <c r="L6311" s="150">
        <v>1177.7064564979294</v>
      </c>
      <c r="M6311" s="150">
        <v>13528.26286116317</v>
      </c>
      <c r="N6311" s="150">
        <v>5836.7367010282114</v>
      </c>
      <c r="O6311" s="150">
        <v>7489.9050528562484</v>
      </c>
      <c r="P6311" s="150">
        <v>9283.0396984239123</v>
      </c>
      <c r="Q6311" s="150">
        <v>4530.7636463872141</v>
      </c>
      <c r="R6311" s="150">
        <v>6578.7567434651064</v>
      </c>
      <c r="S6311" s="150">
        <v>8375.7510298190409</v>
      </c>
      <c r="T6311" s="150">
        <v>9216.833137809881</v>
      </c>
      <c r="U6311" s="150">
        <v>1095.7790508285082</v>
      </c>
      <c r="V6311" s="150">
        <v>2962.6998075204428</v>
      </c>
      <c r="W6311" s="150">
        <v>3246.3734496508137</v>
      </c>
      <c r="X6311" s="150">
        <v>10808.272992938388</v>
      </c>
      <c r="Y6311" s="150">
        <v>41144.455173468741</v>
      </c>
      <c r="Z6311" s="150">
        <v>10686.205636796609</v>
      </c>
      <c r="AA6311" s="150">
        <v>87997.202336954404</v>
      </c>
      <c r="AB6311" s="150">
        <v>1755.2946664673484</v>
      </c>
      <c r="AC6311" s="150">
        <v>9902.5761226210452</v>
      </c>
      <c r="AD6311" s="150">
        <v>13422.599323741279</v>
      </c>
      <c r="AE6311" s="150">
        <v>7846.6780903624913</v>
      </c>
      <c r="AF6311" s="150">
        <v>25913.620962700508</v>
      </c>
      <c r="AG6311" s="150">
        <v>95136.151648473591</v>
      </c>
      <c r="AH6311" s="150">
        <v>13902.210263415534</v>
      </c>
      <c r="AI6311" s="150">
        <v>958.55064633222764</v>
      </c>
      <c r="AJ6311" s="150">
        <v>21071.327334851045</v>
      </c>
      <c r="AK6311" s="150">
        <v>931.92423948966575</v>
      </c>
      <c r="AL6311" s="150">
        <v>471963.40625</v>
      </c>
      <c r="AM6311" s="150">
        <v>387170.84375</v>
      </c>
      <c r="AN6311" s="150">
        <v>84792.546875</v>
      </c>
      <c r="AO6311" s="5" t="s">
        <v>7032</v>
      </c>
    </row>
    <row r="6312" spans="1:41" ht="14.25" x14ac:dyDescent="0.45">
      <c r="A6312" s="150">
        <v>2024</v>
      </c>
      <c r="B6312" s="5" t="s">
        <v>7352</v>
      </c>
      <c r="C6312" s="5" t="s">
        <v>175</v>
      </c>
      <c r="D6312" s="5" t="s">
        <v>84</v>
      </c>
      <c r="E6312" s="5" t="s">
        <v>109</v>
      </c>
      <c r="F6312" s="5" t="s">
        <v>178</v>
      </c>
      <c r="G6312" s="5" t="s">
        <v>87</v>
      </c>
      <c r="H6312" s="5" t="s">
        <v>131</v>
      </c>
      <c r="I6312" s="150">
        <v>12465.686274509801</v>
      </c>
      <c r="J6312" s="150">
        <v>59981.817219706703</v>
      </c>
      <c r="K6312" s="150">
        <v>1135.0368573999999</v>
      </c>
      <c r="L6312" s="150">
        <v>1150</v>
      </c>
      <c r="M6312" s="150">
        <v>11228.516017451149</v>
      </c>
      <c r="N6312" s="150">
        <v>4716.9491718750014</v>
      </c>
      <c r="O6312" s="150">
        <v>6957.3389500000003</v>
      </c>
      <c r="P6312" s="150">
        <v>7930.58</v>
      </c>
      <c r="Q6312" s="150">
        <v>3445.4908484071848</v>
      </c>
      <c r="R6312" s="150">
        <v>5821.4499735014188</v>
      </c>
      <c r="S6312" s="150">
        <v>10517.8</v>
      </c>
      <c r="T6312" s="150">
        <v>9129.75</v>
      </c>
      <c r="U6312" s="150">
        <v>970</v>
      </c>
      <c r="V6312" s="150">
        <v>2833</v>
      </c>
      <c r="W6312" s="150">
        <v>4405.0744079999986</v>
      </c>
      <c r="X6312" s="150">
        <v>17088.3</v>
      </c>
      <c r="Y6312" s="150">
        <v>27796.840935634329</v>
      </c>
      <c r="Z6312" s="150">
        <v>6784.7020197916609</v>
      </c>
      <c r="AA6312" s="150">
        <v>87949</v>
      </c>
      <c r="AB6312" s="150">
        <v>1749</v>
      </c>
      <c r="AC6312" s="150">
        <v>9964.9323955140189</v>
      </c>
      <c r="AD6312" s="150">
        <v>10835.782997264239</v>
      </c>
      <c r="AE6312" s="150">
        <v>5838.4726275849171</v>
      </c>
      <c r="AF6312" s="150">
        <v>24560.129400000002</v>
      </c>
      <c r="AG6312" s="150">
        <v>100533</v>
      </c>
      <c r="AH6312" s="150">
        <v>16647.603992439981</v>
      </c>
      <c r="AI6312" s="150">
        <v>8527</v>
      </c>
      <c r="AJ6312" s="150">
        <v>20168</v>
      </c>
      <c r="AK6312" s="150">
        <v>910</v>
      </c>
      <c r="AL6312" s="150">
        <v>482041.21875</v>
      </c>
      <c r="AM6312" s="150">
        <v>382910.0625</v>
      </c>
      <c r="AN6312" s="150">
        <v>99131.203125</v>
      </c>
      <c r="AO6312" s="5" t="s">
        <v>7953</v>
      </c>
    </row>
    <row r="6313" spans="1:41" ht="14.25" x14ac:dyDescent="0.45">
      <c r="A6313" s="150">
        <v>2024</v>
      </c>
      <c r="B6313" s="5" t="s">
        <v>6344</v>
      </c>
      <c r="C6313" s="5" t="s">
        <v>175</v>
      </c>
      <c r="D6313" s="5" t="s">
        <v>84</v>
      </c>
      <c r="E6313" s="5" t="s">
        <v>109</v>
      </c>
      <c r="F6313" s="5" t="s">
        <v>182</v>
      </c>
      <c r="G6313" s="5" t="s">
        <v>87</v>
      </c>
      <c r="H6313" s="5" t="s">
        <v>131</v>
      </c>
      <c r="I6313" s="150">
        <v>10089.360008189216</v>
      </c>
      <c r="J6313" s="150">
        <v>45712.972414017473</v>
      </c>
      <c r="K6313" s="150">
        <v>1156.572209366125</v>
      </c>
      <c r="L6313" s="150">
        <v>1177.7064564979294</v>
      </c>
      <c r="M6313" s="150">
        <v>13528.26286116317</v>
      </c>
      <c r="N6313" s="150">
        <v>5770.1706839218068</v>
      </c>
      <c r="O6313" s="150">
        <v>7489.9050528562484</v>
      </c>
      <c r="P6313" s="150">
        <v>9283.0396984239123</v>
      </c>
      <c r="Q6313" s="150">
        <v>4530.7636463872141</v>
      </c>
      <c r="R6313" s="150">
        <v>6578.7567434651064</v>
      </c>
      <c r="S6313" s="150">
        <v>8375.7510298190409</v>
      </c>
      <c r="T6313" s="150">
        <v>9216.833137809881</v>
      </c>
      <c r="U6313" s="150">
        <v>1095.7790508285082</v>
      </c>
      <c r="V6313" s="150">
        <v>2819.3268475989557</v>
      </c>
      <c r="W6313" s="150">
        <v>3246.3734496508137</v>
      </c>
      <c r="X6313" s="150">
        <v>10808.272992938388</v>
      </c>
      <c r="Y6313" s="150">
        <v>41144.455173468741</v>
      </c>
      <c r="Z6313" s="150">
        <v>10686.205636796609</v>
      </c>
      <c r="AA6313" s="150">
        <v>87997.202336954404</v>
      </c>
      <c r="AB6313" s="150">
        <v>1755.2946664673484</v>
      </c>
      <c r="AC6313" s="150">
        <v>9902.5761226210452</v>
      </c>
      <c r="AD6313" s="150">
        <v>13422.599323741279</v>
      </c>
      <c r="AE6313" s="150">
        <v>7846.6780903624913</v>
      </c>
      <c r="AF6313" s="150">
        <v>25913.620962700508</v>
      </c>
      <c r="AG6313" s="150">
        <v>95136.151648473591</v>
      </c>
      <c r="AH6313" s="150">
        <v>13442.904745381342</v>
      </c>
      <c r="AI6313" s="150">
        <v>958.55064633222764</v>
      </c>
      <c r="AJ6313" s="150">
        <v>21071.327334851045</v>
      </c>
      <c r="AK6313" s="150">
        <v>931.92423948966575</v>
      </c>
      <c r="AL6313" s="150">
        <v>471089.34375</v>
      </c>
      <c r="AM6313" s="150">
        <v>386756.09375</v>
      </c>
      <c r="AN6313" s="150">
        <v>84333.2421875</v>
      </c>
      <c r="AO6313" s="5" t="s">
        <v>7033</v>
      </c>
    </row>
    <row r="6314" spans="1:41" ht="14.25" x14ac:dyDescent="0.45">
      <c r="A6314" s="150">
        <v>2024</v>
      </c>
      <c r="B6314" s="5" t="s">
        <v>7352</v>
      </c>
      <c r="C6314" s="5" t="s">
        <v>175</v>
      </c>
      <c r="D6314" s="5" t="s">
        <v>84</v>
      </c>
      <c r="E6314" s="5" t="s">
        <v>109</v>
      </c>
      <c r="F6314" s="5" t="s">
        <v>182</v>
      </c>
      <c r="G6314" s="5" t="s">
        <v>87</v>
      </c>
      <c r="H6314" s="5" t="s">
        <v>131</v>
      </c>
      <c r="I6314" s="150">
        <v>12265.686274509801</v>
      </c>
      <c r="J6314" s="150">
        <v>59981.817219706703</v>
      </c>
      <c r="K6314" s="150">
        <v>1135.0368573999999</v>
      </c>
      <c r="L6314" s="150">
        <v>1150</v>
      </c>
      <c r="M6314" s="150">
        <v>11228.516017451149</v>
      </c>
      <c r="N6314" s="150">
        <v>4651.9491718750014</v>
      </c>
      <c r="O6314" s="150">
        <v>6957.3389500000003</v>
      </c>
      <c r="P6314" s="150">
        <v>7930.58</v>
      </c>
      <c r="Q6314" s="150">
        <v>3445.4908484071848</v>
      </c>
      <c r="R6314" s="150">
        <v>5821.4499735014188</v>
      </c>
      <c r="S6314" s="150">
        <v>10517.8</v>
      </c>
      <c r="T6314" s="150">
        <v>9129.75</v>
      </c>
      <c r="U6314" s="150">
        <v>970</v>
      </c>
      <c r="V6314" s="150">
        <v>2800</v>
      </c>
      <c r="W6314" s="150">
        <v>4405.0744079999986</v>
      </c>
      <c r="X6314" s="150">
        <v>17088.3</v>
      </c>
      <c r="Y6314" s="150">
        <v>27796.840935634329</v>
      </c>
      <c r="Z6314" s="150">
        <v>6784.7020197916609</v>
      </c>
      <c r="AA6314" s="150">
        <v>87949</v>
      </c>
      <c r="AB6314" s="150">
        <v>1749</v>
      </c>
      <c r="AC6314" s="150">
        <v>9964.9323955140189</v>
      </c>
      <c r="AD6314" s="150">
        <v>10835.782997264239</v>
      </c>
      <c r="AE6314" s="150">
        <v>5838.4726275849171</v>
      </c>
      <c r="AF6314" s="150">
        <v>24560.129400000002</v>
      </c>
      <c r="AG6314" s="150">
        <v>100533</v>
      </c>
      <c r="AH6314" s="150">
        <v>15992.103992439979</v>
      </c>
      <c r="AI6314" s="150">
        <v>8527</v>
      </c>
      <c r="AJ6314" s="150">
        <v>20168</v>
      </c>
      <c r="AK6314" s="150">
        <v>910</v>
      </c>
      <c r="AL6314" s="150">
        <v>481087.71875</v>
      </c>
      <c r="AM6314" s="150">
        <v>382612.0625</v>
      </c>
      <c r="AN6314" s="150">
        <v>98475.703125</v>
      </c>
      <c r="AO6314" s="5" t="s">
        <v>7954</v>
      </c>
    </row>
    <row r="6315" spans="1:41" ht="14.25" x14ac:dyDescent="0.45">
      <c r="A6315" s="150">
        <v>2024</v>
      </c>
      <c r="B6315" s="5" t="s">
        <v>7352</v>
      </c>
      <c r="C6315" s="5" t="s">
        <v>175</v>
      </c>
      <c r="D6315" s="5" t="s">
        <v>84</v>
      </c>
      <c r="E6315" s="5" t="s">
        <v>109</v>
      </c>
      <c r="F6315" s="5" t="s">
        <v>185</v>
      </c>
      <c r="G6315" s="5" t="s">
        <v>87</v>
      </c>
      <c r="H6315" s="5" t="s">
        <v>131</v>
      </c>
      <c r="I6315" s="150">
        <v>200</v>
      </c>
      <c r="J6315" s="150">
        <v>0</v>
      </c>
      <c r="K6315" s="150"/>
      <c r="L6315" s="150"/>
      <c r="M6315" s="150">
        <v>0</v>
      </c>
      <c r="N6315" s="150">
        <v>65</v>
      </c>
      <c r="O6315" s="150">
        <v>0</v>
      </c>
      <c r="P6315" s="150"/>
      <c r="Q6315" s="150">
        <v>0</v>
      </c>
      <c r="R6315" s="150"/>
      <c r="S6315" s="150"/>
      <c r="T6315" s="150">
        <v>0</v>
      </c>
      <c r="U6315" s="150"/>
      <c r="V6315" s="150">
        <v>33</v>
      </c>
      <c r="W6315" s="150"/>
      <c r="X6315" s="150">
        <v>0</v>
      </c>
      <c r="Y6315" s="150"/>
      <c r="Z6315" s="150"/>
      <c r="AA6315" s="150">
        <v>0</v>
      </c>
      <c r="AB6315" s="150"/>
      <c r="AC6315" s="150">
        <v>0</v>
      </c>
      <c r="AD6315" s="150">
        <v>0</v>
      </c>
      <c r="AE6315" s="150"/>
      <c r="AF6315" s="150">
        <v>0</v>
      </c>
      <c r="AG6315" s="150"/>
      <c r="AH6315" s="150">
        <v>655.5</v>
      </c>
      <c r="AI6315" s="150">
        <v>0</v>
      </c>
      <c r="AJ6315" s="150"/>
      <c r="AK6315" s="150"/>
      <c r="AL6315" s="150">
        <v>953.5</v>
      </c>
      <c r="AM6315" s="150">
        <v>298</v>
      </c>
      <c r="AN6315" s="150">
        <v>655.5</v>
      </c>
      <c r="AO6315" s="5" t="s">
        <v>7955</v>
      </c>
    </row>
    <row r="6316" spans="1:41" ht="14.25" x14ac:dyDescent="0.45">
      <c r="A6316" s="150">
        <v>2024</v>
      </c>
      <c r="B6316" s="5" t="s">
        <v>6344</v>
      </c>
      <c r="C6316" s="5" t="s">
        <v>175</v>
      </c>
      <c r="D6316" s="5" t="s">
        <v>84</v>
      </c>
      <c r="E6316" s="5" t="s">
        <v>109</v>
      </c>
      <c r="F6316" s="5" t="s">
        <v>185</v>
      </c>
      <c r="G6316" s="5" t="s">
        <v>87</v>
      </c>
      <c r="H6316" s="5" t="s">
        <v>131</v>
      </c>
      <c r="I6316" s="150">
        <v>204.81851417355293</v>
      </c>
      <c r="J6316" s="150"/>
      <c r="K6316" s="150"/>
      <c r="L6316" s="150"/>
      <c r="M6316" s="150">
        <v>0</v>
      </c>
      <c r="N6316" s="150">
        <v>66.566017106404701</v>
      </c>
      <c r="O6316" s="150">
        <v>0</v>
      </c>
      <c r="P6316" s="150"/>
      <c r="Q6316" s="150">
        <v>0</v>
      </c>
      <c r="R6316" s="150"/>
      <c r="S6316" s="150"/>
      <c r="T6316" s="150"/>
      <c r="U6316" s="150"/>
      <c r="V6316" s="150">
        <v>143.37295992148705</v>
      </c>
      <c r="W6316" s="150"/>
      <c r="X6316" s="150">
        <v>0</v>
      </c>
      <c r="Y6316" s="150">
        <v>0</v>
      </c>
      <c r="Z6316" s="150"/>
      <c r="AA6316" s="150">
        <v>0</v>
      </c>
      <c r="AB6316" s="150"/>
      <c r="AC6316" s="150"/>
      <c r="AD6316" s="150">
        <v>0</v>
      </c>
      <c r="AE6316" s="150"/>
      <c r="AF6316" s="150">
        <v>0</v>
      </c>
      <c r="AG6316" s="150"/>
      <c r="AH6316" s="150">
        <v>459.3055180341924</v>
      </c>
      <c r="AI6316" s="150">
        <v>0</v>
      </c>
      <c r="AJ6316" s="150"/>
      <c r="AK6316" s="150"/>
      <c r="AL6316" s="150">
        <v>874.06298828125</v>
      </c>
      <c r="AM6316" s="150">
        <v>414.75747680664063</v>
      </c>
      <c r="AN6316" s="150">
        <v>459.30551147460938</v>
      </c>
      <c r="AO6316" s="5" t="s">
        <v>7034</v>
      </c>
    </row>
    <row r="6317" spans="1:41" ht="14.25" x14ac:dyDescent="0.45">
      <c r="A6317" s="150">
        <v>2024</v>
      </c>
      <c r="B6317" s="5" t="s">
        <v>6344</v>
      </c>
      <c r="C6317" s="5" t="s">
        <v>175</v>
      </c>
      <c r="D6317" s="5" t="s">
        <v>84</v>
      </c>
      <c r="E6317" s="5" t="s">
        <v>109</v>
      </c>
      <c r="F6317" s="5" t="s">
        <v>188</v>
      </c>
      <c r="G6317" s="5" t="s">
        <v>87</v>
      </c>
      <c r="H6317" s="5" t="s">
        <v>131</v>
      </c>
      <c r="I6317" s="150">
        <v>563.25091397727056</v>
      </c>
      <c r="J6317" s="150">
        <v>2513.9615993287725</v>
      </c>
      <c r="K6317" s="150">
        <v>83.15631675446248</v>
      </c>
      <c r="L6317" s="150"/>
      <c r="M6317" s="150">
        <v>522.28721114255995</v>
      </c>
      <c r="N6317" s="150">
        <v>3617.3887678631113</v>
      </c>
      <c r="O6317" s="150">
        <v>227.02391338767865</v>
      </c>
      <c r="P6317" s="150">
        <v>335.98941111315054</v>
      </c>
      <c r="Q6317" s="150">
        <v>378.89053544820212</v>
      </c>
      <c r="R6317" s="150">
        <v>0</v>
      </c>
      <c r="S6317" s="150">
        <v>1033.8972331412526</v>
      </c>
      <c r="T6317" s="150">
        <v>384.03471407541173</v>
      </c>
      <c r="U6317" s="150">
        <v>1034.3334965764423</v>
      </c>
      <c r="V6317" s="150">
        <v>614.45554252065881</v>
      </c>
      <c r="W6317" s="150">
        <v>174.09573704751998</v>
      </c>
      <c r="X6317" s="150">
        <v>240.66175415392468</v>
      </c>
      <c r="Y6317" s="150">
        <v>599.75981412870635</v>
      </c>
      <c r="Z6317" s="150">
        <v>5.8929097784729327</v>
      </c>
      <c r="AA6317" s="150">
        <v>6138.4108697813808</v>
      </c>
      <c r="AB6317" s="150"/>
      <c r="AC6317" s="150">
        <v>1519.8683705225455</v>
      </c>
      <c r="AD6317" s="150">
        <v>0</v>
      </c>
      <c r="AE6317" s="150">
        <v>198.74615727459252</v>
      </c>
      <c r="AF6317" s="150">
        <v>3959.9144134465378</v>
      </c>
      <c r="AG6317" s="150">
        <v>31100.667284683142</v>
      </c>
      <c r="AH6317" s="150">
        <v>862.1392079760335</v>
      </c>
      <c r="AI6317" s="150"/>
      <c r="AJ6317" s="150">
        <v>1024.0925708677646</v>
      </c>
      <c r="AK6317" s="150"/>
      <c r="AL6317" s="150">
        <v>57132.921875</v>
      </c>
      <c r="AM6317" s="150">
        <v>53605.62109375</v>
      </c>
      <c r="AN6317" s="150">
        <v>3527.296142578125</v>
      </c>
      <c r="AO6317" s="5" t="s">
        <v>7035</v>
      </c>
    </row>
    <row r="6318" spans="1:41" ht="14.25" x14ac:dyDescent="0.45">
      <c r="A6318" s="150">
        <v>2024</v>
      </c>
      <c r="B6318" s="5" t="s">
        <v>7352</v>
      </c>
      <c r="C6318" s="5" t="s">
        <v>175</v>
      </c>
      <c r="D6318" s="5" t="s">
        <v>84</v>
      </c>
      <c r="E6318" s="5" t="s">
        <v>109</v>
      </c>
      <c r="F6318" s="5" t="s">
        <v>188</v>
      </c>
      <c r="G6318" s="5" t="s">
        <v>87</v>
      </c>
      <c r="H6318" s="5" t="s">
        <v>131</v>
      </c>
      <c r="I6318" s="150">
        <v>686.27450980392155</v>
      </c>
      <c r="J6318" s="150">
        <v>2754.4969142375221</v>
      </c>
      <c r="K6318" s="150">
        <v>0</v>
      </c>
      <c r="L6318" s="150"/>
      <c r="M6318" s="150">
        <v>1060</v>
      </c>
      <c r="N6318" s="150">
        <v>2323.5476250000002</v>
      </c>
      <c r="O6318" s="150">
        <v>221.68299999999999</v>
      </c>
      <c r="P6318" s="150">
        <v>478.08499999999998</v>
      </c>
      <c r="Q6318" s="150">
        <v>287.90070661406389</v>
      </c>
      <c r="R6318" s="150">
        <v>0</v>
      </c>
      <c r="S6318" s="150">
        <v>962</v>
      </c>
      <c r="T6318" s="150">
        <v>380</v>
      </c>
      <c r="U6318" s="150">
        <v>910</v>
      </c>
      <c r="V6318" s="150">
        <v>500</v>
      </c>
      <c r="W6318" s="150">
        <v>58.366439999999997</v>
      </c>
      <c r="X6318" s="150">
        <v>410</v>
      </c>
      <c r="Y6318" s="150">
        <v>499.04749261894909</v>
      </c>
      <c r="Z6318" s="150">
        <v>6.0962160745334986</v>
      </c>
      <c r="AA6318" s="150">
        <v>6137</v>
      </c>
      <c r="AB6318" s="150">
        <v>0</v>
      </c>
      <c r="AC6318" s="150">
        <v>666.90856542056076</v>
      </c>
      <c r="AD6318" s="150">
        <v>0</v>
      </c>
      <c r="AE6318" s="150">
        <v>117.61263</v>
      </c>
      <c r="AF6318" s="150">
        <v>4247.7808000000005</v>
      </c>
      <c r="AG6318" s="150">
        <v>32356</v>
      </c>
      <c r="AH6318" s="150">
        <v>1035.111480589276</v>
      </c>
      <c r="AI6318" s="150">
        <v>0</v>
      </c>
      <c r="AJ6318" s="150">
        <v>881</v>
      </c>
      <c r="AK6318" s="150"/>
      <c r="AL6318" s="150">
        <v>56978.91796875</v>
      </c>
      <c r="AM6318" s="150">
        <v>52851.75</v>
      </c>
      <c r="AN6318" s="150">
        <v>4127.1611328125</v>
      </c>
      <c r="AO6318" s="5" t="s">
        <v>7956</v>
      </c>
    </row>
    <row r="6319" spans="1:41" ht="14.25" x14ac:dyDescent="0.45">
      <c r="A6319" s="150">
        <v>2024</v>
      </c>
      <c r="B6319" s="5" t="s">
        <v>6344</v>
      </c>
      <c r="C6319" s="5" t="s">
        <v>175</v>
      </c>
      <c r="D6319" s="5" t="s">
        <v>84</v>
      </c>
      <c r="E6319" s="5" t="s">
        <v>109</v>
      </c>
      <c r="F6319" s="5" t="s">
        <v>191</v>
      </c>
      <c r="G6319" s="5" t="s">
        <v>87</v>
      </c>
      <c r="H6319" s="5" t="s">
        <v>131</v>
      </c>
      <c r="I6319" s="150">
        <v>4764.0786396768408</v>
      </c>
      <c r="J6319" s="150">
        <v>19354.035480216378</v>
      </c>
      <c r="K6319" s="150">
        <v>707.58569932004002</v>
      </c>
      <c r="L6319" s="150">
        <v>768.06942815082346</v>
      </c>
      <c r="M6319" s="150">
        <v>9575.265537613599</v>
      </c>
      <c r="N6319" s="150">
        <v>1075.7826487924112</v>
      </c>
      <c r="O6319" s="150">
        <v>4267.5392663602952</v>
      </c>
      <c r="P6319" s="150">
        <v>4291.5387733493244</v>
      </c>
      <c r="Q6319" s="150">
        <v>122.60705400766025</v>
      </c>
      <c r="R6319" s="150">
        <v>1636.8055024471248</v>
      </c>
      <c r="S6319" s="150">
        <v>2136.0287301868534</v>
      </c>
      <c r="T6319" s="150">
        <v>3328.3008553202349</v>
      </c>
      <c r="U6319" s="150">
        <v>0</v>
      </c>
      <c r="V6319" s="150">
        <v>1986.7395874834633</v>
      </c>
      <c r="W6319" s="150">
        <v>1382.5249706714822</v>
      </c>
      <c r="X6319" s="150">
        <v>6060.5798343954311</v>
      </c>
      <c r="Y6319" s="150">
        <v>7777.6758479694117</v>
      </c>
      <c r="Z6319" s="150">
        <v>4182.4320606720239</v>
      </c>
      <c r="AA6319" s="150">
        <v>51590.711442605374</v>
      </c>
      <c r="AB6319" s="150">
        <v>1343.3377549495015</v>
      </c>
      <c r="AC6319" s="150">
        <v>5217.2405342100656</v>
      </c>
      <c r="AD6319" s="150">
        <v>5069.0934702660716</v>
      </c>
      <c r="AE6319" s="150">
        <v>4671.3996261046123</v>
      </c>
      <c r="AF6319" s="150">
        <v>16007.078928948595</v>
      </c>
      <c r="AG6319" s="150">
        <v>11351.042055498303</v>
      </c>
      <c r="AH6319" s="150">
        <v>7206.0468799996806</v>
      </c>
      <c r="AI6319" s="150"/>
      <c r="AJ6319" s="150">
        <v>9391.5515641041911</v>
      </c>
      <c r="AK6319" s="150">
        <v>329.75780781942018</v>
      </c>
      <c r="AL6319" s="150">
        <v>185594.828125</v>
      </c>
      <c r="AM6319" s="150">
        <v>144188.78125</v>
      </c>
      <c r="AN6319" s="150">
        <v>41406.0625</v>
      </c>
      <c r="AO6319" s="5" t="s">
        <v>7036</v>
      </c>
    </row>
    <row r="6320" spans="1:41" ht="14.25" x14ac:dyDescent="0.45">
      <c r="A6320" s="150">
        <v>2024</v>
      </c>
      <c r="B6320" s="5" t="s">
        <v>7352</v>
      </c>
      <c r="C6320" s="5" t="s">
        <v>175</v>
      </c>
      <c r="D6320" s="5" t="s">
        <v>84</v>
      </c>
      <c r="E6320" s="5" t="s">
        <v>109</v>
      </c>
      <c r="F6320" s="5" t="s">
        <v>191</v>
      </c>
      <c r="G6320" s="5" t="s">
        <v>87</v>
      </c>
      <c r="H6320" s="5" t="s">
        <v>131</v>
      </c>
      <c r="I6320" s="150">
        <v>5990.1960784313724</v>
      </c>
      <c r="J6320" s="150">
        <v>29231.052</v>
      </c>
      <c r="K6320" s="150">
        <v>777.81282273333318</v>
      </c>
      <c r="L6320" s="150">
        <v>750</v>
      </c>
      <c r="M6320" s="150">
        <v>7921.0160174511502</v>
      </c>
      <c r="N6320" s="150">
        <v>1354.5428652343751</v>
      </c>
      <c r="O6320" s="150">
        <v>3959.1028999999999</v>
      </c>
      <c r="P6320" s="150">
        <v>3557.2629999999999</v>
      </c>
      <c r="Q6320" s="150">
        <v>184.22315440583341</v>
      </c>
      <c r="R6320" s="150">
        <v>2192.4083805977962</v>
      </c>
      <c r="S6320" s="150">
        <v>4500</v>
      </c>
      <c r="T6320" s="150">
        <v>3952.5</v>
      </c>
      <c r="U6320" s="150">
        <v>0</v>
      </c>
      <c r="V6320" s="150">
        <v>1980</v>
      </c>
      <c r="W6320" s="150">
        <v>2315.5558559999999</v>
      </c>
      <c r="X6320" s="150">
        <v>5848.5</v>
      </c>
      <c r="Y6320" s="150">
        <v>8935.8734086309323</v>
      </c>
      <c r="Z6320" s="150">
        <v>4380.0943916878996</v>
      </c>
      <c r="AA6320" s="150">
        <v>51578</v>
      </c>
      <c r="AB6320" s="150">
        <v>1176</v>
      </c>
      <c r="AC6320" s="150">
        <v>5841.8720080373841</v>
      </c>
      <c r="AD6320" s="150">
        <v>4671.7649326424998</v>
      </c>
      <c r="AE6320" s="150">
        <v>3345.2554279999999</v>
      </c>
      <c r="AF6320" s="150">
        <v>14720.62</v>
      </c>
      <c r="AG6320" s="150">
        <v>11888</v>
      </c>
      <c r="AH6320" s="150">
        <v>8583.5601044682062</v>
      </c>
      <c r="AI6320" s="150"/>
      <c r="AJ6320" s="150">
        <v>7265</v>
      </c>
      <c r="AK6320" s="150">
        <v>322</v>
      </c>
      <c r="AL6320" s="150">
        <v>197222.21875</v>
      </c>
      <c r="AM6320" s="150">
        <v>153194.40625</v>
      </c>
      <c r="AN6320" s="150">
        <v>44027.8125</v>
      </c>
      <c r="AO6320" s="5" t="s">
        <v>7957</v>
      </c>
    </row>
    <row r="6321" spans="1:41" ht="14.25" x14ac:dyDescent="0.45">
      <c r="A6321" s="150">
        <v>2024</v>
      </c>
      <c r="B6321" s="5" t="s">
        <v>6344</v>
      </c>
      <c r="C6321" s="5" t="s">
        <v>175</v>
      </c>
      <c r="D6321" s="5" t="s">
        <v>84</v>
      </c>
      <c r="E6321" s="5" t="s">
        <v>109</v>
      </c>
      <c r="F6321" s="5" t="s">
        <v>194</v>
      </c>
      <c r="G6321" s="5" t="s">
        <v>87</v>
      </c>
      <c r="H6321" s="5" t="s">
        <v>131</v>
      </c>
      <c r="I6321" s="150">
        <v>1587.3434848450352</v>
      </c>
      <c r="J6321" s="150">
        <v>5616.5316880501932</v>
      </c>
      <c r="K6321" s="150">
        <v>52.258010161782806</v>
      </c>
      <c r="L6321" s="150"/>
      <c r="M6321" s="150">
        <v>675.9010967727246</v>
      </c>
      <c r="N6321" s="150">
        <v>729.79865173798976</v>
      </c>
      <c r="O6321" s="150">
        <v>423.18280319123096</v>
      </c>
      <c r="P6321" s="150">
        <v>959.57473890309541</v>
      </c>
      <c r="Q6321" s="150">
        <v>2180.4866921490734</v>
      </c>
      <c r="R6321" s="150">
        <v>775.89230342649023</v>
      </c>
      <c r="S6321" s="150">
        <v>748.51438051010348</v>
      </c>
      <c r="T6321" s="150">
        <v>486.44397116218818</v>
      </c>
      <c r="U6321" s="150">
        <v>0</v>
      </c>
      <c r="V6321" s="150">
        <v>259.09542042954445</v>
      </c>
      <c r="W6321" s="150">
        <v>215.05943988223058</v>
      </c>
      <c r="X6321" s="150">
        <v>353.31193694937878</v>
      </c>
      <c r="Y6321" s="150">
        <v>3182.5468801714806</v>
      </c>
      <c r="Z6321" s="150">
        <v>161.92382100779312</v>
      </c>
      <c r="AA6321" s="150">
        <v>7456.4180084881937</v>
      </c>
      <c r="AB6321" s="150">
        <v>322.40106118788037</v>
      </c>
      <c r="AC6321" s="150">
        <v>261.14334954813728</v>
      </c>
      <c r="AD6321" s="150">
        <v>1467.7869856064601</v>
      </c>
      <c r="AE6321" s="150">
        <v>519.95084635138221</v>
      </c>
      <c r="AF6321" s="150">
        <v>0</v>
      </c>
      <c r="AG6321" s="150">
        <v>5504.4975684142346</v>
      </c>
      <c r="AH6321" s="150">
        <v>1005.8290759720392</v>
      </c>
      <c r="AI6321" s="150">
        <v>758.85259501301357</v>
      </c>
      <c r="AJ6321" s="150">
        <v>3584.3239980371759</v>
      </c>
      <c r="AK6321" s="150">
        <v>30.722777126032938</v>
      </c>
      <c r="AL6321" s="150">
        <v>39319.7890625</v>
      </c>
      <c r="AM6321" s="150">
        <v>32779.52734375</v>
      </c>
      <c r="AN6321" s="150">
        <v>6540.26416015625</v>
      </c>
      <c r="AO6321" s="5" t="s">
        <v>7037</v>
      </c>
    </row>
    <row r="6322" spans="1:41" ht="14.25" x14ac:dyDescent="0.45">
      <c r="A6322" s="150">
        <v>2024</v>
      </c>
      <c r="B6322" s="5" t="s">
        <v>7352</v>
      </c>
      <c r="C6322" s="5" t="s">
        <v>175</v>
      </c>
      <c r="D6322" s="5" t="s">
        <v>84</v>
      </c>
      <c r="E6322" s="5" t="s">
        <v>109</v>
      </c>
      <c r="F6322" s="5" t="s">
        <v>194</v>
      </c>
      <c r="G6322" s="5" t="s">
        <v>87</v>
      </c>
      <c r="H6322" s="5" t="s">
        <v>131</v>
      </c>
      <c r="I6322" s="150">
        <v>1666.666666666667</v>
      </c>
      <c r="J6322" s="150">
        <v>7159.1368554691817</v>
      </c>
      <c r="K6322" s="150">
        <v>51.029000000000003</v>
      </c>
      <c r="L6322" s="150"/>
      <c r="M6322" s="150">
        <v>400</v>
      </c>
      <c r="N6322" s="150">
        <v>645.68870507812505</v>
      </c>
      <c r="O6322" s="150">
        <v>451.54410000000001</v>
      </c>
      <c r="P6322" s="150">
        <v>937</v>
      </c>
      <c r="Q6322" s="150">
        <v>532.31238680204615</v>
      </c>
      <c r="R6322" s="150">
        <v>806.80249183832939</v>
      </c>
      <c r="S6322" s="150">
        <v>575</v>
      </c>
      <c r="T6322" s="150">
        <v>975</v>
      </c>
      <c r="U6322" s="150">
        <v>0</v>
      </c>
      <c r="V6322" s="150">
        <v>253</v>
      </c>
      <c r="W6322" s="150">
        <v>231.343344</v>
      </c>
      <c r="X6322" s="150">
        <v>623.5</v>
      </c>
      <c r="Y6322" s="150">
        <v>1701.7728304788429</v>
      </c>
      <c r="Z6322" s="150">
        <v>168.5953088948628</v>
      </c>
      <c r="AA6322" s="150">
        <v>7454</v>
      </c>
      <c r="AB6322" s="150">
        <v>496</v>
      </c>
      <c r="AC6322" s="150">
        <v>245.2368970093458</v>
      </c>
      <c r="AD6322" s="150">
        <v>1478.579879108021</v>
      </c>
      <c r="AE6322" s="150">
        <v>389.50899199999998</v>
      </c>
      <c r="AF6322" s="150">
        <v>344</v>
      </c>
      <c r="AG6322" s="150">
        <v>5683</v>
      </c>
      <c r="AH6322" s="150">
        <v>1195.4082624829409</v>
      </c>
      <c r="AI6322" s="150">
        <v>214</v>
      </c>
      <c r="AJ6322" s="150">
        <v>4065</v>
      </c>
      <c r="AK6322" s="150">
        <v>30</v>
      </c>
      <c r="AL6322" s="150">
        <v>38773.12890625</v>
      </c>
      <c r="AM6322" s="150">
        <v>32051.72265625</v>
      </c>
      <c r="AN6322" s="150">
        <v>6721.40478515625</v>
      </c>
      <c r="AO6322" s="5" t="s">
        <v>7958</v>
      </c>
    </row>
    <row r="6323" spans="1:41" ht="14.25" x14ac:dyDescent="0.45">
      <c r="A6323" s="150">
        <v>2024</v>
      </c>
      <c r="B6323" s="5" t="s">
        <v>7352</v>
      </c>
      <c r="C6323" s="5" t="s">
        <v>175</v>
      </c>
      <c r="D6323" s="5" t="s">
        <v>84</v>
      </c>
      <c r="E6323" s="5" t="s">
        <v>109</v>
      </c>
      <c r="F6323" s="5" t="s">
        <v>197</v>
      </c>
      <c r="G6323" s="5" t="s">
        <v>87</v>
      </c>
      <c r="H6323" s="5" t="s">
        <v>131</v>
      </c>
      <c r="I6323" s="150">
        <v>0</v>
      </c>
      <c r="J6323" s="150">
        <v>4155.6499999999996</v>
      </c>
      <c r="K6323" s="150">
        <v>42.805</v>
      </c>
      <c r="L6323" s="150">
        <v>400</v>
      </c>
      <c r="M6323" s="150">
        <v>1327.5</v>
      </c>
      <c r="N6323" s="150">
        <v>311.8550546875</v>
      </c>
      <c r="O6323" s="150">
        <v>508.15765000000022</v>
      </c>
      <c r="P6323" s="150">
        <v>152.65299999999999</v>
      </c>
      <c r="Q6323" s="150">
        <v>1417.5055542877669</v>
      </c>
      <c r="R6323" s="150">
        <v>531.1809170624241</v>
      </c>
      <c r="S6323" s="150">
        <v>1115</v>
      </c>
      <c r="T6323" s="150">
        <v>1032.25</v>
      </c>
      <c r="U6323" s="150">
        <v>0</v>
      </c>
      <c r="V6323" s="150">
        <v>0</v>
      </c>
      <c r="W6323" s="150">
        <v>885.04747199999997</v>
      </c>
      <c r="X6323" s="150">
        <v>977.5</v>
      </c>
      <c r="Y6323" s="150">
        <v>7055.0490196078426</v>
      </c>
      <c r="Z6323" s="150">
        <v>163.21627227721081</v>
      </c>
      <c r="AA6323" s="150">
        <v>8399</v>
      </c>
      <c r="AB6323" s="150">
        <v>77</v>
      </c>
      <c r="AC6323" s="150">
        <v>200.24076682242989</v>
      </c>
      <c r="AD6323" s="150">
        <v>3172.8518190351888</v>
      </c>
      <c r="AE6323" s="150">
        <v>807.34376864091701</v>
      </c>
      <c r="AF6323" s="150">
        <v>1358.8086000000001</v>
      </c>
      <c r="AG6323" s="150">
        <v>19060</v>
      </c>
      <c r="AH6323" s="150">
        <v>2426.2347973137562</v>
      </c>
      <c r="AI6323" s="150"/>
      <c r="AJ6323" s="150">
        <v>4373</v>
      </c>
      <c r="AK6323" s="150">
        <v>87</v>
      </c>
      <c r="AL6323" s="150">
        <v>60036.8515625</v>
      </c>
      <c r="AM6323" s="150">
        <v>48385.5</v>
      </c>
      <c r="AN6323" s="150">
        <v>11651.3466796875</v>
      </c>
      <c r="AO6323" s="5" t="s">
        <v>7959</v>
      </c>
    </row>
    <row r="6324" spans="1:41" ht="14.25" x14ac:dyDescent="0.45">
      <c r="A6324" s="150">
        <v>2024</v>
      </c>
      <c r="B6324" s="5" t="s">
        <v>6344</v>
      </c>
      <c r="C6324" s="5" t="s">
        <v>175</v>
      </c>
      <c r="D6324" s="5" t="s">
        <v>84</v>
      </c>
      <c r="E6324" s="5" t="s">
        <v>109</v>
      </c>
      <c r="F6324" s="5" t="s">
        <v>197</v>
      </c>
      <c r="G6324" s="5" t="s">
        <v>87</v>
      </c>
      <c r="H6324" s="5" t="s">
        <v>131</v>
      </c>
      <c r="I6324" s="150">
        <v>0</v>
      </c>
      <c r="J6324" s="150">
        <v>5376.8442968659992</v>
      </c>
      <c r="K6324" s="150">
        <v>43.835913822669148</v>
      </c>
      <c r="L6324" s="150">
        <v>409.63702834710585</v>
      </c>
      <c r="M6324" s="150">
        <v>1607.8253362623905</v>
      </c>
      <c r="N6324" s="150">
        <v>344.37514412527162</v>
      </c>
      <c r="O6324" s="150">
        <v>463.21360889850956</v>
      </c>
      <c r="P6324" s="150">
        <v>240.38524915979036</v>
      </c>
      <c r="Q6324" s="150">
        <v>0</v>
      </c>
      <c r="R6324" s="150">
        <v>560.98154057479053</v>
      </c>
      <c r="S6324" s="150">
        <v>1536.1388563016469</v>
      </c>
      <c r="T6324" s="150">
        <v>435.23934261879998</v>
      </c>
      <c r="U6324" s="150">
        <v>0</v>
      </c>
      <c r="V6324" s="150">
        <v>0</v>
      </c>
      <c r="W6324" s="150">
        <v>184.33666275619763</v>
      </c>
      <c r="X6324" s="150">
        <v>506.92582257954348</v>
      </c>
      <c r="Y6324" s="150">
        <v>5293.2528733584868</v>
      </c>
      <c r="Z6324" s="150">
        <v>119.65221923768721</v>
      </c>
      <c r="AA6324" s="150">
        <v>8401.6554513991414</v>
      </c>
      <c r="AB6324" s="150">
        <v>89.555850329966759</v>
      </c>
      <c r="AC6324" s="150">
        <v>202.14673858356457</v>
      </c>
      <c r="AD6324" s="150">
        <v>4769.8700084020838</v>
      </c>
      <c r="AE6324" s="150">
        <v>924.2904486479033</v>
      </c>
      <c r="AF6324" s="150">
        <v>1435.581773038542</v>
      </c>
      <c r="AG6324" s="150">
        <v>18797.219138277818</v>
      </c>
      <c r="AH6324" s="150">
        <v>2011.658151944079</v>
      </c>
      <c r="AI6324" s="150">
        <v>199.6980513192141</v>
      </c>
      <c r="AJ6324" s="150">
        <v>3430.7101124070114</v>
      </c>
      <c r="AK6324" s="150">
        <v>89.096053665495518</v>
      </c>
      <c r="AL6324" s="150">
        <v>57474.125</v>
      </c>
      <c r="AM6324" s="150">
        <v>45536.734375</v>
      </c>
      <c r="AN6324" s="150">
        <v>11937.392578125</v>
      </c>
      <c r="AO6324" s="5" t="s">
        <v>7038</v>
      </c>
    </row>
    <row r="6325" spans="1:41" ht="14.25" x14ac:dyDescent="0.45">
      <c r="A6325" s="150">
        <v>2024</v>
      </c>
      <c r="B6325" s="5" t="s">
        <v>6344</v>
      </c>
      <c r="C6325" s="5" t="s">
        <v>175</v>
      </c>
      <c r="D6325" s="5" t="s">
        <v>84</v>
      </c>
      <c r="E6325" s="5" t="s">
        <v>109</v>
      </c>
      <c r="F6325" s="5" t="s">
        <v>200</v>
      </c>
      <c r="G6325" s="5" t="s">
        <v>87</v>
      </c>
      <c r="H6325" s="5" t="s">
        <v>131</v>
      </c>
      <c r="I6325" s="150">
        <v>614.45554252065881</v>
      </c>
      <c r="J6325" s="150">
        <v>2846.0437390047719</v>
      </c>
      <c r="K6325" s="150">
        <v>10.489247675261662</v>
      </c>
      <c r="L6325" s="150"/>
      <c r="M6325" s="150">
        <v>737.3466510247905</v>
      </c>
      <c r="N6325" s="150">
        <v>0</v>
      </c>
      <c r="O6325" s="150">
        <v>125.29403931241588</v>
      </c>
      <c r="P6325" s="150">
        <v>655.4192453553693</v>
      </c>
      <c r="Q6325" s="150">
        <v>261.82349134222341</v>
      </c>
      <c r="R6325" s="150">
        <v>1170.8861274564199</v>
      </c>
      <c r="S6325" s="150">
        <v>339.20096541539186</v>
      </c>
      <c r="T6325" s="150">
        <v>0</v>
      </c>
      <c r="U6325" s="150">
        <v>61.445554252065875</v>
      </c>
      <c r="V6325" s="150">
        <v>0</v>
      </c>
      <c r="W6325" s="150">
        <v>0</v>
      </c>
      <c r="X6325" s="150">
        <v>257.04723528780892</v>
      </c>
      <c r="Y6325" s="150">
        <v>13366.251416451889</v>
      </c>
      <c r="Z6325" s="150">
        <v>0</v>
      </c>
      <c r="AA6325" s="150">
        <v>1830.0534241406954</v>
      </c>
      <c r="AB6325" s="150"/>
      <c r="AC6325" s="150">
        <v>84.191981571381064</v>
      </c>
      <c r="AD6325" s="150">
        <v>78.00031084215766</v>
      </c>
      <c r="AE6325" s="150">
        <v>100.67505872726899</v>
      </c>
      <c r="AF6325" s="150">
        <v>0</v>
      </c>
      <c r="AG6325" s="150">
        <v>3417.3969089857305</v>
      </c>
      <c r="AH6325" s="150">
        <v>1372.2382393618536</v>
      </c>
      <c r="AI6325" s="150"/>
      <c r="AJ6325" s="150">
        <v>2974.988918370856</v>
      </c>
      <c r="AK6325" s="150">
        <v>82.951498240288927</v>
      </c>
      <c r="AL6325" s="150">
        <v>30386.197265625</v>
      </c>
      <c r="AM6325" s="150">
        <v>27383.62890625</v>
      </c>
      <c r="AN6325" s="150">
        <v>3002.568115234375</v>
      </c>
      <c r="AO6325" s="5" t="s">
        <v>7039</v>
      </c>
    </row>
    <row r="6326" spans="1:41" ht="14.25" x14ac:dyDescent="0.45">
      <c r="A6326" s="150">
        <v>2024</v>
      </c>
      <c r="B6326" s="5" t="s">
        <v>7352</v>
      </c>
      <c r="C6326" s="5" t="s">
        <v>175</v>
      </c>
      <c r="D6326" s="5" t="s">
        <v>84</v>
      </c>
      <c r="E6326" s="5" t="s">
        <v>109</v>
      </c>
      <c r="F6326" s="5" t="s">
        <v>200</v>
      </c>
      <c r="G6326" s="5" t="s">
        <v>87</v>
      </c>
      <c r="H6326" s="5" t="s">
        <v>131</v>
      </c>
      <c r="I6326" s="150">
        <v>985.2941176470589</v>
      </c>
      <c r="J6326" s="150">
        <v>506.1</v>
      </c>
      <c r="K6326" s="150">
        <v>10.242000000000001</v>
      </c>
      <c r="L6326" s="150"/>
      <c r="M6326" s="150">
        <v>120</v>
      </c>
      <c r="N6326" s="150">
        <v>13.110023437500001</v>
      </c>
      <c r="O6326" s="150">
        <v>126.1781</v>
      </c>
      <c r="P6326" s="150">
        <v>365</v>
      </c>
      <c r="Q6326" s="150">
        <v>153.36863305114579</v>
      </c>
      <c r="R6326" s="150">
        <v>1113.319108501207</v>
      </c>
      <c r="S6326" s="150">
        <v>840.8</v>
      </c>
      <c r="T6326" s="150">
        <v>0</v>
      </c>
      <c r="U6326" s="150">
        <v>60</v>
      </c>
      <c r="V6326" s="150">
        <v>0</v>
      </c>
      <c r="W6326" s="150">
        <v>23.346575999999999</v>
      </c>
      <c r="X6326" s="150">
        <v>241</v>
      </c>
      <c r="Y6326" s="150">
        <v>5237.9106076762928</v>
      </c>
      <c r="Z6326" s="150">
        <v>129.5107034835687</v>
      </c>
      <c r="AA6326" s="150">
        <v>1828</v>
      </c>
      <c r="AB6326" s="150">
        <v>0</v>
      </c>
      <c r="AC6326" s="150">
        <v>79.063787102803744</v>
      </c>
      <c r="AD6326" s="150">
        <v>79.387446600000004</v>
      </c>
      <c r="AE6326" s="150">
        <v>130.733238</v>
      </c>
      <c r="AF6326" s="150">
        <v>0</v>
      </c>
      <c r="AG6326" s="150">
        <v>3699</v>
      </c>
      <c r="AH6326" s="150">
        <v>1668.9904716865219</v>
      </c>
      <c r="AI6326" s="150">
        <v>726</v>
      </c>
      <c r="AJ6326" s="150">
        <v>2884</v>
      </c>
      <c r="AK6326" s="150">
        <v>81</v>
      </c>
      <c r="AL6326" s="150">
        <v>21101.35546875</v>
      </c>
      <c r="AM6326" s="150">
        <v>17184.41015625</v>
      </c>
      <c r="AN6326" s="150">
        <v>3916.944580078125</v>
      </c>
      <c r="AO6326" s="5" t="s">
        <v>7960</v>
      </c>
    </row>
    <row r="6327" spans="1:41" ht="14.25" x14ac:dyDescent="0.45">
      <c r="A6327" s="150">
        <v>2024</v>
      </c>
      <c r="B6327" s="5" t="s">
        <v>7352</v>
      </c>
      <c r="C6327" s="5" t="s">
        <v>175</v>
      </c>
      <c r="D6327" s="5" t="s">
        <v>84</v>
      </c>
      <c r="E6327" s="5" t="s">
        <v>109</v>
      </c>
      <c r="F6327" s="5" t="s">
        <v>203</v>
      </c>
      <c r="G6327" s="5" t="s">
        <v>87</v>
      </c>
      <c r="H6327" s="5" t="s">
        <v>131</v>
      </c>
      <c r="I6327" s="150">
        <v>0</v>
      </c>
      <c r="J6327" s="150">
        <v>4114.3360000000002</v>
      </c>
      <c r="K6327" s="150">
        <v>228.62922666666671</v>
      </c>
      <c r="L6327" s="150"/>
      <c r="M6327" s="150">
        <v>50</v>
      </c>
      <c r="N6327" s="150">
        <v>0</v>
      </c>
      <c r="O6327" s="150">
        <v>1580.6732</v>
      </c>
      <c r="P6327" s="150">
        <v>1360</v>
      </c>
      <c r="Q6327" s="150">
        <v>0</v>
      </c>
      <c r="R6327" s="150">
        <v>535.6478303846925</v>
      </c>
      <c r="S6327" s="150">
        <v>0</v>
      </c>
      <c r="T6327" s="150">
        <v>2190</v>
      </c>
      <c r="U6327" s="150">
        <v>0</v>
      </c>
      <c r="V6327" s="150">
        <v>100</v>
      </c>
      <c r="W6327" s="150">
        <v>462.68668799999989</v>
      </c>
      <c r="X6327" s="150">
        <v>350</v>
      </c>
      <c r="Y6327" s="150">
        <v>736.04284999238314</v>
      </c>
      <c r="Z6327" s="150">
        <v>1862.740309843824</v>
      </c>
      <c r="AA6327" s="150">
        <v>2293</v>
      </c>
      <c r="AB6327" s="150">
        <v>0</v>
      </c>
      <c r="AC6327" s="150">
        <v>1487.4033951401871</v>
      </c>
      <c r="AD6327" s="150">
        <v>457.82616857439012</v>
      </c>
      <c r="AE6327" s="150">
        <v>907.65631300800021</v>
      </c>
      <c r="AF6327" s="150">
        <v>0</v>
      </c>
      <c r="AG6327" s="150">
        <v>6740</v>
      </c>
      <c r="AH6327" s="150">
        <v>579.37974808308695</v>
      </c>
      <c r="AI6327" s="150">
        <v>2156</v>
      </c>
      <c r="AJ6327" s="150">
        <v>500</v>
      </c>
      <c r="AK6327" s="150">
        <v>70</v>
      </c>
      <c r="AL6327" s="150">
        <v>28762.021484375</v>
      </c>
      <c r="AM6327" s="150">
        <v>20636.828125</v>
      </c>
      <c r="AN6327" s="150">
        <v>8125.19482421875</v>
      </c>
      <c r="AO6327" s="5" t="s">
        <v>7961</v>
      </c>
    </row>
    <row r="6328" spans="1:41" ht="14.25" x14ac:dyDescent="0.45">
      <c r="A6328" s="150">
        <v>2024</v>
      </c>
      <c r="B6328" s="5" t="s">
        <v>6344</v>
      </c>
      <c r="C6328" s="5" t="s">
        <v>175</v>
      </c>
      <c r="D6328" s="5" t="s">
        <v>84</v>
      </c>
      <c r="E6328" s="5" t="s">
        <v>109</v>
      </c>
      <c r="F6328" s="5" t="s">
        <v>203</v>
      </c>
      <c r="G6328" s="5" t="s">
        <v>87</v>
      </c>
      <c r="H6328" s="5" t="s">
        <v>131</v>
      </c>
      <c r="I6328" s="150">
        <v>0</v>
      </c>
      <c r="J6328" s="150">
        <v>4907.6586662649688</v>
      </c>
      <c r="K6328" s="150">
        <v>234.13749251257559</v>
      </c>
      <c r="L6328" s="150"/>
      <c r="M6328" s="150">
        <v>51.204628543388232</v>
      </c>
      <c r="N6328" s="150">
        <v>0</v>
      </c>
      <c r="O6328" s="150">
        <v>1413.961623222142</v>
      </c>
      <c r="P6328" s="150">
        <v>1363.6468482201058</v>
      </c>
      <c r="Q6328" s="150">
        <v>0</v>
      </c>
      <c r="R6328" s="150">
        <v>563.4747836528926</v>
      </c>
      <c r="S6328" s="150">
        <v>21.739437094380907</v>
      </c>
      <c r="T6328" s="150">
        <v>4096.3702834710584</v>
      </c>
      <c r="U6328" s="150">
        <v>0</v>
      </c>
      <c r="V6328" s="150">
        <v>102.40925708677646</v>
      </c>
      <c r="W6328" s="150">
        <v>307.2277712603294</v>
      </c>
      <c r="X6328" s="150">
        <v>209.93897702789175</v>
      </c>
      <c r="Y6328" s="150">
        <v>4957.6065332565768</v>
      </c>
      <c r="Z6328" s="150">
        <v>2768.0915994932461</v>
      </c>
      <c r="AA6328" s="150">
        <v>2293.9673587437928</v>
      </c>
      <c r="AB6328" s="150"/>
      <c r="AC6328" s="150">
        <v>1443.2485601429378</v>
      </c>
      <c r="AD6328" s="150">
        <v>462.96586875102389</v>
      </c>
      <c r="AE6328" s="150">
        <v>1290.6272152011693</v>
      </c>
      <c r="AF6328" s="150">
        <v>0</v>
      </c>
      <c r="AG6328" s="150">
        <v>5888.5322824896466</v>
      </c>
      <c r="AH6328" s="150">
        <v>481.36105778661869</v>
      </c>
      <c r="AI6328" s="150"/>
      <c r="AJ6328" s="150">
        <v>358.4323998037176</v>
      </c>
      <c r="AK6328" s="150">
        <v>71.686479960743526</v>
      </c>
      <c r="AL6328" s="150">
        <v>33288.29296875</v>
      </c>
      <c r="AM6328" s="150">
        <v>25937.6953125</v>
      </c>
      <c r="AN6328" s="150">
        <v>7350.59326171875</v>
      </c>
      <c r="AO6328" s="5" t="s">
        <v>7040</v>
      </c>
    </row>
    <row r="6329" spans="1:41" ht="14.25" x14ac:dyDescent="0.45">
      <c r="A6329" s="150">
        <v>2024</v>
      </c>
      <c r="B6329" s="5" t="s">
        <v>7352</v>
      </c>
      <c r="C6329" s="5" t="s">
        <v>175</v>
      </c>
      <c r="D6329" s="5" t="s">
        <v>84</v>
      </c>
      <c r="E6329" s="5" t="s">
        <v>109</v>
      </c>
      <c r="F6329" s="5" t="s">
        <v>206</v>
      </c>
      <c r="G6329" s="5" t="s">
        <v>87</v>
      </c>
      <c r="H6329" s="5" t="s">
        <v>131</v>
      </c>
      <c r="I6329" s="150">
        <v>3137.2549019607841</v>
      </c>
      <c r="J6329" s="150">
        <v>12061.04545</v>
      </c>
      <c r="K6329" s="150">
        <v>24.518808</v>
      </c>
      <c r="L6329" s="150"/>
      <c r="M6329" s="150">
        <v>350</v>
      </c>
      <c r="N6329" s="150">
        <v>68.204898437500006</v>
      </c>
      <c r="O6329" s="150">
        <v>110</v>
      </c>
      <c r="P6329" s="150">
        <v>1080.579</v>
      </c>
      <c r="Q6329" s="150">
        <v>870.1804132463285</v>
      </c>
      <c r="R6329" s="150">
        <v>642.09124511696973</v>
      </c>
      <c r="S6329" s="150">
        <v>2525</v>
      </c>
      <c r="T6329" s="150">
        <v>600</v>
      </c>
      <c r="U6329" s="150">
        <v>0</v>
      </c>
      <c r="V6329" s="150">
        <v>0</v>
      </c>
      <c r="W6329" s="150">
        <v>428.72803199999998</v>
      </c>
      <c r="X6329" s="150">
        <v>8637.7999999999993</v>
      </c>
      <c r="Y6329" s="150">
        <v>3631.1447266290902</v>
      </c>
      <c r="Z6329" s="150">
        <v>74.448817529760589</v>
      </c>
      <c r="AA6329" s="150">
        <v>10260</v>
      </c>
      <c r="AB6329" s="150">
        <v>0</v>
      </c>
      <c r="AC6329" s="150">
        <v>1444.2069759813089</v>
      </c>
      <c r="AD6329" s="150">
        <v>975.37275130413911</v>
      </c>
      <c r="AE6329" s="150">
        <v>140.36225793599999</v>
      </c>
      <c r="AF6329" s="150">
        <v>3888.92</v>
      </c>
      <c r="AG6329" s="150">
        <v>21107</v>
      </c>
      <c r="AH6329" s="150">
        <v>1158.919127816192</v>
      </c>
      <c r="AI6329" s="150">
        <v>5431</v>
      </c>
      <c r="AJ6329" s="150">
        <v>200</v>
      </c>
      <c r="AK6329" s="150">
        <v>320</v>
      </c>
      <c r="AL6329" s="150">
        <v>79166.78125</v>
      </c>
      <c r="AM6329" s="150">
        <v>58605.44140625</v>
      </c>
      <c r="AN6329" s="150">
        <v>20561.33984375</v>
      </c>
      <c r="AO6329" s="5" t="s">
        <v>7962</v>
      </c>
    </row>
    <row r="6330" spans="1:41" ht="14.25" x14ac:dyDescent="0.45">
      <c r="A6330" s="150">
        <v>2024</v>
      </c>
      <c r="B6330" s="5" t="s">
        <v>6344</v>
      </c>
      <c r="C6330" s="5" t="s">
        <v>175</v>
      </c>
      <c r="D6330" s="5" t="s">
        <v>84</v>
      </c>
      <c r="E6330" s="5" t="s">
        <v>109</v>
      </c>
      <c r="F6330" s="5" t="s">
        <v>206</v>
      </c>
      <c r="G6330" s="5" t="s">
        <v>87</v>
      </c>
      <c r="H6330" s="5" t="s">
        <v>131</v>
      </c>
      <c r="I6330" s="150">
        <v>2765.0499413429643</v>
      </c>
      <c r="J6330" s="150">
        <v>5097.8969442863863</v>
      </c>
      <c r="K6330" s="150">
        <v>25.109529119333114</v>
      </c>
      <c r="L6330" s="150"/>
      <c r="M6330" s="150">
        <v>358.4323998037176</v>
      </c>
      <c r="N6330" s="150">
        <v>69.391488509428868</v>
      </c>
      <c r="O6330" s="150">
        <v>569.68979848397589</v>
      </c>
      <c r="P6330" s="150">
        <v>1436.4854323230757</v>
      </c>
      <c r="Q6330" s="150">
        <v>1586.9558734400541</v>
      </c>
      <c r="R6330" s="150">
        <v>1870.7164859073876</v>
      </c>
      <c r="S6330" s="150">
        <v>2560.2314271694113</v>
      </c>
      <c r="T6330" s="150">
        <v>486.44397116218818</v>
      </c>
      <c r="U6330" s="150">
        <v>0</v>
      </c>
      <c r="V6330" s="150">
        <v>0</v>
      </c>
      <c r="W6330" s="150">
        <v>983.128868033054</v>
      </c>
      <c r="X6330" s="150">
        <v>3179.807432544409</v>
      </c>
      <c r="Y6330" s="150">
        <v>5967.3618081321929</v>
      </c>
      <c r="Z6330" s="150">
        <v>3448.2130266073896</v>
      </c>
      <c r="AA6330" s="150">
        <v>10285.985781795827</v>
      </c>
      <c r="AB6330" s="150"/>
      <c r="AC6330" s="150">
        <v>1174.7365880424127</v>
      </c>
      <c r="AD6330" s="150">
        <v>1574.8826798734806</v>
      </c>
      <c r="AE6330" s="150">
        <v>140.98873805556158</v>
      </c>
      <c r="AF6330" s="150">
        <v>4511.0458472668333</v>
      </c>
      <c r="AG6330" s="150">
        <v>19076.79641012472</v>
      </c>
      <c r="AH6330" s="150">
        <v>962.93765037523144</v>
      </c>
      <c r="AI6330" s="150"/>
      <c r="AJ6330" s="150">
        <v>307.2277712603294</v>
      </c>
      <c r="AK6330" s="150">
        <v>327.70962267768465</v>
      </c>
      <c r="AL6330" s="150">
        <v>68767.2265625</v>
      </c>
      <c r="AM6330" s="150">
        <v>57738.85546875</v>
      </c>
      <c r="AN6330" s="150">
        <v>11028.3740234375</v>
      </c>
      <c r="AO6330" s="5" t="s">
        <v>7041</v>
      </c>
    </row>
    <row r="6331" spans="1:41" ht="14.25" x14ac:dyDescent="0.45">
      <c r="A6331" s="150">
        <v>2024</v>
      </c>
      <c r="B6331" s="5" t="s">
        <v>7352</v>
      </c>
      <c r="C6331" s="5" t="s">
        <v>269</v>
      </c>
      <c r="D6331" s="5" t="s">
        <v>82</v>
      </c>
      <c r="E6331" s="5" t="s">
        <v>98</v>
      </c>
      <c r="F6331" s="5" t="s">
        <v>99</v>
      </c>
      <c r="G6331" s="5" t="s">
        <v>83</v>
      </c>
      <c r="H6331" s="5" t="s">
        <v>100</v>
      </c>
      <c r="I6331" s="150">
        <v>894.04942697680758</v>
      </c>
      <c r="J6331" s="150">
        <v>1459.583575941926</v>
      </c>
      <c r="K6331" s="150">
        <v>53.2</v>
      </c>
      <c r="L6331" s="150">
        <v>113</v>
      </c>
      <c r="M6331" s="150">
        <v>680</v>
      </c>
      <c r="N6331" s="150">
        <v>623.03</v>
      </c>
      <c r="O6331" s="150">
        <v>316.8</v>
      </c>
      <c r="P6331" s="150">
        <v>479.98724700000002</v>
      </c>
      <c r="Q6331" s="150">
        <v>266.88240477829521</v>
      </c>
      <c r="R6331" s="150">
        <v>592.44461228694252</v>
      </c>
      <c r="S6331" s="150">
        <v>693.35624196050264</v>
      </c>
      <c r="T6331" s="150">
        <v>422.25</v>
      </c>
      <c r="U6331" s="150">
        <v>145.36977279999999</v>
      </c>
      <c r="V6331" s="150">
        <v>682.38999999999987</v>
      </c>
      <c r="W6331" s="150">
        <v>299.02404906432002</v>
      </c>
      <c r="X6331" s="150">
        <v>1231.394962072352</v>
      </c>
      <c r="Y6331" s="150">
        <v>3455.3487929135199</v>
      </c>
      <c r="Z6331" s="150">
        <v>435.64966520624978</v>
      </c>
      <c r="AA6331" s="150">
        <v>5311.0190000000002</v>
      </c>
      <c r="AB6331" s="150">
        <v>82</v>
      </c>
      <c r="AC6331" s="150">
        <v>451.51506560615809</v>
      </c>
      <c r="AD6331" s="150">
        <v>806.65107497806457</v>
      </c>
      <c r="AE6331" s="150">
        <v>353</v>
      </c>
      <c r="AF6331" s="150">
        <v>1698</v>
      </c>
      <c r="AG6331" s="150">
        <v>8769.397047520386</v>
      </c>
      <c r="AH6331" s="150">
        <v>1343</v>
      </c>
      <c r="AI6331" s="150">
        <v>543.6</v>
      </c>
      <c r="AJ6331" s="150">
        <v>2414.7840555732778</v>
      </c>
      <c r="AK6331" s="150">
        <v>273.69869923572088</v>
      </c>
      <c r="AL6331" s="150">
        <v>34890.42578125</v>
      </c>
      <c r="AM6331" s="150">
        <v>28145.44921875</v>
      </c>
      <c r="AN6331" s="150">
        <v>6744.97509765625</v>
      </c>
      <c r="AO6331" s="5" t="s">
        <v>7963</v>
      </c>
    </row>
    <row r="6332" spans="1:41" ht="14.25" x14ac:dyDescent="0.45">
      <c r="A6332" s="150">
        <v>2024</v>
      </c>
      <c r="B6332" s="5" t="s">
        <v>6344</v>
      </c>
      <c r="C6332" s="5" t="s">
        <v>269</v>
      </c>
      <c r="D6332" s="5" t="s">
        <v>82</v>
      </c>
      <c r="E6332" s="5" t="s">
        <v>98</v>
      </c>
      <c r="F6332" s="5" t="s">
        <v>99</v>
      </c>
      <c r="G6332" s="5" t="s">
        <v>83</v>
      </c>
      <c r="H6332" s="5" t="s">
        <v>100</v>
      </c>
      <c r="I6332" s="150">
        <v>888</v>
      </c>
      <c r="J6332" s="150">
        <v>1503.3709946000929</v>
      </c>
      <c r="K6332" s="150">
        <v>54.3</v>
      </c>
      <c r="L6332" s="150">
        <v>113</v>
      </c>
      <c r="M6332" s="150">
        <v>680.4</v>
      </c>
      <c r="N6332" s="150">
        <v>624.04</v>
      </c>
      <c r="O6332" s="150">
        <v>316.8</v>
      </c>
      <c r="P6332" s="150">
        <v>441.68</v>
      </c>
      <c r="Q6332" s="150">
        <v>264.87262569410092</v>
      </c>
      <c r="R6332" s="150">
        <v>583.49454009166743</v>
      </c>
      <c r="S6332" s="150">
        <v>690</v>
      </c>
      <c r="T6332" s="150">
        <v>413</v>
      </c>
      <c r="U6332" s="150">
        <v>148.435</v>
      </c>
      <c r="V6332" s="150">
        <v>701</v>
      </c>
      <c r="W6332" s="150">
        <v>280.3</v>
      </c>
      <c r="X6332" s="150">
        <v>1259.26</v>
      </c>
      <c r="Y6332" s="150">
        <v>3512.7146396924181</v>
      </c>
      <c r="Z6332" s="150">
        <v>586</v>
      </c>
      <c r="AA6332" s="150">
        <v>5449.2593873673868</v>
      </c>
      <c r="AB6332" s="150">
        <v>82</v>
      </c>
      <c r="AC6332" s="150">
        <v>458.78192780492952</v>
      </c>
      <c r="AD6332" s="150">
        <v>820.59763252315634</v>
      </c>
      <c r="AE6332" s="150">
        <v>475</v>
      </c>
      <c r="AF6332" s="150">
        <v>1704</v>
      </c>
      <c r="AG6332" s="150">
        <v>8772</v>
      </c>
      <c r="AH6332" s="150">
        <v>1332</v>
      </c>
      <c r="AI6332" s="150">
        <v>603.6</v>
      </c>
      <c r="AJ6332" s="150">
        <v>2440.1194822436109</v>
      </c>
      <c r="AK6332" s="150">
        <v>262.78463029660128</v>
      </c>
      <c r="AL6332" s="150">
        <v>35460.8125</v>
      </c>
      <c r="AM6332" s="150">
        <v>28665.767578125</v>
      </c>
      <c r="AN6332" s="150">
        <v>6795.04248046875</v>
      </c>
      <c r="AO6332" s="5" t="s">
        <v>7042</v>
      </c>
    </row>
    <row r="6333" spans="1:41" ht="14.25" x14ac:dyDescent="0.45">
      <c r="A6333" s="150">
        <v>2024</v>
      </c>
      <c r="B6333" s="5" t="s">
        <v>7352</v>
      </c>
      <c r="C6333" s="5" t="s">
        <v>269</v>
      </c>
      <c r="D6333" s="5" t="s">
        <v>82</v>
      </c>
      <c r="E6333" s="5" t="s">
        <v>98</v>
      </c>
      <c r="F6333" s="5" t="s">
        <v>8</v>
      </c>
      <c r="G6333" s="5" t="s">
        <v>83</v>
      </c>
      <c r="H6333" s="5" t="s">
        <v>101</v>
      </c>
      <c r="I6333" s="150">
        <v>0.6667950689049853</v>
      </c>
      <c r="J6333" s="150">
        <v>0.56582550040738722</v>
      </c>
      <c r="K6333" s="150">
        <v>0.54346995514207164</v>
      </c>
      <c r="L6333" s="150">
        <v>0.5963727868236447</v>
      </c>
      <c r="M6333" s="150">
        <v>0.47720559967768028</v>
      </c>
      <c r="N6333" s="150">
        <v>0.37689742449726582</v>
      </c>
      <c r="O6333" s="150">
        <v>0.52412150089338894</v>
      </c>
      <c r="P6333" s="150">
        <v>0.53404546516595908</v>
      </c>
      <c r="Q6333" s="150">
        <v>0.49950203864600029</v>
      </c>
      <c r="R6333" s="150">
        <v>0.66767049804837608</v>
      </c>
      <c r="S6333" s="150">
        <v>0.62917091357565946</v>
      </c>
      <c r="T6333" s="150">
        <v>0.62518877813904727</v>
      </c>
      <c r="U6333" s="150">
        <v>0.49834002769893182</v>
      </c>
      <c r="V6333" s="150">
        <v>0.6005396628466011</v>
      </c>
      <c r="W6333" s="150">
        <v>0.50056534029136757</v>
      </c>
      <c r="X6333" s="150">
        <v>0.71814843495419201</v>
      </c>
      <c r="Y6333" s="150">
        <v>0.61002188495125453</v>
      </c>
      <c r="Z6333" s="150">
        <v>0.73134848443165767</v>
      </c>
      <c r="AA6333" s="150">
        <v>0.63352216067142852</v>
      </c>
      <c r="AB6333" s="150">
        <v>0.58504566210045661</v>
      </c>
      <c r="AC6333" s="150">
        <v>0.5867436742046761</v>
      </c>
      <c r="AD6333" s="150">
        <v>0.60850625378707834</v>
      </c>
      <c r="AE6333" s="150">
        <v>0.55967782851344494</v>
      </c>
      <c r="AF6333" s="150">
        <v>0.55540291243081996</v>
      </c>
      <c r="AG6333" s="150">
        <v>0.50028621805081397</v>
      </c>
      <c r="AH6333" s="150">
        <v>0.54520093272796954</v>
      </c>
      <c r="AI6333" s="150">
        <v>0.64918102432676361</v>
      </c>
      <c r="AJ6333" s="150">
        <v>0.48622551394708829</v>
      </c>
      <c r="AK6333" s="150">
        <v>0.61888213643491663</v>
      </c>
      <c r="AL6333" s="150">
        <v>0.57565182447433472</v>
      </c>
      <c r="AM6333" s="150">
        <v>0.56877750158309937</v>
      </c>
      <c r="AN6333" s="150">
        <v>0.58539050817489624</v>
      </c>
      <c r="AO6333" s="5" t="s">
        <v>7964</v>
      </c>
    </row>
    <row r="6334" spans="1:41" ht="14.25" x14ac:dyDescent="0.45">
      <c r="A6334" s="150">
        <v>2024</v>
      </c>
      <c r="B6334" s="5" t="s">
        <v>6344</v>
      </c>
      <c r="C6334" s="5" t="s">
        <v>269</v>
      </c>
      <c r="D6334" s="5" t="s">
        <v>82</v>
      </c>
      <c r="E6334" s="5" t="s">
        <v>98</v>
      </c>
      <c r="F6334" s="5" t="s">
        <v>8</v>
      </c>
      <c r="G6334" s="5" t="s">
        <v>83</v>
      </c>
      <c r="H6334" s="5" t="s">
        <v>101</v>
      </c>
      <c r="I6334" s="150">
        <v>0.6181089208152355</v>
      </c>
      <c r="J6334" s="150">
        <v>0.53425059484377335</v>
      </c>
      <c r="K6334" s="150">
        <v>0.56351183063511823</v>
      </c>
      <c r="L6334" s="150">
        <v>0.56084971213023627</v>
      </c>
      <c r="M6334" s="150">
        <v>0.39467089876378209</v>
      </c>
      <c r="N6334" s="150">
        <v>0.3737722783829327</v>
      </c>
      <c r="O6334" s="150">
        <v>0.52412150089338894</v>
      </c>
      <c r="P6334" s="150">
        <v>0.4633309520484688</v>
      </c>
      <c r="Q6334" s="150">
        <v>0.46074118652108198</v>
      </c>
      <c r="R6334" s="150">
        <v>0.66821703547158129</v>
      </c>
      <c r="S6334" s="150">
        <v>0.65300203487202213</v>
      </c>
      <c r="T6334" s="150">
        <v>0.57495266733489248</v>
      </c>
      <c r="U6334" s="150">
        <v>0.49837160891753962</v>
      </c>
      <c r="V6334" s="150">
        <v>0.59718530634498745</v>
      </c>
      <c r="W6334" s="150">
        <v>0.41287376638680229</v>
      </c>
      <c r="X6334" s="150">
        <v>0.69849923008994863</v>
      </c>
      <c r="Y6334" s="150">
        <v>0.57979066811644553</v>
      </c>
      <c r="Z6334" s="150">
        <v>0.73510963921922834</v>
      </c>
      <c r="AA6334" s="150">
        <v>0.64924141656339684</v>
      </c>
      <c r="AB6334" s="150">
        <v>0.6686236138290933</v>
      </c>
      <c r="AC6334" s="150">
        <v>0.61046583747347538</v>
      </c>
      <c r="AD6334" s="150">
        <v>-46.837764413422171</v>
      </c>
      <c r="AE6334" s="150">
        <v>0.58938852491562432</v>
      </c>
      <c r="AF6334" s="150">
        <v>0.58239685013534581</v>
      </c>
      <c r="AG6334" s="150">
        <v>0.53721559174554656</v>
      </c>
      <c r="AH6334" s="150">
        <v>0.52979830342212897</v>
      </c>
      <c r="AI6334" s="150">
        <v>0.56898521543386538</v>
      </c>
      <c r="AJ6334" s="150">
        <v>0.48192465797736073</v>
      </c>
      <c r="AK6334" s="150">
        <v>0.6342519291048071</v>
      </c>
      <c r="AL6334" s="150">
        <v>-1.0715210437774658</v>
      </c>
      <c r="AM6334" s="150">
        <v>0.56119769811630249</v>
      </c>
      <c r="AN6334" s="150">
        <v>-3.3845396041870117</v>
      </c>
      <c r="AO6334" s="5" t="s">
        <v>7043</v>
      </c>
    </row>
    <row r="6335" spans="1:41" ht="14.25" x14ac:dyDescent="0.45">
      <c r="A6335" s="150">
        <v>2024</v>
      </c>
      <c r="B6335" s="5" t="s">
        <v>7352</v>
      </c>
      <c r="C6335" s="5" t="s">
        <v>269</v>
      </c>
      <c r="D6335" s="5" t="s">
        <v>82</v>
      </c>
      <c r="E6335" s="5" t="s">
        <v>98</v>
      </c>
      <c r="F6335" s="5" t="s">
        <v>34</v>
      </c>
      <c r="G6335" s="5" t="s">
        <v>83</v>
      </c>
      <c r="H6335" s="5" t="s">
        <v>101</v>
      </c>
      <c r="I6335" s="150">
        <v>2.7687144248553602E-2</v>
      </c>
      <c r="J6335" s="150">
        <v>6.2000000000000097E-2</v>
      </c>
      <c r="K6335" s="150">
        <v>6.9548872180451193E-2</v>
      </c>
      <c r="L6335" s="150">
        <v>6.1946902654867297E-2</v>
      </c>
      <c r="M6335" s="150">
        <v>4.7058823529411799E-2</v>
      </c>
      <c r="N6335" s="150">
        <v>7.0558984730109894E-2</v>
      </c>
      <c r="O6335" s="150">
        <v>0.1003787878787879</v>
      </c>
      <c r="P6335" s="150">
        <v>7.08086458805436E-2</v>
      </c>
      <c r="Q6335" s="150">
        <v>5.5351979232957503E-2</v>
      </c>
      <c r="R6335" s="150">
        <v>4.5081994059120202E-2</v>
      </c>
      <c r="S6335" s="150">
        <v>5.6000000000000001E-2</v>
      </c>
      <c r="T6335" s="150">
        <v>4.5589105979869697E-2</v>
      </c>
      <c r="U6335" s="150">
        <v>3.5363423227417902E-2</v>
      </c>
      <c r="V6335" s="150">
        <v>5.62434971204148E-2</v>
      </c>
      <c r="W6335" s="150">
        <v>5.0866600060813998E-2</v>
      </c>
      <c r="X6335" s="150">
        <v>3.3203817166366598E-2</v>
      </c>
      <c r="Y6335" s="150">
        <v>4.1963925696119703E-2</v>
      </c>
      <c r="Z6335" s="150">
        <v>3.8461538461538498E-2</v>
      </c>
      <c r="AA6335" s="150">
        <v>0.05</v>
      </c>
      <c r="AB6335" s="150">
        <v>7.0731707317073095E-2</v>
      </c>
      <c r="AC6335" s="150">
        <v>6.4545674736029304E-2</v>
      </c>
      <c r="AD6335" s="150">
        <v>5.5353642191921397E-2</v>
      </c>
      <c r="AE6335" s="150">
        <v>8.2152974504249299E-2</v>
      </c>
      <c r="AF6335" s="150">
        <v>5.0058892815076597E-2</v>
      </c>
      <c r="AG6335" s="150">
        <v>3.6192877567055103E-2</v>
      </c>
      <c r="AH6335" s="150">
        <v>4.4527177959791497E-2</v>
      </c>
      <c r="AI6335" s="150">
        <v>5.4451802796173697E-2</v>
      </c>
      <c r="AJ6335" s="150">
        <v>4.8828738362851599E-2</v>
      </c>
      <c r="AK6335" s="150">
        <v>0.05</v>
      </c>
      <c r="AL6335" s="150">
        <v>5.4308876395225525E-2</v>
      </c>
      <c r="AM6335" s="150">
        <v>5.2779249846935272E-2</v>
      </c>
      <c r="AN6335" s="150">
        <v>5.6475862860679626E-2</v>
      </c>
      <c r="AO6335" s="5" t="s">
        <v>7965</v>
      </c>
    </row>
    <row r="6336" spans="1:41" ht="14.25" x14ac:dyDescent="0.45">
      <c r="A6336" s="150">
        <v>2024</v>
      </c>
      <c r="B6336" s="5" t="s">
        <v>6344</v>
      </c>
      <c r="C6336" s="5" t="s">
        <v>269</v>
      </c>
      <c r="D6336" s="5" t="s">
        <v>82</v>
      </c>
      <c r="E6336" s="5" t="s">
        <v>98</v>
      </c>
      <c r="F6336" s="5" t="s">
        <v>34</v>
      </c>
      <c r="G6336" s="5" t="s">
        <v>83</v>
      </c>
      <c r="H6336" s="5" t="s">
        <v>101</v>
      </c>
      <c r="I6336" s="150">
        <v>3.7162162162162199E-2</v>
      </c>
      <c r="J6336" s="150">
        <v>6.0999999999999999E-2</v>
      </c>
      <c r="K6336" s="150">
        <v>6.6298342541436406E-2</v>
      </c>
      <c r="L6336" s="150">
        <v>6.1946902654867297E-2</v>
      </c>
      <c r="M6336" s="150">
        <v>4.5856096000000103E-2</v>
      </c>
      <c r="N6336" s="150">
        <v>7.0558984730109894E-2</v>
      </c>
      <c r="O6336" s="150">
        <v>0.1003787878787879</v>
      </c>
      <c r="P6336" s="150">
        <v>6.4933888788263006E-2</v>
      </c>
      <c r="Q6336" s="150">
        <v>5.51028298124457E-2</v>
      </c>
      <c r="R6336" s="150">
        <v>4.1156630320343397E-2</v>
      </c>
      <c r="S6336" s="150">
        <v>1</v>
      </c>
      <c r="T6336" s="150">
        <v>5.32687651331719E-2</v>
      </c>
      <c r="U6336" s="150">
        <v>3.7706740324047597E-2</v>
      </c>
      <c r="V6336" s="150">
        <v>5.8487874465049897E-2</v>
      </c>
      <c r="W6336" s="150">
        <v>5.28005708169818E-2</v>
      </c>
      <c r="X6336" s="150">
        <v>4.2580563187903903E-2</v>
      </c>
      <c r="Y6336" s="150">
        <v>4.12786163617027E-2</v>
      </c>
      <c r="Z6336" s="150">
        <v>5.1194539249146798E-2</v>
      </c>
      <c r="AA6336" s="150">
        <v>0.06</v>
      </c>
      <c r="AB6336" s="150">
        <v>7.0731707317073095E-2</v>
      </c>
      <c r="AC6336" s="150">
        <v>6.4536322802830906E-2</v>
      </c>
      <c r="AD6336" s="150">
        <v>5.7435801999976097E-2</v>
      </c>
      <c r="AE6336" s="150">
        <v>9.2451127819549006E-2</v>
      </c>
      <c r="AF6336" s="150">
        <v>5.3403755868544601E-2</v>
      </c>
      <c r="AG6336" s="150">
        <v>3.6593707250342E-2</v>
      </c>
      <c r="AH6336" s="150">
        <v>4.3543543543543499E-2</v>
      </c>
      <c r="AI6336" s="150">
        <v>5.4009277667329401E-2</v>
      </c>
      <c r="AJ6336" s="150">
        <v>5.85209299924579E-2</v>
      </c>
      <c r="AK6336" s="150">
        <v>0.05</v>
      </c>
      <c r="AL6336" s="150">
        <v>8.9066840708255768E-2</v>
      </c>
      <c r="AM6336" s="150">
        <v>5.5649120360612869E-2</v>
      </c>
      <c r="AN6336" s="150">
        <v>0.13640862703323364</v>
      </c>
      <c r="AO6336" s="5" t="s">
        <v>7044</v>
      </c>
    </row>
    <row r="6337" spans="1:41" ht="14.25" x14ac:dyDescent="0.45">
      <c r="A6337" s="150">
        <v>2024</v>
      </c>
      <c r="B6337" s="5" t="s">
        <v>7352</v>
      </c>
      <c r="C6337" s="5" t="s">
        <v>269</v>
      </c>
      <c r="D6337" s="5" t="s">
        <v>82</v>
      </c>
      <c r="E6337" s="5" t="s">
        <v>98</v>
      </c>
      <c r="F6337" s="5" t="s">
        <v>102</v>
      </c>
      <c r="G6337" s="5" t="s">
        <v>83</v>
      </c>
      <c r="H6337" s="5" t="s">
        <v>100</v>
      </c>
      <c r="I6337" s="150">
        <v>869.29575152676398</v>
      </c>
      <c r="J6337" s="150">
        <v>1369.0893942335269</v>
      </c>
      <c r="K6337" s="150">
        <v>49.5</v>
      </c>
      <c r="L6337" s="150">
        <v>106</v>
      </c>
      <c r="M6337" s="150">
        <v>648</v>
      </c>
      <c r="N6337" s="150">
        <v>579.06963574359963</v>
      </c>
      <c r="O6337" s="150">
        <v>285</v>
      </c>
      <c r="P6337" s="150">
        <v>446</v>
      </c>
      <c r="Q6337" s="150">
        <v>252.10993545136529</v>
      </c>
      <c r="R6337" s="150">
        <v>565.73602779546479</v>
      </c>
      <c r="S6337" s="150">
        <v>654.52829241071447</v>
      </c>
      <c r="T6337" s="150">
        <v>403</v>
      </c>
      <c r="U6337" s="150">
        <v>140.22900000000001</v>
      </c>
      <c r="V6337" s="150">
        <v>644.01</v>
      </c>
      <c r="W6337" s="150">
        <v>283.81371235199998</v>
      </c>
      <c r="X6337" s="150">
        <v>1190.5079488921169</v>
      </c>
      <c r="Y6337" s="150">
        <v>3310.3487929135199</v>
      </c>
      <c r="Z6337" s="150">
        <v>418.89390885216329</v>
      </c>
      <c r="AA6337" s="150">
        <v>5045.4680500000004</v>
      </c>
      <c r="AB6337" s="150">
        <v>76.2</v>
      </c>
      <c r="AC6337" s="150">
        <v>422.37172104312612</v>
      </c>
      <c r="AD6337" s="150">
        <v>762</v>
      </c>
      <c r="AE6337" s="150">
        <v>324</v>
      </c>
      <c r="AF6337" s="150">
        <v>1613</v>
      </c>
      <c r="AG6337" s="150">
        <v>8452.0073338425864</v>
      </c>
      <c r="AH6337" s="150">
        <v>1283.2</v>
      </c>
      <c r="AI6337" s="150">
        <v>514</v>
      </c>
      <c r="AJ6337" s="150">
        <v>2296.8731967209051</v>
      </c>
      <c r="AK6337" s="150">
        <v>260.0137642739349</v>
      </c>
      <c r="AL6337" s="150">
        <v>33264.265625</v>
      </c>
      <c r="AM6337" s="150">
        <v>26854.501953125</v>
      </c>
      <c r="AN6337" s="150">
        <v>6409.763671875</v>
      </c>
      <c r="AO6337" s="5" t="s">
        <v>7966</v>
      </c>
    </row>
    <row r="6338" spans="1:41" ht="14.25" x14ac:dyDescent="0.45">
      <c r="A6338" s="150">
        <v>2024</v>
      </c>
      <c r="B6338" s="5" t="s">
        <v>6344</v>
      </c>
      <c r="C6338" s="5" t="s">
        <v>269</v>
      </c>
      <c r="D6338" s="5" t="s">
        <v>82</v>
      </c>
      <c r="E6338" s="5" t="s">
        <v>98</v>
      </c>
      <c r="F6338" s="5" t="s">
        <v>102</v>
      </c>
      <c r="G6338" s="5" t="s">
        <v>83</v>
      </c>
      <c r="H6338" s="5" t="s">
        <v>100</v>
      </c>
      <c r="I6338" s="150">
        <v>855</v>
      </c>
      <c r="J6338" s="150">
        <v>1411.665363929488</v>
      </c>
      <c r="K6338" s="150">
        <v>50.7</v>
      </c>
      <c r="L6338" s="150">
        <v>106</v>
      </c>
      <c r="M6338" s="150">
        <v>649.19951228159994</v>
      </c>
      <c r="N6338" s="150">
        <v>580.00837116902221</v>
      </c>
      <c r="O6338" s="150">
        <v>285</v>
      </c>
      <c r="P6338" s="150">
        <v>413</v>
      </c>
      <c r="Q6338" s="150">
        <v>250.27739447850331</v>
      </c>
      <c r="R6338" s="150">
        <v>559.47987101117587</v>
      </c>
      <c r="S6338" s="150"/>
      <c r="T6338" s="150">
        <v>391</v>
      </c>
      <c r="U6338" s="150">
        <v>142.83799999999999</v>
      </c>
      <c r="V6338" s="150">
        <v>660</v>
      </c>
      <c r="W6338" s="150">
        <v>265.5</v>
      </c>
      <c r="X6338" s="150">
        <v>1205.6400000000001</v>
      </c>
      <c r="Y6338" s="150">
        <v>3367.7146396924181</v>
      </c>
      <c r="Z6338" s="150">
        <v>556</v>
      </c>
      <c r="AA6338" s="150">
        <v>5122.3038241253444</v>
      </c>
      <c r="AB6338" s="150">
        <v>76.2</v>
      </c>
      <c r="AC6338" s="150">
        <v>429.17382921600552</v>
      </c>
      <c r="AD6338" s="150">
        <v>773.46594937990722</v>
      </c>
      <c r="AE6338" s="150">
        <v>431.08571428571418</v>
      </c>
      <c r="AF6338" s="150">
        <v>1613</v>
      </c>
      <c r="AG6338" s="150">
        <v>8451</v>
      </c>
      <c r="AH6338" s="150">
        <v>1274</v>
      </c>
      <c r="AI6338" s="150">
        <v>571</v>
      </c>
      <c r="AJ6338" s="150">
        <v>2297.3214208499999</v>
      </c>
      <c r="AK6338" s="150">
        <v>249.64539878177129</v>
      </c>
      <c r="AL6338" s="150">
        <v>33037.21875</v>
      </c>
      <c r="AM6338" s="150">
        <v>27245.869140625</v>
      </c>
      <c r="AN6338" s="150">
        <v>5791.35107421875</v>
      </c>
      <c r="AO6338" s="5" t="s">
        <v>7045</v>
      </c>
    </row>
    <row r="6339" spans="1:41" ht="14.25" x14ac:dyDescent="0.45">
      <c r="A6339" s="150">
        <v>2024</v>
      </c>
      <c r="B6339" s="5" t="s">
        <v>7352</v>
      </c>
      <c r="C6339" s="5" t="s">
        <v>269</v>
      </c>
      <c r="D6339" s="5" t="s">
        <v>82</v>
      </c>
      <c r="E6339" s="5" t="s">
        <v>103</v>
      </c>
      <c r="F6339" s="5" t="s">
        <v>104</v>
      </c>
      <c r="G6339" s="5" t="s">
        <v>83</v>
      </c>
      <c r="H6339" s="5" t="s">
        <v>105</v>
      </c>
      <c r="I6339" s="150">
        <v>150.51241632293249</v>
      </c>
      <c r="J6339" s="150">
        <v>235.71386928205521</v>
      </c>
      <c r="K6339" s="150">
        <v>7</v>
      </c>
      <c r="L6339" s="150">
        <v>21.63</v>
      </c>
      <c r="M6339" s="150">
        <v>153.6669318815338</v>
      </c>
      <c r="N6339" s="150">
        <v>186.7802508013674</v>
      </c>
      <c r="O6339" s="150">
        <v>63</v>
      </c>
      <c r="P6339" s="150">
        <v>75.599999999999994</v>
      </c>
      <c r="Q6339" s="150">
        <v>62.488799999999998</v>
      </c>
      <c r="R6339" s="150">
        <v>76.293472904317923</v>
      </c>
      <c r="S6339" s="150">
        <v>120.3008821192053</v>
      </c>
      <c r="T6339" s="150">
        <v>75.599999999999994</v>
      </c>
      <c r="U6339" s="150">
        <v>33.299999999999997</v>
      </c>
      <c r="V6339" s="150">
        <v>128.34399999999999</v>
      </c>
      <c r="W6339" s="150">
        <v>68.193226080000017</v>
      </c>
      <c r="X6339" s="150">
        <v>192.13975839518241</v>
      </c>
      <c r="Y6339" s="150">
        <v>645.66993149159316</v>
      </c>
      <c r="Z6339" s="150">
        <v>60</v>
      </c>
      <c r="AA6339" s="150">
        <v>796.29035752979416</v>
      </c>
      <c r="AB6339" s="150">
        <v>16</v>
      </c>
      <c r="AC6339" s="150">
        <v>75.442772599544313</v>
      </c>
      <c r="AD6339" s="150">
        <v>132.00282390435839</v>
      </c>
      <c r="AE6339" s="150">
        <v>15</v>
      </c>
      <c r="AF6339" s="150">
        <v>290</v>
      </c>
      <c r="AG6339" s="150">
        <v>1987</v>
      </c>
      <c r="AH6339" s="150">
        <v>230.7</v>
      </c>
      <c r="AI6339" s="150">
        <v>95.589353655095181</v>
      </c>
      <c r="AJ6339" s="150">
        <v>502.93915150364148</v>
      </c>
      <c r="AK6339" s="150">
        <v>26.868804632352951</v>
      </c>
      <c r="AL6339" s="150">
        <v>6524.06689453125</v>
      </c>
      <c r="AM6339" s="150">
        <v>5343.0048828125</v>
      </c>
      <c r="AN6339" s="150">
        <v>1181.061767578125</v>
      </c>
      <c r="AO6339" s="5" t="s">
        <v>7967</v>
      </c>
    </row>
    <row r="6340" spans="1:41" ht="14.25" x14ac:dyDescent="0.45">
      <c r="A6340" s="150">
        <v>2024</v>
      </c>
      <c r="B6340" s="5" t="s">
        <v>6344</v>
      </c>
      <c r="C6340" s="5" t="s">
        <v>269</v>
      </c>
      <c r="D6340" s="5" t="s">
        <v>82</v>
      </c>
      <c r="E6340" s="5" t="s">
        <v>103</v>
      </c>
      <c r="F6340" s="5" t="s">
        <v>104</v>
      </c>
      <c r="G6340" s="5" t="s">
        <v>83</v>
      </c>
      <c r="H6340" s="5" t="s">
        <v>105</v>
      </c>
      <c r="I6340" s="150">
        <v>161</v>
      </c>
      <c r="J6340" s="150">
        <v>257.78399526714958</v>
      </c>
      <c r="K6340" s="150">
        <v>8</v>
      </c>
      <c r="L6340" s="150">
        <v>23</v>
      </c>
      <c r="M6340" s="150">
        <v>190.8</v>
      </c>
      <c r="N6340" s="150">
        <v>188.66649330938111</v>
      </c>
      <c r="O6340" s="150">
        <v>63</v>
      </c>
      <c r="P6340" s="150">
        <v>78.820900268554681</v>
      </c>
      <c r="Q6340" s="150">
        <v>67.599999999999994</v>
      </c>
      <c r="R6340" s="150">
        <v>74.681633702859699</v>
      </c>
      <c r="S6340" s="150">
        <v>114.62309009972429</v>
      </c>
      <c r="T6340" s="150">
        <v>79</v>
      </c>
      <c r="U6340" s="150">
        <v>34</v>
      </c>
      <c r="V6340" s="150">
        <v>138</v>
      </c>
      <c r="W6340" s="150">
        <v>77.499999999999986</v>
      </c>
      <c r="X6340" s="150">
        <v>202.2</v>
      </c>
      <c r="Y6340" s="150">
        <v>691</v>
      </c>
      <c r="Z6340" s="150">
        <v>84</v>
      </c>
      <c r="AA6340" s="150">
        <v>845.16799999999978</v>
      </c>
      <c r="AB6340" s="150">
        <v>14</v>
      </c>
      <c r="AC6340" s="150">
        <v>73.38805353320457</v>
      </c>
      <c r="AD6340" s="150"/>
      <c r="AE6340" s="150">
        <v>67</v>
      </c>
      <c r="AF6340" s="150">
        <v>279</v>
      </c>
      <c r="AG6340" s="150">
        <v>1850</v>
      </c>
      <c r="AH6340" s="150">
        <v>287.00506124383492</v>
      </c>
      <c r="AI6340" s="150">
        <v>121.1</v>
      </c>
      <c r="AJ6340" s="150">
        <v>528</v>
      </c>
      <c r="AK6340" s="150">
        <v>27.93905041652539</v>
      </c>
      <c r="AL6340" s="150">
        <v>6626.27587890625</v>
      </c>
      <c r="AM6340" s="150">
        <v>5441.10888671875</v>
      </c>
      <c r="AN6340" s="150">
        <v>1185.167236328125</v>
      </c>
      <c r="AO6340" s="5" t="s">
        <v>7046</v>
      </c>
    </row>
    <row r="6341" spans="1:41" ht="14.25" x14ac:dyDescent="0.45">
      <c r="A6341" s="150">
        <v>2024</v>
      </c>
      <c r="B6341" s="5" t="s">
        <v>6344</v>
      </c>
      <c r="C6341" s="5" t="s">
        <v>269</v>
      </c>
      <c r="D6341" s="5" t="s">
        <v>82</v>
      </c>
      <c r="E6341" s="5" t="s">
        <v>103</v>
      </c>
      <c r="F6341" s="5" t="s">
        <v>103</v>
      </c>
      <c r="G6341" s="5" t="s">
        <v>83</v>
      </c>
      <c r="H6341" s="5" t="s">
        <v>105</v>
      </c>
      <c r="I6341" s="150">
        <v>164</v>
      </c>
      <c r="J6341" s="150">
        <v>321.19604726714959</v>
      </c>
      <c r="K6341" s="150">
        <v>11</v>
      </c>
      <c r="L6341" s="150">
        <v>23</v>
      </c>
      <c r="M6341" s="150">
        <v>196.8</v>
      </c>
      <c r="N6341" s="150">
        <v>190.55049330938101</v>
      </c>
      <c r="O6341" s="150">
        <v>69</v>
      </c>
      <c r="P6341" s="150">
        <v>108.82090026855469</v>
      </c>
      <c r="Q6341" s="150">
        <v>67.599999999999994</v>
      </c>
      <c r="R6341" s="150">
        <v>99.681633702859699</v>
      </c>
      <c r="S6341" s="150">
        <v>120.62309009972429</v>
      </c>
      <c r="T6341" s="150">
        <v>82</v>
      </c>
      <c r="U6341" s="150">
        <v>34</v>
      </c>
      <c r="V6341" s="150">
        <v>155</v>
      </c>
      <c r="W6341" s="150">
        <v>77.499999999999986</v>
      </c>
      <c r="X6341" s="150">
        <v>205.8</v>
      </c>
      <c r="Y6341" s="150">
        <v>691.62</v>
      </c>
      <c r="Z6341" s="150">
        <v>91</v>
      </c>
      <c r="AA6341" s="150">
        <v>958.13599999999974</v>
      </c>
      <c r="AB6341" s="150">
        <v>14</v>
      </c>
      <c r="AC6341" s="150">
        <v>85.790822307977081</v>
      </c>
      <c r="AD6341" s="150">
        <v>0</v>
      </c>
      <c r="AE6341" s="150">
        <v>92</v>
      </c>
      <c r="AF6341" s="150">
        <v>334</v>
      </c>
      <c r="AG6341" s="150">
        <v>1864</v>
      </c>
      <c r="AH6341" s="150">
        <v>287.00506124383492</v>
      </c>
      <c r="AI6341" s="150">
        <v>121.1</v>
      </c>
      <c r="AJ6341" s="150">
        <v>578</v>
      </c>
      <c r="AK6341" s="150">
        <v>47.297050416525387</v>
      </c>
      <c r="AL6341" s="150">
        <v>7090.52099609375</v>
      </c>
      <c r="AM6341" s="150">
        <v>5858.39599609375</v>
      </c>
      <c r="AN6341" s="150">
        <v>1232.1251220703125</v>
      </c>
      <c r="AO6341" s="5" t="s">
        <v>7047</v>
      </c>
    </row>
    <row r="6342" spans="1:41" ht="14.25" x14ac:dyDescent="0.45">
      <c r="A6342" s="150">
        <v>2024</v>
      </c>
      <c r="B6342" s="5" t="s">
        <v>7352</v>
      </c>
      <c r="C6342" s="5" t="s">
        <v>269</v>
      </c>
      <c r="D6342" s="5" t="s">
        <v>82</v>
      </c>
      <c r="E6342" s="5" t="s">
        <v>103</v>
      </c>
      <c r="F6342" s="5" t="s">
        <v>103</v>
      </c>
      <c r="G6342" s="5" t="s">
        <v>83</v>
      </c>
      <c r="H6342" s="5" t="s">
        <v>105</v>
      </c>
      <c r="I6342" s="150">
        <v>153.06117520800331</v>
      </c>
      <c r="J6342" s="150">
        <v>294.42592128205519</v>
      </c>
      <c r="K6342" s="150">
        <v>11.1746</v>
      </c>
      <c r="L6342" s="150">
        <v>21.63</v>
      </c>
      <c r="M6342" s="150">
        <v>162.6669318815338</v>
      </c>
      <c r="N6342" s="150">
        <v>188.66425080136739</v>
      </c>
      <c r="O6342" s="150">
        <v>69</v>
      </c>
      <c r="P6342" s="150">
        <v>102.6</v>
      </c>
      <c r="Q6342" s="150">
        <v>62.488799999999998</v>
      </c>
      <c r="R6342" s="150">
        <v>101.29347290431789</v>
      </c>
      <c r="S6342" s="150">
        <v>125.8008821192053</v>
      </c>
      <c r="T6342" s="150">
        <v>77.099999999999994</v>
      </c>
      <c r="U6342" s="150">
        <v>33.299999999999997</v>
      </c>
      <c r="V6342" s="150">
        <v>149.34399999999999</v>
      </c>
      <c r="W6342" s="150">
        <v>68.193226080000017</v>
      </c>
      <c r="X6342" s="150">
        <v>195.73975839518229</v>
      </c>
      <c r="Y6342" s="150">
        <v>646.60993149159322</v>
      </c>
      <c r="Z6342" s="150">
        <v>68</v>
      </c>
      <c r="AA6342" s="150">
        <v>957</v>
      </c>
      <c r="AB6342" s="150">
        <v>16</v>
      </c>
      <c r="AC6342" s="150">
        <v>87.845541374316824</v>
      </c>
      <c r="AD6342" s="150">
        <v>152.87356390435841</v>
      </c>
      <c r="AE6342" s="150">
        <v>72</v>
      </c>
      <c r="AF6342" s="150">
        <v>349</v>
      </c>
      <c r="AG6342" s="150">
        <v>2001</v>
      </c>
      <c r="AH6342" s="150">
        <v>281.2</v>
      </c>
      <c r="AI6342" s="150">
        <v>95.589353655095181</v>
      </c>
      <c r="AJ6342" s="150">
        <v>566.93915150364148</v>
      </c>
      <c r="AK6342" s="150">
        <v>50.484804632352947</v>
      </c>
      <c r="AL6342" s="150">
        <v>7161.025390625</v>
      </c>
      <c r="AM6342" s="150">
        <v>5855.20166015625</v>
      </c>
      <c r="AN6342" s="150">
        <v>1305.8231201171875</v>
      </c>
      <c r="AO6342" s="5" t="s">
        <v>7968</v>
      </c>
    </row>
    <row r="6343" spans="1:41" ht="14.25" x14ac:dyDescent="0.45">
      <c r="A6343" s="150">
        <v>2024</v>
      </c>
      <c r="B6343" s="5" t="s">
        <v>1478</v>
      </c>
      <c r="C6343" s="5" t="s">
        <v>278</v>
      </c>
      <c r="D6343" s="5" t="s">
        <v>108</v>
      </c>
      <c r="E6343" s="5" t="s">
        <v>109</v>
      </c>
      <c r="F6343" s="5" t="s">
        <v>109</v>
      </c>
      <c r="G6343" s="5" t="s">
        <v>87</v>
      </c>
      <c r="H6343" s="5" t="s">
        <v>131</v>
      </c>
      <c r="I6343" s="150">
        <v>564.29139630528323</v>
      </c>
      <c r="J6343" s="150">
        <v>305.93500647620937</v>
      </c>
      <c r="K6343" s="150">
        <v>492.68580147070509</v>
      </c>
      <c r="L6343" s="150">
        <v>440.85920758724944</v>
      </c>
      <c r="M6343" s="150">
        <v>1208.5565060477345</v>
      </c>
      <c r="N6343" s="150">
        <v>854.26160103934865</v>
      </c>
      <c r="O6343" s="150">
        <v>2242.3974303509954</v>
      </c>
      <c r="P6343" s="150">
        <v>1733.2038224947996</v>
      </c>
      <c r="Q6343" s="150">
        <v>113.19253652360574</v>
      </c>
      <c r="R6343" s="150">
        <v>721.98111393612442</v>
      </c>
      <c r="S6343" s="150">
        <v>142.32397455095682</v>
      </c>
      <c r="T6343" s="150">
        <v>237.84679206978981</v>
      </c>
      <c r="U6343" s="150">
        <v>367.6844308982777</v>
      </c>
      <c r="V6343" s="150">
        <v>2215.8470907711117</v>
      </c>
      <c r="W6343" s="150">
        <v>907.11447702970349</v>
      </c>
      <c r="X6343" s="150">
        <v>1956.9812798672474</v>
      </c>
      <c r="Y6343" s="150">
        <v>2533.3449015805518</v>
      </c>
      <c r="Z6343" s="150">
        <v>532.86531536826215</v>
      </c>
      <c r="AA6343" s="150">
        <v>12029.102250083466</v>
      </c>
      <c r="AB6343" s="150"/>
      <c r="AC6343" s="150">
        <v>334.09177304686756</v>
      </c>
      <c r="AD6343" s="150">
        <v>1261.4094986644122</v>
      </c>
      <c r="AE6343" s="150">
        <v>1272.203771536085</v>
      </c>
      <c r="AF6343" s="150">
        <v>2199.9009468712534</v>
      </c>
      <c r="AG6343" s="150">
        <v>13930.296786166709</v>
      </c>
      <c r="AH6343" s="150">
        <v>2686.7918554275666</v>
      </c>
      <c r="AI6343" s="150">
        <v>304.22264101949861</v>
      </c>
      <c r="AJ6343" s="150">
        <v>1333.0525597995425</v>
      </c>
      <c r="AK6343" s="150">
        <v>337.41056549435302</v>
      </c>
      <c r="AL6343" s="150">
        <v>53259.85546875</v>
      </c>
      <c r="AM6343" s="150">
        <v>41482.109375</v>
      </c>
      <c r="AN6343" s="150">
        <v>11777.740234375</v>
      </c>
      <c r="AO6343" s="5" t="s">
        <v>3401</v>
      </c>
    </row>
    <row r="6344" spans="1:41" ht="14.25" x14ac:dyDescent="0.45">
      <c r="A6344" s="150">
        <v>2024</v>
      </c>
      <c r="B6344" s="5" t="s">
        <v>4980</v>
      </c>
      <c r="C6344" s="5" t="s">
        <v>278</v>
      </c>
      <c r="D6344" s="5" t="s">
        <v>108</v>
      </c>
      <c r="E6344" s="5" t="s">
        <v>109</v>
      </c>
      <c r="F6344" s="5" t="s">
        <v>109</v>
      </c>
      <c r="G6344" s="5" t="s">
        <v>87</v>
      </c>
      <c r="H6344" s="5" t="s">
        <v>131</v>
      </c>
      <c r="I6344" s="150">
        <v>289.81170731343684</v>
      </c>
      <c r="J6344" s="150">
        <v>22.389022375792678</v>
      </c>
      <c r="K6344" s="150">
        <v>61.43964279868689</v>
      </c>
      <c r="L6344" s="150">
        <v>484.22769324388815</v>
      </c>
      <c r="M6344" s="150">
        <v>291.57796582427676</v>
      </c>
      <c r="N6344" s="150">
        <v>1127.3601711126175</v>
      </c>
      <c r="O6344" s="150">
        <v>2199.9204503833057</v>
      </c>
      <c r="P6344" s="150">
        <v>336.08734230735263</v>
      </c>
      <c r="Q6344" s="150">
        <v>220.0627727192084</v>
      </c>
      <c r="R6344" s="150">
        <v>759.27502438349302</v>
      </c>
      <c r="S6344" s="150">
        <v>520.67493897192276</v>
      </c>
      <c r="T6344" s="150">
        <v>728.94491456069193</v>
      </c>
      <c r="U6344" s="150">
        <v>343.64545972146902</v>
      </c>
      <c r="V6344" s="150">
        <v>2279.5148828190777</v>
      </c>
      <c r="W6344" s="150">
        <v>479.02094385416893</v>
      </c>
      <c r="X6344" s="150">
        <v>2401.1966160568163</v>
      </c>
      <c r="Y6344" s="150">
        <v>2738.750178992314</v>
      </c>
      <c r="Z6344" s="150">
        <v>234.94583662541513</v>
      </c>
      <c r="AA6344" s="150">
        <v>11346.54827007614</v>
      </c>
      <c r="AB6344" s="150">
        <v>583.15593164855352</v>
      </c>
      <c r="AC6344" s="150">
        <v>197.64820683374191</v>
      </c>
      <c r="AD6344" s="150">
        <v>1376.3059878387037</v>
      </c>
      <c r="AE6344" s="150">
        <v>1166.311863297107</v>
      </c>
      <c r="AF6344" s="150">
        <v>1737.5964063371007</v>
      </c>
      <c r="AG6344" s="150">
        <v>20117.838291997152</v>
      </c>
      <c r="AH6344" s="150">
        <v>917.09645040674036</v>
      </c>
      <c r="AI6344" s="150">
        <v>461.31799592912358</v>
      </c>
      <c r="AJ6344" s="150">
        <v>1742.1783458000536</v>
      </c>
      <c r="AK6344" s="150">
        <v>317.61171277287286</v>
      </c>
      <c r="AL6344" s="150">
        <v>55482.45703125</v>
      </c>
      <c r="AM6344" s="150">
        <v>45144.1953125</v>
      </c>
      <c r="AN6344" s="150">
        <v>10338.263671875</v>
      </c>
      <c r="AO6344" s="5" t="s">
        <v>6098</v>
      </c>
    </row>
    <row r="6345" spans="1:41" ht="14.25" x14ac:dyDescent="0.45">
      <c r="A6345" s="150">
        <v>2024</v>
      </c>
      <c r="B6345" s="5" t="s">
        <v>6344</v>
      </c>
      <c r="C6345" s="5" t="s">
        <v>278</v>
      </c>
      <c r="D6345" s="5" t="s">
        <v>108</v>
      </c>
      <c r="E6345" s="5" t="s">
        <v>109</v>
      </c>
      <c r="F6345" s="5" t="s">
        <v>109</v>
      </c>
      <c r="G6345" s="5" t="s">
        <v>87</v>
      </c>
      <c r="H6345" s="5" t="s">
        <v>131</v>
      </c>
      <c r="I6345" s="150">
        <v>710.52204508455679</v>
      </c>
      <c r="J6345" s="150">
        <v>0</v>
      </c>
      <c r="K6345" s="150">
        <v>81.334163432950078</v>
      </c>
      <c r="L6345" s="150">
        <v>471.98964423474132</v>
      </c>
      <c r="M6345" s="150">
        <v>710.52204508455679</v>
      </c>
      <c r="N6345" s="150">
        <v>1109.0477699835269</v>
      </c>
      <c r="O6345" s="150">
        <v>1833.7214856463315</v>
      </c>
      <c r="P6345" s="150">
        <v>275.25218013978537</v>
      </c>
      <c r="Q6345" s="150">
        <v>213.67187875237573</v>
      </c>
      <c r="R6345" s="150">
        <v>733.53639173137731</v>
      </c>
      <c r="S6345" s="150">
        <v>2979.9142316122366</v>
      </c>
      <c r="T6345" s="150">
        <v>710.52204508455679</v>
      </c>
      <c r="U6345" s="150">
        <v>83.232582424190937</v>
      </c>
      <c r="V6345" s="150">
        <v>1811.8312149656199</v>
      </c>
      <c r="W6345" s="150">
        <v>497.3654315591898</v>
      </c>
      <c r="X6345" s="150">
        <v>2621.8263463620146</v>
      </c>
      <c r="Y6345" s="150">
        <v>2035.1381434207663</v>
      </c>
      <c r="Z6345" s="150">
        <v>236.42286004523262</v>
      </c>
      <c r="AA6345" s="150">
        <v>7616.7963233064493</v>
      </c>
      <c r="AB6345" s="150">
        <v>568.4176360676455</v>
      </c>
      <c r="AC6345" s="150">
        <v>192.65297736721271</v>
      </c>
      <c r="AD6345" s="150">
        <v>1428.1706632941734</v>
      </c>
      <c r="AE6345" s="150">
        <v>1122.6248312335997</v>
      </c>
      <c r="AF6345" s="150">
        <v>2042.6493764688032</v>
      </c>
      <c r="AG6345" s="150">
        <v>14009.464666081505</v>
      </c>
      <c r="AH6345" s="150">
        <v>894.24274531356366</v>
      </c>
      <c r="AI6345" s="150">
        <v>511.57587246088093</v>
      </c>
      <c r="AJ6345" s="150">
        <v>830.29576125595361</v>
      </c>
      <c r="AK6345" s="150">
        <v>279.13366056893307</v>
      </c>
      <c r="AL6345" s="150">
        <v>46611.87109375</v>
      </c>
      <c r="AM6345" s="150">
        <v>33495.12890625</v>
      </c>
      <c r="AN6345" s="150">
        <v>13116.7470703125</v>
      </c>
      <c r="AO6345" s="5" t="s">
        <v>7048</v>
      </c>
    </row>
    <row r="6346" spans="1:41" ht="14.25" x14ac:dyDescent="0.45">
      <c r="A6346" s="150">
        <v>2024</v>
      </c>
      <c r="B6346" s="5" t="s">
        <v>4024</v>
      </c>
      <c r="C6346" s="5" t="s">
        <v>278</v>
      </c>
      <c r="D6346" s="5" t="s">
        <v>108</v>
      </c>
      <c r="E6346" s="5" t="s">
        <v>109</v>
      </c>
      <c r="F6346" s="5" t="s">
        <v>109</v>
      </c>
      <c r="G6346" s="5" t="s">
        <v>87</v>
      </c>
      <c r="H6346" s="5" t="s">
        <v>131</v>
      </c>
      <c r="I6346" s="150">
        <v>279.96725946811472</v>
      </c>
      <c r="J6346" s="150">
        <v>464.33436867195343</v>
      </c>
      <c r="K6346" s="150">
        <v>437.81758094462003</v>
      </c>
      <c r="L6346" s="150">
        <v>497.50110929137867</v>
      </c>
      <c r="M6346" s="150">
        <v>609.85076840253498</v>
      </c>
      <c r="N6346" s="150">
        <v>918.79315562980617</v>
      </c>
      <c r="O6346" s="150">
        <v>2257.1687917399081</v>
      </c>
      <c r="P6346" s="150">
        <v>467.00750953555212</v>
      </c>
      <c r="Q6346" s="150">
        <v>112.66889928607935</v>
      </c>
      <c r="R6346" s="150">
        <v>715.4736029745543</v>
      </c>
      <c r="S6346" s="150">
        <v>0</v>
      </c>
      <c r="T6346" s="150">
        <v>641.93691521468213</v>
      </c>
      <c r="U6346" s="150">
        <v>372.72039683880769</v>
      </c>
      <c r="V6346" s="150">
        <v>2650.1295649779463</v>
      </c>
      <c r="W6346" s="150">
        <v>685.80260442101883</v>
      </c>
      <c r="X6346" s="150">
        <v>1582.3744960041915</v>
      </c>
      <c r="Y6346" s="150">
        <v>2787.0761068904117</v>
      </c>
      <c r="Z6346" s="150">
        <v>370.18362110713338</v>
      </c>
      <c r="AA6346" s="150">
        <v>10590.889206183565</v>
      </c>
      <c r="AB6346" s="150">
        <v>191.55397550006114</v>
      </c>
      <c r="AC6346" s="150">
        <v>203.28002315131602</v>
      </c>
      <c r="AD6346" s="150">
        <v>1301.2444381492398</v>
      </c>
      <c r="AE6346" s="150">
        <v>1163.5106588266115</v>
      </c>
      <c r="AF6346" s="150">
        <v>1434.4308410799383</v>
      </c>
      <c r="AG6346" s="150">
        <v>17701.410437044862</v>
      </c>
      <c r="AH6346" s="150">
        <v>1735.3694607970242</v>
      </c>
      <c r="AI6346" s="150">
        <v>423.6783640416902</v>
      </c>
      <c r="AJ6346" s="150">
        <v>881.11183487913001</v>
      </c>
      <c r="AK6346" s="150">
        <v>294.22108614006265</v>
      </c>
      <c r="AL6346" s="150">
        <v>51771.51171875</v>
      </c>
      <c r="AM6346" s="150">
        <v>41610.48828125</v>
      </c>
      <c r="AN6346" s="150">
        <v>10161.0185546875</v>
      </c>
      <c r="AO6346" s="5" t="s">
        <v>4731</v>
      </c>
    </row>
    <row r="6347" spans="1:41" ht="14.25" x14ac:dyDescent="0.45">
      <c r="A6347" s="150">
        <v>2024</v>
      </c>
      <c r="B6347" s="5" t="s">
        <v>7352</v>
      </c>
      <c r="C6347" s="5" t="s">
        <v>278</v>
      </c>
      <c r="D6347" s="5" t="s">
        <v>108</v>
      </c>
      <c r="E6347" s="5" t="s">
        <v>109</v>
      </c>
      <c r="F6347" s="5" t="s">
        <v>109</v>
      </c>
      <c r="G6347" s="5" t="s">
        <v>87</v>
      </c>
      <c r="H6347" s="5" t="s">
        <v>131</v>
      </c>
      <c r="I6347" s="150">
        <v>300</v>
      </c>
      <c r="J6347" s="150">
        <v>0</v>
      </c>
      <c r="K6347" s="150">
        <v>74.84966</v>
      </c>
      <c r="L6347" s="150">
        <v>465</v>
      </c>
      <c r="M6347" s="150">
        <v>1197.782451696557</v>
      </c>
      <c r="N6347" s="150">
        <v>1091.4113691406251</v>
      </c>
      <c r="O6347" s="150">
        <v>1744.603443069682</v>
      </c>
      <c r="P6347" s="150">
        <v>296.97000000000003</v>
      </c>
      <c r="Q6347" s="150">
        <v>188.9102081233687</v>
      </c>
      <c r="R6347" s="150">
        <v>869.49278375995436</v>
      </c>
      <c r="S6347" s="150"/>
      <c r="T6347" s="150">
        <v>700</v>
      </c>
      <c r="U6347" s="150">
        <v>122</v>
      </c>
      <c r="V6347" s="150">
        <v>1798</v>
      </c>
      <c r="W6347" s="150">
        <v>285.60000000000002</v>
      </c>
      <c r="X6347" s="150">
        <v>2734.312699425654</v>
      </c>
      <c r="Y6347" s="150">
        <v>1585</v>
      </c>
      <c r="Z6347" s="150">
        <v>216.98372186746121</v>
      </c>
      <c r="AA6347" s="150">
        <v>8281</v>
      </c>
      <c r="AB6347" s="150">
        <v>446</v>
      </c>
      <c r="AC6347" s="150">
        <v>193.4199610255483</v>
      </c>
      <c r="AD6347" s="150">
        <v>798.25535557621549</v>
      </c>
      <c r="AE6347" s="150">
        <v>1283.4675</v>
      </c>
      <c r="AF6347" s="150">
        <v>2302.2536456225448</v>
      </c>
      <c r="AG6347" s="150">
        <v>14339</v>
      </c>
      <c r="AH6347" s="150">
        <v>575.91200000000003</v>
      </c>
      <c r="AI6347" s="150">
        <v>621</v>
      </c>
      <c r="AJ6347" s="150">
        <v>958.44382909091553</v>
      </c>
      <c r="AK6347" s="150">
        <v>237</v>
      </c>
      <c r="AL6347" s="150">
        <v>43706.66796875</v>
      </c>
      <c r="AM6347" s="150">
        <v>34291.3515625</v>
      </c>
      <c r="AN6347" s="150">
        <v>9415.3154296875</v>
      </c>
      <c r="AO6347" s="5" t="s">
        <v>7969</v>
      </c>
    </row>
    <row r="6348" spans="1:41" ht="14.25" x14ac:dyDescent="0.45">
      <c r="A6348" s="150">
        <v>2024</v>
      </c>
      <c r="B6348" s="5" t="s">
        <v>582</v>
      </c>
      <c r="C6348" s="5" t="s">
        <v>278</v>
      </c>
      <c r="D6348" s="5" t="s">
        <v>108</v>
      </c>
      <c r="E6348" s="5" t="s">
        <v>109</v>
      </c>
      <c r="F6348" s="5" t="s">
        <v>109</v>
      </c>
      <c r="G6348" s="5" t="s">
        <v>87</v>
      </c>
      <c r="H6348" s="5" t="s">
        <v>131</v>
      </c>
      <c r="I6348" s="150">
        <v>358.00472784256823</v>
      </c>
      <c r="J6348" s="150">
        <v>311.67952370308603</v>
      </c>
      <c r="K6348" s="150">
        <v>482.97815094505751</v>
      </c>
      <c r="L6348" s="150">
        <v>510.63861121059477</v>
      </c>
      <c r="M6348" s="150">
        <v>548.73155581529238</v>
      </c>
      <c r="N6348" s="150">
        <v>1149.5926094330375</v>
      </c>
      <c r="O6348" s="150">
        <v>2225.5443466125507</v>
      </c>
      <c r="P6348" s="150">
        <v>1270.7920456290726</v>
      </c>
      <c r="Q6348" s="150">
        <v>113.86410588180605</v>
      </c>
      <c r="R6348" s="150">
        <v>679.19375524152349</v>
      </c>
      <c r="S6348" s="150">
        <v>153.72444582262767</v>
      </c>
      <c r="T6348" s="150">
        <v>658.47786697835079</v>
      </c>
      <c r="U6348" s="150">
        <v>361.06536372646235</v>
      </c>
      <c r="V6348" s="150">
        <v>2772.191819978857</v>
      </c>
      <c r="W6348" s="150">
        <v>845.04659595555017</v>
      </c>
      <c r="X6348" s="150">
        <v>1466.5119815220464</v>
      </c>
      <c r="Y6348" s="150">
        <v>3160.6937614960839</v>
      </c>
      <c r="Z6348" s="150">
        <v>545.01106806981568</v>
      </c>
      <c r="AA6348" s="150">
        <v>14656.018487374851</v>
      </c>
      <c r="AB6348" s="150">
        <v>196.44589698187465</v>
      </c>
      <c r="AC6348" s="150">
        <v>208.5179912098111</v>
      </c>
      <c r="AD6348" s="150">
        <v>1315.0468866912399</v>
      </c>
      <c r="AE6348" s="150">
        <v>962.47514890002276</v>
      </c>
      <c r="AF6348" s="150">
        <v>2593.0996833081495</v>
      </c>
      <c r="AG6348" s="150">
        <v>17330.550814772956</v>
      </c>
      <c r="AH6348" s="150">
        <v>2695.329137305594</v>
      </c>
      <c r="AI6348" s="150">
        <v>399.47657263353284</v>
      </c>
      <c r="AJ6348" s="150">
        <v>1386.0959099894285</v>
      </c>
      <c r="AK6348" s="150">
        <v>301.80235569841079</v>
      </c>
      <c r="AL6348" s="150">
        <v>59658.6015625</v>
      </c>
      <c r="AM6348" s="150">
        <v>48369.484375</v>
      </c>
      <c r="AN6348" s="150">
        <v>11289.1162109375</v>
      </c>
      <c r="AO6348" s="5" t="s">
        <v>1276</v>
      </c>
    </row>
    <row r="6349" spans="1:41" ht="14.25" x14ac:dyDescent="0.45">
      <c r="A6349" s="150">
        <v>2024</v>
      </c>
      <c r="B6349" s="5" t="s">
        <v>1477</v>
      </c>
      <c r="C6349" s="5" t="s">
        <v>278</v>
      </c>
      <c r="D6349" s="5" t="s">
        <v>108</v>
      </c>
      <c r="E6349" s="5" t="s">
        <v>109</v>
      </c>
      <c r="F6349" s="5" t="s">
        <v>109</v>
      </c>
      <c r="G6349" s="5" t="s">
        <v>87</v>
      </c>
      <c r="H6349" s="5" t="s">
        <v>131</v>
      </c>
      <c r="I6349" s="150">
        <v>550.65341225149189</v>
      </c>
      <c r="J6349" s="150">
        <v>190.62102795406417</v>
      </c>
      <c r="K6349" s="150">
        <v>424.98870441676956</v>
      </c>
      <c r="L6349" s="150">
        <v>664.04485065120241</v>
      </c>
      <c r="M6349" s="150">
        <v>1339.3903421312507</v>
      </c>
      <c r="N6349" s="150">
        <v>796.38558906825551</v>
      </c>
      <c r="O6349" s="150">
        <v>492.49993089964181</v>
      </c>
      <c r="P6349" s="150">
        <v>1255.5937114739777</v>
      </c>
      <c r="Q6349" s="150">
        <v>117.45191066188386</v>
      </c>
      <c r="R6349" s="150">
        <v>904.850179561564</v>
      </c>
      <c r="S6349" s="150">
        <v>148.08087138601647</v>
      </c>
      <c r="T6349" s="150">
        <v>1328.0897013024048</v>
      </c>
      <c r="U6349" s="150">
        <v>378.91047285931847</v>
      </c>
      <c r="V6349" s="150">
        <v>2117.1963321595836</v>
      </c>
      <c r="W6349" s="150">
        <v>805.70775212345893</v>
      </c>
      <c r="X6349" s="150">
        <v>2418.2299977881289</v>
      </c>
      <c r="Y6349" s="150">
        <v>2722.5838876699299</v>
      </c>
      <c r="Z6349" s="150">
        <v>515.74150067243386</v>
      </c>
      <c r="AA6349" s="150">
        <v>11844.500193948188</v>
      </c>
      <c r="AB6349" s="150">
        <v>191.46626527109669</v>
      </c>
      <c r="AC6349" s="150">
        <v>334.23590816110521</v>
      </c>
      <c r="AD6349" s="150">
        <v>932.59519969126222</v>
      </c>
      <c r="AE6349" s="150">
        <v>708.31450736128261</v>
      </c>
      <c r="AF6349" s="150">
        <v>2113.5399831253999</v>
      </c>
      <c r="AG6349" s="150">
        <v>11158.166973775706</v>
      </c>
      <c r="AH6349" s="150">
        <v>1445.2914039595064</v>
      </c>
      <c r="AI6349" s="150">
        <v>353.0505122628893</v>
      </c>
      <c r="AJ6349" s="150">
        <v>791.27237063902282</v>
      </c>
      <c r="AK6349" s="150">
        <v>335.34264957885722</v>
      </c>
      <c r="AL6349" s="150">
        <v>47378.8046875</v>
      </c>
      <c r="AM6349" s="150">
        <v>37164.0625</v>
      </c>
      <c r="AN6349" s="150">
        <v>10214.7333984375</v>
      </c>
      <c r="AO6349" s="5" t="s">
        <v>3400</v>
      </c>
    </row>
    <row r="6350" spans="1:41" ht="14.25" x14ac:dyDescent="0.45">
      <c r="A6350" s="150">
        <v>2024</v>
      </c>
      <c r="B6350" s="5" t="s">
        <v>6344</v>
      </c>
      <c r="C6350" s="5" t="s">
        <v>278</v>
      </c>
      <c r="D6350" s="5" t="s">
        <v>108</v>
      </c>
      <c r="E6350" s="5" t="s">
        <v>109</v>
      </c>
      <c r="F6350" s="5" t="s">
        <v>109</v>
      </c>
      <c r="G6350" s="5" t="s">
        <v>88</v>
      </c>
      <c r="H6350" s="5" t="s">
        <v>131</v>
      </c>
      <c r="I6350" s="150">
        <v>772.85656224000002</v>
      </c>
      <c r="J6350" s="150">
        <v>0</v>
      </c>
      <c r="K6350" s="150">
        <v>74.84966</v>
      </c>
      <c r="L6350" s="150">
        <v>514.25356179521521</v>
      </c>
      <c r="M6350" s="150">
        <v>757.70251199999996</v>
      </c>
      <c r="N6350" s="150">
        <v>1182.691181568</v>
      </c>
      <c r="O6350" s="150">
        <v>1955.485245805776</v>
      </c>
      <c r="P6350" s="150">
        <v>292.38021854066341</v>
      </c>
      <c r="Q6350" s="150">
        <v>227.8602337456924</v>
      </c>
      <c r="R6350" s="150">
        <v>782.24506966864965</v>
      </c>
      <c r="S6350" s="150">
        <v>3177.7880988455991</v>
      </c>
      <c r="T6350" s="150">
        <v>770.70006142556838</v>
      </c>
      <c r="U6350" s="150">
        <v>90.534625862399992</v>
      </c>
      <c r="V6350" s="150">
        <v>1932</v>
      </c>
      <c r="W6350" s="150">
        <v>530.39175839999996</v>
      </c>
      <c r="X6350" s="150">
        <v>2880</v>
      </c>
      <c r="Y6350" s="150">
        <v>2203.1313533241841</v>
      </c>
      <c r="Z6350" s="150">
        <v>252.12193793252189</v>
      </c>
      <c r="AA6350" s="150">
        <v>8514</v>
      </c>
      <c r="AB6350" s="150">
        <v>649</v>
      </c>
      <c r="AC6350" s="150">
        <v>205.44562396800001</v>
      </c>
      <c r="AD6350" s="150">
        <v>1472.8654606352111</v>
      </c>
      <c r="AE6350" s="150">
        <v>1197.16996896</v>
      </c>
      <c r="AF6350" s="150">
        <v>2221.8522083596799</v>
      </c>
      <c r="AG6350" s="150">
        <v>15584</v>
      </c>
      <c r="AH6350" s="150">
        <v>1005.684253016837</v>
      </c>
      <c r="AI6350" s="150">
        <v>545.54580864000013</v>
      </c>
      <c r="AJ6350" s="150">
        <v>903.13809701759999</v>
      </c>
      <c r="AK6350" s="150">
        <v>298</v>
      </c>
      <c r="AL6350" s="150">
        <v>50993.69140625</v>
      </c>
      <c r="AM6350" s="150">
        <v>36875.67578125</v>
      </c>
      <c r="AN6350" s="150">
        <v>14118.013671875</v>
      </c>
      <c r="AO6350" s="5" t="s">
        <v>7049</v>
      </c>
    </row>
    <row r="6351" spans="1:41" ht="14.25" x14ac:dyDescent="0.45">
      <c r="A6351" s="150">
        <v>2024</v>
      </c>
      <c r="B6351" s="5" t="s">
        <v>1478</v>
      </c>
      <c r="C6351" s="5" t="s">
        <v>278</v>
      </c>
      <c r="D6351" s="5" t="s">
        <v>108</v>
      </c>
      <c r="E6351" s="5" t="s">
        <v>109</v>
      </c>
      <c r="F6351" s="5" t="s">
        <v>109</v>
      </c>
      <c r="G6351" s="5" t="s">
        <v>88</v>
      </c>
      <c r="H6351" s="5" t="s">
        <v>131</v>
      </c>
      <c r="I6351" s="150">
        <v>609.60165325154151</v>
      </c>
      <c r="J6351" s="150">
        <v>330.5</v>
      </c>
      <c r="K6351" s="150">
        <v>541.14397850134969</v>
      </c>
      <c r="L6351" s="150">
        <v>467.5737785175757</v>
      </c>
      <c r="M6351" s="150">
        <v>1310.9597814917081</v>
      </c>
      <c r="N6351" s="150">
        <v>904.76006064747344</v>
      </c>
      <c r="O6351" s="150">
        <v>2400.4022923428979</v>
      </c>
      <c r="P6351" s="150">
        <v>1566.7178799999999</v>
      </c>
      <c r="Q6351" s="150">
        <v>120.780291718844</v>
      </c>
      <c r="R6351" s="150">
        <v>813.48082308042888</v>
      </c>
      <c r="S6351" s="150">
        <v>148.2147070583878</v>
      </c>
      <c r="T6351" s="150">
        <v>245.8288447097606</v>
      </c>
      <c r="U6351" s="150">
        <v>397.20796456939308</v>
      </c>
      <c r="V6351" s="150">
        <v>2433</v>
      </c>
      <c r="W6351" s="150">
        <v>966.40159558056541</v>
      </c>
      <c r="X6351" s="150">
        <v>2072.6654449930079</v>
      </c>
      <c r="Y6351" s="150">
        <v>2766.3429000000001</v>
      </c>
      <c r="Z6351" s="150">
        <v>568.78907388666948</v>
      </c>
      <c r="AA6351" s="150">
        <v>13031.75872419086</v>
      </c>
      <c r="AB6351" s="150"/>
      <c r="AC6351" s="150">
        <v>355.01461</v>
      </c>
      <c r="AD6351" s="150">
        <v>1351.3642519097771</v>
      </c>
      <c r="AE6351" s="150">
        <v>1358.156682864462</v>
      </c>
      <c r="AF6351" s="150">
        <v>2376.5438618823609</v>
      </c>
      <c r="AG6351" s="150">
        <v>15956.02383723512</v>
      </c>
      <c r="AH6351" s="150">
        <v>2915.3605064193439</v>
      </c>
      <c r="AI6351" s="150">
        <v>322.20632977562309</v>
      </c>
      <c r="AJ6351" s="150">
        <v>1444.799617171599</v>
      </c>
      <c r="AK6351" s="150">
        <v>377.45344031886168</v>
      </c>
      <c r="AL6351" s="150">
        <v>58153.05078125</v>
      </c>
      <c r="AM6351" s="150">
        <v>45501.05078125</v>
      </c>
      <c r="AN6351" s="150">
        <v>12652</v>
      </c>
      <c r="AO6351" s="5" t="s">
        <v>3402</v>
      </c>
    </row>
    <row r="6352" spans="1:41" ht="14.25" x14ac:dyDescent="0.45">
      <c r="A6352" s="150">
        <v>2024</v>
      </c>
      <c r="B6352" s="5" t="s">
        <v>582</v>
      </c>
      <c r="C6352" s="5" t="s">
        <v>278</v>
      </c>
      <c r="D6352" s="5" t="s">
        <v>108</v>
      </c>
      <c r="E6352" s="5" t="s">
        <v>109</v>
      </c>
      <c r="F6352" s="5" t="s">
        <v>109</v>
      </c>
      <c r="G6352" s="5" t="s">
        <v>88</v>
      </c>
      <c r="H6352" s="5" t="s">
        <v>131</v>
      </c>
      <c r="I6352" s="150">
        <v>367.47446689258192</v>
      </c>
      <c r="J6352" s="150">
        <v>331.71199999999982</v>
      </c>
      <c r="K6352" s="150">
        <v>493.72373370798368</v>
      </c>
      <c r="L6352" s="150">
        <v>542.48903361504176</v>
      </c>
      <c r="M6352" s="150">
        <v>574.29999999999995</v>
      </c>
      <c r="N6352" s="150">
        <v>1240.6066249999999</v>
      </c>
      <c r="O6352" s="150">
        <v>2330.1625950263669</v>
      </c>
      <c r="P6352" s="150">
        <v>1531.4</v>
      </c>
      <c r="Q6352" s="150">
        <v>118.5886538177446</v>
      </c>
      <c r="R6352" s="150">
        <v>695.68371958931789</v>
      </c>
      <c r="S6352" s="150">
        <v>156.37821266063301</v>
      </c>
      <c r="T6352" s="150">
        <v>606.399755151725</v>
      </c>
      <c r="U6352" s="150">
        <v>352.70651158054022</v>
      </c>
      <c r="V6352" s="150">
        <v>62</v>
      </c>
      <c r="W6352" s="150">
        <v>890.57586171652872</v>
      </c>
      <c r="X6352" s="150">
        <v>1565.658565005969</v>
      </c>
      <c r="Y6352" s="150">
        <v>3322.3968</v>
      </c>
      <c r="Z6352" s="150">
        <v>572.12703448705417</v>
      </c>
      <c r="AA6352" s="150">
        <v>15618.164453604661</v>
      </c>
      <c r="AB6352" s="150">
        <v>179</v>
      </c>
      <c r="AC6352" s="150">
        <v>220.03088</v>
      </c>
      <c r="AD6352" s="150">
        <v>1380.474488634997</v>
      </c>
      <c r="AE6352" s="150">
        <v>1078.615841922674</v>
      </c>
      <c r="AF6352" s="150">
        <v>2754.8409195503509</v>
      </c>
      <c r="AG6352" s="150">
        <v>18720.943624870139</v>
      </c>
      <c r="AH6352" s="150">
        <v>2888.8563518032679</v>
      </c>
      <c r="AI6352" s="150">
        <v>418.12158302433812</v>
      </c>
      <c r="AJ6352" s="150">
        <v>1479.805798205861</v>
      </c>
      <c r="AK6352" s="150">
        <v>315.88855860355199</v>
      </c>
      <c r="AL6352" s="150">
        <v>60809.12109375</v>
      </c>
      <c r="AM6352" s="150">
        <v>49009.5859375</v>
      </c>
      <c r="AN6352" s="150">
        <v>11799.5400390625</v>
      </c>
      <c r="AO6352" s="5" t="s">
        <v>1277</v>
      </c>
    </row>
    <row r="6353" spans="1:41" ht="14.25" x14ac:dyDescent="0.45">
      <c r="A6353" s="150">
        <v>2024</v>
      </c>
      <c r="B6353" s="5" t="s">
        <v>4024</v>
      </c>
      <c r="C6353" s="5" t="s">
        <v>278</v>
      </c>
      <c r="D6353" s="5" t="s">
        <v>108</v>
      </c>
      <c r="E6353" s="5" t="s">
        <v>109</v>
      </c>
      <c r="F6353" s="5" t="s">
        <v>109</v>
      </c>
      <c r="G6353" s="5" t="s">
        <v>88</v>
      </c>
      <c r="H6353" s="5" t="s">
        <v>131</v>
      </c>
      <c r="I6353" s="150">
        <v>300.58503015473423</v>
      </c>
      <c r="J6353" s="150">
        <v>500.48699357266793</v>
      </c>
      <c r="K6353" s="150">
        <v>460.38911870104653</v>
      </c>
      <c r="L6353" s="150">
        <v>534.33150000000012</v>
      </c>
      <c r="M6353" s="150">
        <v>641.94526200000007</v>
      </c>
      <c r="N6353" s="150">
        <v>971.86408458229346</v>
      </c>
      <c r="O6353" s="150">
        <v>2371.220775902807</v>
      </c>
      <c r="P6353" s="150">
        <v>482.95701777258279</v>
      </c>
      <c r="Q6353" s="150">
        <v>118.8269971176703</v>
      </c>
      <c r="R6353" s="150">
        <v>742.08073448221944</v>
      </c>
      <c r="S6353" s="150">
        <v>0</v>
      </c>
      <c r="T6353" s="150">
        <v>689.21140058956792</v>
      </c>
      <c r="U6353" s="150">
        <v>371.63359835712009</v>
      </c>
      <c r="V6353" s="150">
        <v>2865</v>
      </c>
      <c r="W6353" s="150">
        <v>726.12682671724303</v>
      </c>
      <c r="X6353" s="150">
        <v>2188.1335806299521</v>
      </c>
      <c r="Y6353" s="150">
        <v>2936.0250317919108</v>
      </c>
      <c r="Z6353" s="150">
        <v>391</v>
      </c>
      <c r="AA6353" s="150">
        <v>11330</v>
      </c>
      <c r="AB6353" s="150">
        <v>179.04</v>
      </c>
      <c r="AC6353" s="150">
        <v>213.97096999999999</v>
      </c>
      <c r="AD6353" s="150">
        <v>1372.3660218667669</v>
      </c>
      <c r="AE6353" s="150">
        <v>1224.7016309496</v>
      </c>
      <c r="AF6353" s="150">
        <v>1540.067358019053</v>
      </c>
      <c r="AG6353" s="150">
        <v>19019</v>
      </c>
      <c r="AH6353" s="150">
        <v>1800</v>
      </c>
      <c r="AI6353" s="150">
        <v>445.96031802854401</v>
      </c>
      <c r="AJ6353" s="150">
        <v>946</v>
      </c>
      <c r="AK6353" s="150">
        <v>309.69466529760001</v>
      </c>
      <c r="AL6353" s="150">
        <v>55672.6171875</v>
      </c>
      <c r="AM6353" s="150">
        <v>44488.53125</v>
      </c>
      <c r="AN6353" s="150">
        <v>11184.087890625</v>
      </c>
      <c r="AO6353" s="5" t="s">
        <v>4732</v>
      </c>
    </row>
    <row r="6354" spans="1:41" ht="14.25" x14ac:dyDescent="0.45">
      <c r="A6354" s="150">
        <v>2024</v>
      </c>
      <c r="B6354" s="5" t="s">
        <v>7352</v>
      </c>
      <c r="C6354" s="5" t="s">
        <v>278</v>
      </c>
      <c r="D6354" s="5" t="s">
        <v>108</v>
      </c>
      <c r="E6354" s="5" t="s">
        <v>109</v>
      </c>
      <c r="F6354" s="5" t="s">
        <v>109</v>
      </c>
      <c r="G6354" s="5" t="s">
        <v>88</v>
      </c>
      <c r="H6354" s="5" t="s">
        <v>131</v>
      </c>
      <c r="I6354" s="150">
        <v>324.729648</v>
      </c>
      <c r="J6354" s="150">
        <v>0</v>
      </c>
      <c r="K6354" s="150">
        <v>79.182099880069771</v>
      </c>
      <c r="L6354" s="150">
        <v>504.17015862276003</v>
      </c>
      <c r="M6354" s="150">
        <v>1271.0963200000001</v>
      </c>
      <c r="N6354" s="150">
        <v>1157.114333562891</v>
      </c>
      <c r="O6354" s="150">
        <v>1851.3871306130909</v>
      </c>
      <c r="P6354" s="150">
        <v>312.37440200360987</v>
      </c>
      <c r="Q6354" s="150">
        <v>200.5002509797288</v>
      </c>
      <c r="R6354" s="150">
        <v>935.28171724778122</v>
      </c>
      <c r="S6354" s="150">
        <v>0</v>
      </c>
      <c r="T6354" s="150">
        <v>759.09274572213189</v>
      </c>
      <c r="U6354" s="150">
        <v>132.05672351999999</v>
      </c>
      <c r="V6354" s="150">
        <v>1908</v>
      </c>
      <c r="W6354" s="150">
        <v>280</v>
      </c>
      <c r="X6354" s="150">
        <v>2904.519290064582</v>
      </c>
      <c r="Y6354" s="150">
        <v>1710.9249691057671</v>
      </c>
      <c r="Z6354" s="150">
        <v>230.24380833713639</v>
      </c>
      <c r="AA6354" s="150">
        <v>9107</v>
      </c>
      <c r="AB6354" s="150">
        <v>473.29876800000011</v>
      </c>
      <c r="AC6354" s="150">
        <v>205.25881000000001</v>
      </c>
      <c r="AD6354" s="150">
        <v>847.23001858333794</v>
      </c>
      <c r="AE6354" s="150">
        <v>1362.02597874</v>
      </c>
      <c r="AF6354" s="150">
        <v>2540.4577650232018</v>
      </c>
      <c r="AG6354" s="150">
        <v>15657</v>
      </c>
      <c r="AH6354" s="150">
        <v>628.58169466907464</v>
      </c>
      <c r="AI6354" s="150">
        <v>659.01016800000002</v>
      </c>
      <c r="AJ6354" s="150">
        <v>1037.45042416155</v>
      </c>
      <c r="AK6354" s="150">
        <v>252</v>
      </c>
      <c r="AL6354" s="150">
        <v>47329.98828125</v>
      </c>
      <c r="AM6354" s="150">
        <v>37324.58984375</v>
      </c>
      <c r="AN6354" s="150">
        <v>10005.3984375</v>
      </c>
      <c r="AO6354" s="5" t="s">
        <v>7970</v>
      </c>
    </row>
    <row r="6355" spans="1:41" ht="14.25" x14ac:dyDescent="0.45">
      <c r="A6355" s="150">
        <v>2024</v>
      </c>
      <c r="B6355" s="5" t="s">
        <v>1477</v>
      </c>
      <c r="C6355" s="5" t="s">
        <v>278</v>
      </c>
      <c r="D6355" s="5" t="s">
        <v>108</v>
      </c>
      <c r="E6355" s="5" t="s">
        <v>109</v>
      </c>
      <c r="F6355" s="5" t="s">
        <v>109</v>
      </c>
      <c r="G6355" s="5" t="s">
        <v>88</v>
      </c>
      <c r="H6355" s="5" t="s">
        <v>131</v>
      </c>
      <c r="I6355" s="150">
        <v>606.7619235667604</v>
      </c>
      <c r="J6355" s="150">
        <v>216</v>
      </c>
      <c r="K6355" s="150">
        <v>483.32701302983372</v>
      </c>
      <c r="L6355" s="150">
        <v>729.95999999999992</v>
      </c>
      <c r="M6355" s="150">
        <v>1482.508147606379</v>
      </c>
      <c r="N6355" s="150">
        <v>891.85880960492864</v>
      </c>
      <c r="O6355" s="150">
        <v>570</v>
      </c>
      <c r="P6355" s="150">
        <v>1591</v>
      </c>
      <c r="Q6355" s="150">
        <v>144.88613710359829</v>
      </c>
      <c r="R6355" s="150">
        <v>1062.8331783032479</v>
      </c>
      <c r="S6355" s="150">
        <v>185.25876972244271</v>
      </c>
      <c r="T6355" s="150">
        <v>1692.7185127453449</v>
      </c>
      <c r="U6355" s="150">
        <v>417.34206806072871</v>
      </c>
      <c r="V6355" s="150">
        <v>2332</v>
      </c>
      <c r="W6355" s="150">
        <v>870.02738995704271</v>
      </c>
      <c r="X6355" s="150">
        <v>2937.0444367996301</v>
      </c>
      <c r="Y6355" s="150">
        <v>3288.7739999999999</v>
      </c>
      <c r="Z6355" s="150">
        <v>645.41</v>
      </c>
      <c r="AA6355" s="150">
        <v>13323.987085706871</v>
      </c>
      <c r="AB6355" s="150">
        <v>173</v>
      </c>
      <c r="AC6355" s="150">
        <v>391.80307067366579</v>
      </c>
      <c r="AD6355" s="150">
        <v>1225.073904637914</v>
      </c>
      <c r="AE6355" s="150">
        <v>764.85924391827893</v>
      </c>
      <c r="AF6355" s="150">
        <v>2323.3445977235642</v>
      </c>
      <c r="AG6355" s="150">
        <v>13066</v>
      </c>
      <c r="AH6355" s="150">
        <v>1862.2191277888071</v>
      </c>
      <c r="AI6355" s="150">
        <v>381.2345293905172</v>
      </c>
      <c r="AJ6355" s="150">
        <v>1011.449472105923</v>
      </c>
      <c r="AK6355" s="150">
        <v>446.8396556600033</v>
      </c>
      <c r="AL6355" s="150">
        <v>55117.5234375</v>
      </c>
      <c r="AM6355" s="150">
        <v>42808.26953125</v>
      </c>
      <c r="AN6355" s="150">
        <v>12309.251953125</v>
      </c>
      <c r="AO6355" s="5" t="s">
        <v>3403</v>
      </c>
    </row>
    <row r="6356" spans="1:41" ht="14.25" x14ac:dyDescent="0.45">
      <c r="A6356" s="150">
        <v>2024</v>
      </c>
      <c r="B6356" s="5" t="s">
        <v>4980</v>
      </c>
      <c r="C6356" s="5" t="s">
        <v>278</v>
      </c>
      <c r="D6356" s="5" t="s">
        <v>108</v>
      </c>
      <c r="E6356" s="5" t="s">
        <v>109</v>
      </c>
      <c r="F6356" s="5" t="s">
        <v>109</v>
      </c>
      <c r="G6356" s="5" t="s">
        <v>88</v>
      </c>
      <c r="H6356" s="5" t="s">
        <v>131</v>
      </c>
      <c r="I6356" s="150">
        <v>313.41536629702279</v>
      </c>
      <c r="J6356" s="150">
        <v>25.13831492115246</v>
      </c>
      <c r="K6356" s="150">
        <v>65</v>
      </c>
      <c r="L6356" s="150">
        <v>524.5386330311195</v>
      </c>
      <c r="M6356" s="150">
        <v>309.14262489599997</v>
      </c>
      <c r="N6356" s="150">
        <v>1202.316010688462</v>
      </c>
      <c r="O6356" s="150">
        <v>2332.443676501091</v>
      </c>
      <c r="P6356" s="150">
        <v>358.08353996800003</v>
      </c>
      <c r="Q6356" s="150">
        <v>235.38524478639371</v>
      </c>
      <c r="R6356" s="150">
        <v>799.4968914477372</v>
      </c>
      <c r="S6356" s="150">
        <v>543.96714483467986</v>
      </c>
      <c r="T6356" s="150">
        <v>787.02032789144891</v>
      </c>
      <c r="U6356" s="150">
        <v>371.63359835712009</v>
      </c>
      <c r="V6356" s="150">
        <v>2472</v>
      </c>
      <c r="W6356" s="150">
        <v>507.87716947199999</v>
      </c>
      <c r="X6356" s="150">
        <v>2619.4456</v>
      </c>
      <c r="Y6356" s="150">
        <v>2938.2233893329571</v>
      </c>
      <c r="Z6356" s="150">
        <v>250.56689801321181</v>
      </c>
      <c r="AA6356" s="150">
        <v>12695</v>
      </c>
      <c r="AB6356" s="150">
        <v>649</v>
      </c>
      <c r="AC6356" s="150">
        <v>209.55453644735999</v>
      </c>
      <c r="AD6356" s="150">
        <v>1472.1350542181699</v>
      </c>
      <c r="AE6356" s="150">
        <v>1212.3240192000001</v>
      </c>
      <c r="AF6356" s="150">
        <v>1882.247662528443</v>
      </c>
      <c r="AG6356" s="150">
        <v>23258</v>
      </c>
      <c r="AH6356" s="150">
        <v>994.70979929392502</v>
      </c>
      <c r="AI6356" s="150">
        <v>489.10779581760011</v>
      </c>
      <c r="AJ6356" s="150">
        <v>1921.751121977245</v>
      </c>
      <c r="AK6356" s="150">
        <v>337</v>
      </c>
      <c r="AL6356" s="150">
        <v>61776.5234375</v>
      </c>
      <c r="AM6356" s="150">
        <v>50669.671875</v>
      </c>
      <c r="AN6356" s="150">
        <v>11106.8486328125</v>
      </c>
      <c r="AO6356" s="5" t="s">
        <v>6099</v>
      </c>
    </row>
    <row r="6357" spans="1:41" ht="14.25" x14ac:dyDescent="0.45">
      <c r="A6357" s="150">
        <v>2024</v>
      </c>
      <c r="B6357" s="5" t="s">
        <v>1477</v>
      </c>
      <c r="C6357" s="5" t="s">
        <v>278</v>
      </c>
      <c r="D6357" s="5" t="s">
        <v>108</v>
      </c>
      <c r="E6357" s="5" t="s">
        <v>30</v>
      </c>
      <c r="F6357" s="5" t="s">
        <v>30</v>
      </c>
      <c r="G6357" s="5" t="s">
        <v>87</v>
      </c>
      <c r="H6357" s="5" t="s">
        <v>131</v>
      </c>
      <c r="I6357" s="150">
        <v>5586.1021993190698</v>
      </c>
      <c r="J6357" s="150">
        <v>5449.3481888238821</v>
      </c>
      <c r="K6357" s="150">
        <v>1220.1000952857071</v>
      </c>
      <c r="L6357" s="150">
        <v>1318.1290285426369</v>
      </c>
      <c r="M6357" s="150">
        <v>5186.5266424596266</v>
      </c>
      <c r="N6357" s="150">
        <v>4428.3895231614106</v>
      </c>
      <c r="O6357" s="150">
        <v>3551.5332095661811</v>
      </c>
      <c r="P6357" s="150">
        <v>306.56737271730515</v>
      </c>
      <c r="Q6357" s="150">
        <v>2344.0783227987445</v>
      </c>
      <c r="R6357" s="150">
        <v>2992.0920240138089</v>
      </c>
      <c r="S6357" s="150">
        <v>4312.4457943711941</v>
      </c>
      <c r="T6357" s="150">
        <v>3762.9208203568137</v>
      </c>
      <c r="U6357" s="150">
        <v>1707.0389389645361</v>
      </c>
      <c r="V6357" s="150">
        <v>3039.1119331470031</v>
      </c>
      <c r="W6357" s="150">
        <v>748.66629945252066</v>
      </c>
      <c r="X6357" s="150">
        <v>5940.9449502435264</v>
      </c>
      <c r="Y6357" s="150">
        <v>16026.722470466771</v>
      </c>
      <c r="Z6357" s="150">
        <v>1667.8593165522702</v>
      </c>
      <c r="AA6357" s="150">
        <v>23245.09577361335</v>
      </c>
      <c r="AB6357" s="150">
        <v>670.68529915771444</v>
      </c>
      <c r="AC6357" s="150">
        <v>4426.9656710080162</v>
      </c>
      <c r="AD6357" s="150">
        <v>3492.8759144253249</v>
      </c>
      <c r="AE6357" s="150">
        <v>4242.5888554088906</v>
      </c>
      <c r="AF6357" s="150">
        <v>22257.400712141993</v>
      </c>
      <c r="AG6357" s="150">
        <v>34235.939016740493</v>
      </c>
      <c r="AH6357" s="150">
        <v>9883.3668385358178</v>
      </c>
      <c r="AI6357" s="150">
        <v>1834.9772706328226</v>
      </c>
      <c r="AJ6357" s="150">
        <v>17502.693639356636</v>
      </c>
      <c r="AK6357" s="150">
        <v>1937.1599056780783</v>
      </c>
      <c r="AL6357" s="150">
        <v>193318.3125</v>
      </c>
      <c r="AM6357" s="150">
        <v>150776.109375</v>
      </c>
      <c r="AN6357" s="150">
        <v>42542.19921875</v>
      </c>
      <c r="AO6357" s="5" t="s">
        <v>3404</v>
      </c>
    </row>
    <row r="6358" spans="1:41" ht="14.25" x14ac:dyDescent="0.45">
      <c r="A6358" s="150">
        <v>2024</v>
      </c>
      <c r="B6358" s="5" t="s">
        <v>7352</v>
      </c>
      <c r="C6358" s="5" t="s">
        <v>278</v>
      </c>
      <c r="D6358" s="5" t="s">
        <v>108</v>
      </c>
      <c r="E6358" s="5" t="s">
        <v>30</v>
      </c>
      <c r="F6358" s="5" t="s">
        <v>30</v>
      </c>
      <c r="G6358" s="5" t="s">
        <v>87</v>
      </c>
      <c r="H6358" s="5" t="s">
        <v>131</v>
      </c>
      <c r="I6358" s="150">
        <v>9304.0472855130247</v>
      </c>
      <c r="J6358" s="150">
        <v>15035.154151620911</v>
      </c>
      <c r="K6358" s="150">
        <v>1701.46</v>
      </c>
      <c r="L6358" s="150">
        <v>2200</v>
      </c>
      <c r="M6358" s="150">
        <v>8084.4607182732971</v>
      </c>
      <c r="N6358" s="150">
        <v>5658.0280000000002</v>
      </c>
      <c r="O6358" s="150">
        <v>3778.0331757874819</v>
      </c>
      <c r="P6358" s="150">
        <v>4702</v>
      </c>
      <c r="Q6358" s="150">
        <v>2234.4682388505421</v>
      </c>
      <c r="R6358" s="150">
        <v>3596</v>
      </c>
      <c r="S6358" s="150">
        <v>7878.56167</v>
      </c>
      <c r="T6358" s="150">
        <v>4100</v>
      </c>
      <c r="U6358" s="150">
        <v>1037</v>
      </c>
      <c r="V6358" s="150">
        <v>2381</v>
      </c>
      <c r="W6358" s="150">
        <v>2110.7427120000002</v>
      </c>
      <c r="X6358" s="150">
        <v>13710</v>
      </c>
      <c r="Y6358" s="150">
        <v>18005</v>
      </c>
      <c r="Z6358" s="150">
        <v>2319.243784820309</v>
      </c>
      <c r="AA6358" s="150">
        <v>34615</v>
      </c>
      <c r="AB6358" s="150">
        <v>1659</v>
      </c>
      <c r="AC6358" s="150">
        <v>2070.4165441647619</v>
      </c>
      <c r="AD6358" s="150">
        <v>3767.2811121964369</v>
      </c>
      <c r="AE6358" s="150">
        <v>5388</v>
      </c>
      <c r="AF6358" s="150">
        <v>16730.046362399989</v>
      </c>
      <c r="AG6358" s="150">
        <v>36732</v>
      </c>
      <c r="AH6358" s="150">
        <v>12004</v>
      </c>
      <c r="AI6358" s="150">
        <v>3259.3794948749992</v>
      </c>
      <c r="AJ6358" s="150">
        <v>11493.10040272267</v>
      </c>
      <c r="AK6358" s="150">
        <v>1678</v>
      </c>
      <c r="AL6358" s="150">
        <v>237231.40625</v>
      </c>
      <c r="AM6358" s="150">
        <v>173500.5</v>
      </c>
      <c r="AN6358" s="150">
        <v>63730.91796875</v>
      </c>
      <c r="AO6358" s="5" t="s">
        <v>7971</v>
      </c>
    </row>
    <row r="6359" spans="1:41" ht="14.25" x14ac:dyDescent="0.45">
      <c r="A6359" s="150">
        <v>2024</v>
      </c>
      <c r="B6359" s="5" t="s">
        <v>4980</v>
      </c>
      <c r="C6359" s="5" t="s">
        <v>278</v>
      </c>
      <c r="D6359" s="5" t="s">
        <v>108</v>
      </c>
      <c r="E6359" s="5" t="s">
        <v>30</v>
      </c>
      <c r="F6359" s="5" t="s">
        <v>30</v>
      </c>
      <c r="G6359" s="5" t="s">
        <v>87</v>
      </c>
      <c r="H6359" s="5" t="s">
        <v>131</v>
      </c>
      <c r="I6359" s="150">
        <v>7207.3005236697691</v>
      </c>
      <c r="J6359" s="150">
        <v>11591.658211918295</v>
      </c>
      <c r="K6359" s="150">
        <v>1772.377492260425</v>
      </c>
      <c r="L6359" s="150">
        <v>1718.2272986073451</v>
      </c>
      <c r="M6359" s="150">
        <v>6417.8174746800487</v>
      </c>
      <c r="N6359" s="150">
        <v>5014.5162022507939</v>
      </c>
      <c r="O6359" s="150">
        <v>3823.5875802664486</v>
      </c>
      <c r="P6359" s="150">
        <v>4816.2431854902852</v>
      </c>
      <c r="Q6359" s="150">
        <v>2403.5609298739737</v>
      </c>
      <c r="R6359" s="150">
        <v>3644.7245728034595</v>
      </c>
      <c r="S6359" s="150">
        <v>6768.7742066349956</v>
      </c>
      <c r="T6359" s="150">
        <v>4165.3995117753821</v>
      </c>
      <c r="U6359" s="150">
        <v>1197.5523596354224</v>
      </c>
      <c r="V6359" s="150">
        <v>2737.70882911437</v>
      </c>
      <c r="W6359" s="150">
        <v>2177.5969718817651</v>
      </c>
      <c r="X6359" s="150">
        <v>11284.06727739951</v>
      </c>
      <c r="Y6359" s="150">
        <v>15754.582303412439</v>
      </c>
      <c r="Z6359" s="150">
        <v>1957.0754720120574</v>
      </c>
      <c r="AA6359" s="150">
        <v>31101.996804548835</v>
      </c>
      <c r="AB6359" s="150">
        <v>183.27757851811683</v>
      </c>
      <c r="AC6359" s="150">
        <v>5664.1375116160743</v>
      </c>
      <c r="AD6359" s="150">
        <v>4334.038835059243</v>
      </c>
      <c r="AE6359" s="150">
        <v>4629.8415573383372</v>
      </c>
      <c r="AF6359" s="150">
        <v>21066.508030803994</v>
      </c>
      <c r="AG6359" s="150">
        <v>41481.131038015141</v>
      </c>
      <c r="AH6359" s="150">
        <v>7719.5266451977268</v>
      </c>
      <c r="AI6359" s="150">
        <v>2732.5020797246507</v>
      </c>
      <c r="AJ6359" s="150">
        <v>12416.014594724471</v>
      </c>
      <c r="AK6359" s="150">
        <v>1526.6189210656776</v>
      </c>
      <c r="AL6359" s="150">
        <v>227308.375</v>
      </c>
      <c r="AM6359" s="150">
        <v>174402.78125</v>
      </c>
      <c r="AN6359" s="150">
        <v>52905.5859375</v>
      </c>
      <c r="AO6359" s="5" t="s">
        <v>6100</v>
      </c>
    </row>
    <row r="6360" spans="1:41" ht="14.25" x14ac:dyDescent="0.45">
      <c r="A6360" s="150">
        <v>2024</v>
      </c>
      <c r="B6360" s="5" t="s">
        <v>1478</v>
      </c>
      <c r="C6360" s="5" t="s">
        <v>278</v>
      </c>
      <c r="D6360" s="5" t="s">
        <v>108</v>
      </c>
      <c r="E6360" s="5" t="s">
        <v>30</v>
      </c>
      <c r="F6360" s="5" t="s">
        <v>30</v>
      </c>
      <c r="G6360" s="5" t="s">
        <v>87</v>
      </c>
      <c r="H6360" s="5" t="s">
        <v>131</v>
      </c>
      <c r="I6360" s="150">
        <v>5992.6328960095416</v>
      </c>
      <c r="J6360" s="150">
        <v>3306.333999521637</v>
      </c>
      <c r="K6360" s="150">
        <v>1608.0272904820504</v>
      </c>
      <c r="L6360" s="150">
        <v>1960.5778027835913</v>
      </c>
      <c r="M6360" s="150">
        <v>5314.1113880557459</v>
      </c>
      <c r="N6360" s="150">
        <v>4430.448528110267</v>
      </c>
      <c r="O6360" s="150">
        <v>3497.4994644051881</v>
      </c>
      <c r="P6360" s="150">
        <v>403.78641444406179</v>
      </c>
      <c r="Q6360" s="150">
        <v>3626.5252646502281</v>
      </c>
      <c r="R6360" s="150">
        <v>3407.2677447157603</v>
      </c>
      <c r="S6360" s="150">
        <v>8504.7792175610812</v>
      </c>
      <c r="T6360" s="150">
        <v>3871.9245220663461</v>
      </c>
      <c r="U6360" s="150">
        <v>1150.5147151282856</v>
      </c>
      <c r="V6360" s="150">
        <v>2868.5429387765812</v>
      </c>
      <c r="W6360" s="150">
        <v>1034.3569794662953</v>
      </c>
      <c r="X6360" s="150">
        <v>6088.7893758546861</v>
      </c>
      <c r="Y6360" s="150">
        <v>15289.676805565419</v>
      </c>
      <c r="Z6360" s="150">
        <v>1975.7871243447353</v>
      </c>
      <c r="AA6360" s="150">
        <v>31083.128928958173</v>
      </c>
      <c r="AB6360" s="150"/>
      <c r="AC6360" s="150">
        <v>4189.4223328757862</v>
      </c>
      <c r="AD6360" s="150">
        <v>3946.2013095693683</v>
      </c>
      <c r="AE6360" s="150">
        <v>4150.5777520361062</v>
      </c>
      <c r="AF6360" s="150">
        <v>23692.859282598551</v>
      </c>
      <c r="AG6360" s="150">
        <v>29681.869139147846</v>
      </c>
      <c r="AH6360" s="150">
        <v>8969.6417158189906</v>
      </c>
      <c r="AI6360" s="150">
        <v>1834.1859593102861</v>
      </c>
      <c r="AJ6360" s="150">
        <v>13254.616872612542</v>
      </c>
      <c r="AK6360" s="150">
        <v>1806.1474647091616</v>
      </c>
      <c r="AL6360" s="150">
        <v>196940.234375</v>
      </c>
      <c r="AM6360" s="150">
        <v>150464.5625</v>
      </c>
      <c r="AN6360" s="150">
        <v>46475.6640625</v>
      </c>
      <c r="AO6360" s="5" t="s">
        <v>3405</v>
      </c>
    </row>
    <row r="6361" spans="1:41" ht="14.25" x14ac:dyDescent="0.45">
      <c r="A6361" s="150">
        <v>2024</v>
      </c>
      <c r="B6361" s="5" t="s">
        <v>4024</v>
      </c>
      <c r="C6361" s="5" t="s">
        <v>278</v>
      </c>
      <c r="D6361" s="5" t="s">
        <v>108</v>
      </c>
      <c r="E6361" s="5" t="s">
        <v>30</v>
      </c>
      <c r="F6361" s="5" t="s">
        <v>30</v>
      </c>
      <c r="G6361" s="5" t="s">
        <v>87</v>
      </c>
      <c r="H6361" s="5" t="s">
        <v>131</v>
      </c>
      <c r="I6361" s="150">
        <v>9006.2115775875427</v>
      </c>
      <c r="J6361" s="150">
        <v>3846.5916572990332</v>
      </c>
      <c r="K6361" s="150">
        <v>1769.9324142070413</v>
      </c>
      <c r="L6361" s="150">
        <v>2050.9884441109093</v>
      </c>
      <c r="M6361" s="150">
        <v>6266.4610954304862</v>
      </c>
      <c r="N6361" s="150">
        <v>5634.7216659032183</v>
      </c>
      <c r="O6361" s="150">
        <v>3923.6318346471585</v>
      </c>
      <c r="P6361" s="150">
        <v>4244.9973944302519</v>
      </c>
      <c r="Q6361" s="150">
        <v>2496.1203398590746</v>
      </c>
      <c r="R6361" s="150">
        <v>3744.6320054189791</v>
      </c>
      <c r="S6361" s="150">
        <v>4689.3491656432534</v>
      </c>
      <c r="T6361" s="150">
        <v>4065.6004630263205</v>
      </c>
      <c r="U6361" s="150">
        <v>1230.3790874948074</v>
      </c>
      <c r="V6361" s="150">
        <v>3401.1957557791243</v>
      </c>
      <c r="W6361" s="150">
        <v>2332.3707919466783</v>
      </c>
      <c r="X6361" s="150">
        <v>6236.4171313106372</v>
      </c>
      <c r="Y6361" s="150">
        <v>17072.312260134473</v>
      </c>
      <c r="Z6361" s="150">
        <v>1743.9286196665532</v>
      </c>
      <c r="AA6361" s="150">
        <v>35183.492428058038</v>
      </c>
      <c r="AB6361" s="150">
        <v>648.35628436682896</v>
      </c>
      <c r="AC6361" s="150">
        <v>6261.2209317776178</v>
      </c>
      <c r="AD6361" s="150">
        <v>4191.0670331050296</v>
      </c>
      <c r="AE6361" s="150">
        <v>4970.7315134790224</v>
      </c>
      <c r="AF6361" s="150">
        <v>21579.565320828493</v>
      </c>
      <c r="AG6361" s="150">
        <v>41177.043426445787</v>
      </c>
      <c r="AH6361" s="150">
        <v>11853.365139439105</v>
      </c>
      <c r="AI6361" s="150">
        <v>2351.6288994031188</v>
      </c>
      <c r="AJ6361" s="150">
        <v>11976.973662484919</v>
      </c>
      <c r="AK6361" s="150">
        <v>1653.5384688300062</v>
      </c>
      <c r="AL6361" s="150">
        <v>225602.8125</v>
      </c>
      <c r="AM6361" s="150">
        <v>175621.109375</v>
      </c>
      <c r="AN6361" s="150">
        <v>49981.71875</v>
      </c>
      <c r="AO6361" s="5" t="s">
        <v>4733</v>
      </c>
    </row>
    <row r="6362" spans="1:41" ht="14.25" x14ac:dyDescent="0.45">
      <c r="A6362" s="150">
        <v>2024</v>
      </c>
      <c r="B6362" s="5" t="s">
        <v>582</v>
      </c>
      <c r="C6362" s="5" t="s">
        <v>278</v>
      </c>
      <c r="D6362" s="5" t="s">
        <v>108</v>
      </c>
      <c r="E6362" s="5" t="s">
        <v>30</v>
      </c>
      <c r="F6362" s="5" t="s">
        <v>30</v>
      </c>
      <c r="G6362" s="5" t="s">
        <v>87</v>
      </c>
      <c r="H6362" s="5" t="s">
        <v>131</v>
      </c>
      <c r="I6362" s="150">
        <v>7944.119094717169</v>
      </c>
      <c r="J6362" s="150">
        <v>2883.6781335609185</v>
      </c>
      <c r="K6362" s="150">
        <v>1796.1894002518989</v>
      </c>
      <c r="L6362" s="150">
        <v>2833.4982165237157</v>
      </c>
      <c r="M6362" s="150">
        <v>6515.7257230412024</v>
      </c>
      <c r="N6362" s="150">
        <v>4581.579252124202</v>
      </c>
      <c r="O6362" s="150">
        <v>3835.5677602860892</v>
      </c>
      <c r="P6362" s="150">
        <v>303.99728192167197</v>
      </c>
      <c r="Q6362" s="150">
        <v>2701.4145858471948</v>
      </c>
      <c r="R6362" s="150">
        <v>3841.1208907070463</v>
      </c>
      <c r="S6362" s="150">
        <v>4810.7218730837876</v>
      </c>
      <c r="T6362" s="150">
        <v>4170.3598241962218</v>
      </c>
      <c r="U6362" s="150">
        <v>1262.0825783751725</v>
      </c>
      <c r="V6362" s="150">
        <v>3313.2411340127351</v>
      </c>
      <c r="W6362" s="150">
        <v>1026.1280093745968</v>
      </c>
      <c r="X6362" s="150">
        <v>6271.6788997006652</v>
      </c>
      <c r="Y6362" s="150">
        <v>17420.03197091227</v>
      </c>
      <c r="Z6362" s="150">
        <v>1526.9212790107533</v>
      </c>
      <c r="AA6362" s="150">
        <v>33522.609709261829</v>
      </c>
      <c r="AB6362" s="150">
        <v>665.06264564813432</v>
      </c>
      <c r="AC6362" s="150">
        <v>6116.7194323779568</v>
      </c>
      <c r="AD6362" s="150">
        <v>3356.630435594162</v>
      </c>
      <c r="AE6362" s="150">
        <v>4259.2543362382994</v>
      </c>
      <c r="AF6362" s="150">
        <v>24252.987590522796</v>
      </c>
      <c r="AG6362" s="150">
        <v>31331.178949633882</v>
      </c>
      <c r="AH6362" s="150">
        <v>15665.531730440081</v>
      </c>
      <c r="AI6362" s="150">
        <v>2157.6124774657296</v>
      </c>
      <c r="AJ6362" s="150">
        <v>12446.820194501392</v>
      </c>
      <c r="AK6362" s="150">
        <v>1858.0535940327443</v>
      </c>
      <c r="AL6362" s="150">
        <v>212670.5</v>
      </c>
      <c r="AM6362" s="150">
        <v>160541.25</v>
      </c>
      <c r="AN6362" s="150">
        <v>52129.265625</v>
      </c>
      <c r="AO6362" s="5" t="s">
        <v>1278</v>
      </c>
    </row>
    <row r="6363" spans="1:41" ht="14.25" x14ac:dyDescent="0.45">
      <c r="A6363" s="150">
        <v>2024</v>
      </c>
      <c r="B6363" s="5" t="s">
        <v>6344</v>
      </c>
      <c r="C6363" s="5" t="s">
        <v>278</v>
      </c>
      <c r="D6363" s="5" t="s">
        <v>108</v>
      </c>
      <c r="E6363" s="5" t="s">
        <v>30</v>
      </c>
      <c r="F6363" s="5" t="s">
        <v>30</v>
      </c>
      <c r="G6363" s="5" t="s">
        <v>87</v>
      </c>
      <c r="H6363" s="5" t="s">
        <v>131</v>
      </c>
      <c r="I6363" s="150">
        <v>8615.5873123967413</v>
      </c>
      <c r="J6363" s="150">
        <v>10776.970851073993</v>
      </c>
      <c r="K6363" s="150">
        <v>1813.5916551871267</v>
      </c>
      <c r="L6363" s="150">
        <v>2233.0692845514645</v>
      </c>
      <c r="M6363" s="150">
        <v>6441.352606184787</v>
      </c>
      <c r="N6363" s="150">
        <v>5492.3354085036244</v>
      </c>
      <c r="O6363" s="150">
        <v>4067.7211277636297</v>
      </c>
      <c r="P6363" s="150">
        <v>5511.6210068702048</v>
      </c>
      <c r="Q6363" s="150">
        <v>2166.3857755887857</v>
      </c>
      <c r="R6363" s="150">
        <v>3650.0532893499249</v>
      </c>
      <c r="S6363" s="150">
        <v>9662.3892911048879</v>
      </c>
      <c r="T6363" s="150">
        <v>4161.6291212095475</v>
      </c>
      <c r="U6363" s="150">
        <v>1299.2403110117612</v>
      </c>
      <c r="V6363" s="150">
        <v>2929.3808887343303</v>
      </c>
      <c r="W6363" s="150">
        <v>1351.0069171536359</v>
      </c>
      <c r="X6363" s="150">
        <v>12276.805907568165</v>
      </c>
      <c r="Y6363" s="150">
        <v>19074.471816041416</v>
      </c>
      <c r="Z6363" s="150">
        <v>2267.8868948235936</v>
      </c>
      <c r="AA6363" s="150">
        <v>32979.388238346197</v>
      </c>
      <c r="AB6363" s="150">
        <v>1336.7964762519448</v>
      </c>
      <c r="AC6363" s="150">
        <v>6155.1364998885019</v>
      </c>
      <c r="AD6363" s="150">
        <v>3881.7158722287095</v>
      </c>
      <c r="AE6363" s="150">
        <v>5276.1337004993238</v>
      </c>
      <c r="AF6363" s="150">
        <v>20112.747530208551</v>
      </c>
      <c r="AG6363" s="150">
        <v>36810.117092844936</v>
      </c>
      <c r="AH6363" s="150">
        <v>7864.4640075930665</v>
      </c>
      <c r="AI6363" s="150">
        <v>2860.3587472118302</v>
      </c>
      <c r="AJ6363" s="150">
        <v>11591.659649808056</v>
      </c>
      <c r="AK6363" s="150">
        <v>1681.9071838644438</v>
      </c>
      <c r="AL6363" s="150">
        <v>234341.9375</v>
      </c>
      <c r="AM6363" s="150">
        <v>176942.1875</v>
      </c>
      <c r="AN6363" s="150">
        <v>57399.73828125</v>
      </c>
      <c r="AO6363" s="5" t="s">
        <v>7050</v>
      </c>
    </row>
    <row r="6364" spans="1:41" ht="14.25" x14ac:dyDescent="0.45">
      <c r="A6364" s="150">
        <v>2024</v>
      </c>
      <c r="B6364" s="5" t="s">
        <v>7352</v>
      </c>
      <c r="C6364" s="5" t="s">
        <v>278</v>
      </c>
      <c r="D6364" s="5" t="s">
        <v>108</v>
      </c>
      <c r="E6364" s="5" t="s">
        <v>30</v>
      </c>
      <c r="F6364" s="5" t="s">
        <v>30</v>
      </c>
      <c r="G6364" s="5" t="s">
        <v>88</v>
      </c>
      <c r="H6364" s="5" t="s">
        <v>131</v>
      </c>
      <c r="I6364" s="150">
        <v>10071</v>
      </c>
      <c r="J6364" s="150">
        <v>16552.234357324502</v>
      </c>
      <c r="K6364" s="150">
        <v>1799.943722682822</v>
      </c>
      <c r="L6364" s="150">
        <v>2385.3211805808</v>
      </c>
      <c r="M6364" s="150">
        <v>8579.2943899173679</v>
      </c>
      <c r="N6364" s="150">
        <v>5998.6412856000006</v>
      </c>
      <c r="O6364" s="150">
        <v>4009.2790304110822</v>
      </c>
      <c r="P6364" s="150">
        <v>4781.9339999999993</v>
      </c>
      <c r="Q6364" s="150">
        <v>2371.5576153681982</v>
      </c>
      <c r="R6364" s="150">
        <v>3868.0862199674539</v>
      </c>
      <c r="S6364" s="150">
        <v>8332.3787255901807</v>
      </c>
      <c r="T6364" s="150">
        <v>4446.1146535153439</v>
      </c>
      <c r="U6364" s="150">
        <v>1100.472696</v>
      </c>
      <c r="V6364" s="150">
        <v>2527</v>
      </c>
      <c r="W6364" s="150">
        <v>1989</v>
      </c>
      <c r="X6364" s="150">
        <v>14563.425563999999</v>
      </c>
      <c r="Y6364" s="150">
        <v>19660</v>
      </c>
      <c r="Z6364" s="150">
        <v>2494.7260636286428</v>
      </c>
      <c r="AA6364" s="150">
        <v>38067</v>
      </c>
      <c r="AB6364" s="150">
        <v>1760.5440719999999</v>
      </c>
      <c r="AC6364" s="150">
        <v>2197.1425999999992</v>
      </c>
      <c r="AD6364" s="150">
        <v>3998.4118169691419</v>
      </c>
      <c r="AE6364" s="150">
        <v>5717.7887039999996</v>
      </c>
      <c r="AF6364" s="150">
        <v>18461.031116779661</v>
      </c>
      <c r="AG6364" s="150">
        <v>40107</v>
      </c>
      <c r="AH6364" s="150">
        <v>13109.455365438371</v>
      </c>
      <c r="AI6364" s="150">
        <v>3458.8795949973078</v>
      </c>
      <c r="AJ6364" s="150">
        <v>12440.501494015971</v>
      </c>
      <c r="AK6364" s="150">
        <v>1769</v>
      </c>
      <c r="AL6364" s="150">
        <v>256617.140625</v>
      </c>
      <c r="AM6364" s="150">
        <v>188801.4375</v>
      </c>
      <c r="AN6364" s="150">
        <v>67815.7265625</v>
      </c>
      <c r="AO6364" s="5" t="s">
        <v>7972</v>
      </c>
    </row>
    <row r="6365" spans="1:41" ht="14.25" x14ac:dyDescent="0.45">
      <c r="A6365" s="150">
        <v>2024</v>
      </c>
      <c r="B6365" s="5" t="s">
        <v>1477</v>
      </c>
      <c r="C6365" s="5" t="s">
        <v>278</v>
      </c>
      <c r="D6365" s="5" t="s">
        <v>108</v>
      </c>
      <c r="E6365" s="5" t="s">
        <v>30</v>
      </c>
      <c r="F6365" s="5" t="s">
        <v>30</v>
      </c>
      <c r="G6365" s="5" t="s">
        <v>88</v>
      </c>
      <c r="H6365" s="5" t="s">
        <v>131</v>
      </c>
      <c r="I6365" s="150">
        <v>6155.2948556892679</v>
      </c>
      <c r="J6365" s="150">
        <v>6144.5352043293024</v>
      </c>
      <c r="K6365" s="150">
        <v>1387.5835487466361</v>
      </c>
      <c r="L6365" s="150">
        <v>1448.9706000000001</v>
      </c>
      <c r="M6365" s="150">
        <v>5740.722299810699</v>
      </c>
      <c r="N6365" s="150">
        <v>4959.2788503549564</v>
      </c>
      <c r="O6365" s="150">
        <v>4108</v>
      </c>
      <c r="P6365" s="150">
        <v>365</v>
      </c>
      <c r="Q6365" s="150">
        <v>2891.6043284837651</v>
      </c>
      <c r="R6365" s="150">
        <v>3514.498584947265</v>
      </c>
      <c r="S6365" s="150">
        <v>4362.1949999999988</v>
      </c>
      <c r="T6365" s="150">
        <v>4064.0280523820702</v>
      </c>
      <c r="U6365" s="150">
        <v>1880.1780686388099</v>
      </c>
      <c r="V6365" s="150">
        <v>3348</v>
      </c>
      <c r="W6365" s="150">
        <v>808.43231897024862</v>
      </c>
      <c r="X6365" s="150">
        <v>7214.0909333918944</v>
      </c>
      <c r="Y6365" s="150">
        <v>18670</v>
      </c>
      <c r="Z6365" s="150">
        <v>1862.2384459176999</v>
      </c>
      <c r="AA6365" s="150">
        <v>26148.621792575948</v>
      </c>
      <c r="AB6365" s="150">
        <v>606</v>
      </c>
      <c r="AC6365" s="150">
        <v>5165.0883406386747</v>
      </c>
      <c r="AD6365" s="150">
        <v>4308.7361948511616</v>
      </c>
      <c r="AE6365" s="150">
        <v>4581.2746604511167</v>
      </c>
      <c r="AF6365" s="150">
        <v>24466.824435208979</v>
      </c>
      <c r="AG6365" s="150">
        <v>40258</v>
      </c>
      <c r="AH6365" s="150">
        <v>12545.15554764184</v>
      </c>
      <c r="AI6365" s="150">
        <v>1981.4634787757909</v>
      </c>
      <c r="AJ6365" s="150">
        <v>22372.941225866569</v>
      </c>
      <c r="AK6365" s="150">
        <v>2176.4128359750439</v>
      </c>
      <c r="AL6365" s="150">
        <v>223535.171875</v>
      </c>
      <c r="AM6365" s="150">
        <v>174232.34375</v>
      </c>
      <c r="AN6365" s="150">
        <v>49302.82421875</v>
      </c>
      <c r="AO6365" s="5" t="s">
        <v>3407</v>
      </c>
    </row>
    <row r="6366" spans="1:41" ht="14.25" x14ac:dyDescent="0.45">
      <c r="A6366" s="150">
        <v>2024</v>
      </c>
      <c r="B6366" s="5" t="s">
        <v>4980</v>
      </c>
      <c r="C6366" s="5" t="s">
        <v>278</v>
      </c>
      <c r="D6366" s="5" t="s">
        <v>108</v>
      </c>
      <c r="E6366" s="5" t="s">
        <v>30</v>
      </c>
      <c r="F6366" s="5" t="s">
        <v>30</v>
      </c>
      <c r="G6366" s="5" t="s">
        <v>88</v>
      </c>
      <c r="H6366" s="5" t="s">
        <v>131</v>
      </c>
      <c r="I6366" s="150">
        <v>7794.2977341342012</v>
      </c>
      <c r="J6366" s="150">
        <v>12821.15401959938</v>
      </c>
      <c r="K6366" s="150">
        <v>1856.681434322501</v>
      </c>
      <c r="L6366" s="150">
        <v>1861.266117207198</v>
      </c>
      <c r="M6366" s="150">
        <v>6804.4268524107347</v>
      </c>
      <c r="N6366" s="150">
        <v>5347.9209841808042</v>
      </c>
      <c r="O6366" s="150">
        <v>4053.920527711216</v>
      </c>
      <c r="P6366" s="150">
        <v>5131.4540875120892</v>
      </c>
      <c r="Q6366" s="150">
        <v>2570.9154294774289</v>
      </c>
      <c r="R6366" s="150">
        <v>3837.80036556</v>
      </c>
      <c r="S6366" s="150">
        <v>7071.5728828508391</v>
      </c>
      <c r="T6366" s="150">
        <v>4497.2590165225656</v>
      </c>
      <c r="U6366" s="150">
        <v>1196.6946115000001</v>
      </c>
      <c r="V6366" s="150">
        <v>2969</v>
      </c>
      <c r="W6366" s="150">
        <v>2308.7754314700701</v>
      </c>
      <c r="X6366" s="150">
        <v>12309.696</v>
      </c>
      <c r="Y6366" s="150">
        <v>17625</v>
      </c>
      <c r="Z6366" s="150">
        <v>2087.1973610736341</v>
      </c>
      <c r="AA6366" s="150">
        <v>34930</v>
      </c>
      <c r="AB6366" s="150">
        <v>204</v>
      </c>
      <c r="AC6366" s="150">
        <v>6005.3452021411304</v>
      </c>
      <c r="AD6366" s="150">
        <v>4635.8081355534514</v>
      </c>
      <c r="AE6366" s="150">
        <v>4908.7432510272001</v>
      </c>
      <c r="AF6366" s="150">
        <v>22820.250637031291</v>
      </c>
      <c r="AG6366" s="150">
        <v>47956</v>
      </c>
      <c r="AH6366" s="150">
        <v>8471.7649983191732</v>
      </c>
      <c r="AI6366" s="150">
        <v>2897.1080275968002</v>
      </c>
      <c r="AJ6366" s="150">
        <v>13695.779215382359</v>
      </c>
      <c r="AK6366" s="150">
        <v>1539</v>
      </c>
      <c r="AL6366" s="150">
        <v>250208.84375</v>
      </c>
      <c r="AM6366" s="150">
        <v>193558.828125</v>
      </c>
      <c r="AN6366" s="150">
        <v>56650.015625</v>
      </c>
      <c r="AO6366" s="5" t="s">
        <v>6101</v>
      </c>
    </row>
    <row r="6367" spans="1:41" ht="14.25" x14ac:dyDescent="0.45">
      <c r="A6367" s="150">
        <v>2024</v>
      </c>
      <c r="B6367" s="5" t="s">
        <v>4024</v>
      </c>
      <c r="C6367" s="5" t="s">
        <v>278</v>
      </c>
      <c r="D6367" s="5" t="s">
        <v>108</v>
      </c>
      <c r="E6367" s="5" t="s">
        <v>30</v>
      </c>
      <c r="F6367" s="5" t="s">
        <v>30</v>
      </c>
      <c r="G6367" s="5" t="s">
        <v>88</v>
      </c>
      <c r="H6367" s="5" t="s">
        <v>131</v>
      </c>
      <c r="I6367" s="150">
        <v>9647.1903193203343</v>
      </c>
      <c r="J6367" s="150">
        <v>3595.298758613334</v>
      </c>
      <c r="K6367" s="150">
        <v>1861.180683012059</v>
      </c>
      <c r="L6367" s="150">
        <v>2202.824700000001</v>
      </c>
      <c r="M6367" s="150">
        <v>6596.0247683468879</v>
      </c>
      <c r="N6367" s="150">
        <v>5960.1919976812214</v>
      </c>
      <c r="O6367" s="150">
        <v>4121.888162443217</v>
      </c>
      <c r="P6367" s="150">
        <v>4711.8480640834396</v>
      </c>
      <c r="Q6367" s="150">
        <v>2632.5497658113641</v>
      </c>
      <c r="R6367" s="150">
        <v>3883.8878994194988</v>
      </c>
      <c r="S6367" s="150">
        <v>4932</v>
      </c>
      <c r="T6367" s="150">
        <v>4365.0055370672644</v>
      </c>
      <c r="U6367" s="150">
        <v>1214.6450306725001</v>
      </c>
      <c r="V6367" s="150">
        <v>3678</v>
      </c>
      <c r="W6367" s="150">
        <v>2469.5108927357101</v>
      </c>
      <c r="X6367" s="150">
        <v>5926.9928125864326</v>
      </c>
      <c r="Y6367" s="150">
        <v>18141</v>
      </c>
      <c r="Z6367" s="150">
        <v>1839</v>
      </c>
      <c r="AA6367" s="150">
        <v>37664</v>
      </c>
      <c r="AB6367" s="150">
        <v>606</v>
      </c>
      <c r="AC6367" s="150">
        <v>6590.5124100000003</v>
      </c>
      <c r="AD6367" s="150">
        <v>4420.1364655052193</v>
      </c>
      <c r="AE6367" s="150">
        <v>5232.150599900544</v>
      </c>
      <c r="AF6367" s="150">
        <v>23168.760179352452</v>
      </c>
      <c r="AG6367" s="150">
        <v>44241</v>
      </c>
      <c r="AH6367" s="150">
        <v>12296</v>
      </c>
      <c r="AI6367" s="150">
        <v>2475.3049975422718</v>
      </c>
      <c r="AJ6367" s="150">
        <v>12859</v>
      </c>
      <c r="AK6367" s="150">
        <v>1655.2141666160439</v>
      </c>
      <c r="AL6367" s="150">
        <v>238987.140625</v>
      </c>
      <c r="AM6367" s="150">
        <v>187261.859375</v>
      </c>
      <c r="AN6367" s="150">
        <v>51725.2578125</v>
      </c>
      <c r="AO6367" s="5" t="s">
        <v>4734</v>
      </c>
    </row>
    <row r="6368" spans="1:41" ht="14.25" x14ac:dyDescent="0.45">
      <c r="A6368" s="150">
        <v>2024</v>
      </c>
      <c r="B6368" s="5" t="s">
        <v>1478</v>
      </c>
      <c r="C6368" s="5" t="s">
        <v>278</v>
      </c>
      <c r="D6368" s="5" t="s">
        <v>108</v>
      </c>
      <c r="E6368" s="5" t="s">
        <v>30</v>
      </c>
      <c r="F6368" s="5" t="s">
        <v>30</v>
      </c>
      <c r="G6368" s="5" t="s">
        <v>88</v>
      </c>
      <c r="H6368" s="5" t="s">
        <v>131</v>
      </c>
      <c r="I6368" s="150">
        <v>6663</v>
      </c>
      <c r="J6368" s="150">
        <v>3551.9985138310449</v>
      </c>
      <c r="K6368" s="150">
        <v>1766.1850268724311</v>
      </c>
      <c r="L6368" s="150">
        <v>2079.3821599921671</v>
      </c>
      <c r="M6368" s="150">
        <v>5764.3860831054899</v>
      </c>
      <c r="N6368" s="150">
        <v>4692.3481918320667</v>
      </c>
      <c r="O6368" s="150">
        <v>3743.9419160020011</v>
      </c>
      <c r="P6368" s="150">
        <v>365</v>
      </c>
      <c r="Q6368" s="150">
        <v>3869.6259739604579</v>
      </c>
      <c r="R6368" s="150">
        <v>3839.0851449224979</v>
      </c>
      <c r="S6368" s="150">
        <v>9096</v>
      </c>
      <c r="T6368" s="150">
        <v>4001.8649138798228</v>
      </c>
      <c r="U6368" s="150">
        <v>1242.896271367204</v>
      </c>
      <c r="V6368" s="150">
        <v>3149</v>
      </c>
      <c r="W6368" s="150">
        <v>1101.9604037511019</v>
      </c>
      <c r="X6368" s="150">
        <v>6448.7195002859899</v>
      </c>
      <c r="Y6368" s="150">
        <v>16713</v>
      </c>
      <c r="Z6368" s="150">
        <v>2108.9871985317491</v>
      </c>
      <c r="AA6368" s="150">
        <v>33673.987316242943</v>
      </c>
      <c r="AB6368" s="150"/>
      <c r="AC6368" s="150">
        <v>4578.2020788806012</v>
      </c>
      <c r="AD6368" s="150">
        <v>4227.6163182835908</v>
      </c>
      <c r="AE6368" s="150">
        <v>4431</v>
      </c>
      <c r="AF6368" s="150">
        <v>25595.297542184031</v>
      </c>
      <c r="AG6368" s="150">
        <v>33998.170949828083</v>
      </c>
      <c r="AH6368" s="150">
        <v>9689.8667157404216</v>
      </c>
      <c r="AI6368" s="150">
        <v>1942.6112537017559</v>
      </c>
      <c r="AJ6368" s="150">
        <v>14365.724173836419</v>
      </c>
      <c r="AK6368" s="150">
        <v>1941.1706724197591</v>
      </c>
      <c r="AL6368" s="150">
        <v>214641.015625</v>
      </c>
      <c r="AM6368" s="150">
        <v>164916.703125</v>
      </c>
      <c r="AN6368" s="150">
        <v>49724.32421875</v>
      </c>
      <c r="AO6368" s="5" t="s">
        <v>3406</v>
      </c>
    </row>
    <row r="6369" spans="1:41" ht="14.25" x14ac:dyDescent="0.45">
      <c r="A6369" s="150">
        <v>2024</v>
      </c>
      <c r="B6369" s="5" t="s">
        <v>6344</v>
      </c>
      <c r="C6369" s="5" t="s">
        <v>278</v>
      </c>
      <c r="D6369" s="5" t="s">
        <v>108</v>
      </c>
      <c r="E6369" s="5" t="s">
        <v>30</v>
      </c>
      <c r="F6369" s="5" t="s">
        <v>30</v>
      </c>
      <c r="G6369" s="5" t="s">
        <v>88</v>
      </c>
      <c r="H6369" s="5" t="s">
        <v>131</v>
      </c>
      <c r="I6369" s="150">
        <v>9372</v>
      </c>
      <c r="J6369" s="150">
        <v>12024.21450261174</v>
      </c>
      <c r="K6369" s="150">
        <v>1669</v>
      </c>
      <c r="L6369" s="150">
        <v>2433.0276041924162</v>
      </c>
      <c r="M6369" s="150">
        <v>6869.0747657282509</v>
      </c>
      <c r="N6369" s="150">
        <v>5857.0395520000002</v>
      </c>
      <c r="O6369" s="150">
        <v>4337.8281334749881</v>
      </c>
      <c r="P6369" s="150">
        <v>5854.5910651230288</v>
      </c>
      <c r="Q6369" s="150">
        <v>2310.2392888166401</v>
      </c>
      <c r="R6369" s="150">
        <v>3892.4260906572858</v>
      </c>
      <c r="S6369" s="150">
        <v>10303.996460688</v>
      </c>
      <c r="T6369" s="150">
        <v>4514.1003597783292</v>
      </c>
      <c r="U6369" s="150">
        <v>1331.9731328</v>
      </c>
      <c r="V6369" s="150">
        <v>3124</v>
      </c>
      <c r="W6369" s="150">
        <v>1440.7172049599999</v>
      </c>
      <c r="X6369" s="150">
        <v>13485</v>
      </c>
      <c r="Y6369" s="150">
        <v>21161</v>
      </c>
      <c r="Z6369" s="150">
        <v>2418.4803399523198</v>
      </c>
      <c r="AA6369" s="150">
        <v>36860</v>
      </c>
      <c r="AB6369" s="150">
        <v>1555.9611825720001</v>
      </c>
      <c r="AC6369" s="150">
        <v>6563.8531836311804</v>
      </c>
      <c r="AD6369" s="150">
        <v>4499.6664578327072</v>
      </c>
      <c r="AE6369" s="150">
        <v>5626.4823676799997</v>
      </c>
      <c r="AF6369" s="150">
        <v>21877.250707327679</v>
      </c>
      <c r="AG6369" s="150">
        <v>40947</v>
      </c>
      <c r="AH6369" s="150">
        <v>8833.5888107750961</v>
      </c>
      <c r="AI6369" s="150">
        <v>3050.2938268799999</v>
      </c>
      <c r="AJ6369" s="150">
        <v>12608.602772544</v>
      </c>
      <c r="AK6369" s="150">
        <v>1932</v>
      </c>
      <c r="AL6369" s="150">
        <v>256753.4375</v>
      </c>
      <c r="AM6369" s="150">
        <v>194262.1875</v>
      </c>
      <c r="AN6369" s="150">
        <v>62491.23046875</v>
      </c>
      <c r="AO6369" s="5" t="s">
        <v>7051</v>
      </c>
    </row>
    <row r="6370" spans="1:41" ht="14.25" x14ac:dyDescent="0.45">
      <c r="A6370" s="150">
        <v>2024</v>
      </c>
      <c r="B6370" s="5" t="s">
        <v>582</v>
      </c>
      <c r="C6370" s="5" t="s">
        <v>278</v>
      </c>
      <c r="D6370" s="5" t="s">
        <v>108</v>
      </c>
      <c r="E6370" s="5" t="s">
        <v>30</v>
      </c>
      <c r="F6370" s="5" t="s">
        <v>30</v>
      </c>
      <c r="G6370" s="5" t="s">
        <v>88</v>
      </c>
      <c r="H6370" s="5" t="s">
        <v>131</v>
      </c>
      <c r="I6370" s="150">
        <v>8586.0748591959527</v>
      </c>
      <c r="J6370" s="150">
        <v>3069.019837026553</v>
      </c>
      <c r="K6370" s="150">
        <v>2237.7570559320129</v>
      </c>
      <c r="L6370" s="150">
        <v>3010.2340001037551</v>
      </c>
      <c r="M6370" s="150">
        <v>6819.8381094293427</v>
      </c>
      <c r="N6370" s="150">
        <v>4944.3059450000001</v>
      </c>
      <c r="O6370" s="150">
        <v>4015.8698878821519</v>
      </c>
      <c r="P6370" s="150">
        <v>344</v>
      </c>
      <c r="Q6370" s="150">
        <v>2813.504015670911</v>
      </c>
      <c r="R6370" s="150">
        <v>3934.3784421119522</v>
      </c>
      <c r="S6370" s="150">
        <v>4893.7700447999996</v>
      </c>
      <c r="T6370" s="150">
        <v>4060.7126461052999</v>
      </c>
      <c r="U6370" s="150">
        <v>1232.8647061325869</v>
      </c>
      <c r="V6370" s="150">
        <v>74</v>
      </c>
      <c r="W6370" s="150">
        <v>1081.41354637007</v>
      </c>
      <c r="X6370" s="150">
        <v>6695.6887567276553</v>
      </c>
      <c r="Y6370" s="150">
        <v>18508</v>
      </c>
      <c r="Z6370" s="150">
        <v>1602.8902795487729</v>
      </c>
      <c r="AA6370" s="150">
        <v>35723.31952257482</v>
      </c>
      <c r="AB6370" s="150">
        <v>606</v>
      </c>
      <c r="AC6370" s="150">
        <v>6454.4409800000003</v>
      </c>
      <c r="AD6370" s="150">
        <v>3523.6330590252751</v>
      </c>
      <c r="AE6370" s="150">
        <v>4458.0490761468554</v>
      </c>
      <c r="AF6370" s="150">
        <v>25765.736298452732</v>
      </c>
      <c r="AG6370" s="150">
        <v>33844.812036604497</v>
      </c>
      <c r="AH6370" s="150">
        <v>16724.632487271349</v>
      </c>
      <c r="AI6370" s="150">
        <v>2258.3160225984848</v>
      </c>
      <c r="AJ6370" s="150">
        <v>13288.313283594811</v>
      </c>
      <c r="AK6370" s="150">
        <v>1880.2359670317819</v>
      </c>
      <c r="AL6370" s="150">
        <v>222451.796875</v>
      </c>
      <c r="AM6370" s="150">
        <v>167653.9375</v>
      </c>
      <c r="AN6370" s="150">
        <v>54797.8671875</v>
      </c>
      <c r="AO6370" s="5" t="s">
        <v>1279</v>
      </c>
    </row>
    <row r="6371" spans="1:41" ht="14.25" x14ac:dyDescent="0.45">
      <c r="A6371" s="150">
        <v>2024</v>
      </c>
      <c r="B6371" s="5" t="s">
        <v>6344</v>
      </c>
      <c r="C6371" s="5" t="s">
        <v>278</v>
      </c>
      <c r="D6371" s="5" t="s">
        <v>108</v>
      </c>
      <c r="E6371" s="5" t="s">
        <v>217</v>
      </c>
      <c r="F6371" s="5" t="s">
        <v>284</v>
      </c>
      <c r="G6371" s="5" t="s">
        <v>87</v>
      </c>
      <c r="H6371" s="5" t="s">
        <v>131</v>
      </c>
      <c r="I6371" s="150">
        <v>0</v>
      </c>
      <c r="J6371" s="150"/>
      <c r="K6371" s="150"/>
      <c r="L6371" s="150"/>
      <c r="M6371" s="150"/>
      <c r="N6371" s="150">
        <v>0</v>
      </c>
      <c r="O6371" s="150"/>
      <c r="P6371" s="150"/>
      <c r="Q6371" s="150">
        <v>0</v>
      </c>
      <c r="R6371" s="150"/>
      <c r="S6371" s="150">
        <v>0</v>
      </c>
      <c r="T6371" s="150"/>
      <c r="U6371" s="150"/>
      <c r="V6371" s="150">
        <v>0</v>
      </c>
      <c r="W6371" s="150"/>
      <c r="X6371" s="150"/>
      <c r="Y6371" s="150"/>
      <c r="Z6371" s="150"/>
      <c r="AA6371" s="150"/>
      <c r="AB6371" s="150"/>
      <c r="AC6371" s="150">
        <v>1844.9507499527924</v>
      </c>
      <c r="AD6371" s="150"/>
      <c r="AE6371" s="150"/>
      <c r="AF6371" s="150">
        <v>0</v>
      </c>
      <c r="AG6371" s="150">
        <v>0</v>
      </c>
      <c r="AH6371" s="150">
        <v>0</v>
      </c>
      <c r="AI6371" s="150"/>
      <c r="AJ6371" s="150"/>
      <c r="AK6371" s="150"/>
      <c r="AL6371" s="150">
        <v>1844.9508056640625</v>
      </c>
      <c r="AM6371" s="150">
        <v>1844.9508056640625</v>
      </c>
      <c r="AN6371" s="150">
        <v>0</v>
      </c>
      <c r="AO6371" s="5" t="s">
        <v>7052</v>
      </c>
    </row>
    <row r="6372" spans="1:41" ht="14.25" x14ac:dyDescent="0.45">
      <c r="A6372" s="150">
        <v>2024</v>
      </c>
      <c r="B6372" s="5" t="s">
        <v>7352</v>
      </c>
      <c r="C6372" s="5" t="s">
        <v>278</v>
      </c>
      <c r="D6372" s="5" t="s">
        <v>108</v>
      </c>
      <c r="E6372" s="5" t="s">
        <v>217</v>
      </c>
      <c r="F6372" s="5" t="s">
        <v>284</v>
      </c>
      <c r="G6372" s="5" t="s">
        <v>87</v>
      </c>
      <c r="H6372" s="5" t="s">
        <v>131</v>
      </c>
      <c r="I6372" s="150"/>
      <c r="J6372" s="150"/>
      <c r="K6372" s="150"/>
      <c r="L6372" s="150"/>
      <c r="M6372" s="150"/>
      <c r="N6372" s="150">
        <v>0</v>
      </c>
      <c r="O6372" s="150"/>
      <c r="P6372" s="150"/>
      <c r="Q6372" s="150">
        <v>0</v>
      </c>
      <c r="R6372" s="150"/>
      <c r="S6372" s="150"/>
      <c r="T6372" s="150">
        <v>0</v>
      </c>
      <c r="U6372" s="150"/>
      <c r="V6372" s="150">
        <v>0</v>
      </c>
      <c r="W6372" s="150"/>
      <c r="X6372" s="150"/>
      <c r="Y6372" s="150"/>
      <c r="Z6372" s="150"/>
      <c r="AA6372" s="150"/>
      <c r="AB6372" s="150"/>
      <c r="AC6372" s="150">
        <v>2035.7760212889459</v>
      </c>
      <c r="AD6372" s="150"/>
      <c r="AE6372" s="150"/>
      <c r="AF6372" s="150">
        <v>0</v>
      </c>
      <c r="AG6372" s="150"/>
      <c r="AH6372" s="150"/>
      <c r="AI6372" s="150"/>
      <c r="AJ6372" s="150"/>
      <c r="AK6372" s="150"/>
      <c r="AL6372" s="150">
        <v>2035.7760009765625</v>
      </c>
      <c r="AM6372" s="150">
        <v>2035.7760009765625</v>
      </c>
      <c r="AN6372" s="150">
        <v>0</v>
      </c>
      <c r="AO6372" s="5" t="s">
        <v>7973</v>
      </c>
    </row>
    <row r="6373" spans="1:41" ht="14.25" x14ac:dyDescent="0.45">
      <c r="A6373" s="150">
        <v>2024</v>
      </c>
      <c r="B6373" s="5" t="s">
        <v>582</v>
      </c>
      <c r="C6373" s="5" t="s">
        <v>278</v>
      </c>
      <c r="D6373" s="5" t="s">
        <v>108</v>
      </c>
      <c r="E6373" s="5" t="s">
        <v>217</v>
      </c>
      <c r="F6373" s="5" t="s">
        <v>284</v>
      </c>
      <c r="G6373" s="5" t="s">
        <v>87</v>
      </c>
      <c r="H6373" s="5" t="s">
        <v>131</v>
      </c>
      <c r="I6373" s="150">
        <v>0</v>
      </c>
      <c r="J6373" s="150"/>
      <c r="K6373" s="150"/>
      <c r="L6373" s="150">
        <v>0</v>
      </c>
      <c r="M6373" s="150">
        <v>0</v>
      </c>
      <c r="N6373" s="150">
        <v>0</v>
      </c>
      <c r="O6373" s="150"/>
      <c r="P6373" s="150"/>
      <c r="Q6373" s="150">
        <v>0</v>
      </c>
      <c r="R6373" s="150"/>
      <c r="S6373" s="150"/>
      <c r="T6373" s="150"/>
      <c r="U6373" s="150"/>
      <c r="V6373" s="150">
        <v>0</v>
      </c>
      <c r="W6373" s="150"/>
      <c r="X6373" s="150">
        <v>0</v>
      </c>
      <c r="Y6373" s="150"/>
      <c r="Z6373" s="150"/>
      <c r="AA6373" s="150"/>
      <c r="AB6373" s="150"/>
      <c r="AC6373" s="150">
        <v>1788.1537158615165</v>
      </c>
      <c r="AD6373" s="150"/>
      <c r="AE6373" s="150"/>
      <c r="AF6373" s="150">
        <v>0</v>
      </c>
      <c r="AG6373" s="150"/>
      <c r="AH6373" s="150">
        <v>0</v>
      </c>
      <c r="AI6373" s="150"/>
      <c r="AJ6373" s="150">
        <v>0</v>
      </c>
      <c r="AK6373" s="150"/>
      <c r="AL6373" s="150">
        <v>1788.1536865234375</v>
      </c>
      <c r="AM6373" s="150">
        <v>1788.1536865234375</v>
      </c>
      <c r="AN6373" s="150">
        <v>0</v>
      </c>
      <c r="AO6373" s="5" t="s">
        <v>1280</v>
      </c>
    </row>
    <row r="6374" spans="1:41" ht="14.25" x14ac:dyDescent="0.45">
      <c r="A6374" s="150">
        <v>2024</v>
      </c>
      <c r="B6374" s="5" t="s">
        <v>1477</v>
      </c>
      <c r="C6374" s="5" t="s">
        <v>278</v>
      </c>
      <c r="D6374" s="5" t="s">
        <v>108</v>
      </c>
      <c r="E6374" s="5" t="s">
        <v>217</v>
      </c>
      <c r="F6374" s="5" t="s">
        <v>284</v>
      </c>
      <c r="G6374" s="5" t="s">
        <v>87</v>
      </c>
      <c r="H6374" s="5" t="s">
        <v>131</v>
      </c>
      <c r="I6374" s="150"/>
      <c r="J6374" s="150"/>
      <c r="K6374" s="150"/>
      <c r="L6374" s="150"/>
      <c r="M6374" s="150"/>
      <c r="N6374" s="150"/>
      <c r="O6374" s="150"/>
      <c r="P6374" s="150"/>
      <c r="Q6374" s="150">
        <v>0</v>
      </c>
      <c r="R6374" s="150"/>
      <c r="S6374" s="150"/>
      <c r="T6374" s="150"/>
      <c r="U6374" s="150"/>
      <c r="V6374" s="150">
        <v>0</v>
      </c>
      <c r="W6374" s="150"/>
      <c r="X6374" s="150"/>
      <c r="Y6374" s="150"/>
      <c r="Z6374" s="150"/>
      <c r="AA6374" s="150">
        <v>0</v>
      </c>
      <c r="AB6374" s="150">
        <v>0</v>
      </c>
      <c r="AC6374" s="150">
        <v>996.06727597680367</v>
      </c>
      <c r="AD6374" s="150"/>
      <c r="AE6374" s="150"/>
      <c r="AF6374" s="150"/>
      <c r="AG6374" s="150">
        <v>0</v>
      </c>
      <c r="AH6374" s="150">
        <v>0</v>
      </c>
      <c r="AI6374" s="150">
        <v>0</v>
      </c>
      <c r="AJ6374" s="150"/>
      <c r="AK6374" s="150"/>
      <c r="AL6374" s="150">
        <v>996.0672607421875</v>
      </c>
      <c r="AM6374" s="150">
        <v>996.0672607421875</v>
      </c>
      <c r="AN6374" s="150">
        <v>0</v>
      </c>
      <c r="AO6374" s="5" t="s">
        <v>3409</v>
      </c>
    </row>
    <row r="6375" spans="1:41" ht="14.25" x14ac:dyDescent="0.45">
      <c r="A6375" s="150">
        <v>2024</v>
      </c>
      <c r="B6375" s="5" t="s">
        <v>4024</v>
      </c>
      <c r="C6375" s="5" t="s">
        <v>278</v>
      </c>
      <c r="D6375" s="5" t="s">
        <v>108</v>
      </c>
      <c r="E6375" s="5" t="s">
        <v>217</v>
      </c>
      <c r="F6375" s="5" t="s">
        <v>284</v>
      </c>
      <c r="G6375" s="5" t="s">
        <v>87</v>
      </c>
      <c r="H6375" s="5" t="s">
        <v>131</v>
      </c>
      <c r="I6375" s="150"/>
      <c r="J6375" s="150"/>
      <c r="K6375" s="150"/>
      <c r="L6375" s="150"/>
      <c r="M6375" s="150"/>
      <c r="N6375" s="150">
        <v>0</v>
      </c>
      <c r="O6375" s="150"/>
      <c r="P6375" s="150"/>
      <c r="Q6375" s="150">
        <v>0</v>
      </c>
      <c r="R6375" s="150"/>
      <c r="S6375" s="150"/>
      <c r="T6375" s="150"/>
      <c r="U6375" s="150"/>
      <c r="V6375" s="150">
        <v>0</v>
      </c>
      <c r="W6375" s="150"/>
      <c r="X6375" s="150">
        <v>0</v>
      </c>
      <c r="Y6375" s="150">
        <v>0</v>
      </c>
      <c r="Z6375" s="150"/>
      <c r="AA6375" s="150"/>
      <c r="AB6375" s="150"/>
      <c r="AC6375" s="150">
        <v>1830.3970941880275</v>
      </c>
      <c r="AD6375" s="150"/>
      <c r="AE6375" s="150"/>
      <c r="AF6375" s="150">
        <v>0</v>
      </c>
      <c r="AG6375" s="150"/>
      <c r="AH6375" s="150">
        <v>0</v>
      </c>
      <c r="AI6375" s="150"/>
      <c r="AJ6375" s="150"/>
      <c r="AK6375" s="150"/>
      <c r="AL6375" s="150">
        <v>1830.3970947265625</v>
      </c>
      <c r="AM6375" s="150">
        <v>1830.3970947265625</v>
      </c>
      <c r="AN6375" s="150">
        <v>0</v>
      </c>
      <c r="AO6375" s="5" t="s">
        <v>4735</v>
      </c>
    </row>
    <row r="6376" spans="1:41" ht="14.25" x14ac:dyDescent="0.45">
      <c r="A6376" s="150">
        <v>2024</v>
      </c>
      <c r="B6376" s="5" t="s">
        <v>1478</v>
      </c>
      <c r="C6376" s="5" t="s">
        <v>278</v>
      </c>
      <c r="D6376" s="5" t="s">
        <v>108</v>
      </c>
      <c r="E6376" s="5" t="s">
        <v>217</v>
      </c>
      <c r="F6376" s="5" t="s">
        <v>284</v>
      </c>
      <c r="G6376" s="5" t="s">
        <v>87</v>
      </c>
      <c r="H6376" s="5" t="s">
        <v>131</v>
      </c>
      <c r="I6376" s="150"/>
      <c r="J6376" s="150"/>
      <c r="K6376" s="150"/>
      <c r="L6376" s="150"/>
      <c r="M6376" s="150"/>
      <c r="N6376" s="150">
        <v>0</v>
      </c>
      <c r="O6376" s="150"/>
      <c r="P6376" s="150"/>
      <c r="Q6376" s="150">
        <v>0</v>
      </c>
      <c r="R6376" s="150"/>
      <c r="S6376" s="150"/>
      <c r="T6376" s="150"/>
      <c r="U6376" s="150"/>
      <c r="V6376" s="150">
        <v>0</v>
      </c>
      <c r="W6376" s="150"/>
      <c r="X6376" s="150"/>
      <c r="Y6376" s="150">
        <v>0</v>
      </c>
      <c r="Z6376" s="150"/>
      <c r="AA6376" s="150"/>
      <c r="AB6376" s="150"/>
      <c r="AC6376" s="150">
        <v>1416.0181109271207</v>
      </c>
      <c r="AD6376" s="150"/>
      <c r="AE6376" s="150"/>
      <c r="AF6376" s="150"/>
      <c r="AG6376" s="150"/>
      <c r="AH6376" s="150">
        <v>0</v>
      </c>
      <c r="AI6376" s="150"/>
      <c r="AJ6376" s="150">
        <v>0</v>
      </c>
      <c r="AK6376" s="150"/>
      <c r="AL6376" s="150">
        <v>1416.01806640625</v>
      </c>
      <c r="AM6376" s="150">
        <v>1416.01806640625</v>
      </c>
      <c r="AN6376" s="150">
        <v>0</v>
      </c>
      <c r="AO6376" s="5" t="s">
        <v>3408</v>
      </c>
    </row>
    <row r="6377" spans="1:41" ht="14.25" x14ac:dyDescent="0.45">
      <c r="A6377" s="150">
        <v>2024</v>
      </c>
      <c r="B6377" s="5" t="s">
        <v>4980</v>
      </c>
      <c r="C6377" s="5" t="s">
        <v>278</v>
      </c>
      <c r="D6377" s="5" t="s">
        <v>108</v>
      </c>
      <c r="E6377" s="5" t="s">
        <v>217</v>
      </c>
      <c r="F6377" s="5" t="s">
        <v>284</v>
      </c>
      <c r="G6377" s="5" t="s">
        <v>87</v>
      </c>
      <c r="H6377" s="5" t="s">
        <v>131</v>
      </c>
      <c r="I6377" s="150"/>
      <c r="J6377" s="150"/>
      <c r="K6377" s="150"/>
      <c r="L6377" s="150"/>
      <c r="M6377" s="150"/>
      <c r="N6377" s="150">
        <v>0</v>
      </c>
      <c r="O6377" s="150"/>
      <c r="P6377" s="150"/>
      <c r="Q6377" s="150">
        <v>0</v>
      </c>
      <c r="R6377" s="150"/>
      <c r="S6377" s="150"/>
      <c r="T6377" s="150"/>
      <c r="U6377" s="150"/>
      <c r="V6377" s="150">
        <v>0</v>
      </c>
      <c r="W6377" s="150"/>
      <c r="X6377" s="150">
        <v>0</v>
      </c>
      <c r="Y6377" s="150"/>
      <c r="Z6377" s="150"/>
      <c r="AA6377" s="150"/>
      <c r="AB6377" s="150"/>
      <c r="AC6377" s="150">
        <v>1813.922858775866</v>
      </c>
      <c r="AD6377" s="150"/>
      <c r="AE6377" s="150"/>
      <c r="AF6377" s="150">
        <v>0</v>
      </c>
      <c r="AG6377" s="150"/>
      <c r="AH6377" s="150">
        <v>0</v>
      </c>
      <c r="AI6377" s="150"/>
      <c r="AJ6377" s="150"/>
      <c r="AK6377" s="150"/>
      <c r="AL6377" s="150">
        <v>1813.9228515625</v>
      </c>
      <c r="AM6377" s="150">
        <v>1813.9228515625</v>
      </c>
      <c r="AN6377" s="150">
        <v>0</v>
      </c>
      <c r="AO6377" s="5" t="s">
        <v>6102</v>
      </c>
    </row>
    <row r="6378" spans="1:41" ht="14.25" x14ac:dyDescent="0.45">
      <c r="A6378" s="150">
        <v>2024</v>
      </c>
      <c r="B6378" s="5" t="s">
        <v>4980</v>
      </c>
      <c r="C6378" s="5" t="s">
        <v>278</v>
      </c>
      <c r="D6378" s="5" t="s">
        <v>108</v>
      </c>
      <c r="E6378" s="5" t="s">
        <v>217</v>
      </c>
      <c r="F6378" s="5" t="s">
        <v>218</v>
      </c>
      <c r="G6378" s="5" t="s">
        <v>87</v>
      </c>
      <c r="H6378" s="5" t="s">
        <v>131</v>
      </c>
      <c r="I6378" s="150"/>
      <c r="J6378" s="150"/>
      <c r="K6378" s="150"/>
      <c r="L6378" s="150"/>
      <c r="M6378" s="150"/>
      <c r="N6378" s="150">
        <v>0</v>
      </c>
      <c r="O6378" s="150"/>
      <c r="P6378" s="150"/>
      <c r="Q6378" s="150">
        <v>130.16873474298069</v>
      </c>
      <c r="R6378" s="150"/>
      <c r="S6378" s="150"/>
      <c r="T6378" s="150"/>
      <c r="U6378" s="150"/>
      <c r="V6378" s="150">
        <v>35.405895850090751</v>
      </c>
      <c r="W6378" s="150"/>
      <c r="X6378" s="150">
        <v>0</v>
      </c>
      <c r="Y6378" s="150"/>
      <c r="Z6378" s="150"/>
      <c r="AA6378" s="150"/>
      <c r="AB6378" s="150"/>
      <c r="AC6378" s="150">
        <v>0</v>
      </c>
      <c r="AD6378" s="150">
        <v>130.16873474298069</v>
      </c>
      <c r="AE6378" s="150"/>
      <c r="AF6378" s="150">
        <v>0</v>
      </c>
      <c r="AG6378" s="150"/>
      <c r="AH6378" s="150">
        <v>206.18727583288143</v>
      </c>
      <c r="AI6378" s="150"/>
      <c r="AJ6378" s="150"/>
      <c r="AK6378" s="150"/>
      <c r="AL6378" s="150">
        <v>501.9306640625</v>
      </c>
      <c r="AM6378" s="150">
        <v>165.57463073730469</v>
      </c>
      <c r="AN6378" s="150">
        <v>336.35601806640625</v>
      </c>
      <c r="AO6378" s="5" t="s">
        <v>6103</v>
      </c>
    </row>
    <row r="6379" spans="1:41" ht="14.25" x14ac:dyDescent="0.45">
      <c r="A6379" s="150">
        <v>2024</v>
      </c>
      <c r="B6379" s="5" t="s">
        <v>4024</v>
      </c>
      <c r="C6379" s="5" t="s">
        <v>278</v>
      </c>
      <c r="D6379" s="5" t="s">
        <v>108</v>
      </c>
      <c r="E6379" s="5" t="s">
        <v>217</v>
      </c>
      <c r="F6379" s="5" t="s">
        <v>218</v>
      </c>
      <c r="G6379" s="5" t="s">
        <v>87</v>
      </c>
      <c r="H6379" s="5" t="s">
        <v>131</v>
      </c>
      <c r="I6379" s="150"/>
      <c r="J6379" s="150"/>
      <c r="K6379" s="150"/>
      <c r="L6379" s="150"/>
      <c r="M6379" s="150"/>
      <c r="N6379" s="150">
        <v>0</v>
      </c>
      <c r="O6379" s="150"/>
      <c r="P6379" s="150"/>
      <c r="Q6379" s="150">
        <v>133.73685733639212</v>
      </c>
      <c r="R6379" s="150"/>
      <c r="S6379" s="150"/>
      <c r="T6379" s="150"/>
      <c r="U6379" s="150"/>
      <c r="V6379" s="150">
        <v>63.123796662777082</v>
      </c>
      <c r="W6379" s="150"/>
      <c r="X6379" s="150">
        <v>0</v>
      </c>
      <c r="Y6379" s="150">
        <v>0</v>
      </c>
      <c r="Z6379" s="150"/>
      <c r="AA6379" s="150"/>
      <c r="AB6379" s="150"/>
      <c r="AC6379" s="150">
        <v>672.69278996289131</v>
      </c>
      <c r="AD6379" s="150">
        <v>133.73685733639212</v>
      </c>
      <c r="AE6379" s="150"/>
      <c r="AF6379" s="150">
        <v>0</v>
      </c>
      <c r="AG6379" s="150"/>
      <c r="AH6379" s="150">
        <v>839.86746407254248</v>
      </c>
      <c r="AI6379" s="150"/>
      <c r="AJ6379" s="150"/>
      <c r="AK6379" s="150"/>
      <c r="AL6379" s="150">
        <v>1843.1578369140625</v>
      </c>
      <c r="AM6379" s="150">
        <v>869.553466796875</v>
      </c>
      <c r="AN6379" s="150">
        <v>973.60430908203125</v>
      </c>
      <c r="AO6379" s="5" t="s">
        <v>4736</v>
      </c>
    </row>
    <row r="6380" spans="1:41" ht="14.25" x14ac:dyDescent="0.45">
      <c r="A6380" s="150">
        <v>2024</v>
      </c>
      <c r="B6380" s="5" t="s">
        <v>1478</v>
      </c>
      <c r="C6380" s="5" t="s">
        <v>278</v>
      </c>
      <c r="D6380" s="5" t="s">
        <v>108</v>
      </c>
      <c r="E6380" s="5" t="s">
        <v>217</v>
      </c>
      <c r="F6380" s="5" t="s">
        <v>218</v>
      </c>
      <c r="G6380" s="5" t="s">
        <v>87</v>
      </c>
      <c r="H6380" s="5" t="s">
        <v>131</v>
      </c>
      <c r="I6380" s="150"/>
      <c r="J6380" s="150"/>
      <c r="K6380" s="150"/>
      <c r="L6380" s="150"/>
      <c r="M6380" s="150"/>
      <c r="N6380" s="150">
        <v>0</v>
      </c>
      <c r="O6380" s="150">
        <v>0</v>
      </c>
      <c r="P6380" s="150"/>
      <c r="Q6380" s="150">
        <v>138.28301864522663</v>
      </c>
      <c r="R6380" s="150"/>
      <c r="S6380" s="150"/>
      <c r="T6380" s="150"/>
      <c r="U6380" s="150"/>
      <c r="V6380" s="150">
        <v>0</v>
      </c>
      <c r="W6380" s="150"/>
      <c r="X6380" s="150"/>
      <c r="Y6380" s="150">
        <v>0</v>
      </c>
      <c r="Z6380" s="150"/>
      <c r="AA6380" s="150">
        <v>192.04745629449076</v>
      </c>
      <c r="AB6380" s="150"/>
      <c r="AC6380" s="150">
        <v>382.76739560998732</v>
      </c>
      <c r="AD6380" s="150">
        <v>138.28301864522663</v>
      </c>
      <c r="AE6380" s="150"/>
      <c r="AF6380" s="150"/>
      <c r="AG6380" s="150"/>
      <c r="AH6380" s="150">
        <v>854.34567711468503</v>
      </c>
      <c r="AI6380" s="150"/>
      <c r="AJ6380" s="150">
        <v>0</v>
      </c>
      <c r="AK6380" s="150"/>
      <c r="AL6380" s="150">
        <v>1705.7265625</v>
      </c>
      <c r="AM6380" s="150">
        <v>713.097900390625</v>
      </c>
      <c r="AN6380" s="150">
        <v>992.62872314453125</v>
      </c>
      <c r="AO6380" s="5" t="s">
        <v>3410</v>
      </c>
    </row>
    <row r="6381" spans="1:41" ht="14.25" x14ac:dyDescent="0.45">
      <c r="A6381" s="150">
        <v>2024</v>
      </c>
      <c r="B6381" s="5" t="s">
        <v>582</v>
      </c>
      <c r="C6381" s="5" t="s">
        <v>278</v>
      </c>
      <c r="D6381" s="5" t="s">
        <v>108</v>
      </c>
      <c r="E6381" s="5" t="s">
        <v>217</v>
      </c>
      <c r="F6381" s="5" t="s">
        <v>218</v>
      </c>
      <c r="G6381" s="5" t="s">
        <v>87</v>
      </c>
      <c r="H6381" s="5" t="s">
        <v>131</v>
      </c>
      <c r="I6381" s="150">
        <v>0</v>
      </c>
      <c r="J6381" s="150"/>
      <c r="K6381" s="150"/>
      <c r="L6381" s="150"/>
      <c r="M6381" s="150">
        <v>0</v>
      </c>
      <c r="N6381" s="150">
        <v>0</v>
      </c>
      <c r="O6381" s="150">
        <v>0</v>
      </c>
      <c r="P6381" s="150">
        <v>21.949262232611694</v>
      </c>
      <c r="Q6381" s="150">
        <v>137.1828889538231</v>
      </c>
      <c r="R6381" s="150"/>
      <c r="S6381" s="150"/>
      <c r="T6381" s="150"/>
      <c r="U6381" s="150"/>
      <c r="V6381" s="150">
        <v>65.847786697835076</v>
      </c>
      <c r="W6381" s="150"/>
      <c r="X6381" s="150">
        <v>0</v>
      </c>
      <c r="Y6381" s="150"/>
      <c r="Z6381" s="150"/>
      <c r="AA6381" s="150"/>
      <c r="AB6381" s="150"/>
      <c r="AC6381" s="150">
        <v>691.40176032726833</v>
      </c>
      <c r="AD6381" s="150">
        <v>137.1828889538231</v>
      </c>
      <c r="AE6381" s="150"/>
      <c r="AF6381" s="150"/>
      <c r="AG6381" s="150"/>
      <c r="AH6381" s="150">
        <v>851.10851685983812</v>
      </c>
      <c r="AI6381" s="150"/>
      <c r="AJ6381" s="150">
        <v>0</v>
      </c>
      <c r="AK6381" s="150"/>
      <c r="AL6381" s="150">
        <v>1904.673095703125</v>
      </c>
      <c r="AM6381" s="150">
        <v>916.3817138671875</v>
      </c>
      <c r="AN6381" s="150">
        <v>988.2913818359375</v>
      </c>
      <c r="AO6381" s="5" t="s">
        <v>1281</v>
      </c>
    </row>
    <row r="6382" spans="1:41" ht="14.25" x14ac:dyDescent="0.45">
      <c r="A6382" s="150">
        <v>2024</v>
      </c>
      <c r="B6382" s="5" t="s">
        <v>6344</v>
      </c>
      <c r="C6382" s="5" t="s">
        <v>278</v>
      </c>
      <c r="D6382" s="5" t="s">
        <v>108</v>
      </c>
      <c r="E6382" s="5" t="s">
        <v>217</v>
      </c>
      <c r="F6382" s="5" t="s">
        <v>218</v>
      </c>
      <c r="G6382" s="5" t="s">
        <v>87</v>
      </c>
      <c r="H6382" s="5" t="s">
        <v>131</v>
      </c>
      <c r="I6382" s="150">
        <v>0</v>
      </c>
      <c r="J6382" s="150"/>
      <c r="K6382" s="150"/>
      <c r="L6382" s="150"/>
      <c r="M6382" s="150"/>
      <c r="N6382" s="150">
        <v>0</v>
      </c>
      <c r="O6382" s="150"/>
      <c r="P6382" s="150"/>
      <c r="Q6382" s="150">
        <v>126.87893662224229</v>
      </c>
      <c r="R6382" s="150"/>
      <c r="S6382" s="150">
        <v>0</v>
      </c>
      <c r="T6382" s="150"/>
      <c r="U6382" s="150"/>
      <c r="V6382" s="150">
        <v>60.901889578676297</v>
      </c>
      <c r="W6382" s="150"/>
      <c r="X6382" s="150"/>
      <c r="Y6382" s="150"/>
      <c r="Z6382" s="150"/>
      <c r="AA6382" s="150"/>
      <c r="AB6382" s="150"/>
      <c r="AC6382" s="150">
        <v>0</v>
      </c>
      <c r="AD6382" s="150">
        <v>126.87893662224229</v>
      </c>
      <c r="AE6382" s="150"/>
      <c r="AF6382" s="150">
        <v>0</v>
      </c>
      <c r="AG6382" s="150">
        <v>0</v>
      </c>
      <c r="AH6382" s="150">
        <v>200.9762356096318</v>
      </c>
      <c r="AI6382" s="150"/>
      <c r="AJ6382" s="150"/>
      <c r="AK6382" s="150"/>
      <c r="AL6382" s="150">
        <v>515.635986328125</v>
      </c>
      <c r="AM6382" s="150">
        <v>187.78082275390625</v>
      </c>
      <c r="AN6382" s="150">
        <v>327.85516357421875</v>
      </c>
      <c r="AO6382" s="5" t="s">
        <v>7053</v>
      </c>
    </row>
    <row r="6383" spans="1:41" ht="14.25" x14ac:dyDescent="0.45">
      <c r="A6383" s="150">
        <v>2024</v>
      </c>
      <c r="B6383" s="5" t="s">
        <v>1477</v>
      </c>
      <c r="C6383" s="5" t="s">
        <v>278</v>
      </c>
      <c r="D6383" s="5" t="s">
        <v>108</v>
      </c>
      <c r="E6383" s="5" t="s">
        <v>217</v>
      </c>
      <c r="F6383" s="5" t="s">
        <v>218</v>
      </c>
      <c r="G6383" s="5" t="s">
        <v>87</v>
      </c>
      <c r="H6383" s="5" t="s">
        <v>131</v>
      </c>
      <c r="I6383" s="150"/>
      <c r="J6383" s="150"/>
      <c r="K6383" s="150"/>
      <c r="L6383" s="150"/>
      <c r="M6383" s="150"/>
      <c r="N6383" s="150"/>
      <c r="O6383" s="150"/>
      <c r="P6383" s="150">
        <v>22.134828355040082</v>
      </c>
      <c r="Q6383" s="150">
        <v>138.34267721900051</v>
      </c>
      <c r="R6383" s="150"/>
      <c r="S6383" s="150"/>
      <c r="T6383" s="150"/>
      <c r="U6383" s="150"/>
      <c r="V6383" s="150">
        <v>0</v>
      </c>
      <c r="W6383" s="150"/>
      <c r="X6383" s="150"/>
      <c r="Y6383" s="150"/>
      <c r="Z6383" s="150"/>
      <c r="AA6383" s="150">
        <v>206.540083380879</v>
      </c>
      <c r="AB6383" s="150">
        <v>0</v>
      </c>
      <c r="AC6383" s="150">
        <v>442.69656710080164</v>
      </c>
      <c r="AD6383" s="150">
        <v>138.34267721900051</v>
      </c>
      <c r="AE6383" s="150"/>
      <c r="AF6383" s="150"/>
      <c r="AG6383" s="150">
        <v>0</v>
      </c>
      <c r="AH6383" s="150">
        <v>1559.4809106347409</v>
      </c>
      <c r="AI6383" s="150">
        <v>0</v>
      </c>
      <c r="AJ6383" s="150"/>
      <c r="AK6383" s="150"/>
      <c r="AL6383" s="150">
        <v>2507.537841796875</v>
      </c>
      <c r="AM6383" s="150">
        <v>809.71417236328125</v>
      </c>
      <c r="AN6383" s="150">
        <v>1697.8236083984375</v>
      </c>
      <c r="AO6383" s="5" t="s">
        <v>3411</v>
      </c>
    </row>
    <row r="6384" spans="1:41" ht="14.25" x14ac:dyDescent="0.45">
      <c r="A6384" s="150">
        <v>2024</v>
      </c>
      <c r="B6384" s="5" t="s">
        <v>7352</v>
      </c>
      <c r="C6384" s="5" t="s">
        <v>278</v>
      </c>
      <c r="D6384" s="5" t="s">
        <v>108</v>
      </c>
      <c r="E6384" s="5" t="s">
        <v>217</v>
      </c>
      <c r="F6384" s="5" t="s">
        <v>218</v>
      </c>
      <c r="G6384" s="5" t="s">
        <v>87</v>
      </c>
      <c r="H6384" s="5" t="s">
        <v>131</v>
      </c>
      <c r="I6384" s="150"/>
      <c r="J6384" s="150"/>
      <c r="K6384" s="150"/>
      <c r="L6384" s="150"/>
      <c r="M6384" s="150"/>
      <c r="N6384" s="150">
        <v>0</v>
      </c>
      <c r="O6384" s="150"/>
      <c r="P6384" s="150"/>
      <c r="Q6384" s="150">
        <v>125</v>
      </c>
      <c r="R6384" s="150"/>
      <c r="S6384" s="150"/>
      <c r="T6384" s="150">
        <v>0</v>
      </c>
      <c r="U6384" s="150"/>
      <c r="V6384" s="150">
        <v>47</v>
      </c>
      <c r="W6384" s="150"/>
      <c r="X6384" s="150"/>
      <c r="Y6384" s="150"/>
      <c r="Z6384" s="150"/>
      <c r="AA6384" s="150"/>
      <c r="AB6384" s="150"/>
      <c r="AC6384" s="150">
        <v>0</v>
      </c>
      <c r="AD6384" s="150">
        <v>125</v>
      </c>
      <c r="AE6384" s="150"/>
      <c r="AF6384" s="150">
        <v>0</v>
      </c>
      <c r="AG6384" s="150"/>
      <c r="AH6384" s="150">
        <v>235</v>
      </c>
      <c r="AI6384" s="150"/>
      <c r="AJ6384" s="150"/>
      <c r="AK6384" s="150"/>
      <c r="AL6384" s="150">
        <v>532</v>
      </c>
      <c r="AM6384" s="150">
        <v>172</v>
      </c>
      <c r="AN6384" s="150">
        <v>360</v>
      </c>
      <c r="AO6384" s="5" t="s">
        <v>7974</v>
      </c>
    </row>
    <row r="6385" spans="1:41" ht="14.25" x14ac:dyDescent="0.45">
      <c r="A6385" s="150">
        <v>2024</v>
      </c>
      <c r="B6385" s="5" t="s">
        <v>582</v>
      </c>
      <c r="C6385" s="5" t="s">
        <v>278</v>
      </c>
      <c r="D6385" s="5" t="s">
        <v>108</v>
      </c>
      <c r="E6385" s="5" t="s">
        <v>217</v>
      </c>
      <c r="F6385" s="5" t="s">
        <v>285</v>
      </c>
      <c r="G6385" s="5" t="s">
        <v>87</v>
      </c>
      <c r="H6385" s="5" t="s">
        <v>131</v>
      </c>
      <c r="I6385" s="150">
        <v>41.41247095237911</v>
      </c>
      <c r="J6385" s="150"/>
      <c r="K6385" s="150">
        <v>89.590303654851155</v>
      </c>
      <c r="L6385" s="150"/>
      <c r="M6385" s="150">
        <v>261.19622056807913</v>
      </c>
      <c r="N6385" s="150">
        <v>23.046725344242279</v>
      </c>
      <c r="O6385" s="150">
        <v>141.3356893682332</v>
      </c>
      <c r="P6385" s="150">
        <v>406.06135130331631</v>
      </c>
      <c r="Q6385" s="150">
        <v>96.576753823491458</v>
      </c>
      <c r="R6385" s="150"/>
      <c r="S6385" s="150">
        <v>642.65127649809949</v>
      </c>
      <c r="T6385" s="150">
        <v>274.36577790764619</v>
      </c>
      <c r="U6385" s="150"/>
      <c r="V6385" s="150">
        <v>307.28967125656374</v>
      </c>
      <c r="W6385" s="150">
        <v>92.186901376969118</v>
      </c>
      <c r="X6385" s="150">
        <v>109.74631116305846</v>
      </c>
      <c r="Y6385" s="150">
        <v>1657.1692985621828</v>
      </c>
      <c r="Z6385" s="150">
        <v>184.86031601342492</v>
      </c>
      <c r="AA6385" s="150"/>
      <c r="AB6385" s="150"/>
      <c r="AC6385" s="150">
        <v>171.27009320106905</v>
      </c>
      <c r="AD6385" s="150">
        <v>332.53132282406716</v>
      </c>
      <c r="AE6385" s="150">
        <v>308.38713436819432</v>
      </c>
      <c r="AF6385" s="150"/>
      <c r="AG6385" s="150">
        <v>2739.4296308650055</v>
      </c>
      <c r="AH6385" s="150">
        <v>509.84406613566188</v>
      </c>
      <c r="AI6385" s="150"/>
      <c r="AJ6385" s="150">
        <v>1710.580593173147</v>
      </c>
      <c r="AK6385" s="150">
        <v>219.49262232611693</v>
      </c>
      <c r="AL6385" s="150">
        <v>10319.0244140625</v>
      </c>
      <c r="AM6385" s="150">
        <v>7646.083984375</v>
      </c>
      <c r="AN6385" s="150">
        <v>2672.940673828125</v>
      </c>
      <c r="AO6385" s="5" t="s">
        <v>1282</v>
      </c>
    </row>
    <row r="6386" spans="1:41" ht="14.25" x14ac:dyDescent="0.45">
      <c r="A6386" s="150">
        <v>2024</v>
      </c>
      <c r="B6386" s="5" t="s">
        <v>7352</v>
      </c>
      <c r="C6386" s="5" t="s">
        <v>278</v>
      </c>
      <c r="D6386" s="5" t="s">
        <v>108</v>
      </c>
      <c r="E6386" s="5" t="s">
        <v>217</v>
      </c>
      <c r="F6386" s="5" t="s">
        <v>285</v>
      </c>
      <c r="G6386" s="5" t="s">
        <v>87</v>
      </c>
      <c r="H6386" s="5" t="s">
        <v>131</v>
      </c>
      <c r="I6386" s="150">
        <v>249</v>
      </c>
      <c r="J6386" s="150"/>
      <c r="K6386" s="150">
        <v>186.1165083333334</v>
      </c>
      <c r="L6386" s="150"/>
      <c r="M6386" s="150">
        <v>535.59480842859523</v>
      </c>
      <c r="N6386" s="150">
        <v>174</v>
      </c>
      <c r="O6386" s="150">
        <v>312.21600000000001</v>
      </c>
      <c r="P6386" s="150"/>
      <c r="Q6386" s="150">
        <v>141.43799999999999</v>
      </c>
      <c r="R6386" s="150"/>
      <c r="S6386" s="150">
        <v>862.72466175000011</v>
      </c>
      <c r="T6386" s="150">
        <v>330</v>
      </c>
      <c r="U6386" s="150"/>
      <c r="V6386" s="150">
        <v>347</v>
      </c>
      <c r="W6386" s="150">
        <v>124.16133600000001</v>
      </c>
      <c r="X6386" s="150"/>
      <c r="Y6386" s="150">
        <v>2438</v>
      </c>
      <c r="Z6386" s="150">
        <v>186.804</v>
      </c>
      <c r="AA6386" s="150"/>
      <c r="AB6386" s="150"/>
      <c r="AC6386" s="150">
        <v>0</v>
      </c>
      <c r="AD6386" s="150">
        <v>1271</v>
      </c>
      <c r="AE6386" s="150">
        <v>340</v>
      </c>
      <c r="AF6386" s="150">
        <v>0</v>
      </c>
      <c r="AG6386" s="150">
        <v>3480</v>
      </c>
      <c r="AH6386" s="150">
        <v>755.73729000000026</v>
      </c>
      <c r="AI6386" s="150"/>
      <c r="AJ6386" s="150">
        <v>1767.8264297462999</v>
      </c>
      <c r="AK6386" s="150">
        <v>220</v>
      </c>
      <c r="AL6386" s="150">
        <v>13721.6181640625</v>
      </c>
      <c r="AM6386" s="150">
        <v>9124.068359375</v>
      </c>
      <c r="AN6386" s="150">
        <v>4597.55029296875</v>
      </c>
      <c r="AO6386" s="5" t="s">
        <v>7975</v>
      </c>
    </row>
    <row r="6387" spans="1:41" ht="14.25" x14ac:dyDescent="0.45">
      <c r="A6387" s="150">
        <v>2024</v>
      </c>
      <c r="B6387" s="5" t="s">
        <v>4980</v>
      </c>
      <c r="C6387" s="5" t="s">
        <v>278</v>
      </c>
      <c r="D6387" s="5" t="s">
        <v>108</v>
      </c>
      <c r="E6387" s="5" t="s">
        <v>217</v>
      </c>
      <c r="F6387" s="5" t="s">
        <v>285</v>
      </c>
      <c r="G6387" s="5" t="s">
        <v>87</v>
      </c>
      <c r="H6387" s="5" t="s">
        <v>131</v>
      </c>
      <c r="I6387" s="150">
        <v>222.6406039043942</v>
      </c>
      <c r="J6387" s="150"/>
      <c r="K6387" s="150">
        <v>172.86407973867836</v>
      </c>
      <c r="L6387" s="150"/>
      <c r="M6387" s="150">
        <v>328.02521155231136</v>
      </c>
      <c r="N6387" s="150">
        <v>182.23622864017298</v>
      </c>
      <c r="O6387" s="150">
        <v>265.58795557055424</v>
      </c>
      <c r="P6387" s="150"/>
      <c r="Q6387" s="150">
        <v>110.46118830289342</v>
      </c>
      <c r="R6387" s="150"/>
      <c r="S6387" s="150">
        <v>728.94491456069193</v>
      </c>
      <c r="T6387" s="150">
        <v>312.40496338315364</v>
      </c>
      <c r="U6387" s="150"/>
      <c r="V6387" s="150">
        <v>300.95011472577136</v>
      </c>
      <c r="W6387" s="150">
        <v>105.7755656880266</v>
      </c>
      <c r="X6387" s="150">
        <v>0</v>
      </c>
      <c r="Y6387" s="150">
        <v>1897.3394776136865</v>
      </c>
      <c r="Z6387" s="150">
        <v>637.75494709902728</v>
      </c>
      <c r="AA6387" s="150"/>
      <c r="AB6387" s="150"/>
      <c r="AC6387" s="150">
        <v>221.89874106292535</v>
      </c>
      <c r="AD6387" s="150">
        <v>1233.999605363457</v>
      </c>
      <c r="AE6387" s="150">
        <v>261.37881936390522</v>
      </c>
      <c r="AF6387" s="150">
        <v>1562.0248169157683</v>
      </c>
      <c r="AG6387" s="150">
        <v>3344.815807955632</v>
      </c>
      <c r="AH6387" s="150">
        <v>399.87835313043666</v>
      </c>
      <c r="AI6387" s="150"/>
      <c r="AJ6387" s="150">
        <v>1049.3022483798893</v>
      </c>
      <c r="AK6387" s="150">
        <v>166.61598047101529</v>
      </c>
      <c r="AL6387" s="150">
        <v>13504.8994140625</v>
      </c>
      <c r="AM6387" s="150">
        <v>9790.8037109375</v>
      </c>
      <c r="AN6387" s="150">
        <v>3714.096435546875</v>
      </c>
      <c r="AO6387" s="5" t="s">
        <v>6104</v>
      </c>
    </row>
    <row r="6388" spans="1:41" ht="14.25" x14ac:dyDescent="0.45">
      <c r="A6388" s="150">
        <v>2024</v>
      </c>
      <c r="B6388" s="5" t="s">
        <v>1477</v>
      </c>
      <c r="C6388" s="5" t="s">
        <v>278</v>
      </c>
      <c r="D6388" s="5" t="s">
        <v>108</v>
      </c>
      <c r="E6388" s="5" t="s">
        <v>217</v>
      </c>
      <c r="F6388" s="5" t="s">
        <v>285</v>
      </c>
      <c r="G6388" s="5" t="s">
        <v>87</v>
      </c>
      <c r="H6388" s="5" t="s">
        <v>131</v>
      </c>
      <c r="I6388" s="150">
        <v>236.49132974105899</v>
      </c>
      <c r="J6388" s="150"/>
      <c r="K6388" s="150"/>
      <c r="L6388" s="150"/>
      <c r="M6388" s="150">
        <v>283.32580294451304</v>
      </c>
      <c r="N6388" s="150"/>
      <c r="O6388" s="150">
        <v>210.28086937288077</v>
      </c>
      <c r="P6388" s="150">
        <v>453.76398127832164</v>
      </c>
      <c r="Q6388" s="150">
        <v>147.20656923377629</v>
      </c>
      <c r="R6388" s="150"/>
      <c r="S6388" s="150">
        <v>553.37070887600203</v>
      </c>
      <c r="T6388" s="150"/>
      <c r="U6388" s="150"/>
      <c r="V6388" s="150">
        <v>262.29771600722495</v>
      </c>
      <c r="W6388" s="150"/>
      <c r="X6388" s="150">
        <v>119.52807311721644</v>
      </c>
      <c r="Y6388" s="150">
        <v>2235.6176638590482</v>
      </c>
      <c r="Z6388" s="150"/>
      <c r="AA6388" s="150">
        <v>1815.0559251132865</v>
      </c>
      <c r="AB6388" s="150">
        <v>42.056173874576153</v>
      </c>
      <c r="AC6388" s="150">
        <v>221.34828355040082</v>
      </c>
      <c r="AD6388" s="150">
        <v>368.54489211141737</v>
      </c>
      <c r="AE6388" s="150">
        <v>278.89883727350502</v>
      </c>
      <c r="AF6388" s="150"/>
      <c r="AG6388" s="150">
        <v>3226.1512327470919</v>
      </c>
      <c r="AH6388" s="150">
        <v>557.04841060719195</v>
      </c>
      <c r="AI6388" s="150">
        <v>0</v>
      </c>
      <c r="AJ6388" s="150">
        <v>3936.242061610687</v>
      </c>
      <c r="AK6388" s="150">
        <v>237.67319536105251</v>
      </c>
      <c r="AL6388" s="150">
        <v>15184.90234375</v>
      </c>
      <c r="AM6388" s="150">
        <v>12813.0732421875</v>
      </c>
      <c r="AN6388" s="150">
        <v>2371.828125</v>
      </c>
      <c r="AO6388" s="5" t="s">
        <v>3413</v>
      </c>
    </row>
    <row r="6389" spans="1:41" ht="14.25" x14ac:dyDescent="0.45">
      <c r="A6389" s="150">
        <v>2024</v>
      </c>
      <c r="B6389" s="5" t="s">
        <v>4024</v>
      </c>
      <c r="C6389" s="5" t="s">
        <v>278</v>
      </c>
      <c r="D6389" s="5" t="s">
        <v>108</v>
      </c>
      <c r="E6389" s="5" t="s">
        <v>217</v>
      </c>
      <c r="F6389" s="5" t="s">
        <v>285</v>
      </c>
      <c r="G6389" s="5" t="s">
        <v>87</v>
      </c>
      <c r="H6389" s="5" t="s">
        <v>131</v>
      </c>
      <c r="I6389" s="150">
        <v>50.60476606171251</v>
      </c>
      <c r="J6389" s="150"/>
      <c r="K6389" s="150">
        <v>110.19917044518711</v>
      </c>
      <c r="L6389" s="150"/>
      <c r="M6389" s="150">
        <v>254.63497636849058</v>
      </c>
      <c r="N6389" s="150">
        <v>0</v>
      </c>
      <c r="O6389" s="150">
        <v>189.66989065390607</v>
      </c>
      <c r="P6389" s="150"/>
      <c r="Q6389" s="150">
        <v>113.48909713566235</v>
      </c>
      <c r="R6389" s="150"/>
      <c r="S6389" s="150">
        <v>759.62534967070724</v>
      </c>
      <c r="T6389" s="150">
        <v>267.47371467278424</v>
      </c>
      <c r="U6389" s="150"/>
      <c r="V6389" s="150">
        <v>309.19961416173857</v>
      </c>
      <c r="W6389" s="150">
        <v>89.871168130055509</v>
      </c>
      <c r="X6389" s="150">
        <v>106.98948586911369</v>
      </c>
      <c r="Y6389" s="150">
        <v>1585.584180580265</v>
      </c>
      <c r="Z6389" s="150">
        <v>149.78528021675916</v>
      </c>
      <c r="AA6389" s="150"/>
      <c r="AB6389" s="150"/>
      <c r="AC6389" s="150">
        <v>163.82230076278688</v>
      </c>
      <c r="AD6389" s="150">
        <v>324.17814218341448</v>
      </c>
      <c r="AE6389" s="150">
        <v>257.80729399618662</v>
      </c>
      <c r="AF6389" s="150">
        <v>1604.8422880367054</v>
      </c>
      <c r="AG6389" s="150">
        <v>3042.7809781175933</v>
      </c>
      <c r="AH6389" s="150">
        <v>503.9204784435255</v>
      </c>
      <c r="AI6389" s="150"/>
      <c r="AJ6389" s="150">
        <v>1078.0652156711849</v>
      </c>
      <c r="AK6389" s="150">
        <v>171.1831773905819</v>
      </c>
      <c r="AL6389" s="150">
        <v>11133.7275390625</v>
      </c>
      <c r="AM6389" s="150">
        <v>8355.9814453125</v>
      </c>
      <c r="AN6389" s="150">
        <v>2777.74560546875</v>
      </c>
      <c r="AO6389" s="5" t="s">
        <v>4737</v>
      </c>
    </row>
    <row r="6390" spans="1:41" ht="14.25" x14ac:dyDescent="0.45">
      <c r="A6390" s="150">
        <v>2024</v>
      </c>
      <c r="B6390" s="5" t="s">
        <v>1478</v>
      </c>
      <c r="C6390" s="5" t="s">
        <v>278</v>
      </c>
      <c r="D6390" s="5" t="s">
        <v>108</v>
      </c>
      <c r="E6390" s="5" t="s">
        <v>217</v>
      </c>
      <c r="F6390" s="5" t="s">
        <v>285</v>
      </c>
      <c r="G6390" s="5" t="s">
        <v>87</v>
      </c>
      <c r="H6390" s="5" t="s">
        <v>131</v>
      </c>
      <c r="I6390" s="150">
        <v>123.13565298203322</v>
      </c>
      <c r="J6390" s="150"/>
      <c r="K6390" s="150">
        <v>90.308767552675448</v>
      </c>
      <c r="L6390" s="150"/>
      <c r="M6390" s="150">
        <v>283.20362218542414</v>
      </c>
      <c r="N6390" s="150">
        <v>0</v>
      </c>
      <c r="O6390" s="150">
        <v>110.7713355197215</v>
      </c>
      <c r="P6390" s="150"/>
      <c r="Q6390" s="150">
        <v>115.05147151282856</v>
      </c>
      <c r="R6390" s="150"/>
      <c r="S6390" s="150"/>
      <c r="T6390" s="150">
        <v>254.44075430721702</v>
      </c>
      <c r="U6390" s="150"/>
      <c r="V6390" s="150">
        <v>210.1901883407445</v>
      </c>
      <c r="W6390" s="150">
        <v>106.20135831953405</v>
      </c>
      <c r="X6390" s="150">
        <v>132.75169789941756</v>
      </c>
      <c r="Y6390" s="150">
        <v>1419.3369033746062</v>
      </c>
      <c r="Z6390" s="150">
        <v>185.85237705918459</v>
      </c>
      <c r="AA6390" s="150">
        <v>1012.8763917885541</v>
      </c>
      <c r="AB6390" s="150"/>
      <c r="AC6390" s="150">
        <v>234.19612037755581</v>
      </c>
      <c r="AD6390" s="150">
        <v>327.95090075487036</v>
      </c>
      <c r="AE6390" s="150">
        <v>278.77856558877693</v>
      </c>
      <c r="AF6390" s="150"/>
      <c r="AG6390" s="150">
        <v>2800.8104322312183</v>
      </c>
      <c r="AH6390" s="150">
        <v>511.78323947768547</v>
      </c>
      <c r="AI6390" s="150"/>
      <c r="AJ6390" s="150">
        <v>1882.0141425364354</v>
      </c>
      <c r="AK6390" s="150">
        <v>221.25282983236261</v>
      </c>
      <c r="AL6390" s="150">
        <v>10300.9072265625</v>
      </c>
      <c r="AM6390" s="150">
        <v>8262.2421875</v>
      </c>
      <c r="AN6390" s="150">
        <v>2038.6644287109375</v>
      </c>
      <c r="AO6390" s="5" t="s">
        <v>3412</v>
      </c>
    </row>
    <row r="6391" spans="1:41" ht="14.25" x14ac:dyDescent="0.45">
      <c r="A6391" s="150">
        <v>2024</v>
      </c>
      <c r="B6391" s="5" t="s">
        <v>6344</v>
      </c>
      <c r="C6391" s="5" t="s">
        <v>278</v>
      </c>
      <c r="D6391" s="5" t="s">
        <v>108</v>
      </c>
      <c r="E6391" s="5" t="s">
        <v>217</v>
      </c>
      <c r="F6391" s="5" t="s">
        <v>285</v>
      </c>
      <c r="G6391" s="5" t="s">
        <v>87</v>
      </c>
      <c r="H6391" s="5" t="s">
        <v>131</v>
      </c>
      <c r="I6391" s="150">
        <v>252.86225722126875</v>
      </c>
      <c r="J6391" s="150"/>
      <c r="K6391" s="150">
        <v>174.58541679220539</v>
      </c>
      <c r="L6391" s="150"/>
      <c r="M6391" s="150">
        <v>403.34759840841821</v>
      </c>
      <c r="N6391" s="150">
        <v>184.73573172198479</v>
      </c>
      <c r="O6391" s="150">
        <v>278.11862907595508</v>
      </c>
      <c r="P6391" s="150"/>
      <c r="Q6391" s="150">
        <v>296.75460728703007</v>
      </c>
      <c r="R6391" s="150"/>
      <c r="S6391" s="150">
        <v>746.0481473387847</v>
      </c>
      <c r="T6391" s="150">
        <v>334.96039268271966</v>
      </c>
      <c r="U6391" s="150"/>
      <c r="V6391" s="150">
        <v>271.01340862510955</v>
      </c>
      <c r="W6391" s="150">
        <v>126.35081411239548</v>
      </c>
      <c r="X6391" s="150"/>
      <c r="Y6391" s="150">
        <v>18642.068400032815</v>
      </c>
      <c r="Z6391" s="150">
        <v>484.25629982737968</v>
      </c>
      <c r="AA6391" s="150"/>
      <c r="AB6391" s="150"/>
      <c r="AC6391" s="150">
        <v>318.623792109519</v>
      </c>
      <c r="AD6391" s="150">
        <v>1290.4793711895697</v>
      </c>
      <c r="AE6391" s="150">
        <v>349.17083358441079</v>
      </c>
      <c r="AF6391" s="150">
        <v>1624.0503887647014</v>
      </c>
      <c r="AG6391" s="150">
        <v>3189.2289509366824</v>
      </c>
      <c r="AH6391" s="150">
        <v>639.46984057610121</v>
      </c>
      <c r="AI6391" s="150"/>
      <c r="AJ6391" s="150">
        <v>1022.7828804869562</v>
      </c>
      <c r="AK6391" s="150">
        <v>223.30692845514645</v>
      </c>
      <c r="AL6391" s="150">
        <v>30852.212890625</v>
      </c>
      <c r="AM6391" s="150">
        <v>26635.544921875</v>
      </c>
      <c r="AN6391" s="150">
        <v>4216.66748046875</v>
      </c>
      <c r="AO6391" s="5" t="s">
        <v>7054</v>
      </c>
    </row>
    <row r="6392" spans="1:41" ht="14.25" x14ac:dyDescent="0.45">
      <c r="A6392" s="150">
        <v>2024</v>
      </c>
      <c r="B6392" s="5" t="s">
        <v>1477</v>
      </c>
      <c r="C6392" s="5" t="s">
        <v>278</v>
      </c>
      <c r="D6392" s="5" t="s">
        <v>108</v>
      </c>
      <c r="E6392" s="5" t="s">
        <v>217</v>
      </c>
      <c r="F6392" s="5" t="s">
        <v>286</v>
      </c>
      <c r="G6392" s="5" t="s">
        <v>87</v>
      </c>
      <c r="H6392" s="5" t="s">
        <v>131</v>
      </c>
      <c r="I6392" s="150"/>
      <c r="J6392" s="150"/>
      <c r="K6392" s="150"/>
      <c r="L6392" s="150"/>
      <c r="M6392" s="150">
        <v>13.280897013024049</v>
      </c>
      <c r="N6392" s="150"/>
      <c r="O6392" s="150"/>
      <c r="P6392" s="150">
        <v>22.134828355040082</v>
      </c>
      <c r="Q6392" s="150">
        <v>0</v>
      </c>
      <c r="R6392" s="150"/>
      <c r="S6392" s="150"/>
      <c r="T6392" s="150"/>
      <c r="U6392" s="150"/>
      <c r="V6392" s="150">
        <v>0</v>
      </c>
      <c r="W6392" s="150"/>
      <c r="X6392" s="150">
        <v>113.99436602845641</v>
      </c>
      <c r="Y6392" s="150"/>
      <c r="Z6392" s="150"/>
      <c r="AA6392" s="150">
        <v>535.66284619196995</v>
      </c>
      <c r="AB6392" s="150">
        <v>0</v>
      </c>
      <c r="AC6392" s="150"/>
      <c r="AD6392" s="150"/>
      <c r="AE6392" s="150"/>
      <c r="AF6392" s="150"/>
      <c r="AG6392" s="150">
        <v>0</v>
      </c>
      <c r="AH6392" s="150">
        <v>149.41009139652056</v>
      </c>
      <c r="AI6392" s="150">
        <v>0</v>
      </c>
      <c r="AJ6392" s="150"/>
      <c r="AK6392" s="150"/>
      <c r="AL6392" s="150">
        <v>834.4830322265625</v>
      </c>
      <c r="AM6392" s="150">
        <v>557.79766845703125</v>
      </c>
      <c r="AN6392" s="150">
        <v>276.68536376953125</v>
      </c>
      <c r="AO6392" s="5" t="s">
        <v>3414</v>
      </c>
    </row>
    <row r="6393" spans="1:41" ht="14.25" x14ac:dyDescent="0.45">
      <c r="A6393" s="150">
        <v>2024</v>
      </c>
      <c r="B6393" s="5" t="s">
        <v>4024</v>
      </c>
      <c r="C6393" s="5" t="s">
        <v>278</v>
      </c>
      <c r="D6393" s="5" t="s">
        <v>108</v>
      </c>
      <c r="E6393" s="5" t="s">
        <v>217</v>
      </c>
      <c r="F6393" s="5" t="s">
        <v>286</v>
      </c>
      <c r="G6393" s="5" t="s">
        <v>87</v>
      </c>
      <c r="H6393" s="5" t="s">
        <v>131</v>
      </c>
      <c r="I6393" s="150"/>
      <c r="J6393" s="150"/>
      <c r="K6393" s="150"/>
      <c r="L6393" s="150"/>
      <c r="M6393" s="150"/>
      <c r="N6393" s="150">
        <v>0</v>
      </c>
      <c r="O6393" s="150"/>
      <c r="P6393" s="150"/>
      <c r="Q6393" s="150">
        <v>0</v>
      </c>
      <c r="R6393" s="150"/>
      <c r="S6393" s="150"/>
      <c r="T6393" s="150"/>
      <c r="U6393" s="150"/>
      <c r="V6393" s="150">
        <v>0</v>
      </c>
      <c r="W6393" s="150"/>
      <c r="X6393" s="150">
        <v>53.494742934556847</v>
      </c>
      <c r="Y6393" s="150">
        <v>0</v>
      </c>
      <c r="Z6393" s="150"/>
      <c r="AA6393" s="150"/>
      <c r="AB6393" s="150"/>
      <c r="AC6393" s="150">
        <v>0</v>
      </c>
      <c r="AD6393" s="150"/>
      <c r="AE6393" s="150"/>
      <c r="AF6393" s="150">
        <v>0</v>
      </c>
      <c r="AG6393" s="150">
        <v>0</v>
      </c>
      <c r="AH6393" s="150">
        <v>1176.8843445602506</v>
      </c>
      <c r="AI6393" s="150"/>
      <c r="AJ6393" s="150"/>
      <c r="AK6393" s="150"/>
      <c r="AL6393" s="150">
        <v>1230.3790283203125</v>
      </c>
      <c r="AM6393" s="150">
        <v>0</v>
      </c>
      <c r="AN6393" s="150">
        <v>1230.3790283203125</v>
      </c>
      <c r="AO6393" s="5" t="s">
        <v>4738</v>
      </c>
    </row>
    <row r="6394" spans="1:41" ht="14.25" x14ac:dyDescent="0.45">
      <c r="A6394" s="150">
        <v>2024</v>
      </c>
      <c r="B6394" s="5" t="s">
        <v>4980</v>
      </c>
      <c r="C6394" s="5" t="s">
        <v>278</v>
      </c>
      <c r="D6394" s="5" t="s">
        <v>108</v>
      </c>
      <c r="E6394" s="5" t="s">
        <v>217</v>
      </c>
      <c r="F6394" s="5" t="s">
        <v>286</v>
      </c>
      <c r="G6394" s="5" t="s">
        <v>87</v>
      </c>
      <c r="H6394" s="5" t="s">
        <v>131</v>
      </c>
      <c r="I6394" s="150"/>
      <c r="J6394" s="150"/>
      <c r="K6394" s="150"/>
      <c r="L6394" s="150"/>
      <c r="M6394" s="150"/>
      <c r="N6394" s="150">
        <v>364.47245728034596</v>
      </c>
      <c r="O6394" s="150"/>
      <c r="P6394" s="150"/>
      <c r="Q6394" s="150">
        <v>0</v>
      </c>
      <c r="R6394" s="150"/>
      <c r="S6394" s="150"/>
      <c r="T6394" s="150"/>
      <c r="U6394" s="150"/>
      <c r="V6394" s="150">
        <v>0</v>
      </c>
      <c r="W6394" s="150"/>
      <c r="X6394" s="150">
        <v>0</v>
      </c>
      <c r="Y6394" s="150"/>
      <c r="Z6394" s="150"/>
      <c r="AA6394" s="150"/>
      <c r="AB6394" s="150"/>
      <c r="AC6394" s="150">
        <v>0</v>
      </c>
      <c r="AD6394" s="150"/>
      <c r="AE6394" s="150"/>
      <c r="AF6394" s="150">
        <v>0</v>
      </c>
      <c r="AG6394" s="150">
        <v>0</v>
      </c>
      <c r="AH6394" s="150">
        <v>473.81419446444971</v>
      </c>
      <c r="AI6394" s="150"/>
      <c r="AJ6394" s="150"/>
      <c r="AK6394" s="150"/>
      <c r="AL6394" s="150">
        <v>838.28662109375</v>
      </c>
      <c r="AM6394" s="150">
        <v>364.47244262695313</v>
      </c>
      <c r="AN6394" s="150">
        <v>473.814208984375</v>
      </c>
      <c r="AO6394" s="5" t="s">
        <v>6105</v>
      </c>
    </row>
    <row r="6395" spans="1:41" ht="14.25" x14ac:dyDescent="0.45">
      <c r="A6395" s="150">
        <v>2024</v>
      </c>
      <c r="B6395" s="5" t="s">
        <v>6344</v>
      </c>
      <c r="C6395" s="5" t="s">
        <v>278</v>
      </c>
      <c r="D6395" s="5" t="s">
        <v>108</v>
      </c>
      <c r="E6395" s="5" t="s">
        <v>217</v>
      </c>
      <c r="F6395" s="5" t="s">
        <v>286</v>
      </c>
      <c r="G6395" s="5" t="s">
        <v>87</v>
      </c>
      <c r="H6395" s="5" t="s">
        <v>131</v>
      </c>
      <c r="I6395" s="150">
        <v>0</v>
      </c>
      <c r="J6395" s="150"/>
      <c r="K6395" s="150"/>
      <c r="L6395" s="150"/>
      <c r="M6395" s="150"/>
      <c r="N6395" s="150">
        <v>253.75787324448459</v>
      </c>
      <c r="O6395" s="150"/>
      <c r="P6395" s="150"/>
      <c r="Q6395" s="150">
        <v>0</v>
      </c>
      <c r="R6395" s="150"/>
      <c r="S6395" s="150">
        <v>0</v>
      </c>
      <c r="T6395" s="150"/>
      <c r="U6395" s="150"/>
      <c r="V6395" s="150">
        <v>0</v>
      </c>
      <c r="W6395" s="150"/>
      <c r="X6395" s="150"/>
      <c r="Y6395" s="150"/>
      <c r="Z6395" s="150"/>
      <c r="AA6395" s="150"/>
      <c r="AB6395" s="150"/>
      <c r="AC6395" s="150">
        <v>0</v>
      </c>
      <c r="AD6395" s="150"/>
      <c r="AE6395" s="150"/>
      <c r="AF6395" s="150">
        <v>0</v>
      </c>
      <c r="AG6395" s="150">
        <v>0</v>
      </c>
      <c r="AH6395" s="150">
        <v>50.75157464889692</v>
      </c>
      <c r="AI6395" s="150"/>
      <c r="AJ6395" s="150"/>
      <c r="AK6395" s="150"/>
      <c r="AL6395" s="150">
        <v>304.50946044921875</v>
      </c>
      <c r="AM6395" s="150">
        <v>253.75787353515625</v>
      </c>
      <c r="AN6395" s="150">
        <v>50.751575469970703</v>
      </c>
      <c r="AO6395" s="5" t="s">
        <v>7055</v>
      </c>
    </row>
    <row r="6396" spans="1:41" ht="14.25" x14ac:dyDescent="0.45">
      <c r="A6396" s="150">
        <v>2024</v>
      </c>
      <c r="B6396" s="5" t="s">
        <v>7352</v>
      </c>
      <c r="C6396" s="5" t="s">
        <v>278</v>
      </c>
      <c r="D6396" s="5" t="s">
        <v>108</v>
      </c>
      <c r="E6396" s="5" t="s">
        <v>217</v>
      </c>
      <c r="F6396" s="5" t="s">
        <v>286</v>
      </c>
      <c r="G6396" s="5" t="s">
        <v>87</v>
      </c>
      <c r="H6396" s="5" t="s">
        <v>131</v>
      </c>
      <c r="I6396" s="150"/>
      <c r="J6396" s="150"/>
      <c r="K6396" s="150"/>
      <c r="L6396" s="150"/>
      <c r="M6396" s="150"/>
      <c r="N6396" s="150">
        <v>250</v>
      </c>
      <c r="O6396" s="150"/>
      <c r="P6396" s="150"/>
      <c r="Q6396" s="150">
        <v>0</v>
      </c>
      <c r="R6396" s="150"/>
      <c r="S6396" s="150"/>
      <c r="T6396" s="150">
        <v>0</v>
      </c>
      <c r="U6396" s="150"/>
      <c r="V6396" s="150">
        <v>0</v>
      </c>
      <c r="W6396" s="150"/>
      <c r="X6396" s="150"/>
      <c r="Y6396" s="150"/>
      <c r="Z6396" s="150"/>
      <c r="AA6396" s="150"/>
      <c r="AB6396" s="150"/>
      <c r="AC6396" s="150">
        <v>336.42703730088732</v>
      </c>
      <c r="AD6396" s="150"/>
      <c r="AE6396" s="150"/>
      <c r="AF6396" s="150">
        <v>0</v>
      </c>
      <c r="AG6396" s="150">
        <v>0</v>
      </c>
      <c r="AH6396" s="150">
        <v>0</v>
      </c>
      <c r="AI6396" s="150"/>
      <c r="AJ6396" s="150"/>
      <c r="AK6396" s="150"/>
      <c r="AL6396" s="150">
        <v>586.42706298828125</v>
      </c>
      <c r="AM6396" s="150">
        <v>586.42706298828125</v>
      </c>
      <c r="AN6396" s="150">
        <v>0</v>
      </c>
      <c r="AO6396" s="5" t="s">
        <v>7976</v>
      </c>
    </row>
    <row r="6397" spans="1:41" ht="14.25" x14ac:dyDescent="0.45">
      <c r="A6397" s="150">
        <v>2024</v>
      </c>
      <c r="B6397" s="5" t="s">
        <v>582</v>
      </c>
      <c r="C6397" s="5" t="s">
        <v>278</v>
      </c>
      <c r="D6397" s="5" t="s">
        <v>108</v>
      </c>
      <c r="E6397" s="5" t="s">
        <v>217</v>
      </c>
      <c r="F6397" s="5" t="s">
        <v>286</v>
      </c>
      <c r="G6397" s="5" t="s">
        <v>87</v>
      </c>
      <c r="H6397" s="5" t="s">
        <v>131</v>
      </c>
      <c r="I6397" s="150">
        <v>0</v>
      </c>
      <c r="J6397" s="150"/>
      <c r="K6397" s="150"/>
      <c r="L6397" s="150"/>
      <c r="M6397" s="150">
        <v>0</v>
      </c>
      <c r="N6397" s="150">
        <v>0</v>
      </c>
      <c r="O6397" s="150">
        <v>0</v>
      </c>
      <c r="P6397" s="150">
        <v>21.949262232611694</v>
      </c>
      <c r="Q6397" s="150">
        <v>0</v>
      </c>
      <c r="R6397" s="150"/>
      <c r="S6397" s="150"/>
      <c r="T6397" s="150"/>
      <c r="U6397" s="150"/>
      <c r="V6397" s="150">
        <v>0</v>
      </c>
      <c r="W6397" s="150"/>
      <c r="X6397" s="150">
        <v>49.385840023376311</v>
      </c>
      <c r="Y6397" s="150"/>
      <c r="Z6397" s="150"/>
      <c r="AA6397" s="150"/>
      <c r="AB6397" s="150"/>
      <c r="AC6397" s="150">
        <v>0</v>
      </c>
      <c r="AD6397" s="150"/>
      <c r="AE6397" s="150"/>
      <c r="AF6397" s="150"/>
      <c r="AG6397" s="150"/>
      <c r="AH6397" s="150">
        <v>11.020724566994332</v>
      </c>
      <c r="AI6397" s="150"/>
      <c r="AJ6397" s="150">
        <v>0</v>
      </c>
      <c r="AK6397" s="150"/>
      <c r="AL6397" s="150">
        <v>82.355827331542969</v>
      </c>
      <c r="AM6397" s="150">
        <v>21.949262619018555</v>
      </c>
      <c r="AN6397" s="150">
        <v>60.406566619873047</v>
      </c>
      <c r="AO6397" s="5" t="s">
        <v>1283</v>
      </c>
    </row>
    <row r="6398" spans="1:41" ht="14.25" x14ac:dyDescent="0.45">
      <c r="A6398" s="150">
        <v>2024</v>
      </c>
      <c r="B6398" s="5" t="s">
        <v>1478</v>
      </c>
      <c r="C6398" s="5" t="s">
        <v>278</v>
      </c>
      <c r="D6398" s="5" t="s">
        <v>108</v>
      </c>
      <c r="E6398" s="5" t="s">
        <v>217</v>
      </c>
      <c r="F6398" s="5" t="s">
        <v>286</v>
      </c>
      <c r="G6398" s="5" t="s">
        <v>87</v>
      </c>
      <c r="H6398" s="5" t="s">
        <v>131</v>
      </c>
      <c r="I6398" s="150"/>
      <c r="J6398" s="150"/>
      <c r="K6398" s="150"/>
      <c r="L6398" s="150"/>
      <c r="M6398" s="150">
        <v>13.275169789941756</v>
      </c>
      <c r="N6398" s="150">
        <v>0</v>
      </c>
      <c r="O6398" s="150">
        <v>0</v>
      </c>
      <c r="P6398" s="150"/>
      <c r="Q6398" s="150">
        <v>0</v>
      </c>
      <c r="R6398" s="150"/>
      <c r="S6398" s="150"/>
      <c r="T6398" s="150"/>
      <c r="U6398" s="150"/>
      <c r="V6398" s="150">
        <v>0</v>
      </c>
      <c r="W6398" s="150"/>
      <c r="X6398" s="150">
        <v>55.313207458090652</v>
      </c>
      <c r="Y6398" s="150">
        <v>0</v>
      </c>
      <c r="Z6398" s="150"/>
      <c r="AA6398" s="150">
        <v>544.01140131739737</v>
      </c>
      <c r="AB6398" s="150"/>
      <c r="AC6398" s="150"/>
      <c r="AD6398" s="150"/>
      <c r="AE6398" s="150"/>
      <c r="AF6398" s="150">
        <v>663.75848949708791</v>
      </c>
      <c r="AG6398" s="150"/>
      <c r="AH6398" s="150">
        <v>11.06264149161813</v>
      </c>
      <c r="AI6398" s="150"/>
      <c r="AJ6398" s="150">
        <v>0</v>
      </c>
      <c r="AK6398" s="150"/>
      <c r="AL6398" s="150">
        <v>1287.4208984375</v>
      </c>
      <c r="AM6398" s="150">
        <v>1207.7698974609375</v>
      </c>
      <c r="AN6398" s="150">
        <v>79.651023864746094</v>
      </c>
      <c r="AO6398" s="5" t="s">
        <v>3415</v>
      </c>
    </row>
    <row r="6399" spans="1:41" ht="14.25" x14ac:dyDescent="0.45">
      <c r="A6399" s="150">
        <v>2024</v>
      </c>
      <c r="B6399" s="5" t="s">
        <v>4024</v>
      </c>
      <c r="C6399" s="5" t="s">
        <v>278</v>
      </c>
      <c r="D6399" s="5" t="s">
        <v>108</v>
      </c>
      <c r="E6399" s="5" t="s">
        <v>287</v>
      </c>
      <c r="F6399" s="5" t="s">
        <v>287</v>
      </c>
      <c r="G6399" s="5" t="s">
        <v>87</v>
      </c>
      <c r="H6399" s="5" t="s">
        <v>131</v>
      </c>
      <c r="I6399" s="150">
        <v>5080.7309870814943</v>
      </c>
      <c r="J6399" s="150">
        <v>19281.161189468832</v>
      </c>
      <c r="K6399" s="150">
        <v>1204.1273505554541</v>
      </c>
      <c r="L6399" s="150">
        <v>1361.9761551138174</v>
      </c>
      <c r="M6399" s="150">
        <v>4568.6403591729759</v>
      </c>
      <c r="N6399" s="150">
        <v>3383.0268082586831</v>
      </c>
      <c r="O6399" s="150">
        <v>6301.1450998653327</v>
      </c>
      <c r="P6399" s="150">
        <v>5416.182165142226</v>
      </c>
      <c r="Q6399" s="150">
        <v>1649.9678254905023</v>
      </c>
      <c r="R6399" s="150">
        <v>3208.9323481816227</v>
      </c>
      <c r="S6399" s="150">
        <v>5697.1901225303045</v>
      </c>
      <c r="T6399" s="150">
        <v>5723.9374939975824</v>
      </c>
      <c r="U6399" s="150">
        <v>817.9518526989832</v>
      </c>
      <c r="V6399" s="150">
        <v>7081.6340696766356</v>
      </c>
      <c r="W6399" s="150">
        <v>2191.1446705994485</v>
      </c>
      <c r="X6399" s="150">
        <v>6656.8858107762544</v>
      </c>
      <c r="Y6399" s="150">
        <v>27560.491559883689</v>
      </c>
      <c r="Z6399" s="150">
        <v>4381.2194463402056</v>
      </c>
      <c r="AA6399" s="150">
        <v>41208.070377347831</v>
      </c>
      <c r="AB6399" s="150">
        <v>699.45446281791772</v>
      </c>
      <c r="AC6399" s="150">
        <v>3854.7241863782974</v>
      </c>
      <c r="AD6399" s="150">
        <v>9531.8900189308788</v>
      </c>
      <c r="AE6399" s="150">
        <v>6607.1891945900506</v>
      </c>
      <c r="AF6399" s="150">
        <v>7894.9363500921227</v>
      </c>
      <c r="AG6399" s="150">
        <v>49292.195929618058</v>
      </c>
      <c r="AH6399" s="150">
        <v>6506.0306357008039</v>
      </c>
      <c r="AI6399" s="150">
        <v>2811.683688640308</v>
      </c>
      <c r="AJ6399" s="150">
        <v>15922.417354396121</v>
      </c>
      <c r="AK6399" s="150">
        <v>4869.7431106681015</v>
      </c>
      <c r="AL6399" s="150">
        <v>260764.703125</v>
      </c>
      <c r="AM6399" s="150">
        <v>204002.8125</v>
      </c>
      <c r="AN6399" s="150">
        <v>56761.875</v>
      </c>
      <c r="AO6399" s="5" t="s">
        <v>4739</v>
      </c>
    </row>
    <row r="6400" spans="1:41" ht="14.25" x14ac:dyDescent="0.45">
      <c r="A6400" s="150">
        <v>2024</v>
      </c>
      <c r="B6400" s="5" t="s">
        <v>6344</v>
      </c>
      <c r="C6400" s="5" t="s">
        <v>278</v>
      </c>
      <c r="D6400" s="5" t="s">
        <v>108</v>
      </c>
      <c r="E6400" s="5" t="s">
        <v>287</v>
      </c>
      <c r="F6400" s="5" t="s">
        <v>287</v>
      </c>
      <c r="G6400" s="5" t="s">
        <v>87</v>
      </c>
      <c r="H6400" s="5" t="s">
        <v>131</v>
      </c>
      <c r="I6400" s="150">
        <v>6039.437383218733</v>
      </c>
      <c r="J6400" s="150">
        <v>18287.753939569178</v>
      </c>
      <c r="K6400" s="150">
        <v>887.20148583061302</v>
      </c>
      <c r="L6400" s="150">
        <v>1530.6674914107309</v>
      </c>
      <c r="M6400" s="150">
        <v>5389.8172277128524</v>
      </c>
      <c r="N6400" s="150">
        <v>3814.4883506110923</v>
      </c>
      <c r="O6400" s="150">
        <v>5791.4059447350592</v>
      </c>
      <c r="P6400" s="150">
        <v>4697.8113465219394</v>
      </c>
      <c r="Q6400" s="150">
        <v>1713.5739957052217</v>
      </c>
      <c r="R6400" s="150">
        <v>3539.4216403306668</v>
      </c>
      <c r="S6400" s="150">
        <v>6974.859956202411</v>
      </c>
      <c r="T6400" s="150">
        <v>6140.9405325165271</v>
      </c>
      <c r="U6400" s="150">
        <v>598.2686972446337</v>
      </c>
      <c r="V6400" s="150">
        <v>6461.6904842975555</v>
      </c>
      <c r="W6400" s="150">
        <v>2548.7440788676031</v>
      </c>
      <c r="X6400" s="150">
        <v>9814.3395056036861</v>
      </c>
      <c r="Y6400" s="150">
        <v>28527.460110144955</v>
      </c>
      <c r="Z6400" s="150">
        <v>5181.4745348447414</v>
      </c>
      <c r="AA6400" s="150">
        <v>40112.014539502168</v>
      </c>
      <c r="AB6400" s="150">
        <v>1692.0574987942232</v>
      </c>
      <c r="AC6400" s="150">
        <v>3568.3223276479944</v>
      </c>
      <c r="AD6400" s="150">
        <v>12815.104110618529</v>
      </c>
      <c r="AE6400" s="150">
        <v>6055.6778871063798</v>
      </c>
      <c r="AF6400" s="150">
        <v>10039.067478149002</v>
      </c>
      <c r="AG6400" s="150">
        <v>58678.970609054617</v>
      </c>
      <c r="AH6400" s="150">
        <v>8509.0090056340578</v>
      </c>
      <c r="AI6400" s="150">
        <v>3365.8444307148434</v>
      </c>
      <c r="AJ6400" s="150">
        <v>16679.166019561049</v>
      </c>
      <c r="AK6400" s="150">
        <v>4797.038835813737</v>
      </c>
      <c r="AL6400" s="150">
        <v>284251.625</v>
      </c>
      <c r="AM6400" s="150">
        <v>215525.28125</v>
      </c>
      <c r="AN6400" s="150">
        <v>68726.359375</v>
      </c>
      <c r="AO6400" s="5" t="s">
        <v>7056</v>
      </c>
    </row>
    <row r="6401" spans="1:41" ht="14.25" x14ac:dyDescent="0.45">
      <c r="A6401" s="150">
        <v>2024</v>
      </c>
      <c r="B6401" s="5" t="s">
        <v>7352</v>
      </c>
      <c r="C6401" s="5" t="s">
        <v>278</v>
      </c>
      <c r="D6401" s="5" t="s">
        <v>108</v>
      </c>
      <c r="E6401" s="5" t="s">
        <v>287</v>
      </c>
      <c r="F6401" s="5" t="s">
        <v>287</v>
      </c>
      <c r="G6401" s="5" t="s">
        <v>87</v>
      </c>
      <c r="H6401" s="5" t="s">
        <v>131</v>
      </c>
      <c r="I6401" s="150">
        <v>6232</v>
      </c>
      <c r="J6401" s="150">
        <v>18053.185028691682</v>
      </c>
      <c r="K6401" s="150">
        <v>854.56265019999989</v>
      </c>
      <c r="L6401" s="150">
        <v>1583</v>
      </c>
      <c r="M6401" s="150">
        <v>6656.7024749153807</v>
      </c>
      <c r="N6401" s="150">
        <v>3991.4163613281248</v>
      </c>
      <c r="O6401" s="150">
        <v>5624.7972130696817</v>
      </c>
      <c r="P6401" s="150">
        <v>4782.9969600000004</v>
      </c>
      <c r="Q6401" s="150">
        <v>1611.75936720662</v>
      </c>
      <c r="R6401" s="150">
        <v>3705.3460736789821</v>
      </c>
      <c r="S6401" s="150">
        <v>6228.1128199999994</v>
      </c>
      <c r="T6401" s="150">
        <v>6200</v>
      </c>
      <c r="U6401" s="150">
        <v>768</v>
      </c>
      <c r="V6401" s="150">
        <v>6485</v>
      </c>
      <c r="W6401" s="150">
        <v>2229.7199999999998</v>
      </c>
      <c r="X6401" s="150">
        <v>11024.47173619527</v>
      </c>
      <c r="Y6401" s="150">
        <v>26071.98</v>
      </c>
      <c r="Z6401" s="150">
        <v>4654.1490359402451</v>
      </c>
      <c r="AA6401" s="150">
        <v>40706</v>
      </c>
      <c r="AB6401" s="150">
        <v>1688</v>
      </c>
      <c r="AC6401" s="150">
        <v>3842.0006068555831</v>
      </c>
      <c r="AD6401" s="150">
        <v>10202.036414338079</v>
      </c>
      <c r="AE6401" s="150">
        <v>6109.2098200504997</v>
      </c>
      <c r="AF6401" s="150">
        <v>11798.76905943028</v>
      </c>
      <c r="AG6401" s="150">
        <v>60857</v>
      </c>
      <c r="AH6401" s="150">
        <v>9267.8092620709904</v>
      </c>
      <c r="AI6401" s="150">
        <v>4321</v>
      </c>
      <c r="AJ6401" s="150">
        <v>16453.508385067791</v>
      </c>
      <c r="AK6401" s="150">
        <v>4827</v>
      </c>
      <c r="AL6401" s="150">
        <v>286829.5</v>
      </c>
      <c r="AM6401" s="150">
        <v>217705.328125</v>
      </c>
      <c r="AN6401" s="150">
        <v>69124.2109375</v>
      </c>
      <c r="AO6401" s="5" t="s">
        <v>7977</v>
      </c>
    </row>
    <row r="6402" spans="1:41" ht="14.25" x14ac:dyDescent="0.45">
      <c r="A6402" s="150">
        <v>2024</v>
      </c>
      <c r="B6402" s="5" t="s">
        <v>582</v>
      </c>
      <c r="C6402" s="5" t="s">
        <v>278</v>
      </c>
      <c r="D6402" s="5" t="s">
        <v>108</v>
      </c>
      <c r="E6402" s="5" t="s">
        <v>287</v>
      </c>
      <c r="F6402" s="5" t="s">
        <v>287</v>
      </c>
      <c r="G6402" s="5" t="s">
        <v>87</v>
      </c>
      <c r="H6402" s="5" t="s">
        <v>131</v>
      </c>
      <c r="I6402" s="150">
        <v>5314.328154439374</v>
      </c>
      <c r="J6402" s="150">
        <v>14454.526985267765</v>
      </c>
      <c r="K6402" s="150">
        <v>1132.0621990122097</v>
      </c>
      <c r="L6402" s="150">
        <v>1396.9498201634551</v>
      </c>
      <c r="M6402" s="150">
        <v>4302.055397591892</v>
      </c>
      <c r="N6402" s="150">
        <v>3298.8643672503745</v>
      </c>
      <c r="O6402" s="150">
        <v>6322.3748960671892</v>
      </c>
      <c r="P6402" s="150">
        <v>4923.6760634292405</v>
      </c>
      <c r="Q6402" s="150">
        <v>1756.0496603290042</v>
      </c>
      <c r="R6402" s="150">
        <v>3153.1505523529595</v>
      </c>
      <c r="S6402" s="150">
        <v>5117.3626970385358</v>
      </c>
      <c r="T6402" s="150">
        <v>6584.7786697835081</v>
      </c>
      <c r="U6402" s="150">
        <v>779.37119406514614</v>
      </c>
      <c r="V6402" s="150">
        <v>7051.2004922265069</v>
      </c>
      <c r="W6402" s="150">
        <v>2112.6164898888755</v>
      </c>
      <c r="X6402" s="150">
        <v>6320.0963899196613</v>
      </c>
      <c r="Y6402" s="150">
        <v>29560.168911769797</v>
      </c>
      <c r="Z6402" s="150">
        <v>4440.1622915838889</v>
      </c>
      <c r="AA6402" s="150">
        <v>43854.180590776938</v>
      </c>
      <c r="AB6402" s="150">
        <v>716.64341189477182</v>
      </c>
      <c r="AC6402" s="150">
        <v>3864.75435275466</v>
      </c>
      <c r="AD6402" s="150">
        <v>9692.1142513544946</v>
      </c>
      <c r="AE6402" s="150">
        <v>6300.5357238711867</v>
      </c>
      <c r="AF6402" s="150">
        <v>7458.7215334580242</v>
      </c>
      <c r="AG6402" s="150">
        <v>46343.522355261113</v>
      </c>
      <c r="AH6402" s="150">
        <v>8424.4820782861007</v>
      </c>
      <c r="AI6402" s="150">
        <v>3086.0662699052041</v>
      </c>
      <c r="AJ6402" s="150">
        <v>15940.420480092833</v>
      </c>
      <c r="AK6402" s="150">
        <v>4861.7495563277871</v>
      </c>
      <c r="AL6402" s="150">
        <v>258562.96875</v>
      </c>
      <c r="AM6402" s="150">
        <v>199890.59375</v>
      </c>
      <c r="AN6402" s="150">
        <v>58672.40234375</v>
      </c>
      <c r="AO6402" s="5" t="s">
        <v>1284</v>
      </c>
    </row>
    <row r="6403" spans="1:41" ht="14.25" x14ac:dyDescent="0.45">
      <c r="A6403" s="150">
        <v>2024</v>
      </c>
      <c r="B6403" s="5" t="s">
        <v>1477</v>
      </c>
      <c r="C6403" s="5" t="s">
        <v>278</v>
      </c>
      <c r="D6403" s="5" t="s">
        <v>108</v>
      </c>
      <c r="E6403" s="5" t="s">
        <v>287</v>
      </c>
      <c r="F6403" s="5" t="s">
        <v>287</v>
      </c>
      <c r="G6403" s="5" t="s">
        <v>87</v>
      </c>
      <c r="H6403" s="5" t="s">
        <v>131</v>
      </c>
      <c r="I6403" s="150">
        <v>5056.3526772783443</v>
      </c>
      <c r="J6403" s="150">
        <v>10491.014481956079</v>
      </c>
      <c r="K6403" s="150">
        <v>971.8296389280348</v>
      </c>
      <c r="L6403" s="150">
        <v>1932.3705153949991</v>
      </c>
      <c r="M6403" s="150">
        <v>4397.3199249127847</v>
      </c>
      <c r="N6403" s="150">
        <v>2550.2481995609883</v>
      </c>
      <c r="O6403" s="150">
        <v>4617.3251948613606</v>
      </c>
      <c r="P6403" s="150">
        <v>4939.3603856331674</v>
      </c>
      <c r="Q6403" s="150">
        <v>1776.1768827912567</v>
      </c>
      <c r="R6403" s="150">
        <v>2853.0548570509168</v>
      </c>
      <c r="S6403" s="150">
        <v>4101.6171416590851</v>
      </c>
      <c r="T6403" s="150">
        <v>6419.1002229616233</v>
      </c>
      <c r="U6403" s="150">
        <v>830.06686511024031</v>
      </c>
      <c r="V6403" s="150">
        <v>5395.3644115410198</v>
      </c>
      <c r="W6403" s="150">
        <v>1885.1845950491424</v>
      </c>
      <c r="X6403" s="150">
        <v>8731.1045347701765</v>
      </c>
      <c r="Y6403" s="150">
        <v>29527.861025623468</v>
      </c>
      <c r="Z6403" s="150">
        <v>3764.0275617745656</v>
      </c>
      <c r="AA6403" s="150">
        <v>47106.056206959125</v>
      </c>
      <c r="AB6403" s="150">
        <v>916.38189389865931</v>
      </c>
      <c r="AC6403" s="150">
        <v>3883.5556348917821</v>
      </c>
      <c r="AD6403" s="150">
        <v>8954.5683592157875</v>
      </c>
      <c r="AE6403" s="150">
        <v>6233.1676647792865</v>
      </c>
      <c r="AF6403" s="150">
        <v>7437.0080498320413</v>
      </c>
      <c r="AG6403" s="150">
        <v>39143.230463052882</v>
      </c>
      <c r="AH6403" s="150">
        <v>8514.3481029837822</v>
      </c>
      <c r="AI6403" s="150">
        <v>2327.4772015324647</v>
      </c>
      <c r="AJ6403" s="150">
        <v>15624.304589905849</v>
      </c>
      <c r="AK6403" s="150">
        <v>5828.362503173832</v>
      </c>
      <c r="AL6403" s="150">
        <v>246207.84375</v>
      </c>
      <c r="AM6403" s="150">
        <v>188543.21875</v>
      </c>
      <c r="AN6403" s="150">
        <v>57664.62109375</v>
      </c>
      <c r="AO6403" s="5" t="s">
        <v>3416</v>
      </c>
    </row>
    <row r="6404" spans="1:41" ht="14.25" x14ac:dyDescent="0.45">
      <c r="A6404" s="150">
        <v>2024</v>
      </c>
      <c r="B6404" s="5" t="s">
        <v>1478</v>
      </c>
      <c r="C6404" s="5" t="s">
        <v>278</v>
      </c>
      <c r="D6404" s="5" t="s">
        <v>108</v>
      </c>
      <c r="E6404" s="5" t="s">
        <v>287</v>
      </c>
      <c r="F6404" s="5" t="s">
        <v>287</v>
      </c>
      <c r="G6404" s="5" t="s">
        <v>87</v>
      </c>
      <c r="H6404" s="5" t="s">
        <v>131</v>
      </c>
      <c r="I6404" s="150">
        <v>5049.5056546693895</v>
      </c>
      <c r="J6404" s="150">
        <v>11610.255533748279</v>
      </c>
      <c r="K6404" s="150">
        <v>1133.3069975409035</v>
      </c>
      <c r="L6404" s="150">
        <v>1571.7118186955756</v>
      </c>
      <c r="M6404" s="150">
        <v>4564.2274933654335</v>
      </c>
      <c r="N6404" s="150">
        <v>2950.2139958526013</v>
      </c>
      <c r="O6404" s="150">
        <v>6365.0688907305066</v>
      </c>
      <c r="P6404" s="150">
        <v>6000.5663666939427</v>
      </c>
      <c r="Q6404" s="150">
        <v>1707.0710568019376</v>
      </c>
      <c r="R6404" s="150">
        <v>3227.18297794109</v>
      </c>
      <c r="S6404" s="150">
        <v>4366.8056779804883</v>
      </c>
      <c r="T6404" s="150">
        <v>6897.5569700239048</v>
      </c>
      <c r="U6404" s="150">
        <v>829.70890900945562</v>
      </c>
      <c r="V6404" s="150">
        <v>6530.2772725021823</v>
      </c>
      <c r="W6404" s="150">
        <v>2111.0838758454879</v>
      </c>
      <c r="X6404" s="150">
        <v>8009.3524399315265</v>
      </c>
      <c r="Y6404" s="150">
        <v>28724.148632986478</v>
      </c>
      <c r="Z6404" s="150">
        <v>4513.36823744506</v>
      </c>
      <c r="AA6404" s="150">
        <v>47840.226048644101</v>
      </c>
      <c r="AB6404" s="150">
        <v>0</v>
      </c>
      <c r="AC6404" s="150">
        <v>3846.7669690502571</v>
      </c>
      <c r="AD6404" s="150">
        <v>9497.6716313485504</v>
      </c>
      <c r="AE6404" s="150">
        <v>6738.2549325446034</v>
      </c>
      <c r="AF6404" s="150">
        <v>7741.925229761885</v>
      </c>
      <c r="AG6404" s="150">
        <v>43046.64264957112</v>
      </c>
      <c r="AH6404" s="150">
        <v>8306.562033980199</v>
      </c>
      <c r="AI6404" s="150">
        <v>2457.0126752883871</v>
      </c>
      <c r="AJ6404" s="150">
        <v>22618.237924984543</v>
      </c>
      <c r="AK6404" s="150">
        <v>5129.0709765187557</v>
      </c>
      <c r="AL6404" s="150">
        <v>263383.75</v>
      </c>
      <c r="AM6404" s="150">
        <v>204546.046875</v>
      </c>
      <c r="AN6404" s="150">
        <v>58837.71875</v>
      </c>
      <c r="AO6404" s="5" t="s">
        <v>3417</v>
      </c>
    </row>
    <row r="6405" spans="1:41" ht="14.25" x14ac:dyDescent="0.45">
      <c r="A6405" s="150">
        <v>2024</v>
      </c>
      <c r="B6405" s="5" t="s">
        <v>4980</v>
      </c>
      <c r="C6405" s="5" t="s">
        <v>278</v>
      </c>
      <c r="D6405" s="5" t="s">
        <v>108</v>
      </c>
      <c r="E6405" s="5" t="s">
        <v>287</v>
      </c>
      <c r="F6405" s="5" t="s">
        <v>287</v>
      </c>
      <c r="G6405" s="5" t="s">
        <v>87</v>
      </c>
      <c r="H6405" s="5" t="s">
        <v>131</v>
      </c>
      <c r="I6405" s="150">
        <v>5193.6911922652362</v>
      </c>
      <c r="J6405" s="150">
        <v>16045.692421343265</v>
      </c>
      <c r="K6405" s="150">
        <v>833.07990235507646</v>
      </c>
      <c r="L6405" s="150">
        <v>1374.5818388858761</v>
      </c>
      <c r="M6405" s="150">
        <v>4852.6904312183206</v>
      </c>
      <c r="N6405" s="150">
        <v>3804.3343512956685</v>
      </c>
      <c r="O6405" s="150">
        <v>6241.5576458128235</v>
      </c>
      <c r="P6405" s="150">
        <v>4598.3844185714142</v>
      </c>
      <c r="Q6405" s="150">
        <v>1768.6521976020358</v>
      </c>
      <c r="R6405" s="150">
        <v>3117.081010337793</v>
      </c>
      <c r="S6405" s="150">
        <v>6065.8630390229</v>
      </c>
      <c r="T6405" s="150">
        <v>6196.0317737658806</v>
      </c>
      <c r="U6405" s="150">
        <v>754.14558160693298</v>
      </c>
      <c r="V6405" s="150">
        <v>6777.1050056585464</v>
      </c>
      <c r="W6405" s="150">
        <v>2276.3908331852463</v>
      </c>
      <c r="X6405" s="150">
        <v>9499.8704640244214</v>
      </c>
      <c r="Y6405" s="150">
        <v>28543.400154440806</v>
      </c>
      <c r="Z6405" s="150">
        <v>5179.7358407830325</v>
      </c>
      <c r="AA6405" s="150">
        <v>39508.814369189502</v>
      </c>
      <c r="AB6405" s="150">
        <v>1735.9302465323906</v>
      </c>
      <c r="AC6405" s="150">
        <v>3684.1448724330248</v>
      </c>
      <c r="AD6405" s="150">
        <v>10479.378663447495</v>
      </c>
      <c r="AE6405" s="150">
        <v>6171.0393766952284</v>
      </c>
      <c r="AF6405" s="150">
        <v>10029.136539489384</v>
      </c>
      <c r="AG6405" s="150">
        <v>56246.43095738093</v>
      </c>
      <c r="AH6405" s="150">
        <v>8409.2815659222797</v>
      </c>
      <c r="AI6405" s="150">
        <v>2772.073375086517</v>
      </c>
      <c r="AJ6405" s="150">
        <v>15934.908728918648</v>
      </c>
      <c r="AK6405" s="150">
        <v>4883.9309275566357</v>
      </c>
      <c r="AL6405" s="150">
        <v>272977.375</v>
      </c>
      <c r="AM6405" s="150">
        <v>208731.28125</v>
      </c>
      <c r="AN6405" s="150">
        <v>64246.078125</v>
      </c>
      <c r="AO6405" s="5" t="s">
        <v>6106</v>
      </c>
    </row>
    <row r="6406" spans="1:41" ht="14.25" x14ac:dyDescent="0.45">
      <c r="A6406" s="150">
        <v>2024</v>
      </c>
      <c r="B6406" s="5" t="s">
        <v>1478</v>
      </c>
      <c r="C6406" s="5" t="s">
        <v>278</v>
      </c>
      <c r="D6406" s="5" t="s">
        <v>108</v>
      </c>
      <c r="E6406" s="5" t="s">
        <v>287</v>
      </c>
      <c r="F6406" s="5" t="s">
        <v>287</v>
      </c>
      <c r="G6406" s="5" t="s">
        <v>88</v>
      </c>
      <c r="H6406" s="5" t="s">
        <v>131</v>
      </c>
      <c r="I6406" s="150">
        <v>5454.96</v>
      </c>
      <c r="J6406" s="150">
        <v>12542.498807511251</v>
      </c>
      <c r="K6406" s="150">
        <v>1244.7735568632361</v>
      </c>
      <c r="L6406" s="150">
        <v>1666.9522177616759</v>
      </c>
      <c r="M6406" s="150">
        <v>4950.963109659072</v>
      </c>
      <c r="N6406" s="150">
        <v>3124.6117004007478</v>
      </c>
      <c r="O6406" s="150">
        <v>6813.5673674217696</v>
      </c>
      <c r="P6406" s="150">
        <v>5424.1714072000004</v>
      </c>
      <c r="Q6406" s="150">
        <v>1821.5029590960289</v>
      </c>
      <c r="R6406" s="150">
        <v>3636.1774767406591</v>
      </c>
      <c r="S6406" s="150">
        <v>4547.5460222694537</v>
      </c>
      <c r="T6406" s="150">
        <v>7129.0364965830559</v>
      </c>
      <c r="U6406" s="150">
        <v>896.33109057020306</v>
      </c>
      <c r="V6406" s="150">
        <v>7171</v>
      </c>
      <c r="W6406" s="150">
        <v>2249.0599342013129</v>
      </c>
      <c r="X6406" s="150">
        <v>8482.8139184564043</v>
      </c>
      <c r="Y6406" s="150">
        <v>31365.979650000008</v>
      </c>
      <c r="Z6406" s="150">
        <v>4817.6424057770218</v>
      </c>
      <c r="AA6406" s="150">
        <v>51827.831388859857</v>
      </c>
      <c r="AB6406" s="150">
        <v>0</v>
      </c>
      <c r="AC6406" s="150">
        <v>4087.6745099999998</v>
      </c>
      <c r="AD6406" s="150">
        <v>10174.978016711961</v>
      </c>
      <c r="AE6406" s="150">
        <v>7193.5063959369027</v>
      </c>
      <c r="AF6406" s="150">
        <v>8363.5696916764773</v>
      </c>
      <c r="AG6406" s="150">
        <v>49306.433794832628</v>
      </c>
      <c r="AH6406" s="150">
        <v>9013.2113691905088</v>
      </c>
      <c r="AI6406" s="150">
        <v>2602.2554852060321</v>
      </c>
      <c r="AJ6406" s="150">
        <v>24514.27834175411</v>
      </c>
      <c r="AK6406" s="150">
        <v>5737.773750179229</v>
      </c>
      <c r="AL6406" s="150">
        <v>286161.09375</v>
      </c>
      <c r="AM6406" s="150">
        <v>223215.109375</v>
      </c>
      <c r="AN6406" s="150">
        <v>62945.9765625</v>
      </c>
      <c r="AO6406" s="5" t="s">
        <v>3418</v>
      </c>
    </row>
    <row r="6407" spans="1:41" ht="14.25" x14ac:dyDescent="0.45">
      <c r="A6407" s="150">
        <v>2024</v>
      </c>
      <c r="B6407" s="5" t="s">
        <v>1477</v>
      </c>
      <c r="C6407" s="5" t="s">
        <v>278</v>
      </c>
      <c r="D6407" s="5" t="s">
        <v>108</v>
      </c>
      <c r="E6407" s="5" t="s">
        <v>287</v>
      </c>
      <c r="F6407" s="5" t="s">
        <v>287</v>
      </c>
      <c r="G6407" s="5" t="s">
        <v>88</v>
      </c>
      <c r="H6407" s="5" t="s">
        <v>131</v>
      </c>
      <c r="I6407" s="150">
        <v>5571.5668121496064</v>
      </c>
      <c r="J6407" s="150">
        <v>11887.771000000001</v>
      </c>
      <c r="K6407" s="150">
        <v>1105.232943076815</v>
      </c>
      <c r="L6407" s="150">
        <v>2124.1835999999998</v>
      </c>
      <c r="M6407" s="150">
        <v>4867.1865185632732</v>
      </c>
      <c r="N6407" s="150">
        <v>2855.9800110378928</v>
      </c>
      <c r="O6407" s="150">
        <v>5341</v>
      </c>
      <c r="P6407" s="150">
        <v>6192</v>
      </c>
      <c r="Q6407" s="150">
        <v>2191.0533929172639</v>
      </c>
      <c r="R6407" s="150">
        <v>3351.1861190791001</v>
      </c>
      <c r="S6407" s="150">
        <v>5131.3889391928524</v>
      </c>
      <c r="T6407" s="150">
        <v>8181.4728116025017</v>
      </c>
      <c r="U6407" s="150">
        <v>914.25771238160723</v>
      </c>
      <c r="V6407" s="150">
        <v>5944</v>
      </c>
      <c r="W6407" s="150">
        <v>2035.678853151343</v>
      </c>
      <c r="X6407" s="150">
        <v>10632.596675024521</v>
      </c>
      <c r="Y6407" s="150">
        <v>35668.491999999977</v>
      </c>
      <c r="Z6407" s="150">
        <v>4710.3850000000002</v>
      </c>
      <c r="AA6407" s="150">
        <v>52990.035398943313</v>
      </c>
      <c r="AB6407" s="150">
        <v>828</v>
      </c>
      <c r="AC6407" s="150">
        <v>4552.4403145493161</v>
      </c>
      <c r="AD6407" s="150">
        <v>11762.882789664</v>
      </c>
      <c r="AE6407" s="150">
        <v>6730.7613464808546</v>
      </c>
      <c r="AF6407" s="150">
        <v>8175.2569687624182</v>
      </c>
      <c r="AG6407" s="150">
        <v>45858</v>
      </c>
      <c r="AH6407" s="150">
        <v>10970.508683986451</v>
      </c>
      <c r="AI6407" s="150">
        <v>2513.2796718127202</v>
      </c>
      <c r="AJ6407" s="150">
        <v>19971.8772143149</v>
      </c>
      <c r="AK6407" s="150">
        <v>7766.2161292354413</v>
      </c>
      <c r="AL6407" s="150">
        <v>290824.6875</v>
      </c>
      <c r="AM6407" s="150">
        <v>219689.234375</v>
      </c>
      <c r="AN6407" s="150">
        <v>71135.4453125</v>
      </c>
      <c r="AO6407" s="5" t="s">
        <v>3419</v>
      </c>
    </row>
    <row r="6408" spans="1:41" ht="14.25" x14ac:dyDescent="0.45">
      <c r="A6408" s="150">
        <v>2024</v>
      </c>
      <c r="B6408" s="5" t="s">
        <v>6344</v>
      </c>
      <c r="C6408" s="5" t="s">
        <v>278</v>
      </c>
      <c r="D6408" s="5" t="s">
        <v>108</v>
      </c>
      <c r="E6408" s="5" t="s">
        <v>287</v>
      </c>
      <c r="F6408" s="5" t="s">
        <v>287</v>
      </c>
      <c r="G6408" s="5" t="s">
        <v>88</v>
      </c>
      <c r="H6408" s="5" t="s">
        <v>131</v>
      </c>
      <c r="I6408" s="150">
        <v>6569.2807790400002</v>
      </c>
      <c r="J6408" s="150">
        <v>20616.942580527211</v>
      </c>
      <c r="K6408" s="150">
        <v>816.46785019999993</v>
      </c>
      <c r="L6408" s="150">
        <v>1667.729830510074</v>
      </c>
      <c r="M6408" s="150">
        <v>5747.7147696000002</v>
      </c>
      <c r="N6408" s="150">
        <v>4067.7794560000011</v>
      </c>
      <c r="O6408" s="150">
        <v>6175.9699965611444</v>
      </c>
      <c r="P6408" s="150">
        <v>4990.1407046488939</v>
      </c>
      <c r="Q6408" s="150">
        <v>1827.359657629213</v>
      </c>
      <c r="R6408" s="150">
        <v>3774.448219388536</v>
      </c>
      <c r="S6408" s="150">
        <v>7438.0083576911984</v>
      </c>
      <c r="T6408" s="150">
        <v>6661.0505308924121</v>
      </c>
      <c r="U6408" s="150">
        <v>650.75516213330866</v>
      </c>
      <c r="V6408" s="150">
        <v>6891</v>
      </c>
      <c r="W6408" s="150">
        <v>2717.9871537600002</v>
      </c>
      <c r="X6408" s="150">
        <v>10781</v>
      </c>
      <c r="Y6408" s="150">
        <v>30882.29759859162</v>
      </c>
      <c r="Z6408" s="150">
        <v>5525.5375932053894</v>
      </c>
      <c r="AA6408" s="150">
        <v>44776</v>
      </c>
      <c r="AB6408" s="150">
        <v>1933</v>
      </c>
      <c r="AC6408" s="150">
        <v>3805.2679856862301</v>
      </c>
      <c r="AD6408" s="150">
        <v>13216.15455637356</v>
      </c>
      <c r="AE6408" s="150">
        <v>6457.7902665600004</v>
      </c>
      <c r="AF6408" s="150">
        <v>10919.800775969279</v>
      </c>
      <c r="AG6408" s="150">
        <v>65273</v>
      </c>
      <c r="AH6408" s="150">
        <v>9569.4110023157191</v>
      </c>
      <c r="AI6408" s="150">
        <v>3589.3450425600008</v>
      </c>
      <c r="AJ6408" s="150">
        <v>18142.439070098259</v>
      </c>
      <c r="AK6408" s="150">
        <v>5115</v>
      </c>
      <c r="AL6408" s="150">
        <v>310598.6875</v>
      </c>
      <c r="AM6408" s="150">
        <v>236837.578125</v>
      </c>
      <c r="AN6408" s="150">
        <v>73761.109375</v>
      </c>
      <c r="AO6408" s="5" t="s">
        <v>7057</v>
      </c>
    </row>
    <row r="6409" spans="1:41" ht="14.25" x14ac:dyDescent="0.45">
      <c r="A6409" s="150">
        <v>2024</v>
      </c>
      <c r="B6409" s="5" t="s">
        <v>7352</v>
      </c>
      <c r="C6409" s="5" t="s">
        <v>278</v>
      </c>
      <c r="D6409" s="5" t="s">
        <v>108</v>
      </c>
      <c r="E6409" s="5" t="s">
        <v>287</v>
      </c>
      <c r="F6409" s="5" t="s">
        <v>287</v>
      </c>
      <c r="G6409" s="5" t="s">
        <v>88</v>
      </c>
      <c r="H6409" s="5" t="s">
        <v>131</v>
      </c>
      <c r="I6409" s="150">
        <v>6745.7172211200004</v>
      </c>
      <c r="J6409" s="150">
        <v>19886.63546237264</v>
      </c>
      <c r="K6409" s="150">
        <v>904.02635258347902</v>
      </c>
      <c r="L6409" s="150">
        <v>1716.347013117912</v>
      </c>
      <c r="M6409" s="150">
        <v>7064.1459200000008</v>
      </c>
      <c r="N6409" s="150">
        <v>4231.6996262800794</v>
      </c>
      <c r="O6409" s="150">
        <v>5969.0798008872498</v>
      </c>
      <c r="P6409" s="150">
        <v>5031.1001621883815</v>
      </c>
      <c r="Q6409" s="150">
        <v>1710.6442306855979</v>
      </c>
      <c r="R6409" s="150">
        <v>3985.705808622964</v>
      </c>
      <c r="S6409" s="150">
        <v>6586.8615282341834</v>
      </c>
      <c r="T6409" s="150">
        <v>6723.39289068174</v>
      </c>
      <c r="U6409" s="150">
        <v>828.48508559999993</v>
      </c>
      <c r="V6409" s="150">
        <v>6882</v>
      </c>
      <c r="W6409" s="150">
        <v>2186</v>
      </c>
      <c r="X6409" s="150">
        <v>11710.72746261865</v>
      </c>
      <c r="Y6409" s="150">
        <v>28143.344842918719</v>
      </c>
      <c r="Z6409" s="150">
        <v>4938.5686141840888</v>
      </c>
      <c r="AA6409" s="150">
        <v>44745</v>
      </c>
      <c r="AB6409" s="150">
        <v>1791.3191039999999</v>
      </c>
      <c r="AC6409" s="150">
        <v>4077.1617799999999</v>
      </c>
      <c r="AD6409" s="150">
        <v>10827.95303599097</v>
      </c>
      <c r="AE6409" s="150">
        <v>6483.1423347161508</v>
      </c>
      <c r="AF6409" s="150">
        <v>13019.536110513969</v>
      </c>
      <c r="AG6409" s="150">
        <v>66469</v>
      </c>
      <c r="AH6409" s="150">
        <v>10115.39133031145</v>
      </c>
      <c r="AI6409" s="150">
        <v>4585.4797680000001</v>
      </c>
      <c r="AJ6409" s="150">
        <v>17809.80662082705</v>
      </c>
      <c r="AK6409" s="150">
        <v>5124</v>
      </c>
      <c r="AL6409" s="150">
        <v>310292.25</v>
      </c>
      <c r="AM6409" s="150">
        <v>236703.890625</v>
      </c>
      <c r="AN6409" s="150">
        <v>73588.375</v>
      </c>
      <c r="AO6409" s="5" t="s">
        <v>7978</v>
      </c>
    </row>
    <row r="6410" spans="1:41" ht="14.25" x14ac:dyDescent="0.45">
      <c r="A6410" s="150">
        <v>2024</v>
      </c>
      <c r="B6410" s="5" t="s">
        <v>4024</v>
      </c>
      <c r="C6410" s="5" t="s">
        <v>278</v>
      </c>
      <c r="D6410" s="5" t="s">
        <v>108</v>
      </c>
      <c r="E6410" s="5" t="s">
        <v>287</v>
      </c>
      <c r="F6410" s="5" t="s">
        <v>287</v>
      </c>
      <c r="G6410" s="5" t="s">
        <v>88</v>
      </c>
      <c r="H6410" s="5" t="s">
        <v>131</v>
      </c>
      <c r="I6410" s="150">
        <v>5454.893832447985</v>
      </c>
      <c r="J6410" s="150">
        <v>20782.373753438111</v>
      </c>
      <c r="K6410" s="150">
        <v>1266.2057300896149</v>
      </c>
      <c r="L6410" s="150">
        <v>1462.8043</v>
      </c>
      <c r="M6410" s="150">
        <v>4808.933699861549</v>
      </c>
      <c r="N6410" s="150">
        <v>3578.435725146388</v>
      </c>
      <c r="O6410" s="150">
        <v>6619.534271188224</v>
      </c>
      <c r="P6410" s="150">
        <v>5601.1587239605342</v>
      </c>
      <c r="Q6410" s="150">
        <v>1740.149440405801</v>
      </c>
      <c r="R6410" s="150">
        <v>3328.2665690841168</v>
      </c>
      <c r="S6410" s="150">
        <v>5990</v>
      </c>
      <c r="T6410" s="150">
        <v>6145.4683219236476</v>
      </c>
      <c r="U6410" s="150">
        <v>815.56682403098898</v>
      </c>
      <c r="V6410" s="150">
        <v>7657</v>
      </c>
      <c r="W6410" s="150">
        <v>2319.9808753774009</v>
      </c>
      <c r="X6410" s="150">
        <v>7812.1887024343687</v>
      </c>
      <c r="Y6410" s="150">
        <v>28941.271274821691</v>
      </c>
      <c r="Z6410" s="150">
        <v>4621</v>
      </c>
      <c r="AA6410" s="150">
        <v>44064</v>
      </c>
      <c r="AB6410" s="150">
        <v>653.76</v>
      </c>
      <c r="AC6410" s="150">
        <v>4057.4526999999998</v>
      </c>
      <c r="AD6410" s="150">
        <v>10052.87062341429</v>
      </c>
      <c r="AE6410" s="150">
        <v>6954.6723282857956</v>
      </c>
      <c r="AF6410" s="150">
        <v>8476.3471463434416</v>
      </c>
      <c r="AG6410" s="150">
        <v>52960</v>
      </c>
      <c r="AH6410" s="150">
        <v>6679</v>
      </c>
      <c r="AI6410" s="150">
        <v>2959.5548378257931</v>
      </c>
      <c r="AJ6410" s="150">
        <v>17095</v>
      </c>
      <c r="AK6410" s="150">
        <v>5125.8510480302957</v>
      </c>
      <c r="AL6410" s="150">
        <v>278023.78125</v>
      </c>
      <c r="AM6410" s="150">
        <v>217590.390625</v>
      </c>
      <c r="AN6410" s="150">
        <v>60433.3515625</v>
      </c>
      <c r="AO6410" s="5" t="s">
        <v>4740</v>
      </c>
    </row>
    <row r="6411" spans="1:41" ht="14.25" x14ac:dyDescent="0.45">
      <c r="A6411" s="150">
        <v>2024</v>
      </c>
      <c r="B6411" s="5" t="s">
        <v>582</v>
      </c>
      <c r="C6411" s="5" t="s">
        <v>278</v>
      </c>
      <c r="D6411" s="5" t="s">
        <v>108</v>
      </c>
      <c r="E6411" s="5" t="s">
        <v>287</v>
      </c>
      <c r="F6411" s="5" t="s">
        <v>287</v>
      </c>
      <c r="G6411" s="5" t="s">
        <v>88</v>
      </c>
      <c r="H6411" s="5" t="s">
        <v>131</v>
      </c>
      <c r="I6411" s="150">
        <v>5454.8997640713333</v>
      </c>
      <c r="J6411" s="150">
        <v>15383.5580803336</v>
      </c>
      <c r="K6411" s="150">
        <v>1157.248986506557</v>
      </c>
      <c r="L6411" s="150">
        <v>1484.0827569865039</v>
      </c>
      <c r="M6411" s="150">
        <v>4502.8542344142079</v>
      </c>
      <c r="N6411" s="150">
        <v>3560.0376650000012</v>
      </c>
      <c r="O6411" s="150">
        <v>6619.5766968081098</v>
      </c>
      <c r="P6411" s="150">
        <v>5852.7999999999993</v>
      </c>
      <c r="Q6411" s="150">
        <v>1828.913191235971</v>
      </c>
      <c r="R6411" s="150">
        <v>3229.705055085451</v>
      </c>
      <c r="S6411" s="150">
        <v>5205.7044526439913</v>
      </c>
      <c r="T6411" s="150">
        <v>6470.0688161277794</v>
      </c>
      <c r="U6411" s="150">
        <v>761.32834301251307</v>
      </c>
      <c r="V6411" s="150">
        <v>157</v>
      </c>
      <c r="W6411" s="150">
        <v>2226.4396542913219</v>
      </c>
      <c r="X6411" s="150">
        <v>6747.3796117718712</v>
      </c>
      <c r="Y6411" s="150">
        <v>30955.607949999991</v>
      </c>
      <c r="Z6411" s="150">
        <v>4661.0739365750233</v>
      </c>
      <c r="AA6411" s="150">
        <v>46733.142772359657</v>
      </c>
      <c r="AB6411" s="150">
        <v>653</v>
      </c>
      <c r="AC6411" s="150">
        <v>4078.138469999999</v>
      </c>
      <c r="AD6411" s="150">
        <v>10174.326558496299</v>
      </c>
      <c r="AE6411" s="150">
        <v>6590.0096753039206</v>
      </c>
      <c r="AF6411" s="150">
        <v>7923.9496345500665</v>
      </c>
      <c r="AG6411" s="150">
        <v>50061.563458859891</v>
      </c>
      <c r="AH6411" s="150">
        <v>9029.3679631417399</v>
      </c>
      <c r="AI6411" s="150">
        <v>3230.1040974297762</v>
      </c>
      <c r="AJ6411" s="150">
        <v>17018.105660856279</v>
      </c>
      <c r="AK6411" s="150">
        <v>5088.6649180913919</v>
      </c>
      <c r="AL6411" s="150">
        <v>266838.6875</v>
      </c>
      <c r="AM6411" s="150">
        <v>205733.90625</v>
      </c>
      <c r="AN6411" s="150">
        <v>61104.73828125</v>
      </c>
      <c r="AO6411" s="5" t="s">
        <v>1285</v>
      </c>
    </row>
    <row r="6412" spans="1:41" ht="14.25" x14ac:dyDescent="0.45">
      <c r="A6412" s="150">
        <v>2024</v>
      </c>
      <c r="B6412" s="5" t="s">
        <v>4980</v>
      </c>
      <c r="C6412" s="5" t="s">
        <v>278</v>
      </c>
      <c r="D6412" s="5" t="s">
        <v>108</v>
      </c>
      <c r="E6412" s="5" t="s">
        <v>287</v>
      </c>
      <c r="F6412" s="5" t="s">
        <v>287</v>
      </c>
      <c r="G6412" s="5" t="s">
        <v>88</v>
      </c>
      <c r="H6412" s="5" t="s">
        <v>131</v>
      </c>
      <c r="I6412" s="150">
        <v>5616.6903764758972</v>
      </c>
      <c r="J6412" s="150">
        <v>18016.046544836929</v>
      </c>
      <c r="K6412" s="150">
        <v>872</v>
      </c>
      <c r="L6412" s="150">
        <v>1489.0128937657589</v>
      </c>
      <c r="M6412" s="150">
        <v>5145.0165429119997</v>
      </c>
      <c r="N6412" s="150">
        <v>4057.2766519334168</v>
      </c>
      <c r="O6412" s="150">
        <v>6617.549129995411</v>
      </c>
      <c r="P6412" s="150">
        <v>4899.3388427878399</v>
      </c>
      <c r="Q6412" s="150">
        <v>1891.7994412701039</v>
      </c>
      <c r="R6412" s="150">
        <v>3282.2053908323151</v>
      </c>
      <c r="S6412" s="150">
        <v>6337.217237324021</v>
      </c>
      <c r="T6412" s="150">
        <v>6689.6727870773157</v>
      </c>
      <c r="U6412" s="150">
        <v>815.56682403098898</v>
      </c>
      <c r="V6412" s="150">
        <v>7349</v>
      </c>
      <c r="W6412" s="150">
        <v>2413.5206357952002</v>
      </c>
      <c r="X6412" s="150">
        <v>10363.330400000001</v>
      </c>
      <c r="Y6412" s="150">
        <v>30622.320570956781</v>
      </c>
      <c r="Z6412" s="150">
        <v>5524.125733805251</v>
      </c>
      <c r="AA6412" s="150">
        <v>44064</v>
      </c>
      <c r="AB6412" s="150">
        <v>1933</v>
      </c>
      <c r="AC6412" s="150">
        <v>3920.5312863316649</v>
      </c>
      <c r="AD6412" s="150">
        <v>11209.03404708211</v>
      </c>
      <c r="AE6412" s="150">
        <v>6414.4929801600001</v>
      </c>
      <c r="AF6412" s="150">
        <v>10864.04112012776</v>
      </c>
      <c r="AG6412" s="150">
        <v>65026</v>
      </c>
      <c r="AH6412" s="150">
        <v>9120.9542627002793</v>
      </c>
      <c r="AI6412" s="150">
        <v>2939.0630981183999</v>
      </c>
      <c r="AJ6412" s="150">
        <v>17577.37880408654</v>
      </c>
      <c r="AK6412" s="150">
        <v>5179</v>
      </c>
      <c r="AL6412" s="150">
        <v>300249.21875</v>
      </c>
      <c r="AM6412" s="150">
        <v>231429.84375</v>
      </c>
      <c r="AN6412" s="150">
        <v>68819.359375</v>
      </c>
      <c r="AO6412" s="5" t="s">
        <v>6107</v>
      </c>
    </row>
    <row r="6413" spans="1:41" ht="14.25" x14ac:dyDescent="0.45">
      <c r="A6413" s="150">
        <v>2024</v>
      </c>
      <c r="B6413" s="5" t="s">
        <v>6344</v>
      </c>
      <c r="C6413" s="5" t="s">
        <v>278</v>
      </c>
      <c r="D6413" s="5" t="s">
        <v>108</v>
      </c>
      <c r="E6413" s="5" t="s">
        <v>111</v>
      </c>
      <c r="F6413" s="5" t="s">
        <v>111</v>
      </c>
      <c r="G6413" s="5" t="s">
        <v>87</v>
      </c>
      <c r="H6413" s="5" t="s">
        <v>131</v>
      </c>
      <c r="I6413" s="150">
        <v>13460.33262838044</v>
      </c>
      <c r="J6413" s="150">
        <v>26279.576227595331</v>
      </c>
      <c r="K6413" s="150">
        <v>1997.0923584134741</v>
      </c>
      <c r="L6413" s="150">
        <v>2474.6467798802137</v>
      </c>
      <c r="M6413" s="150">
        <v>10586.868102443304</v>
      </c>
      <c r="N6413" s="150">
        <v>10778.619423932727</v>
      </c>
      <c r="O6413" s="150">
        <v>6211.5374801274511</v>
      </c>
      <c r="P6413" s="150">
        <v>8607.4670604529165</v>
      </c>
      <c r="Q6413" s="150">
        <v>3380.7887393859578</v>
      </c>
      <c r="R6413" s="150">
        <v>6390.0109945088507</v>
      </c>
      <c r="S6413" s="150">
        <v>13803.413273006983</v>
      </c>
      <c r="T6413" s="150">
        <v>8475.5129663657845</v>
      </c>
      <c r="U6413" s="150">
        <v>1558.0733417211354</v>
      </c>
      <c r="V6413" s="150">
        <v>5512.6360383631827</v>
      </c>
      <c r="W6413" s="150">
        <v>2314.2718039896995</v>
      </c>
      <c r="X6413" s="150">
        <v>15466.034858504847</v>
      </c>
      <c r="Y6413" s="150">
        <v>40221.637940743785</v>
      </c>
      <c r="Z6413" s="150">
        <v>3771.8600730004978</v>
      </c>
      <c r="AA6413" s="150">
        <v>51747.320543508271</v>
      </c>
      <c r="AB6413" s="150">
        <v>1909.2742382915021</v>
      </c>
      <c r="AC6413" s="150">
        <v>8480.6741963291188</v>
      </c>
      <c r="AD6413" s="150">
        <v>6930.4036580037728</v>
      </c>
      <c r="AE6413" s="150">
        <v>11395.5228556408</v>
      </c>
      <c r="AF6413" s="150">
        <v>28732.496471726499</v>
      </c>
      <c r="AG6413" s="150">
        <v>79545.988041695076</v>
      </c>
      <c r="AH6413" s="150">
        <v>16724.67390979749</v>
      </c>
      <c r="AI6413" s="150">
        <v>4838.6551270258324</v>
      </c>
      <c r="AJ6413" s="150">
        <v>17473.767151615208</v>
      </c>
      <c r="AK6413" s="150">
        <v>4248.9218296056497</v>
      </c>
      <c r="AL6413" s="150">
        <v>413318.125</v>
      </c>
      <c r="AM6413" s="150">
        <v>319811.4375</v>
      </c>
      <c r="AN6413" s="150">
        <v>93506.6640625</v>
      </c>
      <c r="AO6413" s="5" t="s">
        <v>7058</v>
      </c>
    </row>
    <row r="6414" spans="1:41" ht="14.25" x14ac:dyDescent="0.45">
      <c r="A6414" s="150">
        <v>2024</v>
      </c>
      <c r="B6414" s="5" t="s">
        <v>582</v>
      </c>
      <c r="C6414" s="5" t="s">
        <v>278</v>
      </c>
      <c r="D6414" s="5" t="s">
        <v>108</v>
      </c>
      <c r="E6414" s="5" t="s">
        <v>111</v>
      </c>
      <c r="F6414" s="5" t="s">
        <v>111</v>
      </c>
      <c r="G6414" s="5" t="s">
        <v>87</v>
      </c>
      <c r="H6414" s="5" t="s">
        <v>131</v>
      </c>
      <c r="I6414" s="150">
        <v>14471.667256590334</v>
      </c>
      <c r="J6414" s="150">
        <v>6344.091893834021</v>
      </c>
      <c r="K6414" s="150">
        <v>1961.7691472191632</v>
      </c>
      <c r="L6414" s="150">
        <v>3173.8633188356507</v>
      </c>
      <c r="M6414" s="150">
        <v>9051.5812419307495</v>
      </c>
      <c r="N6414" s="150">
        <v>9435.109863310463</v>
      </c>
      <c r="O6414" s="150">
        <v>5598.505173269954</v>
      </c>
      <c r="P6414" s="150">
        <v>2411.1264562523947</v>
      </c>
      <c r="Q6414" s="150">
        <v>3505.5121566306789</v>
      </c>
      <c r="R6414" s="150">
        <v>6003.1232206192981</v>
      </c>
      <c r="S6414" s="150">
        <v>8088.7970981402405</v>
      </c>
      <c r="T6414" s="150">
        <v>6804.2712921096254</v>
      </c>
      <c r="U6414" s="150">
        <v>1536.4483562828186</v>
      </c>
      <c r="V6414" s="150">
        <v>5703.5157911441484</v>
      </c>
      <c r="W6414" s="150">
        <v>3149.7191303797781</v>
      </c>
      <c r="X6414" s="150">
        <v>9416.663875481252</v>
      </c>
      <c r="Y6414" s="150">
        <v>36147.142507776567</v>
      </c>
      <c r="Z6414" s="150">
        <v>2559.8118560792182</v>
      </c>
      <c r="AA6414" s="150">
        <v>50315.419314750536</v>
      </c>
      <c r="AB6414" s="150">
        <v>1525.4737251665126</v>
      </c>
      <c r="AC6414" s="150">
        <v>8447.5730467932426</v>
      </c>
      <c r="AD6414" s="150">
        <v>5320.8336965078988</v>
      </c>
      <c r="AE6414" s="150">
        <v>10322.73802799728</v>
      </c>
      <c r="AF6414" s="150">
        <v>31815.605892769156</v>
      </c>
      <c r="AG6414" s="150">
        <v>77716.5044839334</v>
      </c>
      <c r="AH6414" s="150">
        <v>19782.496572911001</v>
      </c>
      <c r="AI6414" s="150">
        <v>3430.6696869572079</v>
      </c>
      <c r="AJ6414" s="150">
        <v>17241.921500416011</v>
      </c>
      <c r="AK6414" s="150">
        <v>4325.7048878496716</v>
      </c>
      <c r="AL6414" s="150">
        <v>365607.65625</v>
      </c>
      <c r="AM6414" s="150">
        <v>287151.15625</v>
      </c>
      <c r="AN6414" s="150">
        <v>78456.484375</v>
      </c>
      <c r="AO6414" s="5" t="s">
        <v>1286</v>
      </c>
    </row>
    <row r="6415" spans="1:41" ht="14.25" x14ac:dyDescent="0.45">
      <c r="A6415" s="150">
        <v>2024</v>
      </c>
      <c r="B6415" s="5" t="s">
        <v>1477</v>
      </c>
      <c r="C6415" s="5" t="s">
        <v>278</v>
      </c>
      <c r="D6415" s="5" t="s">
        <v>108</v>
      </c>
      <c r="E6415" s="5" t="s">
        <v>111</v>
      </c>
      <c r="F6415" s="5" t="s">
        <v>111</v>
      </c>
      <c r="G6415" s="5" t="s">
        <v>87</v>
      </c>
      <c r="H6415" s="5" t="s">
        <v>131</v>
      </c>
      <c r="I6415" s="150">
        <v>10430.527541605177</v>
      </c>
      <c r="J6415" s="150">
        <v>10937.942468496241</v>
      </c>
      <c r="K6415" s="150">
        <v>1991.9426071775815</v>
      </c>
      <c r="L6415" s="150">
        <v>1497.4211382184615</v>
      </c>
      <c r="M6415" s="150">
        <v>7258.997054611651</v>
      </c>
      <c r="N6415" s="150">
        <v>7084.5689257662207</v>
      </c>
      <c r="O6415" s="150">
        <v>6638.2350236765205</v>
      </c>
      <c r="P6415" s="150">
        <v>2475.7805515112332</v>
      </c>
      <c r="Q6415" s="150">
        <v>3331.2916674335324</v>
      </c>
      <c r="R6415" s="150">
        <v>5739.4613857342956</v>
      </c>
      <c r="S6415" s="150">
        <v>7280.8875285505956</v>
      </c>
      <c r="T6415" s="150">
        <v>6751.1226482872244</v>
      </c>
      <c r="U6415" s="150">
        <v>2030.8509066278159</v>
      </c>
      <c r="V6415" s="150">
        <v>6226.5272162727751</v>
      </c>
      <c r="W6415" s="150">
        <v>2970.9698640560123</v>
      </c>
      <c r="X6415" s="150">
        <v>9012.9582641784582</v>
      </c>
      <c r="Y6415" s="150">
        <v>33675.92785935798</v>
      </c>
      <c r="Z6415" s="150">
        <v>3909.0106875000783</v>
      </c>
      <c r="AA6415" s="150">
        <v>36268.060301138779</v>
      </c>
      <c r="AB6415" s="150">
        <v>1538.3705706752855</v>
      </c>
      <c r="AC6415" s="150">
        <v>7098.6394534613537</v>
      </c>
      <c r="AD6415" s="150">
        <v>5321.2127365516353</v>
      </c>
      <c r="AE6415" s="150">
        <v>9817.7831730869329</v>
      </c>
      <c r="AF6415" s="150">
        <v>30106.410846839208</v>
      </c>
      <c r="AG6415" s="150">
        <v>82199.898579276851</v>
      </c>
      <c r="AH6415" s="150">
        <v>16443.336075215917</v>
      </c>
      <c r="AI6415" s="150">
        <v>3114.3703495541395</v>
      </c>
      <c r="AJ6415" s="150">
        <v>22692.161687824395</v>
      </c>
      <c r="AK6415" s="150">
        <v>4450.3563729472999</v>
      </c>
      <c r="AL6415" s="150">
        <v>348295.03125</v>
      </c>
      <c r="AM6415" s="150">
        <v>275522.28125</v>
      </c>
      <c r="AN6415" s="150">
        <v>72772.7578125</v>
      </c>
      <c r="AO6415" s="5" t="s">
        <v>3420</v>
      </c>
    </row>
    <row r="6416" spans="1:41" ht="14.25" x14ac:dyDescent="0.45">
      <c r="A6416" s="150">
        <v>2024</v>
      </c>
      <c r="B6416" s="5" t="s">
        <v>7352</v>
      </c>
      <c r="C6416" s="5" t="s">
        <v>278</v>
      </c>
      <c r="D6416" s="5" t="s">
        <v>108</v>
      </c>
      <c r="E6416" s="5" t="s">
        <v>111</v>
      </c>
      <c r="F6416" s="5" t="s">
        <v>111</v>
      </c>
      <c r="G6416" s="5" t="s">
        <v>87</v>
      </c>
      <c r="H6416" s="5" t="s">
        <v>131</v>
      </c>
      <c r="I6416" s="150">
        <v>13475.209384022741</v>
      </c>
      <c r="J6416" s="150">
        <v>31280.300276179682</v>
      </c>
      <c r="K6416" s="150">
        <v>1726.4967999999999</v>
      </c>
      <c r="L6416" s="150">
        <v>2438</v>
      </c>
      <c r="M6416" s="150">
        <v>11374.168243634</v>
      </c>
      <c r="N6416" s="150">
        <v>9529.5240000000013</v>
      </c>
      <c r="O6416" s="150">
        <v>6302.9452085247494</v>
      </c>
      <c r="P6416" s="150">
        <v>8637</v>
      </c>
      <c r="Q6416" s="150">
        <v>3301.7336762483369</v>
      </c>
      <c r="R6416" s="150">
        <v>6474</v>
      </c>
      <c r="S6416" s="150">
        <v>14631.614530000001</v>
      </c>
      <c r="T6416" s="150">
        <v>8350</v>
      </c>
      <c r="U6416" s="150">
        <v>1487</v>
      </c>
      <c r="V6416" s="150">
        <v>5937</v>
      </c>
      <c r="W6416" s="150">
        <v>3175.1343360000001</v>
      </c>
      <c r="X6416" s="150">
        <v>17106.172941927249</v>
      </c>
      <c r="Y6416" s="150">
        <v>37020</v>
      </c>
      <c r="Z6416" s="150">
        <v>3543.1490848203089</v>
      </c>
      <c r="AA6416" s="150">
        <v>52736</v>
      </c>
      <c r="AB6416" s="150">
        <v>2524</v>
      </c>
      <c r="AC6416" s="150">
        <v>10012.20169718414</v>
      </c>
      <c r="AD6416" s="150">
        <v>8428.4355967192423</v>
      </c>
      <c r="AE6416" s="150">
        <v>11069</v>
      </c>
      <c r="AF6416" s="150">
        <v>23900.06623199999</v>
      </c>
      <c r="AG6416" s="150">
        <v>77407</v>
      </c>
      <c r="AH6416" s="150">
        <v>21745</v>
      </c>
      <c r="AI6416" s="150">
        <v>5429.150070499998</v>
      </c>
      <c r="AJ6416" s="150">
        <v>18589.933040697539</v>
      </c>
      <c r="AK6416" s="150">
        <v>4318</v>
      </c>
      <c r="AL6416" s="150">
        <v>421948.25</v>
      </c>
      <c r="AM6416" s="150">
        <v>316837.125</v>
      </c>
      <c r="AN6416" s="150">
        <v>105111.109375</v>
      </c>
      <c r="AO6416" s="5" t="s">
        <v>7979</v>
      </c>
    </row>
    <row r="6417" spans="1:41" ht="14.25" x14ac:dyDescent="0.45">
      <c r="A6417" s="150">
        <v>2024</v>
      </c>
      <c r="B6417" s="5" t="s">
        <v>4024</v>
      </c>
      <c r="C6417" s="5" t="s">
        <v>278</v>
      </c>
      <c r="D6417" s="5" t="s">
        <v>108</v>
      </c>
      <c r="E6417" s="5" t="s">
        <v>111</v>
      </c>
      <c r="F6417" s="5" t="s">
        <v>111</v>
      </c>
      <c r="G6417" s="5" t="s">
        <v>87</v>
      </c>
      <c r="H6417" s="5" t="s">
        <v>131</v>
      </c>
      <c r="I6417" s="150">
        <v>7581.1405650414999</v>
      </c>
      <c r="J6417" s="150">
        <v>8462.5016460578718</v>
      </c>
      <c r="K6417" s="150">
        <v>1976.5783265837997</v>
      </c>
      <c r="L6417" s="150">
        <v>2305.6234204794</v>
      </c>
      <c r="M6417" s="150">
        <v>9430.3713084696283</v>
      </c>
      <c r="N6417" s="150">
        <v>9353.6618583655654</v>
      </c>
      <c r="O6417" s="150">
        <v>5776.2996291442005</v>
      </c>
      <c r="P6417" s="150">
        <v>6853.3536314801586</v>
      </c>
      <c r="Q6417" s="150">
        <v>3684.1112629473978</v>
      </c>
      <c r="R6417" s="150">
        <v>6296.3312433973406</v>
      </c>
      <c r="S6417" s="150">
        <v>7885.1251085536787</v>
      </c>
      <c r="T6417" s="150">
        <v>7275.285039099731</v>
      </c>
      <c r="U6417" s="150">
        <v>1497.8528021675918</v>
      </c>
      <c r="V6417" s="150">
        <v>5600.8995852481021</v>
      </c>
      <c r="W6417" s="150">
        <v>3937.213079983384</v>
      </c>
      <c r="X6417" s="150">
        <v>9414.0048616233144</v>
      </c>
      <c r="Y6417" s="150">
        <v>35195.261271503638</v>
      </c>
      <c r="Z6417" s="150">
        <v>2595.5649271846983</v>
      </c>
      <c r="AA6417" s="150">
        <v>52020.427819280463</v>
      </c>
      <c r="AB6417" s="150">
        <v>1487.1538535806803</v>
      </c>
      <c r="AC6417" s="150">
        <v>8791.8125885520622</v>
      </c>
      <c r="AD6417" s="150">
        <v>6491.5303506809632</v>
      </c>
      <c r="AE6417" s="150">
        <v>10229.291543444053</v>
      </c>
      <c r="AF6417" s="150">
        <v>30827.950458326421</v>
      </c>
      <c r="AG6417" s="150">
        <v>77880.856448703926</v>
      </c>
      <c r="AH6417" s="150">
        <v>15991.718452856423</v>
      </c>
      <c r="AI6417" s="150">
        <v>3527.4433491046784</v>
      </c>
      <c r="AJ6417" s="150">
        <v>16992.604984709149</v>
      </c>
      <c r="AK6417" s="150">
        <v>4071.4270267267261</v>
      </c>
      <c r="AL6417" s="150">
        <v>363433.375</v>
      </c>
      <c r="AM6417" s="150">
        <v>286169.21875</v>
      </c>
      <c r="AN6417" s="150">
        <v>77264.1484375</v>
      </c>
      <c r="AO6417" s="5" t="s">
        <v>4741</v>
      </c>
    </row>
    <row r="6418" spans="1:41" ht="14.25" x14ac:dyDescent="0.45">
      <c r="A6418" s="150">
        <v>2024</v>
      </c>
      <c r="B6418" s="5" t="s">
        <v>4980</v>
      </c>
      <c r="C6418" s="5" t="s">
        <v>278</v>
      </c>
      <c r="D6418" s="5" t="s">
        <v>108</v>
      </c>
      <c r="E6418" s="5" t="s">
        <v>111</v>
      </c>
      <c r="F6418" s="5" t="s">
        <v>111</v>
      </c>
      <c r="G6418" s="5" t="s">
        <v>87</v>
      </c>
      <c r="H6418" s="5" t="s">
        <v>131</v>
      </c>
      <c r="I6418" s="150">
        <v>11583.729135563159</v>
      </c>
      <c r="J6418" s="150">
        <v>26001.757800333889</v>
      </c>
      <c r="K6418" s="150">
        <v>1881.5846870402984</v>
      </c>
      <c r="L6418" s="150">
        <v>1966.0685695579805</v>
      </c>
      <c r="M6418" s="150">
        <v>10288.514970997323</v>
      </c>
      <c r="N6418" s="150">
        <v>9284.4672417717375</v>
      </c>
      <c r="O6418" s="150">
        <v>6045.4604201797856</v>
      </c>
      <c r="P6418" s="150">
        <v>8055.8826557735892</v>
      </c>
      <c r="Q6418" s="150">
        <v>3750.3217295165205</v>
      </c>
      <c r="R6418" s="150">
        <v>6128.3440316995311</v>
      </c>
      <c r="S6418" s="150">
        <v>10934.173718410379</v>
      </c>
      <c r="T6418" s="150">
        <v>8330.7990235507641</v>
      </c>
      <c r="U6418" s="150">
        <v>1457.8898291213839</v>
      </c>
      <c r="V6418" s="150">
        <v>4953.7013693788731</v>
      </c>
      <c r="W6418" s="150">
        <v>3806.770630359305</v>
      </c>
      <c r="X6418" s="150">
        <v>14559.477115990185</v>
      </c>
      <c r="Y6418" s="150">
        <v>34446.812612504466</v>
      </c>
      <c r="Z6418" s="150">
        <v>3658.7661345576539</v>
      </c>
      <c r="AA6418" s="150">
        <v>50019.158687276729</v>
      </c>
      <c r="AB6418" s="150">
        <v>770.59890967844569</v>
      </c>
      <c r="AC6418" s="150">
        <v>8328.1477953763515</v>
      </c>
      <c r="AD6418" s="150">
        <v>7327.1480938882423</v>
      </c>
      <c r="AE6418" s="150">
        <v>10201.06340433791</v>
      </c>
      <c r="AF6418" s="150">
        <v>30095.011472577135</v>
      </c>
      <c r="AG6418" s="150">
        <v>78707.306474751735</v>
      </c>
      <c r="AH6418" s="150">
        <v>16234.644597144552</v>
      </c>
      <c r="AI6418" s="150">
        <v>4156.0273628738878</v>
      </c>
      <c r="AJ6418" s="150">
        <v>17308.276321304656</v>
      </c>
      <c r="AK6418" s="150">
        <v>4048.7683254456715</v>
      </c>
      <c r="AL6418" s="150">
        <v>394330.6875</v>
      </c>
      <c r="AM6418" s="150">
        <v>305946.71875</v>
      </c>
      <c r="AN6418" s="150">
        <v>88383.96875</v>
      </c>
      <c r="AO6418" s="5" t="s">
        <v>6108</v>
      </c>
    </row>
    <row r="6419" spans="1:41" ht="14.25" x14ac:dyDescent="0.45">
      <c r="A6419" s="150">
        <v>2024</v>
      </c>
      <c r="B6419" s="5" t="s">
        <v>1478</v>
      </c>
      <c r="C6419" s="5" t="s">
        <v>278</v>
      </c>
      <c r="D6419" s="5" t="s">
        <v>108</v>
      </c>
      <c r="E6419" s="5" t="s">
        <v>111</v>
      </c>
      <c r="F6419" s="5" t="s">
        <v>111</v>
      </c>
      <c r="G6419" s="5" t="s">
        <v>87</v>
      </c>
      <c r="H6419" s="5" t="s">
        <v>131</v>
      </c>
      <c r="I6419" s="150">
        <v>9292.6188529592309</v>
      </c>
      <c r="J6419" s="150">
        <v>7766.0403244577974</v>
      </c>
      <c r="K6419" s="150">
        <v>1806.7065790979366</v>
      </c>
      <c r="L6419" s="150">
        <v>2375.4403986212237</v>
      </c>
      <c r="M6419" s="150">
        <v>7437.6336001454729</v>
      </c>
      <c r="N6419" s="150">
        <v>8358.16527001129</v>
      </c>
      <c r="O6419" s="150">
        <v>5170.2224414547482</v>
      </c>
      <c r="P6419" s="150">
        <v>3252.4165985357304</v>
      </c>
      <c r="Q6419" s="150">
        <v>5037.3638468309737</v>
      </c>
      <c r="R6419" s="150">
        <v>5985.9694764119467</v>
      </c>
      <c r="S6419" s="150">
        <v>14293.37729758754</v>
      </c>
      <c r="T6419" s="150">
        <v>6001.483009202836</v>
      </c>
      <c r="U6419" s="150">
        <v>1435.3777335374525</v>
      </c>
      <c r="V6419" s="150">
        <v>5589.9527457146414</v>
      </c>
      <c r="W6419" s="150">
        <v>3174.9781080944035</v>
      </c>
      <c r="X6419" s="150">
        <v>9004.5476685174945</v>
      </c>
      <c r="Y6419" s="150">
        <v>33835.089002114051</v>
      </c>
      <c r="Z6419" s="150">
        <v>2898.761818427236</v>
      </c>
      <c r="AA6419" s="150">
        <v>41842.470051467069</v>
      </c>
      <c r="AB6419" s="150">
        <v>0</v>
      </c>
      <c r="AC6419" s="150">
        <v>7634.3288933656722</v>
      </c>
      <c r="AD6419" s="150">
        <v>5789.8159582229609</v>
      </c>
      <c r="AE6419" s="150">
        <v>9375.5659490249109</v>
      </c>
      <c r="AF6419" s="150">
        <v>31097.085232938567</v>
      </c>
      <c r="AG6419" s="150">
        <v>75927.310148026183</v>
      </c>
      <c r="AH6419" s="150">
        <v>13119.990050598512</v>
      </c>
      <c r="AI6419" s="150">
        <v>3117.4523723379893</v>
      </c>
      <c r="AJ6419" s="150">
        <v>18181.437847868703</v>
      </c>
      <c r="AK6419" s="150">
        <v>4302.7898406129725</v>
      </c>
      <c r="AL6419" s="150">
        <v>343104.34375</v>
      </c>
      <c r="AM6419" s="150">
        <v>269885.40625</v>
      </c>
      <c r="AN6419" s="150">
        <v>73218.9921875</v>
      </c>
      <c r="AO6419" s="5" t="s">
        <v>3421</v>
      </c>
    </row>
    <row r="6420" spans="1:41" ht="14.25" x14ac:dyDescent="0.45">
      <c r="A6420" s="150">
        <v>2024</v>
      </c>
      <c r="B6420" s="5" t="s">
        <v>582</v>
      </c>
      <c r="C6420" s="5" t="s">
        <v>278</v>
      </c>
      <c r="D6420" s="5" t="s">
        <v>108</v>
      </c>
      <c r="E6420" s="5" t="s">
        <v>111</v>
      </c>
      <c r="F6420" s="5" t="s">
        <v>111</v>
      </c>
      <c r="G6420" s="5" t="s">
        <v>88</v>
      </c>
      <c r="H6420" s="5" t="s">
        <v>131</v>
      </c>
      <c r="I6420" s="150">
        <v>16025.899455605</v>
      </c>
      <c r="J6420" s="150">
        <v>6751.8436414584166</v>
      </c>
      <c r="K6420" s="150">
        <v>2407.0207187688038</v>
      </c>
      <c r="L6420" s="150">
        <v>3371.828935104345</v>
      </c>
      <c r="M6420" s="150">
        <v>9474.0511384666752</v>
      </c>
      <c r="N6420" s="150">
        <v>10182.09382</v>
      </c>
      <c r="O6420" s="150">
        <v>5861.67935169272</v>
      </c>
      <c r="P6420" s="150">
        <v>2782</v>
      </c>
      <c r="Q6420" s="150">
        <v>3650.9658981390789</v>
      </c>
      <c r="R6420" s="150">
        <v>6148.8714509578222</v>
      </c>
      <c r="S6420" s="150">
        <v>8228.4351458399997</v>
      </c>
      <c r="T6420" s="150">
        <v>6605.4259043312886</v>
      </c>
      <c r="U6420" s="150">
        <v>1500.8787726831499</v>
      </c>
      <c r="V6420" s="150">
        <v>128</v>
      </c>
      <c r="W6420" s="150">
        <v>3319.4191209434248</v>
      </c>
      <c r="X6420" s="150">
        <v>10053.296963266501</v>
      </c>
      <c r="Y6420" s="150">
        <v>38353</v>
      </c>
      <c r="Z6420" s="150">
        <v>2687.1703197700899</v>
      </c>
      <c r="AA6420" s="150">
        <v>53618.55227508019</v>
      </c>
      <c r="AB6420" s="150">
        <v>1390</v>
      </c>
      <c r="AC6420" s="150">
        <v>8913.9876700000004</v>
      </c>
      <c r="AD6420" s="150">
        <v>5585.5614355925254</v>
      </c>
      <c r="AE6420" s="150">
        <v>10804.53738990913</v>
      </c>
      <c r="AF6420" s="150">
        <v>33800.063128260488</v>
      </c>
      <c r="AG6420" s="150">
        <v>83951.532453629334</v>
      </c>
      <c r="AH6420" s="150">
        <v>21119.933274894771</v>
      </c>
      <c r="AI6420" s="150">
        <v>3590.79139707165</v>
      </c>
      <c r="AJ6420" s="150">
        <v>18407.59735646324</v>
      </c>
      <c r="AK6420" s="150">
        <v>4325.0446600110126</v>
      </c>
      <c r="AL6420" s="150">
        <v>383039.46875</v>
      </c>
      <c r="AM6420" s="150">
        <v>301078.8125</v>
      </c>
      <c r="AN6420" s="150">
        <v>81960.65625</v>
      </c>
      <c r="AO6420" s="5" t="s">
        <v>1287</v>
      </c>
    </row>
    <row r="6421" spans="1:41" ht="14.25" x14ac:dyDescent="0.45">
      <c r="A6421" s="150">
        <v>2024</v>
      </c>
      <c r="B6421" s="5" t="s">
        <v>6344</v>
      </c>
      <c r="C6421" s="5" t="s">
        <v>278</v>
      </c>
      <c r="D6421" s="5" t="s">
        <v>108</v>
      </c>
      <c r="E6421" s="5" t="s">
        <v>111</v>
      </c>
      <c r="F6421" s="5" t="s">
        <v>111</v>
      </c>
      <c r="G6421" s="5" t="s">
        <v>88</v>
      </c>
      <c r="H6421" s="5" t="s">
        <v>131</v>
      </c>
      <c r="I6421" s="150">
        <v>14642</v>
      </c>
      <c r="J6421" s="150">
        <v>29320.97209549863</v>
      </c>
      <c r="K6421" s="150">
        <v>1837.8707999999999</v>
      </c>
      <c r="L6421" s="150">
        <v>2696.236954100505</v>
      </c>
      <c r="M6421" s="150">
        <v>11289.86301118825</v>
      </c>
      <c r="N6421" s="150">
        <v>11494.345407999999</v>
      </c>
      <c r="O6421" s="150">
        <v>6623.9993320891481</v>
      </c>
      <c r="P6421" s="150">
        <v>9143.0814424020791</v>
      </c>
      <c r="Q6421" s="150">
        <v>3605.2816912516801</v>
      </c>
      <c r="R6421" s="150">
        <v>6814.3239407452547</v>
      </c>
      <c r="S6421" s="150">
        <v>14719.99494384</v>
      </c>
      <c r="T6421" s="150">
        <v>9193.3507327192801</v>
      </c>
      <c r="U6421" s="150">
        <v>1597.3271553500001</v>
      </c>
      <c r="V6421" s="150">
        <v>5879</v>
      </c>
      <c r="W6421" s="150">
        <v>2467.9453248</v>
      </c>
      <c r="X6421" s="150">
        <v>16988</v>
      </c>
      <c r="Y6421" s="150">
        <v>44889</v>
      </c>
      <c r="Z6421" s="150">
        <v>4022.3211538564801</v>
      </c>
      <c r="AA6421" s="150">
        <v>57640</v>
      </c>
      <c r="AB6421" s="150">
        <v>2209.9611825719999</v>
      </c>
      <c r="AC6421" s="150">
        <v>9043.8124847307699</v>
      </c>
      <c r="AD6421" s="150">
        <v>8033.6907454424036</v>
      </c>
      <c r="AE6421" s="150">
        <v>12152.214492155401</v>
      </c>
      <c r="AF6421" s="150">
        <v>31253.215296182399</v>
      </c>
      <c r="AG6421" s="150">
        <v>88486</v>
      </c>
      <c r="AH6421" s="150">
        <v>18785.627624566499</v>
      </c>
      <c r="AI6421" s="150">
        <v>5159.9541067200007</v>
      </c>
      <c r="AJ6421" s="150">
        <v>19006.751027088001</v>
      </c>
      <c r="AK6421" s="150">
        <v>4588</v>
      </c>
      <c r="AL6421" s="150">
        <v>453584.15625</v>
      </c>
      <c r="AM6421" s="150">
        <v>351685.875</v>
      </c>
      <c r="AN6421" s="150">
        <v>101898.25</v>
      </c>
      <c r="AO6421" s="5" t="s">
        <v>7059</v>
      </c>
    </row>
    <row r="6422" spans="1:41" ht="14.25" x14ac:dyDescent="0.45">
      <c r="A6422" s="150">
        <v>2024</v>
      </c>
      <c r="B6422" s="5" t="s">
        <v>1478</v>
      </c>
      <c r="C6422" s="5" t="s">
        <v>278</v>
      </c>
      <c r="D6422" s="5" t="s">
        <v>108</v>
      </c>
      <c r="E6422" s="5" t="s">
        <v>111</v>
      </c>
      <c r="F6422" s="5" t="s">
        <v>111</v>
      </c>
      <c r="G6422" s="5" t="s">
        <v>88</v>
      </c>
      <c r="H6422" s="5" t="s">
        <v>131</v>
      </c>
      <c r="I6422" s="150">
        <v>10398</v>
      </c>
      <c r="J6422" s="150">
        <v>8343.0662766729201</v>
      </c>
      <c r="K6422" s="150">
        <v>1984.405443142761</v>
      </c>
      <c r="L6422" s="150">
        <v>2519.3840203661998</v>
      </c>
      <c r="M6422" s="150">
        <v>8067.8383430728718</v>
      </c>
      <c r="N6422" s="150">
        <v>8852.2463229020832</v>
      </c>
      <c r="O6422" s="150">
        <v>5534.5290858846874</v>
      </c>
      <c r="P6422" s="150">
        <v>2940</v>
      </c>
      <c r="Q6422" s="150">
        <v>5375.0387931921769</v>
      </c>
      <c r="R6422" s="150">
        <v>6744.5966142498419</v>
      </c>
      <c r="S6422" s="150">
        <v>15287</v>
      </c>
      <c r="T6422" s="150">
        <v>6202.8906165137259</v>
      </c>
      <c r="U6422" s="150">
        <v>1550.6326077874489</v>
      </c>
      <c r="V6422" s="150">
        <v>6137</v>
      </c>
      <c r="W6422" s="150">
        <v>3382.48808424135</v>
      </c>
      <c r="X6422" s="150">
        <v>9536.838697606041</v>
      </c>
      <c r="Y6422" s="150">
        <v>36576</v>
      </c>
      <c r="Z6422" s="150">
        <v>3094.1853458444648</v>
      </c>
      <c r="AA6422" s="150">
        <v>45330.147071542036</v>
      </c>
      <c r="AB6422" s="150">
        <v>0</v>
      </c>
      <c r="AC6422" s="150">
        <v>8342.7970811605574</v>
      </c>
      <c r="AD6422" s="150">
        <v>6202.7044503498009</v>
      </c>
      <c r="AE6422" s="150">
        <v>10009</v>
      </c>
      <c r="AF6422" s="150">
        <v>33594.052103973147</v>
      </c>
      <c r="AG6422" s="150">
        <v>86968.568524836548</v>
      </c>
      <c r="AH6422" s="150">
        <v>14173.470795152271</v>
      </c>
      <c r="AI6422" s="150">
        <v>3301.7361356643846</v>
      </c>
      <c r="AJ6422" s="150">
        <v>19705.550429444451</v>
      </c>
      <c r="AK6422" s="150">
        <v>4699.5066119422672</v>
      </c>
      <c r="AL6422" s="150">
        <v>374853.6875</v>
      </c>
      <c r="AM6422" s="150">
        <v>296480.28125</v>
      </c>
      <c r="AN6422" s="150">
        <v>78373.40625</v>
      </c>
      <c r="AO6422" s="5" t="s">
        <v>3422</v>
      </c>
    </row>
    <row r="6423" spans="1:41" ht="14.25" x14ac:dyDescent="0.45">
      <c r="A6423" s="150">
        <v>2024</v>
      </c>
      <c r="B6423" s="5" t="s">
        <v>1477</v>
      </c>
      <c r="C6423" s="5" t="s">
        <v>278</v>
      </c>
      <c r="D6423" s="5" t="s">
        <v>108</v>
      </c>
      <c r="E6423" s="5" t="s">
        <v>111</v>
      </c>
      <c r="F6423" s="5" t="s">
        <v>111</v>
      </c>
      <c r="G6423" s="5" t="s">
        <v>88</v>
      </c>
      <c r="H6423" s="5" t="s">
        <v>131</v>
      </c>
      <c r="I6423" s="150">
        <v>11493.34011948327</v>
      </c>
      <c r="J6423" s="150">
        <v>12302.402173875</v>
      </c>
      <c r="K6423" s="150">
        <v>2265.3770804926139</v>
      </c>
      <c r="L6423" s="150">
        <v>1646.0598</v>
      </c>
      <c r="M6423" s="150">
        <v>8034.6422834351952</v>
      </c>
      <c r="N6423" s="150">
        <v>7933.8894317390732</v>
      </c>
      <c r="O6423" s="150">
        <v>7678</v>
      </c>
      <c r="P6423" s="150">
        <v>2940</v>
      </c>
      <c r="Q6423" s="150">
        <v>4109.4093620095064</v>
      </c>
      <c r="R6423" s="150">
        <v>6741.5469700237918</v>
      </c>
      <c r="S6423" s="150">
        <v>7364.8812499999995</v>
      </c>
      <c r="T6423" s="150">
        <v>7291.3444469207716</v>
      </c>
      <c r="U6423" s="150">
        <v>2236.8331782947039</v>
      </c>
      <c r="V6423" s="150">
        <v>6859</v>
      </c>
      <c r="W6423" s="150">
        <v>3208.1423439867908</v>
      </c>
      <c r="X6423" s="150">
        <v>10944.437465959711</v>
      </c>
      <c r="Y6423" s="150">
        <v>38615</v>
      </c>
      <c r="Z6423" s="150">
        <v>4363.9880389220107</v>
      </c>
      <c r="AA6423" s="150">
        <v>40798.27423388575</v>
      </c>
      <c r="AB6423" s="150">
        <v>1390</v>
      </c>
      <c r="AC6423" s="150">
        <v>8296.9181837056603</v>
      </c>
      <c r="AD6423" s="150">
        <v>6564.1329609773093</v>
      </c>
      <c r="AE6423" s="150">
        <v>10601.536657346371</v>
      </c>
      <c r="AF6423" s="150">
        <v>33094.981668818458</v>
      </c>
      <c r="AG6423" s="150">
        <v>96660</v>
      </c>
      <c r="AH6423" s="150">
        <v>20871.855932881099</v>
      </c>
      <c r="AI6423" s="150">
        <v>3362.990488103183</v>
      </c>
      <c r="AJ6423" s="150">
        <v>29006.415251876519</v>
      </c>
      <c r="AK6423" s="150">
        <v>5126.1510245591098</v>
      </c>
      <c r="AL6423" s="150">
        <v>401801.5625</v>
      </c>
      <c r="AM6423" s="150">
        <v>317699.59375</v>
      </c>
      <c r="AN6423" s="150">
        <v>84101.953125</v>
      </c>
      <c r="AO6423" s="5" t="s">
        <v>3423</v>
      </c>
    </row>
    <row r="6424" spans="1:41" ht="14.25" x14ac:dyDescent="0.45">
      <c r="A6424" s="150">
        <v>2024</v>
      </c>
      <c r="B6424" s="5" t="s">
        <v>4980</v>
      </c>
      <c r="C6424" s="5" t="s">
        <v>278</v>
      </c>
      <c r="D6424" s="5" t="s">
        <v>108</v>
      </c>
      <c r="E6424" s="5" t="s">
        <v>111</v>
      </c>
      <c r="F6424" s="5" t="s">
        <v>111</v>
      </c>
      <c r="G6424" s="5" t="s">
        <v>88</v>
      </c>
      <c r="H6424" s="5" t="s">
        <v>131</v>
      </c>
      <c r="I6424" s="150">
        <v>12527.16373594096</v>
      </c>
      <c r="J6424" s="150">
        <v>28759.69386292237</v>
      </c>
      <c r="K6424" s="150">
        <v>1971.0831190243509</v>
      </c>
      <c r="L6424" s="150">
        <v>2129.739654113449</v>
      </c>
      <c r="M6424" s="150">
        <v>10908.29519790514</v>
      </c>
      <c r="N6424" s="150">
        <v>9901.7722122272735</v>
      </c>
      <c r="O6424" s="150">
        <v>6409.6390058691086</v>
      </c>
      <c r="P6424" s="150">
        <v>8583.1197450796808</v>
      </c>
      <c r="Q6424" s="150">
        <v>4011.4481310128649</v>
      </c>
      <c r="R6424" s="150">
        <v>6452.9871860916001</v>
      </c>
      <c r="S6424" s="150">
        <v>11423.310041528281</v>
      </c>
      <c r="T6424" s="150">
        <v>8994.5180330451312</v>
      </c>
      <c r="U6424" s="150">
        <v>1456.8456140000001</v>
      </c>
      <c r="V6424" s="150">
        <v>5372</v>
      </c>
      <c r="W6424" s="150">
        <v>4036.0905246026409</v>
      </c>
      <c r="X6424" s="150">
        <v>15882.813599999999</v>
      </c>
      <c r="Y6424" s="150">
        <v>38635</v>
      </c>
      <c r="Z6424" s="150">
        <v>3902.0299063802609</v>
      </c>
      <c r="AA6424" s="150">
        <v>55612</v>
      </c>
      <c r="AB6424" s="150">
        <v>858</v>
      </c>
      <c r="AC6424" s="150">
        <v>8829.8354874184424</v>
      </c>
      <c r="AD6424" s="150">
        <v>7837.3208078528387</v>
      </c>
      <c r="AE6424" s="150">
        <v>10815.575548147201</v>
      </c>
      <c r="AF6424" s="150">
        <v>32600.35805290184</v>
      </c>
      <c r="AG6424" s="150">
        <v>90993</v>
      </c>
      <c r="AH6424" s="150">
        <v>17816.64863399378</v>
      </c>
      <c r="AI6424" s="150">
        <v>4406.3864855712</v>
      </c>
      <c r="AJ6424" s="150">
        <v>19092.304481998679</v>
      </c>
      <c r="AK6424" s="150">
        <v>4111</v>
      </c>
      <c r="AL6424" s="150">
        <v>434329.96875</v>
      </c>
      <c r="AM6424" s="150">
        <v>339674.875</v>
      </c>
      <c r="AN6424" s="150">
        <v>94655.1015625</v>
      </c>
      <c r="AO6424" s="5" t="s">
        <v>6109</v>
      </c>
    </row>
    <row r="6425" spans="1:41" ht="14.25" x14ac:dyDescent="0.45">
      <c r="A6425" s="150">
        <v>2024</v>
      </c>
      <c r="B6425" s="5" t="s">
        <v>4024</v>
      </c>
      <c r="C6425" s="5" t="s">
        <v>278</v>
      </c>
      <c r="D6425" s="5" t="s">
        <v>108</v>
      </c>
      <c r="E6425" s="5" t="s">
        <v>111</v>
      </c>
      <c r="F6425" s="5" t="s">
        <v>111</v>
      </c>
      <c r="G6425" s="5" t="s">
        <v>88</v>
      </c>
      <c r="H6425" s="5" t="s">
        <v>131</v>
      </c>
      <c r="I6425" s="150">
        <v>8117.1720804284578</v>
      </c>
      <c r="J6425" s="150">
        <v>7909.6572689493332</v>
      </c>
      <c r="K6425" s="150">
        <v>2078.4801557217752</v>
      </c>
      <c r="L6425" s="150">
        <v>2476.310500000001</v>
      </c>
      <c r="M6425" s="150">
        <v>9926.3303127712716</v>
      </c>
      <c r="N6425" s="150">
        <v>9893.9439892121263</v>
      </c>
      <c r="O6425" s="150">
        <v>6068.1689994075923</v>
      </c>
      <c r="P6425" s="150">
        <v>7433.7823047671664</v>
      </c>
      <c r="Q6425" s="150">
        <v>3885.4722216809241</v>
      </c>
      <c r="R6425" s="150">
        <v>6530.480082309643</v>
      </c>
      <c r="S6425" s="150">
        <v>8292</v>
      </c>
      <c r="T6425" s="150">
        <v>7811.062540015103</v>
      </c>
      <c r="U6425" s="150">
        <v>1478.6982982100001</v>
      </c>
      <c r="V6425" s="150">
        <v>6056</v>
      </c>
      <c r="W6425" s="150">
        <v>4168.7156354437666</v>
      </c>
      <c r="X6425" s="150">
        <v>9346.0219174719368</v>
      </c>
      <c r="Y6425" s="150">
        <v>37332</v>
      </c>
      <c r="Z6425" s="150">
        <v>2737</v>
      </c>
      <c r="AA6425" s="150">
        <v>55612</v>
      </c>
      <c r="AB6425" s="150">
        <v>1390</v>
      </c>
      <c r="AC6425" s="150">
        <v>9254.1934900000015</v>
      </c>
      <c r="AD6425" s="150">
        <v>6846.3352633901277</v>
      </c>
      <c r="AE6425" s="150">
        <v>10767.26709951164</v>
      </c>
      <c r="AF6425" s="150">
        <v>33098.228827646351</v>
      </c>
      <c r="AG6425" s="150">
        <v>83676</v>
      </c>
      <c r="AH6425" s="150">
        <v>16589</v>
      </c>
      <c r="AI6425" s="150">
        <v>3712.9574963134078</v>
      </c>
      <c r="AJ6425" s="150">
        <v>18244</v>
      </c>
      <c r="AK6425" s="150">
        <v>4082.6222924090648</v>
      </c>
      <c r="AL6425" s="150">
        <v>384813.90625</v>
      </c>
      <c r="AM6425" s="150">
        <v>304502.1875</v>
      </c>
      <c r="AN6425" s="150">
        <v>80311.703125</v>
      </c>
      <c r="AO6425" s="5" t="s">
        <v>4742</v>
      </c>
    </row>
    <row r="6426" spans="1:41" ht="14.25" x14ac:dyDescent="0.45">
      <c r="A6426" s="150">
        <v>2024</v>
      </c>
      <c r="B6426" s="5" t="s">
        <v>7352</v>
      </c>
      <c r="C6426" s="5" t="s">
        <v>278</v>
      </c>
      <c r="D6426" s="5" t="s">
        <v>108</v>
      </c>
      <c r="E6426" s="5" t="s">
        <v>111</v>
      </c>
      <c r="F6426" s="5" t="s">
        <v>111</v>
      </c>
      <c r="G6426" s="5" t="s">
        <v>88</v>
      </c>
      <c r="H6426" s="5" t="s">
        <v>131</v>
      </c>
      <c r="I6426" s="150">
        <v>14586</v>
      </c>
      <c r="J6426" s="150">
        <v>34385.952371921303</v>
      </c>
      <c r="K6426" s="150">
        <v>1826.42970001762</v>
      </c>
      <c r="L6426" s="150">
        <v>2643.3695628436321</v>
      </c>
      <c r="M6426" s="150">
        <v>12070.358333490351</v>
      </c>
      <c r="N6426" s="150">
        <v>10103.2013448</v>
      </c>
      <c r="O6426" s="150">
        <v>6688.7358788481306</v>
      </c>
      <c r="P6426" s="150">
        <v>8783.8289999999979</v>
      </c>
      <c r="Q6426" s="150">
        <v>3504.3020561583039</v>
      </c>
      <c r="R6426" s="150">
        <v>6963.845992232842</v>
      </c>
      <c r="S6426" s="150">
        <v>15474.417633238911</v>
      </c>
      <c r="T6426" s="150">
        <v>9054.8920382568595</v>
      </c>
      <c r="U6426" s="150">
        <v>1578.016296</v>
      </c>
      <c r="V6426" s="150">
        <v>6300</v>
      </c>
      <c r="W6426" s="150">
        <v>2992</v>
      </c>
      <c r="X6426" s="150">
        <v>18171.004837685519</v>
      </c>
      <c r="Y6426" s="150">
        <v>40645</v>
      </c>
      <c r="Z6426" s="150">
        <v>3811.2364155405271</v>
      </c>
      <c r="AA6426" s="150">
        <v>57925</v>
      </c>
      <c r="AB6426" s="150">
        <v>2678.4889920000001</v>
      </c>
      <c r="AC6426" s="150">
        <v>10625.02853866539</v>
      </c>
      <c r="AD6426" s="150">
        <v>8945.5380378655282</v>
      </c>
      <c r="AE6426" s="150">
        <v>11746.511352</v>
      </c>
      <c r="AF6426" s="150">
        <v>26372.901595399519</v>
      </c>
      <c r="AG6426" s="150">
        <v>84520</v>
      </c>
      <c r="AH6426" s="150">
        <v>23747.509740208039</v>
      </c>
      <c r="AI6426" s="150">
        <v>5761.4574880151631</v>
      </c>
      <c r="AJ6426" s="150">
        <v>20122.341375497599</v>
      </c>
      <c r="AK6426" s="150">
        <v>4568</v>
      </c>
      <c r="AL6426" s="150">
        <v>456595.34375</v>
      </c>
      <c r="AM6426" s="150">
        <v>344616.5625</v>
      </c>
      <c r="AN6426" s="150">
        <v>111978.8359375</v>
      </c>
      <c r="AO6426" s="5" t="s">
        <v>7980</v>
      </c>
    </row>
    <row r="6427" spans="1:41" ht="14.25" x14ac:dyDescent="0.45">
      <c r="A6427" s="150">
        <v>2024</v>
      </c>
      <c r="B6427" s="5" t="s">
        <v>6344</v>
      </c>
      <c r="C6427" s="5" t="s">
        <v>278</v>
      </c>
      <c r="D6427" s="5" t="s">
        <v>108</v>
      </c>
      <c r="E6427" s="5" t="s">
        <v>4025</v>
      </c>
      <c r="F6427" s="5" t="s">
        <v>4025</v>
      </c>
      <c r="G6427" s="5" t="s">
        <v>87</v>
      </c>
      <c r="H6427" s="5" t="s">
        <v>131</v>
      </c>
      <c r="I6427" s="150"/>
      <c r="J6427" s="150"/>
      <c r="K6427" s="150"/>
      <c r="L6427" s="150"/>
      <c r="M6427" s="150"/>
      <c r="N6427" s="150"/>
      <c r="O6427" s="150">
        <v>1542.5028015546859</v>
      </c>
      <c r="P6427" s="150"/>
      <c r="Q6427" s="150"/>
      <c r="R6427" s="150"/>
      <c r="S6427" s="150"/>
      <c r="T6427" s="150"/>
      <c r="U6427" s="150"/>
      <c r="V6427" s="150"/>
      <c r="W6427" s="150"/>
      <c r="X6427" s="150"/>
      <c r="Y6427" s="150"/>
      <c r="Z6427" s="150"/>
      <c r="AA6427" s="150"/>
      <c r="AB6427" s="150"/>
      <c r="AC6427" s="150"/>
      <c r="AD6427" s="150"/>
      <c r="AE6427" s="150"/>
      <c r="AF6427" s="150"/>
      <c r="AG6427" s="150"/>
      <c r="AH6427" s="150"/>
      <c r="AI6427" s="150"/>
      <c r="AJ6427" s="150"/>
      <c r="AK6427" s="150"/>
      <c r="AL6427" s="150">
        <v>1542.5028076171875</v>
      </c>
      <c r="AM6427" s="150">
        <v>0</v>
      </c>
      <c r="AN6427" s="150">
        <v>1542.5028076171875</v>
      </c>
      <c r="AO6427" s="5" t="s">
        <v>7060</v>
      </c>
    </row>
    <row r="6428" spans="1:41" ht="14.25" x14ac:dyDescent="0.45">
      <c r="A6428" s="150">
        <v>2024</v>
      </c>
      <c r="B6428" s="5" t="s">
        <v>4024</v>
      </c>
      <c r="C6428" s="5" t="s">
        <v>278</v>
      </c>
      <c r="D6428" s="5" t="s">
        <v>108</v>
      </c>
      <c r="E6428" s="5" t="s">
        <v>4025</v>
      </c>
      <c r="F6428" s="5" t="s">
        <v>4025</v>
      </c>
      <c r="G6428" s="5" t="s">
        <v>87</v>
      </c>
      <c r="H6428" s="5" t="s">
        <v>131</v>
      </c>
      <c r="I6428" s="150"/>
      <c r="J6428" s="150"/>
      <c r="K6428" s="150"/>
      <c r="L6428" s="150"/>
      <c r="M6428" s="150"/>
      <c r="N6428" s="150"/>
      <c r="O6428" s="150">
        <v>1598.8249672912316</v>
      </c>
      <c r="P6428" s="150"/>
      <c r="Q6428" s="150"/>
      <c r="R6428" s="150"/>
      <c r="S6428" s="150"/>
      <c r="T6428" s="150"/>
      <c r="U6428" s="150"/>
      <c r="V6428" s="150"/>
      <c r="W6428" s="150"/>
      <c r="X6428" s="150"/>
      <c r="Y6428" s="150"/>
      <c r="Z6428" s="150"/>
      <c r="AA6428" s="150"/>
      <c r="AB6428" s="150"/>
      <c r="AC6428" s="150"/>
      <c r="AD6428" s="150"/>
      <c r="AE6428" s="150"/>
      <c r="AF6428" s="150"/>
      <c r="AG6428" s="150"/>
      <c r="AH6428" s="150"/>
      <c r="AI6428" s="150"/>
      <c r="AJ6428" s="150"/>
      <c r="AK6428" s="150"/>
      <c r="AL6428" s="150">
        <v>1598.824951171875</v>
      </c>
      <c r="AM6428" s="150">
        <v>0</v>
      </c>
      <c r="AN6428" s="150">
        <v>1598.824951171875</v>
      </c>
      <c r="AO6428" s="5" t="s">
        <v>4743</v>
      </c>
    </row>
    <row r="6429" spans="1:41" ht="14.25" x14ac:dyDescent="0.45">
      <c r="A6429" s="150">
        <v>2024</v>
      </c>
      <c r="B6429" s="5" t="s">
        <v>7352</v>
      </c>
      <c r="C6429" s="5" t="s">
        <v>278</v>
      </c>
      <c r="D6429" s="5" t="s">
        <v>108</v>
      </c>
      <c r="E6429" s="5" t="s">
        <v>4025</v>
      </c>
      <c r="F6429" s="5" t="s">
        <v>4025</v>
      </c>
      <c r="G6429" s="5" t="s">
        <v>87</v>
      </c>
      <c r="H6429" s="5" t="s">
        <v>131</v>
      </c>
      <c r="I6429" s="150"/>
      <c r="J6429" s="150"/>
      <c r="K6429" s="150"/>
      <c r="L6429" s="150"/>
      <c r="M6429" s="150"/>
      <c r="N6429" s="150"/>
      <c r="O6429" s="150">
        <v>1404.67877</v>
      </c>
      <c r="P6429" s="150"/>
      <c r="Q6429" s="150"/>
      <c r="R6429" s="150"/>
      <c r="S6429" s="150"/>
      <c r="T6429" s="150"/>
      <c r="U6429" s="150"/>
      <c r="V6429" s="150"/>
      <c r="W6429" s="150"/>
      <c r="X6429" s="150"/>
      <c r="Y6429" s="150"/>
      <c r="Z6429" s="150"/>
      <c r="AA6429" s="150"/>
      <c r="AB6429" s="150"/>
      <c r="AC6429" s="150"/>
      <c r="AD6429" s="150"/>
      <c r="AE6429" s="150"/>
      <c r="AF6429" s="150"/>
      <c r="AG6429" s="150"/>
      <c r="AH6429" s="150"/>
      <c r="AI6429" s="150"/>
      <c r="AJ6429" s="150"/>
      <c r="AK6429" s="150"/>
      <c r="AL6429" s="150">
        <v>1404.6787109375</v>
      </c>
      <c r="AM6429" s="150">
        <v>0</v>
      </c>
      <c r="AN6429" s="150">
        <v>1404.6787109375</v>
      </c>
      <c r="AO6429" s="5" t="s">
        <v>7981</v>
      </c>
    </row>
    <row r="6430" spans="1:41" ht="14.25" x14ac:dyDescent="0.45">
      <c r="A6430" s="150">
        <v>2024</v>
      </c>
      <c r="B6430" s="5" t="s">
        <v>4980</v>
      </c>
      <c r="C6430" s="5" t="s">
        <v>278</v>
      </c>
      <c r="D6430" s="5" t="s">
        <v>108</v>
      </c>
      <c r="E6430" s="5" t="s">
        <v>4025</v>
      </c>
      <c r="F6430" s="5" t="s">
        <v>4025</v>
      </c>
      <c r="G6430" s="5" t="s">
        <v>87</v>
      </c>
      <c r="H6430" s="5" t="s">
        <v>131</v>
      </c>
      <c r="I6430" s="150"/>
      <c r="J6430" s="150"/>
      <c r="K6430" s="150"/>
      <c r="L6430" s="150"/>
      <c r="M6430" s="150"/>
      <c r="N6430" s="150"/>
      <c r="O6430" s="150">
        <v>1572.1639640514686</v>
      </c>
      <c r="P6430" s="150"/>
      <c r="Q6430" s="150"/>
      <c r="R6430" s="150"/>
      <c r="S6430" s="150"/>
      <c r="T6430" s="150"/>
      <c r="U6430" s="150"/>
      <c r="V6430" s="150"/>
      <c r="W6430" s="150"/>
      <c r="X6430" s="150"/>
      <c r="Y6430" s="150"/>
      <c r="Z6430" s="150"/>
      <c r="AA6430" s="150"/>
      <c r="AB6430" s="150"/>
      <c r="AC6430" s="150"/>
      <c r="AD6430" s="150"/>
      <c r="AE6430" s="150"/>
      <c r="AF6430" s="150"/>
      <c r="AG6430" s="150"/>
      <c r="AH6430" s="150"/>
      <c r="AI6430" s="150"/>
      <c r="AJ6430" s="150"/>
      <c r="AK6430" s="150"/>
      <c r="AL6430" s="150">
        <v>1572.1639404296875</v>
      </c>
      <c r="AM6430" s="150">
        <v>0</v>
      </c>
      <c r="AN6430" s="150">
        <v>1572.1639404296875</v>
      </c>
      <c r="AO6430" s="5" t="s">
        <v>6110</v>
      </c>
    </row>
    <row r="6431" spans="1:41" ht="14.25" x14ac:dyDescent="0.45">
      <c r="A6431" s="150">
        <v>2024</v>
      </c>
      <c r="B6431" s="5" t="s">
        <v>7352</v>
      </c>
      <c r="C6431" s="5" t="s">
        <v>278</v>
      </c>
      <c r="D6431" s="5" t="s">
        <v>108</v>
      </c>
      <c r="E6431" s="5" t="s">
        <v>4025</v>
      </c>
      <c r="F6431" s="5" t="s">
        <v>4025</v>
      </c>
      <c r="G6431" s="5" t="s">
        <v>88</v>
      </c>
      <c r="H6431" s="5" t="s">
        <v>131</v>
      </c>
      <c r="I6431" s="150"/>
      <c r="J6431" s="150"/>
      <c r="K6431" s="150"/>
      <c r="L6431" s="150"/>
      <c r="M6431" s="150"/>
      <c r="N6431" s="150"/>
      <c r="O6431" s="150">
        <v>1490.65634815416</v>
      </c>
      <c r="P6431" s="150"/>
      <c r="Q6431" s="150"/>
      <c r="R6431" s="150"/>
      <c r="S6431" s="150"/>
      <c r="T6431" s="150"/>
      <c r="U6431" s="150"/>
      <c r="V6431" s="150"/>
      <c r="W6431" s="150"/>
      <c r="X6431" s="150"/>
      <c r="Y6431" s="150"/>
      <c r="Z6431" s="150"/>
      <c r="AA6431" s="150"/>
      <c r="AB6431" s="150"/>
      <c r="AC6431" s="150"/>
      <c r="AD6431" s="150"/>
      <c r="AE6431" s="150"/>
      <c r="AF6431" s="150"/>
      <c r="AG6431" s="150"/>
      <c r="AH6431" s="150"/>
      <c r="AI6431" s="150"/>
      <c r="AJ6431" s="150"/>
      <c r="AK6431" s="150"/>
      <c r="AL6431" s="150">
        <v>1490.6563720703125</v>
      </c>
      <c r="AM6431" s="150">
        <v>0</v>
      </c>
      <c r="AN6431" s="150">
        <v>1490.6563720703125</v>
      </c>
      <c r="AO6431" s="5" t="s">
        <v>7982</v>
      </c>
    </row>
    <row r="6432" spans="1:41" ht="14.25" x14ac:dyDescent="0.45">
      <c r="A6432" s="150">
        <v>2024</v>
      </c>
      <c r="B6432" s="5" t="s">
        <v>4980</v>
      </c>
      <c r="C6432" s="5" t="s">
        <v>278</v>
      </c>
      <c r="D6432" s="5" t="s">
        <v>108</v>
      </c>
      <c r="E6432" s="5" t="s">
        <v>4025</v>
      </c>
      <c r="F6432" s="5" t="s">
        <v>4025</v>
      </c>
      <c r="G6432" s="5" t="s">
        <v>88</v>
      </c>
      <c r="H6432" s="5" t="s">
        <v>131</v>
      </c>
      <c r="I6432" s="150"/>
      <c r="J6432" s="150"/>
      <c r="K6432" s="150"/>
      <c r="L6432" s="150"/>
      <c r="M6432" s="150"/>
      <c r="N6432" s="150"/>
      <c r="O6432" s="150">
        <v>1666.8711342429749</v>
      </c>
      <c r="P6432" s="150"/>
      <c r="Q6432" s="150"/>
      <c r="R6432" s="150"/>
      <c r="S6432" s="150"/>
      <c r="T6432" s="150"/>
      <c r="U6432" s="150"/>
      <c r="V6432" s="150"/>
      <c r="W6432" s="150"/>
      <c r="X6432" s="150"/>
      <c r="Y6432" s="150"/>
      <c r="Z6432" s="150"/>
      <c r="AA6432" s="150"/>
      <c r="AB6432" s="150"/>
      <c r="AC6432" s="150"/>
      <c r="AD6432" s="150"/>
      <c r="AE6432" s="150"/>
      <c r="AF6432" s="150"/>
      <c r="AG6432" s="150"/>
      <c r="AH6432" s="150"/>
      <c r="AI6432" s="150"/>
      <c r="AJ6432" s="150"/>
      <c r="AK6432" s="150"/>
      <c r="AL6432" s="150">
        <v>1666.87109375</v>
      </c>
      <c r="AM6432" s="150">
        <v>0</v>
      </c>
      <c r="AN6432" s="150">
        <v>1666.87109375</v>
      </c>
      <c r="AO6432" s="5" t="s">
        <v>6111</v>
      </c>
    </row>
    <row r="6433" spans="1:41" ht="14.25" x14ac:dyDescent="0.45">
      <c r="A6433" s="150">
        <v>2024</v>
      </c>
      <c r="B6433" s="5" t="s">
        <v>6344</v>
      </c>
      <c r="C6433" s="5" t="s">
        <v>278</v>
      </c>
      <c r="D6433" s="5" t="s">
        <v>108</v>
      </c>
      <c r="E6433" s="5" t="s">
        <v>4025</v>
      </c>
      <c r="F6433" s="5" t="s">
        <v>4025</v>
      </c>
      <c r="G6433" s="5" t="s">
        <v>88</v>
      </c>
      <c r="H6433" s="5" t="s">
        <v>131</v>
      </c>
      <c r="I6433" s="150"/>
      <c r="J6433" s="150"/>
      <c r="K6433" s="150"/>
      <c r="L6433" s="150"/>
      <c r="M6433" s="150"/>
      <c r="N6433" s="150"/>
      <c r="O6433" s="150">
        <v>1644.92890205248</v>
      </c>
      <c r="P6433" s="150"/>
      <c r="Q6433" s="150"/>
      <c r="R6433" s="150"/>
      <c r="S6433" s="150"/>
      <c r="T6433" s="150"/>
      <c r="U6433" s="150"/>
      <c r="V6433" s="150"/>
      <c r="W6433" s="150"/>
      <c r="X6433" s="150"/>
      <c r="Y6433" s="150"/>
      <c r="Z6433" s="150"/>
      <c r="AA6433" s="150"/>
      <c r="AB6433" s="150"/>
      <c r="AC6433" s="150"/>
      <c r="AD6433" s="150"/>
      <c r="AE6433" s="150"/>
      <c r="AF6433" s="150"/>
      <c r="AG6433" s="150"/>
      <c r="AH6433" s="150"/>
      <c r="AI6433" s="150"/>
      <c r="AJ6433" s="150"/>
      <c r="AK6433" s="150"/>
      <c r="AL6433" s="150">
        <v>1644.928955078125</v>
      </c>
      <c r="AM6433" s="150">
        <v>0</v>
      </c>
      <c r="AN6433" s="150">
        <v>1644.928955078125</v>
      </c>
      <c r="AO6433" s="5" t="s">
        <v>7061</v>
      </c>
    </row>
    <row r="6434" spans="1:41" ht="14.25" x14ac:dyDescent="0.45">
      <c r="A6434" s="150">
        <v>2024</v>
      </c>
      <c r="B6434" s="5" t="s">
        <v>4024</v>
      </c>
      <c r="C6434" s="5" t="s">
        <v>278</v>
      </c>
      <c r="D6434" s="5" t="s">
        <v>108</v>
      </c>
      <c r="E6434" s="5" t="s">
        <v>4025</v>
      </c>
      <c r="F6434" s="5" t="s">
        <v>4025</v>
      </c>
      <c r="G6434" s="5" t="s">
        <v>88</v>
      </c>
      <c r="H6434" s="5" t="s">
        <v>131</v>
      </c>
      <c r="I6434" s="150"/>
      <c r="J6434" s="150"/>
      <c r="K6434" s="150"/>
      <c r="L6434" s="150"/>
      <c r="M6434" s="150"/>
      <c r="N6434" s="150"/>
      <c r="O6434" s="150">
        <v>1679.611641516062</v>
      </c>
      <c r="P6434" s="150"/>
      <c r="Q6434" s="150"/>
      <c r="R6434" s="150"/>
      <c r="S6434" s="150"/>
      <c r="T6434" s="150"/>
      <c r="U6434" s="150"/>
      <c r="V6434" s="150"/>
      <c r="W6434" s="150"/>
      <c r="X6434" s="150"/>
      <c r="Y6434" s="150"/>
      <c r="Z6434" s="150"/>
      <c r="AA6434" s="150"/>
      <c r="AB6434" s="150"/>
      <c r="AC6434" s="150"/>
      <c r="AD6434" s="150"/>
      <c r="AE6434" s="150"/>
      <c r="AF6434" s="150"/>
      <c r="AG6434" s="150"/>
      <c r="AH6434" s="150"/>
      <c r="AI6434" s="150"/>
      <c r="AJ6434" s="150"/>
      <c r="AK6434" s="150"/>
      <c r="AL6434" s="150">
        <v>1679.6116943359375</v>
      </c>
      <c r="AM6434" s="150">
        <v>0</v>
      </c>
      <c r="AN6434" s="150">
        <v>1679.6116943359375</v>
      </c>
      <c r="AO6434" s="5" t="s">
        <v>4744</v>
      </c>
    </row>
    <row r="6435" spans="1:41" ht="14.25" x14ac:dyDescent="0.45">
      <c r="A6435" s="150">
        <v>2024</v>
      </c>
      <c r="B6435" s="5" t="s">
        <v>7352</v>
      </c>
      <c r="C6435" s="5" t="s">
        <v>278</v>
      </c>
      <c r="D6435" s="5" t="s">
        <v>108</v>
      </c>
      <c r="E6435" s="5" t="s">
        <v>292</v>
      </c>
      <c r="F6435" s="5" t="s">
        <v>292</v>
      </c>
      <c r="G6435" s="5" t="s">
        <v>87</v>
      </c>
      <c r="H6435" s="5" t="s">
        <v>131</v>
      </c>
      <c r="I6435" s="150">
        <v>3000</v>
      </c>
      <c r="J6435" s="150">
        <v>9826.8339567734838</v>
      </c>
      <c r="K6435" s="150">
        <v>293.68295319999987</v>
      </c>
      <c r="L6435" s="150">
        <v>188</v>
      </c>
      <c r="M6435" s="150">
        <v>1642.975929318286</v>
      </c>
      <c r="N6435" s="150">
        <v>1195.389140625</v>
      </c>
      <c r="O6435" s="150"/>
      <c r="P6435" s="150">
        <v>1019.2809600000001</v>
      </c>
      <c r="Q6435" s="150">
        <v>948.68981207848776</v>
      </c>
      <c r="R6435" s="150">
        <v>1128.1231014069319</v>
      </c>
      <c r="S6435" s="150">
        <v>4528.1128199999994</v>
      </c>
      <c r="T6435" s="150">
        <v>2700</v>
      </c>
      <c r="U6435" s="150">
        <v>476</v>
      </c>
      <c r="V6435" s="150">
        <v>2284</v>
      </c>
      <c r="W6435" s="150">
        <v>843.54</v>
      </c>
      <c r="X6435" s="150">
        <v>3320.2292345998658</v>
      </c>
      <c r="Y6435" s="150">
        <v>12564.98</v>
      </c>
      <c r="Z6435" s="150">
        <v>1699.7240413062989</v>
      </c>
      <c r="AA6435" s="150">
        <v>15881</v>
      </c>
      <c r="AB6435" s="150">
        <v>247</v>
      </c>
      <c r="AC6435" s="150">
        <v>1241.21408809583</v>
      </c>
      <c r="AD6435" s="150">
        <v>4483.8881046046208</v>
      </c>
      <c r="AE6435" s="150">
        <v>1652.2348200505</v>
      </c>
      <c r="AF6435" s="150">
        <v>3751.1599332480009</v>
      </c>
      <c r="AG6435" s="150">
        <v>22577</v>
      </c>
      <c r="AH6435" s="150">
        <v>4291.357</v>
      </c>
      <c r="AI6435" s="150">
        <v>1666</v>
      </c>
      <c r="AJ6435" s="150">
        <v>9215.7127829935962</v>
      </c>
      <c r="AK6435" s="150">
        <v>3321</v>
      </c>
      <c r="AL6435" s="150">
        <v>115987.125</v>
      </c>
      <c r="AM6435" s="150">
        <v>88649.3359375</v>
      </c>
      <c r="AN6435" s="150">
        <v>27337.787109375</v>
      </c>
      <c r="AO6435" s="5" t="s">
        <v>7983</v>
      </c>
    </row>
    <row r="6436" spans="1:41" ht="14.25" x14ac:dyDescent="0.45">
      <c r="A6436" s="150">
        <v>2024</v>
      </c>
      <c r="B6436" s="5" t="s">
        <v>1478</v>
      </c>
      <c r="C6436" s="5" t="s">
        <v>278</v>
      </c>
      <c r="D6436" s="5" t="s">
        <v>108</v>
      </c>
      <c r="E6436" s="5" t="s">
        <v>292</v>
      </c>
      <c r="F6436" s="5" t="s">
        <v>292</v>
      </c>
      <c r="G6436" s="5" t="s">
        <v>87</v>
      </c>
      <c r="H6436" s="5" t="s">
        <v>131</v>
      </c>
      <c r="I6436" s="150">
        <v>2644.2999706953847</v>
      </c>
      <c r="J6436" s="150">
        <v>4568.2873403086678</v>
      </c>
      <c r="K6436" s="150">
        <v>229.61751431700495</v>
      </c>
      <c r="L6436" s="150">
        <v>215.55523909057163</v>
      </c>
      <c r="M6436" s="150">
        <v>654.52415185281507</v>
      </c>
      <c r="N6436" s="150">
        <v>663.48524225224492</v>
      </c>
      <c r="O6436" s="150">
        <v>1853.9891938444318</v>
      </c>
      <c r="P6436" s="150">
        <v>825.49583828911591</v>
      </c>
      <c r="Q6436" s="150">
        <v>829.13839610260277</v>
      </c>
      <c r="R6436" s="150">
        <v>950.32349962788703</v>
      </c>
      <c r="S6436" s="150">
        <v>1995.5866019797268</v>
      </c>
      <c r="T6436" s="150">
        <v>2986.9132027368955</v>
      </c>
      <c r="U6436" s="150">
        <v>246.96672751412146</v>
      </c>
      <c r="V6436" s="150">
        <v>2421.6122225152089</v>
      </c>
      <c r="W6436" s="150">
        <v>626.72076578315034</v>
      </c>
      <c r="X6436" s="150">
        <v>2499.0507129565358</v>
      </c>
      <c r="Y6436" s="150">
        <v>15061.786390838086</v>
      </c>
      <c r="Z6436" s="150">
        <v>1007.8179578196301</v>
      </c>
      <c r="AA6436" s="150">
        <v>16159.885343593392</v>
      </c>
      <c r="AB6436" s="150"/>
      <c r="AC6436" s="150">
        <v>1174.8060633155808</v>
      </c>
      <c r="AD6436" s="150">
        <v>3666.9443665996259</v>
      </c>
      <c r="AE6436" s="150">
        <v>1860.5515527772598</v>
      </c>
      <c r="AF6436" s="150">
        <v>2198.1396170498997</v>
      </c>
      <c r="AG6436" s="150">
        <v>16277.107085337298</v>
      </c>
      <c r="AH6436" s="150">
        <v>2568.3836286998066</v>
      </c>
      <c r="AI6436" s="150">
        <v>896.07396082106857</v>
      </c>
      <c r="AJ6436" s="150">
        <v>13457.501111767</v>
      </c>
      <c r="AK6436" s="150">
        <v>3634.2425633547809</v>
      </c>
      <c r="AL6436" s="150">
        <v>102174.796875</v>
      </c>
      <c r="AM6436" s="150">
        <v>80562.7578125</v>
      </c>
      <c r="AN6436" s="150">
        <v>21612.046875</v>
      </c>
      <c r="AO6436" s="5" t="s">
        <v>3424</v>
      </c>
    </row>
    <row r="6437" spans="1:41" ht="14.25" x14ac:dyDescent="0.45">
      <c r="A6437" s="150">
        <v>2024</v>
      </c>
      <c r="B6437" s="5" t="s">
        <v>582</v>
      </c>
      <c r="C6437" s="5" t="s">
        <v>278</v>
      </c>
      <c r="D6437" s="5" t="s">
        <v>108</v>
      </c>
      <c r="E6437" s="5" t="s">
        <v>292</v>
      </c>
      <c r="F6437" s="5" t="s">
        <v>292</v>
      </c>
      <c r="G6437" s="5" t="s">
        <v>87</v>
      </c>
      <c r="H6437" s="5" t="s">
        <v>131</v>
      </c>
      <c r="I6437" s="150">
        <v>3062.0001727340782</v>
      </c>
      <c r="J6437" s="150">
        <v>6130.1357238130877</v>
      </c>
      <c r="K6437" s="150">
        <v>229.50401445919709</v>
      </c>
      <c r="L6437" s="150">
        <v>205.88407974189769</v>
      </c>
      <c r="M6437" s="150">
        <v>1119.4123738631963</v>
      </c>
      <c r="N6437" s="150">
        <v>710.49761846964054</v>
      </c>
      <c r="O6437" s="150">
        <v>1663.8650035354669</v>
      </c>
      <c r="P6437" s="150">
        <v>838.61985197384149</v>
      </c>
      <c r="Q6437" s="150">
        <v>872.90824036340894</v>
      </c>
      <c r="R6437" s="150">
        <v>889.94087494493272</v>
      </c>
      <c r="S6437" s="150">
        <v>2364.907399966195</v>
      </c>
      <c r="T6437" s="150">
        <v>2633.9114679134032</v>
      </c>
      <c r="U6437" s="150">
        <v>252.41651567503447</v>
      </c>
      <c r="V6437" s="150">
        <v>1967.7513591536383</v>
      </c>
      <c r="W6437" s="150">
        <v>638.72353096900031</v>
      </c>
      <c r="X6437" s="150">
        <v>1605.3087868165026</v>
      </c>
      <c r="Y6437" s="150">
        <v>13482.334326381733</v>
      </c>
      <c r="Z6437" s="150">
        <v>1587.0246653878742</v>
      </c>
      <c r="AA6437" s="150">
        <v>12916.651870337233</v>
      </c>
      <c r="AB6437" s="150">
        <v>266.68353612623207</v>
      </c>
      <c r="AC6437" s="150">
        <v>1117.8895011256045</v>
      </c>
      <c r="AD6437" s="150">
        <v>3780.6393690349632</v>
      </c>
      <c r="AE6437" s="150">
        <v>1996.2854000560335</v>
      </c>
      <c r="AF6437" s="150">
        <v>1394.0375374360067</v>
      </c>
      <c r="AG6437" s="150">
        <v>14474.752740035201</v>
      </c>
      <c r="AH6437" s="150">
        <v>2686.6010834514541</v>
      </c>
      <c r="AI6437" s="150">
        <v>888.94512042077361</v>
      </c>
      <c r="AJ6437" s="150">
        <v>8473.2814685583326</v>
      </c>
      <c r="AK6437" s="150">
        <v>3356.8641952369389</v>
      </c>
      <c r="AL6437" s="150">
        <v>91607.78125</v>
      </c>
      <c r="AM6437" s="150">
        <v>70372.4140625</v>
      </c>
      <c r="AN6437" s="150">
        <v>21235.365234375</v>
      </c>
      <c r="AO6437" s="5" t="s">
        <v>1288</v>
      </c>
    </row>
    <row r="6438" spans="1:41" ht="14.25" x14ac:dyDescent="0.45">
      <c r="A6438" s="150">
        <v>2024</v>
      </c>
      <c r="B6438" s="5" t="s">
        <v>4024</v>
      </c>
      <c r="C6438" s="5" t="s">
        <v>278</v>
      </c>
      <c r="D6438" s="5" t="s">
        <v>108</v>
      </c>
      <c r="E6438" s="5" t="s">
        <v>292</v>
      </c>
      <c r="F6438" s="5" t="s">
        <v>292</v>
      </c>
      <c r="G6438" s="5" t="s">
        <v>87</v>
      </c>
      <c r="H6438" s="5" t="s">
        <v>131</v>
      </c>
      <c r="I6438" s="150">
        <v>2906.8843927309904</v>
      </c>
      <c r="J6438" s="150">
        <v>10935.856113979507</v>
      </c>
      <c r="K6438" s="150">
        <v>300.47968792643042</v>
      </c>
      <c r="L6438" s="150">
        <v>201.14023343393373</v>
      </c>
      <c r="M6438" s="150">
        <v>1070.0734723043695</v>
      </c>
      <c r="N6438" s="150">
        <v>880.78161845836019</v>
      </c>
      <c r="O6438" s="150"/>
      <c r="P6438" s="150">
        <v>1046.310259050168</v>
      </c>
      <c r="Q6438" s="150">
        <v>1075.159103666469</v>
      </c>
      <c r="R6438" s="150">
        <v>919.75599310838561</v>
      </c>
      <c r="S6438" s="150">
        <v>2800.9847400533963</v>
      </c>
      <c r="T6438" s="150">
        <v>2567.7476608587285</v>
      </c>
      <c r="U6438" s="150">
        <v>264.29264503115451</v>
      </c>
      <c r="V6438" s="150">
        <v>2101.273502469393</v>
      </c>
      <c r="W6438" s="150">
        <v>718.96934504044407</v>
      </c>
      <c r="X6438" s="150">
        <v>1571.6755474172801</v>
      </c>
      <c r="Y6438" s="150">
        <v>13839.089997169856</v>
      </c>
      <c r="Z6438" s="150">
        <v>1535.2991222217815</v>
      </c>
      <c r="AA6438" s="150">
        <v>13571.616282497072</v>
      </c>
      <c r="AB6438" s="150">
        <v>260.41240860542274</v>
      </c>
      <c r="AC6438" s="150">
        <v>1212.5332412518392</v>
      </c>
      <c r="AD6438" s="150">
        <v>5061.2508352553587</v>
      </c>
      <c r="AE6438" s="150">
        <v>2296.0478614941144</v>
      </c>
      <c r="AF6438" s="150">
        <v>2668.2367295310955</v>
      </c>
      <c r="AG6438" s="150">
        <v>15198.926362566292</v>
      </c>
      <c r="AH6438" s="150">
        <v>1567.3959679825157</v>
      </c>
      <c r="AI6438" s="150">
        <v>883.73315327887906</v>
      </c>
      <c r="AJ6438" s="150">
        <v>9317.8042242397642</v>
      </c>
      <c r="AK6438" s="150">
        <v>3402.6604418406728</v>
      </c>
      <c r="AL6438" s="150">
        <v>100176.40625</v>
      </c>
      <c r="AM6438" s="150">
        <v>79971.015625</v>
      </c>
      <c r="AN6438" s="150">
        <v>20205.380859375</v>
      </c>
      <c r="AO6438" s="5" t="s">
        <v>4745</v>
      </c>
    </row>
    <row r="6439" spans="1:41" ht="14.25" x14ac:dyDescent="0.45">
      <c r="A6439" s="150">
        <v>2024</v>
      </c>
      <c r="B6439" s="5" t="s">
        <v>1477</v>
      </c>
      <c r="C6439" s="5" t="s">
        <v>278</v>
      </c>
      <c r="D6439" s="5" t="s">
        <v>108</v>
      </c>
      <c r="E6439" s="5" t="s">
        <v>292</v>
      </c>
      <c r="F6439" s="5" t="s">
        <v>292</v>
      </c>
      <c r="G6439" s="5" t="s">
        <v>87</v>
      </c>
      <c r="H6439" s="5" t="s">
        <v>131</v>
      </c>
      <c r="I6439" s="150">
        <v>2645.5985662589401</v>
      </c>
      <c r="J6439" s="150">
        <v>3753.0023961594343</v>
      </c>
      <c r="K6439" s="150">
        <v>196.00390508387991</v>
      </c>
      <c r="L6439" s="150">
        <v>271.15164734924099</v>
      </c>
      <c r="M6439" s="150">
        <v>161.15908996046113</v>
      </c>
      <c r="N6439" s="150">
        <v>686.46897919808714</v>
      </c>
      <c r="O6439" s="150">
        <v>1854.8986161523587</v>
      </c>
      <c r="P6439" s="150">
        <v>845.70981392668739</v>
      </c>
      <c r="Q6439" s="150">
        <v>865.20808927805433</v>
      </c>
      <c r="R6439" s="150">
        <v>801.75344407289151</v>
      </c>
      <c r="S6439" s="150">
        <v>1977.0711233471006</v>
      </c>
      <c r="T6439" s="150">
        <v>1992.1345519536073</v>
      </c>
      <c r="U6439" s="150">
        <v>252.6069819062123</v>
      </c>
      <c r="V6439" s="150">
        <v>1298.2076830231008</v>
      </c>
      <c r="W6439" s="150">
        <v>518.25933739781965</v>
      </c>
      <c r="X6439" s="150">
        <v>2839.9199680762599</v>
      </c>
      <c r="Y6439" s="150">
        <v>15510.980969794336</v>
      </c>
      <c r="Z6439" s="150">
        <v>472.57858538010572</v>
      </c>
      <c r="AA6439" s="150">
        <v>15911.891104346072</v>
      </c>
      <c r="AB6439" s="150">
        <v>190.35952385334471</v>
      </c>
      <c r="AC6439" s="150">
        <v>1196.3874725899163</v>
      </c>
      <c r="AD6439" s="150">
        <v>3145.4315727028261</v>
      </c>
      <c r="AE6439" s="150">
        <v>2321.9434944437044</v>
      </c>
      <c r="AF6439" s="150">
        <v>2079.9507168899104</v>
      </c>
      <c r="AG6439" s="150">
        <v>15585.132644783722</v>
      </c>
      <c r="AH6439" s="150">
        <v>3124.9357467874324</v>
      </c>
      <c r="AI6439" s="150">
        <v>786.89314802167485</v>
      </c>
      <c r="AJ6439" s="150">
        <v>9010.2539973270977</v>
      </c>
      <c r="AK6439" s="150">
        <v>4303.2506946832154</v>
      </c>
      <c r="AL6439" s="150">
        <v>94599.140625</v>
      </c>
      <c r="AM6439" s="150">
        <v>73508.828125</v>
      </c>
      <c r="AN6439" s="150">
        <v>21090.31640625</v>
      </c>
      <c r="AO6439" s="5" t="s">
        <v>3425</v>
      </c>
    </row>
    <row r="6440" spans="1:41" ht="14.25" x14ac:dyDescent="0.45">
      <c r="A6440" s="150">
        <v>2024</v>
      </c>
      <c r="B6440" s="5" t="s">
        <v>4980</v>
      </c>
      <c r="C6440" s="5" t="s">
        <v>278</v>
      </c>
      <c r="D6440" s="5" t="s">
        <v>108</v>
      </c>
      <c r="E6440" s="5" t="s">
        <v>292</v>
      </c>
      <c r="F6440" s="5" t="s">
        <v>292</v>
      </c>
      <c r="G6440" s="5" t="s">
        <v>87</v>
      </c>
      <c r="H6440" s="5" t="s">
        <v>131</v>
      </c>
      <c r="I6440" s="150">
        <v>2985.2146089831012</v>
      </c>
      <c r="J6440" s="150">
        <v>7516.037536153467</v>
      </c>
      <c r="K6440" s="150">
        <v>345.72815947735671</v>
      </c>
      <c r="L6440" s="150">
        <v>195.77377705344296</v>
      </c>
      <c r="M6440" s="150">
        <v>1437.0628315625067</v>
      </c>
      <c r="N6440" s="150">
        <v>1242.8791957726842</v>
      </c>
      <c r="O6440" s="150"/>
      <c r="P6440" s="150">
        <v>1090.6504635613458</v>
      </c>
      <c r="Q6440" s="150">
        <v>1034.5062308163406</v>
      </c>
      <c r="R6440" s="150">
        <v>824.09445782344199</v>
      </c>
      <c r="S6440" s="150">
        <v>2726.2539804569878</v>
      </c>
      <c r="T6440" s="150">
        <v>2707.5096826539984</v>
      </c>
      <c r="U6440" s="150">
        <v>243.67587143885984</v>
      </c>
      <c r="V6440" s="150">
        <v>1968.1512693138682</v>
      </c>
      <c r="W6440" s="150">
        <v>799.75670626087333</v>
      </c>
      <c r="X6440" s="150">
        <v>2853.3507330600341</v>
      </c>
      <c r="Y6440" s="150">
        <v>13063.734218805543</v>
      </c>
      <c r="Z6440" s="150">
        <v>1822.938137597177</v>
      </c>
      <c r="AA6440" s="150">
        <v>11756.840121986017</v>
      </c>
      <c r="AB6440" s="150">
        <v>322.81846216259214</v>
      </c>
      <c r="AC6440" s="150">
        <v>1248.6748285183805</v>
      </c>
      <c r="AD6440" s="150">
        <v>4247.7342464029152</v>
      </c>
      <c r="AE6440" s="150">
        <v>2009.8052644316219</v>
      </c>
      <c r="AF6440" s="150">
        <v>3397.5914197698257</v>
      </c>
      <c r="AG6440" s="150">
        <v>16611.613252960226</v>
      </c>
      <c r="AH6440" s="150">
        <v>4076.2732937703263</v>
      </c>
      <c r="AI6440" s="150">
        <v>846.61745076834643</v>
      </c>
      <c r="AJ6440" s="150">
        <v>8413.2385605302497</v>
      </c>
      <c r="AK6440" s="150">
        <v>3330.2369096644179</v>
      </c>
      <c r="AL6440" s="150">
        <v>99118.7578125</v>
      </c>
      <c r="AM6440" s="150">
        <v>75425.421875</v>
      </c>
      <c r="AN6440" s="150">
        <v>23693.341796875</v>
      </c>
      <c r="AO6440" s="5" t="s">
        <v>6112</v>
      </c>
    </row>
    <row r="6441" spans="1:41" ht="14.25" x14ac:dyDescent="0.45">
      <c r="A6441" s="150">
        <v>2024</v>
      </c>
      <c r="B6441" s="5" t="s">
        <v>6344</v>
      </c>
      <c r="C6441" s="5" t="s">
        <v>278</v>
      </c>
      <c r="D6441" s="5" t="s">
        <v>108</v>
      </c>
      <c r="E6441" s="5" t="s">
        <v>292</v>
      </c>
      <c r="F6441" s="5" t="s">
        <v>292</v>
      </c>
      <c r="G6441" s="5" t="s">
        <v>87</v>
      </c>
      <c r="H6441" s="5" t="s">
        <v>131</v>
      </c>
      <c r="I6441" s="150">
        <v>2740.5850310404335</v>
      </c>
      <c r="J6441" s="150">
        <v>9341.5683542808456</v>
      </c>
      <c r="K6441" s="150">
        <v>319.12579580241538</v>
      </c>
      <c r="L6441" s="150">
        <v>190.8259206798524</v>
      </c>
      <c r="M6441" s="150">
        <v>1380.4428304499961</v>
      </c>
      <c r="N6441" s="150">
        <v>1237.9841754420356</v>
      </c>
      <c r="O6441" s="150"/>
      <c r="P6441" s="150">
        <v>975.45232937098979</v>
      </c>
      <c r="Q6441" s="150">
        <v>1002.4975102614782</v>
      </c>
      <c r="R6441" s="150">
        <v>1213.7072484335449</v>
      </c>
      <c r="S6441" s="150">
        <v>1489.9571158061183</v>
      </c>
      <c r="T6441" s="150">
        <v>2639.0818817426398</v>
      </c>
      <c r="U6441" s="150">
        <v>352.21592806334462</v>
      </c>
      <c r="V6441" s="150">
        <v>2273.670544270582</v>
      </c>
      <c r="W6441" s="150">
        <v>941.94922548352679</v>
      </c>
      <c r="X6441" s="150">
        <v>2821.7875504786684</v>
      </c>
      <c r="Y6441" s="150">
        <v>13357.814447589668</v>
      </c>
      <c r="Z6441" s="150">
        <v>1859.8676481040127</v>
      </c>
      <c r="AA6441" s="150">
        <v>15908.588589443227</v>
      </c>
      <c r="AB6441" s="150">
        <v>314.65976282316086</v>
      </c>
      <c r="AC6441" s="150">
        <v>1243.8300045856606</v>
      </c>
      <c r="AD6441" s="150">
        <v>5113.2084954464772</v>
      </c>
      <c r="AE6441" s="150">
        <v>1813.8612779515759</v>
      </c>
      <c r="AF6441" s="150">
        <v>3199.3589652366022</v>
      </c>
      <c r="AG6441" s="150">
        <v>22019.078177170417</v>
      </c>
      <c r="AH6441" s="150">
        <v>3977.9084209805405</v>
      </c>
      <c r="AI6441" s="150">
        <v>1027.2118708936737</v>
      </c>
      <c r="AJ6441" s="150">
        <v>10112.927291486767</v>
      </c>
      <c r="AK6441" s="150">
        <v>3313.0627930799906</v>
      </c>
      <c r="AL6441" s="150">
        <v>112182.2265625</v>
      </c>
      <c r="AM6441" s="150">
        <v>88843.8359375</v>
      </c>
      <c r="AN6441" s="150">
        <v>23338.39453125</v>
      </c>
      <c r="AO6441" s="5" t="s">
        <v>7062</v>
      </c>
    </row>
    <row r="6442" spans="1:41" ht="14.25" x14ac:dyDescent="0.45">
      <c r="A6442" s="150">
        <v>2024</v>
      </c>
      <c r="B6442" s="5" t="s">
        <v>6344</v>
      </c>
      <c r="C6442" s="5" t="s">
        <v>278</v>
      </c>
      <c r="D6442" s="5" t="s">
        <v>108</v>
      </c>
      <c r="E6442" s="5" t="s">
        <v>292</v>
      </c>
      <c r="F6442" s="5" t="s">
        <v>292</v>
      </c>
      <c r="G6442" s="5" t="s">
        <v>88</v>
      </c>
      <c r="H6442" s="5" t="s">
        <v>131</v>
      </c>
      <c r="I6442" s="150">
        <v>2981.0181686400001</v>
      </c>
      <c r="J6442" s="150">
        <v>10531.341301326331</v>
      </c>
      <c r="K6442" s="150">
        <v>293.68295319999987</v>
      </c>
      <c r="L6442" s="150">
        <v>207.9132679946247</v>
      </c>
      <c r="M6442" s="150">
        <v>1472.1077376000001</v>
      </c>
      <c r="N6442" s="150">
        <v>1320.189271232</v>
      </c>
      <c r="O6442" s="150"/>
      <c r="P6442" s="150">
        <v>1036.1515214617029</v>
      </c>
      <c r="Q6442" s="150">
        <v>1069.0658890231491</v>
      </c>
      <c r="R6442" s="150">
        <v>1294.300489805722</v>
      </c>
      <c r="S6442" s="150">
        <v>1588.8940494228</v>
      </c>
      <c r="T6442" s="150">
        <v>2862.600228152111</v>
      </c>
      <c r="U6442" s="150">
        <v>383.11603871040001</v>
      </c>
      <c r="V6442" s="150">
        <v>2425</v>
      </c>
      <c r="W6442" s="150">
        <v>1004.49704448</v>
      </c>
      <c r="X6442" s="150">
        <v>3100</v>
      </c>
      <c r="Y6442" s="150">
        <v>14460.453171943271</v>
      </c>
      <c r="Z6442" s="150">
        <v>1983.3675798028689</v>
      </c>
      <c r="AA6442" s="150">
        <v>17781</v>
      </c>
      <c r="AB6442" s="150">
        <v>359</v>
      </c>
      <c r="AC6442" s="150">
        <v>1326.4234734101301</v>
      </c>
      <c r="AD6442" s="150">
        <v>5273.2270585916694</v>
      </c>
      <c r="AE6442" s="150">
        <v>1934.30626992</v>
      </c>
      <c r="AF6442" s="150">
        <v>3480.0406100703358</v>
      </c>
      <c r="AG6442" s="150">
        <v>24493</v>
      </c>
      <c r="AH6442" s="150">
        <v>4473.6397134767149</v>
      </c>
      <c r="AI6442" s="150">
        <v>1095.42134592</v>
      </c>
      <c r="AJ6442" s="150">
        <v>11000.14035419746</v>
      </c>
      <c r="AK6442" s="150">
        <v>3532</v>
      </c>
      <c r="AL6442" s="150">
        <v>122761.8984375</v>
      </c>
      <c r="AM6442" s="150">
        <v>97706.828125</v>
      </c>
      <c r="AN6442" s="150">
        <v>25055.072265625</v>
      </c>
      <c r="AO6442" s="5" t="s">
        <v>7063</v>
      </c>
    </row>
    <row r="6443" spans="1:41" ht="14.25" x14ac:dyDescent="0.45">
      <c r="A6443" s="150">
        <v>2024</v>
      </c>
      <c r="B6443" s="5" t="s">
        <v>582</v>
      </c>
      <c r="C6443" s="5" t="s">
        <v>278</v>
      </c>
      <c r="D6443" s="5" t="s">
        <v>108</v>
      </c>
      <c r="E6443" s="5" t="s">
        <v>292</v>
      </c>
      <c r="F6443" s="5" t="s">
        <v>292</v>
      </c>
      <c r="G6443" s="5" t="s">
        <v>88</v>
      </c>
      <c r="H6443" s="5" t="s">
        <v>131</v>
      </c>
      <c r="I6443" s="150">
        <v>3142.994473512249</v>
      </c>
      <c r="J6443" s="150">
        <v>6524.1359363555512</v>
      </c>
      <c r="K6443" s="150">
        <v>234.6101551344419</v>
      </c>
      <c r="L6443" s="150">
        <v>218.7258327197701</v>
      </c>
      <c r="M6443" s="150">
        <v>1171.7</v>
      </c>
      <c r="N6443" s="150">
        <v>766.74819000000002</v>
      </c>
      <c r="O6443" s="150">
        <v>1742.0798647813799</v>
      </c>
      <c r="P6443" s="150">
        <v>998.2</v>
      </c>
      <c r="Q6443" s="150">
        <v>909.12770384871192</v>
      </c>
      <c r="R6443" s="150">
        <v>911.54751250046843</v>
      </c>
      <c r="S6443" s="150">
        <v>2405.7331307040722</v>
      </c>
      <c r="T6443" s="150">
        <v>2631.3417946762352</v>
      </c>
      <c r="U6443" s="150">
        <v>246.57294122651749</v>
      </c>
      <c r="V6443" s="150">
        <v>44</v>
      </c>
      <c r="W6443" s="150">
        <v>673.13656041431125</v>
      </c>
      <c r="X6443" s="150">
        <v>1713.8390161327261</v>
      </c>
      <c r="Y6443" s="150">
        <v>14095.928099999999</v>
      </c>
      <c r="Z6443" s="150">
        <v>1665.9839930991311</v>
      </c>
      <c r="AA6443" s="150">
        <v>13764.610987265571</v>
      </c>
      <c r="AB6443" s="150">
        <v>243</v>
      </c>
      <c r="AC6443" s="150">
        <v>1179.6113700000001</v>
      </c>
      <c r="AD6443" s="150">
        <v>3968.7377328526131</v>
      </c>
      <c r="AE6443" s="150">
        <v>2027.43020340098</v>
      </c>
      <c r="AF6443" s="150">
        <v>1480.988824393585</v>
      </c>
      <c r="AG6443" s="150">
        <v>15636.03101403696</v>
      </c>
      <c r="AH6443" s="150">
        <v>2879.501615319909</v>
      </c>
      <c r="AI6443" s="150">
        <v>930.43539079591699</v>
      </c>
      <c r="AJ6443" s="150">
        <v>9046.1352325168664</v>
      </c>
      <c r="AK6443" s="150">
        <v>3513.5411372365661</v>
      </c>
      <c r="AL6443" s="150">
        <v>94766.421875</v>
      </c>
      <c r="AM6443" s="150">
        <v>72658.7734375</v>
      </c>
      <c r="AN6443" s="150">
        <v>22107.65625</v>
      </c>
      <c r="AO6443" s="5" t="s">
        <v>1289</v>
      </c>
    </row>
    <row r="6444" spans="1:41" ht="14.25" x14ac:dyDescent="0.45">
      <c r="A6444" s="150">
        <v>2024</v>
      </c>
      <c r="B6444" s="5" t="s">
        <v>1477</v>
      </c>
      <c r="C6444" s="5" t="s">
        <v>278</v>
      </c>
      <c r="D6444" s="5" t="s">
        <v>108</v>
      </c>
      <c r="E6444" s="5" t="s">
        <v>292</v>
      </c>
      <c r="F6444" s="5" t="s">
        <v>292</v>
      </c>
      <c r="G6444" s="5" t="s">
        <v>88</v>
      </c>
      <c r="H6444" s="5" t="s">
        <v>131</v>
      </c>
      <c r="I6444" s="150">
        <v>2915.170303740163</v>
      </c>
      <c r="J6444" s="150">
        <v>4252.6710000000003</v>
      </c>
      <c r="K6444" s="150">
        <v>222.90941147808209</v>
      </c>
      <c r="L6444" s="150">
        <v>298.06700000000001</v>
      </c>
      <c r="M6444" s="150">
        <v>178.37941368685819</v>
      </c>
      <c r="N6444" s="150">
        <v>768.76504927042822</v>
      </c>
      <c r="O6444" s="150">
        <v>2146</v>
      </c>
      <c r="P6444" s="150">
        <v>1062</v>
      </c>
      <c r="Q6444" s="150">
        <v>1067.301988872319</v>
      </c>
      <c r="R6444" s="150">
        <v>941.73619061716681</v>
      </c>
      <c r="S6444" s="150">
        <v>2473.4441426283979</v>
      </c>
      <c r="T6444" s="150">
        <v>2539.0777691180178</v>
      </c>
      <c r="U6444" s="150">
        <v>278.2280453738191</v>
      </c>
      <c r="V6444" s="150">
        <v>1430</v>
      </c>
      <c r="W6444" s="150">
        <v>559.63197257161266</v>
      </c>
      <c r="X6444" s="150">
        <v>3448.5155248606952</v>
      </c>
      <c r="Y6444" s="150">
        <v>18736.653499999989</v>
      </c>
      <c r="Z6444" s="150">
        <v>591.39499999999998</v>
      </c>
      <c r="AA6444" s="150">
        <v>17899.432488658749</v>
      </c>
      <c r="AB6444" s="150">
        <v>172</v>
      </c>
      <c r="AC6444" s="150">
        <v>1402.4474152259361</v>
      </c>
      <c r="AD6444" s="150">
        <v>4131.8957462123963</v>
      </c>
      <c r="AE6444" s="150">
        <v>2507.3042089696082</v>
      </c>
      <c r="AF6444" s="150">
        <v>2286.4210283220891</v>
      </c>
      <c r="AG6444" s="150">
        <v>18250</v>
      </c>
      <c r="AH6444" s="150">
        <v>4026.3957184246819</v>
      </c>
      <c r="AI6444" s="150">
        <v>849.71081629046319</v>
      </c>
      <c r="AJ6444" s="150">
        <v>11517.420533433869</v>
      </c>
      <c r="AK6444" s="150">
        <v>5734.0247685337981</v>
      </c>
      <c r="AL6444" s="150">
        <v>112687.0078125</v>
      </c>
      <c r="AM6444" s="150">
        <v>86205.015625</v>
      </c>
      <c r="AN6444" s="150">
        <v>26481.986328125</v>
      </c>
      <c r="AO6444" s="5" t="s">
        <v>3427</v>
      </c>
    </row>
    <row r="6445" spans="1:41" ht="14.25" x14ac:dyDescent="0.45">
      <c r="A6445" s="150">
        <v>2024</v>
      </c>
      <c r="B6445" s="5" t="s">
        <v>7352</v>
      </c>
      <c r="C6445" s="5" t="s">
        <v>278</v>
      </c>
      <c r="D6445" s="5" t="s">
        <v>108</v>
      </c>
      <c r="E6445" s="5" t="s">
        <v>292</v>
      </c>
      <c r="F6445" s="5" t="s">
        <v>292</v>
      </c>
      <c r="G6445" s="5" t="s">
        <v>88</v>
      </c>
      <c r="H6445" s="5" t="s">
        <v>131</v>
      </c>
      <c r="I6445" s="150">
        <v>3247.29648</v>
      </c>
      <c r="J6445" s="150">
        <v>10830.973604527509</v>
      </c>
      <c r="K6445" s="150">
        <v>310.68187795851378</v>
      </c>
      <c r="L6445" s="150">
        <v>203.83653724963199</v>
      </c>
      <c r="M6445" s="150">
        <v>1743.5391999999999</v>
      </c>
      <c r="N6445" s="150">
        <v>1267.351566890625</v>
      </c>
      <c r="O6445" s="150"/>
      <c r="P6445" s="150">
        <v>1072.1530132796761</v>
      </c>
      <c r="Q6445" s="150">
        <v>1006.893948787719</v>
      </c>
      <c r="R6445" s="150">
        <v>1213.4809296382371</v>
      </c>
      <c r="S6445" s="150">
        <v>4788.9389597733707</v>
      </c>
      <c r="T6445" s="150">
        <v>2927.929162071081</v>
      </c>
      <c r="U6445" s="150">
        <v>515.23770816000001</v>
      </c>
      <c r="V6445" s="150">
        <v>2424</v>
      </c>
      <c r="W6445" s="150">
        <v>827</v>
      </c>
      <c r="X6445" s="150">
        <v>3526.908192086933</v>
      </c>
      <c r="Y6445" s="150">
        <v>13563.241651933489</v>
      </c>
      <c r="Z6445" s="150">
        <v>1803.595832094707</v>
      </c>
      <c r="AA6445" s="150">
        <v>17465</v>
      </c>
      <c r="AB6445" s="150">
        <v>262.11837600000001</v>
      </c>
      <c r="AC6445" s="150">
        <v>1317.18632</v>
      </c>
      <c r="AD6445" s="150">
        <v>4758.9841717348436</v>
      </c>
      <c r="AE6445" s="150">
        <v>1753.36480891615</v>
      </c>
      <c r="AF6445" s="150">
        <v>4139.2760516997296</v>
      </c>
      <c r="AG6445" s="150">
        <v>24670</v>
      </c>
      <c r="AH6445" s="150">
        <v>4683.8205411416957</v>
      </c>
      <c r="AI6445" s="150">
        <v>1767.972528</v>
      </c>
      <c r="AJ6445" s="150">
        <v>9975.3838936353695</v>
      </c>
      <c r="AK6445" s="150">
        <v>3525</v>
      </c>
      <c r="AL6445" s="150">
        <v>125591.1640625</v>
      </c>
      <c r="AM6445" s="150">
        <v>96468.2734375</v>
      </c>
      <c r="AN6445" s="150">
        <v>29122.892578125</v>
      </c>
      <c r="AO6445" s="5" t="s">
        <v>7984</v>
      </c>
    </row>
    <row r="6446" spans="1:41" ht="14.25" x14ac:dyDescent="0.45">
      <c r="A6446" s="150">
        <v>2024</v>
      </c>
      <c r="B6446" s="5" t="s">
        <v>4980</v>
      </c>
      <c r="C6446" s="5" t="s">
        <v>278</v>
      </c>
      <c r="D6446" s="5" t="s">
        <v>108</v>
      </c>
      <c r="E6446" s="5" t="s">
        <v>292</v>
      </c>
      <c r="F6446" s="5" t="s">
        <v>292</v>
      </c>
      <c r="G6446" s="5" t="s">
        <v>88</v>
      </c>
      <c r="H6446" s="5" t="s">
        <v>131</v>
      </c>
      <c r="I6446" s="150">
        <v>3228.344840941088</v>
      </c>
      <c r="J6446" s="150">
        <v>8438.9802900600862</v>
      </c>
      <c r="K6446" s="150">
        <v>362</v>
      </c>
      <c r="L6446" s="150">
        <v>212.0715333545171</v>
      </c>
      <c r="M6446" s="150">
        <v>1523.6315084160001</v>
      </c>
      <c r="N6446" s="150">
        <v>1325.5156557059361</v>
      </c>
      <c r="O6446" s="150"/>
      <c r="P6446" s="150">
        <v>1162.03120349184</v>
      </c>
      <c r="Q6446" s="150">
        <v>1106.536554842286</v>
      </c>
      <c r="R6446" s="150">
        <v>867.75007227996753</v>
      </c>
      <c r="S6446" s="150">
        <v>2848.211970354384</v>
      </c>
      <c r="T6446" s="150">
        <v>2923.2183607396669</v>
      </c>
      <c r="U6446" s="150">
        <v>263.52200610777612</v>
      </c>
      <c r="V6446" s="150">
        <v>2134</v>
      </c>
      <c r="W6446" s="150">
        <v>847.93405685760001</v>
      </c>
      <c r="X6446" s="150">
        <v>3112.6968000000002</v>
      </c>
      <c r="Y6446" s="150">
        <v>14015.21384759769</v>
      </c>
      <c r="Z6446" s="150">
        <v>1944.1415135010541</v>
      </c>
      <c r="AA6446" s="150">
        <v>13154</v>
      </c>
      <c r="AB6446" s="150">
        <v>359</v>
      </c>
      <c r="AC6446" s="150">
        <v>1332.611522315517</v>
      </c>
      <c r="AD6446" s="150">
        <v>4543.4943540081313</v>
      </c>
      <c r="AE6446" s="150">
        <v>2089.0940688000001</v>
      </c>
      <c r="AF6446" s="150">
        <v>3680.4337789633828</v>
      </c>
      <c r="AG6446" s="150">
        <v>19205</v>
      </c>
      <c r="AH6446" s="150">
        <v>4421.2459748537558</v>
      </c>
      <c r="AI6446" s="150">
        <v>897.61769300160006</v>
      </c>
      <c r="AJ6446" s="150">
        <v>9280.4222266557881</v>
      </c>
      <c r="AK6446" s="150">
        <v>3531</v>
      </c>
      <c r="AL6446" s="150">
        <v>108809.71875</v>
      </c>
      <c r="AM6446" s="150">
        <v>83439.671875</v>
      </c>
      <c r="AN6446" s="150">
        <v>25370.05078125</v>
      </c>
      <c r="AO6446" s="5" t="s">
        <v>6113</v>
      </c>
    </row>
    <row r="6447" spans="1:41" ht="14.25" x14ac:dyDescent="0.45">
      <c r="A6447" s="150">
        <v>2024</v>
      </c>
      <c r="B6447" s="5" t="s">
        <v>4024</v>
      </c>
      <c r="C6447" s="5" t="s">
        <v>278</v>
      </c>
      <c r="D6447" s="5" t="s">
        <v>108</v>
      </c>
      <c r="E6447" s="5" t="s">
        <v>292</v>
      </c>
      <c r="F6447" s="5" t="s">
        <v>292</v>
      </c>
      <c r="G6447" s="5" t="s">
        <v>88</v>
      </c>
      <c r="H6447" s="5" t="s">
        <v>131</v>
      </c>
      <c r="I6447" s="150">
        <v>3120.9575523415219</v>
      </c>
      <c r="J6447" s="150">
        <v>11787.311295269779</v>
      </c>
      <c r="K6447" s="150">
        <v>315.97081691772729</v>
      </c>
      <c r="L6447" s="150">
        <v>216.03080000000011</v>
      </c>
      <c r="M6447" s="150">
        <v>1126.364480136011</v>
      </c>
      <c r="N6447" s="150">
        <v>931.65694160312046</v>
      </c>
      <c r="O6447" s="150"/>
      <c r="P6447" s="150">
        <v>1082.044446947504</v>
      </c>
      <c r="Q6447" s="150">
        <v>1133.9236339570541</v>
      </c>
      <c r="R6447" s="150">
        <v>953.96000645263234</v>
      </c>
      <c r="S6447" s="150">
        <v>2945</v>
      </c>
      <c r="T6447" s="150">
        <v>2756.8456023582721</v>
      </c>
      <c r="U6447" s="150">
        <v>263.52200610777612</v>
      </c>
      <c r="V6447" s="150">
        <v>2272</v>
      </c>
      <c r="W6447" s="150">
        <v>761.24372473320955</v>
      </c>
      <c r="X6447" s="150">
        <v>1886.3220522672</v>
      </c>
      <c r="Y6447" s="150">
        <v>14511.975295407919</v>
      </c>
      <c r="Z6447" s="150">
        <v>1619</v>
      </c>
      <c r="AA6447" s="150">
        <v>14519</v>
      </c>
      <c r="AB6447" s="150">
        <v>243.4</v>
      </c>
      <c r="AC6447" s="150">
        <v>1276.3030699999999</v>
      </c>
      <c r="AD6447" s="150">
        <v>5337.8815469354777</v>
      </c>
      <c r="AE6447" s="150">
        <v>2416.800859861507</v>
      </c>
      <c r="AF6447" s="150">
        <v>2864.7350384105071</v>
      </c>
      <c r="AG6447" s="150">
        <v>16330</v>
      </c>
      <c r="AH6447" s="150">
        <v>1626</v>
      </c>
      <c r="AI6447" s="150">
        <v>930.2101583120641</v>
      </c>
      <c r="AJ6447" s="150">
        <v>10004</v>
      </c>
      <c r="AK6447" s="150">
        <v>3581.6120471922309</v>
      </c>
      <c r="AL6447" s="150">
        <v>106814.0703125</v>
      </c>
      <c r="AM6447" s="150">
        <v>85303.21875</v>
      </c>
      <c r="AN6447" s="150">
        <v>21510.8515625</v>
      </c>
      <c r="AO6447" s="5" t="s">
        <v>4746</v>
      </c>
    </row>
    <row r="6448" spans="1:41" ht="14.25" x14ac:dyDescent="0.45">
      <c r="A6448" s="150">
        <v>2024</v>
      </c>
      <c r="B6448" s="5" t="s">
        <v>1478</v>
      </c>
      <c r="C6448" s="5" t="s">
        <v>278</v>
      </c>
      <c r="D6448" s="5" t="s">
        <v>108</v>
      </c>
      <c r="E6448" s="5" t="s">
        <v>292</v>
      </c>
      <c r="F6448" s="5" t="s">
        <v>292</v>
      </c>
      <c r="G6448" s="5" t="s">
        <v>88</v>
      </c>
      <c r="H6448" s="5" t="s">
        <v>131</v>
      </c>
      <c r="I6448" s="150">
        <v>2856.626282773997</v>
      </c>
      <c r="J6448" s="150">
        <v>4935.0971088999022</v>
      </c>
      <c r="K6448" s="150">
        <v>252.2015752436553</v>
      </c>
      <c r="L6448" s="150">
        <v>228.61715460687361</v>
      </c>
      <c r="M6448" s="150">
        <v>709.98321948557793</v>
      </c>
      <c r="N6448" s="150">
        <v>702.70622873425179</v>
      </c>
      <c r="O6448" s="150">
        <v>1984.625852066973</v>
      </c>
      <c r="P6448" s="150">
        <v>746.2013831999999</v>
      </c>
      <c r="Q6448" s="150">
        <v>884.71890843865231</v>
      </c>
      <c r="R6448" s="150">
        <v>1070.76200159214</v>
      </c>
      <c r="S6448" s="150">
        <v>2078.1831350288139</v>
      </c>
      <c r="T6448" s="150">
        <v>3087.152933564435</v>
      </c>
      <c r="U6448" s="150">
        <v>266.79713066063272</v>
      </c>
      <c r="V6448" s="150">
        <v>2659</v>
      </c>
      <c r="W6448" s="150">
        <v>667.68193361826127</v>
      </c>
      <c r="X6448" s="150">
        <v>2646.778541684118</v>
      </c>
      <c r="Y6448" s="150">
        <v>16447.056150000011</v>
      </c>
      <c r="Z6448" s="150">
        <v>1075.761222098721</v>
      </c>
      <c r="AA6448" s="150">
        <v>17506.853165774359</v>
      </c>
      <c r="AB6448" s="150"/>
      <c r="AC6448" s="150">
        <v>1248.3794499999999</v>
      </c>
      <c r="AD6448" s="150">
        <v>3928.444756450192</v>
      </c>
      <c r="AE6448" s="150">
        <v>1986.254546445206</v>
      </c>
      <c r="AF6448" s="150">
        <v>2374.6411045870191</v>
      </c>
      <c r="AG6448" s="150">
        <v>18644.10447541792</v>
      </c>
      <c r="AH6448" s="150">
        <v>2786.8791478280859</v>
      </c>
      <c r="AI6448" s="150">
        <v>949.04409861183512</v>
      </c>
      <c r="AJ6448" s="150">
        <v>14585.615781939699</v>
      </c>
      <c r="AK6448" s="150">
        <v>4065.5435803608798</v>
      </c>
      <c r="AL6448" s="150">
        <v>111375.71875</v>
      </c>
      <c r="AM6448" s="150">
        <v>88219.1875</v>
      </c>
      <c r="AN6448" s="150">
        <v>23156.517578125</v>
      </c>
      <c r="AO6448" s="5" t="s">
        <v>3426</v>
      </c>
    </row>
    <row r="6449" spans="1:41" ht="14.25" x14ac:dyDescent="0.45">
      <c r="A6449" s="150">
        <v>2024</v>
      </c>
      <c r="B6449" s="5" t="s">
        <v>4024</v>
      </c>
      <c r="C6449" s="5" t="s">
        <v>278</v>
      </c>
      <c r="D6449" s="5" t="s">
        <v>108</v>
      </c>
      <c r="E6449" s="5" t="s">
        <v>113</v>
      </c>
      <c r="F6449" s="5" t="s">
        <v>113</v>
      </c>
      <c r="G6449" s="5" t="s">
        <v>87</v>
      </c>
      <c r="H6449" s="5" t="s">
        <v>131</v>
      </c>
      <c r="I6449" s="150">
        <v>1302.0225384112655</v>
      </c>
      <c r="J6449" s="150">
        <v>3412.4906358023263</v>
      </c>
      <c r="K6449" s="150">
        <v>338.55752908422335</v>
      </c>
      <c r="L6449" s="150">
        <v>276.03287354231333</v>
      </c>
      <c r="M6449" s="150">
        <v>1818.8212597749327</v>
      </c>
      <c r="N6449" s="150">
        <v>919.87919954899019</v>
      </c>
      <c r="O6449" s="150">
        <v>1359.2080592626885</v>
      </c>
      <c r="P6449" s="150">
        <v>2200.5745698190926</v>
      </c>
      <c r="Q6449" s="150">
        <v>460.59582316822031</v>
      </c>
      <c r="R6449" s="150">
        <v>915.20232114812768</v>
      </c>
      <c r="S6449" s="150">
        <v>1759.9770425469203</v>
      </c>
      <c r="T6449" s="150">
        <v>855.91588695290955</v>
      </c>
      <c r="U6449" s="150">
        <v>141.1819684995483</v>
      </c>
      <c r="V6449" s="150">
        <v>1205.7715057449113</v>
      </c>
      <c r="W6449" s="150">
        <v>341.29645992247271</v>
      </c>
      <c r="X6449" s="150">
        <v>1386.5837368637135</v>
      </c>
      <c r="Y6449" s="150">
        <v>7184.3439761109848</v>
      </c>
      <c r="Z6449" s="150">
        <v>1291.3630944402023</v>
      </c>
      <c r="AA6449" s="150">
        <v>7917.2219543144129</v>
      </c>
      <c r="AB6449" s="150">
        <v>93.102250603302735</v>
      </c>
      <c r="AC6449" s="150">
        <v>1246.4275103751745</v>
      </c>
      <c r="AD6449" s="150">
        <v>1734.44866648584</v>
      </c>
      <c r="AE6449" s="150">
        <v>1283.8738304293643</v>
      </c>
      <c r="AF6449" s="150">
        <v>2531.4811438440606</v>
      </c>
      <c r="AG6449" s="150">
        <v>10966.422301584154</v>
      </c>
      <c r="AH6449" s="150">
        <v>2429.7312240875722</v>
      </c>
      <c r="AI6449" s="150">
        <v>738.22745249688444</v>
      </c>
      <c r="AJ6449" s="150">
        <v>4169.9129859977438</v>
      </c>
      <c r="AK6449" s="150">
        <v>530.92466747268418</v>
      </c>
      <c r="AL6449" s="150">
        <v>60811.58984375</v>
      </c>
      <c r="AM6449" s="150">
        <v>47424.80078125</v>
      </c>
      <c r="AN6449" s="150">
        <v>13386.7939453125</v>
      </c>
      <c r="AO6449" s="5" t="s">
        <v>4747</v>
      </c>
    </row>
    <row r="6450" spans="1:41" ht="14.25" x14ac:dyDescent="0.45">
      <c r="A6450" s="150">
        <v>2024</v>
      </c>
      <c r="B6450" s="5" t="s">
        <v>7352</v>
      </c>
      <c r="C6450" s="5" t="s">
        <v>278</v>
      </c>
      <c r="D6450" s="5" t="s">
        <v>108</v>
      </c>
      <c r="E6450" s="5" t="s">
        <v>113</v>
      </c>
      <c r="F6450" s="5" t="s">
        <v>113</v>
      </c>
      <c r="G6450" s="5" t="s">
        <v>87</v>
      </c>
      <c r="H6450" s="5" t="s">
        <v>131</v>
      </c>
      <c r="I6450" s="150">
        <v>2100</v>
      </c>
      <c r="J6450" s="150">
        <v>4556.6177944624251</v>
      </c>
      <c r="K6450" s="150">
        <v>236.03003699999999</v>
      </c>
      <c r="L6450" s="150">
        <v>380</v>
      </c>
      <c r="M6450" s="150">
        <v>2225.967388108646</v>
      </c>
      <c r="N6450" s="150">
        <v>1114.6158515625</v>
      </c>
      <c r="O6450" s="150">
        <v>1410.5150000000001</v>
      </c>
      <c r="P6450" s="150">
        <v>1859.1679999999999</v>
      </c>
      <c r="Q6450" s="150">
        <v>472.59824454115068</v>
      </c>
      <c r="R6450" s="150">
        <v>901.17933861209508</v>
      </c>
      <c r="S6450" s="150">
        <v>700</v>
      </c>
      <c r="T6450" s="150">
        <v>999.99999999999989</v>
      </c>
      <c r="U6450" s="150">
        <v>133</v>
      </c>
      <c r="V6450" s="150">
        <v>1146</v>
      </c>
      <c r="W6450" s="150">
        <v>459</v>
      </c>
      <c r="X6450" s="150">
        <v>2149.9298021697509</v>
      </c>
      <c r="Y6450" s="150">
        <v>7922</v>
      </c>
      <c r="Z6450" s="150">
        <v>1619.472122366484</v>
      </c>
      <c r="AA6450" s="150">
        <v>7587</v>
      </c>
      <c r="AB6450" s="150">
        <v>395</v>
      </c>
      <c r="AC6450" s="150">
        <v>1185.9698569931629</v>
      </c>
      <c r="AD6450" s="150">
        <v>3385.0710061572408</v>
      </c>
      <c r="AE6450" s="150">
        <v>1359.7025000000001</v>
      </c>
      <c r="AF6450" s="150">
        <v>3514.9554805597372</v>
      </c>
      <c r="AG6450" s="150">
        <v>15365</v>
      </c>
      <c r="AH6450" s="150">
        <v>3100</v>
      </c>
      <c r="AI6450" s="150">
        <v>1003</v>
      </c>
      <c r="AJ6450" s="150">
        <v>4477.9857529832834</v>
      </c>
      <c r="AK6450" s="150">
        <v>509</v>
      </c>
      <c r="AL6450" s="150">
        <v>72268.78125</v>
      </c>
      <c r="AM6450" s="150">
        <v>55695.265625</v>
      </c>
      <c r="AN6450" s="150">
        <v>16573.51171875</v>
      </c>
      <c r="AO6450" s="5" t="s">
        <v>7985</v>
      </c>
    </row>
    <row r="6451" spans="1:41" ht="14.25" x14ac:dyDescent="0.45">
      <c r="A6451" s="150">
        <v>2024</v>
      </c>
      <c r="B6451" s="5" t="s">
        <v>582</v>
      </c>
      <c r="C6451" s="5" t="s">
        <v>278</v>
      </c>
      <c r="D6451" s="5" t="s">
        <v>108</v>
      </c>
      <c r="E6451" s="5" t="s">
        <v>113</v>
      </c>
      <c r="F6451" s="5" t="s">
        <v>113</v>
      </c>
      <c r="G6451" s="5" t="s">
        <v>87</v>
      </c>
      <c r="H6451" s="5" t="s">
        <v>131</v>
      </c>
      <c r="I6451" s="150">
        <v>1373.9084342453052</v>
      </c>
      <c r="J6451" s="150">
        <v>3483.3698655777084</v>
      </c>
      <c r="K6451" s="150">
        <v>290.95735692485073</v>
      </c>
      <c r="L6451" s="150">
        <v>283.14548280069084</v>
      </c>
      <c r="M6451" s="150">
        <v>1426.70204511976</v>
      </c>
      <c r="N6451" s="150">
        <v>1170.9931401098338</v>
      </c>
      <c r="O6451" s="150">
        <v>1248.8243963897426</v>
      </c>
      <c r="P6451" s="150">
        <v>1579.4864696685236</v>
      </c>
      <c r="Q6451" s="150">
        <v>767.71693576438838</v>
      </c>
      <c r="R6451" s="150">
        <v>912.35980594074124</v>
      </c>
      <c r="S6451" s="150">
        <v>1257.6580808402109</v>
      </c>
      <c r="T6451" s="150">
        <v>877.97048930446772</v>
      </c>
      <c r="U6451" s="150">
        <v>131.69557339567015</v>
      </c>
      <c r="V6451" s="150">
        <v>1178.675381891248</v>
      </c>
      <c r="W6451" s="150">
        <v>299.60742947514962</v>
      </c>
      <c r="X6451" s="150">
        <v>1203.981590112377</v>
      </c>
      <c r="Y6451" s="150">
        <v>9196.7408754643002</v>
      </c>
      <c r="Z6451" s="150">
        <v>1122.8663975651691</v>
      </c>
      <c r="AA6451" s="150">
        <v>8117.1932674756363</v>
      </c>
      <c r="AB6451" s="150">
        <v>95.47929071186087</v>
      </c>
      <c r="AC6451" s="150">
        <v>1373.6451909879795</v>
      </c>
      <c r="AD6451" s="150">
        <v>3146.2603804748655</v>
      </c>
      <c r="AE6451" s="150">
        <v>1316.9557339567016</v>
      </c>
      <c r="AF6451" s="150">
        <v>2460.1951092833456</v>
      </c>
      <c r="AG6451" s="150">
        <v>9651.6817393712972</v>
      </c>
      <c r="AH6451" s="150">
        <v>2258.5790837357431</v>
      </c>
      <c r="AI6451" s="150">
        <v>696.88907588542122</v>
      </c>
      <c r="AJ6451" s="150">
        <v>4463.3824750015883</v>
      </c>
      <c r="AK6451" s="150">
        <v>544.60513841408579</v>
      </c>
      <c r="AL6451" s="150">
        <v>61931.53125</v>
      </c>
      <c r="AM6451" s="150">
        <v>48584.01171875</v>
      </c>
      <c r="AN6451" s="150">
        <v>13347.5146484375</v>
      </c>
      <c r="AO6451" s="5" t="s">
        <v>1290</v>
      </c>
    </row>
    <row r="6452" spans="1:41" ht="14.25" x14ac:dyDescent="0.45">
      <c r="A6452" s="150">
        <v>2024</v>
      </c>
      <c r="B6452" s="5" t="s">
        <v>6344</v>
      </c>
      <c r="C6452" s="5" t="s">
        <v>278</v>
      </c>
      <c r="D6452" s="5" t="s">
        <v>108</v>
      </c>
      <c r="E6452" s="5" t="s">
        <v>113</v>
      </c>
      <c r="F6452" s="5" t="s">
        <v>113</v>
      </c>
      <c r="G6452" s="5" t="s">
        <v>87</v>
      </c>
      <c r="H6452" s="5" t="s">
        <v>131</v>
      </c>
      <c r="I6452" s="150">
        <v>1776.305112711392</v>
      </c>
      <c r="J6452" s="150">
        <v>4074.0344189942275</v>
      </c>
      <c r="K6452" s="150">
        <v>256.4781938146848</v>
      </c>
      <c r="L6452" s="150">
        <v>309.58460535827118</v>
      </c>
      <c r="M6452" s="150">
        <v>1928.5598366580828</v>
      </c>
      <c r="N6452" s="150">
        <v>1129.7300516844455</v>
      </c>
      <c r="O6452" s="150">
        <v>1384.9246921614349</v>
      </c>
      <c r="P6452" s="150">
        <v>1886.4167441011318</v>
      </c>
      <c r="Q6452" s="150">
        <v>495.64438123305609</v>
      </c>
      <c r="R6452" s="150">
        <v>871.23613533333935</v>
      </c>
      <c r="S6452" s="150">
        <v>1489.9571158061183</v>
      </c>
      <c r="T6452" s="150">
        <v>1015.0314929779383</v>
      </c>
      <c r="U6452" s="150">
        <v>129.25918547327555</v>
      </c>
      <c r="V6452" s="150">
        <v>1162.2110594597393</v>
      </c>
      <c r="W6452" s="150">
        <v>501.42555753110156</v>
      </c>
      <c r="X6452" s="150">
        <v>2036.1531749137444</v>
      </c>
      <c r="Y6452" s="150">
        <v>9125.1331218716659</v>
      </c>
      <c r="Z6452" s="150">
        <v>1847.4439980124675</v>
      </c>
      <c r="AA6452" s="150">
        <v>7617.8113547994271</v>
      </c>
      <c r="AB6452" s="150">
        <v>502.44058902407949</v>
      </c>
      <c r="AC6452" s="150">
        <v>1182.4101861700005</v>
      </c>
      <c r="AD6452" s="150">
        <v>4542.1247628785968</v>
      </c>
      <c r="AE6452" s="150">
        <v>1115.5196107827542</v>
      </c>
      <c r="AF6452" s="150">
        <v>3247.6541636724924</v>
      </c>
      <c r="AG6452" s="150">
        <v>14086.607059547829</v>
      </c>
      <c r="AH6452" s="150">
        <v>2588.3303070937427</v>
      </c>
      <c r="AI6452" s="150">
        <v>808.98009990341689</v>
      </c>
      <c r="AJ6452" s="150">
        <v>3893.6608070633715</v>
      </c>
      <c r="AK6452" s="150">
        <v>514.62096693981471</v>
      </c>
      <c r="AL6452" s="150">
        <v>71519.6796875</v>
      </c>
      <c r="AM6452" s="150">
        <v>53950.65625</v>
      </c>
      <c r="AN6452" s="150">
        <v>17569.02734375</v>
      </c>
      <c r="AO6452" s="5" t="s">
        <v>7064</v>
      </c>
    </row>
    <row r="6453" spans="1:41" ht="14.25" x14ac:dyDescent="0.45">
      <c r="A6453" s="150">
        <v>2024</v>
      </c>
      <c r="B6453" s="5" t="s">
        <v>1477</v>
      </c>
      <c r="C6453" s="5" t="s">
        <v>278</v>
      </c>
      <c r="D6453" s="5" t="s">
        <v>108</v>
      </c>
      <c r="E6453" s="5" t="s">
        <v>113</v>
      </c>
      <c r="F6453" s="5" t="s">
        <v>113</v>
      </c>
      <c r="G6453" s="5" t="s">
        <v>87</v>
      </c>
      <c r="H6453" s="5" t="s">
        <v>131</v>
      </c>
      <c r="I6453" s="150">
        <v>1754.2767561175542</v>
      </c>
      <c r="J6453" s="150">
        <v>2938.2995952456322</v>
      </c>
      <c r="K6453" s="150">
        <v>270.59827664036499</v>
      </c>
      <c r="L6453" s="150">
        <v>364.11792644040935</v>
      </c>
      <c r="M6453" s="150">
        <v>1706.5565613442075</v>
      </c>
      <c r="N6453" s="150">
        <v>776.16431018195169</v>
      </c>
      <c r="O6453" s="150">
        <v>1175.3593856526284</v>
      </c>
      <c r="P6453" s="150">
        <v>1592.8399562913683</v>
      </c>
      <c r="Q6453" s="150">
        <v>791.90733774006765</v>
      </c>
      <c r="R6453" s="150">
        <v>620.48521283026685</v>
      </c>
      <c r="S6453" s="150">
        <v>1160.329813715299</v>
      </c>
      <c r="T6453" s="150">
        <v>1106.7414177520041</v>
      </c>
      <c r="U6453" s="150">
        <v>159.8134607233894</v>
      </c>
      <c r="V6453" s="150">
        <v>854.40437450454715</v>
      </c>
      <c r="W6453" s="150">
        <v>284.53215108986268</v>
      </c>
      <c r="X6453" s="150">
        <v>1702.1683005025823</v>
      </c>
      <c r="Y6453" s="150">
        <v>8051.5438141458299</v>
      </c>
      <c r="Z6453" s="150">
        <v>1834.9772706328226</v>
      </c>
      <c r="AA6453" s="150">
        <v>9401.1802273248813</v>
      </c>
      <c r="AB6453" s="150">
        <v>120.63481453496844</v>
      </c>
      <c r="AC6453" s="150">
        <v>1396.7076692030291</v>
      </c>
      <c r="AD6453" s="150">
        <v>3322.7114986525453</v>
      </c>
      <c r="AE6453" s="150">
        <v>1727.6233531108783</v>
      </c>
      <c r="AF6453" s="150">
        <v>2353.8324261946696</v>
      </c>
      <c r="AG6453" s="150">
        <v>8103.5606607801737</v>
      </c>
      <c r="AH6453" s="150">
        <v>3041.019955351208</v>
      </c>
      <c r="AI6453" s="150">
        <v>633.05609095414627</v>
      </c>
      <c r="AJ6453" s="150">
        <v>4396.8820295322057</v>
      </c>
      <c r="AK6453" s="150">
        <v>610.92126259910629</v>
      </c>
      <c r="AL6453" s="150">
        <v>62253.25</v>
      </c>
      <c r="AM6453" s="150">
        <v>47118.6171875</v>
      </c>
      <c r="AN6453" s="150">
        <v>15134.6279296875</v>
      </c>
      <c r="AO6453" s="5" t="s">
        <v>3429</v>
      </c>
    </row>
    <row r="6454" spans="1:41" ht="14.25" x14ac:dyDescent="0.45">
      <c r="A6454" s="150">
        <v>2024</v>
      </c>
      <c r="B6454" s="5" t="s">
        <v>1478</v>
      </c>
      <c r="C6454" s="5" t="s">
        <v>278</v>
      </c>
      <c r="D6454" s="5" t="s">
        <v>108</v>
      </c>
      <c r="E6454" s="5" t="s">
        <v>113</v>
      </c>
      <c r="F6454" s="5" t="s">
        <v>113</v>
      </c>
      <c r="G6454" s="5" t="s">
        <v>87</v>
      </c>
      <c r="H6454" s="5" t="s">
        <v>131</v>
      </c>
      <c r="I6454" s="150">
        <v>1368.8213880175065</v>
      </c>
      <c r="J6454" s="150">
        <v>2950.3983241803994</v>
      </c>
      <c r="K6454" s="150">
        <v>317.00441699891417</v>
      </c>
      <c r="L6454" s="150">
        <v>301.12741943305986</v>
      </c>
      <c r="M6454" s="150">
        <v>1492.5903294171499</v>
      </c>
      <c r="N6454" s="150">
        <v>936.58535396337425</v>
      </c>
      <c r="O6454" s="150">
        <v>1174.6578239195931</v>
      </c>
      <c r="P6454" s="150">
        <v>1969.4103611356836</v>
      </c>
      <c r="Q6454" s="150">
        <v>763.18894895205665</v>
      </c>
      <c r="R6454" s="150">
        <v>902.99716929105114</v>
      </c>
      <c r="S6454" s="150">
        <v>1186.880287773158</v>
      </c>
      <c r="T6454" s="150">
        <v>995.6377342456318</v>
      </c>
      <c r="U6454" s="150">
        <v>159.74454313896581</v>
      </c>
      <c r="V6454" s="150">
        <v>906.0303381635249</v>
      </c>
      <c r="W6454" s="150">
        <v>252.00697317906105</v>
      </c>
      <c r="X6454" s="150">
        <v>1616.2519219254089</v>
      </c>
      <c r="Y6454" s="150">
        <v>7572.3781010126104</v>
      </c>
      <c r="Z6454" s="150">
        <v>1897.3962112718855</v>
      </c>
      <c r="AA6454" s="150">
        <v>9547.7020029713713</v>
      </c>
      <c r="AB6454" s="150"/>
      <c r="AC6454" s="150">
        <v>1396.1053562422082</v>
      </c>
      <c r="AD6454" s="150">
        <v>3127.7028765548403</v>
      </c>
      <c r="AE6454" s="150">
        <v>1659.3962237427197</v>
      </c>
      <c r="AF6454" s="150">
        <v>2450.8904464142111</v>
      </c>
      <c r="AG6454" s="150">
        <v>9010.7714867579452</v>
      </c>
      <c r="AH6454" s="150">
        <v>2277.0016454395563</v>
      </c>
      <c r="AI6454" s="150">
        <v>702.47773471775133</v>
      </c>
      <c r="AJ6454" s="150">
        <v>5395.5073900817815</v>
      </c>
      <c r="AK6454" s="150">
        <v>548.9725656306241</v>
      </c>
      <c r="AL6454" s="150">
        <v>62879.6328125</v>
      </c>
      <c r="AM6454" s="150">
        <v>49188.453125</v>
      </c>
      <c r="AN6454" s="150">
        <v>13691.1845703125</v>
      </c>
      <c r="AO6454" s="5" t="s">
        <v>3428</v>
      </c>
    </row>
    <row r="6455" spans="1:41" ht="14.25" x14ac:dyDescent="0.45">
      <c r="A6455" s="150">
        <v>2024</v>
      </c>
      <c r="B6455" s="5" t="s">
        <v>4980</v>
      </c>
      <c r="C6455" s="5" t="s">
        <v>278</v>
      </c>
      <c r="D6455" s="5" t="s">
        <v>108</v>
      </c>
      <c r="E6455" s="5" t="s">
        <v>113</v>
      </c>
      <c r="F6455" s="5" t="s">
        <v>113</v>
      </c>
      <c r="G6455" s="5" t="s">
        <v>87</v>
      </c>
      <c r="H6455" s="5" t="s">
        <v>131</v>
      </c>
      <c r="I6455" s="150">
        <v>1354.6046527897943</v>
      </c>
      <c r="J6455" s="150">
        <v>3758.0304083900783</v>
      </c>
      <c r="K6455" s="150">
        <v>245.75857119474756</v>
      </c>
      <c r="L6455" s="150">
        <v>317.61171277287286</v>
      </c>
      <c r="M6455" s="150">
        <v>1978.5647680933066</v>
      </c>
      <c r="N6455" s="150">
        <v>1146.2752502955896</v>
      </c>
      <c r="O6455" s="150">
        <v>1412.5031052650465</v>
      </c>
      <c r="P6455" s="150">
        <v>1757.9329281034659</v>
      </c>
      <c r="Q6455" s="150">
        <v>512.32042665149174</v>
      </c>
      <c r="R6455" s="150">
        <v>878.728064301053</v>
      </c>
      <c r="S6455" s="150">
        <v>1713.020549217626</v>
      </c>
      <c r="T6455" s="150">
        <v>937.21489014946098</v>
      </c>
      <c r="U6455" s="150">
        <v>130.16873474298069</v>
      </c>
      <c r="V6455" s="150">
        <v>1428.732032538956</v>
      </c>
      <c r="W6455" s="150">
        <v>404.0437526422121</v>
      </c>
      <c r="X6455" s="150">
        <v>1850.2183956367276</v>
      </c>
      <c r="Y6455" s="150">
        <v>9033.7101911628597</v>
      </c>
      <c r="Z6455" s="150">
        <v>1880.2767680104141</v>
      </c>
      <c r="AA6455" s="150">
        <v>7619.5570569151178</v>
      </c>
      <c r="AB6455" s="150">
        <v>515.46818958220354</v>
      </c>
      <c r="AC6455" s="150">
        <v>1213.0684728167857</v>
      </c>
      <c r="AD6455" s="150">
        <v>3308.6102268386112</v>
      </c>
      <c r="AE6455" s="150">
        <v>1172.5599625647701</v>
      </c>
      <c r="AF6455" s="150">
        <v>3426.2701954083991</v>
      </c>
      <c r="AG6455" s="150">
        <v>13789.555083732403</v>
      </c>
      <c r="AH6455" s="150">
        <v>2656.7438761042358</v>
      </c>
      <c r="AI6455" s="150">
        <v>718.53141578125337</v>
      </c>
      <c r="AJ6455" s="150">
        <v>4058.1404743471662</v>
      </c>
      <c r="AK6455" s="150">
        <v>527.96438811752967</v>
      </c>
      <c r="AL6455" s="150">
        <v>69746.1796875</v>
      </c>
      <c r="AM6455" s="150">
        <v>53477.54296875</v>
      </c>
      <c r="AN6455" s="150">
        <v>16268.642578125</v>
      </c>
      <c r="AO6455" s="5" t="s">
        <v>6114</v>
      </c>
    </row>
    <row r="6456" spans="1:41" ht="14.25" x14ac:dyDescent="0.45">
      <c r="A6456" s="150">
        <v>2024</v>
      </c>
      <c r="B6456" s="5" t="s">
        <v>582</v>
      </c>
      <c r="C6456" s="5" t="s">
        <v>278</v>
      </c>
      <c r="D6456" s="5" t="s">
        <v>108</v>
      </c>
      <c r="E6456" s="5" t="s">
        <v>113</v>
      </c>
      <c r="F6456" s="5" t="s">
        <v>113</v>
      </c>
      <c r="G6456" s="5" t="s">
        <v>88</v>
      </c>
      <c r="H6456" s="5" t="s">
        <v>131</v>
      </c>
      <c r="I6456" s="150">
        <v>1410.2502848943759</v>
      </c>
      <c r="J6456" s="150">
        <v>3707.2553599999969</v>
      </c>
      <c r="K6456" s="150">
        <v>297.43074780847672</v>
      </c>
      <c r="L6456" s="150">
        <v>300.80631578731709</v>
      </c>
      <c r="M6456" s="150">
        <v>1493.3</v>
      </c>
      <c r="N6456" s="150">
        <v>1263.70145</v>
      </c>
      <c r="O6456" s="150">
        <v>1307.5290549266949</v>
      </c>
      <c r="P6456" s="150">
        <v>1835.2</v>
      </c>
      <c r="Q6456" s="150">
        <v>799.57171068367518</v>
      </c>
      <c r="R6456" s="150">
        <v>934.51074675287146</v>
      </c>
      <c r="S6456" s="150">
        <v>1279.3692100664259</v>
      </c>
      <c r="T6456" s="150">
        <v>839.21394686176222</v>
      </c>
      <c r="U6456" s="150">
        <v>128.64675194426999</v>
      </c>
      <c r="V6456" s="150">
        <v>26</v>
      </c>
      <c r="W6456" s="150">
        <v>315.74962369949651</v>
      </c>
      <c r="X6456" s="150">
        <v>1285.379262099545</v>
      </c>
      <c r="Y6456" s="150">
        <v>9626.5451499999999</v>
      </c>
      <c r="Z6456" s="150">
        <v>1178.7324327913061</v>
      </c>
      <c r="AA6456" s="150">
        <v>8650.0750160990538</v>
      </c>
      <c r="AB6456" s="150">
        <v>87</v>
      </c>
      <c r="AC6456" s="150">
        <v>1449.4880599999999</v>
      </c>
      <c r="AD6456" s="150">
        <v>3302.7964506853068</v>
      </c>
      <c r="AE6456" s="150">
        <v>1378.422801179137</v>
      </c>
      <c r="AF6456" s="150">
        <v>2613.6465947522202</v>
      </c>
      <c r="AG6456" s="150">
        <v>10426.01540246116</v>
      </c>
      <c r="AH6456" s="150">
        <v>2420.7472259296992</v>
      </c>
      <c r="AI6456" s="150">
        <v>729.41539895729295</v>
      </c>
      <c r="AJ6456" s="150">
        <v>4765.1387025362137</v>
      </c>
      <c r="AK6456" s="150">
        <v>570.02382166170537</v>
      </c>
      <c r="AL6456" s="150">
        <v>64421.9609375</v>
      </c>
      <c r="AM6456" s="150">
        <v>50494.0078125</v>
      </c>
      <c r="AN6456" s="150">
        <v>13927.9541015625</v>
      </c>
      <c r="AO6456" s="5" t="s">
        <v>1291</v>
      </c>
    </row>
    <row r="6457" spans="1:41" ht="14.25" x14ac:dyDescent="0.45">
      <c r="A6457" s="150">
        <v>2024</v>
      </c>
      <c r="B6457" s="5" t="s">
        <v>4980</v>
      </c>
      <c r="C6457" s="5" t="s">
        <v>278</v>
      </c>
      <c r="D6457" s="5" t="s">
        <v>108</v>
      </c>
      <c r="E6457" s="5" t="s">
        <v>113</v>
      </c>
      <c r="F6457" s="5" t="s">
        <v>113</v>
      </c>
      <c r="G6457" s="5" t="s">
        <v>88</v>
      </c>
      <c r="H6457" s="5" t="s">
        <v>131</v>
      </c>
      <c r="I6457" s="150">
        <v>1464.9301692377869</v>
      </c>
      <c r="J6457" s="150">
        <v>4219.5032147325846</v>
      </c>
      <c r="K6457" s="150">
        <v>257</v>
      </c>
      <c r="L6457" s="150">
        <v>344.05222166557297</v>
      </c>
      <c r="M6457" s="150">
        <v>2097.75352608</v>
      </c>
      <c r="N6457" s="150">
        <v>1222.488714255488</v>
      </c>
      <c r="O6457" s="150">
        <v>1497.592304003346</v>
      </c>
      <c r="P6457" s="150">
        <v>1872.985878016</v>
      </c>
      <c r="Q6457" s="150">
        <v>547.99213672683561</v>
      </c>
      <c r="R6457" s="150">
        <v>925.27784172410975</v>
      </c>
      <c r="S6457" s="150">
        <v>1789.651906506097</v>
      </c>
      <c r="T6457" s="150">
        <v>1011.883278717577</v>
      </c>
      <c r="U6457" s="150">
        <v>140.77030240799999</v>
      </c>
      <c r="V6457" s="150">
        <v>1549</v>
      </c>
      <c r="W6457" s="150">
        <v>428.38335164159997</v>
      </c>
      <c r="X6457" s="150">
        <v>2018.3879999999999</v>
      </c>
      <c r="Y6457" s="150">
        <v>9691.6684039784777</v>
      </c>
      <c r="Z6457" s="150">
        <v>2005.2924705272769</v>
      </c>
      <c r="AA6457" s="150">
        <v>8460</v>
      </c>
      <c r="AB6457" s="150">
        <v>574</v>
      </c>
      <c r="AC6457" s="150">
        <v>1286.14372764768</v>
      </c>
      <c r="AD6457" s="150">
        <v>3538.9812575927522</v>
      </c>
      <c r="AE6457" s="150">
        <v>1218.8186121599999</v>
      </c>
      <c r="AF6457" s="150">
        <v>3711.5000025196782</v>
      </c>
      <c r="AG6457" s="150">
        <v>15942</v>
      </c>
      <c r="AH6457" s="150">
        <v>2881.5825931972072</v>
      </c>
      <c r="AI6457" s="150">
        <v>761.81575420800016</v>
      </c>
      <c r="AJ6457" s="150">
        <v>4476.4280468292436</v>
      </c>
      <c r="AK6457" s="150">
        <v>560</v>
      </c>
      <c r="AL6457" s="150">
        <v>76495.890625</v>
      </c>
      <c r="AM6457" s="150">
        <v>59078.85546875</v>
      </c>
      <c r="AN6457" s="150">
        <v>17417.033203125</v>
      </c>
      <c r="AO6457" s="5" t="s">
        <v>6115</v>
      </c>
    </row>
    <row r="6458" spans="1:41" ht="14.25" x14ac:dyDescent="0.45">
      <c r="A6458" s="150">
        <v>2024</v>
      </c>
      <c r="B6458" s="5" t="s">
        <v>4024</v>
      </c>
      <c r="C6458" s="5" t="s">
        <v>278</v>
      </c>
      <c r="D6458" s="5" t="s">
        <v>108</v>
      </c>
      <c r="E6458" s="5" t="s">
        <v>113</v>
      </c>
      <c r="F6458" s="5" t="s">
        <v>113</v>
      </c>
      <c r="G6458" s="5" t="s">
        <v>88</v>
      </c>
      <c r="H6458" s="5" t="s">
        <v>131</v>
      </c>
      <c r="I6458" s="150">
        <v>1397.908043654892</v>
      </c>
      <c r="J6458" s="150">
        <v>3678.1838565867688</v>
      </c>
      <c r="K6458" s="150">
        <v>356.01174833681569</v>
      </c>
      <c r="L6458" s="150">
        <v>296.46780000000012</v>
      </c>
      <c r="M6458" s="150">
        <v>1914.4615384615381</v>
      </c>
      <c r="N6458" s="150">
        <v>973.01286009598391</v>
      </c>
      <c r="O6458" s="150">
        <v>1427.88718357825</v>
      </c>
      <c r="P6458" s="150">
        <v>2275.729854286436</v>
      </c>
      <c r="Q6458" s="150">
        <v>485.77042022086499</v>
      </c>
      <c r="R6458" s="150">
        <v>949.23699190840534</v>
      </c>
      <c r="S6458" s="150">
        <v>1851</v>
      </c>
      <c r="T6458" s="150">
        <v>918.94853411942381</v>
      </c>
      <c r="U6458" s="150">
        <v>140.77030240799999</v>
      </c>
      <c r="V6458" s="150">
        <v>1304</v>
      </c>
      <c r="W6458" s="150">
        <v>361.36420861591353</v>
      </c>
      <c r="X6458" s="150">
        <v>1316.4838681196161</v>
      </c>
      <c r="Y6458" s="150">
        <v>7542.8802618519376</v>
      </c>
      <c r="Z6458" s="150">
        <v>1362</v>
      </c>
      <c r="AA6458" s="150">
        <v>8460</v>
      </c>
      <c r="AB6458" s="150">
        <v>87.02</v>
      </c>
      <c r="AC6458" s="150">
        <v>1311.97991</v>
      </c>
      <c r="AD6458" s="150">
        <v>1829.247716088448</v>
      </c>
      <c r="AE6458" s="150">
        <v>1351.3949031167999</v>
      </c>
      <c r="AF6458" s="150">
        <v>2717.9082918628551</v>
      </c>
      <c r="AG6458" s="150">
        <v>11782</v>
      </c>
      <c r="AH6458" s="150">
        <v>2520</v>
      </c>
      <c r="AI6458" s="150">
        <v>777.05206929216013</v>
      </c>
      <c r="AJ6458" s="150">
        <v>4477</v>
      </c>
      <c r="AK6458" s="150">
        <v>558.84688398206413</v>
      </c>
      <c r="AL6458" s="150">
        <v>64424.56640625</v>
      </c>
      <c r="AM6458" s="150">
        <v>50506.24609375</v>
      </c>
      <c r="AN6458" s="150">
        <v>13918.3232421875</v>
      </c>
      <c r="AO6458" s="5" t="s">
        <v>4748</v>
      </c>
    </row>
    <row r="6459" spans="1:41" ht="14.25" x14ac:dyDescent="0.45">
      <c r="A6459" s="150">
        <v>2024</v>
      </c>
      <c r="B6459" s="5" t="s">
        <v>6344</v>
      </c>
      <c r="C6459" s="5" t="s">
        <v>278</v>
      </c>
      <c r="D6459" s="5" t="s">
        <v>108</v>
      </c>
      <c r="E6459" s="5" t="s">
        <v>113</v>
      </c>
      <c r="F6459" s="5" t="s">
        <v>113</v>
      </c>
      <c r="G6459" s="5" t="s">
        <v>88</v>
      </c>
      <c r="H6459" s="5" t="s">
        <v>131</v>
      </c>
      <c r="I6459" s="150">
        <v>1932.1414056000001</v>
      </c>
      <c r="J6459" s="150">
        <v>4592.9168756890131</v>
      </c>
      <c r="K6459" s="150">
        <v>236.03003699999999</v>
      </c>
      <c r="L6459" s="150">
        <v>337.30609967213042</v>
      </c>
      <c r="M6459" s="150">
        <v>2056.6211039999998</v>
      </c>
      <c r="N6459" s="150">
        <v>1204.7468160000001</v>
      </c>
      <c r="O6459" s="150">
        <v>1476.887206302888</v>
      </c>
      <c r="P6459" s="150">
        <v>2003.8022573298181</v>
      </c>
      <c r="Q6459" s="150">
        <v>528.55642596462894</v>
      </c>
      <c r="R6459" s="150">
        <v>929.08842569224203</v>
      </c>
      <c r="S6459" s="150">
        <v>1588.8940494228</v>
      </c>
      <c r="T6459" s="150">
        <v>1101.0000877508121</v>
      </c>
      <c r="U6459" s="150">
        <v>140.599169883504</v>
      </c>
      <c r="V6459" s="150">
        <v>1239</v>
      </c>
      <c r="W6459" s="150">
        <v>534.72148703999994</v>
      </c>
      <c r="X6459" s="150">
        <v>2237</v>
      </c>
      <c r="Y6459" s="150">
        <v>9878.3794844810072</v>
      </c>
      <c r="Z6459" s="150">
        <v>1970.1189678172229</v>
      </c>
      <c r="AA6459" s="150">
        <v>8487</v>
      </c>
      <c r="AB6459" s="150">
        <v>574</v>
      </c>
      <c r="AC6459" s="150">
        <v>1260.9252231840001</v>
      </c>
      <c r="AD6459" s="150">
        <v>4684.2711820651584</v>
      </c>
      <c r="AE6459" s="150">
        <v>1189.5929438400001</v>
      </c>
      <c r="AF6459" s="150">
        <v>3532.5727746865919</v>
      </c>
      <c r="AG6459" s="150">
        <v>15670</v>
      </c>
      <c r="AH6459" s="150">
        <v>2910.8908571996999</v>
      </c>
      <c r="AI6459" s="150">
        <v>862.6984315200001</v>
      </c>
      <c r="AJ6459" s="150">
        <v>4235.2539610752001</v>
      </c>
      <c r="AK6459" s="150">
        <v>549</v>
      </c>
      <c r="AL6459" s="150">
        <v>77944.015625</v>
      </c>
      <c r="AM6459" s="150">
        <v>59132.00390625</v>
      </c>
      <c r="AN6459" s="150">
        <v>18812.015625</v>
      </c>
      <c r="AO6459" s="5" t="s">
        <v>7065</v>
      </c>
    </row>
    <row r="6460" spans="1:41" ht="14.25" x14ac:dyDescent="0.45">
      <c r="A6460" s="150">
        <v>2024</v>
      </c>
      <c r="B6460" s="5" t="s">
        <v>1478</v>
      </c>
      <c r="C6460" s="5" t="s">
        <v>278</v>
      </c>
      <c r="D6460" s="5" t="s">
        <v>108</v>
      </c>
      <c r="E6460" s="5" t="s">
        <v>113</v>
      </c>
      <c r="F6460" s="5" t="s">
        <v>113</v>
      </c>
      <c r="G6460" s="5" t="s">
        <v>88</v>
      </c>
      <c r="H6460" s="5" t="s">
        <v>131</v>
      </c>
      <c r="I6460" s="150">
        <v>1478.732063974461</v>
      </c>
      <c r="J6460" s="150">
        <v>3187.3</v>
      </c>
      <c r="K6460" s="150">
        <v>348.18342827257891</v>
      </c>
      <c r="L6460" s="150">
        <v>319.37471849603452</v>
      </c>
      <c r="M6460" s="150">
        <v>1619.0603271900779</v>
      </c>
      <c r="N6460" s="150">
        <v>991.95026514413803</v>
      </c>
      <c r="O6460" s="150">
        <v>1257.427115769465</v>
      </c>
      <c r="P6460" s="150">
        <v>1780.2351839999999</v>
      </c>
      <c r="Q6460" s="150">
        <v>814.34860214307514</v>
      </c>
      <c r="R6460" s="150">
        <v>1017.43780596894</v>
      </c>
      <c r="S6460" s="150">
        <v>1236.0047892190551</v>
      </c>
      <c r="T6460" s="150">
        <v>1029.0509778548119</v>
      </c>
      <c r="U6460" s="150">
        <v>172.57136690906171</v>
      </c>
      <c r="V6460" s="150">
        <v>995</v>
      </c>
      <c r="W6460" s="150">
        <v>268.47762564117761</v>
      </c>
      <c r="X6460" s="150">
        <v>1711.7943556443099</v>
      </c>
      <c r="Y6460" s="150">
        <v>8268.8284500000009</v>
      </c>
      <c r="Z6460" s="150">
        <v>2025.311467419428</v>
      </c>
      <c r="AA6460" s="150">
        <v>10343.52741264074</v>
      </c>
      <c r="AB6460" s="150"/>
      <c r="AC6460" s="150">
        <v>1483.53782</v>
      </c>
      <c r="AD6460" s="150">
        <v>3350.7483988719041</v>
      </c>
      <c r="AE6460" s="150">
        <v>1771.508716779733</v>
      </c>
      <c r="AF6460" s="150">
        <v>2647.6867764686199</v>
      </c>
      <c r="AG6460" s="150">
        <v>10321.10706911594</v>
      </c>
      <c r="AH6460" s="150">
        <v>2470.708944854216</v>
      </c>
      <c r="AI6460" s="150">
        <v>744.00370693643879</v>
      </c>
      <c r="AJ6460" s="150">
        <v>5847.8016896865056</v>
      </c>
      <c r="AK6460" s="150">
        <v>614.12298466219511</v>
      </c>
      <c r="AL6460" s="150">
        <v>68115.84375</v>
      </c>
      <c r="AM6460" s="150">
        <v>53466.25390625</v>
      </c>
      <c r="AN6460" s="150">
        <v>14649.5830078125</v>
      </c>
      <c r="AO6460" s="5" t="s">
        <v>3431</v>
      </c>
    </row>
    <row r="6461" spans="1:41" ht="14.25" x14ac:dyDescent="0.45">
      <c r="A6461" s="150">
        <v>2024</v>
      </c>
      <c r="B6461" s="5" t="s">
        <v>1477</v>
      </c>
      <c r="C6461" s="5" t="s">
        <v>278</v>
      </c>
      <c r="D6461" s="5" t="s">
        <v>108</v>
      </c>
      <c r="E6461" s="5" t="s">
        <v>113</v>
      </c>
      <c r="F6461" s="5" t="s">
        <v>113</v>
      </c>
      <c r="G6461" s="5" t="s">
        <v>88</v>
      </c>
      <c r="H6461" s="5" t="s">
        <v>131</v>
      </c>
      <c r="I6461" s="150">
        <v>1933.0277726930769</v>
      </c>
      <c r="J6461" s="150">
        <v>3329.5</v>
      </c>
      <c r="K6461" s="150">
        <v>307.74337157758941</v>
      </c>
      <c r="L6461" s="150">
        <v>400.26139999999998</v>
      </c>
      <c r="M6461" s="150">
        <v>1888.9071594455261</v>
      </c>
      <c r="N6461" s="150">
        <v>869.2133399181555</v>
      </c>
      <c r="O6461" s="150">
        <v>1359</v>
      </c>
      <c r="P6461" s="150">
        <v>1954</v>
      </c>
      <c r="Q6461" s="150">
        <v>976.87976689840173</v>
      </c>
      <c r="R6461" s="150">
        <v>728.81929598787326</v>
      </c>
      <c r="S6461" s="150">
        <v>1451.64781750107</v>
      </c>
      <c r="T6461" s="150">
        <v>1410.5987606211211</v>
      </c>
      <c r="U6461" s="150">
        <v>176.02279424724301</v>
      </c>
      <c r="V6461" s="150">
        <v>942</v>
      </c>
      <c r="W6461" s="150">
        <v>307.2463484671099</v>
      </c>
      <c r="X6461" s="150">
        <v>2070.6750427370121</v>
      </c>
      <c r="Y6461" s="150">
        <v>9725.9474999999984</v>
      </c>
      <c r="Z6461" s="150">
        <v>2296.33</v>
      </c>
      <c r="AA6461" s="150">
        <v>10575.474008036261</v>
      </c>
      <c r="AB6461" s="150">
        <v>109</v>
      </c>
      <c r="AC6461" s="150">
        <v>1637.2697853979009</v>
      </c>
      <c r="AD6461" s="150">
        <v>4364.7738600704142</v>
      </c>
      <c r="AE6461" s="150">
        <v>1865.539499619427</v>
      </c>
      <c r="AF6461" s="150">
        <v>2587.4901326725758</v>
      </c>
      <c r="AG6461" s="150">
        <v>9490</v>
      </c>
      <c r="AH6461" s="150">
        <v>3918.2724766286269</v>
      </c>
      <c r="AI6461" s="150">
        <v>683.59294925196184</v>
      </c>
      <c r="AJ6461" s="150">
        <v>5620.3453737312229</v>
      </c>
      <c r="AK6461" s="150">
        <v>814.04452120238238</v>
      </c>
      <c r="AL6461" s="150">
        <v>73793.6171875</v>
      </c>
      <c r="AM6461" s="150">
        <v>55108.1171875</v>
      </c>
      <c r="AN6461" s="150">
        <v>18685.50390625</v>
      </c>
      <c r="AO6461" s="5" t="s">
        <v>3430</v>
      </c>
    </row>
    <row r="6462" spans="1:41" ht="14.25" x14ac:dyDescent="0.45">
      <c r="A6462" s="150">
        <v>2024</v>
      </c>
      <c r="B6462" s="5" t="s">
        <v>7352</v>
      </c>
      <c r="C6462" s="5" t="s">
        <v>278</v>
      </c>
      <c r="D6462" s="5" t="s">
        <v>108</v>
      </c>
      <c r="E6462" s="5" t="s">
        <v>113</v>
      </c>
      <c r="F6462" s="5" t="s">
        <v>113</v>
      </c>
      <c r="G6462" s="5" t="s">
        <v>88</v>
      </c>
      <c r="H6462" s="5" t="s">
        <v>131</v>
      </c>
      <c r="I6462" s="150">
        <v>2273.107536</v>
      </c>
      <c r="J6462" s="150">
        <v>5015.9772663908589</v>
      </c>
      <c r="K6462" s="150">
        <v>249.69190193289549</v>
      </c>
      <c r="L6462" s="150">
        <v>412.01002210031999</v>
      </c>
      <c r="M6462" s="150">
        <v>2362.2143999999998</v>
      </c>
      <c r="N6462" s="150">
        <v>1181.715725826562</v>
      </c>
      <c r="O6462" s="150">
        <v>1496.84980212</v>
      </c>
      <c r="P6462" s="150">
        <v>1955.606600748383</v>
      </c>
      <c r="Q6462" s="150">
        <v>501.59315149978067</v>
      </c>
      <c r="R6462" s="150">
        <v>969.36579015707161</v>
      </c>
      <c r="S6462" s="150">
        <v>740.32105760151092</v>
      </c>
      <c r="T6462" s="150">
        <v>1084.4182081744741</v>
      </c>
      <c r="U6462" s="150">
        <v>141.14066399999999</v>
      </c>
      <c r="V6462" s="150">
        <v>1216</v>
      </c>
      <c r="W6462" s="150">
        <v>450</v>
      </c>
      <c r="X6462" s="150">
        <v>2283.7594924671348</v>
      </c>
      <c r="Y6462" s="150">
        <v>8551.386501738727</v>
      </c>
      <c r="Z6462" s="150">
        <v>1718.4396402659379</v>
      </c>
      <c r="AA6462" s="150">
        <v>8334</v>
      </c>
      <c r="AB6462" s="150">
        <v>419.17716000000001</v>
      </c>
      <c r="AC6462" s="150">
        <v>1258.5607</v>
      </c>
      <c r="AD6462" s="150">
        <v>3592.7523084167942</v>
      </c>
      <c r="AE6462" s="150">
        <v>1442.92717062</v>
      </c>
      <c r="AF6462" s="150">
        <v>3878.6325569632099</v>
      </c>
      <c r="AG6462" s="150">
        <v>16777</v>
      </c>
      <c r="AH6462" s="150">
        <v>3383.508684441601</v>
      </c>
      <c r="AI6462" s="150">
        <v>1064.3916240000001</v>
      </c>
      <c r="AJ6462" s="150">
        <v>4847.1157910509219</v>
      </c>
      <c r="AK6462" s="150">
        <v>540</v>
      </c>
      <c r="AL6462" s="150">
        <v>78141.65625</v>
      </c>
      <c r="AM6462" s="150">
        <v>60474.578125</v>
      </c>
      <c r="AN6462" s="150">
        <v>17667.083984375</v>
      </c>
      <c r="AO6462" s="5" t="s">
        <v>7986</v>
      </c>
    </row>
    <row r="6463" spans="1:41" ht="14.25" x14ac:dyDescent="0.45">
      <c r="A6463" s="150">
        <v>2024</v>
      </c>
      <c r="B6463" s="5" t="s">
        <v>1477</v>
      </c>
      <c r="C6463" s="5" t="s">
        <v>278</v>
      </c>
      <c r="D6463" s="5" t="s">
        <v>108</v>
      </c>
      <c r="E6463" s="5" t="s">
        <v>114</v>
      </c>
      <c r="F6463" s="5" t="s">
        <v>114</v>
      </c>
      <c r="G6463" s="5" t="s">
        <v>87</v>
      </c>
      <c r="H6463" s="5" t="s">
        <v>131</v>
      </c>
      <c r="I6463" s="150">
        <v>4844.4253422861075</v>
      </c>
      <c r="J6463" s="150">
        <v>5488.5942796723602</v>
      </c>
      <c r="K6463" s="150">
        <v>771.84251189187421</v>
      </c>
      <c r="L6463" s="150">
        <v>179.29210967582466</v>
      </c>
      <c r="M6463" s="150">
        <v>2072.4704121520249</v>
      </c>
      <c r="N6463" s="150">
        <v>2656.1794026048096</v>
      </c>
      <c r="O6463" s="150">
        <v>3086.7018141103395</v>
      </c>
      <c r="P6463" s="150">
        <v>2169.2131787939279</v>
      </c>
      <c r="Q6463" s="150">
        <v>987.21334463478763</v>
      </c>
      <c r="R6463" s="150">
        <v>2747.3693617204863</v>
      </c>
      <c r="S6463" s="150">
        <v>2968.4417341794019</v>
      </c>
      <c r="T6463" s="150">
        <v>2988.2018279304111</v>
      </c>
      <c r="U6463" s="150">
        <v>323.81196766327997</v>
      </c>
      <c r="V6463" s="150">
        <v>3187.4152831257716</v>
      </c>
      <c r="W6463" s="150">
        <v>2222.3035646034914</v>
      </c>
      <c r="X6463" s="150">
        <v>3072.0133139349332</v>
      </c>
      <c r="Y6463" s="150">
        <v>17649.205388891209</v>
      </c>
      <c r="Z6463" s="150">
        <v>2241.1513709478081</v>
      </c>
      <c r="AA6463" s="150">
        <v>13022.964527525428</v>
      </c>
      <c r="AB6463" s="150">
        <v>867.68527151757121</v>
      </c>
      <c r="AC6463" s="150">
        <v>2671.6737824533379</v>
      </c>
      <c r="AD6463" s="150">
        <v>1828.3368221263106</v>
      </c>
      <c r="AE6463" s="150">
        <v>5575.1943176780433</v>
      </c>
      <c r="AF6463" s="150">
        <v>7849.0101346972124</v>
      </c>
      <c r="AG6463" s="150">
        <v>47963.959562536351</v>
      </c>
      <c r="AH6463" s="150">
        <v>6559.9692366800973</v>
      </c>
      <c r="AI6463" s="150">
        <v>1279.3930789213166</v>
      </c>
      <c r="AJ6463" s="150">
        <v>5189.4680484677638</v>
      </c>
      <c r="AK6463" s="150">
        <v>2513.1964672692216</v>
      </c>
      <c r="AL6463" s="150">
        <v>154976.703125</v>
      </c>
      <c r="AM6463" s="150">
        <v>124746.1484375</v>
      </c>
      <c r="AN6463" s="150">
        <v>30230.5546875</v>
      </c>
      <c r="AO6463" s="5" t="s">
        <v>3433</v>
      </c>
    </row>
    <row r="6464" spans="1:41" ht="14.25" x14ac:dyDescent="0.45">
      <c r="A6464" s="150">
        <v>2024</v>
      </c>
      <c r="B6464" s="5" t="s">
        <v>4980</v>
      </c>
      <c r="C6464" s="5" t="s">
        <v>278</v>
      </c>
      <c r="D6464" s="5" t="s">
        <v>108</v>
      </c>
      <c r="E6464" s="5" t="s">
        <v>114</v>
      </c>
      <c r="F6464" s="5" t="s">
        <v>114</v>
      </c>
      <c r="G6464" s="5" t="s">
        <v>87</v>
      </c>
      <c r="H6464" s="5" t="s">
        <v>131</v>
      </c>
      <c r="I6464" s="150">
        <v>4376.4286118933878</v>
      </c>
      <c r="J6464" s="150">
        <v>14410.099588415593</v>
      </c>
      <c r="K6464" s="150">
        <v>109.20719477987343</v>
      </c>
      <c r="L6464" s="150">
        <v>247.84127095063525</v>
      </c>
      <c r="M6464" s="150">
        <v>3870.6974963172738</v>
      </c>
      <c r="N6464" s="150">
        <v>4269.9510395209436</v>
      </c>
      <c r="O6464" s="150">
        <v>2221.8728399133379</v>
      </c>
      <c r="P6464" s="150">
        <v>3239.6394702833036</v>
      </c>
      <c r="Q6464" s="150">
        <v>1346.760799642547</v>
      </c>
      <c r="R6464" s="150">
        <v>2483.6194588960716</v>
      </c>
      <c r="S6464" s="150">
        <v>4165.3995117753821</v>
      </c>
      <c r="T6464" s="150">
        <v>4165.3995117753821</v>
      </c>
      <c r="U6464" s="150">
        <v>260.33746948596138</v>
      </c>
      <c r="V6464" s="150">
        <v>2215.9925402645035</v>
      </c>
      <c r="W6464" s="150">
        <v>1629.1736584775399</v>
      </c>
      <c r="X6464" s="150">
        <v>3275.4098385906746</v>
      </c>
      <c r="Y6464" s="150">
        <v>18692.230309092029</v>
      </c>
      <c r="Z6464" s="150">
        <v>1701.6906625455968</v>
      </c>
      <c r="AA6464" s="150">
        <v>18917.161882727898</v>
      </c>
      <c r="AB6464" s="150">
        <v>587.3213311603289</v>
      </c>
      <c r="AC6464" s="150">
        <v>2664.0102837602772</v>
      </c>
      <c r="AD6464" s="150">
        <v>2993.1092588289994</v>
      </c>
      <c r="AE6464" s="150">
        <v>5571.2218469995732</v>
      </c>
      <c r="AF6464" s="150">
        <v>9028.5034417731404</v>
      </c>
      <c r="AG6464" s="150">
        <v>37226.175436736594</v>
      </c>
      <c r="AH6464" s="150">
        <v>8515.1179519468242</v>
      </c>
      <c r="AI6464" s="150">
        <v>1423.5252831492369</v>
      </c>
      <c r="AJ6464" s="150">
        <v>4892.2617265801864</v>
      </c>
      <c r="AK6464" s="150">
        <v>2522.1494043799939</v>
      </c>
      <c r="AL6464" s="150">
        <v>167022.3125</v>
      </c>
      <c r="AM6464" s="150">
        <v>131543.921875</v>
      </c>
      <c r="AN6464" s="150">
        <v>35478.3828125</v>
      </c>
      <c r="AO6464" s="5" t="s">
        <v>6116</v>
      </c>
    </row>
    <row r="6465" spans="1:41" ht="14.25" x14ac:dyDescent="0.45">
      <c r="A6465" s="150">
        <v>2024</v>
      </c>
      <c r="B6465" s="5" t="s">
        <v>6344</v>
      </c>
      <c r="C6465" s="5" t="s">
        <v>278</v>
      </c>
      <c r="D6465" s="5" t="s">
        <v>108</v>
      </c>
      <c r="E6465" s="5" t="s">
        <v>114</v>
      </c>
      <c r="F6465" s="5" t="s">
        <v>114</v>
      </c>
      <c r="G6465" s="5" t="s">
        <v>87</v>
      </c>
      <c r="H6465" s="5" t="s">
        <v>131</v>
      </c>
      <c r="I6465" s="150">
        <v>4844.7453159836996</v>
      </c>
      <c r="J6465" s="150">
        <v>15502.605376521347</v>
      </c>
      <c r="K6465" s="150">
        <v>183.50070322634761</v>
      </c>
      <c r="L6465" s="150">
        <v>241.57749532874934</v>
      </c>
      <c r="M6465" s="150">
        <v>4145.515496258522</v>
      </c>
      <c r="N6465" s="150">
        <v>5286.2840154291025</v>
      </c>
      <c r="O6465" s="150">
        <v>2143.8163523638223</v>
      </c>
      <c r="P6465" s="150">
        <v>3095.8460535827121</v>
      </c>
      <c r="Q6465" s="150">
        <v>1214.4029637971721</v>
      </c>
      <c r="R6465" s="150">
        <v>2739.9577051589263</v>
      </c>
      <c r="S6465" s="150">
        <v>4141.0239819020944</v>
      </c>
      <c r="T6465" s="150">
        <v>4313.8838451562378</v>
      </c>
      <c r="U6465" s="150">
        <v>258.83303070937427</v>
      </c>
      <c r="V6465" s="150">
        <v>2583.2551496288529</v>
      </c>
      <c r="W6465" s="150">
        <v>963.26488683606351</v>
      </c>
      <c r="X6465" s="150">
        <v>3189.2289509366824</v>
      </c>
      <c r="Y6465" s="150">
        <v>21147.166124702366</v>
      </c>
      <c r="Z6465" s="150">
        <v>1503.9731781769042</v>
      </c>
      <c r="AA6465" s="150">
        <v>18767.932305162081</v>
      </c>
      <c r="AB6465" s="150">
        <v>572.47776203955721</v>
      </c>
      <c r="AC6465" s="150">
        <v>2325.5376964406169</v>
      </c>
      <c r="AD6465" s="150">
        <v>3048.6877857750633</v>
      </c>
      <c r="AE6465" s="150">
        <v>6119.3891551414736</v>
      </c>
      <c r="AF6465" s="150">
        <v>8619.7489415179498</v>
      </c>
      <c r="AG6465" s="150">
        <v>42735.870948850141</v>
      </c>
      <c r="AH6465" s="150">
        <v>8860.209902204424</v>
      </c>
      <c r="AI6465" s="150">
        <v>1978.2963798140017</v>
      </c>
      <c r="AJ6465" s="150">
        <v>5882.1075018071524</v>
      </c>
      <c r="AK6465" s="150">
        <v>2567.0146457412061</v>
      </c>
      <c r="AL6465" s="150">
        <v>178976.15625</v>
      </c>
      <c r="AM6465" s="150">
        <v>142869.234375</v>
      </c>
      <c r="AN6465" s="150">
        <v>36106.921875</v>
      </c>
      <c r="AO6465" s="5" t="s">
        <v>7066</v>
      </c>
    </row>
    <row r="6466" spans="1:41" ht="14.25" x14ac:dyDescent="0.45">
      <c r="A6466" s="150">
        <v>2024</v>
      </c>
      <c r="B6466" s="5" t="s">
        <v>7352</v>
      </c>
      <c r="C6466" s="5" t="s">
        <v>278</v>
      </c>
      <c r="D6466" s="5" t="s">
        <v>108</v>
      </c>
      <c r="E6466" s="5" t="s">
        <v>114</v>
      </c>
      <c r="F6466" s="5" t="s">
        <v>114</v>
      </c>
      <c r="G6466" s="5" t="s">
        <v>87</v>
      </c>
      <c r="H6466" s="5" t="s">
        <v>131</v>
      </c>
      <c r="I6466" s="150">
        <v>4171.1620985097125</v>
      </c>
      <c r="J6466" s="150">
        <v>16245.146124558771</v>
      </c>
      <c r="K6466" s="150">
        <v>25.036799999999999</v>
      </c>
      <c r="L6466" s="150">
        <v>238</v>
      </c>
      <c r="M6466" s="150">
        <v>3289.7075253606999</v>
      </c>
      <c r="N6466" s="150">
        <v>3871.4960000000001</v>
      </c>
      <c r="O6466" s="150">
        <v>2524.9120327372671</v>
      </c>
      <c r="P6466" s="150">
        <v>3935</v>
      </c>
      <c r="Q6466" s="150">
        <v>1067.265437397795</v>
      </c>
      <c r="R6466" s="150">
        <v>2878</v>
      </c>
      <c r="S6466" s="150">
        <v>6753.0528600000016</v>
      </c>
      <c r="T6466" s="150">
        <v>4250</v>
      </c>
      <c r="U6466" s="150">
        <v>450</v>
      </c>
      <c r="V6466" s="150">
        <v>3556</v>
      </c>
      <c r="W6466" s="150">
        <v>1064.3916240000001</v>
      </c>
      <c r="X6466" s="150">
        <v>3396.1729419272501</v>
      </c>
      <c r="Y6466" s="150">
        <v>19015</v>
      </c>
      <c r="Z6466" s="150">
        <v>1223.9052999999999</v>
      </c>
      <c r="AA6466" s="150">
        <v>18121</v>
      </c>
      <c r="AB6466" s="150">
        <v>865</v>
      </c>
      <c r="AC6466" s="150">
        <v>7941.7851530193811</v>
      </c>
      <c r="AD6466" s="150">
        <v>4661.1544845228054</v>
      </c>
      <c r="AE6466" s="150">
        <v>5681</v>
      </c>
      <c r="AF6466" s="150">
        <v>7170.0198695999961</v>
      </c>
      <c r="AG6466" s="150">
        <v>40675</v>
      </c>
      <c r="AH6466" s="150">
        <v>9741</v>
      </c>
      <c r="AI6466" s="150">
        <v>2169.7705756250002</v>
      </c>
      <c r="AJ6466" s="150">
        <v>7096.8326379748632</v>
      </c>
      <c r="AK6466" s="150">
        <v>2640</v>
      </c>
      <c r="AL6466" s="150">
        <v>184716.8125</v>
      </c>
      <c r="AM6466" s="150">
        <v>143336.609375</v>
      </c>
      <c r="AN6466" s="150">
        <v>41380.19921875</v>
      </c>
      <c r="AO6466" s="5" t="s">
        <v>7987</v>
      </c>
    </row>
    <row r="6467" spans="1:41" ht="14.25" x14ac:dyDescent="0.45">
      <c r="A6467" s="150">
        <v>2024</v>
      </c>
      <c r="B6467" s="5" t="s">
        <v>1478</v>
      </c>
      <c r="C6467" s="5" t="s">
        <v>278</v>
      </c>
      <c r="D6467" s="5" t="s">
        <v>108</v>
      </c>
      <c r="E6467" s="5" t="s">
        <v>114</v>
      </c>
      <c r="F6467" s="5" t="s">
        <v>114</v>
      </c>
      <c r="G6467" s="5" t="s">
        <v>87</v>
      </c>
      <c r="H6467" s="5" t="s">
        <v>131</v>
      </c>
      <c r="I6467" s="150">
        <v>3299.9859569496884</v>
      </c>
      <c r="J6467" s="150">
        <v>4459.7063249361609</v>
      </c>
      <c r="K6467" s="150">
        <v>198.67928861588598</v>
      </c>
      <c r="L6467" s="150">
        <v>414.86259583763285</v>
      </c>
      <c r="M6467" s="150">
        <v>2123.522212089727</v>
      </c>
      <c r="N6467" s="150">
        <v>3927.7167419010234</v>
      </c>
      <c r="O6467" s="150">
        <v>1672.7229770495589</v>
      </c>
      <c r="P6467" s="150">
        <v>2848.6301840916685</v>
      </c>
      <c r="Q6467" s="150">
        <v>1410.8385821807451</v>
      </c>
      <c r="R6467" s="150">
        <v>2578.7017316961865</v>
      </c>
      <c r="S6467" s="150">
        <v>5788.5980800264579</v>
      </c>
      <c r="T6467" s="150">
        <v>2129.5584871364904</v>
      </c>
      <c r="U6467" s="150">
        <v>284.8630184091669</v>
      </c>
      <c r="V6467" s="150">
        <v>2721.4098069380602</v>
      </c>
      <c r="W6467" s="150">
        <v>2140.6211286281082</v>
      </c>
      <c r="X6467" s="150">
        <v>2915.7582926628074</v>
      </c>
      <c r="Y6467" s="150">
        <v>18545.412196548634</v>
      </c>
      <c r="Z6467" s="150">
        <v>922.97469408250117</v>
      </c>
      <c r="AA6467" s="150">
        <v>10759.341122508889</v>
      </c>
      <c r="AB6467" s="150"/>
      <c r="AC6467" s="150">
        <v>3444.906560489886</v>
      </c>
      <c r="AD6467" s="150">
        <v>1843.6146486535922</v>
      </c>
      <c r="AE6467" s="150">
        <v>5224.9881969888056</v>
      </c>
      <c r="AF6467" s="150">
        <v>7404.2259503400155</v>
      </c>
      <c r="AG6467" s="150">
        <v>46245.441008878341</v>
      </c>
      <c r="AH6467" s="150">
        <v>4150.34833477952</v>
      </c>
      <c r="AI6467" s="150">
        <v>1283.2664130277033</v>
      </c>
      <c r="AJ6467" s="150">
        <v>4926.8209752561597</v>
      </c>
      <c r="AK6467" s="150">
        <v>2496.6423759038103</v>
      </c>
      <c r="AL6467" s="150">
        <v>146164.15625</v>
      </c>
      <c r="AM6467" s="150">
        <v>119420.8203125</v>
      </c>
      <c r="AN6467" s="150">
        <v>26743.33203125</v>
      </c>
      <c r="AO6467" s="5" t="s">
        <v>3432</v>
      </c>
    </row>
    <row r="6468" spans="1:41" ht="14.25" x14ac:dyDescent="0.45">
      <c r="A6468" s="150">
        <v>2024</v>
      </c>
      <c r="B6468" s="5" t="s">
        <v>4024</v>
      </c>
      <c r="C6468" s="5" t="s">
        <v>278</v>
      </c>
      <c r="D6468" s="5" t="s">
        <v>108</v>
      </c>
      <c r="E6468" s="5" t="s">
        <v>114</v>
      </c>
      <c r="F6468" s="5" t="s">
        <v>114</v>
      </c>
      <c r="G6468" s="5" t="s">
        <v>87</v>
      </c>
      <c r="H6468" s="5" t="s">
        <v>131</v>
      </c>
      <c r="I6468" s="150">
        <v>-1425.0710125460428</v>
      </c>
      <c r="J6468" s="150">
        <v>4615.9099887588391</v>
      </c>
      <c r="K6468" s="150">
        <v>206.64591237675833</v>
      </c>
      <c r="L6468" s="150">
        <v>254.63497636849058</v>
      </c>
      <c r="M6468" s="150">
        <v>3163.9102130391402</v>
      </c>
      <c r="N6468" s="150">
        <v>3718.9401924623462</v>
      </c>
      <c r="O6468" s="150">
        <v>1852.667794497042</v>
      </c>
      <c r="P6468" s="150">
        <v>2608.3562370499058</v>
      </c>
      <c r="Q6468" s="150">
        <v>1187.9909230883234</v>
      </c>
      <c r="R6468" s="150">
        <v>2551.6992379783615</v>
      </c>
      <c r="S6468" s="150">
        <v>3195.7759429104262</v>
      </c>
      <c r="T6468" s="150">
        <v>3209.6845760734109</v>
      </c>
      <c r="U6468" s="150">
        <v>267.47371467278424</v>
      </c>
      <c r="V6468" s="150">
        <v>2199.7038294689773</v>
      </c>
      <c r="W6468" s="150">
        <v>1604.8422880367054</v>
      </c>
      <c r="X6468" s="150">
        <v>3177.5877303126767</v>
      </c>
      <c r="Y6468" s="150">
        <v>18122.949011369168</v>
      </c>
      <c r="Z6468" s="150">
        <v>851.63630751814503</v>
      </c>
      <c r="AA6468" s="150">
        <v>16836.935391222421</v>
      </c>
      <c r="AB6468" s="150">
        <v>838.79756921385138</v>
      </c>
      <c r="AC6468" s="150">
        <v>2530.5916567744448</v>
      </c>
      <c r="AD6468" s="150">
        <v>2300.4633175759327</v>
      </c>
      <c r="AE6468" s="150">
        <v>5258.5600299650305</v>
      </c>
      <c r="AF6468" s="150">
        <v>9248.3851374979258</v>
      </c>
      <c r="AG6468" s="150">
        <v>36703.813022258146</v>
      </c>
      <c r="AH6468" s="150">
        <v>4138.3533134173176</v>
      </c>
      <c r="AI6468" s="150">
        <v>1175.8144497015594</v>
      </c>
      <c r="AJ6468" s="150">
        <v>5015.6313222242243</v>
      </c>
      <c r="AK6468" s="150">
        <v>2417.8885578967197</v>
      </c>
      <c r="AL6468" s="150">
        <v>137830.5625</v>
      </c>
      <c r="AM6468" s="150">
        <v>110548.1328125</v>
      </c>
      <c r="AN6468" s="150">
        <v>27282.431640625</v>
      </c>
      <c r="AO6468" s="5" t="s">
        <v>4749</v>
      </c>
    </row>
    <row r="6469" spans="1:41" ht="14.25" x14ac:dyDescent="0.45">
      <c r="A6469" s="150">
        <v>2024</v>
      </c>
      <c r="B6469" s="5" t="s">
        <v>582</v>
      </c>
      <c r="C6469" s="5" t="s">
        <v>278</v>
      </c>
      <c r="D6469" s="5" t="s">
        <v>108</v>
      </c>
      <c r="E6469" s="5" t="s">
        <v>114</v>
      </c>
      <c r="F6469" s="5" t="s">
        <v>114</v>
      </c>
      <c r="G6469" s="5" t="s">
        <v>87</v>
      </c>
      <c r="H6469" s="5" t="s">
        <v>131</v>
      </c>
      <c r="I6469" s="150">
        <v>6527.5481618731646</v>
      </c>
      <c r="J6469" s="150">
        <v>3460.413760273103</v>
      </c>
      <c r="K6469" s="150">
        <v>165.57974696726447</v>
      </c>
      <c r="L6469" s="150">
        <v>340.36510231193523</v>
      </c>
      <c r="M6469" s="150">
        <v>2535.8555188895475</v>
      </c>
      <c r="N6469" s="150">
        <v>4853.530611186261</v>
      </c>
      <c r="O6469" s="150">
        <v>1762.9374129838652</v>
      </c>
      <c r="P6469" s="150">
        <v>2107.1291743307224</v>
      </c>
      <c r="Q6469" s="150">
        <v>804.09757078348491</v>
      </c>
      <c r="R6469" s="150">
        <v>2162.0023299122518</v>
      </c>
      <c r="S6469" s="150">
        <v>3278.0752250564524</v>
      </c>
      <c r="T6469" s="150">
        <v>2633.9114679134032</v>
      </c>
      <c r="U6469" s="150">
        <v>274.36577790764619</v>
      </c>
      <c r="V6469" s="150">
        <v>2390.2746571314133</v>
      </c>
      <c r="W6469" s="150">
        <v>2123.5911210051813</v>
      </c>
      <c r="X6469" s="150">
        <v>3144.9849757805878</v>
      </c>
      <c r="Y6469" s="150">
        <v>18727.110536864297</v>
      </c>
      <c r="Z6469" s="150">
        <v>1032.8905770684644</v>
      </c>
      <c r="AA6469" s="150">
        <v>16792.809605488699</v>
      </c>
      <c r="AB6469" s="150">
        <v>860.41107951837841</v>
      </c>
      <c r="AC6469" s="150">
        <v>2330.8536144152872</v>
      </c>
      <c r="AD6469" s="150">
        <v>1964.2032609137368</v>
      </c>
      <c r="AE6469" s="150">
        <v>6063.4836917589801</v>
      </c>
      <c r="AF6469" s="150">
        <v>7562.6183022463592</v>
      </c>
      <c r="AG6469" s="150">
        <v>46385.325534299511</v>
      </c>
      <c r="AH6469" s="150">
        <v>4116.9648424709167</v>
      </c>
      <c r="AI6469" s="150">
        <v>1273.0572094914783</v>
      </c>
      <c r="AJ6469" s="150">
        <v>4795.1013059146198</v>
      </c>
      <c r="AK6469" s="150">
        <v>2467.651293816928</v>
      </c>
      <c r="AL6469" s="150">
        <v>152937.140625</v>
      </c>
      <c r="AM6469" s="150">
        <v>126609.921875</v>
      </c>
      <c r="AN6469" s="150">
        <v>26327.220703125</v>
      </c>
      <c r="AO6469" s="5" t="s">
        <v>1292</v>
      </c>
    </row>
    <row r="6470" spans="1:41" ht="14.25" x14ac:dyDescent="0.45">
      <c r="A6470" s="150">
        <v>2024</v>
      </c>
      <c r="B6470" s="5" t="s">
        <v>1478</v>
      </c>
      <c r="C6470" s="5" t="s">
        <v>278</v>
      </c>
      <c r="D6470" s="5" t="s">
        <v>108</v>
      </c>
      <c r="E6470" s="5" t="s">
        <v>114</v>
      </c>
      <c r="F6470" s="5" t="s">
        <v>114</v>
      </c>
      <c r="G6470" s="5" t="s">
        <v>88</v>
      </c>
      <c r="H6470" s="5" t="s">
        <v>131</v>
      </c>
      <c r="I6470" s="150">
        <v>3735</v>
      </c>
      <c r="J6470" s="150">
        <v>4791.0677628418753</v>
      </c>
      <c r="K6470" s="150">
        <v>218.22041627033011</v>
      </c>
      <c r="L6470" s="150">
        <v>440.00186037403307</v>
      </c>
      <c r="M6470" s="150">
        <v>2303.4522599673819</v>
      </c>
      <c r="N6470" s="150">
        <v>4159.8981310700174</v>
      </c>
      <c r="O6470" s="150">
        <v>1790.587169882687</v>
      </c>
      <c r="P6470" s="150">
        <v>2575</v>
      </c>
      <c r="Q6470" s="150">
        <v>1505.4128192317189</v>
      </c>
      <c r="R6470" s="150">
        <v>2905.5114693273431</v>
      </c>
      <c r="S6470" s="150">
        <v>6191</v>
      </c>
      <c r="T6470" s="150">
        <v>2201.0257026339032</v>
      </c>
      <c r="U6470" s="150">
        <v>307.7363364202451</v>
      </c>
      <c r="V6470" s="150">
        <v>2988</v>
      </c>
      <c r="W6470" s="150">
        <v>2280.5276804902478</v>
      </c>
      <c r="X6470" s="150">
        <v>3088.1191973200521</v>
      </c>
      <c r="Y6470" s="150">
        <v>19863</v>
      </c>
      <c r="Z6470" s="150">
        <v>985.19814731271595</v>
      </c>
      <c r="AA6470" s="150">
        <v>11656.159755299101</v>
      </c>
      <c r="AB6470" s="150"/>
      <c r="AC6470" s="150">
        <v>3764.5950022799561</v>
      </c>
      <c r="AD6470" s="150">
        <v>1975.0881320662099</v>
      </c>
      <c r="AE6470" s="150">
        <v>5578</v>
      </c>
      <c r="AF6470" s="150">
        <v>7998.7545617891274</v>
      </c>
      <c r="AG6470" s="150">
        <v>52970.397575008472</v>
      </c>
      <c r="AH6470" s="150">
        <v>4483.6040794118517</v>
      </c>
      <c r="AI6470" s="150">
        <v>1359.1248819626289</v>
      </c>
      <c r="AJ6470" s="150">
        <v>5339.8262556080372</v>
      </c>
      <c r="AK6470" s="150">
        <v>2758.3359395225079</v>
      </c>
      <c r="AL6470" s="150">
        <v>160212.65625</v>
      </c>
      <c r="AM6470" s="150">
        <v>131563.5625</v>
      </c>
      <c r="AN6470" s="150">
        <v>28649.083984375</v>
      </c>
      <c r="AO6470" s="5" t="s">
        <v>3434</v>
      </c>
    </row>
    <row r="6471" spans="1:41" ht="14.25" x14ac:dyDescent="0.45">
      <c r="A6471" s="150">
        <v>2024</v>
      </c>
      <c r="B6471" s="5" t="s">
        <v>582</v>
      </c>
      <c r="C6471" s="5" t="s">
        <v>278</v>
      </c>
      <c r="D6471" s="5" t="s">
        <v>108</v>
      </c>
      <c r="E6471" s="5" t="s">
        <v>114</v>
      </c>
      <c r="F6471" s="5" t="s">
        <v>114</v>
      </c>
      <c r="G6471" s="5" t="s">
        <v>88</v>
      </c>
      <c r="H6471" s="5" t="s">
        <v>131</v>
      </c>
      <c r="I6471" s="150">
        <v>7439.8245964090484</v>
      </c>
      <c r="J6471" s="150">
        <v>3682.8238044318641</v>
      </c>
      <c r="K6471" s="150">
        <v>169.2636628367911</v>
      </c>
      <c r="L6471" s="150">
        <v>361.59493500058989</v>
      </c>
      <c r="M6471" s="150">
        <v>2654.2130290373329</v>
      </c>
      <c r="N6471" s="150">
        <v>5237.787875</v>
      </c>
      <c r="O6471" s="150">
        <v>1845.8094638105681</v>
      </c>
      <c r="P6471" s="150">
        <v>2438</v>
      </c>
      <c r="Q6471" s="150">
        <v>837.46188246816837</v>
      </c>
      <c r="R6471" s="150">
        <v>2214.4930088458709</v>
      </c>
      <c r="S6471" s="150">
        <v>3334.6651010400001</v>
      </c>
      <c r="T6471" s="150">
        <v>2544.7132582259892</v>
      </c>
      <c r="U6471" s="150">
        <v>268.01406655056252</v>
      </c>
      <c r="V6471" s="150">
        <v>54</v>
      </c>
      <c r="W6471" s="150">
        <v>2238.0055745733539</v>
      </c>
      <c r="X6471" s="150">
        <v>3357.6082065388459</v>
      </c>
      <c r="Y6471" s="150">
        <v>19845</v>
      </c>
      <c r="Z6471" s="150">
        <v>1084.280040221317</v>
      </c>
      <c r="AA6471" s="150">
        <v>17895.23275250537</v>
      </c>
      <c r="AB6471" s="150">
        <v>784</v>
      </c>
      <c r="AC6471" s="150">
        <v>2459.5466900000001</v>
      </c>
      <c r="AD6471" s="150">
        <v>2061.928376567249</v>
      </c>
      <c r="AE6471" s="150">
        <v>6346.488313762271</v>
      </c>
      <c r="AF6471" s="150">
        <v>8034.3268298077601</v>
      </c>
      <c r="AG6471" s="150">
        <v>50106.72041702483</v>
      </c>
      <c r="AH6471" s="150">
        <v>4395.3007876234251</v>
      </c>
      <c r="AI6471" s="150">
        <v>1332.4753744731649</v>
      </c>
      <c r="AJ6471" s="150">
        <v>5119.2840728684296</v>
      </c>
      <c r="AK6471" s="150">
        <v>2444.8086929792312</v>
      </c>
      <c r="AL6471" s="150">
        <v>160587.671875</v>
      </c>
      <c r="AM6471" s="150">
        <v>133424.890625</v>
      </c>
      <c r="AN6471" s="150">
        <v>27162.7890625</v>
      </c>
      <c r="AO6471" s="5" t="s">
        <v>1293</v>
      </c>
    </row>
    <row r="6472" spans="1:41" ht="14.25" x14ac:dyDescent="0.45">
      <c r="A6472" s="150">
        <v>2024</v>
      </c>
      <c r="B6472" s="5" t="s">
        <v>6344</v>
      </c>
      <c r="C6472" s="5" t="s">
        <v>278</v>
      </c>
      <c r="D6472" s="5" t="s">
        <v>108</v>
      </c>
      <c r="E6472" s="5" t="s">
        <v>114</v>
      </c>
      <c r="F6472" s="5" t="s">
        <v>114</v>
      </c>
      <c r="G6472" s="5" t="s">
        <v>88</v>
      </c>
      <c r="H6472" s="5" t="s">
        <v>131</v>
      </c>
      <c r="I6472" s="150">
        <v>5270</v>
      </c>
      <c r="J6472" s="150">
        <v>17296.75759288689</v>
      </c>
      <c r="K6472" s="150">
        <v>168.8708</v>
      </c>
      <c r="L6472" s="150">
        <v>263.20934990808871</v>
      </c>
      <c r="M6472" s="150">
        <v>4420.7882454600003</v>
      </c>
      <c r="N6472" s="150">
        <v>5637.3058559999999</v>
      </c>
      <c r="O6472" s="150">
        <v>2286.1711986141599</v>
      </c>
      <c r="P6472" s="150">
        <v>3288.490377279049</v>
      </c>
      <c r="Q6472" s="150">
        <v>1295.04240243504</v>
      </c>
      <c r="R6472" s="150">
        <v>2921.8978500879689</v>
      </c>
      <c r="S6472" s="150">
        <v>4415.9984831519996</v>
      </c>
      <c r="T6472" s="150">
        <v>4679.2503729409509</v>
      </c>
      <c r="U6472" s="150">
        <v>265.35402255000002</v>
      </c>
      <c r="V6472" s="150">
        <v>2755</v>
      </c>
      <c r="W6472" s="150">
        <v>1027.2281198400001</v>
      </c>
      <c r="X6472" s="150">
        <v>3503</v>
      </c>
      <c r="Y6472" s="150">
        <v>23728</v>
      </c>
      <c r="Z6472" s="150">
        <v>1603.8408139041601</v>
      </c>
      <c r="AA6472" s="150">
        <v>20780</v>
      </c>
      <c r="AB6472" s="150">
        <v>654</v>
      </c>
      <c r="AC6472" s="150">
        <v>2479.95930109959</v>
      </c>
      <c r="AD6472" s="150">
        <v>3534.0242876096968</v>
      </c>
      <c r="AE6472" s="150">
        <v>6525.7321244754012</v>
      </c>
      <c r="AF6472" s="150">
        <v>9375.9645888547202</v>
      </c>
      <c r="AG6472" s="150">
        <v>47539</v>
      </c>
      <c r="AH6472" s="150">
        <v>9952.0388137914051</v>
      </c>
      <c r="AI6472" s="150">
        <v>2109.6602798399999</v>
      </c>
      <c r="AJ6472" s="150">
        <v>6398.1482545440003</v>
      </c>
      <c r="AK6472" s="150">
        <v>2656</v>
      </c>
      <c r="AL6472" s="150">
        <v>196830.734375</v>
      </c>
      <c r="AM6472" s="150">
        <v>157423.703125</v>
      </c>
      <c r="AN6472" s="150">
        <v>39407.02734375</v>
      </c>
      <c r="AO6472" s="5" t="s">
        <v>7067</v>
      </c>
    </row>
    <row r="6473" spans="1:41" ht="14.25" x14ac:dyDescent="0.45">
      <c r="A6473" s="150">
        <v>2024</v>
      </c>
      <c r="B6473" s="5" t="s">
        <v>7352</v>
      </c>
      <c r="C6473" s="5" t="s">
        <v>278</v>
      </c>
      <c r="D6473" s="5" t="s">
        <v>108</v>
      </c>
      <c r="E6473" s="5" t="s">
        <v>114</v>
      </c>
      <c r="F6473" s="5" t="s">
        <v>114</v>
      </c>
      <c r="G6473" s="5" t="s">
        <v>88</v>
      </c>
      <c r="H6473" s="5" t="s">
        <v>131</v>
      </c>
      <c r="I6473" s="150">
        <v>4515</v>
      </c>
      <c r="J6473" s="150">
        <v>17833.718014596801</v>
      </c>
      <c r="K6473" s="150">
        <v>26.48597733479793</v>
      </c>
      <c r="L6473" s="150">
        <v>258.04838226283198</v>
      </c>
      <c r="M6473" s="150">
        <v>3491.0639435729772</v>
      </c>
      <c r="N6473" s="150">
        <v>4104.5600592000001</v>
      </c>
      <c r="O6473" s="150">
        <v>2679.4568484370488</v>
      </c>
      <c r="P6473" s="150">
        <v>4001.895</v>
      </c>
      <c r="Q6473" s="150">
        <v>1132.744440790106</v>
      </c>
      <c r="R6473" s="150">
        <v>3095.7597722653882</v>
      </c>
      <c r="S6473" s="150">
        <v>7142.0389076487272</v>
      </c>
      <c r="T6473" s="150">
        <v>4608.7773847415156</v>
      </c>
      <c r="U6473" s="150">
        <v>477.54360000000003</v>
      </c>
      <c r="V6473" s="150">
        <v>3773</v>
      </c>
      <c r="W6473" s="150">
        <v>1003</v>
      </c>
      <c r="X6473" s="150">
        <v>3607.5792736855142</v>
      </c>
      <c r="Y6473" s="150">
        <v>20985</v>
      </c>
      <c r="Z6473" s="150">
        <v>1316.5103519118841</v>
      </c>
      <c r="AA6473" s="150">
        <v>19858</v>
      </c>
      <c r="AB6473" s="150">
        <v>917.94492000000014</v>
      </c>
      <c r="AC6473" s="150">
        <v>8427.8859386653912</v>
      </c>
      <c r="AD6473" s="150">
        <v>4947.1262208963863</v>
      </c>
      <c r="AE6473" s="150">
        <v>6028.7226479999999</v>
      </c>
      <c r="AF6473" s="150">
        <v>7911.8704786198559</v>
      </c>
      <c r="AG6473" s="150">
        <v>44413</v>
      </c>
      <c r="AH6473" s="150">
        <v>10638.05437476967</v>
      </c>
      <c r="AI6473" s="150">
        <v>2302.5778930178549</v>
      </c>
      <c r="AJ6473" s="150">
        <v>7681.8398814816292</v>
      </c>
      <c r="AK6473" s="150">
        <v>2799</v>
      </c>
      <c r="AL6473" s="150">
        <v>199978.1875</v>
      </c>
      <c r="AM6473" s="150">
        <v>155815.09375</v>
      </c>
      <c r="AN6473" s="150">
        <v>44163.109375</v>
      </c>
      <c r="AO6473" s="5" t="s">
        <v>7988</v>
      </c>
    </row>
    <row r="6474" spans="1:41" ht="14.25" x14ac:dyDescent="0.45">
      <c r="A6474" s="150">
        <v>2024</v>
      </c>
      <c r="B6474" s="5" t="s">
        <v>1477</v>
      </c>
      <c r="C6474" s="5" t="s">
        <v>278</v>
      </c>
      <c r="D6474" s="5" t="s">
        <v>108</v>
      </c>
      <c r="E6474" s="5" t="s">
        <v>114</v>
      </c>
      <c r="F6474" s="5" t="s">
        <v>114</v>
      </c>
      <c r="G6474" s="5" t="s">
        <v>88</v>
      </c>
      <c r="H6474" s="5" t="s">
        <v>131</v>
      </c>
      <c r="I6474" s="150">
        <v>5338.0452637939989</v>
      </c>
      <c r="J6474" s="150">
        <v>6157.8669695456956</v>
      </c>
      <c r="K6474" s="150">
        <v>877.79353174597736</v>
      </c>
      <c r="L6474" s="150">
        <v>197.08920000000001</v>
      </c>
      <c r="M6474" s="150">
        <v>2293.9199836244961</v>
      </c>
      <c r="N6474" s="150">
        <v>2974.6105813841168</v>
      </c>
      <c r="O6474" s="150">
        <v>3570</v>
      </c>
      <c r="P6474" s="150">
        <v>2575</v>
      </c>
      <c r="Q6474" s="150">
        <v>1217.805033525741</v>
      </c>
      <c r="R6474" s="150">
        <v>3227.0483850765272</v>
      </c>
      <c r="S6474" s="150">
        <v>3002.6862500000002</v>
      </c>
      <c r="T6474" s="150">
        <v>3227.3163945387018</v>
      </c>
      <c r="U6474" s="150">
        <v>356.65510965589442</v>
      </c>
      <c r="V6474" s="150">
        <v>3511</v>
      </c>
      <c r="W6474" s="150">
        <v>2399.7100250165422</v>
      </c>
      <c r="X6474" s="150">
        <v>3730.3465325678112</v>
      </c>
      <c r="Y6474" s="150">
        <v>19945</v>
      </c>
      <c r="Z6474" s="150">
        <v>2501.749593004311</v>
      </c>
      <c r="AA6474" s="150">
        <v>14649.65244130981</v>
      </c>
      <c r="AB6474" s="150">
        <v>784</v>
      </c>
      <c r="AC6474" s="150">
        <v>3131.8298430669852</v>
      </c>
      <c r="AD6474" s="150">
        <v>2255.3967661261472</v>
      </c>
      <c r="AE6474" s="150">
        <v>6020.261996895254</v>
      </c>
      <c r="AF6474" s="150">
        <v>8628.1572336094778</v>
      </c>
      <c r="AG6474" s="150">
        <v>56402</v>
      </c>
      <c r="AH6474" s="150">
        <v>8326.7003852392627</v>
      </c>
      <c r="AI6474" s="150">
        <v>1381.5270093273921</v>
      </c>
      <c r="AJ6474" s="150">
        <v>6633.4740260099479</v>
      </c>
      <c r="AK6474" s="150">
        <v>2949.7381885840659</v>
      </c>
      <c r="AL6474" s="150">
        <v>178266.375</v>
      </c>
      <c r="AM6474" s="150">
        <v>143467.25</v>
      </c>
      <c r="AN6474" s="150">
        <v>34799.13671875</v>
      </c>
      <c r="AO6474" s="5" t="s">
        <v>3435</v>
      </c>
    </row>
    <row r="6475" spans="1:41" ht="14.25" x14ac:dyDescent="0.45">
      <c r="A6475" s="150">
        <v>2024</v>
      </c>
      <c r="B6475" s="5" t="s">
        <v>4024</v>
      </c>
      <c r="C6475" s="5" t="s">
        <v>278</v>
      </c>
      <c r="D6475" s="5" t="s">
        <v>108</v>
      </c>
      <c r="E6475" s="5" t="s">
        <v>114</v>
      </c>
      <c r="F6475" s="5" t="s">
        <v>114</v>
      </c>
      <c r="G6475" s="5" t="s">
        <v>88</v>
      </c>
      <c r="H6475" s="5" t="s">
        <v>131</v>
      </c>
      <c r="I6475" s="150">
        <v>-1530.018238891877</v>
      </c>
      <c r="J6475" s="150">
        <v>4314.3585103360001</v>
      </c>
      <c r="K6475" s="150">
        <v>217.29947270971621</v>
      </c>
      <c r="L6475" s="150">
        <v>273.48579999999998</v>
      </c>
      <c r="M6475" s="150">
        <v>3330.3055444243842</v>
      </c>
      <c r="N6475" s="150">
        <v>3933.7519915309058</v>
      </c>
      <c r="O6475" s="150">
        <v>1946.2808369643751</v>
      </c>
      <c r="P6475" s="150">
        <v>2721.9342406837268</v>
      </c>
      <c r="Q6475" s="150">
        <v>1252.9224558695601</v>
      </c>
      <c r="R6475" s="150">
        <v>2646.5921828901442</v>
      </c>
      <c r="S6475" s="150">
        <v>3360</v>
      </c>
      <c r="T6475" s="150">
        <v>3446.0570029478399</v>
      </c>
      <c r="U6475" s="150">
        <v>264.05326753750001</v>
      </c>
      <c r="V6475" s="150">
        <v>2378</v>
      </c>
      <c r="W6475" s="150">
        <v>1699.204742708057</v>
      </c>
      <c r="X6475" s="150">
        <v>3419.0291048855051</v>
      </c>
      <c r="Y6475" s="150">
        <v>19191</v>
      </c>
      <c r="Z6475" s="150">
        <v>898</v>
      </c>
      <c r="AA6475" s="150">
        <v>17948</v>
      </c>
      <c r="AB6475" s="150">
        <v>784</v>
      </c>
      <c r="AC6475" s="150">
        <v>2663.6810799999998</v>
      </c>
      <c r="AD6475" s="150">
        <v>2426.1987978849079</v>
      </c>
      <c r="AE6475" s="150">
        <v>5535.1164996110938</v>
      </c>
      <c r="AF6475" s="150">
        <v>9929.4686482939069</v>
      </c>
      <c r="AG6475" s="150">
        <v>39434</v>
      </c>
      <c r="AH6475" s="150">
        <v>4293</v>
      </c>
      <c r="AI6475" s="150">
        <v>1237.6524987711359</v>
      </c>
      <c r="AJ6475" s="150">
        <v>5385</v>
      </c>
      <c r="AK6475" s="150">
        <v>2427.408125793022</v>
      </c>
      <c r="AL6475" s="150">
        <v>145825.78125</v>
      </c>
      <c r="AM6475" s="150">
        <v>117239.34375</v>
      </c>
      <c r="AN6475" s="150">
        <v>28586.435546875</v>
      </c>
      <c r="AO6475" s="5" t="s">
        <v>4750</v>
      </c>
    </row>
    <row r="6476" spans="1:41" ht="14.25" x14ac:dyDescent="0.45">
      <c r="A6476" s="150">
        <v>2024</v>
      </c>
      <c r="B6476" s="5" t="s">
        <v>4980</v>
      </c>
      <c r="C6476" s="5" t="s">
        <v>278</v>
      </c>
      <c r="D6476" s="5" t="s">
        <v>108</v>
      </c>
      <c r="E6476" s="5" t="s">
        <v>114</v>
      </c>
      <c r="F6476" s="5" t="s">
        <v>114</v>
      </c>
      <c r="G6476" s="5" t="s">
        <v>88</v>
      </c>
      <c r="H6476" s="5" t="s">
        <v>131</v>
      </c>
      <c r="I6476" s="150">
        <v>4732.8660018067612</v>
      </c>
      <c r="J6476" s="150">
        <v>15938.539843322989</v>
      </c>
      <c r="K6476" s="150">
        <v>114.4016847018497</v>
      </c>
      <c r="L6476" s="150">
        <v>268.47353690625039</v>
      </c>
      <c r="M6476" s="150">
        <v>4103.8683454944003</v>
      </c>
      <c r="N6476" s="150">
        <v>4553.8512280464693</v>
      </c>
      <c r="O6476" s="150">
        <v>2355.7184781578931</v>
      </c>
      <c r="P6476" s="150">
        <v>3451.6656575675911</v>
      </c>
      <c r="Q6476" s="150">
        <v>1440.5327015354369</v>
      </c>
      <c r="R6476" s="150">
        <v>2615.1868205316</v>
      </c>
      <c r="S6476" s="150">
        <v>4351.7371586774389</v>
      </c>
      <c r="T6476" s="150">
        <v>4497.2590165225656</v>
      </c>
      <c r="U6476" s="150">
        <v>260.1510025</v>
      </c>
      <c r="V6476" s="150">
        <v>2403</v>
      </c>
      <c r="W6476" s="150">
        <v>1727.3150931325711</v>
      </c>
      <c r="X6476" s="150">
        <v>3573.1176</v>
      </c>
      <c r="Y6476" s="150">
        <v>21010</v>
      </c>
      <c r="Z6476" s="150">
        <v>1814.8325453066279</v>
      </c>
      <c r="AA6476" s="150">
        <v>20682</v>
      </c>
      <c r="AB6476" s="150">
        <v>654</v>
      </c>
      <c r="AC6476" s="150">
        <v>2824.4902852773121</v>
      </c>
      <c r="AD6476" s="150">
        <v>3201.5126722993868</v>
      </c>
      <c r="AE6476" s="150">
        <v>5906.8322971200014</v>
      </c>
      <c r="AF6476" s="150">
        <v>9780.1074158705505</v>
      </c>
      <c r="AG6476" s="150">
        <v>43037</v>
      </c>
      <c r="AH6476" s="150">
        <v>9344.8836356746087</v>
      </c>
      <c r="AI6476" s="150">
        <v>1509.2784579744</v>
      </c>
      <c r="AJ6476" s="150">
        <v>5396.5252666163169</v>
      </c>
      <c r="AK6476" s="150">
        <v>2572</v>
      </c>
      <c r="AL6476" s="150">
        <v>184121.171875</v>
      </c>
      <c r="AM6476" s="150">
        <v>146116.0625</v>
      </c>
      <c r="AN6476" s="150">
        <v>38005.08984375</v>
      </c>
      <c r="AO6476" s="5" t="s">
        <v>6117</v>
      </c>
    </row>
    <row r="6477" spans="1:41" ht="14.25" x14ac:dyDescent="0.45">
      <c r="A6477" s="150">
        <v>2024</v>
      </c>
      <c r="B6477" s="5" t="s">
        <v>1478</v>
      </c>
      <c r="C6477" s="5" t="s">
        <v>278</v>
      </c>
      <c r="D6477" s="5" t="s">
        <v>108</v>
      </c>
      <c r="E6477" s="5" t="s">
        <v>115</v>
      </c>
      <c r="F6477" s="5" t="s">
        <v>116</v>
      </c>
      <c r="G6477" s="5" t="s">
        <v>87</v>
      </c>
      <c r="H6477" s="5" t="s">
        <v>131</v>
      </c>
      <c r="I6477" s="150">
        <v>14342.124507628623</v>
      </c>
      <c r="J6477" s="150">
        <v>19376.295858206071</v>
      </c>
      <c r="K6477" s="150">
        <v>2940.0135766388398</v>
      </c>
      <c r="L6477" s="150">
        <v>3947.1522173167996</v>
      </c>
      <c r="M6477" s="150">
        <v>12001.861093510908</v>
      </c>
      <c r="N6477" s="150">
        <v>11308.379265863892</v>
      </c>
      <c r="O6477" s="150">
        <v>11535.291332185256</v>
      </c>
      <c r="P6477" s="150">
        <v>9252.9829652296721</v>
      </c>
      <c r="Q6477" s="150">
        <v>6744.4349036329113</v>
      </c>
      <c r="R6477" s="150">
        <v>9213.1524543530377</v>
      </c>
      <c r="S6477" s="150">
        <v>18660.18297556803</v>
      </c>
      <c r="T6477" s="150">
        <v>12899.03997922674</v>
      </c>
      <c r="U6477" s="150">
        <v>2265.086642546908</v>
      </c>
      <c r="V6477" s="150">
        <v>12120.230018216824</v>
      </c>
      <c r="W6477" s="150">
        <v>5286.0619839398914</v>
      </c>
      <c r="X6477" s="150">
        <v>17013.900108449023</v>
      </c>
      <c r="Y6477" s="150">
        <v>62559.23763510053</v>
      </c>
      <c r="Z6477" s="150">
        <v>7412.1300558722969</v>
      </c>
      <c r="AA6477" s="150">
        <v>89682.696100111178</v>
      </c>
      <c r="AB6477" s="150">
        <v>0</v>
      </c>
      <c r="AC6477" s="150">
        <v>11481.095862415928</v>
      </c>
      <c r="AD6477" s="150">
        <v>15287.48758957151</v>
      </c>
      <c r="AE6477" s="150">
        <v>16113.820881569514</v>
      </c>
      <c r="AF6477" s="150">
        <v>38839.010462700455</v>
      </c>
      <c r="AG6477" s="150">
        <v>118973.95279759732</v>
      </c>
      <c r="AH6477" s="150">
        <v>21426.552084578707</v>
      </c>
      <c r="AI6477" s="150">
        <v>5574.465047626376</v>
      </c>
      <c r="AJ6477" s="150">
        <v>40799.675772853247</v>
      </c>
      <c r="AK6477" s="150">
        <v>9431.8608171317264</v>
      </c>
      <c r="AL6477" s="150">
        <v>606488.1875</v>
      </c>
      <c r="AM6477" s="150">
        <v>474431.4375</v>
      </c>
      <c r="AN6477" s="150">
        <v>132056.71875</v>
      </c>
      <c r="AO6477" s="5" t="s">
        <v>3437</v>
      </c>
    </row>
    <row r="6478" spans="1:41" ht="14.25" x14ac:dyDescent="0.45">
      <c r="A6478" s="150">
        <v>2024</v>
      </c>
      <c r="B6478" s="5" t="s">
        <v>1477</v>
      </c>
      <c r="C6478" s="5" t="s">
        <v>278</v>
      </c>
      <c r="D6478" s="5" t="s">
        <v>108</v>
      </c>
      <c r="E6478" s="5" t="s">
        <v>115</v>
      </c>
      <c r="F6478" s="5" t="s">
        <v>116</v>
      </c>
      <c r="G6478" s="5" t="s">
        <v>87</v>
      </c>
      <c r="H6478" s="5" t="s">
        <v>131</v>
      </c>
      <c r="I6478" s="150">
        <v>15486.880218883527</v>
      </c>
      <c r="J6478" s="150">
        <v>21428.956950452324</v>
      </c>
      <c r="K6478" s="150">
        <v>2963.7722461056164</v>
      </c>
      <c r="L6478" s="150">
        <v>3429.7916536134608</v>
      </c>
      <c r="M6478" s="150">
        <v>11656.316979524434</v>
      </c>
      <c r="N6478" s="150">
        <v>9634.8171253272067</v>
      </c>
      <c r="O6478" s="150">
        <v>11255.560218537881</v>
      </c>
      <c r="P6478" s="150">
        <v>7415.1409371444006</v>
      </c>
      <c r="Q6478" s="150">
        <v>5107.4685502247894</v>
      </c>
      <c r="R6478" s="150">
        <v>8592.5162427852119</v>
      </c>
      <c r="S6478" s="150">
        <v>11382.504670209684</v>
      </c>
      <c r="T6478" s="150">
        <v>13170.222871248849</v>
      </c>
      <c r="U6478" s="150">
        <v>2860.9177717380562</v>
      </c>
      <c r="V6478" s="150">
        <v>11621.891627813795</v>
      </c>
      <c r="W6478" s="150">
        <v>4856.1544591051552</v>
      </c>
      <c r="X6478" s="150">
        <v>17744.062798948635</v>
      </c>
      <c r="Y6478" s="150">
        <v>63203.788884981448</v>
      </c>
      <c r="Z6478" s="150">
        <v>7673.0382492746439</v>
      </c>
      <c r="AA6478" s="150">
        <v>83374.116508097897</v>
      </c>
      <c r="AB6478" s="150">
        <v>2454.752464573945</v>
      </c>
      <c r="AC6478" s="150">
        <v>10982.195088353137</v>
      </c>
      <c r="AD6478" s="150">
        <v>14275.781095767423</v>
      </c>
      <c r="AE6478" s="150">
        <v>16050.950837866223</v>
      </c>
      <c r="AF6478" s="150">
        <v>37543.418896671246</v>
      </c>
      <c r="AG6478" s="150">
        <v>121343.12904232972</v>
      </c>
      <c r="AH6478" s="150">
        <v>24957.684178199695</v>
      </c>
      <c r="AI6478" s="150">
        <v>5441.8475510866037</v>
      </c>
      <c r="AJ6478" s="150">
        <v>38316.466277730244</v>
      </c>
      <c r="AK6478" s="150">
        <v>10278.718876121131</v>
      </c>
      <c r="AL6478" s="150">
        <v>594502.8125</v>
      </c>
      <c r="AM6478" s="150">
        <v>464065.4375</v>
      </c>
      <c r="AN6478" s="150">
        <v>130437.375</v>
      </c>
      <c r="AO6478" s="5" t="s">
        <v>3436</v>
      </c>
    </row>
    <row r="6479" spans="1:41" ht="14.25" x14ac:dyDescent="0.45">
      <c r="A6479" s="150">
        <v>2024</v>
      </c>
      <c r="B6479" s="5" t="s">
        <v>4980</v>
      </c>
      <c r="C6479" s="5" t="s">
        <v>278</v>
      </c>
      <c r="D6479" s="5" t="s">
        <v>108</v>
      </c>
      <c r="E6479" s="5" t="s">
        <v>115</v>
      </c>
      <c r="F6479" s="5" t="s">
        <v>116</v>
      </c>
      <c r="G6479" s="5" t="s">
        <v>87</v>
      </c>
      <c r="H6479" s="5" t="s">
        <v>131</v>
      </c>
      <c r="I6479" s="150">
        <v>16777.420327828393</v>
      </c>
      <c r="J6479" s="150">
        <v>42047.450221677151</v>
      </c>
      <c r="K6479" s="150">
        <v>2714.6645893953751</v>
      </c>
      <c r="L6479" s="150">
        <v>3340.6504084438566</v>
      </c>
      <c r="M6479" s="150">
        <v>15141.205402215641</v>
      </c>
      <c r="N6479" s="150">
        <v>13088.801593067406</v>
      </c>
      <c r="O6479" s="150">
        <v>12287.018065992605</v>
      </c>
      <c r="P6479" s="150">
        <v>12654.267074345003</v>
      </c>
      <c r="Q6479" s="150">
        <v>5518.9739271185572</v>
      </c>
      <c r="R6479" s="150">
        <v>9245.4250420373246</v>
      </c>
      <c r="S6479" s="150">
        <v>17000.036757433278</v>
      </c>
      <c r="T6479" s="150">
        <v>14526.830797316645</v>
      </c>
      <c r="U6479" s="150">
        <v>2212.0354107283165</v>
      </c>
      <c r="V6479" s="150">
        <v>11730.80637503742</v>
      </c>
      <c r="W6479" s="150">
        <v>6083.161463544553</v>
      </c>
      <c r="X6479" s="150">
        <v>24059.347580014608</v>
      </c>
      <c r="Y6479" s="150">
        <v>62990.212766945275</v>
      </c>
      <c r="Z6479" s="150">
        <v>8838.5019753406868</v>
      </c>
      <c r="AA6479" s="150">
        <v>89527.973056466231</v>
      </c>
      <c r="AB6479" s="150">
        <v>2506.5291562108364</v>
      </c>
      <c r="AC6479" s="150">
        <v>12012.292667809379</v>
      </c>
      <c r="AD6479" s="150">
        <v>17806.526757335734</v>
      </c>
      <c r="AE6479" s="150">
        <v>16372.10278103314</v>
      </c>
      <c r="AF6479" s="150">
        <v>40124.148012066522</v>
      </c>
      <c r="AG6479" s="150">
        <v>134953.73743213265</v>
      </c>
      <c r="AH6479" s="150">
        <v>24643.92616306683</v>
      </c>
      <c r="AI6479" s="150">
        <v>6928.1007379604043</v>
      </c>
      <c r="AJ6479" s="150">
        <v>33243.185050223299</v>
      </c>
      <c r="AK6479" s="150">
        <v>8932.6992530023072</v>
      </c>
      <c r="AL6479" s="150">
        <v>667308</v>
      </c>
      <c r="AM6479" s="150">
        <v>514678</v>
      </c>
      <c r="AN6479" s="150">
        <v>152630.03125</v>
      </c>
      <c r="AO6479" s="5" t="s">
        <v>6118</v>
      </c>
    </row>
    <row r="6480" spans="1:41" ht="14.25" x14ac:dyDescent="0.45">
      <c r="A6480" s="150">
        <v>2024</v>
      </c>
      <c r="B6480" s="5" t="s">
        <v>7352</v>
      </c>
      <c r="C6480" s="5" t="s">
        <v>278</v>
      </c>
      <c r="D6480" s="5" t="s">
        <v>108</v>
      </c>
      <c r="E6480" s="5" t="s">
        <v>115</v>
      </c>
      <c r="F6480" s="5" t="s">
        <v>116</v>
      </c>
      <c r="G6480" s="5" t="s">
        <v>87</v>
      </c>
      <c r="H6480" s="5" t="s">
        <v>131</v>
      </c>
      <c r="I6480" s="150">
        <v>19707.209384022739</v>
      </c>
      <c r="J6480" s="150">
        <v>49333.485304871363</v>
      </c>
      <c r="K6480" s="150">
        <v>2581.0594501999999</v>
      </c>
      <c r="L6480" s="150">
        <v>4021</v>
      </c>
      <c r="M6480" s="150">
        <v>18030.87071854938</v>
      </c>
      <c r="N6480" s="150">
        <v>13520.94036132813</v>
      </c>
      <c r="O6480" s="150">
        <v>11927.74242159443</v>
      </c>
      <c r="P6480" s="150">
        <v>13419.99696</v>
      </c>
      <c r="Q6480" s="150">
        <v>4913.4930434549569</v>
      </c>
      <c r="R6480" s="150">
        <v>10179.34607367898</v>
      </c>
      <c r="S6480" s="150">
        <v>20859.727350000001</v>
      </c>
      <c r="T6480" s="150">
        <v>14550</v>
      </c>
      <c r="U6480" s="150">
        <v>2255</v>
      </c>
      <c r="V6480" s="150">
        <v>12422</v>
      </c>
      <c r="W6480" s="150">
        <v>5404.8543360000003</v>
      </c>
      <c r="X6480" s="150">
        <v>28130.64467812252</v>
      </c>
      <c r="Y6480" s="150">
        <v>63091.98</v>
      </c>
      <c r="Z6480" s="150">
        <v>8197.2981207605553</v>
      </c>
      <c r="AA6480" s="150">
        <v>93442</v>
      </c>
      <c r="AB6480" s="150">
        <v>4212</v>
      </c>
      <c r="AC6480" s="150">
        <v>13854.202304039731</v>
      </c>
      <c r="AD6480" s="150">
        <v>18630.472011057322</v>
      </c>
      <c r="AE6480" s="150">
        <v>17178.209820050499</v>
      </c>
      <c r="AF6480" s="150">
        <v>35698.835291430267</v>
      </c>
      <c r="AG6480" s="150">
        <v>138264</v>
      </c>
      <c r="AH6480" s="150">
        <v>31012.80926207099</v>
      </c>
      <c r="AI6480" s="150">
        <v>9750.150070499998</v>
      </c>
      <c r="AJ6480" s="150">
        <v>35043.441425765333</v>
      </c>
      <c r="AK6480" s="150">
        <v>9145</v>
      </c>
      <c r="AL6480" s="150">
        <v>708777.75</v>
      </c>
      <c r="AM6480" s="150">
        <v>534542.4375</v>
      </c>
      <c r="AN6480" s="150">
        <v>174235.328125</v>
      </c>
      <c r="AO6480" s="5" t="s">
        <v>7989</v>
      </c>
    </row>
    <row r="6481" spans="1:41" ht="14.25" x14ac:dyDescent="0.45">
      <c r="A6481" s="150">
        <v>2024</v>
      </c>
      <c r="B6481" s="5" t="s">
        <v>582</v>
      </c>
      <c r="C6481" s="5" t="s">
        <v>278</v>
      </c>
      <c r="D6481" s="5" t="s">
        <v>108</v>
      </c>
      <c r="E6481" s="5" t="s">
        <v>115</v>
      </c>
      <c r="F6481" s="5" t="s">
        <v>116</v>
      </c>
      <c r="G6481" s="5" t="s">
        <v>87</v>
      </c>
      <c r="H6481" s="5" t="s">
        <v>131</v>
      </c>
      <c r="I6481" s="150">
        <v>19785.995411029711</v>
      </c>
      <c r="J6481" s="150">
        <v>20798.618879101781</v>
      </c>
      <c r="K6481" s="150">
        <v>3093.8313462313731</v>
      </c>
      <c r="L6481" s="150">
        <v>4570.8131389991058</v>
      </c>
      <c r="M6481" s="150">
        <v>13353.636639522638</v>
      </c>
      <c r="N6481" s="150">
        <v>12733.974230560838</v>
      </c>
      <c r="O6481" s="150">
        <v>11920.880069337147</v>
      </c>
      <c r="P6481" s="150">
        <v>7334.8025196816352</v>
      </c>
      <c r="Q6481" s="150">
        <v>5261.5618169596837</v>
      </c>
      <c r="R6481" s="150">
        <v>9156.2737729722576</v>
      </c>
      <c r="S6481" s="150">
        <v>13206.159795178779</v>
      </c>
      <c r="T6481" s="150">
        <v>13389.049961893134</v>
      </c>
      <c r="U6481" s="150">
        <v>2315.8195503479647</v>
      </c>
      <c r="V6481" s="150">
        <v>12754.716283370655</v>
      </c>
      <c r="W6481" s="150">
        <v>5262.3356202686537</v>
      </c>
      <c r="X6481" s="150">
        <v>15736.760265400913</v>
      </c>
      <c r="Y6481" s="150">
        <v>65707.311419546371</v>
      </c>
      <c r="Z6481" s="150">
        <v>6999.9741476631079</v>
      </c>
      <c r="AA6481" s="150">
        <v>94169.599905527459</v>
      </c>
      <c r="AB6481" s="150">
        <v>2242.1171370612847</v>
      </c>
      <c r="AC6481" s="150">
        <v>12312.327399547903</v>
      </c>
      <c r="AD6481" s="150">
        <v>15012.947947862393</v>
      </c>
      <c r="AE6481" s="150">
        <v>16623.273751868466</v>
      </c>
      <c r="AF6481" s="150">
        <v>39274.327426227173</v>
      </c>
      <c r="AG6481" s="150">
        <v>124060.02683919448</v>
      </c>
      <c r="AH6481" s="150">
        <v>28206.978651197103</v>
      </c>
      <c r="AI6481" s="150">
        <v>6516.7359568624115</v>
      </c>
      <c r="AJ6481" s="150">
        <v>33182.341980508842</v>
      </c>
      <c r="AK6481" s="150">
        <v>9187.4544441774578</v>
      </c>
      <c r="AL6481" s="150">
        <v>624170.5625</v>
      </c>
      <c r="AM6481" s="150">
        <v>487041.71875</v>
      </c>
      <c r="AN6481" s="150">
        <v>137128.890625</v>
      </c>
      <c r="AO6481" s="5" t="s">
        <v>1294</v>
      </c>
    </row>
    <row r="6482" spans="1:41" ht="14.25" x14ac:dyDescent="0.45">
      <c r="A6482" s="150">
        <v>2024</v>
      </c>
      <c r="B6482" s="5" t="s">
        <v>6344</v>
      </c>
      <c r="C6482" s="5" t="s">
        <v>278</v>
      </c>
      <c r="D6482" s="5" t="s">
        <v>108</v>
      </c>
      <c r="E6482" s="5" t="s">
        <v>115</v>
      </c>
      <c r="F6482" s="5" t="s">
        <v>116</v>
      </c>
      <c r="G6482" s="5" t="s">
        <v>87</v>
      </c>
      <c r="H6482" s="5" t="s">
        <v>131</v>
      </c>
      <c r="I6482" s="150">
        <v>19499.770011599172</v>
      </c>
      <c r="J6482" s="150">
        <v>44567.330167164517</v>
      </c>
      <c r="K6482" s="150">
        <v>2884.2938442440882</v>
      </c>
      <c r="L6482" s="150">
        <v>4005.3142712909448</v>
      </c>
      <c r="M6482" s="150">
        <v>15976.685330156157</v>
      </c>
      <c r="N6482" s="150">
        <v>14593.10777454382</v>
      </c>
      <c r="O6482" s="150">
        <v>12002.943424862517</v>
      </c>
      <c r="P6482" s="150">
        <v>13305.278406974856</v>
      </c>
      <c r="Q6482" s="150">
        <v>5094.3627350911802</v>
      </c>
      <c r="R6482" s="150">
        <v>9929.432634839517</v>
      </c>
      <c r="S6482" s="150">
        <v>20778.273229209393</v>
      </c>
      <c r="T6482" s="150">
        <v>14616.453498882312</v>
      </c>
      <c r="U6482" s="150">
        <v>2156.342038965769</v>
      </c>
      <c r="V6482" s="150">
        <v>11974.326522660738</v>
      </c>
      <c r="W6482" s="150">
        <v>4863.0158828573021</v>
      </c>
      <c r="X6482" s="150">
        <v>25280.374364108531</v>
      </c>
      <c r="Y6482" s="150">
        <v>68749.098050888744</v>
      </c>
      <c r="Z6482" s="150">
        <v>8953.3346078452396</v>
      </c>
      <c r="AA6482" s="150">
        <v>91859.335083010446</v>
      </c>
      <c r="AB6482" s="150">
        <v>3601.3317370857253</v>
      </c>
      <c r="AC6482" s="150">
        <v>12048.996523977115</v>
      </c>
      <c r="AD6482" s="150">
        <v>19745.507768622305</v>
      </c>
      <c r="AE6482" s="150">
        <v>17451.20074274718</v>
      </c>
      <c r="AF6482" s="150">
        <v>38771.563949875504</v>
      </c>
      <c r="AG6482" s="150">
        <v>138224.9586507497</v>
      </c>
      <c r="AH6482" s="150">
        <v>25233.682915431546</v>
      </c>
      <c r="AI6482" s="150">
        <v>8204.4995577406753</v>
      </c>
      <c r="AJ6482" s="150">
        <v>34152.933171176264</v>
      </c>
      <c r="AK6482" s="150">
        <v>9045.9606654193867</v>
      </c>
      <c r="AL6482" s="150">
        <v>697569.6875</v>
      </c>
      <c r="AM6482" s="150">
        <v>535336.6875</v>
      </c>
      <c r="AN6482" s="150">
        <v>162233.015625</v>
      </c>
      <c r="AO6482" s="5" t="s">
        <v>7068</v>
      </c>
    </row>
    <row r="6483" spans="1:41" ht="14.25" x14ac:dyDescent="0.45">
      <c r="A6483" s="150">
        <v>2024</v>
      </c>
      <c r="B6483" s="5" t="s">
        <v>4024</v>
      </c>
      <c r="C6483" s="5" t="s">
        <v>278</v>
      </c>
      <c r="D6483" s="5" t="s">
        <v>108</v>
      </c>
      <c r="E6483" s="5" t="s">
        <v>115</v>
      </c>
      <c r="F6483" s="5" t="s">
        <v>116</v>
      </c>
      <c r="G6483" s="5" t="s">
        <v>87</v>
      </c>
      <c r="H6483" s="5" t="s">
        <v>131</v>
      </c>
      <c r="I6483" s="150">
        <v>12661.87155212299</v>
      </c>
      <c r="J6483" s="150">
        <v>27743.662835526709</v>
      </c>
      <c r="K6483" s="150">
        <v>3180.7056771392536</v>
      </c>
      <c r="L6483" s="150">
        <v>3667.5995755932172</v>
      </c>
      <c r="M6483" s="150">
        <v>13999.011667642601</v>
      </c>
      <c r="N6483" s="150">
        <v>12736.688666624248</v>
      </c>
      <c r="O6483" s="150">
        <v>12077.44472900954</v>
      </c>
      <c r="P6483" s="150">
        <v>12269.535796622384</v>
      </c>
      <c r="Q6483" s="150">
        <v>5334.0790884379003</v>
      </c>
      <c r="R6483" s="150">
        <v>9505.2635915789615</v>
      </c>
      <c r="S6483" s="150">
        <v>13582.315231083983</v>
      </c>
      <c r="T6483" s="150">
        <v>12999.222533097314</v>
      </c>
      <c r="U6483" s="150">
        <v>2315.8046548665752</v>
      </c>
      <c r="V6483" s="150">
        <v>12682.533654924737</v>
      </c>
      <c r="W6483" s="150">
        <v>6128.3577505828325</v>
      </c>
      <c r="X6483" s="150">
        <v>16070.890672399568</v>
      </c>
      <c r="Y6483" s="150">
        <v>62755.752831387326</v>
      </c>
      <c r="Z6483" s="150">
        <v>6976.7843735249044</v>
      </c>
      <c r="AA6483" s="150">
        <v>93228.498196628294</v>
      </c>
      <c r="AB6483" s="150">
        <v>2186.6083163985982</v>
      </c>
      <c r="AC6483" s="150">
        <v>12646.53677493036</v>
      </c>
      <c r="AD6483" s="150">
        <v>16023.420369611842</v>
      </c>
      <c r="AE6483" s="150">
        <v>16836.480738034104</v>
      </c>
      <c r="AF6483" s="150">
        <v>38722.886808418545</v>
      </c>
      <c r="AG6483" s="150">
        <v>127173.052378322</v>
      </c>
      <c r="AH6483" s="150">
        <v>22497.749088557226</v>
      </c>
      <c r="AI6483" s="150">
        <v>6339.1270377449864</v>
      </c>
      <c r="AJ6483" s="150">
        <v>32915.022339105257</v>
      </c>
      <c r="AK6483" s="150">
        <v>8941.170137394829</v>
      </c>
      <c r="AL6483" s="150">
        <v>624198</v>
      </c>
      <c r="AM6483" s="150">
        <v>490172.0625</v>
      </c>
      <c r="AN6483" s="150">
        <v>134026.03125</v>
      </c>
      <c r="AO6483" s="5" t="s">
        <v>4751</v>
      </c>
    </row>
    <row r="6484" spans="1:41" ht="14.25" x14ac:dyDescent="0.45">
      <c r="A6484" s="150">
        <v>2024</v>
      </c>
      <c r="B6484" s="5" t="s">
        <v>1477</v>
      </c>
      <c r="C6484" s="5" t="s">
        <v>278</v>
      </c>
      <c r="D6484" s="5" t="s">
        <v>108</v>
      </c>
      <c r="E6484" s="5" t="s">
        <v>115</v>
      </c>
      <c r="F6484" s="5" t="s">
        <v>116</v>
      </c>
      <c r="G6484" s="5" t="s">
        <v>88</v>
      </c>
      <c r="H6484" s="5" t="s">
        <v>131</v>
      </c>
      <c r="I6484" s="150">
        <v>17064.906931632871</v>
      </c>
      <c r="J6484" s="150">
        <v>24190.173173874999</v>
      </c>
      <c r="K6484" s="150">
        <v>3370.610023569428</v>
      </c>
      <c r="L6484" s="150">
        <v>3770.2433999999989</v>
      </c>
      <c r="M6484" s="150">
        <v>12901.82880199847</v>
      </c>
      <c r="N6484" s="150">
        <v>10789.86944277697</v>
      </c>
      <c r="O6484" s="150">
        <v>13019</v>
      </c>
      <c r="P6484" s="150">
        <v>9132</v>
      </c>
      <c r="Q6484" s="150">
        <v>6300.4627549267698</v>
      </c>
      <c r="R6484" s="150">
        <v>10092.733089102891</v>
      </c>
      <c r="S6484" s="150">
        <v>12496.27018919285</v>
      </c>
      <c r="T6484" s="150">
        <v>15472.81725852327</v>
      </c>
      <c r="U6484" s="150">
        <v>3151.090890676312</v>
      </c>
      <c r="V6484" s="150">
        <v>12803</v>
      </c>
      <c r="W6484" s="150">
        <v>5243.8211971381343</v>
      </c>
      <c r="X6484" s="150">
        <v>21577.034140984219</v>
      </c>
      <c r="Y6484" s="150">
        <v>74283.491999999984</v>
      </c>
      <c r="Z6484" s="150">
        <v>9074.3730389220109</v>
      </c>
      <c r="AA6484" s="150">
        <v>93788.309632829056</v>
      </c>
      <c r="AB6484" s="150">
        <v>2218</v>
      </c>
      <c r="AC6484" s="150">
        <v>12849.35849825498</v>
      </c>
      <c r="AD6484" s="150">
        <v>18327.015750641309</v>
      </c>
      <c r="AE6484" s="150">
        <v>17332.298003827229</v>
      </c>
      <c r="AF6484" s="150">
        <v>41270.238637580878</v>
      </c>
      <c r="AG6484" s="150">
        <v>142518</v>
      </c>
      <c r="AH6484" s="150">
        <v>31842.364616867559</v>
      </c>
      <c r="AI6484" s="150">
        <v>5876.2701599159036</v>
      </c>
      <c r="AJ6484" s="150">
        <v>48978.292466191422</v>
      </c>
      <c r="AK6484" s="150">
        <v>12892.36715379455</v>
      </c>
      <c r="AL6484" s="150">
        <v>692626.3125</v>
      </c>
      <c r="AM6484" s="150">
        <v>537388.875</v>
      </c>
      <c r="AN6484" s="150">
        <v>155237.375</v>
      </c>
      <c r="AO6484" s="5" t="s">
        <v>3439</v>
      </c>
    </row>
    <row r="6485" spans="1:41" ht="14.25" x14ac:dyDescent="0.45">
      <c r="A6485" s="150">
        <v>2024</v>
      </c>
      <c r="B6485" s="5" t="s">
        <v>4024</v>
      </c>
      <c r="C6485" s="5" t="s">
        <v>278</v>
      </c>
      <c r="D6485" s="5" t="s">
        <v>108</v>
      </c>
      <c r="E6485" s="5" t="s">
        <v>115</v>
      </c>
      <c r="F6485" s="5" t="s">
        <v>116</v>
      </c>
      <c r="G6485" s="5" t="s">
        <v>88</v>
      </c>
      <c r="H6485" s="5" t="s">
        <v>131</v>
      </c>
      <c r="I6485" s="150">
        <v>13572.06591287644</v>
      </c>
      <c r="J6485" s="150">
        <v>28692.031022387451</v>
      </c>
      <c r="K6485" s="150">
        <v>3344.6858858113901</v>
      </c>
      <c r="L6485" s="150">
        <v>3939.1148000000012</v>
      </c>
      <c r="M6485" s="150">
        <v>14735.264012632821</v>
      </c>
      <c r="N6485" s="150">
        <v>13472.379714358511</v>
      </c>
      <c r="O6485" s="150">
        <v>12687.703270595821</v>
      </c>
      <c r="P6485" s="150">
        <v>13034.941028727701</v>
      </c>
      <c r="Q6485" s="150">
        <v>5625.6216620867253</v>
      </c>
      <c r="R6485" s="150">
        <v>9858.7466513937597</v>
      </c>
      <c r="S6485" s="150">
        <v>14282</v>
      </c>
      <c r="T6485" s="150">
        <v>13956.530861938751</v>
      </c>
      <c r="U6485" s="150">
        <v>2294.2651222409891</v>
      </c>
      <c r="V6485" s="150">
        <v>13713</v>
      </c>
      <c r="W6485" s="150">
        <v>6488.6965108211671</v>
      </c>
      <c r="X6485" s="150">
        <v>17158.210619906309</v>
      </c>
      <c r="Y6485" s="150">
        <v>66273.271274821687</v>
      </c>
      <c r="Z6485" s="150">
        <v>7358</v>
      </c>
      <c r="AA6485" s="150">
        <v>99676</v>
      </c>
      <c r="AB6485" s="150">
        <v>2043.76</v>
      </c>
      <c r="AC6485" s="150">
        <v>13311.646189999999</v>
      </c>
      <c r="AD6485" s="150">
        <v>16899.205886804411</v>
      </c>
      <c r="AE6485" s="150">
        <v>17721.939427797439</v>
      </c>
      <c r="AF6485" s="150">
        <v>41574.575973989791</v>
      </c>
      <c r="AG6485" s="150">
        <v>136635</v>
      </c>
      <c r="AH6485" s="150">
        <v>23268</v>
      </c>
      <c r="AI6485" s="150">
        <v>6672.5123341392009</v>
      </c>
      <c r="AJ6485" s="150">
        <v>35339</v>
      </c>
      <c r="AK6485" s="150">
        <v>9208.473340439361</v>
      </c>
      <c r="AL6485" s="150">
        <v>662836.625</v>
      </c>
      <c r="AM6485" s="150">
        <v>522091.59375</v>
      </c>
      <c r="AN6485" s="150">
        <v>140745.03125</v>
      </c>
      <c r="AO6485" s="5" t="s">
        <v>4752</v>
      </c>
    </row>
    <row r="6486" spans="1:41" ht="14.25" x14ac:dyDescent="0.45">
      <c r="A6486" s="150">
        <v>2024</v>
      </c>
      <c r="B6486" s="5" t="s">
        <v>582</v>
      </c>
      <c r="C6486" s="5" t="s">
        <v>278</v>
      </c>
      <c r="D6486" s="5" t="s">
        <v>108</v>
      </c>
      <c r="E6486" s="5" t="s">
        <v>115</v>
      </c>
      <c r="F6486" s="5" t="s">
        <v>116</v>
      </c>
      <c r="G6486" s="5" t="s">
        <v>88</v>
      </c>
      <c r="H6486" s="5" t="s">
        <v>131</v>
      </c>
      <c r="I6486" s="150">
        <v>21480.799219676341</v>
      </c>
      <c r="J6486" s="150">
        <v>22135.401721792019</v>
      </c>
      <c r="K6486" s="150">
        <v>3564.269705275361</v>
      </c>
      <c r="L6486" s="150">
        <v>4855.9116920908491</v>
      </c>
      <c r="M6486" s="150">
        <v>13976.905372880879</v>
      </c>
      <c r="N6486" s="150">
        <v>13742.131485</v>
      </c>
      <c r="O6486" s="150">
        <v>12481.256048500831</v>
      </c>
      <c r="P6486" s="150">
        <v>8634.7999999999993</v>
      </c>
      <c r="Q6486" s="150">
        <v>5479.8790893750502</v>
      </c>
      <c r="R6486" s="150">
        <v>9378.5765060432732</v>
      </c>
      <c r="S6486" s="150">
        <v>13434.139598483989</v>
      </c>
      <c r="T6486" s="150">
        <v>13075.49472045907</v>
      </c>
      <c r="U6486" s="150">
        <v>2262.2071156956631</v>
      </c>
      <c r="V6486" s="150">
        <v>285</v>
      </c>
      <c r="W6486" s="150">
        <v>5545.8587752347466</v>
      </c>
      <c r="X6486" s="150">
        <v>16800.676575038371</v>
      </c>
      <c r="Y6486" s="150">
        <v>69308.607949999991</v>
      </c>
      <c r="Z6486" s="150">
        <v>7348.2442563451132</v>
      </c>
      <c r="AA6486" s="150">
        <v>100351.69504743991</v>
      </c>
      <c r="AB6486" s="150">
        <v>2043</v>
      </c>
      <c r="AC6486" s="150">
        <v>12992.12614</v>
      </c>
      <c r="AD6486" s="150">
        <v>15759.887994088829</v>
      </c>
      <c r="AE6486" s="150">
        <v>17394.54706521305</v>
      </c>
      <c r="AF6486" s="150">
        <v>41724.012762810562</v>
      </c>
      <c r="AG6486" s="150">
        <v>134013.0959124892</v>
      </c>
      <c r="AH6486" s="150">
        <v>30149.301238036511</v>
      </c>
      <c r="AI6486" s="150">
        <v>6820.8954945014257</v>
      </c>
      <c r="AJ6486" s="150">
        <v>35425.703017319523</v>
      </c>
      <c r="AK6486" s="150">
        <v>9413.7095781024036</v>
      </c>
      <c r="AL6486" s="150">
        <v>649878.0625</v>
      </c>
      <c r="AM6486" s="150">
        <v>506812.71875</v>
      </c>
      <c r="AN6486" s="150">
        <v>143065.390625</v>
      </c>
      <c r="AO6486" s="5" t="s">
        <v>1295</v>
      </c>
    </row>
    <row r="6487" spans="1:41" ht="14.25" x14ac:dyDescent="0.45">
      <c r="A6487" s="150">
        <v>2024</v>
      </c>
      <c r="B6487" s="5" t="s">
        <v>6344</v>
      </c>
      <c r="C6487" s="5" t="s">
        <v>278</v>
      </c>
      <c r="D6487" s="5" t="s">
        <v>108</v>
      </c>
      <c r="E6487" s="5" t="s">
        <v>115</v>
      </c>
      <c r="F6487" s="5" t="s">
        <v>116</v>
      </c>
      <c r="G6487" s="5" t="s">
        <v>88</v>
      </c>
      <c r="H6487" s="5" t="s">
        <v>131</v>
      </c>
      <c r="I6487" s="150">
        <v>21211.28077904</v>
      </c>
      <c r="J6487" s="150">
        <v>49937.914676025852</v>
      </c>
      <c r="K6487" s="150">
        <v>2654.3386501999998</v>
      </c>
      <c r="L6487" s="150">
        <v>4363.9667846105804</v>
      </c>
      <c r="M6487" s="150">
        <v>17037.577780788251</v>
      </c>
      <c r="N6487" s="150">
        <v>15562.124863999999</v>
      </c>
      <c r="O6487" s="150">
        <v>12799.96932865029</v>
      </c>
      <c r="P6487" s="150">
        <v>14133.22214705097</v>
      </c>
      <c r="Q6487" s="150">
        <v>5432.6413488808921</v>
      </c>
      <c r="R6487" s="150">
        <v>10588.772160133791</v>
      </c>
      <c r="S6487" s="150">
        <v>22158.0033015312</v>
      </c>
      <c r="T6487" s="150">
        <v>15854.40126361169</v>
      </c>
      <c r="U6487" s="150">
        <v>2248.082317483309</v>
      </c>
      <c r="V6487" s="150">
        <v>12770</v>
      </c>
      <c r="W6487" s="150">
        <v>5185.9324785600002</v>
      </c>
      <c r="X6487" s="150">
        <v>27769</v>
      </c>
      <c r="Y6487" s="150">
        <v>75771.297598591627</v>
      </c>
      <c r="Z6487" s="150">
        <v>9547.8587470618695</v>
      </c>
      <c r="AA6487" s="150">
        <v>102416</v>
      </c>
      <c r="AB6487" s="150">
        <v>4142.9611825720003</v>
      </c>
      <c r="AC6487" s="150">
        <v>12849.080470417</v>
      </c>
      <c r="AD6487" s="150">
        <v>21249.84530181596</v>
      </c>
      <c r="AE6487" s="150">
        <v>18610.0047587154</v>
      </c>
      <c r="AF6487" s="150">
        <v>42173.01607215168</v>
      </c>
      <c r="AG6487" s="150">
        <v>153759</v>
      </c>
      <c r="AH6487" s="150">
        <v>28355.038626882219</v>
      </c>
      <c r="AI6487" s="150">
        <v>8749.2991492800029</v>
      </c>
      <c r="AJ6487" s="150">
        <v>37149.190097186263</v>
      </c>
      <c r="AK6487" s="150">
        <v>9703</v>
      </c>
      <c r="AL6487" s="150">
        <v>764182.875</v>
      </c>
      <c r="AM6487" s="150">
        <v>588523.4375</v>
      </c>
      <c r="AN6487" s="150">
        <v>175659.359375</v>
      </c>
      <c r="AO6487" s="5" t="s">
        <v>7069</v>
      </c>
    </row>
    <row r="6488" spans="1:41" ht="14.25" x14ac:dyDescent="0.45">
      <c r="A6488" s="150">
        <v>2024</v>
      </c>
      <c r="B6488" s="5" t="s">
        <v>4980</v>
      </c>
      <c r="C6488" s="5" t="s">
        <v>278</v>
      </c>
      <c r="D6488" s="5" t="s">
        <v>108</v>
      </c>
      <c r="E6488" s="5" t="s">
        <v>115</v>
      </c>
      <c r="F6488" s="5" t="s">
        <v>116</v>
      </c>
      <c r="G6488" s="5" t="s">
        <v>88</v>
      </c>
      <c r="H6488" s="5" t="s">
        <v>131</v>
      </c>
      <c r="I6488" s="150">
        <v>18143.854112416859</v>
      </c>
      <c r="J6488" s="150">
        <v>46775.740407759302</v>
      </c>
      <c r="K6488" s="150">
        <v>2843.0831190243512</v>
      </c>
      <c r="L6488" s="150">
        <v>3618.7525478792072</v>
      </c>
      <c r="M6488" s="150">
        <v>16053.31174081714</v>
      </c>
      <c r="N6488" s="150">
        <v>13959.04886416069</v>
      </c>
      <c r="O6488" s="150">
        <v>13027.188135864521</v>
      </c>
      <c r="P6488" s="150">
        <v>13482.458587867521</v>
      </c>
      <c r="Q6488" s="150">
        <v>5903.2475722829704</v>
      </c>
      <c r="R6488" s="150">
        <v>9735.1925769239151</v>
      </c>
      <c r="S6488" s="150">
        <v>17760.5272788523</v>
      </c>
      <c r="T6488" s="150">
        <v>15684.190820122451</v>
      </c>
      <c r="U6488" s="150">
        <v>2272.4124380309891</v>
      </c>
      <c r="V6488" s="150">
        <v>12721</v>
      </c>
      <c r="W6488" s="150">
        <v>6449.6111603978406</v>
      </c>
      <c r="X6488" s="150">
        <v>26246.144</v>
      </c>
      <c r="Y6488" s="150">
        <v>69257.320570956785</v>
      </c>
      <c r="Z6488" s="150">
        <v>9426.1556401855123</v>
      </c>
      <c r="AA6488" s="150">
        <v>99676</v>
      </c>
      <c r="AB6488" s="150">
        <v>2791</v>
      </c>
      <c r="AC6488" s="150">
        <v>12750.366773750109</v>
      </c>
      <c r="AD6488" s="150">
        <v>19046.35485493494</v>
      </c>
      <c r="AE6488" s="150">
        <v>17230.068528307202</v>
      </c>
      <c r="AF6488" s="150">
        <v>43464.399173029597</v>
      </c>
      <c r="AG6488" s="150">
        <v>156019</v>
      </c>
      <c r="AH6488" s="150">
        <v>26937.602896694068</v>
      </c>
      <c r="AI6488" s="150">
        <v>7345.4495836896003</v>
      </c>
      <c r="AJ6488" s="150">
        <v>36669.683286085223</v>
      </c>
      <c r="AK6488" s="150">
        <v>9290</v>
      </c>
      <c r="AL6488" s="150">
        <v>734579.125</v>
      </c>
      <c r="AM6488" s="150">
        <v>571104.6875</v>
      </c>
      <c r="AN6488" s="150">
        <v>163474.46875</v>
      </c>
      <c r="AO6488" s="5" t="s">
        <v>6119</v>
      </c>
    </row>
    <row r="6489" spans="1:41" ht="14.25" x14ac:dyDescent="0.45">
      <c r="A6489" s="150">
        <v>2024</v>
      </c>
      <c r="B6489" s="5" t="s">
        <v>1478</v>
      </c>
      <c r="C6489" s="5" t="s">
        <v>278</v>
      </c>
      <c r="D6489" s="5" t="s">
        <v>108</v>
      </c>
      <c r="E6489" s="5" t="s">
        <v>115</v>
      </c>
      <c r="F6489" s="5" t="s">
        <v>116</v>
      </c>
      <c r="G6489" s="5" t="s">
        <v>88</v>
      </c>
      <c r="H6489" s="5" t="s">
        <v>131</v>
      </c>
      <c r="I6489" s="150">
        <v>15852.96</v>
      </c>
      <c r="J6489" s="150">
        <v>20885.565084184171</v>
      </c>
      <c r="K6489" s="150">
        <v>3229.1790000059968</v>
      </c>
      <c r="L6489" s="150">
        <v>4186.3362381278766</v>
      </c>
      <c r="M6489" s="150">
        <v>13018.801452731939</v>
      </c>
      <c r="N6489" s="150">
        <v>11976.85802330283</v>
      </c>
      <c r="O6489" s="150">
        <v>12348.09645330646</v>
      </c>
      <c r="P6489" s="150">
        <v>8364.1714071999995</v>
      </c>
      <c r="Q6489" s="150">
        <v>7196.5417522882062</v>
      </c>
      <c r="R6489" s="150">
        <v>10380.774090990501</v>
      </c>
      <c r="S6489" s="150">
        <v>19834.546022269449</v>
      </c>
      <c r="T6489" s="150">
        <v>13331.927113096781</v>
      </c>
      <c r="U6489" s="150">
        <v>2446.963698357652</v>
      </c>
      <c r="V6489" s="150">
        <v>13308</v>
      </c>
      <c r="W6489" s="150">
        <v>5631.5480184426633</v>
      </c>
      <c r="X6489" s="150">
        <v>18019.652616062449</v>
      </c>
      <c r="Y6489" s="150">
        <v>67941.979650000008</v>
      </c>
      <c r="Z6489" s="150">
        <v>7911.8277516214866</v>
      </c>
      <c r="AA6489" s="150">
        <v>97157.978460401908</v>
      </c>
      <c r="AB6489" s="150">
        <v>0</v>
      </c>
      <c r="AC6489" s="150">
        <v>12430.47159116056</v>
      </c>
      <c r="AD6489" s="150">
        <v>16377.682467061761</v>
      </c>
      <c r="AE6489" s="150">
        <v>17202.5063959369</v>
      </c>
      <c r="AF6489" s="150">
        <v>41957.621795649633</v>
      </c>
      <c r="AG6489" s="150">
        <v>136275.00231966921</v>
      </c>
      <c r="AH6489" s="150">
        <v>23186.682164342779</v>
      </c>
      <c r="AI6489" s="150">
        <v>5903.9916208704171</v>
      </c>
      <c r="AJ6489" s="150">
        <v>44219.828771198561</v>
      </c>
      <c r="AK6489" s="150">
        <v>10437.280362121501</v>
      </c>
      <c r="AL6489" s="150">
        <v>661014.75</v>
      </c>
      <c r="AM6489" s="150">
        <v>519695.375</v>
      </c>
      <c r="AN6489" s="150">
        <v>141319.375</v>
      </c>
      <c r="AO6489" s="5" t="s">
        <v>3438</v>
      </c>
    </row>
    <row r="6490" spans="1:41" ht="14.25" x14ac:dyDescent="0.45">
      <c r="A6490" s="150">
        <v>2024</v>
      </c>
      <c r="B6490" s="5" t="s">
        <v>7352</v>
      </c>
      <c r="C6490" s="5" t="s">
        <v>278</v>
      </c>
      <c r="D6490" s="5" t="s">
        <v>108</v>
      </c>
      <c r="E6490" s="5" t="s">
        <v>115</v>
      </c>
      <c r="F6490" s="5" t="s">
        <v>116</v>
      </c>
      <c r="G6490" s="5" t="s">
        <v>88</v>
      </c>
      <c r="H6490" s="5" t="s">
        <v>131</v>
      </c>
      <c r="I6490" s="150">
        <v>21331.717221120001</v>
      </c>
      <c r="J6490" s="150">
        <v>54272.587834293932</v>
      </c>
      <c r="K6490" s="150">
        <v>2730.4560526010991</v>
      </c>
      <c r="L6490" s="150">
        <v>4359.7165759615436</v>
      </c>
      <c r="M6490" s="150">
        <v>19134.504253490351</v>
      </c>
      <c r="N6490" s="150">
        <v>14334.90097108008</v>
      </c>
      <c r="O6490" s="150">
        <v>12657.81567973538</v>
      </c>
      <c r="P6490" s="150">
        <v>13814.92916218838</v>
      </c>
      <c r="Q6490" s="150">
        <v>5214.9462868439023</v>
      </c>
      <c r="R6490" s="150">
        <v>10949.55180085581</v>
      </c>
      <c r="S6490" s="150">
        <v>22061.279161473089</v>
      </c>
      <c r="T6490" s="150">
        <v>15778.284928938599</v>
      </c>
      <c r="U6490" s="150">
        <v>2406.5013816000001</v>
      </c>
      <c r="V6490" s="150">
        <v>13182</v>
      </c>
      <c r="W6490" s="150">
        <v>5178</v>
      </c>
      <c r="X6490" s="150">
        <v>29881.732300304171</v>
      </c>
      <c r="Y6490" s="150">
        <v>68788.344842918712</v>
      </c>
      <c r="Z6490" s="150">
        <v>8749.8050297246155</v>
      </c>
      <c r="AA6490" s="150">
        <v>102670</v>
      </c>
      <c r="AB6490" s="150">
        <v>4469.8080960000007</v>
      </c>
      <c r="AC6490" s="150">
        <v>14702.190318665391</v>
      </c>
      <c r="AD6490" s="150">
        <v>19773.491073856501</v>
      </c>
      <c r="AE6490" s="150">
        <v>18229.653686716149</v>
      </c>
      <c r="AF6490" s="150">
        <v>39392.437705913493</v>
      </c>
      <c r="AG6490" s="150">
        <v>150989</v>
      </c>
      <c r="AH6490" s="150">
        <v>33862.901070519503</v>
      </c>
      <c r="AI6490" s="150">
        <v>10346.937256015161</v>
      </c>
      <c r="AJ6490" s="150">
        <v>37932.147996324653</v>
      </c>
      <c r="AK6490" s="150">
        <v>9692</v>
      </c>
      <c r="AL6490" s="150">
        <v>766887.625</v>
      </c>
      <c r="AM6490" s="150">
        <v>581320.375</v>
      </c>
      <c r="AN6490" s="150">
        <v>185567.203125</v>
      </c>
      <c r="AO6490" s="5" t="s">
        <v>7990</v>
      </c>
    </row>
    <row r="6491" spans="1:41" ht="14.25" x14ac:dyDescent="0.45">
      <c r="A6491" s="150">
        <v>2024</v>
      </c>
      <c r="B6491" s="5" t="s">
        <v>4024</v>
      </c>
      <c r="C6491" s="5" t="s">
        <v>278</v>
      </c>
      <c r="D6491" s="5" t="s">
        <v>108</v>
      </c>
      <c r="E6491" s="5" t="s">
        <v>29</v>
      </c>
      <c r="F6491" s="5" t="s">
        <v>29</v>
      </c>
      <c r="G6491" s="5" t="s">
        <v>87</v>
      </c>
      <c r="H6491" s="5" t="s">
        <v>131</v>
      </c>
      <c r="I6491" s="150">
        <v>591.8567964711242</v>
      </c>
      <c r="J6491" s="150">
        <v>4468.4800710150557</v>
      </c>
      <c r="K6491" s="150">
        <v>127.27255260018026</v>
      </c>
      <c r="L6491" s="150">
        <v>387.30193884619155</v>
      </c>
      <c r="M6491" s="150">
        <v>1069.894858691137</v>
      </c>
      <c r="N6491" s="150">
        <v>663.57283462152657</v>
      </c>
      <c r="O6491" s="150">
        <v>1085.943281571504</v>
      </c>
      <c r="P6491" s="150">
        <v>1702.2898267374139</v>
      </c>
      <c r="Q6491" s="150">
        <v>1.5439993697333885</v>
      </c>
      <c r="R6491" s="150">
        <v>658.50043095055457</v>
      </c>
      <c r="S6491" s="150">
        <v>1136.2283399299874</v>
      </c>
      <c r="T6491" s="150">
        <v>1658.3370309712623</v>
      </c>
      <c r="U6491" s="150">
        <v>39.756842329472818</v>
      </c>
      <c r="V6491" s="150">
        <v>1124.459496484385</v>
      </c>
      <c r="W6491" s="150">
        <v>445.07626121551294</v>
      </c>
      <c r="X6491" s="150">
        <v>2116.252030491069</v>
      </c>
      <c r="Y6491" s="150">
        <v>3749.981479712435</v>
      </c>
      <c r="Z6491" s="150">
        <v>1184.3736085710887</v>
      </c>
      <c r="AA6491" s="150">
        <v>9128.3429343527805</v>
      </c>
      <c r="AB6491" s="150">
        <v>154.38582810913107</v>
      </c>
      <c r="AC6491" s="150">
        <v>1192.4834115999672</v>
      </c>
      <c r="AD6491" s="150">
        <v>1434.9460790404423</v>
      </c>
      <c r="AE6491" s="150">
        <v>1863.7568438399605</v>
      </c>
      <c r="AF6491" s="150">
        <v>1260.7876356370266</v>
      </c>
      <c r="AG6491" s="150">
        <v>5425.4368284227558</v>
      </c>
      <c r="AH6491" s="150">
        <v>773.53398283369199</v>
      </c>
      <c r="AI6491" s="150">
        <v>766.04471882285407</v>
      </c>
      <c r="AJ6491" s="150">
        <v>1553.5883092794816</v>
      </c>
      <c r="AK6491" s="150">
        <v>641.93691521468213</v>
      </c>
      <c r="AL6491" s="150">
        <v>46406.375</v>
      </c>
      <c r="AM6491" s="150">
        <v>34996.515625</v>
      </c>
      <c r="AN6491" s="150">
        <v>11409.8515625</v>
      </c>
      <c r="AO6491" s="5" t="s">
        <v>4753</v>
      </c>
    </row>
    <row r="6492" spans="1:41" ht="14.25" x14ac:dyDescent="0.45">
      <c r="A6492" s="150">
        <v>2024</v>
      </c>
      <c r="B6492" s="5" t="s">
        <v>4980</v>
      </c>
      <c r="C6492" s="5" t="s">
        <v>278</v>
      </c>
      <c r="D6492" s="5" t="s">
        <v>108</v>
      </c>
      <c r="E6492" s="5" t="s">
        <v>29</v>
      </c>
      <c r="F6492" s="5" t="s">
        <v>29</v>
      </c>
      <c r="G6492" s="5" t="s">
        <v>87</v>
      </c>
      <c r="H6492" s="5" t="s">
        <v>131</v>
      </c>
      <c r="I6492" s="150">
        <v>564.06022317890358</v>
      </c>
      <c r="J6492" s="150">
        <v>4749.235454423927</v>
      </c>
      <c r="K6492" s="150">
        <v>180.15352888428527</v>
      </c>
      <c r="L6492" s="150">
        <v>376.96865581567209</v>
      </c>
      <c r="M6492" s="150">
        <v>1145.4848657382302</v>
      </c>
      <c r="N6492" s="150">
        <v>287.81973411477742</v>
      </c>
      <c r="O6492" s="150">
        <v>1056.9701261130033</v>
      </c>
      <c r="P6492" s="150">
        <v>1413.71368459925</v>
      </c>
      <c r="Q6492" s="150">
        <v>1.7627674149956514</v>
      </c>
      <c r="R6492" s="150">
        <v>654.9834638298056</v>
      </c>
      <c r="S6492" s="150">
        <v>1105.9135703763641</v>
      </c>
      <c r="T6492" s="150">
        <v>1822.3622864017298</v>
      </c>
      <c r="U6492" s="150">
        <v>36.655515703623365</v>
      </c>
      <c r="V6492" s="150">
        <v>1100.7068209866447</v>
      </c>
      <c r="W6492" s="150">
        <v>593.56943042799196</v>
      </c>
      <c r="X6492" s="150">
        <v>2395.1047192708447</v>
      </c>
      <c r="Y6492" s="150">
        <v>3707.2055654800902</v>
      </c>
      <c r="Z6492" s="150">
        <v>1241.5750985500285</v>
      </c>
      <c r="AA6492" s="150">
        <v>8785.8689202122241</v>
      </c>
      <c r="AB6492" s="150">
        <v>314.48766313904133</v>
      </c>
      <c r="AC6492" s="150">
        <v>1024.7533642641156</v>
      </c>
      <c r="AD6492" s="150">
        <v>1546.7282023672576</v>
      </c>
      <c r="AE6492" s="150">
        <v>1822.3622864017298</v>
      </c>
      <c r="AF6492" s="150">
        <v>1467.6785179740559</v>
      </c>
      <c r="AG6492" s="150">
        <v>5727.4243286911505</v>
      </c>
      <c r="AH6492" s="150">
        <v>759.16794564097609</v>
      </c>
      <c r="AI6492" s="150">
        <v>745.60651260779343</v>
      </c>
      <c r="AJ6492" s="150">
        <v>1721.3513482411768</v>
      </c>
      <c r="AK6492" s="150">
        <v>708.11791700181493</v>
      </c>
      <c r="AL6492" s="150">
        <v>47057.79296875</v>
      </c>
      <c r="AM6492" s="150">
        <v>34684.125</v>
      </c>
      <c r="AN6492" s="150">
        <v>12373.6669921875</v>
      </c>
      <c r="AO6492" s="5" t="s">
        <v>6120</v>
      </c>
    </row>
    <row r="6493" spans="1:41" ht="14.25" x14ac:dyDescent="0.45">
      <c r="A6493" s="150">
        <v>2024</v>
      </c>
      <c r="B6493" s="5" t="s">
        <v>6344</v>
      </c>
      <c r="C6493" s="5" t="s">
        <v>278</v>
      </c>
      <c r="D6493" s="5" t="s">
        <v>108</v>
      </c>
      <c r="E6493" s="5" t="s">
        <v>29</v>
      </c>
      <c r="F6493" s="5" t="s">
        <v>29</v>
      </c>
      <c r="G6493" s="5" t="s">
        <v>87</v>
      </c>
      <c r="H6493" s="5" t="s">
        <v>131</v>
      </c>
      <c r="I6493" s="150">
        <v>812.02519438235072</v>
      </c>
      <c r="J6493" s="150">
        <v>4872.1511662941039</v>
      </c>
      <c r="K6493" s="150">
        <v>230.26333278056273</v>
      </c>
      <c r="L6493" s="150">
        <v>558.26732113786613</v>
      </c>
      <c r="M6493" s="150">
        <v>1370.2925155202167</v>
      </c>
      <c r="N6493" s="150">
        <v>337.72635350108453</v>
      </c>
      <c r="O6493" s="150">
        <v>1030.2569653726075</v>
      </c>
      <c r="P6493" s="150">
        <v>1560.6900929100325</v>
      </c>
      <c r="Q6493" s="150">
        <v>1.760225458311691</v>
      </c>
      <c r="R6493" s="150">
        <v>720.94186483240503</v>
      </c>
      <c r="S6493" s="150">
        <v>1015.0314929779383</v>
      </c>
      <c r="T6493" s="150">
        <v>1776.305112711392</v>
      </c>
      <c r="U6493" s="150">
        <v>33.561001283822556</v>
      </c>
      <c r="V6493" s="150">
        <v>1213.9776656016143</v>
      </c>
      <c r="W6493" s="150">
        <v>608.00386429378511</v>
      </c>
      <c r="X6493" s="150">
        <v>2334.5724338492582</v>
      </c>
      <c r="Y6493" s="150">
        <v>4009.3743972628563</v>
      </c>
      <c r="Z6493" s="150">
        <v>1237.7400286830305</v>
      </c>
      <c r="AA6493" s="150">
        <v>8968.8182719530632</v>
      </c>
      <c r="AB6493" s="150">
        <v>306.5395108793374</v>
      </c>
      <c r="AC6493" s="150">
        <v>949.42915952512021</v>
      </c>
      <c r="AD6493" s="150">
        <v>1731.6001889992824</v>
      </c>
      <c r="AE6493" s="150">
        <v>2003.6721671384503</v>
      </c>
      <c r="AF6493" s="150">
        <v>1549.4049727711038</v>
      </c>
      <c r="AG6493" s="150">
        <v>8563.8207062548663</v>
      </c>
      <c r="AH6493" s="150">
        <v>1048.5275322462103</v>
      </c>
      <c r="AI6493" s="150">
        <v>1018.0765874568722</v>
      </c>
      <c r="AJ6493" s="150">
        <v>1842.282159754958</v>
      </c>
      <c r="AK6493" s="150">
        <v>690.22141522499805</v>
      </c>
      <c r="AL6493" s="150">
        <v>52395.3359375</v>
      </c>
      <c r="AM6493" s="150">
        <v>39235.640625</v>
      </c>
      <c r="AN6493" s="150">
        <v>13159.6904296875</v>
      </c>
      <c r="AO6493" s="5" t="s">
        <v>7070</v>
      </c>
    </row>
    <row r="6494" spans="1:41" ht="14.25" x14ac:dyDescent="0.45">
      <c r="A6494" s="150">
        <v>2024</v>
      </c>
      <c r="B6494" s="5" t="s">
        <v>582</v>
      </c>
      <c r="C6494" s="5" t="s">
        <v>278</v>
      </c>
      <c r="D6494" s="5" t="s">
        <v>108</v>
      </c>
      <c r="E6494" s="5" t="s">
        <v>29</v>
      </c>
      <c r="F6494" s="5" t="s">
        <v>29</v>
      </c>
      <c r="G6494" s="5" t="s">
        <v>87</v>
      </c>
      <c r="H6494" s="5" t="s">
        <v>131</v>
      </c>
      <c r="I6494" s="150">
        <v>520.41481961742249</v>
      </c>
      <c r="J6494" s="150">
        <v>4529.3418721738808</v>
      </c>
      <c r="K6494" s="150">
        <v>128.62267668310452</v>
      </c>
      <c r="L6494" s="150">
        <v>397.28164641027166</v>
      </c>
      <c r="M6494" s="150">
        <v>1207.2094227936432</v>
      </c>
      <c r="N6494" s="150">
        <v>267.78099923786266</v>
      </c>
      <c r="O6494" s="150">
        <v>1184.1411495294283</v>
      </c>
      <c r="P6494" s="150">
        <v>1234.7776961578033</v>
      </c>
      <c r="Q6494" s="150">
        <v>1.5603783194009231</v>
      </c>
      <c r="R6494" s="150">
        <v>671.65611622576182</v>
      </c>
      <c r="S6494" s="150">
        <v>1341.0727704095004</v>
      </c>
      <c r="T6494" s="150">
        <v>2414.4188455872863</v>
      </c>
      <c r="U6494" s="150">
        <v>34.193741267979178</v>
      </c>
      <c r="V6494" s="150">
        <v>1132.5819312027634</v>
      </c>
      <c r="W6494" s="150">
        <v>329.23893348917539</v>
      </c>
      <c r="X6494" s="150">
        <v>2044.2940314687364</v>
      </c>
      <c r="Y6494" s="150">
        <v>3720.3999484276819</v>
      </c>
      <c r="Z6494" s="150">
        <v>1185.2601605610314</v>
      </c>
      <c r="AA6494" s="150">
        <v>8164.3169655892025</v>
      </c>
      <c r="AB6494" s="150">
        <v>158.03468807480419</v>
      </c>
      <c r="AC6494" s="150">
        <v>1164.7016694312649</v>
      </c>
      <c r="AD6494" s="150">
        <v>1450.1676151534271</v>
      </c>
      <c r="AE6494" s="150">
        <v>2024.8194409584287</v>
      </c>
      <c r="AF6494" s="150">
        <v>1011.3892034305233</v>
      </c>
      <c r="AG6494" s="150">
        <v>4886.537061081669</v>
      </c>
      <c r="AH6494" s="150">
        <v>783.97277379330819</v>
      </c>
      <c r="AI6494" s="150">
        <v>1100.7555009654764</v>
      </c>
      <c r="AJ6494" s="150">
        <v>1617.6606265434818</v>
      </c>
      <c r="AK6494" s="150">
        <v>658.47786697835079</v>
      </c>
      <c r="AL6494" s="150">
        <v>45365.078125</v>
      </c>
      <c r="AM6494" s="150">
        <v>32564.673828125</v>
      </c>
      <c r="AN6494" s="150">
        <v>12800.4072265625</v>
      </c>
      <c r="AO6494" s="5" t="s">
        <v>1296</v>
      </c>
    </row>
    <row r="6495" spans="1:41" ht="14.25" x14ac:dyDescent="0.45">
      <c r="A6495" s="150">
        <v>2024</v>
      </c>
      <c r="B6495" s="5" t="s">
        <v>7352</v>
      </c>
      <c r="C6495" s="5" t="s">
        <v>278</v>
      </c>
      <c r="D6495" s="5" t="s">
        <v>108</v>
      </c>
      <c r="E6495" s="5" t="s">
        <v>29</v>
      </c>
      <c r="F6495" s="5" t="s">
        <v>29</v>
      </c>
      <c r="G6495" s="5" t="s">
        <v>87</v>
      </c>
      <c r="H6495" s="5" t="s">
        <v>131</v>
      </c>
      <c r="I6495" s="150">
        <v>832</v>
      </c>
      <c r="J6495" s="150">
        <v>3669.7332774557699</v>
      </c>
      <c r="K6495" s="150">
        <v>250</v>
      </c>
      <c r="L6495" s="150">
        <v>550</v>
      </c>
      <c r="M6495" s="150">
        <v>1589.97670579189</v>
      </c>
      <c r="N6495" s="150">
        <v>590</v>
      </c>
      <c r="O6495" s="150">
        <v>1065</v>
      </c>
      <c r="P6495" s="150">
        <v>1607.578</v>
      </c>
      <c r="Q6495" s="150">
        <v>1.5611024636132731</v>
      </c>
      <c r="R6495" s="150">
        <v>806.5508499</v>
      </c>
      <c r="S6495" s="150">
        <v>1000</v>
      </c>
      <c r="T6495" s="150">
        <v>1800</v>
      </c>
      <c r="U6495" s="150">
        <v>37</v>
      </c>
      <c r="V6495" s="150">
        <v>1257</v>
      </c>
      <c r="W6495" s="150">
        <v>641.58000000000004</v>
      </c>
      <c r="X6495" s="150">
        <v>2820</v>
      </c>
      <c r="Y6495" s="150">
        <v>4000</v>
      </c>
      <c r="Z6495" s="150">
        <v>1117.9691504</v>
      </c>
      <c r="AA6495" s="150">
        <v>8957</v>
      </c>
      <c r="AB6495" s="150">
        <v>600</v>
      </c>
      <c r="AC6495" s="150">
        <v>1221.396700741042</v>
      </c>
      <c r="AD6495" s="150">
        <v>1534.821948</v>
      </c>
      <c r="AE6495" s="150">
        <v>1813.8050000000001</v>
      </c>
      <c r="AF6495" s="150">
        <v>2230.4</v>
      </c>
      <c r="AG6495" s="150">
        <v>8576</v>
      </c>
      <c r="AH6495" s="150">
        <v>1300.5402620709899</v>
      </c>
      <c r="AI6495" s="150">
        <v>1031</v>
      </c>
      <c r="AJ6495" s="150">
        <v>1801.3660200000011</v>
      </c>
      <c r="AK6495" s="150">
        <v>760</v>
      </c>
      <c r="AL6495" s="150">
        <v>53462.27734375</v>
      </c>
      <c r="AM6495" s="150">
        <v>39069.359375</v>
      </c>
      <c r="AN6495" s="150">
        <v>14392.9189453125</v>
      </c>
      <c r="AO6495" s="5" t="s">
        <v>7991</v>
      </c>
    </row>
    <row r="6496" spans="1:41" ht="14.25" x14ac:dyDescent="0.45">
      <c r="A6496" s="150">
        <v>2024</v>
      </c>
      <c r="B6496" s="5" t="s">
        <v>1478</v>
      </c>
      <c r="C6496" s="5" t="s">
        <v>278</v>
      </c>
      <c r="D6496" s="5" t="s">
        <v>108</v>
      </c>
      <c r="E6496" s="5" t="s">
        <v>29</v>
      </c>
      <c r="F6496" s="5" t="s">
        <v>29</v>
      </c>
      <c r="G6496" s="5" t="s">
        <v>87</v>
      </c>
      <c r="H6496" s="5" t="s">
        <v>131</v>
      </c>
      <c r="I6496" s="150">
        <v>472.0928996512144</v>
      </c>
      <c r="J6496" s="150">
        <v>3785.6348627829934</v>
      </c>
      <c r="K6496" s="150">
        <v>93.999264754279253</v>
      </c>
      <c r="L6496" s="150">
        <v>614.16995258469399</v>
      </c>
      <c r="M6496" s="150">
        <v>1208.5565060477345</v>
      </c>
      <c r="N6496" s="150">
        <v>495.88179859763358</v>
      </c>
      <c r="O6496" s="150">
        <v>1094.0244426154868</v>
      </c>
      <c r="P6496" s="150">
        <v>1472.4563447743431</v>
      </c>
      <c r="Q6496" s="150">
        <v>1.5511752236720771</v>
      </c>
      <c r="R6496" s="150">
        <v>651.88119508602699</v>
      </c>
      <c r="S6496" s="150">
        <v>1042.0148136766481</v>
      </c>
      <c r="T6496" s="150">
        <v>2677.1592409715877</v>
      </c>
      <c r="U6496" s="150">
        <v>55.313207458090652</v>
      </c>
      <c r="V6496" s="150">
        <v>986.78762105233727</v>
      </c>
      <c r="W6496" s="150">
        <v>325.24165985357303</v>
      </c>
      <c r="X6496" s="150">
        <v>1937.0685251823347</v>
      </c>
      <c r="Y6496" s="150">
        <v>3556.6392395552293</v>
      </c>
      <c r="Z6496" s="150">
        <v>1075.2887529852824</v>
      </c>
      <c r="AA6496" s="150">
        <v>10103.536451995875</v>
      </c>
      <c r="AB6496" s="150"/>
      <c r="AC6496" s="150">
        <v>941.76377644560068</v>
      </c>
      <c r="AD6496" s="150">
        <v>1441.6148895296719</v>
      </c>
      <c r="AE6496" s="150">
        <v>1946.1033844885392</v>
      </c>
      <c r="AF6496" s="150">
        <v>892.99421942652157</v>
      </c>
      <c r="AG6496" s="150">
        <v>3828.4672913091617</v>
      </c>
      <c r="AH6496" s="150">
        <v>774.38490441326917</v>
      </c>
      <c r="AI6496" s="150">
        <v>554.23833873006834</v>
      </c>
      <c r="AJ6496" s="150">
        <v>2432.1768633362185</v>
      </c>
      <c r="AK6496" s="150">
        <v>608.44528203899722</v>
      </c>
      <c r="AL6496" s="150">
        <v>45069.48828125</v>
      </c>
      <c r="AM6496" s="150">
        <v>33312.73828125</v>
      </c>
      <c r="AN6496" s="150">
        <v>11756.748046875</v>
      </c>
      <c r="AO6496" s="5" t="s">
        <v>3441</v>
      </c>
    </row>
    <row r="6497" spans="1:41" ht="14.25" x14ac:dyDescent="0.45">
      <c r="A6497" s="150">
        <v>2024</v>
      </c>
      <c r="B6497" s="5" t="s">
        <v>1477</v>
      </c>
      <c r="C6497" s="5" t="s">
        <v>278</v>
      </c>
      <c r="D6497" s="5" t="s">
        <v>108</v>
      </c>
      <c r="E6497" s="5" t="s">
        <v>29</v>
      </c>
      <c r="F6497" s="5" t="s">
        <v>29</v>
      </c>
      <c r="G6497" s="5" t="s">
        <v>87</v>
      </c>
      <c r="H6497" s="5" t="s">
        <v>131</v>
      </c>
      <c r="I6497" s="150">
        <v>105.82394265035764</v>
      </c>
      <c r="J6497" s="150">
        <v>3609.0914625969485</v>
      </c>
      <c r="K6497" s="150">
        <v>80.238752787020289</v>
      </c>
      <c r="L6497" s="150">
        <v>633.05609095414627</v>
      </c>
      <c r="M6497" s="150">
        <v>1190.2139314768658</v>
      </c>
      <c r="N6497" s="150">
        <v>291.22932111269364</v>
      </c>
      <c r="O6497" s="150">
        <v>1094.5672621567321</v>
      </c>
      <c r="P6497" s="150">
        <v>1245.2169039411347</v>
      </c>
      <c r="Q6497" s="150">
        <v>1.6095451112509169</v>
      </c>
      <c r="R6497" s="150">
        <v>525.96602058619408</v>
      </c>
      <c r="S6497" s="150">
        <v>816.1353332106687</v>
      </c>
      <c r="T6497" s="150">
        <v>1992.1345519536073</v>
      </c>
      <c r="U6497" s="150">
        <v>38.735949621320145</v>
      </c>
      <c r="V6497" s="150">
        <v>1125.556021853788</v>
      </c>
      <c r="W6497" s="150">
        <v>276.68535443800101</v>
      </c>
      <c r="X6497" s="150">
        <v>1770.7862684032066</v>
      </c>
      <c r="Y6497" s="150">
        <v>3242.752354013372</v>
      </c>
      <c r="Z6497" s="150">
        <v>940.73020508920342</v>
      </c>
      <c r="AA6497" s="150">
        <v>9948.4846813399836</v>
      </c>
      <c r="AB6497" s="150">
        <v>413.92129023924952</v>
      </c>
      <c r="AC6497" s="150">
        <v>956.22458493773149</v>
      </c>
      <c r="AD6497" s="150">
        <v>1553.8300881691544</v>
      </c>
      <c r="AE6497" s="150">
        <v>1475.2863098634214</v>
      </c>
      <c r="AF6497" s="150">
        <v>889.68492362206121</v>
      </c>
      <c r="AG6497" s="150">
        <v>4296.3701837132794</v>
      </c>
      <c r="AH6497" s="150">
        <v>903.10099688563537</v>
      </c>
      <c r="AI6497" s="150">
        <v>554.47745029375403</v>
      </c>
      <c r="AJ6497" s="150">
        <v>1425.8961924075275</v>
      </c>
      <c r="AK6497" s="150">
        <v>578.84789631265312</v>
      </c>
      <c r="AL6497" s="150">
        <v>41976.65234375</v>
      </c>
      <c r="AM6497" s="150">
        <v>30751.716796875</v>
      </c>
      <c r="AN6497" s="150">
        <v>11224.939453125</v>
      </c>
      <c r="AO6497" s="5" t="s">
        <v>3440</v>
      </c>
    </row>
    <row r="6498" spans="1:41" ht="14.25" x14ac:dyDescent="0.45">
      <c r="A6498" s="150">
        <v>2024</v>
      </c>
      <c r="B6498" s="5" t="s">
        <v>1478</v>
      </c>
      <c r="C6498" s="5" t="s">
        <v>278</v>
      </c>
      <c r="D6498" s="5" t="s">
        <v>108</v>
      </c>
      <c r="E6498" s="5" t="s">
        <v>29</v>
      </c>
      <c r="F6498" s="5" t="s">
        <v>29</v>
      </c>
      <c r="G6498" s="5" t="s">
        <v>88</v>
      </c>
      <c r="H6498" s="5" t="s">
        <v>131</v>
      </c>
      <c r="I6498" s="150">
        <v>509.99999999999989</v>
      </c>
      <c r="J6498" s="150">
        <v>4089.6016986113468</v>
      </c>
      <c r="K6498" s="150">
        <v>103.2445748456522</v>
      </c>
      <c r="L6498" s="150">
        <v>651.3865661411927</v>
      </c>
      <c r="M6498" s="150">
        <v>1310.9597814917081</v>
      </c>
      <c r="N6498" s="150">
        <v>525.19514587488459</v>
      </c>
      <c r="O6498" s="150">
        <v>1171.1121072424351</v>
      </c>
      <c r="P6498" s="150">
        <v>1331.0169599999999</v>
      </c>
      <c r="Q6498" s="150">
        <v>1.655156795457847</v>
      </c>
      <c r="R6498" s="150">
        <v>734.4968460991505</v>
      </c>
      <c r="S6498" s="150">
        <v>1085.1433909631969</v>
      </c>
      <c r="T6498" s="150">
        <v>2767.003740454049</v>
      </c>
      <c r="U6498" s="150">
        <v>59.754628431115549</v>
      </c>
      <c r="V6498" s="150">
        <v>1084</v>
      </c>
      <c r="W6498" s="150">
        <v>346.498779361309</v>
      </c>
      <c r="X6498" s="150">
        <v>2051.5755761349669</v>
      </c>
      <c r="Y6498" s="150">
        <v>3883.7521500000012</v>
      </c>
      <c r="Z6498" s="150">
        <v>1147.7806423722029</v>
      </c>
      <c r="AA6498" s="150">
        <v>10945.69208625391</v>
      </c>
      <c r="AB6498" s="150"/>
      <c r="AC6498" s="150">
        <v>1000.74263</v>
      </c>
      <c r="AD6498" s="150">
        <v>1544.4206094800859</v>
      </c>
      <c r="AE6498" s="150">
        <v>2077.5864498475021</v>
      </c>
      <c r="AF6498" s="150">
        <v>964.6979487384765</v>
      </c>
      <c r="AG6498" s="150">
        <v>4385.1984130636529</v>
      </c>
      <c r="AH6498" s="150">
        <v>840.26277008886325</v>
      </c>
      <c r="AI6498" s="150">
        <v>587.00134988213506</v>
      </c>
      <c r="AJ6498" s="150">
        <v>2636.0612529563009</v>
      </c>
      <c r="AK6498" s="150">
        <v>680.65374483729158</v>
      </c>
      <c r="AL6498" s="150">
        <v>48516.49609375</v>
      </c>
      <c r="AM6498" s="150">
        <v>36028.6171875</v>
      </c>
      <c r="AN6498" s="150">
        <v>12487.8759765625</v>
      </c>
      <c r="AO6498" s="5" t="s">
        <v>3443</v>
      </c>
    </row>
    <row r="6499" spans="1:41" ht="14.25" x14ac:dyDescent="0.45">
      <c r="A6499" s="150">
        <v>2024</v>
      </c>
      <c r="B6499" s="5" t="s">
        <v>4980</v>
      </c>
      <c r="C6499" s="5" t="s">
        <v>278</v>
      </c>
      <c r="D6499" s="5" t="s">
        <v>108</v>
      </c>
      <c r="E6499" s="5" t="s">
        <v>29</v>
      </c>
      <c r="F6499" s="5" t="s">
        <v>29</v>
      </c>
      <c r="G6499" s="5" t="s">
        <v>88</v>
      </c>
      <c r="H6499" s="5" t="s">
        <v>131</v>
      </c>
      <c r="I6499" s="150">
        <v>610</v>
      </c>
      <c r="J6499" s="150">
        <v>5332.4247251231036</v>
      </c>
      <c r="K6499" s="150">
        <v>188</v>
      </c>
      <c r="L6499" s="150">
        <v>408.35050571454889</v>
      </c>
      <c r="M6499" s="150">
        <v>1214.4888835199999</v>
      </c>
      <c r="N6499" s="150">
        <v>306.95627128353141</v>
      </c>
      <c r="O6499" s="150">
        <v>1120.642015248</v>
      </c>
      <c r="P6499" s="150">
        <v>1506.238221312</v>
      </c>
      <c r="Q6499" s="150">
        <v>1.885504914589365</v>
      </c>
      <c r="R6499" s="150">
        <v>689.68058538050013</v>
      </c>
      <c r="S6499" s="150">
        <v>1155.3862156288601</v>
      </c>
      <c r="T6499" s="150">
        <v>1967.5508197286219</v>
      </c>
      <c r="U6499" s="150">
        <v>39.640917158092812</v>
      </c>
      <c r="V6499" s="150">
        <v>1194</v>
      </c>
      <c r="W6499" s="150">
        <v>629.32605782400003</v>
      </c>
      <c r="X6499" s="150">
        <v>2612.8000000000002</v>
      </c>
      <c r="Y6499" s="150">
        <v>3977.2149300476522</v>
      </c>
      <c r="Z6499" s="150">
        <v>1324.124851763708</v>
      </c>
      <c r="AA6499" s="150">
        <v>9755</v>
      </c>
      <c r="AB6499" s="150">
        <v>351</v>
      </c>
      <c r="AC6499" s="150">
        <v>1092.221499921108</v>
      </c>
      <c r="AD6499" s="150">
        <v>1654.4233812630539</v>
      </c>
      <c r="AE6499" s="150">
        <v>1894.2562800000001</v>
      </c>
      <c r="AF6499" s="150">
        <v>1589.859676116258</v>
      </c>
      <c r="AG6499" s="150">
        <v>6621</v>
      </c>
      <c r="AH6499" s="150">
        <v>823.4158953553906</v>
      </c>
      <c r="AI6499" s="150">
        <v>790.52185509120011</v>
      </c>
      <c r="AJ6499" s="150">
        <v>1898.77740862426</v>
      </c>
      <c r="AK6499" s="150">
        <v>751</v>
      </c>
      <c r="AL6499" s="150">
        <v>51500.1875</v>
      </c>
      <c r="AM6499" s="150">
        <v>38241.62890625</v>
      </c>
      <c r="AN6499" s="150">
        <v>13258.5556640625</v>
      </c>
      <c r="AO6499" s="5" t="s">
        <v>6121</v>
      </c>
    </row>
    <row r="6500" spans="1:41" ht="14.25" x14ac:dyDescent="0.45">
      <c r="A6500" s="150">
        <v>2024</v>
      </c>
      <c r="B6500" s="5" t="s">
        <v>1477</v>
      </c>
      <c r="C6500" s="5" t="s">
        <v>278</v>
      </c>
      <c r="D6500" s="5" t="s">
        <v>108</v>
      </c>
      <c r="E6500" s="5" t="s">
        <v>29</v>
      </c>
      <c r="F6500" s="5" t="s">
        <v>29</v>
      </c>
      <c r="G6500" s="5" t="s">
        <v>88</v>
      </c>
      <c r="H6500" s="5" t="s">
        <v>131</v>
      </c>
      <c r="I6500" s="150">
        <v>116.6068121496065</v>
      </c>
      <c r="J6500" s="150">
        <v>4089.6000000000008</v>
      </c>
      <c r="K6500" s="150">
        <v>91.253146991309748</v>
      </c>
      <c r="L6500" s="150">
        <v>695.89519999999993</v>
      </c>
      <c r="M6500" s="150">
        <v>1317.3917978245099</v>
      </c>
      <c r="N6500" s="150">
        <v>326.14281224438048</v>
      </c>
      <c r="O6500" s="150">
        <v>1266</v>
      </c>
      <c r="P6500" s="150">
        <v>1585</v>
      </c>
      <c r="Q6500" s="150">
        <v>1.985500042944865</v>
      </c>
      <c r="R6500" s="150">
        <v>617.79745417081187</v>
      </c>
      <c r="S6500" s="150">
        <v>1021.0382093409401</v>
      </c>
      <c r="T6500" s="150">
        <v>2539.0777691180178</v>
      </c>
      <c r="U6500" s="150">
        <v>42.664804699816507</v>
      </c>
      <c r="V6500" s="150">
        <v>1240</v>
      </c>
      <c r="W6500" s="150">
        <v>298.77314215557777</v>
      </c>
      <c r="X6500" s="150">
        <v>2176.361670627181</v>
      </c>
      <c r="Y6500" s="150">
        <v>3917.1170000000002</v>
      </c>
      <c r="Z6500" s="150">
        <v>1177.25</v>
      </c>
      <c r="AA6500" s="150">
        <v>11191.141816541431</v>
      </c>
      <c r="AB6500" s="150">
        <v>374</v>
      </c>
      <c r="AC6500" s="150">
        <v>1120.9200432518121</v>
      </c>
      <c r="AD6500" s="150">
        <v>2041.1392787432719</v>
      </c>
      <c r="AE6500" s="150">
        <v>1593.05839397354</v>
      </c>
      <c r="AF6500" s="150">
        <v>978.00121004418975</v>
      </c>
      <c r="AG6500" s="150">
        <v>5052</v>
      </c>
      <c r="AH6500" s="150">
        <v>1163.6213611443361</v>
      </c>
      <c r="AI6500" s="150">
        <v>598.7413768797777</v>
      </c>
      <c r="AJ6500" s="150">
        <v>1822.661835043876</v>
      </c>
      <c r="AK6500" s="150">
        <v>771.30718383925716</v>
      </c>
      <c r="AL6500" s="150">
        <v>49226.55078125</v>
      </c>
      <c r="AM6500" s="150">
        <v>35567.83984375</v>
      </c>
      <c r="AN6500" s="150">
        <v>13658.705078125</v>
      </c>
      <c r="AO6500" s="5" t="s">
        <v>3442</v>
      </c>
    </row>
    <row r="6501" spans="1:41" ht="14.25" x14ac:dyDescent="0.45">
      <c r="A6501" s="150">
        <v>2024</v>
      </c>
      <c r="B6501" s="5" t="s">
        <v>6344</v>
      </c>
      <c r="C6501" s="5" t="s">
        <v>278</v>
      </c>
      <c r="D6501" s="5" t="s">
        <v>108</v>
      </c>
      <c r="E6501" s="5" t="s">
        <v>29</v>
      </c>
      <c r="F6501" s="5" t="s">
        <v>29</v>
      </c>
      <c r="G6501" s="5" t="s">
        <v>88</v>
      </c>
      <c r="H6501" s="5" t="s">
        <v>131</v>
      </c>
      <c r="I6501" s="150">
        <v>883.26464255999997</v>
      </c>
      <c r="J6501" s="150">
        <v>5492.6844035118611</v>
      </c>
      <c r="K6501" s="150">
        <v>211.90520000000001</v>
      </c>
      <c r="L6501" s="150">
        <v>608.25690104810406</v>
      </c>
      <c r="M6501" s="150">
        <v>1461.283416</v>
      </c>
      <c r="N6501" s="150">
        <v>360.15218720000013</v>
      </c>
      <c r="O6501" s="150">
        <v>1098.6686424</v>
      </c>
      <c r="P6501" s="150">
        <v>1657.8067073167099</v>
      </c>
      <c r="Q6501" s="150">
        <v>1.87710889574214</v>
      </c>
      <c r="R6501" s="150">
        <v>768.81423422192222</v>
      </c>
      <c r="S6501" s="150">
        <v>1082.4321600000001</v>
      </c>
      <c r="T6501" s="150">
        <v>1926.750153563921</v>
      </c>
      <c r="U6501" s="150">
        <v>36.505327677004807</v>
      </c>
      <c r="V6501" s="150">
        <v>1295</v>
      </c>
      <c r="W6501" s="150">
        <v>648.37686383999994</v>
      </c>
      <c r="X6501" s="150">
        <v>2564</v>
      </c>
      <c r="Y6501" s="150">
        <v>4340.3335888431557</v>
      </c>
      <c r="Z6501" s="150">
        <v>1319.929107652775</v>
      </c>
      <c r="AA6501" s="150">
        <v>9994</v>
      </c>
      <c r="AB6501" s="150">
        <v>351</v>
      </c>
      <c r="AC6501" s="150">
        <v>1012.4736651241</v>
      </c>
      <c r="AD6501" s="150">
        <v>1785.7908550815209</v>
      </c>
      <c r="AE6501" s="150">
        <v>2136.7210838400001</v>
      </c>
      <c r="AF6501" s="150">
        <v>1685.335182852672</v>
      </c>
      <c r="AG6501" s="150">
        <v>9526</v>
      </c>
      <c r="AH6501" s="150">
        <v>1179.196178622467</v>
      </c>
      <c r="AI6501" s="150">
        <v>1085.67945648</v>
      </c>
      <c r="AJ6501" s="150">
        <v>2003.9066578080001</v>
      </c>
      <c r="AK6501" s="150">
        <v>736</v>
      </c>
      <c r="AL6501" s="150">
        <v>57254.14453125</v>
      </c>
      <c r="AM6501" s="150">
        <v>43123.0625</v>
      </c>
      <c r="AN6501" s="150">
        <v>14131.0830078125</v>
      </c>
      <c r="AO6501" s="5" t="s">
        <v>7071</v>
      </c>
    </row>
    <row r="6502" spans="1:41" ht="14.25" x14ac:dyDescent="0.45">
      <c r="A6502" s="150">
        <v>2024</v>
      </c>
      <c r="B6502" s="5" t="s">
        <v>582</v>
      </c>
      <c r="C6502" s="5" t="s">
        <v>278</v>
      </c>
      <c r="D6502" s="5" t="s">
        <v>108</v>
      </c>
      <c r="E6502" s="5" t="s">
        <v>29</v>
      </c>
      <c r="F6502" s="5" t="s">
        <v>29</v>
      </c>
      <c r="G6502" s="5" t="s">
        <v>88</v>
      </c>
      <c r="H6502" s="5" t="s">
        <v>131</v>
      </c>
      <c r="I6502" s="150">
        <v>534.18053877212606</v>
      </c>
      <c r="J6502" s="150">
        <v>4820.4547839780507</v>
      </c>
      <c r="K6502" s="150">
        <v>131.48434985565481</v>
      </c>
      <c r="L6502" s="150">
        <v>422.06157486437507</v>
      </c>
      <c r="M6502" s="150">
        <v>1263.5542344142079</v>
      </c>
      <c r="N6502" s="150">
        <v>288.98140000000001</v>
      </c>
      <c r="O6502" s="150">
        <v>1239.805182073668</v>
      </c>
      <c r="P6502" s="150">
        <v>1488</v>
      </c>
      <c r="Q6502" s="150">
        <v>1.625122885839283</v>
      </c>
      <c r="R6502" s="150">
        <v>687.96307624279314</v>
      </c>
      <c r="S6502" s="150">
        <v>1364.2238992128609</v>
      </c>
      <c r="T6502" s="150">
        <v>2393.1133194380568</v>
      </c>
      <c r="U6502" s="150">
        <v>33.402138261185399</v>
      </c>
      <c r="V6502" s="150">
        <v>25</v>
      </c>
      <c r="W6502" s="150">
        <v>346.97760846098521</v>
      </c>
      <c r="X6502" s="150">
        <v>2182.5027685336322</v>
      </c>
      <c r="Y6502" s="150">
        <v>3910.7379000000001</v>
      </c>
      <c r="Z6502" s="150">
        <v>1244.230476197532</v>
      </c>
      <c r="AA6502" s="150">
        <v>8700.2923153903794</v>
      </c>
      <c r="AB6502" s="150">
        <v>144</v>
      </c>
      <c r="AC6502" s="150">
        <v>1229.0081600000001</v>
      </c>
      <c r="AD6502" s="150">
        <v>1522.3178863233879</v>
      </c>
      <c r="AE6502" s="150">
        <v>2105.5408288011299</v>
      </c>
      <c r="AF6502" s="150">
        <v>1074.4732958539109</v>
      </c>
      <c r="AG6502" s="150">
        <v>5278.5734174916352</v>
      </c>
      <c r="AH6502" s="150">
        <v>840.26277008886336</v>
      </c>
      <c r="AI6502" s="150">
        <v>1152.1317246522281</v>
      </c>
      <c r="AJ6502" s="150">
        <v>1727.025927597339</v>
      </c>
      <c r="AK6502" s="150">
        <v>689.21140058956803</v>
      </c>
      <c r="AL6502" s="150">
        <v>46841.13671875</v>
      </c>
      <c r="AM6502" s="150">
        <v>33571.55078125</v>
      </c>
      <c r="AN6502" s="150">
        <v>13269.5849609375</v>
      </c>
      <c r="AO6502" s="5" t="s">
        <v>1297</v>
      </c>
    </row>
    <row r="6503" spans="1:41" ht="14.25" x14ac:dyDescent="0.45">
      <c r="A6503" s="150">
        <v>2024</v>
      </c>
      <c r="B6503" s="5" t="s">
        <v>7352</v>
      </c>
      <c r="C6503" s="5" t="s">
        <v>278</v>
      </c>
      <c r="D6503" s="5" t="s">
        <v>108</v>
      </c>
      <c r="E6503" s="5" t="s">
        <v>29</v>
      </c>
      <c r="F6503" s="5" t="s">
        <v>29</v>
      </c>
      <c r="G6503" s="5" t="s">
        <v>88</v>
      </c>
      <c r="H6503" s="5" t="s">
        <v>131</v>
      </c>
      <c r="I6503" s="150">
        <v>900.58355712000002</v>
      </c>
      <c r="J6503" s="150">
        <v>4039.6845914542619</v>
      </c>
      <c r="K6503" s="150">
        <v>264.47047281200003</v>
      </c>
      <c r="L6503" s="150">
        <v>596.33029514520001</v>
      </c>
      <c r="M6503" s="150">
        <v>1687.296</v>
      </c>
      <c r="N6503" s="150">
        <v>625.51800000000003</v>
      </c>
      <c r="O6503" s="150">
        <v>1130.18652</v>
      </c>
      <c r="P6503" s="150">
        <v>1690.966146156713</v>
      </c>
      <c r="Q6503" s="150">
        <v>1.656879418369636</v>
      </c>
      <c r="R6503" s="150">
        <v>867.57737157987447</v>
      </c>
      <c r="S6503" s="150">
        <v>1057.601510859301</v>
      </c>
      <c r="T6503" s="150">
        <v>1951.952774714053</v>
      </c>
      <c r="U6503" s="150">
        <v>40.049989920000009</v>
      </c>
      <c r="V6503" s="150">
        <v>1334</v>
      </c>
      <c r="W6503" s="150">
        <v>629</v>
      </c>
      <c r="X6503" s="150">
        <v>2995.5404880000001</v>
      </c>
      <c r="Y6503" s="150">
        <v>4317.7917201407363</v>
      </c>
      <c r="Z6503" s="150">
        <v>1186.2893334863079</v>
      </c>
      <c r="AA6503" s="150">
        <v>9839</v>
      </c>
      <c r="AB6503" s="150">
        <v>636.72480000000007</v>
      </c>
      <c r="AC6503" s="150">
        <v>1296.1559500000001</v>
      </c>
      <c r="AD6503" s="150">
        <v>1628.986537255998</v>
      </c>
      <c r="AE6503" s="150">
        <v>1924.8243764399999</v>
      </c>
      <c r="AF6503" s="150">
        <v>2461.1697368278292</v>
      </c>
      <c r="AG6503" s="150">
        <v>9365</v>
      </c>
      <c r="AH6503" s="150">
        <v>1419.48041005908</v>
      </c>
      <c r="AI6503" s="150">
        <v>1094.105448</v>
      </c>
      <c r="AJ6503" s="150">
        <v>1949.856511979204</v>
      </c>
      <c r="AK6503" s="150">
        <v>807</v>
      </c>
      <c r="AL6503" s="150">
        <v>57738.80078125</v>
      </c>
      <c r="AM6503" s="150">
        <v>42436.453125</v>
      </c>
      <c r="AN6503" s="150">
        <v>15302.34375</v>
      </c>
      <c r="AO6503" s="5" t="s">
        <v>7992</v>
      </c>
    </row>
    <row r="6504" spans="1:41" ht="14.25" x14ac:dyDescent="0.45">
      <c r="A6504" s="150">
        <v>2024</v>
      </c>
      <c r="B6504" s="5" t="s">
        <v>4024</v>
      </c>
      <c r="C6504" s="5" t="s">
        <v>278</v>
      </c>
      <c r="D6504" s="5" t="s">
        <v>108</v>
      </c>
      <c r="E6504" s="5" t="s">
        <v>29</v>
      </c>
      <c r="F6504" s="5" t="s">
        <v>29</v>
      </c>
      <c r="G6504" s="5" t="s">
        <v>88</v>
      </c>
      <c r="H6504" s="5" t="s">
        <v>131</v>
      </c>
      <c r="I6504" s="150">
        <v>635.44320629683682</v>
      </c>
      <c r="J6504" s="150">
        <v>4816.3916080088984</v>
      </c>
      <c r="K6504" s="150">
        <v>133.8340461340251</v>
      </c>
      <c r="L6504" s="150">
        <v>415.97420000000011</v>
      </c>
      <c r="M6504" s="150">
        <v>1126.1624192639999</v>
      </c>
      <c r="N6504" s="150">
        <v>701.9018388649896</v>
      </c>
      <c r="O6504" s="150">
        <v>1140.814670191106</v>
      </c>
      <c r="P6504" s="150">
        <v>1760.427404954012</v>
      </c>
      <c r="Q6504" s="150">
        <v>1.6283891102117329</v>
      </c>
      <c r="R6504" s="150">
        <v>682.98883624085943</v>
      </c>
      <c r="S6504" s="150">
        <v>1194</v>
      </c>
      <c r="T6504" s="150">
        <v>1780.4627848563839</v>
      </c>
      <c r="U6504" s="150">
        <v>39.640917158092812</v>
      </c>
      <c r="V6504" s="150">
        <v>1216</v>
      </c>
      <c r="W6504" s="150">
        <v>471.24611531103449</v>
      </c>
      <c r="X6504" s="150">
        <v>2421.2492014176009</v>
      </c>
      <c r="Y6504" s="150">
        <v>3950.3906857699221</v>
      </c>
      <c r="Z6504" s="150">
        <v>1249</v>
      </c>
      <c r="AA6504" s="150">
        <v>9755</v>
      </c>
      <c r="AB6504" s="150">
        <v>144.30000000000001</v>
      </c>
      <c r="AC6504" s="150">
        <v>1255.19875</v>
      </c>
      <c r="AD6504" s="150">
        <v>1513.3753385235921</v>
      </c>
      <c r="AE6504" s="150">
        <v>1961.7749343578889</v>
      </c>
      <c r="AF6504" s="150">
        <v>1353.6364580510281</v>
      </c>
      <c r="AG6504" s="150">
        <v>5829</v>
      </c>
      <c r="AH6504" s="150">
        <v>733</v>
      </c>
      <c r="AI6504" s="150">
        <v>806.33229219302416</v>
      </c>
      <c r="AJ6504" s="150">
        <v>1668</v>
      </c>
      <c r="AK6504" s="150">
        <v>675.69745155840008</v>
      </c>
      <c r="AL6504" s="150">
        <v>49432.87109375</v>
      </c>
      <c r="AM6504" s="150">
        <v>37292.3984375</v>
      </c>
      <c r="AN6504" s="150">
        <v>12140.4736328125</v>
      </c>
      <c r="AO6504" s="5" t="s">
        <v>4754</v>
      </c>
    </row>
    <row r="6505" spans="1:41" ht="14.25" x14ac:dyDescent="0.45">
      <c r="A6505" s="150">
        <v>2024</v>
      </c>
      <c r="B6505" s="5" t="s">
        <v>6344</v>
      </c>
      <c r="C6505" s="5" t="s">
        <v>306</v>
      </c>
      <c r="D6505" s="5" t="s">
        <v>7</v>
      </c>
      <c r="E6505" s="5" t="s">
        <v>1</v>
      </c>
      <c r="F6505" s="5" t="s">
        <v>117</v>
      </c>
      <c r="G6505" s="5" t="s">
        <v>83</v>
      </c>
      <c r="H6505" s="5" t="s">
        <v>304</v>
      </c>
      <c r="I6505" s="150">
        <v>39.840000000000003</v>
      </c>
      <c r="J6505" s="150">
        <v>85</v>
      </c>
      <c r="K6505" s="150">
        <v>180</v>
      </c>
      <c r="L6505" s="150">
        <v>70.565940413343995</v>
      </c>
      <c r="M6505" s="150">
        <v>90</v>
      </c>
      <c r="N6505" s="150">
        <v>80</v>
      </c>
      <c r="O6505" s="150">
        <v>40</v>
      </c>
      <c r="P6505" s="150">
        <v>15</v>
      </c>
      <c r="Q6505" s="150">
        <v>3.631308671189561</v>
      </c>
      <c r="R6505" s="150">
        <v>35.4</v>
      </c>
      <c r="S6505" s="150">
        <v>90</v>
      </c>
      <c r="T6505" s="150">
        <v>65</v>
      </c>
      <c r="U6505" s="150">
        <v>15</v>
      </c>
      <c r="V6505" s="150">
        <v>100</v>
      </c>
      <c r="W6505" s="150">
        <v>100</v>
      </c>
      <c r="X6505" s="150">
        <v>80</v>
      </c>
      <c r="Y6505" s="150">
        <v>6.7</v>
      </c>
      <c r="Z6505" s="150">
        <v>96.5</v>
      </c>
      <c r="AA6505" s="150">
        <v>94.143572268932786</v>
      </c>
      <c r="AB6505" s="150">
        <v>55</v>
      </c>
      <c r="AC6505" s="150">
        <v>75.7</v>
      </c>
      <c r="AD6505" s="150">
        <v>50</v>
      </c>
      <c r="AE6505" s="150">
        <v>110</v>
      </c>
      <c r="AF6505" s="150">
        <v>40.752154904797841</v>
      </c>
      <c r="AG6505" s="150">
        <v>9.59</v>
      </c>
      <c r="AH6505" s="150">
        <v>67</v>
      </c>
      <c r="AI6505" s="150">
        <v>40</v>
      </c>
      <c r="AJ6505" s="150">
        <v>6</v>
      </c>
      <c r="AK6505" s="150">
        <v>49</v>
      </c>
      <c r="AL6505" s="150">
        <v>61.718029022216797</v>
      </c>
      <c r="AM6505" s="150">
        <v>51.989589691162109</v>
      </c>
      <c r="AN6505" s="150">
        <v>75.5</v>
      </c>
      <c r="AO6505" s="5" t="s">
        <v>7072</v>
      </c>
    </row>
    <row r="6506" spans="1:41" ht="14.25" x14ac:dyDescent="0.45">
      <c r="A6506" s="150">
        <v>2024</v>
      </c>
      <c r="B6506" s="5" t="s">
        <v>7352</v>
      </c>
      <c r="C6506" s="5" t="s">
        <v>306</v>
      </c>
      <c r="D6506" s="5" t="s">
        <v>7</v>
      </c>
      <c r="E6506" s="5" t="s">
        <v>1</v>
      </c>
      <c r="F6506" s="5" t="s">
        <v>117</v>
      </c>
      <c r="G6506" s="5" t="s">
        <v>83</v>
      </c>
      <c r="H6506" s="5" t="s">
        <v>304</v>
      </c>
      <c r="I6506" s="150">
        <v>54.99</v>
      </c>
      <c r="J6506" s="150">
        <v>195.96</v>
      </c>
      <c r="K6506" s="150">
        <v>180</v>
      </c>
      <c r="L6506" s="150">
        <v>71</v>
      </c>
      <c r="M6506" s="150">
        <v>90</v>
      </c>
      <c r="N6506" s="150">
        <v>90</v>
      </c>
      <c r="O6506" s="150">
        <v>258.14</v>
      </c>
      <c r="P6506" s="150">
        <v>15</v>
      </c>
      <c r="Q6506" s="150">
        <v>11.5</v>
      </c>
      <c r="R6506" s="150">
        <v>57.2</v>
      </c>
      <c r="S6506" s="150">
        <v>202.18</v>
      </c>
      <c r="T6506" s="150">
        <v>65</v>
      </c>
      <c r="U6506" s="150">
        <v>15</v>
      </c>
      <c r="V6506" s="150">
        <v>100</v>
      </c>
      <c r="W6506" s="150">
        <v>105</v>
      </c>
      <c r="X6506" s="150">
        <v>100</v>
      </c>
      <c r="Y6506" s="150">
        <v>10.4978737317276</v>
      </c>
      <c r="Z6506" s="150">
        <v>103.5</v>
      </c>
      <c r="AA6506" s="150">
        <v>94.143572268932786</v>
      </c>
      <c r="AB6506" s="150">
        <v>69</v>
      </c>
      <c r="AC6506" s="150">
        <v>88</v>
      </c>
      <c r="AD6506" s="150">
        <v>51.985393180248089</v>
      </c>
      <c r="AE6506" s="150">
        <v>125</v>
      </c>
      <c r="AF6506" s="150">
        <v>41.7</v>
      </c>
      <c r="AG6506" s="150">
        <v>0</v>
      </c>
      <c r="AH6506" s="150">
        <v>67</v>
      </c>
      <c r="AI6506" s="150">
        <v>80</v>
      </c>
      <c r="AJ6506" s="150">
        <v>8.5</v>
      </c>
      <c r="AK6506" s="150">
        <v>49</v>
      </c>
      <c r="AL6506" s="150">
        <v>82.734375</v>
      </c>
      <c r="AM6506" s="150">
        <v>63.646556854248047</v>
      </c>
      <c r="AN6506" s="150">
        <v>109.77545166015625</v>
      </c>
      <c r="AO6506" s="5" t="s">
        <v>7993</v>
      </c>
    </row>
    <row r="6507" spans="1:41" ht="14.25" x14ac:dyDescent="0.45">
      <c r="A6507" s="150">
        <v>2024</v>
      </c>
      <c r="B6507" s="5" t="s">
        <v>6344</v>
      </c>
      <c r="C6507" s="5" t="s">
        <v>306</v>
      </c>
      <c r="D6507" s="5" t="s">
        <v>7</v>
      </c>
      <c r="E6507" s="5" t="s">
        <v>1</v>
      </c>
      <c r="F6507" s="5" t="s">
        <v>118</v>
      </c>
      <c r="G6507" s="5" t="s">
        <v>83</v>
      </c>
      <c r="H6507" s="5" t="s">
        <v>304</v>
      </c>
      <c r="I6507" s="150">
        <v>92.97</v>
      </c>
      <c r="J6507" s="150">
        <v>93</v>
      </c>
      <c r="K6507" s="150">
        <v>160</v>
      </c>
      <c r="L6507" s="150">
        <v>83.788852913445183</v>
      </c>
      <c r="M6507" s="150">
        <v>110</v>
      </c>
      <c r="N6507" s="150">
        <v>102</v>
      </c>
      <c r="O6507" s="150">
        <v>232</v>
      </c>
      <c r="P6507" s="150">
        <v>68</v>
      </c>
      <c r="Q6507" s="150">
        <v>18.059245319348371</v>
      </c>
      <c r="R6507" s="150">
        <v>158.19999999999999</v>
      </c>
      <c r="S6507" s="150">
        <v>80</v>
      </c>
      <c r="T6507" s="150">
        <v>80</v>
      </c>
      <c r="U6507" s="150">
        <v>30</v>
      </c>
      <c r="V6507" s="150">
        <v>75</v>
      </c>
      <c r="W6507" s="150">
        <v>50</v>
      </c>
      <c r="X6507" s="150">
        <v>90</v>
      </c>
      <c r="Y6507" s="150">
        <v>77.3</v>
      </c>
      <c r="Z6507" s="150">
        <v>140.5</v>
      </c>
      <c r="AA6507" s="150">
        <v>195.03915360091551</v>
      </c>
      <c r="AB6507" s="150">
        <v>60</v>
      </c>
      <c r="AC6507" s="150">
        <v>158.5</v>
      </c>
      <c r="AD6507" s="150">
        <v>123.76</v>
      </c>
      <c r="AE6507" s="150">
        <v>249</v>
      </c>
      <c r="AF6507" s="150">
        <v>78.761022547601087</v>
      </c>
      <c r="AG6507" s="150">
        <v>86.44</v>
      </c>
      <c r="AH6507" s="150">
        <v>57.22</v>
      </c>
      <c r="AI6507" s="150">
        <v>169</v>
      </c>
      <c r="AJ6507" s="150">
        <v>33.57</v>
      </c>
      <c r="AK6507" s="150">
        <v>128</v>
      </c>
      <c r="AL6507" s="150">
        <v>106.21063232421875</v>
      </c>
      <c r="AM6507" s="150">
        <v>102.3604736328125</v>
      </c>
      <c r="AN6507" s="150">
        <v>111.66500091552734</v>
      </c>
      <c r="AO6507" s="5" t="s">
        <v>7073</v>
      </c>
    </row>
    <row r="6508" spans="1:41" ht="14.25" x14ac:dyDescent="0.45">
      <c r="A6508" s="150">
        <v>2024</v>
      </c>
      <c r="B6508" s="5" t="s">
        <v>7352</v>
      </c>
      <c r="C6508" s="5" t="s">
        <v>306</v>
      </c>
      <c r="D6508" s="5" t="s">
        <v>7</v>
      </c>
      <c r="E6508" s="5" t="s">
        <v>1</v>
      </c>
      <c r="F6508" s="5" t="s">
        <v>118</v>
      </c>
      <c r="G6508" s="5" t="s">
        <v>83</v>
      </c>
      <c r="H6508" s="5" t="s">
        <v>304</v>
      </c>
      <c r="I6508" s="150">
        <v>91.88</v>
      </c>
      <c r="J6508" s="150">
        <v>146.29351167101439</v>
      </c>
      <c r="K6508" s="150">
        <v>160</v>
      </c>
      <c r="L6508" s="150">
        <v>62.8</v>
      </c>
      <c r="M6508" s="150">
        <v>125</v>
      </c>
      <c r="N6508" s="150">
        <v>90</v>
      </c>
      <c r="O6508" s="150">
        <v>219.49</v>
      </c>
      <c r="P6508" s="150">
        <v>68</v>
      </c>
      <c r="Q6508" s="150">
        <v>23.5</v>
      </c>
      <c r="R6508" s="150">
        <v>144.30000000000001</v>
      </c>
      <c r="S6508" s="150">
        <v>92.02</v>
      </c>
      <c r="T6508" s="150">
        <v>80</v>
      </c>
      <c r="U6508" s="150">
        <v>30</v>
      </c>
      <c r="V6508" s="150">
        <v>75</v>
      </c>
      <c r="W6508" s="150">
        <v>45</v>
      </c>
      <c r="X6508" s="150">
        <v>100</v>
      </c>
      <c r="Y6508" s="150">
        <v>65.799475787224864</v>
      </c>
      <c r="Z6508" s="150">
        <v>130.1</v>
      </c>
      <c r="AA6508" s="150">
        <v>195.03915360091551</v>
      </c>
      <c r="AB6508" s="150">
        <v>103</v>
      </c>
      <c r="AC6508" s="150">
        <v>148.5</v>
      </c>
      <c r="AD6508" s="150">
        <v>141.97817294281879</v>
      </c>
      <c r="AE6508" s="150">
        <v>249</v>
      </c>
      <c r="AF6508" s="150">
        <v>67.8</v>
      </c>
      <c r="AG6508" s="150">
        <v>104.83</v>
      </c>
      <c r="AH6508" s="150">
        <v>57.224785106468019</v>
      </c>
      <c r="AI6508" s="150">
        <v>159</v>
      </c>
      <c r="AJ6508" s="150">
        <v>31.2</v>
      </c>
      <c r="AK6508" s="150">
        <v>128</v>
      </c>
      <c r="AL6508" s="150">
        <v>108.09501647949219</v>
      </c>
      <c r="AM6508" s="150">
        <v>101.41424560546875</v>
      </c>
      <c r="AN6508" s="150">
        <v>117.55941009521484</v>
      </c>
      <c r="AO6508" s="5" t="s">
        <v>7994</v>
      </c>
    </row>
    <row r="6509" spans="1:41" ht="14.25" x14ac:dyDescent="0.45">
      <c r="A6509" s="150">
        <v>2024</v>
      </c>
      <c r="B6509" s="5" t="s">
        <v>6344</v>
      </c>
      <c r="C6509" s="5" t="s">
        <v>306</v>
      </c>
      <c r="D6509" s="5" t="s">
        <v>7</v>
      </c>
      <c r="E6509" s="5" t="s">
        <v>119</v>
      </c>
      <c r="F6509" s="5" t="s">
        <v>117</v>
      </c>
      <c r="G6509" s="5" t="s">
        <v>83</v>
      </c>
      <c r="H6509" s="5" t="s">
        <v>304</v>
      </c>
      <c r="I6509" s="150">
        <v>0.38919999999999999</v>
      </c>
      <c r="J6509" s="150">
        <v>0.31</v>
      </c>
      <c r="K6509" s="150">
        <v>0.7</v>
      </c>
      <c r="L6509" s="150">
        <v>0.2856902233067089</v>
      </c>
      <c r="M6509" s="150">
        <v>0.4</v>
      </c>
      <c r="N6509" s="150">
        <v>0.3</v>
      </c>
      <c r="O6509" s="150">
        <v>0.54</v>
      </c>
      <c r="P6509" s="150">
        <v>0.06</v>
      </c>
      <c r="Q6509" s="150">
        <v>1.8049594492375799E-2</v>
      </c>
      <c r="R6509" s="150">
        <v>0.38</v>
      </c>
      <c r="S6509" s="150">
        <v>0.4</v>
      </c>
      <c r="T6509" s="150">
        <v>0.35</v>
      </c>
      <c r="U6509" s="150">
        <v>0.3</v>
      </c>
      <c r="V6509" s="150">
        <v>0.7</v>
      </c>
      <c r="W6509" s="150">
        <v>0.5</v>
      </c>
      <c r="X6509" s="150">
        <v>0.25</v>
      </c>
      <c r="Y6509" s="150">
        <v>2.7E-2</v>
      </c>
      <c r="Z6509" s="150">
        <v>0.53</v>
      </c>
      <c r="AA6509" s="150">
        <v>0.42286104891848492</v>
      </c>
      <c r="AB6509" s="150">
        <v>0.35</v>
      </c>
      <c r="AC6509" s="150">
        <v>1.1200000000000001</v>
      </c>
      <c r="AD6509" s="150">
        <v>0.26</v>
      </c>
      <c r="AE6509" s="150">
        <v>0.35</v>
      </c>
      <c r="AF6509" s="150">
        <v>0.26496386435640812</v>
      </c>
      <c r="AG6509" s="150">
        <v>0.06</v>
      </c>
      <c r="AH6509" s="150">
        <v>0.33</v>
      </c>
      <c r="AI6509" s="150">
        <v>0.16</v>
      </c>
      <c r="AJ6509" s="150">
        <v>0.02</v>
      </c>
      <c r="AK6509" s="150">
        <v>0.22</v>
      </c>
      <c r="AL6509" s="150">
        <v>0.34475058317184448</v>
      </c>
      <c r="AM6509" s="150">
        <v>0.32575082778930664</v>
      </c>
      <c r="AN6509" s="150">
        <v>0.37166664004325867</v>
      </c>
      <c r="AO6509" s="5" t="s">
        <v>7074</v>
      </c>
    </row>
    <row r="6510" spans="1:41" ht="14.25" x14ac:dyDescent="0.45">
      <c r="A6510" s="150">
        <v>2024</v>
      </c>
      <c r="B6510" s="5" t="s">
        <v>7352</v>
      </c>
      <c r="C6510" s="5" t="s">
        <v>306</v>
      </c>
      <c r="D6510" s="5" t="s">
        <v>7</v>
      </c>
      <c r="E6510" s="5" t="s">
        <v>119</v>
      </c>
      <c r="F6510" s="5" t="s">
        <v>117</v>
      </c>
      <c r="G6510" s="5" t="s">
        <v>83</v>
      </c>
      <c r="H6510" s="5" t="s">
        <v>304</v>
      </c>
      <c r="I6510" s="150">
        <v>0.6986</v>
      </c>
      <c r="J6510" s="150">
        <v>1.1076999999999999</v>
      </c>
      <c r="K6510" s="150">
        <v>0.7</v>
      </c>
      <c r="L6510" s="150">
        <v>1.17</v>
      </c>
      <c r="M6510" s="150">
        <v>0.28999999999999998</v>
      </c>
      <c r="N6510" s="150">
        <v>0.35</v>
      </c>
      <c r="O6510" s="150">
        <v>1.5</v>
      </c>
      <c r="P6510" s="150">
        <v>0.06</v>
      </c>
      <c r="Q6510" s="150">
        <v>0.1</v>
      </c>
      <c r="R6510" s="150">
        <v>0.36</v>
      </c>
      <c r="S6510" s="150">
        <v>0.73</v>
      </c>
      <c r="T6510" s="150">
        <v>0.35</v>
      </c>
      <c r="U6510" s="150">
        <v>0.3</v>
      </c>
      <c r="V6510" s="150">
        <v>0.7</v>
      </c>
      <c r="W6510" s="150">
        <v>0.4</v>
      </c>
      <c r="X6510" s="150">
        <v>0.5</v>
      </c>
      <c r="Y6510" s="150">
        <v>3.6244108647772999E-2</v>
      </c>
      <c r="Z6510" s="150">
        <v>0.64</v>
      </c>
      <c r="AA6510" s="150">
        <v>0.42286104891848492</v>
      </c>
      <c r="AB6510" s="150">
        <v>0.46</v>
      </c>
      <c r="AC6510" s="150">
        <v>1.75</v>
      </c>
      <c r="AD6510" s="150">
        <v>0.22270131358737999</v>
      </c>
      <c r="AE6510" s="150">
        <v>0.5</v>
      </c>
      <c r="AF6510" s="150">
        <v>0.89298</v>
      </c>
      <c r="AG6510" s="150">
        <v>0</v>
      </c>
      <c r="AH6510" s="150">
        <v>0.333409656287806</v>
      </c>
      <c r="AI6510" s="150">
        <v>0.28000000000000003</v>
      </c>
      <c r="AJ6510" s="150">
        <v>7.0000000000000007E-2</v>
      </c>
      <c r="AK6510" s="150">
        <v>0.22</v>
      </c>
      <c r="AL6510" s="150">
        <v>0.52222394943237305</v>
      </c>
      <c r="AM6510" s="150">
        <v>0.53872841596603394</v>
      </c>
      <c r="AN6510" s="150">
        <v>0.49884262681007385</v>
      </c>
      <c r="AO6510" s="5" t="s">
        <v>7995</v>
      </c>
    </row>
    <row r="6511" spans="1:41" ht="14.25" x14ac:dyDescent="0.45">
      <c r="A6511" s="150">
        <v>2024</v>
      </c>
      <c r="B6511" s="5" t="s">
        <v>6344</v>
      </c>
      <c r="C6511" s="5" t="s">
        <v>306</v>
      </c>
      <c r="D6511" s="5" t="s">
        <v>7</v>
      </c>
      <c r="E6511" s="5" t="s">
        <v>119</v>
      </c>
      <c r="F6511" s="5" t="s">
        <v>118</v>
      </c>
      <c r="G6511" s="5" t="s">
        <v>83</v>
      </c>
      <c r="H6511" s="5" t="s">
        <v>304</v>
      </c>
      <c r="I6511" s="150">
        <v>0.90810000000000002</v>
      </c>
      <c r="J6511" s="150">
        <v>1.63</v>
      </c>
      <c r="K6511" s="150">
        <v>1.5</v>
      </c>
      <c r="L6511" s="150">
        <v>3.3785248224286768</v>
      </c>
      <c r="M6511" s="150">
        <v>2.4</v>
      </c>
      <c r="N6511" s="150">
        <v>1.25</v>
      </c>
      <c r="O6511" s="150">
        <v>3</v>
      </c>
      <c r="P6511" s="150">
        <v>1.6</v>
      </c>
      <c r="Q6511" s="150">
        <v>0.54394908826119248</v>
      </c>
      <c r="R6511" s="150">
        <v>2.1</v>
      </c>
      <c r="S6511" s="150">
        <v>1.31</v>
      </c>
      <c r="T6511" s="150">
        <v>0.67</v>
      </c>
      <c r="U6511" s="150">
        <v>0.6</v>
      </c>
      <c r="V6511" s="150">
        <v>1.07</v>
      </c>
      <c r="W6511" s="150">
        <v>1</v>
      </c>
      <c r="X6511" s="150">
        <v>2.25</v>
      </c>
      <c r="Y6511" s="150">
        <v>1.0609999999999999</v>
      </c>
      <c r="Z6511" s="150">
        <v>1.8</v>
      </c>
      <c r="AA6511" s="150">
        <v>2.2517413425804471</v>
      </c>
      <c r="AB6511" s="150">
        <v>0.65</v>
      </c>
      <c r="AC6511" s="150">
        <v>2.35</v>
      </c>
      <c r="AD6511" s="150">
        <v>2.5190000000000001</v>
      </c>
      <c r="AE6511" s="150">
        <v>2.86</v>
      </c>
      <c r="AF6511" s="150">
        <v>1.809118067821796</v>
      </c>
      <c r="AG6511" s="150">
        <v>1.23</v>
      </c>
      <c r="AH6511" s="150">
        <v>0.95</v>
      </c>
      <c r="AI6511" s="150">
        <v>2.0499999999999998</v>
      </c>
      <c r="AJ6511" s="150">
        <v>0.55000000000000004</v>
      </c>
      <c r="AK6511" s="150">
        <v>2.11</v>
      </c>
      <c r="AL6511" s="150">
        <v>1.63453209400177</v>
      </c>
      <c r="AM6511" s="150">
        <v>1.5877902507781982</v>
      </c>
      <c r="AN6511" s="150">
        <v>1.7007499933242798</v>
      </c>
      <c r="AO6511" s="5" t="s">
        <v>7075</v>
      </c>
    </row>
    <row r="6512" spans="1:41" ht="14.25" x14ac:dyDescent="0.45">
      <c r="A6512" s="150">
        <v>2024</v>
      </c>
      <c r="B6512" s="5" t="s">
        <v>7352</v>
      </c>
      <c r="C6512" s="5" t="s">
        <v>306</v>
      </c>
      <c r="D6512" s="5" t="s">
        <v>7</v>
      </c>
      <c r="E6512" s="5" t="s">
        <v>119</v>
      </c>
      <c r="F6512" s="5" t="s">
        <v>118</v>
      </c>
      <c r="G6512" s="5" t="s">
        <v>83</v>
      </c>
      <c r="H6512" s="5" t="s">
        <v>304</v>
      </c>
      <c r="I6512" s="150">
        <v>1.1970000000000001</v>
      </c>
      <c r="J6512" s="150">
        <v>2.50671492006063</v>
      </c>
      <c r="K6512" s="150">
        <v>1.5</v>
      </c>
      <c r="L6512" s="150">
        <v>3.16</v>
      </c>
      <c r="M6512" s="150">
        <v>2.5099999999999998</v>
      </c>
      <c r="N6512" s="150">
        <v>1.25</v>
      </c>
      <c r="O6512" s="150">
        <v>3.15</v>
      </c>
      <c r="P6512" s="150">
        <v>1.6</v>
      </c>
      <c r="Q6512" s="150">
        <v>0.62</v>
      </c>
      <c r="R6512" s="150">
        <v>1.77</v>
      </c>
      <c r="S6512" s="150">
        <v>1.1399999999999999</v>
      </c>
      <c r="T6512" s="150">
        <v>0.67</v>
      </c>
      <c r="U6512" s="150">
        <v>0.6</v>
      </c>
      <c r="V6512" s="150">
        <v>1.07</v>
      </c>
      <c r="W6512" s="150">
        <v>0.8</v>
      </c>
      <c r="X6512" s="150">
        <v>2.75</v>
      </c>
      <c r="Y6512" s="150">
        <v>0.8234579684025839</v>
      </c>
      <c r="Z6512" s="150">
        <v>1.74</v>
      </c>
      <c r="AA6512" s="150">
        <v>2.2517413425804471</v>
      </c>
      <c r="AB6512" s="150">
        <v>1.07</v>
      </c>
      <c r="AC6512" s="150">
        <v>2.6</v>
      </c>
      <c r="AD6512" s="150">
        <v>2.5733368268489669</v>
      </c>
      <c r="AE6512" s="150">
        <v>2.86</v>
      </c>
      <c r="AF6512" s="150">
        <v>1.8151999999999999</v>
      </c>
      <c r="AG6512" s="150">
        <v>1.33</v>
      </c>
      <c r="AH6512" s="150">
        <v>0.94972461469731062</v>
      </c>
      <c r="AI6512" s="150">
        <v>2.2999999999999998</v>
      </c>
      <c r="AJ6512" s="150">
        <v>0.48</v>
      </c>
      <c r="AK6512" s="150">
        <v>1.88</v>
      </c>
      <c r="AL6512" s="150">
        <v>1.6885234117507935</v>
      </c>
      <c r="AM6512" s="150">
        <v>1.6278891563415527</v>
      </c>
      <c r="AN6512" s="150">
        <v>1.7744216918945313</v>
      </c>
      <c r="AO6512" s="5" t="s">
        <v>7996</v>
      </c>
    </row>
    <row r="6513" spans="1:41" ht="14.25" x14ac:dyDescent="0.45">
      <c r="A6513" s="150">
        <v>2025</v>
      </c>
      <c r="B6513" s="5" t="s">
        <v>7352</v>
      </c>
      <c r="C6513" s="5" t="s">
        <v>171</v>
      </c>
      <c r="D6513" s="5" t="s">
        <v>84</v>
      </c>
      <c r="E6513" s="5" t="s">
        <v>85</v>
      </c>
      <c r="F6513" s="5" t="s">
        <v>86</v>
      </c>
      <c r="G6513" s="5" t="s">
        <v>87</v>
      </c>
      <c r="H6513" s="5" t="s">
        <v>131</v>
      </c>
      <c r="I6513" s="150">
        <v>13973.211350588241</v>
      </c>
      <c r="J6513" s="150">
        <v>77550.356362545994</v>
      </c>
      <c r="K6513" s="150">
        <v>1782.324950733333</v>
      </c>
      <c r="L6513" s="150">
        <v>3536</v>
      </c>
      <c r="M6513" s="150">
        <v>37797.7028346242</v>
      </c>
      <c r="N6513" s="150">
        <v>12140.02072473145</v>
      </c>
      <c r="O6513" s="150">
        <v>8410.2029899999998</v>
      </c>
      <c r="P6513" s="150">
        <v>15908.594999999999</v>
      </c>
      <c r="Q6513" s="150">
        <v>4208.7869654840397</v>
      </c>
      <c r="R6513" s="150">
        <v>7672.4463655802201</v>
      </c>
      <c r="S6513" s="150">
        <v>21131.8</v>
      </c>
      <c r="T6513" s="150">
        <v>12457.25</v>
      </c>
      <c r="U6513" s="150">
        <v>1517</v>
      </c>
      <c r="V6513" s="150">
        <v>14309</v>
      </c>
      <c r="W6513" s="150">
        <v>9998.0653199999997</v>
      </c>
      <c r="X6513" s="150">
        <v>25596.015034760931</v>
      </c>
      <c r="Y6513" s="150">
        <v>70787</v>
      </c>
      <c r="Z6513" s="150">
        <v>14430.27987003423</v>
      </c>
      <c r="AA6513" s="150">
        <v>233217</v>
      </c>
      <c r="AB6513" s="150">
        <v>2074</v>
      </c>
      <c r="AC6513" s="150">
        <v>13253.5937928972</v>
      </c>
      <c r="AD6513" s="150">
        <v>17458.192001767959</v>
      </c>
      <c r="AE6513" s="150">
        <v>16258.766311412919</v>
      </c>
      <c r="AF6513" s="150">
        <v>50322.012239999996</v>
      </c>
      <c r="AG6513" s="150">
        <v>253818</v>
      </c>
      <c r="AH6513" s="150">
        <v>45551.247888538368</v>
      </c>
      <c r="AI6513" s="150">
        <v>30373</v>
      </c>
      <c r="AJ6513" s="150">
        <v>47583.969895398557</v>
      </c>
      <c r="AK6513" s="150">
        <v>2565</v>
      </c>
      <c r="AL6513" s="150">
        <v>1065680.75</v>
      </c>
      <c r="AM6513" s="150">
        <v>850486.0625</v>
      </c>
      <c r="AN6513" s="150">
        <v>215194.796875</v>
      </c>
      <c r="AO6513" s="5" t="s">
        <v>7997</v>
      </c>
    </row>
    <row r="6514" spans="1:41" ht="14.25" x14ac:dyDescent="0.45">
      <c r="A6514" s="150">
        <v>2025</v>
      </c>
      <c r="B6514" s="5" t="s">
        <v>6344</v>
      </c>
      <c r="C6514" s="5" t="s">
        <v>171</v>
      </c>
      <c r="D6514" s="5" t="s">
        <v>84</v>
      </c>
      <c r="E6514" s="5" t="s">
        <v>85</v>
      </c>
      <c r="F6514" s="5" t="s">
        <v>86</v>
      </c>
      <c r="G6514" s="5" t="s">
        <v>87</v>
      </c>
      <c r="H6514" s="5" t="s">
        <v>131</v>
      </c>
      <c r="I6514" s="150">
        <v>14771.511242196637</v>
      </c>
      <c r="J6514" s="150">
        <v>67344.497881524221</v>
      </c>
      <c r="K6514" s="150">
        <v>1889.9803625113482</v>
      </c>
      <c r="L6514" s="150">
        <v>3015.9526212055666</v>
      </c>
      <c r="M6514" s="150">
        <v>31907.836947479631</v>
      </c>
      <c r="N6514" s="150">
        <v>13612.840106359712</v>
      </c>
      <c r="O6514" s="150">
        <v>9549.0421838594793</v>
      </c>
      <c r="P6514" s="150">
        <v>12693.475850205454</v>
      </c>
      <c r="Q6514" s="150">
        <v>4745.5474860346931</v>
      </c>
      <c r="R6514" s="150">
        <v>8017.5697494775204</v>
      </c>
      <c r="S6514" s="150">
        <v>22274.624799638688</v>
      </c>
      <c r="T6514" s="150">
        <v>12084.292336239621</v>
      </c>
      <c r="U6514" s="150">
        <v>1505.416079175614</v>
      </c>
      <c r="V6514" s="150">
        <v>11763.751361558012</v>
      </c>
      <c r="W6514" s="150">
        <v>5926.4237076117533</v>
      </c>
      <c r="X6514" s="150">
        <v>19791.613024590417</v>
      </c>
      <c r="Y6514" s="150">
        <v>79190.448635482244</v>
      </c>
      <c r="Z6514" s="150">
        <v>16438.626178625324</v>
      </c>
      <c r="AA6514" s="150">
        <v>232835.63872735322</v>
      </c>
      <c r="AB6514" s="150">
        <v>2022.582827463835</v>
      </c>
      <c r="AC6514" s="150">
        <v>13489.523937993115</v>
      </c>
      <c r="AD6514" s="150">
        <v>18927.355450441959</v>
      </c>
      <c r="AE6514" s="150">
        <v>16177.395417451147</v>
      </c>
      <c r="AF6514" s="150">
        <v>49610.379377037469</v>
      </c>
      <c r="AG6514" s="150">
        <v>256217.72030540602</v>
      </c>
      <c r="AH6514" s="150">
        <v>38109.525863989846</v>
      </c>
      <c r="AI6514" s="150">
        <v>5593.5936220797303</v>
      </c>
      <c r="AJ6514" s="150">
        <v>47012.211281528856</v>
      </c>
      <c r="AK6514" s="150">
        <v>2230.4736193499912</v>
      </c>
      <c r="AL6514" s="150">
        <v>1018749.75</v>
      </c>
      <c r="AM6514" s="150">
        <v>848442.5625</v>
      </c>
      <c r="AN6514" s="150">
        <v>170307.328125</v>
      </c>
      <c r="AO6514" s="5" t="s">
        <v>7076</v>
      </c>
    </row>
    <row r="6515" spans="1:41" ht="14.25" x14ac:dyDescent="0.45">
      <c r="A6515" s="150">
        <v>2025</v>
      </c>
      <c r="B6515" s="5" t="s">
        <v>1478</v>
      </c>
      <c r="C6515" s="5" t="s">
        <v>171</v>
      </c>
      <c r="D6515" s="5" t="s">
        <v>84</v>
      </c>
      <c r="E6515" s="5" t="s">
        <v>85</v>
      </c>
      <c r="F6515" s="5" t="s">
        <v>86</v>
      </c>
      <c r="G6515" s="5" t="s">
        <v>87</v>
      </c>
      <c r="H6515" s="5" t="s">
        <v>131</v>
      </c>
      <c r="I6515" s="150">
        <v>8348.2892175437682</v>
      </c>
      <c r="J6515" s="150">
        <v>12047.045985710558</v>
      </c>
      <c r="K6515" s="150">
        <v>1105.4286412195886</v>
      </c>
      <c r="L6515" s="150">
        <v>3438.343669460095</v>
      </c>
      <c r="M6515" s="150">
        <v>22083.409370662168</v>
      </c>
      <c r="N6515" s="150">
        <v>14038.310424996409</v>
      </c>
      <c r="O6515" s="150">
        <v>9316.8964993315167</v>
      </c>
      <c r="P6515" s="150">
        <v>10715.235605299027</v>
      </c>
      <c r="Q6515" s="150">
        <v>3125.0445823554164</v>
      </c>
      <c r="R6515" s="150">
        <v>7090.6417858883769</v>
      </c>
      <c r="S6515" s="150">
        <v>19230.728294285669</v>
      </c>
      <c r="T6515" s="150">
        <v>12378.497805323517</v>
      </c>
      <c r="U6515" s="150">
        <v>1796.3215419818314</v>
      </c>
      <c r="V6515" s="150">
        <v>3174.6528790025059</v>
      </c>
      <c r="W6515" s="150">
        <v>3099.8061480865963</v>
      </c>
      <c r="X6515" s="150">
        <v>15196.017636541188</v>
      </c>
      <c r="Y6515" s="150">
        <v>57373.134022539009</v>
      </c>
      <c r="Z6515" s="150">
        <v>15561.888752288412</v>
      </c>
      <c r="AA6515" s="150">
        <v>186784.82585879514</v>
      </c>
      <c r="AB6515" s="150">
        <v>0</v>
      </c>
      <c r="AC6515" s="150">
        <v>11310.175870315701</v>
      </c>
      <c r="AD6515" s="150">
        <v>18816.930258170702</v>
      </c>
      <c r="AE6515" s="150">
        <v>23649.834718990107</v>
      </c>
      <c r="AF6515" s="150">
        <v>35784.844317493778</v>
      </c>
      <c r="AG6515" s="150">
        <v>185820.39012667409</v>
      </c>
      <c r="AH6515" s="150">
        <v>32320.93174305377</v>
      </c>
      <c r="AI6515" s="150">
        <v>4340.3365930739055</v>
      </c>
      <c r="AJ6515" s="150">
        <v>62095.857251785565</v>
      </c>
      <c r="AK6515" s="150">
        <v>1991.9593817143398</v>
      </c>
      <c r="AL6515" s="150">
        <v>782035.8125</v>
      </c>
      <c r="AM6515" s="150">
        <v>642154.875</v>
      </c>
      <c r="AN6515" s="150">
        <v>139880.9375</v>
      </c>
      <c r="AO6515" s="5" t="s">
        <v>3444</v>
      </c>
    </row>
    <row r="6516" spans="1:41" ht="14.25" x14ac:dyDescent="0.45">
      <c r="A6516" s="150">
        <v>2025</v>
      </c>
      <c r="B6516" s="5" t="s">
        <v>4980</v>
      </c>
      <c r="C6516" s="5" t="s">
        <v>171</v>
      </c>
      <c r="D6516" s="5" t="s">
        <v>84</v>
      </c>
      <c r="E6516" s="5" t="s">
        <v>85</v>
      </c>
      <c r="F6516" s="5" t="s">
        <v>86</v>
      </c>
      <c r="G6516" s="5" t="s">
        <v>87</v>
      </c>
      <c r="H6516" s="5" t="s">
        <v>131</v>
      </c>
      <c r="I6516" s="150">
        <v>12109.250650992848</v>
      </c>
      <c r="J6516" s="150">
        <v>67559.82178717629</v>
      </c>
      <c r="K6516" s="150">
        <v>1410.9314202771579</v>
      </c>
      <c r="L6516" s="150">
        <v>3307.9307791992992</v>
      </c>
      <c r="M6516" s="150">
        <v>31293.657259909294</v>
      </c>
      <c r="N6516" s="150">
        <v>15409.489337212228</v>
      </c>
      <c r="O6516" s="150">
        <v>9732.2727015595137</v>
      </c>
      <c r="P6516" s="150">
        <v>11070.400156753865</v>
      </c>
      <c r="Q6516" s="150">
        <v>4325.9173245104212</v>
      </c>
      <c r="R6516" s="150">
        <v>7594.791880858048</v>
      </c>
      <c r="S6516" s="150">
        <v>17203.76840657205</v>
      </c>
      <c r="T6516" s="150">
        <v>11960.171380971226</v>
      </c>
      <c r="U6516" s="150">
        <v>1500.1571431782809</v>
      </c>
      <c r="V6516" s="150">
        <v>9616.1758447551601</v>
      </c>
      <c r="W6516" s="150">
        <v>6391.47007560578</v>
      </c>
      <c r="X6516" s="150">
        <v>20332.29134765108</v>
      </c>
      <c r="Y6516" s="150">
        <v>74529.576721411984</v>
      </c>
      <c r="Z6516" s="150">
        <v>16932.569958966684</v>
      </c>
      <c r="AA6516" s="150">
        <v>180803.70063059864</v>
      </c>
      <c r="AB6516" s="150">
        <v>1940.5122596449394</v>
      </c>
      <c r="AC6516" s="150">
        <v>13592.862171948042</v>
      </c>
      <c r="AD6516" s="150">
        <v>16726.120057753909</v>
      </c>
      <c r="AE6516" s="150">
        <v>16717.396257829747</v>
      </c>
      <c r="AF6516" s="150">
        <v>49170.271407463842</v>
      </c>
      <c r="AG6516" s="150">
        <v>230067.63917445115</v>
      </c>
      <c r="AH6516" s="150">
        <v>33311.073642764917</v>
      </c>
      <c r="AI6516" s="150">
        <v>4128.5925871598902</v>
      </c>
      <c r="AJ6516" s="150">
        <v>45399.769722800578</v>
      </c>
      <c r="AK6516" s="150">
        <v>1978.4375806803453</v>
      </c>
      <c r="AL6516" s="150">
        <v>916116.875</v>
      </c>
      <c r="AM6516" s="150">
        <v>759707.6875</v>
      </c>
      <c r="AN6516" s="150">
        <v>156409.296875</v>
      </c>
      <c r="AO6516" s="5" t="s">
        <v>6122</v>
      </c>
    </row>
    <row r="6517" spans="1:41" ht="14.25" x14ac:dyDescent="0.45">
      <c r="A6517" s="150">
        <v>2025</v>
      </c>
      <c r="B6517" s="5" t="s">
        <v>582</v>
      </c>
      <c r="C6517" s="5" t="s">
        <v>171</v>
      </c>
      <c r="D6517" s="5" t="s">
        <v>84</v>
      </c>
      <c r="E6517" s="5" t="s">
        <v>85</v>
      </c>
      <c r="F6517" s="5" t="s">
        <v>86</v>
      </c>
      <c r="G6517" s="5" t="s">
        <v>87</v>
      </c>
      <c r="H6517" s="5" t="s">
        <v>131</v>
      </c>
      <c r="I6517" s="150">
        <v>10804.060121193472</v>
      </c>
      <c r="J6517" s="150">
        <v>27727.480945524429</v>
      </c>
      <c r="K6517" s="150">
        <v>1247.0946734910724</v>
      </c>
      <c r="L6517" s="150">
        <v>2288.7592485735886</v>
      </c>
      <c r="M6517" s="150">
        <v>12957.726750704913</v>
      </c>
      <c r="N6517" s="150">
        <v>12267.749572354436</v>
      </c>
      <c r="O6517" s="150">
        <v>12262.167232723768</v>
      </c>
      <c r="P6517" s="150">
        <v>9808.8886199589306</v>
      </c>
      <c r="Q6517" s="150">
        <v>3257.4460697876707</v>
      </c>
      <c r="R6517" s="150">
        <v>6648.3479943494331</v>
      </c>
      <c r="S6517" s="150">
        <v>23644.120207103275</v>
      </c>
      <c r="T6517" s="150">
        <v>12169.500394854691</v>
      </c>
      <c r="U6517" s="150">
        <v>1901.3448782052787</v>
      </c>
      <c r="V6517" s="150">
        <v>6123.8265748420163</v>
      </c>
      <c r="W6517" s="150">
        <v>5048.6679619754968</v>
      </c>
      <c r="X6517" s="150">
        <v>14736.225758469376</v>
      </c>
      <c r="Y6517" s="150">
        <v>56916.976640320616</v>
      </c>
      <c r="Z6517" s="150">
        <v>15037.696720140406</v>
      </c>
      <c r="AA6517" s="150">
        <v>233107.04304732999</v>
      </c>
      <c r="AB6517" s="150">
        <v>1126.5161374686591</v>
      </c>
      <c r="AC6517" s="150">
        <v>10486.290249694501</v>
      </c>
      <c r="AD6517" s="150">
        <v>16640.136561963453</v>
      </c>
      <c r="AE6517" s="150">
        <v>17882.950050356871</v>
      </c>
      <c r="AF6517" s="150">
        <v>38400.817332158513</v>
      </c>
      <c r="AG6517" s="150">
        <v>180110.83877970171</v>
      </c>
      <c r="AH6517" s="150">
        <v>34448.560393881729</v>
      </c>
      <c r="AI6517" s="150">
        <v>4397.0168945933292</v>
      </c>
      <c r="AJ6517" s="150">
        <v>45212.816962592835</v>
      </c>
      <c r="AK6517" s="150">
        <v>1954.8236918670716</v>
      </c>
      <c r="AL6517" s="150">
        <v>818615.8125</v>
      </c>
      <c r="AM6517" s="150">
        <v>677983.3125</v>
      </c>
      <c r="AN6517" s="150">
        <v>140632.546875</v>
      </c>
      <c r="AO6517" s="5" t="s">
        <v>1298</v>
      </c>
    </row>
    <row r="6518" spans="1:41" ht="14.25" x14ac:dyDescent="0.45">
      <c r="A6518" s="150">
        <v>2025</v>
      </c>
      <c r="B6518" s="5" t="s">
        <v>4024</v>
      </c>
      <c r="C6518" s="5" t="s">
        <v>171</v>
      </c>
      <c r="D6518" s="5" t="s">
        <v>84</v>
      </c>
      <c r="E6518" s="5" t="s">
        <v>85</v>
      </c>
      <c r="F6518" s="5" t="s">
        <v>86</v>
      </c>
      <c r="G6518" s="5" t="s">
        <v>87</v>
      </c>
      <c r="H6518" s="5" t="s">
        <v>131</v>
      </c>
      <c r="I6518" s="150">
        <v>11675.672137118236</v>
      </c>
      <c r="J6518" s="150">
        <v>49387.108627255802</v>
      </c>
      <c r="K6518" s="150">
        <v>1225.842795593391</v>
      </c>
      <c r="L6518" s="150">
        <v>3224.0087999084826</v>
      </c>
      <c r="M6518" s="150">
        <v>20994.464015645659</v>
      </c>
      <c r="N6518" s="150">
        <v>13180.024935855667</v>
      </c>
      <c r="O6518" s="150">
        <v>9193.8344904772766</v>
      </c>
      <c r="P6518" s="150">
        <v>10044.204677328305</v>
      </c>
      <c r="Q6518" s="150">
        <v>3849.6309542729809</v>
      </c>
      <c r="R6518" s="150">
        <v>6713.8008289002082</v>
      </c>
      <c r="S6518" s="150">
        <v>21057.744027321005</v>
      </c>
      <c r="T6518" s="150">
        <v>11359.762550013111</v>
      </c>
      <c r="U6518" s="150">
        <v>1777.5323685401465</v>
      </c>
      <c r="V6518" s="150">
        <v>9987.9359868305746</v>
      </c>
      <c r="W6518" s="150">
        <v>3743.3122307662247</v>
      </c>
      <c r="X6518" s="150">
        <v>15645.931118223267</v>
      </c>
      <c r="Y6518" s="150">
        <v>61403.112759079551</v>
      </c>
      <c r="Z6518" s="150">
        <v>17278.739779643751</v>
      </c>
      <c r="AA6518" s="150">
        <v>183135.60053842564</v>
      </c>
      <c r="AB6518" s="150">
        <v>1090.5783163228682</v>
      </c>
      <c r="AC6518" s="150">
        <v>10302.775852143419</v>
      </c>
      <c r="AD6518" s="150">
        <v>16254.234333434777</v>
      </c>
      <c r="AE6518" s="150">
        <v>19179.60671301261</v>
      </c>
      <c r="AF6518" s="150">
        <v>39021.108923939319</v>
      </c>
      <c r="AG6518" s="150">
        <v>175461.81046535488</v>
      </c>
      <c r="AH6518" s="150">
        <v>34240.488090034756</v>
      </c>
      <c r="AI6518" s="150">
        <v>4180.3926184048241</v>
      </c>
      <c r="AJ6518" s="150">
        <v>43640.438141442537</v>
      </c>
      <c r="AK6518" s="150">
        <v>2020.8476635399513</v>
      </c>
      <c r="AL6518" s="150">
        <v>800270.5625</v>
      </c>
      <c r="AM6518" s="150">
        <v>659263.0625</v>
      </c>
      <c r="AN6518" s="150">
        <v>141007.421875</v>
      </c>
      <c r="AO6518" s="5" t="s">
        <v>4755</v>
      </c>
    </row>
    <row r="6519" spans="1:41" ht="14.25" x14ac:dyDescent="0.45">
      <c r="A6519" s="150">
        <v>2025</v>
      </c>
      <c r="B6519" s="5" t="s">
        <v>7352</v>
      </c>
      <c r="C6519" s="5" t="s">
        <v>171</v>
      </c>
      <c r="D6519" s="5" t="s">
        <v>84</v>
      </c>
      <c r="E6519" s="5" t="s">
        <v>85</v>
      </c>
      <c r="F6519" s="5" t="s">
        <v>86</v>
      </c>
      <c r="G6519" s="5" t="s">
        <v>88</v>
      </c>
      <c r="H6519" s="5" t="s">
        <v>131</v>
      </c>
      <c r="I6519" s="150">
        <v>13986.480480800001</v>
      </c>
      <c r="J6519" s="150">
        <v>85059.827336029586</v>
      </c>
      <c r="K6519" s="150">
        <v>1922.706439879782</v>
      </c>
      <c r="L6519" s="150">
        <v>3910.538912920174</v>
      </c>
      <c r="M6519" s="150">
        <v>40913.449150820401</v>
      </c>
      <c r="N6519" s="150">
        <v>13127.004409652111</v>
      </c>
      <c r="O6519" s="150">
        <v>9103.4741885041567</v>
      </c>
      <c r="P6519" s="150">
        <v>16832.245715506189</v>
      </c>
      <c r="Q6519" s="150">
        <v>4584.5652385695957</v>
      </c>
      <c r="R6519" s="150">
        <v>8294.8199842567301</v>
      </c>
      <c r="S6519" s="150">
        <v>22827.63052455146</v>
      </c>
      <c r="T6519" s="150">
        <v>13777.94374418293</v>
      </c>
      <c r="U6519" s="150">
        <v>1578.5962831700001</v>
      </c>
      <c r="V6519" s="150">
        <v>15489</v>
      </c>
      <c r="W6519" s="150">
        <v>10469.01549011136</v>
      </c>
      <c r="X6519" s="150">
        <v>27733.11253739176</v>
      </c>
      <c r="Y6519" s="150">
        <v>78386.192068578908</v>
      </c>
      <c r="Z6519" s="150">
        <v>15600.835527681869</v>
      </c>
      <c r="AA6519" s="150">
        <v>264275</v>
      </c>
      <c r="AB6519" s="150">
        <v>2246</v>
      </c>
      <c r="AC6519" s="150">
        <v>14345.473416479999</v>
      </c>
      <c r="AD6519" s="150">
        <v>19016.933105896511</v>
      </c>
      <c r="AE6519" s="150">
        <v>17057.795457397919</v>
      </c>
      <c r="AF6519" s="150">
        <v>55668.812569704758</v>
      </c>
      <c r="AG6519" s="150">
        <v>280236</v>
      </c>
      <c r="AH6519" s="150">
        <v>51009.990003646133</v>
      </c>
      <c r="AI6519" s="150">
        <v>32876.711995680002</v>
      </c>
      <c r="AJ6519" s="150">
        <v>52536.547701556257</v>
      </c>
      <c r="AK6519" s="150">
        <v>2776</v>
      </c>
      <c r="AL6519" s="150">
        <v>1175642.625</v>
      </c>
      <c r="AM6519" s="150">
        <v>940969.75</v>
      </c>
      <c r="AN6519" s="150">
        <v>234672.96875</v>
      </c>
      <c r="AO6519" s="5" t="s">
        <v>7998</v>
      </c>
    </row>
    <row r="6520" spans="1:41" ht="14.25" x14ac:dyDescent="0.45">
      <c r="A6520" s="150">
        <v>2025</v>
      </c>
      <c r="B6520" s="5" t="s">
        <v>4024</v>
      </c>
      <c r="C6520" s="5" t="s">
        <v>171</v>
      </c>
      <c r="D6520" s="5" t="s">
        <v>84</v>
      </c>
      <c r="E6520" s="5" t="s">
        <v>85</v>
      </c>
      <c r="F6520" s="5" t="s">
        <v>86</v>
      </c>
      <c r="G6520" s="5" t="s">
        <v>88</v>
      </c>
      <c r="H6520" s="5" t="s">
        <v>131</v>
      </c>
      <c r="I6520" s="150">
        <v>12644.54803977645</v>
      </c>
      <c r="J6520" s="150">
        <v>53748.018122270543</v>
      </c>
      <c r="K6520" s="150">
        <v>1284.2231654279219</v>
      </c>
      <c r="L6520" s="150">
        <v>3490.4740000000011</v>
      </c>
      <c r="M6520" s="150">
        <v>22290.8197235681</v>
      </c>
      <c r="N6520" s="150">
        <v>14076.37738723093</v>
      </c>
      <c r="O6520" s="150">
        <v>9742.3999296844358</v>
      </c>
      <c r="P6520" s="150">
        <v>10446.77569636627</v>
      </c>
      <c r="Q6520" s="150">
        <v>3558.2720010128778</v>
      </c>
      <c r="R6520" s="150">
        <v>7098.56983790904</v>
      </c>
      <c r="S6520" s="150">
        <v>22358</v>
      </c>
      <c r="T6520" s="150">
        <v>12302.42350052379</v>
      </c>
      <c r="U6520" s="150">
        <v>1779.0023298239989</v>
      </c>
      <c r="V6520" s="150">
        <v>10700</v>
      </c>
      <c r="W6520" s="150">
        <v>4001.8084175833619</v>
      </c>
      <c r="X6520" s="150">
        <v>16943.887492816</v>
      </c>
      <c r="Y6520" s="150">
        <v>65439.855668812437</v>
      </c>
      <c r="Z6520" s="150">
        <v>18381</v>
      </c>
      <c r="AA6520" s="150">
        <v>207492</v>
      </c>
      <c r="AB6520" s="150">
        <v>1008.038</v>
      </c>
      <c r="AC6520" s="150">
        <v>10938.94967</v>
      </c>
      <c r="AD6520" s="150">
        <v>17291.748292812819</v>
      </c>
      <c r="AE6520" s="150">
        <v>20363.899516086429</v>
      </c>
      <c r="AF6520" s="150">
        <v>42259.176222113521</v>
      </c>
      <c r="AG6520" s="150">
        <v>190150</v>
      </c>
      <c r="AH6520" s="150">
        <v>37816</v>
      </c>
      <c r="AI6520" s="150">
        <v>4438.5214197968207</v>
      </c>
      <c r="AJ6520" s="150">
        <v>47261.828704669329</v>
      </c>
      <c r="AK6520" s="150">
        <v>2145.6299586020909</v>
      </c>
      <c r="AL6520" s="150">
        <v>871452.125</v>
      </c>
      <c r="AM6520" s="150">
        <v>719828.6875</v>
      </c>
      <c r="AN6520" s="150">
        <v>151623.484375</v>
      </c>
      <c r="AO6520" s="5" t="s">
        <v>4756</v>
      </c>
    </row>
    <row r="6521" spans="1:41" ht="14.25" x14ac:dyDescent="0.45">
      <c r="A6521" s="150">
        <v>2025</v>
      </c>
      <c r="B6521" s="5" t="s">
        <v>4980</v>
      </c>
      <c r="C6521" s="5" t="s">
        <v>171</v>
      </c>
      <c r="D6521" s="5" t="s">
        <v>84</v>
      </c>
      <c r="E6521" s="5" t="s">
        <v>85</v>
      </c>
      <c r="F6521" s="5" t="s">
        <v>86</v>
      </c>
      <c r="G6521" s="5" t="s">
        <v>88</v>
      </c>
      <c r="H6521" s="5" t="s">
        <v>131</v>
      </c>
      <c r="I6521" s="150">
        <v>13203.58015185078</v>
      </c>
      <c r="J6521" s="150">
        <v>68947.946600398456</v>
      </c>
      <c r="K6521" s="150">
        <v>1488</v>
      </c>
      <c r="L6521" s="150">
        <v>3612.8867395098268</v>
      </c>
      <c r="M6521" s="150">
        <v>32439.10848689952</v>
      </c>
      <c r="N6521" s="150">
        <v>16602.1751378515</v>
      </c>
      <c r="O6521" s="150">
        <v>10403.71712003585</v>
      </c>
      <c r="P6521" s="150">
        <v>11903.946040174051</v>
      </c>
      <c r="Q6521" s="150">
        <v>4674.4624042588157</v>
      </c>
      <c r="R6521" s="150">
        <v>8105.7448512316314</v>
      </c>
      <c r="S6521" s="150">
        <v>18103.96376437282</v>
      </c>
      <c r="T6521" s="150">
        <v>13019.631753</v>
      </c>
      <c r="U6521" s="150">
        <v>1519.087886012536</v>
      </c>
      <c r="V6521" s="150">
        <v>10358</v>
      </c>
      <c r="W6521" s="150">
        <v>6832.4273976746881</v>
      </c>
      <c r="X6521" s="150">
        <v>22349.515800000001</v>
      </c>
      <c r="Y6521" s="150">
        <v>82705.67887301062</v>
      </c>
      <c r="Z6521" s="150">
        <v>18243.141342381801</v>
      </c>
      <c r="AA6521" s="150">
        <v>207491</v>
      </c>
      <c r="AB6521" s="150">
        <v>2150</v>
      </c>
      <c r="AC6521" s="150">
        <v>14530.66208</v>
      </c>
      <c r="AD6521" s="150">
        <v>18073.607094589821</v>
      </c>
      <c r="AE6521" s="150">
        <v>17870.755062395339</v>
      </c>
      <c r="AF6521" s="150">
        <v>53703.246350616057</v>
      </c>
      <c r="AG6521" s="150">
        <v>259418</v>
      </c>
      <c r="AH6521" s="150">
        <v>36948.803982334459</v>
      </c>
      <c r="AI6521" s="150">
        <v>4413.4305210956172</v>
      </c>
      <c r="AJ6521" s="150">
        <v>50492.661024292633</v>
      </c>
      <c r="AK6521" s="150">
        <v>2114</v>
      </c>
      <c r="AL6521" s="150">
        <v>1011719.3125</v>
      </c>
      <c r="AM6521" s="150">
        <v>843382.9375</v>
      </c>
      <c r="AN6521" s="150">
        <v>168336.21875</v>
      </c>
      <c r="AO6521" s="5" t="s">
        <v>6123</v>
      </c>
    </row>
    <row r="6522" spans="1:41" ht="14.25" x14ac:dyDescent="0.45">
      <c r="A6522" s="150">
        <v>2025</v>
      </c>
      <c r="B6522" s="5" t="s">
        <v>6344</v>
      </c>
      <c r="C6522" s="5" t="s">
        <v>171</v>
      </c>
      <c r="D6522" s="5" t="s">
        <v>84</v>
      </c>
      <c r="E6522" s="5" t="s">
        <v>85</v>
      </c>
      <c r="F6522" s="5" t="s">
        <v>86</v>
      </c>
      <c r="G6522" s="5" t="s">
        <v>88</v>
      </c>
      <c r="H6522" s="5" t="s">
        <v>131</v>
      </c>
      <c r="I6522" s="150">
        <v>16243.76673546394</v>
      </c>
      <c r="J6522" s="150">
        <v>70411.395757142061</v>
      </c>
      <c r="K6522" s="150">
        <v>2013.241689907805</v>
      </c>
      <c r="L6522" s="150">
        <v>3322.078009197091</v>
      </c>
      <c r="M6522" s="150">
        <v>34400.044729840003</v>
      </c>
      <c r="N6522" s="150">
        <v>14676.093299587499</v>
      </c>
      <c r="O6522" s="150">
        <v>10294.88394317002</v>
      </c>
      <c r="P6522" s="150">
        <v>13617.966625857091</v>
      </c>
      <c r="Q6522" s="150">
        <v>5116.2053402704232</v>
      </c>
      <c r="R6522" s="150">
        <v>8643.7936379270723</v>
      </c>
      <c r="S6522" s="150">
        <v>24014.416605839509</v>
      </c>
      <c r="T6522" s="150">
        <v>13251.640665325411</v>
      </c>
      <c r="U6522" s="150">
        <v>1560.281652594</v>
      </c>
      <c r="V6522" s="150">
        <v>12683</v>
      </c>
      <c r="W6522" s="150">
        <v>6389.3156081183997</v>
      </c>
      <c r="X6522" s="150">
        <v>22069</v>
      </c>
      <c r="Y6522" s="150">
        <v>87321.695886073925</v>
      </c>
      <c r="Z6522" s="150">
        <v>17757.339040821211</v>
      </c>
      <c r="AA6522" s="150">
        <v>264578</v>
      </c>
      <c r="AB6522" s="150">
        <v>2204</v>
      </c>
      <c r="AC6522" s="150">
        <v>14686.28737</v>
      </c>
      <c r="AD6522" s="150">
        <v>19617.8389414761</v>
      </c>
      <c r="AE6522" s="150">
        <v>17440.954298739631</v>
      </c>
      <c r="AF6522" s="150">
        <v>54554.97525239196</v>
      </c>
      <c r="AG6522" s="150">
        <v>281755</v>
      </c>
      <c r="AH6522" s="150">
        <v>43879.215609305829</v>
      </c>
      <c r="AI6522" s="150">
        <v>6030.4893470784</v>
      </c>
      <c r="AJ6522" s="150">
        <v>51697.851442175088</v>
      </c>
      <c r="AK6522" s="150">
        <v>2404</v>
      </c>
      <c r="AL6522" s="150">
        <v>1122634.875</v>
      </c>
      <c r="AM6522" s="150">
        <v>936066.75</v>
      </c>
      <c r="AN6522" s="150">
        <v>186568.078125</v>
      </c>
      <c r="AO6522" s="5" t="s">
        <v>7077</v>
      </c>
    </row>
    <row r="6523" spans="1:41" ht="14.25" x14ac:dyDescent="0.45">
      <c r="A6523" s="150">
        <v>2025</v>
      </c>
      <c r="B6523" s="5" t="s">
        <v>1478</v>
      </c>
      <c r="C6523" s="5" t="s">
        <v>171</v>
      </c>
      <c r="D6523" s="5" t="s">
        <v>84</v>
      </c>
      <c r="E6523" s="5" t="s">
        <v>85</v>
      </c>
      <c r="F6523" s="5" t="s">
        <v>86</v>
      </c>
      <c r="G6523" s="5" t="s">
        <v>88</v>
      </c>
      <c r="H6523" s="5" t="s">
        <v>131</v>
      </c>
      <c r="I6523" s="150">
        <v>8837.7095449619883</v>
      </c>
      <c r="J6523" s="150">
        <v>12515.5</v>
      </c>
      <c r="K6523" s="150">
        <v>1209.8190696298129</v>
      </c>
      <c r="L6523" s="150">
        <v>3676.3631999999998</v>
      </c>
      <c r="M6523" s="150">
        <v>23546.339474822511</v>
      </c>
      <c r="N6523" s="150">
        <v>14861.30952164508</v>
      </c>
      <c r="O6523" s="150">
        <v>9773.3228888046724</v>
      </c>
      <c r="P6523" s="150">
        <v>9305.5542415999989</v>
      </c>
      <c r="Q6523" s="150">
        <v>3187.9466872770622</v>
      </c>
      <c r="R6523" s="150">
        <v>7740.1395568155158</v>
      </c>
      <c r="S6523" s="150">
        <v>24307.753652297572</v>
      </c>
      <c r="T6523" s="150">
        <v>12291.44223548803</v>
      </c>
      <c r="U6523" s="150">
        <v>1882.987851121314</v>
      </c>
      <c r="V6523" s="150">
        <v>3333</v>
      </c>
      <c r="W6523" s="150">
        <v>3239.3298742704001</v>
      </c>
      <c r="X6523" s="150">
        <v>15770.412949621779</v>
      </c>
      <c r="Y6523" s="150">
        <v>62341.403539999999</v>
      </c>
      <c r="Z6523" s="150">
        <v>15836.160298328119</v>
      </c>
      <c r="AA6523" s="150">
        <v>198294.62229183249</v>
      </c>
      <c r="AB6523" s="150">
        <v>1000</v>
      </c>
      <c r="AC6523" s="150">
        <v>11800.4899</v>
      </c>
      <c r="AD6523" s="150">
        <v>19634.446878871699</v>
      </c>
      <c r="AE6523" s="150">
        <v>24629.62637990632</v>
      </c>
      <c r="AF6523" s="150">
        <v>37882.73884008325</v>
      </c>
      <c r="AG6523" s="150">
        <v>209594.99068222899</v>
      </c>
      <c r="AH6523" s="150">
        <v>35063.685241512387</v>
      </c>
      <c r="AI6523" s="150">
        <v>4504.695881499998</v>
      </c>
      <c r="AJ6523" s="150">
        <v>65974.648618274587</v>
      </c>
      <c r="AK6523" s="150">
        <v>2357.6761313994948</v>
      </c>
      <c r="AL6523" s="150">
        <v>844394.0625</v>
      </c>
      <c r="AM6523" s="150">
        <v>691695.1875</v>
      </c>
      <c r="AN6523" s="150">
        <v>152698.921875</v>
      </c>
      <c r="AO6523" s="5" t="s">
        <v>3445</v>
      </c>
    </row>
    <row r="6524" spans="1:41" ht="14.25" x14ac:dyDescent="0.45">
      <c r="A6524" s="150">
        <v>2025</v>
      </c>
      <c r="B6524" s="5" t="s">
        <v>582</v>
      </c>
      <c r="C6524" s="5" t="s">
        <v>171</v>
      </c>
      <c r="D6524" s="5" t="s">
        <v>84</v>
      </c>
      <c r="E6524" s="5" t="s">
        <v>85</v>
      </c>
      <c r="F6524" s="5" t="s">
        <v>86</v>
      </c>
      <c r="G6524" s="5" t="s">
        <v>88</v>
      </c>
      <c r="H6524" s="5" t="s">
        <v>131</v>
      </c>
      <c r="I6524" s="150">
        <v>11064.584791890011</v>
      </c>
      <c r="J6524" s="150">
        <v>29709.222102462281</v>
      </c>
      <c r="K6524" s="150">
        <v>1275.6966137112979</v>
      </c>
      <c r="L6524" s="150">
        <v>2866.054594838693</v>
      </c>
      <c r="M6524" s="150">
        <v>13598.278775912289</v>
      </c>
      <c r="N6524" s="150">
        <v>13300.05322</v>
      </c>
      <c r="O6524" s="150">
        <v>12872.44547031094</v>
      </c>
      <c r="P6524" s="150">
        <v>8785.643</v>
      </c>
      <c r="Q6524" s="150">
        <v>3393.2096842970209</v>
      </c>
      <c r="R6524" s="150">
        <v>6924.320765973057</v>
      </c>
      <c r="S6524" s="150">
        <v>24305.845812109459</v>
      </c>
      <c r="T6524" s="150">
        <v>11686.27533796641</v>
      </c>
      <c r="U6524" s="150">
        <v>1871.628473649193</v>
      </c>
      <c r="V6524" s="150">
        <v>6492</v>
      </c>
      <c r="W6524" s="150">
        <v>4159.0609829219366</v>
      </c>
      <c r="X6524" s="150">
        <v>15701.98999224117</v>
      </c>
      <c r="Y6524" s="150">
        <v>60127.833639999997</v>
      </c>
      <c r="Z6524" s="150">
        <v>15827.49997768024</v>
      </c>
      <c r="AA6524" s="150">
        <v>269791.57910120703</v>
      </c>
      <c r="AB6524" s="150">
        <v>1009</v>
      </c>
      <c r="AC6524" s="150">
        <v>11116.19074</v>
      </c>
      <c r="AD6524" s="150">
        <v>17514.10245628453</v>
      </c>
      <c r="AE6524" s="150">
        <v>18766.975473320461</v>
      </c>
      <c r="AF6524" s="150">
        <v>40903.609467326227</v>
      </c>
      <c r="AG6524" s="150">
        <v>195523</v>
      </c>
      <c r="AH6524" s="150">
        <v>37695.948581267228</v>
      </c>
      <c r="AI6524" s="150">
        <v>4614.3789466638918</v>
      </c>
      <c r="AJ6524" s="150">
        <v>48396.823852883812</v>
      </c>
      <c r="AK6524" s="150">
        <v>2051.4584101968671</v>
      </c>
      <c r="AL6524" s="150">
        <v>891344.75</v>
      </c>
      <c r="AM6524" s="150">
        <v>744860.1875</v>
      </c>
      <c r="AN6524" s="150">
        <v>146484.46875</v>
      </c>
      <c r="AO6524" s="5" t="s">
        <v>1299</v>
      </c>
    </row>
    <row r="6525" spans="1:41" ht="14.25" x14ac:dyDescent="0.45">
      <c r="A6525" s="150">
        <v>2025</v>
      </c>
      <c r="B6525" s="5" t="s">
        <v>6344</v>
      </c>
      <c r="C6525" s="5" t="s">
        <v>171</v>
      </c>
      <c r="D6525" s="5" t="s">
        <v>84</v>
      </c>
      <c r="E6525" s="5" t="s">
        <v>27</v>
      </c>
      <c r="F6525" s="5" t="s">
        <v>27</v>
      </c>
      <c r="G6525" s="5" t="s">
        <v>87</v>
      </c>
      <c r="H6525" s="5" t="s">
        <v>131</v>
      </c>
      <c r="I6525" s="150">
        <v>1024.0925708677646</v>
      </c>
      <c r="J6525" s="150">
        <v>1618.5229507009647</v>
      </c>
      <c r="K6525" s="150"/>
      <c r="L6525" s="150"/>
      <c r="M6525" s="150">
        <v>307.2277712603294</v>
      </c>
      <c r="N6525" s="150">
        <v>0</v>
      </c>
      <c r="O6525" s="150">
        <v>51.204628543388232</v>
      </c>
      <c r="P6525" s="150">
        <v>0</v>
      </c>
      <c r="Q6525" s="150">
        <v>5.9993042612524032</v>
      </c>
      <c r="R6525" s="150">
        <v>52.540045255799797</v>
      </c>
      <c r="S6525" s="150">
        <v>0</v>
      </c>
      <c r="T6525" s="150">
        <v>102.40925708677646</v>
      </c>
      <c r="U6525" s="150">
        <v>0</v>
      </c>
      <c r="V6525" s="150">
        <v>512.0462854338823</v>
      </c>
      <c r="W6525" s="150">
        <v>0</v>
      </c>
      <c r="X6525" s="150">
        <v>517.16674828822113</v>
      </c>
      <c r="Y6525" s="150">
        <v>1421.4404883644572</v>
      </c>
      <c r="Z6525" s="150">
        <v>19.259048839680688</v>
      </c>
      <c r="AA6525" s="150">
        <v>2690.2911836696176</v>
      </c>
      <c r="AB6525" s="150">
        <v>0</v>
      </c>
      <c r="AC6525" s="150">
        <v>12.289110850413175</v>
      </c>
      <c r="AD6525" s="150">
        <v>57.293581462299251</v>
      </c>
      <c r="AE6525" s="150"/>
      <c r="AF6525" s="150">
        <v>1153.7426903396236</v>
      </c>
      <c r="AG6525" s="150">
        <v>31470.364702766405</v>
      </c>
      <c r="AH6525" s="150">
        <v>1536.1388563016469</v>
      </c>
      <c r="AI6525" s="150">
        <v>182.2884776144621</v>
      </c>
      <c r="AJ6525" s="150">
        <v>1919.2450543176446</v>
      </c>
      <c r="AK6525" s="150"/>
      <c r="AL6525" s="150">
        <v>44653.56640625</v>
      </c>
      <c r="AM6525" s="150">
        <v>41899.8359375</v>
      </c>
      <c r="AN6525" s="150">
        <v>2753.7294921875</v>
      </c>
      <c r="AO6525" s="5" t="s">
        <v>7078</v>
      </c>
    </row>
    <row r="6526" spans="1:41" ht="14.25" x14ac:dyDescent="0.45">
      <c r="A6526" s="150">
        <v>2025</v>
      </c>
      <c r="B6526" s="5" t="s">
        <v>582</v>
      </c>
      <c r="C6526" s="5" t="s">
        <v>171</v>
      </c>
      <c r="D6526" s="5" t="s">
        <v>84</v>
      </c>
      <c r="E6526" s="5" t="s">
        <v>27</v>
      </c>
      <c r="F6526" s="5" t="s">
        <v>27</v>
      </c>
      <c r="G6526" s="5" t="s">
        <v>87</v>
      </c>
      <c r="H6526" s="5" t="s">
        <v>131</v>
      </c>
      <c r="I6526" s="150">
        <v>1116.4679261334579</v>
      </c>
      <c r="J6526" s="150">
        <v>0</v>
      </c>
      <c r="K6526" s="150">
        <v>89.317434090676628</v>
      </c>
      <c r="L6526" s="150">
        <v>122.81147187468036</v>
      </c>
      <c r="M6526" s="150">
        <v>200.96422670402242</v>
      </c>
      <c r="N6526" s="150">
        <v>0</v>
      </c>
      <c r="O6526" s="150">
        <v>62.522203863473642</v>
      </c>
      <c r="P6526" s="150">
        <v>0</v>
      </c>
      <c r="Q6526" s="150">
        <v>6.2461878046936938</v>
      </c>
      <c r="R6526" s="150">
        <v>30.043035424325218</v>
      </c>
      <c r="S6526" s="150">
        <v>0</v>
      </c>
      <c r="T6526" s="150">
        <v>223.29358522669159</v>
      </c>
      <c r="U6526" s="150">
        <v>0</v>
      </c>
      <c r="V6526" s="150">
        <v>870.84498238409719</v>
      </c>
      <c r="W6526" s="150">
        <v>0</v>
      </c>
      <c r="X6526" s="150">
        <v>110.58053361391147</v>
      </c>
      <c r="Y6526" s="150">
        <v>1618.878492893514</v>
      </c>
      <c r="Z6526" s="150">
        <v>399.81189817239806</v>
      </c>
      <c r="AA6526" s="150">
        <v>3366.9800213344251</v>
      </c>
      <c r="AB6526" s="150">
        <v>0</v>
      </c>
      <c r="AC6526" s="150">
        <v>12.136732061222673</v>
      </c>
      <c r="AD6526" s="150">
        <v>60.065518404209023</v>
      </c>
      <c r="AE6526" s="150"/>
      <c r="AF6526" s="150">
        <v>510.87789539382038</v>
      </c>
      <c r="AG6526" s="150">
        <v>10915.706913806818</v>
      </c>
      <c r="AH6526" s="150">
        <v>1116.4679261334579</v>
      </c>
      <c r="AI6526" s="150">
        <v>108.29738883494541</v>
      </c>
      <c r="AJ6526" s="150">
        <v>1521.745783319903</v>
      </c>
      <c r="AK6526" s="150"/>
      <c r="AL6526" s="150">
        <v>22464.060546875</v>
      </c>
      <c r="AM6526" s="150">
        <v>20492.55078125</v>
      </c>
      <c r="AN6526" s="150">
        <v>1971.5087890625</v>
      </c>
      <c r="AO6526" s="5" t="s">
        <v>1300</v>
      </c>
    </row>
    <row r="6527" spans="1:41" ht="14.25" x14ac:dyDescent="0.45">
      <c r="A6527" s="150">
        <v>2025</v>
      </c>
      <c r="B6527" s="5" t="s">
        <v>1478</v>
      </c>
      <c r="C6527" s="5" t="s">
        <v>171</v>
      </c>
      <c r="D6527" s="5" t="s">
        <v>84</v>
      </c>
      <c r="E6527" s="5" t="s">
        <v>27</v>
      </c>
      <c r="F6527" s="5" t="s">
        <v>27</v>
      </c>
      <c r="G6527" s="5" t="s">
        <v>87</v>
      </c>
      <c r="H6527" s="5" t="s">
        <v>131</v>
      </c>
      <c r="I6527" s="150">
        <v>0</v>
      </c>
      <c r="J6527" s="150">
        <v>1034.7628488385483</v>
      </c>
      <c r="K6527" s="150">
        <v>92.119053434965707</v>
      </c>
      <c r="L6527" s="150">
        <v>149.69346183181929</v>
      </c>
      <c r="M6527" s="150">
        <v>206.54819012371217</v>
      </c>
      <c r="N6527" s="150">
        <v>0</v>
      </c>
      <c r="O6527" s="150">
        <v>63.331849236538922</v>
      </c>
      <c r="P6527" s="150">
        <v>0</v>
      </c>
      <c r="Q6527" s="150">
        <v>6.2365957062462289</v>
      </c>
      <c r="R6527" s="150">
        <v>30.985395111018651</v>
      </c>
      <c r="S6527" s="150">
        <v>0</v>
      </c>
      <c r="T6527" s="150">
        <v>230.29763358741428</v>
      </c>
      <c r="U6527" s="150"/>
      <c r="V6527" s="150">
        <v>0</v>
      </c>
      <c r="W6527" s="150">
        <v>0</v>
      </c>
      <c r="X6527" s="150">
        <v>59.128826533179534</v>
      </c>
      <c r="Y6527" s="150">
        <v>1554.5090267150463</v>
      </c>
      <c r="Z6527" s="150">
        <v>399.19791806042389</v>
      </c>
      <c r="AA6527" s="150">
        <v>2932.2027150988706</v>
      </c>
      <c r="AB6527" s="150"/>
      <c r="AC6527" s="150">
        <v>12.332438278606036</v>
      </c>
      <c r="AD6527" s="150">
        <v>59.782789979731682</v>
      </c>
      <c r="AE6527" s="150"/>
      <c r="AF6527" s="150">
        <v>1189.3255828626623</v>
      </c>
      <c r="AG6527" s="150">
        <v>15191.172046778023</v>
      </c>
      <c r="AH6527" s="150">
        <v>2182.5493033889138</v>
      </c>
      <c r="AI6527" s="150">
        <v>111.69435228989592</v>
      </c>
      <c r="AJ6527" s="150">
        <v>1282.7578190818974</v>
      </c>
      <c r="AK6527" s="150"/>
      <c r="AL6527" s="150">
        <v>26788.62890625</v>
      </c>
      <c r="AM6527" s="150">
        <v>23783.17578125</v>
      </c>
      <c r="AN6527" s="150">
        <v>3005.451904296875</v>
      </c>
      <c r="AO6527" s="5" t="s">
        <v>3446</v>
      </c>
    </row>
    <row r="6528" spans="1:41" ht="14.25" x14ac:dyDescent="0.45">
      <c r="A6528" s="150">
        <v>2025</v>
      </c>
      <c r="B6528" s="5" t="s">
        <v>4024</v>
      </c>
      <c r="C6528" s="5" t="s">
        <v>171</v>
      </c>
      <c r="D6528" s="5" t="s">
        <v>84</v>
      </c>
      <c r="E6528" s="5" t="s">
        <v>27</v>
      </c>
      <c r="F6528" s="5" t="s">
        <v>27</v>
      </c>
      <c r="G6528" s="5" t="s">
        <v>87</v>
      </c>
      <c r="H6528" s="5" t="s">
        <v>131</v>
      </c>
      <c r="I6528" s="150">
        <v>1081.8821476202961</v>
      </c>
      <c r="J6528" s="150">
        <v>86.55057180962369</v>
      </c>
      <c r="K6528" s="150"/>
      <c r="L6528" s="150">
        <v>119.00703623823257</v>
      </c>
      <c r="M6528" s="150">
        <v>324.56464428608888</v>
      </c>
      <c r="N6528" s="150">
        <v>0</v>
      </c>
      <c r="O6528" s="150">
        <v>54.094107381014808</v>
      </c>
      <c r="P6528" s="150">
        <v>0</v>
      </c>
      <c r="Q6528" s="150">
        <v>7.0707767721399986</v>
      </c>
      <c r="R6528" s="150">
        <v>60.783384699751103</v>
      </c>
      <c r="S6528" s="150">
        <v>0</v>
      </c>
      <c r="T6528" s="150">
        <v>216.37642952405923</v>
      </c>
      <c r="U6528" s="150">
        <v>0</v>
      </c>
      <c r="V6528" s="150">
        <v>1406.446791906385</v>
      </c>
      <c r="W6528" s="150">
        <v>0</v>
      </c>
      <c r="X6528" s="150">
        <v>109.29808589992088</v>
      </c>
      <c r="Y6528" s="150">
        <v>1568.7291140494294</v>
      </c>
      <c r="Z6528" s="150">
        <v>392.72321958616749</v>
      </c>
      <c r="AA6528" s="150">
        <v>2414.7609534885009</v>
      </c>
      <c r="AB6528" s="150"/>
      <c r="AC6528" s="150">
        <v>12.348797571724631</v>
      </c>
      <c r="AD6528" s="150">
        <v>58.204817646775986</v>
      </c>
      <c r="AE6528" s="150">
        <v>0</v>
      </c>
      <c r="AF6528" s="150">
        <v>952.05628990586058</v>
      </c>
      <c r="AG6528" s="150">
        <v>13282.267126334376</v>
      </c>
      <c r="AH6528" s="150">
        <v>1081.8821476202961</v>
      </c>
      <c r="AI6528" s="150">
        <v>104.94256831916873</v>
      </c>
      <c r="AJ6528" s="150">
        <v>1474.6053672064636</v>
      </c>
      <c r="AK6528" s="150"/>
      <c r="AL6528" s="150">
        <v>24808.595703125</v>
      </c>
      <c r="AM6528" s="150">
        <v>22859.23046875</v>
      </c>
      <c r="AN6528" s="150">
        <v>1949.3629150390625</v>
      </c>
      <c r="AO6528" s="5" t="s">
        <v>4757</v>
      </c>
    </row>
    <row r="6529" spans="1:41" ht="14.25" x14ac:dyDescent="0.45">
      <c r="A6529" s="150">
        <v>2025</v>
      </c>
      <c r="B6529" s="5" t="s">
        <v>7352</v>
      </c>
      <c r="C6529" s="5" t="s">
        <v>171</v>
      </c>
      <c r="D6529" s="5" t="s">
        <v>84</v>
      </c>
      <c r="E6529" s="5" t="s">
        <v>27</v>
      </c>
      <c r="F6529" s="5" t="s">
        <v>27</v>
      </c>
      <c r="G6529" s="5" t="s">
        <v>87</v>
      </c>
      <c r="H6529" s="5" t="s">
        <v>131</v>
      </c>
      <c r="I6529" s="150">
        <v>490.1960784313726</v>
      </c>
      <c r="J6529" s="150">
        <v>1917.143953649125</v>
      </c>
      <c r="K6529" s="150">
        <v>0</v>
      </c>
      <c r="L6529" s="150">
        <v>0</v>
      </c>
      <c r="M6529" s="150">
        <v>300</v>
      </c>
      <c r="N6529" s="150">
        <v>0</v>
      </c>
      <c r="O6529" s="150">
        <v>50</v>
      </c>
      <c r="P6529" s="150">
        <v>0</v>
      </c>
      <c r="Q6529" s="150">
        <v>5.6836376637316706</v>
      </c>
      <c r="R6529" s="150">
        <v>26.622</v>
      </c>
      <c r="S6529" s="150">
        <v>0</v>
      </c>
      <c r="T6529" s="150">
        <v>95</v>
      </c>
      <c r="U6529" s="150">
        <v>0</v>
      </c>
      <c r="V6529" s="150">
        <v>500</v>
      </c>
      <c r="W6529" s="150">
        <v>0</v>
      </c>
      <c r="X6529" s="150">
        <v>945</v>
      </c>
      <c r="Y6529" s="150">
        <v>942.62906548473688</v>
      </c>
      <c r="Z6529" s="150">
        <v>19.8673800259755</v>
      </c>
      <c r="AA6529" s="150">
        <v>3002</v>
      </c>
      <c r="AB6529" s="150">
        <v>0</v>
      </c>
      <c r="AC6529" s="150">
        <v>11.88</v>
      </c>
      <c r="AD6529" s="150">
        <v>115.1357166321075</v>
      </c>
      <c r="AE6529" s="150">
        <v>0</v>
      </c>
      <c r="AF6529" s="150">
        <v>1055.22</v>
      </c>
      <c r="AG6529" s="150">
        <v>41618</v>
      </c>
      <c r="AH6529" s="150">
        <v>4086.3486291020772</v>
      </c>
      <c r="AI6529" s="150">
        <v>178</v>
      </c>
      <c r="AJ6529" s="150">
        <v>1874</v>
      </c>
      <c r="AK6529" s="150">
        <v>0</v>
      </c>
      <c r="AL6529" s="150">
        <v>57232.72265625</v>
      </c>
      <c r="AM6529" s="150">
        <v>51463.2421875</v>
      </c>
      <c r="AN6529" s="150">
        <v>5769.484375</v>
      </c>
      <c r="AO6529" s="5" t="s">
        <v>7999</v>
      </c>
    </row>
    <row r="6530" spans="1:41" ht="14.25" x14ac:dyDescent="0.45">
      <c r="A6530" s="150">
        <v>2025</v>
      </c>
      <c r="B6530" s="5" t="s">
        <v>4980</v>
      </c>
      <c r="C6530" s="5" t="s">
        <v>171</v>
      </c>
      <c r="D6530" s="5" t="s">
        <v>84</v>
      </c>
      <c r="E6530" s="5" t="s">
        <v>27</v>
      </c>
      <c r="F6530" s="5" t="s">
        <v>27</v>
      </c>
      <c r="G6530" s="5" t="s">
        <v>87</v>
      </c>
      <c r="H6530" s="5" t="s">
        <v>131</v>
      </c>
      <c r="I6530" s="150">
        <v>1053.4811398723882</v>
      </c>
      <c r="J6530" s="150">
        <v>1361.7481042914233</v>
      </c>
      <c r="K6530" s="150"/>
      <c r="L6530" s="150">
        <v>115.88292538596272</v>
      </c>
      <c r="M6530" s="150">
        <v>316.0443419617165</v>
      </c>
      <c r="N6530" s="150">
        <v>0</v>
      </c>
      <c r="O6530" s="150">
        <v>52.674056993619416</v>
      </c>
      <c r="P6530" s="150">
        <v>0</v>
      </c>
      <c r="Q6530" s="150">
        <v>6.0162331269425025</v>
      </c>
      <c r="R6530" s="150">
        <v>51.629003702866008</v>
      </c>
      <c r="S6530" s="150">
        <v>0</v>
      </c>
      <c r="T6530" s="150">
        <v>105.34811398723883</v>
      </c>
      <c r="U6530" s="150">
        <v>0</v>
      </c>
      <c r="V6530" s="150">
        <v>526.74056993619411</v>
      </c>
      <c r="W6530" s="150">
        <v>0</v>
      </c>
      <c r="X6530" s="150">
        <v>532.00797563555614</v>
      </c>
      <c r="Y6530" s="150">
        <v>1462.231822142875</v>
      </c>
      <c r="Z6530" s="150">
        <v>56.396951851348312</v>
      </c>
      <c r="AA6530" s="150">
        <v>2378.7604138318529</v>
      </c>
      <c r="AB6530" s="150">
        <v>0</v>
      </c>
      <c r="AC6530" s="150">
        <v>12.265122566530085</v>
      </c>
      <c r="AD6530" s="150">
        <v>56.887981553108972</v>
      </c>
      <c r="AE6530" s="150"/>
      <c r="AF6530" s="150">
        <v>916.52859168897783</v>
      </c>
      <c r="AG6530" s="150">
        <v>17644.75561172263</v>
      </c>
      <c r="AH6530" s="150">
        <v>1580.2217098085825</v>
      </c>
      <c r="AI6530" s="150">
        <v>102.18767056762167</v>
      </c>
      <c r="AJ6530" s="150">
        <v>1879.4103535323409</v>
      </c>
      <c r="AK6530" s="150"/>
      <c r="AL6530" s="150">
        <v>30211.21875</v>
      </c>
      <c r="AM6530" s="150">
        <v>27465.845703125</v>
      </c>
      <c r="AN6530" s="150">
        <v>2745.371826171875</v>
      </c>
      <c r="AO6530" s="5" t="s">
        <v>6124</v>
      </c>
    </row>
    <row r="6531" spans="1:41" ht="14.25" x14ac:dyDescent="0.45">
      <c r="A6531" s="150">
        <v>2025</v>
      </c>
      <c r="B6531" s="5" t="s">
        <v>7352</v>
      </c>
      <c r="C6531" s="5" t="s">
        <v>171</v>
      </c>
      <c r="D6531" s="5" t="s">
        <v>84</v>
      </c>
      <c r="E6531" s="5" t="s">
        <v>27</v>
      </c>
      <c r="F6531" s="5" t="s">
        <v>27</v>
      </c>
      <c r="G6531" s="5" t="s">
        <v>88</v>
      </c>
      <c r="H6531" s="5" t="s">
        <v>131</v>
      </c>
      <c r="I6531" s="150">
        <v>500.00000000000011</v>
      </c>
      <c r="J6531" s="150">
        <v>2138.4089987327161</v>
      </c>
      <c r="K6531" s="150">
        <v>0</v>
      </c>
      <c r="L6531" s="150">
        <v>0</v>
      </c>
      <c r="M6531" s="150">
        <v>324.729648</v>
      </c>
      <c r="N6531" s="150">
        <v>0</v>
      </c>
      <c r="O6531" s="150">
        <v>54.121608000000002</v>
      </c>
      <c r="P6531" s="150">
        <v>0</v>
      </c>
      <c r="Q6531" s="150">
        <v>6.19109683513582</v>
      </c>
      <c r="R6531" s="150">
        <v>28.7815237929243</v>
      </c>
      <c r="S6531" s="150">
        <v>0</v>
      </c>
      <c r="T6531" s="150">
        <v>105.08015299125969</v>
      </c>
      <c r="U6531" s="150">
        <v>0</v>
      </c>
      <c r="V6531" s="150">
        <v>541</v>
      </c>
      <c r="W6531" s="150">
        <v>0</v>
      </c>
      <c r="X6531" s="150">
        <v>1023.90123276</v>
      </c>
      <c r="Y6531" s="150">
        <v>1044.4077792265589</v>
      </c>
      <c r="Z6531" s="150">
        <v>21.47898245513797</v>
      </c>
      <c r="AA6531" s="150">
        <v>3373</v>
      </c>
      <c r="AB6531" s="150">
        <v>0</v>
      </c>
      <c r="AC6531" s="150">
        <v>12.989185920000001</v>
      </c>
      <c r="AD6531" s="150">
        <v>125.4155196065271</v>
      </c>
      <c r="AE6531" s="150"/>
      <c r="AF6531" s="150">
        <v>1167.338939461373</v>
      </c>
      <c r="AG6531" s="150">
        <v>45950</v>
      </c>
      <c r="AH6531" s="150">
        <v>4576.0459347230963</v>
      </c>
      <c r="AI6531" s="150">
        <v>192.67292448000001</v>
      </c>
      <c r="AJ6531" s="150">
        <v>2069.0474251967998</v>
      </c>
      <c r="AK6531" s="150"/>
      <c r="AL6531" s="150">
        <v>63254.609375</v>
      </c>
      <c r="AM6531" s="150">
        <v>56852.64453125</v>
      </c>
      <c r="AN6531" s="150">
        <v>6401.966796875</v>
      </c>
      <c r="AO6531" s="5" t="s">
        <v>8000</v>
      </c>
    </row>
    <row r="6532" spans="1:41" ht="14.25" x14ac:dyDescent="0.45">
      <c r="A6532" s="150">
        <v>2025</v>
      </c>
      <c r="B6532" s="5" t="s">
        <v>4024</v>
      </c>
      <c r="C6532" s="5" t="s">
        <v>171</v>
      </c>
      <c r="D6532" s="5" t="s">
        <v>84</v>
      </c>
      <c r="E6532" s="5" t="s">
        <v>27</v>
      </c>
      <c r="F6532" s="5" t="s">
        <v>27</v>
      </c>
      <c r="G6532" s="5" t="s">
        <v>88</v>
      </c>
      <c r="H6532" s="5" t="s">
        <v>131</v>
      </c>
      <c r="I6532" s="150">
        <v>1171.6593810022659</v>
      </c>
      <c r="J6532" s="150">
        <v>94.19303602538136</v>
      </c>
      <c r="K6532" s="150"/>
      <c r="L6532" s="150">
        <v>128.84299999999999</v>
      </c>
      <c r="M6532" s="150">
        <v>344.60570029478401</v>
      </c>
      <c r="N6532" s="150">
        <v>0</v>
      </c>
      <c r="O6532" s="150">
        <v>57.321722344577772</v>
      </c>
      <c r="P6532" s="150">
        <v>0</v>
      </c>
      <c r="Q6532" s="150">
        <v>6.5356257034953869</v>
      </c>
      <c r="R6532" s="150">
        <v>64.266890286400582</v>
      </c>
      <c r="S6532" s="150">
        <v>0</v>
      </c>
      <c r="T6532" s="150">
        <v>234.33187620045311</v>
      </c>
      <c r="U6532" s="150">
        <v>0</v>
      </c>
      <c r="V6532" s="150">
        <v>1507</v>
      </c>
      <c r="W6532" s="150">
        <v>0</v>
      </c>
      <c r="X6532" s="150">
        <v>118.3679090665414</v>
      </c>
      <c r="Y6532" s="150">
        <v>1670.554261890175</v>
      </c>
      <c r="Z6532" s="150">
        <v>418</v>
      </c>
      <c r="AA6532" s="150">
        <v>2654</v>
      </c>
      <c r="AB6532" s="150"/>
      <c r="AC6532" s="150">
        <v>13.11131</v>
      </c>
      <c r="AD6532" s="150">
        <v>61.920053293856917</v>
      </c>
      <c r="AE6532" s="150">
        <v>0</v>
      </c>
      <c r="AF6532" s="150">
        <v>1031.0602552819939</v>
      </c>
      <c r="AG6532" s="150">
        <v>14394</v>
      </c>
      <c r="AH6532" s="150">
        <v>1195</v>
      </c>
      <c r="AI6532" s="150">
        <v>111.42250976198019</v>
      </c>
      <c r="AJ6532" s="150">
        <v>1596.9717363060879</v>
      </c>
      <c r="AK6532" s="150"/>
      <c r="AL6532" s="150">
        <v>26873.166015625</v>
      </c>
      <c r="AM6532" s="150">
        <v>24750.1953125</v>
      </c>
      <c r="AN6532" s="150">
        <v>2122.9697265625</v>
      </c>
      <c r="AO6532" s="5" t="s">
        <v>4758</v>
      </c>
    </row>
    <row r="6533" spans="1:41" ht="14.25" x14ac:dyDescent="0.45">
      <c r="A6533" s="150">
        <v>2025</v>
      </c>
      <c r="B6533" s="5" t="s">
        <v>582</v>
      </c>
      <c r="C6533" s="5" t="s">
        <v>171</v>
      </c>
      <c r="D6533" s="5" t="s">
        <v>84</v>
      </c>
      <c r="E6533" s="5" t="s">
        <v>27</v>
      </c>
      <c r="F6533" s="5" t="s">
        <v>27</v>
      </c>
      <c r="G6533" s="5" t="s">
        <v>88</v>
      </c>
      <c r="H6533" s="5" t="s">
        <v>131</v>
      </c>
      <c r="I6533" s="150">
        <v>1143.3899753942351</v>
      </c>
      <c r="J6533" s="150">
        <v>0</v>
      </c>
      <c r="K6533" s="150">
        <v>91.365916828024965</v>
      </c>
      <c r="L6533" s="150">
        <v>130.81576988890299</v>
      </c>
      <c r="M6533" s="150">
        <v>210.89868858040779</v>
      </c>
      <c r="N6533" s="150">
        <v>0</v>
      </c>
      <c r="O6533" s="150">
        <v>65.63388385117112</v>
      </c>
      <c r="P6533" s="150">
        <v>0</v>
      </c>
      <c r="Q6533" s="150">
        <v>6.5065159928207539</v>
      </c>
      <c r="R6533" s="150">
        <v>31.290121130591569</v>
      </c>
      <c r="S6533" s="150">
        <v>0</v>
      </c>
      <c r="T6533" s="150">
        <v>214.42707042140199</v>
      </c>
      <c r="U6533" s="150">
        <v>0</v>
      </c>
      <c r="V6533" s="150">
        <v>923</v>
      </c>
      <c r="W6533" s="150">
        <v>0</v>
      </c>
      <c r="X6533" s="150">
        <v>118.3679090665414</v>
      </c>
      <c r="Y6533" s="150">
        <v>1707.8679999999999</v>
      </c>
      <c r="Z6533" s="150">
        <v>420.81064189335802</v>
      </c>
      <c r="AA6533" s="150">
        <v>3731.9661501361929</v>
      </c>
      <c r="AB6533" s="150">
        <v>0</v>
      </c>
      <c r="AC6533" s="150">
        <v>12.865769999999999</v>
      </c>
      <c r="AD6533" s="150">
        <v>63.220253001158703</v>
      </c>
      <c r="AE6533" s="150"/>
      <c r="AF6533" s="150">
        <v>544.17461321008216</v>
      </c>
      <c r="AG6533" s="150">
        <v>11850</v>
      </c>
      <c r="AH6533" s="150">
        <v>1221.714842505746</v>
      </c>
      <c r="AI6533" s="150">
        <v>113.6509599572198</v>
      </c>
      <c r="AJ6533" s="150">
        <v>1628.9111710322099</v>
      </c>
      <c r="AK6533" s="150"/>
      <c r="AL6533" s="150">
        <v>24230.87890625</v>
      </c>
      <c r="AM6533" s="150">
        <v>22131.599609375</v>
      </c>
      <c r="AN6533" s="150">
        <v>2099.279541015625</v>
      </c>
      <c r="AO6533" s="5" t="s">
        <v>1301</v>
      </c>
    </row>
    <row r="6534" spans="1:41" ht="14.25" x14ac:dyDescent="0.45">
      <c r="A6534" s="150">
        <v>2025</v>
      </c>
      <c r="B6534" s="5" t="s">
        <v>1478</v>
      </c>
      <c r="C6534" s="5" t="s">
        <v>171</v>
      </c>
      <c r="D6534" s="5" t="s">
        <v>84</v>
      </c>
      <c r="E6534" s="5" t="s">
        <v>27</v>
      </c>
      <c r="F6534" s="5" t="s">
        <v>27</v>
      </c>
      <c r="G6534" s="5" t="s">
        <v>88</v>
      </c>
      <c r="H6534" s="5" t="s">
        <v>131</v>
      </c>
      <c r="I6534" s="150">
        <v>0</v>
      </c>
      <c r="J6534" s="150">
        <v>1075</v>
      </c>
      <c r="K6534" s="150">
        <v>101.0315639400942</v>
      </c>
      <c r="L6534" s="150">
        <v>160.05600000000001</v>
      </c>
      <c r="M6534" s="150">
        <v>219.73437499999989</v>
      </c>
      <c r="N6534" s="150">
        <v>0</v>
      </c>
      <c r="O6534" s="150">
        <v>66.43441963514384</v>
      </c>
      <c r="P6534" s="150">
        <v>0</v>
      </c>
      <c r="Q6534" s="150">
        <v>6.3621283145434564</v>
      </c>
      <c r="R6534" s="150">
        <v>33.823635380884703</v>
      </c>
      <c r="S6534" s="150">
        <v>0</v>
      </c>
      <c r="T6534" s="150">
        <v>228.677995078847</v>
      </c>
      <c r="U6534" s="150"/>
      <c r="V6534" s="150">
        <v>0</v>
      </c>
      <c r="W6534" s="150">
        <v>0</v>
      </c>
      <c r="X6534" s="150">
        <v>61.367909066541444</v>
      </c>
      <c r="Y6534" s="150">
        <v>1677.1859999999999</v>
      </c>
      <c r="Z6534" s="150">
        <v>406.23360838729138</v>
      </c>
      <c r="AA6534" s="150">
        <v>3112.8868589848448</v>
      </c>
      <c r="AB6534" s="150">
        <v>139</v>
      </c>
      <c r="AC6534" s="150">
        <v>12.86707</v>
      </c>
      <c r="AD6534" s="150">
        <v>62.380101218587207</v>
      </c>
      <c r="AE6534" s="150">
        <v>0</v>
      </c>
      <c r="AF6534" s="150">
        <v>1259.0500618551109</v>
      </c>
      <c r="AG6534" s="150">
        <v>17134.79108200152</v>
      </c>
      <c r="AH6534" s="150">
        <v>2367.7603853285582</v>
      </c>
      <c r="AI6534" s="150">
        <v>115.9239791563642</v>
      </c>
      <c r="AJ6534" s="150">
        <v>1362.8847417810459</v>
      </c>
      <c r="AK6534" s="150"/>
      <c r="AL6534" s="150">
        <v>29603.451171875</v>
      </c>
      <c r="AM6534" s="150">
        <v>26241.142578125</v>
      </c>
      <c r="AN6534" s="150">
        <v>3362.310791015625</v>
      </c>
      <c r="AO6534" s="5" t="s">
        <v>3447</v>
      </c>
    </row>
    <row r="6535" spans="1:41" ht="14.25" x14ac:dyDescent="0.45">
      <c r="A6535" s="150">
        <v>2025</v>
      </c>
      <c r="B6535" s="5" t="s">
        <v>6344</v>
      </c>
      <c r="C6535" s="5" t="s">
        <v>171</v>
      </c>
      <c r="D6535" s="5" t="s">
        <v>84</v>
      </c>
      <c r="E6535" s="5" t="s">
        <v>27</v>
      </c>
      <c r="F6535" s="5" t="s">
        <v>27</v>
      </c>
      <c r="G6535" s="5" t="s">
        <v>88</v>
      </c>
      <c r="H6535" s="5" t="s">
        <v>131</v>
      </c>
      <c r="I6535" s="150">
        <v>1126.1624192639999</v>
      </c>
      <c r="J6535" s="150">
        <v>1673.8287332389359</v>
      </c>
      <c r="K6535" s="150"/>
      <c r="L6535" s="150">
        <v>0</v>
      </c>
      <c r="M6535" s="150">
        <v>331.22424095999997</v>
      </c>
      <c r="N6535" s="150">
        <v>0</v>
      </c>
      <c r="O6535" s="150">
        <v>55.204040159999998</v>
      </c>
      <c r="P6535" s="150">
        <v>0</v>
      </c>
      <c r="Q6535" s="150">
        <v>6.4678886028751599</v>
      </c>
      <c r="R6535" s="150">
        <v>56.643761527372803</v>
      </c>
      <c r="S6535" s="150">
        <v>0</v>
      </c>
      <c r="T6535" s="150">
        <v>112.302039536656</v>
      </c>
      <c r="U6535" s="150">
        <v>0</v>
      </c>
      <c r="V6535" s="150">
        <v>552</v>
      </c>
      <c r="W6535" s="150">
        <v>0</v>
      </c>
      <c r="X6535" s="150">
        <v>577</v>
      </c>
      <c r="Y6535" s="150">
        <v>1567.2054523546681</v>
      </c>
      <c r="Z6535" s="150">
        <v>20.80401708353363</v>
      </c>
      <c r="AA6535" s="150">
        <v>2998</v>
      </c>
      <c r="AB6535" s="150">
        <v>0</v>
      </c>
      <c r="AC6535" s="150">
        <v>13.379379999999999</v>
      </c>
      <c r="AD6535" s="150">
        <v>59.383692373224932</v>
      </c>
      <c r="AE6535" s="150">
        <v>0</v>
      </c>
      <c r="AF6535" s="150">
        <v>1268.7345815428221</v>
      </c>
      <c r="AG6535" s="150">
        <v>34607</v>
      </c>
      <c r="AH6535" s="150">
        <v>1768.7065517963799</v>
      </c>
      <c r="AI6535" s="150">
        <v>196.52638296960001</v>
      </c>
      <c r="AJ6535" s="150">
        <v>2110.5334761870022</v>
      </c>
      <c r="AK6535" s="150"/>
      <c r="AL6535" s="150">
        <v>49101.109375</v>
      </c>
      <c r="AM6535" s="150">
        <v>46000.76171875</v>
      </c>
      <c r="AN6535" s="150">
        <v>3100.346923828125</v>
      </c>
      <c r="AO6535" s="5" t="s">
        <v>7079</v>
      </c>
    </row>
    <row r="6536" spans="1:41" ht="14.25" x14ac:dyDescent="0.45">
      <c r="A6536" s="150">
        <v>2025</v>
      </c>
      <c r="B6536" s="5" t="s">
        <v>4980</v>
      </c>
      <c r="C6536" s="5" t="s">
        <v>171</v>
      </c>
      <c r="D6536" s="5" t="s">
        <v>84</v>
      </c>
      <c r="E6536" s="5" t="s">
        <v>27</v>
      </c>
      <c r="F6536" s="5" t="s">
        <v>27</v>
      </c>
      <c r="G6536" s="5" t="s">
        <v>88</v>
      </c>
      <c r="H6536" s="5" t="s">
        <v>131</v>
      </c>
      <c r="I6536" s="150">
        <v>1148.68566764928</v>
      </c>
      <c r="J6536" s="150">
        <v>1420.323184366574</v>
      </c>
      <c r="K6536" s="150">
        <v>0</v>
      </c>
      <c r="L6536" s="150">
        <v>126.56609597008951</v>
      </c>
      <c r="M6536" s="150">
        <v>337.84872577919998</v>
      </c>
      <c r="N6536" s="150">
        <v>0</v>
      </c>
      <c r="O6536" s="150">
        <v>56.308120963199997</v>
      </c>
      <c r="P6536" s="150">
        <v>0</v>
      </c>
      <c r="Q6536" s="150">
        <v>6.5009692644396324</v>
      </c>
      <c r="R6536" s="150">
        <v>55.102435656399372</v>
      </c>
      <c r="S6536" s="150">
        <v>0</v>
      </c>
      <c r="T6536" s="150">
        <v>114.6801</v>
      </c>
      <c r="U6536" s="150">
        <v>0</v>
      </c>
      <c r="V6536" s="150">
        <v>567</v>
      </c>
      <c r="W6536" s="150">
        <v>0</v>
      </c>
      <c r="X6536" s="150">
        <v>584.79</v>
      </c>
      <c r="Y6536" s="150">
        <v>1609.2243169471619</v>
      </c>
      <c r="Z6536" s="150">
        <v>60.76204417858105</v>
      </c>
      <c r="AA6536" s="150">
        <v>2654</v>
      </c>
      <c r="AB6536" s="150">
        <v>0</v>
      </c>
      <c r="AC6536" s="150">
        <v>13.111319999999999</v>
      </c>
      <c r="AD6536" s="150">
        <v>61.916128244086323</v>
      </c>
      <c r="AE6536" s="150">
        <v>0</v>
      </c>
      <c r="AF6536" s="150">
        <v>1001.022759036162</v>
      </c>
      <c r="AG6536" s="150">
        <v>19896</v>
      </c>
      <c r="AH6536" s="150">
        <v>1752.808520999869</v>
      </c>
      <c r="AI6536" s="150">
        <v>109.23775466860801</v>
      </c>
      <c r="AJ6536" s="150">
        <v>2090.240335708042</v>
      </c>
      <c r="AK6536" s="150"/>
      <c r="AL6536" s="150">
        <v>33666.12890625</v>
      </c>
      <c r="AM6536" s="150">
        <v>30648.5390625</v>
      </c>
      <c r="AN6536" s="150">
        <v>3017.58935546875</v>
      </c>
      <c r="AO6536" s="5" t="s">
        <v>6125</v>
      </c>
    </row>
    <row r="6537" spans="1:41" ht="14.25" x14ac:dyDescent="0.45">
      <c r="A6537" s="150">
        <v>2025</v>
      </c>
      <c r="B6537" s="5" t="s">
        <v>582</v>
      </c>
      <c r="C6537" s="5" t="s">
        <v>171</v>
      </c>
      <c r="D6537" s="5" t="s">
        <v>84</v>
      </c>
      <c r="E6537" s="5" t="s">
        <v>109</v>
      </c>
      <c r="F6537" s="5" t="s">
        <v>109</v>
      </c>
      <c r="G6537" s="5" t="s">
        <v>87</v>
      </c>
      <c r="H6537" s="5" t="s">
        <v>131</v>
      </c>
      <c r="I6537" s="150">
        <v>5269.7286113499213</v>
      </c>
      <c r="J6537" s="150">
        <v>17327.582213591268</v>
      </c>
      <c r="K6537" s="150">
        <v>923.31897491236964</v>
      </c>
      <c r="L6537" s="150">
        <v>1272.773435792142</v>
      </c>
      <c r="M6537" s="150">
        <v>4262.6745419775425</v>
      </c>
      <c r="N6537" s="150">
        <v>1718.2441383193916</v>
      </c>
      <c r="O6537" s="150">
        <v>9972.2915162240461</v>
      </c>
      <c r="P6537" s="150">
        <v>7961.4200179971494</v>
      </c>
      <c r="Q6537" s="150">
        <v>1927.4979070847116</v>
      </c>
      <c r="R6537" s="150">
        <v>4922.0010968060415</v>
      </c>
      <c r="S6537" s="150">
        <v>6266.1274534544464</v>
      </c>
      <c r="T6537" s="150">
        <v>7926.9222755475512</v>
      </c>
      <c r="U6537" s="150">
        <v>1124.283201616392</v>
      </c>
      <c r="V6537" s="150">
        <v>1676.9348250524538</v>
      </c>
      <c r="W6537" s="150">
        <v>1356.5085302521513</v>
      </c>
      <c r="X6537" s="150">
        <v>10632.008062737565</v>
      </c>
      <c r="Y6537" s="150">
        <v>23088.556712439909</v>
      </c>
      <c r="Z6537" s="150">
        <v>9110.5117118716953</v>
      </c>
      <c r="AA6537" s="150">
        <v>110888.84598412023</v>
      </c>
      <c r="AB6537" s="150">
        <v>702.25832553794498</v>
      </c>
      <c r="AC6537" s="150">
        <v>8800.4380055164693</v>
      </c>
      <c r="AD6537" s="150">
        <v>8298.1761192367267</v>
      </c>
      <c r="AE6537" s="150">
        <v>4664.7795121354775</v>
      </c>
      <c r="AF6537" s="150">
        <v>15579.2321310067</v>
      </c>
      <c r="AG6537" s="150">
        <v>75535.754010485223</v>
      </c>
      <c r="AH6537" s="150">
        <v>13035.879505534254</v>
      </c>
      <c r="AI6537" s="150">
        <v>822.83686156035844</v>
      </c>
      <c r="AJ6537" s="150">
        <v>28859.579422623752</v>
      </c>
      <c r="AK6537" s="150">
        <v>1029.2717811024347</v>
      </c>
      <c r="AL6537" s="150">
        <v>384956.46875</v>
      </c>
      <c r="AM6537" s="150">
        <v>319728.1875</v>
      </c>
      <c r="AN6537" s="150">
        <v>65228.2734375</v>
      </c>
      <c r="AO6537" s="5" t="s">
        <v>1302</v>
      </c>
    </row>
    <row r="6538" spans="1:41" ht="14.25" x14ac:dyDescent="0.45">
      <c r="A6538" s="150">
        <v>2025</v>
      </c>
      <c r="B6538" s="5" t="s">
        <v>7352</v>
      </c>
      <c r="C6538" s="5" t="s">
        <v>171</v>
      </c>
      <c r="D6538" s="5" t="s">
        <v>84</v>
      </c>
      <c r="E6538" s="5" t="s">
        <v>109</v>
      </c>
      <c r="F6538" s="5" t="s">
        <v>109</v>
      </c>
      <c r="G6538" s="5" t="s">
        <v>87</v>
      </c>
      <c r="H6538" s="5" t="s">
        <v>131</v>
      </c>
      <c r="I6538" s="150">
        <v>9171.568627450979</v>
      </c>
      <c r="J6538" s="150">
        <v>54849.479194281237</v>
      </c>
      <c r="K6538" s="150">
        <v>1133.2147257333329</v>
      </c>
      <c r="L6538" s="150">
        <v>1020</v>
      </c>
      <c r="M6538" s="150">
        <v>13800.713882632979</v>
      </c>
      <c r="N6538" s="150">
        <v>3628.3206987304688</v>
      </c>
      <c r="O6538" s="150">
        <v>6992.6654500000004</v>
      </c>
      <c r="P6538" s="150">
        <v>9115.58</v>
      </c>
      <c r="Q6538" s="150">
        <v>3059.1431491619228</v>
      </c>
      <c r="R6538" s="150">
        <v>6474.4794255484194</v>
      </c>
      <c r="S6538" s="150">
        <v>10517.8</v>
      </c>
      <c r="T6538" s="150">
        <v>6664.75</v>
      </c>
      <c r="U6538" s="150">
        <v>1070</v>
      </c>
      <c r="V6538" s="150">
        <v>3033</v>
      </c>
      <c r="W6538" s="150">
        <v>4298.3381073599994</v>
      </c>
      <c r="X6538" s="150">
        <v>17052.3</v>
      </c>
      <c r="Y6538" s="150">
        <v>32124.798551719839</v>
      </c>
      <c r="Z6538" s="150">
        <v>6577.5161138685826</v>
      </c>
      <c r="AA6538" s="150">
        <v>83804</v>
      </c>
      <c r="AB6538" s="150">
        <v>1754</v>
      </c>
      <c r="AC6538" s="150">
        <v>8924.8861581308411</v>
      </c>
      <c r="AD6538" s="150">
        <v>9799.5531768701221</v>
      </c>
      <c r="AE6538" s="150">
        <v>7083.0094614129184</v>
      </c>
      <c r="AF6538" s="150">
        <v>26333.272239999998</v>
      </c>
      <c r="AG6538" s="150">
        <v>91466</v>
      </c>
      <c r="AH6538" s="150">
        <v>15624.238620741229</v>
      </c>
      <c r="AI6538" s="150">
        <v>12707</v>
      </c>
      <c r="AJ6538" s="150">
        <v>23626</v>
      </c>
      <c r="AK6538" s="150">
        <v>1089</v>
      </c>
      <c r="AL6538" s="150">
        <v>472794.625</v>
      </c>
      <c r="AM6538" s="150">
        <v>371361.0625</v>
      </c>
      <c r="AN6538" s="150">
        <v>101433.578125</v>
      </c>
      <c r="AO6538" s="5" t="s">
        <v>8001</v>
      </c>
    </row>
    <row r="6539" spans="1:41" ht="14.25" x14ac:dyDescent="0.45">
      <c r="A6539" s="150">
        <v>2025</v>
      </c>
      <c r="B6539" s="5" t="s">
        <v>4024</v>
      </c>
      <c r="C6539" s="5" t="s">
        <v>171</v>
      </c>
      <c r="D6539" s="5" t="s">
        <v>84</v>
      </c>
      <c r="E6539" s="5" t="s">
        <v>109</v>
      </c>
      <c r="F6539" s="5" t="s">
        <v>109</v>
      </c>
      <c r="G6539" s="5" t="s">
        <v>87</v>
      </c>
      <c r="H6539" s="5" t="s">
        <v>131</v>
      </c>
      <c r="I6539" s="150">
        <v>6123.4529555308764</v>
      </c>
      <c r="J6539" s="150">
        <v>32842.425884772427</v>
      </c>
      <c r="K6539" s="150">
        <v>906.73083733130829</v>
      </c>
      <c r="L6539" s="150">
        <v>1233.3456482871377</v>
      </c>
      <c r="M6539" s="150">
        <v>7930.7370831305807</v>
      </c>
      <c r="N6539" s="150">
        <v>1871.4873417680838</v>
      </c>
      <c r="O6539" s="150">
        <v>6917.5544518841734</v>
      </c>
      <c r="P6539" s="150">
        <v>7845.7336027920546</v>
      </c>
      <c r="Q6539" s="150">
        <v>3511.4056463789425</v>
      </c>
      <c r="R6539" s="150">
        <v>4618.5458361556039</v>
      </c>
      <c r="S6539" s="150">
        <v>8174.6892496942255</v>
      </c>
      <c r="T6539" s="150">
        <v>7140.4221742939544</v>
      </c>
      <c r="U6539" s="150">
        <v>1089.4553226536382</v>
      </c>
      <c r="V6539" s="150">
        <v>2707.9510154936015</v>
      </c>
      <c r="W6539" s="150">
        <v>1314.4868093586599</v>
      </c>
      <c r="X6539" s="150">
        <v>10634.109148722753</v>
      </c>
      <c r="Y6539" s="150">
        <v>29216.227396486098</v>
      </c>
      <c r="Z6539" s="150">
        <v>9446.9949130204259</v>
      </c>
      <c r="AA6539" s="150">
        <v>83038.78235844821</v>
      </c>
      <c r="AB6539" s="150">
        <v>679.98997683304663</v>
      </c>
      <c r="AC6539" s="150">
        <v>8689.5684533351305</v>
      </c>
      <c r="AD6539" s="150">
        <v>9634.2228708303865</v>
      </c>
      <c r="AE6539" s="150">
        <v>6724.9794296077607</v>
      </c>
      <c r="AF6539" s="150">
        <v>15967.888094301095</v>
      </c>
      <c r="AG6539" s="150">
        <v>68667.059909460193</v>
      </c>
      <c r="AH6539" s="150">
        <v>12845.186738695777</v>
      </c>
      <c r="AI6539" s="150">
        <v>586.38012401020057</v>
      </c>
      <c r="AJ6539" s="150">
        <v>27967.735398132278</v>
      </c>
      <c r="AK6539" s="150">
        <v>1123.9673631627259</v>
      </c>
      <c r="AL6539" s="150">
        <v>379451.53125</v>
      </c>
      <c r="AM6539" s="150">
        <v>311563.0625</v>
      </c>
      <c r="AN6539" s="150">
        <v>67888.4765625</v>
      </c>
      <c r="AO6539" s="5" t="s">
        <v>4759</v>
      </c>
    </row>
    <row r="6540" spans="1:41" ht="14.25" x14ac:dyDescent="0.45">
      <c r="A6540" s="150">
        <v>2025</v>
      </c>
      <c r="B6540" s="5" t="s">
        <v>6344</v>
      </c>
      <c r="C6540" s="5" t="s">
        <v>171</v>
      </c>
      <c r="D6540" s="5" t="s">
        <v>84</v>
      </c>
      <c r="E6540" s="5" t="s">
        <v>109</v>
      </c>
      <c r="F6540" s="5" t="s">
        <v>109</v>
      </c>
      <c r="G6540" s="5" t="s">
        <v>87</v>
      </c>
      <c r="H6540" s="5" t="s">
        <v>131</v>
      </c>
      <c r="I6540" s="150">
        <v>7938.7656093669111</v>
      </c>
      <c r="J6540" s="150">
        <v>43989.133465229221</v>
      </c>
      <c r="K6540" s="150">
        <v>1160.5160035111039</v>
      </c>
      <c r="L6540" s="150">
        <v>1249.3929364586729</v>
      </c>
      <c r="M6540" s="150">
        <v>17266.200744830512</v>
      </c>
      <c r="N6540" s="150">
        <v>4596.5155891388858</v>
      </c>
      <c r="O6540" s="150">
        <v>7124.3644216415059</v>
      </c>
      <c r="P6540" s="150">
        <v>9931.6855955155606</v>
      </c>
      <c r="Q6540" s="150">
        <v>3300.7010666680144</v>
      </c>
      <c r="R6540" s="150">
        <v>7112.3532694267524</v>
      </c>
      <c r="S6540" s="150">
        <v>8410.1462029042068</v>
      </c>
      <c r="T6540" s="150">
        <v>6144.5554252065876</v>
      </c>
      <c r="U6540" s="150">
        <v>1095.7790508285082</v>
      </c>
      <c r="V6540" s="150">
        <v>3167.5183216939959</v>
      </c>
      <c r="W6540" s="150">
        <v>1950.8963475030916</v>
      </c>
      <c r="X6540" s="150">
        <v>13017.240668300155</v>
      </c>
      <c r="Y6540" s="150">
        <v>45261.307308357158</v>
      </c>
      <c r="Z6540" s="150">
        <v>9608.9305609505918</v>
      </c>
      <c r="AA6540" s="150">
        <v>84215.228472739749</v>
      </c>
      <c r="AB6540" s="150">
        <v>1755.2946664673484</v>
      </c>
      <c r="AC6540" s="150">
        <v>8476.1692563704601</v>
      </c>
      <c r="AD6540" s="150">
        <v>11219.57847314543</v>
      </c>
      <c r="AE6540" s="150">
        <v>7313.602832059365</v>
      </c>
      <c r="AF6540" s="150">
        <v>26447.986137287218</v>
      </c>
      <c r="AG6540" s="150">
        <v>90309.603361973815</v>
      </c>
      <c r="AH6540" s="150">
        <v>12739.660376966449</v>
      </c>
      <c r="AI6540" s="150">
        <v>958.55064633222764</v>
      </c>
      <c r="AJ6540" s="150">
        <v>25428.218534646596</v>
      </c>
      <c r="AK6540" s="150">
        <v>1115.2368096749956</v>
      </c>
      <c r="AL6540" s="150">
        <v>462305.15625</v>
      </c>
      <c r="AM6540" s="150">
        <v>379442.90625</v>
      </c>
      <c r="AN6540" s="150">
        <v>82862.234375</v>
      </c>
      <c r="AO6540" s="5" t="s">
        <v>7080</v>
      </c>
    </row>
    <row r="6541" spans="1:41" ht="14.25" x14ac:dyDescent="0.45">
      <c r="A6541" s="150">
        <v>2025</v>
      </c>
      <c r="B6541" s="5" t="s">
        <v>1478</v>
      </c>
      <c r="C6541" s="5" t="s">
        <v>171</v>
      </c>
      <c r="D6541" s="5" t="s">
        <v>84</v>
      </c>
      <c r="E6541" s="5" t="s">
        <v>109</v>
      </c>
      <c r="F6541" s="5" t="s">
        <v>109</v>
      </c>
      <c r="G6541" s="5" t="s">
        <v>87</v>
      </c>
      <c r="H6541" s="5" t="s">
        <v>131</v>
      </c>
      <c r="I6541" s="150">
        <v>3811.4258358717061</v>
      </c>
      <c r="J6541" s="150">
        <v>5047.2362771022581</v>
      </c>
      <c r="K6541" s="150">
        <v>765.73963167815248</v>
      </c>
      <c r="L6541" s="150">
        <v>1719.1718347300475</v>
      </c>
      <c r="M6541" s="150">
        <v>7695.7696599780274</v>
      </c>
      <c r="N6541" s="150">
        <v>3634.0966580093973</v>
      </c>
      <c r="O6541" s="150">
        <v>7092.2213588770937</v>
      </c>
      <c r="P6541" s="150">
        <v>9188.8770374612541</v>
      </c>
      <c r="Q6541" s="150">
        <v>1793.9013754791333</v>
      </c>
      <c r="R6541" s="150">
        <v>5372.8300547581966</v>
      </c>
      <c r="S6541" s="150">
        <v>4519.8912048056154</v>
      </c>
      <c r="T6541" s="150">
        <v>8175.5659923532066</v>
      </c>
      <c r="U6541" s="150">
        <v>1496.9346183181929</v>
      </c>
      <c r="V6541" s="150">
        <v>1311.5450232803244</v>
      </c>
      <c r="W6541" s="150">
        <v>1249.3646622117224</v>
      </c>
      <c r="X6541" s="150">
        <v>13568.586376903184</v>
      </c>
      <c r="Y6541" s="150">
        <v>24279.128020953151</v>
      </c>
      <c r="Z6541" s="150">
        <v>9110.3987827724977</v>
      </c>
      <c r="AA6541" s="150">
        <v>85777.306718736858</v>
      </c>
      <c r="AB6541" s="150"/>
      <c r="AC6541" s="150">
        <v>8089.2331669621244</v>
      </c>
      <c r="AD6541" s="150">
        <v>10076.870687711044</v>
      </c>
      <c r="AE6541" s="150">
        <v>9081.7683444762315</v>
      </c>
      <c r="AF6541" s="150">
        <v>14514.011426509145</v>
      </c>
      <c r="AG6541" s="150">
        <v>71646.891220599791</v>
      </c>
      <c r="AH6541" s="150">
        <v>12551.096069985508</v>
      </c>
      <c r="AI6541" s="150">
        <v>848.64677976962162</v>
      </c>
      <c r="AJ6541" s="150">
        <v>32162.034297403552</v>
      </c>
      <c r="AK6541" s="150">
        <v>1061.5569420211862</v>
      </c>
      <c r="AL6541" s="150">
        <v>355642.125</v>
      </c>
      <c r="AM6541" s="150">
        <v>288036.8125</v>
      </c>
      <c r="AN6541" s="150">
        <v>67605.3125</v>
      </c>
      <c r="AO6541" s="5" t="s">
        <v>3448</v>
      </c>
    </row>
    <row r="6542" spans="1:41" ht="14.25" x14ac:dyDescent="0.45">
      <c r="A6542" s="150">
        <v>2025</v>
      </c>
      <c r="B6542" s="5" t="s">
        <v>4980</v>
      </c>
      <c r="C6542" s="5" t="s">
        <v>171</v>
      </c>
      <c r="D6542" s="5" t="s">
        <v>84</v>
      </c>
      <c r="E6542" s="5" t="s">
        <v>109</v>
      </c>
      <c r="F6542" s="5" t="s">
        <v>109</v>
      </c>
      <c r="G6542" s="5" t="s">
        <v>87</v>
      </c>
      <c r="H6542" s="5" t="s">
        <v>131</v>
      </c>
      <c r="I6542" s="150">
        <v>6816.0229749743521</v>
      </c>
      <c r="J6542" s="150">
        <v>43401.148901701716</v>
      </c>
      <c r="K6542" s="150">
        <v>1100.8877911666459</v>
      </c>
      <c r="L6542" s="150">
        <v>1380.0602932328286</v>
      </c>
      <c r="M6542" s="150">
        <v>11493.479236007757</v>
      </c>
      <c r="N6542" s="150">
        <v>1964.2735267547612</v>
      </c>
      <c r="O6542" s="150">
        <v>6850.78177500728</v>
      </c>
      <c r="P6542" s="150">
        <v>8291.5033759322632</v>
      </c>
      <c r="Q6542" s="150">
        <v>3270.232524740085</v>
      </c>
      <c r="R6542" s="150">
        <v>6621.6223227084211</v>
      </c>
      <c r="S6542" s="150">
        <v>5583.4500413236583</v>
      </c>
      <c r="T6542" s="150">
        <v>5386.4490681675215</v>
      </c>
      <c r="U6542" s="150">
        <v>997.64663945915174</v>
      </c>
      <c r="V6542" s="150">
        <v>2499.9107449171775</v>
      </c>
      <c r="W6542" s="150">
        <v>1848.8594004760414</v>
      </c>
      <c r="X6542" s="150">
        <v>14610.835277004142</v>
      </c>
      <c r="Y6542" s="150">
        <v>40838.723127723068</v>
      </c>
      <c r="Z6542" s="150">
        <v>9735.8010925712733</v>
      </c>
      <c r="AA6542" s="150">
        <v>82055.645984660325</v>
      </c>
      <c r="AB6542" s="150">
        <v>1293.6748397632928</v>
      </c>
      <c r="AC6542" s="150">
        <v>11325.91618147921</v>
      </c>
      <c r="AD6542" s="150">
        <v>9618.282807034906</v>
      </c>
      <c r="AE6542" s="150">
        <v>5368.8546643885747</v>
      </c>
      <c r="AF6542" s="150">
        <v>26003.99991063065</v>
      </c>
      <c r="AG6542" s="150">
        <v>101992.77655674527</v>
      </c>
      <c r="AH6542" s="150">
        <v>12838.774651624797</v>
      </c>
      <c r="AI6542" s="150">
        <v>628.9282405038158</v>
      </c>
      <c r="AJ6542" s="150">
        <v>25757.613869879893</v>
      </c>
      <c r="AK6542" s="150">
        <v>1105.1017157261354</v>
      </c>
      <c r="AL6542" s="150">
        <v>450681.25</v>
      </c>
      <c r="AM6542" s="150">
        <v>378321.78125</v>
      </c>
      <c r="AN6542" s="150">
        <v>72359.5078125</v>
      </c>
      <c r="AO6542" s="5" t="s">
        <v>6126</v>
      </c>
    </row>
    <row r="6543" spans="1:41" ht="14.25" x14ac:dyDescent="0.45">
      <c r="A6543" s="150">
        <v>2025</v>
      </c>
      <c r="B6543" s="5" t="s">
        <v>4024</v>
      </c>
      <c r="C6543" s="5" t="s">
        <v>171</v>
      </c>
      <c r="D6543" s="5" t="s">
        <v>84</v>
      </c>
      <c r="E6543" s="5" t="s">
        <v>109</v>
      </c>
      <c r="F6543" s="5" t="s">
        <v>109</v>
      </c>
      <c r="G6543" s="5" t="s">
        <v>88</v>
      </c>
      <c r="H6543" s="5" t="s">
        <v>131</v>
      </c>
      <c r="I6543" s="150">
        <v>6631.592096472823</v>
      </c>
      <c r="J6543" s="150">
        <v>35742.430579543732</v>
      </c>
      <c r="K6543" s="150">
        <v>952.25492320192109</v>
      </c>
      <c r="L6543" s="150">
        <v>1335.2819999999999</v>
      </c>
      <c r="M6543" s="150">
        <v>8420.4402867030458</v>
      </c>
      <c r="N6543" s="150">
        <v>1998.7642076826539</v>
      </c>
      <c r="O6543" s="150">
        <v>7330.3018534246048</v>
      </c>
      <c r="P6543" s="150">
        <v>8160.1900553477944</v>
      </c>
      <c r="Q6543" s="150">
        <v>3245.6452434330458</v>
      </c>
      <c r="R6543" s="150">
        <v>4883.2354433881974</v>
      </c>
      <c r="S6543" s="150">
        <v>8679</v>
      </c>
      <c r="T6543" s="150">
        <v>7732.9519146149523</v>
      </c>
      <c r="U6543" s="150">
        <v>1090.356266666322</v>
      </c>
      <c r="V6543" s="150">
        <v>2901</v>
      </c>
      <c r="W6543" s="150">
        <v>1405.25931426699</v>
      </c>
      <c r="X6543" s="150">
        <v>11516.55360069396</v>
      </c>
      <c r="Y6543" s="150">
        <v>31113</v>
      </c>
      <c r="Z6543" s="150">
        <v>10050</v>
      </c>
      <c r="AA6543" s="150">
        <v>94753</v>
      </c>
      <c r="AB6543" s="150">
        <v>628.52499999999998</v>
      </c>
      <c r="AC6543" s="150">
        <v>9226.1302600000017</v>
      </c>
      <c r="AD6543" s="150">
        <v>10249.17898080136</v>
      </c>
      <c r="AE6543" s="150">
        <v>7140.2301101079238</v>
      </c>
      <c r="AF6543" s="150">
        <v>17292.942601589599</v>
      </c>
      <c r="AG6543" s="150">
        <v>74415</v>
      </c>
      <c r="AH6543" s="150">
        <v>14186</v>
      </c>
      <c r="AI6543" s="150">
        <v>622.58763186591011</v>
      </c>
      <c r="AJ6543" s="150">
        <v>30288.566658289568</v>
      </c>
      <c r="AK6543" s="150">
        <v>1193.369540120837</v>
      </c>
      <c r="AL6543" s="150">
        <v>413183.78125</v>
      </c>
      <c r="AM6543" s="150">
        <v>340267.375</v>
      </c>
      <c r="AN6543" s="150">
        <v>72916.421875</v>
      </c>
      <c r="AO6543" s="5" t="s">
        <v>4760</v>
      </c>
    </row>
    <row r="6544" spans="1:41" ht="14.25" x14ac:dyDescent="0.45">
      <c r="A6544" s="150">
        <v>2025</v>
      </c>
      <c r="B6544" s="5" t="s">
        <v>4980</v>
      </c>
      <c r="C6544" s="5" t="s">
        <v>171</v>
      </c>
      <c r="D6544" s="5" t="s">
        <v>84</v>
      </c>
      <c r="E6544" s="5" t="s">
        <v>109</v>
      </c>
      <c r="F6544" s="5" t="s">
        <v>109</v>
      </c>
      <c r="G6544" s="5" t="s">
        <v>88</v>
      </c>
      <c r="H6544" s="5" t="s">
        <v>131</v>
      </c>
      <c r="I6544" s="150">
        <v>7431.9962696908406</v>
      </c>
      <c r="J6544" s="150">
        <v>44072.351779083852</v>
      </c>
      <c r="K6544" s="150">
        <v>1161</v>
      </c>
      <c r="L6544" s="150">
        <v>1507.28714291652</v>
      </c>
      <c r="M6544" s="150">
        <v>11272.885816832641</v>
      </c>
      <c r="N6544" s="150">
        <v>2116.3071920284392</v>
      </c>
      <c r="O6544" s="150">
        <v>7323.4277155891696</v>
      </c>
      <c r="P6544" s="150">
        <v>8915.8121045280004</v>
      </c>
      <c r="Q6544" s="150">
        <v>3533.7196352479859</v>
      </c>
      <c r="R6544" s="150">
        <v>7067.103600873168</v>
      </c>
      <c r="S6544" s="150">
        <v>5875.6067182173101</v>
      </c>
      <c r="T6544" s="150">
        <v>5863.5935129999998</v>
      </c>
      <c r="U6544" s="150">
        <v>1010.23611520637</v>
      </c>
      <c r="V6544" s="150">
        <v>2693</v>
      </c>
      <c r="W6544" s="150">
        <v>1976.41504580832</v>
      </c>
      <c r="X6544" s="150">
        <v>16060.417799999999</v>
      </c>
      <c r="Y6544" s="150">
        <v>45138.392682920639</v>
      </c>
      <c r="Z6544" s="150">
        <v>10489.34661681632</v>
      </c>
      <c r="AA6544" s="150">
        <v>94752</v>
      </c>
      <c r="AB6544" s="150">
        <v>1303</v>
      </c>
      <c r="AC6544" s="150">
        <v>12107.31475</v>
      </c>
      <c r="AD6544" s="150">
        <v>10393.31023673786</v>
      </c>
      <c r="AE6544" s="150">
        <v>5739.2601810195156</v>
      </c>
      <c r="AF6544" s="150">
        <v>28401.2915391395</v>
      </c>
      <c r="AG6544" s="150">
        <v>115004</v>
      </c>
      <c r="AH6544" s="150">
        <v>14240.83889624019</v>
      </c>
      <c r="AI6544" s="150">
        <v>672.31896430060806</v>
      </c>
      <c r="AJ6544" s="150">
        <v>28647.07186550539</v>
      </c>
      <c r="AK6544" s="150">
        <v>1181</v>
      </c>
      <c r="AL6544" s="150">
        <v>495950.25</v>
      </c>
      <c r="AM6544" s="150">
        <v>418626.46875</v>
      </c>
      <c r="AN6544" s="150">
        <v>77323.8125</v>
      </c>
      <c r="AO6544" s="5" t="s">
        <v>6127</v>
      </c>
    </row>
    <row r="6545" spans="1:41" ht="14.25" x14ac:dyDescent="0.45">
      <c r="A6545" s="150">
        <v>2025</v>
      </c>
      <c r="B6545" s="5" t="s">
        <v>7352</v>
      </c>
      <c r="C6545" s="5" t="s">
        <v>171</v>
      </c>
      <c r="D6545" s="5" t="s">
        <v>84</v>
      </c>
      <c r="E6545" s="5" t="s">
        <v>109</v>
      </c>
      <c r="F6545" s="5" t="s">
        <v>109</v>
      </c>
      <c r="G6545" s="5" t="s">
        <v>88</v>
      </c>
      <c r="H6545" s="5" t="s">
        <v>131</v>
      </c>
      <c r="I6545" s="150">
        <v>9354.9999999999982</v>
      </c>
      <c r="J6545" s="150">
        <v>60245.268512340917</v>
      </c>
      <c r="K6545" s="150">
        <v>1222.6627832704719</v>
      </c>
      <c r="L6545" s="150">
        <v>1128.040071034666</v>
      </c>
      <c r="M6545" s="150">
        <v>14938.336537520399</v>
      </c>
      <c r="N6545" s="150">
        <v>3923.3031715372558</v>
      </c>
      <c r="O6545" s="150">
        <v>7569.085967200871</v>
      </c>
      <c r="P6545" s="150">
        <v>9751.4257564405107</v>
      </c>
      <c r="Q6545" s="150">
        <v>3332.2763676263012</v>
      </c>
      <c r="R6545" s="150">
        <v>6999.6763441221801</v>
      </c>
      <c r="S6545" s="150">
        <v>11362.00491029273</v>
      </c>
      <c r="T6545" s="150">
        <v>7371.925785773662</v>
      </c>
      <c r="U6545" s="150">
        <v>1113.4462907</v>
      </c>
      <c r="V6545" s="150">
        <v>3283</v>
      </c>
      <c r="W6545" s="150">
        <v>4652.6594019599961</v>
      </c>
      <c r="X6545" s="150">
        <v>18476.0539591464</v>
      </c>
      <c r="Y6545" s="150">
        <v>35593.41711604115</v>
      </c>
      <c r="Z6545" s="150">
        <v>7111.0711640617383</v>
      </c>
      <c r="AA6545" s="150">
        <v>95398</v>
      </c>
      <c r="AB6545" s="150">
        <v>1899</v>
      </c>
      <c r="AC6545" s="150">
        <v>9660.7070279999989</v>
      </c>
      <c r="AD6545" s="150">
        <v>10674.49866591814</v>
      </c>
      <c r="AE6545" s="150">
        <v>7666.8772306176206</v>
      </c>
      <c r="AF6545" s="150">
        <v>29131.227695825732</v>
      </c>
      <c r="AG6545" s="150">
        <v>100986</v>
      </c>
      <c r="AH6545" s="150">
        <v>17496.606411503639</v>
      </c>
      <c r="AI6545" s="150">
        <v>13754.465457120001</v>
      </c>
      <c r="AJ6545" s="150">
        <v>26085.013056403201</v>
      </c>
      <c r="AK6545" s="150">
        <v>1178</v>
      </c>
      <c r="AL6545" s="150">
        <v>521359.03125</v>
      </c>
      <c r="AM6545" s="150">
        <v>410763.71875</v>
      </c>
      <c r="AN6545" s="150">
        <v>110595.3046875</v>
      </c>
      <c r="AO6545" s="5" t="s">
        <v>8002</v>
      </c>
    </row>
    <row r="6546" spans="1:41" ht="14.25" x14ac:dyDescent="0.45">
      <c r="A6546" s="150">
        <v>2025</v>
      </c>
      <c r="B6546" s="5" t="s">
        <v>6344</v>
      </c>
      <c r="C6546" s="5" t="s">
        <v>171</v>
      </c>
      <c r="D6546" s="5" t="s">
        <v>84</v>
      </c>
      <c r="E6546" s="5" t="s">
        <v>109</v>
      </c>
      <c r="F6546" s="5" t="s">
        <v>109</v>
      </c>
      <c r="G6546" s="5" t="s">
        <v>88</v>
      </c>
      <c r="H6546" s="5" t="s">
        <v>131</v>
      </c>
      <c r="I6546" s="150">
        <v>8730.0110741345288</v>
      </c>
      <c r="J6546" s="150">
        <v>45701.638122051263</v>
      </c>
      <c r="K6546" s="150">
        <v>1236.2028973513829</v>
      </c>
      <c r="L6546" s="150">
        <v>1376.2088866622919</v>
      </c>
      <c r="M6546" s="150">
        <v>18614.802341952</v>
      </c>
      <c r="N6546" s="150">
        <v>4955.5339746990003</v>
      </c>
      <c r="O6546" s="150">
        <v>7680.8232152981163</v>
      </c>
      <c r="P6546" s="150">
        <v>10655.02976287204</v>
      </c>
      <c r="Q6546" s="150">
        <v>3558.507100312203</v>
      </c>
      <c r="R6546" s="150">
        <v>7667.8739146568796</v>
      </c>
      <c r="S6546" s="150">
        <v>9067.0328433921331</v>
      </c>
      <c r="T6546" s="150">
        <v>6738.1223721993601</v>
      </c>
      <c r="U6546" s="150">
        <v>1135.7152165140001</v>
      </c>
      <c r="V6546" s="150">
        <v>3415</v>
      </c>
      <c r="W6546" s="150">
        <v>2103.2739300960002</v>
      </c>
      <c r="X6546" s="150">
        <v>14515</v>
      </c>
      <c r="Y6546" s="150">
        <v>49902.734708208278</v>
      </c>
      <c r="Z6546" s="150">
        <v>10379.76263566186</v>
      </c>
      <c r="AA6546" s="150">
        <v>96368</v>
      </c>
      <c r="AB6546" s="150">
        <v>2000</v>
      </c>
      <c r="AC6546" s="150">
        <v>9228.1579399999973</v>
      </c>
      <c r="AD6546" s="150">
        <v>11628.87673630495</v>
      </c>
      <c r="AE6546" s="150">
        <v>7884.842365630785</v>
      </c>
      <c r="AF6546" s="150">
        <v>29084.01925793683</v>
      </c>
      <c r="AG6546" s="150">
        <v>99311</v>
      </c>
      <c r="AH6546" s="150">
        <v>14668.41404601292</v>
      </c>
      <c r="AI6546" s="150">
        <v>1033.4196317952001</v>
      </c>
      <c r="AJ6546" s="150">
        <v>27962.61287032512</v>
      </c>
      <c r="AK6546" s="150">
        <v>1202</v>
      </c>
      <c r="AL6546" s="150">
        <v>507804.625</v>
      </c>
      <c r="AM6546" s="150">
        <v>417316.6875</v>
      </c>
      <c r="AN6546" s="150">
        <v>90487.96875</v>
      </c>
      <c r="AO6546" s="5" t="s">
        <v>7081</v>
      </c>
    </row>
    <row r="6547" spans="1:41" ht="14.25" x14ac:dyDescent="0.45">
      <c r="A6547" s="150">
        <v>2025</v>
      </c>
      <c r="B6547" s="5" t="s">
        <v>582</v>
      </c>
      <c r="C6547" s="5" t="s">
        <v>171</v>
      </c>
      <c r="D6547" s="5" t="s">
        <v>84</v>
      </c>
      <c r="E6547" s="5" t="s">
        <v>109</v>
      </c>
      <c r="F6547" s="5" t="s">
        <v>109</v>
      </c>
      <c r="G6547" s="5" t="s">
        <v>88</v>
      </c>
      <c r="H6547" s="5" t="s">
        <v>131</v>
      </c>
      <c r="I6547" s="150">
        <v>5396.8006838607898</v>
      </c>
      <c r="J6547" s="150">
        <v>18566.020818611421</v>
      </c>
      <c r="K6547" s="150">
        <v>944.49516520970803</v>
      </c>
      <c r="L6547" s="150">
        <v>1355.7270697577219</v>
      </c>
      <c r="M6547" s="150">
        <v>4473.3955166666501</v>
      </c>
      <c r="N6547" s="150">
        <v>1863</v>
      </c>
      <c r="O6547" s="150">
        <v>10468.604474261791</v>
      </c>
      <c r="P6547" s="150">
        <v>7130.8990000000003</v>
      </c>
      <c r="Q6547" s="150">
        <v>2007.8320330283791</v>
      </c>
      <c r="R6547" s="150">
        <v>5126.3132486029344</v>
      </c>
      <c r="S6547" s="150">
        <v>6441.4969298343431</v>
      </c>
      <c r="T6547" s="150">
        <v>7612.1609999597704</v>
      </c>
      <c r="U6547" s="150">
        <v>1106.711610666317</v>
      </c>
      <c r="V6547" s="150">
        <v>1778</v>
      </c>
      <c r="W6547" s="150">
        <v>1434.769759866597</v>
      </c>
      <c r="X6547" s="150">
        <v>11380.742364282931</v>
      </c>
      <c r="Y6547" s="150">
        <v>24328.387599999998</v>
      </c>
      <c r="Z6547" s="150">
        <v>9589.0099793792433</v>
      </c>
      <c r="AA6547" s="150">
        <v>128797.0983354288</v>
      </c>
      <c r="AB6547" s="150">
        <v>629</v>
      </c>
      <c r="AC6547" s="150">
        <v>9329.0711300000021</v>
      </c>
      <c r="AD6547" s="150">
        <v>8734.0092559586974</v>
      </c>
      <c r="AE6547" s="150">
        <v>4895.3781365031145</v>
      </c>
      <c r="AF6547" s="150">
        <v>16594.616238906481</v>
      </c>
      <c r="AG6547" s="150">
        <v>81999</v>
      </c>
      <c r="AH6547" s="150">
        <v>14264.7425010971</v>
      </c>
      <c r="AI6547" s="150">
        <v>863.51296379866994</v>
      </c>
      <c r="AJ6547" s="150">
        <v>30891.947806318109</v>
      </c>
      <c r="AK6547" s="150">
        <v>1080.1527833459891</v>
      </c>
      <c r="AL6547" s="150">
        <v>419082.90625</v>
      </c>
      <c r="AM6547" s="150">
        <v>350755.8125</v>
      </c>
      <c r="AN6547" s="150">
        <v>68327.0859375</v>
      </c>
      <c r="AO6547" s="5" t="s">
        <v>1303</v>
      </c>
    </row>
    <row r="6548" spans="1:41" ht="14.25" x14ac:dyDescent="0.45">
      <c r="A6548" s="150">
        <v>2025</v>
      </c>
      <c r="B6548" s="5" t="s">
        <v>1478</v>
      </c>
      <c r="C6548" s="5" t="s">
        <v>171</v>
      </c>
      <c r="D6548" s="5" t="s">
        <v>84</v>
      </c>
      <c r="E6548" s="5" t="s">
        <v>109</v>
      </c>
      <c r="F6548" s="5" t="s">
        <v>109</v>
      </c>
      <c r="G6548" s="5" t="s">
        <v>88</v>
      </c>
      <c r="H6548" s="5" t="s">
        <v>131</v>
      </c>
      <c r="I6548" s="150">
        <v>4034.871530182646</v>
      </c>
      <c r="J6548" s="150">
        <v>5243.5</v>
      </c>
      <c r="K6548" s="150">
        <v>837.72923438138628</v>
      </c>
      <c r="L6548" s="150">
        <v>1838.1815999999999</v>
      </c>
      <c r="M6548" s="150">
        <v>8187.0731249999944</v>
      </c>
      <c r="N6548" s="150">
        <v>3847.146389503454</v>
      </c>
      <c r="O6548" s="150">
        <v>7439.6629118028914</v>
      </c>
      <c r="P6548" s="150">
        <v>7980.001265599999</v>
      </c>
      <c r="Q6548" s="150">
        <v>1830.0097155574131</v>
      </c>
      <c r="R6548" s="150">
        <v>5864.9774864731644</v>
      </c>
      <c r="S6548" s="150">
        <v>4741.7700565836503</v>
      </c>
      <c r="T6548" s="150">
        <v>8118.0688252990694</v>
      </c>
      <c r="U6548" s="150">
        <v>1569.156542601095</v>
      </c>
      <c r="V6548" s="150">
        <v>1377</v>
      </c>
      <c r="W6548" s="150">
        <v>1305.5991506624759</v>
      </c>
      <c r="X6548" s="150">
        <v>14082.39979990234</v>
      </c>
      <c r="Y6548" s="150">
        <v>26195.160599999999</v>
      </c>
      <c r="Z6548" s="150">
        <v>9270.9656136349677</v>
      </c>
      <c r="AA6548" s="150">
        <v>91062.957383171582</v>
      </c>
      <c r="AB6548" s="150">
        <v>362</v>
      </c>
      <c r="AC6548" s="150">
        <v>8439.9142199999987</v>
      </c>
      <c r="AD6548" s="150">
        <v>10514.66841342039</v>
      </c>
      <c r="AE6548" s="150">
        <v>9458.0179460493728</v>
      </c>
      <c r="AF6548" s="150">
        <v>15364.8986010438</v>
      </c>
      <c r="AG6548" s="150">
        <v>80813.679745023095</v>
      </c>
      <c r="AH6548" s="150">
        <v>13616.181783761111</v>
      </c>
      <c r="AI6548" s="150">
        <v>880.78322307464339</v>
      </c>
      <c r="AJ6548" s="150">
        <v>34171.022118534012</v>
      </c>
      <c r="AK6548" s="150">
        <v>1256.4550699677411</v>
      </c>
      <c r="AL6548" s="150">
        <v>379703.90625</v>
      </c>
      <c r="AM6548" s="150">
        <v>308361.46875</v>
      </c>
      <c r="AN6548" s="150">
        <v>71342.3828125</v>
      </c>
      <c r="AO6548" s="5" t="s">
        <v>3449</v>
      </c>
    </row>
    <row r="6549" spans="1:41" ht="14.25" x14ac:dyDescent="0.45">
      <c r="A6549" s="150">
        <v>2025</v>
      </c>
      <c r="B6549" s="5" t="s">
        <v>6344</v>
      </c>
      <c r="C6549" s="5" t="s">
        <v>171</v>
      </c>
      <c r="D6549" s="5" t="s">
        <v>84</v>
      </c>
      <c r="E6549" s="5" t="s">
        <v>484</v>
      </c>
      <c r="F6549" s="5" t="s">
        <v>484</v>
      </c>
      <c r="G6549" s="5" t="s">
        <v>88</v>
      </c>
      <c r="H6549" s="5" t="s">
        <v>131</v>
      </c>
      <c r="I6549" s="150">
        <v>16188</v>
      </c>
      <c r="J6549" s="150">
        <v>70273.199778185692</v>
      </c>
      <c r="K6549" s="150">
        <v>1522.3447184359329</v>
      </c>
      <c r="L6549" s="150">
        <v>3322.078009197091</v>
      </c>
      <c r="M6549" s="150">
        <v>23879.06776912</v>
      </c>
      <c r="N6549" s="150">
        <v>14516.093299587499</v>
      </c>
      <c r="O6549" s="150">
        <v>10248.13850418151</v>
      </c>
      <c r="P6549" s="150"/>
      <c r="Q6549" s="150">
        <v>4975.1519929799169</v>
      </c>
      <c r="R6549" s="150">
        <v>7318.1741005906842</v>
      </c>
      <c r="S6549" s="150">
        <v>15088.45</v>
      </c>
      <c r="T6549" s="150">
        <v>12301.640665325411</v>
      </c>
      <c r="U6549" s="150">
        <v>1560.281652594</v>
      </c>
      <c r="V6549" s="150">
        <v>11587</v>
      </c>
      <c r="W6549" s="150">
        <v>5375.7875377059727</v>
      </c>
      <c r="X6549" s="150">
        <v>17677</v>
      </c>
      <c r="Y6549" s="150">
        <v>82038.624612785687</v>
      </c>
      <c r="Z6549" s="150">
        <v>17829.08051738223</v>
      </c>
      <c r="AA6549" s="150">
        <v>232377</v>
      </c>
      <c r="AB6549" s="150"/>
      <c r="AC6549" s="150">
        <v>14515.00956</v>
      </c>
      <c r="AD6549" s="150">
        <v>18051.72929675319</v>
      </c>
      <c r="AE6549" s="150">
        <v>14319.93453891625</v>
      </c>
      <c r="AF6549" s="150">
        <v>47654.397289942302</v>
      </c>
      <c r="AG6549" s="150">
        <v>228777</v>
      </c>
      <c r="AH6549" s="150">
        <v>37312.495969393203</v>
      </c>
      <c r="AI6549" s="150">
        <v>2799.9489169151998</v>
      </c>
      <c r="AJ6549" s="150">
        <v>44197.513360041172</v>
      </c>
      <c r="AK6549" s="150"/>
      <c r="AL6549" s="150">
        <v>955705.125</v>
      </c>
      <c r="AM6549" s="150">
        <v>811448.5</v>
      </c>
      <c r="AN6549" s="150">
        <v>144256.609375</v>
      </c>
      <c r="AO6549" s="5" t="s">
        <v>7082</v>
      </c>
    </row>
    <row r="6550" spans="1:41" ht="14.25" x14ac:dyDescent="0.45">
      <c r="A6550" s="150">
        <v>2025</v>
      </c>
      <c r="B6550" s="5" t="s">
        <v>4980</v>
      </c>
      <c r="C6550" s="5" t="s">
        <v>171</v>
      </c>
      <c r="D6550" s="5" t="s">
        <v>84</v>
      </c>
      <c r="E6550" s="5" t="s">
        <v>484</v>
      </c>
      <c r="F6550" s="5" t="s">
        <v>484</v>
      </c>
      <c r="G6550" s="5" t="s">
        <v>88</v>
      </c>
      <c r="H6550" s="5" t="s">
        <v>131</v>
      </c>
      <c r="I6550" s="150">
        <v>9746.0282100567638</v>
      </c>
      <c r="J6550" s="150">
        <v>64495.800275028691</v>
      </c>
      <c r="K6550" s="150">
        <v>1517.490104190467</v>
      </c>
      <c r="L6550" s="150">
        <v>3612.8867395098268</v>
      </c>
      <c r="M6550" s="150">
        <v>32439.10848689952</v>
      </c>
      <c r="N6550" s="150">
        <v>16420.57193991711</v>
      </c>
      <c r="O6550" s="150">
        <v>10422.13465957609</v>
      </c>
      <c r="P6550" s="150"/>
      <c r="Q6550" s="150">
        <v>4428.4733189811004</v>
      </c>
      <c r="R6550" s="150">
        <v>6776.3873120778653</v>
      </c>
      <c r="S6550" s="150">
        <v>15807.72946811709</v>
      </c>
      <c r="T6550" s="150">
        <v>13019.631753</v>
      </c>
      <c r="U6550" s="150">
        <v>1519.087886012536</v>
      </c>
      <c r="V6550" s="150">
        <v>9128</v>
      </c>
      <c r="W6550" s="150">
        <v>5816.6653831609437</v>
      </c>
      <c r="X6550" s="150">
        <v>18076.1772743248</v>
      </c>
      <c r="Y6550" s="150">
        <v>80768</v>
      </c>
      <c r="Z6550" s="150">
        <v>20265.04667338237</v>
      </c>
      <c r="AA6550" s="150">
        <v>188701</v>
      </c>
      <c r="AB6550" s="150"/>
      <c r="AC6550" s="150">
        <v>14361.05359</v>
      </c>
      <c r="AD6550" s="150">
        <v>17682</v>
      </c>
      <c r="AE6550" s="150">
        <v>17029.681608134149</v>
      </c>
      <c r="AF6550" s="150">
        <v>47163.014265826212</v>
      </c>
      <c r="AG6550" s="150">
        <v>207109</v>
      </c>
      <c r="AH6550" s="150">
        <v>28001</v>
      </c>
      <c r="AI6550" s="150">
        <v>2559.2040977774409</v>
      </c>
      <c r="AJ6550" s="150">
        <v>43950.465969244091</v>
      </c>
      <c r="AK6550" s="150">
        <v>2114</v>
      </c>
      <c r="AL6550" s="150">
        <v>882929.5625</v>
      </c>
      <c r="AM6550" s="150">
        <v>735474.5</v>
      </c>
      <c r="AN6550" s="150">
        <v>147455.140625</v>
      </c>
      <c r="AO6550" s="5" t="s">
        <v>6128</v>
      </c>
    </row>
    <row r="6551" spans="1:41" ht="14.25" x14ac:dyDescent="0.45">
      <c r="A6551" s="150">
        <v>2025</v>
      </c>
      <c r="B6551" s="5" t="s">
        <v>4024</v>
      </c>
      <c r="C6551" s="5" t="s">
        <v>171</v>
      </c>
      <c r="D6551" s="5" t="s">
        <v>84</v>
      </c>
      <c r="E6551" s="5" t="s">
        <v>484</v>
      </c>
      <c r="F6551" s="5" t="s">
        <v>484</v>
      </c>
      <c r="G6551" s="5" t="s">
        <v>88</v>
      </c>
      <c r="H6551" s="5" t="s">
        <v>131</v>
      </c>
      <c r="I6551" s="150">
        <v>16268.513068587319</v>
      </c>
      <c r="J6551" s="150">
        <v>56269.661505762982</v>
      </c>
      <c r="K6551" s="150">
        <v>1173.7804967142281</v>
      </c>
      <c r="L6551" s="150"/>
      <c r="M6551" s="150">
        <v>22290.8197235681</v>
      </c>
      <c r="N6551" s="150">
        <v>13209.782968449819</v>
      </c>
      <c r="O6551" s="150">
        <v>10056.334143635589</v>
      </c>
      <c r="P6551" s="150"/>
      <c r="Q6551" s="150">
        <v>3480.8421568594522</v>
      </c>
      <c r="R6551" s="150">
        <v>5785.2753844212584</v>
      </c>
      <c r="S6551" s="150">
        <v>12462</v>
      </c>
      <c r="T6551" s="150">
        <v>12302.42350052379</v>
      </c>
      <c r="U6551" s="150">
        <v>1779.0023298239989</v>
      </c>
      <c r="V6551" s="150">
        <v>9661</v>
      </c>
      <c r="W6551" s="150">
        <v>2727.142222404862</v>
      </c>
      <c r="X6551" s="150"/>
      <c r="Y6551" s="150">
        <v>63301.546213593007</v>
      </c>
      <c r="Z6551" s="150">
        <v>18381</v>
      </c>
      <c r="AA6551" s="150">
        <v>188701</v>
      </c>
      <c r="AB6551" s="150"/>
      <c r="AC6551" s="150">
        <v>10771.46545</v>
      </c>
      <c r="AD6551" s="150">
        <v>12614</v>
      </c>
      <c r="AE6551" s="150">
        <v>12763.328232250489</v>
      </c>
      <c r="AF6551" s="150">
        <v>34929.415733689071</v>
      </c>
      <c r="AG6551" s="150">
        <v>159400</v>
      </c>
      <c r="AH6551" s="150">
        <v>35230</v>
      </c>
      <c r="AI6551" s="150">
        <v>2202.604767717497</v>
      </c>
      <c r="AJ6551" s="150">
        <v>40650.749278099051</v>
      </c>
      <c r="AK6551" s="150">
        <v>2145.6299586020909</v>
      </c>
      <c r="AL6551" s="150">
        <v>748557.375</v>
      </c>
      <c r="AM6551" s="150">
        <v>635352.625</v>
      </c>
      <c r="AN6551" s="150">
        <v>113204.734375</v>
      </c>
      <c r="AO6551" s="5" t="s">
        <v>4761</v>
      </c>
    </row>
    <row r="6552" spans="1:41" ht="14.25" x14ac:dyDescent="0.45">
      <c r="A6552" s="150">
        <v>2025</v>
      </c>
      <c r="B6552" s="5" t="s">
        <v>582</v>
      </c>
      <c r="C6552" s="5" t="s">
        <v>171</v>
      </c>
      <c r="D6552" s="5" t="s">
        <v>84</v>
      </c>
      <c r="E6552" s="5" t="s">
        <v>484</v>
      </c>
      <c r="F6552" s="5" t="s">
        <v>484</v>
      </c>
      <c r="G6552" s="5" t="s">
        <v>88</v>
      </c>
      <c r="H6552" s="5" t="s">
        <v>131</v>
      </c>
      <c r="I6552" s="150">
        <v>7864.5847918900126</v>
      </c>
      <c r="J6552" s="150">
        <v>26090.222102462281</v>
      </c>
      <c r="K6552" s="150">
        <v>1840</v>
      </c>
      <c r="L6552" s="150"/>
      <c r="M6552" s="150">
        <v>12926.91795059799</v>
      </c>
      <c r="N6552" s="150">
        <v>12656.778186887999</v>
      </c>
      <c r="O6552" s="150">
        <v>12191.749015029671</v>
      </c>
      <c r="P6552" s="150"/>
      <c r="Q6552" s="150">
        <v>3317.073265104756</v>
      </c>
      <c r="R6552" s="150">
        <v>6901.6255218615024</v>
      </c>
      <c r="S6552" s="150">
        <v>15419.53592551381</v>
      </c>
      <c r="T6552" s="150">
        <v>11686.27533796641</v>
      </c>
      <c r="U6552" s="150">
        <v>1871.628473649193</v>
      </c>
      <c r="V6552" s="150">
        <v>4810</v>
      </c>
      <c r="W6552" s="150">
        <v>1706.5800548691379</v>
      </c>
      <c r="X6552" s="150">
        <v>12561.591993792939</v>
      </c>
      <c r="Y6552" s="150">
        <v>57888</v>
      </c>
      <c r="Z6552" s="150">
        <v>15827.49997768024</v>
      </c>
      <c r="AA6552" s="150">
        <v>244732.21381660941</v>
      </c>
      <c r="AB6552" s="150"/>
      <c r="AC6552" s="150">
        <v>10964.537909999999</v>
      </c>
      <c r="AD6552" s="150">
        <v>12714.814456429551</v>
      </c>
      <c r="AE6552" s="150">
        <v>10993.2745425062</v>
      </c>
      <c r="AF6552" s="150">
        <v>37739.213959980829</v>
      </c>
      <c r="AG6552" s="150">
        <v>156913</v>
      </c>
      <c r="AH6552" s="150">
        <v>34503.998793230618</v>
      </c>
      <c r="AI6552" s="150">
        <v>4546.0383982887925</v>
      </c>
      <c r="AJ6552" s="150">
        <v>39971.480264909871</v>
      </c>
      <c r="AK6552" s="150">
        <v>2051.4584101968671</v>
      </c>
      <c r="AL6552" s="150">
        <v>760690.125</v>
      </c>
      <c r="AM6552" s="150">
        <v>638541.125</v>
      </c>
      <c r="AN6552" s="150">
        <v>122148.9609375</v>
      </c>
      <c r="AO6552" s="5" t="s">
        <v>1304</v>
      </c>
    </row>
    <row r="6553" spans="1:41" ht="14.25" x14ac:dyDescent="0.45">
      <c r="A6553" s="150">
        <v>2025</v>
      </c>
      <c r="B6553" s="5" t="s">
        <v>1478</v>
      </c>
      <c r="C6553" s="5" t="s">
        <v>171</v>
      </c>
      <c r="D6553" s="5" t="s">
        <v>84</v>
      </c>
      <c r="E6553" s="5" t="s">
        <v>484</v>
      </c>
      <c r="F6553" s="5" t="s">
        <v>484</v>
      </c>
      <c r="G6553" s="5" t="s">
        <v>88</v>
      </c>
      <c r="H6553" s="5" t="s">
        <v>131</v>
      </c>
      <c r="I6553" s="150">
        <v>6437.7095449619883</v>
      </c>
      <c r="J6553" s="150"/>
      <c r="K6553" s="150">
        <v>1209.8190696298129</v>
      </c>
      <c r="L6553" s="150">
        <v>4453.4457000000002</v>
      </c>
      <c r="M6553" s="150">
        <v>23546.339474822511</v>
      </c>
      <c r="N6553" s="150">
        <v>14861.30952164508</v>
      </c>
      <c r="O6553" s="150">
        <v>9797.0630850330181</v>
      </c>
      <c r="P6553" s="150"/>
      <c r="Q6553" s="150">
        <v>3187.9466872770622</v>
      </c>
      <c r="R6553" s="150">
        <v>7809.8400647859644</v>
      </c>
      <c r="S6553" s="150">
        <v>19293.01358856451</v>
      </c>
      <c r="T6553" s="150">
        <v>12291.44223548803</v>
      </c>
      <c r="U6553" s="150">
        <v>1882.987851121314</v>
      </c>
      <c r="V6553" s="150">
        <v>9362</v>
      </c>
      <c r="W6553" s="150">
        <v>1012.419996398122</v>
      </c>
      <c r="X6553" s="150">
        <v>12616.33035969742</v>
      </c>
      <c r="Y6553" s="150">
        <v>60140</v>
      </c>
      <c r="Z6553" s="150">
        <v>14949.45736981522</v>
      </c>
      <c r="AA6553" s="150">
        <v>183809.14564816011</v>
      </c>
      <c r="AB6553" s="150">
        <v>1000</v>
      </c>
      <c r="AC6553" s="150">
        <v>11564.089040000001</v>
      </c>
      <c r="AD6553" s="150">
        <v>5778.280789185068</v>
      </c>
      <c r="AE6553" s="150">
        <v>20487.4068155717</v>
      </c>
      <c r="AF6553" s="150">
        <v>34226.398697647928</v>
      </c>
      <c r="AG6553" s="150">
        <v>98171.232615929795</v>
      </c>
      <c r="AH6553" s="150">
        <v>31846.127662725132</v>
      </c>
      <c r="AI6553" s="150">
        <v>4434.9885221573959</v>
      </c>
      <c r="AJ6553" s="150">
        <v>59892.607567366111</v>
      </c>
      <c r="AK6553" s="150">
        <v>2357.6761313994948</v>
      </c>
      <c r="AL6553" s="150">
        <v>656419.125</v>
      </c>
      <c r="AM6553" s="150">
        <v>531235.5625</v>
      </c>
      <c r="AN6553" s="150">
        <v>125183.5078125</v>
      </c>
      <c r="AO6553" s="5" t="s">
        <v>3450</v>
      </c>
    </row>
    <row r="6554" spans="1:41" ht="14.25" x14ac:dyDescent="0.45">
      <c r="A6554" s="150">
        <v>2025</v>
      </c>
      <c r="B6554" s="5" t="s">
        <v>7352</v>
      </c>
      <c r="C6554" s="5" t="s">
        <v>171</v>
      </c>
      <c r="D6554" s="5" t="s">
        <v>84</v>
      </c>
      <c r="E6554" s="5" t="s">
        <v>484</v>
      </c>
      <c r="F6554" s="5" t="s">
        <v>484</v>
      </c>
      <c r="G6554" s="5" t="s">
        <v>88</v>
      </c>
      <c r="H6554" s="5" t="s">
        <v>131</v>
      </c>
      <c r="I6554" s="150">
        <v>13192.480480800001</v>
      </c>
      <c r="J6554" s="150">
        <v>79840.4838165822</v>
      </c>
      <c r="K6554" s="150">
        <v>1958.88740394658</v>
      </c>
      <c r="L6554" s="150">
        <v>3910.538912920174</v>
      </c>
      <c r="M6554" s="150">
        <v>31752.50477476231</v>
      </c>
      <c r="N6554" s="150">
        <v>12910.74440965211</v>
      </c>
      <c r="O6554" s="150">
        <v>9434.0179107960848</v>
      </c>
      <c r="P6554" s="150"/>
      <c r="Q6554" s="150">
        <v>4362.4755452364589</v>
      </c>
      <c r="R6554" s="150">
        <v>6973.7731275374153</v>
      </c>
      <c r="S6554" s="150">
        <v>14569.265737066409</v>
      </c>
      <c r="T6554" s="150">
        <v>11254.49030914914</v>
      </c>
      <c r="U6554" s="150">
        <v>1703.4687643699999</v>
      </c>
      <c r="V6554" s="150">
        <v>16223</v>
      </c>
      <c r="W6554" s="150">
        <v>9805</v>
      </c>
      <c r="X6554" s="150">
        <v>22957.40668265165</v>
      </c>
      <c r="Y6554" s="150">
        <v>75977</v>
      </c>
      <c r="Z6554" s="150">
        <v>15558.21341888184</v>
      </c>
      <c r="AA6554" s="150">
        <v>239290</v>
      </c>
      <c r="AB6554" s="150"/>
      <c r="AC6554" s="150">
        <v>11665.37138832</v>
      </c>
      <c r="AD6554" s="150">
        <v>15115.31775044845</v>
      </c>
      <c r="AE6554" s="150">
        <v>17598.182057279999</v>
      </c>
      <c r="AF6554" s="150">
        <v>47884.376315952293</v>
      </c>
      <c r="AG6554" s="150">
        <v>208582</v>
      </c>
      <c r="AH6554" s="150">
        <v>45728.221311641908</v>
      </c>
      <c r="AI6554" s="150">
        <v>29709.515495520001</v>
      </c>
      <c r="AJ6554" s="150">
        <v>43200.002827513243</v>
      </c>
      <c r="AK6554" s="150">
        <v>2776</v>
      </c>
      <c r="AL6554" s="150">
        <v>993932.75</v>
      </c>
      <c r="AM6554" s="150">
        <v>798872.125</v>
      </c>
      <c r="AN6554" s="150">
        <v>195060.625</v>
      </c>
      <c r="AO6554" s="5" t="s">
        <v>8003</v>
      </c>
    </row>
    <row r="6555" spans="1:41" ht="14.25" x14ac:dyDescent="0.45">
      <c r="A6555" s="150">
        <v>2025</v>
      </c>
      <c r="B6555" s="5" t="s">
        <v>6344</v>
      </c>
      <c r="C6555" s="5" t="s">
        <v>171</v>
      </c>
      <c r="D6555" s="5" t="s">
        <v>84</v>
      </c>
      <c r="E6555" s="5" t="s">
        <v>211</v>
      </c>
      <c r="F6555" s="5" t="s">
        <v>211</v>
      </c>
      <c r="G6555" s="5" t="s">
        <v>88</v>
      </c>
      <c r="H6555" s="5" t="s">
        <v>131</v>
      </c>
      <c r="I6555" s="150">
        <v>14243.76673546394</v>
      </c>
      <c r="J6555" s="150">
        <v>65958.942852233115</v>
      </c>
      <c r="K6555" s="150">
        <v>1904.1534740251659</v>
      </c>
      <c r="L6555" s="150">
        <v>3322.078009197091</v>
      </c>
      <c r="M6555" s="150">
        <v>23879.06776912</v>
      </c>
      <c r="N6555" s="150">
        <v>14516.093299587499</v>
      </c>
      <c r="O6555" s="150">
        <v>10460.49606365002</v>
      </c>
      <c r="P6555" s="150">
        <v>13837.966625857091</v>
      </c>
      <c r="Q6555" s="150">
        <v>4975.151992979916</v>
      </c>
      <c r="R6555" s="150">
        <v>8318.1741005906842</v>
      </c>
      <c r="S6555" s="150">
        <v>19377.277232399509</v>
      </c>
      <c r="T6555" s="150">
        <v>13201.640665325411</v>
      </c>
      <c r="U6555" s="150">
        <v>1560.281652594</v>
      </c>
      <c r="V6555" s="150">
        <v>12841</v>
      </c>
      <c r="W6555" s="150">
        <v>5375.7875377059727</v>
      </c>
      <c r="X6555" s="150">
        <v>19317</v>
      </c>
      <c r="Y6555" s="150">
        <v>83037.624612785687</v>
      </c>
      <c r="Z6555" s="150">
        <v>17094.237687779048</v>
      </c>
      <c r="AA6555" s="150">
        <v>234723</v>
      </c>
      <c r="AB6555" s="150">
        <v>2204</v>
      </c>
      <c r="AC6555" s="150">
        <v>14949.730818800001</v>
      </c>
      <c r="AD6555" s="150">
        <v>18248.250127786079</v>
      </c>
      <c r="AE6555" s="150">
        <v>16238.849173293231</v>
      </c>
      <c r="AF6555" s="150">
        <v>47654.397289942302</v>
      </c>
      <c r="AG6555" s="150">
        <v>230140</v>
      </c>
      <c r="AH6555" s="150">
        <v>38852.072377200529</v>
      </c>
      <c r="AI6555" s="150">
        <v>2799.9489169151998</v>
      </c>
      <c r="AJ6555" s="150">
        <v>44197.513360041172</v>
      </c>
      <c r="AK6555" s="150">
        <v>2404</v>
      </c>
      <c r="AL6555" s="150">
        <v>985632.5</v>
      </c>
      <c r="AM6555" s="150">
        <v>827608.75</v>
      </c>
      <c r="AN6555" s="150">
        <v>158023.703125</v>
      </c>
      <c r="AO6555" s="5" t="s">
        <v>7083</v>
      </c>
    </row>
    <row r="6556" spans="1:41" ht="14.25" x14ac:dyDescent="0.45">
      <c r="A6556" s="150">
        <v>2025</v>
      </c>
      <c r="B6556" s="5" t="s">
        <v>582</v>
      </c>
      <c r="C6556" s="5" t="s">
        <v>171</v>
      </c>
      <c r="D6556" s="5" t="s">
        <v>84</v>
      </c>
      <c r="E6556" s="5" t="s">
        <v>211</v>
      </c>
      <c r="F6556" s="5" t="s">
        <v>211</v>
      </c>
      <c r="G6556" s="5" t="s">
        <v>88</v>
      </c>
      <c r="H6556" s="5" t="s">
        <v>131</v>
      </c>
      <c r="I6556" s="150">
        <v>7864.5847918900126</v>
      </c>
      <c r="J6556" s="150">
        <v>26090.222102462281</v>
      </c>
      <c r="K6556" s="150">
        <v>1164.915439557318</v>
      </c>
      <c r="L6556" s="150">
        <v>2531.054594838693</v>
      </c>
      <c r="M6556" s="150">
        <v>10212.569812411481</v>
      </c>
      <c r="N6556" s="150">
        <v>12657.05322</v>
      </c>
      <c r="O6556" s="150">
        <v>13048.25051634086</v>
      </c>
      <c r="P6556" s="150">
        <v>9403.7759999999998</v>
      </c>
      <c r="Q6556" s="150">
        <v>3317.073265104756</v>
      </c>
      <c r="R6556" s="150">
        <v>6901.6255218615024</v>
      </c>
      <c r="S6556" s="150">
        <v>19647.16852138612</v>
      </c>
      <c r="T6556" s="150">
        <v>11686.27533796641</v>
      </c>
      <c r="U6556" s="150">
        <v>1871.628473649193</v>
      </c>
      <c r="V6556" s="150">
        <v>6810</v>
      </c>
      <c r="W6556" s="150">
        <v>2052.4371440935838</v>
      </c>
      <c r="X6556" s="150">
        <v>13786.98728920613</v>
      </c>
      <c r="Y6556" s="150">
        <v>57887.583639999997</v>
      </c>
      <c r="Z6556" s="150">
        <v>14919.06387400112</v>
      </c>
      <c r="AA6556" s="150">
        <v>254620.2305147392</v>
      </c>
      <c r="AB6556" s="150">
        <v>1009</v>
      </c>
      <c r="AC6556" s="150">
        <v>11280.65880865</v>
      </c>
      <c r="AD6556" s="150">
        <v>15078.38077164021</v>
      </c>
      <c r="AE6556" s="150">
        <v>19709.43862335493</v>
      </c>
      <c r="AF6556" s="150">
        <v>37739.213959980822</v>
      </c>
      <c r="AG6556" s="150">
        <v>162429</v>
      </c>
      <c r="AH6556" s="150">
        <v>34928.343596281731</v>
      </c>
      <c r="AI6556" s="150">
        <v>2901.4129316385802</v>
      </c>
      <c r="AJ6556" s="150">
        <v>39971.480264909871</v>
      </c>
      <c r="AK6556" s="150">
        <v>2051.4584101968671</v>
      </c>
      <c r="AL6556" s="150">
        <v>803570.8125</v>
      </c>
      <c r="AM6556" s="150">
        <v>676003.75</v>
      </c>
      <c r="AN6556" s="150">
        <v>127567.203125</v>
      </c>
      <c r="AO6556" s="5" t="s">
        <v>1305</v>
      </c>
    </row>
    <row r="6557" spans="1:41" ht="14.25" x14ac:dyDescent="0.45">
      <c r="A6557" s="150">
        <v>2025</v>
      </c>
      <c r="B6557" s="5" t="s">
        <v>4980</v>
      </c>
      <c r="C6557" s="5" t="s">
        <v>171</v>
      </c>
      <c r="D6557" s="5" t="s">
        <v>84</v>
      </c>
      <c r="E6557" s="5" t="s">
        <v>211</v>
      </c>
      <c r="F6557" s="5" t="s">
        <v>211</v>
      </c>
      <c r="G6557" s="5" t="s">
        <v>88</v>
      </c>
      <c r="H6557" s="5" t="s">
        <v>131</v>
      </c>
      <c r="I6557" s="150">
        <v>11203.58015185078</v>
      </c>
      <c r="J6557" s="150">
        <v>64643.810894503353</v>
      </c>
      <c r="K6557" s="150">
        <v>1405.9018319159461</v>
      </c>
      <c r="L6557" s="150">
        <v>3612.8867395098268</v>
      </c>
      <c r="M6557" s="150">
        <v>27436.669003609921</v>
      </c>
      <c r="N6557" s="150">
        <v>16420.57193991711</v>
      </c>
      <c r="O6557" s="150">
        <v>10628.94960388865</v>
      </c>
      <c r="P6557" s="150">
        <v>13117.946040174051</v>
      </c>
      <c r="Q6557" s="150">
        <v>4428.4733189811013</v>
      </c>
      <c r="R6557" s="150">
        <v>7776.3873120778653</v>
      </c>
      <c r="S6557" s="150">
        <v>14603.96376437282</v>
      </c>
      <c r="T6557" s="150">
        <v>13019.631753</v>
      </c>
      <c r="U6557" s="150">
        <v>1519.087886012536</v>
      </c>
      <c r="V6557" s="150">
        <v>10212</v>
      </c>
      <c r="W6557" s="150">
        <v>5816.6653831609437</v>
      </c>
      <c r="X6557" s="150">
        <v>19648.01877644</v>
      </c>
      <c r="Y6557" s="150">
        <v>80767.733336339908</v>
      </c>
      <c r="Z6557" s="150">
        <v>17619.646977394252</v>
      </c>
      <c r="AA6557" s="150">
        <v>183311</v>
      </c>
      <c r="AB6557" s="150">
        <v>2150</v>
      </c>
      <c r="AC6557" s="150">
        <v>14671.90689102495</v>
      </c>
      <c r="AD6557" s="150">
        <v>16649.517693752379</v>
      </c>
      <c r="AE6557" s="150">
        <v>17029.681608134149</v>
      </c>
      <c r="AF6557" s="150">
        <v>47163.014265826212</v>
      </c>
      <c r="AG6557" s="150">
        <v>198159</v>
      </c>
      <c r="AH6557" s="150">
        <v>31488.221169912871</v>
      </c>
      <c r="AI6557" s="150">
        <v>2559.2040977774409</v>
      </c>
      <c r="AJ6557" s="150">
        <v>43950.465969244091</v>
      </c>
      <c r="AK6557" s="150">
        <v>2114</v>
      </c>
      <c r="AL6557" s="150">
        <v>883127.9375</v>
      </c>
      <c r="AM6557" s="150">
        <v>735607.1875</v>
      </c>
      <c r="AN6557" s="150">
        <v>147520.734375</v>
      </c>
      <c r="AO6557" s="5" t="s">
        <v>6129</v>
      </c>
    </row>
    <row r="6558" spans="1:41" ht="14.25" x14ac:dyDescent="0.45">
      <c r="A6558" s="150">
        <v>2025</v>
      </c>
      <c r="B6558" s="5" t="s">
        <v>7352</v>
      </c>
      <c r="C6558" s="5" t="s">
        <v>171</v>
      </c>
      <c r="D6558" s="5" t="s">
        <v>84</v>
      </c>
      <c r="E6558" s="5" t="s">
        <v>211</v>
      </c>
      <c r="F6558" s="5" t="s">
        <v>211</v>
      </c>
      <c r="G6558" s="5" t="s">
        <v>88</v>
      </c>
      <c r="H6558" s="5" t="s">
        <v>131</v>
      </c>
      <c r="I6558" s="150">
        <v>11986.480480800001</v>
      </c>
      <c r="J6558" s="150">
        <v>76042.780848576775</v>
      </c>
      <c r="K6558" s="150">
        <v>1889.26812538231</v>
      </c>
      <c r="L6558" s="150">
        <v>3246.985929958606</v>
      </c>
      <c r="M6558" s="150">
        <v>31752.50477476231</v>
      </c>
      <c r="N6558" s="150">
        <v>12910.74440965211</v>
      </c>
      <c r="O6558" s="150">
        <v>9590.5686605041574</v>
      </c>
      <c r="P6558" s="150">
        <v>17052.245715506189</v>
      </c>
      <c r="Q6558" s="150">
        <v>4362.4755452364589</v>
      </c>
      <c r="R6558" s="150">
        <v>7973.7731275374153</v>
      </c>
      <c r="S6558" s="150">
        <v>19046.705123229462</v>
      </c>
      <c r="T6558" s="150">
        <v>13727.94374418293</v>
      </c>
      <c r="U6558" s="150">
        <v>1703.4687643699999</v>
      </c>
      <c r="V6558" s="150">
        <v>16168</v>
      </c>
      <c r="W6558" s="150">
        <v>10769.44949800945</v>
      </c>
      <c r="X6558" s="150">
        <v>24953.702915925711</v>
      </c>
      <c r="Y6558" s="150">
        <v>76735.311941890541</v>
      </c>
      <c r="Z6558" s="150">
        <v>14971.97466445672</v>
      </c>
      <c r="AA6558" s="150">
        <v>233681</v>
      </c>
      <c r="AB6558" s="150">
        <v>2246</v>
      </c>
      <c r="AC6558" s="150">
        <v>15053.346930801479</v>
      </c>
      <c r="AD6558" s="150">
        <v>17526.785857193539</v>
      </c>
      <c r="AE6558" s="150">
        <v>15850.976845237919</v>
      </c>
      <c r="AF6558" s="150">
        <v>47884.376315952293</v>
      </c>
      <c r="AG6558" s="150">
        <v>208828</v>
      </c>
      <c r="AH6558" s="150">
        <v>45831.694751229952</v>
      </c>
      <c r="AI6558" s="150">
        <v>29709.515495520001</v>
      </c>
      <c r="AJ6558" s="150">
        <v>43200.002827513243</v>
      </c>
      <c r="AK6558" s="150">
        <v>2776</v>
      </c>
      <c r="AL6558" s="150">
        <v>1017472.125</v>
      </c>
      <c r="AM6558" s="150">
        <v>807651.9375</v>
      </c>
      <c r="AN6558" s="150">
        <v>209820.140625</v>
      </c>
      <c r="AO6558" s="5" t="s">
        <v>8004</v>
      </c>
    </row>
    <row r="6559" spans="1:41" ht="14.25" x14ac:dyDescent="0.45">
      <c r="A6559" s="150">
        <v>2025</v>
      </c>
      <c r="B6559" s="5" t="s">
        <v>1478</v>
      </c>
      <c r="C6559" s="5" t="s">
        <v>171</v>
      </c>
      <c r="D6559" s="5" t="s">
        <v>84</v>
      </c>
      <c r="E6559" s="5" t="s">
        <v>211</v>
      </c>
      <c r="F6559" s="5" t="s">
        <v>211</v>
      </c>
      <c r="G6559" s="5" t="s">
        <v>88</v>
      </c>
      <c r="H6559" s="5" t="s">
        <v>131</v>
      </c>
      <c r="I6559" s="150">
        <v>6437.7095449619883</v>
      </c>
      <c r="J6559" s="150">
        <v>8444.02</v>
      </c>
      <c r="K6559" s="150">
        <v>1209.8190696298129</v>
      </c>
      <c r="L6559" s="150">
        <v>3341.3631999999998</v>
      </c>
      <c r="M6559" s="150">
        <v>20432.00204374126</v>
      </c>
      <c r="N6559" s="150">
        <v>14190.86259064797</v>
      </c>
      <c r="O6559" s="150">
        <v>9954.507669627792</v>
      </c>
      <c r="P6559" s="150">
        <v>9923.6872415999987</v>
      </c>
      <c r="Q6559" s="150">
        <v>3148.5582557333678</v>
      </c>
      <c r="R6559" s="150">
        <v>7809.8400647859644</v>
      </c>
      <c r="S6559" s="150">
        <v>19288.092837826902</v>
      </c>
      <c r="T6559" s="150">
        <v>12175.38815298551</v>
      </c>
      <c r="U6559" s="150">
        <v>1882.987851121314</v>
      </c>
      <c r="V6559" s="150">
        <v>3367</v>
      </c>
      <c r="W6559" s="150">
        <v>1591.141159686204</v>
      </c>
      <c r="X6559" s="150">
        <v>13251.295939873409</v>
      </c>
      <c r="Y6559" s="150">
        <v>60139.941619999998</v>
      </c>
      <c r="Z6559" s="150">
        <v>14949.45736981522</v>
      </c>
      <c r="AA6559" s="150">
        <v>183809.14564816011</v>
      </c>
      <c r="AB6559" s="150">
        <v>1000</v>
      </c>
      <c r="AC6559" s="150">
        <v>11957.37425842666</v>
      </c>
      <c r="AD6559" s="150">
        <v>17223.43704477455</v>
      </c>
      <c r="AE6559" s="150">
        <v>24042.266009181181</v>
      </c>
      <c r="AF6559" s="150">
        <v>34226.398697647928</v>
      </c>
      <c r="AG6559" s="150">
        <v>148263.48160739639</v>
      </c>
      <c r="AH6559" s="150">
        <v>31997.71535163248</v>
      </c>
      <c r="AI6559" s="150">
        <v>2757.4705461741801</v>
      </c>
      <c r="AJ6559" s="150">
        <v>59892.607567366111</v>
      </c>
      <c r="AK6559" s="150">
        <v>2357.6761313994948</v>
      </c>
      <c r="AL6559" s="150">
        <v>729065.3125</v>
      </c>
      <c r="AM6559" s="150">
        <v>595826.75</v>
      </c>
      <c r="AN6559" s="150">
        <v>133238.546875</v>
      </c>
      <c r="AO6559" s="5" t="s">
        <v>3451</v>
      </c>
    </row>
    <row r="6560" spans="1:41" ht="14.25" x14ac:dyDescent="0.45">
      <c r="A6560" s="150">
        <v>2025</v>
      </c>
      <c r="B6560" s="5" t="s">
        <v>4024</v>
      </c>
      <c r="C6560" s="5" t="s">
        <v>171</v>
      </c>
      <c r="D6560" s="5" t="s">
        <v>84</v>
      </c>
      <c r="E6560" s="5" t="s">
        <v>211</v>
      </c>
      <c r="F6560" s="5" t="s">
        <v>211</v>
      </c>
      <c r="G6560" s="5" t="s">
        <v>88</v>
      </c>
      <c r="H6560" s="5" t="s">
        <v>131</v>
      </c>
      <c r="I6560" s="150">
        <v>10644.54803977645</v>
      </c>
      <c r="J6560" s="150">
        <v>53748.018122270543</v>
      </c>
      <c r="K6560" s="150">
        <v>1173.7804967142281</v>
      </c>
      <c r="L6560" s="150">
        <v>3139.0840000000012</v>
      </c>
      <c r="M6560" s="150">
        <v>17890.594825287732</v>
      </c>
      <c r="N6560" s="150">
        <v>13209.782968449819</v>
      </c>
      <c r="O6560" s="150">
        <v>9914.3650967181693</v>
      </c>
      <c r="P6560" s="150">
        <v>11166.77569636627</v>
      </c>
      <c r="Q6560" s="150">
        <v>3480.8421568594522</v>
      </c>
      <c r="R6560" s="150">
        <v>6785.2753844212584</v>
      </c>
      <c r="S6560" s="150">
        <v>18407</v>
      </c>
      <c r="T6560" s="150">
        <v>12302.42350052379</v>
      </c>
      <c r="U6560" s="150">
        <v>1779.0023298239989</v>
      </c>
      <c r="V6560" s="150">
        <v>10674</v>
      </c>
      <c r="W6560" s="150">
        <v>2727.142222404862</v>
      </c>
      <c r="X6560" s="150">
        <v>15421.97157244795</v>
      </c>
      <c r="Y6560" s="150">
        <v>63301.546213593007</v>
      </c>
      <c r="Z6560" s="150">
        <v>17542.42577424011</v>
      </c>
      <c r="AA6560" s="150">
        <v>183312</v>
      </c>
      <c r="AB6560" s="150">
        <v>1008.038</v>
      </c>
      <c r="AC6560" s="150">
        <v>11136.94967</v>
      </c>
      <c r="AD6560" s="150">
        <v>15875.16693005042</v>
      </c>
      <c r="AE6560" s="150">
        <v>19919.146897758779</v>
      </c>
      <c r="AF6560" s="150">
        <v>34929.415733689071</v>
      </c>
      <c r="AG6560" s="150">
        <v>157695</v>
      </c>
      <c r="AH6560" s="150">
        <v>34053</v>
      </c>
      <c r="AI6560" s="150">
        <v>2202.604767717497</v>
      </c>
      <c r="AJ6560" s="150">
        <v>40650.749278099051</v>
      </c>
      <c r="AK6560" s="150">
        <v>2145.6299586020909</v>
      </c>
      <c r="AL6560" s="150">
        <v>776236.25</v>
      </c>
      <c r="AM6560" s="150">
        <v>643114.5</v>
      </c>
      <c r="AN6560" s="150">
        <v>133121.703125</v>
      </c>
      <c r="AO6560" s="5" t="s">
        <v>4762</v>
      </c>
    </row>
    <row r="6561" spans="1:41" ht="14.25" x14ac:dyDescent="0.45">
      <c r="A6561" s="150">
        <v>2025</v>
      </c>
      <c r="B6561" s="5" t="s">
        <v>4980</v>
      </c>
      <c r="C6561" s="5" t="s">
        <v>171</v>
      </c>
      <c r="D6561" s="5" t="s">
        <v>84</v>
      </c>
      <c r="E6561" s="5" t="s">
        <v>24</v>
      </c>
      <c r="F6561" s="5" t="s">
        <v>24</v>
      </c>
      <c r="G6561" s="5" t="s">
        <v>87</v>
      </c>
      <c r="H6561" s="5" t="s">
        <v>131</v>
      </c>
      <c r="I6561" s="150">
        <v>2106.9622797447764</v>
      </c>
      <c r="J6561" s="150">
        <v>7637.7382640748147</v>
      </c>
      <c r="K6561" s="150">
        <v>105.34811398723883</v>
      </c>
      <c r="L6561" s="150">
        <v>421.39245594895533</v>
      </c>
      <c r="M6561" s="150">
        <v>8427.8491189791057</v>
      </c>
      <c r="N6561" s="150">
        <v>3504.4908704983991</v>
      </c>
      <c r="O6561" s="150">
        <v>117.65593414436795</v>
      </c>
      <c r="P6561" s="150">
        <v>99.701455077522837</v>
      </c>
      <c r="Q6561" s="150">
        <v>765.54227176075972</v>
      </c>
      <c r="R6561" s="150">
        <v>464.66103332579405</v>
      </c>
      <c r="S6561" s="150">
        <v>4492.4649728718123</v>
      </c>
      <c r="T6561" s="150">
        <v>210.69622797447767</v>
      </c>
      <c r="U6561" s="150">
        <v>0</v>
      </c>
      <c r="V6561" s="150">
        <v>547.81019273364188</v>
      </c>
      <c r="W6561" s="150">
        <v>1315.7979437006129</v>
      </c>
      <c r="X6561" s="150">
        <v>3997.9609258157138</v>
      </c>
      <c r="Y6561" s="150">
        <v>14789.294982098523</v>
      </c>
      <c r="Z6561" s="150">
        <v>4155.6813932917366</v>
      </c>
      <c r="AA6561" s="150">
        <v>32057.431086316778</v>
      </c>
      <c r="AB6561" s="150">
        <v>152.7547652814963</v>
      </c>
      <c r="AC6561" s="150">
        <v>1139.6070998675509</v>
      </c>
      <c r="AD6561" s="150">
        <v>2196.5081766339295</v>
      </c>
      <c r="AE6561" s="150">
        <v>1567.5799361301138</v>
      </c>
      <c r="AF6561" s="150">
        <v>10081.814508578756</v>
      </c>
      <c r="AG6561" s="150">
        <v>57934.088325002253</v>
      </c>
      <c r="AH6561" s="150">
        <v>10429.463284736645</v>
      </c>
      <c r="AI6561" s="150">
        <v>2488.3224523785811</v>
      </c>
      <c r="AJ6561" s="150">
        <v>9502.399881648942</v>
      </c>
      <c r="AK6561" s="150">
        <v>103.24115170749405</v>
      </c>
      <c r="AL6561" s="150">
        <v>180814.265625</v>
      </c>
      <c r="AM6561" s="150">
        <v>146776.203125</v>
      </c>
      <c r="AN6561" s="150">
        <v>34038.0625</v>
      </c>
      <c r="AO6561" s="5" t="s">
        <v>6130</v>
      </c>
    </row>
    <row r="6562" spans="1:41" ht="14.25" x14ac:dyDescent="0.45">
      <c r="A6562" s="150">
        <v>2025</v>
      </c>
      <c r="B6562" s="5" t="s">
        <v>6344</v>
      </c>
      <c r="C6562" s="5" t="s">
        <v>171</v>
      </c>
      <c r="D6562" s="5" t="s">
        <v>84</v>
      </c>
      <c r="E6562" s="5" t="s">
        <v>24</v>
      </c>
      <c r="F6562" s="5" t="s">
        <v>24</v>
      </c>
      <c r="G6562" s="5" t="s">
        <v>87</v>
      </c>
      <c r="H6562" s="5" t="s">
        <v>131</v>
      </c>
      <c r="I6562" s="150">
        <v>2048.1851417355292</v>
      </c>
      <c r="J6562" s="150">
        <v>7641.9544006995893</v>
      </c>
      <c r="K6562" s="150">
        <v>102.40925708677646</v>
      </c>
      <c r="L6562" s="150">
        <v>409.63702834710585</v>
      </c>
      <c r="M6562" s="150">
        <v>12289.110850413175</v>
      </c>
      <c r="N6562" s="150">
        <v>3169.4584650695047</v>
      </c>
      <c r="O6562" s="150">
        <v>114.37373059222456</v>
      </c>
      <c r="P6562" s="150">
        <v>96.920120906925249</v>
      </c>
      <c r="Q6562" s="150">
        <v>758.36806983017038</v>
      </c>
      <c r="R6562" s="150">
        <v>420.32036204639837</v>
      </c>
      <c r="S6562" s="150">
        <v>6963.8294819007997</v>
      </c>
      <c r="T6562" s="150">
        <v>102.40925708677646</v>
      </c>
      <c r="U6562" s="150">
        <v>0</v>
      </c>
      <c r="V6562" s="150">
        <v>655.4192453553693</v>
      </c>
      <c r="W6562" s="150">
        <v>1279.091621013838</v>
      </c>
      <c r="X6562" s="150">
        <v>3886.4313064431667</v>
      </c>
      <c r="Y6562" s="150">
        <v>16592.278194904702</v>
      </c>
      <c r="Z6562" s="150">
        <v>4746.8718066826514</v>
      </c>
      <c r="AA6562" s="150">
        <v>39520.756402357903</v>
      </c>
      <c r="AB6562" s="150">
        <v>31.746869696900703</v>
      </c>
      <c r="AC6562" s="150">
        <v>1129.9722114131437</v>
      </c>
      <c r="AD6562" s="150">
        <v>2202.3063103427367</v>
      </c>
      <c r="AE6562" s="150">
        <v>1675.415445939663</v>
      </c>
      <c r="AF6562" s="150">
        <v>11418.529755918487</v>
      </c>
      <c r="AG6562" s="150">
        <v>53751.546767136359</v>
      </c>
      <c r="AH6562" s="150">
        <v>14885.205746479209</v>
      </c>
      <c r="AI6562" s="150">
        <v>3828.0580299037042</v>
      </c>
      <c r="AJ6562" s="150">
        <v>10539.120174255653</v>
      </c>
      <c r="AK6562" s="150">
        <v>110.60199765371857</v>
      </c>
      <c r="AL6562" s="150">
        <v>200370.328125</v>
      </c>
      <c r="AM6562" s="150">
        <v>154574.75</v>
      </c>
      <c r="AN6562" s="150">
        <v>45795.578125</v>
      </c>
      <c r="AO6562" s="5" t="s">
        <v>7084</v>
      </c>
    </row>
    <row r="6563" spans="1:41" ht="14.25" x14ac:dyDescent="0.45">
      <c r="A6563" s="150">
        <v>2025</v>
      </c>
      <c r="B6563" s="5" t="s">
        <v>4024</v>
      </c>
      <c r="C6563" s="5" t="s">
        <v>171</v>
      </c>
      <c r="D6563" s="5" t="s">
        <v>84</v>
      </c>
      <c r="E6563" s="5" t="s">
        <v>24</v>
      </c>
      <c r="F6563" s="5" t="s">
        <v>24</v>
      </c>
      <c r="G6563" s="5" t="s">
        <v>87</v>
      </c>
      <c r="H6563" s="5" t="s">
        <v>131</v>
      </c>
      <c r="I6563" s="150">
        <v>2434.2348321456666</v>
      </c>
      <c r="J6563" s="150">
        <v>5950.3518119116288</v>
      </c>
      <c r="K6563" s="150">
        <v>108.18821476202962</v>
      </c>
      <c r="L6563" s="150">
        <v>324.56464428608888</v>
      </c>
      <c r="M6563" s="150">
        <v>5409.410738101481</v>
      </c>
      <c r="N6563" s="150">
        <v>3152.6705729765481</v>
      </c>
      <c r="O6563" s="150">
        <v>121.17080053347317</v>
      </c>
      <c r="P6563" s="150">
        <v>102.38932645078484</v>
      </c>
      <c r="Q6563" s="150">
        <v>279.23322027537881</v>
      </c>
      <c r="R6563" s="150">
        <v>607.83384699751105</v>
      </c>
      <c r="S6563" s="150">
        <v>5535.9931131373514</v>
      </c>
      <c r="T6563" s="150">
        <v>540.94107381014805</v>
      </c>
      <c r="U6563" s="150">
        <v>0</v>
      </c>
      <c r="V6563" s="150">
        <v>562.578716762554</v>
      </c>
      <c r="W6563" s="150">
        <v>254.2423046907696</v>
      </c>
      <c r="X6563" s="150">
        <v>2939.4990069903251</v>
      </c>
      <c r="Y6563" s="150">
        <v>13662.54870122291</v>
      </c>
      <c r="Z6563" s="150">
        <v>4375.1314049764778</v>
      </c>
      <c r="AA6563" s="150">
        <v>32619.828632899549</v>
      </c>
      <c r="AB6563" s="150">
        <v>124.50299754814368</v>
      </c>
      <c r="AC6563" s="150">
        <v>621.07201660750832</v>
      </c>
      <c r="AD6563" s="150">
        <v>2219.3095643859569</v>
      </c>
      <c r="AE6563" s="150">
        <v>1584.9573462637338</v>
      </c>
      <c r="AF6563" s="150">
        <v>10091.796673002123</v>
      </c>
      <c r="AG6563" s="150">
        <v>37533.737347390932</v>
      </c>
      <c r="AH6563" s="150">
        <v>9479.4513774490351</v>
      </c>
      <c r="AI6563" s="150">
        <v>2555.4056326791397</v>
      </c>
      <c r="AJ6563" s="150">
        <v>10006.327983340119</v>
      </c>
      <c r="AK6563" s="150">
        <v>106.02445046678902</v>
      </c>
      <c r="AL6563" s="150">
        <v>153303.40625</v>
      </c>
      <c r="AM6563" s="150">
        <v>123909.2578125</v>
      </c>
      <c r="AN6563" s="150">
        <v>29394.140625</v>
      </c>
      <c r="AO6563" s="5" t="s">
        <v>4763</v>
      </c>
    </row>
    <row r="6564" spans="1:41" ht="14.25" x14ac:dyDescent="0.45">
      <c r="A6564" s="150">
        <v>2025</v>
      </c>
      <c r="B6564" s="5" t="s">
        <v>1478</v>
      </c>
      <c r="C6564" s="5" t="s">
        <v>171</v>
      </c>
      <c r="D6564" s="5" t="s">
        <v>84</v>
      </c>
      <c r="E6564" s="5" t="s">
        <v>24</v>
      </c>
      <c r="F6564" s="5" t="s">
        <v>24</v>
      </c>
      <c r="G6564" s="5" t="s">
        <v>87</v>
      </c>
      <c r="H6564" s="5" t="s">
        <v>131</v>
      </c>
      <c r="I6564" s="150">
        <v>2705.9971946521177</v>
      </c>
      <c r="J6564" s="150">
        <v>5296.060645869481</v>
      </c>
      <c r="K6564" s="150">
        <v>115.14881679370714</v>
      </c>
      <c r="L6564" s="150">
        <v>335.08305686968777</v>
      </c>
      <c r="M6564" s="150">
        <v>5240.7516853221887</v>
      </c>
      <c r="N6564" s="150">
        <v>4166.4918184077733</v>
      </c>
      <c r="O6564" s="150">
        <v>184.23810686993141</v>
      </c>
      <c r="P6564" s="150">
        <v>127.81518664101492</v>
      </c>
      <c r="Q6564" s="150">
        <v>252.45739418884725</v>
      </c>
      <c r="R6564" s="150">
        <v>309.85395111018653</v>
      </c>
      <c r="S6564" s="150">
        <v>7974.6313070481874</v>
      </c>
      <c r="T6564" s="150">
        <v>230.29763358741428</v>
      </c>
      <c r="U6564" s="150"/>
      <c r="V6564" s="150">
        <v>359.26430839636629</v>
      </c>
      <c r="W6564" s="150">
        <v>270.59971946521176</v>
      </c>
      <c r="X6564" s="150">
        <v>898.40515538472789</v>
      </c>
      <c r="Y6564" s="150">
        <v>12328.408070018255</v>
      </c>
      <c r="Z6564" s="150">
        <v>1501.1317926903234</v>
      </c>
      <c r="AA6564" s="150">
        <v>21634.158122707606</v>
      </c>
      <c r="AB6564" s="150"/>
      <c r="AC6564" s="150">
        <v>734.3846088652258</v>
      </c>
      <c r="AD6564" s="150">
        <v>3851.0382781047779</v>
      </c>
      <c r="AE6564" s="150">
        <v>1949.0319028136455</v>
      </c>
      <c r="AF6564" s="150">
        <v>5563.692133485506</v>
      </c>
      <c r="AG6564" s="150">
        <v>41015.15820410446</v>
      </c>
      <c r="AH6564" s="150">
        <v>7817.133797104615</v>
      </c>
      <c r="AI6564" s="150">
        <v>2664.5436206063832</v>
      </c>
      <c r="AJ6564" s="150">
        <v>8705.2505496042595</v>
      </c>
      <c r="AK6564" s="150">
        <v>112.84584045783299</v>
      </c>
      <c r="AL6564" s="150">
        <v>136343.875</v>
      </c>
      <c r="AM6564" s="150">
        <v>106984.234375</v>
      </c>
      <c r="AN6564" s="150">
        <v>29359.634765625</v>
      </c>
      <c r="AO6564" s="5" t="s">
        <v>3452</v>
      </c>
    </row>
    <row r="6565" spans="1:41" ht="14.25" x14ac:dyDescent="0.45">
      <c r="A6565" s="150">
        <v>2025</v>
      </c>
      <c r="B6565" s="5" t="s">
        <v>7352</v>
      </c>
      <c r="C6565" s="5" t="s">
        <v>171</v>
      </c>
      <c r="D6565" s="5" t="s">
        <v>84</v>
      </c>
      <c r="E6565" s="5" t="s">
        <v>24</v>
      </c>
      <c r="F6565" s="5" t="s">
        <v>24</v>
      </c>
      <c r="G6565" s="5" t="s">
        <v>87</v>
      </c>
      <c r="H6565" s="5" t="s">
        <v>131</v>
      </c>
      <c r="I6565" s="150">
        <v>1960.7843137254899</v>
      </c>
      <c r="J6565" s="150">
        <v>12935.30092165026</v>
      </c>
      <c r="K6565" s="150">
        <v>64.52600000000001</v>
      </c>
      <c r="L6565" s="150">
        <v>1000</v>
      </c>
      <c r="M6565" s="150">
        <v>9500</v>
      </c>
      <c r="N6565" s="150">
        <v>2683.91048059082</v>
      </c>
      <c r="O6565" s="150">
        <v>111.68300000000001</v>
      </c>
      <c r="P6565" s="150">
        <v>94.64</v>
      </c>
      <c r="Q6565" s="150">
        <v>243.98002285165961</v>
      </c>
      <c r="R6565" s="150">
        <v>212.976</v>
      </c>
      <c r="S6565" s="150">
        <v>4500</v>
      </c>
      <c r="T6565" s="150">
        <v>100</v>
      </c>
      <c r="U6565" s="150">
        <v>50</v>
      </c>
      <c r="V6565" s="150">
        <v>640</v>
      </c>
      <c r="W6565" s="150">
        <v>1068</v>
      </c>
      <c r="X6565" s="150">
        <v>3973.7150347609349</v>
      </c>
      <c r="Y6565" s="150">
        <v>9316.3172638741489</v>
      </c>
      <c r="Z6565" s="150">
        <v>5820.5894820705171</v>
      </c>
      <c r="AA6565" s="150">
        <v>40520</v>
      </c>
      <c r="AB6565" s="150">
        <v>32</v>
      </c>
      <c r="AC6565" s="150">
        <v>1028.44643</v>
      </c>
      <c r="AD6565" s="150">
        <v>2483.5787478382908</v>
      </c>
      <c r="AE6565" s="150">
        <v>1668</v>
      </c>
      <c r="AF6565" s="150">
        <v>12272.2</v>
      </c>
      <c r="AG6565" s="150">
        <v>59946</v>
      </c>
      <c r="AH6565" s="150">
        <v>17022.506693530981</v>
      </c>
      <c r="AI6565" s="150">
        <v>3738</v>
      </c>
      <c r="AJ6565" s="150">
        <v>10041.41265413932</v>
      </c>
      <c r="AK6565" s="150">
        <v>143</v>
      </c>
      <c r="AL6565" s="150">
        <v>203171.5625</v>
      </c>
      <c r="AM6565" s="150">
        <v>160434.5625</v>
      </c>
      <c r="AN6565" s="150">
        <v>42737.0078125</v>
      </c>
      <c r="AO6565" s="5" t="s">
        <v>8005</v>
      </c>
    </row>
    <row r="6566" spans="1:41" ht="14.25" x14ac:dyDescent="0.45">
      <c r="A6566" s="150">
        <v>2025</v>
      </c>
      <c r="B6566" s="5" t="s">
        <v>582</v>
      </c>
      <c r="C6566" s="5" t="s">
        <v>171</v>
      </c>
      <c r="D6566" s="5" t="s">
        <v>84</v>
      </c>
      <c r="E6566" s="5" t="s">
        <v>24</v>
      </c>
      <c r="F6566" s="5" t="s">
        <v>24</v>
      </c>
      <c r="G6566" s="5" t="s">
        <v>87</v>
      </c>
      <c r="H6566" s="5" t="s">
        <v>131</v>
      </c>
      <c r="I6566" s="150">
        <v>2512.05283380028</v>
      </c>
      <c r="J6566" s="150">
        <v>6140.5735937340187</v>
      </c>
      <c r="K6566" s="150">
        <v>111.6467926133458</v>
      </c>
      <c r="L6566" s="150">
        <v>334.94037784003734</v>
      </c>
      <c r="M6566" s="150">
        <v>4465.8717045338317</v>
      </c>
      <c r="N6566" s="150">
        <v>3103.7808346510128</v>
      </c>
      <c r="O6566" s="150">
        <v>125.04440772694728</v>
      </c>
      <c r="P6566" s="150">
        <v>106.0644529826785</v>
      </c>
      <c r="Q6566" s="150">
        <v>301.23328377534574</v>
      </c>
      <c r="R6566" s="150">
        <v>300.43035424325217</v>
      </c>
      <c r="S6566" s="150">
        <v>7553.0750036743975</v>
      </c>
      <c r="T6566" s="150">
        <v>446.58717045338318</v>
      </c>
      <c r="U6566" s="150">
        <v>0</v>
      </c>
      <c r="V6566" s="150">
        <v>348.33799295363889</v>
      </c>
      <c r="W6566" s="150">
        <v>262.36996264136258</v>
      </c>
      <c r="X6566" s="150">
        <v>871.08193430851668</v>
      </c>
      <c r="Y6566" s="150">
        <v>13261.96426057628</v>
      </c>
      <c r="Z6566" s="150">
        <v>2382.1861778067773</v>
      </c>
      <c r="AA6566" s="150">
        <v>25937.274268665144</v>
      </c>
      <c r="AB6566" s="150">
        <v>128.39381150534766</v>
      </c>
      <c r="AC6566" s="150">
        <v>722.73051781824597</v>
      </c>
      <c r="AD6566" s="150">
        <v>3856.9624640659808</v>
      </c>
      <c r="AE6566" s="150">
        <v>1639.4616955797103</v>
      </c>
      <c r="AF6566" s="150">
        <v>8417.7391582948985</v>
      </c>
      <c r="AG6566" s="150">
        <v>41129.561930830452</v>
      </c>
      <c r="AH6566" s="150">
        <v>9619.9568532661815</v>
      </c>
      <c r="AI6566" s="150">
        <v>2583.5067810728215</v>
      </c>
      <c r="AJ6566" s="150">
        <v>10326.211848808352</v>
      </c>
      <c r="AK6566" s="150">
        <v>109.41385676107888</v>
      </c>
      <c r="AL6566" s="150">
        <v>147098.453125</v>
      </c>
      <c r="AM6566" s="150">
        <v>116964.5390625</v>
      </c>
      <c r="AN6566" s="150">
        <v>30133.91015625</v>
      </c>
      <c r="AO6566" s="5" t="s">
        <v>1306</v>
      </c>
    </row>
    <row r="6567" spans="1:41" ht="14.25" x14ac:dyDescent="0.45">
      <c r="A6567" s="150">
        <v>2025</v>
      </c>
      <c r="B6567" s="5" t="s">
        <v>7352</v>
      </c>
      <c r="C6567" s="5" t="s">
        <v>171</v>
      </c>
      <c r="D6567" s="5" t="s">
        <v>84</v>
      </c>
      <c r="E6567" s="5" t="s">
        <v>24</v>
      </c>
      <c r="F6567" s="5" t="s">
        <v>24</v>
      </c>
      <c r="G6567" s="5" t="s">
        <v>88</v>
      </c>
      <c r="H6567" s="5" t="s">
        <v>131</v>
      </c>
      <c r="I6567" s="150">
        <v>2000</v>
      </c>
      <c r="J6567" s="150">
        <v>13988.08575232777</v>
      </c>
      <c r="K6567" s="150">
        <v>69.61927856427036</v>
      </c>
      <c r="L6567" s="150">
        <v>1105.92163826928</v>
      </c>
      <c r="M6567" s="150">
        <v>10283.105519999999</v>
      </c>
      <c r="N6567" s="150">
        <v>2902.112402662854</v>
      </c>
      <c r="O6567" s="150">
        <v>120.88927092528</v>
      </c>
      <c r="P6567" s="150">
        <v>101.2414935297074</v>
      </c>
      <c r="Q6567" s="150">
        <v>265.76358956730752</v>
      </c>
      <c r="R6567" s="150">
        <v>230.2521903433944</v>
      </c>
      <c r="S6567" s="150">
        <v>4861</v>
      </c>
      <c r="T6567" s="150">
        <v>110.61068735922071</v>
      </c>
      <c r="U6567" s="150">
        <v>52.030200499999999</v>
      </c>
      <c r="V6567" s="150">
        <v>693</v>
      </c>
      <c r="W6567" s="150">
        <v>1156.03754688</v>
      </c>
      <c r="X6567" s="150">
        <v>4305.493886485363</v>
      </c>
      <c r="Y6567" s="150">
        <v>10322.2302180225</v>
      </c>
      <c r="Z6567" s="150">
        <v>6292.7441464599769</v>
      </c>
      <c r="AA6567" s="150">
        <v>45106</v>
      </c>
      <c r="AB6567" s="150">
        <v>35</v>
      </c>
      <c r="AC6567" s="150">
        <v>1112.74026048</v>
      </c>
      <c r="AD6567" s="150">
        <v>2705.323146067135</v>
      </c>
      <c r="AE6567" s="150">
        <v>1805.49684288</v>
      </c>
      <c r="AF6567" s="150">
        <v>13576.142352170989</v>
      </c>
      <c r="AG6567" s="150">
        <v>66185</v>
      </c>
      <c r="AH6567" s="150">
        <v>19062.439263985591</v>
      </c>
      <c r="AI6567" s="150">
        <v>4046.13141408</v>
      </c>
      <c r="AJ6567" s="150">
        <v>11086.530948444781</v>
      </c>
      <c r="AK6567" s="150">
        <v>155</v>
      </c>
      <c r="AL6567" s="150">
        <v>223735.9375</v>
      </c>
      <c r="AM6567" s="150">
        <v>176825.296875</v>
      </c>
      <c r="AN6567" s="150">
        <v>46910.6484375</v>
      </c>
      <c r="AO6567" s="5" t="s">
        <v>8006</v>
      </c>
    </row>
    <row r="6568" spans="1:41" ht="14.25" x14ac:dyDescent="0.45">
      <c r="A6568" s="150">
        <v>2025</v>
      </c>
      <c r="B6568" s="5" t="s">
        <v>4024</v>
      </c>
      <c r="C6568" s="5" t="s">
        <v>171</v>
      </c>
      <c r="D6568" s="5" t="s">
        <v>84</v>
      </c>
      <c r="E6568" s="5" t="s">
        <v>24</v>
      </c>
      <c r="F6568" s="5" t="s">
        <v>24</v>
      </c>
      <c r="G6568" s="5" t="s">
        <v>88</v>
      </c>
      <c r="H6568" s="5" t="s">
        <v>131</v>
      </c>
      <c r="I6568" s="150">
        <v>2636.2336072550979</v>
      </c>
      <c r="J6568" s="150">
        <v>6475.7712267449688</v>
      </c>
      <c r="K6568" s="150">
        <v>114.8679038844295</v>
      </c>
      <c r="L6568" s="150">
        <v>351.39</v>
      </c>
      <c r="M6568" s="150">
        <v>5743.4283382463991</v>
      </c>
      <c r="N6568" s="150">
        <v>3367.0786647835998</v>
      </c>
      <c r="O6568" s="150">
        <v>128.40065805185421</v>
      </c>
      <c r="P6568" s="150">
        <v>106.4930834740704</v>
      </c>
      <c r="Q6568" s="150">
        <v>258.09948051142089</v>
      </c>
      <c r="R6568" s="150">
        <v>642.66890286400587</v>
      </c>
      <c r="S6568" s="150">
        <v>5878</v>
      </c>
      <c r="T6568" s="150">
        <v>585.82969050113275</v>
      </c>
      <c r="U6568" s="150">
        <v>0</v>
      </c>
      <c r="V6568" s="150">
        <v>603</v>
      </c>
      <c r="W6568" s="150">
        <v>271.79912662777173</v>
      </c>
      <c r="X6568" s="150">
        <v>3183.425842234913</v>
      </c>
      <c r="Y6568" s="150">
        <v>14566.20408489972</v>
      </c>
      <c r="Z6568" s="150">
        <v>4654</v>
      </c>
      <c r="AA6568" s="150">
        <v>36314</v>
      </c>
      <c r="AB6568" s="150">
        <v>115.08</v>
      </c>
      <c r="AC6568" s="150">
        <v>659.42184999999995</v>
      </c>
      <c r="AD6568" s="150">
        <v>2360.9689379373331</v>
      </c>
      <c r="AE6568" s="150">
        <v>1682.8245031061949</v>
      </c>
      <c r="AF6568" s="150">
        <v>10929.238705989141</v>
      </c>
      <c r="AG6568" s="150">
        <v>40676</v>
      </c>
      <c r="AH6568" s="150">
        <v>10469</v>
      </c>
      <c r="AI6568" s="150">
        <v>2713.1955469876011</v>
      </c>
      <c r="AJ6568" s="150">
        <v>10836.67761488995</v>
      </c>
      <c r="AK6568" s="150">
        <v>112.5711954296294</v>
      </c>
      <c r="AL6568" s="150">
        <v>166435.671875</v>
      </c>
      <c r="AM6568" s="150">
        <v>134759.109375</v>
      </c>
      <c r="AN6568" s="150">
        <v>31676.56640625</v>
      </c>
      <c r="AO6568" s="5" t="s">
        <v>4764</v>
      </c>
    </row>
    <row r="6569" spans="1:41" ht="14.25" x14ac:dyDescent="0.45">
      <c r="A6569" s="150">
        <v>2025</v>
      </c>
      <c r="B6569" s="5" t="s">
        <v>4980</v>
      </c>
      <c r="C6569" s="5" t="s">
        <v>171</v>
      </c>
      <c r="D6569" s="5" t="s">
        <v>84</v>
      </c>
      <c r="E6569" s="5" t="s">
        <v>24</v>
      </c>
      <c r="F6569" s="5" t="s">
        <v>24</v>
      </c>
      <c r="G6569" s="5" t="s">
        <v>88</v>
      </c>
      <c r="H6569" s="5" t="s">
        <v>131</v>
      </c>
      <c r="I6569" s="150">
        <v>2297.3713352985601</v>
      </c>
      <c r="J6569" s="150">
        <v>7903.3843038864434</v>
      </c>
      <c r="K6569" s="150">
        <v>111</v>
      </c>
      <c r="L6569" s="150">
        <v>460.24034898214359</v>
      </c>
      <c r="M6569" s="150">
        <v>9009.2993541120013</v>
      </c>
      <c r="N6569" s="150">
        <v>3775.7364911835539</v>
      </c>
      <c r="O6569" s="150">
        <v>125.7731974706613</v>
      </c>
      <c r="P6569" s="150">
        <v>107.20847592</v>
      </c>
      <c r="Q6569" s="150">
        <v>827.22306039946034</v>
      </c>
      <c r="R6569" s="150">
        <v>495.92192090759431</v>
      </c>
      <c r="S6569" s="150">
        <v>4727.5353375784707</v>
      </c>
      <c r="T6569" s="150">
        <v>229.36019999999999</v>
      </c>
      <c r="U6569" s="150">
        <v>0</v>
      </c>
      <c r="V6569" s="150">
        <v>590</v>
      </c>
      <c r="W6569" s="150">
        <v>1406.5768616607361</v>
      </c>
      <c r="X6569" s="150">
        <v>4394.6099999999997</v>
      </c>
      <c r="Y6569" s="150">
        <v>16324.744760073811</v>
      </c>
      <c r="Z6569" s="150">
        <v>4477.3287938834401</v>
      </c>
      <c r="AA6569" s="150">
        <v>36314</v>
      </c>
      <c r="AB6569" s="150">
        <v>238</v>
      </c>
      <c r="AC6569" s="150">
        <v>1218.2309700000001</v>
      </c>
      <c r="AD6569" s="150">
        <v>2373.482334729073</v>
      </c>
      <c r="AE6569" s="150">
        <v>1675.729679864832</v>
      </c>
      <c r="AF6569" s="150">
        <v>11011.250349397789</v>
      </c>
      <c r="AG6569" s="150">
        <v>65325</v>
      </c>
      <c r="AH6569" s="150">
        <v>11568.536238599139</v>
      </c>
      <c r="AI6569" s="150">
        <v>2659.9956343015692</v>
      </c>
      <c r="AJ6569" s="150">
        <v>10568.36761664044</v>
      </c>
      <c r="AK6569" s="150">
        <v>110</v>
      </c>
      <c r="AL6569" s="150">
        <v>200325.90625</v>
      </c>
      <c r="AM6569" s="150">
        <v>163371.75</v>
      </c>
      <c r="AN6569" s="150">
        <v>36954.171875</v>
      </c>
      <c r="AO6569" s="5" t="s">
        <v>6131</v>
      </c>
    </row>
    <row r="6570" spans="1:41" ht="14.25" x14ac:dyDescent="0.45">
      <c r="A6570" s="150">
        <v>2025</v>
      </c>
      <c r="B6570" s="5" t="s">
        <v>1478</v>
      </c>
      <c r="C6570" s="5" t="s">
        <v>171</v>
      </c>
      <c r="D6570" s="5" t="s">
        <v>84</v>
      </c>
      <c r="E6570" s="5" t="s">
        <v>24</v>
      </c>
      <c r="F6570" s="5" t="s">
        <v>24</v>
      </c>
      <c r="G6570" s="5" t="s">
        <v>88</v>
      </c>
      <c r="H6570" s="5" t="s">
        <v>131</v>
      </c>
      <c r="I6570" s="150">
        <v>2864.6368869876792</v>
      </c>
      <c r="J6570" s="150">
        <v>5502</v>
      </c>
      <c r="K6570" s="150">
        <v>126.0112653444</v>
      </c>
      <c r="L6570" s="150">
        <v>358.2792</v>
      </c>
      <c r="M6570" s="150">
        <v>5575.3250387463158</v>
      </c>
      <c r="N6570" s="150">
        <v>4410.7533355657088</v>
      </c>
      <c r="O6570" s="150">
        <v>193.26376621132749</v>
      </c>
      <c r="P6570" s="150">
        <v>111</v>
      </c>
      <c r="Q6570" s="150">
        <v>257.53895417271912</v>
      </c>
      <c r="R6570" s="150">
        <v>338.23635380884701</v>
      </c>
      <c r="S6570" s="150">
        <v>8366.101357451118</v>
      </c>
      <c r="T6570" s="150">
        <v>228.677995078847</v>
      </c>
      <c r="U6570" s="150"/>
      <c r="V6570" s="150">
        <v>377</v>
      </c>
      <c r="W6570" s="150">
        <v>282.7795395444071</v>
      </c>
      <c r="X6570" s="150">
        <v>932.42584223491303</v>
      </c>
      <c r="Y6570" s="150">
        <v>13368.195540000001</v>
      </c>
      <c r="Z6570" s="150">
        <v>1527.588590071681</v>
      </c>
      <c r="AA6570" s="150">
        <v>22967.268319682309</v>
      </c>
      <c r="AB6570" s="150">
        <v>136</v>
      </c>
      <c r="AC6570" s="150">
        <v>766.22133999999994</v>
      </c>
      <c r="AD6570" s="150">
        <v>4018.3497234952579</v>
      </c>
      <c r="AE6570" s="150">
        <v>2029.7785645948841</v>
      </c>
      <c r="AF6570" s="150">
        <v>5889.8648324263104</v>
      </c>
      <c r="AG6570" s="150">
        <v>46262.800846339451</v>
      </c>
      <c r="AH6570" s="150">
        <v>8480.4955850745955</v>
      </c>
      <c r="AI6570" s="150">
        <v>2765.444203792028</v>
      </c>
      <c r="AJ6570" s="150">
        <v>9249.0203302196624</v>
      </c>
      <c r="AK6570" s="150">
        <v>133.56394061919789</v>
      </c>
      <c r="AL6570" s="150">
        <v>147518.625</v>
      </c>
      <c r="AM6570" s="150">
        <v>116280.1875</v>
      </c>
      <c r="AN6570" s="150">
        <v>31238.4375</v>
      </c>
      <c r="AO6570" s="5" t="s">
        <v>3453</v>
      </c>
    </row>
    <row r="6571" spans="1:41" ht="14.25" x14ac:dyDescent="0.45">
      <c r="A6571" s="150">
        <v>2025</v>
      </c>
      <c r="B6571" s="5" t="s">
        <v>582</v>
      </c>
      <c r="C6571" s="5" t="s">
        <v>171</v>
      </c>
      <c r="D6571" s="5" t="s">
        <v>84</v>
      </c>
      <c r="E6571" s="5" t="s">
        <v>24</v>
      </c>
      <c r="F6571" s="5" t="s">
        <v>24</v>
      </c>
      <c r="G6571" s="5" t="s">
        <v>88</v>
      </c>
      <c r="H6571" s="5" t="s">
        <v>131</v>
      </c>
      <c r="I6571" s="150">
        <v>2572.6274446370289</v>
      </c>
      <c r="J6571" s="150">
        <v>6579.4532540182217</v>
      </c>
      <c r="K6571" s="150">
        <v>114.20739603503119</v>
      </c>
      <c r="L6571" s="150">
        <v>356.77028151519011</v>
      </c>
      <c r="M6571" s="150">
        <v>4686.637524009062</v>
      </c>
      <c r="N6571" s="150">
        <v>3365</v>
      </c>
      <c r="O6571" s="150">
        <v>131.26776770234221</v>
      </c>
      <c r="P6571" s="150">
        <v>95</v>
      </c>
      <c r="Q6571" s="150">
        <v>313.78806397421721</v>
      </c>
      <c r="R6571" s="150">
        <v>312.90121130591569</v>
      </c>
      <c r="S6571" s="150">
        <v>7764.4621512055637</v>
      </c>
      <c r="T6571" s="150">
        <v>428.85414084280387</v>
      </c>
      <c r="U6571" s="150">
        <v>0</v>
      </c>
      <c r="V6571" s="150">
        <v>369</v>
      </c>
      <c r="W6571" s="150">
        <v>277.50690828695491</v>
      </c>
      <c r="X6571" s="150">
        <v>932.42584223491303</v>
      </c>
      <c r="Y6571" s="150">
        <v>14006.199640000001</v>
      </c>
      <c r="Z6571" s="150">
        <v>2507.3023068465582</v>
      </c>
      <c r="AA6571" s="150">
        <v>28895.04180283703</v>
      </c>
      <c r="AB6571" s="150">
        <v>115</v>
      </c>
      <c r="AC6571" s="150">
        <v>766.14416999999992</v>
      </c>
      <c r="AD6571" s="150">
        <v>4059.5361410738619</v>
      </c>
      <c r="AE6571" s="150">
        <v>1720.5068148014429</v>
      </c>
      <c r="AF6571" s="150">
        <v>8966.3694434016361</v>
      </c>
      <c r="AG6571" s="150">
        <v>44649</v>
      </c>
      <c r="AH6571" s="150">
        <v>10526.808515317151</v>
      </c>
      <c r="AI6571" s="150">
        <v>2711.2198076392428</v>
      </c>
      <c r="AJ6571" s="150">
        <v>11053.411167187751</v>
      </c>
      <c r="AK6571" s="150">
        <v>114.8226193382221</v>
      </c>
      <c r="AL6571" s="150">
        <v>158391.265625</v>
      </c>
      <c r="AM6571" s="150">
        <v>126528.5234375</v>
      </c>
      <c r="AN6571" s="150">
        <v>31862.75</v>
      </c>
      <c r="AO6571" s="5" t="s">
        <v>1307</v>
      </c>
    </row>
    <row r="6572" spans="1:41" ht="14.25" x14ac:dyDescent="0.45">
      <c r="A6572" s="150">
        <v>2025</v>
      </c>
      <c r="B6572" s="5" t="s">
        <v>6344</v>
      </c>
      <c r="C6572" s="5" t="s">
        <v>171</v>
      </c>
      <c r="D6572" s="5" t="s">
        <v>84</v>
      </c>
      <c r="E6572" s="5" t="s">
        <v>24</v>
      </c>
      <c r="F6572" s="5" t="s">
        <v>24</v>
      </c>
      <c r="G6572" s="5" t="s">
        <v>88</v>
      </c>
      <c r="H6572" s="5" t="s">
        <v>131</v>
      </c>
      <c r="I6572" s="150">
        <v>2252.3248385279999</v>
      </c>
      <c r="J6572" s="150">
        <v>7921.9014971478291</v>
      </c>
      <c r="K6572" s="150">
        <v>109.0882158826381</v>
      </c>
      <c r="L6572" s="150">
        <v>451.21602841386618</v>
      </c>
      <c r="M6572" s="150">
        <v>13248.9696384</v>
      </c>
      <c r="N6572" s="150">
        <v>3417.0142144544998</v>
      </c>
      <c r="O6572" s="150">
        <v>123.3070563437856</v>
      </c>
      <c r="P6572" s="150">
        <v>103.9790036598352</v>
      </c>
      <c r="Q6572" s="150">
        <v>817.60150544773762</v>
      </c>
      <c r="R6572" s="150">
        <v>453.15009221898242</v>
      </c>
      <c r="S6572" s="150">
        <v>7507.7494617600014</v>
      </c>
      <c r="T6572" s="150">
        <v>112.302039536656</v>
      </c>
      <c r="U6572" s="150">
        <v>0</v>
      </c>
      <c r="V6572" s="150">
        <v>707</v>
      </c>
      <c r="W6572" s="150">
        <v>1378.9969231968</v>
      </c>
      <c r="X6572" s="150">
        <v>4334</v>
      </c>
      <c r="Y6572" s="150">
        <v>18293.7724561092</v>
      </c>
      <c r="Z6572" s="150">
        <v>5127.6676736028949</v>
      </c>
      <c r="AA6572" s="150">
        <v>44195</v>
      </c>
      <c r="AB6572" s="150">
        <v>36</v>
      </c>
      <c r="AC6572" s="150">
        <v>1230.2210700000001</v>
      </c>
      <c r="AD6572" s="150">
        <v>2282.6480228167038</v>
      </c>
      <c r="AE6572" s="150">
        <v>1806.2761940352</v>
      </c>
      <c r="AF6572" s="150">
        <v>12556.59835855167</v>
      </c>
      <c r="AG6572" s="150">
        <v>59109</v>
      </c>
      <c r="AH6572" s="150">
        <v>17138.789778432019</v>
      </c>
      <c r="AI6572" s="150">
        <v>4127.0540423616003</v>
      </c>
      <c r="AJ6572" s="150">
        <v>11589.53927602148</v>
      </c>
      <c r="AK6572" s="150">
        <v>119</v>
      </c>
      <c r="AL6572" s="150">
        <v>220550.171875</v>
      </c>
      <c r="AM6572" s="150">
        <v>170032.265625</v>
      </c>
      <c r="AN6572" s="150">
        <v>50517.90625</v>
      </c>
      <c r="AO6572" s="5" t="s">
        <v>7085</v>
      </c>
    </row>
    <row r="6573" spans="1:41" ht="14.25" x14ac:dyDescent="0.45">
      <c r="A6573" s="150">
        <v>2025</v>
      </c>
      <c r="B6573" s="5" t="s">
        <v>6344</v>
      </c>
      <c r="C6573" s="5" t="s">
        <v>171</v>
      </c>
      <c r="D6573" s="5" t="s">
        <v>84</v>
      </c>
      <c r="E6573" s="5" t="s">
        <v>214</v>
      </c>
      <c r="F6573" s="5" t="s">
        <v>214</v>
      </c>
      <c r="G6573" s="5" t="s">
        <v>88</v>
      </c>
      <c r="H6573" s="5" t="s">
        <v>131</v>
      </c>
      <c r="I6573" s="150">
        <v>0</v>
      </c>
      <c r="J6573" s="150">
        <v>0</v>
      </c>
      <c r="K6573" s="150"/>
      <c r="L6573" s="150">
        <v>0</v>
      </c>
      <c r="M6573" s="150">
        <v>78.198750000000018</v>
      </c>
      <c r="N6573" s="150">
        <v>0</v>
      </c>
      <c r="O6573" s="150"/>
      <c r="P6573" s="150">
        <v>100</v>
      </c>
      <c r="Q6573" s="150">
        <v>0</v>
      </c>
      <c r="R6573" s="150">
        <v>110.934012248892</v>
      </c>
      <c r="S6573" s="150">
        <v>0</v>
      </c>
      <c r="T6573" s="150">
        <v>0</v>
      </c>
      <c r="U6573" s="150"/>
      <c r="V6573" s="150">
        <v>0</v>
      </c>
      <c r="W6573" s="150">
        <v>365.46885278437247</v>
      </c>
      <c r="X6573" s="150">
        <v>103</v>
      </c>
      <c r="Y6573" s="150">
        <v>0</v>
      </c>
      <c r="Z6573" s="150">
        <v>0</v>
      </c>
      <c r="AA6573" s="150">
        <v>2083</v>
      </c>
      <c r="AB6573" s="150"/>
      <c r="AC6573" s="150">
        <v>263.44344879999989</v>
      </c>
      <c r="AD6573" s="150">
        <v>0</v>
      </c>
      <c r="AE6573" s="150">
        <v>100</v>
      </c>
      <c r="AF6573" s="150">
        <v>333.6078782974617</v>
      </c>
      <c r="AG6573" s="150">
        <v>3603</v>
      </c>
      <c r="AH6573" s="150">
        <v>0</v>
      </c>
      <c r="AI6573" s="150"/>
      <c r="AJ6573" s="150">
        <v>218.04632523855361</v>
      </c>
      <c r="AK6573" s="150"/>
      <c r="AL6573" s="150">
        <v>7358.69921875</v>
      </c>
      <c r="AM6573" s="150">
        <v>6812.03173828125</v>
      </c>
      <c r="AN6573" s="150">
        <v>546.6676025390625</v>
      </c>
      <c r="AO6573" s="5" t="s">
        <v>7086</v>
      </c>
    </row>
    <row r="6574" spans="1:41" ht="14.25" x14ac:dyDescent="0.45">
      <c r="A6574" s="150">
        <v>2025</v>
      </c>
      <c r="B6574" s="5" t="s">
        <v>7352</v>
      </c>
      <c r="C6574" s="5" t="s">
        <v>171</v>
      </c>
      <c r="D6574" s="5" t="s">
        <v>84</v>
      </c>
      <c r="E6574" s="5" t="s">
        <v>214</v>
      </c>
      <c r="F6574" s="5" t="s">
        <v>214</v>
      </c>
      <c r="G6574" s="5" t="s">
        <v>88</v>
      </c>
      <c r="H6574" s="5" t="s">
        <v>131</v>
      </c>
      <c r="I6574" s="150"/>
      <c r="J6574" s="150">
        <v>658.8503631834767</v>
      </c>
      <c r="K6574" s="150"/>
      <c r="L6574" s="150">
        <v>0</v>
      </c>
      <c r="M6574" s="150">
        <v>94.055623941911577</v>
      </c>
      <c r="N6574" s="150">
        <v>0</v>
      </c>
      <c r="O6574" s="150"/>
      <c r="P6574" s="150">
        <v>100</v>
      </c>
      <c r="Q6574" s="150"/>
      <c r="R6574" s="150">
        <v>106.427206375955</v>
      </c>
      <c r="S6574" s="150"/>
      <c r="T6574" s="150">
        <v>0</v>
      </c>
      <c r="U6574" s="150">
        <v>0</v>
      </c>
      <c r="V6574" s="150">
        <v>0</v>
      </c>
      <c r="W6574" s="150">
        <v>478.43400789808919</v>
      </c>
      <c r="X6574" s="150">
        <v>138.66556268695879</v>
      </c>
      <c r="Y6574" s="150">
        <v>0</v>
      </c>
      <c r="Z6574" s="150">
        <v>0</v>
      </c>
      <c r="AA6574" s="150">
        <v>1581</v>
      </c>
      <c r="AB6574" s="150"/>
      <c r="AC6574" s="150">
        <v>0</v>
      </c>
      <c r="AD6574" s="150"/>
      <c r="AE6574" s="150">
        <v>108.243216</v>
      </c>
      <c r="AF6574" s="150">
        <v>294.52005382928758</v>
      </c>
      <c r="AG6574" s="150">
        <v>4694</v>
      </c>
      <c r="AH6574" s="150">
        <v>0</v>
      </c>
      <c r="AI6574" s="150"/>
      <c r="AJ6574" s="150">
        <v>219.78179240864159</v>
      </c>
      <c r="AK6574" s="150"/>
      <c r="AL6574" s="150">
        <v>8473.9775390625</v>
      </c>
      <c r="AM6574" s="150">
        <v>7762.82275390625</v>
      </c>
      <c r="AN6574" s="150">
        <v>711.15521240234375</v>
      </c>
      <c r="AO6574" s="5" t="s">
        <v>8007</v>
      </c>
    </row>
    <row r="6575" spans="1:41" ht="14.25" x14ac:dyDescent="0.45">
      <c r="A6575" s="150">
        <v>2025</v>
      </c>
      <c r="B6575" s="5" t="s">
        <v>4024</v>
      </c>
      <c r="C6575" s="5" t="s">
        <v>171</v>
      </c>
      <c r="D6575" s="5" t="s">
        <v>84</v>
      </c>
      <c r="E6575" s="5" t="s">
        <v>214</v>
      </c>
      <c r="F6575" s="5" t="s">
        <v>214</v>
      </c>
      <c r="G6575" s="5" t="s">
        <v>88</v>
      </c>
      <c r="H6575" s="5" t="s">
        <v>131</v>
      </c>
      <c r="I6575" s="150">
        <v>0</v>
      </c>
      <c r="J6575" s="150"/>
      <c r="K6575" s="150"/>
      <c r="L6575" s="150"/>
      <c r="M6575" s="150">
        <v>194.51777231674939</v>
      </c>
      <c r="N6575" s="150">
        <v>0</v>
      </c>
      <c r="O6575" s="150"/>
      <c r="P6575" s="150">
        <v>65</v>
      </c>
      <c r="Q6575" s="150">
        <v>0</v>
      </c>
      <c r="R6575" s="150">
        <v>87.820256439229027</v>
      </c>
      <c r="S6575" s="150">
        <v>0</v>
      </c>
      <c r="T6575" s="150"/>
      <c r="U6575" s="150"/>
      <c r="V6575" s="150">
        <v>0</v>
      </c>
      <c r="W6575" s="150">
        <v>228.9034414857683</v>
      </c>
      <c r="X6575" s="150">
        <v>338.87774985632001</v>
      </c>
      <c r="Y6575" s="150"/>
      <c r="Z6575" s="150"/>
      <c r="AA6575" s="150">
        <v>489</v>
      </c>
      <c r="AB6575" s="150"/>
      <c r="AC6575" s="150">
        <v>198</v>
      </c>
      <c r="AD6575" s="150"/>
      <c r="AE6575" s="150">
        <v>629.88047602759491</v>
      </c>
      <c r="AF6575" s="150">
        <v>281.33885056626411</v>
      </c>
      <c r="AG6575" s="150">
        <v>3679</v>
      </c>
      <c r="AH6575" s="150">
        <v>98</v>
      </c>
      <c r="AI6575" s="150"/>
      <c r="AJ6575" s="150">
        <v>222.80494495145771</v>
      </c>
      <c r="AK6575" s="150"/>
      <c r="AL6575" s="150">
        <v>6513.1435546875</v>
      </c>
      <c r="AM6575" s="150">
        <v>5652.8447265625</v>
      </c>
      <c r="AN6575" s="150">
        <v>860.2989501953125</v>
      </c>
      <c r="AO6575" s="5" t="s">
        <v>4765</v>
      </c>
    </row>
    <row r="6576" spans="1:41" ht="14.25" x14ac:dyDescent="0.45">
      <c r="A6576" s="150">
        <v>2025</v>
      </c>
      <c r="B6576" s="5" t="s">
        <v>582</v>
      </c>
      <c r="C6576" s="5" t="s">
        <v>171</v>
      </c>
      <c r="D6576" s="5" t="s">
        <v>84</v>
      </c>
      <c r="E6576" s="5" t="s">
        <v>214</v>
      </c>
      <c r="F6576" s="5" t="s">
        <v>214</v>
      </c>
      <c r="G6576" s="5" t="s">
        <v>88</v>
      </c>
      <c r="H6576" s="5" t="s">
        <v>131</v>
      </c>
      <c r="I6576" s="150">
        <v>0</v>
      </c>
      <c r="J6576" s="150"/>
      <c r="K6576" s="150"/>
      <c r="L6576" s="150">
        <v>0</v>
      </c>
      <c r="M6576" s="150">
        <v>129.26917950597991</v>
      </c>
      <c r="N6576" s="150">
        <v>0</v>
      </c>
      <c r="O6576" s="150">
        <v>0</v>
      </c>
      <c r="P6576" s="150">
        <v>618.13300000000004</v>
      </c>
      <c r="Q6576" s="150">
        <v>9</v>
      </c>
      <c r="R6576" s="150">
        <v>85.481201270247482</v>
      </c>
      <c r="S6576" s="150">
        <v>0</v>
      </c>
      <c r="T6576" s="150">
        <v>0</v>
      </c>
      <c r="U6576" s="150"/>
      <c r="V6576" s="150">
        <v>0</v>
      </c>
      <c r="W6576" s="150">
        <v>299.4523907703794</v>
      </c>
      <c r="X6576" s="150"/>
      <c r="Y6576" s="150">
        <v>0</v>
      </c>
      <c r="Z6576" s="150"/>
      <c r="AA6576" s="150">
        <v>5210.0643197429326</v>
      </c>
      <c r="AB6576" s="150"/>
      <c r="AC6576" s="150">
        <v>164.46806864999999</v>
      </c>
      <c r="AD6576" s="150"/>
      <c r="AE6576" s="150">
        <v>1860.7438199665969</v>
      </c>
      <c r="AF6576" s="150">
        <v>297.94442223975562</v>
      </c>
      <c r="AG6576" s="150">
        <v>3944</v>
      </c>
      <c r="AH6576" s="150">
        <v>339.88</v>
      </c>
      <c r="AI6576" s="150"/>
      <c r="AJ6576" s="150">
        <v>325.45882539783508</v>
      </c>
      <c r="AK6576" s="150"/>
      <c r="AL6576" s="150">
        <v>13283.8955078125</v>
      </c>
      <c r="AM6576" s="150">
        <v>12515.2939453125</v>
      </c>
      <c r="AN6576" s="150">
        <v>768.6015625</v>
      </c>
      <c r="AO6576" s="5" t="s">
        <v>1308</v>
      </c>
    </row>
    <row r="6577" spans="1:41" ht="14.25" x14ac:dyDescent="0.45">
      <c r="A6577" s="150">
        <v>2025</v>
      </c>
      <c r="B6577" s="5" t="s">
        <v>4980</v>
      </c>
      <c r="C6577" s="5" t="s">
        <v>171</v>
      </c>
      <c r="D6577" s="5" t="s">
        <v>84</v>
      </c>
      <c r="E6577" s="5" t="s">
        <v>214</v>
      </c>
      <c r="F6577" s="5" t="s">
        <v>214</v>
      </c>
      <c r="G6577" s="5" t="s">
        <v>88</v>
      </c>
      <c r="H6577" s="5" t="s">
        <v>131</v>
      </c>
      <c r="I6577" s="150">
        <v>0</v>
      </c>
      <c r="J6577" s="150"/>
      <c r="K6577" s="150"/>
      <c r="L6577" s="150">
        <v>0</v>
      </c>
      <c r="M6577" s="150">
        <v>2205</v>
      </c>
      <c r="N6577" s="150">
        <v>0</v>
      </c>
      <c r="O6577" s="150"/>
      <c r="P6577" s="150">
        <v>109</v>
      </c>
      <c r="Q6577" s="150">
        <v>0</v>
      </c>
      <c r="R6577" s="150">
        <v>101.7205262776645</v>
      </c>
      <c r="S6577" s="150">
        <v>0</v>
      </c>
      <c r="T6577" s="150"/>
      <c r="U6577" s="150"/>
      <c r="V6577" s="150">
        <v>0</v>
      </c>
      <c r="W6577" s="150">
        <v>390.81484714699218</v>
      </c>
      <c r="X6577" s="150">
        <v>113.9090246</v>
      </c>
      <c r="Y6577" s="150">
        <v>0</v>
      </c>
      <c r="Z6577" s="150">
        <v>0</v>
      </c>
      <c r="AA6577" s="150">
        <v>489</v>
      </c>
      <c r="AB6577" s="150"/>
      <c r="AC6577" s="150">
        <v>141.2448110249517</v>
      </c>
      <c r="AD6577" s="150"/>
      <c r="AE6577" s="150">
        <v>320</v>
      </c>
      <c r="AF6577" s="150">
        <v>363.3731499423028</v>
      </c>
      <c r="AG6577" s="150">
        <v>4719</v>
      </c>
      <c r="AH6577" s="150">
        <v>0</v>
      </c>
      <c r="AI6577" s="150"/>
      <c r="AJ6577" s="150">
        <v>222.8049449514578</v>
      </c>
      <c r="AK6577" s="150"/>
      <c r="AL6577" s="150">
        <v>9175.8671875</v>
      </c>
      <c r="AM6577" s="150">
        <v>6466.1435546875</v>
      </c>
      <c r="AN6577" s="150">
        <v>2709.723876953125</v>
      </c>
      <c r="AO6577" s="5" t="s">
        <v>6132</v>
      </c>
    </row>
    <row r="6578" spans="1:41" ht="14.25" x14ac:dyDescent="0.45">
      <c r="A6578" s="150">
        <v>2025</v>
      </c>
      <c r="B6578" s="5" t="s">
        <v>1478</v>
      </c>
      <c r="C6578" s="5" t="s">
        <v>171</v>
      </c>
      <c r="D6578" s="5" t="s">
        <v>84</v>
      </c>
      <c r="E6578" s="5" t="s">
        <v>214</v>
      </c>
      <c r="F6578" s="5" t="s">
        <v>214</v>
      </c>
      <c r="G6578" s="5" t="s">
        <v>88</v>
      </c>
      <c r="H6578" s="5" t="s">
        <v>131</v>
      </c>
      <c r="I6578" s="150">
        <v>0</v>
      </c>
      <c r="J6578" s="150"/>
      <c r="K6578" s="150"/>
      <c r="L6578" s="150">
        <v>0</v>
      </c>
      <c r="M6578" s="150">
        <v>235.46339474822511</v>
      </c>
      <c r="N6578" s="150">
        <v>0</v>
      </c>
      <c r="O6578" s="150">
        <v>0</v>
      </c>
      <c r="P6578" s="150">
        <v>618.13300000000004</v>
      </c>
      <c r="Q6578" s="150">
        <v>0</v>
      </c>
      <c r="R6578" s="150">
        <v>94.085603157528439</v>
      </c>
      <c r="S6578" s="150">
        <v>0</v>
      </c>
      <c r="T6578" s="150">
        <v>0</v>
      </c>
      <c r="U6578" s="150"/>
      <c r="V6578" s="150">
        <v>0</v>
      </c>
      <c r="W6578" s="150">
        <v>233.23175094746881</v>
      </c>
      <c r="X6578" s="150">
        <v>157.7041294962178</v>
      </c>
      <c r="Y6578" s="150">
        <v>0</v>
      </c>
      <c r="Z6578" s="150">
        <v>0</v>
      </c>
      <c r="AA6578" s="150">
        <v>3249.0288778213039</v>
      </c>
      <c r="AB6578" s="150">
        <v>0</v>
      </c>
      <c r="AC6578" s="150">
        <v>219.71769176000001</v>
      </c>
      <c r="AD6578" s="150"/>
      <c r="AE6578" s="150">
        <v>816.67912957556564</v>
      </c>
      <c r="AF6578" s="150">
        <v>265.17917188058283</v>
      </c>
      <c r="AG6578" s="150">
        <v>4998.8440415013438</v>
      </c>
      <c r="AH6578" s="150">
        <v>894.9497254911081</v>
      </c>
      <c r="AI6578" s="150">
        <v>0</v>
      </c>
      <c r="AJ6578" s="150">
        <v>1240.1734487720159</v>
      </c>
      <c r="AK6578" s="150"/>
      <c r="AL6578" s="150">
        <v>13023.19140625</v>
      </c>
      <c r="AM6578" s="150">
        <v>11501.841796875</v>
      </c>
      <c r="AN6578" s="150">
        <v>1521.3489990234375</v>
      </c>
      <c r="AO6578" s="5" t="s">
        <v>3454</v>
      </c>
    </row>
    <row r="6579" spans="1:41" ht="14.25" x14ac:dyDescent="0.45">
      <c r="A6579" s="150">
        <v>2025</v>
      </c>
      <c r="B6579" s="5" t="s">
        <v>6344</v>
      </c>
      <c r="C6579" s="5" t="s">
        <v>171</v>
      </c>
      <c r="D6579" s="5" t="s">
        <v>84</v>
      </c>
      <c r="E6579" s="5" t="s">
        <v>217</v>
      </c>
      <c r="F6579" s="5" t="s">
        <v>218</v>
      </c>
      <c r="G6579" s="5" t="s">
        <v>87</v>
      </c>
      <c r="H6579" s="5" t="s">
        <v>131</v>
      </c>
      <c r="I6579" s="150"/>
      <c r="J6579" s="150"/>
      <c r="K6579" s="150"/>
      <c r="L6579" s="150"/>
      <c r="M6579" s="150"/>
      <c r="N6579" s="150">
        <v>0</v>
      </c>
      <c r="O6579" s="150"/>
      <c r="P6579" s="150"/>
      <c r="Q6579" s="150">
        <v>0</v>
      </c>
      <c r="R6579" s="150"/>
      <c r="S6579" s="150">
        <v>0</v>
      </c>
      <c r="T6579" s="150">
        <v>0</v>
      </c>
      <c r="U6579" s="150"/>
      <c r="V6579" s="150">
        <v>0</v>
      </c>
      <c r="W6579" s="150"/>
      <c r="X6579" s="150"/>
      <c r="Y6579" s="150"/>
      <c r="Z6579" s="150"/>
      <c r="AA6579" s="150"/>
      <c r="AB6579" s="150"/>
      <c r="AC6579" s="150"/>
      <c r="AD6579" s="150"/>
      <c r="AE6579" s="150"/>
      <c r="AF6579" s="150">
        <v>0</v>
      </c>
      <c r="AG6579" s="150"/>
      <c r="AH6579" s="150">
        <v>378.9142512210729</v>
      </c>
      <c r="AI6579" s="150"/>
      <c r="AJ6579" s="150"/>
      <c r="AK6579" s="150"/>
      <c r="AL6579" s="150">
        <v>378.91424560546875</v>
      </c>
      <c r="AM6579" s="150">
        <v>0</v>
      </c>
      <c r="AN6579" s="150">
        <v>378.91424560546875</v>
      </c>
      <c r="AO6579" s="5" t="s">
        <v>7087</v>
      </c>
    </row>
    <row r="6580" spans="1:41" ht="14.25" x14ac:dyDescent="0.45">
      <c r="A6580" s="150">
        <v>2025</v>
      </c>
      <c r="B6580" s="5" t="s">
        <v>7352</v>
      </c>
      <c r="C6580" s="5" t="s">
        <v>171</v>
      </c>
      <c r="D6580" s="5" t="s">
        <v>84</v>
      </c>
      <c r="E6580" s="5" t="s">
        <v>217</v>
      </c>
      <c r="F6580" s="5" t="s">
        <v>218</v>
      </c>
      <c r="G6580" s="5" t="s">
        <v>87</v>
      </c>
      <c r="H6580" s="5" t="s">
        <v>131</v>
      </c>
      <c r="I6580" s="150"/>
      <c r="J6580" s="150"/>
      <c r="K6580" s="150"/>
      <c r="L6580" s="150"/>
      <c r="M6580" s="150"/>
      <c r="N6580" s="150">
        <v>1006.11044</v>
      </c>
      <c r="O6580" s="150"/>
      <c r="P6580" s="150"/>
      <c r="Q6580" s="150">
        <v>0</v>
      </c>
      <c r="R6580" s="150"/>
      <c r="S6580" s="150"/>
      <c r="T6580" s="150">
        <v>0</v>
      </c>
      <c r="U6580" s="150"/>
      <c r="V6580" s="150">
        <v>0</v>
      </c>
      <c r="W6580" s="150"/>
      <c r="X6580" s="150">
        <v>85</v>
      </c>
      <c r="Y6580" s="150">
        <v>0</v>
      </c>
      <c r="Z6580" s="150"/>
      <c r="AA6580" s="150"/>
      <c r="AB6580" s="150"/>
      <c r="AC6580" s="150"/>
      <c r="AD6580" s="150"/>
      <c r="AE6580" s="150"/>
      <c r="AF6580" s="150">
        <v>0</v>
      </c>
      <c r="AG6580" s="150"/>
      <c r="AH6580" s="150">
        <v>377</v>
      </c>
      <c r="AI6580" s="150"/>
      <c r="AJ6580" s="150"/>
      <c r="AK6580" s="150"/>
      <c r="AL6580" s="150">
        <v>1468.1103515625</v>
      </c>
      <c r="AM6580" s="150">
        <v>1006.1104125976563</v>
      </c>
      <c r="AN6580" s="150">
        <v>462</v>
      </c>
      <c r="AO6580" s="5" t="s">
        <v>8008</v>
      </c>
    </row>
    <row r="6581" spans="1:41" ht="14.25" x14ac:dyDescent="0.45">
      <c r="A6581" s="150">
        <v>2025</v>
      </c>
      <c r="B6581" s="5" t="s">
        <v>4980</v>
      </c>
      <c r="C6581" s="5" t="s">
        <v>171</v>
      </c>
      <c r="D6581" s="5" t="s">
        <v>84</v>
      </c>
      <c r="E6581" s="5" t="s">
        <v>217</v>
      </c>
      <c r="F6581" s="5" t="s">
        <v>218</v>
      </c>
      <c r="G6581" s="5" t="s">
        <v>87</v>
      </c>
      <c r="H6581" s="5" t="s">
        <v>131</v>
      </c>
      <c r="I6581" s="150">
        <v>0</v>
      </c>
      <c r="J6581" s="150">
        <v>0</v>
      </c>
      <c r="K6581" s="150"/>
      <c r="L6581" s="150"/>
      <c r="M6581" s="150"/>
      <c r="N6581" s="150">
        <v>0</v>
      </c>
      <c r="O6581" s="150"/>
      <c r="P6581" s="150"/>
      <c r="Q6581" s="150">
        <v>0</v>
      </c>
      <c r="R6581" s="150"/>
      <c r="S6581" s="150">
        <v>0</v>
      </c>
      <c r="T6581" s="150"/>
      <c r="U6581" s="150"/>
      <c r="V6581" s="150">
        <v>0</v>
      </c>
      <c r="W6581" s="150"/>
      <c r="X6581" s="150">
        <v>0</v>
      </c>
      <c r="Y6581" s="150"/>
      <c r="Z6581" s="150"/>
      <c r="AA6581" s="150"/>
      <c r="AB6581" s="150"/>
      <c r="AC6581" s="150">
        <v>0</v>
      </c>
      <c r="AD6581" s="150"/>
      <c r="AE6581" s="150"/>
      <c r="AF6581" s="150">
        <v>0</v>
      </c>
      <c r="AG6581" s="150"/>
      <c r="AH6581" s="150">
        <v>360.29054983635683</v>
      </c>
      <c r="AI6581" s="150"/>
      <c r="AJ6581" s="150"/>
      <c r="AK6581" s="150"/>
      <c r="AL6581" s="150">
        <v>360.29055786132813</v>
      </c>
      <c r="AM6581" s="150">
        <v>0</v>
      </c>
      <c r="AN6581" s="150">
        <v>360.29055786132813</v>
      </c>
      <c r="AO6581" s="5" t="s">
        <v>6133</v>
      </c>
    </row>
    <row r="6582" spans="1:41" ht="14.25" x14ac:dyDescent="0.45">
      <c r="A6582" s="150">
        <v>2025</v>
      </c>
      <c r="B6582" s="5" t="s">
        <v>582</v>
      </c>
      <c r="C6582" s="5" t="s">
        <v>171</v>
      </c>
      <c r="D6582" s="5" t="s">
        <v>84</v>
      </c>
      <c r="E6582" s="5" t="s">
        <v>217</v>
      </c>
      <c r="F6582" s="5" t="s">
        <v>218</v>
      </c>
      <c r="G6582" s="5" t="s">
        <v>87</v>
      </c>
      <c r="H6582" s="5" t="s">
        <v>131</v>
      </c>
      <c r="I6582" s="150">
        <v>0</v>
      </c>
      <c r="J6582" s="150"/>
      <c r="K6582" s="150"/>
      <c r="L6582" s="150"/>
      <c r="M6582" s="150"/>
      <c r="N6582" s="150">
        <v>0</v>
      </c>
      <c r="O6582" s="150">
        <v>0</v>
      </c>
      <c r="P6582" s="150"/>
      <c r="Q6582" s="150">
        <v>0</v>
      </c>
      <c r="R6582" s="150"/>
      <c r="S6582" s="150">
        <v>0</v>
      </c>
      <c r="T6582" s="150"/>
      <c r="U6582" s="150"/>
      <c r="V6582" s="150">
        <v>0</v>
      </c>
      <c r="W6582" s="150"/>
      <c r="X6582" s="150">
        <v>0</v>
      </c>
      <c r="Y6582" s="150">
        <v>0</v>
      </c>
      <c r="Z6582" s="150"/>
      <c r="AA6582" s="150"/>
      <c r="AB6582" s="150">
        <v>0</v>
      </c>
      <c r="AC6582" s="150">
        <v>0</v>
      </c>
      <c r="AD6582" s="150"/>
      <c r="AE6582" s="150"/>
      <c r="AF6582" s="150">
        <v>0</v>
      </c>
      <c r="AG6582" s="150"/>
      <c r="AH6582" s="150">
        <v>381.55232477647394</v>
      </c>
      <c r="AI6582" s="150"/>
      <c r="AJ6582" s="150"/>
      <c r="AK6582" s="150"/>
      <c r="AL6582" s="150">
        <v>381.55233764648438</v>
      </c>
      <c r="AM6582" s="150">
        <v>0</v>
      </c>
      <c r="AN6582" s="150">
        <v>381.55233764648438</v>
      </c>
      <c r="AO6582" s="5" t="s">
        <v>1309</v>
      </c>
    </row>
    <row r="6583" spans="1:41" ht="14.25" x14ac:dyDescent="0.45">
      <c r="A6583" s="150">
        <v>2025</v>
      </c>
      <c r="B6583" s="5" t="s">
        <v>4024</v>
      </c>
      <c r="C6583" s="5" t="s">
        <v>171</v>
      </c>
      <c r="D6583" s="5" t="s">
        <v>84</v>
      </c>
      <c r="E6583" s="5" t="s">
        <v>217</v>
      </c>
      <c r="F6583" s="5" t="s">
        <v>218</v>
      </c>
      <c r="G6583" s="5" t="s">
        <v>87</v>
      </c>
      <c r="H6583" s="5" t="s">
        <v>131</v>
      </c>
      <c r="I6583" s="150">
        <v>0</v>
      </c>
      <c r="J6583" s="150"/>
      <c r="K6583" s="150"/>
      <c r="L6583" s="150"/>
      <c r="M6583" s="150">
        <v>0</v>
      </c>
      <c r="N6583" s="150">
        <v>0</v>
      </c>
      <c r="O6583" s="150"/>
      <c r="P6583" s="150"/>
      <c r="Q6583" s="150">
        <v>0</v>
      </c>
      <c r="R6583" s="150"/>
      <c r="S6583" s="150">
        <v>0</v>
      </c>
      <c r="T6583" s="150"/>
      <c r="U6583" s="150"/>
      <c r="V6583" s="150">
        <v>0</v>
      </c>
      <c r="W6583" s="150"/>
      <c r="X6583" s="150">
        <v>0</v>
      </c>
      <c r="Y6583" s="150">
        <v>0</v>
      </c>
      <c r="Z6583" s="150"/>
      <c r="AA6583" s="150"/>
      <c r="AB6583" s="150"/>
      <c r="AC6583" s="150">
        <v>0</v>
      </c>
      <c r="AD6583" s="150"/>
      <c r="AE6583" s="150"/>
      <c r="AF6583" s="150">
        <v>0</v>
      </c>
      <c r="AG6583" s="150"/>
      <c r="AH6583" s="150">
        <v>370.00369448614128</v>
      </c>
      <c r="AI6583" s="150"/>
      <c r="AJ6583" s="150"/>
      <c r="AK6583" s="150"/>
      <c r="AL6583" s="150">
        <v>370.00369262695313</v>
      </c>
      <c r="AM6583" s="150">
        <v>0</v>
      </c>
      <c r="AN6583" s="150">
        <v>370.00369262695313</v>
      </c>
      <c r="AO6583" s="5" t="s">
        <v>4766</v>
      </c>
    </row>
    <row r="6584" spans="1:41" ht="14.25" x14ac:dyDescent="0.45">
      <c r="A6584" s="150">
        <v>2025</v>
      </c>
      <c r="B6584" s="5" t="s">
        <v>1478</v>
      </c>
      <c r="C6584" s="5" t="s">
        <v>171</v>
      </c>
      <c r="D6584" s="5" t="s">
        <v>84</v>
      </c>
      <c r="E6584" s="5" t="s">
        <v>217</v>
      </c>
      <c r="F6584" s="5" t="s">
        <v>218</v>
      </c>
      <c r="G6584" s="5" t="s">
        <v>87</v>
      </c>
      <c r="H6584" s="5" t="s">
        <v>131</v>
      </c>
      <c r="I6584" s="150">
        <v>0</v>
      </c>
      <c r="J6584" s="150"/>
      <c r="K6584" s="150"/>
      <c r="L6584" s="150"/>
      <c r="M6584" s="150"/>
      <c r="N6584" s="150">
        <v>0</v>
      </c>
      <c r="O6584" s="150"/>
      <c r="P6584" s="150"/>
      <c r="Q6584" s="150">
        <v>0</v>
      </c>
      <c r="R6584" s="150"/>
      <c r="S6584" s="150">
        <v>0</v>
      </c>
      <c r="T6584" s="150"/>
      <c r="U6584" s="150"/>
      <c r="V6584" s="150">
        <v>0</v>
      </c>
      <c r="W6584" s="150">
        <v>0</v>
      </c>
      <c r="X6584" s="150"/>
      <c r="Y6584" s="150">
        <v>0</v>
      </c>
      <c r="Z6584" s="150">
        <v>0</v>
      </c>
      <c r="AA6584" s="150">
        <v>806.04171755594996</v>
      </c>
      <c r="AB6584" s="150"/>
      <c r="AC6584" s="150"/>
      <c r="AD6584" s="150"/>
      <c r="AE6584" s="150"/>
      <c r="AF6584" s="150">
        <v>0</v>
      </c>
      <c r="AG6584" s="150"/>
      <c r="AH6584" s="150">
        <v>399.14758933700836</v>
      </c>
      <c r="AI6584" s="150">
        <v>0</v>
      </c>
      <c r="AJ6584" s="150">
        <v>0</v>
      </c>
      <c r="AK6584" s="150"/>
      <c r="AL6584" s="150">
        <v>1205.1893310546875</v>
      </c>
      <c r="AM6584" s="150">
        <v>806.041748046875</v>
      </c>
      <c r="AN6584" s="150">
        <v>399.1475830078125</v>
      </c>
      <c r="AO6584" s="5" t="s">
        <v>3455</v>
      </c>
    </row>
    <row r="6585" spans="1:41" ht="14.25" x14ac:dyDescent="0.45">
      <c r="A6585" s="150">
        <v>2025</v>
      </c>
      <c r="B6585" s="5" t="s">
        <v>4980</v>
      </c>
      <c r="C6585" s="5" t="s">
        <v>171</v>
      </c>
      <c r="D6585" s="5" t="s">
        <v>84</v>
      </c>
      <c r="E6585" s="5" t="s">
        <v>217</v>
      </c>
      <c r="F6585" s="5" t="s">
        <v>219</v>
      </c>
      <c r="G6585" s="5" t="s">
        <v>87</v>
      </c>
      <c r="H6585" s="5" t="s">
        <v>131</v>
      </c>
      <c r="I6585" s="150">
        <v>1053.4811398723882</v>
      </c>
      <c r="J6585" s="150">
        <v>0</v>
      </c>
      <c r="K6585" s="150"/>
      <c r="L6585" s="150"/>
      <c r="M6585" s="150">
        <v>316.0443419617165</v>
      </c>
      <c r="N6585" s="150">
        <v>0</v>
      </c>
      <c r="O6585" s="150"/>
      <c r="P6585" s="150"/>
      <c r="Q6585" s="150">
        <v>0</v>
      </c>
      <c r="R6585" s="150">
        <v>388.02396299931746</v>
      </c>
      <c r="S6585" s="150">
        <v>474.06651294257472</v>
      </c>
      <c r="T6585" s="150"/>
      <c r="U6585" s="150">
        <v>0</v>
      </c>
      <c r="V6585" s="150">
        <v>526.74056993619411</v>
      </c>
      <c r="W6585" s="150"/>
      <c r="X6585" s="150">
        <v>263.37028496809705</v>
      </c>
      <c r="Y6585" s="150">
        <v>1695.2874677278617</v>
      </c>
      <c r="Z6585" s="150">
        <v>28.19847592567416</v>
      </c>
      <c r="AA6585" s="150"/>
      <c r="AB6585" s="150"/>
      <c r="AC6585" s="150">
        <v>0</v>
      </c>
      <c r="AD6585" s="150"/>
      <c r="AE6585" s="150"/>
      <c r="AF6585" s="150">
        <v>1649.7514650401602</v>
      </c>
      <c r="AG6585" s="150">
        <v>5048.2816222684851</v>
      </c>
      <c r="AH6585" s="150">
        <v>526.74056993619411</v>
      </c>
      <c r="AI6585" s="150">
        <v>0</v>
      </c>
      <c r="AJ6585" s="150"/>
      <c r="AK6585" s="150"/>
      <c r="AL6585" s="150">
        <v>11969.9853515625</v>
      </c>
      <c r="AM6585" s="150">
        <v>10389.7646484375</v>
      </c>
      <c r="AN6585" s="150">
        <v>1580.2216796875</v>
      </c>
      <c r="AO6585" s="5" t="s">
        <v>6134</v>
      </c>
    </row>
    <row r="6586" spans="1:41" ht="14.25" x14ac:dyDescent="0.45">
      <c r="A6586" s="150">
        <v>2025</v>
      </c>
      <c r="B6586" s="5" t="s">
        <v>6344</v>
      </c>
      <c r="C6586" s="5" t="s">
        <v>171</v>
      </c>
      <c r="D6586" s="5" t="s">
        <v>84</v>
      </c>
      <c r="E6586" s="5" t="s">
        <v>217</v>
      </c>
      <c r="F6586" s="5" t="s">
        <v>219</v>
      </c>
      <c r="G6586" s="5" t="s">
        <v>87</v>
      </c>
      <c r="H6586" s="5" t="s">
        <v>131</v>
      </c>
      <c r="I6586" s="150"/>
      <c r="J6586" s="150"/>
      <c r="K6586" s="150"/>
      <c r="L6586" s="150"/>
      <c r="M6586" s="150">
        <v>307.2277712603294</v>
      </c>
      <c r="N6586" s="150">
        <v>2660.2801508803377</v>
      </c>
      <c r="O6586" s="150"/>
      <c r="P6586" s="150"/>
      <c r="Q6586" s="150">
        <v>0</v>
      </c>
      <c r="R6586" s="150">
        <v>40.044267788157349</v>
      </c>
      <c r="S6586" s="150">
        <v>460.84165689049405</v>
      </c>
      <c r="T6586" s="150">
        <v>0</v>
      </c>
      <c r="U6586" s="150">
        <v>122.89110850413175</v>
      </c>
      <c r="V6586" s="150">
        <v>512.0462854338823</v>
      </c>
      <c r="W6586" s="150"/>
      <c r="X6586" s="150"/>
      <c r="Y6586" s="150">
        <v>1421.4404883644572</v>
      </c>
      <c r="Z6586" s="150"/>
      <c r="AA6586" s="150"/>
      <c r="AB6586" s="150"/>
      <c r="AC6586" s="150"/>
      <c r="AD6586" s="150"/>
      <c r="AE6586" s="150"/>
      <c r="AF6586" s="150">
        <v>1585.2952997032996</v>
      </c>
      <c r="AG6586" s="150">
        <v>10569.659423926198</v>
      </c>
      <c r="AH6586" s="150">
        <v>1536.1388563016469</v>
      </c>
      <c r="AI6586" s="150">
        <v>0</v>
      </c>
      <c r="AJ6586" s="150"/>
      <c r="AK6586" s="150"/>
      <c r="AL6586" s="150">
        <v>19215.865234375</v>
      </c>
      <c r="AM6586" s="150">
        <v>16911.65625</v>
      </c>
      <c r="AN6586" s="150">
        <v>2304.208251953125</v>
      </c>
      <c r="AO6586" s="5" t="s">
        <v>7088</v>
      </c>
    </row>
    <row r="6587" spans="1:41" ht="14.25" x14ac:dyDescent="0.45">
      <c r="A6587" s="150">
        <v>2025</v>
      </c>
      <c r="B6587" s="5" t="s">
        <v>582</v>
      </c>
      <c r="C6587" s="5" t="s">
        <v>171</v>
      </c>
      <c r="D6587" s="5" t="s">
        <v>84</v>
      </c>
      <c r="E6587" s="5" t="s">
        <v>217</v>
      </c>
      <c r="F6587" s="5" t="s">
        <v>219</v>
      </c>
      <c r="G6587" s="5" t="s">
        <v>87</v>
      </c>
      <c r="H6587" s="5" t="s">
        <v>131</v>
      </c>
      <c r="I6587" s="150">
        <v>1116.4679261334579</v>
      </c>
      <c r="J6587" s="150"/>
      <c r="K6587" s="150">
        <v>89.317434090676628</v>
      </c>
      <c r="L6587" s="150">
        <v>55.823396306672898</v>
      </c>
      <c r="M6587" s="150">
        <v>167.47018892001867</v>
      </c>
      <c r="N6587" s="150">
        <v>0</v>
      </c>
      <c r="O6587" s="150">
        <v>184.21720781202055</v>
      </c>
      <c r="P6587" s="150"/>
      <c r="Q6587" s="150">
        <v>0</v>
      </c>
      <c r="R6587" s="150">
        <v>703.01667766326364</v>
      </c>
      <c r="S6587" s="150">
        <v>502.41056676005604</v>
      </c>
      <c r="T6587" s="150"/>
      <c r="U6587" s="150">
        <v>0</v>
      </c>
      <c r="V6587" s="150">
        <v>870.84498238409719</v>
      </c>
      <c r="W6587" s="150"/>
      <c r="X6587" s="150">
        <v>0</v>
      </c>
      <c r="Y6587" s="150">
        <v>1618.878492893514</v>
      </c>
      <c r="Z6587" s="150">
        <v>66.635316362066348</v>
      </c>
      <c r="AA6587" s="150"/>
      <c r="AB6587" s="150">
        <v>0</v>
      </c>
      <c r="AC6587" s="150">
        <v>0</v>
      </c>
      <c r="AD6587" s="150"/>
      <c r="AE6587" s="150"/>
      <c r="AF6587" s="150">
        <v>1738.8614023570453</v>
      </c>
      <c r="AG6587" s="150">
        <v>5265.2627396453872</v>
      </c>
      <c r="AH6587" s="150">
        <v>558.23396306672896</v>
      </c>
      <c r="AI6587" s="150">
        <v>217.7112455960243</v>
      </c>
      <c r="AJ6587" s="150"/>
      <c r="AK6587" s="150"/>
      <c r="AL6587" s="150">
        <v>13155.1513671875</v>
      </c>
      <c r="AM6587" s="150">
        <v>11435.791015625</v>
      </c>
      <c r="AN6587" s="150">
        <v>1719.3607177734375</v>
      </c>
      <c r="AO6587" s="5" t="s">
        <v>1310</v>
      </c>
    </row>
    <row r="6588" spans="1:41" ht="14.25" x14ac:dyDescent="0.45">
      <c r="A6588" s="150">
        <v>2025</v>
      </c>
      <c r="B6588" s="5" t="s">
        <v>1478</v>
      </c>
      <c r="C6588" s="5" t="s">
        <v>171</v>
      </c>
      <c r="D6588" s="5" t="s">
        <v>84</v>
      </c>
      <c r="E6588" s="5" t="s">
        <v>217</v>
      </c>
      <c r="F6588" s="5" t="s">
        <v>219</v>
      </c>
      <c r="G6588" s="5" t="s">
        <v>87</v>
      </c>
      <c r="H6588" s="5" t="s">
        <v>131</v>
      </c>
      <c r="I6588" s="150">
        <v>0</v>
      </c>
      <c r="J6588" s="150"/>
      <c r="K6588" s="150">
        <v>92.119053434965707</v>
      </c>
      <c r="L6588" s="150">
        <v>345.44645038112139</v>
      </c>
      <c r="M6588" s="150">
        <v>1268.7960250456606</v>
      </c>
      <c r="N6588" s="150">
        <v>3191.3667297601123</v>
      </c>
      <c r="O6588" s="150">
        <v>189.99554770961677</v>
      </c>
      <c r="P6588" s="150"/>
      <c r="Q6588" s="150">
        <v>0</v>
      </c>
      <c r="R6588" s="150"/>
      <c r="S6588" s="150">
        <v>518.16967557168209</v>
      </c>
      <c r="T6588" s="150"/>
      <c r="U6588" s="150"/>
      <c r="V6588" s="150">
        <v>11848.813248072463</v>
      </c>
      <c r="W6588" s="150">
        <v>0</v>
      </c>
      <c r="X6588" s="150"/>
      <c r="Y6588" s="150">
        <v>1554.5090267150463</v>
      </c>
      <c r="Z6588" s="150">
        <v>159.67916722416956</v>
      </c>
      <c r="AA6588" s="150">
        <v>345.44645038112139</v>
      </c>
      <c r="AB6588" s="150"/>
      <c r="AC6588" s="150"/>
      <c r="AD6588" s="150"/>
      <c r="AE6588" s="150"/>
      <c r="AF6588" s="150">
        <v>1780.128456857386</v>
      </c>
      <c r="AG6588" s="150">
        <v>9058.0002011555862</v>
      </c>
      <c r="AH6588" s="150">
        <v>1151.4881679370715</v>
      </c>
      <c r="AI6588" s="150">
        <v>224.54019274772892</v>
      </c>
      <c r="AJ6588" s="150">
        <v>0</v>
      </c>
      <c r="AK6588" s="150">
        <v>0</v>
      </c>
      <c r="AL6588" s="150">
        <v>31728.501953125</v>
      </c>
      <c r="AM6588" s="150">
        <v>28283.392578125</v>
      </c>
      <c r="AN6588" s="150">
        <v>3445.10888671875</v>
      </c>
      <c r="AO6588" s="5" t="s">
        <v>3456</v>
      </c>
    </row>
    <row r="6589" spans="1:41" ht="14.25" x14ac:dyDescent="0.45">
      <c r="A6589" s="150">
        <v>2025</v>
      </c>
      <c r="B6589" s="5" t="s">
        <v>7352</v>
      </c>
      <c r="C6589" s="5" t="s">
        <v>171</v>
      </c>
      <c r="D6589" s="5" t="s">
        <v>84</v>
      </c>
      <c r="E6589" s="5" t="s">
        <v>217</v>
      </c>
      <c r="F6589" s="5" t="s">
        <v>219</v>
      </c>
      <c r="G6589" s="5" t="s">
        <v>87</v>
      </c>
      <c r="H6589" s="5" t="s">
        <v>131</v>
      </c>
      <c r="I6589" s="150"/>
      <c r="J6589" s="150"/>
      <c r="K6589" s="150"/>
      <c r="L6589" s="150"/>
      <c r="M6589" s="150">
        <v>300</v>
      </c>
      <c r="N6589" s="150">
        <v>1658.1460078125001</v>
      </c>
      <c r="O6589" s="150"/>
      <c r="P6589" s="150"/>
      <c r="Q6589" s="150">
        <v>0</v>
      </c>
      <c r="R6589" s="150">
        <v>324.62027289000002</v>
      </c>
      <c r="S6589" s="150"/>
      <c r="T6589" s="150">
        <v>0</v>
      </c>
      <c r="U6589" s="150">
        <v>120</v>
      </c>
      <c r="V6589" s="150">
        <v>500</v>
      </c>
      <c r="W6589" s="150"/>
      <c r="X6589" s="150">
        <v>550</v>
      </c>
      <c r="Y6589" s="150">
        <v>942.62906548473688</v>
      </c>
      <c r="Z6589" s="150"/>
      <c r="AA6589" s="150"/>
      <c r="AB6589" s="150"/>
      <c r="AC6589" s="150"/>
      <c r="AD6589" s="150"/>
      <c r="AE6589" s="150"/>
      <c r="AF6589" s="150">
        <v>0</v>
      </c>
      <c r="AG6589" s="150">
        <v>10527</v>
      </c>
      <c r="AH6589" s="150">
        <v>4089</v>
      </c>
      <c r="AI6589" s="150">
        <v>0</v>
      </c>
      <c r="AJ6589" s="150"/>
      <c r="AK6589" s="150"/>
      <c r="AL6589" s="150">
        <v>19011.39453125</v>
      </c>
      <c r="AM6589" s="150">
        <v>14072.3955078125</v>
      </c>
      <c r="AN6589" s="150">
        <v>4939</v>
      </c>
      <c r="AO6589" s="5" t="s">
        <v>8009</v>
      </c>
    </row>
    <row r="6590" spans="1:41" ht="14.25" x14ac:dyDescent="0.45">
      <c r="A6590" s="150">
        <v>2025</v>
      </c>
      <c r="B6590" s="5" t="s">
        <v>4024</v>
      </c>
      <c r="C6590" s="5" t="s">
        <v>171</v>
      </c>
      <c r="D6590" s="5" t="s">
        <v>84</v>
      </c>
      <c r="E6590" s="5" t="s">
        <v>217</v>
      </c>
      <c r="F6590" s="5" t="s">
        <v>219</v>
      </c>
      <c r="G6590" s="5" t="s">
        <v>87</v>
      </c>
      <c r="H6590" s="5" t="s">
        <v>131</v>
      </c>
      <c r="I6590" s="150">
        <v>1081.8821476202961</v>
      </c>
      <c r="J6590" s="150"/>
      <c r="K6590" s="150">
        <v>87.632453957243996</v>
      </c>
      <c r="L6590" s="150">
        <v>54.094107381014808</v>
      </c>
      <c r="M6590" s="150">
        <v>324.56464428608888</v>
      </c>
      <c r="N6590" s="150">
        <v>0</v>
      </c>
      <c r="O6590" s="150">
        <v>181.75620080020977</v>
      </c>
      <c r="P6590" s="150"/>
      <c r="Q6590" s="150">
        <v>0</v>
      </c>
      <c r="R6590" s="150">
        <v>463.2251444829671</v>
      </c>
      <c r="S6590" s="150">
        <v>0</v>
      </c>
      <c r="T6590" s="150"/>
      <c r="U6590" s="150">
        <v>0</v>
      </c>
      <c r="V6590" s="150">
        <v>1406.446791906385</v>
      </c>
      <c r="W6590" s="150"/>
      <c r="X6590" s="150">
        <v>0</v>
      </c>
      <c r="Y6590" s="150">
        <v>1568.7291140494294</v>
      </c>
      <c r="Z6590" s="150">
        <v>196.36160979308374</v>
      </c>
      <c r="AA6590" s="150"/>
      <c r="AB6590" s="150"/>
      <c r="AC6590" s="150">
        <v>0</v>
      </c>
      <c r="AD6590" s="150"/>
      <c r="AE6590" s="150"/>
      <c r="AF6590" s="150">
        <v>2181.0744096025169</v>
      </c>
      <c r="AG6590" s="150">
        <v>7437.9397648895365</v>
      </c>
      <c r="AH6590" s="150">
        <v>540.94107381014805</v>
      </c>
      <c r="AI6590" s="150">
        <v>0</v>
      </c>
      <c r="AJ6590" s="150"/>
      <c r="AK6590" s="150"/>
      <c r="AL6590" s="150">
        <v>15524.6474609375</v>
      </c>
      <c r="AM6590" s="150">
        <v>14389.7529296875</v>
      </c>
      <c r="AN6590" s="150">
        <v>1134.8944091796875</v>
      </c>
      <c r="AO6590" s="5" t="s">
        <v>4767</v>
      </c>
    </row>
    <row r="6591" spans="1:41" ht="14.25" x14ac:dyDescent="0.45">
      <c r="A6591" s="150">
        <v>2025</v>
      </c>
      <c r="B6591" s="5" t="s">
        <v>7352</v>
      </c>
      <c r="C6591" s="5" t="s">
        <v>171</v>
      </c>
      <c r="D6591" s="5" t="s">
        <v>84</v>
      </c>
      <c r="E6591" s="5" t="s">
        <v>217</v>
      </c>
      <c r="F6591" s="5" t="s">
        <v>220</v>
      </c>
      <c r="G6591" s="5" t="s">
        <v>87</v>
      </c>
      <c r="H6591" s="5" t="s">
        <v>131</v>
      </c>
      <c r="I6591" s="150"/>
      <c r="J6591" s="150"/>
      <c r="K6591" s="150"/>
      <c r="L6591" s="150"/>
      <c r="M6591" s="150"/>
      <c r="N6591" s="150">
        <v>0</v>
      </c>
      <c r="O6591" s="150"/>
      <c r="P6591" s="150"/>
      <c r="Q6591" s="150">
        <v>0</v>
      </c>
      <c r="R6591" s="150"/>
      <c r="S6591" s="150"/>
      <c r="T6591" s="150">
        <v>0</v>
      </c>
      <c r="U6591" s="150"/>
      <c r="V6591" s="150">
        <v>0</v>
      </c>
      <c r="W6591" s="150"/>
      <c r="X6591" s="150">
        <v>70</v>
      </c>
      <c r="Y6591" s="150">
        <v>1078.786597165865</v>
      </c>
      <c r="Z6591" s="150"/>
      <c r="AA6591" s="150"/>
      <c r="AB6591" s="150"/>
      <c r="AC6591" s="150"/>
      <c r="AD6591" s="150"/>
      <c r="AE6591" s="150"/>
      <c r="AF6591" s="150">
        <v>0</v>
      </c>
      <c r="AG6591" s="150"/>
      <c r="AH6591" s="150">
        <v>0</v>
      </c>
      <c r="AI6591" s="150">
        <v>0</v>
      </c>
      <c r="AJ6591" s="150"/>
      <c r="AK6591" s="150"/>
      <c r="AL6591" s="150">
        <v>1148.78662109375</v>
      </c>
      <c r="AM6591" s="150">
        <v>1078.78662109375</v>
      </c>
      <c r="AN6591" s="150">
        <v>70</v>
      </c>
      <c r="AO6591" s="5" t="s">
        <v>8010</v>
      </c>
    </row>
    <row r="6592" spans="1:41" ht="14.25" x14ac:dyDescent="0.45">
      <c r="A6592" s="150">
        <v>2025</v>
      </c>
      <c r="B6592" s="5" t="s">
        <v>582</v>
      </c>
      <c r="C6592" s="5" t="s">
        <v>171</v>
      </c>
      <c r="D6592" s="5" t="s">
        <v>84</v>
      </c>
      <c r="E6592" s="5" t="s">
        <v>217</v>
      </c>
      <c r="F6592" s="5" t="s">
        <v>220</v>
      </c>
      <c r="G6592" s="5" t="s">
        <v>87</v>
      </c>
      <c r="H6592" s="5" t="s">
        <v>131</v>
      </c>
      <c r="I6592" s="150">
        <v>0</v>
      </c>
      <c r="J6592" s="150"/>
      <c r="K6592" s="150"/>
      <c r="L6592" s="150"/>
      <c r="M6592" s="150"/>
      <c r="N6592" s="150">
        <v>0</v>
      </c>
      <c r="O6592" s="150">
        <v>0</v>
      </c>
      <c r="P6592" s="150"/>
      <c r="Q6592" s="150">
        <v>0</v>
      </c>
      <c r="R6592" s="150"/>
      <c r="S6592" s="150">
        <v>0</v>
      </c>
      <c r="T6592" s="150"/>
      <c r="U6592" s="150"/>
      <c r="V6592" s="150">
        <v>0</v>
      </c>
      <c r="W6592" s="150"/>
      <c r="X6592" s="150">
        <v>111.6467926133458</v>
      </c>
      <c r="Y6592" s="150">
        <v>0</v>
      </c>
      <c r="Z6592" s="150"/>
      <c r="AA6592" s="150"/>
      <c r="AB6592" s="150">
        <v>0</v>
      </c>
      <c r="AC6592" s="150">
        <v>0</v>
      </c>
      <c r="AD6592" s="150"/>
      <c r="AE6592" s="150"/>
      <c r="AF6592" s="150">
        <v>0</v>
      </c>
      <c r="AG6592" s="150">
        <v>5856.9907404961205</v>
      </c>
      <c r="AH6592" s="150"/>
      <c r="AI6592" s="150">
        <v>0</v>
      </c>
      <c r="AJ6592" s="150"/>
      <c r="AK6592" s="150"/>
      <c r="AL6592" s="150">
        <v>5968.6376953125</v>
      </c>
      <c r="AM6592" s="150">
        <v>5856.99072265625</v>
      </c>
      <c r="AN6592" s="150">
        <v>111.64678955078125</v>
      </c>
      <c r="AO6592" s="5" t="s">
        <v>1311</v>
      </c>
    </row>
    <row r="6593" spans="1:41" ht="14.25" x14ac:dyDescent="0.45">
      <c r="A6593" s="150">
        <v>2025</v>
      </c>
      <c r="B6593" s="5" t="s">
        <v>6344</v>
      </c>
      <c r="C6593" s="5" t="s">
        <v>171</v>
      </c>
      <c r="D6593" s="5" t="s">
        <v>84</v>
      </c>
      <c r="E6593" s="5" t="s">
        <v>217</v>
      </c>
      <c r="F6593" s="5" t="s">
        <v>220</v>
      </c>
      <c r="G6593" s="5" t="s">
        <v>87</v>
      </c>
      <c r="H6593" s="5" t="s">
        <v>131</v>
      </c>
      <c r="I6593" s="150"/>
      <c r="J6593" s="150"/>
      <c r="K6593" s="150"/>
      <c r="L6593" s="150"/>
      <c r="M6593" s="150"/>
      <c r="N6593" s="150">
        <v>0</v>
      </c>
      <c r="O6593" s="150"/>
      <c r="P6593" s="150"/>
      <c r="Q6593" s="150">
        <v>0</v>
      </c>
      <c r="R6593" s="150"/>
      <c r="S6593" s="150">
        <v>0</v>
      </c>
      <c r="T6593" s="150">
        <v>0</v>
      </c>
      <c r="U6593" s="150"/>
      <c r="V6593" s="150">
        <v>0</v>
      </c>
      <c r="W6593" s="150">
        <v>0</v>
      </c>
      <c r="X6593" s="150"/>
      <c r="Y6593" s="150"/>
      <c r="Z6593" s="150"/>
      <c r="AA6593" s="150"/>
      <c r="AB6593" s="150"/>
      <c r="AC6593" s="150"/>
      <c r="AD6593" s="150"/>
      <c r="AE6593" s="150"/>
      <c r="AF6593" s="150">
        <v>0</v>
      </c>
      <c r="AG6593" s="150">
        <v>0</v>
      </c>
      <c r="AH6593" s="150"/>
      <c r="AI6593" s="150">
        <v>0</v>
      </c>
      <c r="AJ6593" s="150"/>
      <c r="AK6593" s="150"/>
      <c r="AL6593" s="150">
        <v>0</v>
      </c>
      <c r="AM6593" s="150">
        <v>0</v>
      </c>
      <c r="AN6593" s="150">
        <v>0</v>
      </c>
      <c r="AO6593" s="5" t="s">
        <v>7089</v>
      </c>
    </row>
    <row r="6594" spans="1:41" ht="14.25" x14ac:dyDescent="0.45">
      <c r="A6594" s="150">
        <v>2025</v>
      </c>
      <c r="B6594" s="5" t="s">
        <v>4024</v>
      </c>
      <c r="C6594" s="5" t="s">
        <v>171</v>
      </c>
      <c r="D6594" s="5" t="s">
        <v>84</v>
      </c>
      <c r="E6594" s="5" t="s">
        <v>217</v>
      </c>
      <c r="F6594" s="5" t="s">
        <v>220</v>
      </c>
      <c r="G6594" s="5" t="s">
        <v>87</v>
      </c>
      <c r="H6594" s="5" t="s">
        <v>131</v>
      </c>
      <c r="I6594" s="150">
        <v>0</v>
      </c>
      <c r="J6594" s="150"/>
      <c r="K6594" s="150"/>
      <c r="L6594" s="150"/>
      <c r="M6594" s="150">
        <v>0</v>
      </c>
      <c r="N6594" s="150">
        <v>0</v>
      </c>
      <c r="O6594" s="150"/>
      <c r="P6594" s="150"/>
      <c r="Q6594" s="150">
        <v>0</v>
      </c>
      <c r="R6594" s="150"/>
      <c r="S6594" s="150">
        <v>0</v>
      </c>
      <c r="T6594" s="150"/>
      <c r="U6594" s="150"/>
      <c r="V6594" s="150">
        <v>0</v>
      </c>
      <c r="W6594" s="150"/>
      <c r="X6594" s="150">
        <v>81.14116107152222</v>
      </c>
      <c r="Y6594" s="150">
        <v>0</v>
      </c>
      <c r="Z6594" s="150"/>
      <c r="AA6594" s="150"/>
      <c r="AB6594" s="150"/>
      <c r="AC6594" s="150">
        <v>0</v>
      </c>
      <c r="AD6594" s="150"/>
      <c r="AE6594" s="150"/>
      <c r="AF6594" s="150">
        <v>0</v>
      </c>
      <c r="AG6594" s="150">
        <v>5754.5311431923556</v>
      </c>
      <c r="AH6594" s="150"/>
      <c r="AI6594" s="150">
        <v>0</v>
      </c>
      <c r="AJ6594" s="150"/>
      <c r="AK6594" s="150"/>
      <c r="AL6594" s="150">
        <v>5835.67236328125</v>
      </c>
      <c r="AM6594" s="150">
        <v>5754.53125</v>
      </c>
      <c r="AN6594" s="150">
        <v>81.141159057617188</v>
      </c>
      <c r="AO6594" s="5" t="s">
        <v>4768</v>
      </c>
    </row>
    <row r="6595" spans="1:41" ht="14.25" x14ac:dyDescent="0.45">
      <c r="A6595" s="150">
        <v>2025</v>
      </c>
      <c r="B6595" s="5" t="s">
        <v>4980</v>
      </c>
      <c r="C6595" s="5" t="s">
        <v>171</v>
      </c>
      <c r="D6595" s="5" t="s">
        <v>84</v>
      </c>
      <c r="E6595" s="5" t="s">
        <v>217</v>
      </c>
      <c r="F6595" s="5" t="s">
        <v>220</v>
      </c>
      <c r="G6595" s="5" t="s">
        <v>87</v>
      </c>
      <c r="H6595" s="5" t="s">
        <v>131</v>
      </c>
      <c r="I6595" s="150">
        <v>0</v>
      </c>
      <c r="J6595" s="150">
        <v>0</v>
      </c>
      <c r="K6595" s="150"/>
      <c r="L6595" s="150"/>
      <c r="M6595" s="150"/>
      <c r="N6595" s="150">
        <v>0</v>
      </c>
      <c r="O6595" s="150"/>
      <c r="P6595" s="150"/>
      <c r="Q6595" s="150">
        <v>0</v>
      </c>
      <c r="R6595" s="150"/>
      <c r="S6595" s="150">
        <v>0</v>
      </c>
      <c r="T6595" s="150"/>
      <c r="U6595" s="150"/>
      <c r="V6595" s="150">
        <v>0</v>
      </c>
      <c r="W6595" s="150"/>
      <c r="X6595" s="150">
        <v>126.4177367846866</v>
      </c>
      <c r="Y6595" s="150"/>
      <c r="Z6595" s="150"/>
      <c r="AA6595" s="150"/>
      <c r="AB6595" s="150"/>
      <c r="AC6595" s="150">
        <v>0</v>
      </c>
      <c r="AD6595" s="150"/>
      <c r="AE6595" s="150"/>
      <c r="AF6595" s="150">
        <v>0</v>
      </c>
      <c r="AG6595" s="150">
        <v>0</v>
      </c>
      <c r="AH6595" s="150"/>
      <c r="AI6595" s="150">
        <v>0</v>
      </c>
      <c r="AJ6595" s="150"/>
      <c r="AK6595" s="150"/>
      <c r="AL6595" s="150">
        <v>126.41773986816406</v>
      </c>
      <c r="AM6595" s="150">
        <v>0</v>
      </c>
      <c r="AN6595" s="150">
        <v>126.41773986816406</v>
      </c>
      <c r="AO6595" s="5" t="s">
        <v>6135</v>
      </c>
    </row>
    <row r="6596" spans="1:41" ht="14.25" x14ac:dyDescent="0.45">
      <c r="A6596" s="150">
        <v>2025</v>
      </c>
      <c r="B6596" s="5" t="s">
        <v>1478</v>
      </c>
      <c r="C6596" s="5" t="s">
        <v>171</v>
      </c>
      <c r="D6596" s="5" t="s">
        <v>84</v>
      </c>
      <c r="E6596" s="5" t="s">
        <v>217</v>
      </c>
      <c r="F6596" s="5" t="s">
        <v>220</v>
      </c>
      <c r="G6596" s="5" t="s">
        <v>87</v>
      </c>
      <c r="H6596" s="5" t="s">
        <v>131</v>
      </c>
      <c r="I6596" s="150">
        <v>0</v>
      </c>
      <c r="J6596" s="150"/>
      <c r="K6596" s="150"/>
      <c r="L6596" s="150"/>
      <c r="M6596" s="150"/>
      <c r="N6596" s="150">
        <v>0</v>
      </c>
      <c r="O6596" s="150"/>
      <c r="P6596" s="150"/>
      <c r="Q6596" s="150">
        <v>0</v>
      </c>
      <c r="R6596" s="150"/>
      <c r="S6596" s="150">
        <v>0</v>
      </c>
      <c r="T6596" s="150"/>
      <c r="U6596" s="150"/>
      <c r="V6596" s="150">
        <v>0</v>
      </c>
      <c r="W6596" s="150">
        <v>0</v>
      </c>
      <c r="X6596" s="150">
        <v>59.877384732727712</v>
      </c>
      <c r="Y6596" s="150">
        <v>0</v>
      </c>
      <c r="Z6596" s="150">
        <v>0</v>
      </c>
      <c r="AA6596" s="150"/>
      <c r="AB6596" s="150"/>
      <c r="AC6596" s="150"/>
      <c r="AD6596" s="150"/>
      <c r="AE6596" s="150"/>
      <c r="AF6596" s="150">
        <v>494.48012690482938</v>
      </c>
      <c r="AG6596" s="150"/>
      <c r="AH6596" s="150">
        <v>0</v>
      </c>
      <c r="AI6596" s="150">
        <v>0</v>
      </c>
      <c r="AJ6596" s="150">
        <v>0</v>
      </c>
      <c r="AK6596" s="150"/>
      <c r="AL6596" s="150">
        <v>554.35748291015625</v>
      </c>
      <c r="AM6596" s="150">
        <v>494.48013305664063</v>
      </c>
      <c r="AN6596" s="150">
        <v>59.877384185791016</v>
      </c>
      <c r="AO6596" s="5" t="s">
        <v>3457</v>
      </c>
    </row>
    <row r="6597" spans="1:41" ht="14.25" x14ac:dyDescent="0.45">
      <c r="A6597" s="150">
        <v>2025</v>
      </c>
      <c r="B6597" s="5" t="s">
        <v>1478</v>
      </c>
      <c r="C6597" s="5" t="s">
        <v>171</v>
      </c>
      <c r="D6597" s="5" t="s">
        <v>84</v>
      </c>
      <c r="E6597" s="5" t="s">
        <v>89</v>
      </c>
      <c r="F6597" s="5" t="s">
        <v>90</v>
      </c>
      <c r="G6597" s="5" t="s">
        <v>87</v>
      </c>
      <c r="H6597" s="5" t="s">
        <v>131</v>
      </c>
      <c r="I6597" s="150">
        <v>7910.7237137276807</v>
      </c>
      <c r="J6597" s="150">
        <v>12047.045985710558</v>
      </c>
      <c r="K6597" s="150">
        <v>1105.4286412195886</v>
      </c>
      <c r="L6597" s="150">
        <v>3129.74484045296</v>
      </c>
      <c r="M6597" s="150">
        <v>20855.161540182475</v>
      </c>
      <c r="N6597" s="150">
        <v>13370.447287592908</v>
      </c>
      <c r="O6597" s="150">
        <v>9282.3518542934034</v>
      </c>
      <c r="P6597" s="150">
        <v>10715.235605299027</v>
      </c>
      <c r="Q6597" s="150">
        <v>3125.0445823554164</v>
      </c>
      <c r="R6597" s="150">
        <v>6630.0465187135487</v>
      </c>
      <c r="S6597" s="150">
        <v>19230.728294285669</v>
      </c>
      <c r="T6597" s="150">
        <v>10651.26555341791</v>
      </c>
      <c r="U6597" s="150">
        <v>1773.2917786230898</v>
      </c>
      <c r="V6597" s="150">
        <v>3174.6528790025059</v>
      </c>
      <c r="W6597" s="150">
        <v>3099.8061480865963</v>
      </c>
      <c r="X6597" s="150">
        <v>15065.899473564299</v>
      </c>
      <c r="Y6597" s="150">
        <v>54540.473129413811</v>
      </c>
      <c r="Z6597" s="150">
        <v>15561.888752288412</v>
      </c>
      <c r="AA6597" s="150">
        <v>181656.78645280629</v>
      </c>
      <c r="AB6597" s="150">
        <v>0</v>
      </c>
      <c r="AC6597" s="150">
        <v>11083.597543510723</v>
      </c>
      <c r="AD6597" s="150">
        <v>18816.930258170702</v>
      </c>
      <c r="AE6597" s="150">
        <v>23361.962677005838</v>
      </c>
      <c r="AF6597" s="150">
        <v>27648.789660691047</v>
      </c>
      <c r="AG6597" s="150">
        <v>172431.74824438299</v>
      </c>
      <c r="AH6597" s="150">
        <v>30462.775286453718</v>
      </c>
      <c r="AI6597" s="150">
        <v>4273.172591214472</v>
      </c>
      <c r="AJ6597" s="150">
        <v>60184.650352320125</v>
      </c>
      <c r="AK6597" s="150">
        <v>1991.9593817143398</v>
      </c>
      <c r="AL6597" s="150">
        <v>743181.5625</v>
      </c>
      <c r="AM6597" s="150">
        <v>608346.0625</v>
      </c>
      <c r="AN6597" s="150">
        <v>134835.46875</v>
      </c>
      <c r="AO6597" s="5" t="s">
        <v>3458</v>
      </c>
    </row>
    <row r="6598" spans="1:41" ht="14.25" x14ac:dyDescent="0.45">
      <c r="A6598" s="150">
        <v>2025</v>
      </c>
      <c r="B6598" s="5" t="s">
        <v>582</v>
      </c>
      <c r="C6598" s="5" t="s">
        <v>171</v>
      </c>
      <c r="D6598" s="5" t="s">
        <v>84</v>
      </c>
      <c r="E6598" s="5" t="s">
        <v>89</v>
      </c>
      <c r="F6598" s="5" t="s">
        <v>90</v>
      </c>
      <c r="G6598" s="5" t="s">
        <v>87</v>
      </c>
      <c r="H6598" s="5" t="s">
        <v>131</v>
      </c>
      <c r="I6598" s="150">
        <v>10282.669599689147</v>
      </c>
      <c r="J6598" s="150">
        <v>27727.480945524429</v>
      </c>
      <c r="K6598" s="150">
        <v>1247.0946734910724</v>
      </c>
      <c r="L6598" s="150">
        <v>1736.1076251375271</v>
      </c>
      <c r="M6598" s="150">
        <v>11804.415383009051</v>
      </c>
      <c r="N6598" s="150">
        <v>11296.422476618327</v>
      </c>
      <c r="O6598" s="150">
        <v>12072.36768528108</v>
      </c>
      <c r="P6598" s="150">
        <v>9808.8886199589306</v>
      </c>
      <c r="Q6598" s="150">
        <v>3257.4460697876707</v>
      </c>
      <c r="R6598" s="150">
        <v>6313.4076165093966</v>
      </c>
      <c r="S6598" s="150">
        <v>20350.539825009575</v>
      </c>
      <c r="T6598" s="150">
        <v>10550.621901961176</v>
      </c>
      <c r="U6598" s="150">
        <v>1809.7945082623353</v>
      </c>
      <c r="V6598" s="150">
        <v>5620.2995401558273</v>
      </c>
      <c r="W6598" s="150">
        <v>3932.2000358420387</v>
      </c>
      <c r="X6598" s="150">
        <v>14585.227514030721</v>
      </c>
      <c r="Y6598" s="150">
        <v>53467.090748568233</v>
      </c>
      <c r="Z6598" s="150">
        <v>15037.696720140406</v>
      </c>
      <c r="AA6598" s="150">
        <v>223035.41339088933</v>
      </c>
      <c r="AB6598" s="150">
        <v>1126.5161374686591</v>
      </c>
      <c r="AC6598" s="150">
        <v>10343.230850451841</v>
      </c>
      <c r="AD6598" s="150">
        <v>16640.136561963453</v>
      </c>
      <c r="AE6598" s="150">
        <v>17598.250729192838</v>
      </c>
      <c r="AF6598" s="150">
        <v>29244.314437893532</v>
      </c>
      <c r="AG6598" s="150">
        <v>167618.67915419443</v>
      </c>
      <c r="AH6598" s="150">
        <v>32639.012848324655</v>
      </c>
      <c r="AI6598" s="150">
        <v>4331.8955533978169</v>
      </c>
      <c r="AJ6598" s="150">
        <v>43863.791881931291</v>
      </c>
      <c r="AK6598" s="150">
        <v>1954.8236918670716</v>
      </c>
      <c r="AL6598" s="150">
        <v>769295.8125</v>
      </c>
      <c r="AM6598" s="150">
        <v>638061</v>
      </c>
      <c r="AN6598" s="150">
        <v>131234.859375</v>
      </c>
      <c r="AO6598" s="5" t="s">
        <v>1312</v>
      </c>
    </row>
    <row r="6599" spans="1:41" ht="14.25" x14ac:dyDescent="0.45">
      <c r="A6599" s="150">
        <v>2025</v>
      </c>
      <c r="B6599" s="5" t="s">
        <v>4024</v>
      </c>
      <c r="C6599" s="5" t="s">
        <v>171</v>
      </c>
      <c r="D6599" s="5" t="s">
        <v>84</v>
      </c>
      <c r="E6599" s="5" t="s">
        <v>89</v>
      </c>
      <c r="F6599" s="5" t="s">
        <v>90</v>
      </c>
      <c r="G6599" s="5" t="s">
        <v>87</v>
      </c>
      <c r="H6599" s="5" t="s">
        <v>131</v>
      </c>
      <c r="I6599" s="150">
        <v>11316.487264108298</v>
      </c>
      <c r="J6599" s="150">
        <v>49387.108627255802</v>
      </c>
      <c r="K6599" s="150">
        <v>1225.842795593391</v>
      </c>
      <c r="L6599" s="150">
        <v>2688.4771368364359</v>
      </c>
      <c r="M6599" s="150">
        <v>18452.040968737962</v>
      </c>
      <c r="N6599" s="150">
        <v>12022.411037901949</v>
      </c>
      <c r="O6599" s="150">
        <v>8934.1827750484063</v>
      </c>
      <c r="P6599" s="150">
        <v>9678.8574036055234</v>
      </c>
      <c r="Q6599" s="150">
        <v>3849.6309542729809</v>
      </c>
      <c r="R6599" s="150">
        <v>6389.2361846141193</v>
      </c>
      <c r="S6599" s="150">
        <v>16162.227309339167</v>
      </c>
      <c r="T6599" s="150">
        <v>9791.0334359636799</v>
      </c>
      <c r="U6599" s="150">
        <v>1753.7309612925001</v>
      </c>
      <c r="V6599" s="150">
        <v>9531.3817205348096</v>
      </c>
      <c r="W6599" s="150">
        <v>3094.182942194047</v>
      </c>
      <c r="X6599" s="150">
        <v>15599.410185875593</v>
      </c>
      <c r="Y6599" s="150">
        <v>58969.959809081505</v>
      </c>
      <c r="Z6599" s="150">
        <v>17278.739779643751</v>
      </c>
      <c r="AA6599" s="150">
        <v>179513.45910819288</v>
      </c>
      <c r="AB6599" s="150">
        <v>1090.5783163228682</v>
      </c>
      <c r="AC6599" s="150">
        <v>10145.031971515535</v>
      </c>
      <c r="AD6599" s="150">
        <v>16254.234333434777</v>
      </c>
      <c r="AE6599" s="150">
        <v>18800.947961345508</v>
      </c>
      <c r="AF6599" s="150">
        <v>31355.97390804952</v>
      </c>
      <c r="AG6599" s="150">
        <v>160449.61378497563</v>
      </c>
      <c r="AH6599" s="150">
        <v>32233.596706199103</v>
      </c>
      <c r="AI6599" s="150">
        <v>4066.7949929046931</v>
      </c>
      <c r="AJ6599" s="150">
        <v>42113.344478267652</v>
      </c>
      <c r="AK6599" s="150">
        <v>2020.8476635399513</v>
      </c>
      <c r="AL6599" s="150">
        <v>754169.4375</v>
      </c>
      <c r="AM6599" s="150">
        <v>625244.375</v>
      </c>
      <c r="AN6599" s="150">
        <v>128924.9765625</v>
      </c>
      <c r="AO6599" s="5" t="s">
        <v>4769</v>
      </c>
    </row>
    <row r="6600" spans="1:41" ht="14.25" x14ac:dyDescent="0.45">
      <c r="A6600" s="150">
        <v>2025</v>
      </c>
      <c r="B6600" s="5" t="s">
        <v>6344</v>
      </c>
      <c r="C6600" s="5" t="s">
        <v>171</v>
      </c>
      <c r="D6600" s="5" t="s">
        <v>84</v>
      </c>
      <c r="E6600" s="5" t="s">
        <v>89</v>
      </c>
      <c r="F6600" s="5" t="s">
        <v>90</v>
      </c>
      <c r="G6600" s="5" t="s">
        <v>87</v>
      </c>
      <c r="H6600" s="5" t="s">
        <v>131</v>
      </c>
      <c r="I6600" s="150">
        <v>14429.464323526803</v>
      </c>
      <c r="J6600" s="150">
        <v>62122.905885812201</v>
      </c>
      <c r="K6600" s="150">
        <v>1429.1387056208539</v>
      </c>
      <c r="L6600" s="150">
        <v>2473.1835586456514</v>
      </c>
      <c r="M6600" s="150">
        <v>30507.717686150707</v>
      </c>
      <c r="N6600" s="150">
        <v>12631.945808316292</v>
      </c>
      <c r="O6600" s="150">
        <v>9436.3920010640268</v>
      </c>
      <c r="P6600" s="150">
        <v>11772.103860566011</v>
      </c>
      <c r="Q6600" s="150">
        <v>4745.5474860346931</v>
      </c>
      <c r="R6600" s="150">
        <v>7915.1604923907435</v>
      </c>
      <c r="S6600" s="150">
        <v>18895.119315775068</v>
      </c>
      <c r="T6600" s="150">
        <v>10599.358108481363</v>
      </c>
      <c r="U6600" s="150">
        <v>1505.416079175614</v>
      </c>
      <c r="V6600" s="150">
        <v>11158.512652175163</v>
      </c>
      <c r="W6600" s="150">
        <v>5318.1127205163011</v>
      </c>
      <c r="X6600" s="150">
        <v>19545.830807582155</v>
      </c>
      <c r="Y6600" s="150">
        <v>75291.728218188669</v>
      </c>
      <c r="Z6600" s="150">
        <v>16438.626178625324</v>
      </c>
      <c r="AA6600" s="150">
        <v>222203.50965660409</v>
      </c>
      <c r="AB6600" s="150">
        <v>1968.3059212078435</v>
      </c>
      <c r="AC6600" s="150">
        <v>13332.203308338992</v>
      </c>
      <c r="AD6600" s="150">
        <v>18927.355450441959</v>
      </c>
      <c r="AE6600" s="150">
        <v>15665.349132017265</v>
      </c>
      <c r="AF6600" s="150">
        <v>44826.842978514142</v>
      </c>
      <c r="AG6600" s="150">
        <v>238448.69010827944</v>
      </c>
      <c r="AH6600" s="150">
        <v>36304.050661549976</v>
      </c>
      <c r="AI6600" s="150">
        <v>5480.9434392842759</v>
      </c>
      <c r="AJ6600" s="150">
        <v>45529.325238912337</v>
      </c>
      <c r="AK6600" s="150">
        <v>2230.4736193499912</v>
      </c>
      <c r="AL6600" s="150">
        <v>961133.375</v>
      </c>
      <c r="AM6600" s="150">
        <v>800490.5</v>
      </c>
      <c r="AN6600" s="150">
        <v>160642.78125</v>
      </c>
      <c r="AO6600" s="5" t="s">
        <v>7090</v>
      </c>
    </row>
    <row r="6601" spans="1:41" ht="14.25" x14ac:dyDescent="0.45">
      <c r="A6601" s="150">
        <v>2025</v>
      </c>
      <c r="B6601" s="5" t="s">
        <v>7352</v>
      </c>
      <c r="C6601" s="5" t="s">
        <v>171</v>
      </c>
      <c r="D6601" s="5" t="s">
        <v>84</v>
      </c>
      <c r="E6601" s="5" t="s">
        <v>89</v>
      </c>
      <c r="F6601" s="5" t="s">
        <v>90</v>
      </c>
      <c r="G6601" s="5" t="s">
        <v>87</v>
      </c>
      <c r="H6601" s="5" t="s">
        <v>131</v>
      </c>
      <c r="I6601" s="150">
        <v>13248.039215686271</v>
      </c>
      <c r="J6601" s="150">
        <v>75286.178647179418</v>
      </c>
      <c r="K6601" s="150">
        <v>1360.324950733333</v>
      </c>
      <c r="L6601" s="150">
        <v>3040</v>
      </c>
      <c r="M6601" s="150">
        <v>35830.713882632983</v>
      </c>
      <c r="N6601" s="150">
        <v>11104.815916137701</v>
      </c>
      <c r="O6601" s="150">
        <v>8300.2029899999998</v>
      </c>
      <c r="P6601" s="150">
        <v>13241.594999999999</v>
      </c>
      <c r="Q6601" s="150">
        <v>4208.7869654840397</v>
      </c>
      <c r="R6601" s="150">
        <v>7572.4463655802201</v>
      </c>
      <c r="S6601" s="150">
        <v>17617.8</v>
      </c>
      <c r="T6601" s="150">
        <v>11105.25</v>
      </c>
      <c r="U6601" s="150">
        <v>1440</v>
      </c>
      <c r="V6601" s="150">
        <v>13736</v>
      </c>
      <c r="W6601" s="150">
        <v>8115.7157937600005</v>
      </c>
      <c r="X6601" s="150">
        <v>25356.015034760931</v>
      </c>
      <c r="Y6601" s="150">
        <v>67111</v>
      </c>
      <c r="Z6601" s="150">
        <v>14430.27987003423</v>
      </c>
      <c r="AA6601" s="150">
        <v>223418</v>
      </c>
      <c r="AB6601" s="150">
        <v>1984</v>
      </c>
      <c r="AC6601" s="150">
        <v>12901.378263831781</v>
      </c>
      <c r="AD6601" s="150">
        <v>17458.192001767959</v>
      </c>
      <c r="AE6601" s="150">
        <v>15758.766311412919</v>
      </c>
      <c r="AF6601" s="150">
        <v>45691.012239999996</v>
      </c>
      <c r="AG6601" s="150">
        <v>235149</v>
      </c>
      <c r="AH6601" s="150">
        <v>43728.247888538368</v>
      </c>
      <c r="AI6601" s="150">
        <v>29304</v>
      </c>
      <c r="AJ6601" s="150">
        <v>45434.41265413932</v>
      </c>
      <c r="AK6601" s="150">
        <v>2565</v>
      </c>
      <c r="AL6601" s="150">
        <v>1005497.125</v>
      </c>
      <c r="AM6601" s="150">
        <v>802771.6875</v>
      </c>
      <c r="AN6601" s="150">
        <v>202725.46875</v>
      </c>
      <c r="AO6601" s="5" t="s">
        <v>8011</v>
      </c>
    </row>
    <row r="6602" spans="1:41" ht="14.25" x14ac:dyDescent="0.45">
      <c r="A6602" s="150">
        <v>2025</v>
      </c>
      <c r="B6602" s="5" t="s">
        <v>4980</v>
      </c>
      <c r="C6602" s="5" t="s">
        <v>171</v>
      </c>
      <c r="D6602" s="5" t="s">
        <v>84</v>
      </c>
      <c r="E6602" s="5" t="s">
        <v>89</v>
      </c>
      <c r="F6602" s="5" t="s">
        <v>90</v>
      </c>
      <c r="G6602" s="5" t="s">
        <v>87</v>
      </c>
      <c r="H6602" s="5" t="s">
        <v>131</v>
      </c>
      <c r="I6602" s="150">
        <v>11893.802069159265</v>
      </c>
      <c r="J6602" s="150">
        <v>63374.867959033225</v>
      </c>
      <c r="K6602" s="150">
        <v>1410.9314202771579</v>
      </c>
      <c r="L6602" s="150">
        <v>2749.5857750669334</v>
      </c>
      <c r="M6602" s="150">
        <v>28817.976581209183</v>
      </c>
      <c r="N6602" s="150">
        <v>14338.00736510284</v>
      </c>
      <c r="O6602" s="150">
        <v>9468.9024165914179</v>
      </c>
      <c r="P6602" s="150">
        <v>10238.470314521199</v>
      </c>
      <c r="Q6602" s="150">
        <v>4325.9173245104212</v>
      </c>
      <c r="R6602" s="150">
        <v>7331.4215958899504</v>
      </c>
      <c r="S6602" s="150">
        <v>12463.103277146303</v>
      </c>
      <c r="T6602" s="150">
        <v>10379.949671162642</v>
      </c>
      <c r="U6602" s="150">
        <v>1455.9109353036406</v>
      </c>
      <c r="V6602" s="150">
        <v>9038.8681801050916</v>
      </c>
      <c r="W6602" s="150">
        <v>5765.7022785215813</v>
      </c>
      <c r="X6602" s="150">
        <v>20062.600175843749</v>
      </c>
      <c r="Y6602" s="150">
        <v>71958.029258983486</v>
      </c>
      <c r="Z6602" s="150">
        <v>16932.569958966684</v>
      </c>
      <c r="AA6602" s="150">
        <v>177225.02519845215</v>
      </c>
      <c r="AB6602" s="150">
        <v>1940.5122596449394</v>
      </c>
      <c r="AC6602" s="150">
        <v>13434.200116522825</v>
      </c>
      <c r="AD6602" s="150">
        <v>16726.120057753909</v>
      </c>
      <c r="AE6602" s="150">
        <v>16296.00380188079</v>
      </c>
      <c r="AF6602" s="150">
        <v>42027.669279129055</v>
      </c>
      <c r="AG6602" s="150">
        <v>214682.60060775478</v>
      </c>
      <c r="AH6602" s="150">
        <v>31543.33229005905</v>
      </c>
      <c r="AI6602" s="150">
        <v>4017.977067473289</v>
      </c>
      <c r="AJ6602" s="150">
        <v>43874.329032265356</v>
      </c>
      <c r="AK6602" s="150">
        <v>1978.4375806803453</v>
      </c>
      <c r="AL6602" s="150">
        <v>865752.875</v>
      </c>
      <c r="AM6602" s="150">
        <v>721177.25</v>
      </c>
      <c r="AN6602" s="150">
        <v>144575.546875</v>
      </c>
      <c r="AO6602" s="5" t="s">
        <v>6136</v>
      </c>
    </row>
    <row r="6603" spans="1:41" ht="14.25" x14ac:dyDescent="0.45">
      <c r="A6603" s="150">
        <v>2025</v>
      </c>
      <c r="B6603" s="5" t="s">
        <v>582</v>
      </c>
      <c r="C6603" s="5" t="s">
        <v>171</v>
      </c>
      <c r="D6603" s="5" t="s">
        <v>84</v>
      </c>
      <c r="E6603" s="5" t="s">
        <v>89</v>
      </c>
      <c r="F6603" s="5" t="s">
        <v>90</v>
      </c>
      <c r="G6603" s="5" t="s">
        <v>88</v>
      </c>
      <c r="H6603" s="5" t="s">
        <v>131</v>
      </c>
      <c r="I6603" s="150">
        <v>10530.621673380911</v>
      </c>
      <c r="J6603" s="150">
        <v>29709.222102462281</v>
      </c>
      <c r="K6603" s="150">
        <v>1275.6966137112979</v>
      </c>
      <c r="L6603" s="150">
        <v>2277.3836303386288</v>
      </c>
      <c r="M6603" s="150">
        <v>12387.95463533695</v>
      </c>
      <c r="N6603" s="150">
        <v>12247</v>
      </c>
      <c r="O6603" s="150">
        <v>12673.199751477019</v>
      </c>
      <c r="P6603" s="150">
        <v>8785.643</v>
      </c>
      <c r="Q6603" s="150">
        <v>3393.2096842970209</v>
      </c>
      <c r="R6603" s="150">
        <v>6575.4770207882684</v>
      </c>
      <c r="S6603" s="150">
        <v>20920.08832839864</v>
      </c>
      <c r="T6603" s="150">
        <v>10131.67907741124</v>
      </c>
      <c r="U6603" s="150">
        <v>1781.5089581828199</v>
      </c>
      <c r="V6603" s="150">
        <v>5958</v>
      </c>
      <c r="W6603" s="150">
        <v>4159.0609829219366</v>
      </c>
      <c r="X6603" s="150">
        <v>15540.358049594501</v>
      </c>
      <c r="Y6603" s="150">
        <v>56512.833639999997</v>
      </c>
      <c r="Z6603" s="150">
        <v>15827.49997768024</v>
      </c>
      <c r="AA6603" s="150">
        <v>258521.48423415489</v>
      </c>
      <c r="AB6603" s="150">
        <v>1009</v>
      </c>
      <c r="AC6603" s="150">
        <v>10964.537909999999</v>
      </c>
      <c r="AD6603" s="150">
        <v>17514.10245628453</v>
      </c>
      <c r="AE6603" s="150">
        <v>18468.202331164892</v>
      </c>
      <c r="AF6603" s="150">
        <v>31150.326998523</v>
      </c>
      <c r="AG6603" s="150">
        <v>181962</v>
      </c>
      <c r="AH6603" s="150">
        <v>35715.819064888579</v>
      </c>
      <c r="AI6603" s="150">
        <v>4546.0383982887925</v>
      </c>
      <c r="AJ6603" s="150">
        <v>46952.796836033347</v>
      </c>
      <c r="AK6603" s="150">
        <v>2051.4584101968671</v>
      </c>
      <c r="AL6603" s="150">
        <v>839542.1875</v>
      </c>
      <c r="AM6603" s="150">
        <v>701617.6875</v>
      </c>
      <c r="AN6603" s="150">
        <v>137924.4375</v>
      </c>
      <c r="AO6603" s="5" t="s">
        <v>1313</v>
      </c>
    </row>
    <row r="6604" spans="1:41" ht="14.25" x14ac:dyDescent="0.45">
      <c r="A6604" s="150">
        <v>2025</v>
      </c>
      <c r="B6604" s="5" t="s">
        <v>6344</v>
      </c>
      <c r="C6604" s="5" t="s">
        <v>171</v>
      </c>
      <c r="D6604" s="5" t="s">
        <v>84</v>
      </c>
      <c r="E6604" s="5" t="s">
        <v>89</v>
      </c>
      <c r="F6604" s="5" t="s">
        <v>90</v>
      </c>
      <c r="G6604" s="5" t="s">
        <v>88</v>
      </c>
      <c r="H6604" s="5" t="s">
        <v>131</v>
      </c>
      <c r="I6604" s="150">
        <v>15867.62848742976</v>
      </c>
      <c r="J6604" s="150">
        <v>64429.087147553953</v>
      </c>
      <c r="K6604" s="150">
        <v>1522.3447184359329</v>
      </c>
      <c r="L6604" s="150">
        <v>2724.216771548718</v>
      </c>
      <c r="M6604" s="150">
        <v>32890.567127328002</v>
      </c>
      <c r="N6604" s="150">
        <v>13618.584644329499</v>
      </c>
      <c r="O6604" s="150">
        <v>10173.435054818019</v>
      </c>
      <c r="P6604" s="150">
        <v>12629.489304674309</v>
      </c>
      <c r="Q6604" s="150">
        <v>5116.2053402704232</v>
      </c>
      <c r="R6604" s="150">
        <v>8533.3855576070728</v>
      </c>
      <c r="S6604" s="150">
        <v>20370.94995527951</v>
      </c>
      <c r="T6604" s="150">
        <v>11623.2610920439</v>
      </c>
      <c r="U6604" s="150">
        <v>1560.281652594</v>
      </c>
      <c r="V6604" s="150">
        <v>12031</v>
      </c>
      <c r="W6604" s="150">
        <v>5733.4916110176</v>
      </c>
      <c r="X6604" s="150">
        <v>21795</v>
      </c>
      <c r="Y6604" s="150">
        <v>83012.695886073925</v>
      </c>
      <c r="Z6604" s="150">
        <v>17757.339040821211</v>
      </c>
      <c r="AA6604" s="150">
        <v>252728</v>
      </c>
      <c r="AB6604" s="150">
        <v>2144</v>
      </c>
      <c r="AC6604" s="150">
        <v>14515.00956</v>
      </c>
      <c r="AD6604" s="150">
        <v>19617.8389414761</v>
      </c>
      <c r="AE6604" s="150">
        <v>16888.913897139631</v>
      </c>
      <c r="AF6604" s="150">
        <v>49294.670592009817</v>
      </c>
      <c r="AG6604" s="150">
        <v>262215</v>
      </c>
      <c r="AH6604" s="150">
        <v>41800.395842094476</v>
      </c>
      <c r="AI6604" s="150">
        <v>5909.0404587264002</v>
      </c>
      <c r="AJ6604" s="150">
        <v>50067.168259080812</v>
      </c>
      <c r="AK6604" s="150">
        <v>2404</v>
      </c>
      <c r="AL6604" s="150">
        <v>1058973</v>
      </c>
      <c r="AM6604" s="150">
        <v>882988.6875</v>
      </c>
      <c r="AN6604" s="150">
        <v>175984.328125</v>
      </c>
      <c r="AO6604" s="5" t="s">
        <v>7091</v>
      </c>
    </row>
    <row r="6605" spans="1:41" ht="14.25" x14ac:dyDescent="0.45">
      <c r="A6605" s="150">
        <v>2025</v>
      </c>
      <c r="B6605" s="5" t="s">
        <v>4980</v>
      </c>
      <c r="C6605" s="5" t="s">
        <v>171</v>
      </c>
      <c r="D6605" s="5" t="s">
        <v>84</v>
      </c>
      <c r="E6605" s="5" t="s">
        <v>89</v>
      </c>
      <c r="F6605" s="5" t="s">
        <v>90</v>
      </c>
      <c r="G6605" s="5" t="s">
        <v>88</v>
      </c>
      <c r="H6605" s="5" t="s">
        <v>131</v>
      </c>
      <c r="I6605" s="150">
        <v>12968.66118776037</v>
      </c>
      <c r="J6605" s="150">
        <v>64189.33935201315</v>
      </c>
      <c r="K6605" s="150">
        <v>1488</v>
      </c>
      <c r="L6605" s="150">
        <v>3003.0682771084871</v>
      </c>
      <c r="M6605" s="150">
        <v>29792.626801629121</v>
      </c>
      <c r="N6605" s="150">
        <v>15447.761064242181</v>
      </c>
      <c r="O6605" s="150">
        <v>10122.17651521985</v>
      </c>
      <c r="P6605" s="150">
        <v>11009.375914509001</v>
      </c>
      <c r="Q6605" s="150">
        <v>4674.4624042588157</v>
      </c>
      <c r="R6605" s="150">
        <v>7824.6558675126498</v>
      </c>
      <c r="S6605" s="150">
        <v>13115.24107909397</v>
      </c>
      <c r="T6605" s="150">
        <v>11299.430253</v>
      </c>
      <c r="U6605" s="150">
        <v>1474.283327576773</v>
      </c>
      <c r="V6605" s="150">
        <v>9736</v>
      </c>
      <c r="W6605" s="150">
        <v>6163.4869206318717</v>
      </c>
      <c r="X6605" s="150">
        <v>22053.067800000001</v>
      </c>
      <c r="Y6605" s="150">
        <v>79518.67887301062</v>
      </c>
      <c r="Z6605" s="150">
        <v>18243.141342381801</v>
      </c>
      <c r="AA6605" s="150">
        <v>203542</v>
      </c>
      <c r="AB6605" s="150">
        <v>2090</v>
      </c>
      <c r="AC6605" s="150">
        <v>14361.05359</v>
      </c>
      <c r="AD6605" s="150">
        <v>18073.607094589821</v>
      </c>
      <c r="AE6605" s="150">
        <v>17420.290094689739</v>
      </c>
      <c r="AF6605" s="150">
        <v>45902.172435368717</v>
      </c>
      <c r="AG6605" s="150">
        <v>242070</v>
      </c>
      <c r="AH6605" s="150">
        <v>34987.995516842602</v>
      </c>
      <c r="AI6605" s="150">
        <v>4295.1834670728977</v>
      </c>
      <c r="AJ6605" s="150">
        <v>48796.09824060135</v>
      </c>
      <c r="AK6605" s="150">
        <v>2114</v>
      </c>
      <c r="AL6605" s="150">
        <v>955776</v>
      </c>
      <c r="AM6605" s="150">
        <v>800181.125</v>
      </c>
      <c r="AN6605" s="150">
        <v>155594.828125</v>
      </c>
      <c r="AO6605" s="5" t="s">
        <v>6137</v>
      </c>
    </row>
    <row r="6606" spans="1:41" ht="14.25" x14ac:dyDescent="0.45">
      <c r="A6606" s="150">
        <v>2025</v>
      </c>
      <c r="B6606" s="5" t="s">
        <v>4024</v>
      </c>
      <c r="C6606" s="5" t="s">
        <v>171</v>
      </c>
      <c r="D6606" s="5" t="s">
        <v>84</v>
      </c>
      <c r="E6606" s="5" t="s">
        <v>89</v>
      </c>
      <c r="F6606" s="5" t="s">
        <v>90</v>
      </c>
      <c r="G6606" s="5" t="s">
        <v>88</v>
      </c>
      <c r="H6606" s="5" t="s">
        <v>131</v>
      </c>
      <c r="I6606" s="150">
        <v>12255.5571252837</v>
      </c>
      <c r="J6606" s="150">
        <v>53748.018122270543</v>
      </c>
      <c r="K6606" s="150">
        <v>1284.2231654279219</v>
      </c>
      <c r="L6606" s="150">
        <v>2910.6804999999999</v>
      </c>
      <c r="M6606" s="150">
        <v>19591.40840459229</v>
      </c>
      <c r="N6606" s="150">
        <v>12840.03601643655</v>
      </c>
      <c r="O6606" s="150">
        <v>9467.2556624304634</v>
      </c>
      <c r="P6606" s="150">
        <v>10066.785329535551</v>
      </c>
      <c r="Q6606" s="150">
        <v>3558.2720010128778</v>
      </c>
      <c r="R6606" s="150">
        <v>6755.4043414791558</v>
      </c>
      <c r="S6606" s="150">
        <v>17160</v>
      </c>
      <c r="T6606" s="150">
        <v>10603.5173980705</v>
      </c>
      <c r="U6606" s="150">
        <v>1755.1812395889849</v>
      </c>
      <c r="V6606" s="150">
        <v>10211</v>
      </c>
      <c r="W6606" s="150">
        <v>3307.8532006613918</v>
      </c>
      <c r="X6606" s="150">
        <v>16893.887492816</v>
      </c>
      <c r="Y6606" s="150">
        <v>62814.855668812437</v>
      </c>
      <c r="Z6606" s="150">
        <v>18381</v>
      </c>
      <c r="AA6606" s="150">
        <v>203543</v>
      </c>
      <c r="AB6606" s="150">
        <v>1008.038</v>
      </c>
      <c r="AC6606" s="150">
        <v>10771.46545</v>
      </c>
      <c r="AD6606" s="150">
        <v>17291.748292812819</v>
      </c>
      <c r="AE6606" s="150">
        <v>19961.85953240918</v>
      </c>
      <c r="AF6606" s="150">
        <v>33957.969507712471</v>
      </c>
      <c r="AG6606" s="150">
        <v>173881</v>
      </c>
      <c r="AH6606" s="150">
        <v>35600</v>
      </c>
      <c r="AI6606" s="150">
        <v>4317.9094246936475</v>
      </c>
      <c r="AJ6606" s="150">
        <v>45608.013064894178</v>
      </c>
      <c r="AK6606" s="150">
        <v>2145.6299586020909</v>
      </c>
      <c r="AL6606" s="150">
        <v>821691.625</v>
      </c>
      <c r="AM6606" s="150">
        <v>683020.125</v>
      </c>
      <c r="AN6606" s="150">
        <v>138671.46875</v>
      </c>
      <c r="AO6606" s="5" t="s">
        <v>4770</v>
      </c>
    </row>
    <row r="6607" spans="1:41" ht="14.25" x14ac:dyDescent="0.45">
      <c r="A6607" s="150">
        <v>2025</v>
      </c>
      <c r="B6607" s="5" t="s">
        <v>7352</v>
      </c>
      <c r="C6607" s="5" t="s">
        <v>171</v>
      </c>
      <c r="D6607" s="5" t="s">
        <v>84</v>
      </c>
      <c r="E6607" s="5" t="s">
        <v>89</v>
      </c>
      <c r="F6607" s="5" t="s">
        <v>90</v>
      </c>
      <c r="G6607" s="5" t="s">
        <v>88</v>
      </c>
      <c r="H6607" s="5" t="s">
        <v>131</v>
      </c>
      <c r="I6607" s="150">
        <v>13193</v>
      </c>
      <c r="J6607" s="150">
        <v>82557.45761095015</v>
      </c>
      <c r="K6607" s="150">
        <v>1467.3964012268041</v>
      </c>
      <c r="L6607" s="150">
        <v>3362.0017803386108</v>
      </c>
      <c r="M6607" s="150">
        <v>38784.3170223204</v>
      </c>
      <c r="N6607" s="150">
        <v>12007.63745011969</v>
      </c>
      <c r="O6607" s="150">
        <v>8984.4066509041568</v>
      </c>
      <c r="P6607" s="150">
        <v>14165.245715506189</v>
      </c>
      <c r="Q6607" s="150">
        <v>4584.5652385695957</v>
      </c>
      <c r="R6607" s="150">
        <v>8186.7081827657667</v>
      </c>
      <c r="S6607" s="150">
        <v>19031.692351274789</v>
      </c>
      <c r="T6607" s="150">
        <v>12283.59335795986</v>
      </c>
      <c r="U6607" s="150">
        <v>1498.4697744</v>
      </c>
      <c r="V6607" s="150">
        <v>14869</v>
      </c>
      <c r="W6607" s="150">
        <v>8730.0154901113619</v>
      </c>
      <c r="X6607" s="150">
        <v>27473.07412907176</v>
      </c>
      <c r="Y6607" s="150">
        <v>74357.192068578908</v>
      </c>
      <c r="Z6607" s="150">
        <v>15600.835527681869</v>
      </c>
      <c r="AA6607" s="150">
        <v>253297</v>
      </c>
      <c r="AB6607" s="150">
        <v>2149</v>
      </c>
      <c r="AC6607" s="150">
        <v>13964.457296160001</v>
      </c>
      <c r="AD6607" s="150">
        <v>19016.933105896511</v>
      </c>
      <c r="AE6607" s="150">
        <v>17057.795457397919</v>
      </c>
      <c r="AF6607" s="150">
        <v>50545.760856653811</v>
      </c>
      <c r="AG6607" s="150">
        <v>259624</v>
      </c>
      <c r="AH6607" s="150">
        <v>48968.526463411363</v>
      </c>
      <c r="AI6607" s="150">
        <v>31719.592016639999</v>
      </c>
      <c r="AJ6607" s="150">
        <v>50163.262816102382</v>
      </c>
      <c r="AK6607" s="150">
        <v>2776</v>
      </c>
      <c r="AL6607" s="150">
        <v>1110418.875</v>
      </c>
      <c r="AM6607" s="150">
        <v>889034.375</v>
      </c>
      <c r="AN6607" s="150">
        <v>221384.546875</v>
      </c>
      <c r="AO6607" s="5" t="s">
        <v>8012</v>
      </c>
    </row>
    <row r="6608" spans="1:41" ht="14.25" x14ac:dyDescent="0.45">
      <c r="A6608" s="150">
        <v>2025</v>
      </c>
      <c r="B6608" s="5" t="s">
        <v>1478</v>
      </c>
      <c r="C6608" s="5" t="s">
        <v>171</v>
      </c>
      <c r="D6608" s="5" t="s">
        <v>84</v>
      </c>
      <c r="E6608" s="5" t="s">
        <v>89</v>
      </c>
      <c r="F6608" s="5" t="s">
        <v>90</v>
      </c>
      <c r="G6608" s="5" t="s">
        <v>88</v>
      </c>
      <c r="H6608" s="5" t="s">
        <v>131</v>
      </c>
      <c r="I6608" s="150">
        <v>8374.4916653639812</v>
      </c>
      <c r="J6608" s="150">
        <v>12515.5</v>
      </c>
      <c r="K6608" s="150">
        <v>1209.8190696298129</v>
      </c>
      <c r="L6608" s="150">
        <v>3346.4016000000001</v>
      </c>
      <c r="M6608" s="150">
        <v>22186.5700387463</v>
      </c>
      <c r="N6608" s="150">
        <v>14154.292758048119</v>
      </c>
      <c r="O6608" s="150">
        <v>9737.0859326400478</v>
      </c>
      <c r="P6608" s="150">
        <v>9305.5542415999989</v>
      </c>
      <c r="Q6608" s="150">
        <v>3187.9466872770622</v>
      </c>
      <c r="R6608" s="150">
        <v>7237.3540890406493</v>
      </c>
      <c r="S6608" s="150">
        <v>20174.753652297572</v>
      </c>
      <c r="T6608" s="150">
        <v>10576.357272396681</v>
      </c>
      <c r="U6608" s="150">
        <v>1858.8469812351429</v>
      </c>
      <c r="V6608" s="150">
        <v>3333</v>
      </c>
      <c r="W6608" s="150">
        <v>3239.3298742704001</v>
      </c>
      <c r="X6608" s="150">
        <v>15636.412949621779</v>
      </c>
      <c r="Y6608" s="150">
        <v>59168.403539999999</v>
      </c>
      <c r="Z6608" s="150">
        <v>15836.160298328119</v>
      </c>
      <c r="AA6608" s="150">
        <v>192850.5899276782</v>
      </c>
      <c r="AB6608" s="150">
        <v>1000</v>
      </c>
      <c r="AC6608" s="150">
        <v>11564.089040000001</v>
      </c>
      <c r="AD6608" s="150">
        <v>19634.446878871699</v>
      </c>
      <c r="AE6608" s="150">
        <v>24329.82805473663</v>
      </c>
      <c r="AF6608" s="150">
        <v>29269.706154577721</v>
      </c>
      <c r="AG6608" s="150">
        <v>194493.3526507217</v>
      </c>
      <c r="AH6608" s="150">
        <v>33047.845672230462</v>
      </c>
      <c r="AI6608" s="150">
        <v>4434.9885221573959</v>
      </c>
      <c r="AJ6608" s="150">
        <v>63944.058991050639</v>
      </c>
      <c r="AK6608" s="150">
        <v>2357.6761313994948</v>
      </c>
      <c r="AL6608" s="150">
        <v>798004.875</v>
      </c>
      <c r="AM6608" s="150">
        <v>654769.5625</v>
      </c>
      <c r="AN6608" s="150">
        <v>143235.28125</v>
      </c>
      <c r="AO6608" s="5" t="s">
        <v>3459</v>
      </c>
    </row>
    <row r="6609" spans="1:41" ht="14.25" x14ac:dyDescent="0.45">
      <c r="A6609" s="150">
        <v>2025</v>
      </c>
      <c r="B6609" s="5" t="s">
        <v>1478</v>
      </c>
      <c r="C6609" s="5" t="s">
        <v>171</v>
      </c>
      <c r="D6609" s="5" t="s">
        <v>84</v>
      </c>
      <c r="E6609" s="5" t="s">
        <v>91</v>
      </c>
      <c r="F6609" s="5" t="s">
        <v>92</v>
      </c>
      <c r="G6609" s="5" t="s">
        <v>87</v>
      </c>
      <c r="H6609" s="5" t="s">
        <v>131</v>
      </c>
      <c r="I6609" s="150">
        <v>437.56550381608713</v>
      </c>
      <c r="J6609" s="150"/>
      <c r="K6609" s="150"/>
      <c r="L6609" s="150">
        <v>308.59882900713512</v>
      </c>
      <c r="M6609" s="150">
        <v>1228.2478304797048</v>
      </c>
      <c r="N6609" s="150">
        <v>667.86313740350136</v>
      </c>
      <c r="O6609" s="150">
        <v>34.544645038112144</v>
      </c>
      <c r="P6609" s="150"/>
      <c r="Q6609" s="150">
        <v>0</v>
      </c>
      <c r="R6609" s="150">
        <v>460.59526717482856</v>
      </c>
      <c r="S6609" s="150"/>
      <c r="T6609" s="150">
        <v>1727.232251905607</v>
      </c>
      <c r="U6609" s="150">
        <v>23.029763358741427</v>
      </c>
      <c r="V6609" s="150"/>
      <c r="W6609" s="150"/>
      <c r="X6609" s="150">
        <v>130.11816297688907</v>
      </c>
      <c r="Y6609" s="150">
        <v>2832.6608931251953</v>
      </c>
      <c r="Z6609" s="150">
        <v>0</v>
      </c>
      <c r="AA6609" s="150">
        <v>5128.0394059889077</v>
      </c>
      <c r="AB6609" s="150"/>
      <c r="AC6609" s="150">
        <v>226.57832680497754</v>
      </c>
      <c r="AD6609" s="150">
        <v>0</v>
      </c>
      <c r="AE6609" s="150">
        <v>287.87204198426787</v>
      </c>
      <c r="AF6609" s="150">
        <v>8136.0546568027248</v>
      </c>
      <c r="AG6609" s="150">
        <v>13388.641882291082</v>
      </c>
      <c r="AH6609" s="150">
        <v>1858.156456600052</v>
      </c>
      <c r="AI6609" s="150">
        <v>67.164001859433498</v>
      </c>
      <c r="AJ6609" s="150">
        <v>1911.2068994654483</v>
      </c>
      <c r="AK6609" s="150"/>
      <c r="AL6609" s="150">
        <v>38854.16796875</v>
      </c>
      <c r="AM6609" s="150">
        <v>33808.70703125</v>
      </c>
      <c r="AN6609" s="150">
        <v>5045.46337890625</v>
      </c>
      <c r="AO6609" s="5" t="s">
        <v>3460</v>
      </c>
    </row>
    <row r="6610" spans="1:41" ht="14.25" x14ac:dyDescent="0.45">
      <c r="A6610" s="150">
        <v>2025</v>
      </c>
      <c r="B6610" s="5" t="s">
        <v>4980</v>
      </c>
      <c r="C6610" s="5" t="s">
        <v>171</v>
      </c>
      <c r="D6610" s="5" t="s">
        <v>84</v>
      </c>
      <c r="E6610" s="5" t="s">
        <v>91</v>
      </c>
      <c r="F6610" s="5" t="s">
        <v>92</v>
      </c>
      <c r="G6610" s="5" t="s">
        <v>87</v>
      </c>
      <c r="H6610" s="5" t="s">
        <v>131</v>
      </c>
      <c r="I6610" s="150">
        <v>215.44858183358761</v>
      </c>
      <c r="J6610" s="150">
        <v>4184.9538281430623</v>
      </c>
      <c r="K6610" s="150"/>
      <c r="L6610" s="150">
        <v>558.34500413236583</v>
      </c>
      <c r="M6610" s="150">
        <v>2475.6806787001124</v>
      </c>
      <c r="N6610" s="150">
        <v>1071.4819721093879</v>
      </c>
      <c r="O6610" s="150">
        <v>263.37028496809705</v>
      </c>
      <c r="P6610" s="150">
        <v>831.92984223266558</v>
      </c>
      <c r="Q6610" s="150">
        <v>0</v>
      </c>
      <c r="R6610" s="150">
        <v>263.37028496809705</v>
      </c>
      <c r="S6610" s="150">
        <v>4740.6651294257472</v>
      </c>
      <c r="T6610" s="150">
        <v>1580.2217098085825</v>
      </c>
      <c r="U6610" s="150">
        <v>44.246207874640312</v>
      </c>
      <c r="V6610" s="150">
        <v>577.30766465006877</v>
      </c>
      <c r="W6610" s="150">
        <v>625.76779708419872</v>
      </c>
      <c r="X6610" s="150">
        <v>269.69117180733139</v>
      </c>
      <c r="Y6610" s="150">
        <v>2571.5474624284998</v>
      </c>
      <c r="Z6610" s="150">
        <v>0</v>
      </c>
      <c r="AA6610" s="150">
        <v>3578.6754321465032</v>
      </c>
      <c r="AB6610" s="150"/>
      <c r="AC6610" s="150">
        <v>158.66205542521675</v>
      </c>
      <c r="AD6610" s="150">
        <v>0</v>
      </c>
      <c r="AE6610" s="150">
        <v>421.39245594895533</v>
      </c>
      <c r="AF6610" s="150">
        <v>7142.6021283347927</v>
      </c>
      <c r="AG6610" s="150">
        <v>15385.038566696359</v>
      </c>
      <c r="AH6610" s="150">
        <v>1767.7413527058677</v>
      </c>
      <c r="AI6610" s="150">
        <v>110.61551968660078</v>
      </c>
      <c r="AJ6610" s="150">
        <v>1525.4406905352182</v>
      </c>
      <c r="AK6610" s="150"/>
      <c r="AL6610" s="150">
        <v>50364.19921875</v>
      </c>
      <c r="AM6610" s="150">
        <v>38530.44140625</v>
      </c>
      <c r="AN6610" s="150">
        <v>11833.75390625</v>
      </c>
      <c r="AO6610" s="5" t="s">
        <v>6138</v>
      </c>
    </row>
    <row r="6611" spans="1:41" ht="14.25" x14ac:dyDescent="0.45">
      <c r="A6611" s="150">
        <v>2025</v>
      </c>
      <c r="B6611" s="5" t="s">
        <v>7352</v>
      </c>
      <c r="C6611" s="5" t="s">
        <v>171</v>
      </c>
      <c r="D6611" s="5" t="s">
        <v>84</v>
      </c>
      <c r="E6611" s="5" t="s">
        <v>91</v>
      </c>
      <c r="F6611" s="5" t="s">
        <v>92</v>
      </c>
      <c r="G6611" s="5" t="s">
        <v>87</v>
      </c>
      <c r="H6611" s="5" t="s">
        <v>131</v>
      </c>
      <c r="I6611" s="150">
        <v>725.1721349019607</v>
      </c>
      <c r="J6611" s="150">
        <v>2264.1777153665789</v>
      </c>
      <c r="K6611" s="150">
        <v>422</v>
      </c>
      <c r="L6611" s="150">
        <v>496</v>
      </c>
      <c r="M6611" s="150">
        <v>1966.9889519912269</v>
      </c>
      <c r="N6611" s="150">
        <v>1035.2048085937499</v>
      </c>
      <c r="O6611" s="150">
        <v>110</v>
      </c>
      <c r="P6611" s="150">
        <v>2667</v>
      </c>
      <c r="Q6611" s="150">
        <v>0</v>
      </c>
      <c r="R6611" s="150">
        <v>100</v>
      </c>
      <c r="S6611" s="150">
        <v>3514</v>
      </c>
      <c r="T6611" s="150">
        <v>1352</v>
      </c>
      <c r="U6611" s="150">
        <v>77</v>
      </c>
      <c r="V6611" s="150">
        <v>573</v>
      </c>
      <c r="W6611" s="150">
        <v>1882.3495262399999</v>
      </c>
      <c r="X6611" s="150">
        <v>240</v>
      </c>
      <c r="Y6611" s="150">
        <v>3676</v>
      </c>
      <c r="Z6611" s="150">
        <v>0</v>
      </c>
      <c r="AA6611" s="150">
        <v>9799</v>
      </c>
      <c r="AB6611" s="150">
        <v>90</v>
      </c>
      <c r="AC6611" s="150">
        <v>352.21552906542058</v>
      </c>
      <c r="AD6611" s="150">
        <v>0</v>
      </c>
      <c r="AE6611" s="150">
        <v>500</v>
      </c>
      <c r="AF6611" s="150">
        <v>4631</v>
      </c>
      <c r="AG6611" s="150">
        <v>18669</v>
      </c>
      <c r="AH6611" s="150">
        <v>1823</v>
      </c>
      <c r="AI6611" s="150">
        <v>1069</v>
      </c>
      <c r="AJ6611" s="150">
        <v>2149.5572412592378</v>
      </c>
      <c r="AK6611" s="150">
        <v>0</v>
      </c>
      <c r="AL6611" s="150">
        <v>60183.66796875</v>
      </c>
      <c r="AM6611" s="150">
        <v>47714.328125</v>
      </c>
      <c r="AN6611" s="150">
        <v>12469.3388671875</v>
      </c>
      <c r="AO6611" s="5" t="s">
        <v>8013</v>
      </c>
    </row>
    <row r="6612" spans="1:41" ht="14.25" x14ac:dyDescent="0.45">
      <c r="A6612" s="150">
        <v>2025</v>
      </c>
      <c r="B6612" s="5" t="s">
        <v>582</v>
      </c>
      <c r="C6612" s="5" t="s">
        <v>171</v>
      </c>
      <c r="D6612" s="5" t="s">
        <v>84</v>
      </c>
      <c r="E6612" s="5" t="s">
        <v>91</v>
      </c>
      <c r="F6612" s="5" t="s">
        <v>92</v>
      </c>
      <c r="G6612" s="5" t="s">
        <v>87</v>
      </c>
      <c r="H6612" s="5" t="s">
        <v>131</v>
      </c>
      <c r="I6612" s="150">
        <v>521.39052150432485</v>
      </c>
      <c r="J6612" s="150"/>
      <c r="K6612" s="150"/>
      <c r="L6612" s="150">
        <v>552.65162343606164</v>
      </c>
      <c r="M6612" s="150">
        <v>1153.3113676958619</v>
      </c>
      <c r="N6612" s="150">
        <v>971.32709573610839</v>
      </c>
      <c r="O6612" s="150">
        <v>189.79954744268784</v>
      </c>
      <c r="P6612" s="150"/>
      <c r="Q6612" s="150">
        <v>0</v>
      </c>
      <c r="R6612" s="150">
        <v>334.94037784003734</v>
      </c>
      <c r="S6612" s="150">
        <v>3293.5803820937008</v>
      </c>
      <c r="T6612" s="150">
        <v>1618.878492893514</v>
      </c>
      <c r="U6612" s="150">
        <v>91.550369942943547</v>
      </c>
      <c r="V6612" s="150">
        <v>503.5270346861895</v>
      </c>
      <c r="W6612" s="150">
        <v>1116.4679261334579</v>
      </c>
      <c r="X6612" s="150">
        <v>150.99824443865631</v>
      </c>
      <c r="Y6612" s="150">
        <v>3449.8858917523849</v>
      </c>
      <c r="Z6612" s="150"/>
      <c r="AA6612" s="150">
        <v>10071.629656440668</v>
      </c>
      <c r="AB6612" s="150">
        <v>0</v>
      </c>
      <c r="AC6612" s="150">
        <v>143.05939924265894</v>
      </c>
      <c r="AD6612" s="150">
        <v>0</v>
      </c>
      <c r="AE6612" s="150">
        <v>284.69932116403174</v>
      </c>
      <c r="AF6612" s="150">
        <v>9156.5028942649787</v>
      </c>
      <c r="AG6612" s="150">
        <v>12492.15962550726</v>
      </c>
      <c r="AH6612" s="150">
        <v>1809.5475455570745</v>
      </c>
      <c r="AI6612" s="150">
        <v>65.121341195512329</v>
      </c>
      <c r="AJ6612" s="150">
        <v>1349.0250806615413</v>
      </c>
      <c r="AK6612" s="150"/>
      <c r="AL6612" s="150">
        <v>49320.05078125</v>
      </c>
      <c r="AM6612" s="150">
        <v>39922.34375</v>
      </c>
      <c r="AN6612" s="150">
        <v>9397.7041015625</v>
      </c>
      <c r="AO6612" s="5" t="s">
        <v>1314</v>
      </c>
    </row>
    <row r="6613" spans="1:41" ht="14.25" x14ac:dyDescent="0.45">
      <c r="A6613" s="150">
        <v>2025</v>
      </c>
      <c r="B6613" s="5" t="s">
        <v>4024</v>
      </c>
      <c r="C6613" s="5" t="s">
        <v>171</v>
      </c>
      <c r="D6613" s="5" t="s">
        <v>84</v>
      </c>
      <c r="E6613" s="5" t="s">
        <v>91</v>
      </c>
      <c r="F6613" s="5" t="s">
        <v>92</v>
      </c>
      <c r="G6613" s="5" t="s">
        <v>87</v>
      </c>
      <c r="H6613" s="5" t="s">
        <v>131</v>
      </c>
      <c r="I6613" s="150">
        <v>359.18487300993831</v>
      </c>
      <c r="J6613" s="150"/>
      <c r="K6613" s="150"/>
      <c r="L6613" s="150">
        <v>535.53166307204663</v>
      </c>
      <c r="M6613" s="150">
        <v>2542.4230469076961</v>
      </c>
      <c r="N6613" s="150">
        <v>1157.613897953717</v>
      </c>
      <c r="O6613" s="150">
        <v>259.65171542887106</v>
      </c>
      <c r="P6613" s="150">
        <v>365.34727372278354</v>
      </c>
      <c r="Q6613" s="150">
        <v>0</v>
      </c>
      <c r="R6613" s="150">
        <v>324.56464428608888</v>
      </c>
      <c r="S6613" s="150">
        <v>4895.51671798184</v>
      </c>
      <c r="T6613" s="150">
        <v>1568.7291140494294</v>
      </c>
      <c r="U6613" s="150">
        <v>23.801407247646516</v>
      </c>
      <c r="V6613" s="150">
        <v>456.55426629576499</v>
      </c>
      <c r="W6613" s="150">
        <v>649.12928857217776</v>
      </c>
      <c r="X6613" s="150">
        <v>46.520932347672733</v>
      </c>
      <c r="Y6613" s="150">
        <v>2433.1529499980461</v>
      </c>
      <c r="Z6613" s="150">
        <v>0</v>
      </c>
      <c r="AA6613" s="150">
        <v>3622.1414302327516</v>
      </c>
      <c r="AB6613" s="150"/>
      <c r="AC6613" s="150">
        <v>157.74388062788466</v>
      </c>
      <c r="AD6613" s="150">
        <v>0</v>
      </c>
      <c r="AE6613" s="150">
        <v>378.65875166710367</v>
      </c>
      <c r="AF6613" s="150">
        <v>7665.1350158897985</v>
      </c>
      <c r="AG6613" s="150">
        <v>15012.196680379229</v>
      </c>
      <c r="AH6613" s="150">
        <v>2006.8913838356493</v>
      </c>
      <c r="AI6613" s="150">
        <v>113.5976255001311</v>
      </c>
      <c r="AJ6613" s="150">
        <v>1527.09366317489</v>
      </c>
      <c r="AK6613" s="150"/>
      <c r="AL6613" s="150">
        <v>46101.1796875</v>
      </c>
      <c r="AM6613" s="150">
        <v>34018.72265625</v>
      </c>
      <c r="AN6613" s="150">
        <v>12082.458984375</v>
      </c>
      <c r="AO6613" s="5" t="s">
        <v>4771</v>
      </c>
    </row>
    <row r="6614" spans="1:41" ht="14.25" x14ac:dyDescent="0.45">
      <c r="A6614" s="150">
        <v>2025</v>
      </c>
      <c r="B6614" s="5" t="s">
        <v>6344</v>
      </c>
      <c r="C6614" s="5" t="s">
        <v>171</v>
      </c>
      <c r="D6614" s="5" t="s">
        <v>84</v>
      </c>
      <c r="E6614" s="5" t="s">
        <v>91</v>
      </c>
      <c r="F6614" s="5" t="s">
        <v>92</v>
      </c>
      <c r="G6614" s="5" t="s">
        <v>87</v>
      </c>
      <c r="H6614" s="5" t="s">
        <v>131</v>
      </c>
      <c r="I6614" s="150">
        <v>342.04691866983336</v>
      </c>
      <c r="J6614" s="150">
        <v>5221.591995712015</v>
      </c>
      <c r="K6614" s="150">
        <v>460.84165689049405</v>
      </c>
      <c r="L6614" s="150">
        <v>542.76906255991526</v>
      </c>
      <c r="M6614" s="150">
        <v>1400.1192613289195</v>
      </c>
      <c r="N6614" s="150">
        <v>980.89429804342058</v>
      </c>
      <c r="O6614" s="150">
        <v>112.6501827954541</v>
      </c>
      <c r="P6614" s="150">
        <v>921.37198963944434</v>
      </c>
      <c r="Q6614" s="150">
        <v>0</v>
      </c>
      <c r="R6614" s="150">
        <v>102.40925708677646</v>
      </c>
      <c r="S6614" s="150">
        <v>3379.5054838636233</v>
      </c>
      <c r="T6614" s="150">
        <v>1484.9342277582587</v>
      </c>
      <c r="U6614" s="150"/>
      <c r="V6614" s="150">
        <v>605.23870938284892</v>
      </c>
      <c r="W6614" s="150">
        <v>608.31098709545222</v>
      </c>
      <c r="X6614" s="150">
        <v>245.7822170082635</v>
      </c>
      <c r="Y6614" s="150">
        <v>3898.7204172935799</v>
      </c>
      <c r="Z6614" s="150"/>
      <c r="AA6614" s="150">
        <v>10632.129070749132</v>
      </c>
      <c r="AB6614" s="150">
        <v>54.276906255991527</v>
      </c>
      <c r="AC6614" s="150">
        <v>157.32062965412339</v>
      </c>
      <c r="AD6614" s="150">
        <v>0</v>
      </c>
      <c r="AE6614" s="150">
        <v>512.0462854338823</v>
      </c>
      <c r="AF6614" s="150">
        <v>4783.536398523328</v>
      </c>
      <c r="AG6614" s="150">
        <v>17769.030197126584</v>
      </c>
      <c r="AH6614" s="150">
        <v>1805.475202439869</v>
      </c>
      <c r="AI6614" s="150">
        <v>112.6501827954541</v>
      </c>
      <c r="AJ6614" s="150">
        <v>1482.8860426165231</v>
      </c>
      <c r="AK6614" s="150"/>
      <c r="AL6614" s="150">
        <v>57616.5390625</v>
      </c>
      <c r="AM6614" s="150">
        <v>47951.9921875</v>
      </c>
      <c r="AN6614" s="150">
        <v>9664.546875</v>
      </c>
      <c r="AO6614" s="5" t="s">
        <v>7092</v>
      </c>
    </row>
    <row r="6615" spans="1:41" ht="14.25" x14ac:dyDescent="0.45">
      <c r="A6615" s="150">
        <v>2025</v>
      </c>
      <c r="B6615" s="5" t="s">
        <v>582</v>
      </c>
      <c r="C6615" s="5" t="s">
        <v>171</v>
      </c>
      <c r="D6615" s="5" t="s">
        <v>84</v>
      </c>
      <c r="E6615" s="5" t="s">
        <v>91</v>
      </c>
      <c r="F6615" s="5" t="s">
        <v>92</v>
      </c>
      <c r="G6615" s="5" t="s">
        <v>88</v>
      </c>
      <c r="H6615" s="5" t="s">
        <v>131</v>
      </c>
      <c r="I6615" s="150">
        <v>533.96311850910786</v>
      </c>
      <c r="J6615" s="150"/>
      <c r="K6615" s="150"/>
      <c r="L6615" s="150">
        <v>588.67096450006352</v>
      </c>
      <c r="M6615" s="150">
        <v>1210.3241405753399</v>
      </c>
      <c r="N6615" s="150">
        <v>1053.05322</v>
      </c>
      <c r="O6615" s="150">
        <v>199.24571883391229</v>
      </c>
      <c r="P6615" s="150">
        <v>0</v>
      </c>
      <c r="Q6615" s="150">
        <v>0</v>
      </c>
      <c r="R6615" s="150">
        <v>348.84374518478842</v>
      </c>
      <c r="S6615" s="150">
        <v>3385.7574837108168</v>
      </c>
      <c r="T6615" s="150">
        <v>1554.596260555164</v>
      </c>
      <c r="U6615" s="150">
        <v>90.1195154663734</v>
      </c>
      <c r="V6615" s="150">
        <v>534</v>
      </c>
      <c r="W6615" s="150"/>
      <c r="X6615" s="150">
        <v>161.63194264667331</v>
      </c>
      <c r="Y6615" s="150">
        <v>3615</v>
      </c>
      <c r="Z6615" s="150"/>
      <c r="AA6615" s="150">
        <v>11270.094867052039</v>
      </c>
      <c r="AB6615" s="150">
        <v>0</v>
      </c>
      <c r="AC6615" s="150">
        <v>151.65282999999999</v>
      </c>
      <c r="AD6615" s="150">
        <v>0</v>
      </c>
      <c r="AE6615" s="150">
        <v>298.77314215557777</v>
      </c>
      <c r="AF6615" s="150">
        <v>9753.282468803236</v>
      </c>
      <c r="AG6615" s="150">
        <v>13561</v>
      </c>
      <c r="AH6615" s="150">
        <v>1980.1295163786519</v>
      </c>
      <c r="AI6615" s="150">
        <v>68.340548375100155</v>
      </c>
      <c r="AJ6615" s="150">
        <v>1444.027016850464</v>
      </c>
      <c r="AK6615" s="150"/>
      <c r="AL6615" s="150">
        <v>51802.50390625</v>
      </c>
      <c r="AM6615" s="150">
        <v>43242.48046875</v>
      </c>
      <c r="AN6615" s="150">
        <v>8560.025390625</v>
      </c>
      <c r="AO6615" s="5" t="s">
        <v>1315</v>
      </c>
    </row>
    <row r="6616" spans="1:41" ht="14.25" x14ac:dyDescent="0.45">
      <c r="A6616" s="150">
        <v>2025</v>
      </c>
      <c r="B6616" s="5" t="s">
        <v>1478</v>
      </c>
      <c r="C6616" s="5" t="s">
        <v>171</v>
      </c>
      <c r="D6616" s="5" t="s">
        <v>84</v>
      </c>
      <c r="E6616" s="5" t="s">
        <v>91</v>
      </c>
      <c r="F6616" s="5" t="s">
        <v>92</v>
      </c>
      <c r="G6616" s="5" t="s">
        <v>88</v>
      </c>
      <c r="H6616" s="5" t="s">
        <v>131</v>
      </c>
      <c r="I6616" s="150">
        <v>463.2178795980077</v>
      </c>
      <c r="J6616" s="150"/>
      <c r="K6616" s="150">
        <v>0</v>
      </c>
      <c r="L6616" s="150">
        <v>329.96159999999998</v>
      </c>
      <c r="M6616" s="150">
        <v>1359.7694360762071</v>
      </c>
      <c r="N6616" s="150">
        <v>707.01676359695909</v>
      </c>
      <c r="O6616" s="150">
        <v>36.236956164623912</v>
      </c>
      <c r="P6616" s="150">
        <v>0</v>
      </c>
      <c r="Q6616" s="150">
        <v>0</v>
      </c>
      <c r="R6616" s="150">
        <v>502.78546777486639</v>
      </c>
      <c r="S6616" s="150">
        <v>4133</v>
      </c>
      <c r="T6616" s="150">
        <v>1715.0849630913531</v>
      </c>
      <c r="U6616" s="150">
        <v>24.14086988617068</v>
      </c>
      <c r="V6616" s="150"/>
      <c r="W6616" s="150">
        <v>0</v>
      </c>
      <c r="X6616" s="150">
        <v>134</v>
      </c>
      <c r="Y6616" s="150">
        <v>3173</v>
      </c>
      <c r="Z6616" s="150">
        <v>0</v>
      </c>
      <c r="AA6616" s="150">
        <v>5444.0323641542864</v>
      </c>
      <c r="AB6616" s="150"/>
      <c r="AC6616" s="150">
        <v>236.40085999999999</v>
      </c>
      <c r="AD6616" s="150"/>
      <c r="AE6616" s="150">
        <v>299.7983251696902</v>
      </c>
      <c r="AF6616" s="150">
        <v>8613.0326855055337</v>
      </c>
      <c r="AG6616" s="150">
        <v>15101.63803150728</v>
      </c>
      <c r="AH6616" s="150">
        <v>2015.839569281932</v>
      </c>
      <c r="AI6616" s="150">
        <v>69.70735934260216</v>
      </c>
      <c r="AJ6616" s="150">
        <v>2030.589627223952</v>
      </c>
      <c r="AK6616" s="150"/>
      <c r="AL6616" s="150">
        <v>46389.25390625</v>
      </c>
      <c r="AM6616" s="150">
        <v>36925.61328125</v>
      </c>
      <c r="AN6616" s="150">
        <v>9463.6376953125</v>
      </c>
      <c r="AO6616" s="5" t="s">
        <v>3461</v>
      </c>
    </row>
    <row r="6617" spans="1:41" ht="14.25" x14ac:dyDescent="0.45">
      <c r="A6617" s="150">
        <v>2025</v>
      </c>
      <c r="B6617" s="5" t="s">
        <v>7352</v>
      </c>
      <c r="C6617" s="5" t="s">
        <v>171</v>
      </c>
      <c r="D6617" s="5" t="s">
        <v>84</v>
      </c>
      <c r="E6617" s="5" t="s">
        <v>91</v>
      </c>
      <c r="F6617" s="5" t="s">
        <v>92</v>
      </c>
      <c r="G6617" s="5" t="s">
        <v>88</v>
      </c>
      <c r="H6617" s="5" t="s">
        <v>131</v>
      </c>
      <c r="I6617" s="150">
        <v>793.48048080000001</v>
      </c>
      <c r="J6617" s="150">
        <v>2502.3697250794312</v>
      </c>
      <c r="K6617" s="150">
        <v>455.31003865297839</v>
      </c>
      <c r="L6617" s="150">
        <v>548.5371325815629</v>
      </c>
      <c r="M6617" s="150">
        <v>2129.1321284999999</v>
      </c>
      <c r="N6617" s="150">
        <v>1119.366959532422</v>
      </c>
      <c r="O6617" s="150">
        <v>119.06753759999999</v>
      </c>
      <c r="P6617" s="150">
        <v>2667</v>
      </c>
      <c r="Q6617" s="150">
        <v>0</v>
      </c>
      <c r="R6617" s="150">
        <v>108.1118014909635</v>
      </c>
      <c r="S6617" s="150">
        <v>3795.938173276676</v>
      </c>
      <c r="T6617" s="150">
        <v>1494.3503862230721</v>
      </c>
      <c r="U6617" s="150">
        <v>80.126508769999987</v>
      </c>
      <c r="V6617" s="150">
        <v>620</v>
      </c>
      <c r="W6617" s="150">
        <v>1739</v>
      </c>
      <c r="X6617" s="150">
        <v>260.03840831999997</v>
      </c>
      <c r="Y6617" s="150">
        <v>4029</v>
      </c>
      <c r="Z6617" s="150">
        <v>0</v>
      </c>
      <c r="AA6617" s="150">
        <v>10978</v>
      </c>
      <c r="AB6617" s="150">
        <v>97</v>
      </c>
      <c r="AC6617" s="150">
        <v>381.01612032000003</v>
      </c>
      <c r="AD6617" s="150">
        <v>0</v>
      </c>
      <c r="AE6617" s="150">
        <v>541.21608000000003</v>
      </c>
      <c r="AF6617" s="150">
        <v>5123.051713050947</v>
      </c>
      <c r="AG6617" s="150">
        <v>20612</v>
      </c>
      <c r="AH6617" s="150">
        <v>2041.4635402347651</v>
      </c>
      <c r="AI6617" s="150">
        <v>1157.1199790400001</v>
      </c>
      <c r="AJ6617" s="150">
        <v>2373.2848854538761</v>
      </c>
      <c r="AK6617" s="150"/>
      <c r="AL6617" s="150">
        <v>65764.9765625</v>
      </c>
      <c r="AM6617" s="150">
        <v>52476.55859375</v>
      </c>
      <c r="AN6617" s="150">
        <v>13288.4208984375</v>
      </c>
      <c r="AO6617" s="5" t="s">
        <v>8014</v>
      </c>
    </row>
    <row r="6618" spans="1:41" ht="14.25" x14ac:dyDescent="0.45">
      <c r="A6618" s="150">
        <v>2025</v>
      </c>
      <c r="B6618" s="5" t="s">
        <v>6344</v>
      </c>
      <c r="C6618" s="5" t="s">
        <v>171</v>
      </c>
      <c r="D6618" s="5" t="s">
        <v>84</v>
      </c>
      <c r="E6618" s="5" t="s">
        <v>91</v>
      </c>
      <c r="F6618" s="5" t="s">
        <v>92</v>
      </c>
      <c r="G6618" s="5" t="s">
        <v>88</v>
      </c>
      <c r="H6618" s="5" t="s">
        <v>131</v>
      </c>
      <c r="I6618" s="150">
        <v>376.138248034176</v>
      </c>
      <c r="J6618" s="150">
        <v>5982.3086095881044</v>
      </c>
      <c r="K6618" s="150">
        <v>490.89697147187161</v>
      </c>
      <c r="L6618" s="150">
        <v>597.86123764837282</v>
      </c>
      <c r="M6618" s="150">
        <v>1509.477602512</v>
      </c>
      <c r="N6618" s="150">
        <v>1057.5086552580001</v>
      </c>
      <c r="O6618" s="150">
        <v>121.448888352</v>
      </c>
      <c r="P6618" s="150">
        <v>988.47732118278816</v>
      </c>
      <c r="Q6618" s="150">
        <v>0</v>
      </c>
      <c r="R6618" s="150">
        <v>110.40808032</v>
      </c>
      <c r="S6618" s="150">
        <v>3643.4666505599998</v>
      </c>
      <c r="T6618" s="150">
        <v>1628.379573281512</v>
      </c>
      <c r="U6618" s="150">
        <v>0</v>
      </c>
      <c r="V6618" s="150">
        <v>652</v>
      </c>
      <c r="W6618" s="150">
        <v>655.82399710080006</v>
      </c>
      <c r="X6618" s="150">
        <v>274</v>
      </c>
      <c r="Y6618" s="150">
        <v>4309</v>
      </c>
      <c r="Z6618" s="150">
        <v>0</v>
      </c>
      <c r="AA6618" s="150">
        <v>11850</v>
      </c>
      <c r="AB6618" s="150">
        <v>60</v>
      </c>
      <c r="AC6618" s="150">
        <v>171.27780999999999</v>
      </c>
      <c r="AD6618" s="150">
        <v>0</v>
      </c>
      <c r="AE6618" s="150">
        <v>552.0404016</v>
      </c>
      <c r="AF6618" s="150">
        <v>5260.3046603821431</v>
      </c>
      <c r="AG6618" s="150">
        <v>19540</v>
      </c>
      <c r="AH6618" s="150">
        <v>2078.8197672113461</v>
      </c>
      <c r="AI6618" s="150">
        <v>121.448888352</v>
      </c>
      <c r="AJ6618" s="150">
        <v>1630.683183094272</v>
      </c>
      <c r="AK6618" s="150"/>
      <c r="AL6618" s="150">
        <v>63661.76953125</v>
      </c>
      <c r="AM6618" s="150">
        <v>53078.01171875</v>
      </c>
      <c r="AN6618" s="150">
        <v>10583.7626953125</v>
      </c>
      <c r="AO6618" s="5" t="s">
        <v>7093</v>
      </c>
    </row>
    <row r="6619" spans="1:41" ht="14.25" x14ac:dyDescent="0.45">
      <c r="A6619" s="150">
        <v>2025</v>
      </c>
      <c r="B6619" s="5" t="s">
        <v>4980</v>
      </c>
      <c r="C6619" s="5" t="s">
        <v>171</v>
      </c>
      <c r="D6619" s="5" t="s">
        <v>84</v>
      </c>
      <c r="E6619" s="5" t="s">
        <v>91</v>
      </c>
      <c r="F6619" s="5" t="s">
        <v>92</v>
      </c>
      <c r="G6619" s="5" t="s">
        <v>88</v>
      </c>
      <c r="H6619" s="5" t="s">
        <v>131</v>
      </c>
      <c r="I6619" s="150">
        <v>234.91896409040939</v>
      </c>
      <c r="J6619" s="150">
        <v>4758.6072483853122</v>
      </c>
      <c r="K6619" s="150"/>
      <c r="L6619" s="150">
        <v>609.81846240134018</v>
      </c>
      <c r="M6619" s="150">
        <v>2646.4816852703998</v>
      </c>
      <c r="N6619" s="150">
        <v>1154.414073609322</v>
      </c>
      <c r="O6619" s="150">
        <v>281.54060481599998</v>
      </c>
      <c r="P6619" s="150">
        <v>894.57012566505455</v>
      </c>
      <c r="Q6619" s="150">
        <v>0</v>
      </c>
      <c r="R6619" s="150">
        <v>281.08898371898152</v>
      </c>
      <c r="S6619" s="150">
        <v>4988.722685278849</v>
      </c>
      <c r="T6619" s="150">
        <v>1720.2014999999999</v>
      </c>
      <c r="U6619" s="150">
        <v>44.804558435762999</v>
      </c>
      <c r="V6619" s="150">
        <v>622</v>
      </c>
      <c r="W6619" s="150">
        <v>668.94047704281604</v>
      </c>
      <c r="X6619" s="150">
        <v>296.44799999999998</v>
      </c>
      <c r="Y6619" s="150">
        <v>3187</v>
      </c>
      <c r="Z6619" s="150">
        <v>0</v>
      </c>
      <c r="AA6619" s="150">
        <v>3949</v>
      </c>
      <c r="AB6619" s="150">
        <v>60</v>
      </c>
      <c r="AC6619" s="150">
        <v>169.60848999999999</v>
      </c>
      <c r="AD6619" s="150">
        <v>0</v>
      </c>
      <c r="AE6619" s="150">
        <v>450.46496770559997</v>
      </c>
      <c r="AF6619" s="150">
        <v>7801.0739152473334</v>
      </c>
      <c r="AG6619" s="150">
        <v>17348</v>
      </c>
      <c r="AH6619" s="150">
        <v>1960.8084654918539</v>
      </c>
      <c r="AI6619" s="150">
        <v>118.24705402271999</v>
      </c>
      <c r="AJ6619" s="150">
        <v>1696.5627836912799</v>
      </c>
      <c r="AK6619" s="150"/>
      <c r="AL6619" s="150">
        <v>55943.32421875</v>
      </c>
      <c r="AM6619" s="150">
        <v>43201.9296875</v>
      </c>
      <c r="AN6619" s="150">
        <v>12741.390625</v>
      </c>
      <c r="AO6619" s="5" t="s">
        <v>6139</v>
      </c>
    </row>
    <row r="6620" spans="1:41" ht="14.25" x14ac:dyDescent="0.45">
      <c r="A6620" s="150">
        <v>2025</v>
      </c>
      <c r="B6620" s="5" t="s">
        <v>4024</v>
      </c>
      <c r="C6620" s="5" t="s">
        <v>171</v>
      </c>
      <c r="D6620" s="5" t="s">
        <v>84</v>
      </c>
      <c r="E6620" s="5" t="s">
        <v>91</v>
      </c>
      <c r="F6620" s="5" t="s">
        <v>92</v>
      </c>
      <c r="G6620" s="5" t="s">
        <v>88</v>
      </c>
      <c r="H6620" s="5" t="s">
        <v>131</v>
      </c>
      <c r="I6620" s="150">
        <v>388.99091449275221</v>
      </c>
      <c r="J6620" s="150"/>
      <c r="K6620" s="150"/>
      <c r="L6620" s="150">
        <v>579.79350000000011</v>
      </c>
      <c r="M6620" s="150">
        <v>2699.4113189758082</v>
      </c>
      <c r="N6620" s="150">
        <v>1236.3413707943839</v>
      </c>
      <c r="O6620" s="150">
        <v>275.14426725397328</v>
      </c>
      <c r="P6620" s="150">
        <v>379.99036683072347</v>
      </c>
      <c r="Q6620" s="150">
        <v>0</v>
      </c>
      <c r="R6620" s="150">
        <v>343.165496429884</v>
      </c>
      <c r="S6620" s="150">
        <v>5198</v>
      </c>
      <c r="T6620" s="150">
        <v>1698.906102453285</v>
      </c>
      <c r="U6620" s="150">
        <v>23.82109023501399</v>
      </c>
      <c r="V6620" s="150">
        <v>489</v>
      </c>
      <c r="W6620" s="150">
        <v>693.95521692197042</v>
      </c>
      <c r="X6620" s="150">
        <v>50</v>
      </c>
      <c r="Y6620" s="150">
        <v>2625</v>
      </c>
      <c r="Z6620" s="150">
        <v>0</v>
      </c>
      <c r="AA6620" s="150">
        <v>3949</v>
      </c>
      <c r="AB6620" s="150"/>
      <c r="AC6620" s="150">
        <v>167.48421999999999</v>
      </c>
      <c r="AD6620" s="150">
        <v>0</v>
      </c>
      <c r="AE6620" s="150">
        <v>402.03998367724802</v>
      </c>
      <c r="AF6620" s="150">
        <v>8301.2067144010525</v>
      </c>
      <c r="AG6620" s="150">
        <v>16269</v>
      </c>
      <c r="AH6620" s="150">
        <v>2216</v>
      </c>
      <c r="AI6620" s="150">
        <v>120.61199510317439</v>
      </c>
      <c r="AJ6620" s="150">
        <v>1653.81563977515</v>
      </c>
      <c r="AK6620" s="150"/>
      <c r="AL6620" s="150">
        <v>49760.6796875</v>
      </c>
      <c r="AM6620" s="150">
        <v>36808.65234375</v>
      </c>
      <c r="AN6620" s="150">
        <v>12952.029296875</v>
      </c>
      <c r="AO6620" s="5" t="s">
        <v>4772</v>
      </c>
    </row>
    <row r="6621" spans="1:41" ht="14.25" x14ac:dyDescent="0.45">
      <c r="A6621" s="150">
        <v>2025</v>
      </c>
      <c r="B6621" s="5" t="s">
        <v>582</v>
      </c>
      <c r="C6621" s="5" t="s">
        <v>171</v>
      </c>
      <c r="D6621" s="5" t="s">
        <v>84</v>
      </c>
      <c r="E6621" s="5" t="s">
        <v>93</v>
      </c>
      <c r="F6621" s="5" t="s">
        <v>225</v>
      </c>
      <c r="G6621" s="5" t="s">
        <v>87</v>
      </c>
      <c r="H6621" s="5" t="s">
        <v>131</v>
      </c>
      <c r="I6621" s="150">
        <v>0</v>
      </c>
      <c r="J6621" s="150"/>
      <c r="K6621" s="150">
        <v>44.658717045338314</v>
      </c>
      <c r="L6621" s="150">
        <v>0</v>
      </c>
      <c r="M6621" s="150">
        <v>0</v>
      </c>
      <c r="N6621" s="150">
        <v>0</v>
      </c>
      <c r="O6621" s="150">
        <v>0</v>
      </c>
      <c r="P6621" s="150">
        <v>0</v>
      </c>
      <c r="Q6621" s="150">
        <v>0</v>
      </c>
      <c r="R6621" s="150">
        <v>110.76123258369526</v>
      </c>
      <c r="S6621" s="150">
        <v>0</v>
      </c>
      <c r="T6621" s="150">
        <v>55.823396306672898</v>
      </c>
      <c r="U6621" s="150">
        <v>0</v>
      </c>
      <c r="V6621" s="150">
        <v>0</v>
      </c>
      <c r="W6621" s="150">
        <v>55.823396306672898</v>
      </c>
      <c r="X6621" s="150">
        <v>0</v>
      </c>
      <c r="Y6621" s="150">
        <v>0</v>
      </c>
      <c r="Z6621" s="150">
        <v>0</v>
      </c>
      <c r="AA6621" s="150">
        <v>0</v>
      </c>
      <c r="AB6621" s="150">
        <v>0</v>
      </c>
      <c r="AC6621" s="150"/>
      <c r="AD6621" s="150">
        <v>0</v>
      </c>
      <c r="AE6621" s="150"/>
      <c r="AF6621" s="150">
        <v>67.622387869440644</v>
      </c>
      <c r="AG6621" s="150">
        <v>0</v>
      </c>
      <c r="AH6621" s="150">
        <v>0</v>
      </c>
      <c r="AI6621" s="150">
        <v>0</v>
      </c>
      <c r="AJ6621" s="150">
        <v>0</v>
      </c>
      <c r="AK6621" s="150"/>
      <c r="AL6621" s="150">
        <v>334.68911743164063</v>
      </c>
      <c r="AM6621" s="150">
        <v>178.38362121582031</v>
      </c>
      <c r="AN6621" s="150">
        <v>156.30551147460938</v>
      </c>
      <c r="AO6621" s="5" t="s">
        <v>1316</v>
      </c>
    </row>
    <row r="6622" spans="1:41" ht="14.25" x14ac:dyDescent="0.45">
      <c r="A6622" s="150">
        <v>2025</v>
      </c>
      <c r="B6622" s="5" t="s">
        <v>1478</v>
      </c>
      <c r="C6622" s="5" t="s">
        <v>171</v>
      </c>
      <c r="D6622" s="5" t="s">
        <v>84</v>
      </c>
      <c r="E6622" s="5" t="s">
        <v>93</v>
      </c>
      <c r="F6622" s="5" t="s">
        <v>225</v>
      </c>
      <c r="G6622" s="5" t="s">
        <v>87</v>
      </c>
      <c r="H6622" s="5" t="s">
        <v>131</v>
      </c>
      <c r="I6622" s="150">
        <v>0</v>
      </c>
      <c r="J6622" s="150"/>
      <c r="K6622" s="150"/>
      <c r="L6622" s="150"/>
      <c r="M6622" s="150">
        <v>125.22433826315651</v>
      </c>
      <c r="N6622" s="150">
        <v>0</v>
      </c>
      <c r="O6622" s="150">
        <v>0</v>
      </c>
      <c r="P6622" s="150">
        <v>0</v>
      </c>
      <c r="Q6622" s="150">
        <v>0</v>
      </c>
      <c r="R6622" s="150">
        <v>114.23547940866283</v>
      </c>
      <c r="S6622" s="150">
        <v>0</v>
      </c>
      <c r="T6622" s="150">
        <v>57.57440839685357</v>
      </c>
      <c r="U6622" s="150"/>
      <c r="V6622" s="150">
        <v>0</v>
      </c>
      <c r="W6622" s="150">
        <v>57.57440839685357</v>
      </c>
      <c r="X6622" s="150">
        <v>0</v>
      </c>
      <c r="Y6622" s="150">
        <v>0</v>
      </c>
      <c r="Z6622" s="150">
        <v>0</v>
      </c>
      <c r="AA6622" s="150">
        <v>0</v>
      </c>
      <c r="AB6622" s="150"/>
      <c r="AC6622" s="150">
        <v>0</v>
      </c>
      <c r="AD6622" s="150">
        <v>0</v>
      </c>
      <c r="AE6622" s="150"/>
      <c r="AF6622" s="150">
        <v>0</v>
      </c>
      <c r="AG6622" s="150">
        <v>0</v>
      </c>
      <c r="AH6622" s="150">
        <v>0</v>
      </c>
      <c r="AI6622" s="150">
        <v>0</v>
      </c>
      <c r="AJ6622" s="150">
        <v>0</v>
      </c>
      <c r="AK6622" s="150"/>
      <c r="AL6622" s="150">
        <v>354.60861206054688</v>
      </c>
      <c r="AM6622" s="150">
        <v>114.23548126220703</v>
      </c>
      <c r="AN6622" s="150">
        <v>240.37313842773438</v>
      </c>
      <c r="AO6622" s="5" t="s">
        <v>3462</v>
      </c>
    </row>
    <row r="6623" spans="1:41" ht="14.25" x14ac:dyDescent="0.45">
      <c r="A6623" s="150">
        <v>2025</v>
      </c>
      <c r="B6623" s="5" t="s">
        <v>4980</v>
      </c>
      <c r="C6623" s="5" t="s">
        <v>171</v>
      </c>
      <c r="D6623" s="5" t="s">
        <v>84</v>
      </c>
      <c r="E6623" s="5" t="s">
        <v>93</v>
      </c>
      <c r="F6623" s="5" t="s">
        <v>225</v>
      </c>
      <c r="G6623" s="5" t="s">
        <v>87</v>
      </c>
      <c r="H6623" s="5" t="s">
        <v>131</v>
      </c>
      <c r="I6623" s="150">
        <v>0</v>
      </c>
      <c r="J6623" s="150">
        <v>0</v>
      </c>
      <c r="K6623" s="150">
        <v>42.771334278818955</v>
      </c>
      <c r="L6623" s="150"/>
      <c r="M6623" s="150">
        <v>0</v>
      </c>
      <c r="N6623" s="150">
        <v>0</v>
      </c>
      <c r="O6623" s="150">
        <v>0</v>
      </c>
      <c r="P6623" s="150">
        <v>0</v>
      </c>
      <c r="Q6623" s="150">
        <v>0</v>
      </c>
      <c r="R6623" s="150">
        <v>22.720111699285837</v>
      </c>
      <c r="S6623" s="150">
        <v>0</v>
      </c>
      <c r="T6623" s="150">
        <v>0</v>
      </c>
      <c r="U6623" s="150">
        <v>0</v>
      </c>
      <c r="V6623" s="150">
        <v>442.46207874640311</v>
      </c>
      <c r="W6623" s="150">
        <v>10.534811398723884</v>
      </c>
      <c r="X6623" s="150">
        <v>0</v>
      </c>
      <c r="Y6623" s="150"/>
      <c r="Z6623" s="150">
        <v>0</v>
      </c>
      <c r="AA6623" s="150">
        <v>0</v>
      </c>
      <c r="AB6623" s="150">
        <v>0</v>
      </c>
      <c r="AC6623" s="150">
        <v>0</v>
      </c>
      <c r="AD6623" s="150">
        <v>0</v>
      </c>
      <c r="AE6623" s="150"/>
      <c r="AF6623" s="150">
        <v>64.157001418228447</v>
      </c>
      <c r="AG6623" s="150">
        <v>0</v>
      </c>
      <c r="AH6623" s="150"/>
      <c r="AI6623" s="150">
        <v>0</v>
      </c>
      <c r="AJ6623" s="150">
        <v>0</v>
      </c>
      <c r="AK6623" s="150"/>
      <c r="AL6623" s="150">
        <v>582.64532470703125</v>
      </c>
      <c r="AM6623" s="150">
        <v>529.33917236328125</v>
      </c>
      <c r="AN6623" s="150">
        <v>53.306148529052734</v>
      </c>
      <c r="AO6623" s="5" t="s">
        <v>6140</v>
      </c>
    </row>
    <row r="6624" spans="1:41" ht="14.25" x14ac:dyDescent="0.45">
      <c r="A6624" s="150">
        <v>2025</v>
      </c>
      <c r="B6624" s="5" t="s">
        <v>4024</v>
      </c>
      <c r="C6624" s="5" t="s">
        <v>171</v>
      </c>
      <c r="D6624" s="5" t="s">
        <v>84</v>
      </c>
      <c r="E6624" s="5" t="s">
        <v>93</v>
      </c>
      <c r="F6624" s="5" t="s">
        <v>225</v>
      </c>
      <c r="G6624" s="5" t="s">
        <v>87</v>
      </c>
      <c r="H6624" s="5" t="s">
        <v>131</v>
      </c>
      <c r="I6624" s="150">
        <v>0</v>
      </c>
      <c r="J6624" s="150">
        <v>0</v>
      </c>
      <c r="K6624" s="150">
        <v>44.357168052432144</v>
      </c>
      <c r="L6624" s="150">
        <v>0</v>
      </c>
      <c r="M6624" s="150">
        <v>0</v>
      </c>
      <c r="N6624" s="150">
        <v>0</v>
      </c>
      <c r="O6624" s="150">
        <v>0</v>
      </c>
      <c r="P6624" s="150">
        <v>0</v>
      </c>
      <c r="Q6624" s="150">
        <v>0</v>
      </c>
      <c r="R6624" s="150">
        <v>107.33008748018015</v>
      </c>
      <c r="S6624" s="150">
        <v>0</v>
      </c>
      <c r="T6624" s="150">
        <v>54.094107381014808</v>
      </c>
      <c r="U6624" s="150">
        <v>0</v>
      </c>
      <c r="V6624" s="150">
        <v>454.39050200052441</v>
      </c>
      <c r="W6624" s="150">
        <v>54.094107381014808</v>
      </c>
      <c r="X6624" s="150">
        <v>0</v>
      </c>
      <c r="Y6624" s="150">
        <v>0</v>
      </c>
      <c r="Z6624" s="150">
        <v>0</v>
      </c>
      <c r="AA6624" s="150">
        <v>0</v>
      </c>
      <c r="AB6624" s="150">
        <v>0</v>
      </c>
      <c r="AC6624" s="150">
        <v>0</v>
      </c>
      <c r="AD6624" s="150">
        <v>0</v>
      </c>
      <c r="AE6624" s="150">
        <v>0</v>
      </c>
      <c r="AF6624" s="150">
        <v>66.643940293410239</v>
      </c>
      <c r="AG6624" s="150">
        <v>0</v>
      </c>
      <c r="AH6624" s="150">
        <v>0</v>
      </c>
      <c r="AI6624" s="150">
        <v>0</v>
      </c>
      <c r="AJ6624" s="150">
        <v>0</v>
      </c>
      <c r="AK6624" s="150"/>
      <c r="AL6624" s="150">
        <v>780.909912109375</v>
      </c>
      <c r="AM6624" s="150">
        <v>628.364501953125</v>
      </c>
      <c r="AN6624" s="150">
        <v>152.54537963867188</v>
      </c>
      <c r="AO6624" s="5" t="s">
        <v>4773</v>
      </c>
    </row>
    <row r="6625" spans="1:41" ht="14.25" x14ac:dyDescent="0.45">
      <c r="A6625" s="150">
        <v>2025</v>
      </c>
      <c r="B6625" s="5" t="s">
        <v>7352</v>
      </c>
      <c r="C6625" s="5" t="s">
        <v>171</v>
      </c>
      <c r="D6625" s="5" t="s">
        <v>84</v>
      </c>
      <c r="E6625" s="5" t="s">
        <v>93</v>
      </c>
      <c r="F6625" s="5" t="s">
        <v>225</v>
      </c>
      <c r="G6625" s="5" t="s">
        <v>87</v>
      </c>
      <c r="H6625" s="5" t="s">
        <v>131</v>
      </c>
      <c r="I6625" s="150">
        <v>0</v>
      </c>
      <c r="J6625" s="150">
        <v>0</v>
      </c>
      <c r="K6625" s="150">
        <v>40.599999999999987</v>
      </c>
      <c r="L6625" s="150">
        <v>0</v>
      </c>
      <c r="M6625" s="150">
        <v>0</v>
      </c>
      <c r="N6625" s="150">
        <v>0</v>
      </c>
      <c r="O6625" s="150">
        <v>0</v>
      </c>
      <c r="P6625" s="150">
        <v>0</v>
      </c>
      <c r="Q6625" s="150">
        <v>0</v>
      </c>
      <c r="R6625" s="150">
        <v>21.566700000000001</v>
      </c>
      <c r="S6625" s="150">
        <v>0</v>
      </c>
      <c r="T6625" s="150">
        <v>0</v>
      </c>
      <c r="U6625" s="150">
        <v>0</v>
      </c>
      <c r="V6625" s="150">
        <v>0</v>
      </c>
      <c r="W6625" s="150">
        <v>47.627015040000003</v>
      </c>
      <c r="X6625" s="150">
        <v>0</v>
      </c>
      <c r="Y6625" s="150">
        <v>0</v>
      </c>
      <c r="Z6625" s="150">
        <v>0</v>
      </c>
      <c r="AA6625" s="150">
        <v>1566</v>
      </c>
      <c r="AB6625" s="150">
        <v>0</v>
      </c>
      <c r="AC6625" s="150">
        <v>0</v>
      </c>
      <c r="AD6625" s="150">
        <v>0</v>
      </c>
      <c r="AE6625" s="150">
        <v>0</v>
      </c>
      <c r="AF6625" s="150">
        <v>47.3</v>
      </c>
      <c r="AG6625" s="150">
        <v>0</v>
      </c>
      <c r="AH6625" s="150">
        <v>612</v>
      </c>
      <c r="AI6625" s="150">
        <v>0</v>
      </c>
      <c r="AJ6625" s="150">
        <v>0</v>
      </c>
      <c r="AK6625" s="150">
        <v>0</v>
      </c>
      <c r="AL6625" s="150">
        <v>2335.09375</v>
      </c>
      <c r="AM6625" s="150">
        <v>1634.86669921875</v>
      </c>
      <c r="AN6625" s="150">
        <v>700.22698974609375</v>
      </c>
      <c r="AO6625" s="5" t="s">
        <v>8015</v>
      </c>
    </row>
    <row r="6626" spans="1:41" ht="14.25" x14ac:dyDescent="0.45">
      <c r="A6626" s="150">
        <v>2025</v>
      </c>
      <c r="B6626" s="5" t="s">
        <v>6344</v>
      </c>
      <c r="C6626" s="5" t="s">
        <v>171</v>
      </c>
      <c r="D6626" s="5" t="s">
        <v>84</v>
      </c>
      <c r="E6626" s="5" t="s">
        <v>93</v>
      </c>
      <c r="F6626" s="5" t="s">
        <v>225</v>
      </c>
      <c r="G6626" s="5" t="s">
        <v>87</v>
      </c>
      <c r="H6626" s="5" t="s">
        <v>131</v>
      </c>
      <c r="I6626" s="150"/>
      <c r="J6626" s="150">
        <v>0</v>
      </c>
      <c r="K6626" s="150">
        <v>41.578158377231233</v>
      </c>
      <c r="L6626" s="150"/>
      <c r="M6626" s="150">
        <v>0</v>
      </c>
      <c r="N6626" s="150">
        <v>0</v>
      </c>
      <c r="O6626" s="150">
        <v>0</v>
      </c>
      <c r="P6626" s="150">
        <v>0</v>
      </c>
      <c r="Q6626" s="150">
        <v>0</v>
      </c>
      <c r="R6626" s="150">
        <v>22.086297248133821</v>
      </c>
      <c r="S6626" s="150"/>
      <c r="T6626" s="150">
        <v>0</v>
      </c>
      <c r="U6626" s="150">
        <v>0</v>
      </c>
      <c r="V6626" s="150">
        <v>716.8647996074352</v>
      </c>
      <c r="W6626" s="150">
        <v>10.240925708677645</v>
      </c>
      <c r="X6626" s="150">
        <v>0</v>
      </c>
      <c r="Y6626" s="150"/>
      <c r="Z6626" s="150">
        <v>0</v>
      </c>
      <c r="AA6626" s="150">
        <v>0</v>
      </c>
      <c r="AB6626" s="150">
        <v>0</v>
      </c>
      <c r="AC6626" s="150">
        <v>0</v>
      </c>
      <c r="AD6626" s="150">
        <v>0</v>
      </c>
      <c r="AE6626" s="150"/>
      <c r="AF6626" s="150">
        <v>39.632382492582494</v>
      </c>
      <c r="AG6626" s="150">
        <v>0</v>
      </c>
      <c r="AH6626" s="150">
        <v>614.45554252065881</v>
      </c>
      <c r="AI6626" s="150">
        <v>0</v>
      </c>
      <c r="AJ6626" s="150"/>
      <c r="AK6626" s="150"/>
      <c r="AL6626" s="150">
        <v>1444.8580322265625</v>
      </c>
      <c r="AM6626" s="150">
        <v>778.58349609375</v>
      </c>
      <c r="AN6626" s="150">
        <v>666.27459716796875</v>
      </c>
      <c r="AO6626" s="5" t="s">
        <v>7094</v>
      </c>
    </row>
    <row r="6627" spans="1:41" ht="14.25" x14ac:dyDescent="0.45">
      <c r="A6627" s="150">
        <v>2025</v>
      </c>
      <c r="B6627" s="5" t="s">
        <v>1478</v>
      </c>
      <c r="C6627" s="5" t="s">
        <v>171</v>
      </c>
      <c r="D6627" s="5" t="s">
        <v>84</v>
      </c>
      <c r="E6627" s="5" t="s">
        <v>93</v>
      </c>
      <c r="F6627" s="5" t="s">
        <v>225</v>
      </c>
      <c r="G6627" s="5" t="s">
        <v>88</v>
      </c>
      <c r="H6627" s="5" t="s">
        <v>131</v>
      </c>
      <c r="I6627" s="150">
        <v>0</v>
      </c>
      <c r="J6627" s="150"/>
      <c r="K6627" s="150">
        <v>0</v>
      </c>
      <c r="L6627" s="150">
        <v>0</v>
      </c>
      <c r="M6627" s="150">
        <v>133.21874999999989</v>
      </c>
      <c r="N6627" s="150">
        <v>0</v>
      </c>
      <c r="O6627" s="150">
        <v>0</v>
      </c>
      <c r="P6627" s="150">
        <v>0</v>
      </c>
      <c r="Q6627" s="150">
        <v>0</v>
      </c>
      <c r="R6627" s="150">
        <v>124.6993685003924</v>
      </c>
      <c r="S6627" s="150">
        <v>0</v>
      </c>
      <c r="T6627" s="150">
        <v>57.169498769711758</v>
      </c>
      <c r="U6627" s="150"/>
      <c r="V6627" s="150">
        <v>0</v>
      </c>
      <c r="W6627" s="150">
        <v>60.165859477533417</v>
      </c>
      <c r="X6627" s="150">
        <v>0</v>
      </c>
      <c r="Y6627" s="150">
        <v>0</v>
      </c>
      <c r="Z6627" s="150">
        <v>0</v>
      </c>
      <c r="AA6627" s="150">
        <v>0</v>
      </c>
      <c r="AB6627" s="150">
        <v>99</v>
      </c>
      <c r="AC6627" s="150">
        <v>0</v>
      </c>
      <c r="AD6627" s="150">
        <v>0</v>
      </c>
      <c r="AE6627" s="150">
        <v>0</v>
      </c>
      <c r="AF6627" s="150">
        <v>0</v>
      </c>
      <c r="AG6627" s="150">
        <v>0</v>
      </c>
      <c r="AH6627" s="150">
        <v>0</v>
      </c>
      <c r="AI6627" s="150">
        <v>0</v>
      </c>
      <c r="AJ6627" s="150">
        <v>0</v>
      </c>
      <c r="AK6627" s="150"/>
      <c r="AL6627" s="150">
        <v>474.25347900390625</v>
      </c>
      <c r="AM6627" s="150">
        <v>124.69937133789063</v>
      </c>
      <c r="AN6627" s="150">
        <v>349.55410766601563</v>
      </c>
      <c r="AO6627" s="5" t="s">
        <v>3463</v>
      </c>
    </row>
    <row r="6628" spans="1:41" ht="14.25" x14ac:dyDescent="0.45">
      <c r="A6628" s="150">
        <v>2025</v>
      </c>
      <c r="B6628" s="5" t="s">
        <v>4024</v>
      </c>
      <c r="C6628" s="5" t="s">
        <v>171</v>
      </c>
      <c r="D6628" s="5" t="s">
        <v>84</v>
      </c>
      <c r="E6628" s="5" t="s">
        <v>93</v>
      </c>
      <c r="F6628" s="5" t="s">
        <v>225</v>
      </c>
      <c r="G6628" s="5" t="s">
        <v>88</v>
      </c>
      <c r="H6628" s="5" t="s">
        <v>131</v>
      </c>
      <c r="I6628" s="150">
        <v>0</v>
      </c>
      <c r="J6628" s="150"/>
      <c r="K6628" s="150">
        <v>47.095840592616113</v>
      </c>
      <c r="L6628" s="150">
        <v>0</v>
      </c>
      <c r="M6628" s="150">
        <v>0</v>
      </c>
      <c r="N6628" s="150">
        <v>0</v>
      </c>
      <c r="O6628" s="150">
        <v>0</v>
      </c>
      <c r="P6628" s="150">
        <v>0</v>
      </c>
      <c r="Q6628" s="150">
        <v>0</v>
      </c>
      <c r="R6628" s="150">
        <v>113.4811921151005</v>
      </c>
      <c r="S6628" s="150">
        <v>0</v>
      </c>
      <c r="T6628" s="150">
        <v>58.582969050113277</v>
      </c>
      <c r="U6628" s="150">
        <v>0</v>
      </c>
      <c r="V6628" s="150">
        <v>487</v>
      </c>
      <c r="W6628" s="150">
        <v>57.829601410164202</v>
      </c>
      <c r="X6628" s="150">
        <v>0</v>
      </c>
      <c r="Y6628" s="150">
        <v>0</v>
      </c>
      <c r="Z6628" s="150">
        <v>0</v>
      </c>
      <c r="AA6628" s="150">
        <v>0</v>
      </c>
      <c r="AB6628" s="150">
        <v>0</v>
      </c>
      <c r="AC6628" s="150">
        <v>0</v>
      </c>
      <c r="AD6628" s="150">
        <v>0</v>
      </c>
      <c r="AE6628" s="150">
        <v>0</v>
      </c>
      <c r="AF6628" s="150">
        <v>72.174217869739564</v>
      </c>
      <c r="AG6628" s="150">
        <v>0</v>
      </c>
      <c r="AH6628" s="150">
        <v>0</v>
      </c>
      <c r="AI6628" s="150">
        <v>0</v>
      </c>
      <c r="AJ6628" s="150">
        <v>0</v>
      </c>
      <c r="AK6628" s="150">
        <v>0</v>
      </c>
      <c r="AL6628" s="150">
        <v>836.16375732421875</v>
      </c>
      <c r="AM6628" s="150">
        <v>672.6553955078125</v>
      </c>
      <c r="AN6628" s="150">
        <v>163.50840759277344</v>
      </c>
      <c r="AO6628" s="5" t="s">
        <v>4774</v>
      </c>
    </row>
    <row r="6629" spans="1:41" ht="14.25" x14ac:dyDescent="0.45">
      <c r="A6629" s="150">
        <v>2025</v>
      </c>
      <c r="B6629" s="5" t="s">
        <v>7352</v>
      </c>
      <c r="C6629" s="5" t="s">
        <v>171</v>
      </c>
      <c r="D6629" s="5" t="s">
        <v>84</v>
      </c>
      <c r="E6629" s="5" t="s">
        <v>93</v>
      </c>
      <c r="F6629" s="5" t="s">
        <v>225</v>
      </c>
      <c r="G6629" s="5" t="s">
        <v>88</v>
      </c>
      <c r="H6629" s="5" t="s">
        <v>131</v>
      </c>
      <c r="I6629" s="150">
        <v>0</v>
      </c>
      <c r="J6629" s="150">
        <v>0</v>
      </c>
      <c r="K6629" s="150">
        <v>43.804709879883703</v>
      </c>
      <c r="L6629" s="150">
        <v>0</v>
      </c>
      <c r="M6629" s="150">
        <v>0</v>
      </c>
      <c r="N6629" s="150">
        <v>0</v>
      </c>
      <c r="O6629" s="150">
        <v>0</v>
      </c>
      <c r="P6629" s="150">
        <v>0</v>
      </c>
      <c r="Q6629" s="150">
        <v>0</v>
      </c>
      <c r="R6629" s="150">
        <v>23.316147892151619</v>
      </c>
      <c r="S6629" s="150">
        <v>0</v>
      </c>
      <c r="T6629" s="150">
        <v>0</v>
      </c>
      <c r="U6629" s="150">
        <v>0</v>
      </c>
      <c r="V6629" s="150">
        <v>0</v>
      </c>
      <c r="W6629" s="150">
        <v>47.627015040000003</v>
      </c>
      <c r="X6629" s="150">
        <v>0</v>
      </c>
      <c r="Y6629" s="150">
        <v>0</v>
      </c>
      <c r="Z6629" s="150">
        <v>0</v>
      </c>
      <c r="AA6629" s="150">
        <v>1782</v>
      </c>
      <c r="AB6629" s="150">
        <v>0</v>
      </c>
      <c r="AC6629" s="150">
        <v>0</v>
      </c>
      <c r="AD6629" s="150">
        <v>0</v>
      </c>
      <c r="AE6629" s="150"/>
      <c r="AF6629" s="150">
        <v>52.325706332824403</v>
      </c>
      <c r="AG6629" s="150">
        <v>0</v>
      </c>
      <c r="AH6629" s="150">
        <v>685.34047538325615</v>
      </c>
      <c r="AI6629" s="150">
        <v>0</v>
      </c>
      <c r="AJ6629" s="150">
        <v>0</v>
      </c>
      <c r="AK6629" s="150"/>
      <c r="AL6629" s="150">
        <v>2634.4140625</v>
      </c>
      <c r="AM6629" s="150">
        <v>1857.641845703125</v>
      </c>
      <c r="AN6629" s="150">
        <v>776.772216796875</v>
      </c>
      <c r="AO6629" s="5" t="s">
        <v>8016</v>
      </c>
    </row>
    <row r="6630" spans="1:41" ht="14.25" x14ac:dyDescent="0.45">
      <c r="A6630" s="150">
        <v>2025</v>
      </c>
      <c r="B6630" s="5" t="s">
        <v>582</v>
      </c>
      <c r="C6630" s="5" t="s">
        <v>171</v>
      </c>
      <c r="D6630" s="5" t="s">
        <v>84</v>
      </c>
      <c r="E6630" s="5" t="s">
        <v>93</v>
      </c>
      <c r="F6630" s="5" t="s">
        <v>225</v>
      </c>
      <c r="G6630" s="5" t="s">
        <v>88</v>
      </c>
      <c r="H6630" s="5" t="s">
        <v>131</v>
      </c>
      <c r="I6630" s="150">
        <v>0</v>
      </c>
      <c r="J6630" s="150"/>
      <c r="K6630" s="150">
        <v>45.682958414012482</v>
      </c>
      <c r="L6630" s="150">
        <v>0</v>
      </c>
      <c r="M6630" s="150">
        <v>0</v>
      </c>
      <c r="N6630" s="150">
        <v>0</v>
      </c>
      <c r="O6630" s="150">
        <v>0</v>
      </c>
      <c r="P6630" s="150">
        <v>0</v>
      </c>
      <c r="Q6630" s="150">
        <v>0</v>
      </c>
      <c r="R6630" s="150">
        <v>115.3589287889106</v>
      </c>
      <c r="S6630" s="150">
        <v>0</v>
      </c>
      <c r="T6630" s="150">
        <v>53.606767605350491</v>
      </c>
      <c r="U6630" s="150">
        <v>0</v>
      </c>
      <c r="V6630" s="150">
        <v>0</v>
      </c>
      <c r="W6630" s="150">
        <v>59.044023039777642</v>
      </c>
      <c r="X6630" s="150">
        <v>0</v>
      </c>
      <c r="Y6630" s="150">
        <v>0</v>
      </c>
      <c r="Z6630" s="150"/>
      <c r="AA6630" s="150">
        <v>0</v>
      </c>
      <c r="AB6630" s="150">
        <v>0</v>
      </c>
      <c r="AC6630" s="150"/>
      <c r="AD6630" s="150">
        <v>0</v>
      </c>
      <c r="AE6630" s="150"/>
      <c r="AF6630" s="150">
        <v>72.029710220341883</v>
      </c>
      <c r="AG6630" s="150">
        <v>0</v>
      </c>
      <c r="AH6630" s="150">
        <v>0</v>
      </c>
      <c r="AI6630" s="150">
        <v>0</v>
      </c>
      <c r="AJ6630" s="150">
        <v>0</v>
      </c>
      <c r="AK6630" s="150"/>
      <c r="AL6630" s="150">
        <v>345.722412109375</v>
      </c>
      <c r="AM6630" s="150">
        <v>187.38864135742188</v>
      </c>
      <c r="AN6630" s="150">
        <v>158.33375549316406</v>
      </c>
      <c r="AO6630" s="5" t="s">
        <v>1317</v>
      </c>
    </row>
    <row r="6631" spans="1:41" ht="14.25" x14ac:dyDescent="0.45">
      <c r="A6631" s="150">
        <v>2025</v>
      </c>
      <c r="B6631" s="5" t="s">
        <v>4980</v>
      </c>
      <c r="C6631" s="5" t="s">
        <v>171</v>
      </c>
      <c r="D6631" s="5" t="s">
        <v>84</v>
      </c>
      <c r="E6631" s="5" t="s">
        <v>93</v>
      </c>
      <c r="F6631" s="5" t="s">
        <v>225</v>
      </c>
      <c r="G6631" s="5" t="s">
        <v>88</v>
      </c>
      <c r="H6631" s="5" t="s">
        <v>131</v>
      </c>
      <c r="I6631" s="150">
        <v>0</v>
      </c>
      <c r="J6631" s="150">
        <v>0</v>
      </c>
      <c r="K6631" s="150">
        <v>45</v>
      </c>
      <c r="L6631" s="150">
        <v>0</v>
      </c>
      <c r="M6631" s="150">
        <v>0</v>
      </c>
      <c r="N6631" s="150">
        <v>0</v>
      </c>
      <c r="O6631" s="150">
        <v>0</v>
      </c>
      <c r="P6631" s="150">
        <v>0</v>
      </c>
      <c r="Q6631" s="150">
        <v>0</v>
      </c>
      <c r="R6631" s="150">
        <v>24.248647140688629</v>
      </c>
      <c r="S6631" s="150">
        <v>0</v>
      </c>
      <c r="T6631" s="150">
        <v>0</v>
      </c>
      <c r="U6631" s="150">
        <v>0</v>
      </c>
      <c r="V6631" s="150">
        <v>477</v>
      </c>
      <c r="W6631" s="150">
        <v>11.261624192639999</v>
      </c>
      <c r="X6631" s="150">
        <v>0</v>
      </c>
      <c r="Y6631" s="150"/>
      <c r="Z6631" s="150">
        <v>0</v>
      </c>
      <c r="AA6631" s="150">
        <v>0</v>
      </c>
      <c r="AB6631" s="150">
        <v>0</v>
      </c>
      <c r="AC6631" s="150">
        <v>0</v>
      </c>
      <c r="AD6631" s="150">
        <v>0</v>
      </c>
      <c r="AE6631" s="150">
        <v>0</v>
      </c>
      <c r="AF6631" s="150">
        <v>70.071593132531362</v>
      </c>
      <c r="AG6631" s="150">
        <v>0</v>
      </c>
      <c r="AH6631" s="150">
        <v>0</v>
      </c>
      <c r="AI6631" s="150">
        <v>0</v>
      </c>
      <c r="AJ6631" s="150">
        <v>0</v>
      </c>
      <c r="AK6631" s="150"/>
      <c r="AL6631" s="150">
        <v>627.58184814453125</v>
      </c>
      <c r="AM6631" s="150">
        <v>571.32025146484375</v>
      </c>
      <c r="AN6631" s="150">
        <v>56.261623382568359</v>
      </c>
      <c r="AO6631" s="5" t="s">
        <v>6141</v>
      </c>
    </row>
    <row r="6632" spans="1:41" ht="14.25" x14ac:dyDescent="0.45">
      <c r="A6632" s="150">
        <v>2025</v>
      </c>
      <c r="B6632" s="5" t="s">
        <v>6344</v>
      </c>
      <c r="C6632" s="5" t="s">
        <v>171</v>
      </c>
      <c r="D6632" s="5" t="s">
        <v>84</v>
      </c>
      <c r="E6632" s="5" t="s">
        <v>93</v>
      </c>
      <c r="F6632" s="5" t="s">
        <v>225</v>
      </c>
      <c r="G6632" s="5" t="s">
        <v>88</v>
      </c>
      <c r="H6632" s="5" t="s">
        <v>131</v>
      </c>
      <c r="I6632" s="150">
        <v>0</v>
      </c>
      <c r="J6632" s="150">
        <v>0</v>
      </c>
      <c r="K6632" s="150">
        <v>44.289815648351073</v>
      </c>
      <c r="L6632" s="150">
        <v>0</v>
      </c>
      <c r="M6632" s="150">
        <v>0</v>
      </c>
      <c r="N6632" s="150">
        <v>0</v>
      </c>
      <c r="O6632" s="150">
        <v>0</v>
      </c>
      <c r="P6632" s="150">
        <v>0</v>
      </c>
      <c r="Q6632" s="150">
        <v>0</v>
      </c>
      <c r="R6632" s="150">
        <v>23.811379458373441</v>
      </c>
      <c r="S6632" s="150">
        <v>0</v>
      </c>
      <c r="T6632" s="150">
        <v>0</v>
      </c>
      <c r="U6632" s="150">
        <v>0</v>
      </c>
      <c r="V6632" s="150">
        <v>773</v>
      </c>
      <c r="W6632" s="150">
        <v>11.040808031999999</v>
      </c>
      <c r="X6632" s="150">
        <v>0</v>
      </c>
      <c r="Y6632" s="150"/>
      <c r="Z6632" s="150">
        <v>0</v>
      </c>
      <c r="AA6632" s="150">
        <v>0</v>
      </c>
      <c r="AB6632" s="150">
        <v>0</v>
      </c>
      <c r="AC6632" s="150">
        <v>0</v>
      </c>
      <c r="AD6632" s="150">
        <v>0</v>
      </c>
      <c r="AE6632" s="150">
        <v>0</v>
      </c>
      <c r="AF6632" s="150">
        <v>43.582485625516803</v>
      </c>
      <c r="AG6632" s="150">
        <v>0</v>
      </c>
      <c r="AH6632" s="150">
        <v>707.4826207185522</v>
      </c>
      <c r="AI6632" s="150">
        <v>0</v>
      </c>
      <c r="AJ6632" s="150">
        <v>0</v>
      </c>
      <c r="AK6632" s="150"/>
      <c r="AL6632" s="150">
        <v>1603.2071533203125</v>
      </c>
      <c r="AM6632" s="150">
        <v>840.39385986328125</v>
      </c>
      <c r="AN6632" s="150">
        <v>762.813232421875</v>
      </c>
      <c r="AO6632" s="5" t="s">
        <v>7095</v>
      </c>
    </row>
    <row r="6633" spans="1:41" ht="14.25" x14ac:dyDescent="0.45">
      <c r="A6633" s="150">
        <v>2025</v>
      </c>
      <c r="B6633" s="5" t="s">
        <v>4980</v>
      </c>
      <c r="C6633" s="5" t="s">
        <v>171</v>
      </c>
      <c r="D6633" s="5" t="s">
        <v>84</v>
      </c>
      <c r="E6633" s="5" t="s">
        <v>93</v>
      </c>
      <c r="F6633" s="5" t="s">
        <v>228</v>
      </c>
      <c r="G6633" s="5" t="s">
        <v>87</v>
      </c>
      <c r="H6633" s="5" t="s">
        <v>131</v>
      </c>
      <c r="I6633" s="150">
        <v>263.37028496809705</v>
      </c>
      <c r="J6633" s="150">
        <v>0</v>
      </c>
      <c r="K6633" s="150">
        <v>139.00683640616163</v>
      </c>
      <c r="L6633" s="150">
        <v>94.813302588514944</v>
      </c>
      <c r="M6633" s="150">
        <v>210.69622797447767</v>
      </c>
      <c r="N6633" s="150">
        <v>176.62348746758502</v>
      </c>
      <c r="O6633" s="150">
        <v>347.64877615788816</v>
      </c>
      <c r="P6633" s="150">
        <v>94.813302588514944</v>
      </c>
      <c r="Q6633" s="150">
        <v>239.67295994954105</v>
      </c>
      <c r="R6633" s="150">
        <v>170.78912445358458</v>
      </c>
      <c r="S6633" s="150">
        <v>105.34811398723883</v>
      </c>
      <c r="T6633" s="150">
        <v>842.78491189791066</v>
      </c>
      <c r="U6633" s="150">
        <v>300.24212486363069</v>
      </c>
      <c r="V6633" s="150">
        <v>0</v>
      </c>
      <c r="W6633" s="150">
        <v>0</v>
      </c>
      <c r="X6633" s="150">
        <v>158.02217098085825</v>
      </c>
      <c r="Y6633" s="150"/>
      <c r="Z6633" s="150">
        <v>388.34417589029903</v>
      </c>
      <c r="AA6633" s="150">
        <v>1019.7697433964719</v>
      </c>
      <c r="AB6633" s="150">
        <v>0</v>
      </c>
      <c r="AC6633" s="150">
        <v>724.35298354591282</v>
      </c>
      <c r="AD6633" s="150">
        <v>142.21995388277242</v>
      </c>
      <c r="AE6633" s="150"/>
      <c r="AF6633" s="150">
        <v>751.55344518496179</v>
      </c>
      <c r="AG6633" s="150">
        <v>1111.4226025653697</v>
      </c>
      <c r="AH6633" s="150">
        <v>2128.0319025422245</v>
      </c>
      <c r="AI6633" s="150">
        <v>0</v>
      </c>
      <c r="AJ6633" s="150">
        <v>0</v>
      </c>
      <c r="AK6633" s="150">
        <v>62.155387252470909</v>
      </c>
      <c r="AL6633" s="150">
        <v>9471.681640625</v>
      </c>
      <c r="AM6633" s="150">
        <v>5335.76708984375</v>
      </c>
      <c r="AN6633" s="150">
        <v>4135.91455078125</v>
      </c>
      <c r="AO6633" s="5" t="s">
        <v>6142</v>
      </c>
    </row>
    <row r="6634" spans="1:41" ht="14.25" x14ac:dyDescent="0.45">
      <c r="A6634" s="150">
        <v>2025</v>
      </c>
      <c r="B6634" s="5" t="s">
        <v>1478</v>
      </c>
      <c r="C6634" s="5" t="s">
        <v>171</v>
      </c>
      <c r="D6634" s="5" t="s">
        <v>84</v>
      </c>
      <c r="E6634" s="5" t="s">
        <v>93</v>
      </c>
      <c r="F6634" s="5" t="s">
        <v>228</v>
      </c>
      <c r="G6634" s="5" t="s">
        <v>87</v>
      </c>
      <c r="H6634" s="5" t="s">
        <v>131</v>
      </c>
      <c r="I6634" s="150">
        <v>403.02085877797498</v>
      </c>
      <c r="J6634" s="150">
        <v>115.50841103314022</v>
      </c>
      <c r="K6634" s="150">
        <v>63.331849236538922</v>
      </c>
      <c r="L6634" s="150">
        <v>23.029763358741427</v>
      </c>
      <c r="M6634" s="150">
        <v>1487.2909049117197</v>
      </c>
      <c r="N6634" s="150">
        <v>1529.9546930219562</v>
      </c>
      <c r="O6634" s="150">
        <v>70.240778244161348</v>
      </c>
      <c r="P6634" s="150">
        <v>0</v>
      </c>
      <c r="Q6634" s="150">
        <v>0</v>
      </c>
      <c r="R6634" s="150">
        <v>225.51915128010558</v>
      </c>
      <c r="S6634" s="150">
        <v>518.16967557168209</v>
      </c>
      <c r="T6634" s="150">
        <v>575.74408396853573</v>
      </c>
      <c r="U6634" s="150">
        <v>103.63393511433642</v>
      </c>
      <c r="V6634" s="150">
        <v>0</v>
      </c>
      <c r="W6634" s="150">
        <v>0</v>
      </c>
      <c r="X6634" s="150">
        <v>177.73154484094871</v>
      </c>
      <c r="Y6634" s="150">
        <v>2665.69510877432</v>
      </c>
      <c r="Z6634" s="150">
        <v>1197.5937541812716</v>
      </c>
      <c r="AA6634" s="150">
        <v>7951.076303599988</v>
      </c>
      <c r="AB6634" s="150"/>
      <c r="AC6634" s="150">
        <v>687.95660593400339</v>
      </c>
      <c r="AD6634" s="150">
        <v>413.48293482540078</v>
      </c>
      <c r="AE6634" s="150"/>
      <c r="AF6634" s="150">
        <v>489.53532563578108</v>
      </c>
      <c r="AG6634" s="150">
        <v>8598.4801302952528</v>
      </c>
      <c r="AH6634" s="150">
        <v>92.119053434965707</v>
      </c>
      <c r="AI6634" s="150">
        <v>0</v>
      </c>
      <c r="AJ6634" s="150">
        <v>921.19053434965713</v>
      </c>
      <c r="AK6634" s="150">
        <v>67.937801908287213</v>
      </c>
      <c r="AL6634" s="150">
        <v>28378.244140625</v>
      </c>
      <c r="AM6634" s="150">
        <v>24912.1953125</v>
      </c>
      <c r="AN6634" s="150">
        <v>3466.048583984375</v>
      </c>
      <c r="AO6634" s="5" t="s">
        <v>3464</v>
      </c>
    </row>
    <row r="6635" spans="1:41" ht="14.25" x14ac:dyDescent="0.45">
      <c r="A6635" s="150">
        <v>2025</v>
      </c>
      <c r="B6635" s="5" t="s">
        <v>582</v>
      </c>
      <c r="C6635" s="5" t="s">
        <v>171</v>
      </c>
      <c r="D6635" s="5" t="s">
        <v>84</v>
      </c>
      <c r="E6635" s="5" t="s">
        <v>93</v>
      </c>
      <c r="F6635" s="5" t="s">
        <v>228</v>
      </c>
      <c r="G6635" s="5" t="s">
        <v>87</v>
      </c>
      <c r="H6635" s="5" t="s">
        <v>131</v>
      </c>
      <c r="I6635" s="150">
        <v>279.11698153336448</v>
      </c>
      <c r="J6635" s="150">
        <v>279.11698153336448</v>
      </c>
      <c r="K6635" s="150">
        <v>61.405735937340182</v>
      </c>
      <c r="L6635" s="150">
        <v>72.570415198674766</v>
      </c>
      <c r="M6635" s="150">
        <v>279.11698153336448</v>
      </c>
      <c r="N6635" s="150">
        <v>1071.8092090881196</v>
      </c>
      <c r="O6635" s="150">
        <v>68.104543494140927</v>
      </c>
      <c r="P6635" s="150">
        <v>0</v>
      </c>
      <c r="Q6635" s="150">
        <v>0</v>
      </c>
      <c r="R6635" s="150">
        <v>221.19048245124969</v>
      </c>
      <c r="S6635" s="150">
        <v>502.41056676005604</v>
      </c>
      <c r="T6635" s="150">
        <v>558.23396306672896</v>
      </c>
      <c r="U6635" s="150">
        <v>518.04111772592444</v>
      </c>
      <c r="V6635" s="150">
        <v>0</v>
      </c>
      <c r="W6635" s="150">
        <v>0</v>
      </c>
      <c r="X6635" s="150">
        <v>1430.6198519448587</v>
      </c>
      <c r="Y6635" s="150">
        <v>2802.3344945949793</v>
      </c>
      <c r="Z6635" s="150">
        <v>1199.4356945171942</v>
      </c>
      <c r="AA6635" s="150">
        <v>898.91410251501839</v>
      </c>
      <c r="AB6635" s="150">
        <v>144.02436247121608</v>
      </c>
      <c r="AC6635" s="150">
        <v>623.49486275300796</v>
      </c>
      <c r="AD6635" s="150">
        <v>149.53211789115696</v>
      </c>
      <c r="AE6635" s="150"/>
      <c r="AF6635" s="150">
        <v>483.01705621029032</v>
      </c>
      <c r="AG6635" s="150">
        <v>1846.6379498247393</v>
      </c>
      <c r="AH6635" s="150">
        <v>1116.4679261334579</v>
      </c>
      <c r="AI6635" s="150">
        <v>0</v>
      </c>
      <c r="AJ6635" s="150">
        <v>0</v>
      </c>
      <c r="AK6635" s="150">
        <v>150.72317002801682</v>
      </c>
      <c r="AL6635" s="150">
        <v>14756.318359375</v>
      </c>
      <c r="AM6635" s="150">
        <v>10295.6787109375</v>
      </c>
      <c r="AN6635" s="150">
        <v>4460.63916015625</v>
      </c>
      <c r="AO6635" s="5" t="s">
        <v>1318</v>
      </c>
    </row>
    <row r="6636" spans="1:41" ht="14.25" x14ac:dyDescent="0.45">
      <c r="A6636" s="150">
        <v>2025</v>
      </c>
      <c r="B6636" s="5" t="s">
        <v>6344</v>
      </c>
      <c r="C6636" s="5" t="s">
        <v>171</v>
      </c>
      <c r="D6636" s="5" t="s">
        <v>84</v>
      </c>
      <c r="E6636" s="5" t="s">
        <v>93</v>
      </c>
      <c r="F6636" s="5" t="s">
        <v>228</v>
      </c>
      <c r="G6636" s="5" t="s">
        <v>87</v>
      </c>
      <c r="H6636" s="5" t="s">
        <v>131</v>
      </c>
      <c r="I6636" s="150">
        <v>0</v>
      </c>
      <c r="J6636" s="150">
        <v>0</v>
      </c>
      <c r="K6636" s="150">
        <v>102.35725878649066</v>
      </c>
      <c r="L6636" s="150">
        <v>87.047868523759988</v>
      </c>
      <c r="M6636" s="150">
        <v>358.4323998037176</v>
      </c>
      <c r="N6636" s="150">
        <v>174.10290569551606</v>
      </c>
      <c r="O6636" s="150">
        <v>337.9505483863623</v>
      </c>
      <c r="P6636" s="150">
        <v>143.37295992148705</v>
      </c>
      <c r="Q6636" s="150">
        <v>238.79324276026628</v>
      </c>
      <c r="R6636" s="150">
        <v>307.86051841366083</v>
      </c>
      <c r="S6636" s="150">
        <v>1225.1280870845321</v>
      </c>
      <c r="T6636" s="150">
        <v>819.27405669421171</v>
      </c>
      <c r="U6636" s="150">
        <v>256.02314271694115</v>
      </c>
      <c r="V6636" s="150">
        <v>0</v>
      </c>
      <c r="W6636" s="150">
        <v>0</v>
      </c>
      <c r="X6636" s="150">
        <v>51.204628543388232</v>
      </c>
      <c r="Y6636" s="150"/>
      <c r="Z6636" s="150">
        <v>388.93234076146172</v>
      </c>
      <c r="AA6636" s="150">
        <v>1196.1401227735491</v>
      </c>
      <c r="AB6636" s="150">
        <v>0</v>
      </c>
      <c r="AC6636" s="150">
        <v>280.78927516359602</v>
      </c>
      <c r="AD6636" s="150">
        <v>226.3992635191286</v>
      </c>
      <c r="AE6636" s="150"/>
      <c r="AF6636" s="150">
        <v>413.93821714475041</v>
      </c>
      <c r="AG6636" s="150">
        <v>33244.093035509373</v>
      </c>
      <c r="AH6636" s="150">
        <v>993.36979374173166</v>
      </c>
      <c r="AI6636" s="150">
        <v>0</v>
      </c>
      <c r="AJ6636" s="150">
        <v>0</v>
      </c>
      <c r="AK6636" s="150">
        <v>60.42146168119811</v>
      </c>
      <c r="AL6636" s="150">
        <v>40905.6328125</v>
      </c>
      <c r="AM6636" s="150">
        <v>36731.09375</v>
      </c>
      <c r="AN6636" s="150">
        <v>4174.537109375</v>
      </c>
      <c r="AO6636" s="5" t="s">
        <v>7096</v>
      </c>
    </row>
    <row r="6637" spans="1:41" ht="14.25" x14ac:dyDescent="0.45">
      <c r="A6637" s="150">
        <v>2025</v>
      </c>
      <c r="B6637" s="5" t="s">
        <v>4024</v>
      </c>
      <c r="C6637" s="5" t="s">
        <v>171</v>
      </c>
      <c r="D6637" s="5" t="s">
        <v>84</v>
      </c>
      <c r="E6637" s="5" t="s">
        <v>93</v>
      </c>
      <c r="F6637" s="5" t="s">
        <v>228</v>
      </c>
      <c r="G6637" s="5" t="s">
        <v>87</v>
      </c>
      <c r="H6637" s="5" t="s">
        <v>131</v>
      </c>
      <c r="I6637" s="150">
        <v>378.65875166710367</v>
      </c>
      <c r="J6637" s="150">
        <v>2953.5382630034087</v>
      </c>
      <c r="K6637" s="150">
        <v>142.75434937849806</v>
      </c>
      <c r="L6637" s="150">
        <v>286.69876911937848</v>
      </c>
      <c r="M6637" s="150">
        <v>0</v>
      </c>
      <c r="N6637" s="150">
        <v>94.651705331004464</v>
      </c>
      <c r="O6637" s="150">
        <v>357.02110871469773</v>
      </c>
      <c r="P6637" s="150">
        <v>43.275285904811845</v>
      </c>
      <c r="Q6637" s="150">
        <v>0</v>
      </c>
      <c r="R6637" s="150">
        <v>216.79015221271834</v>
      </c>
      <c r="S6637" s="150">
        <v>108.18821476202962</v>
      </c>
      <c r="T6637" s="150">
        <v>540.94107381014805</v>
      </c>
      <c r="U6637" s="150">
        <v>501.99331649581745</v>
      </c>
      <c r="V6637" s="150">
        <v>0</v>
      </c>
      <c r="W6637" s="150">
        <v>0</v>
      </c>
      <c r="X6637" s="150">
        <v>414.67533942832301</v>
      </c>
      <c r="Y6637" s="150">
        <v>0</v>
      </c>
      <c r="Z6637" s="150">
        <v>1297.176694996735</v>
      </c>
      <c r="AA6637" s="150">
        <v>1036.4430974202437</v>
      </c>
      <c r="AB6637" s="150">
        <v>139.13761735900343</v>
      </c>
      <c r="AC6637" s="150">
        <v>634.38935835306847</v>
      </c>
      <c r="AD6637" s="150">
        <v>144.89993402905708</v>
      </c>
      <c r="AE6637" s="150">
        <v>0</v>
      </c>
      <c r="AF6637" s="150">
        <v>1799.3863879220767</v>
      </c>
      <c r="AG6637" s="150">
        <v>1807.8250686735148</v>
      </c>
      <c r="AH6637" s="150">
        <v>1102.4379084250818</v>
      </c>
      <c r="AI6637" s="150">
        <v>0</v>
      </c>
      <c r="AJ6637" s="150">
        <v>0</v>
      </c>
      <c r="AK6637" s="150">
        <v>63.831046709597473</v>
      </c>
      <c r="AL6637" s="150">
        <v>14064.7138671875</v>
      </c>
      <c r="AM6637" s="150">
        <v>11050.826171875</v>
      </c>
      <c r="AN6637" s="150">
        <v>3013.886474609375</v>
      </c>
      <c r="AO6637" s="5" t="s">
        <v>4775</v>
      </c>
    </row>
    <row r="6638" spans="1:41" ht="14.25" x14ac:dyDescent="0.45">
      <c r="A6638" s="150">
        <v>2025</v>
      </c>
      <c r="B6638" s="5" t="s">
        <v>7352</v>
      </c>
      <c r="C6638" s="5" t="s">
        <v>171</v>
      </c>
      <c r="D6638" s="5" t="s">
        <v>84</v>
      </c>
      <c r="E6638" s="5" t="s">
        <v>93</v>
      </c>
      <c r="F6638" s="5" t="s">
        <v>228</v>
      </c>
      <c r="G6638" s="5" t="s">
        <v>87</v>
      </c>
      <c r="H6638" s="5" t="s">
        <v>131</v>
      </c>
      <c r="I6638" s="150">
        <v>205.88235294117649</v>
      </c>
      <c r="J6638" s="150">
        <v>0</v>
      </c>
      <c r="K6638" s="150">
        <v>100.230225</v>
      </c>
      <c r="L6638" s="150">
        <v>95</v>
      </c>
      <c r="M6638" s="150">
        <v>0</v>
      </c>
      <c r="N6638" s="150">
        <v>171.47718359375</v>
      </c>
      <c r="O6638" s="150">
        <v>0</v>
      </c>
      <c r="P6638" s="150">
        <v>250</v>
      </c>
      <c r="Q6638" s="150">
        <v>443.44721369814391</v>
      </c>
      <c r="R6638" s="150">
        <v>306.83284481179999</v>
      </c>
      <c r="S6638" s="150">
        <v>2350</v>
      </c>
      <c r="T6638" s="150">
        <v>427.5</v>
      </c>
      <c r="U6638" s="150">
        <v>120</v>
      </c>
      <c r="V6638" s="150">
        <v>700</v>
      </c>
      <c r="W6638" s="150">
        <v>0</v>
      </c>
      <c r="X6638" s="150">
        <v>360</v>
      </c>
      <c r="Y6638" s="150">
        <v>7069.717991135527</v>
      </c>
      <c r="Z6638" s="150">
        <v>266.51442347751009</v>
      </c>
      <c r="AA6638" s="150">
        <v>1190</v>
      </c>
      <c r="AB6638" s="150">
        <v>0</v>
      </c>
      <c r="AC6638" s="150">
        <v>704.19960373831771</v>
      </c>
      <c r="AD6638" s="150">
        <v>695.84166960000005</v>
      </c>
      <c r="AE6638" s="150">
        <v>0</v>
      </c>
      <c r="AF6638" s="150">
        <v>576.20000000000005</v>
      </c>
      <c r="AG6638" s="150">
        <v>28340</v>
      </c>
      <c r="AH6638" s="150">
        <v>1754.4</v>
      </c>
      <c r="AI6638" s="150">
        <v>89</v>
      </c>
      <c r="AJ6638" s="150">
        <v>0</v>
      </c>
      <c r="AK6638" s="150">
        <v>159</v>
      </c>
      <c r="AL6638" s="150">
        <v>46375.2421875</v>
      </c>
      <c r="AM6638" s="150">
        <v>40439.2734375</v>
      </c>
      <c r="AN6638" s="150">
        <v>5935.9716796875</v>
      </c>
      <c r="AO6638" s="5" t="s">
        <v>8017</v>
      </c>
    </row>
    <row r="6639" spans="1:41" ht="14.25" x14ac:dyDescent="0.45">
      <c r="A6639" s="150">
        <v>2025</v>
      </c>
      <c r="B6639" s="5" t="s">
        <v>4024</v>
      </c>
      <c r="C6639" s="5" t="s">
        <v>171</v>
      </c>
      <c r="D6639" s="5" t="s">
        <v>84</v>
      </c>
      <c r="E6639" s="5" t="s">
        <v>93</v>
      </c>
      <c r="F6639" s="5" t="s">
        <v>228</v>
      </c>
      <c r="G6639" s="5" t="s">
        <v>88</v>
      </c>
      <c r="H6639" s="5" t="s">
        <v>131</v>
      </c>
      <c r="I6639" s="150">
        <v>410.08078335079301</v>
      </c>
      <c r="J6639" s="150">
        <v>3214.3373543661392</v>
      </c>
      <c r="K6639" s="150">
        <v>152.77431216629131</v>
      </c>
      <c r="L6639" s="150">
        <v>310.39450000000011</v>
      </c>
      <c r="M6639" s="150">
        <v>0</v>
      </c>
      <c r="N6639" s="150">
        <v>101.08881668042901</v>
      </c>
      <c r="O6639" s="150">
        <v>378.32336747421323</v>
      </c>
      <c r="P6639" s="150">
        <v>45.00975632885477</v>
      </c>
      <c r="Q6639" s="150">
        <v>0</v>
      </c>
      <c r="R6639" s="150">
        <v>229.2144308226373</v>
      </c>
      <c r="S6639" s="150">
        <v>115</v>
      </c>
      <c r="T6639" s="150">
        <v>585.82969050113275</v>
      </c>
      <c r="U6639" s="150">
        <v>502.40844859302229</v>
      </c>
      <c r="V6639" s="150">
        <v>0</v>
      </c>
      <c r="W6639" s="150"/>
      <c r="X6639" s="150">
        <v>449.08611587702529</v>
      </c>
      <c r="Y6639" s="150">
        <v>0</v>
      </c>
      <c r="Z6639" s="150">
        <v>1380</v>
      </c>
      <c r="AA6639" s="150">
        <v>1204</v>
      </c>
      <c r="AB6639" s="150">
        <v>128.607</v>
      </c>
      <c r="AC6639" s="150">
        <v>673.56150000000002</v>
      </c>
      <c r="AD6639" s="150">
        <v>154.14895192704969</v>
      </c>
      <c r="AE6639" s="150">
        <v>0</v>
      </c>
      <c r="AF6639" s="150">
        <v>1948.703882482969</v>
      </c>
      <c r="AG6639" s="150">
        <v>1959</v>
      </c>
      <c r="AH6639" s="150">
        <v>1218</v>
      </c>
      <c r="AI6639" s="150">
        <v>0</v>
      </c>
      <c r="AJ6639" s="150">
        <v>0</v>
      </c>
      <c r="AK6639" s="150">
        <v>67.772454391307519</v>
      </c>
      <c r="AL6639" s="150">
        <v>15227.341796875</v>
      </c>
      <c r="AM6639" s="150">
        <v>11977.7998046875</v>
      </c>
      <c r="AN6639" s="150">
        <v>3249.5419921875</v>
      </c>
      <c r="AO6639" s="5" t="s">
        <v>4776</v>
      </c>
    </row>
    <row r="6640" spans="1:41" ht="14.25" x14ac:dyDescent="0.45">
      <c r="A6640" s="150">
        <v>2025</v>
      </c>
      <c r="B6640" s="5" t="s">
        <v>4980</v>
      </c>
      <c r="C6640" s="5" t="s">
        <v>171</v>
      </c>
      <c r="D6640" s="5" t="s">
        <v>84</v>
      </c>
      <c r="E6640" s="5" t="s">
        <v>93</v>
      </c>
      <c r="F6640" s="5" t="s">
        <v>228</v>
      </c>
      <c r="G6640" s="5" t="s">
        <v>88</v>
      </c>
      <c r="H6640" s="5" t="s">
        <v>131</v>
      </c>
      <c r="I6640" s="150">
        <v>287.17141691232001</v>
      </c>
      <c r="J6640" s="150">
        <v>0</v>
      </c>
      <c r="K6640" s="150">
        <v>147</v>
      </c>
      <c r="L6640" s="150">
        <v>103.5540785209823</v>
      </c>
      <c r="M6640" s="150">
        <v>225.23248385279999</v>
      </c>
      <c r="N6640" s="150">
        <v>190.29404597553409</v>
      </c>
      <c r="O6640" s="150">
        <v>371.63359835711998</v>
      </c>
      <c r="P6640" s="150">
        <v>101.95227</v>
      </c>
      <c r="Q6640" s="150">
        <v>258.9837383746929</v>
      </c>
      <c r="R6640" s="150">
        <v>182.27926293479911</v>
      </c>
      <c r="S6640" s="150">
        <v>110.8605041173077</v>
      </c>
      <c r="T6640" s="150">
        <v>917.44079999999997</v>
      </c>
      <c r="U6640" s="150">
        <v>304.03093224267752</v>
      </c>
      <c r="V6640" s="150">
        <v>0</v>
      </c>
      <c r="W6640" s="150">
        <v>0</v>
      </c>
      <c r="X6640" s="150">
        <v>173.7</v>
      </c>
      <c r="Y6640" s="150"/>
      <c r="Z6640" s="150">
        <v>418.40179650377439</v>
      </c>
      <c r="AA6640" s="150">
        <v>1204</v>
      </c>
      <c r="AB6640" s="150">
        <v>0</v>
      </c>
      <c r="AC6640" s="150">
        <v>774.32760999999982</v>
      </c>
      <c r="AD6640" s="150">
        <v>153.33181480912381</v>
      </c>
      <c r="AE6640" s="150">
        <v>0</v>
      </c>
      <c r="AF6640" s="150">
        <v>820.83866240965301</v>
      </c>
      <c r="AG6640" s="150">
        <v>1253</v>
      </c>
      <c r="AH6640" s="150">
        <v>2360.14381959717</v>
      </c>
      <c r="AI6640" s="150">
        <v>0</v>
      </c>
      <c r="AJ6640" s="150">
        <v>0</v>
      </c>
      <c r="AK6640" s="150">
        <v>66</v>
      </c>
      <c r="AL6640" s="150">
        <v>10424.177734375</v>
      </c>
      <c r="AM6640" s="150">
        <v>5898.833984375</v>
      </c>
      <c r="AN6640" s="150">
        <v>4525.34326171875</v>
      </c>
      <c r="AO6640" s="5" t="s">
        <v>6143</v>
      </c>
    </row>
    <row r="6641" spans="1:41" ht="14.25" x14ac:dyDescent="0.45">
      <c r="A6641" s="150">
        <v>2025</v>
      </c>
      <c r="B6641" s="5" t="s">
        <v>1478</v>
      </c>
      <c r="C6641" s="5" t="s">
        <v>171</v>
      </c>
      <c r="D6641" s="5" t="s">
        <v>84</v>
      </c>
      <c r="E6641" s="5" t="s">
        <v>93</v>
      </c>
      <c r="F6641" s="5" t="s">
        <v>228</v>
      </c>
      <c r="G6641" s="5" t="s">
        <v>88</v>
      </c>
      <c r="H6641" s="5" t="s">
        <v>131</v>
      </c>
      <c r="I6641" s="150">
        <v>426.648046998165</v>
      </c>
      <c r="J6641" s="150">
        <v>120</v>
      </c>
      <c r="K6641" s="150">
        <v>69.408148824583236</v>
      </c>
      <c r="L6641" s="150">
        <v>24.623999999999999</v>
      </c>
      <c r="M6641" s="150">
        <v>1582.240624999999</v>
      </c>
      <c r="N6641" s="150">
        <v>1619.648629980954</v>
      </c>
      <c r="O6641" s="150">
        <v>73.681810868068624</v>
      </c>
      <c r="P6641" s="150">
        <v>0</v>
      </c>
      <c r="Q6641" s="150">
        <v>0</v>
      </c>
      <c r="R6641" s="150">
        <v>246.1765459815723</v>
      </c>
      <c r="S6641" s="150">
        <v>543.60632602021565</v>
      </c>
      <c r="T6641" s="150">
        <v>571.69498769711754</v>
      </c>
      <c r="U6641" s="150">
        <v>108.6339144877681</v>
      </c>
      <c r="V6641" s="150">
        <v>0</v>
      </c>
      <c r="W6641" s="150">
        <v>0</v>
      </c>
      <c r="X6641" s="150">
        <v>184.46185932566939</v>
      </c>
      <c r="Y6641" s="150">
        <v>2876.0634</v>
      </c>
      <c r="Z6641" s="150">
        <v>1218.700825161874</v>
      </c>
      <c r="AA6641" s="150">
        <v>8441.026540495388</v>
      </c>
      <c r="AB6641" s="150">
        <v>73</v>
      </c>
      <c r="AC6641" s="150">
        <v>717.78062</v>
      </c>
      <c r="AD6641" s="150">
        <v>431.44703242039571</v>
      </c>
      <c r="AE6641" s="150">
        <v>0</v>
      </c>
      <c r="AF6641" s="150">
        <v>518.23444387571453</v>
      </c>
      <c r="AG6641" s="150">
        <v>9698.6039129613473</v>
      </c>
      <c r="AH6641" s="150">
        <v>99.936274116970026</v>
      </c>
      <c r="AI6641" s="150">
        <v>0</v>
      </c>
      <c r="AJ6641" s="150">
        <v>978.7323100761547</v>
      </c>
      <c r="AK6641" s="150">
        <v>80.410943842170184</v>
      </c>
      <c r="AL6641" s="150">
        <v>30704.76171875</v>
      </c>
      <c r="AM6641" s="150">
        <v>26994.873046875</v>
      </c>
      <c r="AN6641" s="150">
        <v>3709.88818359375</v>
      </c>
      <c r="AO6641" s="5" t="s">
        <v>3465</v>
      </c>
    </row>
    <row r="6642" spans="1:41" ht="14.25" x14ac:dyDescent="0.45">
      <c r="A6642" s="150">
        <v>2025</v>
      </c>
      <c r="B6642" s="5" t="s">
        <v>7352</v>
      </c>
      <c r="C6642" s="5" t="s">
        <v>171</v>
      </c>
      <c r="D6642" s="5" t="s">
        <v>84</v>
      </c>
      <c r="E6642" s="5" t="s">
        <v>93</v>
      </c>
      <c r="F6642" s="5" t="s">
        <v>228</v>
      </c>
      <c r="G6642" s="5" t="s">
        <v>88</v>
      </c>
      <c r="H6642" s="5" t="s">
        <v>131</v>
      </c>
      <c r="I6642" s="150">
        <v>210</v>
      </c>
      <c r="J6642" s="150">
        <v>0</v>
      </c>
      <c r="K6642" s="150">
        <v>107.8385912276902</v>
      </c>
      <c r="L6642" s="150">
        <v>105.0625556355816</v>
      </c>
      <c r="M6642" s="150">
        <v>0</v>
      </c>
      <c r="N6642" s="150">
        <v>185.41827861992189</v>
      </c>
      <c r="O6642" s="150">
        <v>0</v>
      </c>
      <c r="P6642" s="150">
        <v>267.43843388024987</v>
      </c>
      <c r="Q6642" s="150">
        <v>483.0400535198491</v>
      </c>
      <c r="R6642" s="150">
        <v>331.7225160920093</v>
      </c>
      <c r="S6642" s="150">
        <v>2538.6213408876301</v>
      </c>
      <c r="T6642" s="150">
        <v>472.86068846066848</v>
      </c>
      <c r="U6642" s="150">
        <v>124.8724812</v>
      </c>
      <c r="V6642" s="150">
        <v>758</v>
      </c>
      <c r="W6642" s="150">
        <v>0</v>
      </c>
      <c r="X6642" s="150">
        <v>390.05761247999999</v>
      </c>
      <c r="Y6642" s="150">
        <v>7833.0583441991967</v>
      </c>
      <c r="Z6642" s="150">
        <v>288.1335444547916</v>
      </c>
      <c r="AA6642" s="150">
        <v>1347</v>
      </c>
      <c r="AB6642" s="150">
        <v>0</v>
      </c>
      <c r="AC6642" s="150">
        <v>762.03224063999994</v>
      </c>
      <c r="AD6642" s="150">
        <v>757.96935225242589</v>
      </c>
      <c r="AE6642" s="150"/>
      <c r="AF6642" s="150">
        <v>637.42224078167908</v>
      </c>
      <c r="AG6642" s="150">
        <v>31290</v>
      </c>
      <c r="AH6642" s="150">
        <v>1964.642696098668</v>
      </c>
      <c r="AI6642" s="150">
        <v>96.336462240000003</v>
      </c>
      <c r="AJ6642" s="150">
        <v>0</v>
      </c>
      <c r="AK6642" s="150">
        <v>172</v>
      </c>
      <c r="AL6642" s="150">
        <v>51123.52734375</v>
      </c>
      <c r="AM6642" s="150">
        <v>44623.19921875</v>
      </c>
      <c r="AN6642" s="150">
        <v>6500.32666015625</v>
      </c>
      <c r="AO6642" s="5" t="s">
        <v>8018</v>
      </c>
    </row>
    <row r="6643" spans="1:41" ht="14.25" x14ac:dyDescent="0.45">
      <c r="A6643" s="150">
        <v>2025</v>
      </c>
      <c r="B6643" s="5" t="s">
        <v>6344</v>
      </c>
      <c r="C6643" s="5" t="s">
        <v>171</v>
      </c>
      <c r="D6643" s="5" t="s">
        <v>84</v>
      </c>
      <c r="E6643" s="5" t="s">
        <v>93</v>
      </c>
      <c r="F6643" s="5" t="s">
        <v>228</v>
      </c>
      <c r="G6643" s="5" t="s">
        <v>88</v>
      </c>
      <c r="H6643" s="5" t="s">
        <v>131</v>
      </c>
      <c r="I6643" s="150">
        <v>0</v>
      </c>
      <c r="J6643" s="150">
        <v>0</v>
      </c>
      <c r="K6643" s="150">
        <v>109.03282634102371</v>
      </c>
      <c r="L6643" s="150">
        <v>95.883406037946585</v>
      </c>
      <c r="M6643" s="150">
        <v>386.42828112000001</v>
      </c>
      <c r="N6643" s="150">
        <v>187.70149856699999</v>
      </c>
      <c r="O6643" s="150">
        <v>364.34666505600001</v>
      </c>
      <c r="P6643" s="150">
        <v>153.81509417135379</v>
      </c>
      <c r="Q6643" s="150">
        <v>257.4445345717977</v>
      </c>
      <c r="R6643" s="150">
        <v>331.90640974546511</v>
      </c>
      <c r="S6643" s="150">
        <v>1320.818489352979</v>
      </c>
      <c r="T6643" s="150">
        <v>898.41631629324809</v>
      </c>
      <c r="U6643" s="150">
        <v>265.35402255000002</v>
      </c>
      <c r="V6643" s="150">
        <v>0</v>
      </c>
      <c r="W6643" s="150">
        <v>0</v>
      </c>
      <c r="X6643" s="150">
        <v>57</v>
      </c>
      <c r="Y6643" s="150"/>
      <c r="Z6643" s="150">
        <v>420.13264148689518</v>
      </c>
      <c r="AA6643" s="150">
        <v>1373</v>
      </c>
      <c r="AB6643" s="150">
        <v>0</v>
      </c>
      <c r="AC6643" s="150">
        <v>305.70033999999998</v>
      </c>
      <c r="AD6643" s="150">
        <v>234.6584709002947</v>
      </c>
      <c r="AE6643" s="150">
        <v>0</v>
      </c>
      <c r="AF6643" s="150">
        <v>455.19484986650872</v>
      </c>
      <c r="AG6643" s="150">
        <v>36557</v>
      </c>
      <c r="AH6643" s="150">
        <v>1143.7635701616589</v>
      </c>
      <c r="AI6643" s="150">
        <v>0</v>
      </c>
      <c r="AJ6643" s="150">
        <v>0</v>
      </c>
      <c r="AK6643" s="150">
        <v>65</v>
      </c>
      <c r="AL6643" s="150">
        <v>44982.59765625</v>
      </c>
      <c r="AM6643" s="150">
        <v>40403.1328125</v>
      </c>
      <c r="AN6643" s="150">
        <v>4579.46435546875</v>
      </c>
      <c r="AO6643" s="5" t="s">
        <v>7097</v>
      </c>
    </row>
    <row r="6644" spans="1:41" ht="14.25" x14ac:dyDescent="0.45">
      <c r="A6644" s="150">
        <v>2025</v>
      </c>
      <c r="B6644" s="5" t="s">
        <v>582</v>
      </c>
      <c r="C6644" s="5" t="s">
        <v>171</v>
      </c>
      <c r="D6644" s="5" t="s">
        <v>84</v>
      </c>
      <c r="E6644" s="5" t="s">
        <v>93</v>
      </c>
      <c r="F6644" s="5" t="s">
        <v>228</v>
      </c>
      <c r="G6644" s="5" t="s">
        <v>88</v>
      </c>
      <c r="H6644" s="5" t="s">
        <v>131</v>
      </c>
      <c r="I6644" s="150">
        <v>285.84749384855883</v>
      </c>
      <c r="J6644" s="150">
        <v>299.06605700082832</v>
      </c>
      <c r="K6644" s="150">
        <v>62.814067819267173</v>
      </c>
      <c r="L6644" s="150">
        <v>77.300227661624504</v>
      </c>
      <c r="M6644" s="150">
        <v>292.91484525056637</v>
      </c>
      <c r="N6644" s="150">
        <v>1162</v>
      </c>
      <c r="O6644" s="150">
        <v>71.494052052168541</v>
      </c>
      <c r="P6644" s="150">
        <v>0</v>
      </c>
      <c r="Q6644" s="150">
        <v>0</v>
      </c>
      <c r="R6644" s="150">
        <v>230.3720942668044</v>
      </c>
      <c r="S6644" s="150">
        <v>516.47148056605681</v>
      </c>
      <c r="T6644" s="150">
        <v>536.0676760535049</v>
      </c>
      <c r="U6644" s="150">
        <v>509.94457532191763</v>
      </c>
      <c r="V6644" s="150">
        <v>0</v>
      </c>
      <c r="W6644" s="150"/>
      <c r="X6644" s="150">
        <v>1459.367909066541</v>
      </c>
      <c r="Y6644" s="150">
        <v>2956.3784000000001</v>
      </c>
      <c r="Z6644" s="150">
        <v>1262.4319256800741</v>
      </c>
      <c r="AA6644" s="150">
        <v>1050.294465598201</v>
      </c>
      <c r="AB6644" s="150">
        <v>129</v>
      </c>
      <c r="AC6644" s="150">
        <v>660.94753999999989</v>
      </c>
      <c r="AD6644" s="150">
        <v>157.3857776646708</v>
      </c>
      <c r="AE6644" s="150"/>
      <c r="AF6644" s="150">
        <v>514.49793014529916</v>
      </c>
      <c r="AG6644" s="150">
        <v>2005</v>
      </c>
      <c r="AH6644" s="150">
        <v>1221.714842505746</v>
      </c>
      <c r="AI6644" s="150">
        <v>0</v>
      </c>
      <c r="AJ6644" s="150">
        <v>0</v>
      </c>
      <c r="AK6644" s="150">
        <v>158.1740164353059</v>
      </c>
      <c r="AL6644" s="150">
        <v>15619.4853515625</v>
      </c>
      <c r="AM6644" s="150">
        <v>11014.0810546875</v>
      </c>
      <c r="AN6644" s="150">
        <v>4605.404296875</v>
      </c>
      <c r="AO6644" s="5" t="s">
        <v>1319</v>
      </c>
    </row>
    <row r="6645" spans="1:41" ht="14.25" x14ac:dyDescent="0.45">
      <c r="A6645" s="150">
        <v>2025</v>
      </c>
      <c r="B6645" s="5" t="s">
        <v>582</v>
      </c>
      <c r="C6645" s="5" t="s">
        <v>171</v>
      </c>
      <c r="D6645" s="5" t="s">
        <v>84</v>
      </c>
      <c r="E6645" s="5" t="s">
        <v>93</v>
      </c>
      <c r="F6645" s="5" t="s">
        <v>231</v>
      </c>
      <c r="G6645" s="5" t="s">
        <v>87</v>
      </c>
      <c r="H6645" s="5" t="s">
        <v>131</v>
      </c>
      <c r="I6645" s="150">
        <v>513.57524602139063</v>
      </c>
      <c r="J6645" s="150">
        <v>72.570415198674766</v>
      </c>
      <c r="K6645" s="150">
        <v>16.747018892001869</v>
      </c>
      <c r="L6645" s="150">
        <v>55.823396306672898</v>
      </c>
      <c r="M6645" s="150">
        <v>390.76377414671026</v>
      </c>
      <c r="N6645" s="150">
        <v>71.453947272541299</v>
      </c>
      <c r="O6645" s="150">
        <v>125.04440772694728</v>
      </c>
      <c r="P6645" s="150">
        <v>1056.7112133230169</v>
      </c>
      <c r="Q6645" s="150">
        <v>45.8662844358306</v>
      </c>
      <c r="R6645" s="150">
        <v>548.39244883176332</v>
      </c>
      <c r="S6645" s="150">
        <v>1116.4679261334579</v>
      </c>
      <c r="T6645" s="150">
        <v>1172.2913224401309</v>
      </c>
      <c r="U6645" s="150">
        <v>0</v>
      </c>
      <c r="V6645" s="150">
        <v>0</v>
      </c>
      <c r="W6645" s="150">
        <v>906.57195602036779</v>
      </c>
      <c r="X6645" s="150">
        <v>0</v>
      </c>
      <c r="Y6645" s="150">
        <v>0</v>
      </c>
      <c r="Z6645" s="150">
        <v>466.44721453446442</v>
      </c>
      <c r="AA6645" s="150">
        <v>5933.4509934921707</v>
      </c>
      <c r="AB6645" s="150">
        <v>0</v>
      </c>
      <c r="AC6645" s="150">
        <v>65.443163075220298</v>
      </c>
      <c r="AD6645" s="150">
        <v>271.97663416467873</v>
      </c>
      <c r="AE6645" s="150">
        <v>7613.8424736773595</v>
      </c>
      <c r="AF6645" s="150">
        <v>289.81023372617432</v>
      </c>
      <c r="AG6645" s="150">
        <v>0</v>
      </c>
      <c r="AH6645" s="150">
        <v>1819.8427195975364</v>
      </c>
      <c r="AI6645" s="150">
        <v>130.62674735761456</v>
      </c>
      <c r="AJ6645" s="150">
        <v>1081.8574204233207</v>
      </c>
      <c r="AK6645" s="150">
        <v>411.97666474324598</v>
      </c>
      <c r="AL6645" s="150">
        <v>24177.552734375</v>
      </c>
      <c r="AM6645" s="150">
        <v>17815.244140625</v>
      </c>
      <c r="AN6645" s="150">
        <v>6362.30908203125</v>
      </c>
      <c r="AO6645" s="5" t="s">
        <v>1320</v>
      </c>
    </row>
    <row r="6646" spans="1:41" ht="14.25" x14ac:dyDescent="0.45">
      <c r="A6646" s="150">
        <v>2025</v>
      </c>
      <c r="B6646" s="5" t="s">
        <v>1478</v>
      </c>
      <c r="C6646" s="5" t="s">
        <v>171</v>
      </c>
      <c r="D6646" s="5" t="s">
        <v>84</v>
      </c>
      <c r="E6646" s="5" t="s">
        <v>93</v>
      </c>
      <c r="F6646" s="5" t="s">
        <v>231</v>
      </c>
      <c r="G6646" s="5" t="s">
        <v>87</v>
      </c>
      <c r="H6646" s="5" t="s">
        <v>131</v>
      </c>
      <c r="I6646" s="150">
        <v>472.11014885419928</v>
      </c>
      <c r="J6646" s="150">
        <v>0</v>
      </c>
      <c r="K6646" s="150">
        <v>23.029763358741427</v>
      </c>
      <c r="L6646" s="150">
        <v>572.28961946472452</v>
      </c>
      <c r="M6646" s="150">
        <v>531.12391746097398</v>
      </c>
      <c r="N6646" s="150">
        <v>666.25105396838956</v>
      </c>
      <c r="O6646" s="150">
        <v>126.66369847307784</v>
      </c>
      <c r="P6646" s="150">
        <v>759.9390975452701</v>
      </c>
      <c r="Q6646" s="150">
        <v>83.695114377824382</v>
      </c>
      <c r="R6646" s="150">
        <v>266.19998865227222</v>
      </c>
      <c r="S6646" s="150">
        <v>1151.4881679370715</v>
      </c>
      <c r="T6646" s="150">
        <v>1209.0625763339249</v>
      </c>
      <c r="U6646" s="150"/>
      <c r="V6646" s="150">
        <v>0</v>
      </c>
      <c r="W6646" s="150">
        <v>128.96667480895201</v>
      </c>
      <c r="X6646" s="150">
        <v>238.28034573072358</v>
      </c>
      <c r="Y6646" s="150">
        <v>0</v>
      </c>
      <c r="Z6646" s="150">
        <v>465.73090440382788</v>
      </c>
      <c r="AA6646" s="150">
        <v>25116.174586324669</v>
      </c>
      <c r="AB6646" s="150"/>
      <c r="AC6646" s="150">
        <v>199.49532509509763</v>
      </c>
      <c r="AD6646" s="150">
        <v>418.47952985812179</v>
      </c>
      <c r="AE6646" s="150">
        <v>10126.348157182116</v>
      </c>
      <c r="AF6646" s="150">
        <v>672.492972590568</v>
      </c>
      <c r="AG6646" s="150">
        <v>0</v>
      </c>
      <c r="AH6646" s="150">
        <v>690.89290076224279</v>
      </c>
      <c r="AI6646" s="150">
        <v>134.72411564863734</v>
      </c>
      <c r="AJ6646" s="150">
        <v>690.89290076224279</v>
      </c>
      <c r="AK6646" s="150">
        <v>500.89735305262604</v>
      </c>
      <c r="AL6646" s="150">
        <v>45245.234375</v>
      </c>
      <c r="AM6646" s="150">
        <v>40091.62109375</v>
      </c>
      <c r="AN6646" s="150">
        <v>5153.609375</v>
      </c>
      <c r="AO6646" s="5" t="s">
        <v>3466</v>
      </c>
    </row>
    <row r="6647" spans="1:41" ht="14.25" x14ac:dyDescent="0.45">
      <c r="A6647" s="150">
        <v>2025</v>
      </c>
      <c r="B6647" s="5" t="s">
        <v>4024</v>
      </c>
      <c r="C6647" s="5" t="s">
        <v>171</v>
      </c>
      <c r="D6647" s="5" t="s">
        <v>84</v>
      </c>
      <c r="E6647" s="5" t="s">
        <v>93</v>
      </c>
      <c r="F6647" s="5" t="s">
        <v>231</v>
      </c>
      <c r="G6647" s="5" t="s">
        <v>87</v>
      </c>
      <c r="H6647" s="5" t="s">
        <v>131</v>
      </c>
      <c r="I6647" s="150">
        <v>562.578716762554</v>
      </c>
      <c r="J6647" s="150">
        <v>995.33157581067246</v>
      </c>
      <c r="K6647" s="150">
        <v>23.812226069122719</v>
      </c>
      <c r="L6647" s="150">
        <v>724.86103890559843</v>
      </c>
      <c r="M6647" s="150">
        <v>378.65875166710367</v>
      </c>
      <c r="N6647" s="150">
        <v>2321.1619194871314</v>
      </c>
      <c r="O6647" s="150">
        <v>121.17080053347317</v>
      </c>
      <c r="P6647" s="150">
        <v>1023.976569433215</v>
      </c>
      <c r="Q6647" s="150">
        <v>51.921310846518985</v>
      </c>
      <c r="R6647" s="150">
        <v>602.95816922023528</v>
      </c>
      <c r="S6647" s="150">
        <v>649.12928857217776</v>
      </c>
      <c r="T6647" s="150">
        <v>1135.9762550013111</v>
      </c>
      <c r="U6647" s="150">
        <v>0</v>
      </c>
      <c r="V6647" s="150">
        <v>0</v>
      </c>
      <c r="W6647" s="150">
        <v>162.28232214304444</v>
      </c>
      <c r="X6647" s="150">
        <v>0</v>
      </c>
      <c r="Y6647" s="150">
        <v>0</v>
      </c>
      <c r="Z6647" s="150">
        <v>311.58205851464533</v>
      </c>
      <c r="AA6647" s="150">
        <v>2896.1985091795327</v>
      </c>
      <c r="AB6647" s="150">
        <v>0</v>
      </c>
      <c r="AC6647" s="150">
        <v>66.586676271336685</v>
      </c>
      <c r="AD6647" s="150">
        <v>263.55138216254431</v>
      </c>
      <c r="AE6647" s="150">
        <v>7430.366589856194</v>
      </c>
      <c r="AF6647" s="150">
        <v>1302.4130045912173</v>
      </c>
      <c r="AG6647" s="150">
        <v>0</v>
      </c>
      <c r="AH6647" s="150">
        <v>1795.9243650496917</v>
      </c>
      <c r="AI6647" s="150">
        <v>126.58021127157465</v>
      </c>
      <c r="AJ6647" s="150">
        <v>1041.8525081583452</v>
      </c>
      <c r="AK6647" s="150">
        <v>481.43755569103178</v>
      </c>
      <c r="AL6647" s="150">
        <v>24470.310546875</v>
      </c>
      <c r="AM6647" s="150">
        <v>19331.787109375</v>
      </c>
      <c r="AN6647" s="150">
        <v>5138.52294921875</v>
      </c>
      <c r="AO6647" s="5" t="s">
        <v>4777</v>
      </c>
    </row>
    <row r="6648" spans="1:41" ht="14.25" x14ac:dyDescent="0.45">
      <c r="A6648" s="150">
        <v>2025</v>
      </c>
      <c r="B6648" s="5" t="s">
        <v>6344</v>
      </c>
      <c r="C6648" s="5" t="s">
        <v>171</v>
      </c>
      <c r="D6648" s="5" t="s">
        <v>84</v>
      </c>
      <c r="E6648" s="5" t="s">
        <v>93</v>
      </c>
      <c r="F6648" s="5" t="s">
        <v>231</v>
      </c>
      <c r="G6648" s="5" t="s">
        <v>87</v>
      </c>
      <c r="H6648" s="5" t="s">
        <v>131</v>
      </c>
      <c r="I6648" s="150">
        <v>684.09383733966672</v>
      </c>
      <c r="J6648" s="150">
        <v>112.83042308792683</v>
      </c>
      <c r="K6648" s="150">
        <v>22.278027859251683</v>
      </c>
      <c r="L6648" s="150">
        <v>727.10572531611285</v>
      </c>
      <c r="M6648" s="150">
        <v>0</v>
      </c>
      <c r="N6648" s="150">
        <v>377.10775192606218</v>
      </c>
      <c r="O6648" s="150">
        <v>114.37373059222456</v>
      </c>
      <c r="P6648" s="150">
        <v>709.16464756708046</v>
      </c>
      <c r="Q6648" s="150">
        <v>44.500574959565377</v>
      </c>
      <c r="R6648" s="150">
        <v>0</v>
      </c>
      <c r="S6648" s="150">
        <v>0</v>
      </c>
      <c r="T6648" s="150">
        <v>3328.3008553202349</v>
      </c>
      <c r="U6648" s="150">
        <v>0</v>
      </c>
      <c r="V6648" s="150">
        <v>0</v>
      </c>
      <c r="W6648" s="150">
        <v>254.99905014607339</v>
      </c>
      <c r="X6648" s="150">
        <v>716.8647996074352</v>
      </c>
      <c r="Y6648" s="150">
        <v>1026.1407560095001</v>
      </c>
      <c r="Z6648" s="150">
        <v>126.54683565804586</v>
      </c>
      <c r="AA6648" s="150">
        <v>3426.6137421235403</v>
      </c>
      <c r="AB6648" s="150">
        <v>149.51751534669364</v>
      </c>
      <c r="AC6648" s="150">
        <v>1875.6970866513118</v>
      </c>
      <c r="AD6648" s="150">
        <v>666.53053913673477</v>
      </c>
      <c r="AE6648" s="150">
        <v>1203.5801553009035</v>
      </c>
      <c r="AF6648" s="150">
        <v>3648.8213481504281</v>
      </c>
      <c r="AG6648" s="150">
        <v>0</v>
      </c>
      <c r="AH6648" s="150">
        <v>788.55127956817876</v>
      </c>
      <c r="AI6648" s="150">
        <v>119.81883079152846</v>
      </c>
      <c r="AJ6648" s="150">
        <v>1446.9814219424634</v>
      </c>
      <c r="AK6648" s="150">
        <v>711.74433675309638</v>
      </c>
      <c r="AL6648" s="150">
        <v>22282.16015625</v>
      </c>
      <c r="AM6648" s="150">
        <v>15409.1845703125</v>
      </c>
      <c r="AN6648" s="150">
        <v>6872.97900390625</v>
      </c>
      <c r="AO6648" s="5" t="s">
        <v>7098</v>
      </c>
    </row>
    <row r="6649" spans="1:41" ht="14.25" x14ac:dyDescent="0.45">
      <c r="A6649" s="150">
        <v>2025</v>
      </c>
      <c r="B6649" s="5" t="s">
        <v>7352</v>
      </c>
      <c r="C6649" s="5" t="s">
        <v>171</v>
      </c>
      <c r="D6649" s="5" t="s">
        <v>84</v>
      </c>
      <c r="E6649" s="5" t="s">
        <v>93</v>
      </c>
      <c r="F6649" s="5" t="s">
        <v>231</v>
      </c>
      <c r="G6649" s="5" t="s">
        <v>87</v>
      </c>
      <c r="H6649" s="5" t="s">
        <v>131</v>
      </c>
      <c r="I6649" s="150">
        <v>733.33333333333337</v>
      </c>
      <c r="J6649" s="150">
        <v>903.9</v>
      </c>
      <c r="K6649" s="150">
        <v>21.754000000000001</v>
      </c>
      <c r="L6649" s="150">
        <v>775</v>
      </c>
      <c r="M6649" s="150">
        <v>350</v>
      </c>
      <c r="N6649" s="150">
        <v>371.42126660156248</v>
      </c>
      <c r="O6649" s="150">
        <v>100.5147</v>
      </c>
      <c r="P6649" s="150">
        <v>2231.375</v>
      </c>
      <c r="Q6649" s="150">
        <v>45.58382478368128</v>
      </c>
      <c r="R6649" s="150">
        <v>69.08971249999999</v>
      </c>
      <c r="S6649" s="150">
        <v>0</v>
      </c>
      <c r="T6649" s="150">
        <v>568</v>
      </c>
      <c r="U6649" s="150">
        <v>50</v>
      </c>
      <c r="V6649" s="150">
        <v>0</v>
      </c>
      <c r="W6649" s="150">
        <v>615.90389903999994</v>
      </c>
      <c r="X6649" s="150">
        <v>0</v>
      </c>
      <c r="Y6649" s="150">
        <v>8439.6722329733439</v>
      </c>
      <c r="Z6649" s="150">
        <v>7.0479224142979211</v>
      </c>
      <c r="AA6649" s="150">
        <v>3411</v>
      </c>
      <c r="AB6649" s="150">
        <v>166</v>
      </c>
      <c r="AC6649" s="150">
        <v>2053.3346560747659</v>
      </c>
      <c r="AD6649" s="150">
        <v>611.8654913274421</v>
      </c>
      <c r="AE6649" s="150">
        <v>2172.6978100000001</v>
      </c>
      <c r="AF6649" s="150">
        <v>3570.72</v>
      </c>
      <c r="AG6649" s="150">
        <v>0</v>
      </c>
      <c r="AH6649" s="150">
        <v>788.45394516408305</v>
      </c>
      <c r="AI6649" s="150">
        <v>687</v>
      </c>
      <c r="AJ6649" s="150">
        <v>2013</v>
      </c>
      <c r="AK6649" s="150">
        <v>934</v>
      </c>
      <c r="AL6649" s="150">
        <v>31690.666015625</v>
      </c>
      <c r="AM6649" s="150">
        <v>26847.17578125</v>
      </c>
      <c r="AN6649" s="150">
        <v>4843.4921875</v>
      </c>
      <c r="AO6649" s="5" t="s">
        <v>8019</v>
      </c>
    </row>
    <row r="6650" spans="1:41" ht="14.25" x14ac:dyDescent="0.45">
      <c r="A6650" s="150">
        <v>2025</v>
      </c>
      <c r="B6650" s="5" t="s">
        <v>4980</v>
      </c>
      <c r="C6650" s="5" t="s">
        <v>171</v>
      </c>
      <c r="D6650" s="5" t="s">
        <v>84</v>
      </c>
      <c r="E6650" s="5" t="s">
        <v>93</v>
      </c>
      <c r="F6650" s="5" t="s">
        <v>231</v>
      </c>
      <c r="G6650" s="5" t="s">
        <v>87</v>
      </c>
      <c r="H6650" s="5" t="s">
        <v>131</v>
      </c>
      <c r="I6650" s="150">
        <v>547.81019273364188</v>
      </c>
      <c r="J6650" s="150">
        <v>116.06833806658025</v>
      </c>
      <c r="K6650" s="150">
        <v>22.917344438292748</v>
      </c>
      <c r="L6650" s="150">
        <v>737.43679791067177</v>
      </c>
      <c r="M6650" s="150">
        <v>368.71839895533589</v>
      </c>
      <c r="N6650" s="150">
        <v>2213.2353501728235</v>
      </c>
      <c r="O6650" s="150">
        <v>117.65593414436795</v>
      </c>
      <c r="P6650" s="150">
        <v>1106.3869627167796</v>
      </c>
      <c r="Q6650" s="150">
        <v>44.453334933093274</v>
      </c>
      <c r="R6650" s="150">
        <v>0</v>
      </c>
      <c r="S6650" s="150">
        <v>632.088683923433</v>
      </c>
      <c r="T6650" s="150">
        <v>3623.975121161016</v>
      </c>
      <c r="U6650" s="150">
        <v>0</v>
      </c>
      <c r="V6650" s="150">
        <v>0</v>
      </c>
      <c r="W6650" s="150">
        <v>188.5731240371575</v>
      </c>
      <c r="X6650" s="150">
        <v>632.088683923433</v>
      </c>
      <c r="Y6650" s="150"/>
      <c r="Z6650" s="150">
        <v>162.96211161687714</v>
      </c>
      <c r="AA6650" s="150">
        <v>2872.8430684320028</v>
      </c>
      <c r="AB6650" s="150">
        <v>265.47724724784183</v>
      </c>
      <c r="AC6650" s="150">
        <v>66.135449533720191</v>
      </c>
      <c r="AD6650" s="150">
        <v>259.15636040860755</v>
      </c>
      <c r="AE6650" s="150">
        <v>1603.841049621582</v>
      </c>
      <c r="AF6650" s="150">
        <v>3810.9258842427698</v>
      </c>
      <c r="AG6650" s="150">
        <v>0</v>
      </c>
      <c r="AH6650" s="150">
        <v>1264.177367846866</v>
      </c>
      <c r="AI6650" s="150">
        <v>123.25729336506943</v>
      </c>
      <c r="AJ6650" s="150">
        <v>1014.50233769711</v>
      </c>
      <c r="AK6650" s="150">
        <v>468.7991072432128</v>
      </c>
      <c r="AL6650" s="150">
        <v>22263.486328125</v>
      </c>
      <c r="AM6650" s="150">
        <v>14296.599609375</v>
      </c>
      <c r="AN6650" s="150">
        <v>7966.884765625</v>
      </c>
      <c r="AO6650" s="5" t="s">
        <v>6144</v>
      </c>
    </row>
    <row r="6651" spans="1:41" ht="14.25" x14ac:dyDescent="0.45">
      <c r="A6651" s="150">
        <v>2025</v>
      </c>
      <c r="B6651" s="5" t="s">
        <v>4980</v>
      </c>
      <c r="C6651" s="5" t="s">
        <v>171</v>
      </c>
      <c r="D6651" s="5" t="s">
        <v>84</v>
      </c>
      <c r="E6651" s="5" t="s">
        <v>93</v>
      </c>
      <c r="F6651" s="5" t="s">
        <v>231</v>
      </c>
      <c r="G6651" s="5" t="s">
        <v>88</v>
      </c>
      <c r="H6651" s="5" t="s">
        <v>131</v>
      </c>
      <c r="I6651" s="150">
        <v>597.31654717762547</v>
      </c>
      <c r="J6651" s="150">
        <v>115.7942024253296</v>
      </c>
      <c r="K6651" s="150">
        <v>24</v>
      </c>
      <c r="L6651" s="150">
        <v>805.42061071875128</v>
      </c>
      <c r="M6651" s="150">
        <v>394.15684674239998</v>
      </c>
      <c r="N6651" s="150">
        <v>2384.5385204374888</v>
      </c>
      <c r="O6651" s="150">
        <v>125.7731974706613</v>
      </c>
      <c r="P6651" s="150">
        <v>1189.6923666600001</v>
      </c>
      <c r="Q6651" s="150">
        <v>48.03500097223575</v>
      </c>
      <c r="R6651" s="150">
        <v>0</v>
      </c>
      <c r="S6651" s="150">
        <v>665.16302470384642</v>
      </c>
      <c r="T6651" s="150">
        <v>3944.9954400000001</v>
      </c>
      <c r="U6651" s="150">
        <v>0</v>
      </c>
      <c r="V6651" s="150">
        <v>0</v>
      </c>
      <c r="W6651" s="150">
        <v>201.58307304825601</v>
      </c>
      <c r="X6651" s="150">
        <v>694.8</v>
      </c>
      <c r="Y6651" s="150"/>
      <c r="Z6651" s="150">
        <v>175.57528732402261</v>
      </c>
      <c r="AA6651" s="150">
        <v>3194</v>
      </c>
      <c r="AB6651" s="150">
        <v>267</v>
      </c>
      <c r="AC6651" s="150">
        <v>70.698270000000008</v>
      </c>
      <c r="AD6651" s="150">
        <v>279.88209811434558</v>
      </c>
      <c r="AE6651" s="150">
        <v>1714.4925031838191</v>
      </c>
      <c r="AF6651" s="150">
        <v>4162.2526320723628</v>
      </c>
      <c r="AG6651" s="150">
        <v>0</v>
      </c>
      <c r="AH6651" s="150">
        <v>1402.246816799895</v>
      </c>
      <c r="AI6651" s="150">
        <v>131.761003053888</v>
      </c>
      <c r="AJ6651" s="150">
        <v>1128.307983905182</v>
      </c>
      <c r="AK6651" s="150">
        <v>501</v>
      </c>
      <c r="AL6651" s="150">
        <v>24218.484375</v>
      </c>
      <c r="AM6651" s="150">
        <v>15586.1240234375</v>
      </c>
      <c r="AN6651" s="150">
        <v>8632.361328125</v>
      </c>
      <c r="AO6651" s="5" t="s">
        <v>6145</v>
      </c>
    </row>
    <row r="6652" spans="1:41" ht="14.25" x14ac:dyDescent="0.45">
      <c r="A6652" s="150">
        <v>2025</v>
      </c>
      <c r="B6652" s="5" t="s">
        <v>6344</v>
      </c>
      <c r="C6652" s="5" t="s">
        <v>171</v>
      </c>
      <c r="D6652" s="5" t="s">
        <v>84</v>
      </c>
      <c r="E6652" s="5" t="s">
        <v>93</v>
      </c>
      <c r="F6652" s="5" t="s">
        <v>231</v>
      </c>
      <c r="G6652" s="5" t="s">
        <v>88</v>
      </c>
      <c r="H6652" s="5" t="s">
        <v>131</v>
      </c>
      <c r="I6652" s="150">
        <v>752.276496068352</v>
      </c>
      <c r="J6652" s="150">
        <v>116.944772878709</v>
      </c>
      <c r="K6652" s="150">
        <v>23.730963212536391</v>
      </c>
      <c r="L6652" s="150">
        <v>800.90845043461263</v>
      </c>
      <c r="M6652" s="150">
        <v>0</v>
      </c>
      <c r="N6652" s="150">
        <v>406.56237111600001</v>
      </c>
      <c r="O6652" s="150">
        <v>123.3070563437856</v>
      </c>
      <c r="P6652" s="150">
        <v>760.81450162052329</v>
      </c>
      <c r="Q6652" s="150">
        <v>47.976356768789529</v>
      </c>
      <c r="R6652" s="150">
        <v>0</v>
      </c>
      <c r="S6652" s="150">
        <v>0</v>
      </c>
      <c r="T6652" s="150">
        <v>3649.8162849413202</v>
      </c>
      <c r="U6652" s="150">
        <v>0</v>
      </c>
      <c r="V6652" s="150">
        <v>0</v>
      </c>
      <c r="W6652" s="150">
        <v>274.91611999679998</v>
      </c>
      <c r="X6652" s="150">
        <v>799</v>
      </c>
      <c r="Y6652" s="150">
        <v>1131.368777564393</v>
      </c>
      <c r="Z6652" s="150">
        <v>136.6984710829966</v>
      </c>
      <c r="AA6652" s="150">
        <v>3853</v>
      </c>
      <c r="AB6652" s="150">
        <v>72</v>
      </c>
      <c r="AC6652" s="150">
        <v>2042.1051500000001</v>
      </c>
      <c r="AD6652" s="150">
        <v>690.84605087048055</v>
      </c>
      <c r="AE6652" s="150">
        <v>1297.587525172848</v>
      </c>
      <c r="AF6652" s="150">
        <v>4012.4941765892459</v>
      </c>
      <c r="AG6652" s="150">
        <v>0</v>
      </c>
      <c r="AH6652" s="150">
        <v>907.93602992214198</v>
      </c>
      <c r="AI6652" s="150">
        <v>129.17745397440001</v>
      </c>
      <c r="AJ6652" s="150">
        <v>1591.2</v>
      </c>
      <c r="AK6652" s="150">
        <v>767</v>
      </c>
      <c r="AL6652" s="150">
        <v>24387.666015625</v>
      </c>
      <c r="AM6652" s="150">
        <v>16949.9375</v>
      </c>
      <c r="AN6652" s="150">
        <v>7437.72998046875</v>
      </c>
      <c r="AO6652" s="5" t="s">
        <v>7099</v>
      </c>
    </row>
    <row r="6653" spans="1:41" ht="14.25" x14ac:dyDescent="0.45">
      <c r="A6653" s="150">
        <v>2025</v>
      </c>
      <c r="B6653" s="5" t="s">
        <v>4024</v>
      </c>
      <c r="C6653" s="5" t="s">
        <v>171</v>
      </c>
      <c r="D6653" s="5" t="s">
        <v>84</v>
      </c>
      <c r="E6653" s="5" t="s">
        <v>93</v>
      </c>
      <c r="F6653" s="5" t="s">
        <v>231</v>
      </c>
      <c r="G6653" s="5" t="s">
        <v>88</v>
      </c>
      <c r="H6653" s="5" t="s">
        <v>131</v>
      </c>
      <c r="I6653" s="150">
        <v>609.26287812117812</v>
      </c>
      <c r="J6653" s="150">
        <v>1083.219914291886</v>
      </c>
      <c r="K6653" s="150">
        <v>17.230185582664429</v>
      </c>
      <c r="L6653" s="150">
        <v>784.77100000000019</v>
      </c>
      <c r="M6653" s="150">
        <v>402.03998367724802</v>
      </c>
      <c r="N6653" s="150">
        <v>2479.0204354381199</v>
      </c>
      <c r="O6653" s="150">
        <v>128.40065805185421</v>
      </c>
      <c r="P6653" s="150">
        <v>1065.017478521637</v>
      </c>
      <c r="Q6653" s="150">
        <v>47.991651364915207</v>
      </c>
      <c r="R6653" s="150">
        <v>637.51379920645468</v>
      </c>
      <c r="S6653" s="150">
        <v>689</v>
      </c>
      <c r="T6653" s="150">
        <v>1230.2423500523789</v>
      </c>
      <c r="U6653" s="150">
        <v>0</v>
      </c>
      <c r="V6653" s="150">
        <v>0</v>
      </c>
      <c r="W6653" s="150">
        <v>173.4888042304926</v>
      </c>
      <c r="X6653" s="150">
        <v>0</v>
      </c>
      <c r="Y6653" s="150">
        <v>0</v>
      </c>
      <c r="Z6653" s="150">
        <v>331</v>
      </c>
      <c r="AA6653" s="150">
        <v>3194</v>
      </c>
      <c r="AB6653" s="150">
        <v>0</v>
      </c>
      <c r="AC6653" s="150">
        <v>70.698260000000005</v>
      </c>
      <c r="AD6653" s="150">
        <v>280.37396712088702</v>
      </c>
      <c r="AE6653" s="150">
        <v>7889.1731654152536</v>
      </c>
      <c r="AF6653" s="150">
        <v>1410.4904292257679</v>
      </c>
      <c r="AG6653" s="150">
        <v>0</v>
      </c>
      <c r="AH6653" s="150">
        <v>1984</v>
      </c>
      <c r="AI6653" s="150">
        <v>134.39622311496581</v>
      </c>
      <c r="AJ6653" s="150">
        <v>1128.307983905182</v>
      </c>
      <c r="AK6653" s="150">
        <v>511.1651221039296</v>
      </c>
      <c r="AL6653" s="150">
        <v>26280.806640625</v>
      </c>
      <c r="AM6653" s="150">
        <v>20730.466796875</v>
      </c>
      <c r="AN6653" s="150">
        <v>5550.33740234375</v>
      </c>
      <c r="AO6653" s="5" t="s">
        <v>4778</v>
      </c>
    </row>
    <row r="6654" spans="1:41" ht="14.25" x14ac:dyDescent="0.45">
      <c r="A6654" s="150">
        <v>2025</v>
      </c>
      <c r="B6654" s="5" t="s">
        <v>582</v>
      </c>
      <c r="C6654" s="5" t="s">
        <v>171</v>
      </c>
      <c r="D6654" s="5" t="s">
        <v>84</v>
      </c>
      <c r="E6654" s="5" t="s">
        <v>93</v>
      </c>
      <c r="F6654" s="5" t="s">
        <v>231</v>
      </c>
      <c r="G6654" s="5" t="s">
        <v>88</v>
      </c>
      <c r="H6654" s="5" t="s">
        <v>131</v>
      </c>
      <c r="I6654" s="150">
        <v>525.95938868134817</v>
      </c>
      <c r="J6654" s="150">
        <v>77.757174820215354</v>
      </c>
      <c r="K6654" s="150">
        <v>17.13110940525468</v>
      </c>
      <c r="L6654" s="150">
        <v>59.461713585865013</v>
      </c>
      <c r="M6654" s="150">
        <v>410.08078335079301</v>
      </c>
      <c r="N6654" s="150">
        <v>77</v>
      </c>
      <c r="O6654" s="150">
        <v>131.26776770234221</v>
      </c>
      <c r="P6654" s="150">
        <v>946.47699999999998</v>
      </c>
      <c r="Q6654" s="150">
        <v>47.777896301603761</v>
      </c>
      <c r="R6654" s="150">
        <v>571.15620671119393</v>
      </c>
      <c r="S6654" s="150">
        <v>1147.714401257904</v>
      </c>
      <c r="T6654" s="150">
        <v>1125.7421197123599</v>
      </c>
      <c r="U6654" s="150">
        <v>0</v>
      </c>
      <c r="V6654" s="150">
        <v>0</v>
      </c>
      <c r="W6654" s="150">
        <v>958.87493416598886</v>
      </c>
      <c r="X6654" s="150">
        <v>0</v>
      </c>
      <c r="Y6654" s="150">
        <v>0</v>
      </c>
      <c r="Z6654" s="150">
        <v>490.94574887558417</v>
      </c>
      <c r="AA6654" s="150">
        <v>6711.7151783831232</v>
      </c>
      <c r="AB6654" s="150">
        <v>0</v>
      </c>
      <c r="AC6654" s="150">
        <v>69.37427000000001</v>
      </c>
      <c r="AD6654" s="150">
        <v>286.26127067754891</v>
      </c>
      <c r="AE6654" s="150">
        <v>7990.225022094558</v>
      </c>
      <c r="AF6654" s="150">
        <v>308.69875808717961</v>
      </c>
      <c r="AG6654" s="150">
        <v>0</v>
      </c>
      <c r="AH6654" s="150">
        <v>1991.3951932843661</v>
      </c>
      <c r="AI6654" s="150">
        <v>137.0841475772651</v>
      </c>
      <c r="AJ6654" s="150">
        <v>1158.044698995019</v>
      </c>
      <c r="AK6654" s="150">
        <v>432.34231158983602</v>
      </c>
      <c r="AL6654" s="150">
        <v>25672.486328125</v>
      </c>
      <c r="AM6654" s="150">
        <v>19034.59375</v>
      </c>
      <c r="AN6654" s="150">
        <v>6637.89404296875</v>
      </c>
      <c r="AO6654" s="5" t="s">
        <v>1321</v>
      </c>
    </row>
    <row r="6655" spans="1:41" ht="14.25" x14ac:dyDescent="0.45">
      <c r="A6655" s="150">
        <v>2025</v>
      </c>
      <c r="B6655" s="5" t="s">
        <v>7352</v>
      </c>
      <c r="C6655" s="5" t="s">
        <v>171</v>
      </c>
      <c r="D6655" s="5" t="s">
        <v>84</v>
      </c>
      <c r="E6655" s="5" t="s">
        <v>93</v>
      </c>
      <c r="F6655" s="5" t="s">
        <v>231</v>
      </c>
      <c r="G6655" s="5" t="s">
        <v>88</v>
      </c>
      <c r="H6655" s="5" t="s">
        <v>131</v>
      </c>
      <c r="I6655" s="150">
        <v>528</v>
      </c>
      <c r="J6655" s="150">
        <v>1005.645743218712</v>
      </c>
      <c r="K6655" s="150">
        <v>23.47103828448768</v>
      </c>
      <c r="L6655" s="150">
        <v>857.08926965869205</v>
      </c>
      <c r="M6655" s="150">
        <v>378.85125599999998</v>
      </c>
      <c r="N6655" s="150">
        <v>401.61781557626949</v>
      </c>
      <c r="O6655" s="150">
        <v>108.80034383275201</v>
      </c>
      <c r="P6655" s="150">
        <v>2387.0217415981701</v>
      </c>
      <c r="Q6655" s="150">
        <v>49.653741151110523</v>
      </c>
      <c r="R6655" s="150">
        <v>74.694132828677382</v>
      </c>
      <c r="S6655" s="150">
        <v>0</v>
      </c>
      <c r="T6655" s="150">
        <v>628.26870420037358</v>
      </c>
      <c r="U6655" s="150">
        <v>52.030200499999999</v>
      </c>
      <c r="V6655" s="150">
        <v>0</v>
      </c>
      <c r="W6655" s="150">
        <v>615.90389903999994</v>
      </c>
      <c r="X6655" s="150">
        <v>0</v>
      </c>
      <c r="Y6655" s="150">
        <v>9350.9309833417956</v>
      </c>
      <c r="Z6655" s="150">
        <v>7.6196358897828897</v>
      </c>
      <c r="AA6655" s="150">
        <v>3851</v>
      </c>
      <c r="AB6655" s="150">
        <v>180</v>
      </c>
      <c r="AC6655" s="150">
        <v>2222.23322448</v>
      </c>
      <c r="AD6655" s="150">
        <v>666.49542617025463</v>
      </c>
      <c r="AE6655" s="150">
        <v>2351.7979835055698</v>
      </c>
      <c r="AF6655" s="150">
        <v>3950.1151398888528</v>
      </c>
      <c r="AG6655" s="150">
        <v>0</v>
      </c>
      <c r="AH6655" s="150">
        <v>882.94019868718374</v>
      </c>
      <c r="AI6655" s="150">
        <v>743.63089392000006</v>
      </c>
      <c r="AJ6655" s="150">
        <v>2222.5146568415998</v>
      </c>
      <c r="AK6655" s="150">
        <v>1011</v>
      </c>
      <c r="AL6655" s="150">
        <v>34551.32421875</v>
      </c>
      <c r="AM6655" s="150">
        <v>29311.966796875</v>
      </c>
      <c r="AN6655" s="150">
        <v>5239.36181640625</v>
      </c>
      <c r="AO6655" s="5" t="s">
        <v>8020</v>
      </c>
    </row>
    <row r="6656" spans="1:41" ht="14.25" x14ac:dyDescent="0.45">
      <c r="A6656" s="150">
        <v>2025</v>
      </c>
      <c r="B6656" s="5" t="s">
        <v>1478</v>
      </c>
      <c r="C6656" s="5" t="s">
        <v>171</v>
      </c>
      <c r="D6656" s="5" t="s">
        <v>84</v>
      </c>
      <c r="E6656" s="5" t="s">
        <v>93</v>
      </c>
      <c r="F6656" s="5" t="s">
        <v>231</v>
      </c>
      <c r="G6656" s="5" t="s">
        <v>88</v>
      </c>
      <c r="H6656" s="5" t="s">
        <v>131</v>
      </c>
      <c r="I6656" s="150">
        <v>499.7877121978504</v>
      </c>
      <c r="J6656" s="150">
        <v>0</v>
      </c>
      <c r="K6656" s="150">
        <v>25.23932684530299</v>
      </c>
      <c r="L6656" s="150">
        <v>611.90640000000008</v>
      </c>
      <c r="M6656" s="150">
        <v>565.03124999999955</v>
      </c>
      <c r="N6656" s="150">
        <v>705.31017140896654</v>
      </c>
      <c r="O6656" s="150">
        <v>132.86883927028771</v>
      </c>
      <c r="P6656" s="150">
        <v>659.9625759999999</v>
      </c>
      <c r="Q6656" s="150">
        <v>85.379761981173175</v>
      </c>
      <c r="R6656" s="150">
        <v>290.5837192751581</v>
      </c>
      <c r="S6656" s="150">
        <v>1208.0140578227019</v>
      </c>
      <c r="T6656" s="150">
        <v>1200.559474163947</v>
      </c>
      <c r="U6656" s="150"/>
      <c r="V6656" s="150">
        <v>0</v>
      </c>
      <c r="W6656" s="150">
        <v>134.77152522967489</v>
      </c>
      <c r="X6656" s="150">
        <v>247.30351414874909</v>
      </c>
      <c r="Y6656" s="150">
        <v>0</v>
      </c>
      <c r="Z6656" s="150">
        <v>473.93920978517332</v>
      </c>
      <c r="AA6656" s="150">
        <v>26663.848790243999</v>
      </c>
      <c r="AB6656" s="150">
        <v>21</v>
      </c>
      <c r="AC6656" s="150">
        <v>208.14375999999999</v>
      </c>
      <c r="AD6656" s="150">
        <v>436.66070853011053</v>
      </c>
      <c r="AE6656" s="150">
        <v>10545.87377323112</v>
      </c>
      <c r="AF6656" s="150">
        <v>711.91802391007241</v>
      </c>
      <c r="AG6656" s="150">
        <v>0</v>
      </c>
      <c r="AH6656" s="150">
        <v>749.52205587727519</v>
      </c>
      <c r="AI6656" s="150">
        <v>139.8258305288104</v>
      </c>
      <c r="AJ6656" s="150">
        <v>734.04923255711606</v>
      </c>
      <c r="AK6656" s="150">
        <v>592.86034866684804</v>
      </c>
      <c r="AL6656" s="150">
        <v>47644.36328125</v>
      </c>
      <c r="AM6656" s="150">
        <v>42190.70703125</v>
      </c>
      <c r="AN6656" s="150">
        <v>5453.65673828125</v>
      </c>
      <c r="AO6656" s="5" t="s">
        <v>3467</v>
      </c>
    </row>
    <row r="6657" spans="1:41" ht="14.25" x14ac:dyDescent="0.45">
      <c r="A6657" s="150">
        <v>2025</v>
      </c>
      <c r="B6657" s="5" t="s">
        <v>582</v>
      </c>
      <c r="C6657" s="5" t="s">
        <v>171</v>
      </c>
      <c r="D6657" s="5" t="s">
        <v>84</v>
      </c>
      <c r="E6657" s="5" t="s">
        <v>93</v>
      </c>
      <c r="F6657" s="5" t="s">
        <v>94</v>
      </c>
      <c r="G6657" s="5" t="s">
        <v>87</v>
      </c>
      <c r="H6657" s="5" t="s">
        <v>131</v>
      </c>
      <c r="I6657" s="150">
        <v>792.69222755475505</v>
      </c>
      <c r="J6657" s="150">
        <v>351.68739673203925</v>
      </c>
      <c r="K6657" s="150">
        <v>122.81147187468036</v>
      </c>
      <c r="L6657" s="150">
        <v>128.39381150534766</v>
      </c>
      <c r="M6657" s="150">
        <v>669.88075568007469</v>
      </c>
      <c r="N6657" s="150">
        <v>1143.2631563606608</v>
      </c>
      <c r="O6657" s="150">
        <v>193.14895122108823</v>
      </c>
      <c r="P6657" s="150">
        <v>1056.7112133230169</v>
      </c>
      <c r="Q6657" s="150">
        <v>45.8662844358306</v>
      </c>
      <c r="R6657" s="150">
        <v>880.3441638667083</v>
      </c>
      <c r="S6657" s="150">
        <v>1618.878492893514</v>
      </c>
      <c r="T6657" s="150">
        <v>1786.3486818135327</v>
      </c>
      <c r="U6657" s="150">
        <v>518.04111772592444</v>
      </c>
      <c r="V6657" s="150">
        <v>0</v>
      </c>
      <c r="W6657" s="150">
        <v>962.39535232704065</v>
      </c>
      <c r="X6657" s="150">
        <v>1430.6198519448587</v>
      </c>
      <c r="Y6657" s="150">
        <v>2802.3344945949793</v>
      </c>
      <c r="Z6657" s="150">
        <v>1665.8829090516588</v>
      </c>
      <c r="AA6657" s="150">
        <v>6832.3650960071891</v>
      </c>
      <c r="AB6657" s="150">
        <v>144.02436247121608</v>
      </c>
      <c r="AC6657" s="150">
        <v>688.93802582822832</v>
      </c>
      <c r="AD6657" s="150">
        <v>421.50875205583571</v>
      </c>
      <c r="AE6657" s="150">
        <v>7613.8424736773595</v>
      </c>
      <c r="AF6657" s="150">
        <v>840.44967780590525</v>
      </c>
      <c r="AG6657" s="150">
        <v>1846.6379498247393</v>
      </c>
      <c r="AH6657" s="150">
        <v>2936.3106457309941</v>
      </c>
      <c r="AI6657" s="150">
        <v>130.62674735761456</v>
      </c>
      <c r="AJ6657" s="150">
        <v>1081.8574204233207</v>
      </c>
      <c r="AK6657" s="150">
        <v>562.69983477126277</v>
      </c>
      <c r="AL6657" s="150">
        <v>39268.5546875</v>
      </c>
      <c r="AM6657" s="150">
        <v>28289.306640625</v>
      </c>
      <c r="AN6657" s="150">
        <v>10979.2548828125</v>
      </c>
      <c r="AO6657" s="5" t="s">
        <v>1322</v>
      </c>
    </row>
    <row r="6658" spans="1:41" ht="14.25" x14ac:dyDescent="0.45">
      <c r="A6658" s="150">
        <v>2025</v>
      </c>
      <c r="B6658" s="5" t="s">
        <v>6344</v>
      </c>
      <c r="C6658" s="5" t="s">
        <v>171</v>
      </c>
      <c r="D6658" s="5" t="s">
        <v>84</v>
      </c>
      <c r="E6658" s="5" t="s">
        <v>93</v>
      </c>
      <c r="F6658" s="5" t="s">
        <v>94</v>
      </c>
      <c r="G6658" s="5" t="s">
        <v>87</v>
      </c>
      <c r="H6658" s="5" t="s">
        <v>131</v>
      </c>
      <c r="I6658" s="150">
        <v>684.09383733966672</v>
      </c>
      <c r="J6658" s="150">
        <v>112.83042308792683</v>
      </c>
      <c r="K6658" s="150">
        <v>166.21344502297359</v>
      </c>
      <c r="L6658" s="150">
        <v>814.15359383987288</v>
      </c>
      <c r="M6658" s="150">
        <v>358.4323998037176</v>
      </c>
      <c r="N6658" s="150">
        <v>551.21065762157821</v>
      </c>
      <c r="O6658" s="150">
        <v>452.32427897858685</v>
      </c>
      <c r="P6658" s="150">
        <v>852.53760748856757</v>
      </c>
      <c r="Q6658" s="150">
        <v>283.29381771983157</v>
      </c>
      <c r="R6658" s="150">
        <v>329.94681566179469</v>
      </c>
      <c r="S6658" s="150">
        <v>1225.1280870845321</v>
      </c>
      <c r="T6658" s="150">
        <v>4147.5749120144465</v>
      </c>
      <c r="U6658" s="150">
        <v>256.02314271694115</v>
      </c>
      <c r="V6658" s="150">
        <v>716.8647996074352</v>
      </c>
      <c r="W6658" s="150">
        <v>265.23997585475104</v>
      </c>
      <c r="X6658" s="150">
        <v>768.06942815082346</v>
      </c>
      <c r="Y6658" s="150">
        <v>1026.1407560095001</v>
      </c>
      <c r="Z6658" s="150">
        <v>515.47917641950755</v>
      </c>
      <c r="AA6658" s="150">
        <v>4622.7538648970894</v>
      </c>
      <c r="AB6658" s="150">
        <v>149.51751534669364</v>
      </c>
      <c r="AC6658" s="150">
        <v>2156.4863618149075</v>
      </c>
      <c r="AD6658" s="150">
        <v>892.92980265586323</v>
      </c>
      <c r="AE6658" s="150">
        <v>1203.5801553009035</v>
      </c>
      <c r="AF6658" s="150">
        <v>4102.3919477877607</v>
      </c>
      <c r="AG6658" s="150">
        <v>33244.093035509373</v>
      </c>
      <c r="AH6658" s="150">
        <v>2396.3766158305693</v>
      </c>
      <c r="AI6658" s="150">
        <v>119.81883079152846</v>
      </c>
      <c r="AJ6658" s="150">
        <v>1446.9814219424634</v>
      </c>
      <c r="AK6658" s="150">
        <v>772.16579843429452</v>
      </c>
      <c r="AL6658" s="150">
        <v>64632.6484375</v>
      </c>
      <c r="AM6658" s="150">
        <v>52918.859375</v>
      </c>
      <c r="AN6658" s="150">
        <v>11713.791015625</v>
      </c>
      <c r="AO6658" s="5" t="s">
        <v>7100</v>
      </c>
    </row>
    <row r="6659" spans="1:41" ht="14.25" x14ac:dyDescent="0.45">
      <c r="A6659" s="150">
        <v>2025</v>
      </c>
      <c r="B6659" s="5" t="s">
        <v>1478</v>
      </c>
      <c r="C6659" s="5" t="s">
        <v>171</v>
      </c>
      <c r="D6659" s="5" t="s">
        <v>84</v>
      </c>
      <c r="E6659" s="5" t="s">
        <v>93</v>
      </c>
      <c r="F6659" s="5" t="s">
        <v>94</v>
      </c>
      <c r="G6659" s="5" t="s">
        <v>87</v>
      </c>
      <c r="H6659" s="5" t="s">
        <v>131</v>
      </c>
      <c r="I6659" s="150">
        <v>875.13100763217426</v>
      </c>
      <c r="J6659" s="150">
        <v>115.50841103314022</v>
      </c>
      <c r="K6659" s="150">
        <v>86.361612595280349</v>
      </c>
      <c r="L6659" s="150">
        <v>595.31938282346584</v>
      </c>
      <c r="M6659" s="150">
        <v>2143.6391606358507</v>
      </c>
      <c r="N6659" s="150">
        <v>2196.2057469903457</v>
      </c>
      <c r="O6659" s="150">
        <v>196.90447671723919</v>
      </c>
      <c r="P6659" s="150">
        <v>759.9390975452701</v>
      </c>
      <c r="Q6659" s="150">
        <v>83.695114377824382</v>
      </c>
      <c r="R6659" s="150">
        <v>605.9546193410406</v>
      </c>
      <c r="S6659" s="150">
        <v>1669.6578435087536</v>
      </c>
      <c r="T6659" s="150">
        <v>1842.3810686993143</v>
      </c>
      <c r="U6659" s="150">
        <v>103.63393511433642</v>
      </c>
      <c r="V6659" s="150">
        <v>0</v>
      </c>
      <c r="W6659" s="150">
        <v>186.54108320580556</v>
      </c>
      <c r="X6659" s="150">
        <v>416.01189057167215</v>
      </c>
      <c r="Y6659" s="150">
        <v>2665.69510877432</v>
      </c>
      <c r="Z6659" s="150">
        <v>1663.3246585850995</v>
      </c>
      <c r="AA6659" s="150">
        <v>33067.250889924653</v>
      </c>
      <c r="AB6659" s="150">
        <v>0</v>
      </c>
      <c r="AC6659" s="150">
        <v>887.45193102910093</v>
      </c>
      <c r="AD6659" s="150">
        <v>831.96246468352251</v>
      </c>
      <c r="AE6659" s="150">
        <v>10126.348157182116</v>
      </c>
      <c r="AF6659" s="150">
        <v>1162.0282982263491</v>
      </c>
      <c r="AG6659" s="150">
        <v>8598.4801302952528</v>
      </c>
      <c r="AH6659" s="150">
        <v>783.01195419720852</v>
      </c>
      <c r="AI6659" s="150">
        <v>134.72411564863734</v>
      </c>
      <c r="AJ6659" s="150">
        <v>1612.0834351118999</v>
      </c>
      <c r="AK6659" s="150">
        <v>568.8351549609132</v>
      </c>
      <c r="AL6659" s="150">
        <v>73978.0859375</v>
      </c>
      <c r="AM6659" s="150">
        <v>65118.046875</v>
      </c>
      <c r="AN6659" s="150">
        <v>8860.029296875</v>
      </c>
      <c r="AO6659" s="5" t="s">
        <v>3468</v>
      </c>
    </row>
    <row r="6660" spans="1:41" ht="14.25" x14ac:dyDescent="0.45">
      <c r="A6660" s="150">
        <v>2025</v>
      </c>
      <c r="B6660" s="5" t="s">
        <v>4980</v>
      </c>
      <c r="C6660" s="5" t="s">
        <v>171</v>
      </c>
      <c r="D6660" s="5" t="s">
        <v>84</v>
      </c>
      <c r="E6660" s="5" t="s">
        <v>93</v>
      </c>
      <c r="F6660" s="5" t="s">
        <v>94</v>
      </c>
      <c r="G6660" s="5" t="s">
        <v>87</v>
      </c>
      <c r="H6660" s="5" t="s">
        <v>131</v>
      </c>
      <c r="I6660" s="150">
        <v>811.18047770173905</v>
      </c>
      <c r="J6660" s="150">
        <v>116.06833806658025</v>
      </c>
      <c r="K6660" s="150">
        <v>204.69551512327337</v>
      </c>
      <c r="L6660" s="150">
        <v>832.25010049918683</v>
      </c>
      <c r="M6660" s="150">
        <v>579.41462692981361</v>
      </c>
      <c r="N6660" s="150">
        <v>2389.8588376404082</v>
      </c>
      <c r="O6660" s="150">
        <v>465.30471030225607</v>
      </c>
      <c r="P6660" s="150">
        <v>1201.2002653052946</v>
      </c>
      <c r="Q6660" s="150">
        <v>284.12629488263428</v>
      </c>
      <c r="R6660" s="150">
        <v>193.50923615287039</v>
      </c>
      <c r="S6660" s="150">
        <v>737.43679791067177</v>
      </c>
      <c r="T6660" s="150">
        <v>4466.7600330589266</v>
      </c>
      <c r="U6660" s="150">
        <v>300.24212486363069</v>
      </c>
      <c r="V6660" s="150">
        <v>442.46207874640311</v>
      </c>
      <c r="W6660" s="150">
        <v>199.10793543588139</v>
      </c>
      <c r="X6660" s="150">
        <v>790.11085490429127</v>
      </c>
      <c r="Y6660" s="150">
        <v>0</v>
      </c>
      <c r="Z6660" s="150">
        <v>551.30628750717619</v>
      </c>
      <c r="AA6660" s="150">
        <v>3892.6128118284751</v>
      </c>
      <c r="AB6660" s="150">
        <v>265.47724724784183</v>
      </c>
      <c r="AC6660" s="150">
        <v>790.48843307963296</v>
      </c>
      <c r="AD6660" s="150">
        <v>401.37631429137997</v>
      </c>
      <c r="AE6660" s="150">
        <v>1603.841049621582</v>
      </c>
      <c r="AF6660" s="150">
        <v>4626.6363308459604</v>
      </c>
      <c r="AG6660" s="150">
        <v>1111.4226025653697</v>
      </c>
      <c r="AH6660" s="150">
        <v>3392.2092703890903</v>
      </c>
      <c r="AI6660" s="150">
        <v>123.25729336506943</v>
      </c>
      <c r="AJ6660" s="150">
        <v>1014.50233769711</v>
      </c>
      <c r="AK6660" s="150">
        <v>530.95449449568366</v>
      </c>
      <c r="AL6660" s="150">
        <v>32317.814453125</v>
      </c>
      <c r="AM6660" s="150">
        <v>20161.70703125</v>
      </c>
      <c r="AN6660" s="150">
        <v>12156.1044921875</v>
      </c>
      <c r="AO6660" s="5" t="s">
        <v>6146</v>
      </c>
    </row>
    <row r="6661" spans="1:41" ht="14.25" x14ac:dyDescent="0.45">
      <c r="A6661" s="150">
        <v>2025</v>
      </c>
      <c r="B6661" s="5" t="s">
        <v>4024</v>
      </c>
      <c r="C6661" s="5" t="s">
        <v>171</v>
      </c>
      <c r="D6661" s="5" t="s">
        <v>84</v>
      </c>
      <c r="E6661" s="5" t="s">
        <v>93</v>
      </c>
      <c r="F6661" s="5" t="s">
        <v>94</v>
      </c>
      <c r="G6661" s="5" t="s">
        <v>87</v>
      </c>
      <c r="H6661" s="5" t="s">
        <v>131</v>
      </c>
      <c r="I6661" s="150">
        <v>941.23746842965772</v>
      </c>
      <c r="J6661" s="150">
        <v>3948.869838814081</v>
      </c>
      <c r="K6661" s="150">
        <v>210.92374350005295</v>
      </c>
      <c r="L6661" s="150">
        <v>1011.559808024977</v>
      </c>
      <c r="M6661" s="150">
        <v>378.65875166710367</v>
      </c>
      <c r="N6661" s="150">
        <v>2415.8136248181354</v>
      </c>
      <c r="O6661" s="150">
        <v>478.19190924817093</v>
      </c>
      <c r="P6661" s="150">
        <v>1067.2518553380269</v>
      </c>
      <c r="Q6661" s="150">
        <v>51.921310846518985</v>
      </c>
      <c r="R6661" s="150">
        <v>927.07840891313379</v>
      </c>
      <c r="S6661" s="150">
        <v>757.31750333420734</v>
      </c>
      <c r="T6661" s="150">
        <v>1731.0114361924739</v>
      </c>
      <c r="U6661" s="150">
        <v>501.99331649581745</v>
      </c>
      <c r="V6661" s="150">
        <v>454.39050200052441</v>
      </c>
      <c r="W6661" s="150">
        <v>216.37642952405923</v>
      </c>
      <c r="X6661" s="150">
        <v>414.67533942832301</v>
      </c>
      <c r="Y6661" s="150">
        <v>0</v>
      </c>
      <c r="Z6661" s="150">
        <v>1608.7587535113805</v>
      </c>
      <c r="AA6661" s="150">
        <v>3932.6416065997764</v>
      </c>
      <c r="AB6661" s="150">
        <v>139.13761735900343</v>
      </c>
      <c r="AC6661" s="150">
        <v>700.9760346244052</v>
      </c>
      <c r="AD6661" s="150">
        <v>408.45131619160139</v>
      </c>
      <c r="AE6661" s="150">
        <v>7430.366589856194</v>
      </c>
      <c r="AF6661" s="150">
        <v>3168.4433328067039</v>
      </c>
      <c r="AG6661" s="150">
        <v>1807.8250686735148</v>
      </c>
      <c r="AH6661" s="150">
        <v>2898.3622734747732</v>
      </c>
      <c r="AI6661" s="150">
        <v>126.58021127157465</v>
      </c>
      <c r="AJ6661" s="150">
        <v>1041.8525081583452</v>
      </c>
      <c r="AK6661" s="150">
        <v>545.26860240062922</v>
      </c>
      <c r="AL6661" s="150">
        <v>39315.9375</v>
      </c>
      <c r="AM6661" s="150">
        <v>31010.978515625</v>
      </c>
      <c r="AN6661" s="150">
        <v>8304.955078125</v>
      </c>
      <c r="AO6661" s="5" t="s">
        <v>4779</v>
      </c>
    </row>
    <row r="6662" spans="1:41" ht="14.25" x14ac:dyDescent="0.45">
      <c r="A6662" s="150">
        <v>2025</v>
      </c>
      <c r="B6662" s="5" t="s">
        <v>7352</v>
      </c>
      <c r="C6662" s="5" t="s">
        <v>171</v>
      </c>
      <c r="D6662" s="5" t="s">
        <v>84</v>
      </c>
      <c r="E6662" s="5" t="s">
        <v>93</v>
      </c>
      <c r="F6662" s="5" t="s">
        <v>94</v>
      </c>
      <c r="G6662" s="5" t="s">
        <v>87</v>
      </c>
      <c r="H6662" s="5" t="s">
        <v>131</v>
      </c>
      <c r="I6662" s="150">
        <v>939.21568627450984</v>
      </c>
      <c r="J6662" s="150">
        <v>903.9</v>
      </c>
      <c r="K6662" s="150">
        <v>162.584225</v>
      </c>
      <c r="L6662" s="150">
        <v>870</v>
      </c>
      <c r="M6662" s="150">
        <v>350</v>
      </c>
      <c r="N6662" s="150">
        <v>542.89845019531253</v>
      </c>
      <c r="O6662" s="150">
        <v>100.5147</v>
      </c>
      <c r="P6662" s="150">
        <v>2481.375</v>
      </c>
      <c r="Q6662" s="150">
        <v>489.03103848182519</v>
      </c>
      <c r="R6662" s="150">
        <v>397.48925731179997</v>
      </c>
      <c r="S6662" s="150">
        <v>2350</v>
      </c>
      <c r="T6662" s="150">
        <v>995.5</v>
      </c>
      <c r="U6662" s="150">
        <v>170</v>
      </c>
      <c r="V6662" s="150">
        <v>700</v>
      </c>
      <c r="W6662" s="150">
        <v>663.53091408</v>
      </c>
      <c r="X6662" s="150">
        <v>360</v>
      </c>
      <c r="Y6662" s="150">
        <v>15509.390224108871</v>
      </c>
      <c r="Z6662" s="150">
        <v>273.56234589180809</v>
      </c>
      <c r="AA6662" s="150">
        <v>6167</v>
      </c>
      <c r="AB6662" s="150">
        <v>166</v>
      </c>
      <c r="AC6662" s="150">
        <v>2757.5342598130842</v>
      </c>
      <c r="AD6662" s="150">
        <v>1307.7071609274419</v>
      </c>
      <c r="AE6662" s="150">
        <v>2172.6978100000001</v>
      </c>
      <c r="AF6662" s="150">
        <v>4194.22</v>
      </c>
      <c r="AG6662" s="150">
        <v>28340</v>
      </c>
      <c r="AH6662" s="150">
        <v>3154.8539451640831</v>
      </c>
      <c r="AI6662" s="150">
        <v>776</v>
      </c>
      <c r="AJ6662" s="150">
        <v>2013</v>
      </c>
      <c r="AK6662" s="150">
        <v>1093</v>
      </c>
      <c r="AL6662" s="150">
        <v>80401.0078125</v>
      </c>
      <c r="AM6662" s="150">
        <v>68921.3125</v>
      </c>
      <c r="AN6662" s="150">
        <v>11479.6904296875</v>
      </c>
      <c r="AO6662" s="5" t="s">
        <v>8021</v>
      </c>
    </row>
    <row r="6663" spans="1:41" ht="14.25" x14ac:dyDescent="0.45">
      <c r="A6663" s="150">
        <v>2025</v>
      </c>
      <c r="B6663" s="5" t="s">
        <v>1478</v>
      </c>
      <c r="C6663" s="5" t="s">
        <v>171</v>
      </c>
      <c r="D6663" s="5" t="s">
        <v>84</v>
      </c>
      <c r="E6663" s="5" t="s">
        <v>93</v>
      </c>
      <c r="F6663" s="5" t="s">
        <v>94</v>
      </c>
      <c r="G6663" s="5" t="s">
        <v>88</v>
      </c>
      <c r="H6663" s="5" t="s">
        <v>131</v>
      </c>
      <c r="I6663" s="150">
        <v>926.4357591960154</v>
      </c>
      <c r="J6663" s="150">
        <v>120</v>
      </c>
      <c r="K6663" s="150">
        <v>94.647475669886234</v>
      </c>
      <c r="L6663" s="150">
        <v>636.5304000000001</v>
      </c>
      <c r="M6663" s="150">
        <v>2280.490624999999</v>
      </c>
      <c r="N6663" s="150">
        <v>2324.9588013899202</v>
      </c>
      <c r="O6663" s="150">
        <v>206.5506501383563</v>
      </c>
      <c r="P6663" s="150">
        <v>659.9625759999999</v>
      </c>
      <c r="Q6663" s="150">
        <v>85.379761981173175</v>
      </c>
      <c r="R6663" s="150">
        <v>661.45963375712267</v>
      </c>
      <c r="S6663" s="150">
        <v>1751.6203838429169</v>
      </c>
      <c r="T6663" s="150">
        <v>1829.423960630776</v>
      </c>
      <c r="U6663" s="150">
        <v>108.6339144877681</v>
      </c>
      <c r="V6663" s="150">
        <v>0</v>
      </c>
      <c r="W6663" s="150">
        <v>194.93738470720831</v>
      </c>
      <c r="X6663" s="150">
        <v>431.76537347441842</v>
      </c>
      <c r="Y6663" s="150">
        <v>2876.0634</v>
      </c>
      <c r="Z6663" s="150">
        <v>1692.640034947048</v>
      </c>
      <c r="AA6663" s="150">
        <v>35104.875330739393</v>
      </c>
      <c r="AB6663" s="150">
        <v>193</v>
      </c>
      <c r="AC6663" s="150">
        <v>925.92438000000004</v>
      </c>
      <c r="AD6663" s="150">
        <v>868.10774095050624</v>
      </c>
      <c r="AE6663" s="150">
        <v>10545.87377323112</v>
      </c>
      <c r="AF6663" s="150">
        <v>1230.1524677857869</v>
      </c>
      <c r="AG6663" s="150">
        <v>9698.6039129613473</v>
      </c>
      <c r="AH6663" s="150">
        <v>849.45832999424522</v>
      </c>
      <c r="AI6663" s="150">
        <v>139.8258305288104</v>
      </c>
      <c r="AJ6663" s="150">
        <v>1712.7815426332711</v>
      </c>
      <c r="AK6663" s="150">
        <v>673.27129250901817</v>
      </c>
      <c r="AL6663" s="150">
        <v>78823.3828125</v>
      </c>
      <c r="AM6663" s="150">
        <v>69310.2734375</v>
      </c>
      <c r="AN6663" s="150">
        <v>9513.099609375</v>
      </c>
      <c r="AO6663" s="5" t="s">
        <v>3469</v>
      </c>
    </row>
    <row r="6664" spans="1:41" ht="14.25" x14ac:dyDescent="0.45">
      <c r="A6664" s="150">
        <v>2025</v>
      </c>
      <c r="B6664" s="5" t="s">
        <v>4024</v>
      </c>
      <c r="C6664" s="5" t="s">
        <v>171</v>
      </c>
      <c r="D6664" s="5" t="s">
        <v>84</v>
      </c>
      <c r="E6664" s="5" t="s">
        <v>93</v>
      </c>
      <c r="F6664" s="5" t="s">
        <v>94</v>
      </c>
      <c r="G6664" s="5" t="s">
        <v>88</v>
      </c>
      <c r="H6664" s="5" t="s">
        <v>131</v>
      </c>
      <c r="I6664" s="150">
        <v>1019.343661471971</v>
      </c>
      <c r="J6664" s="150">
        <v>4297.5572686580244</v>
      </c>
      <c r="K6664" s="150">
        <v>217.10033834157181</v>
      </c>
      <c r="L6664" s="150">
        <v>1095.1655000000001</v>
      </c>
      <c r="M6664" s="150">
        <v>402.03998367724802</v>
      </c>
      <c r="N6664" s="150">
        <v>2580.1092521185492</v>
      </c>
      <c r="O6664" s="150">
        <v>506.72402552606741</v>
      </c>
      <c r="P6664" s="150">
        <v>1110.0272348504921</v>
      </c>
      <c r="Q6664" s="150">
        <v>47.991651364915207</v>
      </c>
      <c r="R6664" s="150">
        <v>980.20942214419256</v>
      </c>
      <c r="S6664" s="150">
        <v>804</v>
      </c>
      <c r="T6664" s="150">
        <v>1874.6550096036251</v>
      </c>
      <c r="U6664" s="150">
        <v>502.40844859302229</v>
      </c>
      <c r="V6664" s="150">
        <v>487</v>
      </c>
      <c r="W6664" s="150">
        <v>231.31840564065681</v>
      </c>
      <c r="X6664" s="150">
        <v>449.08611587702529</v>
      </c>
      <c r="Y6664" s="150">
        <v>0</v>
      </c>
      <c r="Z6664" s="150">
        <v>1711</v>
      </c>
      <c r="AA6664" s="150">
        <v>4398</v>
      </c>
      <c r="AB6664" s="150">
        <v>128.607</v>
      </c>
      <c r="AC6664" s="150">
        <v>744.25976000000003</v>
      </c>
      <c r="AD6664" s="150">
        <v>434.52291904793668</v>
      </c>
      <c r="AE6664" s="150">
        <v>7889.1731654152536</v>
      </c>
      <c r="AF6664" s="150">
        <v>3431.3685295784758</v>
      </c>
      <c r="AG6664" s="150">
        <v>1959</v>
      </c>
      <c r="AH6664" s="150">
        <v>3202</v>
      </c>
      <c r="AI6664" s="150">
        <v>134.39622311496581</v>
      </c>
      <c r="AJ6664" s="150">
        <v>1128.307983905182</v>
      </c>
      <c r="AK6664" s="150">
        <v>578.93757649523718</v>
      </c>
      <c r="AL6664" s="150">
        <v>42344.30859375</v>
      </c>
      <c r="AM6664" s="150">
        <v>33380.921875</v>
      </c>
      <c r="AN6664" s="150">
        <v>8963.3876953125</v>
      </c>
      <c r="AO6664" s="5" t="s">
        <v>4780</v>
      </c>
    </row>
    <row r="6665" spans="1:41" ht="14.25" x14ac:dyDescent="0.45">
      <c r="A6665" s="150">
        <v>2025</v>
      </c>
      <c r="B6665" s="5" t="s">
        <v>4980</v>
      </c>
      <c r="C6665" s="5" t="s">
        <v>171</v>
      </c>
      <c r="D6665" s="5" t="s">
        <v>84</v>
      </c>
      <c r="E6665" s="5" t="s">
        <v>93</v>
      </c>
      <c r="F6665" s="5" t="s">
        <v>94</v>
      </c>
      <c r="G6665" s="5" t="s">
        <v>88</v>
      </c>
      <c r="H6665" s="5" t="s">
        <v>131</v>
      </c>
      <c r="I6665" s="150">
        <v>884.48796408994542</v>
      </c>
      <c r="J6665" s="150">
        <v>115.7942024253296</v>
      </c>
      <c r="K6665" s="150">
        <v>216</v>
      </c>
      <c r="L6665" s="150">
        <v>908.97468923973361</v>
      </c>
      <c r="M6665" s="150">
        <v>619.38933059520002</v>
      </c>
      <c r="N6665" s="150">
        <v>2574.832566413023</v>
      </c>
      <c r="O6665" s="150">
        <v>497.40679582778142</v>
      </c>
      <c r="P6665" s="150">
        <v>1291.6446366600001</v>
      </c>
      <c r="Q6665" s="150">
        <v>307.01873934692861</v>
      </c>
      <c r="R6665" s="150">
        <v>206.52791007548771</v>
      </c>
      <c r="S6665" s="150">
        <v>776.02352882115417</v>
      </c>
      <c r="T6665" s="150">
        <v>4862.43624</v>
      </c>
      <c r="U6665" s="150">
        <v>304.03093224267752</v>
      </c>
      <c r="V6665" s="150">
        <v>477</v>
      </c>
      <c r="W6665" s="150">
        <v>212.84469724089601</v>
      </c>
      <c r="X6665" s="150">
        <v>868.5</v>
      </c>
      <c r="Y6665" s="150">
        <v>0</v>
      </c>
      <c r="Z6665" s="150">
        <v>593.97708382779695</v>
      </c>
      <c r="AA6665" s="150">
        <v>4398</v>
      </c>
      <c r="AB6665" s="150">
        <v>267</v>
      </c>
      <c r="AC6665" s="150">
        <v>845.0258799999998</v>
      </c>
      <c r="AD6665" s="150">
        <v>433.21391292346942</v>
      </c>
      <c r="AE6665" s="150">
        <v>1714.4925031838191</v>
      </c>
      <c r="AF6665" s="150">
        <v>5053.1628876145469</v>
      </c>
      <c r="AG6665" s="150">
        <v>1253</v>
      </c>
      <c r="AH6665" s="150">
        <v>3762.3906363970659</v>
      </c>
      <c r="AI6665" s="150">
        <v>131.761003053888</v>
      </c>
      <c r="AJ6665" s="150">
        <v>1128.307983905182</v>
      </c>
      <c r="AK6665" s="150">
        <v>567</v>
      </c>
      <c r="AL6665" s="150">
        <v>35270.24609375</v>
      </c>
      <c r="AM6665" s="150">
        <v>22056.27734375</v>
      </c>
      <c r="AN6665" s="150">
        <v>13213.9658203125</v>
      </c>
      <c r="AO6665" s="5" t="s">
        <v>6147</v>
      </c>
    </row>
    <row r="6666" spans="1:41" ht="14.25" x14ac:dyDescent="0.45">
      <c r="A6666" s="150">
        <v>2025</v>
      </c>
      <c r="B6666" s="5" t="s">
        <v>6344</v>
      </c>
      <c r="C6666" s="5" t="s">
        <v>171</v>
      </c>
      <c r="D6666" s="5" t="s">
        <v>84</v>
      </c>
      <c r="E6666" s="5" t="s">
        <v>93</v>
      </c>
      <c r="F6666" s="5" t="s">
        <v>94</v>
      </c>
      <c r="G6666" s="5" t="s">
        <v>88</v>
      </c>
      <c r="H6666" s="5" t="s">
        <v>131</v>
      </c>
      <c r="I6666" s="150">
        <v>752.276496068352</v>
      </c>
      <c r="J6666" s="150">
        <v>116.944772878709</v>
      </c>
      <c r="K6666" s="150">
        <v>177.05360520191121</v>
      </c>
      <c r="L6666" s="150">
        <v>896.79185647255918</v>
      </c>
      <c r="M6666" s="150">
        <v>386.42828112000001</v>
      </c>
      <c r="N6666" s="150">
        <v>594.26386968300005</v>
      </c>
      <c r="O6666" s="150">
        <v>487.65372139978558</v>
      </c>
      <c r="P6666" s="150">
        <v>914.62959579187714</v>
      </c>
      <c r="Q6666" s="150">
        <v>305.42089134058722</v>
      </c>
      <c r="R6666" s="150">
        <v>355.71778920383861</v>
      </c>
      <c r="S6666" s="150">
        <v>1320.818489352979</v>
      </c>
      <c r="T6666" s="150">
        <v>4548.2326012345684</v>
      </c>
      <c r="U6666" s="150">
        <v>265.35402255000002</v>
      </c>
      <c r="V6666" s="150">
        <v>773</v>
      </c>
      <c r="W6666" s="150">
        <v>285.95692802880001</v>
      </c>
      <c r="X6666" s="150">
        <v>856</v>
      </c>
      <c r="Y6666" s="150">
        <v>1131.368777564393</v>
      </c>
      <c r="Z6666" s="150">
        <v>556.83111256989173</v>
      </c>
      <c r="AA6666" s="150">
        <v>5226</v>
      </c>
      <c r="AB6666" s="150">
        <v>72</v>
      </c>
      <c r="AC6666" s="150">
        <v>2347.8054900000002</v>
      </c>
      <c r="AD6666" s="150">
        <v>925.50452177077523</v>
      </c>
      <c r="AE6666" s="150">
        <v>1297.587525172848</v>
      </c>
      <c r="AF6666" s="150">
        <v>4511.2715120812718</v>
      </c>
      <c r="AG6666" s="150">
        <v>36557</v>
      </c>
      <c r="AH6666" s="150">
        <v>2759.1822208023532</v>
      </c>
      <c r="AI6666" s="150">
        <v>129.17745397440001</v>
      </c>
      <c r="AJ6666" s="150">
        <v>1591.2</v>
      </c>
      <c r="AK6666" s="150">
        <v>832</v>
      </c>
      <c r="AL6666" s="150">
        <v>70973.4765625</v>
      </c>
      <c r="AM6666" s="150">
        <v>58193.46484375</v>
      </c>
      <c r="AN6666" s="150">
        <v>12780.0087890625</v>
      </c>
      <c r="AO6666" s="5" t="s">
        <v>7101</v>
      </c>
    </row>
    <row r="6667" spans="1:41" ht="14.25" x14ac:dyDescent="0.45">
      <c r="A6667" s="150">
        <v>2025</v>
      </c>
      <c r="B6667" s="5" t="s">
        <v>7352</v>
      </c>
      <c r="C6667" s="5" t="s">
        <v>171</v>
      </c>
      <c r="D6667" s="5" t="s">
        <v>84</v>
      </c>
      <c r="E6667" s="5" t="s">
        <v>93</v>
      </c>
      <c r="F6667" s="5" t="s">
        <v>94</v>
      </c>
      <c r="G6667" s="5" t="s">
        <v>88</v>
      </c>
      <c r="H6667" s="5" t="s">
        <v>131</v>
      </c>
      <c r="I6667" s="150">
        <v>738</v>
      </c>
      <c r="J6667" s="150">
        <v>1005.645743218712</v>
      </c>
      <c r="K6667" s="150">
        <v>175.11433939206151</v>
      </c>
      <c r="L6667" s="150">
        <v>962.15182529427364</v>
      </c>
      <c r="M6667" s="150">
        <v>378.85125599999998</v>
      </c>
      <c r="N6667" s="150">
        <v>587.03609419619147</v>
      </c>
      <c r="O6667" s="150">
        <v>108.80034383275201</v>
      </c>
      <c r="P6667" s="150">
        <v>2654.4601754784198</v>
      </c>
      <c r="Q6667" s="150">
        <v>532.69379467095962</v>
      </c>
      <c r="R6667" s="150">
        <v>429.73279681283827</v>
      </c>
      <c r="S6667" s="150">
        <v>2538.6213408876301</v>
      </c>
      <c r="T6667" s="150">
        <v>1101.1293926610419</v>
      </c>
      <c r="U6667" s="150">
        <v>176.90268169999999</v>
      </c>
      <c r="V6667" s="150">
        <v>758</v>
      </c>
      <c r="W6667" s="150">
        <v>663.53091408</v>
      </c>
      <c r="X6667" s="150">
        <v>390.05761247999999</v>
      </c>
      <c r="Y6667" s="150">
        <v>17183.989327540989</v>
      </c>
      <c r="Z6667" s="150">
        <v>295.7531803445745</v>
      </c>
      <c r="AA6667" s="150">
        <v>6980</v>
      </c>
      <c r="AB6667" s="150">
        <v>180</v>
      </c>
      <c r="AC6667" s="150">
        <v>2984.26546512</v>
      </c>
      <c r="AD6667" s="150">
        <v>1424.46477842268</v>
      </c>
      <c r="AE6667" s="150">
        <v>2351.7979835055698</v>
      </c>
      <c r="AF6667" s="150">
        <v>4639.8630870033558</v>
      </c>
      <c r="AG6667" s="150">
        <v>31290</v>
      </c>
      <c r="AH6667" s="150">
        <v>3532.9233701691069</v>
      </c>
      <c r="AI6667" s="150">
        <v>839.96735616000001</v>
      </c>
      <c r="AJ6667" s="150">
        <v>2222.5146568415998</v>
      </c>
      <c r="AK6667" s="150">
        <v>1183</v>
      </c>
      <c r="AL6667" s="150">
        <v>88309.265625</v>
      </c>
      <c r="AM6667" s="150">
        <v>75792.8125</v>
      </c>
      <c r="AN6667" s="150">
        <v>12516.4609375</v>
      </c>
      <c r="AO6667" s="5" t="s">
        <v>8022</v>
      </c>
    </row>
    <row r="6668" spans="1:41" ht="14.25" x14ac:dyDescent="0.45">
      <c r="A6668" s="150">
        <v>2025</v>
      </c>
      <c r="B6668" s="5" t="s">
        <v>582</v>
      </c>
      <c r="C6668" s="5" t="s">
        <v>171</v>
      </c>
      <c r="D6668" s="5" t="s">
        <v>84</v>
      </c>
      <c r="E6668" s="5" t="s">
        <v>93</v>
      </c>
      <c r="F6668" s="5" t="s">
        <v>94</v>
      </c>
      <c r="G6668" s="5" t="s">
        <v>88</v>
      </c>
      <c r="H6668" s="5" t="s">
        <v>131</v>
      </c>
      <c r="I6668" s="150">
        <v>811.80688252990694</v>
      </c>
      <c r="J6668" s="150">
        <v>376.82323182104358</v>
      </c>
      <c r="K6668" s="150">
        <v>125.6281356385343</v>
      </c>
      <c r="L6668" s="150">
        <v>136.76194124748949</v>
      </c>
      <c r="M6668" s="150">
        <v>702.99562860135939</v>
      </c>
      <c r="N6668" s="150">
        <v>1239</v>
      </c>
      <c r="O6668" s="150">
        <v>202.76181975451081</v>
      </c>
      <c r="P6668" s="150">
        <v>946.47699999999998</v>
      </c>
      <c r="Q6668" s="150">
        <v>47.777896301603761</v>
      </c>
      <c r="R6668" s="150">
        <v>916.88722976690894</v>
      </c>
      <c r="S6668" s="150">
        <v>1664.1858818239609</v>
      </c>
      <c r="T6668" s="150">
        <v>1715.4165633712159</v>
      </c>
      <c r="U6668" s="150">
        <v>509.94457532191763</v>
      </c>
      <c r="V6668" s="150">
        <v>0</v>
      </c>
      <c r="W6668" s="150">
        <v>1017.918957205766</v>
      </c>
      <c r="X6668" s="150">
        <v>1459.367909066541</v>
      </c>
      <c r="Y6668" s="150">
        <v>2956.3784000000001</v>
      </c>
      <c r="Z6668" s="150">
        <v>1753.3776745556579</v>
      </c>
      <c r="AA6668" s="150">
        <v>7762.0096439813242</v>
      </c>
      <c r="AB6668" s="150">
        <v>129</v>
      </c>
      <c r="AC6668" s="150">
        <v>730.32180999999991</v>
      </c>
      <c r="AD6668" s="150">
        <v>443.64704834221959</v>
      </c>
      <c r="AE6668" s="150">
        <v>7990.225022094558</v>
      </c>
      <c r="AF6668" s="150">
        <v>895.2263984528206</v>
      </c>
      <c r="AG6668" s="150">
        <v>2005</v>
      </c>
      <c r="AH6668" s="150">
        <v>3213.1100357901119</v>
      </c>
      <c r="AI6668" s="150">
        <v>137.0841475772651</v>
      </c>
      <c r="AJ6668" s="150">
        <v>1158.044698995019</v>
      </c>
      <c r="AK6668" s="150">
        <v>590.51632802514189</v>
      </c>
      <c r="AL6668" s="150">
        <v>41637.6953125</v>
      </c>
      <c r="AM6668" s="150">
        <v>30236.0625</v>
      </c>
      <c r="AN6668" s="150">
        <v>11401.6328125</v>
      </c>
      <c r="AO6668" s="5" t="s">
        <v>1323</v>
      </c>
    </row>
    <row r="6669" spans="1:41" ht="14.25" x14ac:dyDescent="0.45">
      <c r="A6669" s="150">
        <v>2025</v>
      </c>
      <c r="B6669" s="5" t="s">
        <v>7352</v>
      </c>
      <c r="C6669" s="5" t="s">
        <v>171</v>
      </c>
      <c r="D6669" s="5" t="s">
        <v>84</v>
      </c>
      <c r="E6669" s="5" t="s">
        <v>25</v>
      </c>
      <c r="F6669" s="5" t="s">
        <v>25</v>
      </c>
      <c r="G6669" s="5" t="s">
        <v>87</v>
      </c>
      <c r="H6669" s="5" t="s">
        <v>131</v>
      </c>
      <c r="I6669" s="150">
        <v>686.27450980392155</v>
      </c>
      <c r="J6669" s="150">
        <v>4680.3545775988123</v>
      </c>
      <c r="K6669" s="150">
        <v>0</v>
      </c>
      <c r="L6669" s="150">
        <v>150</v>
      </c>
      <c r="M6669" s="150">
        <v>11880</v>
      </c>
      <c r="N6669" s="150">
        <v>4249.686286621094</v>
      </c>
      <c r="O6669" s="150">
        <v>1045.3398400000001</v>
      </c>
      <c r="P6669" s="150">
        <v>1550</v>
      </c>
      <c r="Q6669" s="150">
        <v>410.94911732489999</v>
      </c>
      <c r="R6669" s="150">
        <v>460.87968272000012</v>
      </c>
      <c r="S6669" s="150">
        <v>250</v>
      </c>
      <c r="T6669" s="150">
        <v>3250</v>
      </c>
      <c r="U6669" s="150">
        <v>150</v>
      </c>
      <c r="V6669" s="150">
        <v>8863</v>
      </c>
      <c r="W6669" s="150">
        <v>2085.8467723200001</v>
      </c>
      <c r="X6669" s="150">
        <v>3025</v>
      </c>
      <c r="Y6669" s="150">
        <v>9217.8648948124101</v>
      </c>
      <c r="Z6669" s="150">
        <v>1738.744548177345</v>
      </c>
      <c r="AA6669" s="150">
        <v>89925</v>
      </c>
      <c r="AB6669" s="150">
        <v>32</v>
      </c>
      <c r="AC6669" s="150">
        <v>178.63141588785049</v>
      </c>
      <c r="AD6669" s="150">
        <v>3752.2171994999999</v>
      </c>
      <c r="AE6669" s="150">
        <v>4835.0590400000001</v>
      </c>
      <c r="AF6669" s="150">
        <v>1836.1</v>
      </c>
      <c r="AG6669" s="150">
        <v>13779</v>
      </c>
      <c r="AH6669" s="150">
        <v>3840.3</v>
      </c>
      <c r="AI6669" s="150">
        <v>11905</v>
      </c>
      <c r="AJ6669" s="150">
        <v>7880</v>
      </c>
      <c r="AK6669" s="150">
        <v>240</v>
      </c>
      <c r="AL6669" s="150">
        <v>191897.234375</v>
      </c>
      <c r="AM6669" s="150">
        <v>150591.546875</v>
      </c>
      <c r="AN6669" s="150">
        <v>41305.703125</v>
      </c>
      <c r="AO6669" s="5" t="s">
        <v>8023</v>
      </c>
    </row>
    <row r="6670" spans="1:41" ht="14.25" x14ac:dyDescent="0.45">
      <c r="A6670" s="150">
        <v>2025</v>
      </c>
      <c r="B6670" s="5" t="s">
        <v>1478</v>
      </c>
      <c r="C6670" s="5" t="s">
        <v>171</v>
      </c>
      <c r="D6670" s="5" t="s">
        <v>84</v>
      </c>
      <c r="E6670" s="5" t="s">
        <v>25</v>
      </c>
      <c r="F6670" s="5" t="s">
        <v>25</v>
      </c>
      <c r="G6670" s="5" t="s">
        <v>87</v>
      </c>
      <c r="H6670" s="5" t="s">
        <v>131</v>
      </c>
      <c r="I6670" s="150">
        <v>518.16967557168209</v>
      </c>
      <c r="J6670" s="150">
        <v>553.47780286713044</v>
      </c>
      <c r="K6670" s="150">
        <v>46.059526717482854</v>
      </c>
      <c r="L6670" s="150">
        <v>330.47710419793947</v>
      </c>
      <c r="M6670" s="150">
        <v>5568.4528441226848</v>
      </c>
      <c r="N6670" s="150">
        <v>3373.6530641853906</v>
      </c>
      <c r="O6670" s="150">
        <v>1745.6560625926002</v>
      </c>
      <c r="P6670" s="150">
        <v>638.60428365148755</v>
      </c>
      <c r="Q6670" s="150">
        <v>988.75410260336469</v>
      </c>
      <c r="R6670" s="150">
        <v>310.42249839310546</v>
      </c>
      <c r="S6670" s="150">
        <v>5066.5479389231141</v>
      </c>
      <c r="T6670" s="150">
        <v>172.7232251905607</v>
      </c>
      <c r="U6670" s="150">
        <v>172.7232251905607</v>
      </c>
      <c r="V6670" s="150">
        <v>1503.8435473258153</v>
      </c>
      <c r="W6670" s="150">
        <v>1393.3006832038564</v>
      </c>
      <c r="X6670" s="150">
        <v>123.76722417153285</v>
      </c>
      <c r="Y6670" s="150">
        <v>13712.732902953041</v>
      </c>
      <c r="Z6670" s="150">
        <v>2887.8356001800685</v>
      </c>
      <c r="AA6670" s="150">
        <v>38245.868006338271</v>
      </c>
      <c r="AB6670" s="150"/>
      <c r="AC6670" s="150">
        <v>1360.1953983756655</v>
      </c>
      <c r="AD6670" s="150">
        <v>3997.2760376916312</v>
      </c>
      <c r="AE6670" s="150">
        <v>2204.814272533843</v>
      </c>
      <c r="AF6670" s="150">
        <v>5219.7322196073792</v>
      </c>
      <c r="AG6670" s="150">
        <v>35980.046642605419</v>
      </c>
      <c r="AH6670" s="150">
        <v>7128.9841617774719</v>
      </c>
      <c r="AI6670" s="150">
        <v>513.56372289993385</v>
      </c>
      <c r="AJ6670" s="150">
        <v>16422.524251118513</v>
      </c>
      <c r="AK6670" s="150">
        <v>248.72144427440742</v>
      </c>
      <c r="AL6670" s="150">
        <v>150428.921875</v>
      </c>
      <c r="AM6670" s="150">
        <v>124423.875</v>
      </c>
      <c r="AN6670" s="150">
        <v>26005.0546875</v>
      </c>
      <c r="AO6670" s="5" t="s">
        <v>3470</v>
      </c>
    </row>
    <row r="6671" spans="1:41" ht="14.25" x14ac:dyDescent="0.45">
      <c r="A6671" s="150">
        <v>2025</v>
      </c>
      <c r="B6671" s="5" t="s">
        <v>4980</v>
      </c>
      <c r="C6671" s="5" t="s">
        <v>171</v>
      </c>
      <c r="D6671" s="5" t="s">
        <v>84</v>
      </c>
      <c r="E6671" s="5" t="s">
        <v>25</v>
      </c>
      <c r="F6671" s="5" t="s">
        <v>25</v>
      </c>
      <c r="G6671" s="5" t="s">
        <v>87</v>
      </c>
      <c r="H6671" s="5" t="s">
        <v>131</v>
      </c>
      <c r="I6671" s="150">
        <v>1106.1551968660078</v>
      </c>
      <c r="J6671" s="150">
        <v>10858.164350898696</v>
      </c>
      <c r="K6671" s="150"/>
      <c r="L6671" s="150">
        <v>0</v>
      </c>
      <c r="M6671" s="150">
        <v>8001.1892573307896</v>
      </c>
      <c r="N6671" s="150">
        <v>6479.3841302092706</v>
      </c>
      <c r="O6671" s="150">
        <v>1982.4859401438925</v>
      </c>
      <c r="P6671" s="150">
        <v>646.06521820611999</v>
      </c>
      <c r="Q6671" s="150">
        <v>0</v>
      </c>
      <c r="R6671" s="150">
        <v>0</v>
      </c>
      <c r="S6671" s="150">
        <v>1649.7514650401602</v>
      </c>
      <c r="T6671" s="150">
        <v>210.69622797447767</v>
      </c>
      <c r="U6671" s="150">
        <v>158.02217098085825</v>
      </c>
      <c r="V6671" s="150">
        <v>5021.9445937716755</v>
      </c>
      <c r="W6671" s="150">
        <v>2401.9369989090455</v>
      </c>
      <c r="X6671" s="150">
        <v>131.68514248404853</v>
      </c>
      <c r="Y6671" s="150">
        <v>14867.779327019016</v>
      </c>
      <c r="Z6671" s="150">
        <v>2433.3842337451456</v>
      </c>
      <c r="AA6671" s="150">
        <v>56840.574901814711</v>
      </c>
      <c r="AB6671" s="150">
        <v>228.60540735230828</v>
      </c>
      <c r="AC6671" s="150">
        <v>165.92327952990115</v>
      </c>
      <c r="AD6671" s="150">
        <v>4453.0647782405858</v>
      </c>
      <c r="AE6671" s="150">
        <v>7755.7281517405227</v>
      </c>
      <c r="AF6671" s="150">
        <v>398.68993738470533</v>
      </c>
      <c r="AG6671" s="150">
        <v>35999.557511719257</v>
      </c>
      <c r="AH6671" s="150">
        <v>3302.6633734999373</v>
      </c>
      <c r="AI6671" s="150">
        <v>675.28141065820091</v>
      </c>
      <c r="AJ6671" s="150">
        <v>5720.402589507069</v>
      </c>
      <c r="AK6671" s="150">
        <v>239.14021875103214</v>
      </c>
      <c r="AL6671" s="150">
        <v>171728.265625</v>
      </c>
      <c r="AM6671" s="150">
        <v>148451.78125</v>
      </c>
      <c r="AN6671" s="150">
        <v>23276.501953125</v>
      </c>
      <c r="AO6671" s="5" t="s">
        <v>6148</v>
      </c>
    </row>
    <row r="6672" spans="1:41" ht="14.25" x14ac:dyDescent="0.45">
      <c r="A6672" s="150">
        <v>2025</v>
      </c>
      <c r="B6672" s="5" t="s">
        <v>6344</v>
      </c>
      <c r="C6672" s="5" t="s">
        <v>171</v>
      </c>
      <c r="D6672" s="5" t="s">
        <v>84</v>
      </c>
      <c r="E6672" s="5" t="s">
        <v>25</v>
      </c>
      <c r="F6672" s="5" t="s">
        <v>25</v>
      </c>
      <c r="G6672" s="5" t="s">
        <v>87</v>
      </c>
      <c r="H6672" s="5" t="s">
        <v>131</v>
      </c>
      <c r="I6672" s="150">
        <v>2734.3271642169316</v>
      </c>
      <c r="J6672" s="150">
        <v>8760.4646460945041</v>
      </c>
      <c r="K6672" s="150"/>
      <c r="L6672" s="150"/>
      <c r="M6672" s="150">
        <v>286.7459198429741</v>
      </c>
      <c r="N6672" s="150">
        <v>4314.7610964863215</v>
      </c>
      <c r="O6672" s="150">
        <v>1694.1249413083203</v>
      </c>
      <c r="P6672" s="150">
        <v>890.96053665495515</v>
      </c>
      <c r="Q6672" s="150">
        <v>397.18522755542443</v>
      </c>
      <c r="R6672" s="150">
        <v>0</v>
      </c>
      <c r="S6672" s="150">
        <v>2296.0155438855281</v>
      </c>
      <c r="T6672" s="150">
        <v>102.40925708677646</v>
      </c>
      <c r="U6672" s="150">
        <v>153.6138856301647</v>
      </c>
      <c r="V6672" s="150">
        <v>6106.66400008448</v>
      </c>
      <c r="W6672" s="150">
        <v>1822.8847761446209</v>
      </c>
      <c r="X6672" s="150">
        <v>1356.9226563997881</v>
      </c>
      <c r="Y6672" s="150">
        <v>10990.56147055285</v>
      </c>
      <c r="Z6672" s="150">
        <v>1548.0855857328909</v>
      </c>
      <c r="AA6672" s="150">
        <v>91154.479732939726</v>
      </c>
      <c r="AB6672" s="150">
        <v>31.746869696900703</v>
      </c>
      <c r="AC6672" s="150">
        <v>1557.2863678900662</v>
      </c>
      <c r="AD6672" s="150">
        <v>4555.2472828356395</v>
      </c>
      <c r="AE6672" s="150">
        <v>5472.7506987173338</v>
      </c>
      <c r="AF6672" s="150">
        <v>1704.1924471810469</v>
      </c>
      <c r="AG6672" s="150">
        <v>29673.08224089348</v>
      </c>
      <c r="AH6672" s="150">
        <v>4746.6690659720889</v>
      </c>
      <c r="AI6672" s="150">
        <v>392.22745464235385</v>
      </c>
      <c r="AJ6672" s="150">
        <v>6195.7600537499757</v>
      </c>
      <c r="AK6672" s="150">
        <v>232.46901358698256</v>
      </c>
      <c r="AL6672" s="150">
        <v>189171.640625</v>
      </c>
      <c r="AM6672" s="150">
        <v>171654.171875</v>
      </c>
      <c r="AN6672" s="150">
        <v>17517.462890625</v>
      </c>
      <c r="AO6672" s="5" t="s">
        <v>7102</v>
      </c>
    </row>
    <row r="6673" spans="1:41" ht="14.25" x14ac:dyDescent="0.45">
      <c r="A6673" s="150">
        <v>2025</v>
      </c>
      <c r="B6673" s="5" t="s">
        <v>4024</v>
      </c>
      <c r="C6673" s="5" t="s">
        <v>171</v>
      </c>
      <c r="D6673" s="5" t="s">
        <v>84</v>
      </c>
      <c r="E6673" s="5" t="s">
        <v>25</v>
      </c>
      <c r="F6673" s="5" t="s">
        <v>25</v>
      </c>
      <c r="G6673" s="5" t="s">
        <v>87</v>
      </c>
      <c r="H6673" s="5" t="s">
        <v>131</v>
      </c>
      <c r="I6673" s="150">
        <v>735.6798603818014</v>
      </c>
      <c r="J6673" s="150">
        <v>6558.9105199480455</v>
      </c>
      <c r="K6673" s="150"/>
      <c r="L6673" s="150">
        <v>0</v>
      </c>
      <c r="M6673" s="150">
        <v>4408.6697515527067</v>
      </c>
      <c r="N6673" s="150">
        <v>4582.439498339184</v>
      </c>
      <c r="O6673" s="150">
        <v>1363.1715060015731</v>
      </c>
      <c r="P6673" s="150">
        <v>663.48261902465629</v>
      </c>
      <c r="Q6673" s="150">
        <v>0</v>
      </c>
      <c r="R6673" s="150">
        <v>174.99470784811982</v>
      </c>
      <c r="S6673" s="150">
        <v>1694.2274431733838</v>
      </c>
      <c r="T6673" s="150">
        <v>162.28232214304444</v>
      </c>
      <c r="U6673" s="150">
        <v>162.28232214304444</v>
      </c>
      <c r="V6673" s="150">
        <v>4400.0146943717446</v>
      </c>
      <c r="W6673" s="150">
        <v>1309.0773986205584</v>
      </c>
      <c r="X6673" s="150">
        <v>1501.8286048342736</v>
      </c>
      <c r="Y6673" s="150">
        <v>14522.454597323065</v>
      </c>
      <c r="Z6673" s="150">
        <v>1455.1314885492984</v>
      </c>
      <c r="AA6673" s="150">
        <v>57507.445556756844</v>
      </c>
      <c r="AB6673" s="150">
        <v>146.94772458267434</v>
      </c>
      <c r="AC6673" s="150">
        <v>121.06666937676472</v>
      </c>
      <c r="AD6673" s="150">
        <v>3934.0457643800551</v>
      </c>
      <c r="AE6673" s="150">
        <v>3060.6445956178177</v>
      </c>
      <c r="AF6673" s="150">
        <v>1175.7895180337377</v>
      </c>
      <c r="AG6673" s="150">
        <v>39158.724333116617</v>
      </c>
      <c r="AH6673" s="150">
        <v>5928.7141689592227</v>
      </c>
      <c r="AI6673" s="150">
        <v>693.4864566246099</v>
      </c>
      <c r="AJ6673" s="150">
        <v>1622.8232214304442</v>
      </c>
      <c r="AK6673" s="150">
        <v>245.58724750980724</v>
      </c>
      <c r="AL6673" s="150">
        <v>157289.9375</v>
      </c>
      <c r="AM6673" s="150">
        <v>135901.890625</v>
      </c>
      <c r="AN6673" s="150">
        <v>21388.0390625</v>
      </c>
      <c r="AO6673" s="5" t="s">
        <v>4781</v>
      </c>
    </row>
    <row r="6674" spans="1:41" ht="14.25" x14ac:dyDescent="0.45">
      <c r="A6674" s="150">
        <v>2025</v>
      </c>
      <c r="B6674" s="5" t="s">
        <v>582</v>
      </c>
      <c r="C6674" s="5" t="s">
        <v>171</v>
      </c>
      <c r="D6674" s="5" t="s">
        <v>84</v>
      </c>
      <c r="E6674" s="5" t="s">
        <v>25</v>
      </c>
      <c r="F6674" s="5" t="s">
        <v>25</v>
      </c>
      <c r="G6674" s="5" t="s">
        <v>87</v>
      </c>
      <c r="H6674" s="5" t="s">
        <v>131</v>
      </c>
      <c r="I6674" s="150">
        <v>591.72800085073266</v>
      </c>
      <c r="J6674" s="150">
        <v>3907.6377414671028</v>
      </c>
      <c r="K6674" s="150">
        <v>0</v>
      </c>
      <c r="L6674" s="150">
        <v>279.11698153336448</v>
      </c>
      <c r="M6674" s="150">
        <v>2205.0241541135792</v>
      </c>
      <c r="N6674" s="150">
        <v>5331.1343472872613</v>
      </c>
      <c r="O6674" s="150">
        <v>1719.3606062455251</v>
      </c>
      <c r="P6674" s="150">
        <v>684.69293565608734</v>
      </c>
      <c r="Q6674" s="150">
        <v>976.60240668708911</v>
      </c>
      <c r="R6674" s="150">
        <v>180.58896616906833</v>
      </c>
      <c r="S6674" s="150">
        <v>4912.4588749872146</v>
      </c>
      <c r="T6674" s="150">
        <v>167.47018892001867</v>
      </c>
      <c r="U6674" s="150">
        <v>167.47018892001867</v>
      </c>
      <c r="V6674" s="150">
        <v>2724.1817397656373</v>
      </c>
      <c r="W6674" s="150">
        <v>1350.926190621484</v>
      </c>
      <c r="X6674" s="150">
        <v>1540.9371314258622</v>
      </c>
      <c r="Y6674" s="150">
        <v>12695.356788063549</v>
      </c>
      <c r="Z6674" s="150">
        <v>1479.3040232378728</v>
      </c>
      <c r="AA6674" s="150">
        <v>76009.948020762313</v>
      </c>
      <c r="AB6674" s="150">
        <v>151.83963795415028</v>
      </c>
      <c r="AC6674" s="150">
        <v>118.98756922767328</v>
      </c>
      <c r="AD6674" s="150">
        <v>4003.4237082007039</v>
      </c>
      <c r="AE6674" s="150">
        <v>3680.1670478002925</v>
      </c>
      <c r="AF6674" s="150">
        <v>3896.0155753922018</v>
      </c>
      <c r="AG6674" s="150">
        <v>38191.018349247192</v>
      </c>
      <c r="AH6674" s="150">
        <v>5930.3979176597604</v>
      </c>
      <c r="AI6674" s="150">
        <v>686.62777457207665</v>
      </c>
      <c r="AJ6674" s="150">
        <v>2074.3974067559648</v>
      </c>
      <c r="AK6674" s="150">
        <v>253.43821923229495</v>
      </c>
      <c r="AL6674" s="150">
        <v>175910.21875</v>
      </c>
      <c r="AM6674" s="150">
        <v>152988.34375</v>
      </c>
      <c r="AN6674" s="150">
        <v>22921.90234375</v>
      </c>
      <c r="AO6674" s="5" t="s">
        <v>1324</v>
      </c>
    </row>
    <row r="6675" spans="1:41" ht="14.25" x14ac:dyDescent="0.45">
      <c r="A6675" s="150">
        <v>2025</v>
      </c>
      <c r="B6675" s="5" t="s">
        <v>582</v>
      </c>
      <c r="C6675" s="5" t="s">
        <v>171</v>
      </c>
      <c r="D6675" s="5" t="s">
        <v>84</v>
      </c>
      <c r="E6675" s="5" t="s">
        <v>25</v>
      </c>
      <c r="F6675" s="5" t="s">
        <v>25</v>
      </c>
      <c r="G6675" s="5" t="s">
        <v>88</v>
      </c>
      <c r="H6675" s="5" t="s">
        <v>131</v>
      </c>
      <c r="I6675" s="150">
        <v>605.99668695894468</v>
      </c>
      <c r="J6675" s="150">
        <v>4186.9247980115961</v>
      </c>
      <c r="K6675" s="150">
        <v>0</v>
      </c>
      <c r="L6675" s="150">
        <v>297.30856792932502</v>
      </c>
      <c r="M6675" s="150">
        <v>2314.0272774794739</v>
      </c>
      <c r="N6675" s="150">
        <v>5780</v>
      </c>
      <c r="O6675" s="150">
        <v>1804.9318059072059</v>
      </c>
      <c r="P6675" s="150">
        <v>613.26700000000005</v>
      </c>
      <c r="Q6675" s="150">
        <v>1017.305175</v>
      </c>
      <c r="R6675" s="150">
        <v>188.08520998191941</v>
      </c>
      <c r="S6675" s="150">
        <v>5049.9433655347784</v>
      </c>
      <c r="T6675" s="150">
        <v>160.82030281605151</v>
      </c>
      <c r="U6675" s="150">
        <v>164.85277219458541</v>
      </c>
      <c r="V6675" s="150">
        <v>2888</v>
      </c>
      <c r="W6675" s="150">
        <v>1428.865357562619</v>
      </c>
      <c r="X6675" s="150">
        <v>1649.454024943567</v>
      </c>
      <c r="Y6675" s="150">
        <v>13514</v>
      </c>
      <c r="Z6675" s="150">
        <v>1556.999375005425</v>
      </c>
      <c r="AA6675" s="150">
        <v>89335.368301771581</v>
      </c>
      <c r="AB6675" s="150">
        <v>136</v>
      </c>
      <c r="AC6675" s="150">
        <v>126.13503</v>
      </c>
      <c r="AD6675" s="150">
        <v>4213.6897579085899</v>
      </c>
      <c r="AE6675" s="150">
        <v>3862.09235776577</v>
      </c>
      <c r="AF6675" s="150">
        <v>4149.940304551983</v>
      </c>
      <c r="AG6675" s="150">
        <v>41459</v>
      </c>
      <c r="AH6675" s="150">
        <v>6489.4431701784788</v>
      </c>
      <c r="AI6675" s="150">
        <v>720.5705193163933</v>
      </c>
      <c r="AJ6675" s="150">
        <v>2220.4819925002539</v>
      </c>
      <c r="AK6675" s="150">
        <v>265.96667948751428</v>
      </c>
      <c r="AL6675" s="150">
        <v>196199.484375</v>
      </c>
      <c r="AM6675" s="150">
        <v>171965.765625</v>
      </c>
      <c r="AN6675" s="150">
        <v>24233.712890625</v>
      </c>
      <c r="AO6675" s="5" t="s">
        <v>1325</v>
      </c>
    </row>
    <row r="6676" spans="1:41" ht="14.25" x14ac:dyDescent="0.45">
      <c r="A6676" s="150">
        <v>2025</v>
      </c>
      <c r="B6676" s="5" t="s">
        <v>4024</v>
      </c>
      <c r="C6676" s="5" t="s">
        <v>171</v>
      </c>
      <c r="D6676" s="5" t="s">
        <v>84</v>
      </c>
      <c r="E6676" s="5" t="s">
        <v>25</v>
      </c>
      <c r="F6676" s="5" t="s">
        <v>25</v>
      </c>
      <c r="G6676" s="5" t="s">
        <v>88</v>
      </c>
      <c r="H6676" s="5" t="s">
        <v>131</v>
      </c>
      <c r="I6676" s="150">
        <v>796.72837908154054</v>
      </c>
      <c r="J6676" s="150">
        <v>7138.0660112984306</v>
      </c>
      <c r="K6676" s="150"/>
      <c r="L6676" s="150">
        <v>0</v>
      </c>
      <c r="M6676" s="150">
        <v>4680.8940956708157</v>
      </c>
      <c r="N6676" s="150">
        <v>4894.0838918517438</v>
      </c>
      <c r="O6676" s="150">
        <v>1444.50740308336</v>
      </c>
      <c r="P6676" s="150">
        <v>690.07495586319442</v>
      </c>
      <c r="Q6676" s="150">
        <v>0</v>
      </c>
      <c r="R6676" s="150">
        <v>185.02368279635951</v>
      </c>
      <c r="S6676" s="150">
        <v>1799</v>
      </c>
      <c r="T6676" s="150">
        <v>175.74890715033979</v>
      </c>
      <c r="U6676" s="150">
        <v>162.41652432964091</v>
      </c>
      <c r="V6676" s="150">
        <v>4713</v>
      </c>
      <c r="W6676" s="150">
        <v>1399.476354125974</v>
      </c>
      <c r="X6676" s="150">
        <v>1626.454024943567</v>
      </c>
      <c r="Y6676" s="150">
        <v>15465.097322022541</v>
      </c>
      <c r="Z6676" s="150">
        <v>1548</v>
      </c>
      <c r="AA6676" s="150">
        <v>65424</v>
      </c>
      <c r="AB6676" s="150">
        <v>135.82599999999999</v>
      </c>
      <c r="AC6676" s="150">
        <v>128.54227</v>
      </c>
      <c r="AD6676" s="150">
        <v>4185.157401732331</v>
      </c>
      <c r="AE6676" s="150">
        <v>3249.6317537798132</v>
      </c>
      <c r="AF6676" s="150">
        <v>1273.3594152732619</v>
      </c>
      <c r="AG6676" s="150">
        <v>42437</v>
      </c>
      <c r="AH6676" s="150">
        <v>6548</v>
      </c>
      <c r="AI6676" s="150">
        <v>736.30751296318874</v>
      </c>
      <c r="AJ6676" s="150">
        <v>1757.489071503398</v>
      </c>
      <c r="AK6676" s="150">
        <v>260.75164655638662</v>
      </c>
      <c r="AL6676" s="150">
        <v>172854.625</v>
      </c>
      <c r="AM6676" s="150">
        <v>149862.515625</v>
      </c>
      <c r="AN6676" s="150">
        <v>22992.123046875</v>
      </c>
      <c r="AO6676" s="5" t="s">
        <v>4782</v>
      </c>
    </row>
    <row r="6677" spans="1:41" ht="14.25" x14ac:dyDescent="0.45">
      <c r="A6677" s="150">
        <v>2025</v>
      </c>
      <c r="B6677" s="5" t="s">
        <v>6344</v>
      </c>
      <c r="C6677" s="5" t="s">
        <v>171</v>
      </c>
      <c r="D6677" s="5" t="s">
        <v>84</v>
      </c>
      <c r="E6677" s="5" t="s">
        <v>25</v>
      </c>
      <c r="F6677" s="5" t="s">
        <v>25</v>
      </c>
      <c r="G6677" s="5" t="s">
        <v>88</v>
      </c>
      <c r="H6677" s="5" t="s">
        <v>131</v>
      </c>
      <c r="I6677" s="150">
        <v>3006.8536594348798</v>
      </c>
      <c r="J6677" s="150">
        <v>9014.7740222372267</v>
      </c>
      <c r="K6677" s="150"/>
      <c r="L6677" s="150">
        <v>0</v>
      </c>
      <c r="M6677" s="150">
        <v>309.14262489599997</v>
      </c>
      <c r="N6677" s="150">
        <v>4651.7725854930004</v>
      </c>
      <c r="O6677" s="150">
        <v>1826.447021616334</v>
      </c>
      <c r="P6677" s="150">
        <v>955.85094235055578</v>
      </c>
      <c r="Q6677" s="150">
        <v>428.20795456702132</v>
      </c>
      <c r="R6677" s="150">
        <v>0</v>
      </c>
      <c r="S6677" s="150">
        <v>2475.3491607743999</v>
      </c>
      <c r="T6677" s="150">
        <v>112.302039536656</v>
      </c>
      <c r="U6677" s="150">
        <v>159.21241352999999</v>
      </c>
      <c r="V6677" s="150">
        <v>6584</v>
      </c>
      <c r="W6677" s="150">
        <v>1965.2638296959999</v>
      </c>
      <c r="X6677" s="150">
        <v>1513</v>
      </c>
      <c r="Y6677" s="150">
        <v>12117.61449183739</v>
      </c>
      <c r="Z6677" s="150">
        <v>1672.273601903031</v>
      </c>
      <c r="AA6677" s="150">
        <v>103941</v>
      </c>
      <c r="AB6677" s="150">
        <v>36</v>
      </c>
      <c r="AC6677" s="150">
        <v>1695.44568</v>
      </c>
      <c r="AD6677" s="150">
        <v>4721.4259682104457</v>
      </c>
      <c r="AE6677" s="150">
        <v>5900.2078123008014</v>
      </c>
      <c r="AF6677" s="150">
        <v>1874.046881897222</v>
      </c>
      <c r="AG6677" s="150">
        <v>32631</v>
      </c>
      <c r="AH6677" s="150">
        <v>5465.3032450508163</v>
      </c>
      <c r="AI6677" s="150">
        <v>422.86294762559999</v>
      </c>
      <c r="AJ6677" s="150">
        <v>6813.2826365472001</v>
      </c>
      <c r="AK6677" s="150">
        <v>251</v>
      </c>
      <c r="AL6677" s="150">
        <v>210543.625</v>
      </c>
      <c r="AM6677" s="150">
        <v>191445.546875</v>
      </c>
      <c r="AN6677" s="150">
        <v>19098.09765625</v>
      </c>
      <c r="AO6677" s="5" t="s">
        <v>7103</v>
      </c>
    </row>
    <row r="6678" spans="1:41" ht="14.25" x14ac:dyDescent="0.45">
      <c r="A6678" s="150">
        <v>2025</v>
      </c>
      <c r="B6678" s="5" t="s">
        <v>1478</v>
      </c>
      <c r="C6678" s="5" t="s">
        <v>171</v>
      </c>
      <c r="D6678" s="5" t="s">
        <v>84</v>
      </c>
      <c r="E6678" s="5" t="s">
        <v>25</v>
      </c>
      <c r="F6678" s="5" t="s">
        <v>25</v>
      </c>
      <c r="G6678" s="5" t="s">
        <v>88</v>
      </c>
      <c r="H6678" s="5" t="s">
        <v>131</v>
      </c>
      <c r="I6678" s="150">
        <v>548.5474889976407</v>
      </c>
      <c r="J6678" s="150">
        <v>575</v>
      </c>
      <c r="K6678" s="150">
        <v>50.39953029404635</v>
      </c>
      <c r="L6678" s="150">
        <v>353.3544</v>
      </c>
      <c r="M6678" s="150">
        <v>5923.946874999996</v>
      </c>
      <c r="N6678" s="150">
        <v>3571.434231589039</v>
      </c>
      <c r="O6678" s="150">
        <v>1831.1741848523279</v>
      </c>
      <c r="P6678" s="150">
        <v>554.59039999999993</v>
      </c>
      <c r="Q6678" s="150">
        <v>1008.656127251214</v>
      </c>
      <c r="R6678" s="150">
        <v>338.85697962063159</v>
      </c>
      <c r="S6678" s="150">
        <v>5315.2618544198867</v>
      </c>
      <c r="T6678" s="150">
        <v>171.5084963091353</v>
      </c>
      <c r="U6678" s="150">
        <v>181.05652414628011</v>
      </c>
      <c r="V6678" s="150">
        <v>1579</v>
      </c>
      <c r="W6678" s="150">
        <v>1456.0137993563089</v>
      </c>
      <c r="X6678" s="150">
        <v>128.45402494356671</v>
      </c>
      <c r="Y6678" s="150">
        <v>15051.798000000001</v>
      </c>
      <c r="Z6678" s="150">
        <v>2938.7324512871301</v>
      </c>
      <c r="AA6678" s="150">
        <v>40602.602035100062</v>
      </c>
      <c r="AB6678" s="150">
        <v>170</v>
      </c>
      <c r="AC6678" s="150">
        <v>1419.16203</v>
      </c>
      <c r="AD6678" s="150">
        <v>4170.9408997869641</v>
      </c>
      <c r="AE6678" s="150">
        <v>2296.157770861259</v>
      </c>
      <c r="AF6678" s="150">
        <v>5525.7401914667089</v>
      </c>
      <c r="AG6678" s="150">
        <v>40583.477064396298</v>
      </c>
      <c r="AH6678" s="150">
        <v>7733.9495880719523</v>
      </c>
      <c r="AI6678" s="150">
        <v>533.01128560555071</v>
      </c>
      <c r="AJ6678" s="150">
        <v>17448.350257882648</v>
      </c>
      <c r="AK6678" s="150">
        <v>294.3858283035384</v>
      </c>
      <c r="AL6678" s="150">
        <v>162355.578125</v>
      </c>
      <c r="AM6678" s="150">
        <v>134576.515625</v>
      </c>
      <c r="AN6678" s="150">
        <v>27779.046875</v>
      </c>
      <c r="AO6678" s="5" t="s">
        <v>3471</v>
      </c>
    </row>
    <row r="6679" spans="1:41" ht="14.25" x14ac:dyDescent="0.45">
      <c r="A6679" s="150">
        <v>2025</v>
      </c>
      <c r="B6679" s="5" t="s">
        <v>4980</v>
      </c>
      <c r="C6679" s="5" t="s">
        <v>171</v>
      </c>
      <c r="D6679" s="5" t="s">
        <v>84</v>
      </c>
      <c r="E6679" s="5" t="s">
        <v>25</v>
      </c>
      <c r="F6679" s="5" t="s">
        <v>25</v>
      </c>
      <c r="G6679" s="5" t="s">
        <v>88</v>
      </c>
      <c r="H6679" s="5" t="s">
        <v>131</v>
      </c>
      <c r="I6679" s="150">
        <v>1206.119951031744</v>
      </c>
      <c r="J6679" s="150">
        <v>10677.48588225096</v>
      </c>
      <c r="K6679" s="150">
        <v>0</v>
      </c>
      <c r="L6679" s="150">
        <v>0</v>
      </c>
      <c r="M6679" s="150">
        <v>8553.2035743100805</v>
      </c>
      <c r="N6679" s="150">
        <v>6980.8848146171622</v>
      </c>
      <c r="O6679" s="150">
        <v>2119.2606853690372</v>
      </c>
      <c r="P6679" s="150">
        <v>694.71069740099995</v>
      </c>
      <c r="Q6679" s="150">
        <v>0</v>
      </c>
      <c r="R6679" s="150">
        <v>0</v>
      </c>
      <c r="S6679" s="150">
        <v>1736.075494477039</v>
      </c>
      <c r="T6679" s="150">
        <v>229.36019999999999</v>
      </c>
      <c r="U6679" s="150">
        <v>160.016280127725</v>
      </c>
      <c r="V6679" s="150">
        <v>5409</v>
      </c>
      <c r="W6679" s="150">
        <v>2567.6503159219201</v>
      </c>
      <c r="X6679" s="150">
        <v>144.75</v>
      </c>
      <c r="Y6679" s="150">
        <v>16446.31711306901</v>
      </c>
      <c r="Z6679" s="150">
        <v>2621.7268036756541</v>
      </c>
      <c r="AA6679" s="150">
        <v>65424</v>
      </c>
      <c r="AB6679" s="150">
        <v>282</v>
      </c>
      <c r="AC6679" s="150">
        <v>177.37066999999999</v>
      </c>
      <c r="AD6679" s="150">
        <v>4811.6844819553298</v>
      </c>
      <c r="AE6679" s="150">
        <v>8290.8077306215691</v>
      </c>
      <c r="AF6679" s="150">
        <v>435.44490018073049</v>
      </c>
      <c r="AG6679" s="150">
        <v>40592</v>
      </c>
      <c r="AH6679" s="150">
        <v>3663.421224606343</v>
      </c>
      <c r="AI6679" s="150">
        <v>721.87011074822419</v>
      </c>
      <c r="AJ6679" s="150">
        <v>6362.1104388423018</v>
      </c>
      <c r="AK6679" s="150">
        <v>256</v>
      </c>
      <c r="AL6679" s="150">
        <v>190563.265625</v>
      </c>
      <c r="AM6679" s="150">
        <v>165477.984375</v>
      </c>
      <c r="AN6679" s="150">
        <v>25085.275390625</v>
      </c>
      <c r="AO6679" s="5" t="s">
        <v>6149</v>
      </c>
    </row>
    <row r="6680" spans="1:41" ht="14.25" x14ac:dyDescent="0.45">
      <c r="A6680" s="150">
        <v>2025</v>
      </c>
      <c r="B6680" s="5" t="s">
        <v>7352</v>
      </c>
      <c r="C6680" s="5" t="s">
        <v>171</v>
      </c>
      <c r="D6680" s="5" t="s">
        <v>84</v>
      </c>
      <c r="E6680" s="5" t="s">
        <v>25</v>
      </c>
      <c r="F6680" s="5" t="s">
        <v>25</v>
      </c>
      <c r="G6680" s="5" t="s">
        <v>88</v>
      </c>
      <c r="H6680" s="5" t="s">
        <v>131</v>
      </c>
      <c r="I6680" s="150">
        <v>600</v>
      </c>
      <c r="J6680" s="150">
        <v>5180.0486043300252</v>
      </c>
      <c r="K6680" s="150">
        <v>0</v>
      </c>
      <c r="L6680" s="150">
        <v>165.88824574039199</v>
      </c>
      <c r="M6680" s="150">
        <v>12859.294060800001</v>
      </c>
      <c r="N6680" s="150">
        <v>4595.1857817233886</v>
      </c>
      <c r="O6680" s="150">
        <v>1131.509460945254</v>
      </c>
      <c r="P6680" s="150">
        <v>1658.1182900575491</v>
      </c>
      <c r="Q6680" s="150">
        <v>447.64038986989198</v>
      </c>
      <c r="R6680" s="150">
        <v>498.26532769442878</v>
      </c>
      <c r="S6680" s="150">
        <v>270.06610009442869</v>
      </c>
      <c r="T6680" s="150">
        <v>3594.8473391746729</v>
      </c>
      <c r="U6680" s="150">
        <v>156.09060149999999</v>
      </c>
      <c r="V6680" s="150">
        <v>9594</v>
      </c>
      <c r="W6680" s="150">
        <v>2257.787627191366</v>
      </c>
      <c r="X6680" s="150">
        <v>3277.5674382000002</v>
      </c>
      <c r="Y6680" s="150">
        <v>10213.14762774772</v>
      </c>
      <c r="Z6680" s="150">
        <v>1879.788054360441</v>
      </c>
      <c r="AA6680" s="150">
        <v>102440</v>
      </c>
      <c r="AB6680" s="150">
        <v>35</v>
      </c>
      <c r="AC6680" s="150">
        <v>193.75535664</v>
      </c>
      <c r="AD6680" s="150">
        <v>4087.2309958820351</v>
      </c>
      <c r="AE6680" s="150">
        <v>5233.6234003947266</v>
      </c>
      <c r="AF6680" s="150">
        <v>2031.1887821923649</v>
      </c>
      <c r="AG6680" s="150">
        <v>15213</v>
      </c>
      <c r="AH6680" s="150">
        <v>4300.5114830299326</v>
      </c>
      <c r="AI6680" s="150">
        <v>12886.3548648</v>
      </c>
      <c r="AJ6680" s="150">
        <v>8700.1567292159998</v>
      </c>
      <c r="AK6680" s="150">
        <v>260</v>
      </c>
      <c r="AL6680" s="150">
        <v>213760.078125</v>
      </c>
      <c r="AM6680" s="150">
        <v>168799.890625</v>
      </c>
      <c r="AN6680" s="150">
        <v>44960.16796875</v>
      </c>
      <c r="AO6680" s="5" t="s">
        <v>8024</v>
      </c>
    </row>
    <row r="6681" spans="1:41" ht="14.25" x14ac:dyDescent="0.45">
      <c r="A6681" s="150">
        <v>2025</v>
      </c>
      <c r="B6681" s="5" t="s">
        <v>4980</v>
      </c>
      <c r="C6681" s="5" t="s">
        <v>171</v>
      </c>
      <c r="D6681" s="5" t="s">
        <v>84</v>
      </c>
      <c r="E6681" s="5" t="s">
        <v>261</v>
      </c>
      <c r="F6681" s="5" t="s">
        <v>261</v>
      </c>
      <c r="G6681" s="5" t="s">
        <v>88</v>
      </c>
      <c r="H6681" s="5" t="s">
        <v>131</v>
      </c>
      <c r="I6681" s="150">
        <v>2000</v>
      </c>
      <c r="J6681" s="150">
        <v>4304.135705895108</v>
      </c>
      <c r="K6681" s="150">
        <v>111</v>
      </c>
      <c r="L6681" s="150">
        <v>0</v>
      </c>
      <c r="M6681" s="150">
        <v>7207.4394832896014</v>
      </c>
      <c r="N6681" s="150">
        <v>181.6031979343866</v>
      </c>
      <c r="O6681" s="150">
        <v>0</v>
      </c>
      <c r="P6681" s="150">
        <v>95</v>
      </c>
      <c r="Q6681" s="150">
        <v>245.98908527771431</v>
      </c>
      <c r="R6681" s="150">
        <v>431.07806543142988</v>
      </c>
      <c r="S6681" s="150">
        <v>3500</v>
      </c>
      <c r="T6681" s="150"/>
      <c r="U6681" s="150"/>
      <c r="V6681" s="150">
        <v>425</v>
      </c>
      <c r="W6681" s="150">
        <v>1406.5768616607361</v>
      </c>
      <c r="X6681" s="150">
        <v>2815.40604816</v>
      </c>
      <c r="Y6681" s="150">
        <v>1937.945536670712</v>
      </c>
      <c r="Z6681" s="150">
        <v>623.4943649875496</v>
      </c>
      <c r="AA6681" s="150">
        <v>24669</v>
      </c>
      <c r="AB6681" s="150"/>
      <c r="AC6681" s="150">
        <v>0</v>
      </c>
      <c r="AD6681" s="150">
        <v>1424.0894008374439</v>
      </c>
      <c r="AE6681" s="150">
        <v>1189.227514742784</v>
      </c>
      <c r="AF6681" s="150">
        <v>6903.6052347321538</v>
      </c>
      <c r="AG6681" s="150">
        <v>65978</v>
      </c>
      <c r="AH6681" s="150">
        <v>5460.5828124215923</v>
      </c>
      <c r="AI6681" s="150">
        <v>1854.2264233181761</v>
      </c>
      <c r="AJ6681" s="150">
        <v>6765</v>
      </c>
      <c r="AK6681" s="150"/>
      <c r="AL6681" s="150">
        <v>139528.40625</v>
      </c>
      <c r="AM6681" s="150">
        <v>115749.078125</v>
      </c>
      <c r="AN6681" s="150">
        <v>23779.3203125</v>
      </c>
      <c r="AO6681" s="5" t="s">
        <v>6150</v>
      </c>
    </row>
    <row r="6682" spans="1:41" ht="14.25" x14ac:dyDescent="0.45">
      <c r="A6682" s="150">
        <v>2025</v>
      </c>
      <c r="B6682" s="5" t="s">
        <v>4024</v>
      </c>
      <c r="C6682" s="5" t="s">
        <v>171</v>
      </c>
      <c r="D6682" s="5" t="s">
        <v>84</v>
      </c>
      <c r="E6682" s="5" t="s">
        <v>261</v>
      </c>
      <c r="F6682" s="5" t="s">
        <v>261</v>
      </c>
      <c r="G6682" s="5" t="s">
        <v>88</v>
      </c>
      <c r="H6682" s="5" t="s">
        <v>131</v>
      </c>
      <c r="I6682" s="150">
        <v>2000</v>
      </c>
      <c r="J6682" s="150"/>
      <c r="K6682" s="150">
        <v>131</v>
      </c>
      <c r="L6682" s="150">
        <v>351.39</v>
      </c>
      <c r="M6682" s="150">
        <v>4594.7426705971193</v>
      </c>
      <c r="N6682" s="150">
        <v>866.59441878110988</v>
      </c>
      <c r="O6682" s="150">
        <v>57.321722344577772</v>
      </c>
      <c r="P6682" s="150">
        <v>136.7340067340067</v>
      </c>
      <c r="Q6682" s="150">
        <v>77.429844153426245</v>
      </c>
      <c r="R6682" s="150">
        <v>401.11470992701038</v>
      </c>
      <c r="S6682" s="150">
        <v>3951</v>
      </c>
      <c r="T6682" s="150"/>
      <c r="U6682" s="150"/>
      <c r="V6682" s="150">
        <v>319</v>
      </c>
      <c r="W6682" s="150">
        <v>1503.569636664269</v>
      </c>
      <c r="X6682" s="150">
        <v>2183</v>
      </c>
      <c r="Y6682" s="150">
        <v>2138.3094552194239</v>
      </c>
      <c r="Z6682" s="150">
        <v>838.57422575989017</v>
      </c>
      <c r="AA6682" s="150">
        <v>24669</v>
      </c>
      <c r="AB6682" s="150"/>
      <c r="AC6682" s="150">
        <v>0</v>
      </c>
      <c r="AD6682" s="150">
        <v>1416.5813627624</v>
      </c>
      <c r="AE6682" s="150">
        <v>1194.6330943552509</v>
      </c>
      <c r="AF6682" s="150">
        <v>7611.0993389907189</v>
      </c>
      <c r="AG6682" s="150">
        <v>36134</v>
      </c>
      <c r="AH6682" s="150">
        <v>3861</v>
      </c>
      <c r="AI6682" s="150">
        <v>2235.9166520793242</v>
      </c>
      <c r="AJ6682" s="150">
        <v>6833.884371521739</v>
      </c>
      <c r="AK6682" s="150"/>
      <c r="AL6682" s="150">
        <v>103505.890625</v>
      </c>
      <c r="AM6682" s="150">
        <v>83571.7578125</v>
      </c>
      <c r="AN6682" s="150">
        <v>19934.130859375</v>
      </c>
      <c r="AO6682" s="5" t="s">
        <v>4783</v>
      </c>
    </row>
    <row r="6683" spans="1:41" ht="14.25" x14ac:dyDescent="0.45">
      <c r="A6683" s="150">
        <v>2025</v>
      </c>
      <c r="B6683" s="5" t="s">
        <v>6344</v>
      </c>
      <c r="C6683" s="5" t="s">
        <v>171</v>
      </c>
      <c r="D6683" s="5" t="s">
        <v>84</v>
      </c>
      <c r="E6683" s="5" t="s">
        <v>261</v>
      </c>
      <c r="F6683" s="5" t="s">
        <v>261</v>
      </c>
      <c r="G6683" s="5" t="s">
        <v>88</v>
      </c>
      <c r="H6683" s="5" t="s">
        <v>131</v>
      </c>
      <c r="I6683" s="150">
        <v>2000</v>
      </c>
      <c r="J6683" s="150">
        <v>4452.4529049089442</v>
      </c>
      <c r="K6683" s="150">
        <v>109.0882158826381</v>
      </c>
      <c r="L6683" s="150">
        <v>0</v>
      </c>
      <c r="M6683" s="150">
        <v>10599.175710719999</v>
      </c>
      <c r="N6683" s="150">
        <v>160</v>
      </c>
      <c r="O6683" s="150">
        <v>55.204040159999998</v>
      </c>
      <c r="P6683" s="150">
        <v>1080</v>
      </c>
      <c r="Q6683" s="150">
        <v>141.0533472905073</v>
      </c>
      <c r="R6683" s="150">
        <v>436.55354958528</v>
      </c>
      <c r="S6683" s="150">
        <v>4637.1393734399999</v>
      </c>
      <c r="T6683" s="150">
        <v>50</v>
      </c>
      <c r="U6683" s="150"/>
      <c r="V6683" s="150">
        <v>253</v>
      </c>
      <c r="W6683" s="150">
        <v>1378.9969231968</v>
      </c>
      <c r="X6683" s="150">
        <v>2855</v>
      </c>
      <c r="Y6683" s="150">
        <v>4284.071273288243</v>
      </c>
      <c r="Z6683" s="150">
        <v>663.10135304216863</v>
      </c>
      <c r="AA6683" s="150">
        <v>31938</v>
      </c>
      <c r="AB6683" s="150"/>
      <c r="AC6683" s="150">
        <v>0</v>
      </c>
      <c r="AD6683" s="150">
        <v>1369.5888136900221</v>
      </c>
      <c r="AE6683" s="150">
        <v>1327.1051254464001</v>
      </c>
      <c r="AF6683" s="150">
        <v>7234.18584074712</v>
      </c>
      <c r="AG6683" s="150">
        <v>55218</v>
      </c>
      <c r="AH6683" s="150">
        <v>5027.143232105298</v>
      </c>
      <c r="AI6683" s="150">
        <v>3230.5404301632002</v>
      </c>
      <c r="AJ6683" s="150">
        <v>7718.3844073724667</v>
      </c>
      <c r="AK6683" s="150"/>
      <c r="AL6683" s="150">
        <v>146217.796875</v>
      </c>
      <c r="AM6683" s="150">
        <v>116905.9140625</v>
      </c>
      <c r="AN6683" s="150">
        <v>29311.875</v>
      </c>
      <c r="AO6683" s="5" t="s">
        <v>7104</v>
      </c>
    </row>
    <row r="6684" spans="1:41" ht="14.25" x14ac:dyDescent="0.45">
      <c r="A6684" s="150">
        <v>2025</v>
      </c>
      <c r="B6684" s="5" t="s">
        <v>582</v>
      </c>
      <c r="C6684" s="5" t="s">
        <v>171</v>
      </c>
      <c r="D6684" s="5" t="s">
        <v>84</v>
      </c>
      <c r="E6684" s="5" t="s">
        <v>261</v>
      </c>
      <c r="F6684" s="5" t="s">
        <v>261</v>
      </c>
      <c r="G6684" s="5" t="s">
        <v>88</v>
      </c>
      <c r="H6684" s="5" t="s">
        <v>131</v>
      </c>
      <c r="I6684" s="150">
        <v>3200</v>
      </c>
      <c r="J6684" s="150">
        <v>3619</v>
      </c>
      <c r="K6684" s="150">
        <v>131.3385054402859</v>
      </c>
      <c r="L6684" s="150">
        <v>335</v>
      </c>
      <c r="M6684" s="150">
        <v>3514.9781430067969</v>
      </c>
      <c r="N6684" s="150">
        <v>643</v>
      </c>
      <c r="O6684" s="150">
        <v>58.601682009974212</v>
      </c>
      <c r="P6684" s="150">
        <v>0</v>
      </c>
      <c r="Q6684" s="150">
        <v>94.136419192265166</v>
      </c>
      <c r="R6684" s="150">
        <v>311.51746445001612</v>
      </c>
      <c r="S6684" s="150">
        <v>4658.677290723338</v>
      </c>
      <c r="T6684" s="150">
        <v>0</v>
      </c>
      <c r="U6684" s="150"/>
      <c r="V6684" s="150">
        <v>119</v>
      </c>
      <c r="W6684" s="150">
        <v>2406.076229598732</v>
      </c>
      <c r="X6684" s="150">
        <v>2276.148472856587</v>
      </c>
      <c r="Y6684" s="150">
        <v>2240.25</v>
      </c>
      <c r="Z6684" s="150">
        <v>908.43610367912015</v>
      </c>
      <c r="AA6684" s="150">
        <v>20381.412906210739</v>
      </c>
      <c r="AB6684" s="150"/>
      <c r="AC6684" s="150">
        <v>0</v>
      </c>
      <c r="AD6684" s="150">
        <v>2435.721684644318</v>
      </c>
      <c r="AE6684" s="150">
        <v>1038.2</v>
      </c>
      <c r="AF6684" s="150">
        <v>3462.3399295851668</v>
      </c>
      <c r="AG6684" s="150">
        <v>37038</v>
      </c>
      <c r="AH6684" s="150">
        <v>3107.4849849854941</v>
      </c>
      <c r="AI6684" s="150">
        <v>1712.9660150253119</v>
      </c>
      <c r="AJ6684" s="150">
        <v>8750.8024133717736</v>
      </c>
      <c r="AK6684" s="150"/>
      <c r="AL6684" s="150">
        <v>102443.09375</v>
      </c>
      <c r="AM6684" s="150">
        <v>82141.1015625</v>
      </c>
      <c r="AN6684" s="150">
        <v>20301.994140625</v>
      </c>
      <c r="AO6684" s="5" t="s">
        <v>1326</v>
      </c>
    </row>
    <row r="6685" spans="1:41" ht="14.25" x14ac:dyDescent="0.45">
      <c r="A6685" s="150">
        <v>2025</v>
      </c>
      <c r="B6685" s="5" t="s">
        <v>1478</v>
      </c>
      <c r="C6685" s="5" t="s">
        <v>171</v>
      </c>
      <c r="D6685" s="5" t="s">
        <v>84</v>
      </c>
      <c r="E6685" s="5" t="s">
        <v>261</v>
      </c>
      <c r="F6685" s="5" t="s">
        <v>261</v>
      </c>
      <c r="G6685" s="5" t="s">
        <v>88</v>
      </c>
      <c r="H6685" s="5" t="s">
        <v>131</v>
      </c>
      <c r="I6685" s="150">
        <v>2400</v>
      </c>
      <c r="J6685" s="150">
        <v>4071.48</v>
      </c>
      <c r="K6685" s="150">
        <v>0</v>
      </c>
      <c r="L6685" s="150">
        <v>335</v>
      </c>
      <c r="M6685" s="150">
        <v>3349.8008258294708</v>
      </c>
      <c r="N6685" s="150">
        <v>670.44693099711651</v>
      </c>
      <c r="O6685" s="150">
        <v>60.394926941039849</v>
      </c>
      <c r="P6685" s="150">
        <v>0</v>
      </c>
      <c r="Q6685" s="150">
        <v>39.388431543693812</v>
      </c>
      <c r="R6685" s="150">
        <v>244.19033206155831</v>
      </c>
      <c r="S6685" s="150">
        <v>5019.6608144706724</v>
      </c>
      <c r="T6685" s="150">
        <v>116.0540825025149</v>
      </c>
      <c r="U6685" s="150"/>
      <c r="V6685" s="150">
        <v>103</v>
      </c>
      <c r="W6685" s="150">
        <v>1881.4204655316639</v>
      </c>
      <c r="X6685" s="150">
        <v>2947.3310832730408</v>
      </c>
      <c r="Y6685" s="150">
        <v>2201.4619200000002</v>
      </c>
      <c r="Z6685" s="150">
        <v>886.70292851289594</v>
      </c>
      <c r="AA6685" s="150">
        <v>17734.505521493669</v>
      </c>
      <c r="AB6685" s="150">
        <v>0</v>
      </c>
      <c r="AC6685" s="150">
        <v>62.8333333333333</v>
      </c>
      <c r="AD6685" s="150">
        <v>2411.0098340971549</v>
      </c>
      <c r="AE6685" s="150">
        <v>1523.958830368583</v>
      </c>
      <c r="AF6685" s="150">
        <v>3921.5193143159072</v>
      </c>
      <c r="AG6685" s="150">
        <v>66330.353116333936</v>
      </c>
      <c r="AH6685" s="150">
        <v>3960.9196153710282</v>
      </c>
      <c r="AI6685" s="150">
        <v>1747.2253353258191</v>
      </c>
      <c r="AJ6685" s="150">
        <v>7322.2144996804873</v>
      </c>
      <c r="AK6685" s="150"/>
      <c r="AL6685" s="150">
        <v>129340.875</v>
      </c>
      <c r="AM6685" s="150">
        <v>107847.0546875</v>
      </c>
      <c r="AN6685" s="150">
        <v>21493.81640625</v>
      </c>
      <c r="AO6685" s="5" t="s">
        <v>3472</v>
      </c>
    </row>
    <row r="6686" spans="1:41" ht="14.25" x14ac:dyDescent="0.45">
      <c r="A6686" s="150">
        <v>2025</v>
      </c>
      <c r="B6686" s="5" t="s">
        <v>7352</v>
      </c>
      <c r="C6686" s="5" t="s">
        <v>171</v>
      </c>
      <c r="D6686" s="5" t="s">
        <v>84</v>
      </c>
      <c r="E6686" s="5" t="s">
        <v>261</v>
      </c>
      <c r="F6686" s="5" t="s">
        <v>261</v>
      </c>
      <c r="G6686" s="5" t="s">
        <v>88</v>
      </c>
      <c r="H6686" s="5" t="s">
        <v>131</v>
      </c>
      <c r="I6686" s="150">
        <v>2000</v>
      </c>
      <c r="J6686" s="150">
        <v>9675.8968506362871</v>
      </c>
      <c r="K6686" s="150">
        <v>69.61927856427036</v>
      </c>
      <c r="L6686" s="150">
        <v>663.55298296156798</v>
      </c>
      <c r="M6686" s="150">
        <v>9255</v>
      </c>
      <c r="N6686" s="150">
        <v>216.26</v>
      </c>
      <c r="O6686" s="150">
        <v>54.121608000000002</v>
      </c>
      <c r="P6686" s="150">
        <v>1080</v>
      </c>
      <c r="Q6686" s="150">
        <v>222.08969333313669</v>
      </c>
      <c r="R6686" s="150">
        <v>427.47406309526963</v>
      </c>
      <c r="S6686" s="150">
        <v>3780.925401322002</v>
      </c>
      <c r="T6686" s="150">
        <v>50</v>
      </c>
      <c r="U6686" s="150">
        <v>0</v>
      </c>
      <c r="V6686" s="150">
        <v>117</v>
      </c>
      <c r="W6686" s="150">
        <v>799</v>
      </c>
      <c r="X6686" s="150">
        <v>2918.075184153015</v>
      </c>
      <c r="Y6686" s="150">
        <v>1650.8801266883611</v>
      </c>
      <c r="Z6686" s="150">
        <v>628.86086322514541</v>
      </c>
      <c r="AA6686" s="150">
        <v>32175</v>
      </c>
      <c r="AB6686" s="150"/>
      <c r="AC6686" s="150">
        <v>-707.87351432148171</v>
      </c>
      <c r="AD6686" s="150">
        <v>1490.1472487029739</v>
      </c>
      <c r="AE6686" s="150">
        <v>1327.06182816</v>
      </c>
      <c r="AF6686" s="150">
        <v>8078.9563075817468</v>
      </c>
      <c r="AG6686" s="150">
        <v>76102</v>
      </c>
      <c r="AH6686" s="150">
        <v>5178.2952524161774</v>
      </c>
      <c r="AI6686" s="150">
        <v>3167.1965001600001</v>
      </c>
      <c r="AJ6686" s="150">
        <v>9556.326666451665</v>
      </c>
      <c r="AK6686" s="150"/>
      <c r="AL6686" s="150">
        <v>169975.859375</v>
      </c>
      <c r="AM6686" s="150">
        <v>143213.484375</v>
      </c>
      <c r="AN6686" s="150">
        <v>26762.380859375</v>
      </c>
      <c r="AO6686" s="5" t="s">
        <v>8025</v>
      </c>
    </row>
    <row r="6687" spans="1:41" ht="14.25" x14ac:dyDescent="0.45">
      <c r="A6687" s="150">
        <v>2025</v>
      </c>
      <c r="B6687" s="5" t="s">
        <v>6344</v>
      </c>
      <c r="C6687" s="5" t="s">
        <v>171</v>
      </c>
      <c r="D6687" s="5" t="s">
        <v>84</v>
      </c>
      <c r="E6687" s="5" t="s">
        <v>264</v>
      </c>
      <c r="F6687" s="5" t="s">
        <v>264</v>
      </c>
      <c r="G6687" s="5" t="s">
        <v>88</v>
      </c>
      <c r="H6687" s="5" t="s">
        <v>131</v>
      </c>
      <c r="I6687" s="150"/>
      <c r="J6687" s="150">
        <v>0</v>
      </c>
      <c r="K6687" s="150"/>
      <c r="L6687" s="150">
        <v>0</v>
      </c>
      <c r="M6687" s="150"/>
      <c r="N6687" s="150">
        <v>0</v>
      </c>
      <c r="O6687" s="150">
        <v>220.81616063999999</v>
      </c>
      <c r="P6687" s="150">
        <v>1200</v>
      </c>
      <c r="Q6687" s="150">
        <v>0</v>
      </c>
      <c r="R6687" s="150">
        <v>0</v>
      </c>
      <c r="S6687" s="150">
        <v>0</v>
      </c>
      <c r="T6687" s="150">
        <v>0</v>
      </c>
      <c r="U6687" s="150"/>
      <c r="V6687" s="150">
        <v>411</v>
      </c>
      <c r="W6687" s="150"/>
      <c r="X6687" s="150">
        <v>0</v>
      </c>
      <c r="Y6687" s="150">
        <v>0</v>
      </c>
      <c r="Z6687" s="150">
        <v>0</v>
      </c>
      <c r="AA6687" s="150">
        <v>0</v>
      </c>
      <c r="AB6687" s="150"/>
      <c r="AC6687" s="150">
        <v>0</v>
      </c>
      <c r="AD6687" s="150">
        <v>0</v>
      </c>
      <c r="AE6687" s="150">
        <v>25</v>
      </c>
      <c r="AF6687" s="150">
        <v>0</v>
      </c>
      <c r="AG6687" s="150"/>
      <c r="AH6687" s="150"/>
      <c r="AI6687" s="150"/>
      <c r="AJ6687" s="150"/>
      <c r="AK6687" s="150"/>
      <c r="AL6687" s="150">
        <v>1856.816162109375</v>
      </c>
      <c r="AM6687" s="150">
        <v>1636</v>
      </c>
      <c r="AN6687" s="150">
        <v>220.816162109375</v>
      </c>
      <c r="AO6687" s="5" t="s">
        <v>7105</v>
      </c>
    </row>
    <row r="6688" spans="1:41" ht="14.25" x14ac:dyDescent="0.45">
      <c r="A6688" s="150">
        <v>2025</v>
      </c>
      <c r="B6688" s="5" t="s">
        <v>4980</v>
      </c>
      <c r="C6688" s="5" t="s">
        <v>171</v>
      </c>
      <c r="D6688" s="5" t="s">
        <v>84</v>
      </c>
      <c r="E6688" s="5" t="s">
        <v>264</v>
      </c>
      <c r="F6688" s="5" t="s">
        <v>264</v>
      </c>
      <c r="G6688" s="5" t="s">
        <v>88</v>
      </c>
      <c r="H6688" s="5" t="s">
        <v>131</v>
      </c>
      <c r="I6688" s="150"/>
      <c r="J6688" s="150"/>
      <c r="K6688" s="150">
        <v>28.90183191594614</v>
      </c>
      <c r="L6688" s="150">
        <v>0</v>
      </c>
      <c r="M6688" s="150"/>
      <c r="N6688" s="150">
        <v>0</v>
      </c>
      <c r="O6688" s="150">
        <v>225.23248385279999</v>
      </c>
      <c r="P6688" s="150">
        <v>1200</v>
      </c>
      <c r="Q6688" s="150">
        <v>0</v>
      </c>
      <c r="R6688" s="150">
        <v>0</v>
      </c>
      <c r="S6688" s="150">
        <v>0</v>
      </c>
      <c r="T6688" s="150"/>
      <c r="U6688" s="150"/>
      <c r="V6688" s="150">
        <v>279</v>
      </c>
      <c r="W6688" s="150"/>
      <c r="X6688" s="150">
        <v>0</v>
      </c>
      <c r="Y6688" s="150">
        <v>0</v>
      </c>
      <c r="Z6688" s="150">
        <v>0</v>
      </c>
      <c r="AA6688" s="150">
        <v>0</v>
      </c>
      <c r="AB6688" s="150"/>
      <c r="AC6688" s="150">
        <v>0</v>
      </c>
      <c r="AD6688" s="150"/>
      <c r="AE6688" s="150">
        <v>28.154060481599998</v>
      </c>
      <c r="AF6688" s="150">
        <v>0</v>
      </c>
      <c r="AG6688" s="150"/>
      <c r="AH6688" s="150"/>
      <c r="AI6688" s="150"/>
      <c r="AJ6688" s="150"/>
      <c r="AK6688" s="150"/>
      <c r="AL6688" s="150">
        <v>1761.288330078125</v>
      </c>
      <c r="AM6688" s="150">
        <v>1507.154052734375</v>
      </c>
      <c r="AN6688" s="150">
        <v>254.13432312011719</v>
      </c>
      <c r="AO6688" s="5" t="s">
        <v>6151</v>
      </c>
    </row>
    <row r="6689" spans="1:41" x14ac:dyDescent="0.4">
      <c r="A6689" s="5">
        <v>2025</v>
      </c>
      <c r="B6689" s="5" t="s">
        <v>1478</v>
      </c>
      <c r="C6689" s="5" t="s">
        <v>171</v>
      </c>
      <c r="D6689" s="5" t="s">
        <v>84</v>
      </c>
      <c r="E6689" s="5" t="s">
        <v>264</v>
      </c>
      <c r="F6689" s="5" t="s">
        <v>264</v>
      </c>
      <c r="G6689" s="5" t="s">
        <v>88</v>
      </c>
      <c r="H6689" s="5" t="s">
        <v>131</v>
      </c>
      <c r="I6689" s="5">
        <v>0</v>
      </c>
      <c r="L6689" s="5">
        <v>0</v>
      </c>
      <c r="M6689" s="5">
        <v>0</v>
      </c>
      <c r="N6689" s="5">
        <v>0</v>
      </c>
      <c r="O6689" s="5">
        <v>241.57970776415939</v>
      </c>
      <c r="P6689" s="5">
        <v>0</v>
      </c>
      <c r="Q6689" s="5">
        <v>0</v>
      </c>
      <c r="R6689" s="5">
        <v>219.8052368744772</v>
      </c>
      <c r="S6689" s="5">
        <v>0</v>
      </c>
      <c r="T6689" s="5">
        <v>0</v>
      </c>
      <c r="V6689" s="5">
        <v>137</v>
      </c>
      <c r="W6689" s="5">
        <v>0</v>
      </c>
      <c r="X6689" s="5">
        <v>270.50994402845669</v>
      </c>
      <c r="Y6689" s="5">
        <v>0</v>
      </c>
      <c r="Z6689" s="5">
        <v>0</v>
      </c>
      <c r="AA6689" s="5">
        <v>0</v>
      </c>
      <c r="AB6689" s="5">
        <v>0</v>
      </c>
      <c r="AE6689" s="5">
        <v>119.9193300678761</v>
      </c>
      <c r="AH6689" s="5">
        <v>0</v>
      </c>
      <c r="AI6689" s="5">
        <v>0</v>
      </c>
      <c r="AJ6689" s="5">
        <v>0</v>
      </c>
      <c r="AL6689" s="5">
        <v>988.814208984375</v>
      </c>
      <c r="AM6689" s="5">
        <v>476.72457885742188</v>
      </c>
      <c r="AN6689" s="5">
        <v>512.08966064453125</v>
      </c>
      <c r="AO6689" s="5" t="s">
        <v>3473</v>
      </c>
    </row>
    <row r="6690" spans="1:41" x14ac:dyDescent="0.4">
      <c r="A6690" s="5">
        <v>2025</v>
      </c>
      <c r="B6690" s="5" t="s">
        <v>4024</v>
      </c>
      <c r="C6690" s="5" t="s">
        <v>171</v>
      </c>
      <c r="D6690" s="5" t="s">
        <v>84</v>
      </c>
      <c r="E6690" s="5" t="s">
        <v>264</v>
      </c>
      <c r="F6690" s="5" t="s">
        <v>264</v>
      </c>
      <c r="G6690" s="5" t="s">
        <v>88</v>
      </c>
      <c r="H6690" s="5" t="s">
        <v>131</v>
      </c>
      <c r="K6690" s="5">
        <v>20.557331286305619</v>
      </c>
      <c r="N6690" s="5">
        <v>0</v>
      </c>
      <c r="O6690" s="5">
        <v>229.28688937831109</v>
      </c>
      <c r="P6690" s="5">
        <v>791.7340067340067</v>
      </c>
      <c r="Q6690" s="5">
        <v>0</v>
      </c>
      <c r="R6690" s="5">
        <v>0</v>
      </c>
      <c r="S6690" s="5">
        <v>0</v>
      </c>
      <c r="V6690" s="5">
        <v>293</v>
      </c>
      <c r="X6690" s="5">
        <v>322.20632977562309</v>
      </c>
      <c r="AA6690" s="5">
        <v>0</v>
      </c>
      <c r="AC6690" s="5">
        <v>0</v>
      </c>
      <c r="AE6690" s="5">
        <v>120</v>
      </c>
      <c r="AF6690" s="5">
        <v>0</v>
      </c>
      <c r="AL6690" s="5">
        <v>1776.7845458984375</v>
      </c>
      <c r="AM6690" s="5">
        <v>1204.7340087890625</v>
      </c>
      <c r="AN6690" s="5">
        <v>572.050537109375</v>
      </c>
      <c r="AO6690" s="5" t="s">
        <v>4784</v>
      </c>
    </row>
    <row r="6691" spans="1:41" x14ac:dyDescent="0.4">
      <c r="A6691" s="5">
        <v>2025</v>
      </c>
      <c r="B6691" s="5" t="s">
        <v>582</v>
      </c>
      <c r="C6691" s="5" t="s">
        <v>171</v>
      </c>
      <c r="D6691" s="5" t="s">
        <v>84</v>
      </c>
      <c r="E6691" s="5" t="s">
        <v>264</v>
      </c>
      <c r="F6691" s="5" t="s">
        <v>264</v>
      </c>
      <c r="G6691" s="5" t="s">
        <v>88</v>
      </c>
      <c r="H6691" s="5" t="s">
        <v>131</v>
      </c>
      <c r="I6691" s="5">
        <v>0</v>
      </c>
      <c r="K6691" s="5">
        <v>20.557331286305619</v>
      </c>
      <c r="L6691" s="5">
        <v>0</v>
      </c>
      <c r="M6691" s="5">
        <v>0</v>
      </c>
      <c r="N6691" s="5">
        <v>0</v>
      </c>
      <c r="O6691" s="5">
        <v>234.4067280398969</v>
      </c>
      <c r="P6691" s="5">
        <v>0</v>
      </c>
      <c r="Q6691" s="5">
        <v>9</v>
      </c>
      <c r="R6691" s="5">
        <v>203.3410190682132</v>
      </c>
      <c r="S6691" s="5">
        <v>0</v>
      </c>
      <c r="T6691" s="5">
        <v>0</v>
      </c>
      <c r="V6691" s="5">
        <v>437</v>
      </c>
      <c r="W6691" s="5">
        <v>0</v>
      </c>
      <c r="X6691" s="5">
        <v>361.14576982154688</v>
      </c>
      <c r="Y6691" s="5">
        <v>0</v>
      </c>
      <c r="AA6691" s="5">
        <v>0</v>
      </c>
      <c r="AC6691" s="5">
        <v>0</v>
      </c>
      <c r="AE6691" s="5">
        <v>119.9193300678761</v>
      </c>
      <c r="AF6691" s="5">
        <v>0</v>
      </c>
      <c r="AJ6691" s="5">
        <v>0</v>
      </c>
      <c r="AL6691" s="5">
        <v>1385.3701171875</v>
      </c>
      <c r="AM6691" s="5">
        <v>769.26031494140625</v>
      </c>
      <c r="AN6691" s="5">
        <v>616.10986328125</v>
      </c>
      <c r="AO6691" s="5" t="s">
        <v>1327</v>
      </c>
    </row>
    <row r="6692" spans="1:41" x14ac:dyDescent="0.4">
      <c r="A6692" s="5">
        <v>2025</v>
      </c>
      <c r="B6692" s="5" t="s">
        <v>7352</v>
      </c>
      <c r="C6692" s="5" t="s">
        <v>171</v>
      </c>
      <c r="D6692" s="5" t="s">
        <v>84</v>
      </c>
      <c r="E6692" s="5" t="s">
        <v>264</v>
      </c>
      <c r="F6692" s="5" t="s">
        <v>264</v>
      </c>
      <c r="G6692" s="5" t="s">
        <v>88</v>
      </c>
      <c r="H6692" s="5" t="s">
        <v>131</v>
      </c>
      <c r="J6692" s="5">
        <v>0</v>
      </c>
      <c r="K6692" s="5">
        <v>36.180964066798531</v>
      </c>
      <c r="L6692" s="5">
        <v>0</v>
      </c>
      <c r="N6692" s="5">
        <v>0</v>
      </c>
      <c r="O6692" s="5">
        <v>541.21608000000003</v>
      </c>
      <c r="P6692" s="5">
        <v>1200</v>
      </c>
      <c r="R6692" s="5">
        <v>0</v>
      </c>
      <c r="T6692" s="5">
        <v>0</v>
      </c>
      <c r="U6692" s="5">
        <v>124.8724812</v>
      </c>
      <c r="V6692" s="5">
        <v>796</v>
      </c>
      <c r="W6692" s="5">
        <v>621</v>
      </c>
      <c r="X6692" s="5">
        <v>0</v>
      </c>
      <c r="Y6692" s="5">
        <v>0</v>
      </c>
      <c r="Z6692" s="5">
        <v>0</v>
      </c>
      <c r="AA6692" s="5">
        <v>0</v>
      </c>
      <c r="AC6692" s="5">
        <v>0</v>
      </c>
      <c r="AD6692" s="5">
        <v>0</v>
      </c>
      <c r="AE6692" s="5">
        <v>12</v>
      </c>
      <c r="AF6692" s="5">
        <v>0</v>
      </c>
      <c r="AH6692" s="5">
        <v>0</v>
      </c>
      <c r="AL6692" s="5">
        <v>3331.26953125</v>
      </c>
      <c r="AM6692" s="5">
        <v>2132.87255859375</v>
      </c>
      <c r="AN6692" s="5">
        <v>1198.39697265625</v>
      </c>
      <c r="AO6692" s="5" t="s">
        <v>8026</v>
      </c>
    </row>
    <row r="6693" spans="1:41" x14ac:dyDescent="0.4">
      <c r="A6693" s="5">
        <v>2025</v>
      </c>
      <c r="B6693" s="5" t="s">
        <v>7352</v>
      </c>
      <c r="C6693" s="5" t="s">
        <v>4979</v>
      </c>
      <c r="D6693" s="5" t="s">
        <v>84</v>
      </c>
      <c r="E6693" s="5" t="s">
        <v>95</v>
      </c>
      <c r="F6693" s="5" t="s">
        <v>236</v>
      </c>
      <c r="G6693" s="5" t="s">
        <v>87</v>
      </c>
      <c r="H6693" s="5" t="s">
        <v>131</v>
      </c>
      <c r="I6693" s="5">
        <v>300</v>
      </c>
      <c r="J6693" s="5">
        <v>0</v>
      </c>
      <c r="M6693" s="5">
        <v>0</v>
      </c>
      <c r="N6693" s="5">
        <v>0</v>
      </c>
      <c r="O6693" s="5">
        <v>0</v>
      </c>
      <c r="Q6693" s="5">
        <v>0</v>
      </c>
      <c r="T6693" s="5">
        <v>0</v>
      </c>
      <c r="V6693" s="5">
        <v>64</v>
      </c>
      <c r="X6693" s="5">
        <v>0</v>
      </c>
      <c r="Y6693" s="5">
        <v>0</v>
      </c>
      <c r="AA6693" s="5">
        <v>0</v>
      </c>
      <c r="AC6693" s="5">
        <v>0</v>
      </c>
      <c r="AD6693" s="5">
        <v>0</v>
      </c>
      <c r="AF6693" s="5">
        <v>0</v>
      </c>
      <c r="AI6693" s="5">
        <v>0</v>
      </c>
      <c r="AL6693" s="5">
        <v>364</v>
      </c>
      <c r="AM6693" s="5">
        <v>364</v>
      </c>
      <c r="AN6693" s="5">
        <v>0</v>
      </c>
      <c r="AO6693" s="5" t="s">
        <v>8027</v>
      </c>
    </row>
    <row r="6694" spans="1:41" x14ac:dyDescent="0.4">
      <c r="A6694" s="5">
        <v>2025</v>
      </c>
      <c r="B6694" s="5" t="s">
        <v>7352</v>
      </c>
      <c r="C6694" s="5" t="s">
        <v>4979</v>
      </c>
      <c r="D6694" s="5" t="s">
        <v>84</v>
      </c>
      <c r="E6694" s="5" t="s">
        <v>95</v>
      </c>
      <c r="F6694" s="5" t="s">
        <v>188</v>
      </c>
      <c r="G6694" s="5" t="s">
        <v>87</v>
      </c>
      <c r="H6694" s="5" t="s">
        <v>131</v>
      </c>
      <c r="I6694" s="5">
        <v>294.11764705882348</v>
      </c>
      <c r="J6694" s="5">
        <v>927.53567327964367</v>
      </c>
      <c r="M6694" s="5">
        <v>4100</v>
      </c>
      <c r="N6694" s="5">
        <v>1260.6046562500001</v>
      </c>
      <c r="O6694" s="5">
        <v>199.34639999999999</v>
      </c>
      <c r="P6694" s="5">
        <v>850</v>
      </c>
      <c r="Q6694" s="5">
        <v>0</v>
      </c>
      <c r="R6694" s="5">
        <v>0</v>
      </c>
      <c r="T6694" s="5">
        <v>0</v>
      </c>
      <c r="U6694" s="5">
        <v>0</v>
      </c>
      <c r="V6694" s="5">
        <v>0</v>
      </c>
      <c r="X6694" s="5">
        <v>0</v>
      </c>
      <c r="Y6694" s="5">
        <v>314.20968849491231</v>
      </c>
      <c r="Z6694" s="5">
        <v>121.7423077384552</v>
      </c>
      <c r="AA6694" s="5">
        <v>4989</v>
      </c>
      <c r="AC6694" s="5">
        <v>0</v>
      </c>
      <c r="AD6694" s="5">
        <v>417.20424900000012</v>
      </c>
      <c r="AE6694" s="5">
        <v>0</v>
      </c>
      <c r="AF6694" s="5">
        <v>0</v>
      </c>
      <c r="AG6694" s="5">
        <v>6154</v>
      </c>
      <c r="AH6694" s="5">
        <v>1142.4000000000001</v>
      </c>
      <c r="AI6694" s="5">
        <v>0</v>
      </c>
      <c r="AJ6694" s="5">
        <v>500</v>
      </c>
      <c r="AL6694" s="5">
        <v>21270.16015625</v>
      </c>
      <c r="AM6694" s="5">
        <v>15411.2099609375</v>
      </c>
      <c r="AN6694" s="5">
        <v>5858.9501953125</v>
      </c>
      <c r="AO6694" s="5" t="s">
        <v>8028</v>
      </c>
    </row>
    <row r="6695" spans="1:41" x14ac:dyDescent="0.4">
      <c r="A6695" s="5">
        <v>2025</v>
      </c>
      <c r="B6695" s="5" t="s">
        <v>7352</v>
      </c>
      <c r="C6695" s="5" t="s">
        <v>4979</v>
      </c>
      <c r="D6695" s="5" t="s">
        <v>84</v>
      </c>
      <c r="E6695" s="5" t="s">
        <v>95</v>
      </c>
      <c r="F6695" s="5" t="s">
        <v>191</v>
      </c>
      <c r="G6695" s="5" t="s">
        <v>87</v>
      </c>
      <c r="H6695" s="5" t="s">
        <v>131</v>
      </c>
      <c r="I6695" s="5">
        <v>0</v>
      </c>
      <c r="J6695" s="5">
        <v>1267.632086815513</v>
      </c>
      <c r="L6695" s="5">
        <v>150</v>
      </c>
      <c r="M6695" s="5">
        <v>280</v>
      </c>
      <c r="N6695" s="5">
        <v>162.1056064453125</v>
      </c>
      <c r="O6695" s="5">
        <v>154.67320000000001</v>
      </c>
      <c r="P6695" s="5">
        <v>0</v>
      </c>
      <c r="Q6695" s="5">
        <v>0</v>
      </c>
      <c r="R6695" s="5">
        <v>0</v>
      </c>
      <c r="T6695" s="5">
        <v>0</v>
      </c>
      <c r="U6695" s="5">
        <v>0</v>
      </c>
      <c r="V6695" s="5">
        <v>850</v>
      </c>
      <c r="W6695" s="5">
        <v>291.17425104</v>
      </c>
      <c r="X6695" s="5">
        <v>0</v>
      </c>
      <c r="Y6695" s="5">
        <v>0</v>
      </c>
      <c r="Z6695" s="5">
        <v>49.333425987691953</v>
      </c>
      <c r="AA6695" s="5">
        <v>4881</v>
      </c>
      <c r="AC6695" s="5">
        <v>66.431415887850463</v>
      </c>
      <c r="AD6695" s="5">
        <v>551.99731125000005</v>
      </c>
      <c r="AE6695" s="5">
        <v>540.80095999999992</v>
      </c>
      <c r="AF6695" s="5">
        <v>460.1</v>
      </c>
      <c r="AG6695" s="5">
        <v>2975</v>
      </c>
      <c r="AH6695" s="5">
        <v>510</v>
      </c>
      <c r="AJ6695" s="5">
        <v>0</v>
      </c>
      <c r="AL6695" s="5">
        <v>13190.248046875</v>
      </c>
      <c r="AM6695" s="5">
        <v>11402.4033203125</v>
      </c>
      <c r="AN6695" s="5">
        <v>1787.8447265625</v>
      </c>
      <c r="AO6695" s="5" t="s">
        <v>8029</v>
      </c>
    </row>
    <row r="6696" spans="1:41" x14ac:dyDescent="0.4">
      <c r="A6696" s="5">
        <v>2025</v>
      </c>
      <c r="B6696" s="5" t="s">
        <v>7352</v>
      </c>
      <c r="C6696" s="5" t="s">
        <v>4979</v>
      </c>
      <c r="D6696" s="5" t="s">
        <v>84</v>
      </c>
      <c r="E6696" s="5" t="s">
        <v>95</v>
      </c>
      <c r="F6696" s="5" t="s">
        <v>194</v>
      </c>
      <c r="G6696" s="5" t="s">
        <v>87</v>
      </c>
      <c r="H6696" s="5" t="s">
        <v>131</v>
      </c>
      <c r="I6696" s="5">
        <v>147.0588235294118</v>
      </c>
      <c r="J6696" s="5">
        <v>401.93212508784558</v>
      </c>
      <c r="M6696" s="5">
        <v>0</v>
      </c>
      <c r="N6696" s="5">
        <v>1841.6027309570311</v>
      </c>
      <c r="O6696" s="5">
        <v>137.11274</v>
      </c>
      <c r="P6696" s="5">
        <v>0</v>
      </c>
      <c r="Q6696" s="5">
        <v>0</v>
      </c>
      <c r="R6696" s="5">
        <v>0</v>
      </c>
      <c r="T6696" s="5">
        <v>250</v>
      </c>
      <c r="U6696" s="5">
        <v>50</v>
      </c>
      <c r="V6696" s="5">
        <v>240</v>
      </c>
      <c r="X6696" s="5">
        <v>50</v>
      </c>
      <c r="Y6696" s="5">
        <v>0</v>
      </c>
      <c r="Z6696" s="5">
        <v>0</v>
      </c>
      <c r="AA6696" s="5">
        <v>1780</v>
      </c>
      <c r="AB6696" s="5">
        <v>32</v>
      </c>
      <c r="AC6696" s="5">
        <v>0</v>
      </c>
      <c r="AD6696" s="5">
        <v>688.38701085000002</v>
      </c>
      <c r="AE6696" s="5">
        <v>0</v>
      </c>
      <c r="AF6696" s="5">
        <v>0</v>
      </c>
      <c r="AG6696" s="5">
        <v>0</v>
      </c>
      <c r="AH6696" s="5">
        <v>0</v>
      </c>
      <c r="AI6696" s="5">
        <v>214</v>
      </c>
      <c r="AJ6696" s="5">
        <v>10</v>
      </c>
      <c r="AK6696" s="5">
        <v>240</v>
      </c>
      <c r="AL6696" s="5">
        <v>6082.09375</v>
      </c>
      <c r="AM6696" s="5">
        <v>4470.59375</v>
      </c>
      <c r="AN6696" s="5">
        <v>1611.499755859375</v>
      </c>
      <c r="AO6696" s="5" t="s">
        <v>8030</v>
      </c>
    </row>
    <row r="6697" spans="1:41" x14ac:dyDescent="0.4">
      <c r="A6697" s="5">
        <v>2025</v>
      </c>
      <c r="B6697" s="5" t="s">
        <v>7352</v>
      </c>
      <c r="C6697" s="5" t="s">
        <v>4979</v>
      </c>
      <c r="D6697" s="5" t="s">
        <v>84</v>
      </c>
      <c r="E6697" s="5" t="s">
        <v>95</v>
      </c>
      <c r="F6697" s="5" t="s">
        <v>197</v>
      </c>
      <c r="G6697" s="5" t="s">
        <v>87</v>
      </c>
      <c r="H6697" s="5" t="s">
        <v>131</v>
      </c>
      <c r="I6697" s="5">
        <v>147.0588235294118</v>
      </c>
      <c r="J6697" s="5">
        <v>448.3089087518278</v>
      </c>
      <c r="M6697" s="5">
        <v>0</v>
      </c>
      <c r="N6697" s="5">
        <v>321.34037109374998</v>
      </c>
      <c r="O6697" s="5">
        <v>0</v>
      </c>
      <c r="P6697" s="5">
        <v>0</v>
      </c>
      <c r="Q6697" s="5">
        <v>0</v>
      </c>
      <c r="R6697" s="5">
        <v>0</v>
      </c>
      <c r="T6697" s="5">
        <v>0</v>
      </c>
      <c r="U6697" s="5">
        <v>0</v>
      </c>
      <c r="V6697" s="5">
        <v>373</v>
      </c>
      <c r="X6697" s="5">
        <v>0</v>
      </c>
      <c r="Y6697" s="5">
        <v>0</v>
      </c>
      <c r="Z6697" s="5">
        <v>136.8727075158242</v>
      </c>
      <c r="AA6697" s="5">
        <v>8560</v>
      </c>
      <c r="AC6697" s="5">
        <v>0</v>
      </c>
      <c r="AD6697" s="5">
        <v>417.20424900000012</v>
      </c>
      <c r="AE6697" s="5">
        <v>0</v>
      </c>
      <c r="AF6697" s="5">
        <v>0</v>
      </c>
      <c r="AG6697" s="5">
        <v>0</v>
      </c>
      <c r="AH6697" s="5">
        <v>0</v>
      </c>
      <c r="AJ6697" s="5">
        <v>0</v>
      </c>
      <c r="AL6697" s="5">
        <v>10403.78515625</v>
      </c>
      <c r="AM6697" s="5">
        <v>9986.5810546875</v>
      </c>
      <c r="AN6697" s="5">
        <v>417.20425415039063</v>
      </c>
      <c r="AO6697" s="5" t="s">
        <v>8031</v>
      </c>
    </row>
    <row r="6698" spans="1:41" x14ac:dyDescent="0.4">
      <c r="A6698" s="5">
        <v>2025</v>
      </c>
      <c r="B6698" s="5" t="s">
        <v>7352</v>
      </c>
      <c r="C6698" s="5" t="s">
        <v>4979</v>
      </c>
      <c r="D6698" s="5" t="s">
        <v>84</v>
      </c>
      <c r="E6698" s="5" t="s">
        <v>95</v>
      </c>
      <c r="F6698" s="5" t="s">
        <v>200</v>
      </c>
      <c r="G6698" s="5" t="s">
        <v>87</v>
      </c>
      <c r="H6698" s="5" t="s">
        <v>131</v>
      </c>
      <c r="I6698" s="5">
        <v>0</v>
      </c>
      <c r="J6698" s="5">
        <v>76.207264408070529</v>
      </c>
      <c r="M6698" s="5">
        <v>0</v>
      </c>
      <c r="N6698" s="5">
        <v>301.833140625</v>
      </c>
      <c r="O6698" s="5">
        <v>279.20749999999998</v>
      </c>
      <c r="P6698" s="5">
        <v>0</v>
      </c>
      <c r="Q6698" s="5">
        <v>0</v>
      </c>
      <c r="R6698" s="5">
        <v>0</v>
      </c>
      <c r="S6698" s="5">
        <v>150</v>
      </c>
      <c r="T6698" s="5">
        <v>0</v>
      </c>
      <c r="U6698" s="5">
        <v>100</v>
      </c>
      <c r="V6698" s="5">
        <v>450</v>
      </c>
      <c r="X6698" s="5">
        <v>75</v>
      </c>
      <c r="Y6698" s="5">
        <v>3665.7796991073101</v>
      </c>
      <c r="Z6698" s="5">
        <v>0</v>
      </c>
      <c r="AA6698" s="5">
        <v>25396</v>
      </c>
      <c r="AC6698" s="5">
        <v>0</v>
      </c>
      <c r="AD6698" s="5">
        <v>0</v>
      </c>
      <c r="AE6698" s="5">
        <v>0</v>
      </c>
      <c r="AF6698" s="5">
        <v>0</v>
      </c>
      <c r="AG6698" s="5">
        <v>1933</v>
      </c>
      <c r="AH6698" s="5">
        <v>224.4</v>
      </c>
      <c r="AI6698" s="5">
        <v>444</v>
      </c>
      <c r="AJ6698" s="5">
        <v>1320</v>
      </c>
      <c r="AL6698" s="5">
        <v>34415.4296875</v>
      </c>
      <c r="AM6698" s="5">
        <v>33242.8203125</v>
      </c>
      <c r="AN6698" s="5">
        <v>1172.607421875</v>
      </c>
      <c r="AO6698" s="5" t="s">
        <v>8032</v>
      </c>
    </row>
    <row r="6699" spans="1:41" x14ac:dyDescent="0.4">
      <c r="A6699" s="5">
        <v>2025</v>
      </c>
      <c r="B6699" s="5" t="s">
        <v>7352</v>
      </c>
      <c r="C6699" s="5" t="s">
        <v>4979</v>
      </c>
      <c r="D6699" s="5" t="s">
        <v>84</v>
      </c>
      <c r="E6699" s="5" t="s">
        <v>95</v>
      </c>
      <c r="F6699" s="5" t="s">
        <v>203</v>
      </c>
      <c r="G6699" s="5" t="s">
        <v>87</v>
      </c>
      <c r="H6699" s="5" t="s">
        <v>131</v>
      </c>
      <c r="J6699" s="5">
        <v>0</v>
      </c>
      <c r="M6699" s="5">
        <v>0</v>
      </c>
      <c r="N6699" s="5">
        <v>0</v>
      </c>
      <c r="O6699" s="5">
        <v>0</v>
      </c>
      <c r="P6699" s="5">
        <v>700</v>
      </c>
      <c r="Q6699" s="5">
        <v>0</v>
      </c>
      <c r="R6699" s="5">
        <v>460.87968272000012</v>
      </c>
      <c r="T6699" s="5">
        <v>0</v>
      </c>
      <c r="U6699" s="5">
        <v>0</v>
      </c>
      <c r="V6699" s="5">
        <v>4450</v>
      </c>
      <c r="W6699" s="5">
        <v>1794.67252128</v>
      </c>
      <c r="X6699" s="5">
        <v>1500</v>
      </c>
      <c r="Y6699" s="5">
        <v>4797.9819433173107</v>
      </c>
      <c r="Z6699" s="5">
        <v>0</v>
      </c>
      <c r="AA6699" s="5">
        <v>18042</v>
      </c>
      <c r="AC6699" s="5">
        <v>0</v>
      </c>
      <c r="AD6699" s="5">
        <v>0</v>
      </c>
      <c r="AE6699" s="5">
        <v>0</v>
      </c>
      <c r="AF6699" s="5">
        <v>1376</v>
      </c>
      <c r="AG6699" s="5">
        <v>353</v>
      </c>
      <c r="AH6699" s="5">
        <v>714</v>
      </c>
      <c r="AI6699" s="5">
        <v>3235</v>
      </c>
      <c r="AJ6699" s="5">
        <v>600</v>
      </c>
      <c r="AL6699" s="5">
        <v>38023.53515625</v>
      </c>
      <c r="AM6699" s="5">
        <v>30779.86328125</v>
      </c>
      <c r="AN6699" s="5">
        <v>7243.67236328125</v>
      </c>
      <c r="AO6699" s="5" t="s">
        <v>8033</v>
      </c>
    </row>
    <row r="6700" spans="1:41" x14ac:dyDescent="0.4">
      <c r="A6700" s="5">
        <v>2025</v>
      </c>
      <c r="B6700" s="5" t="s">
        <v>7352</v>
      </c>
      <c r="C6700" s="5" t="s">
        <v>4979</v>
      </c>
      <c r="D6700" s="5" t="s">
        <v>84</v>
      </c>
      <c r="E6700" s="5" t="s">
        <v>95</v>
      </c>
      <c r="F6700" s="5" t="s">
        <v>237</v>
      </c>
      <c r="G6700" s="5" t="s">
        <v>87</v>
      </c>
      <c r="H6700" s="5" t="s">
        <v>131</v>
      </c>
      <c r="I6700" s="5">
        <v>588.23529411764707</v>
      </c>
      <c r="J6700" s="5">
        <v>4680.3545775988123</v>
      </c>
      <c r="K6700" s="5">
        <v>0</v>
      </c>
      <c r="L6700" s="5">
        <v>150</v>
      </c>
      <c r="M6700" s="5">
        <v>11880</v>
      </c>
      <c r="N6700" s="5">
        <v>4249.686286621094</v>
      </c>
      <c r="O6700" s="5">
        <v>1045.3398400000001</v>
      </c>
      <c r="P6700" s="5">
        <v>1550</v>
      </c>
      <c r="Q6700" s="5">
        <v>410.94911732489999</v>
      </c>
      <c r="R6700" s="5">
        <v>460.87968272000012</v>
      </c>
      <c r="S6700" s="5">
        <v>250</v>
      </c>
      <c r="T6700" s="5">
        <v>3250</v>
      </c>
      <c r="U6700" s="5">
        <v>150</v>
      </c>
      <c r="V6700" s="5">
        <v>8863</v>
      </c>
      <c r="W6700" s="5">
        <v>2085.8467723200001</v>
      </c>
      <c r="X6700" s="5">
        <v>3025</v>
      </c>
      <c r="Y6700" s="5">
        <v>9217.8648948124101</v>
      </c>
      <c r="Z6700" s="5">
        <v>1738.744548177345</v>
      </c>
      <c r="AA6700" s="5">
        <v>89925</v>
      </c>
      <c r="AB6700" s="5">
        <v>32</v>
      </c>
      <c r="AC6700" s="5">
        <v>178.63141588785049</v>
      </c>
      <c r="AD6700" s="5">
        <v>3752.2171994999999</v>
      </c>
      <c r="AE6700" s="5">
        <v>4835.0590400000001</v>
      </c>
      <c r="AF6700" s="5">
        <v>1836.1</v>
      </c>
      <c r="AG6700" s="5">
        <v>13779</v>
      </c>
      <c r="AH6700" s="5">
        <v>3840.3</v>
      </c>
      <c r="AI6700" s="5">
        <v>11905</v>
      </c>
      <c r="AJ6700" s="5">
        <v>7880</v>
      </c>
      <c r="AK6700" s="5">
        <v>240</v>
      </c>
      <c r="AL6700" s="5">
        <v>191799.203125</v>
      </c>
      <c r="AM6700" s="5">
        <v>150493.515625</v>
      </c>
      <c r="AN6700" s="5">
        <v>41305.703125</v>
      </c>
      <c r="AO6700" s="5" t="s">
        <v>8034</v>
      </c>
    </row>
    <row r="6701" spans="1:41" x14ac:dyDescent="0.4">
      <c r="A6701" s="5">
        <v>2025</v>
      </c>
      <c r="B6701" s="5" t="s">
        <v>7352</v>
      </c>
      <c r="C6701" s="5" t="s">
        <v>4979</v>
      </c>
      <c r="D6701" s="5" t="s">
        <v>84</v>
      </c>
      <c r="E6701" s="5" t="s">
        <v>95</v>
      </c>
      <c r="F6701" s="5" t="s">
        <v>238</v>
      </c>
      <c r="G6701" s="5" t="s">
        <v>87</v>
      </c>
      <c r="H6701" s="5" t="s">
        <v>131</v>
      </c>
      <c r="I6701" s="5">
        <v>288.23529411764707</v>
      </c>
      <c r="J6701" s="5">
        <v>4680.3545775988123</v>
      </c>
      <c r="K6701" s="5">
        <v>0</v>
      </c>
      <c r="L6701" s="5">
        <v>150</v>
      </c>
      <c r="M6701" s="5">
        <v>11880</v>
      </c>
      <c r="N6701" s="5">
        <v>4249.686286621094</v>
      </c>
      <c r="O6701" s="5">
        <v>1045.3398400000001</v>
      </c>
      <c r="P6701" s="5">
        <v>1550</v>
      </c>
      <c r="Q6701" s="5">
        <v>410.94911732489999</v>
      </c>
      <c r="R6701" s="5">
        <v>460.87968272000012</v>
      </c>
      <c r="S6701" s="5">
        <v>250</v>
      </c>
      <c r="T6701" s="5">
        <v>3250</v>
      </c>
      <c r="U6701" s="5">
        <v>150</v>
      </c>
      <c r="V6701" s="5">
        <v>8799</v>
      </c>
      <c r="W6701" s="5">
        <v>2085.8467723200001</v>
      </c>
      <c r="X6701" s="5">
        <v>3025</v>
      </c>
      <c r="Y6701" s="5">
        <v>9217.8648948124101</v>
      </c>
      <c r="Z6701" s="5">
        <v>1738.744548177345</v>
      </c>
      <c r="AA6701" s="5">
        <v>89925</v>
      </c>
      <c r="AB6701" s="5">
        <v>32</v>
      </c>
      <c r="AC6701" s="5">
        <v>178.63141588785049</v>
      </c>
      <c r="AD6701" s="5">
        <v>3752.2171994999999</v>
      </c>
      <c r="AE6701" s="5">
        <v>4835.0590400000001</v>
      </c>
      <c r="AF6701" s="5">
        <v>1836.1</v>
      </c>
      <c r="AG6701" s="5">
        <v>13779</v>
      </c>
      <c r="AH6701" s="5">
        <v>3840.3</v>
      </c>
      <c r="AI6701" s="5">
        <v>11905</v>
      </c>
      <c r="AJ6701" s="5">
        <v>7880</v>
      </c>
      <c r="AK6701" s="5">
        <v>240</v>
      </c>
      <c r="AL6701" s="5">
        <v>191435.203125</v>
      </c>
      <c r="AM6701" s="5">
        <v>150129.515625</v>
      </c>
      <c r="AN6701" s="5">
        <v>41305.703125</v>
      </c>
      <c r="AO6701" s="5" t="s">
        <v>8035</v>
      </c>
    </row>
    <row r="6702" spans="1:41" x14ac:dyDescent="0.4">
      <c r="A6702" s="5">
        <v>2025</v>
      </c>
      <c r="B6702" s="5" t="s">
        <v>7352</v>
      </c>
      <c r="C6702" s="5" t="s">
        <v>4979</v>
      </c>
      <c r="D6702" s="5" t="s">
        <v>84</v>
      </c>
      <c r="E6702" s="5" t="s">
        <v>95</v>
      </c>
      <c r="F6702" s="5" t="s">
        <v>206</v>
      </c>
      <c r="G6702" s="5" t="s">
        <v>87</v>
      </c>
      <c r="H6702" s="5" t="s">
        <v>131</v>
      </c>
      <c r="I6702" s="5">
        <v>0</v>
      </c>
      <c r="J6702" s="5">
        <v>1558.738519255912</v>
      </c>
      <c r="M6702" s="5">
        <v>7500</v>
      </c>
      <c r="N6702" s="5">
        <v>362.19978125</v>
      </c>
      <c r="O6702" s="5">
        <v>275</v>
      </c>
      <c r="P6702" s="5">
        <v>0</v>
      </c>
      <c r="Q6702" s="5">
        <v>410.94911732489999</v>
      </c>
      <c r="R6702" s="5">
        <v>0</v>
      </c>
      <c r="S6702" s="5">
        <v>100</v>
      </c>
      <c r="T6702" s="5">
        <v>3000</v>
      </c>
      <c r="U6702" s="5">
        <v>0</v>
      </c>
      <c r="V6702" s="5">
        <v>2500</v>
      </c>
      <c r="W6702" s="5">
        <v>0</v>
      </c>
      <c r="X6702" s="5">
        <v>1400</v>
      </c>
      <c r="Y6702" s="5">
        <v>439.89356389287718</v>
      </c>
      <c r="Z6702" s="5">
        <v>1430.796106935373</v>
      </c>
      <c r="AA6702" s="5">
        <v>26277</v>
      </c>
      <c r="AC6702" s="5">
        <v>112.2</v>
      </c>
      <c r="AD6702" s="5">
        <v>1677.4243793999999</v>
      </c>
      <c r="AE6702" s="5">
        <v>4294.2580800000014</v>
      </c>
      <c r="AF6702" s="5">
        <v>0</v>
      </c>
      <c r="AG6702" s="5">
        <v>2364</v>
      </c>
      <c r="AH6702" s="5">
        <v>1249.5</v>
      </c>
      <c r="AI6702" s="5">
        <v>8012</v>
      </c>
      <c r="AJ6702" s="5">
        <v>5450</v>
      </c>
      <c r="AL6702" s="5">
        <v>68413.9609375</v>
      </c>
      <c r="AM6702" s="5">
        <v>45200.03515625</v>
      </c>
      <c r="AN6702" s="5">
        <v>23213.92578125</v>
      </c>
      <c r="AO6702" s="5" t="s">
        <v>8036</v>
      </c>
    </row>
    <row r="6703" spans="1:41" x14ac:dyDescent="0.4">
      <c r="A6703" s="5">
        <v>2025</v>
      </c>
      <c r="B6703" s="5" t="s">
        <v>7352</v>
      </c>
      <c r="C6703" s="5" t="s">
        <v>175</v>
      </c>
      <c r="D6703" s="5" t="s">
        <v>84</v>
      </c>
      <c r="E6703" s="5" t="s">
        <v>109</v>
      </c>
      <c r="F6703" s="5" t="s">
        <v>178</v>
      </c>
      <c r="G6703" s="5" t="s">
        <v>87</v>
      </c>
      <c r="H6703" s="5" t="s">
        <v>131</v>
      </c>
      <c r="I6703" s="5">
        <v>9171.568627450979</v>
      </c>
      <c r="J6703" s="5">
        <v>54849.479194281237</v>
      </c>
      <c r="K6703" s="5">
        <v>1133.2147257333329</v>
      </c>
      <c r="L6703" s="5">
        <v>1020</v>
      </c>
      <c r="M6703" s="5">
        <v>13800.713882632979</v>
      </c>
      <c r="N6703" s="5">
        <v>3628.3206987304688</v>
      </c>
      <c r="O6703" s="5">
        <v>6992.6654500000004</v>
      </c>
      <c r="P6703" s="5">
        <v>9115.58</v>
      </c>
      <c r="Q6703" s="5">
        <v>3059.1431491619228</v>
      </c>
      <c r="R6703" s="5">
        <v>6474.4794255484194</v>
      </c>
      <c r="S6703" s="5">
        <v>10517.8</v>
      </c>
      <c r="T6703" s="5">
        <v>6664.75</v>
      </c>
      <c r="U6703" s="5">
        <v>1070</v>
      </c>
      <c r="V6703" s="5">
        <v>3033</v>
      </c>
      <c r="W6703" s="5">
        <v>4298.3381073599994</v>
      </c>
      <c r="X6703" s="5">
        <v>17052.3</v>
      </c>
      <c r="Y6703" s="5">
        <v>32124.798551719839</v>
      </c>
      <c r="Z6703" s="5">
        <v>6577.5161138685826</v>
      </c>
      <c r="AA6703" s="5">
        <v>83804</v>
      </c>
      <c r="AB6703" s="5">
        <v>1754</v>
      </c>
      <c r="AC6703" s="5">
        <v>8924.8861581308411</v>
      </c>
      <c r="AD6703" s="5">
        <v>9799.5531768701221</v>
      </c>
      <c r="AE6703" s="5">
        <v>7083.0094614129184</v>
      </c>
      <c r="AF6703" s="5">
        <v>26333.272239999998</v>
      </c>
      <c r="AG6703" s="5">
        <v>91466</v>
      </c>
      <c r="AH6703" s="5">
        <v>15624.238620741229</v>
      </c>
      <c r="AI6703" s="5">
        <v>12707</v>
      </c>
      <c r="AJ6703" s="5">
        <v>23626</v>
      </c>
      <c r="AK6703" s="5">
        <v>1089</v>
      </c>
      <c r="AL6703" s="5">
        <v>472794.625</v>
      </c>
      <c r="AM6703" s="5">
        <v>371361.0625</v>
      </c>
      <c r="AN6703" s="5">
        <v>101433.578125</v>
      </c>
      <c r="AO6703" s="5" t="s">
        <v>8037</v>
      </c>
    </row>
    <row r="6704" spans="1:41" x14ac:dyDescent="0.4">
      <c r="A6704" s="5">
        <v>2025</v>
      </c>
      <c r="B6704" s="5" t="s">
        <v>7352</v>
      </c>
      <c r="C6704" s="5" t="s">
        <v>175</v>
      </c>
      <c r="D6704" s="5" t="s">
        <v>84</v>
      </c>
      <c r="E6704" s="5" t="s">
        <v>109</v>
      </c>
      <c r="F6704" s="5" t="s">
        <v>182</v>
      </c>
      <c r="G6704" s="5" t="s">
        <v>87</v>
      </c>
      <c r="H6704" s="5" t="s">
        <v>131</v>
      </c>
      <c r="I6704" s="5">
        <v>8971.568627450979</v>
      </c>
      <c r="J6704" s="5">
        <v>54849.479194281237</v>
      </c>
      <c r="K6704" s="5">
        <v>1133.2147257333329</v>
      </c>
      <c r="L6704" s="5">
        <v>1020</v>
      </c>
      <c r="M6704" s="5">
        <v>13800.713882632979</v>
      </c>
      <c r="N6704" s="5">
        <v>3628.3206987304688</v>
      </c>
      <c r="O6704" s="5">
        <v>6992.6654500000004</v>
      </c>
      <c r="P6704" s="5">
        <v>9115.58</v>
      </c>
      <c r="Q6704" s="5">
        <v>3059.1431491619228</v>
      </c>
      <c r="R6704" s="5">
        <v>6474.4794255484194</v>
      </c>
      <c r="S6704" s="5">
        <v>10517.8</v>
      </c>
      <c r="T6704" s="5">
        <v>6664.75</v>
      </c>
      <c r="U6704" s="5">
        <v>1070</v>
      </c>
      <c r="V6704" s="5">
        <v>2998</v>
      </c>
      <c r="W6704" s="5">
        <v>4298.3381073599994</v>
      </c>
      <c r="X6704" s="5">
        <v>17052.3</v>
      </c>
      <c r="Y6704" s="5">
        <v>32124.798551719839</v>
      </c>
      <c r="Z6704" s="5">
        <v>6577.5161138685826</v>
      </c>
      <c r="AA6704" s="5">
        <v>83804</v>
      </c>
      <c r="AB6704" s="5">
        <v>1754</v>
      </c>
      <c r="AC6704" s="5">
        <v>8924.8861581308411</v>
      </c>
      <c r="AD6704" s="5">
        <v>9799.5531768701221</v>
      </c>
      <c r="AE6704" s="5">
        <v>7083.0094614129184</v>
      </c>
      <c r="AF6704" s="5">
        <v>26333.272239999998</v>
      </c>
      <c r="AG6704" s="5">
        <v>91466</v>
      </c>
      <c r="AH6704" s="5">
        <v>14968.738620741229</v>
      </c>
      <c r="AI6704" s="5">
        <v>12707</v>
      </c>
      <c r="AJ6704" s="5">
        <v>23626</v>
      </c>
      <c r="AK6704" s="5">
        <v>1089</v>
      </c>
      <c r="AL6704" s="5">
        <v>471904.125</v>
      </c>
      <c r="AM6704" s="5">
        <v>371126.0625</v>
      </c>
      <c r="AN6704" s="5">
        <v>100778.078125</v>
      </c>
      <c r="AO6704" s="5" t="s">
        <v>8038</v>
      </c>
    </row>
    <row r="6705" spans="1:41" x14ac:dyDescent="0.4">
      <c r="A6705" s="5">
        <v>2025</v>
      </c>
      <c r="B6705" s="5" t="s">
        <v>7352</v>
      </c>
      <c r="C6705" s="5" t="s">
        <v>175</v>
      </c>
      <c r="D6705" s="5" t="s">
        <v>84</v>
      </c>
      <c r="E6705" s="5" t="s">
        <v>109</v>
      </c>
      <c r="F6705" s="5" t="s">
        <v>185</v>
      </c>
      <c r="G6705" s="5" t="s">
        <v>87</v>
      </c>
      <c r="H6705" s="5" t="s">
        <v>131</v>
      </c>
      <c r="I6705" s="5">
        <v>200</v>
      </c>
      <c r="J6705" s="5">
        <v>0</v>
      </c>
      <c r="M6705" s="5">
        <v>0</v>
      </c>
      <c r="N6705" s="5">
        <v>0</v>
      </c>
      <c r="O6705" s="5">
        <v>0</v>
      </c>
      <c r="Q6705" s="5">
        <v>0</v>
      </c>
      <c r="T6705" s="5">
        <v>0</v>
      </c>
      <c r="V6705" s="5">
        <v>35</v>
      </c>
      <c r="X6705" s="5">
        <v>0</v>
      </c>
      <c r="AA6705" s="5">
        <v>0</v>
      </c>
      <c r="AC6705" s="5">
        <v>0</v>
      </c>
      <c r="AD6705" s="5">
        <v>0</v>
      </c>
      <c r="AF6705" s="5">
        <v>0</v>
      </c>
      <c r="AH6705" s="5">
        <v>655.5</v>
      </c>
      <c r="AI6705" s="5">
        <v>0</v>
      </c>
      <c r="AL6705" s="5">
        <v>890.5</v>
      </c>
      <c r="AM6705" s="5">
        <v>235</v>
      </c>
      <c r="AN6705" s="5">
        <v>655.5</v>
      </c>
      <c r="AO6705" s="5" t="s">
        <v>8039</v>
      </c>
    </row>
    <row r="6706" spans="1:41" x14ac:dyDescent="0.4">
      <c r="A6706" s="5">
        <v>2025</v>
      </c>
      <c r="B6706" s="5" t="s">
        <v>7352</v>
      </c>
      <c r="C6706" s="5" t="s">
        <v>175</v>
      </c>
      <c r="D6706" s="5" t="s">
        <v>84</v>
      </c>
      <c r="E6706" s="5" t="s">
        <v>109</v>
      </c>
      <c r="F6706" s="5" t="s">
        <v>188</v>
      </c>
      <c r="G6706" s="5" t="s">
        <v>87</v>
      </c>
      <c r="H6706" s="5" t="s">
        <v>131</v>
      </c>
      <c r="I6706" s="5">
        <v>735.29411764705878</v>
      </c>
      <c r="J6706" s="5">
        <v>2642.074505579973</v>
      </c>
      <c r="K6706" s="5">
        <v>0</v>
      </c>
      <c r="M6706" s="5">
        <v>520</v>
      </c>
      <c r="N6706" s="5">
        <v>1575.40246875</v>
      </c>
      <c r="O6706" s="5">
        <v>221.68299999999999</v>
      </c>
      <c r="P6706" s="5">
        <v>559.85400000000004</v>
      </c>
      <c r="Q6706" s="5">
        <v>287.90070661406389</v>
      </c>
      <c r="R6706" s="5">
        <v>339.20688100000001</v>
      </c>
      <c r="S6706" s="5">
        <v>962</v>
      </c>
      <c r="T6706" s="5">
        <v>0</v>
      </c>
      <c r="U6706" s="5">
        <v>760</v>
      </c>
      <c r="V6706" s="5">
        <v>500</v>
      </c>
      <c r="W6706" s="5">
        <v>59.533768799999997</v>
      </c>
      <c r="X6706" s="5">
        <v>430</v>
      </c>
      <c r="Y6706" s="5">
        <v>500.64077033522688</v>
      </c>
      <c r="Z6706" s="5">
        <v>6.0962160745334986</v>
      </c>
      <c r="AA6706" s="5">
        <v>5626</v>
      </c>
      <c r="AB6706" s="5">
        <v>0</v>
      </c>
      <c r="AC6706" s="5">
        <v>180.0998644859813</v>
      </c>
      <c r="AD6706" s="5">
        <v>0</v>
      </c>
      <c r="AE6706" s="5">
        <v>118.611822</v>
      </c>
      <c r="AF6706" s="5">
        <v>4570.3960399999996</v>
      </c>
      <c r="AG6706" s="5">
        <v>32165</v>
      </c>
      <c r="AH6706" s="5">
        <v>1195.1917760160111</v>
      </c>
      <c r="AI6706" s="5">
        <v>0</v>
      </c>
      <c r="AJ6706" s="5">
        <v>889</v>
      </c>
      <c r="AL6706" s="5">
        <v>54843.98828125</v>
      </c>
      <c r="AM6706" s="5">
        <v>51455.578125</v>
      </c>
      <c r="AN6706" s="5">
        <v>3388.40869140625</v>
      </c>
      <c r="AO6706" s="5" t="s">
        <v>8040</v>
      </c>
    </row>
    <row r="6707" spans="1:41" x14ac:dyDescent="0.4">
      <c r="A6707" s="5">
        <v>2025</v>
      </c>
      <c r="B6707" s="5" t="s">
        <v>7352</v>
      </c>
      <c r="C6707" s="5" t="s">
        <v>175</v>
      </c>
      <c r="D6707" s="5" t="s">
        <v>84</v>
      </c>
      <c r="E6707" s="5" t="s">
        <v>109</v>
      </c>
      <c r="F6707" s="5" t="s">
        <v>191</v>
      </c>
      <c r="G6707" s="5" t="s">
        <v>87</v>
      </c>
      <c r="H6707" s="5" t="s">
        <v>131</v>
      </c>
      <c r="I6707" s="5">
        <v>5539.2156862745096</v>
      </c>
      <c r="J6707" s="5">
        <v>25145.407500000001</v>
      </c>
      <c r="K6707" s="5">
        <v>794.71641995555558</v>
      </c>
      <c r="L6707" s="5">
        <v>750</v>
      </c>
      <c r="M6707" s="5">
        <v>8090.7138826329801</v>
      </c>
      <c r="N6707" s="5">
        <v>1062.8626562500001</v>
      </c>
      <c r="O6707" s="5">
        <v>3959.1028999999999</v>
      </c>
      <c r="P6707" s="5">
        <v>3150.6289999999999</v>
      </c>
      <c r="Q6707" s="5">
        <v>184.22315440583341</v>
      </c>
      <c r="R6707" s="5">
        <v>2251.9006366777958</v>
      </c>
      <c r="S6707" s="5">
        <v>4500</v>
      </c>
      <c r="T6707" s="5">
        <v>4652.5</v>
      </c>
      <c r="U6707" s="5">
        <v>40</v>
      </c>
      <c r="V6707" s="5">
        <v>1980</v>
      </c>
      <c r="W6707" s="5">
        <v>2361.8669731199998</v>
      </c>
      <c r="X6707" s="5">
        <v>6048.5</v>
      </c>
      <c r="Y6707" s="5">
        <v>9467.1379143517079</v>
      </c>
      <c r="Z6707" s="5">
        <v>4380.0943916878996</v>
      </c>
      <c r="AA6707" s="5">
        <v>48680</v>
      </c>
      <c r="AB6707" s="5">
        <v>401</v>
      </c>
      <c r="AC6707" s="5">
        <v>5263.6059248598131</v>
      </c>
      <c r="AD6707" s="5">
        <v>4671.7649326424998</v>
      </c>
      <c r="AE6707" s="5">
        <v>4201.2443132000008</v>
      </c>
      <c r="AF6707" s="5">
        <v>16872.053619999999</v>
      </c>
      <c r="AG6707" s="5">
        <v>11322</v>
      </c>
      <c r="AH6707" s="5">
        <v>9857.3244610198162</v>
      </c>
      <c r="AJ6707" s="5">
        <v>7006</v>
      </c>
      <c r="AK6707" s="5">
        <v>327</v>
      </c>
      <c r="AL6707" s="5">
        <v>192960.875</v>
      </c>
      <c r="AM6707" s="5">
        <v>147296.375</v>
      </c>
      <c r="AN6707" s="5">
        <v>45664.48828125</v>
      </c>
      <c r="AO6707" s="5" t="s">
        <v>8041</v>
      </c>
    </row>
    <row r="6708" spans="1:41" x14ac:dyDescent="0.4">
      <c r="A6708" s="5">
        <v>2025</v>
      </c>
      <c r="B6708" s="5" t="s">
        <v>7352</v>
      </c>
      <c r="C6708" s="5" t="s">
        <v>175</v>
      </c>
      <c r="D6708" s="5" t="s">
        <v>84</v>
      </c>
      <c r="E6708" s="5" t="s">
        <v>109</v>
      </c>
      <c r="F6708" s="5" t="s">
        <v>194</v>
      </c>
      <c r="G6708" s="5" t="s">
        <v>87</v>
      </c>
      <c r="H6708" s="5" t="s">
        <v>131</v>
      </c>
      <c r="I6708" s="5">
        <v>1666.666666666667</v>
      </c>
      <c r="J6708" s="5">
        <v>7329.1594237012669</v>
      </c>
      <c r="K6708" s="5">
        <v>51.029000000000003</v>
      </c>
      <c r="M6708" s="5">
        <v>400</v>
      </c>
      <c r="N6708" s="5">
        <v>608.93630151367188</v>
      </c>
      <c r="O6708" s="5">
        <v>451.54410000000001</v>
      </c>
      <c r="P6708" s="5">
        <v>1050.538</v>
      </c>
      <c r="Q6708" s="5">
        <v>532.31238680204615</v>
      </c>
      <c r="R6708" s="5">
        <v>967.50624856195941</v>
      </c>
      <c r="S6708" s="5">
        <v>575</v>
      </c>
      <c r="T6708" s="5">
        <v>522.5</v>
      </c>
      <c r="U6708" s="5">
        <v>0</v>
      </c>
      <c r="V6708" s="5">
        <v>253</v>
      </c>
      <c r="W6708" s="5">
        <v>235.97021088</v>
      </c>
      <c r="X6708" s="5">
        <v>591</v>
      </c>
      <c r="Y6708" s="5">
        <v>1707.20597415569</v>
      </c>
      <c r="Z6708" s="5">
        <v>168.5953088948628</v>
      </c>
      <c r="AA6708" s="5">
        <v>7549</v>
      </c>
      <c r="AB6708" s="5">
        <v>1276</v>
      </c>
      <c r="AC6708" s="5">
        <v>245.2368970093458</v>
      </c>
      <c r="AD6708" s="5">
        <v>1478.579879108021</v>
      </c>
      <c r="AE6708" s="5">
        <v>391.50737600000002</v>
      </c>
      <c r="AF6708" s="5">
        <v>344</v>
      </c>
      <c r="AG6708" s="5">
        <v>5660</v>
      </c>
      <c r="AH6708" s="5">
        <v>1091.805162524744</v>
      </c>
      <c r="AI6708" s="5">
        <v>214</v>
      </c>
      <c r="AJ6708" s="5">
        <v>4336</v>
      </c>
      <c r="AK6708" s="5">
        <v>30</v>
      </c>
      <c r="AL6708" s="5">
        <v>39727.09375</v>
      </c>
      <c r="AM6708" s="5">
        <v>32809.6640625</v>
      </c>
      <c r="AN6708" s="5">
        <v>6917.42822265625</v>
      </c>
      <c r="AO6708" s="5" t="s">
        <v>8042</v>
      </c>
    </row>
    <row r="6709" spans="1:41" x14ac:dyDescent="0.4">
      <c r="A6709" s="5">
        <v>2025</v>
      </c>
      <c r="B6709" s="5" t="s">
        <v>7352</v>
      </c>
      <c r="C6709" s="5" t="s">
        <v>175</v>
      </c>
      <c r="D6709" s="5" t="s">
        <v>84</v>
      </c>
      <c r="E6709" s="5" t="s">
        <v>109</v>
      </c>
      <c r="F6709" s="5" t="s">
        <v>197</v>
      </c>
      <c r="G6709" s="5" t="s">
        <v>87</v>
      </c>
      <c r="H6709" s="5" t="s">
        <v>131</v>
      </c>
      <c r="I6709" s="5">
        <v>0</v>
      </c>
      <c r="J6709" s="5">
        <v>4121.7</v>
      </c>
      <c r="K6709" s="5">
        <v>42.805</v>
      </c>
      <c r="L6709" s="5">
        <v>270</v>
      </c>
      <c r="M6709" s="5">
        <v>960</v>
      </c>
      <c r="N6709" s="5">
        <v>312.1905456542969</v>
      </c>
      <c r="O6709" s="5">
        <v>532.31614999999999</v>
      </c>
      <c r="P6709" s="5">
        <v>213.98</v>
      </c>
      <c r="Q6709" s="5">
        <v>1417.5055542877669</v>
      </c>
      <c r="R6709" s="5">
        <v>487.05562436242411</v>
      </c>
      <c r="S6709" s="5">
        <v>1115</v>
      </c>
      <c r="T6709" s="5">
        <v>574.75</v>
      </c>
      <c r="U6709" s="5">
        <v>0</v>
      </c>
      <c r="V6709" s="5">
        <v>0</v>
      </c>
      <c r="W6709" s="5">
        <v>312.82289423999998</v>
      </c>
      <c r="X6709" s="5">
        <v>1012.5</v>
      </c>
      <c r="Y6709" s="5">
        <v>8403.0144359822716</v>
      </c>
      <c r="Z6709" s="5">
        <v>46.116966074533501</v>
      </c>
      <c r="AA6709" s="5">
        <v>8653</v>
      </c>
      <c r="AB6709" s="5">
        <v>77</v>
      </c>
      <c r="AC6709" s="5">
        <v>96.171421962616819</v>
      </c>
      <c r="AD6709" s="5">
        <v>2365.122295549394</v>
      </c>
      <c r="AE6709" s="5">
        <v>810.34134464091699</v>
      </c>
      <c r="AF6709" s="5">
        <v>1440.5025800000001</v>
      </c>
      <c r="AG6709" s="5">
        <v>19038</v>
      </c>
      <c r="AH6709" s="5">
        <v>2585.285479779056</v>
      </c>
      <c r="AJ6709" s="5">
        <v>5208</v>
      </c>
      <c r="AK6709" s="5">
        <v>46</v>
      </c>
      <c r="AL6709" s="5">
        <v>60141.18359375</v>
      </c>
      <c r="AM6709" s="5">
        <v>50517.578125</v>
      </c>
      <c r="AN6709" s="5">
        <v>9623.6015625</v>
      </c>
      <c r="AO6709" s="5" t="s">
        <v>8043</v>
      </c>
    </row>
    <row r="6710" spans="1:41" x14ac:dyDescent="0.4">
      <c r="A6710" s="5">
        <v>2025</v>
      </c>
      <c r="B6710" s="5" t="s">
        <v>7352</v>
      </c>
      <c r="C6710" s="5" t="s">
        <v>175</v>
      </c>
      <c r="D6710" s="5" t="s">
        <v>84</v>
      </c>
      <c r="E6710" s="5" t="s">
        <v>109</v>
      </c>
      <c r="F6710" s="5" t="s">
        <v>200</v>
      </c>
      <c r="G6710" s="5" t="s">
        <v>87</v>
      </c>
      <c r="H6710" s="5" t="s">
        <v>131</v>
      </c>
      <c r="I6710" s="5">
        <v>534.31372549019602</v>
      </c>
      <c r="J6710" s="5">
        <v>480.9</v>
      </c>
      <c r="M6710" s="5">
        <v>380</v>
      </c>
      <c r="N6710" s="5">
        <v>0</v>
      </c>
      <c r="O6710" s="5">
        <v>126.1781</v>
      </c>
      <c r="P6710" s="5">
        <v>400</v>
      </c>
      <c r="Q6710" s="5">
        <v>153.36863305114579</v>
      </c>
      <c r="R6710" s="5">
        <v>1144.124242351206</v>
      </c>
      <c r="S6710" s="5">
        <v>840.8</v>
      </c>
      <c r="T6710" s="5">
        <v>0</v>
      </c>
      <c r="U6710" s="5">
        <v>270</v>
      </c>
      <c r="V6710" s="5">
        <v>0</v>
      </c>
      <c r="W6710" s="5">
        <v>23.813507520000002</v>
      </c>
      <c r="X6710" s="5">
        <v>332.5</v>
      </c>
      <c r="Y6710" s="5">
        <v>5115.3337286971728</v>
      </c>
      <c r="Z6710" s="5">
        <v>0</v>
      </c>
      <c r="AA6710" s="5">
        <v>991</v>
      </c>
      <c r="AB6710" s="5">
        <v>0</v>
      </c>
      <c r="AC6710" s="5">
        <v>79.063787102803744</v>
      </c>
      <c r="AD6710" s="5">
        <v>79.387446600000004</v>
      </c>
      <c r="AE6710" s="5">
        <v>131.13291480000001</v>
      </c>
      <c r="AF6710" s="5">
        <v>0</v>
      </c>
      <c r="AG6710" s="5">
        <v>3650</v>
      </c>
      <c r="AH6710" s="5">
        <v>111.7319596702538</v>
      </c>
      <c r="AI6710" s="5">
        <v>1138</v>
      </c>
      <c r="AJ6710" s="5">
        <v>2987</v>
      </c>
      <c r="AK6710" s="5">
        <v>81</v>
      </c>
      <c r="AL6710" s="5">
        <v>19049.6484375</v>
      </c>
      <c r="AM6710" s="5">
        <v>15936.236328125</v>
      </c>
      <c r="AN6710" s="5">
        <v>3113.4111328125</v>
      </c>
      <c r="AO6710" s="5" t="s">
        <v>8044</v>
      </c>
    </row>
    <row r="6711" spans="1:41" x14ac:dyDescent="0.4">
      <c r="A6711" s="5">
        <v>2025</v>
      </c>
      <c r="B6711" s="5" t="s">
        <v>7352</v>
      </c>
      <c r="C6711" s="5" t="s">
        <v>175</v>
      </c>
      <c r="D6711" s="5" t="s">
        <v>84</v>
      </c>
      <c r="E6711" s="5" t="s">
        <v>109</v>
      </c>
      <c r="F6711" s="5" t="s">
        <v>203</v>
      </c>
      <c r="G6711" s="5" t="s">
        <v>87</v>
      </c>
      <c r="H6711" s="5" t="s">
        <v>131</v>
      </c>
      <c r="I6711" s="5">
        <v>0</v>
      </c>
      <c r="J6711" s="5">
        <v>3494.3719999999998</v>
      </c>
      <c r="K6711" s="5">
        <v>216.35277777777779</v>
      </c>
      <c r="M6711" s="5">
        <v>3050</v>
      </c>
      <c r="N6711" s="5">
        <v>0</v>
      </c>
      <c r="O6711" s="5">
        <v>1580.6732</v>
      </c>
      <c r="P6711" s="5">
        <v>1360</v>
      </c>
      <c r="Q6711" s="5">
        <v>0</v>
      </c>
      <c r="R6711" s="5">
        <v>535.6478303846925</v>
      </c>
      <c r="S6711" s="5">
        <v>0</v>
      </c>
      <c r="T6711" s="5">
        <v>725</v>
      </c>
      <c r="U6711" s="5">
        <v>0</v>
      </c>
      <c r="V6711" s="5">
        <v>100</v>
      </c>
      <c r="W6711" s="5">
        <v>117.98510544</v>
      </c>
      <c r="X6711" s="5">
        <v>0</v>
      </c>
      <c r="Y6711" s="5">
        <v>3356.8068387539802</v>
      </c>
      <c r="Z6711" s="5">
        <v>1862.740309843824</v>
      </c>
      <c r="AA6711" s="5">
        <v>2080</v>
      </c>
      <c r="AB6711" s="5">
        <v>0</v>
      </c>
      <c r="AC6711" s="5">
        <v>1974.257720373831</v>
      </c>
      <c r="AD6711" s="5">
        <v>457.82616857439012</v>
      </c>
      <c r="AE6711" s="5">
        <v>1243.012808772</v>
      </c>
      <c r="AF6711" s="5">
        <v>0</v>
      </c>
      <c r="AG6711" s="5">
        <v>4024</v>
      </c>
      <c r="AH6711" s="5">
        <v>635.57518638307533</v>
      </c>
      <c r="AI6711" s="5">
        <v>3235</v>
      </c>
      <c r="AJ6711" s="5">
        <v>3000</v>
      </c>
      <c r="AK6711" s="5">
        <v>70</v>
      </c>
      <c r="AL6711" s="5">
        <v>33119.25</v>
      </c>
      <c r="AM6711" s="5">
        <v>23030.837890625</v>
      </c>
      <c r="AN6711" s="5">
        <v>10088.412109375</v>
      </c>
      <c r="AO6711" s="5" t="s">
        <v>8045</v>
      </c>
    </row>
    <row r="6712" spans="1:41" x14ac:dyDescent="0.4">
      <c r="A6712" s="5">
        <v>2025</v>
      </c>
      <c r="B6712" s="5" t="s">
        <v>7352</v>
      </c>
      <c r="C6712" s="5" t="s">
        <v>175</v>
      </c>
      <c r="D6712" s="5" t="s">
        <v>84</v>
      </c>
      <c r="E6712" s="5" t="s">
        <v>109</v>
      </c>
      <c r="F6712" s="5" t="s">
        <v>206</v>
      </c>
      <c r="G6712" s="5" t="s">
        <v>87</v>
      </c>
      <c r="H6712" s="5" t="s">
        <v>131</v>
      </c>
      <c r="I6712" s="5">
        <v>696.07843137254906</v>
      </c>
      <c r="J6712" s="5">
        <v>11635.865765</v>
      </c>
      <c r="K6712" s="5">
        <v>28.311527999999999</v>
      </c>
      <c r="M6712" s="5">
        <v>400</v>
      </c>
      <c r="N6712" s="5">
        <v>68.928726562500003</v>
      </c>
      <c r="O6712" s="5">
        <v>121.16800000000001</v>
      </c>
      <c r="P6712" s="5">
        <v>2380.5790000000002</v>
      </c>
      <c r="Q6712" s="5">
        <v>483.8327140010669</v>
      </c>
      <c r="R6712" s="5">
        <v>749.03796221034156</v>
      </c>
      <c r="S6712" s="5">
        <v>2525</v>
      </c>
      <c r="T6712" s="5">
        <v>190</v>
      </c>
      <c r="U6712" s="5">
        <v>0</v>
      </c>
      <c r="V6712" s="5">
        <v>200</v>
      </c>
      <c r="W6712" s="5">
        <v>1186.3456473599999</v>
      </c>
      <c r="X6712" s="5">
        <v>8637.7999999999993</v>
      </c>
      <c r="Y6712" s="5">
        <v>3574.658889443785</v>
      </c>
      <c r="Z6712" s="5">
        <v>113.87292129293</v>
      </c>
      <c r="AA6712" s="5">
        <v>10225</v>
      </c>
      <c r="AB6712" s="5">
        <v>0</v>
      </c>
      <c r="AC6712" s="5">
        <v>1086.450542336449</v>
      </c>
      <c r="AD6712" s="5">
        <v>746.87245439581716</v>
      </c>
      <c r="AE6712" s="5">
        <v>187.15888200000001</v>
      </c>
      <c r="AF6712" s="5">
        <v>3106.32</v>
      </c>
      <c r="AG6712" s="5">
        <v>15607</v>
      </c>
      <c r="AH6712" s="5">
        <v>147.32459534827561</v>
      </c>
      <c r="AI6712" s="5">
        <v>8120</v>
      </c>
      <c r="AJ6712" s="5">
        <v>200</v>
      </c>
      <c r="AK6712" s="5">
        <v>535</v>
      </c>
      <c r="AL6712" s="5">
        <v>72952.609375</v>
      </c>
      <c r="AM6712" s="5">
        <v>50314.78515625</v>
      </c>
      <c r="AN6712" s="5">
        <v>22637.8203125</v>
      </c>
      <c r="AO6712" s="5" t="s">
        <v>8046</v>
      </c>
    </row>
    <row r="6713" spans="1:41" x14ac:dyDescent="0.4">
      <c r="A6713" s="5">
        <v>2025</v>
      </c>
      <c r="B6713" s="5" t="s">
        <v>7352</v>
      </c>
      <c r="C6713" s="5" t="s">
        <v>269</v>
      </c>
      <c r="D6713" s="5" t="s">
        <v>82</v>
      </c>
      <c r="E6713" s="5" t="s">
        <v>98</v>
      </c>
      <c r="F6713" s="5" t="s">
        <v>99</v>
      </c>
      <c r="G6713" s="5" t="s">
        <v>83</v>
      </c>
      <c r="H6713" s="5" t="s">
        <v>100</v>
      </c>
      <c r="I6713" s="5">
        <v>910.24037534993215</v>
      </c>
      <c r="J6713" s="5">
        <v>1466.881493821636</v>
      </c>
      <c r="K6713" s="5">
        <v>53.2</v>
      </c>
      <c r="L6713" s="5">
        <v>113</v>
      </c>
      <c r="M6713" s="5">
        <v>693</v>
      </c>
      <c r="N6713" s="5">
        <v>624.04</v>
      </c>
      <c r="O6713" s="5">
        <v>318.8</v>
      </c>
      <c r="P6713" s="5">
        <v>485</v>
      </c>
      <c r="Q6713" s="5">
        <v>267.58299420542488</v>
      </c>
      <c r="R6713" s="5">
        <v>606.18639473173289</v>
      </c>
      <c r="S6713" s="5">
        <v>703.23500274531489</v>
      </c>
      <c r="T6713" s="5">
        <v>424.25</v>
      </c>
      <c r="U6713" s="5">
        <v>145.40372736</v>
      </c>
      <c r="V6713" s="5">
        <v>689.06999999999994</v>
      </c>
      <c r="W6713" s="5">
        <v>305.00453004560637</v>
      </c>
      <c r="X6713" s="5">
        <v>1256.7922562758711</v>
      </c>
      <c r="Y6713" s="5">
        <v>3490.2877716585058</v>
      </c>
      <c r="Z6713" s="5">
        <v>437.33291353228111</v>
      </c>
      <c r="AA6713" s="5">
        <v>5353.347999999999</v>
      </c>
      <c r="AB6713" s="5">
        <v>82</v>
      </c>
      <c r="AC6713" s="5">
        <v>455.20952032662501</v>
      </c>
      <c r="AD6713" s="5">
        <v>813.0400600585491</v>
      </c>
      <c r="AE6713" s="5">
        <v>354</v>
      </c>
      <c r="AF6713" s="5">
        <v>1698</v>
      </c>
      <c r="AG6713" s="5">
        <v>8765.8727085606188</v>
      </c>
      <c r="AH6713" s="5">
        <v>1350</v>
      </c>
      <c r="AI6713" s="5">
        <v>603.6</v>
      </c>
      <c r="AJ6713" s="5">
        <v>2421.1739363553079</v>
      </c>
      <c r="AK6713" s="5">
        <v>276.77984708442602</v>
      </c>
      <c r="AL6713" s="5">
        <v>35162.3359375</v>
      </c>
      <c r="AM6713" s="5">
        <v>28282.62890625</v>
      </c>
      <c r="AN6713" s="5">
        <v>6879.70166015625</v>
      </c>
      <c r="AO6713" s="5" t="s">
        <v>8047</v>
      </c>
    </row>
    <row r="6714" spans="1:41" x14ac:dyDescent="0.4">
      <c r="A6714" s="5">
        <v>2025</v>
      </c>
      <c r="B6714" s="5" t="s">
        <v>7352</v>
      </c>
      <c r="C6714" s="5" t="s">
        <v>269</v>
      </c>
      <c r="D6714" s="5" t="s">
        <v>82</v>
      </c>
      <c r="E6714" s="5" t="s">
        <v>98</v>
      </c>
      <c r="F6714" s="5" t="s">
        <v>8</v>
      </c>
      <c r="G6714" s="5" t="s">
        <v>83</v>
      </c>
      <c r="H6714" s="5" t="s">
        <v>101</v>
      </c>
      <c r="I6714" s="5">
        <v>0.6667950689049853</v>
      </c>
      <c r="J6714" s="5">
        <v>0.56302438406873689</v>
      </c>
      <c r="K6714" s="5">
        <v>0.54346995514207164</v>
      </c>
      <c r="L6714" s="5">
        <v>0.56084971213023627</v>
      </c>
      <c r="M6714" s="5">
        <v>0.47459310835381002</v>
      </c>
      <c r="N6714" s="5">
        <v>0.3737722783829327</v>
      </c>
      <c r="O6714" s="5">
        <v>0.51989562948467061</v>
      </c>
      <c r="P6714" s="5">
        <v>0.53544774471617951</v>
      </c>
      <c r="Q6714" s="5">
        <v>0.499199279371284</v>
      </c>
      <c r="R6714" s="5">
        <v>0.66703360162689584</v>
      </c>
      <c r="S6714" s="5">
        <v>0.63198635140231896</v>
      </c>
      <c r="T6714" s="5">
        <v>0.62490793931359545</v>
      </c>
      <c r="U6714" s="5">
        <v>0.49845642683779667</v>
      </c>
      <c r="V6714" s="5">
        <v>0.60047908657533822</v>
      </c>
      <c r="W6714" s="5">
        <v>0.50056534029136757</v>
      </c>
      <c r="X6714" s="5">
        <v>0.72460057085446061</v>
      </c>
      <c r="Y6714" s="5">
        <v>0.61092036385002813</v>
      </c>
      <c r="Z6714" s="5">
        <v>0.7341742437756531</v>
      </c>
      <c r="AA6714" s="5">
        <v>0.63327749781153142</v>
      </c>
      <c r="AB6714" s="5">
        <v>0.58504566210045661</v>
      </c>
      <c r="AC6714" s="5">
        <v>0.5850339830759429</v>
      </c>
      <c r="AD6714" s="5">
        <v>0.60807135444421645</v>
      </c>
      <c r="AE6714" s="5">
        <v>0.55357477950835043</v>
      </c>
      <c r="AF6714" s="5">
        <v>0.55540291243081996</v>
      </c>
      <c r="AG6714" s="5">
        <v>0.49464676249165529</v>
      </c>
      <c r="AH6714" s="5">
        <v>0.5453276328418114</v>
      </c>
      <c r="AI6714" s="5">
        <v>0.7041099773854379</v>
      </c>
      <c r="AJ6714" s="5">
        <v>0.48625997986252062</v>
      </c>
      <c r="AK6714" s="5">
        <v>0.62039528785464559</v>
      </c>
      <c r="AL6714" s="5">
        <v>0.57590746879577637</v>
      </c>
      <c r="AM6714" s="5">
        <v>0.56578522920608521</v>
      </c>
      <c r="AN6714" s="5">
        <v>0.59024745225906372</v>
      </c>
      <c r="AO6714" s="5" t="s">
        <v>8048</v>
      </c>
    </row>
    <row r="6715" spans="1:41" x14ac:dyDescent="0.4">
      <c r="A6715" s="5">
        <v>2025</v>
      </c>
      <c r="B6715" s="5" t="s">
        <v>7352</v>
      </c>
      <c r="C6715" s="5" t="s">
        <v>269</v>
      </c>
      <c r="D6715" s="5" t="s">
        <v>82</v>
      </c>
      <c r="E6715" s="5" t="s">
        <v>98</v>
      </c>
      <c r="F6715" s="5" t="s">
        <v>34</v>
      </c>
      <c r="G6715" s="5" t="s">
        <v>83</v>
      </c>
      <c r="H6715" s="5" t="s">
        <v>101</v>
      </c>
      <c r="I6715" s="5">
        <v>2.7687144248553602E-2</v>
      </c>
      <c r="J6715" s="5">
        <v>6.2E-2</v>
      </c>
      <c r="K6715" s="5">
        <v>6.9548872180451193E-2</v>
      </c>
      <c r="L6715" s="5">
        <v>6.1946902654867297E-2</v>
      </c>
      <c r="M6715" s="5">
        <v>4.6176046176046197E-2</v>
      </c>
      <c r="N6715" s="5">
        <v>7.0558984730109894E-2</v>
      </c>
      <c r="O6715" s="5">
        <v>0.10288582183186951</v>
      </c>
      <c r="P6715" s="5">
        <v>7.2164948453608199E-2</v>
      </c>
      <c r="Q6715" s="5">
        <v>5.54698326756757E-2</v>
      </c>
      <c r="R6715" s="5">
        <v>4.4966789136421402E-2</v>
      </c>
      <c r="S6715" s="5">
        <v>5.6000000000000098E-2</v>
      </c>
      <c r="T6715" s="5">
        <v>4.5374189746611698E-2</v>
      </c>
      <c r="U6715" s="5">
        <v>3.5588684375250298E-2</v>
      </c>
      <c r="V6715" s="5">
        <v>5.6423875658496103E-2</v>
      </c>
      <c r="W6715" s="5">
        <v>5.0866600060813998E-2</v>
      </c>
      <c r="X6715" s="5">
        <v>3.3795679591288798E-2</v>
      </c>
      <c r="Y6715" s="5">
        <v>4.1999999999999697E-2</v>
      </c>
      <c r="Z6715" s="5">
        <v>3.8461538461538498E-2</v>
      </c>
      <c r="AA6715" s="5">
        <v>5.00000000000001E-2</v>
      </c>
      <c r="AB6715" s="5">
        <v>7.0731707317073095E-2</v>
      </c>
      <c r="AC6715" s="5">
        <v>6.4545674736029304E-2</v>
      </c>
      <c r="AD6715" s="5">
        <v>5.5397098213470101E-2</v>
      </c>
      <c r="AE6715" s="5">
        <v>8.1920903954802296E-2</v>
      </c>
      <c r="AF6715" s="5">
        <v>5.0058892815076597E-2</v>
      </c>
      <c r="AG6715" s="5">
        <v>3.6192877567054998E-2</v>
      </c>
      <c r="AH6715" s="5">
        <v>4.4518518518518499E-2</v>
      </c>
      <c r="AI6715" s="5">
        <v>5.4009277667329401E-2</v>
      </c>
      <c r="AJ6715" s="5">
        <v>4.8517986064529797E-2</v>
      </c>
      <c r="AK6715" s="5">
        <v>5.00000000000001E-2</v>
      </c>
      <c r="AL6715" s="5">
        <v>5.440719798207283E-2</v>
      </c>
      <c r="AM6715" s="5">
        <v>5.2853245288133621E-2</v>
      </c>
      <c r="AN6715" s="5">
        <v>5.6608650833368301E-2</v>
      </c>
      <c r="AO6715" s="5" t="s">
        <v>8049</v>
      </c>
    </row>
    <row r="6716" spans="1:41" x14ac:dyDescent="0.4">
      <c r="A6716" s="5">
        <v>2025</v>
      </c>
      <c r="B6716" s="5" t="s">
        <v>7352</v>
      </c>
      <c r="C6716" s="5" t="s">
        <v>269</v>
      </c>
      <c r="D6716" s="5" t="s">
        <v>82</v>
      </c>
      <c r="E6716" s="5" t="s">
        <v>98</v>
      </c>
      <c r="F6716" s="5" t="s">
        <v>102</v>
      </c>
      <c r="G6716" s="5" t="s">
        <v>83</v>
      </c>
      <c r="H6716" s="5" t="s">
        <v>100</v>
      </c>
      <c r="I6716" s="5">
        <v>885.03841877676098</v>
      </c>
      <c r="J6716" s="5">
        <v>1375.934841204695</v>
      </c>
      <c r="K6716" s="5">
        <v>49.5</v>
      </c>
      <c r="L6716" s="5">
        <v>106</v>
      </c>
      <c r="M6716" s="5">
        <v>661</v>
      </c>
      <c r="N6716" s="5">
        <v>580.00837116902221</v>
      </c>
      <c r="O6716" s="5">
        <v>286</v>
      </c>
      <c r="P6716" s="5">
        <v>450</v>
      </c>
      <c r="Q6716" s="5">
        <v>252.74021028999371</v>
      </c>
      <c r="R6716" s="5">
        <v>578.92813894246353</v>
      </c>
      <c r="S6716" s="5">
        <v>663.85384259157718</v>
      </c>
      <c r="T6716" s="5">
        <v>405</v>
      </c>
      <c r="U6716" s="5">
        <v>140.22900000000001</v>
      </c>
      <c r="V6716" s="5">
        <v>650.19000000000005</v>
      </c>
      <c r="W6716" s="5">
        <v>289.48998659903998</v>
      </c>
      <c r="X6716" s="5">
        <v>1214.318107869959</v>
      </c>
      <c r="Y6716" s="5">
        <v>3343.6956852488502</v>
      </c>
      <c r="Z6716" s="5">
        <v>420.51241685796248</v>
      </c>
      <c r="AA6716" s="5">
        <v>5085.6805999999988</v>
      </c>
      <c r="AB6716" s="5">
        <v>76.2</v>
      </c>
      <c r="AC6716" s="5">
        <v>425.82771469087868</v>
      </c>
      <c r="AD6716" s="5">
        <v>768</v>
      </c>
      <c r="AE6716" s="5">
        <v>325</v>
      </c>
      <c r="AF6716" s="5">
        <v>1613</v>
      </c>
      <c r="AG6716" s="5">
        <v>8448.6105508512956</v>
      </c>
      <c r="AH6716" s="5">
        <v>1289.9000000000001</v>
      </c>
      <c r="AI6716" s="5">
        <v>571</v>
      </c>
      <c r="AJ6716" s="5">
        <v>2303.7034530514179</v>
      </c>
      <c r="AK6716" s="5">
        <v>262.94085473020471</v>
      </c>
      <c r="AL6716" s="5">
        <v>33522.3046875</v>
      </c>
      <c r="AM6716" s="5">
        <v>26985.099609375</v>
      </c>
      <c r="AN6716" s="5">
        <v>6537.203125</v>
      </c>
      <c r="AO6716" s="5" t="s">
        <v>8050</v>
      </c>
    </row>
    <row r="6717" spans="1:41" x14ac:dyDescent="0.4">
      <c r="A6717" s="5">
        <v>2025</v>
      </c>
      <c r="B6717" s="5" t="s">
        <v>7352</v>
      </c>
      <c r="C6717" s="5" t="s">
        <v>269</v>
      </c>
      <c r="D6717" s="5" t="s">
        <v>82</v>
      </c>
      <c r="E6717" s="5" t="s">
        <v>103</v>
      </c>
      <c r="F6717" s="5" t="s">
        <v>104</v>
      </c>
      <c r="G6717" s="5" t="s">
        <v>83</v>
      </c>
      <c r="H6717" s="5" t="s">
        <v>105</v>
      </c>
      <c r="I6717" s="5">
        <v>153.23814790853311</v>
      </c>
      <c r="J6717" s="5">
        <v>237.96887640703741</v>
      </c>
      <c r="K6717" s="5">
        <v>7</v>
      </c>
      <c r="L6717" s="5">
        <v>23</v>
      </c>
      <c r="M6717" s="5">
        <v>157.6892916239305</v>
      </c>
      <c r="N6717" s="5">
        <v>188.66649330938111</v>
      </c>
      <c r="O6717" s="5">
        <v>64</v>
      </c>
      <c r="P6717" s="5">
        <v>76.400000000000006</v>
      </c>
      <c r="Q6717" s="5">
        <v>62.686000000000007</v>
      </c>
      <c r="R6717" s="5">
        <v>78.741940376640585</v>
      </c>
      <c r="S6717" s="5">
        <v>121.5248450331126</v>
      </c>
      <c r="T6717" s="5">
        <v>76</v>
      </c>
      <c r="U6717" s="5">
        <v>33.299999999999997</v>
      </c>
      <c r="V6717" s="5">
        <v>129.62700000000001</v>
      </c>
      <c r="W6717" s="5">
        <v>69.557090601600024</v>
      </c>
      <c r="X6717" s="5">
        <v>194.3979611094552</v>
      </c>
      <c r="Y6717" s="5">
        <v>651.24758566014384</v>
      </c>
      <c r="Z6717" s="5">
        <v>60</v>
      </c>
      <c r="AA6717" s="5">
        <v>802.94691224268695</v>
      </c>
      <c r="AB6717" s="5">
        <v>16</v>
      </c>
      <c r="AC6717" s="5">
        <v>76.407971415937936</v>
      </c>
      <c r="AD6717" s="5">
        <v>133.322852143402</v>
      </c>
      <c r="AE6717" s="5">
        <v>16</v>
      </c>
      <c r="AF6717" s="5">
        <v>290</v>
      </c>
      <c r="AG6717" s="5">
        <v>2009</v>
      </c>
      <c r="AH6717" s="5">
        <v>232.1</v>
      </c>
      <c r="AI6717" s="5">
        <v>97.859868205392843</v>
      </c>
      <c r="AJ6717" s="5">
        <v>504.39906677116352</v>
      </c>
      <c r="AK6717" s="5">
        <v>27.312615309286251</v>
      </c>
      <c r="AL6717" s="5">
        <v>6590.39453125</v>
      </c>
      <c r="AM6717" s="5">
        <v>5393.6298828125</v>
      </c>
      <c r="AN6717" s="5">
        <v>1196.7645263671875</v>
      </c>
      <c r="AO6717" s="5" t="s">
        <v>8051</v>
      </c>
    </row>
    <row r="6718" spans="1:41" x14ac:dyDescent="0.4">
      <c r="A6718" s="5">
        <v>2025</v>
      </c>
      <c r="B6718" s="5" t="s">
        <v>7352</v>
      </c>
      <c r="C6718" s="5" t="s">
        <v>269</v>
      </c>
      <c r="D6718" s="5" t="s">
        <v>82</v>
      </c>
      <c r="E6718" s="5" t="s">
        <v>103</v>
      </c>
      <c r="F6718" s="5" t="s">
        <v>103</v>
      </c>
      <c r="G6718" s="5" t="s">
        <v>83</v>
      </c>
      <c r="H6718" s="5" t="s">
        <v>105</v>
      </c>
      <c r="I6718" s="5">
        <v>155.8330639995464</v>
      </c>
      <c r="J6718" s="5">
        <v>297.3809284070374</v>
      </c>
      <c r="K6718" s="5">
        <v>11.1746</v>
      </c>
      <c r="L6718" s="5">
        <v>23</v>
      </c>
      <c r="M6718" s="5">
        <v>166.6892916239305</v>
      </c>
      <c r="N6718" s="5">
        <v>190.55049330938101</v>
      </c>
      <c r="O6718" s="5">
        <v>70</v>
      </c>
      <c r="P6718" s="5">
        <v>103.4</v>
      </c>
      <c r="Q6718" s="5">
        <v>62.686000000000007</v>
      </c>
      <c r="R6718" s="5">
        <v>103.7419403766406</v>
      </c>
      <c r="S6718" s="5">
        <v>127.0248450331126</v>
      </c>
      <c r="T6718" s="5">
        <v>77.5</v>
      </c>
      <c r="U6718" s="5">
        <v>33.299999999999997</v>
      </c>
      <c r="V6718" s="5">
        <v>150.827</v>
      </c>
      <c r="W6718" s="5">
        <v>69.557090601600024</v>
      </c>
      <c r="X6718" s="5">
        <v>197.99796110945519</v>
      </c>
      <c r="Y6718" s="5">
        <v>652.1875856601439</v>
      </c>
      <c r="Z6718" s="5">
        <v>68</v>
      </c>
      <c r="AA6718" s="5">
        <v>965</v>
      </c>
      <c r="AB6718" s="5">
        <v>16</v>
      </c>
      <c r="AC6718" s="5">
        <v>88.82314295948521</v>
      </c>
      <c r="AD6718" s="5">
        <v>154.19359214340199</v>
      </c>
      <c r="AE6718" s="5">
        <v>73</v>
      </c>
      <c r="AF6718" s="5">
        <v>349</v>
      </c>
      <c r="AG6718" s="5">
        <v>2023</v>
      </c>
      <c r="AH6718" s="5">
        <v>282.60000000000002</v>
      </c>
      <c r="AI6718" s="5">
        <v>97.859868205392843</v>
      </c>
      <c r="AJ6718" s="5">
        <v>568.39906677116346</v>
      </c>
      <c r="AK6718" s="5">
        <v>50.928615309286251</v>
      </c>
      <c r="AL6718" s="5">
        <v>7229.6552734375</v>
      </c>
      <c r="AM6718" s="5">
        <v>5908.12939453125</v>
      </c>
      <c r="AN6718" s="5">
        <v>1321.52587890625</v>
      </c>
      <c r="AO6718" s="5" t="s">
        <v>8052</v>
      </c>
    </row>
    <row r="6719" spans="1:41" x14ac:dyDescent="0.4">
      <c r="A6719" s="5">
        <v>2025</v>
      </c>
      <c r="B6719" s="5" t="s">
        <v>4980</v>
      </c>
      <c r="C6719" s="5" t="s">
        <v>278</v>
      </c>
      <c r="D6719" s="5" t="s">
        <v>108</v>
      </c>
      <c r="E6719" s="5" t="s">
        <v>109</v>
      </c>
      <c r="F6719" s="5" t="s">
        <v>109</v>
      </c>
      <c r="G6719" s="5" t="s">
        <v>87</v>
      </c>
      <c r="H6719" s="5" t="s">
        <v>131</v>
      </c>
      <c r="I6719" s="5">
        <v>289.81170731343684</v>
      </c>
      <c r="J6719" s="5">
        <v>22.389022375792678</v>
      </c>
      <c r="K6719" s="5">
        <v>61.43964279868689</v>
      </c>
      <c r="L6719" s="5">
        <v>484.22769324388815</v>
      </c>
      <c r="M6719" s="5">
        <v>291.57796582427676</v>
      </c>
      <c r="N6719" s="5">
        <v>1073.0787673749167</v>
      </c>
      <c r="O6719" s="5">
        <v>2199.9204503833057</v>
      </c>
      <c r="P6719" s="5">
        <v>355.00971093947021</v>
      </c>
      <c r="Q6719" s="5">
        <v>220.0627727192084</v>
      </c>
      <c r="R6719" s="5">
        <v>778.78935917113859</v>
      </c>
      <c r="S6719" s="5">
        <v>520.67493897192276</v>
      </c>
      <c r="T6719" s="5">
        <v>728.94491456069193</v>
      </c>
      <c r="U6719" s="5">
        <v>343.64545972146902</v>
      </c>
      <c r="V6719" s="5">
        <v>2302.4245801338425</v>
      </c>
      <c r="W6719" s="5">
        <v>479.02094385416893</v>
      </c>
      <c r="X6719" s="5">
        <v>2401.1966160568163</v>
      </c>
      <c r="Y6719" s="5">
        <v>2842.8851667866984</v>
      </c>
      <c r="Z6719" s="5">
        <v>234.94583662541513</v>
      </c>
      <c r="AA6719" s="5">
        <v>10322.90134005734</v>
      </c>
      <c r="AB6719" s="5">
        <v>583.15593164855352</v>
      </c>
      <c r="AC6719" s="5">
        <v>197.64820683374191</v>
      </c>
      <c r="AD6719" s="5">
        <v>1376.3059878387037</v>
      </c>
      <c r="AE6719" s="5">
        <v>1166.311863297107</v>
      </c>
      <c r="AF6719" s="5">
        <v>1729.1614723257555</v>
      </c>
      <c r="AG6719" s="5">
        <v>20203.228981988548</v>
      </c>
      <c r="AH6719" s="5">
        <v>934.63739543048132</v>
      </c>
      <c r="AI6719" s="5">
        <v>461.31799592912358</v>
      </c>
      <c r="AJ6719" s="5">
        <v>1761.9639934809866</v>
      </c>
      <c r="AK6719" s="5">
        <v>336.35601057586211</v>
      </c>
      <c r="AL6719" s="5">
        <v>54703.03515625</v>
      </c>
      <c r="AM6719" s="5">
        <v>44328.48828125</v>
      </c>
      <c r="AN6719" s="5">
        <v>10374.5498046875</v>
      </c>
      <c r="AO6719" s="5" t="s">
        <v>6152</v>
      </c>
    </row>
    <row r="6720" spans="1:41" x14ac:dyDescent="0.4">
      <c r="A6720" s="5">
        <v>2025</v>
      </c>
      <c r="B6720" s="5" t="s">
        <v>6344</v>
      </c>
      <c r="C6720" s="5" t="s">
        <v>278</v>
      </c>
      <c r="D6720" s="5" t="s">
        <v>108</v>
      </c>
      <c r="E6720" s="5" t="s">
        <v>109</v>
      </c>
      <c r="F6720" s="5" t="s">
        <v>109</v>
      </c>
      <c r="G6720" s="5" t="s">
        <v>87</v>
      </c>
      <c r="H6720" s="5" t="s">
        <v>131</v>
      </c>
      <c r="I6720" s="5">
        <v>710.52204508455679</v>
      </c>
      <c r="J6720" s="5">
        <v>0</v>
      </c>
      <c r="K6720" s="5">
        <v>82.87951253817613</v>
      </c>
      <c r="L6720" s="5">
        <v>471.98964423474132</v>
      </c>
      <c r="M6720" s="5">
        <v>710.52204508455679</v>
      </c>
      <c r="N6720" s="5">
        <v>1056.138238380559</v>
      </c>
      <c r="O6720" s="5">
        <v>1833.7214856463315</v>
      </c>
      <c r="P6720" s="5">
        <v>294.20586320816244</v>
      </c>
      <c r="Q6720" s="5">
        <v>213.67187875237573</v>
      </c>
      <c r="R6720" s="5">
        <v>751.45644683111902</v>
      </c>
      <c r="S6720" s="5">
        <v>2979.9142316122366</v>
      </c>
      <c r="T6720" s="5">
        <v>710.52204508455679</v>
      </c>
      <c r="U6720" s="5">
        <v>83.232582424190937</v>
      </c>
      <c r="V6720" s="5">
        <v>1830.1017818392229</v>
      </c>
      <c r="W6720" s="5">
        <v>497.3654315591898</v>
      </c>
      <c r="X6720" s="5">
        <v>2621.8263463620146</v>
      </c>
      <c r="Y6720" s="5">
        <v>2136.6412927185602</v>
      </c>
      <c r="Z6720" s="5">
        <v>236.42286004523262</v>
      </c>
      <c r="AA6720" s="5">
        <v>6607.8550192863786</v>
      </c>
      <c r="AB6720" s="5">
        <v>568.4176360676455</v>
      </c>
      <c r="AC6720" s="5">
        <v>192.65297736721271</v>
      </c>
      <c r="AD6720" s="5">
        <v>1428.1706632941734</v>
      </c>
      <c r="AE6720" s="5">
        <v>1122.6248312335997</v>
      </c>
      <c r="AF6720" s="5">
        <v>2042.6493764688032</v>
      </c>
      <c r="AG6720" s="5">
        <v>14011.494729067461</v>
      </c>
      <c r="AH6720" s="5">
        <v>553.19216367297645</v>
      </c>
      <c r="AI6720" s="5">
        <v>511.57587246088093</v>
      </c>
      <c r="AJ6720" s="5">
        <v>830.29576125595361</v>
      </c>
      <c r="AK6720" s="5">
        <v>297.40422744253596</v>
      </c>
      <c r="AL6720" s="5">
        <v>45387.46484375</v>
      </c>
      <c r="AM6720" s="5">
        <v>32591.953125</v>
      </c>
      <c r="AN6720" s="5">
        <v>12795.5126953125</v>
      </c>
      <c r="AO6720" s="5" t="s">
        <v>7106</v>
      </c>
    </row>
    <row r="6721" spans="1:41" x14ac:dyDescent="0.4">
      <c r="A6721" s="5">
        <v>2025</v>
      </c>
      <c r="B6721" s="5" t="s">
        <v>582</v>
      </c>
      <c r="C6721" s="5" t="s">
        <v>278</v>
      </c>
      <c r="D6721" s="5" t="s">
        <v>108</v>
      </c>
      <c r="E6721" s="5" t="s">
        <v>109</v>
      </c>
      <c r="F6721" s="5" t="s">
        <v>109</v>
      </c>
      <c r="G6721" s="5" t="s">
        <v>87</v>
      </c>
      <c r="H6721" s="5" t="s">
        <v>131</v>
      </c>
      <c r="I6721" s="5">
        <v>359.76829793046284</v>
      </c>
      <c r="J6721" s="5">
        <v>332.94287149092861</v>
      </c>
      <c r="K6721" s="5">
        <v>449.53625500745028</v>
      </c>
      <c r="L6721" s="5">
        <v>510.63861121059477</v>
      </c>
      <c r="M6721" s="5">
        <v>548.73155581529238</v>
      </c>
      <c r="N6721" s="5">
        <v>1166.0545561074962</v>
      </c>
      <c r="O6721" s="5">
        <v>2225.5443466125507</v>
      </c>
      <c r="P6721" s="5">
        <v>1245.067510292452</v>
      </c>
      <c r="Q6721" s="5">
        <v>113.86410588180605</v>
      </c>
      <c r="R6721" s="5">
        <v>665.36729002509958</v>
      </c>
      <c r="S6721" s="5">
        <v>156.79893473908024</v>
      </c>
      <c r="T6721" s="5">
        <v>658.47786697835079</v>
      </c>
      <c r="U6721" s="5">
        <v>361.06536372646235</v>
      </c>
      <c r="V6721" s="5">
        <v>2800.7258608812522</v>
      </c>
      <c r="W6721" s="5">
        <v>845.04659595555017</v>
      </c>
      <c r="X6721" s="5">
        <v>1466.5119815220464</v>
      </c>
      <c r="Y6721" s="5">
        <v>3160.6937614960839</v>
      </c>
      <c r="Z6721" s="5">
        <v>545.01106806981568</v>
      </c>
      <c r="AA6721" s="5">
        <v>12241.599641787565</v>
      </c>
      <c r="AB6721" s="5">
        <v>196.44589698187465</v>
      </c>
      <c r="AC6721" s="5">
        <v>208.5179912098111</v>
      </c>
      <c r="AD6721" s="5">
        <v>1315.0468866912399</v>
      </c>
      <c r="AE6721" s="5">
        <v>967.96246445817565</v>
      </c>
      <c r="AF6721" s="5">
        <v>2576.5369303749007</v>
      </c>
      <c r="AG6721" s="5">
        <v>17330.550814772956</v>
      </c>
      <c r="AH6721" s="5">
        <v>2795.1982804639774</v>
      </c>
      <c r="AI6721" s="5">
        <v>399.47657263353284</v>
      </c>
      <c r="AJ6721" s="5">
        <v>1406.9477091104095</v>
      </c>
      <c r="AK6721" s="5">
        <v>301.80235569841079</v>
      </c>
      <c r="AL6721" s="5">
        <v>57351.93359375</v>
      </c>
      <c r="AM6721" s="5">
        <v>45993.31640625</v>
      </c>
      <c r="AN6721" s="5">
        <v>11358.6181640625</v>
      </c>
      <c r="AO6721" s="5" t="s">
        <v>1328</v>
      </c>
    </row>
    <row r="6722" spans="1:41" x14ac:dyDescent="0.4">
      <c r="A6722" s="5">
        <v>2025</v>
      </c>
      <c r="B6722" s="5" t="s">
        <v>4024</v>
      </c>
      <c r="C6722" s="5" t="s">
        <v>278</v>
      </c>
      <c r="D6722" s="5" t="s">
        <v>108</v>
      </c>
      <c r="E6722" s="5" t="s">
        <v>109</v>
      </c>
      <c r="F6722" s="5" t="s">
        <v>109</v>
      </c>
      <c r="G6722" s="5" t="s">
        <v>87</v>
      </c>
      <c r="H6722" s="5" t="s">
        <v>131</v>
      </c>
      <c r="I6722" s="5">
        <v>279.96725946811472</v>
      </c>
      <c r="J6722" s="5">
        <v>491.08174013923184</v>
      </c>
      <c r="K6722" s="5">
        <v>437.81758094462003</v>
      </c>
      <c r="L6722" s="5">
        <v>497.50110929137867</v>
      </c>
      <c r="M6722" s="5">
        <v>609.85076840253498</v>
      </c>
      <c r="N6722" s="5">
        <v>921.09013851888062</v>
      </c>
      <c r="O6722" s="5">
        <v>2257.1687917399081</v>
      </c>
      <c r="P6722" s="5">
        <v>489.79243124292032</v>
      </c>
      <c r="Q6722" s="5">
        <v>112.66889928607935</v>
      </c>
      <c r="R6722" s="5">
        <v>707.32081986193862</v>
      </c>
      <c r="S6722" s="5">
        <v>0</v>
      </c>
      <c r="T6722" s="5">
        <v>641.93691521468213</v>
      </c>
      <c r="U6722" s="5">
        <v>374.55645790697906</v>
      </c>
      <c r="V6722" s="5">
        <v>2675.8070415865336</v>
      </c>
      <c r="W6722" s="5">
        <v>692.22197357316554</v>
      </c>
      <c r="X6722" s="5">
        <v>1582.3744960041915</v>
      </c>
      <c r="Y6722" s="5">
        <v>2787.0761068904117</v>
      </c>
      <c r="Z6722" s="5">
        <v>370.18362110713338</v>
      </c>
      <c r="AA6722" s="5">
        <v>9562.7202469813819</v>
      </c>
      <c r="AB6722" s="5">
        <v>191.55397550006114</v>
      </c>
      <c r="AC6722" s="5">
        <v>203.28002315131602</v>
      </c>
      <c r="AD6722" s="5">
        <v>1301.2444381492398</v>
      </c>
      <c r="AE6722" s="5">
        <v>1163.5106588266115</v>
      </c>
      <c r="AF6722" s="5">
        <v>1434.4308410799383</v>
      </c>
      <c r="AG6722" s="5">
        <v>17792.351500033608</v>
      </c>
      <c r="AH6722" s="5">
        <v>1735.3694607970242</v>
      </c>
      <c r="AI6722" s="5">
        <v>423.6783640416902</v>
      </c>
      <c r="AJ6722" s="5">
        <v>881.18488647593631</v>
      </c>
      <c r="AK6722" s="5">
        <v>313.47919359650314</v>
      </c>
      <c r="AL6722" s="5">
        <v>50931.22265625</v>
      </c>
      <c r="AM6722" s="5">
        <v>40744.51953125</v>
      </c>
      <c r="AN6722" s="5">
        <v>10186.697265625</v>
      </c>
      <c r="AO6722" s="5" t="s">
        <v>4785</v>
      </c>
    </row>
    <row r="6723" spans="1:41" x14ac:dyDescent="0.4">
      <c r="A6723" s="5">
        <v>2025</v>
      </c>
      <c r="B6723" s="5" t="s">
        <v>1478</v>
      </c>
      <c r="C6723" s="5" t="s">
        <v>278</v>
      </c>
      <c r="D6723" s="5" t="s">
        <v>108</v>
      </c>
      <c r="E6723" s="5" t="s">
        <v>109</v>
      </c>
      <c r="F6723" s="5" t="s">
        <v>109</v>
      </c>
      <c r="G6723" s="5" t="s">
        <v>87</v>
      </c>
      <c r="H6723" s="5" t="s">
        <v>131</v>
      </c>
      <c r="I6723" s="5">
        <v>564.29139630528323</v>
      </c>
      <c r="J6723" s="5">
        <v>294.83146518631457</v>
      </c>
      <c r="K6723" s="5">
        <v>492.68580147070509</v>
      </c>
      <c r="L6723" s="5">
        <v>440.85920758724944</v>
      </c>
      <c r="M6723" s="5">
        <v>1218.2249580961172</v>
      </c>
      <c r="N6723" s="5">
        <v>854.26160103934865</v>
      </c>
      <c r="O6723" s="5">
        <v>2242.3974303509954</v>
      </c>
      <c r="P6723" s="5">
        <v>1763.879996344265</v>
      </c>
      <c r="Q6723" s="5">
        <v>113.19253652360574</v>
      </c>
      <c r="R6723" s="5">
        <v>821.00062503548861</v>
      </c>
      <c r="S6723" s="5">
        <v>145.170454041976</v>
      </c>
      <c r="T6723" s="5">
        <v>237.84679206978981</v>
      </c>
      <c r="U6723" s="5">
        <v>367.6844308982777</v>
      </c>
      <c r="V6723" s="5">
        <v>2237.9723737543477</v>
      </c>
      <c r="W6723" s="5">
        <v>907.11447702970349</v>
      </c>
      <c r="X6723" s="5">
        <v>1956.9812798672474</v>
      </c>
      <c r="Y6723" s="5">
        <v>2533.3449015805518</v>
      </c>
      <c r="Z6723" s="5">
        <v>532.86531536826215</v>
      </c>
      <c r="AA6723" s="5">
        <v>12025.979612423393</v>
      </c>
      <c r="AC6723" s="5">
        <v>334.09177304686756</v>
      </c>
      <c r="AD6723" s="5">
        <v>1261.4106049285613</v>
      </c>
      <c r="AE6723" s="5">
        <v>1277.7350922818941</v>
      </c>
      <c r="AF6723" s="5">
        <v>2199.9009468712534</v>
      </c>
      <c r="AG6723" s="5">
        <v>13930.29761586482</v>
      </c>
      <c r="AH6723" s="5">
        <v>2738.1810721292427</v>
      </c>
      <c r="AI6723" s="5">
        <v>304.22264101949861</v>
      </c>
      <c r="AJ6723" s="5">
        <v>1321.5517056682531</v>
      </c>
      <c r="AK6723" s="5">
        <v>337.41056549435302</v>
      </c>
      <c r="AL6723" s="5">
        <v>53455.3828125</v>
      </c>
      <c r="AM6723" s="5">
        <v>41613.73828125</v>
      </c>
      <c r="AN6723" s="5">
        <v>11841.64453125</v>
      </c>
      <c r="AO6723" s="5" t="s">
        <v>3474</v>
      </c>
    </row>
    <row r="6724" spans="1:41" x14ac:dyDescent="0.4">
      <c r="A6724" s="5">
        <v>2025</v>
      </c>
      <c r="B6724" s="5" t="s">
        <v>7352</v>
      </c>
      <c r="C6724" s="5" t="s">
        <v>278</v>
      </c>
      <c r="D6724" s="5" t="s">
        <v>108</v>
      </c>
      <c r="E6724" s="5" t="s">
        <v>109</v>
      </c>
      <c r="F6724" s="5" t="s">
        <v>109</v>
      </c>
      <c r="G6724" s="5" t="s">
        <v>87</v>
      </c>
      <c r="H6724" s="5" t="s">
        <v>131</v>
      </c>
      <c r="I6724" s="5">
        <v>300</v>
      </c>
      <c r="J6724" s="5">
        <v>0</v>
      </c>
      <c r="K6724" s="5">
        <v>74.84966</v>
      </c>
      <c r="L6724" s="5">
        <v>465</v>
      </c>
      <c r="M6724" s="5">
        <v>1221.26838212198</v>
      </c>
      <c r="N6724" s="5">
        <v>1039.2853691406251</v>
      </c>
      <c r="O6724" s="5">
        <v>1551.4119833266579</v>
      </c>
      <c r="P6724" s="5">
        <v>311.97000000000003</v>
      </c>
      <c r="Q6724" s="5">
        <v>188.9102081233687</v>
      </c>
      <c r="R6724" s="5">
        <v>910.11130948924642</v>
      </c>
      <c r="T6724" s="5">
        <v>700</v>
      </c>
      <c r="U6724" s="5">
        <v>122</v>
      </c>
      <c r="V6724" s="5">
        <v>1822</v>
      </c>
      <c r="W6724" s="5">
        <v>285.60000000000002</v>
      </c>
      <c r="X6724" s="5">
        <v>2734.312699425654</v>
      </c>
      <c r="Y6724" s="5">
        <v>1345</v>
      </c>
      <c r="Z6724" s="5">
        <v>216.98372186746121</v>
      </c>
      <c r="AA6724" s="5">
        <v>7276</v>
      </c>
      <c r="AB6724" s="5">
        <v>446</v>
      </c>
      <c r="AC6724" s="5">
        <v>193.41996453616079</v>
      </c>
      <c r="AD6724" s="5">
        <v>798.25535557621549</v>
      </c>
      <c r="AE6724" s="5">
        <v>1283.4675</v>
      </c>
      <c r="AF6724" s="5">
        <v>2281.2165737146288</v>
      </c>
      <c r="AG6724" s="5">
        <v>14465</v>
      </c>
      <c r="AH6724" s="5">
        <v>339.69799999999998</v>
      </c>
      <c r="AI6724" s="5">
        <v>621</v>
      </c>
      <c r="AJ6724" s="5">
        <v>958.44382909091541</v>
      </c>
      <c r="AK6724" s="5">
        <v>247</v>
      </c>
      <c r="AL6724" s="5">
        <v>42198.20703125</v>
      </c>
      <c r="AM6724" s="5">
        <v>33178.80859375</v>
      </c>
      <c r="AN6724" s="5">
        <v>9019.396484375</v>
      </c>
      <c r="AO6724" s="5" t="s">
        <v>8053</v>
      </c>
    </row>
    <row r="6725" spans="1:41" x14ac:dyDescent="0.4">
      <c r="A6725" s="5">
        <v>2025</v>
      </c>
      <c r="B6725" s="5" t="s">
        <v>6344</v>
      </c>
      <c r="C6725" s="5" t="s">
        <v>278</v>
      </c>
      <c r="D6725" s="5" t="s">
        <v>108</v>
      </c>
      <c r="E6725" s="5" t="s">
        <v>109</v>
      </c>
      <c r="F6725" s="5" t="s">
        <v>109</v>
      </c>
      <c r="G6725" s="5" t="s">
        <v>88</v>
      </c>
      <c r="H6725" s="5" t="s">
        <v>131</v>
      </c>
      <c r="I6725" s="5">
        <v>788.31369348480007</v>
      </c>
      <c r="J6725" s="5">
        <v>0</v>
      </c>
      <c r="K6725" s="5">
        <v>74.84966</v>
      </c>
      <c r="L6725" s="5">
        <v>524.5386330311195</v>
      </c>
      <c r="M6725" s="5">
        <v>772.85656224000002</v>
      </c>
      <c r="N6725" s="5">
        <v>1148.794072338</v>
      </c>
      <c r="O6725" s="5">
        <v>1994.594950721892</v>
      </c>
      <c r="P6725" s="5">
        <v>318.45108021766242</v>
      </c>
      <c r="Q6725" s="5">
        <v>232.41743842060629</v>
      </c>
      <c r="R6725" s="5">
        <v>817.38216314156546</v>
      </c>
      <c r="S6725" s="5">
        <v>3241.3438608225119</v>
      </c>
      <c r="T6725" s="5">
        <v>786.11427675659286</v>
      </c>
      <c r="U6725" s="5">
        <v>92.345318379647992</v>
      </c>
      <c r="V6725" s="5">
        <v>1990</v>
      </c>
      <c r="W6725" s="5">
        <v>540.99959356800002</v>
      </c>
      <c r="X6725" s="5">
        <v>2938</v>
      </c>
      <c r="Y6725" s="5">
        <v>2363.6950217347739</v>
      </c>
      <c r="Z6725" s="5">
        <v>257.66862056703752</v>
      </c>
      <c r="AA6725" s="5">
        <v>7533</v>
      </c>
      <c r="AB6725" s="5">
        <v>669</v>
      </c>
      <c r="AC6725" s="5">
        <v>209.55453644735999</v>
      </c>
      <c r="AD6725" s="5">
        <v>1493.4855770841029</v>
      </c>
      <c r="AE6725" s="5">
        <v>1221.1133683392</v>
      </c>
      <c r="AF6725" s="5">
        <v>2266.289252526874</v>
      </c>
      <c r="AG6725" s="5">
        <v>15929</v>
      </c>
      <c r="AH6725" s="5">
        <v>638.82130581188233</v>
      </c>
      <c r="AI6725" s="5">
        <v>556.45672481280019</v>
      </c>
      <c r="AJ6725" s="5">
        <v>921.20085895795205</v>
      </c>
      <c r="AK6725" s="5">
        <v>323</v>
      </c>
      <c r="AL6725" s="5">
        <v>50643.28515625</v>
      </c>
      <c r="AM6725" s="5">
        <v>36613.76171875</v>
      </c>
      <c r="AN6725" s="5">
        <v>14029.5224609375</v>
      </c>
      <c r="AO6725" s="5" t="s">
        <v>7107</v>
      </c>
    </row>
    <row r="6726" spans="1:41" x14ac:dyDescent="0.4">
      <c r="A6726" s="5">
        <v>2025</v>
      </c>
      <c r="B6726" s="5" t="s">
        <v>7352</v>
      </c>
      <c r="C6726" s="5" t="s">
        <v>278</v>
      </c>
      <c r="D6726" s="5" t="s">
        <v>108</v>
      </c>
      <c r="E6726" s="5" t="s">
        <v>109</v>
      </c>
      <c r="F6726" s="5" t="s">
        <v>109</v>
      </c>
      <c r="G6726" s="5" t="s">
        <v>88</v>
      </c>
      <c r="H6726" s="5" t="s">
        <v>131</v>
      </c>
      <c r="I6726" s="5">
        <v>331.22424095999997</v>
      </c>
      <c r="J6726" s="5">
        <v>0</v>
      </c>
      <c r="K6726" s="5">
        <v>80.757823667683169</v>
      </c>
      <c r="L6726" s="5">
        <v>514.25356179521521</v>
      </c>
      <c r="M6726" s="5">
        <v>1321.9401728</v>
      </c>
      <c r="N6726" s="5">
        <v>1123.7792696517581</v>
      </c>
      <c r="O6726" s="5">
        <v>1679.298224162158</v>
      </c>
      <c r="P6726" s="5">
        <v>333.73107287048617</v>
      </c>
      <c r="Q6726" s="5">
        <v>205.77690923202621</v>
      </c>
      <c r="R6726" s="5">
        <v>1001.387346321901</v>
      </c>
      <c r="S6726" s="5">
        <v>0</v>
      </c>
      <c r="T6726" s="5">
        <v>774.27481151454492</v>
      </c>
      <c r="U6726" s="5">
        <v>134.6978579904</v>
      </c>
      <c r="V6726" s="5">
        <v>1972</v>
      </c>
      <c r="W6726" s="5">
        <v>280</v>
      </c>
      <c r="X6726" s="5">
        <v>2962.6096758658741</v>
      </c>
      <c r="Y6726" s="5">
        <v>1488.1383064829679</v>
      </c>
      <c r="Z6726" s="5">
        <v>234.58501065305401</v>
      </c>
      <c r="AA6726" s="5">
        <v>8161</v>
      </c>
      <c r="AB6726" s="5">
        <v>482.76474336000012</v>
      </c>
      <c r="AC6726" s="5">
        <v>209.36399</v>
      </c>
      <c r="AD6726" s="5">
        <v>869.52696458368837</v>
      </c>
      <c r="AE6726" s="5">
        <v>1389.2664983147999</v>
      </c>
      <c r="AF6726" s="5">
        <v>2580.3963298059612</v>
      </c>
      <c r="AG6726" s="5">
        <v>16135</v>
      </c>
      <c r="AH6726" s="5">
        <v>381.73952213768752</v>
      </c>
      <c r="AI6726" s="5">
        <v>672.19037136000009</v>
      </c>
      <c r="AJ6726" s="5">
        <v>1058.1994326447809</v>
      </c>
      <c r="AK6726" s="5">
        <v>267</v>
      </c>
      <c r="AL6726" s="5">
        <v>46644.90234375</v>
      </c>
      <c r="AM6726" s="5">
        <v>36872.80078125</v>
      </c>
      <c r="AN6726" s="5">
        <v>9772.1025390625</v>
      </c>
      <c r="AO6726" s="5" t="s">
        <v>8054</v>
      </c>
    </row>
    <row r="6727" spans="1:41" x14ac:dyDescent="0.4">
      <c r="A6727" s="5">
        <v>2025</v>
      </c>
      <c r="B6727" s="5" t="s">
        <v>582</v>
      </c>
      <c r="C6727" s="5" t="s">
        <v>278</v>
      </c>
      <c r="D6727" s="5" t="s">
        <v>108</v>
      </c>
      <c r="E6727" s="5" t="s">
        <v>109</v>
      </c>
      <c r="F6727" s="5" t="s">
        <v>109</v>
      </c>
      <c r="G6727" s="5" t="s">
        <v>88</v>
      </c>
      <c r="H6727" s="5" t="s">
        <v>131</v>
      </c>
      <c r="I6727" s="5">
        <v>374.82395623043362</v>
      </c>
      <c r="J6727" s="5">
        <v>360.71287499999983</v>
      </c>
      <c r="K6727" s="5">
        <v>467.80948319493268</v>
      </c>
      <c r="L6727" s="5">
        <v>553.33881428734264</v>
      </c>
      <c r="M6727" s="5">
        <v>585.79999999999995</v>
      </c>
      <c r="N6727" s="5">
        <v>1286.0563749999999</v>
      </c>
      <c r="O6727" s="5">
        <v>2376.765846926894</v>
      </c>
      <c r="P6727" s="5">
        <v>1548.8</v>
      </c>
      <c r="Q6727" s="5">
        <v>120.66369587929751</v>
      </c>
      <c r="R6727" s="5">
        <v>695.1519966113126</v>
      </c>
      <c r="S6727" s="5">
        <v>162.21737512138111</v>
      </c>
      <c r="T6727" s="5">
        <v>612.46375270324222</v>
      </c>
      <c r="U6727" s="5">
        <v>357.9971092542483</v>
      </c>
      <c r="V6727" s="5">
        <v>63</v>
      </c>
      <c r="W6727" s="5">
        <v>909.27795481257567</v>
      </c>
      <c r="X6727" s="5">
        <v>1596.9717363060879</v>
      </c>
      <c r="Y6727" s="5">
        <v>3381.4656</v>
      </c>
      <c r="Z6727" s="5">
        <v>583.5695751767953</v>
      </c>
      <c r="AA6727" s="5">
        <v>13306.147428527791</v>
      </c>
      <c r="AB6727" s="5">
        <v>179</v>
      </c>
      <c r="AC6727" s="5">
        <v>224.87154000000001</v>
      </c>
      <c r="AD6727" s="5">
        <v>1408.083978407697</v>
      </c>
      <c r="AE6727" s="5">
        <v>1100.1881587611269</v>
      </c>
      <c r="AF6727" s="5">
        <v>2791.9899880685261</v>
      </c>
      <c r="AG6727" s="5">
        <v>19132.80438461728</v>
      </c>
      <c r="AH6727" s="5">
        <v>3057.312067126787</v>
      </c>
      <c r="AI6727" s="5">
        <v>426.48401468482479</v>
      </c>
      <c r="AJ6727" s="5">
        <v>1532.108672973802</v>
      </c>
      <c r="AK6727" s="5">
        <v>322.20632977562298</v>
      </c>
      <c r="AL6727" s="5">
        <v>59518.08203125</v>
      </c>
      <c r="AM6727" s="5">
        <v>47413.6875</v>
      </c>
      <c r="AN6727" s="5">
        <v>12104.392578125</v>
      </c>
      <c r="AO6727" s="5" t="s">
        <v>1329</v>
      </c>
    </row>
    <row r="6728" spans="1:41" x14ac:dyDescent="0.4">
      <c r="A6728" s="5">
        <v>2025</v>
      </c>
      <c r="B6728" s="5" t="s">
        <v>4024</v>
      </c>
      <c r="C6728" s="5" t="s">
        <v>278</v>
      </c>
      <c r="D6728" s="5" t="s">
        <v>108</v>
      </c>
      <c r="E6728" s="5" t="s">
        <v>109</v>
      </c>
      <c r="F6728" s="5" t="s">
        <v>109</v>
      </c>
      <c r="G6728" s="5" t="s">
        <v>88</v>
      </c>
      <c r="H6728" s="5" t="s">
        <v>131</v>
      </c>
      <c r="I6728" s="5">
        <v>306.59673075782882</v>
      </c>
      <c r="J6728" s="5">
        <v>540.4325441956255</v>
      </c>
      <c r="K6728" s="5">
        <v>470.05729019376849</v>
      </c>
      <c r="L6728" s="5">
        <v>543.63150000000007</v>
      </c>
      <c r="M6728" s="5">
        <v>654.71348599999988</v>
      </c>
      <c r="N6728" s="5">
        <v>994.75391343442084</v>
      </c>
      <c r="O6728" s="5">
        <v>2418.6451914208628</v>
      </c>
      <c r="P6728" s="5">
        <v>515.13094494468908</v>
      </c>
      <c r="Q6728" s="5">
        <v>121.20353706002371</v>
      </c>
      <c r="R6728" s="5">
        <v>748.29725983211176</v>
      </c>
      <c r="S6728" s="5">
        <v>0</v>
      </c>
      <c r="T6728" s="5">
        <v>702.99562860135927</v>
      </c>
      <c r="U6728" s="5">
        <v>379.06627032426252</v>
      </c>
      <c r="V6728" s="5">
        <v>2965</v>
      </c>
      <c r="W6728" s="5">
        <v>748.31504224752473</v>
      </c>
      <c r="X6728" s="5">
        <v>2231.8962522425509</v>
      </c>
      <c r="Y6728" s="5">
        <v>2992.6301187645608</v>
      </c>
      <c r="Z6728" s="5">
        <v>399</v>
      </c>
      <c r="AA6728" s="5">
        <v>10436</v>
      </c>
      <c r="AB6728" s="5">
        <v>179.04</v>
      </c>
      <c r="AC6728" s="5">
        <v>218.25033999999999</v>
      </c>
      <c r="AD6728" s="5">
        <v>1399.8133423041029</v>
      </c>
      <c r="AE6728" s="5">
        <v>1249.195663568592</v>
      </c>
      <c r="AF6728" s="5">
        <v>1570.8687051794341</v>
      </c>
      <c r="AG6728" s="5">
        <v>19499</v>
      </c>
      <c r="AH6728" s="5">
        <v>1827</v>
      </c>
      <c r="AI6728" s="5">
        <v>454.87952438911492</v>
      </c>
      <c r="AJ6728" s="5">
        <v>965</v>
      </c>
      <c r="AK6728" s="5">
        <v>336.56490062123902</v>
      </c>
      <c r="AL6728" s="5">
        <v>55867.9765625</v>
      </c>
      <c r="AM6728" s="5">
        <v>44444.0546875</v>
      </c>
      <c r="AN6728" s="5">
        <v>11423.9208984375</v>
      </c>
      <c r="AO6728" s="5" t="s">
        <v>4786</v>
      </c>
    </row>
    <row r="6729" spans="1:41" x14ac:dyDescent="0.4">
      <c r="A6729" s="5">
        <v>2025</v>
      </c>
      <c r="B6729" s="5" t="s">
        <v>4980</v>
      </c>
      <c r="C6729" s="5" t="s">
        <v>278</v>
      </c>
      <c r="D6729" s="5" t="s">
        <v>108</v>
      </c>
      <c r="E6729" s="5" t="s">
        <v>109</v>
      </c>
      <c r="F6729" s="5" t="s">
        <v>109</v>
      </c>
      <c r="G6729" s="5" t="s">
        <v>88</v>
      </c>
      <c r="H6729" s="5" t="s">
        <v>131</v>
      </c>
      <c r="I6729" s="5">
        <v>319.68367362296323</v>
      </c>
      <c r="J6729" s="5">
        <v>25.754576674709689</v>
      </c>
      <c r="K6729" s="5">
        <v>66</v>
      </c>
      <c r="L6729" s="5">
        <v>535.02940569174189</v>
      </c>
      <c r="M6729" s="5">
        <v>315.32547739391998</v>
      </c>
      <c r="N6729" s="5">
        <v>1169.6029110765589</v>
      </c>
      <c r="O6729" s="5">
        <v>2379.0925500311141</v>
      </c>
      <c r="P6729" s="5">
        <v>386.18726913900002</v>
      </c>
      <c r="Q6729" s="5">
        <v>240.5637201716944</v>
      </c>
      <c r="R6729" s="5">
        <v>836.44587901541115</v>
      </c>
      <c r="S6729" s="5">
        <v>554.30252058653878</v>
      </c>
      <c r="T6729" s="5">
        <v>802.76095308560411</v>
      </c>
      <c r="U6729" s="5">
        <v>379.06627032426252</v>
      </c>
      <c r="V6729" s="5">
        <v>2558</v>
      </c>
      <c r="W6729" s="5">
        <v>518.03471286144008</v>
      </c>
      <c r="X6729" s="5">
        <v>2670.1743000000001</v>
      </c>
      <c r="Y6729" s="5">
        <v>3113.6045553901331</v>
      </c>
      <c r="Z6729" s="5">
        <v>256.07936976950248</v>
      </c>
      <c r="AA6729" s="5">
        <v>11828</v>
      </c>
      <c r="AB6729" s="5">
        <v>669</v>
      </c>
      <c r="AC6729" s="5">
        <v>213.74562717630721</v>
      </c>
      <c r="AD6729" s="5">
        <v>1504.5220254109699</v>
      </c>
      <c r="AE6729" s="5">
        <v>1261.3019095756799</v>
      </c>
      <c r="AF6729" s="5">
        <v>1910.5727487121239</v>
      </c>
      <c r="AG6729" s="5">
        <v>24011</v>
      </c>
      <c r="AH6729" s="5">
        <v>1034.5167965800181</v>
      </c>
      <c r="AI6729" s="5">
        <v>498.8899517339521</v>
      </c>
      <c r="AJ6729" s="5">
        <v>1982.447672655833</v>
      </c>
      <c r="AK6729" s="5">
        <v>364</v>
      </c>
      <c r="AL6729" s="5">
        <v>62403.70703125</v>
      </c>
      <c r="AM6729" s="5">
        <v>51027.08984375</v>
      </c>
      <c r="AN6729" s="5">
        <v>11376.619140625</v>
      </c>
      <c r="AO6729" s="5" t="s">
        <v>6153</v>
      </c>
    </row>
    <row r="6730" spans="1:41" x14ac:dyDescent="0.4">
      <c r="A6730" s="5">
        <v>2025</v>
      </c>
      <c r="B6730" s="5" t="s">
        <v>1478</v>
      </c>
      <c r="C6730" s="5" t="s">
        <v>278</v>
      </c>
      <c r="D6730" s="5" t="s">
        <v>108</v>
      </c>
      <c r="E6730" s="5" t="s">
        <v>109</v>
      </c>
      <c r="F6730" s="5" t="s">
        <v>109</v>
      </c>
      <c r="G6730" s="5" t="s">
        <v>88</v>
      </c>
      <c r="H6730" s="5" t="s">
        <v>131</v>
      </c>
      <c r="I6730" s="5">
        <v>621.79368631657235</v>
      </c>
      <c r="J6730" s="5">
        <v>324.875</v>
      </c>
      <c r="K6730" s="5">
        <v>554.67257796388333</v>
      </c>
      <c r="L6730" s="5">
        <v>475.54401253304621</v>
      </c>
      <c r="M6730" s="5">
        <v>1348.9776151549679</v>
      </c>
      <c r="N6730" s="5">
        <v>922.85526186042284</v>
      </c>
      <c r="O6730" s="5">
        <v>2448.4103381897562</v>
      </c>
      <c r="P6730" s="5">
        <v>1594.4474</v>
      </c>
      <c r="Q6730" s="5">
        <v>123.0727016556677</v>
      </c>
      <c r="R6730" s="5">
        <v>948.175731462508</v>
      </c>
      <c r="S6730" s="5">
        <v>154.80729722834491</v>
      </c>
      <c r="T6730" s="5">
        <v>249.5162773804069</v>
      </c>
      <c r="U6730" s="5">
        <v>405.15212386078099</v>
      </c>
      <c r="V6730" s="5">
        <v>2518</v>
      </c>
      <c r="W6730" s="5">
        <v>986.69602908775721</v>
      </c>
      <c r="X6730" s="5">
        <v>2114.118753892868</v>
      </c>
      <c r="Y6730" s="5">
        <v>2817.1122000000009</v>
      </c>
      <c r="Z6730" s="5">
        <v>579.59606629051621</v>
      </c>
      <c r="AA6730" s="5">
        <v>13288.943322819759</v>
      </c>
      <c r="AC6730" s="5">
        <v>362.82492999999999</v>
      </c>
      <c r="AD6730" s="5">
        <v>1378.39274580611</v>
      </c>
      <c r="AE6730" s="5">
        <v>1385.068262283969</v>
      </c>
      <c r="AF6730" s="5">
        <v>2424.074739120008</v>
      </c>
      <c r="AG6730" s="5">
        <v>16354.925407276611</v>
      </c>
      <c r="AH6730" s="5">
        <v>3032.02945634765</v>
      </c>
      <c r="AI6730" s="5">
        <v>328.65045637113548</v>
      </c>
      <c r="AJ6730" s="5">
        <v>1461.4830987152</v>
      </c>
      <c r="AK6730" s="5">
        <v>387.64468320747091</v>
      </c>
      <c r="AL6730" s="5">
        <v>59591.8671875</v>
      </c>
      <c r="AM6730" s="5">
        <v>46607.94140625</v>
      </c>
      <c r="AN6730" s="5">
        <v>12983.9150390625</v>
      </c>
      <c r="AO6730" s="5" t="s">
        <v>3475</v>
      </c>
    </row>
    <row r="6731" spans="1:41" x14ac:dyDescent="0.4">
      <c r="A6731" s="5">
        <v>2025</v>
      </c>
      <c r="B6731" s="5" t="s">
        <v>1478</v>
      </c>
      <c r="C6731" s="5" t="s">
        <v>278</v>
      </c>
      <c r="D6731" s="5" t="s">
        <v>108</v>
      </c>
      <c r="E6731" s="5" t="s">
        <v>30</v>
      </c>
      <c r="F6731" s="5" t="s">
        <v>30</v>
      </c>
      <c r="G6731" s="5" t="s">
        <v>87</v>
      </c>
      <c r="H6731" s="5" t="s">
        <v>131</v>
      </c>
      <c r="I6731" s="5">
        <v>5976.0389337721144</v>
      </c>
      <c r="J6731" s="5">
        <v>3319.4428813062777</v>
      </c>
      <c r="K6731" s="5">
        <v>1608.0272904820504</v>
      </c>
      <c r="L6731" s="5">
        <v>1960.5778027835913</v>
      </c>
      <c r="M6731" s="5">
        <v>5356.6242791601917</v>
      </c>
      <c r="N6731" s="5">
        <v>4430.448528110267</v>
      </c>
      <c r="O6731" s="5">
        <v>3497.4994644051881</v>
      </c>
      <c r="P6731" s="5">
        <v>409.83399179281338</v>
      </c>
      <c r="Q6731" s="5">
        <v>3626.5252646502281</v>
      </c>
      <c r="R6731" s="5">
        <v>3407.2677447157603</v>
      </c>
      <c r="S6731" s="5">
        <v>9894.221575921496</v>
      </c>
      <c r="T6731" s="5">
        <v>3871.9245220663461</v>
      </c>
      <c r="U6731" s="5">
        <v>1150.5147151282856</v>
      </c>
      <c r="V6731" s="5">
        <v>2868.5429387765812</v>
      </c>
      <c r="W6731" s="5">
        <v>1034.3569794662953</v>
      </c>
      <c r="X6731" s="5">
        <v>6088.7893758546861</v>
      </c>
      <c r="Y6731" s="5">
        <v>15281.932956521287</v>
      </c>
      <c r="Z6731" s="5">
        <v>1975.7871243447353</v>
      </c>
      <c r="AA6731" s="5">
        <v>31083.128928958173</v>
      </c>
      <c r="AC6731" s="5">
        <v>4189.4223328757862</v>
      </c>
      <c r="AD6731" s="5">
        <v>3946.2013095693683</v>
      </c>
      <c r="AE6731" s="5">
        <v>4169.7313947477396</v>
      </c>
      <c r="AF6731" s="5">
        <v>23692.859282598551</v>
      </c>
      <c r="AG6731" s="5">
        <v>29681.869139147846</v>
      </c>
      <c r="AH6731" s="5">
        <v>9024.9549232770805</v>
      </c>
      <c r="AI6731" s="5">
        <v>1834.1859593102861</v>
      </c>
      <c r="AJ6731" s="5">
        <v>13405.580593389743</v>
      </c>
      <c r="AK6731" s="5">
        <v>1806.1474647091616</v>
      </c>
      <c r="AL6731" s="5">
        <v>198592.4375</v>
      </c>
      <c r="AM6731" s="5">
        <v>150629.515625</v>
      </c>
      <c r="AN6731" s="5">
        <v>47962.93359375</v>
      </c>
      <c r="AO6731" s="5" t="s">
        <v>3476</v>
      </c>
    </row>
    <row r="6732" spans="1:41" x14ac:dyDescent="0.4">
      <c r="A6732" s="5">
        <v>2025</v>
      </c>
      <c r="B6732" s="5" t="s">
        <v>4024</v>
      </c>
      <c r="C6732" s="5" t="s">
        <v>278</v>
      </c>
      <c r="D6732" s="5" t="s">
        <v>108</v>
      </c>
      <c r="E6732" s="5" t="s">
        <v>30</v>
      </c>
      <c r="F6732" s="5" t="s">
        <v>30</v>
      </c>
      <c r="G6732" s="5" t="s">
        <v>87</v>
      </c>
      <c r="H6732" s="5" t="s">
        <v>131</v>
      </c>
      <c r="I6732" s="5">
        <v>8942.7155665952196</v>
      </c>
      <c r="J6732" s="5">
        <v>3836.5729421781234</v>
      </c>
      <c r="K6732" s="5">
        <v>1769.9324142070413</v>
      </c>
      <c r="L6732" s="5">
        <v>2050.9884441109093</v>
      </c>
      <c r="M6732" s="5">
        <v>6310.3263230984985</v>
      </c>
      <c r="N6732" s="5">
        <v>5648.8084700679765</v>
      </c>
      <c r="O6732" s="5">
        <v>3923.6318346471585</v>
      </c>
      <c r="P6732" s="5">
        <v>4244.9973944302519</v>
      </c>
      <c r="Q6732" s="5">
        <v>2496.1203398590746</v>
      </c>
      <c r="R6732" s="5">
        <v>3744.6320054189791</v>
      </c>
      <c r="S6732" s="5">
        <v>4689.3491656432534</v>
      </c>
      <c r="T6732" s="5">
        <v>4065.6004630263205</v>
      </c>
      <c r="U6732" s="5">
        <v>1230.3790874948074</v>
      </c>
      <c r="V6732" s="5">
        <v>3436.5022861159318</v>
      </c>
      <c r="W6732" s="5">
        <v>2332.3707919466783</v>
      </c>
      <c r="X6732" s="5">
        <v>6236.4171313106372</v>
      </c>
      <c r="Y6732" s="5">
        <v>16999.559409743473</v>
      </c>
      <c r="Z6732" s="5">
        <v>1743.9286196665532</v>
      </c>
      <c r="AA6732" s="5">
        <v>35062.594309025939</v>
      </c>
      <c r="AB6732" s="5">
        <v>648.35628436682896</v>
      </c>
      <c r="AC6732" s="5">
        <v>6261.2209317776178</v>
      </c>
      <c r="AD6732" s="5">
        <v>4191.0670331050296</v>
      </c>
      <c r="AE6732" s="5">
        <v>4970.7315134790224</v>
      </c>
      <c r="AF6732" s="5">
        <v>21579.565320828493</v>
      </c>
      <c r="AG6732" s="5">
        <v>41177.043426445787</v>
      </c>
      <c r="AH6732" s="5">
        <v>11853.365139439105</v>
      </c>
      <c r="AI6732" s="5">
        <v>2351.6288994031188</v>
      </c>
      <c r="AJ6732" s="5">
        <v>11945.762367749428</v>
      </c>
      <c r="AK6732" s="5">
        <v>1654.2063399965955</v>
      </c>
      <c r="AL6732" s="5">
        <v>225398.375</v>
      </c>
      <c r="AM6732" s="5">
        <v>175372.125</v>
      </c>
      <c r="AN6732" s="5">
        <v>50026.25</v>
      </c>
      <c r="AO6732" s="5" t="s">
        <v>4787</v>
      </c>
    </row>
    <row r="6733" spans="1:41" x14ac:dyDescent="0.4">
      <c r="A6733" s="5">
        <v>2025</v>
      </c>
      <c r="B6733" s="5" t="s">
        <v>4980</v>
      </c>
      <c r="C6733" s="5" t="s">
        <v>278</v>
      </c>
      <c r="D6733" s="5" t="s">
        <v>108</v>
      </c>
      <c r="E6733" s="5" t="s">
        <v>30</v>
      </c>
      <c r="F6733" s="5" t="s">
        <v>30</v>
      </c>
      <c r="G6733" s="5" t="s">
        <v>87</v>
      </c>
      <c r="H6733" s="5" t="s">
        <v>131</v>
      </c>
      <c r="I6733" s="5">
        <v>7097.4393450329335</v>
      </c>
      <c r="J6733" s="5">
        <v>11519.59211429013</v>
      </c>
      <c r="K6733" s="5">
        <v>1772.377492260425</v>
      </c>
      <c r="L6733" s="5">
        <v>1718.2272986073451</v>
      </c>
      <c r="M6733" s="5">
        <v>6546.1738241736502</v>
      </c>
      <c r="N6733" s="5">
        <v>5014.5162022507939</v>
      </c>
      <c r="O6733" s="5">
        <v>3823.5875802664486</v>
      </c>
      <c r="P6733" s="5">
        <v>4816.2431854902852</v>
      </c>
      <c r="Q6733" s="5">
        <v>2403.5609298739737</v>
      </c>
      <c r="R6733" s="5">
        <v>3644.7245728034595</v>
      </c>
      <c r="S6733" s="5">
        <v>6768.7742066349956</v>
      </c>
      <c r="T6733" s="5">
        <v>4165.3995117753821</v>
      </c>
      <c r="U6733" s="5">
        <v>1197.5523596354224</v>
      </c>
      <c r="V6733" s="5">
        <v>2765.8252758188537</v>
      </c>
      <c r="W6733" s="5">
        <v>2221.1489113194002</v>
      </c>
      <c r="X6733" s="5">
        <v>11284.06727739951</v>
      </c>
      <c r="Y6733" s="5">
        <v>15727.507206585899</v>
      </c>
      <c r="Z6733" s="5">
        <v>1957.0754720120574</v>
      </c>
      <c r="AA6733" s="5">
        <v>30849.990134086423</v>
      </c>
      <c r="AB6733" s="5">
        <v>183.27757851811683</v>
      </c>
      <c r="AC6733" s="5">
        <v>5678.6211853698287</v>
      </c>
      <c r="AD6733" s="5">
        <v>4334.038835059243</v>
      </c>
      <c r="AE6733" s="5">
        <v>4629.8415573383372</v>
      </c>
      <c r="AF6733" s="5">
        <v>21066.508030803994</v>
      </c>
      <c r="AG6733" s="5">
        <v>41481.131038015141</v>
      </c>
      <c r="AH6733" s="5">
        <v>7719.5266451977268</v>
      </c>
      <c r="AI6733" s="5">
        <v>2732.5020797246507</v>
      </c>
      <c r="AJ6733" s="5">
        <v>12416.014594724471</v>
      </c>
      <c r="AK6733" s="5">
        <v>1526.6189210656776</v>
      </c>
      <c r="AL6733" s="5">
        <v>227061.875</v>
      </c>
      <c r="AM6733" s="5">
        <v>173984.375</v>
      </c>
      <c r="AN6733" s="5">
        <v>53077.4921875</v>
      </c>
      <c r="AO6733" s="5" t="s">
        <v>6154</v>
      </c>
    </row>
    <row r="6734" spans="1:41" x14ac:dyDescent="0.4">
      <c r="A6734" s="5">
        <v>2025</v>
      </c>
      <c r="B6734" s="5" t="s">
        <v>6344</v>
      </c>
      <c r="C6734" s="5" t="s">
        <v>278</v>
      </c>
      <c r="D6734" s="5" t="s">
        <v>108</v>
      </c>
      <c r="E6734" s="5" t="s">
        <v>30</v>
      </c>
      <c r="F6734" s="5" t="s">
        <v>30</v>
      </c>
      <c r="G6734" s="5" t="s">
        <v>87</v>
      </c>
      <c r="H6734" s="5" t="s">
        <v>131</v>
      </c>
      <c r="I6734" s="5">
        <v>8470.4378089008951</v>
      </c>
      <c r="J6734" s="5">
        <v>10701.627165915475</v>
      </c>
      <c r="K6734" s="5">
        <v>1848.049896635682</v>
      </c>
      <c r="L6734" s="5">
        <v>2233.0692845514645</v>
      </c>
      <c r="M6734" s="5">
        <v>6485.0115364829562</v>
      </c>
      <c r="N6734" s="5">
        <v>5593.8385578014186</v>
      </c>
      <c r="O6734" s="5">
        <v>4067.7211277636297</v>
      </c>
      <c r="P6734" s="5">
        <v>5511.6210068702048</v>
      </c>
      <c r="Q6734" s="5">
        <v>2166.3857755887857</v>
      </c>
      <c r="R6734" s="5">
        <v>3650.0532893499249</v>
      </c>
      <c r="S6734" s="5">
        <v>9662.3892911048879</v>
      </c>
      <c r="T6734" s="5">
        <v>4161.6291212095475</v>
      </c>
      <c r="U6734" s="5">
        <v>1299.2403110117612</v>
      </c>
      <c r="V6734" s="5">
        <v>2958.8168020306903</v>
      </c>
      <c r="W6734" s="5">
        <v>1351.0069171536359</v>
      </c>
      <c r="X6734" s="5">
        <v>12276.805907568165</v>
      </c>
      <c r="Y6734" s="5">
        <v>19192.21546922686</v>
      </c>
      <c r="Z6734" s="5">
        <v>2267.8868948235936</v>
      </c>
      <c r="AA6734" s="5">
        <v>32899.200750400938</v>
      </c>
      <c r="AB6734" s="5">
        <v>1336.7964762519448</v>
      </c>
      <c r="AC6734" s="5">
        <v>6167.4109301102199</v>
      </c>
      <c r="AD6734" s="5">
        <v>3881.7158722287095</v>
      </c>
      <c r="AE6734" s="5">
        <v>5276.1337004993238</v>
      </c>
      <c r="AF6734" s="5">
        <v>20112.747530208551</v>
      </c>
      <c r="AG6734" s="5">
        <v>36810.117092844936</v>
      </c>
      <c r="AH6734" s="5">
        <v>7864.4640075930665</v>
      </c>
      <c r="AI6734" s="5">
        <v>2860.3587472118302</v>
      </c>
      <c r="AJ6734" s="5">
        <v>11591.659649808056</v>
      </c>
      <c r="AK6734" s="5">
        <v>1681.9071838644438</v>
      </c>
      <c r="AL6734" s="5">
        <v>234380.328125</v>
      </c>
      <c r="AM6734" s="5">
        <v>176902.453125</v>
      </c>
      <c r="AN6734" s="5">
        <v>57477.85546875</v>
      </c>
      <c r="AO6734" s="5" t="s">
        <v>7108</v>
      </c>
    </row>
    <row r="6735" spans="1:41" x14ac:dyDescent="0.4">
      <c r="A6735" s="5">
        <v>2025</v>
      </c>
      <c r="B6735" s="5" t="s">
        <v>582</v>
      </c>
      <c r="C6735" s="5" t="s">
        <v>278</v>
      </c>
      <c r="D6735" s="5" t="s">
        <v>108</v>
      </c>
      <c r="E6735" s="5" t="s">
        <v>30</v>
      </c>
      <c r="F6735" s="5" t="s">
        <v>30</v>
      </c>
      <c r="G6735" s="5" t="s">
        <v>87</v>
      </c>
      <c r="H6735" s="5" t="s">
        <v>131</v>
      </c>
      <c r="I6735" s="5">
        <v>7707.4448517384171</v>
      </c>
      <c r="J6735" s="5">
        <v>2875.5565254256967</v>
      </c>
      <c r="K6735" s="5">
        <v>1796.1894002518989</v>
      </c>
      <c r="L6735" s="5">
        <v>2917.7585369320973</v>
      </c>
      <c r="M6735" s="5">
        <v>6561.33580310249</v>
      </c>
      <c r="N6735" s="5">
        <v>4581.579252124202</v>
      </c>
      <c r="O6735" s="5">
        <v>3835.5677602860892</v>
      </c>
      <c r="P6735" s="5">
        <v>303.99728192167197</v>
      </c>
      <c r="Q6735" s="5">
        <v>2701.4145858471948</v>
      </c>
      <c r="R6735" s="5">
        <v>3841.1208907070463</v>
      </c>
      <c r="S6735" s="5">
        <v>4810.7218730837876</v>
      </c>
      <c r="T6735" s="5">
        <v>4170.3598241962218</v>
      </c>
      <c r="U6735" s="5">
        <v>1262.0825783751725</v>
      </c>
      <c r="V6735" s="5">
        <v>3347.2624904732834</v>
      </c>
      <c r="W6735" s="5">
        <v>1026.1280093745968</v>
      </c>
      <c r="X6735" s="5">
        <v>6271.6788997006652</v>
      </c>
      <c r="Y6735" s="5">
        <v>17403.570024237812</v>
      </c>
      <c r="Z6735" s="5">
        <v>1526.9212790107533</v>
      </c>
      <c r="AA6735" s="5">
        <v>33522.609709261829</v>
      </c>
      <c r="AB6735" s="5">
        <v>665.06264564813432</v>
      </c>
      <c r="AC6735" s="5">
        <v>6116.7194323779568</v>
      </c>
      <c r="AD6735" s="5">
        <v>3356.630435594162</v>
      </c>
      <c r="AE6735" s="5">
        <v>4343.758995833854</v>
      </c>
      <c r="AF6735" s="5">
        <v>24252.987590522796</v>
      </c>
      <c r="AG6735" s="5">
        <v>31331.178949633882</v>
      </c>
      <c r="AH6735" s="5">
        <v>15837.852579474918</v>
      </c>
      <c r="AI6735" s="5">
        <v>2157.6124774657296</v>
      </c>
      <c r="AJ6735" s="5">
        <v>12449.013490577092</v>
      </c>
      <c r="AK6735" s="5">
        <v>1858.0535940327443</v>
      </c>
      <c r="AL6735" s="5">
        <v>212832.171875</v>
      </c>
      <c r="AM6735" s="5">
        <v>160484.96875</v>
      </c>
      <c r="AN6735" s="5">
        <v>52347.1953125</v>
      </c>
      <c r="AO6735" s="5" t="s">
        <v>1330</v>
      </c>
    </row>
    <row r="6736" spans="1:41" x14ac:dyDescent="0.4">
      <c r="A6736" s="5">
        <v>2025</v>
      </c>
      <c r="B6736" s="5" t="s">
        <v>7352</v>
      </c>
      <c r="C6736" s="5" t="s">
        <v>278</v>
      </c>
      <c r="D6736" s="5" t="s">
        <v>108</v>
      </c>
      <c r="E6736" s="5" t="s">
        <v>30</v>
      </c>
      <c r="F6736" s="5" t="s">
        <v>30</v>
      </c>
      <c r="G6736" s="5" t="s">
        <v>87</v>
      </c>
      <c r="H6736" s="5" t="s">
        <v>131</v>
      </c>
      <c r="I6736" s="5">
        <v>9245.7001067437814</v>
      </c>
      <c r="J6736" s="5">
        <v>14854.439382338051</v>
      </c>
      <c r="K6736" s="5">
        <v>1701.46</v>
      </c>
      <c r="L6736" s="5">
        <v>2200</v>
      </c>
      <c r="M6736" s="5">
        <v>8155.2932966905173</v>
      </c>
      <c r="N6736" s="5">
        <v>5686.3190000000004</v>
      </c>
      <c r="O6736" s="5">
        <v>3778.0331757874819</v>
      </c>
      <c r="P6736" s="5">
        <v>4702</v>
      </c>
      <c r="Q6736" s="5">
        <v>2234.4682388505421</v>
      </c>
      <c r="R6736" s="5">
        <v>3596</v>
      </c>
      <c r="S6736" s="5">
        <v>8114.9185201</v>
      </c>
      <c r="T6736" s="5">
        <v>4100</v>
      </c>
      <c r="U6736" s="5">
        <v>1037</v>
      </c>
      <c r="V6736" s="5">
        <v>2381</v>
      </c>
      <c r="W6736" s="5">
        <v>2152.9575662399998</v>
      </c>
      <c r="X6736" s="5">
        <v>13710</v>
      </c>
      <c r="Y6736" s="5">
        <v>18072</v>
      </c>
      <c r="Z6736" s="5">
        <v>2319.243784820309</v>
      </c>
      <c r="AA6736" s="5">
        <v>34700</v>
      </c>
      <c r="AB6736" s="5">
        <v>1659</v>
      </c>
      <c r="AC6736" s="5">
        <v>2083.47668642809</v>
      </c>
      <c r="AD6736" s="5">
        <v>3767.2811121964369</v>
      </c>
      <c r="AE6736" s="5">
        <v>5388</v>
      </c>
      <c r="AF6736" s="5">
        <v>16730.046362399989</v>
      </c>
      <c r="AG6736" s="5">
        <v>36732</v>
      </c>
      <c r="AH6736" s="5">
        <v>12004</v>
      </c>
      <c r="AI6736" s="5">
        <v>3308.2701872981238</v>
      </c>
      <c r="AJ6736" s="5">
        <v>11493.10040272267</v>
      </c>
      <c r="AK6736" s="5">
        <v>1678</v>
      </c>
      <c r="AL6736" s="5">
        <v>237584.015625</v>
      </c>
      <c r="AM6736" s="5">
        <v>173454.78125</v>
      </c>
      <c r="AN6736" s="5">
        <v>64129.21484375</v>
      </c>
      <c r="AO6736" s="5" t="s">
        <v>8055</v>
      </c>
    </row>
    <row r="6737" spans="1:41" x14ac:dyDescent="0.4">
      <c r="A6737" s="5">
        <v>2025</v>
      </c>
      <c r="B6737" s="5" t="s">
        <v>4980</v>
      </c>
      <c r="C6737" s="5" t="s">
        <v>278</v>
      </c>
      <c r="D6737" s="5" t="s">
        <v>108</v>
      </c>
      <c r="E6737" s="5" t="s">
        <v>30</v>
      </c>
      <c r="F6737" s="5" t="s">
        <v>30</v>
      </c>
      <c r="G6737" s="5" t="s">
        <v>88</v>
      </c>
      <c r="H6737" s="5" t="s">
        <v>131</v>
      </c>
      <c r="I6737" s="5">
        <v>7828.9987115061203</v>
      </c>
      <c r="J6737" s="5">
        <v>13038.472211171391</v>
      </c>
      <c r="K6737" s="5">
        <v>1891.9583815746289</v>
      </c>
      <c r="L6737" s="5">
        <v>1898.491439551342</v>
      </c>
      <c r="M6737" s="5">
        <v>7079.3256972481304</v>
      </c>
      <c r="N6737" s="5">
        <v>5465.5752458327834</v>
      </c>
      <c r="O6737" s="5">
        <v>4134.9989382654412</v>
      </c>
      <c r="P6737" s="5">
        <v>5239.2146233498424</v>
      </c>
      <c r="Q6737" s="5">
        <v>2627.4755689259318</v>
      </c>
      <c r="R6737" s="5">
        <v>3914.5563728712</v>
      </c>
      <c r="S6737" s="5">
        <v>7205.9327676250032</v>
      </c>
      <c r="T6737" s="5">
        <v>4587.2054462034521</v>
      </c>
      <c r="U6737" s="5">
        <v>1214.6450306725001</v>
      </c>
      <c r="V6737" s="5">
        <v>3072</v>
      </c>
      <c r="W6737" s="5">
        <v>2402.0499589014612</v>
      </c>
      <c r="X6737" s="5">
        <v>12548.088</v>
      </c>
      <c r="Y6737" s="5">
        <v>18093</v>
      </c>
      <c r="Z6737" s="5">
        <v>2133.115703017254</v>
      </c>
      <c r="AA6737" s="5">
        <v>35496</v>
      </c>
      <c r="AB6737" s="5">
        <v>210</v>
      </c>
      <c r="AC6737" s="5">
        <v>6141.1153999719781</v>
      </c>
      <c r="AD6737" s="5">
        <v>4737.7959145356272</v>
      </c>
      <c r="AE6737" s="5">
        <v>5006.9181160477447</v>
      </c>
      <c r="AF6737" s="5">
        <v>23276.65564977191</v>
      </c>
      <c r="AG6737" s="5">
        <v>49299</v>
      </c>
      <c r="AH6737" s="5">
        <v>8662.3797107813534</v>
      </c>
      <c r="AI6737" s="5">
        <v>2955.0501881487362</v>
      </c>
      <c r="AJ6737" s="5">
        <v>13969.694799690011</v>
      </c>
      <c r="AK6737" s="5">
        <v>1554</v>
      </c>
      <c r="AL6737" s="5">
        <v>255683.703125</v>
      </c>
      <c r="AM6737" s="5">
        <v>197714.921875</v>
      </c>
      <c r="AN6737" s="5">
        <v>57968.7890625</v>
      </c>
      <c r="AO6737" s="5" t="s">
        <v>6155</v>
      </c>
    </row>
    <row r="6738" spans="1:41" x14ac:dyDescent="0.4">
      <c r="A6738" s="5">
        <v>2025</v>
      </c>
      <c r="B6738" s="5" t="s">
        <v>7352</v>
      </c>
      <c r="C6738" s="5" t="s">
        <v>278</v>
      </c>
      <c r="D6738" s="5" t="s">
        <v>108</v>
      </c>
      <c r="E6738" s="5" t="s">
        <v>30</v>
      </c>
      <c r="F6738" s="5" t="s">
        <v>30</v>
      </c>
      <c r="G6738" s="5" t="s">
        <v>88</v>
      </c>
      <c r="H6738" s="5" t="s">
        <v>131</v>
      </c>
      <c r="I6738" s="5">
        <v>10208</v>
      </c>
      <c r="J6738" s="5">
        <v>16709.484478183738</v>
      </c>
      <c r="K6738" s="5">
        <v>1835.76260276421</v>
      </c>
      <c r="L6738" s="5">
        <v>2433.0276041924162</v>
      </c>
      <c r="M6738" s="5">
        <v>8827.5517385702369</v>
      </c>
      <c r="N6738" s="5">
        <v>6148.6167347000001</v>
      </c>
      <c r="O6738" s="5">
        <v>4089.464611019303</v>
      </c>
      <c r="P6738" s="5">
        <v>4863.2268779999986</v>
      </c>
      <c r="Q6738" s="5">
        <v>2433.9709988965619</v>
      </c>
      <c r="R6738" s="5">
        <v>3956.646686870014</v>
      </c>
      <c r="S6738" s="5">
        <v>8766.2575892298391</v>
      </c>
      <c r="T6738" s="5">
        <v>4535.0381817280486</v>
      </c>
      <c r="U6738" s="5">
        <v>1122.48214992</v>
      </c>
      <c r="V6738" s="5">
        <v>2577</v>
      </c>
      <c r="W6738" s="5">
        <v>1989</v>
      </c>
      <c r="X6738" s="5">
        <v>14854.69407528</v>
      </c>
      <c r="Y6738" s="5">
        <v>20252</v>
      </c>
      <c r="Z6738" s="5">
        <v>2551.8432250425881</v>
      </c>
      <c r="AA6738" s="5">
        <v>38924</v>
      </c>
      <c r="AB6738" s="5">
        <v>1795.75495344</v>
      </c>
      <c r="AC6738" s="5">
        <v>2255.22217</v>
      </c>
      <c r="AD6738" s="5">
        <v>4103.639878315691</v>
      </c>
      <c r="AE6738" s="5">
        <v>5832.1444780800002</v>
      </c>
      <c r="AF6738" s="5">
        <v>18924.178759899249</v>
      </c>
      <c r="AG6738" s="5">
        <v>40971</v>
      </c>
      <c r="AH6738" s="5">
        <v>13500.11713532843</v>
      </c>
      <c r="AI6738" s="5">
        <v>3580.9780447007129</v>
      </c>
      <c r="AJ6738" s="5">
        <v>12689.311523896289</v>
      </c>
      <c r="AK6738" s="5">
        <v>1801</v>
      </c>
      <c r="AL6738" s="5">
        <v>262531.375</v>
      </c>
      <c r="AM6738" s="5">
        <v>192852.140625</v>
      </c>
      <c r="AN6738" s="5">
        <v>69679.2578125</v>
      </c>
      <c r="AO6738" s="5" t="s">
        <v>8056</v>
      </c>
    </row>
    <row r="6739" spans="1:41" x14ac:dyDescent="0.4">
      <c r="A6739" s="5">
        <v>2025</v>
      </c>
      <c r="B6739" s="5" t="s">
        <v>6344</v>
      </c>
      <c r="C6739" s="5" t="s">
        <v>278</v>
      </c>
      <c r="D6739" s="5" t="s">
        <v>108</v>
      </c>
      <c r="E6739" s="5" t="s">
        <v>30</v>
      </c>
      <c r="F6739" s="5" t="s">
        <v>30</v>
      </c>
      <c r="G6739" s="5" t="s">
        <v>88</v>
      </c>
      <c r="H6739" s="5" t="s">
        <v>131</v>
      </c>
      <c r="I6739" s="5">
        <v>9398</v>
      </c>
      <c r="J6739" s="5">
        <v>12233.877459419209</v>
      </c>
      <c r="K6739" s="5">
        <v>1669</v>
      </c>
      <c r="L6739" s="5">
        <v>2481.6881562762642</v>
      </c>
      <c r="M6739" s="5">
        <v>7053.9454149891981</v>
      </c>
      <c r="N6739" s="5">
        <v>6084.5903910000006</v>
      </c>
      <c r="O6739" s="5">
        <v>4424.5846961444886</v>
      </c>
      <c r="P6739" s="5">
        <v>5965.8282953603657</v>
      </c>
      <c r="Q6739" s="5">
        <v>2356.4440745929728</v>
      </c>
      <c r="R6739" s="5">
        <v>3970.2746124704322</v>
      </c>
      <c r="S6739" s="5">
        <v>10510.07638990176</v>
      </c>
      <c r="T6739" s="5">
        <v>4604.3836210029012</v>
      </c>
      <c r="U6739" s="5">
        <v>1331.9731328</v>
      </c>
      <c r="V6739" s="5">
        <v>3218</v>
      </c>
      <c r="W6739" s="5">
        <v>1469.5315490592</v>
      </c>
      <c r="X6739" s="5">
        <v>13754</v>
      </c>
      <c r="Y6739" s="5">
        <v>21910</v>
      </c>
      <c r="Z6739" s="5">
        <v>2471.6869074312708</v>
      </c>
      <c r="AA6739" s="5">
        <v>37507</v>
      </c>
      <c r="AB6739" s="5">
        <v>1602.5200180491599</v>
      </c>
      <c r="AC6739" s="5">
        <v>6708.4815205123396</v>
      </c>
      <c r="AD6739" s="5">
        <v>4697.6517819773453</v>
      </c>
      <c r="AE6739" s="5">
        <v>5739.0120150335997</v>
      </c>
      <c r="AF6739" s="5">
        <v>22314.795721474231</v>
      </c>
      <c r="AG6739" s="5">
        <v>41848</v>
      </c>
      <c r="AH6739" s="5">
        <v>9068.3169983571661</v>
      </c>
      <c r="AI6739" s="5">
        <v>3111.2997034176001</v>
      </c>
      <c r="AJ6739" s="5">
        <v>12860.774827994879</v>
      </c>
      <c r="AK6739" s="5">
        <v>1952</v>
      </c>
      <c r="AL6739" s="5">
        <v>262317.75</v>
      </c>
      <c r="AM6739" s="5">
        <v>198400.4375</v>
      </c>
      <c r="AN6739" s="5">
        <v>63917.3125</v>
      </c>
      <c r="AO6739" s="5" t="s">
        <v>7109</v>
      </c>
    </row>
    <row r="6740" spans="1:41" x14ac:dyDescent="0.4">
      <c r="A6740" s="5">
        <v>2025</v>
      </c>
      <c r="B6740" s="5" t="s">
        <v>4024</v>
      </c>
      <c r="C6740" s="5" t="s">
        <v>278</v>
      </c>
      <c r="D6740" s="5" t="s">
        <v>108</v>
      </c>
      <c r="E6740" s="5" t="s">
        <v>30</v>
      </c>
      <c r="F6740" s="5" t="s">
        <v>30</v>
      </c>
      <c r="G6740" s="5" t="s">
        <v>88</v>
      </c>
      <c r="H6740" s="5" t="s">
        <v>131</v>
      </c>
      <c r="I6740" s="5">
        <v>9765.7792854003765</v>
      </c>
      <c r="J6740" s="5">
        <v>3585.934553299584</v>
      </c>
      <c r="K6740" s="5">
        <v>1900.265477355312</v>
      </c>
      <c r="L6740" s="5">
        <v>2241.1646999999998</v>
      </c>
      <c r="M6740" s="5">
        <v>6775.040880559819</v>
      </c>
      <c r="N6740" s="5">
        <v>6100.5694197066259</v>
      </c>
      <c r="O6740" s="5">
        <v>4204.3259256920819</v>
      </c>
      <c r="P6740" s="5">
        <v>4810.3926564911026</v>
      </c>
      <c r="Q6740" s="5">
        <v>2685.2007611275922</v>
      </c>
      <c r="R6740" s="5">
        <v>3961.5656574078889</v>
      </c>
      <c r="S6740" s="5">
        <v>5035</v>
      </c>
      <c r="T6740" s="5">
        <v>4452.3056478086091</v>
      </c>
      <c r="U6740" s="5">
        <v>1232.8647061325869</v>
      </c>
      <c r="V6740" s="5">
        <v>3807</v>
      </c>
      <c r="W6740" s="5">
        <v>2521.3706214831591</v>
      </c>
      <c r="X6740" s="5">
        <v>6045.532668838161</v>
      </c>
      <c r="Y6740" s="5">
        <v>18458</v>
      </c>
      <c r="Z6740" s="5">
        <v>1876</v>
      </c>
      <c r="AA6740" s="5">
        <v>38285</v>
      </c>
      <c r="AB6740" s="5">
        <v>606</v>
      </c>
      <c r="AC6740" s="5">
        <v>6722.3211400000009</v>
      </c>
      <c r="AD6740" s="5">
        <v>4508.5391948153238</v>
      </c>
      <c r="AE6740" s="5">
        <v>5336.7936118985544</v>
      </c>
      <c r="AF6740" s="5">
        <v>23632.135382939501</v>
      </c>
      <c r="AG6740" s="5">
        <v>45126</v>
      </c>
      <c r="AH6740" s="5">
        <v>12480</v>
      </c>
      <c r="AI6740" s="5">
        <v>2524.8110974931169</v>
      </c>
      <c r="AJ6740" s="5">
        <v>13082</v>
      </c>
      <c r="AK6740" s="5">
        <v>1680.5549212514579</v>
      </c>
      <c r="AL6740" s="5">
        <v>243442.5</v>
      </c>
      <c r="AM6740" s="5">
        <v>190708.71875</v>
      </c>
      <c r="AN6740" s="5">
        <v>52733.75</v>
      </c>
      <c r="AO6740" s="5" t="s">
        <v>4788</v>
      </c>
    </row>
    <row r="6741" spans="1:41" x14ac:dyDescent="0.4">
      <c r="A6741" s="5">
        <v>2025</v>
      </c>
      <c r="B6741" s="5" t="s">
        <v>582</v>
      </c>
      <c r="C6741" s="5" t="s">
        <v>278</v>
      </c>
      <c r="D6741" s="5" t="s">
        <v>108</v>
      </c>
      <c r="E6741" s="5" t="s">
        <v>30</v>
      </c>
      <c r="F6741" s="5" t="s">
        <v>30</v>
      </c>
      <c r="G6741" s="5" t="s">
        <v>88</v>
      </c>
      <c r="H6741" s="5" t="s">
        <v>131</v>
      </c>
      <c r="I6741" s="5">
        <v>8510.2362122299492</v>
      </c>
      <c r="J6741" s="5">
        <v>3115.4001191449861</v>
      </c>
      <c r="K6741" s="5">
        <v>2278.0366829387899</v>
      </c>
      <c r="L6741" s="5">
        <v>3161.7449479098068</v>
      </c>
      <c r="M6741" s="5">
        <v>7004.9285157192553</v>
      </c>
      <c r="N6741" s="5">
        <v>5053.0819282000002</v>
      </c>
      <c r="O6741" s="5">
        <v>4096.1872856397949</v>
      </c>
      <c r="P6741" s="5">
        <v>355</v>
      </c>
      <c r="Q6741" s="5">
        <v>2862.7341821743389</v>
      </c>
      <c r="R6741" s="5">
        <v>4013.0660109541909</v>
      </c>
      <c r="S6741" s="5">
        <v>4976.9641355616004</v>
      </c>
      <c r="T6741" s="5">
        <v>4101.3197725663531</v>
      </c>
      <c r="U6741" s="5">
        <v>1251.3576767245761</v>
      </c>
      <c r="V6741" s="5">
        <v>75</v>
      </c>
      <c r="W6741" s="5">
        <v>1104.1232308438421</v>
      </c>
      <c r="X6741" s="5">
        <v>6829.6025318622087</v>
      </c>
      <c r="Y6741" s="5">
        <v>18894</v>
      </c>
      <c r="Z6741" s="5">
        <v>1634.9480851397479</v>
      </c>
      <c r="AA6741" s="5">
        <v>36437.785913026317</v>
      </c>
      <c r="AB6741" s="5">
        <v>606</v>
      </c>
      <c r="AC6741" s="5">
        <v>6596.4386799999993</v>
      </c>
      <c r="AD6741" s="5">
        <v>3594.10572020578</v>
      </c>
      <c r="AE6741" s="5">
        <v>4637.4278300069673</v>
      </c>
      <c r="AF6741" s="5">
        <v>26281.05102442178</v>
      </c>
      <c r="AG6741" s="5">
        <v>34589.397901409808</v>
      </c>
      <c r="AH6741" s="5">
        <v>17246.77551352396</v>
      </c>
      <c r="AI6741" s="5">
        <v>2303.4823430504539</v>
      </c>
      <c r="AJ6741" s="5">
        <v>13556.467959239741</v>
      </c>
      <c r="AK6741" s="5">
        <v>1921.484125045592</v>
      </c>
      <c r="AL6741" s="5">
        <v>227088.140625</v>
      </c>
      <c r="AM6741" s="5">
        <v>171025.140625</v>
      </c>
      <c r="AN6741" s="5">
        <v>56063.01171875</v>
      </c>
      <c r="AO6741" s="5" t="s">
        <v>1331</v>
      </c>
    </row>
    <row r="6742" spans="1:41" x14ac:dyDescent="0.4">
      <c r="A6742" s="5">
        <v>2025</v>
      </c>
      <c r="B6742" s="5" t="s">
        <v>1478</v>
      </c>
      <c r="C6742" s="5" t="s">
        <v>278</v>
      </c>
      <c r="D6742" s="5" t="s">
        <v>108</v>
      </c>
      <c r="E6742" s="5" t="s">
        <v>30</v>
      </c>
      <c r="F6742" s="5" t="s">
        <v>30</v>
      </c>
      <c r="G6742" s="5" t="s">
        <v>88</v>
      </c>
      <c r="H6742" s="5" t="s">
        <v>131</v>
      </c>
      <c r="I6742" s="5">
        <v>6799</v>
      </c>
      <c r="J6742" s="5">
        <v>3639.9029126969931</v>
      </c>
      <c r="K6742" s="5">
        <v>1810.3396525442411</v>
      </c>
      <c r="L6742" s="5">
        <v>2114.8271810437682</v>
      </c>
      <c r="M6742" s="5">
        <v>5931.5532795155486</v>
      </c>
      <c r="N6742" s="5">
        <v>4786.1951556687081</v>
      </c>
      <c r="O6742" s="5">
        <v>3818.8207543220419</v>
      </c>
      <c r="P6742" s="5">
        <v>370.46666666666698</v>
      </c>
      <c r="Q6742" s="5">
        <v>3943.0714749462281</v>
      </c>
      <c r="R6742" s="5">
        <v>3935.0622735455599</v>
      </c>
      <c r="S6742" s="5">
        <v>10836</v>
      </c>
      <c r="T6742" s="5">
        <v>4061.8928875880201</v>
      </c>
      <c r="U6742" s="5">
        <v>1267.7541967945481</v>
      </c>
      <c r="V6742" s="5">
        <v>3226</v>
      </c>
      <c r="W6742" s="5">
        <v>1125.101572229875</v>
      </c>
      <c r="X6742" s="5">
        <v>6577.69389029171</v>
      </c>
      <c r="Y6742" s="5">
        <v>17099</v>
      </c>
      <c r="Z6742" s="5">
        <v>2149.0579553038519</v>
      </c>
      <c r="AA6742" s="5">
        <v>34347.467062567812</v>
      </c>
      <c r="AC6742" s="5">
        <v>4688.0789287737362</v>
      </c>
      <c r="AD6742" s="5">
        <v>4312.1686446492531</v>
      </c>
      <c r="AE6742" s="5">
        <v>4520</v>
      </c>
      <c r="AF6742" s="5">
        <v>26107.203493027711</v>
      </c>
      <c r="AG6742" s="5">
        <v>34848.125223573777</v>
      </c>
      <c r="AH6742" s="5">
        <v>9944.6137710549683</v>
      </c>
      <c r="AI6742" s="5">
        <v>1981.4634787757909</v>
      </c>
      <c r="AJ6742" s="5">
        <v>14825.01924190452</v>
      </c>
      <c r="AK6742" s="5">
        <v>1983.6765670007201</v>
      </c>
      <c r="AL6742" s="5">
        <v>221049.5625</v>
      </c>
      <c r="AM6742" s="5">
        <v>168666.234375</v>
      </c>
      <c r="AN6742" s="5">
        <v>52383.32421875</v>
      </c>
      <c r="AO6742" s="5" t="s">
        <v>3477</v>
      </c>
    </row>
    <row r="6743" spans="1:41" x14ac:dyDescent="0.4">
      <c r="A6743" s="5">
        <v>2025</v>
      </c>
      <c r="B6743" s="5" t="s">
        <v>4024</v>
      </c>
      <c r="C6743" s="5" t="s">
        <v>278</v>
      </c>
      <c r="D6743" s="5" t="s">
        <v>108</v>
      </c>
      <c r="E6743" s="5" t="s">
        <v>217</v>
      </c>
      <c r="F6743" s="5" t="s">
        <v>284</v>
      </c>
      <c r="G6743" s="5" t="s">
        <v>87</v>
      </c>
      <c r="H6743" s="5" t="s">
        <v>131</v>
      </c>
      <c r="N6743" s="5">
        <v>0</v>
      </c>
      <c r="Q6743" s="5">
        <v>0</v>
      </c>
      <c r="V6743" s="5">
        <v>0</v>
      </c>
      <c r="X6743" s="5">
        <v>0</v>
      </c>
      <c r="Y6743" s="5">
        <v>0</v>
      </c>
      <c r="AC6743" s="5">
        <v>1830.3970941880275</v>
      </c>
      <c r="AF6743" s="5">
        <v>0</v>
      </c>
      <c r="AH6743" s="5">
        <v>0</v>
      </c>
      <c r="AL6743" s="5">
        <v>1830.3970947265625</v>
      </c>
      <c r="AM6743" s="5">
        <v>1830.3970947265625</v>
      </c>
      <c r="AN6743" s="5">
        <v>0</v>
      </c>
      <c r="AO6743" s="5" t="s">
        <v>4789</v>
      </c>
    </row>
    <row r="6744" spans="1:41" x14ac:dyDescent="0.4">
      <c r="A6744" s="5">
        <v>2025</v>
      </c>
      <c r="B6744" s="5" t="s">
        <v>7352</v>
      </c>
      <c r="C6744" s="5" t="s">
        <v>278</v>
      </c>
      <c r="D6744" s="5" t="s">
        <v>108</v>
      </c>
      <c r="E6744" s="5" t="s">
        <v>217</v>
      </c>
      <c r="F6744" s="5" t="s">
        <v>284</v>
      </c>
      <c r="G6744" s="5" t="s">
        <v>87</v>
      </c>
      <c r="H6744" s="5" t="s">
        <v>131</v>
      </c>
      <c r="N6744" s="5">
        <v>0</v>
      </c>
      <c r="Q6744" s="5">
        <v>0</v>
      </c>
      <c r="T6744" s="5">
        <v>0</v>
      </c>
      <c r="V6744" s="5">
        <v>0</v>
      </c>
      <c r="AC6744" s="5">
        <v>2041.2216872787669</v>
      </c>
      <c r="AF6744" s="5">
        <v>0</v>
      </c>
      <c r="AL6744" s="5">
        <v>2041.2216796875</v>
      </c>
      <c r="AM6744" s="5">
        <v>2041.2216796875</v>
      </c>
      <c r="AN6744" s="5">
        <v>0</v>
      </c>
      <c r="AO6744" s="5" t="s">
        <v>8057</v>
      </c>
    </row>
    <row r="6745" spans="1:41" x14ac:dyDescent="0.4">
      <c r="A6745" s="5">
        <v>2025</v>
      </c>
      <c r="B6745" s="5" t="s">
        <v>1478</v>
      </c>
      <c r="C6745" s="5" t="s">
        <v>278</v>
      </c>
      <c r="D6745" s="5" t="s">
        <v>108</v>
      </c>
      <c r="E6745" s="5" t="s">
        <v>217</v>
      </c>
      <c r="F6745" s="5" t="s">
        <v>284</v>
      </c>
      <c r="G6745" s="5" t="s">
        <v>87</v>
      </c>
      <c r="H6745" s="5" t="s">
        <v>131</v>
      </c>
      <c r="N6745" s="5">
        <v>0</v>
      </c>
      <c r="Q6745" s="5">
        <v>0</v>
      </c>
      <c r="V6745" s="5">
        <v>0</v>
      </c>
      <c r="Y6745" s="5">
        <v>0</v>
      </c>
      <c r="AC6745" s="5">
        <v>1396.5048405182931</v>
      </c>
      <c r="AH6745" s="5">
        <v>1.1062641491618131E-3</v>
      </c>
      <c r="AJ6745" s="5">
        <v>0</v>
      </c>
      <c r="AL6745" s="5">
        <v>1396.5059814453125</v>
      </c>
      <c r="AM6745" s="5">
        <v>1396.5048828125</v>
      </c>
      <c r="AN6745" s="5">
        <v>1.1062641860917211E-3</v>
      </c>
      <c r="AO6745" s="5" t="s">
        <v>3478</v>
      </c>
    </row>
    <row r="6746" spans="1:41" x14ac:dyDescent="0.4">
      <c r="A6746" s="5">
        <v>2025</v>
      </c>
      <c r="B6746" s="5" t="s">
        <v>4980</v>
      </c>
      <c r="C6746" s="5" t="s">
        <v>278</v>
      </c>
      <c r="D6746" s="5" t="s">
        <v>108</v>
      </c>
      <c r="E6746" s="5" t="s">
        <v>217</v>
      </c>
      <c r="F6746" s="5" t="s">
        <v>284</v>
      </c>
      <c r="G6746" s="5" t="s">
        <v>87</v>
      </c>
      <c r="H6746" s="5" t="s">
        <v>131</v>
      </c>
      <c r="N6746" s="5">
        <v>0</v>
      </c>
      <c r="Q6746" s="5">
        <v>0</v>
      </c>
      <c r="V6746" s="5">
        <v>0</v>
      </c>
      <c r="X6746" s="5">
        <v>0</v>
      </c>
      <c r="AC6746" s="5">
        <v>1853.7676548677141</v>
      </c>
      <c r="AF6746" s="5">
        <v>0</v>
      </c>
      <c r="AH6746" s="5">
        <v>0</v>
      </c>
      <c r="AL6746" s="5">
        <v>1853.7677001953125</v>
      </c>
      <c r="AM6746" s="5">
        <v>1853.7677001953125</v>
      </c>
      <c r="AN6746" s="5">
        <v>0</v>
      </c>
      <c r="AO6746" s="5" t="s">
        <v>6156</v>
      </c>
    </row>
    <row r="6747" spans="1:41" x14ac:dyDescent="0.4">
      <c r="A6747" s="5">
        <v>2025</v>
      </c>
      <c r="B6747" s="5" t="s">
        <v>6344</v>
      </c>
      <c r="C6747" s="5" t="s">
        <v>278</v>
      </c>
      <c r="D6747" s="5" t="s">
        <v>108</v>
      </c>
      <c r="E6747" s="5" t="s">
        <v>217</v>
      </c>
      <c r="F6747" s="5" t="s">
        <v>284</v>
      </c>
      <c r="G6747" s="5" t="s">
        <v>87</v>
      </c>
      <c r="H6747" s="5" t="s">
        <v>131</v>
      </c>
      <c r="I6747" s="5">
        <v>0</v>
      </c>
      <c r="N6747" s="5">
        <v>0</v>
      </c>
      <c r="Q6747" s="5">
        <v>0</v>
      </c>
      <c r="S6747" s="5">
        <v>0</v>
      </c>
      <c r="V6747" s="5">
        <v>0</v>
      </c>
      <c r="AC6747" s="5">
        <v>1886.708976355</v>
      </c>
      <c r="AF6747" s="5">
        <v>0</v>
      </c>
      <c r="AG6747" s="5">
        <v>0</v>
      </c>
      <c r="AH6747" s="5">
        <v>0</v>
      </c>
      <c r="AL6747" s="5">
        <v>1886.708984375</v>
      </c>
      <c r="AM6747" s="5">
        <v>1886.708984375</v>
      </c>
      <c r="AN6747" s="5">
        <v>0</v>
      </c>
      <c r="AO6747" s="5" t="s">
        <v>7110</v>
      </c>
    </row>
    <row r="6748" spans="1:41" x14ac:dyDescent="0.4">
      <c r="A6748" s="5">
        <v>2025</v>
      </c>
      <c r="B6748" s="5" t="s">
        <v>582</v>
      </c>
      <c r="C6748" s="5" t="s">
        <v>278</v>
      </c>
      <c r="D6748" s="5" t="s">
        <v>108</v>
      </c>
      <c r="E6748" s="5" t="s">
        <v>217</v>
      </c>
      <c r="F6748" s="5" t="s">
        <v>284</v>
      </c>
      <c r="G6748" s="5" t="s">
        <v>87</v>
      </c>
      <c r="H6748" s="5" t="s">
        <v>131</v>
      </c>
      <c r="I6748" s="5">
        <v>0</v>
      </c>
      <c r="L6748" s="5">
        <v>0</v>
      </c>
      <c r="M6748" s="5">
        <v>0</v>
      </c>
      <c r="N6748" s="5">
        <v>0</v>
      </c>
      <c r="Q6748" s="5">
        <v>0</v>
      </c>
      <c r="V6748" s="5">
        <v>0</v>
      </c>
      <c r="X6748" s="5">
        <v>0</v>
      </c>
      <c r="AC6748" s="5">
        <v>1788.1537158615165</v>
      </c>
      <c r="AF6748" s="5">
        <v>0</v>
      </c>
      <c r="AH6748" s="5">
        <v>0</v>
      </c>
      <c r="AJ6748" s="5">
        <v>0</v>
      </c>
      <c r="AL6748" s="5">
        <v>1788.1536865234375</v>
      </c>
      <c r="AM6748" s="5">
        <v>1788.1536865234375</v>
      </c>
      <c r="AN6748" s="5">
        <v>0</v>
      </c>
      <c r="AO6748" s="5" t="s">
        <v>1332</v>
      </c>
    </row>
    <row r="6749" spans="1:41" x14ac:dyDescent="0.4">
      <c r="A6749" s="5">
        <v>2025</v>
      </c>
      <c r="B6749" s="5" t="s">
        <v>1478</v>
      </c>
      <c r="C6749" s="5" t="s">
        <v>278</v>
      </c>
      <c r="D6749" s="5" t="s">
        <v>108</v>
      </c>
      <c r="E6749" s="5" t="s">
        <v>217</v>
      </c>
      <c r="F6749" s="5" t="s">
        <v>218</v>
      </c>
      <c r="G6749" s="5" t="s">
        <v>87</v>
      </c>
      <c r="H6749" s="5" t="s">
        <v>131</v>
      </c>
      <c r="N6749" s="5">
        <v>0</v>
      </c>
      <c r="O6749" s="5">
        <v>0</v>
      </c>
      <c r="Q6749" s="5">
        <v>138.28301864522663</v>
      </c>
      <c r="V6749" s="5">
        <v>0</v>
      </c>
      <c r="Y6749" s="5">
        <v>0</v>
      </c>
      <c r="AA6749" s="5">
        <v>192.04745629449076</v>
      </c>
      <c r="AC6749" s="5">
        <v>382.76739560998732</v>
      </c>
      <c r="AD6749" s="5">
        <v>138.28301864522663</v>
      </c>
      <c r="AH6749" s="5">
        <v>854.34567711468503</v>
      </c>
      <c r="AJ6749" s="5">
        <v>0</v>
      </c>
      <c r="AL6749" s="5">
        <v>1705.7265625</v>
      </c>
      <c r="AM6749" s="5">
        <v>713.097900390625</v>
      </c>
      <c r="AN6749" s="5">
        <v>992.62872314453125</v>
      </c>
      <c r="AO6749" s="5" t="s">
        <v>3479</v>
      </c>
    </row>
    <row r="6750" spans="1:41" x14ac:dyDescent="0.4">
      <c r="A6750" s="5">
        <v>2025</v>
      </c>
      <c r="B6750" s="5" t="s">
        <v>6344</v>
      </c>
      <c r="C6750" s="5" t="s">
        <v>278</v>
      </c>
      <c r="D6750" s="5" t="s">
        <v>108</v>
      </c>
      <c r="E6750" s="5" t="s">
        <v>217</v>
      </c>
      <c r="F6750" s="5" t="s">
        <v>218</v>
      </c>
      <c r="G6750" s="5" t="s">
        <v>87</v>
      </c>
      <c r="H6750" s="5" t="s">
        <v>131</v>
      </c>
      <c r="I6750" s="5">
        <v>0</v>
      </c>
      <c r="N6750" s="5">
        <v>0</v>
      </c>
      <c r="Q6750" s="5">
        <v>126.87893662224229</v>
      </c>
      <c r="S6750" s="5">
        <v>0</v>
      </c>
      <c r="V6750" s="5">
        <v>61.916921071654237</v>
      </c>
      <c r="AC6750" s="5">
        <v>0</v>
      </c>
      <c r="AD6750" s="5">
        <v>126.87893662224229</v>
      </c>
      <c r="AF6750" s="5">
        <v>0</v>
      </c>
      <c r="AG6750" s="5">
        <v>0</v>
      </c>
      <c r="AH6750" s="5">
        <v>200.9762356096318</v>
      </c>
      <c r="AL6750" s="5">
        <v>516.6510009765625</v>
      </c>
      <c r="AM6750" s="5">
        <v>188.79585266113281</v>
      </c>
      <c r="AN6750" s="5">
        <v>327.85516357421875</v>
      </c>
      <c r="AO6750" s="5" t="s">
        <v>7111</v>
      </c>
    </row>
    <row r="6751" spans="1:41" x14ac:dyDescent="0.4">
      <c r="A6751" s="5">
        <v>2025</v>
      </c>
      <c r="B6751" s="5" t="s">
        <v>4980</v>
      </c>
      <c r="C6751" s="5" t="s">
        <v>278</v>
      </c>
      <c r="D6751" s="5" t="s">
        <v>108</v>
      </c>
      <c r="E6751" s="5" t="s">
        <v>217</v>
      </c>
      <c r="F6751" s="5" t="s">
        <v>218</v>
      </c>
      <c r="G6751" s="5" t="s">
        <v>87</v>
      </c>
      <c r="H6751" s="5" t="s">
        <v>131</v>
      </c>
      <c r="N6751" s="5">
        <v>0</v>
      </c>
      <c r="Q6751" s="5">
        <v>130.16873474298069</v>
      </c>
      <c r="V6751" s="5">
        <v>35.405895850090751</v>
      </c>
      <c r="X6751" s="5">
        <v>0</v>
      </c>
      <c r="AC6751" s="5">
        <v>0</v>
      </c>
      <c r="AD6751" s="5">
        <v>130.16873474298069</v>
      </c>
      <c r="AF6751" s="5">
        <v>0</v>
      </c>
      <c r="AH6751" s="5">
        <v>206.18727583288143</v>
      </c>
      <c r="AL6751" s="5">
        <v>501.9306640625</v>
      </c>
      <c r="AM6751" s="5">
        <v>165.57463073730469</v>
      </c>
      <c r="AN6751" s="5">
        <v>336.35601806640625</v>
      </c>
      <c r="AO6751" s="5" t="s">
        <v>6157</v>
      </c>
    </row>
    <row r="6752" spans="1:41" x14ac:dyDescent="0.4">
      <c r="A6752" s="5">
        <v>2025</v>
      </c>
      <c r="B6752" s="5" t="s">
        <v>582</v>
      </c>
      <c r="C6752" s="5" t="s">
        <v>278</v>
      </c>
      <c r="D6752" s="5" t="s">
        <v>108</v>
      </c>
      <c r="E6752" s="5" t="s">
        <v>217</v>
      </c>
      <c r="F6752" s="5" t="s">
        <v>218</v>
      </c>
      <c r="G6752" s="5" t="s">
        <v>87</v>
      </c>
      <c r="H6752" s="5" t="s">
        <v>131</v>
      </c>
      <c r="I6752" s="5">
        <v>0</v>
      </c>
      <c r="M6752" s="5">
        <v>0</v>
      </c>
      <c r="N6752" s="5">
        <v>0</v>
      </c>
      <c r="O6752" s="5">
        <v>0</v>
      </c>
      <c r="P6752" s="5">
        <v>21.949262232611694</v>
      </c>
      <c r="Q6752" s="5">
        <v>137.1828889538231</v>
      </c>
      <c r="V6752" s="5">
        <v>65.847786697835076</v>
      </c>
      <c r="X6752" s="5">
        <v>0</v>
      </c>
      <c r="AC6752" s="5">
        <v>691.40176032726833</v>
      </c>
      <c r="AD6752" s="5">
        <v>137.1828889538231</v>
      </c>
      <c r="AH6752" s="5">
        <v>851.10851685983812</v>
      </c>
      <c r="AJ6752" s="5">
        <v>0</v>
      </c>
      <c r="AL6752" s="5">
        <v>1904.673095703125</v>
      </c>
      <c r="AM6752" s="5">
        <v>916.3817138671875</v>
      </c>
      <c r="AN6752" s="5">
        <v>988.2913818359375</v>
      </c>
      <c r="AO6752" s="5" t="s">
        <v>1333</v>
      </c>
    </row>
    <row r="6753" spans="1:41" x14ac:dyDescent="0.4">
      <c r="A6753" s="5">
        <v>2025</v>
      </c>
      <c r="B6753" s="5" t="s">
        <v>4024</v>
      </c>
      <c r="C6753" s="5" t="s">
        <v>278</v>
      </c>
      <c r="D6753" s="5" t="s">
        <v>108</v>
      </c>
      <c r="E6753" s="5" t="s">
        <v>217</v>
      </c>
      <c r="F6753" s="5" t="s">
        <v>218</v>
      </c>
      <c r="G6753" s="5" t="s">
        <v>87</v>
      </c>
      <c r="H6753" s="5" t="s">
        <v>131</v>
      </c>
      <c r="N6753" s="5">
        <v>0</v>
      </c>
      <c r="Q6753" s="5">
        <v>133.73685733639212</v>
      </c>
      <c r="V6753" s="5">
        <v>64.19369152146821</v>
      </c>
      <c r="X6753" s="5">
        <v>0</v>
      </c>
      <c r="Y6753" s="5">
        <v>0</v>
      </c>
      <c r="AC6753" s="5">
        <v>687.57473150627891</v>
      </c>
      <c r="AD6753" s="5">
        <v>133.73685733639212</v>
      </c>
      <c r="AF6753" s="5">
        <v>0</v>
      </c>
      <c r="AH6753" s="5">
        <v>839.86746407254248</v>
      </c>
      <c r="AL6753" s="5">
        <v>1859.109619140625</v>
      </c>
      <c r="AM6753" s="5">
        <v>885.50531005859375</v>
      </c>
      <c r="AN6753" s="5">
        <v>973.60430908203125</v>
      </c>
      <c r="AO6753" s="5" t="s">
        <v>4790</v>
      </c>
    </row>
    <row r="6754" spans="1:41" x14ac:dyDescent="0.4">
      <c r="A6754" s="5">
        <v>2025</v>
      </c>
      <c r="B6754" s="5" t="s">
        <v>7352</v>
      </c>
      <c r="C6754" s="5" t="s">
        <v>278</v>
      </c>
      <c r="D6754" s="5" t="s">
        <v>108</v>
      </c>
      <c r="E6754" s="5" t="s">
        <v>217</v>
      </c>
      <c r="F6754" s="5" t="s">
        <v>218</v>
      </c>
      <c r="G6754" s="5" t="s">
        <v>87</v>
      </c>
      <c r="H6754" s="5" t="s">
        <v>131</v>
      </c>
      <c r="N6754" s="5">
        <v>0</v>
      </c>
      <c r="Q6754" s="5">
        <v>125</v>
      </c>
      <c r="T6754" s="5">
        <v>0</v>
      </c>
      <c r="V6754" s="5">
        <v>47</v>
      </c>
      <c r="AC6754" s="5">
        <v>0</v>
      </c>
      <c r="AD6754" s="5">
        <v>125</v>
      </c>
      <c r="AF6754" s="5">
        <v>0</v>
      </c>
      <c r="AH6754" s="5">
        <v>235</v>
      </c>
      <c r="AL6754" s="5">
        <v>532</v>
      </c>
      <c r="AM6754" s="5">
        <v>172</v>
      </c>
      <c r="AN6754" s="5">
        <v>360</v>
      </c>
      <c r="AO6754" s="5" t="s">
        <v>8058</v>
      </c>
    </row>
    <row r="6755" spans="1:41" x14ac:dyDescent="0.4">
      <c r="A6755" s="5">
        <v>2025</v>
      </c>
      <c r="B6755" s="5" t="s">
        <v>1478</v>
      </c>
      <c r="C6755" s="5" t="s">
        <v>278</v>
      </c>
      <c r="D6755" s="5" t="s">
        <v>108</v>
      </c>
      <c r="E6755" s="5" t="s">
        <v>217</v>
      </c>
      <c r="F6755" s="5" t="s">
        <v>285</v>
      </c>
      <c r="G6755" s="5" t="s">
        <v>87</v>
      </c>
      <c r="H6755" s="5" t="s">
        <v>131</v>
      </c>
      <c r="I6755" s="5">
        <v>125.59836604167388</v>
      </c>
      <c r="K6755" s="5">
        <v>90.308767552675448</v>
      </c>
      <c r="M6755" s="5">
        <v>283.20362218542414</v>
      </c>
      <c r="N6755" s="5">
        <v>0</v>
      </c>
      <c r="O6755" s="5">
        <v>110.7713355197215</v>
      </c>
      <c r="Q6755" s="5">
        <v>117.26399981115219</v>
      </c>
      <c r="T6755" s="5">
        <v>254.44075430721702</v>
      </c>
      <c r="V6755" s="5">
        <v>210.1901883407445</v>
      </c>
      <c r="W6755" s="5">
        <v>106.20135831953405</v>
      </c>
      <c r="X6755" s="5">
        <v>132.75169789941756</v>
      </c>
      <c r="Y6755" s="5">
        <v>1430.3995448662242</v>
      </c>
      <c r="Z6755" s="5">
        <v>185.85237705918459</v>
      </c>
      <c r="AA6755" s="5">
        <v>1012.8763917885541</v>
      </c>
      <c r="AC6755" s="5">
        <v>234.19612037755581</v>
      </c>
      <c r="AD6755" s="5">
        <v>327.95090075487036</v>
      </c>
      <c r="AE6755" s="5">
        <v>278.77856558877693</v>
      </c>
      <c r="AG6755" s="5">
        <v>2800.8104322312183</v>
      </c>
      <c r="AH6755" s="5">
        <v>511.78323947768547</v>
      </c>
      <c r="AJ6755" s="5">
        <v>1976.1148496632577</v>
      </c>
      <c r="AK6755" s="5">
        <v>221.25282983236261</v>
      </c>
      <c r="AL6755" s="5">
        <v>10410.74609375</v>
      </c>
      <c r="AM6755" s="5">
        <v>8372.0810546875</v>
      </c>
      <c r="AN6755" s="5">
        <v>2038.6644287109375</v>
      </c>
      <c r="AO6755" s="5" t="s">
        <v>3480</v>
      </c>
    </row>
    <row r="6756" spans="1:41" x14ac:dyDescent="0.4">
      <c r="A6756" s="5">
        <v>2025</v>
      </c>
      <c r="B6756" s="5" t="s">
        <v>7352</v>
      </c>
      <c r="C6756" s="5" t="s">
        <v>278</v>
      </c>
      <c r="D6756" s="5" t="s">
        <v>108</v>
      </c>
      <c r="E6756" s="5" t="s">
        <v>217</v>
      </c>
      <c r="F6756" s="5" t="s">
        <v>285</v>
      </c>
      <c r="G6756" s="5" t="s">
        <v>87</v>
      </c>
      <c r="H6756" s="5" t="s">
        <v>131</v>
      </c>
      <c r="I6756" s="5">
        <v>249</v>
      </c>
      <c r="K6756" s="5">
        <v>186.1165083333334</v>
      </c>
      <c r="M6756" s="5">
        <v>551.34759691178908</v>
      </c>
      <c r="N6756" s="5">
        <v>174</v>
      </c>
      <c r="O6756" s="5">
        <v>312.21600000000001</v>
      </c>
      <c r="Q6756" s="5">
        <v>141.43799999999999</v>
      </c>
      <c r="S6756" s="5">
        <v>905.86089483750015</v>
      </c>
      <c r="T6756" s="5">
        <v>330</v>
      </c>
      <c r="V6756" s="5">
        <v>347</v>
      </c>
      <c r="W6756" s="5">
        <v>126.64456272</v>
      </c>
      <c r="Y6756" s="5">
        <v>2507</v>
      </c>
      <c r="Z6756" s="5">
        <v>186.804</v>
      </c>
      <c r="AC6756" s="5">
        <v>0</v>
      </c>
      <c r="AD6756" s="5">
        <v>1271</v>
      </c>
      <c r="AE6756" s="5">
        <v>340</v>
      </c>
      <c r="AF6756" s="5">
        <v>0</v>
      </c>
      <c r="AG6756" s="5">
        <v>3555</v>
      </c>
      <c r="AH6756" s="5">
        <v>793.52415450000035</v>
      </c>
      <c r="AJ6756" s="5">
        <v>1767.8264297462999</v>
      </c>
      <c r="AK6756" s="5">
        <v>220</v>
      </c>
      <c r="AL6756" s="5">
        <v>13964.7783203125</v>
      </c>
      <c r="AM6756" s="5">
        <v>9268.068359375</v>
      </c>
      <c r="AN6756" s="5">
        <v>4696.70947265625</v>
      </c>
      <c r="AO6756" s="5" t="s">
        <v>8059</v>
      </c>
    </row>
    <row r="6757" spans="1:41" x14ac:dyDescent="0.4">
      <c r="A6757" s="5">
        <v>2025</v>
      </c>
      <c r="B6757" s="5" t="s">
        <v>582</v>
      </c>
      <c r="C6757" s="5" t="s">
        <v>278</v>
      </c>
      <c r="D6757" s="5" t="s">
        <v>108</v>
      </c>
      <c r="E6757" s="5" t="s">
        <v>217</v>
      </c>
      <c r="F6757" s="5" t="s">
        <v>285</v>
      </c>
      <c r="G6757" s="5" t="s">
        <v>87</v>
      </c>
      <c r="H6757" s="5" t="s">
        <v>131</v>
      </c>
      <c r="I6757" s="5">
        <v>42.033658016664788</v>
      </c>
      <c r="K6757" s="5">
        <v>89.590303654851155</v>
      </c>
      <c r="M6757" s="5">
        <v>261.19622056807913</v>
      </c>
      <c r="N6757" s="5">
        <v>23.046725344242279</v>
      </c>
      <c r="O6757" s="5">
        <v>141.3356893682332</v>
      </c>
      <c r="P6757" s="5">
        <v>428.01061353592803</v>
      </c>
      <c r="Q6757" s="5">
        <v>96.576753823491458</v>
      </c>
      <c r="S6757" s="5">
        <v>737.58012502364409</v>
      </c>
      <c r="T6757" s="5">
        <v>274.36577790764619</v>
      </c>
      <c r="V6757" s="5">
        <v>310.58206059145544</v>
      </c>
      <c r="W6757" s="5">
        <v>92.186901376969118</v>
      </c>
      <c r="X6757" s="5">
        <v>109.74631116305846</v>
      </c>
      <c r="Y6757" s="5">
        <v>1712.0424541437121</v>
      </c>
      <c r="Z6757" s="5">
        <v>184.86031601342492</v>
      </c>
      <c r="AC6757" s="5">
        <v>171.27009320106905</v>
      </c>
      <c r="AD6757" s="5">
        <v>332.53132282406716</v>
      </c>
      <c r="AE6757" s="5">
        <v>314.9719130379778</v>
      </c>
      <c r="AG6757" s="5">
        <v>2739.4296308650055</v>
      </c>
      <c r="AH6757" s="5">
        <v>509.84406613566188</v>
      </c>
      <c r="AJ6757" s="5">
        <v>1796.1096228318049</v>
      </c>
      <c r="AK6757" s="5">
        <v>219.49262232611693</v>
      </c>
      <c r="AL6757" s="5">
        <v>10586.8017578125</v>
      </c>
      <c r="AM6757" s="5">
        <v>7818.93408203125</v>
      </c>
      <c r="AN6757" s="5">
        <v>2767.869384765625</v>
      </c>
      <c r="AO6757" s="5" t="s">
        <v>1334</v>
      </c>
    </row>
    <row r="6758" spans="1:41" x14ac:dyDescent="0.4">
      <c r="A6758" s="5">
        <v>2025</v>
      </c>
      <c r="B6758" s="5" t="s">
        <v>4024</v>
      </c>
      <c r="C6758" s="5" t="s">
        <v>278</v>
      </c>
      <c r="D6758" s="5" t="s">
        <v>108</v>
      </c>
      <c r="E6758" s="5" t="s">
        <v>217</v>
      </c>
      <c r="F6758" s="5" t="s">
        <v>285</v>
      </c>
      <c r="G6758" s="5" t="s">
        <v>87</v>
      </c>
      <c r="H6758" s="5" t="s">
        <v>131</v>
      </c>
      <c r="I6758" s="5">
        <v>51.616861382946773</v>
      </c>
      <c r="K6758" s="5">
        <v>110.19917044518711</v>
      </c>
      <c r="M6758" s="5">
        <v>254.63497636849058</v>
      </c>
      <c r="N6758" s="5">
        <v>0</v>
      </c>
      <c r="O6758" s="5">
        <v>189.66989065390607</v>
      </c>
      <c r="Q6758" s="5">
        <v>113.48909713566235</v>
      </c>
      <c r="S6758" s="5">
        <v>924.38915790914234</v>
      </c>
      <c r="T6758" s="5">
        <v>267.47371467278424</v>
      </c>
      <c r="V6758" s="5">
        <v>312.40929873781198</v>
      </c>
      <c r="W6758" s="5">
        <v>89.871168130055509</v>
      </c>
      <c r="X6758" s="5">
        <v>106.98948586911369</v>
      </c>
      <c r="Y6758" s="5">
        <v>1616.6111314823079</v>
      </c>
      <c r="Z6758" s="5">
        <v>149.78528021675916</v>
      </c>
      <c r="AC6758" s="5">
        <v>163.82230076278688</v>
      </c>
      <c r="AD6758" s="5">
        <v>324.17814218341448</v>
      </c>
      <c r="AE6758" s="5">
        <v>260.38536693614856</v>
      </c>
      <c r="AF6758" s="5">
        <v>1604.8422880367054</v>
      </c>
      <c r="AG6758" s="5">
        <v>3103.7649850629882</v>
      </c>
      <c r="AH6758" s="5">
        <v>503.9204784435255</v>
      </c>
      <c r="AJ6758" s="5">
        <v>1078.0652156711849</v>
      </c>
      <c r="AK6758" s="5">
        <v>171.1831773905819</v>
      </c>
      <c r="AL6758" s="5">
        <v>11397.3017578125</v>
      </c>
      <c r="AM6758" s="5">
        <v>8454.7919921875</v>
      </c>
      <c r="AN6758" s="5">
        <v>2942.50927734375</v>
      </c>
      <c r="AO6758" s="5" t="s">
        <v>4791</v>
      </c>
    </row>
    <row r="6759" spans="1:41" x14ac:dyDescent="0.4">
      <c r="A6759" s="5">
        <v>2025</v>
      </c>
      <c r="B6759" s="5" t="s">
        <v>4980</v>
      </c>
      <c r="C6759" s="5" t="s">
        <v>278</v>
      </c>
      <c r="D6759" s="5" t="s">
        <v>108</v>
      </c>
      <c r="E6759" s="5" t="s">
        <v>217</v>
      </c>
      <c r="F6759" s="5" t="s">
        <v>285</v>
      </c>
      <c r="G6759" s="5" t="s">
        <v>87</v>
      </c>
      <c r="H6759" s="5" t="s">
        <v>131</v>
      </c>
      <c r="I6759" s="5">
        <v>222.6406039043942</v>
      </c>
      <c r="K6759" s="5">
        <v>172.86407973867836</v>
      </c>
      <c r="M6759" s="5">
        <v>338.4387103317498</v>
      </c>
      <c r="N6759" s="5">
        <v>182.23622864017298</v>
      </c>
      <c r="O6759" s="5">
        <v>265.58795557055424</v>
      </c>
      <c r="Q6759" s="5">
        <v>110.46118830289342</v>
      </c>
      <c r="S6759" s="5">
        <v>728.94491456069193</v>
      </c>
      <c r="T6759" s="5">
        <v>312.40496338315364</v>
      </c>
      <c r="V6759" s="5">
        <v>304.07416435960289</v>
      </c>
      <c r="W6759" s="5">
        <v>107.89107700178712</v>
      </c>
      <c r="X6759" s="5">
        <v>0</v>
      </c>
      <c r="Y6759" s="5">
        <v>1933.7867233417212</v>
      </c>
      <c r="Z6759" s="5">
        <v>637.75494709902728</v>
      </c>
      <c r="AC6759" s="5">
        <v>226.33671588418386</v>
      </c>
      <c r="AD6759" s="5">
        <v>1233.999605363457</v>
      </c>
      <c r="AE6759" s="5">
        <v>261.37881936390522</v>
      </c>
      <c r="AF6759" s="5">
        <v>1562.0248169157683</v>
      </c>
      <c r="AG6759" s="5">
        <v>3437.4959470926342</v>
      </c>
      <c r="AH6759" s="5">
        <v>399.87835313043666</v>
      </c>
      <c r="AJ6759" s="5">
        <v>1049.3022483798893</v>
      </c>
      <c r="AK6759" s="5">
        <v>166.61598047101529</v>
      </c>
      <c r="AL6759" s="5">
        <v>13654.1181640625</v>
      </c>
      <c r="AM6759" s="5">
        <v>9927.4931640625</v>
      </c>
      <c r="AN6759" s="5">
        <v>3726.625732421875</v>
      </c>
      <c r="AO6759" s="5" t="s">
        <v>6158</v>
      </c>
    </row>
    <row r="6760" spans="1:41" x14ac:dyDescent="0.4">
      <c r="A6760" s="5">
        <v>2025</v>
      </c>
      <c r="B6760" s="5" t="s">
        <v>6344</v>
      </c>
      <c r="C6760" s="5" t="s">
        <v>278</v>
      </c>
      <c r="D6760" s="5" t="s">
        <v>108</v>
      </c>
      <c r="E6760" s="5" t="s">
        <v>217</v>
      </c>
      <c r="F6760" s="5" t="s">
        <v>285</v>
      </c>
      <c r="G6760" s="5" t="s">
        <v>87</v>
      </c>
      <c r="H6760" s="5" t="s">
        <v>131</v>
      </c>
      <c r="I6760" s="5">
        <v>252.86225722126875</v>
      </c>
      <c r="K6760" s="5">
        <v>174.58541679220539</v>
      </c>
      <c r="M6760" s="5">
        <v>415.21076306748932</v>
      </c>
      <c r="N6760" s="5">
        <v>184.73573172198479</v>
      </c>
      <c r="O6760" s="5">
        <v>278.11862907595508</v>
      </c>
      <c r="Q6760" s="5">
        <v>296.75460728703007</v>
      </c>
      <c r="S6760" s="5">
        <v>746.0481473387847</v>
      </c>
      <c r="T6760" s="5">
        <v>334.96039268271966</v>
      </c>
      <c r="V6760" s="5">
        <v>274.05850310404333</v>
      </c>
      <c r="W6760" s="5">
        <v>128.87783039464338</v>
      </c>
      <c r="Y6760" s="5">
        <v>18759.812053218255</v>
      </c>
      <c r="Z6760" s="5">
        <v>484.25629982737968</v>
      </c>
      <c r="AC6760" s="5">
        <v>324.9962679517094</v>
      </c>
      <c r="AD6760" s="5">
        <v>1290.4793711895697</v>
      </c>
      <c r="AE6760" s="5">
        <v>349.17083358441079</v>
      </c>
      <c r="AF6760" s="5">
        <v>1624.0503887647014</v>
      </c>
      <c r="AG6760" s="5">
        <v>3260.2811554451378</v>
      </c>
      <c r="AH6760" s="5">
        <v>649.62015550588058</v>
      </c>
      <c r="AJ6760" s="5">
        <v>1022.7828804869562</v>
      </c>
      <c r="AK6760" s="5">
        <v>223.30692845514645</v>
      </c>
      <c r="AL6760" s="5">
        <v>31074.96875</v>
      </c>
      <c r="AM6760" s="5">
        <v>26833.759765625</v>
      </c>
      <c r="AN6760" s="5">
        <v>4241.2080078125</v>
      </c>
      <c r="AO6760" s="5" t="s">
        <v>7112</v>
      </c>
    </row>
    <row r="6761" spans="1:41" x14ac:dyDescent="0.4">
      <c r="A6761" s="5">
        <v>2025</v>
      </c>
      <c r="B6761" s="5" t="s">
        <v>582</v>
      </c>
      <c r="C6761" s="5" t="s">
        <v>278</v>
      </c>
      <c r="D6761" s="5" t="s">
        <v>108</v>
      </c>
      <c r="E6761" s="5" t="s">
        <v>217</v>
      </c>
      <c r="F6761" s="5" t="s">
        <v>286</v>
      </c>
      <c r="G6761" s="5" t="s">
        <v>87</v>
      </c>
      <c r="H6761" s="5" t="s">
        <v>131</v>
      </c>
      <c r="I6761" s="5">
        <v>0</v>
      </c>
      <c r="M6761" s="5">
        <v>0</v>
      </c>
      <c r="N6761" s="5">
        <v>0</v>
      </c>
      <c r="O6761" s="5">
        <v>0</v>
      </c>
      <c r="P6761" s="5">
        <v>21.949262232611694</v>
      </c>
      <c r="Q6761" s="5">
        <v>0</v>
      </c>
      <c r="V6761" s="5">
        <v>0</v>
      </c>
      <c r="X6761" s="5">
        <v>49.385840023376311</v>
      </c>
      <c r="AC6761" s="5">
        <v>0</v>
      </c>
      <c r="AH6761" s="5">
        <v>11.020724566994332</v>
      </c>
      <c r="AJ6761" s="5">
        <v>0</v>
      </c>
      <c r="AL6761" s="5">
        <v>82.355827331542969</v>
      </c>
      <c r="AM6761" s="5">
        <v>21.949262619018555</v>
      </c>
      <c r="AN6761" s="5">
        <v>60.406566619873047</v>
      </c>
      <c r="AO6761" s="5" t="s">
        <v>1335</v>
      </c>
    </row>
    <row r="6762" spans="1:41" x14ac:dyDescent="0.4">
      <c r="A6762" s="5">
        <v>2025</v>
      </c>
      <c r="B6762" s="5" t="s">
        <v>7352</v>
      </c>
      <c r="C6762" s="5" t="s">
        <v>278</v>
      </c>
      <c r="D6762" s="5" t="s">
        <v>108</v>
      </c>
      <c r="E6762" s="5" t="s">
        <v>217</v>
      </c>
      <c r="F6762" s="5" t="s">
        <v>286</v>
      </c>
      <c r="G6762" s="5" t="s">
        <v>87</v>
      </c>
      <c r="H6762" s="5" t="s">
        <v>131</v>
      </c>
      <c r="N6762" s="5">
        <v>250</v>
      </c>
      <c r="Q6762" s="5">
        <v>0</v>
      </c>
      <c r="T6762" s="5">
        <v>0</v>
      </c>
      <c r="V6762" s="5">
        <v>0</v>
      </c>
      <c r="AC6762" s="5">
        <v>336.42704259636929</v>
      </c>
      <c r="AF6762" s="5">
        <v>0</v>
      </c>
      <c r="AG6762" s="5">
        <v>0</v>
      </c>
      <c r="AH6762" s="5">
        <v>0</v>
      </c>
      <c r="AL6762" s="5">
        <v>586.42706298828125</v>
      </c>
      <c r="AM6762" s="5">
        <v>586.42706298828125</v>
      </c>
      <c r="AN6762" s="5">
        <v>0</v>
      </c>
      <c r="AO6762" s="5" t="s">
        <v>8060</v>
      </c>
    </row>
    <row r="6763" spans="1:41" x14ac:dyDescent="0.4">
      <c r="A6763" s="5">
        <v>2025</v>
      </c>
      <c r="B6763" s="5" t="s">
        <v>1478</v>
      </c>
      <c r="C6763" s="5" t="s">
        <v>278</v>
      </c>
      <c r="D6763" s="5" t="s">
        <v>108</v>
      </c>
      <c r="E6763" s="5" t="s">
        <v>217</v>
      </c>
      <c r="F6763" s="5" t="s">
        <v>286</v>
      </c>
      <c r="G6763" s="5" t="s">
        <v>87</v>
      </c>
      <c r="H6763" s="5" t="s">
        <v>131</v>
      </c>
      <c r="M6763" s="5">
        <v>13.275169789941756</v>
      </c>
      <c r="N6763" s="5">
        <v>0</v>
      </c>
      <c r="O6763" s="5">
        <v>0</v>
      </c>
      <c r="Q6763" s="5">
        <v>0</v>
      </c>
      <c r="V6763" s="5">
        <v>0</v>
      </c>
      <c r="X6763" s="5">
        <v>55.313207458090652</v>
      </c>
      <c r="Y6763" s="5">
        <v>0</v>
      </c>
      <c r="AA6763" s="5">
        <v>544.01140131739737</v>
      </c>
      <c r="AF6763" s="5">
        <v>663.75848949708791</v>
      </c>
      <c r="AH6763" s="5">
        <v>11.06264149161813</v>
      </c>
      <c r="AJ6763" s="5">
        <v>0</v>
      </c>
      <c r="AL6763" s="5">
        <v>1287.4208984375</v>
      </c>
      <c r="AM6763" s="5">
        <v>1207.7698974609375</v>
      </c>
      <c r="AN6763" s="5">
        <v>79.651023864746094</v>
      </c>
      <c r="AO6763" s="5" t="s">
        <v>3481</v>
      </c>
    </row>
    <row r="6764" spans="1:41" x14ac:dyDescent="0.4">
      <c r="A6764" s="5">
        <v>2025</v>
      </c>
      <c r="B6764" s="5" t="s">
        <v>6344</v>
      </c>
      <c r="C6764" s="5" t="s">
        <v>278</v>
      </c>
      <c r="D6764" s="5" t="s">
        <v>108</v>
      </c>
      <c r="E6764" s="5" t="s">
        <v>217</v>
      </c>
      <c r="F6764" s="5" t="s">
        <v>286</v>
      </c>
      <c r="G6764" s="5" t="s">
        <v>87</v>
      </c>
      <c r="H6764" s="5" t="s">
        <v>131</v>
      </c>
      <c r="I6764" s="5">
        <v>0</v>
      </c>
      <c r="N6764" s="5">
        <v>253.75787324448459</v>
      </c>
      <c r="Q6764" s="5">
        <v>0</v>
      </c>
      <c r="S6764" s="5">
        <v>0</v>
      </c>
      <c r="V6764" s="5">
        <v>0</v>
      </c>
      <c r="AC6764" s="5">
        <v>0</v>
      </c>
      <c r="AF6764" s="5">
        <v>0</v>
      </c>
      <c r="AG6764" s="5">
        <v>0</v>
      </c>
      <c r="AH6764" s="5">
        <v>50.75157464889692</v>
      </c>
      <c r="AL6764" s="5">
        <v>304.50946044921875</v>
      </c>
      <c r="AM6764" s="5">
        <v>253.75787353515625</v>
      </c>
      <c r="AN6764" s="5">
        <v>50.751575469970703</v>
      </c>
      <c r="AO6764" s="5" t="s">
        <v>7113</v>
      </c>
    </row>
    <row r="6765" spans="1:41" x14ac:dyDescent="0.4">
      <c r="A6765" s="5">
        <v>2025</v>
      </c>
      <c r="B6765" s="5" t="s">
        <v>4024</v>
      </c>
      <c r="C6765" s="5" t="s">
        <v>278</v>
      </c>
      <c r="D6765" s="5" t="s">
        <v>108</v>
      </c>
      <c r="E6765" s="5" t="s">
        <v>217</v>
      </c>
      <c r="F6765" s="5" t="s">
        <v>286</v>
      </c>
      <c r="G6765" s="5" t="s">
        <v>87</v>
      </c>
      <c r="H6765" s="5" t="s">
        <v>131</v>
      </c>
      <c r="N6765" s="5">
        <v>0</v>
      </c>
      <c r="Q6765" s="5">
        <v>0</v>
      </c>
      <c r="V6765" s="5">
        <v>0</v>
      </c>
      <c r="X6765" s="5">
        <v>53.494742934556847</v>
      </c>
      <c r="Y6765" s="5">
        <v>0</v>
      </c>
      <c r="AC6765" s="5">
        <v>0</v>
      </c>
      <c r="AF6765" s="5">
        <v>0</v>
      </c>
      <c r="AG6765" s="5">
        <v>0</v>
      </c>
      <c r="AH6765" s="5">
        <v>1176.8843445602506</v>
      </c>
      <c r="AL6765" s="5">
        <v>1230.3790283203125</v>
      </c>
      <c r="AM6765" s="5">
        <v>0</v>
      </c>
      <c r="AN6765" s="5">
        <v>1230.3790283203125</v>
      </c>
      <c r="AO6765" s="5" t="s">
        <v>4792</v>
      </c>
    </row>
    <row r="6766" spans="1:41" x14ac:dyDescent="0.4">
      <c r="A6766" s="5">
        <v>2025</v>
      </c>
      <c r="B6766" s="5" t="s">
        <v>4980</v>
      </c>
      <c r="C6766" s="5" t="s">
        <v>278</v>
      </c>
      <c r="D6766" s="5" t="s">
        <v>108</v>
      </c>
      <c r="E6766" s="5" t="s">
        <v>217</v>
      </c>
      <c r="F6766" s="5" t="s">
        <v>286</v>
      </c>
      <c r="G6766" s="5" t="s">
        <v>87</v>
      </c>
      <c r="H6766" s="5" t="s">
        <v>131</v>
      </c>
      <c r="N6766" s="5">
        <v>364.47245728034596</v>
      </c>
      <c r="Q6766" s="5">
        <v>0</v>
      </c>
      <c r="V6766" s="5">
        <v>0</v>
      </c>
      <c r="X6766" s="5">
        <v>0</v>
      </c>
      <c r="AC6766" s="5">
        <v>0</v>
      </c>
      <c r="AF6766" s="5">
        <v>0</v>
      </c>
      <c r="AG6766" s="5">
        <v>0</v>
      </c>
      <c r="AH6766" s="5">
        <v>473.81419446444971</v>
      </c>
      <c r="AL6766" s="5">
        <v>838.28662109375</v>
      </c>
      <c r="AM6766" s="5">
        <v>364.47244262695313</v>
      </c>
      <c r="AN6766" s="5">
        <v>473.814208984375</v>
      </c>
      <c r="AO6766" s="5" t="s">
        <v>6159</v>
      </c>
    </row>
    <row r="6767" spans="1:41" x14ac:dyDescent="0.4">
      <c r="A6767" s="5">
        <v>2025</v>
      </c>
      <c r="B6767" s="5" t="s">
        <v>582</v>
      </c>
      <c r="C6767" s="5" t="s">
        <v>278</v>
      </c>
      <c r="D6767" s="5" t="s">
        <v>108</v>
      </c>
      <c r="E6767" s="5" t="s">
        <v>287</v>
      </c>
      <c r="F6767" s="5" t="s">
        <v>287</v>
      </c>
      <c r="G6767" s="5" t="s">
        <v>87</v>
      </c>
      <c r="H6767" s="5" t="s">
        <v>131</v>
      </c>
      <c r="I6767" s="5">
        <v>5340.5071108651864</v>
      </c>
      <c r="J6767" s="5">
        <v>14413.817170053619</v>
      </c>
      <c r="K6767" s="5">
        <v>1088.9736023233697</v>
      </c>
      <c r="L6767" s="5">
        <v>1396.9498201634551</v>
      </c>
      <c r="M6767" s="5">
        <v>4302.055397591892</v>
      </c>
      <c r="N6767" s="5">
        <v>3330.6907974876617</v>
      </c>
      <c r="O6767" s="5">
        <v>6432.1212072302478</v>
      </c>
      <c r="P6767" s="5">
        <v>4897.9515280926198</v>
      </c>
      <c r="Q6767" s="5">
        <v>1756.0496603290042</v>
      </c>
      <c r="R6767" s="5">
        <v>3177.6111427854448</v>
      </c>
      <c r="S6767" s="5">
        <v>5204.2554217824791</v>
      </c>
      <c r="T6767" s="5">
        <v>6584.7786697835081</v>
      </c>
      <c r="U6767" s="5">
        <v>779.37119406514614</v>
      </c>
      <c r="V6767" s="5">
        <v>7121.4381313708636</v>
      </c>
      <c r="W6767" s="5">
        <v>2112.6164898888755</v>
      </c>
      <c r="X6767" s="5">
        <v>6320.0963899196613</v>
      </c>
      <c r="Y6767" s="5">
        <v>29488.83380951381</v>
      </c>
      <c r="Z6767" s="5">
        <v>4442.9059493629657</v>
      </c>
      <c r="AA6767" s="5">
        <v>41549.508056352694</v>
      </c>
      <c r="AB6767" s="5">
        <v>716.64341189477182</v>
      </c>
      <c r="AC6767" s="5">
        <v>3864.75435275466</v>
      </c>
      <c r="AD6767" s="5">
        <v>9692.1142513544946</v>
      </c>
      <c r="AE6767" s="5">
        <v>6318.0951336572762</v>
      </c>
      <c r="AF6767" s="5">
        <v>7411.0808805545576</v>
      </c>
      <c r="AG6767" s="5">
        <v>46641.870077663429</v>
      </c>
      <c r="AH6767" s="5">
        <v>8424.4820782861007</v>
      </c>
      <c r="AI6767" s="5">
        <v>3086.0662699052041</v>
      </c>
      <c r="AJ6767" s="5">
        <v>16080.377176912027</v>
      </c>
      <c r="AK6767" s="5">
        <v>4880.3296068076925</v>
      </c>
      <c r="AL6767" s="5">
        <v>256856.328125</v>
      </c>
      <c r="AM6767" s="5">
        <v>198011.8125</v>
      </c>
      <c r="AN6767" s="5">
        <v>58844.53125</v>
      </c>
      <c r="AO6767" s="5" t="s">
        <v>1336</v>
      </c>
    </row>
    <row r="6768" spans="1:41" x14ac:dyDescent="0.4">
      <c r="A6768" s="5">
        <v>2025</v>
      </c>
      <c r="B6768" s="5" t="s">
        <v>1478</v>
      </c>
      <c r="C6768" s="5" t="s">
        <v>278</v>
      </c>
      <c r="D6768" s="5" t="s">
        <v>108</v>
      </c>
      <c r="E6768" s="5" t="s">
        <v>287</v>
      </c>
      <c r="F6768" s="5" t="s">
        <v>287</v>
      </c>
      <c r="G6768" s="5" t="s">
        <v>87</v>
      </c>
      <c r="H6768" s="5" t="s">
        <v>131</v>
      </c>
      <c r="I6768" s="5">
        <v>5049.5056546693913</v>
      </c>
      <c r="J6768" s="5">
        <v>10942.342963040473</v>
      </c>
      <c r="K6768" s="5">
        <v>1129.4173727924506</v>
      </c>
      <c r="L6768" s="5">
        <v>1571.7118186955756</v>
      </c>
      <c r="M6768" s="5">
        <v>4585.8154100181855</v>
      </c>
      <c r="N6768" s="5">
        <v>2950.2139958526013</v>
      </c>
      <c r="O6768" s="5">
        <v>6365.0688907305066</v>
      </c>
      <c r="P6768" s="5">
        <v>6031.2425405434087</v>
      </c>
      <c r="Q6768" s="5">
        <v>1707.0710568019376</v>
      </c>
      <c r="R6768" s="5">
        <v>3352.8726453246732</v>
      </c>
      <c r="S6768" s="5">
        <v>4454.1417915400989</v>
      </c>
      <c r="T6768" s="5">
        <v>6897.5569700239048</v>
      </c>
      <c r="U6768" s="5">
        <v>829.70890900945562</v>
      </c>
      <c r="V6768" s="5">
        <v>6595.5468573027301</v>
      </c>
      <c r="W6768" s="5">
        <v>2119.9339890387823</v>
      </c>
      <c r="X6768" s="5">
        <v>8009.3524399315265</v>
      </c>
      <c r="Y6768" s="5">
        <v>28635.647501053532</v>
      </c>
      <c r="Z6768" s="5">
        <v>4539.7633894391265</v>
      </c>
      <c r="AA6768" s="5">
        <v>47841.955170113564</v>
      </c>
      <c r="AB6768" s="5">
        <v>0</v>
      </c>
      <c r="AC6768" s="5">
        <v>3846.7669690502571</v>
      </c>
      <c r="AD6768" s="5">
        <v>9497.6738438768498</v>
      </c>
      <c r="AE6768" s="5">
        <v>6564.5714611261992</v>
      </c>
      <c r="AF6768" s="5">
        <v>7741.925229761885</v>
      </c>
      <c r="AG6768" s="5">
        <v>43235.617365172671</v>
      </c>
      <c r="AH6768" s="5">
        <v>8306.5620339801953</v>
      </c>
      <c r="AI6768" s="5">
        <v>2457.0126752883871</v>
      </c>
      <c r="AJ6768" s="5">
        <v>22423.100041508162</v>
      </c>
      <c r="AK6768" s="5">
        <v>5147.8000285640655</v>
      </c>
      <c r="AL6768" s="5">
        <v>262829.90625</v>
      </c>
      <c r="AM6768" s="5">
        <v>203859.5625</v>
      </c>
      <c r="AN6768" s="5">
        <v>58970.3359375</v>
      </c>
      <c r="AO6768" s="5" t="s">
        <v>3482</v>
      </c>
    </row>
    <row r="6769" spans="1:41" x14ac:dyDescent="0.4">
      <c r="A6769" s="5">
        <v>2025</v>
      </c>
      <c r="B6769" s="5" t="s">
        <v>4024</v>
      </c>
      <c r="C6769" s="5" t="s">
        <v>278</v>
      </c>
      <c r="D6769" s="5" t="s">
        <v>108</v>
      </c>
      <c r="E6769" s="5" t="s">
        <v>287</v>
      </c>
      <c r="F6769" s="5" t="s">
        <v>287</v>
      </c>
      <c r="G6769" s="5" t="s">
        <v>87</v>
      </c>
      <c r="H6769" s="5" t="s">
        <v>131</v>
      </c>
      <c r="I6769" s="5">
        <v>5080.7309870814943</v>
      </c>
      <c r="J6769" s="5">
        <v>19230.942066055752</v>
      </c>
      <c r="K6769" s="5">
        <v>1166.6383737932485</v>
      </c>
      <c r="L6769" s="5">
        <v>1361.9761551138174</v>
      </c>
      <c r="M6769" s="5">
        <v>4568.6403591729759</v>
      </c>
      <c r="N6769" s="5">
        <v>3391.484375279329</v>
      </c>
      <c r="O6769" s="5">
        <v>6391.8384494555094</v>
      </c>
      <c r="P6769" s="5">
        <v>5232.0708190759024</v>
      </c>
      <c r="Q6769" s="5">
        <v>1649.9678254905023</v>
      </c>
      <c r="R6769" s="5">
        <v>3201.8286103516398</v>
      </c>
      <c r="S6769" s="5">
        <v>5748.5450757474791</v>
      </c>
      <c r="T6769" s="5">
        <v>5670.4427510630258</v>
      </c>
      <c r="U6769" s="5">
        <v>821.98117217040692</v>
      </c>
      <c r="V6769" s="5">
        <v>7150.1073406328678</v>
      </c>
      <c r="W6769" s="5">
        <v>2213.6124626319624</v>
      </c>
      <c r="X6769" s="5">
        <v>6656.8858107762544</v>
      </c>
      <c r="Y6769" s="5">
        <v>27533.744188416407</v>
      </c>
      <c r="Z6769" s="5">
        <v>4384.4291309162791</v>
      </c>
      <c r="AA6769" s="5">
        <v>38782.618732695024</v>
      </c>
      <c r="AB6769" s="5">
        <v>699.45446281791772</v>
      </c>
      <c r="AC6769" s="5">
        <v>3854.7241863782974</v>
      </c>
      <c r="AD6769" s="5">
        <v>9531.8900189308788</v>
      </c>
      <c r="AE6769" s="5">
        <v>6517.2110369741258</v>
      </c>
      <c r="AF6769" s="5">
        <v>7821.5721312104442</v>
      </c>
      <c r="AG6769" s="5">
        <v>49650.610707279593</v>
      </c>
      <c r="AH6769" s="5">
        <v>6506.0306357008039</v>
      </c>
      <c r="AI6769" s="5">
        <v>2811.683688640308</v>
      </c>
      <c r="AJ6769" s="5">
        <v>15919.769234011894</v>
      </c>
      <c r="AK6769" s="5">
        <v>4907.1145380821827</v>
      </c>
      <c r="AL6769" s="5">
        <v>258458.546875</v>
      </c>
      <c r="AM6769" s="5">
        <v>201585.765625</v>
      </c>
      <c r="AN6769" s="5">
        <v>56872.77734375</v>
      </c>
      <c r="AO6769" s="5" t="s">
        <v>4793</v>
      </c>
    </row>
    <row r="6770" spans="1:41" x14ac:dyDescent="0.4">
      <c r="A6770" s="5">
        <v>2025</v>
      </c>
      <c r="B6770" s="5" t="s">
        <v>7352</v>
      </c>
      <c r="C6770" s="5" t="s">
        <v>278</v>
      </c>
      <c r="D6770" s="5" t="s">
        <v>108</v>
      </c>
      <c r="E6770" s="5" t="s">
        <v>287</v>
      </c>
      <c r="F6770" s="5" t="s">
        <v>287</v>
      </c>
      <c r="G6770" s="5" t="s">
        <v>87</v>
      </c>
      <c r="H6770" s="5" t="s">
        <v>131</v>
      </c>
      <c r="I6770" s="5">
        <v>6232</v>
      </c>
      <c r="J6770" s="5">
        <v>16992.279806818329</v>
      </c>
      <c r="K6770" s="5">
        <v>853.6047865999999</v>
      </c>
      <c r="L6770" s="5">
        <v>1583</v>
      </c>
      <c r="M6770" s="5">
        <v>6787.2260528548968</v>
      </c>
      <c r="N6770" s="5">
        <v>3943.8943613281249</v>
      </c>
      <c r="O6770" s="5">
        <v>5581.6057533266576</v>
      </c>
      <c r="P6770" s="5">
        <v>4627.9969600000004</v>
      </c>
      <c r="Q6770" s="5">
        <v>1611.75936720662</v>
      </c>
      <c r="R6770" s="5">
        <v>3731.8548471082731</v>
      </c>
      <c r="S6770" s="5">
        <v>6228.1128199999994</v>
      </c>
      <c r="T6770" s="5">
        <v>6150</v>
      </c>
      <c r="U6770" s="5">
        <v>768</v>
      </c>
      <c r="V6770" s="5">
        <v>6570</v>
      </c>
      <c r="W6770" s="5">
        <v>2229.7199999999998</v>
      </c>
      <c r="X6770" s="5">
        <v>11044.47173619527</v>
      </c>
      <c r="Y6770" s="5">
        <v>25805.98</v>
      </c>
      <c r="Z6770" s="5">
        <v>4666.0841010591676</v>
      </c>
      <c r="AA6770" s="5">
        <v>38069</v>
      </c>
      <c r="AB6770" s="5">
        <v>1688</v>
      </c>
      <c r="AC6770" s="5">
        <v>3844.4866235312161</v>
      </c>
      <c r="AD6770" s="5">
        <v>10202.036414338079</v>
      </c>
      <c r="AE6770" s="5">
        <v>6019.3950479759997</v>
      </c>
      <c r="AF6770" s="5">
        <v>11702.70878885741</v>
      </c>
      <c r="AG6770" s="5">
        <v>62375</v>
      </c>
      <c r="AH6770" s="5">
        <v>9304.3372620709906</v>
      </c>
      <c r="AI6770" s="5">
        <v>4287</v>
      </c>
      <c r="AJ6770" s="5">
        <v>16453.508385067798</v>
      </c>
      <c r="AK6770" s="5">
        <v>4884</v>
      </c>
      <c r="AL6770" s="5">
        <v>284237.03125</v>
      </c>
      <c r="AM6770" s="5">
        <v>214996.953125</v>
      </c>
      <c r="AN6770" s="5">
        <v>69240.109375</v>
      </c>
      <c r="AO6770" s="5" t="s">
        <v>8061</v>
      </c>
    </row>
    <row r="6771" spans="1:41" x14ac:dyDescent="0.4">
      <c r="A6771" s="5">
        <v>2025</v>
      </c>
      <c r="B6771" s="5" t="s">
        <v>4980</v>
      </c>
      <c r="C6771" s="5" t="s">
        <v>278</v>
      </c>
      <c r="D6771" s="5" t="s">
        <v>108</v>
      </c>
      <c r="E6771" s="5" t="s">
        <v>287</v>
      </c>
      <c r="F6771" s="5" t="s">
        <v>287</v>
      </c>
      <c r="G6771" s="5" t="s">
        <v>87</v>
      </c>
      <c r="H6771" s="5" t="s">
        <v>131</v>
      </c>
      <c r="I6771" s="5">
        <v>5182.6311878891793</v>
      </c>
      <c r="J6771" s="5">
        <v>15822.835502855021</v>
      </c>
      <c r="K6771" s="5">
        <v>816.41830430797495</v>
      </c>
      <c r="L6771" s="5">
        <v>1374.5818388858761</v>
      </c>
      <c r="M6771" s="5">
        <v>4852.6904312183206</v>
      </c>
      <c r="N6771" s="5">
        <v>3750.0529475579679</v>
      </c>
      <c r="O6771" s="5">
        <v>6329.8312810760008</v>
      </c>
      <c r="P6771" s="5">
        <v>4393.4165634456049</v>
      </c>
      <c r="Q6771" s="5">
        <v>1768.6521976020358</v>
      </c>
      <c r="R6771" s="5">
        <v>3235.1029594047068</v>
      </c>
      <c r="S6771" s="5">
        <v>6115.8478331642045</v>
      </c>
      <c r="T6771" s="5">
        <v>6143.9642798686891</v>
      </c>
      <c r="U6771" s="5">
        <v>754.14558160693298</v>
      </c>
      <c r="V6771" s="5">
        <v>6844.7927477248968</v>
      </c>
      <c r="W6771" s="5">
        <v>2276.3908331852463</v>
      </c>
      <c r="X6771" s="5">
        <v>9499.8704640244214</v>
      </c>
      <c r="Y6771" s="5">
        <v>28647.535142235192</v>
      </c>
      <c r="Z6771" s="5">
        <v>5182.65016446753</v>
      </c>
      <c r="AA6771" s="5">
        <v>37047.063257730246</v>
      </c>
      <c r="AB6771" s="5">
        <v>1735.9302465323906</v>
      </c>
      <c r="AC6771" s="5">
        <v>3684.1448724330248</v>
      </c>
      <c r="AD6771" s="5">
        <v>10479.378663447495</v>
      </c>
      <c r="AE6771" s="5">
        <v>6030.4571431728091</v>
      </c>
      <c r="AF6771" s="5">
        <v>9991.1793364383302</v>
      </c>
      <c r="AG6771" s="5">
        <v>56572.37346917735</v>
      </c>
      <c r="AH6771" s="5">
        <v>8446.5714679332013</v>
      </c>
      <c r="AI6771" s="5">
        <v>2772.073375086517</v>
      </c>
      <c r="AJ6771" s="5">
        <v>15951.526904302948</v>
      </c>
      <c r="AK6771" s="5">
        <v>4920.3781732846701</v>
      </c>
      <c r="AL6771" s="5">
        <v>270622.46875</v>
      </c>
      <c r="AM6771" s="5">
        <v>206233.140625</v>
      </c>
      <c r="AN6771" s="5">
        <v>64389.34765625</v>
      </c>
      <c r="AO6771" s="5" t="s">
        <v>6160</v>
      </c>
    </row>
    <row r="6772" spans="1:41" x14ac:dyDescent="0.4">
      <c r="A6772" s="5">
        <v>2025</v>
      </c>
      <c r="B6772" s="5" t="s">
        <v>6344</v>
      </c>
      <c r="C6772" s="5" t="s">
        <v>278</v>
      </c>
      <c r="D6772" s="5" t="s">
        <v>108</v>
      </c>
      <c r="E6772" s="5" t="s">
        <v>287</v>
      </c>
      <c r="F6772" s="5" t="s">
        <v>287</v>
      </c>
      <c r="G6772" s="5" t="s">
        <v>87</v>
      </c>
      <c r="H6772" s="5" t="s">
        <v>131</v>
      </c>
      <c r="I6772" s="5">
        <v>5958.234863780498</v>
      </c>
      <c r="J6772" s="5">
        <v>17331.798722290161</v>
      </c>
      <c r="K6772" s="5">
        <v>869.75715311233876</v>
      </c>
      <c r="L6772" s="5">
        <v>1530.6674914107309</v>
      </c>
      <c r="M6772" s="5">
        <v>5389.8172277128524</v>
      </c>
      <c r="N6772" s="5">
        <v>3761.5788190081239</v>
      </c>
      <c r="O6772" s="5">
        <v>5877.4486107875964</v>
      </c>
      <c r="P6772" s="5">
        <v>4345.921243567841</v>
      </c>
      <c r="Q6772" s="5">
        <v>1713.5739957052217</v>
      </c>
      <c r="R6772" s="5">
        <v>3651.9905035212873</v>
      </c>
      <c r="S6772" s="5">
        <v>6974.859956202411</v>
      </c>
      <c r="T6772" s="5">
        <v>6090.1889578676301</v>
      </c>
      <c r="U6772" s="5">
        <v>598.2686972446337</v>
      </c>
      <c r="V6772" s="5">
        <v>6525.6374683551658</v>
      </c>
      <c r="W6772" s="5">
        <v>2528.4434490080444</v>
      </c>
      <c r="X6772" s="5">
        <v>9814.3395056036861</v>
      </c>
      <c r="Y6772" s="5">
        <v>28634.038416907639</v>
      </c>
      <c r="Z6772" s="5">
        <v>5193.6368987134392</v>
      </c>
      <c r="AA6772" s="5">
        <v>37726.690531004009</v>
      </c>
      <c r="AB6772" s="5">
        <v>1692.0574987942232</v>
      </c>
      <c r="AC6772" s="5">
        <v>3570.9249383423735</v>
      </c>
      <c r="AD6772" s="5">
        <v>12815.104110618529</v>
      </c>
      <c r="AE6772" s="5">
        <v>5981.5805881189908</v>
      </c>
      <c r="AF6772" s="5">
        <v>10002.648148180953</v>
      </c>
      <c r="AG6772" s="5">
        <v>60109.149982660529</v>
      </c>
      <c r="AH6772" s="5">
        <v>8316.1530219682481</v>
      </c>
      <c r="AI6772" s="5">
        <v>3365.8444307148434</v>
      </c>
      <c r="AJ6772" s="5">
        <v>16679.123694333779</v>
      </c>
      <c r="AK6772" s="5">
        <v>4832.5649380679642</v>
      </c>
      <c r="AL6772" s="5">
        <v>281882.0625</v>
      </c>
      <c r="AM6772" s="5">
        <v>213315.46875</v>
      </c>
      <c r="AN6772" s="5">
        <v>68566.578125</v>
      </c>
      <c r="AO6772" s="5" t="s">
        <v>7114</v>
      </c>
    </row>
    <row r="6773" spans="1:41" x14ac:dyDescent="0.4">
      <c r="A6773" s="5">
        <v>2025</v>
      </c>
      <c r="B6773" s="5" t="s">
        <v>4980</v>
      </c>
      <c r="C6773" s="5" t="s">
        <v>278</v>
      </c>
      <c r="D6773" s="5" t="s">
        <v>108</v>
      </c>
      <c r="E6773" s="5" t="s">
        <v>287</v>
      </c>
      <c r="F6773" s="5" t="s">
        <v>287</v>
      </c>
      <c r="G6773" s="5" t="s">
        <v>88</v>
      </c>
      <c r="H6773" s="5" t="s">
        <v>131</v>
      </c>
      <c r="I6773" s="5">
        <v>5716.8241840054152</v>
      </c>
      <c r="J6773" s="5">
        <v>18201.349899502718</v>
      </c>
      <c r="K6773" s="5">
        <v>871</v>
      </c>
      <c r="L6773" s="5">
        <v>1518.793151641074</v>
      </c>
      <c r="M6773" s="5">
        <v>5247.9168737702403</v>
      </c>
      <c r="N6773" s="5">
        <v>4087.3726864289042</v>
      </c>
      <c r="O6773" s="5">
        <v>6845.3631771721302</v>
      </c>
      <c r="P6773" s="5">
        <v>4779.2538979768797</v>
      </c>
      <c r="Q6773" s="5">
        <v>1933.419028978047</v>
      </c>
      <c r="R6773" s="5">
        <v>3474.609028382974</v>
      </c>
      <c r="S6773" s="5">
        <v>6510.8374068094854</v>
      </c>
      <c r="T6773" s="5">
        <v>6766.1280331500921</v>
      </c>
      <c r="U6773" s="5">
        <v>831.87816051160883</v>
      </c>
      <c r="V6773" s="5">
        <v>7604</v>
      </c>
      <c r="W6773" s="5">
        <v>2461.7910485111038</v>
      </c>
      <c r="X6773" s="5">
        <v>10564.028700000001</v>
      </c>
      <c r="Y6773" s="5">
        <v>31375.553596623649</v>
      </c>
      <c r="Z6773" s="5">
        <v>5648.8329689732736</v>
      </c>
      <c r="AA6773" s="5">
        <v>42298</v>
      </c>
      <c r="AB6773" s="5">
        <v>1992</v>
      </c>
      <c r="AC6773" s="5">
        <v>4003.8560707857341</v>
      </c>
      <c r="AD6773" s="5">
        <v>11455.63279611791</v>
      </c>
      <c r="AE6773" s="5">
        <v>6521.6065699578239</v>
      </c>
      <c r="AF6773" s="5">
        <v>11039.382540729321</v>
      </c>
      <c r="AG6773" s="5">
        <v>67234</v>
      </c>
      <c r="AH6773" s="5">
        <v>9349.2086875742607</v>
      </c>
      <c r="AI6773" s="5">
        <v>2997.8443600807682</v>
      </c>
      <c r="AJ6773" s="5">
        <v>17947.624073898831</v>
      </c>
      <c r="AK6773" s="5">
        <v>5322</v>
      </c>
      <c r="AL6773" s="5">
        <v>304600.09375</v>
      </c>
      <c r="AM6773" s="5">
        <v>234216.359375</v>
      </c>
      <c r="AN6773" s="5">
        <v>70383.75</v>
      </c>
      <c r="AO6773" s="5" t="s">
        <v>6161</v>
      </c>
    </row>
    <row r="6774" spans="1:41" x14ac:dyDescent="0.4">
      <c r="A6774" s="5">
        <v>2025</v>
      </c>
      <c r="B6774" s="5" t="s">
        <v>1478</v>
      </c>
      <c r="C6774" s="5" t="s">
        <v>278</v>
      </c>
      <c r="D6774" s="5" t="s">
        <v>108</v>
      </c>
      <c r="E6774" s="5" t="s">
        <v>287</v>
      </c>
      <c r="F6774" s="5" t="s">
        <v>287</v>
      </c>
      <c r="G6774" s="5" t="s">
        <v>88</v>
      </c>
      <c r="H6774" s="5" t="s">
        <v>131</v>
      </c>
      <c r="I6774" s="5">
        <v>5564.0592000000006</v>
      </c>
      <c r="J6774" s="5">
        <v>12057.375449636311</v>
      </c>
      <c r="K6774" s="5">
        <v>1271.51390174826</v>
      </c>
      <c r="L6774" s="5">
        <v>1695.3669832566341</v>
      </c>
      <c r="M6774" s="5">
        <v>5078.0131323324531</v>
      </c>
      <c r="N6774" s="5">
        <v>3187.1039344087631</v>
      </c>
      <c r="O6774" s="5">
        <v>6949.838714770206</v>
      </c>
      <c r="P6774" s="5">
        <v>5451.9009272000003</v>
      </c>
      <c r="Q6774" s="5">
        <v>1856.075085259673</v>
      </c>
      <c r="R6774" s="5">
        <v>3872.2412334874111</v>
      </c>
      <c r="S6774" s="5">
        <v>4749.8208693399993</v>
      </c>
      <c r="T6774" s="5">
        <v>7235.9720440318006</v>
      </c>
      <c r="U6774" s="5">
        <v>914.25771238160712</v>
      </c>
      <c r="V6774" s="5">
        <v>7421</v>
      </c>
      <c r="W6774" s="5">
        <v>2305.9167303359459</v>
      </c>
      <c r="X6774" s="5">
        <v>8652.4701968255322</v>
      </c>
      <c r="Y6774" s="5">
        <v>31843.20930000001</v>
      </c>
      <c r="Z6774" s="5">
        <v>4937.8875421647244</v>
      </c>
      <c r="AA6774" s="5">
        <v>52866.298729772003</v>
      </c>
      <c r="AB6774" s="5">
        <v>0</v>
      </c>
      <c r="AC6774" s="5">
        <v>4177.6033600000001</v>
      </c>
      <c r="AD6774" s="5">
        <v>10378.479994762451</v>
      </c>
      <c r="AE6774" s="5">
        <v>7116.0130462277666</v>
      </c>
      <c r="AF6774" s="5">
        <v>8530.8410855100065</v>
      </c>
      <c r="AG6774" s="5">
        <v>50760.961211599577</v>
      </c>
      <c r="AH6774" s="5">
        <v>9197.9822022589105</v>
      </c>
      <c r="AI6774" s="5">
        <v>2654.300594910153</v>
      </c>
      <c r="AJ6774" s="5">
        <v>24797.351167500012</v>
      </c>
      <c r="AK6774" s="5">
        <v>5914.2110987675151</v>
      </c>
      <c r="AL6774" s="5">
        <v>291438.09375</v>
      </c>
      <c r="AM6774" s="5">
        <v>227049.5625</v>
      </c>
      <c r="AN6774" s="5">
        <v>64388.515625</v>
      </c>
      <c r="AO6774" s="5" t="s">
        <v>3483</v>
      </c>
    </row>
    <row r="6775" spans="1:41" x14ac:dyDescent="0.4">
      <c r="A6775" s="5">
        <v>2025</v>
      </c>
      <c r="B6775" s="5" t="s">
        <v>7352</v>
      </c>
      <c r="C6775" s="5" t="s">
        <v>278</v>
      </c>
      <c r="D6775" s="5" t="s">
        <v>108</v>
      </c>
      <c r="E6775" s="5" t="s">
        <v>287</v>
      </c>
      <c r="F6775" s="5" t="s">
        <v>287</v>
      </c>
      <c r="G6775" s="5" t="s">
        <v>88</v>
      </c>
      <c r="H6775" s="5" t="s">
        <v>131</v>
      </c>
      <c r="I6775" s="5">
        <v>6880.6315655423996</v>
      </c>
      <c r="J6775" s="5">
        <v>19123.649274125819</v>
      </c>
      <c r="K6775" s="5">
        <v>920.98300564268584</v>
      </c>
      <c r="L6775" s="5">
        <v>1750.6739533802699</v>
      </c>
      <c r="M6775" s="5">
        <v>7346.7117567999994</v>
      </c>
      <c r="N6775" s="5">
        <v>4264.5329729041014</v>
      </c>
      <c r="O6775" s="5">
        <v>6041.7095718418013</v>
      </c>
      <c r="P6775" s="5">
        <v>4950.8170359398291</v>
      </c>
      <c r="Q6775" s="5">
        <v>1755.664049625897</v>
      </c>
      <c r="R6775" s="5">
        <v>4106.1265619273508</v>
      </c>
      <c r="S6775" s="5">
        <v>6728.008560982058</v>
      </c>
      <c r="T6775" s="5">
        <v>6802.5572725920729</v>
      </c>
      <c r="U6775" s="5">
        <v>845.05478731199992</v>
      </c>
      <c r="V6775" s="5">
        <v>7111</v>
      </c>
      <c r="W6775" s="5">
        <v>2186</v>
      </c>
      <c r="X6775" s="5">
        <v>11966.611879231021</v>
      </c>
      <c r="Y6775" s="5">
        <v>28552.317750433711</v>
      </c>
      <c r="Z6775" s="5">
        <v>5044.5875807384946</v>
      </c>
      <c r="AA6775" s="5">
        <v>42682</v>
      </c>
      <c r="AB6775" s="5">
        <v>1827.14548608</v>
      </c>
      <c r="AC6775" s="5">
        <v>4161.3959599999998</v>
      </c>
      <c r="AD6775" s="5">
        <v>11112.917306427849</v>
      </c>
      <c r="AE6775" s="5">
        <v>6515.5867836739653</v>
      </c>
      <c r="AF6775" s="5">
        <v>13237.509825024281</v>
      </c>
      <c r="AG6775" s="5">
        <v>69576</v>
      </c>
      <c r="AH6775" s="5">
        <v>10455.855672482199</v>
      </c>
      <c r="AI6775" s="5">
        <v>4640.3866699200007</v>
      </c>
      <c r="AJ6775" s="5">
        <v>18166.002753243589</v>
      </c>
      <c r="AK6775" s="5">
        <v>5287</v>
      </c>
      <c r="AL6775" s="5">
        <v>314039.40625</v>
      </c>
      <c r="AM6775" s="5">
        <v>238723.5625</v>
      </c>
      <c r="AN6775" s="5">
        <v>75315.8828125</v>
      </c>
      <c r="AO6775" s="5" t="s">
        <v>8062</v>
      </c>
    </row>
    <row r="6776" spans="1:41" x14ac:dyDescent="0.4">
      <c r="A6776" s="5">
        <v>2025</v>
      </c>
      <c r="B6776" s="5" t="s">
        <v>582</v>
      </c>
      <c r="C6776" s="5" t="s">
        <v>278</v>
      </c>
      <c r="D6776" s="5" t="s">
        <v>108</v>
      </c>
      <c r="E6776" s="5" t="s">
        <v>287</v>
      </c>
      <c r="F6776" s="5" t="s">
        <v>287</v>
      </c>
      <c r="G6776" s="5" t="s">
        <v>88</v>
      </c>
      <c r="H6776" s="5" t="s">
        <v>131</v>
      </c>
      <c r="I6776" s="5">
        <v>5563.9977593527601</v>
      </c>
      <c r="J6776" s="5">
        <v>15616.040697468599</v>
      </c>
      <c r="K6776" s="5">
        <v>1133.2393604324011</v>
      </c>
      <c r="L6776" s="5">
        <v>1513.764412126234</v>
      </c>
      <c r="M6776" s="5">
        <v>4592.9253191024918</v>
      </c>
      <c r="N6776" s="5">
        <v>3673.4611694000009</v>
      </c>
      <c r="O6776" s="5">
        <v>6869.1715947642206</v>
      </c>
      <c r="P6776" s="5">
        <v>6009.6</v>
      </c>
      <c r="Q6776" s="5">
        <v>1860.9151718350261</v>
      </c>
      <c r="R6776" s="5">
        <v>3319.854708034009</v>
      </c>
      <c r="S6776" s="5">
        <v>5384.0968714971641</v>
      </c>
      <c r="T6776" s="5">
        <v>6534.7695042890564</v>
      </c>
      <c r="U6776" s="5">
        <v>772.74826815770075</v>
      </c>
      <c r="V6776" s="5">
        <v>161</v>
      </c>
      <c r="W6776" s="5">
        <v>2273.1948870314391</v>
      </c>
      <c r="X6776" s="5">
        <v>6882.3272040073089</v>
      </c>
      <c r="Y6776" s="5">
        <v>31415.81755</v>
      </c>
      <c r="Z6776" s="5">
        <v>4757.233181708657</v>
      </c>
      <c r="AA6776" s="5">
        <v>45162.715327937389</v>
      </c>
      <c r="AB6776" s="5">
        <v>653</v>
      </c>
      <c r="AC6776" s="5">
        <v>4167.8574600000002</v>
      </c>
      <c r="AD6776" s="5">
        <v>10377.81308966623</v>
      </c>
      <c r="AE6776" s="5">
        <v>6721.8098688099981</v>
      </c>
      <c r="AF6776" s="5">
        <v>8030.8042067394872</v>
      </c>
      <c r="AG6776" s="5">
        <v>51492.291610718727</v>
      </c>
      <c r="AH6776" s="5">
        <v>9214.4700063861455</v>
      </c>
      <c r="AI6776" s="5">
        <v>3294.706179378371</v>
      </c>
      <c r="AJ6776" s="5">
        <v>17510.87490878706</v>
      </c>
      <c r="AK6776" s="5">
        <v>5210.2744097735913</v>
      </c>
      <c r="AL6776" s="5">
        <v>270170.78125</v>
      </c>
      <c r="AM6776" s="5">
        <v>207750.796875</v>
      </c>
      <c r="AN6776" s="5">
        <v>62419.98828125</v>
      </c>
      <c r="AO6776" s="5" t="s">
        <v>1337</v>
      </c>
    </row>
    <row r="6777" spans="1:41" x14ac:dyDescent="0.4">
      <c r="A6777" s="5">
        <v>2025</v>
      </c>
      <c r="B6777" s="5" t="s">
        <v>6344</v>
      </c>
      <c r="C6777" s="5" t="s">
        <v>278</v>
      </c>
      <c r="D6777" s="5" t="s">
        <v>108</v>
      </c>
      <c r="E6777" s="5" t="s">
        <v>287</v>
      </c>
      <c r="F6777" s="5" t="s">
        <v>287</v>
      </c>
      <c r="G6777" s="5" t="s">
        <v>88</v>
      </c>
      <c r="H6777" s="5" t="s">
        <v>131</v>
      </c>
      <c r="I6777" s="5">
        <v>6610.5734010796796</v>
      </c>
      <c r="J6777" s="5">
        <v>20034.07127915099</v>
      </c>
      <c r="K6777" s="5">
        <v>785.48998659999995</v>
      </c>
      <c r="L6777" s="5">
        <v>1701.0844271202759</v>
      </c>
      <c r="M6777" s="5">
        <v>5862.6690649920001</v>
      </c>
      <c r="N6777" s="5">
        <v>4091.5850717940011</v>
      </c>
      <c r="O6777" s="5">
        <v>6393.0806362735548</v>
      </c>
      <c r="P6777" s="5">
        <v>4704.0643563784306</v>
      </c>
      <c r="Q6777" s="5">
        <v>1863.9068507817969</v>
      </c>
      <c r="R6777" s="5">
        <v>3972.3817795810919</v>
      </c>
      <c r="S6777" s="5">
        <v>7586.7685248450234</v>
      </c>
      <c r="T6777" s="5">
        <v>6738.1223721993674</v>
      </c>
      <c r="U6777" s="5">
        <v>663.77026537597499</v>
      </c>
      <c r="V6777" s="5">
        <v>7098</v>
      </c>
      <c r="W6777" s="5">
        <v>2750.2652807712002</v>
      </c>
      <c r="X6777" s="5">
        <v>10997</v>
      </c>
      <c r="Y6777" s="5">
        <v>31676.881977737768</v>
      </c>
      <c r="Z6777" s="5">
        <v>5660.354735415709</v>
      </c>
      <c r="AA6777" s="5">
        <v>42954</v>
      </c>
      <c r="AB6777" s="5">
        <v>1992</v>
      </c>
      <c r="AC6777" s="5">
        <v>3884.2042846621798</v>
      </c>
      <c r="AD6777" s="5">
        <v>13401.180720162791</v>
      </c>
      <c r="AE6777" s="5">
        <v>6506.3481732576001</v>
      </c>
      <c r="AF6777" s="5">
        <v>11097.790083885469</v>
      </c>
      <c r="AG6777" s="5">
        <v>68335</v>
      </c>
      <c r="AH6777" s="5">
        <v>9603.4182725078008</v>
      </c>
      <c r="AI6777" s="5">
        <v>3661.1319434112011</v>
      </c>
      <c r="AJ6777" s="5">
        <v>18505.240892286969</v>
      </c>
      <c r="AK6777" s="5">
        <v>5255</v>
      </c>
      <c r="AL6777" s="5">
        <v>314385.375</v>
      </c>
      <c r="AM6777" s="5">
        <v>239359.25</v>
      </c>
      <c r="AN6777" s="5">
        <v>75026.1328125</v>
      </c>
      <c r="AO6777" s="5" t="s">
        <v>7115</v>
      </c>
    </row>
    <row r="6778" spans="1:41" x14ac:dyDescent="0.4">
      <c r="A6778" s="5">
        <v>2025</v>
      </c>
      <c r="B6778" s="5" t="s">
        <v>4024</v>
      </c>
      <c r="C6778" s="5" t="s">
        <v>278</v>
      </c>
      <c r="D6778" s="5" t="s">
        <v>108</v>
      </c>
      <c r="E6778" s="5" t="s">
        <v>287</v>
      </c>
      <c r="F6778" s="5" t="s">
        <v>287</v>
      </c>
      <c r="G6778" s="5" t="s">
        <v>88</v>
      </c>
      <c r="H6778" s="5" t="s">
        <v>131</v>
      </c>
      <c r="I6778" s="5">
        <v>5563.9917090969439</v>
      </c>
      <c r="J6778" s="5">
        <v>21163.537754611989</v>
      </c>
      <c r="K6778" s="5">
        <v>1252.5464862286669</v>
      </c>
      <c r="L6778" s="5">
        <v>1488.2643</v>
      </c>
      <c r="M6778" s="5">
        <v>4905.0933409164727</v>
      </c>
      <c r="N6778" s="5">
        <v>3662.7168325629091</v>
      </c>
      <c r="O6778" s="5">
        <v>6849.1064499424228</v>
      </c>
      <c r="P6778" s="5">
        <v>5502.7424131659864</v>
      </c>
      <c r="Q6778" s="5">
        <v>1774.952429213917</v>
      </c>
      <c r="R6778" s="5">
        <v>3387.3166295965211</v>
      </c>
      <c r="S6778" s="5">
        <v>6173</v>
      </c>
      <c r="T6778" s="5">
        <v>6209.7947193120071</v>
      </c>
      <c r="U6778" s="5">
        <v>831.87816051160883</v>
      </c>
      <c r="V6778" s="5">
        <v>7923</v>
      </c>
      <c r="W6778" s="5">
        <v>2392.9889063525939</v>
      </c>
      <c r="X6778" s="5">
        <v>7968.4324764830562</v>
      </c>
      <c r="Y6778" s="5">
        <v>29456.546744837498</v>
      </c>
      <c r="Z6778" s="5">
        <v>4717</v>
      </c>
      <c r="AA6778" s="5">
        <v>42299</v>
      </c>
      <c r="AB6778" s="5">
        <v>653.76</v>
      </c>
      <c r="AC6778" s="5">
        <v>4138.6008000000002</v>
      </c>
      <c r="AD6778" s="5">
        <v>10253.928035882571</v>
      </c>
      <c r="AE6778" s="5">
        <v>6997.1613102022056</v>
      </c>
      <c r="AF6778" s="5">
        <v>8565.5317317158697</v>
      </c>
      <c r="AG6778" s="5">
        <v>54412</v>
      </c>
      <c r="AH6778" s="5">
        <v>6768</v>
      </c>
      <c r="AI6778" s="5">
        <v>3018.7459345823081</v>
      </c>
      <c r="AJ6778" s="5">
        <v>17434</v>
      </c>
      <c r="AK6778" s="5">
        <v>5268.4916593618864</v>
      </c>
      <c r="AL6778" s="5">
        <v>281032.125</v>
      </c>
      <c r="AM6778" s="5">
        <v>219318.234375</v>
      </c>
      <c r="AN6778" s="5">
        <v>61713.890625</v>
      </c>
      <c r="AO6778" s="5" t="s">
        <v>4794</v>
      </c>
    </row>
    <row r="6779" spans="1:41" x14ac:dyDescent="0.4">
      <c r="A6779" s="5">
        <v>2025</v>
      </c>
      <c r="B6779" s="5" t="s">
        <v>4024</v>
      </c>
      <c r="C6779" s="5" t="s">
        <v>278</v>
      </c>
      <c r="D6779" s="5" t="s">
        <v>108</v>
      </c>
      <c r="E6779" s="5" t="s">
        <v>111</v>
      </c>
      <c r="F6779" s="5" t="s">
        <v>111</v>
      </c>
      <c r="G6779" s="5" t="s">
        <v>87</v>
      </c>
      <c r="H6779" s="5" t="s">
        <v>131</v>
      </c>
      <c r="I6779" s="5">
        <v>7511.5778436420378</v>
      </c>
      <c r="J6779" s="5">
        <v>8440.4604727918704</v>
      </c>
      <c r="K6779" s="5">
        <v>1976.5783265837997</v>
      </c>
      <c r="L6779" s="5">
        <v>2305.6234204794</v>
      </c>
      <c r="M6779" s="5">
        <v>9496.3839076289132</v>
      </c>
      <c r="N6779" s="5">
        <v>9377.046013011477</v>
      </c>
      <c r="O6779" s="5">
        <v>5830.2287984861287</v>
      </c>
      <c r="P6779" s="5">
        <v>6853.3536314801586</v>
      </c>
      <c r="Q6779" s="5">
        <v>3684.1112629473978</v>
      </c>
      <c r="R6779" s="5">
        <v>6296.3312433973406</v>
      </c>
      <c r="S6779" s="5">
        <v>7885.1251085536787</v>
      </c>
      <c r="T6779" s="5">
        <v>7275.285039099731</v>
      </c>
      <c r="U6779" s="5">
        <v>1497.8528021675918</v>
      </c>
      <c r="V6779" s="5">
        <v>5657.6040127587321</v>
      </c>
      <c r="W6779" s="5">
        <v>3937.213079983384</v>
      </c>
      <c r="X6779" s="5">
        <v>9414.0048616233144</v>
      </c>
      <c r="Y6779" s="5">
        <v>35071.15346789547</v>
      </c>
      <c r="Z6779" s="5">
        <v>2595.5649271846983</v>
      </c>
      <c r="AA6779" s="5">
        <v>51545.394502021598</v>
      </c>
      <c r="AB6779" s="5">
        <v>1487.1538535806803</v>
      </c>
      <c r="AC6779" s="5">
        <v>8791.8125885520622</v>
      </c>
      <c r="AD6779" s="5">
        <v>6491.5303506809632</v>
      </c>
      <c r="AE6779" s="5">
        <v>10229.291543444053</v>
      </c>
      <c r="AF6779" s="5">
        <v>30827.950458326421</v>
      </c>
      <c r="AG6779" s="5">
        <v>77910.81350474729</v>
      </c>
      <c r="AH6779" s="5">
        <v>15991.718452856423</v>
      </c>
      <c r="AI6779" s="5">
        <v>3527.4433491046784</v>
      </c>
      <c r="AJ6779" s="5">
        <v>16953.449328820967</v>
      </c>
      <c r="AK6779" s="5">
        <v>4072.0948978933152</v>
      </c>
      <c r="AL6779" s="5">
        <v>362934.15625</v>
      </c>
      <c r="AM6779" s="5">
        <v>285549.40625</v>
      </c>
      <c r="AN6779" s="5">
        <v>77384.7578125</v>
      </c>
      <c r="AO6779" s="5" t="s">
        <v>4795</v>
      </c>
    </row>
    <row r="6780" spans="1:41" x14ac:dyDescent="0.4">
      <c r="A6780" s="5">
        <v>2025</v>
      </c>
      <c r="B6780" s="5" t="s">
        <v>7352</v>
      </c>
      <c r="C6780" s="5" t="s">
        <v>278</v>
      </c>
      <c r="D6780" s="5" t="s">
        <v>108</v>
      </c>
      <c r="E6780" s="5" t="s">
        <v>111</v>
      </c>
      <c r="F6780" s="5" t="s">
        <v>111</v>
      </c>
      <c r="G6780" s="5" t="s">
        <v>87</v>
      </c>
      <c r="H6780" s="5" t="s">
        <v>131</v>
      </c>
      <c r="I6780" s="5">
        <v>13416.59048601054</v>
      </c>
      <c r="J6780" s="5">
        <v>31131.53036752484</v>
      </c>
      <c r="K6780" s="5">
        <v>1726.4967999999999</v>
      </c>
      <c r="L6780" s="5">
        <v>2438</v>
      </c>
      <c r="M6780" s="5">
        <v>11509.50489117594</v>
      </c>
      <c r="N6780" s="5">
        <v>9577.1730000000007</v>
      </c>
      <c r="O6780" s="5">
        <v>6274.3512539792937</v>
      </c>
      <c r="P6780" s="5">
        <v>8637</v>
      </c>
      <c r="Q6780" s="5">
        <v>3301.7336762483369</v>
      </c>
      <c r="R6780" s="5">
        <v>6474</v>
      </c>
      <c r="S6780" s="5">
        <v>15070.562965900001</v>
      </c>
      <c r="T6780" s="5">
        <v>8350</v>
      </c>
      <c r="U6780" s="5">
        <v>1487</v>
      </c>
      <c r="V6780" s="5">
        <v>5949</v>
      </c>
      <c r="W6780" s="5">
        <v>3238.63702272</v>
      </c>
      <c r="X6780" s="5">
        <v>17106.172941927249</v>
      </c>
      <c r="Y6780" s="5">
        <v>37102</v>
      </c>
      <c r="Z6780" s="5">
        <v>3543.1490848203089</v>
      </c>
      <c r="AA6780" s="5">
        <v>52443</v>
      </c>
      <c r="AB6780" s="5">
        <v>2524</v>
      </c>
      <c r="AC6780" s="5">
        <v>10039.92155612997</v>
      </c>
      <c r="AD6780" s="5">
        <v>8428.4355967192423</v>
      </c>
      <c r="AE6780" s="5">
        <v>11098</v>
      </c>
      <c r="AF6780" s="5">
        <v>23900.06623199999</v>
      </c>
      <c r="AG6780" s="5">
        <v>77887</v>
      </c>
      <c r="AH6780" s="5">
        <v>21745</v>
      </c>
      <c r="AI6780" s="5">
        <v>5503.3723215574973</v>
      </c>
      <c r="AJ6780" s="5">
        <v>18589.933040697539</v>
      </c>
      <c r="AK6780" s="5">
        <v>4323</v>
      </c>
      <c r="AL6780" s="5">
        <v>422814.65625</v>
      </c>
      <c r="AM6780" s="5">
        <v>317015.09375</v>
      </c>
      <c r="AN6780" s="5">
        <v>105799.5390625</v>
      </c>
      <c r="AO6780" s="5" t="s">
        <v>8063</v>
      </c>
    </row>
    <row r="6781" spans="1:41" x14ac:dyDescent="0.4">
      <c r="A6781" s="5">
        <v>2025</v>
      </c>
      <c r="B6781" s="5" t="s">
        <v>1478</v>
      </c>
      <c r="C6781" s="5" t="s">
        <v>278</v>
      </c>
      <c r="D6781" s="5" t="s">
        <v>108</v>
      </c>
      <c r="E6781" s="5" t="s">
        <v>111</v>
      </c>
      <c r="F6781" s="5" t="s">
        <v>111</v>
      </c>
      <c r="G6781" s="5" t="s">
        <v>87</v>
      </c>
      <c r="H6781" s="5" t="s">
        <v>131</v>
      </c>
      <c r="I6781" s="5">
        <v>9272.7060982743169</v>
      </c>
      <c r="J6781" s="5">
        <v>7796.8309537659088</v>
      </c>
      <c r="K6781" s="5">
        <v>1806.7065790979366</v>
      </c>
      <c r="L6781" s="5">
        <v>2375.4403986212237</v>
      </c>
      <c r="M6781" s="5">
        <v>7497.1346689466363</v>
      </c>
      <c r="N6781" s="5">
        <v>8358.16527001129</v>
      </c>
      <c r="O6781" s="5">
        <v>5142.2286905564342</v>
      </c>
      <c r="P6781" s="5">
        <v>3338.6314512270787</v>
      </c>
      <c r="Q6781" s="5">
        <v>5037.3638468309737</v>
      </c>
      <c r="R6781" s="5">
        <v>5985.9694764119467</v>
      </c>
      <c r="S6781" s="5">
        <v>16628.245581312884</v>
      </c>
      <c r="T6781" s="5">
        <v>6001.483009202836</v>
      </c>
      <c r="U6781" s="5">
        <v>1435.3777335374525</v>
      </c>
      <c r="V6781" s="5">
        <v>5596.5903306096125</v>
      </c>
      <c r="W6781" s="5">
        <v>3174.9781080944035</v>
      </c>
      <c r="X6781" s="5">
        <v>9004.5476685174945</v>
      </c>
      <c r="Y6781" s="5">
        <v>33821.813832324115</v>
      </c>
      <c r="Z6781" s="5">
        <v>2898.761818427236</v>
      </c>
      <c r="AA6781" s="5">
        <v>41796.886931734676</v>
      </c>
      <c r="AB6781" s="5">
        <v>0</v>
      </c>
      <c r="AC6781" s="5">
        <v>7634.3288933656722</v>
      </c>
      <c r="AD6781" s="5">
        <v>5789.8159582229609</v>
      </c>
      <c r="AE6781" s="5">
        <v>9466.7662771905561</v>
      </c>
      <c r="AF6781" s="5">
        <v>31097.085232938567</v>
      </c>
      <c r="AG6781" s="5">
        <v>75927.310148026183</v>
      </c>
      <c r="AH6781" s="5">
        <v>13175.303258056601</v>
      </c>
      <c r="AI6781" s="5">
        <v>3117.4523723379893</v>
      </c>
      <c r="AJ6781" s="5">
        <v>18357.035673522179</v>
      </c>
      <c r="AK6781" s="5">
        <v>4302.7898406129725</v>
      </c>
      <c r="AL6781" s="5">
        <v>345837.71875</v>
      </c>
      <c r="AM6781" s="5">
        <v>270197.0625</v>
      </c>
      <c r="AN6781" s="5">
        <v>75640.6796875</v>
      </c>
      <c r="AO6781" s="5" t="s">
        <v>3484</v>
      </c>
    </row>
    <row r="6782" spans="1:41" x14ac:dyDescent="0.4">
      <c r="A6782" s="5">
        <v>2025</v>
      </c>
      <c r="B6782" s="5" t="s">
        <v>4980</v>
      </c>
      <c r="C6782" s="5" t="s">
        <v>278</v>
      </c>
      <c r="D6782" s="5" t="s">
        <v>108</v>
      </c>
      <c r="E6782" s="5" t="s">
        <v>111</v>
      </c>
      <c r="F6782" s="5" t="s">
        <v>111</v>
      </c>
      <c r="G6782" s="5" t="s">
        <v>87</v>
      </c>
      <c r="H6782" s="5" t="s">
        <v>131</v>
      </c>
      <c r="I6782" s="5">
        <v>11451.897975501839</v>
      </c>
      <c r="J6782" s="5">
        <v>25857.766187311081</v>
      </c>
      <c r="K6782" s="5">
        <v>1881.5846870402984</v>
      </c>
      <c r="L6782" s="5">
        <v>1966.0685695579805</v>
      </c>
      <c r="M6782" s="5">
        <v>10416.871320490925</v>
      </c>
      <c r="N6782" s="5">
        <v>9284.4672417717375</v>
      </c>
      <c r="O6782" s="5">
        <v>6000.4332565877467</v>
      </c>
      <c r="P6782" s="5">
        <v>8055.8826557735892</v>
      </c>
      <c r="Q6782" s="5">
        <v>3750.3217295165205</v>
      </c>
      <c r="R6782" s="5">
        <v>6128.3440316995311</v>
      </c>
      <c r="S6782" s="5">
        <v>10934.173718410379</v>
      </c>
      <c r="T6782" s="5">
        <v>8330.7990235507641</v>
      </c>
      <c r="U6782" s="5">
        <v>1457.8898291213839</v>
      </c>
      <c r="V6782" s="5">
        <v>5003.6861635201776</v>
      </c>
      <c r="W6782" s="5">
        <v>3882.906042966491</v>
      </c>
      <c r="X6782" s="5">
        <v>14559.477115990185</v>
      </c>
      <c r="Y6782" s="5">
        <v>34419.737515677924</v>
      </c>
      <c r="Z6782" s="5">
        <v>3658.7661345576539</v>
      </c>
      <c r="AA6782" s="5">
        <v>49399.555509900143</v>
      </c>
      <c r="AB6782" s="5">
        <v>770.59890967844569</v>
      </c>
      <c r="AC6782" s="5">
        <v>8352.5382392970259</v>
      </c>
      <c r="AD6782" s="5">
        <v>7327.1480938882423</v>
      </c>
      <c r="AE6782" s="5">
        <v>10201.06340433791</v>
      </c>
      <c r="AF6782" s="5">
        <v>30095.011472577135</v>
      </c>
      <c r="AG6782" s="5">
        <v>78789.573115109291</v>
      </c>
      <c r="AH6782" s="5">
        <v>16234.644597144552</v>
      </c>
      <c r="AI6782" s="5">
        <v>4156.0273628738878</v>
      </c>
      <c r="AJ6782" s="5">
        <v>17308.276321304656</v>
      </c>
      <c r="AK6782" s="5">
        <v>4053.9750748353908</v>
      </c>
      <c r="AL6782" s="5">
        <v>393729.46875</v>
      </c>
      <c r="AM6782" s="5">
        <v>305180.84375</v>
      </c>
      <c r="AN6782" s="5">
        <v>88548.6484375</v>
      </c>
      <c r="AO6782" s="5" t="s">
        <v>6162</v>
      </c>
    </row>
    <row r="6783" spans="1:41" x14ac:dyDescent="0.4">
      <c r="A6783" s="5">
        <v>2025</v>
      </c>
      <c r="B6783" s="5" t="s">
        <v>6344</v>
      </c>
      <c r="C6783" s="5" t="s">
        <v>278</v>
      </c>
      <c r="D6783" s="5" t="s">
        <v>108</v>
      </c>
      <c r="E6783" s="5" t="s">
        <v>111</v>
      </c>
      <c r="F6783" s="5" t="s">
        <v>111</v>
      </c>
      <c r="G6783" s="5" t="s">
        <v>87</v>
      </c>
      <c r="H6783" s="5" t="s">
        <v>131</v>
      </c>
      <c r="I6783" s="5">
        <v>13297.92758950397</v>
      </c>
      <c r="J6783" s="5">
        <v>26216.723012473652</v>
      </c>
      <c r="K6783" s="5">
        <v>2035.0371132233304</v>
      </c>
      <c r="L6783" s="5">
        <v>2474.6467798802137</v>
      </c>
      <c r="M6783" s="5">
        <v>10630.52703274148</v>
      </c>
      <c r="N6783" s="5">
        <v>10778.619423932727</v>
      </c>
      <c r="O6783" s="5">
        <v>6168.6787908073584</v>
      </c>
      <c r="P6783" s="5">
        <v>8607.4670604529165</v>
      </c>
      <c r="Q6783" s="5">
        <v>3380.7887393859578</v>
      </c>
      <c r="R6783" s="5">
        <v>6390.0109945088507</v>
      </c>
      <c r="S6783" s="5">
        <v>13803.413273006983</v>
      </c>
      <c r="T6783" s="5">
        <v>8475.5129663657845</v>
      </c>
      <c r="U6783" s="5">
        <v>1558.0733417211354</v>
      </c>
      <c r="V6783" s="5">
        <v>5567.4477389839922</v>
      </c>
      <c r="W6783" s="5">
        <v>2315.2868354826774</v>
      </c>
      <c r="X6783" s="5">
        <v>15466.034858504847</v>
      </c>
      <c r="Y6783" s="5">
        <v>40366.787444239628</v>
      </c>
      <c r="Z6783" s="5">
        <v>3771.8600730004978</v>
      </c>
      <c r="AA6783" s="5">
        <v>51301.721718090957</v>
      </c>
      <c r="AB6783" s="5">
        <v>1909.2742382915021</v>
      </c>
      <c r="AC6783" s="5">
        <v>8504.2396530637488</v>
      </c>
      <c r="AD6783" s="5">
        <v>6930.4036580037728</v>
      </c>
      <c r="AE6783" s="5">
        <v>11179.3211476365</v>
      </c>
      <c r="AF6783" s="5">
        <v>28732.496471726499</v>
      </c>
      <c r="AG6783" s="5">
        <v>80034.21818981746</v>
      </c>
      <c r="AH6783" s="5">
        <v>16724.67390979749</v>
      </c>
      <c r="AI6783" s="5">
        <v>4843.7302844907217</v>
      </c>
      <c r="AJ6783" s="5">
        <v>17473.767151615208</v>
      </c>
      <c r="AK6783" s="5">
        <v>4253.9969870705399</v>
      </c>
      <c r="AL6783" s="5">
        <v>413192.71875</v>
      </c>
      <c r="AM6783" s="5">
        <v>319636.125</v>
      </c>
      <c r="AN6783" s="5">
        <v>93556.5703125</v>
      </c>
      <c r="AO6783" s="5" t="s">
        <v>7116</v>
      </c>
    </row>
    <row r="6784" spans="1:41" x14ac:dyDescent="0.4">
      <c r="A6784" s="5">
        <v>2025</v>
      </c>
      <c r="B6784" s="5" t="s">
        <v>582</v>
      </c>
      <c r="C6784" s="5" t="s">
        <v>278</v>
      </c>
      <c r="D6784" s="5" t="s">
        <v>108</v>
      </c>
      <c r="E6784" s="5" t="s">
        <v>111</v>
      </c>
      <c r="F6784" s="5" t="s">
        <v>111</v>
      </c>
      <c r="G6784" s="5" t="s">
        <v>87</v>
      </c>
      <c r="H6784" s="5" t="s">
        <v>131</v>
      </c>
      <c r="I6784" s="5">
        <v>14172.815538279498</v>
      </c>
      <c r="J6784" s="5">
        <v>6326.2243559365324</v>
      </c>
      <c r="K6784" s="5">
        <v>1961.7691472191632</v>
      </c>
      <c r="L6784" s="5">
        <v>3268.245146435881</v>
      </c>
      <c r="M6784" s="5">
        <v>9114.9423106242648</v>
      </c>
      <c r="N6784" s="5">
        <v>9543.6489650507265</v>
      </c>
      <c r="O6784" s="5">
        <v>5374.842233782927</v>
      </c>
      <c r="P6784" s="5">
        <v>2433.0757184850063</v>
      </c>
      <c r="Q6784" s="5">
        <v>3505.5121566306789</v>
      </c>
      <c r="R6784" s="5">
        <v>6003.1232206192981</v>
      </c>
      <c r="S6784" s="5">
        <v>8088.7970981402405</v>
      </c>
      <c r="T6784" s="5">
        <v>6804.2712921096254</v>
      </c>
      <c r="U6784" s="5">
        <v>1536.4483562828186</v>
      </c>
      <c r="V6784" s="5">
        <v>5761.6813360605693</v>
      </c>
      <c r="W6784" s="5">
        <v>3149.7191303797781</v>
      </c>
      <c r="X6784" s="5">
        <v>9416.663875481252</v>
      </c>
      <c r="Y6784" s="5">
        <v>36130.680561102112</v>
      </c>
      <c r="Z6784" s="5">
        <v>2559.8118560792182</v>
      </c>
      <c r="AA6784" s="5">
        <v>50315.419314750536</v>
      </c>
      <c r="AB6784" s="5">
        <v>1525.4737251665126</v>
      </c>
      <c r="AC6784" s="5">
        <v>8447.5730467932426</v>
      </c>
      <c r="AD6784" s="5">
        <v>5320.8336965078988</v>
      </c>
      <c r="AE6784" s="5">
        <v>10558.692596997855</v>
      </c>
      <c r="AF6784" s="5">
        <v>31815.605892769156</v>
      </c>
      <c r="AG6784" s="5">
        <v>77752.184507246959</v>
      </c>
      <c r="AH6784" s="5">
        <v>20012.576469704371</v>
      </c>
      <c r="AI6784" s="5">
        <v>3430.6696869572079</v>
      </c>
      <c r="AJ6784" s="5">
        <v>17244.959757430526</v>
      </c>
      <c r="AK6784" s="5">
        <v>4325.7048878496716</v>
      </c>
      <c r="AL6784" s="5">
        <v>365901.96875</v>
      </c>
      <c r="AM6784" s="5">
        <v>287375.71875</v>
      </c>
      <c r="AN6784" s="5">
        <v>78526.265625</v>
      </c>
      <c r="AO6784" s="5" t="s">
        <v>1338</v>
      </c>
    </row>
    <row r="6785" spans="1:41" x14ac:dyDescent="0.4">
      <c r="A6785" s="5">
        <v>2025</v>
      </c>
      <c r="B6785" s="5" t="s">
        <v>6344</v>
      </c>
      <c r="C6785" s="5" t="s">
        <v>278</v>
      </c>
      <c r="D6785" s="5" t="s">
        <v>108</v>
      </c>
      <c r="E6785" s="5" t="s">
        <v>111</v>
      </c>
      <c r="F6785" s="5" t="s">
        <v>111</v>
      </c>
      <c r="G6785" s="5" t="s">
        <v>88</v>
      </c>
      <c r="H6785" s="5" t="s">
        <v>131</v>
      </c>
      <c r="I6785" s="5">
        <v>14754</v>
      </c>
      <c r="J6785" s="5">
        <v>29970.412139161959</v>
      </c>
      <c r="K6785" s="5">
        <v>1837.8707999999999</v>
      </c>
      <c r="L6785" s="5">
        <v>2750.1616931825151</v>
      </c>
      <c r="M6785" s="5">
        <v>11563.149425358401</v>
      </c>
      <c r="N6785" s="5">
        <v>11724.236139000001</v>
      </c>
      <c r="O6785" s="5">
        <v>6709.8606113745718</v>
      </c>
      <c r="P6785" s="5">
        <v>9316.799989807716</v>
      </c>
      <c r="Q6785" s="5">
        <v>3677.3873250767142</v>
      </c>
      <c r="R6785" s="5">
        <v>6950.6104195601602</v>
      </c>
      <c r="S6785" s="5">
        <v>15014.3948427168</v>
      </c>
      <c r="T6785" s="5">
        <v>9377.2203013107865</v>
      </c>
      <c r="U6785" s="5">
        <v>1597.3271553500001</v>
      </c>
      <c r="V6785" s="5">
        <v>6056</v>
      </c>
      <c r="W6785" s="5">
        <v>2518.4083120992</v>
      </c>
      <c r="X6785" s="5">
        <v>17327</v>
      </c>
      <c r="Y6785" s="5">
        <v>46429</v>
      </c>
      <c r="Z6785" s="5">
        <v>4110.812219241323</v>
      </c>
      <c r="AA6785" s="5">
        <v>58290</v>
      </c>
      <c r="AB6785" s="5">
        <v>2276.5200180491602</v>
      </c>
      <c r="AC6785" s="5">
        <v>9250.3216025475485</v>
      </c>
      <c r="AD6785" s="5">
        <v>8387.1731382418693</v>
      </c>
      <c r="AE6785" s="5">
        <v>12160.089570916911</v>
      </c>
      <c r="AF6785" s="5">
        <v>31878.279602106039</v>
      </c>
      <c r="AG6785" s="5">
        <v>90988</v>
      </c>
      <c r="AH6785" s="5">
        <v>19284.803714756199</v>
      </c>
      <c r="AI6785" s="5">
        <v>5268.6735928704002</v>
      </c>
      <c r="AJ6785" s="5">
        <v>19386.88604762976</v>
      </c>
      <c r="AK6785" s="5">
        <v>4646</v>
      </c>
      <c r="AL6785" s="5">
        <v>463501.4375</v>
      </c>
      <c r="AM6785" s="5">
        <v>359290.3125</v>
      </c>
      <c r="AN6785" s="5">
        <v>104211.078125</v>
      </c>
      <c r="AO6785" s="5" t="s">
        <v>7117</v>
      </c>
    </row>
    <row r="6786" spans="1:41" x14ac:dyDescent="0.4">
      <c r="A6786" s="5">
        <v>2025</v>
      </c>
      <c r="B6786" s="5" t="s">
        <v>582</v>
      </c>
      <c r="C6786" s="5" t="s">
        <v>278</v>
      </c>
      <c r="D6786" s="5" t="s">
        <v>108</v>
      </c>
      <c r="E6786" s="5" t="s">
        <v>111</v>
      </c>
      <c r="F6786" s="5" t="s">
        <v>111</v>
      </c>
      <c r="G6786" s="5" t="s">
        <v>88</v>
      </c>
      <c r="H6786" s="5" t="s">
        <v>131</v>
      </c>
      <c r="I6786" s="5">
        <v>16088.55601821484</v>
      </c>
      <c r="J6786" s="5">
        <v>6853.8802621189689</v>
      </c>
      <c r="K6786" s="5">
        <v>2450.3470917066429</v>
      </c>
      <c r="L6786" s="5">
        <v>3541.5396611741189</v>
      </c>
      <c r="M6786" s="5">
        <v>9731.1768863646612</v>
      </c>
      <c r="N6786" s="5">
        <v>10525.8116166</v>
      </c>
      <c r="O6786" s="5">
        <v>5740.0525284160931</v>
      </c>
      <c r="P6786" s="5">
        <v>2866</v>
      </c>
      <c r="Q6786" s="5">
        <v>3714.8498158667971</v>
      </c>
      <c r="R6786" s="5">
        <v>6271.8488799769784</v>
      </c>
      <c r="S6786" s="5">
        <v>8368.3185433192775</v>
      </c>
      <c r="T6786" s="5">
        <v>6671.4801633746019</v>
      </c>
      <c r="U6786" s="5">
        <v>1523.391954273397</v>
      </c>
      <c r="V6786" s="5">
        <v>129</v>
      </c>
      <c r="W6786" s="5">
        <v>3389.1269224832372</v>
      </c>
      <c r="X6786" s="5">
        <v>10254.36290253183</v>
      </c>
      <c r="Y6786" s="5">
        <v>39143</v>
      </c>
      <c r="Z6786" s="5">
        <v>2740.913726165491</v>
      </c>
      <c r="AA6786" s="5">
        <v>54690.923320581802</v>
      </c>
      <c r="AB6786" s="5">
        <v>1390</v>
      </c>
      <c r="AC6786" s="5">
        <v>9110.0953899999986</v>
      </c>
      <c r="AD6786" s="5">
        <v>5697.2726643043743</v>
      </c>
      <c r="AE6786" s="5">
        <v>11272.5349046228</v>
      </c>
      <c r="AF6786" s="5">
        <v>34476.064390825697</v>
      </c>
      <c r="AG6786" s="5">
        <v>85837.85665864397</v>
      </c>
      <c r="AH6786" s="5">
        <v>21792.879564210842</v>
      </c>
      <c r="AI6786" s="5">
        <v>3662.6072250130819</v>
      </c>
      <c r="AJ6786" s="5">
        <v>18779.057841566249</v>
      </c>
      <c r="AK6786" s="5">
        <v>4395.8588739468269</v>
      </c>
      <c r="AL6786" s="5">
        <v>391108.75</v>
      </c>
      <c r="AM6786" s="5">
        <v>307565.3125</v>
      </c>
      <c r="AN6786" s="5">
        <v>83543.484375</v>
      </c>
      <c r="AO6786" s="5" t="s">
        <v>1339</v>
      </c>
    </row>
    <row r="6787" spans="1:41" x14ac:dyDescent="0.4">
      <c r="A6787" s="5">
        <v>2025</v>
      </c>
      <c r="B6787" s="5" t="s">
        <v>4024</v>
      </c>
      <c r="C6787" s="5" t="s">
        <v>278</v>
      </c>
      <c r="D6787" s="5" t="s">
        <v>108</v>
      </c>
      <c r="E6787" s="5" t="s">
        <v>111</v>
      </c>
      <c r="F6787" s="5" t="s">
        <v>111</v>
      </c>
      <c r="G6787" s="5" t="s">
        <v>88</v>
      </c>
      <c r="H6787" s="5" t="s">
        <v>131</v>
      </c>
      <c r="I6787" s="5">
        <v>8198.5169278116609</v>
      </c>
      <c r="J6787" s="5">
        <v>7889.0560172590831</v>
      </c>
      <c r="K6787" s="5">
        <v>2122.128238991932</v>
      </c>
      <c r="L6787" s="5">
        <v>2519.4105</v>
      </c>
      <c r="M6787" s="5">
        <v>10195.730917459879</v>
      </c>
      <c r="N6787" s="5">
        <v>10126.971105018079</v>
      </c>
      <c r="O6787" s="5">
        <v>6247.3196067327099</v>
      </c>
      <c r="P6787" s="5">
        <v>7589.2540087158977</v>
      </c>
      <c r="Q6787" s="5">
        <v>3963.1816661145431</v>
      </c>
      <c r="R6787" s="5">
        <v>6661.0896839558354</v>
      </c>
      <c r="S6787" s="5">
        <v>8466</v>
      </c>
      <c r="T6787" s="5">
        <v>7967.2837908154052</v>
      </c>
      <c r="U6787" s="5">
        <v>1500.8787726831499</v>
      </c>
      <c r="V6787" s="5">
        <v>6268</v>
      </c>
      <c r="W6787" s="5">
        <v>4256.258663788085</v>
      </c>
      <c r="X6787" s="5">
        <v>9532.9423558213748</v>
      </c>
      <c r="Y6787" s="5">
        <v>38026</v>
      </c>
      <c r="Z6787" s="5">
        <v>2792</v>
      </c>
      <c r="AA6787" s="5">
        <v>56208</v>
      </c>
      <c r="AB6787" s="5">
        <v>1390</v>
      </c>
      <c r="AC6787" s="5">
        <v>9439.2752200000014</v>
      </c>
      <c r="AD6787" s="5">
        <v>6983.261968657931</v>
      </c>
      <c r="AE6787" s="5">
        <v>10982.612441501869</v>
      </c>
      <c r="AF6787" s="5">
        <v>33760.193404199294</v>
      </c>
      <c r="AG6787" s="5">
        <v>85382</v>
      </c>
      <c r="AH6787" s="5">
        <v>16837</v>
      </c>
      <c r="AI6787" s="5">
        <v>3787.2166462396758</v>
      </c>
      <c r="AJ6787" s="5">
        <v>18566</v>
      </c>
      <c r="AK6787" s="5">
        <v>4137.1928060283817</v>
      </c>
      <c r="AL6787" s="5">
        <v>391794.78125</v>
      </c>
      <c r="AM6787" s="5">
        <v>309872.4375</v>
      </c>
      <c r="AN6787" s="5">
        <v>81922.3359375</v>
      </c>
      <c r="AO6787" s="5" t="s">
        <v>4796</v>
      </c>
    </row>
    <row r="6788" spans="1:41" x14ac:dyDescent="0.4">
      <c r="A6788" s="5">
        <v>2025</v>
      </c>
      <c r="B6788" s="5" t="s">
        <v>1478</v>
      </c>
      <c r="C6788" s="5" t="s">
        <v>278</v>
      </c>
      <c r="D6788" s="5" t="s">
        <v>108</v>
      </c>
      <c r="E6788" s="5" t="s">
        <v>111</v>
      </c>
      <c r="F6788" s="5" t="s">
        <v>111</v>
      </c>
      <c r="G6788" s="5" t="s">
        <v>88</v>
      </c>
      <c r="H6788" s="5" t="s">
        <v>131</v>
      </c>
      <c r="I6788" s="5">
        <v>10626</v>
      </c>
      <c r="J6788" s="5">
        <v>8549.5393995906124</v>
      </c>
      <c r="K6788" s="5">
        <v>2034.01557922133</v>
      </c>
      <c r="L6788" s="5">
        <v>2562.3292862038579</v>
      </c>
      <c r="M6788" s="5">
        <v>8301.8056550219844</v>
      </c>
      <c r="N6788" s="5">
        <v>9029.2912493601252</v>
      </c>
      <c r="O6788" s="5">
        <v>5614.6540826724122</v>
      </c>
      <c r="P6788" s="5">
        <v>3017.933333333337</v>
      </c>
      <c r="Q6788" s="5">
        <v>5477.0570294869649</v>
      </c>
      <c r="R6788" s="5">
        <v>6913.2115296060874</v>
      </c>
      <c r="S6788" s="5">
        <v>18211</v>
      </c>
      <c r="T6788" s="5">
        <v>6295.9339757614307</v>
      </c>
      <c r="U6788" s="5">
        <v>1581.645259943198</v>
      </c>
      <c r="V6788" s="5">
        <v>6295</v>
      </c>
      <c r="W6788" s="5">
        <v>3453.5203340104181</v>
      </c>
      <c r="X6788" s="5">
        <v>9727.5754715581625</v>
      </c>
      <c r="Y6788" s="5">
        <v>37354</v>
      </c>
      <c r="Z6788" s="5">
        <v>3152.9748674155089</v>
      </c>
      <c r="AA6788" s="5">
        <v>46186.379771701613</v>
      </c>
      <c r="AB6788" s="5">
        <v>0</v>
      </c>
      <c r="AC6788" s="5">
        <v>8543.0242111084117</v>
      </c>
      <c r="AD6788" s="5">
        <v>6326.7585393567824</v>
      </c>
      <c r="AE6788" s="5">
        <v>10262</v>
      </c>
      <c r="AF6788" s="5">
        <v>34265.933146052623</v>
      </c>
      <c r="AG6788" s="5">
        <v>89142.782737957445</v>
      </c>
      <c r="AH6788" s="5">
        <v>14517.889932055061</v>
      </c>
      <c r="AI6788" s="5">
        <v>3367.770858377673</v>
      </c>
      <c r="AJ6788" s="5">
        <v>20300.754986955752</v>
      </c>
      <c r="AK6788" s="5">
        <v>4812.084578293071</v>
      </c>
      <c r="AL6788" s="5">
        <v>385922.90625</v>
      </c>
      <c r="AM6788" s="5">
        <v>303259.875</v>
      </c>
      <c r="AN6788" s="5">
        <v>82663.0078125</v>
      </c>
      <c r="AO6788" s="5" t="s">
        <v>3485</v>
      </c>
    </row>
    <row r="6789" spans="1:41" x14ac:dyDescent="0.4">
      <c r="A6789" s="5">
        <v>2025</v>
      </c>
      <c r="B6789" s="5" t="s">
        <v>7352</v>
      </c>
      <c r="C6789" s="5" t="s">
        <v>278</v>
      </c>
      <c r="D6789" s="5" t="s">
        <v>108</v>
      </c>
      <c r="E6789" s="5" t="s">
        <v>111</v>
      </c>
      <c r="F6789" s="5" t="s">
        <v>111</v>
      </c>
      <c r="G6789" s="5" t="s">
        <v>88</v>
      </c>
      <c r="H6789" s="5" t="s">
        <v>131</v>
      </c>
      <c r="I6789" s="5">
        <v>14813</v>
      </c>
      <c r="J6789" s="5">
        <v>34954.39163384826</v>
      </c>
      <c r="K6789" s="5">
        <v>1862.775651047971</v>
      </c>
      <c r="L6789" s="5">
        <v>2696.236954100505</v>
      </c>
      <c r="M6789" s="5">
        <v>12458.25823988613</v>
      </c>
      <c r="N6789" s="5">
        <v>10355.797164899999</v>
      </c>
      <c r="O6789" s="5">
        <v>6791.5595804435161</v>
      </c>
      <c r="P6789" s="5">
        <v>8933.1540929999974</v>
      </c>
      <c r="Q6789" s="5">
        <v>3596.5264013788978</v>
      </c>
      <c r="R6789" s="5">
        <v>7123.284385649742</v>
      </c>
      <c r="S6789" s="5">
        <v>16280.19266571256</v>
      </c>
      <c r="T6789" s="5">
        <v>9235.9923944949296</v>
      </c>
      <c r="U6789" s="5">
        <v>1609.57662192</v>
      </c>
      <c r="V6789" s="5">
        <v>6440</v>
      </c>
      <c r="W6789" s="5">
        <v>2992</v>
      </c>
      <c r="X6789" s="5">
        <v>18534.424934439219</v>
      </c>
      <c r="Y6789" s="5">
        <v>41860</v>
      </c>
      <c r="Z6789" s="5">
        <v>3898.4952968689649</v>
      </c>
      <c r="AA6789" s="5">
        <v>58756</v>
      </c>
      <c r="AB6789" s="5">
        <v>2732.0587718400002</v>
      </c>
      <c r="AC6789" s="5">
        <v>10867.53397623232</v>
      </c>
      <c r="AD6789" s="5">
        <v>9180.9619182751103</v>
      </c>
      <c r="AE6789" s="5">
        <v>12012.83211168</v>
      </c>
      <c r="AF6789" s="5">
        <v>27034.541085570349</v>
      </c>
      <c r="AG6789" s="5">
        <v>86877</v>
      </c>
      <c r="AH6789" s="5">
        <v>24455.185530466239</v>
      </c>
      <c r="AI6789" s="5">
        <v>5957.027189307697</v>
      </c>
      <c r="AJ6789" s="5">
        <v>20524.788203007549</v>
      </c>
      <c r="AK6789" s="5">
        <v>4660</v>
      </c>
      <c r="AL6789" s="5">
        <v>467493.625</v>
      </c>
      <c r="AM6789" s="5">
        <v>352353.15625</v>
      </c>
      <c r="AN6789" s="5">
        <v>115140.4375</v>
      </c>
      <c r="AO6789" s="5" t="s">
        <v>8064</v>
      </c>
    </row>
    <row r="6790" spans="1:41" x14ac:dyDescent="0.4">
      <c r="A6790" s="5">
        <v>2025</v>
      </c>
      <c r="B6790" s="5" t="s">
        <v>4980</v>
      </c>
      <c r="C6790" s="5" t="s">
        <v>278</v>
      </c>
      <c r="D6790" s="5" t="s">
        <v>108</v>
      </c>
      <c r="E6790" s="5" t="s">
        <v>111</v>
      </c>
      <c r="F6790" s="5" t="s">
        <v>111</v>
      </c>
      <c r="G6790" s="5" t="s">
        <v>88</v>
      </c>
      <c r="H6790" s="5" t="s">
        <v>131</v>
      </c>
      <c r="I6790" s="5">
        <v>12632.28752454909</v>
      </c>
      <c r="J6790" s="5">
        <v>29267.16176504123</v>
      </c>
      <c r="K6790" s="5">
        <v>2008.533698285813</v>
      </c>
      <c r="L6790" s="5">
        <v>2172.334447195718</v>
      </c>
      <c r="M6790" s="5">
        <v>11265.27140965242</v>
      </c>
      <c r="N6790" s="5">
        <v>10119.61120089627</v>
      </c>
      <c r="O6790" s="5">
        <v>6489.1373936814471</v>
      </c>
      <c r="P6790" s="5">
        <v>8763.3652597263535</v>
      </c>
      <c r="Q6790" s="5">
        <v>4099.699989895149</v>
      </c>
      <c r="R6790" s="5">
        <v>6582.0469298134321</v>
      </c>
      <c r="S6790" s="5">
        <v>11640.35293231731</v>
      </c>
      <c r="T6790" s="5">
        <v>9174.4108924069042</v>
      </c>
      <c r="U6790" s="5">
        <v>1478.6982982100001</v>
      </c>
      <c r="V6790" s="5">
        <v>5558</v>
      </c>
      <c r="W6790" s="5">
        <v>4199.1485817965877</v>
      </c>
      <c r="X6790" s="5">
        <v>16190.4033</v>
      </c>
      <c r="Y6790" s="5">
        <v>39681</v>
      </c>
      <c r="Z6790" s="5">
        <v>3987.874564320628</v>
      </c>
      <c r="AA6790" s="5">
        <v>56208</v>
      </c>
      <c r="AB6790" s="5">
        <v>884</v>
      </c>
      <c r="AC6790" s="5">
        <v>9032.8091161201846</v>
      </c>
      <c r="AD6790" s="5">
        <v>8009.7418656256004</v>
      </c>
      <c r="AE6790" s="5">
        <v>11031.88705911014</v>
      </c>
      <c r="AF6790" s="5">
        <v>33252.365213959871</v>
      </c>
      <c r="AG6790" s="5">
        <v>93639</v>
      </c>
      <c r="AH6790" s="5">
        <v>18217.52322825864</v>
      </c>
      <c r="AI6790" s="5">
        <v>4494.5142152826238</v>
      </c>
      <c r="AJ6790" s="5">
        <v>19474.15057163866</v>
      </c>
      <c r="AK6790" s="5">
        <v>4163</v>
      </c>
      <c r="AL6790" s="5">
        <v>443716.34375</v>
      </c>
      <c r="AM6790" s="5">
        <v>346980.28125</v>
      </c>
      <c r="AN6790" s="5">
        <v>96736.0390625</v>
      </c>
      <c r="AO6790" s="5" t="s">
        <v>6163</v>
      </c>
    </row>
    <row r="6791" spans="1:41" x14ac:dyDescent="0.4">
      <c r="A6791" s="5">
        <v>2025</v>
      </c>
      <c r="B6791" s="5" t="s">
        <v>4024</v>
      </c>
      <c r="C6791" s="5" t="s">
        <v>278</v>
      </c>
      <c r="D6791" s="5" t="s">
        <v>108</v>
      </c>
      <c r="E6791" s="5" t="s">
        <v>4025</v>
      </c>
      <c r="F6791" s="5" t="s">
        <v>4025</v>
      </c>
      <c r="G6791" s="5" t="s">
        <v>87</v>
      </c>
      <c r="H6791" s="5" t="s">
        <v>131</v>
      </c>
      <c r="O6791" s="5">
        <v>1689.5183168814085</v>
      </c>
      <c r="AL6791" s="5">
        <v>1689.518310546875</v>
      </c>
      <c r="AM6791" s="5">
        <v>0</v>
      </c>
      <c r="AN6791" s="5">
        <v>1689.518310546875</v>
      </c>
      <c r="AO6791" s="5" t="s">
        <v>4797</v>
      </c>
    </row>
    <row r="6792" spans="1:41" x14ac:dyDescent="0.4">
      <c r="A6792" s="5">
        <v>2025</v>
      </c>
      <c r="B6792" s="5" t="s">
        <v>4980</v>
      </c>
      <c r="C6792" s="5" t="s">
        <v>278</v>
      </c>
      <c r="D6792" s="5" t="s">
        <v>108</v>
      </c>
      <c r="E6792" s="5" t="s">
        <v>4025</v>
      </c>
      <c r="F6792" s="5" t="s">
        <v>4025</v>
      </c>
      <c r="G6792" s="5" t="s">
        <v>87</v>
      </c>
      <c r="H6792" s="5" t="s">
        <v>131</v>
      </c>
      <c r="O6792" s="5">
        <v>1660.437599314645</v>
      </c>
      <c r="AL6792" s="5">
        <v>1660.4376220703125</v>
      </c>
      <c r="AM6792" s="5">
        <v>0</v>
      </c>
      <c r="AN6792" s="5">
        <v>1660.4376220703125</v>
      </c>
      <c r="AO6792" s="5" t="s">
        <v>6164</v>
      </c>
    </row>
    <row r="6793" spans="1:41" x14ac:dyDescent="0.4">
      <c r="A6793" s="5">
        <v>2025</v>
      </c>
      <c r="B6793" s="5" t="s">
        <v>7352</v>
      </c>
      <c r="C6793" s="5" t="s">
        <v>278</v>
      </c>
      <c r="D6793" s="5" t="s">
        <v>108</v>
      </c>
      <c r="E6793" s="5" t="s">
        <v>4025</v>
      </c>
      <c r="F6793" s="5" t="s">
        <v>4025</v>
      </c>
      <c r="G6793" s="5" t="s">
        <v>87</v>
      </c>
      <c r="H6793" s="5" t="s">
        <v>131</v>
      </c>
      <c r="O6793" s="5">
        <v>1554.67877</v>
      </c>
      <c r="AL6793" s="5">
        <v>1554.6787109375</v>
      </c>
      <c r="AM6793" s="5">
        <v>0</v>
      </c>
      <c r="AN6793" s="5">
        <v>1554.6787109375</v>
      </c>
      <c r="AO6793" s="5" t="s">
        <v>8065</v>
      </c>
    </row>
    <row r="6794" spans="1:41" x14ac:dyDescent="0.4">
      <c r="A6794" s="5">
        <v>2025</v>
      </c>
      <c r="B6794" s="5" t="s">
        <v>6344</v>
      </c>
      <c r="C6794" s="5" t="s">
        <v>278</v>
      </c>
      <c r="D6794" s="5" t="s">
        <v>108</v>
      </c>
      <c r="E6794" s="5" t="s">
        <v>4025</v>
      </c>
      <c r="F6794" s="5" t="s">
        <v>4025</v>
      </c>
      <c r="G6794" s="5" t="s">
        <v>87</v>
      </c>
      <c r="H6794" s="5" t="s">
        <v>131</v>
      </c>
      <c r="O6794" s="5">
        <v>1628.5454676072225</v>
      </c>
      <c r="AL6794" s="5">
        <v>1628.54541015625</v>
      </c>
      <c r="AM6794" s="5">
        <v>0</v>
      </c>
      <c r="AN6794" s="5">
        <v>1628.54541015625</v>
      </c>
      <c r="AO6794" s="5" t="s">
        <v>7118</v>
      </c>
    </row>
    <row r="6795" spans="1:41" x14ac:dyDescent="0.4">
      <c r="A6795" s="5">
        <v>2025</v>
      </c>
      <c r="B6795" s="5" t="s">
        <v>7352</v>
      </c>
      <c r="C6795" s="5" t="s">
        <v>278</v>
      </c>
      <c r="D6795" s="5" t="s">
        <v>108</v>
      </c>
      <c r="E6795" s="5" t="s">
        <v>4025</v>
      </c>
      <c r="F6795" s="5" t="s">
        <v>4025</v>
      </c>
      <c r="G6795" s="5" t="s">
        <v>88</v>
      </c>
      <c r="H6795" s="5" t="s">
        <v>131</v>
      </c>
      <c r="O6795" s="5">
        <v>1682.8342991172431</v>
      </c>
      <c r="AL6795" s="5">
        <v>1682.8343505859375</v>
      </c>
      <c r="AM6795" s="5">
        <v>0</v>
      </c>
      <c r="AN6795" s="5">
        <v>1682.8343505859375</v>
      </c>
      <c r="AO6795" s="5" t="s">
        <v>8066</v>
      </c>
    </row>
    <row r="6796" spans="1:41" x14ac:dyDescent="0.4">
      <c r="A6796" s="5">
        <v>2025</v>
      </c>
      <c r="B6796" s="5" t="s">
        <v>4980</v>
      </c>
      <c r="C6796" s="5" t="s">
        <v>278</v>
      </c>
      <c r="D6796" s="5" t="s">
        <v>108</v>
      </c>
      <c r="E6796" s="5" t="s">
        <v>4025</v>
      </c>
      <c r="F6796" s="5" t="s">
        <v>4025</v>
      </c>
      <c r="G6796" s="5" t="s">
        <v>88</v>
      </c>
      <c r="H6796" s="5" t="s">
        <v>131</v>
      </c>
      <c r="O6796" s="5">
        <v>1795.6716215046449</v>
      </c>
      <c r="AL6796" s="5">
        <v>1795.671630859375</v>
      </c>
      <c r="AM6796" s="5">
        <v>0</v>
      </c>
      <c r="AN6796" s="5">
        <v>1795.671630859375</v>
      </c>
      <c r="AO6796" s="5" t="s">
        <v>6165</v>
      </c>
    </row>
    <row r="6797" spans="1:41" x14ac:dyDescent="0.4">
      <c r="A6797" s="5">
        <v>2025</v>
      </c>
      <c r="B6797" s="5" t="s">
        <v>4024</v>
      </c>
      <c r="C6797" s="5" t="s">
        <v>278</v>
      </c>
      <c r="D6797" s="5" t="s">
        <v>108</v>
      </c>
      <c r="E6797" s="5" t="s">
        <v>4025</v>
      </c>
      <c r="F6797" s="5" t="s">
        <v>4025</v>
      </c>
      <c r="G6797" s="5" t="s">
        <v>88</v>
      </c>
      <c r="H6797" s="5" t="s">
        <v>131</v>
      </c>
      <c r="O6797" s="5">
        <v>1810.385367676816</v>
      </c>
      <c r="AL6797" s="5">
        <v>1810.3853759765625</v>
      </c>
      <c r="AM6797" s="5">
        <v>0</v>
      </c>
      <c r="AN6797" s="5">
        <v>1810.3853759765625</v>
      </c>
      <c r="AO6797" s="5" t="s">
        <v>4798</v>
      </c>
    </row>
    <row r="6798" spans="1:41" x14ac:dyDescent="0.4">
      <c r="A6798" s="5">
        <v>2025</v>
      </c>
      <c r="B6798" s="5" t="s">
        <v>6344</v>
      </c>
      <c r="C6798" s="5" t="s">
        <v>278</v>
      </c>
      <c r="D6798" s="5" t="s">
        <v>108</v>
      </c>
      <c r="E6798" s="5" t="s">
        <v>4025</v>
      </c>
      <c r="F6798" s="5" t="s">
        <v>4025</v>
      </c>
      <c r="G6798" s="5" t="s">
        <v>88</v>
      </c>
      <c r="H6798" s="5" t="s">
        <v>131</v>
      </c>
      <c r="O6798" s="5">
        <v>1771.418719874717</v>
      </c>
      <c r="AL6798" s="5">
        <v>1771.418701171875</v>
      </c>
      <c r="AM6798" s="5">
        <v>0</v>
      </c>
      <c r="AN6798" s="5">
        <v>1771.418701171875</v>
      </c>
      <c r="AO6798" s="5" t="s">
        <v>7119</v>
      </c>
    </row>
    <row r="6799" spans="1:41" x14ac:dyDescent="0.4">
      <c r="A6799" s="5">
        <v>2025</v>
      </c>
      <c r="B6799" s="5" t="s">
        <v>4024</v>
      </c>
      <c r="C6799" s="5" t="s">
        <v>278</v>
      </c>
      <c r="D6799" s="5" t="s">
        <v>108</v>
      </c>
      <c r="E6799" s="5" t="s">
        <v>292</v>
      </c>
      <c r="F6799" s="5" t="s">
        <v>292</v>
      </c>
      <c r="G6799" s="5" t="s">
        <v>87</v>
      </c>
      <c r="H6799" s="5" t="s">
        <v>131</v>
      </c>
      <c r="I6799" s="5">
        <v>2906.8843927309895</v>
      </c>
      <c r="J6799" s="5">
        <v>10858.889619099138</v>
      </c>
      <c r="K6799" s="5">
        <v>262.99071116422459</v>
      </c>
      <c r="L6799" s="5">
        <v>201.14023343393373</v>
      </c>
      <c r="M6799" s="5">
        <v>1070.0734723043695</v>
      </c>
      <c r="N6799" s="5">
        <v>882.98357250450613</v>
      </c>
      <c r="P6799" s="5">
        <v>839.41399127647571</v>
      </c>
      <c r="Q6799" s="5">
        <v>1075.159103666469</v>
      </c>
      <c r="R6799" s="5">
        <v>920.80503839101868</v>
      </c>
      <c r="S6799" s="5">
        <v>2823.4525320859102</v>
      </c>
      <c r="T6799" s="5">
        <v>2567.7476608587285</v>
      </c>
      <c r="U6799" s="5">
        <v>265.59457924313074</v>
      </c>
      <c r="V6799" s="5">
        <v>2121.6015047845244</v>
      </c>
      <c r="W6799" s="5">
        <v>726.458609051282</v>
      </c>
      <c r="X6799" s="5">
        <v>1571.6755474172801</v>
      </c>
      <c r="Y6799" s="5">
        <v>13812.342625702579</v>
      </c>
      <c r="Z6799" s="5">
        <v>1538.508806797855</v>
      </c>
      <c r="AA6799" s="5">
        <v>13152.217497890146</v>
      </c>
      <c r="AB6799" s="5">
        <v>260.41240860542274</v>
      </c>
      <c r="AC6799" s="5">
        <v>1212.5332412518392</v>
      </c>
      <c r="AD6799" s="5">
        <v>5061.2508352553587</v>
      </c>
      <c r="AE6799" s="5">
        <v>2203.9299141608071</v>
      </c>
      <c r="AF6799" s="5">
        <v>2668.2367295310955</v>
      </c>
      <c r="AG6799" s="5">
        <v>15342.292273630903</v>
      </c>
      <c r="AH6799" s="5">
        <v>1567.3959679825157</v>
      </c>
      <c r="AI6799" s="5">
        <v>883.73315327887906</v>
      </c>
      <c r="AJ6799" s="5">
        <v>9314.0785928026435</v>
      </c>
      <c r="AK6799" s="5">
        <v>3420.7737617983134</v>
      </c>
      <c r="AL6799" s="5">
        <v>99532.578125</v>
      </c>
      <c r="AM6799" s="5">
        <v>79316.609375</v>
      </c>
      <c r="AN6799" s="5">
        <v>20215.962890625</v>
      </c>
      <c r="AO6799" s="5" t="s">
        <v>4799</v>
      </c>
    </row>
    <row r="6800" spans="1:41" x14ac:dyDescent="0.4">
      <c r="A6800" s="5">
        <v>2025</v>
      </c>
      <c r="B6800" s="5" t="s">
        <v>7352</v>
      </c>
      <c r="C6800" s="5" t="s">
        <v>278</v>
      </c>
      <c r="D6800" s="5" t="s">
        <v>108</v>
      </c>
      <c r="E6800" s="5" t="s">
        <v>292</v>
      </c>
      <c r="F6800" s="5" t="s">
        <v>292</v>
      </c>
      <c r="G6800" s="5" t="s">
        <v>87</v>
      </c>
      <c r="H6800" s="5" t="s">
        <v>131</v>
      </c>
      <c r="I6800" s="5">
        <v>3000</v>
      </c>
      <c r="J6800" s="5">
        <v>8885.7849767973948</v>
      </c>
      <c r="K6800" s="5">
        <v>292.72508959999988</v>
      </c>
      <c r="L6800" s="5">
        <v>188</v>
      </c>
      <c r="M6800" s="5">
        <v>1675.1911436186449</v>
      </c>
      <c r="N6800" s="5">
        <v>1195.389140625</v>
      </c>
      <c r="P6800" s="5">
        <v>849.28095999999994</v>
      </c>
      <c r="Q6800" s="5">
        <v>948.68981207848776</v>
      </c>
      <c r="R6800" s="5">
        <v>1114.0133491069321</v>
      </c>
      <c r="S6800" s="5">
        <v>4528.1128199999994</v>
      </c>
      <c r="T6800" s="5">
        <v>2700</v>
      </c>
      <c r="U6800" s="5">
        <v>476</v>
      </c>
      <c r="V6800" s="5">
        <v>2314</v>
      </c>
      <c r="W6800" s="5">
        <v>843.54</v>
      </c>
      <c r="X6800" s="5">
        <v>3340.2292345998658</v>
      </c>
      <c r="Y6800" s="5">
        <v>12538.98</v>
      </c>
      <c r="Z6800" s="5">
        <v>1711.659106425222</v>
      </c>
      <c r="AA6800" s="5">
        <v>15215</v>
      </c>
      <c r="AB6800" s="5">
        <v>247</v>
      </c>
      <c r="AC6800" s="5">
        <v>1242.819771725925</v>
      </c>
      <c r="AD6800" s="5">
        <v>4483.8881046046208</v>
      </c>
      <c r="AE6800" s="5">
        <v>1587.420047976</v>
      </c>
      <c r="AF6800" s="5">
        <v>3676.1367345830408</v>
      </c>
      <c r="AG6800" s="5">
        <v>23741</v>
      </c>
      <c r="AH6800" s="5">
        <v>4564.0990000000002</v>
      </c>
      <c r="AI6800" s="5">
        <v>1632</v>
      </c>
      <c r="AJ6800" s="5">
        <v>9215.712782993598</v>
      </c>
      <c r="AK6800" s="5">
        <v>3368</v>
      </c>
      <c r="AL6800" s="5">
        <v>115574.6796875</v>
      </c>
      <c r="AM6800" s="5">
        <v>87899.8828125</v>
      </c>
      <c r="AN6800" s="5">
        <v>27674.787109375</v>
      </c>
      <c r="AO6800" s="5" t="s">
        <v>8067</v>
      </c>
    </row>
    <row r="6801" spans="1:41" x14ac:dyDescent="0.4">
      <c r="A6801" s="5">
        <v>2025</v>
      </c>
      <c r="B6801" s="5" t="s">
        <v>582</v>
      </c>
      <c r="C6801" s="5" t="s">
        <v>278</v>
      </c>
      <c r="D6801" s="5" t="s">
        <v>108</v>
      </c>
      <c r="E6801" s="5" t="s">
        <v>292</v>
      </c>
      <c r="F6801" s="5" t="s">
        <v>292</v>
      </c>
      <c r="G6801" s="5" t="s">
        <v>87</v>
      </c>
      <c r="H6801" s="5" t="s">
        <v>131</v>
      </c>
      <c r="I6801" s="5">
        <v>3077.0839174273515</v>
      </c>
      <c r="J6801" s="5">
        <v>5985.8528274388054</v>
      </c>
      <c r="K6801" s="5">
        <v>219.85731370796421</v>
      </c>
      <c r="L6801" s="5">
        <v>205.88407974189769</v>
      </c>
      <c r="M6801" s="5">
        <v>1119.4123738631963</v>
      </c>
      <c r="N6801" s="5">
        <v>725.86210203246867</v>
      </c>
      <c r="O6801" s="5">
        <v>1773.6113146985256</v>
      </c>
      <c r="P6801" s="5">
        <v>838.61985197384149</v>
      </c>
      <c r="Q6801" s="5">
        <v>872.90824036340894</v>
      </c>
      <c r="R6801" s="5">
        <v>928.22793059384207</v>
      </c>
      <c r="S6801" s="5">
        <v>2396.7510187686926</v>
      </c>
      <c r="T6801" s="5">
        <v>2633.9114679134032</v>
      </c>
      <c r="U6801" s="5">
        <v>252.41651567503447</v>
      </c>
      <c r="V6801" s="5">
        <v>1987.5056951629888</v>
      </c>
      <c r="W6801" s="5">
        <v>638.72353096900031</v>
      </c>
      <c r="X6801" s="5">
        <v>1605.3087868165026</v>
      </c>
      <c r="Y6801" s="5">
        <v>13410.999224125744</v>
      </c>
      <c r="Z6801" s="5">
        <v>1589.7683231669507</v>
      </c>
      <c r="AA6801" s="5">
        <v>13026.398181500292</v>
      </c>
      <c r="AB6801" s="5">
        <v>266.68353612623207</v>
      </c>
      <c r="AC6801" s="5">
        <v>1117.8895011256045</v>
      </c>
      <c r="AD6801" s="5">
        <v>3780.6393690349632</v>
      </c>
      <c r="AE6801" s="5">
        <v>2006.1625680607087</v>
      </c>
      <c r="AF6801" s="5">
        <v>1385.1334835498976</v>
      </c>
      <c r="AG6801" s="5">
        <v>14727.65810295988</v>
      </c>
      <c r="AH6801" s="5">
        <v>2686.6010834514541</v>
      </c>
      <c r="AI6801" s="5">
        <v>888.94512042077361</v>
      </c>
      <c r="AJ6801" s="5">
        <v>8597.8736818146972</v>
      </c>
      <c r="AK6801" s="5">
        <v>3375.4442457168452</v>
      </c>
      <c r="AL6801" s="5">
        <v>92122.140625</v>
      </c>
      <c r="AM6801" s="5">
        <v>70736.2421875</v>
      </c>
      <c r="AN6801" s="5">
        <v>21385.888671875</v>
      </c>
      <c r="AO6801" s="5" t="s">
        <v>1340</v>
      </c>
    </row>
    <row r="6802" spans="1:41" x14ac:dyDescent="0.4">
      <c r="A6802" s="5">
        <v>2025</v>
      </c>
      <c r="B6802" s="5" t="s">
        <v>1478</v>
      </c>
      <c r="C6802" s="5" t="s">
        <v>278</v>
      </c>
      <c r="D6802" s="5" t="s">
        <v>108</v>
      </c>
      <c r="E6802" s="5" t="s">
        <v>292</v>
      </c>
      <c r="F6802" s="5" t="s">
        <v>292</v>
      </c>
      <c r="G6802" s="5" t="s">
        <v>87</v>
      </c>
      <c r="H6802" s="5" t="s">
        <v>131</v>
      </c>
      <c r="I6802" s="5">
        <v>2644.2999706953847</v>
      </c>
      <c r="J6802" s="5">
        <v>4043.557392988087</v>
      </c>
      <c r="K6802" s="5">
        <v>229.61751431700495</v>
      </c>
      <c r="L6802" s="5">
        <v>215.55523909057163</v>
      </c>
      <c r="M6802" s="5">
        <v>659.76034506763767</v>
      </c>
      <c r="N6802" s="5">
        <v>663.48524225224492</v>
      </c>
      <c r="O6802" s="5">
        <v>1853.9891938444318</v>
      </c>
      <c r="P6802" s="5">
        <v>825.49583828911591</v>
      </c>
      <c r="Q6802" s="5">
        <v>829.13839610260277</v>
      </c>
      <c r="R6802" s="5">
        <v>976.99365591210608</v>
      </c>
      <c r="S6802" s="5">
        <v>2035.4983340193212</v>
      </c>
      <c r="T6802" s="5">
        <v>2986.9132027368955</v>
      </c>
      <c r="U6802" s="5">
        <v>246.96672751412146</v>
      </c>
      <c r="V6802" s="5">
        <v>2445.9500337967688</v>
      </c>
      <c r="W6802" s="5">
        <v>635.57087897644487</v>
      </c>
      <c r="X6802" s="5">
        <v>2499.0507129565358</v>
      </c>
      <c r="Y6802" s="5">
        <v>14973.28525890514</v>
      </c>
      <c r="Z6802" s="5">
        <v>1019.4428793393703</v>
      </c>
      <c r="AA6802" s="5">
        <v>16156.661315670999</v>
      </c>
      <c r="AC6802" s="5">
        <v>1174.8060633155808</v>
      </c>
      <c r="AD6802" s="5">
        <v>3666.9454728637752</v>
      </c>
      <c r="AE6802" s="5">
        <v>1774.8160812172191</v>
      </c>
      <c r="AF6802" s="5">
        <v>2198.1396170498997</v>
      </c>
      <c r="AG6802" s="5">
        <v>16354.263051880633</v>
      </c>
      <c r="AH6802" s="5">
        <v>2617.5080975721035</v>
      </c>
      <c r="AI6802" s="5">
        <v>896.07396082106857</v>
      </c>
      <c r="AJ6802" s="5">
        <v>13341.397094622045</v>
      </c>
      <c r="AK6802" s="5">
        <v>3652.9716154000907</v>
      </c>
      <c r="AL6802" s="5">
        <v>101618.1484375</v>
      </c>
      <c r="AM6802" s="5">
        <v>79884.2578125</v>
      </c>
      <c r="AN6802" s="5">
        <v>21733.8984375</v>
      </c>
      <c r="AO6802" s="5" t="s">
        <v>3486</v>
      </c>
    </row>
    <row r="6803" spans="1:41" x14ac:dyDescent="0.4">
      <c r="A6803" s="5">
        <v>2025</v>
      </c>
      <c r="B6803" s="5" t="s">
        <v>6344</v>
      </c>
      <c r="C6803" s="5" t="s">
        <v>278</v>
      </c>
      <c r="D6803" s="5" t="s">
        <v>108</v>
      </c>
      <c r="E6803" s="5" t="s">
        <v>292</v>
      </c>
      <c r="F6803" s="5" t="s">
        <v>292</v>
      </c>
      <c r="G6803" s="5" t="s">
        <v>87</v>
      </c>
      <c r="H6803" s="5" t="s">
        <v>131</v>
      </c>
      <c r="I6803" s="5">
        <v>2740.5850310404335</v>
      </c>
      <c r="J6803" s="5">
        <v>8912.9915398392768</v>
      </c>
      <c r="K6803" s="5">
        <v>290.88802497360552</v>
      </c>
      <c r="L6803" s="5">
        <v>190.8259206798524</v>
      </c>
      <c r="M6803" s="5">
        <v>1380.4428304499961</v>
      </c>
      <c r="N6803" s="5">
        <v>1237.9841754420356</v>
      </c>
      <c r="P6803" s="5">
        <v>777.52118824029185</v>
      </c>
      <c r="Q6803" s="5">
        <v>1002.4975102614782</v>
      </c>
      <c r="R6803" s="5">
        <v>1308.3560565244245</v>
      </c>
      <c r="S6803" s="5">
        <v>1489.9571158061183</v>
      </c>
      <c r="T6803" s="5">
        <v>2639.0818817426398</v>
      </c>
      <c r="U6803" s="5">
        <v>352.21592806334462</v>
      </c>
      <c r="V6803" s="5">
        <v>2296.0012371160965</v>
      </c>
      <c r="W6803" s="5">
        <v>921.64859562396805</v>
      </c>
      <c r="X6803" s="5">
        <v>2821.7875504786684</v>
      </c>
      <c r="Y6803" s="5">
        <v>13362.889605054559</v>
      </c>
      <c r="Z6803" s="5">
        <v>1872.0300119727094</v>
      </c>
      <c r="AA6803" s="5">
        <v>15499.530897773118</v>
      </c>
      <c r="AB6803" s="5">
        <v>314.65976282316086</v>
      </c>
      <c r="AC6803" s="5">
        <v>1245.5352090255312</v>
      </c>
      <c r="AD6803" s="5">
        <v>5113.2084954464772</v>
      </c>
      <c r="AE6803" s="5">
        <v>1813.8612779515759</v>
      </c>
      <c r="AF6803" s="5">
        <v>3166.8982580911675</v>
      </c>
      <c r="AG6803" s="5">
        <v>23212.755212912471</v>
      </c>
      <c r="AH6803" s="5">
        <v>4126.1030189553194</v>
      </c>
      <c r="AI6803" s="5">
        <v>1027.2118708936737</v>
      </c>
      <c r="AJ6803" s="5">
        <v>10112.884966259498</v>
      </c>
      <c r="AK6803" s="5">
        <v>3330.3183284606157</v>
      </c>
      <c r="AL6803" s="5">
        <v>112560.671875</v>
      </c>
      <c r="AM6803" s="5">
        <v>89105.359375</v>
      </c>
      <c r="AN6803" s="5">
        <v>23455.306640625</v>
      </c>
      <c r="AO6803" s="5" t="s">
        <v>7120</v>
      </c>
    </row>
    <row r="6804" spans="1:41" x14ac:dyDescent="0.4">
      <c r="A6804" s="5">
        <v>2025</v>
      </c>
      <c r="B6804" s="5" t="s">
        <v>4980</v>
      </c>
      <c r="C6804" s="5" t="s">
        <v>278</v>
      </c>
      <c r="D6804" s="5" t="s">
        <v>108</v>
      </c>
      <c r="E6804" s="5" t="s">
        <v>292</v>
      </c>
      <c r="F6804" s="5" t="s">
        <v>292</v>
      </c>
      <c r="G6804" s="5" t="s">
        <v>87</v>
      </c>
      <c r="H6804" s="5" t="s">
        <v>131</v>
      </c>
      <c r="I6804" s="5">
        <v>2985.2146089831012</v>
      </c>
      <c r="J6804" s="5">
        <v>7573.3587840377158</v>
      </c>
      <c r="K6804" s="5">
        <v>329.06656143025521</v>
      </c>
      <c r="L6804" s="5">
        <v>195.77377705344296</v>
      </c>
      <c r="M6804" s="5">
        <v>1437.0628315625067</v>
      </c>
      <c r="N6804" s="5">
        <v>1242.8791957726842</v>
      </c>
      <c r="P6804" s="5">
        <v>866.76023980341904</v>
      </c>
      <c r="Q6804" s="5">
        <v>1034.5062308163406</v>
      </c>
      <c r="R6804" s="5">
        <v>922.60207210270983</v>
      </c>
      <c r="S6804" s="5">
        <v>2748.1223278938082</v>
      </c>
      <c r="T6804" s="5">
        <v>2707.5096826539984</v>
      </c>
      <c r="U6804" s="5">
        <v>243.67587143885984</v>
      </c>
      <c r="V6804" s="5">
        <v>1987.9369169948011</v>
      </c>
      <c r="W6804" s="5">
        <v>799.75670626087333</v>
      </c>
      <c r="X6804" s="5">
        <v>2853.3507330600341</v>
      </c>
      <c r="Y6804" s="5">
        <v>13063.734218805543</v>
      </c>
      <c r="Z6804" s="5">
        <v>1825.8524612816732</v>
      </c>
      <c r="AA6804" s="5">
        <v>11310.101024348107</v>
      </c>
      <c r="AB6804" s="5">
        <v>322.81846216259214</v>
      </c>
      <c r="AC6804" s="5">
        <v>1248.6748285183805</v>
      </c>
      <c r="AD6804" s="5">
        <v>4247.7342464029152</v>
      </c>
      <c r="AE6804" s="5">
        <v>1944.2002221211596</v>
      </c>
      <c r="AF6804" s="5">
        <v>3329.2684542779302</v>
      </c>
      <c r="AG6804" s="5">
        <v>16758.443585750305</v>
      </c>
      <c r="AH6804" s="5">
        <v>4096.0222507575081</v>
      </c>
      <c r="AI6804" s="5">
        <v>846.61745076834643</v>
      </c>
      <c r="AJ6804" s="5">
        <v>8411.1124381115624</v>
      </c>
      <c r="AK6804" s="5">
        <v>3347.9398575894634</v>
      </c>
      <c r="AL6804" s="5">
        <v>98680.09375</v>
      </c>
      <c r="AM6804" s="5">
        <v>74944.09375</v>
      </c>
      <c r="AN6804" s="5">
        <v>23736</v>
      </c>
      <c r="AO6804" s="5" t="s">
        <v>6166</v>
      </c>
    </row>
    <row r="6805" spans="1:41" x14ac:dyDescent="0.4">
      <c r="A6805" s="5">
        <v>2025</v>
      </c>
      <c r="B6805" s="5" t="s">
        <v>4980</v>
      </c>
      <c r="C6805" s="5" t="s">
        <v>278</v>
      </c>
      <c r="D6805" s="5" t="s">
        <v>108</v>
      </c>
      <c r="E6805" s="5" t="s">
        <v>292</v>
      </c>
      <c r="F6805" s="5" t="s">
        <v>292</v>
      </c>
      <c r="G6805" s="5" t="s">
        <v>88</v>
      </c>
      <c r="H6805" s="5" t="s">
        <v>131</v>
      </c>
      <c r="I6805" s="5">
        <v>3292.91173775991</v>
      </c>
      <c r="J6805" s="5">
        <v>8711.7984079320377</v>
      </c>
      <c r="K6805" s="5">
        <v>351</v>
      </c>
      <c r="L6805" s="5">
        <v>216.31296402160751</v>
      </c>
      <c r="M6805" s="5">
        <v>1554.10413858432</v>
      </c>
      <c r="N6805" s="5">
        <v>1354.6770001314669</v>
      </c>
      <c r="P6805" s="5">
        <v>942.88060211688003</v>
      </c>
      <c r="Q6805" s="5">
        <v>1130.880359048816</v>
      </c>
      <c r="R6805" s="5">
        <v>990.9055537208601</v>
      </c>
      <c r="S6805" s="5">
        <v>2925.6087036557519</v>
      </c>
      <c r="T6805" s="5">
        <v>2981.6835400322439</v>
      </c>
      <c r="U6805" s="5">
        <v>268.79244622993161</v>
      </c>
      <c r="V6805" s="5">
        <v>2208</v>
      </c>
      <c r="W6805" s="5">
        <v>864.892737994752</v>
      </c>
      <c r="X6805" s="5">
        <v>3172.9778999999999</v>
      </c>
      <c r="Y6805" s="5">
        <v>14307.75426643561</v>
      </c>
      <c r="Z6805" s="5">
        <v>1990.089095822384</v>
      </c>
      <c r="AA6805" s="5">
        <v>12959</v>
      </c>
      <c r="AB6805" s="5">
        <v>370</v>
      </c>
      <c r="AC6805" s="5">
        <v>1363.645051275131</v>
      </c>
      <c r="AD6805" s="5">
        <v>4643.4512297963092</v>
      </c>
      <c r="AE6805" s="5">
        <v>2102.5452367658881</v>
      </c>
      <c r="AF6805" s="5">
        <v>3678.5515313008541</v>
      </c>
      <c r="AG6805" s="5">
        <v>19917</v>
      </c>
      <c r="AH6805" s="5">
        <v>4533.7409334263184</v>
      </c>
      <c r="AI6805" s="5">
        <v>915.57004686163202</v>
      </c>
      <c r="AJ6805" s="5">
        <v>9463.6384960614305</v>
      </c>
      <c r="AK6805" s="5">
        <v>3621</v>
      </c>
      <c r="AL6805" s="5">
        <v>110833.421875</v>
      </c>
      <c r="AM6805" s="5">
        <v>84899.390625</v>
      </c>
      <c r="AN6805" s="5">
        <v>25934.029296875</v>
      </c>
      <c r="AO6805" s="5" t="s">
        <v>6167</v>
      </c>
    </row>
    <row r="6806" spans="1:41" x14ac:dyDescent="0.4">
      <c r="A6806" s="5">
        <v>2025</v>
      </c>
      <c r="B6806" s="5" t="s">
        <v>7352</v>
      </c>
      <c r="C6806" s="5" t="s">
        <v>278</v>
      </c>
      <c r="D6806" s="5" t="s">
        <v>108</v>
      </c>
      <c r="E6806" s="5" t="s">
        <v>292</v>
      </c>
      <c r="F6806" s="5" t="s">
        <v>292</v>
      </c>
      <c r="G6806" s="5" t="s">
        <v>88</v>
      </c>
      <c r="H6806" s="5" t="s">
        <v>131</v>
      </c>
      <c r="I6806" s="5">
        <v>3312.2424096</v>
      </c>
      <c r="J6806" s="5">
        <v>10007.53633183869</v>
      </c>
      <c r="K6806" s="5">
        <v>315.83097597268369</v>
      </c>
      <c r="L6806" s="5">
        <v>207.91326799462459</v>
      </c>
      <c r="M6806" s="5">
        <v>1813.2807680000001</v>
      </c>
      <c r="N6806" s="5">
        <v>1292.5742777578121</v>
      </c>
      <c r="P6806" s="5">
        <v>908.52147946686046</v>
      </c>
      <c r="Q6806" s="5">
        <v>1033.3928446150171</v>
      </c>
      <c r="R6806" s="5">
        <v>1225.73893961983</v>
      </c>
      <c r="S6806" s="5">
        <v>4891.5590803399427</v>
      </c>
      <c r="T6806" s="5">
        <v>2986.488558698959</v>
      </c>
      <c r="U6806" s="5">
        <v>525.54246232319997</v>
      </c>
      <c r="V6806" s="5">
        <v>2505</v>
      </c>
      <c r="W6806" s="5">
        <v>827</v>
      </c>
      <c r="X6806" s="5">
        <v>3619.1162232886709</v>
      </c>
      <c r="Y6806" s="5">
        <v>13873.410009088329</v>
      </c>
      <c r="Z6806" s="5">
        <v>1850.5054953404349</v>
      </c>
      <c r="AA6806" s="5">
        <v>17067</v>
      </c>
      <c r="AB6806" s="5">
        <v>267.36074352000003</v>
      </c>
      <c r="AC6806" s="5">
        <v>1345.26809</v>
      </c>
      <c r="AD6806" s="5">
        <v>4884.22856908413</v>
      </c>
      <c r="AE6806" s="5">
        <v>1718.2745113579649</v>
      </c>
      <c r="AF6806" s="5">
        <v>4158.2591706041139</v>
      </c>
      <c r="AG6806" s="5">
        <v>26482</v>
      </c>
      <c r="AH6806" s="5">
        <v>5128.9585786466141</v>
      </c>
      <c r="AI6806" s="5">
        <v>1766.5292851199999</v>
      </c>
      <c r="AJ6806" s="5">
        <v>10174.89157150808</v>
      </c>
      <c r="AK6806" s="5">
        <v>3646</v>
      </c>
      <c r="AL6806" s="5">
        <v>127834.421875</v>
      </c>
      <c r="AM6806" s="5">
        <v>97688.0625</v>
      </c>
      <c r="AN6806" s="5">
        <v>30146.353515625</v>
      </c>
      <c r="AO6806" s="5" t="s">
        <v>8068</v>
      </c>
    </row>
    <row r="6807" spans="1:41" x14ac:dyDescent="0.4">
      <c r="A6807" s="5">
        <v>2025</v>
      </c>
      <c r="B6807" s="5" t="s">
        <v>582</v>
      </c>
      <c r="C6807" s="5" t="s">
        <v>278</v>
      </c>
      <c r="D6807" s="5" t="s">
        <v>108</v>
      </c>
      <c r="E6807" s="5" t="s">
        <v>292</v>
      </c>
      <c r="F6807" s="5" t="s">
        <v>292</v>
      </c>
      <c r="G6807" s="5" t="s">
        <v>88</v>
      </c>
      <c r="H6807" s="5" t="s">
        <v>131</v>
      </c>
      <c r="I6807" s="5">
        <v>3205.8543629824949</v>
      </c>
      <c r="J6807" s="5">
        <v>6485.1191228197167</v>
      </c>
      <c r="K6807" s="5">
        <v>228.79430781538261</v>
      </c>
      <c r="L6807" s="5">
        <v>223.10034937416549</v>
      </c>
      <c r="M6807" s="5">
        <v>1195.0999999999999</v>
      </c>
      <c r="N6807" s="5">
        <v>800.56252840000002</v>
      </c>
      <c r="O6807" s="5">
        <v>1894.124826096956</v>
      </c>
      <c r="P6807" s="5">
        <v>1030.4000000000001</v>
      </c>
      <c r="Q6807" s="5">
        <v>925.03545019777084</v>
      </c>
      <c r="R6807" s="5">
        <v>969.77941196711856</v>
      </c>
      <c r="S6807" s="5">
        <v>2479.574620396008</v>
      </c>
      <c r="T6807" s="5">
        <v>2657.6552126229981</v>
      </c>
      <c r="U6807" s="5">
        <v>250.27153534491521</v>
      </c>
      <c r="V6807" s="5">
        <v>45</v>
      </c>
      <c r="W6807" s="5">
        <v>687.2724281830117</v>
      </c>
      <c r="X6807" s="5">
        <v>1748.11579645538</v>
      </c>
      <c r="Y6807" s="5">
        <v>14261.101350000001</v>
      </c>
      <c r="Z6807" s="5">
        <v>1702.2414393632471</v>
      </c>
      <c r="AA6807" s="5">
        <v>14159.193221290379</v>
      </c>
      <c r="AB6807" s="5">
        <v>243</v>
      </c>
      <c r="AC6807" s="5">
        <v>1205.5627899999999</v>
      </c>
      <c r="AD6807" s="5">
        <v>4048.1124875096648</v>
      </c>
      <c r="AE6807" s="5">
        <v>2067.9788074689991</v>
      </c>
      <c r="AF6807" s="5">
        <v>1500.9599795051579</v>
      </c>
      <c r="AG6807" s="5">
        <v>16259.229411638669</v>
      </c>
      <c r="AH6807" s="5">
        <v>2938.5313984339668</v>
      </c>
      <c r="AI6807" s="5">
        <v>949.04409861183535</v>
      </c>
      <c r="AJ6807" s="5">
        <v>9362.73377592014</v>
      </c>
      <c r="AK6807" s="5">
        <v>3603.6481533016699</v>
      </c>
      <c r="AL6807" s="5">
        <v>97127.1015625</v>
      </c>
      <c r="AM6807" s="5">
        <v>74454.125</v>
      </c>
      <c r="AN6807" s="5">
        <v>22672.974609375</v>
      </c>
      <c r="AO6807" s="5" t="s">
        <v>1341</v>
      </c>
    </row>
    <row r="6808" spans="1:41" x14ac:dyDescent="0.4">
      <c r="A6808" s="5">
        <v>2025</v>
      </c>
      <c r="B6808" s="5" t="s">
        <v>4024</v>
      </c>
      <c r="C6808" s="5" t="s">
        <v>278</v>
      </c>
      <c r="D6808" s="5" t="s">
        <v>108</v>
      </c>
      <c r="E6808" s="5" t="s">
        <v>292</v>
      </c>
      <c r="F6808" s="5" t="s">
        <v>292</v>
      </c>
      <c r="G6808" s="5" t="s">
        <v>88</v>
      </c>
      <c r="H6808" s="5" t="s">
        <v>131</v>
      </c>
      <c r="I6808" s="5">
        <v>3183.3767033883519</v>
      </c>
      <c r="J6808" s="5">
        <v>11950.14366106419</v>
      </c>
      <c r="K6808" s="5">
        <v>282.35663988017052</v>
      </c>
      <c r="L6808" s="5">
        <v>219.7908000000001</v>
      </c>
      <c r="M6808" s="5">
        <v>1148.9172641902701</v>
      </c>
      <c r="N6808" s="5">
        <v>953.59979172023088</v>
      </c>
      <c r="P6808" s="5">
        <v>882.83953557376276</v>
      </c>
      <c r="Q6808" s="5">
        <v>1156.602106636195</v>
      </c>
      <c r="R6808" s="5">
        <v>974.14902505215969</v>
      </c>
      <c r="S6808" s="5">
        <v>3032</v>
      </c>
      <c r="T6808" s="5">
        <v>2811.9825144054371</v>
      </c>
      <c r="U6808" s="5">
        <v>268.79244622993161</v>
      </c>
      <c r="V6808" s="5">
        <v>2351</v>
      </c>
      <c r="W6808" s="5">
        <v>785.32598715002985</v>
      </c>
      <c r="X6808" s="5">
        <v>1924.048493312544</v>
      </c>
      <c r="Y6808" s="5">
        <v>14752.917090556281</v>
      </c>
      <c r="Z6808" s="5">
        <v>1654</v>
      </c>
      <c r="AA6808" s="5">
        <v>14352</v>
      </c>
      <c r="AB6808" s="5">
        <v>243.4</v>
      </c>
      <c r="AC6808" s="5">
        <v>1301.8288299999999</v>
      </c>
      <c r="AD6808" s="5">
        <v>5444.6391778741872</v>
      </c>
      <c r="AE6808" s="5">
        <v>2366.2350410741342</v>
      </c>
      <c r="AF6808" s="5">
        <v>2922.0297391787171</v>
      </c>
      <c r="AG6808" s="5">
        <v>16814</v>
      </c>
      <c r="AH6808" s="5">
        <v>1650</v>
      </c>
      <c r="AI6808" s="5">
        <v>948.81436147830539</v>
      </c>
      <c r="AJ6808" s="5">
        <v>10200</v>
      </c>
      <c r="AK6808" s="5">
        <v>3672.691536489373</v>
      </c>
      <c r="AL6808" s="5">
        <v>108247.484375</v>
      </c>
      <c r="AM6808" s="5">
        <v>86303.3046875</v>
      </c>
      <c r="AN6808" s="5">
        <v>21944.177734375</v>
      </c>
      <c r="AO6808" s="5" t="s">
        <v>4800</v>
      </c>
    </row>
    <row r="6809" spans="1:41" x14ac:dyDescent="0.4">
      <c r="A6809" s="5">
        <v>2025</v>
      </c>
      <c r="B6809" s="5" t="s">
        <v>1478</v>
      </c>
      <c r="C6809" s="5" t="s">
        <v>278</v>
      </c>
      <c r="D6809" s="5" t="s">
        <v>108</v>
      </c>
      <c r="E6809" s="5" t="s">
        <v>292</v>
      </c>
      <c r="F6809" s="5" t="s">
        <v>292</v>
      </c>
      <c r="G6809" s="5" t="s">
        <v>88</v>
      </c>
      <c r="H6809" s="5" t="s">
        <v>131</v>
      </c>
      <c r="I6809" s="5">
        <v>2913.758808429478</v>
      </c>
      <c r="J6809" s="5">
        <v>4455.5987510249661</v>
      </c>
      <c r="K6809" s="5">
        <v>258.5066146247467</v>
      </c>
      <c r="L6809" s="5">
        <v>232.5141486340938</v>
      </c>
      <c r="M6809" s="5">
        <v>730.57273285065969</v>
      </c>
      <c r="N6809" s="5">
        <v>716.76035330893683</v>
      </c>
      <c r="O6809" s="5">
        <v>2024.3183691083129</v>
      </c>
      <c r="P6809" s="5">
        <v>746.2013831999999</v>
      </c>
      <c r="Q6809" s="5">
        <v>901.51087332081818</v>
      </c>
      <c r="R6809" s="5">
        <v>1128.332483655111</v>
      </c>
      <c r="S6809" s="5">
        <v>2170.620720874897</v>
      </c>
      <c r="T6809" s="5">
        <v>3133.4602275679008</v>
      </c>
      <c r="U6809" s="5">
        <v>272.1330732738453</v>
      </c>
      <c r="V6809" s="5">
        <v>2752</v>
      </c>
      <c r="W6809" s="5">
        <v>691.32979174065008</v>
      </c>
      <c r="X6809" s="5">
        <v>2699.7141125178009</v>
      </c>
      <c r="Y6809" s="5">
        <v>16650.4863</v>
      </c>
      <c r="Z6809" s="5">
        <v>1108.845078919484</v>
      </c>
      <c r="AA6809" s="5">
        <v>17853.427615006622</v>
      </c>
      <c r="AC6809" s="5">
        <v>1275.8437899999999</v>
      </c>
      <c r="AD6809" s="5">
        <v>4007.0148604373271</v>
      </c>
      <c r="AE6809" s="5">
        <v>1923.905385657858</v>
      </c>
      <c r="AF6809" s="5">
        <v>2422.13392667876</v>
      </c>
      <c r="AG6809" s="5">
        <v>19200.792379329388</v>
      </c>
      <c r="AH6809" s="5">
        <v>2898.4064402635381</v>
      </c>
      <c r="AI6809" s="5">
        <v>968.02498058407184</v>
      </c>
      <c r="AJ6809" s="5">
        <v>14754.039727245299</v>
      </c>
      <c r="AK6809" s="5">
        <v>4196.8307143640723</v>
      </c>
      <c r="AL6809" s="5">
        <v>113087.0703125</v>
      </c>
      <c r="AM6809" s="5">
        <v>89308.28125</v>
      </c>
      <c r="AN6809" s="5">
        <v>23778.798828125</v>
      </c>
      <c r="AO6809" s="5" t="s">
        <v>3487</v>
      </c>
    </row>
    <row r="6810" spans="1:41" x14ac:dyDescent="0.4">
      <c r="A6810" s="5">
        <v>2025</v>
      </c>
      <c r="B6810" s="5" t="s">
        <v>6344</v>
      </c>
      <c r="C6810" s="5" t="s">
        <v>278</v>
      </c>
      <c r="D6810" s="5" t="s">
        <v>108</v>
      </c>
      <c r="E6810" s="5" t="s">
        <v>292</v>
      </c>
      <c r="F6810" s="5" t="s">
        <v>292</v>
      </c>
      <c r="G6810" s="5" t="s">
        <v>88</v>
      </c>
      <c r="H6810" s="5" t="s">
        <v>131</v>
      </c>
      <c r="I6810" s="5">
        <v>3040.6385320128002</v>
      </c>
      <c r="J6810" s="5">
        <v>10302.65298372996</v>
      </c>
      <c r="K6810" s="5">
        <v>262.70508960000001</v>
      </c>
      <c r="L6810" s="5">
        <v>212.0715333545171</v>
      </c>
      <c r="M6810" s="5">
        <v>1501.5498923519999</v>
      </c>
      <c r="N6810" s="5">
        <v>1346.5934957310001</v>
      </c>
      <c r="P6810" s="5">
        <v>841.59594777366033</v>
      </c>
      <c r="Q6810" s="5">
        <v>1090.4472068036121</v>
      </c>
      <c r="R6810" s="5">
        <v>1423.1389033270791</v>
      </c>
      <c r="S6810" s="5">
        <v>1620.671930411256</v>
      </c>
      <c r="T6810" s="5">
        <v>2919.8530279530592</v>
      </c>
      <c r="U6810" s="5">
        <v>390.77835948460802</v>
      </c>
      <c r="V6810" s="5">
        <v>2498</v>
      </c>
      <c r="W6810" s="5">
        <v>1002.5053693056</v>
      </c>
      <c r="X6810" s="5">
        <v>3162</v>
      </c>
      <c r="Y6810" s="5">
        <v>14782.919221443381</v>
      </c>
      <c r="Z6810" s="5">
        <v>2040.2569817183339</v>
      </c>
      <c r="AA6810" s="5">
        <v>17670</v>
      </c>
      <c r="AB6810" s="5">
        <v>370</v>
      </c>
      <c r="AC6810" s="5">
        <v>1354.8067459072199</v>
      </c>
      <c r="AD6810" s="5">
        <v>5347.0522374119546</v>
      </c>
      <c r="AE6810" s="5">
        <v>1972.9923953184</v>
      </c>
      <c r="AF6810" s="5">
        <v>3513.6267481036789</v>
      </c>
      <c r="AG6810" s="5">
        <v>26390</v>
      </c>
      <c r="AH6810" s="5">
        <v>4764.7864369271592</v>
      </c>
      <c r="AI6810" s="5">
        <v>1117.3297728384</v>
      </c>
      <c r="AJ6810" s="5">
        <v>11220.096202068151</v>
      </c>
      <c r="AK6810" s="5">
        <v>3621</v>
      </c>
      <c r="AL6810" s="5">
        <v>125780.0625</v>
      </c>
      <c r="AM6810" s="5">
        <v>100090.609375</v>
      </c>
      <c r="AN6810" s="5">
        <v>25689.453125</v>
      </c>
      <c r="AO6810" s="5" t="s">
        <v>7121</v>
      </c>
    </row>
    <row r="6811" spans="1:41" x14ac:dyDescent="0.4">
      <c r="A6811" s="5">
        <v>2025</v>
      </c>
      <c r="B6811" s="5" t="s">
        <v>4024</v>
      </c>
      <c r="C6811" s="5" t="s">
        <v>278</v>
      </c>
      <c r="D6811" s="5" t="s">
        <v>108</v>
      </c>
      <c r="E6811" s="5" t="s">
        <v>113</v>
      </c>
      <c r="F6811" s="5" t="s">
        <v>113</v>
      </c>
      <c r="G6811" s="5" t="s">
        <v>87</v>
      </c>
      <c r="H6811" s="5" t="s">
        <v>131</v>
      </c>
      <c r="I6811" s="5">
        <v>1302.0225384112655</v>
      </c>
      <c r="J6811" s="5">
        <v>3412.4906358023263</v>
      </c>
      <c r="K6811" s="5">
        <v>338.55752908422335</v>
      </c>
      <c r="L6811" s="5">
        <v>276.03287354231333</v>
      </c>
      <c r="M6811" s="5">
        <v>1818.8212597749327</v>
      </c>
      <c r="N6811" s="5">
        <v>922.17889754786256</v>
      </c>
      <c r="O6811" s="5">
        <v>1359.2080592626885</v>
      </c>
      <c r="P6811" s="5">
        <v>2200.5745698190926</v>
      </c>
      <c r="Q6811" s="5">
        <v>460.59582316822031</v>
      </c>
      <c r="R6811" s="5">
        <v>915.20232114812768</v>
      </c>
      <c r="S6811" s="5">
        <v>1778.1652551446696</v>
      </c>
      <c r="T6811" s="5">
        <v>855.91588695290955</v>
      </c>
      <c r="U6811" s="5">
        <v>141.877446176886</v>
      </c>
      <c r="V6811" s="5">
        <v>1217.5403491905138</v>
      </c>
      <c r="W6811" s="5">
        <v>345.57603935723722</v>
      </c>
      <c r="X6811" s="5">
        <v>1386.5837368637135</v>
      </c>
      <c r="Y6811" s="5">
        <v>7184.3439761109848</v>
      </c>
      <c r="Z6811" s="5">
        <v>1291.3630944402023</v>
      </c>
      <c r="AA6811" s="5">
        <v>7967.507012672897</v>
      </c>
      <c r="AB6811" s="5">
        <v>93.102250603302735</v>
      </c>
      <c r="AC6811" s="5">
        <v>1246.4275103751745</v>
      </c>
      <c r="AD6811" s="5">
        <v>1734.44866648584</v>
      </c>
      <c r="AE6811" s="5">
        <v>1283.8738304293643</v>
      </c>
      <c r="AF6811" s="5">
        <v>2531.4811438440606</v>
      </c>
      <c r="AG6811" s="5">
        <v>11047.73431084468</v>
      </c>
      <c r="AH6811" s="5">
        <v>2429.7312240875722</v>
      </c>
      <c r="AI6811" s="5">
        <v>738.22745249688444</v>
      </c>
      <c r="AJ6811" s="5">
        <v>4170.3330326793794</v>
      </c>
      <c r="AK6811" s="5">
        <v>530.92466747268418</v>
      </c>
      <c r="AL6811" s="5">
        <v>60980.83984375</v>
      </c>
      <c r="AM6811" s="5">
        <v>47571.578125</v>
      </c>
      <c r="AN6811" s="5">
        <v>13409.26171875</v>
      </c>
      <c r="AO6811" s="5" t="s">
        <v>4801</v>
      </c>
    </row>
    <row r="6812" spans="1:41" x14ac:dyDescent="0.4">
      <c r="A6812" s="5">
        <v>2025</v>
      </c>
      <c r="B6812" s="5" t="s">
        <v>7352</v>
      </c>
      <c r="C6812" s="5" t="s">
        <v>278</v>
      </c>
      <c r="D6812" s="5" t="s">
        <v>108</v>
      </c>
      <c r="E6812" s="5" t="s">
        <v>113</v>
      </c>
      <c r="F6812" s="5" t="s">
        <v>113</v>
      </c>
      <c r="G6812" s="5" t="s">
        <v>87</v>
      </c>
      <c r="H6812" s="5" t="s">
        <v>131</v>
      </c>
      <c r="I6812" s="5">
        <v>2100</v>
      </c>
      <c r="J6812" s="5">
        <v>4506.693721678419</v>
      </c>
      <c r="K6812" s="5">
        <v>236.03003699999999</v>
      </c>
      <c r="L6812" s="5">
        <v>380</v>
      </c>
      <c r="M6812" s="5">
        <v>2269.6138074833252</v>
      </c>
      <c r="N6812" s="5">
        <v>1119.2198515625</v>
      </c>
      <c r="O6812" s="5">
        <v>1410.5150000000001</v>
      </c>
      <c r="P6812" s="5">
        <v>1859.1679999999999</v>
      </c>
      <c r="Q6812" s="5">
        <v>472.59824454115068</v>
      </c>
      <c r="R6812" s="5">
        <v>901.17933861209508</v>
      </c>
      <c r="S6812" s="5">
        <v>700</v>
      </c>
      <c r="T6812" s="5">
        <v>999.99999999999989</v>
      </c>
      <c r="U6812" s="5">
        <v>133</v>
      </c>
      <c r="V6812" s="5">
        <v>1161</v>
      </c>
      <c r="W6812" s="5">
        <v>459</v>
      </c>
      <c r="X6812" s="5">
        <v>2149.9298021697509</v>
      </c>
      <c r="Y6812" s="5">
        <v>7922</v>
      </c>
      <c r="Z6812" s="5">
        <v>1619.472122366484</v>
      </c>
      <c r="AA6812" s="5">
        <v>7631</v>
      </c>
      <c r="AB6812" s="5">
        <v>395</v>
      </c>
      <c r="AC6812" s="5">
        <v>1185.969844059327</v>
      </c>
      <c r="AD6812" s="5">
        <v>3385.0710061572408</v>
      </c>
      <c r="AE6812" s="5">
        <v>1334.702500000001</v>
      </c>
      <c r="AF6812" s="5">
        <v>3514.9554805597372</v>
      </c>
      <c r="AG6812" s="5">
        <v>15488</v>
      </c>
      <c r="AH6812" s="5">
        <v>3100</v>
      </c>
      <c r="AI6812" s="5">
        <v>1003</v>
      </c>
      <c r="AJ6812" s="5">
        <v>4477.9857529832834</v>
      </c>
      <c r="AK6812" s="5">
        <v>509</v>
      </c>
      <c r="AL6812" s="5">
        <v>72424.109375</v>
      </c>
      <c r="AM6812" s="5">
        <v>55806.9453125</v>
      </c>
      <c r="AN6812" s="5">
        <v>16617.16015625</v>
      </c>
      <c r="AO6812" s="5" t="s">
        <v>8069</v>
      </c>
    </row>
    <row r="6813" spans="1:41" x14ac:dyDescent="0.4">
      <c r="A6813" s="5">
        <v>2025</v>
      </c>
      <c r="B6813" s="5" t="s">
        <v>582</v>
      </c>
      <c r="C6813" s="5" t="s">
        <v>278</v>
      </c>
      <c r="D6813" s="5" t="s">
        <v>108</v>
      </c>
      <c r="E6813" s="5" t="s">
        <v>113</v>
      </c>
      <c r="F6813" s="5" t="s">
        <v>113</v>
      </c>
      <c r="G6813" s="5" t="s">
        <v>87</v>
      </c>
      <c r="H6813" s="5" t="s">
        <v>131</v>
      </c>
      <c r="I6813" s="5">
        <v>1380.6764560888787</v>
      </c>
      <c r="J6813" s="5">
        <v>3483.3698655777084</v>
      </c>
      <c r="K6813" s="5">
        <v>290.95735692485073</v>
      </c>
      <c r="L6813" s="5">
        <v>283.14548280069084</v>
      </c>
      <c r="M6813" s="5">
        <v>1426.70204511976</v>
      </c>
      <c r="N6813" s="5">
        <v>1170.9931401098338</v>
      </c>
      <c r="O6813" s="5">
        <v>1248.8243963897426</v>
      </c>
      <c r="P6813" s="5">
        <v>1579.4864696685236</v>
      </c>
      <c r="Q6813" s="5">
        <v>767.71693576438838</v>
      </c>
      <c r="R6813" s="5">
        <v>912.35980594074124</v>
      </c>
      <c r="S6813" s="5">
        <v>1282.8112424570154</v>
      </c>
      <c r="T6813" s="5">
        <v>877.97048930446772</v>
      </c>
      <c r="U6813" s="5">
        <v>131.69557339567015</v>
      </c>
      <c r="V6813" s="5">
        <v>1189.6500130075538</v>
      </c>
      <c r="W6813" s="5">
        <v>299.60742947514962</v>
      </c>
      <c r="X6813" s="5">
        <v>1203.981590112377</v>
      </c>
      <c r="Y6813" s="5">
        <v>9196.7408754643002</v>
      </c>
      <c r="Z6813" s="5">
        <v>1122.8663975651691</v>
      </c>
      <c r="AA6813" s="5">
        <v>8117.1932674756363</v>
      </c>
      <c r="AB6813" s="5">
        <v>95.47929071186087</v>
      </c>
      <c r="AC6813" s="5">
        <v>1373.6451909879795</v>
      </c>
      <c r="AD6813" s="5">
        <v>3146.2603804748655</v>
      </c>
      <c r="AE6813" s="5">
        <v>1316.9557339567016</v>
      </c>
      <c r="AF6813" s="5">
        <v>2444.4812499107411</v>
      </c>
      <c r="AG6813" s="5">
        <v>9659.9821620819894</v>
      </c>
      <c r="AH6813" s="5">
        <v>2158.7099405773602</v>
      </c>
      <c r="AI6813" s="5">
        <v>696.88907588542122</v>
      </c>
      <c r="AJ6813" s="5">
        <v>4450.212917662021</v>
      </c>
      <c r="AK6813" s="5">
        <v>544.60513841408579</v>
      </c>
      <c r="AL6813" s="5">
        <v>61853.9765625</v>
      </c>
      <c r="AM6813" s="5">
        <v>48581.171875</v>
      </c>
      <c r="AN6813" s="5">
        <v>13272.798828125</v>
      </c>
      <c r="AO6813" s="5" t="s">
        <v>1342</v>
      </c>
    </row>
    <row r="6814" spans="1:41" x14ac:dyDescent="0.4">
      <c r="A6814" s="5">
        <v>2025</v>
      </c>
      <c r="B6814" s="5" t="s">
        <v>6344</v>
      </c>
      <c r="C6814" s="5" t="s">
        <v>278</v>
      </c>
      <c r="D6814" s="5" t="s">
        <v>108</v>
      </c>
      <c r="E6814" s="5" t="s">
        <v>113</v>
      </c>
      <c r="F6814" s="5" t="s">
        <v>113</v>
      </c>
      <c r="G6814" s="5" t="s">
        <v>87</v>
      </c>
      <c r="H6814" s="5" t="s">
        <v>131</v>
      </c>
      <c r="I6814" s="5">
        <v>1776.305112711392</v>
      </c>
      <c r="J6814" s="5">
        <v>4054.1717626457462</v>
      </c>
      <c r="K6814" s="5">
        <v>261.35127949716377</v>
      </c>
      <c r="L6814" s="5">
        <v>309.58460535827118</v>
      </c>
      <c r="M6814" s="5">
        <v>1928.5598366580828</v>
      </c>
      <c r="N6814" s="5">
        <v>1129.7300516844455</v>
      </c>
      <c r="O6814" s="5">
        <v>1384.9246921614349</v>
      </c>
      <c r="P6814" s="5">
        <v>1713.5040992093541</v>
      </c>
      <c r="Q6814" s="5">
        <v>495.64438123305609</v>
      </c>
      <c r="R6814" s="5">
        <v>871.23613533333935</v>
      </c>
      <c r="S6814" s="5">
        <v>1489.9571158061183</v>
      </c>
      <c r="T6814" s="5">
        <v>1015.0314929779383</v>
      </c>
      <c r="U6814" s="5">
        <v>129.25918547327555</v>
      </c>
      <c r="V6814" s="5">
        <v>1173.3764058824968</v>
      </c>
      <c r="W6814" s="5">
        <v>501.42555753110156</v>
      </c>
      <c r="X6814" s="5">
        <v>2036.1531749137444</v>
      </c>
      <c r="Y6814" s="5">
        <v>9125.1331218716659</v>
      </c>
      <c r="Z6814" s="5">
        <v>1847.4439980124675</v>
      </c>
      <c r="AA6814" s="5">
        <v>7661.4577089974782</v>
      </c>
      <c r="AB6814" s="5">
        <v>502.44058902407949</v>
      </c>
      <c r="AC6814" s="5">
        <v>1182.4101861700005</v>
      </c>
      <c r="AD6814" s="5">
        <v>4542.1247628785968</v>
      </c>
      <c r="AE6814" s="5">
        <v>1090.1438234583059</v>
      </c>
      <c r="AF6814" s="5">
        <v>3243.6955408498784</v>
      </c>
      <c r="AG6814" s="5">
        <v>14216.531090649005</v>
      </c>
      <c r="AH6814" s="5">
        <v>2588.3303070937427</v>
      </c>
      <c r="AI6814" s="5">
        <v>808.98009990341689</v>
      </c>
      <c r="AJ6814" s="5">
        <v>3893.6608070633715</v>
      </c>
      <c r="AK6814" s="5">
        <v>514.62096693981471</v>
      </c>
      <c r="AL6814" s="5">
        <v>71487.1875</v>
      </c>
      <c r="AM6814" s="5">
        <v>53913.2890625</v>
      </c>
      <c r="AN6814" s="5">
        <v>17573.900390625</v>
      </c>
      <c r="AO6814" s="5" t="s">
        <v>7122</v>
      </c>
    </row>
    <row r="6815" spans="1:41" x14ac:dyDescent="0.4">
      <c r="A6815" s="5">
        <v>2025</v>
      </c>
      <c r="B6815" s="5" t="s">
        <v>4980</v>
      </c>
      <c r="C6815" s="5" t="s">
        <v>278</v>
      </c>
      <c r="D6815" s="5" t="s">
        <v>108</v>
      </c>
      <c r="E6815" s="5" t="s">
        <v>113</v>
      </c>
      <c r="F6815" s="5" t="s">
        <v>113</v>
      </c>
      <c r="G6815" s="5" t="s">
        <v>87</v>
      </c>
      <c r="H6815" s="5" t="s">
        <v>131</v>
      </c>
      <c r="I6815" s="5">
        <v>1354.6046527897952</v>
      </c>
      <c r="J6815" s="5">
        <v>3695.3459777215357</v>
      </c>
      <c r="K6815" s="5">
        <v>245.75857119474756</v>
      </c>
      <c r="L6815" s="5">
        <v>317.61171277287286</v>
      </c>
      <c r="M6815" s="5">
        <v>1978.5647680933066</v>
      </c>
      <c r="N6815" s="5">
        <v>1146.2752502955896</v>
      </c>
      <c r="O6815" s="5">
        <v>1412.5031052650465</v>
      </c>
      <c r="P6815" s="5">
        <v>1757.9329281034659</v>
      </c>
      <c r="Q6815" s="5">
        <v>512.32042665149174</v>
      </c>
      <c r="R6815" s="5">
        <v>878.728064301053</v>
      </c>
      <c r="S6815" s="5">
        <v>1730.7234971426712</v>
      </c>
      <c r="T6815" s="5">
        <v>937.21489014946098</v>
      </c>
      <c r="U6815" s="5">
        <v>130.16873474298069</v>
      </c>
      <c r="V6815" s="5">
        <v>1442.2695809522261</v>
      </c>
      <c r="W6815" s="5">
        <v>404.0437526422121</v>
      </c>
      <c r="X6815" s="5">
        <v>1850.2183956367276</v>
      </c>
      <c r="Y6815" s="5">
        <v>9033.7101911628597</v>
      </c>
      <c r="Z6815" s="5">
        <v>1880.2767680104141</v>
      </c>
      <c r="AA6815" s="5">
        <v>7643.5081041078265</v>
      </c>
      <c r="AB6815" s="5">
        <v>515.46818958220354</v>
      </c>
      <c r="AC6815" s="5">
        <v>1213.0684728167857</v>
      </c>
      <c r="AD6815" s="5">
        <v>3308.6102268386112</v>
      </c>
      <c r="AE6815" s="5">
        <v>1097.5827713528131</v>
      </c>
      <c r="AF6815" s="5">
        <v>3494.5931609002951</v>
      </c>
      <c r="AG6815" s="5">
        <v>13883.276572747349</v>
      </c>
      <c r="AH6815" s="5">
        <v>2656.7438761042358</v>
      </c>
      <c r="AI6815" s="5">
        <v>718.53141578125337</v>
      </c>
      <c r="AJ6815" s="5">
        <v>4058.1404743471662</v>
      </c>
      <c r="AK6815" s="5">
        <v>527.96438811752967</v>
      </c>
      <c r="AL6815" s="5">
        <v>69825.7578125</v>
      </c>
      <c r="AM6815" s="5">
        <v>53539.4140625</v>
      </c>
      <c r="AN6815" s="5">
        <v>16286.345703125</v>
      </c>
      <c r="AO6815" s="5" t="s">
        <v>6168</v>
      </c>
    </row>
    <row r="6816" spans="1:41" x14ac:dyDescent="0.4">
      <c r="A6816" s="5">
        <v>2025</v>
      </c>
      <c r="B6816" s="5" t="s">
        <v>1478</v>
      </c>
      <c r="C6816" s="5" t="s">
        <v>278</v>
      </c>
      <c r="D6816" s="5" t="s">
        <v>108</v>
      </c>
      <c r="E6816" s="5" t="s">
        <v>113</v>
      </c>
      <c r="F6816" s="5" t="s">
        <v>113</v>
      </c>
      <c r="G6816" s="5" t="s">
        <v>87</v>
      </c>
      <c r="H6816" s="5" t="s">
        <v>131</v>
      </c>
      <c r="I6816" s="5">
        <v>1368.8213880175076</v>
      </c>
      <c r="J6816" s="5">
        <v>2892.5473766474515</v>
      </c>
      <c r="K6816" s="5">
        <v>317.00441699891417</v>
      </c>
      <c r="L6816" s="5">
        <v>301.12741943305986</v>
      </c>
      <c r="M6816" s="5">
        <v>1489.6051487583154</v>
      </c>
      <c r="N6816" s="5">
        <v>936.58535396337425</v>
      </c>
      <c r="O6816" s="5">
        <v>1174.6578239195931</v>
      </c>
      <c r="P6816" s="5">
        <v>1969.4103611356836</v>
      </c>
      <c r="Q6816" s="5">
        <v>763.18894895205665</v>
      </c>
      <c r="R6816" s="5">
        <v>902.99716929105114</v>
      </c>
      <c r="S6816" s="5">
        <v>1210.6178935286205</v>
      </c>
      <c r="T6816" s="5">
        <v>995.6377342456318</v>
      </c>
      <c r="U6816" s="5">
        <v>159.74454313896581</v>
      </c>
      <c r="V6816" s="5">
        <v>914.88045135681944</v>
      </c>
      <c r="W6816" s="5">
        <v>252.00697317906105</v>
      </c>
      <c r="X6816" s="5">
        <v>1616.2519219254089</v>
      </c>
      <c r="Y6816" s="5">
        <v>7572.3781010126104</v>
      </c>
      <c r="Z6816" s="5">
        <v>1912.1664417462118</v>
      </c>
      <c r="AA6816" s="5">
        <v>9550.3939319886795</v>
      </c>
      <c r="AC6816" s="5">
        <v>1396.1053562422082</v>
      </c>
      <c r="AD6816" s="5">
        <v>3127.7028765548403</v>
      </c>
      <c r="AE6816" s="5">
        <v>1659.3962237427197</v>
      </c>
      <c r="AF6816" s="5">
        <v>2450.8904464142111</v>
      </c>
      <c r="AG6816" s="5">
        <v>9122.5894061180607</v>
      </c>
      <c r="AH6816" s="5">
        <v>2176.4879598655793</v>
      </c>
      <c r="AI6816" s="5">
        <v>702.47773471775133</v>
      </c>
      <c r="AJ6816" s="5">
        <v>5348.9578800857462</v>
      </c>
      <c r="AK6816" s="5">
        <v>548.9725656306241</v>
      </c>
      <c r="AL6816" s="5">
        <v>62833.6015625</v>
      </c>
      <c r="AM6816" s="5">
        <v>49222.1796875</v>
      </c>
      <c r="AN6816" s="5">
        <v>13611.4228515625</v>
      </c>
      <c r="AO6816" s="5" t="s">
        <v>3488</v>
      </c>
    </row>
    <row r="6817" spans="1:41" x14ac:dyDescent="0.4">
      <c r="A6817" s="5">
        <v>2025</v>
      </c>
      <c r="B6817" s="5" t="s">
        <v>582</v>
      </c>
      <c r="C6817" s="5" t="s">
        <v>278</v>
      </c>
      <c r="D6817" s="5" t="s">
        <v>108</v>
      </c>
      <c r="E6817" s="5" t="s">
        <v>113</v>
      </c>
      <c r="F6817" s="5" t="s">
        <v>113</v>
      </c>
      <c r="G6817" s="5" t="s">
        <v>88</v>
      </c>
      <c r="H6817" s="5" t="s">
        <v>131</v>
      </c>
      <c r="I6817" s="5">
        <v>1438.4552905922631</v>
      </c>
      <c r="J6817" s="5">
        <v>3773.9097799999972</v>
      </c>
      <c r="K6817" s="5">
        <v>302.78450126902931</v>
      </c>
      <c r="L6817" s="5">
        <v>306.82244210306351</v>
      </c>
      <c r="M6817" s="5">
        <v>1523.2</v>
      </c>
      <c r="N6817" s="5">
        <v>1291.5032020000001</v>
      </c>
      <c r="O6817" s="5">
        <v>1333.679636025229</v>
      </c>
      <c r="P6817" s="5">
        <v>1894.4</v>
      </c>
      <c r="Q6817" s="5">
        <v>813.56246677612796</v>
      </c>
      <c r="R6817" s="5">
        <v>953.20096168792884</v>
      </c>
      <c r="S6817" s="5">
        <v>1327.140856370306</v>
      </c>
      <c r="T6817" s="5">
        <v>847.60608633037987</v>
      </c>
      <c r="U6817" s="5">
        <v>130.57645322343399</v>
      </c>
      <c r="V6817" s="5">
        <v>27</v>
      </c>
      <c r="W6817" s="5">
        <v>322.3803657971859</v>
      </c>
      <c r="X6817" s="5">
        <v>1311.086847341536</v>
      </c>
      <c r="Y6817" s="5">
        <v>9792.9837999999982</v>
      </c>
      <c r="Z6817" s="5">
        <v>1202.3070814471321</v>
      </c>
      <c r="AA6817" s="5">
        <v>8823.0765164210352</v>
      </c>
      <c r="AB6817" s="5">
        <v>87</v>
      </c>
      <c r="AC6817" s="5">
        <v>1481.37679</v>
      </c>
      <c r="AD6817" s="5">
        <v>3368.852379699013</v>
      </c>
      <c r="AE6817" s="5">
        <v>1405.991257202719</v>
      </c>
      <c r="AF6817" s="5">
        <v>2648.8916558160699</v>
      </c>
      <c r="AG6817" s="5">
        <v>10664.55134873498</v>
      </c>
      <c r="AH6817" s="5">
        <v>2361.1383839497062</v>
      </c>
      <c r="AI6817" s="5">
        <v>744.00370693643879</v>
      </c>
      <c r="AJ6817" s="5">
        <v>4846.1003657634701</v>
      </c>
      <c r="AK6817" s="5">
        <v>581.42429809493956</v>
      </c>
      <c r="AL6817" s="5">
        <v>65605</v>
      </c>
      <c r="AM6817" s="5">
        <v>51494.70703125</v>
      </c>
      <c r="AN6817" s="5">
        <v>14110.296875</v>
      </c>
      <c r="AO6817" s="5" t="s">
        <v>1343</v>
      </c>
    </row>
    <row r="6818" spans="1:41" x14ac:dyDescent="0.4">
      <c r="A6818" s="5">
        <v>2025</v>
      </c>
      <c r="B6818" s="5" t="s">
        <v>4980</v>
      </c>
      <c r="C6818" s="5" t="s">
        <v>278</v>
      </c>
      <c r="D6818" s="5" t="s">
        <v>108</v>
      </c>
      <c r="E6818" s="5" t="s">
        <v>113</v>
      </c>
      <c r="F6818" s="5" t="s">
        <v>113</v>
      </c>
      <c r="G6818" s="5" t="s">
        <v>88</v>
      </c>
      <c r="H6818" s="5" t="s">
        <v>131</v>
      </c>
      <c r="I6818" s="5">
        <v>1494.228772622542</v>
      </c>
      <c r="J6818" s="5">
        <v>4250.8364021160069</v>
      </c>
      <c r="K6818" s="5">
        <v>262</v>
      </c>
      <c r="L6818" s="5">
        <v>350.93326609888447</v>
      </c>
      <c r="M6818" s="5">
        <v>2139.7085966016002</v>
      </c>
      <c r="N6818" s="5">
        <v>1249.383465969109</v>
      </c>
      <c r="O6818" s="5">
        <v>1527.5441500834129</v>
      </c>
      <c r="P6818" s="5">
        <v>1912.3175955869999</v>
      </c>
      <c r="Q6818" s="5">
        <v>560.04796373482611</v>
      </c>
      <c r="R6818" s="5">
        <v>943.7833985585919</v>
      </c>
      <c r="S6818" s="5">
        <v>1842.501578429655</v>
      </c>
      <c r="T6818" s="5">
        <v>1032.1212253957769</v>
      </c>
      <c r="U6818" s="5">
        <v>143.58570845616001</v>
      </c>
      <c r="V6818" s="5">
        <v>1603</v>
      </c>
      <c r="W6818" s="5">
        <v>436.95101867443202</v>
      </c>
      <c r="X6818" s="5">
        <v>2057.4765000000002</v>
      </c>
      <c r="Y6818" s="5">
        <v>9893.9631934100398</v>
      </c>
      <c r="Z6818" s="5">
        <v>2049.4089048788769</v>
      </c>
      <c r="AA6818" s="5">
        <v>8683</v>
      </c>
      <c r="AB6818" s="5">
        <v>592</v>
      </c>
      <c r="AC6818" s="5">
        <v>1311.8666022006339</v>
      </c>
      <c r="AD6818" s="5">
        <v>3616.8388452597919</v>
      </c>
      <c r="AE6818" s="5">
        <v>1186.975189904256</v>
      </c>
      <c r="AF6818" s="5">
        <v>3861.2209258118669</v>
      </c>
      <c r="AG6818" s="5">
        <v>16499</v>
      </c>
      <c r="AH6818" s="5">
        <v>2940.6550363577499</v>
      </c>
      <c r="AI6818" s="5">
        <v>777.05206929216013</v>
      </c>
      <c r="AJ6818" s="5">
        <v>4565.9566077658292</v>
      </c>
      <c r="AK6818" s="5">
        <v>571</v>
      </c>
      <c r="AL6818" s="5">
        <v>78355.3671875</v>
      </c>
      <c r="AM6818" s="5">
        <v>60559.51171875</v>
      </c>
      <c r="AN6818" s="5">
        <v>17795.849609375</v>
      </c>
      <c r="AO6818" s="5" t="s">
        <v>6169</v>
      </c>
    </row>
    <row r="6819" spans="1:41" x14ac:dyDescent="0.4">
      <c r="A6819" s="5">
        <v>2025</v>
      </c>
      <c r="B6819" s="5" t="s">
        <v>7352</v>
      </c>
      <c r="C6819" s="5" t="s">
        <v>278</v>
      </c>
      <c r="D6819" s="5" t="s">
        <v>108</v>
      </c>
      <c r="E6819" s="5" t="s">
        <v>113</v>
      </c>
      <c r="F6819" s="5" t="s">
        <v>113</v>
      </c>
      <c r="G6819" s="5" t="s">
        <v>88</v>
      </c>
      <c r="H6819" s="5" t="s">
        <v>131</v>
      </c>
      <c r="I6819" s="5">
        <v>2318.5696867199999</v>
      </c>
      <c r="J6819" s="5">
        <v>5067.9769523779078</v>
      </c>
      <c r="K6819" s="5">
        <v>254.6607707813601</v>
      </c>
      <c r="L6819" s="5">
        <v>420.25022254232641</v>
      </c>
      <c r="M6819" s="5">
        <v>2456.702976</v>
      </c>
      <c r="N6819" s="5">
        <v>1210.2124254945311</v>
      </c>
      <c r="O6819" s="5">
        <v>1526.7867981623999</v>
      </c>
      <c r="P6819" s="5">
        <v>1988.851912961105</v>
      </c>
      <c r="Q6819" s="5">
        <v>514.79381149508777</v>
      </c>
      <c r="R6819" s="5">
        <v>991.55957853038274</v>
      </c>
      <c r="S6819" s="5">
        <v>756.18508026440043</v>
      </c>
      <c r="T6819" s="5">
        <v>1106.106873592207</v>
      </c>
      <c r="U6819" s="5">
        <v>143.96347728000001</v>
      </c>
      <c r="V6819" s="5">
        <v>1256</v>
      </c>
      <c r="W6819" s="5">
        <v>450</v>
      </c>
      <c r="X6819" s="5">
        <v>2329.4346823164778</v>
      </c>
      <c r="Y6819" s="5">
        <v>8765.0793040580465</v>
      </c>
      <c r="Z6819" s="5">
        <v>1750.840486134347</v>
      </c>
      <c r="AA6819" s="5">
        <v>8550</v>
      </c>
      <c r="AB6819" s="5">
        <v>427.56070319999998</v>
      </c>
      <c r="AC6819" s="5">
        <v>1283.7319</v>
      </c>
      <c r="AD6819" s="5">
        <v>3687.3044400177891</v>
      </c>
      <c r="AE6819" s="5">
        <v>1444.7249100324011</v>
      </c>
      <c r="AF6819" s="5">
        <v>3975.939122123139</v>
      </c>
      <c r="AG6819" s="5">
        <v>17276</v>
      </c>
      <c r="AH6819" s="5">
        <v>3483.6605415010731</v>
      </c>
      <c r="AI6819" s="5">
        <v>1085.67945648</v>
      </c>
      <c r="AJ6819" s="5">
        <v>4944.0581068719403</v>
      </c>
      <c r="AK6819" s="5">
        <v>551</v>
      </c>
      <c r="AL6819" s="5">
        <v>80017.6328125</v>
      </c>
      <c r="AM6819" s="5">
        <v>61902.55078125</v>
      </c>
      <c r="AN6819" s="5">
        <v>18115.08203125</v>
      </c>
      <c r="AO6819" s="5" t="s">
        <v>8070</v>
      </c>
    </row>
    <row r="6820" spans="1:41" x14ac:dyDescent="0.4">
      <c r="A6820" s="5">
        <v>2025</v>
      </c>
      <c r="B6820" s="5" t="s">
        <v>4024</v>
      </c>
      <c r="C6820" s="5" t="s">
        <v>278</v>
      </c>
      <c r="D6820" s="5" t="s">
        <v>108</v>
      </c>
      <c r="E6820" s="5" t="s">
        <v>113</v>
      </c>
      <c r="F6820" s="5" t="s">
        <v>113</v>
      </c>
      <c r="G6820" s="5" t="s">
        <v>88</v>
      </c>
      <c r="H6820" s="5" t="s">
        <v>131</v>
      </c>
      <c r="I6820" s="5">
        <v>1425.86620452799</v>
      </c>
      <c r="J6820" s="5">
        <v>3755.4257175750909</v>
      </c>
      <c r="K6820" s="5">
        <v>363.48799505188879</v>
      </c>
      <c r="L6820" s="5">
        <v>301.62780000000009</v>
      </c>
      <c r="M6820" s="5">
        <v>1952.7769230769229</v>
      </c>
      <c r="N6820" s="5">
        <v>995.9297454833976</v>
      </c>
      <c r="O6820" s="5">
        <v>1456.4449272498159</v>
      </c>
      <c r="P6820" s="5">
        <v>2314.4172618093039</v>
      </c>
      <c r="Q6820" s="5">
        <v>495.48582862528241</v>
      </c>
      <c r="R6820" s="5">
        <v>968.22173174657337</v>
      </c>
      <c r="S6820" s="5">
        <v>1909</v>
      </c>
      <c r="T6820" s="5">
        <v>937.32750480181244</v>
      </c>
      <c r="U6820" s="5">
        <v>143.58570845616001</v>
      </c>
      <c r="V6820" s="5">
        <v>1349</v>
      </c>
      <c r="W6820" s="5">
        <v>373.57922510966068</v>
      </c>
      <c r="X6820" s="5">
        <v>1342.813545482009</v>
      </c>
      <c r="Y6820" s="5">
        <v>7684.4473027835384</v>
      </c>
      <c r="Z6820" s="5">
        <v>1390</v>
      </c>
      <c r="AA6820" s="5">
        <v>8683</v>
      </c>
      <c r="AB6820" s="5">
        <v>87.02</v>
      </c>
      <c r="AC6820" s="5">
        <v>1338.21919</v>
      </c>
      <c r="AD6820" s="5">
        <v>1865.8326704102169</v>
      </c>
      <c r="AE6820" s="5">
        <v>1378.4228011791361</v>
      </c>
      <c r="AF6820" s="5">
        <v>2772.2664577001119</v>
      </c>
      <c r="AG6820" s="5">
        <v>12107</v>
      </c>
      <c r="AH6820" s="5">
        <v>2558</v>
      </c>
      <c r="AI6820" s="5">
        <v>792.59311067800331</v>
      </c>
      <c r="AJ6820" s="5">
        <v>4567</v>
      </c>
      <c r="AK6820" s="5">
        <v>570.02382166170537</v>
      </c>
      <c r="AL6820" s="5">
        <v>65878.8125</v>
      </c>
      <c r="AM6820" s="5">
        <v>51669.9140625</v>
      </c>
      <c r="AN6820" s="5">
        <v>14208.8994140625</v>
      </c>
      <c r="AO6820" s="5" t="s">
        <v>4802</v>
      </c>
    </row>
    <row r="6821" spans="1:41" x14ac:dyDescent="0.4">
      <c r="A6821" s="5">
        <v>2025</v>
      </c>
      <c r="B6821" s="5" t="s">
        <v>6344</v>
      </c>
      <c r="C6821" s="5" t="s">
        <v>278</v>
      </c>
      <c r="D6821" s="5" t="s">
        <v>108</v>
      </c>
      <c r="E6821" s="5" t="s">
        <v>113</v>
      </c>
      <c r="F6821" s="5" t="s">
        <v>113</v>
      </c>
      <c r="G6821" s="5" t="s">
        <v>88</v>
      </c>
      <c r="H6821" s="5" t="s">
        <v>131</v>
      </c>
      <c r="I6821" s="5">
        <v>1970.7842337120001</v>
      </c>
      <c r="J6821" s="5">
        <v>4686.274481500197</v>
      </c>
      <c r="K6821" s="5">
        <v>236.03003699999999</v>
      </c>
      <c r="L6821" s="5">
        <v>344.05222166557297</v>
      </c>
      <c r="M6821" s="5">
        <v>2097.75352608</v>
      </c>
      <c r="N6821" s="5">
        <v>1228.8421530000001</v>
      </c>
      <c r="O6821" s="5">
        <v>1506.424950428946</v>
      </c>
      <c r="P6821" s="5">
        <v>1854.712293631381</v>
      </c>
      <c r="Q6821" s="5">
        <v>539.12755448392147</v>
      </c>
      <c r="R6821" s="5">
        <v>947.67019420608688</v>
      </c>
      <c r="S6821" s="5">
        <v>1620.671930411256</v>
      </c>
      <c r="T6821" s="5">
        <v>1123.0203953665609</v>
      </c>
      <c r="U6821" s="5">
        <v>143.41115328117411</v>
      </c>
      <c r="V6821" s="5">
        <v>1276</v>
      </c>
      <c r="W6821" s="5">
        <v>545.41591678079999</v>
      </c>
      <c r="X6821" s="5">
        <v>2281</v>
      </c>
      <c r="Y6821" s="5">
        <v>10094.830520377969</v>
      </c>
      <c r="Z6821" s="5">
        <v>2013.4615851092019</v>
      </c>
      <c r="AA6821" s="5">
        <v>8707</v>
      </c>
      <c r="AB6821" s="5">
        <v>592</v>
      </c>
      <c r="AC6821" s="5">
        <v>1286.14372764768</v>
      </c>
      <c r="AD6821" s="5">
        <v>4749.8509786140703</v>
      </c>
      <c r="AE6821" s="5">
        <v>1185.7827826368</v>
      </c>
      <c r="AF6821" s="5">
        <v>3598.832196745193</v>
      </c>
      <c r="AG6821" s="5">
        <v>16162</v>
      </c>
      <c r="AH6821" s="5">
        <v>2988.9804216886241</v>
      </c>
      <c r="AI6821" s="5">
        <v>879.95240015040008</v>
      </c>
      <c r="AJ6821" s="5">
        <v>4319.9590402967042</v>
      </c>
      <c r="AK6821" s="5">
        <v>560</v>
      </c>
      <c r="AL6821" s="5">
        <v>79539.984375</v>
      </c>
      <c r="AM6821" s="5">
        <v>60358.8828125</v>
      </c>
      <c r="AN6821" s="5">
        <v>19181.1015625</v>
      </c>
      <c r="AO6821" s="5" t="s">
        <v>7123</v>
      </c>
    </row>
    <row r="6822" spans="1:41" x14ac:dyDescent="0.4">
      <c r="A6822" s="5">
        <v>2025</v>
      </c>
      <c r="B6822" s="5" t="s">
        <v>1478</v>
      </c>
      <c r="C6822" s="5" t="s">
        <v>278</v>
      </c>
      <c r="D6822" s="5" t="s">
        <v>108</v>
      </c>
      <c r="E6822" s="5" t="s">
        <v>113</v>
      </c>
      <c r="F6822" s="5" t="s">
        <v>113</v>
      </c>
      <c r="G6822" s="5" t="s">
        <v>88</v>
      </c>
      <c r="H6822" s="5" t="s">
        <v>131</v>
      </c>
      <c r="I6822" s="5">
        <v>1508.3067052539509</v>
      </c>
      <c r="J6822" s="5">
        <v>3187.3</v>
      </c>
      <c r="K6822" s="5">
        <v>356.88801397939341</v>
      </c>
      <c r="L6822" s="5">
        <v>324.81876040340751</v>
      </c>
      <c r="M6822" s="5">
        <v>1649.4851691718579</v>
      </c>
      <c r="N6822" s="5">
        <v>1011.789270447021</v>
      </c>
      <c r="O6822" s="5">
        <v>1282.575658084854</v>
      </c>
      <c r="P6822" s="5">
        <v>1780.2351839999999</v>
      </c>
      <c r="Q6822" s="5">
        <v>829.80493861175091</v>
      </c>
      <c r="R6822" s="5">
        <v>1042.873751118163</v>
      </c>
      <c r="S6822" s="5">
        <v>1290.982282243519</v>
      </c>
      <c r="T6822" s="5">
        <v>1044.4867425226339</v>
      </c>
      <c r="U6822" s="5">
        <v>176.02279424724301</v>
      </c>
      <c r="V6822" s="5">
        <v>1029</v>
      </c>
      <c r="W6822" s="5">
        <v>274.11565577964228</v>
      </c>
      <c r="X6822" s="5">
        <v>1746.030242757196</v>
      </c>
      <c r="Y6822" s="5">
        <v>8420.5821000000051</v>
      </c>
      <c r="Z6822" s="5">
        <v>2079.8579223774491</v>
      </c>
      <c r="AA6822" s="5">
        <v>10553.37259525125</v>
      </c>
      <c r="AC6822" s="5">
        <v>1516.1756600000001</v>
      </c>
      <c r="AD6822" s="5">
        <v>3417.763366849334</v>
      </c>
      <c r="AE6822" s="5">
        <v>1798.789951018141</v>
      </c>
      <c r="AF6822" s="5">
        <v>2700.6405119979918</v>
      </c>
      <c r="AG6822" s="5">
        <v>10710.415051603341</v>
      </c>
      <c r="AH6822" s="5">
        <v>2410.0581487720378</v>
      </c>
      <c r="AI6822" s="5">
        <v>758.88378107516758</v>
      </c>
      <c r="AJ6822" s="5">
        <v>5915.3277953145753</v>
      </c>
      <c r="AK6822" s="5">
        <v>630.70430524807421</v>
      </c>
      <c r="AL6822" s="5">
        <v>69447.28125</v>
      </c>
      <c r="AM6822" s="5">
        <v>54585.3125</v>
      </c>
      <c r="AN6822" s="5">
        <v>14861.9736328125</v>
      </c>
      <c r="AO6822" s="5" t="s">
        <v>3489</v>
      </c>
    </row>
    <row r="6823" spans="1:41" x14ac:dyDescent="0.4">
      <c r="A6823" s="5">
        <v>2025</v>
      </c>
      <c r="B6823" s="5" t="s">
        <v>7352</v>
      </c>
      <c r="C6823" s="5" t="s">
        <v>278</v>
      </c>
      <c r="D6823" s="5" t="s">
        <v>108</v>
      </c>
      <c r="E6823" s="5" t="s">
        <v>114</v>
      </c>
      <c r="F6823" s="5" t="s">
        <v>114</v>
      </c>
      <c r="G6823" s="5" t="s">
        <v>87</v>
      </c>
      <c r="H6823" s="5" t="s">
        <v>131</v>
      </c>
      <c r="I6823" s="5">
        <v>4170.8903792667616</v>
      </c>
      <c r="J6823" s="5">
        <v>16277.090985186789</v>
      </c>
      <c r="K6823" s="5">
        <v>25.036799999999999</v>
      </c>
      <c r="L6823" s="5">
        <v>238</v>
      </c>
      <c r="M6823" s="5">
        <v>3354.211594485419</v>
      </c>
      <c r="N6823" s="5">
        <v>3890.8539999999998</v>
      </c>
      <c r="O6823" s="5">
        <v>2496.3180781918122</v>
      </c>
      <c r="P6823" s="5">
        <v>3935</v>
      </c>
      <c r="Q6823" s="5">
        <v>1067.265437397795</v>
      </c>
      <c r="R6823" s="5">
        <v>2878</v>
      </c>
      <c r="S6823" s="5">
        <v>6955.6444458000014</v>
      </c>
      <c r="T6823" s="5">
        <v>4250</v>
      </c>
      <c r="U6823" s="5">
        <v>450</v>
      </c>
      <c r="V6823" s="5">
        <v>3568</v>
      </c>
      <c r="W6823" s="5">
        <v>1085.67945648</v>
      </c>
      <c r="X6823" s="5">
        <v>3396.1729419272501</v>
      </c>
      <c r="Y6823" s="5">
        <v>19030</v>
      </c>
      <c r="Z6823" s="5">
        <v>1223.9052999999999</v>
      </c>
      <c r="AA6823" s="5">
        <v>17743</v>
      </c>
      <c r="AB6823" s="5">
        <v>865</v>
      </c>
      <c r="AC6823" s="5">
        <v>7956.4448697018788</v>
      </c>
      <c r="AD6823" s="5">
        <v>4661.1544845228054</v>
      </c>
      <c r="AE6823" s="5">
        <v>5710</v>
      </c>
      <c r="AF6823" s="5">
        <v>7170.0198695999961</v>
      </c>
      <c r="AG6823" s="5">
        <v>41155</v>
      </c>
      <c r="AH6823" s="5">
        <v>9741</v>
      </c>
      <c r="AI6823" s="5">
        <v>2195.102134259374</v>
      </c>
      <c r="AJ6823" s="5">
        <v>7096.8326379748651</v>
      </c>
      <c r="AK6823" s="5">
        <v>2645</v>
      </c>
      <c r="AL6823" s="5">
        <v>185230.625</v>
      </c>
      <c r="AM6823" s="5">
        <v>143560.296875</v>
      </c>
      <c r="AN6823" s="5">
        <v>41670.3203125</v>
      </c>
      <c r="AO6823" s="5" t="s">
        <v>8071</v>
      </c>
    </row>
    <row r="6824" spans="1:41" x14ac:dyDescent="0.4">
      <c r="A6824" s="5">
        <v>2025</v>
      </c>
      <c r="B6824" s="5" t="s">
        <v>4024</v>
      </c>
      <c r="C6824" s="5" t="s">
        <v>278</v>
      </c>
      <c r="D6824" s="5" t="s">
        <v>108</v>
      </c>
      <c r="E6824" s="5" t="s">
        <v>114</v>
      </c>
      <c r="F6824" s="5" t="s">
        <v>114</v>
      </c>
      <c r="G6824" s="5" t="s">
        <v>87</v>
      </c>
      <c r="H6824" s="5" t="s">
        <v>131</v>
      </c>
      <c r="I6824" s="5">
        <v>-1431.1377229531827</v>
      </c>
      <c r="J6824" s="5">
        <v>4603.8875306137479</v>
      </c>
      <c r="K6824" s="5">
        <v>206.64591237675833</v>
      </c>
      <c r="L6824" s="5">
        <v>254.63497636849058</v>
      </c>
      <c r="M6824" s="5">
        <v>3186.0575845304147</v>
      </c>
      <c r="N6824" s="5">
        <v>3728.2375429435015</v>
      </c>
      <c r="O6824" s="5">
        <v>1906.5969638389699</v>
      </c>
      <c r="P6824" s="5">
        <v>2608.3562370499058</v>
      </c>
      <c r="Q6824" s="5">
        <v>1187.9909230883234</v>
      </c>
      <c r="R6824" s="5">
        <v>2551.6992379783615</v>
      </c>
      <c r="S6824" s="5">
        <v>3195.7759429104262</v>
      </c>
      <c r="T6824" s="5">
        <v>3209.6845760734109</v>
      </c>
      <c r="U6824" s="5">
        <v>267.47371467278424</v>
      </c>
      <c r="V6824" s="5">
        <v>2221.1017266428003</v>
      </c>
      <c r="W6824" s="5">
        <v>1604.8422880367054</v>
      </c>
      <c r="X6824" s="5">
        <v>3177.5877303126767</v>
      </c>
      <c r="Y6824" s="5">
        <v>18071.594058151994</v>
      </c>
      <c r="Z6824" s="5">
        <v>851.63630751814503</v>
      </c>
      <c r="AA6824" s="5">
        <v>16482.800192995655</v>
      </c>
      <c r="AB6824" s="5">
        <v>838.79756921385138</v>
      </c>
      <c r="AC6824" s="5">
        <v>2530.5916567744448</v>
      </c>
      <c r="AD6824" s="5">
        <v>2300.4633175759327</v>
      </c>
      <c r="AE6824" s="5">
        <v>5258.5600299650305</v>
      </c>
      <c r="AF6824" s="5">
        <v>9248.3851374979258</v>
      </c>
      <c r="AG6824" s="5">
        <v>36733.770078301495</v>
      </c>
      <c r="AH6824" s="5">
        <v>4138.3533134173176</v>
      </c>
      <c r="AI6824" s="5">
        <v>1175.8144497015594</v>
      </c>
      <c r="AJ6824" s="5">
        <v>5007.6869610715385</v>
      </c>
      <c r="AK6824" s="5">
        <v>2417.8885578967197</v>
      </c>
      <c r="AL6824" s="5">
        <v>137535.78125</v>
      </c>
      <c r="AM6824" s="5">
        <v>110177.2734375</v>
      </c>
      <c r="AN6824" s="5">
        <v>27358.5078125</v>
      </c>
      <c r="AO6824" s="5" t="s">
        <v>4803</v>
      </c>
    </row>
    <row r="6825" spans="1:41" x14ac:dyDescent="0.4">
      <c r="A6825" s="5">
        <v>2025</v>
      </c>
      <c r="B6825" s="5" t="s">
        <v>582</v>
      </c>
      <c r="C6825" s="5" t="s">
        <v>278</v>
      </c>
      <c r="D6825" s="5" t="s">
        <v>108</v>
      </c>
      <c r="E6825" s="5" t="s">
        <v>114</v>
      </c>
      <c r="F6825" s="5" t="s">
        <v>114</v>
      </c>
      <c r="G6825" s="5" t="s">
        <v>87</v>
      </c>
      <c r="H6825" s="5" t="s">
        <v>131</v>
      </c>
      <c r="I6825" s="5">
        <v>6465.3706865410813</v>
      </c>
      <c r="J6825" s="5">
        <v>3450.6678305108358</v>
      </c>
      <c r="K6825" s="5">
        <v>165.57974696726447</v>
      </c>
      <c r="L6825" s="5">
        <v>350.48660950378394</v>
      </c>
      <c r="M6825" s="5">
        <v>2553.6065075217734</v>
      </c>
      <c r="N6825" s="5">
        <v>4962.0697129265254</v>
      </c>
      <c r="O6825" s="5">
        <v>1539.2744734968378</v>
      </c>
      <c r="P6825" s="5">
        <v>2129.0784365633344</v>
      </c>
      <c r="Q6825" s="5">
        <v>804.09757078348491</v>
      </c>
      <c r="R6825" s="5">
        <v>2162.0023299122518</v>
      </c>
      <c r="S6825" s="5">
        <v>3278.0752250564524</v>
      </c>
      <c r="T6825" s="5">
        <v>2633.9114679134032</v>
      </c>
      <c r="U6825" s="5">
        <v>274.36577790764619</v>
      </c>
      <c r="V6825" s="5">
        <v>2414.4188455872863</v>
      </c>
      <c r="W6825" s="5">
        <v>2123.5911210051813</v>
      </c>
      <c r="X6825" s="5">
        <v>3144.9849757805878</v>
      </c>
      <c r="Y6825" s="5">
        <v>18727.110536864297</v>
      </c>
      <c r="Z6825" s="5">
        <v>1032.8905770684644</v>
      </c>
      <c r="AA6825" s="5">
        <v>16792.809605488699</v>
      </c>
      <c r="AB6825" s="5">
        <v>860.41107951837841</v>
      </c>
      <c r="AC6825" s="5">
        <v>2330.8536144152872</v>
      </c>
      <c r="AD6825" s="5">
        <v>1964.2032609137368</v>
      </c>
      <c r="AE6825" s="5">
        <v>6214.9336011640007</v>
      </c>
      <c r="AF6825" s="5">
        <v>7562.6183022463592</v>
      </c>
      <c r="AG6825" s="5">
        <v>46421.005557613084</v>
      </c>
      <c r="AH6825" s="5">
        <v>4174.7238902294421</v>
      </c>
      <c r="AI6825" s="5">
        <v>1273.0572094914783</v>
      </c>
      <c r="AJ6825" s="5">
        <v>4795.9462668534361</v>
      </c>
      <c r="AK6825" s="5">
        <v>2467.651293816928</v>
      </c>
      <c r="AL6825" s="5">
        <v>153069.8125</v>
      </c>
      <c r="AM6825" s="5">
        <v>126890.7265625</v>
      </c>
      <c r="AN6825" s="5">
        <v>26179.0703125</v>
      </c>
      <c r="AO6825" s="5" t="s">
        <v>1344</v>
      </c>
    </row>
    <row r="6826" spans="1:41" x14ac:dyDescent="0.4">
      <c r="A6826" s="5">
        <v>2025</v>
      </c>
      <c r="B6826" s="5" t="s">
        <v>1478</v>
      </c>
      <c r="C6826" s="5" t="s">
        <v>278</v>
      </c>
      <c r="D6826" s="5" t="s">
        <v>108</v>
      </c>
      <c r="E6826" s="5" t="s">
        <v>114</v>
      </c>
      <c r="F6826" s="5" t="s">
        <v>114</v>
      </c>
      <c r="G6826" s="5" t="s">
        <v>87</v>
      </c>
      <c r="H6826" s="5" t="s">
        <v>131</v>
      </c>
      <c r="I6826" s="5">
        <v>3296.6671645022029</v>
      </c>
      <c r="J6826" s="5">
        <v>4477.3880724596311</v>
      </c>
      <c r="K6826" s="5">
        <v>198.67928861588598</v>
      </c>
      <c r="L6826" s="5">
        <v>414.86259583763285</v>
      </c>
      <c r="M6826" s="5">
        <v>2140.5103897864451</v>
      </c>
      <c r="N6826" s="5">
        <v>3927.7167419010234</v>
      </c>
      <c r="O6826" s="5">
        <v>1644.729226151245</v>
      </c>
      <c r="P6826" s="5">
        <v>2928.797459434265</v>
      </c>
      <c r="Q6826" s="5">
        <v>1410.8385821807451</v>
      </c>
      <c r="R6826" s="5">
        <v>2578.7017316961865</v>
      </c>
      <c r="S6826" s="5">
        <v>6734.0240053913822</v>
      </c>
      <c r="T6826" s="5">
        <v>2129.5584871364904</v>
      </c>
      <c r="U6826" s="5">
        <v>284.8630184091669</v>
      </c>
      <c r="V6826" s="5">
        <v>2728.0473918330313</v>
      </c>
      <c r="W6826" s="5">
        <v>2140.6211286281082</v>
      </c>
      <c r="X6826" s="5">
        <v>2915.7582926628074</v>
      </c>
      <c r="Y6826" s="5">
        <v>18539.880875802824</v>
      </c>
      <c r="Z6826" s="5">
        <v>922.97469408250117</v>
      </c>
      <c r="AA6826" s="5">
        <v>10713.758002776493</v>
      </c>
      <c r="AC6826" s="5">
        <v>3444.906560489886</v>
      </c>
      <c r="AD6826" s="5">
        <v>1843.6146486535922</v>
      </c>
      <c r="AE6826" s="5">
        <v>5297.0348824428156</v>
      </c>
      <c r="AF6826" s="5">
        <v>7404.2259503400155</v>
      </c>
      <c r="AG6826" s="5">
        <v>46245.441008878341</v>
      </c>
      <c r="AH6826" s="5">
        <v>4150.34833477952</v>
      </c>
      <c r="AI6826" s="5">
        <v>1283.2664130277033</v>
      </c>
      <c r="AJ6826" s="5">
        <v>4951.4550801324403</v>
      </c>
      <c r="AK6826" s="5">
        <v>2496.6423759038103</v>
      </c>
      <c r="AL6826" s="5">
        <v>147245.3125</v>
      </c>
      <c r="AM6826" s="5">
        <v>119567.5546875</v>
      </c>
      <c r="AN6826" s="5">
        <v>27677.751953125</v>
      </c>
      <c r="AO6826" s="5" t="s">
        <v>3490</v>
      </c>
    </row>
    <row r="6827" spans="1:41" x14ac:dyDescent="0.4">
      <c r="A6827" s="5">
        <v>2025</v>
      </c>
      <c r="B6827" s="5" t="s">
        <v>4980</v>
      </c>
      <c r="C6827" s="5" t="s">
        <v>278</v>
      </c>
      <c r="D6827" s="5" t="s">
        <v>108</v>
      </c>
      <c r="E6827" s="5" t="s">
        <v>114</v>
      </c>
      <c r="F6827" s="5" t="s">
        <v>114</v>
      </c>
      <c r="G6827" s="5" t="s">
        <v>87</v>
      </c>
      <c r="H6827" s="5" t="s">
        <v>131</v>
      </c>
      <c r="I6827" s="5">
        <v>4354.458630468901</v>
      </c>
      <c r="J6827" s="5">
        <v>14338.174073020951</v>
      </c>
      <c r="K6827" s="5">
        <v>109.20719477987343</v>
      </c>
      <c r="L6827" s="5">
        <v>247.84127095063525</v>
      </c>
      <c r="M6827" s="5">
        <v>3870.6974963172738</v>
      </c>
      <c r="N6827" s="5">
        <v>4269.9510395209436</v>
      </c>
      <c r="O6827" s="5">
        <v>2176.8456763212976</v>
      </c>
      <c r="P6827" s="5">
        <v>3239.6394702833036</v>
      </c>
      <c r="Q6827" s="5">
        <v>1346.760799642547</v>
      </c>
      <c r="R6827" s="5">
        <v>2483.6194588960716</v>
      </c>
      <c r="S6827" s="5">
        <v>4165.3995117753821</v>
      </c>
      <c r="T6827" s="5">
        <v>4165.3995117753821</v>
      </c>
      <c r="U6827" s="5">
        <v>260.33746948596138</v>
      </c>
      <c r="V6827" s="5">
        <v>2237.8608877013239</v>
      </c>
      <c r="W6827" s="5">
        <v>1661.7571316470908</v>
      </c>
      <c r="X6827" s="5">
        <v>3275.4098385906746</v>
      </c>
      <c r="Y6827" s="5">
        <v>18692.230309092029</v>
      </c>
      <c r="Z6827" s="5">
        <v>1701.6906625455968</v>
      </c>
      <c r="AA6827" s="5">
        <v>18549.56537581372</v>
      </c>
      <c r="AB6827" s="5">
        <v>587.3213311603289</v>
      </c>
      <c r="AC6827" s="5">
        <v>2673.9170539271963</v>
      </c>
      <c r="AD6827" s="5">
        <v>2993.1092588289994</v>
      </c>
      <c r="AE6827" s="5">
        <v>5571.2218469995732</v>
      </c>
      <c r="AF6827" s="5">
        <v>9028.5034417731404</v>
      </c>
      <c r="AG6827" s="5">
        <v>37308.442077094151</v>
      </c>
      <c r="AH6827" s="5">
        <v>8515.1179519468242</v>
      </c>
      <c r="AI6827" s="5">
        <v>1423.5252831492369</v>
      </c>
      <c r="AJ6827" s="5">
        <v>4892.2617265801864</v>
      </c>
      <c r="AK6827" s="5">
        <v>2527.3561537697133</v>
      </c>
      <c r="AL6827" s="5">
        <v>166667.625</v>
      </c>
      <c r="AM6827" s="5">
        <v>131196.46875</v>
      </c>
      <c r="AN6827" s="5">
        <v>35471.14453125</v>
      </c>
      <c r="AO6827" s="5" t="s">
        <v>6170</v>
      </c>
    </row>
    <row r="6828" spans="1:41" x14ac:dyDescent="0.4">
      <c r="A6828" s="5">
        <v>2025</v>
      </c>
      <c r="B6828" s="5" t="s">
        <v>6344</v>
      </c>
      <c r="C6828" s="5" t="s">
        <v>278</v>
      </c>
      <c r="D6828" s="5" t="s">
        <v>108</v>
      </c>
      <c r="E6828" s="5" t="s">
        <v>114</v>
      </c>
      <c r="F6828" s="5" t="s">
        <v>114</v>
      </c>
      <c r="G6828" s="5" t="s">
        <v>87</v>
      </c>
      <c r="H6828" s="5" t="s">
        <v>131</v>
      </c>
      <c r="I6828" s="5">
        <v>4827.4897806030749</v>
      </c>
      <c r="J6828" s="5">
        <v>15515.095846558188</v>
      </c>
      <c r="K6828" s="5">
        <v>186.98721658764819</v>
      </c>
      <c r="L6828" s="5">
        <v>241.57749532874934</v>
      </c>
      <c r="M6828" s="5">
        <v>4145.515496258522</v>
      </c>
      <c r="N6828" s="5">
        <v>5184.7808661313093</v>
      </c>
      <c r="O6828" s="5">
        <v>2100.9576630437286</v>
      </c>
      <c r="P6828" s="5">
        <v>3095.8460535827121</v>
      </c>
      <c r="Q6828" s="5">
        <v>1214.4029637971721</v>
      </c>
      <c r="R6828" s="5">
        <v>2739.9577051589263</v>
      </c>
      <c r="S6828" s="5">
        <v>4141.0239819020944</v>
      </c>
      <c r="T6828" s="5">
        <v>4313.8838451562378</v>
      </c>
      <c r="U6828" s="5">
        <v>258.83303070937427</v>
      </c>
      <c r="V6828" s="5">
        <v>2608.6309369533014</v>
      </c>
      <c r="W6828" s="5">
        <v>964.27991832904138</v>
      </c>
      <c r="X6828" s="5">
        <v>3189.2289509366824</v>
      </c>
      <c r="Y6828" s="5">
        <v>21174.571975012772</v>
      </c>
      <c r="Z6828" s="5">
        <v>1503.9731781769042</v>
      </c>
      <c r="AA6828" s="5">
        <v>18402.520967690023</v>
      </c>
      <c r="AB6828" s="5">
        <v>572.47776203955721</v>
      </c>
      <c r="AC6828" s="5">
        <v>2336.8287229535313</v>
      </c>
      <c r="AD6828" s="5">
        <v>3048.6877857750633</v>
      </c>
      <c r="AE6828" s="5">
        <v>5903.1874471371721</v>
      </c>
      <c r="AF6828" s="5">
        <v>8619.7489415179498</v>
      </c>
      <c r="AG6828" s="5">
        <v>43224.101096972525</v>
      </c>
      <c r="AH6828" s="5">
        <v>8860.209902204424</v>
      </c>
      <c r="AI6828" s="5">
        <v>1983.3715372788915</v>
      </c>
      <c r="AJ6828" s="5">
        <v>5882.1075018071524</v>
      </c>
      <c r="AK6828" s="5">
        <v>2572.0898032060959</v>
      </c>
      <c r="AL6828" s="5">
        <v>178812.375</v>
      </c>
      <c r="AM6828" s="5">
        <v>142733.65625</v>
      </c>
      <c r="AN6828" s="5">
        <v>36078.71484375</v>
      </c>
      <c r="AO6828" s="5" t="s">
        <v>7124</v>
      </c>
    </row>
    <row r="6829" spans="1:41" x14ac:dyDescent="0.4">
      <c r="A6829" s="5">
        <v>2025</v>
      </c>
      <c r="B6829" s="5" t="s">
        <v>7352</v>
      </c>
      <c r="C6829" s="5" t="s">
        <v>278</v>
      </c>
      <c r="D6829" s="5" t="s">
        <v>108</v>
      </c>
      <c r="E6829" s="5" t="s">
        <v>114</v>
      </c>
      <c r="F6829" s="5" t="s">
        <v>114</v>
      </c>
      <c r="G6829" s="5" t="s">
        <v>88</v>
      </c>
      <c r="H6829" s="5" t="s">
        <v>131</v>
      </c>
      <c r="I6829" s="5">
        <v>4605</v>
      </c>
      <c r="J6829" s="5">
        <v>18244.907155664521</v>
      </c>
      <c r="K6829" s="5">
        <v>27.013048283760401</v>
      </c>
      <c r="L6829" s="5">
        <v>263.20934990808871</v>
      </c>
      <c r="M6829" s="5">
        <v>3630.7065013158958</v>
      </c>
      <c r="N6829" s="5">
        <v>4207.1804301999991</v>
      </c>
      <c r="O6829" s="5">
        <v>2702.0949694242122</v>
      </c>
      <c r="P6829" s="5">
        <v>4069.9272149999988</v>
      </c>
      <c r="Q6829" s="5">
        <v>1162.555402482335</v>
      </c>
      <c r="R6829" s="5">
        <v>3166.637698779728</v>
      </c>
      <c r="S6829" s="5">
        <v>7513.9350764827213</v>
      </c>
      <c r="T6829" s="5">
        <v>4700.9542127668801</v>
      </c>
      <c r="U6829" s="5">
        <v>487.09447200000011</v>
      </c>
      <c r="V6829" s="5">
        <v>3863</v>
      </c>
      <c r="W6829" s="5">
        <v>1003</v>
      </c>
      <c r="X6829" s="5">
        <v>3679.730859159225</v>
      </c>
      <c r="Y6829" s="5">
        <v>21608</v>
      </c>
      <c r="Z6829" s="5">
        <v>1346.6520718263771</v>
      </c>
      <c r="AA6829" s="5">
        <v>19832</v>
      </c>
      <c r="AB6829" s="5">
        <v>936.30381840000018</v>
      </c>
      <c r="AC6829" s="5">
        <v>8612.3118062323229</v>
      </c>
      <c r="AD6829" s="5">
        <v>5077.3220399594193</v>
      </c>
      <c r="AE6829" s="5">
        <v>6180.6876335999996</v>
      </c>
      <c r="AF6829" s="5">
        <v>8110.3623256711053</v>
      </c>
      <c r="AG6829" s="5">
        <v>45906</v>
      </c>
      <c r="AH6829" s="5">
        <v>10955.068395137811</v>
      </c>
      <c r="AI6829" s="5">
        <v>2376.049144606985</v>
      </c>
      <c r="AJ6829" s="5">
        <v>7835.4766791112643</v>
      </c>
      <c r="AK6829" s="5">
        <v>2859</v>
      </c>
      <c r="AL6829" s="5">
        <v>204962.171875</v>
      </c>
      <c r="AM6829" s="5">
        <v>159501</v>
      </c>
      <c r="AN6829" s="5">
        <v>45461.18359375</v>
      </c>
      <c r="AO6829" s="5" t="s">
        <v>8072</v>
      </c>
    </row>
    <row r="6830" spans="1:41" x14ac:dyDescent="0.4">
      <c r="A6830" s="5">
        <v>2025</v>
      </c>
      <c r="B6830" s="5" t="s">
        <v>4980</v>
      </c>
      <c r="C6830" s="5" t="s">
        <v>278</v>
      </c>
      <c r="D6830" s="5" t="s">
        <v>108</v>
      </c>
      <c r="E6830" s="5" t="s">
        <v>114</v>
      </c>
      <c r="F6830" s="5" t="s">
        <v>114</v>
      </c>
      <c r="G6830" s="5" t="s">
        <v>88</v>
      </c>
      <c r="H6830" s="5" t="s">
        <v>131</v>
      </c>
      <c r="I6830" s="5">
        <v>4803.2888130429728</v>
      </c>
      <c r="J6830" s="5">
        <v>16228.68955386985</v>
      </c>
      <c r="K6830" s="5">
        <v>116.5753167111848</v>
      </c>
      <c r="L6830" s="5">
        <v>273.8430076443754</v>
      </c>
      <c r="M6830" s="5">
        <v>4185.9457124042883</v>
      </c>
      <c r="N6830" s="5">
        <v>4654.0359550634921</v>
      </c>
      <c r="O6830" s="5">
        <v>2354.1384554160059</v>
      </c>
      <c r="P6830" s="5">
        <v>3524.1506363765102</v>
      </c>
      <c r="Q6830" s="5">
        <v>1472.2244209692169</v>
      </c>
      <c r="R6830" s="5">
        <v>2667.4905569422322</v>
      </c>
      <c r="S6830" s="5">
        <v>4434.4201646923102</v>
      </c>
      <c r="T6830" s="5">
        <v>4587.2054462034521</v>
      </c>
      <c r="U6830" s="5">
        <v>264.05326753750001</v>
      </c>
      <c r="V6830" s="5">
        <v>2486</v>
      </c>
      <c r="W6830" s="5">
        <v>1797.0986228951269</v>
      </c>
      <c r="X6830" s="5">
        <v>3642.3153000000002</v>
      </c>
      <c r="Y6830" s="5">
        <v>21588</v>
      </c>
      <c r="Z6830" s="5">
        <v>1854.758861303374</v>
      </c>
      <c r="AA6830" s="5">
        <v>20712</v>
      </c>
      <c r="AB6830" s="5">
        <v>674</v>
      </c>
      <c r="AC6830" s="5">
        <v>2891.693716148206</v>
      </c>
      <c r="AD6830" s="5">
        <v>3271.9459510899728</v>
      </c>
      <c r="AE6830" s="5">
        <v>6024.9689430624003</v>
      </c>
      <c r="AF6830" s="5">
        <v>9975.7095641879623</v>
      </c>
      <c r="AG6830" s="5">
        <v>44340</v>
      </c>
      <c r="AH6830" s="5">
        <v>9555.1435174772869</v>
      </c>
      <c r="AI6830" s="5">
        <v>1539.4640271338881</v>
      </c>
      <c r="AJ6830" s="5">
        <v>5504.4557719486438</v>
      </c>
      <c r="AK6830" s="5">
        <v>2609</v>
      </c>
      <c r="AL6830" s="5">
        <v>188032.625</v>
      </c>
      <c r="AM6830" s="5">
        <v>149265.359375</v>
      </c>
      <c r="AN6830" s="5">
        <v>38767.25</v>
      </c>
      <c r="AO6830" s="5" t="s">
        <v>6171</v>
      </c>
    </row>
    <row r="6831" spans="1:41" x14ac:dyDescent="0.4">
      <c r="A6831" s="5">
        <v>2025</v>
      </c>
      <c r="B6831" s="5" t="s">
        <v>4024</v>
      </c>
      <c r="C6831" s="5" t="s">
        <v>278</v>
      </c>
      <c r="D6831" s="5" t="s">
        <v>108</v>
      </c>
      <c r="E6831" s="5" t="s">
        <v>114</v>
      </c>
      <c r="F6831" s="5" t="s">
        <v>114</v>
      </c>
      <c r="G6831" s="5" t="s">
        <v>88</v>
      </c>
      <c r="H6831" s="5" t="s">
        <v>131</v>
      </c>
      <c r="I6831" s="5">
        <v>-1567.262357588716</v>
      </c>
      <c r="J6831" s="5">
        <v>4303.1214639595</v>
      </c>
      <c r="K6831" s="5">
        <v>221.86276163662029</v>
      </c>
      <c r="L6831" s="5">
        <v>278.24579999999997</v>
      </c>
      <c r="M6831" s="5">
        <v>3420.6900369000609</v>
      </c>
      <c r="N6831" s="5">
        <v>4026.4016853114499</v>
      </c>
      <c r="O6831" s="5">
        <v>2042.993681040628</v>
      </c>
      <c r="P6831" s="5">
        <v>2778.8613522247952</v>
      </c>
      <c r="Q6831" s="5">
        <v>1277.9809049869509</v>
      </c>
      <c r="R6831" s="5">
        <v>2699.524026547947</v>
      </c>
      <c r="S6831" s="5">
        <v>3431</v>
      </c>
      <c r="T6831" s="5">
        <v>3514.9781430067969</v>
      </c>
      <c r="U6831" s="5">
        <v>268.01406655056252</v>
      </c>
      <c r="V6831" s="5">
        <v>2461</v>
      </c>
      <c r="W6831" s="5">
        <v>1734.8880423049261</v>
      </c>
      <c r="X6831" s="5">
        <v>3487.4096869832151</v>
      </c>
      <c r="Y6831" s="5">
        <v>19568</v>
      </c>
      <c r="Z6831" s="5">
        <v>916</v>
      </c>
      <c r="AA6831" s="5">
        <v>17923</v>
      </c>
      <c r="AB6831" s="5">
        <v>784</v>
      </c>
      <c r="AC6831" s="5">
        <v>2716.95408</v>
      </c>
      <c r="AD6831" s="5">
        <v>2474.7227738426068</v>
      </c>
      <c r="AE6831" s="5">
        <v>5645.818829603314</v>
      </c>
      <c r="AF6831" s="5">
        <v>10128.058021259791</v>
      </c>
      <c r="AG6831" s="5">
        <v>40256</v>
      </c>
      <c r="AH6831" s="5">
        <v>4357</v>
      </c>
      <c r="AI6831" s="5">
        <v>1262.4055487465589</v>
      </c>
      <c r="AJ6831" s="5">
        <v>5484</v>
      </c>
      <c r="AK6831" s="5">
        <v>2456.6378847769229</v>
      </c>
      <c r="AL6831" s="5">
        <v>148352.3125</v>
      </c>
      <c r="AM6831" s="5">
        <v>119163.71875</v>
      </c>
      <c r="AN6831" s="5">
        <v>29188.58984375</v>
      </c>
      <c r="AO6831" s="5" t="s">
        <v>4804</v>
      </c>
    </row>
    <row r="6832" spans="1:41" x14ac:dyDescent="0.4">
      <c r="A6832" s="5">
        <v>2025</v>
      </c>
      <c r="B6832" s="5" t="s">
        <v>582</v>
      </c>
      <c r="C6832" s="5" t="s">
        <v>278</v>
      </c>
      <c r="D6832" s="5" t="s">
        <v>108</v>
      </c>
      <c r="E6832" s="5" t="s">
        <v>114</v>
      </c>
      <c r="F6832" s="5" t="s">
        <v>114</v>
      </c>
      <c r="G6832" s="5" t="s">
        <v>88</v>
      </c>
      <c r="H6832" s="5" t="s">
        <v>131</v>
      </c>
      <c r="I6832" s="5">
        <v>7578.3198059848964</v>
      </c>
      <c r="J6832" s="5">
        <v>3738.4801429739832</v>
      </c>
      <c r="K6832" s="5">
        <v>172.3104087678534</v>
      </c>
      <c r="L6832" s="5">
        <v>379.79471326431258</v>
      </c>
      <c r="M6832" s="5">
        <v>2726.248370645405</v>
      </c>
      <c r="N6832" s="5">
        <v>5472.7296883999998</v>
      </c>
      <c r="O6832" s="5">
        <v>1643.8652427762979</v>
      </c>
      <c r="P6832" s="5">
        <v>2511</v>
      </c>
      <c r="Q6832" s="5">
        <v>852.11563369245835</v>
      </c>
      <c r="R6832" s="5">
        <v>2258.782869022788</v>
      </c>
      <c r="S6832" s="5">
        <v>3391.3544077576789</v>
      </c>
      <c r="T6832" s="5">
        <v>2570.1603908082488</v>
      </c>
      <c r="U6832" s="5">
        <v>272.03427754882091</v>
      </c>
      <c r="V6832" s="5">
        <v>54</v>
      </c>
      <c r="W6832" s="5">
        <v>2285.0036916393951</v>
      </c>
      <c r="X6832" s="5">
        <v>3424.7603706696218</v>
      </c>
      <c r="Y6832" s="5">
        <v>20249</v>
      </c>
      <c r="Z6832" s="5">
        <v>1105.965641025743</v>
      </c>
      <c r="AA6832" s="5">
        <v>18253.13740755547</v>
      </c>
      <c r="AB6832" s="5">
        <v>784</v>
      </c>
      <c r="AC6832" s="5">
        <v>2513.6567100000002</v>
      </c>
      <c r="AD6832" s="5">
        <v>2103.1669440985938</v>
      </c>
      <c r="AE6832" s="5">
        <v>6635.1070746158293</v>
      </c>
      <c r="AF6832" s="5">
        <v>8195.0133664039149</v>
      </c>
      <c r="AG6832" s="5">
        <v>51248.458757234162</v>
      </c>
      <c r="AH6832" s="5">
        <v>4546.1040506868812</v>
      </c>
      <c r="AI6832" s="5">
        <v>1359.124881962628</v>
      </c>
      <c r="AJ6832" s="5">
        <v>5222.5898823265052</v>
      </c>
      <c r="AK6832" s="5">
        <v>2474.3747489012349</v>
      </c>
      <c r="AL6832" s="5">
        <v>164020.671875</v>
      </c>
      <c r="AM6832" s="5">
        <v>136540.1875</v>
      </c>
      <c r="AN6832" s="5">
        <v>27480.47265625</v>
      </c>
      <c r="AO6832" s="5" t="s">
        <v>1345</v>
      </c>
    </row>
    <row r="6833" spans="1:41" x14ac:dyDescent="0.4">
      <c r="A6833" s="5">
        <v>2025</v>
      </c>
      <c r="B6833" s="5" t="s">
        <v>6344</v>
      </c>
      <c r="C6833" s="5" t="s">
        <v>278</v>
      </c>
      <c r="D6833" s="5" t="s">
        <v>108</v>
      </c>
      <c r="E6833" s="5" t="s">
        <v>114</v>
      </c>
      <c r="F6833" s="5" t="s">
        <v>114</v>
      </c>
      <c r="G6833" s="5" t="s">
        <v>88</v>
      </c>
      <c r="H6833" s="5" t="s">
        <v>131</v>
      </c>
      <c r="I6833" s="5">
        <v>5356</v>
      </c>
      <c r="J6833" s="5">
        <v>17736.534679742748</v>
      </c>
      <c r="K6833" s="5">
        <v>168.8708</v>
      </c>
      <c r="L6833" s="5">
        <v>268.47353690625039</v>
      </c>
      <c r="M6833" s="5">
        <v>4509.2040103691998</v>
      </c>
      <c r="N6833" s="5">
        <v>5639.6457480000008</v>
      </c>
      <c r="O6833" s="5">
        <v>2285.2759152300828</v>
      </c>
      <c r="P6833" s="5">
        <v>3350.9716944473512</v>
      </c>
      <c r="Q6833" s="5">
        <v>1320.9432504837409</v>
      </c>
      <c r="R6833" s="5">
        <v>2980.335807089728</v>
      </c>
      <c r="S6833" s="5">
        <v>4504.3184528150396</v>
      </c>
      <c r="T6833" s="5">
        <v>4772.8366803078852</v>
      </c>
      <c r="U6833" s="5">
        <v>265.35402255000002</v>
      </c>
      <c r="V6833" s="5">
        <v>2838</v>
      </c>
      <c r="W6833" s="5">
        <v>1048.87676304</v>
      </c>
      <c r="X6833" s="5">
        <v>3573</v>
      </c>
      <c r="Y6833" s="5">
        <v>24519</v>
      </c>
      <c r="Z6833" s="5">
        <v>1639.1253118100519</v>
      </c>
      <c r="AA6833" s="5">
        <v>20783</v>
      </c>
      <c r="AB6833" s="5">
        <v>674</v>
      </c>
      <c r="AC6833" s="5">
        <v>2541.8400820352099</v>
      </c>
      <c r="AD6833" s="5">
        <v>3689.5213562645231</v>
      </c>
      <c r="AE6833" s="5">
        <v>6421.0775558833093</v>
      </c>
      <c r="AF6833" s="5">
        <v>9563.483880631813</v>
      </c>
      <c r="AG6833" s="5">
        <v>49140</v>
      </c>
      <c r="AH6833" s="5">
        <v>10216.486716399029</v>
      </c>
      <c r="AI6833" s="5">
        <v>2157.3738894528001</v>
      </c>
      <c r="AJ6833" s="5">
        <v>6526.1112196348804</v>
      </c>
      <c r="AK6833" s="5">
        <v>2694</v>
      </c>
      <c r="AL6833" s="5">
        <v>201183.65625</v>
      </c>
      <c r="AM6833" s="5">
        <v>160889.90625</v>
      </c>
      <c r="AN6833" s="5">
        <v>40293.765625</v>
      </c>
      <c r="AO6833" s="5" t="s">
        <v>7125</v>
      </c>
    </row>
    <row r="6834" spans="1:41" x14ac:dyDescent="0.4">
      <c r="A6834" s="5">
        <v>2025</v>
      </c>
      <c r="B6834" s="5" t="s">
        <v>1478</v>
      </c>
      <c r="C6834" s="5" t="s">
        <v>278</v>
      </c>
      <c r="D6834" s="5" t="s">
        <v>108</v>
      </c>
      <c r="E6834" s="5" t="s">
        <v>114</v>
      </c>
      <c r="F6834" s="5" t="s">
        <v>114</v>
      </c>
      <c r="G6834" s="5" t="s">
        <v>88</v>
      </c>
      <c r="H6834" s="5" t="s">
        <v>131</v>
      </c>
      <c r="I6834" s="5">
        <v>3827</v>
      </c>
      <c r="J6834" s="5">
        <v>4909.6364868936189</v>
      </c>
      <c r="K6834" s="5">
        <v>223.67592667708831</v>
      </c>
      <c r="L6834" s="5">
        <v>447.50210516009008</v>
      </c>
      <c r="M6834" s="5">
        <v>2370.2523755064349</v>
      </c>
      <c r="N6834" s="5">
        <v>4243.0960936914171</v>
      </c>
      <c r="O6834" s="5">
        <v>1795.8333283503709</v>
      </c>
      <c r="P6834" s="5">
        <v>2647.4666666666699</v>
      </c>
      <c r="Q6834" s="5">
        <v>1533.985554540737</v>
      </c>
      <c r="R6834" s="5">
        <v>2978.1492560605261</v>
      </c>
      <c r="S6834" s="5">
        <v>7375</v>
      </c>
      <c r="T6834" s="5">
        <v>2234.041088173411</v>
      </c>
      <c r="U6834" s="5">
        <v>313.89106314865001</v>
      </c>
      <c r="V6834" s="5">
        <v>3069</v>
      </c>
      <c r="W6834" s="5">
        <v>2328.4187617805428</v>
      </c>
      <c r="X6834" s="5">
        <v>3149.8815812664529</v>
      </c>
      <c r="Y6834" s="5">
        <v>20255</v>
      </c>
      <c r="Z6834" s="5">
        <v>1003.916912111657</v>
      </c>
      <c r="AA6834" s="5">
        <v>11838.91270913381</v>
      </c>
      <c r="AC6834" s="5">
        <v>3854.9452823346751</v>
      </c>
      <c r="AD6834" s="5">
        <v>2014.58989470753</v>
      </c>
      <c r="AE6834" s="5">
        <v>5742</v>
      </c>
      <c r="AF6834" s="5">
        <v>8158.7296530249096</v>
      </c>
      <c r="AG6834" s="5">
        <v>54294.657514383667</v>
      </c>
      <c r="AH6834" s="5">
        <v>4573.2761610000889</v>
      </c>
      <c r="AI6834" s="5">
        <v>1386.3073796018809</v>
      </c>
      <c r="AJ6834" s="5">
        <v>5475.7357450512318</v>
      </c>
      <c r="AK6834" s="5">
        <v>2828.4080112923511</v>
      </c>
      <c r="AL6834" s="5">
        <v>164873.328125</v>
      </c>
      <c r="AM6834" s="5">
        <v>134593.625</v>
      </c>
      <c r="AN6834" s="5">
        <v>30279.68359375</v>
      </c>
      <c r="AO6834" s="5" t="s">
        <v>3491</v>
      </c>
    </row>
    <row r="6835" spans="1:41" x14ac:dyDescent="0.4">
      <c r="A6835" s="5">
        <v>2025</v>
      </c>
      <c r="B6835" s="5" t="s">
        <v>4980</v>
      </c>
      <c r="C6835" s="5" t="s">
        <v>278</v>
      </c>
      <c r="D6835" s="5" t="s">
        <v>108</v>
      </c>
      <c r="E6835" s="5" t="s">
        <v>115</v>
      </c>
      <c r="F6835" s="5" t="s">
        <v>116</v>
      </c>
      <c r="G6835" s="5" t="s">
        <v>87</v>
      </c>
      <c r="H6835" s="5" t="s">
        <v>131</v>
      </c>
      <c r="I6835" s="5">
        <v>16634.529163391013</v>
      </c>
      <c r="J6835" s="5">
        <v>41680.601690166106</v>
      </c>
      <c r="K6835" s="5">
        <v>2698.0029913482736</v>
      </c>
      <c r="L6835" s="5">
        <v>3340.6504084438566</v>
      </c>
      <c r="M6835" s="5">
        <v>15269.561751709245</v>
      </c>
      <c r="N6835" s="5">
        <v>13034.520189329705</v>
      </c>
      <c r="O6835" s="5">
        <v>12330.264537663748</v>
      </c>
      <c r="P6835" s="5">
        <v>12449.299219219196</v>
      </c>
      <c r="Q6835" s="5">
        <v>5518.9739271185572</v>
      </c>
      <c r="R6835" s="5">
        <v>9363.4469911042379</v>
      </c>
      <c r="S6835" s="5">
        <v>17050.021551574584</v>
      </c>
      <c r="T6835" s="5">
        <v>14474.763303419453</v>
      </c>
      <c r="U6835" s="5">
        <v>2212.0354107283165</v>
      </c>
      <c r="V6835" s="5">
        <v>11848.478911245074</v>
      </c>
      <c r="W6835" s="5">
        <v>6159.2968761517368</v>
      </c>
      <c r="X6835" s="5">
        <v>24059.347580014608</v>
      </c>
      <c r="Y6835" s="5">
        <v>63067.272657913119</v>
      </c>
      <c r="Z6835" s="5">
        <v>8841.4162990251843</v>
      </c>
      <c r="AA6835" s="5">
        <v>86446.618767630396</v>
      </c>
      <c r="AB6835" s="5">
        <v>2506.5291562108364</v>
      </c>
      <c r="AC6835" s="5">
        <v>12036.683111730053</v>
      </c>
      <c r="AD6835" s="5">
        <v>17806.526757335734</v>
      </c>
      <c r="AE6835" s="5">
        <v>16231.52054751072</v>
      </c>
      <c r="AF6835" s="5">
        <v>40086.190809015461</v>
      </c>
      <c r="AG6835" s="5">
        <v>135361.94658428666</v>
      </c>
      <c r="AH6835" s="5">
        <v>24681.216065077751</v>
      </c>
      <c r="AI6835" s="5">
        <v>6928.1007379604043</v>
      </c>
      <c r="AJ6835" s="5">
        <v>33259.803225607604</v>
      </c>
      <c r="AK6835" s="5">
        <v>8974.35324812006</v>
      </c>
      <c r="AL6835" s="5">
        <v>664352</v>
      </c>
      <c r="AM6835" s="5">
        <v>511414</v>
      </c>
      <c r="AN6835" s="5">
        <v>152937.984375</v>
      </c>
      <c r="AO6835" s="5" t="s">
        <v>6172</v>
      </c>
    </row>
    <row r="6836" spans="1:41" x14ac:dyDescent="0.4">
      <c r="A6836" s="5">
        <v>2025</v>
      </c>
      <c r="B6836" s="5" t="s">
        <v>582</v>
      </c>
      <c r="C6836" s="5" t="s">
        <v>278</v>
      </c>
      <c r="D6836" s="5" t="s">
        <v>108</v>
      </c>
      <c r="E6836" s="5" t="s">
        <v>115</v>
      </c>
      <c r="F6836" s="5" t="s">
        <v>116</v>
      </c>
      <c r="G6836" s="5" t="s">
        <v>87</v>
      </c>
      <c r="H6836" s="5" t="s">
        <v>131</v>
      </c>
      <c r="I6836" s="5">
        <v>19513.32264914468</v>
      </c>
      <c r="J6836" s="5">
        <v>20740.041525990149</v>
      </c>
      <c r="K6836" s="5">
        <v>3050.7427495425341</v>
      </c>
      <c r="L6836" s="5">
        <v>4665.1949665993361</v>
      </c>
      <c r="M6836" s="5">
        <v>13416.997708216159</v>
      </c>
      <c r="N6836" s="5">
        <v>12874.33976253839</v>
      </c>
      <c r="O6836" s="5">
        <v>11806.963441013178</v>
      </c>
      <c r="P6836" s="5">
        <v>7331.0272465776261</v>
      </c>
      <c r="Q6836" s="5">
        <v>5261.5618169596837</v>
      </c>
      <c r="R6836" s="5">
        <v>9180.7343634047429</v>
      </c>
      <c r="S6836" s="5">
        <v>13293.052519922723</v>
      </c>
      <c r="T6836" s="5">
        <v>13389.049961893134</v>
      </c>
      <c r="U6836" s="5">
        <v>2315.8195503479647</v>
      </c>
      <c r="V6836" s="5">
        <v>12883.119467431434</v>
      </c>
      <c r="W6836" s="5">
        <v>5262.3356202686537</v>
      </c>
      <c r="X6836" s="5">
        <v>15736.760265400913</v>
      </c>
      <c r="Y6836" s="5">
        <v>65619.514370615914</v>
      </c>
      <c r="Z6836" s="5">
        <v>7002.7178054421847</v>
      </c>
      <c r="AA6836" s="5">
        <v>91864.927371103229</v>
      </c>
      <c r="AB6836" s="5">
        <v>2242.1171370612847</v>
      </c>
      <c r="AC6836" s="5">
        <v>12312.327399547903</v>
      </c>
      <c r="AD6836" s="5">
        <v>15012.947947862393</v>
      </c>
      <c r="AE6836" s="5">
        <v>16876.787730655131</v>
      </c>
      <c r="AF6836" s="5">
        <v>39226.686773323716</v>
      </c>
      <c r="AG6836" s="5">
        <v>124394.05458491041</v>
      </c>
      <c r="AH6836" s="5">
        <v>28437.058547990469</v>
      </c>
      <c r="AI6836" s="5">
        <v>6516.7359568624115</v>
      </c>
      <c r="AJ6836" s="5">
        <v>33325.336934342544</v>
      </c>
      <c r="AK6836" s="5">
        <v>9206.0344946573641</v>
      </c>
      <c r="AL6836" s="5">
        <v>622758.3125</v>
      </c>
      <c r="AM6836" s="5">
        <v>485387.5</v>
      </c>
      <c r="AN6836" s="5">
        <v>137370.78125</v>
      </c>
      <c r="AO6836" s="5" t="s">
        <v>1346</v>
      </c>
    </row>
    <row r="6837" spans="1:41" x14ac:dyDescent="0.4">
      <c r="A6837" s="5">
        <v>2025</v>
      </c>
      <c r="B6837" s="5" t="s">
        <v>7352</v>
      </c>
      <c r="C6837" s="5" t="s">
        <v>278</v>
      </c>
      <c r="D6837" s="5" t="s">
        <v>108</v>
      </c>
      <c r="E6837" s="5" t="s">
        <v>115</v>
      </c>
      <c r="F6837" s="5" t="s">
        <v>116</v>
      </c>
      <c r="G6837" s="5" t="s">
        <v>87</v>
      </c>
      <c r="H6837" s="5" t="s">
        <v>131</v>
      </c>
      <c r="I6837" s="5">
        <v>19648.59048601054</v>
      </c>
      <c r="J6837" s="5">
        <v>48123.810174343162</v>
      </c>
      <c r="K6837" s="5">
        <v>2580.1015865999998</v>
      </c>
      <c r="L6837" s="5">
        <v>4021</v>
      </c>
      <c r="M6837" s="5">
        <v>18296.730944030831</v>
      </c>
      <c r="N6837" s="5">
        <v>13521.067361328131</v>
      </c>
      <c r="O6837" s="5">
        <v>11855.957007305949</v>
      </c>
      <c r="P6837" s="5">
        <v>13264.99696</v>
      </c>
      <c r="Q6837" s="5">
        <v>4913.4930434549569</v>
      </c>
      <c r="R6837" s="5">
        <v>10205.85484710827</v>
      </c>
      <c r="S6837" s="5">
        <v>21298.675785899999</v>
      </c>
      <c r="T6837" s="5">
        <v>14500</v>
      </c>
      <c r="U6837" s="5">
        <v>2255</v>
      </c>
      <c r="V6837" s="5">
        <v>12519</v>
      </c>
      <c r="W6837" s="5">
        <v>5468.3570227199998</v>
      </c>
      <c r="X6837" s="5">
        <v>28150.64467812252</v>
      </c>
      <c r="Y6837" s="5">
        <v>62907.98</v>
      </c>
      <c r="Z6837" s="5">
        <v>8209.2331858794769</v>
      </c>
      <c r="AA6837" s="5">
        <v>90512</v>
      </c>
      <c r="AB6837" s="5">
        <v>4212</v>
      </c>
      <c r="AC6837" s="5">
        <v>13884.408179661181</v>
      </c>
      <c r="AD6837" s="5">
        <v>18630.472011057322</v>
      </c>
      <c r="AE6837" s="5">
        <v>17117.395047975999</v>
      </c>
      <c r="AF6837" s="5">
        <v>35602.775020857393</v>
      </c>
      <c r="AG6837" s="5">
        <v>140262</v>
      </c>
      <c r="AH6837" s="5">
        <v>31049.337262070989</v>
      </c>
      <c r="AI6837" s="5">
        <v>9790.3723215574973</v>
      </c>
      <c r="AJ6837" s="5">
        <v>35043.441425765333</v>
      </c>
      <c r="AK6837" s="5">
        <v>9207</v>
      </c>
      <c r="AL6837" s="5">
        <v>707051.625</v>
      </c>
      <c r="AM6837" s="5">
        <v>532012.0625</v>
      </c>
      <c r="AN6837" s="5">
        <v>175039.65625</v>
      </c>
      <c r="AO6837" s="5" t="s">
        <v>8073</v>
      </c>
    </row>
    <row r="6838" spans="1:41" x14ac:dyDescent="0.4">
      <c r="A6838" s="5">
        <v>2025</v>
      </c>
      <c r="B6838" s="5" t="s">
        <v>4024</v>
      </c>
      <c r="C6838" s="5" t="s">
        <v>278</v>
      </c>
      <c r="D6838" s="5" t="s">
        <v>108</v>
      </c>
      <c r="E6838" s="5" t="s">
        <v>115</v>
      </c>
      <c r="F6838" s="5" t="s">
        <v>116</v>
      </c>
      <c r="G6838" s="5" t="s">
        <v>87</v>
      </c>
      <c r="H6838" s="5" t="s">
        <v>131</v>
      </c>
      <c r="I6838" s="5">
        <v>12592.308830723532</v>
      </c>
      <c r="J6838" s="5">
        <v>27671.402538847618</v>
      </c>
      <c r="K6838" s="5">
        <v>3143.2167003770478</v>
      </c>
      <c r="L6838" s="5">
        <v>3667.5995755932172</v>
      </c>
      <c r="M6838" s="5">
        <v>14065.024266801889</v>
      </c>
      <c r="N6838" s="5">
        <v>12768.530388290803</v>
      </c>
      <c r="O6838" s="5">
        <v>12222.067247941637</v>
      </c>
      <c r="P6838" s="5">
        <v>12085.42445055606</v>
      </c>
      <c r="Q6838" s="5">
        <v>5334.0790884379003</v>
      </c>
      <c r="R6838" s="5">
        <v>9498.1598537489808</v>
      </c>
      <c r="S6838" s="5">
        <v>13633.670184301158</v>
      </c>
      <c r="T6838" s="5">
        <v>12945.727790162757</v>
      </c>
      <c r="U6838" s="5">
        <v>2319.8339743379993</v>
      </c>
      <c r="V6838" s="5">
        <v>12807.7113533916</v>
      </c>
      <c r="W6838" s="5">
        <v>6150.8255426153464</v>
      </c>
      <c r="X6838" s="5">
        <v>16070.890672399568</v>
      </c>
      <c r="Y6838" s="5">
        <v>62604.897656311878</v>
      </c>
      <c r="Z6838" s="5">
        <v>6979.9940581009778</v>
      </c>
      <c r="AA6838" s="5">
        <v>90328.013234716622</v>
      </c>
      <c r="AB6838" s="5">
        <v>2186.6083163985982</v>
      </c>
      <c r="AC6838" s="5">
        <v>12646.53677493036</v>
      </c>
      <c r="AD6838" s="5">
        <v>16023.420369611842</v>
      </c>
      <c r="AE6838" s="5">
        <v>16746.502580418179</v>
      </c>
      <c r="AF6838" s="5">
        <v>38649.522589536864</v>
      </c>
      <c r="AG6838" s="5">
        <v>127561.42421202688</v>
      </c>
      <c r="AH6838" s="5">
        <v>22497.749088557226</v>
      </c>
      <c r="AI6838" s="5">
        <v>6339.1270377449864</v>
      </c>
      <c r="AJ6838" s="5">
        <v>32873.218562832859</v>
      </c>
      <c r="AK6838" s="5">
        <v>8979.2094359754992</v>
      </c>
      <c r="AL6838" s="5">
        <v>621392.625</v>
      </c>
      <c r="AM6838" s="5">
        <v>487135.1875</v>
      </c>
      <c r="AN6838" s="5">
        <v>134257.53125</v>
      </c>
      <c r="AO6838" s="5" t="s">
        <v>4805</v>
      </c>
    </row>
    <row r="6839" spans="1:41" x14ac:dyDescent="0.4">
      <c r="A6839" s="5">
        <v>2025</v>
      </c>
      <c r="B6839" s="5" t="s">
        <v>6344</v>
      </c>
      <c r="C6839" s="5" t="s">
        <v>278</v>
      </c>
      <c r="D6839" s="5" t="s">
        <v>108</v>
      </c>
      <c r="E6839" s="5" t="s">
        <v>115</v>
      </c>
      <c r="F6839" s="5" t="s">
        <v>116</v>
      </c>
      <c r="G6839" s="5" t="s">
        <v>87</v>
      </c>
      <c r="H6839" s="5" t="s">
        <v>131</v>
      </c>
      <c r="I6839" s="5">
        <v>19256.162453284469</v>
      </c>
      <c r="J6839" s="5">
        <v>43548.521734763817</v>
      </c>
      <c r="K6839" s="5">
        <v>2904.7942663356698</v>
      </c>
      <c r="L6839" s="5">
        <v>4005.3142712909448</v>
      </c>
      <c r="M6839" s="5">
        <v>16020.344260454332</v>
      </c>
      <c r="N6839" s="5">
        <v>14540.198242940851</v>
      </c>
      <c r="O6839" s="5">
        <v>12046.127401594958</v>
      </c>
      <c r="P6839" s="5">
        <v>12953.388304020757</v>
      </c>
      <c r="Q6839" s="5">
        <v>5094.3627350911802</v>
      </c>
      <c r="R6839" s="5">
        <v>10042.001498030138</v>
      </c>
      <c r="S6839" s="5">
        <v>20778.273229209393</v>
      </c>
      <c r="T6839" s="5">
        <v>14565.701924233415</v>
      </c>
      <c r="U6839" s="5">
        <v>2156.342038965769</v>
      </c>
      <c r="V6839" s="5">
        <v>12093.085207339158</v>
      </c>
      <c r="W6839" s="5">
        <v>4843.7302844907217</v>
      </c>
      <c r="X6839" s="5">
        <v>25280.374364108531</v>
      </c>
      <c r="Y6839" s="5">
        <v>69000.82586114727</v>
      </c>
      <c r="Z6839" s="5">
        <v>8965.4969717139356</v>
      </c>
      <c r="AA6839" s="5">
        <v>89028.412249094967</v>
      </c>
      <c r="AB6839" s="5">
        <v>3601.3317370857253</v>
      </c>
      <c r="AC6839" s="5">
        <v>12075.164591406119</v>
      </c>
      <c r="AD6839" s="5">
        <v>19745.507768622305</v>
      </c>
      <c r="AE6839" s="5">
        <v>17160.901735755491</v>
      </c>
      <c r="AF6839" s="5">
        <v>38735.144619907449</v>
      </c>
      <c r="AG6839" s="5">
        <v>140143.36817247799</v>
      </c>
      <c r="AH6839" s="5">
        <v>25040.82693176574</v>
      </c>
      <c r="AI6839" s="5">
        <v>8209.5747152055646</v>
      </c>
      <c r="AJ6839" s="5">
        <v>34152.89084594899</v>
      </c>
      <c r="AK6839" s="5">
        <v>9086.5619251385033</v>
      </c>
      <c r="AL6839" s="5">
        <v>695074.6875</v>
      </c>
      <c r="AM6839" s="5">
        <v>532951.625</v>
      </c>
      <c r="AN6839" s="5">
        <v>162123.140625</v>
      </c>
      <c r="AO6839" s="5" t="s">
        <v>7126</v>
      </c>
    </row>
    <row r="6840" spans="1:41" x14ac:dyDescent="0.4">
      <c r="A6840" s="5">
        <v>2025</v>
      </c>
      <c r="B6840" s="5" t="s">
        <v>1478</v>
      </c>
      <c r="C6840" s="5" t="s">
        <v>278</v>
      </c>
      <c r="D6840" s="5" t="s">
        <v>108</v>
      </c>
      <c r="E6840" s="5" t="s">
        <v>115</v>
      </c>
      <c r="F6840" s="5" t="s">
        <v>116</v>
      </c>
      <c r="G6840" s="5" t="s">
        <v>87</v>
      </c>
      <c r="H6840" s="5" t="s">
        <v>131</v>
      </c>
      <c r="I6840" s="5">
        <v>14322.211752943709</v>
      </c>
      <c r="J6840" s="5">
        <v>18739.17391680638</v>
      </c>
      <c r="K6840" s="5">
        <v>2936.1239518903867</v>
      </c>
      <c r="L6840" s="5">
        <v>3947.1522173167996</v>
      </c>
      <c r="M6840" s="5">
        <v>12082.950078964825</v>
      </c>
      <c r="N6840" s="5">
        <v>11308.379265863892</v>
      </c>
      <c r="O6840" s="5">
        <v>11507.297581286944</v>
      </c>
      <c r="P6840" s="5">
        <v>9369.8739917704879</v>
      </c>
      <c r="Q6840" s="5">
        <v>6744.4349036329113</v>
      </c>
      <c r="R6840" s="5">
        <v>9338.8421217366194</v>
      </c>
      <c r="S6840" s="5">
        <v>21082.38737285298</v>
      </c>
      <c r="T6840" s="5">
        <v>12899.03997922674</v>
      </c>
      <c r="U6840" s="5">
        <v>2265.086642546908</v>
      </c>
      <c r="V6840" s="5">
        <v>12192.137187912342</v>
      </c>
      <c r="W6840" s="5">
        <v>5294.9120971331859</v>
      </c>
      <c r="X6840" s="5">
        <v>17013.900108449023</v>
      </c>
      <c r="Y6840" s="5">
        <v>62457.461333377643</v>
      </c>
      <c r="Z6840" s="5">
        <v>7438.5252078663643</v>
      </c>
      <c r="AA6840" s="5">
        <v>89638.842101848233</v>
      </c>
      <c r="AB6840" s="5">
        <v>0</v>
      </c>
      <c r="AC6840" s="5">
        <v>11481.095862415928</v>
      </c>
      <c r="AD6840" s="5">
        <v>15287.48980209981</v>
      </c>
      <c r="AE6840" s="5">
        <v>16031.337738316759</v>
      </c>
      <c r="AF6840" s="5">
        <v>38839.010462700455</v>
      </c>
      <c r="AG6840" s="5">
        <v>119162.92751319888</v>
      </c>
      <c r="AH6840" s="5">
        <v>21481.865292036797</v>
      </c>
      <c r="AI6840" s="5">
        <v>5574.465047626376</v>
      </c>
      <c r="AJ6840" s="5">
        <v>40780.135715030337</v>
      </c>
      <c r="AK6840" s="5">
        <v>9450.5898691770362</v>
      </c>
      <c r="AL6840" s="5">
        <v>608667.625</v>
      </c>
      <c r="AM6840" s="5">
        <v>474056.625</v>
      </c>
      <c r="AN6840" s="5">
        <v>134611.03125</v>
      </c>
      <c r="AO6840" s="5" t="s">
        <v>3492</v>
      </c>
    </row>
    <row r="6841" spans="1:41" x14ac:dyDescent="0.4">
      <c r="A6841" s="5">
        <v>2025</v>
      </c>
      <c r="B6841" s="5" t="s">
        <v>4024</v>
      </c>
      <c r="C6841" s="5" t="s">
        <v>278</v>
      </c>
      <c r="D6841" s="5" t="s">
        <v>108</v>
      </c>
      <c r="E6841" s="5" t="s">
        <v>115</v>
      </c>
      <c r="F6841" s="5" t="s">
        <v>116</v>
      </c>
      <c r="G6841" s="5" t="s">
        <v>88</v>
      </c>
      <c r="H6841" s="5" t="s">
        <v>131</v>
      </c>
      <c r="I6841" s="5">
        <v>13762.508636908609</v>
      </c>
      <c r="J6841" s="5">
        <v>29052.593771871081</v>
      </c>
      <c r="K6841" s="5">
        <v>3374.6747252206001</v>
      </c>
      <c r="L6841" s="5">
        <v>4007.6748000000011</v>
      </c>
      <c r="M6841" s="5">
        <v>15100.824258376349</v>
      </c>
      <c r="N6841" s="5">
        <v>13789.68793758098</v>
      </c>
      <c r="O6841" s="5">
        <v>13096.426056675131</v>
      </c>
      <c r="P6841" s="5">
        <v>13091.99642188188</v>
      </c>
      <c r="Q6841" s="5">
        <v>5738.1340953284598</v>
      </c>
      <c r="R6841" s="5">
        <v>10048.406313552359</v>
      </c>
      <c r="S6841" s="5">
        <v>14639</v>
      </c>
      <c r="T6841" s="5">
        <v>14177.07851012741</v>
      </c>
      <c r="U6841" s="5">
        <v>2332.7569331947579</v>
      </c>
      <c r="V6841" s="5">
        <v>14191</v>
      </c>
      <c r="W6841" s="5">
        <v>6649.2475701406793</v>
      </c>
      <c r="X6841" s="5">
        <v>17501.374832304431</v>
      </c>
      <c r="Y6841" s="5">
        <v>67482.546744837498</v>
      </c>
      <c r="Z6841" s="5">
        <v>7509</v>
      </c>
      <c r="AA6841" s="5">
        <v>98507</v>
      </c>
      <c r="AB6841" s="5">
        <v>2043.76</v>
      </c>
      <c r="AC6841" s="5">
        <v>13577.87602</v>
      </c>
      <c r="AD6841" s="5">
        <v>17237.190004540498</v>
      </c>
      <c r="AE6841" s="5">
        <v>17979.77375170407</v>
      </c>
      <c r="AF6841" s="5">
        <v>42325.725135915163</v>
      </c>
      <c r="AG6841" s="5">
        <v>139795</v>
      </c>
      <c r="AH6841" s="5">
        <v>23605</v>
      </c>
      <c r="AI6841" s="5">
        <v>6805.9625808219844</v>
      </c>
      <c r="AJ6841" s="5">
        <v>36000</v>
      </c>
      <c r="AK6841" s="5">
        <v>9405.6844653902663</v>
      </c>
      <c r="AL6841" s="5">
        <v>672827.875</v>
      </c>
      <c r="AM6841" s="5">
        <v>529191.6875</v>
      </c>
      <c r="AN6841" s="5">
        <v>143636.21875</v>
      </c>
      <c r="AO6841" s="5" t="s">
        <v>4806</v>
      </c>
    </row>
    <row r="6842" spans="1:41" x14ac:dyDescent="0.4">
      <c r="A6842" s="5">
        <v>2025</v>
      </c>
      <c r="B6842" s="5" t="s">
        <v>582</v>
      </c>
      <c r="C6842" s="5" t="s">
        <v>278</v>
      </c>
      <c r="D6842" s="5" t="s">
        <v>108</v>
      </c>
      <c r="E6842" s="5" t="s">
        <v>115</v>
      </c>
      <c r="F6842" s="5" t="s">
        <v>116</v>
      </c>
      <c r="G6842" s="5" t="s">
        <v>88</v>
      </c>
      <c r="H6842" s="5" t="s">
        <v>131</v>
      </c>
      <c r="I6842" s="5">
        <v>21652.553777567609</v>
      </c>
      <c r="J6842" s="5">
        <v>22469.920959587569</v>
      </c>
      <c r="K6842" s="5">
        <v>3583.586452139044</v>
      </c>
      <c r="L6842" s="5">
        <v>5055.3040733003536</v>
      </c>
      <c r="M6842" s="5">
        <v>14324.10220546715</v>
      </c>
      <c r="N6842" s="5">
        <v>14199.272786</v>
      </c>
      <c r="O6842" s="5">
        <v>12609.224123180309</v>
      </c>
      <c r="P6842" s="5">
        <v>8875.6</v>
      </c>
      <c r="Q6842" s="5">
        <v>5575.764987701823</v>
      </c>
      <c r="R6842" s="5">
        <v>9591.703588010987</v>
      </c>
      <c r="S6842" s="5">
        <v>13752.41541481644</v>
      </c>
      <c r="T6842" s="5">
        <v>13206.24966766366</v>
      </c>
      <c r="U6842" s="5">
        <v>2296.1402224310982</v>
      </c>
      <c r="V6842" s="5">
        <v>290</v>
      </c>
      <c r="W6842" s="5">
        <v>5662.3218095146758</v>
      </c>
      <c r="X6842" s="5">
        <v>17136.690106539139</v>
      </c>
      <c r="Y6842" s="5">
        <v>70558.817550000007</v>
      </c>
      <c r="Z6842" s="5">
        <v>7498.1469078741484</v>
      </c>
      <c r="AA6842" s="5">
        <v>99853.638648519191</v>
      </c>
      <c r="AB6842" s="5">
        <v>2043</v>
      </c>
      <c r="AC6842" s="5">
        <v>13277.95285</v>
      </c>
      <c r="AD6842" s="5">
        <v>16075.08575397061</v>
      </c>
      <c r="AE6842" s="5">
        <v>17994.344773432789</v>
      </c>
      <c r="AF6842" s="5">
        <v>42506.868597565182</v>
      </c>
      <c r="AG6842" s="5">
        <v>137330.14826936269</v>
      </c>
      <c r="AH6842" s="5">
        <v>31007.34957059698</v>
      </c>
      <c r="AI6842" s="5">
        <v>6957.3134043914542</v>
      </c>
      <c r="AJ6842" s="5">
        <v>36289.932750353299</v>
      </c>
      <c r="AK6842" s="5">
        <v>9606.1332837204172</v>
      </c>
      <c r="AL6842" s="5">
        <v>661279.5625</v>
      </c>
      <c r="AM6842" s="5">
        <v>515316.09375</v>
      </c>
      <c r="AN6842" s="5">
        <v>145963.484375</v>
      </c>
      <c r="AO6842" s="5" t="s">
        <v>1347</v>
      </c>
    </row>
    <row r="6843" spans="1:41" x14ac:dyDescent="0.4">
      <c r="A6843" s="5">
        <v>2025</v>
      </c>
      <c r="B6843" s="5" t="s">
        <v>4980</v>
      </c>
      <c r="C6843" s="5" t="s">
        <v>278</v>
      </c>
      <c r="D6843" s="5" t="s">
        <v>108</v>
      </c>
      <c r="E6843" s="5" t="s">
        <v>115</v>
      </c>
      <c r="F6843" s="5" t="s">
        <v>116</v>
      </c>
      <c r="G6843" s="5" t="s">
        <v>88</v>
      </c>
      <c r="H6843" s="5" t="s">
        <v>131</v>
      </c>
      <c r="I6843" s="5">
        <v>18349.111708554508</v>
      </c>
      <c r="J6843" s="5">
        <v>47468.511664543948</v>
      </c>
      <c r="K6843" s="5">
        <v>2879.533698285813</v>
      </c>
      <c r="L6843" s="5">
        <v>3691.127598836792</v>
      </c>
      <c r="M6843" s="5">
        <v>16513.18828342266</v>
      </c>
      <c r="N6843" s="5">
        <v>14206.983887325179</v>
      </c>
      <c r="O6843" s="5">
        <v>13334.500570853579</v>
      </c>
      <c r="P6843" s="5">
        <v>13542.61915770323</v>
      </c>
      <c r="Q6843" s="5">
        <v>6033.1190188731962</v>
      </c>
      <c r="R6843" s="5">
        <v>10056.65595819641</v>
      </c>
      <c r="S6843" s="5">
        <v>18151.190339126799</v>
      </c>
      <c r="T6843" s="5">
        <v>15940.538925557001</v>
      </c>
      <c r="U6843" s="5">
        <v>2310.576458721609</v>
      </c>
      <c r="V6843" s="5">
        <v>13162</v>
      </c>
      <c r="W6843" s="5">
        <v>6660.9396303076919</v>
      </c>
      <c r="X6843" s="5">
        <v>26754.432000000001</v>
      </c>
      <c r="Y6843" s="5">
        <v>71056.553596623649</v>
      </c>
      <c r="Z6843" s="5">
        <v>9636.7075332939021</v>
      </c>
      <c r="AA6843" s="5">
        <v>98506</v>
      </c>
      <c r="AB6843" s="5">
        <v>2876</v>
      </c>
      <c r="AC6843" s="5">
        <v>13036.665186905921</v>
      </c>
      <c r="AD6843" s="5">
        <v>19465.37466174351</v>
      </c>
      <c r="AE6843" s="5">
        <v>17553.493629067969</v>
      </c>
      <c r="AF6843" s="5">
        <v>44291.74775468919</v>
      </c>
      <c r="AG6843" s="5">
        <v>160873</v>
      </c>
      <c r="AH6843" s="5">
        <v>27566.731915832901</v>
      </c>
      <c r="AI6843" s="5">
        <v>7492.3585753633924</v>
      </c>
      <c r="AJ6843" s="5">
        <v>37421.774645537487</v>
      </c>
      <c r="AK6843" s="5">
        <v>9485</v>
      </c>
      <c r="AL6843" s="5">
        <v>748316.4375</v>
      </c>
      <c r="AM6843" s="5">
        <v>581196.625</v>
      </c>
      <c r="AN6843" s="5">
        <v>167119.78125</v>
      </c>
      <c r="AO6843" s="5" t="s">
        <v>6173</v>
      </c>
    </row>
    <row r="6844" spans="1:41" x14ac:dyDescent="0.4">
      <c r="A6844" s="5">
        <v>2025</v>
      </c>
      <c r="B6844" s="5" t="s">
        <v>6344</v>
      </c>
      <c r="C6844" s="5" t="s">
        <v>278</v>
      </c>
      <c r="D6844" s="5" t="s">
        <v>108</v>
      </c>
      <c r="E6844" s="5" t="s">
        <v>115</v>
      </c>
      <c r="F6844" s="5" t="s">
        <v>116</v>
      </c>
      <c r="G6844" s="5" t="s">
        <v>88</v>
      </c>
      <c r="H6844" s="5" t="s">
        <v>131</v>
      </c>
      <c r="I6844" s="5">
        <v>21364.57340107968</v>
      </c>
      <c r="J6844" s="5">
        <v>50004.48341831295</v>
      </c>
      <c r="K6844" s="5">
        <v>2623.3607866000002</v>
      </c>
      <c r="L6844" s="5">
        <v>4451.2461203027906</v>
      </c>
      <c r="M6844" s="5">
        <v>17425.818490350401</v>
      </c>
      <c r="N6844" s="5">
        <v>15815.821210794</v>
      </c>
      <c r="O6844" s="5">
        <v>13102.94124764813</v>
      </c>
      <c r="P6844" s="5">
        <v>14020.86434618615</v>
      </c>
      <c r="Q6844" s="5">
        <v>5541.2941758585112</v>
      </c>
      <c r="R6844" s="5">
        <v>10922.99219914125</v>
      </c>
      <c r="S6844" s="5">
        <v>22601.163367561821</v>
      </c>
      <c r="T6844" s="5">
        <v>16115.342673510149</v>
      </c>
      <c r="U6844" s="5">
        <v>2261.0974207259751</v>
      </c>
      <c r="V6844" s="5">
        <v>13154</v>
      </c>
      <c r="W6844" s="5">
        <v>5268.6735928704002</v>
      </c>
      <c r="X6844" s="5">
        <v>28324</v>
      </c>
      <c r="Y6844" s="5">
        <v>78105.881977737765</v>
      </c>
      <c r="Z6844" s="5">
        <v>9771.166954657032</v>
      </c>
      <c r="AA6844" s="5">
        <v>101244</v>
      </c>
      <c r="AB6844" s="5">
        <v>4268.5200180491602</v>
      </c>
      <c r="AC6844" s="5">
        <v>13134.525887209729</v>
      </c>
      <c r="AD6844" s="5">
        <v>21788.353858404658</v>
      </c>
      <c r="AE6844" s="5">
        <v>18666.437744174509</v>
      </c>
      <c r="AF6844" s="5">
        <v>42976.069685991512</v>
      </c>
      <c r="AG6844" s="5">
        <v>159323</v>
      </c>
      <c r="AH6844" s="5">
        <v>28888.221987264002</v>
      </c>
      <c r="AI6844" s="5">
        <v>8929.8055362816012</v>
      </c>
      <c r="AJ6844" s="5">
        <v>37892.126939916743</v>
      </c>
      <c r="AK6844" s="5">
        <v>9901</v>
      </c>
      <c r="AL6844" s="5">
        <v>777886.8125</v>
      </c>
      <c r="AM6844" s="5">
        <v>598649.625</v>
      </c>
      <c r="AN6844" s="5">
        <v>179237.203125</v>
      </c>
      <c r="AO6844" s="5" t="s">
        <v>7127</v>
      </c>
    </row>
    <row r="6845" spans="1:41" x14ac:dyDescent="0.4">
      <c r="A6845" s="5">
        <v>2025</v>
      </c>
      <c r="B6845" s="5" t="s">
        <v>1478</v>
      </c>
      <c r="C6845" s="5" t="s">
        <v>278</v>
      </c>
      <c r="D6845" s="5" t="s">
        <v>108</v>
      </c>
      <c r="E6845" s="5" t="s">
        <v>115</v>
      </c>
      <c r="F6845" s="5" t="s">
        <v>116</v>
      </c>
      <c r="G6845" s="5" t="s">
        <v>88</v>
      </c>
      <c r="H6845" s="5" t="s">
        <v>131</v>
      </c>
      <c r="I6845" s="5">
        <v>16190.0592</v>
      </c>
      <c r="J6845" s="5">
        <v>20606.914849226931</v>
      </c>
      <c r="K6845" s="5">
        <v>3305.5294809695888</v>
      </c>
      <c r="L6845" s="5">
        <v>4257.6962694604917</v>
      </c>
      <c r="M6845" s="5">
        <v>13379.818787354439</v>
      </c>
      <c r="N6845" s="5">
        <v>12216.395183768889</v>
      </c>
      <c r="O6845" s="5">
        <v>12564.492797442619</v>
      </c>
      <c r="P6845" s="5">
        <v>8469.8342605333382</v>
      </c>
      <c r="Q6845" s="5">
        <v>7333.1321147466369</v>
      </c>
      <c r="R6845" s="5">
        <v>10785.452763093501</v>
      </c>
      <c r="S6845" s="5">
        <v>22960.820869340001</v>
      </c>
      <c r="T6845" s="5">
        <v>13531.90601979323</v>
      </c>
      <c r="U6845" s="5">
        <v>2495.902972324805</v>
      </c>
      <c r="V6845" s="5">
        <v>13716</v>
      </c>
      <c r="W6845" s="5">
        <v>5759.4370643463644</v>
      </c>
      <c r="X6845" s="5">
        <v>18380.0456683837</v>
      </c>
      <c r="Y6845" s="5">
        <v>69197.209300000017</v>
      </c>
      <c r="Z6845" s="5">
        <v>8090.8624095802334</v>
      </c>
      <c r="AA6845" s="5">
        <v>99052.678501473609</v>
      </c>
      <c r="AB6845" s="5">
        <v>0</v>
      </c>
      <c r="AC6845" s="5">
        <v>12720.627571108411</v>
      </c>
      <c r="AD6845" s="5">
        <v>16705.238534119238</v>
      </c>
      <c r="AE6845" s="5">
        <v>17378.01304622777</v>
      </c>
      <c r="AF6845" s="5">
        <v>42796.774231562631</v>
      </c>
      <c r="AG6845" s="5">
        <v>139903.74394955701</v>
      </c>
      <c r="AH6845" s="5">
        <v>23715.87213431397</v>
      </c>
      <c r="AI6845" s="5">
        <v>6022.0714532878246</v>
      </c>
      <c r="AJ6845" s="5">
        <v>45098.10615445576</v>
      </c>
      <c r="AK6845" s="5">
        <v>10726.295677060591</v>
      </c>
      <c r="AL6845" s="5">
        <v>677361</v>
      </c>
      <c r="AM6845" s="5">
        <v>530309.375</v>
      </c>
      <c r="AN6845" s="5">
        <v>147051.53125</v>
      </c>
      <c r="AO6845" s="5" t="s">
        <v>3493</v>
      </c>
    </row>
    <row r="6846" spans="1:41" x14ac:dyDescent="0.4">
      <c r="A6846" s="5">
        <v>2025</v>
      </c>
      <c r="B6846" s="5" t="s">
        <v>7352</v>
      </c>
      <c r="C6846" s="5" t="s">
        <v>278</v>
      </c>
      <c r="D6846" s="5" t="s">
        <v>108</v>
      </c>
      <c r="E6846" s="5" t="s">
        <v>115</v>
      </c>
      <c r="F6846" s="5" t="s">
        <v>116</v>
      </c>
      <c r="G6846" s="5" t="s">
        <v>88</v>
      </c>
      <c r="H6846" s="5" t="s">
        <v>131</v>
      </c>
      <c r="I6846" s="5">
        <v>21693.6315655424</v>
      </c>
      <c r="J6846" s="5">
        <v>54078.040907974078</v>
      </c>
      <c r="K6846" s="5">
        <v>2783.7586566906571</v>
      </c>
      <c r="L6846" s="5">
        <v>4446.9109074807748</v>
      </c>
      <c r="M6846" s="5">
        <v>19804.96999668613</v>
      </c>
      <c r="N6846" s="5">
        <v>14620.3301378041</v>
      </c>
      <c r="O6846" s="5">
        <v>12833.26915228532</v>
      </c>
      <c r="P6846" s="5">
        <v>13883.971128939829</v>
      </c>
      <c r="Q6846" s="5">
        <v>5352.1904510047952</v>
      </c>
      <c r="R6846" s="5">
        <v>11229.410947577089</v>
      </c>
      <c r="S6846" s="5">
        <v>23008.201226694619</v>
      </c>
      <c r="T6846" s="5">
        <v>16038.549667087</v>
      </c>
      <c r="U6846" s="5">
        <v>2454.6314092319999</v>
      </c>
      <c r="V6846" s="5">
        <v>13551</v>
      </c>
      <c r="W6846" s="5">
        <v>5178</v>
      </c>
      <c r="X6846" s="5">
        <v>30501.036813670249</v>
      </c>
      <c r="Y6846" s="5">
        <v>70412.317750433707</v>
      </c>
      <c r="Z6846" s="5">
        <v>8943.0828776074595</v>
      </c>
      <c r="AA6846" s="5">
        <v>101438</v>
      </c>
      <c r="AB6846" s="5">
        <v>4559.2042579200006</v>
      </c>
      <c r="AC6846" s="5">
        <v>15028.92993623232</v>
      </c>
      <c r="AD6846" s="5">
        <v>20293.87922470296</v>
      </c>
      <c r="AE6846" s="5">
        <v>18528.41889535396</v>
      </c>
      <c r="AF6846" s="5">
        <v>40272.050910594633</v>
      </c>
      <c r="AG6846" s="5">
        <v>156453</v>
      </c>
      <c r="AH6846" s="5">
        <v>34911.041202948443</v>
      </c>
      <c r="AI6846" s="5">
        <v>10597.4138592277</v>
      </c>
      <c r="AJ6846" s="5">
        <v>38690.790956251141</v>
      </c>
      <c r="AK6846" s="5">
        <v>9947</v>
      </c>
      <c r="AL6846" s="5">
        <v>781533.0625</v>
      </c>
      <c r="AM6846" s="5">
        <v>591076.6875</v>
      </c>
      <c r="AN6846" s="5">
        <v>190456.328125</v>
      </c>
      <c r="AO6846" s="5" t="s">
        <v>8074</v>
      </c>
    </row>
    <row r="6847" spans="1:41" x14ac:dyDescent="0.4">
      <c r="A6847" s="5">
        <v>2025</v>
      </c>
      <c r="B6847" s="5" t="s">
        <v>582</v>
      </c>
      <c r="C6847" s="5" t="s">
        <v>278</v>
      </c>
      <c r="D6847" s="5" t="s">
        <v>108</v>
      </c>
      <c r="E6847" s="5" t="s">
        <v>29</v>
      </c>
      <c r="F6847" s="5" t="s">
        <v>29</v>
      </c>
      <c r="G6847" s="5" t="s">
        <v>87</v>
      </c>
      <c r="H6847" s="5" t="s">
        <v>131</v>
      </c>
      <c r="I6847" s="5">
        <v>522.97843941849362</v>
      </c>
      <c r="J6847" s="5">
        <v>4611.6516055461743</v>
      </c>
      <c r="K6847" s="5">
        <v>128.62267668310452</v>
      </c>
      <c r="L6847" s="5">
        <v>397.28164641027166</v>
      </c>
      <c r="M6847" s="5">
        <v>1207.2094227936432</v>
      </c>
      <c r="N6847" s="5">
        <v>267.78099923786266</v>
      </c>
      <c r="O6847" s="5">
        <v>1184.1411495294283</v>
      </c>
      <c r="P6847" s="5">
        <v>1234.7776961578033</v>
      </c>
      <c r="Q6847" s="5">
        <v>1.5603783194009231</v>
      </c>
      <c r="R6847" s="5">
        <v>671.65611622576182</v>
      </c>
      <c r="S6847" s="5">
        <v>1367.8942258176912</v>
      </c>
      <c r="T6847" s="5">
        <v>2414.4188455872863</v>
      </c>
      <c r="U6847" s="5">
        <v>34.193741267979178</v>
      </c>
      <c r="V6847" s="5">
        <v>1143.5565623190691</v>
      </c>
      <c r="W6847" s="5">
        <v>329.23893348917539</v>
      </c>
      <c r="X6847" s="5">
        <v>2044.2940314687364</v>
      </c>
      <c r="Y6847" s="5">
        <v>3720.3999484276819</v>
      </c>
      <c r="Z6847" s="5">
        <v>1185.2601605610314</v>
      </c>
      <c r="AA6847" s="5">
        <v>8164.3169655892025</v>
      </c>
      <c r="AB6847" s="5">
        <v>158.03468807480419</v>
      </c>
      <c r="AC6847" s="5">
        <v>1164.7016694312649</v>
      </c>
      <c r="AD6847" s="5">
        <v>1450.1676151534271</v>
      </c>
      <c r="AE6847" s="5">
        <v>2027.01436718169</v>
      </c>
      <c r="AF6847" s="5">
        <v>1004.9292167190192</v>
      </c>
      <c r="AG6847" s="5">
        <v>4923.6789978485976</v>
      </c>
      <c r="AH6847" s="5">
        <v>783.97277379330819</v>
      </c>
      <c r="AI6847" s="5">
        <v>1100.7555009654764</v>
      </c>
      <c r="AJ6847" s="5">
        <v>1625.342868324896</v>
      </c>
      <c r="AK6847" s="5">
        <v>658.47786697835079</v>
      </c>
      <c r="AL6847" s="5">
        <v>45528.30859375</v>
      </c>
      <c r="AM6847" s="5">
        <v>32701.08203125</v>
      </c>
      <c r="AN6847" s="5">
        <v>12827.228515625</v>
      </c>
      <c r="AO6847" s="5" t="s">
        <v>1348</v>
      </c>
    </row>
    <row r="6848" spans="1:41" x14ac:dyDescent="0.4">
      <c r="A6848" s="5">
        <v>2025</v>
      </c>
      <c r="B6848" s="5" t="s">
        <v>6344</v>
      </c>
      <c r="C6848" s="5" t="s">
        <v>278</v>
      </c>
      <c r="D6848" s="5" t="s">
        <v>108</v>
      </c>
      <c r="E6848" s="5" t="s">
        <v>29</v>
      </c>
      <c r="F6848" s="5" t="s">
        <v>29</v>
      </c>
      <c r="G6848" s="5" t="s">
        <v>87</v>
      </c>
      <c r="H6848" s="5" t="s">
        <v>131</v>
      </c>
      <c r="I6848" s="5">
        <v>730.82267494411565</v>
      </c>
      <c r="J6848" s="5">
        <v>4364.6354198051349</v>
      </c>
      <c r="K6848" s="5">
        <v>234.63833610339341</v>
      </c>
      <c r="L6848" s="5">
        <v>558.26732113786613</v>
      </c>
      <c r="M6848" s="5">
        <v>1370.2925155202167</v>
      </c>
      <c r="N6848" s="5">
        <v>337.72635350108453</v>
      </c>
      <c r="O6848" s="5">
        <v>1030.2569653726075</v>
      </c>
      <c r="P6848" s="5">
        <v>1560.6900929100325</v>
      </c>
      <c r="Q6848" s="5">
        <v>1.760225458311691</v>
      </c>
      <c r="R6848" s="5">
        <v>720.94186483240503</v>
      </c>
      <c r="S6848" s="5">
        <v>1015.0314929779383</v>
      </c>
      <c r="T6848" s="5">
        <v>1725.5535380624951</v>
      </c>
      <c r="U6848" s="5">
        <v>33.561001283822556</v>
      </c>
      <c r="V6848" s="5">
        <v>1226.1580435173496</v>
      </c>
      <c r="W6848" s="5">
        <v>608.00386429378511</v>
      </c>
      <c r="X6848" s="5">
        <v>2334.5724338492582</v>
      </c>
      <c r="Y6848" s="5">
        <v>4009.3743972628563</v>
      </c>
      <c r="Z6848" s="5">
        <v>1237.7400286830305</v>
      </c>
      <c r="AA6848" s="5">
        <v>7957.8469049470368</v>
      </c>
      <c r="AB6848" s="5">
        <v>306.5395108793374</v>
      </c>
      <c r="AC6848" s="5">
        <v>950.32656577962916</v>
      </c>
      <c r="AD6848" s="5">
        <v>1731.6001889992824</v>
      </c>
      <c r="AE6848" s="5">
        <v>1954.9506554755092</v>
      </c>
      <c r="AF6848" s="5">
        <v>1549.4049727711038</v>
      </c>
      <c r="AG6848" s="5">
        <v>8668.3689500315941</v>
      </c>
      <c r="AH6848" s="5">
        <v>1048.5275322462103</v>
      </c>
      <c r="AI6848" s="5">
        <v>1018.0765874568722</v>
      </c>
      <c r="AJ6848" s="5">
        <v>1842.282159754958</v>
      </c>
      <c r="AK6848" s="5">
        <v>690.22141522499805</v>
      </c>
      <c r="AL6848" s="5">
        <v>50818.171875</v>
      </c>
      <c r="AM6848" s="5">
        <v>37704.85546875</v>
      </c>
      <c r="AN6848" s="5">
        <v>13113.314453125</v>
      </c>
      <c r="AO6848" s="5" t="s">
        <v>7128</v>
      </c>
    </row>
    <row r="6849" spans="1:41" x14ac:dyDescent="0.4">
      <c r="A6849" s="5">
        <v>2025</v>
      </c>
      <c r="B6849" s="5" t="s">
        <v>1478</v>
      </c>
      <c r="C6849" s="5" t="s">
        <v>278</v>
      </c>
      <c r="D6849" s="5" t="s">
        <v>108</v>
      </c>
      <c r="E6849" s="5" t="s">
        <v>29</v>
      </c>
      <c r="F6849" s="5" t="s">
        <v>29</v>
      </c>
      <c r="G6849" s="5" t="s">
        <v>87</v>
      </c>
      <c r="H6849" s="5" t="s">
        <v>131</v>
      </c>
      <c r="I6849" s="5">
        <v>472.09289965121434</v>
      </c>
      <c r="J6849" s="5">
        <v>3711.4067282186206</v>
      </c>
      <c r="K6849" s="5">
        <v>90.109640005826321</v>
      </c>
      <c r="L6849" s="5">
        <v>614.16995258469399</v>
      </c>
      <c r="M6849" s="5">
        <v>1218.2249580961172</v>
      </c>
      <c r="N6849" s="5">
        <v>495.88179859763358</v>
      </c>
      <c r="O6849" s="5">
        <v>1094.0244426154868</v>
      </c>
      <c r="P6849" s="5">
        <v>1472.4563447743431</v>
      </c>
      <c r="Q6849" s="5">
        <v>1.5511752236720771</v>
      </c>
      <c r="R6849" s="5">
        <v>651.88119508602699</v>
      </c>
      <c r="S6849" s="5">
        <v>1062.8551099501813</v>
      </c>
      <c r="T6849" s="5">
        <v>2677.1592409715877</v>
      </c>
      <c r="U6849" s="5">
        <v>55.313207458090652</v>
      </c>
      <c r="V6849" s="5">
        <v>996.74399839479361</v>
      </c>
      <c r="W6849" s="5">
        <v>325.24165985357303</v>
      </c>
      <c r="X6849" s="5">
        <v>1937.0685251823347</v>
      </c>
      <c r="Y6849" s="5">
        <v>3556.6392395552293</v>
      </c>
      <c r="Z6849" s="5">
        <v>1075.2887529852824</v>
      </c>
      <c r="AA6849" s="5">
        <v>10108.920310030484</v>
      </c>
      <c r="AC6849" s="5">
        <v>941.76377644560068</v>
      </c>
      <c r="AD6849" s="5">
        <v>1441.6148895296719</v>
      </c>
      <c r="AE6849" s="5">
        <v>1852.624063884366</v>
      </c>
      <c r="AF6849" s="5">
        <v>892.99421942652157</v>
      </c>
      <c r="AG6849" s="5">
        <v>3828.4672913091617</v>
      </c>
      <c r="AH6849" s="5">
        <v>774.38490441326917</v>
      </c>
      <c r="AI6849" s="5">
        <v>554.23833873006834</v>
      </c>
      <c r="AJ6849" s="5">
        <v>2411.1933611321242</v>
      </c>
      <c r="AK6849" s="5">
        <v>608.44528203899722</v>
      </c>
      <c r="AL6849" s="5">
        <v>44922.76171875</v>
      </c>
      <c r="AM6849" s="5">
        <v>33139.390625</v>
      </c>
      <c r="AN6849" s="5">
        <v>11783.3671875</v>
      </c>
      <c r="AO6849" s="5" t="s">
        <v>3494</v>
      </c>
    </row>
    <row r="6850" spans="1:41" x14ac:dyDescent="0.4">
      <c r="A6850" s="5">
        <v>2025</v>
      </c>
      <c r="B6850" s="5" t="s">
        <v>4980</v>
      </c>
      <c r="C6850" s="5" t="s">
        <v>278</v>
      </c>
      <c r="D6850" s="5" t="s">
        <v>108</v>
      </c>
      <c r="E6850" s="5" t="s">
        <v>29</v>
      </c>
      <c r="F6850" s="5" t="s">
        <v>29</v>
      </c>
      <c r="G6850" s="5" t="s">
        <v>87</v>
      </c>
      <c r="H6850" s="5" t="s">
        <v>131</v>
      </c>
      <c r="I6850" s="5">
        <v>553.00021880284669</v>
      </c>
      <c r="J6850" s="5">
        <v>4531.7417187199771</v>
      </c>
      <c r="K6850" s="5">
        <v>180.15352888428527</v>
      </c>
      <c r="L6850" s="5">
        <v>376.96865581567209</v>
      </c>
      <c r="M6850" s="5">
        <v>1145.4848657382302</v>
      </c>
      <c r="N6850" s="5">
        <v>287.81973411477742</v>
      </c>
      <c r="O6850" s="5">
        <v>1056.9701261130033</v>
      </c>
      <c r="P6850" s="5">
        <v>1413.71368459925</v>
      </c>
      <c r="Q6850" s="5">
        <v>1.7627674149956514</v>
      </c>
      <c r="R6850" s="5">
        <v>654.9834638298056</v>
      </c>
      <c r="S6850" s="5">
        <v>1116.3270691558025</v>
      </c>
      <c r="T6850" s="5">
        <v>1770.2947925045373</v>
      </c>
      <c r="U6850" s="5">
        <v>36.655515703623365</v>
      </c>
      <c r="V6850" s="5">
        <v>1112.1616696440271</v>
      </c>
      <c r="W6850" s="5">
        <v>593.56943042799196</v>
      </c>
      <c r="X6850" s="5">
        <v>2395.1047192708447</v>
      </c>
      <c r="Y6850" s="5">
        <v>3707.2055654800902</v>
      </c>
      <c r="Z6850" s="5">
        <v>1241.5750985500285</v>
      </c>
      <c r="AA6850" s="5">
        <v>7770.5527892169757</v>
      </c>
      <c r="AB6850" s="5">
        <v>314.48766313904133</v>
      </c>
      <c r="AC6850" s="5">
        <v>1024.7533642641156</v>
      </c>
      <c r="AD6850" s="5">
        <v>1546.7282023672576</v>
      </c>
      <c r="AE6850" s="5">
        <v>1822.3622864017298</v>
      </c>
      <c r="AF6850" s="5">
        <v>1438.1562489343478</v>
      </c>
      <c r="AG6850" s="5">
        <v>5727.4243286911505</v>
      </c>
      <c r="AH6850" s="5">
        <v>759.16794564097609</v>
      </c>
      <c r="AI6850" s="5">
        <v>745.60651260779343</v>
      </c>
      <c r="AJ6850" s="5">
        <v>1720.3099983632328</v>
      </c>
      <c r="AK6850" s="5">
        <v>708.11791700181493</v>
      </c>
      <c r="AL6850" s="5">
        <v>45753.16015625</v>
      </c>
      <c r="AM6850" s="5">
        <v>33421.14453125</v>
      </c>
      <c r="AN6850" s="5">
        <v>12332.0126953125</v>
      </c>
      <c r="AO6850" s="5" t="s">
        <v>6174</v>
      </c>
    </row>
    <row r="6851" spans="1:41" x14ac:dyDescent="0.4">
      <c r="A6851" s="5">
        <v>2025</v>
      </c>
      <c r="B6851" s="5" t="s">
        <v>4024</v>
      </c>
      <c r="C6851" s="5" t="s">
        <v>278</v>
      </c>
      <c r="D6851" s="5" t="s">
        <v>108</v>
      </c>
      <c r="E6851" s="5" t="s">
        <v>29</v>
      </c>
      <c r="F6851" s="5" t="s">
        <v>29</v>
      </c>
      <c r="G6851" s="5" t="s">
        <v>87</v>
      </c>
      <c r="H6851" s="5" t="s">
        <v>131</v>
      </c>
      <c r="I6851" s="5">
        <v>591.85679647112408</v>
      </c>
      <c r="J6851" s="5">
        <v>4468.4800710150557</v>
      </c>
      <c r="K6851" s="5">
        <v>127.27255260018026</v>
      </c>
      <c r="L6851" s="5">
        <v>387.30193884619155</v>
      </c>
      <c r="M6851" s="5">
        <v>1069.894858691137</v>
      </c>
      <c r="N6851" s="5">
        <v>665.23176670808027</v>
      </c>
      <c r="O6851" s="5">
        <v>1085.943281571504</v>
      </c>
      <c r="P6851" s="5">
        <v>1702.2898267374139</v>
      </c>
      <c r="Q6851" s="5">
        <v>1.5439993697333885</v>
      </c>
      <c r="R6851" s="5">
        <v>658.50043095055457</v>
      </c>
      <c r="S6851" s="5">
        <v>1146.9272885168989</v>
      </c>
      <c r="T6851" s="5">
        <v>1604.8422880367054</v>
      </c>
      <c r="U6851" s="5">
        <v>39.952688843411103</v>
      </c>
      <c r="V6851" s="5">
        <v>1135.1584450712962</v>
      </c>
      <c r="W6851" s="5">
        <v>449.35584065027751</v>
      </c>
      <c r="X6851" s="5">
        <v>2116.252030491069</v>
      </c>
      <c r="Y6851" s="5">
        <v>3749.981479712435</v>
      </c>
      <c r="Z6851" s="5">
        <v>1184.3736085710887</v>
      </c>
      <c r="AA6851" s="5">
        <v>8100.1739751505975</v>
      </c>
      <c r="AB6851" s="5">
        <v>154.38582810913107</v>
      </c>
      <c r="AC6851" s="5">
        <v>1192.4834115999672</v>
      </c>
      <c r="AD6851" s="5">
        <v>1434.9460790404423</v>
      </c>
      <c r="AE6851" s="5">
        <v>1865.8966335573427</v>
      </c>
      <c r="AF6851" s="5">
        <v>1187.4234167553493</v>
      </c>
      <c r="AG6851" s="5">
        <v>5467.1627279117101</v>
      </c>
      <c r="AH6851" s="5">
        <v>773.53398283369199</v>
      </c>
      <c r="AI6851" s="5">
        <v>766.04471882285407</v>
      </c>
      <c r="AJ6851" s="5">
        <v>1554.1727220539312</v>
      </c>
      <c r="AK6851" s="5">
        <v>641.93691521468213</v>
      </c>
      <c r="AL6851" s="5">
        <v>45323.32421875</v>
      </c>
      <c r="AM6851" s="5">
        <v>33951.984375</v>
      </c>
      <c r="AN6851" s="5">
        <v>11371.3359375</v>
      </c>
      <c r="AO6851" s="5" t="s">
        <v>4807</v>
      </c>
    </row>
    <row r="6852" spans="1:41" x14ac:dyDescent="0.4">
      <c r="A6852" s="5">
        <v>2025</v>
      </c>
      <c r="B6852" s="5" t="s">
        <v>7352</v>
      </c>
      <c r="C6852" s="5" t="s">
        <v>278</v>
      </c>
      <c r="D6852" s="5" t="s">
        <v>108</v>
      </c>
      <c r="E6852" s="5" t="s">
        <v>29</v>
      </c>
      <c r="F6852" s="5" t="s">
        <v>29</v>
      </c>
      <c r="G6852" s="5" t="s">
        <v>87</v>
      </c>
      <c r="H6852" s="5" t="s">
        <v>131</v>
      </c>
      <c r="I6852" s="5">
        <v>832</v>
      </c>
      <c r="J6852" s="5">
        <v>3599.8011083425158</v>
      </c>
      <c r="K6852" s="5">
        <v>250</v>
      </c>
      <c r="L6852" s="5">
        <v>550</v>
      </c>
      <c r="M6852" s="5">
        <v>1621.1527196309471</v>
      </c>
      <c r="N6852" s="5">
        <v>590</v>
      </c>
      <c r="O6852" s="5">
        <v>1065</v>
      </c>
      <c r="P6852" s="5">
        <v>1607.578</v>
      </c>
      <c r="Q6852" s="5">
        <v>1.5611024636132731</v>
      </c>
      <c r="R6852" s="5">
        <v>806.5508499</v>
      </c>
      <c r="S6852" s="5">
        <v>1000</v>
      </c>
      <c r="T6852" s="5">
        <v>1750</v>
      </c>
      <c r="U6852" s="5">
        <v>37</v>
      </c>
      <c r="V6852" s="5">
        <v>1273</v>
      </c>
      <c r="W6852" s="5">
        <v>641.58000000000004</v>
      </c>
      <c r="X6852" s="5">
        <v>2820</v>
      </c>
      <c r="Y6852" s="5">
        <v>4000</v>
      </c>
      <c r="Z6852" s="5">
        <v>1117.9691504</v>
      </c>
      <c r="AA6852" s="5">
        <v>7947</v>
      </c>
      <c r="AB6852" s="5">
        <v>600</v>
      </c>
      <c r="AC6852" s="5">
        <v>1222.277043209803</v>
      </c>
      <c r="AD6852" s="5">
        <v>1534.821948</v>
      </c>
      <c r="AE6852" s="5">
        <v>1813.8050000000001</v>
      </c>
      <c r="AF6852" s="5">
        <v>2230.4</v>
      </c>
      <c r="AG6852" s="5">
        <v>8681</v>
      </c>
      <c r="AH6852" s="5">
        <v>1300.5402620709899</v>
      </c>
      <c r="AI6852" s="5">
        <v>1031</v>
      </c>
      <c r="AJ6852" s="5">
        <v>1801.3660199999999</v>
      </c>
      <c r="AK6852" s="5">
        <v>760</v>
      </c>
      <c r="AL6852" s="5">
        <v>52485.3984375</v>
      </c>
      <c r="AM6852" s="5">
        <v>38111.3125</v>
      </c>
      <c r="AN6852" s="5">
        <v>14374.0947265625</v>
      </c>
      <c r="AO6852" s="5" t="s">
        <v>8075</v>
      </c>
    </row>
    <row r="6853" spans="1:41" x14ac:dyDescent="0.4">
      <c r="A6853" s="5">
        <v>2025</v>
      </c>
      <c r="B6853" s="5" t="s">
        <v>6344</v>
      </c>
      <c r="C6853" s="5" t="s">
        <v>278</v>
      </c>
      <c r="D6853" s="5" t="s">
        <v>108</v>
      </c>
      <c r="E6853" s="5" t="s">
        <v>29</v>
      </c>
      <c r="F6853" s="5" t="s">
        <v>29</v>
      </c>
      <c r="G6853" s="5" t="s">
        <v>88</v>
      </c>
      <c r="H6853" s="5" t="s">
        <v>131</v>
      </c>
      <c r="I6853" s="5">
        <v>810.83694187008007</v>
      </c>
      <c r="J6853" s="5">
        <v>5045.1438139208321</v>
      </c>
      <c r="K6853" s="5">
        <v>211.90520000000001</v>
      </c>
      <c r="L6853" s="5">
        <v>620.42203906906605</v>
      </c>
      <c r="M6853" s="5">
        <v>1490.5090843200001</v>
      </c>
      <c r="N6853" s="5">
        <v>367.35535072500011</v>
      </c>
      <c r="O6853" s="5">
        <v>1120.642015248</v>
      </c>
      <c r="P6853" s="5">
        <v>1689.305034755728</v>
      </c>
      <c r="Q6853" s="5">
        <v>1.9146510736569839</v>
      </c>
      <c r="R6853" s="5">
        <v>784.19051890636069</v>
      </c>
      <c r="S6853" s="5">
        <v>1104.0808032</v>
      </c>
      <c r="T6853" s="5">
        <v>1909.1346721231539</v>
      </c>
      <c r="U6853" s="5">
        <v>37.235434230544897</v>
      </c>
      <c r="V6853" s="5">
        <v>1334</v>
      </c>
      <c r="W6853" s="5">
        <v>661.34440111679999</v>
      </c>
      <c r="X6853" s="5">
        <v>2616</v>
      </c>
      <c r="Y6853" s="5">
        <v>4435.4372141816439</v>
      </c>
      <c r="Z6853" s="5">
        <v>1348.9675480211361</v>
      </c>
      <c r="AA6853" s="5">
        <v>9044</v>
      </c>
      <c r="AB6853" s="5">
        <v>361</v>
      </c>
      <c r="AC6853" s="5">
        <v>1033.6992746599201</v>
      </c>
      <c r="AD6853" s="5">
        <v>1810.7919270526629</v>
      </c>
      <c r="AE6853" s="5">
        <v>2126.4596269632002</v>
      </c>
      <c r="AF6853" s="5">
        <v>1719.0418865097249</v>
      </c>
      <c r="AG6853" s="5">
        <v>9854</v>
      </c>
      <c r="AH6853" s="5">
        <v>1210.8301080801371</v>
      </c>
      <c r="AI6853" s="5">
        <v>1107.3930456096</v>
      </c>
      <c r="AJ6853" s="5">
        <v>2043.9847909641601</v>
      </c>
      <c r="AK6853" s="5">
        <v>751</v>
      </c>
      <c r="AL6853" s="5">
        <v>56650.62890625</v>
      </c>
      <c r="AM6853" s="5">
        <v>42295.9921875</v>
      </c>
      <c r="AN6853" s="5">
        <v>14354.630859375</v>
      </c>
      <c r="AO6853" s="5" t="s">
        <v>7129</v>
      </c>
    </row>
    <row r="6854" spans="1:41" x14ac:dyDescent="0.4">
      <c r="A6854" s="5">
        <v>2025</v>
      </c>
      <c r="B6854" s="5" t="s">
        <v>7352</v>
      </c>
      <c r="C6854" s="5" t="s">
        <v>278</v>
      </c>
      <c r="D6854" s="5" t="s">
        <v>108</v>
      </c>
      <c r="E6854" s="5" t="s">
        <v>29</v>
      </c>
      <c r="F6854" s="5" t="s">
        <v>29</v>
      </c>
      <c r="G6854" s="5" t="s">
        <v>88</v>
      </c>
      <c r="H6854" s="5" t="s">
        <v>131</v>
      </c>
      <c r="I6854" s="5">
        <v>918.59522826240004</v>
      </c>
      <c r="J6854" s="5">
        <v>4048.1359899092181</v>
      </c>
      <c r="K6854" s="5">
        <v>269.73343522095882</v>
      </c>
      <c r="L6854" s="5">
        <v>608.25690104810406</v>
      </c>
      <c r="M6854" s="5">
        <v>1754.78784</v>
      </c>
      <c r="N6854" s="5">
        <v>637.96699999999998</v>
      </c>
      <c r="O6854" s="5">
        <v>1152.7902504000001</v>
      </c>
      <c r="P6854" s="5">
        <v>1719.7125706413769</v>
      </c>
      <c r="Q6854" s="5">
        <v>1.700484283766466</v>
      </c>
      <c r="R6854" s="5">
        <v>887.44069745523609</v>
      </c>
      <c r="S6854" s="5">
        <v>1080.264400377715</v>
      </c>
      <c r="T6854" s="5">
        <v>1935.6870287863619</v>
      </c>
      <c r="U6854" s="5">
        <v>40.850989718400008</v>
      </c>
      <c r="V6854" s="5">
        <v>1378</v>
      </c>
      <c r="W6854" s="5">
        <v>629</v>
      </c>
      <c r="X6854" s="5">
        <v>3055.4512977600002</v>
      </c>
      <c r="Y6854" s="5">
        <v>4425.6901308043653</v>
      </c>
      <c r="Z6854" s="5">
        <v>1208.6565886106589</v>
      </c>
      <c r="AA6854" s="5">
        <v>8904</v>
      </c>
      <c r="AB6854" s="5">
        <v>649.45929600000011</v>
      </c>
      <c r="AC6854" s="5">
        <v>1323.03198</v>
      </c>
      <c r="AD6854" s="5">
        <v>1671.857332742245</v>
      </c>
      <c r="AE6854" s="5">
        <v>1963.3208639688</v>
      </c>
      <c r="AF6854" s="5">
        <v>2522.915202491065</v>
      </c>
      <c r="AG6854" s="5">
        <v>9683</v>
      </c>
      <c r="AH6854" s="5">
        <v>1461.497030196829</v>
      </c>
      <c r="AI6854" s="5">
        <v>1115.9875569599999</v>
      </c>
      <c r="AJ6854" s="5">
        <v>1988.8536422187869</v>
      </c>
      <c r="AK6854" s="5">
        <v>823</v>
      </c>
      <c r="AL6854" s="5">
        <v>57859.640625</v>
      </c>
      <c r="AM6854" s="5">
        <v>42260.12890625</v>
      </c>
      <c r="AN6854" s="5">
        <v>15599.5146484375</v>
      </c>
      <c r="AO6854" s="5" t="s">
        <v>8076</v>
      </c>
    </row>
    <row r="6855" spans="1:41" x14ac:dyDescent="0.4">
      <c r="A6855" s="5">
        <v>2025</v>
      </c>
      <c r="B6855" s="5" t="s">
        <v>1478</v>
      </c>
      <c r="C6855" s="5" t="s">
        <v>278</v>
      </c>
      <c r="D6855" s="5" t="s">
        <v>108</v>
      </c>
      <c r="E6855" s="5" t="s">
        <v>29</v>
      </c>
      <c r="F6855" s="5" t="s">
        <v>29</v>
      </c>
      <c r="G6855" s="5" t="s">
        <v>88</v>
      </c>
      <c r="H6855" s="5" t="s">
        <v>131</v>
      </c>
      <c r="I6855" s="5">
        <v>520.19999999999993</v>
      </c>
      <c r="J6855" s="5">
        <v>4089.6016986113468</v>
      </c>
      <c r="K6855" s="5">
        <v>101.4466951802366</v>
      </c>
      <c r="L6855" s="5">
        <v>662.49006168608651</v>
      </c>
      <c r="M6855" s="5">
        <v>1348.9776151549679</v>
      </c>
      <c r="N6855" s="5">
        <v>535.6990487923822</v>
      </c>
      <c r="O6855" s="5">
        <v>1194.534349387284</v>
      </c>
      <c r="P6855" s="5">
        <v>1331.0169599999999</v>
      </c>
      <c r="Q6855" s="5">
        <v>1.6865716714356369</v>
      </c>
      <c r="R6855" s="5">
        <v>752.85926725162915</v>
      </c>
      <c r="S6855" s="5">
        <v>1133.4105689932389</v>
      </c>
      <c r="T6855" s="5">
        <v>2808.50879656086</v>
      </c>
      <c r="U6855" s="5">
        <v>60.949720999737863</v>
      </c>
      <c r="V6855" s="5">
        <v>1122</v>
      </c>
      <c r="W6855" s="5">
        <v>353.77525372789648</v>
      </c>
      <c r="X6855" s="5">
        <v>2092.6070876576659</v>
      </c>
      <c r="Y6855" s="5">
        <v>3955.0287000000012</v>
      </c>
      <c r="Z6855" s="5">
        <v>1169.5884745772751</v>
      </c>
      <c r="AA6855" s="5">
        <v>11170.555196694369</v>
      </c>
      <c r="AC6855" s="5">
        <v>1022.75898</v>
      </c>
      <c r="AD6855" s="5">
        <v>1575.3090216696839</v>
      </c>
      <c r="AE6855" s="5">
        <v>2008.2494472677979</v>
      </c>
      <c r="AF6855" s="5">
        <v>983.99190771324606</v>
      </c>
      <c r="AG6855" s="5">
        <v>4494.8283733902445</v>
      </c>
      <c r="AH6855" s="5">
        <v>857.48815687568481</v>
      </c>
      <c r="AI6855" s="5">
        <v>598.7413768797777</v>
      </c>
      <c r="AJ6855" s="5">
        <v>2666.5005462249369</v>
      </c>
      <c r="AK6855" s="5">
        <v>699.03139594789832</v>
      </c>
      <c r="AL6855" s="5">
        <v>49311.8359375</v>
      </c>
      <c r="AM6855" s="5">
        <v>36548.0078125</v>
      </c>
      <c r="AN6855" s="5">
        <v>12763.830078125</v>
      </c>
      <c r="AO6855" s="5" t="s">
        <v>3495</v>
      </c>
    </row>
    <row r="6856" spans="1:41" x14ac:dyDescent="0.4">
      <c r="A6856" s="5">
        <v>2025</v>
      </c>
      <c r="B6856" s="5" t="s">
        <v>582</v>
      </c>
      <c r="C6856" s="5" t="s">
        <v>278</v>
      </c>
      <c r="D6856" s="5" t="s">
        <v>108</v>
      </c>
      <c r="E6856" s="5" t="s">
        <v>29</v>
      </c>
      <c r="F6856" s="5" t="s">
        <v>29</v>
      </c>
      <c r="G6856" s="5" t="s">
        <v>88</v>
      </c>
      <c r="H6856" s="5" t="s">
        <v>131</v>
      </c>
      <c r="I6856" s="5">
        <v>544.86414954756867</v>
      </c>
      <c r="J6856" s="5">
        <v>4996.2989196488888</v>
      </c>
      <c r="K6856" s="5">
        <v>133.85106815305659</v>
      </c>
      <c r="L6856" s="5">
        <v>430.50280636166258</v>
      </c>
      <c r="M6856" s="5">
        <v>1288.8253191024919</v>
      </c>
      <c r="N6856" s="5">
        <v>295.33906400000001</v>
      </c>
      <c r="O6856" s="5">
        <v>1264.601285715142</v>
      </c>
      <c r="P6856" s="5">
        <v>1536</v>
      </c>
      <c r="Q6856" s="5">
        <v>1.653558981829472</v>
      </c>
      <c r="R6856" s="5">
        <v>701.72233776764904</v>
      </c>
      <c r="S6856" s="5">
        <v>1415.1640196094691</v>
      </c>
      <c r="T6856" s="5">
        <v>2417.0444526324368</v>
      </c>
      <c r="U6856" s="5">
        <v>33.903170335103177</v>
      </c>
      <c r="V6856" s="5">
        <v>26</v>
      </c>
      <c r="W6856" s="5">
        <v>354.26413823866591</v>
      </c>
      <c r="X6856" s="5">
        <v>2226.152823904305</v>
      </c>
      <c r="Y6856" s="5">
        <v>3980.2667999999999</v>
      </c>
      <c r="Z6856" s="5">
        <v>1269.115085721483</v>
      </c>
      <c r="AA6856" s="5">
        <v>8874.2981616981888</v>
      </c>
      <c r="AB6856" s="5">
        <v>144</v>
      </c>
      <c r="AC6856" s="5">
        <v>1256.0463400000001</v>
      </c>
      <c r="AD6856" s="5">
        <v>1552.764244049856</v>
      </c>
      <c r="AE6856" s="5">
        <v>2147.6516453771528</v>
      </c>
      <c r="AF6856" s="5">
        <v>1088.962583349735</v>
      </c>
      <c r="AG6856" s="5">
        <v>5435.706465727807</v>
      </c>
      <c r="AH6856" s="5">
        <v>857.48815687568492</v>
      </c>
      <c r="AI6856" s="5">
        <v>1175.174359145273</v>
      </c>
      <c r="AJ6856" s="5">
        <v>1769.9320941296421</v>
      </c>
      <c r="AK6856" s="5">
        <v>702.99562860135939</v>
      </c>
      <c r="AL6856" s="5">
        <v>47920.59375</v>
      </c>
      <c r="AM6856" s="5">
        <v>34388.265625</v>
      </c>
      <c r="AN6856" s="5">
        <v>13532.326171875</v>
      </c>
      <c r="AO6856" s="5" t="s">
        <v>1349</v>
      </c>
    </row>
    <row r="6857" spans="1:41" x14ac:dyDescent="0.4">
      <c r="A6857" s="5">
        <v>2025</v>
      </c>
      <c r="B6857" s="5" t="s">
        <v>4024</v>
      </c>
      <c r="C6857" s="5" t="s">
        <v>278</v>
      </c>
      <c r="D6857" s="5" t="s">
        <v>108</v>
      </c>
      <c r="E6857" s="5" t="s">
        <v>29</v>
      </c>
      <c r="F6857" s="5" t="s">
        <v>29</v>
      </c>
      <c r="G6857" s="5" t="s">
        <v>88</v>
      </c>
      <c r="H6857" s="5" t="s">
        <v>131</v>
      </c>
      <c r="I6857" s="5">
        <v>648.15207042277348</v>
      </c>
      <c r="J6857" s="5">
        <v>4917.5358317770842</v>
      </c>
      <c r="K6857" s="5">
        <v>136.6445611028397</v>
      </c>
      <c r="L6857" s="5">
        <v>423.21420000000012</v>
      </c>
      <c r="M6857" s="5">
        <v>1148.68566764928</v>
      </c>
      <c r="N6857" s="5">
        <v>718.43338192485942</v>
      </c>
      <c r="O6857" s="5">
        <v>1163.630963594929</v>
      </c>
      <c r="P6857" s="5">
        <v>1790.35467083823</v>
      </c>
      <c r="Q6857" s="5">
        <v>1.6609568924159679</v>
      </c>
      <c r="R6857" s="5">
        <v>696.64861296567653</v>
      </c>
      <c r="S6857" s="5">
        <v>1232</v>
      </c>
      <c r="T6857" s="5">
        <v>1757.489071503398</v>
      </c>
      <c r="U6857" s="5">
        <v>40.433735501254667</v>
      </c>
      <c r="V6857" s="5">
        <v>1258</v>
      </c>
      <c r="W6857" s="5">
        <v>485.76865184537928</v>
      </c>
      <c r="X6857" s="5">
        <v>2469.6741854459519</v>
      </c>
      <c r="Y6857" s="5">
        <v>4026.5522327331241</v>
      </c>
      <c r="Z6857" s="5">
        <v>1274</v>
      </c>
      <c r="AA6857" s="5">
        <v>8828</v>
      </c>
      <c r="AB6857" s="5">
        <v>144.30000000000001</v>
      </c>
      <c r="AC6857" s="5">
        <v>1280.3024399999999</v>
      </c>
      <c r="AD6857" s="5">
        <v>1543.642845294064</v>
      </c>
      <c r="AE6857" s="5">
        <v>2003.3078043803439</v>
      </c>
      <c r="AF6857" s="5">
        <v>1300.3668296576079</v>
      </c>
      <c r="AG6857" s="5">
        <v>5992</v>
      </c>
      <c r="AH6857" s="5">
        <v>733</v>
      </c>
      <c r="AI6857" s="5">
        <v>822.45893803688466</v>
      </c>
      <c r="AJ6857" s="5">
        <v>1702</v>
      </c>
      <c r="AK6857" s="5">
        <v>689.21140058956803</v>
      </c>
      <c r="AL6857" s="5">
        <v>49227.46875</v>
      </c>
      <c r="AM6857" s="5">
        <v>36900.9609375</v>
      </c>
      <c r="AN6857" s="5">
        <v>12326.5048828125</v>
      </c>
      <c r="AO6857" s="5" t="s">
        <v>4808</v>
      </c>
    </row>
    <row r="6858" spans="1:41" x14ac:dyDescent="0.4">
      <c r="A6858" s="5">
        <v>2025</v>
      </c>
      <c r="B6858" s="5" t="s">
        <v>4980</v>
      </c>
      <c r="C6858" s="5" t="s">
        <v>278</v>
      </c>
      <c r="D6858" s="5" t="s">
        <v>108</v>
      </c>
      <c r="E6858" s="5" t="s">
        <v>29</v>
      </c>
      <c r="F6858" s="5" t="s">
        <v>29</v>
      </c>
      <c r="G6858" s="5" t="s">
        <v>88</v>
      </c>
      <c r="H6858" s="5" t="s">
        <v>131</v>
      </c>
      <c r="I6858" s="5">
        <v>610</v>
      </c>
      <c r="J6858" s="5">
        <v>5212.9605127799641</v>
      </c>
      <c r="K6858" s="5">
        <v>192</v>
      </c>
      <c r="L6858" s="5">
        <v>416.51751582883992</v>
      </c>
      <c r="M6858" s="5">
        <v>1238.7786611904</v>
      </c>
      <c r="N6858" s="5">
        <v>313.70930925176913</v>
      </c>
      <c r="O6858" s="5">
        <v>1143.0548555529599</v>
      </c>
      <c r="P6858" s="5">
        <v>1537.868431134</v>
      </c>
      <c r="Q6858" s="5">
        <v>1.926986022710331</v>
      </c>
      <c r="R6858" s="5">
        <v>703.47419708811003</v>
      </c>
      <c r="S6858" s="5">
        <v>1188.4246041375391</v>
      </c>
      <c r="T6858" s="5">
        <v>1949.5623146364669</v>
      </c>
      <c r="U6858" s="5">
        <v>40.433735501254667</v>
      </c>
      <c r="V6858" s="5">
        <v>1235</v>
      </c>
      <c r="W6858" s="5">
        <v>641.91257898048002</v>
      </c>
      <c r="X6858" s="5">
        <v>2663.4</v>
      </c>
      <c r="Y6858" s="5">
        <v>4060.2315813878658</v>
      </c>
      <c r="Z6858" s="5">
        <v>1353.2555985025101</v>
      </c>
      <c r="AA6858" s="5">
        <v>8828</v>
      </c>
      <c r="AB6858" s="5">
        <v>361</v>
      </c>
      <c r="AC6858" s="5">
        <v>1114.5987901336621</v>
      </c>
      <c r="AD6858" s="5">
        <v>1690.8206956508409</v>
      </c>
      <c r="AE6858" s="5">
        <v>1970.7842337120001</v>
      </c>
      <c r="AF6858" s="5">
        <v>1589.0373349044739</v>
      </c>
      <c r="AG6858" s="5">
        <v>6807</v>
      </c>
      <c r="AH6858" s="5">
        <v>840.29592121017606</v>
      </c>
      <c r="AI6858" s="5">
        <v>806.33229219302416</v>
      </c>
      <c r="AJ6858" s="5">
        <v>1935.5812974157429</v>
      </c>
      <c r="AK6858" s="5">
        <v>766</v>
      </c>
      <c r="AL6858" s="5">
        <v>51211.96875</v>
      </c>
      <c r="AM6858" s="5">
        <v>37730.3828125</v>
      </c>
      <c r="AN6858" s="5">
        <v>13481.5810546875</v>
      </c>
      <c r="AO6858" s="5" t="s">
        <v>6175</v>
      </c>
    </row>
    <row r="6859" spans="1:41" x14ac:dyDescent="0.4">
      <c r="A6859" s="5">
        <v>2025</v>
      </c>
      <c r="B6859" s="5" t="s">
        <v>7352</v>
      </c>
      <c r="C6859" s="5" t="s">
        <v>306</v>
      </c>
      <c r="D6859" s="5" t="s">
        <v>7</v>
      </c>
      <c r="E6859" s="5" t="s">
        <v>1</v>
      </c>
      <c r="F6859" s="5" t="s">
        <v>117</v>
      </c>
      <c r="G6859" s="5" t="s">
        <v>83</v>
      </c>
      <c r="H6859" s="5" t="s">
        <v>304</v>
      </c>
      <c r="I6859" s="5">
        <v>54.99</v>
      </c>
      <c r="J6859" s="5">
        <v>195.96</v>
      </c>
      <c r="K6859" s="5">
        <v>180</v>
      </c>
      <c r="L6859" s="5">
        <v>71</v>
      </c>
      <c r="M6859" s="5">
        <v>90</v>
      </c>
      <c r="N6859" s="5">
        <v>85</v>
      </c>
      <c r="O6859" s="5">
        <v>258.14</v>
      </c>
      <c r="P6859" s="5">
        <v>15</v>
      </c>
      <c r="Q6859" s="5">
        <v>11.5</v>
      </c>
      <c r="R6859" s="5">
        <v>57.2</v>
      </c>
      <c r="S6859" s="5">
        <v>196.12</v>
      </c>
      <c r="T6859" s="5">
        <v>65</v>
      </c>
      <c r="U6859" s="5">
        <v>15</v>
      </c>
      <c r="V6859" s="5">
        <v>100</v>
      </c>
      <c r="W6859" s="5">
        <v>105</v>
      </c>
      <c r="X6859" s="5">
        <v>100</v>
      </c>
      <c r="Y6859" s="5">
        <v>10.85</v>
      </c>
      <c r="Z6859" s="5">
        <v>104.7</v>
      </c>
      <c r="AA6859" s="5">
        <v>90.245537692489251</v>
      </c>
      <c r="AB6859" s="5">
        <v>69</v>
      </c>
      <c r="AC6859" s="5">
        <v>88</v>
      </c>
      <c r="AD6859" s="5">
        <v>52.516121284613632</v>
      </c>
      <c r="AE6859" s="5">
        <v>125</v>
      </c>
      <c r="AF6859" s="5">
        <v>41.7</v>
      </c>
      <c r="AG6859" s="5">
        <v>585</v>
      </c>
      <c r="AH6859" s="5">
        <v>68</v>
      </c>
      <c r="AI6859" s="5">
        <v>80</v>
      </c>
      <c r="AJ6859" s="5">
        <v>8.5</v>
      </c>
      <c r="AK6859" s="5">
        <v>49</v>
      </c>
      <c r="AL6859" s="5">
        <v>102.49729919433594</v>
      </c>
      <c r="AM6859" s="5">
        <v>97.626205444335938</v>
      </c>
      <c r="AN6859" s="5">
        <v>109.39801025390625</v>
      </c>
      <c r="AO6859" s="5" t="s">
        <v>8077</v>
      </c>
    </row>
    <row r="6860" spans="1:41" x14ac:dyDescent="0.4">
      <c r="A6860" s="5">
        <v>2025</v>
      </c>
      <c r="B6860" s="5" t="s">
        <v>7352</v>
      </c>
      <c r="C6860" s="5" t="s">
        <v>306</v>
      </c>
      <c r="D6860" s="5" t="s">
        <v>7</v>
      </c>
      <c r="E6860" s="5" t="s">
        <v>1</v>
      </c>
      <c r="F6860" s="5" t="s">
        <v>118</v>
      </c>
      <c r="G6860" s="5" t="s">
        <v>83</v>
      </c>
      <c r="H6860" s="5" t="s">
        <v>304</v>
      </c>
      <c r="I6860" s="5">
        <v>91.88</v>
      </c>
      <c r="J6860" s="5">
        <v>146.29351167101439</v>
      </c>
      <c r="K6860" s="5">
        <v>160</v>
      </c>
      <c r="L6860" s="5">
        <v>62.8</v>
      </c>
      <c r="M6860" s="5">
        <v>125</v>
      </c>
      <c r="N6860" s="5">
        <v>88</v>
      </c>
      <c r="O6860" s="5">
        <v>219.49</v>
      </c>
      <c r="P6860" s="5">
        <v>68</v>
      </c>
      <c r="Q6860" s="5">
        <v>23.5</v>
      </c>
      <c r="R6860" s="5">
        <v>144.30000000000001</v>
      </c>
      <c r="S6860" s="5">
        <v>86.75</v>
      </c>
      <c r="T6860" s="5">
        <v>80</v>
      </c>
      <c r="U6860" s="5">
        <v>30</v>
      </c>
      <c r="V6860" s="5">
        <v>75</v>
      </c>
      <c r="W6860" s="5">
        <v>45</v>
      </c>
      <c r="X6860" s="5">
        <v>100</v>
      </c>
      <c r="Y6860" s="5">
        <v>65.597951257365722</v>
      </c>
      <c r="Z6860" s="5">
        <v>121.9</v>
      </c>
      <c r="AA6860" s="5">
        <v>195.40511068264729</v>
      </c>
      <c r="AB6860" s="5">
        <v>103</v>
      </c>
      <c r="AC6860" s="5">
        <v>143</v>
      </c>
      <c r="AD6860" s="5">
        <v>141.97817294281879</v>
      </c>
      <c r="AE6860" s="5">
        <v>241</v>
      </c>
      <c r="AF6860" s="5">
        <v>67.8</v>
      </c>
      <c r="AG6860" s="5">
        <v>104.83</v>
      </c>
      <c r="AH6860" s="5">
        <v>56.343719177032902</v>
      </c>
      <c r="AI6860" s="5">
        <v>159</v>
      </c>
      <c r="AJ6860" s="5">
        <v>31.2</v>
      </c>
      <c r="AK6860" s="5">
        <v>128</v>
      </c>
      <c r="AL6860" s="5">
        <v>107.07133483886719</v>
      </c>
      <c r="AM6860" s="5">
        <v>100.02980041503906</v>
      </c>
      <c r="AN6860" s="5">
        <v>117.04682159423828</v>
      </c>
      <c r="AO6860" s="5" t="s">
        <v>8078</v>
      </c>
    </row>
    <row r="6861" spans="1:41" x14ac:dyDescent="0.4">
      <c r="A6861" s="5">
        <v>2025</v>
      </c>
      <c r="B6861" s="5" t="s">
        <v>7352</v>
      </c>
      <c r="C6861" s="5" t="s">
        <v>306</v>
      </c>
      <c r="D6861" s="5" t="s">
        <v>7</v>
      </c>
      <c r="E6861" s="5" t="s">
        <v>119</v>
      </c>
      <c r="F6861" s="5" t="s">
        <v>117</v>
      </c>
      <c r="G6861" s="5" t="s">
        <v>83</v>
      </c>
      <c r="H6861" s="5" t="s">
        <v>304</v>
      </c>
      <c r="I6861" s="5">
        <v>0.6986</v>
      </c>
      <c r="J6861" s="5">
        <v>1.1076999999999999</v>
      </c>
      <c r="K6861" s="5">
        <v>0.7</v>
      </c>
      <c r="L6861" s="5">
        <v>1.17</v>
      </c>
      <c r="M6861" s="5">
        <v>0.28999999999999998</v>
      </c>
      <c r="N6861" s="5">
        <v>0.3</v>
      </c>
      <c r="O6861" s="5">
        <v>1.5</v>
      </c>
      <c r="P6861" s="5">
        <v>0.06</v>
      </c>
      <c r="Q6861" s="5">
        <v>0.1</v>
      </c>
      <c r="R6861" s="5">
        <v>0.36</v>
      </c>
      <c r="S6861" s="5">
        <v>0.71</v>
      </c>
      <c r="T6861" s="5">
        <v>0.35</v>
      </c>
      <c r="U6861" s="5">
        <v>0.3</v>
      </c>
      <c r="V6861" s="5">
        <v>0.7</v>
      </c>
      <c r="W6861" s="5">
        <v>0.4</v>
      </c>
      <c r="X6861" s="5">
        <v>0.5</v>
      </c>
      <c r="Y6861" s="5">
        <v>3.6727004938535097E-2</v>
      </c>
      <c r="Z6861" s="5">
        <v>0.65</v>
      </c>
      <c r="AA6861" s="5">
        <v>0.4053201149733659</v>
      </c>
      <c r="AB6861" s="5">
        <v>0.46</v>
      </c>
      <c r="AC6861" s="5">
        <v>1.75</v>
      </c>
      <c r="AD6861" s="5">
        <v>0.22731814268917391</v>
      </c>
      <c r="AE6861" s="5">
        <v>0.5</v>
      </c>
      <c r="AF6861" s="5">
        <v>0.89298</v>
      </c>
      <c r="AG6861" s="5">
        <v>3</v>
      </c>
      <c r="AH6861" s="5">
        <v>0.33838591981448968</v>
      </c>
      <c r="AI6861" s="5">
        <v>0.28000000000000003</v>
      </c>
      <c r="AJ6861" s="5">
        <v>7.0000000000000007E-2</v>
      </c>
      <c r="AK6861" s="5">
        <v>0.22</v>
      </c>
      <c r="AL6861" s="5">
        <v>0.62334585189819336</v>
      </c>
      <c r="AM6861" s="5">
        <v>0.71184271574020386</v>
      </c>
      <c r="AN6861" s="5">
        <v>0.49797534942626953</v>
      </c>
      <c r="AO6861" s="5" t="s">
        <v>8079</v>
      </c>
    </row>
    <row r="6862" spans="1:41" x14ac:dyDescent="0.4">
      <c r="A6862" s="5">
        <v>2025</v>
      </c>
      <c r="B6862" s="5" t="s">
        <v>7352</v>
      </c>
      <c r="C6862" s="5" t="s">
        <v>306</v>
      </c>
      <c r="D6862" s="5" t="s">
        <v>7</v>
      </c>
      <c r="E6862" s="5" t="s">
        <v>119</v>
      </c>
      <c r="F6862" s="5" t="s">
        <v>118</v>
      </c>
      <c r="G6862" s="5" t="s">
        <v>83</v>
      </c>
      <c r="H6862" s="5" t="s">
        <v>304</v>
      </c>
      <c r="I6862" s="5">
        <v>1.1970000000000001</v>
      </c>
      <c r="J6862" s="5">
        <v>2.50671492006063</v>
      </c>
      <c r="K6862" s="5">
        <v>1.5</v>
      </c>
      <c r="L6862" s="5">
        <v>3.16</v>
      </c>
      <c r="M6862" s="5">
        <v>2.5099999999999998</v>
      </c>
      <c r="N6862" s="5">
        <v>1.25</v>
      </c>
      <c r="O6862" s="5">
        <v>3.15</v>
      </c>
      <c r="P6862" s="5">
        <v>1.6</v>
      </c>
      <c r="Q6862" s="5">
        <v>0.62</v>
      </c>
      <c r="R6862" s="5">
        <v>1.77</v>
      </c>
      <c r="S6862" s="5">
        <v>1.07</v>
      </c>
      <c r="T6862" s="5">
        <v>0.67</v>
      </c>
      <c r="U6862" s="5">
        <v>0.6</v>
      </c>
      <c r="V6862" s="5">
        <v>1.07</v>
      </c>
      <c r="W6862" s="5">
        <v>0.8</v>
      </c>
      <c r="X6862" s="5">
        <v>2.75</v>
      </c>
      <c r="Y6862" s="5">
        <v>0.8215927086037943</v>
      </c>
      <c r="Z6862" s="5">
        <v>1.65</v>
      </c>
      <c r="AA6862" s="5">
        <v>2.2599137661870818</v>
      </c>
      <c r="AB6862" s="5">
        <v>1.07</v>
      </c>
      <c r="AC6862" s="5">
        <v>2.6</v>
      </c>
      <c r="AD6862" s="5">
        <v>2.6478287291894298</v>
      </c>
      <c r="AE6862" s="5">
        <v>2.81</v>
      </c>
      <c r="AF6862" s="5">
        <v>1.8151999999999999</v>
      </c>
      <c r="AG6862" s="5">
        <v>1.33</v>
      </c>
      <c r="AH6862" s="5">
        <v>0.93806198553729725</v>
      </c>
      <c r="AI6862" s="5">
        <v>2.2999999999999998</v>
      </c>
      <c r="AJ6862" s="5">
        <v>0.48</v>
      </c>
      <c r="AK6862" s="5">
        <v>1.88</v>
      </c>
      <c r="AL6862" s="5">
        <v>1.6836659908294678</v>
      </c>
      <c r="AM6862" s="5">
        <v>1.6200248003005981</v>
      </c>
      <c r="AN6862" s="5">
        <v>1.7738242149353027</v>
      </c>
      <c r="AO6862" s="5" t="s">
        <v>8080</v>
      </c>
    </row>
    <row r="6863" spans="1:41" x14ac:dyDescent="0.4">
      <c r="A6863" s="5">
        <v>2026</v>
      </c>
      <c r="B6863" s="5" t="s">
        <v>7352</v>
      </c>
      <c r="C6863" s="5" t="s">
        <v>171</v>
      </c>
      <c r="D6863" s="5" t="s">
        <v>84</v>
      </c>
      <c r="E6863" s="5" t="s">
        <v>85</v>
      </c>
      <c r="F6863" s="5" t="s">
        <v>86</v>
      </c>
      <c r="G6863" s="5" t="s">
        <v>87</v>
      </c>
      <c r="H6863" s="5" t="s">
        <v>131</v>
      </c>
      <c r="I6863" s="5">
        <v>16422.465614509809</v>
      </c>
      <c r="J6863" s="5">
        <v>70314.078000000009</v>
      </c>
      <c r="K6863" s="5">
        <v>2023.4473373999999</v>
      </c>
      <c r="L6863" s="5">
        <v>4390</v>
      </c>
      <c r="M6863" s="5">
        <v>40488.636620366873</v>
      </c>
      <c r="N6863" s="5">
        <v>13091.14489001465</v>
      </c>
      <c r="O6863" s="5">
        <v>8917.0839899999992</v>
      </c>
      <c r="P6863" s="5">
        <v>14595.285</v>
      </c>
      <c r="Q6863" s="5">
        <v>5722.0083882546915</v>
      </c>
      <c r="R6863" s="5">
        <v>9457.6242301540569</v>
      </c>
      <c r="S6863" s="5">
        <v>19687.653718437501</v>
      </c>
      <c r="T6863" s="5">
        <v>11710.54013947698</v>
      </c>
      <c r="U6863" s="5">
        <v>1657</v>
      </c>
      <c r="V6863" s="5">
        <v>15808</v>
      </c>
      <c r="W6863" s="5">
        <v>9690.5172096864007</v>
      </c>
      <c r="X6863" s="5">
        <v>20644.8</v>
      </c>
      <c r="Y6863" s="5">
        <v>80316</v>
      </c>
      <c r="Z6863" s="5">
        <v>19623.59386181035</v>
      </c>
      <c r="AA6863" s="5">
        <v>237353</v>
      </c>
      <c r="AB6863" s="5">
        <v>2073</v>
      </c>
      <c r="AC6863" s="5">
        <v>14558</v>
      </c>
      <c r="AD6863" s="5">
        <v>0</v>
      </c>
      <c r="AE6863" s="5">
        <v>17246.889097093721</v>
      </c>
      <c r="AF6863" s="5">
        <v>53161.4097932</v>
      </c>
      <c r="AG6863" s="5">
        <v>284636</v>
      </c>
      <c r="AH6863" s="5">
        <v>46257.949939009843</v>
      </c>
      <c r="AI6863" s="5">
        <v>7293</v>
      </c>
      <c r="AJ6863" s="5">
        <v>52904.41265413932</v>
      </c>
      <c r="AK6863" s="5">
        <v>2378</v>
      </c>
      <c r="AL6863" s="5">
        <v>1082421.5</v>
      </c>
      <c r="AM6863" s="5">
        <v>911256.9375</v>
      </c>
      <c r="AN6863" s="5">
        <v>171164.625</v>
      </c>
      <c r="AO6863" s="5" t="s">
        <v>8081</v>
      </c>
    </row>
    <row r="6864" spans="1:41" x14ac:dyDescent="0.4">
      <c r="A6864" s="5">
        <v>2026</v>
      </c>
      <c r="B6864" s="5" t="s">
        <v>4980</v>
      </c>
      <c r="C6864" s="5" t="s">
        <v>171</v>
      </c>
      <c r="D6864" s="5" t="s">
        <v>84</v>
      </c>
      <c r="E6864" s="5" t="s">
        <v>85</v>
      </c>
      <c r="F6864" s="5" t="s">
        <v>86</v>
      </c>
      <c r="G6864" s="5" t="s">
        <v>87</v>
      </c>
      <c r="H6864" s="5" t="s">
        <v>131</v>
      </c>
      <c r="I6864" s="5">
        <v>12118.827028328886</v>
      </c>
      <c r="J6864" s="5">
        <v>58451.638618535202</v>
      </c>
      <c r="K6864" s="5">
        <v>1771.2219701135148</v>
      </c>
      <c r="L6864" s="5">
        <v>2491.4828957981986</v>
      </c>
      <c r="M6864" s="5">
        <v>32341.870994082321</v>
      </c>
      <c r="N6864" s="5">
        <v>13617.529769952118</v>
      </c>
      <c r="O6864" s="5">
        <v>9247.7617965011341</v>
      </c>
      <c r="P6864" s="5">
        <v>11543.524857557393</v>
      </c>
      <c r="Q6864" s="5">
        <v>4274.9917452143791</v>
      </c>
      <c r="R6864" s="5">
        <v>7062.8740603384649</v>
      </c>
      <c r="S6864" s="5">
        <v>17392.34153060921</v>
      </c>
      <c r="T6864" s="5">
        <v>11686.266284604404</v>
      </c>
      <c r="U6864" s="5">
        <v>1656.0723518793945</v>
      </c>
      <c r="V6864" s="5">
        <v>11935.94131475416</v>
      </c>
      <c r="W6864" s="5">
        <v>4590.0173264239957</v>
      </c>
      <c r="X6864" s="5">
        <v>18598.790238953345</v>
      </c>
      <c r="Y6864" s="5">
        <v>74231.441558828097</v>
      </c>
      <c r="Z6864" s="5">
        <v>17435.963950267109</v>
      </c>
      <c r="AA6864" s="5">
        <v>184159.0380610922</v>
      </c>
      <c r="AB6864" s="5">
        <v>1940.5122596449394</v>
      </c>
      <c r="AC6864" s="5">
        <v>13060.91304376896</v>
      </c>
      <c r="AD6864" s="5">
        <v>19071.169075109847</v>
      </c>
      <c r="AE6864" s="5">
        <v>16946.677080935293</v>
      </c>
      <c r="AF6864" s="5">
        <v>48864.451330676959</v>
      </c>
      <c r="AG6864" s="5">
        <v>230643.89335796135</v>
      </c>
      <c r="AH6864" s="5">
        <v>31737.172819795571</v>
      </c>
      <c r="AI6864" s="5">
        <v>4866.0293850705621</v>
      </c>
      <c r="AJ6864" s="5">
        <v>44957.30764405417</v>
      </c>
      <c r="AK6864" s="5">
        <v>2292.3749603623169</v>
      </c>
      <c r="AL6864" s="5">
        <v>908988.0625</v>
      </c>
      <c r="AM6864" s="5">
        <v>753452.5625</v>
      </c>
      <c r="AN6864" s="5">
        <v>155535.53125</v>
      </c>
      <c r="AO6864" s="5" t="s">
        <v>6176</v>
      </c>
    </row>
    <row r="6865" spans="1:41" x14ac:dyDescent="0.4">
      <c r="A6865" s="5">
        <v>2026</v>
      </c>
      <c r="B6865" s="5" t="s">
        <v>4024</v>
      </c>
      <c r="C6865" s="5" t="s">
        <v>171</v>
      </c>
      <c r="D6865" s="5" t="s">
        <v>84</v>
      </c>
      <c r="E6865" s="5" t="s">
        <v>85</v>
      </c>
      <c r="F6865" s="5" t="s">
        <v>86</v>
      </c>
      <c r="G6865" s="5" t="s">
        <v>87</v>
      </c>
      <c r="H6865" s="5" t="s">
        <v>131</v>
      </c>
      <c r="I6865" s="5">
        <v>11924.505031070905</v>
      </c>
      <c r="J6865" s="5">
        <v>47891.406558170747</v>
      </c>
      <c r="K6865" s="5">
        <v>1396.0769515214445</v>
      </c>
      <c r="L6865" s="5">
        <v>2044.7572590023597</v>
      </c>
      <c r="M6865" s="5">
        <v>28090.529021887181</v>
      </c>
      <c r="N6865" s="5">
        <v>13660.287567534384</v>
      </c>
      <c r="O6865" s="5">
        <v>8999.0957039056229</v>
      </c>
      <c r="P6865" s="5">
        <v>10803.800624465401</v>
      </c>
      <c r="Q6865" s="5">
        <v>3926.6235733584413</v>
      </c>
      <c r="R6865" s="5">
        <v>8743.2818965338683</v>
      </c>
      <c r="S6865" s="5">
        <v>19685.614291549889</v>
      </c>
      <c r="T6865" s="5">
        <v>11359.762550013111</v>
      </c>
      <c r="U6865" s="5">
        <v>1765.6316649163234</v>
      </c>
      <c r="V6865" s="5">
        <v>12584.453141119286</v>
      </c>
      <c r="W6865" s="5">
        <v>3743.3122307662247</v>
      </c>
      <c r="X6865" s="5">
        <v>16259.305739196981</v>
      </c>
      <c r="Y6865" s="5">
        <v>62171.980436221747</v>
      </c>
      <c r="Z6865" s="5">
        <v>17294.968011858055</v>
      </c>
      <c r="AA6865" s="5">
        <v>186045.86351552422</v>
      </c>
      <c r="AB6865" s="5">
        <v>1090.5783163228682</v>
      </c>
      <c r="AC6865" s="5">
        <v>11352.852179258685</v>
      </c>
      <c r="AD6865" s="5">
        <v>18695.555455441772</v>
      </c>
      <c r="AE6865" s="5">
        <v>18997.850512212401</v>
      </c>
      <c r="AF6865" s="5">
        <v>36261.781489019522</v>
      </c>
      <c r="AG6865" s="5">
        <v>170433.22224321574</v>
      </c>
      <c r="AH6865" s="5">
        <v>32555.997586189951</v>
      </c>
      <c r="AI6865" s="5">
        <v>4937.7101217390318</v>
      </c>
      <c r="AJ6865" s="5">
        <v>43184.965757294391</v>
      </c>
      <c r="AK6865" s="5">
        <v>2505.5308656738439</v>
      </c>
      <c r="AL6865" s="5">
        <v>808407.25</v>
      </c>
      <c r="AM6865" s="5">
        <v>659088.1875</v>
      </c>
      <c r="AN6865" s="5">
        <v>149319.0625</v>
      </c>
      <c r="AO6865" s="5" t="s">
        <v>4809</v>
      </c>
    </row>
    <row r="6866" spans="1:41" x14ac:dyDescent="0.4">
      <c r="A6866" s="5">
        <v>2026</v>
      </c>
      <c r="B6866" s="5" t="s">
        <v>6344</v>
      </c>
      <c r="C6866" s="5" t="s">
        <v>171</v>
      </c>
      <c r="D6866" s="5" t="s">
        <v>84</v>
      </c>
      <c r="E6866" s="5" t="s">
        <v>85</v>
      </c>
      <c r="F6866" s="5" t="s">
        <v>86</v>
      </c>
      <c r="G6866" s="5" t="s">
        <v>87</v>
      </c>
      <c r="H6866" s="5" t="s">
        <v>131</v>
      </c>
      <c r="I6866" s="5">
        <v>12579.953140539621</v>
      </c>
      <c r="J6866" s="5">
        <v>67843.946667256139</v>
      </c>
      <c r="K6866" s="5">
        <v>2241.1726599666804</v>
      </c>
      <c r="L6866" s="5">
        <v>3353.9031695919289</v>
      </c>
      <c r="M6866" s="5">
        <v>36905.408693314312</v>
      </c>
      <c r="N6866" s="5">
        <v>12270.271387456349</v>
      </c>
      <c r="O6866" s="5">
        <v>9037.0832832693432</v>
      </c>
      <c r="P6866" s="5">
        <v>12807.169583330622</v>
      </c>
      <c r="Q6866" s="5">
        <v>4289.6393182367838</v>
      </c>
      <c r="R6866" s="5">
        <v>8333.8897136354171</v>
      </c>
      <c r="S6866" s="5">
        <v>26110.645149280888</v>
      </c>
      <c r="T6866" s="5">
        <v>12135.496964783011</v>
      </c>
      <c r="U6866" s="5">
        <v>1566.8616334276799</v>
      </c>
      <c r="V6866" s="5">
        <v>14599.463690290851</v>
      </c>
      <c r="W6866" s="5">
        <v>6213.1696274547276</v>
      </c>
      <c r="X6866" s="5">
        <v>19936.010077082774</v>
      </c>
      <c r="Y6866" s="5">
        <v>78108.35965414111</v>
      </c>
      <c r="Z6866" s="5">
        <v>17309.29942372705</v>
      </c>
      <c r="AA6866" s="5">
        <v>225141.6312424237</v>
      </c>
      <c r="AB6866" s="5">
        <v>2022.582827463835</v>
      </c>
      <c r="AC6866" s="5">
        <v>12594.593455282562</v>
      </c>
      <c r="AD6866" s="5">
        <v>19573.390791932965</v>
      </c>
      <c r="AE6866" s="5">
        <v>17371.680532126524</v>
      </c>
      <c r="AF6866" s="5">
        <v>51705.313668732007</v>
      </c>
      <c r="AG6866" s="5">
        <v>269139.7203646155</v>
      </c>
      <c r="AH6866" s="5">
        <v>38331.659681086581</v>
      </c>
      <c r="AI6866" s="5">
        <v>6310.4584216871654</v>
      </c>
      <c r="AJ6866" s="5">
        <v>47035.513128174629</v>
      </c>
      <c r="AK6866" s="5">
        <v>2248.9072856256112</v>
      </c>
      <c r="AL6866" s="5">
        <v>1037117.25</v>
      </c>
      <c r="AM6866" s="5">
        <v>856051.25</v>
      </c>
      <c r="AN6866" s="5">
        <v>181065.984375</v>
      </c>
      <c r="AO6866" s="5" t="s">
        <v>7130</v>
      </c>
    </row>
    <row r="6867" spans="1:41" x14ac:dyDescent="0.4">
      <c r="A6867" s="5">
        <v>2026</v>
      </c>
      <c r="B6867" s="5" t="s">
        <v>582</v>
      </c>
      <c r="C6867" s="5" t="s">
        <v>171</v>
      </c>
      <c r="D6867" s="5" t="s">
        <v>84</v>
      </c>
      <c r="E6867" s="5" t="s">
        <v>85</v>
      </c>
      <c r="F6867" s="5" t="s">
        <v>86</v>
      </c>
      <c r="G6867" s="5" t="s">
        <v>87</v>
      </c>
      <c r="H6867" s="5" t="s">
        <v>131</v>
      </c>
      <c r="I6867" s="5">
        <v>10809.64246082414</v>
      </c>
      <c r="J6867" s="5">
        <v>16105.04983447513</v>
      </c>
      <c r="K6867" s="5">
        <v>1436.8942209337604</v>
      </c>
      <c r="L6867" s="5">
        <v>1060.6445298267849</v>
      </c>
      <c r="M6867" s="5">
        <v>14721.746073995775</v>
      </c>
      <c r="N6867" s="5">
        <v>13173.20506044867</v>
      </c>
      <c r="O6867" s="5">
        <v>11530.880741106354</v>
      </c>
      <c r="P6867" s="5">
        <v>10537.431949881837</v>
      </c>
      <c r="Q6867" s="5">
        <v>3257.4460697876707</v>
      </c>
      <c r="R6867" s="5">
        <v>8303.9893710790602</v>
      </c>
      <c r="S6867" s="5">
        <v>23755.766999716619</v>
      </c>
      <c r="T6867" s="5">
        <v>12169.500394854691</v>
      </c>
      <c r="U6867" s="5">
        <v>1777.4169384044649</v>
      </c>
      <c r="V6867" s="5">
        <v>7776.199105519534</v>
      </c>
      <c r="W6867" s="5">
        <v>5048.6679619754968</v>
      </c>
      <c r="X6867" s="5">
        <v>15455.212413658692</v>
      </c>
      <c r="Y6867" s="5">
        <v>62363.125125639192</v>
      </c>
      <c r="Z6867" s="5">
        <v>15428.460494287116</v>
      </c>
      <c r="AA6867" s="5">
        <v>234517.53265252698</v>
      </c>
      <c r="AB6867" s="5">
        <v>1126.5161374686591</v>
      </c>
      <c r="AC6867" s="5">
        <v>11992.692972539513</v>
      </c>
      <c r="AD6867" s="5">
        <v>19080.87584575863</v>
      </c>
      <c r="AE6867" s="5">
        <v>16805.852292178934</v>
      </c>
      <c r="AF6867" s="5">
        <v>36985.991263770731</v>
      </c>
      <c r="AG6867" s="5">
        <v>168812.1833672311</v>
      </c>
      <c r="AH6867" s="5">
        <v>32261.399726586285</v>
      </c>
      <c r="AI6867" s="5">
        <v>4960.8331972907254</v>
      </c>
      <c r="AJ6867" s="5">
        <v>42071.261489839308</v>
      </c>
      <c r="AK6867" s="5">
        <v>2317.6757678604454</v>
      </c>
      <c r="AL6867" s="5">
        <v>805644.0625</v>
      </c>
      <c r="AM6867" s="5">
        <v>661778.125</v>
      </c>
      <c r="AN6867" s="5">
        <v>143865.953125</v>
      </c>
      <c r="AO6867" s="5" t="s">
        <v>1350</v>
      </c>
    </row>
    <row r="6868" spans="1:41" x14ac:dyDescent="0.4">
      <c r="A6868" s="5">
        <v>2026</v>
      </c>
      <c r="B6868" s="5" t="s">
        <v>4024</v>
      </c>
      <c r="C6868" s="5" t="s">
        <v>171</v>
      </c>
      <c r="D6868" s="5" t="s">
        <v>84</v>
      </c>
      <c r="E6868" s="5" t="s">
        <v>85</v>
      </c>
      <c r="F6868" s="5" t="s">
        <v>86</v>
      </c>
      <c r="G6868" s="5" t="s">
        <v>88</v>
      </c>
      <c r="H6868" s="5" t="s">
        <v>131</v>
      </c>
      <c r="I6868" s="5">
        <v>13172.31029135511</v>
      </c>
      <c r="J6868" s="5">
        <v>53214.769857544467</v>
      </c>
      <c r="K6868" s="5">
        <v>1511.740873972773</v>
      </c>
      <c r="L6868" s="5">
        <v>2251.5570000000012</v>
      </c>
      <c r="M6868" s="5">
        <v>30421.54999803333</v>
      </c>
      <c r="N6868" s="5">
        <v>14895.677253842759</v>
      </c>
      <c r="O6868" s="5">
        <v>9726.7625638288355</v>
      </c>
      <c r="P6868" s="5">
        <v>11427.842071120411</v>
      </c>
      <c r="Q6868" s="5">
        <v>3629.4374410331361</v>
      </c>
      <c r="R6868" s="5">
        <v>9429.248008917044</v>
      </c>
      <c r="S6868" s="5">
        <v>21340</v>
      </c>
      <c r="T6868" s="5">
        <v>12548.47197053427</v>
      </c>
      <c r="U6868" s="5">
        <v>1793.5981614770899</v>
      </c>
      <c r="V6868" s="5">
        <v>13768</v>
      </c>
      <c r="W6868" s="5">
        <v>4085.8463943526131</v>
      </c>
      <c r="X6868" s="5">
        <v>17960.32467270784</v>
      </c>
      <c r="Y6868" s="5">
        <v>67525.415185357895</v>
      </c>
      <c r="Z6868" s="5">
        <v>18767</v>
      </c>
      <c r="AA6868" s="5">
        <v>216876</v>
      </c>
      <c r="AB6868" s="5">
        <v>1008.038</v>
      </c>
      <c r="AC6868" s="5">
        <v>12294.94616</v>
      </c>
      <c r="AD6868" s="5">
        <v>20286.677867941082</v>
      </c>
      <c r="AE6868" s="5">
        <v>20574.338730399781</v>
      </c>
      <c r="AF6868" s="5">
        <v>40056.290491395412</v>
      </c>
      <c r="AG6868" s="5">
        <v>188394</v>
      </c>
      <c r="AH6868" s="5">
        <v>36765</v>
      </c>
      <c r="AI6868" s="5">
        <v>5347.4534148943421</v>
      </c>
      <c r="AJ6868" s="5">
        <v>47703.931307372732</v>
      </c>
      <c r="AK6868" s="5">
        <v>2713.4459604631479</v>
      </c>
      <c r="AL6868" s="5">
        <v>899489.625</v>
      </c>
      <c r="AM6868" s="5">
        <v>735774.375</v>
      </c>
      <c r="AN6868" s="5">
        <v>163715.3125</v>
      </c>
      <c r="AO6868" s="5" t="s">
        <v>4810</v>
      </c>
    </row>
    <row r="6869" spans="1:41" x14ac:dyDescent="0.4">
      <c r="A6869" s="5">
        <v>2026</v>
      </c>
      <c r="B6869" s="5" t="s">
        <v>4980</v>
      </c>
      <c r="C6869" s="5" t="s">
        <v>171</v>
      </c>
      <c r="D6869" s="5" t="s">
        <v>84</v>
      </c>
      <c r="E6869" s="5" t="s">
        <v>85</v>
      </c>
      <c r="F6869" s="5" t="s">
        <v>86</v>
      </c>
      <c r="G6869" s="5" t="s">
        <v>88</v>
      </c>
      <c r="H6869" s="5" t="s">
        <v>131</v>
      </c>
      <c r="I6869" s="5">
        <v>13478.302398660249</v>
      </c>
      <c r="J6869" s="5">
        <v>61494.480806846797</v>
      </c>
      <c r="K6869" s="5">
        <v>1904</v>
      </c>
      <c r="L6869" s="5">
        <v>2775.5944846240618</v>
      </c>
      <c r="M6869" s="5">
        <v>34230.832895948537</v>
      </c>
      <c r="N6869" s="5">
        <v>14994.29232477971</v>
      </c>
      <c r="O6869" s="5">
        <v>10083.49464591477</v>
      </c>
      <c r="P6869" s="5">
        <v>12673.362640945121</v>
      </c>
      <c r="Q6869" s="5">
        <v>4721.0612223261114</v>
      </c>
      <c r="R6869" s="5">
        <v>7688.8021510707049</v>
      </c>
      <c r="S6869" s="5">
        <v>18650.14974401092</v>
      </c>
      <c r="T6869" s="5">
        <v>12975.903634</v>
      </c>
      <c r="U6869" s="5">
        <v>1702.1251749746359</v>
      </c>
      <c r="V6869" s="5">
        <v>13130</v>
      </c>
      <c r="W6869" s="5">
        <v>5004.8234539479126</v>
      </c>
      <c r="X6869" s="5">
        <v>20850.084962000001</v>
      </c>
      <c r="Y6869" s="5">
        <v>84361.019121725287</v>
      </c>
      <c r="Z6869" s="5">
        <v>19198.778695641879</v>
      </c>
      <c r="AA6869" s="5">
        <v>216876</v>
      </c>
      <c r="AB6869" s="5">
        <v>2213</v>
      </c>
      <c r="AC6869" s="5">
        <v>14241.24973000001</v>
      </c>
      <c r="AD6869" s="5">
        <v>21060.455178800719</v>
      </c>
      <c r="AE6869" s="5">
        <v>18478.1714075194</v>
      </c>
      <c r="AF6869" s="5">
        <v>54436.617580774793</v>
      </c>
      <c r="AG6869" s="5">
        <v>266542</v>
      </c>
      <c r="AH6869" s="5">
        <v>35994.928576666192</v>
      </c>
      <c r="AI6869" s="5">
        <v>5305.7790988720262</v>
      </c>
      <c r="AJ6869" s="5">
        <v>51000.575365957113</v>
      </c>
      <c r="AK6869" s="5">
        <v>2500</v>
      </c>
      <c r="AL6869" s="5">
        <v>1028565.875</v>
      </c>
      <c r="AM6869" s="5">
        <v>857792.375</v>
      </c>
      <c r="AN6869" s="5">
        <v>170773.453125</v>
      </c>
      <c r="AO6869" s="5" t="s">
        <v>6177</v>
      </c>
    </row>
    <row r="6870" spans="1:41" x14ac:dyDescent="0.4">
      <c r="A6870" s="5">
        <v>2026</v>
      </c>
      <c r="B6870" s="5" t="s">
        <v>6344</v>
      </c>
      <c r="C6870" s="5" t="s">
        <v>171</v>
      </c>
      <c r="D6870" s="5" t="s">
        <v>84</v>
      </c>
      <c r="E6870" s="5" t="s">
        <v>85</v>
      </c>
      <c r="F6870" s="5" t="s">
        <v>86</v>
      </c>
      <c r="G6870" s="5" t="s">
        <v>88</v>
      </c>
      <c r="H6870" s="5" t="s">
        <v>131</v>
      </c>
      <c r="I6870" s="5">
        <v>14110.454741403761</v>
      </c>
      <c r="J6870" s="5">
        <v>71568.592979354638</v>
      </c>
      <c r="K6870" s="5">
        <v>2432.6975808628722</v>
      </c>
      <c r="L6870" s="5">
        <v>3768.2178572912999</v>
      </c>
      <c r="M6870" s="5">
        <v>40583.71823044512</v>
      </c>
      <c r="N6870" s="5">
        <v>13493.2268423075</v>
      </c>
      <c r="O6870" s="5">
        <v>9937.7965067681216</v>
      </c>
      <c r="P6870" s="5">
        <v>14000.99977389599</v>
      </c>
      <c r="Q6870" s="5">
        <v>4717.1815613329873</v>
      </c>
      <c r="R6870" s="5">
        <v>9164.5166352826709</v>
      </c>
      <c r="S6870" s="5">
        <v>28713.055973974911</v>
      </c>
      <c r="T6870" s="5">
        <v>13573.951215735369</v>
      </c>
      <c r="U6870" s="5">
        <v>1656.445950366121</v>
      </c>
      <c r="V6870" s="5">
        <v>16054</v>
      </c>
      <c r="W6870" s="5">
        <v>6832.4273976746881</v>
      </c>
      <c r="X6870" s="5">
        <v>22674</v>
      </c>
      <c r="Y6870" s="5">
        <v>88050.386499842803</v>
      </c>
      <c r="Z6870" s="5">
        <v>19109.21090231022</v>
      </c>
      <c r="AA6870" s="5">
        <v>262661</v>
      </c>
      <c r="AB6870" s="5">
        <v>2268</v>
      </c>
      <c r="AC6870" s="5">
        <v>14013.62535</v>
      </c>
      <c r="AD6870" s="5">
        <v>20591.753746930979</v>
      </c>
      <c r="AE6870" s="5">
        <v>19103.091196300691</v>
      </c>
      <c r="AF6870" s="5">
        <v>57995.882835334007</v>
      </c>
      <c r="AG6870" s="5">
        <v>301884</v>
      </c>
      <c r="AH6870" s="5">
        <v>45363.896877655519</v>
      </c>
      <c r="AI6870" s="5">
        <v>6939.4128275047688</v>
      </c>
      <c r="AJ6870" s="5">
        <v>52757.945265711933</v>
      </c>
      <c r="AK6870" s="5">
        <v>2473</v>
      </c>
      <c r="AL6870" s="5">
        <v>1166492.5</v>
      </c>
      <c r="AM6870" s="5">
        <v>964108.75</v>
      </c>
      <c r="AN6870" s="5">
        <v>202383.703125</v>
      </c>
      <c r="AO6870" s="5" t="s">
        <v>7131</v>
      </c>
    </row>
    <row r="6871" spans="1:41" x14ac:dyDescent="0.4">
      <c r="A6871" s="5">
        <v>2026</v>
      </c>
      <c r="B6871" s="5" t="s">
        <v>7352</v>
      </c>
      <c r="C6871" s="5" t="s">
        <v>171</v>
      </c>
      <c r="D6871" s="5" t="s">
        <v>84</v>
      </c>
      <c r="E6871" s="5" t="s">
        <v>85</v>
      </c>
      <c r="F6871" s="5" t="s">
        <v>86</v>
      </c>
      <c r="G6871" s="5" t="s">
        <v>88</v>
      </c>
      <c r="H6871" s="5" t="s">
        <v>131</v>
      </c>
      <c r="I6871" s="5">
        <v>16750.9149268</v>
      </c>
      <c r="J6871" s="5">
        <v>78695.385750546237</v>
      </c>
      <c r="K6871" s="5">
        <v>2190.1487205529388</v>
      </c>
      <c r="L6871" s="5">
        <v>4952.0959118421824</v>
      </c>
      <c r="M6871" s="5">
        <v>44702.726838320938</v>
      </c>
      <c r="N6871" s="5">
        <v>14439.532813686161</v>
      </c>
      <c r="O6871" s="5">
        <v>9845.1812538810627</v>
      </c>
      <c r="P6871" s="5">
        <v>15733.95134354531</v>
      </c>
      <c r="Q6871" s="5">
        <v>6357.5513291751313</v>
      </c>
      <c r="R6871" s="5">
        <v>10429.304092134729</v>
      </c>
      <c r="S6871" s="5">
        <v>21732.152216103339</v>
      </c>
      <c r="T6871" s="5">
        <v>13181.38518353626</v>
      </c>
      <c r="U6871" s="5">
        <v>1741.6641345570499</v>
      </c>
      <c r="V6871" s="5">
        <v>17453</v>
      </c>
      <c r="W6871" s="5">
        <v>10257.7599976458</v>
      </c>
      <c r="X6871" s="5">
        <v>22816.280921317721</v>
      </c>
      <c r="Y6871" s="5">
        <v>91127.00281555923</v>
      </c>
      <c r="Z6871" s="5">
        <v>21615.433483326389</v>
      </c>
      <c r="AA6871" s="5">
        <v>276248</v>
      </c>
      <c r="AB6871" s="5">
        <v>2287</v>
      </c>
      <c r="AC6871" s="5">
        <v>16073.2083329856</v>
      </c>
      <c r="AD6871" s="5">
        <v>24368.66393846722</v>
      </c>
      <c r="AE6871" s="5">
        <v>18668.379837090091</v>
      </c>
      <c r="AF6871" s="5">
        <v>59986.099015210923</v>
      </c>
      <c r="AG6871" s="5">
        <v>320546</v>
      </c>
      <c r="AH6871" s="5">
        <v>53288.081020388323</v>
      </c>
      <c r="AI6871" s="5">
        <v>8052.0612977375986</v>
      </c>
      <c r="AJ6871" s="5">
        <v>59578.961344326512</v>
      </c>
      <c r="AK6871" s="5">
        <v>2626</v>
      </c>
      <c r="AL6871" s="5">
        <v>1245744</v>
      </c>
      <c r="AM6871" s="5">
        <v>1030396.4375</v>
      </c>
      <c r="AN6871" s="5">
        <v>215347.421875</v>
      </c>
      <c r="AO6871" s="5" t="s">
        <v>8082</v>
      </c>
    </row>
    <row r="6872" spans="1:41" x14ac:dyDescent="0.4">
      <c r="A6872" s="5">
        <v>2026</v>
      </c>
      <c r="B6872" s="5" t="s">
        <v>582</v>
      </c>
      <c r="C6872" s="5" t="s">
        <v>171</v>
      </c>
      <c r="D6872" s="5" t="s">
        <v>84</v>
      </c>
      <c r="E6872" s="5" t="s">
        <v>85</v>
      </c>
      <c r="F6872" s="5" t="s">
        <v>86</v>
      </c>
      <c r="G6872" s="5" t="s">
        <v>88</v>
      </c>
      <c r="H6872" s="5" t="s">
        <v>131</v>
      </c>
      <c r="I6872" s="5">
        <v>11236.35626789349</v>
      </c>
      <c r="J6872" s="5">
        <v>17601.233718726751</v>
      </c>
      <c r="K6872" s="5">
        <v>1496.306472336327</v>
      </c>
      <c r="L6872" s="5">
        <v>2098.5227958723481</v>
      </c>
      <c r="M6872" s="5">
        <v>15758.49060985379</v>
      </c>
      <c r="N6872" s="5">
        <v>14596.109399999999</v>
      </c>
      <c r="O6872" s="5">
        <v>12346.85870469988</v>
      </c>
      <c r="P6872" s="5">
        <v>9438.1859999999997</v>
      </c>
      <c r="Q6872" s="5">
        <v>3451.5623873803738</v>
      </c>
      <c r="R6872" s="5">
        <v>8821.6615335540992</v>
      </c>
      <c r="S6872" s="5">
        <v>24884.608980027719</v>
      </c>
      <c r="T6872" s="5">
        <v>11803.138091346071</v>
      </c>
      <c r="U6872" s="5">
        <v>1775.881983558578</v>
      </c>
      <c r="V6872" s="5">
        <v>8419</v>
      </c>
      <c r="W6872" s="5">
        <v>4246.4012635632971</v>
      </c>
      <c r="X6872" s="5">
        <v>16807.4817930682</v>
      </c>
      <c r="Y6872" s="5">
        <v>67257.857739999978</v>
      </c>
      <c r="Z6872" s="5">
        <v>16563.563019458448</v>
      </c>
      <c r="AA6872" s="5">
        <v>280387.49702849379</v>
      </c>
      <c r="AB6872" s="5">
        <v>1009</v>
      </c>
      <c r="AC6872" s="5">
        <v>12992.77224</v>
      </c>
      <c r="AD6872" s="5">
        <v>20484.69383284952</v>
      </c>
      <c r="AE6872" s="5">
        <v>17989.365134118911</v>
      </c>
      <c r="AF6872" s="5">
        <v>40184.502843152994</v>
      </c>
      <c r="AG6872" s="5">
        <v>187340</v>
      </c>
      <c r="AH6872" s="5">
        <v>36096.917911906443</v>
      </c>
      <c r="AI6872" s="5">
        <v>5310.1882727514358</v>
      </c>
      <c r="AJ6872" s="5">
        <v>45934.712317140118</v>
      </c>
      <c r="AK6872" s="5">
        <v>2480.8926632030548</v>
      </c>
      <c r="AL6872" s="5">
        <v>898813.6875</v>
      </c>
      <c r="AM6872" s="5">
        <v>746088.8125</v>
      </c>
      <c r="AN6872" s="5">
        <v>152724.984375</v>
      </c>
      <c r="AO6872" s="5" t="s">
        <v>1351</v>
      </c>
    </row>
    <row r="6873" spans="1:41" x14ac:dyDescent="0.4">
      <c r="A6873" s="5">
        <v>2026</v>
      </c>
      <c r="B6873" s="5" t="s">
        <v>582</v>
      </c>
      <c r="C6873" s="5" t="s">
        <v>171</v>
      </c>
      <c r="D6873" s="5" t="s">
        <v>84</v>
      </c>
      <c r="E6873" s="5" t="s">
        <v>27</v>
      </c>
      <c r="F6873" s="5" t="s">
        <v>27</v>
      </c>
      <c r="G6873" s="5" t="s">
        <v>87</v>
      </c>
      <c r="H6873" s="5" t="s">
        <v>131</v>
      </c>
      <c r="I6873" s="5">
        <v>1116.4679261334579</v>
      </c>
      <c r="J6873" s="5">
        <v>0</v>
      </c>
      <c r="K6873" s="5">
        <v>89.317434090676628</v>
      </c>
      <c r="L6873" s="5">
        <v>122.81147187468036</v>
      </c>
      <c r="M6873" s="5">
        <v>200.96422670402242</v>
      </c>
      <c r="N6873" s="5">
        <v>0</v>
      </c>
      <c r="O6873" s="5">
        <v>62.522203863473642</v>
      </c>
      <c r="P6873" s="5">
        <v>0</v>
      </c>
      <c r="Q6873" s="5">
        <v>6.2461878046936938</v>
      </c>
      <c r="R6873" s="5">
        <v>29.402182834724613</v>
      </c>
      <c r="S6873" s="5">
        <v>0</v>
      </c>
      <c r="T6873" s="5">
        <v>223.29358522669159</v>
      </c>
      <c r="U6873" s="5">
        <v>0</v>
      </c>
      <c r="V6873" s="5">
        <v>602.8926801120673</v>
      </c>
      <c r="W6873" s="5">
        <v>0</v>
      </c>
      <c r="X6873" s="5">
        <v>110.82300037331544</v>
      </c>
      <c r="Y6873" s="5">
        <v>1618.878492893514</v>
      </c>
      <c r="Z6873" s="5">
        <v>399.81189817239806</v>
      </c>
      <c r="AA6873" s="5">
        <v>3382.1332069395589</v>
      </c>
      <c r="AB6873" s="5">
        <v>0</v>
      </c>
      <c r="AC6873" s="5">
        <v>12.136732061222673</v>
      </c>
      <c r="AD6873" s="5">
        <v>60.065518404209023</v>
      </c>
      <c r="AF6873" s="5">
        <v>509.28678573925271</v>
      </c>
      <c r="AG6873" s="5">
        <v>10915.706913806818</v>
      </c>
      <c r="AH6873" s="5">
        <v>1116.4679261334579</v>
      </c>
      <c r="AI6873" s="5">
        <v>108.29738883494541</v>
      </c>
      <c r="AJ6873" s="5">
        <v>1521.745783319903</v>
      </c>
      <c r="AL6873" s="5">
        <v>22209.271484375</v>
      </c>
      <c r="AM6873" s="5">
        <v>20237.51953125</v>
      </c>
      <c r="AN6873" s="5">
        <v>1971.751220703125</v>
      </c>
      <c r="AO6873" s="5" t="s">
        <v>1352</v>
      </c>
    </row>
    <row r="6874" spans="1:41" x14ac:dyDescent="0.4">
      <c r="A6874" s="5">
        <v>2026</v>
      </c>
      <c r="B6874" s="5" t="s">
        <v>4980</v>
      </c>
      <c r="C6874" s="5" t="s">
        <v>171</v>
      </c>
      <c r="D6874" s="5" t="s">
        <v>84</v>
      </c>
      <c r="E6874" s="5" t="s">
        <v>27</v>
      </c>
      <c r="F6874" s="5" t="s">
        <v>27</v>
      </c>
      <c r="G6874" s="5" t="s">
        <v>87</v>
      </c>
      <c r="H6874" s="5" t="s">
        <v>131</v>
      </c>
      <c r="I6874" s="5">
        <v>1053.4811398723882</v>
      </c>
      <c r="J6874" s="5">
        <v>1361.7481042914233</v>
      </c>
      <c r="L6874" s="5">
        <v>115.88292538596272</v>
      </c>
      <c r="M6874" s="5">
        <v>316.0443419617165</v>
      </c>
      <c r="N6874" s="5">
        <v>0</v>
      </c>
      <c r="O6874" s="5">
        <v>52.674056993619416</v>
      </c>
      <c r="P6874" s="5">
        <v>0</v>
      </c>
      <c r="Q6874" s="5">
        <v>6.0162331269425025</v>
      </c>
      <c r="R6874" s="5">
        <v>53.140749138582883</v>
      </c>
      <c r="S6874" s="5">
        <v>0</v>
      </c>
      <c r="T6874" s="5">
        <v>0</v>
      </c>
      <c r="U6874" s="5">
        <v>0</v>
      </c>
      <c r="V6874" s="5">
        <v>526.74056993619411</v>
      </c>
      <c r="W6874" s="5">
        <v>0</v>
      </c>
      <c r="X6874" s="5">
        <v>532.00797563555614</v>
      </c>
      <c r="Y6874" s="5">
        <v>1462.231822142875</v>
      </c>
      <c r="Z6874" s="5">
        <v>56.396951851348312</v>
      </c>
      <c r="AA6874" s="5">
        <v>2380.8673761115974</v>
      </c>
      <c r="AB6874" s="5">
        <v>0</v>
      </c>
      <c r="AC6874" s="5">
        <v>12.265122566530085</v>
      </c>
      <c r="AD6874" s="5">
        <v>56.887981553108972</v>
      </c>
      <c r="AF6874" s="5">
        <v>916.52859168897783</v>
      </c>
      <c r="AG6874" s="5">
        <v>17666.878715659954</v>
      </c>
      <c r="AH6874" s="5">
        <v>1580.2217098085825</v>
      </c>
      <c r="AI6874" s="5">
        <v>102.18767056762167</v>
      </c>
      <c r="AJ6874" s="5">
        <v>1897.3195329101713</v>
      </c>
      <c r="AL6874" s="5">
        <v>30149.5234375</v>
      </c>
      <c r="AM6874" s="5">
        <v>27509.498046875</v>
      </c>
      <c r="AN6874" s="5">
        <v>2640.02392578125</v>
      </c>
      <c r="AO6874" s="5" t="s">
        <v>6178</v>
      </c>
    </row>
    <row r="6875" spans="1:41" x14ac:dyDescent="0.4">
      <c r="A6875" s="5">
        <v>2026</v>
      </c>
      <c r="B6875" s="5" t="s">
        <v>4024</v>
      </c>
      <c r="C6875" s="5" t="s">
        <v>171</v>
      </c>
      <c r="D6875" s="5" t="s">
        <v>84</v>
      </c>
      <c r="E6875" s="5" t="s">
        <v>27</v>
      </c>
      <c r="F6875" s="5" t="s">
        <v>27</v>
      </c>
      <c r="G6875" s="5" t="s">
        <v>87</v>
      </c>
      <c r="H6875" s="5" t="s">
        <v>131</v>
      </c>
      <c r="I6875" s="5">
        <v>1081.8821476202961</v>
      </c>
      <c r="J6875" s="5">
        <v>86.55057180962369</v>
      </c>
      <c r="L6875" s="5">
        <v>119.00703623823257</v>
      </c>
      <c r="M6875" s="5">
        <v>324.56464428608888</v>
      </c>
      <c r="N6875" s="5">
        <v>0</v>
      </c>
      <c r="O6875" s="5">
        <v>54.094107381014808</v>
      </c>
      <c r="P6875" s="5">
        <v>0</v>
      </c>
      <c r="Q6875" s="5">
        <v>7.2121923075827992</v>
      </c>
      <c r="R6875" s="5">
        <v>62.335885581586226</v>
      </c>
      <c r="S6875" s="5">
        <v>0</v>
      </c>
      <c r="T6875" s="5">
        <v>216.37642952405923</v>
      </c>
      <c r="U6875" s="5">
        <v>0</v>
      </c>
      <c r="V6875" s="5">
        <v>973.69393285826652</v>
      </c>
      <c r="W6875" s="5">
        <v>0</v>
      </c>
      <c r="X6875" s="5">
        <v>109.53774067306337</v>
      </c>
      <c r="Y6875" s="5">
        <v>1568.7291140494294</v>
      </c>
      <c r="Z6875" s="5">
        <v>392.72321958616749</v>
      </c>
      <c r="AA6875" s="5">
        <v>2413.6790713408809</v>
      </c>
      <c r="AC6875" s="5">
        <v>12.348797571724631</v>
      </c>
      <c r="AD6875" s="5">
        <v>58.204817646775986</v>
      </c>
      <c r="AE6875" s="5">
        <v>0</v>
      </c>
      <c r="AF6875" s="5">
        <v>952.05628990586058</v>
      </c>
      <c r="AG6875" s="5">
        <v>13282.267126334376</v>
      </c>
      <c r="AH6875" s="5">
        <v>1081.8821476202961</v>
      </c>
      <c r="AI6875" s="5">
        <v>104.94256831916873</v>
      </c>
      <c r="AJ6875" s="5">
        <v>1474.6053672064636</v>
      </c>
      <c r="AL6875" s="5">
        <v>24376.6953125</v>
      </c>
      <c r="AM6875" s="5">
        <v>22427.091796875</v>
      </c>
      <c r="AN6875" s="5">
        <v>1949.6025390625</v>
      </c>
      <c r="AO6875" s="5" t="s">
        <v>4811</v>
      </c>
    </row>
    <row r="6876" spans="1:41" x14ac:dyDescent="0.4">
      <c r="A6876" s="5">
        <v>2026</v>
      </c>
      <c r="B6876" s="5" t="s">
        <v>6344</v>
      </c>
      <c r="C6876" s="5" t="s">
        <v>171</v>
      </c>
      <c r="D6876" s="5" t="s">
        <v>84</v>
      </c>
      <c r="E6876" s="5" t="s">
        <v>27</v>
      </c>
      <c r="F6876" s="5" t="s">
        <v>27</v>
      </c>
      <c r="G6876" s="5" t="s">
        <v>87</v>
      </c>
      <c r="H6876" s="5" t="s">
        <v>131</v>
      </c>
      <c r="I6876" s="5">
        <v>1024.0925708677646</v>
      </c>
      <c r="J6876" s="5">
        <v>14636.96334845632</v>
      </c>
      <c r="M6876" s="5">
        <v>307.2277712603294</v>
      </c>
      <c r="N6876" s="5">
        <v>0</v>
      </c>
      <c r="O6876" s="5">
        <v>51.204628543388232</v>
      </c>
      <c r="P6876" s="5">
        <v>0</v>
      </c>
      <c r="Q6876" s="5">
        <v>5.9993042612524032</v>
      </c>
      <c r="R6876" s="5">
        <v>52.540045255799797</v>
      </c>
      <c r="S6876" s="5">
        <v>0</v>
      </c>
      <c r="T6876" s="5">
        <v>102.40925708677646</v>
      </c>
      <c r="U6876" s="5">
        <v>0</v>
      </c>
      <c r="V6876" s="5">
        <v>512.0462854338823</v>
      </c>
      <c r="W6876" s="5">
        <v>0</v>
      </c>
      <c r="X6876" s="5">
        <v>517.16674828822113</v>
      </c>
      <c r="Y6876" s="5">
        <v>1421.4404883644572</v>
      </c>
      <c r="Z6876" s="5">
        <v>19.259048839680688</v>
      </c>
      <c r="AA6876" s="5">
        <v>2689.2670910987499</v>
      </c>
      <c r="AB6876" s="5">
        <v>0</v>
      </c>
      <c r="AC6876" s="5">
        <v>12.289110850413175</v>
      </c>
      <c r="AD6876" s="5">
        <v>57.293581462299251</v>
      </c>
      <c r="AF6876" s="5">
        <v>1153.7426903396236</v>
      </c>
      <c r="AG6876" s="5">
        <v>24411.294611774905</v>
      </c>
      <c r="AH6876" s="5">
        <v>1536.1388563016469</v>
      </c>
      <c r="AI6876" s="5">
        <v>182.2884776144621</v>
      </c>
      <c r="AJ6876" s="5">
        <v>1957.6299554039986</v>
      </c>
      <c r="AL6876" s="5">
        <v>50650.29296875</v>
      </c>
      <c r="AM6876" s="5">
        <v>47896.5625</v>
      </c>
      <c r="AN6876" s="5">
        <v>2753.7294921875</v>
      </c>
      <c r="AO6876" s="5" t="s">
        <v>7132</v>
      </c>
    </row>
    <row r="6877" spans="1:41" x14ac:dyDescent="0.4">
      <c r="A6877" s="5">
        <v>2026</v>
      </c>
      <c r="B6877" s="5" t="s">
        <v>7352</v>
      </c>
      <c r="C6877" s="5" t="s">
        <v>171</v>
      </c>
      <c r="D6877" s="5" t="s">
        <v>84</v>
      </c>
      <c r="E6877" s="5" t="s">
        <v>27</v>
      </c>
      <c r="F6877" s="5" t="s">
        <v>27</v>
      </c>
      <c r="G6877" s="5" t="s">
        <v>87</v>
      </c>
      <c r="H6877" s="5" t="s">
        <v>131</v>
      </c>
      <c r="I6877" s="5">
        <v>980.3921568627452</v>
      </c>
      <c r="J6877" s="5">
        <v>1917.1475</v>
      </c>
      <c r="M6877" s="5">
        <v>300</v>
      </c>
      <c r="N6877" s="5">
        <v>0</v>
      </c>
      <c r="O6877" s="5">
        <v>50</v>
      </c>
      <c r="P6877" s="5">
        <v>0</v>
      </c>
      <c r="Q6877" s="5">
        <v>5.6836376637316706</v>
      </c>
      <c r="R6877" s="5">
        <v>26.622</v>
      </c>
      <c r="S6877" s="5">
        <v>0</v>
      </c>
      <c r="T6877" s="5">
        <v>127.2901394769755</v>
      </c>
      <c r="U6877" s="5">
        <v>0</v>
      </c>
      <c r="V6877" s="5">
        <v>500</v>
      </c>
      <c r="W6877" s="5">
        <v>0</v>
      </c>
      <c r="X6877" s="5">
        <v>945</v>
      </c>
      <c r="Y6877" s="5">
        <v>1561.423984025042</v>
      </c>
      <c r="Z6877" s="5">
        <v>19.8673800259755</v>
      </c>
      <c r="AA6877" s="5">
        <v>2996</v>
      </c>
      <c r="AB6877" s="5">
        <v>0</v>
      </c>
      <c r="AC6877" s="5">
        <v>13</v>
      </c>
      <c r="AD6877" s="5">
        <v>115.1357166321075</v>
      </c>
      <c r="AF6877" s="5">
        <v>1055.22</v>
      </c>
      <c r="AG6877" s="5">
        <v>43360</v>
      </c>
      <c r="AH6877" s="5">
        <v>4086.43322582572</v>
      </c>
      <c r="AI6877" s="5">
        <v>178</v>
      </c>
      <c r="AJ6877" s="5">
        <v>1912</v>
      </c>
      <c r="AL6877" s="5">
        <v>60149.21484375</v>
      </c>
      <c r="AM6877" s="5">
        <v>54347.35546875</v>
      </c>
      <c r="AN6877" s="5">
        <v>5801.85888671875</v>
      </c>
      <c r="AO6877" s="5" t="s">
        <v>8083</v>
      </c>
    </row>
    <row r="6878" spans="1:41" x14ac:dyDescent="0.4">
      <c r="A6878" s="5">
        <v>2026</v>
      </c>
      <c r="B6878" s="5" t="s">
        <v>4980</v>
      </c>
      <c r="C6878" s="5" t="s">
        <v>171</v>
      </c>
      <c r="D6878" s="5" t="s">
        <v>84</v>
      </c>
      <c r="E6878" s="5" t="s">
        <v>27</v>
      </c>
      <c r="F6878" s="5" t="s">
        <v>27</v>
      </c>
      <c r="G6878" s="5" t="s">
        <v>88</v>
      </c>
      <c r="H6878" s="5" t="s">
        <v>131</v>
      </c>
      <c r="I6878" s="5">
        <v>1171.6593810022659</v>
      </c>
      <c r="J6878" s="5">
        <v>1451.664560498401</v>
      </c>
      <c r="K6878" s="5">
        <v>0</v>
      </c>
      <c r="L6878" s="5">
        <v>129.09741788949131</v>
      </c>
      <c r="M6878" s="5">
        <v>344.60570029478401</v>
      </c>
      <c r="N6878" s="5">
        <v>0</v>
      </c>
      <c r="O6878" s="5">
        <v>57.434283382464002</v>
      </c>
      <c r="P6878" s="5">
        <v>0</v>
      </c>
      <c r="Q6878" s="5">
        <v>6.6439905882573047</v>
      </c>
      <c r="R6878" s="5">
        <v>57.850204151405251</v>
      </c>
      <c r="S6878" s="5">
        <v>0</v>
      </c>
      <c r="T6878" s="5">
        <v>0</v>
      </c>
      <c r="U6878" s="5">
        <v>0</v>
      </c>
      <c r="V6878" s="5">
        <v>579</v>
      </c>
      <c r="W6878" s="5">
        <v>0</v>
      </c>
      <c r="X6878" s="5">
        <v>596.40499999999997</v>
      </c>
      <c r="Y6878" s="5">
        <v>1645.9590265262791</v>
      </c>
      <c r="Z6878" s="5">
        <v>62.098809150509837</v>
      </c>
      <c r="AA6878" s="5">
        <v>2717</v>
      </c>
      <c r="AB6878" s="5">
        <v>0</v>
      </c>
      <c r="AC6878" s="5">
        <v>13.37354</v>
      </c>
      <c r="AD6878" s="5">
        <v>63.278283065456222</v>
      </c>
      <c r="AE6878" s="5">
        <v>0</v>
      </c>
      <c r="AF6878" s="5">
        <v>1021.043214216885</v>
      </c>
      <c r="AG6878" s="5">
        <v>20417</v>
      </c>
      <c r="AH6878" s="5">
        <v>1792.2467127223661</v>
      </c>
      <c r="AI6878" s="5">
        <v>111.42250976198019</v>
      </c>
      <c r="AJ6878" s="5">
        <v>2152.361716088782</v>
      </c>
      <c r="AL6878" s="5">
        <v>34390.14453125</v>
      </c>
      <c r="AM6878" s="5">
        <v>31424.751953125</v>
      </c>
      <c r="AN6878" s="5">
        <v>2965.392578125</v>
      </c>
      <c r="AO6878" s="5" t="s">
        <v>6179</v>
      </c>
    </row>
    <row r="6879" spans="1:41" x14ac:dyDescent="0.4">
      <c r="A6879" s="5">
        <v>2026</v>
      </c>
      <c r="B6879" s="5" t="s">
        <v>7352</v>
      </c>
      <c r="C6879" s="5" t="s">
        <v>171</v>
      </c>
      <c r="D6879" s="5" t="s">
        <v>84</v>
      </c>
      <c r="E6879" s="5" t="s">
        <v>27</v>
      </c>
      <c r="F6879" s="5" t="s">
        <v>27</v>
      </c>
      <c r="G6879" s="5" t="s">
        <v>88</v>
      </c>
      <c r="H6879" s="5" t="s">
        <v>131</v>
      </c>
      <c r="I6879" s="5">
        <v>1000</v>
      </c>
      <c r="J6879" s="5">
        <v>2181.9271126449762</v>
      </c>
      <c r="K6879" s="5">
        <v>0</v>
      </c>
      <c r="L6879" s="5">
        <v>0</v>
      </c>
      <c r="M6879" s="5">
        <v>331.22424095999997</v>
      </c>
      <c r="N6879" s="5">
        <v>0</v>
      </c>
      <c r="O6879" s="5">
        <v>55.204040159999998</v>
      </c>
      <c r="P6879" s="5">
        <v>0</v>
      </c>
      <c r="Q6879" s="5">
        <v>6.3149187718385367</v>
      </c>
      <c r="R6879" s="5">
        <v>29.357154268782789</v>
      </c>
      <c r="S6879" s="5">
        <v>0</v>
      </c>
      <c r="T6879" s="5">
        <v>112.82293183434631</v>
      </c>
      <c r="U6879" s="5">
        <v>0</v>
      </c>
      <c r="V6879" s="5">
        <v>552</v>
      </c>
      <c r="W6879" s="5">
        <v>0</v>
      </c>
      <c r="X6879" s="5">
        <v>1044.3792574152001</v>
      </c>
      <c r="Y6879" s="5">
        <v>1772.734689180998</v>
      </c>
      <c r="Z6879" s="5">
        <v>21.883964500263222</v>
      </c>
      <c r="AA6879" s="5">
        <v>3452</v>
      </c>
      <c r="AB6879" s="5">
        <v>0</v>
      </c>
      <c r="AC6879" s="5">
        <v>14.353050441600001</v>
      </c>
      <c r="AD6879" s="5">
        <v>127.9238299986576</v>
      </c>
      <c r="AF6879" s="5">
        <v>1190.685718250601</v>
      </c>
      <c r="AG6879" s="5">
        <v>48830</v>
      </c>
      <c r="AH6879" s="5">
        <v>4707.4759065050966</v>
      </c>
      <c r="AI6879" s="5">
        <v>196.52638296960001</v>
      </c>
      <c r="AJ6879" s="5">
        <v>2153.2225456327678</v>
      </c>
      <c r="AL6879" s="5">
        <v>67780.03125</v>
      </c>
      <c r="AM6879" s="5">
        <v>61204.48046875</v>
      </c>
      <c r="AN6879" s="5">
        <v>6575.556640625</v>
      </c>
      <c r="AO6879" s="5" t="s">
        <v>8084</v>
      </c>
    </row>
    <row r="6880" spans="1:41" x14ac:dyDescent="0.4">
      <c r="A6880" s="5">
        <v>2026</v>
      </c>
      <c r="B6880" s="5" t="s">
        <v>4024</v>
      </c>
      <c r="C6880" s="5" t="s">
        <v>171</v>
      </c>
      <c r="D6880" s="5" t="s">
        <v>84</v>
      </c>
      <c r="E6880" s="5" t="s">
        <v>27</v>
      </c>
      <c r="F6880" s="5" t="s">
        <v>27</v>
      </c>
      <c r="G6880" s="5" t="s">
        <v>88</v>
      </c>
      <c r="H6880" s="5" t="s">
        <v>131</v>
      </c>
      <c r="I6880" s="5">
        <v>1195.0925686223111</v>
      </c>
      <c r="J6880" s="5">
        <v>96.171089781914361</v>
      </c>
      <c r="L6880" s="5">
        <v>131.04300000000001</v>
      </c>
      <c r="M6880" s="5">
        <v>351.49781430067958</v>
      </c>
      <c r="N6880" s="5">
        <v>0</v>
      </c>
      <c r="O6880" s="5">
        <v>58.468156791469319</v>
      </c>
      <c r="P6880" s="5">
        <v>0</v>
      </c>
      <c r="Q6880" s="5">
        <v>6.6663382175652952</v>
      </c>
      <c r="R6880" s="5">
        <v>67.226532549210006</v>
      </c>
      <c r="S6880" s="5">
        <v>0</v>
      </c>
      <c r="T6880" s="5">
        <v>239.0185137244622</v>
      </c>
      <c r="U6880" s="5">
        <v>0</v>
      </c>
      <c r="V6880" s="5">
        <v>1065</v>
      </c>
      <c r="W6880" s="5">
        <v>0</v>
      </c>
      <c r="X6880" s="5">
        <v>121</v>
      </c>
      <c r="Y6880" s="5">
        <v>1702.498281692184</v>
      </c>
      <c r="Z6880" s="5">
        <v>427</v>
      </c>
      <c r="AA6880" s="5">
        <v>2717</v>
      </c>
      <c r="AC6880" s="5">
        <v>13.37354</v>
      </c>
      <c r="AD6880" s="5">
        <v>63.158454359734058</v>
      </c>
      <c r="AE6880" s="5">
        <v>0</v>
      </c>
      <c r="AF6880" s="5">
        <v>1051.6814603876339</v>
      </c>
      <c r="AG6880" s="5">
        <v>14682</v>
      </c>
      <c r="AH6880" s="5">
        <v>1222</v>
      </c>
      <c r="AI6880" s="5">
        <v>113.6509599572198</v>
      </c>
      <c r="AJ6880" s="5">
        <v>1628.9111710322099</v>
      </c>
      <c r="AL6880" s="5">
        <v>26952.45703125</v>
      </c>
      <c r="AM6880" s="5">
        <v>24783.666015625</v>
      </c>
      <c r="AN6880" s="5">
        <v>2168.7939453125</v>
      </c>
      <c r="AO6880" s="5" t="s">
        <v>4812</v>
      </c>
    </row>
    <row r="6881" spans="1:41" x14ac:dyDescent="0.4">
      <c r="A6881" s="5">
        <v>2026</v>
      </c>
      <c r="B6881" s="5" t="s">
        <v>6344</v>
      </c>
      <c r="C6881" s="5" t="s">
        <v>171</v>
      </c>
      <c r="D6881" s="5" t="s">
        <v>84</v>
      </c>
      <c r="E6881" s="5" t="s">
        <v>27</v>
      </c>
      <c r="F6881" s="5" t="s">
        <v>27</v>
      </c>
      <c r="G6881" s="5" t="s">
        <v>88</v>
      </c>
      <c r="H6881" s="5" t="s">
        <v>131</v>
      </c>
      <c r="I6881" s="5">
        <v>1148.68566764928</v>
      </c>
      <c r="J6881" s="5">
        <v>15118.66739466774</v>
      </c>
      <c r="L6881" s="5">
        <v>0</v>
      </c>
      <c r="M6881" s="5">
        <v>337.84872577919998</v>
      </c>
      <c r="N6881" s="5">
        <v>0</v>
      </c>
      <c r="O6881" s="5">
        <v>56.308120963199997</v>
      </c>
      <c r="P6881" s="5">
        <v>0</v>
      </c>
      <c r="Q6881" s="5">
        <v>6.5972463749326629</v>
      </c>
      <c r="R6881" s="5">
        <v>57.776636757920272</v>
      </c>
      <c r="S6881" s="5">
        <v>0</v>
      </c>
      <c r="T6881" s="5">
        <v>114.54811152519299</v>
      </c>
      <c r="U6881" s="5">
        <v>0</v>
      </c>
      <c r="V6881" s="5">
        <v>563</v>
      </c>
      <c r="W6881" s="5">
        <v>0</v>
      </c>
      <c r="X6881" s="5">
        <v>588</v>
      </c>
      <c r="Y6881" s="5">
        <v>1602.2536314024369</v>
      </c>
      <c r="Z6881" s="5">
        <v>21.26170545937137</v>
      </c>
      <c r="AA6881" s="5">
        <v>3067</v>
      </c>
      <c r="AB6881" s="5">
        <v>0</v>
      </c>
      <c r="AC6881" s="5">
        <v>13.673719999999999</v>
      </c>
      <c r="AD6881" s="5">
        <v>60.2744477588233</v>
      </c>
      <c r="AE6881" s="5">
        <v>0</v>
      </c>
      <c r="AF6881" s="5">
        <v>1294.109273173679</v>
      </c>
      <c r="AG6881" s="5">
        <v>27381</v>
      </c>
      <c r="AH6881" s="5">
        <v>1817.9553206617711</v>
      </c>
      <c r="AI6881" s="5">
        <v>200.45691062899201</v>
      </c>
      <c r="AJ6881" s="5">
        <v>2195.799028624956</v>
      </c>
      <c r="AL6881" s="5">
        <v>55645.22265625</v>
      </c>
      <c r="AM6881" s="5">
        <v>52469.82421875</v>
      </c>
      <c r="AN6881" s="5">
        <v>3175.3916015625</v>
      </c>
      <c r="AO6881" s="5" t="s">
        <v>7133</v>
      </c>
    </row>
    <row r="6882" spans="1:41" x14ac:dyDescent="0.4">
      <c r="A6882" s="5">
        <v>2026</v>
      </c>
      <c r="B6882" s="5" t="s">
        <v>582</v>
      </c>
      <c r="C6882" s="5" t="s">
        <v>171</v>
      </c>
      <c r="D6882" s="5" t="s">
        <v>84</v>
      </c>
      <c r="E6882" s="5" t="s">
        <v>27</v>
      </c>
      <c r="F6882" s="5" t="s">
        <v>27</v>
      </c>
      <c r="G6882" s="5" t="s">
        <v>88</v>
      </c>
      <c r="H6882" s="5" t="s">
        <v>131</v>
      </c>
      <c r="I6882" s="5">
        <v>1160.5408250251489</v>
      </c>
      <c r="J6882" s="5">
        <v>0</v>
      </c>
      <c r="K6882" s="5">
        <v>93.010503330929424</v>
      </c>
      <c r="L6882" s="5">
        <v>133.43208528668109</v>
      </c>
      <c r="M6882" s="5">
        <v>215.11666235201599</v>
      </c>
      <c r="N6882" s="5">
        <v>0</v>
      </c>
      <c r="O6882" s="5">
        <v>66.946561528194536</v>
      </c>
      <c r="P6882" s="5">
        <v>0</v>
      </c>
      <c r="Q6882" s="5">
        <v>6.6184079273490557</v>
      </c>
      <c r="R6882" s="5">
        <v>31.235120100100769</v>
      </c>
      <c r="S6882" s="5">
        <v>0</v>
      </c>
      <c r="T6882" s="5">
        <v>216.57134112561599</v>
      </c>
      <c r="U6882" s="5">
        <v>0</v>
      </c>
      <c r="V6882" s="5">
        <v>653</v>
      </c>
      <c r="W6882" s="5">
        <v>0</v>
      </c>
      <c r="X6882" s="5">
        <v>121</v>
      </c>
      <c r="Y6882" s="5">
        <v>1739.2170000000001</v>
      </c>
      <c r="Z6882" s="5">
        <v>429.2268547312251</v>
      </c>
      <c r="AA6882" s="5">
        <v>3845.9650156328398</v>
      </c>
      <c r="AB6882" s="5">
        <v>0</v>
      </c>
      <c r="AC6882" s="5">
        <v>13.148820000000001</v>
      </c>
      <c r="AD6882" s="5">
        <v>64.484658061181861</v>
      </c>
      <c r="AF6882" s="5">
        <v>553.32939824614004</v>
      </c>
      <c r="AG6882" s="5">
        <v>12114</v>
      </c>
      <c r="AH6882" s="5">
        <v>1249.203426462125</v>
      </c>
      <c r="AI6882" s="5">
        <v>115.9239791563642</v>
      </c>
      <c r="AJ6882" s="5">
        <v>1661.489394452854</v>
      </c>
      <c r="AL6882" s="5">
        <v>24483.4609375</v>
      </c>
      <c r="AM6882" s="5">
        <v>22341.205078125</v>
      </c>
      <c r="AN6882" s="5">
        <v>2142.257080078125</v>
      </c>
      <c r="AO6882" s="5" t="s">
        <v>1353</v>
      </c>
    </row>
    <row r="6883" spans="1:41" x14ac:dyDescent="0.4">
      <c r="A6883" s="5">
        <v>2026</v>
      </c>
      <c r="B6883" s="5" t="s">
        <v>6344</v>
      </c>
      <c r="C6883" s="5" t="s">
        <v>171</v>
      </c>
      <c r="D6883" s="5" t="s">
        <v>84</v>
      </c>
      <c r="E6883" s="5" t="s">
        <v>109</v>
      </c>
      <c r="F6883" s="5" t="s">
        <v>109</v>
      </c>
      <c r="G6883" s="5" t="s">
        <v>87</v>
      </c>
      <c r="H6883" s="5" t="s">
        <v>131</v>
      </c>
      <c r="I6883" s="5">
        <v>7477.9239524764171</v>
      </c>
      <c r="J6883" s="5">
        <v>37288.726455854754</v>
      </c>
      <c r="K6883" s="5">
        <v>1511.7083009664361</v>
      </c>
      <c r="L6883" s="5">
        <v>2007.2214389008186</v>
      </c>
      <c r="M6883" s="5">
        <v>13948.140815218954</v>
      </c>
      <c r="N6883" s="5">
        <v>1956.8483735249749</v>
      </c>
      <c r="O6883" s="5">
        <v>6955.5260369269463</v>
      </c>
      <c r="P6883" s="5">
        <v>8537.5842824229894</v>
      </c>
      <c r="Q6883" s="5">
        <v>3241.4812178602883</v>
      </c>
      <c r="R6883" s="5">
        <v>7004.5108771445957</v>
      </c>
      <c r="S6883" s="5">
        <v>6042.2516496546104</v>
      </c>
      <c r="T6883" s="5">
        <v>6349.3739393801407</v>
      </c>
      <c r="U6883" s="5">
        <v>1095.7790508285082</v>
      </c>
      <c r="V6883" s="5">
        <v>3495.2279443716807</v>
      </c>
      <c r="W6883" s="5">
        <v>1797.2824618729269</v>
      </c>
      <c r="X6883" s="5">
        <v>13066.397111701808</v>
      </c>
      <c r="Y6883" s="5">
        <v>44791.248818328851</v>
      </c>
      <c r="Z6883" s="5">
        <v>9409.8714968756449</v>
      </c>
      <c r="AA6883" s="5">
        <v>84404.68559835029</v>
      </c>
      <c r="AB6883" s="5">
        <v>1755.2946664673484</v>
      </c>
      <c r="AC6883" s="5">
        <v>8140.7373407710393</v>
      </c>
      <c r="AD6883" s="5">
        <v>12232.420961654423</v>
      </c>
      <c r="AE6883" s="5">
        <v>7265.9350428034195</v>
      </c>
      <c r="AF6883" s="5">
        <v>26162.781824954876</v>
      </c>
      <c r="AG6883" s="5">
        <v>90063.821144965565</v>
      </c>
      <c r="AH6883" s="5">
        <v>12698.415048674748</v>
      </c>
      <c r="AI6883" s="5">
        <v>958.55064633222764</v>
      </c>
      <c r="AJ6883" s="5">
        <v>26284.359923892047</v>
      </c>
      <c r="AK6883" s="5">
        <v>1405.055007230573</v>
      </c>
      <c r="AL6883" s="5">
        <v>447349.1875</v>
      </c>
      <c r="AM6883" s="5">
        <v>368628.75</v>
      </c>
      <c r="AN6883" s="5">
        <v>78720.4140625</v>
      </c>
      <c r="AO6883" s="5" t="s">
        <v>7134</v>
      </c>
    </row>
    <row r="6884" spans="1:41" x14ac:dyDescent="0.4">
      <c r="A6884" s="5">
        <v>2026</v>
      </c>
      <c r="B6884" s="5" t="s">
        <v>7352</v>
      </c>
      <c r="C6884" s="5" t="s">
        <v>171</v>
      </c>
      <c r="D6884" s="5" t="s">
        <v>84</v>
      </c>
      <c r="E6884" s="5" t="s">
        <v>109</v>
      </c>
      <c r="F6884" s="5" t="s">
        <v>109</v>
      </c>
      <c r="G6884" s="5" t="s">
        <v>87</v>
      </c>
      <c r="H6884" s="5" t="s">
        <v>131</v>
      </c>
      <c r="I6884" s="5">
        <v>10387.25490196079</v>
      </c>
      <c r="J6884" s="5">
        <v>47435.512000000002</v>
      </c>
      <c r="K6884" s="5">
        <v>1339.1441924000001</v>
      </c>
      <c r="L6884" s="5">
        <v>1960</v>
      </c>
      <c r="M6884" s="5">
        <v>13219.99662036687</v>
      </c>
      <c r="N6884" s="5">
        <v>3539.4557812500002</v>
      </c>
      <c r="O6884" s="5">
        <v>6890.3389500000003</v>
      </c>
      <c r="P6884" s="5">
        <v>9089.58</v>
      </c>
      <c r="Q6884" s="5">
        <v>4710.8558107967074</v>
      </c>
      <c r="R6884" s="5">
        <v>7374.4096883422562</v>
      </c>
      <c r="S6884" s="5">
        <v>8017.8</v>
      </c>
      <c r="T6884" s="5">
        <v>7334.75</v>
      </c>
      <c r="U6884" s="5">
        <v>1100</v>
      </c>
      <c r="V6884" s="5">
        <v>3483</v>
      </c>
      <c r="W6884" s="5">
        <v>4058.6010325632001</v>
      </c>
      <c r="X6884" s="5">
        <v>14347.8</v>
      </c>
      <c r="Y6884" s="5">
        <v>31087.95152193859</v>
      </c>
      <c r="Z6884" s="5">
        <v>10611.175546970189</v>
      </c>
      <c r="AA6884" s="5">
        <v>83841</v>
      </c>
      <c r="AB6884" s="5">
        <v>1753</v>
      </c>
      <c r="AC6884" s="5">
        <v>9640</v>
      </c>
      <c r="AD6884" s="5">
        <v>13556.173149426841</v>
      </c>
      <c r="AE6884" s="5">
        <v>6445.3158440889174</v>
      </c>
      <c r="AF6884" s="5">
        <v>27045.7457932</v>
      </c>
      <c r="AG6884" s="5">
        <v>95442</v>
      </c>
      <c r="AH6884" s="5">
        <v>15931.55745155456</v>
      </c>
      <c r="AI6884" s="5">
        <v>1401</v>
      </c>
      <c r="AJ6884" s="5">
        <v>22021</v>
      </c>
      <c r="AK6884" s="5">
        <v>1422</v>
      </c>
      <c r="AL6884" s="5">
        <v>464486.4375</v>
      </c>
      <c r="AM6884" s="5">
        <v>375214.25</v>
      </c>
      <c r="AN6884" s="5">
        <v>89272.1640625</v>
      </c>
      <c r="AO6884" s="5" t="s">
        <v>8085</v>
      </c>
    </row>
    <row r="6885" spans="1:41" x14ac:dyDescent="0.4">
      <c r="A6885" s="5">
        <v>2026</v>
      </c>
      <c r="B6885" s="5" t="s">
        <v>4024</v>
      </c>
      <c r="C6885" s="5" t="s">
        <v>171</v>
      </c>
      <c r="D6885" s="5" t="s">
        <v>84</v>
      </c>
      <c r="E6885" s="5" t="s">
        <v>109</v>
      </c>
      <c r="F6885" s="5" t="s">
        <v>109</v>
      </c>
      <c r="G6885" s="5" t="s">
        <v>87</v>
      </c>
      <c r="H6885" s="5" t="s">
        <v>131</v>
      </c>
      <c r="I6885" s="5">
        <v>6123.4529555308764</v>
      </c>
      <c r="J6885" s="5">
        <v>32131.088372712082</v>
      </c>
      <c r="K6885" s="5">
        <v>1087.9460970577079</v>
      </c>
      <c r="L6885" s="5">
        <v>843.86807514383099</v>
      </c>
      <c r="M6885" s="5">
        <v>7139.8812332201442</v>
      </c>
      <c r="N6885" s="5">
        <v>1863.0107951414786</v>
      </c>
      <c r="O6885" s="5">
        <v>6739.0438975268253</v>
      </c>
      <c r="P6885" s="5">
        <v>7845.7336027920546</v>
      </c>
      <c r="Q6885" s="5">
        <v>3581.6337593065227</v>
      </c>
      <c r="R6885" s="5">
        <v>4666.2152729842228</v>
      </c>
      <c r="S6885" s="5">
        <v>8312.8669920010434</v>
      </c>
      <c r="T6885" s="5">
        <v>7140.4221742939544</v>
      </c>
      <c r="U6885" s="5">
        <v>1406.446791906385</v>
      </c>
      <c r="V6885" s="5">
        <v>2707.9510154936015</v>
      </c>
      <c r="W6885" s="5">
        <v>1314.4868093586599</v>
      </c>
      <c r="X6885" s="5">
        <v>9842.3957067142055</v>
      </c>
      <c r="Y6885" s="5">
        <v>29908.631970963088</v>
      </c>
      <c r="Z6885" s="5">
        <v>9446.9949130204259</v>
      </c>
      <c r="AA6885" s="5">
        <v>82330.149551756913</v>
      </c>
      <c r="AB6885" s="5">
        <v>679.98997683304663</v>
      </c>
      <c r="AC6885" s="5">
        <v>8541.3233248622109</v>
      </c>
      <c r="AD6885" s="5">
        <v>12075.543992837382</v>
      </c>
      <c r="AE6885" s="5">
        <v>9375.5906912774863</v>
      </c>
      <c r="AF6885" s="5">
        <v>16061.18961071187</v>
      </c>
      <c r="AG6885" s="5">
        <v>67978.982863573692</v>
      </c>
      <c r="AH6885" s="5">
        <v>12741.326052524228</v>
      </c>
      <c r="AI6885" s="5">
        <v>586.38012401020057</v>
      </c>
      <c r="AJ6885" s="5">
        <v>25342.007425857817</v>
      </c>
      <c r="AK6885" s="5">
        <v>1624.8787975109228</v>
      </c>
      <c r="AL6885" s="5">
        <v>379439.40625</v>
      </c>
      <c r="AM6885" s="5">
        <v>310154.25</v>
      </c>
      <c r="AN6885" s="5">
        <v>69285.15625</v>
      </c>
      <c r="AO6885" s="5" t="s">
        <v>4813</v>
      </c>
    </row>
    <row r="6886" spans="1:41" x14ac:dyDescent="0.4">
      <c r="A6886" s="5">
        <v>2026</v>
      </c>
      <c r="B6886" s="5" t="s">
        <v>582</v>
      </c>
      <c r="C6886" s="5" t="s">
        <v>171</v>
      </c>
      <c r="D6886" s="5" t="s">
        <v>84</v>
      </c>
      <c r="E6886" s="5" t="s">
        <v>109</v>
      </c>
      <c r="F6886" s="5" t="s">
        <v>109</v>
      </c>
      <c r="G6886" s="5" t="s">
        <v>87</v>
      </c>
      <c r="H6886" s="5" t="s">
        <v>131</v>
      </c>
      <c r="I6886" s="5">
        <v>5269.7286113499213</v>
      </c>
      <c r="J6886" s="5">
        <v>9389.4952587823809</v>
      </c>
      <c r="K6886" s="5">
        <v>1107.5361827243903</v>
      </c>
      <c r="L6886" s="5">
        <v>870.84498238409719</v>
      </c>
      <c r="M6886" s="5">
        <v>3793.7580130014899</v>
      </c>
      <c r="N6886" s="5">
        <v>1718.2441383193916</v>
      </c>
      <c r="O6886" s="5">
        <v>9750.1143989234879</v>
      </c>
      <c r="P6886" s="5">
        <v>8632.9051380870769</v>
      </c>
      <c r="Q6886" s="5">
        <v>1927.4979070847116</v>
      </c>
      <c r="R6886" s="5">
        <v>4895.2818477734336</v>
      </c>
      <c r="S6886" s="5">
        <v>6266.1274534544464</v>
      </c>
      <c r="T6886" s="5">
        <v>7926.9222755475512</v>
      </c>
      <c r="U6886" s="5">
        <v>1451.4083039734953</v>
      </c>
      <c r="V6886" s="5">
        <v>1676.9348250524538</v>
      </c>
      <c r="W6886" s="5">
        <v>1356.5085302521513</v>
      </c>
      <c r="X6886" s="5">
        <v>9931.9913752555422</v>
      </c>
      <c r="Y6886" s="5">
        <v>22854.098447951885</v>
      </c>
      <c r="Z6886" s="5">
        <v>9110.5117118716953</v>
      </c>
      <c r="AA6886" s="5">
        <v>110034.44332713931</v>
      </c>
      <c r="AB6886" s="5">
        <v>702.25832553794498</v>
      </c>
      <c r="AC6886" s="5">
        <v>8660.1817222959526</v>
      </c>
      <c r="AD6886" s="5">
        <v>10738.915403031904</v>
      </c>
      <c r="AE6886" s="5">
        <v>7491.8561672590622</v>
      </c>
      <c r="AF6886" s="5">
        <v>16005.482748751894</v>
      </c>
      <c r="AG6886" s="5">
        <v>70828.725233906574</v>
      </c>
      <c r="AH6886" s="5">
        <v>12884.039867580104</v>
      </c>
      <c r="AI6886" s="5">
        <v>822.83686156035844</v>
      </c>
      <c r="AJ6886" s="5">
        <v>26597.615404277367</v>
      </c>
      <c r="AK6886" s="5">
        <v>1665.6584989985058</v>
      </c>
      <c r="AL6886" s="5">
        <v>374361.96875</v>
      </c>
      <c r="AM6886" s="5">
        <v>307415.28125</v>
      </c>
      <c r="AN6886" s="5">
        <v>66946.6640625</v>
      </c>
      <c r="AO6886" s="5" t="s">
        <v>1354</v>
      </c>
    </row>
    <row r="6887" spans="1:41" x14ac:dyDescent="0.4">
      <c r="A6887" s="5">
        <v>2026</v>
      </c>
      <c r="B6887" s="5" t="s">
        <v>4980</v>
      </c>
      <c r="C6887" s="5" t="s">
        <v>171</v>
      </c>
      <c r="D6887" s="5" t="s">
        <v>84</v>
      </c>
      <c r="E6887" s="5" t="s">
        <v>109</v>
      </c>
      <c r="F6887" s="5" t="s">
        <v>109</v>
      </c>
      <c r="G6887" s="5" t="s">
        <v>87</v>
      </c>
      <c r="H6887" s="5" t="s">
        <v>131</v>
      </c>
      <c r="I6887" s="5">
        <v>6768.6163236800949</v>
      </c>
      <c r="J6887" s="5">
        <v>40639.873061840408</v>
      </c>
      <c r="K6887" s="5">
        <v>1461.1783410030025</v>
      </c>
      <c r="L6887" s="5">
        <v>1000.8070828787689</v>
      </c>
      <c r="M6887" s="5">
        <v>11172.167488346679</v>
      </c>
      <c r="N6887" s="5">
        <v>1971.5183165536635</v>
      </c>
      <c r="O6887" s="5">
        <v>6677.098204748987</v>
      </c>
      <c r="P6887" s="5">
        <v>8291.5033759322632</v>
      </c>
      <c r="Q6887" s="5">
        <v>3219.306945444042</v>
      </c>
      <c r="R6887" s="5">
        <v>5260.5571238241328</v>
      </c>
      <c r="S6887" s="5">
        <v>5583.4500413236583</v>
      </c>
      <c r="T6887" s="5">
        <v>5228.4268971866632</v>
      </c>
      <c r="U6887" s="5">
        <v>1369.5254818341048</v>
      </c>
      <c r="V6887" s="5">
        <v>2605.2588589044162</v>
      </c>
      <c r="W6887" s="5">
        <v>1848.8594004760414</v>
      </c>
      <c r="X6887" s="5">
        <v>11483.578620255237</v>
      </c>
      <c r="Y6887" s="5">
        <v>40944.071241710306</v>
      </c>
      <c r="Z6887" s="5">
        <v>10603.425363120879</v>
      </c>
      <c r="AA6887" s="5">
        <v>81644.788340110099</v>
      </c>
      <c r="AB6887" s="5">
        <v>1293.6748397632928</v>
      </c>
      <c r="AC6887" s="5">
        <v>10559.259314305862</v>
      </c>
      <c r="AD6887" s="5">
        <v>12063.412532678718</v>
      </c>
      <c r="AE6887" s="5">
        <v>6387.3734489955368</v>
      </c>
      <c r="AF6887" s="5">
        <v>26736.492952264271</v>
      </c>
      <c r="AG6887" s="5">
        <v>99685.652860424743</v>
      </c>
      <c r="AH6887" s="5">
        <v>12905.143963436756</v>
      </c>
      <c r="AI6887" s="5">
        <v>628.9282405038158</v>
      </c>
      <c r="AJ6887" s="5">
        <v>26091.567391219443</v>
      </c>
      <c r="AK6887" s="5">
        <v>1434.8413125061929</v>
      </c>
      <c r="AL6887" s="5">
        <v>445560.375</v>
      </c>
      <c r="AM6887" s="5">
        <v>373779.59375</v>
      </c>
      <c r="AN6887" s="5">
        <v>71780.765625</v>
      </c>
      <c r="AO6887" s="5" t="s">
        <v>6180</v>
      </c>
    </row>
    <row r="6888" spans="1:41" x14ac:dyDescent="0.4">
      <c r="A6888" s="5">
        <v>2026</v>
      </c>
      <c r="B6888" s="5" t="s">
        <v>6344</v>
      </c>
      <c r="C6888" s="5" t="s">
        <v>171</v>
      </c>
      <c r="D6888" s="5" t="s">
        <v>84</v>
      </c>
      <c r="E6888" s="5" t="s">
        <v>109</v>
      </c>
      <c r="F6888" s="5" t="s">
        <v>109</v>
      </c>
      <c r="G6888" s="5" t="s">
        <v>88</v>
      </c>
      <c r="H6888" s="5" t="s">
        <v>131</v>
      </c>
      <c r="I6888" s="5">
        <v>8387.7027451750419</v>
      </c>
      <c r="J6888" s="5">
        <v>39266.216992117377</v>
      </c>
      <c r="K6888" s="5">
        <v>1640.89505124788</v>
      </c>
      <c r="L6888" s="5">
        <v>2255.1777100125041</v>
      </c>
      <c r="M6888" s="5">
        <v>15338.33215037568</v>
      </c>
      <c r="N6888" s="5">
        <v>2151.8838635440002</v>
      </c>
      <c r="O6888" s="5">
        <v>7648.7734134835664</v>
      </c>
      <c r="P6888" s="5">
        <v>9333.4217861380221</v>
      </c>
      <c r="Q6888" s="5">
        <v>3564.5550354995389</v>
      </c>
      <c r="R6888" s="5">
        <v>7702.6405029792204</v>
      </c>
      <c r="S6888" s="5">
        <v>6644.4742683867844</v>
      </c>
      <c r="T6888" s="5">
        <v>7101.982914561966</v>
      </c>
      <c r="U6888" s="5">
        <v>1158.42952084428</v>
      </c>
      <c r="V6888" s="5">
        <v>3844</v>
      </c>
      <c r="W6888" s="5">
        <v>1976.41504580832</v>
      </c>
      <c r="X6888" s="5">
        <v>14861</v>
      </c>
      <c r="Y6888" s="5">
        <v>50488.881990968373</v>
      </c>
      <c r="Z6888" s="5">
        <v>10388.359147046071</v>
      </c>
      <c r="AA6888" s="5">
        <v>99317</v>
      </c>
      <c r="AB6888" s="5">
        <v>2060</v>
      </c>
      <c r="AC6888" s="5">
        <v>9057.9536000000007</v>
      </c>
      <c r="AD6888" s="5">
        <v>12868.848471313309</v>
      </c>
      <c r="AE6888" s="5">
        <v>7990.1204430035368</v>
      </c>
      <c r="AF6888" s="5">
        <v>29345.796818636711</v>
      </c>
      <c r="AG6888" s="5">
        <v>101021</v>
      </c>
      <c r="AH6888" s="5">
        <v>15028.036760484491</v>
      </c>
      <c r="AI6888" s="5">
        <v>1054.088024431104</v>
      </c>
      <c r="AJ6888" s="5">
        <v>29482.16634588642</v>
      </c>
      <c r="AK6888" s="5">
        <v>1544</v>
      </c>
      <c r="AL6888" s="5">
        <v>502522.125</v>
      </c>
      <c r="AM6888" s="5">
        <v>414755.28125</v>
      </c>
      <c r="AN6888" s="5">
        <v>87766.84375</v>
      </c>
      <c r="AO6888" s="5" t="s">
        <v>7135</v>
      </c>
    </row>
    <row r="6889" spans="1:41" x14ac:dyDescent="0.4">
      <c r="A6889" s="5">
        <v>2026</v>
      </c>
      <c r="B6889" s="5" t="s">
        <v>4980</v>
      </c>
      <c r="C6889" s="5" t="s">
        <v>171</v>
      </c>
      <c r="D6889" s="5" t="s">
        <v>84</v>
      </c>
      <c r="E6889" s="5" t="s">
        <v>109</v>
      </c>
      <c r="F6889" s="5" t="s">
        <v>109</v>
      </c>
      <c r="G6889" s="5" t="s">
        <v>88</v>
      </c>
      <c r="H6889" s="5" t="s">
        <v>131</v>
      </c>
      <c r="I6889" s="5">
        <v>7527.9115229395557</v>
      </c>
      <c r="J6889" s="5">
        <v>42420.981894669727</v>
      </c>
      <c r="K6889" s="5">
        <v>1571</v>
      </c>
      <c r="L6889" s="5">
        <v>1114.932245409243</v>
      </c>
      <c r="M6889" s="5">
        <v>11147.994404536261</v>
      </c>
      <c r="N6889" s="5">
        <v>2170.8432044182091</v>
      </c>
      <c r="O6889" s="5">
        <v>7280.5166784580297</v>
      </c>
      <c r="P6889" s="5">
        <v>9103.0452369920004</v>
      </c>
      <c r="Q6889" s="5">
        <v>3555.222112397043</v>
      </c>
      <c r="R6889" s="5">
        <v>5726.7597558650223</v>
      </c>
      <c r="S6889" s="5">
        <v>5987.2432458634394</v>
      </c>
      <c r="T6889" s="5">
        <v>5805.4096939999999</v>
      </c>
      <c r="U6889" s="5">
        <v>1407.6098775235539</v>
      </c>
      <c r="V6889" s="5">
        <v>2866</v>
      </c>
      <c r="W6889" s="5">
        <v>2015.943346724486</v>
      </c>
      <c r="X6889" s="5">
        <v>12873.610962000001</v>
      </c>
      <c r="Y6889" s="5">
        <v>46307.478638842847</v>
      </c>
      <c r="Z6889" s="5">
        <v>11675.455256902809</v>
      </c>
      <c r="AA6889" s="5">
        <v>96657</v>
      </c>
      <c r="AB6889" s="5">
        <v>1342</v>
      </c>
      <c r="AC6889" s="5">
        <v>11513.517330000001</v>
      </c>
      <c r="AD6889" s="5">
        <v>13321.761849886851</v>
      </c>
      <c r="AE6889" s="5">
        <v>6964.6091012825227</v>
      </c>
      <c r="AF6889" s="5">
        <v>29785.338884584318</v>
      </c>
      <c r="AG6889" s="5">
        <v>115201</v>
      </c>
      <c r="AH6889" s="5">
        <v>14636.293167111569</v>
      </c>
      <c r="AI6889" s="5">
        <v>685.76534358662025</v>
      </c>
      <c r="AJ6889" s="5">
        <v>29598.857647068769</v>
      </c>
      <c r="AK6889" s="5">
        <v>1564</v>
      </c>
      <c r="AL6889" s="5">
        <v>501828.03125</v>
      </c>
      <c r="AM6889" s="5">
        <v>423596.53125</v>
      </c>
      <c r="AN6889" s="5">
        <v>78231.5390625</v>
      </c>
      <c r="AO6889" s="5" t="s">
        <v>6181</v>
      </c>
    </row>
    <row r="6890" spans="1:41" x14ac:dyDescent="0.4">
      <c r="A6890" s="5">
        <v>2026</v>
      </c>
      <c r="B6890" s="5" t="s">
        <v>7352</v>
      </c>
      <c r="C6890" s="5" t="s">
        <v>171</v>
      </c>
      <c r="D6890" s="5" t="s">
        <v>84</v>
      </c>
      <c r="E6890" s="5" t="s">
        <v>109</v>
      </c>
      <c r="F6890" s="5" t="s">
        <v>109</v>
      </c>
      <c r="G6890" s="5" t="s">
        <v>88</v>
      </c>
      <c r="H6890" s="5" t="s">
        <v>131</v>
      </c>
      <c r="I6890" s="5">
        <v>10595</v>
      </c>
      <c r="J6890" s="5">
        <v>53312.251998105887</v>
      </c>
      <c r="K6890" s="5">
        <v>1475.3341427891719</v>
      </c>
      <c r="L6890" s="5">
        <v>2210.958539227945</v>
      </c>
      <c r="M6890" s="5">
        <v>14595.94448691594</v>
      </c>
      <c r="N6890" s="5">
        <v>3904.01972671875</v>
      </c>
      <c r="O6890" s="5">
        <v>7607.4909622362447</v>
      </c>
      <c r="P6890" s="5">
        <v>9888.9135660253523</v>
      </c>
      <c r="Q6890" s="5">
        <v>5234.0901287315482</v>
      </c>
      <c r="R6890" s="5">
        <v>8132.059306658778</v>
      </c>
      <c r="S6890" s="5">
        <v>8850.6215297450417</v>
      </c>
      <c r="T6890" s="5">
        <v>8275.2799927197157</v>
      </c>
      <c r="U6890" s="5">
        <v>1156.1110551100001</v>
      </c>
      <c r="V6890" s="5">
        <v>3846</v>
      </c>
      <c r="W6890" s="5">
        <v>4481.0234879007276</v>
      </c>
      <c r="X6890" s="5">
        <v>15856.66106829821</v>
      </c>
      <c r="Y6890" s="5">
        <v>35295.14766159367</v>
      </c>
      <c r="Z6890" s="5">
        <v>11688.23411402756</v>
      </c>
      <c r="AA6890" s="5">
        <v>98132</v>
      </c>
      <c r="AB6890" s="5">
        <v>1935</v>
      </c>
      <c r="AC6890" s="5">
        <v>10643.338942848</v>
      </c>
      <c r="AD6890" s="5">
        <v>15061.856043687911</v>
      </c>
      <c r="AE6890" s="5">
        <v>6742.5701640889174</v>
      </c>
      <c r="AF6890" s="5">
        <v>30517.790844941821</v>
      </c>
      <c r="AG6890" s="5">
        <v>107483</v>
      </c>
      <c r="AH6890" s="5">
        <v>18352.783151409651</v>
      </c>
      <c r="AI6890" s="5">
        <v>1546.8172052832001</v>
      </c>
      <c r="AJ6890" s="5">
        <v>24799.22263461255</v>
      </c>
      <c r="AK6890" s="5">
        <v>1570</v>
      </c>
      <c r="AL6890" s="5">
        <v>523189.5</v>
      </c>
      <c r="AM6890" s="5">
        <v>423580.71875</v>
      </c>
      <c r="AN6890" s="5">
        <v>99608.8125</v>
      </c>
      <c r="AO6890" s="5" t="s">
        <v>8086</v>
      </c>
    </row>
    <row r="6891" spans="1:41" x14ac:dyDescent="0.4">
      <c r="A6891" s="5">
        <v>2026</v>
      </c>
      <c r="B6891" s="5" t="s">
        <v>4024</v>
      </c>
      <c r="C6891" s="5" t="s">
        <v>171</v>
      </c>
      <c r="D6891" s="5" t="s">
        <v>84</v>
      </c>
      <c r="E6891" s="5" t="s">
        <v>109</v>
      </c>
      <c r="F6891" s="5" t="s">
        <v>109</v>
      </c>
      <c r="G6891" s="5" t="s">
        <v>88</v>
      </c>
      <c r="H6891" s="5" t="s">
        <v>131</v>
      </c>
      <c r="I6891" s="5">
        <v>6764.2239384022796</v>
      </c>
      <c r="J6891" s="5">
        <v>35702.615477568987</v>
      </c>
      <c r="K6891" s="5">
        <v>1166.9372921667259</v>
      </c>
      <c r="L6891" s="5">
        <v>929.21400000000017</v>
      </c>
      <c r="M6891" s="5">
        <v>7732.3660849244516</v>
      </c>
      <c r="N6891" s="5">
        <v>2031.495119532196</v>
      </c>
      <c r="O6891" s="5">
        <v>7283.9629730812476</v>
      </c>
      <c r="P6891" s="5">
        <v>8298.9132862887054</v>
      </c>
      <c r="Q6891" s="5">
        <v>3310.5581483017081</v>
      </c>
      <c r="R6891" s="5">
        <v>5032.3095598012724</v>
      </c>
      <c r="S6891" s="5">
        <v>9011</v>
      </c>
      <c r="T6891" s="5">
        <v>7887.6109529072519</v>
      </c>
      <c r="U6891" s="5">
        <v>1428.7240256864079</v>
      </c>
      <c r="V6891" s="5">
        <v>2963</v>
      </c>
      <c r="W6891" s="5">
        <v>1434.769759866597</v>
      </c>
      <c r="X6891" s="5">
        <v>10872.32467270784</v>
      </c>
      <c r="Y6891" s="5">
        <v>32459</v>
      </c>
      <c r="Z6891" s="5">
        <v>10251</v>
      </c>
      <c r="AA6891" s="5">
        <v>96657</v>
      </c>
      <c r="AB6891" s="5">
        <v>628.52499999999998</v>
      </c>
      <c r="AC6891" s="5">
        <v>9250.1081299999987</v>
      </c>
      <c r="AD6891" s="5">
        <v>13103.25716968939</v>
      </c>
      <c r="AE6891" s="5">
        <v>10153.60019576563</v>
      </c>
      <c r="AF6891" s="5">
        <v>17741.866236739381</v>
      </c>
      <c r="AG6891" s="5">
        <v>75143</v>
      </c>
      <c r="AH6891" s="5">
        <v>14388</v>
      </c>
      <c r="AI6891" s="5">
        <v>635.03938450322835</v>
      </c>
      <c r="AJ6891" s="5">
        <v>27993.84832740901</v>
      </c>
      <c r="AK6891" s="5">
        <v>1759.7152243273031</v>
      </c>
      <c r="AL6891" s="5">
        <v>422014</v>
      </c>
      <c r="AM6891" s="5">
        <v>346110.46875</v>
      </c>
      <c r="AN6891" s="5">
        <v>75903.5078125</v>
      </c>
      <c r="AO6891" s="5" t="s">
        <v>4814</v>
      </c>
    </row>
    <row r="6892" spans="1:41" x14ac:dyDescent="0.4">
      <c r="A6892" s="5">
        <v>2026</v>
      </c>
      <c r="B6892" s="5" t="s">
        <v>582</v>
      </c>
      <c r="C6892" s="5" t="s">
        <v>171</v>
      </c>
      <c r="D6892" s="5" t="s">
        <v>84</v>
      </c>
      <c r="E6892" s="5" t="s">
        <v>109</v>
      </c>
      <c r="F6892" s="5" t="s">
        <v>109</v>
      </c>
      <c r="G6892" s="5" t="s">
        <v>88</v>
      </c>
      <c r="H6892" s="5" t="s">
        <v>131</v>
      </c>
      <c r="I6892" s="5">
        <v>5477.7526941187016</v>
      </c>
      <c r="J6892" s="5">
        <v>10261.793800658021</v>
      </c>
      <c r="K6892" s="5">
        <v>1153.3302413035251</v>
      </c>
      <c r="L6892" s="5">
        <v>946.15478657828396</v>
      </c>
      <c r="M6892" s="5">
        <v>4060.924548178612</v>
      </c>
      <c r="N6892" s="5">
        <v>1904</v>
      </c>
      <c r="O6892" s="5">
        <v>10440.077175459341</v>
      </c>
      <c r="P6892" s="5">
        <v>7732.3360000000002</v>
      </c>
      <c r="Q6892" s="5">
        <v>2042.360528867215</v>
      </c>
      <c r="R6892" s="5">
        <v>5200.4545818435854</v>
      </c>
      <c r="S6892" s="5">
        <v>6563.8853715011956</v>
      </c>
      <c r="T6892" s="5">
        <v>7688.2826099593694</v>
      </c>
      <c r="U6892" s="5">
        <v>1450.1548860717039</v>
      </c>
      <c r="V6892" s="5">
        <v>1815</v>
      </c>
      <c r="W6892" s="5">
        <v>1464.8999248237949</v>
      </c>
      <c r="X6892" s="5">
        <v>10844.057211568601</v>
      </c>
      <c r="Y6892" s="5">
        <v>24520.0353</v>
      </c>
      <c r="Z6892" s="5">
        <v>9780.7901789668304</v>
      </c>
      <c r="AA6892" s="5">
        <v>132060.51413422779</v>
      </c>
      <c r="AB6892" s="5">
        <v>629</v>
      </c>
      <c r="AC6892" s="5">
        <v>9382.3604700000014</v>
      </c>
      <c r="AD6892" s="5">
        <v>11528.99876851718</v>
      </c>
      <c r="AE6892" s="5">
        <v>8019.4526157917371</v>
      </c>
      <c r="AF6892" s="5">
        <v>17389.620909072939</v>
      </c>
      <c r="AG6892" s="5">
        <v>78602</v>
      </c>
      <c r="AH6892" s="5">
        <v>14415.807541372929</v>
      </c>
      <c r="AI6892" s="5">
        <v>880.78322307464339</v>
      </c>
      <c r="AJ6892" s="5">
        <v>29040.1040675351</v>
      </c>
      <c r="AK6892" s="5">
        <v>1782.958603127626</v>
      </c>
      <c r="AL6892" s="5">
        <v>417077.875</v>
      </c>
      <c r="AM6892" s="5">
        <v>345624.875</v>
      </c>
      <c r="AN6892" s="5">
        <v>71453.0078125</v>
      </c>
      <c r="AO6892" s="5" t="s">
        <v>1355</v>
      </c>
    </row>
    <row r="6893" spans="1:41" x14ac:dyDescent="0.4">
      <c r="A6893" s="5">
        <v>2026</v>
      </c>
      <c r="B6893" s="5" t="s">
        <v>7352</v>
      </c>
      <c r="C6893" s="5" t="s">
        <v>171</v>
      </c>
      <c r="D6893" s="5" t="s">
        <v>84</v>
      </c>
      <c r="E6893" s="5" t="s">
        <v>484</v>
      </c>
      <c r="F6893" s="5" t="s">
        <v>484</v>
      </c>
      <c r="G6893" s="5" t="s">
        <v>88</v>
      </c>
      <c r="H6893" s="5" t="s">
        <v>131</v>
      </c>
      <c r="I6893" s="5">
        <v>11544.9149268</v>
      </c>
      <c r="J6893" s="5">
        <v>72481.245865180696</v>
      </c>
      <c r="K6893" s="5">
        <v>2227.0931029615472</v>
      </c>
      <c r="L6893" s="5">
        <v>4952.0959118421824</v>
      </c>
      <c r="M6893" s="5">
        <v>35363.841829449411</v>
      </c>
      <c r="N6893" s="5">
        <v>14229.962813686159</v>
      </c>
      <c r="O6893" s="5">
        <v>10116.582928875991</v>
      </c>
      <c r="Q6893" s="5">
        <v>6185.4117458429228</v>
      </c>
      <c r="R6893" s="5">
        <v>9127.4279384875317</v>
      </c>
      <c r="S6893" s="5">
        <v>14706.458828558811</v>
      </c>
      <c r="T6893" s="5">
        <v>12197.538303985961</v>
      </c>
      <c r="U6893" s="5">
        <v>1741.6641345570499</v>
      </c>
      <c r="V6893" s="5">
        <v>18311</v>
      </c>
      <c r="W6893" s="5">
        <v>9456</v>
      </c>
      <c r="X6893" s="5">
        <v>18316.536760749041</v>
      </c>
      <c r="Y6893" s="5">
        <v>88117</v>
      </c>
      <c r="Z6893" s="5">
        <v>19479.97763374506</v>
      </c>
      <c r="AA6893" s="5">
        <v>235742</v>
      </c>
      <c r="AC6893" s="5">
        <v>17013.885177312</v>
      </c>
      <c r="AD6893" s="5">
        <v>18989.27349109008</v>
      </c>
      <c r="AE6893" s="5">
        <v>13046.9228514144</v>
      </c>
      <c r="AF6893" s="5">
        <v>51557.314817374012</v>
      </c>
      <c r="AG6893" s="5">
        <v>241299</v>
      </c>
      <c r="AH6893" s="5">
        <v>47942.82563643036</v>
      </c>
      <c r="AI6893" s="5">
        <v>4821.5208675743997</v>
      </c>
      <c r="AJ6893" s="5">
        <v>50030.409928158297</v>
      </c>
      <c r="AK6893" s="5">
        <v>2626</v>
      </c>
      <c r="AL6893" s="5">
        <v>1031623.875</v>
      </c>
      <c r="AM6893" s="5">
        <v>854860.25</v>
      </c>
      <c r="AN6893" s="5">
        <v>176763.65625</v>
      </c>
      <c r="AO6893" s="5" t="s">
        <v>8087</v>
      </c>
    </row>
    <row r="6894" spans="1:41" x14ac:dyDescent="0.4">
      <c r="A6894" s="5">
        <v>2026</v>
      </c>
      <c r="B6894" s="5" t="s">
        <v>4024</v>
      </c>
      <c r="C6894" s="5" t="s">
        <v>171</v>
      </c>
      <c r="D6894" s="5" t="s">
        <v>84</v>
      </c>
      <c r="E6894" s="5" t="s">
        <v>484</v>
      </c>
      <c r="F6894" s="5" t="s">
        <v>484</v>
      </c>
      <c r="G6894" s="5" t="s">
        <v>88</v>
      </c>
      <c r="H6894" s="5" t="s">
        <v>131</v>
      </c>
      <c r="I6894" s="5">
        <v>16968.509249173319</v>
      </c>
      <c r="J6894" s="5">
        <v>54484.281278193201</v>
      </c>
      <c r="K6894" s="5">
        <v>1399.6682372222319</v>
      </c>
      <c r="M6894" s="5">
        <v>30421.54999803333</v>
      </c>
      <c r="N6894" s="5">
        <v>14010.88435226724</v>
      </c>
      <c r="O6894" s="5">
        <v>9905.8264529577227</v>
      </c>
      <c r="Q6894" s="5">
        <v>3550.4589999966411</v>
      </c>
      <c r="R6894" s="5">
        <v>8129.3901342657937</v>
      </c>
      <c r="S6894" s="5">
        <v>13358</v>
      </c>
      <c r="T6894" s="5">
        <v>12548.47197053427</v>
      </c>
      <c r="U6894" s="5">
        <v>1793.5981614770899</v>
      </c>
      <c r="V6894" s="5">
        <v>11199</v>
      </c>
      <c r="W6894" s="5">
        <v>2784.412209075364</v>
      </c>
      <c r="Y6894" s="5">
        <v>65346.217384791897</v>
      </c>
      <c r="Z6894" s="5">
        <v>18767</v>
      </c>
      <c r="AA6894" s="5">
        <v>188615</v>
      </c>
      <c r="AC6894" s="5">
        <v>12124.112209999999</v>
      </c>
      <c r="AD6894" s="5">
        <v>15587</v>
      </c>
      <c r="AE6894" s="5">
        <v>30594.606730325511</v>
      </c>
      <c r="AF6894" s="5">
        <v>32560.448091815539</v>
      </c>
      <c r="AG6894" s="5">
        <v>153812</v>
      </c>
      <c r="AH6894" s="5">
        <v>34991</v>
      </c>
      <c r="AI6894" s="5">
        <v>3066.8184297734319</v>
      </c>
      <c r="AJ6894" s="5">
        <v>40958.258383695538</v>
      </c>
      <c r="AK6894" s="5">
        <v>2713.4459604631479</v>
      </c>
      <c r="AL6894" s="5">
        <v>779689.9375</v>
      </c>
      <c r="AM6894" s="5">
        <v>652913.75</v>
      </c>
      <c r="AN6894" s="5">
        <v>126776.1953125</v>
      </c>
      <c r="AO6894" s="5" t="s">
        <v>4815</v>
      </c>
    </row>
    <row r="6895" spans="1:41" x14ac:dyDescent="0.4">
      <c r="A6895" s="5">
        <v>2026</v>
      </c>
      <c r="B6895" s="5" t="s">
        <v>4980</v>
      </c>
      <c r="C6895" s="5" t="s">
        <v>171</v>
      </c>
      <c r="D6895" s="5" t="s">
        <v>84</v>
      </c>
      <c r="E6895" s="5" t="s">
        <v>484</v>
      </c>
      <c r="F6895" s="5" t="s">
        <v>484</v>
      </c>
      <c r="G6895" s="5" t="s">
        <v>88</v>
      </c>
      <c r="H6895" s="5" t="s">
        <v>131</v>
      </c>
      <c r="I6895" s="5">
        <v>9631.2662423476504</v>
      </c>
      <c r="J6895" s="5">
        <v>58804.446384100862</v>
      </c>
      <c r="K6895" s="5">
        <v>1933.402075037128</v>
      </c>
      <c r="L6895" s="5">
        <v>2775.5944846240618</v>
      </c>
      <c r="M6895" s="5">
        <v>34230.832895948537</v>
      </c>
      <c r="N6895" s="5">
        <v>14808.69385649077</v>
      </c>
      <c r="O6895" s="5">
        <v>10407.94712677783</v>
      </c>
      <c r="Q6895" s="5">
        <v>4470.1523553428424</v>
      </c>
      <c r="R6895" s="5">
        <v>6338.9647334231204</v>
      </c>
      <c r="S6895" s="5">
        <v>15220.478704004679</v>
      </c>
      <c r="T6895" s="5">
        <v>12975.903634</v>
      </c>
      <c r="U6895" s="5">
        <v>1702.1251749746359</v>
      </c>
      <c r="V6895" s="5">
        <v>11330</v>
      </c>
      <c r="W6895" s="5">
        <v>3856.3909566197831</v>
      </c>
      <c r="X6895" s="5">
        <v>16648.292670238468</v>
      </c>
      <c r="Y6895" s="5">
        <v>82378</v>
      </c>
      <c r="Z6895" s="5">
        <v>19198.778695641879</v>
      </c>
      <c r="AA6895" s="5">
        <v>188615</v>
      </c>
      <c r="AC6895" s="5">
        <v>14068.24912</v>
      </c>
      <c r="AD6895" s="5">
        <v>21496</v>
      </c>
      <c r="AE6895" s="5">
        <v>17613.87648417299</v>
      </c>
      <c r="AF6895" s="5">
        <v>47763.183893377012</v>
      </c>
      <c r="AG6895" s="5">
        <v>195541</v>
      </c>
      <c r="AH6895" s="5">
        <v>29914</v>
      </c>
      <c r="AI6895" s="5">
        <v>3414.4681470874871</v>
      </c>
      <c r="AJ6895" s="5">
        <v>44416.964501232091</v>
      </c>
      <c r="AK6895" s="5">
        <v>2500</v>
      </c>
      <c r="AL6895" s="5">
        <v>872053.9375</v>
      </c>
      <c r="AM6895" s="5">
        <v>719456.3125</v>
      </c>
      <c r="AN6895" s="5">
        <v>152597.71875</v>
      </c>
      <c r="AO6895" s="5" t="s">
        <v>6182</v>
      </c>
    </row>
    <row r="6896" spans="1:41" x14ac:dyDescent="0.4">
      <c r="A6896" s="5">
        <v>2026</v>
      </c>
      <c r="B6896" s="5" t="s">
        <v>582</v>
      </c>
      <c r="C6896" s="5" t="s">
        <v>171</v>
      </c>
      <c r="D6896" s="5" t="s">
        <v>84</v>
      </c>
      <c r="E6896" s="5" t="s">
        <v>484</v>
      </c>
      <c r="F6896" s="5" t="s">
        <v>484</v>
      </c>
      <c r="G6896" s="5" t="s">
        <v>88</v>
      </c>
      <c r="H6896" s="5" t="s">
        <v>131</v>
      </c>
      <c r="I6896" s="5">
        <v>8036.3562678934886</v>
      </c>
      <c r="J6896" s="5">
        <v>13910.233718726749</v>
      </c>
      <c r="K6896" s="5">
        <v>2186</v>
      </c>
      <c r="M6896" s="5">
        <v>15121.5062707781</v>
      </c>
      <c r="N6896" s="5">
        <v>13951.70118142</v>
      </c>
      <c r="O6896" s="5">
        <v>12682.80105105754</v>
      </c>
      <c r="Q6896" s="5">
        <v>3375.8071131719048</v>
      </c>
      <c r="R6896" s="5">
        <v>8820.1677010314124</v>
      </c>
      <c r="S6896" s="5">
        <v>15712.50710809858</v>
      </c>
      <c r="T6896" s="5">
        <v>11803.138091346071</v>
      </c>
      <c r="U6896" s="5">
        <v>1775.881983558578</v>
      </c>
      <c r="V6896" s="5">
        <v>6507</v>
      </c>
      <c r="W6896" s="5">
        <v>1327.114323624698</v>
      </c>
      <c r="X6896" s="5">
        <v>13445.98543445456</v>
      </c>
      <c r="Y6896" s="5">
        <v>64976</v>
      </c>
      <c r="Z6896" s="5">
        <v>16563.563019458448</v>
      </c>
      <c r="AA6896" s="5">
        <v>261013.76168014211</v>
      </c>
      <c r="AC6896" s="5">
        <v>12837.783009999999</v>
      </c>
      <c r="AD6896" s="5">
        <v>15650.290745558141</v>
      </c>
      <c r="AE6896" s="5">
        <v>10310.21021082685</v>
      </c>
      <c r="AF6896" s="5">
        <v>36938.018599789051</v>
      </c>
      <c r="AG6896" s="5">
        <v>168226</v>
      </c>
      <c r="AH6896" s="5">
        <v>34675.261995877612</v>
      </c>
      <c r="AI6896" s="5">
        <v>5240.4809134088337</v>
      </c>
      <c r="AJ6896" s="5">
        <v>37317.79548014405</v>
      </c>
      <c r="AK6896" s="5">
        <v>2480.8926632030548</v>
      </c>
      <c r="AL6896" s="5">
        <v>794886.25</v>
      </c>
      <c r="AM6896" s="5">
        <v>664560.3125</v>
      </c>
      <c r="AN6896" s="5">
        <v>130325.9765625</v>
      </c>
      <c r="AO6896" s="5" t="s">
        <v>1356</v>
      </c>
    </row>
    <row r="6897" spans="1:41" x14ac:dyDescent="0.4">
      <c r="A6897" s="5">
        <v>2026</v>
      </c>
      <c r="B6897" s="5" t="s">
        <v>6344</v>
      </c>
      <c r="C6897" s="5" t="s">
        <v>171</v>
      </c>
      <c r="D6897" s="5" t="s">
        <v>84</v>
      </c>
      <c r="E6897" s="5" t="s">
        <v>484</v>
      </c>
      <c r="F6897" s="5" t="s">
        <v>484</v>
      </c>
      <c r="G6897" s="5" t="s">
        <v>88</v>
      </c>
      <c r="H6897" s="5" t="s">
        <v>131</v>
      </c>
      <c r="I6897" s="5">
        <v>15351</v>
      </c>
      <c r="J6897" s="5">
        <v>80796.492213959253</v>
      </c>
      <c r="K6897" s="5">
        <v>1932.473566933035</v>
      </c>
      <c r="L6897" s="5">
        <v>3768.2178572912999</v>
      </c>
      <c r="M6897" s="5">
        <v>29863.567755510721</v>
      </c>
      <c r="N6897" s="5">
        <v>13333.2268423075</v>
      </c>
      <c r="O6897" s="5">
        <v>10212.853427855411</v>
      </c>
      <c r="Q6897" s="5">
        <v>4573.3071470966688</v>
      </c>
      <c r="R6897" s="5">
        <v>7836.906719819317</v>
      </c>
      <c r="S6897" s="5">
        <v>18906.93</v>
      </c>
      <c r="T6897" s="5">
        <v>13423.951215735369</v>
      </c>
      <c r="U6897" s="5">
        <v>1656.445950366121</v>
      </c>
      <c r="V6897" s="5">
        <v>13638</v>
      </c>
      <c r="W6897" s="5">
        <v>5816.6653831609437</v>
      </c>
      <c r="X6897" s="5">
        <v>18182</v>
      </c>
      <c r="Y6897" s="5">
        <v>85459.821616837304</v>
      </c>
      <c r="Z6897" s="5">
        <v>19109.21090231022</v>
      </c>
      <c r="AA6897" s="5">
        <v>231077</v>
      </c>
      <c r="AC6897" s="5">
        <v>13838.579400000001</v>
      </c>
      <c r="AD6897" s="5">
        <v>19404.994379935481</v>
      </c>
      <c r="AE6897" s="5">
        <v>15897.17193587222</v>
      </c>
      <c r="AF6897" s="5">
        <v>50969.647642105927</v>
      </c>
      <c r="AG6897" s="5">
        <v>254803</v>
      </c>
      <c r="AH6897" s="5">
        <v>36909.468758340503</v>
      </c>
      <c r="AI6897" s="5">
        <v>3644.2615887383049</v>
      </c>
      <c r="AJ6897" s="5">
        <v>45262.365803290922</v>
      </c>
      <c r="AL6897" s="5">
        <v>1015667.625</v>
      </c>
      <c r="AM6897" s="5">
        <v>857370.4375</v>
      </c>
      <c r="AN6897" s="5">
        <v>158297.171875</v>
      </c>
      <c r="AO6897" s="5" t="s">
        <v>7136</v>
      </c>
    </row>
    <row r="6898" spans="1:41" x14ac:dyDescent="0.4">
      <c r="A6898" s="5">
        <v>2026</v>
      </c>
      <c r="B6898" s="5" t="s">
        <v>4980</v>
      </c>
      <c r="C6898" s="5" t="s">
        <v>171</v>
      </c>
      <c r="D6898" s="5" t="s">
        <v>84</v>
      </c>
      <c r="E6898" s="5" t="s">
        <v>211</v>
      </c>
      <c r="F6898" s="5" t="s">
        <v>211</v>
      </c>
      <c r="G6898" s="5" t="s">
        <v>88</v>
      </c>
      <c r="H6898" s="5" t="s">
        <v>131</v>
      </c>
      <c r="I6898" s="5">
        <v>11478.302398660249</v>
      </c>
      <c r="J6898" s="5">
        <v>57095.563092728124</v>
      </c>
      <c r="K6898" s="5">
        <v>1820.450966722349</v>
      </c>
      <c r="L6898" s="5">
        <v>2775.5944846240618</v>
      </c>
      <c r="M6898" s="5">
        <v>29106.744622993148</v>
      </c>
      <c r="N6898" s="5">
        <v>14808.69385649077</v>
      </c>
      <c r="O6898" s="5">
        <v>10313.231779444621</v>
      </c>
      <c r="P6898" s="5">
        <v>13887.362640945121</v>
      </c>
      <c r="Q6898" s="5">
        <v>4470.1523553428424</v>
      </c>
      <c r="R6898" s="5">
        <v>7338.9647334231204</v>
      </c>
      <c r="S6898" s="5">
        <v>15150.14974401092</v>
      </c>
      <c r="T6898" s="5">
        <v>12975.903634</v>
      </c>
      <c r="U6898" s="5">
        <v>1702.1251749746359</v>
      </c>
      <c r="V6898" s="5">
        <v>13008</v>
      </c>
      <c r="W6898" s="5">
        <v>3856.3909566197831</v>
      </c>
      <c r="X6898" s="5">
        <v>18095.97029373746</v>
      </c>
      <c r="Y6898" s="5">
        <v>82377.845812996486</v>
      </c>
      <c r="Z6898" s="5">
        <v>18561.567454624608</v>
      </c>
      <c r="AA6898" s="5">
        <v>193272</v>
      </c>
      <c r="AB6898" s="5">
        <v>2213</v>
      </c>
      <c r="AC6898" s="5">
        <v>14383.836278588889</v>
      </c>
      <c r="AD6898" s="5">
        <v>19605.035811144859</v>
      </c>
      <c r="AE6898" s="5">
        <v>17613.87648417299</v>
      </c>
      <c r="AF6898" s="5">
        <v>47763.183893377012</v>
      </c>
      <c r="AG6898" s="5">
        <v>206488</v>
      </c>
      <c r="AH6898" s="5">
        <v>30411.48265096511</v>
      </c>
      <c r="AI6898" s="5">
        <v>3414.4681470874871</v>
      </c>
      <c r="AJ6898" s="5">
        <v>44416.964501232091</v>
      </c>
      <c r="AK6898" s="5">
        <v>2500</v>
      </c>
      <c r="AL6898" s="5">
        <v>900904.875</v>
      </c>
      <c r="AM6898" s="5">
        <v>751442.0625</v>
      </c>
      <c r="AN6898" s="5">
        <v>149462.828125</v>
      </c>
      <c r="AO6898" s="5" t="s">
        <v>6183</v>
      </c>
    </row>
    <row r="6899" spans="1:41" x14ac:dyDescent="0.4">
      <c r="A6899" s="5">
        <v>2026</v>
      </c>
      <c r="B6899" s="5" t="s">
        <v>7352</v>
      </c>
      <c r="C6899" s="5" t="s">
        <v>171</v>
      </c>
      <c r="D6899" s="5" t="s">
        <v>84</v>
      </c>
      <c r="E6899" s="5" t="s">
        <v>211</v>
      </c>
      <c r="F6899" s="5" t="s">
        <v>211</v>
      </c>
      <c r="G6899" s="5" t="s">
        <v>88</v>
      </c>
      <c r="H6899" s="5" t="s">
        <v>131</v>
      </c>
      <c r="I6899" s="5">
        <v>14750.9149268</v>
      </c>
      <c r="J6899" s="5">
        <v>68034.631285594456</v>
      </c>
      <c r="K6899" s="5">
        <v>2156.00485761957</v>
      </c>
      <c r="L6899" s="5">
        <v>4681.3662947938619</v>
      </c>
      <c r="M6899" s="5">
        <v>35363.841829449411</v>
      </c>
      <c r="N6899" s="5">
        <v>14229.962813686159</v>
      </c>
      <c r="O6899" s="5">
        <v>10342.01761532106</v>
      </c>
      <c r="P6899" s="5">
        <v>15953.95134354531</v>
      </c>
      <c r="Q6899" s="5">
        <v>6185.4117458429209</v>
      </c>
      <c r="R6899" s="5">
        <v>10127.42793848753</v>
      </c>
      <c r="S6899" s="5">
        <v>17868.601696745449</v>
      </c>
      <c r="T6899" s="5">
        <v>13131.38518353626</v>
      </c>
      <c r="U6899" s="5">
        <v>1741.6641345570499</v>
      </c>
      <c r="V6899" s="5">
        <v>18230</v>
      </c>
      <c r="W6899" s="5">
        <v>10545.539629538211</v>
      </c>
      <c r="X6899" s="5">
        <v>19909.27908777069</v>
      </c>
      <c r="Y6899" s="5">
        <v>88890.398681501974</v>
      </c>
      <c r="Z6899" s="5">
        <v>20974.718592829449</v>
      </c>
      <c r="AA6899" s="5">
        <v>242365</v>
      </c>
      <c r="AB6899" s="5">
        <v>2287</v>
      </c>
      <c r="AC6899" s="5">
        <v>16073.2083329856</v>
      </c>
      <c r="AD6899" s="5">
        <v>24368.66393846722</v>
      </c>
      <c r="AE6899" s="5">
        <v>17438.1848526869</v>
      </c>
      <c r="AF6899" s="5">
        <v>51557.314817374012</v>
      </c>
      <c r="AG6899" s="5">
        <v>247581</v>
      </c>
      <c r="AH6899" s="5">
        <v>48053.937788283023</v>
      </c>
      <c r="AI6899" s="5">
        <v>4821.5208675743997</v>
      </c>
      <c r="AJ6899" s="5">
        <v>50030.409928158297</v>
      </c>
      <c r="AK6899" s="5">
        <v>2626</v>
      </c>
      <c r="AL6899" s="5">
        <v>1080319.375</v>
      </c>
      <c r="AM6899" s="5">
        <v>888845.625</v>
      </c>
      <c r="AN6899" s="5">
        <v>191473.78125</v>
      </c>
      <c r="AO6899" s="5" t="s">
        <v>8088</v>
      </c>
    </row>
    <row r="6900" spans="1:41" x14ac:dyDescent="0.4">
      <c r="A6900" s="5">
        <v>2026</v>
      </c>
      <c r="B6900" s="5" t="s">
        <v>582</v>
      </c>
      <c r="C6900" s="5" t="s">
        <v>171</v>
      </c>
      <c r="D6900" s="5" t="s">
        <v>84</v>
      </c>
      <c r="E6900" s="5" t="s">
        <v>211</v>
      </c>
      <c r="F6900" s="5" t="s">
        <v>211</v>
      </c>
      <c r="G6900" s="5" t="s">
        <v>88</v>
      </c>
      <c r="H6900" s="5" t="s">
        <v>131</v>
      </c>
      <c r="I6900" s="5">
        <v>8036.3562678934904</v>
      </c>
      <c r="J6900" s="5">
        <v>13910.233718726749</v>
      </c>
      <c r="K6900" s="5">
        <v>1383.5312370475749</v>
      </c>
      <c r="L6900" s="5">
        <v>1763.5227958723481</v>
      </c>
      <c r="M6900" s="5">
        <v>12324.42796669464</v>
      </c>
      <c r="N6900" s="5">
        <v>13953.109399999999</v>
      </c>
      <c r="O6900" s="5">
        <v>12526.1798516504</v>
      </c>
      <c r="P6900" s="5">
        <v>10056.319</v>
      </c>
      <c r="Q6900" s="5">
        <v>3375.8071131719048</v>
      </c>
      <c r="R6900" s="5">
        <v>8820.1677010314124</v>
      </c>
      <c r="S6900" s="5">
        <v>20137.41682078064</v>
      </c>
      <c r="T6900" s="5">
        <v>11803.138091346071</v>
      </c>
      <c r="U6900" s="5">
        <v>1775.881983558578</v>
      </c>
      <c r="V6900" s="5">
        <v>8823</v>
      </c>
      <c r="W6900" s="5">
        <v>1596.068537479086</v>
      </c>
      <c r="X6900" s="5">
        <v>15025.24243199505</v>
      </c>
      <c r="Y6900" s="5">
        <v>64976.487739999982</v>
      </c>
      <c r="Z6900" s="5">
        <v>15636.95819370575</v>
      </c>
      <c r="AA6900" s="5">
        <v>264886.03704086982</v>
      </c>
      <c r="AB6900" s="5">
        <v>1009</v>
      </c>
      <c r="AC6900" s="5">
        <v>13185.33898515</v>
      </c>
      <c r="AD6900" s="5">
        <v>18000.257714512321</v>
      </c>
      <c r="AE6900" s="5">
        <v>19455.51190654184</v>
      </c>
      <c r="AF6900" s="5">
        <v>36938.018599789051</v>
      </c>
      <c r="AG6900" s="5">
        <v>156062</v>
      </c>
      <c r="AH6900" s="5">
        <v>33241.132926920953</v>
      </c>
      <c r="AI6900" s="5">
        <v>3562.9629374256169</v>
      </c>
      <c r="AJ6900" s="5">
        <v>37317.79548014405</v>
      </c>
      <c r="AK6900" s="5">
        <v>2480.8926632030548</v>
      </c>
      <c r="AL6900" s="5">
        <v>812062.75</v>
      </c>
      <c r="AM6900" s="5">
        <v>678972.5625</v>
      </c>
      <c r="AN6900" s="5">
        <v>133090.25</v>
      </c>
      <c r="AO6900" s="5" t="s">
        <v>1357</v>
      </c>
    </row>
    <row r="6901" spans="1:41" x14ac:dyDescent="0.4">
      <c r="A6901" s="5">
        <v>2026</v>
      </c>
      <c r="B6901" s="5" t="s">
        <v>4024</v>
      </c>
      <c r="C6901" s="5" t="s">
        <v>171</v>
      </c>
      <c r="D6901" s="5" t="s">
        <v>84</v>
      </c>
      <c r="E6901" s="5" t="s">
        <v>211</v>
      </c>
      <c r="F6901" s="5" t="s">
        <v>211</v>
      </c>
      <c r="G6901" s="5" t="s">
        <v>88</v>
      </c>
      <c r="H6901" s="5" t="s">
        <v>131</v>
      </c>
      <c r="I6901" s="5">
        <v>11172.31029135511</v>
      </c>
      <c r="J6901" s="5">
        <v>53214.769857544467</v>
      </c>
      <c r="K6901" s="5">
        <v>1399.6682372222319</v>
      </c>
      <c r="L6901" s="5">
        <v>1894.1670000000011</v>
      </c>
      <c r="M6901" s="5">
        <v>26009.62202420229</v>
      </c>
      <c r="N6901" s="5">
        <v>14010.88435226724</v>
      </c>
      <c r="O6901" s="5">
        <v>9902.1670342032448</v>
      </c>
      <c r="P6901" s="5">
        <v>12148.842071120411</v>
      </c>
      <c r="Q6901" s="5">
        <v>3550.4589999966411</v>
      </c>
      <c r="R6901" s="5">
        <v>9129.3901342657937</v>
      </c>
      <c r="S6901" s="5">
        <v>17616</v>
      </c>
      <c r="T6901" s="5">
        <v>12548.47197053427</v>
      </c>
      <c r="U6901" s="5">
        <v>1793.5981614770899</v>
      </c>
      <c r="V6901" s="5">
        <v>13627</v>
      </c>
      <c r="W6901" s="5">
        <v>2784.412209075364</v>
      </c>
      <c r="X6901" s="5">
        <v>16422.181622533131</v>
      </c>
      <c r="Y6901" s="5">
        <v>65346.217384791897</v>
      </c>
      <c r="Z6901" s="5">
        <v>17911.654289724909</v>
      </c>
      <c r="AA6901" s="5">
        <v>193272</v>
      </c>
      <c r="AB6901" s="5">
        <v>1008.038</v>
      </c>
      <c r="AC6901" s="5">
        <v>12492.94616</v>
      </c>
      <c r="AD6901" s="5">
        <v>18841.76487792343</v>
      </c>
      <c r="AE6901" s="5">
        <v>20567.55281412974</v>
      </c>
      <c r="AF6901" s="5">
        <v>32560.448091815539</v>
      </c>
      <c r="AG6901" s="5">
        <v>154828</v>
      </c>
      <c r="AH6901" s="5">
        <v>32915</v>
      </c>
      <c r="AI6901" s="5">
        <v>3066.8184297734319</v>
      </c>
      <c r="AJ6901" s="5">
        <v>40958.258383695538</v>
      </c>
      <c r="AK6901" s="5">
        <v>2713.4459604631479</v>
      </c>
      <c r="AL6901" s="5">
        <v>803706</v>
      </c>
      <c r="AM6901" s="5">
        <v>658478.5</v>
      </c>
      <c r="AN6901" s="5">
        <v>145227.59375</v>
      </c>
      <c r="AO6901" s="5" t="s">
        <v>4816</v>
      </c>
    </row>
    <row r="6902" spans="1:41" x14ac:dyDescent="0.4">
      <c r="A6902" s="5">
        <v>2026</v>
      </c>
      <c r="B6902" s="5" t="s">
        <v>6344</v>
      </c>
      <c r="C6902" s="5" t="s">
        <v>171</v>
      </c>
      <c r="D6902" s="5" t="s">
        <v>84</v>
      </c>
      <c r="E6902" s="5" t="s">
        <v>211</v>
      </c>
      <c r="F6902" s="5" t="s">
        <v>211</v>
      </c>
      <c r="G6902" s="5" t="s">
        <v>88</v>
      </c>
      <c r="H6902" s="5" t="s">
        <v>131</v>
      </c>
      <c r="I6902" s="5">
        <v>12110.454741403761</v>
      </c>
      <c r="J6902" s="5">
        <v>59850.871231580939</v>
      </c>
      <c r="K6902" s="5">
        <v>2321.5366888784638</v>
      </c>
      <c r="L6902" s="5">
        <v>3768.2178572912999</v>
      </c>
      <c r="M6902" s="5">
        <v>29863.567755510721</v>
      </c>
      <c r="N6902" s="5">
        <v>13333.2268423075</v>
      </c>
      <c r="O6902" s="5">
        <v>10106.72086965772</v>
      </c>
      <c r="P6902" s="5">
        <v>14220.99977389599</v>
      </c>
      <c r="Q6902" s="5">
        <v>4573.3071470966697</v>
      </c>
      <c r="R6902" s="5">
        <v>8836.906719819317</v>
      </c>
      <c r="S6902" s="5">
        <v>23983.173813066111</v>
      </c>
      <c r="T6902" s="5">
        <v>13523.951215735369</v>
      </c>
      <c r="U6902" s="5">
        <v>1656.445950366121</v>
      </c>
      <c r="V6902" s="5">
        <v>16203</v>
      </c>
      <c r="W6902" s="5">
        <v>5816.6653831609437</v>
      </c>
      <c r="X6902" s="5">
        <v>19868</v>
      </c>
      <c r="Y6902" s="5">
        <v>86267.821616837304</v>
      </c>
      <c r="Z6902" s="5">
        <v>18431.52131950112</v>
      </c>
      <c r="AA6902" s="5">
        <v>229971</v>
      </c>
      <c r="AB6902" s="5">
        <v>2268</v>
      </c>
      <c r="AC6902" s="5">
        <v>14259.5912678</v>
      </c>
      <c r="AD6902" s="5">
        <v>19201.621101035609</v>
      </c>
      <c r="AE6902" s="5">
        <v>17874.44396834536</v>
      </c>
      <c r="AF6902" s="5">
        <v>50969.647642105927</v>
      </c>
      <c r="AG6902" s="5">
        <v>247918</v>
      </c>
      <c r="AH6902" s="5">
        <v>40304.953138221848</v>
      </c>
      <c r="AI6902" s="5">
        <v>3644.2615887383049</v>
      </c>
      <c r="AJ6902" s="5">
        <v>45262.365803290922</v>
      </c>
      <c r="AK6902" s="5">
        <v>2473</v>
      </c>
      <c r="AL6902" s="5">
        <v>1018883.25</v>
      </c>
      <c r="AM6902" s="5">
        <v>845507.8125</v>
      </c>
      <c r="AN6902" s="5">
        <v>173375.46875</v>
      </c>
      <c r="AO6902" s="5" t="s">
        <v>7137</v>
      </c>
    </row>
    <row r="6903" spans="1:41" x14ac:dyDescent="0.4">
      <c r="A6903" s="5">
        <v>2026</v>
      </c>
      <c r="B6903" s="5" t="s">
        <v>4980</v>
      </c>
      <c r="C6903" s="5" t="s">
        <v>171</v>
      </c>
      <c r="D6903" s="5" t="s">
        <v>84</v>
      </c>
      <c r="E6903" s="5" t="s">
        <v>24</v>
      </c>
      <c r="F6903" s="5" t="s">
        <v>24</v>
      </c>
      <c r="G6903" s="5" t="s">
        <v>87</v>
      </c>
      <c r="H6903" s="5" t="s">
        <v>131</v>
      </c>
      <c r="I6903" s="5">
        <v>2106.9622797447764</v>
      </c>
      <c r="J6903" s="5">
        <v>7637.7382640748147</v>
      </c>
      <c r="K6903" s="5">
        <v>105.34811398723883</v>
      </c>
      <c r="L6903" s="5">
        <v>421.39245594895533</v>
      </c>
      <c r="M6903" s="5">
        <v>8427.8491189791057</v>
      </c>
      <c r="N6903" s="5">
        <v>3204.0730776546948</v>
      </c>
      <c r="O6903" s="5">
        <v>117.65593414436795</v>
      </c>
      <c r="P6903" s="5">
        <v>99.701455077522837</v>
      </c>
      <c r="Q6903" s="5">
        <v>765.54227176075972</v>
      </c>
      <c r="R6903" s="5">
        <v>478.26674224724599</v>
      </c>
      <c r="S6903" s="5">
        <v>4492.4649728718123</v>
      </c>
      <c r="T6903" s="5">
        <v>210.69622797447767</v>
      </c>
      <c r="U6903" s="5">
        <v>0</v>
      </c>
      <c r="V6903" s="5">
        <v>547.81019273364188</v>
      </c>
      <c r="W6903" s="5">
        <v>1315.7979437006129</v>
      </c>
      <c r="X6903" s="5">
        <v>3997.9609258157138</v>
      </c>
      <c r="Y6903" s="5">
        <v>14789.294982098523</v>
      </c>
      <c r="Z6903" s="5">
        <v>3892.3111083463609</v>
      </c>
      <c r="AA6903" s="5">
        <v>29945.201400872636</v>
      </c>
      <c r="AB6903" s="5">
        <v>152.7547652814963</v>
      </c>
      <c r="AC6903" s="5">
        <v>1139.6070998675509</v>
      </c>
      <c r="AD6903" s="5">
        <v>2196.5081766339295</v>
      </c>
      <c r="AE6903" s="5">
        <v>1567.5799361301138</v>
      </c>
      <c r="AF6903" s="5">
        <v>10081.814508578756</v>
      </c>
      <c r="AG6903" s="5">
        <v>55204.518691592893</v>
      </c>
      <c r="AH6903" s="5">
        <v>10429.463284736645</v>
      </c>
      <c r="AI6903" s="5">
        <v>2488.3224523785811</v>
      </c>
      <c r="AJ6903" s="5">
        <v>9563.501787761541</v>
      </c>
      <c r="AK6903" s="5">
        <v>103.24115170749405</v>
      </c>
      <c r="AL6903" s="5">
        <v>175483.390625</v>
      </c>
      <c r="AM6903" s="5">
        <v>141445.3125</v>
      </c>
      <c r="AN6903" s="5">
        <v>34038.0625</v>
      </c>
      <c r="AO6903" s="5" t="s">
        <v>6184</v>
      </c>
    </row>
    <row r="6904" spans="1:41" x14ac:dyDescent="0.4">
      <c r="A6904" s="5">
        <v>2026</v>
      </c>
      <c r="B6904" s="5" t="s">
        <v>4024</v>
      </c>
      <c r="C6904" s="5" t="s">
        <v>171</v>
      </c>
      <c r="D6904" s="5" t="s">
        <v>84</v>
      </c>
      <c r="E6904" s="5" t="s">
        <v>24</v>
      </c>
      <c r="F6904" s="5" t="s">
        <v>24</v>
      </c>
      <c r="G6904" s="5" t="s">
        <v>87</v>
      </c>
      <c r="H6904" s="5" t="s">
        <v>131</v>
      </c>
      <c r="I6904" s="5">
        <v>2488.3289395266811</v>
      </c>
      <c r="J6904" s="5">
        <v>5950.3518119116288</v>
      </c>
      <c r="K6904" s="5">
        <v>108.18821476202962</v>
      </c>
      <c r="L6904" s="5">
        <v>324.56464428608888</v>
      </c>
      <c r="M6904" s="5">
        <v>5409.410738101481</v>
      </c>
      <c r="N6904" s="5">
        <v>3138.3918923922552</v>
      </c>
      <c r="O6904" s="5">
        <v>121.17080053347317</v>
      </c>
      <c r="P6904" s="5">
        <v>102.38932645078484</v>
      </c>
      <c r="Q6904" s="5">
        <v>284.81788468088638</v>
      </c>
      <c r="R6904" s="5">
        <v>623.35885581586217</v>
      </c>
      <c r="S6904" s="5">
        <v>5535.9931131373514</v>
      </c>
      <c r="T6904" s="5">
        <v>540.94107381014805</v>
      </c>
      <c r="U6904" s="5">
        <v>0</v>
      </c>
      <c r="V6904" s="5">
        <v>562.578716762554</v>
      </c>
      <c r="W6904" s="5">
        <v>254.2423046907696</v>
      </c>
      <c r="X6904" s="5">
        <v>2938.5083159071369</v>
      </c>
      <c r="Y6904" s="5">
        <v>13662.54870122291</v>
      </c>
      <c r="Z6904" s="5">
        <v>4391.3596371907825</v>
      </c>
      <c r="AA6904" s="5">
        <v>30441.999869739895</v>
      </c>
      <c r="AB6904" s="5">
        <v>124.50299754814368</v>
      </c>
      <c r="AC6904" s="5">
        <v>954.00535468890598</v>
      </c>
      <c r="AD6904" s="5">
        <v>2219.3095643859569</v>
      </c>
      <c r="AE6904" s="5">
        <v>1584.9573462637338</v>
      </c>
      <c r="AF6904" s="5">
        <v>10091.796673002123</v>
      </c>
      <c r="AG6904" s="5">
        <v>37886.430927515154</v>
      </c>
      <c r="AH6904" s="5">
        <v>9479.4513774490351</v>
      </c>
      <c r="AI6904" s="5">
        <v>2555.4056326791397</v>
      </c>
      <c r="AJ6904" s="5">
        <v>10006.327983340119</v>
      </c>
      <c r="AK6904" s="5">
        <v>106.02445046678902</v>
      </c>
      <c r="AL6904" s="5">
        <v>151887.359375</v>
      </c>
      <c r="AM6904" s="5">
        <v>122494.203125</v>
      </c>
      <c r="AN6904" s="5">
        <v>29393.150390625</v>
      </c>
      <c r="AO6904" s="5" t="s">
        <v>4817</v>
      </c>
    </row>
    <row r="6905" spans="1:41" x14ac:dyDescent="0.4">
      <c r="A6905" s="5">
        <v>2026</v>
      </c>
      <c r="B6905" s="5" t="s">
        <v>582</v>
      </c>
      <c r="C6905" s="5" t="s">
        <v>171</v>
      </c>
      <c r="D6905" s="5" t="s">
        <v>84</v>
      </c>
      <c r="E6905" s="5" t="s">
        <v>24</v>
      </c>
      <c r="F6905" s="5" t="s">
        <v>24</v>
      </c>
      <c r="G6905" s="5" t="s">
        <v>87</v>
      </c>
      <c r="H6905" s="5" t="s">
        <v>131</v>
      </c>
      <c r="I6905" s="5">
        <v>2567.8762301069532</v>
      </c>
      <c r="J6905" s="5">
        <v>6140.5735937340187</v>
      </c>
      <c r="K6905" s="5">
        <v>111.6467926133458</v>
      </c>
      <c r="L6905" s="5">
        <v>334.94037784003734</v>
      </c>
      <c r="M6905" s="5">
        <v>4465.8717045338317</v>
      </c>
      <c r="N6905" s="5">
        <v>3103.7808346510128</v>
      </c>
      <c r="O6905" s="5">
        <v>125.04440772694728</v>
      </c>
      <c r="P6905" s="5">
        <v>106.0644529826785</v>
      </c>
      <c r="Q6905" s="5">
        <v>301.23328377534574</v>
      </c>
      <c r="R6905" s="5">
        <v>294.02182834724618</v>
      </c>
      <c r="S6905" s="5">
        <v>7553.0750036743975</v>
      </c>
      <c r="T6905" s="5">
        <v>446.58717045338318</v>
      </c>
      <c r="U6905" s="5">
        <v>0</v>
      </c>
      <c r="V6905" s="5">
        <v>348.33799295363889</v>
      </c>
      <c r="W6905" s="5">
        <v>262.36996264136258</v>
      </c>
      <c r="X6905" s="5">
        <v>871.01382938035522</v>
      </c>
      <c r="Y6905" s="5">
        <v>13261.96426057628</v>
      </c>
      <c r="Z6905" s="5">
        <v>2772.9499519534879</v>
      </c>
      <c r="AA6905" s="5">
        <v>26106.238380410181</v>
      </c>
      <c r="AB6905" s="5">
        <v>128.39381150534766</v>
      </c>
      <c r="AC6905" s="5">
        <v>1049.9463331943473</v>
      </c>
      <c r="AD6905" s="5">
        <v>3856.9624640659808</v>
      </c>
      <c r="AE6905" s="5">
        <v>1639.4616955797103</v>
      </c>
      <c r="AF6905" s="5">
        <v>8391.5224318223809</v>
      </c>
      <c r="AG6905" s="5">
        <v>37329.105110272161</v>
      </c>
      <c r="AH6905" s="5">
        <v>9619.9568532661815</v>
      </c>
      <c r="AI6905" s="5">
        <v>2583.5067810728215</v>
      </c>
      <c r="AJ6905" s="5">
        <v>10326.211848808352</v>
      </c>
      <c r="AK6905" s="5">
        <v>109.41385676107888</v>
      </c>
      <c r="AL6905" s="5">
        <v>144208.046875</v>
      </c>
      <c r="AM6905" s="5">
        <v>114074.21875</v>
      </c>
      <c r="AN6905" s="5">
        <v>30133.841796875</v>
      </c>
      <c r="AO6905" s="5" t="s">
        <v>1358</v>
      </c>
    </row>
    <row r="6906" spans="1:41" x14ac:dyDescent="0.4">
      <c r="A6906" s="5">
        <v>2026</v>
      </c>
      <c r="B6906" s="5" t="s">
        <v>6344</v>
      </c>
      <c r="C6906" s="5" t="s">
        <v>171</v>
      </c>
      <c r="D6906" s="5" t="s">
        <v>84</v>
      </c>
      <c r="E6906" s="5" t="s">
        <v>24</v>
      </c>
      <c r="F6906" s="5" t="s">
        <v>24</v>
      </c>
      <c r="G6906" s="5" t="s">
        <v>87</v>
      </c>
      <c r="H6906" s="5" t="s">
        <v>131</v>
      </c>
      <c r="I6906" s="5">
        <v>2048.1851417355292</v>
      </c>
      <c r="J6906" s="5">
        <v>7424.6711387912937</v>
      </c>
      <c r="K6906" s="5">
        <v>102.40925708677646</v>
      </c>
      <c r="L6906" s="5">
        <v>409.63702834710585</v>
      </c>
      <c r="M6906" s="5">
        <v>12289.110850413175</v>
      </c>
      <c r="N6906" s="5">
        <v>3180.2352472158891</v>
      </c>
      <c r="O6906" s="5">
        <v>114.37373059222456</v>
      </c>
      <c r="P6906" s="5">
        <v>96.920120906925249</v>
      </c>
      <c r="Q6906" s="5">
        <v>758.864978395413</v>
      </c>
      <c r="R6906" s="5">
        <v>420.32036204639837</v>
      </c>
      <c r="S6906" s="5">
        <v>6963.8294819007997</v>
      </c>
      <c r="T6906" s="5">
        <v>102.40925708677646</v>
      </c>
      <c r="U6906" s="5">
        <v>0</v>
      </c>
      <c r="V6906" s="5">
        <v>655.4192453553693</v>
      </c>
      <c r="W6906" s="5">
        <v>1279.091621013838</v>
      </c>
      <c r="X6906" s="5">
        <v>3886.4313064431667</v>
      </c>
      <c r="Y6906" s="5">
        <v>11824.480051010469</v>
      </c>
      <c r="Z6906" s="5">
        <v>4746.871807066881</v>
      </c>
      <c r="AA6906" s="5">
        <v>42475.263469311401</v>
      </c>
      <c r="AB6906" s="5">
        <v>31.746869696900703</v>
      </c>
      <c r="AC6906" s="5">
        <v>1129.9722114131437</v>
      </c>
      <c r="AD6906" s="5">
        <v>2202.3063103427367</v>
      </c>
      <c r="AE6906" s="5">
        <v>1675.415445939663</v>
      </c>
      <c r="AF6906" s="5">
        <v>11418.529755918487</v>
      </c>
      <c r="AG6906" s="5">
        <v>53315.283331946695</v>
      </c>
      <c r="AH6906" s="5">
        <v>15013.914670613405</v>
      </c>
      <c r="AI6906" s="5">
        <v>3828.0580299037042</v>
      </c>
      <c r="AJ6906" s="5">
        <v>10667.012525054732</v>
      </c>
      <c r="AK6906" s="5">
        <v>110.60199765371857</v>
      </c>
      <c r="AL6906" s="5">
        <v>198171.375</v>
      </c>
      <c r="AM6906" s="5">
        <v>152247.078125</v>
      </c>
      <c r="AN6906" s="5">
        <v>45924.28515625</v>
      </c>
      <c r="AO6906" s="5" t="s">
        <v>7138</v>
      </c>
    </row>
    <row r="6907" spans="1:41" x14ac:dyDescent="0.4">
      <c r="A6907" s="5">
        <v>2026</v>
      </c>
      <c r="B6907" s="5" t="s">
        <v>7352</v>
      </c>
      <c r="C6907" s="5" t="s">
        <v>171</v>
      </c>
      <c r="D6907" s="5" t="s">
        <v>84</v>
      </c>
      <c r="E6907" s="5" t="s">
        <v>24</v>
      </c>
      <c r="F6907" s="5" t="s">
        <v>24</v>
      </c>
      <c r="G6907" s="5" t="s">
        <v>87</v>
      </c>
      <c r="H6907" s="5" t="s">
        <v>131</v>
      </c>
      <c r="I6907" s="5">
        <v>1960.7843137254899</v>
      </c>
      <c r="J6907" s="5">
        <v>15028.4125</v>
      </c>
      <c r="K6907" s="5">
        <v>100</v>
      </c>
      <c r="L6907" s="5">
        <v>400</v>
      </c>
      <c r="M6907" s="5">
        <v>9500</v>
      </c>
      <c r="N6907" s="5">
        <v>2637.2822718505849</v>
      </c>
      <c r="O6907" s="5">
        <v>111.68300000000001</v>
      </c>
      <c r="P6907" s="5">
        <v>94.64</v>
      </c>
      <c r="Q6907" s="5">
        <v>516.43790131242758</v>
      </c>
      <c r="R6907" s="5">
        <v>212.976</v>
      </c>
      <c r="S6907" s="5">
        <v>4500</v>
      </c>
      <c r="T6907" s="5">
        <v>100</v>
      </c>
      <c r="U6907" s="5">
        <v>50</v>
      </c>
      <c r="V6907" s="5">
        <v>640</v>
      </c>
      <c r="W6907" s="5">
        <v>1064.3338942848</v>
      </c>
      <c r="X6907" s="5">
        <v>4019</v>
      </c>
      <c r="Y6907" s="5">
        <v>9259.2442252684978</v>
      </c>
      <c r="Z6907" s="5">
        <v>5817.3214338695498</v>
      </c>
      <c r="AA6907" s="5">
        <v>43470</v>
      </c>
      <c r="AB6907" s="5">
        <v>32</v>
      </c>
      <c r="AC6907" s="5">
        <v>1179</v>
      </c>
      <c r="AD6907" s="5">
        <v>2483.5787478382908</v>
      </c>
      <c r="AE6907" s="5">
        <v>1667.7129318048001</v>
      </c>
      <c r="AF6907" s="5">
        <v>12272.2</v>
      </c>
      <c r="AG6907" s="5">
        <v>60051</v>
      </c>
      <c r="AH6907" s="5">
        <v>17001.549892596529</v>
      </c>
      <c r="AI6907" s="5">
        <v>3738</v>
      </c>
      <c r="AJ6907" s="5">
        <v>10041.41265413932</v>
      </c>
      <c r="AK6907" s="5">
        <v>143</v>
      </c>
      <c r="AL6907" s="5">
        <v>208091.5625</v>
      </c>
      <c r="AM6907" s="5">
        <v>165298.421875</v>
      </c>
      <c r="AN6907" s="5">
        <v>42793.14453125</v>
      </c>
      <c r="AO6907" s="5" t="s">
        <v>8089</v>
      </c>
    </row>
    <row r="6908" spans="1:41" x14ac:dyDescent="0.4">
      <c r="A6908" s="5">
        <v>2026</v>
      </c>
      <c r="B6908" s="5" t="s">
        <v>7352</v>
      </c>
      <c r="C6908" s="5" t="s">
        <v>171</v>
      </c>
      <c r="D6908" s="5" t="s">
        <v>84</v>
      </c>
      <c r="E6908" s="5" t="s">
        <v>24</v>
      </c>
      <c r="F6908" s="5" t="s">
        <v>24</v>
      </c>
      <c r="G6908" s="5" t="s">
        <v>88</v>
      </c>
      <c r="H6908" s="5" t="s">
        <v>131</v>
      </c>
      <c r="I6908" s="5">
        <v>2000</v>
      </c>
      <c r="J6908" s="5">
        <v>16493.60711992118</v>
      </c>
      <c r="K6908" s="5">
        <v>71.08824534197646</v>
      </c>
      <c r="L6908" s="5">
        <v>451.21602841386618</v>
      </c>
      <c r="M6908" s="5">
        <v>10488.7676304</v>
      </c>
      <c r="N6908" s="5">
        <v>2908.922345851196</v>
      </c>
      <c r="O6908" s="5">
        <v>123.3070563437856</v>
      </c>
      <c r="P6908" s="5">
        <v>102.96259891971241</v>
      </c>
      <c r="Q6908" s="5">
        <v>573.7986111073659</v>
      </c>
      <c r="R6908" s="5">
        <v>234.85723415026229</v>
      </c>
      <c r="S6908" s="5">
        <v>4967</v>
      </c>
      <c r="T6908" s="5">
        <v>112.82293183434631</v>
      </c>
      <c r="U6908" s="5">
        <v>52.550502504999997</v>
      </c>
      <c r="V6908" s="5">
        <v>707</v>
      </c>
      <c r="W6908" s="5">
        <v>1175.1106208749461</v>
      </c>
      <c r="X6908" s="5">
        <v>4442.058002869433</v>
      </c>
      <c r="Y6908" s="5">
        <v>10512.316706843319</v>
      </c>
      <c r="Z6908" s="5">
        <v>6407.7928533594204</v>
      </c>
      <c r="AA6908" s="5">
        <v>49497</v>
      </c>
      <c r="AB6908" s="5">
        <v>35</v>
      </c>
      <c r="AC6908" s="5">
        <v>1301.7112669728001</v>
      </c>
      <c r="AD6908" s="5">
        <v>2759.429608988477</v>
      </c>
      <c r="AE6908" s="5">
        <v>1841.2898332540699</v>
      </c>
      <c r="AF6908" s="5">
        <v>13847.665199214411</v>
      </c>
      <c r="AG6908" s="5">
        <v>67627</v>
      </c>
      <c r="AH6908" s="5">
        <v>19585.38952425203</v>
      </c>
      <c r="AI6908" s="5">
        <v>4127.0540423616003</v>
      </c>
      <c r="AJ6908" s="5">
        <v>11308.26156741368</v>
      </c>
      <c r="AK6908" s="5">
        <v>158</v>
      </c>
      <c r="AL6908" s="5">
        <v>233912.96875</v>
      </c>
      <c r="AM6908" s="5">
        <v>185867.953125</v>
      </c>
      <c r="AN6908" s="5">
        <v>48045.02734375</v>
      </c>
      <c r="AO6908" s="5" t="s">
        <v>8090</v>
      </c>
    </row>
    <row r="6909" spans="1:41" x14ac:dyDescent="0.4">
      <c r="A6909" s="5">
        <v>2026</v>
      </c>
      <c r="B6909" s="5" t="s">
        <v>4980</v>
      </c>
      <c r="C6909" s="5" t="s">
        <v>171</v>
      </c>
      <c r="D6909" s="5" t="s">
        <v>84</v>
      </c>
      <c r="E6909" s="5" t="s">
        <v>24</v>
      </c>
      <c r="F6909" s="5" t="s">
        <v>24</v>
      </c>
      <c r="G6909" s="5" t="s">
        <v>88</v>
      </c>
      <c r="H6909" s="5" t="s">
        <v>131</v>
      </c>
      <c r="I6909" s="5">
        <v>2343.318762004531</v>
      </c>
      <c r="J6909" s="5">
        <v>8077.4258971984418</v>
      </c>
      <c r="K6909" s="5">
        <v>113</v>
      </c>
      <c r="L6909" s="5">
        <v>469.4451559617865</v>
      </c>
      <c r="M6909" s="5">
        <v>9189.4853411942386</v>
      </c>
      <c r="N6909" s="5">
        <v>3528.0119939462429</v>
      </c>
      <c r="O6909" s="5">
        <v>128.2886614200745</v>
      </c>
      <c r="P6909" s="5">
        <v>109.45986688000001</v>
      </c>
      <c r="Q6909" s="5">
        <v>845.42196772824855</v>
      </c>
      <c r="R6909" s="5">
        <v>520.65183736264737</v>
      </c>
      <c r="S6909" s="5">
        <v>4817.3585089924618</v>
      </c>
      <c r="T6909" s="5">
        <v>233.94759999999999</v>
      </c>
      <c r="U6909" s="5">
        <v>0</v>
      </c>
      <c r="V6909" s="5">
        <v>603</v>
      </c>
      <c r="W6909" s="5">
        <v>1434.708398893951</v>
      </c>
      <c r="X6909" s="5">
        <v>4481.8950000000004</v>
      </c>
      <c r="Y6909" s="5">
        <v>16702.27360428411</v>
      </c>
      <c r="Z6909" s="5">
        <v>4285.832420672421</v>
      </c>
      <c r="AA6909" s="5">
        <v>34681</v>
      </c>
      <c r="AB6909" s="5">
        <v>245</v>
      </c>
      <c r="AC6909" s="5">
        <v>1242.5953099999999</v>
      </c>
      <c r="AD6909" s="5">
        <v>2425.6989460931131</v>
      </c>
      <c r="AE6909" s="5">
        <v>1709.2442734621279</v>
      </c>
      <c r="AF6909" s="5">
        <v>11231.475356385739</v>
      </c>
      <c r="AG6909" s="5">
        <v>63797</v>
      </c>
      <c r="AH6909" s="5">
        <v>11828.828303967621</v>
      </c>
      <c r="AI6909" s="5">
        <v>2713.1955469876011</v>
      </c>
      <c r="AJ6909" s="5">
        <v>10849.05033795334</v>
      </c>
      <c r="AK6909" s="5">
        <v>113</v>
      </c>
      <c r="AL6909" s="5">
        <v>198719.609375</v>
      </c>
      <c r="AM6909" s="5">
        <v>160995.203125</v>
      </c>
      <c r="AN6909" s="5">
        <v>37724.40625</v>
      </c>
      <c r="AO6909" s="5" t="s">
        <v>6185</v>
      </c>
    </row>
    <row r="6910" spans="1:41" x14ac:dyDescent="0.4">
      <c r="A6910" s="5">
        <v>2026</v>
      </c>
      <c r="B6910" s="5" t="s">
        <v>6344</v>
      </c>
      <c r="C6910" s="5" t="s">
        <v>171</v>
      </c>
      <c r="D6910" s="5" t="s">
        <v>84</v>
      </c>
      <c r="E6910" s="5" t="s">
        <v>24</v>
      </c>
      <c r="F6910" s="5" t="s">
        <v>24</v>
      </c>
      <c r="G6910" s="5" t="s">
        <v>88</v>
      </c>
      <c r="H6910" s="5" t="s">
        <v>131</v>
      </c>
      <c r="I6910" s="5">
        <v>2297.3713352985601</v>
      </c>
      <c r="J6910" s="5">
        <v>7790.370386520739</v>
      </c>
      <c r="K6910" s="5">
        <v>111.1608919844082</v>
      </c>
      <c r="L6910" s="5">
        <v>460.24034898214359</v>
      </c>
      <c r="M6910" s="5">
        <v>13513.949031168</v>
      </c>
      <c r="N6910" s="5">
        <v>3497.2034641754999</v>
      </c>
      <c r="O6910" s="5">
        <v>125.7731974706613</v>
      </c>
      <c r="P6910" s="5">
        <v>105.95460472937199</v>
      </c>
      <c r="Q6910" s="5">
        <v>834.49997029111535</v>
      </c>
      <c r="R6910" s="5">
        <v>462.21309406336212</v>
      </c>
      <c r="S6910" s="5">
        <v>7657.9044509952</v>
      </c>
      <c r="T6910" s="5">
        <v>114.54811152519299</v>
      </c>
      <c r="U6910" s="5">
        <v>0</v>
      </c>
      <c r="V6910" s="5">
        <v>721</v>
      </c>
      <c r="W6910" s="5">
        <v>1406.5768616607361</v>
      </c>
      <c r="X6910" s="5">
        <v>4420</v>
      </c>
      <c r="Y6910" s="5">
        <v>13328.60310105329</v>
      </c>
      <c r="Z6910" s="5">
        <v>5240.4763628463434</v>
      </c>
      <c r="AA6910" s="5">
        <v>48588</v>
      </c>
      <c r="AB6910" s="5">
        <v>37</v>
      </c>
      <c r="AC6910" s="5">
        <v>1257.2861</v>
      </c>
      <c r="AD6910" s="5">
        <v>2316.887743158954</v>
      </c>
      <c r="AE6910" s="5">
        <v>1842.4017179159041</v>
      </c>
      <c r="AF6910" s="5">
        <v>12807.73032572271</v>
      </c>
      <c r="AG6910" s="5">
        <v>59802</v>
      </c>
      <c r="AH6910" s="5">
        <v>17768.332561495779</v>
      </c>
      <c r="AI6910" s="5">
        <v>4209.5951232088328</v>
      </c>
      <c r="AJ6910" s="5">
        <v>11964.78204483322</v>
      </c>
      <c r="AK6910" s="5">
        <v>122</v>
      </c>
      <c r="AL6910" s="5">
        <v>222803.859375</v>
      </c>
      <c r="AM6910" s="5">
        <v>171000.125</v>
      </c>
      <c r="AN6910" s="5">
        <v>51803.73046875</v>
      </c>
      <c r="AO6910" s="5" t="s">
        <v>7139</v>
      </c>
    </row>
    <row r="6911" spans="1:41" x14ac:dyDescent="0.4">
      <c r="A6911" s="5">
        <v>2026</v>
      </c>
      <c r="B6911" s="5" t="s">
        <v>582</v>
      </c>
      <c r="C6911" s="5" t="s">
        <v>171</v>
      </c>
      <c r="D6911" s="5" t="s">
        <v>84</v>
      </c>
      <c r="E6911" s="5" t="s">
        <v>24</v>
      </c>
      <c r="F6911" s="5" t="s">
        <v>24</v>
      </c>
      <c r="G6911" s="5" t="s">
        <v>88</v>
      </c>
      <c r="H6911" s="5" t="s">
        <v>131</v>
      </c>
      <c r="I6911" s="5">
        <v>2669.243897557842</v>
      </c>
      <c r="J6911" s="5">
        <v>6711.0423190985885</v>
      </c>
      <c r="K6911" s="5">
        <v>116.2631291636618</v>
      </c>
      <c r="L6911" s="5">
        <v>363.9056871454938</v>
      </c>
      <c r="M6911" s="5">
        <v>4780.3702744892444</v>
      </c>
      <c r="N6911" s="5">
        <v>3439</v>
      </c>
      <c r="O6911" s="5">
        <v>133.8931230563891</v>
      </c>
      <c r="P6911" s="5">
        <v>95</v>
      </c>
      <c r="Q6911" s="5">
        <v>319.18424736156402</v>
      </c>
      <c r="R6911" s="5">
        <v>312.35120100100772</v>
      </c>
      <c r="S6911" s="5">
        <v>7911.9869320784692</v>
      </c>
      <c r="T6911" s="5">
        <v>433.14268225123209</v>
      </c>
      <c r="U6911" s="5">
        <v>0</v>
      </c>
      <c r="V6911" s="5">
        <v>377</v>
      </c>
      <c r="W6911" s="5">
        <v>283.33455336098092</v>
      </c>
      <c r="X6911" s="5">
        <v>951</v>
      </c>
      <c r="Y6911" s="5">
        <v>14267.55640999999</v>
      </c>
      <c r="Z6911" s="5">
        <v>2976.9613952080899</v>
      </c>
      <c r="AA6911" s="5">
        <v>29884.81140463983</v>
      </c>
      <c r="AB6911" s="5">
        <v>115</v>
      </c>
      <c r="AC6911" s="5">
        <v>1137.5020999999999</v>
      </c>
      <c r="AD6911" s="5">
        <v>4140.7268638953392</v>
      </c>
      <c r="AE6911" s="5">
        <v>1754.9169510974721</v>
      </c>
      <c r="AF6911" s="5">
        <v>9117.2129094795564</v>
      </c>
      <c r="AG6911" s="5">
        <v>41426</v>
      </c>
      <c r="AH6911" s="5">
        <v>10763.661706911789</v>
      </c>
      <c r="AI6911" s="5">
        <v>2765.444203792028</v>
      </c>
      <c r="AJ6911" s="5">
        <v>11274.479390531509</v>
      </c>
      <c r="AK6911" s="5">
        <v>117.1190717249865</v>
      </c>
      <c r="AL6911" s="5">
        <v>158638.09375</v>
      </c>
      <c r="AM6911" s="5">
        <v>126126.1640625</v>
      </c>
      <c r="AN6911" s="5">
        <v>32511.943359375</v>
      </c>
      <c r="AO6911" s="5" t="s">
        <v>1359</v>
      </c>
    </row>
    <row r="6912" spans="1:41" x14ac:dyDescent="0.4">
      <c r="A6912" s="5">
        <v>2026</v>
      </c>
      <c r="B6912" s="5" t="s">
        <v>4024</v>
      </c>
      <c r="C6912" s="5" t="s">
        <v>171</v>
      </c>
      <c r="D6912" s="5" t="s">
        <v>84</v>
      </c>
      <c r="E6912" s="5" t="s">
        <v>24</v>
      </c>
      <c r="F6912" s="5" t="s">
        <v>24</v>
      </c>
      <c r="G6912" s="5" t="s">
        <v>88</v>
      </c>
      <c r="H6912" s="5" t="s">
        <v>131</v>
      </c>
      <c r="I6912" s="5">
        <v>2748.7129078313151</v>
      </c>
      <c r="J6912" s="5">
        <v>6611.762422506612</v>
      </c>
      <c r="K6912" s="5">
        <v>117.2801298660026</v>
      </c>
      <c r="L6912" s="5">
        <v>357.3900000000001</v>
      </c>
      <c r="M6912" s="5">
        <v>5858.2969050113279</v>
      </c>
      <c r="N6912" s="5">
        <v>3422.2173211240611</v>
      </c>
      <c r="O6912" s="5">
        <v>130.96867121289131</v>
      </c>
      <c r="P6912" s="5">
        <v>108.3034658931296</v>
      </c>
      <c r="Q6912" s="5">
        <v>263.26147012164932</v>
      </c>
      <c r="R6912" s="5">
        <v>672.26532549209992</v>
      </c>
      <c r="S6912" s="5">
        <v>6001</v>
      </c>
      <c r="T6912" s="5">
        <v>597.54628431115543</v>
      </c>
      <c r="U6912" s="5">
        <v>0</v>
      </c>
      <c r="V6912" s="5">
        <v>616</v>
      </c>
      <c r="W6912" s="5">
        <v>277.50690828695491</v>
      </c>
      <c r="X6912" s="5">
        <v>3246</v>
      </c>
      <c r="Y6912" s="5">
        <v>14845.94734894945</v>
      </c>
      <c r="Z6912" s="5">
        <v>4765</v>
      </c>
      <c r="AA6912" s="5">
        <v>34681</v>
      </c>
      <c r="AB6912" s="5">
        <v>115.08</v>
      </c>
      <c r="AC6912" s="5">
        <v>1033.1715899999999</v>
      </c>
      <c r="AD6912" s="5">
        <v>2408.1883166960802</v>
      </c>
      <c r="AE6912" s="5">
        <v>1716.4809931683189</v>
      </c>
      <c r="AF6912" s="5">
        <v>11147.82348010892</v>
      </c>
      <c r="AG6912" s="5">
        <v>41879</v>
      </c>
      <c r="AH6912" s="5">
        <v>10705</v>
      </c>
      <c r="AI6912" s="5">
        <v>2767.459457927353</v>
      </c>
      <c r="AJ6912" s="5">
        <v>11053.411167187751</v>
      </c>
      <c r="AK6912" s="5">
        <v>114.8226193382221</v>
      </c>
      <c r="AL6912" s="5">
        <v>168260.890625</v>
      </c>
      <c r="AM6912" s="5">
        <v>135921.75</v>
      </c>
      <c r="AN6912" s="5">
        <v>32339.1484375</v>
      </c>
      <c r="AO6912" s="5" t="s">
        <v>4818</v>
      </c>
    </row>
    <row r="6913" spans="1:41" x14ac:dyDescent="0.4">
      <c r="A6913" s="5">
        <v>2026</v>
      </c>
      <c r="B6913" s="5" t="s">
        <v>6344</v>
      </c>
      <c r="C6913" s="5" t="s">
        <v>171</v>
      </c>
      <c r="D6913" s="5" t="s">
        <v>84</v>
      </c>
      <c r="E6913" s="5" t="s">
        <v>214</v>
      </c>
      <c r="F6913" s="5" t="s">
        <v>214</v>
      </c>
      <c r="G6913" s="5" t="s">
        <v>88</v>
      </c>
      <c r="H6913" s="5" t="s">
        <v>131</v>
      </c>
      <c r="I6913" s="5">
        <v>0</v>
      </c>
      <c r="J6913" s="5">
        <v>0</v>
      </c>
      <c r="L6913" s="5">
        <v>0</v>
      </c>
      <c r="M6913" s="5">
        <v>91.00875000000002</v>
      </c>
      <c r="N6913" s="5">
        <v>0</v>
      </c>
      <c r="P6913" s="5">
        <v>100</v>
      </c>
      <c r="Q6913" s="5">
        <v>0</v>
      </c>
      <c r="R6913" s="5">
        <v>117.6747051136315</v>
      </c>
      <c r="S6913" s="5">
        <v>0</v>
      </c>
      <c r="T6913" s="5">
        <v>0</v>
      </c>
      <c r="V6913" s="5">
        <v>0</v>
      </c>
      <c r="W6913" s="5">
        <v>390.81484714699218</v>
      </c>
      <c r="X6913" s="5">
        <v>106</v>
      </c>
      <c r="Y6913" s="5">
        <v>0</v>
      </c>
      <c r="Z6913" s="5">
        <v>0</v>
      </c>
      <c r="AA6913" s="5">
        <v>2175</v>
      </c>
      <c r="AC6913" s="5">
        <v>245.9659178</v>
      </c>
      <c r="AD6913" s="5">
        <v>0</v>
      </c>
      <c r="AE6913" s="5">
        <v>100</v>
      </c>
      <c r="AF6913" s="5">
        <v>352.63436433398738</v>
      </c>
      <c r="AG6913" s="5">
        <v>3890</v>
      </c>
      <c r="AH6913" s="5">
        <v>0</v>
      </c>
      <c r="AJ6913" s="5">
        <v>222.8049449514578</v>
      </c>
      <c r="AL6913" s="5">
        <v>7791.90380859375</v>
      </c>
      <c r="AM6913" s="5">
        <v>7204.080078125</v>
      </c>
      <c r="AN6913" s="5">
        <v>587.8236083984375</v>
      </c>
      <c r="AO6913" s="5" t="s">
        <v>7140</v>
      </c>
    </row>
    <row r="6914" spans="1:41" x14ac:dyDescent="0.4">
      <c r="A6914" s="5">
        <v>2026</v>
      </c>
      <c r="B6914" s="5" t="s">
        <v>7352</v>
      </c>
      <c r="C6914" s="5" t="s">
        <v>171</v>
      </c>
      <c r="D6914" s="5" t="s">
        <v>84</v>
      </c>
      <c r="E6914" s="5" t="s">
        <v>214</v>
      </c>
      <c r="F6914" s="5" t="s">
        <v>214</v>
      </c>
      <c r="G6914" s="5" t="s">
        <v>88</v>
      </c>
      <c r="H6914" s="5" t="s">
        <v>131</v>
      </c>
      <c r="J6914" s="5">
        <v>544.56607458790995</v>
      </c>
      <c r="L6914" s="5">
        <v>0</v>
      </c>
      <c r="M6914" s="5">
        <v>101.114991128463</v>
      </c>
      <c r="N6914" s="5">
        <v>0</v>
      </c>
      <c r="P6914" s="5">
        <v>100</v>
      </c>
      <c r="R6914" s="5">
        <v>134.14739070998121</v>
      </c>
      <c r="T6914" s="5">
        <v>0</v>
      </c>
      <c r="U6914" s="5">
        <v>0</v>
      </c>
      <c r="V6914" s="5">
        <v>0</v>
      </c>
      <c r="W6914" s="5">
        <v>468.77963189241279</v>
      </c>
      <c r="X6914" s="5">
        <v>114.08140460658861</v>
      </c>
      <c r="Y6914" s="5">
        <v>0</v>
      </c>
      <c r="Z6914" s="5">
        <v>0</v>
      </c>
      <c r="AA6914" s="5">
        <v>1273</v>
      </c>
      <c r="AC6914" s="5">
        <v>0</v>
      </c>
      <c r="AE6914" s="5">
        <v>110.40808032</v>
      </c>
      <c r="AF6914" s="5">
        <v>314.44307975902512</v>
      </c>
      <c r="AG6914" s="5">
        <v>5879</v>
      </c>
      <c r="AH6914" s="5">
        <v>0</v>
      </c>
      <c r="AJ6914" s="5">
        <v>224.578286771704</v>
      </c>
      <c r="AL6914" s="5">
        <v>9264.119140625</v>
      </c>
      <c r="AM6914" s="5">
        <v>8580.142578125</v>
      </c>
      <c r="AN6914" s="5">
        <v>683.97601318359375</v>
      </c>
      <c r="AO6914" s="5" t="s">
        <v>8091</v>
      </c>
    </row>
    <row r="6915" spans="1:41" x14ac:dyDescent="0.4">
      <c r="A6915" s="5">
        <v>2026</v>
      </c>
      <c r="B6915" s="5" t="s">
        <v>4980</v>
      </c>
      <c r="C6915" s="5" t="s">
        <v>171</v>
      </c>
      <c r="D6915" s="5" t="s">
        <v>84</v>
      </c>
      <c r="E6915" s="5" t="s">
        <v>214</v>
      </c>
      <c r="F6915" s="5" t="s">
        <v>214</v>
      </c>
      <c r="G6915" s="5" t="s">
        <v>88</v>
      </c>
      <c r="H6915" s="5" t="s">
        <v>131</v>
      </c>
      <c r="I6915" s="5">
        <v>0</v>
      </c>
      <c r="L6915" s="5">
        <v>0</v>
      </c>
      <c r="M6915" s="5">
        <v>2227.5</v>
      </c>
      <c r="N6915" s="5">
        <v>0</v>
      </c>
      <c r="P6915" s="5">
        <v>109</v>
      </c>
      <c r="Q6915" s="5">
        <v>0</v>
      </c>
      <c r="R6915" s="5">
        <v>98.46353199427368</v>
      </c>
      <c r="S6915" s="5">
        <v>0</v>
      </c>
      <c r="V6915" s="5">
        <v>0</v>
      </c>
      <c r="W6915" s="5">
        <v>286.27590156582062</v>
      </c>
      <c r="X6915" s="5">
        <v>117.59950086066659</v>
      </c>
      <c r="Y6915" s="5">
        <v>0</v>
      </c>
      <c r="Z6915" s="5">
        <v>0</v>
      </c>
      <c r="AA6915" s="5">
        <v>0</v>
      </c>
      <c r="AC6915" s="5">
        <v>142.58654858887991</v>
      </c>
      <c r="AE6915" s="5">
        <v>320</v>
      </c>
      <c r="AF6915" s="5">
        <v>368.24365202901419</v>
      </c>
      <c r="AG6915" s="5">
        <v>5027</v>
      </c>
      <c r="AH6915" s="5">
        <v>0</v>
      </c>
      <c r="AJ6915" s="5">
        <v>224.88913527497979</v>
      </c>
      <c r="AL6915" s="5">
        <v>8921.55859375</v>
      </c>
      <c r="AM6915" s="5">
        <v>6290.18310546875</v>
      </c>
      <c r="AN6915" s="5">
        <v>2631.37548828125</v>
      </c>
      <c r="AO6915" s="5" t="s">
        <v>6186</v>
      </c>
    </row>
    <row r="6916" spans="1:41" x14ac:dyDescent="0.4">
      <c r="A6916" s="5">
        <v>2026</v>
      </c>
      <c r="B6916" s="5" t="s">
        <v>4024</v>
      </c>
      <c r="C6916" s="5" t="s">
        <v>171</v>
      </c>
      <c r="D6916" s="5" t="s">
        <v>84</v>
      </c>
      <c r="E6916" s="5" t="s">
        <v>214</v>
      </c>
      <c r="F6916" s="5" t="s">
        <v>214</v>
      </c>
      <c r="G6916" s="5" t="s">
        <v>88</v>
      </c>
      <c r="H6916" s="5" t="s">
        <v>131</v>
      </c>
      <c r="I6916" s="5">
        <v>0</v>
      </c>
      <c r="M6916" s="5">
        <v>274.709550178028</v>
      </c>
      <c r="N6916" s="5">
        <v>0</v>
      </c>
      <c r="P6916" s="5">
        <v>66</v>
      </c>
      <c r="Q6916" s="5">
        <v>0</v>
      </c>
      <c r="R6916" s="5">
        <v>118.02984963326131</v>
      </c>
      <c r="S6916" s="5">
        <v>0</v>
      </c>
      <c r="V6916" s="5">
        <v>0</v>
      </c>
      <c r="W6916" s="5">
        <v>233.7104137569695</v>
      </c>
      <c r="X6916" s="5">
        <v>359.20649345415671</v>
      </c>
      <c r="AA6916" s="5">
        <v>0</v>
      </c>
      <c r="AC6916" s="5">
        <v>198</v>
      </c>
      <c r="AE6916" s="5">
        <v>1091.7398399723099</v>
      </c>
      <c r="AF6916" s="5">
        <v>267.47892619066141</v>
      </c>
      <c r="AG6916" s="5">
        <v>3609</v>
      </c>
      <c r="AH6916" s="5">
        <v>98</v>
      </c>
      <c r="AJ6916" s="5">
        <v>224.88913527497979</v>
      </c>
      <c r="AL6916" s="5">
        <v>6540.76416015625</v>
      </c>
      <c r="AM6916" s="5">
        <v>5575.1376953125</v>
      </c>
      <c r="AN6916" s="5">
        <v>965.62646484375</v>
      </c>
      <c r="AO6916" s="5" t="s">
        <v>4819</v>
      </c>
    </row>
    <row r="6917" spans="1:41" x14ac:dyDescent="0.4">
      <c r="A6917" s="5">
        <v>2026</v>
      </c>
      <c r="B6917" s="5" t="s">
        <v>582</v>
      </c>
      <c r="C6917" s="5" t="s">
        <v>171</v>
      </c>
      <c r="D6917" s="5" t="s">
        <v>84</v>
      </c>
      <c r="E6917" s="5" t="s">
        <v>214</v>
      </c>
      <c r="F6917" s="5" t="s">
        <v>214</v>
      </c>
      <c r="G6917" s="5" t="s">
        <v>88</v>
      </c>
      <c r="H6917" s="5" t="s">
        <v>131</v>
      </c>
      <c r="I6917" s="5">
        <v>0</v>
      </c>
      <c r="L6917" s="5">
        <v>0</v>
      </c>
      <c r="M6917" s="5">
        <v>151.21506270778099</v>
      </c>
      <c r="N6917" s="5">
        <v>0</v>
      </c>
      <c r="O6917" s="5">
        <v>0</v>
      </c>
      <c r="P6917" s="5">
        <v>618.13300000000004</v>
      </c>
      <c r="Q6917" s="5">
        <v>10</v>
      </c>
      <c r="R6917" s="5">
        <v>110.05593187505301</v>
      </c>
      <c r="S6917" s="5">
        <v>0</v>
      </c>
      <c r="T6917" s="5">
        <v>0</v>
      </c>
      <c r="V6917" s="5">
        <v>0</v>
      </c>
      <c r="W6917" s="5">
        <v>305.74089097655741</v>
      </c>
      <c r="Y6917" s="5">
        <v>0</v>
      </c>
      <c r="AA6917" s="5">
        <v>5418.6776079813199</v>
      </c>
      <c r="AC6917" s="5">
        <v>192.56674515</v>
      </c>
      <c r="AE6917" s="5">
        <v>2384.4274423550528</v>
      </c>
      <c r="AF6917" s="5">
        <v>285.10248481293269</v>
      </c>
      <c r="AG6917" s="5">
        <v>3755</v>
      </c>
      <c r="AH6917" s="5">
        <v>251.7</v>
      </c>
      <c r="AJ6917" s="5">
        <v>308.90162464314437</v>
      </c>
      <c r="AL6917" s="5">
        <v>13791.5205078125</v>
      </c>
      <c r="AM6917" s="5">
        <v>13082.865234375</v>
      </c>
      <c r="AN6917" s="5">
        <v>708.65594482421875</v>
      </c>
      <c r="AO6917" s="5" t="s">
        <v>1360</v>
      </c>
    </row>
    <row r="6918" spans="1:41" x14ac:dyDescent="0.4">
      <c r="A6918" s="5">
        <v>2026</v>
      </c>
      <c r="B6918" s="5" t="s">
        <v>6344</v>
      </c>
      <c r="C6918" s="5" t="s">
        <v>171</v>
      </c>
      <c r="D6918" s="5" t="s">
        <v>84</v>
      </c>
      <c r="E6918" s="5" t="s">
        <v>217</v>
      </c>
      <c r="F6918" s="5" t="s">
        <v>218</v>
      </c>
      <c r="G6918" s="5" t="s">
        <v>87</v>
      </c>
      <c r="H6918" s="5" t="s">
        <v>131</v>
      </c>
      <c r="N6918" s="5">
        <v>406.14692086558847</v>
      </c>
      <c r="Q6918" s="5">
        <v>0</v>
      </c>
      <c r="S6918" s="5">
        <v>0</v>
      </c>
      <c r="T6918" s="5">
        <v>0</v>
      </c>
      <c r="V6918" s="5">
        <v>0</v>
      </c>
      <c r="AF6918" s="5">
        <v>0</v>
      </c>
      <c r="AH6918" s="5">
        <v>378.9142512210729</v>
      </c>
      <c r="AL6918" s="5">
        <v>785.0611572265625</v>
      </c>
      <c r="AM6918" s="5">
        <v>406.14691162109375</v>
      </c>
      <c r="AN6918" s="5">
        <v>378.91424560546875</v>
      </c>
      <c r="AO6918" s="5" t="s">
        <v>7141</v>
      </c>
    </row>
    <row r="6919" spans="1:41" x14ac:dyDescent="0.4">
      <c r="A6919" s="5">
        <v>2026</v>
      </c>
      <c r="B6919" s="5" t="s">
        <v>582</v>
      </c>
      <c r="C6919" s="5" t="s">
        <v>171</v>
      </c>
      <c r="D6919" s="5" t="s">
        <v>84</v>
      </c>
      <c r="E6919" s="5" t="s">
        <v>217</v>
      </c>
      <c r="F6919" s="5" t="s">
        <v>218</v>
      </c>
      <c r="G6919" s="5" t="s">
        <v>87</v>
      </c>
      <c r="H6919" s="5" t="s">
        <v>131</v>
      </c>
      <c r="I6919" s="5">
        <v>0</v>
      </c>
      <c r="N6919" s="5">
        <v>0</v>
      </c>
      <c r="O6919" s="5">
        <v>0</v>
      </c>
      <c r="Q6919" s="5">
        <v>0</v>
      </c>
      <c r="S6919" s="5">
        <v>0</v>
      </c>
      <c r="V6919" s="5">
        <v>0</v>
      </c>
      <c r="X6919" s="5">
        <v>0</v>
      </c>
      <c r="Y6919" s="5">
        <v>0</v>
      </c>
      <c r="AB6919" s="5">
        <v>0</v>
      </c>
      <c r="AC6919" s="5">
        <v>0</v>
      </c>
      <c r="AF6919" s="5">
        <v>0</v>
      </c>
      <c r="AH6919" s="5">
        <v>381.55232477647394</v>
      </c>
      <c r="AL6919" s="5">
        <v>381.55233764648438</v>
      </c>
      <c r="AM6919" s="5">
        <v>0</v>
      </c>
      <c r="AN6919" s="5">
        <v>381.55233764648438</v>
      </c>
      <c r="AO6919" s="5" t="s">
        <v>1361</v>
      </c>
    </row>
    <row r="6920" spans="1:41" x14ac:dyDescent="0.4">
      <c r="A6920" s="5">
        <v>2026</v>
      </c>
      <c r="B6920" s="5" t="s">
        <v>4024</v>
      </c>
      <c r="C6920" s="5" t="s">
        <v>171</v>
      </c>
      <c r="D6920" s="5" t="s">
        <v>84</v>
      </c>
      <c r="E6920" s="5" t="s">
        <v>217</v>
      </c>
      <c r="F6920" s="5" t="s">
        <v>218</v>
      </c>
      <c r="G6920" s="5" t="s">
        <v>87</v>
      </c>
      <c r="H6920" s="5" t="s">
        <v>131</v>
      </c>
      <c r="I6920" s="5">
        <v>0</v>
      </c>
      <c r="M6920" s="5">
        <v>0</v>
      </c>
      <c r="N6920" s="5">
        <v>0</v>
      </c>
      <c r="Q6920" s="5">
        <v>0</v>
      </c>
      <c r="S6920" s="5">
        <v>0</v>
      </c>
      <c r="V6920" s="5">
        <v>0</v>
      </c>
      <c r="X6920" s="5">
        <v>0</v>
      </c>
      <c r="Y6920" s="5">
        <v>0</v>
      </c>
      <c r="AC6920" s="5">
        <v>0</v>
      </c>
      <c r="AF6920" s="5">
        <v>0</v>
      </c>
      <c r="AH6920" s="5">
        <v>370.00369448614128</v>
      </c>
      <c r="AL6920" s="5">
        <v>370.00369262695313</v>
      </c>
      <c r="AM6920" s="5">
        <v>0</v>
      </c>
      <c r="AN6920" s="5">
        <v>370.00369262695313</v>
      </c>
      <c r="AO6920" s="5" t="s">
        <v>4820</v>
      </c>
    </row>
    <row r="6921" spans="1:41" x14ac:dyDescent="0.4">
      <c r="A6921" s="5">
        <v>2026</v>
      </c>
      <c r="B6921" s="5" t="s">
        <v>4980</v>
      </c>
      <c r="C6921" s="5" t="s">
        <v>171</v>
      </c>
      <c r="D6921" s="5" t="s">
        <v>84</v>
      </c>
      <c r="E6921" s="5" t="s">
        <v>217</v>
      </c>
      <c r="F6921" s="5" t="s">
        <v>218</v>
      </c>
      <c r="G6921" s="5" t="s">
        <v>87</v>
      </c>
      <c r="H6921" s="5" t="s">
        <v>131</v>
      </c>
      <c r="I6921" s="5">
        <v>0</v>
      </c>
      <c r="J6921" s="5">
        <v>0</v>
      </c>
      <c r="N6921" s="5">
        <v>0</v>
      </c>
      <c r="Q6921" s="5">
        <v>0</v>
      </c>
      <c r="S6921" s="5">
        <v>0</v>
      </c>
      <c r="V6921" s="5">
        <v>0</v>
      </c>
      <c r="X6921" s="5">
        <v>0</v>
      </c>
      <c r="AC6921" s="5">
        <v>0</v>
      </c>
      <c r="AF6921" s="5">
        <v>0</v>
      </c>
      <c r="AH6921" s="5">
        <v>360.29054983635683</v>
      </c>
      <c r="AL6921" s="5">
        <v>360.29055786132813</v>
      </c>
      <c r="AM6921" s="5">
        <v>0</v>
      </c>
      <c r="AN6921" s="5">
        <v>360.29055786132813</v>
      </c>
      <c r="AO6921" s="5" t="s">
        <v>6187</v>
      </c>
    </row>
    <row r="6922" spans="1:41" x14ac:dyDescent="0.4">
      <c r="A6922" s="5">
        <v>2026</v>
      </c>
      <c r="B6922" s="5" t="s">
        <v>7352</v>
      </c>
      <c r="C6922" s="5" t="s">
        <v>171</v>
      </c>
      <c r="D6922" s="5" t="s">
        <v>84</v>
      </c>
      <c r="E6922" s="5" t="s">
        <v>217</v>
      </c>
      <c r="F6922" s="5" t="s">
        <v>218</v>
      </c>
      <c r="G6922" s="5" t="s">
        <v>87</v>
      </c>
      <c r="H6922" s="5" t="s">
        <v>131</v>
      </c>
      <c r="N6922" s="5">
        <v>1389.1465599999999</v>
      </c>
      <c r="Q6922" s="5">
        <v>0</v>
      </c>
      <c r="T6922" s="5">
        <v>0</v>
      </c>
      <c r="V6922" s="5">
        <v>0</v>
      </c>
      <c r="X6922" s="5">
        <v>85</v>
      </c>
      <c r="Y6922" s="5">
        <v>0</v>
      </c>
      <c r="AF6922" s="5">
        <v>0</v>
      </c>
      <c r="AH6922" s="5">
        <v>377</v>
      </c>
      <c r="AL6922" s="5">
        <v>1851.1466064453125</v>
      </c>
      <c r="AM6922" s="5">
        <v>1389.1466064453125</v>
      </c>
      <c r="AN6922" s="5">
        <v>462</v>
      </c>
      <c r="AO6922" s="5" t="s">
        <v>8092</v>
      </c>
    </row>
    <row r="6923" spans="1:41" x14ac:dyDescent="0.4">
      <c r="A6923" s="5">
        <v>2026</v>
      </c>
      <c r="B6923" s="5" t="s">
        <v>6344</v>
      </c>
      <c r="C6923" s="5" t="s">
        <v>171</v>
      </c>
      <c r="D6923" s="5" t="s">
        <v>84</v>
      </c>
      <c r="E6923" s="5" t="s">
        <v>217</v>
      </c>
      <c r="F6923" s="5" t="s">
        <v>219</v>
      </c>
      <c r="G6923" s="5" t="s">
        <v>87</v>
      </c>
      <c r="H6923" s="5" t="s">
        <v>131</v>
      </c>
      <c r="M6923" s="5">
        <v>307.2277712603294</v>
      </c>
      <c r="N6923" s="5">
        <v>0</v>
      </c>
      <c r="Q6923" s="5">
        <v>0</v>
      </c>
      <c r="R6923" s="5">
        <v>40.044267788157349</v>
      </c>
      <c r="S6923" s="5">
        <v>460.84165689049405</v>
      </c>
      <c r="T6923" s="5">
        <v>0</v>
      </c>
      <c r="U6923" s="5">
        <v>0</v>
      </c>
      <c r="V6923" s="5">
        <v>512.0462854338823</v>
      </c>
      <c r="Y6923" s="5">
        <v>1421.4404883644572</v>
      </c>
      <c r="AF6923" s="5">
        <v>1585.2952997032996</v>
      </c>
      <c r="AG6923" s="5">
        <v>10569.659423926198</v>
      </c>
      <c r="AH6923" s="5">
        <v>1536.1388563016469</v>
      </c>
      <c r="AI6923" s="5">
        <v>0</v>
      </c>
      <c r="AL6923" s="5">
        <v>16432.6953125</v>
      </c>
      <c r="AM6923" s="5">
        <v>14128.486328125</v>
      </c>
      <c r="AN6923" s="5">
        <v>2304.208251953125</v>
      </c>
      <c r="AO6923" s="5" t="s">
        <v>7142</v>
      </c>
    </row>
    <row r="6924" spans="1:41" x14ac:dyDescent="0.4">
      <c r="A6924" s="5">
        <v>2026</v>
      </c>
      <c r="B6924" s="5" t="s">
        <v>582</v>
      </c>
      <c r="C6924" s="5" t="s">
        <v>171</v>
      </c>
      <c r="D6924" s="5" t="s">
        <v>84</v>
      </c>
      <c r="E6924" s="5" t="s">
        <v>217</v>
      </c>
      <c r="F6924" s="5" t="s">
        <v>219</v>
      </c>
      <c r="G6924" s="5" t="s">
        <v>87</v>
      </c>
      <c r="H6924" s="5" t="s">
        <v>131</v>
      </c>
      <c r="I6924" s="5">
        <v>1116.4679261334579</v>
      </c>
      <c r="K6924" s="5">
        <v>89.317434090676628</v>
      </c>
      <c r="L6924" s="5">
        <v>55.823396306672898</v>
      </c>
      <c r="M6924" s="5">
        <v>167.47018892001867</v>
      </c>
      <c r="N6924" s="5">
        <v>0</v>
      </c>
      <c r="O6924" s="5">
        <v>184.21720781202055</v>
      </c>
      <c r="Q6924" s="5">
        <v>0</v>
      </c>
      <c r="R6924" s="5">
        <v>703.01667766326364</v>
      </c>
      <c r="S6924" s="5">
        <v>502.41056676005604</v>
      </c>
      <c r="U6924" s="5">
        <v>0</v>
      </c>
      <c r="V6924" s="5">
        <v>602.8926801120673</v>
      </c>
      <c r="X6924" s="5">
        <v>0</v>
      </c>
      <c r="Y6924" s="5">
        <v>1618.878492893514</v>
      </c>
      <c r="Z6924" s="5">
        <v>66.635316362066348</v>
      </c>
      <c r="AB6924" s="5">
        <v>0</v>
      </c>
      <c r="AC6924" s="5">
        <v>0</v>
      </c>
      <c r="AF6924" s="5">
        <v>1733.4457850633819</v>
      </c>
      <c r="AG6924" s="5">
        <v>5265.2627396453872</v>
      </c>
      <c r="AH6924" s="5">
        <v>558.23396306672896</v>
      </c>
      <c r="AI6924" s="5">
        <v>217.7112455960243</v>
      </c>
      <c r="AL6924" s="5">
        <v>12881.7841796875</v>
      </c>
      <c r="AM6924" s="5">
        <v>11162.4228515625</v>
      </c>
      <c r="AN6924" s="5">
        <v>1719.3607177734375</v>
      </c>
      <c r="AO6924" s="5" t="s">
        <v>1362</v>
      </c>
    </row>
    <row r="6925" spans="1:41" x14ac:dyDescent="0.4">
      <c r="A6925" s="5">
        <v>2026</v>
      </c>
      <c r="B6925" s="5" t="s">
        <v>4024</v>
      </c>
      <c r="C6925" s="5" t="s">
        <v>171</v>
      </c>
      <c r="D6925" s="5" t="s">
        <v>84</v>
      </c>
      <c r="E6925" s="5" t="s">
        <v>217</v>
      </c>
      <c r="F6925" s="5" t="s">
        <v>219</v>
      </c>
      <c r="G6925" s="5" t="s">
        <v>87</v>
      </c>
      <c r="H6925" s="5" t="s">
        <v>131</v>
      </c>
      <c r="I6925" s="5">
        <v>1081.8821476202961</v>
      </c>
      <c r="K6925" s="5">
        <v>87.632453957243996</v>
      </c>
      <c r="L6925" s="5">
        <v>54.094107381014808</v>
      </c>
      <c r="M6925" s="5">
        <v>324.56464428608888</v>
      </c>
      <c r="N6925" s="5">
        <v>0</v>
      </c>
      <c r="O6925" s="5">
        <v>181.75620080020977</v>
      </c>
      <c r="Q6925" s="5">
        <v>0</v>
      </c>
      <c r="R6925" s="5">
        <v>541.40135258159103</v>
      </c>
      <c r="S6925" s="5">
        <v>0</v>
      </c>
      <c r="U6925" s="5">
        <v>0</v>
      </c>
      <c r="V6925" s="5">
        <v>973.69393285826652</v>
      </c>
      <c r="X6925" s="5">
        <v>0</v>
      </c>
      <c r="Y6925" s="5">
        <v>1568.7291140494294</v>
      </c>
      <c r="Z6925" s="5">
        <v>196.36160979308374</v>
      </c>
      <c r="AC6925" s="5">
        <v>0</v>
      </c>
      <c r="AF6925" s="5">
        <v>2181.0744096025169</v>
      </c>
      <c r="AG6925" s="5">
        <v>7437.9397648895365</v>
      </c>
      <c r="AH6925" s="5">
        <v>540.94107381014805</v>
      </c>
      <c r="AI6925" s="5">
        <v>0</v>
      </c>
      <c r="AL6925" s="5">
        <v>15170.0712890625</v>
      </c>
      <c r="AM6925" s="5">
        <v>14035.1767578125</v>
      </c>
      <c r="AN6925" s="5">
        <v>1134.8944091796875</v>
      </c>
      <c r="AO6925" s="5" t="s">
        <v>4821</v>
      </c>
    </row>
    <row r="6926" spans="1:41" x14ac:dyDescent="0.4">
      <c r="A6926" s="5">
        <v>2026</v>
      </c>
      <c r="B6926" s="5" t="s">
        <v>7352</v>
      </c>
      <c r="C6926" s="5" t="s">
        <v>171</v>
      </c>
      <c r="D6926" s="5" t="s">
        <v>84</v>
      </c>
      <c r="E6926" s="5" t="s">
        <v>217</v>
      </c>
      <c r="F6926" s="5" t="s">
        <v>219</v>
      </c>
      <c r="G6926" s="5" t="s">
        <v>87</v>
      </c>
      <c r="H6926" s="5" t="s">
        <v>131</v>
      </c>
      <c r="M6926" s="5">
        <v>260</v>
      </c>
      <c r="N6926" s="5">
        <v>1587.22921875</v>
      </c>
      <c r="Q6926" s="5">
        <v>0</v>
      </c>
      <c r="R6926" s="5">
        <v>374.07560138999997</v>
      </c>
      <c r="T6926" s="5">
        <v>0</v>
      </c>
      <c r="U6926" s="5">
        <v>0</v>
      </c>
      <c r="V6926" s="5">
        <v>500</v>
      </c>
      <c r="X6926" s="5">
        <v>550</v>
      </c>
      <c r="Y6926" s="5">
        <v>1772.734689180998</v>
      </c>
      <c r="AF6926" s="5">
        <v>0</v>
      </c>
      <c r="AG6926" s="5">
        <v>10527</v>
      </c>
      <c r="AH6926" s="5">
        <v>4089</v>
      </c>
      <c r="AI6926" s="5">
        <v>0</v>
      </c>
      <c r="AL6926" s="5">
        <v>19660.0390625</v>
      </c>
      <c r="AM6926" s="5">
        <v>14761.0390625</v>
      </c>
      <c r="AN6926" s="5">
        <v>4899</v>
      </c>
      <c r="AO6926" s="5" t="s">
        <v>8093</v>
      </c>
    </row>
    <row r="6927" spans="1:41" x14ac:dyDescent="0.4">
      <c r="A6927" s="5">
        <v>2026</v>
      </c>
      <c r="B6927" s="5" t="s">
        <v>4980</v>
      </c>
      <c r="C6927" s="5" t="s">
        <v>171</v>
      </c>
      <c r="D6927" s="5" t="s">
        <v>84</v>
      </c>
      <c r="E6927" s="5" t="s">
        <v>217</v>
      </c>
      <c r="F6927" s="5" t="s">
        <v>219</v>
      </c>
      <c r="G6927" s="5" t="s">
        <v>87</v>
      </c>
      <c r="H6927" s="5" t="s">
        <v>131</v>
      </c>
      <c r="I6927" s="5">
        <v>1053.4811398723882</v>
      </c>
      <c r="J6927" s="5">
        <v>0</v>
      </c>
      <c r="M6927" s="5">
        <v>316.0443419617165</v>
      </c>
      <c r="N6927" s="5">
        <v>0</v>
      </c>
      <c r="Q6927" s="5">
        <v>0</v>
      </c>
      <c r="R6927" s="5">
        <v>392.5097221096301</v>
      </c>
      <c r="S6927" s="5">
        <v>474.06651294257472</v>
      </c>
      <c r="U6927" s="5">
        <v>0</v>
      </c>
      <c r="V6927" s="5">
        <v>526.74056993619411</v>
      </c>
      <c r="X6927" s="5">
        <v>263.37028496809705</v>
      </c>
      <c r="Y6927" s="5">
        <v>1733.9867914481511</v>
      </c>
      <c r="Z6927" s="5">
        <v>28.19847592567416</v>
      </c>
      <c r="AC6927" s="5">
        <v>0</v>
      </c>
      <c r="AF6927" s="5">
        <v>1649.7514650401602</v>
      </c>
      <c r="AG6927" s="5">
        <v>5048.2816222684851</v>
      </c>
      <c r="AH6927" s="5">
        <v>526.74056993619411</v>
      </c>
      <c r="AI6927" s="5">
        <v>0</v>
      </c>
      <c r="AL6927" s="5">
        <v>12013.1708984375</v>
      </c>
      <c r="AM6927" s="5">
        <v>10432.9501953125</v>
      </c>
      <c r="AN6927" s="5">
        <v>1580.2216796875</v>
      </c>
      <c r="AO6927" s="5" t="s">
        <v>6188</v>
      </c>
    </row>
    <row r="6928" spans="1:41" x14ac:dyDescent="0.4">
      <c r="A6928" s="5">
        <v>2026</v>
      </c>
      <c r="B6928" s="5" t="s">
        <v>582</v>
      </c>
      <c r="C6928" s="5" t="s">
        <v>171</v>
      </c>
      <c r="D6928" s="5" t="s">
        <v>84</v>
      </c>
      <c r="E6928" s="5" t="s">
        <v>217</v>
      </c>
      <c r="F6928" s="5" t="s">
        <v>220</v>
      </c>
      <c r="G6928" s="5" t="s">
        <v>87</v>
      </c>
      <c r="H6928" s="5" t="s">
        <v>131</v>
      </c>
      <c r="I6928" s="5">
        <v>0</v>
      </c>
      <c r="N6928" s="5">
        <v>0</v>
      </c>
      <c r="O6928" s="5">
        <v>0</v>
      </c>
      <c r="Q6928" s="5">
        <v>0</v>
      </c>
      <c r="S6928" s="5">
        <v>0</v>
      </c>
      <c r="V6928" s="5">
        <v>0</v>
      </c>
      <c r="X6928" s="5">
        <v>111.6467926133458</v>
      </c>
      <c r="Y6928" s="5">
        <v>0</v>
      </c>
      <c r="AB6928" s="5">
        <v>0</v>
      </c>
      <c r="AC6928" s="5">
        <v>0</v>
      </c>
      <c r="AF6928" s="5">
        <v>0</v>
      </c>
      <c r="AG6928" s="5">
        <v>0</v>
      </c>
      <c r="AI6928" s="5">
        <v>0</v>
      </c>
      <c r="AL6928" s="5">
        <v>111.64678955078125</v>
      </c>
      <c r="AM6928" s="5">
        <v>0</v>
      </c>
      <c r="AN6928" s="5">
        <v>111.64678955078125</v>
      </c>
      <c r="AO6928" s="5" t="s">
        <v>1363</v>
      </c>
    </row>
    <row r="6929" spans="1:41" x14ac:dyDescent="0.4">
      <c r="A6929" s="5">
        <v>2026</v>
      </c>
      <c r="B6929" s="5" t="s">
        <v>4024</v>
      </c>
      <c r="C6929" s="5" t="s">
        <v>171</v>
      </c>
      <c r="D6929" s="5" t="s">
        <v>84</v>
      </c>
      <c r="E6929" s="5" t="s">
        <v>217</v>
      </c>
      <c r="F6929" s="5" t="s">
        <v>220</v>
      </c>
      <c r="G6929" s="5" t="s">
        <v>87</v>
      </c>
      <c r="H6929" s="5" t="s">
        <v>131</v>
      </c>
      <c r="I6929" s="5">
        <v>0</v>
      </c>
      <c r="M6929" s="5">
        <v>0</v>
      </c>
      <c r="N6929" s="5">
        <v>0</v>
      </c>
      <c r="Q6929" s="5">
        <v>0</v>
      </c>
      <c r="S6929" s="5">
        <v>0</v>
      </c>
      <c r="V6929" s="5">
        <v>0</v>
      </c>
      <c r="X6929" s="5">
        <v>81.14116107152222</v>
      </c>
      <c r="Y6929" s="5">
        <v>0</v>
      </c>
      <c r="AC6929" s="5">
        <v>0</v>
      </c>
      <c r="AF6929" s="5">
        <v>0</v>
      </c>
      <c r="AG6929" s="5">
        <v>5754.5311431923556</v>
      </c>
      <c r="AI6929" s="5">
        <v>0</v>
      </c>
      <c r="AL6929" s="5">
        <v>5835.67236328125</v>
      </c>
      <c r="AM6929" s="5">
        <v>5754.53125</v>
      </c>
      <c r="AN6929" s="5">
        <v>81.141159057617188</v>
      </c>
      <c r="AO6929" s="5" t="s">
        <v>4822</v>
      </c>
    </row>
    <row r="6930" spans="1:41" x14ac:dyDescent="0.4">
      <c r="A6930" s="5">
        <v>2026</v>
      </c>
      <c r="B6930" s="5" t="s">
        <v>7352</v>
      </c>
      <c r="C6930" s="5" t="s">
        <v>171</v>
      </c>
      <c r="D6930" s="5" t="s">
        <v>84</v>
      </c>
      <c r="E6930" s="5" t="s">
        <v>217</v>
      </c>
      <c r="F6930" s="5" t="s">
        <v>220</v>
      </c>
      <c r="G6930" s="5" t="s">
        <v>87</v>
      </c>
      <c r="H6930" s="5" t="s">
        <v>131</v>
      </c>
      <c r="N6930" s="5">
        <v>0</v>
      </c>
      <c r="Q6930" s="5">
        <v>0</v>
      </c>
      <c r="T6930" s="5">
        <v>0</v>
      </c>
      <c r="V6930" s="5">
        <v>0</v>
      </c>
      <c r="X6930" s="5">
        <v>80</v>
      </c>
      <c r="Y6930" s="5">
        <v>1312.637095903719</v>
      </c>
      <c r="AF6930" s="5">
        <v>0</v>
      </c>
      <c r="AH6930" s="5">
        <v>0</v>
      </c>
      <c r="AI6930" s="5">
        <v>0</v>
      </c>
      <c r="AL6930" s="5">
        <v>1392.6370849609375</v>
      </c>
      <c r="AM6930" s="5">
        <v>1312.6370849609375</v>
      </c>
      <c r="AN6930" s="5">
        <v>80</v>
      </c>
      <c r="AO6930" s="5" t="s">
        <v>8094</v>
      </c>
    </row>
    <row r="6931" spans="1:41" x14ac:dyDescent="0.4">
      <c r="A6931" s="5">
        <v>2026</v>
      </c>
      <c r="B6931" s="5" t="s">
        <v>6344</v>
      </c>
      <c r="C6931" s="5" t="s">
        <v>171</v>
      </c>
      <c r="D6931" s="5" t="s">
        <v>84</v>
      </c>
      <c r="E6931" s="5" t="s">
        <v>217</v>
      </c>
      <c r="F6931" s="5" t="s">
        <v>220</v>
      </c>
      <c r="G6931" s="5" t="s">
        <v>87</v>
      </c>
      <c r="H6931" s="5" t="s">
        <v>131</v>
      </c>
      <c r="N6931" s="5">
        <v>0</v>
      </c>
      <c r="Q6931" s="5">
        <v>0</v>
      </c>
      <c r="S6931" s="5">
        <v>0</v>
      </c>
      <c r="T6931" s="5">
        <v>0</v>
      </c>
      <c r="V6931" s="5">
        <v>0</v>
      </c>
      <c r="W6931" s="5">
        <v>0</v>
      </c>
      <c r="AF6931" s="5">
        <v>0</v>
      </c>
      <c r="AG6931" s="5">
        <v>0</v>
      </c>
      <c r="AI6931" s="5">
        <v>0</v>
      </c>
      <c r="AL6931" s="5">
        <v>0</v>
      </c>
      <c r="AM6931" s="5">
        <v>0</v>
      </c>
      <c r="AN6931" s="5">
        <v>0</v>
      </c>
      <c r="AO6931" s="5" t="s">
        <v>7143</v>
      </c>
    </row>
    <row r="6932" spans="1:41" x14ac:dyDescent="0.4">
      <c r="A6932" s="5">
        <v>2026</v>
      </c>
      <c r="B6932" s="5" t="s">
        <v>4980</v>
      </c>
      <c r="C6932" s="5" t="s">
        <v>171</v>
      </c>
      <c r="D6932" s="5" t="s">
        <v>84</v>
      </c>
      <c r="E6932" s="5" t="s">
        <v>217</v>
      </c>
      <c r="F6932" s="5" t="s">
        <v>220</v>
      </c>
      <c r="G6932" s="5" t="s">
        <v>87</v>
      </c>
      <c r="H6932" s="5" t="s">
        <v>131</v>
      </c>
      <c r="I6932" s="5">
        <v>0</v>
      </c>
      <c r="J6932" s="5">
        <v>0</v>
      </c>
      <c r="N6932" s="5">
        <v>0</v>
      </c>
      <c r="Q6932" s="5">
        <v>0</v>
      </c>
      <c r="S6932" s="5">
        <v>0</v>
      </c>
      <c r="V6932" s="5">
        <v>0</v>
      </c>
      <c r="X6932" s="5">
        <v>136.95254818341047</v>
      </c>
      <c r="AC6932" s="5">
        <v>0</v>
      </c>
      <c r="AF6932" s="5">
        <v>0</v>
      </c>
      <c r="AG6932" s="5">
        <v>0</v>
      </c>
      <c r="AI6932" s="5">
        <v>0</v>
      </c>
      <c r="AL6932" s="5">
        <v>136.95254516601563</v>
      </c>
      <c r="AM6932" s="5">
        <v>0</v>
      </c>
      <c r="AN6932" s="5">
        <v>136.95254516601563</v>
      </c>
      <c r="AO6932" s="5" t="s">
        <v>6189</v>
      </c>
    </row>
    <row r="6933" spans="1:41" x14ac:dyDescent="0.4">
      <c r="A6933" s="5">
        <v>2026</v>
      </c>
      <c r="B6933" s="5" t="s">
        <v>4980</v>
      </c>
      <c r="C6933" s="5" t="s">
        <v>171</v>
      </c>
      <c r="D6933" s="5" t="s">
        <v>84</v>
      </c>
      <c r="E6933" s="5" t="s">
        <v>89</v>
      </c>
      <c r="F6933" s="5" t="s">
        <v>90</v>
      </c>
      <c r="G6933" s="5" t="s">
        <v>87</v>
      </c>
      <c r="H6933" s="5" t="s">
        <v>131</v>
      </c>
      <c r="I6933" s="5">
        <v>11899.069474858627</v>
      </c>
      <c r="J6933" s="5">
        <v>54486.598978340502</v>
      </c>
      <c r="K6933" s="5">
        <v>1771.2219701135148</v>
      </c>
      <c r="L6933" s="5">
        <v>2291.3214792224444</v>
      </c>
      <c r="M6933" s="5">
        <v>29866.19031538221</v>
      </c>
      <c r="N6933" s="5">
        <v>12514.261111409362</v>
      </c>
      <c r="O6933" s="5">
        <v>8942.2522659381411</v>
      </c>
      <c r="P6933" s="5">
        <v>10871.724148585332</v>
      </c>
      <c r="Q6933" s="5">
        <v>4274.9917452143791</v>
      </c>
      <c r="R6933" s="5">
        <v>6957.5259463512266</v>
      </c>
      <c r="S6933" s="5">
        <v>12651.67640118346</v>
      </c>
      <c r="T6933" s="5">
        <v>10106.044574795822</v>
      </c>
      <c r="U6933" s="5">
        <v>1632.8957668022019</v>
      </c>
      <c r="V6933" s="5">
        <v>11356.526687824346</v>
      </c>
      <c r="W6933" s="5">
        <v>3964.2495293397974</v>
      </c>
      <c r="X6933" s="5">
        <v>18365.970907041548</v>
      </c>
      <c r="Y6933" s="5">
        <v>72124.479279083316</v>
      </c>
      <c r="Z6933" s="5">
        <v>17435.963950267109</v>
      </c>
      <c r="AA6933" s="5">
        <v>178434.42154702565</v>
      </c>
      <c r="AB6933" s="5">
        <v>1940.5122596449394</v>
      </c>
      <c r="AC6933" s="5">
        <v>12902.250988343741</v>
      </c>
      <c r="AD6933" s="5">
        <v>19071.169075109847</v>
      </c>
      <c r="AE6933" s="5">
        <v>16525.284624986336</v>
      </c>
      <c r="AF6933" s="5">
        <v>41674.442551047905</v>
      </c>
      <c r="AG6933" s="5">
        <v>217136.15818251757</v>
      </c>
      <c r="AH6933" s="5">
        <v>29938.880514033404</v>
      </c>
      <c r="AI6933" s="5">
        <v>4755.4138653839609</v>
      </c>
      <c r="AJ6933" s="5">
        <v>43450.829614036658</v>
      </c>
      <c r="AK6933" s="5">
        <v>2292.3749603623169</v>
      </c>
      <c r="AL6933" s="5">
        <v>859634.6875</v>
      </c>
      <c r="AM6933" s="5">
        <v>715968.75</v>
      </c>
      <c r="AN6933" s="5">
        <v>143665.953125</v>
      </c>
      <c r="AO6933" s="5" t="s">
        <v>6190</v>
      </c>
    </row>
    <row r="6934" spans="1:41" x14ac:dyDescent="0.4">
      <c r="A6934" s="5">
        <v>2026</v>
      </c>
      <c r="B6934" s="5" t="s">
        <v>6344</v>
      </c>
      <c r="C6934" s="5" t="s">
        <v>171</v>
      </c>
      <c r="D6934" s="5" t="s">
        <v>84</v>
      </c>
      <c r="E6934" s="5" t="s">
        <v>89</v>
      </c>
      <c r="F6934" s="5" t="s">
        <v>90</v>
      </c>
      <c r="G6934" s="5" t="s">
        <v>87</v>
      </c>
      <c r="H6934" s="5" t="s">
        <v>131</v>
      </c>
      <c r="I6934" s="5">
        <v>12227.665296161109</v>
      </c>
      <c r="J6934" s="5">
        <v>63613.164233858683</v>
      </c>
      <c r="K6934" s="5">
        <v>1780.3310030761861</v>
      </c>
      <c r="L6934" s="5">
        <v>3159.3255811270537</v>
      </c>
      <c r="M6934" s="5">
        <v>35505.289431985402</v>
      </c>
      <c r="N6934" s="5">
        <v>11360.467547497428</v>
      </c>
      <c r="O6934" s="5">
        <v>8924.4331004738888</v>
      </c>
      <c r="P6934" s="5">
        <v>11949.291333084979</v>
      </c>
      <c r="Q6934" s="5">
        <v>4289.6393182367838</v>
      </c>
      <c r="R6934" s="5">
        <v>8231.4804565486411</v>
      </c>
      <c r="S6934" s="5">
        <v>22731.139665417264</v>
      </c>
      <c r="T6934" s="5">
        <v>10650.562737024751</v>
      </c>
      <c r="U6934" s="5">
        <v>1566.8616334276799</v>
      </c>
      <c r="V6934" s="5">
        <v>13995.249073478872</v>
      </c>
      <c r="W6934" s="5">
        <v>5604.8586403592753</v>
      </c>
      <c r="X6934" s="5">
        <v>19726.07110005488</v>
      </c>
      <c r="Y6934" s="5">
        <v>74919.335388458887</v>
      </c>
      <c r="Z6934" s="5">
        <v>17309.29942372705</v>
      </c>
      <c r="AA6934" s="5">
        <v>216034.37600969669</v>
      </c>
      <c r="AB6934" s="5">
        <v>1968.3059212078435</v>
      </c>
      <c r="AC6934" s="5">
        <v>12437.272825628439</v>
      </c>
      <c r="AD6934" s="5">
        <v>19573.390791932965</v>
      </c>
      <c r="AE6934" s="5">
        <v>16859.63424669264</v>
      </c>
      <c r="AF6934" s="5">
        <v>46241.77980315248</v>
      </c>
      <c r="AG6934" s="5">
        <v>240096.45505480567</v>
      </c>
      <c r="AH6934" s="5">
        <v>36460.642554111175</v>
      </c>
      <c r="AI6934" s="5">
        <v>6197.808238891711</v>
      </c>
      <c r="AJ6934" s="5">
        <v>45571.060751833727</v>
      </c>
      <c r="AK6934" s="5">
        <v>2248.9072856256112</v>
      </c>
      <c r="AL6934" s="5">
        <v>971234.0625</v>
      </c>
      <c r="AM6934" s="5">
        <v>799862.375</v>
      </c>
      <c r="AN6934" s="5">
        <v>171371.75</v>
      </c>
      <c r="AO6934" s="5" t="s">
        <v>7144</v>
      </c>
    </row>
    <row r="6935" spans="1:41" x14ac:dyDescent="0.4">
      <c r="A6935" s="5">
        <v>2026</v>
      </c>
      <c r="B6935" s="5" t="s">
        <v>582</v>
      </c>
      <c r="C6935" s="5" t="s">
        <v>171</v>
      </c>
      <c r="D6935" s="5" t="s">
        <v>84</v>
      </c>
      <c r="E6935" s="5" t="s">
        <v>89</v>
      </c>
      <c r="F6935" s="5" t="s">
        <v>90</v>
      </c>
      <c r="G6935" s="5" t="s">
        <v>87</v>
      </c>
      <c r="H6935" s="5" t="s">
        <v>131</v>
      </c>
      <c r="I6935" s="5">
        <v>10338.492995995821</v>
      </c>
      <c r="J6935" s="5">
        <v>16105.04983447513</v>
      </c>
      <c r="K6935" s="5">
        <v>1436.8942209337604</v>
      </c>
      <c r="L6935" s="5">
        <v>909.92135979876821</v>
      </c>
      <c r="M6935" s="5">
        <v>13568.434706299913</v>
      </c>
      <c r="N6935" s="5">
        <v>12235.372002496564</v>
      </c>
      <c r="O6935" s="5">
        <v>11363.410552186335</v>
      </c>
      <c r="P6935" s="5">
        <v>10537.431949881837</v>
      </c>
      <c r="Q6935" s="5">
        <v>3257.4460697876707</v>
      </c>
      <c r="R6935" s="5">
        <v>7969.0489932390237</v>
      </c>
      <c r="S6935" s="5">
        <v>20350.539825009575</v>
      </c>
      <c r="T6935" s="5">
        <v>10550.621901961176</v>
      </c>
      <c r="U6935" s="5">
        <v>1730.5252855068597</v>
      </c>
      <c r="V6935" s="5">
        <v>7228.0133537880065</v>
      </c>
      <c r="W6935" s="5">
        <v>3932.2000358420387</v>
      </c>
      <c r="X6935" s="5">
        <v>15310.112517339085</v>
      </c>
      <c r="Y6935" s="5">
        <v>60428.286209649916</v>
      </c>
      <c r="Z6935" s="5">
        <v>15428.460494287116</v>
      </c>
      <c r="AA6935" s="5">
        <v>224444.7696718681</v>
      </c>
      <c r="AB6935" s="5">
        <v>1126.5161374686591</v>
      </c>
      <c r="AC6935" s="5">
        <v>11849.633573296853</v>
      </c>
      <c r="AD6935" s="5">
        <v>19080.87584575863</v>
      </c>
      <c r="AE6935" s="5">
        <v>16521.152971014904</v>
      </c>
      <c r="AF6935" s="5">
        <v>29097.378664422326</v>
      </c>
      <c r="AG6935" s="5">
        <v>156009.64565825873</v>
      </c>
      <c r="AH6935" s="5">
        <v>30451.852181029211</v>
      </c>
      <c r="AI6935" s="5">
        <v>4895.7118560952131</v>
      </c>
      <c r="AJ6935" s="5">
        <v>40695.25590756454</v>
      </c>
      <c r="AK6935" s="5">
        <v>2317.6757678604454</v>
      </c>
      <c r="AL6935" s="5">
        <v>759170.75</v>
      </c>
      <c r="AM6935" s="5">
        <v>624785.875</v>
      </c>
      <c r="AN6935" s="5">
        <v>134384.84375</v>
      </c>
      <c r="AO6935" s="5" t="s">
        <v>1364</v>
      </c>
    </row>
    <row r="6936" spans="1:41" x14ac:dyDescent="0.4">
      <c r="A6936" s="5">
        <v>2026</v>
      </c>
      <c r="B6936" s="5" t="s">
        <v>7352</v>
      </c>
      <c r="C6936" s="5" t="s">
        <v>171</v>
      </c>
      <c r="D6936" s="5" t="s">
        <v>84</v>
      </c>
      <c r="E6936" s="5" t="s">
        <v>89</v>
      </c>
      <c r="F6936" s="5" t="s">
        <v>90</v>
      </c>
      <c r="G6936" s="5" t="s">
        <v>87</v>
      </c>
      <c r="H6936" s="5" t="s">
        <v>131</v>
      </c>
      <c r="I6936" s="5">
        <v>15765.68627450981</v>
      </c>
      <c r="J6936" s="5">
        <v>68224.772000000012</v>
      </c>
      <c r="K6936" s="5">
        <v>1601.4473373999999</v>
      </c>
      <c r="L6936" s="5">
        <v>3860</v>
      </c>
      <c r="M6936" s="5">
        <v>38519.996620366866</v>
      </c>
      <c r="N6936" s="5">
        <v>12186.442991577151</v>
      </c>
      <c r="O6936" s="5">
        <v>8807.0839899999992</v>
      </c>
      <c r="P6936" s="5">
        <v>12948.285</v>
      </c>
      <c r="Q6936" s="5">
        <v>5722.0083882546915</v>
      </c>
      <c r="R6936" s="5">
        <v>9357.6242301540569</v>
      </c>
      <c r="S6936" s="5">
        <v>16258.8</v>
      </c>
      <c r="T6936" s="5">
        <v>10230.54013947698</v>
      </c>
      <c r="U6936" s="5">
        <v>1630</v>
      </c>
      <c r="V6936" s="5">
        <v>15236</v>
      </c>
      <c r="W6936" s="5">
        <v>7755.0635616768004</v>
      </c>
      <c r="X6936" s="5">
        <v>20439.8</v>
      </c>
      <c r="Y6936" s="5">
        <v>77151</v>
      </c>
      <c r="Z6936" s="5">
        <v>19623.59386181035</v>
      </c>
      <c r="AA6936" s="5">
        <v>227503</v>
      </c>
      <c r="AB6936" s="5">
        <v>1983</v>
      </c>
      <c r="AC6936" s="5">
        <v>14394</v>
      </c>
      <c r="AE6936" s="5">
        <v>16746.889097093721</v>
      </c>
      <c r="AF6936" s="5">
        <v>46836.4097932</v>
      </c>
      <c r="AG6936" s="5">
        <v>267490</v>
      </c>
      <c r="AH6936" s="5">
        <v>44205.949939009843</v>
      </c>
      <c r="AI6936" s="5">
        <v>6224</v>
      </c>
      <c r="AJ6936" s="5">
        <v>50984.41265413932</v>
      </c>
      <c r="AK6936" s="5">
        <v>2378</v>
      </c>
      <c r="AL6936" s="5">
        <v>1024063.8125</v>
      </c>
      <c r="AM6936" s="5">
        <v>865660.125</v>
      </c>
      <c r="AN6936" s="5">
        <v>158403.6875</v>
      </c>
      <c r="AO6936" s="5" t="s">
        <v>8095</v>
      </c>
    </row>
    <row r="6937" spans="1:41" x14ac:dyDescent="0.4">
      <c r="A6937" s="5">
        <v>2026</v>
      </c>
      <c r="B6937" s="5" t="s">
        <v>4024</v>
      </c>
      <c r="C6937" s="5" t="s">
        <v>171</v>
      </c>
      <c r="D6937" s="5" t="s">
        <v>84</v>
      </c>
      <c r="E6937" s="5" t="s">
        <v>89</v>
      </c>
      <c r="F6937" s="5" t="s">
        <v>90</v>
      </c>
      <c r="G6937" s="5" t="s">
        <v>87</v>
      </c>
      <c r="H6937" s="5" t="s">
        <v>131</v>
      </c>
      <c r="I6937" s="5">
        <v>11370.581371489312</v>
      </c>
      <c r="J6937" s="5">
        <v>47891.406558170747</v>
      </c>
      <c r="K6937" s="5">
        <v>1396.0769515214445</v>
      </c>
      <c r="L6937" s="5">
        <v>1898.7031690736198</v>
      </c>
      <c r="M6937" s="5">
        <v>25548.105974979484</v>
      </c>
      <c r="N6937" s="5">
        <v>12535.130134009276</v>
      </c>
      <c r="O6937" s="5">
        <v>8696.1687025719402</v>
      </c>
      <c r="P6937" s="5">
        <v>9734.1480726418049</v>
      </c>
      <c r="Q6937" s="5">
        <v>3926.6235733584413</v>
      </c>
      <c r="R6937" s="5">
        <v>8418.7172522477795</v>
      </c>
      <c r="S6937" s="5">
        <v>16494.061956070018</v>
      </c>
      <c r="T6937" s="5">
        <v>9791.0334359636799</v>
      </c>
      <c r="U6937" s="5">
        <v>1676.9173288114591</v>
      </c>
      <c r="V6937" s="5">
        <v>12127.898874823521</v>
      </c>
      <c r="W6937" s="5">
        <v>3094.182942194047</v>
      </c>
      <c r="X6937" s="5">
        <v>16212.784806849308</v>
      </c>
      <c r="Y6937" s="5">
        <v>60342.517724595826</v>
      </c>
      <c r="Z6937" s="5">
        <v>17294.968011858055</v>
      </c>
      <c r="AA6937" s="5">
        <v>180250.22085072231</v>
      </c>
      <c r="AB6937" s="5">
        <v>1090.5783163228682</v>
      </c>
      <c r="AC6937" s="5">
        <v>11195.108298630801</v>
      </c>
      <c r="AD6937" s="5">
        <v>18695.555455441772</v>
      </c>
      <c r="AE6937" s="5">
        <v>18619.191760545298</v>
      </c>
      <c r="AF6937" s="5">
        <v>30030.140318726619</v>
      </c>
      <c r="AG6937" s="5">
        <v>156807.99847608572</v>
      </c>
      <c r="AH6937" s="5">
        <v>30511.240327187592</v>
      </c>
      <c r="AI6937" s="5">
        <v>4824.1124962389003</v>
      </c>
      <c r="AJ6937" s="5">
        <v>41657.872094119506</v>
      </c>
      <c r="AK6937" s="5">
        <v>2505.5308656738439</v>
      </c>
      <c r="AL6937" s="5">
        <v>764637.5625</v>
      </c>
      <c r="AM6937" s="5">
        <v>625778.125</v>
      </c>
      <c r="AN6937" s="5">
        <v>138859.421875</v>
      </c>
      <c r="AO6937" s="5" t="s">
        <v>4823</v>
      </c>
    </row>
    <row r="6938" spans="1:41" x14ac:dyDescent="0.4">
      <c r="A6938" s="5">
        <v>2026</v>
      </c>
      <c r="B6938" s="5" t="s">
        <v>4024</v>
      </c>
      <c r="C6938" s="5" t="s">
        <v>171</v>
      </c>
      <c r="D6938" s="5" t="s">
        <v>84</v>
      </c>
      <c r="E6938" s="5" t="s">
        <v>89</v>
      </c>
      <c r="F6938" s="5" t="s">
        <v>90</v>
      </c>
      <c r="G6938" s="5" t="s">
        <v>88</v>
      </c>
      <c r="H6938" s="5" t="s">
        <v>131</v>
      </c>
      <c r="I6938" s="5">
        <v>12560.422896220491</v>
      </c>
      <c r="J6938" s="5">
        <v>53214.769857544467</v>
      </c>
      <c r="K6938" s="5">
        <v>1511.740873972773</v>
      </c>
      <c r="L6938" s="5">
        <v>2090.7315000000008</v>
      </c>
      <c r="M6938" s="5">
        <v>27668.150452678001</v>
      </c>
      <c r="N6938" s="5">
        <v>13668.764430324711</v>
      </c>
      <c r="O6938" s="5">
        <v>9399.3408857966078</v>
      </c>
      <c r="P6938" s="5">
        <v>10296.40500946917</v>
      </c>
      <c r="Q6938" s="5">
        <v>3629.4374410331361</v>
      </c>
      <c r="R6938" s="5">
        <v>9079.2192025585628</v>
      </c>
      <c r="S6938" s="5">
        <v>17880</v>
      </c>
      <c r="T6938" s="5">
        <v>10815.58774603191</v>
      </c>
      <c r="U6938" s="5">
        <v>1703.4786460107171</v>
      </c>
      <c r="V6938" s="5">
        <v>13269</v>
      </c>
      <c r="W6938" s="5">
        <v>3377.3181178752811</v>
      </c>
      <c r="X6938" s="5">
        <v>17909.32467270784</v>
      </c>
      <c r="Y6938" s="5">
        <v>65506.415185357902</v>
      </c>
      <c r="Z6938" s="5">
        <v>18767</v>
      </c>
      <c r="AA6938" s="5">
        <v>210408</v>
      </c>
      <c r="AB6938" s="5">
        <v>1008.038</v>
      </c>
      <c r="AC6938" s="5">
        <v>12124.112209999999</v>
      </c>
      <c r="AD6938" s="5">
        <v>20286.677867941082</v>
      </c>
      <c r="AE6938" s="5">
        <v>20164.257947048991</v>
      </c>
      <c r="AF6938" s="5">
        <v>33172.557296130901</v>
      </c>
      <c r="AG6938" s="5">
        <v>173333</v>
      </c>
      <c r="AH6938" s="5">
        <v>34456</v>
      </c>
      <c r="AI6938" s="5">
        <v>5224.4291798891054</v>
      </c>
      <c r="AJ6938" s="5">
        <v>46017.03935480208</v>
      </c>
      <c r="AK6938" s="5">
        <v>2713.4459604631479</v>
      </c>
      <c r="AL6938" s="5">
        <v>851254.6875</v>
      </c>
      <c r="AM6938" s="5">
        <v>699004.6875</v>
      </c>
      <c r="AN6938" s="5">
        <v>152250.0625</v>
      </c>
      <c r="AO6938" s="5" t="s">
        <v>4824</v>
      </c>
    </row>
    <row r="6939" spans="1:41" x14ac:dyDescent="0.4">
      <c r="A6939" s="5">
        <v>2026</v>
      </c>
      <c r="B6939" s="5" t="s">
        <v>6344</v>
      </c>
      <c r="C6939" s="5" t="s">
        <v>171</v>
      </c>
      <c r="D6939" s="5" t="s">
        <v>84</v>
      </c>
      <c r="E6939" s="5" t="s">
        <v>89</v>
      </c>
      <c r="F6939" s="5" t="s">
        <v>90</v>
      </c>
      <c r="G6939" s="5" t="s">
        <v>88</v>
      </c>
      <c r="H6939" s="5" t="s">
        <v>131</v>
      </c>
      <c r="I6939" s="5">
        <v>13715.3068717324</v>
      </c>
      <c r="J6939" s="5">
        <v>66598.679571811852</v>
      </c>
      <c r="K6939" s="5">
        <v>1932.473566933035</v>
      </c>
      <c r="L6939" s="5">
        <v>3549.6036915247819</v>
      </c>
      <c r="M6939" s="5">
        <v>39044.051075882882</v>
      </c>
      <c r="N6939" s="5">
        <v>12492.7445215075</v>
      </c>
      <c r="O6939" s="5">
        <v>9813.9186406490808</v>
      </c>
      <c r="P6939" s="5">
        <v>13063.153740893291</v>
      </c>
      <c r="Q6939" s="5">
        <v>4717.1815613329873</v>
      </c>
      <c r="R6939" s="5">
        <v>9051.9003933562708</v>
      </c>
      <c r="S6939" s="5">
        <v>24996.719990403712</v>
      </c>
      <c r="T6939" s="5">
        <v>11913.003598620069</v>
      </c>
      <c r="U6939" s="5">
        <v>1656.445950366121</v>
      </c>
      <c r="V6939" s="5">
        <v>15390</v>
      </c>
      <c r="W6939" s="5">
        <v>6163.4869206318717</v>
      </c>
      <c r="X6939" s="5">
        <v>22435</v>
      </c>
      <c r="Y6939" s="5">
        <v>84449.386499842803</v>
      </c>
      <c r="Z6939" s="5">
        <v>19109.21090231022</v>
      </c>
      <c r="AA6939" s="5">
        <v>252266</v>
      </c>
      <c r="AB6939" s="5">
        <v>2207</v>
      </c>
      <c r="AC6939" s="5">
        <v>13838.579400000001</v>
      </c>
      <c r="AD6939" s="5">
        <v>20591.753746930979</v>
      </c>
      <c r="AE6939" s="5">
        <v>18540.009986668691</v>
      </c>
      <c r="AF6939" s="5">
        <v>51867.644798425114</v>
      </c>
      <c r="AG6939" s="5">
        <v>269307</v>
      </c>
      <c r="AH6939" s="5">
        <v>43149.627297089493</v>
      </c>
      <c r="AI6939" s="5">
        <v>6815.5349613857288</v>
      </c>
      <c r="AJ6939" s="5">
        <v>51115.324760973454</v>
      </c>
      <c r="AK6939" s="5">
        <v>2473</v>
      </c>
      <c r="AL6939" s="5">
        <v>1092263.75</v>
      </c>
      <c r="AM6939" s="5">
        <v>900728.125</v>
      </c>
      <c r="AN6939" s="5">
        <v>191535.5625</v>
      </c>
      <c r="AO6939" s="5" t="s">
        <v>7145</v>
      </c>
    </row>
    <row r="6940" spans="1:41" x14ac:dyDescent="0.4">
      <c r="A6940" s="5">
        <v>2026</v>
      </c>
      <c r="B6940" s="5" t="s">
        <v>4980</v>
      </c>
      <c r="C6940" s="5" t="s">
        <v>171</v>
      </c>
      <c r="D6940" s="5" t="s">
        <v>84</v>
      </c>
      <c r="E6940" s="5" t="s">
        <v>89</v>
      </c>
      <c r="F6940" s="5" t="s">
        <v>90</v>
      </c>
      <c r="G6940" s="5" t="s">
        <v>88</v>
      </c>
      <c r="H6940" s="5" t="s">
        <v>131</v>
      </c>
      <c r="I6940" s="5">
        <v>13233.89270842059</v>
      </c>
      <c r="J6940" s="5">
        <v>56875.38986782221</v>
      </c>
      <c r="K6940" s="5">
        <v>1904</v>
      </c>
      <c r="L6940" s="5">
        <v>2552.6080355422141</v>
      </c>
      <c r="M6940" s="5">
        <v>31531.421576972731</v>
      </c>
      <c r="N6940" s="5">
        <v>13779.48075040297</v>
      </c>
      <c r="O6940" s="5">
        <v>9750.3758022964739</v>
      </c>
      <c r="P6940" s="5">
        <v>11935.808530928</v>
      </c>
      <c r="Q6940" s="5">
        <v>4721.0612223261114</v>
      </c>
      <c r="R6940" s="5">
        <v>7574.1178457133601</v>
      </c>
      <c r="S6940" s="5">
        <v>13566.64132771177</v>
      </c>
      <c r="T6940" s="5">
        <v>11221.296634</v>
      </c>
      <c r="U6940" s="5">
        <v>1678.3040847396221</v>
      </c>
      <c r="V6940" s="5">
        <v>12493</v>
      </c>
      <c r="W6940" s="5">
        <v>4322.5041673642399</v>
      </c>
      <c r="X6940" s="5">
        <v>20589.083962000001</v>
      </c>
      <c r="Y6940" s="5">
        <v>81555.019121725287</v>
      </c>
      <c r="Z6940" s="5">
        <v>19198.778695641879</v>
      </c>
      <c r="AA6940" s="5">
        <v>210408</v>
      </c>
      <c r="AB6940" s="5">
        <v>2152</v>
      </c>
      <c r="AC6940" s="5">
        <v>14068.249120000009</v>
      </c>
      <c r="AD6940" s="5">
        <v>21060.455178800719</v>
      </c>
      <c r="AE6940" s="5">
        <v>18018.697140459681</v>
      </c>
      <c r="AF6940" s="5">
        <v>46426.709607176803</v>
      </c>
      <c r="AG6940" s="5">
        <v>250932</v>
      </c>
      <c r="AH6940" s="5">
        <v>33955.35181758814</v>
      </c>
      <c r="AI6940" s="5">
        <v>5185.167103768852</v>
      </c>
      <c r="AJ6940" s="5">
        <v>49291.592992827209</v>
      </c>
      <c r="AK6940" s="5">
        <v>2500</v>
      </c>
      <c r="AL6940" s="5">
        <v>972480.9375</v>
      </c>
      <c r="AM6940" s="5">
        <v>814742.6875</v>
      </c>
      <c r="AN6940" s="5">
        <v>157738.3125</v>
      </c>
      <c r="AO6940" s="5" t="s">
        <v>6191</v>
      </c>
    </row>
    <row r="6941" spans="1:41" x14ac:dyDescent="0.4">
      <c r="A6941" s="5">
        <v>2026</v>
      </c>
      <c r="B6941" s="5" t="s">
        <v>7352</v>
      </c>
      <c r="C6941" s="5" t="s">
        <v>171</v>
      </c>
      <c r="D6941" s="5" t="s">
        <v>84</v>
      </c>
      <c r="E6941" s="5" t="s">
        <v>89</v>
      </c>
      <c r="F6941" s="5" t="s">
        <v>90</v>
      </c>
      <c r="G6941" s="5" t="s">
        <v>88</v>
      </c>
      <c r="H6941" s="5" t="s">
        <v>131</v>
      </c>
      <c r="I6941" s="5">
        <v>16081</v>
      </c>
      <c r="J6941" s="5">
        <v>76340.023168698419</v>
      </c>
      <c r="K6941" s="5">
        <v>1725.2316400843829</v>
      </c>
      <c r="L6941" s="5">
        <v>4354.234674193809</v>
      </c>
      <c r="M6941" s="5">
        <v>42529.188807875937</v>
      </c>
      <c r="N6941" s="5">
        <v>13441.646619709591</v>
      </c>
      <c r="O6941" s="5">
        <v>9723.732365529062</v>
      </c>
      <c r="P6941" s="5">
        <v>14086.95134354531</v>
      </c>
      <c r="Q6941" s="5">
        <v>6357.5513291751313</v>
      </c>
      <c r="R6941" s="5">
        <v>10319.030054613941</v>
      </c>
      <c r="S6941" s="5">
        <v>17947.138054768649</v>
      </c>
      <c r="T6941" s="5">
        <v>11511.60579238794</v>
      </c>
      <c r="U6941" s="5">
        <v>1713.1463816630001</v>
      </c>
      <c r="V6941" s="5">
        <v>16822</v>
      </c>
      <c r="W6941" s="5">
        <v>8504.759997645795</v>
      </c>
      <c r="X6941" s="5">
        <v>22589.722458068922</v>
      </c>
      <c r="Y6941" s="5">
        <v>87592.00281555923</v>
      </c>
      <c r="Z6941" s="5">
        <v>21615.433483326389</v>
      </c>
      <c r="AA6941" s="5">
        <v>264948</v>
      </c>
      <c r="AB6941" s="5">
        <v>2188</v>
      </c>
      <c r="AC6941" s="5">
        <v>15892.139081260801</v>
      </c>
      <c r="AD6941" s="5">
        <v>24368.66393846722</v>
      </c>
      <c r="AE6941" s="5">
        <v>18116.339435490099</v>
      </c>
      <c r="AF6941" s="5">
        <v>52849.116046791969</v>
      </c>
      <c r="AG6941" s="5">
        <v>301237</v>
      </c>
      <c r="AH6941" s="5">
        <v>50924.224809769192</v>
      </c>
      <c r="AI6941" s="5">
        <v>6871.798919116799</v>
      </c>
      <c r="AJ6941" s="5">
        <v>57416.729499339628</v>
      </c>
      <c r="AK6941" s="5">
        <v>2626</v>
      </c>
      <c r="AL6941" s="5">
        <v>1180692.375</v>
      </c>
      <c r="AM6941" s="5">
        <v>979182.3125</v>
      </c>
      <c r="AN6941" s="5">
        <v>201510.046875</v>
      </c>
      <c r="AO6941" s="5" t="s">
        <v>8096</v>
      </c>
    </row>
    <row r="6942" spans="1:41" x14ac:dyDescent="0.4">
      <c r="A6942" s="5">
        <v>2026</v>
      </c>
      <c r="B6942" s="5" t="s">
        <v>582</v>
      </c>
      <c r="C6942" s="5" t="s">
        <v>171</v>
      </c>
      <c r="D6942" s="5" t="s">
        <v>84</v>
      </c>
      <c r="E6942" s="5" t="s">
        <v>89</v>
      </c>
      <c r="F6942" s="5" t="s">
        <v>90</v>
      </c>
      <c r="G6942" s="5" t="s">
        <v>88</v>
      </c>
      <c r="H6942" s="5" t="s">
        <v>131</v>
      </c>
      <c r="I6942" s="5">
        <v>10746.608039732881</v>
      </c>
      <c r="J6942" s="5">
        <v>17601.233718726751</v>
      </c>
      <c r="K6942" s="5">
        <v>1496.306472336327</v>
      </c>
      <c r="L6942" s="5">
        <v>1934.765236656875</v>
      </c>
      <c r="M6942" s="5">
        <v>14523.95998646694</v>
      </c>
      <c r="N6942" s="5">
        <v>13557</v>
      </c>
      <c r="O6942" s="5">
        <v>12167.53755774936</v>
      </c>
      <c r="P6942" s="5">
        <v>9438.1859999999997</v>
      </c>
      <c r="Q6942" s="5">
        <v>3451.5623873803738</v>
      </c>
      <c r="R6942" s="5">
        <v>8465.8409134656158</v>
      </c>
      <c r="S6942" s="5">
        <v>21317.57000663822</v>
      </c>
      <c r="T6942" s="5">
        <v>10232.99586818536</v>
      </c>
      <c r="U6942" s="5">
        <v>1729.0308257008769</v>
      </c>
      <c r="V6942" s="5">
        <v>7825</v>
      </c>
      <c r="W6942" s="5">
        <v>4246.4012635632971</v>
      </c>
      <c r="X6942" s="5">
        <v>16649.05721156859</v>
      </c>
      <c r="Y6942" s="5">
        <v>65190.857739999992</v>
      </c>
      <c r="Z6942" s="5">
        <v>16563.563019458448</v>
      </c>
      <c r="AA6942" s="5">
        <v>268845.34484928532</v>
      </c>
      <c r="AB6942" s="5">
        <v>1009</v>
      </c>
      <c r="AC6942" s="5">
        <v>12837.783009999999</v>
      </c>
      <c r="AD6942" s="5">
        <v>20484.69383284952</v>
      </c>
      <c r="AE6942" s="5">
        <v>17684.61652912022</v>
      </c>
      <c r="AF6942" s="5">
        <v>31613.690906105821</v>
      </c>
      <c r="AG6942" s="5">
        <v>173132</v>
      </c>
      <c r="AH6942" s="5">
        <v>34072.235481409269</v>
      </c>
      <c r="AI6942" s="5">
        <v>5240.4809134088337</v>
      </c>
      <c r="AJ6942" s="5">
        <v>44432.346608808897</v>
      </c>
      <c r="AK6942" s="5">
        <v>2480.8926632030548</v>
      </c>
      <c r="AL6942" s="5">
        <v>848970.625</v>
      </c>
      <c r="AM6942" s="5">
        <v>705049.5</v>
      </c>
      <c r="AN6942" s="5">
        <v>143921.140625</v>
      </c>
      <c r="AO6942" s="5" t="s">
        <v>1365</v>
      </c>
    </row>
    <row r="6943" spans="1:41" x14ac:dyDescent="0.4">
      <c r="A6943" s="5">
        <v>2026</v>
      </c>
      <c r="B6943" s="5" t="s">
        <v>4024</v>
      </c>
      <c r="C6943" s="5" t="s">
        <v>171</v>
      </c>
      <c r="D6943" s="5" t="s">
        <v>84</v>
      </c>
      <c r="E6943" s="5" t="s">
        <v>91</v>
      </c>
      <c r="F6943" s="5" t="s">
        <v>92</v>
      </c>
      <c r="G6943" s="5" t="s">
        <v>87</v>
      </c>
      <c r="H6943" s="5" t="s">
        <v>131</v>
      </c>
      <c r="I6943" s="5">
        <v>553.92365958159166</v>
      </c>
      <c r="L6943" s="5">
        <v>146.05408992873998</v>
      </c>
      <c r="M6943" s="5">
        <v>2542.4230469076961</v>
      </c>
      <c r="N6943" s="5">
        <v>1125.157433525108</v>
      </c>
      <c r="O6943" s="5">
        <v>302.92700133368294</v>
      </c>
      <c r="P6943" s="5">
        <v>1069.6525518235965</v>
      </c>
      <c r="Q6943" s="5">
        <v>0</v>
      </c>
      <c r="R6943" s="5">
        <v>324.56464428608888</v>
      </c>
      <c r="S6943" s="5">
        <v>3191.5523354798738</v>
      </c>
      <c r="T6943" s="5">
        <v>1568.7291140494294</v>
      </c>
      <c r="U6943" s="5">
        <v>88.714336104864287</v>
      </c>
      <c r="V6943" s="5">
        <v>456.55426629576499</v>
      </c>
      <c r="W6943" s="5">
        <v>649.12928857217776</v>
      </c>
      <c r="X6943" s="5">
        <v>46.520932347672733</v>
      </c>
      <c r="Y6943" s="5">
        <v>1829.4627116259207</v>
      </c>
      <c r="Z6943" s="5">
        <v>0</v>
      </c>
      <c r="AA6943" s="5">
        <v>5795.6426648019269</v>
      </c>
      <c r="AC6943" s="5">
        <v>157.74388062788466</v>
      </c>
      <c r="AD6943" s="5">
        <v>0</v>
      </c>
      <c r="AE6943" s="5">
        <v>378.65875166710367</v>
      </c>
      <c r="AF6943" s="5">
        <v>6231.6411702929063</v>
      </c>
      <c r="AG6943" s="5">
        <v>13625.22376713001</v>
      </c>
      <c r="AH6943" s="5">
        <v>2044.7572590023597</v>
      </c>
      <c r="AI6943" s="5">
        <v>113.5976255001311</v>
      </c>
      <c r="AJ6943" s="5">
        <v>1527.09366317489</v>
      </c>
      <c r="AL6943" s="5">
        <v>43769.72265625</v>
      </c>
      <c r="AM6943" s="5">
        <v>33310.08984375</v>
      </c>
      <c r="AN6943" s="5">
        <v>10459.6357421875</v>
      </c>
      <c r="AO6943" s="5" t="s">
        <v>4825</v>
      </c>
    </row>
    <row r="6944" spans="1:41" x14ac:dyDescent="0.4">
      <c r="A6944" s="5">
        <v>2026</v>
      </c>
      <c r="B6944" s="5" t="s">
        <v>6344</v>
      </c>
      <c r="C6944" s="5" t="s">
        <v>171</v>
      </c>
      <c r="D6944" s="5" t="s">
        <v>84</v>
      </c>
      <c r="E6944" s="5" t="s">
        <v>91</v>
      </c>
      <c r="F6944" s="5" t="s">
        <v>92</v>
      </c>
      <c r="G6944" s="5" t="s">
        <v>87</v>
      </c>
      <c r="H6944" s="5" t="s">
        <v>131</v>
      </c>
      <c r="I6944" s="5">
        <v>352.28784437851101</v>
      </c>
      <c r="J6944" s="5">
        <v>4230.7824333974522</v>
      </c>
      <c r="K6944" s="5">
        <v>460.84165689049405</v>
      </c>
      <c r="L6944" s="5">
        <v>194.57758846487528</v>
      </c>
      <c r="M6944" s="5">
        <v>1400.1192613289195</v>
      </c>
      <c r="N6944" s="5">
        <v>909.80383995892203</v>
      </c>
      <c r="O6944" s="5">
        <v>112.6501827954541</v>
      </c>
      <c r="P6944" s="5">
        <v>857.8782502456429</v>
      </c>
      <c r="Q6944" s="5">
        <v>0</v>
      </c>
      <c r="R6944" s="5">
        <v>102.40925708677646</v>
      </c>
      <c r="S6944" s="5">
        <v>3379.5054838636233</v>
      </c>
      <c r="T6944" s="5">
        <v>1484.9342277582587</v>
      </c>
      <c r="V6944" s="5">
        <v>604.21461681198116</v>
      </c>
      <c r="W6944" s="5">
        <v>608.31098709545222</v>
      </c>
      <c r="X6944" s="5">
        <v>209.93897702789175</v>
      </c>
      <c r="Y6944" s="5">
        <v>3189.0242656822188</v>
      </c>
      <c r="AA6944" s="5">
        <v>9107.2552327270314</v>
      </c>
      <c r="AB6944" s="5">
        <v>54.276906255991527</v>
      </c>
      <c r="AC6944" s="5">
        <v>157.32062965412339</v>
      </c>
      <c r="AD6944" s="5">
        <v>0</v>
      </c>
      <c r="AE6944" s="5">
        <v>512.0462854338823</v>
      </c>
      <c r="AF6944" s="5">
        <v>5463.533865579524</v>
      </c>
      <c r="AG6944" s="5">
        <v>29043.265309809805</v>
      </c>
      <c r="AH6944" s="5">
        <v>1871.017126975406</v>
      </c>
      <c r="AI6944" s="5">
        <v>112.6501827954541</v>
      </c>
      <c r="AJ6944" s="5">
        <v>1464.4523763409034</v>
      </c>
      <c r="AL6944" s="5">
        <v>65883.09375</v>
      </c>
      <c r="AM6944" s="5">
        <v>56188.8515625</v>
      </c>
      <c r="AN6944" s="5">
        <v>9694.2451171875</v>
      </c>
      <c r="AO6944" s="5" t="s">
        <v>7146</v>
      </c>
    </row>
    <row r="6945" spans="1:41" x14ac:dyDescent="0.4">
      <c r="A6945" s="5">
        <v>2026</v>
      </c>
      <c r="B6945" s="5" t="s">
        <v>582</v>
      </c>
      <c r="C6945" s="5" t="s">
        <v>171</v>
      </c>
      <c r="D6945" s="5" t="s">
        <v>84</v>
      </c>
      <c r="E6945" s="5" t="s">
        <v>91</v>
      </c>
      <c r="F6945" s="5" t="s">
        <v>92</v>
      </c>
      <c r="G6945" s="5" t="s">
        <v>87</v>
      </c>
      <c r="H6945" s="5" t="s">
        <v>131</v>
      </c>
      <c r="I6945" s="5">
        <v>471.14946482831925</v>
      </c>
      <c r="L6945" s="5">
        <v>150.72317002801682</v>
      </c>
      <c r="M6945" s="5">
        <v>1153.3113676958619</v>
      </c>
      <c r="N6945" s="5">
        <v>937.83305795210458</v>
      </c>
      <c r="O6945" s="5">
        <v>167.47018892001867</v>
      </c>
      <c r="Q6945" s="5">
        <v>0</v>
      </c>
      <c r="R6945" s="5">
        <v>334.94037784003734</v>
      </c>
      <c r="S6945" s="5">
        <v>3405.2271747070467</v>
      </c>
      <c r="T6945" s="5">
        <v>1618.878492893514</v>
      </c>
      <c r="U6945" s="5">
        <v>46.891652897605233</v>
      </c>
      <c r="V6945" s="5">
        <v>548.18575173152783</v>
      </c>
      <c r="W6945" s="5">
        <v>1116.4679261334579</v>
      </c>
      <c r="X6945" s="5">
        <v>145.09989631961375</v>
      </c>
      <c r="Y6945" s="5">
        <v>1934.8389159892824</v>
      </c>
      <c r="AA6945" s="5">
        <v>10072.762980658879</v>
      </c>
      <c r="AB6945" s="5">
        <v>0</v>
      </c>
      <c r="AC6945" s="5">
        <v>143.05939924265894</v>
      </c>
      <c r="AD6945" s="5">
        <v>0</v>
      </c>
      <c r="AE6945" s="5">
        <v>284.69932116403174</v>
      </c>
      <c r="AF6945" s="5">
        <v>7888.6125993484111</v>
      </c>
      <c r="AG6945" s="5">
        <v>12802.537708972362</v>
      </c>
      <c r="AH6945" s="5">
        <v>1809.5475455570745</v>
      </c>
      <c r="AI6945" s="5">
        <v>65.121341195512329</v>
      </c>
      <c r="AJ6945" s="5">
        <v>1376.005582274772</v>
      </c>
      <c r="AL6945" s="5">
        <v>46473.359375</v>
      </c>
      <c r="AM6945" s="5">
        <v>36992.23828125</v>
      </c>
      <c r="AN6945" s="5">
        <v>9481.1240234375</v>
      </c>
      <c r="AO6945" s="5" t="s">
        <v>1366</v>
      </c>
    </row>
    <row r="6946" spans="1:41" x14ac:dyDescent="0.4">
      <c r="A6946" s="5">
        <v>2026</v>
      </c>
      <c r="B6946" s="5" t="s">
        <v>7352</v>
      </c>
      <c r="C6946" s="5" t="s">
        <v>171</v>
      </c>
      <c r="D6946" s="5" t="s">
        <v>84</v>
      </c>
      <c r="E6946" s="5" t="s">
        <v>91</v>
      </c>
      <c r="F6946" s="5" t="s">
        <v>92</v>
      </c>
      <c r="G6946" s="5" t="s">
        <v>87</v>
      </c>
      <c r="H6946" s="5" t="s">
        <v>131</v>
      </c>
      <c r="I6946" s="5">
        <v>656.77933999999993</v>
      </c>
      <c r="J6946" s="5">
        <v>2089.306</v>
      </c>
      <c r="K6946" s="5">
        <v>422</v>
      </c>
      <c r="L6946" s="5">
        <v>530</v>
      </c>
      <c r="M6946" s="5">
        <v>1968.64</v>
      </c>
      <c r="N6946" s="5">
        <v>904.70189843749995</v>
      </c>
      <c r="O6946" s="5">
        <v>110</v>
      </c>
      <c r="P6946" s="5">
        <v>1647</v>
      </c>
      <c r="Q6946" s="5">
        <v>0</v>
      </c>
      <c r="R6946" s="5">
        <v>100</v>
      </c>
      <c r="S6946" s="5">
        <v>3428.8537184375</v>
      </c>
      <c r="T6946" s="5">
        <v>1480</v>
      </c>
      <c r="U6946" s="5">
        <v>27</v>
      </c>
      <c r="V6946" s="5">
        <v>572</v>
      </c>
      <c r="W6946" s="5">
        <v>1935.4536480096001</v>
      </c>
      <c r="X6946" s="5">
        <v>205</v>
      </c>
      <c r="Y6946" s="5">
        <v>3165</v>
      </c>
      <c r="Z6946" s="5">
        <v>0</v>
      </c>
      <c r="AA6946" s="5">
        <v>9850</v>
      </c>
      <c r="AB6946" s="5">
        <v>90</v>
      </c>
      <c r="AC6946" s="5">
        <v>164</v>
      </c>
      <c r="AD6946" s="5">
        <v>0</v>
      </c>
      <c r="AE6946" s="5">
        <v>500</v>
      </c>
      <c r="AF6946" s="5">
        <v>6325</v>
      </c>
      <c r="AG6946" s="5">
        <v>17146</v>
      </c>
      <c r="AH6946" s="5">
        <v>2052</v>
      </c>
      <c r="AI6946" s="5">
        <v>1069</v>
      </c>
      <c r="AJ6946" s="5">
        <v>1920</v>
      </c>
      <c r="AL6946" s="5">
        <v>58357.734375</v>
      </c>
      <c r="AM6946" s="5">
        <v>45596.7890625</v>
      </c>
      <c r="AN6946" s="5">
        <v>12760.947265625</v>
      </c>
      <c r="AO6946" s="5" t="s">
        <v>8097</v>
      </c>
    </row>
    <row r="6947" spans="1:41" x14ac:dyDescent="0.4">
      <c r="A6947" s="5">
        <v>2026</v>
      </c>
      <c r="B6947" s="5" t="s">
        <v>4980</v>
      </c>
      <c r="C6947" s="5" t="s">
        <v>171</v>
      </c>
      <c r="D6947" s="5" t="s">
        <v>84</v>
      </c>
      <c r="E6947" s="5" t="s">
        <v>91</v>
      </c>
      <c r="F6947" s="5" t="s">
        <v>92</v>
      </c>
      <c r="G6947" s="5" t="s">
        <v>87</v>
      </c>
      <c r="H6947" s="5" t="s">
        <v>131</v>
      </c>
      <c r="I6947" s="5">
        <v>219.75755347025944</v>
      </c>
      <c r="J6947" s="5">
        <v>3965.0396401947014</v>
      </c>
      <c r="L6947" s="5">
        <v>200.16141657575378</v>
      </c>
      <c r="M6947" s="5">
        <v>2475.6806787001124</v>
      </c>
      <c r="N6947" s="5">
        <v>1103.2686585427573</v>
      </c>
      <c r="O6947" s="5">
        <v>305.50953056299261</v>
      </c>
      <c r="P6947" s="5">
        <v>671.80070897206258</v>
      </c>
      <c r="Q6947" s="5">
        <v>0</v>
      </c>
      <c r="R6947" s="5">
        <v>105.34811398723883</v>
      </c>
      <c r="S6947" s="5">
        <v>4740.6651294257472</v>
      </c>
      <c r="T6947" s="5">
        <v>1580.2217098085825</v>
      </c>
      <c r="U6947" s="5">
        <v>23.176585077192541</v>
      </c>
      <c r="V6947" s="5">
        <v>579.41462692981361</v>
      </c>
      <c r="W6947" s="5">
        <v>625.76779708419872</v>
      </c>
      <c r="X6947" s="5">
        <v>232.81933191179783</v>
      </c>
      <c r="Y6947" s="5">
        <v>2106.9622797447764</v>
      </c>
      <c r="Z6947" s="5">
        <v>0</v>
      </c>
      <c r="AA6947" s="5">
        <v>5724.616514066558</v>
      </c>
      <c r="AC6947" s="5">
        <v>158.66205542521675</v>
      </c>
      <c r="AD6947" s="5">
        <v>0</v>
      </c>
      <c r="AE6947" s="5">
        <v>421.39245594895533</v>
      </c>
      <c r="AF6947" s="5">
        <v>7190.00877962905</v>
      </c>
      <c r="AG6947" s="5">
        <v>13507.735175443762</v>
      </c>
      <c r="AH6947" s="5">
        <v>1798.292305762167</v>
      </c>
      <c r="AI6947" s="5">
        <v>110.61551968660078</v>
      </c>
      <c r="AJ6947" s="5">
        <v>1506.4780300175153</v>
      </c>
      <c r="AL6947" s="5">
        <v>49353.39453125</v>
      </c>
      <c r="AM6947" s="5">
        <v>37483.8203125</v>
      </c>
      <c r="AN6947" s="5">
        <v>11869.5712890625</v>
      </c>
      <c r="AO6947" s="5" t="s">
        <v>6192</v>
      </c>
    </row>
    <row r="6948" spans="1:41" x14ac:dyDescent="0.4">
      <c r="A6948" s="5">
        <v>2026</v>
      </c>
      <c r="B6948" s="5" t="s">
        <v>6344</v>
      </c>
      <c r="C6948" s="5" t="s">
        <v>171</v>
      </c>
      <c r="D6948" s="5" t="s">
        <v>84</v>
      </c>
      <c r="E6948" s="5" t="s">
        <v>91</v>
      </c>
      <c r="F6948" s="5" t="s">
        <v>92</v>
      </c>
      <c r="G6948" s="5" t="s">
        <v>88</v>
      </c>
      <c r="H6948" s="5" t="s">
        <v>131</v>
      </c>
      <c r="I6948" s="5">
        <v>395.14786967135228</v>
      </c>
      <c r="J6948" s="5">
        <v>4969.9134075427874</v>
      </c>
      <c r="K6948" s="5">
        <v>500.22401392983721</v>
      </c>
      <c r="L6948" s="5">
        <v>218.6141657665182</v>
      </c>
      <c r="M6948" s="5">
        <v>1539.6671545622401</v>
      </c>
      <c r="N6948" s="5">
        <v>1000.4823208</v>
      </c>
      <c r="O6948" s="5">
        <v>123.87786611903999</v>
      </c>
      <c r="P6948" s="5">
        <v>937.84603300270544</v>
      </c>
      <c r="Q6948" s="5">
        <v>0</v>
      </c>
      <c r="R6948" s="5">
        <v>112.61624192639999</v>
      </c>
      <c r="S6948" s="5">
        <v>3716.3359835711999</v>
      </c>
      <c r="T6948" s="5">
        <v>1660.947617115299</v>
      </c>
      <c r="U6948" s="5">
        <v>0</v>
      </c>
      <c r="V6948" s="5">
        <v>664</v>
      </c>
      <c r="W6948" s="5">
        <v>668.94047704281604</v>
      </c>
      <c r="X6948" s="5">
        <v>239</v>
      </c>
      <c r="Y6948" s="5">
        <v>3601</v>
      </c>
      <c r="Z6948" s="5">
        <v>0</v>
      </c>
      <c r="AA6948" s="5">
        <v>10395</v>
      </c>
      <c r="AB6948" s="5">
        <v>61</v>
      </c>
      <c r="AC6948" s="5">
        <v>175.04595</v>
      </c>
      <c r="AD6948" s="5">
        <v>0</v>
      </c>
      <c r="AE6948" s="5">
        <v>563.08120963200008</v>
      </c>
      <c r="AF6948" s="5">
        <v>6128.2380369089087</v>
      </c>
      <c r="AG6948" s="5">
        <v>32577</v>
      </c>
      <c r="AH6948" s="5">
        <v>2214.269580566036</v>
      </c>
      <c r="AI6948" s="5">
        <v>123.87786611903999</v>
      </c>
      <c r="AJ6948" s="5">
        <v>1642.6205047384699</v>
      </c>
      <c r="AL6948" s="5">
        <v>74228.75</v>
      </c>
      <c r="AM6948" s="5">
        <v>63380.609375</v>
      </c>
      <c r="AN6948" s="5">
        <v>10848.140625</v>
      </c>
      <c r="AO6948" s="5" t="s">
        <v>7147</v>
      </c>
    </row>
    <row r="6949" spans="1:41" x14ac:dyDescent="0.4">
      <c r="A6949" s="5">
        <v>2026</v>
      </c>
      <c r="B6949" s="5" t="s">
        <v>7352</v>
      </c>
      <c r="C6949" s="5" t="s">
        <v>171</v>
      </c>
      <c r="D6949" s="5" t="s">
        <v>84</v>
      </c>
      <c r="E6949" s="5" t="s">
        <v>91</v>
      </c>
      <c r="F6949" s="5" t="s">
        <v>92</v>
      </c>
      <c r="G6949" s="5" t="s">
        <v>88</v>
      </c>
      <c r="H6949" s="5" t="s">
        <v>131</v>
      </c>
      <c r="I6949" s="5">
        <v>669.91492679999999</v>
      </c>
      <c r="J6949" s="5">
        <v>2355.362581847814</v>
      </c>
      <c r="K6949" s="5">
        <v>464.91708046855632</v>
      </c>
      <c r="L6949" s="5">
        <v>597.86123764837282</v>
      </c>
      <c r="M6949" s="5">
        <v>2173.538030445</v>
      </c>
      <c r="N6949" s="5">
        <v>997.88619397656248</v>
      </c>
      <c r="O6949" s="5">
        <v>121.448888352</v>
      </c>
      <c r="P6949" s="5">
        <v>1647</v>
      </c>
      <c r="Q6949" s="5">
        <v>0</v>
      </c>
      <c r="R6949" s="5">
        <v>110.2740375207828</v>
      </c>
      <c r="S6949" s="5">
        <v>3785.01416133469</v>
      </c>
      <c r="T6949" s="5">
        <v>1669.779391148325</v>
      </c>
      <c r="U6949" s="5">
        <v>28.517752894049998</v>
      </c>
      <c r="V6949" s="5">
        <v>631</v>
      </c>
      <c r="W6949" s="5">
        <v>1753</v>
      </c>
      <c r="X6949" s="5">
        <v>226.5584632488</v>
      </c>
      <c r="Y6949" s="5">
        <v>3535</v>
      </c>
      <c r="Z6949" s="5">
        <v>0</v>
      </c>
      <c r="AA6949" s="5">
        <v>11300</v>
      </c>
      <c r="AB6949" s="5">
        <v>99</v>
      </c>
      <c r="AC6949" s="5">
        <v>181.06925172480001</v>
      </c>
      <c r="AD6949" s="5">
        <v>0</v>
      </c>
      <c r="AE6949" s="5">
        <v>552.0404016</v>
      </c>
      <c r="AF6949" s="5">
        <v>7136.9829684189563</v>
      </c>
      <c r="AG6949" s="5">
        <v>19309</v>
      </c>
      <c r="AH6949" s="5">
        <v>2363.8562106191212</v>
      </c>
      <c r="AI6949" s="5">
        <v>1180.2623786208001</v>
      </c>
      <c r="AJ6949" s="5">
        <v>2162.2318449868799</v>
      </c>
      <c r="AL6949" s="5">
        <v>65051.515625</v>
      </c>
      <c r="AM6949" s="5">
        <v>51214.13671875</v>
      </c>
      <c r="AN6949" s="5">
        <v>13837.3759765625</v>
      </c>
      <c r="AO6949" s="5" t="s">
        <v>8098</v>
      </c>
    </row>
    <row r="6950" spans="1:41" x14ac:dyDescent="0.4">
      <c r="A6950" s="5">
        <v>2026</v>
      </c>
      <c r="B6950" s="5" t="s">
        <v>582</v>
      </c>
      <c r="C6950" s="5" t="s">
        <v>171</v>
      </c>
      <c r="D6950" s="5" t="s">
        <v>84</v>
      </c>
      <c r="E6950" s="5" t="s">
        <v>91</v>
      </c>
      <c r="F6950" s="5" t="s">
        <v>92</v>
      </c>
      <c r="G6950" s="5" t="s">
        <v>88</v>
      </c>
      <c r="H6950" s="5" t="s">
        <v>131</v>
      </c>
      <c r="I6950" s="5">
        <v>489.74822816061271</v>
      </c>
      <c r="L6950" s="5">
        <v>163.75755921547221</v>
      </c>
      <c r="M6950" s="5">
        <v>1234.5306233868471</v>
      </c>
      <c r="N6950" s="5">
        <v>1039.1094000000001</v>
      </c>
      <c r="O6950" s="5">
        <v>179.3211469505211</v>
      </c>
      <c r="P6950" s="5">
        <v>0</v>
      </c>
      <c r="Q6950" s="5">
        <v>0</v>
      </c>
      <c r="R6950" s="5">
        <v>355.82062008848419</v>
      </c>
      <c r="S6950" s="5">
        <v>3567.0389733895031</v>
      </c>
      <c r="T6950" s="5">
        <v>1570.142223160716</v>
      </c>
      <c r="U6950" s="5">
        <v>46.851157857701182</v>
      </c>
      <c r="V6950" s="5">
        <v>594</v>
      </c>
      <c r="X6950" s="5">
        <v>158.4245814996068</v>
      </c>
      <c r="Y6950" s="5">
        <v>2067</v>
      </c>
      <c r="AA6950" s="5">
        <v>11542.15217920849</v>
      </c>
      <c r="AB6950" s="5">
        <v>0</v>
      </c>
      <c r="AC6950" s="5">
        <v>154.98922999999999</v>
      </c>
      <c r="AD6950" s="5">
        <v>0</v>
      </c>
      <c r="AE6950" s="5">
        <v>304.7486049986893</v>
      </c>
      <c r="AF6950" s="5">
        <v>8570.8119370471759</v>
      </c>
      <c r="AG6950" s="5">
        <v>14208</v>
      </c>
      <c r="AH6950" s="5">
        <v>2024.6824304971719</v>
      </c>
      <c r="AI6950" s="5">
        <v>69.70735934260216</v>
      </c>
      <c r="AJ6950" s="5">
        <v>1502.3657083312221</v>
      </c>
      <c r="AL6950" s="5">
        <v>49843.203125</v>
      </c>
      <c r="AM6950" s="5">
        <v>41039.35546875</v>
      </c>
      <c r="AN6950" s="5">
        <v>8803.8466796875</v>
      </c>
      <c r="AO6950" s="5" t="s">
        <v>1367</v>
      </c>
    </row>
    <row r="6951" spans="1:41" x14ac:dyDescent="0.4">
      <c r="A6951" s="5">
        <v>2026</v>
      </c>
      <c r="B6951" s="5" t="s">
        <v>4980</v>
      </c>
      <c r="C6951" s="5" t="s">
        <v>171</v>
      </c>
      <c r="D6951" s="5" t="s">
        <v>84</v>
      </c>
      <c r="E6951" s="5" t="s">
        <v>91</v>
      </c>
      <c r="F6951" s="5" t="s">
        <v>92</v>
      </c>
      <c r="G6951" s="5" t="s">
        <v>88</v>
      </c>
      <c r="H6951" s="5" t="s">
        <v>131</v>
      </c>
      <c r="I6951" s="5">
        <v>244.40969023966201</v>
      </c>
      <c r="J6951" s="5">
        <v>4619.0909390245879</v>
      </c>
      <c r="L6951" s="5">
        <v>222.9864490818486</v>
      </c>
      <c r="M6951" s="5">
        <v>2699.4113189758082</v>
      </c>
      <c r="N6951" s="5">
        <v>1214.811574376741</v>
      </c>
      <c r="O6951" s="5">
        <v>333.11884361829118</v>
      </c>
      <c r="P6951" s="5">
        <v>737.55411001712139</v>
      </c>
      <c r="Q6951" s="5">
        <v>0</v>
      </c>
      <c r="R6951" s="5">
        <v>114.6843053573444</v>
      </c>
      <c r="S6951" s="5">
        <v>5083.5084162991461</v>
      </c>
      <c r="T6951" s="5">
        <v>1754.607</v>
      </c>
      <c r="U6951" s="5">
        <v>23.82109023501399</v>
      </c>
      <c r="V6951" s="5">
        <v>637</v>
      </c>
      <c r="W6951" s="5">
        <v>682.31928658367224</v>
      </c>
      <c r="X6951" s="5">
        <v>261.00099999999998</v>
      </c>
      <c r="Y6951" s="5">
        <v>2806</v>
      </c>
      <c r="Z6951" s="5">
        <v>0</v>
      </c>
      <c r="AA6951" s="5">
        <v>6468</v>
      </c>
      <c r="AB6951" s="5">
        <v>61</v>
      </c>
      <c r="AC6951" s="5">
        <v>173.00060999999999</v>
      </c>
      <c r="AD6951" s="5">
        <v>0</v>
      </c>
      <c r="AE6951" s="5">
        <v>459.47426705971191</v>
      </c>
      <c r="AF6951" s="5">
        <v>8009.9079735979803</v>
      </c>
      <c r="AG6951" s="5">
        <v>15610</v>
      </c>
      <c r="AH6951" s="5">
        <v>2039.576759078052</v>
      </c>
      <c r="AI6951" s="5">
        <v>120.61199510317439</v>
      </c>
      <c r="AJ6951" s="5">
        <v>1708.982373129905</v>
      </c>
      <c r="AL6951" s="5">
        <v>56084.87890625</v>
      </c>
      <c r="AM6951" s="5">
        <v>43049.72265625</v>
      </c>
      <c r="AN6951" s="5">
        <v>13035.1552734375</v>
      </c>
      <c r="AO6951" s="5" t="s">
        <v>6193</v>
      </c>
    </row>
    <row r="6952" spans="1:41" x14ac:dyDescent="0.4">
      <c r="A6952" s="5">
        <v>2026</v>
      </c>
      <c r="B6952" s="5" t="s">
        <v>4024</v>
      </c>
      <c r="C6952" s="5" t="s">
        <v>171</v>
      </c>
      <c r="D6952" s="5" t="s">
        <v>84</v>
      </c>
      <c r="E6952" s="5" t="s">
        <v>91</v>
      </c>
      <c r="F6952" s="5" t="s">
        <v>92</v>
      </c>
      <c r="G6952" s="5" t="s">
        <v>88</v>
      </c>
      <c r="H6952" s="5" t="s">
        <v>131</v>
      </c>
      <c r="I6952" s="5">
        <v>611.88739513462315</v>
      </c>
      <c r="L6952" s="5">
        <v>160.82550000000001</v>
      </c>
      <c r="M6952" s="5">
        <v>2753.3995453553239</v>
      </c>
      <c r="N6952" s="5">
        <v>1226.912823518044</v>
      </c>
      <c r="O6952" s="5">
        <v>327.42167803222821</v>
      </c>
      <c r="P6952" s="5">
        <v>1131.4370616512431</v>
      </c>
      <c r="Q6952" s="5">
        <v>0</v>
      </c>
      <c r="R6952" s="5">
        <v>350.0288063584818</v>
      </c>
      <c r="S6952" s="5">
        <v>3460</v>
      </c>
      <c r="T6952" s="5">
        <v>1732.8842245023509</v>
      </c>
      <c r="U6952" s="5">
        <v>90.1195154663734</v>
      </c>
      <c r="V6952" s="5">
        <v>499</v>
      </c>
      <c r="W6952" s="5">
        <v>708.5282764773317</v>
      </c>
      <c r="X6952" s="5">
        <v>51</v>
      </c>
      <c r="Y6952" s="5">
        <v>2019</v>
      </c>
      <c r="Z6952" s="5">
        <v>0</v>
      </c>
      <c r="AA6952" s="5">
        <v>6468</v>
      </c>
      <c r="AC6952" s="5">
        <v>170.83394999999999</v>
      </c>
      <c r="AD6952" s="5">
        <v>0</v>
      </c>
      <c r="AE6952" s="5">
        <v>410.08078335079301</v>
      </c>
      <c r="AF6952" s="5">
        <v>6883.7331952645118</v>
      </c>
      <c r="AG6952" s="5">
        <v>15061</v>
      </c>
      <c r="AH6952" s="5">
        <v>2309</v>
      </c>
      <c r="AI6952" s="5">
        <v>123.0242350052379</v>
      </c>
      <c r="AJ6952" s="5">
        <v>1686.8919525706531</v>
      </c>
      <c r="AL6952" s="5">
        <v>48235.0078125</v>
      </c>
      <c r="AM6952" s="5">
        <v>36769.75</v>
      </c>
      <c r="AN6952" s="5">
        <v>11465.2578125</v>
      </c>
      <c r="AO6952" s="5" t="s">
        <v>4826</v>
      </c>
    </row>
    <row r="6953" spans="1:41" x14ac:dyDescent="0.4">
      <c r="A6953" s="5">
        <v>2026</v>
      </c>
      <c r="B6953" s="5" t="s">
        <v>6344</v>
      </c>
      <c r="C6953" s="5" t="s">
        <v>171</v>
      </c>
      <c r="D6953" s="5" t="s">
        <v>84</v>
      </c>
      <c r="E6953" s="5" t="s">
        <v>93</v>
      </c>
      <c r="F6953" s="5" t="s">
        <v>225</v>
      </c>
      <c r="G6953" s="5" t="s">
        <v>87</v>
      </c>
      <c r="H6953" s="5" t="s">
        <v>131</v>
      </c>
      <c r="J6953" s="5">
        <v>0</v>
      </c>
      <c r="K6953" s="5">
        <v>41.578158377231233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22.086297248133821</v>
      </c>
      <c r="T6953" s="5">
        <v>0</v>
      </c>
      <c r="U6953" s="5">
        <v>0</v>
      </c>
      <c r="V6953" s="5">
        <v>716.8647996074352</v>
      </c>
      <c r="W6953" s="5">
        <v>10.240925708677645</v>
      </c>
      <c r="X6953" s="5">
        <v>0</v>
      </c>
      <c r="Z6953" s="5">
        <v>0</v>
      </c>
      <c r="AA6953" s="5">
        <v>0</v>
      </c>
      <c r="AB6953" s="5">
        <v>0</v>
      </c>
      <c r="AC6953" s="5">
        <v>0</v>
      </c>
      <c r="AD6953" s="5">
        <v>0</v>
      </c>
      <c r="AF6953" s="5">
        <v>39.632382492582494</v>
      </c>
      <c r="AG6953" s="5">
        <v>0</v>
      </c>
      <c r="AH6953" s="5">
        <v>819.27405669421171</v>
      </c>
      <c r="AI6953" s="5">
        <v>0</v>
      </c>
      <c r="AL6953" s="5">
        <v>1649.6766357421875</v>
      </c>
      <c r="AM6953" s="5">
        <v>778.58349609375</v>
      </c>
      <c r="AN6953" s="5">
        <v>871.0931396484375</v>
      </c>
      <c r="AO6953" s="5" t="s">
        <v>7148</v>
      </c>
    </row>
    <row r="6954" spans="1:41" x14ac:dyDescent="0.4">
      <c r="A6954" s="5">
        <v>2026</v>
      </c>
      <c r="B6954" s="5" t="s">
        <v>582</v>
      </c>
      <c r="C6954" s="5" t="s">
        <v>171</v>
      </c>
      <c r="D6954" s="5" t="s">
        <v>84</v>
      </c>
      <c r="E6954" s="5" t="s">
        <v>93</v>
      </c>
      <c r="F6954" s="5" t="s">
        <v>225</v>
      </c>
      <c r="G6954" s="5" t="s">
        <v>87</v>
      </c>
      <c r="H6954" s="5" t="s">
        <v>131</v>
      </c>
      <c r="I6954" s="5">
        <v>0</v>
      </c>
      <c r="K6954" s="5">
        <v>44.658717045338314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110.76123258369526</v>
      </c>
      <c r="S6954" s="5">
        <v>0</v>
      </c>
      <c r="T6954" s="5">
        <v>55.823396306672898</v>
      </c>
      <c r="U6954" s="5">
        <v>0</v>
      </c>
      <c r="V6954" s="5">
        <v>0</v>
      </c>
      <c r="W6954" s="5">
        <v>55.823396306672898</v>
      </c>
      <c r="X6954" s="5">
        <v>0</v>
      </c>
      <c r="Y6954" s="5">
        <v>0</v>
      </c>
      <c r="Z6954" s="5">
        <v>0</v>
      </c>
      <c r="AA6954" s="5">
        <v>0</v>
      </c>
      <c r="AB6954" s="5">
        <v>0</v>
      </c>
      <c r="AD6954" s="5">
        <v>0</v>
      </c>
      <c r="AF6954" s="5">
        <v>67.411780530242623</v>
      </c>
      <c r="AG6954" s="5">
        <v>0</v>
      </c>
      <c r="AH6954" s="5">
        <v>0</v>
      </c>
      <c r="AI6954" s="5">
        <v>0</v>
      </c>
      <c r="AJ6954" s="5">
        <v>0</v>
      </c>
      <c r="AL6954" s="5">
        <v>334.478515625</v>
      </c>
      <c r="AM6954" s="5">
        <v>178.17300415039063</v>
      </c>
      <c r="AN6954" s="5">
        <v>156.30551147460938</v>
      </c>
      <c r="AO6954" s="5" t="s">
        <v>1368</v>
      </c>
    </row>
    <row r="6955" spans="1:41" x14ac:dyDescent="0.4">
      <c r="A6955" s="5">
        <v>2026</v>
      </c>
      <c r="B6955" s="5" t="s">
        <v>4024</v>
      </c>
      <c r="C6955" s="5" t="s">
        <v>171</v>
      </c>
      <c r="D6955" s="5" t="s">
        <v>84</v>
      </c>
      <c r="E6955" s="5" t="s">
        <v>93</v>
      </c>
      <c r="F6955" s="5" t="s">
        <v>225</v>
      </c>
      <c r="G6955" s="5" t="s">
        <v>87</v>
      </c>
      <c r="H6955" s="5" t="s">
        <v>131</v>
      </c>
      <c r="I6955" s="5">
        <v>0</v>
      </c>
      <c r="J6955" s="5">
        <v>0</v>
      </c>
      <c r="K6955" s="5">
        <v>44.357168052432144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107.33008748018015</v>
      </c>
      <c r="S6955" s="5">
        <v>0</v>
      </c>
      <c r="T6955" s="5">
        <v>54.094107381014808</v>
      </c>
      <c r="U6955" s="5">
        <v>0</v>
      </c>
      <c r="V6955" s="5">
        <v>454.39050200052441</v>
      </c>
      <c r="W6955" s="5">
        <v>54.094107381014808</v>
      </c>
      <c r="X6955" s="5">
        <v>0</v>
      </c>
      <c r="Y6955" s="5">
        <v>0</v>
      </c>
      <c r="Z6955" s="5">
        <v>0</v>
      </c>
      <c r="AA6955" s="5">
        <v>0</v>
      </c>
      <c r="AB6955" s="5">
        <v>0</v>
      </c>
      <c r="AC6955" s="5">
        <v>0</v>
      </c>
      <c r="AD6955" s="5">
        <v>0</v>
      </c>
      <c r="AE6955" s="5">
        <v>0</v>
      </c>
      <c r="AF6955" s="5">
        <v>66.643940293410239</v>
      </c>
      <c r="AG6955" s="5">
        <v>0</v>
      </c>
      <c r="AH6955" s="5">
        <v>0</v>
      </c>
      <c r="AI6955" s="5">
        <v>0</v>
      </c>
      <c r="AJ6955" s="5">
        <v>0</v>
      </c>
      <c r="AL6955" s="5">
        <v>780.909912109375</v>
      </c>
      <c r="AM6955" s="5">
        <v>628.364501953125</v>
      </c>
      <c r="AN6955" s="5">
        <v>152.54537963867188</v>
      </c>
      <c r="AO6955" s="5" t="s">
        <v>4827</v>
      </c>
    </row>
    <row r="6956" spans="1:41" x14ac:dyDescent="0.4">
      <c r="A6956" s="5">
        <v>2026</v>
      </c>
      <c r="B6956" s="5" t="s">
        <v>4980</v>
      </c>
      <c r="C6956" s="5" t="s">
        <v>171</v>
      </c>
      <c r="D6956" s="5" t="s">
        <v>84</v>
      </c>
      <c r="E6956" s="5" t="s">
        <v>93</v>
      </c>
      <c r="F6956" s="5" t="s">
        <v>225</v>
      </c>
      <c r="G6956" s="5" t="s">
        <v>87</v>
      </c>
      <c r="H6956" s="5" t="s">
        <v>131</v>
      </c>
      <c r="I6956" s="5">
        <v>0</v>
      </c>
      <c r="J6956" s="5">
        <v>0</v>
      </c>
      <c r="K6956" s="5">
        <v>42.771334278818955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22.720111699285837</v>
      </c>
      <c r="S6956" s="5">
        <v>0</v>
      </c>
      <c r="T6956" s="5">
        <v>0</v>
      </c>
      <c r="U6956" s="5">
        <v>0</v>
      </c>
      <c r="V6956" s="5">
        <v>442.46207874640311</v>
      </c>
      <c r="W6956" s="5">
        <v>10.534811398723884</v>
      </c>
      <c r="X6956" s="5">
        <v>0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  <c r="AF6956" s="5">
        <v>64.157001418228447</v>
      </c>
      <c r="AG6956" s="5">
        <v>0</v>
      </c>
      <c r="AI6956" s="5">
        <v>0</v>
      </c>
      <c r="AJ6956" s="5">
        <v>0</v>
      </c>
      <c r="AL6956" s="5">
        <v>582.64532470703125</v>
      </c>
      <c r="AM6956" s="5">
        <v>529.33917236328125</v>
      </c>
      <c r="AN6956" s="5">
        <v>53.306148529052734</v>
      </c>
      <c r="AO6956" s="5" t="s">
        <v>6194</v>
      </c>
    </row>
    <row r="6957" spans="1:41" x14ac:dyDescent="0.4">
      <c r="A6957" s="5">
        <v>2026</v>
      </c>
      <c r="B6957" s="5" t="s">
        <v>7352</v>
      </c>
      <c r="C6957" s="5" t="s">
        <v>171</v>
      </c>
      <c r="D6957" s="5" t="s">
        <v>84</v>
      </c>
      <c r="E6957" s="5" t="s">
        <v>93</v>
      </c>
      <c r="F6957" s="5" t="s">
        <v>225</v>
      </c>
      <c r="G6957" s="5" t="s">
        <v>87</v>
      </c>
      <c r="H6957" s="5" t="s">
        <v>131</v>
      </c>
      <c r="J6957" s="5">
        <v>0</v>
      </c>
      <c r="K6957" s="5">
        <v>40.599999999999987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21.566700000000001</v>
      </c>
      <c r="S6957" s="5">
        <v>0</v>
      </c>
      <c r="T6957" s="5">
        <v>0</v>
      </c>
      <c r="U6957" s="5">
        <v>0</v>
      </c>
      <c r="V6957" s="5">
        <v>0</v>
      </c>
      <c r="W6957" s="5">
        <v>40.850989718400001</v>
      </c>
      <c r="X6957" s="5">
        <v>0</v>
      </c>
      <c r="Z6957" s="5">
        <v>0</v>
      </c>
      <c r="AA6957" s="5">
        <v>0</v>
      </c>
      <c r="AB6957" s="5">
        <v>0</v>
      </c>
      <c r="AC6957" s="5">
        <v>0</v>
      </c>
      <c r="AD6957" s="5">
        <v>0</v>
      </c>
      <c r="AF6957" s="5">
        <v>47.3</v>
      </c>
      <c r="AG6957" s="5">
        <v>0</v>
      </c>
      <c r="AH6957" s="5">
        <v>816</v>
      </c>
      <c r="AI6957" s="5">
        <v>0</v>
      </c>
      <c r="AJ6957" s="5">
        <v>0</v>
      </c>
      <c r="AL6957" s="5">
        <v>966.31768798828125</v>
      </c>
      <c r="AM6957" s="5">
        <v>68.86669921875</v>
      </c>
      <c r="AN6957" s="5">
        <v>897.45098876953125</v>
      </c>
      <c r="AO6957" s="5" t="s">
        <v>8099</v>
      </c>
    </row>
    <row r="6958" spans="1:41" x14ac:dyDescent="0.4">
      <c r="A6958" s="5">
        <v>2026</v>
      </c>
      <c r="B6958" s="5" t="s">
        <v>4024</v>
      </c>
      <c r="C6958" s="5" t="s">
        <v>171</v>
      </c>
      <c r="D6958" s="5" t="s">
        <v>84</v>
      </c>
      <c r="E6958" s="5" t="s">
        <v>93</v>
      </c>
      <c r="F6958" s="5" t="s">
        <v>225</v>
      </c>
      <c r="G6958" s="5" t="s">
        <v>88</v>
      </c>
      <c r="H6958" s="5" t="s">
        <v>131</v>
      </c>
      <c r="I6958" s="5">
        <v>0</v>
      </c>
      <c r="K6958" s="5">
        <v>48.084853245061048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115.75081595740249</v>
      </c>
      <c r="S6958" s="5">
        <v>0</v>
      </c>
      <c r="T6958" s="5">
        <v>59.754628431115542</v>
      </c>
      <c r="U6958" s="5">
        <v>0</v>
      </c>
      <c r="V6958" s="5">
        <v>497</v>
      </c>
      <c r="W6958" s="5">
        <v>59.044023039777642</v>
      </c>
      <c r="X6958" s="5">
        <v>0</v>
      </c>
      <c r="Y6958" s="5">
        <v>0</v>
      </c>
      <c r="Z6958" s="5">
        <v>0</v>
      </c>
      <c r="AA6958" s="5">
        <v>0</v>
      </c>
      <c r="AB6958" s="5">
        <v>0</v>
      </c>
      <c r="AC6958" s="5">
        <v>0</v>
      </c>
      <c r="AD6958" s="5">
        <v>0</v>
      </c>
      <c r="AE6958" s="5">
        <v>0</v>
      </c>
      <c r="AF6958" s="5">
        <v>73.617702227134359</v>
      </c>
      <c r="AG6958" s="5">
        <v>0</v>
      </c>
      <c r="AH6958" s="5">
        <v>0</v>
      </c>
      <c r="AI6958" s="5">
        <v>0</v>
      </c>
      <c r="AJ6958" s="5">
        <v>0</v>
      </c>
      <c r="AK6958" s="5">
        <v>0</v>
      </c>
      <c r="AL6958" s="5">
        <v>853.251953125</v>
      </c>
      <c r="AM6958" s="5">
        <v>686.36846923828125</v>
      </c>
      <c r="AN6958" s="5">
        <v>166.88351440429688</v>
      </c>
      <c r="AO6958" s="5" t="s">
        <v>4828</v>
      </c>
    </row>
    <row r="6959" spans="1:41" x14ac:dyDescent="0.4">
      <c r="A6959" s="5">
        <v>2026</v>
      </c>
      <c r="B6959" s="5" t="s">
        <v>7352</v>
      </c>
      <c r="C6959" s="5" t="s">
        <v>171</v>
      </c>
      <c r="D6959" s="5" t="s">
        <v>84</v>
      </c>
      <c r="E6959" s="5" t="s">
        <v>93</v>
      </c>
      <c r="F6959" s="5" t="s">
        <v>225</v>
      </c>
      <c r="G6959" s="5" t="s">
        <v>88</v>
      </c>
      <c r="H6959" s="5" t="s">
        <v>131</v>
      </c>
      <c r="I6959" s="5">
        <v>0</v>
      </c>
      <c r="J6959" s="5">
        <v>0</v>
      </c>
      <c r="K6959" s="5">
        <v>44.728989258349259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23.78247084999466</v>
      </c>
      <c r="S6959" s="5">
        <v>0</v>
      </c>
      <c r="T6959" s="5">
        <v>0</v>
      </c>
      <c r="U6959" s="5">
        <v>0</v>
      </c>
      <c r="V6959" s="5">
        <v>0</v>
      </c>
      <c r="W6959" s="5">
        <v>40.850989718400001</v>
      </c>
      <c r="X6959" s="5">
        <v>0</v>
      </c>
      <c r="Y6959" s="5">
        <v>0</v>
      </c>
      <c r="Z6959" s="5">
        <v>0</v>
      </c>
      <c r="AA6959" s="5">
        <v>0</v>
      </c>
      <c r="AB6959" s="5">
        <v>0</v>
      </c>
      <c r="AC6959" s="5">
        <v>0</v>
      </c>
      <c r="AD6959" s="5">
        <v>0</v>
      </c>
      <c r="AF6959" s="5">
        <v>53.372220459480893</v>
      </c>
      <c r="AG6959" s="5">
        <v>0</v>
      </c>
      <c r="AH6959" s="5">
        <v>940.01299603567406</v>
      </c>
      <c r="AI6959" s="5">
        <v>0</v>
      </c>
      <c r="AJ6959" s="5">
        <v>0</v>
      </c>
      <c r="AL6959" s="5">
        <v>1102.7476806640625</v>
      </c>
      <c r="AM6959" s="5">
        <v>77.154693603515625</v>
      </c>
      <c r="AN6959" s="5">
        <v>1025.593017578125</v>
      </c>
      <c r="AO6959" s="5" t="s">
        <v>8100</v>
      </c>
    </row>
    <row r="6960" spans="1:41" x14ac:dyDescent="0.4">
      <c r="A6960" s="5">
        <v>2026</v>
      </c>
      <c r="B6960" s="5" t="s">
        <v>6344</v>
      </c>
      <c r="C6960" s="5" t="s">
        <v>171</v>
      </c>
      <c r="D6960" s="5" t="s">
        <v>84</v>
      </c>
      <c r="E6960" s="5" t="s">
        <v>93</v>
      </c>
      <c r="F6960" s="5" t="s">
        <v>225</v>
      </c>
      <c r="G6960" s="5" t="s">
        <v>88</v>
      </c>
      <c r="H6960" s="5" t="s">
        <v>131</v>
      </c>
      <c r="I6960" s="5">
        <v>0</v>
      </c>
      <c r="J6960" s="5">
        <v>0</v>
      </c>
      <c r="K6960" s="5">
        <v>45.131322145669749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24.287607047540909</v>
      </c>
      <c r="S6960" s="5">
        <v>0</v>
      </c>
      <c r="T6960" s="5">
        <v>0</v>
      </c>
      <c r="U6960" s="5">
        <v>0</v>
      </c>
      <c r="V6960" s="5">
        <v>788</v>
      </c>
      <c r="W6960" s="5">
        <v>11.261624192639999</v>
      </c>
      <c r="X6960" s="5">
        <v>0</v>
      </c>
      <c r="Z6960" s="5">
        <v>0</v>
      </c>
      <c r="AA6960" s="5">
        <v>0</v>
      </c>
      <c r="AB6960" s="5">
        <v>0</v>
      </c>
      <c r="AC6960" s="5">
        <v>0</v>
      </c>
      <c r="AD6960" s="5">
        <v>0</v>
      </c>
      <c r="AE6960" s="5">
        <v>0</v>
      </c>
      <c r="AF6960" s="5">
        <v>44.454135338027143</v>
      </c>
      <c r="AG6960" s="5">
        <v>0</v>
      </c>
      <c r="AH6960" s="5">
        <v>969.57617101961091</v>
      </c>
      <c r="AI6960" s="5">
        <v>0</v>
      </c>
      <c r="AJ6960" s="5">
        <v>0</v>
      </c>
      <c r="AL6960" s="5">
        <v>1882.7108154296875</v>
      </c>
      <c r="AM6960" s="5">
        <v>856.74176025390625</v>
      </c>
      <c r="AN6960" s="5">
        <v>1025.9691162109375</v>
      </c>
      <c r="AO6960" s="5" t="s">
        <v>7149</v>
      </c>
    </row>
    <row r="6961" spans="1:41" x14ac:dyDescent="0.4">
      <c r="A6961" s="5">
        <v>2026</v>
      </c>
      <c r="B6961" s="5" t="s">
        <v>4980</v>
      </c>
      <c r="C6961" s="5" t="s">
        <v>171</v>
      </c>
      <c r="D6961" s="5" t="s">
        <v>84</v>
      </c>
      <c r="E6961" s="5" t="s">
        <v>93</v>
      </c>
      <c r="F6961" s="5" t="s">
        <v>225</v>
      </c>
      <c r="G6961" s="5" t="s">
        <v>88</v>
      </c>
      <c r="H6961" s="5" t="s">
        <v>131</v>
      </c>
      <c r="I6961" s="5">
        <v>0</v>
      </c>
      <c r="J6961" s="5">
        <v>0</v>
      </c>
      <c r="K6961" s="5">
        <v>46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24.733620083502409</v>
      </c>
      <c r="S6961" s="5">
        <v>0</v>
      </c>
      <c r="T6961" s="5">
        <v>0</v>
      </c>
      <c r="U6961" s="5">
        <v>0</v>
      </c>
      <c r="V6961" s="5">
        <v>487</v>
      </c>
      <c r="W6961" s="5">
        <v>11.486856676492801</v>
      </c>
      <c r="X6961" s="5">
        <v>0</v>
      </c>
      <c r="Z6961" s="5">
        <v>0</v>
      </c>
      <c r="AA6961" s="5">
        <v>0</v>
      </c>
      <c r="AB6961" s="5">
        <v>0</v>
      </c>
      <c r="AC6961" s="5">
        <v>0</v>
      </c>
      <c r="AD6961" s="5">
        <v>0</v>
      </c>
      <c r="AE6961" s="5">
        <v>0</v>
      </c>
      <c r="AF6961" s="5">
        <v>71.473024995181973</v>
      </c>
      <c r="AG6961" s="5">
        <v>0</v>
      </c>
      <c r="AH6961" s="5">
        <v>0</v>
      </c>
      <c r="AI6961" s="5">
        <v>0</v>
      </c>
      <c r="AJ6961" s="5">
        <v>0</v>
      </c>
      <c r="AL6961" s="5">
        <v>640.69354248046875</v>
      </c>
      <c r="AM6961" s="5">
        <v>583.2066650390625</v>
      </c>
      <c r="AN6961" s="5">
        <v>57.486858367919922</v>
      </c>
      <c r="AO6961" s="5" t="s">
        <v>6195</v>
      </c>
    </row>
    <row r="6962" spans="1:41" x14ac:dyDescent="0.4">
      <c r="A6962" s="5">
        <v>2026</v>
      </c>
      <c r="B6962" s="5" t="s">
        <v>582</v>
      </c>
      <c r="C6962" s="5" t="s">
        <v>171</v>
      </c>
      <c r="D6962" s="5" t="s">
        <v>84</v>
      </c>
      <c r="E6962" s="5" t="s">
        <v>93</v>
      </c>
      <c r="F6962" s="5" t="s">
        <v>225</v>
      </c>
      <c r="G6962" s="5" t="s">
        <v>88</v>
      </c>
      <c r="H6962" s="5" t="s">
        <v>131</v>
      </c>
      <c r="I6962" s="5">
        <v>0</v>
      </c>
      <c r="K6962" s="5">
        <v>46.505251665464712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117.6661073646888</v>
      </c>
      <c r="S6962" s="5">
        <v>0</v>
      </c>
      <c r="T6962" s="5">
        <v>54.142835281404011</v>
      </c>
      <c r="U6962" s="5">
        <v>0</v>
      </c>
      <c r="V6962" s="5">
        <v>0</v>
      </c>
      <c r="W6962" s="5">
        <v>60.283947523612959</v>
      </c>
      <c r="X6962" s="5">
        <v>0</v>
      </c>
      <c r="Y6962" s="5">
        <v>0</v>
      </c>
      <c r="AA6962" s="5">
        <v>0</v>
      </c>
      <c r="AB6962" s="5">
        <v>0</v>
      </c>
      <c r="AD6962" s="5">
        <v>0</v>
      </c>
      <c r="AF6962" s="5">
        <v>73.241483973231396</v>
      </c>
      <c r="AG6962" s="5">
        <v>0</v>
      </c>
      <c r="AH6962" s="5">
        <v>0</v>
      </c>
      <c r="AI6962" s="5">
        <v>0</v>
      </c>
      <c r="AJ6962" s="5">
        <v>0</v>
      </c>
      <c r="AL6962" s="5">
        <v>351.83963012695313</v>
      </c>
      <c r="AM6962" s="5">
        <v>190.9075927734375</v>
      </c>
      <c r="AN6962" s="5">
        <v>160.93203735351563</v>
      </c>
      <c r="AO6962" s="5" t="s">
        <v>1369</v>
      </c>
    </row>
    <row r="6963" spans="1:41" x14ac:dyDescent="0.4">
      <c r="A6963" s="5">
        <v>2026</v>
      </c>
      <c r="B6963" s="5" t="s">
        <v>4980</v>
      </c>
      <c r="C6963" s="5" t="s">
        <v>171</v>
      </c>
      <c r="D6963" s="5" t="s">
        <v>84</v>
      </c>
      <c r="E6963" s="5" t="s">
        <v>93</v>
      </c>
      <c r="F6963" s="5" t="s">
        <v>228</v>
      </c>
      <c r="G6963" s="5" t="s">
        <v>87</v>
      </c>
      <c r="H6963" s="5" t="s">
        <v>131</v>
      </c>
      <c r="I6963" s="5">
        <v>263.37028496809705</v>
      </c>
      <c r="J6963" s="5">
        <v>0</v>
      </c>
      <c r="K6963" s="5">
        <v>139.00683640616163</v>
      </c>
      <c r="L6963" s="5">
        <v>68.476274091705235</v>
      </c>
      <c r="M6963" s="5">
        <v>210.69622797447767</v>
      </c>
      <c r="N6963" s="5">
        <v>144.84522888333441</v>
      </c>
      <c r="O6963" s="5">
        <v>347.64877615788816</v>
      </c>
      <c r="P6963" s="5">
        <v>94.813302588514944</v>
      </c>
      <c r="Q6963" s="5">
        <v>239.67295994954105</v>
      </c>
      <c r="R6963" s="5">
        <v>170.78912445358458</v>
      </c>
      <c r="S6963" s="5">
        <v>105.34811398723883</v>
      </c>
      <c r="T6963" s="5">
        <v>474.06651294257472</v>
      </c>
      <c r="U6963" s="5">
        <v>105.34811398723883</v>
      </c>
      <c r="V6963" s="5">
        <v>0</v>
      </c>
      <c r="W6963" s="5">
        <v>0</v>
      </c>
      <c r="X6963" s="5">
        <v>331.8465590598023</v>
      </c>
      <c r="Z6963" s="5">
        <v>1282.1009923979573</v>
      </c>
      <c r="AA6963" s="5">
        <v>1119.8504516843489</v>
      </c>
      <c r="AB6963" s="5">
        <v>0</v>
      </c>
      <c r="AC6963" s="5">
        <v>357.08164628430563</v>
      </c>
      <c r="AD6963" s="5">
        <v>142.21995388277242</v>
      </c>
      <c r="AF6963" s="5">
        <v>384.94200850937068</v>
      </c>
      <c r="AG6963" s="5">
        <v>1052.427658732516</v>
      </c>
      <c r="AH6963" s="5">
        <v>863.85453469535844</v>
      </c>
      <c r="AI6963" s="5">
        <v>0</v>
      </c>
      <c r="AJ6963" s="5">
        <v>0</v>
      </c>
      <c r="AK6963" s="5">
        <v>62.155387252470909</v>
      </c>
      <c r="AL6963" s="5">
        <v>7960.560546875</v>
      </c>
      <c r="AM6963" s="5">
        <v>5283.7177734375</v>
      </c>
      <c r="AN6963" s="5">
        <v>2676.8427734375</v>
      </c>
      <c r="AO6963" s="5" t="s">
        <v>6196</v>
      </c>
    </row>
    <row r="6964" spans="1:41" x14ac:dyDescent="0.4">
      <c r="A6964" s="5">
        <v>2026</v>
      </c>
      <c r="B6964" s="5" t="s">
        <v>4024</v>
      </c>
      <c r="C6964" s="5" t="s">
        <v>171</v>
      </c>
      <c r="D6964" s="5" t="s">
        <v>84</v>
      </c>
      <c r="E6964" s="5" t="s">
        <v>93</v>
      </c>
      <c r="F6964" s="5" t="s">
        <v>228</v>
      </c>
      <c r="G6964" s="5" t="s">
        <v>87</v>
      </c>
      <c r="H6964" s="5" t="s">
        <v>131</v>
      </c>
      <c r="I6964" s="5">
        <v>378.65875166710367</v>
      </c>
      <c r="J6964" s="5">
        <v>2953.5382630034087</v>
      </c>
      <c r="K6964" s="5">
        <v>142.75434937849806</v>
      </c>
      <c r="L6964" s="5">
        <v>329.97405502419031</v>
      </c>
      <c r="M6964" s="5">
        <v>0</v>
      </c>
      <c r="N6964" s="5">
        <v>60.714144242303398</v>
      </c>
      <c r="O6964" s="5">
        <v>357.02110871469773</v>
      </c>
      <c r="P6964" s="5">
        <v>43.275285904811845</v>
      </c>
      <c r="Q6964" s="5">
        <v>0</v>
      </c>
      <c r="R6964" s="5">
        <v>216.79015221271834</v>
      </c>
      <c r="S6964" s="5">
        <v>108.18821476202962</v>
      </c>
      <c r="T6964" s="5">
        <v>540.94107381014805</v>
      </c>
      <c r="U6964" s="5">
        <v>108.18821476202962</v>
      </c>
      <c r="V6964" s="5">
        <v>0</v>
      </c>
      <c r="W6964" s="5">
        <v>0</v>
      </c>
      <c r="X6964" s="5">
        <v>1795.1515682205343</v>
      </c>
      <c r="Y6964" s="5">
        <v>0</v>
      </c>
      <c r="Z6964" s="5">
        <v>1297.176694996735</v>
      </c>
      <c r="AA6964" s="5">
        <v>1135.9762550013111</v>
      </c>
      <c r="AB6964" s="5">
        <v>139.13761735900343</v>
      </c>
      <c r="AC6964" s="5">
        <v>65.375996054042204</v>
      </c>
      <c r="AD6964" s="5">
        <v>144.89993402905708</v>
      </c>
      <c r="AE6964" s="5">
        <v>0</v>
      </c>
      <c r="AF6964" s="5">
        <v>190.41125798117213</v>
      </c>
      <c r="AG6964" s="5">
        <v>1747.2396684067783</v>
      </c>
      <c r="AH6964" s="5">
        <v>1102.4379084250818</v>
      </c>
      <c r="AI6964" s="5">
        <v>0</v>
      </c>
      <c r="AJ6964" s="5">
        <v>0</v>
      </c>
      <c r="AK6964" s="5">
        <v>63.831046709597473</v>
      </c>
      <c r="AL6964" s="5">
        <v>12921.6806640625</v>
      </c>
      <c r="AM6964" s="5">
        <v>8527.318359375</v>
      </c>
      <c r="AN6964" s="5">
        <v>4394.36279296875</v>
      </c>
      <c r="AO6964" s="5" t="s">
        <v>4829</v>
      </c>
    </row>
    <row r="6965" spans="1:41" x14ac:dyDescent="0.4">
      <c r="A6965" s="5">
        <v>2026</v>
      </c>
      <c r="B6965" s="5" t="s">
        <v>7352</v>
      </c>
      <c r="C6965" s="5" t="s">
        <v>171</v>
      </c>
      <c r="D6965" s="5" t="s">
        <v>84</v>
      </c>
      <c r="E6965" s="5" t="s">
        <v>93</v>
      </c>
      <c r="F6965" s="5" t="s">
        <v>228</v>
      </c>
      <c r="G6965" s="5" t="s">
        <v>87</v>
      </c>
      <c r="H6965" s="5" t="s">
        <v>131</v>
      </c>
      <c r="I6965" s="5">
        <v>460.78431372549022</v>
      </c>
      <c r="J6965" s="5">
        <v>0</v>
      </c>
      <c r="K6965" s="5">
        <v>99.949225000000013</v>
      </c>
      <c r="L6965" s="5">
        <v>80</v>
      </c>
      <c r="M6965" s="5">
        <v>0</v>
      </c>
      <c r="N6965" s="5">
        <v>138.83123046874999</v>
      </c>
      <c r="O6965" s="5">
        <v>330</v>
      </c>
      <c r="P6965" s="5">
        <v>250</v>
      </c>
      <c r="Q6965" s="5">
        <v>443.44721369814403</v>
      </c>
      <c r="R6965" s="5">
        <v>301.11966681180002</v>
      </c>
      <c r="S6965" s="5">
        <v>650</v>
      </c>
      <c r="T6965" s="5">
        <v>427.5</v>
      </c>
      <c r="U6965" s="5">
        <v>0</v>
      </c>
      <c r="V6965" s="5">
        <v>4700</v>
      </c>
      <c r="W6965" s="5">
        <v>0</v>
      </c>
      <c r="X6965" s="5">
        <v>386</v>
      </c>
      <c r="Y6965" s="5">
        <v>7026.4079281126888</v>
      </c>
      <c r="Z6965" s="5">
        <v>1330.135977642024</v>
      </c>
      <c r="AA6965" s="5">
        <v>1065</v>
      </c>
      <c r="AB6965" s="5">
        <v>0</v>
      </c>
      <c r="AC6965" s="5">
        <v>403</v>
      </c>
      <c r="AD6965" s="5">
        <v>776.86780710000005</v>
      </c>
      <c r="AF6965" s="5">
        <v>361.2</v>
      </c>
      <c r="AG6965" s="5">
        <v>32956</v>
      </c>
      <c r="AH6965" s="5">
        <v>1244.4000000000001</v>
      </c>
      <c r="AI6965" s="5">
        <v>6</v>
      </c>
      <c r="AJ6965" s="5">
        <v>0</v>
      </c>
      <c r="AK6965" s="5">
        <v>159</v>
      </c>
      <c r="AL6965" s="5">
        <v>53595.640625</v>
      </c>
      <c r="AM6965" s="5">
        <v>49515.92578125</v>
      </c>
      <c r="AN6965" s="5">
        <v>4079.717041015625</v>
      </c>
      <c r="AO6965" s="5" t="s">
        <v>8101</v>
      </c>
    </row>
    <row r="6966" spans="1:41" x14ac:dyDescent="0.4">
      <c r="A6966" s="5">
        <v>2026</v>
      </c>
      <c r="B6966" s="5" t="s">
        <v>582</v>
      </c>
      <c r="C6966" s="5" t="s">
        <v>171</v>
      </c>
      <c r="D6966" s="5" t="s">
        <v>84</v>
      </c>
      <c r="E6966" s="5" t="s">
        <v>93</v>
      </c>
      <c r="F6966" s="5" t="s">
        <v>228</v>
      </c>
      <c r="G6966" s="5" t="s">
        <v>87</v>
      </c>
      <c r="H6966" s="5" t="s">
        <v>131</v>
      </c>
      <c r="I6966" s="5">
        <v>279.11698153336448</v>
      </c>
      <c r="J6966" s="5">
        <v>279.11698153336448</v>
      </c>
      <c r="K6966" s="5">
        <v>61.405735937340182</v>
      </c>
      <c r="L6966" s="5">
        <v>117.22913224401307</v>
      </c>
      <c r="M6966" s="5">
        <v>279.11698153336448</v>
      </c>
      <c r="N6966" s="5">
        <v>60.28926801120673</v>
      </c>
      <c r="O6966" s="5">
        <v>68.104543494140927</v>
      </c>
      <c r="P6966" s="5">
        <v>0</v>
      </c>
      <c r="Q6966" s="5">
        <v>0</v>
      </c>
      <c r="R6966" s="5">
        <v>221.19048245124969</v>
      </c>
      <c r="S6966" s="5">
        <v>502.41056676005604</v>
      </c>
      <c r="T6966" s="5">
        <v>558.23396306672896</v>
      </c>
      <c r="U6966" s="5">
        <v>111.6467926133458</v>
      </c>
      <c r="V6966" s="5">
        <v>0</v>
      </c>
      <c r="W6966" s="5">
        <v>0</v>
      </c>
      <c r="X6966" s="5">
        <v>2356.591569921824</v>
      </c>
      <c r="Y6966" s="5">
        <v>3232.1925877959338</v>
      </c>
      <c r="Z6966" s="5">
        <v>1199.4356945171942</v>
      </c>
      <c r="AA6966" s="5">
        <v>1329.0411863334159</v>
      </c>
      <c r="AB6966" s="5">
        <v>144.02436247121608</v>
      </c>
      <c r="AC6966" s="5">
        <v>64.253287382943569</v>
      </c>
      <c r="AD6966" s="5">
        <v>149.53211789115696</v>
      </c>
      <c r="AF6966" s="5">
        <v>481.51271807316152</v>
      </c>
      <c r="AG6966" s="5">
        <v>1779.6498742567319</v>
      </c>
      <c r="AH6966" s="5">
        <v>1116.4679261334579</v>
      </c>
      <c r="AI6966" s="5">
        <v>0</v>
      </c>
      <c r="AJ6966" s="5">
        <v>0</v>
      </c>
      <c r="AK6966" s="5">
        <v>83.735094460009336</v>
      </c>
      <c r="AL6966" s="5">
        <v>14474.296875</v>
      </c>
      <c r="AM6966" s="5">
        <v>9154.6748046875</v>
      </c>
      <c r="AN6966" s="5">
        <v>5319.62255859375</v>
      </c>
      <c r="AO6966" s="5" t="s">
        <v>1370</v>
      </c>
    </row>
    <row r="6967" spans="1:41" x14ac:dyDescent="0.4">
      <c r="A6967" s="5">
        <v>2026</v>
      </c>
      <c r="B6967" s="5" t="s">
        <v>6344</v>
      </c>
      <c r="C6967" s="5" t="s">
        <v>171</v>
      </c>
      <c r="D6967" s="5" t="s">
        <v>84</v>
      </c>
      <c r="E6967" s="5" t="s">
        <v>93</v>
      </c>
      <c r="F6967" s="5" t="s">
        <v>228</v>
      </c>
      <c r="G6967" s="5" t="s">
        <v>87</v>
      </c>
      <c r="H6967" s="5" t="s">
        <v>131</v>
      </c>
      <c r="I6967" s="5">
        <v>256.02314271694115</v>
      </c>
      <c r="J6967" s="5">
        <v>0</v>
      </c>
      <c r="K6967" s="5">
        <v>102.35725878649066</v>
      </c>
      <c r="L6967" s="5">
        <v>81.927405669421162</v>
      </c>
      <c r="M6967" s="5">
        <v>358.4323998037176</v>
      </c>
      <c r="N6967" s="5">
        <v>143.76723556127112</v>
      </c>
      <c r="O6967" s="5">
        <v>337.9505483863623</v>
      </c>
      <c r="P6967" s="5">
        <v>143.37295992148705</v>
      </c>
      <c r="Q6967" s="5">
        <v>238.79324276026628</v>
      </c>
      <c r="R6967" s="5">
        <v>269.16919762653157</v>
      </c>
      <c r="S6967" s="5">
        <v>1098.1027168718072</v>
      </c>
      <c r="T6967" s="5">
        <v>409.63702834710585</v>
      </c>
      <c r="U6967" s="5">
        <v>30.722777126032938</v>
      </c>
      <c r="V6967" s="5">
        <v>0</v>
      </c>
      <c r="W6967" s="5">
        <v>0</v>
      </c>
      <c r="X6967" s="5">
        <v>158.7343484845035</v>
      </c>
      <c r="Z6967" s="5">
        <v>1284.6303837504395</v>
      </c>
      <c r="AA6967" s="5">
        <v>1072.2249216985495</v>
      </c>
      <c r="AB6967" s="5">
        <v>0</v>
      </c>
      <c r="AC6967" s="5">
        <v>188.97687739942802</v>
      </c>
      <c r="AD6967" s="5">
        <v>226.3992635191286</v>
      </c>
      <c r="AE6967" s="5">
        <v>1758.3669441799518</v>
      </c>
      <c r="AF6967" s="5">
        <v>369.90223659743657</v>
      </c>
      <c r="AG6967" s="5">
        <v>36109.504048797382</v>
      </c>
      <c r="AH6967" s="5">
        <v>993.36979374173166</v>
      </c>
      <c r="AI6967" s="5">
        <v>0</v>
      </c>
      <c r="AJ6967" s="5">
        <v>0</v>
      </c>
      <c r="AK6967" s="5">
        <v>60.42146168119811</v>
      </c>
      <c r="AL6967" s="5">
        <v>45692.7890625</v>
      </c>
      <c r="AM6967" s="5">
        <v>41947.3828125</v>
      </c>
      <c r="AN6967" s="5">
        <v>3745.40478515625</v>
      </c>
      <c r="AO6967" s="5" t="s">
        <v>7150</v>
      </c>
    </row>
    <row r="6968" spans="1:41" x14ac:dyDescent="0.4">
      <c r="A6968" s="5">
        <v>2026</v>
      </c>
      <c r="B6968" s="5" t="s">
        <v>4024</v>
      </c>
      <c r="C6968" s="5" t="s">
        <v>171</v>
      </c>
      <c r="D6968" s="5" t="s">
        <v>84</v>
      </c>
      <c r="E6968" s="5" t="s">
        <v>93</v>
      </c>
      <c r="F6968" s="5" t="s">
        <v>228</v>
      </c>
      <c r="G6968" s="5" t="s">
        <v>88</v>
      </c>
      <c r="H6968" s="5" t="s">
        <v>131</v>
      </c>
      <c r="I6968" s="5">
        <v>418.28239901780881</v>
      </c>
      <c r="J6968" s="5">
        <v>3281.838438807828</v>
      </c>
      <c r="K6968" s="5">
        <v>155.98257272178341</v>
      </c>
      <c r="L6968" s="5">
        <v>363.34650000000011</v>
      </c>
      <c r="M6968" s="5">
        <v>0</v>
      </c>
      <c r="N6968" s="5">
        <v>66.204923791354915</v>
      </c>
      <c r="O6968" s="5">
        <v>385.88983482369753</v>
      </c>
      <c r="P6968" s="5">
        <v>45.774922186445302</v>
      </c>
      <c r="Q6968" s="5">
        <v>0</v>
      </c>
      <c r="R6968" s="5">
        <v>233.79871943909009</v>
      </c>
      <c r="S6968" s="5">
        <v>117</v>
      </c>
      <c r="T6968" s="5">
        <v>597.54628431115543</v>
      </c>
      <c r="U6968" s="5">
        <v>109.9018481297236</v>
      </c>
      <c r="V6968" s="5">
        <v>0</v>
      </c>
      <c r="X6968" s="5">
        <v>1983</v>
      </c>
      <c r="Y6968" s="5">
        <v>0</v>
      </c>
      <c r="Z6968" s="5">
        <v>1407</v>
      </c>
      <c r="AA6968" s="5">
        <v>1363</v>
      </c>
      <c r="AB6968" s="5">
        <v>128.607</v>
      </c>
      <c r="AC6968" s="5">
        <v>70.801100000000005</v>
      </c>
      <c r="AD6968" s="5">
        <v>157.23193096559069</v>
      </c>
      <c r="AE6968" s="5">
        <v>0</v>
      </c>
      <c r="AF6968" s="5">
        <v>210.33629207752671</v>
      </c>
      <c r="AG6968" s="5">
        <v>1931</v>
      </c>
      <c r="AH6968" s="5">
        <v>1245</v>
      </c>
      <c r="AI6968" s="5">
        <v>0</v>
      </c>
      <c r="AJ6968" s="5">
        <v>0</v>
      </c>
      <c r="AK6968" s="5">
        <v>69.127903479133678</v>
      </c>
      <c r="AL6968" s="5">
        <v>14340.669921875</v>
      </c>
      <c r="AM6968" s="5">
        <v>9501.28515625</v>
      </c>
      <c r="AN6968" s="5">
        <v>4839.3857421875</v>
      </c>
      <c r="AO6968" s="5" t="s">
        <v>4830</v>
      </c>
    </row>
    <row r="6969" spans="1:41" x14ac:dyDescent="0.4">
      <c r="A6969" s="5">
        <v>2026</v>
      </c>
      <c r="B6969" s="5" t="s">
        <v>6344</v>
      </c>
      <c r="C6969" s="5" t="s">
        <v>171</v>
      </c>
      <c r="D6969" s="5" t="s">
        <v>84</v>
      </c>
      <c r="E6969" s="5" t="s">
        <v>93</v>
      </c>
      <c r="F6969" s="5" t="s">
        <v>228</v>
      </c>
      <c r="G6969" s="5" t="s">
        <v>88</v>
      </c>
      <c r="H6969" s="5" t="s">
        <v>131</v>
      </c>
      <c r="I6969" s="5">
        <v>287.17141691232001</v>
      </c>
      <c r="J6969" s="5">
        <v>0</v>
      </c>
      <c r="K6969" s="5">
        <v>111.1044500415032</v>
      </c>
      <c r="L6969" s="5">
        <v>92.048069796428706</v>
      </c>
      <c r="M6969" s="5">
        <v>394.15684674239998</v>
      </c>
      <c r="N6969" s="5">
        <v>158.09625237</v>
      </c>
      <c r="O6969" s="5">
        <v>371.63359835711998</v>
      </c>
      <c r="P6969" s="5">
        <v>156.73758096060951</v>
      </c>
      <c r="Q6969" s="5">
        <v>262.5934252632336</v>
      </c>
      <c r="R6969" s="5">
        <v>295.99690830057381</v>
      </c>
      <c r="S6969" s="5">
        <v>1207.54905114179</v>
      </c>
      <c r="T6969" s="5">
        <v>458.19244610077197</v>
      </c>
      <c r="U6969" s="5">
        <v>32.479332360119997</v>
      </c>
      <c r="V6969" s="5">
        <v>0</v>
      </c>
      <c r="W6969" s="5">
        <v>0</v>
      </c>
      <c r="X6969" s="5">
        <v>181</v>
      </c>
      <c r="Z6969" s="5">
        <v>1418.212969437275</v>
      </c>
      <c r="AA6969" s="5">
        <v>1268</v>
      </c>
      <c r="AB6969" s="5">
        <v>0</v>
      </c>
      <c r="AC6969" s="5">
        <v>210.26889</v>
      </c>
      <c r="AD6969" s="5">
        <v>238.1783479637991</v>
      </c>
      <c r="AE6969" s="5">
        <v>1933.620873876288</v>
      </c>
      <c r="AF6969" s="5">
        <v>414.90526315492002</v>
      </c>
      <c r="AG6969" s="5">
        <v>40503</v>
      </c>
      <c r="AH6969" s="5">
        <v>1175.6111073612781</v>
      </c>
      <c r="AI6969" s="5">
        <v>0</v>
      </c>
      <c r="AJ6969" s="5">
        <v>0</v>
      </c>
      <c r="AK6969" s="5">
        <v>66</v>
      </c>
      <c r="AL6969" s="5">
        <v>51236.5546875</v>
      </c>
      <c r="AM6969" s="5">
        <v>47033.1328125</v>
      </c>
      <c r="AN6969" s="5">
        <v>4203.42578125</v>
      </c>
      <c r="AO6969" s="5" t="s">
        <v>7151</v>
      </c>
    </row>
    <row r="6970" spans="1:41" x14ac:dyDescent="0.4">
      <c r="A6970" s="5">
        <v>2026</v>
      </c>
      <c r="B6970" s="5" t="s">
        <v>4980</v>
      </c>
      <c r="C6970" s="5" t="s">
        <v>171</v>
      </c>
      <c r="D6970" s="5" t="s">
        <v>84</v>
      </c>
      <c r="E6970" s="5" t="s">
        <v>93</v>
      </c>
      <c r="F6970" s="5" t="s">
        <v>228</v>
      </c>
      <c r="G6970" s="5" t="s">
        <v>88</v>
      </c>
      <c r="H6970" s="5" t="s">
        <v>131</v>
      </c>
      <c r="I6970" s="5">
        <v>292.91484525056637</v>
      </c>
      <c r="J6970" s="5">
        <v>0</v>
      </c>
      <c r="K6970" s="5">
        <v>149</v>
      </c>
      <c r="L6970" s="5">
        <v>76.284837843790299</v>
      </c>
      <c r="M6970" s="5">
        <v>229.73713352985601</v>
      </c>
      <c r="N6970" s="5">
        <v>159.48940376239611</v>
      </c>
      <c r="O6970" s="5">
        <v>379.0662703242624</v>
      </c>
      <c r="P6970" s="5">
        <v>104.09327999999999</v>
      </c>
      <c r="Q6970" s="5">
        <v>264.6813806189362</v>
      </c>
      <c r="R6970" s="5">
        <v>185.92484819349511</v>
      </c>
      <c r="S6970" s="5">
        <v>112.9668536955366</v>
      </c>
      <c r="T6970" s="5">
        <v>526.38209999999992</v>
      </c>
      <c r="U6970" s="5">
        <v>108.2776828864272</v>
      </c>
      <c r="V6970" s="5">
        <v>0</v>
      </c>
      <c r="W6970" s="5">
        <v>0</v>
      </c>
      <c r="X6970" s="5">
        <v>372.01499999999999</v>
      </c>
      <c r="Z6970" s="5">
        <v>1411.7242550351871</v>
      </c>
      <c r="AA6970" s="5">
        <v>1363</v>
      </c>
      <c r="AB6970" s="5">
        <v>0</v>
      </c>
      <c r="AC6970" s="5">
        <v>389.35174000000012</v>
      </c>
      <c r="AD6970" s="5">
        <v>156.70511473492451</v>
      </c>
      <c r="AE6970" s="5">
        <v>0</v>
      </c>
      <c r="AF6970" s="5">
        <v>428.83814997109192</v>
      </c>
      <c r="AG6970" s="5">
        <v>1216</v>
      </c>
      <c r="AH6970" s="5">
        <v>979.76153628822681</v>
      </c>
      <c r="AI6970" s="5">
        <v>0</v>
      </c>
      <c r="AJ6970" s="5">
        <v>0</v>
      </c>
      <c r="AK6970" s="5">
        <v>68</v>
      </c>
      <c r="AL6970" s="5">
        <v>8974.2138671875</v>
      </c>
      <c r="AM6970" s="5">
        <v>6000.58056640625</v>
      </c>
      <c r="AN6970" s="5">
        <v>2973.634033203125</v>
      </c>
      <c r="AO6970" s="5" t="s">
        <v>6197</v>
      </c>
    </row>
    <row r="6971" spans="1:41" x14ac:dyDescent="0.4">
      <c r="A6971" s="5">
        <v>2026</v>
      </c>
      <c r="B6971" s="5" t="s">
        <v>7352</v>
      </c>
      <c r="C6971" s="5" t="s">
        <v>171</v>
      </c>
      <c r="D6971" s="5" t="s">
        <v>84</v>
      </c>
      <c r="E6971" s="5" t="s">
        <v>93</v>
      </c>
      <c r="F6971" s="5" t="s">
        <v>228</v>
      </c>
      <c r="G6971" s="5" t="s">
        <v>88</v>
      </c>
      <c r="H6971" s="5" t="s">
        <v>131</v>
      </c>
      <c r="I6971" s="5">
        <v>470</v>
      </c>
      <c r="J6971" s="5">
        <v>0</v>
      </c>
      <c r="K6971" s="5">
        <v>110.1139855025944</v>
      </c>
      <c r="L6971" s="5">
        <v>90.243205682773251</v>
      </c>
      <c r="M6971" s="5">
        <v>0</v>
      </c>
      <c r="N6971" s="5">
        <v>153.13084720703131</v>
      </c>
      <c r="O6971" s="5">
        <v>364.34666505600001</v>
      </c>
      <c r="P6971" s="5">
        <v>271.98488725621411</v>
      </c>
      <c r="Q6971" s="5">
        <v>492.70085459024608</v>
      </c>
      <c r="R6971" s="5">
        <v>332.05681436250029</v>
      </c>
      <c r="S6971" s="5">
        <v>717.51652502360719</v>
      </c>
      <c r="T6971" s="5">
        <v>482.31803359183039</v>
      </c>
      <c r="U6971" s="5">
        <v>0</v>
      </c>
      <c r="V6971" s="5">
        <v>5189</v>
      </c>
      <c r="W6971" s="5">
        <v>0</v>
      </c>
      <c r="X6971" s="5">
        <v>426.59300884895998</v>
      </c>
      <c r="Y6971" s="5">
        <v>7977.3061013144898</v>
      </c>
      <c r="Z6971" s="5">
        <v>1465.1478190472531</v>
      </c>
      <c r="AA6971" s="5">
        <v>1238</v>
      </c>
      <c r="AB6971" s="5">
        <v>0</v>
      </c>
      <c r="AC6971" s="5">
        <v>444.94456368959999</v>
      </c>
      <c r="AD6971" s="5">
        <v>863.15444237376335</v>
      </c>
      <c r="AF6971" s="5">
        <v>407.56968350876309</v>
      </c>
      <c r="AG6971" s="5">
        <v>37114</v>
      </c>
      <c r="AH6971" s="5">
        <v>1433.519818954403</v>
      </c>
      <c r="AI6971" s="5">
        <v>6.6244848192000001</v>
      </c>
      <c r="AJ6971" s="5">
        <v>0</v>
      </c>
      <c r="AK6971" s="5">
        <v>176</v>
      </c>
      <c r="AL6971" s="5">
        <v>60226.2734375</v>
      </c>
      <c r="AM6971" s="5">
        <v>55646.0859375</v>
      </c>
      <c r="AN6971" s="5">
        <v>4580.18701171875</v>
      </c>
      <c r="AO6971" s="5" t="s">
        <v>8102</v>
      </c>
    </row>
    <row r="6972" spans="1:41" x14ac:dyDescent="0.4">
      <c r="A6972" s="5">
        <v>2026</v>
      </c>
      <c r="B6972" s="5" t="s">
        <v>582</v>
      </c>
      <c r="C6972" s="5" t="s">
        <v>171</v>
      </c>
      <c r="D6972" s="5" t="s">
        <v>84</v>
      </c>
      <c r="E6972" s="5" t="s">
        <v>93</v>
      </c>
      <c r="F6972" s="5" t="s">
        <v>228</v>
      </c>
      <c r="G6972" s="5" t="s">
        <v>88</v>
      </c>
      <c r="H6972" s="5" t="s">
        <v>131</v>
      </c>
      <c r="I6972" s="5">
        <v>290.13520625628712</v>
      </c>
      <c r="J6972" s="5">
        <v>305.0473781408449</v>
      </c>
      <c r="K6972" s="5">
        <v>63.944721040013967</v>
      </c>
      <c r="L6972" s="5">
        <v>127.3669905009228</v>
      </c>
      <c r="M6972" s="5">
        <v>298.77314215557772</v>
      </c>
      <c r="N6972" s="5">
        <v>67</v>
      </c>
      <c r="O6972" s="5">
        <v>72.923933093211915</v>
      </c>
      <c r="P6972" s="5">
        <v>0</v>
      </c>
      <c r="Q6972" s="5">
        <v>0</v>
      </c>
      <c r="R6972" s="5">
        <v>234.9795361521405</v>
      </c>
      <c r="S6972" s="5">
        <v>526.28443869681189</v>
      </c>
      <c r="T6972" s="5">
        <v>541.42835281404007</v>
      </c>
      <c r="U6972" s="5">
        <v>111.5503758516695</v>
      </c>
      <c r="V6972" s="5">
        <v>0</v>
      </c>
      <c r="X6972" s="5">
        <v>2506</v>
      </c>
      <c r="Y6972" s="5">
        <v>3479.0490300000001</v>
      </c>
      <c r="Z6972" s="5">
        <v>1287.6805641936751</v>
      </c>
      <c r="AA6972" s="5">
        <v>1634.8183687247431</v>
      </c>
      <c r="AB6972" s="5">
        <v>129</v>
      </c>
      <c r="AC6972" s="5">
        <v>69.611419999999995</v>
      </c>
      <c r="AD6972" s="5">
        <v>160.53349321796421</v>
      </c>
      <c r="AF6972" s="5">
        <v>523.15345695165274</v>
      </c>
      <c r="AG6972" s="5">
        <v>1975</v>
      </c>
      <c r="AH6972" s="5">
        <v>1249.203426462125</v>
      </c>
      <c r="AI6972" s="5">
        <v>0</v>
      </c>
      <c r="AJ6972" s="5">
        <v>0</v>
      </c>
      <c r="AK6972" s="5">
        <v>89.631942646673323</v>
      </c>
      <c r="AL6972" s="5">
        <v>15743.115234375</v>
      </c>
      <c r="AM6972" s="5">
        <v>10105.392578125</v>
      </c>
      <c r="AN6972" s="5">
        <v>5637.7236328125</v>
      </c>
      <c r="AO6972" s="5" t="s">
        <v>1371</v>
      </c>
    </row>
    <row r="6973" spans="1:41" x14ac:dyDescent="0.4">
      <c r="A6973" s="5">
        <v>2026</v>
      </c>
      <c r="B6973" s="5" t="s">
        <v>7352</v>
      </c>
      <c r="C6973" s="5" t="s">
        <v>171</v>
      </c>
      <c r="D6973" s="5" t="s">
        <v>84</v>
      </c>
      <c r="E6973" s="5" t="s">
        <v>93</v>
      </c>
      <c r="F6973" s="5" t="s">
        <v>231</v>
      </c>
      <c r="G6973" s="5" t="s">
        <v>87</v>
      </c>
      <c r="H6973" s="5" t="s">
        <v>131</v>
      </c>
      <c r="I6973" s="5">
        <v>701.96078431372553</v>
      </c>
      <c r="J6973" s="5">
        <v>678.3</v>
      </c>
      <c r="K6973" s="5">
        <v>21.753920000000001</v>
      </c>
      <c r="L6973" s="5">
        <v>1060</v>
      </c>
      <c r="M6973" s="5">
        <v>350</v>
      </c>
      <c r="N6973" s="5">
        <v>459.56488769531251</v>
      </c>
      <c r="O6973" s="5">
        <v>44.673200000000001</v>
      </c>
      <c r="P6973" s="5">
        <v>2534.0650000000001</v>
      </c>
      <c r="Q6973" s="5">
        <v>45.58382478368128</v>
      </c>
      <c r="R6973" s="5">
        <v>1320.73605</v>
      </c>
      <c r="S6973" s="5">
        <v>0</v>
      </c>
      <c r="T6973" s="5">
        <v>1991</v>
      </c>
      <c r="U6973" s="5">
        <v>330</v>
      </c>
      <c r="V6973" s="5">
        <v>0</v>
      </c>
      <c r="W6973" s="5">
        <v>511.18941188159999</v>
      </c>
      <c r="X6973" s="5">
        <v>0</v>
      </c>
      <c r="Y6973" s="5">
        <v>11996.94094392574</v>
      </c>
      <c r="Z6973" s="5">
        <v>243.91477412026529</v>
      </c>
      <c r="AA6973" s="5">
        <v>3404</v>
      </c>
      <c r="AB6973" s="5">
        <v>166</v>
      </c>
      <c r="AC6973" s="5">
        <v>2413</v>
      </c>
      <c r="AD6973" s="5">
        <v>461.60670871179889</v>
      </c>
      <c r="AE6973" s="5">
        <v>7534.0123812000011</v>
      </c>
      <c r="AF6973" s="5">
        <v>5968.7439999999997</v>
      </c>
      <c r="AG6973" s="5">
        <v>0</v>
      </c>
      <c r="AH6973" s="5">
        <v>788.45732903302883</v>
      </c>
      <c r="AI6973" s="5">
        <v>687</v>
      </c>
      <c r="AJ6973" s="5">
        <v>2155</v>
      </c>
      <c r="AK6973" s="5">
        <v>414</v>
      </c>
      <c r="AL6973" s="5">
        <v>46281.5</v>
      </c>
      <c r="AM6973" s="5">
        <v>40845.8203125</v>
      </c>
      <c r="AN6973" s="5">
        <v>5435.6806640625</v>
      </c>
      <c r="AO6973" s="5" t="s">
        <v>8103</v>
      </c>
    </row>
    <row r="6974" spans="1:41" x14ac:dyDescent="0.4">
      <c r="A6974" s="5">
        <v>2026</v>
      </c>
      <c r="B6974" s="5" t="s">
        <v>4024</v>
      </c>
      <c r="C6974" s="5" t="s">
        <v>171</v>
      </c>
      <c r="D6974" s="5" t="s">
        <v>84</v>
      </c>
      <c r="E6974" s="5" t="s">
        <v>93</v>
      </c>
      <c r="F6974" s="5" t="s">
        <v>231</v>
      </c>
      <c r="G6974" s="5" t="s">
        <v>87</v>
      </c>
      <c r="H6974" s="5" t="s">
        <v>131</v>
      </c>
      <c r="I6974" s="5">
        <v>562.578716762554</v>
      </c>
      <c r="J6974" s="5">
        <v>3348.4252468848167</v>
      </c>
      <c r="K6974" s="5">
        <v>12.831122270776712</v>
      </c>
      <c r="L6974" s="5">
        <v>281.289358381277</v>
      </c>
      <c r="M6974" s="5">
        <v>378.65875166710367</v>
      </c>
      <c r="N6974" s="5">
        <v>2911.327549131855</v>
      </c>
      <c r="O6974" s="5">
        <v>230.44089744312308</v>
      </c>
      <c r="P6974" s="5">
        <v>1189.847494659916</v>
      </c>
      <c r="Q6974" s="5">
        <v>52.95973706344936</v>
      </c>
      <c r="R6974" s="5">
        <v>668.17611799655162</v>
      </c>
      <c r="S6974" s="5">
        <v>649.12928857217776</v>
      </c>
      <c r="T6974" s="5">
        <v>1135.9762550013111</v>
      </c>
      <c r="U6974" s="5">
        <v>0</v>
      </c>
      <c r="V6974" s="5">
        <v>0</v>
      </c>
      <c r="W6974" s="5">
        <v>162.28232214304444</v>
      </c>
      <c r="X6974" s="5">
        <v>81.474352566741317</v>
      </c>
      <c r="Y6974" s="5">
        <v>0</v>
      </c>
      <c r="Z6974" s="5">
        <v>311.58205851464533</v>
      </c>
      <c r="AA6974" s="5">
        <v>2374.7313140265501</v>
      </c>
      <c r="AB6974" s="5">
        <v>0</v>
      </c>
      <c r="AC6974" s="5">
        <v>643.56179321466595</v>
      </c>
      <c r="AD6974" s="5">
        <v>263.55138216254431</v>
      </c>
      <c r="AE6974" s="5">
        <v>7658.6437230040765</v>
      </c>
      <c r="AF6974" s="5">
        <v>1335.1637409639791</v>
      </c>
      <c r="AG6974" s="5">
        <v>0</v>
      </c>
      <c r="AH6974" s="5">
        <v>1743.9940219639175</v>
      </c>
      <c r="AI6974" s="5">
        <v>126.58021127157465</v>
      </c>
      <c r="AJ6974" s="5">
        <v>1048.343801044067</v>
      </c>
      <c r="AK6974" s="5">
        <v>465.20932347672738</v>
      </c>
      <c r="AL6974" s="5">
        <v>27636.759765625</v>
      </c>
      <c r="AM6974" s="5">
        <v>22386.630859375</v>
      </c>
      <c r="AN6974" s="5">
        <v>5250.1279296875</v>
      </c>
      <c r="AO6974" s="5" t="s">
        <v>4831</v>
      </c>
    </row>
    <row r="6975" spans="1:41" x14ac:dyDescent="0.4">
      <c r="A6975" s="5">
        <v>2026</v>
      </c>
      <c r="B6975" s="5" t="s">
        <v>6344</v>
      </c>
      <c r="C6975" s="5" t="s">
        <v>171</v>
      </c>
      <c r="D6975" s="5" t="s">
        <v>84</v>
      </c>
      <c r="E6975" s="5" t="s">
        <v>93</v>
      </c>
      <c r="F6975" s="5" t="s">
        <v>231</v>
      </c>
      <c r="G6975" s="5" t="s">
        <v>87</v>
      </c>
      <c r="H6975" s="5" t="s">
        <v>131</v>
      </c>
      <c r="I6975" s="5">
        <v>684.09383733966672</v>
      </c>
      <c r="J6975" s="5">
        <v>112.83042308792683</v>
      </c>
      <c r="K6975" s="5">
        <v>22.278027859251683</v>
      </c>
      <c r="L6975" s="5">
        <v>660.53970820970812</v>
      </c>
      <c r="M6975" s="5">
        <v>0</v>
      </c>
      <c r="N6975" s="5">
        <v>475.90503451538802</v>
      </c>
      <c r="O6975" s="5">
        <v>217.31039535299792</v>
      </c>
      <c r="P6975" s="5">
        <v>1601.2066259768721</v>
      </c>
      <c r="Q6975" s="5">
        <v>44.500574959565377</v>
      </c>
      <c r="R6975" s="5">
        <v>361.82982537143255</v>
      </c>
      <c r="S6975" s="5">
        <v>0</v>
      </c>
      <c r="T6975" s="5">
        <v>3584.3239980371759</v>
      </c>
      <c r="U6975" s="5">
        <v>286.7459198429741</v>
      </c>
      <c r="V6975" s="5">
        <v>0</v>
      </c>
      <c r="W6975" s="5">
        <v>183.31257018532986</v>
      </c>
      <c r="X6975" s="5">
        <v>313.37232668553594</v>
      </c>
      <c r="Y6975" s="5">
        <v>1256.5615844547472</v>
      </c>
      <c r="Z6975" s="5">
        <v>290.94740149411081</v>
      </c>
      <c r="AA6975" s="5">
        <v>3425.5896495526727</v>
      </c>
      <c r="AB6975" s="5">
        <v>149.51751534669364</v>
      </c>
      <c r="AC6975" s="5">
        <v>2312.2898597708449</v>
      </c>
      <c r="AD6975" s="5">
        <v>401.74070849679003</v>
      </c>
      <c r="AE6975" s="5">
        <v>457.76937917789076</v>
      </c>
      <c r="AF6975" s="5">
        <v>4455.0320800106492</v>
      </c>
      <c r="AG6975" s="5">
        <v>0</v>
      </c>
      <c r="AH6975" s="5">
        <v>788.55127956817876</v>
      </c>
      <c r="AI6975" s="5">
        <v>119.81883079152846</v>
      </c>
      <c r="AJ6975" s="5">
        <v>1490.3908646007371</v>
      </c>
      <c r="AK6975" s="5">
        <v>440.35980547313875</v>
      </c>
      <c r="AL6975" s="5">
        <v>24136.81640625</v>
      </c>
      <c r="AM6975" s="5">
        <v>17916.232421875</v>
      </c>
      <c r="AN6975" s="5">
        <v>6220.58544921875</v>
      </c>
      <c r="AO6975" s="5" t="s">
        <v>7152</v>
      </c>
    </row>
    <row r="6976" spans="1:41" x14ac:dyDescent="0.4">
      <c r="A6976" s="5">
        <v>2026</v>
      </c>
      <c r="B6976" s="5" t="s">
        <v>582</v>
      </c>
      <c r="C6976" s="5" t="s">
        <v>171</v>
      </c>
      <c r="D6976" s="5" t="s">
        <v>84</v>
      </c>
      <c r="E6976" s="5" t="s">
        <v>93</v>
      </c>
      <c r="F6976" s="5" t="s">
        <v>231</v>
      </c>
      <c r="G6976" s="5" t="s">
        <v>87</v>
      </c>
      <c r="H6976" s="5" t="s">
        <v>131</v>
      </c>
      <c r="I6976" s="5">
        <v>513.57524602139063</v>
      </c>
      <c r="J6976" s="5">
        <v>72.570415198674766</v>
      </c>
      <c r="K6976" s="5">
        <v>22.329358522669157</v>
      </c>
      <c r="L6976" s="5">
        <v>55.823396306672898</v>
      </c>
      <c r="M6976" s="5">
        <v>390.76377414671026</v>
      </c>
      <c r="N6976" s="5">
        <v>485.6635478680542</v>
      </c>
      <c r="O6976" s="5">
        <v>125.04440772694728</v>
      </c>
      <c r="P6976" s="5">
        <v>1227.8847263540204</v>
      </c>
      <c r="Q6976" s="5">
        <v>45.8662844358306</v>
      </c>
      <c r="R6976" s="5">
        <v>287.79771280660776</v>
      </c>
      <c r="S6976" s="5">
        <v>1116.4679261334579</v>
      </c>
      <c r="T6976" s="5">
        <v>1172.2913224401309</v>
      </c>
      <c r="U6976" s="5">
        <v>0</v>
      </c>
      <c r="V6976" s="5">
        <v>0</v>
      </c>
      <c r="W6976" s="5">
        <v>906.57195602036779</v>
      </c>
      <c r="X6976" s="5">
        <v>82.430330856185051</v>
      </c>
      <c r="Y6976" s="5">
        <v>0</v>
      </c>
      <c r="Z6976" s="5">
        <v>466.44721453446442</v>
      </c>
      <c r="AA6976" s="5">
        <v>5933.4509934921707</v>
      </c>
      <c r="AB6976" s="5">
        <v>0</v>
      </c>
      <c r="AC6976" s="5">
        <v>632.50978302257261</v>
      </c>
      <c r="AD6976" s="5">
        <v>271.97663416467873</v>
      </c>
      <c r="AE6976" s="5">
        <v>6451.2651813927787</v>
      </c>
      <c r="AF6976" s="5">
        <v>288.90763084389698</v>
      </c>
      <c r="AG6976" s="5">
        <v>0</v>
      </c>
      <c r="AH6976" s="5">
        <v>1766.2522591431305</v>
      </c>
      <c r="AI6976" s="5">
        <v>130.62674735761456</v>
      </c>
      <c r="AJ6976" s="5">
        <v>1228.1147187468036</v>
      </c>
      <c r="AK6976" s="5">
        <v>205.43009840855626</v>
      </c>
      <c r="AL6976" s="5">
        <v>23880.0625</v>
      </c>
      <c r="AM6976" s="5">
        <v>17689.876953125</v>
      </c>
      <c r="AN6976" s="5">
        <v>6190.18505859375</v>
      </c>
      <c r="AO6976" s="5" t="s">
        <v>1372</v>
      </c>
    </row>
    <row r="6977" spans="1:41" x14ac:dyDescent="0.4">
      <c r="A6977" s="5">
        <v>2026</v>
      </c>
      <c r="B6977" s="5" t="s">
        <v>4980</v>
      </c>
      <c r="C6977" s="5" t="s">
        <v>171</v>
      </c>
      <c r="D6977" s="5" t="s">
        <v>84</v>
      </c>
      <c r="E6977" s="5" t="s">
        <v>93</v>
      </c>
      <c r="F6977" s="5" t="s">
        <v>231</v>
      </c>
      <c r="G6977" s="5" t="s">
        <v>87</v>
      </c>
      <c r="H6977" s="5" t="s">
        <v>131</v>
      </c>
      <c r="I6977" s="5">
        <v>547.81019273364188</v>
      </c>
      <c r="J6977" s="5">
        <v>116.06833806658025</v>
      </c>
      <c r="K6977" s="5">
        <v>22.917344438292748</v>
      </c>
      <c r="L6977" s="5">
        <v>684.76274091705238</v>
      </c>
      <c r="M6977" s="5">
        <v>368.71839895533589</v>
      </c>
      <c r="N6977" s="5">
        <v>2800.442577094273</v>
      </c>
      <c r="O6977" s="5">
        <v>223.54659091864107</v>
      </c>
      <c r="P6977" s="5">
        <v>1267.9035306385947</v>
      </c>
      <c r="Q6977" s="5">
        <v>44.453334933093274</v>
      </c>
      <c r="R6977" s="5">
        <v>378.94221324023908</v>
      </c>
      <c r="S6977" s="5">
        <v>632.088683923433</v>
      </c>
      <c r="T6977" s="5">
        <v>3982.1587087176281</v>
      </c>
      <c r="U6977" s="5">
        <v>0</v>
      </c>
      <c r="V6977" s="5">
        <v>0</v>
      </c>
      <c r="W6977" s="5">
        <v>178.03831263843364</v>
      </c>
      <c r="X6977" s="5">
        <v>153.80824642136869</v>
      </c>
      <c r="Z6977" s="5">
        <v>162.96211161687714</v>
      </c>
      <c r="AA6977" s="5">
        <v>2361.9047155938947</v>
      </c>
      <c r="AB6977" s="5">
        <v>265.47724724784183</v>
      </c>
      <c r="AC6977" s="5">
        <v>691.87473941827386</v>
      </c>
      <c r="AD6977" s="5">
        <v>259.15636040860755</v>
      </c>
      <c r="AE6977" s="5">
        <v>5885.0078143259707</v>
      </c>
      <c r="AF6977" s="5">
        <v>3490.5074885883032</v>
      </c>
      <c r="AG6977" s="5">
        <v>0</v>
      </c>
      <c r="AH6977" s="5">
        <v>1264.177367846866</v>
      </c>
      <c r="AI6977" s="5">
        <v>123.25729336506943</v>
      </c>
      <c r="AJ6977" s="5">
        <v>1020.8232245363442</v>
      </c>
      <c r="AK6977" s="5">
        <v>452.996890145127</v>
      </c>
      <c r="AL6977" s="5">
        <v>27379.8046875</v>
      </c>
      <c r="AM6977" s="5">
        <v>19453.4609375</v>
      </c>
      <c r="AN6977" s="5">
        <v>7926.3408203125</v>
      </c>
      <c r="AO6977" s="5" t="s">
        <v>6198</v>
      </c>
    </row>
    <row r="6978" spans="1:41" x14ac:dyDescent="0.4">
      <c r="A6978" s="5">
        <v>2026</v>
      </c>
      <c r="B6978" s="5" t="s">
        <v>4980</v>
      </c>
      <c r="C6978" s="5" t="s">
        <v>171</v>
      </c>
      <c r="D6978" s="5" t="s">
        <v>84</v>
      </c>
      <c r="E6978" s="5" t="s">
        <v>93</v>
      </c>
      <c r="F6978" s="5" t="s">
        <v>231</v>
      </c>
      <c r="G6978" s="5" t="s">
        <v>88</v>
      </c>
      <c r="H6978" s="5" t="s">
        <v>131</v>
      </c>
      <c r="I6978" s="5">
        <v>609.26287812117812</v>
      </c>
      <c r="J6978" s="5">
        <v>118.8016394694416</v>
      </c>
      <c r="K6978" s="5">
        <v>25</v>
      </c>
      <c r="L6978" s="5">
        <v>762.84837843790308</v>
      </c>
      <c r="M6978" s="5">
        <v>402.03998367724802</v>
      </c>
      <c r="N6978" s="5">
        <v>3083.5735518174388</v>
      </c>
      <c r="O6978" s="5">
        <v>243.7488013038419</v>
      </c>
      <c r="P6978" s="5">
        <v>1392.0012659040001</v>
      </c>
      <c r="Q6978" s="5">
        <v>49.091770993624948</v>
      </c>
      <c r="R6978" s="5">
        <v>412.52494089543762</v>
      </c>
      <c r="S6978" s="5">
        <v>677.80112217321948</v>
      </c>
      <c r="T6978" s="5">
        <v>4421.6096399999997</v>
      </c>
      <c r="U6978" s="5">
        <v>0</v>
      </c>
      <c r="V6978" s="5">
        <v>0</v>
      </c>
      <c r="W6978" s="5">
        <v>194.1278778327283</v>
      </c>
      <c r="X6978" s="5">
        <v>172.42599999999999</v>
      </c>
      <c r="Z6978" s="5">
        <v>179.43794364515111</v>
      </c>
      <c r="AA6978" s="5">
        <v>2687</v>
      </c>
      <c r="AB6978" s="5">
        <v>275</v>
      </c>
      <c r="AC6978" s="5">
        <v>754.40062000000012</v>
      </c>
      <c r="AD6978" s="5">
        <v>286.03950427286122</v>
      </c>
      <c r="AE6978" s="5">
        <v>6416.8439988770187</v>
      </c>
      <c r="AF6978" s="5">
        <v>3888.5409770235869</v>
      </c>
      <c r="AG6978" s="5">
        <v>0</v>
      </c>
      <c r="AH6978" s="5">
        <v>1433.7973701778931</v>
      </c>
      <c r="AI6978" s="5">
        <v>134.39622311496581</v>
      </c>
      <c r="AJ6978" s="5">
        <v>1158.044698995019</v>
      </c>
      <c r="AK6978" s="5">
        <v>494</v>
      </c>
      <c r="AL6978" s="5">
        <v>30272.359375</v>
      </c>
      <c r="AM6978" s="5">
        <v>21512.373046875</v>
      </c>
      <c r="AN6978" s="5">
        <v>8759.986328125</v>
      </c>
      <c r="AO6978" s="5" t="s">
        <v>6199</v>
      </c>
    </row>
    <row r="6979" spans="1:41" x14ac:dyDescent="0.4">
      <c r="A6979" s="5">
        <v>2026</v>
      </c>
      <c r="B6979" s="5" t="s">
        <v>582</v>
      </c>
      <c r="C6979" s="5" t="s">
        <v>171</v>
      </c>
      <c r="D6979" s="5" t="s">
        <v>84</v>
      </c>
      <c r="E6979" s="5" t="s">
        <v>93</v>
      </c>
      <c r="F6979" s="5" t="s">
        <v>231</v>
      </c>
      <c r="G6979" s="5" t="s">
        <v>88</v>
      </c>
      <c r="H6979" s="5" t="s">
        <v>131</v>
      </c>
      <c r="I6979" s="5">
        <v>533.8487795115683</v>
      </c>
      <c r="J6979" s="5">
        <v>79.312318316619667</v>
      </c>
      <c r="K6979" s="5">
        <v>23.25262583273236</v>
      </c>
      <c r="L6979" s="5">
        <v>60.650947857582302</v>
      </c>
      <c r="M6979" s="5">
        <v>418.28239901780881</v>
      </c>
      <c r="N6979" s="5">
        <v>538</v>
      </c>
      <c r="O6979" s="5">
        <v>133.8931230563891</v>
      </c>
      <c r="P6979" s="5">
        <v>1099.7940000000001</v>
      </c>
      <c r="Q6979" s="5">
        <v>48.599528224245283</v>
      </c>
      <c r="R6979" s="5">
        <v>305.73907299943841</v>
      </c>
      <c r="S6979" s="5">
        <v>1169.520974881804</v>
      </c>
      <c r="T6979" s="5">
        <v>1136.999540909484</v>
      </c>
      <c r="U6979" s="5">
        <v>0</v>
      </c>
      <c r="V6979" s="5">
        <v>0</v>
      </c>
      <c r="W6979" s="5">
        <v>979.01130778347442</v>
      </c>
      <c r="X6979" s="5">
        <v>90</v>
      </c>
      <c r="Y6979" s="5">
        <v>0</v>
      </c>
      <c r="Z6979" s="5">
        <v>500.76466385309601</v>
      </c>
      <c r="AA6979" s="5">
        <v>6899.964095011027</v>
      </c>
      <c r="AB6979" s="5">
        <v>0</v>
      </c>
      <c r="AC6979" s="5">
        <v>685.25522999999998</v>
      </c>
      <c r="AD6979" s="5">
        <v>291.98649609109981</v>
      </c>
      <c r="AE6979" s="5">
        <v>6905.5804434929823</v>
      </c>
      <c r="AF6979" s="5">
        <v>313.89207417099158</v>
      </c>
      <c r="AG6979" s="5">
        <v>0</v>
      </c>
      <c r="AH6979" s="5">
        <v>1976.2398206630819</v>
      </c>
      <c r="AI6979" s="5">
        <v>139.8258305288104</v>
      </c>
      <c r="AJ6979" s="5">
        <v>1340.893861994233</v>
      </c>
      <c r="AK6979" s="5">
        <v>219.89703262650519</v>
      </c>
      <c r="AL6979" s="5">
        <v>25891.205078125</v>
      </c>
      <c r="AM6979" s="5">
        <v>19312.294921875</v>
      </c>
      <c r="AN6979" s="5">
        <v>6578.90869140625</v>
      </c>
      <c r="AO6979" s="5" t="s">
        <v>1373</v>
      </c>
    </row>
    <row r="6980" spans="1:41" x14ac:dyDescent="0.4">
      <c r="A6980" s="5">
        <v>2026</v>
      </c>
      <c r="B6980" s="5" t="s">
        <v>6344</v>
      </c>
      <c r="C6980" s="5" t="s">
        <v>171</v>
      </c>
      <c r="D6980" s="5" t="s">
        <v>84</v>
      </c>
      <c r="E6980" s="5" t="s">
        <v>93</v>
      </c>
      <c r="F6980" s="5" t="s">
        <v>231</v>
      </c>
      <c r="G6980" s="5" t="s">
        <v>88</v>
      </c>
      <c r="H6980" s="5" t="s">
        <v>131</v>
      </c>
      <c r="I6980" s="5">
        <v>767.3220259897189</v>
      </c>
      <c r="J6980" s="5">
        <v>118.3761935932893</v>
      </c>
      <c r="K6980" s="5">
        <v>24.181851513574578</v>
      </c>
      <c r="L6980" s="5">
        <v>742.13756273370655</v>
      </c>
      <c r="M6980" s="5">
        <v>0</v>
      </c>
      <c r="N6980" s="5">
        <v>523.33761685800005</v>
      </c>
      <c r="O6980" s="5">
        <v>238.9694130429823</v>
      </c>
      <c r="P6980" s="5">
        <v>1750.464336588632</v>
      </c>
      <c r="Q6980" s="5">
        <v>48.935883904165323</v>
      </c>
      <c r="R6980" s="5">
        <v>397.89288887906469</v>
      </c>
      <c r="S6980" s="5">
        <v>0</v>
      </c>
      <c r="T6980" s="5">
        <v>4009.183903381755</v>
      </c>
      <c r="U6980" s="5">
        <v>303.14043536112001</v>
      </c>
      <c r="V6980" s="5">
        <v>0</v>
      </c>
      <c r="W6980" s="5">
        <v>201.58307304825601</v>
      </c>
      <c r="X6980" s="5">
        <v>356</v>
      </c>
      <c r="Y6980" s="5">
        <v>1416.4014450510019</v>
      </c>
      <c r="Z6980" s="5">
        <v>321.20163390373392</v>
      </c>
      <c r="AA6980" s="5">
        <v>3953</v>
      </c>
      <c r="AB6980" s="5">
        <v>73</v>
      </c>
      <c r="AC6980" s="5">
        <v>2572.8153699999998</v>
      </c>
      <c r="AD6980" s="5">
        <v>422.64244491010498</v>
      </c>
      <c r="AE6980" s="5">
        <v>503.39460141100801</v>
      </c>
      <c r="AF6980" s="5">
        <v>4997.0399598639206</v>
      </c>
      <c r="AG6980" s="5">
        <v>0</v>
      </c>
      <c r="AH6980" s="5">
        <v>933.21706460637552</v>
      </c>
      <c r="AI6980" s="5">
        <v>131.761003053888</v>
      </c>
      <c r="AJ6980" s="5">
        <v>1671.7147199999999</v>
      </c>
      <c r="AK6980" s="5">
        <v>485</v>
      </c>
      <c r="AL6980" s="5">
        <v>26962.712890625</v>
      </c>
      <c r="AM6980" s="5">
        <v>20087.173828125</v>
      </c>
      <c r="AN6980" s="5">
        <v>6875.5390625</v>
      </c>
      <c r="AO6980" s="5" t="s">
        <v>7153</v>
      </c>
    </row>
    <row r="6981" spans="1:41" x14ac:dyDescent="0.4">
      <c r="A6981" s="5">
        <v>2026</v>
      </c>
      <c r="B6981" s="5" t="s">
        <v>7352</v>
      </c>
      <c r="C6981" s="5" t="s">
        <v>171</v>
      </c>
      <c r="D6981" s="5" t="s">
        <v>84</v>
      </c>
      <c r="E6981" s="5" t="s">
        <v>93</v>
      </c>
      <c r="F6981" s="5" t="s">
        <v>231</v>
      </c>
      <c r="G6981" s="5" t="s">
        <v>88</v>
      </c>
      <c r="H6981" s="5" t="s">
        <v>131</v>
      </c>
      <c r="I6981" s="5">
        <v>716</v>
      </c>
      <c r="J6981" s="5">
        <v>771.84215136920011</v>
      </c>
      <c r="K6981" s="5">
        <v>23.96627719229037</v>
      </c>
      <c r="L6981" s="5">
        <v>1195.7224752967461</v>
      </c>
      <c r="M6981" s="5">
        <v>386.42828112000001</v>
      </c>
      <c r="N6981" s="5">
        <v>506.90007112792972</v>
      </c>
      <c r="O6981" s="5">
        <v>49.322822537514242</v>
      </c>
      <c r="P6981" s="5">
        <v>2756.9095332996731</v>
      </c>
      <c r="Q6981" s="5">
        <v>50.646815974132743</v>
      </c>
      <c r="R6981" s="5">
        <v>1456.4289673275041</v>
      </c>
      <c r="S6981" s="5">
        <v>0</v>
      </c>
      <c r="T6981" s="5">
        <v>2246.3045728218349</v>
      </c>
      <c r="U6981" s="5">
        <v>346.83331653300007</v>
      </c>
      <c r="V6981" s="5">
        <v>0</v>
      </c>
      <c r="W6981" s="5">
        <v>511.18941188159999</v>
      </c>
      <c r="X6981" s="5">
        <v>0</v>
      </c>
      <c r="Y6981" s="5">
        <v>13620.511528540659</v>
      </c>
      <c r="Z6981" s="5">
        <v>268.67268109628441</v>
      </c>
      <c r="AA6981" s="5">
        <v>3944</v>
      </c>
      <c r="AB6981" s="5">
        <v>183</v>
      </c>
      <c r="AC6981" s="5">
        <v>2664.1469781216001</v>
      </c>
      <c r="AD6981" s="5">
        <v>512.87732303062614</v>
      </c>
      <c r="AE6981" s="5">
        <v>8318.1584411540425</v>
      </c>
      <c r="AF6981" s="5">
        <v>6734.9919795814758</v>
      </c>
      <c r="AG6981" s="5">
        <v>0</v>
      </c>
      <c r="AH6981" s="5">
        <v>908.28448052772376</v>
      </c>
      <c r="AI6981" s="5">
        <v>758.50351179840004</v>
      </c>
      <c r="AJ6981" s="5">
        <v>2426.8800135139199</v>
      </c>
      <c r="AK6981" s="5">
        <v>457</v>
      </c>
      <c r="AL6981" s="5">
        <v>51815.51953125</v>
      </c>
      <c r="AM6981" s="5">
        <v>45778.64453125</v>
      </c>
      <c r="AN6981" s="5">
        <v>6036.876953125</v>
      </c>
      <c r="AO6981" s="5" t="s">
        <v>8104</v>
      </c>
    </row>
    <row r="6982" spans="1:41" x14ac:dyDescent="0.4">
      <c r="A6982" s="5">
        <v>2026</v>
      </c>
      <c r="B6982" s="5" t="s">
        <v>4024</v>
      </c>
      <c r="C6982" s="5" t="s">
        <v>171</v>
      </c>
      <c r="D6982" s="5" t="s">
        <v>84</v>
      </c>
      <c r="E6982" s="5" t="s">
        <v>93</v>
      </c>
      <c r="F6982" s="5" t="s">
        <v>231</v>
      </c>
      <c r="G6982" s="5" t="s">
        <v>88</v>
      </c>
      <c r="H6982" s="5" t="s">
        <v>131</v>
      </c>
      <c r="I6982" s="5">
        <v>621.44813568360166</v>
      </c>
      <c r="J6982" s="5">
        <v>3720.619035937812</v>
      </c>
      <c r="K6982" s="5">
        <v>23.456025973200511</v>
      </c>
      <c r="L6982" s="5">
        <v>309.73800000000011</v>
      </c>
      <c r="M6982" s="5">
        <v>410.08078335079301</v>
      </c>
      <c r="N6982" s="5">
        <v>3174.618055271038</v>
      </c>
      <c r="O6982" s="5">
        <v>249.0743479316593</v>
      </c>
      <c r="P6982" s="5">
        <v>1258.574619277985</v>
      </c>
      <c r="Q6982" s="5">
        <v>48.951484392213509</v>
      </c>
      <c r="R6982" s="5">
        <v>720.59878713536568</v>
      </c>
      <c r="S6982" s="5">
        <v>704</v>
      </c>
      <c r="T6982" s="5">
        <v>1254.847197053426</v>
      </c>
      <c r="U6982" s="5">
        <v>0</v>
      </c>
      <c r="V6982" s="5">
        <v>0</v>
      </c>
      <c r="W6982" s="5">
        <v>177.1320691193329</v>
      </c>
      <c r="X6982" s="5">
        <v>90</v>
      </c>
      <c r="Y6982" s="5">
        <v>0</v>
      </c>
      <c r="Z6982" s="5">
        <v>338</v>
      </c>
      <c r="AA6982" s="5">
        <v>2687</v>
      </c>
      <c r="AB6982" s="5">
        <v>0</v>
      </c>
      <c r="AC6982" s="5">
        <v>696.9665</v>
      </c>
      <c r="AD6982" s="5">
        <v>285.98144646330468</v>
      </c>
      <c r="AE6982" s="5">
        <v>8294.176758115038</v>
      </c>
      <c r="AF6982" s="5">
        <v>1474.8780800476179</v>
      </c>
      <c r="AG6982" s="5">
        <v>0</v>
      </c>
      <c r="AH6982" s="5">
        <v>1970</v>
      </c>
      <c r="AI6982" s="5">
        <v>137.0841475772651</v>
      </c>
      <c r="AJ6982" s="5">
        <v>1158.044698995019</v>
      </c>
      <c r="AK6982" s="5">
        <v>503.81353383097422</v>
      </c>
      <c r="AL6982" s="5">
        <v>30309.0859375</v>
      </c>
      <c r="AM6982" s="5">
        <v>24503.615234375</v>
      </c>
      <c r="AN6982" s="5">
        <v>5805.46923828125</v>
      </c>
      <c r="AO6982" s="5" t="s">
        <v>4832</v>
      </c>
    </row>
    <row r="6983" spans="1:41" x14ac:dyDescent="0.4">
      <c r="A6983" s="5">
        <v>2026</v>
      </c>
      <c r="B6983" s="5" t="s">
        <v>4980</v>
      </c>
      <c r="C6983" s="5" t="s">
        <v>171</v>
      </c>
      <c r="D6983" s="5" t="s">
        <v>84</v>
      </c>
      <c r="E6983" s="5" t="s">
        <v>93</v>
      </c>
      <c r="F6983" s="5" t="s">
        <v>94</v>
      </c>
      <c r="G6983" s="5" t="s">
        <v>87</v>
      </c>
      <c r="H6983" s="5" t="s">
        <v>131</v>
      </c>
      <c r="I6983" s="5">
        <v>811.18047770173905</v>
      </c>
      <c r="J6983" s="5">
        <v>116.06833806658025</v>
      </c>
      <c r="K6983" s="5">
        <v>204.69551512327337</v>
      </c>
      <c r="L6983" s="5">
        <v>753.23901500875763</v>
      </c>
      <c r="M6983" s="5">
        <v>579.41462692981361</v>
      </c>
      <c r="N6983" s="5">
        <v>2945.2878059776071</v>
      </c>
      <c r="O6983" s="5">
        <v>571.19536707652924</v>
      </c>
      <c r="P6983" s="5">
        <v>1362.7168332271096</v>
      </c>
      <c r="Q6983" s="5">
        <v>284.12629488263428</v>
      </c>
      <c r="R6983" s="5">
        <v>572.45144939310956</v>
      </c>
      <c r="S6983" s="5">
        <v>737.43679791067177</v>
      </c>
      <c r="T6983" s="5">
        <v>4456.2252216602028</v>
      </c>
      <c r="U6983" s="5">
        <v>105.34811398723883</v>
      </c>
      <c r="V6983" s="5">
        <v>442.46207874640311</v>
      </c>
      <c r="W6983" s="5">
        <v>188.5731240371575</v>
      </c>
      <c r="X6983" s="5">
        <v>485.65480548117102</v>
      </c>
      <c r="Y6983" s="5">
        <v>0</v>
      </c>
      <c r="Z6983" s="5">
        <v>1445.0631040148342</v>
      </c>
      <c r="AA6983" s="5">
        <v>3481.7551672782433</v>
      </c>
      <c r="AB6983" s="5">
        <v>265.47724724784183</v>
      </c>
      <c r="AC6983" s="5">
        <v>1048.9563857025794</v>
      </c>
      <c r="AD6983" s="5">
        <v>401.37631429137997</v>
      </c>
      <c r="AE6983" s="5">
        <v>5885.0078143259707</v>
      </c>
      <c r="AF6983" s="5">
        <v>3939.6064985159023</v>
      </c>
      <c r="AG6983" s="5">
        <v>1052.427658732516</v>
      </c>
      <c r="AH6983" s="5">
        <v>2128.0319025422245</v>
      </c>
      <c r="AI6983" s="5">
        <v>123.25729336506943</v>
      </c>
      <c r="AJ6983" s="5">
        <v>1020.8232245363442</v>
      </c>
      <c r="AK6983" s="5">
        <v>515.15227739759791</v>
      </c>
      <c r="AL6983" s="5">
        <v>35923.015625</v>
      </c>
      <c r="AM6983" s="5">
        <v>25266.521484375</v>
      </c>
      <c r="AN6983" s="5">
        <v>10656.490234375</v>
      </c>
      <c r="AO6983" s="5" t="s">
        <v>6200</v>
      </c>
    </row>
    <row r="6984" spans="1:41" x14ac:dyDescent="0.4">
      <c r="A6984" s="5">
        <v>2026</v>
      </c>
      <c r="B6984" s="5" t="s">
        <v>4024</v>
      </c>
      <c r="C6984" s="5" t="s">
        <v>171</v>
      </c>
      <c r="D6984" s="5" t="s">
        <v>84</v>
      </c>
      <c r="E6984" s="5" t="s">
        <v>93</v>
      </c>
      <c r="F6984" s="5" t="s">
        <v>94</v>
      </c>
      <c r="G6984" s="5" t="s">
        <v>87</v>
      </c>
      <c r="H6984" s="5" t="s">
        <v>131</v>
      </c>
      <c r="I6984" s="5">
        <v>941.23746842965772</v>
      </c>
      <c r="J6984" s="5">
        <v>6301.9635098882254</v>
      </c>
      <c r="K6984" s="5">
        <v>199.94263970170695</v>
      </c>
      <c r="L6984" s="5">
        <v>611.2634134054673</v>
      </c>
      <c r="M6984" s="5">
        <v>378.65875166710367</v>
      </c>
      <c r="N6984" s="5">
        <v>2972.0416933741585</v>
      </c>
      <c r="O6984" s="5">
        <v>587.46200615782084</v>
      </c>
      <c r="P6984" s="5">
        <v>1233.1227805647279</v>
      </c>
      <c r="Q6984" s="5">
        <v>52.95973706344936</v>
      </c>
      <c r="R6984" s="5">
        <v>992.29635768945013</v>
      </c>
      <c r="S6984" s="5">
        <v>757.31750333420734</v>
      </c>
      <c r="T6984" s="5">
        <v>1731.0114361924739</v>
      </c>
      <c r="U6984" s="5">
        <v>108.18821476202962</v>
      </c>
      <c r="V6984" s="5">
        <v>454.39050200052441</v>
      </c>
      <c r="W6984" s="5">
        <v>216.37642952405923</v>
      </c>
      <c r="X6984" s="5">
        <v>1876.6259207872754</v>
      </c>
      <c r="Y6984" s="5">
        <v>0</v>
      </c>
      <c r="Z6984" s="5">
        <v>1608.7587535113805</v>
      </c>
      <c r="AA6984" s="5">
        <v>3510.7075690278612</v>
      </c>
      <c r="AB6984" s="5">
        <v>139.13761735900343</v>
      </c>
      <c r="AC6984" s="5">
        <v>708.93778926870812</v>
      </c>
      <c r="AD6984" s="5">
        <v>408.45131619160139</v>
      </c>
      <c r="AE6984" s="5">
        <v>7658.6437230040765</v>
      </c>
      <c r="AF6984" s="5">
        <v>1592.2189392385612</v>
      </c>
      <c r="AG6984" s="5">
        <v>1747.2396684067783</v>
      </c>
      <c r="AH6984" s="5">
        <v>2846.4319303889993</v>
      </c>
      <c r="AI6984" s="5">
        <v>126.58021127157465</v>
      </c>
      <c r="AJ6984" s="5">
        <v>1048.343801044067</v>
      </c>
      <c r="AK6984" s="5">
        <v>529.04037018632482</v>
      </c>
      <c r="AL6984" s="5">
        <v>41339.34765625</v>
      </c>
      <c r="AM6984" s="5">
        <v>31542.314453125</v>
      </c>
      <c r="AN6984" s="5">
        <v>9797.03515625</v>
      </c>
      <c r="AO6984" s="5" t="s">
        <v>4833</v>
      </c>
    </row>
    <row r="6985" spans="1:41" x14ac:dyDescent="0.4">
      <c r="A6985" s="5">
        <v>2026</v>
      </c>
      <c r="B6985" s="5" t="s">
        <v>7352</v>
      </c>
      <c r="C6985" s="5" t="s">
        <v>171</v>
      </c>
      <c r="D6985" s="5" t="s">
        <v>84</v>
      </c>
      <c r="E6985" s="5" t="s">
        <v>93</v>
      </c>
      <c r="F6985" s="5" t="s">
        <v>94</v>
      </c>
      <c r="G6985" s="5" t="s">
        <v>87</v>
      </c>
      <c r="H6985" s="5" t="s">
        <v>131</v>
      </c>
      <c r="I6985" s="5">
        <v>1162.7450980392159</v>
      </c>
      <c r="J6985" s="5">
        <v>678.3</v>
      </c>
      <c r="K6985" s="5">
        <v>162.303145</v>
      </c>
      <c r="L6985" s="5">
        <v>1140</v>
      </c>
      <c r="M6985" s="5">
        <v>350</v>
      </c>
      <c r="N6985" s="5">
        <v>598.3961181640625</v>
      </c>
      <c r="O6985" s="5">
        <v>374.67320000000001</v>
      </c>
      <c r="P6985" s="5">
        <v>2784.0650000000001</v>
      </c>
      <c r="Q6985" s="5">
        <v>489.03103848182519</v>
      </c>
      <c r="R6985" s="5">
        <v>1643.4224168118001</v>
      </c>
      <c r="S6985" s="5">
        <v>650</v>
      </c>
      <c r="T6985" s="5">
        <v>2418.5</v>
      </c>
      <c r="U6985" s="5">
        <v>330</v>
      </c>
      <c r="V6985" s="5">
        <v>4700</v>
      </c>
      <c r="W6985" s="5">
        <v>552.0404016</v>
      </c>
      <c r="X6985" s="5">
        <v>386</v>
      </c>
      <c r="Y6985" s="5">
        <v>19023.34887203843</v>
      </c>
      <c r="Z6985" s="5">
        <v>1574.05075176229</v>
      </c>
      <c r="AA6985" s="5">
        <v>4469</v>
      </c>
      <c r="AB6985" s="5">
        <v>166</v>
      </c>
      <c r="AC6985" s="5">
        <v>2816</v>
      </c>
      <c r="AE6985" s="5">
        <v>7534.0123812000011</v>
      </c>
      <c r="AF6985" s="5">
        <v>6377.2439999999997</v>
      </c>
      <c r="AG6985" s="5">
        <v>32956</v>
      </c>
      <c r="AH6985" s="5">
        <v>2848.8573290330291</v>
      </c>
      <c r="AI6985" s="5">
        <v>693</v>
      </c>
      <c r="AJ6985" s="5">
        <v>2155</v>
      </c>
      <c r="AK6985" s="5">
        <v>573</v>
      </c>
      <c r="AL6985" s="5">
        <v>99604.9921875</v>
      </c>
      <c r="AM6985" s="5">
        <v>90430.609375</v>
      </c>
      <c r="AN6985" s="5">
        <v>9174.3740234375</v>
      </c>
      <c r="AO6985" s="5" t="s">
        <v>8105</v>
      </c>
    </row>
    <row r="6986" spans="1:41" x14ac:dyDescent="0.4">
      <c r="A6986" s="5">
        <v>2026</v>
      </c>
      <c r="B6986" s="5" t="s">
        <v>6344</v>
      </c>
      <c r="C6986" s="5" t="s">
        <v>171</v>
      </c>
      <c r="D6986" s="5" t="s">
        <v>84</v>
      </c>
      <c r="E6986" s="5" t="s">
        <v>93</v>
      </c>
      <c r="F6986" s="5" t="s">
        <v>94</v>
      </c>
      <c r="G6986" s="5" t="s">
        <v>87</v>
      </c>
      <c r="H6986" s="5" t="s">
        <v>131</v>
      </c>
      <c r="I6986" s="5">
        <v>940.11698005660787</v>
      </c>
      <c r="J6986" s="5">
        <v>112.83042308792683</v>
      </c>
      <c r="K6986" s="5">
        <v>166.21344502297359</v>
      </c>
      <c r="L6986" s="5">
        <v>742.46711387912933</v>
      </c>
      <c r="M6986" s="5">
        <v>358.4323998037176</v>
      </c>
      <c r="N6986" s="5">
        <v>619.67227007665917</v>
      </c>
      <c r="O6986" s="5">
        <v>555.26094373936019</v>
      </c>
      <c r="P6986" s="5">
        <v>1744.579585898359</v>
      </c>
      <c r="Q6986" s="5">
        <v>283.29381771983157</v>
      </c>
      <c r="R6986" s="5">
        <v>653.08532024609792</v>
      </c>
      <c r="S6986" s="5">
        <v>1098.1027168718072</v>
      </c>
      <c r="T6986" s="5">
        <v>3993.9610263842819</v>
      </c>
      <c r="U6986" s="5">
        <v>317.468696969007</v>
      </c>
      <c r="V6986" s="5">
        <v>716.8647996074352</v>
      </c>
      <c r="W6986" s="5">
        <v>193.55349589400751</v>
      </c>
      <c r="X6986" s="5">
        <v>472.10667517003947</v>
      </c>
      <c r="Y6986" s="5">
        <v>1256.5615844547472</v>
      </c>
      <c r="Z6986" s="5">
        <v>1575.5777852445506</v>
      </c>
      <c r="AA6986" s="5">
        <v>4497.8145712512223</v>
      </c>
      <c r="AB6986" s="5">
        <v>149.51751534669364</v>
      </c>
      <c r="AC6986" s="5">
        <v>2501.2667371702728</v>
      </c>
      <c r="AD6986" s="5">
        <v>628.1399720159186</v>
      </c>
      <c r="AE6986" s="5">
        <v>2216.1363233578427</v>
      </c>
      <c r="AF6986" s="5">
        <v>4864.5666991006683</v>
      </c>
      <c r="AG6986" s="5">
        <v>36109.504048797382</v>
      </c>
      <c r="AH6986" s="5">
        <v>2601.1951300041219</v>
      </c>
      <c r="AI6986" s="5">
        <v>119.81883079152846</v>
      </c>
      <c r="AJ6986" s="5">
        <v>1490.3908646007371</v>
      </c>
      <c r="AK6986" s="5">
        <v>500.78126715433689</v>
      </c>
      <c r="AL6986" s="5">
        <v>71479.2890625</v>
      </c>
      <c r="AM6986" s="5">
        <v>60642.19921875</v>
      </c>
      <c r="AN6986" s="5">
        <v>10837.0830078125</v>
      </c>
      <c r="AO6986" s="5" t="s">
        <v>7154</v>
      </c>
    </row>
    <row r="6987" spans="1:41" x14ac:dyDescent="0.4">
      <c r="A6987" s="5">
        <v>2026</v>
      </c>
      <c r="B6987" s="5" t="s">
        <v>582</v>
      </c>
      <c r="C6987" s="5" t="s">
        <v>171</v>
      </c>
      <c r="D6987" s="5" t="s">
        <v>84</v>
      </c>
      <c r="E6987" s="5" t="s">
        <v>93</v>
      </c>
      <c r="F6987" s="5" t="s">
        <v>94</v>
      </c>
      <c r="G6987" s="5" t="s">
        <v>87</v>
      </c>
      <c r="H6987" s="5" t="s">
        <v>131</v>
      </c>
      <c r="I6987" s="5">
        <v>792.69222755475505</v>
      </c>
      <c r="J6987" s="5">
        <v>351.68739673203925</v>
      </c>
      <c r="K6987" s="5">
        <v>128.39381150534766</v>
      </c>
      <c r="L6987" s="5">
        <v>173.05252855068596</v>
      </c>
      <c r="M6987" s="5">
        <v>669.88075568007469</v>
      </c>
      <c r="N6987" s="5">
        <v>545.95281587926092</v>
      </c>
      <c r="O6987" s="5">
        <v>193.14895122108823</v>
      </c>
      <c r="P6987" s="5">
        <v>1227.8847263540204</v>
      </c>
      <c r="Q6987" s="5">
        <v>45.8662844358306</v>
      </c>
      <c r="R6987" s="5">
        <v>619.74942784155269</v>
      </c>
      <c r="S6987" s="5">
        <v>1618.878492893514</v>
      </c>
      <c r="T6987" s="5">
        <v>1786.3486818135327</v>
      </c>
      <c r="U6987" s="5">
        <v>111.6467926133458</v>
      </c>
      <c r="V6987" s="5">
        <v>0</v>
      </c>
      <c r="W6987" s="5">
        <v>962.39535232704065</v>
      </c>
      <c r="X6987" s="5">
        <v>2439.0219007780088</v>
      </c>
      <c r="Y6987" s="5">
        <v>3232.1925877959338</v>
      </c>
      <c r="Z6987" s="5">
        <v>1665.8829090516588</v>
      </c>
      <c r="AA6987" s="5">
        <v>7262.4921798255873</v>
      </c>
      <c r="AB6987" s="5">
        <v>144.02436247121608</v>
      </c>
      <c r="AC6987" s="5">
        <v>696.76307040551615</v>
      </c>
      <c r="AD6987" s="5">
        <v>421.50875205583571</v>
      </c>
      <c r="AE6987" s="5">
        <v>6451.2651813927787</v>
      </c>
      <c r="AF6987" s="5">
        <v>837.8321294473011</v>
      </c>
      <c r="AG6987" s="5">
        <v>1779.6498742567319</v>
      </c>
      <c r="AH6987" s="5">
        <v>2882.7201852765884</v>
      </c>
      <c r="AI6987" s="5">
        <v>130.62674735761456</v>
      </c>
      <c r="AJ6987" s="5">
        <v>1228.1147187468036</v>
      </c>
      <c r="AK6987" s="5">
        <v>289.16519286856561</v>
      </c>
      <c r="AL6987" s="5">
        <v>38688.83203125</v>
      </c>
      <c r="AM6987" s="5">
        <v>27022.7265625</v>
      </c>
      <c r="AN6987" s="5">
        <v>11666.11328125</v>
      </c>
      <c r="AO6987" s="5" t="s">
        <v>1374</v>
      </c>
    </row>
    <row r="6988" spans="1:41" x14ac:dyDescent="0.4">
      <c r="A6988" s="5">
        <v>2026</v>
      </c>
      <c r="B6988" s="5" t="s">
        <v>4980</v>
      </c>
      <c r="C6988" s="5" t="s">
        <v>171</v>
      </c>
      <c r="D6988" s="5" t="s">
        <v>84</v>
      </c>
      <c r="E6988" s="5" t="s">
        <v>93</v>
      </c>
      <c r="F6988" s="5" t="s">
        <v>94</v>
      </c>
      <c r="G6988" s="5" t="s">
        <v>88</v>
      </c>
      <c r="H6988" s="5" t="s">
        <v>131</v>
      </c>
      <c r="I6988" s="5">
        <v>902.17772337174449</v>
      </c>
      <c r="J6988" s="5">
        <v>118.8016394694416</v>
      </c>
      <c r="K6988" s="5">
        <v>220</v>
      </c>
      <c r="L6988" s="5">
        <v>839.13321628169342</v>
      </c>
      <c r="M6988" s="5">
        <v>631.77711720710386</v>
      </c>
      <c r="N6988" s="5">
        <v>3243.0629555798359</v>
      </c>
      <c r="O6988" s="5">
        <v>622.81507162810431</v>
      </c>
      <c r="P6988" s="5">
        <v>1496.0945459039999</v>
      </c>
      <c r="Q6988" s="5">
        <v>313.77315161256109</v>
      </c>
      <c r="R6988" s="5">
        <v>623.18340917243506</v>
      </c>
      <c r="S6988" s="5">
        <v>790.76797586875603</v>
      </c>
      <c r="T6988" s="5">
        <v>4947.9917400000004</v>
      </c>
      <c r="U6988" s="5">
        <v>108.2776828864272</v>
      </c>
      <c r="V6988" s="5">
        <v>487</v>
      </c>
      <c r="W6988" s="5">
        <v>205.61473450922111</v>
      </c>
      <c r="X6988" s="5">
        <v>544.44100000000003</v>
      </c>
      <c r="Y6988" s="5">
        <v>0</v>
      </c>
      <c r="Z6988" s="5">
        <v>1591.162198680338</v>
      </c>
      <c r="AA6988" s="5">
        <v>4050</v>
      </c>
      <c r="AB6988" s="5">
        <v>275</v>
      </c>
      <c r="AC6988" s="5">
        <v>1143.75236</v>
      </c>
      <c r="AD6988" s="5">
        <v>442.74461900778567</v>
      </c>
      <c r="AE6988" s="5">
        <v>6416.8439988770187</v>
      </c>
      <c r="AF6988" s="5">
        <v>4388.8521519898604</v>
      </c>
      <c r="AG6988" s="5">
        <v>1216</v>
      </c>
      <c r="AH6988" s="5">
        <v>2413.5589064661199</v>
      </c>
      <c r="AI6988" s="5">
        <v>134.39622311496581</v>
      </c>
      <c r="AJ6988" s="5">
        <v>1158.044698995019</v>
      </c>
      <c r="AK6988" s="5">
        <v>562</v>
      </c>
      <c r="AL6988" s="5">
        <v>39887.26171875</v>
      </c>
      <c r="AM6988" s="5">
        <v>28096.16015625</v>
      </c>
      <c r="AN6988" s="5">
        <v>11791.107421875</v>
      </c>
      <c r="AO6988" s="5" t="s">
        <v>6201</v>
      </c>
    </row>
    <row r="6989" spans="1:41" x14ac:dyDescent="0.4">
      <c r="A6989" s="5">
        <v>2026</v>
      </c>
      <c r="B6989" s="5" t="s">
        <v>6344</v>
      </c>
      <c r="C6989" s="5" t="s">
        <v>171</v>
      </c>
      <c r="D6989" s="5" t="s">
        <v>84</v>
      </c>
      <c r="E6989" s="5" t="s">
        <v>93</v>
      </c>
      <c r="F6989" s="5" t="s">
        <v>94</v>
      </c>
      <c r="G6989" s="5" t="s">
        <v>88</v>
      </c>
      <c r="H6989" s="5" t="s">
        <v>131</v>
      </c>
      <c r="I6989" s="5">
        <v>1054.4934429020391</v>
      </c>
      <c r="J6989" s="5">
        <v>118.3761935932893</v>
      </c>
      <c r="K6989" s="5">
        <v>180.4176237007475</v>
      </c>
      <c r="L6989" s="5">
        <v>834.18563253013531</v>
      </c>
      <c r="M6989" s="5">
        <v>394.15684674239998</v>
      </c>
      <c r="N6989" s="5">
        <v>681.43386922800005</v>
      </c>
      <c r="O6989" s="5">
        <v>610.60301140010233</v>
      </c>
      <c r="P6989" s="5">
        <v>1907.2019175492419</v>
      </c>
      <c r="Q6989" s="5">
        <v>311.52930916739888</v>
      </c>
      <c r="R6989" s="5">
        <v>718.17740422717941</v>
      </c>
      <c r="S6989" s="5">
        <v>1207.54905114179</v>
      </c>
      <c r="T6989" s="5">
        <v>4467.3763494825271</v>
      </c>
      <c r="U6989" s="5">
        <v>335.61976772124001</v>
      </c>
      <c r="V6989" s="5">
        <v>788</v>
      </c>
      <c r="W6989" s="5">
        <v>212.84469724089601</v>
      </c>
      <c r="X6989" s="5">
        <v>537</v>
      </c>
      <c r="Y6989" s="5">
        <v>1416.4014450510019</v>
      </c>
      <c r="Z6989" s="5">
        <v>1739.4146033410091</v>
      </c>
      <c r="AA6989" s="5">
        <v>5221</v>
      </c>
      <c r="AB6989" s="5">
        <v>73</v>
      </c>
      <c r="AC6989" s="5">
        <v>2783.0842600000001</v>
      </c>
      <c r="AD6989" s="5">
        <v>660.82079287390411</v>
      </c>
      <c r="AE6989" s="5">
        <v>2437.0154752872959</v>
      </c>
      <c r="AF6989" s="5">
        <v>5456.3993583568681</v>
      </c>
      <c r="AG6989" s="5">
        <v>40503</v>
      </c>
      <c r="AH6989" s="5">
        <v>3078.404342987265</v>
      </c>
      <c r="AI6989" s="5">
        <v>131.761003053888</v>
      </c>
      <c r="AJ6989" s="5">
        <v>1671.7147199999999</v>
      </c>
      <c r="AK6989" s="5">
        <v>551</v>
      </c>
      <c r="AL6989" s="5">
        <v>80081.9765625</v>
      </c>
      <c r="AM6989" s="5">
        <v>67977.0390625</v>
      </c>
      <c r="AN6989" s="5">
        <v>12104.93359375</v>
      </c>
      <c r="AO6989" s="5" t="s">
        <v>7155</v>
      </c>
    </row>
    <row r="6990" spans="1:41" x14ac:dyDescent="0.4">
      <c r="A6990" s="5">
        <v>2026</v>
      </c>
      <c r="B6990" s="5" t="s">
        <v>4024</v>
      </c>
      <c r="C6990" s="5" t="s">
        <v>171</v>
      </c>
      <c r="D6990" s="5" t="s">
        <v>84</v>
      </c>
      <c r="E6990" s="5" t="s">
        <v>93</v>
      </c>
      <c r="F6990" s="5" t="s">
        <v>94</v>
      </c>
      <c r="G6990" s="5" t="s">
        <v>88</v>
      </c>
      <c r="H6990" s="5" t="s">
        <v>131</v>
      </c>
      <c r="I6990" s="5">
        <v>1039.730534701411</v>
      </c>
      <c r="J6990" s="5">
        <v>7002.457474745639</v>
      </c>
      <c r="K6990" s="5">
        <v>227.52345194004499</v>
      </c>
      <c r="L6990" s="5">
        <v>673.08450000000016</v>
      </c>
      <c r="M6990" s="5">
        <v>410.08078335079301</v>
      </c>
      <c r="N6990" s="5">
        <v>3240.8229790623932</v>
      </c>
      <c r="O6990" s="5">
        <v>634.96418275535677</v>
      </c>
      <c r="P6990" s="5">
        <v>1304.349541464431</v>
      </c>
      <c r="Q6990" s="5">
        <v>48.951484392213509</v>
      </c>
      <c r="R6990" s="5">
        <v>1070.148322531858</v>
      </c>
      <c r="S6990" s="5">
        <v>821</v>
      </c>
      <c r="T6990" s="5">
        <v>1912.1481097956971</v>
      </c>
      <c r="U6990" s="5">
        <v>109.9018481297236</v>
      </c>
      <c r="V6990" s="5">
        <v>497</v>
      </c>
      <c r="W6990" s="5">
        <v>236.1760921591106</v>
      </c>
      <c r="X6990" s="5">
        <v>2073</v>
      </c>
      <c r="Y6990" s="5">
        <v>0</v>
      </c>
      <c r="Z6990" s="5">
        <v>1745</v>
      </c>
      <c r="AA6990" s="5">
        <v>4050</v>
      </c>
      <c r="AB6990" s="5">
        <v>128.607</v>
      </c>
      <c r="AC6990" s="5">
        <v>767.76760000000002</v>
      </c>
      <c r="AD6990" s="5">
        <v>443.21337742889551</v>
      </c>
      <c r="AE6990" s="5">
        <v>8294.176758115038</v>
      </c>
      <c r="AF6990" s="5">
        <v>1758.8320743522791</v>
      </c>
      <c r="AG6990" s="5">
        <v>1931</v>
      </c>
      <c r="AH6990" s="5">
        <v>3215</v>
      </c>
      <c r="AI6990" s="5">
        <v>137.0841475772651</v>
      </c>
      <c r="AJ6990" s="5">
        <v>1158.044698995019</v>
      </c>
      <c r="AK6990" s="5">
        <v>572.94143731010786</v>
      </c>
      <c r="AL6990" s="5">
        <v>45503.0078125</v>
      </c>
      <c r="AM6990" s="5">
        <v>34691.265625</v>
      </c>
      <c r="AN6990" s="5">
        <v>10811.73828125</v>
      </c>
      <c r="AO6990" s="5" t="s">
        <v>4834</v>
      </c>
    </row>
    <row r="6991" spans="1:41" x14ac:dyDescent="0.4">
      <c r="A6991" s="5">
        <v>2026</v>
      </c>
      <c r="B6991" s="5" t="s">
        <v>582</v>
      </c>
      <c r="C6991" s="5" t="s">
        <v>171</v>
      </c>
      <c r="D6991" s="5" t="s">
        <v>84</v>
      </c>
      <c r="E6991" s="5" t="s">
        <v>93</v>
      </c>
      <c r="F6991" s="5" t="s">
        <v>94</v>
      </c>
      <c r="G6991" s="5" t="s">
        <v>88</v>
      </c>
      <c r="H6991" s="5" t="s">
        <v>131</v>
      </c>
      <c r="I6991" s="5">
        <v>823.98398576785542</v>
      </c>
      <c r="J6991" s="5">
        <v>384.35969645746462</v>
      </c>
      <c r="K6991" s="5">
        <v>133.70259853821111</v>
      </c>
      <c r="L6991" s="5">
        <v>188.01793835850521</v>
      </c>
      <c r="M6991" s="5">
        <v>717.05554117338647</v>
      </c>
      <c r="N6991" s="5">
        <v>605</v>
      </c>
      <c r="O6991" s="5">
        <v>206.817056149601</v>
      </c>
      <c r="P6991" s="5">
        <v>1099.7940000000001</v>
      </c>
      <c r="Q6991" s="5">
        <v>48.599528224245283</v>
      </c>
      <c r="R6991" s="5">
        <v>658.38471651626764</v>
      </c>
      <c r="S6991" s="5">
        <v>1695.805413578616</v>
      </c>
      <c r="T6991" s="5">
        <v>1732.5707290049279</v>
      </c>
      <c r="U6991" s="5">
        <v>111.5503758516695</v>
      </c>
      <c r="V6991" s="5">
        <v>0</v>
      </c>
      <c r="W6991" s="5">
        <v>1039.2952553070879</v>
      </c>
      <c r="X6991" s="5">
        <v>2596</v>
      </c>
      <c r="Y6991" s="5">
        <v>3479.0490300000001</v>
      </c>
      <c r="Z6991" s="5">
        <v>1788.445228046771</v>
      </c>
      <c r="AA6991" s="5">
        <v>8534.7824637357699</v>
      </c>
      <c r="AB6991" s="5">
        <v>129</v>
      </c>
      <c r="AC6991" s="5">
        <v>754.86664999999994</v>
      </c>
      <c r="AD6991" s="5">
        <v>452.51998930906399</v>
      </c>
      <c r="AE6991" s="5">
        <v>6905.5804434929823</v>
      </c>
      <c r="AF6991" s="5">
        <v>910.28701509587574</v>
      </c>
      <c r="AG6991" s="5">
        <v>1975</v>
      </c>
      <c r="AH6991" s="5">
        <v>3225.443247125208</v>
      </c>
      <c r="AI6991" s="5">
        <v>139.8258305288104</v>
      </c>
      <c r="AJ6991" s="5">
        <v>1340.893861994233</v>
      </c>
      <c r="AK6991" s="5">
        <v>309.5289752731785</v>
      </c>
      <c r="AL6991" s="5">
        <v>41986.15234375</v>
      </c>
      <c r="AM6991" s="5">
        <v>29608.595703125</v>
      </c>
      <c r="AN6991" s="5">
        <v>12377.564453125</v>
      </c>
      <c r="AO6991" s="5" t="s">
        <v>1375</v>
      </c>
    </row>
    <row r="6992" spans="1:41" x14ac:dyDescent="0.4">
      <c r="A6992" s="5">
        <v>2026</v>
      </c>
      <c r="B6992" s="5" t="s">
        <v>7352</v>
      </c>
      <c r="C6992" s="5" t="s">
        <v>171</v>
      </c>
      <c r="D6992" s="5" t="s">
        <v>84</v>
      </c>
      <c r="E6992" s="5" t="s">
        <v>93</v>
      </c>
      <c r="F6992" s="5" t="s">
        <v>94</v>
      </c>
      <c r="G6992" s="5" t="s">
        <v>88</v>
      </c>
      <c r="H6992" s="5" t="s">
        <v>131</v>
      </c>
      <c r="I6992" s="5">
        <v>1186</v>
      </c>
      <c r="J6992" s="5">
        <v>771.84215136920011</v>
      </c>
      <c r="K6992" s="5">
        <v>178.809251953234</v>
      </c>
      <c r="L6992" s="5">
        <v>1285.965680979519</v>
      </c>
      <c r="M6992" s="5">
        <v>386.42828112000001</v>
      </c>
      <c r="N6992" s="5">
        <v>660.03091833496092</v>
      </c>
      <c r="O6992" s="5">
        <v>413.66948759351419</v>
      </c>
      <c r="P6992" s="5">
        <v>3028.894420555886</v>
      </c>
      <c r="Q6992" s="5">
        <v>543.34767056437886</v>
      </c>
      <c r="R6992" s="5">
        <v>1812.2682525399989</v>
      </c>
      <c r="S6992" s="5">
        <v>717.51652502360719</v>
      </c>
      <c r="T6992" s="5">
        <v>2728.6226064136649</v>
      </c>
      <c r="U6992" s="5">
        <v>346.83331653300007</v>
      </c>
      <c r="V6992" s="5">
        <v>5189</v>
      </c>
      <c r="W6992" s="5">
        <v>552.0404016</v>
      </c>
      <c r="X6992" s="5">
        <v>426.59300884895998</v>
      </c>
      <c r="Y6992" s="5">
        <v>21597.817629855159</v>
      </c>
      <c r="Z6992" s="5">
        <v>1733.8205001435369</v>
      </c>
      <c r="AA6992" s="5">
        <v>5182</v>
      </c>
      <c r="AB6992" s="5">
        <v>183</v>
      </c>
      <c r="AC6992" s="5">
        <v>3109.0915418111999</v>
      </c>
      <c r="AD6992" s="5">
        <v>1376.031765404389</v>
      </c>
      <c r="AE6992" s="5">
        <v>8318.1584411540425</v>
      </c>
      <c r="AF6992" s="5">
        <v>7195.9338835497192</v>
      </c>
      <c r="AG6992" s="5">
        <v>37114</v>
      </c>
      <c r="AH6992" s="5">
        <v>3281.8172955178011</v>
      </c>
      <c r="AI6992" s="5">
        <v>765.12799661760005</v>
      </c>
      <c r="AJ6992" s="5">
        <v>2426.8800135139199</v>
      </c>
      <c r="AK6992" s="5">
        <v>633</v>
      </c>
      <c r="AL6992" s="5">
        <v>113144.546875</v>
      </c>
      <c r="AM6992" s="5">
        <v>101501.8828125</v>
      </c>
      <c r="AN6992" s="5">
        <v>11642.65625</v>
      </c>
      <c r="AO6992" s="5" t="s">
        <v>8106</v>
      </c>
    </row>
    <row r="6993" spans="1:41" x14ac:dyDescent="0.4">
      <c r="A6993" s="5">
        <v>2026</v>
      </c>
      <c r="B6993" s="5" t="s">
        <v>7352</v>
      </c>
      <c r="C6993" s="5" t="s">
        <v>171</v>
      </c>
      <c r="D6993" s="5" t="s">
        <v>84</v>
      </c>
      <c r="E6993" s="5" t="s">
        <v>25</v>
      </c>
      <c r="F6993" s="5" t="s">
        <v>25</v>
      </c>
      <c r="G6993" s="5" t="s">
        <v>87</v>
      </c>
      <c r="H6993" s="5" t="s">
        <v>131</v>
      </c>
      <c r="I6993" s="5">
        <v>1274.5098039215691</v>
      </c>
      <c r="J6993" s="5">
        <v>3165.4</v>
      </c>
      <c r="L6993" s="5">
        <v>360</v>
      </c>
      <c r="M6993" s="5">
        <v>15150</v>
      </c>
      <c r="N6993" s="5">
        <v>5411.3088203124998</v>
      </c>
      <c r="O6993" s="5">
        <v>1380.3888400000001</v>
      </c>
      <c r="P6993" s="5">
        <v>980</v>
      </c>
      <c r="Q6993" s="5">
        <v>0</v>
      </c>
      <c r="R6993" s="5">
        <v>100.194125</v>
      </c>
      <c r="S6993" s="5">
        <v>3091</v>
      </c>
      <c r="T6993" s="5">
        <v>250</v>
      </c>
      <c r="U6993" s="5">
        <v>150</v>
      </c>
      <c r="V6993" s="5">
        <v>5913</v>
      </c>
      <c r="W6993" s="5">
        <v>2080.0882332288002</v>
      </c>
      <c r="X6993" s="5">
        <v>742</v>
      </c>
      <c r="Y6993" s="5">
        <v>16219.03139672945</v>
      </c>
      <c r="Z6993" s="5">
        <v>1601.1787491823479</v>
      </c>
      <c r="AA6993" s="5">
        <v>92727</v>
      </c>
      <c r="AB6993" s="5">
        <v>32</v>
      </c>
      <c r="AC6993" s="5">
        <v>746</v>
      </c>
      <c r="AD6993" s="5">
        <v>4539.2487525000006</v>
      </c>
      <c r="AE6993" s="5">
        <v>1099.8479400000001</v>
      </c>
      <c r="AF6993" s="5">
        <v>86</v>
      </c>
      <c r="AG6993" s="5">
        <v>35681</v>
      </c>
      <c r="AH6993" s="5">
        <v>4337.5520399999996</v>
      </c>
      <c r="AI6993" s="5">
        <v>214</v>
      </c>
      <c r="AJ6993" s="5">
        <v>14855</v>
      </c>
      <c r="AK6993" s="5">
        <v>240</v>
      </c>
      <c r="AL6993" s="5">
        <v>212425.734375</v>
      </c>
      <c r="AM6993" s="5">
        <v>180369.46875</v>
      </c>
      <c r="AN6993" s="5">
        <v>32056.27734375</v>
      </c>
      <c r="AO6993" s="5" t="s">
        <v>8107</v>
      </c>
    </row>
    <row r="6994" spans="1:41" x14ac:dyDescent="0.4">
      <c r="A6994" s="5">
        <v>2026</v>
      </c>
      <c r="B6994" s="5" t="s">
        <v>582</v>
      </c>
      <c r="C6994" s="5" t="s">
        <v>171</v>
      </c>
      <c r="D6994" s="5" t="s">
        <v>84</v>
      </c>
      <c r="E6994" s="5" t="s">
        <v>25</v>
      </c>
      <c r="F6994" s="5" t="s">
        <v>25</v>
      </c>
      <c r="G6994" s="5" t="s">
        <v>87</v>
      </c>
      <c r="H6994" s="5" t="s">
        <v>131</v>
      </c>
      <c r="I6994" s="5">
        <v>591.72800085073266</v>
      </c>
      <c r="J6994" s="5">
        <v>223.29358522669159</v>
      </c>
      <c r="K6994" s="5">
        <v>0</v>
      </c>
      <c r="L6994" s="5">
        <v>279.11698153336448</v>
      </c>
      <c r="M6994" s="5">
        <v>4437.9600063804955</v>
      </c>
      <c r="N6994" s="5">
        <v>6867.3942136468995</v>
      </c>
      <c r="O6994" s="5">
        <v>1232.5805904513375</v>
      </c>
      <c r="P6994" s="5">
        <v>570.57763245806041</v>
      </c>
      <c r="Q6994" s="5">
        <v>976.60240668708911</v>
      </c>
      <c r="R6994" s="5">
        <v>2130.5937064420668</v>
      </c>
      <c r="S6994" s="5">
        <v>4912.4588749872146</v>
      </c>
      <c r="T6994" s="5">
        <v>167.47018892001867</v>
      </c>
      <c r="U6994" s="5">
        <v>167.47018892001867</v>
      </c>
      <c r="V6994" s="5">
        <v>4599.8478556698465</v>
      </c>
      <c r="W6994" s="5">
        <v>1350.926190621484</v>
      </c>
      <c r="X6994" s="5">
        <v>1957.2624115518604</v>
      </c>
      <c r="Y6994" s="5">
        <v>19461.152420432303</v>
      </c>
      <c r="Z6994" s="5">
        <v>1479.3040232378728</v>
      </c>
      <c r="AA6994" s="5">
        <v>77659.462577553495</v>
      </c>
      <c r="AB6994" s="5">
        <v>151.83963795415028</v>
      </c>
      <c r="AC6994" s="5">
        <v>1430.6057153398137</v>
      </c>
      <c r="AD6994" s="5">
        <v>4003.4237082007039</v>
      </c>
      <c r="AE6994" s="5">
        <v>938.56992678335268</v>
      </c>
      <c r="AF6994" s="5">
        <v>3353.2545686614972</v>
      </c>
      <c r="AG6994" s="5">
        <v>35156.458526016453</v>
      </c>
      <c r="AH6994" s="5">
        <v>3948.6673487728717</v>
      </c>
      <c r="AI6994" s="5">
        <v>1250.4440772694729</v>
      </c>
      <c r="AJ6994" s="5">
        <v>1021.5681524121139</v>
      </c>
      <c r="AK6994" s="5">
        <v>253.43821923229495</v>
      </c>
      <c r="AL6994" s="5">
        <v>180573.453125</v>
      </c>
      <c r="AM6994" s="5">
        <v>156907</v>
      </c>
      <c r="AN6994" s="5">
        <v>23666.46875</v>
      </c>
      <c r="AO6994" s="5" t="s">
        <v>1376</v>
      </c>
    </row>
    <row r="6995" spans="1:41" x14ac:dyDescent="0.4">
      <c r="A6995" s="5">
        <v>2026</v>
      </c>
      <c r="B6995" s="5" t="s">
        <v>4980</v>
      </c>
      <c r="C6995" s="5" t="s">
        <v>171</v>
      </c>
      <c r="D6995" s="5" t="s">
        <v>84</v>
      </c>
      <c r="E6995" s="5" t="s">
        <v>25</v>
      </c>
      <c r="F6995" s="5" t="s">
        <v>25</v>
      </c>
      <c r="G6995" s="5" t="s">
        <v>87</v>
      </c>
      <c r="H6995" s="5" t="s">
        <v>131</v>
      </c>
      <c r="I6995" s="5">
        <v>1158.8292538596272</v>
      </c>
      <c r="J6995" s="5">
        <v>4731.1712100672758</v>
      </c>
      <c r="L6995" s="5">
        <v>0</v>
      </c>
      <c r="M6995" s="5">
        <v>9370.7147391648941</v>
      </c>
      <c r="N6995" s="5">
        <v>4393.381911223395</v>
      </c>
      <c r="O6995" s="5">
        <v>1523.6287029746377</v>
      </c>
      <c r="P6995" s="5">
        <v>1117.802484348437</v>
      </c>
      <c r="Q6995" s="5">
        <v>0</v>
      </c>
      <c r="R6995" s="5">
        <v>593.10988174815463</v>
      </c>
      <c r="S6995" s="5">
        <v>1838.3245890773176</v>
      </c>
      <c r="T6995" s="5">
        <v>210.69622797447767</v>
      </c>
      <c r="U6995" s="5">
        <v>158.02217098085825</v>
      </c>
      <c r="V6995" s="5">
        <v>7234.2549875036902</v>
      </c>
      <c r="W6995" s="5">
        <v>611.01906112598522</v>
      </c>
      <c r="X6995" s="5">
        <v>1866.7685798538721</v>
      </c>
      <c r="Y6995" s="5">
        <v>14928.881233131615</v>
      </c>
      <c r="Z6995" s="5">
        <v>1438.7674229336765</v>
      </c>
      <c r="AA6995" s="5">
        <v>60981.809262653071</v>
      </c>
      <c r="AB6995" s="5">
        <v>228.60540735230828</v>
      </c>
      <c r="AC6995" s="5">
        <v>142.16306590121931</v>
      </c>
      <c r="AD6995" s="5">
        <v>4352.9840699527085</v>
      </c>
      <c r="AE6995" s="5">
        <v>2685.3234255347179</v>
      </c>
      <c r="AF6995" s="5">
        <v>0</v>
      </c>
      <c r="AG6995" s="5">
        <v>43526.680256107466</v>
      </c>
      <c r="AH6995" s="5">
        <v>2896.0196535091955</v>
      </c>
      <c r="AI6995" s="5">
        <v>1412.7182085688728</v>
      </c>
      <c r="AJ6995" s="5">
        <v>4877.6176776091579</v>
      </c>
      <c r="AK6995" s="5">
        <v>239.14021875103214</v>
      </c>
      <c r="AL6995" s="5">
        <v>172518.4375</v>
      </c>
      <c r="AM6995" s="5">
        <v>147967.828125</v>
      </c>
      <c r="AN6995" s="5">
        <v>24550.62109375</v>
      </c>
      <c r="AO6995" s="5" t="s">
        <v>6202</v>
      </c>
    </row>
    <row r="6996" spans="1:41" x14ac:dyDescent="0.4">
      <c r="A6996" s="5">
        <v>2026</v>
      </c>
      <c r="B6996" s="5" t="s">
        <v>4024</v>
      </c>
      <c r="C6996" s="5" t="s">
        <v>171</v>
      </c>
      <c r="D6996" s="5" t="s">
        <v>84</v>
      </c>
      <c r="E6996" s="5" t="s">
        <v>25</v>
      </c>
      <c r="F6996" s="5" t="s">
        <v>25</v>
      </c>
      <c r="G6996" s="5" t="s">
        <v>87</v>
      </c>
      <c r="H6996" s="5" t="s">
        <v>131</v>
      </c>
      <c r="I6996" s="5">
        <v>735.6798603818014</v>
      </c>
      <c r="J6996" s="5">
        <v>3421.4522918491866</v>
      </c>
      <c r="L6996" s="5">
        <v>0</v>
      </c>
      <c r="M6996" s="5">
        <v>12295.590607704666</v>
      </c>
      <c r="N6996" s="5">
        <v>4561.6857531013839</v>
      </c>
      <c r="O6996" s="5">
        <v>1194.3978909728071</v>
      </c>
      <c r="P6996" s="5">
        <v>552.90236283423803</v>
      </c>
      <c r="Q6996" s="5">
        <v>0</v>
      </c>
      <c r="R6996" s="5">
        <v>2074.5108801766582</v>
      </c>
      <c r="S6996" s="5">
        <v>1887.8843475974168</v>
      </c>
      <c r="T6996" s="5">
        <v>162.28232214304444</v>
      </c>
      <c r="U6996" s="5">
        <v>162.28232214304444</v>
      </c>
      <c r="V6996" s="5">
        <v>7429.2847077085735</v>
      </c>
      <c r="W6996" s="5">
        <v>1309.0773986205584</v>
      </c>
      <c r="X6996" s="5">
        <v>1445.7171227676215</v>
      </c>
      <c r="Y6996" s="5">
        <v>15202.607938360401</v>
      </c>
      <c r="Z6996" s="5">
        <v>1455.1314885492984</v>
      </c>
      <c r="AA6996" s="5">
        <v>61553.68478885675</v>
      </c>
      <c r="AB6996" s="5">
        <v>146.94772458267434</v>
      </c>
      <c r="AC6996" s="5">
        <v>978.49303223925244</v>
      </c>
      <c r="AD6996" s="5">
        <v>3934.0457643800551</v>
      </c>
      <c r="AF6996" s="5">
        <v>1332.8788058682048</v>
      </c>
      <c r="AG6996" s="5">
        <v>35913.077890255729</v>
      </c>
      <c r="AH6996" s="5">
        <v>4362.1488192050338</v>
      </c>
      <c r="AI6996" s="5">
        <v>1450.8039599588171</v>
      </c>
      <c r="AJ6996" s="5">
        <v>3786.5875166710366</v>
      </c>
      <c r="AK6996" s="5">
        <v>245.58724750980724</v>
      </c>
      <c r="AL6996" s="5">
        <v>167594.75</v>
      </c>
      <c r="AM6996" s="5">
        <v>139160.265625</v>
      </c>
      <c r="AN6996" s="5">
        <v>28434.482421875</v>
      </c>
      <c r="AO6996" s="5" t="s">
        <v>4835</v>
      </c>
    </row>
    <row r="6997" spans="1:41" x14ac:dyDescent="0.4">
      <c r="A6997" s="5">
        <v>2026</v>
      </c>
      <c r="B6997" s="5" t="s">
        <v>6344</v>
      </c>
      <c r="C6997" s="5" t="s">
        <v>171</v>
      </c>
      <c r="D6997" s="5" t="s">
        <v>84</v>
      </c>
      <c r="E6997" s="5" t="s">
        <v>25</v>
      </c>
      <c r="F6997" s="5" t="s">
        <v>25</v>
      </c>
      <c r="G6997" s="5" t="s">
        <v>87</v>
      </c>
      <c r="H6997" s="5" t="s">
        <v>131</v>
      </c>
      <c r="I6997" s="5">
        <v>737.3466510247905</v>
      </c>
      <c r="J6997" s="5">
        <v>4149.9728676683944</v>
      </c>
      <c r="M6997" s="5">
        <v>8602.3775952892229</v>
      </c>
      <c r="N6997" s="5">
        <v>5603.7116566799041</v>
      </c>
      <c r="O6997" s="5">
        <v>1248.0677606719698</v>
      </c>
      <c r="P6997" s="5">
        <v>1570.2073438567049</v>
      </c>
      <c r="Q6997" s="5">
        <v>0</v>
      </c>
      <c r="R6997" s="5">
        <v>101.02385185574941</v>
      </c>
      <c r="S6997" s="5">
        <v>8626.9558169900483</v>
      </c>
      <c r="T6997" s="5">
        <v>102.40925708677646</v>
      </c>
      <c r="U6997" s="5">
        <v>153.6138856301647</v>
      </c>
      <c r="V6997" s="5">
        <v>8615.6907987105042</v>
      </c>
      <c r="W6997" s="5">
        <v>2334.9310615785034</v>
      </c>
      <c r="X6997" s="5">
        <v>1783.9692584516458</v>
      </c>
      <c r="Y6997" s="5">
        <v>15625.604446300353</v>
      </c>
      <c r="Z6997" s="5">
        <v>1557.7192857002935</v>
      </c>
      <c r="AA6997" s="5">
        <v>81967.345279685003</v>
      </c>
      <c r="AB6997" s="5">
        <v>31.746869696900703</v>
      </c>
      <c r="AC6997" s="5">
        <v>653.00742542357011</v>
      </c>
      <c r="AD6997" s="5">
        <v>4453.2299664575849</v>
      </c>
      <c r="AE6997" s="5">
        <v>5702.1474345917131</v>
      </c>
      <c r="AF6997" s="5">
        <v>2642.1588328388325</v>
      </c>
      <c r="AG6997" s="5">
        <v>36196.551917321143</v>
      </c>
      <c r="AH6997" s="5">
        <v>4610.9788485172521</v>
      </c>
      <c r="AI6997" s="5">
        <v>1109.092254249789</v>
      </c>
      <c r="AJ6997" s="5">
        <v>5171.6674828822115</v>
      </c>
      <c r="AK6997" s="5">
        <v>232.46901358698256</v>
      </c>
      <c r="AL6997" s="5">
        <v>203583.984375</v>
      </c>
      <c r="AM6997" s="5">
        <v>170447.765625</v>
      </c>
      <c r="AN6997" s="5">
        <v>33136.2265625</v>
      </c>
      <c r="AO6997" s="5" t="s">
        <v>7156</v>
      </c>
    </row>
    <row r="6998" spans="1:41" x14ac:dyDescent="0.4">
      <c r="A6998" s="5">
        <v>2026</v>
      </c>
      <c r="B6998" s="5" t="s">
        <v>7352</v>
      </c>
      <c r="C6998" s="5" t="s">
        <v>171</v>
      </c>
      <c r="D6998" s="5" t="s">
        <v>84</v>
      </c>
      <c r="E6998" s="5" t="s">
        <v>25</v>
      </c>
      <c r="F6998" s="5" t="s">
        <v>25</v>
      </c>
      <c r="G6998" s="5" t="s">
        <v>88</v>
      </c>
      <c r="H6998" s="5" t="s">
        <v>131</v>
      </c>
      <c r="I6998" s="5">
        <v>1300</v>
      </c>
      <c r="J6998" s="5">
        <v>3580.3947866571771</v>
      </c>
      <c r="K6998" s="5">
        <v>0</v>
      </c>
      <c r="L6998" s="5">
        <v>406.09442557247962</v>
      </c>
      <c r="M6998" s="5">
        <v>16726.824168480001</v>
      </c>
      <c r="N6998" s="5">
        <v>5968.6736288046868</v>
      </c>
      <c r="O6998" s="5">
        <v>1524.0608191955159</v>
      </c>
      <c r="P6998" s="5">
        <v>1066.180758044359</v>
      </c>
      <c r="Q6998" s="5">
        <v>0</v>
      </c>
      <c r="R6998" s="5">
        <v>110.48810699612</v>
      </c>
      <c r="S6998" s="5">
        <v>3412</v>
      </c>
      <c r="T6998" s="5">
        <v>282.05732958586577</v>
      </c>
      <c r="U6998" s="5">
        <v>157.65150751499999</v>
      </c>
      <c r="V6998" s="5">
        <v>6528</v>
      </c>
      <c r="W6998" s="5">
        <v>2296.585487270122</v>
      </c>
      <c r="X6998" s="5">
        <v>820.03112063712001</v>
      </c>
      <c r="Y6998" s="5">
        <v>18413.98612808609</v>
      </c>
      <c r="Z6998" s="5">
        <v>1763.7020512956069</v>
      </c>
      <c r="AA6998" s="5">
        <v>108685</v>
      </c>
      <c r="AB6998" s="5">
        <v>35</v>
      </c>
      <c r="AC6998" s="5">
        <v>823.64427918720003</v>
      </c>
      <c r="AD6998" s="5">
        <v>5043.4226903877816</v>
      </c>
      <c r="AE6998" s="5">
        <v>1214.320996993066</v>
      </c>
      <c r="AF6998" s="5">
        <v>97.040400835419803</v>
      </c>
      <c r="AG6998" s="5">
        <v>40183</v>
      </c>
      <c r="AH6998" s="5">
        <v>4996.75893208462</v>
      </c>
      <c r="AI6998" s="5">
        <v>236.27329188479999</v>
      </c>
      <c r="AJ6998" s="5">
        <v>16729.14273816672</v>
      </c>
      <c r="AK6998" s="5">
        <v>265</v>
      </c>
      <c r="AL6998" s="5">
        <v>242665.34375</v>
      </c>
      <c r="AM6998" s="5">
        <v>207027.328125</v>
      </c>
      <c r="AN6998" s="5">
        <v>35638.01171875</v>
      </c>
      <c r="AO6998" s="5" t="s">
        <v>8108</v>
      </c>
    </row>
    <row r="6999" spans="1:41" x14ac:dyDescent="0.4">
      <c r="A6999" s="5">
        <v>2026</v>
      </c>
      <c r="B6999" s="5" t="s">
        <v>4024</v>
      </c>
      <c r="C6999" s="5" t="s">
        <v>171</v>
      </c>
      <c r="D6999" s="5" t="s">
        <v>84</v>
      </c>
      <c r="E6999" s="5" t="s">
        <v>25</v>
      </c>
      <c r="F6999" s="5" t="s">
        <v>25</v>
      </c>
      <c r="G6999" s="5" t="s">
        <v>88</v>
      </c>
      <c r="H6999" s="5" t="s">
        <v>131</v>
      </c>
      <c r="I6999" s="5">
        <v>812.6629466631714</v>
      </c>
      <c r="J6999" s="5">
        <v>3801.7633929413018</v>
      </c>
      <c r="L6999" s="5">
        <v>0</v>
      </c>
      <c r="M6999" s="5">
        <v>13315.908865090751</v>
      </c>
      <c r="N6999" s="5">
        <v>4974.2290106060618</v>
      </c>
      <c r="O6999" s="5">
        <v>1290.9769019556429</v>
      </c>
      <c r="P6999" s="5">
        <v>584.83871582289976</v>
      </c>
      <c r="Q6999" s="5">
        <v>0</v>
      </c>
      <c r="R6999" s="5">
        <v>2237.2694621841219</v>
      </c>
      <c r="S6999" s="5">
        <v>2047</v>
      </c>
      <c r="T6999" s="5">
        <v>179.26388529334659</v>
      </c>
      <c r="U6999" s="5">
        <v>164.85277219458541</v>
      </c>
      <c r="V6999" s="5">
        <v>8128</v>
      </c>
      <c r="W6999" s="5">
        <v>1428.865357562619</v>
      </c>
      <c r="X6999" s="5">
        <v>1597</v>
      </c>
      <c r="Y6999" s="5">
        <v>16498.969554716259</v>
      </c>
      <c r="Z6999" s="5">
        <v>1579</v>
      </c>
      <c r="AA6999" s="5">
        <v>72303</v>
      </c>
      <c r="AB6999" s="5">
        <v>135.82599999999999</v>
      </c>
      <c r="AC6999" s="5">
        <v>1059.6913500000001</v>
      </c>
      <c r="AD6999" s="5">
        <v>4268.8605497669787</v>
      </c>
      <c r="AE6999" s="5">
        <v>0</v>
      </c>
      <c r="AF6999" s="5">
        <v>1472.354044542687</v>
      </c>
      <c r="AG6999" s="5">
        <v>39698</v>
      </c>
      <c r="AH6999" s="5">
        <v>4926</v>
      </c>
      <c r="AI6999" s="5">
        <v>1571.195229924039</v>
      </c>
      <c r="AJ6999" s="5">
        <v>4182.823990178088</v>
      </c>
      <c r="AK6999" s="5">
        <v>265.96667948751428</v>
      </c>
      <c r="AL6999" s="5">
        <v>188524.3125</v>
      </c>
      <c r="AM6999" s="5">
        <v>157497.453125</v>
      </c>
      <c r="AN6999" s="5">
        <v>31026.865234375</v>
      </c>
      <c r="AO6999" s="5" t="s">
        <v>4836</v>
      </c>
    </row>
    <row r="7000" spans="1:41" x14ac:dyDescent="0.4">
      <c r="A7000" s="5">
        <v>2026</v>
      </c>
      <c r="B7000" s="5" t="s">
        <v>4980</v>
      </c>
      <c r="C7000" s="5" t="s">
        <v>171</v>
      </c>
      <c r="D7000" s="5" t="s">
        <v>84</v>
      </c>
      <c r="E7000" s="5" t="s">
        <v>25</v>
      </c>
      <c r="F7000" s="5" t="s">
        <v>25</v>
      </c>
      <c r="G7000" s="5" t="s">
        <v>88</v>
      </c>
      <c r="H7000" s="5" t="s">
        <v>131</v>
      </c>
      <c r="I7000" s="5">
        <v>1288.8253191024919</v>
      </c>
      <c r="J7000" s="5">
        <v>4806.5158759861961</v>
      </c>
      <c r="K7000" s="5">
        <v>0</v>
      </c>
      <c r="L7000" s="5">
        <v>0</v>
      </c>
      <c r="M7000" s="5">
        <v>10217.55901374034</v>
      </c>
      <c r="N7000" s="5">
        <v>4837.5625964586816</v>
      </c>
      <c r="O7000" s="5">
        <v>1661.321107407801</v>
      </c>
      <c r="P7000" s="5">
        <v>1227.208881152</v>
      </c>
      <c r="Q7000" s="5">
        <v>0</v>
      </c>
      <c r="R7000" s="5">
        <v>645.67263916184925</v>
      </c>
      <c r="S7000" s="5">
        <v>1971.2715969871131</v>
      </c>
      <c r="T7000" s="5">
        <v>233.94759999999999</v>
      </c>
      <c r="U7000" s="5">
        <v>162.41652432964091</v>
      </c>
      <c r="V7000" s="5">
        <v>7958</v>
      </c>
      <c r="W7000" s="5">
        <v>666.23768723658225</v>
      </c>
      <c r="X7000" s="5">
        <v>2092.732</v>
      </c>
      <c r="Y7000" s="5">
        <v>16899.307852072048</v>
      </c>
      <c r="Z7000" s="5">
        <v>1584.230010235797</v>
      </c>
      <c r="AA7000" s="5">
        <v>72303</v>
      </c>
      <c r="AB7000" s="5">
        <v>290</v>
      </c>
      <c r="AC7000" s="5">
        <v>155.01058</v>
      </c>
      <c r="AD7000" s="5">
        <v>4806.9714807475211</v>
      </c>
      <c r="AE7000" s="5">
        <v>2927.9997668380138</v>
      </c>
      <c r="AF7000" s="5">
        <v>0</v>
      </c>
      <c r="AG7000" s="5">
        <v>50301</v>
      </c>
      <c r="AH7000" s="5">
        <v>3284.4247273204769</v>
      </c>
      <c r="AI7000" s="5">
        <v>1540.387480317685</v>
      </c>
      <c r="AJ7000" s="5">
        <v>5533.278592721299</v>
      </c>
      <c r="AK7000" s="5">
        <v>261</v>
      </c>
      <c r="AL7000" s="5">
        <v>197655.875</v>
      </c>
      <c r="AM7000" s="5">
        <v>170630.03125</v>
      </c>
      <c r="AN7000" s="5">
        <v>27025.849609375</v>
      </c>
      <c r="AO7000" s="5" t="s">
        <v>6203</v>
      </c>
    </row>
    <row r="7001" spans="1:41" x14ac:dyDescent="0.4">
      <c r="A7001" s="5">
        <v>2026</v>
      </c>
      <c r="B7001" s="5" t="s">
        <v>6344</v>
      </c>
      <c r="C7001" s="5" t="s">
        <v>171</v>
      </c>
      <c r="D7001" s="5" t="s">
        <v>84</v>
      </c>
      <c r="E7001" s="5" t="s">
        <v>25</v>
      </c>
      <c r="F7001" s="5" t="s">
        <v>25</v>
      </c>
      <c r="G7001" s="5" t="s">
        <v>88</v>
      </c>
      <c r="H7001" s="5" t="s">
        <v>131</v>
      </c>
      <c r="I7001" s="5">
        <v>827.05368070748148</v>
      </c>
      <c r="J7001" s="5">
        <v>4305.0486049127139</v>
      </c>
      <c r="L7001" s="5">
        <v>0</v>
      </c>
      <c r="M7001" s="5">
        <v>9459.7643218175999</v>
      </c>
      <c r="N7001" s="5">
        <v>6162.2233245600009</v>
      </c>
      <c r="O7001" s="5">
        <v>1372.4608973315519</v>
      </c>
      <c r="P7001" s="5">
        <v>1716.575432476649</v>
      </c>
      <c r="Q7001" s="5">
        <v>0</v>
      </c>
      <c r="R7001" s="5">
        <v>111.0927553285894</v>
      </c>
      <c r="S7001" s="5">
        <v>9486.792219879937</v>
      </c>
      <c r="T7001" s="5">
        <v>114.54811152519299</v>
      </c>
      <c r="U7001" s="5">
        <v>162.39666180059999</v>
      </c>
      <c r="V7001" s="5">
        <v>9474</v>
      </c>
      <c r="W7001" s="5">
        <v>2567.6503159219201</v>
      </c>
      <c r="X7001" s="5">
        <v>2029</v>
      </c>
      <c r="Y7001" s="5">
        <v>17613.246331367711</v>
      </c>
      <c r="Z7001" s="5">
        <v>1719.69908361742</v>
      </c>
      <c r="AA7001" s="5">
        <v>96073</v>
      </c>
      <c r="AB7001" s="5">
        <v>37</v>
      </c>
      <c r="AC7001" s="5">
        <v>726.58172000000002</v>
      </c>
      <c r="AD7001" s="5">
        <v>4684.9222918259911</v>
      </c>
      <c r="AE7001" s="5">
        <v>6270.4723504619524</v>
      </c>
      <c r="AF7001" s="5">
        <v>2963.6090225351431</v>
      </c>
      <c r="AG7001" s="5">
        <v>40600</v>
      </c>
      <c r="AH7001" s="5">
        <v>5456.8983114601751</v>
      </c>
      <c r="AI7001" s="5">
        <v>1219.6339000629121</v>
      </c>
      <c r="AJ7001" s="5">
        <v>5800.8626216288631</v>
      </c>
      <c r="AK7001" s="5">
        <v>256</v>
      </c>
      <c r="AL7001" s="5">
        <v>231210.515625</v>
      </c>
      <c r="AM7001" s="5">
        <v>194525.859375</v>
      </c>
      <c r="AN7001" s="5">
        <v>36684.66796875</v>
      </c>
      <c r="AO7001" s="5" t="s">
        <v>7157</v>
      </c>
    </row>
    <row r="7002" spans="1:41" x14ac:dyDescent="0.4">
      <c r="A7002" s="5">
        <v>2026</v>
      </c>
      <c r="B7002" s="5" t="s">
        <v>582</v>
      </c>
      <c r="C7002" s="5" t="s">
        <v>171</v>
      </c>
      <c r="D7002" s="5" t="s">
        <v>84</v>
      </c>
      <c r="E7002" s="5" t="s">
        <v>25</v>
      </c>
      <c r="F7002" s="5" t="s">
        <v>25</v>
      </c>
      <c r="G7002" s="5" t="s">
        <v>88</v>
      </c>
      <c r="H7002" s="5" t="s">
        <v>131</v>
      </c>
      <c r="I7002" s="5">
        <v>615.08663726332873</v>
      </c>
      <c r="J7002" s="5">
        <v>244.03790251267591</v>
      </c>
      <c r="K7002" s="5">
        <v>0</v>
      </c>
      <c r="L7002" s="5">
        <v>303.2547392879116</v>
      </c>
      <c r="M7002" s="5">
        <v>4750.4929602736856</v>
      </c>
      <c r="N7002" s="5">
        <v>7609</v>
      </c>
      <c r="O7002" s="5">
        <v>1319.8036415558349</v>
      </c>
      <c r="P7002" s="5">
        <v>511.05599999999998</v>
      </c>
      <c r="Q7002" s="5">
        <v>1034.799675</v>
      </c>
      <c r="R7002" s="5">
        <v>2263.4152940046538</v>
      </c>
      <c r="S7002" s="5">
        <v>5145.8922894799389</v>
      </c>
      <c r="T7002" s="5">
        <v>162.428505844212</v>
      </c>
      <c r="U7002" s="5">
        <v>167.32556377750419</v>
      </c>
      <c r="V7002" s="5">
        <v>4980</v>
      </c>
      <c r="W7002" s="5">
        <v>1458.8715300714341</v>
      </c>
      <c r="X7002" s="5">
        <v>2137</v>
      </c>
      <c r="Y7002" s="5">
        <v>21185</v>
      </c>
      <c r="Z7002" s="5">
        <v>1588.139362505533</v>
      </c>
      <c r="AA7002" s="5">
        <v>94519.271831049133</v>
      </c>
      <c r="AB7002" s="5">
        <v>136</v>
      </c>
      <c r="AC7002" s="5">
        <v>1549.90497</v>
      </c>
      <c r="AD7002" s="5">
        <v>4297.9635530667611</v>
      </c>
      <c r="AE7002" s="5">
        <v>1004.666518738032</v>
      </c>
      <c r="AF7002" s="5">
        <v>3643.2406742113099</v>
      </c>
      <c r="AG7002" s="5">
        <v>39015</v>
      </c>
      <c r="AH7002" s="5">
        <v>4418.119559537221</v>
      </c>
      <c r="AI7002" s="5">
        <v>1338.5036768569889</v>
      </c>
      <c r="AJ7002" s="5">
        <v>1115.379894295203</v>
      </c>
      <c r="AK7002" s="5">
        <v>271.28601307726461</v>
      </c>
      <c r="AL7002" s="5">
        <v>206784.9375</v>
      </c>
      <c r="AM7002" s="5">
        <v>181348.578125</v>
      </c>
      <c r="AN7002" s="5">
        <v>25436.361328125</v>
      </c>
      <c r="AO7002" s="5" t="s">
        <v>1377</v>
      </c>
    </row>
    <row r="7003" spans="1:41" x14ac:dyDescent="0.4">
      <c r="A7003" s="5">
        <v>2026</v>
      </c>
      <c r="B7003" s="5" t="s">
        <v>7352</v>
      </c>
      <c r="C7003" s="5" t="s">
        <v>171</v>
      </c>
      <c r="D7003" s="5" t="s">
        <v>84</v>
      </c>
      <c r="E7003" s="5" t="s">
        <v>261</v>
      </c>
      <c r="F7003" s="5" t="s">
        <v>261</v>
      </c>
      <c r="G7003" s="5" t="s">
        <v>88</v>
      </c>
      <c r="H7003" s="5" t="s">
        <v>131</v>
      </c>
      <c r="I7003" s="5">
        <v>2000</v>
      </c>
      <c r="J7003" s="5">
        <v>11205.320539539691</v>
      </c>
      <c r="K7003" s="5">
        <v>71.08824534197646</v>
      </c>
      <c r="L7003" s="5">
        <v>270.72961704831982</v>
      </c>
      <c r="M7003" s="5">
        <v>9440</v>
      </c>
      <c r="N7003" s="5">
        <v>209.57</v>
      </c>
      <c r="O7003" s="5">
        <v>55.204040159999998</v>
      </c>
      <c r="P7003" s="5">
        <v>1080</v>
      </c>
      <c r="Q7003" s="5">
        <v>172.1395833322099</v>
      </c>
      <c r="R7003" s="5">
        <v>436.02354435717501</v>
      </c>
      <c r="S7003" s="5">
        <v>3863.5505193578852</v>
      </c>
      <c r="T7003" s="5">
        <v>50</v>
      </c>
      <c r="U7003" s="5">
        <v>0</v>
      </c>
      <c r="V7003" s="5">
        <v>102</v>
      </c>
      <c r="W7003" s="5">
        <v>815</v>
      </c>
      <c r="X7003" s="5">
        <v>3021.0832381536161</v>
      </c>
      <c r="Y7003" s="5">
        <v>2236.6041340572601</v>
      </c>
      <c r="Z7003" s="5">
        <v>640.71489049693946</v>
      </c>
      <c r="AA7003" s="5">
        <v>35156</v>
      </c>
      <c r="AC7003" s="5">
        <v>0</v>
      </c>
      <c r="AD7003" s="5">
        <v>0</v>
      </c>
      <c r="AE7003" s="5">
        <v>1353.6030647232001</v>
      </c>
      <c r="AF7003" s="5">
        <v>8743.2272775959354</v>
      </c>
      <c r="AG7003" s="5">
        <v>78844</v>
      </c>
      <c r="AH7003" s="5">
        <v>5234.143232105298</v>
      </c>
      <c r="AI7003" s="5">
        <v>3230.5404301632002</v>
      </c>
      <c r="AJ7003" s="5">
        <v>9773.1297029399175</v>
      </c>
      <c r="AL7003" s="5">
        <v>178003.671875</v>
      </c>
      <c r="AM7003" s="5">
        <v>152223.0625</v>
      </c>
      <c r="AN7003" s="5">
        <v>25780.609375</v>
      </c>
      <c r="AO7003" s="5" t="s">
        <v>8109</v>
      </c>
    </row>
    <row r="7004" spans="1:41" x14ac:dyDescent="0.4">
      <c r="A7004" s="5">
        <v>2026</v>
      </c>
      <c r="B7004" s="5" t="s">
        <v>582</v>
      </c>
      <c r="C7004" s="5" t="s">
        <v>171</v>
      </c>
      <c r="D7004" s="5" t="s">
        <v>84</v>
      </c>
      <c r="E7004" s="5" t="s">
        <v>261</v>
      </c>
      <c r="F7004" s="5" t="s">
        <v>261</v>
      </c>
      <c r="G7004" s="5" t="s">
        <v>88</v>
      </c>
      <c r="H7004" s="5" t="s">
        <v>131</v>
      </c>
      <c r="I7004" s="5">
        <v>3200</v>
      </c>
      <c r="J7004" s="5">
        <v>3691</v>
      </c>
      <c r="K7004" s="5">
        <v>133.70259853821111</v>
      </c>
      <c r="L7004" s="5">
        <v>335</v>
      </c>
      <c r="M7004" s="5">
        <v>3585.277705866933</v>
      </c>
      <c r="N7004" s="5">
        <v>643</v>
      </c>
      <c r="O7004" s="5">
        <v>59.773715650173699</v>
      </c>
      <c r="P7004" s="5">
        <v>0</v>
      </c>
      <c r="Q7004" s="5">
        <v>95.755274208469189</v>
      </c>
      <c r="R7004" s="5">
        <v>314.18960753813161</v>
      </c>
      <c r="S7004" s="5">
        <v>4747.1921592470817</v>
      </c>
      <c r="T7004" s="5">
        <v>0</v>
      </c>
      <c r="V7004" s="5">
        <v>125</v>
      </c>
      <c r="W7004" s="5">
        <v>2956.0736170607688</v>
      </c>
      <c r="X7004" s="5">
        <v>2168.811442313719</v>
      </c>
      <c r="Y7004" s="5">
        <v>2281.37</v>
      </c>
      <c r="Z7004" s="5">
        <v>926.6048257527026</v>
      </c>
      <c r="AA7004" s="5">
        <v>20920.137595605342</v>
      </c>
      <c r="AC7004" s="5">
        <v>0</v>
      </c>
      <c r="AD7004" s="5">
        <v>2484.436118337203</v>
      </c>
      <c r="AE7004" s="5">
        <v>1038.2</v>
      </c>
      <c r="AF7004" s="5">
        <v>3531.5867281768701</v>
      </c>
      <c r="AG7004" s="5">
        <v>35033</v>
      </c>
      <c r="AH7004" s="5">
        <v>3107.4849849854941</v>
      </c>
      <c r="AI7004" s="5">
        <v>1747.2253353258191</v>
      </c>
      <c r="AJ7004" s="5">
        <v>8925.81846163921</v>
      </c>
      <c r="AL7004" s="5">
        <v>102050.640625</v>
      </c>
      <c r="AM7004" s="5">
        <v>81060.6640625</v>
      </c>
      <c r="AN7004" s="5">
        <v>20989.9765625</v>
      </c>
      <c r="AO7004" s="5" t="s">
        <v>1378</v>
      </c>
    </row>
    <row r="7005" spans="1:41" x14ac:dyDescent="0.4">
      <c r="A7005" s="5">
        <v>2026</v>
      </c>
      <c r="B7005" s="5" t="s">
        <v>4980</v>
      </c>
      <c r="C7005" s="5" t="s">
        <v>171</v>
      </c>
      <c r="D7005" s="5" t="s">
        <v>84</v>
      </c>
      <c r="E7005" s="5" t="s">
        <v>261</v>
      </c>
      <c r="F7005" s="5" t="s">
        <v>261</v>
      </c>
      <c r="G7005" s="5" t="s">
        <v>88</v>
      </c>
      <c r="H7005" s="5" t="s">
        <v>131</v>
      </c>
      <c r="I7005" s="5">
        <v>2000</v>
      </c>
      <c r="J7005" s="5">
        <v>4398.9177141186847</v>
      </c>
      <c r="K7005" s="5">
        <v>113</v>
      </c>
      <c r="L7005" s="5">
        <v>0</v>
      </c>
      <c r="M7005" s="5">
        <v>7351.5882729553914</v>
      </c>
      <c r="N7005" s="5">
        <v>185.59846828894311</v>
      </c>
      <c r="O7005" s="5">
        <v>0</v>
      </c>
      <c r="P7005" s="5">
        <v>95</v>
      </c>
      <c r="Q7005" s="5">
        <v>250.90886698326861</v>
      </c>
      <c r="R7005" s="5">
        <v>448.3009496418594</v>
      </c>
      <c r="S7005" s="5">
        <v>3500</v>
      </c>
      <c r="V7005" s="5">
        <v>445</v>
      </c>
      <c r="W7005" s="5">
        <v>1434.708398893951</v>
      </c>
      <c r="X7005" s="5">
        <v>2871.7141691232</v>
      </c>
      <c r="Y7005" s="5">
        <v>1983.1733087287989</v>
      </c>
      <c r="Z7005" s="5">
        <v>637.21124101727571</v>
      </c>
      <c r="AA7005" s="5">
        <v>23604</v>
      </c>
      <c r="AC7005" s="5">
        <v>0</v>
      </c>
      <c r="AD7005" s="5">
        <v>1455.419367655868</v>
      </c>
      <c r="AE7005" s="5">
        <v>1213.01206503764</v>
      </c>
      <c r="AF7005" s="5">
        <v>7041.6773394267966</v>
      </c>
      <c r="AG7005" s="5">
        <v>65081</v>
      </c>
      <c r="AH7005" s="5">
        <v>5583.4459257010776</v>
      </c>
      <c r="AI7005" s="5">
        <v>1891.3109517845401</v>
      </c>
      <c r="AJ7005" s="5">
        <v>6808.5</v>
      </c>
      <c r="AL7005" s="5">
        <v>138393.484375</v>
      </c>
      <c r="AM7005" s="5">
        <v>114192.296875</v>
      </c>
      <c r="AN7005" s="5">
        <v>24201.185546875</v>
      </c>
      <c r="AO7005" s="5" t="s">
        <v>6204</v>
      </c>
    </row>
    <row r="7006" spans="1:41" x14ac:dyDescent="0.4">
      <c r="A7006" s="5">
        <v>2026</v>
      </c>
      <c r="B7006" s="5" t="s">
        <v>6344</v>
      </c>
      <c r="C7006" s="5" t="s">
        <v>171</v>
      </c>
      <c r="D7006" s="5" t="s">
        <v>84</v>
      </c>
      <c r="E7006" s="5" t="s">
        <v>261</v>
      </c>
      <c r="F7006" s="5" t="s">
        <v>261</v>
      </c>
      <c r="G7006" s="5" t="s">
        <v>88</v>
      </c>
      <c r="H7006" s="5" t="s">
        <v>131</v>
      </c>
      <c r="I7006" s="5">
        <v>2000</v>
      </c>
      <c r="J7006" s="5">
        <v>11717.721747773699</v>
      </c>
      <c r="K7006" s="5">
        <v>111.1608919844082</v>
      </c>
      <c r="L7006" s="5">
        <v>0</v>
      </c>
      <c r="M7006" s="5">
        <v>10811.159224934399</v>
      </c>
      <c r="N7006" s="5">
        <v>160</v>
      </c>
      <c r="O7006" s="5">
        <v>56.308120963199997</v>
      </c>
      <c r="P7006" s="5">
        <v>1080</v>
      </c>
      <c r="Q7006" s="5">
        <v>143.87441423631751</v>
      </c>
      <c r="R7006" s="5">
        <v>445.28462057698562</v>
      </c>
      <c r="S7006" s="5">
        <v>4729.8821609088009</v>
      </c>
      <c r="T7006" s="5">
        <v>50</v>
      </c>
      <c r="V7006" s="5">
        <v>313</v>
      </c>
      <c r="W7006" s="5">
        <v>1406.5768616607361</v>
      </c>
      <c r="X7006" s="5">
        <v>2912</v>
      </c>
      <c r="Y7006" s="5">
        <v>1782.564883005507</v>
      </c>
      <c r="Z7006" s="5">
        <v>677.68958280909635</v>
      </c>
      <c r="AA7006" s="5">
        <v>34865</v>
      </c>
      <c r="AC7006" s="5">
        <v>0</v>
      </c>
      <c r="AD7006" s="5">
        <v>1390.132645895372</v>
      </c>
      <c r="AE7006" s="5">
        <v>1353.6472279553279</v>
      </c>
      <c r="AF7006" s="5">
        <v>7378.8695575620632</v>
      </c>
      <c r="AG7006" s="5">
        <v>57856</v>
      </c>
      <c r="AH7006" s="5">
        <v>5058.9437394336737</v>
      </c>
      <c r="AI7006" s="5">
        <v>3295.1512387664638</v>
      </c>
      <c r="AJ7006" s="5">
        <v>7718.3844073724667</v>
      </c>
      <c r="AL7006" s="5">
        <v>157313.359375</v>
      </c>
      <c r="AM7006" s="5">
        <v>127492.0390625</v>
      </c>
      <c r="AN7006" s="5">
        <v>29821.314453125</v>
      </c>
      <c r="AO7006" s="5" t="s">
        <v>7158</v>
      </c>
    </row>
    <row r="7007" spans="1:41" x14ac:dyDescent="0.4">
      <c r="A7007" s="5">
        <v>2026</v>
      </c>
      <c r="B7007" s="5" t="s">
        <v>4024</v>
      </c>
      <c r="C7007" s="5" t="s">
        <v>171</v>
      </c>
      <c r="D7007" s="5" t="s">
        <v>84</v>
      </c>
      <c r="E7007" s="5" t="s">
        <v>261</v>
      </c>
      <c r="F7007" s="5" t="s">
        <v>261</v>
      </c>
      <c r="G7007" s="5" t="s">
        <v>88</v>
      </c>
      <c r="H7007" s="5" t="s">
        <v>131</v>
      </c>
      <c r="I7007" s="5">
        <v>2000</v>
      </c>
      <c r="K7007" s="5">
        <v>133</v>
      </c>
      <c r="L7007" s="5">
        <v>357.3900000000001</v>
      </c>
      <c r="M7007" s="5">
        <v>4686.637524009062</v>
      </c>
      <c r="N7007" s="5">
        <v>884.79290157551247</v>
      </c>
      <c r="O7007" s="5">
        <v>58.468156791469319</v>
      </c>
      <c r="P7007" s="5">
        <v>136.7340067340067</v>
      </c>
      <c r="Q7007" s="5">
        <v>78.978441036494772</v>
      </c>
      <c r="R7007" s="5">
        <v>417.88772428451267</v>
      </c>
      <c r="S7007" s="5">
        <v>3724</v>
      </c>
      <c r="V7007" s="5">
        <v>488</v>
      </c>
      <c r="W7007" s="5">
        <v>1535.144599034219</v>
      </c>
      <c r="X7007" s="5">
        <v>2226</v>
      </c>
      <c r="Y7007" s="5">
        <v>2179.1978005659962</v>
      </c>
      <c r="Z7007" s="5">
        <v>855.34571027508798</v>
      </c>
      <c r="AA7007" s="5">
        <v>23604</v>
      </c>
      <c r="AC7007" s="5">
        <v>0</v>
      </c>
      <c r="AD7007" s="5">
        <v>1444.9129900176481</v>
      </c>
      <c r="AE7007" s="5">
        <v>1218.525756242356</v>
      </c>
      <c r="AF7007" s="5">
        <v>7763.3213257705338</v>
      </c>
      <c r="AG7007" s="5">
        <v>37175</v>
      </c>
      <c r="AH7007" s="5">
        <v>3948</v>
      </c>
      <c r="AI7007" s="5">
        <v>2280.6349851209102</v>
      </c>
      <c r="AJ7007" s="5">
        <v>6970.5620589521732</v>
      </c>
      <c r="AL7007" s="5">
        <v>104166.5390625</v>
      </c>
      <c r="AM7007" s="5">
        <v>84129.734375</v>
      </c>
      <c r="AN7007" s="5">
        <v>20036.798828125</v>
      </c>
      <c r="AO7007" s="5" t="s">
        <v>4837</v>
      </c>
    </row>
    <row r="7008" spans="1:41" x14ac:dyDescent="0.4">
      <c r="A7008" s="5">
        <v>2026</v>
      </c>
      <c r="B7008" s="5" t="s">
        <v>582</v>
      </c>
      <c r="C7008" s="5" t="s">
        <v>171</v>
      </c>
      <c r="D7008" s="5" t="s">
        <v>84</v>
      </c>
      <c r="E7008" s="5" t="s">
        <v>264</v>
      </c>
      <c r="F7008" s="5" t="s">
        <v>264</v>
      </c>
      <c r="G7008" s="5" t="s">
        <v>88</v>
      </c>
      <c r="H7008" s="5" t="s">
        <v>131</v>
      </c>
      <c r="I7008" s="5">
        <v>0</v>
      </c>
      <c r="K7008" s="5">
        <v>20.92736324945912</v>
      </c>
      <c r="L7008" s="5">
        <v>0</v>
      </c>
      <c r="M7008" s="5">
        <v>0</v>
      </c>
      <c r="N7008" s="5">
        <v>0</v>
      </c>
      <c r="O7008" s="5">
        <v>239.0948626006948</v>
      </c>
      <c r="P7008" s="5">
        <v>0</v>
      </c>
      <c r="Q7008" s="5">
        <v>10</v>
      </c>
      <c r="R7008" s="5">
        <v>202.6398431403918</v>
      </c>
      <c r="S7008" s="5">
        <v>0</v>
      </c>
      <c r="T7008" s="5">
        <v>0</v>
      </c>
      <c r="V7008" s="5">
        <v>529</v>
      </c>
      <c r="W7008" s="5">
        <v>0</v>
      </c>
      <c r="X7008" s="5">
        <v>386.57208124056859</v>
      </c>
      <c r="Y7008" s="5">
        <v>0</v>
      </c>
      <c r="AA7008" s="5">
        <v>0</v>
      </c>
      <c r="AC7008" s="5">
        <v>0</v>
      </c>
      <c r="AE7008" s="5">
        <v>119.9193300678761</v>
      </c>
      <c r="AF7008" s="5">
        <v>0</v>
      </c>
      <c r="AJ7008" s="5">
        <v>0</v>
      </c>
      <c r="AL7008" s="5">
        <v>1508.1534423828125</v>
      </c>
      <c r="AM7008" s="5">
        <v>861.55914306640625</v>
      </c>
      <c r="AN7008" s="5">
        <v>646.59429931640625</v>
      </c>
      <c r="AO7008" s="5" t="s">
        <v>1379</v>
      </c>
    </row>
    <row r="7009" spans="1:41" x14ac:dyDescent="0.4">
      <c r="A7009" s="5">
        <v>2026</v>
      </c>
      <c r="B7009" s="5" t="s">
        <v>4980</v>
      </c>
      <c r="C7009" s="5" t="s">
        <v>171</v>
      </c>
      <c r="D7009" s="5" t="s">
        <v>84</v>
      </c>
      <c r="E7009" s="5" t="s">
        <v>264</v>
      </c>
      <c r="F7009" s="5" t="s">
        <v>264</v>
      </c>
      <c r="G7009" s="5" t="s">
        <v>88</v>
      </c>
      <c r="H7009" s="5" t="s">
        <v>131</v>
      </c>
      <c r="K7009" s="5">
        <v>29.450966722349118</v>
      </c>
      <c r="L7009" s="5">
        <v>0</v>
      </c>
      <c r="N7009" s="5">
        <v>0</v>
      </c>
      <c r="O7009" s="5">
        <v>229.73713352985601</v>
      </c>
      <c r="P7009" s="5">
        <v>1200</v>
      </c>
      <c r="Q7009" s="5">
        <v>0</v>
      </c>
      <c r="R7009" s="5">
        <v>0</v>
      </c>
      <c r="S7009" s="5">
        <v>0</v>
      </c>
      <c r="V7009" s="5">
        <v>323</v>
      </c>
      <c r="X7009" s="5">
        <v>0</v>
      </c>
      <c r="Y7009" s="5">
        <v>0</v>
      </c>
      <c r="Z7009" s="5">
        <v>0</v>
      </c>
      <c r="AA7009" s="5">
        <v>0</v>
      </c>
      <c r="AC7009" s="5">
        <v>0</v>
      </c>
      <c r="AE7009" s="5">
        <v>28.717141691231991</v>
      </c>
      <c r="AF7009" s="5">
        <v>0</v>
      </c>
      <c r="AL7009" s="5">
        <v>1810.9052734375</v>
      </c>
      <c r="AM7009" s="5">
        <v>1551.7171630859375</v>
      </c>
      <c r="AN7009" s="5">
        <v>259.1881103515625</v>
      </c>
      <c r="AO7009" s="5" t="s">
        <v>6205</v>
      </c>
    </row>
    <row r="7010" spans="1:41" x14ac:dyDescent="0.4">
      <c r="A7010" s="5">
        <v>2026</v>
      </c>
      <c r="B7010" s="5" t="s">
        <v>6344</v>
      </c>
      <c r="C7010" s="5" t="s">
        <v>171</v>
      </c>
      <c r="D7010" s="5" t="s">
        <v>84</v>
      </c>
      <c r="E7010" s="5" t="s">
        <v>264</v>
      </c>
      <c r="F7010" s="5" t="s">
        <v>264</v>
      </c>
      <c r="G7010" s="5" t="s">
        <v>88</v>
      </c>
      <c r="H7010" s="5" t="s">
        <v>131</v>
      </c>
      <c r="J7010" s="5">
        <v>0</v>
      </c>
      <c r="L7010" s="5">
        <v>0</v>
      </c>
      <c r="N7010" s="5">
        <v>0</v>
      </c>
      <c r="O7010" s="5">
        <v>225.23248385279999</v>
      </c>
      <c r="P7010" s="5">
        <v>1200</v>
      </c>
      <c r="Q7010" s="5">
        <v>0</v>
      </c>
      <c r="R7010" s="5">
        <v>0</v>
      </c>
      <c r="S7010" s="5">
        <v>0</v>
      </c>
      <c r="T7010" s="5">
        <v>0</v>
      </c>
      <c r="V7010" s="5">
        <v>462</v>
      </c>
      <c r="X7010" s="5">
        <v>0</v>
      </c>
      <c r="Y7010" s="5">
        <v>0</v>
      </c>
      <c r="Z7010" s="5">
        <v>0</v>
      </c>
      <c r="AA7010" s="5">
        <v>0</v>
      </c>
      <c r="AC7010" s="5">
        <v>0</v>
      </c>
      <c r="AD7010" s="5">
        <v>0</v>
      </c>
      <c r="AE7010" s="5">
        <v>25</v>
      </c>
      <c r="AF7010" s="5">
        <v>0</v>
      </c>
      <c r="AL7010" s="5">
        <v>1912.232421875</v>
      </c>
      <c r="AM7010" s="5">
        <v>1687</v>
      </c>
      <c r="AN7010" s="5">
        <v>225.23248291015625</v>
      </c>
      <c r="AO7010" s="5" t="s">
        <v>7159</v>
      </c>
    </row>
    <row r="7011" spans="1:41" x14ac:dyDescent="0.4">
      <c r="A7011" s="5">
        <v>2026</v>
      </c>
      <c r="B7011" s="5" t="s">
        <v>7352</v>
      </c>
      <c r="C7011" s="5" t="s">
        <v>171</v>
      </c>
      <c r="D7011" s="5" t="s">
        <v>84</v>
      </c>
      <c r="E7011" s="5" t="s">
        <v>264</v>
      </c>
      <c r="F7011" s="5" t="s">
        <v>264</v>
      </c>
      <c r="G7011" s="5" t="s">
        <v>88</v>
      </c>
      <c r="H7011" s="5" t="s">
        <v>131</v>
      </c>
      <c r="J7011" s="5">
        <v>0</v>
      </c>
      <c r="K7011" s="5">
        <v>36.944382408607979</v>
      </c>
      <c r="L7011" s="5">
        <v>0</v>
      </c>
      <c r="N7011" s="5">
        <v>0</v>
      </c>
      <c r="O7011" s="5">
        <v>552.0404016</v>
      </c>
      <c r="P7011" s="5">
        <v>1200</v>
      </c>
      <c r="R7011" s="5">
        <v>0</v>
      </c>
      <c r="T7011" s="5">
        <v>0</v>
      </c>
      <c r="U7011" s="5">
        <v>0</v>
      </c>
      <c r="V7011" s="5">
        <v>879</v>
      </c>
      <c r="W7011" s="5">
        <v>634</v>
      </c>
      <c r="X7011" s="5">
        <v>0</v>
      </c>
      <c r="Y7011" s="5">
        <v>0</v>
      </c>
      <c r="Z7011" s="5">
        <v>0</v>
      </c>
      <c r="AA7011" s="5">
        <v>0</v>
      </c>
      <c r="AC7011" s="5">
        <v>0</v>
      </c>
      <c r="AD7011" s="5">
        <v>0</v>
      </c>
      <c r="AE7011" s="5">
        <v>13</v>
      </c>
      <c r="AF7011" s="5">
        <v>0</v>
      </c>
      <c r="AH7011" s="5">
        <v>0</v>
      </c>
      <c r="AL7011" s="5">
        <v>3314.98486328125</v>
      </c>
      <c r="AM7011" s="5">
        <v>2092</v>
      </c>
      <c r="AN7011" s="5">
        <v>1222.98486328125</v>
      </c>
      <c r="AO7011" s="5" t="s">
        <v>8110</v>
      </c>
    </row>
    <row r="7012" spans="1:41" x14ac:dyDescent="0.4">
      <c r="A7012" s="5">
        <v>2026</v>
      </c>
      <c r="B7012" s="5" t="s">
        <v>4024</v>
      </c>
      <c r="C7012" s="5" t="s">
        <v>171</v>
      </c>
      <c r="D7012" s="5" t="s">
        <v>84</v>
      </c>
      <c r="E7012" s="5" t="s">
        <v>264</v>
      </c>
      <c r="F7012" s="5" t="s">
        <v>264</v>
      </c>
      <c r="G7012" s="5" t="s">
        <v>88</v>
      </c>
      <c r="H7012" s="5" t="s">
        <v>131</v>
      </c>
      <c r="K7012" s="5">
        <v>20.92736324945912</v>
      </c>
      <c r="N7012" s="5">
        <v>0</v>
      </c>
      <c r="O7012" s="5">
        <v>233.8726271658773</v>
      </c>
      <c r="P7012" s="5">
        <v>791.7340067340067</v>
      </c>
      <c r="Q7012" s="5">
        <v>0</v>
      </c>
      <c r="R7012" s="5">
        <v>0</v>
      </c>
      <c r="S7012" s="5">
        <v>0</v>
      </c>
      <c r="V7012" s="5">
        <v>347</v>
      </c>
      <c r="X7012" s="5">
        <v>328.65045637113548</v>
      </c>
      <c r="AA7012" s="5">
        <v>0</v>
      </c>
      <c r="AC7012" s="5">
        <v>0</v>
      </c>
      <c r="AE7012" s="5">
        <v>120</v>
      </c>
      <c r="AF7012" s="5">
        <v>0</v>
      </c>
      <c r="AL7012" s="5">
        <v>1842.1844482421875</v>
      </c>
      <c r="AM7012" s="5">
        <v>1258.7340087890625</v>
      </c>
      <c r="AN7012" s="5">
        <v>583.450439453125</v>
      </c>
      <c r="AO7012" s="5" t="s">
        <v>4838</v>
      </c>
    </row>
    <row r="7013" spans="1:41" x14ac:dyDescent="0.4">
      <c r="A7013" s="5">
        <v>2026</v>
      </c>
      <c r="B7013" s="5" t="s">
        <v>4024</v>
      </c>
      <c r="C7013" s="5" t="s">
        <v>278</v>
      </c>
      <c r="D7013" s="5" t="s">
        <v>108</v>
      </c>
      <c r="E7013" s="5" t="s">
        <v>109</v>
      </c>
      <c r="F7013" s="5" t="s">
        <v>109</v>
      </c>
      <c r="G7013" s="5" t="s">
        <v>87</v>
      </c>
      <c r="H7013" s="5" t="s">
        <v>131</v>
      </c>
      <c r="I7013" s="5">
        <v>279.96725946811461</v>
      </c>
      <c r="J7013" s="5">
        <v>464.33436867195343</v>
      </c>
      <c r="K7013" s="5">
        <v>437.81758094462003</v>
      </c>
      <c r="L7013" s="5">
        <v>497.50110929137867</v>
      </c>
      <c r="M7013" s="5">
        <v>609.85076840253498</v>
      </c>
      <c r="N7013" s="5">
        <v>923.39286386517779</v>
      </c>
      <c r="O7013" s="5">
        <v>2257.1700221189958</v>
      </c>
      <c r="P7013" s="5">
        <v>489.79243124292032</v>
      </c>
      <c r="Q7013" s="5">
        <v>112.66889928607935</v>
      </c>
      <c r="R7013" s="5">
        <v>747.80830552623672</v>
      </c>
      <c r="S7013" s="5">
        <v>0</v>
      </c>
      <c r="T7013" s="5">
        <v>641.93691521468213</v>
      </c>
      <c r="U7013" s="5">
        <v>376.40156361095438</v>
      </c>
      <c r="V7013" s="5">
        <v>2702.5544130538119</v>
      </c>
      <c r="W7013" s="5">
        <v>698.64134272531237</v>
      </c>
      <c r="X7013" s="5">
        <v>1582.3744960041915</v>
      </c>
      <c r="Y7013" s="5">
        <v>2787.0761068904117</v>
      </c>
      <c r="Z7013" s="5">
        <v>370.18362110713338</v>
      </c>
      <c r="AA7013" s="5">
        <v>9599.09667217688</v>
      </c>
      <c r="AB7013" s="5">
        <v>191.55397550006114</v>
      </c>
      <c r="AC7013" s="5">
        <v>203.28002315131602</v>
      </c>
      <c r="AD7013" s="5">
        <v>1301.2444381492398</v>
      </c>
      <c r="AE7013" s="5">
        <v>1163.5106588266115</v>
      </c>
      <c r="AF7013" s="5">
        <v>1434.4596358534914</v>
      </c>
      <c r="AG7013" s="5">
        <v>17884.362457881045</v>
      </c>
      <c r="AH7013" s="5">
        <v>1735.3694607970242</v>
      </c>
      <c r="AI7013" s="5">
        <v>423.6783640416902</v>
      </c>
      <c r="AJ7013" s="5">
        <v>881.81155458579417</v>
      </c>
      <c r="AK7013" s="5">
        <v>315.61898331388539</v>
      </c>
      <c r="AL7013" s="5">
        <v>51113.45703125</v>
      </c>
      <c r="AM7013" s="5">
        <v>40918.19921875</v>
      </c>
      <c r="AN7013" s="5">
        <v>10195.2568359375</v>
      </c>
      <c r="AO7013" s="5" t="s">
        <v>4839</v>
      </c>
    </row>
    <row r="7014" spans="1:41" x14ac:dyDescent="0.4">
      <c r="A7014" s="5">
        <v>2026</v>
      </c>
      <c r="B7014" s="5" t="s">
        <v>4980</v>
      </c>
      <c r="C7014" s="5" t="s">
        <v>278</v>
      </c>
      <c r="D7014" s="5" t="s">
        <v>108</v>
      </c>
      <c r="E7014" s="5" t="s">
        <v>109</v>
      </c>
      <c r="F7014" s="5" t="s">
        <v>109</v>
      </c>
      <c r="G7014" s="5" t="s">
        <v>87</v>
      </c>
      <c r="H7014" s="5" t="s">
        <v>131</v>
      </c>
      <c r="I7014" s="5">
        <v>289.81170731343684</v>
      </c>
      <c r="J7014" s="5">
        <v>22.389022375792678</v>
      </c>
      <c r="K7014" s="5">
        <v>61.43964279868689</v>
      </c>
      <c r="L7014" s="5">
        <v>484.22769324388815</v>
      </c>
      <c r="M7014" s="5">
        <v>291.57796582427676</v>
      </c>
      <c r="N7014" s="5">
        <v>1091.1847177027262</v>
      </c>
      <c r="O7014" s="5">
        <v>2199.9213875981959</v>
      </c>
      <c r="P7014" s="5">
        <v>355.00971093947021</v>
      </c>
      <c r="Q7014" s="5">
        <v>220.0627727192084</v>
      </c>
      <c r="R7014" s="5">
        <v>812.80746570079305</v>
      </c>
      <c r="S7014" s="5">
        <v>520.67493897192276</v>
      </c>
      <c r="T7014" s="5">
        <v>728.94491456069193</v>
      </c>
      <c r="U7014" s="5">
        <v>343.64545972146902</v>
      </c>
      <c r="V7014" s="5">
        <v>2325.3342774486073</v>
      </c>
      <c r="W7014" s="5">
        <v>479.02094385416893</v>
      </c>
      <c r="X7014" s="5">
        <v>2401.1966160568163</v>
      </c>
      <c r="Y7014" s="5">
        <v>2842.8851667866984</v>
      </c>
      <c r="Z7014" s="5">
        <v>234.94583662541513</v>
      </c>
      <c r="AA7014" s="5">
        <v>10315.611890911734</v>
      </c>
      <c r="AB7014" s="5">
        <v>583.15593164855352</v>
      </c>
      <c r="AC7014" s="5">
        <v>197.64820683374191</v>
      </c>
      <c r="AD7014" s="5">
        <v>1376.3059878387037</v>
      </c>
      <c r="AE7014" s="5">
        <v>1166.311863297107</v>
      </c>
      <c r="AF7014" s="5">
        <v>1729.1614723257555</v>
      </c>
      <c r="AG7014" s="5">
        <v>18727.636204942119</v>
      </c>
      <c r="AH7014" s="5">
        <v>934.63739543048132</v>
      </c>
      <c r="AI7014" s="5">
        <v>461.31799592912358</v>
      </c>
      <c r="AJ7014" s="5">
        <v>1773.418842138369</v>
      </c>
      <c r="AK7014" s="5">
        <v>338.4387103317498</v>
      </c>
      <c r="AL7014" s="5">
        <v>53308.72265625</v>
      </c>
      <c r="AM7014" s="5">
        <v>42932.09375</v>
      </c>
      <c r="AN7014" s="5">
        <v>10376.6328125</v>
      </c>
      <c r="AO7014" s="5" t="s">
        <v>6206</v>
      </c>
    </row>
    <row r="7015" spans="1:41" x14ac:dyDescent="0.4">
      <c r="A7015" s="5">
        <v>2026</v>
      </c>
      <c r="B7015" s="5" t="s">
        <v>6344</v>
      </c>
      <c r="C7015" s="5" t="s">
        <v>278</v>
      </c>
      <c r="D7015" s="5" t="s">
        <v>108</v>
      </c>
      <c r="E7015" s="5" t="s">
        <v>109</v>
      </c>
      <c r="F7015" s="5" t="s">
        <v>109</v>
      </c>
      <c r="G7015" s="5" t="s">
        <v>87</v>
      </c>
      <c r="H7015" s="5" t="s">
        <v>131</v>
      </c>
      <c r="I7015" s="5">
        <v>710.52204508455679</v>
      </c>
      <c r="J7015" s="5">
        <v>0</v>
      </c>
      <c r="K7015" s="5">
        <v>84.454223276401478</v>
      </c>
      <c r="L7015" s="5">
        <v>471.98964423474132</v>
      </c>
      <c r="M7015" s="5">
        <v>710.52204508455679</v>
      </c>
      <c r="N7015" s="5">
        <v>1073.7865909489662</v>
      </c>
      <c r="O7015" s="5">
        <v>1833.722399174675</v>
      </c>
      <c r="P7015" s="5">
        <v>294.20586320816244</v>
      </c>
      <c r="Q7015" s="5">
        <v>213.67187875237573</v>
      </c>
      <c r="R7015" s="5">
        <v>783.56838221310011</v>
      </c>
      <c r="S7015" s="5">
        <v>2979.9142316122366</v>
      </c>
      <c r="T7015" s="5">
        <v>710.52204508455679</v>
      </c>
      <c r="U7015" s="5">
        <v>83.232582424190937</v>
      </c>
      <c r="V7015" s="5">
        <v>1848.3723487128257</v>
      </c>
      <c r="W7015" s="5">
        <v>497.3654315591898</v>
      </c>
      <c r="X7015" s="5">
        <v>2621.8263463620146</v>
      </c>
      <c r="Y7015" s="5">
        <v>2136.6412927185602</v>
      </c>
      <c r="Z7015" s="5">
        <v>236.42286004523262</v>
      </c>
      <c r="AA7015" s="5">
        <v>6642.3660900476289</v>
      </c>
      <c r="AB7015" s="5">
        <v>568.4176360676455</v>
      </c>
      <c r="AC7015" s="5">
        <v>192.65297736721251</v>
      </c>
      <c r="AD7015" s="5">
        <v>1428.1706632941734</v>
      </c>
      <c r="AE7015" s="5">
        <v>1122.6248312335997</v>
      </c>
      <c r="AF7015" s="5">
        <v>2042.6493764688032</v>
      </c>
      <c r="AG7015" s="5">
        <v>13881.570697966285</v>
      </c>
      <c r="AH7015" s="5">
        <v>783.60431257896835</v>
      </c>
      <c r="AI7015" s="5">
        <v>511.57587246088093</v>
      </c>
      <c r="AJ7015" s="5">
        <v>830.29576125595361</v>
      </c>
      <c r="AK7015" s="5">
        <v>284.20881803382275</v>
      </c>
      <c r="AL7015" s="5">
        <v>45578.875</v>
      </c>
      <c r="AM7015" s="5">
        <v>32564.572265625</v>
      </c>
      <c r="AN7015" s="5">
        <v>13014.3046875</v>
      </c>
      <c r="AO7015" s="5" t="s">
        <v>7160</v>
      </c>
    </row>
    <row r="7016" spans="1:41" x14ac:dyDescent="0.4">
      <c r="A7016" s="5">
        <v>2026</v>
      </c>
      <c r="B7016" s="5" t="s">
        <v>7352</v>
      </c>
      <c r="C7016" s="5" t="s">
        <v>278</v>
      </c>
      <c r="D7016" s="5" t="s">
        <v>108</v>
      </c>
      <c r="E7016" s="5" t="s">
        <v>109</v>
      </c>
      <c r="F7016" s="5" t="s">
        <v>109</v>
      </c>
      <c r="G7016" s="5" t="s">
        <v>87</v>
      </c>
      <c r="H7016" s="5" t="s">
        <v>131</v>
      </c>
      <c r="I7016" s="5">
        <v>300</v>
      </c>
      <c r="J7016" s="5">
        <v>0</v>
      </c>
      <c r="K7016" s="5">
        <v>74.84966</v>
      </c>
      <c r="L7016" s="5">
        <v>465</v>
      </c>
      <c r="M7016" s="5">
        <v>1245.214820987117</v>
      </c>
      <c r="N7016" s="5">
        <v>1056.6723691406251</v>
      </c>
      <c r="O7016" s="5">
        <v>1544.003690604329</v>
      </c>
      <c r="P7016" s="5">
        <v>396.97</v>
      </c>
      <c r="Q7016" s="5">
        <v>188.9102081233687</v>
      </c>
      <c r="R7016" s="5">
        <v>870.76262164894047</v>
      </c>
      <c r="T7016" s="5">
        <v>700</v>
      </c>
      <c r="U7016" s="5">
        <v>122</v>
      </c>
      <c r="V7016" s="5">
        <v>1845</v>
      </c>
      <c r="W7016" s="5">
        <v>285.60000000000002</v>
      </c>
      <c r="X7016" s="5">
        <v>2734.312699425654</v>
      </c>
      <c r="Y7016" s="5">
        <v>1345</v>
      </c>
      <c r="Z7016" s="5">
        <v>216.98372186746121</v>
      </c>
      <c r="AA7016" s="5">
        <v>7314</v>
      </c>
      <c r="AB7016" s="5">
        <v>446</v>
      </c>
      <c r="AC7016" s="5">
        <v>193.41995565999889</v>
      </c>
      <c r="AD7016" s="5">
        <v>798.25535557621549</v>
      </c>
      <c r="AE7016" s="5">
        <v>1283.4675</v>
      </c>
      <c r="AF7016" s="5">
        <v>2281.2165737146288</v>
      </c>
      <c r="AG7016" s="5">
        <v>14470</v>
      </c>
      <c r="AH7016" s="5">
        <v>537.4</v>
      </c>
      <c r="AI7016" s="5">
        <v>621</v>
      </c>
      <c r="AJ7016" s="5">
        <v>958.44382909091564</v>
      </c>
      <c r="AK7016" s="5">
        <v>242</v>
      </c>
      <c r="AL7016" s="5">
        <v>42536.484375</v>
      </c>
      <c r="AM7016" s="5">
        <v>33307.84765625</v>
      </c>
      <c r="AN7016" s="5">
        <v>9228.63671875</v>
      </c>
      <c r="AO7016" s="5" t="s">
        <v>8111</v>
      </c>
    </row>
    <row r="7017" spans="1:41" x14ac:dyDescent="0.4">
      <c r="A7017" s="5">
        <v>2026</v>
      </c>
      <c r="B7017" s="5" t="s">
        <v>582</v>
      </c>
      <c r="C7017" s="5" t="s">
        <v>278</v>
      </c>
      <c r="D7017" s="5" t="s">
        <v>108</v>
      </c>
      <c r="E7017" s="5" t="s">
        <v>109</v>
      </c>
      <c r="F7017" s="5" t="s">
        <v>109</v>
      </c>
      <c r="G7017" s="5" t="s">
        <v>87</v>
      </c>
      <c r="H7017" s="5" t="s">
        <v>131</v>
      </c>
      <c r="I7017" s="5">
        <v>361.54055555573603</v>
      </c>
      <c r="J7017" s="5">
        <v>313.57264757064883</v>
      </c>
      <c r="K7017" s="5">
        <v>449.53625500745028</v>
      </c>
      <c r="L7017" s="5">
        <v>510.63861121059477</v>
      </c>
      <c r="M7017" s="5">
        <v>548.73155581529238</v>
      </c>
      <c r="N7017" s="5">
        <v>1188.003818340108</v>
      </c>
      <c r="O7017" s="5">
        <v>2286.131992616341</v>
      </c>
      <c r="P7017" s="5">
        <v>1245.067510292452</v>
      </c>
      <c r="Q7017" s="5">
        <v>113.86410588180605</v>
      </c>
      <c r="R7017" s="5">
        <v>667.93132149866449</v>
      </c>
      <c r="S7017" s="5">
        <v>159.93491343386177</v>
      </c>
      <c r="T7017" s="5">
        <v>658.47786697835079</v>
      </c>
      <c r="U7017" s="5">
        <v>361.06536372646235</v>
      </c>
      <c r="V7017" s="5">
        <v>2828.1624386720168</v>
      </c>
      <c r="W7017" s="5">
        <v>845.04659595555017</v>
      </c>
      <c r="X7017" s="5">
        <v>1466.5119815220464</v>
      </c>
      <c r="Y7017" s="5">
        <v>3160.6937614960839</v>
      </c>
      <c r="Z7017" s="5">
        <v>545.01106806981568</v>
      </c>
      <c r="AA7017" s="5">
        <v>11666.682616128766</v>
      </c>
      <c r="AB7017" s="5">
        <v>196.44589698187465</v>
      </c>
      <c r="AC7017" s="5">
        <v>208.5179912098111</v>
      </c>
      <c r="AD7017" s="5">
        <v>1315.0468866912399</v>
      </c>
      <c r="AE7017" s="5">
        <v>973.44978001632865</v>
      </c>
      <c r="AF7017" s="5">
        <v>2559.6943046708016</v>
      </c>
      <c r="AG7017" s="5">
        <v>17330.550814772956</v>
      </c>
      <c r="AH7017" s="5">
        <v>2786.6888565434983</v>
      </c>
      <c r="AI7017" s="5">
        <v>399.47657263353284</v>
      </c>
      <c r="AJ7017" s="5">
        <v>1419.019803338346</v>
      </c>
      <c r="AK7017" s="5">
        <v>343.50595394037299</v>
      </c>
      <c r="AL7017" s="5">
        <v>56909</v>
      </c>
      <c r="AM7017" s="5">
        <v>45453.46484375</v>
      </c>
      <c r="AN7017" s="5">
        <v>11455.53515625</v>
      </c>
      <c r="AO7017" s="5" t="s">
        <v>1380</v>
      </c>
    </row>
    <row r="7018" spans="1:41" x14ac:dyDescent="0.4">
      <c r="A7018" s="5">
        <v>2026</v>
      </c>
      <c r="B7018" s="5" t="s">
        <v>6344</v>
      </c>
      <c r="C7018" s="5" t="s">
        <v>278</v>
      </c>
      <c r="D7018" s="5" t="s">
        <v>108</v>
      </c>
      <c r="E7018" s="5" t="s">
        <v>109</v>
      </c>
      <c r="F7018" s="5" t="s">
        <v>109</v>
      </c>
      <c r="G7018" s="5" t="s">
        <v>88</v>
      </c>
      <c r="H7018" s="5" t="s">
        <v>131</v>
      </c>
      <c r="I7018" s="5">
        <v>804.07996735449592</v>
      </c>
      <c r="J7018" s="5">
        <v>0</v>
      </c>
      <c r="K7018" s="5">
        <v>74.84966</v>
      </c>
      <c r="L7018" s="5">
        <v>535.02940569174189</v>
      </c>
      <c r="M7018" s="5">
        <v>788.31369348480007</v>
      </c>
      <c r="N7018" s="5">
        <v>1191.34988737</v>
      </c>
      <c r="O7018" s="5">
        <v>2034.4878632825071</v>
      </c>
      <c r="P7018" s="5">
        <v>324.5016507417979</v>
      </c>
      <c r="Q7018" s="5">
        <v>237.06578718901841</v>
      </c>
      <c r="R7018" s="5">
        <v>869.357523462637</v>
      </c>
      <c r="S7018" s="5">
        <v>3306.170738038963</v>
      </c>
      <c r="T7018" s="5">
        <v>801.83678067634776</v>
      </c>
      <c r="U7018" s="5">
        <v>94.192224747240957</v>
      </c>
      <c r="V7018" s="5">
        <v>2050</v>
      </c>
      <c r="W7018" s="5">
        <v>551.81958543936003</v>
      </c>
      <c r="X7018" s="5">
        <v>2997</v>
      </c>
      <c r="Y7018" s="5">
        <v>2414.3768271366771</v>
      </c>
      <c r="Z7018" s="5">
        <v>263.33733021951241</v>
      </c>
      <c r="AA7018" s="5">
        <v>7724</v>
      </c>
      <c r="AB7018" s="5">
        <v>689</v>
      </c>
      <c r="AC7018" s="5">
        <v>213.74562717630701</v>
      </c>
      <c r="AD7018" s="5">
        <v>1515.8878607403651</v>
      </c>
      <c r="AE7018" s="5">
        <v>1245.5356357059841</v>
      </c>
      <c r="AF7018" s="5">
        <v>2311.6150375774109</v>
      </c>
      <c r="AG7018" s="5">
        <v>16128</v>
      </c>
      <c r="AH7018" s="5">
        <v>929.17461966598034</v>
      </c>
      <c r="AI7018" s="5">
        <v>567.58585930905622</v>
      </c>
      <c r="AJ7018" s="5">
        <v>939.62487613711085</v>
      </c>
      <c r="AK7018" s="5">
        <v>315</v>
      </c>
      <c r="AL7018" s="5">
        <v>51916.94140625</v>
      </c>
      <c r="AM7018" s="5">
        <v>37345.8125</v>
      </c>
      <c r="AN7018" s="5">
        <v>14571.126953125</v>
      </c>
      <c r="AO7018" s="5" t="s">
        <v>7161</v>
      </c>
    </row>
    <row r="7019" spans="1:41" x14ac:dyDescent="0.4">
      <c r="A7019" s="5">
        <v>2026</v>
      </c>
      <c r="B7019" s="5" t="s">
        <v>4980</v>
      </c>
      <c r="C7019" s="5" t="s">
        <v>278</v>
      </c>
      <c r="D7019" s="5" t="s">
        <v>108</v>
      </c>
      <c r="E7019" s="5" t="s">
        <v>109</v>
      </c>
      <c r="F7019" s="5" t="s">
        <v>109</v>
      </c>
      <c r="G7019" s="5" t="s">
        <v>88</v>
      </c>
      <c r="H7019" s="5" t="s">
        <v>131</v>
      </c>
      <c r="I7019" s="5">
        <v>326.07734709542251</v>
      </c>
      <c r="J7019" s="5">
        <v>26.386039239861471</v>
      </c>
      <c r="K7019" s="5">
        <v>67</v>
      </c>
      <c r="L7019" s="5">
        <v>545.72999380557678</v>
      </c>
      <c r="M7019" s="5">
        <v>321.6319869417984</v>
      </c>
      <c r="N7019" s="5">
        <v>1215.5029286711169</v>
      </c>
      <c r="O7019" s="5">
        <v>2426.6754348488371</v>
      </c>
      <c r="P7019" s="5">
        <v>394.29724849600001</v>
      </c>
      <c r="Q7019" s="5">
        <v>245.8561220154717</v>
      </c>
      <c r="R7019" s="5">
        <v>890.44211512957679</v>
      </c>
      <c r="S7019" s="5">
        <v>564.83426847768294</v>
      </c>
      <c r="T7019" s="5">
        <v>818.81639515642985</v>
      </c>
      <c r="U7019" s="5">
        <v>386.64759573074781</v>
      </c>
      <c r="V7019" s="5">
        <v>2648</v>
      </c>
      <c r="W7019" s="5">
        <v>528.39540711866869</v>
      </c>
      <c r="X7019" s="5">
        <v>2723.20885</v>
      </c>
      <c r="Y7019" s="5">
        <v>3177.266200940353</v>
      </c>
      <c r="Z7019" s="5">
        <v>261.7131159044315</v>
      </c>
      <c r="AA7019" s="5">
        <v>12105</v>
      </c>
      <c r="AB7019" s="5">
        <v>689</v>
      </c>
      <c r="AC7019" s="5">
        <v>218.02053971983341</v>
      </c>
      <c r="AD7019" s="5">
        <v>1537.6215099700109</v>
      </c>
      <c r="AE7019" s="5">
        <v>1286.5279477671929</v>
      </c>
      <c r="AF7019" s="5">
        <v>1948.784203686366</v>
      </c>
      <c r="AG7019" s="5">
        <v>22880</v>
      </c>
      <c r="AH7019" s="5">
        <v>1055.7243909099079</v>
      </c>
      <c r="AI7019" s="5">
        <v>508.86775076863108</v>
      </c>
      <c r="AJ7019" s="5">
        <v>2035.2426443637951</v>
      </c>
      <c r="AK7019" s="5">
        <v>373</v>
      </c>
      <c r="AL7019" s="5">
        <v>62206.26953125</v>
      </c>
      <c r="AM7019" s="5">
        <v>50591.4921875</v>
      </c>
      <c r="AN7019" s="5">
        <v>11614.7763671875</v>
      </c>
      <c r="AO7019" s="5" t="s">
        <v>6207</v>
      </c>
    </row>
    <row r="7020" spans="1:41" x14ac:dyDescent="0.4">
      <c r="A7020" s="5">
        <v>2026</v>
      </c>
      <c r="B7020" s="5" t="s">
        <v>4024</v>
      </c>
      <c r="C7020" s="5" t="s">
        <v>278</v>
      </c>
      <c r="D7020" s="5" t="s">
        <v>108</v>
      </c>
      <c r="E7020" s="5" t="s">
        <v>109</v>
      </c>
      <c r="F7020" s="5" t="s">
        <v>109</v>
      </c>
      <c r="G7020" s="5" t="s">
        <v>88</v>
      </c>
      <c r="H7020" s="5" t="s">
        <v>131</v>
      </c>
      <c r="I7020" s="5">
        <v>312.7286653729854</v>
      </c>
      <c r="J7020" s="5">
        <v>521.72816206688526</v>
      </c>
      <c r="K7020" s="5">
        <v>479.92849328783763</v>
      </c>
      <c r="L7020" s="5">
        <v>552.93150000000014</v>
      </c>
      <c r="M7020" s="5">
        <v>667.82371599999999</v>
      </c>
      <c r="N7020" s="5">
        <v>1018.182854980584</v>
      </c>
      <c r="O7020" s="5">
        <v>2467.0194400168862</v>
      </c>
      <c r="P7020" s="5">
        <v>523.88817100874871</v>
      </c>
      <c r="Q7020" s="5">
        <v>123.6276078012242</v>
      </c>
      <c r="R7020" s="5">
        <v>806.95286777290983</v>
      </c>
      <c r="S7020" s="5">
        <v>0</v>
      </c>
      <c r="T7020" s="5">
        <v>717.05554117338647</v>
      </c>
      <c r="U7020" s="5">
        <v>386.64759573074781</v>
      </c>
      <c r="V7020" s="5">
        <v>3069</v>
      </c>
      <c r="W7020" s="5">
        <v>771.11494089949599</v>
      </c>
      <c r="X7020" s="5">
        <v>2276.5341772874031</v>
      </c>
      <c r="Y7020" s="5">
        <v>3049.2352057372118</v>
      </c>
      <c r="Z7020" s="5">
        <v>407</v>
      </c>
      <c r="AA7020" s="5">
        <v>10685</v>
      </c>
      <c r="AB7020" s="5">
        <v>179.04</v>
      </c>
      <c r="AC7020" s="5">
        <v>222.61539999999999</v>
      </c>
      <c r="AD7020" s="5">
        <v>1427.809609150185</v>
      </c>
      <c r="AE7020" s="5">
        <v>1274.1795768399641</v>
      </c>
      <c r="AF7020" s="5">
        <v>1602.3182435836629</v>
      </c>
      <c r="AG7020" s="5">
        <v>19991</v>
      </c>
      <c r="AH7020" s="5">
        <v>1855</v>
      </c>
      <c r="AI7020" s="5">
        <v>463.9771148768973</v>
      </c>
      <c r="AJ7020" s="5">
        <v>985</v>
      </c>
      <c r="AK7020" s="5">
        <v>345.63951739566841</v>
      </c>
      <c r="AL7020" s="5">
        <v>57182.9765625</v>
      </c>
      <c r="AM7020" s="5">
        <v>45532.03515625</v>
      </c>
      <c r="AN7020" s="5">
        <v>11650.943359375</v>
      </c>
      <c r="AO7020" s="5" t="s">
        <v>4840</v>
      </c>
    </row>
    <row r="7021" spans="1:41" x14ac:dyDescent="0.4">
      <c r="A7021" s="5">
        <v>2026</v>
      </c>
      <c r="B7021" s="5" t="s">
        <v>7352</v>
      </c>
      <c r="C7021" s="5" t="s">
        <v>278</v>
      </c>
      <c r="D7021" s="5" t="s">
        <v>108</v>
      </c>
      <c r="E7021" s="5" t="s">
        <v>109</v>
      </c>
      <c r="F7021" s="5" t="s">
        <v>109</v>
      </c>
      <c r="G7021" s="5" t="s">
        <v>88</v>
      </c>
      <c r="H7021" s="5" t="s">
        <v>131</v>
      </c>
      <c r="I7021" s="5">
        <v>337.84872577919998</v>
      </c>
      <c r="J7021" s="5">
        <v>0</v>
      </c>
      <c r="K7021" s="5">
        <v>82.46181374707129</v>
      </c>
      <c r="L7021" s="5">
        <v>524.5386330311195</v>
      </c>
      <c r="M7021" s="5">
        <v>1374.8177797119999</v>
      </c>
      <c r="N7021" s="5">
        <v>1165.5096231621089</v>
      </c>
      <c r="O7021" s="5">
        <v>1704.704834866192</v>
      </c>
      <c r="P7021" s="5">
        <v>431.87936277639722</v>
      </c>
      <c r="Q7021" s="5">
        <v>209.8924474166667</v>
      </c>
      <c r="R7021" s="5">
        <v>977.25418321398161</v>
      </c>
      <c r="S7021" s="5">
        <v>0</v>
      </c>
      <c r="T7021" s="5">
        <v>789.76052284042419</v>
      </c>
      <c r="U7021" s="5">
        <v>137.391815150208</v>
      </c>
      <c r="V7021" s="5">
        <v>2037</v>
      </c>
      <c r="W7021" s="5">
        <v>280</v>
      </c>
      <c r="X7021" s="5">
        <v>3021.8618693831909</v>
      </c>
      <c r="Y7021" s="5">
        <v>1525.326077158524</v>
      </c>
      <c r="Z7021" s="5">
        <v>239.00806549601171</v>
      </c>
      <c r="AA7021" s="5">
        <v>8368</v>
      </c>
      <c r="AB7021" s="5">
        <v>492.42003822720011</v>
      </c>
      <c r="AC7021" s="5">
        <v>213.55126000000001</v>
      </c>
      <c r="AD7021" s="5">
        <v>886.91750387536229</v>
      </c>
      <c r="AE7021" s="5">
        <v>1417.051828281096</v>
      </c>
      <c r="AF7021" s="5">
        <v>2639.474925981408</v>
      </c>
      <c r="AG7021" s="5">
        <v>16478</v>
      </c>
      <c r="AH7021" s="5">
        <v>621.785129865405</v>
      </c>
      <c r="AI7021" s="5">
        <v>685.63417878720009</v>
      </c>
      <c r="AJ7021" s="5">
        <v>1079.363421297677</v>
      </c>
      <c r="AK7021" s="5">
        <v>267</v>
      </c>
      <c r="AL7021" s="5">
        <v>47988.453125</v>
      </c>
      <c r="AM7021" s="5">
        <v>37781.08984375</v>
      </c>
      <c r="AN7021" s="5">
        <v>10207.36328125</v>
      </c>
      <c r="AO7021" s="5" t="s">
        <v>8112</v>
      </c>
    </row>
    <row r="7022" spans="1:41" x14ac:dyDescent="0.4">
      <c r="A7022" s="5">
        <v>2026</v>
      </c>
      <c r="B7022" s="5" t="s">
        <v>582</v>
      </c>
      <c r="C7022" s="5" t="s">
        <v>278</v>
      </c>
      <c r="D7022" s="5" t="s">
        <v>108</v>
      </c>
      <c r="E7022" s="5" t="s">
        <v>109</v>
      </c>
      <c r="F7022" s="5" t="s">
        <v>109</v>
      </c>
      <c r="G7022" s="5" t="s">
        <v>88</v>
      </c>
      <c r="H7022" s="5" t="s">
        <v>131</v>
      </c>
      <c r="I7022" s="5">
        <v>382.32043535504221</v>
      </c>
      <c r="J7022" s="5">
        <v>340.58420000000001</v>
      </c>
      <c r="K7022" s="5">
        <v>476.2300538924415</v>
      </c>
      <c r="L7022" s="5">
        <v>564.4055905730894</v>
      </c>
      <c r="M7022" s="5">
        <v>597.5</v>
      </c>
      <c r="N7022" s="5">
        <v>1339.0903874999999</v>
      </c>
      <c r="O7022" s="5">
        <v>2490.2997142634149</v>
      </c>
      <c r="P7022" s="5">
        <v>1591</v>
      </c>
      <c r="Q7022" s="5">
        <v>122.7387379408503</v>
      </c>
      <c r="R7022" s="5">
        <v>711.78742128418151</v>
      </c>
      <c r="S7022" s="5">
        <v>168.27457190841341</v>
      </c>
      <c r="T7022" s="5">
        <v>618.58839023027463</v>
      </c>
      <c r="U7022" s="5">
        <v>363.36706589306198</v>
      </c>
      <c r="V7022" s="5">
        <v>63</v>
      </c>
      <c r="W7022" s="5">
        <v>928.37279186363958</v>
      </c>
      <c r="X7022" s="5">
        <v>1628.9111710322099</v>
      </c>
      <c r="Y7022" s="5">
        <v>3440.5344000000009</v>
      </c>
      <c r="Z7022" s="5">
        <v>595.24096668033121</v>
      </c>
      <c r="AA7022" s="5">
        <v>12934.859454917671</v>
      </c>
      <c r="AB7022" s="5">
        <v>179</v>
      </c>
      <c r="AC7022" s="5">
        <v>229.81872000000001</v>
      </c>
      <c r="AD7022" s="5">
        <v>1436.2456579758509</v>
      </c>
      <c r="AE7022" s="5">
        <v>1122.1919219363499</v>
      </c>
      <c r="AF7022" s="5">
        <v>2829.2137413762471</v>
      </c>
      <c r="AG7022" s="5">
        <v>19553.726081078861</v>
      </c>
      <c r="AH7022" s="5">
        <v>3110.4887861829861</v>
      </c>
      <c r="AI7022" s="5">
        <v>435.01369497852141</v>
      </c>
      <c r="AJ7022" s="5">
        <v>1576.159785053221</v>
      </c>
      <c r="AK7022" s="5">
        <v>374.06397397878328</v>
      </c>
      <c r="AL7022" s="5">
        <v>60203.02734375</v>
      </c>
      <c r="AM7022" s="5">
        <v>47760.0390625</v>
      </c>
      <c r="AN7022" s="5">
        <v>12442.990234375</v>
      </c>
      <c r="AO7022" s="5" t="s">
        <v>1381</v>
      </c>
    </row>
    <row r="7023" spans="1:41" x14ac:dyDescent="0.4">
      <c r="A7023" s="5">
        <v>2026</v>
      </c>
      <c r="B7023" s="5" t="s">
        <v>582</v>
      </c>
      <c r="C7023" s="5" t="s">
        <v>278</v>
      </c>
      <c r="D7023" s="5" t="s">
        <v>108</v>
      </c>
      <c r="E7023" s="5" t="s">
        <v>30</v>
      </c>
      <c r="F7023" s="5" t="s">
        <v>30</v>
      </c>
      <c r="G7023" s="5" t="s">
        <v>87</v>
      </c>
      <c r="H7023" s="5" t="s">
        <v>131</v>
      </c>
      <c r="I7023" s="5">
        <v>7634.5242615506531</v>
      </c>
      <c r="J7023" s="5">
        <v>2846.0245168206256</v>
      </c>
      <c r="K7023" s="5">
        <v>1796.1894002518989</v>
      </c>
      <c r="L7023" s="5">
        <v>3003.9783996755573</v>
      </c>
      <c r="M7023" s="5">
        <v>6607.2651537242082</v>
      </c>
      <c r="N7023" s="5">
        <v>4581.579252124202</v>
      </c>
      <c r="O7023" s="5">
        <v>3835.5677602860892</v>
      </c>
      <c r="P7023" s="5">
        <v>303.99728192167197</v>
      </c>
      <c r="Q7023" s="5">
        <v>2701.4145858471948</v>
      </c>
      <c r="R7023" s="5">
        <v>3841.1208907070463</v>
      </c>
      <c r="S7023" s="5">
        <v>4810.7218730837876</v>
      </c>
      <c r="T7023" s="5">
        <v>4170.3598241962218</v>
      </c>
      <c r="U7023" s="5">
        <v>1262.0825783751725</v>
      </c>
      <c r="V7023" s="5">
        <v>3382.3813100454622</v>
      </c>
      <c r="W7023" s="5">
        <v>1026.1280093745968</v>
      </c>
      <c r="X7023" s="5">
        <v>6271.6788997006652</v>
      </c>
      <c r="Y7023" s="5">
        <v>17576.969195875445</v>
      </c>
      <c r="Z7023" s="5">
        <v>1526.9212790107533</v>
      </c>
      <c r="AA7023" s="5">
        <v>33522.609709261829</v>
      </c>
      <c r="AB7023" s="5">
        <v>665.06264564813432</v>
      </c>
      <c r="AC7023" s="5">
        <v>6116.7194323779568</v>
      </c>
      <c r="AD7023" s="5">
        <v>3356.630435594162</v>
      </c>
      <c r="AE7023" s="5">
        <v>4431.5560447643011</v>
      </c>
      <c r="AF7023" s="5">
        <v>24252.987590522796</v>
      </c>
      <c r="AG7023" s="5">
        <v>31331.178949633882</v>
      </c>
      <c r="AH7023" s="5">
        <v>16012.068957849151</v>
      </c>
      <c r="AI7023" s="5">
        <v>2157.6124774657296</v>
      </c>
      <c r="AJ7023" s="5">
        <v>12450.900287717215</v>
      </c>
      <c r="AK7023" s="5">
        <v>1858.0535940327443</v>
      </c>
      <c r="AL7023" s="5">
        <v>213334.28125</v>
      </c>
      <c r="AM7023" s="5">
        <v>160766.953125</v>
      </c>
      <c r="AN7023" s="5">
        <v>52567.34375</v>
      </c>
      <c r="AO7023" s="5" t="s">
        <v>1382</v>
      </c>
    </row>
    <row r="7024" spans="1:41" x14ac:dyDescent="0.4">
      <c r="A7024" s="5">
        <v>2026</v>
      </c>
      <c r="B7024" s="5" t="s">
        <v>4024</v>
      </c>
      <c r="C7024" s="5" t="s">
        <v>278</v>
      </c>
      <c r="D7024" s="5" t="s">
        <v>108</v>
      </c>
      <c r="E7024" s="5" t="s">
        <v>30</v>
      </c>
      <c r="F7024" s="5" t="s">
        <v>30</v>
      </c>
      <c r="G7024" s="5" t="s">
        <v>87</v>
      </c>
      <c r="H7024" s="5" t="s">
        <v>131</v>
      </c>
      <c r="I7024" s="5">
        <v>8934.5866870037535</v>
      </c>
      <c r="J7024" s="5">
        <v>3879.5996006490468</v>
      </c>
      <c r="K7024" s="5">
        <v>1769.9324142070413</v>
      </c>
      <c r="L7024" s="5">
        <v>2050.9884441109093</v>
      </c>
      <c r="M7024" s="5">
        <v>6354.4986073601876</v>
      </c>
      <c r="N7024" s="5">
        <v>5662.9304912431462</v>
      </c>
      <c r="O7024" s="5">
        <v>3923.6318346471585</v>
      </c>
      <c r="P7024" s="5">
        <v>4244.9973944302519</v>
      </c>
      <c r="Q7024" s="5">
        <v>2496.1203398590746</v>
      </c>
      <c r="R7024" s="5">
        <v>3744.6320054189791</v>
      </c>
      <c r="S7024" s="5">
        <v>4689.3491656432534</v>
      </c>
      <c r="T7024" s="5">
        <v>4065.6004630263205</v>
      </c>
      <c r="U7024" s="5">
        <v>1230.3790874948074</v>
      </c>
      <c r="V7024" s="5">
        <v>3471.8088164527394</v>
      </c>
      <c r="W7024" s="5">
        <v>2332.3707919466783</v>
      </c>
      <c r="X7024" s="5">
        <v>6236.4171313106372</v>
      </c>
      <c r="Y7024" s="5">
        <v>17058.403626971489</v>
      </c>
      <c r="Z7024" s="5">
        <v>1743.9286196665532</v>
      </c>
      <c r="AA7024" s="5">
        <v>35094.691154786677</v>
      </c>
      <c r="AB7024" s="5">
        <v>648.35628436682896</v>
      </c>
      <c r="AC7024" s="5">
        <v>6261.2209317776178</v>
      </c>
      <c r="AD7024" s="5">
        <v>4191.0670331050296</v>
      </c>
      <c r="AE7024" s="5">
        <v>4970.7315134790224</v>
      </c>
      <c r="AF7024" s="5">
        <v>21579.565320828493</v>
      </c>
      <c r="AG7024" s="5">
        <v>41177.043426445787</v>
      </c>
      <c r="AH7024" s="5">
        <v>11853.365139439105</v>
      </c>
      <c r="AI7024" s="5">
        <v>2351.6288994031188</v>
      </c>
      <c r="AJ7024" s="5">
        <v>11914.75124871303</v>
      </c>
      <c r="AK7024" s="5">
        <v>1654.8875685865164</v>
      </c>
      <c r="AL7024" s="5">
        <v>225587.484375</v>
      </c>
      <c r="AM7024" s="5">
        <v>175516.375</v>
      </c>
      <c r="AN7024" s="5">
        <v>50071.1015625</v>
      </c>
      <c r="AO7024" s="5" t="s">
        <v>4841</v>
      </c>
    </row>
    <row r="7025" spans="1:41" x14ac:dyDescent="0.4">
      <c r="A7025" s="5">
        <v>2026</v>
      </c>
      <c r="B7025" s="5" t="s">
        <v>4980</v>
      </c>
      <c r="C7025" s="5" t="s">
        <v>278</v>
      </c>
      <c r="D7025" s="5" t="s">
        <v>108</v>
      </c>
      <c r="E7025" s="5" t="s">
        <v>30</v>
      </c>
      <c r="F7025" s="5" t="s">
        <v>30</v>
      </c>
      <c r="G7025" s="5" t="s">
        <v>87</v>
      </c>
      <c r="H7025" s="5" t="s">
        <v>131</v>
      </c>
      <c r="I7025" s="5">
        <v>6973.0031900236636</v>
      </c>
      <c r="J7025" s="5">
        <v>11519.59211429013</v>
      </c>
      <c r="K7025" s="5">
        <v>1772.377492260425</v>
      </c>
      <c r="L7025" s="5">
        <v>1718.2272986073451</v>
      </c>
      <c r="M7025" s="5">
        <v>6677.097300657123</v>
      </c>
      <c r="N7025" s="5">
        <v>5014.5162022507939</v>
      </c>
      <c r="O7025" s="5">
        <v>3823.5875802664486</v>
      </c>
      <c r="P7025" s="5">
        <v>4816.2431854902852</v>
      </c>
      <c r="Q7025" s="5">
        <v>2403.5609298739737</v>
      </c>
      <c r="R7025" s="5">
        <v>3644.7245728034595</v>
      </c>
      <c r="S7025" s="5">
        <v>6768.7742066349956</v>
      </c>
      <c r="T7025" s="5">
        <v>4165.3995117753821</v>
      </c>
      <c r="U7025" s="5">
        <v>1197.5523596354224</v>
      </c>
      <c r="V7025" s="5">
        <v>2792.9003726453939</v>
      </c>
      <c r="W7025" s="5">
        <v>2265.5718895457881</v>
      </c>
      <c r="X7025" s="5">
        <v>11284.06727739951</v>
      </c>
      <c r="Y7025" s="5">
        <v>15832.683544258227</v>
      </c>
      <c r="Z7025" s="5">
        <v>1957.0754720120574</v>
      </c>
      <c r="AA7025" s="5">
        <v>30746.896496169982</v>
      </c>
      <c r="AB7025" s="5">
        <v>183.27757851811683</v>
      </c>
      <c r="AC7025" s="5">
        <v>5698.6824025309515</v>
      </c>
      <c r="AD7025" s="5">
        <v>4334.038835059243</v>
      </c>
      <c r="AE7025" s="5">
        <v>4629.8415573383372</v>
      </c>
      <c r="AF7025" s="5">
        <v>21066.508030803994</v>
      </c>
      <c r="AG7025" s="5">
        <v>41481.131038015141</v>
      </c>
      <c r="AH7025" s="5">
        <v>7719.5266451977268</v>
      </c>
      <c r="AI7025" s="5">
        <v>2732.5020797246507</v>
      </c>
      <c r="AJ7025" s="5">
        <v>12416.014594724471</v>
      </c>
      <c r="AK7025" s="5">
        <v>1526.6189210656776</v>
      </c>
      <c r="AL7025" s="5">
        <v>227162</v>
      </c>
      <c r="AM7025" s="5">
        <v>173909.140625</v>
      </c>
      <c r="AN7025" s="5">
        <v>53252.83984375</v>
      </c>
      <c r="AO7025" s="5" t="s">
        <v>6208</v>
      </c>
    </row>
    <row r="7026" spans="1:41" x14ac:dyDescent="0.4">
      <c r="A7026" s="5">
        <v>2026</v>
      </c>
      <c r="B7026" s="5" t="s">
        <v>7352</v>
      </c>
      <c r="C7026" s="5" t="s">
        <v>278</v>
      </c>
      <c r="D7026" s="5" t="s">
        <v>108</v>
      </c>
      <c r="E7026" s="5" t="s">
        <v>30</v>
      </c>
      <c r="F7026" s="5" t="s">
        <v>30</v>
      </c>
      <c r="G7026" s="5" t="s">
        <v>87</v>
      </c>
      <c r="H7026" s="5" t="s">
        <v>131</v>
      </c>
      <c r="I7026" s="5">
        <v>9187.8398914805293</v>
      </c>
      <c r="J7026" s="5">
        <v>14867.524672902169</v>
      </c>
      <c r="K7026" s="5">
        <v>1711.46</v>
      </c>
      <c r="L7026" s="5">
        <v>2200</v>
      </c>
      <c r="M7026" s="5">
        <v>8226.9669880074034</v>
      </c>
      <c r="N7026" s="5">
        <v>5714.75</v>
      </c>
      <c r="O7026" s="5">
        <v>3778.0331757874819</v>
      </c>
      <c r="P7026" s="5">
        <v>4702</v>
      </c>
      <c r="Q7026" s="5">
        <v>2234.4682388505421</v>
      </c>
      <c r="R7026" s="5">
        <v>3596</v>
      </c>
      <c r="S7026" s="5">
        <v>8358.3660757030011</v>
      </c>
      <c r="T7026" s="5">
        <v>4100</v>
      </c>
      <c r="U7026" s="5">
        <v>1037</v>
      </c>
      <c r="V7026" s="5">
        <v>2381</v>
      </c>
      <c r="W7026" s="5">
        <v>2196.0167175647998</v>
      </c>
      <c r="X7026" s="5">
        <v>13710</v>
      </c>
      <c r="Y7026" s="5">
        <v>18195</v>
      </c>
      <c r="Z7026" s="5">
        <v>2319.243784820309</v>
      </c>
      <c r="AA7026" s="5">
        <v>34885</v>
      </c>
      <c r="AB7026" s="5">
        <v>1659</v>
      </c>
      <c r="AC7026" s="5">
        <v>2096.6008405280459</v>
      </c>
      <c r="AD7026" s="5">
        <v>3767.2811121964369</v>
      </c>
      <c r="AE7026" s="5">
        <v>5388</v>
      </c>
      <c r="AF7026" s="5">
        <v>16730.046362399989</v>
      </c>
      <c r="AG7026" s="5">
        <v>36732</v>
      </c>
      <c r="AH7026" s="5">
        <v>12004</v>
      </c>
      <c r="AI7026" s="5">
        <v>3357.894240107596</v>
      </c>
      <c r="AJ7026" s="5">
        <v>11493.10040272267</v>
      </c>
      <c r="AK7026" s="5">
        <v>1678</v>
      </c>
      <c r="AL7026" s="5">
        <v>238306.5625</v>
      </c>
      <c r="AM7026" s="5">
        <v>173759.5625</v>
      </c>
      <c r="AN7026" s="5">
        <v>64547.01953125</v>
      </c>
      <c r="AO7026" s="5" t="s">
        <v>8113</v>
      </c>
    </row>
    <row r="7027" spans="1:41" x14ac:dyDescent="0.4">
      <c r="A7027" s="5">
        <v>2026</v>
      </c>
      <c r="B7027" s="5" t="s">
        <v>6344</v>
      </c>
      <c r="C7027" s="5" t="s">
        <v>278</v>
      </c>
      <c r="D7027" s="5" t="s">
        <v>108</v>
      </c>
      <c r="E7027" s="5" t="s">
        <v>30</v>
      </c>
      <c r="F7027" s="5" t="s">
        <v>30</v>
      </c>
      <c r="G7027" s="5" t="s">
        <v>87</v>
      </c>
      <c r="H7027" s="5" t="s">
        <v>131</v>
      </c>
      <c r="I7027" s="5">
        <v>8294.8373606157129</v>
      </c>
      <c r="J7027" s="5">
        <v>10668.659668046042</v>
      </c>
      <c r="K7027" s="5">
        <v>1883.1628446717607</v>
      </c>
      <c r="L7027" s="5">
        <v>2233.0692845514645</v>
      </c>
      <c r="M7027" s="5">
        <v>6529.1967910818348</v>
      </c>
      <c r="N7027" s="5">
        <v>5593.8385578014186</v>
      </c>
      <c r="O7027" s="5">
        <v>4067.7211277636297</v>
      </c>
      <c r="P7027" s="5">
        <v>5511.6210068702048</v>
      </c>
      <c r="Q7027" s="5">
        <v>2166.3857755887857</v>
      </c>
      <c r="R7027" s="5">
        <v>3650.0532893499249</v>
      </c>
      <c r="S7027" s="5">
        <v>9662.3892911048879</v>
      </c>
      <c r="T7027" s="5">
        <v>4161.6291212095475</v>
      </c>
      <c r="U7027" s="5">
        <v>1299.2403110117612</v>
      </c>
      <c r="V7027" s="5">
        <v>2988.2527153270503</v>
      </c>
      <c r="W7027" s="5">
        <v>1351.0069171536359</v>
      </c>
      <c r="X7027" s="5">
        <v>12276.805907568165</v>
      </c>
      <c r="Y7027" s="5">
        <v>19217.591256551306</v>
      </c>
      <c r="Z7027" s="5">
        <v>2267.8868948235936</v>
      </c>
      <c r="AA7027" s="5">
        <v>32951.982388035787</v>
      </c>
      <c r="AB7027" s="5">
        <v>1336.7964762519448</v>
      </c>
      <c r="AC7027" s="5">
        <v>6179.7365159183591</v>
      </c>
      <c r="AD7027" s="5">
        <v>3881.7158722287095</v>
      </c>
      <c r="AE7027" s="5">
        <v>5276.1337004993238</v>
      </c>
      <c r="AF7027" s="5">
        <v>20112.747530208551</v>
      </c>
      <c r="AG7027" s="5">
        <v>36810.117092844936</v>
      </c>
      <c r="AH7027" s="5">
        <v>7864.4640075930665</v>
      </c>
      <c r="AI7027" s="5">
        <v>2860.3587472118302</v>
      </c>
      <c r="AJ7027" s="5">
        <v>11591.659649808056</v>
      </c>
      <c r="AK7027" s="5">
        <v>1681.9071838644438</v>
      </c>
      <c r="AL7027" s="5">
        <v>234370.96875</v>
      </c>
      <c r="AM7027" s="5">
        <v>176813.8125</v>
      </c>
      <c r="AN7027" s="5">
        <v>57557.15234375</v>
      </c>
      <c r="AO7027" s="5" t="s">
        <v>7162</v>
      </c>
    </row>
    <row r="7028" spans="1:41" x14ac:dyDescent="0.4">
      <c r="A7028" s="5">
        <v>2026</v>
      </c>
      <c r="B7028" s="5" t="s">
        <v>4980</v>
      </c>
      <c r="C7028" s="5" t="s">
        <v>278</v>
      </c>
      <c r="D7028" s="5" t="s">
        <v>108</v>
      </c>
      <c r="E7028" s="5" t="s">
        <v>30</v>
      </c>
      <c r="F7028" s="5" t="s">
        <v>30</v>
      </c>
      <c r="G7028" s="5" t="s">
        <v>88</v>
      </c>
      <c r="H7028" s="5" t="s">
        <v>131</v>
      </c>
      <c r="I7028" s="5">
        <v>7845.5711902340208</v>
      </c>
      <c r="J7028" s="5">
        <v>13342.442932036191</v>
      </c>
      <c r="K7028" s="5">
        <v>1927.9055908245471</v>
      </c>
      <c r="L7028" s="5">
        <v>1936.4612683423691</v>
      </c>
      <c r="M7028" s="5">
        <v>7365.3304554169517</v>
      </c>
      <c r="N7028" s="5">
        <v>5585.8179012411038</v>
      </c>
      <c r="O7028" s="5">
        <v>4217.6989170307497</v>
      </c>
      <c r="P7028" s="5">
        <v>5349.2381304401888</v>
      </c>
      <c r="Q7028" s="5">
        <v>2685.280031442303</v>
      </c>
      <c r="R7028" s="5">
        <v>3992.8475003286239</v>
      </c>
      <c r="S7028" s="5">
        <v>7342.8454902098783</v>
      </c>
      <c r="T7028" s="5">
        <v>4678.9508294653133</v>
      </c>
      <c r="U7028" s="5">
        <v>1232.8647061325869</v>
      </c>
      <c r="V7028" s="5">
        <v>3179</v>
      </c>
      <c r="W7028" s="5">
        <v>2499.0927772410791</v>
      </c>
      <c r="X7028" s="5">
        <v>12797.316000000001</v>
      </c>
      <c r="Y7028" s="5">
        <v>18768</v>
      </c>
      <c r="Z7028" s="5">
        <v>2180.0442484836331</v>
      </c>
      <c r="AA7028" s="5">
        <v>36242</v>
      </c>
      <c r="AB7028" s="5">
        <v>217</v>
      </c>
      <c r="AC7028" s="5">
        <v>6286.0667091041414</v>
      </c>
      <c r="AD7028" s="5">
        <v>4842.0274246554118</v>
      </c>
      <c r="AE7028" s="5">
        <v>5107.0564783686978</v>
      </c>
      <c r="AF7028" s="5">
        <v>23742.18876276735</v>
      </c>
      <c r="AG7028" s="5">
        <v>50680</v>
      </c>
      <c r="AH7028" s="5">
        <v>8857.2832542739325</v>
      </c>
      <c r="AI7028" s="5">
        <v>3014.1511919117111</v>
      </c>
      <c r="AJ7028" s="5">
        <v>14249.088695683809</v>
      </c>
      <c r="AK7028" s="5">
        <v>1569</v>
      </c>
      <c r="AL7028" s="5">
        <v>261732.59375</v>
      </c>
      <c r="AM7028" s="5">
        <v>202403.984375</v>
      </c>
      <c r="AN7028" s="5">
        <v>59328.60546875</v>
      </c>
      <c r="AO7028" s="5" t="s">
        <v>6209</v>
      </c>
    </row>
    <row r="7029" spans="1:41" x14ac:dyDescent="0.4">
      <c r="A7029" s="5">
        <v>2026</v>
      </c>
      <c r="B7029" s="5" t="s">
        <v>4024</v>
      </c>
      <c r="C7029" s="5" t="s">
        <v>278</v>
      </c>
      <c r="D7029" s="5" t="s">
        <v>108</v>
      </c>
      <c r="E7029" s="5" t="s">
        <v>30</v>
      </c>
      <c r="F7029" s="5" t="s">
        <v>30</v>
      </c>
      <c r="G7029" s="5" t="s">
        <v>88</v>
      </c>
      <c r="H7029" s="5" t="s">
        <v>131</v>
      </c>
      <c r="I7029" s="5">
        <v>9947.0007412613668</v>
      </c>
      <c r="J7029" s="5">
        <v>3626.1503353658331</v>
      </c>
      <c r="K7029" s="5">
        <v>1940.171052379774</v>
      </c>
      <c r="L7029" s="5">
        <v>2279.5047</v>
      </c>
      <c r="M7029" s="5">
        <v>6958.9154900582134</v>
      </c>
      <c r="N7029" s="5">
        <v>6244.2530809642612</v>
      </c>
      <c r="O7029" s="5">
        <v>4288.4124442059237</v>
      </c>
      <c r="P7029" s="5">
        <v>4914.7534719371006</v>
      </c>
      <c r="Q7029" s="5">
        <v>2738.9047763501439</v>
      </c>
      <c r="R7029" s="5">
        <v>4040.7969705560472</v>
      </c>
      <c r="S7029" s="5">
        <v>5141</v>
      </c>
      <c r="T7029" s="5">
        <v>4541.3517607647809</v>
      </c>
      <c r="U7029" s="5">
        <v>1251.3576767245761</v>
      </c>
      <c r="V7029" s="5">
        <v>3942</v>
      </c>
      <c r="W7029" s="5">
        <v>2574.3194045343048</v>
      </c>
      <c r="X7029" s="5">
        <v>6166.4433222149246</v>
      </c>
      <c r="Y7029" s="5">
        <v>18936</v>
      </c>
      <c r="Z7029" s="5">
        <v>1914</v>
      </c>
      <c r="AA7029" s="5">
        <v>39087</v>
      </c>
      <c r="AB7029" s="5">
        <v>606</v>
      </c>
      <c r="AC7029" s="5">
        <v>6856.7691999999988</v>
      </c>
      <c r="AD7029" s="5">
        <v>4598.7099787116304</v>
      </c>
      <c r="AE7029" s="5">
        <v>5443.5294841365258</v>
      </c>
      <c r="AF7029" s="5">
        <v>24104.778090598291</v>
      </c>
      <c r="AG7029" s="5">
        <v>46027</v>
      </c>
      <c r="AH7029" s="5">
        <v>12668</v>
      </c>
      <c r="AI7029" s="5">
        <v>2575.3073194429799</v>
      </c>
      <c r="AJ7029" s="5">
        <v>13309</v>
      </c>
      <c r="AK7029" s="5">
        <v>1706.3248556926119</v>
      </c>
      <c r="AL7029" s="5">
        <v>248427.765625</v>
      </c>
      <c r="AM7029" s="5">
        <v>194662.796875</v>
      </c>
      <c r="AN7029" s="5">
        <v>53764.95703125</v>
      </c>
      <c r="AO7029" s="5" t="s">
        <v>4842</v>
      </c>
    </row>
    <row r="7030" spans="1:41" x14ac:dyDescent="0.4">
      <c r="A7030" s="5">
        <v>2026</v>
      </c>
      <c r="B7030" s="5" t="s">
        <v>7352</v>
      </c>
      <c r="C7030" s="5" t="s">
        <v>278</v>
      </c>
      <c r="D7030" s="5" t="s">
        <v>108</v>
      </c>
      <c r="E7030" s="5" t="s">
        <v>30</v>
      </c>
      <c r="F7030" s="5" t="s">
        <v>30</v>
      </c>
      <c r="G7030" s="5" t="s">
        <v>88</v>
      </c>
      <c r="H7030" s="5" t="s">
        <v>131</v>
      </c>
      <c r="I7030" s="5">
        <v>10347</v>
      </c>
      <c r="J7030" s="5">
        <v>17070.548087471729</v>
      </c>
      <c r="K7030" s="5">
        <v>1885.5141861106999</v>
      </c>
      <c r="L7030" s="5">
        <v>2481.6881562762642</v>
      </c>
      <c r="M7030" s="5">
        <v>9083.2363200190994</v>
      </c>
      <c r="N7030" s="5">
        <v>6303.3692499999997</v>
      </c>
      <c r="O7030" s="5">
        <v>4171.2539032396899</v>
      </c>
      <c r="P7030" s="5">
        <v>4945.9017349259984</v>
      </c>
      <c r="Q7030" s="5">
        <v>2482.6504188744939</v>
      </c>
      <c r="R7030" s="5">
        <v>4035.779620607414</v>
      </c>
      <c r="S7030" s="5">
        <v>9226.5627407901866</v>
      </c>
      <c r="T7030" s="5">
        <v>4625.7402052081989</v>
      </c>
      <c r="U7030" s="5">
        <v>1144.9317929184001</v>
      </c>
      <c r="V7030" s="5">
        <v>2629</v>
      </c>
      <c r="W7030" s="5">
        <v>1989</v>
      </c>
      <c r="X7030" s="5">
        <v>15151.7879567856</v>
      </c>
      <c r="Y7030" s="5">
        <v>20896</v>
      </c>
      <c r="Z7030" s="5">
        <v>2610.2680932126168</v>
      </c>
      <c r="AA7030" s="5">
        <v>39914</v>
      </c>
      <c r="AB7030" s="5">
        <v>1831.6700525087999</v>
      </c>
      <c r="AC7030" s="5">
        <v>2314.8167400000002</v>
      </c>
      <c r="AD7030" s="5">
        <v>4185.712675882005</v>
      </c>
      <c r="AE7030" s="5">
        <v>5948.7873676416002</v>
      </c>
      <c r="AF7030" s="5">
        <v>19357.45092898194</v>
      </c>
      <c r="AG7030" s="5">
        <v>41830</v>
      </c>
      <c r="AH7030" s="5">
        <v>13902.42062596122</v>
      </c>
      <c r="AI7030" s="5">
        <v>3707.386569678647</v>
      </c>
      <c r="AJ7030" s="5">
        <v>12943.097754374219</v>
      </c>
      <c r="AK7030" s="5">
        <v>1833</v>
      </c>
      <c r="AL7030" s="5">
        <v>268848.59375</v>
      </c>
      <c r="AM7030" s="5">
        <v>197255.296875</v>
      </c>
      <c r="AN7030" s="5">
        <v>71593.28125</v>
      </c>
      <c r="AO7030" s="5" t="s">
        <v>8114</v>
      </c>
    </row>
    <row r="7031" spans="1:41" x14ac:dyDescent="0.4">
      <c r="A7031" s="5">
        <v>2026</v>
      </c>
      <c r="B7031" s="5" t="s">
        <v>582</v>
      </c>
      <c r="C7031" s="5" t="s">
        <v>278</v>
      </c>
      <c r="D7031" s="5" t="s">
        <v>108</v>
      </c>
      <c r="E7031" s="5" t="s">
        <v>30</v>
      </c>
      <c r="F7031" s="5" t="s">
        <v>30</v>
      </c>
      <c r="G7031" s="5" t="s">
        <v>88</v>
      </c>
      <c r="H7031" s="5" t="s">
        <v>131</v>
      </c>
      <c r="I7031" s="5">
        <v>8610.2896701057616</v>
      </c>
      <c r="J7031" s="5">
        <v>3091.1847406057659</v>
      </c>
      <c r="K7031" s="5">
        <v>2319.0413432316882</v>
      </c>
      <c r="L7031" s="5">
        <v>3320.2781096364329</v>
      </c>
      <c r="M7031" s="5">
        <v>7195.0422756358748</v>
      </c>
      <c r="N7031" s="5">
        <v>5164.2500145000004</v>
      </c>
      <c r="O7031" s="5">
        <v>4178.1110313525915</v>
      </c>
      <c r="P7031" s="5">
        <v>365</v>
      </c>
      <c r="Q7031" s="5">
        <v>2911.9643486777659</v>
      </c>
      <c r="R7031" s="5">
        <v>4093.3273311732751</v>
      </c>
      <c r="S7031" s="5">
        <v>5061.572525866146</v>
      </c>
      <c r="T7031" s="5">
        <v>4142.3329702920164</v>
      </c>
      <c r="U7031" s="5">
        <v>1270.1280418754441</v>
      </c>
      <c r="V7031" s="5">
        <v>76</v>
      </c>
      <c r="W7031" s="5">
        <v>1127.309818691562</v>
      </c>
      <c r="X7031" s="5">
        <v>6966.1945824994527</v>
      </c>
      <c r="Y7031" s="5">
        <v>19490</v>
      </c>
      <c r="Z7031" s="5">
        <v>1667.647046842543</v>
      </c>
      <c r="AA7031" s="5">
        <v>37166.541631286847</v>
      </c>
      <c r="AB7031" s="5">
        <v>606</v>
      </c>
      <c r="AC7031" s="5">
        <v>6741.5603300000002</v>
      </c>
      <c r="AD7031" s="5">
        <v>3665.9878346098949</v>
      </c>
      <c r="AE7031" s="5">
        <v>4825.7837920968914</v>
      </c>
      <c r="AF7031" s="5">
        <v>26806.672044910221</v>
      </c>
      <c r="AG7031" s="5">
        <v>35350.364655240832</v>
      </c>
      <c r="AH7031" s="5">
        <v>17785.21984505617</v>
      </c>
      <c r="AI7031" s="5">
        <v>2349.5519899114629</v>
      </c>
      <c r="AJ7031" s="5">
        <v>13829.69305645993</v>
      </c>
      <c r="AK7031" s="5">
        <v>1963.6483321865089</v>
      </c>
      <c r="AL7031" s="5">
        <v>232140.671875</v>
      </c>
      <c r="AM7031" s="5">
        <v>174780.6875</v>
      </c>
      <c r="AN7031" s="5">
        <v>57360.01171875</v>
      </c>
      <c r="AO7031" s="5" t="s">
        <v>1383</v>
      </c>
    </row>
    <row r="7032" spans="1:41" x14ac:dyDescent="0.4">
      <c r="A7032" s="5">
        <v>2026</v>
      </c>
      <c r="B7032" s="5" t="s">
        <v>6344</v>
      </c>
      <c r="C7032" s="5" t="s">
        <v>278</v>
      </c>
      <c r="D7032" s="5" t="s">
        <v>108</v>
      </c>
      <c r="E7032" s="5" t="s">
        <v>30</v>
      </c>
      <c r="F7032" s="5" t="s">
        <v>30</v>
      </c>
      <c r="G7032" s="5" t="s">
        <v>88</v>
      </c>
      <c r="H7032" s="5" t="s">
        <v>131</v>
      </c>
      <c r="I7032" s="5">
        <v>9387</v>
      </c>
      <c r="J7032" s="5">
        <v>12496.22078503284</v>
      </c>
      <c r="K7032" s="5">
        <v>1669</v>
      </c>
      <c r="L7032" s="5">
        <v>2531.3219194017902</v>
      </c>
      <c r="M7032" s="5">
        <v>7244.0472093364688</v>
      </c>
      <c r="N7032" s="5">
        <v>6206.2787820000003</v>
      </c>
      <c r="O7032" s="5">
        <v>4513.0763900673783</v>
      </c>
      <c r="P7032" s="5">
        <v>6079.1790329722116</v>
      </c>
      <c r="Q7032" s="5">
        <v>2403.5729560848331</v>
      </c>
      <c r="R7032" s="5">
        <v>4049.680104719841</v>
      </c>
      <c r="S7032" s="5">
        <v>10720.277917699799</v>
      </c>
      <c r="T7032" s="5">
        <v>4696.4725725328944</v>
      </c>
      <c r="U7032" s="5">
        <v>1351.9527297919999</v>
      </c>
      <c r="V7032" s="5">
        <v>3315</v>
      </c>
      <c r="W7032" s="5">
        <v>1498.9221800403841</v>
      </c>
      <c r="X7032" s="5">
        <v>14030</v>
      </c>
      <c r="Y7032" s="5">
        <v>22589</v>
      </c>
      <c r="Z7032" s="5">
        <v>2526.0640193947588</v>
      </c>
      <c r="AA7032" s="5">
        <v>38318</v>
      </c>
      <c r="AB7032" s="5">
        <v>1651.2956185906351</v>
      </c>
      <c r="AC7032" s="5">
        <v>6856.3262059613398</v>
      </c>
      <c r="AD7032" s="5">
        <v>4909.0461121663266</v>
      </c>
      <c r="AE7032" s="5">
        <v>5853.7922553342723</v>
      </c>
      <c r="AF7032" s="5">
        <v>22761.091635903718</v>
      </c>
      <c r="AG7032" s="5">
        <v>42769</v>
      </c>
      <c r="AH7032" s="5">
        <v>9309.2824382299877</v>
      </c>
      <c r="AI7032" s="5">
        <v>3173.5256974859522</v>
      </c>
      <c r="AJ7032" s="5">
        <v>13117.990324554779</v>
      </c>
      <c r="AK7032" s="5">
        <v>1971</v>
      </c>
      <c r="AL7032" s="5">
        <v>267997.4375</v>
      </c>
      <c r="AM7032" s="5">
        <v>202611.453125</v>
      </c>
      <c r="AN7032" s="5">
        <v>65385.94921875</v>
      </c>
      <c r="AO7032" s="5" t="s">
        <v>7163</v>
      </c>
    </row>
    <row r="7033" spans="1:41" x14ac:dyDescent="0.4">
      <c r="A7033" s="5">
        <v>2026</v>
      </c>
      <c r="B7033" s="5" t="s">
        <v>4024</v>
      </c>
      <c r="C7033" s="5" t="s">
        <v>278</v>
      </c>
      <c r="D7033" s="5" t="s">
        <v>108</v>
      </c>
      <c r="E7033" s="5" t="s">
        <v>217</v>
      </c>
      <c r="F7033" s="5" t="s">
        <v>284</v>
      </c>
      <c r="G7033" s="5" t="s">
        <v>87</v>
      </c>
      <c r="H7033" s="5" t="s">
        <v>131</v>
      </c>
      <c r="N7033" s="5">
        <v>0</v>
      </c>
      <c r="Q7033" s="5">
        <v>0</v>
      </c>
      <c r="V7033" s="5">
        <v>0</v>
      </c>
      <c r="X7033" s="5">
        <v>0</v>
      </c>
      <c r="Y7033" s="5">
        <v>0</v>
      </c>
      <c r="AC7033" s="5">
        <v>1830.3970941880275</v>
      </c>
      <c r="AF7033" s="5">
        <v>0</v>
      </c>
      <c r="AH7033" s="5">
        <v>0</v>
      </c>
      <c r="AL7033" s="5">
        <v>1830.3970947265625</v>
      </c>
      <c r="AM7033" s="5">
        <v>1830.3970947265625</v>
      </c>
      <c r="AN7033" s="5">
        <v>0</v>
      </c>
      <c r="AO7033" s="5" t="s">
        <v>4843</v>
      </c>
    </row>
    <row r="7034" spans="1:41" x14ac:dyDescent="0.4">
      <c r="A7034" s="5">
        <v>2026</v>
      </c>
      <c r="B7034" s="5" t="s">
        <v>4980</v>
      </c>
      <c r="C7034" s="5" t="s">
        <v>278</v>
      </c>
      <c r="D7034" s="5" t="s">
        <v>108</v>
      </c>
      <c r="E7034" s="5" t="s">
        <v>217</v>
      </c>
      <c r="F7034" s="5" t="s">
        <v>284</v>
      </c>
      <c r="G7034" s="5" t="s">
        <v>87</v>
      </c>
      <c r="H7034" s="5" t="s">
        <v>131</v>
      </c>
      <c r="N7034" s="5">
        <v>0</v>
      </c>
      <c r="Q7034" s="5">
        <v>0</v>
      </c>
      <c r="V7034" s="5">
        <v>0</v>
      </c>
      <c r="X7034" s="5">
        <v>0</v>
      </c>
      <c r="AC7034" s="5">
        <v>1894.5089188530867</v>
      </c>
      <c r="AF7034" s="5">
        <v>0</v>
      </c>
      <c r="AH7034" s="5">
        <v>0</v>
      </c>
      <c r="AL7034" s="5">
        <v>1894.5089111328125</v>
      </c>
      <c r="AM7034" s="5">
        <v>1894.5089111328125</v>
      </c>
      <c r="AN7034" s="5">
        <v>0</v>
      </c>
      <c r="AO7034" s="5" t="s">
        <v>6210</v>
      </c>
    </row>
    <row r="7035" spans="1:41" x14ac:dyDescent="0.4">
      <c r="A7035" s="5">
        <v>2026</v>
      </c>
      <c r="B7035" s="5" t="s">
        <v>6344</v>
      </c>
      <c r="C7035" s="5" t="s">
        <v>278</v>
      </c>
      <c r="D7035" s="5" t="s">
        <v>108</v>
      </c>
      <c r="E7035" s="5" t="s">
        <v>217</v>
      </c>
      <c r="F7035" s="5" t="s">
        <v>284</v>
      </c>
      <c r="G7035" s="5" t="s">
        <v>87</v>
      </c>
      <c r="H7035" s="5" t="s">
        <v>131</v>
      </c>
      <c r="I7035" s="5">
        <v>0</v>
      </c>
      <c r="N7035" s="5">
        <v>0</v>
      </c>
      <c r="Q7035" s="5">
        <v>0</v>
      </c>
      <c r="S7035" s="5">
        <v>0</v>
      </c>
      <c r="V7035" s="5">
        <v>0</v>
      </c>
      <c r="AC7035" s="5">
        <v>1929.4238475703291</v>
      </c>
      <c r="AF7035" s="5">
        <v>0</v>
      </c>
      <c r="AG7035" s="5">
        <v>0</v>
      </c>
      <c r="AH7035" s="5">
        <v>0</v>
      </c>
      <c r="AL7035" s="5">
        <v>1929.423828125</v>
      </c>
      <c r="AM7035" s="5">
        <v>1929.423828125</v>
      </c>
      <c r="AN7035" s="5">
        <v>0</v>
      </c>
      <c r="AO7035" s="5" t="s">
        <v>7164</v>
      </c>
    </row>
    <row r="7036" spans="1:41" x14ac:dyDescent="0.4">
      <c r="A7036" s="5">
        <v>2026</v>
      </c>
      <c r="B7036" s="5" t="s">
        <v>7352</v>
      </c>
      <c r="C7036" s="5" t="s">
        <v>278</v>
      </c>
      <c r="D7036" s="5" t="s">
        <v>108</v>
      </c>
      <c r="E7036" s="5" t="s">
        <v>217</v>
      </c>
      <c r="F7036" s="5" t="s">
        <v>284</v>
      </c>
      <c r="G7036" s="5" t="s">
        <v>87</v>
      </c>
      <c r="H7036" s="5" t="s">
        <v>131</v>
      </c>
      <c r="N7036" s="5">
        <v>0</v>
      </c>
      <c r="Q7036" s="5">
        <v>0</v>
      </c>
      <c r="T7036" s="5">
        <v>0</v>
      </c>
      <c r="V7036" s="5">
        <v>0</v>
      </c>
      <c r="AC7036" s="5">
        <v>2046.6940132013699</v>
      </c>
      <c r="AF7036" s="5">
        <v>0</v>
      </c>
      <c r="AL7036" s="5">
        <v>2046.6939697265625</v>
      </c>
      <c r="AM7036" s="5">
        <v>2046.6939697265625</v>
      </c>
      <c r="AN7036" s="5">
        <v>0</v>
      </c>
      <c r="AO7036" s="5" t="s">
        <v>8115</v>
      </c>
    </row>
    <row r="7037" spans="1:41" x14ac:dyDescent="0.4">
      <c r="A7037" s="5">
        <v>2026</v>
      </c>
      <c r="B7037" s="5" t="s">
        <v>582</v>
      </c>
      <c r="C7037" s="5" t="s">
        <v>278</v>
      </c>
      <c r="D7037" s="5" t="s">
        <v>108</v>
      </c>
      <c r="E7037" s="5" t="s">
        <v>217</v>
      </c>
      <c r="F7037" s="5" t="s">
        <v>284</v>
      </c>
      <c r="G7037" s="5" t="s">
        <v>87</v>
      </c>
      <c r="H7037" s="5" t="s">
        <v>131</v>
      </c>
      <c r="I7037" s="5">
        <v>0</v>
      </c>
      <c r="L7037" s="5">
        <v>0</v>
      </c>
      <c r="M7037" s="5">
        <v>0</v>
      </c>
      <c r="N7037" s="5">
        <v>0</v>
      </c>
      <c r="Q7037" s="5">
        <v>0</v>
      </c>
      <c r="V7037" s="5">
        <v>0</v>
      </c>
      <c r="X7037" s="5">
        <v>0</v>
      </c>
      <c r="AC7037" s="5">
        <v>1788.1537158615165</v>
      </c>
      <c r="AF7037" s="5">
        <v>0</v>
      </c>
      <c r="AH7037" s="5">
        <v>1.1020724566994332E-3</v>
      </c>
      <c r="AJ7037" s="5">
        <v>0</v>
      </c>
      <c r="AL7037" s="5">
        <v>1788.15478515625</v>
      </c>
      <c r="AM7037" s="5">
        <v>1788.1536865234375</v>
      </c>
      <c r="AN7037" s="5">
        <v>1.1020724195986986E-3</v>
      </c>
      <c r="AO7037" s="5" t="s">
        <v>1384</v>
      </c>
    </row>
    <row r="7038" spans="1:41" x14ac:dyDescent="0.4">
      <c r="A7038" s="5">
        <v>2026</v>
      </c>
      <c r="B7038" s="5" t="s">
        <v>4024</v>
      </c>
      <c r="C7038" s="5" t="s">
        <v>278</v>
      </c>
      <c r="D7038" s="5" t="s">
        <v>108</v>
      </c>
      <c r="E7038" s="5" t="s">
        <v>217</v>
      </c>
      <c r="F7038" s="5" t="s">
        <v>218</v>
      </c>
      <c r="G7038" s="5" t="s">
        <v>87</v>
      </c>
      <c r="H7038" s="5" t="s">
        <v>131</v>
      </c>
      <c r="N7038" s="5">
        <v>0</v>
      </c>
      <c r="Q7038" s="5">
        <v>133.73685733639212</v>
      </c>
      <c r="V7038" s="5">
        <v>64.19369152146821</v>
      </c>
      <c r="X7038" s="5">
        <v>0</v>
      </c>
      <c r="Y7038" s="5">
        <v>0</v>
      </c>
      <c r="AC7038" s="5">
        <v>702.7695889403177</v>
      </c>
      <c r="AD7038" s="5">
        <v>133.73685733639212</v>
      </c>
      <c r="AF7038" s="5">
        <v>0</v>
      </c>
      <c r="AH7038" s="5">
        <v>839.86746407254248</v>
      </c>
      <c r="AL7038" s="5">
        <v>1874.304443359375</v>
      </c>
      <c r="AM7038" s="5">
        <v>900.70013427734375</v>
      </c>
      <c r="AN7038" s="5">
        <v>973.60430908203125</v>
      </c>
      <c r="AO7038" s="5" t="s">
        <v>4844</v>
      </c>
    </row>
    <row r="7039" spans="1:41" x14ac:dyDescent="0.4">
      <c r="A7039" s="5">
        <v>2026</v>
      </c>
      <c r="B7039" s="5" t="s">
        <v>6344</v>
      </c>
      <c r="C7039" s="5" t="s">
        <v>278</v>
      </c>
      <c r="D7039" s="5" t="s">
        <v>108</v>
      </c>
      <c r="E7039" s="5" t="s">
        <v>217</v>
      </c>
      <c r="F7039" s="5" t="s">
        <v>218</v>
      </c>
      <c r="G7039" s="5" t="s">
        <v>87</v>
      </c>
      <c r="H7039" s="5" t="s">
        <v>131</v>
      </c>
      <c r="I7039" s="5">
        <v>0</v>
      </c>
      <c r="N7039" s="5">
        <v>0</v>
      </c>
      <c r="Q7039" s="5">
        <v>126.87893662224229</v>
      </c>
      <c r="S7039" s="5">
        <v>0</v>
      </c>
      <c r="V7039" s="5">
        <v>62.931952564632176</v>
      </c>
      <c r="AC7039" s="5">
        <v>0</v>
      </c>
      <c r="AD7039" s="5">
        <v>126.87893662224229</v>
      </c>
      <c r="AF7039" s="5">
        <v>0</v>
      </c>
      <c r="AG7039" s="5">
        <v>0</v>
      </c>
      <c r="AH7039" s="5">
        <v>200.9762356096318</v>
      </c>
      <c r="AL7039" s="5">
        <v>517.66607666015625</v>
      </c>
      <c r="AM7039" s="5">
        <v>189.81088256835938</v>
      </c>
      <c r="AN7039" s="5">
        <v>327.85516357421875</v>
      </c>
      <c r="AO7039" s="5" t="s">
        <v>7165</v>
      </c>
    </row>
    <row r="7040" spans="1:41" x14ac:dyDescent="0.4">
      <c r="A7040" s="5">
        <v>2026</v>
      </c>
      <c r="B7040" s="5" t="s">
        <v>582</v>
      </c>
      <c r="C7040" s="5" t="s">
        <v>278</v>
      </c>
      <c r="D7040" s="5" t="s">
        <v>108</v>
      </c>
      <c r="E7040" s="5" t="s">
        <v>217</v>
      </c>
      <c r="F7040" s="5" t="s">
        <v>218</v>
      </c>
      <c r="G7040" s="5" t="s">
        <v>87</v>
      </c>
      <c r="H7040" s="5" t="s">
        <v>131</v>
      </c>
      <c r="I7040" s="5">
        <v>0</v>
      </c>
      <c r="M7040" s="5">
        <v>0</v>
      </c>
      <c r="N7040" s="5">
        <v>0</v>
      </c>
      <c r="O7040" s="5">
        <v>0</v>
      </c>
      <c r="P7040" s="5">
        <v>21.949262232611694</v>
      </c>
      <c r="Q7040" s="5">
        <v>137.1828889538231</v>
      </c>
      <c r="V7040" s="5">
        <v>66.945249809465665</v>
      </c>
      <c r="X7040" s="5">
        <v>0</v>
      </c>
      <c r="AC7040" s="5">
        <v>691.40176032726833</v>
      </c>
      <c r="AD7040" s="5">
        <v>137.1828889538231</v>
      </c>
      <c r="AH7040" s="5">
        <v>851.10851685983812</v>
      </c>
      <c r="AJ7040" s="5">
        <v>0</v>
      </c>
      <c r="AL7040" s="5">
        <v>1905.7706298828125</v>
      </c>
      <c r="AM7040" s="5">
        <v>917.47918701171875</v>
      </c>
      <c r="AN7040" s="5">
        <v>988.2913818359375</v>
      </c>
      <c r="AO7040" s="5" t="s">
        <v>1385</v>
      </c>
    </row>
    <row r="7041" spans="1:41" x14ac:dyDescent="0.4">
      <c r="A7041" s="5">
        <v>2026</v>
      </c>
      <c r="B7041" s="5" t="s">
        <v>4980</v>
      </c>
      <c r="C7041" s="5" t="s">
        <v>278</v>
      </c>
      <c r="D7041" s="5" t="s">
        <v>108</v>
      </c>
      <c r="E7041" s="5" t="s">
        <v>217</v>
      </c>
      <c r="F7041" s="5" t="s">
        <v>218</v>
      </c>
      <c r="G7041" s="5" t="s">
        <v>87</v>
      </c>
      <c r="H7041" s="5" t="s">
        <v>131</v>
      </c>
      <c r="N7041" s="5">
        <v>0</v>
      </c>
      <c r="Q7041" s="5">
        <v>130.16873474298069</v>
      </c>
      <c r="V7041" s="5">
        <v>35.405895850090751</v>
      </c>
      <c r="X7041" s="5">
        <v>0</v>
      </c>
      <c r="AC7041" s="5">
        <v>0</v>
      </c>
      <c r="AD7041" s="5">
        <v>130.16873474298069</v>
      </c>
      <c r="AF7041" s="5">
        <v>0</v>
      </c>
      <c r="AH7041" s="5">
        <v>206.18727583288143</v>
      </c>
      <c r="AL7041" s="5">
        <v>501.9306640625</v>
      </c>
      <c r="AM7041" s="5">
        <v>165.57463073730469</v>
      </c>
      <c r="AN7041" s="5">
        <v>336.35601806640625</v>
      </c>
      <c r="AO7041" s="5" t="s">
        <v>6211</v>
      </c>
    </row>
    <row r="7042" spans="1:41" x14ac:dyDescent="0.4">
      <c r="A7042" s="5">
        <v>2026</v>
      </c>
      <c r="B7042" s="5" t="s">
        <v>7352</v>
      </c>
      <c r="C7042" s="5" t="s">
        <v>278</v>
      </c>
      <c r="D7042" s="5" t="s">
        <v>108</v>
      </c>
      <c r="E7042" s="5" t="s">
        <v>217</v>
      </c>
      <c r="F7042" s="5" t="s">
        <v>218</v>
      </c>
      <c r="G7042" s="5" t="s">
        <v>87</v>
      </c>
      <c r="H7042" s="5" t="s">
        <v>131</v>
      </c>
      <c r="N7042" s="5">
        <v>0</v>
      </c>
      <c r="Q7042" s="5">
        <v>125</v>
      </c>
      <c r="T7042" s="5">
        <v>0</v>
      </c>
      <c r="V7042" s="5">
        <v>48</v>
      </c>
      <c r="AC7042" s="5">
        <v>0</v>
      </c>
      <c r="AD7042" s="5">
        <v>125</v>
      </c>
      <c r="AF7042" s="5">
        <v>0</v>
      </c>
      <c r="AH7042" s="5">
        <v>235</v>
      </c>
      <c r="AL7042" s="5">
        <v>533</v>
      </c>
      <c r="AM7042" s="5">
        <v>173</v>
      </c>
      <c r="AN7042" s="5">
        <v>360</v>
      </c>
      <c r="AO7042" s="5" t="s">
        <v>8116</v>
      </c>
    </row>
    <row r="7043" spans="1:41" x14ac:dyDescent="0.4">
      <c r="A7043" s="5">
        <v>2026</v>
      </c>
      <c r="B7043" s="5" t="s">
        <v>582</v>
      </c>
      <c r="C7043" s="5" t="s">
        <v>278</v>
      </c>
      <c r="D7043" s="5" t="s">
        <v>108</v>
      </c>
      <c r="E7043" s="5" t="s">
        <v>217</v>
      </c>
      <c r="F7043" s="5" t="s">
        <v>285</v>
      </c>
      <c r="G7043" s="5" t="s">
        <v>87</v>
      </c>
      <c r="H7043" s="5" t="s">
        <v>131</v>
      </c>
      <c r="I7043" s="5">
        <v>42.66416288691476</v>
      </c>
      <c r="K7043" s="5">
        <v>89.590303654851155</v>
      </c>
      <c r="M7043" s="5">
        <v>261.19622056807913</v>
      </c>
      <c r="N7043" s="5">
        <v>23.046725344242279</v>
      </c>
      <c r="O7043" s="5">
        <v>141.3356893682332</v>
      </c>
      <c r="P7043" s="5">
        <v>449.95987576853975</v>
      </c>
      <c r="Q7043" s="5">
        <v>96.576753823491458</v>
      </c>
      <c r="S7043" s="5">
        <v>862.61542687109545</v>
      </c>
      <c r="T7043" s="5">
        <v>274.36577790764619</v>
      </c>
      <c r="V7043" s="5">
        <v>313.87444992634721</v>
      </c>
      <c r="W7043" s="5">
        <v>92.186901376969118</v>
      </c>
      <c r="X7043" s="5">
        <v>109.74631116305846</v>
      </c>
      <c r="Y7043" s="5">
        <v>1766.9156097252414</v>
      </c>
      <c r="Z7043" s="5">
        <v>184.86031601342492</v>
      </c>
      <c r="AC7043" s="5">
        <v>171.27009320106905</v>
      </c>
      <c r="AD7043" s="5">
        <v>332.53132282406716</v>
      </c>
      <c r="AE7043" s="5">
        <v>320.45922859613074</v>
      </c>
      <c r="AG7043" s="5">
        <v>2739.4296308650055</v>
      </c>
      <c r="AH7043" s="5">
        <v>509.84406613566188</v>
      </c>
      <c r="AJ7043" s="5">
        <v>1885.9151039733945</v>
      </c>
      <c r="AK7043" s="5">
        <v>219.49262232611693</v>
      </c>
      <c r="AL7043" s="5">
        <v>10887.8759765625</v>
      </c>
      <c r="AM7043" s="5">
        <v>7994.9716796875</v>
      </c>
      <c r="AN7043" s="5">
        <v>2892.904541015625</v>
      </c>
      <c r="AO7043" s="5" t="s">
        <v>1386</v>
      </c>
    </row>
    <row r="7044" spans="1:41" x14ac:dyDescent="0.4">
      <c r="A7044" s="5">
        <v>2026</v>
      </c>
      <c r="B7044" s="5" t="s">
        <v>4980</v>
      </c>
      <c r="C7044" s="5" t="s">
        <v>278</v>
      </c>
      <c r="D7044" s="5" t="s">
        <v>108</v>
      </c>
      <c r="E7044" s="5" t="s">
        <v>217</v>
      </c>
      <c r="F7044" s="5" t="s">
        <v>285</v>
      </c>
      <c r="G7044" s="5" t="s">
        <v>87</v>
      </c>
      <c r="H7044" s="5" t="s">
        <v>131</v>
      </c>
      <c r="I7044" s="5">
        <v>222.6406039043942</v>
      </c>
      <c r="K7044" s="5">
        <v>172.86407973867836</v>
      </c>
      <c r="M7044" s="5">
        <v>348.85220911118824</v>
      </c>
      <c r="N7044" s="5">
        <v>182.23622864017298</v>
      </c>
      <c r="O7044" s="5">
        <v>265.58795557055424</v>
      </c>
      <c r="Q7044" s="5">
        <v>110.46118830289342</v>
      </c>
      <c r="S7044" s="5">
        <v>728.94491456069193</v>
      </c>
      <c r="T7044" s="5">
        <v>312.40496338315364</v>
      </c>
      <c r="V7044" s="5">
        <v>307.19821399343442</v>
      </c>
      <c r="W7044" s="5">
        <v>110.04889854182291</v>
      </c>
      <c r="X7044" s="5">
        <v>0</v>
      </c>
      <c r="Y7044" s="5">
        <v>1971.2753189476996</v>
      </c>
      <c r="Z7044" s="5">
        <v>637.75494709902728</v>
      </c>
      <c r="AC7044" s="5">
        <v>230.86345020186761</v>
      </c>
      <c r="AD7044" s="5">
        <v>1233.999605363457</v>
      </c>
      <c r="AE7044" s="5">
        <v>261.37881936390522</v>
      </c>
      <c r="AF7044" s="5">
        <v>1562.0248169157683</v>
      </c>
      <c r="AG7044" s="5">
        <v>3534.3414857414118</v>
      </c>
      <c r="AH7044" s="5">
        <v>399.87835313043666</v>
      </c>
      <c r="AJ7044" s="5">
        <v>1049.3022483798893</v>
      </c>
      <c r="AK7044" s="5">
        <v>166.61598047101529</v>
      </c>
      <c r="AL7044" s="5">
        <v>13808.6748046875</v>
      </c>
      <c r="AM7044" s="5">
        <v>10069.4775390625</v>
      </c>
      <c r="AN7044" s="5">
        <v>3739.197021484375</v>
      </c>
      <c r="AO7044" s="5" t="s">
        <v>6212</v>
      </c>
    </row>
    <row r="7045" spans="1:41" x14ac:dyDescent="0.4">
      <c r="A7045" s="5">
        <v>2026</v>
      </c>
      <c r="B7045" s="5" t="s">
        <v>6344</v>
      </c>
      <c r="C7045" s="5" t="s">
        <v>278</v>
      </c>
      <c r="D7045" s="5" t="s">
        <v>108</v>
      </c>
      <c r="E7045" s="5" t="s">
        <v>217</v>
      </c>
      <c r="F7045" s="5" t="s">
        <v>285</v>
      </c>
      <c r="G7045" s="5" t="s">
        <v>87</v>
      </c>
      <c r="H7045" s="5" t="s">
        <v>131</v>
      </c>
      <c r="I7045" s="5">
        <v>252.86225722126883</v>
      </c>
      <c r="K7045" s="5">
        <v>174.58541679220539</v>
      </c>
      <c r="M7045" s="5">
        <v>427.42284433418018</v>
      </c>
      <c r="N7045" s="5">
        <v>184.73573172198479</v>
      </c>
      <c r="O7045" s="5">
        <v>278.11862907595508</v>
      </c>
      <c r="Q7045" s="5">
        <v>296.75460728703007</v>
      </c>
      <c r="S7045" s="5">
        <v>746.0481473387847</v>
      </c>
      <c r="T7045" s="5">
        <v>334.96039268271966</v>
      </c>
      <c r="V7045" s="5">
        <v>276.08856608999923</v>
      </c>
      <c r="W7045" s="5">
        <v>131.45538700253624</v>
      </c>
      <c r="Y7045" s="5">
        <v>18785.187840542705</v>
      </c>
      <c r="Z7045" s="5">
        <v>484.25629982737968</v>
      </c>
      <c r="AC7045" s="5">
        <v>331.49619331074359</v>
      </c>
      <c r="AD7045" s="5">
        <v>1290.4793711895697</v>
      </c>
      <c r="AE7045" s="5">
        <v>349.17083358441079</v>
      </c>
      <c r="AF7045" s="5">
        <v>1624.0503887647014</v>
      </c>
      <c r="AG7045" s="5">
        <v>3331.3333599535936</v>
      </c>
      <c r="AH7045" s="5">
        <v>659.77047043565994</v>
      </c>
      <c r="AJ7045" s="5">
        <v>1022.7828804869562</v>
      </c>
      <c r="AK7045" s="5">
        <v>223.30692845514645</v>
      </c>
      <c r="AL7045" s="5">
        <v>31204.865234375</v>
      </c>
      <c r="AM7045" s="5">
        <v>26938.71875</v>
      </c>
      <c r="AN7045" s="5">
        <v>4266.14794921875</v>
      </c>
      <c r="AO7045" s="5" t="s">
        <v>7166</v>
      </c>
    </row>
    <row r="7046" spans="1:41" x14ac:dyDescent="0.4">
      <c r="A7046" s="5">
        <v>2026</v>
      </c>
      <c r="B7046" s="5" t="s">
        <v>4024</v>
      </c>
      <c r="C7046" s="5" t="s">
        <v>278</v>
      </c>
      <c r="D7046" s="5" t="s">
        <v>108</v>
      </c>
      <c r="E7046" s="5" t="s">
        <v>217</v>
      </c>
      <c r="F7046" s="5" t="s">
        <v>285</v>
      </c>
      <c r="G7046" s="5" t="s">
        <v>87</v>
      </c>
      <c r="H7046" s="5" t="s">
        <v>131</v>
      </c>
      <c r="I7046" s="5">
        <v>52.649198610605701</v>
      </c>
      <c r="K7046" s="5">
        <v>110.19917044518711</v>
      </c>
      <c r="M7046" s="5">
        <v>254.63497636849058</v>
      </c>
      <c r="N7046" s="5">
        <v>0</v>
      </c>
      <c r="O7046" s="5">
        <v>189.66989065390607</v>
      </c>
      <c r="Q7046" s="5">
        <v>113.48909713566235</v>
      </c>
      <c r="S7046" s="5">
        <v>1147.9971833755899</v>
      </c>
      <c r="T7046" s="5">
        <v>267.47371467278424</v>
      </c>
      <c r="V7046" s="5">
        <v>315.61898331388539</v>
      </c>
      <c r="W7046" s="5">
        <v>89.871168130055509</v>
      </c>
      <c r="X7046" s="5">
        <v>106.98948586911369</v>
      </c>
      <c r="Y7046" s="5">
        <v>1647.6380823843508</v>
      </c>
      <c r="Z7046" s="5">
        <v>149.78528021675916</v>
      </c>
      <c r="AC7046" s="5">
        <v>163.82230076278688</v>
      </c>
      <c r="AD7046" s="5">
        <v>324.17814218341448</v>
      </c>
      <c r="AE7046" s="5">
        <v>262.98922060551001</v>
      </c>
      <c r="AF7046" s="5">
        <v>1604.8422880367054</v>
      </c>
      <c r="AG7046" s="5">
        <v>3165.8188868670741</v>
      </c>
      <c r="AH7046" s="5">
        <v>503.9204784435255</v>
      </c>
      <c r="AJ7046" s="5">
        <v>1078.0652156711849</v>
      </c>
      <c r="AK7046" s="5">
        <v>171.1831773905819</v>
      </c>
      <c r="AL7046" s="5">
        <v>11720.8369140625</v>
      </c>
      <c r="AM7046" s="5">
        <v>8554.71875</v>
      </c>
      <c r="AN7046" s="5">
        <v>3166.117431640625</v>
      </c>
      <c r="AO7046" s="5" t="s">
        <v>4845</v>
      </c>
    </row>
    <row r="7047" spans="1:41" x14ac:dyDescent="0.4">
      <c r="A7047" s="5">
        <v>2026</v>
      </c>
      <c r="B7047" s="5" t="s">
        <v>7352</v>
      </c>
      <c r="C7047" s="5" t="s">
        <v>278</v>
      </c>
      <c r="D7047" s="5" t="s">
        <v>108</v>
      </c>
      <c r="E7047" s="5" t="s">
        <v>217</v>
      </c>
      <c r="F7047" s="5" t="s">
        <v>285</v>
      </c>
      <c r="G7047" s="5" t="s">
        <v>87</v>
      </c>
      <c r="H7047" s="5" t="s">
        <v>131</v>
      </c>
      <c r="I7047" s="5">
        <v>249</v>
      </c>
      <c r="K7047" s="5">
        <v>186.1165083333334</v>
      </c>
      <c r="M7047" s="5">
        <v>567.56370270331229</v>
      </c>
      <c r="N7047" s="5">
        <v>174</v>
      </c>
      <c r="O7047" s="5">
        <v>312.21600000000001</v>
      </c>
      <c r="Q7047" s="5">
        <v>141.43799999999999</v>
      </c>
      <c r="S7047" s="5">
        <v>951.15393957937522</v>
      </c>
      <c r="T7047" s="5">
        <v>330</v>
      </c>
      <c r="V7047" s="5">
        <v>347</v>
      </c>
      <c r="W7047" s="5">
        <v>129.17745397440001</v>
      </c>
      <c r="Y7047" s="5">
        <v>2578</v>
      </c>
      <c r="Z7047" s="5">
        <v>186.804</v>
      </c>
      <c r="AC7047" s="5">
        <v>0</v>
      </c>
      <c r="AD7047" s="5">
        <v>1271</v>
      </c>
      <c r="AE7047" s="5">
        <v>340</v>
      </c>
      <c r="AF7047" s="5">
        <v>0</v>
      </c>
      <c r="AG7047" s="5">
        <v>3629</v>
      </c>
      <c r="AH7047" s="5">
        <v>833.20036222500039</v>
      </c>
      <c r="AJ7047" s="5">
        <v>1767.8264297462999</v>
      </c>
      <c r="AK7047" s="5">
        <v>220</v>
      </c>
      <c r="AL7047" s="5">
        <v>14213.49609375</v>
      </c>
      <c r="AM7047" s="5">
        <v>9413.068359375</v>
      </c>
      <c r="AN7047" s="5">
        <v>4800.427734375</v>
      </c>
      <c r="AO7047" s="5" t="s">
        <v>8117</v>
      </c>
    </row>
    <row r="7048" spans="1:41" x14ac:dyDescent="0.4">
      <c r="A7048" s="5">
        <v>2026</v>
      </c>
      <c r="B7048" s="5" t="s">
        <v>582</v>
      </c>
      <c r="C7048" s="5" t="s">
        <v>278</v>
      </c>
      <c r="D7048" s="5" t="s">
        <v>108</v>
      </c>
      <c r="E7048" s="5" t="s">
        <v>217</v>
      </c>
      <c r="F7048" s="5" t="s">
        <v>286</v>
      </c>
      <c r="G7048" s="5" t="s">
        <v>87</v>
      </c>
      <c r="H7048" s="5" t="s">
        <v>131</v>
      </c>
      <c r="I7048" s="5">
        <v>0</v>
      </c>
      <c r="M7048" s="5">
        <v>0</v>
      </c>
      <c r="N7048" s="5">
        <v>0</v>
      </c>
      <c r="O7048" s="5">
        <v>0</v>
      </c>
      <c r="P7048" s="5">
        <v>21.949262232611694</v>
      </c>
      <c r="Q7048" s="5">
        <v>0</v>
      </c>
      <c r="V7048" s="5">
        <v>0</v>
      </c>
      <c r="X7048" s="5">
        <v>49.385840023376311</v>
      </c>
      <c r="AC7048" s="5">
        <v>0</v>
      </c>
      <c r="AH7048" s="5">
        <v>11.020724566994332</v>
      </c>
      <c r="AJ7048" s="5">
        <v>0</v>
      </c>
      <c r="AL7048" s="5">
        <v>82.355827331542969</v>
      </c>
      <c r="AM7048" s="5">
        <v>21.949262619018555</v>
      </c>
      <c r="AN7048" s="5">
        <v>60.406566619873047</v>
      </c>
      <c r="AO7048" s="5" t="s">
        <v>1387</v>
      </c>
    </row>
    <row r="7049" spans="1:41" x14ac:dyDescent="0.4">
      <c r="A7049" s="5">
        <v>2026</v>
      </c>
      <c r="B7049" s="5" t="s">
        <v>4024</v>
      </c>
      <c r="C7049" s="5" t="s">
        <v>278</v>
      </c>
      <c r="D7049" s="5" t="s">
        <v>108</v>
      </c>
      <c r="E7049" s="5" t="s">
        <v>217</v>
      </c>
      <c r="F7049" s="5" t="s">
        <v>286</v>
      </c>
      <c r="G7049" s="5" t="s">
        <v>87</v>
      </c>
      <c r="H7049" s="5" t="s">
        <v>131</v>
      </c>
      <c r="N7049" s="5">
        <v>0</v>
      </c>
      <c r="Q7049" s="5">
        <v>0</v>
      </c>
      <c r="V7049" s="5">
        <v>0</v>
      </c>
      <c r="X7049" s="5">
        <v>53.494742934556847</v>
      </c>
      <c r="Y7049" s="5">
        <v>0</v>
      </c>
      <c r="AC7049" s="5">
        <v>0</v>
      </c>
      <c r="AF7049" s="5">
        <v>0</v>
      </c>
      <c r="AG7049" s="5">
        <v>0</v>
      </c>
      <c r="AH7049" s="5">
        <v>1176.8843445602506</v>
      </c>
      <c r="AL7049" s="5">
        <v>1230.3790283203125</v>
      </c>
      <c r="AM7049" s="5">
        <v>0</v>
      </c>
      <c r="AN7049" s="5">
        <v>1230.3790283203125</v>
      </c>
      <c r="AO7049" s="5" t="s">
        <v>4846</v>
      </c>
    </row>
    <row r="7050" spans="1:41" x14ac:dyDescent="0.4">
      <c r="A7050" s="5">
        <v>2026</v>
      </c>
      <c r="B7050" s="5" t="s">
        <v>4980</v>
      </c>
      <c r="C7050" s="5" t="s">
        <v>278</v>
      </c>
      <c r="D7050" s="5" t="s">
        <v>108</v>
      </c>
      <c r="E7050" s="5" t="s">
        <v>217</v>
      </c>
      <c r="F7050" s="5" t="s">
        <v>286</v>
      </c>
      <c r="G7050" s="5" t="s">
        <v>87</v>
      </c>
      <c r="H7050" s="5" t="s">
        <v>131</v>
      </c>
      <c r="N7050" s="5">
        <v>364.47245728034596</v>
      </c>
      <c r="Q7050" s="5">
        <v>0</v>
      </c>
      <c r="V7050" s="5">
        <v>0</v>
      </c>
      <c r="X7050" s="5">
        <v>0</v>
      </c>
      <c r="AC7050" s="5">
        <v>0</v>
      </c>
      <c r="AF7050" s="5">
        <v>0</v>
      </c>
      <c r="AG7050" s="5">
        <v>0</v>
      </c>
      <c r="AH7050" s="5">
        <v>473.81419446444971</v>
      </c>
      <c r="AL7050" s="5">
        <v>838.28662109375</v>
      </c>
      <c r="AM7050" s="5">
        <v>364.47244262695313</v>
      </c>
      <c r="AN7050" s="5">
        <v>473.814208984375</v>
      </c>
      <c r="AO7050" s="5" t="s">
        <v>6213</v>
      </c>
    </row>
    <row r="7051" spans="1:41" x14ac:dyDescent="0.4">
      <c r="A7051" s="5">
        <v>2026</v>
      </c>
      <c r="B7051" s="5" t="s">
        <v>6344</v>
      </c>
      <c r="C7051" s="5" t="s">
        <v>278</v>
      </c>
      <c r="D7051" s="5" t="s">
        <v>108</v>
      </c>
      <c r="E7051" s="5" t="s">
        <v>217</v>
      </c>
      <c r="F7051" s="5" t="s">
        <v>286</v>
      </c>
      <c r="G7051" s="5" t="s">
        <v>87</v>
      </c>
      <c r="H7051" s="5" t="s">
        <v>131</v>
      </c>
      <c r="I7051" s="5">
        <v>0</v>
      </c>
      <c r="N7051" s="5">
        <v>253.75787324448459</v>
      </c>
      <c r="Q7051" s="5">
        <v>0</v>
      </c>
      <c r="S7051" s="5">
        <v>0</v>
      </c>
      <c r="V7051" s="5">
        <v>0</v>
      </c>
      <c r="AC7051" s="5">
        <v>0</v>
      </c>
      <c r="AF7051" s="5">
        <v>0</v>
      </c>
      <c r="AG7051" s="5">
        <v>0</v>
      </c>
      <c r="AH7051" s="5">
        <v>50.75157464889692</v>
      </c>
      <c r="AL7051" s="5">
        <v>304.50946044921875</v>
      </c>
      <c r="AM7051" s="5">
        <v>253.75787353515625</v>
      </c>
      <c r="AN7051" s="5">
        <v>50.751575469970703</v>
      </c>
      <c r="AO7051" s="5" t="s">
        <v>7167</v>
      </c>
    </row>
    <row r="7052" spans="1:41" x14ac:dyDescent="0.4">
      <c r="A7052" s="5">
        <v>2026</v>
      </c>
      <c r="B7052" s="5" t="s">
        <v>7352</v>
      </c>
      <c r="C7052" s="5" t="s">
        <v>278</v>
      </c>
      <c r="D7052" s="5" t="s">
        <v>108</v>
      </c>
      <c r="E7052" s="5" t="s">
        <v>217</v>
      </c>
      <c r="F7052" s="5" t="s">
        <v>286</v>
      </c>
      <c r="G7052" s="5" t="s">
        <v>87</v>
      </c>
      <c r="H7052" s="5" t="s">
        <v>131</v>
      </c>
      <c r="N7052" s="5">
        <v>250</v>
      </c>
      <c r="Q7052" s="5">
        <v>0</v>
      </c>
      <c r="T7052" s="5">
        <v>0</v>
      </c>
      <c r="V7052" s="5">
        <v>0</v>
      </c>
      <c r="AC7052" s="5">
        <v>336.42703733588468</v>
      </c>
      <c r="AF7052" s="5">
        <v>0</v>
      </c>
      <c r="AG7052" s="5">
        <v>0</v>
      </c>
      <c r="AH7052" s="5">
        <v>0</v>
      </c>
      <c r="AL7052" s="5">
        <v>586.42706298828125</v>
      </c>
      <c r="AM7052" s="5">
        <v>586.42706298828125</v>
      </c>
      <c r="AN7052" s="5">
        <v>0</v>
      </c>
      <c r="AO7052" s="5" t="s">
        <v>8118</v>
      </c>
    </row>
    <row r="7053" spans="1:41" x14ac:dyDescent="0.4">
      <c r="A7053" s="5">
        <v>2026</v>
      </c>
      <c r="B7053" s="5" t="s">
        <v>4980</v>
      </c>
      <c r="C7053" s="5" t="s">
        <v>278</v>
      </c>
      <c r="D7053" s="5" t="s">
        <v>108</v>
      </c>
      <c r="E7053" s="5" t="s">
        <v>287</v>
      </c>
      <c r="F7053" s="5" t="s">
        <v>287</v>
      </c>
      <c r="G7053" s="5" t="s">
        <v>87</v>
      </c>
      <c r="H7053" s="5" t="s">
        <v>131</v>
      </c>
      <c r="I7053" s="5">
        <v>5171.7880463440251</v>
      </c>
      <c r="J7053" s="5">
        <v>15765.643080943357</v>
      </c>
      <c r="K7053" s="5">
        <v>792.46725711526642</v>
      </c>
      <c r="L7053" s="5">
        <v>1374.5818388858761</v>
      </c>
      <c r="M7053" s="5">
        <v>4852.6904312183206</v>
      </c>
      <c r="N7053" s="5">
        <v>3664.612272772431</v>
      </c>
      <c r="O7053" s="5">
        <v>6398.8068584537032</v>
      </c>
      <c r="P7053" s="5">
        <v>4310.6313308488252</v>
      </c>
      <c r="Q7053" s="5">
        <v>1768.6521976020358</v>
      </c>
      <c r="R7053" s="5">
        <v>3118.9609257914376</v>
      </c>
      <c r="S7053" s="5">
        <v>6174.1634263290598</v>
      </c>
      <c r="T7053" s="5">
        <v>6143.9642798686891</v>
      </c>
      <c r="U7053" s="5">
        <v>754.14558160693298</v>
      </c>
      <c r="V7053" s="5">
        <v>6912.4804897912463</v>
      </c>
      <c r="W7053" s="5">
        <v>2276.3908331852463</v>
      </c>
      <c r="X7053" s="5">
        <v>9499.8704640244214</v>
      </c>
      <c r="Y7053" s="5">
        <v>28595.467648337999</v>
      </c>
      <c r="Z7053" s="5">
        <v>5185.5633398763457</v>
      </c>
      <c r="AA7053" s="5">
        <v>37645.839437547962</v>
      </c>
      <c r="AB7053" s="5">
        <v>1735.9302465323906</v>
      </c>
      <c r="AC7053" s="5">
        <v>3684.1448724330248</v>
      </c>
      <c r="AD7053" s="5">
        <v>10479.378663447495</v>
      </c>
      <c r="AE7053" s="5">
        <v>5984.6377485432804</v>
      </c>
      <c r="AF7053" s="5">
        <v>9908.5169831271469</v>
      </c>
      <c r="AG7053" s="5">
        <v>55340.45656356978</v>
      </c>
      <c r="AH7053" s="5">
        <v>8446.5714679332013</v>
      </c>
      <c r="AI7053" s="5">
        <v>2772.073375086517</v>
      </c>
      <c r="AJ7053" s="5">
        <v>16079.723547975796</v>
      </c>
      <c r="AK7053" s="5">
        <v>4906.8406248714</v>
      </c>
      <c r="AL7053" s="5">
        <v>269745</v>
      </c>
      <c r="AM7053" s="5">
        <v>205265.84375</v>
      </c>
      <c r="AN7053" s="5">
        <v>64479.1484375</v>
      </c>
      <c r="AO7053" s="5" t="s">
        <v>6214</v>
      </c>
    </row>
    <row r="7054" spans="1:41" x14ac:dyDescent="0.4">
      <c r="A7054" s="5">
        <v>2026</v>
      </c>
      <c r="B7054" s="5" t="s">
        <v>582</v>
      </c>
      <c r="C7054" s="5" t="s">
        <v>278</v>
      </c>
      <c r="D7054" s="5" t="s">
        <v>108</v>
      </c>
      <c r="E7054" s="5" t="s">
        <v>287</v>
      </c>
      <c r="F7054" s="5" t="s">
        <v>287</v>
      </c>
      <c r="G7054" s="5" t="s">
        <v>87</v>
      </c>
      <c r="H7054" s="5" t="s">
        <v>131</v>
      </c>
      <c r="I7054" s="5">
        <v>5366.8150276674778</v>
      </c>
      <c r="J7054" s="5">
        <v>14265.787051732461</v>
      </c>
      <c r="K7054" s="5">
        <v>1095.1474908041589</v>
      </c>
      <c r="L7054" s="5">
        <v>1396.9498201634551</v>
      </c>
      <c r="M7054" s="5">
        <v>4302.055397591892</v>
      </c>
      <c r="N7054" s="5">
        <v>3368.0045432831016</v>
      </c>
      <c r="O7054" s="5">
        <v>6602.4631903643231</v>
      </c>
      <c r="P7054" s="5">
        <v>4897.9515280926198</v>
      </c>
      <c r="Q7054" s="5">
        <v>1756.0496603290042</v>
      </c>
      <c r="R7054" s="5">
        <v>3076.3146565353063</v>
      </c>
      <c r="S7054" s="5">
        <v>5292.8860010213039</v>
      </c>
      <c r="T7054" s="5">
        <v>6584.7786697835081</v>
      </c>
      <c r="U7054" s="5">
        <v>779.37119406514614</v>
      </c>
      <c r="V7054" s="5">
        <v>7191.6757705152213</v>
      </c>
      <c r="W7054" s="5">
        <v>2112.6164898888755</v>
      </c>
      <c r="X7054" s="5">
        <v>6320.0963899196613</v>
      </c>
      <c r="Y7054" s="5">
        <v>29461.397231723047</v>
      </c>
      <c r="Z7054" s="5">
        <v>4445.6496071420424</v>
      </c>
      <c r="AA7054" s="5">
        <v>40508.984641889961</v>
      </c>
      <c r="AB7054" s="5">
        <v>716.64341189477182</v>
      </c>
      <c r="AC7054" s="5">
        <v>3864.75435275466</v>
      </c>
      <c r="AD7054" s="5">
        <v>9692.1142513544946</v>
      </c>
      <c r="AE7054" s="5">
        <v>6335.6545434433656</v>
      </c>
      <c r="AF7054" s="5">
        <v>7362.6352092108045</v>
      </c>
      <c r="AG7054" s="5">
        <v>47009.903071471002</v>
      </c>
      <c r="AH7054" s="5">
        <v>8415.9726543656216</v>
      </c>
      <c r="AI7054" s="5">
        <v>2994.9768316398654</v>
      </c>
      <c r="AJ7054" s="5">
        <v>16349.745501009234</v>
      </c>
      <c r="AK7054" s="5">
        <v>4965.8066187201521</v>
      </c>
      <c r="AL7054" s="5">
        <v>256533.21875</v>
      </c>
      <c r="AM7054" s="5">
        <v>197437.65625</v>
      </c>
      <c r="AN7054" s="5">
        <v>59095.5546875</v>
      </c>
      <c r="AO7054" s="5" t="s">
        <v>1388</v>
      </c>
    </row>
    <row r="7055" spans="1:41" x14ac:dyDescent="0.4">
      <c r="A7055" s="5">
        <v>2026</v>
      </c>
      <c r="B7055" s="5" t="s">
        <v>4024</v>
      </c>
      <c r="C7055" s="5" t="s">
        <v>278</v>
      </c>
      <c r="D7055" s="5" t="s">
        <v>108</v>
      </c>
      <c r="E7055" s="5" t="s">
        <v>287</v>
      </c>
      <c r="F7055" s="5" t="s">
        <v>287</v>
      </c>
      <c r="G7055" s="5" t="s">
        <v>87</v>
      </c>
      <c r="H7055" s="5" t="s">
        <v>131</v>
      </c>
      <c r="I7055" s="5">
        <v>5080.7309870814943</v>
      </c>
      <c r="J7055" s="5">
        <v>19446.614539594219</v>
      </c>
      <c r="K7055" s="5">
        <v>1134.5092642831557</v>
      </c>
      <c r="L7055" s="5">
        <v>1361.9761551138174</v>
      </c>
      <c r="M7055" s="5">
        <v>4568.6403591729759</v>
      </c>
      <c r="N7055" s="5">
        <v>3399.9630862175277</v>
      </c>
      <c r="O7055" s="5">
        <v>6462.7058318402778</v>
      </c>
      <c r="P7055" s="5">
        <v>5132.3869433457639</v>
      </c>
      <c r="Q7055" s="5">
        <v>1649.9678254905023</v>
      </c>
      <c r="R7055" s="5">
        <v>3150.3305000261248</v>
      </c>
      <c r="S7055" s="5">
        <v>5808.4591878341826</v>
      </c>
      <c r="T7055" s="5">
        <v>5670.4427510630258</v>
      </c>
      <c r="U7055" s="5">
        <v>826.03034050622182</v>
      </c>
      <c r="V7055" s="5">
        <v>7221.7902961651744</v>
      </c>
      <c r="W7055" s="5">
        <v>2235.0103598057849</v>
      </c>
      <c r="X7055" s="5">
        <v>6656.8858107762544</v>
      </c>
      <c r="Y7055" s="5">
        <v>27533.744188416407</v>
      </c>
      <c r="Z7055" s="5">
        <v>4386.568920633661</v>
      </c>
      <c r="AA7055" s="5">
        <v>39556.152715528711</v>
      </c>
      <c r="AB7055" s="5">
        <v>699.45446281791772</v>
      </c>
      <c r="AC7055" s="5">
        <v>3854.7241863782974</v>
      </c>
      <c r="AD7055" s="5">
        <v>9531.8900189308788</v>
      </c>
      <c r="AE7055" s="5">
        <v>6523.5234166404043</v>
      </c>
      <c r="AF7055" s="5">
        <v>7748.3619771884169</v>
      </c>
      <c r="AG7055" s="5">
        <v>50011.165274658502</v>
      </c>
      <c r="AH7055" s="5">
        <v>6506.0306357008039</v>
      </c>
      <c r="AI7055" s="5">
        <v>2722.8824153689434</v>
      </c>
      <c r="AJ7055" s="5">
        <v>15915.579510077408</v>
      </c>
      <c r="AK7055" s="5">
        <v>4892.8977751998955</v>
      </c>
      <c r="AL7055" s="5">
        <v>259689.390625</v>
      </c>
      <c r="AM7055" s="5">
        <v>202799.625</v>
      </c>
      <c r="AN7055" s="5">
        <v>56889.8125</v>
      </c>
      <c r="AO7055" s="5" t="s">
        <v>4847</v>
      </c>
    </row>
    <row r="7056" spans="1:41" x14ac:dyDescent="0.4">
      <c r="A7056" s="5">
        <v>2026</v>
      </c>
      <c r="B7056" s="5" t="s">
        <v>6344</v>
      </c>
      <c r="C7056" s="5" t="s">
        <v>278</v>
      </c>
      <c r="D7056" s="5" t="s">
        <v>108</v>
      </c>
      <c r="E7056" s="5" t="s">
        <v>287</v>
      </c>
      <c r="F7056" s="5" t="s">
        <v>287</v>
      </c>
      <c r="G7056" s="5" t="s">
        <v>87</v>
      </c>
      <c r="H7056" s="5" t="s">
        <v>131</v>
      </c>
      <c r="I7056" s="5">
        <v>5937.9342339209397</v>
      </c>
      <c r="J7056" s="5">
        <v>16804.519632734446</v>
      </c>
      <c r="K7056" s="5">
        <v>855.12368326612068</v>
      </c>
      <c r="L7056" s="5">
        <v>1530.6674914107309</v>
      </c>
      <c r="M7056" s="5">
        <v>5389.8172277128524</v>
      </c>
      <c r="N7056" s="5">
        <v>3678.2975150722705</v>
      </c>
      <c r="O7056" s="5">
        <v>5944.6804377327189</v>
      </c>
      <c r="P7056" s="5">
        <v>4270.8708300085455</v>
      </c>
      <c r="Q7056" s="5">
        <v>1713.5739957052217</v>
      </c>
      <c r="R7056" s="5">
        <v>3698.8552250883417</v>
      </c>
      <c r="S7056" s="5">
        <v>6974.859956202411</v>
      </c>
      <c r="T7056" s="5">
        <v>5988.6858085698359</v>
      </c>
      <c r="U7056" s="5">
        <v>598.2686972446337</v>
      </c>
      <c r="V7056" s="5">
        <v>6591.6145153987318</v>
      </c>
      <c r="W7056" s="5">
        <v>2528.4434490080444</v>
      </c>
      <c r="X7056" s="5">
        <v>9814.3395056036861</v>
      </c>
      <c r="Y7056" s="5">
        <v>28603.587472118303</v>
      </c>
      <c r="Z7056" s="5">
        <v>5187.8318777089526</v>
      </c>
      <c r="AA7056" s="5">
        <v>38477.813835807683</v>
      </c>
      <c r="AB7056" s="5">
        <v>1692.0574987942232</v>
      </c>
      <c r="AC7056" s="5">
        <v>3573.5403069323052</v>
      </c>
      <c r="AD7056" s="5">
        <v>12815.104110618529</v>
      </c>
      <c r="AE7056" s="5">
        <v>6108.4595247412326</v>
      </c>
      <c r="AF7056" s="5">
        <v>9967.8122673419493</v>
      </c>
      <c r="AG7056" s="5">
        <v>55378.088193890362</v>
      </c>
      <c r="AH7056" s="5">
        <v>8351.6791242224772</v>
      </c>
      <c r="AI7056" s="5">
        <v>3365.8444307148434</v>
      </c>
      <c r="AJ7056" s="5">
        <v>16679.231507569097</v>
      </c>
      <c r="AK7056" s="5">
        <v>4804.1440562645821</v>
      </c>
      <c r="AL7056" s="5">
        <v>277325.75</v>
      </c>
      <c r="AM7056" s="5">
        <v>208800.96875</v>
      </c>
      <c r="AN7056" s="5">
        <v>68524.78125</v>
      </c>
      <c r="AO7056" s="5" t="s">
        <v>7168</v>
      </c>
    </row>
    <row r="7057" spans="1:41" x14ac:dyDescent="0.4">
      <c r="A7057" s="5">
        <v>2026</v>
      </c>
      <c r="B7057" s="5" t="s">
        <v>7352</v>
      </c>
      <c r="C7057" s="5" t="s">
        <v>278</v>
      </c>
      <c r="D7057" s="5" t="s">
        <v>108</v>
      </c>
      <c r="E7057" s="5" t="s">
        <v>287</v>
      </c>
      <c r="F7057" s="5" t="s">
        <v>287</v>
      </c>
      <c r="G7057" s="5" t="s">
        <v>87</v>
      </c>
      <c r="H7057" s="5" t="s">
        <v>131</v>
      </c>
      <c r="I7057" s="5">
        <v>6232</v>
      </c>
      <c r="J7057" s="5">
        <v>16822.817416360042</v>
      </c>
      <c r="K7057" s="5">
        <v>795.96947419999992</v>
      </c>
      <c r="L7057" s="5">
        <v>1583</v>
      </c>
      <c r="M7057" s="5">
        <v>6920.3089166363652</v>
      </c>
      <c r="N7057" s="5">
        <v>3968.908361328125</v>
      </c>
      <c r="O7057" s="5">
        <v>5424.1986906043294</v>
      </c>
      <c r="P7057" s="5">
        <v>4462.39696</v>
      </c>
      <c r="Q7057" s="5">
        <v>1757.803895193603</v>
      </c>
      <c r="R7057" s="5">
        <v>3671.8760244679679</v>
      </c>
      <c r="S7057" s="5">
        <v>6228.1128199999994</v>
      </c>
      <c r="T7057" s="5">
        <v>6100</v>
      </c>
      <c r="U7057" s="5">
        <v>768</v>
      </c>
      <c r="V7057" s="5">
        <v>6655</v>
      </c>
      <c r="W7057" s="5">
        <v>2199.12</v>
      </c>
      <c r="X7057" s="5">
        <v>11024.47173619527</v>
      </c>
      <c r="Y7057" s="5">
        <v>25817.98</v>
      </c>
      <c r="Z7057" s="5">
        <v>4872.1736094548951</v>
      </c>
      <c r="AA7057" s="5">
        <v>38814</v>
      </c>
      <c r="AB7057" s="5">
        <v>1688</v>
      </c>
      <c r="AC7057" s="5">
        <v>3846.9848200327801</v>
      </c>
      <c r="AD7057" s="5">
        <v>10627.359369876171</v>
      </c>
      <c r="AE7057" s="5">
        <v>5960.8104135289996</v>
      </c>
      <c r="AF7057" s="5">
        <v>11722.85673690277</v>
      </c>
      <c r="AG7057" s="5">
        <v>57727</v>
      </c>
      <c r="AH7057" s="5">
        <v>9304.3381834496922</v>
      </c>
      <c r="AI7057" s="5">
        <v>4287</v>
      </c>
      <c r="AJ7057" s="5">
        <v>16453.508385067791</v>
      </c>
      <c r="AK7057" s="5">
        <v>4829</v>
      </c>
      <c r="AL7057" s="5">
        <v>280565</v>
      </c>
      <c r="AM7057" s="5">
        <v>211137.125</v>
      </c>
      <c r="AN7057" s="5">
        <v>69427.875</v>
      </c>
      <c r="AO7057" s="5" t="s">
        <v>8119</v>
      </c>
    </row>
    <row r="7058" spans="1:41" x14ac:dyDescent="0.4">
      <c r="A7058" s="5">
        <v>2026</v>
      </c>
      <c r="B7058" s="5" t="s">
        <v>4024</v>
      </c>
      <c r="C7058" s="5" t="s">
        <v>278</v>
      </c>
      <c r="D7058" s="5" t="s">
        <v>108</v>
      </c>
      <c r="E7058" s="5" t="s">
        <v>287</v>
      </c>
      <c r="F7058" s="5" t="s">
        <v>287</v>
      </c>
      <c r="G7058" s="5" t="s">
        <v>88</v>
      </c>
      <c r="H7058" s="5" t="s">
        <v>131</v>
      </c>
      <c r="I7058" s="5">
        <v>5675.2715432788837</v>
      </c>
      <c r="J7058" s="5">
        <v>21850.30259806932</v>
      </c>
      <c r="K7058" s="5">
        <v>1243.630556483706</v>
      </c>
      <c r="L7058" s="5">
        <v>1513.7243000000001</v>
      </c>
      <c r="M7058" s="5">
        <v>5003.2222906550969</v>
      </c>
      <c r="N7058" s="5">
        <v>3748.9829707618428</v>
      </c>
      <c r="O7058" s="5">
        <v>7063.5445119428114</v>
      </c>
      <c r="P7058" s="5">
        <v>5489.6659016052517</v>
      </c>
      <c r="Q7058" s="5">
        <v>1810.4514777981949</v>
      </c>
      <c r="R7058" s="5">
        <v>3399.4918385395699</v>
      </c>
      <c r="S7058" s="5">
        <v>6368</v>
      </c>
      <c r="T7058" s="5">
        <v>6333.9906136982472</v>
      </c>
      <c r="U7058" s="5">
        <v>848.51572372184091</v>
      </c>
      <c r="V7058" s="5">
        <v>8200</v>
      </c>
      <c r="W7058" s="5">
        <v>2466.8592826019099</v>
      </c>
      <c r="X7058" s="5">
        <v>8127.8011260127178</v>
      </c>
      <c r="Y7058" s="5">
        <v>29999.99903857493</v>
      </c>
      <c r="Z7058" s="5">
        <v>4814</v>
      </c>
      <c r="AA7058" s="5">
        <v>44007</v>
      </c>
      <c r="AB7058" s="5">
        <v>653.76</v>
      </c>
      <c r="AC7058" s="5">
        <v>4221.3738300000005</v>
      </c>
      <c r="AD7058" s="5">
        <v>10459.00659660022</v>
      </c>
      <c r="AE7058" s="5">
        <v>7144.017326754165</v>
      </c>
      <c r="AF7058" s="5">
        <v>8655.0652549745391</v>
      </c>
      <c r="AG7058" s="5">
        <v>55902</v>
      </c>
      <c r="AH7058" s="5">
        <v>6859</v>
      </c>
      <c r="AI7058" s="5">
        <v>2981.8731246507659</v>
      </c>
      <c r="AJ7058" s="5">
        <v>17778</v>
      </c>
      <c r="AK7058" s="5">
        <v>5358.2924826943699</v>
      </c>
      <c r="AL7058" s="5">
        <v>287976.84375</v>
      </c>
      <c r="AM7058" s="5">
        <v>225057.859375</v>
      </c>
      <c r="AN7058" s="5">
        <v>62918.98828125</v>
      </c>
      <c r="AO7058" s="5" t="s">
        <v>4848</v>
      </c>
    </row>
    <row r="7059" spans="1:41" x14ac:dyDescent="0.4">
      <c r="A7059" s="5">
        <v>2026</v>
      </c>
      <c r="B7059" s="5" t="s">
        <v>6344</v>
      </c>
      <c r="C7059" s="5" t="s">
        <v>278</v>
      </c>
      <c r="D7059" s="5" t="s">
        <v>108</v>
      </c>
      <c r="E7059" s="5" t="s">
        <v>287</v>
      </c>
      <c r="F7059" s="5" t="s">
        <v>287</v>
      </c>
      <c r="G7059" s="5" t="s">
        <v>88</v>
      </c>
      <c r="H7059" s="5" t="s">
        <v>131</v>
      </c>
      <c r="I7059" s="5">
        <v>6719.8111557482871</v>
      </c>
      <c r="J7059" s="5">
        <v>19916.54172134725</v>
      </c>
      <c r="K7059" s="5">
        <v>757.87467419999996</v>
      </c>
      <c r="L7059" s="5">
        <v>1735.1061156626811</v>
      </c>
      <c r="M7059" s="5">
        <v>5979.9224462918401</v>
      </c>
      <c r="N7059" s="5">
        <v>4081.0151358120002</v>
      </c>
      <c r="O7059" s="5">
        <v>6595.5349659815547</v>
      </c>
      <c r="P7059" s="5">
        <v>4710.6628648735741</v>
      </c>
      <c r="Q7059" s="5">
        <v>1901.184987797433</v>
      </c>
      <c r="R7059" s="5">
        <v>4103.8251301659984</v>
      </c>
      <c r="S7059" s="5">
        <v>7738.5038953419253</v>
      </c>
      <c r="T7059" s="5">
        <v>6758.3385799863599</v>
      </c>
      <c r="U7059" s="5">
        <v>677.04567068349445</v>
      </c>
      <c r="V7059" s="5">
        <v>7312</v>
      </c>
      <c r="W7059" s="5">
        <v>2805.270586386624</v>
      </c>
      <c r="X7059" s="5">
        <v>11217</v>
      </c>
      <c r="Y7059" s="5">
        <v>32321.681229791709</v>
      </c>
      <c r="Z7059" s="5">
        <v>5778.4166727455304</v>
      </c>
      <c r="AA7059" s="5">
        <v>44687</v>
      </c>
      <c r="AB7059" s="5">
        <v>2051</v>
      </c>
      <c r="AC7059" s="5">
        <v>3964.7900830991971</v>
      </c>
      <c r="AD7059" s="5">
        <v>13602.198430965231</v>
      </c>
      <c r="AE7059" s="5">
        <v>6777.2454391307529</v>
      </c>
      <c r="AF7059" s="5">
        <v>11280.322993449459</v>
      </c>
      <c r="AG7059" s="5">
        <v>64341</v>
      </c>
      <c r="AH7059" s="5">
        <v>9903.1719826576264</v>
      </c>
      <c r="AI7059" s="5">
        <v>3734.3545822794249</v>
      </c>
      <c r="AJ7059" s="5">
        <v>18875.467719665459</v>
      </c>
      <c r="AK7059" s="5">
        <v>5329</v>
      </c>
      <c r="AL7059" s="5">
        <v>315655.3125</v>
      </c>
      <c r="AM7059" s="5">
        <v>239183.125</v>
      </c>
      <c r="AN7059" s="5">
        <v>76472.171875</v>
      </c>
      <c r="AO7059" s="5" t="s">
        <v>7169</v>
      </c>
    </row>
    <row r="7060" spans="1:41" x14ac:dyDescent="0.4">
      <c r="A7060" s="5">
        <v>2026</v>
      </c>
      <c r="B7060" s="5" t="s">
        <v>7352</v>
      </c>
      <c r="C7060" s="5" t="s">
        <v>278</v>
      </c>
      <c r="D7060" s="5" t="s">
        <v>108</v>
      </c>
      <c r="E7060" s="5" t="s">
        <v>287</v>
      </c>
      <c r="F7060" s="5" t="s">
        <v>287</v>
      </c>
      <c r="G7060" s="5" t="s">
        <v>88</v>
      </c>
      <c r="H7060" s="5" t="s">
        <v>131</v>
      </c>
      <c r="I7060" s="5">
        <v>7018.2441968532476</v>
      </c>
      <c r="J7060" s="5">
        <v>19326.888503393158</v>
      </c>
      <c r="K7060" s="5">
        <v>876.91896703117504</v>
      </c>
      <c r="L7060" s="5">
        <v>1785.6874324478761</v>
      </c>
      <c r="M7060" s="5">
        <v>7640.5802270719996</v>
      </c>
      <c r="N7060" s="5">
        <v>4377.705922544922</v>
      </c>
      <c r="O7060" s="5">
        <v>5988.7536470388159</v>
      </c>
      <c r="P7060" s="5">
        <v>4854.8181362322894</v>
      </c>
      <c r="Q7060" s="5">
        <v>1953.0430107820889</v>
      </c>
      <c r="R7060" s="5">
        <v>4120.9350469813107</v>
      </c>
      <c r="S7060" s="5">
        <v>6875.0367200944274</v>
      </c>
      <c r="T7060" s="5">
        <v>6882.198841895125</v>
      </c>
      <c r="U7060" s="5">
        <v>861.95588305823992</v>
      </c>
      <c r="V7060" s="5">
        <v>7347</v>
      </c>
      <c r="W7060" s="5">
        <v>2156</v>
      </c>
      <c r="X7060" s="5">
        <v>12183.84085210844</v>
      </c>
      <c r="Y7060" s="5">
        <v>29279.433571418031</v>
      </c>
      <c r="Z7060" s="5">
        <v>5366.7103648808852</v>
      </c>
      <c r="AA7060" s="5">
        <v>44388</v>
      </c>
      <c r="AB7060" s="5">
        <v>1863.688395801601</v>
      </c>
      <c r="AC7060" s="5">
        <v>4247.3820900000001</v>
      </c>
      <c r="AD7060" s="5">
        <v>11807.739189313939</v>
      </c>
      <c r="AE7060" s="5">
        <v>6581.2163490920238</v>
      </c>
      <c r="AF7060" s="5">
        <v>13563.896902406879</v>
      </c>
      <c r="AG7060" s="5">
        <v>65712</v>
      </c>
      <c r="AH7060" s="5">
        <v>10765.35006644569</v>
      </c>
      <c r="AI7060" s="5">
        <v>4733.1944033184</v>
      </c>
      <c r="AJ7060" s="5">
        <v>18529.32280830845</v>
      </c>
      <c r="AK7060" s="5">
        <v>5331</v>
      </c>
      <c r="AL7060" s="5">
        <v>316418.5</v>
      </c>
      <c r="AM7060" s="5">
        <v>239314.234375</v>
      </c>
      <c r="AN7060" s="5">
        <v>77104.296875</v>
      </c>
      <c r="AO7060" s="5" t="s">
        <v>8120</v>
      </c>
    </row>
    <row r="7061" spans="1:41" x14ac:dyDescent="0.4">
      <c r="A7061" s="5">
        <v>2026</v>
      </c>
      <c r="B7061" s="5" t="s">
        <v>582</v>
      </c>
      <c r="C7061" s="5" t="s">
        <v>278</v>
      </c>
      <c r="D7061" s="5" t="s">
        <v>108</v>
      </c>
      <c r="E7061" s="5" t="s">
        <v>287</v>
      </c>
      <c r="F7061" s="5" t="s">
        <v>287</v>
      </c>
      <c r="G7061" s="5" t="s">
        <v>88</v>
      </c>
      <c r="H7061" s="5" t="s">
        <v>131</v>
      </c>
      <c r="I7061" s="5">
        <v>5675.2777145398159</v>
      </c>
      <c r="J7061" s="5">
        <v>15494.66035391361</v>
      </c>
      <c r="K7061" s="5">
        <v>1160.1781675144159</v>
      </c>
      <c r="L7061" s="5">
        <v>1544.039700368759</v>
      </c>
      <c r="M7061" s="5">
        <v>4684.7018254845416</v>
      </c>
      <c r="N7061" s="5">
        <v>3796.3367115000001</v>
      </c>
      <c r="O7061" s="5">
        <v>7192.1097511005819</v>
      </c>
      <c r="P7061" s="5">
        <v>6192</v>
      </c>
      <c r="Q7061" s="5">
        <v>1892.9171524340809</v>
      </c>
      <c r="R7061" s="5">
        <v>3278.304229723678</v>
      </c>
      <c r="S7061" s="5">
        <v>5568.8786573183716</v>
      </c>
      <c r="T7061" s="5">
        <v>6600.1171993319495</v>
      </c>
      <c r="U7061" s="5">
        <v>784.33949218006615</v>
      </c>
      <c r="V7061" s="5">
        <v>161</v>
      </c>
      <c r="W7061" s="5">
        <v>2320.9319796590989</v>
      </c>
      <c r="X7061" s="5">
        <v>7019.9737480874564</v>
      </c>
      <c r="Y7061" s="5">
        <v>31921.14605000001</v>
      </c>
      <c r="Z7061" s="5">
        <v>4855.3743670730064</v>
      </c>
      <c r="AA7061" s="5">
        <v>44912.340572279267</v>
      </c>
      <c r="AB7061" s="5">
        <v>653</v>
      </c>
      <c r="AC7061" s="5">
        <v>4259.5503799999997</v>
      </c>
      <c r="AD7061" s="5">
        <v>10585.369351459551</v>
      </c>
      <c r="AE7061" s="5">
        <v>6856.2460661861987</v>
      </c>
      <c r="AF7061" s="5">
        <v>8137.8736002300702</v>
      </c>
      <c r="AG7061" s="5">
        <v>53040.366551653322</v>
      </c>
      <c r="AH7061" s="5">
        <v>9393.868463197161</v>
      </c>
      <c r="AI7061" s="5">
        <v>3261.4076197702871</v>
      </c>
      <c r="AJ7061" s="5">
        <v>18160.290148115091</v>
      </c>
      <c r="AK7061" s="5">
        <v>5407.5608777687794</v>
      </c>
      <c r="AL7061" s="5">
        <v>274810.15625</v>
      </c>
      <c r="AM7061" s="5">
        <v>210962.0625</v>
      </c>
      <c r="AN7061" s="5">
        <v>63848.09765625</v>
      </c>
      <c r="AO7061" s="5" t="s">
        <v>1389</v>
      </c>
    </row>
    <row r="7062" spans="1:41" x14ac:dyDescent="0.4">
      <c r="A7062" s="5">
        <v>2026</v>
      </c>
      <c r="B7062" s="5" t="s">
        <v>4980</v>
      </c>
      <c r="C7062" s="5" t="s">
        <v>278</v>
      </c>
      <c r="D7062" s="5" t="s">
        <v>108</v>
      </c>
      <c r="E7062" s="5" t="s">
        <v>287</v>
      </c>
      <c r="F7062" s="5" t="s">
        <v>287</v>
      </c>
      <c r="G7062" s="5" t="s">
        <v>88</v>
      </c>
      <c r="H7062" s="5" t="s">
        <v>131</v>
      </c>
      <c r="I7062" s="5">
        <v>5818.9606676855228</v>
      </c>
      <c r="J7062" s="5">
        <v>18580.21623245145</v>
      </c>
      <c r="K7062" s="5">
        <v>862</v>
      </c>
      <c r="L7062" s="5">
        <v>1549.1690146738961</v>
      </c>
      <c r="M7062" s="5">
        <v>5352.8752112456441</v>
      </c>
      <c r="N7062" s="5">
        <v>4082.11999099177</v>
      </c>
      <c r="O7062" s="5">
        <v>7058.3555863805877</v>
      </c>
      <c r="P7062" s="5">
        <v>4787.6720570163207</v>
      </c>
      <c r="Q7062" s="5">
        <v>1975.9542476155641</v>
      </c>
      <c r="R7062" s="5">
        <v>3416.8659626836902</v>
      </c>
      <c r="S7062" s="5">
        <v>6697.8047556083638</v>
      </c>
      <c r="T7062" s="5">
        <v>6901.4524734613378</v>
      </c>
      <c r="U7062" s="5">
        <v>848.51572372184091</v>
      </c>
      <c r="V7062" s="5">
        <v>7870</v>
      </c>
      <c r="W7062" s="5">
        <v>2511.0268694813249</v>
      </c>
      <c r="X7062" s="5">
        <v>10773.84965</v>
      </c>
      <c r="Y7062" s="5">
        <v>31958.875413121648</v>
      </c>
      <c r="Z7062" s="5">
        <v>5776.3523665352832</v>
      </c>
      <c r="AA7062" s="5">
        <v>44007</v>
      </c>
      <c r="AB7062" s="5">
        <v>2051</v>
      </c>
      <c r="AC7062" s="5">
        <v>4085.856204897068</v>
      </c>
      <c r="AD7062" s="5">
        <v>11707.65671763251</v>
      </c>
      <c r="AE7062" s="5">
        <v>6601.4965319804114</v>
      </c>
      <c r="AF7062" s="5">
        <v>11167.00880034329</v>
      </c>
      <c r="AG7062" s="5">
        <v>67610</v>
      </c>
      <c r="AH7062" s="5">
        <v>9540.867465669533</v>
      </c>
      <c r="AI7062" s="5">
        <v>3057.801247282383</v>
      </c>
      <c r="AJ7062" s="5">
        <v>18453.69988003523</v>
      </c>
      <c r="AK7062" s="5">
        <v>5413</v>
      </c>
      <c r="AL7062" s="5">
        <v>310517.46875</v>
      </c>
      <c r="AM7062" s="5">
        <v>238589.78125</v>
      </c>
      <c r="AN7062" s="5">
        <v>71927.6953125</v>
      </c>
      <c r="AO7062" s="5" t="s">
        <v>6215</v>
      </c>
    </row>
    <row r="7063" spans="1:41" x14ac:dyDescent="0.4">
      <c r="A7063" s="5">
        <v>2026</v>
      </c>
      <c r="B7063" s="5" t="s">
        <v>4980</v>
      </c>
      <c r="C7063" s="5" t="s">
        <v>278</v>
      </c>
      <c r="D7063" s="5" t="s">
        <v>108</v>
      </c>
      <c r="E7063" s="5" t="s">
        <v>111</v>
      </c>
      <c r="F7063" s="5" t="s">
        <v>111</v>
      </c>
      <c r="G7063" s="5" t="s">
        <v>87</v>
      </c>
      <c r="H7063" s="5" t="s">
        <v>131</v>
      </c>
      <c r="I7063" s="5">
        <v>11309.353700629639</v>
      </c>
      <c r="J7063" s="5">
        <v>25857.766187311081</v>
      </c>
      <c r="K7063" s="5">
        <v>1881.5846870402984</v>
      </c>
      <c r="L7063" s="5">
        <v>1966.0685695579805</v>
      </c>
      <c r="M7063" s="5">
        <v>10547.794796974396</v>
      </c>
      <c r="N7063" s="5">
        <v>9284.4672417717375</v>
      </c>
      <c r="O7063" s="5">
        <v>6047.7592166698978</v>
      </c>
      <c r="P7063" s="5">
        <v>8055.8826557735892</v>
      </c>
      <c r="Q7063" s="5">
        <v>3750.3217295165205</v>
      </c>
      <c r="R7063" s="5">
        <v>6128.3440316995311</v>
      </c>
      <c r="S7063" s="5">
        <v>10934.173718410379</v>
      </c>
      <c r="T7063" s="5">
        <v>8330.7990235507641</v>
      </c>
      <c r="U7063" s="5">
        <v>1457.8898291213839</v>
      </c>
      <c r="V7063" s="5">
        <v>5052.6296077835386</v>
      </c>
      <c r="W7063" s="5">
        <v>3960.5641638258207</v>
      </c>
      <c r="X7063" s="5">
        <v>14559.477115990185</v>
      </c>
      <c r="Y7063" s="5">
        <v>34532.203302495866</v>
      </c>
      <c r="Z7063" s="5">
        <v>3658.7661345576539</v>
      </c>
      <c r="AA7063" s="5">
        <v>49100.688094930258</v>
      </c>
      <c r="AB7063" s="5">
        <v>770.59890967844569</v>
      </c>
      <c r="AC7063" s="5">
        <v>8387.1428779245161</v>
      </c>
      <c r="AD7063" s="5">
        <v>7327.1480938882423</v>
      </c>
      <c r="AE7063" s="5">
        <v>10201.06340433791</v>
      </c>
      <c r="AF7063" s="5">
        <v>30095.011472577135</v>
      </c>
      <c r="AG7063" s="5">
        <v>78866.633006077143</v>
      </c>
      <c r="AH7063" s="5">
        <v>16234.644597144552</v>
      </c>
      <c r="AI7063" s="5">
        <v>4156.0273628738878</v>
      </c>
      <c r="AJ7063" s="5">
        <v>17308.276321304656</v>
      </c>
      <c r="AK7063" s="5">
        <v>4059.1818242251097</v>
      </c>
      <c r="AL7063" s="5">
        <v>393822.25</v>
      </c>
      <c r="AM7063" s="5">
        <v>305012.53125</v>
      </c>
      <c r="AN7063" s="5">
        <v>88809.7578125</v>
      </c>
      <c r="AO7063" s="5" t="s">
        <v>6216</v>
      </c>
    </row>
    <row r="7064" spans="1:41" x14ac:dyDescent="0.4">
      <c r="A7064" s="5">
        <v>2026</v>
      </c>
      <c r="B7064" s="5" t="s">
        <v>582</v>
      </c>
      <c r="C7064" s="5" t="s">
        <v>278</v>
      </c>
      <c r="D7064" s="5" t="s">
        <v>108</v>
      </c>
      <c r="E7064" s="5" t="s">
        <v>111</v>
      </c>
      <c r="F7064" s="5" t="s">
        <v>111</v>
      </c>
      <c r="G7064" s="5" t="s">
        <v>87</v>
      </c>
      <c r="H7064" s="5" t="s">
        <v>131</v>
      </c>
      <c r="I7064" s="5">
        <v>14048.17325830896</v>
      </c>
      <c r="J7064" s="5">
        <v>6261.2539370053764</v>
      </c>
      <c r="K7064" s="5">
        <v>1961.7691472191632</v>
      </c>
      <c r="L7064" s="5">
        <v>3364.8219002593728</v>
      </c>
      <c r="M7064" s="5">
        <v>9178.7469067986331</v>
      </c>
      <c r="N7064" s="5">
        <v>9491.4097209371121</v>
      </c>
      <c r="O7064" s="5">
        <v>5438.0893108826758</v>
      </c>
      <c r="P7064" s="5">
        <v>2455.0249807176178</v>
      </c>
      <c r="Q7064" s="5">
        <v>3505.5121566306789</v>
      </c>
      <c r="R7064" s="5">
        <v>6003.1232206192981</v>
      </c>
      <c r="S7064" s="5">
        <v>8088.7970981402405</v>
      </c>
      <c r="T7064" s="5">
        <v>6804.2712921096254</v>
      </c>
      <c r="U7064" s="5">
        <v>1536.4483562828186</v>
      </c>
      <c r="V7064" s="5">
        <v>5820.9443440886216</v>
      </c>
      <c r="W7064" s="5">
        <v>3149.7191303797781</v>
      </c>
      <c r="X7064" s="5">
        <v>9416.663875481252</v>
      </c>
      <c r="Y7064" s="5">
        <v>36308.469585186263</v>
      </c>
      <c r="Z7064" s="5">
        <v>2559.8118560792182</v>
      </c>
      <c r="AA7064" s="5">
        <v>50315.419314750536</v>
      </c>
      <c r="AB7064" s="5">
        <v>1525.4737251665126</v>
      </c>
      <c r="AC7064" s="5">
        <v>8447.5730467932426</v>
      </c>
      <c r="AD7064" s="5">
        <v>5320.8336965078988</v>
      </c>
      <c r="AE7064" s="5">
        <v>10802.329407779845</v>
      </c>
      <c r="AF7064" s="5">
        <v>31815.605892769156</v>
      </c>
      <c r="AG7064" s="5">
        <v>77788.128385821197</v>
      </c>
      <c r="AH7064" s="5">
        <v>20245.188008697889</v>
      </c>
      <c r="AI7064" s="5">
        <v>3430.6696869572079</v>
      </c>
      <c r="AJ7064" s="5">
        <v>17247.573437685318</v>
      </c>
      <c r="AK7064" s="5">
        <v>4325.7048878496716</v>
      </c>
      <c r="AL7064" s="5">
        <v>366657.5625</v>
      </c>
      <c r="AM7064" s="5">
        <v>287771.625</v>
      </c>
      <c r="AN7064" s="5">
        <v>78885.9296875</v>
      </c>
      <c r="AO7064" s="5" t="s">
        <v>1390</v>
      </c>
    </row>
    <row r="7065" spans="1:41" x14ac:dyDescent="0.4">
      <c r="A7065" s="5">
        <v>2026</v>
      </c>
      <c r="B7065" s="5" t="s">
        <v>7352</v>
      </c>
      <c r="C7065" s="5" t="s">
        <v>278</v>
      </c>
      <c r="D7065" s="5" t="s">
        <v>108</v>
      </c>
      <c r="E7065" s="5" t="s">
        <v>111</v>
      </c>
      <c r="F7065" s="5" t="s">
        <v>111</v>
      </c>
      <c r="G7065" s="5" t="s">
        <v>87</v>
      </c>
      <c r="H7065" s="5" t="s">
        <v>131</v>
      </c>
      <c r="I7065" s="5">
        <v>13358.64147360907</v>
      </c>
      <c r="J7065" s="5">
        <v>30833.254374081229</v>
      </c>
      <c r="K7065" s="5">
        <v>1736.4967999999999</v>
      </c>
      <c r="L7065" s="5">
        <v>2438</v>
      </c>
      <c r="M7065" s="5">
        <v>11646.94743728665</v>
      </c>
      <c r="N7065" s="5">
        <v>9625.0580000000009</v>
      </c>
      <c r="O7065" s="5">
        <v>6228.2711630702033</v>
      </c>
      <c r="P7065" s="5">
        <v>8637</v>
      </c>
      <c r="Q7065" s="5">
        <v>3301.7336762483369</v>
      </c>
      <c r="R7065" s="5">
        <v>6474</v>
      </c>
      <c r="S7065" s="5">
        <v>15522.679854877</v>
      </c>
      <c r="T7065" s="5">
        <v>8350</v>
      </c>
      <c r="U7065" s="5">
        <v>1487</v>
      </c>
      <c r="V7065" s="5">
        <v>5963</v>
      </c>
      <c r="W7065" s="5">
        <v>3303.4097631743998</v>
      </c>
      <c r="X7065" s="5">
        <v>17106.172941927249</v>
      </c>
      <c r="Y7065" s="5">
        <v>37240</v>
      </c>
      <c r="Z7065" s="5">
        <v>3543.1490848203089</v>
      </c>
      <c r="AA7065" s="5">
        <v>52456</v>
      </c>
      <c r="AB7065" s="5">
        <v>2524</v>
      </c>
      <c r="AC7065" s="5">
        <v>10067.777173498131</v>
      </c>
      <c r="AD7065" s="5">
        <v>8428.4355967192423</v>
      </c>
      <c r="AE7065" s="5">
        <v>11182</v>
      </c>
      <c r="AF7065" s="5">
        <v>23900.06623199999</v>
      </c>
      <c r="AG7065" s="5">
        <v>78207</v>
      </c>
      <c r="AH7065" s="5">
        <v>21745</v>
      </c>
      <c r="AI7065" s="5">
        <v>5578.7079063808596</v>
      </c>
      <c r="AJ7065" s="5">
        <v>18589.933040697539</v>
      </c>
      <c r="AK7065" s="5">
        <v>4328</v>
      </c>
      <c r="AL7065" s="5">
        <v>423801.78125</v>
      </c>
      <c r="AM7065" s="5">
        <v>317303.625</v>
      </c>
      <c r="AN7065" s="5">
        <v>106498.125</v>
      </c>
      <c r="AO7065" s="5" t="s">
        <v>8121</v>
      </c>
    </row>
    <row r="7066" spans="1:41" x14ac:dyDescent="0.4">
      <c r="A7066" s="5">
        <v>2026</v>
      </c>
      <c r="B7066" s="5" t="s">
        <v>6344</v>
      </c>
      <c r="C7066" s="5" t="s">
        <v>278</v>
      </c>
      <c r="D7066" s="5" t="s">
        <v>108</v>
      </c>
      <c r="E7066" s="5" t="s">
        <v>111</v>
      </c>
      <c r="F7066" s="5" t="s">
        <v>111</v>
      </c>
      <c r="G7066" s="5" t="s">
        <v>87</v>
      </c>
      <c r="H7066" s="5" t="s">
        <v>131</v>
      </c>
      <c r="I7066" s="5">
        <v>13102.026511359229</v>
      </c>
      <c r="J7066" s="5">
        <v>26183.755514604229</v>
      </c>
      <c r="K7066" s="5">
        <v>2073.7028183745742</v>
      </c>
      <c r="L7066" s="5">
        <v>2474.6467798802137</v>
      </c>
      <c r="M7066" s="5">
        <v>10674.712287340355</v>
      </c>
      <c r="N7066" s="5">
        <v>10677.116274634933</v>
      </c>
      <c r="O7066" s="5">
        <v>6214.8087121544831</v>
      </c>
      <c r="P7066" s="5">
        <v>8607.4670604529165</v>
      </c>
      <c r="Q7066" s="5">
        <v>3380.7887393859578</v>
      </c>
      <c r="R7066" s="5">
        <v>6390.0109945088507</v>
      </c>
      <c r="S7066" s="5">
        <v>13803.413273006983</v>
      </c>
      <c r="T7066" s="5">
        <v>8475.5129663657845</v>
      </c>
      <c r="U7066" s="5">
        <v>1558.0733417211354</v>
      </c>
      <c r="V7066" s="5">
        <v>5623.2744710977786</v>
      </c>
      <c r="W7066" s="5">
        <v>2316.3018669756552</v>
      </c>
      <c r="X7066" s="5">
        <v>15466.034858504847</v>
      </c>
      <c r="Y7066" s="5">
        <v>40421.59914486044</v>
      </c>
      <c r="Z7066" s="5">
        <v>3771.8600730004978</v>
      </c>
      <c r="AA7066" s="5">
        <v>51160.632340567026</v>
      </c>
      <c r="AB7066" s="5">
        <v>1909.2742382915021</v>
      </c>
      <c r="AC7066" s="5">
        <v>8527.9116135539825</v>
      </c>
      <c r="AD7066" s="5">
        <v>6930.4036580037728</v>
      </c>
      <c r="AE7066" s="5">
        <v>11075.78793535275</v>
      </c>
      <c r="AF7066" s="5">
        <v>28732.496471726499</v>
      </c>
      <c r="AG7066" s="5">
        <v>80164.142220918642</v>
      </c>
      <c r="AH7066" s="5">
        <v>16724.67390979749</v>
      </c>
      <c r="AI7066" s="5">
        <v>4848.8054419556111</v>
      </c>
      <c r="AJ7066" s="5">
        <v>17473.767151615208</v>
      </c>
      <c r="AK7066" s="5">
        <v>4259.0721445354293</v>
      </c>
      <c r="AL7066" s="5">
        <v>413022.09375</v>
      </c>
      <c r="AM7066" s="5">
        <v>319325.375</v>
      </c>
      <c r="AN7066" s="5">
        <v>93696.7109375</v>
      </c>
      <c r="AO7066" s="5" t="s">
        <v>7170</v>
      </c>
    </row>
    <row r="7067" spans="1:41" x14ac:dyDescent="0.4">
      <c r="A7067" s="5">
        <v>2026</v>
      </c>
      <c r="B7067" s="5" t="s">
        <v>4024</v>
      </c>
      <c r="C7067" s="5" t="s">
        <v>278</v>
      </c>
      <c r="D7067" s="5" t="s">
        <v>108</v>
      </c>
      <c r="E7067" s="5" t="s">
        <v>111</v>
      </c>
      <c r="F7067" s="5" t="s">
        <v>111</v>
      </c>
      <c r="G7067" s="5" t="s">
        <v>87</v>
      </c>
      <c r="H7067" s="5" t="s">
        <v>131</v>
      </c>
      <c r="I7067" s="5">
        <v>7503.3019496296447</v>
      </c>
      <c r="J7067" s="5">
        <v>8535.1191214279024</v>
      </c>
      <c r="K7067" s="5">
        <v>1976.5783265837997</v>
      </c>
      <c r="L7067" s="5">
        <v>2305.6234204794</v>
      </c>
      <c r="M7067" s="5">
        <v>9562.8585949823155</v>
      </c>
      <c r="N7067" s="5">
        <v>9400.488628044006</v>
      </c>
      <c r="O7067" s="5">
        <v>5851.6953995372496</v>
      </c>
      <c r="P7067" s="5">
        <v>6853.3536314801586</v>
      </c>
      <c r="Q7067" s="5">
        <v>3684.1112629473978</v>
      </c>
      <c r="R7067" s="5">
        <v>6296.3312433973406</v>
      </c>
      <c r="S7067" s="5">
        <v>7885.1251085536787</v>
      </c>
      <c r="T7067" s="5">
        <v>7275.285039099731</v>
      </c>
      <c r="U7067" s="5">
        <v>1497.8528021675918</v>
      </c>
      <c r="V7067" s="5">
        <v>5715.3783351280535</v>
      </c>
      <c r="W7067" s="5">
        <v>3937.213079983384</v>
      </c>
      <c r="X7067" s="5">
        <v>9414.0048616233144</v>
      </c>
      <c r="Y7067" s="5">
        <v>35183.492428058038</v>
      </c>
      <c r="Z7067" s="5">
        <v>2595.5649271846983</v>
      </c>
      <c r="AA7067" s="5">
        <v>51400.958696098292</v>
      </c>
      <c r="AB7067" s="5">
        <v>1487.1538535806803</v>
      </c>
      <c r="AC7067" s="5">
        <v>8791.8125885520622</v>
      </c>
      <c r="AD7067" s="5">
        <v>6491.5303506809632</v>
      </c>
      <c r="AE7067" s="5">
        <v>10229.291543444053</v>
      </c>
      <c r="AF7067" s="5">
        <v>30827.950458326421</v>
      </c>
      <c r="AG7067" s="5">
        <v>77940.770560790639</v>
      </c>
      <c r="AH7067" s="5">
        <v>15991.718452856423</v>
      </c>
      <c r="AI7067" s="5">
        <v>3527.4433491046784</v>
      </c>
      <c r="AJ7067" s="5">
        <v>16914.667525222332</v>
      </c>
      <c r="AK7067" s="5">
        <v>4072.7761264832361</v>
      </c>
      <c r="AL7067" s="5">
        <v>363149.4375</v>
      </c>
      <c r="AM7067" s="5">
        <v>285676.0625</v>
      </c>
      <c r="AN7067" s="5">
        <v>77473.3828125</v>
      </c>
      <c r="AO7067" s="5" t="s">
        <v>4849</v>
      </c>
    </row>
    <row r="7068" spans="1:41" x14ac:dyDescent="0.4">
      <c r="A7068" s="5">
        <v>2026</v>
      </c>
      <c r="B7068" s="5" t="s">
        <v>6344</v>
      </c>
      <c r="C7068" s="5" t="s">
        <v>278</v>
      </c>
      <c r="D7068" s="5" t="s">
        <v>108</v>
      </c>
      <c r="E7068" s="5" t="s">
        <v>111</v>
      </c>
      <c r="F7068" s="5" t="s">
        <v>111</v>
      </c>
      <c r="G7068" s="5" t="s">
        <v>88</v>
      </c>
      <c r="H7068" s="5" t="s">
        <v>131</v>
      </c>
      <c r="I7068" s="5">
        <v>14827</v>
      </c>
      <c r="J7068" s="5">
        <v>30669.081222247081</v>
      </c>
      <c r="K7068" s="5">
        <v>1837.8707999999999</v>
      </c>
      <c r="L7068" s="5">
        <v>2805.1649270461648</v>
      </c>
      <c r="M7068" s="5">
        <v>11843.43529991305</v>
      </c>
      <c r="N7068" s="5">
        <v>11846.098078000001</v>
      </c>
      <c r="O7068" s="5">
        <v>6895.2382886261812</v>
      </c>
      <c r="P7068" s="5">
        <v>9493.8191896140615</v>
      </c>
      <c r="Q7068" s="5">
        <v>3750.935071578248</v>
      </c>
      <c r="R7068" s="5">
        <v>7089.622627951363</v>
      </c>
      <c r="S7068" s="5">
        <v>15314.682739571141</v>
      </c>
      <c r="T7068" s="5">
        <v>9564.7673123535751</v>
      </c>
      <c r="U7068" s="5">
        <v>1621.2870626802501</v>
      </c>
      <c r="V7068" s="5">
        <v>6239</v>
      </c>
      <c r="W7068" s="5">
        <v>2569.9026407604479</v>
      </c>
      <c r="X7068" s="5">
        <v>17674</v>
      </c>
      <c r="Y7068" s="5">
        <v>47948</v>
      </c>
      <c r="Z7068" s="5">
        <v>4201.2500880646321</v>
      </c>
      <c r="AA7068" s="5">
        <v>59293</v>
      </c>
      <c r="AB7068" s="5">
        <v>2345.2956185906351</v>
      </c>
      <c r="AC7068" s="5">
        <v>9461.5917244237207</v>
      </c>
      <c r="AD7068" s="5">
        <v>8764.5959294627537</v>
      </c>
      <c r="AE7068" s="5">
        <v>12288.422795570321</v>
      </c>
      <c r="AF7068" s="5">
        <v>32515.845194148169</v>
      </c>
      <c r="AG7068" s="5">
        <v>93140</v>
      </c>
      <c r="AH7068" s="5">
        <v>19797.24402874491</v>
      </c>
      <c r="AI7068" s="5">
        <v>5379.6778768241284</v>
      </c>
      <c r="AJ7068" s="5">
        <v>19774.623768582351</v>
      </c>
      <c r="AK7068" s="5">
        <v>4704</v>
      </c>
      <c r="AL7068" s="5">
        <v>473655.46875</v>
      </c>
      <c r="AM7068" s="5">
        <v>366964.75</v>
      </c>
      <c r="AN7068" s="5">
        <v>106690.703125</v>
      </c>
      <c r="AO7068" s="5" t="s">
        <v>7171</v>
      </c>
    </row>
    <row r="7069" spans="1:41" x14ac:dyDescent="0.4">
      <c r="A7069" s="5">
        <v>2026</v>
      </c>
      <c r="B7069" s="5" t="s">
        <v>582</v>
      </c>
      <c r="C7069" s="5" t="s">
        <v>278</v>
      </c>
      <c r="D7069" s="5" t="s">
        <v>108</v>
      </c>
      <c r="E7069" s="5" t="s">
        <v>111</v>
      </c>
      <c r="F7069" s="5" t="s">
        <v>111</v>
      </c>
      <c r="G7069" s="5" t="s">
        <v>88</v>
      </c>
      <c r="H7069" s="5" t="s">
        <v>131</v>
      </c>
      <c r="I7069" s="5">
        <v>16340.702563455259</v>
      </c>
      <c r="J7069" s="5">
        <v>6800.6064293326854</v>
      </c>
      <c r="K7069" s="5">
        <v>2494.453339357362</v>
      </c>
      <c r="L7069" s="5">
        <v>3719.1161226269469</v>
      </c>
      <c r="M7069" s="5">
        <v>9995.2810270605969</v>
      </c>
      <c r="N7069" s="5">
        <v>10698.497197500001</v>
      </c>
      <c r="O7069" s="5">
        <v>5923.749066444545</v>
      </c>
      <c r="P7069" s="5">
        <v>2940</v>
      </c>
      <c r="Q7069" s="5">
        <v>3778.7337335945149</v>
      </c>
      <c r="R7069" s="5">
        <v>6397.2858575765194</v>
      </c>
      <c r="S7069" s="5">
        <v>8510.5799585557052</v>
      </c>
      <c r="T7069" s="5">
        <v>6738.1949650083479</v>
      </c>
      <c r="U7069" s="5">
        <v>1546.242833587497</v>
      </c>
      <c r="V7069" s="5">
        <v>131</v>
      </c>
      <c r="W7069" s="5">
        <v>3460.2985878553841</v>
      </c>
      <c r="X7069" s="5">
        <v>10459.45016058247</v>
      </c>
      <c r="Y7069" s="5">
        <v>40146</v>
      </c>
      <c r="Z7069" s="5">
        <v>2795.7320006888008</v>
      </c>
      <c r="AA7069" s="5">
        <v>55784.741786993429</v>
      </c>
      <c r="AB7069" s="5">
        <v>1390</v>
      </c>
      <c r="AC7069" s="5">
        <v>9310.5175100000015</v>
      </c>
      <c r="AD7069" s="5">
        <v>5811.2181175904607</v>
      </c>
      <c r="AE7069" s="5">
        <v>11763.29615294941</v>
      </c>
      <c r="AF7069" s="5">
        <v>35165.585678642223</v>
      </c>
      <c r="AG7069" s="5">
        <v>87766.844289771048</v>
      </c>
      <c r="AH7069" s="5">
        <v>22487.10772399481</v>
      </c>
      <c r="AI7069" s="5">
        <v>3735.8593695133441</v>
      </c>
      <c r="AJ7069" s="5">
        <v>19157.542113420281</v>
      </c>
      <c r="AK7069" s="5">
        <v>4467.9871569488114</v>
      </c>
      <c r="AL7069" s="5">
        <v>399716.59375</v>
      </c>
      <c r="AM7069" s="5">
        <v>314242.4375</v>
      </c>
      <c r="AN7069" s="5">
        <v>85474.171875</v>
      </c>
      <c r="AO7069" s="5" t="s">
        <v>1391</v>
      </c>
    </row>
    <row r="7070" spans="1:41" x14ac:dyDescent="0.4">
      <c r="A7070" s="5">
        <v>2026</v>
      </c>
      <c r="B7070" s="5" t="s">
        <v>4980</v>
      </c>
      <c r="C7070" s="5" t="s">
        <v>278</v>
      </c>
      <c r="D7070" s="5" t="s">
        <v>108</v>
      </c>
      <c r="E7070" s="5" t="s">
        <v>111</v>
      </c>
      <c r="F7070" s="5" t="s">
        <v>111</v>
      </c>
      <c r="G7070" s="5" t="s">
        <v>88</v>
      </c>
      <c r="H7070" s="5" t="s">
        <v>131</v>
      </c>
      <c r="I7070" s="5">
        <v>12724.55169686009</v>
      </c>
      <c r="J7070" s="5">
        <v>29949.47792258644</v>
      </c>
      <c r="K7070" s="5">
        <v>2046.6958385532439</v>
      </c>
      <c r="L7070" s="5">
        <v>2215.781136139633</v>
      </c>
      <c r="M7070" s="5">
        <v>11634.99508206933</v>
      </c>
      <c r="N7070" s="5">
        <v>10342.24264731599</v>
      </c>
      <c r="O7070" s="5">
        <v>6671.1241636666919</v>
      </c>
      <c r="P7070" s="5">
        <v>8947.3959301806062</v>
      </c>
      <c r="Q7070" s="5">
        <v>4189.8933896728422</v>
      </c>
      <c r="R7070" s="5">
        <v>6713.687868409701</v>
      </c>
      <c r="S7070" s="5">
        <v>11861.519638031339</v>
      </c>
      <c r="T7070" s="5">
        <v>9357.9016589306266</v>
      </c>
      <c r="U7070" s="5">
        <v>1500.8787726831499</v>
      </c>
      <c r="V7070" s="5">
        <v>5752</v>
      </c>
      <c r="W7070" s="5">
        <v>4368.7941845011683</v>
      </c>
      <c r="X7070" s="5">
        <v>16511.97435</v>
      </c>
      <c r="Y7070" s="5">
        <v>41024</v>
      </c>
      <c r="Z7070" s="5">
        <v>4075.6078047356809</v>
      </c>
      <c r="AA7070" s="5">
        <v>57172</v>
      </c>
      <c r="AB7070" s="5">
        <v>911</v>
      </c>
      <c r="AC7070" s="5">
        <v>9251.6367653697889</v>
      </c>
      <c r="AD7070" s="5">
        <v>8185.9561866693648</v>
      </c>
      <c r="AE7070" s="5">
        <v>11252.52480029234</v>
      </c>
      <c r="AF7070" s="5">
        <v>33917.412518239064</v>
      </c>
      <c r="AG7070" s="5">
        <v>96356</v>
      </c>
      <c r="AH7070" s="5">
        <v>18627.417500894458</v>
      </c>
      <c r="AI7070" s="5">
        <v>4584.4044995882759</v>
      </c>
      <c r="AJ7070" s="5">
        <v>19863.633583071431</v>
      </c>
      <c r="AK7070" s="5">
        <v>4215</v>
      </c>
      <c r="AL7070" s="5">
        <v>454225.5</v>
      </c>
      <c r="AM7070" s="5">
        <v>355248.71875</v>
      </c>
      <c r="AN7070" s="5">
        <v>98976.7734375</v>
      </c>
      <c r="AO7070" s="5" t="s">
        <v>6217</v>
      </c>
    </row>
    <row r="7071" spans="1:41" x14ac:dyDescent="0.4">
      <c r="A7071" s="5">
        <v>2026</v>
      </c>
      <c r="B7071" s="5" t="s">
        <v>4024</v>
      </c>
      <c r="C7071" s="5" t="s">
        <v>278</v>
      </c>
      <c r="D7071" s="5" t="s">
        <v>108</v>
      </c>
      <c r="E7071" s="5" t="s">
        <v>111</v>
      </c>
      <c r="F7071" s="5" t="s">
        <v>111</v>
      </c>
      <c r="G7071" s="5" t="s">
        <v>88</v>
      </c>
      <c r="H7071" s="5" t="s">
        <v>131</v>
      </c>
      <c r="I7071" s="5">
        <v>8348.2289186629241</v>
      </c>
      <c r="J7071" s="5">
        <v>7977.5307378048328</v>
      </c>
      <c r="K7071" s="5">
        <v>2166.6929320107629</v>
      </c>
      <c r="L7071" s="5">
        <v>2562.5104999999999</v>
      </c>
      <c r="M7071" s="5">
        <v>10472.443054559741</v>
      </c>
      <c r="N7071" s="5">
        <v>10365.486591969009</v>
      </c>
      <c r="O7071" s="5">
        <v>6395.728352870492</v>
      </c>
      <c r="P7071" s="5">
        <v>7753.9018438375588</v>
      </c>
      <c r="Q7071" s="5">
        <v>4042.4452994368339</v>
      </c>
      <c r="R7071" s="5">
        <v>6794.311477634953</v>
      </c>
      <c r="S7071" s="5">
        <v>8644</v>
      </c>
      <c r="T7071" s="5">
        <v>8126.6294666317144</v>
      </c>
      <c r="U7071" s="5">
        <v>1523.391954273397</v>
      </c>
      <c r="V7071" s="5">
        <v>6489</v>
      </c>
      <c r="W7071" s="5">
        <v>4345.6400957276337</v>
      </c>
      <c r="X7071" s="5">
        <v>9723.6012029378035</v>
      </c>
      <c r="Y7071" s="5">
        <v>38985</v>
      </c>
      <c r="Z7071" s="5">
        <v>2848</v>
      </c>
      <c r="AA7071" s="5">
        <v>57172</v>
      </c>
      <c r="AB7071" s="5">
        <v>1390</v>
      </c>
      <c r="AC7071" s="5">
        <v>9628.0630299999975</v>
      </c>
      <c r="AD7071" s="5">
        <v>7122.9272080310893</v>
      </c>
      <c r="AE7071" s="5">
        <v>11202.264690331909</v>
      </c>
      <c r="AF7071" s="5">
        <v>34435.39727228327</v>
      </c>
      <c r="AG7071" s="5">
        <v>87120</v>
      </c>
      <c r="AH7071" s="5">
        <v>17090</v>
      </c>
      <c r="AI7071" s="5">
        <v>3862.9609791644698</v>
      </c>
      <c r="AJ7071" s="5">
        <v>18894</v>
      </c>
      <c r="AK7071" s="5">
        <v>4192.5839105977957</v>
      </c>
      <c r="AL7071" s="5">
        <v>399674.75</v>
      </c>
      <c r="AM7071" s="5">
        <v>316141.53125</v>
      </c>
      <c r="AN7071" s="5">
        <v>83533.203125</v>
      </c>
      <c r="AO7071" s="5" t="s">
        <v>4850</v>
      </c>
    </row>
    <row r="7072" spans="1:41" x14ac:dyDescent="0.4">
      <c r="A7072" s="5">
        <v>2026</v>
      </c>
      <c r="B7072" s="5" t="s">
        <v>7352</v>
      </c>
      <c r="C7072" s="5" t="s">
        <v>278</v>
      </c>
      <c r="D7072" s="5" t="s">
        <v>108</v>
      </c>
      <c r="E7072" s="5" t="s">
        <v>111</v>
      </c>
      <c r="F7072" s="5" t="s">
        <v>111</v>
      </c>
      <c r="G7072" s="5" t="s">
        <v>88</v>
      </c>
      <c r="H7072" s="5" t="s">
        <v>131</v>
      </c>
      <c r="I7072" s="5">
        <v>15044</v>
      </c>
      <c r="J7072" s="5">
        <v>35318.441877329948</v>
      </c>
      <c r="K7072" s="5">
        <v>1913.097209713248</v>
      </c>
      <c r="L7072" s="5">
        <v>2750.1616931825151</v>
      </c>
      <c r="M7072" s="5">
        <v>12859.171081387631</v>
      </c>
      <c r="N7072" s="5">
        <v>10616.438974000001</v>
      </c>
      <c r="O7072" s="5">
        <v>6876.5146282699479</v>
      </c>
      <c r="P7072" s="5">
        <v>9085.0177125809969</v>
      </c>
      <c r="Q7072" s="5">
        <v>3668.4569294064759</v>
      </c>
      <c r="R7072" s="5">
        <v>7265.7500733627357</v>
      </c>
      <c r="S7072" s="5">
        <v>17135.045090038919</v>
      </c>
      <c r="T7072" s="5">
        <v>9420.714808167917</v>
      </c>
      <c r="U7072" s="5">
        <v>1641.7681543583999</v>
      </c>
      <c r="V7072" s="5">
        <v>6583</v>
      </c>
      <c r="W7072" s="5">
        <v>2992</v>
      </c>
      <c r="X7072" s="5">
        <v>18905.113433128008</v>
      </c>
      <c r="Y7072" s="5">
        <v>43121</v>
      </c>
      <c r="Z7072" s="5">
        <v>3987.751984562718</v>
      </c>
      <c r="AA7072" s="5">
        <v>59947</v>
      </c>
      <c r="AB7072" s="5">
        <v>2786.6999472767998</v>
      </c>
      <c r="AC7072" s="5">
        <v>11115.63950815444</v>
      </c>
      <c r="AD7072" s="5">
        <v>9364.5811566406119</v>
      </c>
      <c r="AE7072" s="5">
        <v>12345.8315413824</v>
      </c>
      <c r="AF7072" s="5">
        <v>27653.50132711705</v>
      </c>
      <c r="AG7072" s="5">
        <v>89062</v>
      </c>
      <c r="AH7072" s="5">
        <v>25183.950059274139</v>
      </c>
      <c r="AI7072" s="5">
        <v>6159.3443060951686</v>
      </c>
      <c r="AJ7072" s="5">
        <v>20935.283967067709</v>
      </c>
      <c r="AK7072" s="5">
        <v>4754</v>
      </c>
      <c r="AL7072" s="5">
        <v>478491.25</v>
      </c>
      <c r="AM7072" s="5">
        <v>360141.03125</v>
      </c>
      <c r="AN7072" s="5">
        <v>118350.234375</v>
      </c>
      <c r="AO7072" s="5" t="s">
        <v>8122</v>
      </c>
    </row>
    <row r="7073" spans="1:41" x14ac:dyDescent="0.4">
      <c r="A7073" s="5">
        <v>2026</v>
      </c>
      <c r="B7073" s="5" t="s">
        <v>4980</v>
      </c>
      <c r="C7073" s="5" t="s">
        <v>278</v>
      </c>
      <c r="D7073" s="5" t="s">
        <v>108</v>
      </c>
      <c r="E7073" s="5" t="s">
        <v>4025</v>
      </c>
      <c r="F7073" s="5" t="s">
        <v>4025</v>
      </c>
      <c r="G7073" s="5" t="s">
        <v>87</v>
      </c>
      <c r="H7073" s="5" t="s">
        <v>131</v>
      </c>
      <c r="O7073" s="5">
        <v>1729.411396296462</v>
      </c>
      <c r="AL7073" s="5">
        <v>1729.411376953125</v>
      </c>
      <c r="AM7073" s="5">
        <v>0</v>
      </c>
      <c r="AN7073" s="5">
        <v>1729.411376953125</v>
      </c>
      <c r="AO7073" s="5" t="s">
        <v>6218</v>
      </c>
    </row>
    <row r="7074" spans="1:41" x14ac:dyDescent="0.4">
      <c r="A7074" s="5">
        <v>2026</v>
      </c>
      <c r="B7074" s="5" t="s">
        <v>6344</v>
      </c>
      <c r="C7074" s="5" t="s">
        <v>278</v>
      </c>
      <c r="D7074" s="5" t="s">
        <v>108</v>
      </c>
      <c r="E7074" s="5" t="s">
        <v>4025</v>
      </c>
      <c r="F7074" s="5" t="s">
        <v>4025</v>
      </c>
      <c r="G7074" s="5" t="s">
        <v>87</v>
      </c>
      <c r="H7074" s="5" t="s">
        <v>131</v>
      </c>
      <c r="O7074" s="5">
        <v>1695.7755591530015</v>
      </c>
      <c r="AL7074" s="5">
        <v>1695.7755126953125</v>
      </c>
      <c r="AM7074" s="5">
        <v>0</v>
      </c>
      <c r="AN7074" s="5">
        <v>1695.7755126953125</v>
      </c>
      <c r="AO7074" s="5" t="s">
        <v>7172</v>
      </c>
    </row>
    <row r="7075" spans="1:41" x14ac:dyDescent="0.4">
      <c r="A7075" s="5">
        <v>2026</v>
      </c>
      <c r="B7075" s="5" t="s">
        <v>4024</v>
      </c>
      <c r="C7075" s="5" t="s">
        <v>278</v>
      </c>
      <c r="D7075" s="5" t="s">
        <v>108</v>
      </c>
      <c r="E7075" s="5" t="s">
        <v>4025</v>
      </c>
      <c r="F7075" s="5" t="s">
        <v>4025</v>
      </c>
      <c r="G7075" s="5" t="s">
        <v>87</v>
      </c>
      <c r="H7075" s="5" t="s">
        <v>131</v>
      </c>
      <c r="O7075" s="5">
        <v>1760.383602593223</v>
      </c>
      <c r="AL7075" s="5">
        <v>1760.383544921875</v>
      </c>
      <c r="AM7075" s="5">
        <v>0</v>
      </c>
      <c r="AN7075" s="5">
        <v>1760.383544921875</v>
      </c>
      <c r="AO7075" s="5" t="s">
        <v>4851</v>
      </c>
    </row>
    <row r="7076" spans="1:41" x14ac:dyDescent="0.4">
      <c r="A7076" s="5">
        <v>2026</v>
      </c>
      <c r="B7076" s="5" t="s">
        <v>7352</v>
      </c>
      <c r="C7076" s="5" t="s">
        <v>278</v>
      </c>
      <c r="D7076" s="5" t="s">
        <v>108</v>
      </c>
      <c r="E7076" s="5" t="s">
        <v>4025</v>
      </c>
      <c r="F7076" s="5" t="s">
        <v>4025</v>
      </c>
      <c r="G7076" s="5" t="s">
        <v>87</v>
      </c>
      <c r="H7076" s="5" t="s">
        <v>131</v>
      </c>
      <c r="O7076" s="5">
        <v>1404.6790000000001</v>
      </c>
      <c r="AL7076" s="5">
        <v>1404.678955078125</v>
      </c>
      <c r="AM7076" s="5">
        <v>0</v>
      </c>
      <c r="AN7076" s="5">
        <v>1404.678955078125</v>
      </c>
      <c r="AO7076" s="5" t="s">
        <v>8123</v>
      </c>
    </row>
    <row r="7077" spans="1:41" x14ac:dyDescent="0.4">
      <c r="A7077" s="5">
        <v>2026</v>
      </c>
      <c r="B7077" s="5" t="s">
        <v>6344</v>
      </c>
      <c r="C7077" s="5" t="s">
        <v>278</v>
      </c>
      <c r="D7077" s="5" t="s">
        <v>108</v>
      </c>
      <c r="E7077" s="5" t="s">
        <v>4025</v>
      </c>
      <c r="F7077" s="5" t="s">
        <v>4025</v>
      </c>
      <c r="G7077" s="5" t="s">
        <v>88</v>
      </c>
      <c r="H7077" s="5" t="s">
        <v>131</v>
      </c>
      <c r="O7077" s="5">
        <v>1881.4378858548521</v>
      </c>
      <c r="AL7077" s="5">
        <v>1881.4378662109375</v>
      </c>
      <c r="AM7077" s="5">
        <v>0</v>
      </c>
      <c r="AN7077" s="5">
        <v>1881.4378662109375</v>
      </c>
      <c r="AO7077" s="5" t="s">
        <v>7173</v>
      </c>
    </row>
    <row r="7078" spans="1:41" x14ac:dyDescent="0.4">
      <c r="A7078" s="5">
        <v>2026</v>
      </c>
      <c r="B7078" s="5" t="s">
        <v>4024</v>
      </c>
      <c r="C7078" s="5" t="s">
        <v>278</v>
      </c>
      <c r="D7078" s="5" t="s">
        <v>108</v>
      </c>
      <c r="E7078" s="5" t="s">
        <v>4025</v>
      </c>
      <c r="F7078" s="5" t="s">
        <v>4025</v>
      </c>
      <c r="G7078" s="5" t="s">
        <v>88</v>
      </c>
      <c r="H7078" s="5" t="s">
        <v>131</v>
      </c>
      <c r="O7078" s="5">
        <v>1924.0467164309559</v>
      </c>
      <c r="AL7078" s="5">
        <v>1924.0467529296875</v>
      </c>
      <c r="AM7078" s="5">
        <v>0</v>
      </c>
      <c r="AN7078" s="5">
        <v>1924.0467529296875</v>
      </c>
      <c r="AO7078" s="5" t="s">
        <v>4852</v>
      </c>
    </row>
    <row r="7079" spans="1:41" x14ac:dyDescent="0.4">
      <c r="A7079" s="5">
        <v>2026</v>
      </c>
      <c r="B7079" s="5" t="s">
        <v>7352</v>
      </c>
      <c r="C7079" s="5" t="s">
        <v>278</v>
      </c>
      <c r="D7079" s="5" t="s">
        <v>108</v>
      </c>
      <c r="E7079" s="5" t="s">
        <v>4025</v>
      </c>
      <c r="F7079" s="5" t="s">
        <v>4025</v>
      </c>
      <c r="G7079" s="5" t="s">
        <v>88</v>
      </c>
      <c r="H7079" s="5" t="s">
        <v>131</v>
      </c>
      <c r="O7079" s="5">
        <v>1550.8791185581731</v>
      </c>
      <c r="AL7079" s="5">
        <v>1550.879150390625</v>
      </c>
      <c r="AM7079" s="5">
        <v>0</v>
      </c>
      <c r="AN7079" s="5">
        <v>1550.879150390625</v>
      </c>
      <c r="AO7079" s="5" t="s">
        <v>8124</v>
      </c>
    </row>
    <row r="7080" spans="1:41" x14ac:dyDescent="0.4">
      <c r="A7080" s="5">
        <v>2026</v>
      </c>
      <c r="B7080" s="5" t="s">
        <v>4980</v>
      </c>
      <c r="C7080" s="5" t="s">
        <v>278</v>
      </c>
      <c r="D7080" s="5" t="s">
        <v>108</v>
      </c>
      <c r="E7080" s="5" t="s">
        <v>4025</v>
      </c>
      <c r="F7080" s="5" t="s">
        <v>4025</v>
      </c>
      <c r="G7080" s="5" t="s">
        <v>88</v>
      </c>
      <c r="H7080" s="5" t="s">
        <v>131</v>
      </c>
      <c r="O7080" s="5">
        <v>1907.668235691865</v>
      </c>
      <c r="AL7080" s="5">
        <v>1907.668212890625</v>
      </c>
      <c r="AM7080" s="5">
        <v>0</v>
      </c>
      <c r="AN7080" s="5">
        <v>1907.668212890625</v>
      </c>
      <c r="AO7080" s="5" t="s">
        <v>6219</v>
      </c>
    </row>
    <row r="7081" spans="1:41" x14ac:dyDescent="0.4">
      <c r="A7081" s="5">
        <v>2026</v>
      </c>
      <c r="B7081" s="5" t="s">
        <v>4980</v>
      </c>
      <c r="C7081" s="5" t="s">
        <v>278</v>
      </c>
      <c r="D7081" s="5" t="s">
        <v>108</v>
      </c>
      <c r="E7081" s="5" t="s">
        <v>292</v>
      </c>
      <c r="F7081" s="5" t="s">
        <v>292</v>
      </c>
      <c r="G7081" s="5" t="s">
        <v>87</v>
      </c>
      <c r="H7081" s="5" t="s">
        <v>131</v>
      </c>
      <c r="I7081" s="5">
        <v>2985.2146089831012</v>
      </c>
      <c r="J7081" s="5">
        <v>7623.0127074945331</v>
      </c>
      <c r="K7081" s="5">
        <v>305.11551423754673</v>
      </c>
      <c r="L7081" s="5">
        <v>195.77377705344296</v>
      </c>
      <c r="M7081" s="5">
        <v>1437.0628315625067</v>
      </c>
      <c r="N7081" s="5">
        <v>1139.332570659338</v>
      </c>
      <c r="P7081" s="5">
        <v>866.76023980341904</v>
      </c>
      <c r="Q7081" s="5">
        <v>1034.5062308163406</v>
      </c>
      <c r="R7081" s="5">
        <v>772.44193195978607</v>
      </c>
      <c r="S7081" s="5">
        <v>2778.3214743541798</v>
      </c>
      <c r="T7081" s="5">
        <v>2707.5096826539984</v>
      </c>
      <c r="U7081" s="5">
        <v>243.67587143885984</v>
      </c>
      <c r="V7081" s="5">
        <v>2007.7225646757342</v>
      </c>
      <c r="W7081" s="5">
        <v>799.75670626087333</v>
      </c>
      <c r="X7081" s="5">
        <v>2853.3507330600341</v>
      </c>
      <c r="Y7081" s="5">
        <v>13011.666724908349</v>
      </c>
      <c r="Z7081" s="5">
        <v>1828.7656366904882</v>
      </c>
      <c r="AA7081" s="5">
        <v>11917.208003189369</v>
      </c>
      <c r="AB7081" s="5">
        <v>322.81846216259214</v>
      </c>
      <c r="AC7081" s="5">
        <v>1248.6748285183805</v>
      </c>
      <c r="AD7081" s="5">
        <v>4247.7342464029152</v>
      </c>
      <c r="AE7081" s="5">
        <v>1969.1926191918119</v>
      </c>
      <c r="AF7081" s="5">
        <v>3205.2749243111566</v>
      </c>
      <c r="AG7081" s="5">
        <v>16907.356618296275</v>
      </c>
      <c r="AH7081" s="5">
        <v>4096.0222507575081</v>
      </c>
      <c r="AI7081" s="5">
        <v>846.61745076834643</v>
      </c>
      <c r="AJ7081" s="5">
        <v>8525.7715333711349</v>
      </c>
      <c r="AK7081" s="5">
        <v>3332.3196094203058</v>
      </c>
      <c r="AL7081" s="5">
        <v>99208.984375</v>
      </c>
      <c r="AM7081" s="5">
        <v>75482.3515625</v>
      </c>
      <c r="AN7081" s="5">
        <v>23726.62890625</v>
      </c>
      <c r="AO7081" s="5" t="s">
        <v>6220</v>
      </c>
    </row>
    <row r="7082" spans="1:41" x14ac:dyDescent="0.4">
      <c r="A7082" s="5">
        <v>2026</v>
      </c>
      <c r="B7082" s="5" t="s">
        <v>7352</v>
      </c>
      <c r="C7082" s="5" t="s">
        <v>278</v>
      </c>
      <c r="D7082" s="5" t="s">
        <v>108</v>
      </c>
      <c r="E7082" s="5" t="s">
        <v>292</v>
      </c>
      <c r="F7082" s="5" t="s">
        <v>292</v>
      </c>
      <c r="G7082" s="5" t="s">
        <v>87</v>
      </c>
      <c r="H7082" s="5" t="s">
        <v>131</v>
      </c>
      <c r="I7082" s="5">
        <v>3000</v>
      </c>
      <c r="J7082" s="5">
        <v>8889.655668386089</v>
      </c>
      <c r="K7082" s="5">
        <v>235.08977719999999</v>
      </c>
      <c r="L7082" s="5">
        <v>188</v>
      </c>
      <c r="M7082" s="5">
        <v>1708.038028787638</v>
      </c>
      <c r="N7082" s="5">
        <v>1198.389140625</v>
      </c>
      <c r="P7082" s="5">
        <v>850.08895999999993</v>
      </c>
      <c r="Q7082" s="5">
        <v>1009.794318639739</v>
      </c>
      <c r="R7082" s="5">
        <v>1093.3832143069319</v>
      </c>
      <c r="S7082" s="5">
        <v>4528.1128199999994</v>
      </c>
      <c r="T7082" s="5">
        <v>2700</v>
      </c>
      <c r="U7082" s="5">
        <v>476</v>
      </c>
      <c r="V7082" s="5">
        <v>2344</v>
      </c>
      <c r="W7082" s="5">
        <v>812.94</v>
      </c>
      <c r="X7082" s="5">
        <v>3320.2292345998658</v>
      </c>
      <c r="Y7082" s="5">
        <v>12550.98</v>
      </c>
      <c r="Z7082" s="5">
        <v>1917.7486148209489</v>
      </c>
      <c r="AA7082" s="5">
        <v>15877</v>
      </c>
      <c r="AB7082" s="5">
        <v>247</v>
      </c>
      <c r="AC7082" s="5">
        <v>1244.4333204760139</v>
      </c>
      <c r="AD7082" s="5">
        <v>4708.0825098348514</v>
      </c>
      <c r="AE7082" s="5">
        <v>1553.8354135290001</v>
      </c>
      <c r="AF7082" s="5">
        <v>3676.1367345830408</v>
      </c>
      <c r="AG7082" s="5">
        <v>20106</v>
      </c>
      <c r="AH7082" s="5">
        <v>4672.5600000000004</v>
      </c>
      <c r="AI7082" s="5">
        <v>1632</v>
      </c>
      <c r="AJ7082" s="5">
        <v>9215.7127829935962</v>
      </c>
      <c r="AK7082" s="5">
        <v>3318</v>
      </c>
      <c r="AL7082" s="5">
        <v>113073.21875</v>
      </c>
      <c r="AM7082" s="5">
        <v>85191.15625</v>
      </c>
      <c r="AN7082" s="5">
        <v>27882.052734375</v>
      </c>
      <c r="AO7082" s="5" t="s">
        <v>8125</v>
      </c>
    </row>
    <row r="7083" spans="1:41" x14ac:dyDescent="0.4">
      <c r="A7083" s="5">
        <v>2026</v>
      </c>
      <c r="B7083" s="5" t="s">
        <v>6344</v>
      </c>
      <c r="C7083" s="5" t="s">
        <v>278</v>
      </c>
      <c r="D7083" s="5" t="s">
        <v>108</v>
      </c>
      <c r="E7083" s="5" t="s">
        <v>292</v>
      </c>
      <c r="F7083" s="5" t="s">
        <v>292</v>
      </c>
      <c r="G7083" s="5" t="s">
        <v>87</v>
      </c>
      <c r="H7083" s="5" t="s">
        <v>131</v>
      </c>
      <c r="I7083" s="5">
        <v>2740.5850310404335</v>
      </c>
      <c r="J7083" s="5">
        <v>8811.4883905414827</v>
      </c>
      <c r="K7083" s="5">
        <v>265.25604169275152</v>
      </c>
      <c r="L7083" s="5">
        <v>190.8259206798524</v>
      </c>
      <c r="M7083" s="5">
        <v>1380.4428304499961</v>
      </c>
      <c r="N7083" s="5">
        <v>1137.054518937774</v>
      </c>
      <c r="P7083" s="5">
        <v>824.27455383834865</v>
      </c>
      <c r="Q7083" s="5">
        <v>1002.4975102614782</v>
      </c>
      <c r="R7083" s="5">
        <v>1323.1088427094978</v>
      </c>
      <c r="S7083" s="5">
        <v>1489.9571158061183</v>
      </c>
      <c r="T7083" s="5">
        <v>2537.5787324448456</v>
      </c>
      <c r="U7083" s="5">
        <v>352.21592806334462</v>
      </c>
      <c r="V7083" s="5">
        <v>2319.3469614545893</v>
      </c>
      <c r="W7083" s="5">
        <v>921.64859562396805</v>
      </c>
      <c r="X7083" s="5">
        <v>2821.7875504786684</v>
      </c>
      <c r="Y7083" s="5">
        <v>13332.438660265219</v>
      </c>
      <c r="Z7083" s="5">
        <v>1866.2249909682232</v>
      </c>
      <c r="AA7083" s="5">
        <v>16171.481746124513</v>
      </c>
      <c r="AB7083" s="5">
        <v>314.65976282316086</v>
      </c>
      <c r="AC7083" s="5">
        <v>1247.2487723106992</v>
      </c>
      <c r="AD7083" s="5">
        <v>5113.2084954464772</v>
      </c>
      <c r="AE7083" s="5">
        <v>1813.8612779515759</v>
      </c>
      <c r="AF7083" s="5">
        <v>3135.2292755102562</v>
      </c>
      <c r="AG7083" s="5">
        <v>19569.807184614652</v>
      </c>
      <c r="AH7083" s="5">
        <v>4245.8767351267161</v>
      </c>
      <c r="AI7083" s="5">
        <v>1027.2118708936737</v>
      </c>
      <c r="AJ7083" s="5">
        <v>10112.992779494811</v>
      </c>
      <c r="AK7083" s="5">
        <v>3315.0928560659468</v>
      </c>
      <c r="AL7083" s="5">
        <v>109383.3984375</v>
      </c>
      <c r="AM7083" s="5">
        <v>85950.6796875</v>
      </c>
      <c r="AN7083" s="5">
        <v>23432.720703125</v>
      </c>
      <c r="AO7083" s="5" t="s">
        <v>7174</v>
      </c>
    </row>
    <row r="7084" spans="1:41" x14ac:dyDescent="0.4">
      <c r="A7084" s="5">
        <v>2026</v>
      </c>
      <c r="B7084" s="5" t="s">
        <v>582</v>
      </c>
      <c r="C7084" s="5" t="s">
        <v>278</v>
      </c>
      <c r="D7084" s="5" t="s">
        <v>108</v>
      </c>
      <c r="E7084" s="5" t="s">
        <v>292</v>
      </c>
      <c r="F7084" s="5" t="s">
        <v>292</v>
      </c>
      <c r="G7084" s="5" t="s">
        <v>87</v>
      </c>
      <c r="H7084" s="5" t="s">
        <v>131</v>
      </c>
      <c r="I7084" s="5">
        <v>3092.2419662816733</v>
      </c>
      <c r="J7084" s="5">
        <v>5940.5315380773764</v>
      </c>
      <c r="K7084" s="5">
        <v>226.03120218875327</v>
      </c>
      <c r="L7084" s="5">
        <v>205.88407974189769</v>
      </c>
      <c r="M7084" s="5">
        <v>1119.4123738631963</v>
      </c>
      <c r="N7084" s="5">
        <v>741.22658559529691</v>
      </c>
      <c r="O7084" s="5">
        <v>1883.363030647916</v>
      </c>
      <c r="P7084" s="5">
        <v>838.61985197384149</v>
      </c>
      <c r="Q7084" s="5">
        <v>872.90824036340894</v>
      </c>
      <c r="R7084" s="5">
        <v>824.3674128701382</v>
      </c>
      <c r="S7084" s="5">
        <v>2429.2315099472421</v>
      </c>
      <c r="T7084" s="5">
        <v>2633.9114679134032</v>
      </c>
      <c r="U7084" s="5">
        <v>252.41651567503447</v>
      </c>
      <c r="V7084" s="5">
        <v>2007.2600311723395</v>
      </c>
      <c r="W7084" s="5">
        <v>638.72353096900031</v>
      </c>
      <c r="X7084" s="5">
        <v>1605.3087868165026</v>
      </c>
      <c r="Y7084" s="5">
        <v>13383.56264633498</v>
      </c>
      <c r="Z7084" s="5">
        <v>1592.5119809460273</v>
      </c>
      <c r="AA7084" s="5">
        <v>12560.79179269636</v>
      </c>
      <c r="AB7084" s="5">
        <v>266.68353612623207</v>
      </c>
      <c r="AC7084" s="5">
        <v>1117.8895011256045</v>
      </c>
      <c r="AD7084" s="5">
        <v>3780.6393690349632</v>
      </c>
      <c r="AE7084" s="5">
        <v>2016.039736065384</v>
      </c>
      <c r="AF7084" s="5">
        <v>1376.0789714493264</v>
      </c>
      <c r="AG7084" s="5">
        <v>14981.061299899609</v>
      </c>
      <c r="AH7084" s="5">
        <v>2686.6010834514541</v>
      </c>
      <c r="AI7084" s="5">
        <v>797.85568215543503</v>
      </c>
      <c r="AJ7084" s="5">
        <v>8860.6572272421217</v>
      </c>
      <c r="AK7084" s="5">
        <v>3419.2176593873428</v>
      </c>
      <c r="AL7084" s="5">
        <v>92151.03125</v>
      </c>
      <c r="AM7084" s="5">
        <v>70664.0546875</v>
      </c>
      <c r="AN7084" s="5">
        <v>21486.978515625</v>
      </c>
      <c r="AO7084" s="5" t="s">
        <v>1392</v>
      </c>
    </row>
    <row r="7085" spans="1:41" x14ac:dyDescent="0.4">
      <c r="A7085" s="5">
        <v>2026</v>
      </c>
      <c r="B7085" s="5" t="s">
        <v>4024</v>
      </c>
      <c r="C7085" s="5" t="s">
        <v>278</v>
      </c>
      <c r="D7085" s="5" t="s">
        <v>108</v>
      </c>
      <c r="E7085" s="5" t="s">
        <v>292</v>
      </c>
      <c r="F7085" s="5" t="s">
        <v>292</v>
      </c>
      <c r="G7085" s="5" t="s">
        <v>87</v>
      </c>
      <c r="H7085" s="5" t="s">
        <v>131</v>
      </c>
      <c r="I7085" s="5">
        <v>2906.8843927309895</v>
      </c>
      <c r="J7085" s="5">
        <v>11102.312490534907</v>
      </c>
      <c r="K7085" s="5">
        <v>230.86160165413179</v>
      </c>
      <c r="L7085" s="5">
        <v>201.14023343393373</v>
      </c>
      <c r="M7085" s="5">
        <v>1070.0734723043695</v>
      </c>
      <c r="N7085" s="5">
        <v>885.19103143576729</v>
      </c>
      <c r="P7085" s="5">
        <v>839.41399127647571</v>
      </c>
      <c r="Q7085" s="5">
        <v>1075.159103666469</v>
      </c>
      <c r="R7085" s="5">
        <v>828.81944240120583</v>
      </c>
      <c r="S7085" s="5">
        <v>2854.4794829879534</v>
      </c>
      <c r="T7085" s="5">
        <v>2567.7476608587285</v>
      </c>
      <c r="U7085" s="5">
        <v>266.90292692413146</v>
      </c>
      <c r="V7085" s="5">
        <v>2142.9994019583473</v>
      </c>
      <c r="W7085" s="5">
        <v>733.94787306211992</v>
      </c>
      <c r="X7085" s="5">
        <v>1571.6755474172801</v>
      </c>
      <c r="Y7085" s="5">
        <v>13812.342625702579</v>
      </c>
      <c r="Z7085" s="5">
        <v>1540.6485965152372</v>
      </c>
      <c r="AA7085" s="5">
        <v>13840.159892028547</v>
      </c>
      <c r="AB7085" s="5">
        <v>260.41240860542274</v>
      </c>
      <c r="AC7085" s="5">
        <v>1212.5332412518392</v>
      </c>
      <c r="AD7085" s="5">
        <v>5061.2508352553587</v>
      </c>
      <c r="AE7085" s="5">
        <v>2208.1025041097027</v>
      </c>
      <c r="AF7085" s="5">
        <v>2668.2902917316651</v>
      </c>
      <c r="AG7085" s="5">
        <v>15486.728079554206</v>
      </c>
      <c r="AH7085" s="5">
        <v>1567.3959679825157</v>
      </c>
      <c r="AI7085" s="5">
        <v>794.93188000751479</v>
      </c>
      <c r="AJ7085" s="5">
        <v>9309.6023920179432</v>
      </c>
      <c r="AK7085" s="5">
        <v>3404.4172091986434</v>
      </c>
      <c r="AL7085" s="5">
        <v>100444.421875</v>
      </c>
      <c r="AM7085" s="5">
        <v>80327.234375</v>
      </c>
      <c r="AN7085" s="5">
        <v>20117.193359375</v>
      </c>
      <c r="AO7085" s="5" t="s">
        <v>4853</v>
      </c>
    </row>
    <row r="7086" spans="1:41" x14ac:dyDescent="0.4">
      <c r="A7086" s="5">
        <v>2026</v>
      </c>
      <c r="B7086" s="5" t="s">
        <v>4980</v>
      </c>
      <c r="C7086" s="5" t="s">
        <v>278</v>
      </c>
      <c r="D7086" s="5" t="s">
        <v>108</v>
      </c>
      <c r="E7086" s="5" t="s">
        <v>292</v>
      </c>
      <c r="F7086" s="5" t="s">
        <v>292</v>
      </c>
      <c r="G7086" s="5" t="s">
        <v>88</v>
      </c>
      <c r="H7086" s="5" t="s">
        <v>131</v>
      </c>
      <c r="I7086" s="5">
        <v>3358.7699725151069</v>
      </c>
      <c r="J7086" s="5">
        <v>8983.9167181944467</v>
      </c>
      <c r="K7086" s="5">
        <v>332</v>
      </c>
      <c r="L7086" s="5">
        <v>220.63922330203971</v>
      </c>
      <c r="M7086" s="5">
        <v>1585.1862213560059</v>
      </c>
      <c r="N7086" s="5">
        <v>1269.136246044915</v>
      </c>
      <c r="P7086" s="5">
        <v>962.68120879232004</v>
      </c>
      <c r="Q7086" s="5">
        <v>1155.7597269478899</v>
      </c>
      <c r="R7086" s="5">
        <v>846.22109999447741</v>
      </c>
      <c r="S7086" s="5">
        <v>3013.955656596916</v>
      </c>
      <c r="T7086" s="5">
        <v>3041.3180391524538</v>
      </c>
      <c r="U7086" s="5">
        <v>274.16829515453031</v>
      </c>
      <c r="V7086" s="5">
        <v>2285</v>
      </c>
      <c r="W7086" s="5">
        <v>882.1905927546469</v>
      </c>
      <c r="X7086" s="5">
        <v>3235.9990499999999</v>
      </c>
      <c r="Y7086" s="5">
        <v>14542.10299661162</v>
      </c>
      <c r="Z7086" s="5">
        <v>2037.116128175074</v>
      </c>
      <c r="AA7086" s="5">
        <v>13985</v>
      </c>
      <c r="AB7086" s="5">
        <v>381</v>
      </c>
      <c r="AC7086" s="5">
        <v>1392.2847832767691</v>
      </c>
      <c r="AD7086" s="5">
        <v>4745.6071568518282</v>
      </c>
      <c r="AE7086" s="5">
        <v>2172.164597524788</v>
      </c>
      <c r="AF7086" s="5">
        <v>3612.3804751259458</v>
      </c>
      <c r="AG7086" s="5">
        <v>20656</v>
      </c>
      <c r="AH7086" s="5">
        <v>4626.6826225615569</v>
      </c>
      <c r="AI7086" s="5">
        <v>933.88144779886466</v>
      </c>
      <c r="AJ7086" s="5">
        <v>9784.4983872489884</v>
      </c>
      <c r="AK7086" s="5">
        <v>3676</v>
      </c>
      <c r="AL7086" s="5">
        <v>113991.6640625</v>
      </c>
      <c r="AM7086" s="5">
        <v>87537.84375</v>
      </c>
      <c r="AN7086" s="5">
        <v>26453.8203125</v>
      </c>
      <c r="AO7086" s="5" t="s">
        <v>6221</v>
      </c>
    </row>
    <row r="7087" spans="1:41" x14ac:dyDescent="0.4">
      <c r="A7087" s="5">
        <v>2026</v>
      </c>
      <c r="B7087" s="5" t="s">
        <v>582</v>
      </c>
      <c r="C7087" s="5" t="s">
        <v>278</v>
      </c>
      <c r="D7087" s="5" t="s">
        <v>108</v>
      </c>
      <c r="E7087" s="5" t="s">
        <v>292</v>
      </c>
      <c r="F7087" s="5" t="s">
        <v>292</v>
      </c>
      <c r="G7087" s="5" t="s">
        <v>88</v>
      </c>
      <c r="H7087" s="5" t="s">
        <v>131</v>
      </c>
      <c r="I7087" s="5">
        <v>3269.9714502421448</v>
      </c>
      <c r="J7087" s="5">
        <v>6452.2565891688882</v>
      </c>
      <c r="K7087" s="5">
        <v>239.45310395029051</v>
      </c>
      <c r="L7087" s="5">
        <v>227.5623563616488</v>
      </c>
      <c r="M7087" s="5">
        <v>1219</v>
      </c>
      <c r="N7087" s="5">
        <v>835.49343900000008</v>
      </c>
      <c r="O7087" s="5">
        <v>2051.5606413911401</v>
      </c>
      <c r="P7087" s="5">
        <v>1062</v>
      </c>
      <c r="Q7087" s="5">
        <v>940.94319654682988</v>
      </c>
      <c r="R7087" s="5">
        <v>878.49504299480759</v>
      </c>
      <c r="S7087" s="5">
        <v>2555.9015453610991</v>
      </c>
      <c r="T7087" s="5">
        <v>2684.2317647492282</v>
      </c>
      <c r="U7087" s="5">
        <v>254.02560837508889</v>
      </c>
      <c r="V7087" s="5">
        <v>45</v>
      </c>
      <c r="W7087" s="5">
        <v>701.7051491748548</v>
      </c>
      <c r="X7087" s="5">
        <v>1783.0781123844879</v>
      </c>
      <c r="Y7087" s="5">
        <v>14471.3935</v>
      </c>
      <c r="Z7087" s="5">
        <v>1739.282789880687</v>
      </c>
      <c r="AA7087" s="5">
        <v>13926.15894567999</v>
      </c>
      <c r="AB7087" s="5">
        <v>243</v>
      </c>
      <c r="AC7087" s="5">
        <v>1232.08521</v>
      </c>
      <c r="AD7087" s="5">
        <v>4129.074737259858</v>
      </c>
      <c r="AE7087" s="5">
        <v>2109.3383836183789</v>
      </c>
      <c r="AF7087" s="5">
        <v>1520.971284789427</v>
      </c>
      <c r="AG7087" s="5">
        <v>16902.842396237251</v>
      </c>
      <c r="AH7087" s="5">
        <v>2998.7712921018629</v>
      </c>
      <c r="AI7087" s="5">
        <v>868.83229738842022</v>
      </c>
      <c r="AJ7087" s="5">
        <v>9841.8722260708673</v>
      </c>
      <c r="AK7087" s="5">
        <v>3723.3885785597699</v>
      </c>
      <c r="AL7087" s="5">
        <v>98907.703125</v>
      </c>
      <c r="AM7087" s="5">
        <v>75709.6953125</v>
      </c>
      <c r="AN7087" s="5">
        <v>23197.99609375</v>
      </c>
      <c r="AO7087" s="5" t="s">
        <v>1393</v>
      </c>
    </row>
    <row r="7088" spans="1:41" x14ac:dyDescent="0.4">
      <c r="A7088" s="5">
        <v>2026</v>
      </c>
      <c r="B7088" s="5" t="s">
        <v>7352</v>
      </c>
      <c r="C7088" s="5" t="s">
        <v>278</v>
      </c>
      <c r="D7088" s="5" t="s">
        <v>108</v>
      </c>
      <c r="E7088" s="5" t="s">
        <v>292</v>
      </c>
      <c r="F7088" s="5" t="s">
        <v>292</v>
      </c>
      <c r="G7088" s="5" t="s">
        <v>88</v>
      </c>
      <c r="H7088" s="5" t="s">
        <v>131</v>
      </c>
      <c r="I7088" s="5">
        <v>3378.487257792</v>
      </c>
      <c r="J7088" s="5">
        <v>10222.12983881845</v>
      </c>
      <c r="K7088" s="5">
        <v>258.99822953513592</v>
      </c>
      <c r="L7088" s="5">
        <v>212.0715333545171</v>
      </c>
      <c r="M7088" s="5">
        <v>1885.81199872</v>
      </c>
      <c r="N7088" s="5">
        <v>1321.8232221093749</v>
      </c>
      <c r="P7088" s="5">
        <v>924.84539977340899</v>
      </c>
      <c r="Q7088" s="5">
        <v>1121.9520799443851</v>
      </c>
      <c r="R7088" s="5">
        <v>1227.1005822619979</v>
      </c>
      <c r="S7088" s="5">
        <v>4998.4550392634555</v>
      </c>
      <c r="T7088" s="5">
        <v>3046.2191595273498</v>
      </c>
      <c r="U7088" s="5">
        <v>536.05331156966395</v>
      </c>
      <c r="V7088" s="5">
        <v>2588</v>
      </c>
      <c r="W7088" s="5">
        <v>797</v>
      </c>
      <c r="X7088" s="5">
        <v>3669.395283047244</v>
      </c>
      <c r="Y7088" s="5">
        <v>14233.70787204097</v>
      </c>
      <c r="Z7088" s="5">
        <v>2112.4044817333652</v>
      </c>
      <c r="AA7088" s="5">
        <v>18166</v>
      </c>
      <c r="AB7088" s="5">
        <v>272.70795839039999</v>
      </c>
      <c r="AC7088" s="5">
        <v>1373.9549400000001</v>
      </c>
      <c r="AD7088" s="5">
        <v>5231.0087974891076</v>
      </c>
      <c r="AE7088" s="5">
        <v>1715.5598514097021</v>
      </c>
      <c r="AF7088" s="5">
        <v>4253.4631946896079</v>
      </c>
      <c r="AG7088" s="5">
        <v>22876</v>
      </c>
      <c r="AH7088" s="5">
        <v>5406.2678198807171</v>
      </c>
      <c r="AI7088" s="5">
        <v>1801.8598708223999</v>
      </c>
      <c r="AJ7088" s="5">
        <v>10378.389402938241</v>
      </c>
      <c r="AK7088" s="5">
        <v>3663</v>
      </c>
      <c r="AL7088" s="5">
        <v>127672.6640625</v>
      </c>
      <c r="AM7088" s="5">
        <v>96641.9375</v>
      </c>
      <c r="AN7088" s="5">
        <v>31030.724609375</v>
      </c>
      <c r="AO7088" s="5" t="s">
        <v>8126</v>
      </c>
    </row>
    <row r="7089" spans="1:41" x14ac:dyDescent="0.4">
      <c r="A7089" s="5">
        <v>2026</v>
      </c>
      <c r="B7089" s="5" t="s">
        <v>6344</v>
      </c>
      <c r="C7089" s="5" t="s">
        <v>278</v>
      </c>
      <c r="D7089" s="5" t="s">
        <v>108</v>
      </c>
      <c r="E7089" s="5" t="s">
        <v>292</v>
      </c>
      <c r="F7089" s="5" t="s">
        <v>292</v>
      </c>
      <c r="G7089" s="5" t="s">
        <v>88</v>
      </c>
      <c r="H7089" s="5" t="s">
        <v>131</v>
      </c>
      <c r="I7089" s="5">
        <v>3101.4513026530549</v>
      </c>
      <c r="J7089" s="5">
        <v>10443.28430641548</v>
      </c>
      <c r="K7089" s="5">
        <v>235.08977719999999</v>
      </c>
      <c r="L7089" s="5">
        <v>216.31296402160751</v>
      </c>
      <c r="M7089" s="5">
        <v>1531.5808901990399</v>
      </c>
      <c r="N7089" s="5">
        <v>1261.5446909919999</v>
      </c>
      <c r="P7089" s="5">
        <v>909.15405447155001</v>
      </c>
      <c r="Q7089" s="5">
        <v>1112.2561509396839</v>
      </c>
      <c r="R7089" s="5">
        <v>1467.9696793286639</v>
      </c>
      <c r="S7089" s="5">
        <v>1653.085369019481</v>
      </c>
      <c r="T7089" s="5">
        <v>2863.7027881298131</v>
      </c>
      <c r="U7089" s="5">
        <v>398.59392667430018</v>
      </c>
      <c r="V7089" s="5">
        <v>2573</v>
      </c>
      <c r="W7089" s="5">
        <v>1022.555476691712</v>
      </c>
      <c r="X7089" s="5">
        <v>3225</v>
      </c>
      <c r="Y7089" s="5">
        <v>15065.48200685998</v>
      </c>
      <c r="Z7089" s="5">
        <v>2078.6767684668121</v>
      </c>
      <c r="AA7089" s="5">
        <v>18805</v>
      </c>
      <c r="AB7089" s="5">
        <v>381</v>
      </c>
      <c r="AC7089" s="5">
        <v>1383.80405392998</v>
      </c>
      <c r="AD7089" s="5">
        <v>5427.2580209731332</v>
      </c>
      <c r="AE7089" s="5">
        <v>2012.4522432247679</v>
      </c>
      <c r="AF7089" s="5">
        <v>3548.0602902350961</v>
      </c>
      <c r="AG7089" s="5">
        <v>22738</v>
      </c>
      <c r="AH7089" s="5">
        <v>5034.6339819466266</v>
      </c>
      <c r="AI7089" s="5">
        <v>1139.676368295168</v>
      </c>
      <c r="AJ7089" s="5">
        <v>11444.620135642261</v>
      </c>
      <c r="AK7089" s="5">
        <v>3677</v>
      </c>
      <c r="AL7089" s="5">
        <v>124750.2421875</v>
      </c>
      <c r="AM7089" s="5">
        <v>98559.65625</v>
      </c>
      <c r="AN7089" s="5">
        <v>26190.58203125</v>
      </c>
      <c r="AO7089" s="5" t="s">
        <v>7175</v>
      </c>
    </row>
    <row r="7090" spans="1:41" x14ac:dyDescent="0.4">
      <c r="A7090" s="5">
        <v>2026</v>
      </c>
      <c r="B7090" s="5" t="s">
        <v>4024</v>
      </c>
      <c r="C7090" s="5" t="s">
        <v>278</v>
      </c>
      <c r="D7090" s="5" t="s">
        <v>108</v>
      </c>
      <c r="E7090" s="5" t="s">
        <v>292</v>
      </c>
      <c r="F7090" s="5" t="s">
        <v>292</v>
      </c>
      <c r="G7090" s="5" t="s">
        <v>88</v>
      </c>
      <c r="H7090" s="5" t="s">
        <v>131</v>
      </c>
      <c r="I7090" s="5">
        <v>3247.0442374561189</v>
      </c>
      <c r="J7090" s="5">
        <v>12474.60769907225</v>
      </c>
      <c r="K7090" s="5">
        <v>253.06672336189089</v>
      </c>
      <c r="L7090" s="5">
        <v>223.55080000000001</v>
      </c>
      <c r="M7090" s="5">
        <v>1171.862270575909</v>
      </c>
      <c r="N7090" s="5">
        <v>976.05945081472066</v>
      </c>
      <c r="P7090" s="5">
        <v>897.84780767851657</v>
      </c>
      <c r="Q7090" s="5">
        <v>1179.7341487689191</v>
      </c>
      <c r="R7090" s="5">
        <v>894.37121916016451</v>
      </c>
      <c r="S7090" s="5">
        <v>3130</v>
      </c>
      <c r="T7090" s="5">
        <v>2868.2221646935459</v>
      </c>
      <c r="U7090" s="5">
        <v>274.16829515453031</v>
      </c>
      <c r="V7090" s="5">
        <v>2433</v>
      </c>
      <c r="W7090" s="5">
        <v>810.08399610574918</v>
      </c>
      <c r="X7090" s="5">
        <v>1962.5294631787949</v>
      </c>
      <c r="Y7090" s="5">
        <v>15022.035709426251</v>
      </c>
      <c r="Z7090" s="5">
        <v>1691</v>
      </c>
      <c r="AA7090" s="5">
        <v>15405</v>
      </c>
      <c r="AB7090" s="5">
        <v>243.4</v>
      </c>
      <c r="AC7090" s="5">
        <v>1327.86572</v>
      </c>
      <c r="AD7090" s="5">
        <v>5553.5319614316722</v>
      </c>
      <c r="AE7090" s="5">
        <v>2418.1292134815262</v>
      </c>
      <c r="AF7090" s="5">
        <v>2980.5301639421632</v>
      </c>
      <c r="AG7090" s="5">
        <v>17311</v>
      </c>
      <c r="AH7090" s="5">
        <v>1675</v>
      </c>
      <c r="AI7090" s="5">
        <v>870.54292008468349</v>
      </c>
      <c r="AJ7090" s="5">
        <v>10399</v>
      </c>
      <c r="AK7090" s="5">
        <v>3728.2330386024032</v>
      </c>
      <c r="AL7090" s="5">
        <v>111421.4140625</v>
      </c>
      <c r="AM7090" s="5">
        <v>89154.9453125</v>
      </c>
      <c r="AN7090" s="5">
        <v>22266.47265625</v>
      </c>
      <c r="AO7090" s="5" t="s">
        <v>4854</v>
      </c>
    </row>
    <row r="7091" spans="1:41" x14ac:dyDescent="0.4">
      <c r="A7091" s="5">
        <v>2026</v>
      </c>
      <c r="B7091" s="5" t="s">
        <v>6344</v>
      </c>
      <c r="C7091" s="5" t="s">
        <v>278</v>
      </c>
      <c r="D7091" s="5" t="s">
        <v>108</v>
      </c>
      <c r="E7091" s="5" t="s">
        <v>113</v>
      </c>
      <c r="F7091" s="5" t="s">
        <v>113</v>
      </c>
      <c r="G7091" s="5" t="s">
        <v>87</v>
      </c>
      <c r="H7091" s="5" t="s">
        <v>131</v>
      </c>
      <c r="I7091" s="5">
        <v>1776.305112711392</v>
      </c>
      <c r="J7091" s="5">
        <v>4034.408419579006</v>
      </c>
      <c r="K7091" s="5">
        <v>266.31695380760993</v>
      </c>
      <c r="L7091" s="5">
        <v>309.58460535827118</v>
      </c>
      <c r="M7091" s="5">
        <v>1928.5598366580828</v>
      </c>
      <c r="N7091" s="5">
        <v>1129.7300516844455</v>
      </c>
      <c r="O7091" s="5">
        <v>1384.9255140324346</v>
      </c>
      <c r="P7091" s="5">
        <v>1713.5040992093541</v>
      </c>
      <c r="Q7091" s="5">
        <v>495.64438123305609</v>
      </c>
      <c r="R7091" s="5">
        <v>871.23613533333935</v>
      </c>
      <c r="S7091" s="5">
        <v>1489.9571158061183</v>
      </c>
      <c r="T7091" s="5">
        <v>1015.0314929779383</v>
      </c>
      <c r="U7091" s="5">
        <v>129.25918547327555</v>
      </c>
      <c r="V7091" s="5">
        <v>1185.5567837982319</v>
      </c>
      <c r="W7091" s="5">
        <v>501.42555753110156</v>
      </c>
      <c r="X7091" s="5">
        <v>2036.1531749137444</v>
      </c>
      <c r="Y7091" s="5">
        <v>9125.1331218716659</v>
      </c>
      <c r="Z7091" s="5">
        <v>1847.4439980124675</v>
      </c>
      <c r="AA7091" s="5">
        <v>7706.1190946885081</v>
      </c>
      <c r="AB7091" s="5">
        <v>502.44058902407949</v>
      </c>
      <c r="AC7091" s="5">
        <v>1182.4101861699971</v>
      </c>
      <c r="AD7091" s="5">
        <v>4542.1247628785968</v>
      </c>
      <c r="AE7091" s="5">
        <v>1064.7680361338573</v>
      </c>
      <c r="AF7091" s="5">
        <v>3240.528642591787</v>
      </c>
      <c r="AG7091" s="5">
        <v>14347.470153243159</v>
      </c>
      <c r="AH7091" s="5">
        <v>2588.3303070937427</v>
      </c>
      <c r="AI7091" s="5">
        <v>808.98009990341689</v>
      </c>
      <c r="AJ7091" s="5">
        <v>3893.6608070633715</v>
      </c>
      <c r="AK7091" s="5">
        <v>514.62096693981471</v>
      </c>
      <c r="AL7091" s="5">
        <v>71631.625</v>
      </c>
      <c r="AM7091" s="5">
        <v>54052.7578125</v>
      </c>
      <c r="AN7091" s="5">
        <v>17578.865234375</v>
      </c>
      <c r="AO7091" s="5" t="s">
        <v>7176</v>
      </c>
    </row>
    <row r="7092" spans="1:41" x14ac:dyDescent="0.4">
      <c r="A7092" s="5">
        <v>2026</v>
      </c>
      <c r="B7092" s="5" t="s">
        <v>7352</v>
      </c>
      <c r="C7092" s="5" t="s">
        <v>278</v>
      </c>
      <c r="D7092" s="5" t="s">
        <v>108</v>
      </c>
      <c r="E7092" s="5" t="s">
        <v>113</v>
      </c>
      <c r="F7092" s="5" t="s">
        <v>113</v>
      </c>
      <c r="G7092" s="5" t="s">
        <v>87</v>
      </c>
      <c r="H7092" s="5" t="s">
        <v>131</v>
      </c>
      <c r="I7092" s="5">
        <v>2100</v>
      </c>
      <c r="J7092" s="5">
        <v>4426.0605399131291</v>
      </c>
      <c r="K7092" s="5">
        <v>236.03003699999999</v>
      </c>
      <c r="L7092" s="5">
        <v>380</v>
      </c>
      <c r="M7092" s="5">
        <v>2314.1160390026062</v>
      </c>
      <c r="N7092" s="5">
        <v>1123.8468515625</v>
      </c>
      <c r="O7092" s="5">
        <v>1410.5160000000001</v>
      </c>
      <c r="P7092" s="5">
        <v>1727.76</v>
      </c>
      <c r="Q7092" s="5">
        <v>557.5382659668818</v>
      </c>
      <c r="R7092" s="5">
        <v>901.17933861209508</v>
      </c>
      <c r="S7092" s="5">
        <v>700</v>
      </c>
      <c r="T7092" s="5">
        <v>1000</v>
      </c>
      <c r="U7092" s="5">
        <v>133</v>
      </c>
      <c r="V7092" s="5">
        <v>1176</v>
      </c>
      <c r="W7092" s="5">
        <v>459</v>
      </c>
      <c r="X7092" s="5">
        <v>2149.9298021697509</v>
      </c>
      <c r="Y7092" s="5">
        <v>7922</v>
      </c>
      <c r="Z7092" s="5">
        <v>1619.472122366484</v>
      </c>
      <c r="AA7092" s="5">
        <v>7676</v>
      </c>
      <c r="AB7092" s="5">
        <v>395</v>
      </c>
      <c r="AC7092" s="5">
        <v>1185.9698549280961</v>
      </c>
      <c r="AD7092" s="5">
        <v>3586.1995564651038</v>
      </c>
      <c r="AE7092" s="5">
        <v>1309.7025000000001</v>
      </c>
      <c r="AF7092" s="5">
        <v>3535.1034286050999</v>
      </c>
      <c r="AG7092" s="5">
        <v>15560</v>
      </c>
      <c r="AH7092" s="5">
        <v>3100</v>
      </c>
      <c r="AI7092" s="5">
        <v>1003</v>
      </c>
      <c r="AJ7092" s="5">
        <v>4477.9857529832816</v>
      </c>
      <c r="AK7092" s="5">
        <v>509</v>
      </c>
      <c r="AL7092" s="5">
        <v>72674.40625</v>
      </c>
      <c r="AM7092" s="5">
        <v>55811.6171875</v>
      </c>
      <c r="AN7092" s="5">
        <v>16862.791015625</v>
      </c>
      <c r="AO7092" s="5" t="s">
        <v>8127</v>
      </c>
    </row>
    <row r="7093" spans="1:41" x14ac:dyDescent="0.4">
      <c r="A7093" s="5">
        <v>2026</v>
      </c>
      <c r="B7093" s="5" t="s">
        <v>4024</v>
      </c>
      <c r="C7093" s="5" t="s">
        <v>278</v>
      </c>
      <c r="D7093" s="5" t="s">
        <v>108</v>
      </c>
      <c r="E7093" s="5" t="s">
        <v>113</v>
      </c>
      <c r="F7093" s="5" t="s">
        <v>113</v>
      </c>
      <c r="G7093" s="5" t="s">
        <v>87</v>
      </c>
      <c r="H7093" s="5" t="s">
        <v>131</v>
      </c>
      <c r="I7093" s="5">
        <v>1302.0225384112655</v>
      </c>
      <c r="J7093" s="5">
        <v>3411.4876093723033</v>
      </c>
      <c r="K7093" s="5">
        <v>338.55752908422335</v>
      </c>
      <c r="L7093" s="5">
        <v>276.03287354231333</v>
      </c>
      <c r="M7093" s="5">
        <v>1818.8212597749327</v>
      </c>
      <c r="N7093" s="5">
        <v>924.48434479173216</v>
      </c>
      <c r="O7093" s="5">
        <v>1359.2089255565556</v>
      </c>
      <c r="P7093" s="5">
        <v>2100.8906940889533</v>
      </c>
      <c r="Q7093" s="5">
        <v>460.59582316822031</v>
      </c>
      <c r="R7093" s="5">
        <v>915.20232114812768</v>
      </c>
      <c r="S7093" s="5">
        <v>1795.2835728837279</v>
      </c>
      <c r="T7093" s="5">
        <v>855.91588695290955</v>
      </c>
      <c r="U7093" s="5">
        <v>142.57634985263417</v>
      </c>
      <c r="V7093" s="5">
        <v>1229.3091926361162</v>
      </c>
      <c r="W7093" s="5">
        <v>348.78572393331063</v>
      </c>
      <c r="X7093" s="5">
        <v>1386.5837368637135</v>
      </c>
      <c r="Y7093" s="5">
        <v>7184.3439761109848</v>
      </c>
      <c r="Z7093" s="5">
        <v>1291.3630944402023</v>
      </c>
      <c r="AA7093" s="5">
        <v>8016.7221761726887</v>
      </c>
      <c r="AB7093" s="5">
        <v>93.102250603302735</v>
      </c>
      <c r="AC7093" s="5">
        <v>1246.4275103751745</v>
      </c>
      <c r="AD7093" s="5">
        <v>1734.44866648584</v>
      </c>
      <c r="AE7093" s="5">
        <v>1283.8738304293643</v>
      </c>
      <c r="AF7093" s="5">
        <v>2531.5319608121604</v>
      </c>
      <c r="AG7093" s="5">
        <v>11130.116214963897</v>
      </c>
      <c r="AH7093" s="5">
        <v>2429.7312240875722</v>
      </c>
      <c r="AI7093" s="5">
        <v>738.22745249688444</v>
      </c>
      <c r="AJ7093" s="5">
        <v>4170.0286510260203</v>
      </c>
      <c r="AK7093" s="5">
        <v>530.92466747268418</v>
      </c>
      <c r="AL7093" s="5">
        <v>61046.59765625</v>
      </c>
      <c r="AM7093" s="5">
        <v>47617.0078125</v>
      </c>
      <c r="AN7093" s="5">
        <v>13429.5908203125</v>
      </c>
      <c r="AO7093" s="5" t="s">
        <v>4855</v>
      </c>
    </row>
    <row r="7094" spans="1:41" x14ac:dyDescent="0.4">
      <c r="A7094" s="5">
        <v>2026</v>
      </c>
      <c r="B7094" s="5" t="s">
        <v>582</v>
      </c>
      <c r="C7094" s="5" t="s">
        <v>278</v>
      </c>
      <c r="D7094" s="5" t="s">
        <v>108</v>
      </c>
      <c r="E7094" s="5" t="s">
        <v>113</v>
      </c>
      <c r="F7094" s="5" t="s">
        <v>113</v>
      </c>
      <c r="G7094" s="5" t="s">
        <v>87</v>
      </c>
      <c r="H7094" s="5" t="s">
        <v>131</v>
      </c>
      <c r="I7094" s="5">
        <v>1387.4778179415323</v>
      </c>
      <c r="J7094" s="5">
        <v>3482.3409939105545</v>
      </c>
      <c r="K7094" s="5">
        <v>290.95735692485073</v>
      </c>
      <c r="L7094" s="5">
        <v>283.14548280069084</v>
      </c>
      <c r="M7094" s="5">
        <v>1426.70204511976</v>
      </c>
      <c r="N7094" s="5">
        <v>1170.9931401098338</v>
      </c>
      <c r="O7094" s="5">
        <v>1248.8274189128981</v>
      </c>
      <c r="P7094" s="5">
        <v>1579.4864696685236</v>
      </c>
      <c r="Q7094" s="5">
        <v>767.71693576438838</v>
      </c>
      <c r="R7094" s="5">
        <v>912.35980594074124</v>
      </c>
      <c r="S7094" s="5">
        <v>1308.4674673061559</v>
      </c>
      <c r="T7094" s="5">
        <v>877.97048930446772</v>
      </c>
      <c r="U7094" s="5">
        <v>131.69557339567015</v>
      </c>
      <c r="V7094" s="5">
        <v>1201.7221072354903</v>
      </c>
      <c r="W7094" s="5">
        <v>299.60742947514962</v>
      </c>
      <c r="X7094" s="5">
        <v>1203.981590112377</v>
      </c>
      <c r="Y7094" s="5">
        <v>9196.7408754643002</v>
      </c>
      <c r="Z7094" s="5">
        <v>1122.8663975651691</v>
      </c>
      <c r="AA7094" s="5">
        <v>8117.1932674756363</v>
      </c>
      <c r="AB7094" s="5">
        <v>95.47929071186087</v>
      </c>
      <c r="AC7094" s="5">
        <v>1373.6451909879795</v>
      </c>
      <c r="AD7094" s="5">
        <v>3146.2603804748655</v>
      </c>
      <c r="AE7094" s="5">
        <v>1316.9557339567016</v>
      </c>
      <c r="AF7094" s="5">
        <v>2428.5018621334634</v>
      </c>
      <c r="AG7094" s="5">
        <v>9737.1455076138773</v>
      </c>
      <c r="AH7094" s="5">
        <v>2158.7099405773602</v>
      </c>
      <c r="AI7094" s="5">
        <v>696.88907588542122</v>
      </c>
      <c r="AJ7094" s="5">
        <v>4437.0433603224537</v>
      </c>
      <c r="AK7094" s="5">
        <v>544.60513841408579</v>
      </c>
      <c r="AL7094" s="5">
        <v>61945.48828125</v>
      </c>
      <c r="AM7094" s="5">
        <v>48647.02734375</v>
      </c>
      <c r="AN7094" s="5">
        <v>13298.4580078125</v>
      </c>
      <c r="AO7094" s="5" t="s">
        <v>1394</v>
      </c>
    </row>
    <row r="7095" spans="1:41" x14ac:dyDescent="0.4">
      <c r="A7095" s="5">
        <v>2026</v>
      </c>
      <c r="B7095" s="5" t="s">
        <v>4980</v>
      </c>
      <c r="C7095" s="5" t="s">
        <v>278</v>
      </c>
      <c r="D7095" s="5" t="s">
        <v>108</v>
      </c>
      <c r="E7095" s="5" t="s">
        <v>113</v>
      </c>
      <c r="F7095" s="5" t="s">
        <v>113</v>
      </c>
      <c r="G7095" s="5" t="s">
        <v>87</v>
      </c>
      <c r="H7095" s="5" t="s">
        <v>131</v>
      </c>
      <c r="I7095" s="5">
        <v>1354.6046527897943</v>
      </c>
      <c r="J7095" s="5">
        <v>3658.8244008570791</v>
      </c>
      <c r="K7095" s="5">
        <v>245.75857119474756</v>
      </c>
      <c r="L7095" s="5">
        <v>317.61171277287286</v>
      </c>
      <c r="M7095" s="5">
        <v>1978.5647680933066</v>
      </c>
      <c r="N7095" s="5">
        <v>1146.2752502955896</v>
      </c>
      <c r="O7095" s="5">
        <v>1412.5039484460426</v>
      </c>
      <c r="P7095" s="5">
        <v>1675.1476955066862</v>
      </c>
      <c r="Q7095" s="5">
        <v>512.32042665149174</v>
      </c>
      <c r="R7095" s="5">
        <v>878.728064301053</v>
      </c>
      <c r="S7095" s="5">
        <v>1747.3850951897728</v>
      </c>
      <c r="T7095" s="5">
        <v>937.21489014946098</v>
      </c>
      <c r="U7095" s="5">
        <v>130.16873474298069</v>
      </c>
      <c r="V7095" s="5">
        <v>1456.8484792434399</v>
      </c>
      <c r="W7095" s="5">
        <v>404.0437526422121</v>
      </c>
      <c r="X7095" s="5">
        <v>1850.2183956367276</v>
      </c>
      <c r="Y7095" s="5">
        <v>9033.7101911628597</v>
      </c>
      <c r="Z7095" s="5">
        <v>1880.2767680104141</v>
      </c>
      <c r="AA7095" s="5">
        <v>7666.4178014225909</v>
      </c>
      <c r="AB7095" s="5">
        <v>515.46818958220354</v>
      </c>
      <c r="AC7095" s="5">
        <v>1213.0684728167857</v>
      </c>
      <c r="AD7095" s="5">
        <v>3308.6102268386112</v>
      </c>
      <c r="AE7095" s="5">
        <v>1026.7709796526317</v>
      </c>
      <c r="AF7095" s="5">
        <v>3564.6031131944596</v>
      </c>
      <c r="AG7095" s="5">
        <v>13978.039411640239</v>
      </c>
      <c r="AH7095" s="5">
        <v>2656.7438761042358</v>
      </c>
      <c r="AI7095" s="5">
        <v>718.53141578125337</v>
      </c>
      <c r="AJ7095" s="5">
        <v>4059.1818242251097</v>
      </c>
      <c r="AK7095" s="5">
        <v>527.96438811752967</v>
      </c>
      <c r="AL7095" s="5">
        <v>69855.6015625</v>
      </c>
      <c r="AM7095" s="5">
        <v>53552.6015625</v>
      </c>
      <c r="AN7095" s="5">
        <v>16303.0078125</v>
      </c>
      <c r="AO7095" s="5" t="s">
        <v>6222</v>
      </c>
    </row>
    <row r="7096" spans="1:41" x14ac:dyDescent="0.4">
      <c r="A7096" s="5">
        <v>2026</v>
      </c>
      <c r="B7096" s="5" t="s">
        <v>582</v>
      </c>
      <c r="C7096" s="5" t="s">
        <v>278</v>
      </c>
      <c r="D7096" s="5" t="s">
        <v>108</v>
      </c>
      <c r="E7096" s="5" t="s">
        <v>113</v>
      </c>
      <c r="F7096" s="5" t="s">
        <v>113</v>
      </c>
      <c r="G7096" s="5" t="s">
        <v>88</v>
      </c>
      <c r="H7096" s="5" t="s">
        <v>131</v>
      </c>
      <c r="I7096" s="5">
        <v>1467.224396404109</v>
      </c>
      <c r="J7096" s="5">
        <v>3782.314339999999</v>
      </c>
      <c r="K7096" s="5">
        <v>308.2346222918718</v>
      </c>
      <c r="L7096" s="5">
        <v>312.95889094512472</v>
      </c>
      <c r="M7096" s="5">
        <v>1553.6</v>
      </c>
      <c r="N7096" s="5">
        <v>1319.9163450000001</v>
      </c>
      <c r="O7096" s="5">
        <v>1360.356521201539</v>
      </c>
      <c r="P7096" s="5">
        <v>1954</v>
      </c>
      <c r="Q7096" s="5">
        <v>827.55322286858063</v>
      </c>
      <c r="R7096" s="5">
        <v>972.26498092168742</v>
      </c>
      <c r="S7096" s="5">
        <v>1376.696295947173</v>
      </c>
      <c r="T7096" s="5">
        <v>856.08214719368368</v>
      </c>
      <c r="U7096" s="5">
        <v>132.53510002178561</v>
      </c>
      <c r="V7096" s="5">
        <v>27</v>
      </c>
      <c r="W7096" s="5">
        <v>329.15035347892677</v>
      </c>
      <c r="X7096" s="5">
        <v>1337.3085842883661</v>
      </c>
      <c r="Y7096" s="5">
        <v>9959.4224500000018</v>
      </c>
      <c r="Z7096" s="5">
        <v>1226.3532230760741</v>
      </c>
      <c r="AA7096" s="5">
        <v>8999.538046749456</v>
      </c>
      <c r="AB7096" s="5">
        <v>87</v>
      </c>
      <c r="AC7096" s="5">
        <v>1513.9670900000001</v>
      </c>
      <c r="AD7096" s="5">
        <v>3436.2294272929939</v>
      </c>
      <c r="AE7096" s="5">
        <v>1434.1110823467741</v>
      </c>
      <c r="AF7096" s="5">
        <v>2684.207573837391</v>
      </c>
      <c r="AG7096" s="5">
        <v>10986.23339225838</v>
      </c>
      <c r="AH7096" s="5">
        <v>2409.541720820675</v>
      </c>
      <c r="AI7096" s="5">
        <v>758.88378107516758</v>
      </c>
      <c r="AJ7096" s="5">
        <v>4928.3944400388027</v>
      </c>
      <c r="AK7096" s="5">
        <v>593.05278405683862</v>
      </c>
      <c r="AL7096" s="5">
        <v>66934.1328125</v>
      </c>
      <c r="AM7096" s="5">
        <v>52527.9921875</v>
      </c>
      <c r="AN7096" s="5">
        <v>14406.13671875</v>
      </c>
      <c r="AO7096" s="5" t="s">
        <v>1395</v>
      </c>
    </row>
    <row r="7097" spans="1:41" x14ac:dyDescent="0.4">
      <c r="A7097" s="5">
        <v>2026</v>
      </c>
      <c r="B7097" s="5" t="s">
        <v>4024</v>
      </c>
      <c r="C7097" s="5" t="s">
        <v>278</v>
      </c>
      <c r="D7097" s="5" t="s">
        <v>108</v>
      </c>
      <c r="E7097" s="5" t="s">
        <v>113</v>
      </c>
      <c r="F7097" s="5" t="s">
        <v>113</v>
      </c>
      <c r="G7097" s="5" t="s">
        <v>88</v>
      </c>
      <c r="H7097" s="5" t="s">
        <v>131</v>
      </c>
      <c r="I7097" s="5">
        <v>1454.3835286185499</v>
      </c>
      <c r="J7097" s="5">
        <v>3833.1626526857849</v>
      </c>
      <c r="K7097" s="5">
        <v>371.12124294797849</v>
      </c>
      <c r="L7097" s="5">
        <v>306.78780000000012</v>
      </c>
      <c r="M7097" s="5">
        <v>1991.876923076923</v>
      </c>
      <c r="N7097" s="5">
        <v>1019.386380813894</v>
      </c>
      <c r="O7097" s="5">
        <v>1485.5747726281429</v>
      </c>
      <c r="P7097" s="5">
        <v>2247.1392226755061</v>
      </c>
      <c r="Q7097" s="5">
        <v>505.39554519778812</v>
      </c>
      <c r="R7097" s="5">
        <v>987.58616638150488</v>
      </c>
      <c r="S7097" s="5">
        <v>1968</v>
      </c>
      <c r="T7097" s="5">
        <v>956.07405489784867</v>
      </c>
      <c r="U7097" s="5">
        <v>146.45742262528319</v>
      </c>
      <c r="V7097" s="5">
        <v>1396</v>
      </c>
      <c r="W7097" s="5">
        <v>384.96703021935019</v>
      </c>
      <c r="X7097" s="5">
        <v>1369.669816391649</v>
      </c>
      <c r="Y7097" s="5">
        <v>7826.0143437151382</v>
      </c>
      <c r="Z7097" s="5">
        <v>1417</v>
      </c>
      <c r="AA7097" s="5">
        <v>8912</v>
      </c>
      <c r="AB7097" s="5">
        <v>87.02</v>
      </c>
      <c r="AC7097" s="5">
        <v>1364.9838999999999</v>
      </c>
      <c r="AD7097" s="5">
        <v>1903.149323818421</v>
      </c>
      <c r="AE7097" s="5">
        <v>1405.991257202719</v>
      </c>
      <c r="AF7097" s="5">
        <v>2827.7685503579692</v>
      </c>
      <c r="AG7097" s="5">
        <v>12440</v>
      </c>
      <c r="AH7097" s="5">
        <v>2596</v>
      </c>
      <c r="AI7097" s="5">
        <v>808.44497289156334</v>
      </c>
      <c r="AJ7097" s="5">
        <v>4658</v>
      </c>
      <c r="AK7097" s="5">
        <v>581.42429809493956</v>
      </c>
      <c r="AL7097" s="5">
        <v>67251.375</v>
      </c>
      <c r="AM7097" s="5">
        <v>52748.05859375</v>
      </c>
      <c r="AN7097" s="5">
        <v>14503.322265625</v>
      </c>
      <c r="AO7097" s="5" t="s">
        <v>4856</v>
      </c>
    </row>
    <row r="7098" spans="1:41" x14ac:dyDescent="0.4">
      <c r="A7098" s="5">
        <v>2026</v>
      </c>
      <c r="B7098" s="5" t="s">
        <v>4980</v>
      </c>
      <c r="C7098" s="5" t="s">
        <v>278</v>
      </c>
      <c r="D7098" s="5" t="s">
        <v>108</v>
      </c>
      <c r="E7098" s="5" t="s">
        <v>113</v>
      </c>
      <c r="F7098" s="5" t="s">
        <v>113</v>
      </c>
      <c r="G7098" s="5" t="s">
        <v>88</v>
      </c>
      <c r="H7098" s="5" t="s">
        <v>131</v>
      </c>
      <c r="I7098" s="5">
        <v>1524.1133480749929</v>
      </c>
      <c r="J7098" s="5">
        <v>4312.0187470606124</v>
      </c>
      <c r="K7098" s="5">
        <v>267</v>
      </c>
      <c r="L7098" s="5">
        <v>357.95193142086219</v>
      </c>
      <c r="M7098" s="5">
        <v>2182.5027685336322</v>
      </c>
      <c r="N7098" s="5">
        <v>1276.86990222043</v>
      </c>
      <c r="O7098" s="5">
        <v>1558.095963175866</v>
      </c>
      <c r="P7098" s="5">
        <v>1860.5297455519999</v>
      </c>
      <c r="Q7098" s="5">
        <v>572.36901893699223</v>
      </c>
      <c r="R7098" s="5">
        <v>962.65906652976378</v>
      </c>
      <c r="S7098" s="5">
        <v>1895.583805011104</v>
      </c>
      <c r="T7098" s="5">
        <v>1052.763936629696</v>
      </c>
      <c r="U7098" s="5">
        <v>146.45742262528319</v>
      </c>
      <c r="V7098" s="5">
        <v>1659</v>
      </c>
      <c r="W7098" s="5">
        <v>445.69003904792061</v>
      </c>
      <c r="X7098" s="5">
        <v>2098.34175</v>
      </c>
      <c r="Y7098" s="5">
        <v>10096.2579828416</v>
      </c>
      <c r="Z7098" s="5">
        <v>2094.495900786213</v>
      </c>
      <c r="AA7098" s="5">
        <v>8912</v>
      </c>
      <c r="AB7098" s="5">
        <v>609</v>
      </c>
      <c r="AC7098" s="5">
        <v>1338.103934244647</v>
      </c>
      <c r="AD7098" s="5">
        <v>3696.4092998555079</v>
      </c>
      <c r="AE7098" s="5">
        <v>1132.6040683021899</v>
      </c>
      <c r="AF7098" s="5">
        <v>4017.347338916381</v>
      </c>
      <c r="AG7098" s="5">
        <v>17077</v>
      </c>
      <c r="AH7098" s="5">
        <v>3000.938464603083</v>
      </c>
      <c r="AI7098" s="5">
        <v>792.59311067800331</v>
      </c>
      <c r="AJ7098" s="5">
        <v>4658.4708324897674</v>
      </c>
      <c r="AK7098" s="5">
        <v>583</v>
      </c>
      <c r="AL7098" s="5">
        <v>80180.171875</v>
      </c>
      <c r="AM7098" s="5">
        <v>61998.2578125</v>
      </c>
      <c r="AN7098" s="5">
        <v>18181.919921875</v>
      </c>
      <c r="AO7098" s="5" t="s">
        <v>6223</v>
      </c>
    </row>
    <row r="7099" spans="1:41" x14ac:dyDescent="0.4">
      <c r="A7099" s="5">
        <v>2026</v>
      </c>
      <c r="B7099" s="5" t="s">
        <v>6344</v>
      </c>
      <c r="C7099" s="5" t="s">
        <v>278</v>
      </c>
      <c r="D7099" s="5" t="s">
        <v>108</v>
      </c>
      <c r="E7099" s="5" t="s">
        <v>113</v>
      </c>
      <c r="F7099" s="5" t="s">
        <v>113</v>
      </c>
      <c r="G7099" s="5" t="s">
        <v>88</v>
      </c>
      <c r="H7099" s="5" t="s">
        <v>131</v>
      </c>
      <c r="I7099" s="5">
        <v>2010.1999183862399</v>
      </c>
      <c r="J7099" s="5">
        <v>4781.5388577355634</v>
      </c>
      <c r="K7099" s="5">
        <v>236.03003699999999</v>
      </c>
      <c r="L7099" s="5">
        <v>350.93326609888447</v>
      </c>
      <c r="M7099" s="5">
        <v>2139.7085966016002</v>
      </c>
      <c r="N7099" s="5">
        <v>1253.418306</v>
      </c>
      <c r="O7099" s="5">
        <v>1536.5543612912361</v>
      </c>
      <c r="P7099" s="5">
        <v>1889.9518272103769</v>
      </c>
      <c r="Q7099" s="5">
        <v>549.91010557359994</v>
      </c>
      <c r="R7099" s="5">
        <v>966.6235980902087</v>
      </c>
      <c r="S7099" s="5">
        <v>1653.085369019481</v>
      </c>
      <c r="T7099" s="5">
        <v>1145.4811152519251</v>
      </c>
      <c r="U7099" s="5">
        <v>146.27937634679751</v>
      </c>
      <c r="V7099" s="5">
        <v>1315</v>
      </c>
      <c r="W7099" s="5">
        <v>556.32423511641605</v>
      </c>
      <c r="X7099" s="5">
        <v>2327</v>
      </c>
      <c r="Y7099" s="5">
        <v>10311.281556274929</v>
      </c>
      <c r="Z7099" s="5">
        <v>2057.757739981605</v>
      </c>
      <c r="AA7099" s="5">
        <v>8933</v>
      </c>
      <c r="AB7099" s="5">
        <v>609</v>
      </c>
      <c r="AC7099" s="5">
        <v>1311.86660220063</v>
      </c>
      <c r="AD7099" s="5">
        <v>4821.0987432932816</v>
      </c>
      <c r="AE7099" s="5">
        <v>1181.3443778079361</v>
      </c>
      <c r="AF7099" s="5">
        <v>3667.224941397033</v>
      </c>
      <c r="AG7099" s="5">
        <v>16669</v>
      </c>
      <c r="AH7099" s="5">
        <v>3069.1648706583551</v>
      </c>
      <c r="AI7099" s="5">
        <v>897.55144815340805</v>
      </c>
      <c r="AJ7099" s="5">
        <v>4406.3582211026378</v>
      </c>
      <c r="AK7099" s="5">
        <v>571</v>
      </c>
      <c r="AL7099" s="5">
        <v>81363.6875</v>
      </c>
      <c r="AM7099" s="5">
        <v>61801.69140625</v>
      </c>
      <c r="AN7099" s="5">
        <v>19561.998046875</v>
      </c>
      <c r="AO7099" s="5" t="s">
        <v>7177</v>
      </c>
    </row>
    <row r="7100" spans="1:41" x14ac:dyDescent="0.4">
      <c r="A7100" s="5">
        <v>2026</v>
      </c>
      <c r="B7100" s="5" t="s">
        <v>7352</v>
      </c>
      <c r="C7100" s="5" t="s">
        <v>278</v>
      </c>
      <c r="D7100" s="5" t="s">
        <v>108</v>
      </c>
      <c r="E7100" s="5" t="s">
        <v>113</v>
      </c>
      <c r="F7100" s="5" t="s">
        <v>113</v>
      </c>
      <c r="G7100" s="5" t="s">
        <v>88</v>
      </c>
      <c r="H7100" s="5" t="s">
        <v>131</v>
      </c>
      <c r="I7100" s="5">
        <v>2364.9410804544</v>
      </c>
      <c r="J7100" s="5">
        <v>5079.71655323907</v>
      </c>
      <c r="K7100" s="5">
        <v>260.03411304484678</v>
      </c>
      <c r="L7100" s="5">
        <v>428.65522699317302</v>
      </c>
      <c r="M7100" s="5">
        <v>2554.9710950399999</v>
      </c>
      <c r="N7100" s="5">
        <v>1239.603077273438</v>
      </c>
      <c r="O7100" s="5">
        <v>1557.3236382064511</v>
      </c>
      <c r="P7100" s="5">
        <v>1879.6984352231859</v>
      </c>
      <c r="Q7100" s="5">
        <v>619.46398945159581</v>
      </c>
      <c r="R7100" s="5">
        <v>1011.39077010099</v>
      </c>
      <c r="S7100" s="5">
        <v>772.71010387157696</v>
      </c>
      <c r="T7100" s="5">
        <v>1128.2293183434631</v>
      </c>
      <c r="U7100" s="5">
        <v>146.84274682559999</v>
      </c>
      <c r="V7100" s="5">
        <v>1298</v>
      </c>
      <c r="W7100" s="5">
        <v>450</v>
      </c>
      <c r="X7100" s="5">
        <v>2376.0233759628072</v>
      </c>
      <c r="Y7100" s="5">
        <v>8984.1138908920675</v>
      </c>
      <c r="Z7100" s="5">
        <v>1783.852243662607</v>
      </c>
      <c r="AA7100" s="5">
        <v>8772</v>
      </c>
      <c r="AB7100" s="5">
        <v>436.11191726400011</v>
      </c>
      <c r="AC7100" s="5">
        <v>1309.4065499999999</v>
      </c>
      <c r="AD7100" s="5">
        <v>3984.5184085523861</v>
      </c>
      <c r="AE7100" s="5">
        <v>1446.0173881530479</v>
      </c>
      <c r="AF7100" s="5">
        <v>4090.28102288429</v>
      </c>
      <c r="AG7100" s="5">
        <v>17720</v>
      </c>
      <c r="AH7100" s="5">
        <v>3586.7768935295039</v>
      </c>
      <c r="AI7100" s="5">
        <v>1107.3930456096</v>
      </c>
      <c r="AJ7100" s="5">
        <v>5042.9392690093773</v>
      </c>
      <c r="AK7100" s="5">
        <v>562</v>
      </c>
      <c r="AL7100" s="5">
        <v>81993.0078125</v>
      </c>
      <c r="AM7100" s="5">
        <v>63216.91796875</v>
      </c>
      <c r="AN7100" s="5">
        <v>18776.091796875</v>
      </c>
      <c r="AO7100" s="5" t="s">
        <v>8128</v>
      </c>
    </row>
    <row r="7101" spans="1:41" x14ac:dyDescent="0.4">
      <c r="A7101" s="5">
        <v>2026</v>
      </c>
      <c r="B7101" s="5" t="s">
        <v>6344</v>
      </c>
      <c r="C7101" s="5" t="s">
        <v>278</v>
      </c>
      <c r="D7101" s="5" t="s">
        <v>108</v>
      </c>
      <c r="E7101" s="5" t="s">
        <v>114</v>
      </c>
      <c r="F7101" s="5" t="s">
        <v>114</v>
      </c>
      <c r="G7101" s="5" t="s">
        <v>87</v>
      </c>
      <c r="H7101" s="5" t="s">
        <v>131</v>
      </c>
      <c r="I7101" s="5">
        <v>4807.1891507435157</v>
      </c>
      <c r="J7101" s="5">
        <v>15515.095846558188</v>
      </c>
      <c r="K7101" s="5">
        <v>190.53997370281363</v>
      </c>
      <c r="L7101" s="5">
        <v>241.57749532874934</v>
      </c>
      <c r="M7101" s="5">
        <v>4145.515496258522</v>
      </c>
      <c r="N7101" s="5">
        <v>5083.2777168335151</v>
      </c>
      <c r="O7101" s="5">
        <v>2147.0875843908543</v>
      </c>
      <c r="P7101" s="5">
        <v>3095.8460535827121</v>
      </c>
      <c r="Q7101" s="5">
        <v>1214.4029637971721</v>
      </c>
      <c r="R7101" s="5">
        <v>2739.9577051589263</v>
      </c>
      <c r="S7101" s="5">
        <v>4141.0239819020944</v>
      </c>
      <c r="T7101" s="5">
        <v>4313.8838451562378</v>
      </c>
      <c r="U7101" s="5">
        <v>258.83303070937427</v>
      </c>
      <c r="V7101" s="5">
        <v>2635.0217557707279</v>
      </c>
      <c r="W7101" s="5">
        <v>965.29494982201936</v>
      </c>
      <c r="X7101" s="5">
        <v>3189.2289509366824</v>
      </c>
      <c r="Y7101" s="5">
        <v>21204.007888309134</v>
      </c>
      <c r="Z7101" s="5">
        <v>1503.9731781769042</v>
      </c>
      <c r="AA7101" s="5">
        <v>18208.649952531236</v>
      </c>
      <c r="AB7101" s="5">
        <v>572.47776203955721</v>
      </c>
      <c r="AC7101" s="5">
        <v>2348.1750976356229</v>
      </c>
      <c r="AD7101" s="5">
        <v>3048.6877857750633</v>
      </c>
      <c r="AE7101" s="5">
        <v>5799.6542348534231</v>
      </c>
      <c r="AF7101" s="5">
        <v>8619.7489415179498</v>
      </c>
      <c r="AG7101" s="5">
        <v>43354.025128073699</v>
      </c>
      <c r="AH7101" s="5">
        <v>8860.209902204424</v>
      </c>
      <c r="AI7101" s="5">
        <v>1988.4466947437811</v>
      </c>
      <c r="AJ7101" s="5">
        <v>5882.1075018071524</v>
      </c>
      <c r="AK7101" s="5">
        <v>2577.1649606709852</v>
      </c>
      <c r="AL7101" s="5">
        <v>178651.125</v>
      </c>
      <c r="AM7101" s="5">
        <v>142511.546875</v>
      </c>
      <c r="AN7101" s="5">
        <v>36139.55859375</v>
      </c>
      <c r="AO7101" s="5" t="s">
        <v>7178</v>
      </c>
    </row>
    <row r="7102" spans="1:41" x14ac:dyDescent="0.4">
      <c r="A7102" s="5">
        <v>2026</v>
      </c>
      <c r="B7102" s="5" t="s">
        <v>582</v>
      </c>
      <c r="C7102" s="5" t="s">
        <v>278</v>
      </c>
      <c r="D7102" s="5" t="s">
        <v>108</v>
      </c>
      <c r="E7102" s="5" t="s">
        <v>114</v>
      </c>
      <c r="F7102" s="5" t="s">
        <v>114</v>
      </c>
      <c r="G7102" s="5" t="s">
        <v>87</v>
      </c>
      <c r="H7102" s="5" t="s">
        <v>131</v>
      </c>
      <c r="I7102" s="5">
        <v>6413.6489967583038</v>
      </c>
      <c r="J7102" s="5">
        <v>3415.2294201847503</v>
      </c>
      <c r="K7102" s="5">
        <v>165.57974696726447</v>
      </c>
      <c r="L7102" s="5">
        <v>360.84350058381511</v>
      </c>
      <c r="M7102" s="5">
        <v>2571.4817530744258</v>
      </c>
      <c r="N7102" s="5">
        <v>4909.8304688129101</v>
      </c>
      <c r="O7102" s="5">
        <v>1602.5215505965873</v>
      </c>
      <c r="P7102" s="5">
        <v>2151.027698795946</v>
      </c>
      <c r="Q7102" s="5">
        <v>804.09757078348491</v>
      </c>
      <c r="R7102" s="5">
        <v>2162.0023299122518</v>
      </c>
      <c r="S7102" s="5">
        <v>3278.0752250564524</v>
      </c>
      <c r="T7102" s="5">
        <v>2633.9114679134032</v>
      </c>
      <c r="U7102" s="5">
        <v>274.36577790764619</v>
      </c>
      <c r="V7102" s="5">
        <v>2438.563034043159</v>
      </c>
      <c r="W7102" s="5">
        <v>2123.5911210051813</v>
      </c>
      <c r="X7102" s="5">
        <v>3144.9849757805878</v>
      </c>
      <c r="Y7102" s="5">
        <v>18731.500389310819</v>
      </c>
      <c r="Z7102" s="5">
        <v>1032.8905770684644</v>
      </c>
      <c r="AA7102" s="5">
        <v>16792.809605488699</v>
      </c>
      <c r="AB7102" s="5">
        <v>860.41107951837841</v>
      </c>
      <c r="AC7102" s="5">
        <v>2330.8536144152872</v>
      </c>
      <c r="AD7102" s="5">
        <v>1964.2032609137368</v>
      </c>
      <c r="AE7102" s="5">
        <v>6370.7733630155444</v>
      </c>
      <c r="AF7102" s="5">
        <v>7562.6183022463592</v>
      </c>
      <c r="AG7102" s="5">
        <v>46456.949436187315</v>
      </c>
      <c r="AH7102" s="5">
        <v>4233.1190508487434</v>
      </c>
      <c r="AI7102" s="5">
        <v>1273.0572094914783</v>
      </c>
      <c r="AJ7102" s="5">
        <v>4796.6731499681018</v>
      </c>
      <c r="AK7102" s="5">
        <v>2467.651293816928</v>
      </c>
      <c r="AL7102" s="5">
        <v>153323.28125</v>
      </c>
      <c r="AM7102" s="5">
        <v>127004.6796875</v>
      </c>
      <c r="AN7102" s="5">
        <v>26318.5859375</v>
      </c>
      <c r="AO7102" s="5" t="s">
        <v>1396</v>
      </c>
    </row>
    <row r="7103" spans="1:41" x14ac:dyDescent="0.4">
      <c r="A7103" s="5">
        <v>2026</v>
      </c>
      <c r="B7103" s="5" t="s">
        <v>4980</v>
      </c>
      <c r="C7103" s="5" t="s">
        <v>278</v>
      </c>
      <c r="D7103" s="5" t="s">
        <v>108</v>
      </c>
      <c r="E7103" s="5" t="s">
        <v>114</v>
      </c>
      <c r="F7103" s="5" t="s">
        <v>114</v>
      </c>
      <c r="G7103" s="5" t="s">
        <v>87</v>
      </c>
      <c r="H7103" s="5" t="s">
        <v>131</v>
      </c>
      <c r="I7103" s="5">
        <v>4336.3505106059811</v>
      </c>
      <c r="J7103" s="5">
        <v>14338.174073020951</v>
      </c>
      <c r="K7103" s="5">
        <v>109.20719477987343</v>
      </c>
      <c r="L7103" s="5">
        <v>247.84127095063525</v>
      </c>
      <c r="M7103" s="5">
        <v>3870.6974963172738</v>
      </c>
      <c r="N7103" s="5">
        <v>4269.9510395209436</v>
      </c>
      <c r="O7103" s="5">
        <v>2224.1716364034487</v>
      </c>
      <c r="P7103" s="5">
        <v>3239.6394702833036</v>
      </c>
      <c r="Q7103" s="5">
        <v>1346.760799642547</v>
      </c>
      <c r="R7103" s="5">
        <v>2483.6194588960716</v>
      </c>
      <c r="S7103" s="5">
        <v>4165.3995117753821</v>
      </c>
      <c r="T7103" s="5">
        <v>4165.3995117753821</v>
      </c>
      <c r="U7103" s="5">
        <v>260.33746948596138</v>
      </c>
      <c r="V7103" s="5">
        <v>2259.7292351381448</v>
      </c>
      <c r="W7103" s="5">
        <v>1694.9922742800329</v>
      </c>
      <c r="X7103" s="5">
        <v>3275.4098385906746</v>
      </c>
      <c r="Y7103" s="5">
        <v>18699.519758237635</v>
      </c>
      <c r="Z7103" s="5">
        <v>1701.6906625455968</v>
      </c>
      <c r="AA7103" s="5">
        <v>18353.791598760279</v>
      </c>
      <c r="AB7103" s="5">
        <v>587.3213311603289</v>
      </c>
      <c r="AC7103" s="5">
        <v>2688.460475393565</v>
      </c>
      <c r="AD7103" s="5">
        <v>2993.1092588289994</v>
      </c>
      <c r="AE7103" s="5">
        <v>5571.2218469995732</v>
      </c>
      <c r="AF7103" s="5">
        <v>9028.5034417731404</v>
      </c>
      <c r="AG7103" s="5">
        <v>37385.501968061995</v>
      </c>
      <c r="AH7103" s="5">
        <v>8515.1179519468242</v>
      </c>
      <c r="AI7103" s="5">
        <v>1423.5252831492369</v>
      </c>
      <c r="AJ7103" s="5">
        <v>4892.2617265801864</v>
      </c>
      <c r="AK7103" s="5">
        <v>2532.5629031594322</v>
      </c>
      <c r="AL7103" s="5">
        <v>166660.28125</v>
      </c>
      <c r="AM7103" s="5">
        <v>131103.34375</v>
      </c>
      <c r="AN7103" s="5">
        <v>35556.9140625</v>
      </c>
      <c r="AO7103" s="5" t="s">
        <v>6224</v>
      </c>
    </row>
    <row r="7104" spans="1:41" x14ac:dyDescent="0.4">
      <c r="A7104" s="5">
        <v>2026</v>
      </c>
      <c r="B7104" s="5" t="s">
        <v>4024</v>
      </c>
      <c r="C7104" s="5" t="s">
        <v>278</v>
      </c>
      <c r="D7104" s="5" t="s">
        <v>108</v>
      </c>
      <c r="E7104" s="5" t="s">
        <v>114</v>
      </c>
      <c r="F7104" s="5" t="s">
        <v>114</v>
      </c>
      <c r="G7104" s="5" t="s">
        <v>87</v>
      </c>
      <c r="H7104" s="5" t="s">
        <v>131</v>
      </c>
      <c r="I7104" s="5">
        <v>-1431.2847373741083</v>
      </c>
      <c r="J7104" s="5">
        <v>4655.5195207788565</v>
      </c>
      <c r="K7104" s="5">
        <v>206.64591237675833</v>
      </c>
      <c r="L7104" s="5">
        <v>254.63497636849058</v>
      </c>
      <c r="M7104" s="5">
        <v>3208.3599876221274</v>
      </c>
      <c r="N7104" s="5">
        <v>3737.5581368008598</v>
      </c>
      <c r="O7104" s="5">
        <v>1928.0635648900916</v>
      </c>
      <c r="P7104" s="5">
        <v>2608.3562370499058</v>
      </c>
      <c r="Q7104" s="5">
        <v>1187.9909230883234</v>
      </c>
      <c r="R7104" s="5">
        <v>2551.6992379783615</v>
      </c>
      <c r="S7104" s="5">
        <v>3195.7759429104262</v>
      </c>
      <c r="T7104" s="5">
        <v>3209.6845760734109</v>
      </c>
      <c r="U7104" s="5">
        <v>267.47371467278424</v>
      </c>
      <c r="V7104" s="5">
        <v>2243.5695186753142</v>
      </c>
      <c r="W7104" s="5">
        <v>1604.8422880367054</v>
      </c>
      <c r="X7104" s="5">
        <v>3177.5877303126767</v>
      </c>
      <c r="Y7104" s="5">
        <v>18125.088801086549</v>
      </c>
      <c r="Z7104" s="5">
        <v>851.63630751814503</v>
      </c>
      <c r="AA7104" s="5">
        <v>16306.267541311618</v>
      </c>
      <c r="AB7104" s="5">
        <v>838.79756921385138</v>
      </c>
      <c r="AC7104" s="5">
        <v>2530.5916567744448</v>
      </c>
      <c r="AD7104" s="5">
        <v>2300.4633175759327</v>
      </c>
      <c r="AE7104" s="5">
        <v>5258.5600299650305</v>
      </c>
      <c r="AF7104" s="5">
        <v>9248.3851374979258</v>
      </c>
      <c r="AG7104" s="5">
        <v>36763.727134344845</v>
      </c>
      <c r="AH7104" s="5">
        <v>4138.3533134173176</v>
      </c>
      <c r="AI7104" s="5">
        <v>1175.8144497015594</v>
      </c>
      <c r="AJ7104" s="5">
        <v>4999.9162765093006</v>
      </c>
      <c r="AK7104" s="5">
        <v>2417.8885578967197</v>
      </c>
      <c r="AL7104" s="5">
        <v>137561.96875</v>
      </c>
      <c r="AM7104" s="5">
        <v>110159.6796875</v>
      </c>
      <c r="AN7104" s="5">
        <v>27402.27734375</v>
      </c>
      <c r="AO7104" s="5" t="s">
        <v>4857</v>
      </c>
    </row>
    <row r="7105" spans="1:41" x14ac:dyDescent="0.4">
      <c r="A7105" s="5">
        <v>2026</v>
      </c>
      <c r="B7105" s="5" t="s">
        <v>7352</v>
      </c>
      <c r="C7105" s="5" t="s">
        <v>278</v>
      </c>
      <c r="D7105" s="5" t="s">
        <v>108</v>
      </c>
      <c r="E7105" s="5" t="s">
        <v>114</v>
      </c>
      <c r="F7105" s="5" t="s">
        <v>114</v>
      </c>
      <c r="G7105" s="5" t="s">
        <v>87</v>
      </c>
      <c r="H7105" s="5" t="s">
        <v>131</v>
      </c>
      <c r="I7105" s="5">
        <v>4170.8015821285426</v>
      </c>
      <c r="J7105" s="5">
        <v>15965.72970117906</v>
      </c>
      <c r="K7105" s="5">
        <v>25.036799999999999</v>
      </c>
      <c r="L7105" s="5">
        <v>238</v>
      </c>
      <c r="M7105" s="5">
        <v>3419.9804492792509</v>
      </c>
      <c r="N7105" s="5">
        <v>3910.308</v>
      </c>
      <c r="O7105" s="5">
        <v>2450.237987282721</v>
      </c>
      <c r="P7105" s="5">
        <v>3935</v>
      </c>
      <c r="Q7105" s="5">
        <v>1067.265437397795</v>
      </c>
      <c r="R7105" s="5">
        <v>2878</v>
      </c>
      <c r="S7105" s="5">
        <v>7164.3137791740019</v>
      </c>
      <c r="T7105" s="5">
        <v>4250</v>
      </c>
      <c r="U7105" s="5">
        <v>450</v>
      </c>
      <c r="V7105" s="5">
        <v>3582</v>
      </c>
      <c r="W7105" s="5">
        <v>1107.3930456096</v>
      </c>
      <c r="X7105" s="5">
        <v>3396.1729419272501</v>
      </c>
      <c r="Y7105" s="5">
        <v>19045</v>
      </c>
      <c r="Z7105" s="5">
        <v>1223.9052999999999</v>
      </c>
      <c r="AA7105" s="5">
        <v>17571</v>
      </c>
      <c r="AB7105" s="5">
        <v>865</v>
      </c>
      <c r="AC7105" s="5">
        <v>7971.1763329700807</v>
      </c>
      <c r="AD7105" s="5">
        <v>4661.1544845228054</v>
      </c>
      <c r="AE7105" s="5">
        <v>5794</v>
      </c>
      <c r="AF7105" s="5">
        <v>7170.0198695999961</v>
      </c>
      <c r="AG7105" s="5">
        <v>41475</v>
      </c>
      <c r="AH7105" s="5">
        <v>9741</v>
      </c>
      <c r="AI7105" s="5">
        <v>2220.8136662732641</v>
      </c>
      <c r="AJ7105" s="5">
        <v>7096.832637974866</v>
      </c>
      <c r="AK7105" s="5">
        <v>2650</v>
      </c>
      <c r="AL7105" s="5">
        <v>185495.140625</v>
      </c>
      <c r="AM7105" s="5">
        <v>143544.046875</v>
      </c>
      <c r="AN7105" s="5">
        <v>41951.1015625</v>
      </c>
      <c r="AO7105" s="5" t="s">
        <v>8129</v>
      </c>
    </row>
    <row r="7106" spans="1:41" x14ac:dyDescent="0.4">
      <c r="A7106" s="5">
        <v>2026</v>
      </c>
      <c r="B7106" s="5" t="s">
        <v>7352</v>
      </c>
      <c r="C7106" s="5" t="s">
        <v>278</v>
      </c>
      <c r="D7106" s="5" t="s">
        <v>108</v>
      </c>
      <c r="E7106" s="5" t="s">
        <v>114</v>
      </c>
      <c r="F7106" s="5" t="s">
        <v>114</v>
      </c>
      <c r="G7106" s="5" t="s">
        <v>88</v>
      </c>
      <c r="H7106" s="5" t="s">
        <v>131</v>
      </c>
      <c r="I7106" s="5">
        <v>4697</v>
      </c>
      <c r="J7106" s="5">
        <v>18247.893789858219</v>
      </c>
      <c r="K7106" s="5">
        <v>27.583023602547751</v>
      </c>
      <c r="L7106" s="5">
        <v>268.47353690625039</v>
      </c>
      <c r="M7106" s="5">
        <v>3775.9347613685318</v>
      </c>
      <c r="N7106" s="5">
        <v>4313.069724</v>
      </c>
      <c r="O7106" s="5">
        <v>2705.260725030259</v>
      </c>
      <c r="P7106" s="5">
        <v>4139.1159776549976</v>
      </c>
      <c r="Q7106" s="5">
        <v>1185.806510531982</v>
      </c>
      <c r="R7106" s="5">
        <v>3229.9704527553222</v>
      </c>
      <c r="S7106" s="5">
        <v>7908.482349248733</v>
      </c>
      <c r="T7106" s="5">
        <v>4794.9746029597181</v>
      </c>
      <c r="U7106" s="5">
        <v>496.83636144000008</v>
      </c>
      <c r="V7106" s="5">
        <v>3954</v>
      </c>
      <c r="W7106" s="5">
        <v>1003</v>
      </c>
      <c r="X7106" s="5">
        <v>3753.3254763424088</v>
      </c>
      <c r="Y7106" s="5">
        <v>22225</v>
      </c>
      <c r="Z7106" s="5">
        <v>1377.483891350101</v>
      </c>
      <c r="AA7106" s="5">
        <v>20033</v>
      </c>
      <c r="AB7106" s="5">
        <v>955.02989476800019</v>
      </c>
      <c r="AC7106" s="5">
        <v>8800.8227681544377</v>
      </c>
      <c r="AD7106" s="5">
        <v>5178.8684807586078</v>
      </c>
      <c r="AE7106" s="5">
        <v>6397.0441737408</v>
      </c>
      <c r="AF7106" s="5">
        <v>8296.0503981351158</v>
      </c>
      <c r="AG7106" s="5">
        <v>47232</v>
      </c>
      <c r="AH7106" s="5">
        <v>11281.52943331292</v>
      </c>
      <c r="AI7106" s="5">
        <v>2451.957736416522</v>
      </c>
      <c r="AJ7106" s="5">
        <v>7992.1862126934902</v>
      </c>
      <c r="AK7106" s="5">
        <v>2921</v>
      </c>
      <c r="AL7106" s="5">
        <v>209642.6875</v>
      </c>
      <c r="AM7106" s="5">
        <v>162885.75</v>
      </c>
      <c r="AN7106" s="5">
        <v>46756.9453125</v>
      </c>
      <c r="AO7106" s="5" t="s">
        <v>8130</v>
      </c>
    </row>
    <row r="7107" spans="1:41" x14ac:dyDescent="0.4">
      <c r="A7107" s="5">
        <v>2026</v>
      </c>
      <c r="B7107" s="5" t="s">
        <v>4980</v>
      </c>
      <c r="C7107" s="5" t="s">
        <v>278</v>
      </c>
      <c r="D7107" s="5" t="s">
        <v>108</v>
      </c>
      <c r="E7107" s="5" t="s">
        <v>114</v>
      </c>
      <c r="F7107" s="5" t="s">
        <v>114</v>
      </c>
      <c r="G7107" s="5" t="s">
        <v>88</v>
      </c>
      <c r="H7107" s="5" t="s">
        <v>131</v>
      </c>
      <c r="I7107" s="5">
        <v>4878.9805066260724</v>
      </c>
      <c r="J7107" s="5">
        <v>16607.034990550252</v>
      </c>
      <c r="K7107" s="5">
        <v>118.7902477286973</v>
      </c>
      <c r="L7107" s="5">
        <v>279.31986779726299</v>
      </c>
      <c r="M7107" s="5">
        <v>4269.664626652373</v>
      </c>
      <c r="N7107" s="5">
        <v>4756.4247460748893</v>
      </c>
      <c r="O7107" s="5">
        <v>2453.4252466359421</v>
      </c>
      <c r="P7107" s="5">
        <v>3598.157799740417</v>
      </c>
      <c r="Q7107" s="5">
        <v>1504.6133582305399</v>
      </c>
      <c r="R7107" s="5">
        <v>2720.840368081077</v>
      </c>
      <c r="S7107" s="5">
        <v>4518.6741478214644</v>
      </c>
      <c r="T7107" s="5">
        <v>4678.9508294653133</v>
      </c>
      <c r="U7107" s="5">
        <v>268.01406655056252</v>
      </c>
      <c r="V7107" s="5">
        <v>2573</v>
      </c>
      <c r="W7107" s="5">
        <v>1869.7014072600889</v>
      </c>
      <c r="X7107" s="5">
        <v>3714.6583500000002</v>
      </c>
      <c r="Y7107" s="5">
        <v>22256</v>
      </c>
      <c r="Z7107" s="5">
        <v>1895.5635562520481</v>
      </c>
      <c r="AA7107" s="5">
        <v>20930</v>
      </c>
      <c r="AB7107" s="5">
        <v>694</v>
      </c>
      <c r="AC7107" s="5">
        <v>2965.5700562656489</v>
      </c>
      <c r="AD7107" s="5">
        <v>3343.928762013953</v>
      </c>
      <c r="AE7107" s="5">
        <v>6145.4683219236467</v>
      </c>
      <c r="AF7107" s="5">
        <v>10175.223755471719</v>
      </c>
      <c r="AG7107" s="5">
        <v>45676</v>
      </c>
      <c r="AH7107" s="5">
        <v>9770.1342466205242</v>
      </c>
      <c r="AI7107" s="5">
        <v>1570.253307676566</v>
      </c>
      <c r="AJ7107" s="5">
        <v>5614.5448873876167</v>
      </c>
      <c r="AK7107" s="5">
        <v>2646</v>
      </c>
      <c r="AL7107" s="5">
        <v>192492.9375</v>
      </c>
      <c r="AM7107" s="5">
        <v>152844.765625</v>
      </c>
      <c r="AN7107" s="5">
        <v>39648.18359375</v>
      </c>
      <c r="AO7107" s="5" t="s">
        <v>6225</v>
      </c>
    </row>
    <row r="7108" spans="1:41" x14ac:dyDescent="0.4">
      <c r="A7108" s="5">
        <v>2026</v>
      </c>
      <c r="B7108" s="5" t="s">
        <v>6344</v>
      </c>
      <c r="C7108" s="5" t="s">
        <v>278</v>
      </c>
      <c r="D7108" s="5" t="s">
        <v>108</v>
      </c>
      <c r="E7108" s="5" t="s">
        <v>114</v>
      </c>
      <c r="F7108" s="5" t="s">
        <v>114</v>
      </c>
      <c r="G7108" s="5" t="s">
        <v>88</v>
      </c>
      <c r="H7108" s="5" t="s">
        <v>131</v>
      </c>
      <c r="I7108" s="5">
        <v>5440</v>
      </c>
      <c r="J7108" s="5">
        <v>18172.86043721424</v>
      </c>
      <c r="K7108" s="5">
        <v>168.8708</v>
      </c>
      <c r="L7108" s="5">
        <v>273.8430076443754</v>
      </c>
      <c r="M7108" s="5">
        <v>4599.3880905765845</v>
      </c>
      <c r="N7108" s="5">
        <v>5639.8192960000006</v>
      </c>
      <c r="O7108" s="5">
        <v>2382.1618985588029</v>
      </c>
      <c r="P7108" s="5">
        <v>3414.6401566418499</v>
      </c>
      <c r="Q7108" s="5">
        <v>1347.362115493416</v>
      </c>
      <c r="R7108" s="5">
        <v>3039.942523231523</v>
      </c>
      <c r="S7108" s="5">
        <v>4594.4048218713406</v>
      </c>
      <c r="T7108" s="5">
        <v>4868.2947398206834</v>
      </c>
      <c r="U7108" s="5">
        <v>269.33433288825</v>
      </c>
      <c r="V7108" s="5">
        <v>2924</v>
      </c>
      <c r="W7108" s="5">
        <v>1070.980460720064</v>
      </c>
      <c r="X7108" s="5">
        <v>3644</v>
      </c>
      <c r="Y7108" s="5">
        <v>25359</v>
      </c>
      <c r="Z7108" s="5">
        <v>1675.1860686698731</v>
      </c>
      <c r="AA7108" s="5">
        <v>20975</v>
      </c>
      <c r="AB7108" s="5">
        <v>694</v>
      </c>
      <c r="AC7108" s="5">
        <v>2605.26551846238</v>
      </c>
      <c r="AD7108" s="5">
        <v>3855.5498172964271</v>
      </c>
      <c r="AE7108" s="5">
        <v>6434.6305402360476</v>
      </c>
      <c r="AF7108" s="5">
        <v>9754.7535582444507</v>
      </c>
      <c r="AG7108" s="5">
        <v>50371</v>
      </c>
      <c r="AH7108" s="5">
        <v>10487.96159051492</v>
      </c>
      <c r="AI7108" s="5">
        <v>2206.1521793381762</v>
      </c>
      <c r="AJ7108" s="5">
        <v>6656.6334440275768</v>
      </c>
      <c r="AK7108" s="5">
        <v>2733</v>
      </c>
      <c r="AL7108" s="5">
        <v>205658.0625</v>
      </c>
      <c r="AM7108" s="5">
        <v>164353.28125</v>
      </c>
      <c r="AN7108" s="5">
        <v>41304.765625</v>
      </c>
      <c r="AO7108" s="5" t="s">
        <v>7179</v>
      </c>
    </row>
    <row r="7109" spans="1:41" x14ac:dyDescent="0.4">
      <c r="A7109" s="5">
        <v>2026</v>
      </c>
      <c r="B7109" s="5" t="s">
        <v>582</v>
      </c>
      <c r="C7109" s="5" t="s">
        <v>278</v>
      </c>
      <c r="D7109" s="5" t="s">
        <v>108</v>
      </c>
      <c r="E7109" s="5" t="s">
        <v>114</v>
      </c>
      <c r="F7109" s="5" t="s">
        <v>114</v>
      </c>
      <c r="G7109" s="5" t="s">
        <v>88</v>
      </c>
      <c r="H7109" s="5" t="s">
        <v>131</v>
      </c>
      <c r="I7109" s="5">
        <v>7730.412893349494</v>
      </c>
      <c r="J7109" s="5">
        <v>3709.421688726919</v>
      </c>
      <c r="K7109" s="5">
        <v>175.4119961256747</v>
      </c>
      <c r="L7109" s="5">
        <v>398.83801299051379</v>
      </c>
      <c r="M7109" s="5">
        <v>2800.2387514247221</v>
      </c>
      <c r="N7109" s="5">
        <v>5534.2471830000004</v>
      </c>
      <c r="O7109" s="5">
        <v>1745.6380350919551</v>
      </c>
      <c r="P7109" s="5">
        <v>2575</v>
      </c>
      <c r="Q7109" s="5">
        <v>866.76938491674832</v>
      </c>
      <c r="R7109" s="5">
        <v>2303.9585264032439</v>
      </c>
      <c r="S7109" s="5">
        <v>3449.0074326895601</v>
      </c>
      <c r="T7109" s="5">
        <v>2595.861994716332</v>
      </c>
      <c r="U7109" s="5">
        <v>276.1147917120532</v>
      </c>
      <c r="V7109" s="5">
        <v>55</v>
      </c>
      <c r="W7109" s="5">
        <v>2332.988769163821</v>
      </c>
      <c r="X7109" s="5">
        <v>3493.2555780830148</v>
      </c>
      <c r="Y7109" s="5">
        <v>20656</v>
      </c>
      <c r="Z7109" s="5">
        <v>1128.084953846258</v>
      </c>
      <c r="AA7109" s="5">
        <v>18618.200155706581</v>
      </c>
      <c r="AB7109" s="5">
        <v>784</v>
      </c>
      <c r="AC7109" s="5">
        <v>2568.9571799999999</v>
      </c>
      <c r="AD7109" s="5">
        <v>2145.2302829805658</v>
      </c>
      <c r="AE7109" s="5">
        <v>6937.5123608525146</v>
      </c>
      <c r="AF7109" s="5">
        <v>8358.9136337319924</v>
      </c>
      <c r="AG7109" s="5">
        <v>52416.479634530231</v>
      </c>
      <c r="AH7109" s="5">
        <v>4701.8878789386326</v>
      </c>
      <c r="AI7109" s="5">
        <v>1386.3073796018809</v>
      </c>
      <c r="AJ7109" s="5">
        <v>5327.8490569603582</v>
      </c>
      <c r="AK7109" s="5">
        <v>2504.3388247623029</v>
      </c>
      <c r="AL7109" s="5">
        <v>167575.9375</v>
      </c>
      <c r="AM7109" s="5">
        <v>139461.765625</v>
      </c>
      <c r="AN7109" s="5">
        <v>28114.166015625</v>
      </c>
      <c r="AO7109" s="5" t="s">
        <v>1397</v>
      </c>
    </row>
    <row r="7110" spans="1:41" x14ac:dyDescent="0.4">
      <c r="A7110" s="5">
        <v>2026</v>
      </c>
      <c r="B7110" s="5" t="s">
        <v>4024</v>
      </c>
      <c r="C7110" s="5" t="s">
        <v>278</v>
      </c>
      <c r="D7110" s="5" t="s">
        <v>108</v>
      </c>
      <c r="E7110" s="5" t="s">
        <v>114</v>
      </c>
      <c r="F7110" s="5" t="s">
        <v>114</v>
      </c>
      <c r="G7110" s="5" t="s">
        <v>88</v>
      </c>
      <c r="H7110" s="5" t="s">
        <v>131</v>
      </c>
      <c r="I7110" s="5">
        <v>-1598.771822598444</v>
      </c>
      <c r="J7110" s="5">
        <v>4351.3804024390001</v>
      </c>
      <c r="K7110" s="5">
        <v>226.5218796309893</v>
      </c>
      <c r="L7110" s="5">
        <v>283.00580000000008</v>
      </c>
      <c r="M7110" s="5">
        <v>3513.527564501529</v>
      </c>
      <c r="N7110" s="5">
        <v>4121.2335110047434</v>
      </c>
      <c r="O7110" s="5">
        <v>2107.3159086645678</v>
      </c>
      <c r="P7110" s="5">
        <v>2839.1483719004582</v>
      </c>
      <c r="Q7110" s="5">
        <v>1303.54052308669</v>
      </c>
      <c r="R7110" s="5">
        <v>2753.5145070789058</v>
      </c>
      <c r="S7110" s="5">
        <v>3503</v>
      </c>
      <c r="T7110" s="5">
        <v>3585.277705866933</v>
      </c>
      <c r="U7110" s="5">
        <v>272.03427754882091</v>
      </c>
      <c r="V7110" s="5">
        <v>2547</v>
      </c>
      <c r="W7110" s="5">
        <v>1771.3206911933289</v>
      </c>
      <c r="X7110" s="5">
        <v>3557.1578807228789</v>
      </c>
      <c r="Y7110" s="5">
        <v>20049</v>
      </c>
      <c r="Z7110" s="5">
        <v>934</v>
      </c>
      <c r="AA7110" s="5">
        <v>18085</v>
      </c>
      <c r="AB7110" s="5">
        <v>784</v>
      </c>
      <c r="AC7110" s="5">
        <v>2771.2938300000001</v>
      </c>
      <c r="AD7110" s="5">
        <v>2524.217229319459</v>
      </c>
      <c r="AE7110" s="5">
        <v>5758.7352061953807</v>
      </c>
      <c r="AF7110" s="5">
        <v>10330.619181684981</v>
      </c>
      <c r="AG7110" s="5">
        <v>41093</v>
      </c>
      <c r="AH7110" s="5">
        <v>4422</v>
      </c>
      <c r="AI7110" s="5">
        <v>1287.6536597214899</v>
      </c>
      <c r="AJ7110" s="5">
        <v>5585</v>
      </c>
      <c r="AK7110" s="5">
        <v>2486.2590549051829</v>
      </c>
      <c r="AL7110" s="5">
        <v>151246.984375</v>
      </c>
      <c r="AM7110" s="5">
        <v>121478.734375</v>
      </c>
      <c r="AN7110" s="5">
        <v>29768.251953125</v>
      </c>
      <c r="AO7110" s="5" t="s">
        <v>4858</v>
      </c>
    </row>
    <row r="7111" spans="1:41" x14ac:dyDescent="0.4">
      <c r="A7111" s="5">
        <v>2026</v>
      </c>
      <c r="B7111" s="5" t="s">
        <v>4024</v>
      </c>
      <c r="C7111" s="5" t="s">
        <v>278</v>
      </c>
      <c r="D7111" s="5" t="s">
        <v>108</v>
      </c>
      <c r="E7111" s="5" t="s">
        <v>115</v>
      </c>
      <c r="F7111" s="5" t="s">
        <v>116</v>
      </c>
      <c r="G7111" s="5" t="s">
        <v>87</v>
      </c>
      <c r="H7111" s="5" t="s">
        <v>131</v>
      </c>
      <c r="I7111" s="5">
        <v>12584.032936711135</v>
      </c>
      <c r="J7111" s="5">
        <v>27981.733661022121</v>
      </c>
      <c r="K7111" s="5">
        <v>3111.0875908669555</v>
      </c>
      <c r="L7111" s="5">
        <v>3667.5995755932172</v>
      </c>
      <c r="M7111" s="5">
        <v>14131.498954155288</v>
      </c>
      <c r="N7111" s="5">
        <v>12800.451714261539</v>
      </c>
      <c r="O7111" s="5">
        <v>12314.401231377535</v>
      </c>
      <c r="P7111" s="5">
        <v>11985.740574825921</v>
      </c>
      <c r="Q7111" s="5">
        <v>5334.0790884379003</v>
      </c>
      <c r="R7111" s="5">
        <v>9446.6617434234649</v>
      </c>
      <c r="S7111" s="5">
        <v>13693.584296387862</v>
      </c>
      <c r="T7111" s="5">
        <v>12945.727790162757</v>
      </c>
      <c r="U7111" s="5">
        <v>2323.8831426738129</v>
      </c>
      <c r="V7111" s="5">
        <v>12937.168631293227</v>
      </c>
      <c r="W7111" s="5">
        <v>6172.2234397891689</v>
      </c>
      <c r="X7111" s="5">
        <v>16070.890672399568</v>
      </c>
      <c r="Y7111" s="5">
        <v>62717.236616474445</v>
      </c>
      <c r="Z7111" s="5">
        <v>6982.1338478183598</v>
      </c>
      <c r="AA7111" s="5">
        <v>90957.111411627004</v>
      </c>
      <c r="AB7111" s="5">
        <v>2186.6083163985982</v>
      </c>
      <c r="AC7111" s="5">
        <v>12646.53677493036</v>
      </c>
      <c r="AD7111" s="5">
        <v>16023.420369611842</v>
      </c>
      <c r="AE7111" s="5">
        <v>16752.814960084455</v>
      </c>
      <c r="AF7111" s="5">
        <v>38576.312435514839</v>
      </c>
      <c r="AG7111" s="5">
        <v>127951.93583544914</v>
      </c>
      <c r="AH7111" s="5">
        <v>22497.749088557226</v>
      </c>
      <c r="AI7111" s="5">
        <v>6250.3257644736223</v>
      </c>
      <c r="AJ7111" s="5">
        <v>32830.247035299741</v>
      </c>
      <c r="AK7111" s="5">
        <v>8965.6739016831325</v>
      </c>
      <c r="AL7111" s="5">
        <v>622838.8125</v>
      </c>
      <c r="AM7111" s="5">
        <v>488475.6875</v>
      </c>
      <c r="AN7111" s="5">
        <v>134363.203125</v>
      </c>
      <c r="AO7111" s="5" t="s">
        <v>4859</v>
      </c>
    </row>
    <row r="7112" spans="1:41" x14ac:dyDescent="0.4">
      <c r="A7112" s="5">
        <v>2026</v>
      </c>
      <c r="B7112" s="5" t="s">
        <v>582</v>
      </c>
      <c r="C7112" s="5" t="s">
        <v>278</v>
      </c>
      <c r="D7112" s="5" t="s">
        <v>108</v>
      </c>
      <c r="E7112" s="5" t="s">
        <v>115</v>
      </c>
      <c r="F7112" s="5" t="s">
        <v>116</v>
      </c>
      <c r="G7112" s="5" t="s">
        <v>87</v>
      </c>
      <c r="H7112" s="5" t="s">
        <v>131</v>
      </c>
      <c r="I7112" s="5">
        <v>19414.988285976437</v>
      </c>
      <c r="J7112" s="5">
        <v>20527.04098873783</v>
      </c>
      <c r="K7112" s="5">
        <v>3056.9166380233223</v>
      </c>
      <c r="L7112" s="5">
        <v>4761.7717204228284</v>
      </c>
      <c r="M7112" s="5">
        <v>13480.802304390527</v>
      </c>
      <c r="N7112" s="5">
        <v>12859.414264220213</v>
      </c>
      <c r="O7112" s="5">
        <v>12040.552501246999</v>
      </c>
      <c r="P7112" s="5">
        <v>7352.9765088102376</v>
      </c>
      <c r="Q7112" s="5">
        <v>5261.5618169596837</v>
      </c>
      <c r="R7112" s="5">
        <v>9079.4378771546035</v>
      </c>
      <c r="S7112" s="5">
        <v>13381.683099161544</v>
      </c>
      <c r="T7112" s="5">
        <v>13389.049961893134</v>
      </c>
      <c r="U7112" s="5">
        <v>2315.8195503479647</v>
      </c>
      <c r="V7112" s="5">
        <v>13012.620114603842</v>
      </c>
      <c r="W7112" s="5">
        <v>5262.3356202686537</v>
      </c>
      <c r="X7112" s="5">
        <v>15736.760265400913</v>
      </c>
      <c r="Y7112" s="5">
        <v>65769.866816909314</v>
      </c>
      <c r="Z7112" s="5">
        <v>7005.4614632212606</v>
      </c>
      <c r="AA7112" s="5">
        <v>90824.403956640483</v>
      </c>
      <c r="AB7112" s="5">
        <v>2242.1171370612847</v>
      </c>
      <c r="AC7112" s="5">
        <v>12312.327399547903</v>
      </c>
      <c r="AD7112" s="5">
        <v>15012.947947862393</v>
      </c>
      <c r="AE7112" s="5">
        <v>17137.98395122321</v>
      </c>
      <c r="AF7112" s="5">
        <v>39178.241101979955</v>
      </c>
      <c r="AG7112" s="5">
        <v>124798.03145729224</v>
      </c>
      <c r="AH7112" s="5">
        <v>28661.160663063507</v>
      </c>
      <c r="AI7112" s="5">
        <v>6425.6465185970737</v>
      </c>
      <c r="AJ7112" s="5">
        <v>33597.318938694552</v>
      </c>
      <c r="AK7112" s="5">
        <v>9291.5115065698246</v>
      </c>
      <c r="AL7112" s="5">
        <v>623190.75</v>
      </c>
      <c r="AM7112" s="5">
        <v>485209.25</v>
      </c>
      <c r="AN7112" s="5">
        <v>137981.484375</v>
      </c>
      <c r="AO7112" s="5" t="s">
        <v>1398</v>
      </c>
    </row>
    <row r="7113" spans="1:41" x14ac:dyDescent="0.4">
      <c r="A7113" s="5">
        <v>2026</v>
      </c>
      <c r="B7113" s="5" t="s">
        <v>4980</v>
      </c>
      <c r="C7113" s="5" t="s">
        <v>278</v>
      </c>
      <c r="D7113" s="5" t="s">
        <v>108</v>
      </c>
      <c r="E7113" s="5" t="s">
        <v>115</v>
      </c>
      <c r="F7113" s="5" t="s">
        <v>116</v>
      </c>
      <c r="G7113" s="5" t="s">
        <v>87</v>
      </c>
      <c r="H7113" s="5" t="s">
        <v>131</v>
      </c>
      <c r="I7113" s="5">
        <v>16481.14174697367</v>
      </c>
      <c r="J7113" s="5">
        <v>41623.409268254436</v>
      </c>
      <c r="K7113" s="5">
        <v>2674.0519441555653</v>
      </c>
      <c r="L7113" s="5">
        <v>3340.6504084438566</v>
      </c>
      <c r="M7113" s="5">
        <v>15400.485228192716</v>
      </c>
      <c r="N7113" s="5">
        <v>12949.079514544168</v>
      </c>
      <c r="O7113" s="5">
        <v>12446.566075123599</v>
      </c>
      <c r="P7113" s="5">
        <v>12366.513986622414</v>
      </c>
      <c r="Q7113" s="5">
        <v>5518.9739271185572</v>
      </c>
      <c r="R7113" s="5">
        <v>9247.3049574909692</v>
      </c>
      <c r="S7113" s="5">
        <v>17108.337144739438</v>
      </c>
      <c r="T7113" s="5">
        <v>14474.763303419453</v>
      </c>
      <c r="U7113" s="5">
        <v>2212.0354107283165</v>
      </c>
      <c r="V7113" s="5">
        <v>11965.110097574785</v>
      </c>
      <c r="W7113" s="5">
        <v>6236.9549970110666</v>
      </c>
      <c r="X7113" s="5">
        <v>24059.347580014608</v>
      </c>
      <c r="Y7113" s="5">
        <v>63127.670950833861</v>
      </c>
      <c r="Z7113" s="5">
        <v>8844.3294744339983</v>
      </c>
      <c r="AA7113" s="5">
        <v>86746.527532478227</v>
      </c>
      <c r="AB7113" s="5">
        <v>2506.5291562108364</v>
      </c>
      <c r="AC7113" s="5">
        <v>12071.287750357544</v>
      </c>
      <c r="AD7113" s="5">
        <v>17806.526757335734</v>
      </c>
      <c r="AE7113" s="5">
        <v>16185.701152881191</v>
      </c>
      <c r="AF7113" s="5">
        <v>40003.528455704283</v>
      </c>
      <c r="AG7113" s="5">
        <v>134207.08956964692</v>
      </c>
      <c r="AH7113" s="5">
        <v>24681.216065077751</v>
      </c>
      <c r="AI7113" s="5">
        <v>6928.1007379604043</v>
      </c>
      <c r="AJ7113" s="5">
        <v>33387.999869280451</v>
      </c>
      <c r="AK7113" s="5">
        <v>8966.0224490965102</v>
      </c>
      <c r="AL7113" s="5">
        <v>663567.25</v>
      </c>
      <c r="AM7113" s="5">
        <v>510278.34375</v>
      </c>
      <c r="AN7113" s="5">
        <v>153288.875</v>
      </c>
      <c r="AO7113" s="5" t="s">
        <v>6226</v>
      </c>
    </row>
    <row r="7114" spans="1:41" x14ac:dyDescent="0.4">
      <c r="A7114" s="5">
        <v>2026</v>
      </c>
      <c r="B7114" s="5" t="s">
        <v>7352</v>
      </c>
      <c r="C7114" s="5" t="s">
        <v>278</v>
      </c>
      <c r="D7114" s="5" t="s">
        <v>108</v>
      </c>
      <c r="E7114" s="5" t="s">
        <v>115</v>
      </c>
      <c r="F7114" s="5" t="s">
        <v>116</v>
      </c>
      <c r="G7114" s="5" t="s">
        <v>87</v>
      </c>
      <c r="H7114" s="5" t="s">
        <v>131</v>
      </c>
      <c r="I7114" s="5">
        <v>19590.64147360907</v>
      </c>
      <c r="J7114" s="5">
        <v>47656.071790441267</v>
      </c>
      <c r="K7114" s="5">
        <v>2532.4662742</v>
      </c>
      <c r="L7114" s="5">
        <v>4021</v>
      </c>
      <c r="M7114" s="5">
        <v>18567.256353923021</v>
      </c>
      <c r="N7114" s="5">
        <v>13593.96636132813</v>
      </c>
      <c r="O7114" s="5">
        <v>11652.469853674531</v>
      </c>
      <c r="P7114" s="5">
        <v>13099.39696</v>
      </c>
      <c r="Q7114" s="5">
        <v>5059.5375714419406</v>
      </c>
      <c r="R7114" s="5">
        <v>10145.876024467971</v>
      </c>
      <c r="S7114" s="5">
        <v>21750.792674877001</v>
      </c>
      <c r="T7114" s="5">
        <v>14450</v>
      </c>
      <c r="U7114" s="5">
        <v>2255</v>
      </c>
      <c r="V7114" s="5">
        <v>12618</v>
      </c>
      <c r="W7114" s="5">
        <v>5502.5297631743997</v>
      </c>
      <c r="X7114" s="5">
        <v>28130.64467812252</v>
      </c>
      <c r="Y7114" s="5">
        <v>63057.98</v>
      </c>
      <c r="Z7114" s="5">
        <v>8415.3226942752044</v>
      </c>
      <c r="AA7114" s="5">
        <v>91270</v>
      </c>
      <c r="AB7114" s="5">
        <v>4212</v>
      </c>
      <c r="AC7114" s="5">
        <v>13914.76199353091</v>
      </c>
      <c r="AD7114" s="5">
        <v>19055.794966595411</v>
      </c>
      <c r="AE7114" s="5">
        <v>17142.810413529001</v>
      </c>
      <c r="AF7114" s="5">
        <v>35622.922968902763</v>
      </c>
      <c r="AG7114" s="5">
        <v>135934</v>
      </c>
      <c r="AH7114" s="5">
        <v>31049.33818344969</v>
      </c>
      <c r="AI7114" s="5">
        <v>9865.7079063808596</v>
      </c>
      <c r="AJ7114" s="5">
        <v>35043.441425765333</v>
      </c>
      <c r="AK7114" s="5">
        <v>9157</v>
      </c>
      <c r="AL7114" s="5">
        <v>704366.6875</v>
      </c>
      <c r="AM7114" s="5">
        <v>528440.75</v>
      </c>
      <c r="AN7114" s="5">
        <v>175926</v>
      </c>
      <c r="AO7114" s="5" t="s">
        <v>8131</v>
      </c>
    </row>
    <row r="7115" spans="1:41" x14ac:dyDescent="0.4">
      <c r="A7115" s="5">
        <v>2026</v>
      </c>
      <c r="B7115" s="5" t="s">
        <v>6344</v>
      </c>
      <c r="C7115" s="5" t="s">
        <v>278</v>
      </c>
      <c r="D7115" s="5" t="s">
        <v>108</v>
      </c>
      <c r="E7115" s="5" t="s">
        <v>115</v>
      </c>
      <c r="F7115" s="5" t="s">
        <v>116</v>
      </c>
      <c r="G7115" s="5" t="s">
        <v>87</v>
      </c>
      <c r="H7115" s="5" t="s">
        <v>131</v>
      </c>
      <c r="I7115" s="5">
        <v>19039.960745280168</v>
      </c>
      <c r="J7115" s="5">
        <v>42988.275147338682</v>
      </c>
      <c r="K7115" s="5">
        <v>2928.8265016406949</v>
      </c>
      <c r="L7115" s="5">
        <v>4005.3142712909448</v>
      </c>
      <c r="M7115" s="5">
        <v>16064.529515053207</v>
      </c>
      <c r="N7115" s="5">
        <v>14355.413789707203</v>
      </c>
      <c r="O7115" s="5">
        <v>12159.489149887209</v>
      </c>
      <c r="P7115" s="5">
        <v>12878.337890461464</v>
      </c>
      <c r="Q7115" s="5">
        <v>5094.3627350911802</v>
      </c>
      <c r="R7115" s="5">
        <v>10088.866219597194</v>
      </c>
      <c r="S7115" s="5">
        <v>20778.273229209393</v>
      </c>
      <c r="T7115" s="5">
        <v>14464.198774935621</v>
      </c>
      <c r="U7115" s="5">
        <v>2156.342038965769</v>
      </c>
      <c r="V7115" s="5">
        <v>12214.888986496509</v>
      </c>
      <c r="W7115" s="5">
        <v>4844.7453159836996</v>
      </c>
      <c r="X7115" s="5">
        <v>25280.374364108531</v>
      </c>
      <c r="Y7115" s="5">
        <v>69025.186616978739</v>
      </c>
      <c r="Z7115" s="5">
        <v>8959.6919507094499</v>
      </c>
      <c r="AA7115" s="5">
        <v>89638.446176374709</v>
      </c>
      <c r="AB7115" s="5">
        <v>3601.3317370857253</v>
      </c>
      <c r="AC7115" s="5">
        <v>12101.451920486288</v>
      </c>
      <c r="AD7115" s="5">
        <v>19745.507768622305</v>
      </c>
      <c r="AE7115" s="5">
        <v>17184.247460093982</v>
      </c>
      <c r="AF7115" s="5">
        <v>38700.308739068445</v>
      </c>
      <c r="AG7115" s="5">
        <v>135542.23041480899</v>
      </c>
      <c r="AH7115" s="5">
        <v>25076.353034019965</v>
      </c>
      <c r="AI7115" s="5">
        <v>8214.6498726704558</v>
      </c>
      <c r="AJ7115" s="5">
        <v>34152.998659184312</v>
      </c>
      <c r="AK7115" s="5">
        <v>9063.2162008000123</v>
      </c>
      <c r="AL7115" s="5">
        <v>690347.75</v>
      </c>
      <c r="AM7115" s="5">
        <v>528126.25</v>
      </c>
      <c r="AN7115" s="5">
        <v>162221.5</v>
      </c>
      <c r="AO7115" s="5" t="s">
        <v>7180</v>
      </c>
    </row>
    <row r="7116" spans="1:41" x14ac:dyDescent="0.4">
      <c r="A7116" s="5">
        <v>2026</v>
      </c>
      <c r="B7116" s="5" t="s">
        <v>4024</v>
      </c>
      <c r="C7116" s="5" t="s">
        <v>278</v>
      </c>
      <c r="D7116" s="5" t="s">
        <v>108</v>
      </c>
      <c r="E7116" s="5" t="s">
        <v>115</v>
      </c>
      <c r="F7116" s="5" t="s">
        <v>116</v>
      </c>
      <c r="G7116" s="5" t="s">
        <v>88</v>
      </c>
      <c r="H7116" s="5" t="s">
        <v>131</v>
      </c>
      <c r="I7116" s="5">
        <v>14023.50046194181</v>
      </c>
      <c r="J7116" s="5">
        <v>29827.833335874158</v>
      </c>
      <c r="K7116" s="5">
        <v>3410.32348849447</v>
      </c>
      <c r="L7116" s="5">
        <v>4076.2348000000011</v>
      </c>
      <c r="M7116" s="5">
        <v>15475.66534521484</v>
      </c>
      <c r="N7116" s="5">
        <v>14114.46956273085</v>
      </c>
      <c r="O7116" s="5">
        <v>13459.2728648133</v>
      </c>
      <c r="P7116" s="5">
        <v>13243.56774544281</v>
      </c>
      <c r="Q7116" s="5">
        <v>5852.8967772350297</v>
      </c>
      <c r="R7116" s="5">
        <v>10193.803316174521</v>
      </c>
      <c r="S7116" s="5">
        <v>15012</v>
      </c>
      <c r="T7116" s="5">
        <v>14460.62008032996</v>
      </c>
      <c r="U7116" s="5">
        <v>2371.9076779952379</v>
      </c>
      <c r="V7116" s="5">
        <v>14689</v>
      </c>
      <c r="W7116" s="5">
        <v>6812.4993783295431</v>
      </c>
      <c r="X7116" s="5">
        <v>17851.40232895052</v>
      </c>
      <c r="Y7116" s="5">
        <v>68984.999038574926</v>
      </c>
      <c r="Z7116" s="5">
        <v>7662</v>
      </c>
      <c r="AA7116" s="5">
        <v>101179</v>
      </c>
      <c r="AB7116" s="5">
        <v>2043.76</v>
      </c>
      <c r="AC7116" s="5">
        <v>13849.43686</v>
      </c>
      <c r="AD7116" s="5">
        <v>17581.93380463131</v>
      </c>
      <c r="AE7116" s="5">
        <v>18346.282017086069</v>
      </c>
      <c r="AF7116" s="5">
        <v>43090.462527257812</v>
      </c>
      <c r="AG7116" s="5">
        <v>143022</v>
      </c>
      <c r="AH7116" s="5">
        <v>23949</v>
      </c>
      <c r="AI7116" s="5">
        <v>6844.8341038152357</v>
      </c>
      <c r="AJ7116" s="5">
        <v>36672</v>
      </c>
      <c r="AK7116" s="5">
        <v>9550.8763932921647</v>
      </c>
      <c r="AL7116" s="5">
        <v>687651.5625</v>
      </c>
      <c r="AM7116" s="5">
        <v>541199.375</v>
      </c>
      <c r="AN7116" s="5">
        <v>146452.1875</v>
      </c>
      <c r="AO7116" s="5" t="s">
        <v>4860</v>
      </c>
    </row>
    <row r="7117" spans="1:41" x14ac:dyDescent="0.4">
      <c r="A7117" s="5">
        <v>2026</v>
      </c>
      <c r="B7117" s="5" t="s">
        <v>7352</v>
      </c>
      <c r="C7117" s="5" t="s">
        <v>278</v>
      </c>
      <c r="D7117" s="5" t="s">
        <v>108</v>
      </c>
      <c r="E7117" s="5" t="s">
        <v>115</v>
      </c>
      <c r="F7117" s="5" t="s">
        <v>116</v>
      </c>
      <c r="G7117" s="5" t="s">
        <v>88</v>
      </c>
      <c r="H7117" s="5" t="s">
        <v>131</v>
      </c>
      <c r="I7117" s="5">
        <v>22062.244196853251</v>
      </c>
      <c r="J7117" s="5">
        <v>54645.330380723113</v>
      </c>
      <c r="K7117" s="5">
        <v>2790.016176744422</v>
      </c>
      <c r="L7117" s="5">
        <v>4535.8491256303914</v>
      </c>
      <c r="M7117" s="5">
        <v>20499.751308459628</v>
      </c>
      <c r="N7117" s="5">
        <v>14994.14489654492</v>
      </c>
      <c r="O7117" s="5">
        <v>12865.268275308759</v>
      </c>
      <c r="P7117" s="5">
        <v>13939.835848813291</v>
      </c>
      <c r="Q7117" s="5">
        <v>5621.4999401885652</v>
      </c>
      <c r="R7117" s="5">
        <v>11386.685120344049</v>
      </c>
      <c r="S7117" s="5">
        <v>24010.08181013335</v>
      </c>
      <c r="T7117" s="5">
        <v>16302.913650063039</v>
      </c>
      <c r="U7117" s="5">
        <v>2503.7240374166399</v>
      </c>
      <c r="V7117" s="5">
        <v>13930</v>
      </c>
      <c r="W7117" s="5">
        <v>5148</v>
      </c>
      <c r="X7117" s="5">
        <v>31088.95428523645</v>
      </c>
      <c r="Y7117" s="5">
        <v>72400.433571418034</v>
      </c>
      <c r="Z7117" s="5">
        <v>9354.4623494436037</v>
      </c>
      <c r="AA7117" s="5">
        <v>104335</v>
      </c>
      <c r="AB7117" s="5">
        <v>4650.3883430784008</v>
      </c>
      <c r="AC7117" s="5">
        <v>15363.021598154441</v>
      </c>
      <c r="AD7117" s="5">
        <v>21172.320345954551</v>
      </c>
      <c r="AE7117" s="5">
        <v>18927.04789047442</v>
      </c>
      <c r="AF7117" s="5">
        <v>41217.398229523933</v>
      </c>
      <c r="AG7117" s="5">
        <v>154774</v>
      </c>
      <c r="AH7117" s="5">
        <v>35949.300125719827</v>
      </c>
      <c r="AI7117" s="5">
        <v>10892.538709413569</v>
      </c>
      <c r="AJ7117" s="5">
        <v>39464.60677537616</v>
      </c>
      <c r="AK7117" s="5">
        <v>10085</v>
      </c>
      <c r="AL7117" s="5">
        <v>794909.875</v>
      </c>
      <c r="AM7117" s="5">
        <v>599455.375</v>
      </c>
      <c r="AN7117" s="5">
        <v>195454.53125</v>
      </c>
      <c r="AO7117" s="5" t="s">
        <v>8132</v>
      </c>
    </row>
    <row r="7118" spans="1:41" x14ac:dyDescent="0.4">
      <c r="A7118" s="5">
        <v>2026</v>
      </c>
      <c r="B7118" s="5" t="s">
        <v>4980</v>
      </c>
      <c r="C7118" s="5" t="s">
        <v>278</v>
      </c>
      <c r="D7118" s="5" t="s">
        <v>108</v>
      </c>
      <c r="E7118" s="5" t="s">
        <v>115</v>
      </c>
      <c r="F7118" s="5" t="s">
        <v>116</v>
      </c>
      <c r="G7118" s="5" t="s">
        <v>88</v>
      </c>
      <c r="H7118" s="5" t="s">
        <v>131</v>
      </c>
      <c r="I7118" s="5">
        <v>18543.512364545619</v>
      </c>
      <c r="J7118" s="5">
        <v>48529.694155037898</v>
      </c>
      <c r="K7118" s="5">
        <v>2908.6958385532439</v>
      </c>
      <c r="L7118" s="5">
        <v>3764.9501508135281</v>
      </c>
      <c r="M7118" s="5">
        <v>16987.870293314969</v>
      </c>
      <c r="N7118" s="5">
        <v>14424.362638307761</v>
      </c>
      <c r="O7118" s="5">
        <v>13729.47975004728</v>
      </c>
      <c r="P7118" s="5">
        <v>13735.06798719693</v>
      </c>
      <c r="Q7118" s="5">
        <v>6165.8476372884061</v>
      </c>
      <c r="R7118" s="5">
        <v>10130.55383109339</v>
      </c>
      <c r="S7118" s="5">
        <v>18559.324393639708</v>
      </c>
      <c r="T7118" s="5">
        <v>16259.35413239196</v>
      </c>
      <c r="U7118" s="5">
        <v>2349.3944964049911</v>
      </c>
      <c r="V7118" s="5">
        <v>13622</v>
      </c>
      <c r="W7118" s="5">
        <v>6879.821053982494</v>
      </c>
      <c r="X7118" s="5">
        <v>27285.824000000001</v>
      </c>
      <c r="Y7118" s="5">
        <v>72982.875413121656</v>
      </c>
      <c r="Z7118" s="5">
        <v>9851.9601712709646</v>
      </c>
      <c r="AA7118" s="5">
        <v>101179</v>
      </c>
      <c r="AB7118" s="5">
        <v>2962</v>
      </c>
      <c r="AC7118" s="5">
        <v>13337.49297026686</v>
      </c>
      <c r="AD7118" s="5">
        <v>19893.61290430187</v>
      </c>
      <c r="AE7118" s="5">
        <v>17854.02133227275</v>
      </c>
      <c r="AF7118" s="5">
        <v>45084.421318582346</v>
      </c>
      <c r="AG7118" s="5">
        <v>163966</v>
      </c>
      <c r="AH7118" s="5">
        <v>28168.284966563991</v>
      </c>
      <c r="AI7118" s="5">
        <v>7642.2057468706589</v>
      </c>
      <c r="AJ7118" s="5">
        <v>38317.333463106646</v>
      </c>
      <c r="AK7118" s="5">
        <v>9628</v>
      </c>
      <c r="AL7118" s="5">
        <v>764742.9375</v>
      </c>
      <c r="AM7118" s="5">
        <v>593838.4375</v>
      </c>
      <c r="AN7118" s="5">
        <v>170904.46875</v>
      </c>
      <c r="AO7118" s="5" t="s">
        <v>6227</v>
      </c>
    </row>
    <row r="7119" spans="1:41" x14ac:dyDescent="0.4">
      <c r="A7119" s="5">
        <v>2026</v>
      </c>
      <c r="B7119" s="5" t="s">
        <v>6344</v>
      </c>
      <c r="C7119" s="5" t="s">
        <v>278</v>
      </c>
      <c r="D7119" s="5" t="s">
        <v>108</v>
      </c>
      <c r="E7119" s="5" t="s">
        <v>115</v>
      </c>
      <c r="F7119" s="5" t="s">
        <v>116</v>
      </c>
      <c r="G7119" s="5" t="s">
        <v>88</v>
      </c>
      <c r="H7119" s="5" t="s">
        <v>131</v>
      </c>
      <c r="I7119" s="5">
        <v>21546.811155748292</v>
      </c>
      <c r="J7119" s="5">
        <v>50585.622943594331</v>
      </c>
      <c r="K7119" s="5">
        <v>2595.7454742</v>
      </c>
      <c r="L7119" s="5">
        <v>4540.2710427088468</v>
      </c>
      <c r="M7119" s="5">
        <v>17823.357746204889</v>
      </c>
      <c r="N7119" s="5">
        <v>15927.113213811999</v>
      </c>
      <c r="O7119" s="5">
        <v>13490.77325460774</v>
      </c>
      <c r="P7119" s="5">
        <v>14204.48205448764</v>
      </c>
      <c r="Q7119" s="5">
        <v>5652.1200593756812</v>
      </c>
      <c r="R7119" s="5">
        <v>11193.44775811736</v>
      </c>
      <c r="S7119" s="5">
        <v>23053.186634913061</v>
      </c>
      <c r="T7119" s="5">
        <v>16323.10589233994</v>
      </c>
      <c r="U7119" s="5">
        <v>2298.332733363744</v>
      </c>
      <c r="V7119" s="5">
        <v>13551</v>
      </c>
      <c r="W7119" s="5">
        <v>5375.1732271470719</v>
      </c>
      <c r="X7119" s="5">
        <v>28891</v>
      </c>
      <c r="Y7119" s="5">
        <v>80269.68122979172</v>
      </c>
      <c r="Z7119" s="5">
        <v>9979.6667608101634</v>
      </c>
      <c r="AA7119" s="5">
        <v>103980</v>
      </c>
      <c r="AB7119" s="5">
        <v>4396.2956185906351</v>
      </c>
      <c r="AC7119" s="5">
        <v>13426.381807522919</v>
      </c>
      <c r="AD7119" s="5">
        <v>22366.79436042799</v>
      </c>
      <c r="AE7119" s="5">
        <v>19065.668234701068</v>
      </c>
      <c r="AF7119" s="5">
        <v>43796.168187597628</v>
      </c>
      <c r="AG7119" s="5">
        <v>157481</v>
      </c>
      <c r="AH7119" s="5">
        <v>29700.416011402529</v>
      </c>
      <c r="AI7119" s="5">
        <v>9114.0324591035533</v>
      </c>
      <c r="AJ7119" s="5">
        <v>38650.09148824781</v>
      </c>
      <c r="AK7119" s="5">
        <v>10033</v>
      </c>
      <c r="AL7119" s="5">
        <v>789310.6875</v>
      </c>
      <c r="AM7119" s="5">
        <v>606147.8125</v>
      </c>
      <c r="AN7119" s="5">
        <v>183162.890625</v>
      </c>
      <c r="AO7119" s="5" t="s">
        <v>7181</v>
      </c>
    </row>
    <row r="7120" spans="1:41" x14ac:dyDescent="0.4">
      <c r="A7120" s="5">
        <v>2026</v>
      </c>
      <c r="B7120" s="5" t="s">
        <v>582</v>
      </c>
      <c r="C7120" s="5" t="s">
        <v>278</v>
      </c>
      <c r="D7120" s="5" t="s">
        <v>108</v>
      </c>
      <c r="E7120" s="5" t="s">
        <v>115</v>
      </c>
      <c r="F7120" s="5" t="s">
        <v>116</v>
      </c>
      <c r="G7120" s="5" t="s">
        <v>88</v>
      </c>
      <c r="H7120" s="5" t="s">
        <v>131</v>
      </c>
      <c r="I7120" s="5">
        <v>22015.98027799507</v>
      </c>
      <c r="J7120" s="5">
        <v>22295.266783246301</v>
      </c>
      <c r="K7120" s="5">
        <v>3654.6315068717781</v>
      </c>
      <c r="L7120" s="5">
        <v>5263.1558229957054</v>
      </c>
      <c r="M7120" s="5">
        <v>14679.982852545139</v>
      </c>
      <c r="N7120" s="5">
        <v>14494.833909000001</v>
      </c>
      <c r="O7120" s="5">
        <v>13115.85881754513</v>
      </c>
      <c r="P7120" s="5">
        <v>9132</v>
      </c>
      <c r="Q7120" s="5">
        <v>5671.6508860285958</v>
      </c>
      <c r="R7120" s="5">
        <v>9675.5900873001974</v>
      </c>
      <c r="S7120" s="5">
        <v>14079.45861587408</v>
      </c>
      <c r="T7120" s="5">
        <v>13338.312164340299</v>
      </c>
      <c r="U7120" s="5">
        <v>2330.5823257675638</v>
      </c>
      <c r="V7120" s="5">
        <v>292</v>
      </c>
      <c r="W7120" s="5">
        <v>5781.2305675144826</v>
      </c>
      <c r="X7120" s="5">
        <v>17479.42390866992</v>
      </c>
      <c r="Y7120" s="5">
        <v>72067.14605000001</v>
      </c>
      <c r="Z7120" s="5">
        <v>7651.1063677618067</v>
      </c>
      <c r="AA7120" s="5">
        <v>100697.0823592727</v>
      </c>
      <c r="AB7120" s="5">
        <v>2043</v>
      </c>
      <c r="AC7120" s="5">
        <v>13570.06789</v>
      </c>
      <c r="AD7120" s="5">
        <v>16396.58746905001</v>
      </c>
      <c r="AE7120" s="5">
        <v>18619.542219135608</v>
      </c>
      <c r="AF7120" s="5">
        <v>43303.459278872288</v>
      </c>
      <c r="AG7120" s="5">
        <v>140807.21084142441</v>
      </c>
      <c r="AH7120" s="5">
        <v>31880.976187191969</v>
      </c>
      <c r="AI7120" s="5">
        <v>6997.2669892836311</v>
      </c>
      <c r="AJ7120" s="5">
        <v>37317.832261535368</v>
      </c>
      <c r="AK7120" s="5">
        <v>9875.5480347175908</v>
      </c>
      <c r="AL7120" s="5">
        <v>674526.75</v>
      </c>
      <c r="AM7120" s="5">
        <v>525204.5</v>
      </c>
      <c r="AN7120" s="5">
        <v>149322.265625</v>
      </c>
      <c r="AO7120" s="5" t="s">
        <v>1399</v>
      </c>
    </row>
    <row r="7121" spans="1:41" x14ac:dyDescent="0.4">
      <c r="A7121" s="5">
        <v>2026</v>
      </c>
      <c r="B7121" s="5" t="s">
        <v>7352</v>
      </c>
      <c r="C7121" s="5" t="s">
        <v>278</v>
      </c>
      <c r="D7121" s="5" t="s">
        <v>108</v>
      </c>
      <c r="E7121" s="5" t="s">
        <v>29</v>
      </c>
      <c r="F7121" s="5" t="s">
        <v>29</v>
      </c>
      <c r="G7121" s="5" t="s">
        <v>87</v>
      </c>
      <c r="H7121" s="5" t="s">
        <v>131</v>
      </c>
      <c r="I7121" s="5">
        <v>832</v>
      </c>
      <c r="J7121" s="5">
        <v>3507.101208060823</v>
      </c>
      <c r="K7121" s="5">
        <v>250</v>
      </c>
      <c r="L7121" s="5">
        <v>550</v>
      </c>
      <c r="M7121" s="5">
        <v>1652.9400278590051</v>
      </c>
      <c r="N7121" s="5">
        <v>590</v>
      </c>
      <c r="O7121" s="5">
        <v>1065</v>
      </c>
      <c r="P7121" s="5">
        <v>1487.578</v>
      </c>
      <c r="Q7121" s="5">
        <v>1.5611024636132731</v>
      </c>
      <c r="R7121" s="5">
        <v>806.5508499</v>
      </c>
      <c r="S7121" s="5">
        <v>1000</v>
      </c>
      <c r="T7121" s="5">
        <v>1700</v>
      </c>
      <c r="U7121" s="5">
        <v>37</v>
      </c>
      <c r="V7121" s="5">
        <v>1290</v>
      </c>
      <c r="W7121" s="5">
        <v>641.58000000000004</v>
      </c>
      <c r="X7121" s="5">
        <v>2820</v>
      </c>
      <c r="Y7121" s="5">
        <v>4000</v>
      </c>
      <c r="Z7121" s="5">
        <v>1117.9691504</v>
      </c>
      <c r="AA7121" s="5">
        <v>7947</v>
      </c>
      <c r="AB7121" s="5">
        <v>600</v>
      </c>
      <c r="AC7121" s="5">
        <v>1223.161688968672</v>
      </c>
      <c r="AD7121" s="5">
        <v>1534.821948</v>
      </c>
      <c r="AE7121" s="5">
        <v>1813.8050000000001</v>
      </c>
      <c r="AF7121" s="5">
        <v>2230.4</v>
      </c>
      <c r="AG7121" s="5">
        <v>7591</v>
      </c>
      <c r="AH7121" s="5">
        <v>994.37818344969298</v>
      </c>
      <c r="AI7121" s="5">
        <v>1031</v>
      </c>
      <c r="AJ7121" s="5">
        <v>1801.3660199999999</v>
      </c>
      <c r="AK7121" s="5">
        <v>760</v>
      </c>
      <c r="AL7121" s="5">
        <v>50876.2109375</v>
      </c>
      <c r="AM7121" s="5">
        <v>36826.4921875</v>
      </c>
      <c r="AN7121" s="5">
        <v>14049.7197265625</v>
      </c>
      <c r="AO7121" s="5" t="s">
        <v>8133</v>
      </c>
    </row>
    <row r="7122" spans="1:41" x14ac:dyDescent="0.4">
      <c r="A7122" s="5">
        <v>2026</v>
      </c>
      <c r="B7122" s="5" t="s">
        <v>4980</v>
      </c>
      <c r="C7122" s="5" t="s">
        <v>278</v>
      </c>
      <c r="D7122" s="5" t="s">
        <v>108</v>
      </c>
      <c r="E7122" s="5" t="s">
        <v>29</v>
      </c>
      <c r="F7122" s="5" t="s">
        <v>29</v>
      </c>
      <c r="G7122" s="5" t="s">
        <v>87</v>
      </c>
      <c r="H7122" s="5" t="s">
        <v>131</v>
      </c>
      <c r="I7122" s="5">
        <v>542.15707725769278</v>
      </c>
      <c r="J7122" s="5">
        <v>4461.416950215953</v>
      </c>
      <c r="K7122" s="5">
        <v>180.15352888428527</v>
      </c>
      <c r="L7122" s="5">
        <v>376.96865581567209</v>
      </c>
      <c r="M7122" s="5">
        <v>1145.4848657382302</v>
      </c>
      <c r="N7122" s="5">
        <v>287.81973411477742</v>
      </c>
      <c r="O7122" s="5">
        <v>1056.9701261130033</v>
      </c>
      <c r="P7122" s="5">
        <v>1413.71368459925</v>
      </c>
      <c r="Q7122" s="5">
        <v>1.7627674149956514</v>
      </c>
      <c r="R7122" s="5">
        <v>654.9834638298056</v>
      </c>
      <c r="S7122" s="5">
        <v>1127.7819178131847</v>
      </c>
      <c r="T7122" s="5">
        <v>1770.2947925045373</v>
      </c>
      <c r="U7122" s="5">
        <v>36.655515703623365</v>
      </c>
      <c r="V7122" s="5">
        <v>1122.5751684234656</v>
      </c>
      <c r="W7122" s="5">
        <v>593.56943042799196</v>
      </c>
      <c r="X7122" s="5">
        <v>2395.1047192708447</v>
      </c>
      <c r="Y7122" s="5">
        <v>3707.2055654800902</v>
      </c>
      <c r="Z7122" s="5">
        <v>1241.5750985500285</v>
      </c>
      <c r="AA7122" s="5">
        <v>7746.601742024267</v>
      </c>
      <c r="AB7122" s="5">
        <v>314.48766313904133</v>
      </c>
      <c r="AC7122" s="5">
        <v>1024.7533642641156</v>
      </c>
      <c r="AD7122" s="5">
        <v>1546.7282023672576</v>
      </c>
      <c r="AE7122" s="5">
        <v>1822.3622864017298</v>
      </c>
      <c r="AF7122" s="5">
        <v>1409.4774732957744</v>
      </c>
      <c r="AG7122" s="5">
        <v>5727.4243286911505</v>
      </c>
      <c r="AH7122" s="5">
        <v>759.16794564097609</v>
      </c>
      <c r="AI7122" s="5">
        <v>745.60651260779343</v>
      </c>
      <c r="AJ7122" s="5">
        <v>1721.3513482411768</v>
      </c>
      <c r="AK7122" s="5">
        <v>708.11791700181493</v>
      </c>
      <c r="AL7122" s="5">
        <v>45642.26953125</v>
      </c>
      <c r="AM7122" s="5">
        <v>33298.80078125</v>
      </c>
      <c r="AN7122" s="5">
        <v>12343.4677734375</v>
      </c>
      <c r="AO7122" s="5" t="s">
        <v>6228</v>
      </c>
    </row>
    <row r="7123" spans="1:41" x14ac:dyDescent="0.4">
      <c r="A7123" s="5">
        <v>2026</v>
      </c>
      <c r="B7123" s="5" t="s">
        <v>4024</v>
      </c>
      <c r="C7123" s="5" t="s">
        <v>278</v>
      </c>
      <c r="D7123" s="5" t="s">
        <v>108</v>
      </c>
      <c r="E7123" s="5" t="s">
        <v>29</v>
      </c>
      <c r="F7123" s="5" t="s">
        <v>29</v>
      </c>
      <c r="G7123" s="5" t="s">
        <v>87</v>
      </c>
      <c r="H7123" s="5" t="s">
        <v>131</v>
      </c>
      <c r="I7123" s="5">
        <v>591.8567964711242</v>
      </c>
      <c r="J7123" s="5">
        <v>4468.4800710150557</v>
      </c>
      <c r="K7123" s="5">
        <v>127.27255260018026</v>
      </c>
      <c r="L7123" s="5">
        <v>387.30193884619155</v>
      </c>
      <c r="M7123" s="5">
        <v>1069.894858691137</v>
      </c>
      <c r="N7123" s="5">
        <v>666.89484612485057</v>
      </c>
      <c r="O7123" s="5">
        <v>1085.943281571504</v>
      </c>
      <c r="P7123" s="5">
        <v>1702.2898267374139</v>
      </c>
      <c r="Q7123" s="5">
        <v>1.5439993697333885</v>
      </c>
      <c r="R7123" s="5">
        <v>658.50043095055457</v>
      </c>
      <c r="S7123" s="5">
        <v>1158.6961319625013</v>
      </c>
      <c r="T7123" s="5">
        <v>1604.8422880367054</v>
      </c>
      <c r="U7123" s="5">
        <v>40.149500118501813</v>
      </c>
      <c r="V7123" s="5">
        <v>1146.9272885168989</v>
      </c>
      <c r="W7123" s="5">
        <v>453.63542008504209</v>
      </c>
      <c r="X7123" s="5">
        <v>2116.252030491069</v>
      </c>
      <c r="Y7123" s="5">
        <v>3749.981479712435</v>
      </c>
      <c r="Z7123" s="5">
        <v>1184.3736085710887</v>
      </c>
      <c r="AA7123" s="5">
        <v>8100.1739751505975</v>
      </c>
      <c r="AB7123" s="5">
        <v>154.38582810913107</v>
      </c>
      <c r="AC7123" s="5">
        <v>1192.4834115999672</v>
      </c>
      <c r="AD7123" s="5">
        <v>1434.9460790404423</v>
      </c>
      <c r="AE7123" s="5">
        <v>1868.0364232747252</v>
      </c>
      <c r="AF7123" s="5">
        <v>1114.0800887910991</v>
      </c>
      <c r="AG7123" s="5">
        <v>5509.958522259355</v>
      </c>
      <c r="AH7123" s="5">
        <v>773.53398283369199</v>
      </c>
      <c r="AI7123" s="5">
        <v>766.04471882285407</v>
      </c>
      <c r="AJ7123" s="5">
        <v>1554.1369124476535</v>
      </c>
      <c r="AK7123" s="5">
        <v>641.93691521468213</v>
      </c>
      <c r="AL7123" s="5">
        <v>45324.5546875</v>
      </c>
      <c r="AM7123" s="5">
        <v>33937.171875</v>
      </c>
      <c r="AN7123" s="5">
        <v>11387.3837890625</v>
      </c>
      <c r="AO7123" s="5" t="s">
        <v>4861</v>
      </c>
    </row>
    <row r="7124" spans="1:41" x14ac:dyDescent="0.4">
      <c r="A7124" s="5">
        <v>2026</v>
      </c>
      <c r="B7124" s="5" t="s">
        <v>6344</v>
      </c>
      <c r="C7124" s="5" t="s">
        <v>278</v>
      </c>
      <c r="D7124" s="5" t="s">
        <v>108</v>
      </c>
      <c r="E7124" s="5" t="s">
        <v>29</v>
      </c>
      <c r="F7124" s="5" t="s">
        <v>29</v>
      </c>
      <c r="G7124" s="5" t="s">
        <v>87</v>
      </c>
      <c r="H7124" s="5" t="s">
        <v>131</v>
      </c>
      <c r="I7124" s="5">
        <v>710.52204508455679</v>
      </c>
      <c r="J7124" s="5">
        <v>3958.6228226139597</v>
      </c>
      <c r="K7124" s="5">
        <v>239.09646448935791</v>
      </c>
      <c r="L7124" s="5">
        <v>558.26732113786613</v>
      </c>
      <c r="M7124" s="5">
        <v>1370.2925155202167</v>
      </c>
      <c r="N7124" s="5">
        <v>337.72635350108453</v>
      </c>
      <c r="O7124" s="5">
        <v>1030.2569653726075</v>
      </c>
      <c r="P7124" s="5">
        <v>1438.8863137526798</v>
      </c>
      <c r="Q7124" s="5">
        <v>1.760225458311691</v>
      </c>
      <c r="R7124" s="5">
        <v>720.94186483240503</v>
      </c>
      <c r="S7124" s="5">
        <v>1015.0314929779383</v>
      </c>
      <c r="T7124" s="5">
        <v>1725.5535380624951</v>
      </c>
      <c r="U7124" s="5">
        <v>33.561001283822556</v>
      </c>
      <c r="V7124" s="5">
        <v>1238.3384214330847</v>
      </c>
      <c r="W7124" s="5">
        <v>608.00386429378511</v>
      </c>
      <c r="X7124" s="5">
        <v>2334.5724338492582</v>
      </c>
      <c r="Y7124" s="5">
        <v>4009.3743972628563</v>
      </c>
      <c r="Z7124" s="5">
        <v>1237.7400286830305</v>
      </c>
      <c r="AA7124" s="5">
        <v>7957.8469049470368</v>
      </c>
      <c r="AB7124" s="5">
        <v>306.5395108793374</v>
      </c>
      <c r="AC7124" s="5">
        <v>951.22837108439626</v>
      </c>
      <c r="AD7124" s="5">
        <v>1731.6001889992824</v>
      </c>
      <c r="AE7124" s="5">
        <v>2107.2053794222002</v>
      </c>
      <c r="AF7124" s="5">
        <v>1549.4049727711038</v>
      </c>
      <c r="AG7124" s="5">
        <v>7579.2401580662654</v>
      </c>
      <c r="AH7124" s="5">
        <v>733.86776942304937</v>
      </c>
      <c r="AI7124" s="5">
        <v>1018.0765874568722</v>
      </c>
      <c r="AJ7124" s="5">
        <v>1842.282159754958</v>
      </c>
      <c r="AK7124" s="5">
        <v>690.22141522499805</v>
      </c>
      <c r="AL7124" s="5">
        <v>49036.06640625</v>
      </c>
      <c r="AM7124" s="5">
        <v>36232.9453125</v>
      </c>
      <c r="AN7124" s="5">
        <v>12803.11328125</v>
      </c>
      <c r="AO7124" s="5" t="s">
        <v>7182</v>
      </c>
    </row>
    <row r="7125" spans="1:41" x14ac:dyDescent="0.4">
      <c r="A7125" s="5">
        <v>2026</v>
      </c>
      <c r="B7125" s="5" t="s">
        <v>582</v>
      </c>
      <c r="C7125" s="5" t="s">
        <v>278</v>
      </c>
      <c r="D7125" s="5" t="s">
        <v>108</v>
      </c>
      <c r="E7125" s="5" t="s">
        <v>29</v>
      </c>
      <c r="F7125" s="5" t="s">
        <v>29</v>
      </c>
      <c r="G7125" s="5" t="s">
        <v>87</v>
      </c>
      <c r="H7125" s="5" t="s">
        <v>131</v>
      </c>
      <c r="I7125" s="5">
        <v>525.55468788853568</v>
      </c>
      <c r="J7125" s="5">
        <v>4529.3418721738808</v>
      </c>
      <c r="K7125" s="5">
        <v>128.62267668310452</v>
      </c>
      <c r="L7125" s="5">
        <v>397.28164641027166</v>
      </c>
      <c r="M7125" s="5">
        <v>1207.2094227936432</v>
      </c>
      <c r="N7125" s="5">
        <v>267.78099923786266</v>
      </c>
      <c r="O7125" s="5">
        <v>1184.1407481871684</v>
      </c>
      <c r="P7125" s="5">
        <v>1234.7776961578033</v>
      </c>
      <c r="Q7125" s="5">
        <v>1.5603783194009231</v>
      </c>
      <c r="R7125" s="5">
        <v>671.65611622576182</v>
      </c>
      <c r="S7125" s="5">
        <v>1395.252110334045</v>
      </c>
      <c r="T7125" s="5">
        <v>2414.4188455872863</v>
      </c>
      <c r="U7125" s="5">
        <v>34.193741267979178</v>
      </c>
      <c r="V7125" s="5">
        <v>1154.5311934353751</v>
      </c>
      <c r="W7125" s="5">
        <v>329.23893348917539</v>
      </c>
      <c r="X7125" s="5">
        <v>2044.2940314687364</v>
      </c>
      <c r="Y7125" s="5">
        <v>3720.3999484276819</v>
      </c>
      <c r="Z7125" s="5">
        <v>1185.2601605610314</v>
      </c>
      <c r="AA7125" s="5">
        <v>8164.3169655892025</v>
      </c>
      <c r="AB7125" s="5">
        <v>158.03468807480419</v>
      </c>
      <c r="AC7125" s="5">
        <v>1164.7016694312649</v>
      </c>
      <c r="AD7125" s="5">
        <v>1450.1676151534271</v>
      </c>
      <c r="AE7125" s="5">
        <v>2029.209293404951</v>
      </c>
      <c r="AF7125" s="5">
        <v>998.3600709572122</v>
      </c>
      <c r="AG7125" s="5">
        <v>4961.1454491845534</v>
      </c>
      <c r="AH7125" s="5">
        <v>783.97277379330819</v>
      </c>
      <c r="AI7125" s="5">
        <v>1100.7555009654764</v>
      </c>
      <c r="AJ7125" s="5">
        <v>1633.02511010631</v>
      </c>
      <c r="AK7125" s="5">
        <v>658.47786697835079</v>
      </c>
      <c r="AL7125" s="5">
        <v>45527.67578125</v>
      </c>
      <c r="AM7125" s="5">
        <v>32673.095703125</v>
      </c>
      <c r="AN7125" s="5">
        <v>12854.5859375</v>
      </c>
      <c r="AO7125" s="5" t="s">
        <v>1400</v>
      </c>
    </row>
    <row r="7126" spans="1:41" x14ac:dyDescent="0.4">
      <c r="A7126" s="5">
        <v>2026</v>
      </c>
      <c r="B7126" s="5" t="s">
        <v>4980</v>
      </c>
      <c r="C7126" s="5" t="s">
        <v>278</v>
      </c>
      <c r="D7126" s="5" t="s">
        <v>108</v>
      </c>
      <c r="E7126" s="5" t="s">
        <v>29</v>
      </c>
      <c r="F7126" s="5" t="s">
        <v>29</v>
      </c>
      <c r="G7126" s="5" t="s">
        <v>88</v>
      </c>
      <c r="H7126" s="5" t="s">
        <v>131</v>
      </c>
      <c r="I7126" s="5">
        <v>610</v>
      </c>
      <c r="J7126" s="5">
        <v>5257.8947279565364</v>
      </c>
      <c r="K7126" s="5">
        <v>196</v>
      </c>
      <c r="L7126" s="5">
        <v>424.84786614541679</v>
      </c>
      <c r="M7126" s="5">
        <v>1263.5542344142079</v>
      </c>
      <c r="N7126" s="5">
        <v>320.610914055308</v>
      </c>
      <c r="O7126" s="5">
        <v>1165.915952664019</v>
      </c>
      <c r="P7126" s="5">
        <v>1570.1638541760001</v>
      </c>
      <c r="Q7126" s="5">
        <v>1.969379715209959</v>
      </c>
      <c r="R7126" s="5">
        <v>717.54368102987235</v>
      </c>
      <c r="S7126" s="5">
        <v>1223.431025522661</v>
      </c>
      <c r="T7126" s="5">
        <v>1988.5541025227581</v>
      </c>
      <c r="U7126" s="5">
        <v>41.242410211279761</v>
      </c>
      <c r="V7126" s="5">
        <v>1278</v>
      </c>
      <c r="W7126" s="5">
        <v>654.75083056008953</v>
      </c>
      <c r="X7126" s="5">
        <v>2716.3</v>
      </c>
      <c r="Y7126" s="5">
        <v>4143.2482327280804</v>
      </c>
      <c r="Z7126" s="5">
        <v>1383.0272216695651</v>
      </c>
      <c r="AA7126" s="5">
        <v>9005</v>
      </c>
      <c r="AB7126" s="5">
        <v>372</v>
      </c>
      <c r="AC7126" s="5">
        <v>1137.446947655819</v>
      </c>
      <c r="AD7126" s="5">
        <v>1728.0187509551599</v>
      </c>
      <c r="AE7126" s="5">
        <v>2010.1999183862399</v>
      </c>
      <c r="AF7126" s="5">
        <v>1588.4967826145939</v>
      </c>
      <c r="AG7126" s="5">
        <v>6997</v>
      </c>
      <c r="AH7126" s="5">
        <v>857.52198759498458</v>
      </c>
      <c r="AI7126" s="5">
        <v>822.45893803688466</v>
      </c>
      <c r="AJ7126" s="5">
        <v>1975.4880159326799</v>
      </c>
      <c r="AK7126" s="5">
        <v>781</v>
      </c>
      <c r="AL7126" s="5">
        <v>52231.68359375</v>
      </c>
      <c r="AM7126" s="5">
        <v>38462.17578125</v>
      </c>
      <c r="AN7126" s="5">
        <v>13769.505859375</v>
      </c>
      <c r="AO7126" s="5" t="s">
        <v>6229</v>
      </c>
    </row>
    <row r="7127" spans="1:41" x14ac:dyDescent="0.4">
      <c r="A7127" s="5">
        <v>2026</v>
      </c>
      <c r="B7127" s="5" t="s">
        <v>4024</v>
      </c>
      <c r="C7127" s="5" t="s">
        <v>278</v>
      </c>
      <c r="D7127" s="5" t="s">
        <v>108</v>
      </c>
      <c r="E7127" s="5" t="s">
        <v>29</v>
      </c>
      <c r="F7127" s="5" t="s">
        <v>29</v>
      </c>
      <c r="G7127" s="5" t="s">
        <v>88</v>
      </c>
      <c r="H7127" s="5" t="s">
        <v>131</v>
      </c>
      <c r="I7127" s="5">
        <v>661.115111831229</v>
      </c>
      <c r="J7127" s="5">
        <v>5020.8040842444034</v>
      </c>
      <c r="K7127" s="5">
        <v>139.51409688599929</v>
      </c>
      <c r="L7127" s="5">
        <v>430.45420000000013</v>
      </c>
      <c r="M7127" s="5">
        <v>1171.6593810022659</v>
      </c>
      <c r="N7127" s="5">
        <v>735.35428415264403</v>
      </c>
      <c r="O7127" s="5">
        <v>1186.903582866827</v>
      </c>
      <c r="P7127" s="5">
        <v>1820.7907002424799</v>
      </c>
      <c r="Q7127" s="5">
        <v>1.694176030264287</v>
      </c>
      <c r="R7127" s="5">
        <v>710.58158522499014</v>
      </c>
      <c r="S7127" s="5">
        <v>1270</v>
      </c>
      <c r="T7127" s="5">
        <v>1792.6388529334661</v>
      </c>
      <c r="U7127" s="5">
        <v>41.242410211279761</v>
      </c>
      <c r="V7127" s="5">
        <v>1302</v>
      </c>
      <c r="W7127" s="5">
        <v>500.69331537731438</v>
      </c>
      <c r="X7127" s="5">
        <v>2519.067669154872</v>
      </c>
      <c r="Y7127" s="5">
        <v>4102.7137796963252</v>
      </c>
      <c r="Z7127" s="5">
        <v>1299</v>
      </c>
      <c r="AA7127" s="5">
        <v>9005</v>
      </c>
      <c r="AB7127" s="5">
        <v>144.30000000000001</v>
      </c>
      <c r="AC7127" s="5">
        <v>1305.9088099999999</v>
      </c>
      <c r="AD7127" s="5">
        <v>1574.515702199946</v>
      </c>
      <c r="AE7127" s="5">
        <v>2045.7172792299559</v>
      </c>
      <c r="AF7127" s="5">
        <v>1244.4482970907441</v>
      </c>
      <c r="AG7127" s="5">
        <v>6159</v>
      </c>
      <c r="AH7127" s="5">
        <v>733</v>
      </c>
      <c r="AI7127" s="5">
        <v>838.90811679762237</v>
      </c>
      <c r="AJ7127" s="5">
        <v>1736</v>
      </c>
      <c r="AK7127" s="5">
        <v>702.99562860135939</v>
      </c>
      <c r="AL7127" s="5">
        <v>50196.0234375</v>
      </c>
      <c r="AM7127" s="5">
        <v>37621.82421875</v>
      </c>
      <c r="AN7127" s="5">
        <v>12574.1962890625</v>
      </c>
      <c r="AO7127" s="5" t="s">
        <v>4862</v>
      </c>
    </row>
    <row r="7128" spans="1:41" x14ac:dyDescent="0.4">
      <c r="A7128" s="5">
        <v>2026</v>
      </c>
      <c r="B7128" s="5" t="s">
        <v>582</v>
      </c>
      <c r="C7128" s="5" t="s">
        <v>278</v>
      </c>
      <c r="D7128" s="5" t="s">
        <v>108</v>
      </c>
      <c r="E7128" s="5" t="s">
        <v>29</v>
      </c>
      <c r="F7128" s="5" t="s">
        <v>29</v>
      </c>
      <c r="G7128" s="5" t="s">
        <v>88</v>
      </c>
      <c r="H7128" s="5" t="s">
        <v>131</v>
      </c>
      <c r="I7128" s="5">
        <v>555.76143253852013</v>
      </c>
      <c r="J7128" s="5">
        <v>4919.5052247447256</v>
      </c>
      <c r="K7128" s="5">
        <v>136.26038737981159</v>
      </c>
      <c r="L7128" s="5">
        <v>439.11286248889593</v>
      </c>
      <c r="M7128" s="5">
        <v>1314.6018254845419</v>
      </c>
      <c r="N7128" s="5">
        <v>301.83654000000001</v>
      </c>
      <c r="O7128" s="5">
        <v>1289.892874244488</v>
      </c>
      <c r="P7128" s="5">
        <v>1585</v>
      </c>
      <c r="Q7128" s="5">
        <v>1.68199507781966</v>
      </c>
      <c r="R7128" s="5">
        <v>715.7567845230019</v>
      </c>
      <c r="S7128" s="5">
        <v>1468.006244101686</v>
      </c>
      <c r="T7128" s="5">
        <v>2441.2148971587621</v>
      </c>
      <c r="U7128" s="5">
        <v>34.411717890129722</v>
      </c>
      <c r="V7128" s="5">
        <v>26</v>
      </c>
      <c r="W7128" s="5">
        <v>361.70368514167768</v>
      </c>
      <c r="X7128" s="5">
        <v>2270.6758803823909</v>
      </c>
      <c r="Y7128" s="5">
        <v>4049.795700000001</v>
      </c>
      <c r="Z7128" s="5">
        <v>1294.497387435913</v>
      </c>
      <c r="AA7128" s="5">
        <v>9051.7841249321518</v>
      </c>
      <c r="AB7128" s="5">
        <v>144</v>
      </c>
      <c r="AC7128" s="5">
        <v>1283.6793600000001</v>
      </c>
      <c r="AD7128" s="5">
        <v>1583.819528930853</v>
      </c>
      <c r="AE7128" s="5">
        <v>2190.6046782846961</v>
      </c>
      <c r="AF7128" s="5">
        <v>1103.4810002270069</v>
      </c>
      <c r="AG7128" s="5">
        <v>5597.564682078837</v>
      </c>
      <c r="AH7128" s="5">
        <v>875.06666409163643</v>
      </c>
      <c r="AI7128" s="5">
        <v>1198.677846328178</v>
      </c>
      <c r="AJ7128" s="5">
        <v>1813.863696952199</v>
      </c>
      <c r="AK7128" s="5">
        <v>717.05554117338659</v>
      </c>
      <c r="AL7128" s="5">
        <v>48765.3125</v>
      </c>
      <c r="AM7128" s="5">
        <v>34964.3359375</v>
      </c>
      <c r="AN7128" s="5">
        <v>13800.974609375</v>
      </c>
      <c r="AO7128" s="5" t="s">
        <v>1401</v>
      </c>
    </row>
    <row r="7129" spans="1:41" x14ac:dyDescent="0.4">
      <c r="A7129" s="5">
        <v>2026</v>
      </c>
      <c r="B7129" s="5" t="s">
        <v>6344</v>
      </c>
      <c r="C7129" s="5" t="s">
        <v>278</v>
      </c>
      <c r="D7129" s="5" t="s">
        <v>108</v>
      </c>
      <c r="E7129" s="5" t="s">
        <v>29</v>
      </c>
      <c r="F7129" s="5" t="s">
        <v>29</v>
      </c>
      <c r="G7129" s="5" t="s">
        <v>88</v>
      </c>
      <c r="H7129" s="5" t="s">
        <v>131</v>
      </c>
      <c r="I7129" s="5">
        <v>804.07996735449592</v>
      </c>
      <c r="J7129" s="5">
        <v>4691.7185571962164</v>
      </c>
      <c r="K7129" s="5">
        <v>211.90520000000001</v>
      </c>
      <c r="L7129" s="5">
        <v>632.83047985044743</v>
      </c>
      <c r="M7129" s="5">
        <v>1520.3192660064001</v>
      </c>
      <c r="N7129" s="5">
        <v>374.70225145000012</v>
      </c>
      <c r="O7129" s="5">
        <v>1143.0548555529599</v>
      </c>
      <c r="P7129" s="5">
        <v>1587.0553324498489</v>
      </c>
      <c r="Q7129" s="5">
        <v>1.9529440951301229</v>
      </c>
      <c r="R7129" s="5">
        <v>799.874329284488</v>
      </c>
      <c r="S7129" s="5">
        <v>1126.1624192639999</v>
      </c>
      <c r="T7129" s="5">
        <v>1947.3178959282729</v>
      </c>
      <c r="U7129" s="5">
        <v>37.980142915155803</v>
      </c>
      <c r="V7129" s="5">
        <v>1374</v>
      </c>
      <c r="W7129" s="5">
        <v>674.57128913913607</v>
      </c>
      <c r="X7129" s="5">
        <v>2668</v>
      </c>
      <c r="Y7129" s="5">
        <v>4530.5408395201302</v>
      </c>
      <c r="Z7129" s="5">
        <v>1378.644834077601</v>
      </c>
      <c r="AA7129" s="5">
        <v>9225</v>
      </c>
      <c r="AB7129" s="5">
        <v>372</v>
      </c>
      <c r="AC7129" s="5">
        <v>1055.3737997922799</v>
      </c>
      <c r="AD7129" s="5">
        <v>1837.953805958452</v>
      </c>
      <c r="AE7129" s="5">
        <v>2337.9131823920638</v>
      </c>
      <c r="AF7129" s="5">
        <v>1753.4227242399199</v>
      </c>
      <c r="AG7129" s="5">
        <v>8806</v>
      </c>
      <c r="AH7129" s="5">
        <v>870.19851038666297</v>
      </c>
      <c r="AI7129" s="5">
        <v>1129.5409065217921</v>
      </c>
      <c r="AJ7129" s="5">
        <v>2084.8644867834432</v>
      </c>
      <c r="AK7129" s="5">
        <v>766</v>
      </c>
      <c r="AL7129" s="5">
        <v>55742.9765625</v>
      </c>
      <c r="AM7129" s="5">
        <v>41475.94921875</v>
      </c>
      <c r="AN7129" s="5">
        <v>14267.0244140625</v>
      </c>
      <c r="AO7129" s="5" t="s">
        <v>7183</v>
      </c>
    </row>
    <row r="7130" spans="1:41" x14ac:dyDescent="0.4">
      <c r="A7130" s="5">
        <v>2026</v>
      </c>
      <c r="B7130" s="5" t="s">
        <v>7352</v>
      </c>
      <c r="C7130" s="5" t="s">
        <v>278</v>
      </c>
      <c r="D7130" s="5" t="s">
        <v>108</v>
      </c>
      <c r="E7130" s="5" t="s">
        <v>29</v>
      </c>
      <c r="F7130" s="5" t="s">
        <v>29</v>
      </c>
      <c r="G7130" s="5" t="s">
        <v>88</v>
      </c>
      <c r="H7130" s="5" t="s">
        <v>131</v>
      </c>
      <c r="I7130" s="5">
        <v>936.96713282764802</v>
      </c>
      <c r="J7130" s="5">
        <v>4025.0421113356392</v>
      </c>
      <c r="K7130" s="5">
        <v>275.42481070412111</v>
      </c>
      <c r="L7130" s="5">
        <v>620.42203906906605</v>
      </c>
      <c r="M7130" s="5">
        <v>1824.9793536</v>
      </c>
      <c r="N7130" s="5">
        <v>650.77</v>
      </c>
      <c r="O7130" s="5">
        <v>1175.846055408</v>
      </c>
      <c r="P7130" s="5">
        <v>1618.3949384592979</v>
      </c>
      <c r="Q7130" s="5">
        <v>1.734493969441796</v>
      </c>
      <c r="R7130" s="5">
        <v>905.18951140434069</v>
      </c>
      <c r="S7130" s="5">
        <v>1103.871576959395</v>
      </c>
      <c r="T7130" s="5">
        <v>1917.9898411838869</v>
      </c>
      <c r="U7130" s="5">
        <v>41.668009512768009</v>
      </c>
      <c r="V7130" s="5">
        <v>1424</v>
      </c>
      <c r="W7130" s="5">
        <v>629</v>
      </c>
      <c r="X7130" s="5">
        <v>3116.5603237152</v>
      </c>
      <c r="Y7130" s="5">
        <v>4536.2857313264667</v>
      </c>
      <c r="Z7130" s="5">
        <v>1231.4455739889011</v>
      </c>
      <c r="AA7130" s="5">
        <v>9082</v>
      </c>
      <c r="AB7130" s="5">
        <v>662.44848192000018</v>
      </c>
      <c r="AC7130" s="5">
        <v>1350.4693400000001</v>
      </c>
      <c r="AD7130" s="5">
        <v>1705.2944793970901</v>
      </c>
      <c r="AE7130" s="5">
        <v>2002.5872812481759</v>
      </c>
      <c r="AF7130" s="5">
        <v>2580.677758851572</v>
      </c>
      <c r="AG7130" s="5">
        <v>8638</v>
      </c>
      <c r="AH7130" s="5">
        <v>1150.520223170065</v>
      </c>
      <c r="AI7130" s="5">
        <v>1138.3073080992001</v>
      </c>
      <c r="AJ7130" s="5">
        <v>2028.6307150631631</v>
      </c>
      <c r="AK7130" s="5">
        <v>839</v>
      </c>
      <c r="AL7130" s="5">
        <v>57213.5234375</v>
      </c>
      <c r="AM7130" s="5">
        <v>41674.28515625</v>
      </c>
      <c r="AN7130" s="5">
        <v>15539.2431640625</v>
      </c>
      <c r="AO7130" s="5" t="s">
        <v>8134</v>
      </c>
    </row>
    <row r="7131" spans="1:41" x14ac:dyDescent="0.4">
      <c r="A7131" s="5">
        <v>2027</v>
      </c>
      <c r="B7131" s="5" t="s">
        <v>4024</v>
      </c>
      <c r="C7131" s="5" t="s">
        <v>171</v>
      </c>
      <c r="D7131" s="5" t="s">
        <v>84</v>
      </c>
      <c r="E7131" s="5" t="s">
        <v>85</v>
      </c>
      <c r="F7131" s="5" t="s">
        <v>86</v>
      </c>
      <c r="G7131" s="5" t="s">
        <v>87</v>
      </c>
      <c r="H7131" s="5" t="s">
        <v>131</v>
      </c>
      <c r="I7131" s="5">
        <v>11724.35683376115</v>
      </c>
      <c r="J7131" s="5">
        <v>50816.004473725312</v>
      </c>
      <c r="K7131" s="5">
        <v>1461.9635743115207</v>
      </c>
      <c r="L7131" s="5">
        <v>2001.481973097548</v>
      </c>
      <c r="M7131" s="5">
        <v>18040.384811568438</v>
      </c>
      <c r="N7131" s="5">
        <v>11572.645582082503</v>
      </c>
      <c r="O7131" s="5">
        <v>9185.1794332963145</v>
      </c>
      <c r="P7131" s="5">
        <v>9835.2272398118221</v>
      </c>
      <c r="Q7131" s="5">
        <v>4005.1560448256091</v>
      </c>
      <c r="R7131" s="5">
        <v>8915.5686754707694</v>
      </c>
      <c r="S7131" s="5">
        <v>20133.269178137416</v>
      </c>
      <c r="T7131" s="5">
        <v>11359.762550013111</v>
      </c>
      <c r="U7131" s="5">
        <v>1722.3563790115115</v>
      </c>
      <c r="V7131" s="5">
        <v>9555.1831277824567</v>
      </c>
      <c r="W7131" s="5">
        <v>3743.3122307662247</v>
      </c>
      <c r="X7131" s="5">
        <v>16247.448469585952</v>
      </c>
      <c r="Y7131" s="5">
        <v>54978.546036694403</v>
      </c>
      <c r="Z7131" s="5">
        <v>17294.968011858055</v>
      </c>
      <c r="AA7131" s="5">
        <v>177159.28355497113</v>
      </c>
      <c r="AB7131" s="5">
        <v>1090.5783163228682</v>
      </c>
      <c r="AC7131" s="5">
        <v>11159.687942327037</v>
      </c>
      <c r="AD7131" s="5">
        <v>15751.225484892442</v>
      </c>
      <c r="AE7131" s="5">
        <v>17943.015418282612</v>
      </c>
      <c r="AF7131" s="5">
        <v>34511.75565384551</v>
      </c>
      <c r="AG7131" s="5">
        <v>170567.37562952065</v>
      </c>
      <c r="AH7131" s="5">
        <v>32345.030567403996</v>
      </c>
      <c r="AI7131" s="5">
        <v>3997.5545354569945</v>
      </c>
      <c r="AJ7131" s="5">
        <v>42792.242537708225</v>
      </c>
      <c r="AK7131" s="5">
        <v>2235.06032876877</v>
      </c>
      <c r="AL7131" s="5">
        <v>772145.625</v>
      </c>
      <c r="AM7131" s="5">
        <v>636554.875</v>
      </c>
      <c r="AN7131" s="5">
        <v>135590.765625</v>
      </c>
      <c r="AO7131" s="5" t="s">
        <v>4863</v>
      </c>
    </row>
    <row r="7132" spans="1:41" x14ac:dyDescent="0.4">
      <c r="A7132" s="5">
        <v>2027</v>
      </c>
      <c r="B7132" s="5" t="s">
        <v>7352</v>
      </c>
      <c r="C7132" s="5" t="s">
        <v>171</v>
      </c>
      <c r="D7132" s="5" t="s">
        <v>84</v>
      </c>
      <c r="E7132" s="5" t="s">
        <v>85</v>
      </c>
      <c r="F7132" s="5" t="s">
        <v>86</v>
      </c>
      <c r="G7132" s="5" t="s">
        <v>87</v>
      </c>
      <c r="H7132" s="5" t="s">
        <v>131</v>
      </c>
      <c r="I7132" s="5">
        <v>15673.83957372549</v>
      </c>
      <c r="J7132" s="5">
        <v>60916.784816500003</v>
      </c>
      <c r="K7132" s="5">
        <v>1791.5470574000001</v>
      </c>
      <c r="L7132" s="5">
        <v>2485</v>
      </c>
      <c r="M7132" s="5">
        <v>33219.943625432643</v>
      </c>
      <c r="N7132" s="5">
        <v>11362.918433837889</v>
      </c>
      <c r="O7132" s="5">
        <v>8835.7175999999999</v>
      </c>
      <c r="P7132" s="5">
        <v>14507.919</v>
      </c>
      <c r="Q7132" s="5">
        <v>5474.9935124597741</v>
      </c>
      <c r="R7132" s="5">
        <v>10797.895231849599</v>
      </c>
      <c r="S7132" s="5">
        <v>23252.883598582808</v>
      </c>
      <c r="T7132" s="5">
        <v>11967.68273324939</v>
      </c>
      <c r="U7132" s="5">
        <v>1622</v>
      </c>
      <c r="V7132" s="5">
        <v>13958</v>
      </c>
      <c r="W7132" s="5">
        <v>8410.1809470635526</v>
      </c>
      <c r="X7132" s="5">
        <v>18306.3</v>
      </c>
      <c r="Y7132" s="5">
        <v>68554</v>
      </c>
      <c r="Z7132" s="5">
        <v>19907.826223077729</v>
      </c>
      <c r="AA7132" s="5">
        <v>238410</v>
      </c>
      <c r="AB7132" s="5">
        <v>2059</v>
      </c>
      <c r="AC7132" s="5">
        <v>9766</v>
      </c>
      <c r="AD7132" s="5">
        <v>0</v>
      </c>
      <c r="AE7132" s="5">
        <v>17208.103085465718</v>
      </c>
      <c r="AF7132" s="5">
        <v>53615.577013799993</v>
      </c>
      <c r="AG7132" s="5">
        <v>284120</v>
      </c>
      <c r="AH7132" s="5">
        <v>45654.776315723553</v>
      </c>
      <c r="AI7132" s="5">
        <v>7705</v>
      </c>
      <c r="AJ7132" s="5">
        <v>53577.41265413932</v>
      </c>
      <c r="AK7132" s="5">
        <v>2168</v>
      </c>
      <c r="AL7132" s="5">
        <v>1045329.3125</v>
      </c>
      <c r="AM7132" s="5">
        <v>881958.3125</v>
      </c>
      <c r="AN7132" s="5">
        <v>163371.03125</v>
      </c>
      <c r="AO7132" s="5" t="s">
        <v>8135</v>
      </c>
    </row>
    <row r="7133" spans="1:41" x14ac:dyDescent="0.4">
      <c r="A7133" s="5">
        <v>2027</v>
      </c>
      <c r="B7133" s="5" t="s">
        <v>6344</v>
      </c>
      <c r="C7133" s="5" t="s">
        <v>171</v>
      </c>
      <c r="D7133" s="5" t="s">
        <v>84</v>
      </c>
      <c r="E7133" s="5" t="s">
        <v>85</v>
      </c>
      <c r="F7133" s="5" t="s">
        <v>86</v>
      </c>
      <c r="G7133" s="5" t="s">
        <v>87</v>
      </c>
      <c r="H7133" s="5" t="s">
        <v>131</v>
      </c>
      <c r="I7133" s="5">
        <v>12252.243517861936</v>
      </c>
      <c r="J7133" s="5">
        <v>56327.072868358126</v>
      </c>
      <c r="K7133" s="5">
        <v>1863.3846238276421</v>
      </c>
      <c r="L7133" s="5">
        <v>2683.1225356735431</v>
      </c>
      <c r="M7133" s="5">
        <v>35499.750704036356</v>
      </c>
      <c r="N7133" s="5">
        <v>13688.249930884987</v>
      </c>
      <c r="O7133" s="5">
        <v>9321.8701140242465</v>
      </c>
      <c r="P7133" s="5">
        <v>12471.687098040053</v>
      </c>
      <c r="Q7133" s="5">
        <v>4289.6393182367838</v>
      </c>
      <c r="R7133" s="5">
        <v>9861.6938231676904</v>
      </c>
      <c r="S7133" s="5">
        <v>26809.268812016027</v>
      </c>
      <c r="T7133" s="5">
        <v>12186.701593326399</v>
      </c>
      <c r="U7133" s="5">
        <v>1551.5002448646633</v>
      </c>
      <c r="V7133" s="5">
        <v>11097.067097923096</v>
      </c>
      <c r="W7133" s="5">
        <v>4461.97133127085</v>
      </c>
      <c r="X7133" s="5">
        <v>18181.739503186294</v>
      </c>
      <c r="Y7133" s="5">
        <v>81762.321946997283</v>
      </c>
      <c r="Z7133" s="5">
        <v>17015.193691967143</v>
      </c>
      <c r="AA7133" s="5">
        <v>230278.47957789642</v>
      </c>
      <c r="AB7133" s="5">
        <v>2022.582827463835</v>
      </c>
      <c r="AC7133" s="5">
        <v>11724.505922202407</v>
      </c>
      <c r="AD7133" s="5">
        <v>16419.181875261376</v>
      </c>
      <c r="AE7133" s="5">
        <v>17430.949346081252</v>
      </c>
      <c r="AF7133" s="5">
        <v>49423.155162386589</v>
      </c>
      <c r="AG7133" s="5">
        <v>261702.76011497376</v>
      </c>
      <c r="AH7133" s="5">
        <v>37965.770098830049</v>
      </c>
      <c r="AI7133" s="5">
        <v>5420.5219776030781</v>
      </c>
      <c r="AJ7133" s="5">
        <v>48718.83723931705</v>
      </c>
      <c r="AK7133" s="5">
        <v>1987.7636800543312</v>
      </c>
      <c r="AL7133" s="5">
        <v>1014418.8125</v>
      </c>
      <c r="AM7133" s="5">
        <v>842278.4375</v>
      </c>
      <c r="AN7133" s="5">
        <v>172140.5</v>
      </c>
      <c r="AO7133" s="5" t="s">
        <v>7184</v>
      </c>
    </row>
    <row r="7134" spans="1:41" x14ac:dyDescent="0.4">
      <c r="A7134" s="5">
        <v>2027</v>
      </c>
      <c r="B7134" s="5" t="s">
        <v>4980</v>
      </c>
      <c r="C7134" s="5" t="s">
        <v>171</v>
      </c>
      <c r="D7134" s="5" t="s">
        <v>84</v>
      </c>
      <c r="E7134" s="5" t="s">
        <v>85</v>
      </c>
      <c r="F7134" s="5" t="s">
        <v>86</v>
      </c>
      <c r="G7134" s="5" t="s">
        <v>87</v>
      </c>
      <c r="H7134" s="5" t="s">
        <v>131</v>
      </c>
      <c r="I7134" s="5">
        <v>12223.302887686166</v>
      </c>
      <c r="J7134" s="5">
        <v>51863.484597312279</v>
      </c>
      <c r="K7134" s="5">
        <v>1387.7548351999656</v>
      </c>
      <c r="L7134" s="5">
        <v>2491.4828957981986</v>
      </c>
      <c r="M7134" s="5">
        <v>26711.014301464405</v>
      </c>
      <c r="N7134" s="5">
        <v>11947.344457982423</v>
      </c>
      <c r="O7134" s="5">
        <v>9435.3214716817347</v>
      </c>
      <c r="P7134" s="5">
        <v>11296.669996419078</v>
      </c>
      <c r="Q7134" s="5">
        <v>4274.9917452143791</v>
      </c>
      <c r="R7134" s="5">
        <v>8190.3069354504896</v>
      </c>
      <c r="S7134" s="5">
        <v>17397.60893630857</v>
      </c>
      <c r="T7134" s="5">
        <v>11254.339017256725</v>
      </c>
      <c r="U7134" s="5">
        <v>1719.2812202717378</v>
      </c>
      <c r="V7134" s="5">
        <v>9827.9255538695106</v>
      </c>
      <c r="W7134" s="5">
        <v>4558.4128922278242</v>
      </c>
      <c r="X7134" s="5">
        <v>20729.468528258178</v>
      </c>
      <c r="Y7134" s="5">
        <v>76501.693415253088</v>
      </c>
      <c r="Z7134" s="5">
        <v>17435.963949927405</v>
      </c>
      <c r="AA7134" s="5">
        <v>175743.83071579156</v>
      </c>
      <c r="AB7134" s="5">
        <v>1940.5122596449394</v>
      </c>
      <c r="AC7134" s="5">
        <v>11159.892789636586</v>
      </c>
      <c r="AD7134" s="5">
        <v>16117.207958907669</v>
      </c>
      <c r="AE7134" s="5">
        <v>16917.542242871164</v>
      </c>
      <c r="AF7134" s="5">
        <v>48762.259312708717</v>
      </c>
      <c r="AG7134" s="5">
        <v>238593.46203943837</v>
      </c>
      <c r="AH7134" s="5">
        <v>32761.156487751534</v>
      </c>
      <c r="AI7134" s="5">
        <v>3950.5542745214561</v>
      </c>
      <c r="AJ7134" s="5">
        <v>47069.537329498307</v>
      </c>
      <c r="AK7134" s="5">
        <v>2023.737269694858</v>
      </c>
      <c r="AL7134" s="5">
        <v>894286.125</v>
      </c>
      <c r="AM7134" s="5">
        <v>746019</v>
      </c>
      <c r="AN7134" s="5">
        <v>148267.09375</v>
      </c>
      <c r="AO7134" s="5" t="s">
        <v>6230</v>
      </c>
    </row>
    <row r="7135" spans="1:41" x14ac:dyDescent="0.4">
      <c r="A7135" s="5">
        <v>2027</v>
      </c>
      <c r="B7135" s="5" t="s">
        <v>4980</v>
      </c>
      <c r="C7135" s="5" t="s">
        <v>171</v>
      </c>
      <c r="D7135" s="5" t="s">
        <v>84</v>
      </c>
      <c r="E7135" s="5" t="s">
        <v>85</v>
      </c>
      <c r="F7135" s="5" t="s">
        <v>86</v>
      </c>
      <c r="G7135" s="5" t="s">
        <v>88</v>
      </c>
      <c r="H7135" s="5" t="s">
        <v>131</v>
      </c>
      <c r="I7135" s="5">
        <v>13866.38819833347</v>
      </c>
      <c r="J7135" s="5">
        <v>56207.798643056063</v>
      </c>
      <c r="K7135" s="5">
        <v>1519</v>
      </c>
      <c r="L7135" s="5">
        <v>2831.1063743165441</v>
      </c>
      <c r="M7135" s="5">
        <v>28652.930162410408</v>
      </c>
      <c r="N7135" s="5">
        <v>13444.663008454079</v>
      </c>
      <c r="O7135" s="5">
        <v>10493.764431707939</v>
      </c>
      <c r="P7135" s="5">
        <v>12662.79156459841</v>
      </c>
      <c r="Q7135" s="5">
        <v>4824.9245692172844</v>
      </c>
      <c r="R7135" s="5">
        <v>9094.473726437549</v>
      </c>
      <c r="S7135" s="5">
        <v>19010.258250342911</v>
      </c>
      <c r="T7135" s="5">
        <v>12746.239839</v>
      </c>
      <c r="U7135" s="5">
        <v>1793.598161477089</v>
      </c>
      <c r="V7135" s="5">
        <v>11043</v>
      </c>
      <c r="W7135" s="5">
        <v>5069.7701415968022</v>
      </c>
      <c r="X7135" s="5">
        <v>23710.9224182</v>
      </c>
      <c r="Y7135" s="5">
        <v>88994.213669930701</v>
      </c>
      <c r="Z7135" s="5">
        <v>19621.151826563731</v>
      </c>
      <c r="AA7135" s="5">
        <v>211385</v>
      </c>
      <c r="AB7135" s="5">
        <v>2280</v>
      </c>
      <c r="AC7135" s="5">
        <v>12411.80264</v>
      </c>
      <c r="AD7135" s="5">
        <v>18189.67247262274</v>
      </c>
      <c r="AE7135" s="5">
        <v>18815.331686681318</v>
      </c>
      <c r="AF7135" s="5">
        <v>55409.227733051848</v>
      </c>
      <c r="AG7135" s="5">
        <v>282595</v>
      </c>
      <c r="AH7135" s="5">
        <v>37993.083646618492</v>
      </c>
      <c r="AI7135" s="5">
        <v>4393.7226787584968</v>
      </c>
      <c r="AJ7135" s="5">
        <v>54464.670685365752</v>
      </c>
      <c r="AK7135" s="5">
        <v>2251</v>
      </c>
      <c r="AL7135" s="5">
        <v>1035775.5625</v>
      </c>
      <c r="AM7135" s="5">
        <v>869465.1875</v>
      </c>
      <c r="AN7135" s="5">
        <v>166310.359375</v>
      </c>
      <c r="AO7135" s="5" t="s">
        <v>6231</v>
      </c>
    </row>
    <row r="7136" spans="1:41" x14ac:dyDescent="0.4">
      <c r="A7136" s="5">
        <v>2027</v>
      </c>
      <c r="B7136" s="5" t="s">
        <v>7352</v>
      </c>
      <c r="C7136" s="5" t="s">
        <v>171</v>
      </c>
      <c r="D7136" s="5" t="s">
        <v>84</v>
      </c>
      <c r="E7136" s="5" t="s">
        <v>85</v>
      </c>
      <c r="F7136" s="5" t="s">
        <v>86</v>
      </c>
      <c r="G7136" s="5" t="s">
        <v>88</v>
      </c>
      <c r="H7136" s="5" t="s">
        <v>131</v>
      </c>
      <c r="I7136" s="5">
        <v>15987.3163652</v>
      </c>
      <c r="J7136" s="5">
        <v>69600.383036421073</v>
      </c>
      <c r="K7136" s="5">
        <v>1977.0335071009381</v>
      </c>
      <c r="L7136" s="5">
        <v>2859.243168051567</v>
      </c>
      <c r="M7136" s="5">
        <v>37411.052433255951</v>
      </c>
      <c r="N7136" s="5">
        <v>12784.419529911011</v>
      </c>
      <c r="O7136" s="5">
        <v>9950.453108349504</v>
      </c>
      <c r="P7136" s="5">
        <v>15830.359306680381</v>
      </c>
      <c r="Q7136" s="5">
        <v>6204.7625447190849</v>
      </c>
      <c r="R7136" s="5">
        <v>12145.42054021313</v>
      </c>
      <c r="S7136" s="5">
        <v>26261.049843158678</v>
      </c>
      <c r="T7136" s="5">
        <v>13736.167486218879</v>
      </c>
      <c r="U7136" s="5">
        <v>1730.451964545603</v>
      </c>
      <c r="V7136" s="5">
        <v>15719</v>
      </c>
      <c r="W7136" s="5">
        <v>8970.3468912305543</v>
      </c>
      <c r="X7136" s="5">
        <v>20635.717957902121</v>
      </c>
      <c r="Y7136" s="5">
        <v>79680.705659754196</v>
      </c>
      <c r="Z7136" s="5">
        <v>22341.973993145439</v>
      </c>
      <c r="AA7136" s="5">
        <v>285812</v>
      </c>
      <c r="AB7136" s="5">
        <v>2319</v>
      </c>
      <c r="AC7136" s="5">
        <v>10998.102186532229</v>
      </c>
      <c r="AD7136" s="5">
        <v>23568.236730591521</v>
      </c>
      <c r="AE7136" s="5">
        <v>18110.67883798551</v>
      </c>
      <c r="AF7136" s="5">
        <v>61708.542164305843</v>
      </c>
      <c r="AG7136" s="5">
        <v>326364</v>
      </c>
      <c r="AH7136" s="5">
        <v>54102.665014620143</v>
      </c>
      <c r="AI7136" s="5">
        <v>8677.0814404291195</v>
      </c>
      <c r="AJ7136" s="5">
        <v>61543.606025540998</v>
      </c>
      <c r="AK7136" s="5">
        <v>2441</v>
      </c>
      <c r="AL7136" s="5">
        <v>1229470.875</v>
      </c>
      <c r="AM7136" s="5">
        <v>1019421</v>
      </c>
      <c r="AN7136" s="5">
        <v>210049.796875</v>
      </c>
      <c r="AO7136" s="5" t="s">
        <v>8136</v>
      </c>
    </row>
    <row r="7137" spans="1:41" x14ac:dyDescent="0.4">
      <c r="A7137" s="5">
        <v>2027</v>
      </c>
      <c r="B7137" s="5" t="s">
        <v>6344</v>
      </c>
      <c r="C7137" s="5" t="s">
        <v>171</v>
      </c>
      <c r="D7137" s="5" t="s">
        <v>84</v>
      </c>
      <c r="E7137" s="5" t="s">
        <v>85</v>
      </c>
      <c r="F7137" s="5" t="s">
        <v>86</v>
      </c>
      <c r="G7137" s="5" t="s">
        <v>88</v>
      </c>
      <c r="H7137" s="5" t="s">
        <v>131</v>
      </c>
      <c r="I7137" s="5">
        <v>14017.732834311109</v>
      </c>
      <c r="J7137" s="5">
        <v>60433.299405059828</v>
      </c>
      <c r="K7137" s="5">
        <v>2061.0546091244491</v>
      </c>
      <c r="L7137" s="5">
        <v>3074.865771549702</v>
      </c>
      <c r="M7137" s="5">
        <v>39818.71951702152</v>
      </c>
      <c r="N7137" s="5">
        <v>15353.593520149499</v>
      </c>
      <c r="O7137" s="5">
        <v>10455.986988163069</v>
      </c>
      <c r="P7137" s="5">
        <v>13893.29568555946</v>
      </c>
      <c r="Q7137" s="5">
        <v>4811.5251925596449</v>
      </c>
      <c r="R7137" s="5">
        <v>11061.486701167451</v>
      </c>
      <c r="S7137" s="5">
        <v>30070.936671696731</v>
      </c>
      <c r="T7137" s="5">
        <v>13903.853563718219</v>
      </c>
      <c r="U7137" s="5">
        <v>1673.0104098697821</v>
      </c>
      <c r="V7137" s="5">
        <v>12447</v>
      </c>
      <c r="W7137" s="5">
        <v>5004.8234539479126</v>
      </c>
      <c r="X7137" s="5">
        <v>21093</v>
      </c>
      <c r="Y7137" s="5">
        <v>94200.300612656065</v>
      </c>
      <c r="Z7137" s="5">
        <v>19197.782013847878</v>
      </c>
      <c r="AA7137" s="5">
        <v>275892</v>
      </c>
      <c r="AB7137" s="5">
        <v>2337</v>
      </c>
      <c r="AC7137" s="5">
        <v>13332.500599999999</v>
      </c>
      <c r="AD7137" s="5">
        <v>17549.812883797989</v>
      </c>
      <c r="AE7137" s="5">
        <v>19551.63259352414</v>
      </c>
      <c r="AF7137" s="5">
        <v>56544.79392978434</v>
      </c>
      <c r="AG7137" s="5">
        <v>299413</v>
      </c>
      <c r="AH7137" s="5">
        <v>46181.960477940833</v>
      </c>
      <c r="AI7137" s="5">
        <v>6079.9932388676407</v>
      </c>
      <c r="AJ7137" s="5">
        <v>55738.987184137091</v>
      </c>
      <c r="AK7137" s="5">
        <v>2229</v>
      </c>
      <c r="AL7137" s="5">
        <v>1167423</v>
      </c>
      <c r="AM7137" s="5">
        <v>970636.8125</v>
      </c>
      <c r="AN7137" s="5">
        <v>196786.140625</v>
      </c>
      <c r="AO7137" s="5" t="s">
        <v>7185</v>
      </c>
    </row>
    <row r="7138" spans="1:41" x14ac:dyDescent="0.4">
      <c r="A7138" s="5">
        <v>2027</v>
      </c>
      <c r="B7138" s="5" t="s">
        <v>4024</v>
      </c>
      <c r="C7138" s="5" t="s">
        <v>171</v>
      </c>
      <c r="D7138" s="5" t="s">
        <v>84</v>
      </c>
      <c r="E7138" s="5" t="s">
        <v>85</v>
      </c>
      <c r="F7138" s="5" t="s">
        <v>86</v>
      </c>
      <c r="G7138" s="5" t="s">
        <v>88</v>
      </c>
      <c r="H7138" s="5" t="s">
        <v>131</v>
      </c>
      <c r="I7138" s="5">
        <v>13210.242529483179</v>
      </c>
      <c r="J7138" s="5">
        <v>57650.204561058788</v>
      </c>
      <c r="K7138" s="5">
        <v>1588.8101625927229</v>
      </c>
      <c r="L7138" s="5">
        <v>2240.9050000000002</v>
      </c>
      <c r="M7138" s="5">
        <v>19928.16858177703</v>
      </c>
      <c r="N7138" s="5">
        <v>12884.24002485456</v>
      </c>
      <c r="O7138" s="5">
        <v>10126.45088365532</v>
      </c>
      <c r="P7138" s="5">
        <v>10580.17912446618</v>
      </c>
      <c r="Q7138" s="5">
        <v>3702.0261898537979</v>
      </c>
      <c r="R7138" s="5">
        <v>9807.3528178441138</v>
      </c>
      <c r="S7138" s="5">
        <v>22283</v>
      </c>
      <c r="T7138" s="5">
        <v>12799.44140994495</v>
      </c>
      <c r="U7138" s="5">
        <v>1775.881983558578</v>
      </c>
      <c r="V7138" s="5">
        <v>10677</v>
      </c>
      <c r="W7138" s="5">
        <v>4171.6491686340169</v>
      </c>
      <c r="X7138" s="5">
        <v>18306.151166161992</v>
      </c>
      <c r="Y7138" s="5">
        <v>60845.764111816439</v>
      </c>
      <c r="Z7138" s="5">
        <v>19142</v>
      </c>
      <c r="AA7138" s="5">
        <v>211385</v>
      </c>
      <c r="AB7138" s="5">
        <v>1008.038</v>
      </c>
      <c r="AC7138" s="5">
        <v>12327.465630000001</v>
      </c>
      <c r="AD7138" s="5">
        <v>17433.600138967449</v>
      </c>
      <c r="AE7138" s="5">
        <v>19820.610250601028</v>
      </c>
      <c r="AF7138" s="5">
        <v>38885.601041477952</v>
      </c>
      <c r="AG7138" s="5">
        <v>192314</v>
      </c>
      <c r="AH7138" s="5">
        <v>37347</v>
      </c>
      <c r="AI7138" s="5">
        <v>4415.8670410594405</v>
      </c>
      <c r="AJ7138" s="5">
        <v>48215.514959062093</v>
      </c>
      <c r="AK7138" s="5">
        <v>2468.9417375168332</v>
      </c>
      <c r="AL7138" s="5">
        <v>877341.125</v>
      </c>
      <c r="AM7138" s="5">
        <v>725464</v>
      </c>
      <c r="AN7138" s="5">
        <v>151877.109375</v>
      </c>
      <c r="AO7138" s="5" t="s">
        <v>4864</v>
      </c>
    </row>
    <row r="7139" spans="1:41" x14ac:dyDescent="0.4">
      <c r="A7139" s="5">
        <v>2027</v>
      </c>
      <c r="B7139" s="5" t="s">
        <v>4024</v>
      </c>
      <c r="C7139" s="5" t="s">
        <v>171</v>
      </c>
      <c r="D7139" s="5" t="s">
        <v>84</v>
      </c>
      <c r="E7139" s="5" t="s">
        <v>27</v>
      </c>
      <c r="F7139" s="5" t="s">
        <v>27</v>
      </c>
      <c r="G7139" s="5" t="s">
        <v>87</v>
      </c>
      <c r="H7139" s="5" t="s">
        <v>131</v>
      </c>
      <c r="I7139" s="5">
        <v>1081.8821476202961</v>
      </c>
      <c r="J7139" s="5">
        <v>86.55057180962369</v>
      </c>
      <c r="L7139" s="5">
        <v>119.00703623823257</v>
      </c>
      <c r="M7139" s="5">
        <v>324.56464428608888</v>
      </c>
      <c r="N7139" s="5">
        <v>0</v>
      </c>
      <c r="O7139" s="5">
        <v>54.094107381014808</v>
      </c>
      <c r="P7139" s="5">
        <v>0</v>
      </c>
      <c r="Q7139" s="5">
        <v>7.3564361537344549</v>
      </c>
      <c r="R7139" s="5">
        <v>63.888386463421348</v>
      </c>
      <c r="S7139" s="5">
        <v>0</v>
      </c>
      <c r="T7139" s="5">
        <v>216.37642952405923</v>
      </c>
      <c r="U7139" s="5">
        <v>0</v>
      </c>
      <c r="V7139" s="5">
        <v>0</v>
      </c>
      <c r="X7139" s="5">
        <v>109.16498219726779</v>
      </c>
      <c r="Y7139" s="5">
        <v>1568.7291140494294</v>
      </c>
      <c r="Z7139" s="5">
        <v>392.72321958616749</v>
      </c>
      <c r="AA7139" s="5">
        <v>2423.4160106694635</v>
      </c>
      <c r="AC7139" s="5">
        <v>12.348797571724631</v>
      </c>
      <c r="AD7139" s="5">
        <v>58.204817646775986</v>
      </c>
      <c r="AE7139" s="5">
        <v>0</v>
      </c>
      <c r="AF7139" s="5">
        <v>952.05628990586058</v>
      </c>
      <c r="AG7139" s="5">
        <v>13282.267126334376</v>
      </c>
      <c r="AH7139" s="5">
        <v>1081.8821476202961</v>
      </c>
      <c r="AI7139" s="5">
        <v>104.94256831916873</v>
      </c>
      <c r="AJ7139" s="5">
        <v>1009.3960437297363</v>
      </c>
      <c r="AL7139" s="5">
        <v>22948.8515625</v>
      </c>
      <c r="AM7139" s="5">
        <v>20999.62109375</v>
      </c>
      <c r="AN7139" s="5">
        <v>1949.229736328125</v>
      </c>
      <c r="AO7139" s="5" t="s">
        <v>4865</v>
      </c>
    </row>
    <row r="7140" spans="1:41" x14ac:dyDescent="0.4">
      <c r="A7140" s="5">
        <v>2027</v>
      </c>
      <c r="B7140" s="5" t="s">
        <v>4980</v>
      </c>
      <c r="C7140" s="5" t="s">
        <v>171</v>
      </c>
      <c r="D7140" s="5" t="s">
        <v>84</v>
      </c>
      <c r="E7140" s="5" t="s">
        <v>27</v>
      </c>
      <c r="F7140" s="5" t="s">
        <v>27</v>
      </c>
      <c r="G7140" s="5" t="s">
        <v>87</v>
      </c>
      <c r="H7140" s="5" t="s">
        <v>131</v>
      </c>
      <c r="I7140" s="5">
        <v>1053.4811398723882</v>
      </c>
      <c r="J7140" s="5">
        <v>1361.7481042914233</v>
      </c>
      <c r="L7140" s="5">
        <v>115.88292538596272</v>
      </c>
      <c r="M7140" s="5">
        <v>316.0443419617165</v>
      </c>
      <c r="N7140" s="5">
        <v>0</v>
      </c>
      <c r="O7140" s="5">
        <v>52.674056993619416</v>
      </c>
      <c r="P7140" s="5">
        <v>0</v>
      </c>
      <c r="Q7140" s="5">
        <v>6.0162331269425025</v>
      </c>
      <c r="R7140" s="5">
        <v>54.652494574299759</v>
      </c>
      <c r="S7140" s="5">
        <v>0</v>
      </c>
      <c r="T7140" s="5">
        <v>0</v>
      </c>
      <c r="U7140" s="5">
        <v>0</v>
      </c>
      <c r="V7140" s="5">
        <v>526.74056993619411</v>
      </c>
      <c r="W7140" s="5">
        <v>0</v>
      </c>
      <c r="X7140" s="5">
        <v>532.00797563555614</v>
      </c>
      <c r="Y7140" s="5">
        <v>1462.231822142875</v>
      </c>
      <c r="Z7140" s="5">
        <v>56.396951851348312</v>
      </c>
      <c r="AA7140" s="5">
        <v>2392.4556686501937</v>
      </c>
      <c r="AB7140" s="5">
        <v>0</v>
      </c>
      <c r="AC7140" s="5">
        <v>12.265122566530085</v>
      </c>
      <c r="AD7140" s="5">
        <v>56.887981553108972</v>
      </c>
      <c r="AF7140" s="5">
        <v>916.52859168897783</v>
      </c>
      <c r="AG7140" s="5">
        <v>17666.878715659954</v>
      </c>
      <c r="AH7140" s="5">
        <v>1580.2217098085825</v>
      </c>
      <c r="AI7140" s="5">
        <v>102.18767056762167</v>
      </c>
      <c r="AJ7140" s="5">
        <v>1916.2821934278743</v>
      </c>
      <c r="AL7140" s="5">
        <v>30181.583984375</v>
      </c>
      <c r="AM7140" s="5">
        <v>27541.55859375</v>
      </c>
      <c r="AN7140" s="5">
        <v>2640.02392578125</v>
      </c>
      <c r="AO7140" s="5" t="s">
        <v>6232</v>
      </c>
    </row>
    <row r="7141" spans="1:41" x14ac:dyDescent="0.4">
      <c r="A7141" s="5">
        <v>2027</v>
      </c>
      <c r="B7141" s="5" t="s">
        <v>6344</v>
      </c>
      <c r="C7141" s="5" t="s">
        <v>171</v>
      </c>
      <c r="D7141" s="5" t="s">
        <v>84</v>
      </c>
      <c r="E7141" s="5" t="s">
        <v>27</v>
      </c>
      <c r="F7141" s="5" t="s">
        <v>27</v>
      </c>
      <c r="G7141" s="5" t="s">
        <v>87</v>
      </c>
      <c r="H7141" s="5" t="s">
        <v>131</v>
      </c>
      <c r="I7141" s="5">
        <v>1024.0925708677646</v>
      </c>
      <c r="J7141" s="5">
        <v>1323.7599271753795</v>
      </c>
      <c r="M7141" s="5">
        <v>307.2277712603294</v>
      </c>
      <c r="N7141" s="5">
        <v>0</v>
      </c>
      <c r="O7141" s="5">
        <v>51.204628543388232</v>
      </c>
      <c r="P7141" s="5">
        <v>0</v>
      </c>
      <c r="Q7141" s="5">
        <v>5.9993042612524032</v>
      </c>
      <c r="R7141" s="5">
        <v>52.540045255799797</v>
      </c>
      <c r="S7141" s="5">
        <v>0</v>
      </c>
      <c r="T7141" s="5">
        <v>102.40925708677646</v>
      </c>
      <c r="U7141" s="5">
        <v>0</v>
      </c>
      <c r="V7141" s="5">
        <v>512.0462854338823</v>
      </c>
      <c r="W7141" s="5">
        <v>0</v>
      </c>
      <c r="X7141" s="5">
        <v>517.16674828822113</v>
      </c>
      <c r="Y7141" s="5">
        <v>1421.4404883644572</v>
      </c>
      <c r="Z7141" s="5">
        <v>19.259048839680688</v>
      </c>
      <c r="AA7141" s="5">
        <v>2699.5080168074273</v>
      </c>
      <c r="AB7141" s="5">
        <v>0</v>
      </c>
      <c r="AC7141" s="5">
        <v>12.289110850413175</v>
      </c>
      <c r="AD7141" s="5">
        <v>57.293581462299251</v>
      </c>
      <c r="AF7141" s="5">
        <v>1153.7426903396236</v>
      </c>
      <c r="AG7141" s="5">
        <v>23152.684842178423</v>
      </c>
      <c r="AH7141" s="5">
        <v>1536.1388563016469</v>
      </c>
      <c r="AI7141" s="5">
        <v>182.2884776144621</v>
      </c>
      <c r="AJ7141" s="5">
        <v>1996.7825545120777</v>
      </c>
      <c r="AL7141" s="5">
        <v>36127.875</v>
      </c>
      <c r="AM7141" s="5">
        <v>33374.14453125</v>
      </c>
      <c r="AN7141" s="5">
        <v>2753.7294921875</v>
      </c>
      <c r="AO7141" s="5" t="s">
        <v>7186</v>
      </c>
    </row>
    <row r="7142" spans="1:41" x14ac:dyDescent="0.4">
      <c r="A7142" s="5">
        <v>2027</v>
      </c>
      <c r="B7142" s="5" t="s">
        <v>7352</v>
      </c>
      <c r="C7142" s="5" t="s">
        <v>171</v>
      </c>
      <c r="D7142" s="5" t="s">
        <v>84</v>
      </c>
      <c r="E7142" s="5" t="s">
        <v>27</v>
      </c>
      <c r="F7142" s="5" t="s">
        <v>27</v>
      </c>
      <c r="G7142" s="5" t="s">
        <v>87</v>
      </c>
      <c r="H7142" s="5" t="s">
        <v>131</v>
      </c>
      <c r="I7142" s="5">
        <v>980.3921568627452</v>
      </c>
      <c r="J7142" s="5">
        <v>1917.1475</v>
      </c>
      <c r="M7142" s="5">
        <v>300</v>
      </c>
      <c r="N7142" s="5">
        <v>0</v>
      </c>
      <c r="O7142" s="5">
        <v>50</v>
      </c>
      <c r="P7142" s="5">
        <v>0</v>
      </c>
      <c r="Q7142" s="5">
        <v>5.6836376637316706</v>
      </c>
      <c r="R7142" s="5">
        <v>26.622</v>
      </c>
      <c r="S7142" s="5">
        <v>0</v>
      </c>
      <c r="T7142" s="5">
        <v>132.43273324939071</v>
      </c>
      <c r="U7142" s="5">
        <v>0</v>
      </c>
      <c r="V7142" s="5">
        <v>500</v>
      </c>
      <c r="W7142" s="5">
        <v>0</v>
      </c>
      <c r="X7142" s="5">
        <v>945</v>
      </c>
      <c r="Y7142" s="5">
        <v>1572.361833007486</v>
      </c>
      <c r="Z7142" s="5">
        <v>19.8673800259755</v>
      </c>
      <c r="AA7142" s="5">
        <v>2992</v>
      </c>
      <c r="AB7142" s="5">
        <v>0</v>
      </c>
      <c r="AC7142" s="5">
        <v>13</v>
      </c>
      <c r="AD7142" s="5">
        <v>115.1357166321075</v>
      </c>
      <c r="AF7142" s="5">
        <v>1055.22</v>
      </c>
      <c r="AG7142" s="5">
        <v>34337</v>
      </c>
      <c r="AH7142" s="5">
        <v>4088.5511301814249</v>
      </c>
      <c r="AI7142" s="5">
        <v>178</v>
      </c>
      <c r="AJ7142" s="5">
        <v>1950</v>
      </c>
      <c r="AL7142" s="5">
        <v>51178.4140625</v>
      </c>
      <c r="AM7142" s="5">
        <v>45369.29296875</v>
      </c>
      <c r="AN7142" s="5">
        <v>5809.11962890625</v>
      </c>
      <c r="AO7142" s="5" t="s">
        <v>8137</v>
      </c>
    </row>
    <row r="7143" spans="1:41" x14ac:dyDescent="0.4">
      <c r="A7143" s="5">
        <v>2027</v>
      </c>
      <c r="B7143" s="5" t="s">
        <v>7352</v>
      </c>
      <c r="C7143" s="5" t="s">
        <v>171</v>
      </c>
      <c r="D7143" s="5" t="s">
        <v>84</v>
      </c>
      <c r="E7143" s="5" t="s">
        <v>27</v>
      </c>
      <c r="F7143" s="5" t="s">
        <v>27</v>
      </c>
      <c r="G7143" s="5" t="s">
        <v>88</v>
      </c>
      <c r="H7143" s="5" t="s">
        <v>131</v>
      </c>
      <c r="I7143" s="5">
        <v>1000</v>
      </c>
      <c r="J7143" s="5">
        <v>2237.1939872677272</v>
      </c>
      <c r="K7143" s="5">
        <v>0</v>
      </c>
      <c r="L7143" s="5">
        <v>0</v>
      </c>
      <c r="M7143" s="5">
        <v>337.84872577919998</v>
      </c>
      <c r="N7143" s="5">
        <v>0</v>
      </c>
      <c r="O7143" s="5">
        <v>56.308120963199997</v>
      </c>
      <c r="P7143" s="5">
        <v>0</v>
      </c>
      <c r="Q7143" s="5">
        <v>6.4412171472753066</v>
      </c>
      <c r="R7143" s="5">
        <v>29.94429735415844</v>
      </c>
      <c r="S7143" s="5">
        <v>0</v>
      </c>
      <c r="T7143" s="5">
        <v>115.0794218135418</v>
      </c>
      <c r="U7143" s="5">
        <v>0</v>
      </c>
      <c r="V7143" s="5">
        <v>563</v>
      </c>
      <c r="W7143" s="5">
        <v>0</v>
      </c>
      <c r="X7143" s="5">
        <v>1065.266842563504</v>
      </c>
      <c r="Y7143" s="5">
        <v>1829.233361779462</v>
      </c>
      <c r="Z7143" s="5">
        <v>22.296582403242361</v>
      </c>
      <c r="AA7143" s="5">
        <v>3534</v>
      </c>
      <c r="AB7143" s="5">
        <v>0</v>
      </c>
      <c r="AC7143" s="5">
        <v>14.640111450432</v>
      </c>
      <c r="AD7143" s="5">
        <v>130.4823065986308</v>
      </c>
      <c r="AF7143" s="5">
        <v>1214.4994326156129</v>
      </c>
      <c r="AG7143" s="5">
        <v>39442</v>
      </c>
      <c r="AH7143" s="5">
        <v>4845.0902631006911</v>
      </c>
      <c r="AI7143" s="5">
        <v>200.45691062899201</v>
      </c>
      <c r="AJ7143" s="5">
        <v>2239.9370519160962</v>
      </c>
      <c r="AL7143" s="5">
        <v>58883.71875</v>
      </c>
      <c r="AM7143" s="5">
        <v>52133.1875</v>
      </c>
      <c r="AN7143" s="5">
        <v>6750.53271484375</v>
      </c>
      <c r="AO7143" s="5" t="s">
        <v>8138</v>
      </c>
    </row>
    <row r="7144" spans="1:41" x14ac:dyDescent="0.4">
      <c r="A7144" s="5">
        <v>2027</v>
      </c>
      <c r="B7144" s="5" t="s">
        <v>4980</v>
      </c>
      <c r="C7144" s="5" t="s">
        <v>171</v>
      </c>
      <c r="D7144" s="5" t="s">
        <v>84</v>
      </c>
      <c r="E7144" s="5" t="s">
        <v>27</v>
      </c>
      <c r="F7144" s="5" t="s">
        <v>27</v>
      </c>
      <c r="G7144" s="5" t="s">
        <v>88</v>
      </c>
      <c r="H7144" s="5" t="s">
        <v>131</v>
      </c>
      <c r="I7144" s="5">
        <v>1195.0925686223111</v>
      </c>
      <c r="J7144" s="5">
        <v>1483.703542818203</v>
      </c>
      <c r="K7144" s="5">
        <v>0</v>
      </c>
      <c r="L7144" s="5">
        <v>131.67936624728111</v>
      </c>
      <c r="M7144" s="5">
        <v>351.49781430067958</v>
      </c>
      <c r="N7144" s="5">
        <v>0</v>
      </c>
      <c r="O7144" s="5">
        <v>58.582969050113277</v>
      </c>
      <c r="P7144" s="5">
        <v>0</v>
      </c>
      <c r="Q7144" s="5">
        <v>6.7901583811989674</v>
      </c>
      <c r="R7144" s="5">
        <v>60.685842411948812</v>
      </c>
      <c r="S7144" s="5">
        <v>0</v>
      </c>
      <c r="T7144" s="5">
        <v>0</v>
      </c>
      <c r="U7144" s="5">
        <v>0</v>
      </c>
      <c r="V7144" s="5">
        <v>592</v>
      </c>
      <c r="W7144" s="5">
        <v>0</v>
      </c>
      <c r="X7144" s="5">
        <v>608.52500000000009</v>
      </c>
      <c r="Y7144" s="5">
        <v>1682.7734275075979</v>
      </c>
      <c r="Z7144" s="5">
        <v>63.464982951821057</v>
      </c>
      <c r="AA7144" s="5">
        <v>2788</v>
      </c>
      <c r="AB7144" s="5">
        <v>0</v>
      </c>
      <c r="AC7144" s="5">
        <v>13.641019999999999</v>
      </c>
      <c r="AD7144" s="5">
        <v>64.670405292896262</v>
      </c>
      <c r="AE7144" s="5">
        <v>0</v>
      </c>
      <c r="AF7144" s="5">
        <v>1041.464078501223</v>
      </c>
      <c r="AG7144" s="5">
        <v>20925</v>
      </c>
      <c r="AH7144" s="5">
        <v>1832.5722637586191</v>
      </c>
      <c r="AI7144" s="5">
        <v>113.6509599572198</v>
      </c>
      <c r="AJ7144" s="5">
        <v>2217.3508499704631</v>
      </c>
      <c r="AL7144" s="5">
        <v>35231.14453125</v>
      </c>
      <c r="AM7144" s="5">
        <v>32201.646484375</v>
      </c>
      <c r="AN7144" s="5">
        <v>3029.499267578125</v>
      </c>
      <c r="AO7144" s="5" t="s">
        <v>6233</v>
      </c>
    </row>
    <row r="7145" spans="1:41" x14ac:dyDescent="0.4">
      <c r="A7145" s="5">
        <v>2027</v>
      </c>
      <c r="B7145" s="5" t="s">
        <v>6344</v>
      </c>
      <c r="C7145" s="5" t="s">
        <v>171</v>
      </c>
      <c r="D7145" s="5" t="s">
        <v>84</v>
      </c>
      <c r="E7145" s="5" t="s">
        <v>27</v>
      </c>
      <c r="F7145" s="5" t="s">
        <v>27</v>
      </c>
      <c r="G7145" s="5" t="s">
        <v>88</v>
      </c>
      <c r="H7145" s="5" t="s">
        <v>131</v>
      </c>
      <c r="I7145" s="5">
        <v>1171.6593810022659</v>
      </c>
      <c r="J7145" s="5">
        <v>1406.0298004610811</v>
      </c>
      <c r="L7145" s="5">
        <v>0</v>
      </c>
      <c r="M7145" s="5">
        <v>344.60570029478401</v>
      </c>
      <c r="N7145" s="5">
        <v>0</v>
      </c>
      <c r="O7145" s="5">
        <v>57.434283382464002</v>
      </c>
      <c r="P7145" s="5">
        <v>0</v>
      </c>
      <c r="Q7145" s="5">
        <v>6.7291913024313166</v>
      </c>
      <c r="R7145" s="5">
        <v>58.932169493078668</v>
      </c>
      <c r="S7145" s="5">
        <v>0</v>
      </c>
      <c r="T7145" s="5">
        <v>116.839105577464</v>
      </c>
      <c r="U7145" s="5">
        <v>0</v>
      </c>
      <c r="V7145" s="5">
        <v>574</v>
      </c>
      <c r="W7145" s="5">
        <v>0</v>
      </c>
      <c r="X7145" s="5">
        <v>600</v>
      </c>
      <c r="Y7145" s="5">
        <v>1637.3018104502059</v>
      </c>
      <c r="Z7145" s="5">
        <v>21.729462979477539</v>
      </c>
      <c r="AA7145" s="5">
        <v>3148</v>
      </c>
      <c r="AB7145" s="5">
        <v>0</v>
      </c>
      <c r="AC7145" s="5">
        <v>13.974539999999999</v>
      </c>
      <c r="AD7145" s="5">
        <v>61.238838922964469</v>
      </c>
      <c r="AE7145" s="5">
        <v>0</v>
      </c>
      <c r="AF7145" s="5">
        <v>1319.9914586371519</v>
      </c>
      <c r="AG7145" s="5">
        <v>26489</v>
      </c>
      <c r="AH7145" s="5">
        <v>1868.5753974087841</v>
      </c>
      <c r="AI7145" s="5">
        <v>204.4660488415719</v>
      </c>
      <c r="AJ7145" s="5">
        <v>2284.5093093814039</v>
      </c>
      <c r="AL7145" s="5">
        <v>41385.01171875</v>
      </c>
      <c r="AM7145" s="5">
        <v>38131.85546875</v>
      </c>
      <c r="AN7145" s="5">
        <v>3253.159423828125</v>
      </c>
      <c r="AO7145" s="5" t="s">
        <v>7187</v>
      </c>
    </row>
    <row r="7146" spans="1:41" x14ac:dyDescent="0.4">
      <c r="A7146" s="5">
        <v>2027</v>
      </c>
      <c r="B7146" s="5" t="s">
        <v>4024</v>
      </c>
      <c r="C7146" s="5" t="s">
        <v>171</v>
      </c>
      <c r="D7146" s="5" t="s">
        <v>84</v>
      </c>
      <c r="E7146" s="5" t="s">
        <v>27</v>
      </c>
      <c r="F7146" s="5" t="s">
        <v>27</v>
      </c>
      <c r="G7146" s="5" t="s">
        <v>88</v>
      </c>
      <c r="H7146" s="5" t="s">
        <v>131</v>
      </c>
      <c r="I7146" s="5">
        <v>1218.994419994757</v>
      </c>
      <c r="J7146" s="5">
        <v>98.190682667334542</v>
      </c>
      <c r="L7146" s="5">
        <v>133.24299999999999</v>
      </c>
      <c r="M7146" s="5">
        <v>358.52777058669318</v>
      </c>
      <c r="N7146" s="5">
        <v>0</v>
      </c>
      <c r="O7146" s="5">
        <v>59.637519927298698</v>
      </c>
      <c r="P7146" s="5">
        <v>0</v>
      </c>
      <c r="Q7146" s="5">
        <v>6.7996649819166013</v>
      </c>
      <c r="R7146" s="5">
        <v>70.278853746417241</v>
      </c>
      <c r="S7146" s="5">
        <v>0</v>
      </c>
      <c r="T7146" s="5">
        <v>243.7988839989514</v>
      </c>
      <c r="U7146" s="5">
        <v>0</v>
      </c>
      <c r="V7146" s="5">
        <v>0</v>
      </c>
      <c r="W7146" s="5">
        <v>0</v>
      </c>
      <c r="X7146" s="5">
        <v>123</v>
      </c>
      <c r="Y7146" s="5">
        <v>1734.4423014941931</v>
      </c>
      <c r="Z7146" s="5">
        <v>435</v>
      </c>
      <c r="AA7146" s="5">
        <v>2788</v>
      </c>
      <c r="AC7146" s="5">
        <v>13.64101</v>
      </c>
      <c r="AD7146" s="5">
        <v>64.421623446928749</v>
      </c>
      <c r="AE7146" s="5">
        <v>0</v>
      </c>
      <c r="AF7146" s="5">
        <v>1072.715089595386</v>
      </c>
      <c r="AG7146" s="5">
        <v>14976</v>
      </c>
      <c r="AH7146" s="5">
        <v>1249</v>
      </c>
      <c r="AI7146" s="5">
        <v>115.9239791563642</v>
      </c>
      <c r="AJ7146" s="5">
        <v>1137.3217938551079</v>
      </c>
      <c r="AL7146" s="5">
        <v>25898.9375</v>
      </c>
      <c r="AM7146" s="5">
        <v>23684.626953125</v>
      </c>
      <c r="AN7146" s="5">
        <v>2214.309814453125</v>
      </c>
      <c r="AO7146" s="5" t="s">
        <v>4866</v>
      </c>
    </row>
    <row r="7147" spans="1:41" x14ac:dyDescent="0.4">
      <c r="A7147" s="5">
        <v>2027</v>
      </c>
      <c r="B7147" s="5" t="s">
        <v>6344</v>
      </c>
      <c r="C7147" s="5" t="s">
        <v>171</v>
      </c>
      <c r="D7147" s="5" t="s">
        <v>84</v>
      </c>
      <c r="E7147" s="5" t="s">
        <v>109</v>
      </c>
      <c r="F7147" s="5" t="s">
        <v>109</v>
      </c>
      <c r="G7147" s="5" t="s">
        <v>87</v>
      </c>
      <c r="H7147" s="5" t="s">
        <v>131</v>
      </c>
      <c r="I7147" s="5">
        <v>7515.8153775985247</v>
      </c>
      <c r="J7147" s="5">
        <v>41564.490296604243</v>
      </c>
      <c r="K7147" s="5">
        <v>1133.9202648273979</v>
      </c>
      <c r="L7147" s="5">
        <v>1290.3566392933833</v>
      </c>
      <c r="M7147" s="5">
        <v>13343.926198406973</v>
      </c>
      <c r="N7147" s="5">
        <v>2033.8017615776914</v>
      </c>
      <c r="O7147" s="5">
        <v>6927.196052092746</v>
      </c>
      <c r="P7147" s="5">
        <v>9168.0945241771424</v>
      </c>
      <c r="Q7147" s="5">
        <v>3241.4812178602883</v>
      </c>
      <c r="R7147" s="5">
        <v>6596.9103624621484</v>
      </c>
      <c r="S7147" s="5">
        <v>9423.7469453834292</v>
      </c>
      <c r="T7147" s="5">
        <v>7066.2387389875757</v>
      </c>
      <c r="U7147" s="5">
        <v>1136.7427536632188</v>
      </c>
      <c r="V7147" s="5">
        <v>3167.5183216939959</v>
      </c>
      <c r="W7147" s="5">
        <v>1797.2824618729269</v>
      </c>
      <c r="X7147" s="5">
        <v>11996.220375144994</v>
      </c>
      <c r="Y7147" s="5">
        <v>48598.824996815201</v>
      </c>
      <c r="Z7147" s="5">
        <v>9409.8714968756449</v>
      </c>
      <c r="AA7147" s="5">
        <v>84649.443722787692</v>
      </c>
      <c r="AB7147" s="5">
        <v>1755.2946664673484</v>
      </c>
      <c r="AC7147" s="5">
        <v>8433.7295801179898</v>
      </c>
      <c r="AD7147" s="5">
        <v>9221.193041122091</v>
      </c>
      <c r="AE7147" s="5">
        <v>6856.5483735519365</v>
      </c>
      <c r="AF7147" s="5">
        <v>25533.123669183387</v>
      </c>
      <c r="AG7147" s="5">
        <v>95204.765850721742</v>
      </c>
      <c r="AH7147" s="5">
        <v>12268.296168910287</v>
      </c>
      <c r="AI7147" s="5">
        <v>958.55064633222764</v>
      </c>
      <c r="AJ7147" s="5">
        <v>26376.866205818533</v>
      </c>
      <c r="AK7147" s="5">
        <v>1215.5978816200366</v>
      </c>
      <c r="AL7147" s="5">
        <v>457885.875</v>
      </c>
      <c r="AM7147" s="5">
        <v>380778.40625</v>
      </c>
      <c r="AN7147" s="5">
        <v>77107.453125</v>
      </c>
      <c r="AO7147" s="5" t="s">
        <v>7188</v>
      </c>
    </row>
    <row r="7148" spans="1:41" x14ac:dyDescent="0.4">
      <c r="A7148" s="5">
        <v>2027</v>
      </c>
      <c r="B7148" s="5" t="s">
        <v>4024</v>
      </c>
      <c r="C7148" s="5" t="s">
        <v>171</v>
      </c>
      <c r="D7148" s="5" t="s">
        <v>84</v>
      </c>
      <c r="E7148" s="5" t="s">
        <v>109</v>
      </c>
      <c r="F7148" s="5" t="s">
        <v>109</v>
      </c>
      <c r="G7148" s="5" t="s">
        <v>87</v>
      </c>
      <c r="H7148" s="5" t="s">
        <v>131</v>
      </c>
      <c r="I7148" s="5">
        <v>6123.4529555308764</v>
      </c>
      <c r="J7148" s="5">
        <v>36186.253132529855</v>
      </c>
      <c r="K7148" s="5">
        <v>1076.964993259362</v>
      </c>
      <c r="L7148" s="5">
        <v>843.86807514383099</v>
      </c>
      <c r="M7148" s="5">
        <v>7086.3280669129399</v>
      </c>
      <c r="N7148" s="5">
        <v>1903.4017832407349</v>
      </c>
      <c r="O7148" s="5">
        <v>6703.3417866553555</v>
      </c>
      <c r="P7148" s="5">
        <v>7182.2509837673979</v>
      </c>
      <c r="Q7148" s="5">
        <v>3653.2664344926534</v>
      </c>
      <c r="R7148" s="5">
        <v>4483.9059079693734</v>
      </c>
      <c r="S7148" s="5">
        <v>8453.8082897382119</v>
      </c>
      <c r="T7148" s="5">
        <v>7140.4221742939544</v>
      </c>
      <c r="U7148" s="5">
        <v>1406.446791906385</v>
      </c>
      <c r="V7148" s="5">
        <v>2707.9510154936015</v>
      </c>
      <c r="W7148" s="5">
        <v>1314.4868093586599</v>
      </c>
      <c r="X7148" s="5">
        <v>8892.1988511041345</v>
      </c>
      <c r="Y7148" s="5">
        <v>28837.568644818995</v>
      </c>
      <c r="Z7148" s="5">
        <v>9446.9949130204259</v>
      </c>
      <c r="AA7148" s="5">
        <v>83006.32589401961</v>
      </c>
      <c r="AB7148" s="5">
        <v>679.98997683304663</v>
      </c>
      <c r="AC7148" s="5">
        <v>7869.7262651657556</v>
      </c>
      <c r="AD7148" s="5">
        <v>9131.2140222880535</v>
      </c>
      <c r="AE7148" s="5">
        <v>7377.3543646227999</v>
      </c>
      <c r="AF7148" s="5">
        <v>13966.665772918976</v>
      </c>
      <c r="AG7148" s="5">
        <v>68016.848738740402</v>
      </c>
      <c r="AH7148" s="5">
        <v>12713.1971166861</v>
      </c>
      <c r="AI7148" s="5">
        <v>586.38012401020057</v>
      </c>
      <c r="AJ7148" s="5">
        <v>30209.39520800153</v>
      </c>
      <c r="AK7148" s="5">
        <v>1430.1400109392696</v>
      </c>
      <c r="AL7148" s="5">
        <v>378430.125</v>
      </c>
      <c r="AM7148" s="5">
        <v>313221.6875</v>
      </c>
      <c r="AN7148" s="5">
        <v>65208.46875</v>
      </c>
      <c r="AO7148" s="5" t="s">
        <v>4867</v>
      </c>
    </row>
    <row r="7149" spans="1:41" x14ac:dyDescent="0.4">
      <c r="A7149" s="5">
        <v>2027</v>
      </c>
      <c r="B7149" s="5" t="s">
        <v>7352</v>
      </c>
      <c r="C7149" s="5" t="s">
        <v>171</v>
      </c>
      <c r="D7149" s="5" t="s">
        <v>84</v>
      </c>
      <c r="E7149" s="5" t="s">
        <v>109</v>
      </c>
      <c r="F7149" s="5" t="s">
        <v>109</v>
      </c>
      <c r="G7149" s="5" t="s">
        <v>87</v>
      </c>
      <c r="H7149" s="5" t="s">
        <v>131</v>
      </c>
      <c r="I7149" s="5">
        <v>9897.0588235294126</v>
      </c>
      <c r="J7149" s="5">
        <v>40937.304316499998</v>
      </c>
      <c r="K7149" s="5">
        <v>1107.2439124</v>
      </c>
      <c r="L7149" s="5">
        <v>760</v>
      </c>
      <c r="M7149" s="5">
        <v>15199.60362543265</v>
      </c>
      <c r="N7149" s="5">
        <v>3268.4343007812499</v>
      </c>
      <c r="O7149" s="5">
        <v>6976.4965999999986</v>
      </c>
      <c r="P7149" s="5">
        <v>8316.7420000000002</v>
      </c>
      <c r="Q7149" s="5">
        <v>4463.8409350017891</v>
      </c>
      <c r="R7149" s="5">
        <v>7458.1016923977959</v>
      </c>
      <c r="S7149" s="5">
        <v>8017.8</v>
      </c>
      <c r="T7149" s="5">
        <v>7782.25</v>
      </c>
      <c r="U7149" s="5">
        <v>1140</v>
      </c>
      <c r="V7149" s="5">
        <v>3033</v>
      </c>
      <c r="W7149" s="5">
        <v>4790.6949315490556</v>
      </c>
      <c r="X7149" s="5">
        <v>11925.3</v>
      </c>
      <c r="Y7149" s="5">
        <v>34947.314100424403</v>
      </c>
      <c r="Z7149" s="5">
        <v>11683.16353723169</v>
      </c>
      <c r="AA7149" s="5">
        <v>83627</v>
      </c>
      <c r="AB7149" s="5">
        <v>1739</v>
      </c>
      <c r="AC7149" s="5">
        <v>7081</v>
      </c>
      <c r="AD7149" s="5">
        <v>13998.773364229361</v>
      </c>
      <c r="AE7149" s="5">
        <v>6740.0775020609181</v>
      </c>
      <c r="AF7149" s="5">
        <v>25343.517013799999</v>
      </c>
      <c r="AG7149" s="5">
        <v>98281</v>
      </c>
      <c r="AH7149" s="5">
        <v>15753.4384167192</v>
      </c>
      <c r="AI7149" s="5">
        <v>1401</v>
      </c>
      <c r="AJ7149" s="5">
        <v>22105</v>
      </c>
      <c r="AK7149" s="5">
        <v>1217</v>
      </c>
      <c r="AL7149" s="5">
        <v>458991.15625</v>
      </c>
      <c r="AM7149" s="5">
        <v>369082.5625</v>
      </c>
      <c r="AN7149" s="5">
        <v>89908.6015625</v>
      </c>
      <c r="AO7149" s="5" t="s">
        <v>8139</v>
      </c>
    </row>
    <row r="7150" spans="1:41" x14ac:dyDescent="0.4">
      <c r="A7150" s="5">
        <v>2027</v>
      </c>
      <c r="B7150" s="5" t="s">
        <v>4980</v>
      </c>
      <c r="C7150" s="5" t="s">
        <v>171</v>
      </c>
      <c r="D7150" s="5" t="s">
        <v>84</v>
      </c>
      <c r="E7150" s="5" t="s">
        <v>109</v>
      </c>
      <c r="F7150" s="5" t="s">
        <v>109</v>
      </c>
      <c r="G7150" s="5" t="s">
        <v>87</v>
      </c>
      <c r="H7150" s="5" t="s">
        <v>131</v>
      </c>
      <c r="I7150" s="5">
        <v>6816.0229749743521</v>
      </c>
      <c r="J7150" s="5">
        <v>37345.678605613837</v>
      </c>
      <c r="K7150" s="5">
        <v>1077.7112060894533</v>
      </c>
      <c r="L7150" s="5">
        <v>905.99378029025399</v>
      </c>
      <c r="M7150" s="5">
        <v>10724.438003900914</v>
      </c>
      <c r="N7150" s="5">
        <v>1901.6609286875855</v>
      </c>
      <c r="O7150" s="5">
        <v>6647.9552292361277</v>
      </c>
      <c r="P7150" s="5">
        <v>8107.8573831862877</v>
      </c>
      <c r="Q7150" s="5">
        <v>3219.306945444042</v>
      </c>
      <c r="R7150" s="5">
        <v>7008.0213710361941</v>
      </c>
      <c r="S7150" s="5">
        <v>5583.4500413236583</v>
      </c>
      <c r="T7150" s="5">
        <v>6682.2308702105593</v>
      </c>
      <c r="U7150" s="5">
        <v>1158.8292538596272</v>
      </c>
      <c r="V7150" s="5">
        <v>2499.9107449171775</v>
      </c>
      <c r="W7150" s="5">
        <v>1848.8594004760414</v>
      </c>
      <c r="X7150" s="5">
        <v>14349.586745190993</v>
      </c>
      <c r="Y7150" s="5">
        <v>43841.144376359378</v>
      </c>
      <c r="Z7150" s="5">
        <v>10603.425363120879</v>
      </c>
      <c r="AA7150" s="5">
        <v>82543.407752421248</v>
      </c>
      <c r="AB7150" s="5">
        <v>1293.6748397632928</v>
      </c>
      <c r="AC7150" s="5">
        <v>9210.2727852146181</v>
      </c>
      <c r="AD7150" s="5">
        <v>9109.4514164765424</v>
      </c>
      <c r="AE7150" s="5">
        <v>7604.4248758525655</v>
      </c>
      <c r="AF7150" s="5">
        <v>26010.353552621527</v>
      </c>
      <c r="AG7150" s="5">
        <v>101438.64547717239</v>
      </c>
      <c r="AH7150" s="5">
        <v>12510.088535984611</v>
      </c>
      <c r="AI7150" s="5">
        <v>628.9282405038158</v>
      </c>
      <c r="AJ7150" s="5">
        <v>25969.363578994245</v>
      </c>
      <c r="AK7150" s="5">
        <v>1239.9473016298011</v>
      </c>
      <c r="AL7150" s="5">
        <v>447880.65625</v>
      </c>
      <c r="AM7150" s="5">
        <v>376184.3125</v>
      </c>
      <c r="AN7150" s="5">
        <v>71696.3203125</v>
      </c>
      <c r="AO7150" s="5" t="s">
        <v>6234</v>
      </c>
    </row>
    <row r="7151" spans="1:41" x14ac:dyDescent="0.4">
      <c r="A7151" s="5">
        <v>2027</v>
      </c>
      <c r="B7151" s="5" t="s">
        <v>4980</v>
      </c>
      <c r="C7151" s="5" t="s">
        <v>171</v>
      </c>
      <c r="D7151" s="5" t="s">
        <v>84</v>
      </c>
      <c r="E7151" s="5" t="s">
        <v>109</v>
      </c>
      <c r="F7151" s="5" t="s">
        <v>109</v>
      </c>
      <c r="G7151" s="5" t="s">
        <v>88</v>
      </c>
      <c r="H7151" s="5" t="s">
        <v>131</v>
      </c>
      <c r="I7151" s="5">
        <v>7732.2489189863509</v>
      </c>
      <c r="J7151" s="5">
        <v>40063.44144208949</v>
      </c>
      <c r="K7151" s="5">
        <v>1180</v>
      </c>
      <c r="L7151" s="5">
        <v>1029.4932270241979</v>
      </c>
      <c r="M7151" s="5">
        <v>10872.999055701021</v>
      </c>
      <c r="N7151" s="5">
        <v>2139.989386969261</v>
      </c>
      <c r="O7151" s="5">
        <v>7393.7148127408354</v>
      </c>
      <c r="P7151" s="5">
        <v>9088.3512426399993</v>
      </c>
      <c r="Q7151" s="5">
        <v>3633.4369988697781</v>
      </c>
      <c r="R7151" s="5">
        <v>7781.670056507588</v>
      </c>
      <c r="S7151" s="5">
        <v>6101.0008675348436</v>
      </c>
      <c r="T7151" s="5">
        <v>7568.0426189999998</v>
      </c>
      <c r="U7151" s="5">
        <v>1208.9203294269601</v>
      </c>
      <c r="V7151" s="5">
        <v>2809</v>
      </c>
      <c r="W7151" s="5">
        <v>2056.2622136589762</v>
      </c>
      <c r="X7151" s="5">
        <v>16413.4424182</v>
      </c>
      <c r="Y7151" s="5">
        <v>50714.6225250383</v>
      </c>
      <c r="Z7151" s="5">
        <v>11932.31527255467</v>
      </c>
      <c r="AA7151" s="5">
        <v>99784</v>
      </c>
      <c r="AB7151" s="5">
        <v>1382</v>
      </c>
      <c r="AC7151" s="5">
        <v>10243.47546</v>
      </c>
      <c r="AD7151" s="5">
        <v>10280.72789047275</v>
      </c>
      <c r="AE7151" s="5">
        <v>8457.4800684129186</v>
      </c>
      <c r="AF7151" s="5">
        <v>29555.923448337489</v>
      </c>
      <c r="AG7151" s="5">
        <v>120146</v>
      </c>
      <c r="AH7151" s="5">
        <v>14507.466697431921</v>
      </c>
      <c r="AI7151" s="5">
        <v>699.48065045835267</v>
      </c>
      <c r="AJ7151" s="5">
        <v>30049.431447290761</v>
      </c>
      <c r="AK7151" s="5">
        <v>1379</v>
      </c>
      <c r="AL7151" s="5">
        <v>516203.90625</v>
      </c>
      <c r="AM7151" s="5">
        <v>436369.8125</v>
      </c>
      <c r="AN7151" s="5">
        <v>79834.1328125</v>
      </c>
      <c r="AO7151" s="5" t="s">
        <v>6235</v>
      </c>
    </row>
    <row r="7152" spans="1:41" x14ac:dyDescent="0.4">
      <c r="A7152" s="5">
        <v>2027</v>
      </c>
      <c r="B7152" s="5" t="s">
        <v>4024</v>
      </c>
      <c r="C7152" s="5" t="s">
        <v>171</v>
      </c>
      <c r="D7152" s="5" t="s">
        <v>84</v>
      </c>
      <c r="E7152" s="5" t="s">
        <v>109</v>
      </c>
      <c r="F7152" s="5" t="s">
        <v>109</v>
      </c>
      <c r="G7152" s="5" t="s">
        <v>88</v>
      </c>
      <c r="H7152" s="5" t="s">
        <v>131</v>
      </c>
      <c r="I7152" s="5">
        <v>6899.5084171703256</v>
      </c>
      <c r="J7152" s="5">
        <v>41052.910731445903</v>
      </c>
      <c r="K7152" s="5">
        <v>1165.0995125317249</v>
      </c>
      <c r="L7152" s="5">
        <v>944.81400000000019</v>
      </c>
      <c r="M7152" s="5">
        <v>7827.8563244761363</v>
      </c>
      <c r="N7152" s="5">
        <v>2119.1252479881719</v>
      </c>
      <c r="O7152" s="5">
        <v>7390.2814693908549</v>
      </c>
      <c r="P7152" s="5">
        <v>7726.2578761308259</v>
      </c>
      <c r="Q7152" s="5">
        <v>3376.7693112677421</v>
      </c>
      <c r="R7152" s="5">
        <v>4932.4108020680214</v>
      </c>
      <c r="S7152" s="5">
        <v>9357</v>
      </c>
      <c r="T7152" s="5">
        <v>8045.3631719653968</v>
      </c>
      <c r="U7152" s="5">
        <v>1450.1548860717039</v>
      </c>
      <c r="V7152" s="5">
        <v>3026</v>
      </c>
      <c r="W7152" s="5">
        <v>1464.8999248237949</v>
      </c>
      <c r="X7152" s="5">
        <v>10019.15116616199</v>
      </c>
      <c r="Y7152" s="5">
        <v>31884</v>
      </c>
      <c r="Z7152" s="5">
        <v>10456</v>
      </c>
      <c r="AA7152" s="5">
        <v>99784</v>
      </c>
      <c r="AB7152" s="5">
        <v>628.52499999999998</v>
      </c>
      <c r="AC7152" s="5">
        <v>8693.2341200000028</v>
      </c>
      <c r="AD7152" s="5">
        <v>10106.511026750721</v>
      </c>
      <c r="AE7152" s="5">
        <v>8149.3362254355379</v>
      </c>
      <c r="AF7152" s="5">
        <v>15736.730364364321</v>
      </c>
      <c r="AG7152" s="5">
        <v>76689</v>
      </c>
      <c r="AH7152" s="5">
        <v>14679</v>
      </c>
      <c r="AI7152" s="5">
        <v>647.74017219329289</v>
      </c>
      <c r="AJ7152" s="5">
        <v>34037.981189513601</v>
      </c>
      <c r="AK7152" s="5">
        <v>1579.792866461833</v>
      </c>
      <c r="AL7152" s="5">
        <v>429869.40625</v>
      </c>
      <c r="AM7152" s="5">
        <v>356958.21875</v>
      </c>
      <c r="AN7152" s="5">
        <v>72911.21875</v>
      </c>
      <c r="AO7152" s="5" t="s">
        <v>4868</v>
      </c>
    </row>
    <row r="7153" spans="1:41" x14ac:dyDescent="0.4">
      <c r="A7153" s="5">
        <v>2027</v>
      </c>
      <c r="B7153" s="5" t="s">
        <v>7352</v>
      </c>
      <c r="C7153" s="5" t="s">
        <v>171</v>
      </c>
      <c r="D7153" s="5" t="s">
        <v>84</v>
      </c>
      <c r="E7153" s="5" t="s">
        <v>109</v>
      </c>
      <c r="F7153" s="5" t="s">
        <v>109</v>
      </c>
      <c r="G7153" s="5" t="s">
        <v>88</v>
      </c>
      <c r="H7153" s="5" t="s">
        <v>131</v>
      </c>
      <c r="I7153" s="5">
        <v>10095</v>
      </c>
      <c r="J7153" s="5">
        <v>46908.671639705717</v>
      </c>
      <c r="K7153" s="5">
        <v>1246.5644900841439</v>
      </c>
      <c r="L7153" s="5">
        <v>874.45666306607279</v>
      </c>
      <c r="M7153" s="5">
        <v>17117.222390671101</v>
      </c>
      <c r="N7153" s="5">
        <v>3677.3154318089842</v>
      </c>
      <c r="O7153" s="5">
        <v>7856.6682890430702</v>
      </c>
      <c r="P7153" s="5">
        <v>9201.9304540302946</v>
      </c>
      <c r="Q7153" s="5">
        <v>5058.8321202666302</v>
      </c>
      <c r="R7153" s="5">
        <v>8388.8368557851372</v>
      </c>
      <c r="S7153" s="5">
        <v>9055.0413597733714</v>
      </c>
      <c r="T7153" s="5">
        <v>8955.7683040843531</v>
      </c>
      <c r="U7153" s="5">
        <v>1216.1237289707101</v>
      </c>
      <c r="V7153" s="5">
        <v>3416</v>
      </c>
      <c r="W7153" s="5">
        <v>5395.1005940690684</v>
      </c>
      <c r="X7153" s="5">
        <v>13442.991193251381</v>
      </c>
      <c r="Y7153" s="5">
        <v>40656.540698910307</v>
      </c>
      <c r="Z7153" s="5">
        <v>13111.67442299188</v>
      </c>
      <c r="AA7153" s="5">
        <v>100880</v>
      </c>
      <c r="AB7153" s="5">
        <v>1959</v>
      </c>
      <c r="AC7153" s="5">
        <v>7974.3560908083846</v>
      </c>
      <c r="AD7153" s="5">
        <v>15864.688139759641</v>
      </c>
      <c r="AE7153" s="5">
        <v>6321.9818220609168</v>
      </c>
      <c r="AF7153" s="5">
        <v>29168.976169655842</v>
      </c>
      <c r="AG7153" s="5">
        <v>112894</v>
      </c>
      <c r="AH7153" s="5">
        <v>18668.430124246879</v>
      </c>
      <c r="AI7153" s="5">
        <v>1577.753549388864</v>
      </c>
      <c r="AJ7153" s="5">
        <v>25391.69668338733</v>
      </c>
      <c r="AK7153" s="5">
        <v>1370</v>
      </c>
      <c r="AL7153" s="5">
        <v>527745.625</v>
      </c>
      <c r="AM7153" s="5">
        <v>425236.40625</v>
      </c>
      <c r="AN7153" s="5">
        <v>102509.2265625</v>
      </c>
      <c r="AO7153" s="5" t="s">
        <v>8140</v>
      </c>
    </row>
    <row r="7154" spans="1:41" x14ac:dyDescent="0.4">
      <c r="A7154" s="5">
        <v>2027</v>
      </c>
      <c r="B7154" s="5" t="s">
        <v>6344</v>
      </c>
      <c r="C7154" s="5" t="s">
        <v>171</v>
      </c>
      <c r="D7154" s="5" t="s">
        <v>84</v>
      </c>
      <c r="E7154" s="5" t="s">
        <v>109</v>
      </c>
      <c r="F7154" s="5" t="s">
        <v>109</v>
      </c>
      <c r="G7154" s="5" t="s">
        <v>88</v>
      </c>
      <c r="H7154" s="5" t="s">
        <v>131</v>
      </c>
      <c r="I7154" s="5">
        <v>8598.8081971756274</v>
      </c>
      <c r="J7154" s="5">
        <v>44229.582325058269</v>
      </c>
      <c r="K7154" s="5">
        <v>1254.207831446771</v>
      </c>
      <c r="L7154" s="5">
        <v>1478.7522412796279</v>
      </c>
      <c r="M7154" s="5">
        <v>14967.37424947012</v>
      </c>
      <c r="N7154" s="5">
        <v>2281.2387051300002</v>
      </c>
      <c r="O7154" s="5">
        <v>7769.9722157862216</v>
      </c>
      <c r="P7154" s="5">
        <v>10213.13693137546</v>
      </c>
      <c r="Q7154" s="5">
        <v>3635.84613620953</v>
      </c>
      <c r="R7154" s="5">
        <v>7399.5033258626809</v>
      </c>
      <c r="S7154" s="5">
        <v>10570.25835324939</v>
      </c>
      <c r="T7154" s="5">
        <v>8061.898284845016</v>
      </c>
      <c r="U7154" s="5">
        <v>1225.770003270929</v>
      </c>
      <c r="V7154" s="5">
        <v>3553</v>
      </c>
      <c r="W7154" s="5">
        <v>2015.943346724486</v>
      </c>
      <c r="X7154" s="5">
        <v>13917</v>
      </c>
      <c r="Y7154" s="5">
        <v>55979.089384596373</v>
      </c>
      <c r="Z7154" s="5">
        <v>10616.90304828109</v>
      </c>
      <c r="AA7154" s="5">
        <v>102438</v>
      </c>
      <c r="AB7154" s="5">
        <v>2122</v>
      </c>
      <c r="AC7154" s="5">
        <v>9590.4002600000022</v>
      </c>
      <c r="AD7154" s="5">
        <v>9856.1678448121002</v>
      </c>
      <c r="AE7154" s="5">
        <v>7690.7294030747107</v>
      </c>
      <c r="AF7154" s="5">
        <v>29212.323889763491</v>
      </c>
      <c r="AG7154" s="5">
        <v>108923</v>
      </c>
      <c r="AH7154" s="5">
        <v>14923.283982635379</v>
      </c>
      <c r="AI7154" s="5">
        <v>1075.1697849197269</v>
      </c>
      <c r="AJ7154" s="5">
        <v>30177.645664690081</v>
      </c>
      <c r="AK7154" s="5">
        <v>1363</v>
      </c>
      <c r="AL7154" s="5">
        <v>525140</v>
      </c>
      <c r="AM7154" s="5">
        <v>437243.75</v>
      </c>
      <c r="AN7154" s="5">
        <v>87896.2734375</v>
      </c>
      <c r="AO7154" s="5" t="s">
        <v>7189</v>
      </c>
    </row>
    <row r="7155" spans="1:41" x14ac:dyDescent="0.4">
      <c r="A7155" s="5">
        <v>2027</v>
      </c>
      <c r="B7155" s="5" t="s">
        <v>4024</v>
      </c>
      <c r="C7155" s="5" t="s">
        <v>171</v>
      </c>
      <c r="D7155" s="5" t="s">
        <v>84</v>
      </c>
      <c r="E7155" s="5" t="s">
        <v>484</v>
      </c>
      <c r="F7155" s="5" t="s">
        <v>484</v>
      </c>
      <c r="G7155" s="5" t="s">
        <v>88</v>
      </c>
      <c r="H7155" s="5" t="s">
        <v>131</v>
      </c>
      <c r="I7155" s="5">
        <v>17061.41574545802</v>
      </c>
      <c r="J7155" s="5">
        <v>67139.082590979568</v>
      </c>
      <c r="K7155" s="5">
        <v>1473.8101625927229</v>
      </c>
      <c r="M7155" s="5">
        <v>19928.16858177703</v>
      </c>
      <c r="N7155" s="5">
        <v>11980.866472345961</v>
      </c>
      <c r="O7155" s="5">
        <v>10184.404520667031</v>
      </c>
      <c r="Q7155" s="5">
        <v>3621.4681799965738</v>
      </c>
      <c r="R7155" s="5">
        <v>8492.6556132881906</v>
      </c>
      <c r="S7155" s="5">
        <v>14295</v>
      </c>
      <c r="T7155" s="5">
        <v>12799.44140994495</v>
      </c>
      <c r="U7155" s="5">
        <v>1775.881983558578</v>
      </c>
      <c r="V7155" s="5">
        <v>9351</v>
      </c>
      <c r="W7155" s="5">
        <v>1500</v>
      </c>
      <c r="Y7155" s="5">
        <v>58625.677965903873</v>
      </c>
      <c r="Z7155" s="5">
        <v>19142</v>
      </c>
      <c r="AA7155" s="5">
        <v>190418</v>
      </c>
      <c r="AC7155" s="5">
        <v>12153.215029999999</v>
      </c>
      <c r="AD7155" s="5">
        <v>12076</v>
      </c>
      <c r="AE7155" s="5">
        <v>18512.879004740509</v>
      </c>
      <c r="AF7155" s="5">
        <v>31226.272929069801</v>
      </c>
      <c r="AG7155" s="5">
        <v>159427</v>
      </c>
      <c r="AH7155" s="5">
        <v>35084</v>
      </c>
      <c r="AI7155" s="5">
        <v>2089.6193562361109</v>
      </c>
      <c r="AJ7155" s="5">
        <v>41368.215538335273</v>
      </c>
      <c r="AK7155" s="5">
        <v>2468.9417375168332</v>
      </c>
      <c r="AL7155" s="5">
        <v>762195</v>
      </c>
      <c r="AM7155" s="5">
        <v>650295.625</v>
      </c>
      <c r="AN7155" s="5">
        <v>111899.390625</v>
      </c>
      <c r="AO7155" s="5" t="s">
        <v>4869</v>
      </c>
    </row>
    <row r="7156" spans="1:41" x14ac:dyDescent="0.4">
      <c r="A7156" s="5">
        <v>2027</v>
      </c>
      <c r="B7156" s="5" t="s">
        <v>7352</v>
      </c>
      <c r="C7156" s="5" t="s">
        <v>171</v>
      </c>
      <c r="D7156" s="5" t="s">
        <v>84</v>
      </c>
      <c r="E7156" s="5" t="s">
        <v>484</v>
      </c>
      <c r="F7156" s="5" t="s">
        <v>484</v>
      </c>
      <c r="G7156" s="5" t="s">
        <v>88</v>
      </c>
      <c r="H7156" s="5" t="s">
        <v>131</v>
      </c>
      <c r="I7156" s="5">
        <v>15193.3163652</v>
      </c>
      <c r="J7156" s="5">
        <v>61091.440970974967</v>
      </c>
      <c r="K7156" s="5">
        <v>2014.786971484295</v>
      </c>
      <c r="L7156" s="5">
        <v>2859.243168051567</v>
      </c>
      <c r="M7156" s="5">
        <v>27864.082642772712</v>
      </c>
      <c r="N7156" s="5">
        <v>12581.901529911011</v>
      </c>
      <c r="O7156" s="5">
        <v>10422.66362250913</v>
      </c>
      <c r="Q7156" s="5">
        <v>6009.6782516158073</v>
      </c>
      <c r="R7156" s="5">
        <v>10853.44917391024</v>
      </c>
      <c r="S7156" s="5">
        <v>15138.51924229846</v>
      </c>
      <c r="T7156" s="5">
        <v>13550.492865456679</v>
      </c>
      <c r="U7156" s="5">
        <v>1730.451964545603</v>
      </c>
      <c r="V7156" s="5">
        <v>16700</v>
      </c>
      <c r="W7156" s="5">
        <v>8164</v>
      </c>
      <c r="X7156" s="5">
        <v>16202.275545532701</v>
      </c>
      <c r="Y7156" s="5">
        <v>76601</v>
      </c>
      <c r="Z7156" s="5">
        <v>24443.398398306519</v>
      </c>
      <c r="AA7156" s="5">
        <v>246693</v>
      </c>
      <c r="AC7156" s="5">
        <v>11855.11178759213</v>
      </c>
      <c r="AD7156" s="5">
        <v>18005.432204197259</v>
      </c>
      <c r="AE7156" s="5">
        <v>11105.087616362311</v>
      </c>
      <c r="AF7156" s="5">
        <v>53112.067667362877</v>
      </c>
      <c r="AG7156" s="5">
        <v>242722</v>
      </c>
      <c r="AH7156" s="5">
        <v>48797.58210084129</v>
      </c>
      <c r="AI7156" s="5">
        <v>5381.9302016626552</v>
      </c>
      <c r="AJ7156" s="5">
        <v>51775.502760834468</v>
      </c>
      <c r="AK7156" s="5">
        <v>2441</v>
      </c>
      <c r="AL7156" s="5">
        <v>1013309.4375</v>
      </c>
      <c r="AM7156" s="5">
        <v>845326.6875</v>
      </c>
      <c r="AN7156" s="5">
        <v>167982.765625</v>
      </c>
      <c r="AO7156" s="5" t="s">
        <v>8141</v>
      </c>
    </row>
    <row r="7157" spans="1:41" x14ac:dyDescent="0.4">
      <c r="A7157" s="5">
        <v>2027</v>
      </c>
      <c r="B7157" s="5" t="s">
        <v>4980</v>
      </c>
      <c r="C7157" s="5" t="s">
        <v>171</v>
      </c>
      <c r="D7157" s="5" t="s">
        <v>84</v>
      </c>
      <c r="E7157" s="5" t="s">
        <v>484</v>
      </c>
      <c r="F7157" s="5" t="s">
        <v>484</v>
      </c>
      <c r="G7157" s="5" t="s">
        <v>88</v>
      </c>
      <c r="H7157" s="5" t="s">
        <v>131</v>
      </c>
      <c r="I7157" s="5">
        <v>9930.1818410172837</v>
      </c>
      <c r="J7157" s="5">
        <v>45279.042088138973</v>
      </c>
      <c r="K7157" s="5">
        <v>1550.104325146385</v>
      </c>
      <c r="L7157" s="5">
        <v>2831.1063743165441</v>
      </c>
      <c r="M7157" s="5">
        <v>28652.930162410408</v>
      </c>
      <c r="N7157" s="5">
        <v>13254.98137386278</v>
      </c>
      <c r="O7157" s="5">
        <v>10603.63694936926</v>
      </c>
      <c r="Q7157" s="5">
        <v>4568.9975248943501</v>
      </c>
      <c r="R7157" s="5">
        <v>7745.1408529976652</v>
      </c>
      <c r="S7157" s="5">
        <v>15419.53592551381</v>
      </c>
      <c r="T7157" s="5">
        <v>12746.239839</v>
      </c>
      <c r="U7157" s="5">
        <v>1793.598161477089</v>
      </c>
      <c r="V7157" s="5">
        <v>9329</v>
      </c>
      <c r="W7157" s="5">
        <v>3896.3584268243089</v>
      </c>
      <c r="X7157" s="5">
        <v>19233.98258939619</v>
      </c>
      <c r="Y7157" s="5">
        <v>86966</v>
      </c>
      <c r="Z7157" s="5">
        <v>19621.151826563731</v>
      </c>
      <c r="AA7157" s="5">
        <v>190418</v>
      </c>
      <c r="AC7157" s="5">
        <v>12235.341969999999</v>
      </c>
      <c r="AD7157" s="5">
        <v>18191</v>
      </c>
      <c r="AE7157" s="5">
        <v>17927.350864867989</v>
      </c>
      <c r="AF7157" s="5">
        <v>48601.846503777982</v>
      </c>
      <c r="AG7157" s="5">
        <v>228218</v>
      </c>
      <c r="AH7157" s="5">
        <v>28891</v>
      </c>
      <c r="AI7157" s="5">
        <v>2464.5855079382659</v>
      </c>
      <c r="AJ7157" s="5">
        <v>47830.221563276937</v>
      </c>
      <c r="AK7157" s="5">
        <v>2251</v>
      </c>
      <c r="AL7157" s="5">
        <v>890450.375</v>
      </c>
      <c r="AM7157" s="5">
        <v>746550</v>
      </c>
      <c r="AN7157" s="5">
        <v>143900.359375</v>
      </c>
      <c r="AO7157" s="5" t="s">
        <v>6236</v>
      </c>
    </row>
    <row r="7158" spans="1:41" x14ac:dyDescent="0.4">
      <c r="A7158" s="5">
        <v>2027</v>
      </c>
      <c r="B7158" s="5" t="s">
        <v>6344</v>
      </c>
      <c r="C7158" s="5" t="s">
        <v>171</v>
      </c>
      <c r="D7158" s="5" t="s">
        <v>84</v>
      </c>
      <c r="E7158" s="5" t="s">
        <v>484</v>
      </c>
      <c r="F7158" s="5" t="s">
        <v>484</v>
      </c>
      <c r="G7158" s="5" t="s">
        <v>88</v>
      </c>
      <c r="H7158" s="5" t="s">
        <v>131</v>
      </c>
      <c r="I7158" s="5">
        <v>13682</v>
      </c>
      <c r="J7158" s="5">
        <v>55270.017015045523</v>
      </c>
      <c r="K7158" s="5">
        <v>1551.326338929945</v>
      </c>
      <c r="L7158" s="5">
        <v>3074.865771549702</v>
      </c>
      <c r="M7158" s="5">
        <v>28878.697107588439</v>
      </c>
      <c r="N7158" s="5">
        <v>15193.593520149499</v>
      </c>
      <c r="O7158" s="5">
        <v>10471.819147714639</v>
      </c>
      <c r="Q7158" s="5">
        <v>4664.7732900386027</v>
      </c>
      <c r="R7158" s="5">
        <v>9745.869195506295</v>
      </c>
      <c r="S7158" s="5">
        <v>21099.11</v>
      </c>
      <c r="T7158" s="5">
        <v>17953.85356371821</v>
      </c>
      <c r="U7158" s="5">
        <v>1673.0104098697821</v>
      </c>
      <c r="V7158" s="5">
        <v>11228</v>
      </c>
      <c r="W7158" s="5">
        <v>3856.3909566197831</v>
      </c>
      <c r="X7158" s="5">
        <v>16673</v>
      </c>
      <c r="Y7158" s="5">
        <v>90850.743367917443</v>
      </c>
      <c r="Z7158" s="5">
        <v>19197.782013847878</v>
      </c>
      <c r="AA7158" s="5">
        <v>236566</v>
      </c>
      <c r="AC7158" s="5">
        <v>13153.603719999999</v>
      </c>
      <c r="AD7158" s="5">
        <v>16023.94947936284</v>
      </c>
      <c r="AE7158" s="5">
        <v>16258.7110110963</v>
      </c>
      <c r="AF7158" s="5">
        <v>49366.372411265183</v>
      </c>
      <c r="AG7158" s="5">
        <v>237887</v>
      </c>
      <c r="AH7158" s="5">
        <v>38289.705481310753</v>
      </c>
      <c r="AI7158" s="5">
        <v>2718.938975325847</v>
      </c>
      <c r="AJ7158" s="5">
        <v>48151.829223892157</v>
      </c>
      <c r="AL7158" s="5">
        <v>983480.9375</v>
      </c>
      <c r="AM7158" s="5">
        <v>825964.125</v>
      </c>
      <c r="AN7158" s="5">
        <v>157516.796875</v>
      </c>
      <c r="AO7158" s="5" t="s">
        <v>7190</v>
      </c>
    </row>
    <row r="7159" spans="1:41" x14ac:dyDescent="0.4">
      <c r="A7159" s="5">
        <v>2027</v>
      </c>
      <c r="B7159" s="5" t="s">
        <v>4024</v>
      </c>
      <c r="C7159" s="5" t="s">
        <v>171</v>
      </c>
      <c r="D7159" s="5" t="s">
        <v>84</v>
      </c>
      <c r="E7159" s="5" t="s">
        <v>211</v>
      </c>
      <c r="F7159" s="5" t="s">
        <v>211</v>
      </c>
      <c r="G7159" s="5" t="s">
        <v>88</v>
      </c>
      <c r="H7159" s="5" t="s">
        <v>131</v>
      </c>
      <c r="I7159" s="5">
        <v>11210.242529483179</v>
      </c>
      <c r="J7159" s="5">
        <v>57650.204561058788</v>
      </c>
      <c r="K7159" s="5">
        <v>1473.8101625927229</v>
      </c>
      <c r="L7159" s="5">
        <v>1877.5150000000001</v>
      </c>
      <c r="M7159" s="5">
        <v>15317.77516864103</v>
      </c>
      <c r="N7159" s="5">
        <v>11980.866472345961</v>
      </c>
      <c r="O7159" s="5">
        <v>10305.36344343722</v>
      </c>
      <c r="P7159" s="5">
        <v>11289.17912446618</v>
      </c>
      <c r="Q7159" s="5">
        <v>3621.4681799965738</v>
      </c>
      <c r="R7159" s="5">
        <v>9492.6556132881906</v>
      </c>
      <c r="S7159" s="5">
        <v>18798</v>
      </c>
      <c r="T7159" s="5">
        <v>12799.44140994495</v>
      </c>
      <c r="U7159" s="5">
        <v>1775.881983558578</v>
      </c>
      <c r="V7159" s="5">
        <v>10710</v>
      </c>
      <c r="W7159" s="5">
        <v>2842.8848654659459</v>
      </c>
      <c r="X7159" s="5">
        <v>16736.497654983788</v>
      </c>
      <c r="Y7159" s="5">
        <v>58625.677965903873</v>
      </c>
      <c r="Z7159" s="5">
        <v>18269.547375519411</v>
      </c>
      <c r="AA7159" s="5">
        <v>189308</v>
      </c>
      <c r="AB7159" s="5">
        <v>1008.038</v>
      </c>
      <c r="AC7159" s="5">
        <v>12525.465630000001</v>
      </c>
      <c r="AD7159" s="5">
        <v>15959.78888914944</v>
      </c>
      <c r="AE7159" s="5">
        <v>19002.992402230771</v>
      </c>
      <c r="AF7159" s="5">
        <v>31226.272929069801</v>
      </c>
      <c r="AG7159" s="5">
        <v>157719</v>
      </c>
      <c r="AH7159" s="5">
        <v>33408</v>
      </c>
      <c r="AI7159" s="5">
        <v>2089.6193562361109</v>
      </c>
      <c r="AJ7159" s="5">
        <v>41368.215538335273</v>
      </c>
      <c r="AK7159" s="5">
        <v>2468.9417375168332</v>
      </c>
      <c r="AL7159" s="5">
        <v>780861.3125</v>
      </c>
      <c r="AM7159" s="5">
        <v>647653.1875</v>
      </c>
      <c r="AN7159" s="5">
        <v>133208.15625</v>
      </c>
      <c r="AO7159" s="5" t="s">
        <v>4870</v>
      </c>
    </row>
    <row r="7160" spans="1:41" x14ac:dyDescent="0.4">
      <c r="A7160" s="5">
        <v>2027</v>
      </c>
      <c r="B7160" s="5" t="s">
        <v>6344</v>
      </c>
      <c r="C7160" s="5" t="s">
        <v>171</v>
      </c>
      <c r="D7160" s="5" t="s">
        <v>84</v>
      </c>
      <c r="E7160" s="5" t="s">
        <v>211</v>
      </c>
      <c r="F7160" s="5" t="s">
        <v>211</v>
      </c>
      <c r="G7160" s="5" t="s">
        <v>88</v>
      </c>
      <c r="H7160" s="5" t="s">
        <v>131</v>
      </c>
      <c r="I7160" s="5">
        <v>12017.732834311109</v>
      </c>
      <c r="J7160" s="5">
        <v>56142.737487108483</v>
      </c>
      <c r="K7160" s="5">
        <v>1947.7816601923371</v>
      </c>
      <c r="L7160" s="5">
        <v>3074.865771549702</v>
      </c>
      <c r="M7160" s="5">
        <v>28878.697107588439</v>
      </c>
      <c r="N7160" s="5">
        <v>15193.593520149499</v>
      </c>
      <c r="O7160" s="5">
        <v>10628.28983831046</v>
      </c>
      <c r="P7160" s="5">
        <v>14113.29568555946</v>
      </c>
      <c r="Q7160" s="5">
        <v>4664.7732900386009</v>
      </c>
      <c r="R7160" s="5">
        <v>10745.8691955063</v>
      </c>
      <c r="S7160" s="5">
        <v>25246.456867569759</v>
      </c>
      <c r="T7160" s="5">
        <v>13853.853563718219</v>
      </c>
      <c r="U7160" s="5">
        <v>1673.0104098697821</v>
      </c>
      <c r="V7160" s="5">
        <v>12724</v>
      </c>
      <c r="W7160" s="5">
        <v>3856.3909566197831</v>
      </c>
      <c r="X7160" s="5">
        <v>18222</v>
      </c>
      <c r="Y7160" s="5">
        <v>92378.743367917443</v>
      </c>
      <c r="Z7160" s="5">
        <v>18505.183260216982</v>
      </c>
      <c r="AA7160" s="5">
        <v>240161</v>
      </c>
      <c r="AB7160" s="5">
        <v>2337</v>
      </c>
      <c r="AC7160" s="5">
        <v>13561.474156800001</v>
      </c>
      <c r="AD7160" s="5">
        <v>16137.43811556829</v>
      </c>
      <c r="AE7160" s="5">
        <v>18295.912421009711</v>
      </c>
      <c r="AF7160" s="5">
        <v>49366.372411265183</v>
      </c>
      <c r="AG7160" s="5">
        <v>244813</v>
      </c>
      <c r="AH7160" s="5">
        <v>41115.234130424433</v>
      </c>
      <c r="AI7160" s="5">
        <v>2718.938975325847</v>
      </c>
      <c r="AJ7160" s="5">
        <v>48151.829223892157</v>
      </c>
      <c r="AK7160" s="5">
        <v>2229</v>
      </c>
      <c r="AL7160" s="5">
        <v>1022754.5</v>
      </c>
      <c r="AM7160" s="5">
        <v>855583.375</v>
      </c>
      <c r="AN7160" s="5">
        <v>167171.078125</v>
      </c>
      <c r="AO7160" s="5" t="s">
        <v>7191</v>
      </c>
    </row>
    <row r="7161" spans="1:41" x14ac:dyDescent="0.4">
      <c r="A7161" s="5">
        <v>2027</v>
      </c>
      <c r="B7161" s="5" t="s">
        <v>7352</v>
      </c>
      <c r="C7161" s="5" t="s">
        <v>171</v>
      </c>
      <c r="D7161" s="5" t="s">
        <v>84</v>
      </c>
      <c r="E7161" s="5" t="s">
        <v>211</v>
      </c>
      <c r="F7161" s="5" t="s">
        <v>211</v>
      </c>
      <c r="G7161" s="5" t="s">
        <v>88</v>
      </c>
      <c r="H7161" s="5" t="s">
        <v>131</v>
      </c>
      <c r="I7161" s="5">
        <v>13987.3163652</v>
      </c>
      <c r="J7161" s="5">
        <v>61240.9291563191</v>
      </c>
      <c r="K7161" s="5">
        <v>1942.141893569328</v>
      </c>
      <c r="L7161" s="5">
        <v>2583.0989586622809</v>
      </c>
      <c r="M7161" s="5">
        <v>27864.082642772712</v>
      </c>
      <c r="N7161" s="5">
        <v>12581.901529911011</v>
      </c>
      <c r="O7161" s="5">
        <v>10457.226197018301</v>
      </c>
      <c r="P7161" s="5">
        <v>16050.359306680381</v>
      </c>
      <c r="Q7161" s="5">
        <v>6009.6782516158073</v>
      </c>
      <c r="R7161" s="5">
        <v>11853.44917391024</v>
      </c>
      <c r="S7161" s="5">
        <v>22308.264196322041</v>
      </c>
      <c r="T7161" s="5">
        <v>13686.167486218879</v>
      </c>
      <c r="U7161" s="5">
        <v>1730.451964545603</v>
      </c>
      <c r="V7161" s="5">
        <v>16590</v>
      </c>
      <c r="W7161" s="5">
        <v>9195.2917441597911</v>
      </c>
      <c r="X7161" s="5">
        <v>17611.16907123119</v>
      </c>
      <c r="Y7161" s="5">
        <v>77388.873304721201</v>
      </c>
      <c r="Z7161" s="5">
        <v>21689.181626962629</v>
      </c>
      <c r="AA7161" s="5">
        <v>249196</v>
      </c>
      <c r="AB7161" s="5">
        <v>2319</v>
      </c>
      <c r="AC7161" s="5">
        <v>10998.102186532229</v>
      </c>
      <c r="AD7161" s="5">
        <v>23568.236730591521</v>
      </c>
      <c r="AE7161" s="5">
        <v>16855.619953894249</v>
      </c>
      <c r="AF7161" s="5">
        <v>53112.067667362877</v>
      </c>
      <c r="AG7161" s="5">
        <v>254420</v>
      </c>
      <c r="AH7161" s="5">
        <v>48836.721275186457</v>
      </c>
      <c r="AI7161" s="5">
        <v>5381.9302016626552</v>
      </c>
      <c r="AJ7161" s="5">
        <v>51775.502760834468</v>
      </c>
      <c r="AK7161" s="5">
        <v>2441</v>
      </c>
      <c r="AL7161" s="5">
        <v>1063673.875</v>
      </c>
      <c r="AM7161" s="5">
        <v>878062.5625</v>
      </c>
      <c r="AN7161" s="5">
        <v>185611.234375</v>
      </c>
      <c r="AO7161" s="5" t="s">
        <v>8142</v>
      </c>
    </row>
    <row r="7162" spans="1:41" x14ac:dyDescent="0.4">
      <c r="A7162" s="5">
        <v>2027</v>
      </c>
      <c r="B7162" s="5" t="s">
        <v>4980</v>
      </c>
      <c r="C7162" s="5" t="s">
        <v>171</v>
      </c>
      <c r="D7162" s="5" t="s">
        <v>84</v>
      </c>
      <c r="E7162" s="5" t="s">
        <v>211</v>
      </c>
      <c r="F7162" s="5" t="s">
        <v>211</v>
      </c>
      <c r="G7162" s="5" t="s">
        <v>88</v>
      </c>
      <c r="H7162" s="5" t="s">
        <v>131</v>
      </c>
      <c r="I7162" s="5">
        <v>11866.38819833347</v>
      </c>
      <c r="J7162" s="5">
        <v>51712.009186343843</v>
      </c>
      <c r="K7162" s="5">
        <v>1434.010535090074</v>
      </c>
      <c r="L7162" s="5">
        <v>2831.1063743165441</v>
      </c>
      <c r="M7162" s="5">
        <v>23336.810123995911</v>
      </c>
      <c r="N7162" s="5">
        <v>13254.98137386278</v>
      </c>
      <c r="O7162" s="5">
        <v>10728.096307908399</v>
      </c>
      <c r="P7162" s="5">
        <v>13876.79156459841</v>
      </c>
      <c r="Q7162" s="5">
        <v>4568.9975248943501</v>
      </c>
      <c r="R7162" s="5">
        <v>8745.1408529976652</v>
      </c>
      <c r="S7162" s="5">
        <v>15510.258250342909</v>
      </c>
      <c r="T7162" s="5">
        <v>12746.239839</v>
      </c>
      <c r="U7162" s="5">
        <v>1793.598161477089</v>
      </c>
      <c r="V7162" s="5">
        <v>10982</v>
      </c>
      <c r="W7162" s="5">
        <v>3896.3584268243089</v>
      </c>
      <c r="X7162" s="5">
        <v>20906.50281456107</v>
      </c>
      <c r="Y7162" s="5">
        <v>86965.81258914381</v>
      </c>
      <c r="Z7162" s="5">
        <v>18969.921938244071</v>
      </c>
      <c r="AA7162" s="5">
        <v>189308</v>
      </c>
      <c r="AB7162" s="5">
        <v>2280</v>
      </c>
      <c r="AC7162" s="5">
        <v>12553.650806230609</v>
      </c>
      <c r="AD7162" s="5">
        <v>16702.23387887844</v>
      </c>
      <c r="AE7162" s="5">
        <v>17927.350864867989</v>
      </c>
      <c r="AF7162" s="5">
        <v>48601.846503777982</v>
      </c>
      <c r="AG7162" s="5">
        <v>222286</v>
      </c>
      <c r="AH7162" s="5">
        <v>32284.010187589141</v>
      </c>
      <c r="AI7162" s="5">
        <v>2464.5855079382659</v>
      </c>
      <c r="AJ7162" s="5">
        <v>47830.221563276937</v>
      </c>
      <c r="AK7162" s="5">
        <v>2251</v>
      </c>
      <c r="AL7162" s="5">
        <v>908614</v>
      </c>
      <c r="AM7162" s="5">
        <v>764073.875</v>
      </c>
      <c r="AN7162" s="5">
        <v>144540.09375</v>
      </c>
      <c r="AO7162" s="5" t="s">
        <v>6237</v>
      </c>
    </row>
    <row r="7163" spans="1:41" x14ac:dyDescent="0.4">
      <c r="A7163" s="5">
        <v>2027</v>
      </c>
      <c r="B7163" s="5" t="s">
        <v>4980</v>
      </c>
      <c r="C7163" s="5" t="s">
        <v>171</v>
      </c>
      <c r="D7163" s="5" t="s">
        <v>84</v>
      </c>
      <c r="E7163" s="5" t="s">
        <v>24</v>
      </c>
      <c r="F7163" s="5" t="s">
        <v>24</v>
      </c>
      <c r="G7163" s="5" t="s">
        <v>87</v>
      </c>
      <c r="H7163" s="5" t="s">
        <v>131</v>
      </c>
      <c r="I7163" s="5">
        <v>2106.9622797447764</v>
      </c>
      <c r="J7163" s="5">
        <v>7637.7382640748147</v>
      </c>
      <c r="K7163" s="5">
        <v>105.34811398723883</v>
      </c>
      <c r="L7163" s="5">
        <v>421.39245594895533</v>
      </c>
      <c r="M7163" s="5">
        <v>8427.8491189791057</v>
      </c>
      <c r="N7163" s="5">
        <v>3109.0295894371179</v>
      </c>
      <c r="O7163" s="5">
        <v>117.65593414436795</v>
      </c>
      <c r="P7163" s="5">
        <v>99.701455077522837</v>
      </c>
      <c r="Q7163" s="5">
        <v>765.54227176075972</v>
      </c>
      <c r="R7163" s="5">
        <v>491.87245116869786</v>
      </c>
      <c r="S7163" s="5">
        <v>4492.4649728718123</v>
      </c>
      <c r="T7163" s="5">
        <v>210.69622797447767</v>
      </c>
      <c r="U7163" s="5">
        <v>0</v>
      </c>
      <c r="V7163" s="5">
        <v>547.81019273364188</v>
      </c>
      <c r="W7163" s="5">
        <v>1315.7979437006129</v>
      </c>
      <c r="X7163" s="5">
        <v>3997.9609258157138</v>
      </c>
      <c r="Y7163" s="5">
        <v>14789.294982098523</v>
      </c>
      <c r="Z7163" s="5">
        <v>3892.3111080066624</v>
      </c>
      <c r="AA7163" s="5">
        <v>27367.333051604903</v>
      </c>
      <c r="AB7163" s="5">
        <v>152.7547652814963</v>
      </c>
      <c r="AC7163" s="5">
        <v>1139.6070998675509</v>
      </c>
      <c r="AD7163" s="5">
        <v>2196.5081766339295</v>
      </c>
      <c r="AE7163" s="5">
        <v>1567.5799361301138</v>
      </c>
      <c r="AF7163" s="5">
        <v>10081.814508578756</v>
      </c>
      <c r="AG7163" s="5">
        <v>54262.706552546981</v>
      </c>
      <c r="AH7163" s="5">
        <v>10429.463284736645</v>
      </c>
      <c r="AI7163" s="5">
        <v>2488.3224523785811</v>
      </c>
      <c r="AJ7163" s="5">
        <v>9638.2989486924816</v>
      </c>
      <c r="AK7163" s="5">
        <v>103.24115170749405</v>
      </c>
      <c r="AL7163" s="5">
        <v>171957.0625</v>
      </c>
      <c r="AM7163" s="5">
        <v>137918.984375</v>
      </c>
      <c r="AN7163" s="5">
        <v>34038.0625</v>
      </c>
      <c r="AO7163" s="5" t="s">
        <v>6238</v>
      </c>
    </row>
    <row r="7164" spans="1:41" x14ac:dyDescent="0.4">
      <c r="A7164" s="5">
        <v>2027</v>
      </c>
      <c r="B7164" s="5" t="s">
        <v>7352</v>
      </c>
      <c r="C7164" s="5" t="s">
        <v>171</v>
      </c>
      <c r="D7164" s="5" t="s">
        <v>84</v>
      </c>
      <c r="E7164" s="5" t="s">
        <v>24</v>
      </c>
      <c r="F7164" s="5" t="s">
        <v>24</v>
      </c>
      <c r="G7164" s="5" t="s">
        <v>87</v>
      </c>
      <c r="H7164" s="5" t="s">
        <v>131</v>
      </c>
      <c r="I7164" s="5">
        <v>1960.7843137254899</v>
      </c>
      <c r="J7164" s="5">
        <v>11365.475</v>
      </c>
      <c r="K7164" s="5">
        <v>100</v>
      </c>
      <c r="L7164" s="5">
        <v>400</v>
      </c>
      <c r="M7164" s="5">
        <v>9500</v>
      </c>
      <c r="N7164" s="5">
        <v>2597.5434914550779</v>
      </c>
      <c r="O7164" s="5">
        <v>111.68300000000001</v>
      </c>
      <c r="P7164" s="5">
        <v>94.64</v>
      </c>
      <c r="Q7164" s="5">
        <v>516.43790131242758</v>
      </c>
      <c r="R7164" s="5">
        <v>212.976</v>
      </c>
      <c r="S7164" s="5">
        <v>4500</v>
      </c>
      <c r="T7164" s="5">
        <v>100</v>
      </c>
      <c r="U7164" s="5">
        <v>50</v>
      </c>
      <c r="V7164" s="5">
        <v>640</v>
      </c>
      <c r="W7164" s="5">
        <v>1058.5926741081601</v>
      </c>
      <c r="X7164" s="5">
        <v>4066</v>
      </c>
      <c r="Y7164" s="5">
        <v>9324.1056697343956</v>
      </c>
      <c r="Z7164" s="5">
        <v>5817.8434211452804</v>
      </c>
      <c r="AA7164" s="5">
        <v>46333</v>
      </c>
      <c r="AB7164" s="5">
        <v>32</v>
      </c>
      <c r="AC7164" s="5">
        <v>1179</v>
      </c>
      <c r="AD7164" s="5">
        <v>2483.5787478382908</v>
      </c>
      <c r="AE7164" s="5">
        <v>1667.7129318048001</v>
      </c>
      <c r="AF7164" s="5">
        <v>12272.2</v>
      </c>
      <c r="AG7164" s="5">
        <v>57599</v>
      </c>
      <c r="AH7164" s="5">
        <v>16652.071917202429</v>
      </c>
      <c r="AI7164" s="5">
        <v>3738</v>
      </c>
      <c r="AJ7164" s="5">
        <v>10041.41265413932</v>
      </c>
      <c r="AK7164" s="5">
        <v>143</v>
      </c>
      <c r="AL7164" s="5">
        <v>204557.046875</v>
      </c>
      <c r="AM7164" s="5">
        <v>162072.125</v>
      </c>
      <c r="AN7164" s="5">
        <v>42484.92578125</v>
      </c>
      <c r="AO7164" s="5" t="s">
        <v>8143</v>
      </c>
    </row>
    <row r="7165" spans="1:41" x14ac:dyDescent="0.4">
      <c r="A7165" s="5">
        <v>2027</v>
      </c>
      <c r="B7165" s="5" t="s">
        <v>4024</v>
      </c>
      <c r="C7165" s="5" t="s">
        <v>171</v>
      </c>
      <c r="D7165" s="5" t="s">
        <v>84</v>
      </c>
      <c r="E7165" s="5" t="s">
        <v>24</v>
      </c>
      <c r="F7165" s="5" t="s">
        <v>24</v>
      </c>
      <c r="G7165" s="5" t="s">
        <v>87</v>
      </c>
      <c r="H7165" s="5" t="s">
        <v>131</v>
      </c>
      <c r="I7165" s="5">
        <v>2434.2348321456666</v>
      </c>
      <c r="J7165" s="5">
        <v>5950.3518119116288</v>
      </c>
      <c r="K7165" s="5">
        <v>108.18821476202962</v>
      </c>
      <c r="L7165" s="5">
        <v>324.56464428608888</v>
      </c>
      <c r="M7165" s="5">
        <v>5409.410738101481</v>
      </c>
      <c r="N7165" s="5">
        <v>3206.433624420391</v>
      </c>
      <c r="O7165" s="5">
        <v>121.17080053347317</v>
      </c>
      <c r="P7165" s="5">
        <v>102.38932645078484</v>
      </c>
      <c r="Q7165" s="5">
        <v>290.51424237450414</v>
      </c>
      <c r="R7165" s="5">
        <v>638.88386463421352</v>
      </c>
      <c r="S7165" s="5">
        <v>5535.9931131373514</v>
      </c>
      <c r="T7165" s="5">
        <v>540.94107381014805</v>
      </c>
      <c r="U7165" s="5">
        <v>0</v>
      </c>
      <c r="V7165" s="5">
        <v>562.578716762554</v>
      </c>
      <c r="W7165" s="5">
        <v>254.2423046907696</v>
      </c>
      <c r="X7165" s="5">
        <v>2938.579317521574</v>
      </c>
      <c r="Y7165" s="5">
        <v>13662.54870122291</v>
      </c>
      <c r="Z7165" s="5">
        <v>4391.3596371907825</v>
      </c>
      <c r="AA7165" s="5">
        <v>27818.435661760675</v>
      </c>
      <c r="AB7165" s="5">
        <v>124.50299754814368</v>
      </c>
      <c r="AC7165" s="5">
        <v>621.07201660750832</v>
      </c>
      <c r="AD7165" s="5">
        <v>2219.3095643859569</v>
      </c>
      <c r="AE7165" s="5">
        <v>1584.9573462637338</v>
      </c>
      <c r="AF7165" s="5">
        <v>10091.796673002123</v>
      </c>
      <c r="AG7165" s="5">
        <v>38238.042625491747</v>
      </c>
      <c r="AH7165" s="5">
        <v>9479.4513774490351</v>
      </c>
      <c r="AI7165" s="5">
        <v>2555.4056326791397</v>
      </c>
      <c r="AJ7165" s="5">
        <v>7774.405112799448</v>
      </c>
      <c r="AK7165" s="5">
        <v>106.02445046678902</v>
      </c>
      <c r="AL7165" s="5">
        <v>147085.796875</v>
      </c>
      <c r="AM7165" s="5">
        <v>117692.5625</v>
      </c>
      <c r="AN7165" s="5">
        <v>29393.220703125</v>
      </c>
      <c r="AO7165" s="5" t="s">
        <v>4871</v>
      </c>
    </row>
    <row r="7166" spans="1:41" x14ac:dyDescent="0.4">
      <c r="A7166" s="5">
        <v>2027</v>
      </c>
      <c r="B7166" s="5" t="s">
        <v>6344</v>
      </c>
      <c r="C7166" s="5" t="s">
        <v>171</v>
      </c>
      <c r="D7166" s="5" t="s">
        <v>84</v>
      </c>
      <c r="E7166" s="5" t="s">
        <v>24</v>
      </c>
      <c r="F7166" s="5" t="s">
        <v>24</v>
      </c>
      <c r="G7166" s="5" t="s">
        <v>87</v>
      </c>
      <c r="H7166" s="5" t="s">
        <v>131</v>
      </c>
      <c r="I7166" s="5">
        <v>2048.1851417355292</v>
      </c>
      <c r="J7166" s="5">
        <v>7424.6711387912937</v>
      </c>
      <c r="K7166" s="5">
        <v>102.40925708677646</v>
      </c>
      <c r="L7166" s="5">
        <v>409.63702834710585</v>
      </c>
      <c r="M7166" s="5">
        <v>12289.110850413175</v>
      </c>
      <c r="N7166" s="5">
        <v>3049.4396802035144</v>
      </c>
      <c r="O7166" s="5">
        <v>114.37373059222456</v>
      </c>
      <c r="P7166" s="5">
        <v>96.920120906925249</v>
      </c>
      <c r="Q7166" s="5">
        <v>758.864978395413</v>
      </c>
      <c r="R7166" s="5">
        <v>420.32036204639837</v>
      </c>
      <c r="S7166" s="5">
        <v>6963.8294819007997</v>
      </c>
      <c r="T7166" s="5">
        <v>102.40925708677646</v>
      </c>
      <c r="U7166" s="5">
        <v>0</v>
      </c>
      <c r="V7166" s="5">
        <v>655.4192453553693</v>
      </c>
      <c r="W7166" s="5">
        <v>1279.091621013838</v>
      </c>
      <c r="X7166" s="5">
        <v>3886.4313064431667</v>
      </c>
      <c r="Y7166" s="5">
        <v>11824.480051010469</v>
      </c>
      <c r="Z7166" s="5">
        <v>4452.7660753069722</v>
      </c>
      <c r="AA7166" s="5">
        <v>45501.45701622565</v>
      </c>
      <c r="AB7166" s="5">
        <v>31.746869696900703</v>
      </c>
      <c r="AC7166" s="5">
        <v>1129.9722114131437</v>
      </c>
      <c r="AD7166" s="5">
        <v>2202.3063103427367</v>
      </c>
      <c r="AE7166" s="5">
        <v>1675.415445939663</v>
      </c>
      <c r="AF7166" s="5">
        <v>11418.529755918487</v>
      </c>
      <c r="AG7166" s="5">
        <v>51944.023379554754</v>
      </c>
      <c r="AH7166" s="5">
        <v>15065.344859170629</v>
      </c>
      <c r="AI7166" s="5">
        <v>3828.0580299037042</v>
      </c>
      <c r="AJ7166" s="5">
        <v>10809.874724828705</v>
      </c>
      <c r="AK7166" s="5">
        <v>110.60199765371857</v>
      </c>
      <c r="AL7166" s="5">
        <v>199595.6875</v>
      </c>
      <c r="AM7166" s="5">
        <v>153619.96875</v>
      </c>
      <c r="AN7166" s="5">
        <v>45975.71484375</v>
      </c>
      <c r="AO7166" s="5" t="s">
        <v>7192</v>
      </c>
    </row>
    <row r="7167" spans="1:41" x14ac:dyDescent="0.4">
      <c r="A7167" s="5">
        <v>2027</v>
      </c>
      <c r="B7167" s="5" t="s">
        <v>4024</v>
      </c>
      <c r="C7167" s="5" t="s">
        <v>171</v>
      </c>
      <c r="D7167" s="5" t="s">
        <v>84</v>
      </c>
      <c r="E7167" s="5" t="s">
        <v>24</v>
      </c>
      <c r="F7167" s="5" t="s">
        <v>24</v>
      </c>
      <c r="G7167" s="5" t="s">
        <v>88</v>
      </c>
      <c r="H7167" s="5" t="s">
        <v>131</v>
      </c>
      <c r="I7167" s="5">
        <v>2742.7374449882041</v>
      </c>
      <c r="J7167" s="5">
        <v>6750.6094333792498</v>
      </c>
      <c r="K7167" s="5">
        <v>119.7430125931886</v>
      </c>
      <c r="L7167" s="5">
        <v>363.3900000000001</v>
      </c>
      <c r="M7167" s="5">
        <v>5975.4628431115543</v>
      </c>
      <c r="N7167" s="5">
        <v>3569.8371774868142</v>
      </c>
      <c r="O7167" s="5">
        <v>133.5880446371491</v>
      </c>
      <c r="P7167" s="5">
        <v>110.1446248133128</v>
      </c>
      <c r="Q7167" s="5">
        <v>268.52669952408229</v>
      </c>
      <c r="R7167" s="5">
        <v>702.78853746417235</v>
      </c>
      <c r="S7167" s="5">
        <v>6127</v>
      </c>
      <c r="T7167" s="5">
        <v>609.4972099973786</v>
      </c>
      <c r="U7167" s="5">
        <v>0</v>
      </c>
      <c r="V7167" s="5">
        <v>629</v>
      </c>
      <c r="W7167" s="5">
        <v>283.33455336098092</v>
      </c>
      <c r="X7167" s="5">
        <v>3311</v>
      </c>
      <c r="Y7167" s="5">
        <v>15125.69061299918</v>
      </c>
      <c r="Z7167" s="5">
        <v>4860</v>
      </c>
      <c r="AA7167" s="5">
        <v>32334</v>
      </c>
      <c r="AB7167" s="5">
        <v>115.08</v>
      </c>
      <c r="AC7167" s="5">
        <v>686.06254000000001</v>
      </c>
      <c r="AD7167" s="5">
        <v>2456.3520830300022</v>
      </c>
      <c r="AE7167" s="5">
        <v>1750.8106130316851</v>
      </c>
      <c r="AF7167" s="5">
        <v>11370.779949711099</v>
      </c>
      <c r="AG7167" s="5">
        <v>43113</v>
      </c>
      <c r="AH7167" s="5">
        <v>10945</v>
      </c>
      <c r="AI7167" s="5">
        <v>2822.8086470858998</v>
      </c>
      <c r="AJ7167" s="5">
        <v>8759.6939020823247</v>
      </c>
      <c r="AK7167" s="5">
        <v>117.1190717249865</v>
      </c>
      <c r="AL7167" s="5">
        <v>166153.0625</v>
      </c>
      <c r="AM7167" s="5">
        <v>133137.0625</v>
      </c>
      <c r="AN7167" s="5">
        <v>33015.984375</v>
      </c>
      <c r="AO7167" s="5" t="s">
        <v>4872</v>
      </c>
    </row>
    <row r="7168" spans="1:41" x14ac:dyDescent="0.4">
      <c r="A7168" s="5">
        <v>2027</v>
      </c>
      <c r="B7168" s="5" t="s">
        <v>7352</v>
      </c>
      <c r="C7168" s="5" t="s">
        <v>171</v>
      </c>
      <c r="D7168" s="5" t="s">
        <v>84</v>
      </c>
      <c r="E7168" s="5" t="s">
        <v>24</v>
      </c>
      <c r="F7168" s="5" t="s">
        <v>24</v>
      </c>
      <c r="G7168" s="5" t="s">
        <v>88</v>
      </c>
      <c r="H7168" s="5" t="s">
        <v>131</v>
      </c>
      <c r="I7168" s="5">
        <v>2000</v>
      </c>
      <c r="J7168" s="5">
        <v>12741.316682362691</v>
      </c>
      <c r="K7168" s="5">
        <v>72.645077914965739</v>
      </c>
      <c r="L7168" s="5">
        <v>460.24034898214359</v>
      </c>
      <c r="M7168" s="5">
        <v>10698.542983007999</v>
      </c>
      <c r="N7168" s="5">
        <v>2922.4961822361079</v>
      </c>
      <c r="O7168" s="5">
        <v>125.7731974706613</v>
      </c>
      <c r="P7168" s="5">
        <v>104.7129631013475</v>
      </c>
      <c r="Q7168" s="5">
        <v>585.27458332951323</v>
      </c>
      <c r="R7168" s="5">
        <v>239.55437883326749</v>
      </c>
      <c r="S7168" s="5">
        <v>5082</v>
      </c>
      <c r="T7168" s="5">
        <v>115.0794218135418</v>
      </c>
      <c r="U7168" s="5">
        <v>53.338760042574989</v>
      </c>
      <c r="V7168" s="5">
        <v>721</v>
      </c>
      <c r="W7168" s="5">
        <v>1192.1472868887929</v>
      </c>
      <c r="X7168" s="5">
        <v>4583.1048169951646</v>
      </c>
      <c r="Y7168" s="5">
        <v>10847.353835352211</v>
      </c>
      <c r="Z7168" s="5">
        <v>6529.1963549863176</v>
      </c>
      <c r="AA7168" s="5">
        <v>54067</v>
      </c>
      <c r="AB7168" s="5">
        <v>36</v>
      </c>
      <c r="AC7168" s="5">
        <v>1327.7454923122559</v>
      </c>
      <c r="AD7168" s="5">
        <v>2814.6182011682472</v>
      </c>
      <c r="AE7168" s="5">
        <v>1878.1156299191521</v>
      </c>
      <c r="AF7168" s="5">
        <v>14124.61850319869</v>
      </c>
      <c r="AG7168" s="5">
        <v>66163</v>
      </c>
      <c r="AH7168" s="5">
        <v>19733.34536797387</v>
      </c>
      <c r="AI7168" s="5">
        <v>4209.5951232088328</v>
      </c>
      <c r="AJ7168" s="5">
        <v>11534.42679876195</v>
      </c>
      <c r="AK7168" s="5">
        <v>161</v>
      </c>
      <c r="AL7168" s="5">
        <v>235123.234375</v>
      </c>
      <c r="AM7168" s="5">
        <v>186299.390625</v>
      </c>
      <c r="AN7168" s="5">
        <v>48823.8515625</v>
      </c>
      <c r="AO7168" s="5" t="s">
        <v>8144</v>
      </c>
    </row>
    <row r="7169" spans="1:41" x14ac:dyDescent="0.4">
      <c r="A7169" s="5">
        <v>2027</v>
      </c>
      <c r="B7169" s="5" t="s">
        <v>4980</v>
      </c>
      <c r="C7169" s="5" t="s">
        <v>171</v>
      </c>
      <c r="D7169" s="5" t="s">
        <v>84</v>
      </c>
      <c r="E7169" s="5" t="s">
        <v>24</v>
      </c>
      <c r="F7169" s="5" t="s">
        <v>24</v>
      </c>
      <c r="G7169" s="5" t="s">
        <v>88</v>
      </c>
      <c r="H7169" s="5" t="s">
        <v>131</v>
      </c>
      <c r="I7169" s="5">
        <v>2390.1851372446222</v>
      </c>
      <c r="J7169" s="5">
        <v>8255.3047240335927</v>
      </c>
      <c r="K7169" s="5">
        <v>115</v>
      </c>
      <c r="L7169" s="5">
        <v>478.83405908102219</v>
      </c>
      <c r="M7169" s="5">
        <v>9373.2750480181239</v>
      </c>
      <c r="N7169" s="5">
        <v>3498.6733043732161</v>
      </c>
      <c r="O7169" s="5">
        <v>130.854434648476</v>
      </c>
      <c r="P7169" s="5">
        <v>111.7584832</v>
      </c>
      <c r="Q7169" s="5">
        <v>864.02125101827016</v>
      </c>
      <c r="R7169" s="5">
        <v>546.17258170753928</v>
      </c>
      <c r="S7169" s="5">
        <v>4908.8883206633172</v>
      </c>
      <c r="T7169" s="5">
        <v>238.6266</v>
      </c>
      <c r="U7169" s="5">
        <v>0</v>
      </c>
      <c r="V7169" s="5">
        <v>616</v>
      </c>
      <c r="W7169" s="5">
        <v>1463.40256687183</v>
      </c>
      <c r="X7169" s="5">
        <v>4572.9750000000004</v>
      </c>
      <c r="Y7169" s="5">
        <v>17080.137957775489</v>
      </c>
      <c r="Z7169" s="5">
        <v>4380.1207335449444</v>
      </c>
      <c r="AA7169" s="5">
        <v>32334</v>
      </c>
      <c r="AB7169" s="5">
        <v>253</v>
      </c>
      <c r="AC7169" s="5">
        <v>1267.4475199999999</v>
      </c>
      <c r="AD7169" s="5">
        <v>2479.064322907162</v>
      </c>
      <c r="AE7169" s="5">
        <v>1743.4291589313709</v>
      </c>
      <c r="AF7169" s="5">
        <v>11456.10486351345</v>
      </c>
      <c r="AG7169" s="5">
        <v>64270</v>
      </c>
      <c r="AH7169" s="5">
        <v>12094.97694080689</v>
      </c>
      <c r="AI7169" s="5">
        <v>2767.459457927353</v>
      </c>
      <c r="AJ7169" s="5">
        <v>11152.579948532029</v>
      </c>
      <c r="AK7169" s="5">
        <v>115</v>
      </c>
      <c r="AL7169" s="5">
        <v>198957.296875</v>
      </c>
      <c r="AM7169" s="5">
        <v>160444.765625</v>
      </c>
      <c r="AN7169" s="5">
        <v>38512.52734375</v>
      </c>
      <c r="AO7169" s="5" t="s">
        <v>6239</v>
      </c>
    </row>
    <row r="7170" spans="1:41" x14ac:dyDescent="0.4">
      <c r="A7170" s="5">
        <v>2027</v>
      </c>
      <c r="B7170" s="5" t="s">
        <v>6344</v>
      </c>
      <c r="C7170" s="5" t="s">
        <v>171</v>
      </c>
      <c r="D7170" s="5" t="s">
        <v>84</v>
      </c>
      <c r="E7170" s="5" t="s">
        <v>24</v>
      </c>
      <c r="F7170" s="5" t="s">
        <v>24</v>
      </c>
      <c r="G7170" s="5" t="s">
        <v>88</v>
      </c>
      <c r="H7170" s="5" t="s">
        <v>131</v>
      </c>
      <c r="I7170" s="5">
        <v>2343.318762004531</v>
      </c>
      <c r="J7170" s="5">
        <v>7886.1043195642897</v>
      </c>
      <c r="K7170" s="5">
        <v>113.272948932112</v>
      </c>
      <c r="L7170" s="5">
        <v>469.4451559617865</v>
      </c>
      <c r="M7170" s="5">
        <v>13784.22801179136</v>
      </c>
      <c r="N7170" s="5">
        <v>3420.4414406854999</v>
      </c>
      <c r="O7170" s="5">
        <v>128.28866142007459</v>
      </c>
      <c r="P7170" s="5">
        <v>107.9677422192301</v>
      </c>
      <c r="Q7170" s="5">
        <v>851.18996969693762</v>
      </c>
      <c r="R7170" s="5">
        <v>471.45735594462928</v>
      </c>
      <c r="S7170" s="5">
        <v>7811.0625400151039</v>
      </c>
      <c r="T7170" s="5">
        <v>116.839105577464</v>
      </c>
      <c r="U7170" s="5">
        <v>0</v>
      </c>
      <c r="V7170" s="5">
        <v>735</v>
      </c>
      <c r="W7170" s="5">
        <v>1434.708398893951</v>
      </c>
      <c r="X7170" s="5">
        <v>4509</v>
      </c>
      <c r="Y7170" s="5">
        <v>13620.15698415073</v>
      </c>
      <c r="Z7170" s="5">
        <v>5023.9353145157993</v>
      </c>
      <c r="AA7170" s="5">
        <v>53332</v>
      </c>
      <c r="AB7170" s="5">
        <v>38</v>
      </c>
      <c r="AC7170" s="5">
        <v>1284.9458500000001</v>
      </c>
      <c r="AD7170" s="5">
        <v>2353.9579470494969</v>
      </c>
      <c r="AE7170" s="5">
        <v>1879.2497522742219</v>
      </c>
      <c r="AF7170" s="5">
        <v>13063.884932237161</v>
      </c>
      <c r="AG7170" s="5">
        <v>59429</v>
      </c>
      <c r="AH7170" s="5">
        <v>18325.643311373449</v>
      </c>
      <c r="AI7170" s="5">
        <v>4293.7870256730093</v>
      </c>
      <c r="AJ7170" s="5">
        <v>12367.5256408439</v>
      </c>
      <c r="AK7170" s="5">
        <v>124</v>
      </c>
      <c r="AL7170" s="5">
        <v>229318.40625</v>
      </c>
      <c r="AM7170" s="5">
        <v>176285.625</v>
      </c>
      <c r="AN7170" s="5">
        <v>53032.7890625</v>
      </c>
      <c r="AO7170" s="5" t="s">
        <v>7193</v>
      </c>
    </row>
    <row r="7171" spans="1:41" x14ac:dyDescent="0.4">
      <c r="A7171" s="5">
        <v>2027</v>
      </c>
      <c r="B7171" s="5" t="s">
        <v>6344</v>
      </c>
      <c r="C7171" s="5" t="s">
        <v>171</v>
      </c>
      <c r="D7171" s="5" t="s">
        <v>84</v>
      </c>
      <c r="E7171" s="5" t="s">
        <v>214</v>
      </c>
      <c r="F7171" s="5" t="s">
        <v>214</v>
      </c>
      <c r="G7171" s="5" t="s">
        <v>88</v>
      </c>
      <c r="H7171" s="5" t="s">
        <v>131</v>
      </c>
      <c r="I7171" s="5">
        <v>0</v>
      </c>
      <c r="J7171" s="5">
        <v>0</v>
      </c>
      <c r="L7171" s="5">
        <v>0</v>
      </c>
      <c r="M7171" s="5">
        <v>87.360000000000014</v>
      </c>
      <c r="N7171" s="5">
        <v>0</v>
      </c>
      <c r="P7171" s="5">
        <v>100</v>
      </c>
      <c r="Q7171" s="5">
        <v>0</v>
      </c>
      <c r="R7171" s="5">
        <v>138.5728073273726</v>
      </c>
      <c r="S7171" s="5">
        <v>0</v>
      </c>
      <c r="T7171" s="5">
        <v>0</v>
      </c>
      <c r="V7171" s="5">
        <v>0</v>
      </c>
      <c r="W7171" s="5">
        <v>286.27590156582062</v>
      </c>
      <c r="X7171" s="5">
        <v>99</v>
      </c>
      <c r="Y7171" s="5">
        <v>0</v>
      </c>
      <c r="Z7171" s="5">
        <v>0</v>
      </c>
      <c r="AA7171" s="5">
        <v>2079</v>
      </c>
      <c r="AC7171" s="5">
        <v>228.97355680000001</v>
      </c>
      <c r="AD7171" s="5">
        <v>0</v>
      </c>
      <c r="AE7171" s="5">
        <v>100</v>
      </c>
      <c r="AF7171" s="5">
        <v>348.02543019414622</v>
      </c>
      <c r="AG7171" s="5">
        <v>3795</v>
      </c>
      <c r="AH7171" s="5">
        <v>0</v>
      </c>
      <c r="AJ7171" s="5">
        <v>224.88913527497979</v>
      </c>
      <c r="AL7171" s="5">
        <v>7487.09716796875</v>
      </c>
      <c r="AM7171" s="5">
        <v>7014.4609375</v>
      </c>
      <c r="AN7171" s="5">
        <v>472.63589477539063</v>
      </c>
      <c r="AO7171" s="5" t="s">
        <v>7194</v>
      </c>
    </row>
    <row r="7172" spans="1:41" x14ac:dyDescent="0.4">
      <c r="A7172" s="5">
        <v>2027</v>
      </c>
      <c r="B7172" s="5" t="s">
        <v>4980</v>
      </c>
      <c r="C7172" s="5" t="s">
        <v>171</v>
      </c>
      <c r="D7172" s="5" t="s">
        <v>84</v>
      </c>
      <c r="E7172" s="5" t="s">
        <v>214</v>
      </c>
      <c r="F7172" s="5" t="s">
        <v>214</v>
      </c>
      <c r="G7172" s="5" t="s">
        <v>88</v>
      </c>
      <c r="H7172" s="5" t="s">
        <v>131</v>
      </c>
      <c r="I7172" s="5">
        <v>0</v>
      </c>
      <c r="L7172" s="5">
        <v>0</v>
      </c>
      <c r="M7172" s="5">
        <v>2182.5</v>
      </c>
      <c r="N7172" s="5">
        <v>0</v>
      </c>
      <c r="P7172" s="5">
        <v>109</v>
      </c>
      <c r="Q7172" s="5">
        <v>0</v>
      </c>
      <c r="R7172" s="5">
        <v>116.7074445546497</v>
      </c>
      <c r="S7172" s="5">
        <v>0</v>
      </c>
      <c r="V7172" s="5">
        <v>0</v>
      </c>
      <c r="W7172" s="5">
        <v>289.99085209933708</v>
      </c>
      <c r="X7172" s="5">
        <v>124.7288488667333</v>
      </c>
      <c r="Y7172" s="5">
        <v>0</v>
      </c>
      <c r="Z7172" s="5">
        <v>0</v>
      </c>
      <c r="AA7172" s="5">
        <v>0</v>
      </c>
      <c r="AC7172" s="5">
        <v>141.8481662306078</v>
      </c>
      <c r="AE7172" s="5">
        <v>320</v>
      </c>
      <c r="AF7172" s="5">
        <v>375.1296569414701</v>
      </c>
      <c r="AG7172" s="5">
        <v>5501</v>
      </c>
      <c r="AH7172" s="5">
        <v>0</v>
      </c>
      <c r="AJ7172" s="5">
        <v>227.3008779111984</v>
      </c>
      <c r="AL7172" s="5">
        <v>9388.2060546875</v>
      </c>
      <c r="AM7172" s="5">
        <v>6790.986328125</v>
      </c>
      <c r="AN7172" s="5">
        <v>2597.2197265625</v>
      </c>
      <c r="AO7172" s="5" t="s">
        <v>6240</v>
      </c>
    </row>
    <row r="7173" spans="1:41" x14ac:dyDescent="0.4">
      <c r="A7173" s="5">
        <v>2027</v>
      </c>
      <c r="B7173" s="5" t="s">
        <v>7352</v>
      </c>
      <c r="C7173" s="5" t="s">
        <v>171</v>
      </c>
      <c r="D7173" s="5" t="s">
        <v>84</v>
      </c>
      <c r="E7173" s="5" t="s">
        <v>214</v>
      </c>
      <c r="F7173" s="5" t="s">
        <v>214</v>
      </c>
      <c r="G7173" s="5" t="s">
        <v>88</v>
      </c>
      <c r="H7173" s="5" t="s">
        <v>131</v>
      </c>
      <c r="J7173" s="5">
        <v>627.6525216762858</v>
      </c>
      <c r="L7173" s="5">
        <v>0</v>
      </c>
      <c r="M7173" s="5">
        <v>82.030209516760706</v>
      </c>
      <c r="N7173" s="5">
        <v>0</v>
      </c>
      <c r="P7173" s="5">
        <v>100</v>
      </c>
      <c r="R7173" s="5">
        <v>152.77264894143121</v>
      </c>
      <c r="T7173" s="5">
        <v>0</v>
      </c>
      <c r="U7173" s="5">
        <v>0</v>
      </c>
      <c r="V7173" s="5">
        <v>0</v>
      </c>
      <c r="W7173" s="5">
        <v>409.94485292923628</v>
      </c>
      <c r="X7173" s="5">
        <v>103.1785897895106</v>
      </c>
      <c r="Y7173" s="5">
        <v>0</v>
      </c>
      <c r="Z7173" s="5">
        <v>0</v>
      </c>
      <c r="AA7173" s="5">
        <v>1540</v>
      </c>
      <c r="AC7173" s="5">
        <v>0</v>
      </c>
      <c r="AE7173" s="5">
        <v>112.61624192639999</v>
      </c>
      <c r="AF7173" s="5">
        <v>321.61732620489568</v>
      </c>
      <c r="AG7173" s="5">
        <v>6188</v>
      </c>
      <c r="AH7173" s="5">
        <v>0</v>
      </c>
      <c r="AJ7173" s="5">
        <v>226.67906551458469</v>
      </c>
      <c r="AL7173" s="5">
        <v>9864.4912109375</v>
      </c>
      <c r="AM7173" s="5">
        <v>9269.337890625</v>
      </c>
      <c r="AN7173" s="5">
        <v>595.1536865234375</v>
      </c>
      <c r="AO7173" s="5" t="s">
        <v>8145</v>
      </c>
    </row>
    <row r="7174" spans="1:41" x14ac:dyDescent="0.4">
      <c r="A7174" s="5">
        <v>2027</v>
      </c>
      <c r="B7174" s="5" t="s">
        <v>4024</v>
      </c>
      <c r="C7174" s="5" t="s">
        <v>171</v>
      </c>
      <c r="D7174" s="5" t="s">
        <v>84</v>
      </c>
      <c r="E7174" s="5" t="s">
        <v>214</v>
      </c>
      <c r="F7174" s="5" t="s">
        <v>214</v>
      </c>
      <c r="G7174" s="5" t="s">
        <v>88</v>
      </c>
      <c r="H7174" s="5" t="s">
        <v>131</v>
      </c>
      <c r="I7174" s="5">
        <v>0</v>
      </c>
      <c r="M7174" s="5">
        <v>169.97686135324719</v>
      </c>
      <c r="N7174" s="5">
        <v>0</v>
      </c>
      <c r="P7174" s="5">
        <v>54</v>
      </c>
      <c r="Q7174" s="5">
        <v>0</v>
      </c>
      <c r="R7174" s="5">
        <v>122.85420465966</v>
      </c>
      <c r="S7174" s="5">
        <v>0</v>
      </c>
      <c r="V7174" s="5">
        <v>0</v>
      </c>
      <c r="W7174" s="5">
        <v>238.6183324458658</v>
      </c>
      <c r="X7174" s="5">
        <v>366.12302332323992</v>
      </c>
      <c r="AA7174" s="5">
        <v>0</v>
      </c>
      <c r="AC7174" s="5">
        <v>198</v>
      </c>
      <c r="AE7174" s="5">
        <v>305.27842299695152</v>
      </c>
      <c r="AF7174" s="5">
        <v>259.25963987780221</v>
      </c>
      <c r="AG7174" s="5">
        <v>3648</v>
      </c>
      <c r="AH7174" s="5">
        <v>98</v>
      </c>
      <c r="AJ7174" s="5">
        <v>227.3008779111984</v>
      </c>
      <c r="AL7174" s="5">
        <v>5687.4111328125</v>
      </c>
      <c r="AM7174" s="5">
        <v>4814.69287109375</v>
      </c>
      <c r="AN7174" s="5">
        <v>872.71826171875</v>
      </c>
      <c r="AO7174" s="5" t="s">
        <v>4873</v>
      </c>
    </row>
    <row r="7175" spans="1:41" x14ac:dyDescent="0.4">
      <c r="A7175" s="5">
        <v>2027</v>
      </c>
      <c r="B7175" s="5" t="s">
        <v>7352</v>
      </c>
      <c r="C7175" s="5" t="s">
        <v>171</v>
      </c>
      <c r="D7175" s="5" t="s">
        <v>84</v>
      </c>
      <c r="E7175" s="5" t="s">
        <v>217</v>
      </c>
      <c r="F7175" s="5" t="s">
        <v>218</v>
      </c>
      <c r="G7175" s="5" t="s">
        <v>87</v>
      </c>
      <c r="H7175" s="5" t="s">
        <v>131</v>
      </c>
      <c r="N7175" s="5">
        <v>1013.68125</v>
      </c>
      <c r="Q7175" s="5">
        <v>0</v>
      </c>
      <c r="T7175" s="5">
        <v>0</v>
      </c>
      <c r="V7175" s="5">
        <v>0</v>
      </c>
      <c r="X7175" s="5">
        <v>85</v>
      </c>
      <c r="Y7175" s="5">
        <v>0</v>
      </c>
      <c r="AF7175" s="5">
        <v>0</v>
      </c>
      <c r="AH7175" s="5">
        <v>377</v>
      </c>
      <c r="AL7175" s="5">
        <v>1475.6812744140625</v>
      </c>
      <c r="AM7175" s="5">
        <v>1013.6812744140625</v>
      </c>
      <c r="AN7175" s="5">
        <v>462</v>
      </c>
      <c r="AO7175" s="5" t="s">
        <v>8146</v>
      </c>
    </row>
    <row r="7176" spans="1:41" x14ac:dyDescent="0.4">
      <c r="A7176" s="5">
        <v>2027</v>
      </c>
      <c r="B7176" s="5" t="s">
        <v>6344</v>
      </c>
      <c r="C7176" s="5" t="s">
        <v>171</v>
      </c>
      <c r="D7176" s="5" t="s">
        <v>84</v>
      </c>
      <c r="E7176" s="5" t="s">
        <v>217</v>
      </c>
      <c r="F7176" s="5" t="s">
        <v>218</v>
      </c>
      <c r="G7176" s="5" t="s">
        <v>87</v>
      </c>
      <c r="H7176" s="5" t="s">
        <v>131</v>
      </c>
      <c r="N7176" s="5">
        <v>0</v>
      </c>
      <c r="Q7176" s="5">
        <v>0</v>
      </c>
      <c r="S7176" s="5">
        <v>0</v>
      </c>
      <c r="T7176" s="5">
        <v>0</v>
      </c>
      <c r="V7176" s="5">
        <v>0</v>
      </c>
      <c r="AF7176" s="5">
        <v>0</v>
      </c>
      <c r="AH7176" s="5">
        <v>378.9142512210729</v>
      </c>
      <c r="AL7176" s="5">
        <v>378.91424560546875</v>
      </c>
      <c r="AM7176" s="5">
        <v>0</v>
      </c>
      <c r="AN7176" s="5">
        <v>378.91424560546875</v>
      </c>
      <c r="AO7176" s="5" t="s">
        <v>7195</v>
      </c>
    </row>
    <row r="7177" spans="1:41" x14ac:dyDescent="0.4">
      <c r="A7177" s="5">
        <v>2027</v>
      </c>
      <c r="B7177" s="5" t="s">
        <v>4980</v>
      </c>
      <c r="C7177" s="5" t="s">
        <v>171</v>
      </c>
      <c r="D7177" s="5" t="s">
        <v>84</v>
      </c>
      <c r="E7177" s="5" t="s">
        <v>217</v>
      </c>
      <c r="F7177" s="5" t="s">
        <v>218</v>
      </c>
      <c r="G7177" s="5" t="s">
        <v>87</v>
      </c>
      <c r="H7177" s="5" t="s">
        <v>131</v>
      </c>
      <c r="I7177" s="5">
        <v>0</v>
      </c>
      <c r="J7177" s="5">
        <v>0</v>
      </c>
      <c r="N7177" s="5">
        <v>0</v>
      </c>
      <c r="Q7177" s="5">
        <v>0</v>
      </c>
      <c r="S7177" s="5">
        <v>0</v>
      </c>
      <c r="V7177" s="5">
        <v>0</v>
      </c>
      <c r="X7177" s="5">
        <v>0</v>
      </c>
      <c r="AC7177" s="5">
        <v>0</v>
      </c>
      <c r="AF7177" s="5">
        <v>0</v>
      </c>
      <c r="AH7177" s="5">
        <v>360.29054983635683</v>
      </c>
      <c r="AL7177" s="5">
        <v>360.29055786132813</v>
      </c>
      <c r="AM7177" s="5">
        <v>0</v>
      </c>
      <c r="AN7177" s="5">
        <v>360.29055786132813</v>
      </c>
      <c r="AO7177" s="5" t="s">
        <v>6241</v>
      </c>
    </row>
    <row r="7178" spans="1:41" x14ac:dyDescent="0.4">
      <c r="A7178" s="5">
        <v>2027</v>
      </c>
      <c r="B7178" s="5" t="s">
        <v>4024</v>
      </c>
      <c r="C7178" s="5" t="s">
        <v>171</v>
      </c>
      <c r="D7178" s="5" t="s">
        <v>84</v>
      </c>
      <c r="E7178" s="5" t="s">
        <v>217</v>
      </c>
      <c r="F7178" s="5" t="s">
        <v>218</v>
      </c>
      <c r="G7178" s="5" t="s">
        <v>87</v>
      </c>
      <c r="H7178" s="5" t="s">
        <v>131</v>
      </c>
      <c r="I7178" s="5">
        <v>0</v>
      </c>
      <c r="M7178" s="5">
        <v>0</v>
      </c>
      <c r="N7178" s="5">
        <v>0</v>
      </c>
      <c r="Q7178" s="5">
        <v>0</v>
      </c>
      <c r="S7178" s="5">
        <v>0</v>
      </c>
      <c r="V7178" s="5">
        <v>0</v>
      </c>
      <c r="X7178" s="5">
        <v>0</v>
      </c>
      <c r="Y7178" s="5">
        <v>0</v>
      </c>
      <c r="AC7178" s="5">
        <v>0</v>
      </c>
      <c r="AF7178" s="5">
        <v>0</v>
      </c>
      <c r="AH7178" s="5">
        <v>370.00369448614128</v>
      </c>
      <c r="AL7178" s="5">
        <v>370.00369262695313</v>
      </c>
      <c r="AM7178" s="5">
        <v>0</v>
      </c>
      <c r="AN7178" s="5">
        <v>370.00369262695313</v>
      </c>
      <c r="AO7178" s="5" t="s">
        <v>4874</v>
      </c>
    </row>
    <row r="7179" spans="1:41" x14ac:dyDescent="0.4">
      <c r="A7179" s="5">
        <v>2027</v>
      </c>
      <c r="B7179" s="5" t="s">
        <v>7352</v>
      </c>
      <c r="C7179" s="5" t="s">
        <v>171</v>
      </c>
      <c r="D7179" s="5" t="s">
        <v>84</v>
      </c>
      <c r="E7179" s="5" t="s">
        <v>217</v>
      </c>
      <c r="F7179" s="5" t="s">
        <v>219</v>
      </c>
      <c r="G7179" s="5" t="s">
        <v>87</v>
      </c>
      <c r="H7179" s="5" t="s">
        <v>131</v>
      </c>
      <c r="M7179" s="5">
        <v>300</v>
      </c>
      <c r="N7179" s="5">
        <v>1185.489359375</v>
      </c>
      <c r="Q7179" s="5">
        <v>0</v>
      </c>
      <c r="R7179" s="5">
        <v>465.97960359000001</v>
      </c>
      <c r="T7179" s="5">
        <v>0</v>
      </c>
      <c r="U7179" s="5">
        <v>0</v>
      </c>
      <c r="V7179" s="5">
        <v>500</v>
      </c>
      <c r="X7179" s="5">
        <v>550</v>
      </c>
      <c r="Y7179" s="5">
        <v>1829.233361779462</v>
      </c>
      <c r="AF7179" s="5">
        <v>0</v>
      </c>
      <c r="AG7179" s="5">
        <v>10527</v>
      </c>
      <c r="AH7179" s="5">
        <v>4089</v>
      </c>
      <c r="AI7179" s="5">
        <v>0</v>
      </c>
      <c r="AL7179" s="5">
        <v>19446.703125</v>
      </c>
      <c r="AM7179" s="5">
        <v>14507.7021484375</v>
      </c>
      <c r="AN7179" s="5">
        <v>4939</v>
      </c>
      <c r="AO7179" s="5" t="s">
        <v>8147</v>
      </c>
    </row>
    <row r="7180" spans="1:41" x14ac:dyDescent="0.4">
      <c r="A7180" s="5">
        <v>2027</v>
      </c>
      <c r="B7180" s="5" t="s">
        <v>4024</v>
      </c>
      <c r="C7180" s="5" t="s">
        <v>171</v>
      </c>
      <c r="D7180" s="5" t="s">
        <v>84</v>
      </c>
      <c r="E7180" s="5" t="s">
        <v>217</v>
      </c>
      <c r="F7180" s="5" t="s">
        <v>219</v>
      </c>
      <c r="G7180" s="5" t="s">
        <v>87</v>
      </c>
      <c r="H7180" s="5" t="s">
        <v>131</v>
      </c>
      <c r="I7180" s="5">
        <v>1081.8821476202961</v>
      </c>
      <c r="K7180" s="5">
        <v>87.632453957243996</v>
      </c>
      <c r="L7180" s="5">
        <v>54.094107381014808</v>
      </c>
      <c r="M7180" s="5">
        <v>324.56464428608888</v>
      </c>
      <c r="N7180" s="5">
        <v>0</v>
      </c>
      <c r="O7180" s="5">
        <v>181.75620080020977</v>
      </c>
      <c r="Q7180" s="5">
        <v>0</v>
      </c>
      <c r="R7180" s="5">
        <v>541.40135258159103</v>
      </c>
      <c r="S7180" s="5">
        <v>0</v>
      </c>
      <c r="U7180" s="5">
        <v>0</v>
      </c>
      <c r="V7180" s="5">
        <v>0</v>
      </c>
      <c r="X7180" s="5">
        <v>0</v>
      </c>
      <c r="Y7180" s="5">
        <v>1568.7291140494294</v>
      </c>
      <c r="Z7180" s="5">
        <v>196.36160979308374</v>
      </c>
      <c r="AC7180" s="5">
        <v>0</v>
      </c>
      <c r="AF7180" s="5">
        <v>2181.0744096025169</v>
      </c>
      <c r="AG7180" s="5">
        <v>7437.9397648895365</v>
      </c>
      <c r="AH7180" s="5">
        <v>540.94107381014805</v>
      </c>
      <c r="AI7180" s="5">
        <v>0</v>
      </c>
      <c r="AL7180" s="5">
        <v>14196.376953125</v>
      </c>
      <c r="AM7180" s="5">
        <v>13061.482421875</v>
      </c>
      <c r="AN7180" s="5">
        <v>1134.8944091796875</v>
      </c>
      <c r="AO7180" s="5" t="s">
        <v>4875</v>
      </c>
    </row>
    <row r="7181" spans="1:41" x14ac:dyDescent="0.4">
      <c r="A7181" s="5">
        <v>2027</v>
      </c>
      <c r="B7181" s="5" t="s">
        <v>4980</v>
      </c>
      <c r="C7181" s="5" t="s">
        <v>171</v>
      </c>
      <c r="D7181" s="5" t="s">
        <v>84</v>
      </c>
      <c r="E7181" s="5" t="s">
        <v>217</v>
      </c>
      <c r="F7181" s="5" t="s">
        <v>219</v>
      </c>
      <c r="G7181" s="5" t="s">
        <v>87</v>
      </c>
      <c r="H7181" s="5" t="s">
        <v>131</v>
      </c>
      <c r="I7181" s="5">
        <v>1053.4811398723882</v>
      </c>
      <c r="J7181" s="5">
        <v>0</v>
      </c>
      <c r="M7181" s="5">
        <v>316.0443419617165</v>
      </c>
      <c r="N7181" s="5">
        <v>0</v>
      </c>
      <c r="Q7181" s="5">
        <v>0</v>
      </c>
      <c r="R7181" s="5">
        <v>392.5097221096301</v>
      </c>
      <c r="S7181" s="5">
        <v>474.06651294257472</v>
      </c>
      <c r="U7181" s="5">
        <v>0</v>
      </c>
      <c r="V7181" s="5">
        <v>526.74056993619411</v>
      </c>
      <c r="X7181" s="5">
        <v>263.37028496809705</v>
      </c>
      <c r="Y7181" s="5">
        <v>1772.7700685576701</v>
      </c>
      <c r="Z7181" s="5">
        <v>28.19847592567416</v>
      </c>
      <c r="AC7181" s="5">
        <v>0</v>
      </c>
      <c r="AF7181" s="5">
        <v>1649.7514650401602</v>
      </c>
      <c r="AG7181" s="5">
        <v>5048.2816222684851</v>
      </c>
      <c r="AH7181" s="5">
        <v>526.74056993619411</v>
      </c>
      <c r="AI7181" s="5">
        <v>0</v>
      </c>
      <c r="AL7181" s="5">
        <v>12051.9541015625</v>
      </c>
      <c r="AM7181" s="5">
        <v>10471.7333984375</v>
      </c>
      <c r="AN7181" s="5">
        <v>1580.2216796875</v>
      </c>
      <c r="AO7181" s="5" t="s">
        <v>6242</v>
      </c>
    </row>
    <row r="7182" spans="1:41" x14ac:dyDescent="0.4">
      <c r="A7182" s="5">
        <v>2027</v>
      </c>
      <c r="B7182" s="5" t="s">
        <v>6344</v>
      </c>
      <c r="C7182" s="5" t="s">
        <v>171</v>
      </c>
      <c r="D7182" s="5" t="s">
        <v>84</v>
      </c>
      <c r="E7182" s="5" t="s">
        <v>217</v>
      </c>
      <c r="F7182" s="5" t="s">
        <v>219</v>
      </c>
      <c r="G7182" s="5" t="s">
        <v>87</v>
      </c>
      <c r="H7182" s="5" t="s">
        <v>131</v>
      </c>
      <c r="M7182" s="5">
        <v>307.2277712603294</v>
      </c>
      <c r="N7182" s="5">
        <v>0</v>
      </c>
      <c r="Q7182" s="5">
        <v>0</v>
      </c>
      <c r="R7182" s="5">
        <v>161.79521178932347</v>
      </c>
      <c r="S7182" s="5">
        <v>460.84165689049405</v>
      </c>
      <c r="T7182" s="5">
        <v>0</v>
      </c>
      <c r="U7182" s="5">
        <v>0</v>
      </c>
      <c r="V7182" s="5">
        <v>512.0462854338823</v>
      </c>
      <c r="Y7182" s="5">
        <v>1421.4404883644572</v>
      </c>
      <c r="AF7182" s="5">
        <v>1585.2952997032996</v>
      </c>
      <c r="AG7182" s="5">
        <v>10569.659423926198</v>
      </c>
      <c r="AH7182" s="5">
        <v>1536.1388563016469</v>
      </c>
      <c r="AI7182" s="5">
        <v>0</v>
      </c>
      <c r="AL7182" s="5">
        <v>16554.4453125</v>
      </c>
      <c r="AM7182" s="5">
        <v>14250.2373046875</v>
      </c>
      <c r="AN7182" s="5">
        <v>2304.208251953125</v>
      </c>
      <c r="AO7182" s="5" t="s">
        <v>7196</v>
      </c>
    </row>
    <row r="7183" spans="1:41" x14ac:dyDescent="0.4">
      <c r="A7183" s="5">
        <v>2027</v>
      </c>
      <c r="B7183" s="5" t="s">
        <v>4024</v>
      </c>
      <c r="C7183" s="5" t="s">
        <v>171</v>
      </c>
      <c r="D7183" s="5" t="s">
        <v>84</v>
      </c>
      <c r="E7183" s="5" t="s">
        <v>217</v>
      </c>
      <c r="F7183" s="5" t="s">
        <v>220</v>
      </c>
      <c r="G7183" s="5" t="s">
        <v>87</v>
      </c>
      <c r="H7183" s="5" t="s">
        <v>131</v>
      </c>
      <c r="I7183" s="5">
        <v>0</v>
      </c>
      <c r="M7183" s="5">
        <v>0</v>
      </c>
      <c r="N7183" s="5">
        <v>0</v>
      </c>
      <c r="Q7183" s="5">
        <v>0</v>
      </c>
      <c r="S7183" s="5">
        <v>0</v>
      </c>
      <c r="V7183" s="5">
        <v>0</v>
      </c>
      <c r="X7183" s="5">
        <v>81.14116107152222</v>
      </c>
      <c r="Y7183" s="5">
        <v>0</v>
      </c>
      <c r="AC7183" s="5">
        <v>0</v>
      </c>
      <c r="AF7183" s="5">
        <v>0</v>
      </c>
      <c r="AG7183" s="5">
        <v>5754.5311431923556</v>
      </c>
      <c r="AI7183" s="5">
        <v>0</v>
      </c>
      <c r="AL7183" s="5">
        <v>5835.67236328125</v>
      </c>
      <c r="AM7183" s="5">
        <v>5754.53125</v>
      </c>
      <c r="AN7183" s="5">
        <v>81.141159057617188</v>
      </c>
      <c r="AO7183" s="5" t="s">
        <v>4876</v>
      </c>
    </row>
    <row r="7184" spans="1:41" x14ac:dyDescent="0.4">
      <c r="A7184" s="5">
        <v>2027</v>
      </c>
      <c r="B7184" s="5" t="s">
        <v>4980</v>
      </c>
      <c r="C7184" s="5" t="s">
        <v>171</v>
      </c>
      <c r="D7184" s="5" t="s">
        <v>84</v>
      </c>
      <c r="E7184" s="5" t="s">
        <v>217</v>
      </c>
      <c r="F7184" s="5" t="s">
        <v>220</v>
      </c>
      <c r="G7184" s="5" t="s">
        <v>87</v>
      </c>
      <c r="H7184" s="5" t="s">
        <v>131</v>
      </c>
      <c r="I7184" s="5">
        <v>0</v>
      </c>
      <c r="J7184" s="5">
        <v>0</v>
      </c>
      <c r="N7184" s="5">
        <v>0</v>
      </c>
      <c r="Q7184" s="5">
        <v>0</v>
      </c>
      <c r="S7184" s="5">
        <v>0</v>
      </c>
      <c r="V7184" s="5">
        <v>0</v>
      </c>
      <c r="X7184" s="5">
        <v>142.21995388277242</v>
      </c>
      <c r="AC7184" s="5">
        <v>0</v>
      </c>
      <c r="AF7184" s="5">
        <v>0</v>
      </c>
      <c r="AG7184" s="5">
        <v>0</v>
      </c>
      <c r="AI7184" s="5">
        <v>0</v>
      </c>
      <c r="AL7184" s="5">
        <v>142.21995544433594</v>
      </c>
      <c r="AM7184" s="5">
        <v>0</v>
      </c>
      <c r="AN7184" s="5">
        <v>142.21995544433594</v>
      </c>
      <c r="AO7184" s="5" t="s">
        <v>6243</v>
      </c>
    </row>
    <row r="7185" spans="1:41" x14ac:dyDescent="0.4">
      <c r="A7185" s="5">
        <v>2027</v>
      </c>
      <c r="B7185" s="5" t="s">
        <v>6344</v>
      </c>
      <c r="C7185" s="5" t="s">
        <v>171</v>
      </c>
      <c r="D7185" s="5" t="s">
        <v>84</v>
      </c>
      <c r="E7185" s="5" t="s">
        <v>217</v>
      </c>
      <c r="F7185" s="5" t="s">
        <v>220</v>
      </c>
      <c r="G7185" s="5" t="s">
        <v>87</v>
      </c>
      <c r="H7185" s="5" t="s">
        <v>131</v>
      </c>
      <c r="N7185" s="5">
        <v>0</v>
      </c>
      <c r="Q7185" s="5">
        <v>0</v>
      </c>
      <c r="S7185" s="5">
        <v>0</v>
      </c>
      <c r="T7185" s="5">
        <v>0</v>
      </c>
      <c r="V7185" s="5">
        <v>0</v>
      </c>
      <c r="W7185" s="5">
        <v>0</v>
      </c>
      <c r="AF7185" s="5">
        <v>0</v>
      </c>
      <c r="AG7185" s="5">
        <v>0</v>
      </c>
      <c r="AI7185" s="5">
        <v>0</v>
      </c>
      <c r="AL7185" s="5">
        <v>0</v>
      </c>
      <c r="AM7185" s="5">
        <v>0</v>
      </c>
      <c r="AN7185" s="5">
        <v>0</v>
      </c>
      <c r="AO7185" s="5" t="s">
        <v>7197</v>
      </c>
    </row>
    <row r="7186" spans="1:41" x14ac:dyDescent="0.4">
      <c r="A7186" s="5">
        <v>2027</v>
      </c>
      <c r="B7186" s="5" t="s">
        <v>7352</v>
      </c>
      <c r="C7186" s="5" t="s">
        <v>171</v>
      </c>
      <c r="D7186" s="5" t="s">
        <v>84</v>
      </c>
      <c r="E7186" s="5" t="s">
        <v>217</v>
      </c>
      <c r="F7186" s="5" t="s">
        <v>220</v>
      </c>
      <c r="G7186" s="5" t="s">
        <v>87</v>
      </c>
      <c r="H7186" s="5" t="s">
        <v>131</v>
      </c>
      <c r="N7186" s="5">
        <v>0</v>
      </c>
      <c r="Q7186" s="5">
        <v>0</v>
      </c>
      <c r="T7186" s="5">
        <v>0</v>
      </c>
      <c r="V7186" s="5">
        <v>0</v>
      </c>
      <c r="X7186" s="5">
        <v>85</v>
      </c>
      <c r="Y7186" s="5">
        <v>1295.6261503981691</v>
      </c>
      <c r="AF7186" s="5">
        <v>0</v>
      </c>
      <c r="AH7186" s="5">
        <v>0</v>
      </c>
      <c r="AI7186" s="5">
        <v>0</v>
      </c>
      <c r="AL7186" s="5">
        <v>1380.6260986328125</v>
      </c>
      <c r="AM7186" s="5">
        <v>1295.6260986328125</v>
      </c>
      <c r="AN7186" s="5">
        <v>85</v>
      </c>
      <c r="AO7186" s="5" t="s">
        <v>8148</v>
      </c>
    </row>
    <row r="7187" spans="1:41" x14ac:dyDescent="0.4">
      <c r="A7187" s="5">
        <v>2027</v>
      </c>
      <c r="B7187" s="5" t="s">
        <v>6344</v>
      </c>
      <c r="C7187" s="5" t="s">
        <v>171</v>
      </c>
      <c r="D7187" s="5" t="s">
        <v>84</v>
      </c>
      <c r="E7187" s="5" t="s">
        <v>89</v>
      </c>
      <c r="F7187" s="5" t="s">
        <v>90</v>
      </c>
      <c r="G7187" s="5" t="s">
        <v>87</v>
      </c>
      <c r="H7187" s="5" t="s">
        <v>131</v>
      </c>
      <c r="I7187" s="5">
        <v>12022.846781987557</v>
      </c>
      <c r="J7187" s="5">
        <v>52413.759131929677</v>
      </c>
      <c r="K7187" s="5">
        <v>1402.5429669371481</v>
      </c>
      <c r="L7187" s="5">
        <v>2488.544947208668</v>
      </c>
      <c r="M7187" s="5">
        <v>34081.800758479207</v>
      </c>
      <c r="N7187" s="5">
        <v>12707.387379711265</v>
      </c>
      <c r="O7187" s="5">
        <v>9209.2199312287921</v>
      </c>
      <c r="P7187" s="5">
        <v>11306.581076534078</v>
      </c>
      <c r="Q7187" s="5">
        <v>4289.6393182367838</v>
      </c>
      <c r="R7187" s="5">
        <v>9503.2614233639724</v>
      </c>
      <c r="S7187" s="5">
        <v>23429.763328152407</v>
      </c>
      <c r="T7187" s="5">
        <v>10701.767365568139</v>
      </c>
      <c r="U7187" s="5">
        <v>1551.5002448646633</v>
      </c>
      <c r="V7187" s="5">
        <v>10492.852481111117</v>
      </c>
      <c r="W7187" s="5">
        <v>3853.6603441753982</v>
      </c>
      <c r="X7187" s="5">
        <v>18017.884691847452</v>
      </c>
      <c r="Y7187" s="5">
        <v>78292.696316897302</v>
      </c>
      <c r="Z7187" s="5">
        <v>17015.193691967143</v>
      </c>
      <c r="AA7187" s="5">
        <v>220530.14239580615</v>
      </c>
      <c r="AB7187" s="5">
        <v>1968.3059212078435</v>
      </c>
      <c r="AC7187" s="5">
        <v>11567.185292548284</v>
      </c>
      <c r="AD7187" s="5">
        <v>16419.181875261376</v>
      </c>
      <c r="AE7187" s="5">
        <v>16918.903060647368</v>
      </c>
      <c r="AF7187" s="5">
        <v>45305.278934927308</v>
      </c>
      <c r="AG7187" s="5">
        <v>242014.580440041</v>
      </c>
      <c r="AH7187" s="5">
        <v>36069.150657582955</v>
      </c>
      <c r="AI7187" s="5">
        <v>5307.8717948076237</v>
      </c>
      <c r="AJ7187" s="5">
        <v>47272.818529251766</v>
      </c>
      <c r="AK7187" s="5">
        <v>1987.7636800543312</v>
      </c>
      <c r="AL7187" s="5">
        <v>958142</v>
      </c>
      <c r="AM7187" s="5">
        <v>795693.1875</v>
      </c>
      <c r="AN7187" s="5">
        <v>162448.921875</v>
      </c>
      <c r="AO7187" s="5" t="s">
        <v>7198</v>
      </c>
    </row>
    <row r="7188" spans="1:41" x14ac:dyDescent="0.4">
      <c r="A7188" s="5">
        <v>2027</v>
      </c>
      <c r="B7188" s="5" t="s">
        <v>7352</v>
      </c>
      <c r="C7188" s="5" t="s">
        <v>171</v>
      </c>
      <c r="D7188" s="5" t="s">
        <v>84</v>
      </c>
      <c r="E7188" s="5" t="s">
        <v>89</v>
      </c>
      <c r="F7188" s="5" t="s">
        <v>90</v>
      </c>
      <c r="G7188" s="5" t="s">
        <v>87</v>
      </c>
      <c r="H7188" s="5" t="s">
        <v>131</v>
      </c>
      <c r="I7188" s="5">
        <v>15010.784313725489</v>
      </c>
      <c r="J7188" s="5">
        <v>58827.478816499999</v>
      </c>
      <c r="K7188" s="5">
        <v>1369.5470574000001</v>
      </c>
      <c r="L7188" s="5">
        <v>2295</v>
      </c>
      <c r="M7188" s="5">
        <v>31249.60362543265</v>
      </c>
      <c r="N7188" s="5">
        <v>10357.298215087891</v>
      </c>
      <c r="O7188" s="5">
        <v>8725.7175999999999</v>
      </c>
      <c r="P7188" s="5">
        <v>12424.919</v>
      </c>
      <c r="Q7188" s="5">
        <v>5474.9935124597741</v>
      </c>
      <c r="R7188" s="5">
        <v>10447.895231849599</v>
      </c>
      <c r="S7188" s="5">
        <v>19756.8</v>
      </c>
      <c r="T7188" s="5">
        <v>10487.68273324939</v>
      </c>
      <c r="U7188" s="5">
        <v>1595</v>
      </c>
      <c r="V7188" s="5">
        <v>13386</v>
      </c>
      <c r="W7188" s="5">
        <v>6413.4949777084803</v>
      </c>
      <c r="X7188" s="5">
        <v>17546.3</v>
      </c>
      <c r="Y7188" s="5">
        <v>65948</v>
      </c>
      <c r="Z7188" s="5">
        <v>19907.826223077729</v>
      </c>
      <c r="AA7188" s="5">
        <v>228752</v>
      </c>
      <c r="AB7188" s="5">
        <v>1969</v>
      </c>
      <c r="AC7188" s="5">
        <v>9602</v>
      </c>
      <c r="AE7188" s="5">
        <v>16708.103085465718</v>
      </c>
      <c r="AF7188" s="5">
        <v>48194.577013799993</v>
      </c>
      <c r="AG7188" s="5">
        <v>269372</v>
      </c>
      <c r="AH7188" s="5">
        <v>43667.776315723553</v>
      </c>
      <c r="AI7188" s="5">
        <v>6636</v>
      </c>
      <c r="AJ7188" s="5">
        <v>51340.41265413932</v>
      </c>
      <c r="AK7188" s="5">
        <v>2168</v>
      </c>
      <c r="AL7188" s="5">
        <v>989634.1875</v>
      </c>
      <c r="AM7188" s="5">
        <v>839644.3125</v>
      </c>
      <c r="AN7188" s="5">
        <v>149989.921875</v>
      </c>
      <c r="AO7188" s="5" t="s">
        <v>8149</v>
      </c>
    </row>
    <row r="7189" spans="1:41" x14ac:dyDescent="0.4">
      <c r="A7189" s="5">
        <v>2027</v>
      </c>
      <c r="B7189" s="5" t="s">
        <v>4024</v>
      </c>
      <c r="C7189" s="5" t="s">
        <v>171</v>
      </c>
      <c r="D7189" s="5" t="s">
        <v>84</v>
      </c>
      <c r="E7189" s="5" t="s">
        <v>89</v>
      </c>
      <c r="F7189" s="5" t="s">
        <v>90</v>
      </c>
      <c r="G7189" s="5" t="s">
        <v>87</v>
      </c>
      <c r="H7189" s="5" t="s">
        <v>131</v>
      </c>
      <c r="I7189" s="5">
        <v>11316.487264108298</v>
      </c>
      <c r="J7189" s="5">
        <v>50816.004473725312</v>
      </c>
      <c r="K7189" s="5">
        <v>1461.9635743115207</v>
      </c>
      <c r="L7189" s="5">
        <v>1855.427883168808</v>
      </c>
      <c r="M7189" s="5">
        <v>15497.961764660742</v>
      </c>
      <c r="N7189" s="5">
        <v>10447.488148557395</v>
      </c>
      <c r="O7189" s="5">
        <v>8925.5277178674442</v>
      </c>
      <c r="P7189" s="5">
        <v>9341.1359905222234</v>
      </c>
      <c r="Q7189" s="5">
        <v>4005.1560448256091</v>
      </c>
      <c r="R7189" s="5">
        <v>8591.0040311846824</v>
      </c>
      <c r="S7189" s="5">
        <v>16833.52862789551</v>
      </c>
      <c r="T7189" s="5">
        <v>9791.0334359636799</v>
      </c>
      <c r="U7189" s="5">
        <v>1676.9173288114591</v>
      </c>
      <c r="V7189" s="5">
        <v>9098.6288614866917</v>
      </c>
      <c r="W7189" s="5">
        <v>3094.182942194047</v>
      </c>
      <c r="X7189" s="5">
        <v>16200.92753723828</v>
      </c>
      <c r="Y7189" s="5">
        <v>53205.341196744732</v>
      </c>
      <c r="Z7189" s="5">
        <v>17294.968011858055</v>
      </c>
      <c r="AA7189" s="5">
        <v>171809.37633498874</v>
      </c>
      <c r="AB7189" s="5">
        <v>1090.5783163228682</v>
      </c>
      <c r="AC7189" s="5">
        <v>11001.944061699151</v>
      </c>
      <c r="AD7189" s="5">
        <v>15751.225484892442</v>
      </c>
      <c r="AE7189" s="5">
        <v>17564.356666615509</v>
      </c>
      <c r="AF7189" s="5">
        <v>28144.879215100063</v>
      </c>
      <c r="AG7189" s="5">
        <v>155940.32899369425</v>
      </c>
      <c r="AH7189" s="5">
        <v>30262.407433234926</v>
      </c>
      <c r="AI7189" s="5">
        <v>3883.9569099568635</v>
      </c>
      <c r="AJ7189" s="5">
        <v>41265.148874533334</v>
      </c>
      <c r="AK7189" s="5">
        <v>2235.06032876877</v>
      </c>
      <c r="AL7189" s="5">
        <v>728402.9375</v>
      </c>
      <c r="AM7189" s="5">
        <v>603374.5625</v>
      </c>
      <c r="AN7189" s="5">
        <v>125028.3515625</v>
      </c>
      <c r="AO7189" s="5" t="s">
        <v>4877</v>
      </c>
    </row>
    <row r="7190" spans="1:41" x14ac:dyDescent="0.4">
      <c r="A7190" s="5">
        <v>2027</v>
      </c>
      <c r="B7190" s="5" t="s">
        <v>4980</v>
      </c>
      <c r="C7190" s="5" t="s">
        <v>171</v>
      </c>
      <c r="D7190" s="5" t="s">
        <v>84</v>
      </c>
      <c r="E7190" s="5" t="s">
        <v>89</v>
      </c>
      <c r="F7190" s="5" t="s">
        <v>90</v>
      </c>
      <c r="G7190" s="5" t="s">
        <v>87</v>
      </c>
      <c r="H7190" s="5" t="s">
        <v>131</v>
      </c>
      <c r="I7190" s="5">
        <v>11999.150183146503</v>
      </c>
      <c r="J7190" s="5">
        <v>47620.062565906301</v>
      </c>
      <c r="K7190" s="5">
        <v>1387.7548351999656</v>
      </c>
      <c r="L7190" s="5">
        <v>2291.3214792224444</v>
      </c>
      <c r="M7190" s="5">
        <v>24235.333622764294</v>
      </c>
      <c r="N7190" s="5">
        <v>10875.862485873036</v>
      </c>
      <c r="O7190" s="5">
        <v>9171.9511867136371</v>
      </c>
      <c r="P7190" s="5">
        <v>10372.033813877642</v>
      </c>
      <c r="Q7190" s="5">
        <v>4274.9917452143791</v>
      </c>
      <c r="R7190" s="5">
        <v>8084.9588214632513</v>
      </c>
      <c r="S7190" s="5">
        <v>12656.943806882822</v>
      </c>
      <c r="T7190" s="5">
        <v>9674.1173074481412</v>
      </c>
      <c r="U7190" s="5">
        <v>1632.8957668022019</v>
      </c>
      <c r="V7190" s="5">
        <v>9249.5644080795701</v>
      </c>
      <c r="W7190" s="5">
        <v>3932.6450951436254</v>
      </c>
      <c r="X7190" s="5">
        <v>20544.055847640637</v>
      </c>
      <c r="Y7190" s="5">
        <v>74752.914723064925</v>
      </c>
      <c r="Z7190" s="5">
        <v>17435.963949927405</v>
      </c>
      <c r="AA7190" s="5">
        <v>170459.56931819167</v>
      </c>
      <c r="AB7190" s="5">
        <v>1940.5122596449394</v>
      </c>
      <c r="AC7190" s="5">
        <v>11001.230734211371</v>
      </c>
      <c r="AD7190" s="5">
        <v>16117.207958907669</v>
      </c>
      <c r="AE7190" s="5">
        <v>16496.149786922208</v>
      </c>
      <c r="AF7190" s="5">
        <v>41888.294875041385</v>
      </c>
      <c r="AG7190" s="5">
        <v>226432.07576075153</v>
      </c>
      <c r="AH7190" s="5">
        <v>30931.259747793192</v>
      </c>
      <c r="AI7190" s="5">
        <v>3839.9387548348554</v>
      </c>
      <c r="AJ7190" s="5">
        <v>45582.021959998499</v>
      </c>
      <c r="AK7190" s="5">
        <v>2023.737269694858</v>
      </c>
      <c r="AL7190" s="5">
        <v>846904.5</v>
      </c>
      <c r="AM7190" s="5">
        <v>710449.0625</v>
      </c>
      <c r="AN7190" s="5">
        <v>136455.46875</v>
      </c>
      <c r="AO7190" s="5" t="s">
        <v>6244</v>
      </c>
    </row>
    <row r="7191" spans="1:41" x14ac:dyDescent="0.4">
      <c r="A7191" s="5">
        <v>2027</v>
      </c>
      <c r="B7191" s="5" t="s">
        <v>4980</v>
      </c>
      <c r="C7191" s="5" t="s">
        <v>171</v>
      </c>
      <c r="D7191" s="5" t="s">
        <v>84</v>
      </c>
      <c r="E7191" s="5" t="s">
        <v>89</v>
      </c>
      <c r="F7191" s="5" t="s">
        <v>90</v>
      </c>
      <c r="G7191" s="5" t="s">
        <v>88</v>
      </c>
      <c r="H7191" s="5" t="s">
        <v>131</v>
      </c>
      <c r="I7191" s="5">
        <v>13612.104356608121</v>
      </c>
      <c r="J7191" s="5">
        <v>51143.182557877262</v>
      </c>
      <c r="K7191" s="5">
        <v>1519</v>
      </c>
      <c r="L7191" s="5">
        <v>2603.660196253059</v>
      </c>
      <c r="M7191" s="5">
        <v>25899.530617055079</v>
      </c>
      <c r="N7191" s="5">
        <v>12238.89597919432</v>
      </c>
      <c r="O7191" s="5">
        <v>10200.84958645738</v>
      </c>
      <c r="P7191" s="5">
        <v>11626.33750768</v>
      </c>
      <c r="Q7191" s="5">
        <v>4824.9245692172844</v>
      </c>
      <c r="R7191" s="5">
        <v>8977.4957349730576</v>
      </c>
      <c r="S7191" s="5">
        <v>13830.163174134081</v>
      </c>
      <c r="T7191" s="5">
        <v>10956.540338999999</v>
      </c>
      <c r="U7191" s="5">
        <v>1703.4786460107159</v>
      </c>
      <c r="V7191" s="5">
        <v>10393</v>
      </c>
      <c r="W7191" s="5">
        <v>4373.8044692814574</v>
      </c>
      <c r="X7191" s="5">
        <v>23498.842418200002</v>
      </c>
      <c r="Y7191" s="5">
        <v>86451.213669930701</v>
      </c>
      <c r="Z7191" s="5">
        <v>19621.151826563731</v>
      </c>
      <c r="AA7191" s="5">
        <v>205270</v>
      </c>
      <c r="AB7191" s="5">
        <v>2217</v>
      </c>
      <c r="AC7191" s="5">
        <v>12235.341969999999</v>
      </c>
      <c r="AD7191" s="5">
        <v>18189.67247262274</v>
      </c>
      <c r="AE7191" s="5">
        <v>18346.66793428042</v>
      </c>
      <c r="AF7191" s="5">
        <v>47598.247144292684</v>
      </c>
      <c r="AG7191" s="5">
        <v>268191</v>
      </c>
      <c r="AH7191" s="5">
        <v>35870.964965186009</v>
      </c>
      <c r="AI7191" s="5">
        <v>4270.6984437532592</v>
      </c>
      <c r="AJ7191" s="5">
        <v>52743.45056433315</v>
      </c>
      <c r="AK7191" s="5">
        <v>2251</v>
      </c>
      <c r="AL7191" s="5">
        <v>980658.1875</v>
      </c>
      <c r="AM7191" s="5">
        <v>827580.125</v>
      </c>
      <c r="AN7191" s="5">
        <v>153078.0625</v>
      </c>
      <c r="AO7191" s="5" t="s">
        <v>6245</v>
      </c>
    </row>
    <row r="7192" spans="1:41" x14ac:dyDescent="0.4">
      <c r="A7192" s="5">
        <v>2027</v>
      </c>
      <c r="B7192" s="5" t="s">
        <v>6344</v>
      </c>
      <c r="C7192" s="5" t="s">
        <v>171</v>
      </c>
      <c r="D7192" s="5" t="s">
        <v>84</v>
      </c>
      <c r="E7192" s="5" t="s">
        <v>89</v>
      </c>
      <c r="F7192" s="5" t="s">
        <v>90</v>
      </c>
      <c r="G7192" s="5" t="s">
        <v>88</v>
      </c>
      <c r="H7192" s="5" t="s">
        <v>131</v>
      </c>
      <c r="I7192" s="5">
        <v>13755.2811329666</v>
      </c>
      <c r="J7192" s="5">
        <v>55719.885144949993</v>
      </c>
      <c r="K7192" s="5">
        <v>1551.326338929945</v>
      </c>
      <c r="L7192" s="5">
        <v>2851.8793224678529</v>
      </c>
      <c r="M7192" s="5">
        <v>38228.259019368037</v>
      </c>
      <c r="N7192" s="5">
        <v>14253.3970022675</v>
      </c>
      <c r="O7192" s="5">
        <v>10329.631564721651</v>
      </c>
      <c r="P7192" s="5">
        <v>12595.382874360719</v>
      </c>
      <c r="Q7192" s="5">
        <v>4811.5251925596449</v>
      </c>
      <c r="R7192" s="5">
        <v>10659.4467174902</v>
      </c>
      <c r="S7192" s="5">
        <v>26280.273968454108</v>
      </c>
      <c r="T7192" s="5">
        <v>12209.686532844989</v>
      </c>
      <c r="U7192" s="5">
        <v>1673.0104098697821</v>
      </c>
      <c r="V7192" s="5">
        <v>11769</v>
      </c>
      <c r="W7192" s="5">
        <v>4322.5041673642399</v>
      </c>
      <c r="X7192" s="5">
        <v>20903</v>
      </c>
      <c r="Y7192" s="5">
        <v>90182.300612656065</v>
      </c>
      <c r="Z7192" s="5">
        <v>19197.782013847878</v>
      </c>
      <c r="AA7192" s="5">
        <v>264513</v>
      </c>
      <c r="AB7192" s="5">
        <v>2274</v>
      </c>
      <c r="AC7192" s="5">
        <v>13153.603719999999</v>
      </c>
      <c r="AD7192" s="5">
        <v>17549.812883797989</v>
      </c>
      <c r="AE7192" s="5">
        <v>18977.289759699499</v>
      </c>
      <c r="AF7192" s="5">
        <v>51833.551558774227</v>
      </c>
      <c r="AG7192" s="5">
        <v>276888</v>
      </c>
      <c r="AH7192" s="5">
        <v>43874.892720606782</v>
      </c>
      <c r="AI7192" s="5">
        <v>5953.6378154262202</v>
      </c>
      <c r="AJ7192" s="5">
        <v>54084.604138161892</v>
      </c>
      <c r="AK7192" s="5">
        <v>2229</v>
      </c>
      <c r="AL7192" s="5">
        <v>1102625</v>
      </c>
      <c r="AM7192" s="5">
        <v>916918.9375</v>
      </c>
      <c r="AN7192" s="5">
        <v>185706.03125</v>
      </c>
      <c r="AO7192" s="5" t="s">
        <v>7199</v>
      </c>
    </row>
    <row r="7193" spans="1:41" x14ac:dyDescent="0.4">
      <c r="A7193" s="5">
        <v>2027</v>
      </c>
      <c r="B7193" s="5" t="s">
        <v>7352</v>
      </c>
      <c r="C7193" s="5" t="s">
        <v>171</v>
      </c>
      <c r="D7193" s="5" t="s">
        <v>84</v>
      </c>
      <c r="E7193" s="5" t="s">
        <v>89</v>
      </c>
      <c r="F7193" s="5" t="s">
        <v>90</v>
      </c>
      <c r="G7193" s="5" t="s">
        <v>88</v>
      </c>
      <c r="H7193" s="5" t="s">
        <v>131</v>
      </c>
      <c r="I7193" s="5">
        <v>15311</v>
      </c>
      <c r="J7193" s="5">
        <v>67188.491752608912</v>
      </c>
      <c r="K7193" s="5">
        <v>1501.9347425701201</v>
      </c>
      <c r="L7193" s="5">
        <v>2640.629002285049</v>
      </c>
      <c r="M7193" s="5">
        <v>35192.129219858303</v>
      </c>
      <c r="N7193" s="5">
        <v>11652.996221795391</v>
      </c>
      <c r="O7193" s="5">
        <v>9826.5752422304631</v>
      </c>
      <c r="P7193" s="5">
        <v>13747.359306680381</v>
      </c>
      <c r="Q7193" s="5">
        <v>6204.7625447190849</v>
      </c>
      <c r="R7193" s="5">
        <v>11751.742226263939</v>
      </c>
      <c r="S7193" s="5">
        <v>22312.687252124651</v>
      </c>
      <c r="T7193" s="5">
        <v>12031.841249160319</v>
      </c>
      <c r="U7193" s="5">
        <v>1701.5064453581431</v>
      </c>
      <c r="V7193" s="5">
        <v>15075</v>
      </c>
      <c r="W7193" s="5">
        <v>7197.3468912305552</v>
      </c>
      <c r="X7193" s="5">
        <v>19778.995417851049</v>
      </c>
      <c r="Y7193" s="5">
        <v>76721.705659754196</v>
      </c>
      <c r="Z7193" s="5">
        <v>22341.973993145439</v>
      </c>
      <c r="AA7193" s="5">
        <v>274479</v>
      </c>
      <c r="AB7193" s="5">
        <v>2218</v>
      </c>
      <c r="AC7193" s="5">
        <v>10813.411549772931</v>
      </c>
      <c r="AD7193" s="5">
        <v>23568.236730591521</v>
      </c>
      <c r="AE7193" s="5">
        <v>17547.597628353509</v>
      </c>
      <c r="AF7193" s="5">
        <v>55469.273173754817</v>
      </c>
      <c r="AG7193" s="5">
        <v>309423</v>
      </c>
      <c r="AH7193" s="5">
        <v>51747.993629514123</v>
      </c>
      <c r="AI7193" s="5">
        <v>7473.2138142359036</v>
      </c>
      <c r="AJ7193" s="5">
        <v>58973.996187009558</v>
      </c>
      <c r="AK7193" s="5">
        <v>2441</v>
      </c>
      <c r="AL7193" s="5">
        <v>1166333.5</v>
      </c>
      <c r="AM7193" s="5">
        <v>971043.5</v>
      </c>
      <c r="AN7193" s="5">
        <v>195289.953125</v>
      </c>
      <c r="AO7193" s="5" t="s">
        <v>8150</v>
      </c>
    </row>
    <row r="7194" spans="1:41" x14ac:dyDescent="0.4">
      <c r="A7194" s="5">
        <v>2027</v>
      </c>
      <c r="B7194" s="5" t="s">
        <v>4024</v>
      </c>
      <c r="C7194" s="5" t="s">
        <v>171</v>
      </c>
      <c r="D7194" s="5" t="s">
        <v>84</v>
      </c>
      <c r="E7194" s="5" t="s">
        <v>89</v>
      </c>
      <c r="F7194" s="5" t="s">
        <v>90</v>
      </c>
      <c r="G7194" s="5" t="s">
        <v>88</v>
      </c>
      <c r="H7194" s="5" t="s">
        <v>131</v>
      </c>
      <c r="I7194" s="5">
        <v>12750.681633145159</v>
      </c>
      <c r="J7194" s="5">
        <v>57650.204561058788</v>
      </c>
      <c r="K7194" s="5">
        <v>1588.8101625927229</v>
      </c>
      <c r="L7194" s="5">
        <v>2077.3795</v>
      </c>
      <c r="M7194" s="5">
        <v>17119.701045514601</v>
      </c>
      <c r="N7194" s="5">
        <v>11631.562032042641</v>
      </c>
      <c r="O7194" s="5">
        <v>9840.1907880042854</v>
      </c>
      <c r="P7194" s="5">
        <v>10048.66380775295</v>
      </c>
      <c r="Q7194" s="5">
        <v>3702.0261898537979</v>
      </c>
      <c r="R7194" s="5">
        <v>9450.323435358463</v>
      </c>
      <c r="S7194" s="5">
        <v>18631</v>
      </c>
      <c r="T7194" s="5">
        <v>11031.89950095255</v>
      </c>
      <c r="U7194" s="5">
        <v>1729.0308257008769</v>
      </c>
      <c r="V7194" s="5">
        <v>10167</v>
      </c>
      <c r="W7194" s="5">
        <v>3448.2417983506612</v>
      </c>
      <c r="X7194" s="5">
        <v>18254.151166161992</v>
      </c>
      <c r="Y7194" s="5">
        <v>58845.764111816439</v>
      </c>
      <c r="Z7194" s="5">
        <v>19142</v>
      </c>
      <c r="AA7194" s="5">
        <v>205270</v>
      </c>
      <c r="AB7194" s="5">
        <v>1008.038</v>
      </c>
      <c r="AC7194" s="5">
        <v>12153.215029999999</v>
      </c>
      <c r="AD7194" s="5">
        <v>17433.600138967449</v>
      </c>
      <c r="AE7194" s="5">
        <v>19402.327851583221</v>
      </c>
      <c r="AF7194" s="5">
        <v>31711.818879808801</v>
      </c>
      <c r="AG7194" s="5">
        <v>175822</v>
      </c>
      <c r="AH7194" s="5">
        <v>34942</v>
      </c>
      <c r="AI7194" s="5">
        <v>4290.3823213540973</v>
      </c>
      <c r="AJ7194" s="5">
        <v>46494.885167440028</v>
      </c>
      <c r="AK7194" s="5">
        <v>2468.9417375168332</v>
      </c>
      <c r="AL7194" s="5">
        <v>828105.8125</v>
      </c>
      <c r="AM7194" s="5">
        <v>688048.875</v>
      </c>
      <c r="AN7194" s="5">
        <v>140056.9375</v>
      </c>
      <c r="AO7194" s="5" t="s">
        <v>4878</v>
      </c>
    </row>
    <row r="7195" spans="1:41" x14ac:dyDescent="0.4">
      <c r="A7195" s="5">
        <v>2027</v>
      </c>
      <c r="B7195" s="5" t="s">
        <v>6344</v>
      </c>
      <c r="C7195" s="5" t="s">
        <v>171</v>
      </c>
      <c r="D7195" s="5" t="s">
        <v>84</v>
      </c>
      <c r="E7195" s="5" t="s">
        <v>91</v>
      </c>
      <c r="F7195" s="5" t="s">
        <v>92</v>
      </c>
      <c r="G7195" s="5" t="s">
        <v>87</v>
      </c>
      <c r="H7195" s="5" t="s">
        <v>131</v>
      </c>
      <c r="I7195" s="5">
        <v>229.39673587437926</v>
      </c>
      <c r="J7195" s="5">
        <v>3913.3137364284453</v>
      </c>
      <c r="K7195" s="5">
        <v>460.84165689049405</v>
      </c>
      <c r="L7195" s="5">
        <v>194.57758846487528</v>
      </c>
      <c r="M7195" s="5">
        <v>1417.9499455571556</v>
      </c>
      <c r="N7195" s="5">
        <v>980.86255117372366</v>
      </c>
      <c r="O7195" s="5">
        <v>112.6501827954541</v>
      </c>
      <c r="P7195" s="5">
        <v>1165.1060215059722</v>
      </c>
      <c r="Q7195" s="5">
        <v>0</v>
      </c>
      <c r="R7195" s="5">
        <v>358.4323998037176</v>
      </c>
      <c r="S7195" s="5">
        <v>3379.5054838636233</v>
      </c>
      <c r="T7195" s="5">
        <v>1484.9342277582587</v>
      </c>
      <c r="V7195" s="5">
        <v>604.21461681198116</v>
      </c>
      <c r="W7195" s="5">
        <v>608.31098709545222</v>
      </c>
      <c r="X7195" s="5">
        <v>163.85481133884232</v>
      </c>
      <c r="Y7195" s="5">
        <v>3469.6256300999867</v>
      </c>
      <c r="AA7195" s="5">
        <v>9748.3371820902521</v>
      </c>
      <c r="AB7195" s="5">
        <v>54.276906255991527</v>
      </c>
      <c r="AC7195" s="5">
        <v>157.32062965412339</v>
      </c>
      <c r="AD7195" s="5">
        <v>0</v>
      </c>
      <c r="AE7195" s="5">
        <v>512.0462854338823</v>
      </c>
      <c r="AF7195" s="5">
        <v>4117.8762274592818</v>
      </c>
      <c r="AG7195" s="5">
        <v>19688.179674932773</v>
      </c>
      <c r="AH7195" s="5">
        <v>1896.6194412471</v>
      </c>
      <c r="AI7195" s="5">
        <v>112.6501827954541</v>
      </c>
      <c r="AJ7195" s="5">
        <v>1446.0187100652836</v>
      </c>
      <c r="AL7195" s="5">
        <v>56276.90625</v>
      </c>
      <c r="AM7195" s="5">
        <v>46585.30859375</v>
      </c>
      <c r="AN7195" s="5">
        <v>9691.59375</v>
      </c>
      <c r="AO7195" s="5" t="s">
        <v>7200</v>
      </c>
    </row>
    <row r="7196" spans="1:41" x14ac:dyDescent="0.4">
      <c r="A7196" s="5">
        <v>2027</v>
      </c>
      <c r="B7196" s="5" t="s">
        <v>4980</v>
      </c>
      <c r="C7196" s="5" t="s">
        <v>171</v>
      </c>
      <c r="D7196" s="5" t="s">
        <v>84</v>
      </c>
      <c r="E7196" s="5" t="s">
        <v>91</v>
      </c>
      <c r="F7196" s="5" t="s">
        <v>92</v>
      </c>
      <c r="G7196" s="5" t="s">
        <v>87</v>
      </c>
      <c r="H7196" s="5" t="s">
        <v>131</v>
      </c>
      <c r="I7196" s="5">
        <v>224.15270453966465</v>
      </c>
      <c r="J7196" s="5">
        <v>4243.4220314059803</v>
      </c>
      <c r="L7196" s="5">
        <v>200.16141657575378</v>
      </c>
      <c r="M7196" s="5">
        <v>2475.6806787001124</v>
      </c>
      <c r="N7196" s="5">
        <v>1071.4819721093879</v>
      </c>
      <c r="O7196" s="5">
        <v>263.37028496809705</v>
      </c>
      <c r="P7196" s="5">
        <v>924.6361825414358</v>
      </c>
      <c r="Q7196" s="5">
        <v>0</v>
      </c>
      <c r="R7196" s="5">
        <v>105.34811398723883</v>
      </c>
      <c r="S7196" s="5">
        <v>4740.6651294257472</v>
      </c>
      <c r="T7196" s="5">
        <v>1580.2217098085825</v>
      </c>
      <c r="U7196" s="5">
        <v>86.385453469535847</v>
      </c>
      <c r="V7196" s="5">
        <v>578.36114578994113</v>
      </c>
      <c r="W7196" s="5">
        <v>625.76779708419872</v>
      </c>
      <c r="X7196" s="5">
        <v>185.41268061754033</v>
      </c>
      <c r="Y7196" s="5">
        <v>1748.7786921881645</v>
      </c>
      <c r="Z7196" s="5">
        <v>0</v>
      </c>
      <c r="AA7196" s="5">
        <v>5284.2613975999002</v>
      </c>
      <c r="AC7196" s="5">
        <v>158.66205542521675</v>
      </c>
      <c r="AD7196" s="5">
        <v>0</v>
      </c>
      <c r="AE7196" s="5">
        <v>421.39245594895533</v>
      </c>
      <c r="AF7196" s="5">
        <v>6873.9644376673341</v>
      </c>
      <c r="AG7196" s="5">
        <v>12161.38627868685</v>
      </c>
      <c r="AH7196" s="5">
        <v>1829.8967399583385</v>
      </c>
      <c r="AI7196" s="5">
        <v>110.61551968660078</v>
      </c>
      <c r="AJ7196" s="5">
        <v>1487.5153694998123</v>
      </c>
      <c r="AL7196" s="5">
        <v>47381.54296875</v>
      </c>
      <c r="AM7196" s="5">
        <v>35569.91015625</v>
      </c>
      <c r="AN7196" s="5">
        <v>11811.630859375</v>
      </c>
      <c r="AO7196" s="5" t="s">
        <v>6246</v>
      </c>
    </row>
    <row r="7197" spans="1:41" x14ac:dyDescent="0.4">
      <c r="A7197" s="5">
        <v>2027</v>
      </c>
      <c r="B7197" s="5" t="s">
        <v>4024</v>
      </c>
      <c r="C7197" s="5" t="s">
        <v>171</v>
      </c>
      <c r="D7197" s="5" t="s">
        <v>84</v>
      </c>
      <c r="E7197" s="5" t="s">
        <v>91</v>
      </c>
      <c r="F7197" s="5" t="s">
        <v>92</v>
      </c>
      <c r="G7197" s="5" t="s">
        <v>87</v>
      </c>
      <c r="H7197" s="5" t="s">
        <v>131</v>
      </c>
      <c r="I7197" s="5">
        <v>407.86956965285168</v>
      </c>
      <c r="L7197" s="5">
        <v>146.05408992873998</v>
      </c>
      <c r="M7197" s="5">
        <v>2542.4230469076961</v>
      </c>
      <c r="N7197" s="5">
        <v>1125.157433525108</v>
      </c>
      <c r="O7197" s="5">
        <v>259.65171542887106</v>
      </c>
      <c r="P7197" s="5">
        <v>494.09124928959881</v>
      </c>
      <c r="Q7197" s="5">
        <v>0</v>
      </c>
      <c r="R7197" s="5">
        <v>324.56464428608888</v>
      </c>
      <c r="S7197" s="5">
        <v>3299.7405502419033</v>
      </c>
      <c r="T7197" s="5">
        <v>1568.7291140494294</v>
      </c>
      <c r="U7197" s="5">
        <v>45.439050200052442</v>
      </c>
      <c r="V7197" s="5">
        <v>456.55426629576499</v>
      </c>
      <c r="W7197" s="5">
        <v>649.12928857217776</v>
      </c>
      <c r="X7197" s="5">
        <v>46.520932347672733</v>
      </c>
      <c r="Y7197" s="5">
        <v>1773.2048399496655</v>
      </c>
      <c r="Z7197" s="5">
        <v>0</v>
      </c>
      <c r="AA7197" s="5">
        <v>5349.9072199823649</v>
      </c>
      <c r="AC7197" s="5">
        <v>157.74388062788466</v>
      </c>
      <c r="AD7197" s="5">
        <v>0</v>
      </c>
      <c r="AE7197" s="5">
        <v>378.65875166710367</v>
      </c>
      <c r="AF7197" s="5">
        <v>6366.876438745443</v>
      </c>
      <c r="AG7197" s="5">
        <v>14627.046635826404</v>
      </c>
      <c r="AH7197" s="5">
        <v>2082.62313416907</v>
      </c>
      <c r="AI7197" s="5">
        <v>113.5976255001311</v>
      </c>
      <c r="AJ7197" s="5">
        <v>1527.09366317489</v>
      </c>
      <c r="AL7197" s="5">
        <v>43742.6796875</v>
      </c>
      <c r="AM7197" s="5">
        <v>33180.26171875</v>
      </c>
      <c r="AN7197" s="5">
        <v>10562.4150390625</v>
      </c>
      <c r="AO7197" s="5" t="s">
        <v>4879</v>
      </c>
    </row>
    <row r="7198" spans="1:41" x14ac:dyDescent="0.4">
      <c r="A7198" s="5">
        <v>2027</v>
      </c>
      <c r="B7198" s="5" t="s">
        <v>7352</v>
      </c>
      <c r="C7198" s="5" t="s">
        <v>171</v>
      </c>
      <c r="D7198" s="5" t="s">
        <v>84</v>
      </c>
      <c r="E7198" s="5" t="s">
        <v>91</v>
      </c>
      <c r="F7198" s="5" t="s">
        <v>92</v>
      </c>
      <c r="G7198" s="5" t="s">
        <v>87</v>
      </c>
      <c r="H7198" s="5" t="s">
        <v>131</v>
      </c>
      <c r="I7198" s="5">
        <v>663.05525999999998</v>
      </c>
      <c r="J7198" s="5">
        <v>2089.306</v>
      </c>
      <c r="K7198" s="5">
        <v>422</v>
      </c>
      <c r="L7198" s="5">
        <v>190</v>
      </c>
      <c r="M7198" s="5">
        <v>1970.34</v>
      </c>
      <c r="N7198" s="5">
        <v>1005.62021875</v>
      </c>
      <c r="O7198" s="5">
        <v>110</v>
      </c>
      <c r="P7198" s="5">
        <v>2083</v>
      </c>
      <c r="Q7198" s="5">
        <v>0</v>
      </c>
      <c r="R7198" s="5">
        <v>350</v>
      </c>
      <c r="S7198" s="5">
        <v>3496.0835985828121</v>
      </c>
      <c r="T7198" s="5">
        <v>1480</v>
      </c>
      <c r="U7198" s="5">
        <v>27</v>
      </c>
      <c r="V7198" s="5">
        <v>572</v>
      </c>
      <c r="W7198" s="5">
        <v>1996.6859693550721</v>
      </c>
      <c r="X7198" s="5">
        <v>760</v>
      </c>
      <c r="Y7198" s="5">
        <v>2606</v>
      </c>
      <c r="Z7198" s="5">
        <v>0</v>
      </c>
      <c r="AA7198" s="5">
        <v>9658</v>
      </c>
      <c r="AB7198" s="5">
        <v>90</v>
      </c>
      <c r="AC7198" s="5">
        <v>164</v>
      </c>
      <c r="AD7198" s="5">
        <v>0</v>
      </c>
      <c r="AE7198" s="5">
        <v>500</v>
      </c>
      <c r="AF7198" s="5">
        <v>5421</v>
      </c>
      <c r="AG7198" s="5">
        <v>14748</v>
      </c>
      <c r="AH7198" s="5">
        <v>1987</v>
      </c>
      <c r="AI7198" s="5">
        <v>1069</v>
      </c>
      <c r="AJ7198" s="5">
        <v>2237</v>
      </c>
      <c r="AL7198" s="5">
        <v>55695.09375</v>
      </c>
      <c r="AM7198" s="5">
        <v>42313.98046875</v>
      </c>
      <c r="AN7198" s="5">
        <v>13381.109375</v>
      </c>
      <c r="AO7198" s="5" t="s">
        <v>8151</v>
      </c>
    </row>
    <row r="7199" spans="1:41" x14ac:dyDescent="0.4">
      <c r="A7199" s="5">
        <v>2027</v>
      </c>
      <c r="B7199" s="5" t="s">
        <v>4980</v>
      </c>
      <c r="C7199" s="5" t="s">
        <v>171</v>
      </c>
      <c r="D7199" s="5" t="s">
        <v>84</v>
      </c>
      <c r="E7199" s="5" t="s">
        <v>91</v>
      </c>
      <c r="F7199" s="5" t="s">
        <v>92</v>
      </c>
      <c r="G7199" s="5" t="s">
        <v>88</v>
      </c>
      <c r="H7199" s="5" t="s">
        <v>131</v>
      </c>
      <c r="I7199" s="5">
        <v>254.2838417253443</v>
      </c>
      <c r="J7199" s="5">
        <v>5064.6160851788036</v>
      </c>
      <c r="L7199" s="5">
        <v>227.4461780634856</v>
      </c>
      <c r="M7199" s="5">
        <v>2753.3995453553239</v>
      </c>
      <c r="N7199" s="5">
        <v>1205.7670292597591</v>
      </c>
      <c r="O7199" s="5">
        <v>292.91484525056637</v>
      </c>
      <c r="P7199" s="5">
        <v>1036.4540569184139</v>
      </c>
      <c r="Q7199" s="5">
        <v>0</v>
      </c>
      <c r="R7199" s="5">
        <v>116.9779914644913</v>
      </c>
      <c r="S7199" s="5">
        <v>5180.0950762088296</v>
      </c>
      <c r="T7199" s="5">
        <v>1789.6994999999999</v>
      </c>
      <c r="U7199" s="5">
        <v>90.1195154663734</v>
      </c>
      <c r="V7199" s="5">
        <v>650</v>
      </c>
      <c r="W7199" s="5">
        <v>695.96567231534573</v>
      </c>
      <c r="X7199" s="5">
        <v>212.08</v>
      </c>
      <c r="Y7199" s="5">
        <v>2543</v>
      </c>
      <c r="Z7199" s="5">
        <v>0</v>
      </c>
      <c r="AA7199" s="5">
        <v>6115</v>
      </c>
      <c r="AB7199" s="5">
        <v>63</v>
      </c>
      <c r="AC7199" s="5">
        <v>176.46066999999999</v>
      </c>
      <c r="AD7199" s="5">
        <v>0</v>
      </c>
      <c r="AE7199" s="5">
        <v>468.66375240090622</v>
      </c>
      <c r="AF7199" s="5">
        <v>7810.9805887591729</v>
      </c>
      <c r="AG7199" s="5">
        <v>14404</v>
      </c>
      <c r="AH7199" s="5">
        <v>2122.118681432481</v>
      </c>
      <c r="AI7199" s="5">
        <v>123.0242350052379</v>
      </c>
      <c r="AJ7199" s="5">
        <v>1721.220121032597</v>
      </c>
      <c r="AL7199" s="5">
        <v>55117.28515625</v>
      </c>
      <c r="AM7199" s="5">
        <v>41884.98828125</v>
      </c>
      <c r="AN7199" s="5">
        <v>13232.2978515625</v>
      </c>
      <c r="AO7199" s="5" t="s">
        <v>6247</v>
      </c>
    </row>
    <row r="7200" spans="1:41" x14ac:dyDescent="0.4">
      <c r="A7200" s="5">
        <v>2027</v>
      </c>
      <c r="B7200" s="5" t="s">
        <v>4024</v>
      </c>
      <c r="C7200" s="5" t="s">
        <v>171</v>
      </c>
      <c r="D7200" s="5" t="s">
        <v>84</v>
      </c>
      <c r="E7200" s="5" t="s">
        <v>91</v>
      </c>
      <c r="F7200" s="5" t="s">
        <v>92</v>
      </c>
      <c r="G7200" s="5" t="s">
        <v>88</v>
      </c>
      <c r="H7200" s="5" t="s">
        <v>131</v>
      </c>
      <c r="I7200" s="5">
        <v>459.56089633802338</v>
      </c>
      <c r="L7200" s="5">
        <v>163.52549999999999</v>
      </c>
      <c r="M7200" s="5">
        <v>2808.4675362624298</v>
      </c>
      <c r="N7200" s="5">
        <v>1252.6779928119181</v>
      </c>
      <c r="O7200" s="5">
        <v>286.26009565103368</v>
      </c>
      <c r="P7200" s="5">
        <v>531.51531671323642</v>
      </c>
      <c r="Q7200" s="5">
        <v>0</v>
      </c>
      <c r="R7200" s="5">
        <v>357.02938248565141</v>
      </c>
      <c r="S7200" s="5">
        <v>3652</v>
      </c>
      <c r="T7200" s="5">
        <v>1767.541908992398</v>
      </c>
      <c r="U7200" s="5">
        <v>46.851157857701182</v>
      </c>
      <c r="V7200" s="5">
        <v>510</v>
      </c>
      <c r="W7200" s="5">
        <v>723.40737028335548</v>
      </c>
      <c r="X7200" s="5">
        <v>52</v>
      </c>
      <c r="Y7200" s="5">
        <v>2000</v>
      </c>
      <c r="Z7200" s="5">
        <v>0</v>
      </c>
      <c r="AA7200" s="5">
        <v>6115</v>
      </c>
      <c r="AC7200" s="5">
        <v>174.25059999999999</v>
      </c>
      <c r="AD7200" s="5">
        <v>0</v>
      </c>
      <c r="AE7200" s="5">
        <v>418.28239901780881</v>
      </c>
      <c r="AF7200" s="5">
        <v>7173.7821616691472</v>
      </c>
      <c r="AG7200" s="5">
        <v>16492</v>
      </c>
      <c r="AH7200" s="5">
        <v>2405</v>
      </c>
      <c r="AI7200" s="5">
        <v>125.4847197053427</v>
      </c>
      <c r="AJ7200" s="5">
        <v>1720.629791622066</v>
      </c>
      <c r="AL7200" s="5">
        <v>49235.265625</v>
      </c>
      <c r="AM7200" s="5">
        <v>37415.10546875</v>
      </c>
      <c r="AN7200" s="5">
        <v>11820.1611328125</v>
      </c>
      <c r="AO7200" s="5" t="s">
        <v>4880</v>
      </c>
    </row>
    <row r="7201" spans="1:41" x14ac:dyDescent="0.4">
      <c r="A7201" s="5">
        <v>2027</v>
      </c>
      <c r="B7201" s="5" t="s">
        <v>6344</v>
      </c>
      <c r="C7201" s="5" t="s">
        <v>171</v>
      </c>
      <c r="D7201" s="5" t="s">
        <v>84</v>
      </c>
      <c r="E7201" s="5" t="s">
        <v>91</v>
      </c>
      <c r="F7201" s="5" t="s">
        <v>92</v>
      </c>
      <c r="G7201" s="5" t="s">
        <v>88</v>
      </c>
      <c r="H7201" s="5" t="s">
        <v>131</v>
      </c>
      <c r="I7201" s="5">
        <v>262.45170134450751</v>
      </c>
      <c r="J7201" s="5">
        <v>4713.414260109842</v>
      </c>
      <c r="K7201" s="5">
        <v>509.72827019450409</v>
      </c>
      <c r="L7201" s="5">
        <v>222.9864490818486</v>
      </c>
      <c r="M7201" s="5">
        <v>1590.4604976534849</v>
      </c>
      <c r="N7201" s="5">
        <v>1100.1965178820001</v>
      </c>
      <c r="O7201" s="5">
        <v>126.3554234414208</v>
      </c>
      <c r="P7201" s="5">
        <v>1297.912811198745</v>
      </c>
      <c r="Q7201" s="5">
        <v>0</v>
      </c>
      <c r="R7201" s="5">
        <v>402.03998367724802</v>
      </c>
      <c r="S7201" s="5">
        <v>3790.662703242624</v>
      </c>
      <c r="T7201" s="5">
        <v>1694.167030873228</v>
      </c>
      <c r="U7201" s="5">
        <v>0</v>
      </c>
      <c r="V7201" s="5">
        <v>678</v>
      </c>
      <c r="W7201" s="5">
        <v>682.31928658367224</v>
      </c>
      <c r="X7201" s="5">
        <v>190</v>
      </c>
      <c r="Y7201" s="5">
        <v>4018</v>
      </c>
      <c r="Z7201" s="5">
        <v>0</v>
      </c>
      <c r="AA7201" s="5">
        <v>11379</v>
      </c>
      <c r="AB7201" s="5">
        <v>63</v>
      </c>
      <c r="AC7201" s="5">
        <v>178.89688000000001</v>
      </c>
      <c r="AD7201" s="5">
        <v>0</v>
      </c>
      <c r="AE7201" s="5">
        <v>574.34283382463991</v>
      </c>
      <c r="AF7201" s="5">
        <v>4711.2423710101102</v>
      </c>
      <c r="AG7201" s="5">
        <v>22525</v>
      </c>
      <c r="AH7201" s="5">
        <v>2307.0677573340449</v>
      </c>
      <c r="AI7201" s="5">
        <v>126.3554234414208</v>
      </c>
      <c r="AJ7201" s="5">
        <v>1654.3830459751989</v>
      </c>
      <c r="AL7201" s="5">
        <v>64797.98046875</v>
      </c>
      <c r="AM7201" s="5">
        <v>53717.8671875</v>
      </c>
      <c r="AN7201" s="5">
        <v>11080.1162109375</v>
      </c>
      <c r="AO7201" s="5" t="s">
        <v>7201</v>
      </c>
    </row>
    <row r="7202" spans="1:41" x14ac:dyDescent="0.4">
      <c r="A7202" s="5">
        <v>2027</v>
      </c>
      <c r="B7202" s="5" t="s">
        <v>7352</v>
      </c>
      <c r="C7202" s="5" t="s">
        <v>171</v>
      </c>
      <c r="D7202" s="5" t="s">
        <v>84</v>
      </c>
      <c r="E7202" s="5" t="s">
        <v>91</v>
      </c>
      <c r="F7202" s="5" t="s">
        <v>92</v>
      </c>
      <c r="G7202" s="5" t="s">
        <v>88</v>
      </c>
      <c r="H7202" s="5" t="s">
        <v>131</v>
      </c>
      <c r="I7202" s="5">
        <v>676.31636519999995</v>
      </c>
      <c r="J7202" s="5">
        <v>2411.891283812161</v>
      </c>
      <c r="K7202" s="5">
        <v>475.09876453081768</v>
      </c>
      <c r="L7202" s="5">
        <v>218.6141657665182</v>
      </c>
      <c r="M7202" s="5">
        <v>2218.9232133976502</v>
      </c>
      <c r="N7202" s="5">
        <v>1131.4233081156251</v>
      </c>
      <c r="O7202" s="5">
        <v>123.87786611903999</v>
      </c>
      <c r="P7202" s="5">
        <v>2083</v>
      </c>
      <c r="Q7202" s="5">
        <v>0</v>
      </c>
      <c r="R7202" s="5">
        <v>393.67831394919449</v>
      </c>
      <c r="S7202" s="5">
        <v>3948.3625910340352</v>
      </c>
      <c r="T7202" s="5">
        <v>1704.326237058553</v>
      </c>
      <c r="U7202" s="5">
        <v>28.94551918746075</v>
      </c>
      <c r="V7202" s="5">
        <v>644</v>
      </c>
      <c r="W7202" s="5">
        <v>1773</v>
      </c>
      <c r="X7202" s="5">
        <v>856.72254005107197</v>
      </c>
      <c r="Y7202" s="5">
        <v>2959</v>
      </c>
      <c r="Z7202" s="5">
        <v>0</v>
      </c>
      <c r="AA7202" s="5">
        <v>11333</v>
      </c>
      <c r="AB7202" s="5">
        <v>101</v>
      </c>
      <c r="AC7202" s="5">
        <v>184.69063675929601</v>
      </c>
      <c r="AD7202" s="5">
        <v>0</v>
      </c>
      <c r="AE7202" s="5">
        <v>563.08120963200008</v>
      </c>
      <c r="AF7202" s="5">
        <v>6239.2689905510106</v>
      </c>
      <c r="AG7202" s="5">
        <v>16941</v>
      </c>
      <c r="AH7202" s="5">
        <v>2354.671385106019</v>
      </c>
      <c r="AI7202" s="5">
        <v>1203.867626193216</v>
      </c>
      <c r="AJ7202" s="5">
        <v>2569.609838531439</v>
      </c>
      <c r="AL7202" s="5">
        <v>63137.37109375</v>
      </c>
      <c r="AM7202" s="5">
        <v>48377.5234375</v>
      </c>
      <c r="AN7202" s="5">
        <v>14759.849609375</v>
      </c>
      <c r="AO7202" s="5" t="s">
        <v>8152</v>
      </c>
    </row>
    <row r="7203" spans="1:41" x14ac:dyDescent="0.4">
      <c r="A7203" s="5">
        <v>2027</v>
      </c>
      <c r="B7203" s="5" t="s">
        <v>7352</v>
      </c>
      <c r="C7203" s="5" t="s">
        <v>171</v>
      </c>
      <c r="D7203" s="5" t="s">
        <v>84</v>
      </c>
      <c r="E7203" s="5" t="s">
        <v>93</v>
      </c>
      <c r="F7203" s="5" t="s">
        <v>225</v>
      </c>
      <c r="G7203" s="5" t="s">
        <v>87</v>
      </c>
      <c r="H7203" s="5" t="s">
        <v>131</v>
      </c>
      <c r="J7203" s="5">
        <v>0</v>
      </c>
      <c r="K7203" s="5">
        <v>40.599999999999987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21.566700000000001</v>
      </c>
      <c r="S7203" s="5">
        <v>0</v>
      </c>
      <c r="T7203" s="5">
        <v>0</v>
      </c>
      <c r="U7203" s="5">
        <v>0</v>
      </c>
      <c r="V7203" s="5">
        <v>0</v>
      </c>
      <c r="W7203" s="5">
        <v>41.668009512768002</v>
      </c>
      <c r="X7203" s="5">
        <v>0</v>
      </c>
      <c r="Z7203" s="5">
        <v>0</v>
      </c>
      <c r="AA7203" s="5">
        <v>0</v>
      </c>
      <c r="AB7203" s="5">
        <v>0</v>
      </c>
      <c r="AC7203" s="5">
        <v>0</v>
      </c>
      <c r="AD7203" s="5">
        <v>0</v>
      </c>
      <c r="AF7203" s="5">
        <v>47.3</v>
      </c>
      <c r="AG7203" s="5">
        <v>0</v>
      </c>
      <c r="AH7203" s="5">
        <v>0</v>
      </c>
      <c r="AI7203" s="5">
        <v>0</v>
      </c>
      <c r="AJ7203" s="5">
        <v>0</v>
      </c>
      <c r="AL7203" s="5">
        <v>151.13470458984375</v>
      </c>
      <c r="AM7203" s="5">
        <v>68.86669921875</v>
      </c>
      <c r="AN7203" s="5">
        <v>82.26800537109375</v>
      </c>
      <c r="AO7203" s="5" t="s">
        <v>8153</v>
      </c>
    </row>
    <row r="7204" spans="1:41" x14ac:dyDescent="0.4">
      <c r="A7204" s="5">
        <v>2027</v>
      </c>
      <c r="B7204" s="5" t="s">
        <v>6344</v>
      </c>
      <c r="C7204" s="5" t="s">
        <v>171</v>
      </c>
      <c r="D7204" s="5" t="s">
        <v>84</v>
      </c>
      <c r="E7204" s="5" t="s">
        <v>93</v>
      </c>
      <c r="F7204" s="5" t="s">
        <v>225</v>
      </c>
      <c r="G7204" s="5" t="s">
        <v>87</v>
      </c>
      <c r="H7204" s="5" t="s">
        <v>131</v>
      </c>
      <c r="J7204" s="5">
        <v>0</v>
      </c>
      <c r="K7204" s="5">
        <v>41.578158377231233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22.086297248133821</v>
      </c>
      <c r="T7204" s="5">
        <v>0</v>
      </c>
      <c r="U7204" s="5">
        <v>0</v>
      </c>
      <c r="V7204" s="5">
        <v>716.8647996074352</v>
      </c>
      <c r="W7204" s="5">
        <v>10.240925708677645</v>
      </c>
      <c r="X7204" s="5">
        <v>0</v>
      </c>
      <c r="Z7204" s="5">
        <v>0</v>
      </c>
      <c r="AA7204" s="5">
        <v>0</v>
      </c>
      <c r="AB7204" s="5">
        <v>0</v>
      </c>
      <c r="AC7204" s="5">
        <v>0</v>
      </c>
      <c r="AD7204" s="5">
        <v>0</v>
      </c>
      <c r="AF7204" s="5">
        <v>39.632382492582494</v>
      </c>
      <c r="AG7204" s="5">
        <v>0</v>
      </c>
      <c r="AH7204" s="5">
        <v>0</v>
      </c>
      <c r="AI7204" s="5">
        <v>0</v>
      </c>
      <c r="AL7204" s="5">
        <v>830.40252685546875</v>
      </c>
      <c r="AM7204" s="5">
        <v>778.58349609375</v>
      </c>
      <c r="AN7204" s="5">
        <v>51.819084167480469</v>
      </c>
      <c r="AO7204" s="5" t="s">
        <v>7202</v>
      </c>
    </row>
    <row r="7205" spans="1:41" x14ac:dyDescent="0.4">
      <c r="A7205" s="5">
        <v>2027</v>
      </c>
      <c r="B7205" s="5" t="s">
        <v>4980</v>
      </c>
      <c r="C7205" s="5" t="s">
        <v>171</v>
      </c>
      <c r="D7205" s="5" t="s">
        <v>84</v>
      </c>
      <c r="E7205" s="5" t="s">
        <v>93</v>
      </c>
      <c r="F7205" s="5" t="s">
        <v>225</v>
      </c>
      <c r="G7205" s="5" t="s">
        <v>87</v>
      </c>
      <c r="H7205" s="5" t="s">
        <v>131</v>
      </c>
      <c r="I7205" s="5">
        <v>0</v>
      </c>
      <c r="J7205" s="5">
        <v>0</v>
      </c>
      <c r="K7205" s="5">
        <v>42.771334278818955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22.720111699285837</v>
      </c>
      <c r="S7205" s="5">
        <v>0</v>
      </c>
      <c r="T7205" s="5">
        <v>0</v>
      </c>
      <c r="U7205" s="5">
        <v>0</v>
      </c>
      <c r="V7205" s="5">
        <v>442.46207874640311</v>
      </c>
      <c r="W7205" s="5">
        <v>10.534811398723884</v>
      </c>
      <c r="X7205" s="5">
        <v>0</v>
      </c>
      <c r="Z7205" s="5">
        <v>0</v>
      </c>
      <c r="AA7205" s="5">
        <v>0</v>
      </c>
      <c r="AB7205" s="5">
        <v>0</v>
      </c>
      <c r="AC7205" s="5">
        <v>0</v>
      </c>
      <c r="AD7205" s="5">
        <v>0</v>
      </c>
      <c r="AF7205" s="5">
        <v>64.157001418228447</v>
      </c>
      <c r="AG7205" s="5">
        <v>0</v>
      </c>
      <c r="AI7205" s="5">
        <v>0</v>
      </c>
      <c r="AJ7205" s="5">
        <v>0</v>
      </c>
      <c r="AL7205" s="5">
        <v>582.64532470703125</v>
      </c>
      <c r="AM7205" s="5">
        <v>529.33917236328125</v>
      </c>
      <c r="AN7205" s="5">
        <v>53.306148529052734</v>
      </c>
      <c r="AO7205" s="5" t="s">
        <v>6248</v>
      </c>
    </row>
    <row r="7206" spans="1:41" x14ac:dyDescent="0.4">
      <c r="A7206" s="5">
        <v>2027</v>
      </c>
      <c r="B7206" s="5" t="s">
        <v>4024</v>
      </c>
      <c r="C7206" s="5" t="s">
        <v>171</v>
      </c>
      <c r="D7206" s="5" t="s">
        <v>84</v>
      </c>
      <c r="E7206" s="5" t="s">
        <v>93</v>
      </c>
      <c r="F7206" s="5" t="s">
        <v>225</v>
      </c>
      <c r="G7206" s="5" t="s">
        <v>87</v>
      </c>
      <c r="H7206" s="5" t="s">
        <v>131</v>
      </c>
      <c r="I7206" s="5">
        <v>0</v>
      </c>
      <c r="J7206" s="5">
        <v>0</v>
      </c>
      <c r="K7206" s="5">
        <v>44.357168052432144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107.33008748018015</v>
      </c>
      <c r="S7206" s="5">
        <v>0</v>
      </c>
      <c r="T7206" s="5">
        <v>54.094107381014808</v>
      </c>
      <c r="U7206" s="5">
        <v>0</v>
      </c>
      <c r="V7206" s="5">
        <v>454.39050200052441</v>
      </c>
      <c r="W7206" s="5">
        <v>54.094107381014808</v>
      </c>
      <c r="X7206" s="5">
        <v>0</v>
      </c>
      <c r="Y7206" s="5">
        <v>0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v>0</v>
      </c>
      <c r="AF7206" s="5">
        <v>66.643940293410239</v>
      </c>
      <c r="AG7206" s="5">
        <v>0</v>
      </c>
      <c r="AH7206" s="5">
        <v>0</v>
      </c>
      <c r="AI7206" s="5">
        <v>0</v>
      </c>
      <c r="AJ7206" s="5">
        <v>0</v>
      </c>
      <c r="AL7206" s="5">
        <v>780.909912109375</v>
      </c>
      <c r="AM7206" s="5">
        <v>628.364501953125</v>
      </c>
      <c r="AN7206" s="5">
        <v>152.54537963867188</v>
      </c>
      <c r="AO7206" s="5" t="s">
        <v>4881</v>
      </c>
    </row>
    <row r="7207" spans="1:41" x14ac:dyDescent="0.4">
      <c r="A7207" s="5">
        <v>2027</v>
      </c>
      <c r="B7207" s="5" t="s">
        <v>6344</v>
      </c>
      <c r="C7207" s="5" t="s">
        <v>171</v>
      </c>
      <c r="D7207" s="5" t="s">
        <v>84</v>
      </c>
      <c r="E7207" s="5" t="s">
        <v>93</v>
      </c>
      <c r="F7207" s="5" t="s">
        <v>225</v>
      </c>
      <c r="G7207" s="5" t="s">
        <v>88</v>
      </c>
      <c r="H7207" s="5" t="s">
        <v>131</v>
      </c>
      <c r="I7207" s="5">
        <v>0</v>
      </c>
      <c r="J7207" s="5">
        <v>0</v>
      </c>
      <c r="K7207" s="5">
        <v>45.988817266437472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24.773359188491732</v>
      </c>
      <c r="S7207" s="5">
        <v>0</v>
      </c>
      <c r="T7207" s="5">
        <v>0</v>
      </c>
      <c r="U7207" s="5">
        <v>0</v>
      </c>
      <c r="V7207" s="5">
        <v>804</v>
      </c>
      <c r="W7207" s="5">
        <v>11.486856676492801</v>
      </c>
      <c r="X7207" s="5">
        <v>0</v>
      </c>
      <c r="Z7207" s="5">
        <v>0</v>
      </c>
      <c r="AA7207" s="5">
        <v>0</v>
      </c>
      <c r="AB7207" s="5">
        <v>0</v>
      </c>
      <c r="AC7207" s="5">
        <v>0</v>
      </c>
      <c r="AD7207" s="5">
        <v>0</v>
      </c>
      <c r="AE7207" s="5">
        <v>0</v>
      </c>
      <c r="AF7207" s="5">
        <v>45.34321804478769</v>
      </c>
      <c r="AG7207" s="5">
        <v>0</v>
      </c>
      <c r="AH7207" s="5">
        <v>0</v>
      </c>
      <c r="AI7207" s="5">
        <v>0</v>
      </c>
      <c r="AJ7207" s="5">
        <v>0</v>
      </c>
      <c r="AL7207" s="5">
        <v>931.59228515625</v>
      </c>
      <c r="AM7207" s="5">
        <v>874.1165771484375</v>
      </c>
      <c r="AN7207" s="5">
        <v>57.475677490234375</v>
      </c>
      <c r="AO7207" s="5" t="s">
        <v>7203</v>
      </c>
    </row>
    <row r="7208" spans="1:41" x14ac:dyDescent="0.4">
      <c r="A7208" s="5">
        <v>2027</v>
      </c>
      <c r="B7208" s="5" t="s">
        <v>4024</v>
      </c>
      <c r="C7208" s="5" t="s">
        <v>171</v>
      </c>
      <c r="D7208" s="5" t="s">
        <v>84</v>
      </c>
      <c r="E7208" s="5" t="s">
        <v>93</v>
      </c>
      <c r="F7208" s="5" t="s">
        <v>225</v>
      </c>
      <c r="G7208" s="5" t="s">
        <v>88</v>
      </c>
      <c r="H7208" s="5" t="s">
        <v>131</v>
      </c>
      <c r="I7208" s="5">
        <v>0</v>
      </c>
      <c r="K7208" s="5">
        <v>49.094635163207343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118.06583227655059</v>
      </c>
      <c r="S7208" s="5">
        <v>0</v>
      </c>
      <c r="T7208" s="5">
        <v>60.949720999737863</v>
      </c>
      <c r="U7208" s="5">
        <v>0</v>
      </c>
      <c r="V7208" s="5">
        <v>508</v>
      </c>
      <c r="W7208" s="5">
        <v>60.283947523612959</v>
      </c>
      <c r="X7208" s="5">
        <v>0</v>
      </c>
      <c r="Y7208" s="5">
        <v>0</v>
      </c>
      <c r="Z7208" s="5">
        <v>0</v>
      </c>
      <c r="AA7208" s="5">
        <v>0</v>
      </c>
      <c r="AB7208" s="5">
        <v>0</v>
      </c>
      <c r="AC7208" s="5">
        <v>0</v>
      </c>
      <c r="AD7208" s="5">
        <v>0</v>
      </c>
      <c r="AE7208" s="5">
        <v>0</v>
      </c>
      <c r="AF7208" s="5">
        <v>75.090056271677057</v>
      </c>
      <c r="AG7208" s="5">
        <v>0</v>
      </c>
      <c r="AH7208" s="5">
        <v>0</v>
      </c>
      <c r="AI7208" s="5">
        <v>0</v>
      </c>
      <c r="AJ7208" s="5">
        <v>0</v>
      </c>
      <c r="AK7208" s="5">
        <v>0</v>
      </c>
      <c r="AL7208" s="5">
        <v>871.484130859375</v>
      </c>
      <c r="AM7208" s="5">
        <v>701.1558837890625</v>
      </c>
      <c r="AN7208" s="5">
        <v>170.32830810546875</v>
      </c>
      <c r="AO7208" s="5" t="s">
        <v>4882</v>
      </c>
    </row>
    <row r="7209" spans="1:41" x14ac:dyDescent="0.4">
      <c r="A7209" s="5">
        <v>2027</v>
      </c>
      <c r="B7209" s="5" t="s">
        <v>4980</v>
      </c>
      <c r="C7209" s="5" t="s">
        <v>171</v>
      </c>
      <c r="D7209" s="5" t="s">
        <v>84</v>
      </c>
      <c r="E7209" s="5" t="s">
        <v>93</v>
      </c>
      <c r="F7209" s="5" t="s">
        <v>225</v>
      </c>
      <c r="G7209" s="5" t="s">
        <v>88</v>
      </c>
      <c r="H7209" s="5" t="s">
        <v>131</v>
      </c>
      <c r="I7209" s="5">
        <v>0</v>
      </c>
      <c r="J7209" s="5">
        <v>0</v>
      </c>
      <c r="K7209" s="5">
        <v>47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25.228292485172449</v>
      </c>
      <c r="S7209" s="5">
        <v>0</v>
      </c>
      <c r="T7209" s="5">
        <v>0</v>
      </c>
      <c r="U7209" s="5">
        <v>0</v>
      </c>
      <c r="V7209" s="5">
        <v>497</v>
      </c>
      <c r="W7209" s="5">
        <v>11.71659381002266</v>
      </c>
      <c r="X7209" s="5">
        <v>0</v>
      </c>
      <c r="Z7209" s="5">
        <v>0</v>
      </c>
      <c r="AA7209" s="5">
        <v>0</v>
      </c>
      <c r="AB7209" s="5">
        <v>0</v>
      </c>
      <c r="AC7209" s="5">
        <v>0</v>
      </c>
      <c r="AD7209" s="5">
        <v>0</v>
      </c>
      <c r="AE7209" s="5">
        <v>0</v>
      </c>
      <c r="AF7209" s="5">
        <v>72.902485495085614</v>
      </c>
      <c r="AG7209" s="5">
        <v>0</v>
      </c>
      <c r="AH7209" s="5">
        <v>0</v>
      </c>
      <c r="AI7209" s="5">
        <v>0</v>
      </c>
      <c r="AJ7209" s="5">
        <v>0</v>
      </c>
      <c r="AL7209" s="5">
        <v>653.84735107421875</v>
      </c>
      <c r="AM7209" s="5">
        <v>595.1307373046875</v>
      </c>
      <c r="AN7209" s="5">
        <v>58.716594696044922</v>
      </c>
      <c r="AO7209" s="5" t="s">
        <v>6249</v>
      </c>
    </row>
    <row r="7210" spans="1:41" x14ac:dyDescent="0.4">
      <c r="A7210" s="5">
        <v>2027</v>
      </c>
      <c r="B7210" s="5" t="s">
        <v>7352</v>
      </c>
      <c r="C7210" s="5" t="s">
        <v>171</v>
      </c>
      <c r="D7210" s="5" t="s">
        <v>84</v>
      </c>
      <c r="E7210" s="5" t="s">
        <v>93</v>
      </c>
      <c r="F7210" s="5" t="s">
        <v>225</v>
      </c>
      <c r="G7210" s="5" t="s">
        <v>88</v>
      </c>
      <c r="H7210" s="5" t="s">
        <v>131</v>
      </c>
      <c r="I7210" s="5">
        <v>0</v>
      </c>
      <c r="J7210" s="5">
        <v>0</v>
      </c>
      <c r="K7210" s="5">
        <v>45.708554123107113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24.258120266994549</v>
      </c>
      <c r="S7210" s="5">
        <v>0</v>
      </c>
      <c r="T7210" s="5">
        <v>0</v>
      </c>
      <c r="U7210" s="5">
        <v>0</v>
      </c>
      <c r="V7210" s="5">
        <v>0</v>
      </c>
      <c r="W7210" s="5">
        <v>41.668009512768002</v>
      </c>
      <c r="X7210" s="5">
        <v>0</v>
      </c>
      <c r="Y7210" s="5">
        <v>0</v>
      </c>
      <c r="Z7210" s="5">
        <v>0</v>
      </c>
      <c r="AA7210" s="5">
        <v>0</v>
      </c>
      <c r="AB7210" s="5">
        <v>0</v>
      </c>
      <c r="AC7210" s="5">
        <v>0</v>
      </c>
      <c r="AD7210" s="5">
        <v>0</v>
      </c>
      <c r="AF7210" s="5">
        <v>54.439664868670498</v>
      </c>
      <c r="AG7210" s="5">
        <v>0</v>
      </c>
      <c r="AH7210" s="5">
        <v>0</v>
      </c>
      <c r="AI7210" s="5">
        <v>0</v>
      </c>
      <c r="AJ7210" s="5">
        <v>0</v>
      </c>
      <c r="AL7210" s="5">
        <v>166.0743408203125</v>
      </c>
      <c r="AM7210" s="5">
        <v>78.697784423828125</v>
      </c>
      <c r="AN7210" s="5">
        <v>87.376564025878906</v>
      </c>
      <c r="AO7210" s="5" t="s">
        <v>8154</v>
      </c>
    </row>
    <row r="7211" spans="1:41" x14ac:dyDescent="0.4">
      <c r="A7211" s="5">
        <v>2027</v>
      </c>
      <c r="B7211" s="5" t="s">
        <v>4980</v>
      </c>
      <c r="C7211" s="5" t="s">
        <v>171</v>
      </c>
      <c r="D7211" s="5" t="s">
        <v>84</v>
      </c>
      <c r="E7211" s="5" t="s">
        <v>93</v>
      </c>
      <c r="F7211" s="5" t="s">
        <v>228</v>
      </c>
      <c r="G7211" s="5" t="s">
        <v>87</v>
      </c>
      <c r="H7211" s="5" t="s">
        <v>131</v>
      </c>
      <c r="I7211" s="5">
        <v>263.37028496809705</v>
      </c>
      <c r="J7211" s="5">
        <v>0</v>
      </c>
      <c r="K7211" s="5">
        <v>139.00683640616163</v>
      </c>
      <c r="L7211" s="5">
        <v>110.61551968660078</v>
      </c>
      <c r="M7211" s="5">
        <v>210.69622797447767</v>
      </c>
      <c r="N7211" s="5">
        <v>144.95163047846151</v>
      </c>
      <c r="O7211" s="5">
        <v>347.64877615788816</v>
      </c>
      <c r="P7211" s="5">
        <v>94.813302588514944</v>
      </c>
      <c r="Q7211" s="5">
        <v>239.67295994954105</v>
      </c>
      <c r="R7211" s="5">
        <v>170.78912445358458</v>
      </c>
      <c r="S7211" s="5">
        <v>105.34811398723883</v>
      </c>
      <c r="T7211" s="5">
        <v>842.78491189791066</v>
      </c>
      <c r="U7211" s="5">
        <v>316.0443419617165</v>
      </c>
      <c r="V7211" s="5">
        <v>0</v>
      </c>
      <c r="W7211" s="5">
        <v>0</v>
      </c>
      <c r="X7211" s="5">
        <v>158.02217098085825</v>
      </c>
      <c r="Z7211" s="5">
        <v>1282.1009923979573</v>
      </c>
      <c r="AA7211" s="5">
        <v>599.43076858738891</v>
      </c>
      <c r="AB7211" s="5">
        <v>0</v>
      </c>
      <c r="AC7211" s="5">
        <v>97.447005438195916</v>
      </c>
      <c r="AD7211" s="5">
        <v>142.21995388277242</v>
      </c>
      <c r="AF7211" s="5">
        <v>751.55344518496179</v>
      </c>
      <c r="AG7211" s="5">
        <v>1052.427658732516</v>
      </c>
      <c r="AH7211" s="5">
        <v>863.85453469535844</v>
      </c>
      <c r="AI7211" s="5">
        <v>0</v>
      </c>
      <c r="AJ7211" s="5">
        <v>0</v>
      </c>
      <c r="AK7211" s="5">
        <v>62.155387252470909</v>
      </c>
      <c r="AL7211" s="5">
        <v>7994.953125</v>
      </c>
      <c r="AM7211" s="5">
        <v>5123.216796875</v>
      </c>
      <c r="AN7211" s="5">
        <v>2871.73681640625</v>
      </c>
      <c r="AO7211" s="5" t="s">
        <v>6250</v>
      </c>
    </row>
    <row r="7212" spans="1:41" x14ac:dyDescent="0.4">
      <c r="A7212" s="5">
        <v>2027</v>
      </c>
      <c r="B7212" s="5" t="s">
        <v>6344</v>
      </c>
      <c r="C7212" s="5" t="s">
        <v>171</v>
      </c>
      <c r="D7212" s="5" t="s">
        <v>84</v>
      </c>
      <c r="E7212" s="5" t="s">
        <v>93</v>
      </c>
      <c r="F7212" s="5" t="s">
        <v>228</v>
      </c>
      <c r="G7212" s="5" t="s">
        <v>87</v>
      </c>
      <c r="H7212" s="5" t="s">
        <v>131</v>
      </c>
      <c r="I7212" s="5">
        <v>0</v>
      </c>
      <c r="J7212" s="5">
        <v>0</v>
      </c>
      <c r="K7212" s="5">
        <v>102.35725878649066</v>
      </c>
      <c r="L7212" s="5">
        <v>66.566017106404701</v>
      </c>
      <c r="M7212" s="5">
        <v>358.4323998037176</v>
      </c>
      <c r="N7212" s="5">
        <v>142.17272342843003</v>
      </c>
      <c r="O7212" s="5">
        <v>337.9505483863623</v>
      </c>
      <c r="P7212" s="5">
        <v>143.37295992148705</v>
      </c>
      <c r="Q7212" s="5">
        <v>238.79324276026628</v>
      </c>
      <c r="R7212" s="5">
        <v>285.55849862570517</v>
      </c>
      <c r="S7212" s="5">
        <v>1127.0282115359669</v>
      </c>
      <c r="T7212" s="5">
        <v>768.06942815082346</v>
      </c>
      <c r="U7212" s="5">
        <v>133.1320342128094</v>
      </c>
      <c r="V7212" s="5">
        <v>0</v>
      </c>
      <c r="W7212" s="5">
        <v>0</v>
      </c>
      <c r="X7212" s="5">
        <v>51.204628543388232</v>
      </c>
      <c r="Z7212" s="5">
        <v>1284.6303837504395</v>
      </c>
      <c r="AA7212" s="5">
        <v>598.07006138677457</v>
      </c>
      <c r="AB7212" s="5">
        <v>0</v>
      </c>
      <c r="AC7212" s="5">
        <v>250.23701969153828</v>
      </c>
      <c r="AD7212" s="5">
        <v>226.3992635191286</v>
      </c>
      <c r="AF7212" s="5">
        <v>369.90223659743657</v>
      </c>
      <c r="AG7212" s="5">
        <v>36618.478056518659</v>
      </c>
      <c r="AH7212" s="5">
        <v>686.14202248140225</v>
      </c>
      <c r="AI7212" s="5">
        <v>0</v>
      </c>
      <c r="AJ7212" s="5">
        <v>0</v>
      </c>
      <c r="AK7212" s="5">
        <v>60.42146168119811</v>
      </c>
      <c r="AL7212" s="5">
        <v>43848.91796875</v>
      </c>
      <c r="AM7212" s="5">
        <v>40130.9140625</v>
      </c>
      <c r="AN7212" s="5">
        <v>3718.005126953125</v>
      </c>
      <c r="AO7212" s="5" t="s">
        <v>7204</v>
      </c>
    </row>
    <row r="7213" spans="1:41" x14ac:dyDescent="0.4">
      <c r="A7213" s="5">
        <v>2027</v>
      </c>
      <c r="B7213" s="5" t="s">
        <v>4024</v>
      </c>
      <c r="C7213" s="5" t="s">
        <v>171</v>
      </c>
      <c r="D7213" s="5" t="s">
        <v>84</v>
      </c>
      <c r="E7213" s="5" t="s">
        <v>93</v>
      </c>
      <c r="F7213" s="5" t="s">
        <v>228</v>
      </c>
      <c r="G7213" s="5" t="s">
        <v>87</v>
      </c>
      <c r="H7213" s="5" t="s">
        <v>131</v>
      </c>
      <c r="I7213" s="5">
        <v>378.65875166710367</v>
      </c>
      <c r="J7213" s="5">
        <v>3269.9887911823453</v>
      </c>
      <c r="K7213" s="5">
        <v>208.64097216857411</v>
      </c>
      <c r="L7213" s="5">
        <v>286.69876911937848</v>
      </c>
      <c r="M7213" s="5">
        <v>0</v>
      </c>
      <c r="N7213" s="5">
        <v>62.0307948159573</v>
      </c>
      <c r="O7213" s="5">
        <v>357.02110871469773</v>
      </c>
      <c r="P7213" s="5">
        <v>43.275285904811845</v>
      </c>
      <c r="Q7213" s="5">
        <v>0</v>
      </c>
      <c r="R7213" s="5">
        <v>618.78551598972467</v>
      </c>
      <c r="S7213" s="5">
        <v>108.18821476202962</v>
      </c>
      <c r="T7213" s="5">
        <v>540.94107381014805</v>
      </c>
      <c r="U7213" s="5">
        <v>108.18821476202962</v>
      </c>
      <c r="V7213" s="5">
        <v>0</v>
      </c>
      <c r="W7213" s="5">
        <v>0</v>
      </c>
      <c r="X7213" s="5">
        <v>2234.77581441236</v>
      </c>
      <c r="Y7213" s="5">
        <v>0</v>
      </c>
      <c r="Z7213" s="5">
        <v>1297.176694996735</v>
      </c>
      <c r="AA7213" s="5">
        <v>610.18153125784704</v>
      </c>
      <c r="AB7213" s="5">
        <v>139.13761735900343</v>
      </c>
      <c r="AC7213" s="5">
        <v>162.21025797319143</v>
      </c>
      <c r="AD7213" s="5">
        <v>144.89993402905708</v>
      </c>
      <c r="AE7213" s="5">
        <v>0</v>
      </c>
      <c r="AF7213" s="5">
        <v>190.41125798117213</v>
      </c>
      <c r="AG7213" s="5">
        <v>1747.2396684067783</v>
      </c>
      <c r="AH7213" s="5">
        <v>561.49683461493373</v>
      </c>
      <c r="AI7213" s="5">
        <v>0</v>
      </c>
      <c r="AJ7213" s="5">
        <v>0</v>
      </c>
      <c r="AK7213" s="5">
        <v>63.831046709597473</v>
      </c>
      <c r="AL7213" s="5">
        <v>13133.77734375</v>
      </c>
      <c r="AM7213" s="5">
        <v>8774.845703125</v>
      </c>
      <c r="AN7213" s="5">
        <v>4358.9326171875</v>
      </c>
      <c r="AO7213" s="5" t="s">
        <v>4883</v>
      </c>
    </row>
    <row r="7214" spans="1:41" x14ac:dyDescent="0.4">
      <c r="A7214" s="5">
        <v>2027</v>
      </c>
      <c r="B7214" s="5" t="s">
        <v>7352</v>
      </c>
      <c r="C7214" s="5" t="s">
        <v>171</v>
      </c>
      <c r="D7214" s="5" t="s">
        <v>84</v>
      </c>
      <c r="E7214" s="5" t="s">
        <v>93</v>
      </c>
      <c r="F7214" s="5" t="s">
        <v>228</v>
      </c>
      <c r="G7214" s="5" t="s">
        <v>87</v>
      </c>
      <c r="H7214" s="5" t="s">
        <v>131</v>
      </c>
      <c r="I7214" s="5">
        <v>171.56862745098039</v>
      </c>
      <c r="J7214" s="5">
        <v>0</v>
      </c>
      <c r="K7214" s="5">
        <v>99.949225000000013</v>
      </c>
      <c r="L7214" s="5">
        <v>80</v>
      </c>
      <c r="M7214" s="5">
        <v>0</v>
      </c>
      <c r="N7214" s="5">
        <v>141.16189062500001</v>
      </c>
      <c r="O7214" s="5">
        <v>330</v>
      </c>
      <c r="P7214" s="5">
        <v>250</v>
      </c>
      <c r="Q7214" s="5">
        <v>443.44721369814403</v>
      </c>
      <c r="R7214" s="5">
        <v>284.69660781179999</v>
      </c>
      <c r="S7214" s="5">
        <v>1350</v>
      </c>
      <c r="T7214" s="5">
        <v>427.5</v>
      </c>
      <c r="U7214" s="5">
        <v>30</v>
      </c>
      <c r="V7214" s="5">
        <v>700</v>
      </c>
      <c r="W7214" s="5">
        <v>0</v>
      </c>
      <c r="X7214" s="5">
        <v>235</v>
      </c>
      <c r="Y7214" s="5">
        <v>9172.1106925436725</v>
      </c>
      <c r="Z7214" s="5">
        <v>400.54672883723771</v>
      </c>
      <c r="AA7214" s="5">
        <v>591</v>
      </c>
      <c r="AB7214" s="5">
        <v>0</v>
      </c>
      <c r="AC7214" s="5">
        <v>261</v>
      </c>
      <c r="AD7214" s="5">
        <v>756.19041960000015</v>
      </c>
      <c r="AF7214" s="5">
        <v>361.2</v>
      </c>
      <c r="AG7214" s="5">
        <v>34106</v>
      </c>
      <c r="AH7214" s="5">
        <v>938.4</v>
      </c>
      <c r="AI7214" s="5">
        <v>6</v>
      </c>
      <c r="AJ7214" s="5">
        <v>0</v>
      </c>
      <c r="AK7214" s="5">
        <v>159</v>
      </c>
      <c r="AL7214" s="5">
        <v>51294.76953125</v>
      </c>
      <c r="AM7214" s="5">
        <v>46992.734375</v>
      </c>
      <c r="AN7214" s="5">
        <v>4302.03955078125</v>
      </c>
      <c r="AO7214" s="5" t="s">
        <v>8155</v>
      </c>
    </row>
    <row r="7215" spans="1:41" x14ac:dyDescent="0.4">
      <c r="A7215" s="5">
        <v>2027</v>
      </c>
      <c r="B7215" s="5" t="s">
        <v>6344</v>
      </c>
      <c r="C7215" s="5" t="s">
        <v>171</v>
      </c>
      <c r="D7215" s="5" t="s">
        <v>84</v>
      </c>
      <c r="E7215" s="5" t="s">
        <v>93</v>
      </c>
      <c r="F7215" s="5" t="s">
        <v>228</v>
      </c>
      <c r="G7215" s="5" t="s">
        <v>88</v>
      </c>
      <c r="H7215" s="5" t="s">
        <v>131</v>
      </c>
      <c r="I7215" s="5">
        <v>0</v>
      </c>
      <c r="J7215" s="5">
        <v>0</v>
      </c>
      <c r="K7215" s="5">
        <v>113.2154345922917</v>
      </c>
      <c r="L7215" s="5">
        <v>76.284837843790299</v>
      </c>
      <c r="M7215" s="5">
        <v>402.03998367724802</v>
      </c>
      <c r="N7215" s="5">
        <v>159.46978000799999</v>
      </c>
      <c r="O7215" s="5">
        <v>379.0662703242624</v>
      </c>
      <c r="P7215" s="5">
        <v>159.71559499886109</v>
      </c>
      <c r="Q7215" s="5">
        <v>267.84529376849832</v>
      </c>
      <c r="R7215" s="5">
        <v>320.30010174651397</v>
      </c>
      <c r="S7215" s="5">
        <v>1264.14465884738</v>
      </c>
      <c r="T7215" s="5">
        <v>876.29329183098002</v>
      </c>
      <c r="U7215" s="5">
        <v>143.5586490317304</v>
      </c>
      <c r="V7215" s="5">
        <v>0</v>
      </c>
      <c r="W7215" s="5">
        <v>0</v>
      </c>
      <c r="X7215" s="5">
        <v>59</v>
      </c>
      <c r="Z7215" s="5">
        <v>1449.413654764895</v>
      </c>
      <c r="AA7215" s="5">
        <v>738</v>
      </c>
      <c r="AB7215" s="5">
        <v>0</v>
      </c>
      <c r="AC7215" s="5">
        <v>284.55657000000002</v>
      </c>
      <c r="AD7215" s="5">
        <v>241.98920153121989</v>
      </c>
      <c r="AE7215" s="5">
        <v>0</v>
      </c>
      <c r="AF7215" s="5">
        <v>423.20336841801839</v>
      </c>
      <c r="AG7215" s="5">
        <v>41895</v>
      </c>
      <c r="AH7215" s="5">
        <v>834.63034417592337</v>
      </c>
      <c r="AI7215" s="5">
        <v>0</v>
      </c>
      <c r="AJ7215" s="5">
        <v>0</v>
      </c>
      <c r="AK7215" s="5">
        <v>68</v>
      </c>
      <c r="AL7215" s="5">
        <v>50155.7265625</v>
      </c>
      <c r="AM7215" s="5">
        <v>45917.34765625</v>
      </c>
      <c r="AN7215" s="5">
        <v>4238.37890625</v>
      </c>
      <c r="AO7215" s="5" t="s">
        <v>7205</v>
      </c>
    </row>
    <row r="7216" spans="1:41" x14ac:dyDescent="0.4">
      <c r="A7216" s="5">
        <v>2027</v>
      </c>
      <c r="B7216" s="5" t="s">
        <v>7352</v>
      </c>
      <c r="C7216" s="5" t="s">
        <v>171</v>
      </c>
      <c r="D7216" s="5" t="s">
        <v>84</v>
      </c>
      <c r="E7216" s="5" t="s">
        <v>93</v>
      </c>
      <c r="F7216" s="5" t="s">
        <v>228</v>
      </c>
      <c r="G7216" s="5" t="s">
        <v>88</v>
      </c>
      <c r="H7216" s="5" t="s">
        <v>131</v>
      </c>
      <c r="I7216" s="5">
        <v>175</v>
      </c>
      <c r="J7216" s="5">
        <v>0</v>
      </c>
      <c r="K7216" s="5">
        <v>112.52548178510121</v>
      </c>
      <c r="L7216" s="5">
        <v>92.048069796428706</v>
      </c>
      <c r="M7216" s="5">
        <v>0</v>
      </c>
      <c r="N7216" s="5">
        <v>158.82124314218751</v>
      </c>
      <c r="O7216" s="5">
        <v>371.63359835711998</v>
      </c>
      <c r="P7216" s="5">
        <v>276.60863033956957</v>
      </c>
      <c r="Q7216" s="5">
        <v>502.55487168205121</v>
      </c>
      <c r="R7216" s="5">
        <v>320.22537300115567</v>
      </c>
      <c r="S7216" s="5">
        <v>1524.6458923512751</v>
      </c>
      <c r="T7216" s="5">
        <v>491.964528252891</v>
      </c>
      <c r="U7216" s="5">
        <v>32.003256025544999</v>
      </c>
      <c r="V7216" s="5">
        <v>788</v>
      </c>
      <c r="W7216" s="5">
        <v>0</v>
      </c>
      <c r="X7216" s="5">
        <v>264.907627515792</v>
      </c>
      <c r="Y7216" s="5">
        <v>10670.52794371353</v>
      </c>
      <c r="Z7216" s="5">
        <v>449.52193667167421</v>
      </c>
      <c r="AA7216" s="5">
        <v>713</v>
      </c>
      <c r="AB7216" s="5">
        <v>0</v>
      </c>
      <c r="AC7216" s="5">
        <v>293.92839142790399</v>
      </c>
      <c r="AD7216" s="5">
        <v>856.98402774937779</v>
      </c>
      <c r="AF7216" s="5">
        <v>415.7210771789384</v>
      </c>
      <c r="AG7216" s="5">
        <v>39177</v>
      </c>
      <c r="AH7216" s="5">
        <v>1112.0400743751829</v>
      </c>
      <c r="AI7216" s="5">
        <v>6.756974515584</v>
      </c>
      <c r="AJ7216" s="5">
        <v>0</v>
      </c>
      <c r="AK7216" s="5">
        <v>179</v>
      </c>
      <c r="AL7216" s="5">
        <v>58985.41796875</v>
      </c>
      <c r="AM7216" s="5">
        <v>54064.9609375</v>
      </c>
      <c r="AN7216" s="5">
        <v>4920.45849609375</v>
      </c>
      <c r="AO7216" s="5" t="s">
        <v>8156</v>
      </c>
    </row>
    <row r="7217" spans="1:41" x14ac:dyDescent="0.4">
      <c r="A7217" s="5">
        <v>2027</v>
      </c>
      <c r="B7217" s="5" t="s">
        <v>4980</v>
      </c>
      <c r="C7217" s="5" t="s">
        <v>171</v>
      </c>
      <c r="D7217" s="5" t="s">
        <v>84</v>
      </c>
      <c r="E7217" s="5" t="s">
        <v>93</v>
      </c>
      <c r="F7217" s="5" t="s">
        <v>228</v>
      </c>
      <c r="G7217" s="5" t="s">
        <v>88</v>
      </c>
      <c r="H7217" s="5" t="s">
        <v>131</v>
      </c>
      <c r="I7217" s="5">
        <v>298.77314215557772</v>
      </c>
      <c r="J7217" s="5">
        <v>0</v>
      </c>
      <c r="K7217" s="5">
        <v>152</v>
      </c>
      <c r="L7217" s="5">
        <v>125.69394050876831</v>
      </c>
      <c r="M7217" s="5">
        <v>234.33187620045311</v>
      </c>
      <c r="N7217" s="5">
        <v>163.1179071770045</v>
      </c>
      <c r="O7217" s="5">
        <v>386.6475957307477</v>
      </c>
      <c r="P7217" s="5">
        <v>106.2792</v>
      </c>
      <c r="Q7217" s="5">
        <v>270.50437099255271</v>
      </c>
      <c r="R7217" s="5">
        <v>189.64334515736499</v>
      </c>
      <c r="S7217" s="5">
        <v>115.1132239157518</v>
      </c>
      <c r="T7217" s="5">
        <v>954.50639999999999</v>
      </c>
      <c r="U7217" s="5">
        <v>329.70554438917088</v>
      </c>
      <c r="V7217" s="5">
        <v>0</v>
      </c>
      <c r="W7217" s="5">
        <v>0</v>
      </c>
      <c r="X7217" s="5">
        <v>180.75</v>
      </c>
      <c r="Z7217" s="5">
        <v>1442.782188645961</v>
      </c>
      <c r="AA7217" s="5">
        <v>760</v>
      </c>
      <c r="AB7217" s="5">
        <v>0</v>
      </c>
      <c r="AC7217" s="5">
        <v>108.37855</v>
      </c>
      <c r="AD7217" s="5">
        <v>160.15262725909281</v>
      </c>
      <c r="AE7217" s="5">
        <v>0</v>
      </c>
      <c r="AF7217" s="5">
        <v>854.00054437100289</v>
      </c>
      <c r="AG7217" s="5">
        <v>1247</v>
      </c>
      <c r="AH7217" s="5">
        <v>1001.806170854712</v>
      </c>
      <c r="AI7217" s="5">
        <v>0</v>
      </c>
      <c r="AJ7217" s="5">
        <v>0</v>
      </c>
      <c r="AK7217" s="5">
        <v>69</v>
      </c>
      <c r="AL7217" s="5">
        <v>9150.1865234375</v>
      </c>
      <c r="AM7217" s="5">
        <v>5895.87890625</v>
      </c>
      <c r="AN7217" s="5">
        <v>3254.307861328125</v>
      </c>
      <c r="AO7217" s="5" t="s">
        <v>6251</v>
      </c>
    </row>
    <row r="7218" spans="1:41" x14ac:dyDescent="0.4">
      <c r="A7218" s="5">
        <v>2027</v>
      </c>
      <c r="B7218" s="5" t="s">
        <v>4024</v>
      </c>
      <c r="C7218" s="5" t="s">
        <v>171</v>
      </c>
      <c r="D7218" s="5" t="s">
        <v>84</v>
      </c>
      <c r="E7218" s="5" t="s">
        <v>93</v>
      </c>
      <c r="F7218" s="5" t="s">
        <v>228</v>
      </c>
      <c r="G7218" s="5" t="s">
        <v>88</v>
      </c>
      <c r="H7218" s="5" t="s">
        <v>131</v>
      </c>
      <c r="I7218" s="5">
        <v>426.648046998165</v>
      </c>
      <c r="J7218" s="5">
        <v>3709.7667295252331</v>
      </c>
      <c r="K7218" s="5">
        <v>230.9243997859642</v>
      </c>
      <c r="L7218" s="5">
        <v>320.99450000000007</v>
      </c>
      <c r="M7218" s="5">
        <v>0</v>
      </c>
      <c r="N7218" s="5">
        <v>69.061101342177068</v>
      </c>
      <c r="O7218" s="5">
        <v>393.60763152017142</v>
      </c>
      <c r="P7218" s="5">
        <v>46.553095863614857</v>
      </c>
      <c r="Q7218" s="5">
        <v>0</v>
      </c>
      <c r="R7218" s="5">
        <v>680.67984161004813</v>
      </c>
      <c r="S7218" s="5">
        <v>120</v>
      </c>
      <c r="T7218" s="5">
        <v>609.4972099973786</v>
      </c>
      <c r="U7218" s="5">
        <v>111.5503758516695</v>
      </c>
      <c r="V7218" s="5">
        <v>0</v>
      </c>
      <c r="X7218" s="5">
        <v>2518</v>
      </c>
      <c r="Y7218" s="5">
        <v>0</v>
      </c>
      <c r="Z7218" s="5">
        <v>1436</v>
      </c>
      <c r="AA7218" s="5">
        <v>760</v>
      </c>
      <c r="AB7218" s="5">
        <v>128.607</v>
      </c>
      <c r="AC7218" s="5">
        <v>179.18434999999999</v>
      </c>
      <c r="AD7218" s="5">
        <v>160.37656958490251</v>
      </c>
      <c r="AE7218" s="5">
        <v>0</v>
      </c>
      <c r="AF7218" s="5">
        <v>214.5430179190773</v>
      </c>
      <c r="AG7218" s="5">
        <v>1970</v>
      </c>
      <c r="AH7218" s="5">
        <v>649</v>
      </c>
      <c r="AI7218" s="5">
        <v>0</v>
      </c>
      <c r="AJ7218" s="5">
        <v>0</v>
      </c>
      <c r="AK7218" s="5">
        <v>70.51046154871635</v>
      </c>
      <c r="AL7218" s="5">
        <v>14805.5048828125</v>
      </c>
      <c r="AM7218" s="5">
        <v>9924.98046875</v>
      </c>
      <c r="AN7218" s="5">
        <v>4880.52294921875</v>
      </c>
      <c r="AO7218" s="5" t="s">
        <v>4884</v>
      </c>
    </row>
    <row r="7219" spans="1:41" x14ac:dyDescent="0.4">
      <c r="A7219" s="5">
        <v>2027</v>
      </c>
      <c r="B7219" s="5" t="s">
        <v>4980</v>
      </c>
      <c r="C7219" s="5" t="s">
        <v>171</v>
      </c>
      <c r="D7219" s="5" t="s">
        <v>84</v>
      </c>
      <c r="E7219" s="5" t="s">
        <v>93</v>
      </c>
      <c r="F7219" s="5" t="s">
        <v>231</v>
      </c>
      <c r="G7219" s="5" t="s">
        <v>87</v>
      </c>
      <c r="H7219" s="5" t="s">
        <v>131</v>
      </c>
      <c r="I7219" s="5">
        <v>547.81019273364188</v>
      </c>
      <c r="J7219" s="5">
        <v>116.06833806658025</v>
      </c>
      <c r="K7219" s="5">
        <v>22.917344438292748</v>
      </c>
      <c r="L7219" s="5">
        <v>737.43679791067177</v>
      </c>
      <c r="M7219" s="5">
        <v>368.71839895533589</v>
      </c>
      <c r="N7219" s="5">
        <v>70.333561341300268</v>
      </c>
      <c r="O7219" s="5">
        <v>23.530554740189665</v>
      </c>
      <c r="P7219" s="5">
        <v>1267.9035306385947</v>
      </c>
      <c r="Q7219" s="5">
        <v>44.453334933093274</v>
      </c>
      <c r="R7219" s="5">
        <v>0</v>
      </c>
      <c r="S7219" s="5">
        <v>632.088683923433</v>
      </c>
      <c r="T7219" s="5">
        <v>1727.7090693907169</v>
      </c>
      <c r="U7219" s="5">
        <v>0</v>
      </c>
      <c r="V7219" s="5">
        <v>0</v>
      </c>
      <c r="W7219" s="5">
        <v>146.43387844226197</v>
      </c>
      <c r="X7219" s="5">
        <v>57.941462692981361</v>
      </c>
      <c r="Z7219" s="5">
        <v>162.96211161687714</v>
      </c>
      <c r="AA7219" s="5">
        <v>1816.2014851399974</v>
      </c>
      <c r="AB7219" s="5">
        <v>265.47724724784183</v>
      </c>
      <c r="AC7219" s="5">
        <v>421.39245594895533</v>
      </c>
      <c r="AD7219" s="5">
        <v>259.15636040860755</v>
      </c>
      <c r="AE7219" s="5">
        <v>6519.2853840770258</v>
      </c>
      <c r="AF7219" s="5">
        <v>3468.1441909510922</v>
      </c>
      <c r="AG7219" s="5">
        <v>0</v>
      </c>
      <c r="AH7219" s="5">
        <v>1264.177367846866</v>
      </c>
      <c r="AI7219" s="5">
        <v>123.25729336506943</v>
      </c>
      <c r="AJ7219" s="5">
        <v>1020.8232245363442</v>
      </c>
      <c r="AK7219" s="5">
        <v>379.25321035405977</v>
      </c>
      <c r="AL7219" s="5">
        <v>21463.474609375</v>
      </c>
      <c r="AM7219" s="5">
        <v>16192.8154296875</v>
      </c>
      <c r="AN7219" s="5">
        <v>5270.6611328125</v>
      </c>
      <c r="AO7219" s="5" t="s">
        <v>6252</v>
      </c>
    </row>
    <row r="7220" spans="1:41" x14ac:dyDescent="0.4">
      <c r="A7220" s="5">
        <v>2027</v>
      </c>
      <c r="B7220" s="5" t="s">
        <v>4024</v>
      </c>
      <c r="C7220" s="5" t="s">
        <v>171</v>
      </c>
      <c r="D7220" s="5" t="s">
        <v>84</v>
      </c>
      <c r="E7220" s="5" t="s">
        <v>93</v>
      </c>
      <c r="F7220" s="5" t="s">
        <v>231</v>
      </c>
      <c r="G7220" s="5" t="s">
        <v>87</v>
      </c>
      <c r="H7220" s="5" t="s">
        <v>131</v>
      </c>
      <c r="I7220" s="5">
        <v>562.578716762554</v>
      </c>
      <c r="J7220" s="5">
        <v>1644.4608643828501</v>
      </c>
      <c r="K7220" s="5">
        <v>23.812226069122719</v>
      </c>
      <c r="L7220" s="5">
        <v>281.289358381277</v>
      </c>
      <c r="M7220" s="5">
        <v>378.65875166710367</v>
      </c>
      <c r="N7220" s="5">
        <v>73.727022713880331</v>
      </c>
      <c r="O7220" s="5">
        <v>23.801407247646516</v>
      </c>
      <c r="P7220" s="5">
        <v>1189.847494659916</v>
      </c>
      <c r="Q7220" s="5">
        <v>54.018931804718349</v>
      </c>
      <c r="R7220" s="5">
        <v>282.42366733823417</v>
      </c>
      <c r="S7220" s="5">
        <v>649.12928857217776</v>
      </c>
      <c r="T7220" s="5">
        <v>1135.9762550013111</v>
      </c>
      <c r="U7220" s="5">
        <v>0</v>
      </c>
      <c r="V7220" s="5">
        <v>0</v>
      </c>
      <c r="W7220" s="5">
        <v>162.28232214304444</v>
      </c>
      <c r="X7220" s="5">
        <v>48.813609925607544</v>
      </c>
      <c r="Y7220" s="5">
        <v>0</v>
      </c>
      <c r="Z7220" s="5">
        <v>311.58205851464533</v>
      </c>
      <c r="AA7220" s="5">
        <v>1820.8076544449584</v>
      </c>
      <c r="AB7220" s="5">
        <v>0</v>
      </c>
      <c r="AC7220" s="5">
        <v>0</v>
      </c>
      <c r="AD7220" s="5">
        <v>263.55138216254431</v>
      </c>
      <c r="AE7220" s="5">
        <v>7421.7115326752319</v>
      </c>
      <c r="AF7220" s="5">
        <v>2306.0715070550077</v>
      </c>
      <c r="AG7220" s="5">
        <v>0</v>
      </c>
      <c r="AH7220" s="5">
        <v>1743.9940219639175</v>
      </c>
      <c r="AI7220" s="5">
        <v>126.58021127157465</v>
      </c>
      <c r="AJ7220" s="5">
        <v>1190.0703623823258</v>
      </c>
      <c r="AK7220" s="5">
        <v>389.47757314330664</v>
      </c>
      <c r="AL7220" s="5">
        <v>22084.66796875</v>
      </c>
      <c r="AM7220" s="5">
        <v>17138.58984375</v>
      </c>
      <c r="AN7220" s="5">
        <v>4946.07666015625</v>
      </c>
      <c r="AO7220" s="5" t="s">
        <v>4885</v>
      </c>
    </row>
    <row r="7221" spans="1:41" x14ac:dyDescent="0.4">
      <c r="A7221" s="5">
        <v>2027</v>
      </c>
      <c r="B7221" s="5" t="s">
        <v>6344</v>
      </c>
      <c r="C7221" s="5" t="s">
        <v>171</v>
      </c>
      <c r="D7221" s="5" t="s">
        <v>84</v>
      </c>
      <c r="E7221" s="5" t="s">
        <v>93</v>
      </c>
      <c r="F7221" s="5" t="s">
        <v>231</v>
      </c>
      <c r="G7221" s="5" t="s">
        <v>87</v>
      </c>
      <c r="H7221" s="5" t="s">
        <v>131</v>
      </c>
      <c r="I7221" s="5">
        <v>697.40704076094767</v>
      </c>
      <c r="J7221" s="5">
        <v>112.83042308792683</v>
      </c>
      <c r="K7221" s="5">
        <v>22.278027859251683</v>
      </c>
      <c r="L7221" s="5">
        <v>721.98526246177403</v>
      </c>
      <c r="M7221" s="5">
        <v>0</v>
      </c>
      <c r="N7221" s="5">
        <v>68.984923758794352</v>
      </c>
      <c r="O7221" s="5">
        <v>22.874131662902389</v>
      </c>
      <c r="P7221" s="5">
        <v>1539.7610717248062</v>
      </c>
      <c r="Q7221" s="5">
        <v>44.500574959565377</v>
      </c>
      <c r="R7221" s="5">
        <v>806.97342480237626</v>
      </c>
      <c r="S7221" s="5">
        <v>0</v>
      </c>
      <c r="T7221" s="5">
        <v>2560.2314271694113</v>
      </c>
      <c r="U7221" s="5">
        <v>122.89110850413175</v>
      </c>
      <c r="V7221" s="5">
        <v>0</v>
      </c>
      <c r="W7221" s="5">
        <v>173.07164447665221</v>
      </c>
      <c r="X7221" s="5">
        <v>158.7343484845035</v>
      </c>
      <c r="Y7221" s="5">
        <v>1231.9833627539208</v>
      </c>
      <c r="Z7221" s="5">
        <v>290.94740149411081</v>
      </c>
      <c r="AA7221" s="5">
        <v>3437.8787604030858</v>
      </c>
      <c r="AB7221" s="5">
        <v>149.51751534669364</v>
      </c>
      <c r="AC7221" s="5">
        <v>512.0462854338823</v>
      </c>
      <c r="AD7221" s="5">
        <v>258.75971235753565</v>
      </c>
      <c r="AE7221" s="5">
        <v>34.440233158282929</v>
      </c>
      <c r="AF7221" s="5">
        <v>5689.4486867129535</v>
      </c>
      <c r="AG7221" s="5">
        <v>0</v>
      </c>
      <c r="AH7221" s="5">
        <v>788.55127956817876</v>
      </c>
      <c r="AI7221" s="5">
        <v>119.81883079152846</v>
      </c>
      <c r="AJ7221" s="5">
        <v>1535.1025905387589</v>
      </c>
      <c r="AK7221" s="5">
        <v>368.67332551239525</v>
      </c>
      <c r="AL7221" s="5">
        <v>21469.69140625</v>
      </c>
      <c r="AM7221" s="5">
        <v>16847.1796875</v>
      </c>
      <c r="AN7221" s="5">
        <v>4622.51025390625</v>
      </c>
      <c r="AO7221" s="5" t="s">
        <v>7206</v>
      </c>
    </row>
    <row r="7222" spans="1:41" x14ac:dyDescent="0.4">
      <c r="A7222" s="5">
        <v>2027</v>
      </c>
      <c r="B7222" s="5" t="s">
        <v>7352</v>
      </c>
      <c r="C7222" s="5" t="s">
        <v>171</v>
      </c>
      <c r="D7222" s="5" t="s">
        <v>84</v>
      </c>
      <c r="E7222" s="5" t="s">
        <v>93</v>
      </c>
      <c r="F7222" s="5" t="s">
        <v>231</v>
      </c>
      <c r="G7222" s="5" t="s">
        <v>87</v>
      </c>
      <c r="H7222" s="5" t="s">
        <v>131</v>
      </c>
      <c r="I7222" s="5">
        <v>726.47058823529414</v>
      </c>
      <c r="J7222" s="5">
        <v>610.47</v>
      </c>
      <c r="K7222" s="5">
        <v>21.753920000000001</v>
      </c>
      <c r="L7222" s="5">
        <v>1055</v>
      </c>
      <c r="M7222" s="5">
        <v>350</v>
      </c>
      <c r="N7222" s="5">
        <v>68.494075195312504</v>
      </c>
      <c r="O7222" s="5">
        <v>156.357</v>
      </c>
      <c r="P7222" s="5">
        <v>2263.5369999999998</v>
      </c>
      <c r="Q7222" s="5">
        <v>45.58382478368128</v>
      </c>
      <c r="R7222" s="5">
        <v>1153.30280664</v>
      </c>
      <c r="S7222" s="5">
        <v>0</v>
      </c>
      <c r="T7222" s="5">
        <v>1795.5</v>
      </c>
      <c r="U7222" s="5">
        <v>220</v>
      </c>
      <c r="V7222" s="5">
        <v>0</v>
      </c>
      <c r="W7222" s="5">
        <v>158.788901116224</v>
      </c>
      <c r="X7222" s="5">
        <v>0</v>
      </c>
      <c r="Y7222" s="5">
        <v>6456.1176863287392</v>
      </c>
      <c r="Z7222" s="5">
        <v>385.22640665520532</v>
      </c>
      <c r="AA7222" s="5">
        <v>3399</v>
      </c>
      <c r="AB7222" s="5">
        <v>166</v>
      </c>
      <c r="AC7222" s="5">
        <v>534</v>
      </c>
      <c r="AD7222" s="5">
        <v>289.97089504807781</v>
      </c>
      <c r="AE7222" s="5">
        <v>8247.8486516000012</v>
      </c>
      <c r="AF7222" s="5">
        <v>4987.1400000000003</v>
      </c>
      <c r="AG7222" s="5">
        <v>0</v>
      </c>
      <c r="AH7222" s="5">
        <v>788.51485162049528</v>
      </c>
      <c r="AI7222" s="5">
        <v>687</v>
      </c>
      <c r="AJ7222" s="5">
        <v>2199</v>
      </c>
      <c r="AK7222" s="5">
        <v>409</v>
      </c>
      <c r="AL7222" s="5">
        <v>37174.078125</v>
      </c>
      <c r="AM7222" s="5">
        <v>32351.193359375</v>
      </c>
      <c r="AN7222" s="5">
        <v>4822.8857421875</v>
      </c>
      <c r="AO7222" s="5" t="s">
        <v>8157</v>
      </c>
    </row>
    <row r="7223" spans="1:41" x14ac:dyDescent="0.4">
      <c r="A7223" s="5">
        <v>2027</v>
      </c>
      <c r="B7223" s="5" t="s">
        <v>7352</v>
      </c>
      <c r="C7223" s="5" t="s">
        <v>171</v>
      </c>
      <c r="D7223" s="5" t="s">
        <v>84</v>
      </c>
      <c r="E7223" s="5" t="s">
        <v>93</v>
      </c>
      <c r="F7223" s="5" t="s">
        <v>231</v>
      </c>
      <c r="G7223" s="5" t="s">
        <v>88</v>
      </c>
      <c r="H7223" s="5" t="s">
        <v>131</v>
      </c>
      <c r="I7223" s="5">
        <v>741</v>
      </c>
      <c r="J7223" s="5">
        <v>712.96957236572223</v>
      </c>
      <c r="K7223" s="5">
        <v>24.491138662801529</v>
      </c>
      <c r="L7223" s="5">
        <v>1213.8839204404039</v>
      </c>
      <c r="M7223" s="5">
        <v>394.15684674239998</v>
      </c>
      <c r="N7223" s="5">
        <v>77.062684002246101</v>
      </c>
      <c r="O7223" s="5">
        <v>176.08337738886121</v>
      </c>
      <c r="P7223" s="5">
        <v>2504.455477171754</v>
      </c>
      <c r="Q7223" s="5">
        <v>51.659752293615391</v>
      </c>
      <c r="R7223" s="5">
        <v>1297.229441116883</v>
      </c>
      <c r="S7223" s="5">
        <v>0</v>
      </c>
      <c r="T7223" s="5">
        <v>2066.2510186621421</v>
      </c>
      <c r="U7223" s="5">
        <v>234.69054418733</v>
      </c>
      <c r="V7223" s="5">
        <v>0</v>
      </c>
      <c r="W7223" s="5">
        <v>158.788901116224</v>
      </c>
      <c r="X7223" s="5">
        <v>0</v>
      </c>
      <c r="Y7223" s="5">
        <v>7510.8321834664694</v>
      </c>
      <c r="Z7223" s="5">
        <v>432.32838495376791</v>
      </c>
      <c r="AA7223" s="5">
        <v>4040</v>
      </c>
      <c r="AB7223" s="5">
        <v>187</v>
      </c>
      <c r="AC7223" s="5">
        <v>601.37073188697605</v>
      </c>
      <c r="AD7223" s="5">
        <v>328.6214941731771</v>
      </c>
      <c r="AE7223" s="5">
        <v>9288.4171912091788</v>
      </c>
      <c r="AF7223" s="5">
        <v>5739.9203013349143</v>
      </c>
      <c r="AG7223" s="5">
        <v>0</v>
      </c>
      <c r="AH7223" s="5">
        <v>934.42041159632538</v>
      </c>
      <c r="AI7223" s="5">
        <v>773.67358203436811</v>
      </c>
      <c r="AJ7223" s="5">
        <v>2525.9597831607671</v>
      </c>
      <c r="AK7223" s="5">
        <v>461</v>
      </c>
      <c r="AL7223" s="5">
        <v>42476.26953125</v>
      </c>
      <c r="AM7223" s="5">
        <v>36971.78125</v>
      </c>
      <c r="AN7223" s="5">
        <v>5504.48681640625</v>
      </c>
      <c r="AO7223" s="5" t="s">
        <v>8158</v>
      </c>
    </row>
    <row r="7224" spans="1:41" x14ac:dyDescent="0.4">
      <c r="A7224" s="5">
        <v>2027</v>
      </c>
      <c r="B7224" s="5" t="s">
        <v>4980</v>
      </c>
      <c r="C7224" s="5" t="s">
        <v>171</v>
      </c>
      <c r="D7224" s="5" t="s">
        <v>84</v>
      </c>
      <c r="E7224" s="5" t="s">
        <v>93</v>
      </c>
      <c r="F7224" s="5" t="s">
        <v>231</v>
      </c>
      <c r="G7224" s="5" t="s">
        <v>88</v>
      </c>
      <c r="H7224" s="5" t="s">
        <v>131</v>
      </c>
      <c r="I7224" s="5">
        <v>621.44813568360166</v>
      </c>
      <c r="J7224" s="5">
        <v>121.9492277558608</v>
      </c>
      <c r="K7224" s="5">
        <v>25</v>
      </c>
      <c r="L7224" s="5">
        <v>837.95960339178885</v>
      </c>
      <c r="M7224" s="5">
        <v>410.08078335079301</v>
      </c>
      <c r="N7224" s="5">
        <v>79.148218563868454</v>
      </c>
      <c r="O7224" s="5">
        <v>26.17018393406661</v>
      </c>
      <c r="P7224" s="5">
        <v>1421.2327725600001</v>
      </c>
      <c r="Q7224" s="5">
        <v>50.171789955484698</v>
      </c>
      <c r="R7224" s="5">
        <v>0</v>
      </c>
      <c r="S7224" s="5">
        <v>690.67934349451059</v>
      </c>
      <c r="T7224" s="5">
        <v>1956.73812</v>
      </c>
      <c r="U7224" s="5">
        <v>0</v>
      </c>
      <c r="V7224" s="5">
        <v>0</v>
      </c>
      <c r="W7224" s="5">
        <v>162.8606539593149</v>
      </c>
      <c r="X7224" s="5">
        <v>66.275000000000006</v>
      </c>
      <c r="Z7224" s="5">
        <v>183.3855784053444</v>
      </c>
      <c r="AA7224" s="5">
        <v>2115</v>
      </c>
      <c r="AB7224" s="5">
        <v>283</v>
      </c>
      <c r="AC7224" s="5">
        <v>468.66399999999999</v>
      </c>
      <c r="AD7224" s="5">
        <v>292.3323733668642</v>
      </c>
      <c r="AE7224" s="5">
        <v>7250.6109398503968</v>
      </c>
      <c r="AF7224" s="5">
        <v>3940.9000730486282</v>
      </c>
      <c r="AG7224" s="5">
        <v>0</v>
      </c>
      <c r="AH7224" s="5">
        <v>1466.057811006895</v>
      </c>
      <c r="AI7224" s="5">
        <v>137.0841475772651</v>
      </c>
      <c r="AJ7224" s="5">
        <v>1181.2055929749199</v>
      </c>
      <c r="AK7224" s="5">
        <v>422</v>
      </c>
      <c r="AL7224" s="5">
        <v>24209.955078125</v>
      </c>
      <c r="AM7224" s="5">
        <v>18271.67578125</v>
      </c>
      <c r="AN7224" s="5">
        <v>5938.27783203125</v>
      </c>
      <c r="AO7224" s="5" t="s">
        <v>6253</v>
      </c>
    </row>
    <row r="7225" spans="1:41" x14ac:dyDescent="0.4">
      <c r="A7225" s="5">
        <v>2027</v>
      </c>
      <c r="B7225" s="5" t="s">
        <v>4024</v>
      </c>
      <c r="C7225" s="5" t="s">
        <v>171</v>
      </c>
      <c r="D7225" s="5" t="s">
        <v>84</v>
      </c>
      <c r="E7225" s="5" t="s">
        <v>93</v>
      </c>
      <c r="F7225" s="5" t="s">
        <v>231</v>
      </c>
      <c r="G7225" s="5" t="s">
        <v>88</v>
      </c>
      <c r="H7225" s="5" t="s">
        <v>131</v>
      </c>
      <c r="I7225" s="5">
        <v>633.8770983972737</v>
      </c>
      <c r="J7225" s="5">
        <v>1865.622970679357</v>
      </c>
      <c r="K7225" s="5">
        <v>23.948602518637731</v>
      </c>
      <c r="L7225" s="5">
        <v>314.9380000000001</v>
      </c>
      <c r="M7225" s="5">
        <v>418.28239901780881</v>
      </c>
      <c r="N7225" s="5">
        <v>82.082929977070975</v>
      </c>
      <c r="O7225" s="5">
        <v>26.240508768011431</v>
      </c>
      <c r="P7225" s="5">
        <v>1279.970387805711</v>
      </c>
      <c r="Q7225" s="5">
        <v>49.930514080057783</v>
      </c>
      <c r="R7225" s="5">
        <v>310.67323358924648</v>
      </c>
      <c r="S7225" s="5">
        <v>718</v>
      </c>
      <c r="T7225" s="5">
        <v>1279.944140994495</v>
      </c>
      <c r="U7225" s="5">
        <v>0</v>
      </c>
      <c r="V7225" s="5">
        <v>0</v>
      </c>
      <c r="W7225" s="5">
        <v>180.8518425708389</v>
      </c>
      <c r="X7225" s="5">
        <v>55</v>
      </c>
      <c r="Y7225" s="5">
        <v>0</v>
      </c>
      <c r="Z7225" s="5">
        <v>345</v>
      </c>
      <c r="AA7225" s="5">
        <v>2115</v>
      </c>
      <c r="AB7225" s="5">
        <v>0</v>
      </c>
      <c r="AC7225" s="5">
        <v>0</v>
      </c>
      <c r="AD7225" s="5">
        <v>291.70107539257089</v>
      </c>
      <c r="AE7225" s="5">
        <v>8198.335020749053</v>
      </c>
      <c r="AF7225" s="5">
        <v>2598.3313481900168</v>
      </c>
      <c r="AG7225" s="5">
        <v>0</v>
      </c>
      <c r="AH7225" s="5">
        <v>2014</v>
      </c>
      <c r="AI7225" s="5">
        <v>139.8258305288104</v>
      </c>
      <c r="AJ7225" s="5">
        <v>1340.893861994233</v>
      </c>
      <c r="AK7225" s="5">
        <v>430.23332470403199</v>
      </c>
      <c r="AL7225" s="5">
        <v>24712.685546875</v>
      </c>
      <c r="AM7225" s="5">
        <v>19134.65625</v>
      </c>
      <c r="AN7225" s="5">
        <v>5578.02783203125</v>
      </c>
      <c r="AO7225" s="5" t="s">
        <v>4886</v>
      </c>
    </row>
    <row r="7226" spans="1:41" x14ac:dyDescent="0.4">
      <c r="A7226" s="5">
        <v>2027</v>
      </c>
      <c r="B7226" s="5" t="s">
        <v>6344</v>
      </c>
      <c r="C7226" s="5" t="s">
        <v>171</v>
      </c>
      <c r="D7226" s="5" t="s">
        <v>84</v>
      </c>
      <c r="E7226" s="5" t="s">
        <v>93</v>
      </c>
      <c r="F7226" s="5" t="s">
        <v>231</v>
      </c>
      <c r="G7226" s="5" t="s">
        <v>88</v>
      </c>
      <c r="H7226" s="5" t="s">
        <v>131</v>
      </c>
      <c r="I7226" s="5">
        <v>797.90003846254285</v>
      </c>
      <c r="J7226" s="5">
        <v>119.8407780653307</v>
      </c>
      <c r="K7226" s="5">
        <v>24.641306692332499</v>
      </c>
      <c r="L7226" s="5">
        <v>827.39708738264869</v>
      </c>
      <c r="M7226" s="5">
        <v>0</v>
      </c>
      <c r="N7226" s="5">
        <v>77.377786331999999</v>
      </c>
      <c r="O7226" s="5">
        <v>25.657043072614321</v>
      </c>
      <c r="P7226" s="5">
        <v>1715.2736182700189</v>
      </c>
      <c r="Q7226" s="5">
        <v>49.914601582248629</v>
      </c>
      <c r="R7226" s="5">
        <v>905.15138339387158</v>
      </c>
      <c r="S7226" s="5">
        <v>0</v>
      </c>
      <c r="T7226" s="5">
        <v>2920.9776394365999</v>
      </c>
      <c r="U7226" s="5">
        <v>132.51567602928961</v>
      </c>
      <c r="V7226" s="5">
        <v>0</v>
      </c>
      <c r="W7226" s="5">
        <v>194.1278778327283</v>
      </c>
      <c r="X7226" s="5">
        <v>184</v>
      </c>
      <c r="Y7226" s="5">
        <v>1419.0735432072031</v>
      </c>
      <c r="Z7226" s="5">
        <v>328.2680698496161</v>
      </c>
      <c r="AA7226" s="5">
        <v>4063</v>
      </c>
      <c r="AB7226" s="5">
        <v>76</v>
      </c>
      <c r="AC7226" s="5">
        <v>582.27250000000004</v>
      </c>
      <c r="AD7226" s="5">
        <v>276.57800298700022</v>
      </c>
      <c r="AE7226" s="5">
        <v>38.63029900304528</v>
      </c>
      <c r="AF7226" s="5">
        <v>6509.2708570961877</v>
      </c>
      <c r="AG7226" s="5">
        <v>0</v>
      </c>
      <c r="AH7226" s="5">
        <v>959.20203733650908</v>
      </c>
      <c r="AI7226" s="5">
        <v>134.39622311496581</v>
      </c>
      <c r="AJ7226" s="5">
        <v>1756.3034848320001</v>
      </c>
      <c r="AK7226" s="5">
        <v>413</v>
      </c>
      <c r="AL7226" s="5">
        <v>24530.76953125</v>
      </c>
      <c r="AM7226" s="5">
        <v>19322.189453125</v>
      </c>
      <c r="AN7226" s="5">
        <v>5208.580078125</v>
      </c>
      <c r="AO7226" s="5" t="s">
        <v>7207</v>
      </c>
    </row>
    <row r="7227" spans="1:41" x14ac:dyDescent="0.4">
      <c r="A7227" s="5">
        <v>2027</v>
      </c>
      <c r="B7227" s="5" t="s">
        <v>4980</v>
      </c>
      <c r="C7227" s="5" t="s">
        <v>171</v>
      </c>
      <c r="D7227" s="5" t="s">
        <v>84</v>
      </c>
      <c r="E7227" s="5" t="s">
        <v>93</v>
      </c>
      <c r="F7227" s="5" t="s">
        <v>94</v>
      </c>
      <c r="G7227" s="5" t="s">
        <v>87</v>
      </c>
      <c r="H7227" s="5" t="s">
        <v>131</v>
      </c>
      <c r="I7227" s="5">
        <v>811.18047770173905</v>
      </c>
      <c r="J7227" s="5">
        <v>116.06833806658025</v>
      </c>
      <c r="K7227" s="5">
        <v>204.69551512327337</v>
      </c>
      <c r="L7227" s="5">
        <v>848.05231759727258</v>
      </c>
      <c r="M7227" s="5">
        <v>579.41462692981361</v>
      </c>
      <c r="N7227" s="5">
        <v>215.28519181976179</v>
      </c>
      <c r="O7227" s="5">
        <v>371.17933089807781</v>
      </c>
      <c r="P7227" s="5">
        <v>1362.7168332271096</v>
      </c>
      <c r="Q7227" s="5">
        <v>284.12629488263428</v>
      </c>
      <c r="R7227" s="5">
        <v>193.50923615287039</v>
      </c>
      <c r="S7227" s="5">
        <v>737.43679791067177</v>
      </c>
      <c r="T7227" s="5">
        <v>2570.4939812886273</v>
      </c>
      <c r="U7227" s="5">
        <v>316.0443419617165</v>
      </c>
      <c r="V7227" s="5">
        <v>442.46207874640311</v>
      </c>
      <c r="W7227" s="5">
        <v>156.96868984098586</v>
      </c>
      <c r="X7227" s="5">
        <v>215.96363367383961</v>
      </c>
      <c r="Y7227" s="5">
        <v>0</v>
      </c>
      <c r="Z7227" s="5">
        <v>1445.0631040148342</v>
      </c>
      <c r="AA7227" s="5">
        <v>2415.6322537273863</v>
      </c>
      <c r="AB7227" s="5">
        <v>265.47724724784183</v>
      </c>
      <c r="AC7227" s="5">
        <v>518.83946138715123</v>
      </c>
      <c r="AD7227" s="5">
        <v>401.37631429137997</v>
      </c>
      <c r="AE7227" s="5">
        <v>6519.2853840770258</v>
      </c>
      <c r="AF7227" s="5">
        <v>4283.8546375542828</v>
      </c>
      <c r="AG7227" s="5">
        <v>1052.427658732516</v>
      </c>
      <c r="AH7227" s="5">
        <v>2128.0319025422245</v>
      </c>
      <c r="AI7227" s="5">
        <v>123.25729336506943</v>
      </c>
      <c r="AJ7227" s="5">
        <v>1020.8232245363442</v>
      </c>
      <c r="AK7227" s="5">
        <v>441.40859760653069</v>
      </c>
      <c r="AL7227" s="5">
        <v>30041.07421875</v>
      </c>
      <c r="AM7227" s="5">
        <v>21845.369140625</v>
      </c>
      <c r="AN7227" s="5">
        <v>8195.7041015625</v>
      </c>
      <c r="AO7227" s="5" t="s">
        <v>6254</v>
      </c>
    </row>
    <row r="7228" spans="1:41" x14ac:dyDescent="0.4">
      <c r="A7228" s="5">
        <v>2027</v>
      </c>
      <c r="B7228" s="5" t="s">
        <v>7352</v>
      </c>
      <c r="C7228" s="5" t="s">
        <v>171</v>
      </c>
      <c r="D7228" s="5" t="s">
        <v>84</v>
      </c>
      <c r="E7228" s="5" t="s">
        <v>93</v>
      </c>
      <c r="F7228" s="5" t="s">
        <v>94</v>
      </c>
      <c r="G7228" s="5" t="s">
        <v>87</v>
      </c>
      <c r="H7228" s="5" t="s">
        <v>131</v>
      </c>
      <c r="I7228" s="5">
        <v>898.03921568627447</v>
      </c>
      <c r="J7228" s="5">
        <v>610.47</v>
      </c>
      <c r="K7228" s="5">
        <v>162.303145</v>
      </c>
      <c r="L7228" s="5">
        <v>1135</v>
      </c>
      <c r="M7228" s="5">
        <v>350</v>
      </c>
      <c r="N7228" s="5">
        <v>209.6559658203125</v>
      </c>
      <c r="O7228" s="5">
        <v>486.35700000000003</v>
      </c>
      <c r="P7228" s="5">
        <v>2513.5369999999998</v>
      </c>
      <c r="Q7228" s="5">
        <v>489.03103848182519</v>
      </c>
      <c r="R7228" s="5">
        <v>1459.5661144518001</v>
      </c>
      <c r="S7228" s="5">
        <v>1350</v>
      </c>
      <c r="T7228" s="5">
        <v>2223</v>
      </c>
      <c r="U7228" s="5">
        <v>250</v>
      </c>
      <c r="V7228" s="5">
        <v>700</v>
      </c>
      <c r="W7228" s="5">
        <v>200.45691062899201</v>
      </c>
      <c r="X7228" s="5">
        <v>235</v>
      </c>
      <c r="Y7228" s="5">
        <v>15628.228378872411</v>
      </c>
      <c r="Z7228" s="5">
        <v>785.77313549244309</v>
      </c>
      <c r="AA7228" s="5">
        <v>3990</v>
      </c>
      <c r="AB7228" s="5">
        <v>166</v>
      </c>
      <c r="AC7228" s="5">
        <v>795</v>
      </c>
      <c r="AE7228" s="5">
        <v>8247.8486516000012</v>
      </c>
      <c r="AF7228" s="5">
        <v>5395.64</v>
      </c>
      <c r="AG7228" s="5">
        <v>34106</v>
      </c>
      <c r="AH7228" s="5">
        <v>1726.914851620495</v>
      </c>
      <c r="AI7228" s="5">
        <v>693</v>
      </c>
      <c r="AJ7228" s="5">
        <v>2199</v>
      </c>
      <c r="AK7228" s="5">
        <v>568</v>
      </c>
      <c r="AL7228" s="5">
        <v>87573.8203125</v>
      </c>
      <c r="AM7228" s="5">
        <v>79412.7890625</v>
      </c>
      <c r="AN7228" s="5">
        <v>8161.0322265625</v>
      </c>
      <c r="AO7228" s="5" t="s">
        <v>8159</v>
      </c>
    </row>
    <row r="7229" spans="1:41" x14ac:dyDescent="0.4">
      <c r="A7229" s="5">
        <v>2027</v>
      </c>
      <c r="B7229" s="5" t="s">
        <v>4024</v>
      </c>
      <c r="C7229" s="5" t="s">
        <v>171</v>
      </c>
      <c r="D7229" s="5" t="s">
        <v>84</v>
      </c>
      <c r="E7229" s="5" t="s">
        <v>93</v>
      </c>
      <c r="F7229" s="5" t="s">
        <v>94</v>
      </c>
      <c r="G7229" s="5" t="s">
        <v>87</v>
      </c>
      <c r="H7229" s="5" t="s">
        <v>131</v>
      </c>
      <c r="I7229" s="5">
        <v>941.23746842965772</v>
      </c>
      <c r="J7229" s="5">
        <v>4914.4496555651958</v>
      </c>
      <c r="K7229" s="5">
        <v>276.81036629012897</v>
      </c>
      <c r="L7229" s="5">
        <v>567.98812750065554</v>
      </c>
      <c r="M7229" s="5">
        <v>378.65875166710367</v>
      </c>
      <c r="N7229" s="5">
        <v>135.75781752983764</v>
      </c>
      <c r="O7229" s="5">
        <v>380.82251596234426</v>
      </c>
      <c r="P7229" s="5">
        <v>1233.1227805647279</v>
      </c>
      <c r="Q7229" s="5">
        <v>54.018931804718349</v>
      </c>
      <c r="R7229" s="5">
        <v>1008.539270808139</v>
      </c>
      <c r="S7229" s="5">
        <v>757.31750333420734</v>
      </c>
      <c r="T7229" s="5">
        <v>1731.0114361924739</v>
      </c>
      <c r="U7229" s="5">
        <v>108.18821476202962</v>
      </c>
      <c r="V7229" s="5">
        <v>454.39050200052441</v>
      </c>
      <c r="W7229" s="5">
        <v>216.37642952405923</v>
      </c>
      <c r="X7229" s="5">
        <v>2283.589424337968</v>
      </c>
      <c r="Y7229" s="5">
        <v>0</v>
      </c>
      <c r="Z7229" s="5">
        <v>1608.7587535113805</v>
      </c>
      <c r="AA7229" s="5">
        <v>2430.9891857028056</v>
      </c>
      <c r="AB7229" s="5">
        <v>139.13761735900343</v>
      </c>
      <c r="AC7229" s="5">
        <v>162.21025797319143</v>
      </c>
      <c r="AD7229" s="5">
        <v>408.45131619160139</v>
      </c>
      <c r="AE7229" s="5">
        <v>7421.7115326752319</v>
      </c>
      <c r="AF7229" s="5">
        <v>2563.1267053295901</v>
      </c>
      <c r="AG7229" s="5">
        <v>1747.2396684067783</v>
      </c>
      <c r="AH7229" s="5">
        <v>2305.490856578851</v>
      </c>
      <c r="AI7229" s="5">
        <v>126.58021127157465</v>
      </c>
      <c r="AJ7229" s="5">
        <v>1190.0703623823258</v>
      </c>
      <c r="AK7229" s="5">
        <v>453.30861985290409</v>
      </c>
      <c r="AL7229" s="5">
        <v>35999.35546875</v>
      </c>
      <c r="AM7229" s="5">
        <v>26541.80078125</v>
      </c>
      <c r="AN7229" s="5">
        <v>9457.5546875</v>
      </c>
      <c r="AO7229" s="5" t="s">
        <v>4887</v>
      </c>
    </row>
    <row r="7230" spans="1:41" x14ac:dyDescent="0.4">
      <c r="A7230" s="5">
        <v>2027</v>
      </c>
      <c r="B7230" s="5" t="s">
        <v>6344</v>
      </c>
      <c r="C7230" s="5" t="s">
        <v>171</v>
      </c>
      <c r="D7230" s="5" t="s">
        <v>84</v>
      </c>
      <c r="E7230" s="5" t="s">
        <v>93</v>
      </c>
      <c r="F7230" s="5" t="s">
        <v>94</v>
      </c>
      <c r="G7230" s="5" t="s">
        <v>87</v>
      </c>
      <c r="H7230" s="5" t="s">
        <v>131</v>
      </c>
      <c r="I7230" s="5">
        <v>697.40704076094767</v>
      </c>
      <c r="J7230" s="5">
        <v>112.83042308792683</v>
      </c>
      <c r="K7230" s="5">
        <v>166.21344502297359</v>
      </c>
      <c r="L7230" s="5">
        <v>788.55127956817876</v>
      </c>
      <c r="M7230" s="5">
        <v>358.4323998037176</v>
      </c>
      <c r="N7230" s="5">
        <v>211.15764718722437</v>
      </c>
      <c r="O7230" s="5">
        <v>360.82468004926471</v>
      </c>
      <c r="P7230" s="5">
        <v>1683.1340316462934</v>
      </c>
      <c r="Q7230" s="5">
        <v>283.29381771983157</v>
      </c>
      <c r="R7230" s="5">
        <v>1114.6182206762153</v>
      </c>
      <c r="S7230" s="5">
        <v>1127.0282115359669</v>
      </c>
      <c r="T7230" s="5">
        <v>3328.3008553202349</v>
      </c>
      <c r="U7230" s="5">
        <v>256.02314271694115</v>
      </c>
      <c r="V7230" s="5">
        <v>716.8647996074352</v>
      </c>
      <c r="W7230" s="5">
        <v>183.31257018532986</v>
      </c>
      <c r="X7230" s="5">
        <v>209.93897702789175</v>
      </c>
      <c r="Y7230" s="5">
        <v>1231.9833627539208</v>
      </c>
      <c r="Z7230" s="5">
        <v>1575.5777852445506</v>
      </c>
      <c r="AA7230" s="5">
        <v>4035.9488217898602</v>
      </c>
      <c r="AB7230" s="5">
        <v>149.51751534669364</v>
      </c>
      <c r="AC7230" s="5">
        <v>762.28330512542061</v>
      </c>
      <c r="AD7230" s="5">
        <v>485.15897587666421</v>
      </c>
      <c r="AE7230" s="5">
        <v>34.440233158282929</v>
      </c>
      <c r="AF7230" s="5">
        <v>6098.9833058029717</v>
      </c>
      <c r="AG7230" s="5">
        <v>36618.478056518659</v>
      </c>
      <c r="AH7230" s="5">
        <v>1474.693302049581</v>
      </c>
      <c r="AI7230" s="5">
        <v>119.81883079152846</v>
      </c>
      <c r="AJ7230" s="5">
        <v>1535.1025905387589</v>
      </c>
      <c r="AK7230" s="5">
        <v>429.09478719359339</v>
      </c>
      <c r="AL7230" s="5">
        <v>66149.0078125</v>
      </c>
      <c r="AM7230" s="5">
        <v>57756.67578125</v>
      </c>
      <c r="AN7230" s="5">
        <v>8392.3349609375</v>
      </c>
      <c r="AO7230" s="5" t="s">
        <v>7208</v>
      </c>
    </row>
    <row r="7231" spans="1:41" x14ac:dyDescent="0.4">
      <c r="A7231" s="5">
        <v>2027</v>
      </c>
      <c r="B7231" s="5" t="s">
        <v>6344</v>
      </c>
      <c r="C7231" s="5" t="s">
        <v>171</v>
      </c>
      <c r="D7231" s="5" t="s">
        <v>84</v>
      </c>
      <c r="E7231" s="5" t="s">
        <v>93</v>
      </c>
      <c r="F7231" s="5" t="s">
        <v>94</v>
      </c>
      <c r="G7231" s="5" t="s">
        <v>88</v>
      </c>
      <c r="H7231" s="5" t="s">
        <v>131</v>
      </c>
      <c r="I7231" s="5">
        <v>797.90003846254285</v>
      </c>
      <c r="J7231" s="5">
        <v>119.8407780653307</v>
      </c>
      <c r="K7231" s="5">
        <v>183.84555855106171</v>
      </c>
      <c r="L7231" s="5">
        <v>903.68192522643903</v>
      </c>
      <c r="M7231" s="5">
        <v>402.03998367724802</v>
      </c>
      <c r="N7231" s="5">
        <v>236.84756633999999</v>
      </c>
      <c r="O7231" s="5">
        <v>404.72331339687668</v>
      </c>
      <c r="P7231" s="5">
        <v>1874.9892132688799</v>
      </c>
      <c r="Q7231" s="5">
        <v>317.75989535074689</v>
      </c>
      <c r="R7231" s="5">
        <v>1250.224844328877</v>
      </c>
      <c r="S7231" s="5">
        <v>1264.14465884738</v>
      </c>
      <c r="T7231" s="5">
        <v>3797.2709312675802</v>
      </c>
      <c r="U7231" s="5">
        <v>276.07432506101998</v>
      </c>
      <c r="V7231" s="5">
        <v>804</v>
      </c>
      <c r="W7231" s="5">
        <v>205.61473450922111</v>
      </c>
      <c r="X7231" s="5">
        <v>243</v>
      </c>
      <c r="Y7231" s="5">
        <v>1419.0735432072031</v>
      </c>
      <c r="Z7231" s="5">
        <v>1777.681724614511</v>
      </c>
      <c r="AA7231" s="5">
        <v>4801</v>
      </c>
      <c r="AB7231" s="5">
        <v>76</v>
      </c>
      <c r="AC7231" s="5">
        <v>866.82907</v>
      </c>
      <c r="AD7231" s="5">
        <v>518.56720451822002</v>
      </c>
      <c r="AE7231" s="5">
        <v>38.63029900304528</v>
      </c>
      <c r="AF7231" s="5">
        <v>6977.8174435589954</v>
      </c>
      <c r="AG7231" s="5">
        <v>41895</v>
      </c>
      <c r="AH7231" s="5">
        <v>1793.832381512432</v>
      </c>
      <c r="AI7231" s="5">
        <v>134.39622311496581</v>
      </c>
      <c r="AJ7231" s="5">
        <v>1756.3034848320001</v>
      </c>
      <c r="AK7231" s="5">
        <v>481</v>
      </c>
      <c r="AL7231" s="5">
        <v>75618.09375</v>
      </c>
      <c r="AM7231" s="5">
        <v>66113.65625</v>
      </c>
      <c r="AN7231" s="5">
        <v>9504.435546875</v>
      </c>
      <c r="AO7231" s="5" t="s">
        <v>7209</v>
      </c>
    </row>
    <row r="7232" spans="1:41" x14ac:dyDescent="0.4">
      <c r="A7232" s="5">
        <v>2027</v>
      </c>
      <c r="B7232" s="5" t="s">
        <v>4980</v>
      </c>
      <c r="C7232" s="5" t="s">
        <v>171</v>
      </c>
      <c r="D7232" s="5" t="s">
        <v>84</v>
      </c>
      <c r="E7232" s="5" t="s">
        <v>93</v>
      </c>
      <c r="F7232" s="5" t="s">
        <v>94</v>
      </c>
      <c r="G7232" s="5" t="s">
        <v>88</v>
      </c>
      <c r="H7232" s="5" t="s">
        <v>131</v>
      </c>
      <c r="I7232" s="5">
        <v>920.22127783917938</v>
      </c>
      <c r="J7232" s="5">
        <v>121.9492277558608</v>
      </c>
      <c r="K7232" s="5">
        <v>224</v>
      </c>
      <c r="L7232" s="5">
        <v>963.65354390055722</v>
      </c>
      <c r="M7232" s="5">
        <v>644.41265955124607</v>
      </c>
      <c r="N7232" s="5">
        <v>242.26612574087301</v>
      </c>
      <c r="O7232" s="5">
        <v>412.81777966481428</v>
      </c>
      <c r="P7232" s="5">
        <v>1527.51197256</v>
      </c>
      <c r="Q7232" s="5">
        <v>320.67616094803742</v>
      </c>
      <c r="R7232" s="5">
        <v>214.87163764253739</v>
      </c>
      <c r="S7232" s="5">
        <v>805.79256741026234</v>
      </c>
      <c r="T7232" s="5">
        <v>2911.2445200000002</v>
      </c>
      <c r="U7232" s="5">
        <v>329.70554438917088</v>
      </c>
      <c r="V7232" s="5">
        <v>497</v>
      </c>
      <c r="W7232" s="5">
        <v>174.57724776933759</v>
      </c>
      <c r="X7232" s="5">
        <v>247.02500000000001</v>
      </c>
      <c r="Y7232" s="5">
        <v>0</v>
      </c>
      <c r="Z7232" s="5">
        <v>1626.1677670513061</v>
      </c>
      <c r="AA7232" s="5">
        <v>2875</v>
      </c>
      <c r="AB7232" s="5">
        <v>283</v>
      </c>
      <c r="AC7232" s="5">
        <v>577.04255000000001</v>
      </c>
      <c r="AD7232" s="5">
        <v>452.48500062595701</v>
      </c>
      <c r="AE7232" s="5">
        <v>7250.6109398503968</v>
      </c>
      <c r="AF7232" s="5">
        <v>4867.8031029147169</v>
      </c>
      <c r="AG7232" s="5">
        <v>1247</v>
      </c>
      <c r="AH7232" s="5">
        <v>2467.863981861607</v>
      </c>
      <c r="AI7232" s="5">
        <v>137.0841475772651</v>
      </c>
      <c r="AJ7232" s="5">
        <v>1181.2055929749199</v>
      </c>
      <c r="AK7232" s="5">
        <v>491</v>
      </c>
      <c r="AL7232" s="5">
        <v>34013.98828125</v>
      </c>
      <c r="AM7232" s="5">
        <v>24762.685546875</v>
      </c>
      <c r="AN7232" s="5">
        <v>9251.302734375</v>
      </c>
      <c r="AO7232" s="5" t="s">
        <v>6255</v>
      </c>
    </row>
    <row r="7233" spans="1:41" x14ac:dyDescent="0.4">
      <c r="A7233" s="5">
        <v>2027</v>
      </c>
      <c r="B7233" s="5" t="s">
        <v>7352</v>
      </c>
      <c r="C7233" s="5" t="s">
        <v>171</v>
      </c>
      <c r="D7233" s="5" t="s">
        <v>84</v>
      </c>
      <c r="E7233" s="5" t="s">
        <v>93</v>
      </c>
      <c r="F7233" s="5" t="s">
        <v>94</v>
      </c>
      <c r="G7233" s="5" t="s">
        <v>88</v>
      </c>
      <c r="H7233" s="5" t="s">
        <v>131</v>
      </c>
      <c r="I7233" s="5">
        <v>916</v>
      </c>
      <c r="J7233" s="5">
        <v>712.96957236572223</v>
      </c>
      <c r="K7233" s="5">
        <v>182.72517457100989</v>
      </c>
      <c r="L7233" s="5">
        <v>1305.931990236832</v>
      </c>
      <c r="M7233" s="5">
        <v>394.15684674239998</v>
      </c>
      <c r="N7233" s="5">
        <v>235.88392714443361</v>
      </c>
      <c r="O7233" s="5">
        <v>547.71697574598124</v>
      </c>
      <c r="P7233" s="5">
        <v>2781.064107511324</v>
      </c>
      <c r="Q7233" s="5">
        <v>554.21462397566654</v>
      </c>
      <c r="R7233" s="5">
        <v>1641.7129343850329</v>
      </c>
      <c r="S7233" s="5">
        <v>1524.6458923512751</v>
      </c>
      <c r="T7233" s="5">
        <v>2558.215546915033</v>
      </c>
      <c r="U7233" s="5">
        <v>266.69380021287498</v>
      </c>
      <c r="V7233" s="5">
        <v>788</v>
      </c>
      <c r="W7233" s="5">
        <v>200.45691062899201</v>
      </c>
      <c r="X7233" s="5">
        <v>264.907627515792</v>
      </c>
      <c r="Y7233" s="5">
        <v>18181.36012718</v>
      </c>
      <c r="Z7233" s="5">
        <v>881.85032162544201</v>
      </c>
      <c r="AA7233" s="5">
        <v>4753</v>
      </c>
      <c r="AB7233" s="5">
        <v>187</v>
      </c>
      <c r="AC7233" s="5">
        <v>895.29912331488003</v>
      </c>
      <c r="AD7233" s="5">
        <v>1185.605521922555</v>
      </c>
      <c r="AE7233" s="5">
        <v>9288.4171912091788</v>
      </c>
      <c r="AF7233" s="5">
        <v>6210.0810433825236</v>
      </c>
      <c r="AG7233" s="5">
        <v>39177</v>
      </c>
      <c r="AH7233" s="5">
        <v>2046.460485971508</v>
      </c>
      <c r="AI7233" s="5">
        <v>780.43055654995214</v>
      </c>
      <c r="AJ7233" s="5">
        <v>2525.9597831607671</v>
      </c>
      <c r="AK7233" s="5">
        <v>640</v>
      </c>
      <c r="AL7233" s="5">
        <v>101627.765625</v>
      </c>
      <c r="AM7233" s="5">
        <v>91115.4453125</v>
      </c>
      <c r="AN7233" s="5">
        <v>10512.322265625</v>
      </c>
      <c r="AO7233" s="5" t="s">
        <v>8160</v>
      </c>
    </row>
    <row r="7234" spans="1:41" x14ac:dyDescent="0.4">
      <c r="A7234" s="5">
        <v>2027</v>
      </c>
      <c r="B7234" s="5" t="s">
        <v>4024</v>
      </c>
      <c r="C7234" s="5" t="s">
        <v>171</v>
      </c>
      <c r="D7234" s="5" t="s">
        <v>84</v>
      </c>
      <c r="E7234" s="5" t="s">
        <v>93</v>
      </c>
      <c r="F7234" s="5" t="s">
        <v>94</v>
      </c>
      <c r="G7234" s="5" t="s">
        <v>88</v>
      </c>
      <c r="H7234" s="5" t="s">
        <v>131</v>
      </c>
      <c r="I7234" s="5">
        <v>1060.525145395439</v>
      </c>
      <c r="J7234" s="5">
        <v>5575.3897002045896</v>
      </c>
      <c r="K7234" s="5">
        <v>303.96763746780931</v>
      </c>
      <c r="L7234" s="5">
        <v>635.93250000000012</v>
      </c>
      <c r="M7234" s="5">
        <v>418.28239901780881</v>
      </c>
      <c r="N7234" s="5">
        <v>151.144031319248</v>
      </c>
      <c r="O7234" s="5">
        <v>419.84814028818278</v>
      </c>
      <c r="P7234" s="5">
        <v>1326.523483669326</v>
      </c>
      <c r="Q7234" s="5">
        <v>49.930514080057783</v>
      </c>
      <c r="R7234" s="5">
        <v>1109.4189074758449</v>
      </c>
      <c r="S7234" s="5">
        <v>838</v>
      </c>
      <c r="T7234" s="5">
        <v>1950.3910719916109</v>
      </c>
      <c r="U7234" s="5">
        <v>111.5503758516695</v>
      </c>
      <c r="V7234" s="5">
        <v>508</v>
      </c>
      <c r="W7234" s="5">
        <v>241.13579009445181</v>
      </c>
      <c r="X7234" s="5">
        <v>2573</v>
      </c>
      <c r="Y7234" s="5">
        <v>0</v>
      </c>
      <c r="Z7234" s="5">
        <v>1781</v>
      </c>
      <c r="AA7234" s="5">
        <v>2875</v>
      </c>
      <c r="AB7234" s="5">
        <v>128.607</v>
      </c>
      <c r="AC7234" s="5">
        <v>179.18434999999999</v>
      </c>
      <c r="AD7234" s="5">
        <v>452.07764497747343</v>
      </c>
      <c r="AE7234" s="5">
        <v>8198.335020749053</v>
      </c>
      <c r="AF7234" s="5">
        <v>2887.9644223807709</v>
      </c>
      <c r="AG7234" s="5">
        <v>1970</v>
      </c>
      <c r="AH7234" s="5">
        <v>2663</v>
      </c>
      <c r="AI7234" s="5">
        <v>139.8258305288104</v>
      </c>
      <c r="AJ7234" s="5">
        <v>1340.893861994233</v>
      </c>
      <c r="AK7234" s="5">
        <v>500.74378625274841</v>
      </c>
      <c r="AL7234" s="5">
        <v>40389.66796875</v>
      </c>
      <c r="AM7234" s="5">
        <v>29760.794921875</v>
      </c>
      <c r="AN7234" s="5">
        <v>10628.8798828125</v>
      </c>
      <c r="AO7234" s="5" t="s">
        <v>4888</v>
      </c>
    </row>
    <row r="7235" spans="1:41" x14ac:dyDescent="0.4">
      <c r="A7235" s="5">
        <v>2027</v>
      </c>
      <c r="B7235" s="5" t="s">
        <v>4024</v>
      </c>
      <c r="C7235" s="5" t="s">
        <v>171</v>
      </c>
      <c r="D7235" s="5" t="s">
        <v>84</v>
      </c>
      <c r="E7235" s="5" t="s">
        <v>25</v>
      </c>
      <c r="F7235" s="5" t="s">
        <v>25</v>
      </c>
      <c r="G7235" s="5" t="s">
        <v>87</v>
      </c>
      <c r="H7235" s="5" t="s">
        <v>131</v>
      </c>
      <c r="I7235" s="5">
        <v>735.6798603818014</v>
      </c>
      <c r="J7235" s="5">
        <v>3678.3993019090071</v>
      </c>
      <c r="L7235" s="5">
        <v>0</v>
      </c>
      <c r="M7235" s="5">
        <v>2298.9995636931294</v>
      </c>
      <c r="N7235" s="5">
        <v>5201.8949233664316</v>
      </c>
      <c r="O7235" s="5">
        <v>1666.098507335256</v>
      </c>
      <c r="P7235" s="5">
        <v>823.37289973931217</v>
      </c>
      <c r="Q7235" s="5">
        <v>0</v>
      </c>
      <c r="R7235" s="5">
        <v>2395.786601309534</v>
      </c>
      <c r="S7235" s="5">
        <v>2086.4097216857413</v>
      </c>
      <c r="T7235" s="5">
        <v>162.28232214304444</v>
      </c>
      <c r="U7235" s="5">
        <v>162.28232214304444</v>
      </c>
      <c r="V7235" s="5">
        <v>5373.7086272300112</v>
      </c>
      <c r="W7235" s="5">
        <v>1309.0773986205584</v>
      </c>
      <c r="X7235" s="5">
        <v>1977.3949620773385</v>
      </c>
      <c r="Y7235" s="5">
        <v>9136.4947366534016</v>
      </c>
      <c r="Z7235" s="5">
        <v>1455.1314885492984</v>
      </c>
      <c r="AA7235" s="5">
        <v>56130.209582836207</v>
      </c>
      <c r="AB7235" s="5">
        <v>146.94772458267434</v>
      </c>
      <c r="AC7235" s="5">
        <v>2336.5867243809698</v>
      </c>
      <c r="AD7235" s="5">
        <v>3934.0457643800551</v>
      </c>
      <c r="AE7235" s="5">
        <v>1180.3334230537432</v>
      </c>
      <c r="AF7235" s="5">
        <v>571.23377394351633</v>
      </c>
      <c r="AG7235" s="5">
        <v>34655.930834720944</v>
      </c>
      <c r="AH7235" s="5">
        <v>4682.3859349006416</v>
      </c>
      <c r="AI7235" s="5">
        <v>510.64837367677978</v>
      </c>
      <c r="AJ7235" s="5">
        <v>1081.8821476202961</v>
      </c>
      <c r="AK7235" s="5">
        <v>245.58724750980724</v>
      </c>
      <c r="AL7235" s="5">
        <v>143938.8125</v>
      </c>
      <c r="AM7235" s="5">
        <v>124918.9296875</v>
      </c>
      <c r="AN7235" s="5">
        <v>19019.87890625</v>
      </c>
      <c r="AO7235" s="5" t="s">
        <v>4889</v>
      </c>
    </row>
    <row r="7236" spans="1:41" x14ac:dyDescent="0.4">
      <c r="A7236" s="5">
        <v>2027</v>
      </c>
      <c r="B7236" s="5" t="s">
        <v>7352</v>
      </c>
      <c r="C7236" s="5" t="s">
        <v>171</v>
      </c>
      <c r="D7236" s="5" t="s">
        <v>84</v>
      </c>
      <c r="E7236" s="5" t="s">
        <v>25</v>
      </c>
      <c r="F7236" s="5" t="s">
        <v>25</v>
      </c>
      <c r="G7236" s="5" t="s">
        <v>87</v>
      </c>
      <c r="H7236" s="5" t="s">
        <v>131</v>
      </c>
      <c r="I7236" s="5">
        <v>1274.5098039215691</v>
      </c>
      <c r="J7236" s="5">
        <v>3997.0819999999999</v>
      </c>
      <c r="M7236" s="5">
        <v>5900</v>
      </c>
      <c r="N7236" s="5">
        <v>4281.6644570312501</v>
      </c>
      <c r="O7236" s="5">
        <v>1101.181</v>
      </c>
      <c r="P7236" s="5">
        <v>1500</v>
      </c>
      <c r="Q7236" s="5">
        <v>0</v>
      </c>
      <c r="R7236" s="5">
        <v>1290.6294250000001</v>
      </c>
      <c r="S7236" s="5">
        <v>5889</v>
      </c>
      <c r="T7236" s="5">
        <v>250</v>
      </c>
      <c r="U7236" s="5">
        <v>155</v>
      </c>
      <c r="V7236" s="5">
        <v>8513</v>
      </c>
      <c r="W7236" s="5">
        <v>363.750461422272</v>
      </c>
      <c r="X7236" s="5">
        <v>375</v>
      </c>
      <c r="Y7236" s="5">
        <v>4475.9900179613123</v>
      </c>
      <c r="Z7236" s="5">
        <v>1601.1787491823479</v>
      </c>
      <c r="AA7236" s="5">
        <v>91810</v>
      </c>
      <c r="AB7236" s="5">
        <v>32</v>
      </c>
      <c r="AC7236" s="5">
        <v>534</v>
      </c>
      <c r="AD7236" s="5">
        <v>3152.6250525</v>
      </c>
      <c r="AE7236" s="5">
        <v>52.463999999999999</v>
      </c>
      <c r="AF7236" s="5">
        <v>4128</v>
      </c>
      <c r="AG7236" s="5">
        <v>45049</v>
      </c>
      <c r="AH7236" s="5">
        <v>5446.7999999999993</v>
      </c>
      <c r="AI7236" s="5">
        <v>626</v>
      </c>
      <c r="AJ7236" s="5">
        <v>15045</v>
      </c>
      <c r="AK7236" s="5">
        <v>240</v>
      </c>
      <c r="AL7236" s="5">
        <v>207083.875</v>
      </c>
      <c r="AM7236" s="5">
        <v>183707.515625</v>
      </c>
      <c r="AN7236" s="5">
        <v>23376.357421875</v>
      </c>
      <c r="AO7236" s="5" t="s">
        <v>8161</v>
      </c>
    </row>
    <row r="7237" spans="1:41" x14ac:dyDescent="0.4">
      <c r="A7237" s="5">
        <v>2027</v>
      </c>
      <c r="B7237" s="5" t="s">
        <v>6344</v>
      </c>
      <c r="C7237" s="5" t="s">
        <v>171</v>
      </c>
      <c r="D7237" s="5" t="s">
        <v>84</v>
      </c>
      <c r="E7237" s="5" t="s">
        <v>25</v>
      </c>
      <c r="F7237" s="5" t="s">
        <v>25</v>
      </c>
      <c r="G7237" s="5" t="s">
        <v>87</v>
      </c>
      <c r="H7237" s="5" t="s">
        <v>131</v>
      </c>
      <c r="I7237" s="5">
        <v>737.3466510247905</v>
      </c>
      <c r="J7237" s="5">
        <v>1988.0073462708326</v>
      </c>
      <c r="M7237" s="5">
        <v>7783.1035385950108</v>
      </c>
      <c r="N7237" s="5">
        <v>7412.9882907428337</v>
      </c>
      <c r="O7237" s="5">
        <v>1755.62083995117</v>
      </c>
      <c r="P7237" s="5">
        <v>358.4323998037176</v>
      </c>
      <c r="Q7237" s="5">
        <v>0</v>
      </c>
      <c r="R7237" s="5">
        <v>1318.8724329234105</v>
      </c>
      <c r="S7237" s="5">
        <v>5915.1586893322083</v>
      </c>
      <c r="T7237" s="5">
        <v>102.40925708677646</v>
      </c>
      <c r="U7237" s="5">
        <v>158.7343484845035</v>
      </c>
      <c r="V7237" s="5">
        <v>5441.0038290204329</v>
      </c>
      <c r="W7237" s="5">
        <v>593.97369110330351</v>
      </c>
      <c r="X7237" s="5">
        <v>1408.1272849431764</v>
      </c>
      <c r="Y7237" s="5">
        <v>15215.967417953247</v>
      </c>
      <c r="Z7237" s="5">
        <v>1557.7192857002935</v>
      </c>
      <c r="AA7237" s="5">
        <v>83643.784818195534</v>
      </c>
      <c r="AB7237" s="5">
        <v>31.746869696900703</v>
      </c>
      <c r="AC7237" s="5">
        <v>1228.9110850413176</v>
      </c>
      <c r="AD7237" s="5">
        <v>4453.2299664575849</v>
      </c>
      <c r="AE7237" s="5">
        <v>8352.4990079974887</v>
      </c>
      <c r="AF7237" s="5">
        <v>1100.8995136828469</v>
      </c>
      <c r="AG7237" s="5">
        <v>35094.628311067427</v>
      </c>
      <c r="AH7237" s="5">
        <v>5724.6774711508042</v>
      </c>
      <c r="AI7237" s="5">
        <v>219.15581016570164</v>
      </c>
      <c r="AJ7237" s="5">
        <v>6554.1924535536937</v>
      </c>
      <c r="AK7237" s="5">
        <v>232.46901358698256</v>
      </c>
      <c r="AL7237" s="5">
        <v>198383.65625</v>
      </c>
      <c r="AM7237" s="5">
        <v>170163.984375</v>
      </c>
      <c r="AN7237" s="5">
        <v>28219.671875</v>
      </c>
      <c r="AO7237" s="5" t="s">
        <v>7210</v>
      </c>
    </row>
    <row r="7238" spans="1:41" x14ac:dyDescent="0.4">
      <c r="A7238" s="5">
        <v>2027</v>
      </c>
      <c r="B7238" s="5" t="s">
        <v>4980</v>
      </c>
      <c r="C7238" s="5" t="s">
        <v>171</v>
      </c>
      <c r="D7238" s="5" t="s">
        <v>84</v>
      </c>
      <c r="E7238" s="5" t="s">
        <v>25</v>
      </c>
      <c r="F7238" s="5" t="s">
        <v>25</v>
      </c>
      <c r="G7238" s="5" t="s">
        <v>87</v>
      </c>
      <c r="H7238" s="5" t="s">
        <v>131</v>
      </c>
      <c r="I7238" s="5">
        <v>1211.5033108532466</v>
      </c>
      <c r="J7238" s="5">
        <v>1158.8292538596272</v>
      </c>
      <c r="L7238" s="5">
        <v>0</v>
      </c>
      <c r="M7238" s="5">
        <v>4187.5875309927433</v>
      </c>
      <c r="N7238" s="5">
        <v>5649.8867759285704</v>
      </c>
      <c r="O7238" s="5">
        <v>1982.4866354414448</v>
      </c>
      <c r="P7238" s="5">
        <v>801.75814238672046</v>
      </c>
      <c r="Q7238" s="5">
        <v>0</v>
      </c>
      <c r="R7238" s="5">
        <v>336.90326853118978</v>
      </c>
      <c r="S7238" s="5">
        <v>1843.5919947766795</v>
      </c>
      <c r="T7238" s="5">
        <v>210.69622797447767</v>
      </c>
      <c r="U7238" s="5">
        <v>158.02217098085825</v>
      </c>
      <c r="V7238" s="5">
        <v>5232.6408217461531</v>
      </c>
      <c r="W7238" s="5">
        <v>611.01906112598522</v>
      </c>
      <c r="X7238" s="5">
        <v>1448.536567324534</v>
      </c>
      <c r="Y7238" s="5">
        <v>14660.243542464155</v>
      </c>
      <c r="Z7238" s="5">
        <v>1438.7674229336765</v>
      </c>
      <c r="AA7238" s="5">
        <v>55740.740591787937</v>
      </c>
      <c r="AB7238" s="5">
        <v>228.60540735230828</v>
      </c>
      <c r="AC7238" s="5">
        <v>120.24626517552036</v>
      </c>
      <c r="AD7238" s="5">
        <v>4352.9840699527085</v>
      </c>
      <c r="AE7238" s="5">
        <v>804.85959086250466</v>
      </c>
      <c r="AF7238" s="5">
        <v>595.74358459783559</v>
      </c>
      <c r="AG7238" s="5">
        <v>52011.417356639686</v>
      </c>
      <c r="AH7238" s="5">
        <v>4283.4543147211307</v>
      </c>
      <c r="AI7238" s="5">
        <v>497.24309801976727</v>
      </c>
      <c r="AJ7238" s="5">
        <v>7037.2540143475544</v>
      </c>
      <c r="AK7238" s="5">
        <v>239.14021875103214</v>
      </c>
      <c r="AL7238" s="5">
        <v>166844.15625</v>
      </c>
      <c r="AM7238" s="5">
        <v>146958.8125</v>
      </c>
      <c r="AN7238" s="5">
        <v>19885.345703125</v>
      </c>
      <c r="AO7238" s="5" t="s">
        <v>6256</v>
      </c>
    </row>
    <row r="7239" spans="1:41" x14ac:dyDescent="0.4">
      <c r="A7239" s="5">
        <v>2027</v>
      </c>
      <c r="B7239" s="5" t="s">
        <v>6344</v>
      </c>
      <c r="C7239" s="5" t="s">
        <v>171</v>
      </c>
      <c r="D7239" s="5" t="s">
        <v>84</v>
      </c>
      <c r="E7239" s="5" t="s">
        <v>25</v>
      </c>
      <c r="F7239" s="5" t="s">
        <v>25</v>
      </c>
      <c r="G7239" s="5" t="s">
        <v>88</v>
      </c>
      <c r="H7239" s="5" t="s">
        <v>131</v>
      </c>
      <c r="I7239" s="5">
        <v>843.59475432163117</v>
      </c>
      <c r="J7239" s="5">
        <v>2078.3279218010171</v>
      </c>
      <c r="L7239" s="5">
        <v>0</v>
      </c>
      <c r="M7239" s="5">
        <v>8730.011074134527</v>
      </c>
      <c r="N7239" s="5">
        <v>8314.8692901120012</v>
      </c>
      <c r="O7239" s="5">
        <v>1969.213090736012</v>
      </c>
      <c r="P7239" s="5">
        <v>399.28898749715279</v>
      </c>
      <c r="Q7239" s="5">
        <v>0</v>
      </c>
      <c r="R7239" s="5">
        <v>1479.3290218609329</v>
      </c>
      <c r="S7239" s="5">
        <v>6634.8084163422418</v>
      </c>
      <c r="T7239" s="5">
        <v>116.839105577464</v>
      </c>
      <c r="U7239" s="5">
        <v>171.16608153783241</v>
      </c>
      <c r="V7239" s="5">
        <v>6103</v>
      </c>
      <c r="W7239" s="5">
        <v>666.23768723658225</v>
      </c>
      <c r="X7239" s="5">
        <v>1634</v>
      </c>
      <c r="Y7239" s="5">
        <v>17526.678890251558</v>
      </c>
      <c r="Z7239" s="5">
        <v>1757.5324634570029</v>
      </c>
      <c r="AA7239" s="5">
        <v>100794</v>
      </c>
      <c r="AB7239" s="5">
        <v>38</v>
      </c>
      <c r="AC7239" s="5">
        <v>1397.454</v>
      </c>
      <c r="AD7239" s="5">
        <v>4759.8810484952064</v>
      </c>
      <c r="AE7239" s="5">
        <v>9368.6803053475269</v>
      </c>
      <c r="AF7239" s="5">
        <v>1259.533834577436</v>
      </c>
      <c r="AG7239" s="5">
        <v>40152</v>
      </c>
      <c r="AH7239" s="5">
        <v>6963.5576476767337</v>
      </c>
      <c r="AI7239" s="5">
        <v>245.81873287694589</v>
      </c>
      <c r="AJ7239" s="5">
        <v>7498.6200384145004</v>
      </c>
      <c r="AK7239" s="5">
        <v>261</v>
      </c>
      <c r="AL7239" s="5">
        <v>231163.4375</v>
      </c>
      <c r="AM7239" s="5">
        <v>199144.078125</v>
      </c>
      <c r="AN7239" s="5">
        <v>32019.3671875</v>
      </c>
      <c r="AO7239" s="5" t="s">
        <v>7211</v>
      </c>
    </row>
    <row r="7240" spans="1:41" x14ac:dyDescent="0.4">
      <c r="A7240" s="5">
        <v>2027</v>
      </c>
      <c r="B7240" s="5" t="s">
        <v>4980</v>
      </c>
      <c r="C7240" s="5" t="s">
        <v>171</v>
      </c>
      <c r="D7240" s="5" t="s">
        <v>84</v>
      </c>
      <c r="E7240" s="5" t="s">
        <v>25</v>
      </c>
      <c r="F7240" s="5" t="s">
        <v>25</v>
      </c>
      <c r="G7240" s="5" t="s">
        <v>88</v>
      </c>
      <c r="H7240" s="5" t="s">
        <v>131</v>
      </c>
      <c r="I7240" s="5">
        <v>1374.356453915658</v>
      </c>
      <c r="J7240" s="5">
        <v>1218.7836211801109</v>
      </c>
      <c r="K7240" s="5">
        <v>0</v>
      </c>
      <c r="L7240" s="5">
        <v>0</v>
      </c>
      <c r="M7240" s="5">
        <v>4657.3460394840058</v>
      </c>
      <c r="N7240" s="5">
        <v>6357.9671621109692</v>
      </c>
      <c r="O7240" s="5">
        <v>2204.8795903531368</v>
      </c>
      <c r="P7240" s="5">
        <v>898.71580927999992</v>
      </c>
      <c r="Q7240" s="5">
        <v>0</v>
      </c>
      <c r="R7240" s="5">
        <v>374.09561670344328</v>
      </c>
      <c r="S7240" s="5">
        <v>2014.481418525656</v>
      </c>
      <c r="T7240" s="5">
        <v>238.6266</v>
      </c>
      <c r="U7240" s="5">
        <v>164.85277219458541</v>
      </c>
      <c r="V7240" s="5">
        <v>5879</v>
      </c>
      <c r="W7240" s="5">
        <v>679.56244098131401</v>
      </c>
      <c r="X7240" s="5">
        <v>1656.875</v>
      </c>
      <c r="Y7240" s="5">
        <v>16973.67975960932</v>
      </c>
      <c r="Z7240" s="5">
        <v>1619.0830704609839</v>
      </c>
      <c r="AA7240" s="5">
        <v>67489</v>
      </c>
      <c r="AB7240" s="5">
        <v>299</v>
      </c>
      <c r="AC7240" s="5">
        <v>133.73542</v>
      </c>
      <c r="AD7240" s="5">
        <v>4912.7248533239672</v>
      </c>
      <c r="AE7240" s="5">
        <v>895.14776708573083</v>
      </c>
      <c r="AF7240" s="5">
        <v>676.95165102579494</v>
      </c>
      <c r="AG7240" s="5">
        <v>61603</v>
      </c>
      <c r="AH7240" s="5">
        <v>4968.085081326979</v>
      </c>
      <c r="AI7240" s="5">
        <v>553.02322783306931</v>
      </c>
      <c r="AJ7240" s="5">
        <v>8142.8827255649776</v>
      </c>
      <c r="AK7240" s="5">
        <v>266</v>
      </c>
      <c r="AL7240" s="5">
        <v>196251.84375</v>
      </c>
      <c r="AM7240" s="5">
        <v>173801.25</v>
      </c>
      <c r="AN7240" s="5">
        <v>22450.60546875</v>
      </c>
      <c r="AO7240" s="5" t="s">
        <v>6257</v>
      </c>
    </row>
    <row r="7241" spans="1:41" x14ac:dyDescent="0.4">
      <c r="A7241" s="5">
        <v>2027</v>
      </c>
      <c r="B7241" s="5" t="s">
        <v>4024</v>
      </c>
      <c r="C7241" s="5" t="s">
        <v>171</v>
      </c>
      <c r="D7241" s="5" t="s">
        <v>84</v>
      </c>
      <c r="E7241" s="5" t="s">
        <v>25</v>
      </c>
      <c r="F7241" s="5" t="s">
        <v>25</v>
      </c>
      <c r="G7241" s="5" t="s">
        <v>88</v>
      </c>
      <c r="H7241" s="5" t="s">
        <v>131</v>
      </c>
      <c r="I7241" s="5">
        <v>828.91620559643479</v>
      </c>
      <c r="J7241" s="5">
        <v>4173.104013361718</v>
      </c>
      <c r="L7241" s="5">
        <v>0</v>
      </c>
      <c r="M7241" s="5">
        <v>2539.5717083224099</v>
      </c>
      <c r="N7241" s="5">
        <v>5791.4555752484011</v>
      </c>
      <c r="O7241" s="5">
        <v>1836.8356137608</v>
      </c>
      <c r="P7241" s="5">
        <v>885.73782313948186</v>
      </c>
      <c r="Q7241" s="5">
        <v>0</v>
      </c>
      <c r="R7241" s="5">
        <v>2635.4263346040079</v>
      </c>
      <c r="S7241" s="5">
        <v>2309</v>
      </c>
      <c r="T7241" s="5">
        <v>182.8491629992136</v>
      </c>
      <c r="U7241" s="5">
        <v>167.32556377750419</v>
      </c>
      <c r="V7241" s="5">
        <v>6004</v>
      </c>
      <c r="W7241" s="5">
        <v>1458.8715300714341</v>
      </c>
      <c r="X7241" s="5">
        <v>2228</v>
      </c>
      <c r="Y7241" s="5">
        <v>10101.63119732308</v>
      </c>
      <c r="Z7241" s="5">
        <v>1610</v>
      </c>
      <c r="AA7241" s="5">
        <v>67489</v>
      </c>
      <c r="AB7241" s="5">
        <v>135.82599999999999</v>
      </c>
      <c r="AC7241" s="5">
        <v>2581.09301</v>
      </c>
      <c r="AD7241" s="5">
        <v>4354.2377607623184</v>
      </c>
      <c r="AE7241" s="5">
        <v>1303.8459923669409</v>
      </c>
      <c r="AF7241" s="5">
        <v>643.62905375723187</v>
      </c>
      <c r="AG7241" s="5">
        <v>39074</v>
      </c>
      <c r="AH7241" s="5">
        <v>5406</v>
      </c>
      <c r="AI7241" s="5">
        <v>564.08369238973069</v>
      </c>
      <c r="AJ7241" s="5">
        <v>1218.994419994757</v>
      </c>
      <c r="AK7241" s="5">
        <v>271.28601307726461</v>
      </c>
      <c r="AL7241" s="5">
        <v>165794.71875</v>
      </c>
      <c r="AM7241" s="5">
        <v>144508.15625</v>
      </c>
      <c r="AN7241" s="5">
        <v>21286.560546875</v>
      </c>
      <c r="AO7241" s="5" t="s">
        <v>4890</v>
      </c>
    </row>
    <row r="7242" spans="1:41" x14ac:dyDescent="0.4">
      <c r="A7242" s="5">
        <v>2027</v>
      </c>
      <c r="B7242" s="5" t="s">
        <v>7352</v>
      </c>
      <c r="C7242" s="5" t="s">
        <v>171</v>
      </c>
      <c r="D7242" s="5" t="s">
        <v>84</v>
      </c>
      <c r="E7242" s="5" t="s">
        <v>25</v>
      </c>
      <c r="F7242" s="5" t="s">
        <v>25</v>
      </c>
      <c r="G7242" s="5" t="s">
        <v>88</v>
      </c>
      <c r="H7242" s="5" t="s">
        <v>131</v>
      </c>
      <c r="I7242" s="5">
        <v>1300</v>
      </c>
      <c r="J7242" s="5">
        <v>4588.3398709070534</v>
      </c>
      <c r="K7242" s="5">
        <v>0</v>
      </c>
      <c r="L7242" s="5">
        <v>0</v>
      </c>
      <c r="M7242" s="5">
        <v>6644.3582736576</v>
      </c>
      <c r="N7242" s="5">
        <v>4817.3006806058593</v>
      </c>
      <c r="O7242" s="5">
        <v>1240.1086590075511</v>
      </c>
      <c r="P7242" s="5">
        <v>1659.6517820374179</v>
      </c>
      <c r="Q7242" s="5">
        <v>0</v>
      </c>
      <c r="R7242" s="5">
        <v>1451.6937599063381</v>
      </c>
      <c r="S7242" s="5">
        <v>6651</v>
      </c>
      <c r="T7242" s="5">
        <v>287.69855453385441</v>
      </c>
      <c r="U7242" s="5">
        <v>165.35015613198249</v>
      </c>
      <c r="V7242" s="5">
        <v>9587</v>
      </c>
      <c r="W7242" s="5">
        <v>409.64209964370218</v>
      </c>
      <c r="X7242" s="5">
        <v>422.7249375252</v>
      </c>
      <c r="Y7242" s="5">
        <v>5207.2176365322021</v>
      </c>
      <c r="Z7242" s="5">
        <v>1796.956311138556</v>
      </c>
      <c r="AA7242" s="5">
        <v>111245</v>
      </c>
      <c r="AB7242" s="5">
        <v>36</v>
      </c>
      <c r="AC7242" s="5">
        <v>601.37073188697605</v>
      </c>
      <c r="AD7242" s="5">
        <v>3572.8425611424441</v>
      </c>
      <c r="AE7242" s="5">
        <v>59.082985164266503</v>
      </c>
      <c r="AF7242" s="5">
        <v>4751.0980249021532</v>
      </c>
      <c r="AG7242" s="5">
        <v>51747</v>
      </c>
      <c r="AH7242" s="5">
        <v>6454.6673882211689</v>
      </c>
      <c r="AI7242" s="5">
        <v>704.97767445926399</v>
      </c>
      <c r="AJ7242" s="5">
        <v>17281.975869783419</v>
      </c>
      <c r="AK7242" s="5">
        <v>270</v>
      </c>
      <c r="AL7242" s="5">
        <v>242953.0625</v>
      </c>
      <c r="AM7242" s="5">
        <v>216259.03125</v>
      </c>
      <c r="AN7242" s="5">
        <v>26694.021484375</v>
      </c>
      <c r="AO7242" s="5" t="s">
        <v>8162</v>
      </c>
    </row>
    <row r="7243" spans="1:41" x14ac:dyDescent="0.4">
      <c r="A7243" s="5">
        <v>2027</v>
      </c>
      <c r="B7243" s="5" t="s">
        <v>4024</v>
      </c>
      <c r="C7243" s="5" t="s">
        <v>171</v>
      </c>
      <c r="D7243" s="5" t="s">
        <v>84</v>
      </c>
      <c r="E7243" s="5" t="s">
        <v>261</v>
      </c>
      <c r="F7243" s="5" t="s">
        <v>261</v>
      </c>
      <c r="G7243" s="5" t="s">
        <v>88</v>
      </c>
      <c r="H7243" s="5" t="s">
        <v>131</v>
      </c>
      <c r="I7243" s="5">
        <v>2000</v>
      </c>
      <c r="K7243" s="5">
        <v>136</v>
      </c>
      <c r="L7243" s="5">
        <v>363.3900000000001</v>
      </c>
      <c r="M7243" s="5">
        <v>4780.3702744892444</v>
      </c>
      <c r="N7243" s="5">
        <v>903.37355250859503</v>
      </c>
      <c r="O7243" s="5">
        <v>59.637519927298698</v>
      </c>
      <c r="P7243" s="5">
        <v>136.7340067340067</v>
      </c>
      <c r="Q7243" s="5">
        <v>80.558009857224675</v>
      </c>
      <c r="R7243" s="5">
        <v>437.551409215582</v>
      </c>
      <c r="S7243" s="5">
        <v>3485</v>
      </c>
      <c r="V7243" s="5">
        <v>386</v>
      </c>
      <c r="W7243" s="5">
        <v>1567.3826356139371</v>
      </c>
      <c r="X7243" s="5">
        <v>2271</v>
      </c>
      <c r="Y7243" s="5">
        <v>2220.0861459125672</v>
      </c>
      <c r="Z7243" s="5">
        <v>872.45262448058975</v>
      </c>
      <c r="AA7243" s="5">
        <v>22077</v>
      </c>
      <c r="AC7243" s="5">
        <v>0</v>
      </c>
      <c r="AD7243" s="5">
        <v>1473.811249818001</v>
      </c>
      <c r="AE7243" s="5">
        <v>1242.8962713672031</v>
      </c>
      <c r="AF7243" s="5">
        <v>7918.5877522859437</v>
      </c>
      <c r="AG7243" s="5">
        <v>38243</v>
      </c>
      <c r="AH7243" s="5">
        <v>4037</v>
      </c>
      <c r="AI7243" s="5">
        <v>2326.2476848233291</v>
      </c>
      <c r="AJ7243" s="5">
        <v>7074.6002986380254</v>
      </c>
      <c r="AL7243" s="5">
        <v>104092.6796875</v>
      </c>
      <c r="AM7243" s="5">
        <v>83956.2265625</v>
      </c>
      <c r="AN7243" s="5">
        <v>20136.451171875</v>
      </c>
      <c r="AO7243" s="5" t="s">
        <v>4891</v>
      </c>
    </row>
    <row r="7244" spans="1:41" x14ac:dyDescent="0.4">
      <c r="A7244" s="5">
        <v>2027</v>
      </c>
      <c r="B7244" s="5" t="s">
        <v>7352</v>
      </c>
      <c r="C7244" s="5" t="s">
        <v>171</v>
      </c>
      <c r="D7244" s="5" t="s">
        <v>84</v>
      </c>
      <c r="E7244" s="5" t="s">
        <v>261</v>
      </c>
      <c r="F7244" s="5" t="s">
        <v>261</v>
      </c>
      <c r="G7244" s="5" t="s">
        <v>88</v>
      </c>
      <c r="H7244" s="5" t="s">
        <v>131</v>
      </c>
      <c r="I7244" s="5">
        <v>2000</v>
      </c>
      <c r="J7244" s="5">
        <v>8987.1064017782555</v>
      </c>
      <c r="K7244" s="5">
        <v>72.645077914965739</v>
      </c>
      <c r="L7244" s="5">
        <v>276.14420938928612</v>
      </c>
      <c r="M7244" s="5">
        <v>9629</v>
      </c>
      <c r="N7244" s="5">
        <v>202.518</v>
      </c>
      <c r="O7244" s="5">
        <v>56.308120963199997</v>
      </c>
      <c r="P7244" s="5">
        <v>1080</v>
      </c>
      <c r="Q7244" s="5">
        <v>195.08429310327759</v>
      </c>
      <c r="R7244" s="5">
        <v>444.74401524431852</v>
      </c>
      <c r="S7244" s="5">
        <v>3952.785646836639</v>
      </c>
      <c r="T7244" s="5">
        <v>50</v>
      </c>
      <c r="U7244" s="5">
        <v>0</v>
      </c>
      <c r="V7244" s="5">
        <v>119</v>
      </c>
      <c r="W7244" s="5">
        <v>831</v>
      </c>
      <c r="X7244" s="5">
        <v>3127.7274764604381</v>
      </c>
      <c r="Y7244" s="5">
        <v>2291.8323550329919</v>
      </c>
      <c r="Z7244" s="5">
        <v>652.79236618280675</v>
      </c>
      <c r="AA7244" s="5">
        <v>38156</v>
      </c>
      <c r="AC7244" s="5">
        <v>0</v>
      </c>
      <c r="AD7244" s="5">
        <v>0</v>
      </c>
      <c r="AE7244" s="5">
        <v>1380.6751260176641</v>
      </c>
      <c r="AF7244" s="5">
        <v>8918.0918231478518</v>
      </c>
      <c r="AG7244" s="5">
        <v>78132</v>
      </c>
      <c r="AH7244" s="5">
        <v>5265.9437394336737</v>
      </c>
      <c r="AI7244" s="5">
        <v>3295.1512387664638</v>
      </c>
      <c r="AJ7244" s="5">
        <v>9994.7823302211182</v>
      </c>
      <c r="AL7244" s="5">
        <v>179111.328125</v>
      </c>
      <c r="AM7244" s="5">
        <v>152830.765625</v>
      </c>
      <c r="AN7244" s="5">
        <v>26280.560546875</v>
      </c>
      <c r="AO7244" s="5" t="s">
        <v>8163</v>
      </c>
    </row>
    <row r="7245" spans="1:41" x14ac:dyDescent="0.4">
      <c r="A7245" s="5">
        <v>2027</v>
      </c>
      <c r="B7245" s="5" t="s">
        <v>6344</v>
      </c>
      <c r="C7245" s="5" t="s">
        <v>171</v>
      </c>
      <c r="D7245" s="5" t="s">
        <v>84</v>
      </c>
      <c r="E7245" s="5" t="s">
        <v>261</v>
      </c>
      <c r="F7245" s="5" t="s">
        <v>261</v>
      </c>
      <c r="G7245" s="5" t="s">
        <v>88</v>
      </c>
      <c r="H7245" s="5" t="s">
        <v>131</v>
      </c>
      <c r="I7245" s="5">
        <v>2000</v>
      </c>
      <c r="J7245" s="5">
        <v>4290.5619179513433</v>
      </c>
      <c r="K7245" s="5">
        <v>113.272948932112</v>
      </c>
      <c r="L7245" s="5">
        <v>0</v>
      </c>
      <c r="M7245" s="5">
        <v>11027.38240943309</v>
      </c>
      <c r="N7245" s="5">
        <v>160</v>
      </c>
      <c r="O7245" s="5">
        <v>57.434283382464002</v>
      </c>
      <c r="P7245" s="5">
        <v>1080</v>
      </c>
      <c r="Q7245" s="5">
        <v>146.7519025210438</v>
      </c>
      <c r="R7245" s="5">
        <v>454.19031298852531</v>
      </c>
      <c r="S7245" s="5">
        <v>4824.4798041269769</v>
      </c>
      <c r="T7245" s="5">
        <v>50</v>
      </c>
      <c r="V7245" s="5">
        <v>254</v>
      </c>
      <c r="W7245" s="5">
        <v>1434.708398893951</v>
      </c>
      <c r="X7245" s="5">
        <v>2970</v>
      </c>
      <c r="Y7245" s="5">
        <v>1821.557244738623</v>
      </c>
      <c r="Z7245" s="5">
        <v>692.59875363089645</v>
      </c>
      <c r="AA7245" s="5">
        <v>37810</v>
      </c>
      <c r="AC7245" s="5">
        <v>0</v>
      </c>
      <c r="AD7245" s="5">
        <v>1412.374768229698</v>
      </c>
      <c r="AE7245" s="5">
        <v>1380.720172514435</v>
      </c>
      <c r="AF7245" s="5">
        <v>7526.4469487133056</v>
      </c>
      <c r="AG7245" s="5">
        <v>58395</v>
      </c>
      <c r="AH7245" s="5">
        <v>5066.7263475163963</v>
      </c>
      <c r="AI7245" s="5">
        <v>3361.0542635417942</v>
      </c>
      <c r="AJ7245" s="5">
        <v>7812.0470955199162</v>
      </c>
      <c r="AL7245" s="5">
        <v>154141.28125</v>
      </c>
      <c r="AM7245" s="5">
        <v>123823.875</v>
      </c>
      <c r="AN7245" s="5">
        <v>30317.43359375</v>
      </c>
      <c r="AO7245" s="5" t="s">
        <v>7212</v>
      </c>
    </row>
    <row r="7246" spans="1:41" x14ac:dyDescent="0.4">
      <c r="A7246" s="5">
        <v>2027</v>
      </c>
      <c r="B7246" s="5" t="s">
        <v>4980</v>
      </c>
      <c r="C7246" s="5" t="s">
        <v>171</v>
      </c>
      <c r="D7246" s="5" t="s">
        <v>84</v>
      </c>
      <c r="E7246" s="5" t="s">
        <v>261</v>
      </c>
      <c r="F7246" s="5" t="s">
        <v>261</v>
      </c>
      <c r="G7246" s="5" t="s">
        <v>88</v>
      </c>
      <c r="H7246" s="5" t="s">
        <v>131</v>
      </c>
      <c r="I7246" s="5">
        <v>2000</v>
      </c>
      <c r="J7246" s="5">
        <v>4495.7894567122239</v>
      </c>
      <c r="K7246" s="5">
        <v>115</v>
      </c>
      <c r="L7246" s="5">
        <v>0</v>
      </c>
      <c r="M7246" s="5">
        <v>7498.6200384145004</v>
      </c>
      <c r="N7246" s="5">
        <v>189.68163459129991</v>
      </c>
      <c r="O7246" s="5">
        <v>0</v>
      </c>
      <c r="P7246" s="5">
        <v>95</v>
      </c>
      <c r="Q7246" s="5">
        <v>255.92704432293399</v>
      </c>
      <c r="R7246" s="5">
        <v>466.04031799453338</v>
      </c>
      <c r="S7246" s="5">
        <v>3500</v>
      </c>
      <c r="V7246" s="5">
        <v>444</v>
      </c>
      <c r="W7246" s="5">
        <v>1463.40256687183</v>
      </c>
      <c r="X7246" s="5">
        <v>2929.148452505664</v>
      </c>
      <c r="Y7246" s="5">
        <v>2028.401080786887</v>
      </c>
      <c r="Z7246" s="5">
        <v>651.22988831965574</v>
      </c>
      <c r="AA7246" s="5">
        <v>22077</v>
      </c>
      <c r="AC7246" s="5">
        <v>0</v>
      </c>
      <c r="AD7246" s="5">
        <v>1487.4385937442969</v>
      </c>
      <c r="AE7246" s="5">
        <v>1237.2723063383919</v>
      </c>
      <c r="AF7246" s="5">
        <v>7182.510886215332</v>
      </c>
      <c r="AG7246" s="5">
        <v>65810</v>
      </c>
      <c r="AH7246" s="5">
        <v>5709.0734590293514</v>
      </c>
      <c r="AI7246" s="5">
        <v>1929.1371708202309</v>
      </c>
      <c r="AJ7246" s="5">
        <v>6861.75</v>
      </c>
      <c r="AL7246" s="5">
        <v>138426.421875</v>
      </c>
      <c r="AM7246" s="5">
        <v>113794.609375</v>
      </c>
      <c r="AN7246" s="5">
        <v>24631.8203125</v>
      </c>
      <c r="AO7246" s="5" t="s">
        <v>6258</v>
      </c>
    </row>
    <row r="7247" spans="1:41" x14ac:dyDescent="0.4">
      <c r="A7247" s="5">
        <v>2027</v>
      </c>
      <c r="B7247" s="5" t="s">
        <v>6344</v>
      </c>
      <c r="C7247" s="5" t="s">
        <v>171</v>
      </c>
      <c r="D7247" s="5" t="s">
        <v>84</v>
      </c>
      <c r="E7247" s="5" t="s">
        <v>264</v>
      </c>
      <c r="F7247" s="5" t="s">
        <v>264</v>
      </c>
      <c r="G7247" s="5" t="s">
        <v>88</v>
      </c>
      <c r="H7247" s="5" t="s">
        <v>131</v>
      </c>
      <c r="J7247" s="5">
        <v>0</v>
      </c>
      <c r="L7247" s="5">
        <v>0</v>
      </c>
      <c r="N7247" s="5">
        <v>0</v>
      </c>
      <c r="O7247" s="5">
        <v>229.73713352985601</v>
      </c>
      <c r="P7247" s="5">
        <v>1200</v>
      </c>
      <c r="Q7247" s="5">
        <v>0</v>
      </c>
      <c r="R7247" s="5">
        <v>0</v>
      </c>
      <c r="S7247" s="5">
        <v>0</v>
      </c>
      <c r="T7247" s="5">
        <v>0</v>
      </c>
      <c r="V7247" s="5">
        <v>531</v>
      </c>
      <c r="X7247" s="5">
        <v>0</v>
      </c>
      <c r="Y7247" s="5">
        <v>0</v>
      </c>
      <c r="Z7247" s="5">
        <v>0</v>
      </c>
      <c r="AA7247" s="5">
        <v>0</v>
      </c>
      <c r="AC7247" s="5">
        <v>0</v>
      </c>
      <c r="AD7247" s="5">
        <v>0</v>
      </c>
      <c r="AE7247" s="5">
        <v>25</v>
      </c>
      <c r="AF7247" s="5">
        <v>0</v>
      </c>
      <c r="AL7247" s="5">
        <v>1985.7371826171875</v>
      </c>
      <c r="AM7247" s="5">
        <v>1756</v>
      </c>
      <c r="AN7247" s="5">
        <v>229.73713684082031</v>
      </c>
      <c r="AO7247" s="5" t="s">
        <v>7213</v>
      </c>
    </row>
    <row r="7248" spans="1:41" x14ac:dyDescent="0.4">
      <c r="A7248" s="5">
        <v>2027</v>
      </c>
      <c r="B7248" s="5" t="s">
        <v>7352</v>
      </c>
      <c r="C7248" s="5" t="s">
        <v>171</v>
      </c>
      <c r="D7248" s="5" t="s">
        <v>84</v>
      </c>
      <c r="E7248" s="5" t="s">
        <v>264</v>
      </c>
      <c r="F7248" s="5" t="s">
        <v>264</v>
      </c>
      <c r="G7248" s="5" t="s">
        <v>88</v>
      </c>
      <c r="H7248" s="5" t="s">
        <v>131</v>
      </c>
      <c r="J7248" s="5">
        <v>0</v>
      </c>
      <c r="K7248" s="5">
        <v>37.753464383356487</v>
      </c>
      <c r="L7248" s="5">
        <v>0</v>
      </c>
      <c r="N7248" s="5">
        <v>0</v>
      </c>
      <c r="O7248" s="5">
        <v>563.08120963200008</v>
      </c>
      <c r="P7248" s="5">
        <v>1200</v>
      </c>
      <c r="R7248" s="5">
        <v>0</v>
      </c>
      <c r="T7248" s="5">
        <v>0</v>
      </c>
      <c r="U7248" s="5">
        <v>0</v>
      </c>
      <c r="V7248" s="5">
        <v>990</v>
      </c>
      <c r="W7248" s="5">
        <v>646</v>
      </c>
      <c r="X7248" s="5">
        <v>0</v>
      </c>
      <c r="Y7248" s="5">
        <v>0</v>
      </c>
      <c r="Z7248" s="5">
        <v>0</v>
      </c>
      <c r="AA7248" s="5">
        <v>0</v>
      </c>
      <c r="AC7248" s="5">
        <v>0</v>
      </c>
      <c r="AD7248" s="5">
        <v>0</v>
      </c>
      <c r="AE7248" s="5">
        <v>13</v>
      </c>
      <c r="AF7248" s="5">
        <v>0</v>
      </c>
      <c r="AH7248" s="5">
        <v>0</v>
      </c>
      <c r="AL7248" s="5">
        <v>3449.834716796875</v>
      </c>
      <c r="AM7248" s="5">
        <v>2203</v>
      </c>
      <c r="AN7248" s="5">
        <v>1246.834716796875</v>
      </c>
      <c r="AO7248" s="5" t="s">
        <v>8164</v>
      </c>
    </row>
    <row r="7249" spans="1:41" x14ac:dyDescent="0.4">
      <c r="A7249" s="5">
        <v>2027</v>
      </c>
      <c r="B7249" s="5" t="s">
        <v>4024</v>
      </c>
      <c r="C7249" s="5" t="s">
        <v>171</v>
      </c>
      <c r="D7249" s="5" t="s">
        <v>84</v>
      </c>
      <c r="E7249" s="5" t="s">
        <v>264</v>
      </c>
      <c r="F7249" s="5" t="s">
        <v>264</v>
      </c>
      <c r="G7249" s="5" t="s">
        <v>88</v>
      </c>
      <c r="H7249" s="5" t="s">
        <v>131</v>
      </c>
      <c r="K7249" s="5">
        <v>21</v>
      </c>
      <c r="N7249" s="5">
        <v>0</v>
      </c>
      <c r="O7249" s="5">
        <v>238.55007970919479</v>
      </c>
      <c r="P7249" s="5">
        <v>791.7340067340067</v>
      </c>
      <c r="Q7249" s="5">
        <v>0</v>
      </c>
      <c r="R7249" s="5">
        <v>0</v>
      </c>
      <c r="S7249" s="5">
        <v>0</v>
      </c>
      <c r="V7249" s="5">
        <v>419</v>
      </c>
      <c r="X7249" s="5">
        <v>335.22346549855831</v>
      </c>
      <c r="AA7249" s="5">
        <v>0</v>
      </c>
      <c r="AC7249" s="5">
        <v>0</v>
      </c>
      <c r="AE7249" s="5">
        <v>120</v>
      </c>
      <c r="AF7249" s="5">
        <v>0</v>
      </c>
      <c r="AL7249" s="5">
        <v>1925.507568359375</v>
      </c>
      <c r="AM7249" s="5">
        <v>1330.7340087890625</v>
      </c>
      <c r="AN7249" s="5">
        <v>594.7735595703125</v>
      </c>
      <c r="AO7249" s="5" t="s">
        <v>4892</v>
      </c>
    </row>
    <row r="7250" spans="1:41" x14ac:dyDescent="0.4">
      <c r="A7250" s="5">
        <v>2027</v>
      </c>
      <c r="B7250" s="5" t="s">
        <v>4980</v>
      </c>
      <c r="C7250" s="5" t="s">
        <v>171</v>
      </c>
      <c r="D7250" s="5" t="s">
        <v>84</v>
      </c>
      <c r="E7250" s="5" t="s">
        <v>264</v>
      </c>
      <c r="F7250" s="5" t="s">
        <v>264</v>
      </c>
      <c r="G7250" s="5" t="s">
        <v>88</v>
      </c>
      <c r="H7250" s="5" t="s">
        <v>131</v>
      </c>
      <c r="K7250" s="5">
        <v>30.010535090073748</v>
      </c>
      <c r="L7250" s="5">
        <v>0</v>
      </c>
      <c r="N7250" s="5">
        <v>0</v>
      </c>
      <c r="O7250" s="5">
        <v>234.33187620045311</v>
      </c>
      <c r="P7250" s="5">
        <v>1200</v>
      </c>
      <c r="Q7250" s="5">
        <v>0</v>
      </c>
      <c r="R7250" s="5">
        <v>0</v>
      </c>
      <c r="S7250" s="5">
        <v>0</v>
      </c>
      <c r="V7250" s="5">
        <v>383</v>
      </c>
      <c r="X7250" s="5">
        <v>0</v>
      </c>
      <c r="Y7250" s="5">
        <v>0</v>
      </c>
      <c r="Z7250" s="5">
        <v>0</v>
      </c>
      <c r="AA7250" s="5">
        <v>0</v>
      </c>
      <c r="AC7250" s="5">
        <v>0</v>
      </c>
      <c r="AE7250" s="5">
        <v>29.291484525056639</v>
      </c>
      <c r="AF7250" s="5">
        <v>0</v>
      </c>
      <c r="AL7250" s="5">
        <v>1876.6339111328125</v>
      </c>
      <c r="AM7250" s="5">
        <v>1612.29150390625</v>
      </c>
      <c r="AN7250" s="5">
        <v>264.3424072265625</v>
      </c>
      <c r="AO7250" s="5" t="s">
        <v>6259</v>
      </c>
    </row>
    <row r="7251" spans="1:41" x14ac:dyDescent="0.4">
      <c r="A7251" s="5">
        <v>2027</v>
      </c>
      <c r="B7251" s="5" t="s">
        <v>6344</v>
      </c>
      <c r="C7251" s="5" t="s">
        <v>278</v>
      </c>
      <c r="D7251" s="5" t="s">
        <v>108</v>
      </c>
      <c r="E7251" s="5" t="s">
        <v>109</v>
      </c>
      <c r="F7251" s="5" t="s">
        <v>109</v>
      </c>
      <c r="G7251" s="5" t="s">
        <v>87</v>
      </c>
      <c r="H7251" s="5" t="s">
        <v>131</v>
      </c>
      <c r="I7251" s="5">
        <v>710.52204508455679</v>
      </c>
      <c r="J7251" s="5">
        <v>0</v>
      </c>
      <c r="K7251" s="5">
        <v>86.058853518653123</v>
      </c>
      <c r="L7251" s="5">
        <v>471.98964423474132</v>
      </c>
      <c r="M7251" s="5">
        <v>720.67236001433616</v>
      </c>
      <c r="N7251" s="5">
        <v>1090.2311161667019</v>
      </c>
      <c r="O7251" s="5">
        <v>1833.722399174675</v>
      </c>
      <c r="P7251" s="5">
        <v>294.20586320816244</v>
      </c>
      <c r="Q7251" s="5">
        <v>213.67187875237573</v>
      </c>
      <c r="R7251" s="5">
        <v>745.43045134604063</v>
      </c>
      <c r="S7251" s="5">
        <v>2979.9142316122366</v>
      </c>
      <c r="T7251" s="5">
        <v>710.52204508455679</v>
      </c>
      <c r="U7251" s="5">
        <v>83.232582424190937</v>
      </c>
      <c r="V7251" s="5">
        <v>1866.6429155864287</v>
      </c>
      <c r="W7251" s="5">
        <v>497.3654315591898</v>
      </c>
      <c r="X7251" s="5">
        <v>2621.8263463620146</v>
      </c>
      <c r="Y7251" s="5">
        <v>2136.6412927185602</v>
      </c>
      <c r="Z7251" s="5">
        <v>236.42286004523262</v>
      </c>
      <c r="AA7251" s="5">
        <v>6677.8921923018561</v>
      </c>
      <c r="AB7251" s="5">
        <v>568.4176360676455</v>
      </c>
      <c r="AC7251" s="5">
        <v>192.6529773672124</v>
      </c>
      <c r="AD7251" s="5">
        <v>1428.1706632941734</v>
      </c>
      <c r="AE7251" s="5">
        <v>1122.6248312335997</v>
      </c>
      <c r="AF7251" s="5">
        <v>2042.6493764688032</v>
      </c>
      <c r="AG7251" s="5">
        <v>13946.532713516874</v>
      </c>
      <c r="AH7251" s="5">
        <v>731.83770643709352</v>
      </c>
      <c r="AI7251" s="5">
        <v>511.57587246088093</v>
      </c>
      <c r="AJ7251" s="5">
        <v>830.29576125595361</v>
      </c>
      <c r="AK7251" s="5">
        <v>284.20881803382275</v>
      </c>
      <c r="AL7251" s="5">
        <v>45635.92578125</v>
      </c>
      <c r="AM7251" s="5">
        <v>32661.638671875</v>
      </c>
      <c r="AN7251" s="5">
        <v>12974.29296875</v>
      </c>
      <c r="AO7251" s="5" t="s">
        <v>7214</v>
      </c>
    </row>
    <row r="7252" spans="1:41" x14ac:dyDescent="0.4">
      <c r="A7252" s="5">
        <v>2027</v>
      </c>
      <c r="B7252" s="5" t="s">
        <v>4980</v>
      </c>
      <c r="C7252" s="5" t="s">
        <v>278</v>
      </c>
      <c r="D7252" s="5" t="s">
        <v>108</v>
      </c>
      <c r="E7252" s="5" t="s">
        <v>109</v>
      </c>
      <c r="F7252" s="5" t="s">
        <v>109</v>
      </c>
      <c r="G7252" s="5" t="s">
        <v>87</v>
      </c>
      <c r="H7252" s="5" t="s">
        <v>131</v>
      </c>
      <c r="I7252" s="5">
        <v>289.81170731343684</v>
      </c>
      <c r="J7252" s="5">
        <v>42.445421024991141</v>
      </c>
      <c r="K7252" s="5">
        <v>61.43964279868689</v>
      </c>
      <c r="L7252" s="5">
        <v>484.22769324388815</v>
      </c>
      <c r="M7252" s="5">
        <v>301.9914646037152</v>
      </c>
      <c r="N7252" s="5">
        <v>1108.0556270752945</v>
      </c>
      <c r="O7252" s="5">
        <v>2199.9213875981959</v>
      </c>
      <c r="P7252" s="5">
        <v>355.00971093947021</v>
      </c>
      <c r="Q7252" s="5">
        <v>220.0627727192084</v>
      </c>
      <c r="R7252" s="5">
        <v>758.84570324163371</v>
      </c>
      <c r="S7252" s="5">
        <v>520.67493897192276</v>
      </c>
      <c r="T7252" s="5">
        <v>728.94491456069193</v>
      </c>
      <c r="U7252" s="5">
        <v>343.64545972146902</v>
      </c>
      <c r="V7252" s="5">
        <v>2349.2853246413156</v>
      </c>
      <c r="W7252" s="5">
        <v>479.02094385416893</v>
      </c>
      <c r="X7252" s="5">
        <v>2401.1966160568163</v>
      </c>
      <c r="Y7252" s="5">
        <v>2842.8851667866984</v>
      </c>
      <c r="Z7252" s="5">
        <v>234.94583662541513</v>
      </c>
      <c r="AA7252" s="5">
        <v>10307.281091888182</v>
      </c>
      <c r="AB7252" s="5">
        <v>583.15593164855352</v>
      </c>
      <c r="AC7252" s="5">
        <v>197.64820683374191</v>
      </c>
      <c r="AD7252" s="5">
        <v>1376.3059878387037</v>
      </c>
      <c r="AE7252" s="5">
        <v>1166.311863297107</v>
      </c>
      <c r="AF7252" s="5">
        <v>1729.1614723257555</v>
      </c>
      <c r="AG7252" s="5">
        <v>17504.050098358101</v>
      </c>
      <c r="AH7252" s="5">
        <v>934.63739543048132</v>
      </c>
      <c r="AI7252" s="5">
        <v>461.31799592912358</v>
      </c>
      <c r="AJ7252" s="5">
        <v>1631.7952587380059</v>
      </c>
      <c r="AK7252" s="5">
        <v>338.4387103317498</v>
      </c>
      <c r="AL7252" s="5">
        <v>51952.515625</v>
      </c>
      <c r="AM7252" s="5">
        <v>41565.47265625</v>
      </c>
      <c r="AN7252" s="5">
        <v>10387.0458984375</v>
      </c>
      <c r="AO7252" s="5" t="s">
        <v>6260</v>
      </c>
    </row>
    <row r="7253" spans="1:41" x14ac:dyDescent="0.4">
      <c r="A7253" s="5">
        <v>2027</v>
      </c>
      <c r="B7253" s="5" t="s">
        <v>4024</v>
      </c>
      <c r="C7253" s="5" t="s">
        <v>278</v>
      </c>
      <c r="D7253" s="5" t="s">
        <v>108</v>
      </c>
      <c r="E7253" s="5" t="s">
        <v>109</v>
      </c>
      <c r="F7253" s="5" t="s">
        <v>109</v>
      </c>
      <c r="G7253" s="5" t="s">
        <v>87</v>
      </c>
      <c r="H7253" s="5" t="s">
        <v>131</v>
      </c>
      <c r="I7253" s="5">
        <v>279.96725946811461</v>
      </c>
      <c r="J7253" s="5">
        <v>491.08174013923184</v>
      </c>
      <c r="K7253" s="5">
        <v>494.24383579199059</v>
      </c>
      <c r="L7253" s="5">
        <v>497.50110929137867</v>
      </c>
      <c r="M7253" s="5">
        <v>609.85076840253498</v>
      </c>
      <c r="N7253" s="5">
        <v>925.70134602484075</v>
      </c>
      <c r="O7253" s="5">
        <v>2257.1700221189958</v>
      </c>
      <c r="P7253" s="5">
        <v>489.79243124292032</v>
      </c>
      <c r="Q7253" s="5">
        <v>112.66889928607935</v>
      </c>
      <c r="R7253" s="5">
        <v>665.43872258368572</v>
      </c>
      <c r="S7253" s="5">
        <v>0</v>
      </c>
      <c r="T7253" s="5">
        <v>641.93691521468213</v>
      </c>
      <c r="U7253" s="5">
        <v>378.25575850558971</v>
      </c>
      <c r="V7253" s="5">
        <v>2730.3716793797817</v>
      </c>
      <c r="W7253" s="5">
        <v>706.13060673615041</v>
      </c>
      <c r="X7253" s="5">
        <v>1582.3744960041915</v>
      </c>
      <c r="Y7253" s="5">
        <v>2851.2697984118799</v>
      </c>
      <c r="Z7253" s="5">
        <v>370.18362110713338</v>
      </c>
      <c r="AA7253" s="5">
        <v>9636.5429922310705</v>
      </c>
      <c r="AB7253" s="5">
        <v>191.55397550006114</v>
      </c>
      <c r="AC7253" s="5">
        <v>203.28002315131602</v>
      </c>
      <c r="AD7253" s="5">
        <v>1301.2444381492398</v>
      </c>
      <c r="AE7253" s="5">
        <v>1163.5106588266115</v>
      </c>
      <c r="AF7253" s="5">
        <v>1435.3155517404412</v>
      </c>
      <c r="AG7253" s="5">
        <v>17977.443310587172</v>
      </c>
      <c r="AH7253" s="5">
        <v>1735.3694607970242</v>
      </c>
      <c r="AI7253" s="5">
        <v>423.6783640416902</v>
      </c>
      <c r="AJ7253" s="5">
        <v>881.19717408593351</v>
      </c>
      <c r="AK7253" s="5">
        <v>315.61898331388539</v>
      </c>
      <c r="AL7253" s="5">
        <v>51348.69140625</v>
      </c>
      <c r="AM7253" s="5">
        <v>41089.51953125</v>
      </c>
      <c r="AN7253" s="5">
        <v>10259.1728515625</v>
      </c>
      <c r="AO7253" s="5" t="s">
        <v>4893</v>
      </c>
    </row>
    <row r="7254" spans="1:41" x14ac:dyDescent="0.4">
      <c r="A7254" s="5">
        <v>2027</v>
      </c>
      <c r="B7254" s="5" t="s">
        <v>7352</v>
      </c>
      <c r="C7254" s="5" t="s">
        <v>278</v>
      </c>
      <c r="D7254" s="5" t="s">
        <v>108</v>
      </c>
      <c r="E7254" s="5" t="s">
        <v>109</v>
      </c>
      <c r="F7254" s="5" t="s">
        <v>109</v>
      </c>
      <c r="G7254" s="5" t="s">
        <v>87</v>
      </c>
      <c r="H7254" s="5" t="s">
        <v>131</v>
      </c>
      <c r="I7254" s="5">
        <v>300</v>
      </c>
      <c r="J7254" s="5">
        <v>0</v>
      </c>
      <c r="K7254" s="5">
        <v>74.84966</v>
      </c>
      <c r="L7254" s="5">
        <v>465</v>
      </c>
      <c r="M7254" s="5">
        <v>1269.6307978692171</v>
      </c>
      <c r="N7254" s="5">
        <v>1072.8733691406251</v>
      </c>
      <c r="O7254" s="5">
        <v>1536.943490846309</v>
      </c>
      <c r="P7254" s="5">
        <v>311.97000000000003</v>
      </c>
      <c r="Q7254" s="5">
        <v>188.9102081233687</v>
      </c>
      <c r="R7254" s="5">
        <v>928.55309112622263</v>
      </c>
      <c r="T7254" s="5">
        <v>700</v>
      </c>
      <c r="U7254" s="5">
        <v>122</v>
      </c>
      <c r="V7254" s="5">
        <v>1869</v>
      </c>
      <c r="W7254" s="5">
        <v>285.60000000000002</v>
      </c>
      <c r="X7254" s="5">
        <v>2334.312699425654</v>
      </c>
      <c r="Y7254" s="5">
        <v>1345</v>
      </c>
      <c r="Z7254" s="5">
        <v>216.98372186746121</v>
      </c>
      <c r="AA7254" s="5">
        <v>7353</v>
      </c>
      <c r="AB7254" s="5">
        <v>446</v>
      </c>
      <c r="AC7254" s="5">
        <v>193.41995992226151</v>
      </c>
      <c r="AD7254" s="5">
        <v>798.25535557621549</v>
      </c>
      <c r="AE7254" s="5">
        <v>1283.4675</v>
      </c>
      <c r="AF7254" s="5">
        <v>2281.2165737146288</v>
      </c>
      <c r="AG7254" s="5">
        <v>14326</v>
      </c>
      <c r="AH7254" s="5">
        <v>532.33900000000006</v>
      </c>
      <c r="AI7254" s="5">
        <v>621</v>
      </c>
      <c r="AJ7254" s="5">
        <v>958.44382909091541</v>
      </c>
      <c r="AK7254" s="5">
        <v>242</v>
      </c>
      <c r="AL7254" s="5">
        <v>42056.76953125</v>
      </c>
      <c r="AM7254" s="5">
        <v>33215.83984375</v>
      </c>
      <c r="AN7254" s="5">
        <v>8840.931640625</v>
      </c>
      <c r="AO7254" s="5" t="s">
        <v>8165</v>
      </c>
    </row>
    <row r="7255" spans="1:41" x14ac:dyDescent="0.4">
      <c r="A7255" s="5">
        <v>2027</v>
      </c>
      <c r="B7255" s="5" t="s">
        <v>4024</v>
      </c>
      <c r="C7255" s="5" t="s">
        <v>278</v>
      </c>
      <c r="D7255" s="5" t="s">
        <v>108</v>
      </c>
      <c r="E7255" s="5" t="s">
        <v>109</v>
      </c>
      <c r="F7255" s="5" t="s">
        <v>109</v>
      </c>
      <c r="G7255" s="5" t="s">
        <v>88</v>
      </c>
      <c r="H7255" s="5" t="s">
        <v>131</v>
      </c>
      <c r="I7255" s="5">
        <v>318.98323868044508</v>
      </c>
      <c r="J7255" s="5">
        <v>563.36904180383203</v>
      </c>
      <c r="K7255" s="5">
        <v>553.15945648852994</v>
      </c>
      <c r="L7255" s="5">
        <v>562.2315000000001</v>
      </c>
      <c r="M7255" s="5">
        <v>681.16195000000005</v>
      </c>
      <c r="N7255" s="5">
        <v>1042.1636066725109</v>
      </c>
      <c r="O7255" s="5">
        <v>2516.3598288172238</v>
      </c>
      <c r="P7255" s="5">
        <v>532.79426991589742</v>
      </c>
      <c r="Q7255" s="5">
        <v>126.10015995724871</v>
      </c>
      <c r="R7255" s="5">
        <v>732.43000268756896</v>
      </c>
      <c r="S7255" s="5">
        <v>0</v>
      </c>
      <c r="T7255" s="5">
        <v>731.3966519968543</v>
      </c>
      <c r="U7255" s="5">
        <v>394.3805476453627</v>
      </c>
      <c r="V7255" s="5">
        <v>3175</v>
      </c>
      <c r="W7255" s="5">
        <v>795.748107311691</v>
      </c>
      <c r="X7255" s="5">
        <v>2322.0648608331512</v>
      </c>
      <c r="Y7255" s="5">
        <v>3177.3759616398388</v>
      </c>
      <c r="Z7255" s="5">
        <v>415</v>
      </c>
      <c r="AA7255" s="5">
        <v>10940</v>
      </c>
      <c r="AB7255" s="5">
        <v>179.04</v>
      </c>
      <c r="AC7255" s="5">
        <v>227.06766999999999</v>
      </c>
      <c r="AD7255" s="5">
        <v>1456.365801333189</v>
      </c>
      <c r="AE7255" s="5">
        <v>1299.663168376763</v>
      </c>
      <c r="AF7255" s="5">
        <v>1635.3398039913291</v>
      </c>
      <c r="AG7255" s="5">
        <v>20496</v>
      </c>
      <c r="AH7255" s="5">
        <v>1883</v>
      </c>
      <c r="AI7255" s="5">
        <v>473.25665717443519</v>
      </c>
      <c r="AJ7255" s="5">
        <v>1004</v>
      </c>
      <c r="AK7255" s="5">
        <v>352.55230774358182</v>
      </c>
      <c r="AL7255" s="5">
        <v>58586.00390625</v>
      </c>
      <c r="AM7255" s="5">
        <v>46641.8984375</v>
      </c>
      <c r="AN7255" s="5">
        <v>11944.1064453125</v>
      </c>
      <c r="AO7255" s="5" t="s">
        <v>4894</v>
      </c>
    </row>
    <row r="7256" spans="1:41" x14ac:dyDescent="0.4">
      <c r="A7256" s="5">
        <v>2027</v>
      </c>
      <c r="B7256" s="5" t="s">
        <v>7352</v>
      </c>
      <c r="C7256" s="5" t="s">
        <v>278</v>
      </c>
      <c r="D7256" s="5" t="s">
        <v>108</v>
      </c>
      <c r="E7256" s="5" t="s">
        <v>109</v>
      </c>
      <c r="F7256" s="5" t="s">
        <v>109</v>
      </c>
      <c r="G7256" s="5" t="s">
        <v>88</v>
      </c>
      <c r="H7256" s="5" t="s">
        <v>131</v>
      </c>
      <c r="I7256" s="5">
        <v>344.60570029478401</v>
      </c>
      <c r="J7256" s="5">
        <v>0</v>
      </c>
      <c r="K7256" s="5">
        <v>84.267727468132136</v>
      </c>
      <c r="L7256" s="5">
        <v>535.02940569174189</v>
      </c>
      <c r="M7256" s="5">
        <v>1429.8104909004801</v>
      </c>
      <c r="N7256" s="5">
        <v>1207.0898276201169</v>
      </c>
      <c r="O7256" s="5">
        <v>1730.8479999235369</v>
      </c>
      <c r="P7256" s="5">
        <v>345.17437762814222</v>
      </c>
      <c r="Q7256" s="5">
        <v>214.090296365</v>
      </c>
      <c r="R7256" s="5">
        <v>1062.9544923958881</v>
      </c>
      <c r="S7256" s="5">
        <v>0</v>
      </c>
      <c r="T7256" s="5">
        <v>805.55595269479227</v>
      </c>
      <c r="U7256" s="5">
        <v>140.1396514532122</v>
      </c>
      <c r="V7256" s="5">
        <v>2105</v>
      </c>
      <c r="W7256" s="5">
        <v>280</v>
      </c>
      <c r="X7256" s="5">
        <v>2631.392506743975</v>
      </c>
      <c r="Y7256" s="5">
        <v>1563.443456250418</v>
      </c>
      <c r="Z7256" s="5">
        <v>243.51451617951929</v>
      </c>
      <c r="AA7256" s="5">
        <v>8581</v>
      </c>
      <c r="AB7256" s="5">
        <v>502.26843899174412</v>
      </c>
      <c r="AC7256" s="5">
        <v>217.82229000000001</v>
      </c>
      <c r="AD7256" s="5">
        <v>904.65585395286951</v>
      </c>
      <c r="AE7256" s="5">
        <v>1445.3928648467181</v>
      </c>
      <c r="AF7256" s="5">
        <v>2699.9061362827329</v>
      </c>
      <c r="AG7256" s="5">
        <v>16653</v>
      </c>
      <c r="AH7256" s="5">
        <v>634.16093837950052</v>
      </c>
      <c r="AI7256" s="5">
        <v>699.34686236294408</v>
      </c>
      <c r="AJ7256" s="5">
        <v>1100.9506897236299</v>
      </c>
      <c r="AK7256" s="5">
        <v>273</v>
      </c>
      <c r="AL7256" s="5">
        <v>48434.41796875</v>
      </c>
      <c r="AM7256" s="5">
        <v>38459.11328125</v>
      </c>
      <c r="AN7256" s="5">
        <v>9975.3076171875</v>
      </c>
      <c r="AO7256" s="5" t="s">
        <v>8166</v>
      </c>
    </row>
    <row r="7257" spans="1:41" x14ac:dyDescent="0.4">
      <c r="A7257" s="5">
        <v>2027</v>
      </c>
      <c r="B7257" s="5" t="s">
        <v>4980</v>
      </c>
      <c r="C7257" s="5" t="s">
        <v>278</v>
      </c>
      <c r="D7257" s="5" t="s">
        <v>108</v>
      </c>
      <c r="E7257" s="5" t="s">
        <v>109</v>
      </c>
      <c r="F7257" s="5" t="s">
        <v>109</v>
      </c>
      <c r="G7257" s="5" t="s">
        <v>88</v>
      </c>
      <c r="H7257" s="5" t="s">
        <v>131</v>
      </c>
      <c r="I7257" s="5">
        <v>332.59889403733092</v>
      </c>
      <c r="J7257" s="5">
        <v>51.249690077430003</v>
      </c>
      <c r="K7257" s="5">
        <v>69</v>
      </c>
      <c r="L7257" s="5">
        <v>556.64459368168832</v>
      </c>
      <c r="M7257" s="5">
        <v>339.78122049065701</v>
      </c>
      <c r="N7257" s="5">
        <v>1261.450444114467</v>
      </c>
      <c r="O7257" s="5">
        <v>2475.2089435458129</v>
      </c>
      <c r="P7257" s="5">
        <v>402.57734343999999</v>
      </c>
      <c r="Q7257" s="5">
        <v>251.2649566998121</v>
      </c>
      <c r="R7257" s="5">
        <v>847.9527632269735</v>
      </c>
      <c r="S7257" s="5">
        <v>575.56611957875884</v>
      </c>
      <c r="T7257" s="5">
        <v>835.19295052891664</v>
      </c>
      <c r="U7257" s="5">
        <v>394.3805476453627</v>
      </c>
      <c r="V7257" s="5">
        <v>2740</v>
      </c>
      <c r="W7257" s="5">
        <v>538.96331526104211</v>
      </c>
      <c r="X7257" s="5">
        <v>2778.54925</v>
      </c>
      <c r="Y7257" s="5">
        <v>3240.9278464905742</v>
      </c>
      <c r="Z7257" s="5">
        <v>267.47080445432903</v>
      </c>
      <c r="AA7257" s="5">
        <v>12388</v>
      </c>
      <c r="AB7257" s="5">
        <v>710</v>
      </c>
      <c r="AC7257" s="5">
        <v>222.38095051423011</v>
      </c>
      <c r="AD7257" s="5">
        <v>1571.449183189352</v>
      </c>
      <c r="AE7257" s="5">
        <v>1312.258506722537</v>
      </c>
      <c r="AF7257" s="5">
        <v>1987.7598877600931</v>
      </c>
      <c r="AG7257" s="5">
        <v>21984</v>
      </c>
      <c r="AH7257" s="5">
        <v>1077.3667409235611</v>
      </c>
      <c r="AI7257" s="5">
        <v>519.04510578400368</v>
      </c>
      <c r="AJ7257" s="5">
        <v>1910.164256131784</v>
      </c>
      <c r="AK7257" s="5">
        <v>381</v>
      </c>
      <c r="AL7257" s="5">
        <v>62022.20703125</v>
      </c>
      <c r="AM7257" s="5">
        <v>50151.078125</v>
      </c>
      <c r="AN7257" s="5">
        <v>11871.123046875</v>
      </c>
      <c r="AO7257" s="5" t="s">
        <v>6261</v>
      </c>
    </row>
    <row r="7258" spans="1:41" x14ac:dyDescent="0.4">
      <c r="A7258" s="5">
        <v>2027</v>
      </c>
      <c r="B7258" s="5" t="s">
        <v>6344</v>
      </c>
      <c r="C7258" s="5" t="s">
        <v>278</v>
      </c>
      <c r="D7258" s="5" t="s">
        <v>108</v>
      </c>
      <c r="E7258" s="5" t="s">
        <v>109</v>
      </c>
      <c r="F7258" s="5" t="s">
        <v>109</v>
      </c>
      <c r="G7258" s="5" t="s">
        <v>88</v>
      </c>
      <c r="H7258" s="5" t="s">
        <v>131</v>
      </c>
      <c r="I7258" s="5">
        <v>820.16156670158591</v>
      </c>
      <c r="J7258" s="5">
        <v>0</v>
      </c>
      <c r="K7258" s="5">
        <v>74.84966</v>
      </c>
      <c r="L7258" s="5">
        <v>545.72999380557678</v>
      </c>
      <c r="M7258" s="5">
        <v>815.56682403098864</v>
      </c>
      <c r="N7258" s="5">
        <v>1233.7875509959999</v>
      </c>
      <c r="O7258" s="5">
        <v>2075.1776205481569</v>
      </c>
      <c r="P7258" s="5">
        <v>330.66718210589198</v>
      </c>
      <c r="Q7258" s="5">
        <v>241.80710293279881</v>
      </c>
      <c r="R7258" s="5">
        <v>843.5849346687628</v>
      </c>
      <c r="S7258" s="5">
        <v>3372.2941527997418</v>
      </c>
      <c r="T7258" s="5">
        <v>817.8737390422508</v>
      </c>
      <c r="U7258" s="5">
        <v>96.076069242185781</v>
      </c>
      <c r="V7258" s="5">
        <v>2112</v>
      </c>
      <c r="W7258" s="5">
        <v>562.85597714814708</v>
      </c>
      <c r="X7258" s="5">
        <v>3057</v>
      </c>
      <c r="Y7258" s="5">
        <v>2465.0586325385798</v>
      </c>
      <c r="Z7258" s="5">
        <v>269.1307514843416</v>
      </c>
      <c r="AA7258" s="5">
        <v>7924</v>
      </c>
      <c r="AB7258" s="5">
        <v>710</v>
      </c>
      <c r="AC7258" s="5">
        <v>218.02053971983301</v>
      </c>
      <c r="AD7258" s="5">
        <v>1540.1420665122109</v>
      </c>
      <c r="AE7258" s="5">
        <v>1270.446348420104</v>
      </c>
      <c r="AF7258" s="5">
        <v>2357.8473383289602</v>
      </c>
      <c r="AG7258" s="5">
        <v>16561</v>
      </c>
      <c r="AH7258" s="5">
        <v>891.07129039534288</v>
      </c>
      <c r="AI7258" s="5">
        <v>578.93757649523741</v>
      </c>
      <c r="AJ7258" s="5">
        <v>958.41737365985318</v>
      </c>
      <c r="AK7258" s="5">
        <v>322</v>
      </c>
      <c r="AL7258" s="5">
        <v>53065.5078125</v>
      </c>
      <c r="AM7258" s="5">
        <v>38247.73828125</v>
      </c>
      <c r="AN7258" s="5">
        <v>14817.767578125</v>
      </c>
      <c r="AO7258" s="5" t="s">
        <v>7215</v>
      </c>
    </row>
    <row r="7259" spans="1:41" x14ac:dyDescent="0.4">
      <c r="A7259" s="5">
        <v>2027</v>
      </c>
      <c r="B7259" s="5" t="s">
        <v>6344</v>
      </c>
      <c r="C7259" s="5" t="s">
        <v>278</v>
      </c>
      <c r="D7259" s="5" t="s">
        <v>108</v>
      </c>
      <c r="E7259" s="5" t="s">
        <v>30</v>
      </c>
      <c r="F7259" s="5" t="s">
        <v>30</v>
      </c>
      <c r="G7259" s="5" t="s">
        <v>87</v>
      </c>
      <c r="H7259" s="5" t="s">
        <v>131</v>
      </c>
      <c r="I7259" s="5">
        <v>8104.0114399358599</v>
      </c>
      <c r="J7259" s="5">
        <v>10637.133804905639</v>
      </c>
      <c r="K7259" s="5">
        <v>1918.9429387205241</v>
      </c>
      <c r="L7259" s="5">
        <v>2233.0692845514645</v>
      </c>
      <c r="M7259" s="5">
        <v>6573.9197131163837</v>
      </c>
      <c r="N7259" s="5">
        <v>5593.8385578014186</v>
      </c>
      <c r="O7259" s="5">
        <v>4067.7211277636297</v>
      </c>
      <c r="P7259" s="5">
        <v>5511.6210068702048</v>
      </c>
      <c r="Q7259" s="5">
        <v>2166.3857755887857</v>
      </c>
      <c r="R7259" s="5">
        <v>3650.0532893499249</v>
      </c>
      <c r="S7259" s="5">
        <v>9662.3892911048879</v>
      </c>
      <c r="T7259" s="5">
        <v>4161.6291212095475</v>
      </c>
      <c r="U7259" s="5">
        <v>1299.2403110117612</v>
      </c>
      <c r="V7259" s="5">
        <v>3017.6886286234108</v>
      </c>
      <c r="W7259" s="5">
        <v>1351.0069171536359</v>
      </c>
      <c r="X7259" s="5">
        <v>12276.805907568165</v>
      </c>
      <c r="Y7259" s="5">
        <v>19335.334909736746</v>
      </c>
      <c r="Z7259" s="5">
        <v>2267.8868948235936</v>
      </c>
      <c r="AA7259" s="5">
        <v>33036.230001952958</v>
      </c>
      <c r="AB7259" s="5">
        <v>1336.7964762519448</v>
      </c>
      <c r="AC7259" s="5">
        <v>6192.1136848047918</v>
      </c>
      <c r="AD7259" s="5">
        <v>3881.7158722287095</v>
      </c>
      <c r="AE7259" s="5">
        <v>5276.1337004993238</v>
      </c>
      <c r="AF7259" s="5">
        <v>20112.747530208551</v>
      </c>
      <c r="AG7259" s="5">
        <v>36810.117092844936</v>
      </c>
      <c r="AH7259" s="5">
        <v>7864.4640075930665</v>
      </c>
      <c r="AI7259" s="5">
        <v>2860.3587472118302</v>
      </c>
      <c r="AJ7259" s="5">
        <v>11591.659649808056</v>
      </c>
      <c r="AK7259" s="5">
        <v>1681.9071838644438</v>
      </c>
      <c r="AL7259" s="5">
        <v>234472.9375</v>
      </c>
      <c r="AM7259" s="5">
        <v>176835.265625</v>
      </c>
      <c r="AN7259" s="5">
        <v>57637.65625</v>
      </c>
      <c r="AO7259" s="5" t="s">
        <v>7216</v>
      </c>
    </row>
    <row r="7260" spans="1:41" x14ac:dyDescent="0.4">
      <c r="A7260" s="5">
        <v>2027</v>
      </c>
      <c r="B7260" s="5" t="s">
        <v>4024</v>
      </c>
      <c r="C7260" s="5" t="s">
        <v>278</v>
      </c>
      <c r="D7260" s="5" t="s">
        <v>108</v>
      </c>
      <c r="E7260" s="5" t="s">
        <v>30</v>
      </c>
      <c r="F7260" s="5" t="s">
        <v>30</v>
      </c>
      <c r="G7260" s="5" t="s">
        <v>87</v>
      </c>
      <c r="H7260" s="5" t="s">
        <v>131</v>
      </c>
      <c r="I7260" s="5">
        <v>8903.3860753822264</v>
      </c>
      <c r="J7260" s="5">
        <v>3852.9495822195981</v>
      </c>
      <c r="K7260" s="5">
        <v>1769.9324142070413</v>
      </c>
      <c r="L7260" s="5">
        <v>2050.9884441109093</v>
      </c>
      <c r="M7260" s="5">
        <v>6398.9800976117085</v>
      </c>
      <c r="N7260" s="5">
        <v>5677.0878174712543</v>
      </c>
      <c r="O7260" s="5">
        <v>3923.6318346471585</v>
      </c>
      <c r="P7260" s="5">
        <v>4244.9973944302519</v>
      </c>
      <c r="Q7260" s="5">
        <v>2496.1203398590746</v>
      </c>
      <c r="R7260" s="5">
        <v>3744.6320054189791</v>
      </c>
      <c r="S7260" s="5">
        <v>4689.3491656432534</v>
      </c>
      <c r="T7260" s="5">
        <v>4065.6004630263205</v>
      </c>
      <c r="U7260" s="5">
        <v>1230.3790874948074</v>
      </c>
      <c r="V7260" s="5">
        <v>3508.1852416482379</v>
      </c>
      <c r="W7260" s="5">
        <v>2332.3707919466783</v>
      </c>
      <c r="X7260" s="5">
        <v>6236.4171313106372</v>
      </c>
      <c r="Y7260" s="5">
        <v>17049.844468101957</v>
      </c>
      <c r="Z7260" s="5">
        <v>1743.9286196665532</v>
      </c>
      <c r="AA7260" s="5">
        <v>35134.277264558244</v>
      </c>
      <c r="AB7260" s="5">
        <v>648.35628436682896</v>
      </c>
      <c r="AC7260" s="5">
        <v>6261.2209317776178</v>
      </c>
      <c r="AD7260" s="5">
        <v>4191.0670331050296</v>
      </c>
      <c r="AE7260" s="5">
        <v>4970.7315134790224</v>
      </c>
      <c r="AF7260" s="5">
        <v>21579.565320828493</v>
      </c>
      <c r="AG7260" s="5">
        <v>41177.043426445787</v>
      </c>
      <c r="AH7260" s="5">
        <v>11853.365139439105</v>
      </c>
      <c r="AI7260" s="5">
        <v>2351.6288994031188</v>
      </c>
      <c r="AJ7260" s="5">
        <v>11832.968427317282</v>
      </c>
      <c r="AK7260" s="5">
        <v>1655.5824217482361</v>
      </c>
      <c r="AL7260" s="5">
        <v>225574.578125</v>
      </c>
      <c r="AM7260" s="5">
        <v>175458.296875</v>
      </c>
      <c r="AN7260" s="5">
        <v>50116.27734375</v>
      </c>
      <c r="AO7260" s="5" t="s">
        <v>4895</v>
      </c>
    </row>
    <row r="7261" spans="1:41" x14ac:dyDescent="0.4">
      <c r="A7261" s="5">
        <v>2027</v>
      </c>
      <c r="B7261" s="5" t="s">
        <v>4980</v>
      </c>
      <c r="C7261" s="5" t="s">
        <v>278</v>
      </c>
      <c r="D7261" s="5" t="s">
        <v>108</v>
      </c>
      <c r="E7261" s="5" t="s">
        <v>30</v>
      </c>
      <c r="F7261" s="5" t="s">
        <v>30</v>
      </c>
      <c r="G7261" s="5" t="s">
        <v>87</v>
      </c>
      <c r="H7261" s="5" t="s">
        <v>131</v>
      </c>
      <c r="I7261" s="5">
        <v>6847.7847502625282</v>
      </c>
      <c r="J7261" s="5">
        <v>11519.59211429013</v>
      </c>
      <c r="K7261" s="5">
        <v>1772.377492260425</v>
      </c>
      <c r="L7261" s="5">
        <v>1718.2272986073451</v>
      </c>
      <c r="M7261" s="5">
        <v>6810.6392466702655</v>
      </c>
      <c r="N7261" s="5">
        <v>5014.5162022507939</v>
      </c>
      <c r="O7261" s="5">
        <v>3823.5875802664486</v>
      </c>
      <c r="P7261" s="5">
        <v>4816.2431854902852</v>
      </c>
      <c r="Q7261" s="5">
        <v>2403.5609298739737</v>
      </c>
      <c r="R7261" s="5">
        <v>3644.7245728034595</v>
      </c>
      <c r="S7261" s="5">
        <v>6768.7742066349956</v>
      </c>
      <c r="T7261" s="5">
        <v>4165.3995117753821</v>
      </c>
      <c r="U7261" s="5">
        <v>1197.5523596354224</v>
      </c>
      <c r="V7261" s="5">
        <v>2821.0168193498776</v>
      </c>
      <c r="W7261" s="5">
        <v>2310.8833273367036</v>
      </c>
      <c r="X7261" s="5">
        <v>11284.06727739951</v>
      </c>
      <c r="Y7261" s="5">
        <v>15808.732497065519</v>
      </c>
      <c r="Z7261" s="5">
        <v>1957.0754720120574</v>
      </c>
      <c r="AA7261" s="5">
        <v>30651.092307399151</v>
      </c>
      <c r="AB7261" s="5">
        <v>183.27757851811683</v>
      </c>
      <c r="AC7261" s="5">
        <v>5718.6658690395361</v>
      </c>
      <c r="AD7261" s="5">
        <v>4334.038835059243</v>
      </c>
      <c r="AE7261" s="5">
        <v>4629.8415573383372</v>
      </c>
      <c r="AF7261" s="5">
        <v>21066.508030803994</v>
      </c>
      <c r="AG7261" s="5">
        <v>41481.131038015141</v>
      </c>
      <c r="AH7261" s="5">
        <v>7719.5266451977268</v>
      </c>
      <c r="AI7261" s="5">
        <v>2732.5020797246507</v>
      </c>
      <c r="AJ7261" s="5">
        <v>12416.014594724471</v>
      </c>
      <c r="AK7261" s="5">
        <v>1526.6189210656776</v>
      </c>
      <c r="AL7261" s="5">
        <v>227143.984375</v>
      </c>
      <c r="AM7261" s="5">
        <v>173712.28125</v>
      </c>
      <c r="AN7261" s="5">
        <v>53431.6953125</v>
      </c>
      <c r="AO7261" s="5" t="s">
        <v>6262</v>
      </c>
    </row>
    <row r="7262" spans="1:41" x14ac:dyDescent="0.4">
      <c r="A7262" s="5">
        <v>2027</v>
      </c>
      <c r="B7262" s="5" t="s">
        <v>7352</v>
      </c>
      <c r="C7262" s="5" t="s">
        <v>278</v>
      </c>
      <c r="D7262" s="5" t="s">
        <v>108</v>
      </c>
      <c r="E7262" s="5" t="s">
        <v>30</v>
      </c>
      <c r="F7262" s="5" t="s">
        <v>30</v>
      </c>
      <c r="G7262" s="5" t="s">
        <v>87</v>
      </c>
      <c r="H7262" s="5" t="s">
        <v>131</v>
      </c>
      <c r="I7262" s="5">
        <v>9131.3057134813425</v>
      </c>
      <c r="J7262" s="5">
        <v>14974.038156770041</v>
      </c>
      <c r="K7262" s="5">
        <v>1701.46</v>
      </c>
      <c r="L7262" s="5">
        <v>2200</v>
      </c>
      <c r="M7262" s="5">
        <v>8299.4966402149603</v>
      </c>
      <c r="N7262" s="5">
        <v>5743.3239999999996</v>
      </c>
      <c r="O7262" s="5">
        <v>3778.0331757874819</v>
      </c>
      <c r="P7262" s="5">
        <v>4702</v>
      </c>
      <c r="Q7262" s="5">
        <v>2234.4682388505421</v>
      </c>
      <c r="R7262" s="5">
        <v>3596</v>
      </c>
      <c r="S7262" s="5">
        <v>8609.1170579740919</v>
      </c>
      <c r="T7262" s="5">
        <v>4100</v>
      </c>
      <c r="U7262" s="5">
        <v>1037</v>
      </c>
      <c r="V7262" s="5">
        <v>2381</v>
      </c>
      <c r="W7262" s="5">
        <v>2239.9370519160962</v>
      </c>
      <c r="X7262" s="5">
        <v>13710</v>
      </c>
      <c r="Y7262" s="5">
        <v>18183</v>
      </c>
      <c r="Z7262" s="5">
        <v>2319.243784820309</v>
      </c>
      <c r="AA7262" s="5">
        <v>35102</v>
      </c>
      <c r="AB7262" s="5">
        <v>1659</v>
      </c>
      <c r="AC7262" s="5">
        <v>2109.7893513022782</v>
      </c>
      <c r="AD7262" s="5">
        <v>3767.2811121964369</v>
      </c>
      <c r="AE7262" s="5">
        <v>5388</v>
      </c>
      <c r="AF7262" s="5">
        <v>16730.046362399989</v>
      </c>
      <c r="AG7262" s="5">
        <v>36732</v>
      </c>
      <c r="AH7262" s="5">
        <v>12004</v>
      </c>
      <c r="AI7262" s="5">
        <v>3408.2626537092092</v>
      </c>
      <c r="AJ7262" s="5">
        <v>11493.10040272267</v>
      </c>
      <c r="AK7262" s="5">
        <v>1678</v>
      </c>
      <c r="AL7262" s="5">
        <v>239010.90625</v>
      </c>
      <c r="AM7262" s="5">
        <v>174056.3125</v>
      </c>
      <c r="AN7262" s="5">
        <v>64954.58984375</v>
      </c>
      <c r="AO7262" s="5" t="s">
        <v>8167</v>
      </c>
    </row>
    <row r="7263" spans="1:41" x14ac:dyDescent="0.4">
      <c r="A7263" s="5">
        <v>2027</v>
      </c>
      <c r="B7263" s="5" t="s">
        <v>7352</v>
      </c>
      <c r="C7263" s="5" t="s">
        <v>278</v>
      </c>
      <c r="D7263" s="5" t="s">
        <v>108</v>
      </c>
      <c r="E7263" s="5" t="s">
        <v>30</v>
      </c>
      <c r="F7263" s="5" t="s">
        <v>30</v>
      </c>
      <c r="G7263" s="5" t="s">
        <v>88</v>
      </c>
      <c r="H7263" s="5" t="s">
        <v>131</v>
      </c>
      <c r="I7263" s="5">
        <v>10489</v>
      </c>
      <c r="J7263" s="5">
        <v>17537.105095767602</v>
      </c>
      <c r="K7263" s="5">
        <v>1915.548682224183</v>
      </c>
      <c r="L7263" s="5">
        <v>2531.3219194017902</v>
      </c>
      <c r="M7263" s="5">
        <v>9346.5812150179208</v>
      </c>
      <c r="N7263" s="5">
        <v>6461.8138323999992</v>
      </c>
      <c r="O7263" s="5">
        <v>4254.6789813044843</v>
      </c>
      <c r="P7263" s="5">
        <v>5029.9820644197389</v>
      </c>
      <c r="Q7263" s="5">
        <v>2532.303427251984</v>
      </c>
      <c r="R7263" s="5">
        <v>4116.4952130195616</v>
      </c>
      <c r="S7263" s="5">
        <v>9722.8555253418454</v>
      </c>
      <c r="T7263" s="5">
        <v>4718.256294355212</v>
      </c>
      <c r="U7263" s="5">
        <v>1167.830428776768</v>
      </c>
      <c r="V7263" s="5">
        <v>2682</v>
      </c>
      <c r="W7263" s="5">
        <v>1989</v>
      </c>
      <c r="X7263" s="5">
        <v>15454.823715921309</v>
      </c>
      <c r="Y7263" s="5">
        <v>21416</v>
      </c>
      <c r="Z7263" s="5">
        <v>2670.0306082988768</v>
      </c>
      <c r="AA7263" s="5">
        <v>40966</v>
      </c>
      <c r="AB7263" s="5">
        <v>1868.3034535589759</v>
      </c>
      <c r="AC7263" s="5">
        <v>2375.9654799999989</v>
      </c>
      <c r="AD7263" s="5">
        <v>4269.4269293996449</v>
      </c>
      <c r="AE7263" s="5">
        <v>6067.7631149944327</v>
      </c>
      <c r="AF7263" s="5">
        <v>19800.642935267781</v>
      </c>
      <c r="AG7263" s="5">
        <v>42700</v>
      </c>
      <c r="AH7263" s="5">
        <v>14316.712760614861</v>
      </c>
      <c r="AI7263" s="5">
        <v>3838.2573155883051</v>
      </c>
      <c r="AJ7263" s="5">
        <v>13201.9597094617</v>
      </c>
      <c r="AK7263" s="5">
        <v>1866</v>
      </c>
      <c r="AL7263" s="5">
        <v>275306.65625</v>
      </c>
      <c r="AM7263" s="5">
        <v>201746.21875</v>
      </c>
      <c r="AN7263" s="5">
        <v>73560.4453125</v>
      </c>
      <c r="AO7263" s="5" t="s">
        <v>8168</v>
      </c>
    </row>
    <row r="7264" spans="1:41" x14ac:dyDescent="0.4">
      <c r="A7264" s="5">
        <v>2027</v>
      </c>
      <c r="B7264" s="5" t="s">
        <v>6344</v>
      </c>
      <c r="C7264" s="5" t="s">
        <v>278</v>
      </c>
      <c r="D7264" s="5" t="s">
        <v>108</v>
      </c>
      <c r="E7264" s="5" t="s">
        <v>30</v>
      </c>
      <c r="F7264" s="5" t="s">
        <v>30</v>
      </c>
      <c r="G7264" s="5" t="s">
        <v>88</v>
      </c>
      <c r="H7264" s="5" t="s">
        <v>131</v>
      </c>
      <c r="I7264" s="5">
        <v>9354</v>
      </c>
      <c r="J7264" s="5">
        <v>12765.804417176099</v>
      </c>
      <c r="K7264" s="5">
        <v>1669</v>
      </c>
      <c r="L7264" s="5">
        <v>2581.9483577898259</v>
      </c>
      <c r="M7264" s="5">
        <v>7439.5399620354283</v>
      </c>
      <c r="N7264" s="5">
        <v>6330.4085460000006</v>
      </c>
      <c r="O7264" s="5">
        <v>4603.3379178687264</v>
      </c>
      <c r="P7264" s="5">
        <v>6194.6834345986836</v>
      </c>
      <c r="Q7264" s="5">
        <v>2451.6444152065292</v>
      </c>
      <c r="R7264" s="5">
        <v>4130.6737068142374</v>
      </c>
      <c r="S7264" s="5">
        <v>10934.683476053789</v>
      </c>
      <c r="T7264" s="5">
        <v>4790.4033286760414</v>
      </c>
      <c r="U7264" s="5">
        <v>1372.23202073888</v>
      </c>
      <c r="V7264" s="5">
        <v>3415</v>
      </c>
      <c r="W7264" s="5">
        <v>1528.9006236411919</v>
      </c>
      <c r="X7264" s="5">
        <v>14310</v>
      </c>
      <c r="Y7264" s="5">
        <v>23362</v>
      </c>
      <c r="Z7264" s="5">
        <v>2581.6374278214439</v>
      </c>
      <c r="AA7264" s="5">
        <v>39206</v>
      </c>
      <c r="AB7264" s="5">
        <v>1700.3244871483539</v>
      </c>
      <c r="AC7264" s="5">
        <v>7007.4596614952834</v>
      </c>
      <c r="AD7264" s="5">
        <v>5134.8622333259782</v>
      </c>
      <c r="AE7264" s="5">
        <v>5970.8681004409564</v>
      </c>
      <c r="AF7264" s="5">
        <v>23216.313468621789</v>
      </c>
      <c r="AG7264" s="5">
        <v>43710</v>
      </c>
      <c r="AH7264" s="5">
        <v>9556.6508681199921</v>
      </c>
      <c r="AI7264" s="5">
        <v>3236.9962114356708</v>
      </c>
      <c r="AJ7264" s="5">
        <v>13380.350131045871</v>
      </c>
      <c r="AK7264" s="5">
        <v>1991</v>
      </c>
      <c r="AL7264" s="5">
        <v>273926.75</v>
      </c>
      <c r="AM7264" s="5">
        <v>207031.015625</v>
      </c>
      <c r="AN7264" s="5">
        <v>66895.703125</v>
      </c>
      <c r="AO7264" s="5" t="s">
        <v>7217</v>
      </c>
    </row>
    <row r="7265" spans="1:41" x14ac:dyDescent="0.4">
      <c r="A7265" s="5">
        <v>2027</v>
      </c>
      <c r="B7265" s="5" t="s">
        <v>4980</v>
      </c>
      <c r="C7265" s="5" t="s">
        <v>278</v>
      </c>
      <c r="D7265" s="5" t="s">
        <v>108</v>
      </c>
      <c r="E7265" s="5" t="s">
        <v>30</v>
      </c>
      <c r="F7265" s="5" t="s">
        <v>30</v>
      </c>
      <c r="G7265" s="5" t="s">
        <v>88</v>
      </c>
      <c r="H7265" s="5" t="s">
        <v>131</v>
      </c>
      <c r="I7265" s="5">
        <v>7858.7771890104732</v>
      </c>
      <c r="J7265" s="5">
        <v>13653.518981899821</v>
      </c>
      <c r="K7265" s="5">
        <v>1964.535797050213</v>
      </c>
      <c r="L7265" s="5">
        <v>1975.190493709217</v>
      </c>
      <c r="M7265" s="5">
        <v>7662.8898058157974</v>
      </c>
      <c r="N7265" s="5">
        <v>5708.7058950684077</v>
      </c>
      <c r="O7265" s="5">
        <v>4302.0528953713647</v>
      </c>
      <c r="P7265" s="5">
        <v>5461.5721311794314</v>
      </c>
      <c r="Q7265" s="5">
        <v>2744.3561921340338</v>
      </c>
      <c r="R7265" s="5">
        <v>4072.7044503351972</v>
      </c>
      <c r="S7265" s="5">
        <v>7482.3595545238641</v>
      </c>
      <c r="T7265" s="5">
        <v>4772.5311458795231</v>
      </c>
      <c r="U7265" s="5">
        <v>1251.3576767245761</v>
      </c>
      <c r="V7265" s="5">
        <v>3290</v>
      </c>
      <c r="W7265" s="5">
        <v>2600.0561254416189</v>
      </c>
      <c r="X7265" s="5">
        <v>13057.38</v>
      </c>
      <c r="Y7265" s="5">
        <v>19281</v>
      </c>
      <c r="Z7265" s="5">
        <v>2228.0052219502732</v>
      </c>
      <c r="AA7265" s="5">
        <v>37011</v>
      </c>
      <c r="AB7265" s="5">
        <v>223</v>
      </c>
      <c r="AC7265" s="5">
        <v>6434.2721444472663</v>
      </c>
      <c r="AD7265" s="5">
        <v>4948.5520279978309</v>
      </c>
      <c r="AE7265" s="5">
        <v>5209.1976079360729</v>
      </c>
      <c r="AF7265" s="5">
        <v>24217.03253802269</v>
      </c>
      <c r="AG7265" s="5">
        <v>52099</v>
      </c>
      <c r="AH7265" s="5">
        <v>9056.5721274950956</v>
      </c>
      <c r="AI7265" s="5">
        <v>3074.434215749945</v>
      </c>
      <c r="AJ7265" s="5">
        <v>14534.070469597489</v>
      </c>
      <c r="AK7265" s="5">
        <v>1585</v>
      </c>
      <c r="AL7265" s="5">
        <v>267759.125</v>
      </c>
      <c r="AM7265" s="5">
        <v>207029.765625</v>
      </c>
      <c r="AN7265" s="5">
        <v>60729.359375</v>
      </c>
      <c r="AO7265" s="5" t="s">
        <v>6263</v>
      </c>
    </row>
    <row r="7266" spans="1:41" x14ac:dyDescent="0.4">
      <c r="A7266" s="5">
        <v>2027</v>
      </c>
      <c r="B7266" s="5" t="s">
        <v>4024</v>
      </c>
      <c r="C7266" s="5" t="s">
        <v>278</v>
      </c>
      <c r="D7266" s="5" t="s">
        <v>108</v>
      </c>
      <c r="E7266" s="5" t="s">
        <v>30</v>
      </c>
      <c r="F7266" s="5" t="s">
        <v>30</v>
      </c>
      <c r="G7266" s="5" t="s">
        <v>88</v>
      </c>
      <c r="H7266" s="5" t="s">
        <v>131</v>
      </c>
      <c r="I7266" s="5">
        <v>10105.175470310131</v>
      </c>
      <c r="J7266" s="5">
        <v>3601.2413284545828</v>
      </c>
      <c r="K7266" s="5">
        <v>1980.9146444797491</v>
      </c>
      <c r="L7266" s="5">
        <v>2317.844700000001</v>
      </c>
      <c r="M7266" s="5">
        <v>7147.7804564583921</v>
      </c>
      <c r="N7266" s="5">
        <v>6391.3208516536488</v>
      </c>
      <c r="O7266" s="5">
        <v>4374.180693090042</v>
      </c>
      <c r="P7266" s="5">
        <v>5025.4336561909458</v>
      </c>
      <c r="Q7266" s="5">
        <v>2793.6828718771471</v>
      </c>
      <c r="R7266" s="5">
        <v>4121.612909967168</v>
      </c>
      <c r="S7266" s="5">
        <v>5249</v>
      </c>
      <c r="T7266" s="5">
        <v>4632.1787959800768</v>
      </c>
      <c r="U7266" s="5">
        <v>1270.1280418754441</v>
      </c>
      <c r="V7266" s="5">
        <v>4081</v>
      </c>
      <c r="W7266" s="5">
        <v>2628.3801120295252</v>
      </c>
      <c r="X7266" s="5">
        <v>6289.7721886592244</v>
      </c>
      <c r="Y7266" s="5">
        <v>19320</v>
      </c>
      <c r="Z7266" s="5">
        <v>1952</v>
      </c>
      <c r="AA7266" s="5">
        <v>39914</v>
      </c>
      <c r="AB7266" s="5">
        <v>606</v>
      </c>
      <c r="AC7266" s="5">
        <v>6993.9034199999996</v>
      </c>
      <c r="AD7266" s="5">
        <v>4690.6841782858628</v>
      </c>
      <c r="AE7266" s="5">
        <v>5552.4000738192562</v>
      </c>
      <c r="AF7266" s="5">
        <v>24586.873652410261</v>
      </c>
      <c r="AG7266" s="5">
        <v>46947</v>
      </c>
      <c r="AH7266" s="5">
        <v>12858</v>
      </c>
      <c r="AI7266" s="5">
        <v>2626.8134658318399</v>
      </c>
      <c r="AJ7266" s="5">
        <v>13482</v>
      </c>
      <c r="AK7266" s="5">
        <v>1732.5317771827499</v>
      </c>
      <c r="AL7266" s="5">
        <v>253271.875</v>
      </c>
      <c r="AM7266" s="5">
        <v>198455.609375</v>
      </c>
      <c r="AN7266" s="5">
        <v>54816.234375</v>
      </c>
      <c r="AO7266" s="5" t="s">
        <v>4896</v>
      </c>
    </row>
    <row r="7267" spans="1:41" x14ac:dyDescent="0.4">
      <c r="A7267" s="5">
        <v>2027</v>
      </c>
      <c r="B7267" s="5" t="s">
        <v>7352</v>
      </c>
      <c r="C7267" s="5" t="s">
        <v>278</v>
      </c>
      <c r="D7267" s="5" t="s">
        <v>108</v>
      </c>
      <c r="E7267" s="5" t="s">
        <v>217</v>
      </c>
      <c r="F7267" s="5" t="s">
        <v>284</v>
      </c>
      <c r="G7267" s="5" t="s">
        <v>87</v>
      </c>
      <c r="H7267" s="5" t="s">
        <v>131</v>
      </c>
      <c r="N7267" s="5">
        <v>0</v>
      </c>
      <c r="Q7267" s="5">
        <v>0</v>
      </c>
      <c r="T7267" s="5">
        <v>0</v>
      </c>
      <c r="V7267" s="5">
        <v>0</v>
      </c>
      <c r="AC7267" s="5">
        <v>2052.1931743295199</v>
      </c>
      <c r="AF7267" s="5">
        <v>0</v>
      </c>
      <c r="AL7267" s="5">
        <v>2052.193115234375</v>
      </c>
      <c r="AM7267" s="5">
        <v>2052.193115234375</v>
      </c>
      <c r="AN7267" s="5">
        <v>0</v>
      </c>
      <c r="AO7267" s="5" t="s">
        <v>8169</v>
      </c>
    </row>
    <row r="7268" spans="1:41" x14ac:dyDescent="0.4">
      <c r="A7268" s="5">
        <v>2027</v>
      </c>
      <c r="B7268" s="5" t="s">
        <v>6344</v>
      </c>
      <c r="C7268" s="5" t="s">
        <v>278</v>
      </c>
      <c r="D7268" s="5" t="s">
        <v>108</v>
      </c>
      <c r="E7268" s="5" t="s">
        <v>217</v>
      </c>
      <c r="F7268" s="5" t="s">
        <v>284</v>
      </c>
      <c r="G7268" s="5" t="s">
        <v>87</v>
      </c>
      <c r="H7268" s="5" t="s">
        <v>131</v>
      </c>
      <c r="I7268" s="5">
        <v>0</v>
      </c>
      <c r="N7268" s="5">
        <v>0</v>
      </c>
      <c r="Q7268" s="5">
        <v>0</v>
      </c>
      <c r="S7268" s="5">
        <v>0</v>
      </c>
      <c r="V7268" s="5">
        <v>0</v>
      </c>
      <c r="AC7268" s="5">
        <v>1973.1175335021817</v>
      </c>
      <c r="AF7268" s="5">
        <v>0</v>
      </c>
      <c r="AG7268" s="5">
        <v>0</v>
      </c>
      <c r="AH7268" s="5">
        <v>0</v>
      </c>
      <c r="AL7268" s="5">
        <v>1973.1175537109375</v>
      </c>
      <c r="AM7268" s="5">
        <v>1973.1175537109375</v>
      </c>
      <c r="AN7268" s="5">
        <v>0</v>
      </c>
      <c r="AO7268" s="5" t="s">
        <v>7218</v>
      </c>
    </row>
    <row r="7269" spans="1:41" x14ac:dyDescent="0.4">
      <c r="A7269" s="5">
        <v>2027</v>
      </c>
      <c r="B7269" s="5" t="s">
        <v>4024</v>
      </c>
      <c r="C7269" s="5" t="s">
        <v>278</v>
      </c>
      <c r="D7269" s="5" t="s">
        <v>108</v>
      </c>
      <c r="E7269" s="5" t="s">
        <v>217</v>
      </c>
      <c r="F7269" s="5" t="s">
        <v>284</v>
      </c>
      <c r="G7269" s="5" t="s">
        <v>87</v>
      </c>
      <c r="H7269" s="5" t="s">
        <v>131</v>
      </c>
      <c r="N7269" s="5">
        <v>0</v>
      </c>
      <c r="Q7269" s="5">
        <v>0</v>
      </c>
      <c r="V7269" s="5">
        <v>0</v>
      </c>
      <c r="X7269" s="5">
        <v>0</v>
      </c>
      <c r="Y7269" s="5">
        <v>0</v>
      </c>
      <c r="AC7269" s="5">
        <v>1830.3970941880275</v>
      </c>
      <c r="AF7269" s="5">
        <v>0</v>
      </c>
      <c r="AH7269" s="5">
        <v>0</v>
      </c>
      <c r="AL7269" s="5">
        <v>1830.3970947265625</v>
      </c>
      <c r="AM7269" s="5">
        <v>1830.3970947265625</v>
      </c>
      <c r="AN7269" s="5">
        <v>0</v>
      </c>
      <c r="AO7269" s="5" t="s">
        <v>4897</v>
      </c>
    </row>
    <row r="7270" spans="1:41" x14ac:dyDescent="0.4">
      <c r="A7270" s="5">
        <v>2027</v>
      </c>
      <c r="B7270" s="5" t="s">
        <v>4980</v>
      </c>
      <c r="C7270" s="5" t="s">
        <v>278</v>
      </c>
      <c r="D7270" s="5" t="s">
        <v>108</v>
      </c>
      <c r="E7270" s="5" t="s">
        <v>217</v>
      </c>
      <c r="F7270" s="5" t="s">
        <v>284</v>
      </c>
      <c r="G7270" s="5" t="s">
        <v>87</v>
      </c>
      <c r="H7270" s="5" t="s">
        <v>131</v>
      </c>
      <c r="N7270" s="5">
        <v>0</v>
      </c>
      <c r="Q7270" s="5">
        <v>0</v>
      </c>
      <c r="V7270" s="5">
        <v>0</v>
      </c>
      <c r="X7270" s="5">
        <v>0</v>
      </c>
      <c r="AC7270" s="5">
        <v>1936.1670693891469</v>
      </c>
      <c r="AF7270" s="5">
        <v>0</v>
      </c>
      <c r="AH7270" s="5">
        <v>0</v>
      </c>
      <c r="AL7270" s="5">
        <v>1936.1671142578125</v>
      </c>
      <c r="AM7270" s="5">
        <v>1936.1671142578125</v>
      </c>
      <c r="AN7270" s="5">
        <v>0</v>
      </c>
      <c r="AO7270" s="5" t="s">
        <v>6264</v>
      </c>
    </row>
    <row r="7271" spans="1:41" x14ac:dyDescent="0.4">
      <c r="A7271" s="5">
        <v>2027</v>
      </c>
      <c r="B7271" s="5" t="s">
        <v>7352</v>
      </c>
      <c r="C7271" s="5" t="s">
        <v>278</v>
      </c>
      <c r="D7271" s="5" t="s">
        <v>108</v>
      </c>
      <c r="E7271" s="5" t="s">
        <v>217</v>
      </c>
      <c r="F7271" s="5" t="s">
        <v>218</v>
      </c>
      <c r="G7271" s="5" t="s">
        <v>87</v>
      </c>
      <c r="H7271" s="5" t="s">
        <v>131</v>
      </c>
      <c r="N7271" s="5">
        <v>0</v>
      </c>
      <c r="Q7271" s="5">
        <v>125</v>
      </c>
      <c r="T7271" s="5">
        <v>0</v>
      </c>
      <c r="V7271" s="5">
        <v>48</v>
      </c>
      <c r="AC7271" s="5">
        <v>0</v>
      </c>
      <c r="AD7271" s="5">
        <v>125</v>
      </c>
      <c r="AF7271" s="5">
        <v>0</v>
      </c>
      <c r="AH7271" s="5">
        <v>235</v>
      </c>
      <c r="AL7271" s="5">
        <v>533</v>
      </c>
      <c r="AM7271" s="5">
        <v>173</v>
      </c>
      <c r="AN7271" s="5">
        <v>360</v>
      </c>
      <c r="AO7271" s="5" t="s">
        <v>8170</v>
      </c>
    </row>
    <row r="7272" spans="1:41" x14ac:dyDescent="0.4">
      <c r="A7272" s="5">
        <v>2027</v>
      </c>
      <c r="B7272" s="5" t="s">
        <v>6344</v>
      </c>
      <c r="C7272" s="5" t="s">
        <v>278</v>
      </c>
      <c r="D7272" s="5" t="s">
        <v>108</v>
      </c>
      <c r="E7272" s="5" t="s">
        <v>217</v>
      </c>
      <c r="F7272" s="5" t="s">
        <v>218</v>
      </c>
      <c r="G7272" s="5" t="s">
        <v>87</v>
      </c>
      <c r="H7272" s="5" t="s">
        <v>131</v>
      </c>
      <c r="I7272" s="5">
        <v>0</v>
      </c>
      <c r="N7272" s="5">
        <v>0</v>
      </c>
      <c r="Q7272" s="5">
        <v>126.87893662224229</v>
      </c>
      <c r="S7272" s="5">
        <v>0</v>
      </c>
      <c r="V7272" s="5">
        <v>62.931952564632176</v>
      </c>
      <c r="AC7272" s="5">
        <v>0</v>
      </c>
      <c r="AD7272" s="5">
        <v>126.87893662224229</v>
      </c>
      <c r="AF7272" s="5">
        <v>0</v>
      </c>
      <c r="AG7272" s="5">
        <v>0</v>
      </c>
      <c r="AH7272" s="5">
        <v>200.9762356096318</v>
      </c>
      <c r="AL7272" s="5">
        <v>517.66607666015625</v>
      </c>
      <c r="AM7272" s="5">
        <v>189.81088256835938</v>
      </c>
      <c r="AN7272" s="5">
        <v>327.85516357421875</v>
      </c>
      <c r="AO7272" s="5" t="s">
        <v>7219</v>
      </c>
    </row>
    <row r="7273" spans="1:41" x14ac:dyDescent="0.4">
      <c r="A7273" s="5">
        <v>2027</v>
      </c>
      <c r="B7273" s="5" t="s">
        <v>4024</v>
      </c>
      <c r="C7273" s="5" t="s">
        <v>278</v>
      </c>
      <c r="D7273" s="5" t="s">
        <v>108</v>
      </c>
      <c r="E7273" s="5" t="s">
        <v>217</v>
      </c>
      <c r="F7273" s="5" t="s">
        <v>218</v>
      </c>
      <c r="G7273" s="5" t="s">
        <v>87</v>
      </c>
      <c r="H7273" s="5" t="s">
        <v>131</v>
      </c>
      <c r="N7273" s="5">
        <v>0</v>
      </c>
      <c r="Q7273" s="5">
        <v>133.73685733639212</v>
      </c>
      <c r="V7273" s="5">
        <v>65.263586380159353</v>
      </c>
      <c r="X7273" s="5">
        <v>0</v>
      </c>
      <c r="Y7273" s="5">
        <v>0</v>
      </c>
      <c r="AC7273" s="5">
        <v>718.28395787293141</v>
      </c>
      <c r="AD7273" s="5">
        <v>133.73685733639212</v>
      </c>
      <c r="AF7273" s="5">
        <v>0</v>
      </c>
      <c r="AH7273" s="5">
        <v>839.86746407254248</v>
      </c>
      <c r="AL7273" s="5">
        <v>1890.888671875</v>
      </c>
      <c r="AM7273" s="5">
        <v>917.284423828125</v>
      </c>
      <c r="AN7273" s="5">
        <v>973.60430908203125</v>
      </c>
      <c r="AO7273" s="5" t="s">
        <v>4898</v>
      </c>
    </row>
    <row r="7274" spans="1:41" x14ac:dyDescent="0.4">
      <c r="A7274" s="5">
        <v>2027</v>
      </c>
      <c r="B7274" s="5" t="s">
        <v>4980</v>
      </c>
      <c r="C7274" s="5" t="s">
        <v>278</v>
      </c>
      <c r="D7274" s="5" t="s">
        <v>108</v>
      </c>
      <c r="E7274" s="5" t="s">
        <v>217</v>
      </c>
      <c r="F7274" s="5" t="s">
        <v>218</v>
      </c>
      <c r="G7274" s="5" t="s">
        <v>87</v>
      </c>
      <c r="H7274" s="5" t="s">
        <v>131</v>
      </c>
      <c r="N7274" s="5">
        <v>0</v>
      </c>
      <c r="Q7274" s="5">
        <v>130.16873474298069</v>
      </c>
      <c r="V7274" s="5">
        <v>36.447245728034595</v>
      </c>
      <c r="X7274" s="5">
        <v>0</v>
      </c>
      <c r="AC7274" s="5">
        <v>0</v>
      </c>
      <c r="AD7274" s="5">
        <v>130.16873474298069</v>
      </c>
      <c r="AF7274" s="5">
        <v>0</v>
      </c>
      <c r="AH7274" s="5">
        <v>206.18727583288143</v>
      </c>
      <c r="AL7274" s="5">
        <v>502.97201538085938</v>
      </c>
      <c r="AM7274" s="5">
        <v>166.61598205566406</v>
      </c>
      <c r="AN7274" s="5">
        <v>336.35601806640625</v>
      </c>
      <c r="AO7274" s="5" t="s">
        <v>6265</v>
      </c>
    </row>
    <row r="7275" spans="1:41" x14ac:dyDescent="0.4">
      <c r="A7275" s="5">
        <v>2027</v>
      </c>
      <c r="B7275" s="5" t="s">
        <v>7352</v>
      </c>
      <c r="C7275" s="5" t="s">
        <v>278</v>
      </c>
      <c r="D7275" s="5" t="s">
        <v>108</v>
      </c>
      <c r="E7275" s="5" t="s">
        <v>217</v>
      </c>
      <c r="F7275" s="5" t="s">
        <v>285</v>
      </c>
      <c r="G7275" s="5" t="s">
        <v>87</v>
      </c>
      <c r="H7275" s="5" t="s">
        <v>131</v>
      </c>
      <c r="I7275" s="5">
        <v>249</v>
      </c>
      <c r="K7275" s="5">
        <v>186.1165083333334</v>
      </c>
      <c r="M7275" s="5">
        <v>584.25675278282142</v>
      </c>
      <c r="N7275" s="5">
        <v>174</v>
      </c>
      <c r="O7275" s="5">
        <v>312.21600000000001</v>
      </c>
      <c r="Q7275" s="5">
        <v>141.43799999999999</v>
      </c>
      <c r="S7275" s="5">
        <v>998.71163655834403</v>
      </c>
      <c r="T7275" s="5">
        <v>330</v>
      </c>
      <c r="V7275" s="5">
        <v>347</v>
      </c>
      <c r="W7275" s="5">
        <v>131.761003053888</v>
      </c>
      <c r="Y7275" s="5">
        <v>2651</v>
      </c>
      <c r="Z7275" s="5">
        <v>186.804</v>
      </c>
      <c r="AC7275" s="5">
        <v>0</v>
      </c>
      <c r="AD7275" s="5">
        <v>1271</v>
      </c>
      <c r="AE7275" s="5">
        <v>340</v>
      </c>
      <c r="AF7275" s="5">
        <v>0</v>
      </c>
      <c r="AG7275" s="5">
        <v>3704</v>
      </c>
      <c r="AH7275" s="5">
        <v>874.8603803362505</v>
      </c>
      <c r="AJ7275" s="5">
        <v>1767.8264297462999</v>
      </c>
      <c r="AK7275" s="5">
        <v>220</v>
      </c>
      <c r="AL7275" s="5">
        <v>14469.9912109375</v>
      </c>
      <c r="AM7275" s="5">
        <v>9561.068359375</v>
      </c>
      <c r="AN7275" s="5">
        <v>4908.92236328125</v>
      </c>
      <c r="AO7275" s="5" t="s">
        <v>8171</v>
      </c>
    </row>
    <row r="7276" spans="1:41" x14ac:dyDescent="0.4">
      <c r="A7276" s="5">
        <v>2027</v>
      </c>
      <c r="B7276" s="5" t="s">
        <v>6344</v>
      </c>
      <c r="C7276" s="5" t="s">
        <v>278</v>
      </c>
      <c r="D7276" s="5" t="s">
        <v>108</v>
      </c>
      <c r="E7276" s="5" t="s">
        <v>217</v>
      </c>
      <c r="F7276" s="5" t="s">
        <v>285</v>
      </c>
      <c r="G7276" s="5" t="s">
        <v>87</v>
      </c>
      <c r="H7276" s="5" t="s">
        <v>131</v>
      </c>
      <c r="I7276" s="5">
        <v>252.86225722126875</v>
      </c>
      <c r="K7276" s="5">
        <v>174.58541679220539</v>
      </c>
      <c r="M7276" s="5">
        <v>439.99410446165615</v>
      </c>
      <c r="N7276" s="5">
        <v>184.73573172198479</v>
      </c>
      <c r="O7276" s="5">
        <v>278.11862907595508</v>
      </c>
      <c r="Q7276" s="5">
        <v>296.75460728703007</v>
      </c>
      <c r="S7276" s="5">
        <v>746.0481473387847</v>
      </c>
      <c r="T7276" s="5">
        <v>334.96039268271966</v>
      </c>
      <c r="V7276" s="5">
        <v>279.13366056893307</v>
      </c>
      <c r="W7276" s="5">
        <v>134.084494742587</v>
      </c>
      <c r="Y7276" s="5">
        <v>18902.931493728145</v>
      </c>
      <c r="Z7276" s="5">
        <v>484.25629982737968</v>
      </c>
      <c r="AC7276" s="5">
        <v>338.1261171769583</v>
      </c>
      <c r="AD7276" s="5">
        <v>1290.4793711895697</v>
      </c>
      <c r="AE7276" s="5">
        <v>349.17083358441079</v>
      </c>
      <c r="AF7276" s="5">
        <v>1624.0503887647014</v>
      </c>
      <c r="AG7276" s="5">
        <v>3404.4156274480051</v>
      </c>
      <c r="AH7276" s="5">
        <v>669.92078536543931</v>
      </c>
      <c r="AJ7276" s="5">
        <v>1022.7828804869562</v>
      </c>
      <c r="AK7276" s="5">
        <v>223.30692845514645</v>
      </c>
      <c r="AL7276" s="5">
        <v>31430.716796875</v>
      </c>
      <c r="AM7276" s="5">
        <v>27139.220703125</v>
      </c>
      <c r="AN7276" s="5">
        <v>4291.49853515625</v>
      </c>
      <c r="AO7276" s="5" t="s">
        <v>7220</v>
      </c>
    </row>
    <row r="7277" spans="1:41" x14ac:dyDescent="0.4">
      <c r="A7277" s="5">
        <v>2027</v>
      </c>
      <c r="B7277" s="5" t="s">
        <v>4024</v>
      </c>
      <c r="C7277" s="5" t="s">
        <v>278</v>
      </c>
      <c r="D7277" s="5" t="s">
        <v>108</v>
      </c>
      <c r="E7277" s="5" t="s">
        <v>217</v>
      </c>
      <c r="F7277" s="5" t="s">
        <v>285</v>
      </c>
      <c r="G7277" s="5" t="s">
        <v>87</v>
      </c>
      <c r="H7277" s="5" t="s">
        <v>131</v>
      </c>
      <c r="I7277" s="5">
        <v>53.702182582817812</v>
      </c>
      <c r="K7277" s="5">
        <v>110.19917044518711</v>
      </c>
      <c r="M7277" s="5">
        <v>254.63497636849058</v>
      </c>
      <c r="N7277" s="5">
        <v>0</v>
      </c>
      <c r="O7277" s="5">
        <v>189.66989065390607</v>
      </c>
      <c r="Q7277" s="5">
        <v>113.48909713566235</v>
      </c>
      <c r="S7277" s="5">
        <v>1456.1269026786374</v>
      </c>
      <c r="T7277" s="5">
        <v>267.47371467278424</v>
      </c>
      <c r="V7277" s="5">
        <v>318.82866788995881</v>
      </c>
      <c r="W7277" s="5">
        <v>89.871168130055509</v>
      </c>
      <c r="X7277" s="5">
        <v>106.98948586911369</v>
      </c>
      <c r="Y7277" s="5">
        <v>1680.8048230037762</v>
      </c>
      <c r="Z7277" s="5">
        <v>149.78528021675916</v>
      </c>
      <c r="AC7277" s="5">
        <v>163.82230076278688</v>
      </c>
      <c r="AD7277" s="5">
        <v>324.17814218341448</v>
      </c>
      <c r="AE7277" s="5">
        <v>265.61911281156506</v>
      </c>
      <c r="AF7277" s="5">
        <v>1604.8422880367054</v>
      </c>
      <c r="AG7277" s="5">
        <v>3228.9426835298514</v>
      </c>
      <c r="AH7277" s="5">
        <v>503.9204784435255</v>
      </c>
      <c r="AJ7277" s="5">
        <v>1072.9198290666075</v>
      </c>
      <c r="AK7277" s="5">
        <v>171.1831773905819</v>
      </c>
      <c r="AL7277" s="5">
        <v>12127.00390625</v>
      </c>
      <c r="AM7277" s="5">
        <v>8652.7568359375</v>
      </c>
      <c r="AN7277" s="5">
        <v>3474.2470703125</v>
      </c>
      <c r="AO7277" s="5" t="s">
        <v>4899</v>
      </c>
    </row>
    <row r="7278" spans="1:41" x14ac:dyDescent="0.4">
      <c r="A7278" s="5">
        <v>2027</v>
      </c>
      <c r="B7278" s="5" t="s">
        <v>4980</v>
      </c>
      <c r="C7278" s="5" t="s">
        <v>278</v>
      </c>
      <c r="D7278" s="5" t="s">
        <v>108</v>
      </c>
      <c r="E7278" s="5" t="s">
        <v>217</v>
      </c>
      <c r="F7278" s="5" t="s">
        <v>285</v>
      </c>
      <c r="G7278" s="5" t="s">
        <v>87</v>
      </c>
      <c r="H7278" s="5" t="s">
        <v>131</v>
      </c>
      <c r="I7278" s="5">
        <v>222.6406039043942</v>
      </c>
      <c r="K7278" s="5">
        <v>172.86407973867836</v>
      </c>
      <c r="M7278" s="5">
        <v>359.26570789062669</v>
      </c>
      <c r="N7278" s="5">
        <v>182.23622864017298</v>
      </c>
      <c r="O7278" s="5">
        <v>265.58795557055424</v>
      </c>
      <c r="Q7278" s="5">
        <v>110.46118830289342</v>
      </c>
      <c r="S7278" s="5">
        <v>728.94491456069193</v>
      </c>
      <c r="T7278" s="5">
        <v>312.40496338315364</v>
      </c>
      <c r="V7278" s="5">
        <v>310.32226362726595</v>
      </c>
      <c r="W7278" s="5">
        <v>112.24987651265928</v>
      </c>
      <c r="X7278" s="5">
        <v>0</v>
      </c>
      <c r="Y7278" s="5">
        <v>2009.8052644316219</v>
      </c>
      <c r="Z7278" s="5">
        <v>637.75494709902728</v>
      </c>
      <c r="AC7278" s="5">
        <v>235.48071920590493</v>
      </c>
      <c r="AD7278" s="5">
        <v>1233.999605363457</v>
      </c>
      <c r="AE7278" s="5">
        <v>261.37881936390522</v>
      </c>
      <c r="AF7278" s="5">
        <v>1562.0248169157683</v>
      </c>
      <c r="AG7278" s="5">
        <v>3633.2697241460769</v>
      </c>
      <c r="AH7278" s="5">
        <v>399.87835313043666</v>
      </c>
      <c r="AJ7278" s="5">
        <v>1049.3022483798893</v>
      </c>
      <c r="AK7278" s="5">
        <v>166.61598047101529</v>
      </c>
      <c r="AL7278" s="5">
        <v>13966.48828125</v>
      </c>
      <c r="AM7278" s="5">
        <v>10214.677734375</v>
      </c>
      <c r="AN7278" s="5">
        <v>3751.811279296875</v>
      </c>
      <c r="AO7278" s="5" t="s">
        <v>6266</v>
      </c>
    </row>
    <row r="7279" spans="1:41" x14ac:dyDescent="0.4">
      <c r="A7279" s="5">
        <v>2027</v>
      </c>
      <c r="B7279" s="5" t="s">
        <v>4980</v>
      </c>
      <c r="C7279" s="5" t="s">
        <v>278</v>
      </c>
      <c r="D7279" s="5" t="s">
        <v>108</v>
      </c>
      <c r="E7279" s="5" t="s">
        <v>217</v>
      </c>
      <c r="F7279" s="5" t="s">
        <v>286</v>
      </c>
      <c r="G7279" s="5" t="s">
        <v>87</v>
      </c>
      <c r="H7279" s="5" t="s">
        <v>131</v>
      </c>
      <c r="N7279" s="5">
        <v>364.47245728034596</v>
      </c>
      <c r="Q7279" s="5">
        <v>0</v>
      </c>
      <c r="V7279" s="5">
        <v>0</v>
      </c>
      <c r="X7279" s="5">
        <v>0</v>
      </c>
      <c r="AC7279" s="5">
        <v>0</v>
      </c>
      <c r="AF7279" s="5">
        <v>0</v>
      </c>
      <c r="AG7279" s="5">
        <v>0</v>
      </c>
      <c r="AH7279" s="5">
        <v>473.81419446444971</v>
      </c>
      <c r="AL7279" s="5">
        <v>838.28662109375</v>
      </c>
      <c r="AM7279" s="5">
        <v>364.47244262695313</v>
      </c>
      <c r="AN7279" s="5">
        <v>473.814208984375</v>
      </c>
      <c r="AO7279" s="5" t="s">
        <v>6267</v>
      </c>
    </row>
    <row r="7280" spans="1:41" x14ac:dyDescent="0.4">
      <c r="A7280" s="5">
        <v>2027</v>
      </c>
      <c r="B7280" s="5" t="s">
        <v>7352</v>
      </c>
      <c r="C7280" s="5" t="s">
        <v>278</v>
      </c>
      <c r="D7280" s="5" t="s">
        <v>108</v>
      </c>
      <c r="E7280" s="5" t="s">
        <v>217</v>
      </c>
      <c r="F7280" s="5" t="s">
        <v>286</v>
      </c>
      <c r="G7280" s="5" t="s">
        <v>87</v>
      </c>
      <c r="H7280" s="5" t="s">
        <v>131</v>
      </c>
      <c r="N7280" s="5">
        <v>250</v>
      </c>
      <c r="Q7280" s="5">
        <v>0</v>
      </c>
      <c r="T7280" s="5">
        <v>0</v>
      </c>
      <c r="V7280" s="5">
        <v>0</v>
      </c>
      <c r="AC7280" s="5">
        <v>336.42703762713933</v>
      </c>
      <c r="AF7280" s="5">
        <v>0</v>
      </c>
      <c r="AG7280" s="5">
        <v>0</v>
      </c>
      <c r="AH7280" s="5">
        <v>0</v>
      </c>
      <c r="AL7280" s="5">
        <v>586.42706298828125</v>
      </c>
      <c r="AM7280" s="5">
        <v>586.42706298828125</v>
      </c>
      <c r="AN7280" s="5">
        <v>0</v>
      </c>
      <c r="AO7280" s="5" t="s">
        <v>8172</v>
      </c>
    </row>
    <row r="7281" spans="1:41" x14ac:dyDescent="0.4">
      <c r="A7281" s="5">
        <v>2027</v>
      </c>
      <c r="B7281" s="5" t="s">
        <v>4024</v>
      </c>
      <c r="C7281" s="5" t="s">
        <v>278</v>
      </c>
      <c r="D7281" s="5" t="s">
        <v>108</v>
      </c>
      <c r="E7281" s="5" t="s">
        <v>217</v>
      </c>
      <c r="F7281" s="5" t="s">
        <v>286</v>
      </c>
      <c r="G7281" s="5" t="s">
        <v>87</v>
      </c>
      <c r="H7281" s="5" t="s">
        <v>131</v>
      </c>
      <c r="N7281" s="5">
        <v>0</v>
      </c>
      <c r="Q7281" s="5">
        <v>0</v>
      </c>
      <c r="V7281" s="5">
        <v>0</v>
      </c>
      <c r="X7281" s="5">
        <v>53.494742934556847</v>
      </c>
      <c r="Y7281" s="5">
        <v>0</v>
      </c>
      <c r="AC7281" s="5">
        <v>0</v>
      </c>
      <c r="AF7281" s="5">
        <v>0</v>
      </c>
      <c r="AG7281" s="5">
        <v>0</v>
      </c>
      <c r="AH7281" s="5">
        <v>1176.8843445602506</v>
      </c>
      <c r="AL7281" s="5">
        <v>1230.3790283203125</v>
      </c>
      <c r="AM7281" s="5">
        <v>0</v>
      </c>
      <c r="AN7281" s="5">
        <v>1230.3790283203125</v>
      </c>
      <c r="AO7281" s="5" t="s">
        <v>4900</v>
      </c>
    </row>
    <row r="7282" spans="1:41" x14ac:dyDescent="0.4">
      <c r="A7282" s="5">
        <v>2027</v>
      </c>
      <c r="B7282" s="5" t="s">
        <v>6344</v>
      </c>
      <c r="C7282" s="5" t="s">
        <v>278</v>
      </c>
      <c r="D7282" s="5" t="s">
        <v>108</v>
      </c>
      <c r="E7282" s="5" t="s">
        <v>217</v>
      </c>
      <c r="F7282" s="5" t="s">
        <v>286</v>
      </c>
      <c r="G7282" s="5" t="s">
        <v>87</v>
      </c>
      <c r="H7282" s="5" t="s">
        <v>131</v>
      </c>
      <c r="I7282" s="5">
        <v>0</v>
      </c>
      <c r="N7282" s="5">
        <v>253.75787324448459</v>
      </c>
      <c r="Q7282" s="5">
        <v>0</v>
      </c>
      <c r="S7282" s="5">
        <v>0</v>
      </c>
      <c r="V7282" s="5">
        <v>0</v>
      </c>
      <c r="AC7282" s="5">
        <v>0</v>
      </c>
      <c r="AF7282" s="5">
        <v>0</v>
      </c>
      <c r="AG7282" s="5">
        <v>0</v>
      </c>
      <c r="AH7282" s="5">
        <v>50.75157464889692</v>
      </c>
      <c r="AL7282" s="5">
        <v>304.50946044921875</v>
      </c>
      <c r="AM7282" s="5">
        <v>253.75787353515625</v>
      </c>
      <c r="AN7282" s="5">
        <v>50.751575469970703</v>
      </c>
      <c r="AO7282" s="5" t="s">
        <v>7221</v>
      </c>
    </row>
    <row r="7283" spans="1:41" x14ac:dyDescent="0.4">
      <c r="A7283" s="5">
        <v>2027</v>
      </c>
      <c r="B7283" s="5" t="s">
        <v>6344</v>
      </c>
      <c r="C7283" s="5" t="s">
        <v>278</v>
      </c>
      <c r="D7283" s="5" t="s">
        <v>108</v>
      </c>
      <c r="E7283" s="5" t="s">
        <v>287</v>
      </c>
      <c r="F7283" s="5" t="s">
        <v>287</v>
      </c>
      <c r="G7283" s="5" t="s">
        <v>87</v>
      </c>
      <c r="H7283" s="5" t="s">
        <v>131</v>
      </c>
      <c r="I7283" s="5">
        <v>5917.6336040613805</v>
      </c>
      <c r="J7283" s="5">
        <v>16545.165569631226</v>
      </c>
      <c r="K7283" s="5">
        <v>859.2254535641332</v>
      </c>
      <c r="L7283" s="5">
        <v>1530.6674914107309</v>
      </c>
      <c r="M7283" s="5">
        <v>5410.1178575724116</v>
      </c>
      <c r="N7283" s="5">
        <v>3654.6746871361947</v>
      </c>
      <c r="O7283" s="5">
        <v>5806.8685968996106</v>
      </c>
      <c r="P7283" s="5">
        <v>4224.1174644104885</v>
      </c>
      <c r="Q7283" s="5">
        <v>1730.4387016591984</v>
      </c>
      <c r="R7283" s="5">
        <v>3537.2129757082203</v>
      </c>
      <c r="S7283" s="5">
        <v>6974.859956202411</v>
      </c>
      <c r="T7283" s="5">
        <v>5937.9342339209397</v>
      </c>
      <c r="U7283" s="5">
        <v>598.2686972446337</v>
      </c>
      <c r="V7283" s="5">
        <v>6656.5765309493199</v>
      </c>
      <c r="W7283" s="5">
        <v>2528.4434490080444</v>
      </c>
      <c r="X7283" s="5">
        <v>9814.3395056036861</v>
      </c>
      <c r="Y7283" s="5">
        <v>28618.812944512971</v>
      </c>
      <c r="Z7283" s="5">
        <v>5199.9930015282544</v>
      </c>
      <c r="AA7283" s="5">
        <v>37929.696829599598</v>
      </c>
      <c r="AB7283" s="5">
        <v>1692.0574987942232</v>
      </c>
      <c r="AC7283" s="5">
        <v>3576.1684959565077</v>
      </c>
      <c r="AD7283" s="5">
        <v>12815.104110618529</v>
      </c>
      <c r="AE7283" s="5">
        <v>6079.0236114448726</v>
      </c>
      <c r="AF7283" s="5">
        <v>9933.7681110674694</v>
      </c>
      <c r="AG7283" s="5">
        <v>53999.675426426322</v>
      </c>
      <c r="AH7283" s="5">
        <v>8351.6791242224772</v>
      </c>
      <c r="AI7283" s="5">
        <v>3365.8444307148434</v>
      </c>
      <c r="AJ7283" s="5">
        <v>16678.684940995736</v>
      </c>
      <c r="AK7283" s="5">
        <v>4750.3473871367514</v>
      </c>
      <c r="AL7283" s="5">
        <v>274717.40625</v>
      </c>
      <c r="AM7283" s="5">
        <v>206410.578125</v>
      </c>
      <c r="AN7283" s="5">
        <v>68306.8203125</v>
      </c>
      <c r="AO7283" s="5" t="s">
        <v>7222</v>
      </c>
    </row>
    <row r="7284" spans="1:41" x14ac:dyDescent="0.4">
      <c r="A7284" s="5">
        <v>2027</v>
      </c>
      <c r="B7284" s="5" t="s">
        <v>4980</v>
      </c>
      <c r="C7284" s="5" t="s">
        <v>278</v>
      </c>
      <c r="D7284" s="5" t="s">
        <v>108</v>
      </c>
      <c r="E7284" s="5" t="s">
        <v>287</v>
      </c>
      <c r="F7284" s="5" t="s">
        <v>287</v>
      </c>
      <c r="G7284" s="5" t="s">
        <v>87</v>
      </c>
      <c r="H7284" s="5" t="s">
        <v>131</v>
      </c>
      <c r="I7284" s="5">
        <v>5161.1575154174052</v>
      </c>
      <c r="J7284" s="5">
        <v>15705.365267004252</v>
      </c>
      <c r="K7284" s="5">
        <v>791.42590723732258</v>
      </c>
      <c r="L7284" s="5">
        <v>1374.5818388858761</v>
      </c>
      <c r="M7284" s="5">
        <v>4863.1039299977583</v>
      </c>
      <c r="N7284" s="5">
        <v>3640.3769370630434</v>
      </c>
      <c r="O7284" s="5">
        <v>6241.5630268841824</v>
      </c>
      <c r="P7284" s="5">
        <v>4310.6313308488252</v>
      </c>
      <c r="Q7284" s="5">
        <v>1786.1018331926145</v>
      </c>
      <c r="R7284" s="5">
        <v>3155.2623632464451</v>
      </c>
      <c r="S7284" s="5">
        <v>6231.4376696159716</v>
      </c>
      <c r="T7284" s="5">
        <v>6091.8967859714967</v>
      </c>
      <c r="U7284" s="5">
        <v>754.14558160693298</v>
      </c>
      <c r="V7284" s="5">
        <v>6982.2509316134847</v>
      </c>
      <c r="W7284" s="5">
        <v>2276.3908331852463</v>
      </c>
      <c r="X7284" s="5">
        <v>9499.8704640244214</v>
      </c>
      <c r="Y7284" s="5">
        <v>28595.467648337999</v>
      </c>
      <c r="Z7284" s="5">
        <v>5188.4765152851587</v>
      </c>
      <c r="AA7284" s="5">
        <v>36979.375515663902</v>
      </c>
      <c r="AB7284" s="5">
        <v>1735.9302465323906</v>
      </c>
      <c r="AC7284" s="5">
        <v>3684.1448724330248</v>
      </c>
      <c r="AD7284" s="5">
        <v>10479.378663447495</v>
      </c>
      <c r="AE7284" s="5">
        <v>6032.539842928697</v>
      </c>
      <c r="AF7284" s="5">
        <v>9952.3786399861401</v>
      </c>
      <c r="AG7284" s="5">
        <v>54359.504978546684</v>
      </c>
      <c r="AH7284" s="5">
        <v>8552.4393283517638</v>
      </c>
      <c r="AI7284" s="5">
        <v>2772.073375086517</v>
      </c>
      <c r="AJ7284" s="5">
        <v>16076.038760041332</v>
      </c>
      <c r="AK7284" s="5">
        <v>4878.7241781669163</v>
      </c>
      <c r="AL7284" s="5">
        <v>268152.03125</v>
      </c>
      <c r="AM7284" s="5">
        <v>203737.78125</v>
      </c>
      <c r="AN7284" s="5">
        <v>64414.23046875</v>
      </c>
      <c r="AO7284" s="5" t="s">
        <v>6268</v>
      </c>
    </row>
    <row r="7285" spans="1:41" x14ac:dyDescent="0.4">
      <c r="A7285" s="5">
        <v>2027</v>
      </c>
      <c r="B7285" s="5" t="s">
        <v>4024</v>
      </c>
      <c r="C7285" s="5" t="s">
        <v>278</v>
      </c>
      <c r="D7285" s="5" t="s">
        <v>108</v>
      </c>
      <c r="E7285" s="5" t="s">
        <v>287</v>
      </c>
      <c r="F7285" s="5" t="s">
        <v>287</v>
      </c>
      <c r="G7285" s="5" t="s">
        <v>87</v>
      </c>
      <c r="H7285" s="5" t="s">
        <v>131</v>
      </c>
      <c r="I7285" s="5">
        <v>5080.7309870814943</v>
      </c>
      <c r="J7285" s="5">
        <v>19313.030487316282</v>
      </c>
      <c r="K7285" s="5">
        <v>1226.7555326660242</v>
      </c>
      <c r="L7285" s="5">
        <v>1361.9761551138174</v>
      </c>
      <c r="M7285" s="5">
        <v>4568.6403591729759</v>
      </c>
      <c r="N7285" s="5">
        <v>3408.4629939330721</v>
      </c>
      <c r="O7285" s="5">
        <v>6301.1517081779166</v>
      </c>
      <c r="P7285" s="5">
        <v>5132.3869433457639</v>
      </c>
      <c r="Q7285" s="5">
        <v>1649.9678254905023</v>
      </c>
      <c r="R7285" s="5">
        <v>3160.5510373702346</v>
      </c>
      <c r="S7285" s="5">
        <v>5867.3034050621945</v>
      </c>
      <c r="T7285" s="5">
        <v>5616.9480081284692</v>
      </c>
      <c r="U7285" s="5">
        <v>830.09945548408484</v>
      </c>
      <c r="V7285" s="5">
        <v>7295.6130414148629</v>
      </c>
      <c r="W7285" s="5">
        <v>2257.4781518382988</v>
      </c>
      <c r="X7285" s="5">
        <v>6656.8858107762544</v>
      </c>
      <c r="Y7285" s="5">
        <v>27608.636828524788</v>
      </c>
      <c r="Z7285" s="5">
        <v>4389.7786052097345</v>
      </c>
      <c r="AA7285" s="5">
        <v>38999.807389009322</v>
      </c>
      <c r="AB7285" s="5">
        <v>699.45446281791772</v>
      </c>
      <c r="AC7285" s="5">
        <v>3854.7241863782974</v>
      </c>
      <c r="AD7285" s="5">
        <v>9531.8900189308788</v>
      </c>
      <c r="AE7285" s="5">
        <v>6626.1263335888834</v>
      </c>
      <c r="AF7285" s="5">
        <v>7675.8536741936887</v>
      </c>
      <c r="AG7285" s="5">
        <v>50374.929526613494</v>
      </c>
      <c r="AH7285" s="5">
        <v>6506.0306357008039</v>
      </c>
      <c r="AI7285" s="5">
        <v>2722.8824153689434</v>
      </c>
      <c r="AJ7285" s="5">
        <v>15831.707794982138</v>
      </c>
      <c r="AK7285" s="5">
        <v>4863.8094737818001</v>
      </c>
      <c r="AL7285" s="5">
        <v>259413.59375</v>
      </c>
      <c r="AM7285" s="5">
        <v>202594.375</v>
      </c>
      <c r="AN7285" s="5">
        <v>56819.23046875</v>
      </c>
      <c r="AO7285" s="5" t="s">
        <v>4901</v>
      </c>
    </row>
    <row r="7286" spans="1:41" x14ac:dyDescent="0.4">
      <c r="A7286" s="5">
        <v>2027</v>
      </c>
      <c r="B7286" s="5" t="s">
        <v>7352</v>
      </c>
      <c r="C7286" s="5" t="s">
        <v>278</v>
      </c>
      <c r="D7286" s="5" t="s">
        <v>108</v>
      </c>
      <c r="E7286" s="5" t="s">
        <v>287</v>
      </c>
      <c r="F7286" s="5" t="s">
        <v>287</v>
      </c>
      <c r="G7286" s="5" t="s">
        <v>87</v>
      </c>
      <c r="H7286" s="5" t="s">
        <v>131</v>
      </c>
      <c r="I7286" s="5">
        <v>6232</v>
      </c>
      <c r="J7286" s="5">
        <v>16035.05681628672</v>
      </c>
      <c r="K7286" s="5">
        <v>785.42586019999987</v>
      </c>
      <c r="L7286" s="5">
        <v>1583</v>
      </c>
      <c r="M7286" s="5">
        <v>7056.0012483351175</v>
      </c>
      <c r="N7286" s="5">
        <v>3950.285361328125</v>
      </c>
      <c r="O7286" s="5">
        <v>5567.1384908463097</v>
      </c>
      <c r="P7286" s="5">
        <v>4376.58896</v>
      </c>
      <c r="Q7286" s="5">
        <v>1757.803895193603</v>
      </c>
      <c r="R7286" s="5">
        <v>3720.9832383452499</v>
      </c>
      <c r="S7286" s="5">
        <v>6228.1128199999994</v>
      </c>
      <c r="T7286" s="5">
        <v>6000</v>
      </c>
      <c r="U7286" s="5">
        <v>768</v>
      </c>
      <c r="V7286" s="5">
        <v>6742</v>
      </c>
      <c r="W7286" s="5">
        <v>2199.12</v>
      </c>
      <c r="X7286" s="5">
        <v>10624.47173619527</v>
      </c>
      <c r="Y7286" s="5">
        <v>25837.98</v>
      </c>
      <c r="Z7286" s="5">
        <v>4769.9974975733658</v>
      </c>
      <c r="AA7286" s="5">
        <v>38376</v>
      </c>
      <c r="AB7286" s="5">
        <v>1688</v>
      </c>
      <c r="AC7286" s="5">
        <v>3849.4952644870068</v>
      </c>
      <c r="AD7286" s="5">
        <v>10627.359369876171</v>
      </c>
      <c r="AE7286" s="5">
        <v>6050.4990784065003</v>
      </c>
      <c r="AF7286" s="5">
        <v>11722.85673690277</v>
      </c>
      <c r="AG7286" s="5">
        <v>56160</v>
      </c>
      <c r="AH7286" s="5">
        <v>9408.0441834496924</v>
      </c>
      <c r="AI7286" s="5">
        <v>4321</v>
      </c>
      <c r="AJ7286" s="5">
        <v>16453.508385067791</v>
      </c>
      <c r="AK7286" s="5">
        <v>4827</v>
      </c>
      <c r="AL7286" s="5">
        <v>277717.75</v>
      </c>
      <c r="AM7286" s="5">
        <v>208386.0625</v>
      </c>
      <c r="AN7286" s="5">
        <v>69331.671875</v>
      </c>
      <c r="AO7286" s="5" t="s">
        <v>8173</v>
      </c>
    </row>
    <row r="7287" spans="1:41" x14ac:dyDescent="0.4">
      <c r="A7287" s="5">
        <v>2027</v>
      </c>
      <c r="B7287" s="5" t="s">
        <v>6344</v>
      </c>
      <c r="C7287" s="5" t="s">
        <v>278</v>
      </c>
      <c r="D7287" s="5" t="s">
        <v>108</v>
      </c>
      <c r="E7287" s="5" t="s">
        <v>287</v>
      </c>
      <c r="F7287" s="5" t="s">
        <v>287</v>
      </c>
      <c r="G7287" s="5" t="s">
        <v>88</v>
      </c>
      <c r="H7287" s="5" t="s">
        <v>131</v>
      </c>
      <c r="I7287" s="5">
        <v>6830.7741912432084</v>
      </c>
      <c r="J7287" s="5">
        <v>20105.818608077789</v>
      </c>
      <c r="K7287" s="5">
        <v>747.31106019999993</v>
      </c>
      <c r="L7287" s="5">
        <v>1769.8082379759351</v>
      </c>
      <c r="M7287" s="5">
        <v>6122.4946085706624</v>
      </c>
      <c r="N7287" s="5">
        <v>4135.9048233580006</v>
      </c>
      <c r="O7287" s="5">
        <v>6571.4874635187753</v>
      </c>
      <c r="P7287" s="5">
        <v>4747.6178877258681</v>
      </c>
      <c r="Q7287" s="5">
        <v>1958.2940520494301</v>
      </c>
      <c r="R7287" s="5">
        <v>4002.9751556756928</v>
      </c>
      <c r="S7287" s="5">
        <v>7893.2739732487644</v>
      </c>
      <c r="T7287" s="5">
        <v>6835.0876762816679</v>
      </c>
      <c r="U7287" s="5">
        <v>690.58658409716429</v>
      </c>
      <c r="V7287" s="5">
        <v>7533</v>
      </c>
      <c r="W7287" s="5">
        <v>2861.3759981143562</v>
      </c>
      <c r="X7287" s="5">
        <v>11441</v>
      </c>
      <c r="Y7287" s="5">
        <v>33017.73308523764</v>
      </c>
      <c r="Z7287" s="5">
        <v>5919.385392541426</v>
      </c>
      <c r="AA7287" s="5">
        <v>44947</v>
      </c>
      <c r="AB7287" s="5">
        <v>2113</v>
      </c>
      <c r="AC7287" s="5">
        <v>4047.0601403235528</v>
      </c>
      <c r="AD7287" s="5">
        <v>13819.83360586068</v>
      </c>
      <c r="AE7287" s="5">
        <v>6879.4784635515371</v>
      </c>
      <c r="AF7287" s="5">
        <v>11466.63199767964</v>
      </c>
      <c r="AG7287" s="5">
        <v>64121</v>
      </c>
      <c r="AH7287" s="5">
        <v>10168.841300101079</v>
      </c>
      <c r="AI7287" s="5">
        <v>3809.0416739250131</v>
      </c>
      <c r="AJ7287" s="5">
        <v>19252.34616767069</v>
      </c>
      <c r="AK7287" s="5">
        <v>5376</v>
      </c>
      <c r="AL7287" s="5">
        <v>319184.15625</v>
      </c>
      <c r="AM7287" s="5">
        <v>241425.421875</v>
      </c>
      <c r="AN7287" s="5">
        <v>77758.7421875</v>
      </c>
      <c r="AO7287" s="5" t="s">
        <v>7223</v>
      </c>
    </row>
    <row r="7288" spans="1:41" x14ac:dyDescent="0.4">
      <c r="A7288" s="5">
        <v>2027</v>
      </c>
      <c r="B7288" s="5" t="s">
        <v>7352</v>
      </c>
      <c r="C7288" s="5" t="s">
        <v>278</v>
      </c>
      <c r="D7288" s="5" t="s">
        <v>108</v>
      </c>
      <c r="E7288" s="5" t="s">
        <v>287</v>
      </c>
      <c r="F7288" s="5" t="s">
        <v>287</v>
      </c>
      <c r="G7288" s="5" t="s">
        <v>88</v>
      </c>
      <c r="H7288" s="5" t="s">
        <v>131</v>
      </c>
      <c r="I7288" s="5">
        <v>7158.6090807903111</v>
      </c>
      <c r="J7288" s="5">
        <v>18790.00218009797</v>
      </c>
      <c r="K7288" s="5">
        <v>884.25321282363689</v>
      </c>
      <c r="L7288" s="5">
        <v>1821.4011810968329</v>
      </c>
      <c r="M7288" s="5">
        <v>7946.2034361548813</v>
      </c>
      <c r="N7288" s="5">
        <v>4444.4660600302732</v>
      </c>
      <c r="O7288" s="5">
        <v>6269.5021512292142</v>
      </c>
      <c r="P7288" s="5">
        <v>4842.4091111395264</v>
      </c>
      <c r="Q7288" s="5">
        <v>1992.103870997732</v>
      </c>
      <c r="R7288" s="5">
        <v>4259.5688788582447</v>
      </c>
      <c r="S7288" s="5">
        <v>7033.8271319357882</v>
      </c>
      <c r="T7288" s="5">
        <v>6904.7653088125062</v>
      </c>
      <c r="U7288" s="5">
        <v>879.19500071940467</v>
      </c>
      <c r="V7288" s="5">
        <v>7592</v>
      </c>
      <c r="W7288" s="5">
        <v>2156</v>
      </c>
      <c r="X7288" s="5">
        <v>11976.61106912373</v>
      </c>
      <c r="Y7288" s="5">
        <v>30034.364872661081</v>
      </c>
      <c r="Z7288" s="5">
        <v>5353.2293703976857</v>
      </c>
      <c r="AA7288" s="5">
        <v>44765</v>
      </c>
      <c r="AB7288" s="5">
        <v>1900.9621637176319</v>
      </c>
      <c r="AC7288" s="5">
        <v>4335.1569</v>
      </c>
      <c r="AD7288" s="5">
        <v>12043.893973100219</v>
      </c>
      <c r="AE7288" s="5">
        <v>6813.8446798928671</v>
      </c>
      <c r="AF7288" s="5">
        <v>13874.444541312771</v>
      </c>
      <c r="AG7288" s="5">
        <v>65284</v>
      </c>
      <c r="AH7288" s="5">
        <v>11207.54655903899</v>
      </c>
      <c r="AI7288" s="5">
        <v>4866.1478136397454</v>
      </c>
      <c r="AJ7288" s="5">
        <v>18899.90926447462</v>
      </c>
      <c r="AK7288" s="5">
        <v>5436</v>
      </c>
      <c r="AL7288" s="5">
        <v>319765.40625</v>
      </c>
      <c r="AM7288" s="5">
        <v>241139.6875</v>
      </c>
      <c r="AN7288" s="5">
        <v>78625.7109375</v>
      </c>
      <c r="AO7288" s="5" t="s">
        <v>8174</v>
      </c>
    </row>
    <row r="7289" spans="1:41" x14ac:dyDescent="0.4">
      <c r="A7289" s="5">
        <v>2027</v>
      </c>
      <c r="B7289" s="5" t="s">
        <v>4980</v>
      </c>
      <c r="C7289" s="5" t="s">
        <v>278</v>
      </c>
      <c r="D7289" s="5" t="s">
        <v>108</v>
      </c>
      <c r="E7289" s="5" t="s">
        <v>287</v>
      </c>
      <c r="F7289" s="5" t="s">
        <v>287</v>
      </c>
      <c r="G7289" s="5" t="s">
        <v>88</v>
      </c>
      <c r="H7289" s="5" t="s">
        <v>131</v>
      </c>
      <c r="I7289" s="5">
        <v>5923.1398810392338</v>
      </c>
      <c r="J7289" s="5">
        <v>18963.060868518489</v>
      </c>
      <c r="K7289" s="5">
        <v>877</v>
      </c>
      <c r="L7289" s="5">
        <v>1580.1523949673731</v>
      </c>
      <c r="M7289" s="5">
        <v>5471.6493092805804</v>
      </c>
      <c r="N7289" s="5">
        <v>4144.3362515320678</v>
      </c>
      <c r="O7289" s="5">
        <v>7022.6021315768576</v>
      </c>
      <c r="P7289" s="5">
        <v>4888.2113819647993</v>
      </c>
      <c r="Q7289" s="5">
        <v>2039.3490195237571</v>
      </c>
      <c r="R7289" s="5">
        <v>3525.7673967074561</v>
      </c>
      <c r="S7289" s="5">
        <v>6888.3753191185851</v>
      </c>
      <c r="T7289" s="5">
        <v>6979.8268008488021</v>
      </c>
      <c r="U7289" s="5">
        <v>865.48603819627783</v>
      </c>
      <c r="V7289" s="5">
        <v>8144</v>
      </c>
      <c r="W7289" s="5">
        <v>2561.247406870953</v>
      </c>
      <c r="X7289" s="5">
        <v>10992.793250000001</v>
      </c>
      <c r="Y7289" s="5">
        <v>32599.222954077341</v>
      </c>
      <c r="Z7289" s="5">
        <v>5906.7485824330397</v>
      </c>
      <c r="AA7289" s="5">
        <v>44254</v>
      </c>
      <c r="AB7289" s="5">
        <v>2113</v>
      </c>
      <c r="AC7289" s="5">
        <v>4169.56691700802</v>
      </c>
      <c r="AD7289" s="5">
        <v>11965.22516542043</v>
      </c>
      <c r="AE7289" s="5">
        <v>6787.422794146124</v>
      </c>
      <c r="AF7289" s="5">
        <v>11440.77020277138</v>
      </c>
      <c r="AG7289" s="5">
        <v>68273</v>
      </c>
      <c r="AH7289" s="5">
        <v>9858.4902885133706</v>
      </c>
      <c r="AI7289" s="5">
        <v>3118.9572722280309</v>
      </c>
      <c r="AJ7289" s="5">
        <v>18818.460499369801</v>
      </c>
      <c r="AK7289" s="5">
        <v>5489</v>
      </c>
      <c r="AL7289" s="5">
        <v>315660.875</v>
      </c>
      <c r="AM7289" s="5">
        <v>242322.671875</v>
      </c>
      <c r="AN7289" s="5">
        <v>73338.171875</v>
      </c>
      <c r="AO7289" s="5" t="s">
        <v>6269</v>
      </c>
    </row>
    <row r="7290" spans="1:41" x14ac:dyDescent="0.4">
      <c r="A7290" s="5">
        <v>2027</v>
      </c>
      <c r="B7290" s="5" t="s">
        <v>4024</v>
      </c>
      <c r="C7290" s="5" t="s">
        <v>278</v>
      </c>
      <c r="D7290" s="5" t="s">
        <v>108</v>
      </c>
      <c r="E7290" s="5" t="s">
        <v>287</v>
      </c>
      <c r="F7290" s="5" t="s">
        <v>287</v>
      </c>
      <c r="G7290" s="5" t="s">
        <v>88</v>
      </c>
      <c r="H7290" s="5" t="s">
        <v>131</v>
      </c>
      <c r="I7290" s="5">
        <v>5788.7769741444608</v>
      </c>
      <c r="J7290" s="5">
        <v>22155.911308945761</v>
      </c>
      <c r="K7290" s="5">
        <v>1372.9891493870441</v>
      </c>
      <c r="L7290" s="5">
        <v>1539.1842999999999</v>
      </c>
      <c r="M7290" s="5">
        <v>5103.1828427288492</v>
      </c>
      <c r="N7290" s="5">
        <v>3837.2808921806982</v>
      </c>
      <c r="O7290" s="5">
        <v>7024.7100920012253</v>
      </c>
      <c r="P7290" s="5">
        <v>5582.9902219325413</v>
      </c>
      <c r="Q7290" s="5">
        <v>1846.66050735416</v>
      </c>
      <c r="R7290" s="5">
        <v>3478.7311381690151</v>
      </c>
      <c r="S7290" s="5">
        <v>6567</v>
      </c>
      <c r="T7290" s="5">
        <v>6399.7207049724748</v>
      </c>
      <c r="U7290" s="5">
        <v>865.48603819627783</v>
      </c>
      <c r="V7290" s="5">
        <v>8485</v>
      </c>
      <c r="W7290" s="5">
        <v>2543.982585496467</v>
      </c>
      <c r="X7290" s="5">
        <v>8290.3571485329721</v>
      </c>
      <c r="Y7290" s="5">
        <v>30625.94830698648</v>
      </c>
      <c r="Z7290" s="5">
        <v>4914</v>
      </c>
      <c r="AA7290" s="5">
        <v>44254</v>
      </c>
      <c r="AB7290" s="5">
        <v>653.76</v>
      </c>
      <c r="AC7290" s="5">
        <v>4305.8006000000014</v>
      </c>
      <c r="AD7290" s="5">
        <v>10668.18672853223</v>
      </c>
      <c r="AE7290" s="5">
        <v>7401.5070506201264</v>
      </c>
      <c r="AF7290" s="5">
        <v>8745.5535668103821</v>
      </c>
      <c r="AG7290" s="5">
        <v>57433</v>
      </c>
      <c r="AH7290" s="5">
        <v>6951</v>
      </c>
      <c r="AI7290" s="5">
        <v>3041.5105871437809</v>
      </c>
      <c r="AJ7290" s="5">
        <v>18038</v>
      </c>
      <c r="AK7290" s="5">
        <v>5432.9661555925522</v>
      </c>
      <c r="AL7290" s="5">
        <v>293347.15625</v>
      </c>
      <c r="AM7290" s="5">
        <v>229297.8125</v>
      </c>
      <c r="AN7290" s="5">
        <v>64049.3671875</v>
      </c>
      <c r="AO7290" s="5" t="s">
        <v>4902</v>
      </c>
    </row>
    <row r="7291" spans="1:41" x14ac:dyDescent="0.4">
      <c r="A7291" s="5">
        <v>2027</v>
      </c>
      <c r="B7291" s="5" t="s">
        <v>4980</v>
      </c>
      <c r="C7291" s="5" t="s">
        <v>278</v>
      </c>
      <c r="D7291" s="5" t="s">
        <v>108</v>
      </c>
      <c r="E7291" s="5" t="s">
        <v>111</v>
      </c>
      <c r="F7291" s="5" t="s">
        <v>111</v>
      </c>
      <c r="G7291" s="5" t="s">
        <v>87</v>
      </c>
      <c r="H7291" s="5" t="s">
        <v>131</v>
      </c>
      <c r="I7291" s="5">
        <v>11206.817366550616</v>
      </c>
      <c r="J7291" s="5">
        <v>25857.766187311081</v>
      </c>
      <c r="K7291" s="5">
        <v>1881.5846870402984</v>
      </c>
      <c r="L7291" s="5">
        <v>1966.0685695579805</v>
      </c>
      <c r="M7291" s="5">
        <v>10681.336742987542</v>
      </c>
      <c r="N7291" s="5">
        <v>9284.4672417717375</v>
      </c>
      <c r="O7291" s="5">
        <v>6027.1179580619782</v>
      </c>
      <c r="P7291" s="5">
        <v>8055.8826557735892</v>
      </c>
      <c r="Q7291" s="5">
        <v>3750.3217295165205</v>
      </c>
      <c r="R7291" s="5">
        <v>6128.3440316995311</v>
      </c>
      <c r="S7291" s="5">
        <v>10934.173718410379</v>
      </c>
      <c r="T7291" s="5">
        <v>8330.7990235507641</v>
      </c>
      <c r="U7291" s="5">
        <v>1457.8898291213839</v>
      </c>
      <c r="V7291" s="5">
        <v>5103.6557518027867</v>
      </c>
      <c r="W7291" s="5">
        <v>4039.7754471023368</v>
      </c>
      <c r="X7291" s="5">
        <v>14559.477115990185</v>
      </c>
      <c r="Y7291" s="5">
        <v>34420.778865555869</v>
      </c>
      <c r="Z7291" s="5">
        <v>3658.7661345576539</v>
      </c>
      <c r="AA7291" s="5">
        <v>48857.012223491402</v>
      </c>
      <c r="AB7291" s="5">
        <v>770.59890967844569</v>
      </c>
      <c r="AC7291" s="5">
        <v>8417.1513864484477</v>
      </c>
      <c r="AD7291" s="5">
        <v>7327.1480938882423</v>
      </c>
      <c r="AE7291" s="5">
        <v>10201.06340433791</v>
      </c>
      <c r="AF7291" s="5">
        <v>30095.011472577135</v>
      </c>
      <c r="AG7291" s="5">
        <v>78944.734246922933</v>
      </c>
      <c r="AH7291" s="5">
        <v>16234.644597144552</v>
      </c>
      <c r="AI7291" s="5">
        <v>4156.0273628738878</v>
      </c>
      <c r="AJ7291" s="5">
        <v>17308.276321304656</v>
      </c>
      <c r="AK7291" s="5">
        <v>4064.3885736148291</v>
      </c>
      <c r="AL7291" s="5">
        <v>393721.0625</v>
      </c>
      <c r="AM7291" s="5">
        <v>304714.03125</v>
      </c>
      <c r="AN7291" s="5">
        <v>89007.078125</v>
      </c>
      <c r="AO7291" s="5" t="s">
        <v>6270</v>
      </c>
    </row>
    <row r="7292" spans="1:41" x14ac:dyDescent="0.4">
      <c r="A7292" s="5">
        <v>2027</v>
      </c>
      <c r="B7292" s="5" t="s">
        <v>7352</v>
      </c>
      <c r="C7292" s="5" t="s">
        <v>278</v>
      </c>
      <c r="D7292" s="5" t="s">
        <v>108</v>
      </c>
      <c r="E7292" s="5" t="s">
        <v>111</v>
      </c>
      <c r="F7292" s="5" t="s">
        <v>111</v>
      </c>
      <c r="G7292" s="5" t="s">
        <v>87</v>
      </c>
      <c r="H7292" s="5" t="s">
        <v>131</v>
      </c>
      <c r="I7292" s="5">
        <v>13302.1595292206</v>
      </c>
      <c r="J7292" s="5">
        <v>31189.669349667169</v>
      </c>
      <c r="K7292" s="5">
        <v>1726.4967999999999</v>
      </c>
      <c r="L7292" s="5">
        <v>2438</v>
      </c>
      <c r="M7292" s="5">
        <v>11786.535529676161</v>
      </c>
      <c r="N7292" s="5">
        <v>9673.1829999999991</v>
      </c>
      <c r="O7292" s="5">
        <v>6235.6681076156574</v>
      </c>
      <c r="P7292" s="5">
        <v>8637</v>
      </c>
      <c r="Q7292" s="5">
        <v>3301.7336762483369</v>
      </c>
      <c r="R7292" s="5">
        <v>6474</v>
      </c>
      <c r="S7292" s="5">
        <v>15988.36025052331</v>
      </c>
      <c r="T7292" s="5">
        <v>8350</v>
      </c>
      <c r="U7292" s="5">
        <v>1487</v>
      </c>
      <c r="V7292" s="5">
        <v>5976</v>
      </c>
      <c r="W7292" s="5">
        <v>3369.477958437888</v>
      </c>
      <c r="X7292" s="5">
        <v>17106.172941927249</v>
      </c>
      <c r="Y7292" s="5">
        <v>37248</v>
      </c>
      <c r="Z7292" s="5">
        <v>3543.1490848203089</v>
      </c>
      <c r="AA7292" s="5">
        <v>52548</v>
      </c>
      <c r="AB7292" s="5">
        <v>2524</v>
      </c>
      <c r="AC7292" s="5">
        <v>10095.76929299618</v>
      </c>
      <c r="AD7292" s="5">
        <v>8428.4355967192423</v>
      </c>
      <c r="AE7292" s="5">
        <v>11159</v>
      </c>
      <c r="AF7292" s="5">
        <v>23900.06623199999</v>
      </c>
      <c r="AG7292" s="5">
        <v>78216</v>
      </c>
      <c r="AH7292" s="5">
        <v>21745</v>
      </c>
      <c r="AI7292" s="5">
        <v>5655.1735249765716</v>
      </c>
      <c r="AJ7292" s="5">
        <v>18589.933040697539</v>
      </c>
      <c r="AK7292" s="5">
        <v>4333</v>
      </c>
      <c r="AL7292" s="5">
        <v>425027</v>
      </c>
      <c r="AM7292" s="5">
        <v>317778.65625</v>
      </c>
      <c r="AN7292" s="5">
        <v>107248.3203125</v>
      </c>
      <c r="AO7292" s="5" t="s">
        <v>8175</v>
      </c>
    </row>
    <row r="7293" spans="1:41" x14ac:dyDescent="0.4">
      <c r="A7293" s="5">
        <v>2027</v>
      </c>
      <c r="B7293" s="5" t="s">
        <v>4024</v>
      </c>
      <c r="C7293" s="5" t="s">
        <v>278</v>
      </c>
      <c r="D7293" s="5" t="s">
        <v>108</v>
      </c>
      <c r="E7293" s="5" t="s">
        <v>111</v>
      </c>
      <c r="F7293" s="5" t="s">
        <v>111</v>
      </c>
      <c r="G7293" s="5" t="s">
        <v>87</v>
      </c>
      <c r="H7293" s="5" t="s">
        <v>131</v>
      </c>
      <c r="I7293" s="5">
        <v>7477.0729040092938</v>
      </c>
      <c r="J7293" s="5">
        <v>8476.4890808831169</v>
      </c>
      <c r="K7293" s="5">
        <v>1976.5783265837997</v>
      </c>
      <c r="L7293" s="5">
        <v>2305.6234204794</v>
      </c>
      <c r="M7293" s="5">
        <v>9629.7986051471908</v>
      </c>
      <c r="N7293" s="5">
        <v>9423.9898496141159</v>
      </c>
      <c r="O7293" s="5">
        <v>5830.974648545809</v>
      </c>
      <c r="P7293" s="5">
        <v>6853.3536314801586</v>
      </c>
      <c r="Q7293" s="5">
        <v>3653.2255381667019</v>
      </c>
      <c r="R7293" s="5">
        <v>6296.3312433973406</v>
      </c>
      <c r="S7293" s="5">
        <v>7885.1251085536787</v>
      </c>
      <c r="T7293" s="5">
        <v>7275.285039099731</v>
      </c>
      <c r="U7293" s="5">
        <v>1497.8528021675918</v>
      </c>
      <c r="V7293" s="5">
        <v>5774.2225523560664</v>
      </c>
      <c r="W7293" s="5">
        <v>3937.213079983384</v>
      </c>
      <c r="X7293" s="5">
        <v>9414.0048616233144</v>
      </c>
      <c r="Y7293" s="5">
        <v>35129.997685123482</v>
      </c>
      <c r="Z7293" s="5">
        <v>2566.6777660000375</v>
      </c>
      <c r="AA7293" s="5">
        <v>51312.157422826924</v>
      </c>
      <c r="AB7293" s="5">
        <v>1487.1538535806803</v>
      </c>
      <c r="AC7293" s="5">
        <v>8791.8125885520622</v>
      </c>
      <c r="AD7293" s="5">
        <v>6427.2863741011361</v>
      </c>
      <c r="AE7293" s="5">
        <v>10229.291543444053</v>
      </c>
      <c r="AF7293" s="5">
        <v>30827.950458326421</v>
      </c>
      <c r="AG7293" s="5">
        <v>77970.727616833989</v>
      </c>
      <c r="AH7293" s="5">
        <v>15991.718452856423</v>
      </c>
      <c r="AI7293" s="5">
        <v>3527.4433491046784</v>
      </c>
      <c r="AJ7293" s="5">
        <v>16801.551298333692</v>
      </c>
      <c r="AK7293" s="5">
        <v>4073.4709796449561</v>
      </c>
      <c r="AL7293" s="5">
        <v>362844.375</v>
      </c>
      <c r="AM7293" s="5">
        <v>285388.34375</v>
      </c>
      <c r="AN7293" s="5">
        <v>77456.046875</v>
      </c>
      <c r="AO7293" s="5" t="s">
        <v>4903</v>
      </c>
    </row>
    <row r="7294" spans="1:41" x14ac:dyDescent="0.4">
      <c r="A7294" s="5">
        <v>2027</v>
      </c>
      <c r="B7294" s="5" t="s">
        <v>6344</v>
      </c>
      <c r="C7294" s="5" t="s">
        <v>278</v>
      </c>
      <c r="D7294" s="5" t="s">
        <v>108</v>
      </c>
      <c r="E7294" s="5" t="s">
        <v>111</v>
      </c>
      <c r="F7294" s="5" t="s">
        <v>111</v>
      </c>
      <c r="G7294" s="5" t="s">
        <v>87</v>
      </c>
      <c r="H7294" s="5" t="s">
        <v>131</v>
      </c>
      <c r="I7294" s="5">
        <v>12892.930023805773</v>
      </c>
      <c r="J7294" s="5">
        <v>26152.229651463829</v>
      </c>
      <c r="K7294" s="5">
        <v>2113.1031719236912</v>
      </c>
      <c r="L7294" s="5">
        <v>2474.6467798802137</v>
      </c>
      <c r="M7294" s="5">
        <v>10719.435209374904</v>
      </c>
      <c r="N7294" s="5">
        <v>10677.116274634933</v>
      </c>
      <c r="O7294" s="5">
        <v>6189.1480700828688</v>
      </c>
      <c r="P7294" s="5">
        <v>8607.4670604529165</v>
      </c>
      <c r="Q7294" s="5">
        <v>3380.7887393859578</v>
      </c>
      <c r="R7294" s="5">
        <v>6390.0109945088507</v>
      </c>
      <c r="S7294" s="5">
        <v>13803.413273006983</v>
      </c>
      <c r="T7294" s="5">
        <v>8475.5129663657845</v>
      </c>
      <c r="U7294" s="5">
        <v>1558.0733417211354</v>
      </c>
      <c r="V7294" s="5">
        <v>5679.101203211565</v>
      </c>
      <c r="W7294" s="5">
        <v>2317.3168984686331</v>
      </c>
      <c r="X7294" s="5">
        <v>15466.034858504847</v>
      </c>
      <c r="Y7294" s="5">
        <v>40571.823805821172</v>
      </c>
      <c r="Z7294" s="5">
        <v>3771.8600730004978</v>
      </c>
      <c r="AA7294" s="5">
        <v>51098.715419495369</v>
      </c>
      <c r="AB7294" s="5">
        <v>1909.2742382915021</v>
      </c>
      <c r="AC7294" s="5">
        <v>8551.6907766062468</v>
      </c>
      <c r="AD7294" s="5">
        <v>6930.4036580037728</v>
      </c>
      <c r="AE7294" s="5">
        <v>11075.78793535275</v>
      </c>
      <c r="AF7294" s="5">
        <v>28732.496471726499</v>
      </c>
      <c r="AG7294" s="5">
        <v>80179.36769331331</v>
      </c>
      <c r="AH7294" s="5">
        <v>16724.67390979749</v>
      </c>
      <c r="AI7294" s="5">
        <v>4854.8956309134792</v>
      </c>
      <c r="AJ7294" s="5">
        <v>17473.767151615208</v>
      </c>
      <c r="AK7294" s="5">
        <v>4264.1473020003186</v>
      </c>
      <c r="AL7294" s="5">
        <v>413035.28125</v>
      </c>
      <c r="AM7294" s="5">
        <v>319267.875</v>
      </c>
      <c r="AN7294" s="5">
        <v>93767.359375</v>
      </c>
      <c r="AO7294" s="5" t="s">
        <v>7224</v>
      </c>
    </row>
    <row r="7295" spans="1:41" x14ac:dyDescent="0.4">
      <c r="A7295" s="5">
        <v>2027</v>
      </c>
      <c r="B7295" s="5" t="s">
        <v>4980</v>
      </c>
      <c r="C7295" s="5" t="s">
        <v>278</v>
      </c>
      <c r="D7295" s="5" t="s">
        <v>108</v>
      </c>
      <c r="E7295" s="5" t="s">
        <v>111</v>
      </c>
      <c r="F7295" s="5" t="s">
        <v>111</v>
      </c>
      <c r="G7295" s="5" t="s">
        <v>88</v>
      </c>
      <c r="H7295" s="5" t="s">
        <v>131</v>
      </c>
      <c r="I7295" s="5">
        <v>12861.36814949944</v>
      </c>
      <c r="J7295" s="5">
        <v>30647.74325038982</v>
      </c>
      <c r="K7295" s="5">
        <v>2085.5830594857548</v>
      </c>
      <c r="L7295" s="5">
        <v>2260.0967588624248</v>
      </c>
      <c r="M7295" s="5">
        <v>12017.947725001221</v>
      </c>
      <c r="N7295" s="5">
        <v>10569.77198555695</v>
      </c>
      <c r="O7295" s="5">
        <v>6781.3224407477564</v>
      </c>
      <c r="P7295" s="5">
        <v>9135.2912447143954</v>
      </c>
      <c r="Q7295" s="5">
        <v>4282.0710442456448</v>
      </c>
      <c r="R7295" s="5">
        <v>6847.9616257778962</v>
      </c>
      <c r="S7295" s="5">
        <v>12086.88851115394</v>
      </c>
      <c r="T7295" s="5">
        <v>9545.0622917590463</v>
      </c>
      <c r="U7295" s="5">
        <v>1523.391954273397</v>
      </c>
      <c r="V7295" s="5">
        <v>5953</v>
      </c>
      <c r="W7295" s="5">
        <v>4545.2934695550166</v>
      </c>
      <c r="X7295" s="5">
        <v>16847.526750000001</v>
      </c>
      <c r="Y7295" s="5">
        <v>42055</v>
      </c>
      <c r="Z7295" s="5">
        <v>4165.2711764398664</v>
      </c>
      <c r="AA7295" s="5">
        <v>58215</v>
      </c>
      <c r="AB7295" s="5">
        <v>938</v>
      </c>
      <c r="AC7295" s="5">
        <v>9470.4331292775714</v>
      </c>
      <c r="AD7295" s="5">
        <v>8366.0472227760911</v>
      </c>
      <c r="AE7295" s="5">
        <v>11477.57529629819</v>
      </c>
      <c r="AF7295" s="5">
        <v>34595.760768603846</v>
      </c>
      <c r="AG7295" s="5">
        <v>99151</v>
      </c>
      <c r="AH7295" s="5">
        <v>19046.534394664581</v>
      </c>
      <c r="AI7295" s="5">
        <v>4676.0925895800419</v>
      </c>
      <c r="AJ7295" s="5">
        <v>20260.906254732861</v>
      </c>
      <c r="AK7295" s="5">
        <v>4269</v>
      </c>
      <c r="AL7295" s="5">
        <v>464676.9375</v>
      </c>
      <c r="AM7295" s="5">
        <v>363471.65625</v>
      </c>
      <c r="AN7295" s="5">
        <v>101205.296875</v>
      </c>
      <c r="AO7295" s="5" t="s">
        <v>6271</v>
      </c>
    </row>
    <row r="7296" spans="1:41" x14ac:dyDescent="0.4">
      <c r="A7296" s="5">
        <v>2027</v>
      </c>
      <c r="B7296" s="5" t="s">
        <v>4024</v>
      </c>
      <c r="C7296" s="5" t="s">
        <v>278</v>
      </c>
      <c r="D7296" s="5" t="s">
        <v>108</v>
      </c>
      <c r="E7296" s="5" t="s">
        <v>111</v>
      </c>
      <c r="F7296" s="5" t="s">
        <v>111</v>
      </c>
      <c r="G7296" s="5" t="s">
        <v>88</v>
      </c>
      <c r="H7296" s="5" t="s">
        <v>131</v>
      </c>
      <c r="I7296" s="5">
        <v>8480.092610116144</v>
      </c>
      <c r="J7296" s="5">
        <v>7922.7309226000834</v>
      </c>
      <c r="K7296" s="5">
        <v>2212.1934835829888</v>
      </c>
      <c r="L7296" s="5">
        <v>2605.6105000000011</v>
      </c>
      <c r="M7296" s="5">
        <v>10756.665159060491</v>
      </c>
      <c r="N7296" s="5">
        <v>10609.619714926321</v>
      </c>
      <c r="O7296" s="5">
        <v>6500.5428145274063</v>
      </c>
      <c r="P7296" s="5">
        <v>7928.5196124931899</v>
      </c>
      <c r="Q7296" s="5">
        <v>4088.7265930683029</v>
      </c>
      <c r="R7296" s="5">
        <v>6930.1977071876527</v>
      </c>
      <c r="S7296" s="5">
        <v>8826</v>
      </c>
      <c r="T7296" s="5">
        <v>8289.1620559643488</v>
      </c>
      <c r="U7296" s="5">
        <v>1546.242833587497</v>
      </c>
      <c r="V7296" s="5">
        <v>6717</v>
      </c>
      <c r="W7296" s="5">
        <v>4436.898537737914</v>
      </c>
      <c r="X7296" s="5">
        <v>9918.0732269965592</v>
      </c>
      <c r="Y7296" s="5">
        <v>39719</v>
      </c>
      <c r="Z7296" s="5">
        <v>2873</v>
      </c>
      <c r="AA7296" s="5">
        <v>58216</v>
      </c>
      <c r="AB7296" s="5">
        <v>1390</v>
      </c>
      <c r="AC7296" s="5">
        <v>9820.6226399999996</v>
      </c>
      <c r="AD7296" s="5">
        <v>7193.4832504868173</v>
      </c>
      <c r="AE7296" s="5">
        <v>11426.30998413855</v>
      </c>
      <c r="AF7296" s="5">
        <v>35124.105217728938</v>
      </c>
      <c r="AG7296" s="5">
        <v>88896</v>
      </c>
      <c r="AH7296" s="5">
        <v>17347</v>
      </c>
      <c r="AI7296" s="5">
        <v>3940.2201987477588</v>
      </c>
      <c r="AJ7296" s="5">
        <v>19143</v>
      </c>
      <c r="AK7296" s="5">
        <v>4248.8093097430856</v>
      </c>
      <c r="AL7296" s="5">
        <v>407105.84375</v>
      </c>
      <c r="AM7296" s="5">
        <v>322046.8125</v>
      </c>
      <c r="AN7296" s="5">
        <v>85059.046875</v>
      </c>
      <c r="AO7296" s="5" t="s">
        <v>4904</v>
      </c>
    </row>
    <row r="7297" spans="1:41" x14ac:dyDescent="0.4">
      <c r="A7297" s="5">
        <v>2027</v>
      </c>
      <c r="B7297" s="5" t="s">
        <v>6344</v>
      </c>
      <c r="C7297" s="5" t="s">
        <v>278</v>
      </c>
      <c r="D7297" s="5" t="s">
        <v>108</v>
      </c>
      <c r="E7297" s="5" t="s">
        <v>111</v>
      </c>
      <c r="F7297" s="5" t="s">
        <v>111</v>
      </c>
      <c r="G7297" s="5" t="s">
        <v>88</v>
      </c>
      <c r="H7297" s="5" t="s">
        <v>131</v>
      </c>
      <c r="I7297" s="5">
        <v>14882</v>
      </c>
      <c r="J7297" s="5">
        <v>31385.733687931381</v>
      </c>
      <c r="K7297" s="5">
        <v>1837.8707999999999</v>
      </c>
      <c r="L7297" s="5">
        <v>2861.2682255870891</v>
      </c>
      <c r="M7297" s="5">
        <v>12130.915814423541</v>
      </c>
      <c r="N7297" s="5">
        <v>12083.028034000001</v>
      </c>
      <c r="O7297" s="5">
        <v>7004.1035497387429</v>
      </c>
      <c r="P7297" s="5">
        <v>9674.2017542167287</v>
      </c>
      <c r="Q7297" s="5">
        <v>3825.9537730098132</v>
      </c>
      <c r="R7297" s="5">
        <v>7231.4150805103909</v>
      </c>
      <c r="S7297" s="5">
        <v>15620.97639436256</v>
      </c>
      <c r="T7297" s="5">
        <v>9756.0653157182769</v>
      </c>
      <c r="U7297" s="5">
        <v>1645.6063686204529</v>
      </c>
      <c r="V7297" s="5">
        <v>6427</v>
      </c>
      <c r="W7297" s="5">
        <v>2622.4493792433059</v>
      </c>
      <c r="X7297" s="5">
        <v>18027</v>
      </c>
      <c r="Y7297" s="5">
        <v>49539</v>
      </c>
      <c r="Z7297" s="5">
        <v>4293.6775900020548</v>
      </c>
      <c r="AA7297" s="5">
        <v>60416</v>
      </c>
      <c r="AB7297" s="5">
        <v>2415.3244871483539</v>
      </c>
      <c r="AC7297" s="5">
        <v>9677.7338409830427</v>
      </c>
      <c r="AD7297" s="5">
        <v>9167.7673422180414</v>
      </c>
      <c r="AE7297" s="5">
        <v>12534.19125148172</v>
      </c>
      <c r="AF7297" s="5">
        <v>33166.162098031142</v>
      </c>
      <c r="AG7297" s="5">
        <v>95208</v>
      </c>
      <c r="AH7297" s="5">
        <v>20323.301026589201</v>
      </c>
      <c r="AI7297" s="5">
        <v>5494.1635483665068</v>
      </c>
      <c r="AJ7297" s="5">
        <v>20170.116243953998</v>
      </c>
      <c r="AK7297" s="5">
        <v>4763</v>
      </c>
      <c r="AL7297" s="5">
        <v>484184</v>
      </c>
      <c r="AM7297" s="5">
        <v>375021.09375</v>
      </c>
      <c r="AN7297" s="5">
        <v>109162.9453125</v>
      </c>
      <c r="AO7297" s="5" t="s">
        <v>7225</v>
      </c>
    </row>
    <row r="7298" spans="1:41" x14ac:dyDescent="0.4">
      <c r="A7298" s="5">
        <v>2027</v>
      </c>
      <c r="B7298" s="5" t="s">
        <v>7352</v>
      </c>
      <c r="C7298" s="5" t="s">
        <v>278</v>
      </c>
      <c r="D7298" s="5" t="s">
        <v>108</v>
      </c>
      <c r="E7298" s="5" t="s">
        <v>111</v>
      </c>
      <c r="F7298" s="5" t="s">
        <v>111</v>
      </c>
      <c r="G7298" s="5" t="s">
        <v>88</v>
      </c>
      <c r="H7298" s="5" t="s">
        <v>131</v>
      </c>
      <c r="I7298" s="5">
        <v>15280</v>
      </c>
      <c r="J7298" s="5">
        <v>36441.50089820179</v>
      </c>
      <c r="K7298" s="5">
        <v>1943.735774043626</v>
      </c>
      <c r="L7298" s="5">
        <v>2805.1649270461648</v>
      </c>
      <c r="M7298" s="5">
        <v>13273.55336684119</v>
      </c>
      <c r="N7298" s="5">
        <v>10883.298193299999</v>
      </c>
      <c r="O7298" s="5">
        <v>7022.3750817998189</v>
      </c>
      <c r="P7298" s="5">
        <v>9239.4630136948726</v>
      </c>
      <c r="Q7298" s="5">
        <v>3741.8260679946052</v>
      </c>
      <c r="R7298" s="5">
        <v>7411.0650748299904</v>
      </c>
      <c r="S7298" s="5">
        <v>18056.731689920569</v>
      </c>
      <c r="T7298" s="5">
        <v>9609.1317214307364</v>
      </c>
      <c r="U7298" s="5">
        <v>1674.6035174455681</v>
      </c>
      <c r="V7298" s="5">
        <v>6730</v>
      </c>
      <c r="W7298" s="5">
        <v>2992</v>
      </c>
      <c r="X7298" s="5">
        <v>19283.21570179057</v>
      </c>
      <c r="Y7298" s="5">
        <v>44286</v>
      </c>
      <c r="Z7298" s="5">
        <v>4079.0522187254019</v>
      </c>
      <c r="AA7298" s="5">
        <v>61255</v>
      </c>
      <c r="AB7298" s="5">
        <v>2842.4339462223361</v>
      </c>
      <c r="AC7298" s="5">
        <v>11369.475971331791</v>
      </c>
      <c r="AD7298" s="5">
        <v>9551.8727797734246</v>
      </c>
      <c r="AE7298" s="5">
        <v>12566.846436566981</v>
      </c>
      <c r="AF7298" s="5">
        <v>28286.632764668258</v>
      </c>
      <c r="AG7298" s="5">
        <v>90924</v>
      </c>
      <c r="AH7298" s="5">
        <v>25934.431771040501</v>
      </c>
      <c r="AI7298" s="5">
        <v>6368.643898245341</v>
      </c>
      <c r="AJ7298" s="5">
        <v>21353.98964640906</v>
      </c>
      <c r="AK7298" s="5">
        <v>4850</v>
      </c>
      <c r="AL7298" s="5">
        <v>490056.0625</v>
      </c>
      <c r="AM7298" s="5">
        <v>368327.875</v>
      </c>
      <c r="AN7298" s="5">
        <v>121728.125</v>
      </c>
      <c r="AO7298" s="5" t="s">
        <v>8176</v>
      </c>
    </row>
    <row r="7299" spans="1:41" x14ac:dyDescent="0.4">
      <c r="A7299" s="5">
        <v>2027</v>
      </c>
      <c r="B7299" s="5" t="s">
        <v>6344</v>
      </c>
      <c r="C7299" s="5" t="s">
        <v>278</v>
      </c>
      <c r="D7299" s="5" t="s">
        <v>108</v>
      </c>
      <c r="E7299" s="5" t="s">
        <v>4025</v>
      </c>
      <c r="F7299" s="5" t="s">
        <v>4025</v>
      </c>
      <c r="G7299" s="5" t="s">
        <v>87</v>
      </c>
      <c r="H7299" s="5" t="s">
        <v>131</v>
      </c>
      <c r="O7299" s="5">
        <v>1557.9637183198938</v>
      </c>
      <c r="AL7299" s="5">
        <v>1557.9637451171875</v>
      </c>
      <c r="AM7299" s="5">
        <v>0</v>
      </c>
      <c r="AN7299" s="5">
        <v>1557.9637451171875</v>
      </c>
      <c r="AO7299" s="5" t="s">
        <v>7226</v>
      </c>
    </row>
    <row r="7300" spans="1:41" x14ac:dyDescent="0.4">
      <c r="A7300" s="5">
        <v>2027</v>
      </c>
      <c r="B7300" s="5" t="s">
        <v>7352</v>
      </c>
      <c r="C7300" s="5" t="s">
        <v>278</v>
      </c>
      <c r="D7300" s="5" t="s">
        <v>108</v>
      </c>
      <c r="E7300" s="5" t="s">
        <v>4025</v>
      </c>
      <c r="F7300" s="5" t="s">
        <v>4025</v>
      </c>
      <c r="G7300" s="5" t="s">
        <v>87</v>
      </c>
      <c r="H7300" s="5" t="s">
        <v>131</v>
      </c>
      <c r="O7300" s="5">
        <v>1554.6790000000001</v>
      </c>
      <c r="AL7300" s="5">
        <v>1554.678955078125</v>
      </c>
      <c r="AM7300" s="5">
        <v>0</v>
      </c>
      <c r="AN7300" s="5">
        <v>1554.678955078125</v>
      </c>
      <c r="AO7300" s="5" t="s">
        <v>8177</v>
      </c>
    </row>
    <row r="7301" spans="1:41" x14ac:dyDescent="0.4">
      <c r="A7301" s="5">
        <v>2027</v>
      </c>
      <c r="B7301" s="5" t="s">
        <v>4980</v>
      </c>
      <c r="C7301" s="5" t="s">
        <v>278</v>
      </c>
      <c r="D7301" s="5" t="s">
        <v>108</v>
      </c>
      <c r="E7301" s="5" t="s">
        <v>4025</v>
      </c>
      <c r="F7301" s="5" t="s">
        <v>4025</v>
      </c>
      <c r="G7301" s="5" t="s">
        <v>87</v>
      </c>
      <c r="H7301" s="5" t="s">
        <v>131</v>
      </c>
      <c r="O7301" s="5">
        <v>1572.1675647269415</v>
      </c>
      <c r="AL7301" s="5">
        <v>1572.1676025390625</v>
      </c>
      <c r="AM7301" s="5">
        <v>0</v>
      </c>
      <c r="AN7301" s="5">
        <v>1572.1676025390625</v>
      </c>
      <c r="AO7301" s="5" t="s">
        <v>6272</v>
      </c>
    </row>
    <row r="7302" spans="1:41" x14ac:dyDescent="0.4">
      <c r="A7302" s="5">
        <v>2027</v>
      </c>
      <c r="B7302" s="5" t="s">
        <v>4024</v>
      </c>
      <c r="C7302" s="5" t="s">
        <v>278</v>
      </c>
      <c r="D7302" s="5" t="s">
        <v>108</v>
      </c>
      <c r="E7302" s="5" t="s">
        <v>4025</v>
      </c>
      <c r="F7302" s="5" t="s">
        <v>4025</v>
      </c>
      <c r="G7302" s="5" t="s">
        <v>87</v>
      </c>
      <c r="H7302" s="5" t="s">
        <v>131</v>
      </c>
      <c r="O7302" s="5">
        <v>1598.8294789308613</v>
      </c>
      <c r="AL7302" s="5">
        <v>1598.8294677734375</v>
      </c>
      <c r="AM7302" s="5">
        <v>0</v>
      </c>
      <c r="AN7302" s="5">
        <v>1598.8294677734375</v>
      </c>
      <c r="AO7302" s="5" t="s">
        <v>4905</v>
      </c>
    </row>
    <row r="7303" spans="1:41" x14ac:dyDescent="0.4">
      <c r="A7303" s="5">
        <v>2027</v>
      </c>
      <c r="B7303" s="5" t="s">
        <v>4980</v>
      </c>
      <c r="C7303" s="5" t="s">
        <v>278</v>
      </c>
      <c r="D7303" s="5" t="s">
        <v>108</v>
      </c>
      <c r="E7303" s="5" t="s">
        <v>4025</v>
      </c>
      <c r="F7303" s="5" t="s">
        <v>4025</v>
      </c>
      <c r="G7303" s="5" t="s">
        <v>88</v>
      </c>
      <c r="H7303" s="5" t="s">
        <v>131</v>
      </c>
      <c r="O7303" s="5">
        <v>1768.901033874361</v>
      </c>
      <c r="AL7303" s="5">
        <v>1768.9010009765625</v>
      </c>
      <c r="AM7303" s="5">
        <v>0</v>
      </c>
      <c r="AN7303" s="5">
        <v>1768.9010009765625</v>
      </c>
      <c r="AO7303" s="5" t="s">
        <v>6273</v>
      </c>
    </row>
    <row r="7304" spans="1:41" x14ac:dyDescent="0.4">
      <c r="A7304" s="5">
        <v>2027</v>
      </c>
      <c r="B7304" s="5" t="s">
        <v>4024</v>
      </c>
      <c r="C7304" s="5" t="s">
        <v>278</v>
      </c>
      <c r="D7304" s="5" t="s">
        <v>108</v>
      </c>
      <c r="E7304" s="5" t="s">
        <v>4025</v>
      </c>
      <c r="F7304" s="5" t="s">
        <v>4025</v>
      </c>
      <c r="G7304" s="5" t="s">
        <v>88</v>
      </c>
      <c r="H7304" s="5" t="s">
        <v>131</v>
      </c>
      <c r="O7304" s="5">
        <v>1782.4223405791331</v>
      </c>
      <c r="AL7304" s="5">
        <v>1782.42236328125</v>
      </c>
      <c r="AM7304" s="5">
        <v>0</v>
      </c>
      <c r="AN7304" s="5">
        <v>1782.42236328125</v>
      </c>
      <c r="AO7304" s="5" t="s">
        <v>4906</v>
      </c>
    </row>
    <row r="7305" spans="1:41" x14ac:dyDescent="0.4">
      <c r="A7305" s="5">
        <v>2027</v>
      </c>
      <c r="B7305" s="5" t="s">
        <v>6344</v>
      </c>
      <c r="C7305" s="5" t="s">
        <v>278</v>
      </c>
      <c r="D7305" s="5" t="s">
        <v>108</v>
      </c>
      <c r="E7305" s="5" t="s">
        <v>4025</v>
      </c>
      <c r="F7305" s="5" t="s">
        <v>4025</v>
      </c>
      <c r="G7305" s="5" t="s">
        <v>88</v>
      </c>
      <c r="H7305" s="5" t="s">
        <v>131</v>
      </c>
      <c r="O7305" s="5">
        <v>1763.108441789539</v>
      </c>
      <c r="AL7305" s="5">
        <v>1763.1083984375</v>
      </c>
      <c r="AM7305" s="5">
        <v>0</v>
      </c>
      <c r="AN7305" s="5">
        <v>1763.1083984375</v>
      </c>
      <c r="AO7305" s="5" t="s">
        <v>7227</v>
      </c>
    </row>
    <row r="7306" spans="1:41" x14ac:dyDescent="0.4">
      <c r="A7306" s="5">
        <v>2027</v>
      </c>
      <c r="B7306" s="5" t="s">
        <v>7352</v>
      </c>
      <c r="C7306" s="5" t="s">
        <v>278</v>
      </c>
      <c r="D7306" s="5" t="s">
        <v>108</v>
      </c>
      <c r="E7306" s="5" t="s">
        <v>4025</v>
      </c>
      <c r="F7306" s="5" t="s">
        <v>4025</v>
      </c>
      <c r="G7306" s="5" t="s">
        <v>88</v>
      </c>
      <c r="H7306" s="5" t="s">
        <v>131</v>
      </c>
      <c r="O7306" s="5">
        <v>1750.821063818936</v>
      </c>
      <c r="AL7306" s="5">
        <v>1750.821044921875</v>
      </c>
      <c r="AM7306" s="5">
        <v>0</v>
      </c>
      <c r="AN7306" s="5">
        <v>1750.821044921875</v>
      </c>
      <c r="AO7306" s="5" t="s">
        <v>8178</v>
      </c>
    </row>
    <row r="7307" spans="1:41" x14ac:dyDescent="0.4">
      <c r="A7307" s="5">
        <v>2027</v>
      </c>
      <c r="B7307" s="5" t="s">
        <v>4024</v>
      </c>
      <c r="C7307" s="5" t="s">
        <v>278</v>
      </c>
      <c r="D7307" s="5" t="s">
        <v>108</v>
      </c>
      <c r="E7307" s="5" t="s">
        <v>292</v>
      </c>
      <c r="F7307" s="5" t="s">
        <v>292</v>
      </c>
      <c r="G7307" s="5" t="s">
        <v>87</v>
      </c>
      <c r="H7307" s="5" t="s">
        <v>131</v>
      </c>
      <c r="I7307" s="5">
        <v>2906.8843927309895</v>
      </c>
      <c r="J7307" s="5">
        <v>10942.315408933033</v>
      </c>
      <c r="K7307" s="5">
        <v>266.68161518962984</v>
      </c>
      <c r="L7307" s="5">
        <v>201.14023343393373</v>
      </c>
      <c r="M7307" s="5">
        <v>1070.0734723043695</v>
      </c>
      <c r="N7307" s="5">
        <v>887.40400901435669</v>
      </c>
      <c r="P7307" s="5">
        <v>839.41399127647571</v>
      </c>
      <c r="Q7307" s="5">
        <v>1075.159103666469</v>
      </c>
      <c r="R7307" s="5">
        <v>921.40956268786692</v>
      </c>
      <c r="S7307" s="5">
        <v>2883.3666441726141</v>
      </c>
      <c r="T7307" s="5">
        <v>2567.7476608587285</v>
      </c>
      <c r="U7307" s="5">
        <v>268.21771966759997</v>
      </c>
      <c r="V7307" s="5">
        <v>2164.3972991321698</v>
      </c>
      <c r="W7307" s="5">
        <v>741.43713707295785</v>
      </c>
      <c r="X7307" s="5">
        <v>1571.6755474172801</v>
      </c>
      <c r="Y7307" s="5">
        <v>13823.041574289489</v>
      </c>
      <c r="Z7307" s="5">
        <v>1543.8582810913106</v>
      </c>
      <c r="AA7307" s="5">
        <v>13197.153081955174</v>
      </c>
      <c r="AB7307" s="5">
        <v>260.41240860542274</v>
      </c>
      <c r="AC7307" s="5">
        <v>1212.5332412518392</v>
      </c>
      <c r="AD7307" s="5">
        <v>5061.2508352553587</v>
      </c>
      <c r="AE7307" s="5">
        <v>2308.5656313408008</v>
      </c>
      <c r="AF7307" s="5">
        <v>2668.2902917316651</v>
      </c>
      <c r="AG7307" s="5">
        <v>15631.16388547751</v>
      </c>
      <c r="AH7307" s="5">
        <v>1567.3959679825157</v>
      </c>
      <c r="AI7307" s="5">
        <v>794.93188000751479</v>
      </c>
      <c r="AJ7307" s="5">
        <v>9256.9587600441628</v>
      </c>
      <c r="AK7307" s="5">
        <v>3375.3289077805484</v>
      </c>
      <c r="AL7307" s="5">
        <v>100008.2109375</v>
      </c>
      <c r="AM7307" s="5">
        <v>79847.90625</v>
      </c>
      <c r="AN7307" s="5">
        <v>20160.30078125</v>
      </c>
      <c r="AO7307" s="5" t="s">
        <v>4907</v>
      </c>
    </row>
    <row r="7308" spans="1:41" x14ac:dyDescent="0.4">
      <c r="A7308" s="5">
        <v>2027</v>
      </c>
      <c r="B7308" s="5" t="s">
        <v>6344</v>
      </c>
      <c r="C7308" s="5" t="s">
        <v>278</v>
      </c>
      <c r="D7308" s="5" t="s">
        <v>108</v>
      </c>
      <c r="E7308" s="5" t="s">
        <v>292</v>
      </c>
      <c r="F7308" s="5" t="s">
        <v>292</v>
      </c>
      <c r="G7308" s="5" t="s">
        <v>87</v>
      </c>
      <c r="H7308" s="5" t="s">
        <v>131</v>
      </c>
      <c r="I7308" s="5">
        <v>2740.5850310404335</v>
      </c>
      <c r="J7308" s="5">
        <v>8571.7988537896726</v>
      </c>
      <c r="K7308" s="5">
        <v>258.15032680086995</v>
      </c>
      <c r="L7308" s="5">
        <v>190.8259206798524</v>
      </c>
      <c r="M7308" s="5">
        <v>1390.5931453797755</v>
      </c>
      <c r="N7308" s="5">
        <v>1096.9871657839631</v>
      </c>
      <c r="P7308" s="5">
        <v>777.52118824029185</v>
      </c>
      <c r="Q7308" s="5">
        <v>1019.3622162154546</v>
      </c>
      <c r="R7308" s="5">
        <v>1199.6045241964357</v>
      </c>
      <c r="S7308" s="5">
        <v>1489.9571158061183</v>
      </c>
      <c r="T7308" s="5">
        <v>2537.5787324448456</v>
      </c>
      <c r="U7308" s="5">
        <v>352.21592806334462</v>
      </c>
      <c r="V7308" s="5">
        <v>2342.6926857930816</v>
      </c>
      <c r="W7308" s="5">
        <v>921.64859562396805</v>
      </c>
      <c r="X7308" s="5">
        <v>2821.7875504786684</v>
      </c>
      <c r="Y7308" s="5">
        <v>13347.664132659889</v>
      </c>
      <c r="Z7308" s="5">
        <v>1878.3861147875236</v>
      </c>
      <c r="AA7308" s="5">
        <v>15543.17725197117</v>
      </c>
      <c r="AB7308" s="5">
        <v>314.65976282316086</v>
      </c>
      <c r="AC7308" s="5">
        <v>1248.9707354158847</v>
      </c>
      <c r="AD7308" s="5">
        <v>5113.2084954464772</v>
      </c>
      <c r="AE7308" s="5">
        <v>1826.041655867311</v>
      </c>
      <c r="AF7308" s="5">
        <v>3104.3520174938672</v>
      </c>
      <c r="AG7308" s="5">
        <v>18305.07794436414</v>
      </c>
      <c r="AH7308" s="5">
        <v>4297.643341268591</v>
      </c>
      <c r="AI7308" s="5">
        <v>1027.2118708936737</v>
      </c>
      <c r="AJ7308" s="5">
        <v>10112.446212921453</v>
      </c>
      <c r="AK7308" s="5">
        <v>3261.2961869381161</v>
      </c>
      <c r="AL7308" s="5">
        <v>107091.4453125</v>
      </c>
      <c r="AM7308" s="5">
        <v>83657.7109375</v>
      </c>
      <c r="AN7308" s="5">
        <v>23433.734375</v>
      </c>
      <c r="AO7308" s="5" t="s">
        <v>7228</v>
      </c>
    </row>
    <row r="7309" spans="1:41" x14ac:dyDescent="0.4">
      <c r="A7309" s="5">
        <v>2027</v>
      </c>
      <c r="B7309" s="5" t="s">
        <v>4980</v>
      </c>
      <c r="C7309" s="5" t="s">
        <v>278</v>
      </c>
      <c r="D7309" s="5" t="s">
        <v>108</v>
      </c>
      <c r="E7309" s="5" t="s">
        <v>292</v>
      </c>
      <c r="F7309" s="5" t="s">
        <v>292</v>
      </c>
      <c r="G7309" s="5" t="s">
        <v>87</v>
      </c>
      <c r="H7309" s="5" t="s">
        <v>131</v>
      </c>
      <c r="I7309" s="5">
        <v>2985.2146089831012</v>
      </c>
      <c r="J7309" s="5">
        <v>7666.8105719670366</v>
      </c>
      <c r="K7309" s="5">
        <v>304.07416435960289</v>
      </c>
      <c r="L7309" s="5">
        <v>195.77377705344296</v>
      </c>
      <c r="M7309" s="5">
        <v>1437.0628315625067</v>
      </c>
      <c r="N7309" s="5">
        <v>1098.2263255773823</v>
      </c>
      <c r="P7309" s="5">
        <v>866.76023980341904</v>
      </c>
      <c r="Q7309" s="5">
        <v>1051.9558664069186</v>
      </c>
      <c r="R7309" s="5">
        <v>862.70513187395261</v>
      </c>
      <c r="S7309" s="5">
        <v>2806.437921058664</v>
      </c>
      <c r="T7309" s="5">
        <v>2707.5096826539984</v>
      </c>
      <c r="U7309" s="5">
        <v>243.67587143885984</v>
      </c>
      <c r="V7309" s="5">
        <v>2027.5082123566672</v>
      </c>
      <c r="W7309" s="5">
        <v>799.75670626087333</v>
      </c>
      <c r="X7309" s="5">
        <v>2853.3507330600341</v>
      </c>
      <c r="Y7309" s="5">
        <v>13011.666724908349</v>
      </c>
      <c r="Z7309" s="5">
        <v>1831.6788120993024</v>
      </c>
      <c r="AA7309" s="5">
        <v>11260.116230206802</v>
      </c>
      <c r="AB7309" s="5">
        <v>322.81846216259214</v>
      </c>
      <c r="AC7309" s="5">
        <v>1248.6748285183805</v>
      </c>
      <c r="AD7309" s="5">
        <v>4247.7342464029152</v>
      </c>
      <c r="AE7309" s="5">
        <v>2019.1774133331164</v>
      </c>
      <c r="AF7309" s="5">
        <v>3205.2749243111566</v>
      </c>
      <c r="AG7309" s="5">
        <v>17055.228300964303</v>
      </c>
      <c r="AH7309" s="5">
        <v>4202.2920058016771</v>
      </c>
      <c r="AI7309" s="5">
        <v>846.61745076834643</v>
      </c>
      <c r="AJ7309" s="5">
        <v>8663.7103288370417</v>
      </c>
      <c r="AK7309" s="5">
        <v>3304.2031627158217</v>
      </c>
      <c r="AL7309" s="5">
        <v>99126.015625</v>
      </c>
      <c r="AM7309" s="5">
        <v>75294.15625</v>
      </c>
      <c r="AN7309" s="5">
        <v>23831.857421875</v>
      </c>
      <c r="AO7309" s="5" t="s">
        <v>6274</v>
      </c>
    </row>
    <row r="7310" spans="1:41" x14ac:dyDescent="0.4">
      <c r="A7310" s="5">
        <v>2027</v>
      </c>
      <c r="B7310" s="5" t="s">
        <v>7352</v>
      </c>
      <c r="C7310" s="5" t="s">
        <v>278</v>
      </c>
      <c r="D7310" s="5" t="s">
        <v>108</v>
      </c>
      <c r="E7310" s="5" t="s">
        <v>292</v>
      </c>
      <c r="F7310" s="5" t="s">
        <v>292</v>
      </c>
      <c r="G7310" s="5" t="s">
        <v>87</v>
      </c>
      <c r="H7310" s="5" t="s">
        <v>131</v>
      </c>
      <c r="I7310" s="5">
        <v>3000</v>
      </c>
      <c r="J7310" s="5">
        <v>8337.798613827963</v>
      </c>
      <c r="K7310" s="5">
        <v>224.54616319999991</v>
      </c>
      <c r="L7310" s="5">
        <v>188</v>
      </c>
      <c r="M7310" s="5">
        <v>1741.528970528572</v>
      </c>
      <c r="N7310" s="5">
        <v>1158.915140625</v>
      </c>
      <c r="P7310" s="5">
        <v>849.28095999999994</v>
      </c>
      <c r="Q7310" s="5">
        <v>1009.794318639739</v>
      </c>
      <c r="R7310" s="5">
        <v>1084.699958706932</v>
      </c>
      <c r="S7310" s="5">
        <v>4528.1128199999994</v>
      </c>
      <c r="T7310" s="5">
        <v>2600</v>
      </c>
      <c r="U7310" s="5">
        <v>476</v>
      </c>
      <c r="V7310" s="5">
        <v>2375</v>
      </c>
      <c r="W7310" s="5">
        <v>812.94</v>
      </c>
      <c r="X7310" s="5">
        <v>3320.2292345998658</v>
      </c>
      <c r="Y7310" s="5">
        <v>12570.98</v>
      </c>
      <c r="Z7310" s="5">
        <v>1815.57250293942</v>
      </c>
      <c r="AA7310" s="5">
        <v>15356</v>
      </c>
      <c r="AB7310" s="5">
        <v>247</v>
      </c>
      <c r="AC7310" s="5">
        <v>1246.0547928043061</v>
      </c>
      <c r="AD7310" s="5">
        <v>4708.0825098348514</v>
      </c>
      <c r="AE7310" s="5">
        <v>1668.5240784064999</v>
      </c>
      <c r="AF7310" s="5">
        <v>3676.1367345830408</v>
      </c>
      <c r="AG7310" s="5">
        <v>18891</v>
      </c>
      <c r="AH7310" s="5">
        <v>4781.3270000000002</v>
      </c>
      <c r="AI7310" s="5">
        <v>1666</v>
      </c>
      <c r="AJ7310" s="5">
        <v>9215.7127829935962</v>
      </c>
      <c r="AK7310" s="5">
        <v>3316</v>
      </c>
      <c r="AL7310" s="5">
        <v>110865.2421875</v>
      </c>
      <c r="AM7310" s="5">
        <v>82919.46875</v>
      </c>
      <c r="AN7310" s="5">
        <v>27945.765625</v>
      </c>
      <c r="AO7310" s="5" t="s">
        <v>8179</v>
      </c>
    </row>
    <row r="7311" spans="1:41" x14ac:dyDescent="0.4">
      <c r="A7311" s="5">
        <v>2027</v>
      </c>
      <c r="B7311" s="5" t="s">
        <v>4024</v>
      </c>
      <c r="C7311" s="5" t="s">
        <v>278</v>
      </c>
      <c r="D7311" s="5" t="s">
        <v>108</v>
      </c>
      <c r="E7311" s="5" t="s">
        <v>292</v>
      </c>
      <c r="F7311" s="5" t="s">
        <v>292</v>
      </c>
      <c r="G7311" s="5" t="s">
        <v>88</v>
      </c>
      <c r="H7311" s="5" t="s">
        <v>131</v>
      </c>
      <c r="I7311" s="5">
        <v>3311.9851222052421</v>
      </c>
      <c r="J7311" s="5">
        <v>12553.025786090369</v>
      </c>
      <c r="K7311" s="5">
        <v>298.47101092802228</v>
      </c>
      <c r="L7311" s="5">
        <v>227.31080000000011</v>
      </c>
      <c r="M7311" s="5">
        <v>1195.2975548757699</v>
      </c>
      <c r="N7311" s="5">
        <v>999.04809103003083</v>
      </c>
      <c r="P7311" s="5">
        <v>913.11122040905138</v>
      </c>
      <c r="Q7311" s="5">
        <v>1203.328831744298</v>
      </c>
      <c r="R7311" s="5">
        <v>1014.170028842821</v>
      </c>
      <c r="S7311" s="5">
        <v>3227</v>
      </c>
      <c r="T7311" s="5">
        <v>2925.5866079874172</v>
      </c>
      <c r="U7311" s="5">
        <v>279.65166105762091</v>
      </c>
      <c r="V7311" s="5">
        <v>2518</v>
      </c>
      <c r="W7311" s="5">
        <v>835.53551267727562</v>
      </c>
      <c r="X7311" s="5">
        <v>2001.780052442371</v>
      </c>
      <c r="Y7311" s="5">
        <v>15302.11563404038</v>
      </c>
      <c r="Z7311" s="5">
        <v>1728</v>
      </c>
      <c r="AA7311" s="5">
        <v>14982</v>
      </c>
      <c r="AB7311" s="5">
        <v>243.4</v>
      </c>
      <c r="AC7311" s="5">
        <v>1354.42282</v>
      </c>
      <c r="AD7311" s="5">
        <v>5664.6026006603051</v>
      </c>
      <c r="AE7311" s="5">
        <v>2578.710989944791</v>
      </c>
      <c r="AF7311" s="5">
        <v>3040.1407672210071</v>
      </c>
      <c r="AG7311" s="5">
        <v>17822</v>
      </c>
      <c r="AH7311" s="5">
        <v>1700</v>
      </c>
      <c r="AI7311" s="5">
        <v>887.95377848637713</v>
      </c>
      <c r="AJ7311" s="5">
        <v>10547</v>
      </c>
      <c r="AK7311" s="5">
        <v>3770.3055226187448</v>
      </c>
      <c r="AL7311" s="5">
        <v>113123.953125</v>
      </c>
      <c r="AM7311" s="5">
        <v>90374.015625</v>
      </c>
      <c r="AN7311" s="5">
        <v>22749.931640625</v>
      </c>
      <c r="AO7311" s="5" t="s">
        <v>4908</v>
      </c>
    </row>
    <row r="7312" spans="1:41" x14ac:dyDescent="0.4">
      <c r="A7312" s="5">
        <v>2027</v>
      </c>
      <c r="B7312" s="5" t="s">
        <v>7352</v>
      </c>
      <c r="C7312" s="5" t="s">
        <v>278</v>
      </c>
      <c r="D7312" s="5" t="s">
        <v>108</v>
      </c>
      <c r="E7312" s="5" t="s">
        <v>292</v>
      </c>
      <c r="F7312" s="5" t="s">
        <v>292</v>
      </c>
      <c r="G7312" s="5" t="s">
        <v>88</v>
      </c>
      <c r="H7312" s="5" t="s">
        <v>131</v>
      </c>
      <c r="I7312" s="5">
        <v>3446.057002947839</v>
      </c>
      <c r="J7312" s="5">
        <v>9779.3057957960518</v>
      </c>
      <c r="K7312" s="5">
        <v>252.80001117643451</v>
      </c>
      <c r="L7312" s="5">
        <v>216.31296402160751</v>
      </c>
      <c r="M7312" s="5">
        <v>1961.2444786688</v>
      </c>
      <c r="N7312" s="5">
        <v>1303.895424717188</v>
      </c>
      <c r="P7312" s="5">
        <v>939.6737724762994</v>
      </c>
      <c r="Q7312" s="5">
        <v>1144.3911215432729</v>
      </c>
      <c r="R7312" s="5">
        <v>1241.7024993269199</v>
      </c>
      <c r="S7312" s="5">
        <v>5113.902674900849</v>
      </c>
      <c r="T7312" s="5">
        <v>2992.064967152086</v>
      </c>
      <c r="U7312" s="5">
        <v>546.7743778010572</v>
      </c>
      <c r="V7312" s="5">
        <v>2674</v>
      </c>
      <c r="W7312" s="5">
        <v>797</v>
      </c>
      <c r="X7312" s="5">
        <v>3742.7831887081888</v>
      </c>
      <c r="Y7312" s="5">
        <v>14612.651613126291</v>
      </c>
      <c r="Z7312" s="5">
        <v>2037.5641814835681</v>
      </c>
      <c r="AA7312" s="5">
        <v>17921</v>
      </c>
      <c r="AB7312" s="5">
        <v>278.16211755820802</v>
      </c>
      <c r="AC7312" s="5">
        <v>1403.26008</v>
      </c>
      <c r="AD7312" s="5">
        <v>5335.6289734388874</v>
      </c>
      <c r="AE7312" s="5">
        <v>1879.0291127385001</v>
      </c>
      <c r="AF7312" s="5">
        <v>4350.8469304838254</v>
      </c>
      <c r="AG7312" s="5">
        <v>21960</v>
      </c>
      <c r="AH7312" s="5">
        <v>5695.8645093056148</v>
      </c>
      <c r="AI7312" s="5">
        <v>1876.186590493824</v>
      </c>
      <c r="AJ7312" s="5">
        <v>10585.957190997</v>
      </c>
      <c r="AK7312" s="5">
        <v>3734</v>
      </c>
      <c r="AL7312" s="5">
        <v>127822.0625</v>
      </c>
      <c r="AM7312" s="5">
        <v>96042.421875</v>
      </c>
      <c r="AN7312" s="5">
        <v>31779.640625</v>
      </c>
      <c r="AO7312" s="5" t="s">
        <v>8180</v>
      </c>
    </row>
    <row r="7313" spans="1:41" x14ac:dyDescent="0.4">
      <c r="A7313" s="5">
        <v>2027</v>
      </c>
      <c r="B7313" s="5" t="s">
        <v>6344</v>
      </c>
      <c r="C7313" s="5" t="s">
        <v>278</v>
      </c>
      <c r="D7313" s="5" t="s">
        <v>108</v>
      </c>
      <c r="E7313" s="5" t="s">
        <v>292</v>
      </c>
      <c r="F7313" s="5" t="s">
        <v>292</v>
      </c>
      <c r="G7313" s="5" t="s">
        <v>88</v>
      </c>
      <c r="H7313" s="5" t="s">
        <v>131</v>
      </c>
      <c r="I7313" s="5">
        <v>3163.4803287061168</v>
      </c>
      <c r="J7313" s="5">
        <v>10416.51908371114</v>
      </c>
      <c r="K7313" s="5">
        <v>224.52616320000001</v>
      </c>
      <c r="L7313" s="5">
        <v>220.63922330203971</v>
      </c>
      <c r="M7313" s="5">
        <v>1573.6993646795131</v>
      </c>
      <c r="N7313" s="5">
        <v>1241.4332050119999</v>
      </c>
      <c r="P7313" s="5">
        <v>873.88040992620563</v>
      </c>
      <c r="Q7313" s="5">
        <v>1153.586638454527</v>
      </c>
      <c r="R7313" s="5">
        <v>1357.56233508474</v>
      </c>
      <c r="S7313" s="5">
        <v>1686.1470763998709</v>
      </c>
      <c r="T7313" s="5">
        <v>2920.9776394366099</v>
      </c>
      <c r="U7313" s="5">
        <v>406.56580520778618</v>
      </c>
      <c r="V7313" s="5">
        <v>2651</v>
      </c>
      <c r="W7313" s="5">
        <v>1043.006586225546</v>
      </c>
      <c r="X7313" s="5">
        <v>3290</v>
      </c>
      <c r="Y7313" s="5">
        <v>15399.297395668549</v>
      </c>
      <c r="Z7313" s="5">
        <v>2138.2512103685758</v>
      </c>
      <c r="AA7313" s="5">
        <v>18446</v>
      </c>
      <c r="AB7313" s="5">
        <v>392</v>
      </c>
      <c r="AC7313" s="5">
        <v>1413.4288374408</v>
      </c>
      <c r="AD7313" s="5">
        <v>5514.094149308703</v>
      </c>
      <c r="AE7313" s="5">
        <v>2066.4855161010551</v>
      </c>
      <c r="AF7313" s="5">
        <v>3583.3796176697101</v>
      </c>
      <c r="AG7313" s="5">
        <v>21736</v>
      </c>
      <c r="AH7313" s="5">
        <v>5232.7265513646071</v>
      </c>
      <c r="AI7313" s="5">
        <v>1162.4698956610721</v>
      </c>
      <c r="AJ7313" s="5">
        <v>11672.88163196704</v>
      </c>
      <c r="AK7313" s="5">
        <v>3690</v>
      </c>
      <c r="AL7313" s="5">
        <v>124670.0390625</v>
      </c>
      <c r="AM7313" s="5">
        <v>97940.390625</v>
      </c>
      <c r="AN7313" s="5">
        <v>26729.6484375</v>
      </c>
      <c r="AO7313" s="5" t="s">
        <v>7229</v>
      </c>
    </row>
    <row r="7314" spans="1:41" x14ac:dyDescent="0.4">
      <c r="A7314" s="5">
        <v>2027</v>
      </c>
      <c r="B7314" s="5" t="s">
        <v>4980</v>
      </c>
      <c r="C7314" s="5" t="s">
        <v>278</v>
      </c>
      <c r="D7314" s="5" t="s">
        <v>108</v>
      </c>
      <c r="E7314" s="5" t="s">
        <v>292</v>
      </c>
      <c r="F7314" s="5" t="s">
        <v>292</v>
      </c>
      <c r="G7314" s="5" t="s">
        <v>88</v>
      </c>
      <c r="H7314" s="5" t="s">
        <v>131</v>
      </c>
      <c r="I7314" s="5">
        <v>3425.9453719654098</v>
      </c>
      <c r="J7314" s="5">
        <v>9257.1037395135954</v>
      </c>
      <c r="K7314" s="5">
        <v>337</v>
      </c>
      <c r="L7314" s="5">
        <v>225.05200776808039</v>
      </c>
      <c r="M7314" s="5">
        <v>1616.889945783126</v>
      </c>
      <c r="N7314" s="5">
        <v>1250.260413183797</v>
      </c>
      <c r="P7314" s="5">
        <v>982.89715460479988</v>
      </c>
      <c r="Q7314" s="5">
        <v>1201.110219401394</v>
      </c>
      <c r="R7314" s="5">
        <v>964.00783096965358</v>
      </c>
      <c r="S7314" s="5">
        <v>3102.30138452951</v>
      </c>
      <c r="T7314" s="5">
        <v>3102.1452448216901</v>
      </c>
      <c r="U7314" s="5">
        <v>279.65166105762091</v>
      </c>
      <c r="V7314" s="5">
        <v>2365</v>
      </c>
      <c r="W7314" s="5">
        <v>899.83440460973998</v>
      </c>
      <c r="X7314" s="5">
        <v>3301.7602499999998</v>
      </c>
      <c r="Y7314" s="5">
        <v>14833.47745124531</v>
      </c>
      <c r="Z7314" s="5">
        <v>2085.249146828904</v>
      </c>
      <c r="AA7314" s="5">
        <v>13534</v>
      </c>
      <c r="AB7314" s="5">
        <v>392</v>
      </c>
      <c r="AC7314" s="5">
        <v>1421.5439806928439</v>
      </c>
      <c r="AD7314" s="5">
        <v>4850.0105143025694</v>
      </c>
      <c r="AE7314" s="5">
        <v>2271.8475397633929</v>
      </c>
      <c r="AF7314" s="5">
        <v>3684.6280846284649</v>
      </c>
      <c r="AG7314" s="5">
        <v>21421</v>
      </c>
      <c r="AH7314" s="5">
        <v>4844.0279244491658</v>
      </c>
      <c r="AI7314" s="5">
        <v>952.55907675484195</v>
      </c>
      <c r="AJ7314" s="5">
        <v>10141.65821784712</v>
      </c>
      <c r="AK7314" s="5">
        <v>3717</v>
      </c>
      <c r="AL7314" s="5">
        <v>116459.953125</v>
      </c>
      <c r="AM7314" s="5">
        <v>89344.4375</v>
      </c>
      <c r="AN7314" s="5">
        <v>27115.52734375</v>
      </c>
      <c r="AO7314" s="5" t="s">
        <v>6275</v>
      </c>
    </row>
    <row r="7315" spans="1:41" x14ac:dyDescent="0.4">
      <c r="A7315" s="5">
        <v>2027</v>
      </c>
      <c r="B7315" s="5" t="s">
        <v>7352</v>
      </c>
      <c r="C7315" s="5" t="s">
        <v>278</v>
      </c>
      <c r="D7315" s="5" t="s">
        <v>108</v>
      </c>
      <c r="E7315" s="5" t="s">
        <v>113</v>
      </c>
      <c r="F7315" s="5" t="s">
        <v>113</v>
      </c>
      <c r="G7315" s="5" t="s">
        <v>87</v>
      </c>
      <c r="H7315" s="5" t="s">
        <v>131</v>
      </c>
      <c r="I7315" s="5">
        <v>2100</v>
      </c>
      <c r="J7315" s="5">
        <v>4149.5780904182648</v>
      </c>
      <c r="K7315" s="5">
        <v>236.03003699999999</v>
      </c>
      <c r="L7315" s="5">
        <v>380</v>
      </c>
      <c r="M7315" s="5">
        <v>2359.490863296774</v>
      </c>
      <c r="N7315" s="5">
        <v>1128.4968515625001</v>
      </c>
      <c r="O7315" s="5">
        <v>1410.5160000000001</v>
      </c>
      <c r="P7315" s="5">
        <v>1727.76</v>
      </c>
      <c r="Q7315" s="5">
        <v>557.5382659668818</v>
      </c>
      <c r="R7315" s="5">
        <v>901.17933861209508</v>
      </c>
      <c r="S7315" s="5">
        <v>700</v>
      </c>
      <c r="T7315" s="5">
        <v>1000</v>
      </c>
      <c r="U7315" s="5">
        <v>133</v>
      </c>
      <c r="V7315" s="5">
        <v>1191</v>
      </c>
      <c r="W7315" s="5">
        <v>459</v>
      </c>
      <c r="X7315" s="5">
        <v>2149.9298021697509</v>
      </c>
      <c r="Y7315" s="5">
        <v>7922</v>
      </c>
      <c r="Z7315" s="5">
        <v>1619.472122366484</v>
      </c>
      <c r="AA7315" s="5">
        <v>7720</v>
      </c>
      <c r="AB7315" s="5">
        <v>395</v>
      </c>
      <c r="AC7315" s="5">
        <v>1185.969854040125</v>
      </c>
      <c r="AD7315" s="5">
        <v>3586.1995564651038</v>
      </c>
      <c r="AE7315" s="5">
        <v>1284.7025000000001</v>
      </c>
      <c r="AF7315" s="5">
        <v>3535.1034286050999</v>
      </c>
      <c r="AG7315" s="5">
        <v>15658</v>
      </c>
      <c r="AH7315" s="5">
        <v>3100</v>
      </c>
      <c r="AI7315" s="5">
        <v>1003</v>
      </c>
      <c r="AJ7315" s="5">
        <v>4477.9857529832834</v>
      </c>
      <c r="AK7315" s="5">
        <v>509</v>
      </c>
      <c r="AL7315" s="5">
        <v>72579.953125</v>
      </c>
      <c r="AM7315" s="5">
        <v>55671.78515625</v>
      </c>
      <c r="AN7315" s="5">
        <v>16908.166015625</v>
      </c>
      <c r="AO7315" s="5" t="s">
        <v>8181</v>
      </c>
    </row>
    <row r="7316" spans="1:41" x14ac:dyDescent="0.4">
      <c r="A7316" s="5">
        <v>2027</v>
      </c>
      <c r="B7316" s="5" t="s">
        <v>4024</v>
      </c>
      <c r="C7316" s="5" t="s">
        <v>278</v>
      </c>
      <c r="D7316" s="5" t="s">
        <v>108</v>
      </c>
      <c r="E7316" s="5" t="s">
        <v>113</v>
      </c>
      <c r="F7316" s="5" t="s">
        <v>113</v>
      </c>
      <c r="G7316" s="5" t="s">
        <v>87</v>
      </c>
      <c r="H7316" s="5" t="s">
        <v>131</v>
      </c>
      <c r="I7316" s="5">
        <v>1302.0225384112655</v>
      </c>
      <c r="J7316" s="5">
        <v>3411.1532672289627</v>
      </c>
      <c r="K7316" s="5">
        <v>338.55752908422335</v>
      </c>
      <c r="L7316" s="5">
        <v>276.03287354231333</v>
      </c>
      <c r="M7316" s="5">
        <v>1818.8212597749327</v>
      </c>
      <c r="N7316" s="5">
        <v>926.79555565371152</v>
      </c>
      <c r="O7316" s="5">
        <v>1359.2089255565556</v>
      </c>
      <c r="P7316" s="5">
        <v>2100.8906940889533</v>
      </c>
      <c r="Q7316" s="5">
        <v>460.59582316822031</v>
      </c>
      <c r="R7316" s="5">
        <v>915.20232114812768</v>
      </c>
      <c r="S7316" s="5">
        <v>1813.4717854814771</v>
      </c>
      <c r="T7316" s="5">
        <v>855.91588695290955</v>
      </c>
      <c r="U7316" s="5">
        <v>143.27869640363244</v>
      </c>
      <c r="V7316" s="5">
        <v>1242.1479309404099</v>
      </c>
      <c r="W7316" s="5">
        <v>351.99540850938405</v>
      </c>
      <c r="X7316" s="5">
        <v>1386.5837368637135</v>
      </c>
      <c r="Y7316" s="5">
        <v>7184.3439761109848</v>
      </c>
      <c r="Z7316" s="5">
        <v>1291.3630944402023</v>
      </c>
      <c r="AA7316" s="5">
        <v>8065.9373396724814</v>
      </c>
      <c r="AB7316" s="5">
        <v>93.102250603302735</v>
      </c>
      <c r="AC7316" s="5">
        <v>1246.4275103751745</v>
      </c>
      <c r="AD7316" s="5">
        <v>1734.44866648584</v>
      </c>
      <c r="AE7316" s="5">
        <v>1283.8738304293643</v>
      </c>
      <c r="AF7316" s="5">
        <v>2531.5319608121604</v>
      </c>
      <c r="AG7316" s="5">
        <v>11212.498119083115</v>
      </c>
      <c r="AH7316" s="5">
        <v>2429.7312240875722</v>
      </c>
      <c r="AI7316" s="5">
        <v>738.22745249688444</v>
      </c>
      <c r="AJ7316" s="5">
        <v>4147.068374059797</v>
      </c>
      <c r="AK7316" s="5">
        <v>530.92466747268418</v>
      </c>
      <c r="AL7316" s="5">
        <v>61192.15234375</v>
      </c>
      <c r="AM7316" s="5">
        <v>47741.1640625</v>
      </c>
      <c r="AN7316" s="5">
        <v>13450.9892578125</v>
      </c>
      <c r="AO7316" s="5" t="s">
        <v>4909</v>
      </c>
    </row>
    <row r="7317" spans="1:41" x14ac:dyDescent="0.4">
      <c r="A7317" s="5">
        <v>2027</v>
      </c>
      <c r="B7317" s="5" t="s">
        <v>6344</v>
      </c>
      <c r="C7317" s="5" t="s">
        <v>278</v>
      </c>
      <c r="D7317" s="5" t="s">
        <v>108</v>
      </c>
      <c r="E7317" s="5" t="s">
        <v>113</v>
      </c>
      <c r="F7317" s="5" t="s">
        <v>113</v>
      </c>
      <c r="G7317" s="5" t="s">
        <v>87</v>
      </c>
      <c r="H7317" s="5" t="s">
        <v>131</v>
      </c>
      <c r="I7317" s="5">
        <v>1776.305112711392</v>
      </c>
      <c r="J7317" s="5">
        <v>4014.7438932276004</v>
      </c>
      <c r="K7317" s="5">
        <v>271.37697592995443</v>
      </c>
      <c r="L7317" s="5">
        <v>309.58460535827118</v>
      </c>
      <c r="M7317" s="5">
        <v>1928.5598366580828</v>
      </c>
      <c r="N7317" s="5">
        <v>1129.7300516844455</v>
      </c>
      <c r="O7317" s="5">
        <v>1384.9255140324346</v>
      </c>
      <c r="P7317" s="5">
        <v>1713.5040992093541</v>
      </c>
      <c r="Q7317" s="5">
        <v>495.64438123305609</v>
      </c>
      <c r="R7317" s="5">
        <v>871.23613533333935</v>
      </c>
      <c r="S7317" s="5">
        <v>1489.9571158061183</v>
      </c>
      <c r="T7317" s="5">
        <v>1015.0314929779383</v>
      </c>
      <c r="U7317" s="5">
        <v>129.25918547327555</v>
      </c>
      <c r="V7317" s="5">
        <v>1196.7221302209894</v>
      </c>
      <c r="W7317" s="5">
        <v>501.42555753110156</v>
      </c>
      <c r="X7317" s="5">
        <v>2036.1531749137444</v>
      </c>
      <c r="Y7317" s="5">
        <v>9125.1331218716659</v>
      </c>
      <c r="Z7317" s="5">
        <v>1847.4439980124675</v>
      </c>
      <c r="AA7317" s="5">
        <v>7750.780480379537</v>
      </c>
      <c r="AB7317" s="5">
        <v>502.44058902407949</v>
      </c>
      <c r="AC7317" s="5">
        <v>1182.4101861700044</v>
      </c>
      <c r="AD7317" s="5">
        <v>4542.1247628785968</v>
      </c>
      <c r="AE7317" s="5">
        <v>1039.3922488094088</v>
      </c>
      <c r="AF7317" s="5">
        <v>3237.3617443336962</v>
      </c>
      <c r="AG7317" s="5">
        <v>14474.3490898654</v>
      </c>
      <c r="AH7317" s="5">
        <v>2588.3303070937427</v>
      </c>
      <c r="AI7317" s="5">
        <v>808.98009990341689</v>
      </c>
      <c r="AJ7317" s="5">
        <v>3893.6608070633715</v>
      </c>
      <c r="AK7317" s="5">
        <v>514.62096693981471</v>
      </c>
      <c r="AL7317" s="5">
        <v>71771.1796875</v>
      </c>
      <c r="AM7317" s="5">
        <v>54187.2578125</v>
      </c>
      <c r="AN7317" s="5">
        <v>17583.92578125</v>
      </c>
      <c r="AO7317" s="5" t="s">
        <v>7230</v>
      </c>
    </row>
    <row r="7318" spans="1:41" x14ac:dyDescent="0.4">
      <c r="A7318" s="5">
        <v>2027</v>
      </c>
      <c r="B7318" s="5" t="s">
        <v>4980</v>
      </c>
      <c r="C7318" s="5" t="s">
        <v>278</v>
      </c>
      <c r="D7318" s="5" t="s">
        <v>108</v>
      </c>
      <c r="E7318" s="5" t="s">
        <v>113</v>
      </c>
      <c r="F7318" s="5" t="s">
        <v>113</v>
      </c>
      <c r="G7318" s="5" t="s">
        <v>87</v>
      </c>
      <c r="H7318" s="5" t="s">
        <v>131</v>
      </c>
      <c r="I7318" s="5">
        <v>1354.6046527897952</v>
      </c>
      <c r="J7318" s="5">
        <v>3626.8854397371128</v>
      </c>
      <c r="K7318" s="5">
        <v>245.75857119474756</v>
      </c>
      <c r="L7318" s="5">
        <v>317.61171277287286</v>
      </c>
      <c r="M7318" s="5">
        <v>1978.5647680933066</v>
      </c>
      <c r="N7318" s="5">
        <v>1146.2752502955896</v>
      </c>
      <c r="O7318" s="5">
        <v>1412.5039484460426</v>
      </c>
      <c r="P7318" s="5">
        <v>1675.1476955066862</v>
      </c>
      <c r="Q7318" s="5">
        <v>512.32042665149174</v>
      </c>
      <c r="R7318" s="5">
        <v>878.728064301053</v>
      </c>
      <c r="S7318" s="5">
        <v>1765.0880431148182</v>
      </c>
      <c r="T7318" s="5">
        <v>937.21489014946098</v>
      </c>
      <c r="U7318" s="5">
        <v>130.16873474298069</v>
      </c>
      <c r="V7318" s="5">
        <v>1471.4273775346537</v>
      </c>
      <c r="W7318" s="5">
        <v>404.0437526422121</v>
      </c>
      <c r="X7318" s="5">
        <v>1850.2183956367276</v>
      </c>
      <c r="Y7318" s="5">
        <v>9033.7101911628597</v>
      </c>
      <c r="Z7318" s="5">
        <v>1880.2767680104141</v>
      </c>
      <c r="AA7318" s="5">
        <v>7690.3688486152996</v>
      </c>
      <c r="AB7318" s="5">
        <v>515.46818958220354</v>
      </c>
      <c r="AC7318" s="5">
        <v>1213.0684728167857</v>
      </c>
      <c r="AD7318" s="5">
        <v>3308.6102268386112</v>
      </c>
      <c r="AE7318" s="5">
        <v>1019.4815305070248</v>
      </c>
      <c r="AF7318" s="5">
        <v>3636.3000522908937</v>
      </c>
      <c r="AG7318" s="5">
        <v>14072.802250533128</v>
      </c>
      <c r="AH7318" s="5">
        <v>2656.7438761042358</v>
      </c>
      <c r="AI7318" s="5">
        <v>718.53141578125337</v>
      </c>
      <c r="AJ7318" s="5">
        <v>4059.1818242251097</v>
      </c>
      <c r="AK7318" s="5">
        <v>527.96438811752967</v>
      </c>
      <c r="AL7318" s="5">
        <v>70039.0625</v>
      </c>
      <c r="AM7318" s="5">
        <v>53718.36328125</v>
      </c>
      <c r="AN7318" s="5">
        <v>16320.7109375</v>
      </c>
      <c r="AO7318" s="5" t="s">
        <v>6276</v>
      </c>
    </row>
    <row r="7319" spans="1:41" x14ac:dyDescent="0.4">
      <c r="A7319" s="5">
        <v>2027</v>
      </c>
      <c r="B7319" s="5" t="s">
        <v>4980</v>
      </c>
      <c r="C7319" s="5" t="s">
        <v>278</v>
      </c>
      <c r="D7319" s="5" t="s">
        <v>108</v>
      </c>
      <c r="E7319" s="5" t="s">
        <v>113</v>
      </c>
      <c r="F7319" s="5" t="s">
        <v>113</v>
      </c>
      <c r="G7319" s="5" t="s">
        <v>88</v>
      </c>
      <c r="H7319" s="5" t="s">
        <v>131</v>
      </c>
      <c r="I7319" s="5">
        <v>1554.595615036493</v>
      </c>
      <c r="J7319" s="5">
        <v>4379.1945101317151</v>
      </c>
      <c r="K7319" s="5">
        <v>272</v>
      </c>
      <c r="L7319" s="5">
        <v>365.11097004927939</v>
      </c>
      <c r="M7319" s="5">
        <v>2226.152823904305</v>
      </c>
      <c r="N7319" s="5">
        <v>1304.9610400692791</v>
      </c>
      <c r="O7319" s="5">
        <v>1589.257882439384</v>
      </c>
      <c r="P7319" s="5">
        <v>1899.60017528</v>
      </c>
      <c r="Q7319" s="5">
        <v>584.9611373536062</v>
      </c>
      <c r="R7319" s="5">
        <v>981.91224786035912</v>
      </c>
      <c r="S7319" s="5">
        <v>1951.169145371992</v>
      </c>
      <c r="T7319" s="5">
        <v>1073.819507822893</v>
      </c>
      <c r="U7319" s="5">
        <v>149.38657107778889</v>
      </c>
      <c r="V7319" s="5">
        <v>1716</v>
      </c>
      <c r="W7319" s="5">
        <v>454.60383982887902</v>
      </c>
      <c r="X7319" s="5">
        <v>2140.9837499999999</v>
      </c>
      <c r="Y7319" s="5">
        <v>10298.55277227316</v>
      </c>
      <c r="Z7319" s="5">
        <v>2140.5748106035098</v>
      </c>
      <c r="AA7319" s="5">
        <v>9147</v>
      </c>
      <c r="AB7319" s="5">
        <v>628</v>
      </c>
      <c r="AC7319" s="5">
        <v>1364.8660129295399</v>
      </c>
      <c r="AD7319" s="5">
        <v>3777.7303044523292</v>
      </c>
      <c r="AE7319" s="5">
        <v>1147.0545340012179</v>
      </c>
      <c r="AF7319" s="5">
        <v>4180.1135981140296</v>
      </c>
      <c r="AG7319" s="5">
        <v>17675</v>
      </c>
      <c r="AH7319" s="5">
        <v>3062.4577031274462</v>
      </c>
      <c r="AI7319" s="5">
        <v>808.44497289156334</v>
      </c>
      <c r="AJ7319" s="5">
        <v>4751.6402491395629</v>
      </c>
      <c r="AK7319" s="5">
        <v>594</v>
      </c>
      <c r="AL7319" s="5">
        <v>82219.15625</v>
      </c>
      <c r="AM7319" s="5">
        <v>63640.52734375</v>
      </c>
      <c r="AN7319" s="5">
        <v>18578.619140625</v>
      </c>
      <c r="AO7319" s="5" t="s">
        <v>6277</v>
      </c>
    </row>
    <row r="7320" spans="1:41" x14ac:dyDescent="0.4">
      <c r="A7320" s="5">
        <v>2027</v>
      </c>
      <c r="B7320" s="5" t="s">
        <v>4024</v>
      </c>
      <c r="C7320" s="5" t="s">
        <v>278</v>
      </c>
      <c r="D7320" s="5" t="s">
        <v>108</v>
      </c>
      <c r="E7320" s="5" t="s">
        <v>113</v>
      </c>
      <c r="F7320" s="5" t="s">
        <v>113</v>
      </c>
      <c r="G7320" s="5" t="s">
        <v>88</v>
      </c>
      <c r="H7320" s="5" t="s">
        <v>131</v>
      </c>
      <c r="I7320" s="5">
        <v>1483.471199190921</v>
      </c>
      <c r="J7320" s="5">
        <v>3913.2755110380181</v>
      </c>
      <c r="K7320" s="5">
        <v>378.91478904988611</v>
      </c>
      <c r="L7320" s="5">
        <v>311.94780000000009</v>
      </c>
      <c r="M7320" s="5">
        <v>2031.6307692307689</v>
      </c>
      <c r="N7320" s="5">
        <v>1043.39547854801</v>
      </c>
      <c r="O7320" s="5">
        <v>1515.2862680807059</v>
      </c>
      <c r="P7320" s="5">
        <v>2285.34058946099</v>
      </c>
      <c r="Q7320" s="5">
        <v>515.50345610174384</v>
      </c>
      <c r="R7320" s="5">
        <v>1007.337889709135</v>
      </c>
      <c r="S7320" s="5">
        <v>2030</v>
      </c>
      <c r="T7320" s="5">
        <v>975.1955359958057</v>
      </c>
      <c r="U7320" s="5">
        <v>149.38657107778889</v>
      </c>
      <c r="V7320" s="5">
        <v>1445</v>
      </c>
      <c r="W7320" s="5">
        <v>396.66837470537331</v>
      </c>
      <c r="X7320" s="5">
        <v>1397.063212719482</v>
      </c>
      <c r="Y7320" s="5">
        <v>7967.5813846467399</v>
      </c>
      <c r="Z7320" s="5">
        <v>1446</v>
      </c>
      <c r="AA7320" s="5">
        <v>9147</v>
      </c>
      <c r="AB7320" s="5">
        <v>87.02</v>
      </c>
      <c r="AC7320" s="5">
        <v>1392.2833599999999</v>
      </c>
      <c r="AD7320" s="5">
        <v>1941.2123102947889</v>
      </c>
      <c r="AE7320" s="5">
        <v>1434.1110823467729</v>
      </c>
      <c r="AF7320" s="5">
        <v>2884.3239213651291</v>
      </c>
      <c r="AG7320" s="5">
        <v>12783</v>
      </c>
      <c r="AH7320" s="5">
        <v>2635</v>
      </c>
      <c r="AI7320" s="5">
        <v>824.61387234939457</v>
      </c>
      <c r="AJ7320" s="5">
        <v>4725</v>
      </c>
      <c r="AK7320" s="5">
        <v>593.05278405683862</v>
      </c>
      <c r="AL7320" s="5">
        <v>68739.6171875</v>
      </c>
      <c r="AM7320" s="5">
        <v>53933.95703125</v>
      </c>
      <c r="AN7320" s="5">
        <v>14805.6572265625</v>
      </c>
      <c r="AO7320" s="5" t="s">
        <v>4910</v>
      </c>
    </row>
    <row r="7321" spans="1:41" x14ac:dyDescent="0.4">
      <c r="A7321" s="5">
        <v>2027</v>
      </c>
      <c r="B7321" s="5" t="s">
        <v>6344</v>
      </c>
      <c r="C7321" s="5" t="s">
        <v>278</v>
      </c>
      <c r="D7321" s="5" t="s">
        <v>108</v>
      </c>
      <c r="E7321" s="5" t="s">
        <v>113</v>
      </c>
      <c r="F7321" s="5" t="s">
        <v>113</v>
      </c>
      <c r="G7321" s="5" t="s">
        <v>88</v>
      </c>
      <c r="H7321" s="5" t="s">
        <v>131</v>
      </c>
      <c r="I7321" s="5">
        <v>2050.4039167539649</v>
      </c>
      <c r="J7321" s="5">
        <v>4878.7491509473766</v>
      </c>
      <c r="K7321" s="5">
        <v>236.03003699999999</v>
      </c>
      <c r="L7321" s="5">
        <v>357.95193142086219</v>
      </c>
      <c r="M7321" s="5">
        <v>2182.5027685336322</v>
      </c>
      <c r="N7321" s="5">
        <v>1278.4875179999999</v>
      </c>
      <c r="O7321" s="5">
        <v>1567.285448517061</v>
      </c>
      <c r="P7321" s="5">
        <v>1925.860911927374</v>
      </c>
      <c r="Q7321" s="5">
        <v>560.90830768507192</v>
      </c>
      <c r="R7321" s="5">
        <v>985.95607005201282</v>
      </c>
      <c r="S7321" s="5">
        <v>1686.1470763998709</v>
      </c>
      <c r="T7321" s="5">
        <v>1168.391055774644</v>
      </c>
      <c r="U7321" s="5">
        <v>149.2049638737335</v>
      </c>
      <c r="V7321" s="5">
        <v>1355</v>
      </c>
      <c r="W7321" s="5">
        <v>567.45071981874423</v>
      </c>
      <c r="X7321" s="5">
        <v>2373</v>
      </c>
      <c r="Y7321" s="5">
        <v>10527.732592171889</v>
      </c>
      <c r="Z7321" s="5">
        <v>2103.0284102612</v>
      </c>
      <c r="AA7321" s="5">
        <v>9166</v>
      </c>
      <c r="AB7321" s="5">
        <v>628</v>
      </c>
      <c r="AC7321" s="5">
        <v>1338.10393424465</v>
      </c>
      <c r="AD7321" s="5">
        <v>4898.2363231859736</v>
      </c>
      <c r="AE7321" s="5">
        <v>1176.254123672863</v>
      </c>
      <c r="AF7321" s="5">
        <v>3736.9138629562472</v>
      </c>
      <c r="AG7321" s="5">
        <v>17187</v>
      </c>
      <c r="AH7321" s="5">
        <v>3151.5004029238889</v>
      </c>
      <c r="AI7321" s="5">
        <v>915.50247711647626</v>
      </c>
      <c r="AJ7321" s="5">
        <v>4494.4853855246902</v>
      </c>
      <c r="AK7321" s="5">
        <v>583</v>
      </c>
      <c r="AL7321" s="5">
        <v>83229.078125</v>
      </c>
      <c r="AM7321" s="5">
        <v>63272.04296875</v>
      </c>
      <c r="AN7321" s="5">
        <v>19957.044921875</v>
      </c>
      <c r="AO7321" s="5" t="s">
        <v>7231</v>
      </c>
    </row>
    <row r="7322" spans="1:41" x14ac:dyDescent="0.4">
      <c r="A7322" s="5">
        <v>2027</v>
      </c>
      <c r="B7322" s="5" t="s">
        <v>7352</v>
      </c>
      <c r="C7322" s="5" t="s">
        <v>278</v>
      </c>
      <c r="D7322" s="5" t="s">
        <v>108</v>
      </c>
      <c r="E7322" s="5" t="s">
        <v>113</v>
      </c>
      <c r="F7322" s="5" t="s">
        <v>113</v>
      </c>
      <c r="G7322" s="5" t="s">
        <v>88</v>
      </c>
      <c r="H7322" s="5" t="s">
        <v>131</v>
      </c>
      <c r="I7322" s="5">
        <v>2412.239902063488</v>
      </c>
      <c r="J7322" s="5">
        <v>4857.6502583434931</v>
      </c>
      <c r="K7322" s="5">
        <v>265.72886012052891</v>
      </c>
      <c r="L7322" s="5">
        <v>437.2283315330364</v>
      </c>
      <c r="M7322" s="5">
        <v>2657.1699388416</v>
      </c>
      <c r="N7322" s="5">
        <v>1269.671807692969</v>
      </c>
      <c r="O7322" s="5">
        <v>1588.47011097058</v>
      </c>
      <c r="P7322" s="5">
        <v>1911.653308621979</v>
      </c>
      <c r="Q7322" s="5">
        <v>631.85326924062781</v>
      </c>
      <c r="R7322" s="5">
        <v>1031.6185855030101</v>
      </c>
      <c r="S7322" s="5">
        <v>790.55712936732778</v>
      </c>
      <c r="T7322" s="5">
        <v>1150.7942181354181</v>
      </c>
      <c r="U7322" s="5">
        <v>149.77960176211201</v>
      </c>
      <c r="V7322" s="5">
        <v>1341</v>
      </c>
      <c r="W7322" s="5">
        <v>450</v>
      </c>
      <c r="X7322" s="5">
        <v>2423.543843482063</v>
      </c>
      <c r="Y7322" s="5">
        <v>9208.6238367403821</v>
      </c>
      <c r="Z7322" s="5">
        <v>1817.4864314714871</v>
      </c>
      <c r="AA7322" s="5">
        <v>8999</v>
      </c>
      <c r="AB7322" s="5">
        <v>444.83415560928012</v>
      </c>
      <c r="AC7322" s="5">
        <v>1335.5946799999999</v>
      </c>
      <c r="AD7322" s="5">
        <v>4064.2087767234339</v>
      </c>
      <c r="AE7322" s="5">
        <v>1446.783675434509</v>
      </c>
      <c r="AF7322" s="5">
        <v>4183.9286761551512</v>
      </c>
      <c r="AG7322" s="5">
        <v>18202</v>
      </c>
      <c r="AH7322" s="5">
        <v>3692.9454895779782</v>
      </c>
      <c r="AI7322" s="5">
        <v>1129.5409065217921</v>
      </c>
      <c r="AJ7322" s="5">
        <v>5143.7980543895646</v>
      </c>
      <c r="AK7322" s="5">
        <v>573</v>
      </c>
      <c r="AL7322" s="5">
        <v>83610.703125</v>
      </c>
      <c r="AM7322" s="5">
        <v>64379.91015625</v>
      </c>
      <c r="AN7322" s="5">
        <v>19230.79296875</v>
      </c>
      <c r="AO7322" s="5" t="s">
        <v>8182</v>
      </c>
    </row>
    <row r="7323" spans="1:41" x14ac:dyDescent="0.4">
      <c r="A7323" s="5">
        <v>2027</v>
      </c>
      <c r="B7323" s="5" t="s">
        <v>4980</v>
      </c>
      <c r="C7323" s="5" t="s">
        <v>278</v>
      </c>
      <c r="D7323" s="5" t="s">
        <v>108</v>
      </c>
      <c r="E7323" s="5" t="s">
        <v>114</v>
      </c>
      <c r="F7323" s="5" t="s">
        <v>114</v>
      </c>
      <c r="G7323" s="5" t="s">
        <v>87</v>
      </c>
      <c r="H7323" s="5" t="s">
        <v>131</v>
      </c>
      <c r="I7323" s="5">
        <v>4359.032616288091</v>
      </c>
      <c r="J7323" s="5">
        <v>14338.174073020951</v>
      </c>
      <c r="K7323" s="5">
        <v>109.20719477987343</v>
      </c>
      <c r="L7323" s="5">
        <v>247.84127095063525</v>
      </c>
      <c r="M7323" s="5">
        <v>3870.6974963172738</v>
      </c>
      <c r="N7323" s="5">
        <v>4269.9510395209436</v>
      </c>
      <c r="O7323" s="5">
        <v>2203.5303777955291</v>
      </c>
      <c r="P7323" s="5">
        <v>3239.6394702833036</v>
      </c>
      <c r="Q7323" s="5">
        <v>1346.760799642547</v>
      </c>
      <c r="R7323" s="5">
        <v>2483.6194588960716</v>
      </c>
      <c r="S7323" s="5">
        <v>4165.3995117753821</v>
      </c>
      <c r="T7323" s="5">
        <v>4165.3995117753821</v>
      </c>
      <c r="U7323" s="5">
        <v>260.33746948596138</v>
      </c>
      <c r="V7323" s="5">
        <v>2282.6389324529096</v>
      </c>
      <c r="W7323" s="5">
        <v>1728.8921197656327</v>
      </c>
      <c r="X7323" s="5">
        <v>3275.4098385906746</v>
      </c>
      <c r="Y7323" s="5">
        <v>18612.046368490352</v>
      </c>
      <c r="Z7323" s="5">
        <v>1701.6906625455968</v>
      </c>
      <c r="AA7323" s="5">
        <v>18205.919916092251</v>
      </c>
      <c r="AB7323" s="5">
        <v>587.3213311603289</v>
      </c>
      <c r="AC7323" s="5">
        <v>2698.4855174089121</v>
      </c>
      <c r="AD7323" s="5">
        <v>2993.1092588289994</v>
      </c>
      <c r="AE7323" s="5">
        <v>5571.2218469995732</v>
      </c>
      <c r="AF7323" s="5">
        <v>9028.5034417731404</v>
      </c>
      <c r="AG7323" s="5">
        <v>37463.603208907785</v>
      </c>
      <c r="AH7323" s="5">
        <v>8515.1179519468242</v>
      </c>
      <c r="AI7323" s="5">
        <v>1423.5252831492369</v>
      </c>
      <c r="AJ7323" s="5">
        <v>4892.2617265801864</v>
      </c>
      <c r="AK7323" s="5">
        <v>2537.7696525491515</v>
      </c>
      <c r="AL7323" s="5">
        <v>166577.109375</v>
      </c>
      <c r="AM7323" s="5">
        <v>131001.7265625</v>
      </c>
      <c r="AN7323" s="5">
        <v>35575.37890625</v>
      </c>
      <c r="AO7323" s="5" t="s">
        <v>6278</v>
      </c>
    </row>
    <row r="7324" spans="1:41" x14ac:dyDescent="0.4">
      <c r="A7324" s="5">
        <v>2027</v>
      </c>
      <c r="B7324" s="5" t="s">
        <v>6344</v>
      </c>
      <c r="C7324" s="5" t="s">
        <v>278</v>
      </c>
      <c r="D7324" s="5" t="s">
        <v>108</v>
      </c>
      <c r="E7324" s="5" t="s">
        <v>114</v>
      </c>
      <c r="F7324" s="5" t="s">
        <v>114</v>
      </c>
      <c r="G7324" s="5" t="s">
        <v>87</v>
      </c>
      <c r="H7324" s="5" t="s">
        <v>131</v>
      </c>
      <c r="I7324" s="5">
        <v>4788.9185838699132</v>
      </c>
      <c r="J7324" s="5">
        <v>15515.095846558188</v>
      </c>
      <c r="K7324" s="5">
        <v>194.16023320316705</v>
      </c>
      <c r="L7324" s="5">
        <v>241.57749532874934</v>
      </c>
      <c r="M7324" s="5">
        <v>4145.515496258522</v>
      </c>
      <c r="N7324" s="5">
        <v>5083.2777168335151</v>
      </c>
      <c r="O7324" s="5">
        <v>2121.4269423192409</v>
      </c>
      <c r="P7324" s="5">
        <v>3095.8460535827121</v>
      </c>
      <c r="Q7324" s="5">
        <v>1214.4029637971721</v>
      </c>
      <c r="R7324" s="5">
        <v>2739.9577051589263</v>
      </c>
      <c r="S7324" s="5">
        <v>4141.0239819020944</v>
      </c>
      <c r="T7324" s="5">
        <v>4313.8838451562378</v>
      </c>
      <c r="U7324" s="5">
        <v>258.83303070937427</v>
      </c>
      <c r="V7324" s="5">
        <v>2661.4125745881543</v>
      </c>
      <c r="W7324" s="5">
        <v>966.30998131499734</v>
      </c>
      <c r="X7324" s="5">
        <v>3189.2289509366824</v>
      </c>
      <c r="Y7324" s="5">
        <v>21236.488896084426</v>
      </c>
      <c r="Z7324" s="5">
        <v>1503.9731781769042</v>
      </c>
      <c r="AA7324" s="5">
        <v>18062.485417542412</v>
      </c>
      <c r="AB7324" s="5">
        <v>572.47776203955721</v>
      </c>
      <c r="AC7324" s="5">
        <v>2359.5770918014555</v>
      </c>
      <c r="AD7324" s="5">
        <v>3048.6877857750633</v>
      </c>
      <c r="AE7324" s="5">
        <v>5799.6542348534231</v>
      </c>
      <c r="AF7324" s="5">
        <v>8619.7489415179498</v>
      </c>
      <c r="AG7324" s="5">
        <v>43369.250600468375</v>
      </c>
      <c r="AH7324" s="5">
        <v>8860.209902204424</v>
      </c>
      <c r="AI7324" s="5">
        <v>1994.5368837016488</v>
      </c>
      <c r="AJ7324" s="5">
        <v>5882.1075018071524</v>
      </c>
      <c r="AK7324" s="5">
        <v>2582.240118135875</v>
      </c>
      <c r="AL7324" s="5">
        <v>178562.296875</v>
      </c>
      <c r="AM7324" s="5">
        <v>142432.609375</v>
      </c>
      <c r="AN7324" s="5">
        <v>36129.69921875</v>
      </c>
      <c r="AO7324" s="5" t="s">
        <v>7232</v>
      </c>
    </row>
    <row r="7325" spans="1:41" x14ac:dyDescent="0.4">
      <c r="A7325" s="5">
        <v>2027</v>
      </c>
      <c r="B7325" s="5" t="s">
        <v>4024</v>
      </c>
      <c r="C7325" s="5" t="s">
        <v>278</v>
      </c>
      <c r="D7325" s="5" t="s">
        <v>108</v>
      </c>
      <c r="E7325" s="5" t="s">
        <v>114</v>
      </c>
      <c r="F7325" s="5" t="s">
        <v>114</v>
      </c>
      <c r="G7325" s="5" t="s">
        <v>87</v>
      </c>
      <c r="H7325" s="5" t="s">
        <v>131</v>
      </c>
      <c r="I7325" s="5">
        <v>-1426.3131713729326</v>
      </c>
      <c r="J7325" s="5">
        <v>4623.5394986635183</v>
      </c>
      <c r="K7325" s="5">
        <v>206.64591237675833</v>
      </c>
      <c r="L7325" s="5">
        <v>254.63497636849058</v>
      </c>
      <c r="M7325" s="5">
        <v>3230.8185075354813</v>
      </c>
      <c r="N7325" s="5">
        <v>3746.9020321428611</v>
      </c>
      <c r="O7325" s="5">
        <v>1907.3428138986503</v>
      </c>
      <c r="P7325" s="5">
        <v>2608.3562370499058</v>
      </c>
      <c r="Q7325" s="5">
        <v>1157.1051983076275</v>
      </c>
      <c r="R7325" s="5">
        <v>2551.6992379783615</v>
      </c>
      <c r="S7325" s="5">
        <v>3195.7759429104262</v>
      </c>
      <c r="T7325" s="5">
        <v>3209.6845760734109</v>
      </c>
      <c r="U7325" s="5">
        <v>267.47371467278424</v>
      </c>
      <c r="V7325" s="5">
        <v>2266.0373107078281</v>
      </c>
      <c r="W7325" s="5">
        <v>1604.8422880367054</v>
      </c>
      <c r="X7325" s="5">
        <v>3177.5877303126767</v>
      </c>
      <c r="Y7325" s="5">
        <v>18080.153217021521</v>
      </c>
      <c r="Z7325" s="5">
        <v>822.7491463334843</v>
      </c>
      <c r="AA7325" s="5">
        <v>16177.880158268681</v>
      </c>
      <c r="AB7325" s="5">
        <v>838.79756921385138</v>
      </c>
      <c r="AC7325" s="5">
        <v>2530.5916567744448</v>
      </c>
      <c r="AD7325" s="5">
        <v>2236.219340996106</v>
      </c>
      <c r="AE7325" s="5">
        <v>5258.5600299650305</v>
      </c>
      <c r="AF7325" s="5">
        <v>9248.3851374979258</v>
      </c>
      <c r="AG7325" s="5">
        <v>36793.684190388201</v>
      </c>
      <c r="AH7325" s="5">
        <v>4138.3533134173176</v>
      </c>
      <c r="AI7325" s="5">
        <v>1175.8144497015594</v>
      </c>
      <c r="AJ7325" s="5">
        <v>4968.5828710164042</v>
      </c>
      <c r="AK7325" s="5">
        <v>2417.8885578967197</v>
      </c>
      <c r="AL7325" s="5">
        <v>137269.796875</v>
      </c>
      <c r="AM7325" s="5">
        <v>109930.0234375</v>
      </c>
      <c r="AN7325" s="5">
        <v>27339.76953125</v>
      </c>
      <c r="AO7325" s="5" t="s">
        <v>4911</v>
      </c>
    </row>
    <row r="7326" spans="1:41" x14ac:dyDescent="0.4">
      <c r="A7326" s="5">
        <v>2027</v>
      </c>
      <c r="B7326" s="5" t="s">
        <v>7352</v>
      </c>
      <c r="C7326" s="5" t="s">
        <v>278</v>
      </c>
      <c r="D7326" s="5" t="s">
        <v>108</v>
      </c>
      <c r="E7326" s="5" t="s">
        <v>114</v>
      </c>
      <c r="F7326" s="5" t="s">
        <v>114</v>
      </c>
      <c r="G7326" s="5" t="s">
        <v>87</v>
      </c>
      <c r="H7326" s="5" t="s">
        <v>131</v>
      </c>
      <c r="I7326" s="5">
        <v>4170.8538157392613</v>
      </c>
      <c r="J7326" s="5">
        <v>16215.63119289713</v>
      </c>
      <c r="K7326" s="5">
        <v>25.036799999999999</v>
      </c>
      <c r="L7326" s="5">
        <v>238</v>
      </c>
      <c r="M7326" s="5">
        <v>3487.038889461197</v>
      </c>
      <c r="N7326" s="5">
        <v>3929.8589999999999</v>
      </c>
      <c r="O7326" s="5">
        <v>2457.634931828175</v>
      </c>
      <c r="P7326" s="5">
        <v>3935</v>
      </c>
      <c r="Q7326" s="5">
        <v>1067.265437397795</v>
      </c>
      <c r="R7326" s="5">
        <v>2878</v>
      </c>
      <c r="S7326" s="5">
        <v>7379.2431925492219</v>
      </c>
      <c r="T7326" s="5">
        <v>4250</v>
      </c>
      <c r="U7326" s="5">
        <v>450</v>
      </c>
      <c r="V7326" s="5">
        <v>3595</v>
      </c>
      <c r="W7326" s="5">
        <v>1129.5409065217921</v>
      </c>
      <c r="X7326" s="5">
        <v>3396.1729419272501</v>
      </c>
      <c r="Y7326" s="5">
        <v>19065</v>
      </c>
      <c r="Z7326" s="5">
        <v>1223.9052999999999</v>
      </c>
      <c r="AA7326" s="5">
        <v>17446</v>
      </c>
      <c r="AB7326" s="5">
        <v>865</v>
      </c>
      <c r="AC7326" s="5">
        <v>7985.9799416939068</v>
      </c>
      <c r="AD7326" s="5">
        <v>4661.1544845228054</v>
      </c>
      <c r="AE7326" s="5">
        <v>5771</v>
      </c>
      <c r="AF7326" s="5">
        <v>7170.0198695999961</v>
      </c>
      <c r="AG7326" s="5">
        <v>41484</v>
      </c>
      <c r="AH7326" s="5">
        <v>9741</v>
      </c>
      <c r="AI7326" s="5">
        <v>2246.9108712673628</v>
      </c>
      <c r="AJ7326" s="5">
        <v>7096.8326379748651</v>
      </c>
      <c r="AK7326" s="5">
        <v>2655</v>
      </c>
      <c r="AL7326" s="5">
        <v>186016.078125</v>
      </c>
      <c r="AM7326" s="5">
        <v>143722.34375</v>
      </c>
      <c r="AN7326" s="5">
        <v>42293.73046875</v>
      </c>
      <c r="AO7326" s="5" t="s">
        <v>8183</v>
      </c>
    </row>
    <row r="7327" spans="1:41" x14ac:dyDescent="0.4">
      <c r="A7327" s="5">
        <v>2027</v>
      </c>
      <c r="B7327" s="5" t="s">
        <v>4024</v>
      </c>
      <c r="C7327" s="5" t="s">
        <v>278</v>
      </c>
      <c r="D7327" s="5" t="s">
        <v>108</v>
      </c>
      <c r="E7327" s="5" t="s">
        <v>114</v>
      </c>
      <c r="F7327" s="5" t="s">
        <v>114</v>
      </c>
      <c r="G7327" s="5" t="s">
        <v>88</v>
      </c>
      <c r="H7327" s="5" t="s">
        <v>131</v>
      </c>
      <c r="I7327" s="5">
        <v>-1625.0828601939829</v>
      </c>
      <c r="J7327" s="5">
        <v>4321.4895941454997</v>
      </c>
      <c r="K7327" s="5">
        <v>231.2788391032401</v>
      </c>
      <c r="L7327" s="5">
        <v>287.76580000000013</v>
      </c>
      <c r="M7327" s="5">
        <v>3608.8847026020999</v>
      </c>
      <c r="N7327" s="5">
        <v>4218.2988632726674</v>
      </c>
      <c r="O7327" s="5">
        <v>2126.3621214373638</v>
      </c>
      <c r="P7327" s="5">
        <v>2903.0859563022441</v>
      </c>
      <c r="Q7327" s="5">
        <v>1295.043721191156</v>
      </c>
      <c r="R7327" s="5">
        <v>2808.5847972204851</v>
      </c>
      <c r="S7327" s="5">
        <v>3577</v>
      </c>
      <c r="T7327" s="5">
        <v>3656.9832599842712</v>
      </c>
      <c r="U7327" s="5">
        <v>276.1147917120532</v>
      </c>
      <c r="V7327" s="5">
        <v>2636</v>
      </c>
      <c r="W7327" s="5">
        <v>1808.518425708389</v>
      </c>
      <c r="X7327" s="5">
        <v>3628.3010383373371</v>
      </c>
      <c r="Y7327" s="5">
        <v>20399</v>
      </c>
      <c r="Z7327" s="5">
        <v>921</v>
      </c>
      <c r="AA7327" s="5">
        <v>18302</v>
      </c>
      <c r="AB7327" s="5">
        <v>784</v>
      </c>
      <c r="AC7327" s="5">
        <v>2826.71922</v>
      </c>
      <c r="AD7327" s="5">
        <v>2502.7990722009549</v>
      </c>
      <c r="AE7327" s="5">
        <v>5873.9099103192884</v>
      </c>
      <c r="AF7327" s="5">
        <v>10537.23156531868</v>
      </c>
      <c r="AG7327" s="5">
        <v>41949</v>
      </c>
      <c r="AH7327" s="5">
        <v>4489</v>
      </c>
      <c r="AI7327" s="5">
        <v>1313.40673291592</v>
      </c>
      <c r="AJ7327" s="5">
        <v>5661</v>
      </c>
      <c r="AK7327" s="5">
        <v>2516.2775325603361</v>
      </c>
      <c r="AL7327" s="5">
        <v>153833.96875</v>
      </c>
      <c r="AM7327" s="5">
        <v>123591.1640625</v>
      </c>
      <c r="AN7327" s="5">
        <v>30242.810546875</v>
      </c>
      <c r="AO7327" s="5" t="s">
        <v>4912</v>
      </c>
    </row>
    <row r="7328" spans="1:41" x14ac:dyDescent="0.4">
      <c r="A7328" s="5">
        <v>2027</v>
      </c>
      <c r="B7328" s="5" t="s">
        <v>6344</v>
      </c>
      <c r="C7328" s="5" t="s">
        <v>278</v>
      </c>
      <c r="D7328" s="5" t="s">
        <v>108</v>
      </c>
      <c r="E7328" s="5" t="s">
        <v>114</v>
      </c>
      <c r="F7328" s="5" t="s">
        <v>114</v>
      </c>
      <c r="G7328" s="5" t="s">
        <v>88</v>
      </c>
      <c r="H7328" s="5" t="s">
        <v>131</v>
      </c>
      <c r="I7328" s="5">
        <v>5528</v>
      </c>
      <c r="J7328" s="5">
        <v>18619.929270755281</v>
      </c>
      <c r="K7328" s="5">
        <v>168.8708</v>
      </c>
      <c r="L7328" s="5">
        <v>279.31986779726299</v>
      </c>
      <c r="M7328" s="5">
        <v>4691.3758523881152</v>
      </c>
      <c r="N7328" s="5">
        <v>5752.6194880000003</v>
      </c>
      <c r="O7328" s="5">
        <v>2400.7656318700169</v>
      </c>
      <c r="P7328" s="5">
        <v>3479.5183196180451</v>
      </c>
      <c r="Q7328" s="5">
        <v>1374.309357803284</v>
      </c>
      <c r="R7328" s="5">
        <v>3100.7413736961539</v>
      </c>
      <c r="S7328" s="5">
        <v>4686.2929183087672</v>
      </c>
      <c r="T7328" s="5">
        <v>4965.6619870422364</v>
      </c>
      <c r="U7328" s="5">
        <v>273.37434788157373</v>
      </c>
      <c r="V7328" s="5">
        <v>3012</v>
      </c>
      <c r="W7328" s="5">
        <v>1093.5487556021139</v>
      </c>
      <c r="X7328" s="5">
        <v>3717</v>
      </c>
      <c r="Y7328" s="5">
        <v>26177</v>
      </c>
      <c r="Z7328" s="5">
        <v>1712.04016218061</v>
      </c>
      <c r="AA7328" s="5">
        <v>21210</v>
      </c>
      <c r="AB7328" s="5">
        <v>715</v>
      </c>
      <c r="AC7328" s="5">
        <v>2670.2741794877602</v>
      </c>
      <c r="AD7328" s="5">
        <v>4032.9051088920628</v>
      </c>
      <c r="AE7328" s="5">
        <v>6563.3231510407677</v>
      </c>
      <c r="AF7328" s="5">
        <v>9949.8486294093418</v>
      </c>
      <c r="AG7328" s="5">
        <v>51498</v>
      </c>
      <c r="AH7328" s="5">
        <v>10766.650158469211</v>
      </c>
      <c r="AI7328" s="5">
        <v>2257.167336930836</v>
      </c>
      <c r="AJ7328" s="5">
        <v>6789.7661129081289</v>
      </c>
      <c r="AK7328" s="5">
        <v>2772</v>
      </c>
      <c r="AL7328" s="5">
        <v>210257.3125</v>
      </c>
      <c r="AM7328" s="5">
        <v>167990.0625</v>
      </c>
      <c r="AN7328" s="5">
        <v>42267.23828125</v>
      </c>
      <c r="AO7328" s="5" t="s">
        <v>7233</v>
      </c>
    </row>
    <row r="7329" spans="1:41" x14ac:dyDescent="0.4">
      <c r="A7329" s="5">
        <v>2027</v>
      </c>
      <c r="B7329" s="5" t="s">
        <v>7352</v>
      </c>
      <c r="C7329" s="5" t="s">
        <v>278</v>
      </c>
      <c r="D7329" s="5" t="s">
        <v>108</v>
      </c>
      <c r="E7329" s="5" t="s">
        <v>114</v>
      </c>
      <c r="F7329" s="5" t="s">
        <v>114</v>
      </c>
      <c r="G7329" s="5" t="s">
        <v>88</v>
      </c>
      <c r="H7329" s="5" t="s">
        <v>131</v>
      </c>
      <c r="I7329" s="5">
        <v>4791</v>
      </c>
      <c r="J7329" s="5">
        <v>18904.395802434199</v>
      </c>
      <c r="K7329" s="5">
        <v>28.187091819443548</v>
      </c>
      <c r="L7329" s="5">
        <v>273.8430076443754</v>
      </c>
      <c r="M7329" s="5">
        <v>3926.9721518232732</v>
      </c>
      <c r="N7329" s="5">
        <v>4421.4843609</v>
      </c>
      <c r="O7329" s="5">
        <v>2767.6961004953341</v>
      </c>
      <c r="P7329" s="5">
        <v>4209.4809492751328</v>
      </c>
      <c r="Q7329" s="5">
        <v>1209.5226407426219</v>
      </c>
      <c r="R7329" s="5">
        <v>3294.5698618104279</v>
      </c>
      <c r="S7329" s="5">
        <v>8333.8761645787254</v>
      </c>
      <c r="T7329" s="5">
        <v>4890.8754270755244</v>
      </c>
      <c r="U7329" s="5">
        <v>506.77308866880009</v>
      </c>
      <c r="V7329" s="5">
        <v>4048</v>
      </c>
      <c r="W7329" s="5">
        <v>1003</v>
      </c>
      <c r="X7329" s="5">
        <v>3828.391985869257</v>
      </c>
      <c r="Y7329" s="5">
        <v>22870</v>
      </c>
      <c r="Z7329" s="5">
        <v>1409.0216104265251</v>
      </c>
      <c r="AA7329" s="5">
        <v>20289</v>
      </c>
      <c r="AB7329" s="5">
        <v>974.1304926633602</v>
      </c>
      <c r="AC7329" s="5">
        <v>8993.5104913317882</v>
      </c>
      <c r="AD7329" s="5">
        <v>5282.4458503737806</v>
      </c>
      <c r="AE7329" s="5">
        <v>6499.0833215725443</v>
      </c>
      <c r="AF7329" s="5">
        <v>8485.9898294004797</v>
      </c>
      <c r="AG7329" s="5">
        <v>48224</v>
      </c>
      <c r="AH7329" s="5">
        <v>11617.719010425641</v>
      </c>
      <c r="AI7329" s="5">
        <v>2530.3865826570359</v>
      </c>
      <c r="AJ7329" s="5">
        <v>8152.0299369473578</v>
      </c>
      <c r="AK7329" s="5">
        <v>2984</v>
      </c>
      <c r="AL7329" s="5">
        <v>214749.390625</v>
      </c>
      <c r="AM7329" s="5">
        <v>166581.71875</v>
      </c>
      <c r="AN7329" s="5">
        <v>48167.68359375</v>
      </c>
      <c r="AO7329" s="5" t="s">
        <v>8184</v>
      </c>
    </row>
    <row r="7330" spans="1:41" x14ac:dyDescent="0.4">
      <c r="A7330" s="5">
        <v>2027</v>
      </c>
      <c r="B7330" s="5" t="s">
        <v>4980</v>
      </c>
      <c r="C7330" s="5" t="s">
        <v>278</v>
      </c>
      <c r="D7330" s="5" t="s">
        <v>108</v>
      </c>
      <c r="E7330" s="5" t="s">
        <v>114</v>
      </c>
      <c r="F7330" s="5" t="s">
        <v>114</v>
      </c>
      <c r="G7330" s="5" t="s">
        <v>88</v>
      </c>
      <c r="H7330" s="5" t="s">
        <v>131</v>
      </c>
      <c r="I7330" s="5">
        <v>5002.590960488963</v>
      </c>
      <c r="J7330" s="5">
        <v>16994.224268490008</v>
      </c>
      <c r="K7330" s="5">
        <v>121.04726243554261</v>
      </c>
      <c r="L7330" s="5">
        <v>284.90626515320821</v>
      </c>
      <c r="M7330" s="5">
        <v>4355.0579191854213</v>
      </c>
      <c r="N7330" s="5">
        <v>4861.0660904885372</v>
      </c>
      <c r="O7330" s="5">
        <v>2479.2695453763909</v>
      </c>
      <c r="P7330" s="5">
        <v>3673.719113534964</v>
      </c>
      <c r="Q7330" s="5">
        <v>1537.714852111611</v>
      </c>
      <c r="R7330" s="5">
        <v>2775.257175442699</v>
      </c>
      <c r="S7330" s="5">
        <v>4604.5289566300708</v>
      </c>
      <c r="T7330" s="5">
        <v>4772.5311458795231</v>
      </c>
      <c r="U7330" s="5">
        <v>272.03427754882091</v>
      </c>
      <c r="V7330" s="5">
        <v>2663</v>
      </c>
      <c r="W7330" s="5">
        <v>1945.2373441133971</v>
      </c>
      <c r="X7330" s="5">
        <v>3790.1467499999999</v>
      </c>
      <c r="Y7330" s="5">
        <v>22774</v>
      </c>
      <c r="Z7330" s="5">
        <v>1937.2659544895939</v>
      </c>
      <c r="AA7330" s="5">
        <v>21204</v>
      </c>
      <c r="AB7330" s="5">
        <v>715</v>
      </c>
      <c r="AC7330" s="5">
        <v>3036.1609848303051</v>
      </c>
      <c r="AD7330" s="5">
        <v>3417.4951947782602</v>
      </c>
      <c r="AE7330" s="5">
        <v>6268.3776883621204</v>
      </c>
      <c r="AF7330" s="5">
        <v>10378.72823058115</v>
      </c>
      <c r="AG7330" s="5">
        <v>47052</v>
      </c>
      <c r="AH7330" s="5">
        <v>9989.9622671694851</v>
      </c>
      <c r="AI7330" s="5">
        <v>1601.6583738300969</v>
      </c>
      <c r="AJ7330" s="5">
        <v>5726.8357851353694</v>
      </c>
      <c r="AK7330" s="5">
        <v>2684</v>
      </c>
      <c r="AL7330" s="5">
        <v>196917.8125</v>
      </c>
      <c r="AM7330" s="5">
        <v>156441.875</v>
      </c>
      <c r="AN7330" s="5">
        <v>40475.9375</v>
      </c>
      <c r="AO7330" s="5" t="s">
        <v>6279</v>
      </c>
    </row>
    <row r="7331" spans="1:41" x14ac:dyDescent="0.4">
      <c r="A7331" s="5">
        <v>2027</v>
      </c>
      <c r="B7331" s="5" t="s">
        <v>4024</v>
      </c>
      <c r="C7331" s="5" t="s">
        <v>278</v>
      </c>
      <c r="D7331" s="5" t="s">
        <v>108</v>
      </c>
      <c r="E7331" s="5" t="s">
        <v>115</v>
      </c>
      <c r="F7331" s="5" t="s">
        <v>116</v>
      </c>
      <c r="G7331" s="5" t="s">
        <v>87</v>
      </c>
      <c r="H7331" s="5" t="s">
        <v>131</v>
      </c>
      <c r="I7331" s="5">
        <v>12557.803891090787</v>
      </c>
      <c r="J7331" s="5">
        <v>27789.519568199405</v>
      </c>
      <c r="K7331" s="5">
        <v>3203.3338592498235</v>
      </c>
      <c r="L7331" s="5">
        <v>3667.5995755932172</v>
      </c>
      <c r="M7331" s="5">
        <v>14198.43896432017</v>
      </c>
      <c r="N7331" s="5">
        <v>12832.452843547188</v>
      </c>
      <c r="O7331" s="5">
        <v>12132.126356723733</v>
      </c>
      <c r="P7331" s="5">
        <v>11985.740574825921</v>
      </c>
      <c r="Q7331" s="5">
        <v>5303.1933636572039</v>
      </c>
      <c r="R7331" s="5">
        <v>9456.8822807675751</v>
      </c>
      <c r="S7331" s="5">
        <v>13752.428513615874</v>
      </c>
      <c r="T7331" s="5">
        <v>12892.233047228199</v>
      </c>
      <c r="U7331" s="5">
        <v>2327.9522576516765</v>
      </c>
      <c r="V7331" s="5">
        <v>13069.835593770929</v>
      </c>
      <c r="W7331" s="5">
        <v>6194.6912318216828</v>
      </c>
      <c r="X7331" s="5">
        <v>16070.890672399568</v>
      </c>
      <c r="Y7331" s="5">
        <v>62738.634513648271</v>
      </c>
      <c r="Z7331" s="5">
        <v>6956.4563712097724</v>
      </c>
      <c r="AA7331" s="5">
        <v>90311.964811836253</v>
      </c>
      <c r="AB7331" s="5">
        <v>2186.6083163985982</v>
      </c>
      <c r="AC7331" s="5">
        <v>12646.53677493036</v>
      </c>
      <c r="AD7331" s="5">
        <v>15959.176393032018</v>
      </c>
      <c r="AE7331" s="5">
        <v>16855.417877032938</v>
      </c>
      <c r="AF7331" s="5">
        <v>38503.804132520097</v>
      </c>
      <c r="AG7331" s="5">
        <v>128345.65714344748</v>
      </c>
      <c r="AH7331" s="5">
        <v>22497.749088557226</v>
      </c>
      <c r="AI7331" s="5">
        <v>6250.3257644736223</v>
      </c>
      <c r="AJ7331" s="5">
        <v>32633.259093315828</v>
      </c>
      <c r="AK7331" s="5">
        <v>8937.2804534267561</v>
      </c>
      <c r="AL7331" s="5">
        <v>622257.9375</v>
      </c>
      <c r="AM7331" s="5">
        <v>487982.71875</v>
      </c>
      <c r="AN7331" s="5">
        <v>134275.296875</v>
      </c>
      <c r="AO7331" s="5" t="s">
        <v>4913</v>
      </c>
    </row>
    <row r="7332" spans="1:41" x14ac:dyDescent="0.4">
      <c r="A7332" s="5">
        <v>2027</v>
      </c>
      <c r="B7332" s="5" t="s">
        <v>4980</v>
      </c>
      <c r="C7332" s="5" t="s">
        <v>278</v>
      </c>
      <c r="D7332" s="5" t="s">
        <v>108</v>
      </c>
      <c r="E7332" s="5" t="s">
        <v>115</v>
      </c>
      <c r="F7332" s="5" t="s">
        <v>116</v>
      </c>
      <c r="G7332" s="5" t="s">
        <v>87</v>
      </c>
      <c r="H7332" s="5" t="s">
        <v>131</v>
      </c>
      <c r="I7332" s="5">
        <v>16367.974881968023</v>
      </c>
      <c r="J7332" s="5">
        <v>41563.131454315328</v>
      </c>
      <c r="K7332" s="5">
        <v>2673.0105942776213</v>
      </c>
      <c r="L7332" s="5">
        <v>3340.6504084438566</v>
      </c>
      <c r="M7332" s="5">
        <v>15544.4406729853</v>
      </c>
      <c r="N7332" s="5">
        <v>12924.844178834783</v>
      </c>
      <c r="O7332" s="5">
        <v>12268.680984946166</v>
      </c>
      <c r="P7332" s="5">
        <v>12366.513986622414</v>
      </c>
      <c r="Q7332" s="5">
        <v>5536.4235627091348</v>
      </c>
      <c r="R7332" s="5">
        <v>9283.6063949459767</v>
      </c>
      <c r="S7332" s="5">
        <v>17165.611388026351</v>
      </c>
      <c r="T7332" s="5">
        <v>14422.69580952226</v>
      </c>
      <c r="U7332" s="5">
        <v>2212.0354107283165</v>
      </c>
      <c r="V7332" s="5">
        <v>12085.906683416271</v>
      </c>
      <c r="W7332" s="5">
        <v>6316.1662802875835</v>
      </c>
      <c r="X7332" s="5">
        <v>24059.347580014608</v>
      </c>
      <c r="Y7332" s="5">
        <v>63016.246513893871</v>
      </c>
      <c r="Z7332" s="5">
        <v>8847.2426498428122</v>
      </c>
      <c r="AA7332" s="5">
        <v>85836.387739155296</v>
      </c>
      <c r="AB7332" s="5">
        <v>2506.5291562108364</v>
      </c>
      <c r="AC7332" s="5">
        <v>12101.296258881468</v>
      </c>
      <c r="AD7332" s="5">
        <v>17806.526757335734</v>
      </c>
      <c r="AE7332" s="5">
        <v>16233.603247266608</v>
      </c>
      <c r="AF7332" s="5">
        <v>40047.390112563276</v>
      </c>
      <c r="AG7332" s="5">
        <v>133304.23922546962</v>
      </c>
      <c r="AH7332" s="5">
        <v>24787.083925496318</v>
      </c>
      <c r="AI7332" s="5">
        <v>6928.1007379604043</v>
      </c>
      <c r="AJ7332" s="5">
        <v>33384.315081345987</v>
      </c>
      <c r="AK7332" s="5">
        <v>8943.1127517817458</v>
      </c>
      <c r="AL7332" s="5">
        <v>661873.0625</v>
      </c>
      <c r="AM7332" s="5">
        <v>508451.78125</v>
      </c>
      <c r="AN7332" s="5">
        <v>153421.296875</v>
      </c>
      <c r="AO7332" s="5" t="s">
        <v>6280</v>
      </c>
    </row>
    <row r="7333" spans="1:41" x14ac:dyDescent="0.4">
      <c r="A7333" s="5">
        <v>2027</v>
      </c>
      <c r="B7333" s="5" t="s">
        <v>6344</v>
      </c>
      <c r="C7333" s="5" t="s">
        <v>278</v>
      </c>
      <c r="D7333" s="5" t="s">
        <v>108</v>
      </c>
      <c r="E7333" s="5" t="s">
        <v>115</v>
      </c>
      <c r="F7333" s="5" t="s">
        <v>116</v>
      </c>
      <c r="G7333" s="5" t="s">
        <v>87</v>
      </c>
      <c r="H7333" s="5" t="s">
        <v>131</v>
      </c>
      <c r="I7333" s="5">
        <v>18810.563627867152</v>
      </c>
      <c r="J7333" s="5">
        <v>42697.395221095067</v>
      </c>
      <c r="K7333" s="5">
        <v>2972.3286254878235</v>
      </c>
      <c r="L7333" s="5">
        <v>4005.3142712909448</v>
      </c>
      <c r="M7333" s="5">
        <v>16129.553066947316</v>
      </c>
      <c r="N7333" s="5">
        <v>14331.790961771128</v>
      </c>
      <c r="O7333" s="5">
        <v>11996.016666982483</v>
      </c>
      <c r="P7333" s="5">
        <v>12831.584524863405</v>
      </c>
      <c r="Q7333" s="5">
        <v>5111.2274410451564</v>
      </c>
      <c r="R7333" s="5">
        <v>9927.22397021707</v>
      </c>
      <c r="S7333" s="5">
        <v>20778.273229209393</v>
      </c>
      <c r="T7333" s="5">
        <v>14413.447200286724</v>
      </c>
      <c r="U7333" s="5">
        <v>2156.342038965769</v>
      </c>
      <c r="V7333" s="5">
        <v>12335.677734160885</v>
      </c>
      <c r="W7333" s="5">
        <v>4845.7603474766775</v>
      </c>
      <c r="X7333" s="5">
        <v>25280.374364108531</v>
      </c>
      <c r="Y7333" s="5">
        <v>69190.636750334146</v>
      </c>
      <c r="Z7333" s="5">
        <v>8971.8530745287517</v>
      </c>
      <c r="AA7333" s="5">
        <v>89028.412249094967</v>
      </c>
      <c r="AB7333" s="5">
        <v>3601.3317370857253</v>
      </c>
      <c r="AC7333" s="5">
        <v>12127.859272562753</v>
      </c>
      <c r="AD7333" s="5">
        <v>19745.507768622305</v>
      </c>
      <c r="AE7333" s="5">
        <v>17154.811546797624</v>
      </c>
      <c r="AF7333" s="5">
        <v>38666.26458279397</v>
      </c>
      <c r="AG7333" s="5">
        <v>134179.04311973962</v>
      </c>
      <c r="AH7333" s="5">
        <v>25076.353034019965</v>
      </c>
      <c r="AI7333" s="5">
        <v>8220.740061628323</v>
      </c>
      <c r="AJ7333" s="5">
        <v>34152.452092610954</v>
      </c>
      <c r="AK7333" s="5">
        <v>9014.494689137071</v>
      </c>
      <c r="AL7333" s="5">
        <v>687752.625</v>
      </c>
      <c r="AM7333" s="5">
        <v>525678.4375</v>
      </c>
      <c r="AN7333" s="5">
        <v>162074.171875</v>
      </c>
      <c r="AO7333" s="5" t="s">
        <v>7234</v>
      </c>
    </row>
    <row r="7334" spans="1:41" x14ac:dyDescent="0.4">
      <c r="A7334" s="5">
        <v>2027</v>
      </c>
      <c r="B7334" s="5" t="s">
        <v>7352</v>
      </c>
      <c r="C7334" s="5" t="s">
        <v>278</v>
      </c>
      <c r="D7334" s="5" t="s">
        <v>108</v>
      </c>
      <c r="E7334" s="5" t="s">
        <v>115</v>
      </c>
      <c r="F7334" s="5" t="s">
        <v>116</v>
      </c>
      <c r="G7334" s="5" t="s">
        <v>87</v>
      </c>
      <c r="H7334" s="5" t="s">
        <v>131</v>
      </c>
      <c r="I7334" s="5">
        <v>19534.1595292206</v>
      </c>
      <c r="J7334" s="5">
        <v>47224.726165953893</v>
      </c>
      <c r="K7334" s="5">
        <v>2511.9226601999999</v>
      </c>
      <c r="L7334" s="5">
        <v>4021</v>
      </c>
      <c r="M7334" s="5">
        <v>18842.536778011268</v>
      </c>
      <c r="N7334" s="5">
        <v>13623.468361328119</v>
      </c>
      <c r="O7334" s="5">
        <v>11802.80659846197</v>
      </c>
      <c r="P7334" s="5">
        <v>13013.588959999999</v>
      </c>
      <c r="Q7334" s="5">
        <v>5059.5375714419406</v>
      </c>
      <c r="R7334" s="5">
        <v>10194.98323834525</v>
      </c>
      <c r="S7334" s="5">
        <v>22216.473070523309</v>
      </c>
      <c r="T7334" s="5">
        <v>14350</v>
      </c>
      <c r="U7334" s="5">
        <v>2255</v>
      </c>
      <c r="V7334" s="5">
        <v>12718</v>
      </c>
      <c r="W7334" s="5">
        <v>5568.5979584378874</v>
      </c>
      <c r="X7334" s="5">
        <v>27730.64467812252</v>
      </c>
      <c r="Y7334" s="5">
        <v>63085.98</v>
      </c>
      <c r="Z7334" s="5">
        <v>8313.1465823936742</v>
      </c>
      <c r="AA7334" s="5">
        <v>90924</v>
      </c>
      <c r="AB7334" s="5">
        <v>4212</v>
      </c>
      <c r="AC7334" s="5">
        <v>13945.264557483189</v>
      </c>
      <c r="AD7334" s="5">
        <v>19055.794966595411</v>
      </c>
      <c r="AE7334" s="5">
        <v>17209.499078406501</v>
      </c>
      <c r="AF7334" s="5">
        <v>35622.922968902763</v>
      </c>
      <c r="AG7334" s="5">
        <v>134376</v>
      </c>
      <c r="AH7334" s="5">
        <v>31153.044183449689</v>
      </c>
      <c r="AI7334" s="5">
        <v>9976.1735249765734</v>
      </c>
      <c r="AJ7334" s="5">
        <v>35043.441425765333</v>
      </c>
      <c r="AK7334" s="5">
        <v>9160</v>
      </c>
      <c r="AL7334" s="5">
        <v>702744.6875</v>
      </c>
      <c r="AM7334" s="5">
        <v>526164.6875</v>
      </c>
      <c r="AN7334" s="5">
        <v>176580</v>
      </c>
      <c r="AO7334" s="5" t="s">
        <v>8185</v>
      </c>
    </row>
    <row r="7335" spans="1:41" x14ac:dyDescent="0.4">
      <c r="A7335" s="5">
        <v>2027</v>
      </c>
      <c r="B7335" s="5" t="s">
        <v>7352</v>
      </c>
      <c r="C7335" s="5" t="s">
        <v>278</v>
      </c>
      <c r="D7335" s="5" t="s">
        <v>108</v>
      </c>
      <c r="E7335" s="5" t="s">
        <v>115</v>
      </c>
      <c r="F7335" s="5" t="s">
        <v>116</v>
      </c>
      <c r="G7335" s="5" t="s">
        <v>88</v>
      </c>
      <c r="H7335" s="5" t="s">
        <v>131</v>
      </c>
      <c r="I7335" s="5">
        <v>22438.609080790309</v>
      </c>
      <c r="J7335" s="5">
        <v>55231.503078299756</v>
      </c>
      <c r="K7335" s="5">
        <v>2827.988986867264</v>
      </c>
      <c r="L7335" s="5">
        <v>4626.5661081429989</v>
      </c>
      <c r="M7335" s="5">
        <v>21219.756802996071</v>
      </c>
      <c r="N7335" s="5">
        <v>15327.76425333027</v>
      </c>
      <c r="O7335" s="5">
        <v>13291.87723302903</v>
      </c>
      <c r="P7335" s="5">
        <v>14081.872124834401</v>
      </c>
      <c r="Q7335" s="5">
        <v>5733.9299389923362</v>
      </c>
      <c r="R7335" s="5">
        <v>11670.633953688241</v>
      </c>
      <c r="S7335" s="5">
        <v>25090.558821856361</v>
      </c>
      <c r="T7335" s="5">
        <v>16513.897030243239</v>
      </c>
      <c r="U7335" s="5">
        <v>2553.7985181649728</v>
      </c>
      <c r="V7335" s="5">
        <v>14322</v>
      </c>
      <c r="W7335" s="5">
        <v>5148</v>
      </c>
      <c r="X7335" s="5">
        <v>31259.8267709143</v>
      </c>
      <c r="Y7335" s="5">
        <v>74320.364872661085</v>
      </c>
      <c r="Z7335" s="5">
        <v>9432.2815891230875</v>
      </c>
      <c r="AA7335" s="5">
        <v>106020</v>
      </c>
      <c r="AB7335" s="5">
        <v>4743.3961099399676</v>
      </c>
      <c r="AC7335" s="5">
        <v>15704.632871331791</v>
      </c>
      <c r="AD7335" s="5">
        <v>21595.766752873649</v>
      </c>
      <c r="AE7335" s="5">
        <v>19380.691116459839</v>
      </c>
      <c r="AF7335" s="5">
        <v>42161.077305981038</v>
      </c>
      <c r="AG7335" s="5">
        <v>156208</v>
      </c>
      <c r="AH7335" s="5">
        <v>37141.978330079502</v>
      </c>
      <c r="AI7335" s="5">
        <v>11234.791711885089</v>
      </c>
      <c r="AJ7335" s="5">
        <v>40253.898910883683</v>
      </c>
      <c r="AK7335" s="5">
        <v>10286</v>
      </c>
      <c r="AL7335" s="5">
        <v>809821.5</v>
      </c>
      <c r="AM7335" s="5">
        <v>609467.5625</v>
      </c>
      <c r="AN7335" s="5">
        <v>200353.859375</v>
      </c>
      <c r="AO7335" s="5" t="s">
        <v>8186</v>
      </c>
    </row>
    <row r="7336" spans="1:41" x14ac:dyDescent="0.4">
      <c r="A7336" s="5">
        <v>2027</v>
      </c>
      <c r="B7336" s="5" t="s">
        <v>4024</v>
      </c>
      <c r="C7336" s="5" t="s">
        <v>278</v>
      </c>
      <c r="D7336" s="5" t="s">
        <v>108</v>
      </c>
      <c r="E7336" s="5" t="s">
        <v>115</v>
      </c>
      <c r="F7336" s="5" t="s">
        <v>116</v>
      </c>
      <c r="G7336" s="5" t="s">
        <v>88</v>
      </c>
      <c r="H7336" s="5" t="s">
        <v>131</v>
      </c>
      <c r="I7336" s="5">
        <v>14268.86958426061</v>
      </c>
      <c r="J7336" s="5">
        <v>30078.64223154584</v>
      </c>
      <c r="K7336" s="5">
        <v>3585.182632970033</v>
      </c>
      <c r="L7336" s="5">
        <v>4144.7948000000024</v>
      </c>
      <c r="M7336" s="5">
        <v>15859.84800178934</v>
      </c>
      <c r="N7336" s="5">
        <v>14446.900607107011</v>
      </c>
      <c r="O7336" s="5">
        <v>13525.252906528631</v>
      </c>
      <c r="P7336" s="5">
        <v>13511.509834425729</v>
      </c>
      <c r="Q7336" s="5">
        <v>5935.387100422462</v>
      </c>
      <c r="R7336" s="5">
        <v>10408.92884535667</v>
      </c>
      <c r="S7336" s="5">
        <v>15393</v>
      </c>
      <c r="T7336" s="5">
        <v>14688.88276093682</v>
      </c>
      <c r="U7336" s="5">
        <v>2411.728871783776</v>
      </c>
      <c r="V7336" s="5">
        <v>15202</v>
      </c>
      <c r="W7336" s="5">
        <v>6980.8811232343814</v>
      </c>
      <c r="X7336" s="5">
        <v>18208.43037552953</v>
      </c>
      <c r="Y7336" s="5">
        <v>70344.94830698648</v>
      </c>
      <c r="Z7336" s="5">
        <v>7787</v>
      </c>
      <c r="AA7336" s="5">
        <v>102470</v>
      </c>
      <c r="AB7336" s="5">
        <v>2043.76</v>
      </c>
      <c r="AC7336" s="5">
        <v>14126.42324</v>
      </c>
      <c r="AD7336" s="5">
        <v>17861.66997901904</v>
      </c>
      <c r="AE7336" s="5">
        <v>18827.817034758671</v>
      </c>
      <c r="AF7336" s="5">
        <v>43869.658784539322</v>
      </c>
      <c r="AG7336" s="5">
        <v>146329</v>
      </c>
      <c r="AH7336" s="5">
        <v>24298</v>
      </c>
      <c r="AI7336" s="5">
        <v>6981.730785891541</v>
      </c>
      <c r="AJ7336" s="5">
        <v>37181</v>
      </c>
      <c r="AK7336" s="5">
        <v>9681.7754653356387</v>
      </c>
      <c r="AL7336" s="5">
        <v>700453</v>
      </c>
      <c r="AM7336" s="5">
        <v>551344.625</v>
      </c>
      <c r="AN7336" s="5">
        <v>149108.421875</v>
      </c>
      <c r="AO7336" s="5" t="s">
        <v>4914</v>
      </c>
    </row>
    <row r="7337" spans="1:41" x14ac:dyDescent="0.4">
      <c r="A7337" s="5">
        <v>2027</v>
      </c>
      <c r="B7337" s="5" t="s">
        <v>4980</v>
      </c>
      <c r="C7337" s="5" t="s">
        <v>278</v>
      </c>
      <c r="D7337" s="5" t="s">
        <v>108</v>
      </c>
      <c r="E7337" s="5" t="s">
        <v>115</v>
      </c>
      <c r="F7337" s="5" t="s">
        <v>116</v>
      </c>
      <c r="G7337" s="5" t="s">
        <v>88</v>
      </c>
      <c r="H7337" s="5" t="s">
        <v>131</v>
      </c>
      <c r="I7337" s="5">
        <v>18784.508030538669</v>
      </c>
      <c r="J7337" s="5">
        <v>49610.804118908323</v>
      </c>
      <c r="K7337" s="5">
        <v>2962.5830594857548</v>
      </c>
      <c r="L7337" s="5">
        <v>3840.2491538297982</v>
      </c>
      <c r="M7337" s="5">
        <v>17489.5970342818</v>
      </c>
      <c r="N7337" s="5">
        <v>14714.108237089011</v>
      </c>
      <c r="O7337" s="5">
        <v>13803.924572324609</v>
      </c>
      <c r="P7337" s="5">
        <v>14023.50262667919</v>
      </c>
      <c r="Q7337" s="5">
        <v>6321.4200637694021</v>
      </c>
      <c r="R7337" s="5">
        <v>10373.72902248535</v>
      </c>
      <c r="S7337" s="5">
        <v>18975.263830272521</v>
      </c>
      <c r="T7337" s="5">
        <v>16524.889092607849</v>
      </c>
      <c r="U7337" s="5">
        <v>2388.8779924696751</v>
      </c>
      <c r="V7337" s="5">
        <v>14097</v>
      </c>
      <c r="W7337" s="5">
        <v>7106.5408764259691</v>
      </c>
      <c r="X7337" s="5">
        <v>27840.32</v>
      </c>
      <c r="Y7337" s="5">
        <v>74654.222954077341</v>
      </c>
      <c r="Z7337" s="5">
        <v>10072.01975887291</v>
      </c>
      <c r="AA7337" s="5">
        <v>102469</v>
      </c>
      <c r="AB7337" s="5">
        <v>3051</v>
      </c>
      <c r="AC7337" s="5">
        <v>13640.00004628559</v>
      </c>
      <c r="AD7337" s="5">
        <v>20331.27238819651</v>
      </c>
      <c r="AE7337" s="5">
        <v>18264.998090444318</v>
      </c>
      <c r="AF7337" s="5">
        <v>46036.530971375229</v>
      </c>
      <c r="AG7337" s="5">
        <v>167424</v>
      </c>
      <c r="AH7337" s="5">
        <v>28905.024683177951</v>
      </c>
      <c r="AI7337" s="5">
        <v>7795.0498618080728</v>
      </c>
      <c r="AJ7337" s="5">
        <v>39079.366754102659</v>
      </c>
      <c r="AK7337" s="5">
        <v>9758</v>
      </c>
      <c r="AL7337" s="5">
        <v>780337.8125</v>
      </c>
      <c r="AM7337" s="5">
        <v>605794.375</v>
      </c>
      <c r="AN7337" s="5">
        <v>174543.46875</v>
      </c>
      <c r="AO7337" s="5" t="s">
        <v>6281</v>
      </c>
    </row>
    <row r="7338" spans="1:41" x14ac:dyDescent="0.4">
      <c r="A7338" s="5">
        <v>2027</v>
      </c>
      <c r="B7338" s="5" t="s">
        <v>6344</v>
      </c>
      <c r="C7338" s="5" t="s">
        <v>278</v>
      </c>
      <c r="D7338" s="5" t="s">
        <v>108</v>
      </c>
      <c r="E7338" s="5" t="s">
        <v>115</v>
      </c>
      <c r="F7338" s="5" t="s">
        <v>116</v>
      </c>
      <c r="G7338" s="5" t="s">
        <v>88</v>
      </c>
      <c r="H7338" s="5" t="s">
        <v>131</v>
      </c>
      <c r="I7338" s="5">
        <v>21712.77419124321</v>
      </c>
      <c r="J7338" s="5">
        <v>51491.552296009169</v>
      </c>
      <c r="K7338" s="5">
        <v>2585.1818601999998</v>
      </c>
      <c r="L7338" s="5">
        <v>4631.0764635630239</v>
      </c>
      <c r="M7338" s="5">
        <v>18253.41042299421</v>
      </c>
      <c r="N7338" s="5">
        <v>16218.932857358001</v>
      </c>
      <c r="O7338" s="5">
        <v>13575.591013257521</v>
      </c>
      <c r="P7338" s="5">
        <v>14421.8196419426</v>
      </c>
      <c r="Q7338" s="5">
        <v>5784.247825059243</v>
      </c>
      <c r="R7338" s="5">
        <v>11234.39023618608</v>
      </c>
      <c r="S7338" s="5">
        <v>23514.250367611319</v>
      </c>
      <c r="T7338" s="5">
        <v>16591.152991999948</v>
      </c>
      <c r="U7338" s="5">
        <v>2336.192952717618</v>
      </c>
      <c r="V7338" s="5">
        <v>13960</v>
      </c>
      <c r="W7338" s="5">
        <v>5483.8253773576616</v>
      </c>
      <c r="X7338" s="5">
        <v>29468</v>
      </c>
      <c r="Y7338" s="5">
        <v>82556.733085237647</v>
      </c>
      <c r="Z7338" s="5">
        <v>10213.062982543481</v>
      </c>
      <c r="AA7338" s="5">
        <v>105363</v>
      </c>
      <c r="AB7338" s="5">
        <v>4528.3244871483539</v>
      </c>
      <c r="AC7338" s="5">
        <v>13724.7939813066</v>
      </c>
      <c r="AD7338" s="5">
        <v>22987.600948078722</v>
      </c>
      <c r="AE7338" s="5">
        <v>19413.669715033258</v>
      </c>
      <c r="AF7338" s="5">
        <v>44632.794095710771</v>
      </c>
      <c r="AG7338" s="5">
        <v>159329</v>
      </c>
      <c r="AH7338" s="5">
        <v>30492.142326690278</v>
      </c>
      <c r="AI7338" s="5">
        <v>9303.205222291519</v>
      </c>
      <c r="AJ7338" s="5">
        <v>39422.4624116247</v>
      </c>
      <c r="AK7338" s="5">
        <v>10139</v>
      </c>
      <c r="AL7338" s="5">
        <v>803368.0625</v>
      </c>
      <c r="AM7338" s="5">
        <v>616446.4375</v>
      </c>
      <c r="AN7338" s="5">
        <v>186921.6875</v>
      </c>
      <c r="AO7338" s="5" t="s">
        <v>7235</v>
      </c>
    </row>
    <row r="7339" spans="1:41" x14ac:dyDescent="0.4">
      <c r="A7339" s="5">
        <v>2027</v>
      </c>
      <c r="B7339" s="5" t="s">
        <v>7352</v>
      </c>
      <c r="C7339" s="5" t="s">
        <v>278</v>
      </c>
      <c r="D7339" s="5" t="s">
        <v>108</v>
      </c>
      <c r="E7339" s="5" t="s">
        <v>29</v>
      </c>
      <c r="F7339" s="5" t="s">
        <v>29</v>
      </c>
      <c r="G7339" s="5" t="s">
        <v>87</v>
      </c>
      <c r="H7339" s="5" t="s">
        <v>131</v>
      </c>
      <c r="I7339" s="5">
        <v>832</v>
      </c>
      <c r="J7339" s="5">
        <v>3547.680112040488</v>
      </c>
      <c r="K7339" s="5">
        <v>250</v>
      </c>
      <c r="L7339" s="5">
        <v>550</v>
      </c>
      <c r="M7339" s="5">
        <v>1685.3506166405541</v>
      </c>
      <c r="N7339" s="5">
        <v>590</v>
      </c>
      <c r="O7339" s="5">
        <v>1065</v>
      </c>
      <c r="P7339" s="5">
        <v>1487.578</v>
      </c>
      <c r="Q7339" s="5">
        <v>1.5611024636132731</v>
      </c>
      <c r="R7339" s="5">
        <v>806.5508499</v>
      </c>
      <c r="S7339" s="5">
        <v>1000</v>
      </c>
      <c r="T7339" s="5">
        <v>1700</v>
      </c>
      <c r="U7339" s="5">
        <v>37</v>
      </c>
      <c r="V7339" s="5">
        <v>1307</v>
      </c>
      <c r="W7339" s="5">
        <v>641.58000000000004</v>
      </c>
      <c r="X7339" s="5">
        <v>2820</v>
      </c>
      <c r="Y7339" s="5">
        <v>4000</v>
      </c>
      <c r="Z7339" s="5">
        <v>1117.9691504</v>
      </c>
      <c r="AA7339" s="5">
        <v>7947</v>
      </c>
      <c r="AB7339" s="5">
        <v>600</v>
      </c>
      <c r="AC7339" s="5">
        <v>1224.050657720315</v>
      </c>
      <c r="AD7339" s="5">
        <v>1534.821948</v>
      </c>
      <c r="AE7339" s="5">
        <v>1813.8050000000001</v>
      </c>
      <c r="AF7339" s="5">
        <v>2230.4</v>
      </c>
      <c r="AG7339" s="5">
        <v>7285</v>
      </c>
      <c r="AH7339" s="5">
        <v>994.37818344969298</v>
      </c>
      <c r="AI7339" s="5">
        <v>1031</v>
      </c>
      <c r="AJ7339" s="5">
        <v>1801.3660199999999</v>
      </c>
      <c r="AK7339" s="5">
        <v>760</v>
      </c>
      <c r="AL7339" s="5">
        <v>50661.08984375</v>
      </c>
      <c r="AM7339" s="5">
        <v>36578.9609375</v>
      </c>
      <c r="AN7339" s="5">
        <v>14082.130859375</v>
      </c>
      <c r="AO7339" s="5" t="s">
        <v>8187</v>
      </c>
    </row>
    <row r="7340" spans="1:41" x14ac:dyDescent="0.4">
      <c r="A7340" s="5">
        <v>2027</v>
      </c>
      <c r="B7340" s="5" t="s">
        <v>6344</v>
      </c>
      <c r="C7340" s="5" t="s">
        <v>278</v>
      </c>
      <c r="D7340" s="5" t="s">
        <v>108</v>
      </c>
      <c r="E7340" s="5" t="s">
        <v>29</v>
      </c>
      <c r="F7340" s="5" t="s">
        <v>29</v>
      </c>
      <c r="G7340" s="5" t="s">
        <v>87</v>
      </c>
      <c r="H7340" s="5" t="s">
        <v>131</v>
      </c>
      <c r="I7340" s="5">
        <v>690.22141522499805</v>
      </c>
      <c r="J7340" s="5">
        <v>3958.6228226139597</v>
      </c>
      <c r="K7340" s="5">
        <v>243.63929731465566</v>
      </c>
      <c r="L7340" s="5">
        <v>558.26732113786613</v>
      </c>
      <c r="M7340" s="5">
        <v>1370.2925155202167</v>
      </c>
      <c r="N7340" s="5">
        <v>337.72635350108453</v>
      </c>
      <c r="O7340" s="5">
        <v>1030.2569653726075</v>
      </c>
      <c r="P7340" s="5">
        <v>1438.8863137526798</v>
      </c>
      <c r="Q7340" s="5">
        <v>1.760225458311691</v>
      </c>
      <c r="R7340" s="5">
        <v>720.94186483240503</v>
      </c>
      <c r="S7340" s="5">
        <v>1015.0314929779383</v>
      </c>
      <c r="T7340" s="5">
        <v>1674.8019634135983</v>
      </c>
      <c r="U7340" s="5">
        <v>33.561001283822556</v>
      </c>
      <c r="V7340" s="5">
        <v>1250.51879934882</v>
      </c>
      <c r="W7340" s="5">
        <v>608.00386429378511</v>
      </c>
      <c r="X7340" s="5">
        <v>2334.5724338492582</v>
      </c>
      <c r="Y7340" s="5">
        <v>4009.3743972628563</v>
      </c>
      <c r="Z7340" s="5">
        <v>1237.7400286830305</v>
      </c>
      <c r="AA7340" s="5">
        <v>7957.8469049470368</v>
      </c>
      <c r="AB7340" s="5">
        <v>306.5395108793374</v>
      </c>
      <c r="AC7340" s="5">
        <v>952.13459700340616</v>
      </c>
      <c r="AD7340" s="5">
        <v>1731.6001889992824</v>
      </c>
      <c r="AE7340" s="5">
        <v>2090.9648755345529</v>
      </c>
      <c r="AF7340" s="5">
        <v>1549.4049727711038</v>
      </c>
      <c r="AG7340" s="5">
        <v>7273.715678679906</v>
      </c>
      <c r="AH7340" s="5">
        <v>733.86776942304937</v>
      </c>
      <c r="AI7340" s="5">
        <v>1018.0765874568722</v>
      </c>
      <c r="AJ7340" s="5">
        <v>1842.282159754958</v>
      </c>
      <c r="AK7340" s="5">
        <v>690.22141522499805</v>
      </c>
      <c r="AL7340" s="5">
        <v>48660.875</v>
      </c>
      <c r="AM7340" s="5">
        <v>35903.96875</v>
      </c>
      <c r="AN7340" s="5">
        <v>12756.904296875</v>
      </c>
      <c r="AO7340" s="5" t="s">
        <v>7236</v>
      </c>
    </row>
    <row r="7341" spans="1:41" x14ac:dyDescent="0.4">
      <c r="A7341" s="5">
        <v>2027</v>
      </c>
      <c r="B7341" s="5" t="s">
        <v>4980</v>
      </c>
      <c r="C7341" s="5" t="s">
        <v>278</v>
      </c>
      <c r="D7341" s="5" t="s">
        <v>108</v>
      </c>
      <c r="E7341" s="5" t="s">
        <v>29</v>
      </c>
      <c r="F7341" s="5" t="s">
        <v>29</v>
      </c>
      <c r="G7341" s="5" t="s">
        <v>87</v>
      </c>
      <c r="H7341" s="5" t="s">
        <v>131</v>
      </c>
      <c r="I7341" s="5">
        <v>531.52654633107147</v>
      </c>
      <c r="J7341" s="5">
        <v>4369.2238342751098</v>
      </c>
      <c r="K7341" s="5">
        <v>180.15352888428527</v>
      </c>
      <c r="L7341" s="5">
        <v>376.96865581567209</v>
      </c>
      <c r="M7341" s="5">
        <v>1145.4848657382302</v>
      </c>
      <c r="N7341" s="5">
        <v>287.81973411477742</v>
      </c>
      <c r="O7341" s="5">
        <v>1056.9701261130033</v>
      </c>
      <c r="P7341" s="5">
        <v>1413.71368459925</v>
      </c>
      <c r="Q7341" s="5">
        <v>1.7627674149956514</v>
      </c>
      <c r="R7341" s="5">
        <v>654.9834638298056</v>
      </c>
      <c r="S7341" s="5">
        <v>1139.2367664705671</v>
      </c>
      <c r="T7341" s="5">
        <v>1718.2272986073451</v>
      </c>
      <c r="U7341" s="5">
        <v>36.655515703623365</v>
      </c>
      <c r="V7341" s="5">
        <v>1134.0300170808478</v>
      </c>
      <c r="W7341" s="5">
        <v>593.56943042799196</v>
      </c>
      <c r="X7341" s="5">
        <v>2395.1047192708447</v>
      </c>
      <c r="Y7341" s="5">
        <v>3707.2055654800902</v>
      </c>
      <c r="Z7341" s="5">
        <v>1241.5750985500285</v>
      </c>
      <c r="AA7341" s="5">
        <v>7721.6093449536147</v>
      </c>
      <c r="AB7341" s="5">
        <v>314.48766313904133</v>
      </c>
      <c r="AC7341" s="5">
        <v>1024.7533642641156</v>
      </c>
      <c r="AD7341" s="5">
        <v>1546.7282023672576</v>
      </c>
      <c r="AE7341" s="5">
        <v>1827.5690357914489</v>
      </c>
      <c r="AF7341" s="5">
        <v>1381.6421910583354</v>
      </c>
      <c r="AG7341" s="5">
        <v>5727.4243286911505</v>
      </c>
      <c r="AH7341" s="5">
        <v>758.76605101536973</v>
      </c>
      <c r="AI7341" s="5">
        <v>745.60651260779343</v>
      </c>
      <c r="AJ7341" s="5">
        <v>1721.3513482411768</v>
      </c>
      <c r="AK7341" s="5">
        <v>708.11791700181493</v>
      </c>
      <c r="AL7341" s="5">
        <v>45462.265625</v>
      </c>
      <c r="AM7341" s="5">
        <v>33159.8125</v>
      </c>
      <c r="AN7341" s="5">
        <v>12302.453125</v>
      </c>
      <c r="AO7341" s="5" t="s">
        <v>6282</v>
      </c>
    </row>
    <row r="7342" spans="1:41" x14ac:dyDescent="0.4">
      <c r="A7342" s="5">
        <v>2027</v>
      </c>
      <c r="B7342" s="5" t="s">
        <v>4024</v>
      </c>
      <c r="C7342" s="5" t="s">
        <v>278</v>
      </c>
      <c r="D7342" s="5" t="s">
        <v>108</v>
      </c>
      <c r="E7342" s="5" t="s">
        <v>29</v>
      </c>
      <c r="F7342" s="5" t="s">
        <v>29</v>
      </c>
      <c r="G7342" s="5" t="s">
        <v>87</v>
      </c>
      <c r="H7342" s="5" t="s">
        <v>131</v>
      </c>
      <c r="I7342" s="5">
        <v>591.8567964711242</v>
      </c>
      <c r="J7342" s="5">
        <v>4468.4800710150557</v>
      </c>
      <c r="K7342" s="5">
        <v>127.27255260018026</v>
      </c>
      <c r="L7342" s="5">
        <v>387.30193884619155</v>
      </c>
      <c r="M7342" s="5">
        <v>1069.894858691137</v>
      </c>
      <c r="N7342" s="5">
        <v>668.56208324016268</v>
      </c>
      <c r="O7342" s="5">
        <v>1085.943281571504</v>
      </c>
      <c r="P7342" s="5">
        <v>1702.2898267374139</v>
      </c>
      <c r="Q7342" s="5">
        <v>1.5439993697333885</v>
      </c>
      <c r="R7342" s="5">
        <v>658.50043095055457</v>
      </c>
      <c r="S7342" s="5">
        <v>1170.4649754081038</v>
      </c>
      <c r="T7342" s="5">
        <v>1551.3475451021486</v>
      </c>
      <c r="U7342" s="5">
        <v>40.347280907262906</v>
      </c>
      <c r="V7342" s="5">
        <v>1158.6961319625013</v>
      </c>
      <c r="W7342" s="5">
        <v>457.9149995198066</v>
      </c>
      <c r="X7342" s="5">
        <v>2116.252030491069</v>
      </c>
      <c r="Y7342" s="5">
        <v>3749.981479712435</v>
      </c>
      <c r="Z7342" s="5">
        <v>1184.3736085710887</v>
      </c>
      <c r="AA7342" s="5">
        <v>8100.1739751505975</v>
      </c>
      <c r="AB7342" s="5">
        <v>154.38582810913107</v>
      </c>
      <c r="AC7342" s="5">
        <v>1192.4834115999672</v>
      </c>
      <c r="AD7342" s="5">
        <v>1434.9460790404423</v>
      </c>
      <c r="AE7342" s="5">
        <v>1870.1762129921074</v>
      </c>
      <c r="AF7342" s="5">
        <v>1040.7158699094218</v>
      </c>
      <c r="AG7342" s="5">
        <v>5553.8242114656914</v>
      </c>
      <c r="AH7342" s="5">
        <v>773.53398283369199</v>
      </c>
      <c r="AI7342" s="5">
        <v>766.04471882285407</v>
      </c>
      <c r="AJ7342" s="5">
        <v>1546.4834867922461</v>
      </c>
      <c r="AK7342" s="5">
        <v>641.93691521468213</v>
      </c>
      <c r="AL7342" s="5">
        <v>45265.73046875</v>
      </c>
      <c r="AM7342" s="5">
        <v>33915.79296875</v>
      </c>
      <c r="AN7342" s="5">
        <v>11349.9375</v>
      </c>
      <c r="AO7342" s="5" t="s">
        <v>4915</v>
      </c>
    </row>
    <row r="7343" spans="1:41" x14ac:dyDescent="0.4">
      <c r="A7343" s="5">
        <v>2027</v>
      </c>
      <c r="B7343" s="5" t="s">
        <v>4980</v>
      </c>
      <c r="C7343" s="5" t="s">
        <v>278</v>
      </c>
      <c r="D7343" s="5" t="s">
        <v>108</v>
      </c>
      <c r="E7343" s="5" t="s">
        <v>29</v>
      </c>
      <c r="F7343" s="5" t="s">
        <v>29</v>
      </c>
      <c r="G7343" s="5" t="s">
        <v>88</v>
      </c>
      <c r="H7343" s="5" t="s">
        <v>131</v>
      </c>
      <c r="I7343" s="5">
        <v>610</v>
      </c>
      <c r="J7343" s="5">
        <v>5275.5129287957507</v>
      </c>
      <c r="K7343" s="5">
        <v>199</v>
      </c>
      <c r="L7343" s="5">
        <v>433.3448234683251</v>
      </c>
      <c r="M7343" s="5">
        <v>1288.8253191024919</v>
      </c>
      <c r="N7343" s="5">
        <v>327.66435416452481</v>
      </c>
      <c r="O7343" s="5">
        <v>1189.2342717173001</v>
      </c>
      <c r="P7343" s="5">
        <v>1603.1367086400001</v>
      </c>
      <c r="Q7343" s="5">
        <v>2.0127060689445782</v>
      </c>
      <c r="R7343" s="5">
        <v>731.8945546504699</v>
      </c>
      <c r="S7343" s="5">
        <v>1259.3386696383241</v>
      </c>
      <c r="T7343" s="5">
        <v>1968.669097675303</v>
      </c>
      <c r="U7343" s="5">
        <v>42.067258415505357</v>
      </c>
      <c r="V7343" s="5">
        <v>1323</v>
      </c>
      <c r="W7343" s="5">
        <v>667.84584717129133</v>
      </c>
      <c r="X7343" s="5">
        <v>2771.5</v>
      </c>
      <c r="Y7343" s="5">
        <v>4226.2648840682932</v>
      </c>
      <c r="Z7343" s="5">
        <v>1413.4538205462959</v>
      </c>
      <c r="AA7343" s="5">
        <v>9185</v>
      </c>
      <c r="AB7343" s="5">
        <v>383</v>
      </c>
      <c r="AC7343" s="5">
        <v>1160.775972871407</v>
      </c>
      <c r="AD7343" s="5">
        <v>1766.0351634761739</v>
      </c>
      <c r="AE7343" s="5">
        <v>2056.2622136589762</v>
      </c>
      <c r="AF7343" s="5">
        <v>1588.268632268796</v>
      </c>
      <c r="AG7343" s="5">
        <v>7193</v>
      </c>
      <c r="AH7343" s="5">
        <v>874.63792001319848</v>
      </c>
      <c r="AI7343" s="5">
        <v>838.90811679762237</v>
      </c>
      <c r="AJ7343" s="5">
        <v>2014.997776251334</v>
      </c>
      <c r="AK7343" s="5">
        <v>797</v>
      </c>
      <c r="AL7343" s="5">
        <v>53190.6484375</v>
      </c>
      <c r="AM7343" s="5">
        <v>39186.65234375</v>
      </c>
      <c r="AN7343" s="5">
        <v>14003.994140625</v>
      </c>
      <c r="AO7343" s="5" t="s">
        <v>6283</v>
      </c>
    </row>
    <row r="7344" spans="1:41" x14ac:dyDescent="0.4">
      <c r="A7344" s="5">
        <v>2027</v>
      </c>
      <c r="B7344" s="5" t="s">
        <v>6344</v>
      </c>
      <c r="C7344" s="5" t="s">
        <v>278</v>
      </c>
      <c r="D7344" s="5" t="s">
        <v>108</v>
      </c>
      <c r="E7344" s="5" t="s">
        <v>29</v>
      </c>
      <c r="F7344" s="5" t="s">
        <v>29</v>
      </c>
      <c r="G7344" s="5" t="s">
        <v>88</v>
      </c>
      <c r="H7344" s="5" t="s">
        <v>131</v>
      </c>
      <c r="I7344" s="5">
        <v>796.72837908154054</v>
      </c>
      <c r="J7344" s="5">
        <v>4810.5503734192689</v>
      </c>
      <c r="K7344" s="5">
        <v>211.90520000000001</v>
      </c>
      <c r="L7344" s="5">
        <v>645.48708944745647</v>
      </c>
      <c r="M7344" s="5">
        <v>1550.7256513265279</v>
      </c>
      <c r="N7344" s="5">
        <v>382.19654935000011</v>
      </c>
      <c r="O7344" s="5">
        <v>1165.915952664019</v>
      </c>
      <c r="P7344" s="5">
        <v>1617.209383766397</v>
      </c>
      <c r="Q7344" s="5">
        <v>1.992002977032725</v>
      </c>
      <c r="R7344" s="5">
        <v>815.87181587017778</v>
      </c>
      <c r="S7344" s="5">
        <v>1148.68566764928</v>
      </c>
      <c r="T7344" s="5">
        <v>1927.8452420281631</v>
      </c>
      <c r="U7344" s="5">
        <v>38.739745773458921</v>
      </c>
      <c r="V7344" s="5">
        <v>1415</v>
      </c>
      <c r="W7344" s="5">
        <v>688.06271492191865</v>
      </c>
      <c r="X7344" s="5">
        <v>2721</v>
      </c>
      <c r="Y7344" s="5">
        <v>4625.6444648586184</v>
      </c>
      <c r="Z7344" s="5">
        <v>1408.975020427308</v>
      </c>
      <c r="AA7344" s="5">
        <v>9411</v>
      </c>
      <c r="AB7344" s="5">
        <v>383</v>
      </c>
      <c r="AC7344" s="5">
        <v>1077.50682891827</v>
      </c>
      <c r="AD7344" s="5">
        <v>1867.361066853787</v>
      </c>
      <c r="AE7344" s="5">
        <v>2366.2924753575171</v>
      </c>
      <c r="AF7344" s="5">
        <v>1788.491178724719</v>
      </c>
      <c r="AG7344" s="5">
        <v>8637</v>
      </c>
      <c r="AH7344" s="5">
        <v>893.54305541724398</v>
      </c>
      <c r="AI7344" s="5">
        <v>1152.1317246522281</v>
      </c>
      <c r="AJ7344" s="5">
        <v>2126.5617765191118</v>
      </c>
      <c r="AK7344" s="5">
        <v>781</v>
      </c>
      <c r="AL7344" s="5">
        <v>56456.42578125</v>
      </c>
      <c r="AM7344" s="5">
        <v>41965.24609375</v>
      </c>
      <c r="AN7344" s="5">
        <v>14491.1767578125</v>
      </c>
      <c r="AO7344" s="5" t="s">
        <v>7237</v>
      </c>
    </row>
    <row r="7345" spans="1:41" x14ac:dyDescent="0.4">
      <c r="A7345" s="5">
        <v>2027</v>
      </c>
      <c r="B7345" s="5" t="s">
        <v>7352</v>
      </c>
      <c r="C7345" s="5" t="s">
        <v>278</v>
      </c>
      <c r="D7345" s="5" t="s">
        <v>108</v>
      </c>
      <c r="E7345" s="5" t="s">
        <v>29</v>
      </c>
      <c r="F7345" s="5" t="s">
        <v>29</v>
      </c>
      <c r="G7345" s="5" t="s">
        <v>88</v>
      </c>
      <c r="H7345" s="5" t="s">
        <v>131</v>
      </c>
      <c r="I7345" s="5">
        <v>955.70647548420084</v>
      </c>
      <c r="J7345" s="5">
        <v>4153.046125958429</v>
      </c>
      <c r="K7345" s="5">
        <v>281.45661405854128</v>
      </c>
      <c r="L7345" s="5">
        <v>632.83047985044743</v>
      </c>
      <c r="M7345" s="5">
        <v>1897.9785277440001</v>
      </c>
      <c r="N7345" s="5">
        <v>663.80899999999997</v>
      </c>
      <c r="O7345" s="5">
        <v>1199.36297651616</v>
      </c>
      <c r="P7345" s="5">
        <v>1645.907652413106</v>
      </c>
      <c r="Q7345" s="5">
        <v>1.769183848830632</v>
      </c>
      <c r="R7345" s="5">
        <v>923.29330163242753</v>
      </c>
      <c r="S7345" s="5">
        <v>1129.3673276676111</v>
      </c>
      <c r="T7345" s="5">
        <v>1956.3501708302099</v>
      </c>
      <c r="U7345" s="5">
        <v>42.501369703023371</v>
      </c>
      <c r="V7345" s="5">
        <v>1472</v>
      </c>
      <c r="W7345" s="5">
        <v>629</v>
      </c>
      <c r="X7345" s="5">
        <v>3178.891530189504</v>
      </c>
      <c r="Y7345" s="5">
        <v>4649.6459665439934</v>
      </c>
      <c r="Z7345" s="5">
        <v>1254.664241263112</v>
      </c>
      <c r="AA7345" s="5">
        <v>9264</v>
      </c>
      <c r="AB7345" s="5">
        <v>675.69745155840019</v>
      </c>
      <c r="AC7345" s="5">
        <v>1378.4798499999999</v>
      </c>
      <c r="AD7345" s="5">
        <v>1739.400368985031</v>
      </c>
      <c r="AE7345" s="5">
        <v>2042.63902687314</v>
      </c>
      <c r="AF7345" s="5">
        <v>2639.7627983910661</v>
      </c>
      <c r="AG7345" s="5">
        <v>8469</v>
      </c>
      <c r="AH7345" s="5">
        <v>1184.575621775899</v>
      </c>
      <c r="AI7345" s="5">
        <v>1161.073454261184</v>
      </c>
      <c r="AJ7345" s="5">
        <v>2069.2033293644258</v>
      </c>
      <c r="AK7345" s="5">
        <v>856</v>
      </c>
      <c r="AL7345" s="5">
        <v>58147.41015625</v>
      </c>
      <c r="AM7345" s="5">
        <v>42258.2578125</v>
      </c>
      <c r="AN7345" s="5">
        <v>15889.1533203125</v>
      </c>
      <c r="AO7345" s="5" t="s">
        <v>8188</v>
      </c>
    </row>
    <row r="7346" spans="1:41" x14ac:dyDescent="0.4">
      <c r="A7346" s="5">
        <v>2027</v>
      </c>
      <c r="B7346" s="5" t="s">
        <v>4024</v>
      </c>
      <c r="C7346" s="5" t="s">
        <v>278</v>
      </c>
      <c r="D7346" s="5" t="s">
        <v>108</v>
      </c>
      <c r="E7346" s="5" t="s">
        <v>29</v>
      </c>
      <c r="F7346" s="5" t="s">
        <v>29</v>
      </c>
      <c r="G7346" s="5" t="s">
        <v>88</v>
      </c>
      <c r="H7346" s="5" t="s">
        <v>131</v>
      </c>
      <c r="I7346" s="5">
        <v>674.33741406785362</v>
      </c>
      <c r="J7346" s="5">
        <v>5126.240970013534</v>
      </c>
      <c r="K7346" s="5">
        <v>142.44389292060529</v>
      </c>
      <c r="L7346" s="5">
        <v>437.69420000000008</v>
      </c>
      <c r="M7346" s="5">
        <v>1195.0925686223111</v>
      </c>
      <c r="N7346" s="5">
        <v>752.6737159301465</v>
      </c>
      <c r="O7346" s="5">
        <v>1210.6416545241641</v>
      </c>
      <c r="P7346" s="5">
        <v>1851.7441421466019</v>
      </c>
      <c r="Q7346" s="5">
        <v>1.7280595508695731</v>
      </c>
      <c r="R7346" s="5">
        <v>724.79321692948997</v>
      </c>
      <c r="S7346" s="5">
        <v>1310</v>
      </c>
      <c r="T7346" s="5">
        <v>1767.541908992398</v>
      </c>
      <c r="U7346" s="5">
        <v>42.067258415505357</v>
      </c>
      <c r="V7346" s="5">
        <v>1347</v>
      </c>
      <c r="W7346" s="5">
        <v>516.03059080212688</v>
      </c>
      <c r="X7346" s="5">
        <v>2569.4490225379691</v>
      </c>
      <c r="Y7346" s="5">
        <v>4178.8753266595268</v>
      </c>
      <c r="Z7346" s="5">
        <v>1325</v>
      </c>
      <c r="AA7346" s="5">
        <v>9185</v>
      </c>
      <c r="AB7346" s="5">
        <v>144.30000000000001</v>
      </c>
      <c r="AC7346" s="5">
        <v>1332.02675</v>
      </c>
      <c r="AD7346" s="5">
        <v>1606.0060162439449</v>
      </c>
      <c r="AE7346" s="5">
        <v>2089.0218099518002</v>
      </c>
      <c r="AF7346" s="5">
        <v>1185.7490742329189</v>
      </c>
      <c r="AG7346" s="5">
        <v>6332</v>
      </c>
      <c r="AH7346" s="5">
        <v>733</v>
      </c>
      <c r="AI7346" s="5">
        <v>855.68627913357489</v>
      </c>
      <c r="AJ7346" s="5">
        <v>1762</v>
      </c>
      <c r="AK7346" s="5">
        <v>717.05554117338659</v>
      </c>
      <c r="AL7346" s="5">
        <v>51115.20703125</v>
      </c>
      <c r="AM7346" s="5">
        <v>38347.953125</v>
      </c>
      <c r="AN7346" s="5">
        <v>12767.248046875</v>
      </c>
      <c r="AO7346" s="5" t="s">
        <v>4916</v>
      </c>
    </row>
    <row r="7347" spans="1:41" x14ac:dyDescent="0.4">
      <c r="A7347" s="5">
        <v>2028</v>
      </c>
      <c r="B7347" s="5" t="s">
        <v>7352</v>
      </c>
      <c r="C7347" s="5" t="s">
        <v>171</v>
      </c>
      <c r="D7347" s="5" t="s">
        <v>84</v>
      </c>
      <c r="E7347" s="5" t="s">
        <v>85</v>
      </c>
      <c r="F7347" s="5" t="s">
        <v>86</v>
      </c>
      <c r="G7347" s="5" t="s">
        <v>87</v>
      </c>
      <c r="H7347" s="5" t="s">
        <v>131</v>
      </c>
      <c r="I7347" s="5">
        <v>16929.365020392161</v>
      </c>
      <c r="J7347" s="5">
        <v>63994.923371827666</v>
      </c>
      <c r="K7347" s="5">
        <v>1844.959092955555</v>
      </c>
      <c r="L7347" s="5">
        <v>2160.35</v>
      </c>
      <c r="M7347" s="5">
        <v>27693.675440134961</v>
      </c>
      <c r="N7347" s="5">
        <v>14457.85926445913</v>
      </c>
      <c r="O7347" s="5">
        <v>9016.9825999999994</v>
      </c>
      <c r="P7347" s="5">
        <v>12011.254000000001</v>
      </c>
      <c r="Q7347" s="5">
        <v>5490.9414574846496</v>
      </c>
      <c r="R7347" s="5">
        <v>9731.8817190870886</v>
      </c>
      <c r="S7347" s="5">
        <v>23351.466524533211</v>
      </c>
      <c r="T7347" s="5">
        <v>11763.03309072461</v>
      </c>
      <c r="U7347" s="5">
        <v>1522</v>
      </c>
      <c r="V7347" s="5">
        <v>12278</v>
      </c>
      <c r="W7347" s="5">
        <v>7060.9707990401239</v>
      </c>
      <c r="X7347" s="5">
        <v>20431.8</v>
      </c>
      <c r="Y7347" s="5">
        <v>67694.5</v>
      </c>
      <c r="Z7347" s="5">
        <v>19509.153591969221</v>
      </c>
      <c r="AA7347" s="5">
        <v>215271</v>
      </c>
      <c r="AB7347" s="5">
        <v>2072</v>
      </c>
      <c r="AC7347" s="5">
        <v>11930</v>
      </c>
      <c r="AD7347" s="5">
        <v>0</v>
      </c>
      <c r="AE7347" s="5">
        <v>17176.825746465711</v>
      </c>
      <c r="AF7347" s="5">
        <v>55308.337970200002</v>
      </c>
      <c r="AG7347" s="5">
        <v>264273</v>
      </c>
      <c r="AH7347" s="5">
        <v>45103.445259366417</v>
      </c>
      <c r="AI7347" s="5">
        <v>6759</v>
      </c>
      <c r="AJ7347" s="5">
        <v>54441.41265413932</v>
      </c>
      <c r="AK7347" s="5">
        <v>2259</v>
      </c>
      <c r="AL7347" s="5">
        <v>1001537.125</v>
      </c>
      <c r="AM7347" s="5">
        <v>844180.8125</v>
      </c>
      <c r="AN7347" s="5">
        <v>157356.328125</v>
      </c>
      <c r="AO7347" s="5" t="s">
        <v>8189</v>
      </c>
    </row>
    <row r="7348" spans="1:41" x14ac:dyDescent="0.4">
      <c r="A7348" s="5">
        <v>2028</v>
      </c>
      <c r="B7348" s="5" t="s">
        <v>6344</v>
      </c>
      <c r="C7348" s="5" t="s">
        <v>171</v>
      </c>
      <c r="D7348" s="5" t="s">
        <v>84</v>
      </c>
      <c r="E7348" s="5" t="s">
        <v>85</v>
      </c>
      <c r="F7348" s="5" t="s">
        <v>86</v>
      </c>
      <c r="G7348" s="5" t="s">
        <v>87</v>
      </c>
      <c r="H7348" s="5" t="s">
        <v>131</v>
      </c>
      <c r="I7348" s="5">
        <v>13111.45718481999</v>
      </c>
      <c r="J7348" s="5">
        <v>55483.927216984914</v>
      </c>
      <c r="K7348" s="5">
        <v>1918.0834926350117</v>
      </c>
      <c r="L7348" s="5">
        <v>2673.2400423646691</v>
      </c>
      <c r="M7348" s="5">
        <v>41749.716174778223</v>
      </c>
      <c r="N7348" s="5">
        <v>14040.555344851669</v>
      </c>
      <c r="O7348" s="5">
        <v>9431.9856677068037</v>
      </c>
      <c r="P7348" s="5">
        <v>11790.034697389334</v>
      </c>
      <c r="Q7348" s="5">
        <v>4290.988002141341</v>
      </c>
      <c r="R7348" s="5">
        <v>7147.9298700261206</v>
      </c>
      <c r="S7348" s="5">
        <v>24279.102694542154</v>
      </c>
      <c r="T7348" s="5">
        <v>12212.303907598092</v>
      </c>
      <c r="U7348" s="5">
        <v>1377.4045078171434</v>
      </c>
      <c r="V7348" s="5">
        <v>7410.3338427991448</v>
      </c>
      <c r="W7348" s="5">
        <v>4431.2485541448177</v>
      </c>
      <c r="X7348" s="5">
        <v>19242.699406605298</v>
      </c>
      <c r="Y7348" s="5">
        <v>67635.989024447335</v>
      </c>
      <c r="Z7348" s="5">
        <v>17139.85212903703</v>
      </c>
      <c r="AA7348" s="5">
        <v>221343.27189707517</v>
      </c>
      <c r="AB7348" s="5">
        <v>2022.582827463835</v>
      </c>
      <c r="AC7348" s="5">
        <v>11622.823555781506</v>
      </c>
      <c r="AD7348" s="5">
        <v>16419.181875261376</v>
      </c>
      <c r="AE7348" s="5">
        <v>17416.795106636146</v>
      </c>
      <c r="AF7348" s="5">
        <v>49280.651185975192</v>
      </c>
      <c r="AG7348" s="5">
        <v>252608.81808566803</v>
      </c>
      <c r="AH7348" s="5">
        <v>37327.050914118794</v>
      </c>
      <c r="AI7348" s="5">
        <v>5620.2200289222919</v>
      </c>
      <c r="AJ7348" s="5">
        <v>48938.311684057866</v>
      </c>
      <c r="AK7348" s="5">
        <v>2147.5221211097023</v>
      </c>
      <c r="AL7348" s="5">
        <v>980114.0625</v>
      </c>
      <c r="AM7348" s="5">
        <v>803312.375</v>
      </c>
      <c r="AN7348" s="5">
        <v>176801.703125</v>
      </c>
      <c r="AO7348" s="5" t="s">
        <v>7238</v>
      </c>
    </row>
    <row r="7349" spans="1:41" x14ac:dyDescent="0.4">
      <c r="A7349" s="5">
        <v>2028</v>
      </c>
      <c r="B7349" s="5" t="s">
        <v>4980</v>
      </c>
      <c r="C7349" s="5" t="s">
        <v>171</v>
      </c>
      <c r="D7349" s="5" t="s">
        <v>84</v>
      </c>
      <c r="E7349" s="5" t="s">
        <v>85</v>
      </c>
      <c r="F7349" s="5" t="s">
        <v>86</v>
      </c>
      <c r="G7349" s="5" t="s">
        <v>87</v>
      </c>
      <c r="H7349" s="5" t="s">
        <v>131</v>
      </c>
      <c r="I7349" s="5">
        <v>12164.577073384617</v>
      </c>
      <c r="J7349" s="5">
        <v>49007.319328502192</v>
      </c>
      <c r="K7349" s="5">
        <v>1443.5893356132021</v>
      </c>
      <c r="L7349" s="5">
        <v>2876.0035118516203</v>
      </c>
      <c r="M7349" s="5">
        <v>22202.115022810583</v>
      </c>
      <c r="N7349" s="5">
        <v>9931.7044089350529</v>
      </c>
      <c r="O7349" s="5">
        <v>9372.1126032893917</v>
      </c>
      <c r="P7349" s="5">
        <v>11291.748132533594</v>
      </c>
      <c r="Q7349" s="5">
        <v>4289.8292548644349</v>
      </c>
      <c r="R7349" s="5">
        <v>8242.0766564242804</v>
      </c>
      <c r="S7349" s="5">
        <v>17766.327335263908</v>
      </c>
      <c r="T7349" s="5">
        <v>11201.664960263104</v>
      </c>
      <c r="U7349" s="5">
        <v>1708.7464088730139</v>
      </c>
      <c r="V7349" s="5">
        <v>4644.7983456973598</v>
      </c>
      <c r="W7349" s="5">
        <v>4558.4128922278242</v>
      </c>
      <c r="X7349" s="5">
        <v>19307.920168035413</v>
      </c>
      <c r="Y7349" s="5">
        <v>60155.880048993116</v>
      </c>
      <c r="Z7349" s="5">
        <v>16729.347697029636</v>
      </c>
      <c r="AA7349" s="5">
        <v>179210.8371471116</v>
      </c>
      <c r="AB7349" s="5">
        <v>1940.5122596449394</v>
      </c>
      <c r="AC7349" s="5">
        <v>11471.855145016771</v>
      </c>
      <c r="AD7349" s="5">
        <v>16117.207958907669</v>
      </c>
      <c r="AE7349" s="5">
        <v>16935.497188218433</v>
      </c>
      <c r="AF7349" s="5">
        <v>48056.546945131362</v>
      </c>
      <c r="AG7349" s="5">
        <v>243864.02818221995</v>
      </c>
      <c r="AH7349" s="5">
        <v>31846.734858342297</v>
      </c>
      <c r="AI7349" s="5">
        <v>3891.5593306886026</v>
      </c>
      <c r="AJ7349" s="5">
        <v>46778.776534893528</v>
      </c>
      <c r="AK7349" s="5">
        <v>1900.4799763297885</v>
      </c>
      <c r="AL7349" s="5">
        <v>868908.1875</v>
      </c>
      <c r="AM7349" s="5">
        <v>727359.5625</v>
      </c>
      <c r="AN7349" s="5">
        <v>141548.65625</v>
      </c>
      <c r="AO7349" s="5" t="s">
        <v>6284</v>
      </c>
    </row>
    <row r="7350" spans="1:41" x14ac:dyDescent="0.4">
      <c r="A7350" s="5">
        <v>2028</v>
      </c>
      <c r="B7350" s="5" t="s">
        <v>6344</v>
      </c>
      <c r="C7350" s="5" t="s">
        <v>171</v>
      </c>
      <c r="D7350" s="5" t="s">
        <v>84</v>
      </c>
      <c r="E7350" s="5" t="s">
        <v>85</v>
      </c>
      <c r="F7350" s="5" t="s">
        <v>86</v>
      </c>
      <c r="G7350" s="5" t="s">
        <v>88</v>
      </c>
      <c r="H7350" s="5" t="s">
        <v>131</v>
      </c>
      <c r="I7350" s="5">
        <v>15300.77015607145</v>
      </c>
      <c r="J7350" s="5">
        <v>60262.49582091417</v>
      </c>
      <c r="K7350" s="5">
        <v>2161.86556082367</v>
      </c>
      <c r="L7350" s="5">
        <v>3124.8112153053662</v>
      </c>
      <c r="M7350" s="5">
        <v>47765.649319095814</v>
      </c>
      <c r="N7350" s="5">
        <v>16063.726564146469</v>
      </c>
      <c r="O7350" s="5">
        <v>10791.0894028686</v>
      </c>
      <c r="P7350" s="5">
        <v>13383.488794050119</v>
      </c>
      <c r="Q7350" s="5">
        <v>4909.2987191743387</v>
      </c>
      <c r="R7350" s="5">
        <v>8177.9121587279033</v>
      </c>
      <c r="S7350" s="5">
        <v>27777.60452873247</v>
      </c>
      <c r="T7350" s="5">
        <v>14211.7284775567</v>
      </c>
      <c r="U7350" s="5">
        <v>1514.985466204854</v>
      </c>
      <c r="V7350" s="5">
        <v>8478</v>
      </c>
      <c r="W7350" s="5">
        <v>5069.7701415968022</v>
      </c>
      <c r="X7350" s="5">
        <v>22770</v>
      </c>
      <c r="Y7350" s="5">
        <v>79620.577863659753</v>
      </c>
      <c r="Z7350" s="5">
        <v>19763.876227274592</v>
      </c>
      <c r="AA7350" s="5">
        <v>272815</v>
      </c>
      <c r="AB7350" s="5">
        <v>2405</v>
      </c>
      <c r="AC7350" s="5">
        <v>13507.64394</v>
      </c>
      <c r="AD7350" s="5">
        <v>17848.159702822551</v>
      </c>
      <c r="AE7350" s="5">
        <v>19926.471448174962</v>
      </c>
      <c r="AF7350" s="5">
        <v>57509.390932621092</v>
      </c>
      <c r="AG7350" s="5">
        <v>294789</v>
      </c>
      <c r="AH7350" s="5">
        <v>46669.296227093197</v>
      </c>
      <c r="AI7350" s="5">
        <v>6430.0666829404354</v>
      </c>
      <c r="AJ7350" s="5">
        <v>57108.748243223206</v>
      </c>
      <c r="AK7350" s="5">
        <v>2457</v>
      </c>
      <c r="AL7350" s="5">
        <v>1152613.5</v>
      </c>
      <c r="AM7350" s="5">
        <v>946256.1875</v>
      </c>
      <c r="AN7350" s="5">
        <v>206357.234375</v>
      </c>
      <c r="AO7350" s="5" t="s">
        <v>7239</v>
      </c>
    </row>
    <row r="7351" spans="1:41" x14ac:dyDescent="0.4">
      <c r="A7351" s="5">
        <v>2028</v>
      </c>
      <c r="B7351" s="5" t="s">
        <v>7352</v>
      </c>
      <c r="C7351" s="5" t="s">
        <v>171</v>
      </c>
      <c r="D7351" s="5" t="s">
        <v>84</v>
      </c>
      <c r="E7351" s="5" t="s">
        <v>85</v>
      </c>
      <c r="F7351" s="5" t="s">
        <v>86</v>
      </c>
      <c r="G7351" s="5" t="s">
        <v>88</v>
      </c>
      <c r="H7351" s="5" t="s">
        <v>131</v>
      </c>
      <c r="I7351" s="5">
        <v>17267.952320799999</v>
      </c>
      <c r="J7351" s="5">
        <v>74612.245651417557</v>
      </c>
      <c r="K7351" s="5">
        <v>2085.243311890235</v>
      </c>
      <c r="L7351" s="5">
        <v>2535.4146067051129</v>
      </c>
      <c r="M7351" s="5">
        <v>31811.328365425961</v>
      </c>
      <c r="N7351" s="5">
        <v>16591.839291893299</v>
      </c>
      <c r="O7351" s="5">
        <v>10357.678678062941</v>
      </c>
      <c r="P7351" s="5">
        <v>13329.35270207438</v>
      </c>
      <c r="Q7351" s="5">
        <v>6347.2929363976536</v>
      </c>
      <c r="R7351" s="5">
        <v>11165.30114987902</v>
      </c>
      <c r="S7351" s="5">
        <v>27011.783279087049</v>
      </c>
      <c r="T7351" s="5">
        <v>13765.568273648791</v>
      </c>
      <c r="U7351" s="5">
        <v>1648.39907519391</v>
      </c>
      <c r="V7351" s="5">
        <v>14103</v>
      </c>
      <c r="W7351" s="5">
        <v>7508.2704283460153</v>
      </c>
      <c r="X7351" s="5">
        <v>23492.334205803909</v>
      </c>
      <c r="Y7351" s="5">
        <v>80612.344255561809</v>
      </c>
      <c r="Z7351" s="5">
        <v>22307.372892299591</v>
      </c>
      <c r="AA7351" s="5">
        <v>266292</v>
      </c>
      <c r="AB7351" s="5">
        <v>2380</v>
      </c>
      <c r="AC7351" s="5">
        <v>13703.82001505591</v>
      </c>
      <c r="AD7351" s="5">
        <v>24072.175942957871</v>
      </c>
      <c r="AE7351" s="5">
        <v>15047.377638249411</v>
      </c>
      <c r="AF7351" s="5">
        <v>64929.952034073351</v>
      </c>
      <c r="AG7351" s="5">
        <v>309637</v>
      </c>
      <c r="AH7351" s="5">
        <v>54983.311902408197</v>
      </c>
      <c r="AI7351" s="5">
        <v>7763.9664276414851</v>
      </c>
      <c r="AJ7351" s="5">
        <v>63786.791851237787</v>
      </c>
      <c r="AK7351" s="5">
        <v>2595</v>
      </c>
      <c r="AL7351" s="5">
        <v>1201744</v>
      </c>
      <c r="AM7351" s="5">
        <v>993917.4375</v>
      </c>
      <c r="AN7351" s="5">
        <v>207826.671875</v>
      </c>
      <c r="AO7351" s="5" t="s">
        <v>8190</v>
      </c>
    </row>
    <row r="7352" spans="1:41" x14ac:dyDescent="0.4">
      <c r="A7352" s="5">
        <v>2028</v>
      </c>
      <c r="B7352" s="5" t="s">
        <v>4980</v>
      </c>
      <c r="C7352" s="5" t="s">
        <v>171</v>
      </c>
      <c r="D7352" s="5" t="s">
        <v>84</v>
      </c>
      <c r="E7352" s="5" t="s">
        <v>85</v>
      </c>
      <c r="F7352" s="5" t="s">
        <v>86</v>
      </c>
      <c r="G7352" s="5" t="s">
        <v>88</v>
      </c>
      <c r="H7352" s="5" t="s">
        <v>131</v>
      </c>
      <c r="I7352" s="5">
        <v>14075.76368747165</v>
      </c>
      <c r="J7352" s="5">
        <v>54393.930325468209</v>
      </c>
      <c r="K7352" s="5">
        <v>1613</v>
      </c>
      <c r="L7352" s="5">
        <v>3333.403302292536</v>
      </c>
      <c r="M7352" s="5">
        <v>24110.992571955121</v>
      </c>
      <c r="N7352" s="5">
        <v>11422.29091769773</v>
      </c>
      <c r="O7352" s="5">
        <v>10631.934166224761</v>
      </c>
      <c r="P7352" s="5">
        <v>12923.08237802395</v>
      </c>
      <c r="Q7352" s="5">
        <v>4948.1875256841322</v>
      </c>
      <c r="R7352" s="5">
        <v>9334.9977232559286</v>
      </c>
      <c r="S7352" s="5">
        <v>19782.004470194948</v>
      </c>
      <c r="T7352" s="5">
        <v>12940.318467999999</v>
      </c>
      <c r="U7352" s="5">
        <v>1809.347096314079</v>
      </c>
      <c r="V7352" s="5">
        <v>5330</v>
      </c>
      <c r="W7352" s="5">
        <v>5171.1655444287389</v>
      </c>
      <c r="X7352" s="5">
        <v>22524.782825623199</v>
      </c>
      <c r="Y7352" s="5">
        <v>71643.147035391579</v>
      </c>
      <c r="Z7352" s="5">
        <v>19240.149363172492</v>
      </c>
      <c r="AA7352" s="5">
        <v>220765</v>
      </c>
      <c r="AB7352" s="5">
        <v>2348</v>
      </c>
      <c r="AC7352" s="5">
        <v>13013.93375</v>
      </c>
      <c r="AD7352" s="5">
        <v>18589.845267020431</v>
      </c>
      <c r="AE7352" s="5">
        <v>19212.006812020922</v>
      </c>
      <c r="AF7352" s="5">
        <v>55699.463378103777</v>
      </c>
      <c r="AG7352" s="5">
        <v>296030</v>
      </c>
      <c r="AH7352" s="5">
        <v>37762.983609954208</v>
      </c>
      <c r="AI7352" s="5">
        <v>4414.6719484908172</v>
      </c>
      <c r="AJ7352" s="5">
        <v>55210.792789956133</v>
      </c>
      <c r="AK7352" s="5">
        <v>2156</v>
      </c>
      <c r="AL7352" s="5">
        <v>1030431.25</v>
      </c>
      <c r="AM7352" s="5">
        <v>868385.5625</v>
      </c>
      <c r="AN7352" s="5">
        <v>162045.6875</v>
      </c>
      <c r="AO7352" s="5" t="s">
        <v>6285</v>
      </c>
    </row>
    <row r="7353" spans="1:41" x14ac:dyDescent="0.4">
      <c r="A7353" s="5">
        <v>2028</v>
      </c>
      <c r="B7353" s="5" t="s">
        <v>7352</v>
      </c>
      <c r="C7353" s="5" t="s">
        <v>171</v>
      </c>
      <c r="D7353" s="5" t="s">
        <v>84</v>
      </c>
      <c r="E7353" s="5" t="s">
        <v>27</v>
      </c>
      <c r="F7353" s="5" t="s">
        <v>27</v>
      </c>
      <c r="G7353" s="5" t="s">
        <v>87</v>
      </c>
      <c r="H7353" s="5" t="s">
        <v>131</v>
      </c>
      <c r="I7353" s="5">
        <v>980.3921568627452</v>
      </c>
      <c r="J7353" s="5">
        <v>1917.1475</v>
      </c>
      <c r="M7353" s="5">
        <v>300</v>
      </c>
      <c r="N7353" s="5">
        <v>0</v>
      </c>
      <c r="O7353" s="5">
        <v>50</v>
      </c>
      <c r="P7353" s="5">
        <v>0</v>
      </c>
      <c r="Q7353" s="5">
        <v>5.6836376637316706</v>
      </c>
      <c r="R7353" s="5">
        <v>26.622</v>
      </c>
      <c r="S7353" s="5">
        <v>0</v>
      </c>
      <c r="T7353" s="5">
        <v>137.7830907246092</v>
      </c>
      <c r="U7353" s="5">
        <v>0</v>
      </c>
      <c r="V7353" s="5">
        <v>500</v>
      </c>
      <c r="W7353" s="5">
        <v>0</v>
      </c>
      <c r="X7353" s="5">
        <v>945</v>
      </c>
      <c r="Y7353" s="5">
        <v>1890.764847105344</v>
      </c>
      <c r="Z7353" s="5">
        <v>19.8673800259755</v>
      </c>
      <c r="AA7353" s="5">
        <v>3014</v>
      </c>
      <c r="AB7353" s="5">
        <v>0</v>
      </c>
      <c r="AC7353" s="5">
        <v>13</v>
      </c>
      <c r="AD7353" s="5">
        <v>115.1357166321075</v>
      </c>
      <c r="AF7353" s="5">
        <v>1055.22</v>
      </c>
      <c r="AG7353" s="5">
        <v>25064</v>
      </c>
      <c r="AH7353" s="5">
        <v>4087.8712905123821</v>
      </c>
      <c r="AI7353" s="5">
        <v>178</v>
      </c>
      <c r="AJ7353" s="5">
        <v>1989</v>
      </c>
      <c r="AL7353" s="5">
        <v>42289.48828125</v>
      </c>
      <c r="AM7353" s="5">
        <v>36475.6953125</v>
      </c>
      <c r="AN7353" s="5">
        <v>5813.7900390625</v>
      </c>
      <c r="AO7353" s="5" t="s">
        <v>8191</v>
      </c>
    </row>
    <row r="7354" spans="1:41" x14ac:dyDescent="0.4">
      <c r="A7354" s="5">
        <v>2028</v>
      </c>
      <c r="B7354" s="5" t="s">
        <v>4980</v>
      </c>
      <c r="C7354" s="5" t="s">
        <v>171</v>
      </c>
      <c r="D7354" s="5" t="s">
        <v>84</v>
      </c>
      <c r="E7354" s="5" t="s">
        <v>27</v>
      </c>
      <c r="F7354" s="5" t="s">
        <v>27</v>
      </c>
      <c r="G7354" s="5" t="s">
        <v>87</v>
      </c>
      <c r="H7354" s="5" t="s">
        <v>131</v>
      </c>
      <c r="I7354" s="5">
        <v>1053.4811398723882</v>
      </c>
      <c r="J7354" s="5">
        <v>1361.7481042914233</v>
      </c>
      <c r="L7354" s="5">
        <v>115.88292538596272</v>
      </c>
      <c r="M7354" s="5">
        <v>316.0443419617165</v>
      </c>
      <c r="N7354" s="5">
        <v>0</v>
      </c>
      <c r="O7354" s="5">
        <v>52.674056993619416</v>
      </c>
      <c r="P7354" s="5">
        <v>0</v>
      </c>
      <c r="Q7354" s="5">
        <v>6.0162331269425025</v>
      </c>
      <c r="R7354" s="5">
        <v>57.675985445733517</v>
      </c>
      <c r="S7354" s="5">
        <v>0</v>
      </c>
      <c r="T7354" s="5">
        <v>0</v>
      </c>
      <c r="U7354" s="5">
        <v>0</v>
      </c>
      <c r="V7354" s="5">
        <v>526.74056993619411</v>
      </c>
      <c r="W7354" s="5">
        <v>0</v>
      </c>
      <c r="X7354" s="5">
        <v>532.00797563555614</v>
      </c>
      <c r="Y7354" s="5">
        <v>1462.231822142875</v>
      </c>
      <c r="Z7354" s="5">
        <v>56.396951851348312</v>
      </c>
      <c r="AA7354" s="5">
        <v>2257.6100827465284</v>
      </c>
      <c r="AB7354" s="5">
        <v>0</v>
      </c>
      <c r="AC7354" s="5">
        <v>12.265122566530085</v>
      </c>
      <c r="AD7354" s="5">
        <v>56.887981553108972</v>
      </c>
      <c r="AF7354" s="5">
        <v>916.52859168897783</v>
      </c>
      <c r="AG7354" s="5">
        <v>17666.878715659954</v>
      </c>
      <c r="AH7354" s="5">
        <v>1580.2217098085825</v>
      </c>
      <c r="AI7354" s="5">
        <v>102.18767056762167</v>
      </c>
      <c r="AJ7354" s="5">
        <v>1936.2983350854497</v>
      </c>
      <c r="AL7354" s="5">
        <v>30069.779296875</v>
      </c>
      <c r="AM7354" s="5">
        <v>27429.75390625</v>
      </c>
      <c r="AN7354" s="5">
        <v>2640.02392578125</v>
      </c>
      <c r="AO7354" s="5" t="s">
        <v>6286</v>
      </c>
    </row>
    <row r="7355" spans="1:41" x14ac:dyDescent="0.4">
      <c r="A7355" s="5">
        <v>2028</v>
      </c>
      <c r="B7355" s="5" t="s">
        <v>6344</v>
      </c>
      <c r="C7355" s="5" t="s">
        <v>171</v>
      </c>
      <c r="D7355" s="5" t="s">
        <v>84</v>
      </c>
      <c r="E7355" s="5" t="s">
        <v>27</v>
      </c>
      <c r="F7355" s="5" t="s">
        <v>27</v>
      </c>
      <c r="G7355" s="5" t="s">
        <v>87</v>
      </c>
      <c r="H7355" s="5" t="s">
        <v>131</v>
      </c>
      <c r="I7355" s="5">
        <v>1664.1504276601174</v>
      </c>
      <c r="J7355" s="5">
        <v>1323.7599271753795</v>
      </c>
      <c r="M7355" s="5">
        <v>307.2277712603294</v>
      </c>
      <c r="N7355" s="5">
        <v>0</v>
      </c>
      <c r="O7355" s="5">
        <v>51.204628543388232</v>
      </c>
      <c r="P7355" s="5">
        <v>0</v>
      </c>
      <c r="Q7355" s="5">
        <v>5.9993042612524032</v>
      </c>
      <c r="R7355" s="5">
        <v>52.540045255799797</v>
      </c>
      <c r="S7355" s="5">
        <v>0</v>
      </c>
      <c r="T7355" s="5">
        <v>102.40925708677646</v>
      </c>
      <c r="U7355" s="5">
        <v>0</v>
      </c>
      <c r="V7355" s="5">
        <v>512.0462854338823</v>
      </c>
      <c r="W7355" s="5">
        <v>0</v>
      </c>
      <c r="X7355" s="5">
        <v>517.16674828822113</v>
      </c>
      <c r="Y7355" s="5">
        <v>1421.4404883644572</v>
      </c>
      <c r="Z7355" s="5">
        <v>19.259048839680688</v>
      </c>
      <c r="AA7355" s="5">
        <v>2699.5080168074273</v>
      </c>
      <c r="AB7355" s="5">
        <v>0</v>
      </c>
      <c r="AC7355" s="5">
        <v>12.289110850413175</v>
      </c>
      <c r="AD7355" s="5">
        <v>57.293581462299251</v>
      </c>
      <c r="AF7355" s="5">
        <v>1153.7426903396236</v>
      </c>
      <c r="AG7355" s="5">
        <v>23152.684842178423</v>
      </c>
      <c r="AH7355" s="5">
        <v>1536.1388563016469</v>
      </c>
      <c r="AI7355" s="5">
        <v>182.2884776144621</v>
      </c>
      <c r="AJ7355" s="5">
        <v>2036.9201234559837</v>
      </c>
      <c r="AL7355" s="5">
        <v>36808.07421875</v>
      </c>
      <c r="AM7355" s="5">
        <v>34054.33984375</v>
      </c>
      <c r="AN7355" s="5">
        <v>2753.7294921875</v>
      </c>
      <c r="AO7355" s="5" t="s">
        <v>7240</v>
      </c>
    </row>
    <row r="7356" spans="1:41" x14ac:dyDescent="0.4">
      <c r="A7356" s="5">
        <v>2028</v>
      </c>
      <c r="B7356" s="5" t="s">
        <v>4980</v>
      </c>
      <c r="C7356" s="5" t="s">
        <v>171</v>
      </c>
      <c r="D7356" s="5" t="s">
        <v>84</v>
      </c>
      <c r="E7356" s="5" t="s">
        <v>27</v>
      </c>
      <c r="F7356" s="5" t="s">
        <v>27</v>
      </c>
      <c r="G7356" s="5" t="s">
        <v>88</v>
      </c>
      <c r="H7356" s="5" t="s">
        <v>131</v>
      </c>
      <c r="I7356" s="5">
        <v>1218.994419994757</v>
      </c>
      <c r="J7356" s="5">
        <v>1516.4557631641489</v>
      </c>
      <c r="K7356" s="5">
        <v>0</v>
      </c>
      <c r="L7356" s="5">
        <v>134.31295357222669</v>
      </c>
      <c r="M7356" s="5">
        <v>358.52777058669318</v>
      </c>
      <c r="N7356" s="5">
        <v>0</v>
      </c>
      <c r="O7356" s="5">
        <v>59.754628431115563</v>
      </c>
      <c r="P7356" s="5">
        <v>0</v>
      </c>
      <c r="Q7356" s="5">
        <v>6.939541865585344</v>
      </c>
      <c r="R7356" s="5">
        <v>65.323972982319304</v>
      </c>
      <c r="S7356" s="5">
        <v>0</v>
      </c>
      <c r="T7356" s="5">
        <v>0</v>
      </c>
      <c r="U7356" s="5">
        <v>0</v>
      </c>
      <c r="V7356" s="5">
        <v>604</v>
      </c>
      <c r="W7356" s="5">
        <v>0</v>
      </c>
      <c r="X7356" s="5">
        <v>620.6450000000001</v>
      </c>
      <c r="Y7356" s="5">
        <v>1719.6690692571469</v>
      </c>
      <c r="Z7356" s="5">
        <v>64.861212576761119</v>
      </c>
      <c r="AA7356" s="5">
        <v>2688</v>
      </c>
      <c r="AB7356" s="5">
        <v>0</v>
      </c>
      <c r="AC7356" s="5">
        <v>13.913830000000001</v>
      </c>
      <c r="AD7356" s="5">
        <v>66.093154209339971</v>
      </c>
      <c r="AE7356" s="5">
        <v>0</v>
      </c>
      <c r="AF7356" s="5">
        <v>1062.2933600712479</v>
      </c>
      <c r="AG7356" s="5">
        <v>21446</v>
      </c>
      <c r="AH7356" s="5">
        <v>1873.805139693188</v>
      </c>
      <c r="AI7356" s="5">
        <v>115.9239791563642</v>
      </c>
      <c r="AJ7356" s="5">
        <v>2285.32197882937</v>
      </c>
      <c r="AL7356" s="5">
        <v>35920.8359375</v>
      </c>
      <c r="AM7356" s="5">
        <v>32826.0859375</v>
      </c>
      <c r="AN7356" s="5">
        <v>3094.749755859375</v>
      </c>
      <c r="AO7356" s="5" t="s">
        <v>6287</v>
      </c>
    </row>
    <row r="7357" spans="1:41" x14ac:dyDescent="0.4">
      <c r="A7357" s="5">
        <v>2028</v>
      </c>
      <c r="B7357" s="5" t="s">
        <v>7352</v>
      </c>
      <c r="C7357" s="5" t="s">
        <v>171</v>
      </c>
      <c r="D7357" s="5" t="s">
        <v>84</v>
      </c>
      <c r="E7357" s="5" t="s">
        <v>27</v>
      </c>
      <c r="F7357" s="5" t="s">
        <v>27</v>
      </c>
      <c r="G7357" s="5" t="s">
        <v>88</v>
      </c>
      <c r="H7357" s="5" t="s">
        <v>131</v>
      </c>
      <c r="I7357" s="5">
        <v>1000</v>
      </c>
      <c r="J7357" s="5">
        <v>2293.9406373837728</v>
      </c>
      <c r="K7357" s="5">
        <v>0</v>
      </c>
      <c r="L7357" s="5">
        <v>0</v>
      </c>
      <c r="M7357" s="5">
        <v>344.60570029478401</v>
      </c>
      <c r="N7357" s="5">
        <v>0</v>
      </c>
      <c r="O7357" s="5">
        <v>57.434283382464002</v>
      </c>
      <c r="P7357" s="5">
        <v>0</v>
      </c>
      <c r="Q7357" s="5">
        <v>6.570041490220814</v>
      </c>
      <c r="R7357" s="5">
        <v>30.543183301241619</v>
      </c>
      <c r="S7357" s="5">
        <v>0</v>
      </c>
      <c r="T7357" s="5">
        <v>117.38104221918</v>
      </c>
      <c r="U7357" s="5">
        <v>0</v>
      </c>
      <c r="V7357" s="5">
        <v>574</v>
      </c>
      <c r="W7357" s="5">
        <v>0</v>
      </c>
      <c r="X7357" s="5">
        <v>1086.5721794147739</v>
      </c>
      <c r="Y7357" s="5">
        <v>2253.9691080523889</v>
      </c>
      <c r="Z7357" s="5">
        <v>22.71698013669312</v>
      </c>
      <c r="AA7357" s="5">
        <v>3651</v>
      </c>
      <c r="AB7357" s="5">
        <v>0</v>
      </c>
      <c r="AC7357" s="5">
        <v>14.93291367944064</v>
      </c>
      <c r="AD7357" s="5">
        <v>133.0919527306034</v>
      </c>
      <c r="AF7357" s="5">
        <v>1238.789421267925</v>
      </c>
      <c r="AG7357" s="5">
        <v>29366</v>
      </c>
      <c r="AH7357" s="5">
        <v>4983.3155957518866</v>
      </c>
      <c r="AI7357" s="5">
        <v>204.46604884157179</v>
      </c>
      <c r="AJ7357" s="5">
        <v>2330.430508813507</v>
      </c>
      <c r="AL7357" s="5">
        <v>49709.7578125</v>
      </c>
      <c r="AM7357" s="5">
        <v>42782.890625</v>
      </c>
      <c r="AN7357" s="5">
        <v>6926.86669921875</v>
      </c>
      <c r="AO7357" s="5" t="s">
        <v>8192</v>
      </c>
    </row>
    <row r="7358" spans="1:41" x14ac:dyDescent="0.4">
      <c r="A7358" s="5">
        <v>2028</v>
      </c>
      <c r="B7358" s="5" t="s">
        <v>6344</v>
      </c>
      <c r="C7358" s="5" t="s">
        <v>171</v>
      </c>
      <c r="D7358" s="5" t="s">
        <v>84</v>
      </c>
      <c r="E7358" s="5" t="s">
        <v>27</v>
      </c>
      <c r="F7358" s="5" t="s">
        <v>27</v>
      </c>
      <c r="G7358" s="5" t="s">
        <v>88</v>
      </c>
      <c r="H7358" s="5" t="s">
        <v>131</v>
      </c>
      <c r="I7358" s="5">
        <v>1942.0254240112549</v>
      </c>
      <c r="J7358" s="5">
        <v>1423.4675697853861</v>
      </c>
      <c r="L7358" s="5">
        <v>0</v>
      </c>
      <c r="M7358" s="5">
        <v>351.49781430067958</v>
      </c>
      <c r="N7358" s="5">
        <v>0</v>
      </c>
      <c r="O7358" s="5">
        <v>58.582969050113277</v>
      </c>
      <c r="P7358" s="5">
        <v>0</v>
      </c>
      <c r="Q7358" s="5">
        <v>6.8637751284799426</v>
      </c>
      <c r="R7358" s="5">
        <v>60.110812882940252</v>
      </c>
      <c r="S7358" s="5">
        <v>0</v>
      </c>
      <c r="T7358" s="5">
        <v>119.17592014722599</v>
      </c>
      <c r="U7358" s="5">
        <v>0</v>
      </c>
      <c r="V7358" s="5">
        <v>586</v>
      </c>
      <c r="W7358" s="5">
        <v>0</v>
      </c>
      <c r="X7358" s="5">
        <v>612</v>
      </c>
      <c r="Y7358" s="5">
        <v>1672.349989497975</v>
      </c>
      <c r="Z7358" s="5">
        <v>22.207511165026052</v>
      </c>
      <c r="AA7358" s="5">
        <v>3219</v>
      </c>
      <c r="AB7358" s="5">
        <v>0</v>
      </c>
      <c r="AC7358" s="5">
        <v>14.281980000000001</v>
      </c>
      <c r="AD7358" s="5">
        <v>62.279899184654859</v>
      </c>
      <c r="AE7358" s="5">
        <v>0</v>
      </c>
      <c r="AF7358" s="5">
        <v>1346.3912878098961</v>
      </c>
      <c r="AG7358" s="5">
        <v>27019</v>
      </c>
      <c r="AH7358" s="5">
        <v>1920.6049654346809</v>
      </c>
      <c r="AI7358" s="5">
        <v>208.55536981840331</v>
      </c>
      <c r="AJ7358" s="5">
        <v>2376.8034854804132</v>
      </c>
      <c r="AL7358" s="5">
        <v>43021.19921875</v>
      </c>
      <c r="AM7358" s="5">
        <v>39688.50390625</v>
      </c>
      <c r="AN7358" s="5">
        <v>3332.697021484375</v>
      </c>
      <c r="AO7358" s="5" t="s">
        <v>7241</v>
      </c>
    </row>
    <row r="7359" spans="1:41" x14ac:dyDescent="0.4">
      <c r="A7359" s="5">
        <v>2028</v>
      </c>
      <c r="B7359" s="5" t="s">
        <v>7352</v>
      </c>
      <c r="C7359" s="5" t="s">
        <v>171</v>
      </c>
      <c r="D7359" s="5" t="s">
        <v>84</v>
      </c>
      <c r="E7359" s="5" t="s">
        <v>109</v>
      </c>
      <c r="F7359" s="5" t="s">
        <v>109</v>
      </c>
      <c r="G7359" s="5" t="s">
        <v>87</v>
      </c>
      <c r="H7359" s="5" t="s">
        <v>131</v>
      </c>
      <c r="I7359" s="5">
        <v>11250</v>
      </c>
      <c r="J7359" s="5">
        <v>41246.472338500003</v>
      </c>
      <c r="K7359" s="5">
        <v>1160.6559479555549</v>
      </c>
      <c r="L7359" s="5">
        <v>760</v>
      </c>
      <c r="M7359" s="5">
        <v>13421.585440134961</v>
      </c>
      <c r="N7359" s="5">
        <v>4377.9650312499998</v>
      </c>
      <c r="O7359" s="5">
        <v>6807.3380999999999</v>
      </c>
      <c r="P7359" s="5">
        <v>7459.3440000000001</v>
      </c>
      <c r="Q7359" s="5">
        <v>4533.1498800266654</v>
      </c>
      <c r="R7359" s="5">
        <v>8186.8780596752886</v>
      </c>
      <c r="S7359" s="5">
        <v>8017.8</v>
      </c>
      <c r="T7359" s="5">
        <v>9187.25</v>
      </c>
      <c r="U7359" s="5">
        <v>1070</v>
      </c>
      <c r="V7359" s="5">
        <v>3033</v>
      </c>
      <c r="W7359" s="5">
        <v>3439.1648889419439</v>
      </c>
      <c r="X7359" s="5">
        <v>14477.8</v>
      </c>
      <c r="Y7359" s="5">
        <v>32570.525341219669</v>
      </c>
      <c r="Z7359" s="5">
        <v>11544.836831041321</v>
      </c>
      <c r="AA7359" s="5">
        <v>83617</v>
      </c>
      <c r="AB7359" s="5">
        <v>1752</v>
      </c>
      <c r="AC7359" s="5">
        <v>8023</v>
      </c>
      <c r="AD7359" s="5">
        <v>13873.329245203749</v>
      </c>
      <c r="AE7359" s="5">
        <v>9754.3559870609151</v>
      </c>
      <c r="AF7359" s="5">
        <v>25203.949970199999</v>
      </c>
      <c r="AG7359" s="5">
        <v>92653</v>
      </c>
      <c r="AH7359" s="5">
        <v>16041.048917714421</v>
      </c>
      <c r="AI7359" s="5">
        <v>1401</v>
      </c>
      <c r="AJ7359" s="5">
        <v>25385</v>
      </c>
      <c r="AK7359" s="5">
        <v>1393</v>
      </c>
      <c r="AL7359" s="5">
        <v>461640.4375</v>
      </c>
      <c r="AM7359" s="5">
        <v>370668.46875</v>
      </c>
      <c r="AN7359" s="5">
        <v>90971.9765625</v>
      </c>
      <c r="AO7359" s="5" t="s">
        <v>8193</v>
      </c>
    </row>
    <row r="7360" spans="1:41" x14ac:dyDescent="0.4">
      <c r="A7360" s="5">
        <v>2028</v>
      </c>
      <c r="B7360" s="5" t="s">
        <v>6344</v>
      </c>
      <c r="C7360" s="5" t="s">
        <v>171</v>
      </c>
      <c r="D7360" s="5" t="s">
        <v>84</v>
      </c>
      <c r="E7360" s="5" t="s">
        <v>109</v>
      </c>
      <c r="F7360" s="5" t="s">
        <v>109</v>
      </c>
      <c r="G7360" s="5" t="s">
        <v>87</v>
      </c>
      <c r="H7360" s="5" t="s">
        <v>131</v>
      </c>
      <c r="I7360" s="5">
        <v>7578.2850244214578</v>
      </c>
      <c r="J7360" s="5">
        <v>34179.272976303</v>
      </c>
      <c r="K7360" s="5">
        <v>1188.6191336347676</v>
      </c>
      <c r="L7360" s="5">
        <v>1034.3334965764423</v>
      </c>
      <c r="M7360" s="5">
        <v>12391.520107499951</v>
      </c>
      <c r="N7360" s="5">
        <v>2212.1536273497377</v>
      </c>
      <c r="O7360" s="5">
        <v>6865.7504978406796</v>
      </c>
      <c r="P7360" s="5">
        <v>7670.2024531196939</v>
      </c>
      <c r="Q7360" s="5">
        <v>3241.4812178602883</v>
      </c>
      <c r="R7360" s="5">
        <v>5830.5547231296086</v>
      </c>
      <c r="S7360" s="5">
        <v>9837.7035961944548</v>
      </c>
      <c r="T7360" s="5">
        <v>10036.107194504093</v>
      </c>
      <c r="U7360" s="5">
        <v>1065.0562737024752</v>
      </c>
      <c r="V7360" s="5">
        <v>3167.5183216939959</v>
      </c>
      <c r="W7360" s="5">
        <v>1797.2824618729269</v>
      </c>
      <c r="X7360" s="5">
        <v>12416.098329200779</v>
      </c>
      <c r="Y7360" s="5">
        <v>40360.00026418404</v>
      </c>
      <c r="Z7360" s="5">
        <v>9409.8714968756449</v>
      </c>
      <c r="AA7360" s="5">
        <v>84054.445939113517</v>
      </c>
      <c r="AB7360" s="5">
        <v>1755.2946664673484</v>
      </c>
      <c r="AC7360" s="5">
        <v>7878.949365913244</v>
      </c>
      <c r="AD7360" s="5">
        <v>9221.193041122091</v>
      </c>
      <c r="AE7360" s="5">
        <v>7093.296813969434</v>
      </c>
      <c r="AF7360" s="5">
        <v>25789.843747858507</v>
      </c>
      <c r="AG7360" s="5">
        <v>93141.219320423188</v>
      </c>
      <c r="AH7360" s="5">
        <v>12211.97107751256</v>
      </c>
      <c r="AI7360" s="5">
        <v>958.55064633222764</v>
      </c>
      <c r="AJ7360" s="5">
        <v>26121.529205124072</v>
      </c>
      <c r="AK7360" s="5">
        <v>1395.8381740927632</v>
      </c>
      <c r="AL7360" s="5">
        <v>439903.9375</v>
      </c>
      <c r="AM7360" s="5">
        <v>359828.03125</v>
      </c>
      <c r="AN7360" s="5">
        <v>80075.9140625</v>
      </c>
      <c r="AO7360" s="5" t="s">
        <v>7242</v>
      </c>
    </row>
    <row r="7361" spans="1:41" x14ac:dyDescent="0.4">
      <c r="A7361" s="5">
        <v>2028</v>
      </c>
      <c r="B7361" s="5" t="s">
        <v>4980</v>
      </c>
      <c r="C7361" s="5" t="s">
        <v>171</v>
      </c>
      <c r="D7361" s="5" t="s">
        <v>84</v>
      </c>
      <c r="E7361" s="5" t="s">
        <v>109</v>
      </c>
      <c r="F7361" s="5" t="s">
        <v>109</v>
      </c>
      <c r="G7361" s="5" t="s">
        <v>87</v>
      </c>
      <c r="H7361" s="5" t="s">
        <v>131</v>
      </c>
      <c r="I7361" s="5">
        <v>6752.8141065820091</v>
      </c>
      <c r="J7361" s="5">
        <v>34977.538474849651</v>
      </c>
      <c r="K7361" s="5">
        <v>1133.5457065026899</v>
      </c>
      <c r="L7361" s="5">
        <v>1380.0602932328286</v>
      </c>
      <c r="M7361" s="5">
        <v>9639.3524298323537</v>
      </c>
      <c r="N7361" s="5">
        <v>1900.3883234706198</v>
      </c>
      <c r="O7361" s="5">
        <v>6584.7463608437847</v>
      </c>
      <c r="P7361" s="5">
        <v>6966.2493855201556</v>
      </c>
      <c r="Q7361" s="5">
        <v>3219.306945444042</v>
      </c>
      <c r="R7361" s="5">
        <v>5006.8116167799981</v>
      </c>
      <c r="S7361" s="5">
        <v>5583.4500413236583</v>
      </c>
      <c r="T7361" s="5">
        <v>8525.8228649872381</v>
      </c>
      <c r="U7361" s="5">
        <v>1316.8514248404854</v>
      </c>
      <c r="V7361" s="5">
        <v>2499.9107449171775</v>
      </c>
      <c r="W7361" s="5">
        <v>1848.8594004760414</v>
      </c>
      <c r="X7361" s="5">
        <v>12268.222077443357</v>
      </c>
      <c r="Y7361" s="5">
        <v>35976.907667211999</v>
      </c>
      <c r="Z7361" s="5">
        <v>10603.425363120879</v>
      </c>
      <c r="AA7361" s="5">
        <v>84742.022891334913</v>
      </c>
      <c r="AB7361" s="5">
        <v>1293.6748397632928</v>
      </c>
      <c r="AC7361" s="5">
        <v>8990.316278928869</v>
      </c>
      <c r="AD7361" s="5">
        <v>9109.4514164765424</v>
      </c>
      <c r="AE7361" s="5">
        <v>6086.3780435584222</v>
      </c>
      <c r="AF7361" s="5">
        <v>25543.602312001429</v>
      </c>
      <c r="AG7361" s="5">
        <v>101195.29133386188</v>
      </c>
      <c r="AH7361" s="5">
        <v>12404.740421997372</v>
      </c>
      <c r="AI7361" s="5">
        <v>628.9282405038158</v>
      </c>
      <c r="AJ7361" s="5">
        <v>28335.482219147631</v>
      </c>
      <c r="AK7361" s="5">
        <v>1137.7596310621793</v>
      </c>
      <c r="AL7361" s="5">
        <v>435651.875</v>
      </c>
      <c r="AM7361" s="5">
        <v>365493.34375</v>
      </c>
      <c r="AN7361" s="5">
        <v>70158.5546875</v>
      </c>
      <c r="AO7361" s="5" t="s">
        <v>6288</v>
      </c>
    </row>
    <row r="7362" spans="1:41" x14ac:dyDescent="0.4">
      <c r="A7362" s="5">
        <v>2028</v>
      </c>
      <c r="B7362" s="5" t="s">
        <v>6344</v>
      </c>
      <c r="C7362" s="5" t="s">
        <v>171</v>
      </c>
      <c r="D7362" s="5" t="s">
        <v>84</v>
      </c>
      <c r="E7362" s="5" t="s">
        <v>109</v>
      </c>
      <c r="F7362" s="5" t="s">
        <v>109</v>
      </c>
      <c r="G7362" s="5" t="s">
        <v>88</v>
      </c>
      <c r="H7362" s="5" t="s">
        <v>131</v>
      </c>
      <c r="I7362" s="5">
        <v>8843.6850078050993</v>
      </c>
      <c r="J7362" s="5">
        <v>36922.903045373911</v>
      </c>
      <c r="K7362" s="5">
        <v>1339.6886943701161</v>
      </c>
      <c r="L7362" s="5">
        <v>1209.055999179581</v>
      </c>
      <c r="M7362" s="5">
        <v>14177.07851012741</v>
      </c>
      <c r="N7362" s="5">
        <v>2530.9134941490001</v>
      </c>
      <c r="O7362" s="5">
        <v>7855.0720972418103</v>
      </c>
      <c r="P7362" s="5">
        <v>8706.8504219206297</v>
      </c>
      <c r="Q7362" s="5">
        <v>3708.5630589337211</v>
      </c>
      <c r="R7362" s="5">
        <v>6670.7095941661491</v>
      </c>
      <c r="S7362" s="5">
        <v>11255.269331984349</v>
      </c>
      <c r="T7362" s="5">
        <v>11679.240174428151</v>
      </c>
      <c r="U7362" s="5">
        <v>1171.4385760989201</v>
      </c>
      <c r="V7362" s="5">
        <v>3624</v>
      </c>
      <c r="W7362" s="5">
        <v>2056.2622136589762</v>
      </c>
      <c r="X7362" s="5">
        <v>14692</v>
      </c>
      <c r="Y7362" s="5">
        <v>47484.257392730513</v>
      </c>
      <c r="Z7362" s="5">
        <v>10850.474915343269</v>
      </c>
      <c r="AA7362" s="5">
        <v>104716</v>
      </c>
      <c r="AB7362" s="5">
        <v>2185</v>
      </c>
      <c r="AC7362" s="5">
        <v>9156.6426999999985</v>
      </c>
      <c r="AD7362" s="5">
        <v>10023.7226981739</v>
      </c>
      <c r="AE7362" s="5">
        <v>8115.4067422620847</v>
      </c>
      <c r="AF7362" s="5">
        <v>30096.15681801099</v>
      </c>
      <c r="AG7362" s="5">
        <v>108694</v>
      </c>
      <c r="AH7362" s="5">
        <v>15268.39334412987</v>
      </c>
      <c r="AI7362" s="5">
        <v>1096.673180618121</v>
      </c>
      <c r="AJ7362" s="5">
        <v>30482.71213853552</v>
      </c>
      <c r="AK7362" s="5">
        <v>1597</v>
      </c>
      <c r="AL7362" s="5">
        <v>516209.1875</v>
      </c>
      <c r="AM7362" s="5">
        <v>422983.78125</v>
      </c>
      <c r="AN7362" s="5">
        <v>93225.3984375</v>
      </c>
      <c r="AO7362" s="5" t="s">
        <v>7243</v>
      </c>
    </row>
    <row r="7363" spans="1:41" x14ac:dyDescent="0.4">
      <c r="A7363" s="5">
        <v>2028</v>
      </c>
      <c r="B7363" s="5" t="s">
        <v>4980</v>
      </c>
      <c r="C7363" s="5" t="s">
        <v>171</v>
      </c>
      <c r="D7363" s="5" t="s">
        <v>84</v>
      </c>
      <c r="E7363" s="5" t="s">
        <v>109</v>
      </c>
      <c r="F7363" s="5" t="s">
        <v>109</v>
      </c>
      <c r="G7363" s="5" t="s">
        <v>88</v>
      </c>
      <c r="H7363" s="5" t="s">
        <v>131</v>
      </c>
      <c r="I7363" s="5">
        <v>7813.7542321663932</v>
      </c>
      <c r="J7363" s="5">
        <v>38462.1464440536</v>
      </c>
      <c r="K7363" s="5">
        <v>1266</v>
      </c>
      <c r="L7363" s="5">
        <v>1599.545174360155</v>
      </c>
      <c r="M7363" s="5">
        <v>9859.5136911340651</v>
      </c>
      <c r="N7363" s="5">
        <v>2185.6055510219148</v>
      </c>
      <c r="O7363" s="5">
        <v>7469.8835548783136</v>
      </c>
      <c r="P7363" s="5">
        <v>7972.6729553999994</v>
      </c>
      <c r="Q7363" s="5">
        <v>3713.3726128449139</v>
      </c>
      <c r="R7363" s="5">
        <v>5670.7280205871739</v>
      </c>
      <c r="S7363" s="5">
        <v>6216.9198840180052</v>
      </c>
      <c r="T7363" s="5">
        <v>9849.148627999999</v>
      </c>
      <c r="U7363" s="5">
        <v>1394.3796981458679</v>
      </c>
      <c r="V7363" s="5">
        <v>2869</v>
      </c>
      <c r="W7363" s="5">
        <v>2097.3874579321559</v>
      </c>
      <c r="X7363" s="5">
        <v>14312.2115456232</v>
      </c>
      <c r="Y7363" s="5">
        <v>42534.41057706521</v>
      </c>
      <c r="Z7363" s="5">
        <v>12194.82620855088</v>
      </c>
      <c r="AA7363" s="5">
        <v>104976</v>
      </c>
      <c r="AB7363" s="5">
        <v>1423</v>
      </c>
      <c r="AC7363" s="5">
        <v>10198.81954</v>
      </c>
      <c r="AD7363" s="5">
        <v>10506.903904063151</v>
      </c>
      <c r="AE7363" s="5">
        <v>6904.5233885855496</v>
      </c>
      <c r="AF7363" s="5">
        <v>29606.058528229561</v>
      </c>
      <c r="AG7363" s="5">
        <v>122842</v>
      </c>
      <c r="AH7363" s="5">
        <v>14708.96435547792</v>
      </c>
      <c r="AI7363" s="5">
        <v>713.47026346751977</v>
      </c>
      <c r="AJ7363" s="5">
        <v>33443.038772890963</v>
      </c>
      <c r="AK7363" s="5">
        <v>1291</v>
      </c>
      <c r="AL7363" s="5">
        <v>514095.28125</v>
      </c>
      <c r="AM7363" s="5">
        <v>434380.875</v>
      </c>
      <c r="AN7363" s="5">
        <v>79714.3984375</v>
      </c>
      <c r="AO7363" s="5" t="s">
        <v>6289</v>
      </c>
    </row>
    <row r="7364" spans="1:41" x14ac:dyDescent="0.4">
      <c r="A7364" s="5">
        <v>2028</v>
      </c>
      <c r="B7364" s="5" t="s">
        <v>7352</v>
      </c>
      <c r="C7364" s="5" t="s">
        <v>171</v>
      </c>
      <c r="D7364" s="5" t="s">
        <v>84</v>
      </c>
      <c r="E7364" s="5" t="s">
        <v>109</v>
      </c>
      <c r="F7364" s="5" t="s">
        <v>109</v>
      </c>
      <c r="G7364" s="5" t="s">
        <v>88</v>
      </c>
      <c r="H7364" s="5" t="s">
        <v>131</v>
      </c>
      <c r="I7364" s="5">
        <v>11475</v>
      </c>
      <c r="J7364" s="5">
        <v>48260.336644814408</v>
      </c>
      <c r="K7364" s="5">
        <v>1337.535226071845</v>
      </c>
      <c r="L7364" s="5">
        <v>891.94579632739431</v>
      </c>
      <c r="M7364" s="5">
        <v>15417.182832213281</v>
      </c>
      <c r="N7364" s="5">
        <v>5024.1526698624994</v>
      </c>
      <c r="O7364" s="5">
        <v>7819.491710312881</v>
      </c>
      <c r="P7364" s="5">
        <v>8393.5813953276211</v>
      </c>
      <c r="Q7364" s="5">
        <v>5240.1269319498224</v>
      </c>
      <c r="R7364" s="5">
        <v>9392.7322230326663</v>
      </c>
      <c r="S7364" s="5">
        <v>9274.6033994334284</v>
      </c>
      <c r="T7364" s="5">
        <v>10784.08980128162</v>
      </c>
      <c r="U7364" s="5">
        <v>1158.571206884772</v>
      </c>
      <c r="V7364" s="5">
        <v>3484</v>
      </c>
      <c r="W7364" s="5">
        <v>3950.5194166102378</v>
      </c>
      <c r="X7364" s="5">
        <v>16646.74571336637</v>
      </c>
      <c r="Y7364" s="5">
        <v>38827.122296322457</v>
      </c>
      <c r="Z7364" s="5">
        <v>13200.72544186668</v>
      </c>
      <c r="AA7364" s="5">
        <v>104035</v>
      </c>
      <c r="AB7364" s="5">
        <v>2012</v>
      </c>
      <c r="AC7364" s="5">
        <v>9215.9051115501716</v>
      </c>
      <c r="AD7364" s="5">
        <v>16036.97387856314</v>
      </c>
      <c r="AE7364" s="5">
        <v>6521.2930070609173</v>
      </c>
      <c r="AF7364" s="5">
        <v>29588.50912345275</v>
      </c>
      <c r="AG7364" s="5">
        <v>108558</v>
      </c>
      <c r="AH7364" s="5">
        <v>19554.82537559191</v>
      </c>
      <c r="AI7364" s="5">
        <v>1609.3086203766411</v>
      </c>
      <c r="AJ7364" s="5">
        <v>29742.573386742519</v>
      </c>
      <c r="AK7364" s="5">
        <v>1600</v>
      </c>
      <c r="AL7364" s="5">
        <v>539052.8125</v>
      </c>
      <c r="AM7364" s="5">
        <v>433009.53125</v>
      </c>
      <c r="AN7364" s="5">
        <v>106043.2890625</v>
      </c>
      <c r="AO7364" s="5" t="s">
        <v>8194</v>
      </c>
    </row>
    <row r="7365" spans="1:41" x14ac:dyDescent="0.4">
      <c r="A7365" s="5">
        <v>2028</v>
      </c>
      <c r="B7365" s="5" t="s">
        <v>6344</v>
      </c>
      <c r="C7365" s="5" t="s">
        <v>171</v>
      </c>
      <c r="D7365" s="5" t="s">
        <v>84</v>
      </c>
      <c r="E7365" s="5" t="s">
        <v>484</v>
      </c>
      <c r="F7365" s="5" t="s">
        <v>484</v>
      </c>
      <c r="G7365" s="5" t="s">
        <v>88</v>
      </c>
      <c r="H7365" s="5" t="s">
        <v>131</v>
      </c>
      <c r="I7365" s="5">
        <v>16076</v>
      </c>
      <c r="J7365" s="5">
        <v>66070.739783415513</v>
      </c>
      <c r="K7365" s="5">
        <v>1642.4524534954701</v>
      </c>
      <c r="L7365" s="5">
        <v>3124.8112153053662</v>
      </c>
      <c r="M7365" s="5">
        <v>36621.144261474074</v>
      </c>
      <c r="N7365" s="5">
        <v>15903.726564146469</v>
      </c>
      <c r="O7365" s="5">
        <v>10865.2737685064</v>
      </c>
      <c r="Q7365" s="5">
        <v>4759.6117786028744</v>
      </c>
      <c r="R7365" s="5">
        <v>6818.6661617501159</v>
      </c>
      <c r="S7365" s="5">
        <v>19729.849999999999</v>
      </c>
      <c r="T7365" s="5">
        <v>14161.7284775567</v>
      </c>
      <c r="U7365" s="5">
        <v>1514.985466204854</v>
      </c>
      <c r="V7365" s="5">
        <v>8430</v>
      </c>
      <c r="W7365" s="5">
        <v>3896.3584268243089</v>
      </c>
      <c r="X7365" s="5">
        <v>18161</v>
      </c>
      <c r="Y7365" s="5">
        <v>81415.028257188009</v>
      </c>
      <c r="Z7365" s="5">
        <v>19763.876227274592</v>
      </c>
      <c r="AA7365" s="5">
        <v>236387</v>
      </c>
      <c r="AC7365" s="5">
        <v>13324.81134</v>
      </c>
      <c r="AD7365" s="5">
        <v>16023.94947936284</v>
      </c>
      <c r="AE7365" s="5">
        <v>16543.855407768649</v>
      </c>
      <c r="AF7365" s="5">
        <v>50186.097876784421</v>
      </c>
      <c r="AG7365" s="5">
        <v>249368</v>
      </c>
      <c r="AH7365" s="5">
        <v>39059.472423903208</v>
      </c>
      <c r="AI7365" s="5">
        <v>3001.7913341278049</v>
      </c>
      <c r="AJ7365" s="5">
        <v>49419.376083704097</v>
      </c>
      <c r="AL7365" s="5">
        <v>1002269.6875</v>
      </c>
      <c r="AM7365" s="5">
        <v>839106.5625</v>
      </c>
      <c r="AN7365" s="5">
        <v>163163.03125</v>
      </c>
      <c r="AO7365" s="5" t="s">
        <v>7244</v>
      </c>
    </row>
    <row r="7366" spans="1:41" x14ac:dyDescent="0.4">
      <c r="A7366" s="5">
        <v>2028</v>
      </c>
      <c r="B7366" s="5" t="s">
        <v>7352</v>
      </c>
      <c r="C7366" s="5" t="s">
        <v>171</v>
      </c>
      <c r="D7366" s="5" t="s">
        <v>84</v>
      </c>
      <c r="E7366" s="5" t="s">
        <v>484</v>
      </c>
      <c r="F7366" s="5" t="s">
        <v>484</v>
      </c>
      <c r="G7366" s="5" t="s">
        <v>88</v>
      </c>
      <c r="H7366" s="5" t="s">
        <v>131</v>
      </c>
      <c r="I7366" s="5">
        <v>12061.952320799999</v>
      </c>
      <c r="J7366" s="5">
        <v>66233.316578606959</v>
      </c>
      <c r="K7366" s="5">
        <v>2123.8877580330391</v>
      </c>
      <c r="L7366" s="5">
        <v>2535.4146067051129</v>
      </c>
      <c r="M7366" s="5">
        <v>22057.847527206319</v>
      </c>
      <c r="N7366" s="5">
        <v>16385.271291893299</v>
      </c>
      <c r="O7366" s="5">
        <v>10749.378919059071</v>
      </c>
      <c r="Q7366" s="5">
        <v>6121.7838565423745</v>
      </c>
      <c r="R7366" s="5">
        <v>9854.5739516598296</v>
      </c>
      <c r="S7366" s="5">
        <v>17828.773025227722</v>
      </c>
      <c r="T7366" s="5">
        <v>17778.006340138651</v>
      </c>
      <c r="U7366" s="5">
        <v>1648.39907519391</v>
      </c>
      <c r="V7366" s="5">
        <v>15286</v>
      </c>
      <c r="W7366" s="5">
        <v>6768</v>
      </c>
      <c r="X7366" s="5">
        <v>18741.926850817159</v>
      </c>
      <c r="Y7366" s="5">
        <v>75093</v>
      </c>
      <c r="Z7366" s="5">
        <v>21187.389282280979</v>
      </c>
      <c r="AA7366" s="5">
        <v>244640</v>
      </c>
      <c r="AC7366" s="5">
        <v>13329.34848740224</v>
      </c>
      <c r="AD7366" s="5">
        <v>18029.830177335269</v>
      </c>
      <c r="AE7366" s="5">
        <v>34266.442151645657</v>
      </c>
      <c r="AF7366" s="5">
        <v>56162.238409328493</v>
      </c>
      <c r="AG7366" s="5">
        <v>253821</v>
      </c>
      <c r="AH7366" s="5">
        <v>49665.942340906528</v>
      </c>
      <c r="AI7366" s="5">
        <v>4402.9121640996909</v>
      </c>
      <c r="AJ7366" s="5">
        <v>53793.807048510593</v>
      </c>
      <c r="AK7366" s="5">
        <v>2595</v>
      </c>
      <c r="AL7366" s="5">
        <v>1053161.375</v>
      </c>
      <c r="AM7366" s="5">
        <v>882419.9375</v>
      </c>
      <c r="AN7366" s="5">
        <v>170741.5</v>
      </c>
      <c r="AO7366" s="5" t="s">
        <v>8195</v>
      </c>
    </row>
    <row r="7367" spans="1:41" x14ac:dyDescent="0.4">
      <c r="A7367" s="5">
        <v>2028</v>
      </c>
      <c r="B7367" s="5" t="s">
        <v>4980</v>
      </c>
      <c r="C7367" s="5" t="s">
        <v>171</v>
      </c>
      <c r="D7367" s="5" t="s">
        <v>84</v>
      </c>
      <c r="E7367" s="5" t="s">
        <v>484</v>
      </c>
      <c r="F7367" s="5" t="s">
        <v>484</v>
      </c>
      <c r="G7367" s="5" t="s">
        <v>88</v>
      </c>
      <c r="H7367" s="5" t="s">
        <v>131</v>
      </c>
      <c r="I7367" s="5">
        <v>9752.9910637381799</v>
      </c>
      <c r="J7367" s="5">
        <v>50502.028936161638</v>
      </c>
      <c r="K7367" s="5">
        <v>1642.2698154954689</v>
      </c>
      <c r="L7367" s="5">
        <v>3333.403302292536</v>
      </c>
      <c r="M7367" s="5">
        <v>24110.992571955121</v>
      </c>
      <c r="N7367" s="5">
        <v>11228.43628714543</v>
      </c>
      <c r="O7367" s="5">
        <v>10828.09576833698</v>
      </c>
      <c r="Q7367" s="5">
        <v>4687.1419404747394</v>
      </c>
      <c r="R7367" s="5">
        <v>7958.500210884953</v>
      </c>
      <c r="S7367" s="5">
        <v>15712.50710809858</v>
      </c>
      <c r="T7367" s="5">
        <v>12940.318467999999</v>
      </c>
      <c r="U7367" s="5">
        <v>1809.347096314079</v>
      </c>
      <c r="V7367" s="5">
        <v>4409</v>
      </c>
      <c r="W7367" s="5">
        <v>3974.2855953607959</v>
      </c>
      <c r="X7367" s="5">
        <v>18089.117041807131</v>
      </c>
      <c r="Y7367" s="5">
        <v>69570</v>
      </c>
      <c r="Z7367" s="5">
        <v>19240.149363172492</v>
      </c>
      <c r="AA7367" s="5">
        <v>195596</v>
      </c>
      <c r="AC7367" s="5">
        <v>12833.9439</v>
      </c>
      <c r="AD7367" s="5">
        <v>18591</v>
      </c>
      <c r="AE7367" s="5">
        <v>18299.866373771321</v>
      </c>
      <c r="AF7367" s="5">
        <v>48750.81895987114</v>
      </c>
      <c r="AG7367" s="5">
        <v>233340</v>
      </c>
      <c r="AH7367" s="5">
        <v>30670</v>
      </c>
      <c r="AI7367" s="5">
        <v>2446.9520342541819</v>
      </c>
      <c r="AJ7367" s="5">
        <v>48536.639685425551</v>
      </c>
      <c r="AK7367" s="5">
        <v>2156</v>
      </c>
      <c r="AL7367" s="5">
        <v>881009.75</v>
      </c>
      <c r="AM7367" s="5">
        <v>739848.25</v>
      </c>
      <c r="AN7367" s="5">
        <v>141161.546875</v>
      </c>
      <c r="AO7367" s="5" t="s">
        <v>6290</v>
      </c>
    </row>
    <row r="7368" spans="1:41" x14ac:dyDescent="0.4">
      <c r="A7368" s="5">
        <v>2028</v>
      </c>
      <c r="B7368" s="5" t="s">
        <v>7352</v>
      </c>
      <c r="C7368" s="5" t="s">
        <v>171</v>
      </c>
      <c r="D7368" s="5" t="s">
        <v>84</v>
      </c>
      <c r="E7368" s="5" t="s">
        <v>211</v>
      </c>
      <c r="F7368" s="5" t="s">
        <v>211</v>
      </c>
      <c r="G7368" s="5" t="s">
        <v>88</v>
      </c>
      <c r="H7368" s="5" t="s">
        <v>131</v>
      </c>
      <c r="I7368" s="5">
        <v>15267.952320799999</v>
      </c>
      <c r="J7368" s="5">
        <v>65992.805495248802</v>
      </c>
      <c r="K7368" s="5">
        <v>2049.52825627928</v>
      </c>
      <c r="L7368" s="5">
        <v>2253.7475131280421</v>
      </c>
      <c r="M7368" s="5">
        <v>22057.847527206319</v>
      </c>
      <c r="N7368" s="5">
        <v>16385.271291893299</v>
      </c>
      <c r="O7368" s="5">
        <v>10874.587228505119</v>
      </c>
      <c r="P7368" s="5">
        <v>13549.35270207438</v>
      </c>
      <c r="Q7368" s="5">
        <v>6121.7838565423754</v>
      </c>
      <c r="R7368" s="5">
        <v>10854.57395165983</v>
      </c>
      <c r="S7368" s="5">
        <v>22963.152495328781</v>
      </c>
      <c r="T7368" s="5">
        <v>13715.568273648791</v>
      </c>
      <c r="U7368" s="5">
        <v>1648.39907519391</v>
      </c>
      <c r="V7368" s="5">
        <v>15132</v>
      </c>
      <c r="W7368" s="5">
        <v>7662.398386921428</v>
      </c>
      <c r="X7368" s="5">
        <v>20371.65962045344</v>
      </c>
      <c r="Y7368" s="5">
        <v>75897.613158252308</v>
      </c>
      <c r="Z7368" s="5">
        <v>21642.275390014231</v>
      </c>
      <c r="AA7368" s="5">
        <v>238273</v>
      </c>
      <c r="AB7368" s="5">
        <v>2380</v>
      </c>
      <c r="AC7368" s="5">
        <v>13703.82001505591</v>
      </c>
      <c r="AD7368" s="5">
        <v>24072.175942957871</v>
      </c>
      <c r="AE7368" s="5">
        <v>13767.957576476319</v>
      </c>
      <c r="AF7368" s="5">
        <v>56162.238409328493</v>
      </c>
      <c r="AG7368" s="5">
        <v>236690</v>
      </c>
      <c r="AH7368" s="5">
        <v>49709.585554891797</v>
      </c>
      <c r="AI7368" s="5">
        <v>4402.9121640996909</v>
      </c>
      <c r="AJ7368" s="5">
        <v>53793.807048510593</v>
      </c>
      <c r="AK7368" s="5">
        <v>2595</v>
      </c>
      <c r="AL7368" s="5">
        <v>1039991</v>
      </c>
      <c r="AM7368" s="5">
        <v>857136.625</v>
      </c>
      <c r="AN7368" s="5">
        <v>182854.40625</v>
      </c>
      <c r="AO7368" s="5" t="s">
        <v>8196</v>
      </c>
    </row>
    <row r="7369" spans="1:41" x14ac:dyDescent="0.4">
      <c r="A7369" s="5">
        <v>2028</v>
      </c>
      <c r="B7369" s="5" t="s">
        <v>6344</v>
      </c>
      <c r="C7369" s="5" t="s">
        <v>171</v>
      </c>
      <c r="D7369" s="5" t="s">
        <v>84</v>
      </c>
      <c r="E7369" s="5" t="s">
        <v>211</v>
      </c>
      <c r="F7369" s="5" t="s">
        <v>211</v>
      </c>
      <c r="G7369" s="5" t="s">
        <v>88</v>
      </c>
      <c r="H7369" s="5" t="s">
        <v>131</v>
      </c>
      <c r="I7369" s="5">
        <v>13300.77015607145</v>
      </c>
      <c r="J7369" s="5">
        <v>55919.177274171423</v>
      </c>
      <c r="K7369" s="5">
        <v>2046.4404258618481</v>
      </c>
      <c r="L7369" s="5">
        <v>3124.8112153053662</v>
      </c>
      <c r="M7369" s="5">
        <v>36621.144261474074</v>
      </c>
      <c r="N7369" s="5">
        <v>15903.726564146469</v>
      </c>
      <c r="O7369" s="5">
        <v>10966.83831001894</v>
      </c>
      <c r="P7369" s="5">
        <v>13603.488794050119</v>
      </c>
      <c r="Q7369" s="5">
        <v>4759.6117786028744</v>
      </c>
      <c r="R7369" s="5">
        <v>7818.6661617501159</v>
      </c>
      <c r="S7369" s="5">
        <v>22856.635128522961</v>
      </c>
      <c r="T7369" s="5">
        <v>14161.7284775567</v>
      </c>
      <c r="U7369" s="5">
        <v>1514.985466204854</v>
      </c>
      <c r="V7369" s="5">
        <v>8898</v>
      </c>
      <c r="W7369" s="5">
        <v>3896.3584268243089</v>
      </c>
      <c r="X7369" s="5">
        <v>19848</v>
      </c>
      <c r="Y7369" s="5">
        <v>77760.028257188009</v>
      </c>
      <c r="Z7369" s="5">
        <v>19056.040301063811</v>
      </c>
      <c r="AA7369" s="5">
        <v>245602</v>
      </c>
      <c r="AB7369" s="5">
        <v>2405</v>
      </c>
      <c r="AC7369" s="5">
        <v>13734.6316926</v>
      </c>
      <c r="AD7369" s="5">
        <v>16411.774563532948</v>
      </c>
      <c r="AE7369" s="5">
        <v>18643.136872210231</v>
      </c>
      <c r="AF7369" s="5">
        <v>50186.097876784421</v>
      </c>
      <c r="AG7369" s="5">
        <v>241536</v>
      </c>
      <c r="AH7369" s="5">
        <v>41627.545941430733</v>
      </c>
      <c r="AI7369" s="5">
        <v>3001.7913341278049</v>
      </c>
      <c r="AJ7369" s="5">
        <v>49419.376083704097</v>
      </c>
      <c r="AK7369" s="5">
        <v>2457</v>
      </c>
      <c r="AL7369" s="5">
        <v>1017080.8125</v>
      </c>
      <c r="AM7369" s="5">
        <v>840780.5625</v>
      </c>
      <c r="AN7369" s="5">
        <v>176300.265625</v>
      </c>
      <c r="AO7369" s="5" t="s">
        <v>7245</v>
      </c>
    </row>
    <row r="7370" spans="1:41" x14ac:dyDescent="0.4">
      <c r="A7370" s="5">
        <v>2028</v>
      </c>
      <c r="B7370" s="5" t="s">
        <v>4980</v>
      </c>
      <c r="C7370" s="5" t="s">
        <v>171</v>
      </c>
      <c r="D7370" s="5" t="s">
        <v>84</v>
      </c>
      <c r="E7370" s="5" t="s">
        <v>211</v>
      </c>
      <c r="F7370" s="5" t="s">
        <v>211</v>
      </c>
      <c r="G7370" s="5" t="s">
        <v>88</v>
      </c>
      <c r="H7370" s="5" t="s">
        <v>131</v>
      </c>
      <c r="I7370" s="5">
        <v>12075.76368747165</v>
      </c>
      <c r="J7370" s="5">
        <v>49799.133261656643</v>
      </c>
      <c r="K7370" s="5">
        <v>1525.5807352567849</v>
      </c>
      <c r="L7370" s="5">
        <v>3333.403302292536</v>
      </c>
      <c r="M7370" s="5">
        <v>18284.900132772331</v>
      </c>
      <c r="N7370" s="5">
        <v>11228.43628714543</v>
      </c>
      <c r="O7370" s="5">
        <v>10870.952679949231</v>
      </c>
      <c r="P7370" s="5">
        <v>14137.08237802395</v>
      </c>
      <c r="Q7370" s="5">
        <v>4687.1419404747394</v>
      </c>
      <c r="R7370" s="5">
        <v>8958.500210884953</v>
      </c>
      <c r="S7370" s="5">
        <v>16282.00447019495</v>
      </c>
      <c r="T7370" s="5">
        <v>12940.318467999999</v>
      </c>
      <c r="U7370" s="5">
        <v>1809.347096314079</v>
      </c>
      <c r="V7370" s="5">
        <v>5351</v>
      </c>
      <c r="W7370" s="5">
        <v>3974.2855953607959</v>
      </c>
      <c r="X7370" s="5">
        <v>19662.08374109471</v>
      </c>
      <c r="Y7370" s="5">
        <v>69569.518182546599</v>
      </c>
      <c r="Z7370" s="5">
        <v>18574.592417309799</v>
      </c>
      <c r="AA7370" s="5">
        <v>198042</v>
      </c>
      <c r="AB7370" s="5">
        <v>2348</v>
      </c>
      <c r="AC7370" s="5">
        <v>13255.766547263491</v>
      </c>
      <c r="AD7370" s="5">
        <v>17069.683024213758</v>
      </c>
      <c r="AE7370" s="5">
        <v>18299.866373771321</v>
      </c>
      <c r="AF7370" s="5">
        <v>48750.81895987114</v>
      </c>
      <c r="AG7370" s="5">
        <v>234464</v>
      </c>
      <c r="AH7370" s="5">
        <v>31925.455998096699</v>
      </c>
      <c r="AI7370" s="5">
        <v>2446.9520342541819</v>
      </c>
      <c r="AJ7370" s="5">
        <v>48536.639685425551</v>
      </c>
      <c r="AK7370" s="5">
        <v>2156</v>
      </c>
      <c r="AL7370" s="5">
        <v>900359.1875</v>
      </c>
      <c r="AM7370" s="5">
        <v>760873</v>
      </c>
      <c r="AN7370" s="5">
        <v>139486.21875</v>
      </c>
      <c r="AO7370" s="5" t="s">
        <v>6291</v>
      </c>
    </row>
    <row r="7371" spans="1:41" x14ac:dyDescent="0.4">
      <c r="A7371" s="5">
        <v>2028</v>
      </c>
      <c r="B7371" s="5" t="s">
        <v>4980</v>
      </c>
      <c r="C7371" s="5" t="s">
        <v>171</v>
      </c>
      <c r="D7371" s="5" t="s">
        <v>84</v>
      </c>
      <c r="E7371" s="5" t="s">
        <v>24</v>
      </c>
      <c r="F7371" s="5" t="s">
        <v>24</v>
      </c>
      <c r="G7371" s="5" t="s">
        <v>87</v>
      </c>
      <c r="H7371" s="5" t="s">
        <v>131</v>
      </c>
      <c r="I7371" s="5">
        <v>2106.9622797447764</v>
      </c>
      <c r="J7371" s="5">
        <v>7637.7382640748147</v>
      </c>
      <c r="K7371" s="5">
        <v>105.34811398723883</v>
      </c>
      <c r="L7371" s="5">
        <v>421.39245594895533</v>
      </c>
      <c r="M7371" s="5">
        <v>8427.8491189791057</v>
      </c>
      <c r="N7371" s="5">
        <v>3099.5210332750589</v>
      </c>
      <c r="O7371" s="5">
        <v>117.65593414436795</v>
      </c>
      <c r="P7371" s="5">
        <v>99.701455077522837</v>
      </c>
      <c r="Q7371" s="5">
        <v>765.54227176075972</v>
      </c>
      <c r="R7371" s="5">
        <v>519.08386901160168</v>
      </c>
      <c r="S7371" s="5">
        <v>4492.4649728718123</v>
      </c>
      <c r="T7371" s="5">
        <v>210.69622797447767</v>
      </c>
      <c r="U7371" s="5">
        <v>0</v>
      </c>
      <c r="V7371" s="5">
        <v>547.81019273364188</v>
      </c>
      <c r="W7371" s="5">
        <v>1315.7979437006129</v>
      </c>
      <c r="X7371" s="5">
        <v>3997.9609258157138</v>
      </c>
      <c r="Y7371" s="5">
        <v>14789.294982098523</v>
      </c>
      <c r="Z7371" s="5">
        <v>3185.6948551088963</v>
      </c>
      <c r="AA7371" s="5">
        <v>27556.959656781935</v>
      </c>
      <c r="AB7371" s="5">
        <v>152.7547652814963</v>
      </c>
      <c r="AC7371" s="5">
        <v>1139.6070998675509</v>
      </c>
      <c r="AD7371" s="5">
        <v>2196.5081766339295</v>
      </c>
      <c r="AE7371" s="5">
        <v>1567.5799361301138</v>
      </c>
      <c r="AF7371" s="5">
        <v>10081.814508578756</v>
      </c>
      <c r="AG7371" s="5">
        <v>54252.171741148253</v>
      </c>
      <c r="AH7371" s="5">
        <v>10429.463284736645</v>
      </c>
      <c r="AI7371" s="5">
        <v>2488.3224523785811</v>
      </c>
      <c r="AJ7371" s="5">
        <v>9700.4543359449508</v>
      </c>
      <c r="AK7371" s="5">
        <v>103.24115170749405</v>
      </c>
      <c r="AL7371" s="5">
        <v>171509.390625</v>
      </c>
      <c r="AM7371" s="5">
        <v>137471.328125</v>
      </c>
      <c r="AN7371" s="5">
        <v>34038.0625</v>
      </c>
      <c r="AO7371" s="5" t="s">
        <v>6292</v>
      </c>
    </row>
    <row r="7372" spans="1:41" x14ac:dyDescent="0.4">
      <c r="A7372" s="5">
        <v>2028</v>
      </c>
      <c r="B7372" s="5" t="s">
        <v>6344</v>
      </c>
      <c r="C7372" s="5" t="s">
        <v>171</v>
      </c>
      <c r="D7372" s="5" t="s">
        <v>84</v>
      </c>
      <c r="E7372" s="5" t="s">
        <v>24</v>
      </c>
      <c r="F7372" s="5" t="s">
        <v>24</v>
      </c>
      <c r="G7372" s="5" t="s">
        <v>87</v>
      </c>
      <c r="H7372" s="5" t="s">
        <v>131</v>
      </c>
      <c r="I7372" s="5">
        <v>2048.1851417355292</v>
      </c>
      <c r="J7372" s="5">
        <v>7424.6711387912937</v>
      </c>
      <c r="K7372" s="5">
        <v>102.40925708677646</v>
      </c>
      <c r="L7372" s="5">
        <v>409.63702834710585</v>
      </c>
      <c r="M7372" s="5">
        <v>12289.110850413175</v>
      </c>
      <c r="N7372" s="5">
        <v>3032.3354460993455</v>
      </c>
      <c r="O7372" s="5">
        <v>114.37373059222456</v>
      </c>
      <c r="P7372" s="5">
        <v>96.920120906925249</v>
      </c>
      <c r="Q7372" s="5">
        <v>758.864978395413</v>
      </c>
      <c r="R7372" s="5">
        <v>420.32036204639837</v>
      </c>
      <c r="S7372" s="5">
        <v>6963.8294819007997</v>
      </c>
      <c r="T7372" s="5">
        <v>102.40925708677646</v>
      </c>
      <c r="U7372" s="5">
        <v>0</v>
      </c>
      <c r="V7372" s="5">
        <v>655.4192453553693</v>
      </c>
      <c r="W7372" s="5">
        <v>1279.091621013838</v>
      </c>
      <c r="X7372" s="5">
        <v>3886.4313064431667</v>
      </c>
      <c r="Y7372" s="5">
        <v>11824.480051010469</v>
      </c>
      <c r="Z7372" s="5">
        <v>4746.871806402165</v>
      </c>
      <c r="AA7372" s="5">
        <v>34140.174035018666</v>
      </c>
      <c r="AB7372" s="5">
        <v>31.746869696900703</v>
      </c>
      <c r="AC7372" s="5">
        <v>1129.9722114131437</v>
      </c>
      <c r="AD7372" s="5">
        <v>2202.3063103427367</v>
      </c>
      <c r="AE7372" s="5">
        <v>1675.415445939663</v>
      </c>
      <c r="AF7372" s="5">
        <v>11418.529755918487</v>
      </c>
      <c r="AG7372" s="5">
        <v>49245.539455318198</v>
      </c>
      <c r="AH7372" s="5">
        <v>14974.515199873631</v>
      </c>
      <c r="AI7372" s="5">
        <v>3828.0580299037042</v>
      </c>
      <c r="AJ7372" s="5">
        <v>10942.429119722065</v>
      </c>
      <c r="AK7372" s="5">
        <v>110.60199765371857</v>
      </c>
      <c r="AL7372" s="5">
        <v>185854.65625</v>
      </c>
      <c r="AM7372" s="5">
        <v>139969.75</v>
      </c>
      <c r="AN7372" s="5">
        <v>45884.88671875</v>
      </c>
      <c r="AO7372" s="5" t="s">
        <v>7246</v>
      </c>
    </row>
    <row r="7373" spans="1:41" x14ac:dyDescent="0.4">
      <c r="A7373" s="5">
        <v>2028</v>
      </c>
      <c r="B7373" s="5" t="s">
        <v>7352</v>
      </c>
      <c r="C7373" s="5" t="s">
        <v>171</v>
      </c>
      <c r="D7373" s="5" t="s">
        <v>84</v>
      </c>
      <c r="E7373" s="5" t="s">
        <v>24</v>
      </c>
      <c r="F7373" s="5" t="s">
        <v>24</v>
      </c>
      <c r="G7373" s="5" t="s">
        <v>87</v>
      </c>
      <c r="H7373" s="5" t="s">
        <v>131</v>
      </c>
      <c r="I7373" s="5">
        <v>1960.7843137254899</v>
      </c>
      <c r="J7373" s="5">
        <v>11365.475</v>
      </c>
      <c r="K7373" s="5">
        <v>100</v>
      </c>
      <c r="L7373" s="5">
        <v>400</v>
      </c>
      <c r="M7373" s="5">
        <v>9500</v>
      </c>
      <c r="N7373" s="5">
        <v>2525.5944468994139</v>
      </c>
      <c r="O7373" s="5">
        <v>111.68300000000001</v>
      </c>
      <c r="P7373" s="5">
        <v>94.64</v>
      </c>
      <c r="Q7373" s="5">
        <v>516.43790131242758</v>
      </c>
      <c r="R7373" s="5">
        <v>212.976</v>
      </c>
      <c r="S7373" s="5">
        <v>4500</v>
      </c>
      <c r="T7373" s="5">
        <v>100</v>
      </c>
      <c r="U7373" s="5">
        <v>50</v>
      </c>
      <c r="V7373" s="5">
        <v>640</v>
      </c>
      <c r="W7373" s="5">
        <v>1052.1960715667401</v>
      </c>
      <c r="X7373" s="5">
        <v>4113</v>
      </c>
      <c r="Y7373" s="5">
        <v>13576.742027131429</v>
      </c>
      <c r="Z7373" s="5">
        <v>5817.2425546150635</v>
      </c>
      <c r="AA7373" s="5">
        <v>35019</v>
      </c>
      <c r="AB7373" s="5">
        <v>32</v>
      </c>
      <c r="AC7373" s="5">
        <v>1179</v>
      </c>
      <c r="AD7373" s="5">
        <v>2483.5787478382908</v>
      </c>
      <c r="AE7373" s="5">
        <v>1667.7129318048001</v>
      </c>
      <c r="AF7373" s="5">
        <v>12272.2</v>
      </c>
      <c r="AG7373" s="5">
        <v>56865</v>
      </c>
      <c r="AH7373" s="5">
        <v>16491.183005932369</v>
      </c>
      <c r="AI7373" s="5">
        <v>3738</v>
      </c>
      <c r="AJ7373" s="5">
        <v>10041.41265413932</v>
      </c>
      <c r="AK7373" s="5">
        <v>143</v>
      </c>
      <c r="AL7373" s="5">
        <v>196568.859375</v>
      </c>
      <c r="AM7373" s="5">
        <v>154204.21875</v>
      </c>
      <c r="AN7373" s="5">
        <v>42364.640625</v>
      </c>
      <c r="AO7373" s="5" t="s">
        <v>8197</v>
      </c>
    </row>
    <row r="7374" spans="1:41" x14ac:dyDescent="0.4">
      <c r="A7374" s="5">
        <v>2028</v>
      </c>
      <c r="B7374" s="5" t="s">
        <v>6344</v>
      </c>
      <c r="C7374" s="5" t="s">
        <v>171</v>
      </c>
      <c r="D7374" s="5" t="s">
        <v>84</v>
      </c>
      <c r="E7374" s="5" t="s">
        <v>24</v>
      </c>
      <c r="F7374" s="5" t="s">
        <v>24</v>
      </c>
      <c r="G7374" s="5" t="s">
        <v>88</v>
      </c>
      <c r="H7374" s="5" t="s">
        <v>131</v>
      </c>
      <c r="I7374" s="5">
        <v>2390.1851372446222</v>
      </c>
      <c r="J7374" s="5">
        <v>7983.9088383211993</v>
      </c>
      <c r="K7374" s="5">
        <v>115.4251349618221</v>
      </c>
      <c r="L7374" s="5">
        <v>478.83405908102219</v>
      </c>
      <c r="M7374" s="5">
        <v>14059.91257202719</v>
      </c>
      <c r="N7374" s="5">
        <v>3469.279260009469</v>
      </c>
      <c r="O7374" s="5">
        <v>130.85443464847609</v>
      </c>
      <c r="P7374" s="5">
        <v>110.0191293213955</v>
      </c>
      <c r="Q7374" s="5">
        <v>868.21376909087633</v>
      </c>
      <c r="R7374" s="5">
        <v>480.88650306352201</v>
      </c>
      <c r="S7374" s="5">
        <v>7967.283790815407</v>
      </c>
      <c r="T7374" s="5">
        <v>119.17592014722599</v>
      </c>
      <c r="U7374" s="5">
        <v>0</v>
      </c>
      <c r="V7374" s="5">
        <v>750</v>
      </c>
      <c r="W7374" s="5">
        <v>1463.40256687183</v>
      </c>
      <c r="X7374" s="5">
        <v>4599</v>
      </c>
      <c r="Y7374" s="5">
        <v>13911.710867248181</v>
      </c>
      <c r="Z7374" s="5">
        <v>5473.5937126047202</v>
      </c>
      <c r="AA7374" s="5">
        <v>40995</v>
      </c>
      <c r="AB7374" s="5">
        <v>39</v>
      </c>
      <c r="AC7374" s="5">
        <v>1313.2146600000001</v>
      </c>
      <c r="AD7374" s="5">
        <v>2393.9752321493379</v>
      </c>
      <c r="AE7374" s="5">
        <v>1916.8347473197059</v>
      </c>
      <c r="AF7374" s="5">
        <v>13325.16263088191</v>
      </c>
      <c r="AG7374" s="5">
        <v>57468</v>
      </c>
      <c r="AH7374" s="5">
        <v>18722.34930447385</v>
      </c>
      <c r="AI7374" s="5">
        <v>4379.6627661864704</v>
      </c>
      <c r="AJ7374" s="5">
        <v>12769.223889809709</v>
      </c>
      <c r="AK7374" s="5">
        <v>127</v>
      </c>
      <c r="AL7374" s="5">
        <v>217821.09375</v>
      </c>
      <c r="AM7374" s="5">
        <v>163704.0625</v>
      </c>
      <c r="AN7374" s="5">
        <v>54117.04296875</v>
      </c>
      <c r="AO7374" s="5" t="s">
        <v>7247</v>
      </c>
    </row>
    <row r="7375" spans="1:41" x14ac:dyDescent="0.4">
      <c r="A7375" s="5">
        <v>2028</v>
      </c>
      <c r="B7375" s="5" t="s">
        <v>7352</v>
      </c>
      <c r="C7375" s="5" t="s">
        <v>171</v>
      </c>
      <c r="D7375" s="5" t="s">
        <v>84</v>
      </c>
      <c r="E7375" s="5" t="s">
        <v>24</v>
      </c>
      <c r="F7375" s="5" t="s">
        <v>24</v>
      </c>
      <c r="G7375" s="5" t="s">
        <v>88</v>
      </c>
      <c r="H7375" s="5" t="s">
        <v>131</v>
      </c>
      <c r="I7375" s="5">
        <v>2000</v>
      </c>
      <c r="J7375" s="5">
        <v>13015.62768335195</v>
      </c>
      <c r="K7375" s="5">
        <v>74.359501753758934</v>
      </c>
      <c r="L7375" s="5">
        <v>469.4451559617865</v>
      </c>
      <c r="M7375" s="5">
        <v>10912.513842668161</v>
      </c>
      <c r="N7375" s="5">
        <v>2898.372187261768</v>
      </c>
      <c r="O7375" s="5">
        <v>128.28866142007459</v>
      </c>
      <c r="P7375" s="5">
        <v>106.4930834740704</v>
      </c>
      <c r="Q7375" s="5">
        <v>596.98007499610355</v>
      </c>
      <c r="R7375" s="5">
        <v>244.3454664099329</v>
      </c>
      <c r="S7375" s="5">
        <v>5205</v>
      </c>
      <c r="T7375" s="5">
        <v>117.38104221918</v>
      </c>
      <c r="U7375" s="5">
        <v>54.138841443213607</v>
      </c>
      <c r="V7375" s="5">
        <v>735</v>
      </c>
      <c r="W7375" s="5">
        <v>1208.642546965591</v>
      </c>
      <c r="X7375" s="5">
        <v>4728.7849132813508</v>
      </c>
      <c r="Y7375" s="5">
        <v>16184.75040087619</v>
      </c>
      <c r="Z7375" s="5">
        <v>6651.6160354680533</v>
      </c>
      <c r="AA7375" s="5">
        <v>41900</v>
      </c>
      <c r="AB7375" s="5">
        <v>37</v>
      </c>
      <c r="AC7375" s="5">
        <v>1354.3004021585009</v>
      </c>
      <c r="AD7375" s="5">
        <v>2870.910565191612</v>
      </c>
      <c r="AE7375" s="5">
        <v>1915.6779425175339</v>
      </c>
      <c r="AF7375" s="5">
        <v>14407.110873262671</v>
      </c>
      <c r="AG7375" s="5">
        <v>66626</v>
      </c>
      <c r="AH7375" s="5">
        <v>20103.560906282979</v>
      </c>
      <c r="AI7375" s="5">
        <v>4293.7870256730093</v>
      </c>
      <c r="AJ7375" s="5">
        <v>11765.115334737189</v>
      </c>
      <c r="AK7375" s="5">
        <v>164</v>
      </c>
      <c r="AL7375" s="5">
        <v>230769.203125</v>
      </c>
      <c r="AM7375" s="5">
        <v>180924.953125</v>
      </c>
      <c r="AN7375" s="5">
        <v>49844.2265625</v>
      </c>
      <c r="AO7375" s="5" t="s">
        <v>8198</v>
      </c>
    </row>
    <row r="7376" spans="1:41" x14ac:dyDescent="0.4">
      <c r="A7376" s="5">
        <v>2028</v>
      </c>
      <c r="B7376" s="5" t="s">
        <v>4980</v>
      </c>
      <c r="C7376" s="5" t="s">
        <v>171</v>
      </c>
      <c r="D7376" s="5" t="s">
        <v>84</v>
      </c>
      <c r="E7376" s="5" t="s">
        <v>24</v>
      </c>
      <c r="F7376" s="5" t="s">
        <v>24</v>
      </c>
      <c r="G7376" s="5" t="s">
        <v>88</v>
      </c>
      <c r="H7376" s="5" t="s">
        <v>131</v>
      </c>
      <c r="I7376" s="5">
        <v>2437.988839989514</v>
      </c>
      <c r="J7376" s="5">
        <v>8437.1054899440551</v>
      </c>
      <c r="K7376" s="5">
        <v>118</v>
      </c>
      <c r="L7376" s="5">
        <v>488.41074026264272</v>
      </c>
      <c r="M7376" s="5">
        <v>9560.7405489784869</v>
      </c>
      <c r="N7376" s="5">
        <v>3564.7084820345581</v>
      </c>
      <c r="O7376" s="5">
        <v>133.47152334144559</v>
      </c>
      <c r="P7376" s="5">
        <v>114.10546056</v>
      </c>
      <c r="Q7376" s="5">
        <v>883.02971854067209</v>
      </c>
      <c r="R7376" s="5">
        <v>587.91575684087388</v>
      </c>
      <c r="S7376" s="5">
        <v>5002.15719875592</v>
      </c>
      <c r="T7376" s="5">
        <v>243.39920000000001</v>
      </c>
      <c r="U7376" s="5">
        <v>0</v>
      </c>
      <c r="V7376" s="5">
        <v>629</v>
      </c>
      <c r="W7376" s="5">
        <v>1492.670618209266</v>
      </c>
      <c r="X7376" s="5">
        <v>4664.0550000000003</v>
      </c>
      <c r="Y7376" s="5">
        <v>17458.344343543758</v>
      </c>
      <c r="Z7376" s="5">
        <v>3663.815586107291</v>
      </c>
      <c r="AA7376" s="5">
        <v>33271</v>
      </c>
      <c r="AB7376" s="5">
        <v>260</v>
      </c>
      <c r="AC7376" s="5">
        <v>1292.7962600000001</v>
      </c>
      <c r="AD7376" s="5">
        <v>2533.6037380111188</v>
      </c>
      <c r="AE7376" s="5">
        <v>1778.297742109999</v>
      </c>
      <c r="AF7376" s="5">
        <v>11685.226960783721</v>
      </c>
      <c r="AG7376" s="5">
        <v>65858</v>
      </c>
      <c r="AH7376" s="5">
        <v>12367.11392197504</v>
      </c>
      <c r="AI7376" s="5">
        <v>2822.8086470858998</v>
      </c>
      <c r="AJ7376" s="5">
        <v>11448.99063169796</v>
      </c>
      <c r="AK7376" s="5">
        <v>117</v>
      </c>
      <c r="AL7376" s="5">
        <v>202913.75</v>
      </c>
      <c r="AM7376" s="5">
        <v>163598.734375</v>
      </c>
      <c r="AN7376" s="5">
        <v>39315.01953125</v>
      </c>
      <c r="AO7376" s="5" t="s">
        <v>6293</v>
      </c>
    </row>
    <row r="7377" spans="1:41" x14ac:dyDescent="0.4">
      <c r="A7377" s="5">
        <v>2028</v>
      </c>
      <c r="B7377" s="5" t="s">
        <v>6344</v>
      </c>
      <c r="C7377" s="5" t="s">
        <v>171</v>
      </c>
      <c r="D7377" s="5" t="s">
        <v>84</v>
      </c>
      <c r="E7377" s="5" t="s">
        <v>214</v>
      </c>
      <c r="F7377" s="5" t="s">
        <v>214</v>
      </c>
      <c r="G7377" s="5" t="s">
        <v>88</v>
      </c>
      <c r="H7377" s="5" t="s">
        <v>131</v>
      </c>
      <c r="I7377" s="5">
        <v>0</v>
      </c>
      <c r="J7377" s="5">
        <v>0</v>
      </c>
      <c r="L7377" s="5">
        <v>0</v>
      </c>
      <c r="M7377" s="5">
        <v>103.425</v>
      </c>
      <c r="N7377" s="5">
        <v>0</v>
      </c>
      <c r="P7377" s="5">
        <v>100</v>
      </c>
      <c r="Q7377" s="5">
        <v>0</v>
      </c>
      <c r="R7377" s="5">
        <v>104.02812227050831</v>
      </c>
      <c r="S7377" s="5">
        <v>0</v>
      </c>
      <c r="T7377" s="5">
        <v>0</v>
      </c>
      <c r="V7377" s="5">
        <v>0</v>
      </c>
      <c r="W7377" s="5">
        <v>289.99085209933708</v>
      </c>
      <c r="X7377" s="5">
        <v>108</v>
      </c>
      <c r="Y7377" s="5">
        <v>0</v>
      </c>
      <c r="Z7377" s="5">
        <v>0</v>
      </c>
      <c r="AA7377" s="5">
        <v>2263</v>
      </c>
      <c r="AC7377" s="5">
        <v>226.98775259999999</v>
      </c>
      <c r="AD7377" s="5">
        <v>0</v>
      </c>
      <c r="AE7377" s="5">
        <v>100</v>
      </c>
      <c r="AF7377" s="5">
        <v>353.68283185090661</v>
      </c>
      <c r="AG7377" s="5">
        <v>3749</v>
      </c>
      <c r="AH7377" s="5">
        <v>0</v>
      </c>
      <c r="AJ7377" s="5">
        <v>227.3008779111984</v>
      </c>
      <c r="AL7377" s="5">
        <v>7625.4150390625</v>
      </c>
      <c r="AM7377" s="5">
        <v>7123.99951171875</v>
      </c>
      <c r="AN7377" s="5">
        <v>501.41586303710938</v>
      </c>
      <c r="AO7377" s="5" t="s">
        <v>7248</v>
      </c>
    </row>
    <row r="7378" spans="1:41" x14ac:dyDescent="0.4">
      <c r="A7378" s="5">
        <v>2028</v>
      </c>
      <c r="B7378" s="5" t="s">
        <v>7352</v>
      </c>
      <c r="C7378" s="5" t="s">
        <v>171</v>
      </c>
      <c r="D7378" s="5" t="s">
        <v>84</v>
      </c>
      <c r="E7378" s="5" t="s">
        <v>214</v>
      </c>
      <c r="F7378" s="5" t="s">
        <v>214</v>
      </c>
      <c r="G7378" s="5" t="s">
        <v>88</v>
      </c>
      <c r="H7378" s="5" t="s">
        <v>131</v>
      </c>
      <c r="J7378" s="5">
        <v>566.30083627267618</v>
      </c>
      <c r="L7378" s="5">
        <v>0</v>
      </c>
      <c r="M7378" s="5">
        <v>67.519161780354295</v>
      </c>
      <c r="N7378" s="5">
        <v>0</v>
      </c>
      <c r="P7378" s="5">
        <v>100</v>
      </c>
      <c r="R7378" s="5">
        <v>142.91169733001311</v>
      </c>
      <c r="T7378" s="5">
        <v>0</v>
      </c>
      <c r="U7378" s="5">
        <v>0</v>
      </c>
      <c r="V7378" s="5">
        <v>0</v>
      </c>
      <c r="W7378" s="5">
        <v>343.12795857541289</v>
      </c>
      <c r="X7378" s="5">
        <v>117.4616710290195</v>
      </c>
      <c r="Y7378" s="5">
        <v>0</v>
      </c>
      <c r="Z7378" s="5">
        <v>0</v>
      </c>
      <c r="AA7378" s="5">
        <v>1612</v>
      </c>
      <c r="AC7378" s="5">
        <v>0</v>
      </c>
      <c r="AE7378" s="5">
        <v>114.868566764928</v>
      </c>
      <c r="AF7378" s="5">
        <v>328.74003486594722</v>
      </c>
      <c r="AG7378" s="5">
        <v>5874</v>
      </c>
      <c r="AH7378" s="5">
        <v>0</v>
      </c>
      <c r="AJ7378" s="5">
        <v>229.1100036138009</v>
      </c>
      <c r="AL7378" s="5">
        <v>9496.0400390625</v>
      </c>
      <c r="AM7378" s="5">
        <v>8967.931640625</v>
      </c>
      <c r="AN7378" s="5">
        <v>528.10882568359375</v>
      </c>
      <c r="AO7378" s="5" t="s">
        <v>8199</v>
      </c>
    </row>
    <row r="7379" spans="1:41" x14ac:dyDescent="0.4">
      <c r="A7379" s="5">
        <v>2028</v>
      </c>
      <c r="B7379" s="5" t="s">
        <v>4980</v>
      </c>
      <c r="C7379" s="5" t="s">
        <v>171</v>
      </c>
      <c r="D7379" s="5" t="s">
        <v>84</v>
      </c>
      <c r="E7379" s="5" t="s">
        <v>214</v>
      </c>
      <c r="F7379" s="5" t="s">
        <v>214</v>
      </c>
      <c r="G7379" s="5" t="s">
        <v>88</v>
      </c>
      <c r="H7379" s="5" t="s">
        <v>131</v>
      </c>
      <c r="I7379" s="5">
        <v>0</v>
      </c>
      <c r="L7379" s="5">
        <v>0</v>
      </c>
      <c r="M7379" s="5">
        <v>1822.5</v>
      </c>
      <c r="N7379" s="5">
        <v>0</v>
      </c>
      <c r="P7379" s="5">
        <v>109</v>
      </c>
      <c r="Q7379" s="5">
        <v>0</v>
      </c>
      <c r="R7379" s="5">
        <v>117.4771499852792</v>
      </c>
      <c r="S7379" s="5">
        <v>0</v>
      </c>
      <c r="V7379" s="5">
        <v>0</v>
      </c>
      <c r="W7379" s="5">
        <v>295.79066914132392</v>
      </c>
      <c r="X7379" s="5">
        <v>125.0323370272851</v>
      </c>
      <c r="Y7379" s="5">
        <v>0</v>
      </c>
      <c r="Z7379" s="5">
        <v>0</v>
      </c>
      <c r="AA7379" s="5">
        <v>0</v>
      </c>
      <c r="AC7379" s="5">
        <v>241.83279726349659</v>
      </c>
      <c r="AE7379" s="5">
        <v>320</v>
      </c>
      <c r="AF7379" s="5">
        <v>377.51668570700201</v>
      </c>
      <c r="AG7379" s="5">
        <v>5876</v>
      </c>
      <c r="AH7379" s="5">
        <v>0</v>
      </c>
      <c r="AJ7379" s="5">
        <v>231.84689546942241</v>
      </c>
      <c r="AL7379" s="5">
        <v>9516.99609375</v>
      </c>
      <c r="AM7379" s="5">
        <v>7273.67333984375</v>
      </c>
      <c r="AN7379" s="5">
        <v>2243.322998046875</v>
      </c>
      <c r="AO7379" s="5" t="s">
        <v>6294</v>
      </c>
    </row>
    <row r="7380" spans="1:41" x14ac:dyDescent="0.4">
      <c r="A7380" s="5">
        <v>2028</v>
      </c>
      <c r="B7380" s="5" t="s">
        <v>4980</v>
      </c>
      <c r="C7380" s="5" t="s">
        <v>171</v>
      </c>
      <c r="D7380" s="5" t="s">
        <v>84</v>
      </c>
      <c r="E7380" s="5" t="s">
        <v>217</v>
      </c>
      <c r="F7380" s="5" t="s">
        <v>218</v>
      </c>
      <c r="G7380" s="5" t="s">
        <v>87</v>
      </c>
      <c r="H7380" s="5" t="s">
        <v>131</v>
      </c>
      <c r="I7380" s="5">
        <v>0</v>
      </c>
      <c r="J7380" s="5">
        <v>0</v>
      </c>
      <c r="N7380" s="5">
        <v>0</v>
      </c>
      <c r="Q7380" s="5">
        <v>0</v>
      </c>
      <c r="S7380" s="5">
        <v>0</v>
      </c>
      <c r="V7380" s="5">
        <v>0</v>
      </c>
      <c r="X7380" s="5">
        <v>0</v>
      </c>
      <c r="AC7380" s="5">
        <v>0</v>
      </c>
      <c r="AF7380" s="5">
        <v>0</v>
      </c>
      <c r="AH7380" s="5">
        <v>360.29054983635683</v>
      </c>
      <c r="AL7380" s="5">
        <v>360.29055786132813</v>
      </c>
      <c r="AM7380" s="5">
        <v>0</v>
      </c>
      <c r="AN7380" s="5">
        <v>360.29055786132813</v>
      </c>
      <c r="AO7380" s="5" t="s">
        <v>6295</v>
      </c>
    </row>
    <row r="7381" spans="1:41" x14ac:dyDescent="0.4">
      <c r="A7381" s="5">
        <v>2028</v>
      </c>
      <c r="B7381" s="5" t="s">
        <v>6344</v>
      </c>
      <c r="C7381" s="5" t="s">
        <v>171</v>
      </c>
      <c r="D7381" s="5" t="s">
        <v>84</v>
      </c>
      <c r="E7381" s="5" t="s">
        <v>217</v>
      </c>
      <c r="F7381" s="5" t="s">
        <v>218</v>
      </c>
      <c r="G7381" s="5" t="s">
        <v>87</v>
      </c>
      <c r="H7381" s="5" t="s">
        <v>131</v>
      </c>
      <c r="N7381" s="5">
        <v>0</v>
      </c>
      <c r="Q7381" s="5">
        <v>0</v>
      </c>
      <c r="S7381" s="5">
        <v>0</v>
      </c>
      <c r="T7381" s="5">
        <v>0</v>
      </c>
      <c r="V7381" s="5">
        <v>0</v>
      </c>
      <c r="AF7381" s="5">
        <v>0</v>
      </c>
      <c r="AH7381" s="5">
        <v>512.0462854338823</v>
      </c>
      <c r="AL7381" s="5">
        <v>512.0462646484375</v>
      </c>
      <c r="AM7381" s="5">
        <v>0</v>
      </c>
      <c r="AN7381" s="5">
        <v>512.0462646484375</v>
      </c>
      <c r="AO7381" s="5" t="s">
        <v>7249</v>
      </c>
    </row>
    <row r="7382" spans="1:41" x14ac:dyDescent="0.4">
      <c r="A7382" s="5">
        <v>2028</v>
      </c>
      <c r="B7382" s="5" t="s">
        <v>7352</v>
      </c>
      <c r="C7382" s="5" t="s">
        <v>171</v>
      </c>
      <c r="D7382" s="5" t="s">
        <v>84</v>
      </c>
      <c r="E7382" s="5" t="s">
        <v>217</v>
      </c>
      <c r="F7382" s="5" t="s">
        <v>218</v>
      </c>
      <c r="G7382" s="5" t="s">
        <v>87</v>
      </c>
      <c r="H7382" s="5" t="s">
        <v>131</v>
      </c>
      <c r="N7382" s="5">
        <v>987.61699999999996</v>
      </c>
      <c r="Q7382" s="5">
        <v>0</v>
      </c>
      <c r="T7382" s="5">
        <v>0</v>
      </c>
      <c r="V7382" s="5">
        <v>0</v>
      </c>
      <c r="X7382" s="5">
        <v>85</v>
      </c>
      <c r="Y7382" s="5">
        <v>0</v>
      </c>
      <c r="AF7382" s="5">
        <v>0</v>
      </c>
      <c r="AH7382" s="5">
        <v>510</v>
      </c>
      <c r="AL7382" s="5">
        <v>1582.616943359375</v>
      </c>
      <c r="AM7382" s="5">
        <v>987.61700439453125</v>
      </c>
      <c r="AN7382" s="5">
        <v>595</v>
      </c>
      <c r="AO7382" s="5" t="s">
        <v>8200</v>
      </c>
    </row>
    <row r="7383" spans="1:41" x14ac:dyDescent="0.4">
      <c r="A7383" s="5">
        <v>2028</v>
      </c>
      <c r="B7383" s="5" t="s">
        <v>7352</v>
      </c>
      <c r="C7383" s="5" t="s">
        <v>171</v>
      </c>
      <c r="D7383" s="5" t="s">
        <v>84</v>
      </c>
      <c r="E7383" s="5" t="s">
        <v>217</v>
      </c>
      <c r="F7383" s="5" t="s">
        <v>219</v>
      </c>
      <c r="G7383" s="5" t="s">
        <v>87</v>
      </c>
      <c r="H7383" s="5" t="s">
        <v>131</v>
      </c>
      <c r="M7383" s="5">
        <v>300</v>
      </c>
      <c r="N7383" s="5">
        <v>2169.1262031249998</v>
      </c>
      <c r="Q7383" s="5">
        <v>0</v>
      </c>
      <c r="R7383" s="5">
        <v>358.07715683999987</v>
      </c>
      <c r="T7383" s="5">
        <v>0</v>
      </c>
      <c r="U7383" s="5">
        <v>0</v>
      </c>
      <c r="V7383" s="5">
        <v>500</v>
      </c>
      <c r="X7383" s="5">
        <v>550</v>
      </c>
      <c r="Y7383" s="5">
        <v>2253.9691080523889</v>
      </c>
      <c r="AF7383" s="5">
        <v>0</v>
      </c>
      <c r="AG7383" s="5">
        <v>10527</v>
      </c>
      <c r="AH7383" s="5">
        <v>4089</v>
      </c>
      <c r="AI7383" s="5">
        <v>0</v>
      </c>
      <c r="AL7383" s="5">
        <v>20747.171875</v>
      </c>
      <c r="AM7383" s="5">
        <v>15808.171875</v>
      </c>
      <c r="AN7383" s="5">
        <v>4939</v>
      </c>
      <c r="AO7383" s="5" t="s">
        <v>8201</v>
      </c>
    </row>
    <row r="7384" spans="1:41" x14ac:dyDescent="0.4">
      <c r="A7384" s="5">
        <v>2028</v>
      </c>
      <c r="B7384" s="5" t="s">
        <v>4980</v>
      </c>
      <c r="C7384" s="5" t="s">
        <v>171</v>
      </c>
      <c r="D7384" s="5" t="s">
        <v>84</v>
      </c>
      <c r="E7384" s="5" t="s">
        <v>217</v>
      </c>
      <c r="F7384" s="5" t="s">
        <v>219</v>
      </c>
      <c r="G7384" s="5" t="s">
        <v>87</v>
      </c>
      <c r="H7384" s="5" t="s">
        <v>131</v>
      </c>
      <c r="I7384" s="5">
        <v>1053.4811398723882</v>
      </c>
      <c r="J7384" s="5">
        <v>0</v>
      </c>
      <c r="M7384" s="5">
        <v>316.0443419617165</v>
      </c>
      <c r="N7384" s="5">
        <v>0</v>
      </c>
      <c r="Q7384" s="5">
        <v>0</v>
      </c>
      <c r="R7384" s="5">
        <v>408.09155662098317</v>
      </c>
      <c r="S7384" s="5">
        <v>474.06651294257472</v>
      </c>
      <c r="U7384" s="5">
        <v>0</v>
      </c>
      <c r="V7384" s="5">
        <v>526.74056993619411</v>
      </c>
      <c r="X7384" s="5">
        <v>263.37028496809705</v>
      </c>
      <c r="Y7384" s="5">
        <v>1811.6389312843082</v>
      </c>
      <c r="Z7384" s="5">
        <v>28.19847592567416</v>
      </c>
      <c r="AC7384" s="5">
        <v>0</v>
      </c>
      <c r="AF7384" s="5">
        <v>1649.7514650401602</v>
      </c>
      <c r="AG7384" s="5">
        <v>5048.2816222684851</v>
      </c>
      <c r="AH7384" s="5">
        <v>526.74056993619411</v>
      </c>
      <c r="AI7384" s="5">
        <v>0</v>
      </c>
      <c r="AL7384" s="5">
        <v>12106.404296875</v>
      </c>
      <c r="AM7384" s="5">
        <v>10526.18359375</v>
      </c>
      <c r="AN7384" s="5">
        <v>1580.2216796875</v>
      </c>
      <c r="AO7384" s="5" t="s">
        <v>6296</v>
      </c>
    </row>
    <row r="7385" spans="1:41" x14ac:dyDescent="0.4">
      <c r="A7385" s="5">
        <v>2028</v>
      </c>
      <c r="B7385" s="5" t="s">
        <v>6344</v>
      </c>
      <c r="C7385" s="5" t="s">
        <v>171</v>
      </c>
      <c r="D7385" s="5" t="s">
        <v>84</v>
      </c>
      <c r="E7385" s="5" t="s">
        <v>217</v>
      </c>
      <c r="F7385" s="5" t="s">
        <v>219</v>
      </c>
      <c r="G7385" s="5" t="s">
        <v>87</v>
      </c>
      <c r="H7385" s="5" t="s">
        <v>131</v>
      </c>
      <c r="M7385" s="5">
        <v>307.2277712603294</v>
      </c>
      <c r="N7385" s="5">
        <v>0</v>
      </c>
      <c r="Q7385" s="5">
        <v>0</v>
      </c>
      <c r="R7385" s="5">
        <v>327.65796708792948</v>
      </c>
      <c r="S7385" s="5">
        <v>460.84165689049405</v>
      </c>
      <c r="T7385" s="5">
        <v>0</v>
      </c>
      <c r="U7385" s="5">
        <v>0</v>
      </c>
      <c r="V7385" s="5">
        <v>512.0462854338823</v>
      </c>
      <c r="Y7385" s="5">
        <v>1421.4404883644572</v>
      </c>
      <c r="AF7385" s="5">
        <v>1585.2952997032996</v>
      </c>
      <c r="AG7385" s="5">
        <v>10569.659423926198</v>
      </c>
      <c r="AH7385" s="5">
        <v>1536.1388563016469</v>
      </c>
      <c r="AI7385" s="5">
        <v>0</v>
      </c>
      <c r="AL7385" s="5">
        <v>16720.30859375</v>
      </c>
      <c r="AM7385" s="5">
        <v>14416.099609375</v>
      </c>
      <c r="AN7385" s="5">
        <v>2304.208251953125</v>
      </c>
      <c r="AO7385" s="5" t="s">
        <v>7250</v>
      </c>
    </row>
    <row r="7386" spans="1:41" x14ac:dyDescent="0.4">
      <c r="A7386" s="5">
        <v>2028</v>
      </c>
      <c r="B7386" s="5" t="s">
        <v>7352</v>
      </c>
      <c r="C7386" s="5" t="s">
        <v>171</v>
      </c>
      <c r="D7386" s="5" t="s">
        <v>84</v>
      </c>
      <c r="E7386" s="5" t="s">
        <v>217</v>
      </c>
      <c r="F7386" s="5" t="s">
        <v>220</v>
      </c>
      <c r="G7386" s="5" t="s">
        <v>87</v>
      </c>
      <c r="H7386" s="5" t="s">
        <v>131</v>
      </c>
      <c r="N7386" s="5">
        <v>0</v>
      </c>
      <c r="Q7386" s="5">
        <v>0</v>
      </c>
      <c r="T7386" s="5">
        <v>0</v>
      </c>
      <c r="V7386" s="5">
        <v>0</v>
      </c>
      <c r="X7386" s="5">
        <v>90</v>
      </c>
      <c r="Y7386" s="5">
        <v>1526.267401580036</v>
      </c>
      <c r="AF7386" s="5">
        <v>0</v>
      </c>
      <c r="AH7386" s="5">
        <v>0</v>
      </c>
      <c r="AI7386" s="5">
        <v>0</v>
      </c>
      <c r="AL7386" s="5">
        <v>1616.2674560546875</v>
      </c>
      <c r="AM7386" s="5">
        <v>1526.2674560546875</v>
      </c>
      <c r="AN7386" s="5">
        <v>90</v>
      </c>
      <c r="AO7386" s="5" t="s">
        <v>8202</v>
      </c>
    </row>
    <row r="7387" spans="1:41" x14ac:dyDescent="0.4">
      <c r="A7387" s="5">
        <v>2028</v>
      </c>
      <c r="B7387" s="5" t="s">
        <v>6344</v>
      </c>
      <c r="C7387" s="5" t="s">
        <v>171</v>
      </c>
      <c r="D7387" s="5" t="s">
        <v>84</v>
      </c>
      <c r="E7387" s="5" t="s">
        <v>217</v>
      </c>
      <c r="F7387" s="5" t="s">
        <v>220</v>
      </c>
      <c r="G7387" s="5" t="s">
        <v>87</v>
      </c>
      <c r="H7387" s="5" t="s">
        <v>131</v>
      </c>
      <c r="N7387" s="5">
        <v>0</v>
      </c>
      <c r="Q7387" s="5">
        <v>0</v>
      </c>
      <c r="S7387" s="5">
        <v>0</v>
      </c>
      <c r="T7387" s="5">
        <v>0</v>
      </c>
      <c r="V7387" s="5">
        <v>0</v>
      </c>
      <c r="W7387" s="5">
        <v>0</v>
      </c>
      <c r="AF7387" s="5">
        <v>0</v>
      </c>
      <c r="AG7387" s="5">
        <v>0</v>
      </c>
      <c r="AI7387" s="5">
        <v>0</v>
      </c>
      <c r="AL7387" s="5">
        <v>0</v>
      </c>
      <c r="AM7387" s="5">
        <v>0</v>
      </c>
      <c r="AN7387" s="5">
        <v>0</v>
      </c>
      <c r="AO7387" s="5" t="s">
        <v>7251</v>
      </c>
    </row>
    <row r="7388" spans="1:41" x14ac:dyDescent="0.4">
      <c r="A7388" s="5">
        <v>2028</v>
      </c>
      <c r="B7388" s="5" t="s">
        <v>4980</v>
      </c>
      <c r="C7388" s="5" t="s">
        <v>171</v>
      </c>
      <c r="D7388" s="5" t="s">
        <v>84</v>
      </c>
      <c r="E7388" s="5" t="s">
        <v>217</v>
      </c>
      <c r="F7388" s="5" t="s">
        <v>220</v>
      </c>
      <c r="G7388" s="5" t="s">
        <v>87</v>
      </c>
      <c r="H7388" s="5" t="s">
        <v>131</v>
      </c>
      <c r="I7388" s="5">
        <v>0</v>
      </c>
      <c r="J7388" s="5">
        <v>0</v>
      </c>
      <c r="N7388" s="5">
        <v>0</v>
      </c>
      <c r="Q7388" s="5">
        <v>0</v>
      </c>
      <c r="S7388" s="5">
        <v>0</v>
      </c>
      <c r="V7388" s="5">
        <v>0</v>
      </c>
      <c r="X7388" s="5">
        <v>179.09179377830603</v>
      </c>
      <c r="AC7388" s="5">
        <v>0</v>
      </c>
      <c r="AF7388" s="5">
        <v>0</v>
      </c>
      <c r="AG7388" s="5">
        <v>0</v>
      </c>
      <c r="AI7388" s="5">
        <v>0</v>
      </c>
      <c r="AL7388" s="5">
        <v>179.091796875</v>
      </c>
      <c r="AM7388" s="5">
        <v>0</v>
      </c>
      <c r="AN7388" s="5">
        <v>179.091796875</v>
      </c>
      <c r="AO7388" s="5" t="s">
        <v>6297</v>
      </c>
    </row>
    <row r="7389" spans="1:41" x14ac:dyDescent="0.4">
      <c r="A7389" s="5">
        <v>2028</v>
      </c>
      <c r="B7389" s="5" t="s">
        <v>7352</v>
      </c>
      <c r="C7389" s="5" t="s">
        <v>171</v>
      </c>
      <c r="D7389" s="5" t="s">
        <v>84</v>
      </c>
      <c r="E7389" s="5" t="s">
        <v>89</v>
      </c>
      <c r="F7389" s="5" t="s">
        <v>90</v>
      </c>
      <c r="G7389" s="5" t="s">
        <v>87</v>
      </c>
      <c r="H7389" s="5" t="s">
        <v>131</v>
      </c>
      <c r="I7389" s="5">
        <v>16327.450980392159</v>
      </c>
      <c r="J7389" s="5">
        <v>61682.6588385</v>
      </c>
      <c r="K7389" s="5">
        <v>1422.959092955555</v>
      </c>
      <c r="L7389" s="5">
        <v>1970.35</v>
      </c>
      <c r="M7389" s="5">
        <v>25721.585440134961</v>
      </c>
      <c r="N7389" s="5">
        <v>13553.66917852163</v>
      </c>
      <c r="O7389" s="5">
        <v>8906.9825999999994</v>
      </c>
      <c r="P7389" s="5">
        <v>10524.254000000001</v>
      </c>
      <c r="Q7389" s="5">
        <v>5490.9414574846496</v>
      </c>
      <c r="R7389" s="5">
        <v>9581.8817190870886</v>
      </c>
      <c r="S7389" s="5">
        <v>19785.8</v>
      </c>
      <c r="T7389" s="5">
        <v>10283.03309072461</v>
      </c>
      <c r="U7389" s="5">
        <v>1445</v>
      </c>
      <c r="V7389" s="5">
        <v>11706</v>
      </c>
      <c r="W7389" s="5">
        <v>5002.5260826126141</v>
      </c>
      <c r="X7389" s="5">
        <v>20240.8</v>
      </c>
      <c r="Y7389" s="5">
        <v>63223.500000000007</v>
      </c>
      <c r="Z7389" s="5">
        <v>19509.153591969221</v>
      </c>
      <c r="AA7389" s="5">
        <v>207269</v>
      </c>
      <c r="AB7389" s="5">
        <v>1982</v>
      </c>
      <c r="AC7389" s="5">
        <v>11766</v>
      </c>
      <c r="AE7389" s="5">
        <v>16676.825746465711</v>
      </c>
      <c r="AF7389" s="5">
        <v>48162.337970200002</v>
      </c>
      <c r="AG7389" s="5">
        <v>249655</v>
      </c>
      <c r="AH7389" s="5">
        <v>43416.445259366417</v>
      </c>
      <c r="AI7389" s="5">
        <v>6224</v>
      </c>
      <c r="AJ7389" s="5">
        <v>52754.41265413932</v>
      </c>
      <c r="AK7389" s="5">
        <v>2259</v>
      </c>
      <c r="AL7389" s="5">
        <v>946543.5</v>
      </c>
      <c r="AM7389" s="5">
        <v>801298.4375</v>
      </c>
      <c r="AN7389" s="5">
        <v>145245.125</v>
      </c>
      <c r="AO7389" s="5" t="s">
        <v>8203</v>
      </c>
    </row>
    <row r="7390" spans="1:41" x14ac:dyDescent="0.4">
      <c r="A7390" s="5">
        <v>2028</v>
      </c>
      <c r="B7390" s="5" t="s">
        <v>4980</v>
      </c>
      <c r="C7390" s="5" t="s">
        <v>171</v>
      </c>
      <c r="D7390" s="5" t="s">
        <v>84</v>
      </c>
      <c r="E7390" s="5" t="s">
        <v>89</v>
      </c>
      <c r="F7390" s="5" t="s">
        <v>90</v>
      </c>
      <c r="G7390" s="5" t="s">
        <v>87</v>
      </c>
      <c r="H7390" s="5" t="s">
        <v>131</v>
      </c>
      <c r="I7390" s="5">
        <v>11935.94131475416</v>
      </c>
      <c r="J7390" s="5">
        <v>45251.922435142093</v>
      </c>
      <c r="K7390" s="5">
        <v>1443.5893356132021</v>
      </c>
      <c r="L7390" s="5">
        <v>2675.8420952758665</v>
      </c>
      <c r="M7390" s="5">
        <v>19726.434344110472</v>
      </c>
      <c r="N7390" s="5">
        <v>8860.2224368256648</v>
      </c>
      <c r="O7390" s="5">
        <v>9108.7423183212941</v>
      </c>
      <c r="P7390" s="5">
        <v>10435.267965817342</v>
      </c>
      <c r="Q7390" s="5">
        <v>4289.8292548644349</v>
      </c>
      <c r="R7390" s="5">
        <v>7978.7063714561828</v>
      </c>
      <c r="S7390" s="5">
        <v>13025.662205838158</v>
      </c>
      <c r="T7390" s="5">
        <v>9621.4432504545221</v>
      </c>
      <c r="U7390" s="5">
        <v>1664.5002009983737</v>
      </c>
      <c r="V7390" s="5">
        <v>4066.4371999074187</v>
      </c>
      <c r="W7390" s="5">
        <v>3932.6450951436254</v>
      </c>
      <c r="X7390" s="5">
        <v>19089.512458117071</v>
      </c>
      <c r="Y7390" s="5">
        <v>57027.041063572127</v>
      </c>
      <c r="Z7390" s="5">
        <v>16729.347697029636</v>
      </c>
      <c r="AA7390" s="5">
        <v>174362.71694141885</v>
      </c>
      <c r="AB7390" s="5">
        <v>1940.5122596449394</v>
      </c>
      <c r="AC7390" s="5">
        <v>11313.193089591554</v>
      </c>
      <c r="AD7390" s="5">
        <v>16117.207958907669</v>
      </c>
      <c r="AE7390" s="5">
        <v>16514.104732269476</v>
      </c>
      <c r="AF7390" s="5">
        <v>41688.253454602775</v>
      </c>
      <c r="AG7390" s="5">
        <v>232211.47329409144</v>
      </c>
      <c r="AH7390" s="5">
        <v>30016.838118383959</v>
      </c>
      <c r="AI7390" s="5">
        <v>3780.9438110020019</v>
      </c>
      <c r="AJ7390" s="5">
        <v>45291.26116539372</v>
      </c>
      <c r="AK7390" s="5">
        <v>1900.4799763297885</v>
      </c>
      <c r="AL7390" s="5">
        <v>822000</v>
      </c>
      <c r="AM7390" s="5">
        <v>692296</v>
      </c>
      <c r="AN7390" s="5">
        <v>129704.015625</v>
      </c>
      <c r="AO7390" s="5" t="s">
        <v>6298</v>
      </c>
    </row>
    <row r="7391" spans="1:41" x14ac:dyDescent="0.4">
      <c r="A7391" s="5">
        <v>2028</v>
      </c>
      <c r="B7391" s="5" t="s">
        <v>6344</v>
      </c>
      <c r="C7391" s="5" t="s">
        <v>171</v>
      </c>
      <c r="D7391" s="5" t="s">
        <v>84</v>
      </c>
      <c r="E7391" s="5" t="s">
        <v>89</v>
      </c>
      <c r="F7391" s="5" t="s">
        <v>90</v>
      </c>
      <c r="G7391" s="5" t="s">
        <v>87</v>
      </c>
      <c r="H7391" s="5" t="s">
        <v>131</v>
      </c>
      <c r="I7391" s="5">
        <v>12713.08517475243</v>
      </c>
      <c r="J7391" s="5">
        <v>51626.93857195419</v>
      </c>
      <c r="K7391" s="5">
        <v>1457.2418357445176</v>
      </c>
      <c r="L7391" s="5">
        <v>2478.6624538997939</v>
      </c>
      <c r="M7391" s="5">
        <v>40349.247292189924</v>
      </c>
      <c r="N7391" s="5">
        <v>13162.282291057194</v>
      </c>
      <c r="O7391" s="5">
        <v>9319.3354849113493</v>
      </c>
      <c r="P7391" s="5">
        <v>10901.122345876114</v>
      </c>
      <c r="Q7391" s="5">
        <v>4290.988002141341</v>
      </c>
      <c r="R7391" s="5">
        <v>6994.3159843959556</v>
      </c>
      <c r="S7391" s="5">
        <v>20899.59721067853</v>
      </c>
      <c r="T7391" s="5">
        <v>10727.369679839834</v>
      </c>
      <c r="U7391" s="5">
        <v>1377.4045078171434</v>
      </c>
      <c r="V7391" s="5">
        <v>6806.1192259871632</v>
      </c>
      <c r="W7391" s="5">
        <v>3822.937567049365</v>
      </c>
      <c r="X7391" s="5">
        <v>19047.097725569554</v>
      </c>
      <c r="Y7391" s="5">
        <v>63894.978863067401</v>
      </c>
      <c r="Z7391" s="5">
        <v>17139.85212903703</v>
      </c>
      <c r="AA7391" s="5">
        <v>214111.13016160703</v>
      </c>
      <c r="AB7391" s="5">
        <v>1968.3059212078435</v>
      </c>
      <c r="AC7391" s="5">
        <v>11465.502926127381</v>
      </c>
      <c r="AD7391" s="5">
        <v>16419.181875261376</v>
      </c>
      <c r="AE7391" s="5">
        <v>16904.748821202262</v>
      </c>
      <c r="AF7391" s="5">
        <v>43949.225262037609</v>
      </c>
      <c r="AG7391" s="5">
        <v>237850.62004689267</v>
      </c>
      <c r="AH7391" s="5">
        <v>35543.081655667149</v>
      </c>
      <c r="AI7391" s="5">
        <v>5507.5698461268385</v>
      </c>
      <c r="AJ7391" s="5">
        <v>47492.292973992582</v>
      </c>
      <c r="AK7391" s="5">
        <v>2147.5221211097023</v>
      </c>
      <c r="AL7391" s="5">
        <v>930367.75</v>
      </c>
      <c r="AM7391" s="5">
        <v>763159.25</v>
      </c>
      <c r="AN7391" s="5">
        <v>167208.46875</v>
      </c>
      <c r="AO7391" s="5" t="s">
        <v>7252</v>
      </c>
    </row>
    <row r="7392" spans="1:41" x14ac:dyDescent="0.4">
      <c r="A7392" s="5">
        <v>2028</v>
      </c>
      <c r="B7392" s="5" t="s">
        <v>4980</v>
      </c>
      <c r="C7392" s="5" t="s">
        <v>171</v>
      </c>
      <c r="D7392" s="5" t="s">
        <v>84</v>
      </c>
      <c r="E7392" s="5" t="s">
        <v>89</v>
      </c>
      <c r="F7392" s="5" t="s">
        <v>90</v>
      </c>
      <c r="G7392" s="5" t="s">
        <v>88</v>
      </c>
      <c r="H7392" s="5" t="s">
        <v>131</v>
      </c>
      <c r="I7392" s="5">
        <v>13811.2067785406</v>
      </c>
      <c r="J7392" s="5">
        <v>49801.854964115562</v>
      </c>
      <c r="K7392" s="5">
        <v>1613</v>
      </c>
      <c r="L7392" s="5">
        <v>3101.4082006677809</v>
      </c>
      <c r="M7392" s="5">
        <v>21302.525035692692</v>
      </c>
      <c r="N7392" s="5">
        <v>10189.99701379426</v>
      </c>
      <c r="O7392" s="5">
        <v>10333.16102406919</v>
      </c>
      <c r="P7392" s="5">
        <v>11942.865391290001</v>
      </c>
      <c r="Q7392" s="5">
        <v>4948.1875256841322</v>
      </c>
      <c r="R7392" s="5">
        <v>9036.703845021475</v>
      </c>
      <c r="S7392" s="5">
        <v>14503.487587538149</v>
      </c>
      <c r="T7392" s="5">
        <v>11114.824468000001</v>
      </c>
      <c r="U7392" s="5">
        <v>1762.4959384563781</v>
      </c>
      <c r="V7392" s="5">
        <v>4666</v>
      </c>
      <c r="W7392" s="5">
        <v>4461.2805586670866</v>
      </c>
      <c r="X7392" s="5">
        <v>22269.9865456232</v>
      </c>
      <c r="Y7392" s="5">
        <v>67392.147035391579</v>
      </c>
      <c r="Z7392" s="5">
        <v>19240.149363172492</v>
      </c>
      <c r="AA7392" s="5">
        <v>215021</v>
      </c>
      <c r="AB7392" s="5">
        <v>2283</v>
      </c>
      <c r="AC7392" s="5">
        <v>12833.9439</v>
      </c>
      <c r="AD7392" s="5">
        <v>18589.845267020431</v>
      </c>
      <c r="AE7392" s="5">
        <v>18733.969784571989</v>
      </c>
      <c r="AF7392" s="5">
        <v>48318.356065884589</v>
      </c>
      <c r="AG7392" s="5">
        <v>281885</v>
      </c>
      <c r="AH7392" s="5">
        <v>35593.117258189493</v>
      </c>
      <c r="AI7392" s="5">
        <v>4289.1872287854749</v>
      </c>
      <c r="AJ7392" s="5">
        <v>53455.148266502882</v>
      </c>
      <c r="AK7392" s="5">
        <v>2156</v>
      </c>
      <c r="AL7392" s="5">
        <v>974649.9375</v>
      </c>
      <c r="AM7392" s="5">
        <v>826140.375</v>
      </c>
      <c r="AN7392" s="5">
        <v>148509.421875</v>
      </c>
      <c r="AO7392" s="5" t="s">
        <v>6299</v>
      </c>
    </row>
    <row r="7393" spans="1:41" x14ac:dyDescent="0.4">
      <c r="A7393" s="5">
        <v>2028</v>
      </c>
      <c r="B7393" s="5" t="s">
        <v>6344</v>
      </c>
      <c r="C7393" s="5" t="s">
        <v>171</v>
      </c>
      <c r="D7393" s="5" t="s">
        <v>84</v>
      </c>
      <c r="E7393" s="5" t="s">
        <v>89</v>
      </c>
      <c r="F7393" s="5" t="s">
        <v>90</v>
      </c>
      <c r="G7393" s="5" t="s">
        <v>88</v>
      </c>
      <c r="H7393" s="5" t="s">
        <v>131</v>
      </c>
      <c r="I7393" s="5">
        <v>14835.879146877371</v>
      </c>
      <c r="J7393" s="5">
        <v>55499.253417379427</v>
      </c>
      <c r="K7393" s="5">
        <v>1642.4524534954701</v>
      </c>
      <c r="L7393" s="5">
        <v>2897.3650372418801</v>
      </c>
      <c r="M7393" s="5">
        <v>46163.379611489261</v>
      </c>
      <c r="N7393" s="5">
        <v>15058.89891749747</v>
      </c>
      <c r="O7393" s="5">
        <v>10662.206870958349</v>
      </c>
      <c r="P7393" s="5">
        <v>12374.43760796632</v>
      </c>
      <c r="Q7393" s="5">
        <v>4909.2987191743387</v>
      </c>
      <c r="R7393" s="5">
        <v>8002.1632515775636</v>
      </c>
      <c r="S7393" s="5">
        <v>23911.128571425001</v>
      </c>
      <c r="T7393" s="5">
        <v>12483.677635421929</v>
      </c>
      <c r="U7393" s="5">
        <v>1514.985466204854</v>
      </c>
      <c r="V7393" s="5">
        <v>7787</v>
      </c>
      <c r="W7393" s="5">
        <v>4373.8044692814574</v>
      </c>
      <c r="X7393" s="5">
        <v>22539</v>
      </c>
      <c r="Y7393" s="5">
        <v>75173.577863659753</v>
      </c>
      <c r="Z7393" s="5">
        <v>19763.876227274592</v>
      </c>
      <c r="AA7393" s="5">
        <v>264180</v>
      </c>
      <c r="AB7393" s="5">
        <v>2340</v>
      </c>
      <c r="AC7393" s="5">
        <v>13324.81134</v>
      </c>
      <c r="AD7393" s="5">
        <v>17848.159702822551</v>
      </c>
      <c r="AE7393" s="5">
        <v>19340.64175767382</v>
      </c>
      <c r="AF7393" s="5">
        <v>51287.73902037333</v>
      </c>
      <c r="AG7393" s="5">
        <v>277567</v>
      </c>
      <c r="AH7393" s="5">
        <v>44438.833660568387</v>
      </c>
      <c r="AI7393" s="5">
        <v>6301.1841510301856</v>
      </c>
      <c r="AJ7393" s="5">
        <v>55421.277536328511</v>
      </c>
      <c r="AK7393" s="5">
        <v>2457</v>
      </c>
      <c r="AL7393" s="5">
        <v>1094099</v>
      </c>
      <c r="AM7393" s="5">
        <v>898938.1875</v>
      </c>
      <c r="AN7393" s="5">
        <v>195160.828125</v>
      </c>
      <c r="AO7393" s="5" t="s">
        <v>7253</v>
      </c>
    </row>
    <row r="7394" spans="1:41" x14ac:dyDescent="0.4">
      <c r="A7394" s="5">
        <v>2028</v>
      </c>
      <c r="B7394" s="5" t="s">
        <v>7352</v>
      </c>
      <c r="C7394" s="5" t="s">
        <v>171</v>
      </c>
      <c r="D7394" s="5" t="s">
        <v>84</v>
      </c>
      <c r="E7394" s="5" t="s">
        <v>89</v>
      </c>
      <c r="F7394" s="5" t="s">
        <v>90</v>
      </c>
      <c r="G7394" s="5" t="s">
        <v>88</v>
      </c>
      <c r="H7394" s="5" t="s">
        <v>131</v>
      </c>
      <c r="I7394" s="5">
        <v>16654</v>
      </c>
      <c r="J7394" s="5">
        <v>71878.908835282331</v>
      </c>
      <c r="K7394" s="5">
        <v>1598.9322165164899</v>
      </c>
      <c r="L7394" s="5">
        <v>2312.4281576232652</v>
      </c>
      <c r="M7394" s="5">
        <v>29546.016544299429</v>
      </c>
      <c r="N7394" s="5">
        <v>15554.190749271431</v>
      </c>
      <c r="O7394" s="5">
        <v>10231.32325462152</v>
      </c>
      <c r="P7394" s="5">
        <v>11842.35270207438</v>
      </c>
      <c r="Q7394" s="5">
        <v>6347.2929363976536</v>
      </c>
      <c r="R7394" s="5">
        <v>10993.20748692409</v>
      </c>
      <c r="S7394" s="5">
        <v>22887.19263456091</v>
      </c>
      <c r="T7394" s="5">
        <v>12025.981227960539</v>
      </c>
      <c r="U7394" s="5">
        <v>1564.6125177088741</v>
      </c>
      <c r="V7394" s="5">
        <v>13446</v>
      </c>
      <c r="W7394" s="5">
        <v>5716.2704283460153</v>
      </c>
      <c r="X7394" s="5">
        <v>23272.72014626081</v>
      </c>
      <c r="Y7394" s="5">
        <v>75368.344255561809</v>
      </c>
      <c r="Z7394" s="5">
        <v>22307.372892299591</v>
      </c>
      <c r="AA7394" s="5">
        <v>256689</v>
      </c>
      <c r="AB7394" s="5">
        <v>2277</v>
      </c>
      <c r="AC7394" s="5">
        <v>13515.435565561431</v>
      </c>
      <c r="AD7394" s="5">
        <v>24072.175942957871</v>
      </c>
      <c r="AE7394" s="5">
        <v>14473.034804424769</v>
      </c>
      <c r="AF7394" s="5">
        <v>56540.811187254112</v>
      </c>
      <c r="AG7394" s="5">
        <v>292510</v>
      </c>
      <c r="AH7394" s="5">
        <v>52926.77616226759</v>
      </c>
      <c r="AI7394" s="5">
        <v>7149.4195954491206</v>
      </c>
      <c r="AJ7394" s="5">
        <v>61810.202475486964</v>
      </c>
      <c r="AK7394" s="5">
        <v>2595</v>
      </c>
      <c r="AL7394" s="5">
        <v>1138106</v>
      </c>
      <c r="AM7394" s="5">
        <v>943807.1875</v>
      </c>
      <c r="AN7394" s="5">
        <v>194298.8125</v>
      </c>
      <c r="AO7394" s="5" t="s">
        <v>8204</v>
      </c>
    </row>
    <row r="7395" spans="1:41" x14ac:dyDescent="0.4">
      <c r="A7395" s="5">
        <v>2028</v>
      </c>
      <c r="B7395" s="5" t="s">
        <v>6344</v>
      </c>
      <c r="C7395" s="5" t="s">
        <v>171</v>
      </c>
      <c r="D7395" s="5" t="s">
        <v>84</v>
      </c>
      <c r="E7395" s="5" t="s">
        <v>91</v>
      </c>
      <c r="F7395" s="5" t="s">
        <v>92</v>
      </c>
      <c r="G7395" s="5" t="s">
        <v>87</v>
      </c>
      <c r="H7395" s="5" t="s">
        <v>131</v>
      </c>
      <c r="I7395" s="5">
        <v>398.37201006756044</v>
      </c>
      <c r="J7395" s="5">
        <v>3856.9886450307185</v>
      </c>
      <c r="K7395" s="5">
        <v>460.84165689049405</v>
      </c>
      <c r="L7395" s="5">
        <v>194.57758846487528</v>
      </c>
      <c r="M7395" s="5">
        <v>1400.4688825882965</v>
      </c>
      <c r="N7395" s="5">
        <v>878.27305379447444</v>
      </c>
      <c r="O7395" s="5">
        <v>112.6501827954541</v>
      </c>
      <c r="P7395" s="5">
        <v>888.91235151321962</v>
      </c>
      <c r="Q7395" s="5">
        <v>0</v>
      </c>
      <c r="R7395" s="5">
        <v>153.6138856301647</v>
      </c>
      <c r="S7395" s="5">
        <v>3379.5054838636233</v>
      </c>
      <c r="T7395" s="5">
        <v>1484.9342277582587</v>
      </c>
      <c r="V7395" s="5">
        <v>604.21461681198116</v>
      </c>
      <c r="W7395" s="5">
        <v>608.31098709545222</v>
      </c>
      <c r="X7395" s="5">
        <v>195.60168103574304</v>
      </c>
      <c r="Y7395" s="5">
        <v>3741.0101613799443</v>
      </c>
      <c r="AA7395" s="5">
        <v>7232.1417354681535</v>
      </c>
      <c r="AB7395" s="5">
        <v>54.276906255991527</v>
      </c>
      <c r="AC7395" s="5">
        <v>157.32062965412339</v>
      </c>
      <c r="AD7395" s="5">
        <v>0</v>
      </c>
      <c r="AE7395" s="5">
        <v>512.0462854338823</v>
      </c>
      <c r="AF7395" s="5">
        <v>5331.4259239375824</v>
      </c>
      <c r="AG7395" s="5">
        <v>14758.198038775356</v>
      </c>
      <c r="AH7395" s="5">
        <v>1783.9692584516458</v>
      </c>
      <c r="AI7395" s="5">
        <v>112.6501827954541</v>
      </c>
      <c r="AJ7395" s="5">
        <v>1446.0187100652836</v>
      </c>
      <c r="AL7395" s="5">
        <v>49746.32421875</v>
      </c>
      <c r="AM7395" s="5">
        <v>40153.11328125</v>
      </c>
      <c r="AN7395" s="5">
        <v>9593.2099609375</v>
      </c>
      <c r="AO7395" s="5" t="s">
        <v>7254</v>
      </c>
    </row>
    <row r="7396" spans="1:41" x14ac:dyDescent="0.4">
      <c r="A7396" s="5">
        <v>2028</v>
      </c>
      <c r="B7396" s="5" t="s">
        <v>7352</v>
      </c>
      <c r="C7396" s="5" t="s">
        <v>171</v>
      </c>
      <c r="D7396" s="5" t="s">
        <v>84</v>
      </c>
      <c r="E7396" s="5" t="s">
        <v>91</v>
      </c>
      <c r="F7396" s="5" t="s">
        <v>92</v>
      </c>
      <c r="G7396" s="5" t="s">
        <v>87</v>
      </c>
      <c r="H7396" s="5" t="s">
        <v>131</v>
      </c>
      <c r="I7396" s="5">
        <v>601.91404</v>
      </c>
      <c r="J7396" s="5">
        <v>2312.264533327666</v>
      </c>
      <c r="K7396" s="5">
        <v>422</v>
      </c>
      <c r="L7396" s="5">
        <v>190</v>
      </c>
      <c r="M7396" s="5">
        <v>1972.09</v>
      </c>
      <c r="N7396" s="5">
        <v>904.19008593750004</v>
      </c>
      <c r="O7396" s="5">
        <v>110</v>
      </c>
      <c r="P7396" s="5">
        <v>1487</v>
      </c>
      <c r="Q7396" s="5">
        <v>0</v>
      </c>
      <c r="R7396" s="5">
        <v>150</v>
      </c>
      <c r="S7396" s="5">
        <v>3565.6665245332101</v>
      </c>
      <c r="T7396" s="5">
        <v>1480</v>
      </c>
      <c r="U7396" s="5">
        <v>77</v>
      </c>
      <c r="V7396" s="5">
        <v>572</v>
      </c>
      <c r="W7396" s="5">
        <v>2058.4447164275089</v>
      </c>
      <c r="X7396" s="5">
        <v>191</v>
      </c>
      <c r="Y7396" s="5">
        <v>4471</v>
      </c>
      <c r="Z7396" s="5">
        <v>0</v>
      </c>
      <c r="AA7396" s="5">
        <v>8002</v>
      </c>
      <c r="AB7396" s="5">
        <v>90</v>
      </c>
      <c r="AC7396" s="5">
        <v>164</v>
      </c>
      <c r="AD7396" s="5">
        <v>0</v>
      </c>
      <c r="AE7396" s="5">
        <v>500</v>
      </c>
      <c r="AF7396" s="5">
        <v>7146</v>
      </c>
      <c r="AG7396" s="5">
        <v>14618</v>
      </c>
      <c r="AH7396" s="5">
        <v>1687</v>
      </c>
      <c r="AI7396" s="5">
        <v>535</v>
      </c>
      <c r="AJ7396" s="5">
        <v>1687</v>
      </c>
      <c r="AL7396" s="5">
        <v>54993.5703125</v>
      </c>
      <c r="AM7396" s="5">
        <v>42882.3671875</v>
      </c>
      <c r="AN7396" s="5">
        <v>12111.201171875</v>
      </c>
      <c r="AO7396" s="5" t="s">
        <v>8205</v>
      </c>
    </row>
    <row r="7397" spans="1:41" x14ac:dyDescent="0.4">
      <c r="A7397" s="5">
        <v>2028</v>
      </c>
      <c r="B7397" s="5" t="s">
        <v>4980</v>
      </c>
      <c r="C7397" s="5" t="s">
        <v>171</v>
      </c>
      <c r="D7397" s="5" t="s">
        <v>84</v>
      </c>
      <c r="E7397" s="5" t="s">
        <v>91</v>
      </c>
      <c r="F7397" s="5" t="s">
        <v>92</v>
      </c>
      <c r="G7397" s="5" t="s">
        <v>87</v>
      </c>
      <c r="H7397" s="5" t="s">
        <v>131</v>
      </c>
      <c r="I7397" s="5">
        <v>228.6357586304579</v>
      </c>
      <c r="J7397" s="5">
        <v>3755.3968933600963</v>
      </c>
      <c r="L7397" s="5">
        <v>200.16141657575378</v>
      </c>
      <c r="M7397" s="5">
        <v>2475.6806787001124</v>
      </c>
      <c r="N7397" s="5">
        <v>1071.4819721093879</v>
      </c>
      <c r="O7397" s="5">
        <v>263.37028496809705</v>
      </c>
      <c r="P7397" s="5">
        <v>856.48016671625169</v>
      </c>
      <c r="Q7397" s="5">
        <v>0</v>
      </c>
      <c r="R7397" s="5">
        <v>263.37028496809705</v>
      </c>
      <c r="S7397" s="5">
        <v>4740.6651294257472</v>
      </c>
      <c r="T7397" s="5">
        <v>1580.2217098085825</v>
      </c>
      <c r="U7397" s="5">
        <v>44.246207874640312</v>
      </c>
      <c r="V7397" s="5">
        <v>578.36114578994113</v>
      </c>
      <c r="W7397" s="5">
        <v>625.76779708419872</v>
      </c>
      <c r="X7397" s="5">
        <v>218.40770991834353</v>
      </c>
      <c r="Y7397" s="5">
        <v>3128.8389854209931</v>
      </c>
      <c r="Z7397" s="5">
        <v>0</v>
      </c>
      <c r="AA7397" s="5">
        <v>4848.1202056927314</v>
      </c>
      <c r="AC7397" s="5">
        <v>158.66205542521675</v>
      </c>
      <c r="AD7397" s="5">
        <v>0</v>
      </c>
      <c r="AE7397" s="5">
        <v>421.39245594895533</v>
      </c>
      <c r="AF7397" s="5">
        <v>6368.2934905285874</v>
      </c>
      <c r="AG7397" s="5">
        <v>11652.554888128487</v>
      </c>
      <c r="AH7397" s="5">
        <v>1829.8967399583385</v>
      </c>
      <c r="AI7397" s="5">
        <v>110.61551968660078</v>
      </c>
      <c r="AJ7397" s="5">
        <v>1487.5153694998123</v>
      </c>
      <c r="AL7397" s="5">
        <v>46908.14453125</v>
      </c>
      <c r="AM7397" s="5">
        <v>35063.51171875</v>
      </c>
      <c r="AN7397" s="5">
        <v>11844.625</v>
      </c>
      <c r="AO7397" s="5" t="s">
        <v>6300</v>
      </c>
    </row>
    <row r="7398" spans="1:41" x14ac:dyDescent="0.4">
      <c r="A7398" s="5">
        <v>2028</v>
      </c>
      <c r="B7398" s="5" t="s">
        <v>6344</v>
      </c>
      <c r="C7398" s="5" t="s">
        <v>171</v>
      </c>
      <c r="D7398" s="5" t="s">
        <v>84</v>
      </c>
      <c r="E7398" s="5" t="s">
        <v>91</v>
      </c>
      <c r="F7398" s="5" t="s">
        <v>92</v>
      </c>
      <c r="G7398" s="5" t="s">
        <v>88</v>
      </c>
      <c r="H7398" s="5" t="s">
        <v>131</v>
      </c>
      <c r="I7398" s="5">
        <v>464.89100919407889</v>
      </c>
      <c r="J7398" s="5">
        <v>4763.242403534744</v>
      </c>
      <c r="K7398" s="5">
        <v>519.41310732819966</v>
      </c>
      <c r="L7398" s="5">
        <v>227.4461780634856</v>
      </c>
      <c r="M7398" s="5">
        <v>1602.2697076065549</v>
      </c>
      <c r="N7398" s="5">
        <v>1004.827646649</v>
      </c>
      <c r="O7398" s="5">
        <v>128.88253191024921</v>
      </c>
      <c r="P7398" s="5">
        <v>1009.051186083805</v>
      </c>
      <c r="Q7398" s="5">
        <v>0</v>
      </c>
      <c r="R7398" s="5">
        <v>175.7489071503399</v>
      </c>
      <c r="S7398" s="5">
        <v>3866.4759573074771</v>
      </c>
      <c r="T7398" s="5">
        <v>1728.050842134777</v>
      </c>
      <c r="U7398" s="5">
        <v>0</v>
      </c>
      <c r="V7398" s="5">
        <v>691</v>
      </c>
      <c r="W7398" s="5">
        <v>695.96567231534573</v>
      </c>
      <c r="X7398" s="5">
        <v>231</v>
      </c>
      <c r="Y7398" s="5">
        <v>4447</v>
      </c>
      <c r="Z7398" s="5">
        <v>0</v>
      </c>
      <c r="AA7398" s="5">
        <v>8635</v>
      </c>
      <c r="AB7398" s="5">
        <v>65</v>
      </c>
      <c r="AC7398" s="5">
        <v>182.83260000000001</v>
      </c>
      <c r="AD7398" s="5">
        <v>0</v>
      </c>
      <c r="AE7398" s="5">
        <v>585.82969050113275</v>
      </c>
      <c r="AF7398" s="5">
        <v>6221.6519122477512</v>
      </c>
      <c r="AG7398" s="5">
        <v>17222</v>
      </c>
      <c r="AH7398" s="5">
        <v>2230.46256652481</v>
      </c>
      <c r="AI7398" s="5">
        <v>128.88253191024921</v>
      </c>
      <c r="AJ7398" s="5">
        <v>1687.470706894703</v>
      </c>
      <c r="AL7398" s="5">
        <v>58514.39453125</v>
      </c>
      <c r="AM7398" s="5">
        <v>47317.99609375</v>
      </c>
      <c r="AN7398" s="5">
        <v>11196.4033203125</v>
      </c>
      <c r="AO7398" s="5" t="s">
        <v>7255</v>
      </c>
    </row>
    <row r="7399" spans="1:41" x14ac:dyDescent="0.4">
      <c r="A7399" s="5">
        <v>2028</v>
      </c>
      <c r="B7399" s="5" t="s">
        <v>7352</v>
      </c>
      <c r="C7399" s="5" t="s">
        <v>171</v>
      </c>
      <c r="D7399" s="5" t="s">
        <v>84</v>
      </c>
      <c r="E7399" s="5" t="s">
        <v>91</v>
      </c>
      <c r="F7399" s="5" t="s">
        <v>92</v>
      </c>
      <c r="G7399" s="5" t="s">
        <v>88</v>
      </c>
      <c r="H7399" s="5" t="s">
        <v>131</v>
      </c>
      <c r="I7399" s="5">
        <v>613.95232080000005</v>
      </c>
      <c r="J7399" s="5">
        <v>2733.3368161352232</v>
      </c>
      <c r="K7399" s="5">
        <v>486.31109537374499</v>
      </c>
      <c r="L7399" s="5">
        <v>222.9864490818486</v>
      </c>
      <c r="M7399" s="5">
        <v>2265.3118211265401</v>
      </c>
      <c r="N7399" s="5">
        <v>1037.6485426218751</v>
      </c>
      <c r="O7399" s="5">
        <v>126.3554234414208</v>
      </c>
      <c r="P7399" s="5">
        <v>1487</v>
      </c>
      <c r="Q7399" s="5">
        <v>0</v>
      </c>
      <c r="R7399" s="5">
        <v>172.09366295493359</v>
      </c>
      <c r="S7399" s="5">
        <v>4124.5906445261407</v>
      </c>
      <c r="T7399" s="5">
        <v>1739.5870456882481</v>
      </c>
      <c r="U7399" s="5">
        <v>83.786557485036823</v>
      </c>
      <c r="V7399" s="5">
        <v>657</v>
      </c>
      <c r="W7399" s="5">
        <v>1792</v>
      </c>
      <c r="X7399" s="5">
        <v>219.61405954309191</v>
      </c>
      <c r="Y7399" s="5">
        <v>5244</v>
      </c>
      <c r="Z7399" s="5">
        <v>0</v>
      </c>
      <c r="AA7399" s="5">
        <v>9603</v>
      </c>
      <c r="AB7399" s="5">
        <v>103</v>
      </c>
      <c r="AC7399" s="5">
        <v>188.38444949448191</v>
      </c>
      <c r="AD7399" s="5">
        <v>0</v>
      </c>
      <c r="AE7399" s="5">
        <v>574.34283382463991</v>
      </c>
      <c r="AF7399" s="5">
        <v>8389.1408468192367</v>
      </c>
      <c r="AG7399" s="5">
        <v>17127</v>
      </c>
      <c r="AH7399" s="5">
        <v>2056.53574014061</v>
      </c>
      <c r="AI7399" s="5">
        <v>614.54683219236483</v>
      </c>
      <c r="AJ7399" s="5">
        <v>1976.589375750822</v>
      </c>
      <c r="AL7399" s="5">
        <v>63638.11328125</v>
      </c>
      <c r="AM7399" s="5">
        <v>50110.26171875</v>
      </c>
      <c r="AN7399" s="5">
        <v>13527.853515625</v>
      </c>
      <c r="AO7399" s="5" t="s">
        <v>8206</v>
      </c>
    </row>
    <row r="7400" spans="1:41" x14ac:dyDescent="0.4">
      <c r="A7400" s="5">
        <v>2028</v>
      </c>
      <c r="B7400" s="5" t="s">
        <v>4980</v>
      </c>
      <c r="C7400" s="5" t="s">
        <v>171</v>
      </c>
      <c r="D7400" s="5" t="s">
        <v>84</v>
      </c>
      <c r="E7400" s="5" t="s">
        <v>91</v>
      </c>
      <c r="F7400" s="5" t="s">
        <v>92</v>
      </c>
      <c r="G7400" s="5" t="s">
        <v>88</v>
      </c>
      <c r="H7400" s="5" t="s">
        <v>131</v>
      </c>
      <c r="I7400" s="5">
        <v>264.55690893104833</v>
      </c>
      <c r="J7400" s="5">
        <v>4592.0753613526449</v>
      </c>
      <c r="L7400" s="5">
        <v>231.99510162475531</v>
      </c>
      <c r="M7400" s="5">
        <v>2808.4675362624298</v>
      </c>
      <c r="N7400" s="5">
        <v>1232.2939039034741</v>
      </c>
      <c r="O7400" s="5">
        <v>298.77314215557777</v>
      </c>
      <c r="P7400" s="5">
        <v>980.21698673394667</v>
      </c>
      <c r="Q7400" s="5">
        <v>0</v>
      </c>
      <c r="R7400" s="5">
        <v>298.2938782344529</v>
      </c>
      <c r="S7400" s="5">
        <v>5278.516882656797</v>
      </c>
      <c r="T7400" s="5">
        <v>1825.4939999999999</v>
      </c>
      <c r="U7400" s="5">
        <v>46.851157857701182</v>
      </c>
      <c r="V7400" s="5">
        <v>664</v>
      </c>
      <c r="W7400" s="5">
        <v>709.88498576165262</v>
      </c>
      <c r="X7400" s="5">
        <v>254.79628</v>
      </c>
      <c r="Y7400" s="5">
        <v>4251</v>
      </c>
      <c r="Z7400" s="5">
        <v>0</v>
      </c>
      <c r="AA7400" s="5">
        <v>5744</v>
      </c>
      <c r="AB7400" s="5">
        <v>65</v>
      </c>
      <c r="AC7400" s="5">
        <v>179.98984999999999</v>
      </c>
      <c r="AD7400" s="5">
        <v>0</v>
      </c>
      <c r="AE7400" s="5">
        <v>478.03702744892428</v>
      </c>
      <c r="AF7400" s="5">
        <v>7381.1073122191856</v>
      </c>
      <c r="AG7400" s="5">
        <v>14145</v>
      </c>
      <c r="AH7400" s="5">
        <v>2169.8663517647119</v>
      </c>
      <c r="AI7400" s="5">
        <v>125.4847197053427</v>
      </c>
      <c r="AJ7400" s="5">
        <v>1755.6445234532489</v>
      </c>
      <c r="AL7400" s="5">
        <v>55781.34765625</v>
      </c>
      <c r="AM7400" s="5">
        <v>42245.0625</v>
      </c>
      <c r="AN7400" s="5">
        <v>13536.283203125</v>
      </c>
      <c r="AO7400" s="5" t="s">
        <v>6301</v>
      </c>
    </row>
    <row r="7401" spans="1:41" x14ac:dyDescent="0.4">
      <c r="A7401" s="5">
        <v>2028</v>
      </c>
      <c r="B7401" s="5" t="s">
        <v>6344</v>
      </c>
      <c r="C7401" s="5" t="s">
        <v>171</v>
      </c>
      <c r="D7401" s="5" t="s">
        <v>84</v>
      </c>
      <c r="E7401" s="5" t="s">
        <v>93</v>
      </c>
      <c r="F7401" s="5" t="s">
        <v>225</v>
      </c>
      <c r="G7401" s="5" t="s">
        <v>87</v>
      </c>
      <c r="H7401" s="5" t="s">
        <v>131</v>
      </c>
      <c r="J7401" s="5">
        <v>0</v>
      </c>
      <c r="K7401" s="5">
        <v>41.578158377231233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22.086297248133821</v>
      </c>
      <c r="T7401" s="5">
        <v>0</v>
      </c>
      <c r="U7401" s="5">
        <v>0</v>
      </c>
      <c r="V7401" s="5">
        <v>716.8647996074352</v>
      </c>
      <c r="W7401" s="5">
        <v>10.240925708677645</v>
      </c>
      <c r="X7401" s="5">
        <v>0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F7401" s="5">
        <v>39.632382492582494</v>
      </c>
      <c r="AG7401" s="5">
        <v>0</v>
      </c>
      <c r="AH7401" s="5">
        <v>0</v>
      </c>
      <c r="AI7401" s="5">
        <v>0</v>
      </c>
      <c r="AL7401" s="5">
        <v>830.40252685546875</v>
      </c>
      <c r="AM7401" s="5">
        <v>778.58349609375</v>
      </c>
      <c r="AN7401" s="5">
        <v>51.819084167480469</v>
      </c>
      <c r="AO7401" s="5" t="s">
        <v>7256</v>
      </c>
    </row>
    <row r="7402" spans="1:41" x14ac:dyDescent="0.4">
      <c r="A7402" s="5">
        <v>2028</v>
      </c>
      <c r="B7402" s="5" t="s">
        <v>4980</v>
      </c>
      <c r="C7402" s="5" t="s">
        <v>171</v>
      </c>
      <c r="D7402" s="5" t="s">
        <v>84</v>
      </c>
      <c r="E7402" s="5" t="s">
        <v>93</v>
      </c>
      <c r="F7402" s="5" t="s">
        <v>225</v>
      </c>
      <c r="G7402" s="5" t="s">
        <v>87</v>
      </c>
      <c r="H7402" s="5" t="s">
        <v>131</v>
      </c>
      <c r="I7402" s="5">
        <v>0</v>
      </c>
      <c r="J7402" s="5">
        <v>0</v>
      </c>
      <c r="K7402" s="5">
        <v>42.771334278818955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22.720111699285837</v>
      </c>
      <c r="S7402" s="5">
        <v>0</v>
      </c>
      <c r="T7402" s="5">
        <v>0</v>
      </c>
      <c r="U7402" s="5">
        <v>0</v>
      </c>
      <c r="V7402" s="5">
        <v>0</v>
      </c>
      <c r="W7402" s="5">
        <v>10.534811398723884</v>
      </c>
      <c r="X7402" s="5">
        <v>0</v>
      </c>
      <c r="Z7402" s="5">
        <v>0</v>
      </c>
      <c r="AA7402" s="5">
        <v>0</v>
      </c>
      <c r="AB7402" s="5">
        <v>0</v>
      </c>
      <c r="AC7402" s="5">
        <v>0</v>
      </c>
      <c r="AD7402" s="5">
        <v>0</v>
      </c>
      <c r="AF7402" s="5">
        <v>0</v>
      </c>
      <c r="AG7402" s="5">
        <v>0</v>
      </c>
      <c r="AI7402" s="5">
        <v>0</v>
      </c>
      <c r="AJ7402" s="5">
        <v>0</v>
      </c>
      <c r="AL7402" s="5">
        <v>76.026260375976563</v>
      </c>
      <c r="AM7402" s="5">
        <v>22.720111846923828</v>
      </c>
      <c r="AN7402" s="5">
        <v>53.306148529052734</v>
      </c>
      <c r="AO7402" s="5" t="s">
        <v>6302</v>
      </c>
    </row>
    <row r="7403" spans="1:41" x14ac:dyDescent="0.4">
      <c r="A7403" s="5">
        <v>2028</v>
      </c>
      <c r="B7403" s="5" t="s">
        <v>7352</v>
      </c>
      <c r="C7403" s="5" t="s">
        <v>171</v>
      </c>
      <c r="D7403" s="5" t="s">
        <v>84</v>
      </c>
      <c r="E7403" s="5" t="s">
        <v>93</v>
      </c>
      <c r="F7403" s="5" t="s">
        <v>225</v>
      </c>
      <c r="G7403" s="5" t="s">
        <v>87</v>
      </c>
      <c r="H7403" s="5" t="s">
        <v>131</v>
      </c>
      <c r="J7403" s="5">
        <v>0</v>
      </c>
      <c r="K7403" s="5">
        <v>40.599999999999987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21.566700000000001</v>
      </c>
      <c r="S7403" s="5">
        <v>0</v>
      </c>
      <c r="T7403" s="5">
        <v>0</v>
      </c>
      <c r="U7403" s="5">
        <v>0</v>
      </c>
      <c r="V7403" s="5">
        <v>0</v>
      </c>
      <c r="W7403" s="5">
        <v>42.50136970302335</v>
      </c>
      <c r="X7403" s="5">
        <v>0</v>
      </c>
      <c r="Z7403" s="5">
        <v>0</v>
      </c>
      <c r="AA7403" s="5">
        <v>0</v>
      </c>
      <c r="AB7403" s="5">
        <v>0</v>
      </c>
      <c r="AC7403" s="5">
        <v>0</v>
      </c>
      <c r="AD7403" s="5">
        <v>0</v>
      </c>
      <c r="AF7403" s="5">
        <v>47.3</v>
      </c>
      <c r="AG7403" s="5">
        <v>0</v>
      </c>
      <c r="AH7403" s="5">
        <v>0</v>
      </c>
      <c r="AI7403" s="5">
        <v>0</v>
      </c>
      <c r="AJ7403" s="5">
        <v>0</v>
      </c>
      <c r="AL7403" s="5">
        <v>151.96806335449219</v>
      </c>
      <c r="AM7403" s="5">
        <v>68.86669921875</v>
      </c>
      <c r="AN7403" s="5">
        <v>83.101371765136719</v>
      </c>
      <c r="AO7403" s="5" t="s">
        <v>8207</v>
      </c>
    </row>
    <row r="7404" spans="1:41" x14ac:dyDescent="0.4">
      <c r="A7404" s="5">
        <v>2028</v>
      </c>
      <c r="B7404" s="5" t="s">
        <v>6344</v>
      </c>
      <c r="C7404" s="5" t="s">
        <v>171</v>
      </c>
      <c r="D7404" s="5" t="s">
        <v>84</v>
      </c>
      <c r="E7404" s="5" t="s">
        <v>93</v>
      </c>
      <c r="F7404" s="5" t="s">
        <v>225</v>
      </c>
      <c r="G7404" s="5" t="s">
        <v>88</v>
      </c>
      <c r="H7404" s="5" t="s">
        <v>131</v>
      </c>
      <c r="I7404" s="5">
        <v>0</v>
      </c>
      <c r="J7404" s="5">
        <v>0</v>
      </c>
      <c r="K7404" s="5">
        <v>46.862604794499788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25.268826372261561</v>
      </c>
      <c r="S7404" s="5">
        <v>0</v>
      </c>
      <c r="T7404" s="5">
        <v>0</v>
      </c>
      <c r="U7404" s="5">
        <v>0</v>
      </c>
      <c r="V7404" s="5">
        <v>820</v>
      </c>
      <c r="W7404" s="5">
        <v>11.71659381002266</v>
      </c>
      <c r="X7404" s="5">
        <v>0</v>
      </c>
      <c r="Z7404" s="5">
        <v>0</v>
      </c>
      <c r="AA7404" s="5">
        <v>0</v>
      </c>
      <c r="AB7404" s="5">
        <v>0</v>
      </c>
      <c r="AC7404" s="5">
        <v>0</v>
      </c>
      <c r="AD7404" s="5">
        <v>0</v>
      </c>
      <c r="AE7404" s="5">
        <v>0</v>
      </c>
      <c r="AF7404" s="5">
        <v>46.250082405683443</v>
      </c>
      <c r="AG7404" s="5">
        <v>0</v>
      </c>
      <c r="AH7404" s="5">
        <v>0</v>
      </c>
      <c r="AI7404" s="5">
        <v>0</v>
      </c>
      <c r="AJ7404" s="5">
        <v>0</v>
      </c>
      <c r="AL7404" s="5">
        <v>950.09808349609375</v>
      </c>
      <c r="AM7404" s="5">
        <v>891.51885986328125</v>
      </c>
      <c r="AN7404" s="5">
        <v>58.579200744628906</v>
      </c>
      <c r="AO7404" s="5" t="s">
        <v>7257</v>
      </c>
    </row>
    <row r="7405" spans="1:41" x14ac:dyDescent="0.4">
      <c r="A7405" s="5">
        <v>2028</v>
      </c>
      <c r="B7405" s="5" t="s">
        <v>4980</v>
      </c>
      <c r="C7405" s="5" t="s">
        <v>171</v>
      </c>
      <c r="D7405" s="5" t="s">
        <v>84</v>
      </c>
      <c r="E7405" s="5" t="s">
        <v>93</v>
      </c>
      <c r="F7405" s="5" t="s">
        <v>225</v>
      </c>
      <c r="G7405" s="5" t="s">
        <v>88</v>
      </c>
      <c r="H7405" s="5" t="s">
        <v>131</v>
      </c>
      <c r="I7405" s="5">
        <v>0</v>
      </c>
      <c r="J7405" s="5">
        <v>0</v>
      </c>
      <c r="K7405" s="5">
        <v>48</v>
      </c>
      <c r="L7405" s="5">
        <v>0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25.7328583348759</v>
      </c>
      <c r="S7405" s="5">
        <v>0</v>
      </c>
      <c r="T7405" s="5">
        <v>0</v>
      </c>
      <c r="U7405" s="5">
        <v>0</v>
      </c>
      <c r="V7405" s="5">
        <v>0</v>
      </c>
      <c r="W7405" s="5">
        <v>11.95092568622311</v>
      </c>
      <c r="X7405" s="5">
        <v>0</v>
      </c>
      <c r="Z7405" s="5">
        <v>0</v>
      </c>
      <c r="AA7405" s="5">
        <v>0</v>
      </c>
      <c r="AB7405" s="5">
        <v>0</v>
      </c>
      <c r="AC7405" s="5">
        <v>0</v>
      </c>
      <c r="AD7405" s="5">
        <v>0</v>
      </c>
      <c r="AE7405" s="5">
        <v>0</v>
      </c>
      <c r="AF7405" s="5">
        <v>0</v>
      </c>
      <c r="AG7405" s="5">
        <v>0</v>
      </c>
      <c r="AH7405" s="5">
        <v>0</v>
      </c>
      <c r="AI7405" s="5">
        <v>0</v>
      </c>
      <c r="AJ7405" s="5">
        <v>0</v>
      </c>
      <c r="AL7405" s="5">
        <v>85.683784484863281</v>
      </c>
      <c r="AM7405" s="5">
        <v>25.732858657836914</v>
      </c>
      <c r="AN7405" s="5">
        <v>59.950923919677734</v>
      </c>
      <c r="AO7405" s="5" t="s">
        <v>6303</v>
      </c>
    </row>
    <row r="7406" spans="1:41" x14ac:dyDescent="0.4">
      <c r="A7406" s="5">
        <v>2028</v>
      </c>
      <c r="B7406" s="5" t="s">
        <v>7352</v>
      </c>
      <c r="C7406" s="5" t="s">
        <v>171</v>
      </c>
      <c r="D7406" s="5" t="s">
        <v>84</v>
      </c>
      <c r="E7406" s="5" t="s">
        <v>93</v>
      </c>
      <c r="F7406" s="5" t="s">
        <v>225</v>
      </c>
      <c r="G7406" s="5" t="s">
        <v>88</v>
      </c>
      <c r="H7406" s="5" t="s">
        <v>131</v>
      </c>
      <c r="I7406" s="5">
        <v>0</v>
      </c>
      <c r="J7406" s="5">
        <v>0</v>
      </c>
      <c r="K7406" s="5">
        <v>46.787276000412433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24.743282672334441</v>
      </c>
      <c r="S7406" s="5">
        <v>0</v>
      </c>
      <c r="T7406" s="5">
        <v>0</v>
      </c>
      <c r="U7406" s="5">
        <v>0</v>
      </c>
      <c r="V7406" s="5">
        <v>0</v>
      </c>
      <c r="W7406" s="5">
        <v>42.50136970302335</v>
      </c>
      <c r="X7406" s="5">
        <v>0</v>
      </c>
      <c r="Y7406" s="5">
        <v>0</v>
      </c>
      <c r="Z7406" s="5">
        <v>0</v>
      </c>
      <c r="AA7406" s="5">
        <v>0</v>
      </c>
      <c r="AB7406" s="5">
        <v>0</v>
      </c>
      <c r="AC7406" s="5">
        <v>0</v>
      </c>
      <c r="AD7406" s="5">
        <v>0</v>
      </c>
      <c r="AF7406" s="5">
        <v>55.528458166043919</v>
      </c>
      <c r="AG7406" s="5">
        <v>0</v>
      </c>
      <c r="AH7406" s="5">
        <v>0</v>
      </c>
      <c r="AI7406" s="5">
        <v>0</v>
      </c>
      <c r="AJ7406" s="5">
        <v>0</v>
      </c>
      <c r="AL7406" s="5">
        <v>169.56039428710938</v>
      </c>
      <c r="AM7406" s="5">
        <v>80.271743774414063</v>
      </c>
      <c r="AN7406" s="5">
        <v>89.288650512695313</v>
      </c>
      <c r="AO7406" s="5" t="s">
        <v>8208</v>
      </c>
    </row>
    <row r="7407" spans="1:41" x14ac:dyDescent="0.4">
      <c r="A7407" s="5">
        <v>2028</v>
      </c>
      <c r="B7407" s="5" t="s">
        <v>4980</v>
      </c>
      <c r="C7407" s="5" t="s">
        <v>171</v>
      </c>
      <c r="D7407" s="5" t="s">
        <v>84</v>
      </c>
      <c r="E7407" s="5" t="s">
        <v>93</v>
      </c>
      <c r="F7407" s="5" t="s">
        <v>228</v>
      </c>
      <c r="G7407" s="5" t="s">
        <v>87</v>
      </c>
      <c r="H7407" s="5" t="s">
        <v>131</v>
      </c>
      <c r="I7407" s="5">
        <v>263.37028496809705</v>
      </c>
      <c r="J7407" s="5">
        <v>0</v>
      </c>
      <c r="K7407" s="5">
        <v>139.00683640616163</v>
      </c>
      <c r="L7407" s="5">
        <v>126.4177367846866</v>
      </c>
      <c r="M7407" s="5">
        <v>210.69622797447767</v>
      </c>
      <c r="N7407" s="5">
        <v>144.85471021359328</v>
      </c>
      <c r="O7407" s="5">
        <v>347.64877615788816</v>
      </c>
      <c r="P7407" s="5">
        <v>52.674056993619416</v>
      </c>
      <c r="Q7407" s="5">
        <v>254.510469599597</v>
      </c>
      <c r="R7407" s="5">
        <v>170.78912445358458</v>
      </c>
      <c r="S7407" s="5">
        <v>474.06651294257472</v>
      </c>
      <c r="T7407" s="5">
        <v>263.37028496809705</v>
      </c>
      <c r="U7407" s="5">
        <v>189.62660517702989</v>
      </c>
      <c r="V7407" s="5">
        <v>0</v>
      </c>
      <c r="W7407" s="5">
        <v>0</v>
      </c>
      <c r="X7407" s="5">
        <v>158.02217098085825</v>
      </c>
      <c r="Z7407" s="5">
        <v>1282.1009923979573</v>
      </c>
      <c r="AA7407" s="5">
        <v>1007.1279697180032</v>
      </c>
      <c r="AB7407" s="5">
        <v>0</v>
      </c>
      <c r="AC7407" s="5">
        <v>154.86172756124108</v>
      </c>
      <c r="AD7407" s="5">
        <v>142.21995388277242</v>
      </c>
      <c r="AF7407" s="5">
        <v>2300.4867651393342</v>
      </c>
      <c r="AG7407" s="5">
        <v>1052.427658732516</v>
      </c>
      <c r="AH7407" s="5">
        <v>863.85453469535844</v>
      </c>
      <c r="AI7407" s="5">
        <v>0</v>
      </c>
      <c r="AJ7407" s="5">
        <v>0</v>
      </c>
      <c r="AK7407" s="5">
        <v>62.155387252470909</v>
      </c>
      <c r="AL7407" s="5">
        <v>9660.2890625</v>
      </c>
      <c r="AM7407" s="5">
        <v>6999.248046875</v>
      </c>
      <c r="AN7407" s="5">
        <v>2661.04052734375</v>
      </c>
      <c r="AO7407" s="5" t="s">
        <v>6304</v>
      </c>
    </row>
    <row r="7408" spans="1:41" x14ac:dyDescent="0.4">
      <c r="A7408" s="5">
        <v>2028</v>
      </c>
      <c r="B7408" s="5" t="s">
        <v>7352</v>
      </c>
      <c r="C7408" s="5" t="s">
        <v>171</v>
      </c>
      <c r="D7408" s="5" t="s">
        <v>84</v>
      </c>
      <c r="E7408" s="5" t="s">
        <v>93</v>
      </c>
      <c r="F7408" s="5" t="s">
        <v>228</v>
      </c>
      <c r="G7408" s="5" t="s">
        <v>87</v>
      </c>
      <c r="H7408" s="5" t="s">
        <v>131</v>
      </c>
      <c r="I7408" s="5">
        <v>147.0588235294118</v>
      </c>
      <c r="J7408" s="5">
        <v>0</v>
      </c>
      <c r="K7408" s="5">
        <v>99.949225000000013</v>
      </c>
      <c r="L7408" s="5">
        <v>65.349999999999994</v>
      </c>
      <c r="M7408" s="5">
        <v>0</v>
      </c>
      <c r="N7408" s="5">
        <v>137.53227343750001</v>
      </c>
      <c r="O7408" s="5">
        <v>330</v>
      </c>
      <c r="P7408" s="5">
        <v>250</v>
      </c>
      <c r="Q7408" s="5">
        <v>390.08621369814398</v>
      </c>
      <c r="R7408" s="5">
        <v>151.96660281179999</v>
      </c>
      <c r="S7408" s="5">
        <v>1050</v>
      </c>
      <c r="T7408" s="5">
        <v>237.5</v>
      </c>
      <c r="U7408" s="5">
        <v>125</v>
      </c>
      <c r="V7408" s="5">
        <v>700</v>
      </c>
      <c r="W7408" s="5">
        <v>0</v>
      </c>
      <c r="X7408" s="5">
        <v>180</v>
      </c>
      <c r="Y7408" s="5">
        <v>3079.320638494064</v>
      </c>
      <c r="Z7408" s="5">
        <v>400.54672883723771</v>
      </c>
      <c r="AA7408" s="5">
        <v>0</v>
      </c>
      <c r="AB7408" s="5">
        <v>0</v>
      </c>
      <c r="AC7408" s="5">
        <v>228</v>
      </c>
      <c r="AD7408" s="5">
        <v>909.81419760000006</v>
      </c>
      <c r="AF7408" s="5">
        <v>1861.9</v>
      </c>
      <c r="AG7408" s="5">
        <v>33996</v>
      </c>
      <c r="AH7408" s="5">
        <v>938.4</v>
      </c>
      <c r="AI7408" s="5">
        <v>6</v>
      </c>
      <c r="AJ7408" s="5">
        <v>0</v>
      </c>
      <c r="AK7408" s="5">
        <v>159</v>
      </c>
      <c r="AL7408" s="5">
        <v>45443.421875</v>
      </c>
      <c r="AM7408" s="5">
        <v>41532.76171875</v>
      </c>
      <c r="AN7408" s="5">
        <v>3910.663330078125</v>
      </c>
      <c r="AO7408" s="5" t="s">
        <v>8209</v>
      </c>
    </row>
    <row r="7409" spans="1:41" x14ac:dyDescent="0.4">
      <c r="A7409" s="5">
        <v>2028</v>
      </c>
      <c r="B7409" s="5" t="s">
        <v>6344</v>
      </c>
      <c r="C7409" s="5" t="s">
        <v>171</v>
      </c>
      <c r="D7409" s="5" t="s">
        <v>84</v>
      </c>
      <c r="E7409" s="5" t="s">
        <v>93</v>
      </c>
      <c r="F7409" s="5" t="s">
        <v>228</v>
      </c>
      <c r="G7409" s="5" t="s">
        <v>87</v>
      </c>
      <c r="H7409" s="5" t="s">
        <v>131</v>
      </c>
      <c r="I7409" s="5">
        <v>0</v>
      </c>
      <c r="J7409" s="5">
        <v>0</v>
      </c>
      <c r="K7409" s="5">
        <v>102.35725878649066</v>
      </c>
      <c r="L7409" s="5">
        <v>66.924449506208404</v>
      </c>
      <c r="M7409" s="5">
        <v>358.4323998037176</v>
      </c>
      <c r="N7409" s="5">
        <v>141.715978141823</v>
      </c>
      <c r="O7409" s="5">
        <v>337.9505483863623</v>
      </c>
      <c r="P7409" s="5">
        <v>143.37295992148705</v>
      </c>
      <c r="Q7409" s="5">
        <v>240.14192666482262</v>
      </c>
      <c r="R7409" s="5">
        <v>150.70794747087967</v>
      </c>
      <c r="S7409" s="5">
        <v>1148.6775284841117</v>
      </c>
      <c r="T7409" s="5">
        <v>256.02314271694115</v>
      </c>
      <c r="U7409" s="5">
        <v>158.7343484845035</v>
      </c>
      <c r="V7409" s="5">
        <v>0</v>
      </c>
      <c r="W7409" s="5">
        <v>0</v>
      </c>
      <c r="X7409" s="5">
        <v>51.204628543388232</v>
      </c>
      <c r="Z7409" s="5">
        <v>1284.6303837504395</v>
      </c>
      <c r="AA7409" s="5">
        <v>0</v>
      </c>
      <c r="AB7409" s="5">
        <v>0</v>
      </c>
      <c r="AC7409" s="5">
        <v>218.07027204058178</v>
      </c>
      <c r="AD7409" s="5">
        <v>226.3992635191286</v>
      </c>
      <c r="AF7409" s="5">
        <v>1906.7579576986909</v>
      </c>
      <c r="AG7409" s="5">
        <v>36491.490577731056</v>
      </c>
      <c r="AH7409" s="5">
        <v>686.14202248140225</v>
      </c>
      <c r="AI7409" s="5">
        <v>0</v>
      </c>
      <c r="AJ7409" s="5">
        <v>0</v>
      </c>
      <c r="AK7409" s="5">
        <v>60.42146168119811</v>
      </c>
      <c r="AL7409" s="5">
        <v>44030.15625</v>
      </c>
      <c r="AM7409" s="5">
        <v>40802.546875</v>
      </c>
      <c r="AN7409" s="5">
        <v>3227.608154296875</v>
      </c>
      <c r="AO7409" s="5" t="s">
        <v>7258</v>
      </c>
    </row>
    <row r="7410" spans="1:41" x14ac:dyDescent="0.4">
      <c r="A7410" s="5">
        <v>2028</v>
      </c>
      <c r="B7410" s="5" t="s">
        <v>4980</v>
      </c>
      <c r="C7410" s="5" t="s">
        <v>171</v>
      </c>
      <c r="D7410" s="5" t="s">
        <v>84</v>
      </c>
      <c r="E7410" s="5" t="s">
        <v>93</v>
      </c>
      <c r="F7410" s="5" t="s">
        <v>228</v>
      </c>
      <c r="G7410" s="5" t="s">
        <v>88</v>
      </c>
      <c r="H7410" s="5" t="s">
        <v>131</v>
      </c>
      <c r="I7410" s="5">
        <v>304.7486049986893</v>
      </c>
      <c r="J7410" s="5">
        <v>0</v>
      </c>
      <c r="K7410" s="5">
        <v>155</v>
      </c>
      <c r="L7410" s="5">
        <v>146.5232220787928</v>
      </c>
      <c r="M7410" s="5">
        <v>239.0185137244622</v>
      </c>
      <c r="N7410" s="5">
        <v>166.59503472233101</v>
      </c>
      <c r="O7410" s="5">
        <v>394.38054764536258</v>
      </c>
      <c r="P7410" s="5">
        <v>60.283949999999997</v>
      </c>
      <c r="Q7410" s="5">
        <v>293.57008309845509</v>
      </c>
      <c r="R7410" s="5">
        <v>193.4362120605123</v>
      </c>
      <c r="S7410" s="5">
        <v>527.85168826567963</v>
      </c>
      <c r="T7410" s="5">
        <v>304.24900000000002</v>
      </c>
      <c r="U7410" s="5">
        <v>200.7906765330051</v>
      </c>
      <c r="V7410" s="5">
        <v>0</v>
      </c>
      <c r="W7410" s="5">
        <v>0</v>
      </c>
      <c r="X7410" s="5">
        <v>184.35</v>
      </c>
      <c r="Z7410" s="5">
        <v>1474.5233967961719</v>
      </c>
      <c r="AA7410" s="5">
        <v>1283</v>
      </c>
      <c r="AB7410" s="5">
        <v>0</v>
      </c>
      <c r="AC7410" s="5">
        <v>175.67867000000001</v>
      </c>
      <c r="AD7410" s="5">
        <v>163.67598505879289</v>
      </c>
      <c r="AE7410" s="5">
        <v>0</v>
      </c>
      <c r="AF7410" s="5">
        <v>2666.356333778831</v>
      </c>
      <c r="AG7410" s="5">
        <v>1278</v>
      </c>
      <c r="AH7410" s="5">
        <v>1024.3468096989429</v>
      </c>
      <c r="AI7410" s="5">
        <v>0</v>
      </c>
      <c r="AJ7410" s="5">
        <v>0</v>
      </c>
      <c r="AK7410" s="5">
        <v>71</v>
      </c>
      <c r="AL7410" s="5">
        <v>11307.3779296875</v>
      </c>
      <c r="AM7410" s="5">
        <v>8243.505859375</v>
      </c>
      <c r="AN7410" s="5">
        <v>3063.87255859375</v>
      </c>
      <c r="AO7410" s="5" t="s">
        <v>6305</v>
      </c>
    </row>
    <row r="7411" spans="1:41" x14ac:dyDescent="0.4">
      <c r="A7411" s="5">
        <v>2028</v>
      </c>
      <c r="B7411" s="5" t="s">
        <v>7352</v>
      </c>
      <c r="C7411" s="5" t="s">
        <v>171</v>
      </c>
      <c r="D7411" s="5" t="s">
        <v>84</v>
      </c>
      <c r="E7411" s="5" t="s">
        <v>93</v>
      </c>
      <c r="F7411" s="5" t="s">
        <v>228</v>
      </c>
      <c r="G7411" s="5" t="s">
        <v>88</v>
      </c>
      <c r="H7411" s="5" t="s">
        <v>131</v>
      </c>
      <c r="I7411" s="5">
        <v>150</v>
      </c>
      <c r="J7411" s="5">
        <v>0</v>
      </c>
      <c r="K7411" s="5">
        <v>115.1810831552296</v>
      </c>
      <c r="L7411" s="5">
        <v>76.695602355256867</v>
      </c>
      <c r="M7411" s="5">
        <v>0</v>
      </c>
      <c r="N7411" s="5">
        <v>157.83203699687499</v>
      </c>
      <c r="O7411" s="5">
        <v>379.0662703242624</v>
      </c>
      <c r="P7411" s="5">
        <v>281.31097705534228</v>
      </c>
      <c r="Q7411" s="5">
        <v>450.92294062201921</v>
      </c>
      <c r="R7411" s="5">
        <v>174.34992883133449</v>
      </c>
      <c r="S7411" s="5">
        <v>1214.589235127479</v>
      </c>
      <c r="T7411" s="5">
        <v>278.77997527055248</v>
      </c>
      <c r="U7411" s="5">
        <v>135.34710360803399</v>
      </c>
      <c r="V7411" s="5">
        <v>804</v>
      </c>
      <c r="W7411" s="5">
        <v>0</v>
      </c>
      <c r="X7411" s="5">
        <v>206.96612941233789</v>
      </c>
      <c r="Y7411" s="5">
        <v>3670.8391334753219</v>
      </c>
      <c r="Z7411" s="5">
        <v>457.9975855354968</v>
      </c>
      <c r="AA7411" s="5">
        <v>0</v>
      </c>
      <c r="AB7411" s="5">
        <v>0</v>
      </c>
      <c r="AC7411" s="5">
        <v>261.90033222403582</v>
      </c>
      <c r="AD7411" s="5">
        <v>1051.706210050578</v>
      </c>
      <c r="AF7411" s="5">
        <v>2185.8020350815468</v>
      </c>
      <c r="AG7411" s="5">
        <v>39832</v>
      </c>
      <c r="AH7411" s="5">
        <v>1143.9556245097499</v>
      </c>
      <c r="AI7411" s="5">
        <v>6.8921140058956798</v>
      </c>
      <c r="AJ7411" s="5">
        <v>0</v>
      </c>
      <c r="AK7411" s="5">
        <v>183</v>
      </c>
      <c r="AL7411" s="5">
        <v>53219.13671875</v>
      </c>
      <c r="AM7411" s="5">
        <v>48639</v>
      </c>
      <c r="AN7411" s="5">
        <v>4580.13671875</v>
      </c>
      <c r="AO7411" s="5" t="s">
        <v>8210</v>
      </c>
    </row>
    <row r="7412" spans="1:41" x14ac:dyDescent="0.4">
      <c r="A7412" s="5">
        <v>2028</v>
      </c>
      <c r="B7412" s="5" t="s">
        <v>6344</v>
      </c>
      <c r="C7412" s="5" t="s">
        <v>171</v>
      </c>
      <c r="D7412" s="5" t="s">
        <v>84</v>
      </c>
      <c r="E7412" s="5" t="s">
        <v>93</v>
      </c>
      <c r="F7412" s="5" t="s">
        <v>228</v>
      </c>
      <c r="G7412" s="5" t="s">
        <v>88</v>
      </c>
      <c r="H7412" s="5" t="s">
        <v>131</v>
      </c>
      <c r="I7412" s="5">
        <v>0</v>
      </c>
      <c r="J7412" s="5">
        <v>0</v>
      </c>
      <c r="K7412" s="5">
        <v>115.36652784954531</v>
      </c>
      <c r="L7412" s="5">
        <v>78.229514402362</v>
      </c>
      <c r="M7412" s="5">
        <v>410.08078335079301</v>
      </c>
      <c r="N7412" s="5">
        <v>162.13651573800001</v>
      </c>
      <c r="O7412" s="5">
        <v>386.6475957307477</v>
      </c>
      <c r="P7412" s="5">
        <v>162.75019130383939</v>
      </c>
      <c r="Q7412" s="5">
        <v>274.74522240736832</v>
      </c>
      <c r="R7412" s="5">
        <v>172.4242372896322</v>
      </c>
      <c r="S7412" s="5">
        <v>1314.1964313387159</v>
      </c>
      <c r="T7412" s="5">
        <v>297.93980036806499</v>
      </c>
      <c r="U7412" s="5">
        <v>174.58940316858909</v>
      </c>
      <c r="V7412" s="5">
        <v>0</v>
      </c>
      <c r="W7412" s="5">
        <v>0</v>
      </c>
      <c r="X7412" s="5">
        <v>61</v>
      </c>
      <c r="Z7412" s="5">
        <v>1481.3007551697231</v>
      </c>
      <c r="AA7412" s="5">
        <v>0</v>
      </c>
      <c r="AB7412" s="5">
        <v>0</v>
      </c>
      <c r="AC7412" s="5">
        <v>253.43374</v>
      </c>
      <c r="AD7412" s="5">
        <v>246.10301795725059</v>
      </c>
      <c r="AE7412" s="5">
        <v>0</v>
      </c>
      <c r="AF7412" s="5">
        <v>2225.1428535178811</v>
      </c>
      <c r="AG7412" s="5">
        <v>42585</v>
      </c>
      <c r="AH7412" s="5">
        <v>857.87021789415758</v>
      </c>
      <c r="AI7412" s="5">
        <v>0</v>
      </c>
      <c r="AJ7412" s="5">
        <v>0</v>
      </c>
      <c r="AK7412" s="5">
        <v>69</v>
      </c>
      <c r="AL7412" s="5">
        <v>51327.95703125</v>
      </c>
      <c r="AM7412" s="5">
        <v>47569.75390625</v>
      </c>
      <c r="AN7412" s="5">
        <v>3758.2041015625</v>
      </c>
      <c r="AO7412" s="5" t="s">
        <v>7259</v>
      </c>
    </row>
    <row r="7413" spans="1:41" x14ac:dyDescent="0.4">
      <c r="A7413" s="5">
        <v>2028</v>
      </c>
      <c r="B7413" s="5" t="s">
        <v>7352</v>
      </c>
      <c r="C7413" s="5" t="s">
        <v>171</v>
      </c>
      <c r="D7413" s="5" t="s">
        <v>84</v>
      </c>
      <c r="E7413" s="5" t="s">
        <v>93</v>
      </c>
      <c r="F7413" s="5" t="s">
        <v>231</v>
      </c>
      <c r="G7413" s="5" t="s">
        <v>87</v>
      </c>
      <c r="H7413" s="5" t="s">
        <v>131</v>
      </c>
      <c r="I7413" s="5">
        <v>714.70588235294122</v>
      </c>
      <c r="J7413" s="5">
        <v>305.23500000000001</v>
      </c>
      <c r="K7413" s="5">
        <v>21.753920000000001</v>
      </c>
      <c r="L7413" s="5">
        <v>295</v>
      </c>
      <c r="M7413" s="5">
        <v>350</v>
      </c>
      <c r="N7413" s="5">
        <v>66.732923828124996</v>
      </c>
      <c r="O7413" s="5">
        <v>11.167999999999999</v>
      </c>
      <c r="P7413" s="5">
        <v>1420.27</v>
      </c>
      <c r="Q7413" s="5">
        <v>45.58382478368128</v>
      </c>
      <c r="R7413" s="5">
        <v>474.71705659999998</v>
      </c>
      <c r="S7413" s="5">
        <v>0</v>
      </c>
      <c r="T7413" s="5">
        <v>370.5</v>
      </c>
      <c r="U7413" s="5">
        <v>50</v>
      </c>
      <c r="V7413" s="5">
        <v>0</v>
      </c>
      <c r="W7413" s="5">
        <v>159.66730780324991</v>
      </c>
      <c r="X7413" s="5">
        <v>0</v>
      </c>
      <c r="Y7413" s="5">
        <v>7620.8327587495951</v>
      </c>
      <c r="Z7413" s="5">
        <v>125.4813482672816</v>
      </c>
      <c r="AA7413" s="5">
        <v>3424</v>
      </c>
      <c r="AB7413" s="5">
        <v>166</v>
      </c>
      <c r="AC7413" s="5">
        <v>534</v>
      </c>
      <c r="AD7413" s="5">
        <v>289.97089504807781</v>
      </c>
      <c r="AE7413" s="5">
        <v>5202.2928276000002</v>
      </c>
      <c r="AF7413" s="5">
        <v>1796.3679999999999</v>
      </c>
      <c r="AG7413" s="5">
        <v>0</v>
      </c>
      <c r="AH7413" s="5">
        <v>788.54204520725693</v>
      </c>
      <c r="AI7413" s="5">
        <v>687</v>
      </c>
      <c r="AJ7413" s="5">
        <v>2244</v>
      </c>
      <c r="AK7413" s="5">
        <v>324</v>
      </c>
      <c r="AL7413" s="5">
        <v>27487.822265625</v>
      </c>
      <c r="AM7413" s="5">
        <v>24319.21875</v>
      </c>
      <c r="AN7413" s="5">
        <v>3168.60205078125</v>
      </c>
      <c r="AO7413" s="5" t="s">
        <v>8211</v>
      </c>
    </row>
    <row r="7414" spans="1:41" x14ac:dyDescent="0.4">
      <c r="A7414" s="5">
        <v>2028</v>
      </c>
      <c r="B7414" s="5" t="s">
        <v>4980</v>
      </c>
      <c r="C7414" s="5" t="s">
        <v>171</v>
      </c>
      <c r="D7414" s="5" t="s">
        <v>84</v>
      </c>
      <c r="E7414" s="5" t="s">
        <v>93</v>
      </c>
      <c r="F7414" s="5" t="s">
        <v>231</v>
      </c>
      <c r="G7414" s="5" t="s">
        <v>87</v>
      </c>
      <c r="H7414" s="5" t="s">
        <v>131</v>
      </c>
      <c r="I7414" s="5">
        <v>547.81019273364188</v>
      </c>
      <c r="J7414" s="5">
        <v>116.06833806658025</v>
      </c>
      <c r="K7414" s="5">
        <v>22.917344438292748</v>
      </c>
      <c r="L7414" s="5">
        <v>316.0443419617165</v>
      </c>
      <c r="M7414" s="5">
        <v>368.71839895533589</v>
      </c>
      <c r="N7414" s="5">
        <v>70.286154690006015</v>
      </c>
      <c r="O7414" s="5">
        <v>23.530554740189665</v>
      </c>
      <c r="P7414" s="5">
        <v>1074.8352025776016</v>
      </c>
      <c r="Q7414" s="5">
        <v>44.453334933093274</v>
      </c>
      <c r="R7414" s="5">
        <v>0</v>
      </c>
      <c r="S7414" s="5">
        <v>632.088683923433</v>
      </c>
      <c r="T7414" s="5">
        <v>410.85764455023144</v>
      </c>
      <c r="U7414" s="5">
        <v>0</v>
      </c>
      <c r="V7414" s="5">
        <v>0</v>
      </c>
      <c r="W7414" s="5">
        <v>146.43387844226197</v>
      </c>
      <c r="X7414" s="5">
        <v>0</v>
      </c>
      <c r="Z7414" s="5">
        <v>162.96211161687714</v>
      </c>
      <c r="AA7414" s="5">
        <v>1821.4688908393593</v>
      </c>
      <c r="AB7414" s="5">
        <v>265.47724724784183</v>
      </c>
      <c r="AC7414" s="5">
        <v>526.74056993619411</v>
      </c>
      <c r="AD7414" s="5">
        <v>259.15636040860755</v>
      </c>
      <c r="AE7414" s="5">
        <v>6663.6385759470095</v>
      </c>
      <c r="AF7414" s="5">
        <v>852.37159027074938</v>
      </c>
      <c r="AG7414" s="5">
        <v>0</v>
      </c>
      <c r="AH7414" s="5">
        <v>1264.177367846866</v>
      </c>
      <c r="AI7414" s="5">
        <v>123.25729336506943</v>
      </c>
      <c r="AJ7414" s="5">
        <v>1020.8232245363442</v>
      </c>
      <c r="AK7414" s="5">
        <v>358.18358755661205</v>
      </c>
      <c r="AL7414" s="5">
        <v>17092.30078125</v>
      </c>
      <c r="AM7414" s="5">
        <v>13217.5029296875</v>
      </c>
      <c r="AN7414" s="5">
        <v>3874.79833984375</v>
      </c>
      <c r="AO7414" s="5" t="s">
        <v>6306</v>
      </c>
    </row>
    <row r="7415" spans="1:41" x14ac:dyDescent="0.4">
      <c r="A7415" s="5">
        <v>2028</v>
      </c>
      <c r="B7415" s="5" t="s">
        <v>6344</v>
      </c>
      <c r="C7415" s="5" t="s">
        <v>171</v>
      </c>
      <c r="D7415" s="5" t="s">
        <v>84</v>
      </c>
      <c r="E7415" s="5" t="s">
        <v>93</v>
      </c>
      <c r="F7415" s="5" t="s">
        <v>231</v>
      </c>
      <c r="G7415" s="5" t="s">
        <v>87</v>
      </c>
      <c r="H7415" s="5" t="s">
        <v>131</v>
      </c>
      <c r="I7415" s="5">
        <v>685.11792991053449</v>
      </c>
      <c r="J7415" s="5">
        <v>112.83042308792683</v>
      </c>
      <c r="K7415" s="5">
        <v>22.278027859251683</v>
      </c>
      <c r="L7415" s="5">
        <v>660.53970820970812</v>
      </c>
      <c r="M7415" s="5">
        <v>0</v>
      </c>
      <c r="N7415" s="5">
        <v>1866.4763005161783</v>
      </c>
      <c r="O7415" s="5">
        <v>22.874131662902389</v>
      </c>
      <c r="P7415" s="5">
        <v>1249.6694414528072</v>
      </c>
      <c r="Q7415" s="5">
        <v>44.500574959565377</v>
      </c>
      <c r="R7415" s="5">
        <v>0</v>
      </c>
      <c r="S7415" s="5">
        <v>0</v>
      </c>
      <c r="T7415" s="5">
        <v>128.01157135847058</v>
      </c>
      <c r="U7415" s="5">
        <v>0</v>
      </c>
      <c r="V7415" s="5">
        <v>0</v>
      </c>
      <c r="W7415" s="5">
        <v>142.34886735061929</v>
      </c>
      <c r="X7415" s="5">
        <v>102.40925708677646</v>
      </c>
      <c r="Y7415" s="5">
        <v>1448.0668952070191</v>
      </c>
      <c r="Z7415" s="5">
        <v>121.50010746880952</v>
      </c>
      <c r="AA7415" s="5">
        <v>3437.8787604030858</v>
      </c>
      <c r="AB7415" s="5">
        <v>149.51751534669364</v>
      </c>
      <c r="AC7415" s="5">
        <v>512.0462854338823</v>
      </c>
      <c r="AD7415" s="5">
        <v>258.75971235753565</v>
      </c>
      <c r="AE7415" s="5">
        <v>34.440233158282929</v>
      </c>
      <c r="AF7415" s="5">
        <v>1725.1535739215685</v>
      </c>
      <c r="AG7415" s="5">
        <v>0</v>
      </c>
      <c r="AH7415" s="5">
        <v>788.55127956817876</v>
      </c>
      <c r="AI7415" s="5">
        <v>119.81883079152846</v>
      </c>
      <c r="AJ7415" s="5">
        <v>1581.1989294198286</v>
      </c>
      <c r="AK7415" s="5">
        <v>348.19147409503995</v>
      </c>
      <c r="AL7415" s="5">
        <v>15562.1796875</v>
      </c>
      <c r="AM7415" s="5">
        <v>13479.4189453125</v>
      </c>
      <c r="AN7415" s="5">
        <v>2082.7607421875</v>
      </c>
      <c r="AO7415" s="5" t="s">
        <v>7260</v>
      </c>
    </row>
    <row r="7416" spans="1:41" x14ac:dyDescent="0.4">
      <c r="A7416" s="5">
        <v>2028</v>
      </c>
      <c r="B7416" s="5" t="s">
        <v>7352</v>
      </c>
      <c r="C7416" s="5" t="s">
        <v>171</v>
      </c>
      <c r="D7416" s="5" t="s">
        <v>84</v>
      </c>
      <c r="E7416" s="5" t="s">
        <v>93</v>
      </c>
      <c r="F7416" s="5" t="s">
        <v>231</v>
      </c>
      <c r="G7416" s="5" t="s">
        <v>88</v>
      </c>
      <c r="H7416" s="5" t="s">
        <v>131</v>
      </c>
      <c r="I7416" s="5">
        <v>729</v>
      </c>
      <c r="J7416" s="5">
        <v>365.88479444952719</v>
      </c>
      <c r="K7416" s="5">
        <v>25.069129535243651</v>
      </c>
      <c r="L7416" s="5">
        <v>346.21580252181752</v>
      </c>
      <c r="M7416" s="5">
        <v>402.03998367724802</v>
      </c>
      <c r="N7416" s="5">
        <v>76.582703385156236</v>
      </c>
      <c r="O7416" s="5">
        <v>12.828521536307161</v>
      </c>
      <c r="P7416" s="5">
        <v>1598.150165529564</v>
      </c>
      <c r="Q7416" s="5">
        <v>52.692947339487702</v>
      </c>
      <c r="R7416" s="5">
        <v>544.63864758319028</v>
      </c>
      <c r="S7416" s="5">
        <v>0</v>
      </c>
      <c r="T7416" s="5">
        <v>434.89676142206201</v>
      </c>
      <c r="U7416" s="5">
        <v>54.138841443213607</v>
      </c>
      <c r="V7416" s="5">
        <v>0</v>
      </c>
      <c r="W7416" s="5">
        <v>159.66730780324991</v>
      </c>
      <c r="X7416" s="5">
        <v>0</v>
      </c>
      <c r="Y7416" s="5">
        <v>9084.7477105111593</v>
      </c>
      <c r="Z7416" s="5">
        <v>143.47927569646129</v>
      </c>
      <c r="AA7416" s="5">
        <v>4173</v>
      </c>
      <c r="AB7416" s="5">
        <v>191</v>
      </c>
      <c r="AC7416" s="5">
        <v>613.39814652471546</v>
      </c>
      <c r="AD7416" s="5">
        <v>335.1939240566407</v>
      </c>
      <c r="AE7416" s="5">
        <v>5975.7992099787662</v>
      </c>
      <c r="AF7416" s="5">
        <v>2108.8698803133188</v>
      </c>
      <c r="AG7416" s="5">
        <v>0</v>
      </c>
      <c r="AH7416" s="5">
        <v>961.2714277251315</v>
      </c>
      <c r="AI7416" s="5">
        <v>789.14705367505553</v>
      </c>
      <c r="AJ7416" s="5">
        <v>2629.2036509690838</v>
      </c>
      <c r="AK7416" s="5">
        <v>372</v>
      </c>
      <c r="AL7416" s="5">
        <v>32178.9140625</v>
      </c>
      <c r="AM7416" s="5">
        <v>28495.80078125</v>
      </c>
      <c r="AN7416" s="5">
        <v>3683.114013671875</v>
      </c>
      <c r="AO7416" s="5" t="s">
        <v>8212</v>
      </c>
    </row>
    <row r="7417" spans="1:41" x14ac:dyDescent="0.4">
      <c r="A7417" s="5">
        <v>2028</v>
      </c>
      <c r="B7417" s="5" t="s">
        <v>6344</v>
      </c>
      <c r="C7417" s="5" t="s">
        <v>171</v>
      </c>
      <c r="D7417" s="5" t="s">
        <v>84</v>
      </c>
      <c r="E7417" s="5" t="s">
        <v>93</v>
      </c>
      <c r="F7417" s="5" t="s">
        <v>231</v>
      </c>
      <c r="G7417" s="5" t="s">
        <v>88</v>
      </c>
      <c r="H7417" s="5" t="s">
        <v>131</v>
      </c>
      <c r="I7417" s="5">
        <v>799.51692840832595</v>
      </c>
      <c r="J7417" s="5">
        <v>121.3392666066882</v>
      </c>
      <c r="K7417" s="5">
        <v>25.109491519486809</v>
      </c>
      <c r="L7417" s="5">
        <v>772.11992026814823</v>
      </c>
      <c r="M7417" s="5">
        <v>0</v>
      </c>
      <c r="N7417" s="5">
        <v>2135.4258569939998</v>
      </c>
      <c r="O7417" s="5">
        <v>26.17018393406661</v>
      </c>
      <c r="P7417" s="5">
        <v>1418.565542445258</v>
      </c>
      <c r="Q7417" s="5">
        <v>50.912893613893608</v>
      </c>
      <c r="R7417" s="5">
        <v>0</v>
      </c>
      <c r="S7417" s="5">
        <v>0</v>
      </c>
      <c r="T7417" s="5">
        <v>148.9699001840325</v>
      </c>
      <c r="U7417" s="5">
        <v>0</v>
      </c>
      <c r="V7417" s="5">
        <v>0</v>
      </c>
      <c r="W7417" s="5">
        <v>162.8606539593149</v>
      </c>
      <c r="X7417" s="5">
        <v>121</v>
      </c>
      <c r="Y7417" s="5">
        <v>1703.6764302234419</v>
      </c>
      <c r="Z7417" s="5">
        <v>140.10115533879031</v>
      </c>
      <c r="AA7417" s="5">
        <v>4159</v>
      </c>
      <c r="AB7417" s="5">
        <v>77</v>
      </c>
      <c r="AC7417" s="5">
        <v>595.08249999999998</v>
      </c>
      <c r="AD7417" s="5">
        <v>281.27982903777911</v>
      </c>
      <c r="AE7417" s="5">
        <v>39.40290498310619</v>
      </c>
      <c r="AF7417" s="5">
        <v>2013.214698138949</v>
      </c>
      <c r="AG7417" s="5">
        <v>0</v>
      </c>
      <c r="AH7417" s="5">
        <v>985.91054892313628</v>
      </c>
      <c r="AI7417" s="5">
        <v>137.0841475772651</v>
      </c>
      <c r="AJ7417" s="5">
        <v>1845.1724411644991</v>
      </c>
      <c r="AK7417" s="5">
        <v>398</v>
      </c>
      <c r="AL7417" s="5">
        <v>18156.9140625</v>
      </c>
      <c r="AM7417" s="5">
        <v>15793.53125</v>
      </c>
      <c r="AN7417" s="5">
        <v>2363.384765625</v>
      </c>
      <c r="AO7417" s="5" t="s">
        <v>7261</v>
      </c>
    </row>
    <row r="7418" spans="1:41" x14ac:dyDescent="0.4">
      <c r="A7418" s="5">
        <v>2028</v>
      </c>
      <c r="B7418" s="5" t="s">
        <v>4980</v>
      </c>
      <c r="C7418" s="5" t="s">
        <v>171</v>
      </c>
      <c r="D7418" s="5" t="s">
        <v>84</v>
      </c>
      <c r="E7418" s="5" t="s">
        <v>93</v>
      </c>
      <c r="F7418" s="5" t="s">
        <v>231</v>
      </c>
      <c r="G7418" s="5" t="s">
        <v>88</v>
      </c>
      <c r="H7418" s="5" t="s">
        <v>131</v>
      </c>
      <c r="I7418" s="5">
        <v>633.8770983972737</v>
      </c>
      <c r="J7418" s="5">
        <v>125.2468650218607</v>
      </c>
      <c r="K7418" s="5">
        <v>26</v>
      </c>
      <c r="L7418" s="5">
        <v>366.30805519698202</v>
      </c>
      <c r="M7418" s="5">
        <v>418.28239901780881</v>
      </c>
      <c r="N7418" s="5">
        <v>80.834957757430729</v>
      </c>
      <c r="O7418" s="5">
        <v>26.69358761274794</v>
      </c>
      <c r="P7418" s="5">
        <v>1230.1181133299999</v>
      </c>
      <c r="Q7418" s="5">
        <v>51.275569334505363</v>
      </c>
      <c r="R7418" s="5">
        <v>0</v>
      </c>
      <c r="S7418" s="5">
        <v>703.80225102090628</v>
      </c>
      <c r="T7418" s="5">
        <v>474.62844000000001</v>
      </c>
      <c r="U7418" s="5">
        <v>0</v>
      </c>
      <c r="V7418" s="5">
        <v>0</v>
      </c>
      <c r="W7418" s="5">
        <v>166.1178670385012</v>
      </c>
      <c r="X7418" s="5">
        <v>0</v>
      </c>
      <c r="Z7418" s="5">
        <v>187.42006113026201</v>
      </c>
      <c r="AA7418" s="5">
        <v>2171</v>
      </c>
      <c r="AB7418" s="5">
        <v>292</v>
      </c>
      <c r="AC7418" s="5">
        <v>597.54650000000004</v>
      </c>
      <c r="AD7418" s="5">
        <v>298.7636855809352</v>
      </c>
      <c r="AE7418" s="5">
        <v>7559.3806482989294</v>
      </c>
      <c r="AF7418" s="5">
        <v>987.93282486626026</v>
      </c>
      <c r="AG7418" s="5">
        <v>0</v>
      </c>
      <c r="AH7418" s="5">
        <v>1499.0441117545499</v>
      </c>
      <c r="AI7418" s="5">
        <v>139.8258305288104</v>
      </c>
      <c r="AJ7418" s="5">
        <v>1204.829704834418</v>
      </c>
      <c r="AK7418" s="5">
        <v>406</v>
      </c>
      <c r="AL7418" s="5">
        <v>19646.9296875</v>
      </c>
      <c r="AM7418" s="5">
        <v>15195.7705078125</v>
      </c>
      <c r="AN7418" s="5">
        <v>4451.158203125</v>
      </c>
      <c r="AO7418" s="5" t="s">
        <v>6307</v>
      </c>
    </row>
    <row r="7419" spans="1:41" x14ac:dyDescent="0.4">
      <c r="A7419" s="5">
        <v>2028</v>
      </c>
      <c r="B7419" s="5" t="s">
        <v>4980</v>
      </c>
      <c r="C7419" s="5" t="s">
        <v>171</v>
      </c>
      <c r="D7419" s="5" t="s">
        <v>84</v>
      </c>
      <c r="E7419" s="5" t="s">
        <v>93</v>
      </c>
      <c r="F7419" s="5" t="s">
        <v>94</v>
      </c>
      <c r="G7419" s="5" t="s">
        <v>87</v>
      </c>
      <c r="H7419" s="5" t="s">
        <v>131</v>
      </c>
      <c r="I7419" s="5">
        <v>811.18047770173905</v>
      </c>
      <c r="J7419" s="5">
        <v>116.06833806658025</v>
      </c>
      <c r="K7419" s="5">
        <v>204.69551512327337</v>
      </c>
      <c r="L7419" s="5">
        <v>442.46207874640311</v>
      </c>
      <c r="M7419" s="5">
        <v>579.41462692981361</v>
      </c>
      <c r="N7419" s="5">
        <v>215.14086490359927</v>
      </c>
      <c r="O7419" s="5">
        <v>371.17933089807781</v>
      </c>
      <c r="P7419" s="5">
        <v>1127.509259571221</v>
      </c>
      <c r="Q7419" s="5">
        <v>298.96380453269035</v>
      </c>
      <c r="R7419" s="5">
        <v>193.50923615287039</v>
      </c>
      <c r="S7419" s="5">
        <v>1106.1551968660078</v>
      </c>
      <c r="T7419" s="5">
        <v>674.22792951832855</v>
      </c>
      <c r="U7419" s="5">
        <v>189.62660517702989</v>
      </c>
      <c r="V7419" s="5">
        <v>0</v>
      </c>
      <c r="W7419" s="5">
        <v>156.96868984098586</v>
      </c>
      <c r="X7419" s="5">
        <v>158.02217098085825</v>
      </c>
      <c r="Y7419" s="5">
        <v>0</v>
      </c>
      <c r="Z7419" s="5">
        <v>1445.0631040148342</v>
      </c>
      <c r="AA7419" s="5">
        <v>2828.5968605573626</v>
      </c>
      <c r="AB7419" s="5">
        <v>265.47724724784183</v>
      </c>
      <c r="AC7419" s="5">
        <v>681.6022974974353</v>
      </c>
      <c r="AD7419" s="5">
        <v>401.37631429137997</v>
      </c>
      <c r="AE7419" s="5">
        <v>6663.6385759470095</v>
      </c>
      <c r="AF7419" s="5">
        <v>3152.8583554100842</v>
      </c>
      <c r="AG7419" s="5">
        <v>1052.427658732516</v>
      </c>
      <c r="AH7419" s="5">
        <v>2128.0319025422245</v>
      </c>
      <c r="AI7419" s="5">
        <v>123.25729336506943</v>
      </c>
      <c r="AJ7419" s="5">
        <v>1020.8232245363442</v>
      </c>
      <c r="AK7419" s="5">
        <v>420.33897480908291</v>
      </c>
      <c r="AL7419" s="5">
        <v>26828.615234375</v>
      </c>
      <c r="AM7419" s="5">
        <v>20239.46875</v>
      </c>
      <c r="AN7419" s="5">
        <v>6589.14501953125</v>
      </c>
      <c r="AO7419" s="5" t="s">
        <v>6308</v>
      </c>
    </row>
    <row r="7420" spans="1:41" x14ac:dyDescent="0.4">
      <c r="A7420" s="5">
        <v>2028</v>
      </c>
      <c r="B7420" s="5" t="s">
        <v>7352</v>
      </c>
      <c r="C7420" s="5" t="s">
        <v>171</v>
      </c>
      <c r="D7420" s="5" t="s">
        <v>84</v>
      </c>
      <c r="E7420" s="5" t="s">
        <v>93</v>
      </c>
      <c r="F7420" s="5" t="s">
        <v>94</v>
      </c>
      <c r="G7420" s="5" t="s">
        <v>87</v>
      </c>
      <c r="H7420" s="5" t="s">
        <v>131</v>
      </c>
      <c r="I7420" s="5">
        <v>861.76470588235293</v>
      </c>
      <c r="J7420" s="5">
        <v>305.23500000000001</v>
      </c>
      <c r="K7420" s="5">
        <v>162.303145</v>
      </c>
      <c r="L7420" s="5">
        <v>360.35</v>
      </c>
      <c r="M7420" s="5">
        <v>350</v>
      </c>
      <c r="N7420" s="5">
        <v>204.26519726562501</v>
      </c>
      <c r="O7420" s="5">
        <v>341.16800000000001</v>
      </c>
      <c r="P7420" s="5">
        <v>1670.27</v>
      </c>
      <c r="Q7420" s="5">
        <v>435.67003848182532</v>
      </c>
      <c r="R7420" s="5">
        <v>648.2503594118001</v>
      </c>
      <c r="S7420" s="5">
        <v>1050</v>
      </c>
      <c r="T7420" s="5">
        <v>608</v>
      </c>
      <c r="U7420" s="5">
        <v>175</v>
      </c>
      <c r="V7420" s="5">
        <v>700</v>
      </c>
      <c r="W7420" s="5">
        <v>202.16867750627321</v>
      </c>
      <c r="X7420" s="5">
        <v>180</v>
      </c>
      <c r="Y7420" s="5">
        <v>10700.153397243659</v>
      </c>
      <c r="Z7420" s="5">
        <v>526.0280771045193</v>
      </c>
      <c r="AA7420" s="5">
        <v>3424</v>
      </c>
      <c r="AB7420" s="5">
        <v>166</v>
      </c>
      <c r="AC7420" s="5">
        <v>762</v>
      </c>
      <c r="AE7420" s="5">
        <v>5202.2928276000002</v>
      </c>
      <c r="AF7420" s="5">
        <v>3705.5680000000002</v>
      </c>
      <c r="AG7420" s="5">
        <v>33996</v>
      </c>
      <c r="AH7420" s="5">
        <v>1726.942045207257</v>
      </c>
      <c r="AI7420" s="5">
        <v>693</v>
      </c>
      <c r="AJ7420" s="5">
        <v>2244</v>
      </c>
      <c r="AK7420" s="5">
        <v>483</v>
      </c>
      <c r="AL7420" s="5">
        <v>71883.4296875</v>
      </c>
      <c r="AM7420" s="5">
        <v>65920.84375</v>
      </c>
      <c r="AN7420" s="5">
        <v>5962.58203125</v>
      </c>
      <c r="AO7420" s="5" t="s">
        <v>8213</v>
      </c>
    </row>
    <row r="7421" spans="1:41" x14ac:dyDescent="0.4">
      <c r="A7421" s="5">
        <v>2028</v>
      </c>
      <c r="B7421" s="5" t="s">
        <v>6344</v>
      </c>
      <c r="C7421" s="5" t="s">
        <v>171</v>
      </c>
      <c r="D7421" s="5" t="s">
        <v>84</v>
      </c>
      <c r="E7421" s="5" t="s">
        <v>93</v>
      </c>
      <c r="F7421" s="5" t="s">
        <v>94</v>
      </c>
      <c r="G7421" s="5" t="s">
        <v>87</v>
      </c>
      <c r="H7421" s="5" t="s">
        <v>131</v>
      </c>
      <c r="I7421" s="5">
        <v>685.11792991053449</v>
      </c>
      <c r="J7421" s="5">
        <v>112.83042308792683</v>
      </c>
      <c r="K7421" s="5">
        <v>166.21344502297359</v>
      </c>
      <c r="L7421" s="5">
        <v>727.4641577159166</v>
      </c>
      <c r="M7421" s="5">
        <v>358.4323998037176</v>
      </c>
      <c r="N7421" s="5">
        <v>2008.1922786580014</v>
      </c>
      <c r="O7421" s="5">
        <v>360.82468004926471</v>
      </c>
      <c r="P7421" s="5">
        <v>1393.0424013742941</v>
      </c>
      <c r="Q7421" s="5">
        <v>284.64250162438799</v>
      </c>
      <c r="R7421" s="5">
        <v>172.79424471901351</v>
      </c>
      <c r="S7421" s="5">
        <v>1148.6775284841117</v>
      </c>
      <c r="T7421" s="5">
        <v>384.03471407541173</v>
      </c>
      <c r="U7421" s="5">
        <v>158.7343484845035</v>
      </c>
      <c r="V7421" s="5">
        <v>716.8647996074352</v>
      </c>
      <c r="W7421" s="5">
        <v>152.58979305929694</v>
      </c>
      <c r="X7421" s="5">
        <v>153.6138856301647</v>
      </c>
      <c r="Y7421" s="5">
        <v>1448.0668952070191</v>
      </c>
      <c r="Z7421" s="5">
        <v>1406.1304912192493</v>
      </c>
      <c r="AA7421" s="5">
        <v>3437.8787604030858</v>
      </c>
      <c r="AB7421" s="5">
        <v>149.51751534669364</v>
      </c>
      <c r="AC7421" s="5">
        <v>730.11655747446412</v>
      </c>
      <c r="AD7421" s="5">
        <v>485.15897587666421</v>
      </c>
      <c r="AE7421" s="5">
        <v>34.440233158282929</v>
      </c>
      <c r="AF7421" s="5">
        <v>3671.5439141128418</v>
      </c>
      <c r="AG7421" s="5">
        <v>36491.490577731056</v>
      </c>
      <c r="AH7421" s="5">
        <v>1474.693302049581</v>
      </c>
      <c r="AI7421" s="5">
        <v>119.81883079152846</v>
      </c>
      <c r="AJ7421" s="5">
        <v>1581.1989294198286</v>
      </c>
      <c r="AK7421" s="5">
        <v>408.61293577623809</v>
      </c>
      <c r="AL7421" s="5">
        <v>60422.73828125</v>
      </c>
      <c r="AM7421" s="5">
        <v>55060.55078125</v>
      </c>
      <c r="AN7421" s="5">
        <v>5362.18798828125</v>
      </c>
      <c r="AO7421" s="5" t="s">
        <v>7262</v>
      </c>
    </row>
    <row r="7422" spans="1:41" x14ac:dyDescent="0.4">
      <c r="A7422" s="5">
        <v>2028</v>
      </c>
      <c r="B7422" s="5" t="s">
        <v>6344</v>
      </c>
      <c r="C7422" s="5" t="s">
        <v>171</v>
      </c>
      <c r="D7422" s="5" t="s">
        <v>84</v>
      </c>
      <c r="E7422" s="5" t="s">
        <v>93</v>
      </c>
      <c r="F7422" s="5" t="s">
        <v>94</v>
      </c>
      <c r="G7422" s="5" t="s">
        <v>88</v>
      </c>
      <c r="H7422" s="5" t="s">
        <v>131</v>
      </c>
      <c r="I7422" s="5">
        <v>799.51692840832595</v>
      </c>
      <c r="J7422" s="5">
        <v>121.3392666066882</v>
      </c>
      <c r="K7422" s="5">
        <v>187.3386241635319</v>
      </c>
      <c r="L7422" s="5">
        <v>850.34943467051028</v>
      </c>
      <c r="M7422" s="5">
        <v>410.08078335079301</v>
      </c>
      <c r="N7422" s="5">
        <v>2297.5623727319999</v>
      </c>
      <c r="O7422" s="5">
        <v>412.81777966481428</v>
      </c>
      <c r="P7422" s="5">
        <v>1581.3157337490979</v>
      </c>
      <c r="Q7422" s="5">
        <v>325.65811602126189</v>
      </c>
      <c r="R7422" s="5">
        <v>197.69306366189369</v>
      </c>
      <c r="S7422" s="5">
        <v>1314.1964313387159</v>
      </c>
      <c r="T7422" s="5">
        <v>446.90970055209749</v>
      </c>
      <c r="U7422" s="5">
        <v>174.58940316858909</v>
      </c>
      <c r="V7422" s="5">
        <v>820</v>
      </c>
      <c r="W7422" s="5">
        <v>174.57724776933759</v>
      </c>
      <c r="X7422" s="5">
        <v>182</v>
      </c>
      <c r="Y7422" s="5">
        <v>1703.6764302234419</v>
      </c>
      <c r="Z7422" s="5">
        <v>1621.401910508514</v>
      </c>
      <c r="AA7422" s="5">
        <v>4159</v>
      </c>
      <c r="AB7422" s="5">
        <v>77</v>
      </c>
      <c r="AC7422" s="5">
        <v>848.51623999999993</v>
      </c>
      <c r="AD7422" s="5">
        <v>527.38284699502969</v>
      </c>
      <c r="AE7422" s="5">
        <v>39.40290498310619</v>
      </c>
      <c r="AF7422" s="5">
        <v>4284.6076340625132</v>
      </c>
      <c r="AG7422" s="5">
        <v>42585</v>
      </c>
      <c r="AH7422" s="5">
        <v>1843.7807668172941</v>
      </c>
      <c r="AI7422" s="5">
        <v>137.0841475772651</v>
      </c>
      <c r="AJ7422" s="5">
        <v>1845.1724411644991</v>
      </c>
      <c r="AK7422" s="5">
        <v>467</v>
      </c>
      <c r="AL7422" s="5">
        <v>70434.9765625</v>
      </c>
      <c r="AM7422" s="5">
        <v>64254.8046875</v>
      </c>
      <c r="AN7422" s="5">
        <v>6180.16796875</v>
      </c>
      <c r="AO7422" s="5" t="s">
        <v>7263</v>
      </c>
    </row>
    <row r="7423" spans="1:41" x14ac:dyDescent="0.4">
      <c r="A7423" s="5">
        <v>2028</v>
      </c>
      <c r="B7423" s="5" t="s">
        <v>7352</v>
      </c>
      <c r="C7423" s="5" t="s">
        <v>171</v>
      </c>
      <c r="D7423" s="5" t="s">
        <v>84</v>
      </c>
      <c r="E7423" s="5" t="s">
        <v>93</v>
      </c>
      <c r="F7423" s="5" t="s">
        <v>94</v>
      </c>
      <c r="G7423" s="5" t="s">
        <v>88</v>
      </c>
      <c r="H7423" s="5" t="s">
        <v>131</v>
      </c>
      <c r="I7423" s="5">
        <v>879</v>
      </c>
      <c r="J7423" s="5">
        <v>365.88479444952719</v>
      </c>
      <c r="K7423" s="5">
        <v>187.03748869088571</v>
      </c>
      <c r="L7423" s="5">
        <v>422.9114048770744</v>
      </c>
      <c r="M7423" s="5">
        <v>402.03998367724802</v>
      </c>
      <c r="N7423" s="5">
        <v>234.41474038203131</v>
      </c>
      <c r="O7423" s="5">
        <v>391.89479186056963</v>
      </c>
      <c r="P7423" s="5">
        <v>1879.4611425849059</v>
      </c>
      <c r="Q7423" s="5">
        <v>503.61588796150693</v>
      </c>
      <c r="R7423" s="5">
        <v>743.73185908685923</v>
      </c>
      <c r="S7423" s="5">
        <v>1214.589235127479</v>
      </c>
      <c r="T7423" s="5">
        <v>713.67673669261444</v>
      </c>
      <c r="U7423" s="5">
        <v>189.48594505124771</v>
      </c>
      <c r="V7423" s="5">
        <v>804</v>
      </c>
      <c r="W7423" s="5">
        <v>202.16867750627321</v>
      </c>
      <c r="X7423" s="5">
        <v>206.96612941233789</v>
      </c>
      <c r="Y7423" s="5">
        <v>12755.586843986481</v>
      </c>
      <c r="Z7423" s="5">
        <v>601.47686123195808</v>
      </c>
      <c r="AA7423" s="5">
        <v>4173</v>
      </c>
      <c r="AB7423" s="5">
        <v>191</v>
      </c>
      <c r="AC7423" s="5">
        <v>875.29847874875122</v>
      </c>
      <c r="AD7423" s="5">
        <v>1386.9001341072189</v>
      </c>
      <c r="AE7423" s="5">
        <v>5975.7992099787662</v>
      </c>
      <c r="AF7423" s="5">
        <v>4350.2003735609114</v>
      </c>
      <c r="AG7423" s="5">
        <v>39832</v>
      </c>
      <c r="AH7423" s="5">
        <v>2105.2270522348822</v>
      </c>
      <c r="AI7423" s="5">
        <v>796.03916768095121</v>
      </c>
      <c r="AJ7423" s="5">
        <v>2629.2036509690838</v>
      </c>
      <c r="AK7423" s="5">
        <v>555</v>
      </c>
      <c r="AL7423" s="5">
        <v>85567.609375</v>
      </c>
      <c r="AM7423" s="5">
        <v>77215.0703125</v>
      </c>
      <c r="AN7423" s="5">
        <v>8352.5390625</v>
      </c>
      <c r="AO7423" s="5" t="s">
        <v>8214</v>
      </c>
    </row>
    <row r="7424" spans="1:41" x14ac:dyDescent="0.4">
      <c r="A7424" s="5">
        <v>2028</v>
      </c>
      <c r="B7424" s="5" t="s">
        <v>4980</v>
      </c>
      <c r="C7424" s="5" t="s">
        <v>171</v>
      </c>
      <c r="D7424" s="5" t="s">
        <v>84</v>
      </c>
      <c r="E7424" s="5" t="s">
        <v>93</v>
      </c>
      <c r="F7424" s="5" t="s">
        <v>94</v>
      </c>
      <c r="G7424" s="5" t="s">
        <v>88</v>
      </c>
      <c r="H7424" s="5" t="s">
        <v>131</v>
      </c>
      <c r="I7424" s="5">
        <v>938.625703395963</v>
      </c>
      <c r="J7424" s="5">
        <v>125.2468650218607</v>
      </c>
      <c r="K7424" s="5">
        <v>229</v>
      </c>
      <c r="L7424" s="5">
        <v>512.83127727577471</v>
      </c>
      <c r="M7424" s="5">
        <v>657.30091274227095</v>
      </c>
      <c r="N7424" s="5">
        <v>247.42999247976181</v>
      </c>
      <c r="O7424" s="5">
        <v>421.07413525811057</v>
      </c>
      <c r="P7424" s="5">
        <v>1290.4020633299999</v>
      </c>
      <c r="Q7424" s="5">
        <v>344.84565243296049</v>
      </c>
      <c r="R7424" s="5">
        <v>219.16907039538819</v>
      </c>
      <c r="S7424" s="5">
        <v>1231.6539392865859</v>
      </c>
      <c r="T7424" s="5">
        <v>778.87743999999998</v>
      </c>
      <c r="U7424" s="5">
        <v>200.7906765330051</v>
      </c>
      <c r="V7424" s="5">
        <v>0</v>
      </c>
      <c r="W7424" s="5">
        <v>178.06879272472429</v>
      </c>
      <c r="X7424" s="5">
        <v>184.35</v>
      </c>
      <c r="Y7424" s="5">
        <v>0</v>
      </c>
      <c r="Z7424" s="5">
        <v>1661.9434579264339</v>
      </c>
      <c r="AA7424" s="5">
        <v>3454</v>
      </c>
      <c r="AB7424" s="5">
        <v>292</v>
      </c>
      <c r="AC7424" s="5">
        <v>773.22517000000005</v>
      </c>
      <c r="AD7424" s="5">
        <v>462.43967063972798</v>
      </c>
      <c r="AE7424" s="5">
        <v>7559.3806482989294</v>
      </c>
      <c r="AF7424" s="5">
        <v>3654.289158645091</v>
      </c>
      <c r="AG7424" s="5">
        <v>1278</v>
      </c>
      <c r="AH7424" s="5">
        <v>2523.3909214534929</v>
      </c>
      <c r="AI7424" s="5">
        <v>139.8258305288104</v>
      </c>
      <c r="AJ7424" s="5">
        <v>1204.829704834418</v>
      </c>
      <c r="AK7424" s="5">
        <v>477</v>
      </c>
      <c r="AL7424" s="5">
        <v>31039.9921875</v>
      </c>
      <c r="AM7424" s="5">
        <v>23465.009765625</v>
      </c>
      <c r="AN7424" s="5">
        <v>7574.98193359375</v>
      </c>
      <c r="AO7424" s="5" t="s">
        <v>6309</v>
      </c>
    </row>
    <row r="7425" spans="1:41" x14ac:dyDescent="0.4">
      <c r="A7425" s="5">
        <v>2028</v>
      </c>
      <c r="B7425" s="5" t="s">
        <v>7352</v>
      </c>
      <c r="C7425" s="5" t="s">
        <v>171</v>
      </c>
      <c r="D7425" s="5" t="s">
        <v>84</v>
      </c>
      <c r="E7425" s="5" t="s">
        <v>25</v>
      </c>
      <c r="F7425" s="5" t="s">
        <v>25</v>
      </c>
      <c r="G7425" s="5" t="s">
        <v>87</v>
      </c>
      <c r="H7425" s="5" t="s">
        <v>131</v>
      </c>
      <c r="I7425" s="5">
        <v>1274.5098039215691</v>
      </c>
      <c r="J7425" s="5">
        <v>6848.3289999999997</v>
      </c>
      <c r="L7425" s="5">
        <v>450</v>
      </c>
      <c r="M7425" s="5">
        <v>2150</v>
      </c>
      <c r="N7425" s="5">
        <v>6445.8445031065939</v>
      </c>
      <c r="O7425" s="5">
        <v>1596.7935</v>
      </c>
      <c r="P7425" s="5">
        <v>1300</v>
      </c>
      <c r="Q7425" s="5">
        <v>0</v>
      </c>
      <c r="R7425" s="5">
        <v>507.15530000000001</v>
      </c>
      <c r="S7425" s="5">
        <v>6218</v>
      </c>
      <c r="T7425" s="5">
        <v>250</v>
      </c>
      <c r="U7425" s="5">
        <v>150</v>
      </c>
      <c r="V7425" s="5">
        <v>6833</v>
      </c>
      <c r="W7425" s="5">
        <v>308.99644459765631</v>
      </c>
      <c r="X7425" s="5">
        <v>525</v>
      </c>
      <c r="Y7425" s="5">
        <v>4485.3143872998999</v>
      </c>
      <c r="Z7425" s="5">
        <v>1601.1787491823479</v>
      </c>
      <c r="AA7425" s="5">
        <v>82195</v>
      </c>
      <c r="AB7425" s="5">
        <v>32</v>
      </c>
      <c r="AC7425" s="5">
        <v>1789</v>
      </c>
      <c r="AD7425" s="5">
        <v>3152.6250525</v>
      </c>
      <c r="AE7425" s="5">
        <v>52.463999999999999</v>
      </c>
      <c r="AF7425" s="5">
        <v>5925.4</v>
      </c>
      <c r="AG7425" s="5">
        <v>41077</v>
      </c>
      <c r="AH7425" s="5">
        <v>5069.3999999999996</v>
      </c>
      <c r="AI7425" s="5">
        <v>214</v>
      </c>
      <c r="AJ7425" s="5">
        <v>13095</v>
      </c>
      <c r="AK7425" s="5">
        <v>240</v>
      </c>
      <c r="AL7425" s="5">
        <v>193786.015625</v>
      </c>
      <c r="AM7425" s="5">
        <v>174029.1875</v>
      </c>
      <c r="AN7425" s="5">
        <v>19756.814453125</v>
      </c>
      <c r="AO7425" s="5" t="s">
        <v>8215</v>
      </c>
    </row>
    <row r="7426" spans="1:41" x14ac:dyDescent="0.4">
      <c r="A7426" s="5">
        <v>2028</v>
      </c>
      <c r="B7426" s="5" t="s">
        <v>6344</v>
      </c>
      <c r="C7426" s="5" t="s">
        <v>171</v>
      </c>
      <c r="D7426" s="5" t="s">
        <v>84</v>
      </c>
      <c r="E7426" s="5" t="s">
        <v>25</v>
      </c>
      <c r="F7426" s="5" t="s">
        <v>25</v>
      </c>
      <c r="G7426" s="5" t="s">
        <v>87</v>
      </c>
      <c r="H7426" s="5" t="s">
        <v>131</v>
      </c>
      <c r="I7426" s="5">
        <v>737.3466510247905</v>
      </c>
      <c r="J7426" s="5">
        <v>8586.4041065965976</v>
      </c>
      <c r="L7426" s="5">
        <v>307.2277712603294</v>
      </c>
      <c r="M7426" s="5">
        <v>15002.956163212752</v>
      </c>
      <c r="N7426" s="5">
        <v>5909.6009389501096</v>
      </c>
      <c r="O7426" s="5">
        <v>1927.1819478857922</v>
      </c>
      <c r="P7426" s="5">
        <v>1740.9573704751999</v>
      </c>
      <c r="Q7426" s="5">
        <v>0</v>
      </c>
      <c r="R7426" s="5">
        <v>518.10660924513502</v>
      </c>
      <c r="S7426" s="5">
        <v>2949.386604099162</v>
      </c>
      <c r="T7426" s="5">
        <v>102.40925708677646</v>
      </c>
      <c r="U7426" s="5">
        <v>153.6138856301647</v>
      </c>
      <c r="V7426" s="5">
        <v>1754.2705738964808</v>
      </c>
      <c r="W7426" s="5">
        <v>593.97369110330351</v>
      </c>
      <c r="X7426" s="5">
        <v>2073.7874560072232</v>
      </c>
      <c r="Y7426" s="5">
        <v>8840.9911643014111</v>
      </c>
      <c r="Z7426" s="5">
        <v>1557.7192857002935</v>
      </c>
      <c r="AA7426" s="5">
        <v>89779.123410264321</v>
      </c>
      <c r="AB7426" s="5">
        <v>31.746869696900703</v>
      </c>
      <c r="AC7426" s="5">
        <v>1714.1756804761171</v>
      </c>
      <c r="AD7426" s="5">
        <v>4453.2299664575849</v>
      </c>
      <c r="AE7426" s="5">
        <v>8101.5963281348859</v>
      </c>
      <c r="AF7426" s="5">
        <v>1915.5651538081536</v>
      </c>
      <c r="AG7426" s="5">
        <v>35819.685851241804</v>
      </c>
      <c r="AH7426" s="5">
        <v>5345.7632199297313</v>
      </c>
      <c r="AI7426" s="5">
        <v>418.85386148491574</v>
      </c>
      <c r="AJ7426" s="5">
        <v>6810.2155962706347</v>
      </c>
      <c r="AK7426" s="5">
        <v>232.46901358698256</v>
      </c>
      <c r="AL7426" s="5">
        <v>207378.375</v>
      </c>
      <c r="AM7426" s="5">
        <v>174246.59375</v>
      </c>
      <c r="AN7426" s="5">
        <v>33131.76171875</v>
      </c>
      <c r="AO7426" s="5" t="s">
        <v>7264</v>
      </c>
    </row>
    <row r="7427" spans="1:41" x14ac:dyDescent="0.4">
      <c r="A7427" s="5">
        <v>2028</v>
      </c>
      <c r="B7427" s="5" t="s">
        <v>4980</v>
      </c>
      <c r="C7427" s="5" t="s">
        <v>171</v>
      </c>
      <c r="D7427" s="5" t="s">
        <v>84</v>
      </c>
      <c r="E7427" s="5" t="s">
        <v>25</v>
      </c>
      <c r="F7427" s="5" t="s">
        <v>25</v>
      </c>
      <c r="G7427" s="5" t="s">
        <v>87</v>
      </c>
      <c r="H7427" s="5" t="s">
        <v>131</v>
      </c>
      <c r="I7427" s="5">
        <v>1211.5033108532466</v>
      </c>
      <c r="J7427" s="5">
        <v>1158.8292538596272</v>
      </c>
      <c r="L7427" s="5">
        <v>316.0443419617165</v>
      </c>
      <c r="M7427" s="5">
        <v>763.77382640748158</v>
      </c>
      <c r="N7427" s="5">
        <v>3645.1722151763884</v>
      </c>
      <c r="O7427" s="5">
        <v>1982.4866354414448</v>
      </c>
      <c r="P7427" s="5">
        <v>2241.8078656484422</v>
      </c>
      <c r="Q7427" s="5">
        <v>0</v>
      </c>
      <c r="R7427" s="5">
        <v>2201.6256640659794</v>
      </c>
      <c r="S7427" s="5">
        <v>1843.5919947766795</v>
      </c>
      <c r="T7427" s="5">
        <v>210.69622797447767</v>
      </c>
      <c r="U7427" s="5">
        <v>158.02217098085825</v>
      </c>
      <c r="V7427" s="5">
        <v>491.97569232040536</v>
      </c>
      <c r="W7427" s="5">
        <v>611.01906112598522</v>
      </c>
      <c r="X7427" s="5">
        <v>2133.2993082415865</v>
      </c>
      <c r="Y7427" s="5">
        <v>4798.6065921187292</v>
      </c>
      <c r="Z7427" s="5">
        <v>1438.7674229336765</v>
      </c>
      <c r="AA7427" s="5">
        <v>56977.527449998124</v>
      </c>
      <c r="AB7427" s="5">
        <v>228.60540735230828</v>
      </c>
      <c r="AC7427" s="5">
        <v>489.40229073117064</v>
      </c>
      <c r="AD7427" s="5">
        <v>4352.9840699527085</v>
      </c>
      <c r="AE7427" s="5">
        <v>2196.5081766339295</v>
      </c>
      <c r="AF7427" s="5">
        <v>1993.4496869235268</v>
      </c>
      <c r="AG7427" s="5">
        <v>58044.703844688855</v>
      </c>
      <c r="AH7427" s="5">
        <v>3474.3807992991365</v>
      </c>
      <c r="AI7427" s="5">
        <v>438.24815418691355</v>
      </c>
      <c r="AJ7427" s="5">
        <v>4298.2030506793444</v>
      </c>
      <c r="AK7427" s="5">
        <v>239.14021875103214</v>
      </c>
      <c r="AL7427" s="5">
        <v>157940.375</v>
      </c>
      <c r="AM7427" s="5">
        <v>141662.15625</v>
      </c>
      <c r="AN7427" s="5">
        <v>16278.2265625</v>
      </c>
      <c r="AO7427" s="5" t="s">
        <v>6310</v>
      </c>
    </row>
    <row r="7428" spans="1:41" x14ac:dyDescent="0.4">
      <c r="A7428" s="5">
        <v>2028</v>
      </c>
      <c r="B7428" s="5" t="s">
        <v>7352</v>
      </c>
      <c r="C7428" s="5" t="s">
        <v>171</v>
      </c>
      <c r="D7428" s="5" t="s">
        <v>84</v>
      </c>
      <c r="E7428" s="5" t="s">
        <v>25</v>
      </c>
      <c r="F7428" s="5" t="s">
        <v>25</v>
      </c>
      <c r="G7428" s="5" t="s">
        <v>88</v>
      </c>
      <c r="H7428" s="5" t="s">
        <v>131</v>
      </c>
      <c r="I7428" s="5">
        <v>1300</v>
      </c>
      <c r="J7428" s="5">
        <v>7943.1190752826897</v>
      </c>
      <c r="K7428" s="5">
        <v>0</v>
      </c>
      <c r="L7428" s="5">
        <v>528.12580045700975</v>
      </c>
      <c r="M7428" s="5">
        <v>2469.674185445951</v>
      </c>
      <c r="N7428" s="5">
        <v>7397.2511517651274</v>
      </c>
      <c r="O7428" s="5">
        <v>1834.213807645531</v>
      </c>
      <c r="P7428" s="5">
        <v>1462.8170806877799</v>
      </c>
      <c r="Q7428" s="5">
        <v>0</v>
      </c>
      <c r="R7428" s="5">
        <v>581.85475509338823</v>
      </c>
      <c r="S7428" s="5">
        <v>7193</v>
      </c>
      <c r="T7428" s="5">
        <v>293.45260554794999</v>
      </c>
      <c r="U7428" s="5">
        <v>162.41652432964091</v>
      </c>
      <c r="V7428" s="5">
        <v>7849</v>
      </c>
      <c r="W7428" s="5">
        <v>354.93978726391248</v>
      </c>
      <c r="X7428" s="5">
        <v>603.65121078598565</v>
      </c>
      <c r="Y7428" s="5">
        <v>5346.9156063242799</v>
      </c>
      <c r="Z7428" s="5">
        <v>1830.837573596197</v>
      </c>
      <c r="AA7428" s="5">
        <v>102930</v>
      </c>
      <c r="AB7428" s="5">
        <v>37</v>
      </c>
      <c r="AC7428" s="5">
        <v>2054.998659424562</v>
      </c>
      <c r="AD7428" s="5">
        <v>3644.299412365292</v>
      </c>
      <c r="AE7428" s="5">
        <v>60.264644867551823</v>
      </c>
      <c r="AF7428" s="5">
        <v>6956.2013957098652</v>
      </c>
      <c r="AG7428" s="5">
        <v>48128</v>
      </c>
      <c r="AH7428" s="5">
        <v>6179.847232405933</v>
      </c>
      <c r="AI7428" s="5">
        <v>245.81873287694589</v>
      </c>
      <c r="AJ7428" s="5">
        <v>15342.879594224671</v>
      </c>
      <c r="AK7428" s="5">
        <v>276</v>
      </c>
      <c r="AL7428" s="5">
        <v>233006.5625</v>
      </c>
      <c r="AM7428" s="5">
        <v>209874.6875</v>
      </c>
      <c r="AN7428" s="5">
        <v>23131.896484375</v>
      </c>
      <c r="AO7428" s="5" t="s">
        <v>8216</v>
      </c>
    </row>
    <row r="7429" spans="1:41" x14ac:dyDescent="0.4">
      <c r="A7429" s="5">
        <v>2028</v>
      </c>
      <c r="B7429" s="5" t="s">
        <v>4980</v>
      </c>
      <c r="C7429" s="5" t="s">
        <v>171</v>
      </c>
      <c r="D7429" s="5" t="s">
        <v>84</v>
      </c>
      <c r="E7429" s="5" t="s">
        <v>25</v>
      </c>
      <c r="F7429" s="5" t="s">
        <v>25</v>
      </c>
      <c r="G7429" s="5" t="s">
        <v>88</v>
      </c>
      <c r="H7429" s="5" t="s">
        <v>131</v>
      </c>
      <c r="I7429" s="5">
        <v>1401.843582993971</v>
      </c>
      <c r="J7429" s="5">
        <v>1260.9004019318961</v>
      </c>
      <c r="K7429" s="5">
        <v>0</v>
      </c>
      <c r="L7429" s="5">
        <v>366.30805519698202</v>
      </c>
      <c r="M7429" s="5">
        <v>866.44211225117533</v>
      </c>
      <c r="N7429" s="5">
        <v>4192.2529882580257</v>
      </c>
      <c r="O7429" s="5">
        <v>2248.9771821601998</v>
      </c>
      <c r="P7429" s="5">
        <v>2565.6849120000002</v>
      </c>
      <c r="Q7429" s="5">
        <v>0</v>
      </c>
      <c r="R7429" s="5">
        <v>2493.5670242157189</v>
      </c>
      <c r="S7429" s="5">
        <v>2052.7565654776431</v>
      </c>
      <c r="T7429" s="5">
        <v>243.39920000000001</v>
      </c>
      <c r="U7429" s="5">
        <v>167.32556377750419</v>
      </c>
      <c r="V7429" s="5">
        <v>564</v>
      </c>
      <c r="W7429" s="5">
        <v>693.15368980094024</v>
      </c>
      <c r="X7429" s="5">
        <v>2488.7249999999999</v>
      </c>
      <c r="Y7429" s="5">
        <v>5679.7230455254694</v>
      </c>
      <c r="Z7429" s="5">
        <v>1654.7028980111261</v>
      </c>
      <c r="AA7429" s="5">
        <v>70632</v>
      </c>
      <c r="AB7429" s="5">
        <v>308</v>
      </c>
      <c r="AC7429" s="5">
        <v>555.18909999999994</v>
      </c>
      <c r="AD7429" s="5">
        <v>5020.8048000970948</v>
      </c>
      <c r="AE7429" s="5">
        <v>2491.7680055775181</v>
      </c>
      <c r="AF7429" s="5">
        <v>2310.4880581549642</v>
      </c>
      <c r="AG7429" s="5">
        <v>70461</v>
      </c>
      <c r="AH7429" s="5">
        <v>4119.8429195898543</v>
      </c>
      <c r="AI7429" s="5">
        <v>497.15850854688142</v>
      </c>
      <c r="AJ7429" s="5">
        <v>5072.96717825018</v>
      </c>
      <c r="AK7429" s="5">
        <v>271</v>
      </c>
      <c r="AL7429" s="5">
        <v>190679.96875</v>
      </c>
      <c r="AM7429" s="5">
        <v>171869.71875</v>
      </c>
      <c r="AN7429" s="5">
        <v>18810.259765625</v>
      </c>
      <c r="AO7429" s="5" t="s">
        <v>6311</v>
      </c>
    </row>
    <row r="7430" spans="1:41" x14ac:dyDescent="0.4">
      <c r="A7430" s="5">
        <v>2028</v>
      </c>
      <c r="B7430" s="5" t="s">
        <v>6344</v>
      </c>
      <c r="C7430" s="5" t="s">
        <v>171</v>
      </c>
      <c r="D7430" s="5" t="s">
        <v>84</v>
      </c>
      <c r="E7430" s="5" t="s">
        <v>25</v>
      </c>
      <c r="F7430" s="5" t="s">
        <v>25</v>
      </c>
      <c r="G7430" s="5" t="s">
        <v>88</v>
      </c>
      <c r="H7430" s="5" t="s">
        <v>131</v>
      </c>
      <c r="I7430" s="5">
        <v>860.46664940806386</v>
      </c>
      <c r="J7430" s="5">
        <v>9047.6346972922438</v>
      </c>
      <c r="L7430" s="5">
        <v>359.12554431076671</v>
      </c>
      <c r="M7430" s="5">
        <v>17164.80993168319</v>
      </c>
      <c r="N7430" s="5">
        <v>6761.1437906070014</v>
      </c>
      <c r="O7430" s="5">
        <v>2204.8795903531368</v>
      </c>
      <c r="P7430" s="5">
        <v>1976.252322975193</v>
      </c>
      <c r="Q7430" s="5">
        <v>0</v>
      </c>
      <c r="R7430" s="5">
        <v>592.76327780305905</v>
      </c>
      <c r="S7430" s="5">
        <v>3374.3790172865251</v>
      </c>
      <c r="T7430" s="5">
        <v>119.17592014722599</v>
      </c>
      <c r="U7430" s="5">
        <v>168.9574869373443</v>
      </c>
      <c r="V7430" s="5">
        <v>2007</v>
      </c>
      <c r="W7430" s="5">
        <v>679.56244098131401</v>
      </c>
      <c r="X7430" s="5">
        <v>2454</v>
      </c>
      <c r="Y7430" s="5">
        <v>10401.58318395967</v>
      </c>
      <c r="Z7430" s="5">
        <v>1796.198177653057</v>
      </c>
      <c r="AA7430" s="5">
        <v>111091</v>
      </c>
      <c r="AB7430" s="5">
        <v>39</v>
      </c>
      <c r="AC7430" s="5">
        <v>1992.1557600000001</v>
      </c>
      <c r="AD7430" s="5">
        <v>4840.7990263196252</v>
      </c>
      <c r="AE7430" s="5">
        <v>9268.9973631089233</v>
      </c>
      <c r="AF7430" s="5">
        <v>2235.4206496080328</v>
      </c>
      <c r="AG7430" s="5">
        <v>41801</v>
      </c>
      <c r="AH7430" s="5">
        <v>6683.7052797126898</v>
      </c>
      <c r="AI7430" s="5">
        <v>479.20868682992671</v>
      </c>
      <c r="AJ7430" s="5">
        <v>7947.3655813383666</v>
      </c>
      <c r="AK7430" s="5">
        <v>266</v>
      </c>
      <c r="AL7430" s="5">
        <v>246612.578125</v>
      </c>
      <c r="AM7430" s="5">
        <v>208307.0625</v>
      </c>
      <c r="AN7430" s="5">
        <v>38305.51953125</v>
      </c>
      <c r="AO7430" s="5" t="s">
        <v>7265</v>
      </c>
    </row>
    <row r="7431" spans="1:41" x14ac:dyDescent="0.4">
      <c r="A7431" s="5">
        <v>2028</v>
      </c>
      <c r="B7431" s="5" t="s">
        <v>6344</v>
      </c>
      <c r="C7431" s="5" t="s">
        <v>171</v>
      </c>
      <c r="D7431" s="5" t="s">
        <v>84</v>
      </c>
      <c r="E7431" s="5" t="s">
        <v>261</v>
      </c>
      <c r="F7431" s="5" t="s">
        <v>261</v>
      </c>
      <c r="G7431" s="5" t="s">
        <v>88</v>
      </c>
      <c r="H7431" s="5" t="s">
        <v>131</v>
      </c>
      <c r="I7431" s="5">
        <v>2000</v>
      </c>
      <c r="J7431" s="5">
        <v>4343.3185467427493</v>
      </c>
      <c r="K7431" s="5">
        <v>115.4251349618221</v>
      </c>
      <c r="L7431" s="5">
        <v>0</v>
      </c>
      <c r="M7431" s="5">
        <v>11247.93005762175</v>
      </c>
      <c r="N7431" s="5">
        <v>160</v>
      </c>
      <c r="O7431" s="5">
        <v>58.582969050113277</v>
      </c>
      <c r="P7431" s="5">
        <v>1080</v>
      </c>
      <c r="Q7431" s="5">
        <v>149.6869405714647</v>
      </c>
      <c r="R7431" s="5">
        <v>463.2741192482959</v>
      </c>
      <c r="S7431" s="5">
        <v>4920.9694002095166</v>
      </c>
      <c r="T7431" s="5">
        <v>50</v>
      </c>
      <c r="V7431" s="5">
        <v>202</v>
      </c>
      <c r="W7431" s="5">
        <v>1463.40256687183</v>
      </c>
      <c r="X7431" s="5">
        <v>3030</v>
      </c>
      <c r="Y7431" s="5">
        <v>1860.549606471739</v>
      </c>
      <c r="Z7431" s="5">
        <v>707.83592621077617</v>
      </c>
      <c r="AA7431" s="5">
        <v>29476</v>
      </c>
      <c r="AC7431" s="5">
        <v>0</v>
      </c>
      <c r="AD7431" s="5">
        <v>1436.3851392896031</v>
      </c>
      <c r="AE7431" s="5">
        <v>1408.3345759647241</v>
      </c>
      <c r="AF7431" s="5">
        <v>7676.9758876875712</v>
      </c>
      <c r="AG7431" s="5">
        <v>57002</v>
      </c>
      <c r="AH7431" s="5">
        <v>5041.7502856624724</v>
      </c>
      <c r="AI7431" s="5">
        <v>3428.27534881263</v>
      </c>
      <c r="AJ7431" s="5">
        <v>7916.6730374303152</v>
      </c>
      <c r="AL7431" s="5">
        <v>145239.375</v>
      </c>
      <c r="AM7431" s="5">
        <v>114446.6484375</v>
      </c>
      <c r="AN7431" s="5">
        <v>30792.720703125</v>
      </c>
      <c r="AO7431" s="5" t="s">
        <v>7266</v>
      </c>
    </row>
    <row r="7432" spans="1:41" x14ac:dyDescent="0.4">
      <c r="A7432" s="5">
        <v>2028</v>
      </c>
      <c r="B7432" s="5" t="s">
        <v>7352</v>
      </c>
      <c r="C7432" s="5" t="s">
        <v>171</v>
      </c>
      <c r="D7432" s="5" t="s">
        <v>84</v>
      </c>
      <c r="E7432" s="5" t="s">
        <v>261</v>
      </c>
      <c r="F7432" s="5" t="s">
        <v>261</v>
      </c>
      <c r="G7432" s="5" t="s">
        <v>88</v>
      </c>
      <c r="H7432" s="5" t="s">
        <v>131</v>
      </c>
      <c r="I7432" s="5">
        <v>2000</v>
      </c>
      <c r="J7432" s="5">
        <v>9185.7409924414369</v>
      </c>
      <c r="K7432" s="5">
        <v>74.359501753758934</v>
      </c>
      <c r="L7432" s="5">
        <v>281.66709357707191</v>
      </c>
      <c r="M7432" s="5">
        <v>9821</v>
      </c>
      <c r="N7432" s="5">
        <v>206.56800000000001</v>
      </c>
      <c r="O7432" s="5">
        <v>57.434283382464002</v>
      </c>
      <c r="P7432" s="5">
        <v>1080</v>
      </c>
      <c r="Q7432" s="5">
        <v>225.50907985527809</v>
      </c>
      <c r="R7432" s="5">
        <v>453.63889554920502</v>
      </c>
      <c r="S7432" s="5">
        <v>4048.6307837582631</v>
      </c>
      <c r="T7432" s="5">
        <v>50</v>
      </c>
      <c r="U7432" s="5">
        <v>0</v>
      </c>
      <c r="V7432" s="5">
        <v>108</v>
      </c>
      <c r="W7432" s="5">
        <v>848</v>
      </c>
      <c r="X7432" s="5">
        <v>3238.136256379491</v>
      </c>
      <c r="Y7432" s="5">
        <v>4714.7310973094964</v>
      </c>
      <c r="Z7432" s="5">
        <v>665.09750228535268</v>
      </c>
      <c r="AA7432" s="5">
        <v>29631</v>
      </c>
      <c r="AC7432" s="5">
        <v>0</v>
      </c>
      <c r="AD7432" s="5">
        <v>0</v>
      </c>
      <c r="AE7432" s="5">
        <v>1408.288628538018</v>
      </c>
      <c r="AF7432" s="5">
        <v>9096.4536596108101</v>
      </c>
      <c r="AG7432" s="5">
        <v>78821</v>
      </c>
      <c r="AH7432" s="5">
        <v>5273.7263475163963</v>
      </c>
      <c r="AI7432" s="5">
        <v>3361.0542635417942</v>
      </c>
      <c r="AJ7432" s="5">
        <v>10222.094806341</v>
      </c>
      <c r="AL7432" s="5">
        <v>174872.109375</v>
      </c>
      <c r="AM7432" s="5">
        <v>148099.78125</v>
      </c>
      <c r="AN7432" s="5">
        <v>26772.341796875</v>
      </c>
      <c r="AO7432" s="5" t="s">
        <v>8217</v>
      </c>
    </row>
    <row r="7433" spans="1:41" x14ac:dyDescent="0.4">
      <c r="A7433" s="5">
        <v>2028</v>
      </c>
      <c r="B7433" s="5" t="s">
        <v>4980</v>
      </c>
      <c r="C7433" s="5" t="s">
        <v>171</v>
      </c>
      <c r="D7433" s="5" t="s">
        <v>84</v>
      </c>
      <c r="E7433" s="5" t="s">
        <v>261</v>
      </c>
      <c r="F7433" s="5" t="s">
        <v>261</v>
      </c>
      <c r="G7433" s="5" t="s">
        <v>88</v>
      </c>
      <c r="H7433" s="5" t="s">
        <v>131</v>
      </c>
      <c r="I7433" s="5">
        <v>2000</v>
      </c>
      <c r="J7433" s="5">
        <v>4594.7970638115676</v>
      </c>
      <c r="K7433" s="5">
        <v>118</v>
      </c>
      <c r="L7433" s="5">
        <v>0</v>
      </c>
      <c r="M7433" s="5">
        <v>7648.5924391827893</v>
      </c>
      <c r="N7433" s="5">
        <v>193.85463055230849</v>
      </c>
      <c r="O7433" s="5">
        <v>0</v>
      </c>
      <c r="P7433" s="5">
        <v>95</v>
      </c>
      <c r="Q7433" s="5">
        <v>261.0455852093927</v>
      </c>
      <c r="R7433" s="5">
        <v>493.97466235625433</v>
      </c>
      <c r="S7433" s="5">
        <v>3500</v>
      </c>
      <c r="V7433" s="5">
        <v>442</v>
      </c>
      <c r="W7433" s="5">
        <v>1492.670618209266</v>
      </c>
      <c r="X7433" s="5">
        <v>2987.7314215557772</v>
      </c>
      <c r="Y7433" s="5">
        <v>2073.6288528449741</v>
      </c>
      <c r="Z7433" s="5">
        <v>665.55694586268817</v>
      </c>
      <c r="AA7433" s="5">
        <v>22723</v>
      </c>
      <c r="AC7433" s="5">
        <v>0</v>
      </c>
      <c r="AD7433" s="5">
        <v>1520.162242806671</v>
      </c>
      <c r="AE7433" s="5">
        <v>1262.0177524651599</v>
      </c>
      <c r="AF7433" s="5">
        <v>7326.1611039396394</v>
      </c>
      <c r="AG7433" s="5">
        <v>67442</v>
      </c>
      <c r="AH7433" s="5">
        <v>5837.5276118575111</v>
      </c>
      <c r="AI7433" s="5">
        <v>1967.7199142366351</v>
      </c>
      <c r="AJ7433" s="5">
        <v>6906</v>
      </c>
      <c r="AL7433" s="5">
        <v>141551.4375</v>
      </c>
      <c r="AM7433" s="5">
        <v>116479.03125</v>
      </c>
      <c r="AN7433" s="5">
        <v>25072.404296875</v>
      </c>
      <c r="AO7433" s="5" t="s">
        <v>6312</v>
      </c>
    </row>
    <row r="7434" spans="1:41" x14ac:dyDescent="0.4">
      <c r="A7434" s="5">
        <v>2028</v>
      </c>
      <c r="B7434" s="5" t="s">
        <v>7352</v>
      </c>
      <c r="C7434" s="5" t="s">
        <v>171</v>
      </c>
      <c r="D7434" s="5" t="s">
        <v>84</v>
      </c>
      <c r="E7434" s="5" t="s">
        <v>264</v>
      </c>
      <c r="F7434" s="5" t="s">
        <v>264</v>
      </c>
      <c r="G7434" s="5" t="s">
        <v>88</v>
      </c>
      <c r="H7434" s="5" t="s">
        <v>131</v>
      </c>
      <c r="J7434" s="5">
        <v>0</v>
      </c>
      <c r="K7434" s="5">
        <v>38.644446142803723</v>
      </c>
      <c r="L7434" s="5">
        <v>0</v>
      </c>
      <c r="N7434" s="5">
        <v>0</v>
      </c>
      <c r="O7434" s="5">
        <v>574.34283382464002</v>
      </c>
      <c r="P7434" s="5">
        <v>1200</v>
      </c>
      <c r="R7434" s="5">
        <v>0</v>
      </c>
      <c r="T7434" s="5">
        <v>0</v>
      </c>
      <c r="U7434" s="5">
        <v>0</v>
      </c>
      <c r="V7434" s="5">
        <v>1137</v>
      </c>
      <c r="W7434" s="5">
        <v>659</v>
      </c>
      <c r="X7434" s="5">
        <v>0</v>
      </c>
      <c r="Y7434" s="5">
        <v>0</v>
      </c>
      <c r="Z7434" s="5">
        <v>0</v>
      </c>
      <c r="AA7434" s="5">
        <v>0</v>
      </c>
      <c r="AC7434" s="5">
        <v>0</v>
      </c>
      <c r="AD7434" s="5">
        <v>0</v>
      </c>
      <c r="AE7434" s="5">
        <v>14</v>
      </c>
      <c r="AF7434" s="5">
        <v>0</v>
      </c>
      <c r="AH7434" s="5">
        <v>0</v>
      </c>
      <c r="AL7434" s="5">
        <v>3622.9873046875</v>
      </c>
      <c r="AM7434" s="5">
        <v>2351</v>
      </c>
      <c r="AN7434" s="5">
        <v>1271.9873046875</v>
      </c>
      <c r="AO7434" s="5" t="s">
        <v>8218</v>
      </c>
    </row>
    <row r="7435" spans="1:41" x14ac:dyDescent="0.4">
      <c r="A7435" s="5">
        <v>2028</v>
      </c>
      <c r="B7435" s="5" t="s">
        <v>6344</v>
      </c>
      <c r="C7435" s="5" t="s">
        <v>171</v>
      </c>
      <c r="D7435" s="5" t="s">
        <v>84</v>
      </c>
      <c r="E7435" s="5" t="s">
        <v>264</v>
      </c>
      <c r="F7435" s="5" t="s">
        <v>264</v>
      </c>
      <c r="G7435" s="5" t="s">
        <v>88</v>
      </c>
      <c r="H7435" s="5" t="s">
        <v>131</v>
      </c>
      <c r="J7435" s="5">
        <v>0</v>
      </c>
      <c r="L7435" s="5">
        <v>0</v>
      </c>
      <c r="N7435" s="5">
        <v>0</v>
      </c>
      <c r="O7435" s="5">
        <v>234.33187620045311</v>
      </c>
      <c r="P7435" s="5">
        <v>1200</v>
      </c>
      <c r="Q7435" s="5">
        <v>0</v>
      </c>
      <c r="R7435" s="5">
        <v>0</v>
      </c>
      <c r="S7435" s="5">
        <v>0</v>
      </c>
      <c r="T7435" s="5">
        <v>0</v>
      </c>
      <c r="V7435" s="5">
        <v>622</v>
      </c>
      <c r="X7435" s="5">
        <v>0</v>
      </c>
      <c r="Y7435" s="5">
        <v>0</v>
      </c>
      <c r="Z7435" s="5">
        <v>0</v>
      </c>
      <c r="AA7435" s="5">
        <v>0</v>
      </c>
      <c r="AC7435" s="5">
        <v>0</v>
      </c>
      <c r="AD7435" s="5">
        <v>0</v>
      </c>
      <c r="AE7435" s="5">
        <v>25</v>
      </c>
      <c r="AF7435" s="5">
        <v>0</v>
      </c>
      <c r="AL7435" s="5">
        <v>2081.33203125</v>
      </c>
      <c r="AM7435" s="5">
        <v>1847</v>
      </c>
      <c r="AN7435" s="5">
        <v>234.33187866210938</v>
      </c>
      <c r="AO7435" s="5" t="s">
        <v>7267</v>
      </c>
    </row>
    <row r="7436" spans="1:41" x14ac:dyDescent="0.4">
      <c r="A7436" s="5">
        <v>2028</v>
      </c>
      <c r="B7436" s="5" t="s">
        <v>4980</v>
      </c>
      <c r="C7436" s="5" t="s">
        <v>171</v>
      </c>
      <c r="D7436" s="5" t="s">
        <v>84</v>
      </c>
      <c r="E7436" s="5" t="s">
        <v>264</v>
      </c>
      <c r="F7436" s="5" t="s">
        <v>264</v>
      </c>
      <c r="G7436" s="5" t="s">
        <v>88</v>
      </c>
      <c r="H7436" s="5" t="s">
        <v>131</v>
      </c>
      <c r="K7436" s="5">
        <v>30.58073525678515</v>
      </c>
      <c r="L7436" s="5">
        <v>0</v>
      </c>
      <c r="N7436" s="5">
        <v>0</v>
      </c>
      <c r="O7436" s="5">
        <v>239.0185137244622</v>
      </c>
      <c r="P7436" s="5">
        <v>1200</v>
      </c>
      <c r="Q7436" s="5">
        <v>0</v>
      </c>
      <c r="R7436" s="5">
        <v>0</v>
      </c>
      <c r="S7436" s="5">
        <v>0</v>
      </c>
      <c r="V7436" s="5">
        <v>463</v>
      </c>
      <c r="X7436" s="5">
        <v>0</v>
      </c>
      <c r="Y7436" s="5">
        <v>0</v>
      </c>
      <c r="Z7436" s="5">
        <v>0</v>
      </c>
      <c r="AA7436" s="5">
        <v>0</v>
      </c>
      <c r="AC7436" s="5">
        <v>0</v>
      </c>
      <c r="AE7436" s="5">
        <v>29.877314215557771</v>
      </c>
      <c r="AF7436" s="5">
        <v>0</v>
      </c>
      <c r="AL7436" s="5">
        <v>1962.4765625</v>
      </c>
      <c r="AM7436" s="5">
        <v>1692.8773193359375</v>
      </c>
      <c r="AN7436" s="5">
        <v>269.5992431640625</v>
      </c>
      <c r="AO7436" s="5" t="s">
        <v>6313</v>
      </c>
    </row>
    <row r="7437" spans="1:41" x14ac:dyDescent="0.4">
      <c r="A7437" s="5">
        <v>2028</v>
      </c>
      <c r="B7437" s="5" t="s">
        <v>6344</v>
      </c>
      <c r="C7437" s="5" t="s">
        <v>278</v>
      </c>
      <c r="D7437" s="5" t="s">
        <v>108</v>
      </c>
      <c r="E7437" s="5" t="s">
        <v>109</v>
      </c>
      <c r="F7437" s="5" t="s">
        <v>109</v>
      </c>
      <c r="G7437" s="5" t="s">
        <v>87</v>
      </c>
      <c r="H7437" s="5" t="s">
        <v>131</v>
      </c>
      <c r="I7437" s="5">
        <v>710.52204508455679</v>
      </c>
      <c r="J7437" s="5">
        <v>0</v>
      </c>
      <c r="K7437" s="5">
        <v>87.693971735507517</v>
      </c>
      <c r="L7437" s="5">
        <v>471.98964423474132</v>
      </c>
      <c r="M7437" s="5">
        <v>751.12330480367439</v>
      </c>
      <c r="N7437" s="5">
        <v>1074.7589911192392</v>
      </c>
      <c r="O7437" s="5">
        <v>1833.722399174675</v>
      </c>
      <c r="P7437" s="5">
        <v>294.20586320816244</v>
      </c>
      <c r="Q7437" s="5">
        <v>213.67187875237573</v>
      </c>
      <c r="R7437" s="5">
        <v>772.44681498703847</v>
      </c>
      <c r="S7437" s="5">
        <v>2979.9142316122366</v>
      </c>
      <c r="T7437" s="5">
        <v>710.52204508455679</v>
      </c>
      <c r="U7437" s="5">
        <v>83.232582424190937</v>
      </c>
      <c r="V7437" s="5">
        <v>1884.9134824600314</v>
      </c>
      <c r="W7437" s="5">
        <v>497.3654315591898</v>
      </c>
      <c r="X7437" s="5">
        <v>2621.8263463620146</v>
      </c>
      <c r="Y7437" s="5">
        <v>2136.6412927185602</v>
      </c>
      <c r="Z7437" s="5">
        <v>236.42286004523262</v>
      </c>
      <c r="AA7437" s="5">
        <v>6712.4032630631064</v>
      </c>
      <c r="AB7437" s="5">
        <v>568.4176360676455</v>
      </c>
      <c r="AC7437" s="5">
        <v>192.65297736721271</v>
      </c>
      <c r="AD7437" s="5">
        <v>1428.1706632941734</v>
      </c>
      <c r="AE7437" s="5">
        <v>1122.6248312335997</v>
      </c>
      <c r="AF7437" s="5">
        <v>2042.6493764688032</v>
      </c>
      <c r="AG7437" s="5">
        <v>14088.637122533784</v>
      </c>
      <c r="AH7437" s="5">
        <v>782.58928108599048</v>
      </c>
      <c r="AI7437" s="5">
        <v>511.57587246088093</v>
      </c>
      <c r="AJ7437" s="5">
        <v>830.29576125595361</v>
      </c>
      <c r="AK7437" s="5">
        <v>284.20881803382275</v>
      </c>
      <c r="AL7437" s="5">
        <v>45925.1953125</v>
      </c>
      <c r="AM7437" s="5">
        <v>32868.06640625</v>
      </c>
      <c r="AN7437" s="5">
        <v>13057.1298828125</v>
      </c>
      <c r="AO7437" s="5" t="s">
        <v>7268</v>
      </c>
    </row>
    <row r="7438" spans="1:41" x14ac:dyDescent="0.4">
      <c r="A7438" s="5">
        <v>2028</v>
      </c>
      <c r="B7438" s="5" t="s">
        <v>4980</v>
      </c>
      <c r="C7438" s="5" t="s">
        <v>278</v>
      </c>
      <c r="D7438" s="5" t="s">
        <v>108</v>
      </c>
      <c r="E7438" s="5" t="s">
        <v>109</v>
      </c>
      <c r="F7438" s="5" t="s">
        <v>109</v>
      </c>
      <c r="G7438" s="5" t="s">
        <v>87</v>
      </c>
      <c r="H7438" s="5" t="s">
        <v>131</v>
      </c>
      <c r="I7438" s="5">
        <v>289.81170731343684</v>
      </c>
      <c r="J7438" s="5">
        <v>22.389022375792678</v>
      </c>
      <c r="K7438" s="5">
        <v>61.43964279868689</v>
      </c>
      <c r="L7438" s="5">
        <v>484.22769324388815</v>
      </c>
      <c r="M7438" s="5">
        <v>333.23196094203058</v>
      </c>
      <c r="N7438" s="5">
        <v>1092.1823308857965</v>
      </c>
      <c r="O7438" s="5">
        <v>2199.9213875981959</v>
      </c>
      <c r="P7438" s="5">
        <v>355.00971093947021</v>
      </c>
      <c r="Q7438" s="5">
        <v>220.0627727192084</v>
      </c>
      <c r="R7438" s="5">
        <v>769.64024341479706</v>
      </c>
      <c r="S7438" s="5">
        <v>520.67493897192276</v>
      </c>
      <c r="T7438" s="5">
        <v>728.94491456069193</v>
      </c>
      <c r="U7438" s="5">
        <v>343.64545972146902</v>
      </c>
      <c r="V7438" s="5">
        <v>2372.1950219560799</v>
      </c>
      <c r="W7438" s="5">
        <v>479.02094385416893</v>
      </c>
      <c r="X7438" s="5">
        <v>2401.1966160568163</v>
      </c>
      <c r="Y7438" s="5">
        <v>2842.8851667866984</v>
      </c>
      <c r="Z7438" s="5">
        <v>234.94583662541513</v>
      </c>
      <c r="AA7438" s="5">
        <v>10299.991642742576</v>
      </c>
      <c r="AB7438" s="5">
        <v>583.15593164855352</v>
      </c>
      <c r="AC7438" s="5">
        <v>197.64820683374191</v>
      </c>
      <c r="AD7438" s="5">
        <v>1376.3059878387037</v>
      </c>
      <c r="AE7438" s="5">
        <v>1166.311863297107</v>
      </c>
      <c r="AF7438" s="5">
        <v>1724.1005119189485</v>
      </c>
      <c r="AG7438" s="5">
        <v>16533.512012114435</v>
      </c>
      <c r="AH7438" s="5">
        <v>934.63739543048132</v>
      </c>
      <c r="AI7438" s="5">
        <v>461.31799592912358</v>
      </c>
      <c r="AJ7438" s="5">
        <v>1728.6407973867836</v>
      </c>
      <c r="AK7438" s="5">
        <v>338.4387103317498</v>
      </c>
      <c r="AL7438" s="5">
        <v>51095.484375</v>
      </c>
      <c r="AM7438" s="5">
        <v>40677.19921875</v>
      </c>
      <c r="AN7438" s="5">
        <v>10418.287109375</v>
      </c>
      <c r="AO7438" s="5" t="s">
        <v>6314</v>
      </c>
    </row>
    <row r="7439" spans="1:41" x14ac:dyDescent="0.4">
      <c r="A7439" s="5">
        <v>2028</v>
      </c>
      <c r="B7439" s="5" t="s">
        <v>7352</v>
      </c>
      <c r="C7439" s="5" t="s">
        <v>278</v>
      </c>
      <c r="D7439" s="5" t="s">
        <v>108</v>
      </c>
      <c r="E7439" s="5" t="s">
        <v>109</v>
      </c>
      <c r="F7439" s="5" t="s">
        <v>109</v>
      </c>
      <c r="G7439" s="5" t="s">
        <v>87</v>
      </c>
      <c r="H7439" s="5" t="s">
        <v>131</v>
      </c>
      <c r="I7439" s="5">
        <v>300</v>
      </c>
      <c r="J7439" s="5">
        <v>0</v>
      </c>
      <c r="K7439" s="5">
        <v>74.84966</v>
      </c>
      <c r="L7439" s="5">
        <v>465</v>
      </c>
      <c r="M7439" s="5">
        <v>1294.525519396065</v>
      </c>
      <c r="N7439" s="5">
        <v>1057.6303691406249</v>
      </c>
      <c r="O7439" s="5">
        <v>1530.227782465447</v>
      </c>
      <c r="P7439" s="5">
        <v>311.97000000000003</v>
      </c>
      <c r="Q7439" s="5">
        <v>188.9102081233687</v>
      </c>
      <c r="R7439" s="5">
        <v>873.34420039062013</v>
      </c>
      <c r="T7439" s="5">
        <v>700</v>
      </c>
      <c r="U7439" s="5">
        <v>122</v>
      </c>
      <c r="V7439" s="5">
        <v>1894</v>
      </c>
      <c r="W7439" s="5">
        <v>285.60000000000002</v>
      </c>
      <c r="X7439" s="5">
        <v>2334.312699425654</v>
      </c>
      <c r="Y7439" s="5">
        <v>1345</v>
      </c>
      <c r="Z7439" s="5">
        <v>216.98372186746121</v>
      </c>
      <c r="AA7439" s="5">
        <v>7391</v>
      </c>
      <c r="AB7439" s="5">
        <v>446</v>
      </c>
      <c r="AC7439" s="5">
        <v>193.41996357861439</v>
      </c>
      <c r="AD7439" s="5">
        <v>798.25535557621549</v>
      </c>
      <c r="AE7439" s="5">
        <v>1283.4675</v>
      </c>
      <c r="AF7439" s="5">
        <v>2281.2165737146288</v>
      </c>
      <c r="AG7439" s="5">
        <v>14388</v>
      </c>
      <c r="AH7439" s="5">
        <v>557.54</v>
      </c>
      <c r="AI7439" s="5">
        <v>621</v>
      </c>
      <c r="AJ7439" s="5">
        <v>958.44382909091587</v>
      </c>
      <c r="AK7439" s="5">
        <v>242</v>
      </c>
      <c r="AL7439" s="5">
        <v>42154.6953125</v>
      </c>
      <c r="AM7439" s="5">
        <v>33270.38671875</v>
      </c>
      <c r="AN7439" s="5">
        <v>8884.310546875</v>
      </c>
      <c r="AO7439" s="5" t="s">
        <v>8219</v>
      </c>
    </row>
    <row r="7440" spans="1:41" x14ac:dyDescent="0.4">
      <c r="A7440" s="5">
        <v>2028</v>
      </c>
      <c r="B7440" s="5" t="s">
        <v>6344</v>
      </c>
      <c r="C7440" s="5" t="s">
        <v>278</v>
      </c>
      <c r="D7440" s="5" t="s">
        <v>108</v>
      </c>
      <c r="E7440" s="5" t="s">
        <v>109</v>
      </c>
      <c r="F7440" s="5" t="s">
        <v>109</v>
      </c>
      <c r="G7440" s="5" t="s">
        <v>88</v>
      </c>
      <c r="H7440" s="5" t="s">
        <v>131</v>
      </c>
      <c r="I7440" s="5">
        <v>836.56479803561763</v>
      </c>
      <c r="J7440" s="5">
        <v>0</v>
      </c>
      <c r="K7440" s="5">
        <v>74.84966</v>
      </c>
      <c r="L7440" s="5">
        <v>556.64459368168832</v>
      </c>
      <c r="M7440" s="5">
        <v>867.02794194167643</v>
      </c>
      <c r="N7440" s="5">
        <v>1240.602930537</v>
      </c>
      <c r="O7440" s="5">
        <v>2116.68117295912</v>
      </c>
      <c r="P7440" s="5">
        <v>336.94985856590398</v>
      </c>
      <c r="Q7440" s="5">
        <v>246.64324499145479</v>
      </c>
      <c r="R7440" s="5">
        <v>891.64184891409695</v>
      </c>
      <c r="S7440" s="5">
        <v>3439.7400358557361</v>
      </c>
      <c r="T7440" s="5">
        <v>834.23144103058087</v>
      </c>
      <c r="U7440" s="5">
        <v>97.997590627029496</v>
      </c>
      <c r="V7440" s="5">
        <v>2176</v>
      </c>
      <c r="W7440" s="5">
        <v>574.11309669111006</v>
      </c>
      <c r="X7440" s="5">
        <v>3118</v>
      </c>
      <c r="Y7440" s="5">
        <v>2515.7404379404829</v>
      </c>
      <c r="Z7440" s="5">
        <v>275.05162801699709</v>
      </c>
      <c r="AA7440" s="5">
        <v>8131</v>
      </c>
      <c r="AB7440" s="5">
        <v>731</v>
      </c>
      <c r="AC7440" s="5">
        <v>222.38095051422999</v>
      </c>
      <c r="AD7440" s="5">
        <v>1566.324481642918</v>
      </c>
      <c r="AE7440" s="5">
        <v>1295.855275388506</v>
      </c>
      <c r="AF7440" s="5">
        <v>2405.0042850955392</v>
      </c>
      <c r="AG7440" s="5">
        <v>17097</v>
      </c>
      <c r="AH7440" s="5">
        <v>978.42764036069605</v>
      </c>
      <c r="AI7440" s="5">
        <v>590.51632802514212</v>
      </c>
      <c r="AJ7440" s="5">
        <v>977.58572113305024</v>
      </c>
      <c r="AK7440" s="5">
        <v>328</v>
      </c>
      <c r="AL7440" s="5">
        <v>54521.5703125</v>
      </c>
      <c r="AM7440" s="5">
        <v>39302.6640625</v>
      </c>
      <c r="AN7440" s="5">
        <v>15218.912109375</v>
      </c>
      <c r="AO7440" s="5" t="s">
        <v>7269</v>
      </c>
    </row>
    <row r="7441" spans="1:41" x14ac:dyDescent="0.4">
      <c r="A7441" s="5">
        <v>2028</v>
      </c>
      <c r="B7441" s="5" t="s">
        <v>4980</v>
      </c>
      <c r="C7441" s="5" t="s">
        <v>278</v>
      </c>
      <c r="D7441" s="5" t="s">
        <v>108</v>
      </c>
      <c r="E7441" s="5" t="s">
        <v>109</v>
      </c>
      <c r="F7441" s="5" t="s">
        <v>109</v>
      </c>
      <c r="G7441" s="5" t="s">
        <v>88</v>
      </c>
      <c r="H7441" s="5" t="s">
        <v>131</v>
      </c>
      <c r="I7441" s="5">
        <v>339.25087191807751</v>
      </c>
      <c r="J7441" s="5">
        <v>27.69608535495669</v>
      </c>
      <c r="K7441" s="5">
        <v>70</v>
      </c>
      <c r="L7441" s="5">
        <v>567.77748555532207</v>
      </c>
      <c r="M7441" s="5">
        <v>382.42962195913952</v>
      </c>
      <c r="N7441" s="5">
        <v>1270.734065550555</v>
      </c>
      <c r="O7441" s="5">
        <v>2524.7131224167301</v>
      </c>
      <c r="P7441" s="5">
        <v>411.031644927</v>
      </c>
      <c r="Q7441" s="5">
        <v>256.79278574720797</v>
      </c>
      <c r="R7441" s="5">
        <v>877.21514356941429</v>
      </c>
      <c r="S7441" s="5">
        <v>586.50187585075514</v>
      </c>
      <c r="T7441" s="5">
        <v>851.89704155830304</v>
      </c>
      <c r="U7441" s="5">
        <v>394.3805476453627</v>
      </c>
      <c r="V7441" s="5">
        <v>2835</v>
      </c>
      <c r="W7441" s="5">
        <v>549.74258156626297</v>
      </c>
      <c r="X7441" s="5">
        <v>2833.8896500000001</v>
      </c>
      <c r="Y7441" s="5">
        <v>3304.5894920407941</v>
      </c>
      <c r="Z7441" s="5">
        <v>273.35516215232423</v>
      </c>
      <c r="AA7441" s="5">
        <v>12678</v>
      </c>
      <c r="AB7441" s="5">
        <v>731</v>
      </c>
      <c r="AC7441" s="5">
        <v>226.82856952451471</v>
      </c>
      <c r="AD7441" s="5">
        <v>1606.0210652195181</v>
      </c>
      <c r="AE7441" s="5">
        <v>1338.503676856988</v>
      </c>
      <c r="AF7441" s="5">
        <v>2021.580895021104</v>
      </c>
      <c r="AG7441" s="5">
        <v>21347</v>
      </c>
      <c r="AH7441" s="5">
        <v>1099.452759112494</v>
      </c>
      <c r="AI7441" s="5">
        <v>529.42600789968378</v>
      </c>
      <c r="AJ7441" s="5">
        <v>2064.0013519351219</v>
      </c>
      <c r="AK7441" s="5">
        <v>388</v>
      </c>
      <c r="AL7441" s="5">
        <v>62386.8125</v>
      </c>
      <c r="AM7441" s="5">
        <v>50233.734375</v>
      </c>
      <c r="AN7441" s="5">
        <v>12153.07421875</v>
      </c>
      <c r="AO7441" s="5" t="s">
        <v>6315</v>
      </c>
    </row>
    <row r="7442" spans="1:41" x14ac:dyDescent="0.4">
      <c r="A7442" s="5">
        <v>2028</v>
      </c>
      <c r="B7442" s="5" t="s">
        <v>7352</v>
      </c>
      <c r="C7442" s="5" t="s">
        <v>278</v>
      </c>
      <c r="D7442" s="5" t="s">
        <v>108</v>
      </c>
      <c r="E7442" s="5" t="s">
        <v>109</v>
      </c>
      <c r="F7442" s="5" t="s">
        <v>109</v>
      </c>
      <c r="G7442" s="5" t="s">
        <v>88</v>
      </c>
      <c r="H7442" s="5" t="s">
        <v>131</v>
      </c>
      <c r="I7442" s="5">
        <v>351.49781430067958</v>
      </c>
      <c r="J7442" s="5">
        <v>0</v>
      </c>
      <c r="K7442" s="5">
        <v>86.256445836380067</v>
      </c>
      <c r="L7442" s="5">
        <v>545.72999380557678</v>
      </c>
      <c r="M7442" s="5">
        <v>1487.002910536499</v>
      </c>
      <c r="N7442" s="5">
        <v>1213.7366116257811</v>
      </c>
      <c r="O7442" s="5">
        <v>1757.750721956799</v>
      </c>
      <c r="P7442" s="5">
        <v>351.04234204782063</v>
      </c>
      <c r="Q7442" s="5">
        <v>218.37210229230001</v>
      </c>
      <c r="R7442" s="5">
        <v>1019.749600842857</v>
      </c>
      <c r="S7442" s="5">
        <v>0</v>
      </c>
      <c r="T7442" s="5">
        <v>821.66729553426012</v>
      </c>
      <c r="U7442" s="5">
        <v>142.94244448227639</v>
      </c>
      <c r="V7442" s="5">
        <v>2175</v>
      </c>
      <c r="W7442" s="5">
        <v>280</v>
      </c>
      <c r="X7442" s="5">
        <v>2684.0203568788538</v>
      </c>
      <c r="Y7442" s="5">
        <v>1602.513689350706</v>
      </c>
      <c r="Z7442" s="5">
        <v>248.10593511596309</v>
      </c>
      <c r="AA7442" s="5">
        <v>8799</v>
      </c>
      <c r="AB7442" s="5">
        <v>512.31380777157892</v>
      </c>
      <c r="AC7442" s="5">
        <v>222.17874</v>
      </c>
      <c r="AD7442" s="5">
        <v>922.74897103192711</v>
      </c>
      <c r="AE7442" s="5">
        <v>1474.3007221436519</v>
      </c>
      <c r="AF7442" s="5">
        <v>2761.7209290316632</v>
      </c>
      <c r="AG7442" s="5">
        <v>17074</v>
      </c>
      <c r="AH7442" s="5">
        <v>683.84199586315526</v>
      </c>
      <c r="AI7442" s="5">
        <v>713.33379961020296</v>
      </c>
      <c r="AJ7442" s="5">
        <v>1122.9697035181041</v>
      </c>
      <c r="AK7442" s="5">
        <v>278</v>
      </c>
      <c r="AL7442" s="5">
        <v>49549.79296875</v>
      </c>
      <c r="AM7442" s="5">
        <v>39322.859375</v>
      </c>
      <c r="AN7442" s="5">
        <v>10226.9365234375</v>
      </c>
      <c r="AO7442" s="5" t="s">
        <v>8220</v>
      </c>
    </row>
    <row r="7443" spans="1:41" x14ac:dyDescent="0.4">
      <c r="A7443" s="5">
        <v>2028</v>
      </c>
      <c r="B7443" s="5" t="s">
        <v>6344</v>
      </c>
      <c r="C7443" s="5" t="s">
        <v>278</v>
      </c>
      <c r="D7443" s="5" t="s">
        <v>108</v>
      </c>
      <c r="E7443" s="5" t="s">
        <v>30</v>
      </c>
      <c r="F7443" s="5" t="s">
        <v>30</v>
      </c>
      <c r="G7443" s="5" t="s">
        <v>87</v>
      </c>
      <c r="H7443" s="5" t="s">
        <v>131</v>
      </c>
      <c r="I7443" s="5">
        <v>7924.3508656787644</v>
      </c>
      <c r="J7443" s="5">
        <v>10651.355121144752</v>
      </c>
      <c r="K7443" s="5">
        <v>1955.4028545562142</v>
      </c>
      <c r="L7443" s="5">
        <v>2233.0692845514645</v>
      </c>
      <c r="M7443" s="5">
        <v>6619.1919549219265</v>
      </c>
      <c r="N7443" s="5">
        <v>5593.8385578014186</v>
      </c>
      <c r="O7443" s="5">
        <v>4067.7211277636297</v>
      </c>
      <c r="P7443" s="5">
        <v>5511.6210068702048</v>
      </c>
      <c r="Q7443" s="5">
        <v>2166.3857755887857</v>
      </c>
      <c r="R7443" s="5">
        <v>3650.0532893499249</v>
      </c>
      <c r="S7443" s="5">
        <v>9662.3892911048879</v>
      </c>
      <c r="T7443" s="5">
        <v>4161.6291212095475</v>
      </c>
      <c r="U7443" s="5">
        <v>1299.2403110117612</v>
      </c>
      <c r="V7443" s="5">
        <v>3048.1395734127486</v>
      </c>
      <c r="W7443" s="5">
        <v>1351.0069171536359</v>
      </c>
      <c r="X7443" s="5">
        <v>12276.805907568165</v>
      </c>
      <c r="Y7443" s="5">
        <v>19386.086484385643</v>
      </c>
      <c r="Z7443" s="5">
        <v>2267.8868948235936</v>
      </c>
      <c r="AA7443" s="5">
        <v>33103.222080489504</v>
      </c>
      <c r="AB7443" s="5">
        <v>1336.7964762519448</v>
      </c>
      <c r="AC7443" s="5">
        <v>6204.5428628916816</v>
      </c>
      <c r="AD7443" s="5">
        <v>3881.7158722287095</v>
      </c>
      <c r="AE7443" s="5">
        <v>5276.1337004993238</v>
      </c>
      <c r="AF7443" s="5">
        <v>20112.747530208551</v>
      </c>
      <c r="AG7443" s="5">
        <v>36810.117092844936</v>
      </c>
      <c r="AH7443" s="5">
        <v>7864.4640075930665</v>
      </c>
      <c r="AI7443" s="5">
        <v>2860.3587472118302</v>
      </c>
      <c r="AJ7443" s="5">
        <v>11591.659649808056</v>
      </c>
      <c r="AK7443" s="5">
        <v>1681.9071838644438</v>
      </c>
      <c r="AL7443" s="5">
        <v>234549.859375</v>
      </c>
      <c r="AM7443" s="5">
        <v>176830.4375</v>
      </c>
      <c r="AN7443" s="5">
        <v>57719.390625</v>
      </c>
      <c r="AO7443" s="5" t="s">
        <v>7270</v>
      </c>
    </row>
    <row r="7444" spans="1:41" x14ac:dyDescent="0.4">
      <c r="A7444" s="5">
        <v>2028</v>
      </c>
      <c r="B7444" s="5" t="s">
        <v>7352</v>
      </c>
      <c r="C7444" s="5" t="s">
        <v>278</v>
      </c>
      <c r="D7444" s="5" t="s">
        <v>108</v>
      </c>
      <c r="E7444" s="5" t="s">
        <v>30</v>
      </c>
      <c r="F7444" s="5" t="s">
        <v>30</v>
      </c>
      <c r="G7444" s="5" t="s">
        <v>87</v>
      </c>
      <c r="H7444" s="5" t="s">
        <v>131</v>
      </c>
      <c r="I7444" s="5">
        <v>9076.016607235646</v>
      </c>
      <c r="J7444" s="5">
        <v>15081.059983548659</v>
      </c>
      <c r="K7444" s="5">
        <v>1701.46</v>
      </c>
      <c r="L7444" s="5">
        <v>2200</v>
      </c>
      <c r="M7444" s="5">
        <v>8372.8974541550415</v>
      </c>
      <c r="N7444" s="5">
        <v>5772.04</v>
      </c>
      <c r="O7444" s="5">
        <v>3778.0331757874819</v>
      </c>
      <c r="P7444" s="5">
        <v>4702</v>
      </c>
      <c r="Q7444" s="5">
        <v>2234.4682388505421</v>
      </c>
      <c r="R7444" s="5">
        <v>3596</v>
      </c>
      <c r="S7444" s="5">
        <v>8867.3905697133141</v>
      </c>
      <c r="T7444" s="5">
        <v>4100</v>
      </c>
      <c r="U7444" s="5">
        <v>1037</v>
      </c>
      <c r="V7444" s="5">
        <v>2381</v>
      </c>
      <c r="W7444" s="5">
        <v>2284.7357929544178</v>
      </c>
      <c r="X7444" s="5">
        <v>13710</v>
      </c>
      <c r="Y7444" s="5">
        <v>18301</v>
      </c>
      <c r="Z7444" s="5">
        <v>2319.243784820309</v>
      </c>
      <c r="AA7444" s="5">
        <v>35266</v>
      </c>
      <c r="AB7444" s="5">
        <v>1659</v>
      </c>
      <c r="AC7444" s="5">
        <v>2123.0425160528721</v>
      </c>
      <c r="AD7444" s="5">
        <v>3767.2811121964369</v>
      </c>
      <c r="AE7444" s="5">
        <v>5388</v>
      </c>
      <c r="AF7444" s="5">
        <v>16730.046362399989</v>
      </c>
      <c r="AG7444" s="5">
        <v>36732</v>
      </c>
      <c r="AH7444" s="5">
        <v>12004</v>
      </c>
      <c r="AI7444" s="5">
        <v>3459.386593514846</v>
      </c>
      <c r="AJ7444" s="5">
        <v>11493.10040272267</v>
      </c>
      <c r="AK7444" s="5">
        <v>1678</v>
      </c>
      <c r="AL7444" s="5">
        <v>239814.203125</v>
      </c>
      <c r="AM7444" s="5">
        <v>174432</v>
      </c>
      <c r="AN7444" s="5">
        <v>65382.18359375</v>
      </c>
      <c r="AO7444" s="5" t="s">
        <v>8221</v>
      </c>
    </row>
    <row r="7445" spans="1:41" x14ac:dyDescent="0.4">
      <c r="A7445" s="5">
        <v>2028</v>
      </c>
      <c r="B7445" s="5" t="s">
        <v>4980</v>
      </c>
      <c r="C7445" s="5" t="s">
        <v>278</v>
      </c>
      <c r="D7445" s="5" t="s">
        <v>108</v>
      </c>
      <c r="E7445" s="5" t="s">
        <v>30</v>
      </c>
      <c r="F7445" s="5" t="s">
        <v>30</v>
      </c>
      <c r="G7445" s="5" t="s">
        <v>87</v>
      </c>
      <c r="H7445" s="5" t="s">
        <v>131</v>
      </c>
      <c r="I7445" s="5">
        <v>6720.6012029873918</v>
      </c>
      <c r="J7445" s="5">
        <v>11519.59211429013</v>
      </c>
      <c r="K7445" s="5">
        <v>1772.377492260425</v>
      </c>
      <c r="L7445" s="5">
        <v>1718.2272986073451</v>
      </c>
      <c r="M7445" s="5">
        <v>6946.8520316036702</v>
      </c>
      <c r="N7445" s="5">
        <v>5014.5162022507939</v>
      </c>
      <c r="O7445" s="5">
        <v>3823.5875802664486</v>
      </c>
      <c r="P7445" s="5">
        <v>4816.2431854902852</v>
      </c>
      <c r="Q7445" s="5">
        <v>2403.5609298739737</v>
      </c>
      <c r="R7445" s="5">
        <v>3644.7245728034595</v>
      </c>
      <c r="S7445" s="5">
        <v>6768.7742066349956</v>
      </c>
      <c r="T7445" s="5">
        <v>4165.3995117753821</v>
      </c>
      <c r="U7445" s="5">
        <v>1197.5523596354224</v>
      </c>
      <c r="V7445" s="5">
        <v>2849.1332660543612</v>
      </c>
      <c r="W7445" s="5">
        <v>2357.1009938834382</v>
      </c>
      <c r="X7445" s="5">
        <v>11284.06727739951</v>
      </c>
      <c r="Y7445" s="5">
        <v>15895.164536934859</v>
      </c>
      <c r="Z7445" s="5">
        <v>1957.0754720120574</v>
      </c>
      <c r="AA7445" s="5">
        <v>30552.164068994483</v>
      </c>
      <c r="AB7445" s="5">
        <v>183.27757851811683</v>
      </c>
      <c r="AC7445" s="5">
        <v>5738.5753100253432</v>
      </c>
      <c r="AD7445" s="5">
        <v>4334.038835059243</v>
      </c>
      <c r="AE7445" s="5">
        <v>4629.8415573383372</v>
      </c>
      <c r="AF7445" s="5">
        <v>21066.508030803994</v>
      </c>
      <c r="AG7445" s="5">
        <v>41481.131038015141</v>
      </c>
      <c r="AH7445" s="5">
        <v>7719.5266451977268</v>
      </c>
      <c r="AI7445" s="5">
        <v>2732.5020797246507</v>
      </c>
      <c r="AJ7445" s="5">
        <v>12416.014594724471</v>
      </c>
      <c r="AK7445" s="5">
        <v>1526.6189210656776</v>
      </c>
      <c r="AL7445" s="5">
        <v>227234.75</v>
      </c>
      <c r="AM7445" s="5">
        <v>173620.625</v>
      </c>
      <c r="AN7445" s="5">
        <v>53614.125</v>
      </c>
      <c r="AO7445" s="5" t="s">
        <v>6316</v>
      </c>
    </row>
    <row r="7446" spans="1:41" x14ac:dyDescent="0.4">
      <c r="A7446" s="5">
        <v>2028</v>
      </c>
      <c r="B7446" s="5" t="s">
        <v>6344</v>
      </c>
      <c r="C7446" s="5" t="s">
        <v>278</v>
      </c>
      <c r="D7446" s="5" t="s">
        <v>108</v>
      </c>
      <c r="E7446" s="5" t="s">
        <v>30</v>
      </c>
      <c r="F7446" s="5" t="s">
        <v>30</v>
      </c>
      <c r="G7446" s="5" t="s">
        <v>88</v>
      </c>
      <c r="H7446" s="5" t="s">
        <v>131</v>
      </c>
      <c r="I7446" s="5">
        <v>9330</v>
      </c>
      <c r="J7446" s="5">
        <v>13097.34843200708</v>
      </c>
      <c r="K7446" s="5">
        <v>1669</v>
      </c>
      <c r="L7446" s="5">
        <v>2633.5873249456222</v>
      </c>
      <c r="M7446" s="5">
        <v>7640.5888903858522</v>
      </c>
      <c r="N7446" s="5">
        <v>6457.0127490000004</v>
      </c>
      <c r="O7446" s="5">
        <v>4695.4046762261014</v>
      </c>
      <c r="P7446" s="5">
        <v>6312.3824198560578</v>
      </c>
      <c r="Q7446" s="5">
        <v>2500.6773035106598</v>
      </c>
      <c r="R7446" s="5">
        <v>4213.2871809505223</v>
      </c>
      <c r="S7446" s="5">
        <v>11153.37714557487</v>
      </c>
      <c r="T7446" s="5">
        <v>4886.2127260362604</v>
      </c>
      <c r="U7446" s="5">
        <v>1392.8155010499629</v>
      </c>
      <c r="V7446" s="5">
        <v>3518</v>
      </c>
      <c r="W7446" s="5">
        <v>1559.478636114015</v>
      </c>
      <c r="X7446" s="5">
        <v>14596</v>
      </c>
      <c r="Y7446" s="5">
        <v>24108</v>
      </c>
      <c r="Z7446" s="5">
        <v>2638.4334512335158</v>
      </c>
      <c r="AA7446" s="5">
        <v>40094</v>
      </c>
      <c r="AB7446" s="5">
        <v>1751.644221762805</v>
      </c>
      <c r="AC7446" s="5">
        <v>7161.9559594252869</v>
      </c>
      <c r="AD7446" s="5">
        <v>5376.2007582922979</v>
      </c>
      <c r="AE7446" s="5">
        <v>6090.2854624497759</v>
      </c>
      <c r="AF7446" s="5">
        <v>23680.639737994228</v>
      </c>
      <c r="AG7446" s="5">
        <v>44671</v>
      </c>
      <c r="AH7446" s="5">
        <v>9810.5924297752263</v>
      </c>
      <c r="AI7446" s="5">
        <v>3301.7361356643851</v>
      </c>
      <c r="AJ7446" s="5">
        <v>13647.95713366679</v>
      </c>
      <c r="AK7446" s="5">
        <v>2011</v>
      </c>
      <c r="AL7446" s="5">
        <v>279998.625</v>
      </c>
      <c r="AM7446" s="5">
        <v>211547.375</v>
      </c>
      <c r="AN7446" s="5">
        <v>68451.234375</v>
      </c>
      <c r="AO7446" s="5" t="s">
        <v>7271</v>
      </c>
    </row>
    <row r="7447" spans="1:41" x14ac:dyDescent="0.4">
      <c r="A7447" s="5">
        <v>2028</v>
      </c>
      <c r="B7447" s="5" t="s">
        <v>4980</v>
      </c>
      <c r="C7447" s="5" t="s">
        <v>278</v>
      </c>
      <c r="D7447" s="5" t="s">
        <v>108</v>
      </c>
      <c r="E7447" s="5" t="s">
        <v>30</v>
      </c>
      <c r="F7447" s="5" t="s">
        <v>30</v>
      </c>
      <c r="G7447" s="5" t="s">
        <v>88</v>
      </c>
      <c r="H7447" s="5" t="s">
        <v>131</v>
      </c>
      <c r="I7447" s="5">
        <v>7867.0728627995804</v>
      </c>
      <c r="J7447" s="5">
        <v>13971.866942018491</v>
      </c>
      <c r="K7447" s="5">
        <v>2001.8619771941669</v>
      </c>
      <c r="L7447" s="5">
        <v>2014.6943035834011</v>
      </c>
      <c r="M7447" s="5">
        <v>7972.4705539707556</v>
      </c>
      <c r="N7447" s="5">
        <v>5834.2974247599132</v>
      </c>
      <c r="O7447" s="5">
        <v>4388.0939532787934</v>
      </c>
      <c r="P7447" s="5">
        <v>5576.2651459341987</v>
      </c>
      <c r="Q7447" s="5">
        <v>2804.732028360982</v>
      </c>
      <c r="R7447" s="5">
        <v>4154.1585393419018</v>
      </c>
      <c r="S7447" s="5">
        <v>7624.5243860598184</v>
      </c>
      <c r="T7447" s="5">
        <v>4867.983094618874</v>
      </c>
      <c r="U7447" s="5">
        <v>1251.3576767245761</v>
      </c>
      <c r="V7447" s="5">
        <v>3405</v>
      </c>
      <c r="W7447" s="5">
        <v>2705.0983929094609</v>
      </c>
      <c r="X7447" s="5">
        <v>13317.444</v>
      </c>
      <c r="Y7447" s="5">
        <v>19969</v>
      </c>
      <c r="Z7447" s="5">
        <v>2277.0213368331788</v>
      </c>
      <c r="AA7447" s="5">
        <v>37799</v>
      </c>
      <c r="AB7447" s="5">
        <v>230</v>
      </c>
      <c r="AC7447" s="5">
        <v>6585.8064160262793</v>
      </c>
      <c r="AD7447" s="5">
        <v>5057.4201726137826</v>
      </c>
      <c r="AE7447" s="5">
        <v>5313.3815600947937</v>
      </c>
      <c r="AF7447" s="5">
        <v>24701.373188783149</v>
      </c>
      <c r="AG7447" s="5">
        <v>53557</v>
      </c>
      <c r="AH7447" s="5">
        <v>9260.3450003637336</v>
      </c>
      <c r="AI7447" s="5">
        <v>3135.9229000649439</v>
      </c>
      <c r="AJ7447" s="5">
        <v>14824.75187898944</v>
      </c>
      <c r="AK7447" s="5">
        <v>1600</v>
      </c>
      <c r="AL7447" s="5">
        <v>274067.9375</v>
      </c>
      <c r="AM7447" s="5">
        <v>211906.78125</v>
      </c>
      <c r="AN7447" s="5">
        <v>62161.16015625</v>
      </c>
      <c r="AO7447" s="5" t="s">
        <v>6317</v>
      </c>
    </row>
    <row r="7448" spans="1:41" x14ac:dyDescent="0.4">
      <c r="A7448" s="5">
        <v>2028</v>
      </c>
      <c r="B7448" s="5" t="s">
        <v>7352</v>
      </c>
      <c r="C7448" s="5" t="s">
        <v>278</v>
      </c>
      <c r="D7448" s="5" t="s">
        <v>108</v>
      </c>
      <c r="E7448" s="5" t="s">
        <v>30</v>
      </c>
      <c r="F7448" s="5" t="s">
        <v>30</v>
      </c>
      <c r="G7448" s="5" t="s">
        <v>88</v>
      </c>
      <c r="H7448" s="5" t="s">
        <v>131</v>
      </c>
      <c r="I7448" s="5">
        <v>10634</v>
      </c>
      <c r="J7448" s="5">
        <v>18016.100987662299</v>
      </c>
      <c r="K7448" s="5">
        <v>1960.755631124674</v>
      </c>
      <c r="L7448" s="5">
        <v>2581.9483577898259</v>
      </c>
      <c r="M7448" s="5">
        <v>9617.8273022850371</v>
      </c>
      <c r="N7448" s="5">
        <v>6623.9931040000001</v>
      </c>
      <c r="O7448" s="5">
        <v>4339.7725609305726</v>
      </c>
      <c r="P7448" s="5">
        <v>5115.4917595148736</v>
      </c>
      <c r="Q7448" s="5">
        <v>2582.9494957970242</v>
      </c>
      <c r="R7448" s="5">
        <v>4198.8251172799537</v>
      </c>
      <c r="S7448" s="5">
        <v>10257.368694899729</v>
      </c>
      <c r="T7448" s="5">
        <v>4812.6227309863807</v>
      </c>
      <c r="U7448" s="5">
        <v>1191.1870373523029</v>
      </c>
      <c r="V7448" s="5">
        <v>2735</v>
      </c>
      <c r="W7448" s="5">
        <v>1989</v>
      </c>
      <c r="X7448" s="5">
        <v>15763.92019023974</v>
      </c>
      <c r="Y7448" s="5">
        <v>22113</v>
      </c>
      <c r="Z7448" s="5">
        <v>2731.161395946383</v>
      </c>
      <c r="AA7448" s="5">
        <v>41980</v>
      </c>
      <c r="AB7448" s="5">
        <v>1905.6695226301561</v>
      </c>
      <c r="AC7448" s="5">
        <v>2438.7085099999999</v>
      </c>
      <c r="AD7448" s="5">
        <v>4354.8154679876388</v>
      </c>
      <c r="AE7448" s="5">
        <v>6189.1183772943205</v>
      </c>
      <c r="AF7448" s="5">
        <v>20253.981895052639</v>
      </c>
      <c r="AG7448" s="5">
        <v>43588</v>
      </c>
      <c r="AH7448" s="5">
        <v>14743.35080088119</v>
      </c>
      <c r="AI7448" s="5">
        <v>3973.74779882857</v>
      </c>
      <c r="AJ7448" s="5">
        <v>13465.99890365094</v>
      </c>
      <c r="AK7448" s="5">
        <v>1899</v>
      </c>
      <c r="AL7448" s="5">
        <v>282057.34375</v>
      </c>
      <c r="AM7448" s="5">
        <v>206439.46875</v>
      </c>
      <c r="AN7448" s="5">
        <v>75617.8515625</v>
      </c>
      <c r="AO7448" s="5" t="s">
        <v>8222</v>
      </c>
    </row>
    <row r="7449" spans="1:41" x14ac:dyDescent="0.4">
      <c r="A7449" s="5">
        <v>2028</v>
      </c>
      <c r="B7449" s="5" t="s">
        <v>4980</v>
      </c>
      <c r="C7449" s="5" t="s">
        <v>278</v>
      </c>
      <c r="D7449" s="5" t="s">
        <v>108</v>
      </c>
      <c r="E7449" s="5" t="s">
        <v>217</v>
      </c>
      <c r="F7449" s="5" t="s">
        <v>284</v>
      </c>
      <c r="G7449" s="5" t="s">
        <v>87</v>
      </c>
      <c r="H7449" s="5" t="s">
        <v>131</v>
      </c>
      <c r="N7449" s="5">
        <v>0</v>
      </c>
      <c r="Q7449" s="5">
        <v>0</v>
      </c>
      <c r="V7449" s="5">
        <v>0</v>
      </c>
      <c r="X7449" s="5">
        <v>0</v>
      </c>
      <c r="AC7449" s="5">
        <v>1978.7629957386819</v>
      </c>
      <c r="AF7449" s="5">
        <v>0</v>
      </c>
      <c r="AH7449" s="5">
        <v>0</v>
      </c>
      <c r="AL7449" s="5">
        <v>1978.762939453125</v>
      </c>
      <c r="AM7449" s="5">
        <v>1978.762939453125</v>
      </c>
      <c r="AN7449" s="5">
        <v>0</v>
      </c>
      <c r="AO7449" s="5" t="s">
        <v>6318</v>
      </c>
    </row>
    <row r="7450" spans="1:41" x14ac:dyDescent="0.4">
      <c r="A7450" s="5">
        <v>2028</v>
      </c>
      <c r="B7450" s="5" t="s">
        <v>6344</v>
      </c>
      <c r="C7450" s="5" t="s">
        <v>278</v>
      </c>
      <c r="D7450" s="5" t="s">
        <v>108</v>
      </c>
      <c r="E7450" s="5" t="s">
        <v>217</v>
      </c>
      <c r="F7450" s="5" t="s">
        <v>284</v>
      </c>
      <c r="G7450" s="5" t="s">
        <v>87</v>
      </c>
      <c r="H7450" s="5" t="s">
        <v>131</v>
      </c>
      <c r="I7450" s="5">
        <v>0</v>
      </c>
      <c r="N7450" s="5">
        <v>0</v>
      </c>
      <c r="Q7450" s="5">
        <v>0</v>
      </c>
      <c r="S7450" s="5">
        <v>0</v>
      </c>
      <c r="V7450" s="5">
        <v>0</v>
      </c>
      <c r="AC7450" s="5">
        <v>2017.8127233771709</v>
      </c>
      <c r="AF7450" s="5">
        <v>0</v>
      </c>
      <c r="AG7450" s="5">
        <v>0</v>
      </c>
      <c r="AH7450" s="5">
        <v>0</v>
      </c>
      <c r="AL7450" s="5">
        <v>2017.812744140625</v>
      </c>
      <c r="AM7450" s="5">
        <v>2017.812744140625</v>
      </c>
      <c r="AN7450" s="5">
        <v>0</v>
      </c>
      <c r="AO7450" s="5" t="s">
        <v>7272</v>
      </c>
    </row>
    <row r="7451" spans="1:41" x14ac:dyDescent="0.4">
      <c r="A7451" s="5">
        <v>2028</v>
      </c>
      <c r="B7451" s="5" t="s">
        <v>7352</v>
      </c>
      <c r="C7451" s="5" t="s">
        <v>278</v>
      </c>
      <c r="D7451" s="5" t="s">
        <v>108</v>
      </c>
      <c r="E7451" s="5" t="s">
        <v>217</v>
      </c>
      <c r="F7451" s="5" t="s">
        <v>284</v>
      </c>
      <c r="G7451" s="5" t="s">
        <v>87</v>
      </c>
      <c r="H7451" s="5" t="s">
        <v>131</v>
      </c>
      <c r="N7451" s="5">
        <v>0</v>
      </c>
      <c r="Q7451" s="5">
        <v>0</v>
      </c>
      <c r="T7451" s="5">
        <v>0</v>
      </c>
      <c r="V7451" s="5">
        <v>0</v>
      </c>
      <c r="AC7451" s="5">
        <v>2057.719284368824</v>
      </c>
      <c r="AF7451" s="5">
        <v>0</v>
      </c>
      <c r="AL7451" s="5">
        <v>2057.71923828125</v>
      </c>
      <c r="AM7451" s="5">
        <v>2057.71923828125</v>
      </c>
      <c r="AN7451" s="5">
        <v>0</v>
      </c>
      <c r="AO7451" s="5" t="s">
        <v>8223</v>
      </c>
    </row>
    <row r="7452" spans="1:41" x14ac:dyDescent="0.4">
      <c r="A7452" s="5">
        <v>2028</v>
      </c>
      <c r="B7452" s="5" t="s">
        <v>7352</v>
      </c>
      <c r="C7452" s="5" t="s">
        <v>278</v>
      </c>
      <c r="D7452" s="5" t="s">
        <v>108</v>
      </c>
      <c r="E7452" s="5" t="s">
        <v>217</v>
      </c>
      <c r="F7452" s="5" t="s">
        <v>218</v>
      </c>
      <c r="G7452" s="5" t="s">
        <v>87</v>
      </c>
      <c r="H7452" s="5" t="s">
        <v>131</v>
      </c>
      <c r="N7452" s="5">
        <v>0</v>
      </c>
      <c r="Q7452" s="5">
        <v>125</v>
      </c>
      <c r="T7452" s="5">
        <v>0</v>
      </c>
      <c r="V7452" s="5">
        <v>49</v>
      </c>
      <c r="AC7452" s="5">
        <v>0</v>
      </c>
      <c r="AD7452" s="5">
        <v>125</v>
      </c>
      <c r="AF7452" s="5">
        <v>0</v>
      </c>
      <c r="AH7452" s="5">
        <v>235</v>
      </c>
      <c r="AL7452" s="5">
        <v>534</v>
      </c>
      <c r="AM7452" s="5">
        <v>174</v>
      </c>
      <c r="AN7452" s="5">
        <v>360</v>
      </c>
      <c r="AO7452" s="5" t="s">
        <v>8224</v>
      </c>
    </row>
    <row r="7453" spans="1:41" x14ac:dyDescent="0.4">
      <c r="A7453" s="5">
        <v>2028</v>
      </c>
      <c r="B7453" s="5" t="s">
        <v>6344</v>
      </c>
      <c r="C7453" s="5" t="s">
        <v>278</v>
      </c>
      <c r="D7453" s="5" t="s">
        <v>108</v>
      </c>
      <c r="E7453" s="5" t="s">
        <v>217</v>
      </c>
      <c r="F7453" s="5" t="s">
        <v>218</v>
      </c>
      <c r="G7453" s="5" t="s">
        <v>87</v>
      </c>
      <c r="H7453" s="5" t="s">
        <v>131</v>
      </c>
      <c r="I7453" s="5">
        <v>0</v>
      </c>
      <c r="N7453" s="5">
        <v>0</v>
      </c>
      <c r="Q7453" s="5">
        <v>126.87893662224229</v>
      </c>
      <c r="S7453" s="5">
        <v>0</v>
      </c>
      <c r="V7453" s="5">
        <v>63.946984057610116</v>
      </c>
      <c r="AC7453" s="5">
        <v>0</v>
      </c>
      <c r="AD7453" s="5">
        <v>126.87893662224229</v>
      </c>
      <c r="AF7453" s="5">
        <v>0</v>
      </c>
      <c r="AG7453" s="5">
        <v>0</v>
      </c>
      <c r="AH7453" s="5">
        <v>200.9762356096318</v>
      </c>
      <c r="AL7453" s="5">
        <v>518.68109130859375</v>
      </c>
      <c r="AM7453" s="5">
        <v>190.825927734375</v>
      </c>
      <c r="AN7453" s="5">
        <v>327.85516357421875</v>
      </c>
      <c r="AO7453" s="5" t="s">
        <v>7273</v>
      </c>
    </row>
    <row r="7454" spans="1:41" x14ac:dyDescent="0.4">
      <c r="A7454" s="5">
        <v>2028</v>
      </c>
      <c r="B7454" s="5" t="s">
        <v>4980</v>
      </c>
      <c r="C7454" s="5" t="s">
        <v>278</v>
      </c>
      <c r="D7454" s="5" t="s">
        <v>108</v>
      </c>
      <c r="E7454" s="5" t="s">
        <v>217</v>
      </c>
      <c r="F7454" s="5" t="s">
        <v>218</v>
      </c>
      <c r="G7454" s="5" t="s">
        <v>87</v>
      </c>
      <c r="H7454" s="5" t="s">
        <v>131</v>
      </c>
      <c r="N7454" s="5">
        <v>0</v>
      </c>
      <c r="Q7454" s="5">
        <v>130.16873474298069</v>
      </c>
      <c r="V7454" s="5">
        <v>36.447245728034595</v>
      </c>
      <c r="X7454" s="5">
        <v>0</v>
      </c>
      <c r="AC7454" s="5">
        <v>0</v>
      </c>
      <c r="AD7454" s="5">
        <v>130.16873474298069</v>
      </c>
      <c r="AF7454" s="5">
        <v>0</v>
      </c>
      <c r="AH7454" s="5">
        <v>206.18727583288143</v>
      </c>
      <c r="AL7454" s="5">
        <v>502.97201538085938</v>
      </c>
      <c r="AM7454" s="5">
        <v>166.61598205566406</v>
      </c>
      <c r="AN7454" s="5">
        <v>336.35601806640625</v>
      </c>
      <c r="AO7454" s="5" t="s">
        <v>6319</v>
      </c>
    </row>
    <row r="7455" spans="1:41" x14ac:dyDescent="0.4">
      <c r="A7455" s="5">
        <v>2028</v>
      </c>
      <c r="B7455" s="5" t="s">
        <v>7352</v>
      </c>
      <c r="C7455" s="5" t="s">
        <v>278</v>
      </c>
      <c r="D7455" s="5" t="s">
        <v>108</v>
      </c>
      <c r="E7455" s="5" t="s">
        <v>217</v>
      </c>
      <c r="F7455" s="5" t="s">
        <v>285</v>
      </c>
      <c r="G7455" s="5" t="s">
        <v>87</v>
      </c>
      <c r="H7455" s="5" t="s">
        <v>131</v>
      </c>
      <c r="I7455" s="5">
        <v>249</v>
      </c>
      <c r="K7455" s="5">
        <v>186.1165083333334</v>
      </c>
      <c r="M7455" s="5">
        <v>601.44077492349277</v>
      </c>
      <c r="N7455" s="5">
        <v>174</v>
      </c>
      <c r="O7455" s="5">
        <v>312.21600000000001</v>
      </c>
      <c r="Q7455" s="5">
        <v>141.43799999999999</v>
      </c>
      <c r="S7455" s="5">
        <v>1048.6472183862611</v>
      </c>
      <c r="T7455" s="5">
        <v>330</v>
      </c>
      <c r="V7455" s="5">
        <v>347</v>
      </c>
      <c r="W7455" s="5">
        <v>134.39622311496569</v>
      </c>
      <c r="Y7455" s="5">
        <v>2726</v>
      </c>
      <c r="Z7455" s="5">
        <v>186.804</v>
      </c>
      <c r="AC7455" s="5">
        <v>0</v>
      </c>
      <c r="AD7455" s="5">
        <v>1271</v>
      </c>
      <c r="AE7455" s="5">
        <v>340</v>
      </c>
      <c r="AF7455" s="5">
        <v>0</v>
      </c>
      <c r="AG7455" s="5">
        <v>3781</v>
      </c>
      <c r="AH7455" s="5">
        <v>918.60339935306297</v>
      </c>
      <c r="AJ7455" s="5">
        <v>1767.8264297462999</v>
      </c>
      <c r="AK7455" s="5">
        <v>220</v>
      </c>
      <c r="AL7455" s="5">
        <v>14735.48828125</v>
      </c>
      <c r="AM7455" s="5">
        <v>9713.068359375</v>
      </c>
      <c r="AN7455" s="5">
        <v>5022.419921875</v>
      </c>
      <c r="AO7455" s="5" t="s">
        <v>8225</v>
      </c>
    </row>
    <row r="7456" spans="1:41" x14ac:dyDescent="0.4">
      <c r="A7456" s="5">
        <v>2028</v>
      </c>
      <c r="B7456" s="5" t="s">
        <v>4980</v>
      </c>
      <c r="C7456" s="5" t="s">
        <v>278</v>
      </c>
      <c r="D7456" s="5" t="s">
        <v>108</v>
      </c>
      <c r="E7456" s="5" t="s">
        <v>217</v>
      </c>
      <c r="F7456" s="5" t="s">
        <v>285</v>
      </c>
      <c r="G7456" s="5" t="s">
        <v>87</v>
      </c>
      <c r="H7456" s="5" t="s">
        <v>131</v>
      </c>
      <c r="I7456" s="5">
        <v>222.6406039043942</v>
      </c>
      <c r="K7456" s="5">
        <v>172.86407973867836</v>
      </c>
      <c r="M7456" s="5">
        <v>369.67920667006518</v>
      </c>
      <c r="N7456" s="5">
        <v>182.23622864017298</v>
      </c>
      <c r="O7456" s="5">
        <v>265.58795557055424</v>
      </c>
      <c r="Q7456" s="5">
        <v>110.46118830289342</v>
      </c>
      <c r="S7456" s="5">
        <v>728.94491456069193</v>
      </c>
      <c r="T7456" s="5">
        <v>312.40496338315364</v>
      </c>
      <c r="V7456" s="5">
        <v>313.44631326109749</v>
      </c>
      <c r="W7456" s="5">
        <v>114.4948740429125</v>
      </c>
      <c r="X7456" s="5">
        <v>0</v>
      </c>
      <c r="Y7456" s="5">
        <v>2049.376559793488</v>
      </c>
      <c r="Z7456" s="5">
        <v>637.75494709902728</v>
      </c>
      <c r="AC7456" s="5">
        <v>240.19033359002307</v>
      </c>
      <c r="AD7456" s="5">
        <v>1233.999605363457</v>
      </c>
      <c r="AE7456" s="5">
        <v>261.37881936390522</v>
      </c>
      <c r="AF7456" s="5">
        <v>1562.0248169157683</v>
      </c>
      <c r="AG7456" s="5">
        <v>3735.3220121845739</v>
      </c>
      <c r="AH7456" s="5">
        <v>399.87835313043666</v>
      </c>
      <c r="AJ7456" s="5">
        <v>1044.2941415840444</v>
      </c>
      <c r="AK7456" s="5">
        <v>166.61598047101529</v>
      </c>
      <c r="AL7456" s="5">
        <v>14123.595703125</v>
      </c>
      <c r="AM7456" s="5">
        <v>10359.1259765625</v>
      </c>
      <c r="AN7456" s="5">
        <v>3764.469970703125</v>
      </c>
      <c r="AO7456" s="5" t="s">
        <v>6320</v>
      </c>
    </row>
    <row r="7457" spans="1:41" x14ac:dyDescent="0.4">
      <c r="A7457" s="5">
        <v>2028</v>
      </c>
      <c r="B7457" s="5" t="s">
        <v>6344</v>
      </c>
      <c r="C7457" s="5" t="s">
        <v>278</v>
      </c>
      <c r="D7457" s="5" t="s">
        <v>108</v>
      </c>
      <c r="E7457" s="5" t="s">
        <v>217</v>
      </c>
      <c r="F7457" s="5" t="s">
        <v>285</v>
      </c>
      <c r="G7457" s="5" t="s">
        <v>87</v>
      </c>
      <c r="H7457" s="5" t="s">
        <v>131</v>
      </c>
      <c r="I7457" s="5">
        <v>252.86225722126875</v>
      </c>
      <c r="K7457" s="5">
        <v>174.58541679220539</v>
      </c>
      <c r="M7457" s="5">
        <v>452.93510753405775</v>
      </c>
      <c r="N7457" s="5">
        <v>184.73573172198479</v>
      </c>
      <c r="O7457" s="5">
        <v>278.11862907595508</v>
      </c>
      <c r="Q7457" s="5">
        <v>296.75460728703007</v>
      </c>
      <c r="S7457" s="5">
        <v>746.0481473387847</v>
      </c>
      <c r="T7457" s="5">
        <v>334.96039268271966</v>
      </c>
      <c r="V7457" s="5">
        <v>282.17875504786684</v>
      </c>
      <c r="W7457" s="5">
        <v>136.76618463743867</v>
      </c>
      <c r="Y7457" s="5">
        <v>18953.683068377042</v>
      </c>
      <c r="Z7457" s="5">
        <v>484.25629982737968</v>
      </c>
      <c r="AC7457" s="5">
        <v>344.88863952049763</v>
      </c>
      <c r="AD7457" s="5">
        <v>1290.4793711895697</v>
      </c>
      <c r="AE7457" s="5">
        <v>349.17083358441079</v>
      </c>
      <c r="AF7457" s="5">
        <v>1624.0503887647014</v>
      </c>
      <c r="AG7457" s="5">
        <v>3479.5279579283724</v>
      </c>
      <c r="AH7457" s="5">
        <v>680.07110029521868</v>
      </c>
      <c r="AJ7457" s="5">
        <v>1022.7828804869562</v>
      </c>
      <c r="AK7457" s="5">
        <v>223.30692845514645</v>
      </c>
      <c r="AL7457" s="5">
        <v>31592.16015625</v>
      </c>
      <c r="AM7457" s="5">
        <v>27274.890625</v>
      </c>
      <c r="AN7457" s="5">
        <v>4317.271484375</v>
      </c>
      <c r="AO7457" s="5" t="s">
        <v>7274</v>
      </c>
    </row>
    <row r="7458" spans="1:41" x14ac:dyDescent="0.4">
      <c r="A7458" s="5">
        <v>2028</v>
      </c>
      <c r="B7458" s="5" t="s">
        <v>7352</v>
      </c>
      <c r="C7458" s="5" t="s">
        <v>278</v>
      </c>
      <c r="D7458" s="5" t="s">
        <v>108</v>
      </c>
      <c r="E7458" s="5" t="s">
        <v>217</v>
      </c>
      <c r="F7458" s="5" t="s">
        <v>286</v>
      </c>
      <c r="G7458" s="5" t="s">
        <v>87</v>
      </c>
      <c r="H7458" s="5" t="s">
        <v>131</v>
      </c>
      <c r="N7458" s="5">
        <v>250</v>
      </c>
      <c r="Q7458" s="5">
        <v>0</v>
      </c>
      <c r="T7458" s="5">
        <v>0</v>
      </c>
      <c r="V7458" s="5">
        <v>0</v>
      </c>
      <c r="AC7458" s="5">
        <v>336.42703838278572</v>
      </c>
      <c r="AF7458" s="5">
        <v>0</v>
      </c>
      <c r="AG7458" s="5">
        <v>0</v>
      </c>
      <c r="AH7458" s="5">
        <v>0</v>
      </c>
      <c r="AL7458" s="5">
        <v>586.42706298828125</v>
      </c>
      <c r="AM7458" s="5">
        <v>586.42706298828125</v>
      </c>
      <c r="AN7458" s="5">
        <v>0</v>
      </c>
      <c r="AO7458" s="5" t="s">
        <v>8226</v>
      </c>
    </row>
    <row r="7459" spans="1:41" x14ac:dyDescent="0.4">
      <c r="A7459" s="5">
        <v>2028</v>
      </c>
      <c r="B7459" s="5" t="s">
        <v>6344</v>
      </c>
      <c r="C7459" s="5" t="s">
        <v>278</v>
      </c>
      <c r="D7459" s="5" t="s">
        <v>108</v>
      </c>
      <c r="E7459" s="5" t="s">
        <v>217</v>
      </c>
      <c r="F7459" s="5" t="s">
        <v>286</v>
      </c>
      <c r="G7459" s="5" t="s">
        <v>87</v>
      </c>
      <c r="H7459" s="5" t="s">
        <v>131</v>
      </c>
      <c r="I7459" s="5">
        <v>0</v>
      </c>
      <c r="N7459" s="5">
        <v>253.75787324448459</v>
      </c>
      <c r="Q7459" s="5">
        <v>0</v>
      </c>
      <c r="S7459" s="5">
        <v>0</v>
      </c>
      <c r="V7459" s="5">
        <v>0</v>
      </c>
      <c r="AC7459" s="5">
        <v>0</v>
      </c>
      <c r="AF7459" s="5">
        <v>0</v>
      </c>
      <c r="AG7459" s="5">
        <v>0</v>
      </c>
      <c r="AH7459" s="5">
        <v>50.75157464889692</v>
      </c>
      <c r="AL7459" s="5">
        <v>304.50946044921875</v>
      </c>
      <c r="AM7459" s="5">
        <v>253.75787353515625</v>
      </c>
      <c r="AN7459" s="5">
        <v>50.751575469970703</v>
      </c>
      <c r="AO7459" s="5" t="s">
        <v>7275</v>
      </c>
    </row>
    <row r="7460" spans="1:41" x14ac:dyDescent="0.4">
      <c r="A7460" s="5">
        <v>2028</v>
      </c>
      <c r="B7460" s="5" t="s">
        <v>4980</v>
      </c>
      <c r="C7460" s="5" t="s">
        <v>278</v>
      </c>
      <c r="D7460" s="5" t="s">
        <v>108</v>
      </c>
      <c r="E7460" s="5" t="s">
        <v>217</v>
      </c>
      <c r="F7460" s="5" t="s">
        <v>286</v>
      </c>
      <c r="G7460" s="5" t="s">
        <v>87</v>
      </c>
      <c r="H7460" s="5" t="s">
        <v>131</v>
      </c>
      <c r="N7460" s="5">
        <v>364.47245728034596</v>
      </c>
      <c r="Q7460" s="5">
        <v>0</v>
      </c>
      <c r="V7460" s="5">
        <v>0</v>
      </c>
      <c r="X7460" s="5">
        <v>0</v>
      </c>
      <c r="AC7460" s="5">
        <v>0</v>
      </c>
      <c r="AF7460" s="5">
        <v>0</v>
      </c>
      <c r="AG7460" s="5">
        <v>0</v>
      </c>
      <c r="AH7460" s="5">
        <v>473.81419446444971</v>
      </c>
      <c r="AL7460" s="5">
        <v>838.28662109375</v>
      </c>
      <c r="AM7460" s="5">
        <v>364.47244262695313</v>
      </c>
      <c r="AN7460" s="5">
        <v>473.814208984375</v>
      </c>
      <c r="AO7460" s="5" t="s">
        <v>6321</v>
      </c>
    </row>
    <row r="7461" spans="1:41" x14ac:dyDescent="0.4">
      <c r="A7461" s="5">
        <v>2028</v>
      </c>
      <c r="B7461" s="5" t="s">
        <v>6344</v>
      </c>
      <c r="C7461" s="5" t="s">
        <v>278</v>
      </c>
      <c r="D7461" s="5" t="s">
        <v>108</v>
      </c>
      <c r="E7461" s="5" t="s">
        <v>287</v>
      </c>
      <c r="F7461" s="5" t="s">
        <v>287</v>
      </c>
      <c r="G7461" s="5" t="s">
        <v>87</v>
      </c>
      <c r="H7461" s="5" t="s">
        <v>131</v>
      </c>
      <c r="I7461" s="5">
        <v>5897.3329742018213</v>
      </c>
      <c r="J7461" s="5">
        <v>16460.77945477001</v>
      </c>
      <c r="K7461" s="5">
        <v>893.11230980474602</v>
      </c>
      <c r="L7461" s="5">
        <v>1530.6674914107309</v>
      </c>
      <c r="M7461" s="5">
        <v>5440.5688023617495</v>
      </c>
      <c r="N7461" s="5">
        <v>3639.2025620887321</v>
      </c>
      <c r="O7461" s="5">
        <v>5827.480841427514</v>
      </c>
      <c r="P7461" s="5">
        <v>4143.4244907817283</v>
      </c>
      <c r="Q7461" s="5">
        <v>1746.8888282684366</v>
      </c>
      <c r="R7461" s="5">
        <v>3733.5906681807273</v>
      </c>
      <c r="S7461" s="5">
        <v>6974.859956202411</v>
      </c>
      <c r="T7461" s="5">
        <v>5937.9342339209397</v>
      </c>
      <c r="U7461" s="5">
        <v>598.2686972446337</v>
      </c>
      <c r="V7461" s="5">
        <v>6723.5686094858638</v>
      </c>
      <c r="W7461" s="5">
        <v>2528.4434490080444</v>
      </c>
      <c r="X7461" s="5">
        <v>9814.3395056036861</v>
      </c>
      <c r="Y7461" s="5">
        <v>28644.188731837421</v>
      </c>
      <c r="Z7461" s="5">
        <v>5194.1880034876467</v>
      </c>
      <c r="AA7461" s="5">
        <v>38218.980805098312</v>
      </c>
      <c r="AB7461" s="5">
        <v>1692.0574987942232</v>
      </c>
      <c r="AC7461" s="5">
        <v>3578.8095682602411</v>
      </c>
      <c r="AD7461" s="5">
        <v>12815.104110618529</v>
      </c>
      <c r="AE7461" s="5">
        <v>6029.2870682889534</v>
      </c>
      <c r="AF7461" s="5">
        <v>9898.9322302284672</v>
      </c>
      <c r="AG7461" s="5">
        <v>54418.883433026211</v>
      </c>
      <c r="AH7461" s="5">
        <v>8456.2273679992049</v>
      </c>
      <c r="AI7461" s="5">
        <v>3365.8444307148434</v>
      </c>
      <c r="AJ7461" s="5">
        <v>16678.684940995736</v>
      </c>
      <c r="AK7461" s="5">
        <v>4736.1369462350603</v>
      </c>
      <c r="AL7461" s="5">
        <v>275617.78125</v>
      </c>
      <c r="AM7461" s="5">
        <v>207135.703125</v>
      </c>
      <c r="AN7461" s="5">
        <v>68482.109375</v>
      </c>
      <c r="AO7461" s="5" t="s">
        <v>7276</v>
      </c>
    </row>
    <row r="7462" spans="1:41" x14ac:dyDescent="0.4">
      <c r="A7462" s="5">
        <v>2028</v>
      </c>
      <c r="B7462" s="5" t="s">
        <v>7352</v>
      </c>
      <c r="C7462" s="5" t="s">
        <v>278</v>
      </c>
      <c r="D7462" s="5" t="s">
        <v>108</v>
      </c>
      <c r="E7462" s="5" t="s">
        <v>287</v>
      </c>
      <c r="F7462" s="5" t="s">
        <v>287</v>
      </c>
      <c r="G7462" s="5" t="s">
        <v>87</v>
      </c>
      <c r="H7462" s="5" t="s">
        <v>131</v>
      </c>
      <c r="I7462" s="5">
        <v>6232</v>
      </c>
      <c r="J7462" s="5">
        <v>15316.187799588901</v>
      </c>
      <c r="K7462" s="5">
        <v>800.39523419999989</v>
      </c>
      <c r="L7462" s="5">
        <v>1583</v>
      </c>
      <c r="M7462" s="5">
        <v>7194.3542139887504</v>
      </c>
      <c r="N7462" s="5">
        <v>3939.716361328125</v>
      </c>
      <c r="O7462" s="5">
        <v>5445.9587824654463</v>
      </c>
      <c r="P7462" s="5">
        <v>4376.58896</v>
      </c>
      <c r="Q7462" s="5">
        <v>1786.9137140704181</v>
      </c>
      <c r="R7462" s="5">
        <v>3846.9303330096468</v>
      </c>
      <c r="S7462" s="5">
        <v>6228.1128199999994</v>
      </c>
      <c r="T7462" s="5">
        <v>5950</v>
      </c>
      <c r="U7462" s="5">
        <v>768</v>
      </c>
      <c r="V7462" s="5">
        <v>6829</v>
      </c>
      <c r="W7462" s="5">
        <v>2199.12</v>
      </c>
      <c r="X7462" s="5">
        <v>10444.47173619527</v>
      </c>
      <c r="Y7462" s="5">
        <v>25857.98</v>
      </c>
      <c r="Z7462" s="5">
        <v>4764.5994399837627</v>
      </c>
      <c r="AA7462" s="5">
        <v>38475</v>
      </c>
      <c r="AB7462" s="5">
        <v>1688</v>
      </c>
      <c r="AC7462" s="5">
        <v>3852.018010336124</v>
      </c>
      <c r="AD7462" s="5">
        <v>10626.53175860927</v>
      </c>
      <c r="AE7462" s="5">
        <v>6014.5106985564998</v>
      </c>
      <c r="AF7462" s="5">
        <v>11722.85673690277</v>
      </c>
      <c r="AG7462" s="5">
        <v>56444</v>
      </c>
      <c r="AH7462" s="5">
        <v>9460.0951834496918</v>
      </c>
      <c r="AI7462" s="5">
        <v>4287</v>
      </c>
      <c r="AJ7462" s="5">
        <v>16453.508385067798</v>
      </c>
      <c r="AK7462" s="5">
        <v>4813</v>
      </c>
      <c r="AL7462" s="5">
        <v>277399.84375</v>
      </c>
      <c r="AM7462" s="5">
        <v>208262.8125</v>
      </c>
      <c r="AN7462" s="5">
        <v>69137.03125</v>
      </c>
      <c r="AO7462" s="5" t="s">
        <v>8227</v>
      </c>
    </row>
    <row r="7463" spans="1:41" x14ac:dyDescent="0.4">
      <c r="A7463" s="5">
        <v>2028</v>
      </c>
      <c r="B7463" s="5" t="s">
        <v>4980</v>
      </c>
      <c r="C7463" s="5" t="s">
        <v>278</v>
      </c>
      <c r="D7463" s="5" t="s">
        <v>108</v>
      </c>
      <c r="E7463" s="5" t="s">
        <v>287</v>
      </c>
      <c r="F7463" s="5" t="s">
        <v>287</v>
      </c>
      <c r="G7463" s="5" t="s">
        <v>87</v>
      </c>
      <c r="H7463" s="5" t="s">
        <v>131</v>
      </c>
      <c r="I7463" s="5">
        <v>5150.7354262736562</v>
      </c>
      <c r="J7463" s="5">
        <v>15696.488436474587</v>
      </c>
      <c r="K7463" s="5">
        <v>772.68160943433338</v>
      </c>
      <c r="L7463" s="5">
        <v>1374.5818388858761</v>
      </c>
      <c r="M7463" s="5">
        <v>4894.3444263360743</v>
      </c>
      <c r="N7463" s="5">
        <v>3624.5036408735455</v>
      </c>
      <c r="O7463" s="5">
        <v>6241.5630268841824</v>
      </c>
      <c r="P7463" s="5">
        <v>4310.6313308488252</v>
      </c>
      <c r="Q7463" s="5">
        <v>1803.1401484221428</v>
      </c>
      <c r="R7463" s="5">
        <v>3112.0441054694238</v>
      </c>
      <c r="S7463" s="5">
        <v>6289.2921467128499</v>
      </c>
      <c r="T7463" s="5">
        <v>6091.8967859714967</v>
      </c>
      <c r="U7463" s="5">
        <v>753.93731163134419</v>
      </c>
      <c r="V7463" s="5">
        <v>7050.9800235577777</v>
      </c>
      <c r="W7463" s="5">
        <v>2276.3908331852463</v>
      </c>
      <c r="X7463" s="5">
        <v>9499.8704640244214</v>
      </c>
      <c r="Y7463" s="5">
        <v>28595.467648337999</v>
      </c>
      <c r="Z7463" s="5">
        <v>5191.3896906939726</v>
      </c>
      <c r="AA7463" s="5">
        <v>37105.378850895104</v>
      </c>
      <c r="AB7463" s="5">
        <v>1735.9302465323906</v>
      </c>
      <c r="AC7463" s="5">
        <v>3684.1448724330248</v>
      </c>
      <c r="AD7463" s="5">
        <v>10479.378663447495</v>
      </c>
      <c r="AE7463" s="5">
        <v>5983.5963986653369</v>
      </c>
      <c r="AF7463" s="5">
        <v>9992.0228298394632</v>
      </c>
      <c r="AG7463" s="5">
        <v>53640.97356276543</v>
      </c>
      <c r="AH7463" s="5">
        <v>8605.5742058738506</v>
      </c>
      <c r="AI7463" s="5">
        <v>2772.073375086517</v>
      </c>
      <c r="AJ7463" s="5">
        <v>16227.0705270543</v>
      </c>
      <c r="AK7463" s="5">
        <v>4864.1452798757027</v>
      </c>
      <c r="AL7463" s="5">
        <v>267820.21875</v>
      </c>
      <c r="AM7463" s="5">
        <v>203297.078125</v>
      </c>
      <c r="AN7463" s="5">
        <v>64523.140625</v>
      </c>
      <c r="AO7463" s="5" t="s">
        <v>6322</v>
      </c>
    </row>
    <row r="7464" spans="1:41" x14ac:dyDescent="0.4">
      <c r="A7464" s="5">
        <v>2028</v>
      </c>
      <c r="B7464" s="5" t="s">
        <v>7352</v>
      </c>
      <c r="C7464" s="5" t="s">
        <v>278</v>
      </c>
      <c r="D7464" s="5" t="s">
        <v>108</v>
      </c>
      <c r="E7464" s="5" t="s">
        <v>287</v>
      </c>
      <c r="F7464" s="5" t="s">
        <v>287</v>
      </c>
      <c r="G7464" s="5" t="s">
        <v>88</v>
      </c>
      <c r="H7464" s="5" t="s">
        <v>131</v>
      </c>
      <c r="I7464" s="5">
        <v>7301.781262406118</v>
      </c>
      <c r="J7464" s="5">
        <v>18306.27525806722</v>
      </c>
      <c r="K7464" s="5">
        <v>922.37223477660473</v>
      </c>
      <c r="L7464" s="5">
        <v>1857.8292047187699</v>
      </c>
      <c r="M7464" s="5">
        <v>8264.0515736010766</v>
      </c>
      <c r="N7464" s="5">
        <v>4521.2184962601559</v>
      </c>
      <c r="O7464" s="5">
        <v>6255.6948000267821</v>
      </c>
      <c r="P7464" s="5">
        <v>4924.7300660288975</v>
      </c>
      <c r="Q7464" s="5">
        <v>2065.5956511448512</v>
      </c>
      <c r="R7464" s="5">
        <v>4491.8208305525704</v>
      </c>
      <c r="S7464" s="5">
        <v>7204.3797965061394</v>
      </c>
      <c r="T7464" s="5">
        <v>6984.172012041211</v>
      </c>
      <c r="U7464" s="5">
        <v>896.77890073379285</v>
      </c>
      <c r="V7464" s="5">
        <v>7845</v>
      </c>
      <c r="W7464" s="5">
        <v>2156</v>
      </c>
      <c r="X7464" s="5">
        <v>12009.17716109387</v>
      </c>
      <c r="Y7464" s="5">
        <v>30808.748646064509</v>
      </c>
      <c r="Z7464" s="5">
        <v>5447.99116420464</v>
      </c>
      <c r="AA7464" s="5">
        <v>45778</v>
      </c>
      <c r="AB7464" s="5">
        <v>1938.9814069919851</v>
      </c>
      <c r="AC7464" s="5">
        <v>4424.7578800000001</v>
      </c>
      <c r="AD7464" s="5">
        <v>12283.81516941615</v>
      </c>
      <c r="AE7464" s="5">
        <v>6908.7822373551098</v>
      </c>
      <c r="AF7464" s="5">
        <v>14192.102219223239</v>
      </c>
      <c r="AG7464" s="5">
        <v>66981</v>
      </c>
      <c r="AH7464" s="5">
        <v>11603.132279846581</v>
      </c>
      <c r="AI7464" s="5">
        <v>4924.4154572124644</v>
      </c>
      <c r="AJ7464" s="5">
        <v>19277.90744976412</v>
      </c>
      <c r="AK7464" s="5">
        <v>5529</v>
      </c>
      <c r="AL7464" s="5">
        <v>326105.5</v>
      </c>
      <c r="AM7464" s="5">
        <v>246030.328125</v>
      </c>
      <c r="AN7464" s="5">
        <v>80075.1875</v>
      </c>
      <c r="AO7464" s="5" t="s">
        <v>8228</v>
      </c>
    </row>
    <row r="7465" spans="1:41" x14ac:dyDescent="0.4">
      <c r="A7465" s="5">
        <v>2028</v>
      </c>
      <c r="B7465" s="5" t="s">
        <v>6344</v>
      </c>
      <c r="C7465" s="5" t="s">
        <v>278</v>
      </c>
      <c r="D7465" s="5" t="s">
        <v>108</v>
      </c>
      <c r="E7465" s="5" t="s">
        <v>287</v>
      </c>
      <c r="F7465" s="5" t="s">
        <v>287</v>
      </c>
      <c r="G7465" s="5" t="s">
        <v>88</v>
      </c>
      <c r="H7465" s="5" t="s">
        <v>131</v>
      </c>
      <c r="I7465" s="5">
        <v>6943.4878236956274</v>
      </c>
      <c r="J7465" s="5">
        <v>20509.941321929389</v>
      </c>
      <c r="K7465" s="5">
        <v>762.30043419999993</v>
      </c>
      <c r="L7465" s="5">
        <v>1805.2044027354541</v>
      </c>
      <c r="M7465" s="5">
        <v>6280.0942821721437</v>
      </c>
      <c r="N7465" s="5">
        <v>4200.7607292900002</v>
      </c>
      <c r="O7465" s="5">
        <v>6726.7100998391652</v>
      </c>
      <c r="P7465" s="5">
        <v>4745.4060939621404</v>
      </c>
      <c r="Q7465" s="5">
        <v>2016.4484524553129</v>
      </c>
      <c r="R7465" s="5">
        <v>4309.7150792458669</v>
      </c>
      <c r="S7465" s="5">
        <v>8051.1394527137372</v>
      </c>
      <c r="T7465" s="5">
        <v>6971.7913286127114</v>
      </c>
      <c r="U7465" s="5">
        <v>704.39831577910763</v>
      </c>
      <c r="V7465" s="5">
        <v>7761</v>
      </c>
      <c r="W7465" s="5">
        <v>2918.6035180766439</v>
      </c>
      <c r="X7465" s="5">
        <v>11671</v>
      </c>
      <c r="Y7465" s="5">
        <v>33726.458507686672</v>
      </c>
      <c r="Z7465" s="5">
        <v>6042.8584034229962</v>
      </c>
      <c r="AA7465" s="5">
        <v>46217</v>
      </c>
      <c r="AB7465" s="5">
        <v>2176</v>
      </c>
      <c r="AC7465" s="5">
        <v>4131.0499550814602</v>
      </c>
      <c r="AD7465" s="5">
        <v>14054.7707771603</v>
      </c>
      <c r="AE7465" s="5">
        <v>6959.6567231534573</v>
      </c>
      <c r="AF7465" s="5">
        <v>11654.949060678109</v>
      </c>
      <c r="AG7465" s="5">
        <v>66040</v>
      </c>
      <c r="AH7465" s="5">
        <v>10572.34847191305</v>
      </c>
      <c r="AI7465" s="5">
        <v>3885.2225074035141</v>
      </c>
      <c r="AJ7465" s="5">
        <v>19637.393091024111</v>
      </c>
      <c r="AK7465" s="5">
        <v>5467</v>
      </c>
      <c r="AL7465" s="5">
        <v>326942.71875</v>
      </c>
      <c r="AM7465" s="5">
        <v>247405.734375</v>
      </c>
      <c r="AN7465" s="5">
        <v>79536.9765625</v>
      </c>
      <c r="AO7465" s="5" t="s">
        <v>7277</v>
      </c>
    </row>
    <row r="7466" spans="1:41" x14ac:dyDescent="0.4">
      <c r="A7466" s="5">
        <v>2028</v>
      </c>
      <c r="B7466" s="5" t="s">
        <v>4980</v>
      </c>
      <c r="C7466" s="5" t="s">
        <v>278</v>
      </c>
      <c r="D7466" s="5" t="s">
        <v>108</v>
      </c>
      <c r="E7466" s="5" t="s">
        <v>287</v>
      </c>
      <c r="F7466" s="5" t="s">
        <v>287</v>
      </c>
      <c r="G7466" s="5" t="s">
        <v>88</v>
      </c>
      <c r="H7466" s="5" t="s">
        <v>131</v>
      </c>
      <c r="I7466" s="5">
        <v>6029.402678660018</v>
      </c>
      <c r="J7466" s="5">
        <v>19417.162402755392</v>
      </c>
      <c r="K7466" s="5">
        <v>873</v>
      </c>
      <c r="L7466" s="5">
        <v>1611.7554428667211</v>
      </c>
      <c r="M7466" s="5">
        <v>5616.9350725248614</v>
      </c>
      <c r="N7466" s="5">
        <v>4217.0433607313425</v>
      </c>
      <c r="O7466" s="5">
        <v>7163.0541742083951</v>
      </c>
      <c r="P7466" s="5">
        <v>4990.86597350784</v>
      </c>
      <c r="Q7466" s="5">
        <v>2104.0968269393229</v>
      </c>
      <c r="R7466" s="5">
        <v>3547.0237427571928</v>
      </c>
      <c r="S7466" s="5">
        <v>7084.4232470720481</v>
      </c>
      <c r="T7466" s="5">
        <v>7119.4252758801031</v>
      </c>
      <c r="U7466" s="5">
        <v>865.2470196825534</v>
      </c>
      <c r="V7466" s="5">
        <v>8427</v>
      </c>
      <c r="W7466" s="5">
        <v>2612.4723550083718</v>
      </c>
      <c r="X7466" s="5">
        <v>11211.736849999999</v>
      </c>
      <c r="Y7466" s="5">
        <v>33172.994516255661</v>
      </c>
      <c r="Z7466" s="5">
        <v>6040.0864772848909</v>
      </c>
      <c r="AA7466" s="5">
        <v>45463</v>
      </c>
      <c r="AB7466" s="5">
        <v>2176</v>
      </c>
      <c r="AC7466" s="5">
        <v>4255.0241830615169</v>
      </c>
      <c r="AD7466" s="5">
        <v>12228.46011905968</v>
      </c>
      <c r="AE7466" s="5">
        <v>6867.0018993037984</v>
      </c>
      <c r="AF7466" s="5">
        <v>11716.070099031311</v>
      </c>
      <c r="AG7466" s="5">
        <v>69257</v>
      </c>
      <c r="AH7466" s="5">
        <v>10123.09410114873</v>
      </c>
      <c r="AI7466" s="5">
        <v>3181.3364176725918</v>
      </c>
      <c r="AJ7466" s="5">
        <v>19375.16200960787</v>
      </c>
      <c r="AK7466" s="5">
        <v>5582</v>
      </c>
      <c r="AL7466" s="5">
        <v>322327.84375</v>
      </c>
      <c r="AM7466" s="5">
        <v>247355.9375</v>
      </c>
      <c r="AN7466" s="5">
        <v>74971.9375</v>
      </c>
      <c r="AO7466" s="5" t="s">
        <v>6323</v>
      </c>
    </row>
    <row r="7467" spans="1:41" x14ac:dyDescent="0.4">
      <c r="A7467" s="5">
        <v>2028</v>
      </c>
      <c r="B7467" s="5" t="s">
        <v>7352</v>
      </c>
      <c r="C7467" s="5" t="s">
        <v>278</v>
      </c>
      <c r="D7467" s="5" t="s">
        <v>108</v>
      </c>
      <c r="E7467" s="5" t="s">
        <v>111</v>
      </c>
      <c r="F7467" s="5" t="s">
        <v>111</v>
      </c>
      <c r="G7467" s="5" t="s">
        <v>87</v>
      </c>
      <c r="H7467" s="5" t="s">
        <v>131</v>
      </c>
      <c r="I7467" s="5">
        <v>13247.02405124172</v>
      </c>
      <c r="J7467" s="5">
        <v>31017.588059034431</v>
      </c>
      <c r="K7467" s="5">
        <v>1726.4967999999999</v>
      </c>
      <c r="L7467" s="5">
        <v>2438</v>
      </c>
      <c r="M7467" s="5">
        <v>11928.3096551743</v>
      </c>
      <c r="N7467" s="5">
        <v>9721.5489999999991</v>
      </c>
      <c r="O7467" s="5">
        <v>6219.1894712520216</v>
      </c>
      <c r="P7467" s="5">
        <v>8637</v>
      </c>
      <c r="Q7467" s="5">
        <v>3301.7336762483369</v>
      </c>
      <c r="R7467" s="5">
        <v>6474</v>
      </c>
      <c r="S7467" s="5">
        <v>16468.01105803901</v>
      </c>
      <c r="T7467" s="5">
        <v>8350</v>
      </c>
      <c r="U7467" s="5">
        <v>1487</v>
      </c>
      <c r="V7467" s="5">
        <v>5989</v>
      </c>
      <c r="W7467" s="5">
        <v>3436.8675176066458</v>
      </c>
      <c r="X7467" s="5">
        <v>17106.172941927249</v>
      </c>
      <c r="Y7467" s="5">
        <v>37376</v>
      </c>
      <c r="Z7467" s="5">
        <v>3543.1490848203089</v>
      </c>
      <c r="AA7467" s="5">
        <v>52712</v>
      </c>
      <c r="AB7467" s="5">
        <v>2524</v>
      </c>
      <c r="AC7467" s="5">
        <v>10123.89875430042</v>
      </c>
      <c r="AD7467" s="5">
        <v>8428.4355967192423</v>
      </c>
      <c r="AE7467" s="5">
        <v>11189</v>
      </c>
      <c r="AF7467" s="5">
        <v>23900.06623199999</v>
      </c>
      <c r="AG7467" s="5">
        <v>78113</v>
      </c>
      <c r="AH7467" s="5">
        <v>21745</v>
      </c>
      <c r="AI7467" s="5">
        <v>5732.7861278512191</v>
      </c>
      <c r="AJ7467" s="5">
        <v>18589.933040697539</v>
      </c>
      <c r="AK7467" s="5">
        <v>4338</v>
      </c>
      <c r="AL7467" s="5">
        <v>425863.21875</v>
      </c>
      <c r="AM7467" s="5">
        <v>317859.9375</v>
      </c>
      <c r="AN7467" s="5">
        <v>108003.2734375</v>
      </c>
      <c r="AO7467" s="5" t="s">
        <v>8229</v>
      </c>
    </row>
    <row r="7468" spans="1:41" x14ac:dyDescent="0.4">
      <c r="A7468" s="5">
        <v>2028</v>
      </c>
      <c r="B7468" s="5" t="s">
        <v>4980</v>
      </c>
      <c r="C7468" s="5" t="s">
        <v>278</v>
      </c>
      <c r="D7468" s="5" t="s">
        <v>108</v>
      </c>
      <c r="E7468" s="5" t="s">
        <v>111</v>
      </c>
      <c r="F7468" s="5" t="s">
        <v>111</v>
      </c>
      <c r="G7468" s="5" t="s">
        <v>87</v>
      </c>
      <c r="H7468" s="5" t="s">
        <v>131</v>
      </c>
      <c r="I7468" s="5">
        <v>11072.662640075119</v>
      </c>
      <c r="J7468" s="5">
        <v>25857.766187311081</v>
      </c>
      <c r="K7468" s="5">
        <v>1881.5846870402984</v>
      </c>
      <c r="L7468" s="5">
        <v>1966.0685695579805</v>
      </c>
      <c r="M7468" s="5">
        <v>10817.549527920944</v>
      </c>
      <c r="N7468" s="5">
        <v>9284.4672417717375</v>
      </c>
      <c r="O7468" s="5">
        <v>6032.7980483053088</v>
      </c>
      <c r="P7468" s="5">
        <v>8055.8826557735892</v>
      </c>
      <c r="Q7468" s="5">
        <v>3750.3217295165205</v>
      </c>
      <c r="R7468" s="5">
        <v>6128.3440316995311</v>
      </c>
      <c r="S7468" s="5">
        <v>10934.173718410379</v>
      </c>
      <c r="T7468" s="5">
        <v>8330.7990235507641</v>
      </c>
      <c r="U7468" s="5">
        <v>1457.8898291213839</v>
      </c>
      <c r="V7468" s="5">
        <v>5154.6818958220356</v>
      </c>
      <c r="W7468" s="5">
        <v>4120.5709560443829</v>
      </c>
      <c r="X7468" s="5">
        <v>14559.477115990185</v>
      </c>
      <c r="Y7468" s="5">
        <v>34507.210905425207</v>
      </c>
      <c r="Z7468" s="5">
        <v>3658.7661345576539</v>
      </c>
      <c r="AA7468" s="5">
        <v>48612.2950021746</v>
      </c>
      <c r="AB7468" s="5">
        <v>770.59890967844569</v>
      </c>
      <c r="AC7468" s="5">
        <v>8447.1903428545411</v>
      </c>
      <c r="AD7468" s="5">
        <v>7327.1480938882423</v>
      </c>
      <c r="AE7468" s="5">
        <v>10201.06340433791</v>
      </c>
      <c r="AF7468" s="5">
        <v>30095.011472577135</v>
      </c>
      <c r="AG7468" s="5">
        <v>79006.173889721613</v>
      </c>
      <c r="AH7468" s="5">
        <v>16234.644597144552</v>
      </c>
      <c r="AI7468" s="5">
        <v>4156.0273628738878</v>
      </c>
      <c r="AJ7468" s="5">
        <v>17308.276321304656</v>
      </c>
      <c r="AK7468" s="5">
        <v>4069.5953230045484</v>
      </c>
      <c r="AL7468" s="5">
        <v>393799.0625</v>
      </c>
      <c r="AM7468" s="5">
        <v>304564.09375</v>
      </c>
      <c r="AN7468" s="5">
        <v>89234.96875</v>
      </c>
      <c r="AO7468" s="5" t="s">
        <v>6324</v>
      </c>
    </row>
    <row r="7469" spans="1:41" x14ac:dyDescent="0.4">
      <c r="A7469" s="5">
        <v>2028</v>
      </c>
      <c r="B7469" s="5" t="s">
        <v>6344</v>
      </c>
      <c r="C7469" s="5" t="s">
        <v>278</v>
      </c>
      <c r="D7469" s="5" t="s">
        <v>108</v>
      </c>
      <c r="E7469" s="5" t="s">
        <v>111</v>
      </c>
      <c r="F7469" s="5" t="s">
        <v>111</v>
      </c>
      <c r="G7469" s="5" t="s">
        <v>87</v>
      </c>
      <c r="H7469" s="5" t="s">
        <v>131</v>
      </c>
      <c r="I7469" s="5">
        <v>12722.404732985478</v>
      </c>
      <c r="J7469" s="5">
        <v>26166.450967702942</v>
      </c>
      <c r="K7469" s="5">
        <v>2153.2521321902409</v>
      </c>
      <c r="L7469" s="5">
        <v>2474.6467798802137</v>
      </c>
      <c r="M7469" s="5">
        <v>10764.707451180444</v>
      </c>
      <c r="N7469" s="5">
        <v>10677.116274634933</v>
      </c>
      <c r="O7469" s="5">
        <v>6179.2261372390103</v>
      </c>
      <c r="P7469" s="5">
        <v>8607.4670604529165</v>
      </c>
      <c r="Q7469" s="5">
        <v>3380.7887393859578</v>
      </c>
      <c r="R7469" s="5">
        <v>6390.0109945088507</v>
      </c>
      <c r="S7469" s="5">
        <v>13803.413273006983</v>
      </c>
      <c r="T7469" s="5">
        <v>8475.5129663657845</v>
      </c>
      <c r="U7469" s="5">
        <v>1558.0733417211354</v>
      </c>
      <c r="V7469" s="5">
        <v>5735.9429668183293</v>
      </c>
      <c r="W7469" s="5">
        <v>2318.331929961611</v>
      </c>
      <c r="X7469" s="5">
        <v>15466.034858504847</v>
      </c>
      <c r="Y7469" s="5">
        <v>40645.921104808564</v>
      </c>
      <c r="Z7469" s="5">
        <v>3771.8600730004978</v>
      </c>
      <c r="AA7469" s="5">
        <v>51020.557994536073</v>
      </c>
      <c r="AB7469" s="5">
        <v>1909.2742382915021</v>
      </c>
      <c r="AC7469" s="5">
        <v>8575.5778409872219</v>
      </c>
      <c r="AD7469" s="5">
        <v>6930.4036580037728</v>
      </c>
      <c r="AE7469" s="5">
        <v>11075.78793535275</v>
      </c>
      <c r="AF7469" s="5">
        <v>28732.496471726499</v>
      </c>
      <c r="AG7469" s="5">
        <v>80188.502976750111</v>
      </c>
      <c r="AH7469" s="5">
        <v>16724.67390979749</v>
      </c>
      <c r="AI7469" s="5">
        <v>4859.9707883783685</v>
      </c>
      <c r="AJ7469" s="5">
        <v>17473.767151615208</v>
      </c>
      <c r="AK7469" s="5">
        <v>4269.2224594652089</v>
      </c>
      <c r="AL7469" s="5">
        <v>413051.40625</v>
      </c>
      <c r="AM7469" s="5">
        <v>319197.40625</v>
      </c>
      <c r="AN7469" s="5">
        <v>93854.015625</v>
      </c>
      <c r="AO7469" s="5" t="s">
        <v>7278</v>
      </c>
    </row>
    <row r="7470" spans="1:41" x14ac:dyDescent="0.4">
      <c r="A7470" s="5">
        <v>2028</v>
      </c>
      <c r="B7470" s="5" t="s">
        <v>6344</v>
      </c>
      <c r="C7470" s="5" t="s">
        <v>278</v>
      </c>
      <c r="D7470" s="5" t="s">
        <v>108</v>
      </c>
      <c r="E7470" s="5" t="s">
        <v>111</v>
      </c>
      <c r="F7470" s="5" t="s">
        <v>111</v>
      </c>
      <c r="G7470" s="5" t="s">
        <v>88</v>
      </c>
      <c r="H7470" s="5" t="s">
        <v>131</v>
      </c>
      <c r="I7470" s="5">
        <v>14979</v>
      </c>
      <c r="J7470" s="5">
        <v>32175.354370890738</v>
      </c>
      <c r="K7470" s="5">
        <v>1837.8707999999999</v>
      </c>
      <c r="L7470" s="5">
        <v>2918.4935900988298</v>
      </c>
      <c r="M7470" s="5">
        <v>12425.79225982173</v>
      </c>
      <c r="N7470" s="5">
        <v>12324.681021</v>
      </c>
      <c r="O7470" s="5">
        <v>7132.7326502842207</v>
      </c>
      <c r="P7470" s="5">
        <v>9858.0115875468455</v>
      </c>
      <c r="Q7470" s="5">
        <v>3902.4728484700099</v>
      </c>
      <c r="R7470" s="5">
        <v>7376.0433821205988</v>
      </c>
      <c r="S7470" s="5">
        <v>15933.395922249811</v>
      </c>
      <c r="T7470" s="5">
        <v>9951.1893322933574</v>
      </c>
      <c r="U7470" s="5">
        <v>1670.2904641497601</v>
      </c>
      <c r="V7470" s="5">
        <v>6621</v>
      </c>
      <c r="W7470" s="5">
        <v>2676.070026209175</v>
      </c>
      <c r="X7470" s="5">
        <v>18387</v>
      </c>
      <c r="Y7470" s="5">
        <v>51144</v>
      </c>
      <c r="Z7470" s="5">
        <v>4388.1384969820992</v>
      </c>
      <c r="AA7470" s="5">
        <v>61542</v>
      </c>
      <c r="AB7470" s="5">
        <v>2487.644221762805</v>
      </c>
      <c r="AC7470" s="5">
        <v>9898.861556925327</v>
      </c>
      <c r="AD7470" s="5">
        <v>9598.6524073022883</v>
      </c>
      <c r="AE7470" s="5">
        <v>12784.87507651136</v>
      </c>
      <c r="AF7470" s="5">
        <v>33829.485339991763</v>
      </c>
      <c r="AG7470" s="5">
        <v>97313</v>
      </c>
      <c r="AH7470" s="5">
        <v>20863.336533996699</v>
      </c>
      <c r="AI7470" s="5">
        <v>5609.9051162388478</v>
      </c>
      <c r="AJ7470" s="5">
        <v>20573.518568833078</v>
      </c>
      <c r="AK7470" s="5">
        <v>4824</v>
      </c>
      <c r="AL7470" s="5">
        <v>495026.90625</v>
      </c>
      <c r="AM7470" s="5">
        <v>383299.25</v>
      </c>
      <c r="AN7470" s="5">
        <v>111727.5859375</v>
      </c>
      <c r="AO7470" s="5" t="s">
        <v>7279</v>
      </c>
    </row>
    <row r="7471" spans="1:41" x14ac:dyDescent="0.4">
      <c r="A7471" s="5">
        <v>2028</v>
      </c>
      <c r="B7471" s="5" t="s">
        <v>7352</v>
      </c>
      <c r="C7471" s="5" t="s">
        <v>278</v>
      </c>
      <c r="D7471" s="5" t="s">
        <v>108</v>
      </c>
      <c r="E7471" s="5" t="s">
        <v>111</v>
      </c>
      <c r="F7471" s="5" t="s">
        <v>111</v>
      </c>
      <c r="G7471" s="5" t="s">
        <v>88</v>
      </c>
      <c r="H7471" s="5" t="s">
        <v>131</v>
      </c>
      <c r="I7471" s="5">
        <v>15521</v>
      </c>
      <c r="J7471" s="5">
        <v>36966.728127112627</v>
      </c>
      <c r="K7471" s="5">
        <v>1989.6079383110559</v>
      </c>
      <c r="L7471" s="5">
        <v>2861.2682255870891</v>
      </c>
      <c r="M7471" s="5">
        <v>13701.87834018124</v>
      </c>
      <c r="N7471" s="5">
        <v>11156.449632399999</v>
      </c>
      <c r="O7471" s="5">
        <v>7143.8938100225023</v>
      </c>
      <c r="P7471" s="5">
        <v>9396.5338849276832</v>
      </c>
      <c r="Q7471" s="5">
        <v>3816.6625893544979</v>
      </c>
      <c r="R7471" s="5">
        <v>7559.2863763265896</v>
      </c>
      <c r="S7471" s="5">
        <v>19049.399004813778</v>
      </c>
      <c r="T7471" s="5">
        <v>9801.3170253015305</v>
      </c>
      <c r="U7471" s="5">
        <v>1708.0955877944789</v>
      </c>
      <c r="V7471" s="5">
        <v>6880</v>
      </c>
      <c r="W7471" s="5">
        <v>2992</v>
      </c>
      <c r="X7471" s="5">
        <v>19668.88001582638</v>
      </c>
      <c r="Y7471" s="5">
        <v>45664</v>
      </c>
      <c r="Z7471" s="5">
        <v>4172.4427866877886</v>
      </c>
      <c r="AA7471" s="5">
        <v>62674</v>
      </c>
      <c r="AB7471" s="5">
        <v>2899.2826251467832</v>
      </c>
      <c r="AC7471" s="5">
        <v>11629.17739979729</v>
      </c>
      <c r="AD7471" s="5">
        <v>9742.9102353688941</v>
      </c>
      <c r="AE7471" s="5">
        <v>12852.643935327789</v>
      </c>
      <c r="AF7471" s="5">
        <v>28934.259850075188</v>
      </c>
      <c r="AG7471" s="5">
        <v>92692</v>
      </c>
      <c r="AH7471" s="5">
        <v>26707.27783781751</v>
      </c>
      <c r="AI7471" s="5">
        <v>6585.1692607613086</v>
      </c>
      <c r="AJ7471" s="5">
        <v>21781.069439337251</v>
      </c>
      <c r="AK7471" s="5">
        <v>4947</v>
      </c>
      <c r="AL7471" s="5">
        <v>501494.21875</v>
      </c>
      <c r="AM7471" s="5">
        <v>376265.625</v>
      </c>
      <c r="AN7471" s="5">
        <v>125228.625</v>
      </c>
      <c r="AO7471" s="5" t="s">
        <v>8230</v>
      </c>
    </row>
    <row r="7472" spans="1:41" x14ac:dyDescent="0.4">
      <c r="A7472" s="5">
        <v>2028</v>
      </c>
      <c r="B7472" s="5" t="s">
        <v>4980</v>
      </c>
      <c r="C7472" s="5" t="s">
        <v>278</v>
      </c>
      <c r="D7472" s="5" t="s">
        <v>108</v>
      </c>
      <c r="E7472" s="5" t="s">
        <v>111</v>
      </c>
      <c r="F7472" s="5" t="s">
        <v>111</v>
      </c>
      <c r="G7472" s="5" t="s">
        <v>88</v>
      </c>
      <c r="H7472" s="5" t="s">
        <v>131</v>
      </c>
      <c r="I7472" s="5">
        <v>12961.555245377231</v>
      </c>
      <c r="J7472" s="5">
        <v>31362.331669605159</v>
      </c>
      <c r="K7472" s="5">
        <v>2125.2091376159851</v>
      </c>
      <c r="L7472" s="5">
        <v>2305.298694039674</v>
      </c>
      <c r="M7472" s="5">
        <v>12414.62963153989</v>
      </c>
      <c r="N7472" s="5">
        <v>10802.3069692392</v>
      </c>
      <c r="O7472" s="5">
        <v>6923.4675763006517</v>
      </c>
      <c r="P7472" s="5">
        <v>9327.1323608533967</v>
      </c>
      <c r="Q7472" s="5">
        <v>4376.2766072190498</v>
      </c>
      <c r="R7472" s="5">
        <v>6984.9208582934552</v>
      </c>
      <c r="S7472" s="5">
        <v>12316.53939286586</v>
      </c>
      <c r="T7472" s="5">
        <v>9735.966189237748</v>
      </c>
      <c r="U7472" s="5">
        <v>1523.391954273397</v>
      </c>
      <c r="V7472" s="5">
        <v>6160</v>
      </c>
      <c r="W7472" s="5">
        <v>4728.9233257250389</v>
      </c>
      <c r="X7472" s="5">
        <v>17183.079150000001</v>
      </c>
      <c r="Y7472" s="5">
        <v>43411</v>
      </c>
      <c r="Z7472" s="5">
        <v>4256.9071423215428</v>
      </c>
      <c r="AA7472" s="5">
        <v>59280</v>
      </c>
      <c r="AB7472" s="5">
        <v>966</v>
      </c>
      <c r="AC7472" s="5">
        <v>9694.315636178515</v>
      </c>
      <c r="AD7472" s="5">
        <v>8550.1002616771657</v>
      </c>
      <c r="AE7472" s="5">
        <v>11707.12680222416</v>
      </c>
      <c r="AF7472" s="5">
        <v>35287.675983975932</v>
      </c>
      <c r="AG7472" s="5">
        <v>102007</v>
      </c>
      <c r="AH7472" s="5">
        <v>19475.081418544531</v>
      </c>
      <c r="AI7472" s="5">
        <v>4769.6144413716429</v>
      </c>
      <c r="AJ7472" s="5">
        <v>20666.12437982751</v>
      </c>
      <c r="AK7472" s="5">
        <v>4323</v>
      </c>
      <c r="AL7472" s="5">
        <v>475625</v>
      </c>
      <c r="AM7472" s="5">
        <v>372113.375</v>
      </c>
      <c r="AN7472" s="5">
        <v>103511.609375</v>
      </c>
      <c r="AO7472" s="5" t="s">
        <v>6325</v>
      </c>
    </row>
    <row r="7473" spans="1:41" x14ac:dyDescent="0.4">
      <c r="A7473" s="5">
        <v>2028</v>
      </c>
      <c r="B7473" s="5" t="s">
        <v>7352</v>
      </c>
      <c r="C7473" s="5" t="s">
        <v>278</v>
      </c>
      <c r="D7473" s="5" t="s">
        <v>108</v>
      </c>
      <c r="E7473" s="5" t="s">
        <v>4025</v>
      </c>
      <c r="F7473" s="5" t="s">
        <v>4025</v>
      </c>
      <c r="G7473" s="5" t="s">
        <v>87</v>
      </c>
      <c r="H7473" s="5" t="s">
        <v>131</v>
      </c>
      <c r="O7473" s="5">
        <v>1440.2149999999999</v>
      </c>
      <c r="AL7473" s="5">
        <v>1440.2149658203125</v>
      </c>
      <c r="AM7473" s="5">
        <v>0</v>
      </c>
      <c r="AN7473" s="5">
        <v>1440.2149658203125</v>
      </c>
      <c r="AO7473" s="5" t="s">
        <v>8231</v>
      </c>
    </row>
    <row r="7474" spans="1:41" x14ac:dyDescent="0.4">
      <c r="A7474" s="5">
        <v>2028</v>
      </c>
      <c r="B7474" s="5" t="s">
        <v>4980</v>
      </c>
      <c r="C7474" s="5" t="s">
        <v>278</v>
      </c>
      <c r="D7474" s="5" t="s">
        <v>108</v>
      </c>
      <c r="E7474" s="5" t="s">
        <v>4025</v>
      </c>
      <c r="F7474" s="5" t="s">
        <v>4025</v>
      </c>
      <c r="G7474" s="5" t="s">
        <v>87</v>
      </c>
      <c r="H7474" s="5" t="s">
        <v>131</v>
      </c>
      <c r="O7474" s="5">
        <v>1572.1675647269415</v>
      </c>
      <c r="AL7474" s="5">
        <v>1572.1676025390625</v>
      </c>
      <c r="AM7474" s="5">
        <v>0</v>
      </c>
      <c r="AN7474" s="5">
        <v>1572.1676025390625</v>
      </c>
      <c r="AO7474" s="5" t="s">
        <v>6326</v>
      </c>
    </row>
    <row r="7475" spans="1:41" x14ac:dyDescent="0.4">
      <c r="A7475" s="5">
        <v>2028</v>
      </c>
      <c r="B7475" s="5" t="s">
        <v>6344</v>
      </c>
      <c r="C7475" s="5" t="s">
        <v>278</v>
      </c>
      <c r="D7475" s="5" t="s">
        <v>108</v>
      </c>
      <c r="E7475" s="5" t="s">
        <v>4025</v>
      </c>
      <c r="F7475" s="5" t="s">
        <v>4025</v>
      </c>
      <c r="G7475" s="5" t="s">
        <v>87</v>
      </c>
      <c r="H7475" s="5" t="s">
        <v>131</v>
      </c>
      <c r="O7475" s="5">
        <v>1578.5759628477967</v>
      </c>
      <c r="AL7475" s="5">
        <v>1578.575927734375</v>
      </c>
      <c r="AM7475" s="5">
        <v>0</v>
      </c>
      <c r="AN7475" s="5">
        <v>1578.575927734375</v>
      </c>
      <c r="AO7475" s="5" t="s">
        <v>7280</v>
      </c>
    </row>
    <row r="7476" spans="1:41" x14ac:dyDescent="0.4">
      <c r="A7476" s="5">
        <v>2028</v>
      </c>
      <c r="B7476" s="5" t="s">
        <v>4980</v>
      </c>
      <c r="C7476" s="5" t="s">
        <v>278</v>
      </c>
      <c r="D7476" s="5" t="s">
        <v>108</v>
      </c>
      <c r="E7476" s="5" t="s">
        <v>4025</v>
      </c>
      <c r="F7476" s="5" t="s">
        <v>4025</v>
      </c>
      <c r="G7476" s="5" t="s">
        <v>88</v>
      </c>
      <c r="H7476" s="5" t="s">
        <v>131</v>
      </c>
      <c r="O7476" s="5">
        <v>1804.279054551848</v>
      </c>
      <c r="AL7476" s="5">
        <v>1804.279052734375</v>
      </c>
      <c r="AM7476" s="5">
        <v>0</v>
      </c>
      <c r="AN7476" s="5">
        <v>1804.279052734375</v>
      </c>
      <c r="AO7476" s="5" t="s">
        <v>6327</v>
      </c>
    </row>
    <row r="7477" spans="1:41" x14ac:dyDescent="0.4">
      <c r="A7477" s="5">
        <v>2028</v>
      </c>
      <c r="B7477" s="5" t="s">
        <v>7352</v>
      </c>
      <c r="C7477" s="5" t="s">
        <v>278</v>
      </c>
      <c r="D7477" s="5" t="s">
        <v>108</v>
      </c>
      <c r="E7477" s="5" t="s">
        <v>4025</v>
      </c>
      <c r="F7477" s="5" t="s">
        <v>4025</v>
      </c>
      <c r="G7477" s="5" t="s">
        <v>88</v>
      </c>
      <c r="H7477" s="5" t="s">
        <v>131</v>
      </c>
      <c r="O7477" s="5">
        <v>1654.3543288335079</v>
      </c>
      <c r="AL7477" s="5">
        <v>1654.3543701171875</v>
      </c>
      <c r="AM7477" s="5">
        <v>0</v>
      </c>
      <c r="AN7477" s="5">
        <v>1654.3543701171875</v>
      </c>
      <c r="AO7477" s="5" t="s">
        <v>8232</v>
      </c>
    </row>
    <row r="7478" spans="1:41" x14ac:dyDescent="0.4">
      <c r="A7478" s="5">
        <v>2028</v>
      </c>
      <c r="B7478" s="5" t="s">
        <v>6344</v>
      </c>
      <c r="C7478" s="5" t="s">
        <v>278</v>
      </c>
      <c r="D7478" s="5" t="s">
        <v>108</v>
      </c>
      <c r="E7478" s="5" t="s">
        <v>4025</v>
      </c>
      <c r="F7478" s="5" t="s">
        <v>4025</v>
      </c>
      <c r="G7478" s="5" t="s">
        <v>88</v>
      </c>
      <c r="H7478" s="5" t="s">
        <v>131</v>
      </c>
      <c r="O7478" s="5">
        <v>1822.163497675343</v>
      </c>
      <c r="AL7478" s="5">
        <v>1822.1634521484375</v>
      </c>
      <c r="AM7478" s="5">
        <v>0</v>
      </c>
      <c r="AN7478" s="5">
        <v>1822.1634521484375</v>
      </c>
      <c r="AO7478" s="5" t="s">
        <v>7281</v>
      </c>
    </row>
    <row r="7479" spans="1:41" x14ac:dyDescent="0.4">
      <c r="A7479" s="5">
        <v>2028</v>
      </c>
      <c r="B7479" s="5" t="s">
        <v>7352</v>
      </c>
      <c r="C7479" s="5" t="s">
        <v>278</v>
      </c>
      <c r="D7479" s="5" t="s">
        <v>108</v>
      </c>
      <c r="E7479" s="5" t="s">
        <v>292</v>
      </c>
      <c r="F7479" s="5" t="s">
        <v>292</v>
      </c>
      <c r="G7479" s="5" t="s">
        <v>87</v>
      </c>
      <c r="H7479" s="5" t="s">
        <v>131</v>
      </c>
      <c r="I7479" s="5">
        <v>3000</v>
      </c>
      <c r="J7479" s="5">
        <v>7831.942247409791</v>
      </c>
      <c r="K7479" s="5">
        <v>239.51553720000001</v>
      </c>
      <c r="L7479" s="5">
        <v>188</v>
      </c>
      <c r="M7479" s="5">
        <v>1775.6765974016821</v>
      </c>
      <c r="N7479" s="5">
        <v>1158.915140625</v>
      </c>
      <c r="P7479" s="5">
        <v>849.28095999999994</v>
      </c>
      <c r="Q7479" s="5">
        <v>1038.904137516555</v>
      </c>
      <c r="R7479" s="5">
        <v>1082.4901641069321</v>
      </c>
      <c r="S7479" s="5">
        <v>4528.1128199999994</v>
      </c>
      <c r="T7479" s="5">
        <v>2600</v>
      </c>
      <c r="U7479" s="5">
        <v>476</v>
      </c>
      <c r="V7479" s="5">
        <v>2405</v>
      </c>
      <c r="W7479" s="5">
        <v>812.94</v>
      </c>
      <c r="X7479" s="5">
        <v>3340.2292345998658</v>
      </c>
      <c r="Y7479" s="5">
        <v>12590.98</v>
      </c>
      <c r="Z7479" s="5">
        <v>1810.1744453498161</v>
      </c>
      <c r="AA7479" s="5">
        <v>15547</v>
      </c>
      <c r="AB7479" s="5">
        <v>247</v>
      </c>
      <c r="AC7479" s="5">
        <v>1247.684201486519</v>
      </c>
      <c r="AD7479" s="5">
        <v>4707.2548985679514</v>
      </c>
      <c r="AE7479" s="5">
        <v>1657.5356985564999</v>
      </c>
      <c r="AF7479" s="5">
        <v>3676.1367345830408</v>
      </c>
      <c r="AG7479" s="5">
        <v>18910</v>
      </c>
      <c r="AH7479" s="5">
        <v>4808.1769999999997</v>
      </c>
      <c r="AI7479" s="5">
        <v>1632</v>
      </c>
      <c r="AJ7479" s="5">
        <v>9215.712782993598</v>
      </c>
      <c r="AK7479" s="5">
        <v>3302</v>
      </c>
      <c r="AL7479" s="5">
        <v>110678.671875</v>
      </c>
      <c r="AM7479" s="5">
        <v>82685.7578125</v>
      </c>
      <c r="AN7479" s="5">
        <v>27992.908203125</v>
      </c>
      <c r="AO7479" s="5" t="s">
        <v>8233</v>
      </c>
    </row>
    <row r="7480" spans="1:41" x14ac:dyDescent="0.4">
      <c r="A7480" s="5">
        <v>2028</v>
      </c>
      <c r="B7480" s="5" t="s">
        <v>6344</v>
      </c>
      <c r="C7480" s="5" t="s">
        <v>278</v>
      </c>
      <c r="D7480" s="5" t="s">
        <v>108</v>
      </c>
      <c r="E7480" s="5" t="s">
        <v>292</v>
      </c>
      <c r="F7480" s="5" t="s">
        <v>292</v>
      </c>
      <c r="G7480" s="5" t="s">
        <v>87</v>
      </c>
      <c r="H7480" s="5" t="s">
        <v>131</v>
      </c>
      <c r="I7480" s="5">
        <v>2740.5850310404335</v>
      </c>
      <c r="J7480" s="5">
        <v>8506.978942648102</v>
      </c>
      <c r="K7480" s="5">
        <v>280.61675563298081</v>
      </c>
      <c r="L7480" s="5">
        <v>190.8259206798524</v>
      </c>
      <c r="M7480" s="5">
        <v>1390.5931453797755</v>
      </c>
      <c r="N7480" s="5">
        <v>1096.9871657839631</v>
      </c>
      <c r="P7480" s="5">
        <v>777.52118824029185</v>
      </c>
      <c r="Q7480" s="5">
        <v>1035.8123428246929</v>
      </c>
      <c r="R7480" s="5">
        <v>1276.1631730511474</v>
      </c>
      <c r="S7480" s="5">
        <v>1489.9571158061183</v>
      </c>
      <c r="T7480" s="5">
        <v>2537.5787324448456</v>
      </c>
      <c r="U7480" s="5">
        <v>352.21592806334462</v>
      </c>
      <c r="V7480" s="5">
        <v>2366.0384101315744</v>
      </c>
      <c r="W7480" s="5">
        <v>921.64859562396805</v>
      </c>
      <c r="X7480" s="5">
        <v>2821.7875504786684</v>
      </c>
      <c r="Y7480" s="5">
        <v>13373.039919984338</v>
      </c>
      <c r="Z7480" s="5">
        <v>1872.5811167469165</v>
      </c>
      <c r="AA7480" s="5">
        <v>15926.85915631683</v>
      </c>
      <c r="AB7480" s="5">
        <v>314.65976282316086</v>
      </c>
      <c r="AC7480" s="5">
        <v>1250.7011395166899</v>
      </c>
      <c r="AD7480" s="5">
        <v>5113.2084954464772</v>
      </c>
      <c r="AE7480" s="5">
        <v>1839.2370652760242</v>
      </c>
      <c r="AF7480" s="5">
        <v>3072.683034912955</v>
      </c>
      <c r="AG7480" s="5">
        <v>18358.874613491971</v>
      </c>
      <c r="AH7480" s="5">
        <v>4351.4400103964217</v>
      </c>
      <c r="AI7480" s="5">
        <v>1027.2118708936737</v>
      </c>
      <c r="AJ7480" s="5">
        <v>10112.446212921453</v>
      </c>
      <c r="AK7480" s="5">
        <v>3247.0857460364246</v>
      </c>
      <c r="AL7480" s="5">
        <v>107645.328125</v>
      </c>
      <c r="AM7480" s="5">
        <v>84149.546875</v>
      </c>
      <c r="AN7480" s="5">
        <v>23495.787109375</v>
      </c>
      <c r="AO7480" s="5" t="s">
        <v>7282</v>
      </c>
    </row>
    <row r="7481" spans="1:41" x14ac:dyDescent="0.4">
      <c r="A7481" s="5">
        <v>2028</v>
      </c>
      <c r="B7481" s="5" t="s">
        <v>4980</v>
      </c>
      <c r="C7481" s="5" t="s">
        <v>278</v>
      </c>
      <c r="D7481" s="5" t="s">
        <v>108</v>
      </c>
      <c r="E7481" s="5" t="s">
        <v>292</v>
      </c>
      <c r="F7481" s="5" t="s">
        <v>292</v>
      </c>
      <c r="G7481" s="5" t="s">
        <v>87</v>
      </c>
      <c r="H7481" s="5" t="s">
        <v>131</v>
      </c>
      <c r="I7481" s="5">
        <v>2985.2146089831012</v>
      </c>
      <c r="J7481" s="5">
        <v>7705.9890967844567</v>
      </c>
      <c r="K7481" s="5">
        <v>285.32986655661369</v>
      </c>
      <c r="L7481" s="5">
        <v>195.77377705344296</v>
      </c>
      <c r="M7481" s="5">
        <v>1437.0628315625067</v>
      </c>
      <c r="N7481" s="5">
        <v>1098.2263255773823</v>
      </c>
      <c r="P7481" s="5">
        <v>866.76023980341904</v>
      </c>
      <c r="Q7481" s="5">
        <v>1068.9941816364467</v>
      </c>
      <c r="R7481" s="5">
        <v>808.69233392376862</v>
      </c>
      <c r="S7481" s="5">
        <v>2834.8389045176523</v>
      </c>
      <c r="T7481" s="5">
        <v>2707.5096826539984</v>
      </c>
      <c r="U7481" s="5">
        <v>243.67587143885984</v>
      </c>
      <c r="V7481" s="5">
        <v>2047.2938600376003</v>
      </c>
      <c r="W7481" s="5">
        <v>799.75670626087333</v>
      </c>
      <c r="X7481" s="5">
        <v>2853.3507330600341</v>
      </c>
      <c r="Y7481" s="5">
        <v>13011.666724908349</v>
      </c>
      <c r="Z7481" s="5">
        <v>1834.5919875081163</v>
      </c>
      <c r="AA7481" s="5">
        <v>11564.190394566405</v>
      </c>
      <c r="AB7481" s="5">
        <v>322.81846216259214</v>
      </c>
      <c r="AC7481" s="5">
        <v>1248.6748285183805</v>
      </c>
      <c r="AD7481" s="5">
        <v>4247.7342464029152</v>
      </c>
      <c r="AE7481" s="5">
        <v>2009.8052644316219</v>
      </c>
      <c r="AF7481" s="5">
        <v>3205.2749243111566</v>
      </c>
      <c r="AG7481" s="5">
        <v>17210.389432777934</v>
      </c>
      <c r="AH7481" s="5">
        <v>4255.426883323762</v>
      </c>
      <c r="AI7481" s="5">
        <v>846.61745076834643</v>
      </c>
      <c r="AJ7481" s="5">
        <v>8749.1370535395454</v>
      </c>
      <c r="AK7481" s="5">
        <v>3289.6242644246081</v>
      </c>
      <c r="AL7481" s="5">
        <v>99734.4296875</v>
      </c>
      <c r="AM7481" s="5">
        <v>75854.3515625</v>
      </c>
      <c r="AN7481" s="5">
        <v>23880.0703125</v>
      </c>
      <c r="AO7481" s="5" t="s">
        <v>6328</v>
      </c>
    </row>
    <row r="7482" spans="1:41" x14ac:dyDescent="0.4">
      <c r="A7482" s="5">
        <v>2028</v>
      </c>
      <c r="B7482" s="5" t="s">
        <v>7352</v>
      </c>
      <c r="C7482" s="5" t="s">
        <v>278</v>
      </c>
      <c r="D7482" s="5" t="s">
        <v>108</v>
      </c>
      <c r="E7482" s="5" t="s">
        <v>292</v>
      </c>
      <c r="F7482" s="5" t="s">
        <v>292</v>
      </c>
      <c r="G7482" s="5" t="s">
        <v>88</v>
      </c>
      <c r="H7482" s="5" t="s">
        <v>131</v>
      </c>
      <c r="I7482" s="5">
        <v>3514.978143006796</v>
      </c>
      <c r="J7482" s="5">
        <v>9369.7126777707472</v>
      </c>
      <c r="K7482" s="5">
        <v>276.01673757052828</v>
      </c>
      <c r="L7482" s="5">
        <v>220.63922330203971</v>
      </c>
      <c r="M7482" s="5">
        <v>2039.694257815552</v>
      </c>
      <c r="N7482" s="5">
        <v>1329.97101538125</v>
      </c>
      <c r="P7482" s="5">
        <v>955.64822660839627</v>
      </c>
      <c r="Q7482" s="5">
        <v>1200.928646701303</v>
      </c>
      <c r="R7482" s="5">
        <v>1263.956309861147</v>
      </c>
      <c r="S7482" s="5">
        <v>5237.9019872521249</v>
      </c>
      <c r="T7482" s="5">
        <v>3051.90709769868</v>
      </c>
      <c r="U7482" s="5">
        <v>557.70986535707834</v>
      </c>
      <c r="V7482" s="5">
        <v>2763</v>
      </c>
      <c r="W7482" s="5">
        <v>797</v>
      </c>
      <c r="X7482" s="5">
        <v>3840.6350890837239</v>
      </c>
      <c r="Y7482" s="5">
        <v>15001.648931108521</v>
      </c>
      <c r="Z7482" s="5">
        <v>2069.8097517235251</v>
      </c>
      <c r="AA7482" s="5">
        <v>18506</v>
      </c>
      <c r="AB7482" s="5">
        <v>283.72535990937217</v>
      </c>
      <c r="AC7482" s="5">
        <v>1433.19696</v>
      </c>
      <c r="AD7482" s="5">
        <v>5441.3848697615886</v>
      </c>
      <c r="AE7482" s="5">
        <v>1903.987500548888</v>
      </c>
      <c r="AF7482" s="5">
        <v>4450.4602828429806</v>
      </c>
      <c r="AG7482" s="5">
        <v>22440</v>
      </c>
      <c r="AH7482" s="5">
        <v>5897.3945477334692</v>
      </c>
      <c r="AI7482" s="5">
        <v>1874.6550096036251</v>
      </c>
      <c r="AJ7482" s="5">
        <v>10797.676334816941</v>
      </c>
      <c r="AK7482" s="5">
        <v>3793</v>
      </c>
      <c r="AL7482" s="5">
        <v>130312.640625</v>
      </c>
      <c r="AM7482" s="5">
        <v>97779.3203125</v>
      </c>
      <c r="AN7482" s="5">
        <v>32533.314453125</v>
      </c>
      <c r="AO7482" s="5" t="s">
        <v>8234</v>
      </c>
    </row>
    <row r="7483" spans="1:41" x14ac:dyDescent="0.4">
      <c r="A7483" s="5">
        <v>2028</v>
      </c>
      <c r="B7483" s="5" t="s">
        <v>6344</v>
      </c>
      <c r="C7483" s="5" t="s">
        <v>278</v>
      </c>
      <c r="D7483" s="5" t="s">
        <v>108</v>
      </c>
      <c r="E7483" s="5" t="s">
        <v>292</v>
      </c>
      <c r="F7483" s="5" t="s">
        <v>292</v>
      </c>
      <c r="G7483" s="5" t="s">
        <v>88</v>
      </c>
      <c r="H7483" s="5" t="s">
        <v>131</v>
      </c>
      <c r="I7483" s="5">
        <v>3226.7499352802388</v>
      </c>
      <c r="J7483" s="5">
        <v>10599.59763266504</v>
      </c>
      <c r="K7483" s="5">
        <v>239.51553720000001</v>
      </c>
      <c r="L7483" s="5">
        <v>225.05200776808039</v>
      </c>
      <c r="M7483" s="5">
        <v>1605.173351973104</v>
      </c>
      <c r="N7483" s="5">
        <v>1266.2610909780001</v>
      </c>
      <c r="P7483" s="5">
        <v>890.48413771480341</v>
      </c>
      <c r="Q7483" s="5">
        <v>1195.646890588512</v>
      </c>
      <c r="R7483" s="5">
        <v>1473.085873432593</v>
      </c>
      <c r="S7483" s="5">
        <v>1719.870017927868</v>
      </c>
      <c r="T7483" s="5">
        <v>2979.3980036806461</v>
      </c>
      <c r="U7483" s="5">
        <v>414.69712131194188</v>
      </c>
      <c r="V7483" s="5">
        <v>2731</v>
      </c>
      <c r="W7483" s="5">
        <v>1063.8667179500569</v>
      </c>
      <c r="X7483" s="5">
        <v>3356</v>
      </c>
      <c r="Y7483" s="5">
        <v>15745.78635148023</v>
      </c>
      <c r="Z7483" s="5">
        <v>2178.5392692423438</v>
      </c>
      <c r="AA7483" s="5">
        <v>19290</v>
      </c>
      <c r="AB7483" s="5">
        <v>404</v>
      </c>
      <c r="AC7483" s="5">
        <v>1443.6948341826501</v>
      </c>
      <c r="AD7483" s="5">
        <v>5607.83374984695</v>
      </c>
      <c r="AE7483" s="5">
        <v>2123.046798376105</v>
      </c>
      <c r="AF7483" s="5">
        <v>3617.7603218820882</v>
      </c>
      <c r="AG7483" s="5">
        <v>22280</v>
      </c>
      <c r="AH7483" s="5">
        <v>5440.3622493207577</v>
      </c>
      <c r="AI7483" s="5">
        <v>1185.719293574293</v>
      </c>
      <c r="AJ7483" s="5">
        <v>11906.33926460638</v>
      </c>
      <c r="AK7483" s="5">
        <v>3748</v>
      </c>
      <c r="AL7483" s="5">
        <v>127957.46875</v>
      </c>
      <c r="AM7483" s="5">
        <v>100607.734375</v>
      </c>
      <c r="AN7483" s="5">
        <v>27349.73828125</v>
      </c>
      <c r="AO7483" s="5" t="s">
        <v>7283</v>
      </c>
    </row>
    <row r="7484" spans="1:41" x14ac:dyDescent="0.4">
      <c r="A7484" s="5">
        <v>2028</v>
      </c>
      <c r="B7484" s="5" t="s">
        <v>4980</v>
      </c>
      <c r="C7484" s="5" t="s">
        <v>278</v>
      </c>
      <c r="D7484" s="5" t="s">
        <v>108</v>
      </c>
      <c r="E7484" s="5" t="s">
        <v>292</v>
      </c>
      <c r="F7484" s="5" t="s">
        <v>292</v>
      </c>
      <c r="G7484" s="5" t="s">
        <v>88</v>
      </c>
      <c r="H7484" s="5" t="s">
        <v>131</v>
      </c>
      <c r="I7484" s="5">
        <v>3494.4642794047181</v>
      </c>
      <c r="J7484" s="5">
        <v>9532.6061221711407</v>
      </c>
      <c r="K7484" s="5">
        <v>322</v>
      </c>
      <c r="L7484" s="5">
        <v>229.55304792344211</v>
      </c>
      <c r="M7484" s="5">
        <v>1649.2277446987889</v>
      </c>
      <c r="N7484" s="5">
        <v>1277.7661422738399</v>
      </c>
      <c r="P7484" s="5">
        <v>1003.53842766984</v>
      </c>
      <c r="Q7484" s="5">
        <v>1247.416773214268</v>
      </c>
      <c r="R7484" s="5">
        <v>921.72566062673309</v>
      </c>
      <c r="S7484" s="5">
        <v>3193.236721777309</v>
      </c>
      <c r="T7484" s="5">
        <v>3164.1890115022679</v>
      </c>
      <c r="U7484" s="5">
        <v>279.65166105762091</v>
      </c>
      <c r="V7484" s="5">
        <v>2447</v>
      </c>
      <c r="W7484" s="5">
        <v>917.83109270193472</v>
      </c>
      <c r="X7484" s="5">
        <v>3367.5214500000011</v>
      </c>
      <c r="Y7484" s="5">
        <v>15058.27592710164</v>
      </c>
      <c r="Z7484" s="5">
        <v>2134.5140540974662</v>
      </c>
      <c r="AA7484" s="5">
        <v>14235</v>
      </c>
      <c r="AB7484" s="5">
        <v>404</v>
      </c>
      <c r="AC7484" s="5">
        <v>1451.4361996010041</v>
      </c>
      <c r="AD7484" s="5">
        <v>4956.7107456172289</v>
      </c>
      <c r="AE7484" s="5">
        <v>2306.5286574410602</v>
      </c>
      <c r="AF7484" s="5">
        <v>3758.3206463210349</v>
      </c>
      <c r="AG7484" s="5">
        <v>22221</v>
      </c>
      <c r="AH7484" s="5">
        <v>5005.835258621204</v>
      </c>
      <c r="AI7484" s="5">
        <v>971.61025828993877</v>
      </c>
      <c r="AJ7484" s="5">
        <v>10446.491101025869</v>
      </c>
      <c r="AK7484" s="5">
        <v>3775</v>
      </c>
      <c r="AL7484" s="5">
        <v>119772.4609375</v>
      </c>
      <c r="AM7484" s="5">
        <v>92045.2890625</v>
      </c>
      <c r="AN7484" s="5">
        <v>27727.162109375</v>
      </c>
      <c r="AO7484" s="5" t="s">
        <v>6329</v>
      </c>
    </row>
    <row r="7485" spans="1:41" x14ac:dyDescent="0.4">
      <c r="A7485" s="5">
        <v>2028</v>
      </c>
      <c r="B7485" s="5" t="s">
        <v>4980</v>
      </c>
      <c r="C7485" s="5" t="s">
        <v>278</v>
      </c>
      <c r="D7485" s="5" t="s">
        <v>108</v>
      </c>
      <c r="E7485" s="5" t="s">
        <v>113</v>
      </c>
      <c r="F7485" s="5" t="s">
        <v>113</v>
      </c>
      <c r="G7485" s="5" t="s">
        <v>87</v>
      </c>
      <c r="H7485" s="5" t="s">
        <v>131</v>
      </c>
      <c r="I7485" s="5">
        <v>1354.6046527897943</v>
      </c>
      <c r="J7485" s="5">
        <v>3598.8864830392235</v>
      </c>
      <c r="K7485" s="5">
        <v>245.75857119474756</v>
      </c>
      <c r="L7485" s="5">
        <v>317.61171277287286</v>
      </c>
      <c r="M7485" s="5">
        <v>1978.5647680933066</v>
      </c>
      <c r="N7485" s="5">
        <v>1146.2752502955896</v>
      </c>
      <c r="O7485" s="5">
        <v>1412.5039484460426</v>
      </c>
      <c r="P7485" s="5">
        <v>1675.1476955066862</v>
      </c>
      <c r="Q7485" s="5">
        <v>512.32042665149174</v>
      </c>
      <c r="R7485" s="5">
        <v>878.728064301053</v>
      </c>
      <c r="S7485" s="5">
        <v>1782.9703415253978</v>
      </c>
      <c r="T7485" s="5">
        <v>937.21489014946098</v>
      </c>
      <c r="U7485" s="5">
        <v>130.16873474298069</v>
      </c>
      <c r="V7485" s="5">
        <v>1486.0062758258675</v>
      </c>
      <c r="W7485" s="5">
        <v>404.0437526422121</v>
      </c>
      <c r="X7485" s="5">
        <v>1850.2183956367276</v>
      </c>
      <c r="Y7485" s="5">
        <v>9033.7101911628597</v>
      </c>
      <c r="Z7485" s="5">
        <v>1880.2767680104141</v>
      </c>
      <c r="AA7485" s="5">
        <v>7713.278545930064</v>
      </c>
      <c r="AB7485" s="5">
        <v>515.46818958220354</v>
      </c>
      <c r="AC7485" s="5">
        <v>1213.0684728167857</v>
      </c>
      <c r="AD7485" s="5">
        <v>3308.6102268386112</v>
      </c>
      <c r="AE7485" s="5">
        <v>953.87648819656249</v>
      </c>
      <c r="AF7485" s="5">
        <v>3708.8404847884622</v>
      </c>
      <c r="AG7485" s="5">
        <v>14169.647789181907</v>
      </c>
      <c r="AH7485" s="5">
        <v>2656.7438761042358</v>
      </c>
      <c r="AI7485" s="5">
        <v>718.53141578125337</v>
      </c>
      <c r="AJ7485" s="5">
        <v>4036.2721269103454</v>
      </c>
      <c r="AK7485" s="5">
        <v>527.96438811752967</v>
      </c>
      <c r="AL7485" s="5">
        <v>70147.3125</v>
      </c>
      <c r="AM7485" s="5">
        <v>53808.7265625</v>
      </c>
      <c r="AN7485" s="5">
        <v>16338.5927734375</v>
      </c>
      <c r="AO7485" s="5" t="s">
        <v>6330</v>
      </c>
    </row>
    <row r="7486" spans="1:41" x14ac:dyDescent="0.4">
      <c r="A7486" s="5">
        <v>2028</v>
      </c>
      <c r="B7486" s="5" t="s">
        <v>7352</v>
      </c>
      <c r="C7486" s="5" t="s">
        <v>278</v>
      </c>
      <c r="D7486" s="5" t="s">
        <v>108</v>
      </c>
      <c r="E7486" s="5" t="s">
        <v>113</v>
      </c>
      <c r="F7486" s="5" t="s">
        <v>113</v>
      </c>
      <c r="G7486" s="5" t="s">
        <v>87</v>
      </c>
      <c r="H7486" s="5" t="s">
        <v>131</v>
      </c>
      <c r="I7486" s="5">
        <v>2100</v>
      </c>
      <c r="J7486" s="5">
        <v>4100.8337866450383</v>
      </c>
      <c r="K7486" s="5">
        <v>236.03003699999999</v>
      </c>
      <c r="L7486" s="5">
        <v>380</v>
      </c>
      <c r="M7486" s="5">
        <v>2405.755390028085</v>
      </c>
      <c r="N7486" s="5">
        <v>1133.1708515625</v>
      </c>
      <c r="O7486" s="5">
        <v>1410.5160000000001</v>
      </c>
      <c r="P7486" s="5">
        <v>1727.76</v>
      </c>
      <c r="Q7486" s="5">
        <v>557.5382659668818</v>
      </c>
      <c r="R7486" s="5">
        <v>1084.5451186120949</v>
      </c>
      <c r="S7486" s="5">
        <v>700</v>
      </c>
      <c r="T7486" s="5">
        <v>1000</v>
      </c>
      <c r="U7486" s="5">
        <v>133</v>
      </c>
      <c r="V7486" s="5">
        <v>1206</v>
      </c>
      <c r="W7486" s="5">
        <v>459</v>
      </c>
      <c r="X7486" s="5">
        <v>2149.9298021697509</v>
      </c>
      <c r="Y7486" s="5">
        <v>7922</v>
      </c>
      <c r="Z7486" s="5">
        <v>1619.472122366484</v>
      </c>
      <c r="AA7486" s="5">
        <v>7765</v>
      </c>
      <c r="AB7486" s="5">
        <v>395</v>
      </c>
      <c r="AC7486" s="5">
        <v>1185.9698422005069</v>
      </c>
      <c r="AD7486" s="5">
        <v>3586.1995564651038</v>
      </c>
      <c r="AE7486" s="5">
        <v>1259.702500000001</v>
      </c>
      <c r="AF7486" s="5">
        <v>3535.1034286050999</v>
      </c>
      <c r="AG7486" s="5">
        <v>15772</v>
      </c>
      <c r="AH7486" s="5">
        <v>3100</v>
      </c>
      <c r="AI7486" s="5">
        <v>1003</v>
      </c>
      <c r="AJ7486" s="5">
        <v>4477.9857529832834</v>
      </c>
      <c r="AK7486" s="5">
        <v>509</v>
      </c>
      <c r="AL7486" s="5">
        <v>72914.5078125</v>
      </c>
      <c r="AM7486" s="5">
        <v>55960.08203125</v>
      </c>
      <c r="AN7486" s="5">
        <v>16954.4296875</v>
      </c>
      <c r="AO7486" s="5" t="s">
        <v>8235</v>
      </c>
    </row>
    <row r="7487" spans="1:41" x14ac:dyDescent="0.4">
      <c r="A7487" s="5">
        <v>2028</v>
      </c>
      <c r="B7487" s="5" t="s">
        <v>6344</v>
      </c>
      <c r="C7487" s="5" t="s">
        <v>278</v>
      </c>
      <c r="D7487" s="5" t="s">
        <v>108</v>
      </c>
      <c r="E7487" s="5" t="s">
        <v>113</v>
      </c>
      <c r="F7487" s="5" t="s">
        <v>113</v>
      </c>
      <c r="G7487" s="5" t="s">
        <v>87</v>
      </c>
      <c r="H7487" s="5" t="s">
        <v>131</v>
      </c>
      <c r="I7487" s="5">
        <v>1776.305112711392</v>
      </c>
      <c r="J7487" s="5">
        <v>3995.1776895079502</v>
      </c>
      <c r="K7487" s="5">
        <v>276.53313847262353</v>
      </c>
      <c r="L7487" s="5">
        <v>309.58460535827118</v>
      </c>
      <c r="M7487" s="5">
        <v>1928.5598366580828</v>
      </c>
      <c r="N7487" s="5">
        <v>1129.7300516844455</v>
      </c>
      <c r="O7487" s="5">
        <v>1384.9255140324346</v>
      </c>
      <c r="P7487" s="5">
        <v>1632.8111255805941</v>
      </c>
      <c r="Q7487" s="5">
        <v>495.64438123305609</v>
      </c>
      <c r="R7487" s="5">
        <v>964.0388153101361</v>
      </c>
      <c r="S7487" s="5">
        <v>1489.9571158061183</v>
      </c>
      <c r="T7487" s="5">
        <v>1015.0314929779383</v>
      </c>
      <c r="U7487" s="5">
        <v>129.25918547327555</v>
      </c>
      <c r="V7487" s="5">
        <v>1208.9025081367245</v>
      </c>
      <c r="W7487" s="5">
        <v>501.42555753110156</v>
      </c>
      <c r="X7487" s="5">
        <v>2036.1531749137444</v>
      </c>
      <c r="Y7487" s="5">
        <v>9125.1331218716659</v>
      </c>
      <c r="Z7487" s="5">
        <v>1847.4439980124675</v>
      </c>
      <c r="AA7487" s="5">
        <v>7796.4568975635448</v>
      </c>
      <c r="AB7487" s="5">
        <v>502.44058902407949</v>
      </c>
      <c r="AC7487" s="5">
        <v>1182.4101861700015</v>
      </c>
      <c r="AD7487" s="5">
        <v>4542.1247628785968</v>
      </c>
      <c r="AE7487" s="5">
        <v>1014.0164614849604</v>
      </c>
      <c r="AF7487" s="5">
        <v>3234.1948460756053</v>
      </c>
      <c r="AG7487" s="5">
        <v>14608.333246938488</v>
      </c>
      <c r="AH7487" s="5">
        <v>2588.3303070937427</v>
      </c>
      <c r="AI7487" s="5">
        <v>808.98009990341689</v>
      </c>
      <c r="AJ7487" s="5">
        <v>3893.6608070633715</v>
      </c>
      <c r="AK7487" s="5">
        <v>514.62096693981471</v>
      </c>
      <c r="AL7487" s="5">
        <v>71932.1796875</v>
      </c>
      <c r="AM7487" s="5">
        <v>54343.09765625</v>
      </c>
      <c r="AN7487" s="5">
        <v>17589.08203125</v>
      </c>
      <c r="AO7487" s="5" t="s">
        <v>7284</v>
      </c>
    </row>
    <row r="7488" spans="1:41" x14ac:dyDescent="0.4">
      <c r="A7488" s="5">
        <v>2028</v>
      </c>
      <c r="B7488" s="5" t="s">
        <v>4980</v>
      </c>
      <c r="C7488" s="5" t="s">
        <v>278</v>
      </c>
      <c r="D7488" s="5" t="s">
        <v>108</v>
      </c>
      <c r="E7488" s="5" t="s">
        <v>113</v>
      </c>
      <c r="F7488" s="5" t="s">
        <v>113</v>
      </c>
      <c r="G7488" s="5" t="s">
        <v>88</v>
      </c>
      <c r="H7488" s="5" t="s">
        <v>131</v>
      </c>
      <c r="I7488" s="5">
        <v>1585.687527337222</v>
      </c>
      <c r="J7488" s="5">
        <v>4451.9615704535763</v>
      </c>
      <c r="K7488" s="5">
        <v>278</v>
      </c>
      <c r="L7488" s="5">
        <v>372.41318945026501</v>
      </c>
      <c r="M7488" s="5">
        <v>2270.6758803823909</v>
      </c>
      <c r="N7488" s="5">
        <v>1333.6701829508031</v>
      </c>
      <c r="O7488" s="5">
        <v>1621.043040088171</v>
      </c>
      <c r="P7488" s="5">
        <v>1939.4926154489999</v>
      </c>
      <c r="Q7488" s="5">
        <v>597.83028237538565</v>
      </c>
      <c r="R7488" s="5">
        <v>1001.550492817566</v>
      </c>
      <c r="S7488" s="5">
        <v>2008.3844479929869</v>
      </c>
      <c r="T7488" s="5">
        <v>1095.2961962892471</v>
      </c>
      <c r="U7488" s="5">
        <v>149.38657107778889</v>
      </c>
      <c r="V7488" s="5">
        <v>1776</v>
      </c>
      <c r="W7488" s="5">
        <v>463.69591662545662</v>
      </c>
      <c r="X7488" s="5">
        <v>2183.6257500000002</v>
      </c>
      <c r="Y7488" s="5">
        <v>10500.847561704721</v>
      </c>
      <c r="Z7488" s="5">
        <v>2187.6674564367868</v>
      </c>
      <c r="AA7488" s="5">
        <v>9388</v>
      </c>
      <c r="AB7488" s="5">
        <v>646</v>
      </c>
      <c r="AC7488" s="5">
        <v>1392.1633331881301</v>
      </c>
      <c r="AD7488" s="5">
        <v>3860.840371150281</v>
      </c>
      <c r="AE7488" s="5">
        <v>1094.7047928580371</v>
      </c>
      <c r="AF7488" s="5">
        <v>4348.7726004930491</v>
      </c>
      <c r="AG7488" s="5">
        <v>18294</v>
      </c>
      <c r="AH7488" s="5">
        <v>3125.2380860415578</v>
      </c>
      <c r="AI7488" s="5">
        <v>824.61387234939457</v>
      </c>
      <c r="AJ7488" s="5">
        <v>4819.3188193376709</v>
      </c>
      <c r="AK7488" s="5">
        <v>606</v>
      </c>
      <c r="AL7488" s="5">
        <v>84216.875</v>
      </c>
      <c r="AM7488" s="5">
        <v>65233.46875</v>
      </c>
      <c r="AN7488" s="5">
        <v>18983.412109375</v>
      </c>
      <c r="AO7488" s="5" t="s">
        <v>6331</v>
      </c>
    </row>
    <row r="7489" spans="1:41" x14ac:dyDescent="0.4">
      <c r="A7489" s="5">
        <v>2028</v>
      </c>
      <c r="B7489" s="5" t="s">
        <v>6344</v>
      </c>
      <c r="C7489" s="5" t="s">
        <v>278</v>
      </c>
      <c r="D7489" s="5" t="s">
        <v>108</v>
      </c>
      <c r="E7489" s="5" t="s">
        <v>113</v>
      </c>
      <c r="F7489" s="5" t="s">
        <v>113</v>
      </c>
      <c r="G7489" s="5" t="s">
        <v>88</v>
      </c>
      <c r="H7489" s="5" t="s">
        <v>131</v>
      </c>
      <c r="I7489" s="5">
        <v>2091.411995089044</v>
      </c>
      <c r="J7489" s="5">
        <v>4977.9453158729148</v>
      </c>
      <c r="K7489" s="5">
        <v>236.03003699999999</v>
      </c>
      <c r="L7489" s="5">
        <v>365.11097004927939</v>
      </c>
      <c r="M7489" s="5">
        <v>2226.152823904305</v>
      </c>
      <c r="N7489" s="5">
        <v>1304.0564670000001</v>
      </c>
      <c r="O7489" s="5">
        <v>1598.6311574874021</v>
      </c>
      <c r="P7489" s="5">
        <v>1870.0357356234749</v>
      </c>
      <c r="Q7489" s="5">
        <v>572.12647383877345</v>
      </c>
      <c r="R7489" s="5">
        <v>1112.7981047115959</v>
      </c>
      <c r="S7489" s="5">
        <v>1719.870017927868</v>
      </c>
      <c r="T7489" s="5">
        <v>1191.7592014722579</v>
      </c>
      <c r="U7489" s="5">
        <v>152.18906315120819</v>
      </c>
      <c r="V7489" s="5">
        <v>1396</v>
      </c>
      <c r="W7489" s="5">
        <v>578.7997342151192</v>
      </c>
      <c r="X7489" s="5">
        <v>2421</v>
      </c>
      <c r="Y7489" s="5">
        <v>10744.18362806886</v>
      </c>
      <c r="Z7489" s="5">
        <v>2149.2950352869461</v>
      </c>
      <c r="AA7489" s="5">
        <v>9406</v>
      </c>
      <c r="AB7489" s="5">
        <v>646</v>
      </c>
      <c r="AC7489" s="5">
        <v>1364.8660129295399</v>
      </c>
      <c r="AD7489" s="5">
        <v>4981.5063406801346</v>
      </c>
      <c r="AE7489" s="5">
        <v>1170.4877216212631</v>
      </c>
      <c r="AF7489" s="5">
        <v>3807.9234514012701</v>
      </c>
      <c r="AG7489" s="5">
        <v>17728</v>
      </c>
      <c r="AH7489" s="5">
        <v>3236.0447249283729</v>
      </c>
      <c r="AI7489" s="5">
        <v>933.81252665880584</v>
      </c>
      <c r="AJ7489" s="5">
        <v>4584.3750932351841</v>
      </c>
      <c r="AK7489" s="5">
        <v>594</v>
      </c>
      <c r="AL7489" s="5">
        <v>85160.421875</v>
      </c>
      <c r="AM7489" s="5">
        <v>64796.80859375</v>
      </c>
      <c r="AN7489" s="5">
        <v>20363.60546875</v>
      </c>
      <c r="AO7489" s="5" t="s">
        <v>7285</v>
      </c>
    </row>
    <row r="7490" spans="1:41" x14ac:dyDescent="0.4">
      <c r="A7490" s="5">
        <v>2028</v>
      </c>
      <c r="B7490" s="5" t="s">
        <v>7352</v>
      </c>
      <c r="C7490" s="5" t="s">
        <v>278</v>
      </c>
      <c r="D7490" s="5" t="s">
        <v>108</v>
      </c>
      <c r="E7490" s="5" t="s">
        <v>113</v>
      </c>
      <c r="F7490" s="5" t="s">
        <v>113</v>
      </c>
      <c r="G7490" s="5" t="s">
        <v>88</v>
      </c>
      <c r="H7490" s="5" t="s">
        <v>131</v>
      </c>
      <c r="I7490" s="5">
        <v>2460.4847001047569</v>
      </c>
      <c r="J7490" s="5">
        <v>4896.6001329388919</v>
      </c>
      <c r="K7490" s="5">
        <v>272.00006121937338</v>
      </c>
      <c r="L7490" s="5">
        <v>445.97289816369721</v>
      </c>
      <c r="M7490" s="5">
        <v>2763.4567363952642</v>
      </c>
      <c r="N7490" s="5">
        <v>1300.426869253125</v>
      </c>
      <c r="O7490" s="5">
        <v>1620.2395131899921</v>
      </c>
      <c r="P7490" s="5">
        <v>1944.151414868553</v>
      </c>
      <c r="Q7490" s="5">
        <v>644.49033462544025</v>
      </c>
      <c r="R7490" s="5">
        <v>1266.35575218349</v>
      </c>
      <c r="S7490" s="5">
        <v>809.72615675165264</v>
      </c>
      <c r="T7490" s="5">
        <v>1173.8104221917999</v>
      </c>
      <c r="U7490" s="5">
        <v>152.77519379735421</v>
      </c>
      <c r="V7490" s="5">
        <v>1386</v>
      </c>
      <c r="W7490" s="5">
        <v>450</v>
      </c>
      <c r="X7490" s="5">
        <v>2472.014720351704</v>
      </c>
      <c r="Y7490" s="5">
        <v>9438.7460572760519</v>
      </c>
      <c r="Z7490" s="5">
        <v>1851.754785363114</v>
      </c>
      <c r="AA7490" s="5">
        <v>9232</v>
      </c>
      <c r="AB7490" s="5">
        <v>453.73083872146572</v>
      </c>
      <c r="AC7490" s="5">
        <v>1362.30656</v>
      </c>
      <c r="AD7490" s="5">
        <v>4145.4929522579032</v>
      </c>
      <c r="AE7490" s="5">
        <v>1447.002207251968</v>
      </c>
      <c r="AF7490" s="5">
        <v>4279.7204077702809</v>
      </c>
      <c r="AG7490" s="5">
        <v>18717</v>
      </c>
      <c r="AH7490" s="5">
        <v>3802.2566760694872</v>
      </c>
      <c r="AI7490" s="5">
        <v>1152.1317246522281</v>
      </c>
      <c r="AJ7490" s="5">
        <v>5246.6740154773579</v>
      </c>
      <c r="AK7490" s="5">
        <v>585</v>
      </c>
      <c r="AL7490" s="5">
        <v>85772.3125</v>
      </c>
      <c r="AM7490" s="5">
        <v>66072.4609375</v>
      </c>
      <c r="AN7490" s="5">
        <v>19699.859375</v>
      </c>
      <c r="AO7490" s="5" t="s">
        <v>8236</v>
      </c>
    </row>
    <row r="7491" spans="1:41" x14ac:dyDescent="0.4">
      <c r="A7491" s="5">
        <v>2028</v>
      </c>
      <c r="B7491" s="5" t="s">
        <v>7352</v>
      </c>
      <c r="C7491" s="5" t="s">
        <v>278</v>
      </c>
      <c r="D7491" s="5" t="s">
        <v>108</v>
      </c>
      <c r="E7491" s="5" t="s">
        <v>114</v>
      </c>
      <c r="F7491" s="5" t="s">
        <v>114</v>
      </c>
      <c r="G7491" s="5" t="s">
        <v>87</v>
      </c>
      <c r="H7491" s="5" t="s">
        <v>131</v>
      </c>
      <c r="I7491" s="5">
        <v>4171.0074440060753</v>
      </c>
      <c r="J7491" s="5">
        <v>15936.528075485779</v>
      </c>
      <c r="K7491" s="5">
        <v>25.036799999999999</v>
      </c>
      <c r="L7491" s="5">
        <v>238</v>
      </c>
      <c r="M7491" s="5">
        <v>3555.41220101926</v>
      </c>
      <c r="N7491" s="5">
        <v>3949.509</v>
      </c>
      <c r="O7491" s="5">
        <v>2441.1562954645401</v>
      </c>
      <c r="P7491" s="5">
        <v>3935</v>
      </c>
      <c r="Q7491" s="5">
        <v>1067.265437397795</v>
      </c>
      <c r="R7491" s="5">
        <v>2878</v>
      </c>
      <c r="S7491" s="5">
        <v>7600.6204883256987</v>
      </c>
      <c r="T7491" s="5">
        <v>4250</v>
      </c>
      <c r="U7491" s="5">
        <v>450</v>
      </c>
      <c r="V7491" s="5">
        <v>3608</v>
      </c>
      <c r="W7491" s="5">
        <v>1152.1317246522281</v>
      </c>
      <c r="X7491" s="5">
        <v>3396.1729419272501</v>
      </c>
      <c r="Y7491" s="5">
        <v>19075</v>
      </c>
      <c r="Z7491" s="5">
        <v>1223.9052999999999</v>
      </c>
      <c r="AA7491" s="5">
        <v>17446</v>
      </c>
      <c r="AB7491" s="5">
        <v>865</v>
      </c>
      <c r="AC7491" s="5">
        <v>8000.8562382475429</v>
      </c>
      <c r="AD7491" s="5">
        <v>4661.1544845228054</v>
      </c>
      <c r="AE7491" s="5">
        <v>5801</v>
      </c>
      <c r="AF7491" s="5">
        <v>7170.0198695999961</v>
      </c>
      <c r="AG7491" s="5">
        <v>41381</v>
      </c>
      <c r="AH7491" s="5">
        <v>9741</v>
      </c>
      <c r="AI7491" s="5">
        <v>2273.3995343363731</v>
      </c>
      <c r="AJ7491" s="5">
        <v>7096.8326379748678</v>
      </c>
      <c r="AK7491" s="5">
        <v>2660</v>
      </c>
      <c r="AL7491" s="5">
        <v>186049.015625</v>
      </c>
      <c r="AM7491" s="5">
        <v>143427.921875</v>
      </c>
      <c r="AN7491" s="5">
        <v>42621.0859375</v>
      </c>
      <c r="AO7491" s="5" t="s">
        <v>8237</v>
      </c>
    </row>
    <row r="7492" spans="1:41" x14ac:dyDescent="0.4">
      <c r="A7492" s="5">
        <v>2028</v>
      </c>
      <c r="B7492" s="5" t="s">
        <v>4980</v>
      </c>
      <c r="C7492" s="5" t="s">
        <v>278</v>
      </c>
      <c r="D7492" s="5" t="s">
        <v>108</v>
      </c>
      <c r="E7492" s="5" t="s">
        <v>114</v>
      </c>
      <c r="F7492" s="5" t="s">
        <v>114</v>
      </c>
      <c r="G7492" s="5" t="s">
        <v>87</v>
      </c>
      <c r="H7492" s="5" t="s">
        <v>131</v>
      </c>
      <c r="I7492" s="5">
        <v>4352.0614370877265</v>
      </c>
      <c r="J7492" s="5">
        <v>14338.174073020951</v>
      </c>
      <c r="K7492" s="5">
        <v>109.20719477987343</v>
      </c>
      <c r="L7492" s="5">
        <v>247.84127095063525</v>
      </c>
      <c r="M7492" s="5">
        <v>3870.6974963172738</v>
      </c>
      <c r="N7492" s="5">
        <v>4269.9510395209436</v>
      </c>
      <c r="O7492" s="5">
        <v>2209.2104680388597</v>
      </c>
      <c r="P7492" s="5">
        <v>3239.6394702833036</v>
      </c>
      <c r="Q7492" s="5">
        <v>1346.760799642547</v>
      </c>
      <c r="R7492" s="5">
        <v>2483.6194588960716</v>
      </c>
      <c r="S7492" s="5">
        <v>4165.3995117753821</v>
      </c>
      <c r="T7492" s="5">
        <v>4165.3995117753821</v>
      </c>
      <c r="U7492" s="5">
        <v>260.33746948596138</v>
      </c>
      <c r="V7492" s="5">
        <v>2305.5486297676739</v>
      </c>
      <c r="W7492" s="5">
        <v>1763.4699621609454</v>
      </c>
      <c r="X7492" s="5">
        <v>3275.4098385906746</v>
      </c>
      <c r="Y7492" s="5">
        <v>18612.046368490352</v>
      </c>
      <c r="Z7492" s="5">
        <v>1701.6906625455968</v>
      </c>
      <c r="AA7492" s="5">
        <v>18060.130933180113</v>
      </c>
      <c r="AB7492" s="5">
        <v>587.3213311603289</v>
      </c>
      <c r="AC7492" s="5">
        <v>2708.6150328291974</v>
      </c>
      <c r="AD7492" s="5">
        <v>2993.1092588289994</v>
      </c>
      <c r="AE7492" s="5">
        <v>5571.2218469995732</v>
      </c>
      <c r="AF7492" s="5">
        <v>9028.5034417731404</v>
      </c>
      <c r="AG7492" s="5">
        <v>37525.042851706472</v>
      </c>
      <c r="AH7492" s="5">
        <v>8515.1179519468242</v>
      </c>
      <c r="AI7492" s="5">
        <v>1423.5252831492369</v>
      </c>
      <c r="AJ7492" s="5">
        <v>4892.2617265801864</v>
      </c>
      <c r="AK7492" s="5">
        <v>2542.9764019388708</v>
      </c>
      <c r="AL7492" s="5">
        <v>166564.28125</v>
      </c>
      <c r="AM7492" s="5">
        <v>130943.4453125</v>
      </c>
      <c r="AN7492" s="5">
        <v>35620.84375</v>
      </c>
      <c r="AO7492" s="5" t="s">
        <v>6332</v>
      </c>
    </row>
    <row r="7493" spans="1:41" x14ac:dyDescent="0.4">
      <c r="A7493" s="5">
        <v>2028</v>
      </c>
      <c r="B7493" s="5" t="s">
        <v>6344</v>
      </c>
      <c r="C7493" s="5" t="s">
        <v>278</v>
      </c>
      <c r="D7493" s="5" t="s">
        <v>108</v>
      </c>
      <c r="E7493" s="5" t="s">
        <v>114</v>
      </c>
      <c r="F7493" s="5" t="s">
        <v>114</v>
      </c>
      <c r="G7493" s="5" t="s">
        <v>87</v>
      </c>
      <c r="H7493" s="5" t="s">
        <v>131</v>
      </c>
      <c r="I7493" s="5">
        <v>4798.0538673067149</v>
      </c>
      <c r="J7493" s="5">
        <v>15515.095846558188</v>
      </c>
      <c r="K7493" s="5">
        <v>197.8492776340272</v>
      </c>
      <c r="L7493" s="5">
        <v>241.57749532874934</v>
      </c>
      <c r="M7493" s="5">
        <v>4145.515496258522</v>
      </c>
      <c r="N7493" s="5">
        <v>5083.2777168335151</v>
      </c>
      <c r="O7493" s="5">
        <v>2111.505009475381</v>
      </c>
      <c r="P7493" s="5">
        <v>3095.8460535827121</v>
      </c>
      <c r="Q7493" s="5">
        <v>1214.4029637971721</v>
      </c>
      <c r="R7493" s="5">
        <v>2739.9577051589263</v>
      </c>
      <c r="S7493" s="5">
        <v>4141.0239819020944</v>
      </c>
      <c r="T7493" s="5">
        <v>4313.8838451562378</v>
      </c>
      <c r="U7493" s="5">
        <v>258.83303070937427</v>
      </c>
      <c r="V7493" s="5">
        <v>2687.8033934055807</v>
      </c>
      <c r="W7493" s="5">
        <v>967.32501280797521</v>
      </c>
      <c r="X7493" s="5">
        <v>3189.2289509366824</v>
      </c>
      <c r="Y7493" s="5">
        <v>21259.83462042292</v>
      </c>
      <c r="Z7493" s="5">
        <v>1503.9731781769042</v>
      </c>
      <c r="AA7493" s="5">
        <v>17917.335914046569</v>
      </c>
      <c r="AB7493" s="5">
        <v>572.47776203955721</v>
      </c>
      <c r="AC7493" s="5">
        <v>2371.0349780955407</v>
      </c>
      <c r="AD7493" s="5">
        <v>3048.6877857750633</v>
      </c>
      <c r="AE7493" s="5">
        <v>5799.6542348534231</v>
      </c>
      <c r="AF7493" s="5">
        <v>8619.7489415179498</v>
      </c>
      <c r="AG7493" s="5">
        <v>43378.385883905175</v>
      </c>
      <c r="AH7493" s="5">
        <v>8860.209902204424</v>
      </c>
      <c r="AI7493" s="5">
        <v>1999.6120411665386</v>
      </c>
      <c r="AJ7493" s="5">
        <v>5882.1075018071524</v>
      </c>
      <c r="AK7493" s="5">
        <v>2587.3152756007648</v>
      </c>
      <c r="AL7493" s="5">
        <v>178501.546875</v>
      </c>
      <c r="AM7493" s="5">
        <v>142366.921875</v>
      </c>
      <c r="AN7493" s="5">
        <v>36134.63671875</v>
      </c>
      <c r="AO7493" s="5" t="s">
        <v>7286</v>
      </c>
    </row>
    <row r="7494" spans="1:41" x14ac:dyDescent="0.4">
      <c r="A7494" s="5">
        <v>2028</v>
      </c>
      <c r="B7494" s="5" t="s">
        <v>4980</v>
      </c>
      <c r="C7494" s="5" t="s">
        <v>278</v>
      </c>
      <c r="D7494" s="5" t="s">
        <v>108</v>
      </c>
      <c r="E7494" s="5" t="s">
        <v>114</v>
      </c>
      <c r="F7494" s="5" t="s">
        <v>114</v>
      </c>
      <c r="G7494" s="5" t="s">
        <v>88</v>
      </c>
      <c r="H7494" s="5" t="s">
        <v>131</v>
      </c>
      <c r="I7494" s="5">
        <v>5094.4823825776448</v>
      </c>
      <c r="J7494" s="5">
        <v>17390.46472758667</v>
      </c>
      <c r="K7494" s="5">
        <v>123.3471604218179</v>
      </c>
      <c r="L7494" s="5">
        <v>290.60439045627243</v>
      </c>
      <c r="M7494" s="5">
        <v>4442.1590775691293</v>
      </c>
      <c r="N7494" s="5">
        <v>4968.0095444792851</v>
      </c>
      <c r="O7494" s="5">
        <v>2535.3736230218592</v>
      </c>
      <c r="P7494" s="5">
        <v>3750.867214919198</v>
      </c>
      <c r="Q7494" s="5">
        <v>1571.5445788580671</v>
      </c>
      <c r="R7494" s="5">
        <v>2830.762318951553</v>
      </c>
      <c r="S7494" s="5">
        <v>4692.0150068060411</v>
      </c>
      <c r="T7494" s="5">
        <v>4867.983094618874</v>
      </c>
      <c r="U7494" s="5">
        <v>272.03427754882091</v>
      </c>
      <c r="V7494" s="5">
        <v>2755</v>
      </c>
      <c r="W7494" s="5">
        <v>2023.824932815578</v>
      </c>
      <c r="X7494" s="5">
        <v>3865.6351500000001</v>
      </c>
      <c r="Y7494" s="5">
        <v>23442</v>
      </c>
      <c r="Z7494" s="5">
        <v>1979.885805488364</v>
      </c>
      <c r="AA7494" s="5">
        <v>21481</v>
      </c>
      <c r="AB7494" s="5">
        <v>736</v>
      </c>
      <c r="AC7494" s="5">
        <v>3108.509220152237</v>
      </c>
      <c r="AD7494" s="5">
        <v>3492.6800890633822</v>
      </c>
      <c r="AE7494" s="5">
        <v>6393.7452421293629</v>
      </c>
      <c r="AF7494" s="5">
        <v>10586.30279519278</v>
      </c>
      <c r="AG7494" s="5">
        <v>48450</v>
      </c>
      <c r="AH7494" s="5">
        <v>10214.736418180801</v>
      </c>
      <c r="AI7494" s="5">
        <v>1633.691541306699</v>
      </c>
      <c r="AJ7494" s="5">
        <v>5841.3725008380752</v>
      </c>
      <c r="AK7494" s="5">
        <v>2723</v>
      </c>
      <c r="AL7494" s="5">
        <v>201557.015625</v>
      </c>
      <c r="AM7494" s="5">
        <v>160206.59375</v>
      </c>
      <c r="AN7494" s="5">
        <v>41350.4453125</v>
      </c>
      <c r="AO7494" s="5" t="s">
        <v>6333</v>
      </c>
    </row>
    <row r="7495" spans="1:41" x14ac:dyDescent="0.4">
      <c r="A7495" s="5">
        <v>2028</v>
      </c>
      <c r="B7495" s="5" t="s">
        <v>6344</v>
      </c>
      <c r="C7495" s="5" t="s">
        <v>278</v>
      </c>
      <c r="D7495" s="5" t="s">
        <v>108</v>
      </c>
      <c r="E7495" s="5" t="s">
        <v>114</v>
      </c>
      <c r="F7495" s="5" t="s">
        <v>114</v>
      </c>
      <c r="G7495" s="5" t="s">
        <v>88</v>
      </c>
      <c r="H7495" s="5" t="s">
        <v>131</v>
      </c>
      <c r="I7495" s="5">
        <v>5649</v>
      </c>
      <c r="J7495" s="5">
        <v>19078.005938883649</v>
      </c>
      <c r="K7495" s="5">
        <v>168.8708</v>
      </c>
      <c r="L7495" s="5">
        <v>284.90626515320821</v>
      </c>
      <c r="M7495" s="5">
        <v>4785.2033694358779</v>
      </c>
      <c r="N7495" s="5">
        <v>5867.6682719999999</v>
      </c>
      <c r="O7495" s="5">
        <v>2437.3279740581211</v>
      </c>
      <c r="P7495" s="5">
        <v>3545.6291676907881</v>
      </c>
      <c r="Q7495" s="5">
        <v>1401.7955449593501</v>
      </c>
      <c r="R7495" s="5">
        <v>3162.756201170077</v>
      </c>
      <c r="S7495" s="5">
        <v>4780.0187766749432</v>
      </c>
      <c r="T7495" s="5">
        <v>5064.976606257098</v>
      </c>
      <c r="U7495" s="5">
        <v>277.47496309979732</v>
      </c>
      <c r="V7495" s="5">
        <v>3103</v>
      </c>
      <c r="W7495" s="5">
        <v>1116.5913900951591</v>
      </c>
      <c r="X7495" s="5">
        <v>3791</v>
      </c>
      <c r="Y7495" s="5">
        <v>27036</v>
      </c>
      <c r="Z7495" s="5">
        <v>1749.7050457485841</v>
      </c>
      <c r="AA7495" s="5">
        <v>21448</v>
      </c>
      <c r="AB7495" s="5">
        <v>736</v>
      </c>
      <c r="AC7495" s="5">
        <v>2736.9055975000401</v>
      </c>
      <c r="AD7495" s="5">
        <v>4222.4516490099904</v>
      </c>
      <c r="AE7495" s="5">
        <v>6694.5896140615832</v>
      </c>
      <c r="AF7495" s="5">
        <v>10148.845601997529</v>
      </c>
      <c r="AG7495" s="5">
        <v>52642</v>
      </c>
      <c r="AH7495" s="5">
        <v>11052.74410422147</v>
      </c>
      <c r="AI7495" s="5">
        <v>2308.1689805744631</v>
      </c>
      <c r="AJ7495" s="5">
        <v>6925.5614351662916</v>
      </c>
      <c r="AK7495" s="5">
        <v>2813</v>
      </c>
      <c r="AL7495" s="5">
        <v>215028.21875</v>
      </c>
      <c r="AM7495" s="5">
        <v>171751.84375</v>
      </c>
      <c r="AN7495" s="5">
        <v>43276.3515625</v>
      </c>
      <c r="AO7495" s="5" t="s">
        <v>7287</v>
      </c>
    </row>
    <row r="7496" spans="1:41" x14ac:dyDescent="0.4">
      <c r="A7496" s="5">
        <v>2028</v>
      </c>
      <c r="B7496" s="5" t="s">
        <v>7352</v>
      </c>
      <c r="C7496" s="5" t="s">
        <v>278</v>
      </c>
      <c r="D7496" s="5" t="s">
        <v>108</v>
      </c>
      <c r="E7496" s="5" t="s">
        <v>114</v>
      </c>
      <c r="F7496" s="5" t="s">
        <v>114</v>
      </c>
      <c r="G7496" s="5" t="s">
        <v>88</v>
      </c>
      <c r="H7496" s="5" t="s">
        <v>131</v>
      </c>
      <c r="I7496" s="5">
        <v>4887</v>
      </c>
      <c r="J7496" s="5">
        <v>18950.627139450331</v>
      </c>
      <c r="K7496" s="5">
        <v>28.852307186382419</v>
      </c>
      <c r="L7496" s="5">
        <v>279.31986779726299</v>
      </c>
      <c r="M7496" s="5">
        <v>4084.051037896204</v>
      </c>
      <c r="N7496" s="5">
        <v>4532.4565284</v>
      </c>
      <c r="O7496" s="5">
        <v>2804.1212490919279</v>
      </c>
      <c r="P7496" s="5">
        <v>4281.0421254128096</v>
      </c>
      <c r="Q7496" s="5">
        <v>1233.7130935574739</v>
      </c>
      <c r="R7496" s="5">
        <v>3360.4612590466372</v>
      </c>
      <c r="S7496" s="5">
        <v>8792.0303099140529</v>
      </c>
      <c r="T7496" s="5">
        <v>4988.6942943151507</v>
      </c>
      <c r="U7496" s="5">
        <v>516.90855044217608</v>
      </c>
      <c r="V7496" s="5">
        <v>4145</v>
      </c>
      <c r="W7496" s="5">
        <v>1003</v>
      </c>
      <c r="X7496" s="5">
        <v>3904.9598255866422</v>
      </c>
      <c r="Y7496" s="5">
        <v>23551</v>
      </c>
      <c r="Z7496" s="5">
        <v>1441.2813907414061</v>
      </c>
      <c r="AA7496" s="5">
        <v>20694</v>
      </c>
      <c r="AB7496" s="5">
        <v>993.61310251662746</v>
      </c>
      <c r="AC7496" s="5">
        <v>9190.4688897972846</v>
      </c>
      <c r="AD7496" s="5">
        <v>5388.0947673812561</v>
      </c>
      <c r="AE7496" s="5">
        <v>6663.5255580334724</v>
      </c>
      <c r="AF7496" s="5">
        <v>8680.2779550225587</v>
      </c>
      <c r="AG7496" s="5">
        <v>49104</v>
      </c>
      <c r="AH7496" s="5">
        <v>11963.927036936329</v>
      </c>
      <c r="AI7496" s="5">
        <v>2611.421461932739</v>
      </c>
      <c r="AJ7496" s="5">
        <v>8315.0705356863091</v>
      </c>
      <c r="AK7496" s="5">
        <v>3048</v>
      </c>
      <c r="AL7496" s="5">
        <v>219436.921875</v>
      </c>
      <c r="AM7496" s="5">
        <v>169826.171875</v>
      </c>
      <c r="AN7496" s="5">
        <v>49610.765625</v>
      </c>
      <c r="AO7496" s="5" t="s">
        <v>8238</v>
      </c>
    </row>
    <row r="7497" spans="1:41" x14ac:dyDescent="0.4">
      <c r="A7497" s="5">
        <v>2028</v>
      </c>
      <c r="B7497" s="5" t="s">
        <v>6344</v>
      </c>
      <c r="C7497" s="5" t="s">
        <v>278</v>
      </c>
      <c r="D7497" s="5" t="s">
        <v>108</v>
      </c>
      <c r="E7497" s="5" t="s">
        <v>115</v>
      </c>
      <c r="F7497" s="5" t="s">
        <v>116</v>
      </c>
      <c r="G7497" s="5" t="s">
        <v>87</v>
      </c>
      <c r="H7497" s="5" t="s">
        <v>131</v>
      </c>
      <c r="I7497" s="5">
        <v>18619.737707187302</v>
      </c>
      <c r="J7497" s="5">
        <v>42627.23042247296</v>
      </c>
      <c r="K7497" s="5">
        <v>3046.3644419949865</v>
      </c>
      <c r="L7497" s="5">
        <v>4005.3142712909448</v>
      </c>
      <c r="M7497" s="5">
        <v>16205.276253542193</v>
      </c>
      <c r="N7497" s="5">
        <v>14316.318836723665</v>
      </c>
      <c r="O7497" s="5">
        <v>12006.706978666525</v>
      </c>
      <c r="P7497" s="5">
        <v>12750.891551234645</v>
      </c>
      <c r="Q7497" s="5">
        <v>5127.6775676543939</v>
      </c>
      <c r="R7497" s="5">
        <v>10123.601662689578</v>
      </c>
      <c r="S7497" s="5">
        <v>20778.273229209393</v>
      </c>
      <c r="T7497" s="5">
        <v>14413.447200286724</v>
      </c>
      <c r="U7497" s="5">
        <v>2156.342038965769</v>
      </c>
      <c r="V7497" s="5">
        <v>12459.511576304192</v>
      </c>
      <c r="W7497" s="5">
        <v>4846.7753789696553</v>
      </c>
      <c r="X7497" s="5">
        <v>25280.374364108531</v>
      </c>
      <c r="Y7497" s="5">
        <v>69290.109836645977</v>
      </c>
      <c r="Z7497" s="5">
        <v>8966.0480764881449</v>
      </c>
      <c r="AA7497" s="5">
        <v>89239.538799634378</v>
      </c>
      <c r="AB7497" s="5">
        <v>3601.3317370857253</v>
      </c>
      <c r="AC7497" s="5">
        <v>12154.387409247462</v>
      </c>
      <c r="AD7497" s="5">
        <v>19745.507768622305</v>
      </c>
      <c r="AE7497" s="5">
        <v>17105.075003641705</v>
      </c>
      <c r="AF7497" s="5">
        <v>38631.428701954967</v>
      </c>
      <c r="AG7497" s="5">
        <v>134607.38640977631</v>
      </c>
      <c r="AH7497" s="5">
        <v>25180.901277796693</v>
      </c>
      <c r="AI7497" s="5">
        <v>8225.8152190932124</v>
      </c>
      <c r="AJ7497" s="5">
        <v>34152.452092610954</v>
      </c>
      <c r="AK7497" s="5">
        <v>9005.3594057002683</v>
      </c>
      <c r="AL7497" s="5">
        <v>688669.1875</v>
      </c>
      <c r="AM7497" s="5">
        <v>526333</v>
      </c>
      <c r="AN7497" s="5">
        <v>162336.125</v>
      </c>
      <c r="AO7497" s="5" t="s">
        <v>7288</v>
      </c>
    </row>
    <row r="7498" spans="1:41" x14ac:dyDescent="0.4">
      <c r="A7498" s="5">
        <v>2028</v>
      </c>
      <c r="B7498" s="5" t="s">
        <v>4980</v>
      </c>
      <c r="C7498" s="5" t="s">
        <v>278</v>
      </c>
      <c r="D7498" s="5" t="s">
        <v>108</v>
      </c>
      <c r="E7498" s="5" t="s">
        <v>115</v>
      </c>
      <c r="F7498" s="5" t="s">
        <v>116</v>
      </c>
      <c r="G7498" s="5" t="s">
        <v>87</v>
      </c>
      <c r="H7498" s="5" t="s">
        <v>131</v>
      </c>
      <c r="I7498" s="5">
        <v>16223.398066348775</v>
      </c>
      <c r="J7498" s="5">
        <v>41554.254623785673</v>
      </c>
      <c r="K7498" s="5">
        <v>2654.2662964746319</v>
      </c>
      <c r="L7498" s="5">
        <v>3340.6504084438566</v>
      </c>
      <c r="M7498" s="5">
        <v>15711.893954257019</v>
      </c>
      <c r="N7498" s="5">
        <v>12908.970882645284</v>
      </c>
      <c r="O7498" s="5">
        <v>12274.36107518949</v>
      </c>
      <c r="P7498" s="5">
        <v>12366.513986622414</v>
      </c>
      <c r="Q7498" s="5">
        <v>5553.4618779386628</v>
      </c>
      <c r="R7498" s="5">
        <v>9240.3881371689567</v>
      </c>
      <c r="S7498" s="5">
        <v>17223.465865123224</v>
      </c>
      <c r="T7498" s="5">
        <v>14422.69580952226</v>
      </c>
      <c r="U7498" s="5">
        <v>2211.8271407527282</v>
      </c>
      <c r="V7498" s="5">
        <v>12205.661919379814</v>
      </c>
      <c r="W7498" s="5">
        <v>6396.9617892296292</v>
      </c>
      <c r="X7498" s="5">
        <v>24059.347580014608</v>
      </c>
      <c r="Y7498" s="5">
        <v>63102.678553763209</v>
      </c>
      <c r="Z7498" s="5">
        <v>8850.1558252516261</v>
      </c>
      <c r="AA7498" s="5">
        <v>85717.673853069704</v>
      </c>
      <c r="AB7498" s="5">
        <v>2506.5291562108364</v>
      </c>
      <c r="AC7498" s="5">
        <v>12131.33521528757</v>
      </c>
      <c r="AD7498" s="5">
        <v>17806.526757335734</v>
      </c>
      <c r="AE7498" s="5">
        <v>16184.659803003247</v>
      </c>
      <c r="AF7498" s="5">
        <v>40087.0343024166</v>
      </c>
      <c r="AG7498" s="5">
        <v>132647.14745248706</v>
      </c>
      <c r="AH7498" s="5">
        <v>24840.218803018401</v>
      </c>
      <c r="AI7498" s="5">
        <v>6928.1007379604043</v>
      </c>
      <c r="AJ7498" s="5">
        <v>33535.34684835896</v>
      </c>
      <c r="AK7498" s="5">
        <v>8933.7406028802507</v>
      </c>
      <c r="AL7498" s="5">
        <v>661619.375</v>
      </c>
      <c r="AM7498" s="5">
        <v>507861.1875</v>
      </c>
      <c r="AN7498" s="5">
        <v>153758.09375</v>
      </c>
      <c r="AO7498" s="5" t="s">
        <v>6334</v>
      </c>
    </row>
    <row r="7499" spans="1:41" x14ac:dyDescent="0.4">
      <c r="A7499" s="5">
        <v>2028</v>
      </c>
      <c r="B7499" s="5" t="s">
        <v>7352</v>
      </c>
      <c r="C7499" s="5" t="s">
        <v>278</v>
      </c>
      <c r="D7499" s="5" t="s">
        <v>108</v>
      </c>
      <c r="E7499" s="5" t="s">
        <v>115</v>
      </c>
      <c r="F7499" s="5" t="s">
        <v>116</v>
      </c>
      <c r="G7499" s="5" t="s">
        <v>87</v>
      </c>
      <c r="H7499" s="5" t="s">
        <v>131</v>
      </c>
      <c r="I7499" s="5">
        <v>19479.024051241719</v>
      </c>
      <c r="J7499" s="5">
        <v>46333.775858623339</v>
      </c>
      <c r="K7499" s="5">
        <v>2526.8920342000001</v>
      </c>
      <c r="L7499" s="5">
        <v>4021</v>
      </c>
      <c r="M7499" s="5">
        <v>19122.663869163051</v>
      </c>
      <c r="N7499" s="5">
        <v>13661.26536132812</v>
      </c>
      <c r="O7499" s="5">
        <v>11665.148253717471</v>
      </c>
      <c r="P7499" s="5">
        <v>13013.588959999999</v>
      </c>
      <c r="Q7499" s="5">
        <v>5088.6473903187552</v>
      </c>
      <c r="R7499" s="5">
        <v>10320.93033300965</v>
      </c>
      <c r="S7499" s="5">
        <v>22696.123878039009</v>
      </c>
      <c r="T7499" s="5">
        <v>14300</v>
      </c>
      <c r="U7499" s="5">
        <v>2255</v>
      </c>
      <c r="V7499" s="5">
        <v>12818</v>
      </c>
      <c r="W7499" s="5">
        <v>5635.9875176066453</v>
      </c>
      <c r="X7499" s="5">
        <v>27550.64467812252</v>
      </c>
      <c r="Y7499" s="5">
        <v>63233.98</v>
      </c>
      <c r="Z7499" s="5">
        <v>8307.7485248040721</v>
      </c>
      <c r="AA7499" s="5">
        <v>91187</v>
      </c>
      <c r="AB7499" s="5">
        <v>4212</v>
      </c>
      <c r="AC7499" s="5">
        <v>13975.91676463654</v>
      </c>
      <c r="AD7499" s="5">
        <v>19054.96735532851</v>
      </c>
      <c r="AE7499" s="5">
        <v>17203.5106985565</v>
      </c>
      <c r="AF7499" s="5">
        <v>35622.922968902763</v>
      </c>
      <c r="AG7499" s="5">
        <v>134557</v>
      </c>
      <c r="AH7499" s="5">
        <v>31205.095183449688</v>
      </c>
      <c r="AI7499" s="5">
        <v>10019.786127851219</v>
      </c>
      <c r="AJ7499" s="5">
        <v>35043.441425765341</v>
      </c>
      <c r="AK7499" s="5">
        <v>9151</v>
      </c>
      <c r="AL7499" s="5">
        <v>703263.125</v>
      </c>
      <c r="AM7499" s="5">
        <v>526122.75</v>
      </c>
      <c r="AN7499" s="5">
        <v>177140.3125</v>
      </c>
      <c r="AO7499" s="5" t="s">
        <v>8239</v>
      </c>
    </row>
    <row r="7500" spans="1:41" x14ac:dyDescent="0.4">
      <c r="A7500" s="5">
        <v>2028</v>
      </c>
      <c r="B7500" s="5" t="s">
        <v>7352</v>
      </c>
      <c r="C7500" s="5" t="s">
        <v>278</v>
      </c>
      <c r="D7500" s="5" t="s">
        <v>108</v>
      </c>
      <c r="E7500" s="5" t="s">
        <v>115</v>
      </c>
      <c r="F7500" s="5" t="s">
        <v>116</v>
      </c>
      <c r="G7500" s="5" t="s">
        <v>88</v>
      </c>
      <c r="H7500" s="5" t="s">
        <v>131</v>
      </c>
      <c r="I7500" s="5">
        <v>22822.781262406119</v>
      </c>
      <c r="J7500" s="5">
        <v>55273.003385179851</v>
      </c>
      <c r="K7500" s="5">
        <v>2911.9801730876611</v>
      </c>
      <c r="L7500" s="5">
        <v>4719.0974303058592</v>
      </c>
      <c r="M7500" s="5">
        <v>21965.929913782322</v>
      </c>
      <c r="N7500" s="5">
        <v>15677.66812866016</v>
      </c>
      <c r="O7500" s="5">
        <v>13399.588610049281</v>
      </c>
      <c r="P7500" s="5">
        <v>14321.26395095658</v>
      </c>
      <c r="Q7500" s="5">
        <v>5882.2582404993482</v>
      </c>
      <c r="R7500" s="5">
        <v>12051.10720687916</v>
      </c>
      <c r="S7500" s="5">
        <v>26253.778801319921</v>
      </c>
      <c r="T7500" s="5">
        <v>16785.489037342741</v>
      </c>
      <c r="U7500" s="5">
        <v>2604.8744885282722</v>
      </c>
      <c r="V7500" s="5">
        <v>14725</v>
      </c>
      <c r="W7500" s="5">
        <v>5148</v>
      </c>
      <c r="X7500" s="5">
        <v>31678.057176920251</v>
      </c>
      <c r="Y7500" s="5">
        <v>76472.748646064501</v>
      </c>
      <c r="Z7500" s="5">
        <v>9620.4339508924277</v>
      </c>
      <c r="AA7500" s="5">
        <v>108452</v>
      </c>
      <c r="AB7500" s="5">
        <v>4838.264032138768</v>
      </c>
      <c r="AC7500" s="5">
        <v>16053.93527979729</v>
      </c>
      <c r="AD7500" s="5">
        <v>22026.72540478504</v>
      </c>
      <c r="AE7500" s="5">
        <v>19761.426172682899</v>
      </c>
      <c r="AF7500" s="5">
        <v>43126.362069298433</v>
      </c>
      <c r="AG7500" s="5">
        <v>159673</v>
      </c>
      <c r="AH7500" s="5">
        <v>38310.410117664091</v>
      </c>
      <c r="AI7500" s="5">
        <v>11509.58471797377</v>
      </c>
      <c r="AJ7500" s="5">
        <v>41058.976889101366</v>
      </c>
      <c r="AK7500" s="5">
        <v>10476</v>
      </c>
      <c r="AL7500" s="5">
        <v>827599.75</v>
      </c>
      <c r="AM7500" s="5">
        <v>622296</v>
      </c>
      <c r="AN7500" s="5">
        <v>205303.796875</v>
      </c>
      <c r="AO7500" s="5" t="s">
        <v>8240</v>
      </c>
    </row>
    <row r="7501" spans="1:41" x14ac:dyDescent="0.4">
      <c r="A7501" s="5">
        <v>2028</v>
      </c>
      <c r="B7501" s="5" t="s">
        <v>6344</v>
      </c>
      <c r="C7501" s="5" t="s">
        <v>278</v>
      </c>
      <c r="D7501" s="5" t="s">
        <v>108</v>
      </c>
      <c r="E7501" s="5" t="s">
        <v>115</v>
      </c>
      <c r="F7501" s="5" t="s">
        <v>116</v>
      </c>
      <c r="G7501" s="5" t="s">
        <v>88</v>
      </c>
      <c r="H7501" s="5" t="s">
        <v>131</v>
      </c>
      <c r="I7501" s="5">
        <v>21922.487823695628</v>
      </c>
      <c r="J7501" s="5">
        <v>52685.295692820117</v>
      </c>
      <c r="K7501" s="5">
        <v>2600.1712342000001</v>
      </c>
      <c r="L7501" s="5">
        <v>4723.6979928342844</v>
      </c>
      <c r="M7501" s="5">
        <v>18705.88654199387</v>
      </c>
      <c r="N7501" s="5">
        <v>16525.44175029</v>
      </c>
      <c r="O7501" s="5">
        <v>13859.442750123389</v>
      </c>
      <c r="P7501" s="5">
        <v>14603.41768150899</v>
      </c>
      <c r="Q7501" s="5">
        <v>5918.9213009253244</v>
      </c>
      <c r="R7501" s="5">
        <v>11685.758461366469</v>
      </c>
      <c r="S7501" s="5">
        <v>23984.535374963551</v>
      </c>
      <c r="T7501" s="5">
        <v>16922.980660906069</v>
      </c>
      <c r="U7501" s="5">
        <v>2374.6887799288679</v>
      </c>
      <c r="V7501" s="5">
        <v>14382</v>
      </c>
      <c r="W7501" s="5">
        <v>5594.673544285818</v>
      </c>
      <c r="X7501" s="5">
        <v>30058</v>
      </c>
      <c r="Y7501" s="5">
        <v>84870.458507686679</v>
      </c>
      <c r="Z7501" s="5">
        <v>10430.996900405091</v>
      </c>
      <c r="AA7501" s="5">
        <v>107759</v>
      </c>
      <c r="AB7501" s="5">
        <v>4663.6442217628046</v>
      </c>
      <c r="AC7501" s="5">
        <v>14029.911512006791</v>
      </c>
      <c r="AD7501" s="5">
        <v>23653.42318446259</v>
      </c>
      <c r="AE7501" s="5">
        <v>19744.531799664819</v>
      </c>
      <c r="AF7501" s="5">
        <v>45484.434400669867</v>
      </c>
      <c r="AG7501" s="5">
        <v>163353</v>
      </c>
      <c r="AH7501" s="5">
        <v>31435.685005909741</v>
      </c>
      <c r="AI7501" s="5">
        <v>9495.1276236423619</v>
      </c>
      <c r="AJ7501" s="5">
        <v>40210.911659857193</v>
      </c>
      <c r="AK7501" s="5">
        <v>10291</v>
      </c>
      <c r="AL7501" s="5">
        <v>821969.5625</v>
      </c>
      <c r="AM7501" s="5">
        <v>630704.9375</v>
      </c>
      <c r="AN7501" s="5">
        <v>191264.5625</v>
      </c>
      <c r="AO7501" s="5" t="s">
        <v>7289</v>
      </c>
    </row>
    <row r="7502" spans="1:41" x14ac:dyDescent="0.4">
      <c r="A7502" s="5">
        <v>2028</v>
      </c>
      <c r="B7502" s="5" t="s">
        <v>4980</v>
      </c>
      <c r="C7502" s="5" t="s">
        <v>278</v>
      </c>
      <c r="D7502" s="5" t="s">
        <v>108</v>
      </c>
      <c r="E7502" s="5" t="s">
        <v>115</v>
      </c>
      <c r="F7502" s="5" t="s">
        <v>116</v>
      </c>
      <c r="G7502" s="5" t="s">
        <v>88</v>
      </c>
      <c r="H7502" s="5" t="s">
        <v>131</v>
      </c>
      <c r="I7502" s="5">
        <v>18990.95792403724</v>
      </c>
      <c r="J7502" s="5">
        <v>50779.49407236054</v>
      </c>
      <c r="K7502" s="5">
        <v>2998.2091376159851</v>
      </c>
      <c r="L7502" s="5">
        <v>3917.054136906394</v>
      </c>
      <c r="M7502" s="5">
        <v>18031.564704064749</v>
      </c>
      <c r="N7502" s="5">
        <v>15019.350329970541</v>
      </c>
      <c r="O7502" s="5">
        <v>14086.52175050905</v>
      </c>
      <c r="P7502" s="5">
        <v>14317.99833436124</v>
      </c>
      <c r="Q7502" s="5">
        <v>6480.3734341583731</v>
      </c>
      <c r="R7502" s="5">
        <v>10531.944601050651</v>
      </c>
      <c r="S7502" s="5">
        <v>19400.962639937909</v>
      </c>
      <c r="T7502" s="5">
        <v>16855.391465117849</v>
      </c>
      <c r="U7502" s="5">
        <v>2388.63897395595</v>
      </c>
      <c r="V7502" s="5">
        <v>14587</v>
      </c>
      <c r="W7502" s="5">
        <v>7341.3956807334107</v>
      </c>
      <c r="X7502" s="5">
        <v>28394.815999999999</v>
      </c>
      <c r="Y7502" s="5">
        <v>76583.994516255654</v>
      </c>
      <c r="Z7502" s="5">
        <v>10296.99361960643</v>
      </c>
      <c r="AA7502" s="5">
        <v>104743</v>
      </c>
      <c r="AB7502" s="5">
        <v>3142</v>
      </c>
      <c r="AC7502" s="5">
        <v>13949.339819240029</v>
      </c>
      <c r="AD7502" s="5">
        <v>20778.560380736839</v>
      </c>
      <c r="AE7502" s="5">
        <v>18574.128701527949</v>
      </c>
      <c r="AF7502" s="5">
        <v>47003.746083007238</v>
      </c>
      <c r="AG7502" s="5">
        <v>171264</v>
      </c>
      <c r="AH7502" s="5">
        <v>29598.175519693261</v>
      </c>
      <c r="AI7502" s="5">
        <v>7950.9508590442347</v>
      </c>
      <c r="AJ7502" s="5">
        <v>40041.28638943538</v>
      </c>
      <c r="AK7502" s="5">
        <v>9905</v>
      </c>
      <c r="AL7502" s="5">
        <v>797952.875</v>
      </c>
      <c r="AM7502" s="5">
        <v>619469.3125</v>
      </c>
      <c r="AN7502" s="5">
        <v>178483.546875</v>
      </c>
      <c r="AO7502" s="5" t="s">
        <v>6335</v>
      </c>
    </row>
    <row r="7503" spans="1:41" x14ac:dyDescent="0.4">
      <c r="A7503" s="5">
        <v>2028</v>
      </c>
      <c r="B7503" s="5" t="s">
        <v>6344</v>
      </c>
      <c r="C7503" s="5" t="s">
        <v>278</v>
      </c>
      <c r="D7503" s="5" t="s">
        <v>108</v>
      </c>
      <c r="E7503" s="5" t="s">
        <v>29</v>
      </c>
      <c r="F7503" s="5" t="s">
        <v>29</v>
      </c>
      <c r="G7503" s="5" t="s">
        <v>87</v>
      </c>
      <c r="H7503" s="5" t="s">
        <v>131</v>
      </c>
      <c r="I7503" s="5">
        <v>669.92078536543931</v>
      </c>
      <c r="J7503" s="5">
        <v>3958.6228226139597</v>
      </c>
      <c r="K7503" s="5">
        <v>248.26844396363413</v>
      </c>
      <c r="L7503" s="5">
        <v>558.26732113786613</v>
      </c>
      <c r="M7503" s="5">
        <v>1370.2925155202167</v>
      </c>
      <c r="N7503" s="5">
        <v>337.72635350108453</v>
      </c>
      <c r="O7503" s="5">
        <v>1030.2569653726075</v>
      </c>
      <c r="P7503" s="5">
        <v>1438.8863137526798</v>
      </c>
      <c r="Q7503" s="5">
        <v>1.760225458311691</v>
      </c>
      <c r="R7503" s="5">
        <v>720.94186483240503</v>
      </c>
      <c r="S7503" s="5">
        <v>1015.0314929779383</v>
      </c>
      <c r="T7503" s="5">
        <v>1674.8019634135983</v>
      </c>
      <c r="U7503" s="5">
        <v>33.561001283822556</v>
      </c>
      <c r="V7503" s="5">
        <v>1263.7142087575332</v>
      </c>
      <c r="W7503" s="5">
        <v>608.00386429378511</v>
      </c>
      <c r="X7503" s="5">
        <v>2334.5724338492582</v>
      </c>
      <c r="Y7503" s="5">
        <v>4009.3743972628563</v>
      </c>
      <c r="Z7503" s="5">
        <v>1237.7400286830305</v>
      </c>
      <c r="AA7503" s="5">
        <v>7783.2614881548316</v>
      </c>
      <c r="AB7503" s="5">
        <v>306.5395108793374</v>
      </c>
      <c r="AC7503" s="5">
        <v>953.04526520633817</v>
      </c>
      <c r="AD7503" s="5">
        <v>1731.6001889992824</v>
      </c>
      <c r="AE7503" s="5">
        <v>2053.4087102943695</v>
      </c>
      <c r="AF7503" s="5">
        <v>1549.4049727711038</v>
      </c>
      <c r="AG7503" s="5">
        <v>7363.0384500619648</v>
      </c>
      <c r="AH7503" s="5">
        <v>733.86776942304937</v>
      </c>
      <c r="AI7503" s="5">
        <v>1018.0765874568722</v>
      </c>
      <c r="AJ7503" s="5">
        <v>1842.282159754958</v>
      </c>
      <c r="AK7503" s="5">
        <v>690.22141522499805</v>
      </c>
      <c r="AL7503" s="5">
        <v>48536.4921875</v>
      </c>
      <c r="AM7503" s="5">
        <v>35774.953125</v>
      </c>
      <c r="AN7503" s="5">
        <v>12761.533203125</v>
      </c>
      <c r="AO7503" s="5" t="s">
        <v>7290</v>
      </c>
    </row>
    <row r="7504" spans="1:41" x14ac:dyDescent="0.4">
      <c r="A7504" s="5">
        <v>2028</v>
      </c>
      <c r="B7504" s="5" t="s">
        <v>7352</v>
      </c>
      <c r="C7504" s="5" t="s">
        <v>278</v>
      </c>
      <c r="D7504" s="5" t="s">
        <v>108</v>
      </c>
      <c r="E7504" s="5" t="s">
        <v>29</v>
      </c>
      <c r="F7504" s="5" t="s">
        <v>29</v>
      </c>
      <c r="G7504" s="5" t="s">
        <v>87</v>
      </c>
      <c r="H7504" s="5" t="s">
        <v>131</v>
      </c>
      <c r="I7504" s="5">
        <v>832</v>
      </c>
      <c r="J7504" s="5">
        <v>3383.4117655340729</v>
      </c>
      <c r="K7504" s="5">
        <v>250</v>
      </c>
      <c r="L7504" s="5">
        <v>550</v>
      </c>
      <c r="M7504" s="5">
        <v>1718.3967071629179</v>
      </c>
      <c r="N7504" s="5">
        <v>590</v>
      </c>
      <c r="O7504" s="5">
        <v>1065</v>
      </c>
      <c r="P7504" s="5">
        <v>1487.578</v>
      </c>
      <c r="Q7504" s="5">
        <v>1.5611024636132731</v>
      </c>
      <c r="R7504" s="5">
        <v>806.5508499</v>
      </c>
      <c r="S7504" s="5">
        <v>1000</v>
      </c>
      <c r="T7504" s="5">
        <v>1650</v>
      </c>
      <c r="U7504" s="5">
        <v>37</v>
      </c>
      <c r="V7504" s="5">
        <v>1324</v>
      </c>
      <c r="W7504" s="5">
        <v>641.58000000000004</v>
      </c>
      <c r="X7504" s="5">
        <v>2620</v>
      </c>
      <c r="Y7504" s="5">
        <v>4000</v>
      </c>
      <c r="Z7504" s="5">
        <v>1117.9691504</v>
      </c>
      <c r="AA7504" s="5">
        <v>7772</v>
      </c>
      <c r="AB7504" s="5">
        <v>600</v>
      </c>
      <c r="AC7504" s="5">
        <v>1224.9440030704841</v>
      </c>
      <c r="AD7504" s="5">
        <v>1534.821948</v>
      </c>
      <c r="AE7504" s="5">
        <v>1813.8050000000001</v>
      </c>
      <c r="AF7504" s="5">
        <v>2230.4</v>
      </c>
      <c r="AG7504" s="5">
        <v>7374</v>
      </c>
      <c r="AH7504" s="5">
        <v>994.37818344969298</v>
      </c>
      <c r="AI7504" s="5">
        <v>1031</v>
      </c>
      <c r="AJ7504" s="5">
        <v>1801.3660199999999</v>
      </c>
      <c r="AK7504" s="5">
        <v>760</v>
      </c>
      <c r="AL7504" s="5">
        <v>50211.76171875</v>
      </c>
      <c r="AM7504" s="5">
        <v>36346.5859375</v>
      </c>
      <c r="AN7504" s="5">
        <v>13865.1767578125</v>
      </c>
      <c r="AO7504" s="5" t="s">
        <v>8241</v>
      </c>
    </row>
    <row r="7505" spans="1:41" x14ac:dyDescent="0.4">
      <c r="A7505" s="5">
        <v>2028</v>
      </c>
      <c r="B7505" s="5" t="s">
        <v>4980</v>
      </c>
      <c r="C7505" s="5" t="s">
        <v>278</v>
      </c>
      <c r="D7505" s="5" t="s">
        <v>108</v>
      </c>
      <c r="E7505" s="5" t="s">
        <v>29</v>
      </c>
      <c r="F7505" s="5" t="s">
        <v>29</v>
      </c>
      <c r="G7505" s="5" t="s">
        <v>87</v>
      </c>
      <c r="H7505" s="5" t="s">
        <v>131</v>
      </c>
      <c r="I7505" s="5">
        <v>521.10445718732478</v>
      </c>
      <c r="J7505" s="5">
        <v>4369.2238342751098</v>
      </c>
      <c r="K7505" s="5">
        <v>180.15352888428527</v>
      </c>
      <c r="L7505" s="5">
        <v>376.96865581567209</v>
      </c>
      <c r="M7505" s="5">
        <v>1145.4848657382302</v>
      </c>
      <c r="N7505" s="5">
        <v>287.81973411477742</v>
      </c>
      <c r="O7505" s="5">
        <v>1056.9701261130033</v>
      </c>
      <c r="P7505" s="5">
        <v>1413.71368459925</v>
      </c>
      <c r="Q7505" s="5">
        <v>1.7627674149956514</v>
      </c>
      <c r="R7505" s="5">
        <v>654.9834638298056</v>
      </c>
      <c r="S7505" s="5">
        <v>1150.8079616978766</v>
      </c>
      <c r="T7505" s="5">
        <v>1718.2272986073451</v>
      </c>
      <c r="U7505" s="5">
        <v>36.447245728034595</v>
      </c>
      <c r="V7505" s="5">
        <v>1145.4848657382302</v>
      </c>
      <c r="W7505" s="5">
        <v>593.56943042799196</v>
      </c>
      <c r="X7505" s="5">
        <v>2395.1047192708447</v>
      </c>
      <c r="Y7505" s="5">
        <v>3707.2055654800902</v>
      </c>
      <c r="Z7505" s="5">
        <v>1241.5750985500285</v>
      </c>
      <c r="AA7505" s="5">
        <v>7527.9182676560595</v>
      </c>
      <c r="AB7505" s="5">
        <v>314.48766313904133</v>
      </c>
      <c r="AC7505" s="5">
        <v>1024.7533642641156</v>
      </c>
      <c r="AD7505" s="5">
        <v>1546.7282023672576</v>
      </c>
      <c r="AE7505" s="5">
        <v>1853.6027827400451</v>
      </c>
      <c r="AF7505" s="5">
        <v>1353.8069088208963</v>
      </c>
      <c r="AG7505" s="5">
        <v>5727.4243286911505</v>
      </c>
      <c r="AH7505" s="5">
        <v>758.76605101536973</v>
      </c>
      <c r="AI7505" s="5">
        <v>745.60651260779343</v>
      </c>
      <c r="AJ7505" s="5">
        <v>1713.020549217626</v>
      </c>
      <c r="AK7505" s="5">
        <v>708.11791700181493</v>
      </c>
      <c r="AL7505" s="5">
        <v>45270.83984375</v>
      </c>
      <c r="AM7505" s="5">
        <v>32956.81640625</v>
      </c>
      <c r="AN7505" s="5">
        <v>12314.0244140625</v>
      </c>
      <c r="AO7505" s="5" t="s">
        <v>6336</v>
      </c>
    </row>
    <row r="7506" spans="1:41" x14ac:dyDescent="0.4">
      <c r="A7506" s="5">
        <v>2028</v>
      </c>
      <c r="B7506" s="5" t="s">
        <v>4980</v>
      </c>
      <c r="C7506" s="5" t="s">
        <v>278</v>
      </c>
      <c r="D7506" s="5" t="s">
        <v>108</v>
      </c>
      <c r="E7506" s="5" t="s">
        <v>29</v>
      </c>
      <c r="F7506" s="5" t="s">
        <v>29</v>
      </c>
      <c r="G7506" s="5" t="s">
        <v>88</v>
      </c>
      <c r="H7506" s="5" t="s">
        <v>131</v>
      </c>
      <c r="I7506" s="5">
        <v>610</v>
      </c>
      <c r="J7506" s="5">
        <v>5404.8986247757166</v>
      </c>
      <c r="K7506" s="5">
        <v>203</v>
      </c>
      <c r="L7506" s="5">
        <v>442.01171993769162</v>
      </c>
      <c r="M7506" s="5">
        <v>1314.6018254845419</v>
      </c>
      <c r="N7506" s="5">
        <v>334.8729699561444</v>
      </c>
      <c r="O7506" s="5">
        <v>1213.018957151646</v>
      </c>
      <c r="P7506" s="5">
        <v>1636.8032854620001</v>
      </c>
      <c r="Q7506" s="5">
        <v>2.0569856024613591</v>
      </c>
      <c r="R7506" s="5">
        <v>746.53244574347934</v>
      </c>
      <c r="S7506" s="5">
        <v>1296.3002014509959</v>
      </c>
      <c r="T7506" s="5">
        <v>2008.0430265302859</v>
      </c>
      <c r="U7506" s="5">
        <v>41.82823990178089</v>
      </c>
      <c r="V7506" s="5">
        <v>1369</v>
      </c>
      <c r="W7506" s="5">
        <v>681.20276411471718</v>
      </c>
      <c r="X7506" s="5">
        <v>2826.7</v>
      </c>
      <c r="Y7506" s="5">
        <v>4309.2815354085078</v>
      </c>
      <c r="Z7506" s="5">
        <v>1444.549804598314</v>
      </c>
      <c r="AA7506" s="5">
        <v>9162</v>
      </c>
      <c r="AB7506" s="5">
        <v>395</v>
      </c>
      <c r="AC7506" s="5">
        <v>1184.596080747868</v>
      </c>
      <c r="AD7506" s="5">
        <v>1804.8879370726499</v>
      </c>
      <c r="AE7506" s="5">
        <v>2127.2647721477128</v>
      </c>
      <c r="AF7506" s="5">
        <v>1587.3959571961209</v>
      </c>
      <c r="AG7506" s="5">
        <v>7395</v>
      </c>
      <c r="AH7506" s="5">
        <v>892.56799737346898</v>
      </c>
      <c r="AI7506" s="5">
        <v>855.68627913357489</v>
      </c>
      <c r="AJ7506" s="5">
        <v>2045.3507373092029</v>
      </c>
      <c r="AK7506" s="5">
        <v>813</v>
      </c>
      <c r="AL7506" s="5">
        <v>54147.44921875</v>
      </c>
      <c r="AM7506" s="5">
        <v>39843.4453125</v>
      </c>
      <c r="AN7506" s="5">
        <v>14304.009765625</v>
      </c>
      <c r="AO7506" s="5" t="s">
        <v>6337</v>
      </c>
    </row>
    <row r="7507" spans="1:41" x14ac:dyDescent="0.4">
      <c r="A7507" s="5">
        <v>2028</v>
      </c>
      <c r="B7507" s="5" t="s">
        <v>7352</v>
      </c>
      <c r="C7507" s="5" t="s">
        <v>278</v>
      </c>
      <c r="D7507" s="5" t="s">
        <v>108</v>
      </c>
      <c r="E7507" s="5" t="s">
        <v>29</v>
      </c>
      <c r="F7507" s="5" t="s">
        <v>29</v>
      </c>
      <c r="G7507" s="5" t="s">
        <v>88</v>
      </c>
      <c r="H7507" s="5" t="s">
        <v>131</v>
      </c>
      <c r="I7507" s="5">
        <v>974.8206049938849</v>
      </c>
      <c r="J7507" s="5">
        <v>4039.9624473575841</v>
      </c>
      <c r="K7507" s="5">
        <v>288.09899015032289</v>
      </c>
      <c r="L7507" s="5">
        <v>645.48708944745647</v>
      </c>
      <c r="M7507" s="5">
        <v>1973.89766885376</v>
      </c>
      <c r="N7507" s="5">
        <v>677.08399999999995</v>
      </c>
      <c r="O7507" s="5">
        <v>1223.3502360464829</v>
      </c>
      <c r="P7507" s="5">
        <v>1673.8880825041281</v>
      </c>
      <c r="Q7507" s="5">
        <v>1.8045675258072451</v>
      </c>
      <c r="R7507" s="5">
        <v>941.75916766507612</v>
      </c>
      <c r="S7507" s="5">
        <v>1156.7516525023609</v>
      </c>
      <c r="T7507" s="5">
        <v>1936.7871966164701</v>
      </c>
      <c r="U7507" s="5">
        <v>43.35139709708384</v>
      </c>
      <c r="V7507" s="5">
        <v>1521</v>
      </c>
      <c r="W7507" s="5">
        <v>629</v>
      </c>
      <c r="X7507" s="5">
        <v>3012.506994779586</v>
      </c>
      <c r="Y7507" s="5">
        <v>4765.8399683292364</v>
      </c>
      <c r="Z7507" s="5">
        <v>1278.3206920020391</v>
      </c>
      <c r="AA7507" s="5">
        <v>9241</v>
      </c>
      <c r="AB7507" s="5">
        <v>689.21140058956826</v>
      </c>
      <c r="AC7507" s="5">
        <v>1407.0756200000001</v>
      </c>
      <c r="AD7507" s="5">
        <v>1774.188376364732</v>
      </c>
      <c r="AE7507" s="5">
        <v>2083.4918074106022</v>
      </c>
      <c r="AF7507" s="5">
        <v>2700.200599578312</v>
      </c>
      <c r="AG7507" s="5">
        <v>8750</v>
      </c>
      <c r="AH7507" s="5">
        <v>1219.639060180466</v>
      </c>
      <c r="AI7507" s="5">
        <v>1184.294923346408</v>
      </c>
      <c r="AJ7507" s="5">
        <v>2110.5873959517148</v>
      </c>
      <c r="AK7507" s="5">
        <v>873</v>
      </c>
      <c r="AL7507" s="5">
        <v>58816.3984375</v>
      </c>
      <c r="AM7507" s="5">
        <v>42855.671875</v>
      </c>
      <c r="AN7507" s="5">
        <v>15960.7255859375</v>
      </c>
      <c r="AO7507" s="5" t="s">
        <v>8242</v>
      </c>
    </row>
    <row r="7508" spans="1:41" x14ac:dyDescent="0.4">
      <c r="A7508" s="5">
        <v>2028</v>
      </c>
      <c r="B7508" s="5" t="s">
        <v>6344</v>
      </c>
      <c r="C7508" s="5" t="s">
        <v>278</v>
      </c>
      <c r="D7508" s="5" t="s">
        <v>108</v>
      </c>
      <c r="E7508" s="5" t="s">
        <v>29</v>
      </c>
      <c r="F7508" s="5" t="s">
        <v>29</v>
      </c>
      <c r="G7508" s="5" t="s">
        <v>88</v>
      </c>
      <c r="H7508" s="5" t="s">
        <v>131</v>
      </c>
      <c r="I7508" s="5">
        <v>788.76109529072517</v>
      </c>
      <c r="J7508" s="5">
        <v>4932.3983733914374</v>
      </c>
      <c r="K7508" s="5">
        <v>211.90520000000001</v>
      </c>
      <c r="L7508" s="5">
        <v>658.39683123640555</v>
      </c>
      <c r="M7508" s="5">
        <v>1581.7401643530579</v>
      </c>
      <c r="N7508" s="5">
        <v>389.84024077499998</v>
      </c>
      <c r="O7508" s="5">
        <v>1189.2342717173001</v>
      </c>
      <c r="P7508" s="5">
        <v>1647.9363620579579</v>
      </c>
      <c r="Q7508" s="5">
        <v>2.0318430365733802</v>
      </c>
      <c r="R7508" s="5">
        <v>832.18925218758136</v>
      </c>
      <c r="S7508" s="5">
        <v>1171.6593810022659</v>
      </c>
      <c r="T7508" s="5">
        <v>1966.4026824292259</v>
      </c>
      <c r="U7508" s="5">
        <v>39.514540688928101</v>
      </c>
      <c r="V7508" s="5">
        <v>1458</v>
      </c>
      <c r="W7508" s="5">
        <v>701.82396922035707</v>
      </c>
      <c r="X7508" s="5">
        <v>2776</v>
      </c>
      <c r="Y7508" s="5">
        <v>4720.7480901971048</v>
      </c>
      <c r="Z7508" s="5">
        <v>1439.9724708767089</v>
      </c>
      <c r="AA7508" s="5">
        <v>9390</v>
      </c>
      <c r="AB7508" s="5">
        <v>395</v>
      </c>
      <c r="AC7508" s="5">
        <v>1100.1081574550401</v>
      </c>
      <c r="AD7508" s="5">
        <v>1899.1062049903021</v>
      </c>
      <c r="AE7508" s="5">
        <v>2370.2669277675832</v>
      </c>
      <c r="AF7508" s="5">
        <v>1824.261002299213</v>
      </c>
      <c r="AG7508" s="5">
        <v>8935</v>
      </c>
      <c r="AH7508" s="5">
        <v>917.51385730322079</v>
      </c>
      <c r="AI7508" s="5">
        <v>1175.174359145273</v>
      </c>
      <c r="AJ7508" s="5">
        <v>2169.0930120494941</v>
      </c>
      <c r="AK7508" s="5">
        <v>797</v>
      </c>
      <c r="AL7508" s="5">
        <v>57481.08203125</v>
      </c>
      <c r="AM7508" s="5">
        <v>42698.51953125</v>
      </c>
      <c r="AN7508" s="5">
        <v>14782.560546875</v>
      </c>
      <c r="AO7508" s="5" t="s">
        <v>7291</v>
      </c>
    </row>
    <row r="7509" spans="1:41" x14ac:dyDescent="0.4">
      <c r="A7509" s="5">
        <v>2029</v>
      </c>
      <c r="B7509" s="5" t="s">
        <v>7352</v>
      </c>
      <c r="C7509" s="5" t="s">
        <v>171</v>
      </c>
      <c r="D7509" s="5" t="s">
        <v>84</v>
      </c>
      <c r="E7509" s="5" t="s">
        <v>85</v>
      </c>
      <c r="F7509" s="5" t="s">
        <v>86</v>
      </c>
      <c r="G7509" s="5" t="s">
        <v>87</v>
      </c>
      <c r="H7509" s="5" t="s">
        <v>131</v>
      </c>
      <c r="I7509" s="5">
        <v>16161.54604666667</v>
      </c>
      <c r="J7509" s="5">
        <v>61667.73625041786</v>
      </c>
      <c r="K7509" s="5">
        <v>1853.5093329555559</v>
      </c>
      <c r="L7509" s="5">
        <v>3075</v>
      </c>
      <c r="M7509" s="5">
        <v>36956.836698362058</v>
      </c>
      <c r="N7509" s="5">
        <v>15202.98239360952</v>
      </c>
      <c r="O7509" s="5">
        <v>9059.9825999999994</v>
      </c>
      <c r="P7509" s="5">
        <v>11795.31</v>
      </c>
      <c r="Q7509" s="5">
        <v>5631.7099753773264</v>
      </c>
      <c r="R7509" s="5">
        <v>11606.096579926099</v>
      </c>
      <c r="S7509" s="5">
        <v>25167.48485289187</v>
      </c>
      <c r="T7509" s="5">
        <v>11768.59960567397</v>
      </c>
      <c r="U7509" s="5">
        <v>1502</v>
      </c>
      <c r="V7509" s="5">
        <v>12188</v>
      </c>
      <c r="W7509" s="5">
        <v>7552.5163699406039</v>
      </c>
      <c r="X7509" s="5">
        <v>18125.3</v>
      </c>
      <c r="Y7509" s="5">
        <v>55847</v>
      </c>
      <c r="Z7509" s="5">
        <v>19515.241332363868</v>
      </c>
      <c r="AA7509" s="5">
        <v>229856</v>
      </c>
      <c r="AB7509" s="5">
        <v>2072</v>
      </c>
      <c r="AC7509" s="5">
        <v>12713</v>
      </c>
      <c r="AD7509" s="5">
        <v>0</v>
      </c>
      <c r="AE7509" s="5">
        <v>26958.759886152919</v>
      </c>
      <c r="AF7509" s="5">
        <v>53402.390220200003</v>
      </c>
      <c r="AG7509" s="5">
        <v>254622</v>
      </c>
      <c r="AH7509" s="5">
        <v>45729.523561467053</v>
      </c>
      <c r="AI7509" s="5">
        <v>7171</v>
      </c>
      <c r="AJ7509" s="5">
        <v>55550.41265413932</v>
      </c>
      <c r="AK7509" s="5">
        <v>1575</v>
      </c>
      <c r="AL7509" s="5">
        <v>1014326.9375</v>
      </c>
      <c r="AM7509" s="5">
        <v>847295.1875</v>
      </c>
      <c r="AN7509" s="5">
        <v>167031.765625</v>
      </c>
      <c r="AO7509" s="5" t="s">
        <v>8243</v>
      </c>
    </row>
    <row r="7510" spans="1:41" x14ac:dyDescent="0.4">
      <c r="A7510" s="5">
        <v>2029</v>
      </c>
      <c r="B7510" s="5" t="s">
        <v>6344</v>
      </c>
      <c r="C7510" s="5" t="s">
        <v>171</v>
      </c>
      <c r="D7510" s="5" t="s">
        <v>84</v>
      </c>
      <c r="E7510" s="5" t="s">
        <v>85</v>
      </c>
      <c r="F7510" s="5" t="s">
        <v>86</v>
      </c>
      <c r="G7510" s="5" t="s">
        <v>87</v>
      </c>
      <c r="H7510" s="5" t="s">
        <v>131</v>
      </c>
      <c r="I7510" s="5">
        <v>12672.121471917719</v>
      </c>
      <c r="J7510" s="5">
        <v>43502.162125000141</v>
      </c>
      <c r="K7510" s="5">
        <v>1926.8397298981481</v>
      </c>
      <c r="L7510" s="5">
        <v>2841.8568841580468</v>
      </c>
      <c r="M7510" s="5">
        <v>38472.619948001375</v>
      </c>
      <c r="N7510" s="5">
        <v>12836.280854787716</v>
      </c>
      <c r="O7510" s="5">
        <v>8295.1446011567805</v>
      </c>
      <c r="P7510" s="5">
        <v>11747.080158596855</v>
      </c>
      <c r="Q7510" s="5">
        <v>4890.4394211240424</v>
      </c>
      <c r="R7510" s="5">
        <v>10184.572574133903</v>
      </c>
      <c r="S7510" s="5">
        <v>24944.463830575507</v>
      </c>
      <c r="T7510" s="5">
        <v>12263.50853614148</v>
      </c>
      <c r="U7510" s="5">
        <v>1408.1272849431764</v>
      </c>
      <c r="V7510" s="5">
        <v>6283.8320148446037</v>
      </c>
      <c r="W7510" s="5">
        <v>4431.2485541448177</v>
      </c>
      <c r="X7510" s="5">
        <v>18125.414411788566</v>
      </c>
      <c r="Y7510" s="5">
        <v>61414.626656425673</v>
      </c>
      <c r="Z7510" s="5">
        <v>17139.85212903703</v>
      </c>
      <c r="AA7510" s="5">
        <v>227902.5848134832</v>
      </c>
      <c r="AB7510" s="5">
        <v>2022.582827463835</v>
      </c>
      <c r="AC7510" s="5">
        <v>12184.594154188511</v>
      </c>
      <c r="AD7510" s="5">
        <v>16419.181875261376</v>
      </c>
      <c r="AE7510" s="5">
        <v>27620.14941912008</v>
      </c>
      <c r="AF7510" s="5">
        <v>50497.062504324276</v>
      </c>
      <c r="AG7510" s="5">
        <v>252343.57810981327</v>
      </c>
      <c r="AH7510" s="5">
        <v>38407.571082378126</v>
      </c>
      <c r="AI7510" s="5">
        <v>5620.2200289222919</v>
      </c>
      <c r="AJ7510" s="5">
        <v>47837.412170375021</v>
      </c>
      <c r="AK7510" s="5">
        <v>1397.8863592344987</v>
      </c>
      <c r="AL7510" s="5">
        <v>975633.0625</v>
      </c>
      <c r="AM7510" s="5">
        <v>803306.375</v>
      </c>
      <c r="AN7510" s="5">
        <v>172326.6875</v>
      </c>
      <c r="AO7510" s="5" t="s">
        <v>7292</v>
      </c>
    </row>
    <row r="7511" spans="1:41" x14ac:dyDescent="0.4">
      <c r="A7511" s="5">
        <v>2029</v>
      </c>
      <c r="B7511" s="5" t="s">
        <v>6344</v>
      </c>
      <c r="C7511" s="5" t="s">
        <v>171</v>
      </c>
      <c r="D7511" s="5" t="s">
        <v>84</v>
      </c>
      <c r="E7511" s="5" t="s">
        <v>85</v>
      </c>
      <c r="F7511" s="5" t="s">
        <v>86</v>
      </c>
      <c r="G7511" s="5" t="s">
        <v>88</v>
      </c>
      <c r="H7511" s="5" t="s">
        <v>131</v>
      </c>
      <c r="I7511" s="5">
        <v>15083.83695301513</v>
      </c>
      <c r="J7511" s="5">
        <v>48156.352283837747</v>
      </c>
      <c r="K7511" s="5">
        <v>2212.997645934011</v>
      </c>
      <c r="L7511" s="5">
        <v>3388.3495105720831</v>
      </c>
      <c r="M7511" s="5">
        <v>44896.666085886332</v>
      </c>
      <c r="N7511" s="5">
        <v>14979.651090127531</v>
      </c>
      <c r="O7511" s="5">
        <v>9680.2437108686172</v>
      </c>
      <c r="P7511" s="5">
        <v>13585.309911267061</v>
      </c>
      <c r="Q7511" s="5">
        <v>5707.0307663013118</v>
      </c>
      <c r="R7511" s="5">
        <v>11885.162869239941</v>
      </c>
      <c r="S7511" s="5">
        <v>29109.61782188158</v>
      </c>
      <c r="T7511" s="5">
        <v>14556.74673099233</v>
      </c>
      <c r="U7511" s="5">
        <v>1579.7525028641689</v>
      </c>
      <c r="V7511" s="5">
        <v>7334</v>
      </c>
      <c r="W7511" s="5">
        <v>5171.1655444287389</v>
      </c>
      <c r="X7511" s="5">
        <v>21877</v>
      </c>
      <c r="Y7511" s="5">
        <v>73837.945131186134</v>
      </c>
      <c r="Z7511" s="5">
        <v>20198.681504274631</v>
      </c>
      <c r="AA7511" s="5">
        <v>288193</v>
      </c>
      <c r="AB7511" s="5">
        <v>2477</v>
      </c>
      <c r="AC7511" s="5">
        <v>14472.050010000001</v>
      </c>
      <c r="AD7511" s="5">
        <v>18169.42657747335</v>
      </c>
      <c r="AE7511" s="5">
        <v>32232.08160475023</v>
      </c>
      <c r="AF7511" s="5">
        <v>60107.493375075093</v>
      </c>
      <c r="AG7511" s="5">
        <v>300368</v>
      </c>
      <c r="AH7511" s="5">
        <v>49357.350252088312</v>
      </c>
      <c r="AI7511" s="5">
        <v>6558.6680165992429</v>
      </c>
      <c r="AJ7511" s="5">
        <v>56940.633655224039</v>
      </c>
      <c r="AK7511" s="5">
        <v>1631</v>
      </c>
      <c r="AL7511" s="5">
        <v>1173747.125</v>
      </c>
      <c r="AM7511" s="5">
        <v>968049.3125</v>
      </c>
      <c r="AN7511" s="5">
        <v>205697.875</v>
      </c>
      <c r="AO7511" s="5" t="s">
        <v>7293</v>
      </c>
    </row>
    <row r="7512" spans="1:41" x14ac:dyDescent="0.4">
      <c r="A7512" s="5">
        <v>2029</v>
      </c>
      <c r="B7512" s="5" t="s">
        <v>7352</v>
      </c>
      <c r="C7512" s="5" t="s">
        <v>171</v>
      </c>
      <c r="D7512" s="5" t="s">
        <v>84</v>
      </c>
      <c r="E7512" s="5" t="s">
        <v>85</v>
      </c>
      <c r="F7512" s="5" t="s">
        <v>86</v>
      </c>
      <c r="G7512" s="5" t="s">
        <v>88</v>
      </c>
      <c r="H7512" s="5" t="s">
        <v>131</v>
      </c>
      <c r="I7512" s="5">
        <v>16484.776967599999</v>
      </c>
      <c r="J7512" s="5">
        <v>73369.70025932962</v>
      </c>
      <c r="K7512" s="5">
        <v>2146.0074206748659</v>
      </c>
      <c r="L7512" s="5">
        <v>3681.0368291853579</v>
      </c>
      <c r="M7512" s="5">
        <v>43300.824039102437</v>
      </c>
      <c r="N7512" s="5">
        <v>17795.090891719949</v>
      </c>
      <c r="O7512" s="5">
        <v>10615.2136050073</v>
      </c>
      <c r="P7512" s="5">
        <v>13319.9342128685</v>
      </c>
      <c r="Q7512" s="5">
        <v>6640.2156147165006</v>
      </c>
      <c r="R7512" s="5">
        <v>13581.88257672783</v>
      </c>
      <c r="S7512" s="5">
        <v>29825.62841395591</v>
      </c>
      <c r="T7512" s="5">
        <v>14042.08075018972</v>
      </c>
      <c r="U7512" s="5">
        <v>1650.8726574183249</v>
      </c>
      <c r="V7512" s="5">
        <v>14280</v>
      </c>
      <c r="W7512" s="5">
        <v>8144.124514072997</v>
      </c>
      <c r="X7512" s="5">
        <v>21257.870505131981</v>
      </c>
      <c r="Y7512" s="5">
        <v>68117.126430383563</v>
      </c>
      <c r="Z7512" s="5">
        <v>22735.06623664307</v>
      </c>
      <c r="AA7512" s="5">
        <v>292410</v>
      </c>
      <c r="AB7512" s="5">
        <v>2425</v>
      </c>
      <c r="AC7512" s="5">
        <v>14895.3057106818</v>
      </c>
      <c r="AD7512" s="5">
        <v>24719.707536813541</v>
      </c>
      <c r="AE7512" s="5">
        <v>29530.91478891611</v>
      </c>
      <c r="AF7512" s="5">
        <v>63946.288353812088</v>
      </c>
      <c r="AG7512" s="5">
        <v>304297</v>
      </c>
      <c r="AH7512" s="5">
        <v>57346.457529231193</v>
      </c>
      <c r="AI7512" s="5">
        <v>8401.9694211672468</v>
      </c>
      <c r="AJ7512" s="5">
        <v>66387.885346864685</v>
      </c>
      <c r="AK7512" s="5">
        <v>1845</v>
      </c>
      <c r="AL7512" s="5">
        <v>1247193.125</v>
      </c>
      <c r="AM7512" s="5">
        <v>1023123.125</v>
      </c>
      <c r="AN7512" s="5">
        <v>224069.875</v>
      </c>
      <c r="AO7512" s="5" t="s">
        <v>8244</v>
      </c>
    </row>
    <row r="7513" spans="1:41" x14ac:dyDescent="0.4">
      <c r="A7513" s="5">
        <v>2029</v>
      </c>
      <c r="B7513" s="5" t="s">
        <v>6344</v>
      </c>
      <c r="C7513" s="5" t="s">
        <v>171</v>
      </c>
      <c r="D7513" s="5" t="s">
        <v>84</v>
      </c>
      <c r="E7513" s="5" t="s">
        <v>27</v>
      </c>
      <c r="F7513" s="5" t="s">
        <v>27</v>
      </c>
      <c r="G7513" s="5" t="s">
        <v>87</v>
      </c>
      <c r="H7513" s="5" t="s">
        <v>131</v>
      </c>
      <c r="I7513" s="5">
        <v>1024.0925708677646</v>
      </c>
      <c r="J7513" s="5">
        <v>1323.7599271753795</v>
      </c>
      <c r="M7513" s="5">
        <v>307.2277712603294</v>
      </c>
      <c r="N7513" s="5">
        <v>0</v>
      </c>
      <c r="O7513" s="5">
        <v>51.204628543388232</v>
      </c>
      <c r="P7513" s="5">
        <v>0</v>
      </c>
      <c r="Q7513" s="5">
        <v>5.9993042612524032</v>
      </c>
      <c r="R7513" s="5">
        <v>52.540045255799797</v>
      </c>
      <c r="S7513" s="5">
        <v>0</v>
      </c>
      <c r="T7513" s="5">
        <v>102.40925708677646</v>
      </c>
      <c r="U7513" s="5">
        <v>0</v>
      </c>
      <c r="V7513" s="5">
        <v>512.0462854338823</v>
      </c>
      <c r="W7513" s="5">
        <v>0</v>
      </c>
      <c r="X7513" s="5">
        <v>517.16674828822113</v>
      </c>
      <c r="Y7513" s="5">
        <v>1421.4404883644572</v>
      </c>
      <c r="Z7513" s="5">
        <v>19.259048839680688</v>
      </c>
      <c r="AA7513" s="5">
        <v>2699.5080168074273</v>
      </c>
      <c r="AB7513" s="5">
        <v>0</v>
      </c>
      <c r="AC7513" s="5">
        <v>12.289110850413175</v>
      </c>
      <c r="AD7513" s="5">
        <v>57.293581462299251</v>
      </c>
      <c r="AF7513" s="5">
        <v>1153.7426903396236</v>
      </c>
      <c r="AG7513" s="5">
        <v>23152.684842178423</v>
      </c>
      <c r="AH7513" s="5">
        <v>1536.1388563016469</v>
      </c>
      <c r="AI7513" s="5">
        <v>182.2884776144621</v>
      </c>
      <c r="AJ7513" s="5">
        <v>2077.8838262906943</v>
      </c>
      <c r="AL7513" s="5">
        <v>36208.9765625</v>
      </c>
      <c r="AM7513" s="5">
        <v>33455.24609375</v>
      </c>
      <c r="AN7513" s="5">
        <v>2753.7294921875</v>
      </c>
      <c r="AO7513" s="5" t="s">
        <v>7294</v>
      </c>
    </row>
    <row r="7514" spans="1:41" x14ac:dyDescent="0.4">
      <c r="A7514" s="5">
        <v>2029</v>
      </c>
      <c r="B7514" s="5" t="s">
        <v>7352</v>
      </c>
      <c r="C7514" s="5" t="s">
        <v>171</v>
      </c>
      <c r="D7514" s="5" t="s">
        <v>84</v>
      </c>
      <c r="E7514" s="5" t="s">
        <v>27</v>
      </c>
      <c r="F7514" s="5" t="s">
        <v>27</v>
      </c>
      <c r="G7514" s="5" t="s">
        <v>87</v>
      </c>
      <c r="H7514" s="5" t="s">
        <v>131</v>
      </c>
      <c r="I7514" s="5">
        <v>980.3921568627452</v>
      </c>
      <c r="J7514" s="5">
        <v>1917.1475</v>
      </c>
      <c r="M7514" s="5">
        <v>300</v>
      </c>
      <c r="N7514" s="5">
        <v>0</v>
      </c>
      <c r="O7514" s="5">
        <v>50</v>
      </c>
      <c r="P7514" s="5">
        <v>0</v>
      </c>
      <c r="Q7514" s="5">
        <v>5.6836376637316706</v>
      </c>
      <c r="R7514" s="5">
        <v>26.622</v>
      </c>
      <c r="S7514" s="5">
        <v>0</v>
      </c>
      <c r="T7514" s="5">
        <v>143.3496056739676</v>
      </c>
      <c r="U7514" s="5">
        <v>0</v>
      </c>
      <c r="V7514" s="5">
        <v>500</v>
      </c>
      <c r="W7514" s="5">
        <v>0</v>
      </c>
      <c r="X7514" s="5">
        <v>945</v>
      </c>
      <c r="Y7514" s="5">
        <v>1590.5411586881719</v>
      </c>
      <c r="Z7514" s="5">
        <v>19.8673800259755</v>
      </c>
      <c r="AA7514" s="5">
        <v>2994</v>
      </c>
      <c r="AB7514" s="5">
        <v>0</v>
      </c>
      <c r="AC7514" s="5">
        <v>13</v>
      </c>
      <c r="AD7514" s="5">
        <v>115.1357166321075</v>
      </c>
      <c r="AF7514" s="5">
        <v>1055.22</v>
      </c>
      <c r="AG7514" s="5">
        <v>23058</v>
      </c>
      <c r="AH7514" s="5">
        <v>4088.5511301814249</v>
      </c>
      <c r="AI7514" s="5">
        <v>178</v>
      </c>
      <c r="AJ7514" s="5">
        <v>2029</v>
      </c>
      <c r="AL7514" s="5">
        <v>40009.51171875</v>
      </c>
      <c r="AM7514" s="5">
        <v>34189.47265625</v>
      </c>
      <c r="AN7514" s="5">
        <v>5820.03662109375</v>
      </c>
      <c r="AO7514" s="5" t="s">
        <v>8245</v>
      </c>
    </row>
    <row r="7515" spans="1:41" x14ac:dyDescent="0.4">
      <c r="A7515" s="5">
        <v>2029</v>
      </c>
      <c r="B7515" s="5" t="s">
        <v>7352</v>
      </c>
      <c r="C7515" s="5" t="s">
        <v>171</v>
      </c>
      <c r="D7515" s="5" t="s">
        <v>84</v>
      </c>
      <c r="E7515" s="5" t="s">
        <v>27</v>
      </c>
      <c r="F7515" s="5" t="s">
        <v>27</v>
      </c>
      <c r="G7515" s="5" t="s">
        <v>88</v>
      </c>
      <c r="H7515" s="5" t="s">
        <v>131</v>
      </c>
      <c r="I7515" s="5">
        <v>1000</v>
      </c>
      <c r="J7515" s="5">
        <v>2352.2081025517041</v>
      </c>
      <c r="K7515" s="5">
        <v>0</v>
      </c>
      <c r="L7515" s="5">
        <v>0</v>
      </c>
      <c r="M7515" s="5">
        <v>351.49781430067958</v>
      </c>
      <c r="N7515" s="5">
        <v>0</v>
      </c>
      <c r="O7515" s="5">
        <v>58.582969050113277</v>
      </c>
      <c r="P7515" s="5">
        <v>0</v>
      </c>
      <c r="Q7515" s="5">
        <v>6.7014423200252304</v>
      </c>
      <c r="R7515" s="5">
        <v>31.154046967266449</v>
      </c>
      <c r="S7515" s="5">
        <v>0</v>
      </c>
      <c r="T7515" s="5">
        <v>119.72869567232731</v>
      </c>
      <c r="U7515" s="5">
        <v>0</v>
      </c>
      <c r="V7515" s="5">
        <v>586</v>
      </c>
      <c r="W7515" s="5">
        <v>0</v>
      </c>
      <c r="X7515" s="5">
        <v>1108.30362300307</v>
      </c>
      <c r="Y7515" s="5">
        <v>1942.8947245594829</v>
      </c>
      <c r="Z7515" s="5">
        <v>23.145304387808981</v>
      </c>
      <c r="AA7515" s="5">
        <v>3717</v>
      </c>
      <c r="AB7515" s="5">
        <v>0</v>
      </c>
      <c r="AC7515" s="5">
        <v>15.23157195302945</v>
      </c>
      <c r="AD7515" s="5">
        <v>135.7537917852155</v>
      </c>
      <c r="AF7515" s="5">
        <v>1263.565209693284</v>
      </c>
      <c r="AG7515" s="5">
        <v>27556</v>
      </c>
      <c r="AH7515" s="5">
        <v>5127.1892966014839</v>
      </c>
      <c r="AI7515" s="5">
        <v>208.55536981840331</v>
      </c>
      <c r="AJ7515" s="5">
        <v>2424.8428217346691</v>
      </c>
      <c r="AL7515" s="5">
        <v>48028.3515625</v>
      </c>
      <c r="AM7515" s="5">
        <v>40918.7421875</v>
      </c>
      <c r="AN7515" s="5">
        <v>7109.611328125</v>
      </c>
      <c r="AO7515" s="5" t="s">
        <v>8246</v>
      </c>
    </row>
    <row r="7516" spans="1:41" x14ac:dyDescent="0.4">
      <c r="A7516" s="5">
        <v>2029</v>
      </c>
      <c r="B7516" s="5" t="s">
        <v>6344</v>
      </c>
      <c r="C7516" s="5" t="s">
        <v>171</v>
      </c>
      <c r="D7516" s="5" t="s">
        <v>84</v>
      </c>
      <c r="E7516" s="5" t="s">
        <v>27</v>
      </c>
      <c r="F7516" s="5" t="s">
        <v>27</v>
      </c>
      <c r="G7516" s="5" t="s">
        <v>88</v>
      </c>
      <c r="H7516" s="5" t="s">
        <v>131</v>
      </c>
      <c r="I7516" s="5">
        <v>1218.994419994757</v>
      </c>
      <c r="J7516" s="5">
        <v>1441.2833699105711</v>
      </c>
      <c r="L7516" s="5">
        <v>0</v>
      </c>
      <c r="M7516" s="5">
        <v>358.52777058669318</v>
      </c>
      <c r="N7516" s="5">
        <v>0</v>
      </c>
      <c r="O7516" s="5">
        <v>59.754628431115563</v>
      </c>
      <c r="P7516" s="5">
        <v>0</v>
      </c>
      <c r="Q7516" s="5">
        <v>7.0010506310495417</v>
      </c>
      <c r="R7516" s="5">
        <v>61.313029140599049</v>
      </c>
      <c r="S7516" s="5">
        <v>0</v>
      </c>
      <c r="T7516" s="5">
        <v>121.559471657556</v>
      </c>
      <c r="U7516" s="5">
        <v>0</v>
      </c>
      <c r="V7516" s="5">
        <v>598</v>
      </c>
      <c r="W7516" s="5">
        <v>0</v>
      </c>
      <c r="X7516" s="5">
        <v>624</v>
      </c>
      <c r="Y7516" s="5">
        <v>1707.3981685457441</v>
      </c>
      <c r="Z7516" s="5">
        <v>22.69607641065662</v>
      </c>
      <c r="AA7516" s="5">
        <v>3292</v>
      </c>
      <c r="AB7516" s="5">
        <v>0</v>
      </c>
      <c r="AC7516" s="5">
        <v>14.59619</v>
      </c>
      <c r="AD7516" s="5">
        <v>63.400937369978642</v>
      </c>
      <c r="AE7516" s="5">
        <v>0</v>
      </c>
      <c r="AF7516" s="5">
        <v>1373.3191135660929</v>
      </c>
      <c r="AG7516" s="5">
        <v>27559</v>
      </c>
      <c r="AH7516" s="5">
        <v>1974.083271334744</v>
      </c>
      <c r="AI7516" s="5">
        <v>212.72647721477131</v>
      </c>
      <c r="AJ7516" s="5">
        <v>2472.8263462938221</v>
      </c>
      <c r="AL7516" s="5">
        <v>43182.48046875</v>
      </c>
      <c r="AM7516" s="5">
        <v>39768.4296875</v>
      </c>
      <c r="AN7516" s="5">
        <v>3414.052490234375</v>
      </c>
      <c r="AO7516" s="5" t="s">
        <v>7295</v>
      </c>
    </row>
    <row r="7517" spans="1:41" x14ac:dyDescent="0.4">
      <c r="A7517" s="5">
        <v>2029</v>
      </c>
      <c r="B7517" s="5" t="s">
        <v>7352</v>
      </c>
      <c r="C7517" s="5" t="s">
        <v>171</v>
      </c>
      <c r="D7517" s="5" t="s">
        <v>84</v>
      </c>
      <c r="E7517" s="5" t="s">
        <v>109</v>
      </c>
      <c r="F7517" s="5" t="s">
        <v>109</v>
      </c>
      <c r="G7517" s="5" t="s">
        <v>87</v>
      </c>
      <c r="H7517" s="5" t="s">
        <v>131</v>
      </c>
      <c r="I7517" s="5">
        <v>10044.11764705882</v>
      </c>
      <c r="J7517" s="5">
        <v>37823.280433</v>
      </c>
      <c r="K7517" s="5">
        <v>1169.2061879555561</v>
      </c>
      <c r="L7517" s="5">
        <v>760</v>
      </c>
      <c r="M7517" s="5">
        <v>7182.9446983620601</v>
      </c>
      <c r="N7517" s="5">
        <v>3039.4534042968749</v>
      </c>
      <c r="O7517" s="5">
        <v>7180.3380999999999</v>
      </c>
      <c r="P7517" s="5">
        <v>6634.3440000000001</v>
      </c>
      <c r="Q7517" s="5">
        <v>4714.7521715772255</v>
      </c>
      <c r="R7517" s="5">
        <v>6876.6146824142988</v>
      </c>
      <c r="S7517" s="5">
        <v>8017.8</v>
      </c>
      <c r="T7517" s="5">
        <v>9187.25</v>
      </c>
      <c r="U7517" s="5">
        <v>1100</v>
      </c>
      <c r="V7517" s="5">
        <v>2833</v>
      </c>
      <c r="W7517" s="5">
        <v>3898.1107605945372</v>
      </c>
      <c r="X7517" s="5">
        <v>8625.2999999999993</v>
      </c>
      <c r="Y7517" s="5">
        <v>27963.83429128299</v>
      </c>
      <c r="Z7517" s="5">
        <v>11550.92457143596</v>
      </c>
      <c r="AA7517" s="5">
        <v>83428</v>
      </c>
      <c r="AB7517" s="5">
        <v>1752</v>
      </c>
      <c r="AC7517" s="5">
        <v>8494</v>
      </c>
      <c r="AD7517" s="5">
        <v>13873.329245203749</v>
      </c>
      <c r="AE7517" s="5">
        <v>7513.9089776113178</v>
      </c>
      <c r="AF7517" s="5">
        <v>27958.390220199999</v>
      </c>
      <c r="AG7517" s="5">
        <v>89022</v>
      </c>
      <c r="AH7517" s="5">
        <v>16462.747380145989</v>
      </c>
      <c r="AI7517" s="5">
        <v>1401</v>
      </c>
      <c r="AJ7517" s="5">
        <v>24945</v>
      </c>
      <c r="AK7517" s="5">
        <v>541</v>
      </c>
      <c r="AL7517" s="5">
        <v>433992.625</v>
      </c>
      <c r="AM7517" s="5">
        <v>354701.625</v>
      </c>
      <c r="AN7517" s="5">
        <v>79291.0234375</v>
      </c>
      <c r="AO7517" s="5" t="s">
        <v>8247</v>
      </c>
    </row>
    <row r="7518" spans="1:41" x14ac:dyDescent="0.4">
      <c r="A7518" s="5">
        <v>2029</v>
      </c>
      <c r="B7518" s="5" t="s">
        <v>6344</v>
      </c>
      <c r="C7518" s="5" t="s">
        <v>171</v>
      </c>
      <c r="D7518" s="5" t="s">
        <v>84</v>
      </c>
      <c r="E7518" s="5" t="s">
        <v>109</v>
      </c>
      <c r="F7518" s="5" t="s">
        <v>109</v>
      </c>
      <c r="G7518" s="5" t="s">
        <v>87</v>
      </c>
      <c r="H7518" s="5" t="s">
        <v>131</v>
      </c>
      <c r="I7518" s="5">
        <v>7578.2850244214578</v>
      </c>
      <c r="J7518" s="5">
        <v>29869.909371415335</v>
      </c>
      <c r="K7518" s="5">
        <v>1197.3753708979041</v>
      </c>
      <c r="L7518" s="5">
        <v>983.128868033054</v>
      </c>
      <c r="M7518" s="5">
        <v>13466.817306911105</v>
      </c>
      <c r="N7518" s="5">
        <v>2439.5871777657635</v>
      </c>
      <c r="O7518" s="5">
        <v>6762.8143451261913</v>
      </c>
      <c r="P7518" s="5">
        <v>7506.3476417808524</v>
      </c>
      <c r="Q7518" s="5">
        <v>3827.4457977974253</v>
      </c>
      <c r="R7518" s="5">
        <v>5383.2430382369503</v>
      </c>
      <c r="S7518" s="5">
        <v>13289.175137290669</v>
      </c>
      <c r="T7518" s="5">
        <v>10087.311823047481</v>
      </c>
      <c r="U7518" s="5">
        <v>1095.7790508285082</v>
      </c>
      <c r="V7518" s="5">
        <v>2962.6998075204428</v>
      </c>
      <c r="W7518" s="5">
        <v>1797.2824618729269</v>
      </c>
      <c r="X7518" s="5">
        <v>12016.702226562349</v>
      </c>
      <c r="Y7518" s="5">
        <v>38042.478776310287</v>
      </c>
      <c r="Z7518" s="5">
        <v>9409.8714968756449</v>
      </c>
      <c r="AA7518" s="5">
        <v>84419.022894342444</v>
      </c>
      <c r="AB7518" s="5">
        <v>1755.2946664673484</v>
      </c>
      <c r="AC7518" s="5">
        <v>8140.3322404727833</v>
      </c>
      <c r="AD7518" s="5">
        <v>9221.193041122091</v>
      </c>
      <c r="AE7518" s="5">
        <v>6970.3468201424776</v>
      </c>
      <c r="AF7518" s="5">
        <v>26499.091654151598</v>
      </c>
      <c r="AG7518" s="5">
        <v>93503.748090510373</v>
      </c>
      <c r="AH7518" s="5">
        <v>13277.027351215036</v>
      </c>
      <c r="AI7518" s="5">
        <v>958.55064633222764</v>
      </c>
      <c r="AJ7518" s="5">
        <v>26483.033882640393</v>
      </c>
      <c r="AK7518" s="5">
        <v>523.31130371342772</v>
      </c>
      <c r="AL7518" s="5">
        <v>439467.21875</v>
      </c>
      <c r="AM7518" s="5">
        <v>355114.34375</v>
      </c>
      <c r="AN7518" s="5">
        <v>84352.8515625</v>
      </c>
      <c r="AO7518" s="5" t="s">
        <v>7296</v>
      </c>
    </row>
    <row r="7519" spans="1:41" x14ac:dyDescent="0.4">
      <c r="A7519" s="5">
        <v>2029</v>
      </c>
      <c r="B7519" s="5" t="s">
        <v>7352</v>
      </c>
      <c r="C7519" s="5" t="s">
        <v>171</v>
      </c>
      <c r="D7519" s="5" t="s">
        <v>84</v>
      </c>
      <c r="E7519" s="5" t="s">
        <v>109</v>
      </c>
      <c r="F7519" s="5" t="s">
        <v>109</v>
      </c>
      <c r="G7519" s="5" t="s">
        <v>88</v>
      </c>
      <c r="H7519" s="5" t="s">
        <v>131</v>
      </c>
      <c r="I7519" s="5">
        <v>10245</v>
      </c>
      <c r="J7519" s="5">
        <v>45132.522610830507</v>
      </c>
      <c r="K7519" s="5">
        <v>1380.13002837109</v>
      </c>
      <c r="L7519" s="5">
        <v>909.78471225394219</v>
      </c>
      <c r="M7519" s="5">
        <v>8415.9645390563965</v>
      </c>
      <c r="N7519" s="5">
        <v>3557.6802097294922</v>
      </c>
      <c r="O7519" s="5">
        <v>8412.9104936329841</v>
      </c>
      <c r="P7519" s="5">
        <v>7592.1645089527556</v>
      </c>
      <c r="Q7519" s="5">
        <v>5559.0524238826856</v>
      </c>
      <c r="R7519" s="5">
        <v>8047.2683040992079</v>
      </c>
      <c r="S7519" s="5">
        <v>9501.7365439093501</v>
      </c>
      <c r="T7519" s="5">
        <v>10999.774593155889</v>
      </c>
      <c r="U7519" s="5">
        <v>1208.9203294269601</v>
      </c>
      <c r="V7519" s="5">
        <v>3319</v>
      </c>
      <c r="W7519" s="5">
        <v>4567.2580408364656</v>
      </c>
      <c r="X7519" s="5">
        <v>10115.82141744802</v>
      </c>
      <c r="Y7519" s="5">
        <v>34158.679784055123</v>
      </c>
      <c r="Z7519" s="5">
        <v>13456.71471613078</v>
      </c>
      <c r="AA7519" s="5">
        <v>106896</v>
      </c>
      <c r="AB7519" s="5">
        <v>2052</v>
      </c>
      <c r="AC7519" s="5">
        <v>9952.0747822332432</v>
      </c>
      <c r="AD7519" s="5">
        <v>16357.7133561344</v>
      </c>
      <c r="AE7519" s="5">
        <v>6748.1728097329169</v>
      </c>
      <c r="AF7519" s="5">
        <v>33478.562954903879</v>
      </c>
      <c r="AG7519" s="5">
        <v>106390</v>
      </c>
      <c r="AH7519" s="5">
        <v>20644.873812888622</v>
      </c>
      <c r="AI7519" s="5">
        <v>1641.494792784174</v>
      </c>
      <c r="AJ7519" s="5">
        <v>29811.584124283549</v>
      </c>
      <c r="AK7519" s="5">
        <v>634</v>
      </c>
      <c r="AL7519" s="5">
        <v>521186.875</v>
      </c>
      <c r="AM7519" s="5">
        <v>426463.21875</v>
      </c>
      <c r="AN7519" s="5">
        <v>94723.671875</v>
      </c>
      <c r="AO7519" s="5" t="s">
        <v>8248</v>
      </c>
    </row>
    <row r="7520" spans="1:41" x14ac:dyDescent="0.4">
      <c r="A7520" s="5">
        <v>2029</v>
      </c>
      <c r="B7520" s="5" t="s">
        <v>6344</v>
      </c>
      <c r="C7520" s="5" t="s">
        <v>171</v>
      </c>
      <c r="D7520" s="5" t="s">
        <v>84</v>
      </c>
      <c r="E7520" s="5" t="s">
        <v>109</v>
      </c>
      <c r="F7520" s="5" t="s">
        <v>109</v>
      </c>
      <c r="G7520" s="5" t="s">
        <v>88</v>
      </c>
      <c r="H7520" s="5" t="s">
        <v>131</v>
      </c>
      <c r="I7520" s="5">
        <v>9020.5587079612033</v>
      </c>
      <c r="J7520" s="5">
        <v>32686.452900710388</v>
      </c>
      <c r="K7520" s="5">
        <v>1375.19941901784</v>
      </c>
      <c r="L7520" s="5">
        <v>1172.1857766303419</v>
      </c>
      <c r="M7520" s="5">
        <v>15715.46727738339</v>
      </c>
      <c r="N7520" s="5">
        <v>2846.943374042</v>
      </c>
      <c r="O7520" s="5">
        <v>7892.0494071978583</v>
      </c>
      <c r="P7520" s="5">
        <v>8682.7463571501339</v>
      </c>
      <c r="Q7520" s="5">
        <v>4466.5415606681818</v>
      </c>
      <c r="R7520" s="5">
        <v>6282.1212975242734</v>
      </c>
      <c r="S7520" s="5">
        <v>15508.162935152461</v>
      </c>
      <c r="T7520" s="5">
        <v>11973.607958269269</v>
      </c>
      <c r="U7520" s="5">
        <v>1229.3346749561169</v>
      </c>
      <c r="V7520" s="5">
        <v>3457</v>
      </c>
      <c r="W7520" s="5">
        <v>2097.3874579321559</v>
      </c>
      <c r="X7520" s="5">
        <v>14504</v>
      </c>
      <c r="Y7520" s="5">
        <v>45695.6581167529</v>
      </c>
      <c r="Z7520" s="5">
        <v>11089.185363480819</v>
      </c>
      <c r="AA7520" s="5">
        <v>108013</v>
      </c>
      <c r="AB7520" s="5">
        <v>2251</v>
      </c>
      <c r="AC7520" s="5">
        <v>9668.5448399999987</v>
      </c>
      <c r="AD7520" s="5">
        <v>10204.14970674104</v>
      </c>
      <c r="AE7520" s="5">
        <v>8134.2350510499527</v>
      </c>
      <c r="AF7520" s="5">
        <v>31542.30953356994</v>
      </c>
      <c r="AG7520" s="5">
        <v>111299</v>
      </c>
      <c r="AH7520" s="5">
        <v>17062.232023861179</v>
      </c>
      <c r="AI7520" s="5">
        <v>1118.606644230483</v>
      </c>
      <c r="AJ7520" s="5">
        <v>31522.887291819181</v>
      </c>
      <c r="AK7520" s="5">
        <v>610</v>
      </c>
      <c r="AL7520" s="5">
        <v>527120.5625</v>
      </c>
      <c r="AM7520" s="5">
        <v>426808.6875</v>
      </c>
      <c r="AN7520" s="5">
        <v>100311.8671875</v>
      </c>
      <c r="AO7520" s="5" t="s">
        <v>7297</v>
      </c>
    </row>
    <row r="7521" spans="1:41" x14ac:dyDescent="0.4">
      <c r="A7521" s="5">
        <v>2029</v>
      </c>
      <c r="B7521" s="5" t="s">
        <v>6344</v>
      </c>
      <c r="C7521" s="5" t="s">
        <v>171</v>
      </c>
      <c r="D7521" s="5" t="s">
        <v>84</v>
      </c>
      <c r="E7521" s="5" t="s">
        <v>484</v>
      </c>
      <c r="F7521" s="5" t="s">
        <v>484</v>
      </c>
      <c r="G7521" s="5" t="s">
        <v>88</v>
      </c>
      <c r="H7521" s="5" t="s">
        <v>131</v>
      </c>
      <c r="I7521" s="5">
        <v>14429</v>
      </c>
      <c r="J7521" s="5">
        <v>49064.076139106714</v>
      </c>
      <c r="K7521" s="5">
        <v>1683.7156895665751</v>
      </c>
      <c r="L7521" s="5">
        <v>3388.3495105720831</v>
      </c>
      <c r="M7521" s="5">
        <v>33518.802427112147</v>
      </c>
      <c r="N7521" s="5">
        <v>14819.651090127531</v>
      </c>
      <c r="O7521" s="5">
        <v>10066.22209061371</v>
      </c>
      <c r="Q7521" s="5">
        <v>5554.3500869184181</v>
      </c>
      <c r="R7521" s="5">
        <v>10565.57676456759</v>
      </c>
      <c r="S7521" s="5">
        <v>19799.54</v>
      </c>
      <c r="T7521" s="5">
        <v>14506.74673099233</v>
      </c>
      <c r="U7521" s="5">
        <v>1579.7525028641689</v>
      </c>
      <c r="V7521" s="5">
        <v>7307</v>
      </c>
      <c r="W7521" s="5">
        <v>3974.2855953607959</v>
      </c>
      <c r="X7521" s="5">
        <v>17284</v>
      </c>
      <c r="Y7521" s="5">
        <v>73393.403162981282</v>
      </c>
      <c r="Z7521" s="5">
        <v>20198.681504274631</v>
      </c>
      <c r="AA7521" s="5">
        <v>255005</v>
      </c>
      <c r="AC7521" s="5">
        <v>14285.195019999999</v>
      </c>
      <c r="AD7521" s="5">
        <v>16023.94947936284</v>
      </c>
      <c r="AE7521" s="5">
        <v>28757.03720092748</v>
      </c>
      <c r="AF7521" s="5">
        <v>52630.536086404587</v>
      </c>
      <c r="AG7521" s="5">
        <v>241230</v>
      </c>
      <c r="AH7521" s="5">
        <v>39546.16864435919</v>
      </c>
      <c r="AI7521" s="5">
        <v>3061.827160810361</v>
      </c>
      <c r="AJ7521" s="5">
        <v>49158.944052514547</v>
      </c>
      <c r="AL7521" s="5">
        <v>1000831.8125</v>
      </c>
      <c r="AM7521" s="5">
        <v>841366.5625</v>
      </c>
      <c r="AN7521" s="5">
        <v>159465.265625</v>
      </c>
      <c r="AO7521" s="5" t="s">
        <v>7298</v>
      </c>
    </row>
    <row r="7522" spans="1:41" x14ac:dyDescent="0.4">
      <c r="A7522" s="5">
        <v>2029</v>
      </c>
      <c r="B7522" s="5" t="s">
        <v>7352</v>
      </c>
      <c r="C7522" s="5" t="s">
        <v>171</v>
      </c>
      <c r="D7522" s="5" t="s">
        <v>84</v>
      </c>
      <c r="E7522" s="5" t="s">
        <v>484</v>
      </c>
      <c r="F7522" s="5" t="s">
        <v>484</v>
      </c>
      <c r="G7522" s="5" t="s">
        <v>88</v>
      </c>
      <c r="H7522" s="5" t="s">
        <v>131</v>
      </c>
      <c r="I7522" s="5">
        <v>15690.776967600001</v>
      </c>
      <c r="J7522" s="5">
        <v>63799.602450587823</v>
      </c>
      <c r="K7522" s="5">
        <v>2185.5909268589412</v>
      </c>
      <c r="L7522" s="5">
        <v>3681.0368291853579</v>
      </c>
      <c r="M7522" s="5">
        <v>33374.654268935643</v>
      </c>
      <c r="N7522" s="5">
        <v>17584.40089171995</v>
      </c>
      <c r="O7522" s="5">
        <v>11062.098397072359</v>
      </c>
      <c r="Q7522" s="5">
        <v>6374.3232090595429</v>
      </c>
      <c r="R7522" s="5">
        <v>12294.21406878458</v>
      </c>
      <c r="S7522" s="5">
        <v>19905.882611357771</v>
      </c>
      <c r="T7522" s="5">
        <v>13952.57028061786</v>
      </c>
      <c r="U7522" s="5">
        <v>1650.8726574183249</v>
      </c>
      <c r="V7522" s="5">
        <v>15715</v>
      </c>
      <c r="W7522" s="5">
        <v>7216</v>
      </c>
      <c r="X7522" s="5">
        <v>16570.780000113718</v>
      </c>
      <c r="Y7522" s="5">
        <v>65110</v>
      </c>
      <c r="Z7522" s="5">
        <v>23931.703399881961</v>
      </c>
      <c r="AA7522" s="5">
        <v>248788</v>
      </c>
      <c r="AC7522" s="5">
        <v>14134.89877241133</v>
      </c>
      <c r="AD7522" s="5">
        <v>18151.78937733527</v>
      </c>
      <c r="AE7522" s="5">
        <v>20281.423885149219</v>
      </c>
      <c r="AF7522" s="5">
        <v>55001.243455157928</v>
      </c>
      <c r="AG7522" s="5">
        <v>232507</v>
      </c>
      <c r="AH7522" s="5">
        <v>51978.30115913487</v>
      </c>
      <c r="AI7522" s="5">
        <v>4973.6940723546177</v>
      </c>
      <c r="AJ7522" s="5">
        <v>56166.358626436013</v>
      </c>
      <c r="AK7522" s="5">
        <v>1845</v>
      </c>
      <c r="AL7522" s="5">
        <v>1033927.25</v>
      </c>
      <c r="AM7522" s="5">
        <v>852710.875</v>
      </c>
      <c r="AN7522" s="5">
        <v>181216.359375</v>
      </c>
      <c r="AO7522" s="5" t="s">
        <v>8249</v>
      </c>
    </row>
    <row r="7523" spans="1:41" x14ac:dyDescent="0.4">
      <c r="A7523" s="5">
        <v>2029</v>
      </c>
      <c r="B7523" s="5" t="s">
        <v>7352</v>
      </c>
      <c r="C7523" s="5" t="s">
        <v>171</v>
      </c>
      <c r="D7523" s="5" t="s">
        <v>84</v>
      </c>
      <c r="E7523" s="5" t="s">
        <v>211</v>
      </c>
      <c r="F7523" s="5" t="s">
        <v>211</v>
      </c>
      <c r="G7523" s="5" t="s">
        <v>88</v>
      </c>
      <c r="H7523" s="5" t="s">
        <v>131</v>
      </c>
      <c r="I7523" s="5">
        <v>14484.776967600001</v>
      </c>
      <c r="J7523" s="5">
        <v>64596.945755097957</v>
      </c>
      <c r="K7523" s="5">
        <v>2109.4244892125648</v>
      </c>
      <c r="L7523" s="5">
        <v>3393.736393736745</v>
      </c>
      <c r="M7523" s="5">
        <v>33374.654268935643</v>
      </c>
      <c r="N7523" s="5">
        <v>17584.40089171995</v>
      </c>
      <c r="O7523" s="5">
        <v>11142.46032645832</v>
      </c>
      <c r="P7523" s="5">
        <v>13539.9342128685</v>
      </c>
      <c r="Q7523" s="5">
        <v>6374.3232090595429</v>
      </c>
      <c r="R7523" s="5">
        <v>13294.21406878458</v>
      </c>
      <c r="S7523" s="5">
        <v>25677.84748855458</v>
      </c>
      <c r="T7523" s="5">
        <v>13992.08075018972</v>
      </c>
      <c r="U7523" s="5">
        <v>1650.8726574183249</v>
      </c>
      <c r="V7523" s="5">
        <v>15505</v>
      </c>
      <c r="W7523" s="5">
        <v>8324.3110043661327</v>
      </c>
      <c r="X7523" s="5">
        <v>18011.717391427959</v>
      </c>
      <c r="Y7523" s="5">
        <v>65930.586624126779</v>
      </c>
      <c r="Z7523" s="5">
        <v>22057.43164643964</v>
      </c>
      <c r="AA7523" s="5">
        <v>254668</v>
      </c>
      <c r="AB7523" s="5">
        <v>2425</v>
      </c>
      <c r="AC7523" s="5">
        <v>14895.3057106818</v>
      </c>
      <c r="AD7523" s="5">
        <v>24719.707536813541</v>
      </c>
      <c r="AE7523" s="5">
        <v>28225.62632590756</v>
      </c>
      <c r="AF7523" s="5">
        <v>55001.243455157928</v>
      </c>
      <c r="AG7523" s="5">
        <v>229407</v>
      </c>
      <c r="AH7523" s="5">
        <v>52097.707243568722</v>
      </c>
      <c r="AI7523" s="5">
        <v>4973.6940723546177</v>
      </c>
      <c r="AJ7523" s="5">
        <v>56166.358626436013</v>
      </c>
      <c r="AK7523" s="5">
        <v>1845</v>
      </c>
      <c r="AL7523" s="5">
        <v>1075469.375</v>
      </c>
      <c r="AM7523" s="5">
        <v>876775.8125</v>
      </c>
      <c r="AN7523" s="5">
        <v>198693.59375</v>
      </c>
      <c r="AO7523" s="5" t="s">
        <v>8250</v>
      </c>
    </row>
    <row r="7524" spans="1:41" x14ac:dyDescent="0.4">
      <c r="A7524" s="5">
        <v>2029</v>
      </c>
      <c r="B7524" s="5" t="s">
        <v>6344</v>
      </c>
      <c r="C7524" s="5" t="s">
        <v>171</v>
      </c>
      <c r="D7524" s="5" t="s">
        <v>84</v>
      </c>
      <c r="E7524" s="5" t="s">
        <v>211</v>
      </c>
      <c r="F7524" s="5" t="s">
        <v>211</v>
      </c>
      <c r="G7524" s="5" t="s">
        <v>88</v>
      </c>
      <c r="H7524" s="5" t="s">
        <v>131</v>
      </c>
      <c r="I7524" s="5">
        <v>13083.83695301513</v>
      </c>
      <c r="J7524" s="5">
        <v>43759.131438424803</v>
      </c>
      <c r="K7524" s="5">
        <v>2095.3794334079139</v>
      </c>
      <c r="L7524" s="5">
        <v>3388.3495105720831</v>
      </c>
      <c r="M7524" s="5">
        <v>33518.802427112147</v>
      </c>
      <c r="N7524" s="5">
        <v>14819.651090127531</v>
      </c>
      <c r="O7524" s="5">
        <v>9680.2437108686172</v>
      </c>
      <c r="P7524" s="5">
        <v>13805.309911267061</v>
      </c>
      <c r="Q7524" s="5">
        <v>5554.3500869184181</v>
      </c>
      <c r="R7524" s="5">
        <v>11565.57676456759</v>
      </c>
      <c r="S7524" s="5">
        <v>24090.229033667882</v>
      </c>
      <c r="T7524" s="5">
        <v>14506.74673099233</v>
      </c>
      <c r="U7524" s="5">
        <v>1579.7525028641689</v>
      </c>
      <c r="V7524" s="5">
        <v>7898</v>
      </c>
      <c r="W7524" s="5">
        <v>3974.2855953607959</v>
      </c>
      <c r="X7524" s="5">
        <v>18889</v>
      </c>
      <c r="Y7524" s="5">
        <v>71938.403162981282</v>
      </c>
      <c r="Z7524" s="5">
        <v>19475.273187687209</v>
      </c>
      <c r="AA7524" s="5">
        <v>252449</v>
      </c>
      <c r="AB7524" s="5">
        <v>2477</v>
      </c>
      <c r="AC7524" s="5">
        <v>14710.0088528</v>
      </c>
      <c r="AD7524" s="5">
        <v>16707.186505676538</v>
      </c>
      <c r="AE7524" s="5">
        <v>30920.580337266209</v>
      </c>
      <c r="AF7524" s="5">
        <v>52630.536086404587</v>
      </c>
      <c r="AG7524" s="5">
        <v>246716</v>
      </c>
      <c r="AH7524" s="5">
        <v>44358.998236292056</v>
      </c>
      <c r="AI7524" s="5">
        <v>3061.827160810361</v>
      </c>
      <c r="AJ7524" s="5">
        <v>49158.944052514547</v>
      </c>
      <c r="AK7524" s="5">
        <v>1631</v>
      </c>
      <c r="AL7524" s="5">
        <v>1028443.375</v>
      </c>
      <c r="AM7524" s="5">
        <v>853452.6875</v>
      </c>
      <c r="AN7524" s="5">
        <v>174990.703125</v>
      </c>
      <c r="AO7524" s="5" t="s">
        <v>7299</v>
      </c>
    </row>
    <row r="7525" spans="1:41" x14ac:dyDescent="0.4">
      <c r="A7525" s="5">
        <v>2029</v>
      </c>
      <c r="B7525" s="5" t="s">
        <v>7352</v>
      </c>
      <c r="C7525" s="5" t="s">
        <v>171</v>
      </c>
      <c r="D7525" s="5" t="s">
        <v>84</v>
      </c>
      <c r="E7525" s="5" t="s">
        <v>24</v>
      </c>
      <c r="F7525" s="5" t="s">
        <v>24</v>
      </c>
      <c r="G7525" s="5" t="s">
        <v>87</v>
      </c>
      <c r="H7525" s="5" t="s">
        <v>131</v>
      </c>
      <c r="I7525" s="5">
        <v>1960.7843137254899</v>
      </c>
      <c r="J7525" s="5">
        <v>11365.475</v>
      </c>
      <c r="K7525" s="5">
        <v>100</v>
      </c>
      <c r="L7525" s="5">
        <v>400</v>
      </c>
      <c r="M7525" s="5">
        <v>9500</v>
      </c>
      <c r="N7525" s="5">
        <v>2516.4739588623038</v>
      </c>
      <c r="O7525" s="5">
        <v>111.68300000000001</v>
      </c>
      <c r="P7525" s="5">
        <v>94.64</v>
      </c>
      <c r="Q7525" s="5">
        <v>516.43790131242758</v>
      </c>
      <c r="R7525" s="5">
        <v>212.976</v>
      </c>
      <c r="S7525" s="5">
        <v>4500</v>
      </c>
      <c r="T7525" s="5">
        <v>100</v>
      </c>
      <c r="U7525" s="5">
        <v>50</v>
      </c>
      <c r="V7525" s="5">
        <v>640</v>
      </c>
      <c r="W7525" s="5">
        <v>1045.120167854021</v>
      </c>
      <c r="X7525" s="5">
        <v>4160</v>
      </c>
      <c r="Y7525" s="5">
        <v>9431.909071020862</v>
      </c>
      <c r="Z7525" s="5">
        <v>5817.2425546150635</v>
      </c>
      <c r="AA7525" s="5">
        <v>45554</v>
      </c>
      <c r="AB7525" s="5">
        <v>32</v>
      </c>
      <c r="AC7525" s="5">
        <v>1179</v>
      </c>
      <c r="AD7525" s="5">
        <v>2483.5787478382908</v>
      </c>
      <c r="AE7525" s="5">
        <v>1667.7129318048001</v>
      </c>
      <c r="AF7525" s="5">
        <v>12272.2</v>
      </c>
      <c r="AG7525" s="5">
        <v>56972</v>
      </c>
      <c r="AH7525" s="5">
        <v>16491.183005932369</v>
      </c>
      <c r="AI7525" s="5">
        <v>3738</v>
      </c>
      <c r="AJ7525" s="5">
        <v>10041.41265413932</v>
      </c>
      <c r="AK7525" s="5">
        <v>191</v>
      </c>
      <c r="AL7525" s="5">
        <v>203144.84375</v>
      </c>
      <c r="AM7525" s="5">
        <v>160692.25</v>
      </c>
      <c r="AN7525" s="5">
        <v>42452.5625</v>
      </c>
      <c r="AO7525" s="5" t="s">
        <v>8251</v>
      </c>
    </row>
    <row r="7526" spans="1:41" x14ac:dyDescent="0.4">
      <c r="A7526" s="5">
        <v>2029</v>
      </c>
      <c r="B7526" s="5" t="s">
        <v>6344</v>
      </c>
      <c r="C7526" s="5" t="s">
        <v>171</v>
      </c>
      <c r="D7526" s="5" t="s">
        <v>84</v>
      </c>
      <c r="E7526" s="5" t="s">
        <v>24</v>
      </c>
      <c r="F7526" s="5" t="s">
        <v>24</v>
      </c>
      <c r="G7526" s="5" t="s">
        <v>87</v>
      </c>
      <c r="H7526" s="5" t="s">
        <v>131</v>
      </c>
      <c r="I7526" s="5">
        <v>2048.1851417355292</v>
      </c>
      <c r="J7526" s="5">
        <v>7424.6711387912937</v>
      </c>
      <c r="K7526" s="5">
        <v>102.40925708677646</v>
      </c>
      <c r="L7526" s="5">
        <v>409.63702834710585</v>
      </c>
      <c r="M7526" s="5">
        <v>12289.110850413175</v>
      </c>
      <c r="N7526" s="5">
        <v>3062.7387063432675</v>
      </c>
      <c r="O7526" s="5">
        <v>114.37373059222456</v>
      </c>
      <c r="P7526" s="5">
        <v>96.920120906925249</v>
      </c>
      <c r="Q7526" s="5">
        <v>758.864978395413</v>
      </c>
      <c r="R7526" s="5">
        <v>420.32036204639837</v>
      </c>
      <c r="S7526" s="5">
        <v>6963.8294819007997</v>
      </c>
      <c r="T7526" s="5">
        <v>102.40925708677646</v>
      </c>
      <c r="U7526" s="5">
        <v>0</v>
      </c>
      <c r="V7526" s="5">
        <v>655.4192453553693</v>
      </c>
      <c r="W7526" s="5">
        <v>1279.091621013838</v>
      </c>
      <c r="X7526" s="5">
        <v>3886.4313064431667</v>
      </c>
      <c r="Y7526" s="5">
        <v>11824.480051010469</v>
      </c>
      <c r="Z7526" s="5">
        <v>4746.871806402165</v>
      </c>
      <c r="AA7526" s="5">
        <v>44705.737088661393</v>
      </c>
      <c r="AB7526" s="5">
        <v>31.746869696900703</v>
      </c>
      <c r="AC7526" s="5">
        <v>1129.9722114131437</v>
      </c>
      <c r="AD7526" s="5">
        <v>2202.3063103427367</v>
      </c>
      <c r="AE7526" s="5">
        <v>1675.415445939663</v>
      </c>
      <c r="AF7526" s="5">
        <v>11418.529755918487</v>
      </c>
      <c r="AG7526" s="5">
        <v>48498.975971155596</v>
      </c>
      <c r="AH7526" s="5">
        <v>14800.521968819958</v>
      </c>
      <c r="AI7526" s="5">
        <v>3828.0580299037042</v>
      </c>
      <c r="AJ7526" s="5">
        <v>11030.501080816692</v>
      </c>
      <c r="AK7526" s="5">
        <v>110.60199765371857</v>
      </c>
      <c r="AL7526" s="5">
        <v>195618.125</v>
      </c>
      <c r="AM7526" s="5">
        <v>149907.234375</v>
      </c>
      <c r="AN7526" s="5">
        <v>45710.89453125</v>
      </c>
      <c r="AO7526" s="5" t="s">
        <v>7300</v>
      </c>
    </row>
    <row r="7527" spans="1:41" x14ac:dyDescent="0.4">
      <c r="A7527" s="5">
        <v>2029</v>
      </c>
      <c r="B7527" s="5" t="s">
        <v>7352</v>
      </c>
      <c r="C7527" s="5" t="s">
        <v>171</v>
      </c>
      <c r="D7527" s="5" t="s">
        <v>84</v>
      </c>
      <c r="E7527" s="5" t="s">
        <v>24</v>
      </c>
      <c r="F7527" s="5" t="s">
        <v>24</v>
      </c>
      <c r="G7527" s="5" t="s">
        <v>88</v>
      </c>
      <c r="H7527" s="5" t="s">
        <v>131</v>
      </c>
      <c r="I7527" s="5">
        <v>2000</v>
      </c>
      <c r="J7527" s="5">
        <v>13296.65888684886</v>
      </c>
      <c r="K7527" s="5">
        <v>76.166437646375286</v>
      </c>
      <c r="L7527" s="5">
        <v>478.83405908102219</v>
      </c>
      <c r="M7527" s="5">
        <v>11130.76411952152</v>
      </c>
      <c r="N7527" s="5">
        <v>2945.532768848328</v>
      </c>
      <c r="O7527" s="5">
        <v>130.85443464847609</v>
      </c>
      <c r="P7527" s="5">
        <v>108.3034658931296</v>
      </c>
      <c r="Q7527" s="5">
        <v>608.91967649602543</v>
      </c>
      <c r="R7527" s="5">
        <v>249.23237573813159</v>
      </c>
      <c r="S7527" s="5">
        <v>5333</v>
      </c>
      <c r="T7527" s="5">
        <v>119.72869567232731</v>
      </c>
      <c r="U7527" s="5">
        <v>54.950924064861809</v>
      </c>
      <c r="V7527" s="5">
        <v>750</v>
      </c>
      <c r="W7527" s="5">
        <v>1224.5248489408259</v>
      </c>
      <c r="X7527" s="5">
        <v>4879.254011666625</v>
      </c>
      <c r="Y7527" s="5">
        <v>11521.365716637731</v>
      </c>
      <c r="Z7527" s="5">
        <v>6777.030964739406</v>
      </c>
      <c r="AA7527" s="5">
        <v>55847</v>
      </c>
      <c r="AB7527" s="5">
        <v>37</v>
      </c>
      <c r="AC7527" s="5">
        <v>1381.386410201671</v>
      </c>
      <c r="AD7527" s="5">
        <v>2928.3287764954448</v>
      </c>
      <c r="AE7527" s="5">
        <v>1953.9915013678849</v>
      </c>
      <c r="AF7527" s="5">
        <v>14695.25309072792</v>
      </c>
      <c r="AG7527" s="5">
        <v>68087</v>
      </c>
      <c r="AH7527" s="5">
        <v>20680.533104293299</v>
      </c>
      <c r="AI7527" s="5">
        <v>4379.6627661864704</v>
      </c>
      <c r="AJ7527" s="5">
        <v>12000.41764143193</v>
      </c>
      <c r="AK7527" s="5">
        <v>224</v>
      </c>
      <c r="AL7527" s="5">
        <v>243899.6875</v>
      </c>
      <c r="AM7527" s="5">
        <v>192755.875</v>
      </c>
      <c r="AN7527" s="5">
        <v>51143.81640625</v>
      </c>
      <c r="AO7527" s="5" t="s">
        <v>8252</v>
      </c>
    </row>
    <row r="7528" spans="1:41" x14ac:dyDescent="0.4">
      <c r="A7528" s="5">
        <v>2029</v>
      </c>
      <c r="B7528" s="5" t="s">
        <v>6344</v>
      </c>
      <c r="C7528" s="5" t="s">
        <v>171</v>
      </c>
      <c r="D7528" s="5" t="s">
        <v>84</v>
      </c>
      <c r="E7528" s="5" t="s">
        <v>24</v>
      </c>
      <c r="F7528" s="5" t="s">
        <v>24</v>
      </c>
      <c r="G7528" s="5" t="s">
        <v>88</v>
      </c>
      <c r="H7528" s="5" t="s">
        <v>131</v>
      </c>
      <c r="I7528" s="5">
        <v>2437.988839989514</v>
      </c>
      <c r="J7528" s="5">
        <v>8083.8336466557348</v>
      </c>
      <c r="K7528" s="5">
        <v>117.6182125260968</v>
      </c>
      <c r="L7528" s="5">
        <v>488.41074026264272</v>
      </c>
      <c r="M7528" s="5">
        <v>14341.11082346773</v>
      </c>
      <c r="N7528" s="5">
        <v>3574.1471942115309</v>
      </c>
      <c r="O7528" s="5">
        <v>133.47152334144559</v>
      </c>
      <c r="P7528" s="5">
        <v>112.109492778502</v>
      </c>
      <c r="Q7528" s="5">
        <v>885.57804447269393</v>
      </c>
      <c r="R7528" s="5">
        <v>490.50423312479239</v>
      </c>
      <c r="S7528" s="5">
        <v>8126.6294666317153</v>
      </c>
      <c r="T7528" s="5">
        <v>121.559471657556</v>
      </c>
      <c r="U7528" s="5">
        <v>0</v>
      </c>
      <c r="V7528" s="5">
        <v>765</v>
      </c>
      <c r="W7528" s="5">
        <v>1492.670618209266</v>
      </c>
      <c r="X7528" s="5">
        <v>4691</v>
      </c>
      <c r="Y7528" s="5">
        <v>14203.264750345619</v>
      </c>
      <c r="Z7528" s="5">
        <v>5594.0127742820232</v>
      </c>
      <c r="AA7528" s="5">
        <v>55000</v>
      </c>
      <c r="AB7528" s="5">
        <v>40</v>
      </c>
      <c r="AC7528" s="5">
        <v>1342.1057900000001</v>
      </c>
      <c r="AD7528" s="5">
        <v>2437.066786328026</v>
      </c>
      <c r="AE7528" s="5">
        <v>1955.1714422661009</v>
      </c>
      <c r="AF7528" s="5">
        <v>13591.665883499551</v>
      </c>
      <c r="AG7528" s="5">
        <v>57729</v>
      </c>
      <c r="AH7528" s="5">
        <v>19020.066256258098</v>
      </c>
      <c r="AI7528" s="5">
        <v>4467.2560215101994</v>
      </c>
      <c r="AJ7528" s="5">
        <v>13129.239908417499</v>
      </c>
      <c r="AK7528" s="5">
        <v>129</v>
      </c>
      <c r="AL7528" s="5">
        <v>234499.484375</v>
      </c>
      <c r="AM7528" s="5">
        <v>179382.03125</v>
      </c>
      <c r="AN7528" s="5">
        <v>55117.44921875</v>
      </c>
      <c r="AO7528" s="5" t="s">
        <v>7301</v>
      </c>
    </row>
    <row r="7529" spans="1:41" x14ac:dyDescent="0.4">
      <c r="A7529" s="5">
        <v>2029</v>
      </c>
      <c r="B7529" s="5" t="s">
        <v>6344</v>
      </c>
      <c r="C7529" s="5" t="s">
        <v>171</v>
      </c>
      <c r="D7529" s="5" t="s">
        <v>84</v>
      </c>
      <c r="E7529" s="5" t="s">
        <v>214</v>
      </c>
      <c r="F7529" s="5" t="s">
        <v>214</v>
      </c>
      <c r="G7529" s="5" t="s">
        <v>88</v>
      </c>
      <c r="H7529" s="5" t="s">
        <v>131</v>
      </c>
      <c r="I7529" s="5">
        <v>0</v>
      </c>
      <c r="J7529" s="5">
        <v>0</v>
      </c>
      <c r="L7529" s="5">
        <v>0</v>
      </c>
      <c r="M7529" s="5">
        <v>95.02500000000002</v>
      </c>
      <c r="N7529" s="5">
        <v>0</v>
      </c>
      <c r="P7529" s="5">
        <v>100</v>
      </c>
      <c r="Q7529" s="5">
        <v>0</v>
      </c>
      <c r="R7529" s="5">
        <v>152.9534969609102</v>
      </c>
      <c r="S7529" s="5">
        <v>0</v>
      </c>
      <c r="T7529" s="5">
        <v>0</v>
      </c>
      <c r="V7529" s="5">
        <v>0</v>
      </c>
      <c r="W7529" s="5">
        <v>295.79066914132392</v>
      </c>
      <c r="X7529" s="5">
        <v>102</v>
      </c>
      <c r="Y7529" s="5">
        <v>0</v>
      </c>
      <c r="Z7529" s="5">
        <v>0</v>
      </c>
      <c r="AA7529" s="5">
        <v>2943</v>
      </c>
      <c r="AC7529" s="5">
        <v>237.95884280000001</v>
      </c>
      <c r="AD7529" s="5">
        <v>0</v>
      </c>
      <c r="AE7529" s="5">
        <v>100</v>
      </c>
      <c r="AF7529" s="5">
        <v>353.5581167708155</v>
      </c>
      <c r="AG7529" s="5">
        <v>3766</v>
      </c>
      <c r="AH7529" s="5">
        <v>0</v>
      </c>
      <c r="AJ7529" s="5">
        <v>231.84689546942241</v>
      </c>
      <c r="AL7529" s="5">
        <v>8378.1328125</v>
      </c>
      <c r="AM7529" s="5">
        <v>7885.3173828125</v>
      </c>
      <c r="AN7529" s="5">
        <v>492.815673828125</v>
      </c>
      <c r="AO7529" s="5" t="s">
        <v>7302</v>
      </c>
    </row>
    <row r="7530" spans="1:41" x14ac:dyDescent="0.4">
      <c r="A7530" s="5">
        <v>2029</v>
      </c>
      <c r="B7530" s="5" t="s">
        <v>7352</v>
      </c>
      <c r="C7530" s="5" t="s">
        <v>171</v>
      </c>
      <c r="D7530" s="5" t="s">
        <v>84</v>
      </c>
      <c r="E7530" s="5" t="s">
        <v>214</v>
      </c>
      <c r="F7530" s="5" t="s">
        <v>214</v>
      </c>
      <c r="G7530" s="5" t="s">
        <v>88</v>
      </c>
      <c r="H7530" s="5" t="s">
        <v>131</v>
      </c>
      <c r="J7530" s="5">
        <v>616.5656894086801</v>
      </c>
      <c r="L7530" s="5">
        <v>0</v>
      </c>
      <c r="M7530" s="5">
        <v>91.83022983320042</v>
      </c>
      <c r="N7530" s="5">
        <v>0</v>
      </c>
      <c r="P7530" s="5">
        <v>100</v>
      </c>
      <c r="R7530" s="5">
        <v>175.04316551694009</v>
      </c>
      <c r="T7530" s="5">
        <v>0</v>
      </c>
      <c r="U7530" s="5">
        <v>0</v>
      </c>
      <c r="V7530" s="5">
        <v>0</v>
      </c>
      <c r="W7530" s="5">
        <v>372.18649029313588</v>
      </c>
      <c r="X7530" s="5">
        <v>106.28935252565989</v>
      </c>
      <c r="Y7530" s="5">
        <v>0</v>
      </c>
      <c r="Z7530" s="5">
        <v>0</v>
      </c>
      <c r="AA7530" s="5">
        <v>1291</v>
      </c>
      <c r="AC7530" s="5">
        <v>0</v>
      </c>
      <c r="AE7530" s="5">
        <v>117.1659381002266</v>
      </c>
      <c r="AF7530" s="5">
        <v>333.33783414886182</v>
      </c>
      <c r="AG7530" s="5">
        <v>5637</v>
      </c>
      <c r="AH7530" s="5">
        <v>0</v>
      </c>
      <c r="AJ7530" s="5">
        <v>233.69220368607691</v>
      </c>
      <c r="AL7530" s="5">
        <v>9074.111328125</v>
      </c>
      <c r="AM7530" s="5">
        <v>8503.8056640625</v>
      </c>
      <c r="AN7530" s="5">
        <v>570.30609130859375</v>
      </c>
      <c r="AO7530" s="5" t="s">
        <v>8253</v>
      </c>
    </row>
    <row r="7531" spans="1:41" x14ac:dyDescent="0.4">
      <c r="A7531" s="5">
        <v>2029</v>
      </c>
      <c r="B7531" s="5" t="s">
        <v>6344</v>
      </c>
      <c r="C7531" s="5" t="s">
        <v>171</v>
      </c>
      <c r="D7531" s="5" t="s">
        <v>84</v>
      </c>
      <c r="E7531" s="5" t="s">
        <v>217</v>
      </c>
      <c r="F7531" s="5" t="s">
        <v>218</v>
      </c>
      <c r="G7531" s="5" t="s">
        <v>87</v>
      </c>
      <c r="H7531" s="5" t="s">
        <v>131</v>
      </c>
      <c r="N7531" s="5">
        <v>0</v>
      </c>
      <c r="Q7531" s="5">
        <v>0</v>
      </c>
      <c r="S7531" s="5">
        <v>0</v>
      </c>
      <c r="T7531" s="5">
        <v>0</v>
      </c>
      <c r="V7531" s="5">
        <v>0</v>
      </c>
      <c r="AF7531" s="5">
        <v>0</v>
      </c>
      <c r="AH7531" s="5">
        <v>768.06942815082346</v>
      </c>
      <c r="AL7531" s="5">
        <v>768.0694580078125</v>
      </c>
      <c r="AM7531" s="5">
        <v>0</v>
      </c>
      <c r="AN7531" s="5">
        <v>768.0694580078125</v>
      </c>
      <c r="AO7531" s="5" t="s">
        <v>7303</v>
      </c>
    </row>
    <row r="7532" spans="1:41" x14ac:dyDescent="0.4">
      <c r="A7532" s="5">
        <v>2029</v>
      </c>
      <c r="B7532" s="5" t="s">
        <v>7352</v>
      </c>
      <c r="C7532" s="5" t="s">
        <v>171</v>
      </c>
      <c r="D7532" s="5" t="s">
        <v>84</v>
      </c>
      <c r="E7532" s="5" t="s">
        <v>217</v>
      </c>
      <c r="F7532" s="5" t="s">
        <v>218</v>
      </c>
      <c r="G7532" s="5" t="s">
        <v>87</v>
      </c>
      <c r="H7532" s="5" t="s">
        <v>131</v>
      </c>
      <c r="N7532" s="5">
        <v>984.05056000000002</v>
      </c>
      <c r="Q7532" s="5">
        <v>0</v>
      </c>
      <c r="T7532" s="5">
        <v>0</v>
      </c>
      <c r="V7532" s="5">
        <v>0</v>
      </c>
      <c r="X7532" s="5">
        <v>85</v>
      </c>
      <c r="Y7532" s="5">
        <v>0</v>
      </c>
      <c r="AF7532" s="5">
        <v>0</v>
      </c>
      <c r="AH7532" s="5">
        <v>765</v>
      </c>
      <c r="AL7532" s="5">
        <v>1834.050537109375</v>
      </c>
      <c r="AM7532" s="5">
        <v>984.050537109375</v>
      </c>
      <c r="AN7532" s="5">
        <v>850</v>
      </c>
      <c r="AO7532" s="5" t="s">
        <v>8254</v>
      </c>
    </row>
    <row r="7533" spans="1:41" x14ac:dyDescent="0.4">
      <c r="A7533" s="5">
        <v>2029</v>
      </c>
      <c r="B7533" s="5" t="s">
        <v>6344</v>
      </c>
      <c r="C7533" s="5" t="s">
        <v>171</v>
      </c>
      <c r="D7533" s="5" t="s">
        <v>84</v>
      </c>
      <c r="E7533" s="5" t="s">
        <v>217</v>
      </c>
      <c r="F7533" s="5" t="s">
        <v>219</v>
      </c>
      <c r="G7533" s="5" t="s">
        <v>87</v>
      </c>
      <c r="H7533" s="5" t="s">
        <v>131</v>
      </c>
      <c r="M7533" s="5">
        <v>307.2277712603294</v>
      </c>
      <c r="N7533" s="5">
        <v>0</v>
      </c>
      <c r="Q7533" s="5">
        <v>0</v>
      </c>
      <c r="R7533" s="5">
        <v>331.93374309806637</v>
      </c>
      <c r="S7533" s="5">
        <v>460.84165689049405</v>
      </c>
      <c r="T7533" s="5">
        <v>0</v>
      </c>
      <c r="U7533" s="5">
        <v>0</v>
      </c>
      <c r="V7533" s="5">
        <v>512.0462854338823</v>
      </c>
      <c r="Y7533" s="5">
        <v>1421.4404883644572</v>
      </c>
      <c r="AF7533" s="5">
        <v>1585.2952997032996</v>
      </c>
      <c r="AG7533" s="5">
        <v>10569.659423926198</v>
      </c>
      <c r="AH7533" s="5">
        <v>1536.1388563016469</v>
      </c>
      <c r="AI7533" s="5">
        <v>0</v>
      </c>
      <c r="AL7533" s="5">
        <v>16724.583984375</v>
      </c>
      <c r="AM7533" s="5">
        <v>14420.375</v>
      </c>
      <c r="AN7533" s="5">
        <v>2304.208251953125</v>
      </c>
      <c r="AO7533" s="5" t="s">
        <v>7304</v>
      </c>
    </row>
    <row r="7534" spans="1:41" x14ac:dyDescent="0.4">
      <c r="A7534" s="5">
        <v>2029</v>
      </c>
      <c r="B7534" s="5" t="s">
        <v>7352</v>
      </c>
      <c r="C7534" s="5" t="s">
        <v>171</v>
      </c>
      <c r="D7534" s="5" t="s">
        <v>84</v>
      </c>
      <c r="E7534" s="5" t="s">
        <v>217</v>
      </c>
      <c r="F7534" s="5" t="s">
        <v>219</v>
      </c>
      <c r="G7534" s="5" t="s">
        <v>87</v>
      </c>
      <c r="H7534" s="5" t="s">
        <v>131</v>
      </c>
      <c r="M7534" s="5">
        <v>300</v>
      </c>
      <c r="N7534" s="5">
        <v>703.84284375000004</v>
      </c>
      <c r="Q7534" s="5">
        <v>0</v>
      </c>
      <c r="R7534" s="5">
        <v>260.15803425000001</v>
      </c>
      <c r="T7534" s="5">
        <v>0</v>
      </c>
      <c r="U7534" s="5">
        <v>0</v>
      </c>
      <c r="V7534" s="5">
        <v>500</v>
      </c>
      <c r="X7534" s="5">
        <v>550</v>
      </c>
      <c r="Y7534" s="5">
        <v>1942.8947245594829</v>
      </c>
      <c r="AF7534" s="5">
        <v>0</v>
      </c>
      <c r="AG7534" s="5">
        <v>10527</v>
      </c>
      <c r="AH7534" s="5">
        <v>4089</v>
      </c>
      <c r="AI7534" s="5">
        <v>0</v>
      </c>
      <c r="AL7534" s="5">
        <v>18872.89453125</v>
      </c>
      <c r="AM7534" s="5">
        <v>13933.8955078125</v>
      </c>
      <c r="AN7534" s="5">
        <v>4939</v>
      </c>
      <c r="AO7534" s="5" t="s">
        <v>8255</v>
      </c>
    </row>
    <row r="7535" spans="1:41" x14ac:dyDescent="0.4">
      <c r="A7535" s="5">
        <v>2029</v>
      </c>
      <c r="B7535" s="5" t="s">
        <v>7352</v>
      </c>
      <c r="C7535" s="5" t="s">
        <v>171</v>
      </c>
      <c r="D7535" s="5" t="s">
        <v>84</v>
      </c>
      <c r="E7535" s="5" t="s">
        <v>217</v>
      </c>
      <c r="F7535" s="5" t="s">
        <v>220</v>
      </c>
      <c r="G7535" s="5" t="s">
        <v>87</v>
      </c>
      <c r="H7535" s="5" t="s">
        <v>131</v>
      </c>
      <c r="N7535" s="5">
        <v>0</v>
      </c>
      <c r="Q7535" s="5">
        <v>0</v>
      </c>
      <c r="T7535" s="5">
        <v>0</v>
      </c>
      <c r="V7535" s="5">
        <v>0</v>
      </c>
      <c r="X7535" s="5">
        <v>100</v>
      </c>
      <c r="Y7535" s="5">
        <v>1509.953739981305</v>
      </c>
      <c r="AF7535" s="5">
        <v>0</v>
      </c>
      <c r="AH7535" s="5">
        <v>0</v>
      </c>
      <c r="AI7535" s="5">
        <v>0</v>
      </c>
      <c r="AL7535" s="5">
        <v>1609.9537353515625</v>
      </c>
      <c r="AM7535" s="5">
        <v>1509.9537353515625</v>
      </c>
      <c r="AN7535" s="5">
        <v>100</v>
      </c>
      <c r="AO7535" s="5" t="s">
        <v>8256</v>
      </c>
    </row>
    <row r="7536" spans="1:41" x14ac:dyDescent="0.4">
      <c r="A7536" s="5">
        <v>2029</v>
      </c>
      <c r="B7536" s="5" t="s">
        <v>6344</v>
      </c>
      <c r="C7536" s="5" t="s">
        <v>171</v>
      </c>
      <c r="D7536" s="5" t="s">
        <v>84</v>
      </c>
      <c r="E7536" s="5" t="s">
        <v>217</v>
      </c>
      <c r="F7536" s="5" t="s">
        <v>220</v>
      </c>
      <c r="G7536" s="5" t="s">
        <v>87</v>
      </c>
      <c r="H7536" s="5" t="s">
        <v>131</v>
      </c>
      <c r="N7536" s="5">
        <v>0</v>
      </c>
      <c r="Q7536" s="5">
        <v>0</v>
      </c>
      <c r="S7536" s="5">
        <v>0</v>
      </c>
      <c r="T7536" s="5">
        <v>0</v>
      </c>
      <c r="V7536" s="5">
        <v>0</v>
      </c>
      <c r="W7536" s="5">
        <v>0</v>
      </c>
      <c r="AF7536" s="5">
        <v>0</v>
      </c>
      <c r="AG7536" s="5">
        <v>0</v>
      </c>
      <c r="AI7536" s="5">
        <v>0</v>
      </c>
      <c r="AL7536" s="5">
        <v>0</v>
      </c>
      <c r="AM7536" s="5">
        <v>0</v>
      </c>
      <c r="AN7536" s="5">
        <v>0</v>
      </c>
      <c r="AO7536" s="5" t="s">
        <v>7305</v>
      </c>
    </row>
    <row r="7537" spans="1:41" x14ac:dyDescent="0.4">
      <c r="A7537" s="5">
        <v>2029</v>
      </c>
      <c r="B7537" s="5" t="s">
        <v>6344</v>
      </c>
      <c r="C7537" s="5" t="s">
        <v>171</v>
      </c>
      <c r="D7537" s="5" t="s">
        <v>84</v>
      </c>
      <c r="E7537" s="5" t="s">
        <v>89</v>
      </c>
      <c r="F7537" s="5" t="s">
        <v>90</v>
      </c>
      <c r="G7537" s="5" t="s">
        <v>87</v>
      </c>
      <c r="H7537" s="5" t="s">
        <v>131</v>
      </c>
      <c r="I7537" s="5">
        <v>12381.279181791275</v>
      </c>
      <c r="J7537" s="5">
        <v>39857.672688424478</v>
      </c>
      <c r="K7537" s="5">
        <v>1465.9980730076541</v>
      </c>
      <c r="L7537" s="5">
        <v>2647.2792956931717</v>
      </c>
      <c r="M7537" s="5">
        <v>37072.151065413076</v>
      </c>
      <c r="N7537" s="5">
        <v>11855.039389362772</v>
      </c>
      <c r="O7537" s="5">
        <v>8182.4944183613261</v>
      </c>
      <c r="P7537" s="5">
        <v>10825.396844815867</v>
      </c>
      <c r="Q7537" s="5">
        <v>4890.4394211240424</v>
      </c>
      <c r="R7537" s="5">
        <v>10082.163317047125</v>
      </c>
      <c r="S7537" s="5">
        <v>21564.958346711883</v>
      </c>
      <c r="T7537" s="5">
        <v>10778.574308383222</v>
      </c>
      <c r="U7537" s="5">
        <v>1408.1272849431764</v>
      </c>
      <c r="V7537" s="5">
        <v>5679.6173980326221</v>
      </c>
      <c r="W7537" s="5">
        <v>3822.937567049365</v>
      </c>
      <c r="X7537" s="5">
        <v>17838.668491945591</v>
      </c>
      <c r="Y7537" s="5">
        <v>57526.147164840768</v>
      </c>
      <c r="Z7537" s="5">
        <v>17139.85212903703</v>
      </c>
      <c r="AA7537" s="5">
        <v>221072.91145836608</v>
      </c>
      <c r="AB7537" s="5">
        <v>1968.3059212078435</v>
      </c>
      <c r="AC7537" s="5">
        <v>12027.273524534388</v>
      </c>
      <c r="AD7537" s="5">
        <v>16419.181875261376</v>
      </c>
      <c r="AE7537" s="5">
        <v>27108.103133686196</v>
      </c>
      <c r="AF7537" s="5">
        <v>44060.640696420378</v>
      </c>
      <c r="AG7537" s="5">
        <v>237351.88696488008</v>
      </c>
      <c r="AH7537" s="5">
        <v>36623.601823926481</v>
      </c>
      <c r="AI7537" s="5">
        <v>5507.5698461268385</v>
      </c>
      <c r="AJ7537" s="5">
        <v>46391.393460309737</v>
      </c>
      <c r="AK7537" s="5">
        <v>1397.8863592344987</v>
      </c>
      <c r="AL7537" s="5">
        <v>924947.5</v>
      </c>
      <c r="AM7537" s="5">
        <v>762305.25</v>
      </c>
      <c r="AN7537" s="5">
        <v>162642.328125</v>
      </c>
      <c r="AO7537" s="5" t="s">
        <v>7306</v>
      </c>
    </row>
    <row r="7538" spans="1:41" x14ac:dyDescent="0.4">
      <c r="A7538" s="5">
        <v>2029</v>
      </c>
      <c r="B7538" s="5" t="s">
        <v>7352</v>
      </c>
      <c r="C7538" s="5" t="s">
        <v>171</v>
      </c>
      <c r="D7538" s="5" t="s">
        <v>84</v>
      </c>
      <c r="E7538" s="5" t="s">
        <v>89</v>
      </c>
      <c r="F7538" s="5" t="s">
        <v>90</v>
      </c>
      <c r="G7538" s="5" t="s">
        <v>87</v>
      </c>
      <c r="H7538" s="5" t="s">
        <v>131</v>
      </c>
      <c r="I7538" s="5">
        <v>15416.66666666667</v>
      </c>
      <c r="J7538" s="5">
        <v>59488.997932999999</v>
      </c>
      <c r="K7538" s="5">
        <v>1431.5093329555559</v>
      </c>
      <c r="L7538" s="5">
        <v>2885</v>
      </c>
      <c r="M7538" s="5">
        <v>34982.944698362058</v>
      </c>
      <c r="N7538" s="5">
        <v>14168.98799907827</v>
      </c>
      <c r="O7538" s="5">
        <v>8949.9825999999994</v>
      </c>
      <c r="P7538" s="5">
        <v>10560.31</v>
      </c>
      <c r="Q7538" s="5">
        <v>5631.7099753773264</v>
      </c>
      <c r="R7538" s="5">
        <v>11506.096579926099</v>
      </c>
      <c r="S7538" s="5">
        <v>21529.8</v>
      </c>
      <c r="T7538" s="5">
        <v>10288.59960567397</v>
      </c>
      <c r="U7538" s="5">
        <v>1475</v>
      </c>
      <c r="V7538" s="5">
        <v>11616</v>
      </c>
      <c r="W7538" s="5">
        <v>5429.4695715644984</v>
      </c>
      <c r="X7538" s="5">
        <v>17845.3</v>
      </c>
      <c r="Y7538" s="5">
        <v>53316</v>
      </c>
      <c r="Z7538" s="5">
        <v>19515.241332363868</v>
      </c>
      <c r="AA7538" s="5">
        <v>222248</v>
      </c>
      <c r="AB7538" s="5">
        <v>1982</v>
      </c>
      <c r="AC7538" s="5">
        <v>12549</v>
      </c>
      <c r="AE7538" s="5">
        <v>26458.759886152919</v>
      </c>
      <c r="AF7538" s="5">
        <v>47867.390220200003</v>
      </c>
      <c r="AG7538" s="5">
        <v>236215</v>
      </c>
      <c r="AH7538" s="5">
        <v>44027.523561467053</v>
      </c>
      <c r="AI7538" s="5">
        <v>6636</v>
      </c>
      <c r="AJ7538" s="5">
        <v>53800.41265413932</v>
      </c>
      <c r="AK7538" s="5">
        <v>1575</v>
      </c>
      <c r="AL7538" s="5">
        <v>959396.6875</v>
      </c>
      <c r="AM7538" s="5">
        <v>804718.5625</v>
      </c>
      <c r="AN7538" s="5">
        <v>154678.125</v>
      </c>
      <c r="AO7538" s="5" t="s">
        <v>8257</v>
      </c>
    </row>
    <row r="7539" spans="1:41" x14ac:dyDescent="0.4">
      <c r="A7539" s="5">
        <v>2029</v>
      </c>
      <c r="B7539" s="5" t="s">
        <v>6344</v>
      </c>
      <c r="C7539" s="5" t="s">
        <v>171</v>
      </c>
      <c r="D7539" s="5" t="s">
        <v>84</v>
      </c>
      <c r="E7539" s="5" t="s">
        <v>89</v>
      </c>
      <c r="F7539" s="5" t="s">
        <v>90</v>
      </c>
      <c r="G7539" s="5" t="s">
        <v>88</v>
      </c>
      <c r="H7539" s="5" t="s">
        <v>131</v>
      </c>
      <c r="I7539" s="5">
        <v>14737.64253773661</v>
      </c>
      <c r="J7539" s="5">
        <v>43541.530192134123</v>
      </c>
      <c r="K7539" s="5">
        <v>1683.7156895665751</v>
      </c>
      <c r="L7539" s="5">
        <v>3156.354408947328</v>
      </c>
      <c r="M7539" s="5">
        <v>43262.350984127646</v>
      </c>
      <c r="N7539" s="5">
        <v>13834.564366526531</v>
      </c>
      <c r="O7539" s="5">
        <v>9548.7835283201639</v>
      </c>
      <c r="P7539" s="5">
        <v>12521.95868145667</v>
      </c>
      <c r="Q7539" s="5">
        <v>5707.0307663013118</v>
      </c>
      <c r="R7539" s="5">
        <v>11765.65361237771</v>
      </c>
      <c r="S7539" s="5">
        <v>25165.812345427959</v>
      </c>
      <c r="T7539" s="5">
        <v>12794.13439195777</v>
      </c>
      <c r="U7539" s="5">
        <v>1579.7525028641689</v>
      </c>
      <c r="V7539" s="5">
        <v>6629</v>
      </c>
      <c r="W7539" s="5">
        <v>4461.2805586670866</v>
      </c>
      <c r="X7539" s="5">
        <v>21531</v>
      </c>
      <c r="Y7539" s="5">
        <v>69098.945131186134</v>
      </c>
      <c r="Z7539" s="5">
        <v>20198.681504274631</v>
      </c>
      <c r="AA7539" s="5">
        <v>279853</v>
      </c>
      <c r="AB7539" s="5">
        <v>2410</v>
      </c>
      <c r="AC7539" s="5">
        <v>14285.195019999999</v>
      </c>
      <c r="AD7539" s="5">
        <v>18169.42657747335</v>
      </c>
      <c r="AE7539" s="5">
        <v>31634.53532043907</v>
      </c>
      <c r="AF7539" s="5">
        <v>52446.113445408053</v>
      </c>
      <c r="AG7539" s="5">
        <v>282523</v>
      </c>
      <c r="AH7539" s="5">
        <v>47064.781546311562</v>
      </c>
      <c r="AI7539" s="5">
        <v>6427.2078340507887</v>
      </c>
      <c r="AJ7539" s="5">
        <v>55219.413534191437</v>
      </c>
      <c r="AK7539" s="5">
        <v>1631</v>
      </c>
      <c r="AL7539" s="5">
        <v>1112881.875</v>
      </c>
      <c r="AM7539" s="5">
        <v>918732.4375</v>
      </c>
      <c r="AN7539" s="5">
        <v>194149.484375</v>
      </c>
      <c r="AO7539" s="5" t="s">
        <v>7307</v>
      </c>
    </row>
    <row r="7540" spans="1:41" x14ac:dyDescent="0.4">
      <c r="A7540" s="5">
        <v>2029</v>
      </c>
      <c r="B7540" s="5" t="s">
        <v>7352</v>
      </c>
      <c r="C7540" s="5" t="s">
        <v>171</v>
      </c>
      <c r="D7540" s="5" t="s">
        <v>84</v>
      </c>
      <c r="E7540" s="5" t="s">
        <v>89</v>
      </c>
      <c r="F7540" s="5" t="s">
        <v>90</v>
      </c>
      <c r="G7540" s="5" t="s">
        <v>88</v>
      </c>
      <c r="H7540" s="5" t="s">
        <v>131</v>
      </c>
      <c r="I7540" s="5">
        <v>15725</v>
      </c>
      <c r="J7540" s="5">
        <v>70732.393418540087</v>
      </c>
      <c r="K7540" s="5">
        <v>1647.878965683539</v>
      </c>
      <c r="L7540" s="5">
        <v>3453.5906511218732</v>
      </c>
      <c r="M7540" s="5">
        <v>40988.095330919379</v>
      </c>
      <c r="N7540" s="5">
        <v>16584.800452921121</v>
      </c>
      <c r="O7540" s="5">
        <v>10486.33107309705</v>
      </c>
      <c r="P7540" s="5">
        <v>12084.9342128685</v>
      </c>
      <c r="Q7540" s="5">
        <v>6640.2156147165006</v>
      </c>
      <c r="R7540" s="5">
        <v>13464.858885918469</v>
      </c>
      <c r="S7540" s="5">
        <v>25514.679886685561</v>
      </c>
      <c r="T7540" s="5">
        <v>12266.50419336911</v>
      </c>
      <c r="U7540" s="5">
        <v>1621.0522599134231</v>
      </c>
      <c r="V7540" s="5">
        <v>13610</v>
      </c>
      <c r="W7540" s="5">
        <v>6332.124514072997</v>
      </c>
      <c r="X7540" s="5">
        <v>20929.48424646441</v>
      </c>
      <c r="Y7540" s="5">
        <v>65127.126430383571</v>
      </c>
      <c r="Z7540" s="5">
        <v>22735.06623664307</v>
      </c>
      <c r="AA7540" s="5">
        <v>283072</v>
      </c>
      <c r="AB7540" s="5">
        <v>2320</v>
      </c>
      <c r="AC7540" s="5">
        <v>14703.153572197431</v>
      </c>
      <c r="AD7540" s="5">
        <v>24719.707536813541</v>
      </c>
      <c r="AE7540" s="5">
        <v>28945.08509841498</v>
      </c>
      <c r="AF7540" s="5">
        <v>57318.444458081984</v>
      </c>
      <c r="AG7540" s="5">
        <v>282299</v>
      </c>
      <c r="AH7540" s="5">
        <v>55212.088677048458</v>
      </c>
      <c r="AI7540" s="5">
        <v>7775.1316523310343</v>
      </c>
      <c r="AJ7540" s="5">
        <v>64296.473351775639</v>
      </c>
      <c r="AK7540" s="5">
        <v>1845</v>
      </c>
      <c r="AL7540" s="5">
        <v>1182450.25</v>
      </c>
      <c r="AM7540" s="5">
        <v>972413.125</v>
      </c>
      <c r="AN7540" s="5">
        <v>210037.03125</v>
      </c>
      <c r="AO7540" s="5" t="s">
        <v>8258</v>
      </c>
    </row>
    <row r="7541" spans="1:41" x14ac:dyDescent="0.4">
      <c r="A7541" s="5">
        <v>2029</v>
      </c>
      <c r="B7541" s="5" t="s">
        <v>7352</v>
      </c>
      <c r="C7541" s="5" t="s">
        <v>171</v>
      </c>
      <c r="D7541" s="5" t="s">
        <v>84</v>
      </c>
      <c r="E7541" s="5" t="s">
        <v>91</v>
      </c>
      <c r="F7541" s="5" t="s">
        <v>92</v>
      </c>
      <c r="G7541" s="5" t="s">
        <v>87</v>
      </c>
      <c r="H7541" s="5" t="s">
        <v>131</v>
      </c>
      <c r="I7541" s="5">
        <v>744.87937999999997</v>
      </c>
      <c r="J7541" s="5">
        <v>2178.738317417859</v>
      </c>
      <c r="K7541" s="5">
        <v>422</v>
      </c>
      <c r="L7541" s="5">
        <v>190</v>
      </c>
      <c r="M7541" s="5">
        <v>1973.8920000000001</v>
      </c>
      <c r="N7541" s="5">
        <v>1033.99439453125</v>
      </c>
      <c r="O7541" s="5">
        <v>110</v>
      </c>
      <c r="P7541" s="5">
        <v>1235</v>
      </c>
      <c r="Q7541" s="5">
        <v>0</v>
      </c>
      <c r="R7541" s="5">
        <v>100</v>
      </c>
      <c r="S7541" s="5">
        <v>3637.6848528918722</v>
      </c>
      <c r="T7541" s="5">
        <v>1480</v>
      </c>
      <c r="U7541" s="5">
        <v>27</v>
      </c>
      <c r="V7541" s="5">
        <v>572</v>
      </c>
      <c r="W7541" s="5">
        <v>2123.046798376105</v>
      </c>
      <c r="X7541" s="5">
        <v>280</v>
      </c>
      <c r="Y7541" s="5">
        <v>2531</v>
      </c>
      <c r="Z7541" s="5">
        <v>0</v>
      </c>
      <c r="AA7541" s="5">
        <v>7608</v>
      </c>
      <c r="AB7541" s="5">
        <v>90</v>
      </c>
      <c r="AC7541" s="5">
        <v>164</v>
      </c>
      <c r="AD7541" s="5">
        <v>0</v>
      </c>
      <c r="AE7541" s="5">
        <v>500</v>
      </c>
      <c r="AF7541" s="5">
        <v>5535</v>
      </c>
      <c r="AG7541" s="5">
        <v>18407</v>
      </c>
      <c r="AH7541" s="5">
        <v>1702</v>
      </c>
      <c r="AI7541" s="5">
        <v>535</v>
      </c>
      <c r="AJ7541" s="5">
        <v>1750</v>
      </c>
      <c r="AL7541" s="5">
        <v>54930.234375</v>
      </c>
      <c r="AM7541" s="5">
        <v>42576.61328125</v>
      </c>
      <c r="AN7541" s="5">
        <v>12353.6240234375</v>
      </c>
      <c r="AO7541" s="5" t="s">
        <v>8259</v>
      </c>
    </row>
    <row r="7542" spans="1:41" x14ac:dyDescent="0.4">
      <c r="A7542" s="5">
        <v>2029</v>
      </c>
      <c r="B7542" s="5" t="s">
        <v>6344</v>
      </c>
      <c r="C7542" s="5" t="s">
        <v>171</v>
      </c>
      <c r="D7542" s="5" t="s">
        <v>84</v>
      </c>
      <c r="E7542" s="5" t="s">
        <v>91</v>
      </c>
      <c r="F7542" s="5" t="s">
        <v>92</v>
      </c>
      <c r="G7542" s="5" t="s">
        <v>87</v>
      </c>
      <c r="H7542" s="5" t="s">
        <v>131</v>
      </c>
      <c r="I7542" s="5">
        <v>290.84229012644516</v>
      </c>
      <c r="J7542" s="5">
        <v>3644.4894365756572</v>
      </c>
      <c r="K7542" s="5">
        <v>460.84165689049405</v>
      </c>
      <c r="L7542" s="5">
        <v>194.57758846487528</v>
      </c>
      <c r="M7542" s="5">
        <v>1400.4688825882965</v>
      </c>
      <c r="N7542" s="5">
        <v>981.24146542494475</v>
      </c>
      <c r="O7542" s="5">
        <v>112.6501827954541</v>
      </c>
      <c r="P7542" s="5">
        <v>921.6833137809881</v>
      </c>
      <c r="Q7542" s="5">
        <v>0</v>
      </c>
      <c r="R7542" s="5">
        <v>102.40925708677646</v>
      </c>
      <c r="S7542" s="5">
        <v>3379.5054838636233</v>
      </c>
      <c r="T7542" s="5">
        <v>1484.9342277582587</v>
      </c>
      <c r="V7542" s="5">
        <v>604.21461681198116</v>
      </c>
      <c r="W7542" s="5">
        <v>608.31098709545222</v>
      </c>
      <c r="X7542" s="5">
        <v>286.7459198429741</v>
      </c>
      <c r="Y7542" s="5">
        <v>3888.479491584902</v>
      </c>
      <c r="AA7542" s="5">
        <v>6829.6733551171219</v>
      </c>
      <c r="AB7542" s="5">
        <v>54.276906255991527</v>
      </c>
      <c r="AC7542" s="5">
        <v>157.32062965412339</v>
      </c>
      <c r="AD7542" s="5">
        <v>0</v>
      </c>
      <c r="AE7542" s="5">
        <v>512.0462854338823</v>
      </c>
      <c r="AF7542" s="5">
        <v>6436.4218079039001</v>
      </c>
      <c r="AG7542" s="5">
        <v>14991.691144933206</v>
      </c>
      <c r="AH7542" s="5">
        <v>1783.9692584516458</v>
      </c>
      <c r="AI7542" s="5">
        <v>112.6501827954541</v>
      </c>
      <c r="AJ7542" s="5">
        <v>1446.0187100652836</v>
      </c>
      <c r="AL7542" s="5">
        <v>50685.4609375</v>
      </c>
      <c r="AM7542" s="5">
        <v>41001.109375</v>
      </c>
      <c r="AN7542" s="5">
        <v>9684.3544921875</v>
      </c>
      <c r="AO7542" s="5" t="s">
        <v>7308</v>
      </c>
    </row>
    <row r="7543" spans="1:41" x14ac:dyDescent="0.4">
      <c r="A7543" s="5">
        <v>2029</v>
      </c>
      <c r="B7543" s="5" t="s">
        <v>6344</v>
      </c>
      <c r="C7543" s="5" t="s">
        <v>171</v>
      </c>
      <c r="D7543" s="5" t="s">
        <v>84</v>
      </c>
      <c r="E7543" s="5" t="s">
        <v>91</v>
      </c>
      <c r="F7543" s="5" t="s">
        <v>92</v>
      </c>
      <c r="G7543" s="5" t="s">
        <v>88</v>
      </c>
      <c r="H7543" s="5" t="s">
        <v>131</v>
      </c>
      <c r="I7543" s="5">
        <v>346.19441527851097</v>
      </c>
      <c r="J7543" s="5">
        <v>4614.8220917036306</v>
      </c>
      <c r="K7543" s="5">
        <v>529.28195636743544</v>
      </c>
      <c r="L7543" s="5">
        <v>231.99510162475531</v>
      </c>
      <c r="M7543" s="5">
        <v>1634.3151017586861</v>
      </c>
      <c r="N7543" s="5">
        <v>1145.0867236009999</v>
      </c>
      <c r="O7543" s="5">
        <v>131.46018254845421</v>
      </c>
      <c r="P7543" s="5">
        <v>1063.351229810396</v>
      </c>
      <c r="Q7543" s="5">
        <v>0</v>
      </c>
      <c r="R7543" s="5">
        <v>119.5092568622311</v>
      </c>
      <c r="S7543" s="5">
        <v>3943.8054764536259</v>
      </c>
      <c r="T7543" s="5">
        <v>1762.612339034562</v>
      </c>
      <c r="U7543" s="5">
        <v>0</v>
      </c>
      <c r="V7543" s="5">
        <v>705</v>
      </c>
      <c r="W7543" s="5">
        <v>709.88498576165262</v>
      </c>
      <c r="X7543" s="5">
        <v>346</v>
      </c>
      <c r="Y7543" s="5">
        <v>4739</v>
      </c>
      <c r="Z7543" s="5">
        <v>0</v>
      </c>
      <c r="AA7543" s="5">
        <v>8340</v>
      </c>
      <c r="AB7543" s="5">
        <v>67</v>
      </c>
      <c r="AC7543" s="5">
        <v>186.85498999999999</v>
      </c>
      <c r="AD7543" s="5">
        <v>0</v>
      </c>
      <c r="AE7543" s="5">
        <v>597.54628431115543</v>
      </c>
      <c r="AF7543" s="5">
        <v>7661.3799296670504</v>
      </c>
      <c r="AG7543" s="5">
        <v>17845</v>
      </c>
      <c r="AH7543" s="5">
        <v>2292.56870577675</v>
      </c>
      <c r="AI7543" s="5">
        <v>131.46018254845421</v>
      </c>
      <c r="AJ7543" s="5">
        <v>1721.220121032597</v>
      </c>
      <c r="AL7543" s="5">
        <v>60865.3515625</v>
      </c>
      <c r="AM7543" s="5">
        <v>49316.9609375</v>
      </c>
      <c r="AN7543" s="5">
        <v>11548.388671875</v>
      </c>
      <c r="AO7543" s="5" t="s">
        <v>7309</v>
      </c>
    </row>
    <row r="7544" spans="1:41" x14ac:dyDescent="0.4">
      <c r="A7544" s="5">
        <v>2029</v>
      </c>
      <c r="B7544" s="5" t="s">
        <v>7352</v>
      </c>
      <c r="C7544" s="5" t="s">
        <v>171</v>
      </c>
      <c r="D7544" s="5" t="s">
        <v>84</v>
      </c>
      <c r="E7544" s="5" t="s">
        <v>91</v>
      </c>
      <c r="F7544" s="5" t="s">
        <v>92</v>
      </c>
      <c r="G7544" s="5" t="s">
        <v>88</v>
      </c>
      <c r="H7544" s="5" t="s">
        <v>131</v>
      </c>
      <c r="I7544" s="5">
        <v>759.77696760000003</v>
      </c>
      <c r="J7544" s="5">
        <v>2637.3068407895398</v>
      </c>
      <c r="K7544" s="5">
        <v>498.12845499132698</v>
      </c>
      <c r="L7544" s="5">
        <v>227.44617806348549</v>
      </c>
      <c r="M7544" s="5">
        <v>2312.7287081830559</v>
      </c>
      <c r="N7544" s="5">
        <v>1210.2904387988281</v>
      </c>
      <c r="O7544" s="5">
        <v>128.88253191024921</v>
      </c>
      <c r="P7544" s="5">
        <v>1235</v>
      </c>
      <c r="Q7544" s="5">
        <v>0</v>
      </c>
      <c r="R7544" s="5">
        <v>117.0236908093548</v>
      </c>
      <c r="S7544" s="5">
        <v>4310.9485272703496</v>
      </c>
      <c r="T7544" s="5">
        <v>1775.576556820613</v>
      </c>
      <c r="U7544" s="5">
        <v>29.820397504901742</v>
      </c>
      <c r="V7544" s="5">
        <v>670</v>
      </c>
      <c r="W7544" s="5">
        <v>1812</v>
      </c>
      <c r="X7544" s="5">
        <v>328.38625866757621</v>
      </c>
      <c r="Y7544" s="5">
        <v>2990</v>
      </c>
      <c r="Z7544" s="5">
        <v>0</v>
      </c>
      <c r="AA7544" s="5">
        <v>9338</v>
      </c>
      <c r="AB7544" s="5">
        <v>105</v>
      </c>
      <c r="AC7544" s="5">
        <v>192.15213848437151</v>
      </c>
      <c r="AD7544" s="5">
        <v>0</v>
      </c>
      <c r="AE7544" s="5">
        <v>585.82969050113275</v>
      </c>
      <c r="AF7544" s="5">
        <v>6627.8438957301096</v>
      </c>
      <c r="AG7544" s="5">
        <v>21998</v>
      </c>
      <c r="AH7544" s="5">
        <v>2134.3688521827289</v>
      </c>
      <c r="AI7544" s="5">
        <v>626.83776883621215</v>
      </c>
      <c r="AJ7544" s="5">
        <v>2091.411995089044</v>
      </c>
      <c r="AL7544" s="5">
        <v>64742.75390625</v>
      </c>
      <c r="AM7544" s="5">
        <v>50709.90234375</v>
      </c>
      <c r="AN7544" s="5">
        <v>14032.8583984375</v>
      </c>
      <c r="AO7544" s="5" t="s">
        <v>8260</v>
      </c>
    </row>
    <row r="7545" spans="1:41" x14ac:dyDescent="0.4">
      <c r="A7545" s="5">
        <v>2029</v>
      </c>
      <c r="B7545" s="5" t="s">
        <v>7352</v>
      </c>
      <c r="C7545" s="5" t="s">
        <v>171</v>
      </c>
      <c r="D7545" s="5" t="s">
        <v>84</v>
      </c>
      <c r="E7545" s="5" t="s">
        <v>93</v>
      </c>
      <c r="F7545" s="5" t="s">
        <v>225</v>
      </c>
      <c r="G7545" s="5" t="s">
        <v>87</v>
      </c>
      <c r="H7545" s="5" t="s">
        <v>131</v>
      </c>
      <c r="J7545" s="5">
        <v>0</v>
      </c>
      <c r="K7545" s="5">
        <v>40.599999999999987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21.566700000000001</v>
      </c>
      <c r="S7545" s="5">
        <v>0</v>
      </c>
      <c r="T7545" s="5">
        <v>0</v>
      </c>
      <c r="U7545" s="5">
        <v>0</v>
      </c>
      <c r="V7545" s="5">
        <v>0</v>
      </c>
      <c r="W7545" s="5">
        <v>43.351397097083833</v>
      </c>
      <c r="X7545" s="5">
        <v>0</v>
      </c>
      <c r="Z7545" s="5">
        <v>0</v>
      </c>
      <c r="AA7545" s="5">
        <v>0</v>
      </c>
      <c r="AB7545" s="5">
        <v>0</v>
      </c>
      <c r="AC7545" s="5">
        <v>0</v>
      </c>
      <c r="AD7545" s="5">
        <v>0</v>
      </c>
      <c r="AF7545" s="5">
        <v>47.3</v>
      </c>
      <c r="AG7545" s="5">
        <v>0</v>
      </c>
      <c r="AH7545" s="5">
        <v>0</v>
      </c>
      <c r="AI7545" s="5">
        <v>0</v>
      </c>
      <c r="AJ7545" s="5">
        <v>0</v>
      </c>
      <c r="AL7545" s="5">
        <v>152.81809997558594</v>
      </c>
      <c r="AM7545" s="5">
        <v>68.86669921875</v>
      </c>
      <c r="AN7545" s="5">
        <v>83.951393127441406</v>
      </c>
      <c r="AO7545" s="5" t="s">
        <v>8261</v>
      </c>
    </row>
    <row r="7546" spans="1:41" x14ac:dyDescent="0.4">
      <c r="A7546" s="5">
        <v>2029</v>
      </c>
      <c r="B7546" s="5" t="s">
        <v>6344</v>
      </c>
      <c r="C7546" s="5" t="s">
        <v>171</v>
      </c>
      <c r="D7546" s="5" t="s">
        <v>84</v>
      </c>
      <c r="E7546" s="5" t="s">
        <v>93</v>
      </c>
      <c r="F7546" s="5" t="s">
        <v>225</v>
      </c>
      <c r="G7546" s="5" t="s">
        <v>87</v>
      </c>
      <c r="H7546" s="5" t="s">
        <v>131</v>
      </c>
      <c r="J7546" s="5">
        <v>0</v>
      </c>
      <c r="K7546" s="5">
        <v>41.578158377231233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22.086297248133821</v>
      </c>
      <c r="T7546" s="5">
        <v>0</v>
      </c>
      <c r="U7546" s="5">
        <v>0</v>
      </c>
      <c r="V7546" s="5">
        <v>716.8647996074352</v>
      </c>
      <c r="W7546" s="5">
        <v>10.240925708677645</v>
      </c>
      <c r="X7546" s="5">
        <v>0</v>
      </c>
      <c r="Z7546" s="5">
        <v>0</v>
      </c>
      <c r="AA7546" s="5">
        <v>0</v>
      </c>
      <c r="AB7546" s="5">
        <v>0</v>
      </c>
      <c r="AC7546" s="5">
        <v>0</v>
      </c>
      <c r="AD7546" s="5">
        <v>0</v>
      </c>
      <c r="AF7546" s="5">
        <v>39.632382492582494</v>
      </c>
      <c r="AG7546" s="5">
        <v>0</v>
      </c>
      <c r="AH7546" s="5">
        <v>0</v>
      </c>
      <c r="AI7546" s="5">
        <v>0</v>
      </c>
      <c r="AL7546" s="5">
        <v>830.40252685546875</v>
      </c>
      <c r="AM7546" s="5">
        <v>778.58349609375</v>
      </c>
      <c r="AN7546" s="5">
        <v>51.819084167480469</v>
      </c>
      <c r="AO7546" s="5" t="s">
        <v>7310</v>
      </c>
    </row>
    <row r="7547" spans="1:41" x14ac:dyDescent="0.4">
      <c r="A7547" s="5">
        <v>2029</v>
      </c>
      <c r="B7547" s="5" t="s">
        <v>7352</v>
      </c>
      <c r="C7547" s="5" t="s">
        <v>171</v>
      </c>
      <c r="D7547" s="5" t="s">
        <v>84</v>
      </c>
      <c r="E7547" s="5" t="s">
        <v>93</v>
      </c>
      <c r="F7547" s="5" t="s">
        <v>225</v>
      </c>
      <c r="G7547" s="5" t="s">
        <v>88</v>
      </c>
      <c r="H7547" s="5" t="s">
        <v>131</v>
      </c>
      <c r="I7547" s="5">
        <v>0</v>
      </c>
      <c r="J7547" s="5">
        <v>0</v>
      </c>
      <c r="K7547" s="5">
        <v>47.924206807222447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25.238148325781129</v>
      </c>
      <c r="S7547" s="5">
        <v>0</v>
      </c>
      <c r="T7547" s="5">
        <v>0</v>
      </c>
      <c r="U7547" s="5">
        <v>0</v>
      </c>
      <c r="V7547" s="5">
        <v>0</v>
      </c>
      <c r="W7547" s="5">
        <v>43.351397097083833</v>
      </c>
      <c r="X7547" s="5">
        <v>0</v>
      </c>
      <c r="Y7547" s="5">
        <v>0</v>
      </c>
      <c r="Z7547" s="5">
        <v>0</v>
      </c>
      <c r="AA7547" s="5">
        <v>0</v>
      </c>
      <c r="AB7547" s="5">
        <v>0</v>
      </c>
      <c r="AC7547" s="5">
        <v>0</v>
      </c>
      <c r="AD7547" s="5">
        <v>0</v>
      </c>
      <c r="AF7547" s="5">
        <v>56.639027329364787</v>
      </c>
      <c r="AG7547" s="5">
        <v>0</v>
      </c>
      <c r="AH7547" s="5">
        <v>0</v>
      </c>
      <c r="AI7547" s="5">
        <v>0</v>
      </c>
      <c r="AJ7547" s="5">
        <v>0</v>
      </c>
      <c r="AL7547" s="5">
        <v>173.15277099609375</v>
      </c>
      <c r="AM7547" s="5">
        <v>81.877174377441406</v>
      </c>
      <c r="AN7547" s="5">
        <v>91.275604248046875</v>
      </c>
      <c r="AO7547" s="5" t="s">
        <v>8262</v>
      </c>
    </row>
    <row r="7548" spans="1:41" x14ac:dyDescent="0.4">
      <c r="A7548" s="5">
        <v>2029</v>
      </c>
      <c r="B7548" s="5" t="s">
        <v>6344</v>
      </c>
      <c r="C7548" s="5" t="s">
        <v>171</v>
      </c>
      <c r="D7548" s="5" t="s">
        <v>84</v>
      </c>
      <c r="E7548" s="5" t="s">
        <v>93</v>
      </c>
      <c r="F7548" s="5" t="s">
        <v>225</v>
      </c>
      <c r="G7548" s="5" t="s">
        <v>88</v>
      </c>
      <c r="H7548" s="5" t="s">
        <v>131</v>
      </c>
      <c r="I7548" s="5">
        <v>0</v>
      </c>
      <c r="J7548" s="5">
        <v>0</v>
      </c>
      <c r="K7548" s="5">
        <v>47.752994285595278</v>
      </c>
      <c r="L7548" s="5">
        <v>0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25.7742028997068</v>
      </c>
      <c r="S7548" s="5">
        <v>0</v>
      </c>
      <c r="T7548" s="5">
        <v>0</v>
      </c>
      <c r="U7548" s="5">
        <v>0</v>
      </c>
      <c r="V7548" s="5">
        <v>837</v>
      </c>
      <c r="W7548" s="5">
        <v>11.95092568622311</v>
      </c>
      <c r="X7548" s="5">
        <v>0</v>
      </c>
      <c r="Z7548" s="5">
        <v>0</v>
      </c>
      <c r="AA7548" s="5">
        <v>0</v>
      </c>
      <c r="AB7548" s="5">
        <v>0</v>
      </c>
      <c r="AC7548" s="5">
        <v>0</v>
      </c>
      <c r="AD7548" s="5">
        <v>0</v>
      </c>
      <c r="AE7548" s="5">
        <v>0</v>
      </c>
      <c r="AF7548" s="5">
        <v>47.175084053797107</v>
      </c>
      <c r="AG7548" s="5">
        <v>0</v>
      </c>
      <c r="AH7548" s="5">
        <v>0</v>
      </c>
      <c r="AI7548" s="5">
        <v>0</v>
      </c>
      <c r="AJ7548" s="5">
        <v>0</v>
      </c>
      <c r="AL7548" s="5">
        <v>969.65325927734375</v>
      </c>
      <c r="AM7548" s="5">
        <v>909.9493408203125</v>
      </c>
      <c r="AN7548" s="5">
        <v>59.70391845703125</v>
      </c>
      <c r="AO7548" s="5" t="s">
        <v>7311</v>
      </c>
    </row>
    <row r="7549" spans="1:41" x14ac:dyDescent="0.4">
      <c r="A7549" s="5">
        <v>2029</v>
      </c>
      <c r="B7549" s="5" t="s">
        <v>6344</v>
      </c>
      <c r="C7549" s="5" t="s">
        <v>171</v>
      </c>
      <c r="D7549" s="5" t="s">
        <v>84</v>
      </c>
      <c r="E7549" s="5" t="s">
        <v>93</v>
      </c>
      <c r="F7549" s="5" t="s">
        <v>228</v>
      </c>
      <c r="G7549" s="5" t="s">
        <v>87</v>
      </c>
      <c r="H7549" s="5" t="s">
        <v>131</v>
      </c>
      <c r="I7549" s="5">
        <v>358.4323998037176</v>
      </c>
      <c r="J7549" s="5">
        <v>0</v>
      </c>
      <c r="K7549" s="5">
        <v>102.35725878649066</v>
      </c>
      <c r="L7549" s="5">
        <v>107.52971994111529</v>
      </c>
      <c r="M7549" s="5">
        <v>358.4323998037176</v>
      </c>
      <c r="N7549" s="5">
        <v>143.13639453761658</v>
      </c>
      <c r="O7549" s="5">
        <v>0</v>
      </c>
      <c r="P7549" s="5">
        <v>143.37295992148705</v>
      </c>
      <c r="Q7549" s="5">
        <v>253.62876571038584</v>
      </c>
      <c r="R7549" s="5">
        <v>150.70794747087967</v>
      </c>
      <c r="S7549" s="5">
        <v>1311.9537275204136</v>
      </c>
      <c r="T7549" s="5">
        <v>256.02314271694115</v>
      </c>
      <c r="U7549" s="5">
        <v>158.7343484845035</v>
      </c>
      <c r="V7549" s="5">
        <v>0</v>
      </c>
      <c r="W7549" s="5">
        <v>0</v>
      </c>
      <c r="X7549" s="5">
        <v>51.204628543388232</v>
      </c>
      <c r="Z7549" s="5">
        <v>1284.6303837504395</v>
      </c>
      <c r="AA7549" s="5">
        <v>0</v>
      </c>
      <c r="AB7549" s="5">
        <v>0</v>
      </c>
      <c r="AC7549" s="5">
        <v>71.292204320959428</v>
      </c>
      <c r="AD7549" s="5">
        <v>226.3992635191286</v>
      </c>
      <c r="AF7549" s="5">
        <v>369.90223659743657</v>
      </c>
      <c r="AG7549" s="5">
        <v>38525.338423474437</v>
      </c>
      <c r="AH7549" s="5">
        <v>686.14202248140225</v>
      </c>
      <c r="AI7549" s="5">
        <v>0</v>
      </c>
      <c r="AJ7549" s="5">
        <v>0</v>
      </c>
      <c r="AK7549" s="5">
        <v>60.42146168119811</v>
      </c>
      <c r="AL7549" s="5">
        <v>44619.640625</v>
      </c>
      <c r="AM7549" s="5">
        <v>41566.70703125</v>
      </c>
      <c r="AN7549" s="5">
        <v>3052.933837890625</v>
      </c>
      <c r="AO7549" s="5" t="s">
        <v>7312</v>
      </c>
    </row>
    <row r="7550" spans="1:41" x14ac:dyDescent="0.4">
      <c r="A7550" s="5">
        <v>2029</v>
      </c>
      <c r="B7550" s="5" t="s">
        <v>7352</v>
      </c>
      <c r="C7550" s="5" t="s">
        <v>171</v>
      </c>
      <c r="D7550" s="5" t="s">
        <v>84</v>
      </c>
      <c r="E7550" s="5" t="s">
        <v>93</v>
      </c>
      <c r="F7550" s="5" t="s">
        <v>228</v>
      </c>
      <c r="G7550" s="5" t="s">
        <v>87</v>
      </c>
      <c r="H7550" s="5" t="s">
        <v>131</v>
      </c>
      <c r="I7550" s="5">
        <v>490.1960784313726</v>
      </c>
      <c r="J7550" s="5">
        <v>0</v>
      </c>
      <c r="K7550" s="5">
        <v>99.949225000000013</v>
      </c>
      <c r="L7550" s="5">
        <v>105</v>
      </c>
      <c r="M7550" s="5">
        <v>0</v>
      </c>
      <c r="N7550" s="5">
        <v>137.03561718750001</v>
      </c>
      <c r="O7550" s="5">
        <v>0</v>
      </c>
      <c r="P7550" s="5">
        <v>250</v>
      </c>
      <c r="Q7550" s="5">
        <v>349.25244004026058</v>
      </c>
      <c r="R7550" s="5">
        <v>151.96660281179999</v>
      </c>
      <c r="S7550" s="5">
        <v>1050</v>
      </c>
      <c r="T7550" s="5">
        <v>237.5</v>
      </c>
      <c r="U7550" s="5">
        <v>125</v>
      </c>
      <c r="V7550" s="5">
        <v>700</v>
      </c>
      <c r="W7550" s="5">
        <v>0</v>
      </c>
      <c r="X7550" s="5">
        <v>340</v>
      </c>
      <c r="Y7550" s="5">
        <v>2120.7215449175628</v>
      </c>
      <c r="Z7550" s="5">
        <v>400.54672883723771</v>
      </c>
      <c r="AA7550" s="5">
        <v>0</v>
      </c>
      <c r="AB7550" s="5">
        <v>0</v>
      </c>
      <c r="AC7550" s="5">
        <v>74</v>
      </c>
      <c r="AD7550" s="5">
        <v>1050.6770736000001</v>
      </c>
      <c r="AF7550" s="5">
        <v>455.8</v>
      </c>
      <c r="AG7550" s="5">
        <v>35969</v>
      </c>
      <c r="AH7550" s="5">
        <v>938.4</v>
      </c>
      <c r="AI7550" s="5">
        <v>6</v>
      </c>
      <c r="AJ7550" s="5">
        <v>0</v>
      </c>
      <c r="AK7550" s="5">
        <v>159</v>
      </c>
      <c r="AL7550" s="5">
        <v>45210.04296875</v>
      </c>
      <c r="AM7550" s="5">
        <v>41328.51953125</v>
      </c>
      <c r="AN7550" s="5">
        <v>3881.526123046875</v>
      </c>
      <c r="AO7550" s="5" t="s">
        <v>8263</v>
      </c>
    </row>
    <row r="7551" spans="1:41" x14ac:dyDescent="0.4">
      <c r="A7551" s="5">
        <v>2029</v>
      </c>
      <c r="B7551" s="5" t="s">
        <v>7352</v>
      </c>
      <c r="C7551" s="5" t="s">
        <v>171</v>
      </c>
      <c r="D7551" s="5" t="s">
        <v>84</v>
      </c>
      <c r="E7551" s="5" t="s">
        <v>93</v>
      </c>
      <c r="F7551" s="5" t="s">
        <v>228</v>
      </c>
      <c r="G7551" s="5" t="s">
        <v>88</v>
      </c>
      <c r="H7551" s="5" t="s">
        <v>131</v>
      </c>
      <c r="I7551" s="5">
        <v>500.00000000000011</v>
      </c>
      <c r="J7551" s="5">
        <v>0</v>
      </c>
      <c r="K7551" s="5">
        <v>117.9799834759017</v>
      </c>
      <c r="L7551" s="5">
        <v>125.69394050876831</v>
      </c>
      <c r="M7551" s="5">
        <v>0</v>
      </c>
      <c r="N7551" s="5">
        <v>160.40018991796879</v>
      </c>
      <c r="O7551" s="5">
        <v>0</v>
      </c>
      <c r="P7551" s="5">
        <v>286.09326366528308</v>
      </c>
      <c r="Q7551" s="5">
        <v>411.79526573148792</v>
      </c>
      <c r="R7551" s="5">
        <v>177.83692740796121</v>
      </c>
      <c r="S7551" s="5">
        <v>1244.334277620397</v>
      </c>
      <c r="T7551" s="5">
        <v>284.35565222177718</v>
      </c>
      <c r="U7551" s="5">
        <v>137.37731016215449</v>
      </c>
      <c r="V7551" s="5">
        <v>820</v>
      </c>
      <c r="W7551" s="5">
        <v>0</v>
      </c>
      <c r="X7551" s="5">
        <v>398.7547426677711</v>
      </c>
      <c r="Y7551" s="5">
        <v>2590.5262994126442</v>
      </c>
      <c r="Z7551" s="5">
        <v>466.63304111352511</v>
      </c>
      <c r="AA7551" s="5">
        <v>0</v>
      </c>
      <c r="AB7551" s="5">
        <v>0</v>
      </c>
      <c r="AC7551" s="5">
        <v>86.702794194167652</v>
      </c>
      <c r="AD7551" s="5">
        <v>1238.8284092481019</v>
      </c>
      <c r="AF7551" s="5">
        <v>545.79426335569713</v>
      </c>
      <c r="AG7551" s="5">
        <v>42986</v>
      </c>
      <c r="AH7551" s="5">
        <v>1176.7871509331801</v>
      </c>
      <c r="AI7551" s="5">
        <v>7.0299562860135936</v>
      </c>
      <c r="AJ7551" s="5">
        <v>0</v>
      </c>
      <c r="AK7551" s="5">
        <v>186</v>
      </c>
      <c r="AL7551" s="5">
        <v>53948.92578125</v>
      </c>
      <c r="AM7551" s="5">
        <v>49294.8515625</v>
      </c>
      <c r="AN7551" s="5">
        <v>4654.0703125</v>
      </c>
      <c r="AO7551" s="5" t="s">
        <v>8264</v>
      </c>
    </row>
    <row r="7552" spans="1:41" x14ac:dyDescent="0.4">
      <c r="A7552" s="5">
        <v>2029</v>
      </c>
      <c r="B7552" s="5" t="s">
        <v>6344</v>
      </c>
      <c r="C7552" s="5" t="s">
        <v>171</v>
      </c>
      <c r="D7552" s="5" t="s">
        <v>84</v>
      </c>
      <c r="E7552" s="5" t="s">
        <v>93</v>
      </c>
      <c r="F7552" s="5" t="s">
        <v>228</v>
      </c>
      <c r="G7552" s="5" t="s">
        <v>88</v>
      </c>
      <c r="H7552" s="5" t="s">
        <v>131</v>
      </c>
      <c r="I7552" s="5">
        <v>426.648046998165</v>
      </c>
      <c r="J7552" s="5">
        <v>0</v>
      </c>
      <c r="K7552" s="5">
        <v>117.5584918786866</v>
      </c>
      <c r="L7552" s="5">
        <v>128.20781931894371</v>
      </c>
      <c r="M7552" s="5">
        <v>418.28239901780881</v>
      </c>
      <c r="N7552" s="5">
        <v>167.036953517</v>
      </c>
      <c r="O7552" s="5">
        <v>0</v>
      </c>
      <c r="P7552" s="5">
        <v>165.8424449386124</v>
      </c>
      <c r="Q7552" s="5">
        <v>295.97895904321553</v>
      </c>
      <c r="R7552" s="5">
        <v>175.8727220354248</v>
      </c>
      <c r="S7552" s="5">
        <v>1531.0199436437881</v>
      </c>
      <c r="T7552" s="5">
        <v>303.89867914388998</v>
      </c>
      <c r="U7552" s="5">
        <v>178.08119123196079</v>
      </c>
      <c r="V7552" s="5">
        <v>0</v>
      </c>
      <c r="W7552" s="5">
        <v>0</v>
      </c>
      <c r="X7552" s="5">
        <v>62</v>
      </c>
      <c r="Z7552" s="5">
        <v>1513.8893717834569</v>
      </c>
      <c r="AA7552" s="5">
        <v>0</v>
      </c>
      <c r="AB7552" s="5">
        <v>0</v>
      </c>
      <c r="AC7552" s="5">
        <v>84.676140000000004</v>
      </c>
      <c r="AD7552" s="5">
        <v>250.53287228048109</v>
      </c>
      <c r="AE7552" s="5">
        <v>0</v>
      </c>
      <c r="AF7552" s="5">
        <v>440.30078450210641</v>
      </c>
      <c r="AG7552" s="5">
        <v>45857</v>
      </c>
      <c r="AH7552" s="5">
        <v>881.7571945295191</v>
      </c>
      <c r="AI7552" s="5">
        <v>0</v>
      </c>
      <c r="AJ7552" s="5">
        <v>0</v>
      </c>
      <c r="AK7552" s="5">
        <v>71</v>
      </c>
      <c r="AL7552" s="5">
        <v>53069.5859375</v>
      </c>
      <c r="AM7552" s="5">
        <v>49433.53515625</v>
      </c>
      <c r="AN7552" s="5">
        <v>3636.049560546875</v>
      </c>
      <c r="AO7552" s="5" t="s">
        <v>7313</v>
      </c>
    </row>
    <row r="7553" spans="1:41" x14ac:dyDescent="0.4">
      <c r="A7553" s="5">
        <v>2029</v>
      </c>
      <c r="B7553" s="5" t="s">
        <v>6344</v>
      </c>
      <c r="C7553" s="5" t="s">
        <v>171</v>
      </c>
      <c r="D7553" s="5" t="s">
        <v>84</v>
      </c>
      <c r="E7553" s="5" t="s">
        <v>93</v>
      </c>
      <c r="F7553" s="5" t="s">
        <v>231</v>
      </c>
      <c r="G7553" s="5" t="s">
        <v>87</v>
      </c>
      <c r="H7553" s="5" t="s">
        <v>131</v>
      </c>
      <c r="I7553" s="5">
        <v>634.937393938014</v>
      </c>
      <c r="J7553" s="5">
        <v>112.83042308792683</v>
      </c>
      <c r="K7553" s="5">
        <v>22.278027859251683</v>
      </c>
      <c r="L7553" s="5">
        <v>788.55127956817876</v>
      </c>
      <c r="M7553" s="5">
        <v>0</v>
      </c>
      <c r="N7553" s="5">
        <v>2363.0372821859692</v>
      </c>
      <c r="O7553" s="5">
        <v>57.18737734239771</v>
      </c>
      <c r="P7553" s="5">
        <v>1352.0786985395835</v>
      </c>
      <c r="Q7553" s="5">
        <v>44.500574959565377</v>
      </c>
      <c r="R7553" s="5">
        <v>0</v>
      </c>
      <c r="S7553" s="5">
        <v>0</v>
      </c>
      <c r="T7553" s="5">
        <v>128.01157135847058</v>
      </c>
      <c r="U7553" s="5">
        <v>0</v>
      </c>
      <c r="V7553" s="5">
        <v>0</v>
      </c>
      <c r="W7553" s="5">
        <v>142.34886735061929</v>
      </c>
      <c r="X7553" s="5">
        <v>880.7196109462775</v>
      </c>
      <c r="Y7553" s="5">
        <v>1419.3923032227217</v>
      </c>
      <c r="Z7553" s="5">
        <v>121.50010746880952</v>
      </c>
      <c r="AA7553" s="5">
        <v>3437.8787604030858</v>
      </c>
      <c r="AB7553" s="5">
        <v>149.51751534669364</v>
      </c>
      <c r="AC7553" s="5">
        <v>553.00998826859291</v>
      </c>
      <c r="AD7553" s="5">
        <v>258.75971235753565</v>
      </c>
      <c r="AE7553" s="5">
        <v>923.73149892272363</v>
      </c>
      <c r="AF7553" s="5">
        <v>4579.7419769206435</v>
      </c>
      <c r="AG7553" s="5">
        <v>0</v>
      </c>
      <c r="AH7553" s="5">
        <v>788.55127956817876</v>
      </c>
      <c r="AI7553" s="5">
        <v>119.81883079152846</v>
      </c>
      <c r="AJ7553" s="5">
        <v>1628.3071876797458</v>
      </c>
      <c r="AK7553" s="5">
        <v>471.0825825991717</v>
      </c>
      <c r="AL7553" s="5">
        <v>20977.76953125</v>
      </c>
      <c r="AM7553" s="5">
        <v>17959.49609375</v>
      </c>
      <c r="AN7553" s="5">
        <v>3018.275390625</v>
      </c>
      <c r="AO7553" s="5" t="s">
        <v>7314</v>
      </c>
    </row>
    <row r="7554" spans="1:41" x14ac:dyDescent="0.4">
      <c r="A7554" s="5">
        <v>2029</v>
      </c>
      <c r="B7554" s="5" t="s">
        <v>7352</v>
      </c>
      <c r="C7554" s="5" t="s">
        <v>171</v>
      </c>
      <c r="D7554" s="5" t="s">
        <v>84</v>
      </c>
      <c r="E7554" s="5" t="s">
        <v>93</v>
      </c>
      <c r="F7554" s="5" t="s">
        <v>231</v>
      </c>
      <c r="G7554" s="5" t="s">
        <v>87</v>
      </c>
      <c r="H7554" s="5" t="s">
        <v>131</v>
      </c>
      <c r="I7554" s="5">
        <v>666.66666666666674</v>
      </c>
      <c r="J7554" s="5">
        <v>305.23500000000001</v>
      </c>
      <c r="K7554" s="5">
        <v>21.753920000000001</v>
      </c>
      <c r="L7554" s="5">
        <v>1120</v>
      </c>
      <c r="M7554" s="5">
        <v>350</v>
      </c>
      <c r="N7554" s="5">
        <v>1804.8425625</v>
      </c>
      <c r="O7554" s="5">
        <v>11.167999999999999</v>
      </c>
      <c r="P7554" s="5">
        <v>1620.27</v>
      </c>
      <c r="Q7554" s="5">
        <v>45.58382478368128</v>
      </c>
      <c r="R7554" s="5">
        <v>0</v>
      </c>
      <c r="S7554" s="5">
        <v>0</v>
      </c>
      <c r="T7554" s="5">
        <v>370.5</v>
      </c>
      <c r="U7554" s="5">
        <v>50</v>
      </c>
      <c r="V7554" s="5">
        <v>0</v>
      </c>
      <c r="W7554" s="5">
        <v>127.7108725292469</v>
      </c>
      <c r="X7554" s="5">
        <v>0</v>
      </c>
      <c r="Y7554" s="5">
        <v>7681.2534356914139</v>
      </c>
      <c r="Z7554" s="5">
        <v>125.4813482672816</v>
      </c>
      <c r="AA7554" s="5">
        <v>3402</v>
      </c>
      <c r="AB7554" s="5">
        <v>166</v>
      </c>
      <c r="AC7554" s="5">
        <v>577</v>
      </c>
      <c r="AD7554" s="5">
        <v>289.97089504807781</v>
      </c>
      <c r="AE7554" s="5">
        <v>12781.5584526936</v>
      </c>
      <c r="AF7554" s="5">
        <v>4706.78</v>
      </c>
      <c r="AG7554" s="5">
        <v>0</v>
      </c>
      <c r="AH7554" s="5">
        <v>788.54204520725693</v>
      </c>
      <c r="AI7554" s="5">
        <v>687</v>
      </c>
      <c r="AJ7554" s="5">
        <v>2290</v>
      </c>
      <c r="AK7554" s="5">
        <v>444</v>
      </c>
      <c r="AL7554" s="5">
        <v>40433.31640625</v>
      </c>
      <c r="AM7554" s="5">
        <v>37176.671875</v>
      </c>
      <c r="AN7554" s="5">
        <v>3256.645751953125</v>
      </c>
      <c r="AO7554" s="5" t="s">
        <v>8265</v>
      </c>
    </row>
    <row r="7555" spans="1:41" x14ac:dyDescent="0.4">
      <c r="A7555" s="5">
        <v>2029</v>
      </c>
      <c r="B7555" s="5" t="s">
        <v>6344</v>
      </c>
      <c r="C7555" s="5" t="s">
        <v>171</v>
      </c>
      <c r="D7555" s="5" t="s">
        <v>84</v>
      </c>
      <c r="E7555" s="5" t="s">
        <v>93</v>
      </c>
      <c r="F7555" s="5" t="s">
        <v>231</v>
      </c>
      <c r="G7555" s="5" t="s">
        <v>88</v>
      </c>
      <c r="H7555" s="5" t="s">
        <v>131</v>
      </c>
      <c r="I7555" s="5">
        <v>755.7765403967494</v>
      </c>
      <c r="J7555" s="5">
        <v>122.8724175927286</v>
      </c>
      <c r="K7555" s="5">
        <v>25.586571858357068</v>
      </c>
      <c r="L7555" s="5">
        <v>940.19067500558708</v>
      </c>
      <c r="M7555" s="5">
        <v>0</v>
      </c>
      <c r="N7555" s="5">
        <v>2757.611367385</v>
      </c>
      <c r="O7555" s="5">
        <v>66.736359217007092</v>
      </c>
      <c r="P7555" s="5">
        <v>1563.977176993584</v>
      </c>
      <c r="Q7555" s="5">
        <v>51.93115148617148</v>
      </c>
      <c r="R7555" s="5">
        <v>0</v>
      </c>
      <c r="S7555" s="5">
        <v>0</v>
      </c>
      <c r="T7555" s="5">
        <v>151.94933957194499</v>
      </c>
      <c r="U7555" s="5">
        <v>0</v>
      </c>
      <c r="V7555" s="5">
        <v>0</v>
      </c>
      <c r="W7555" s="5">
        <v>166.1178670385012</v>
      </c>
      <c r="X7555" s="5">
        <v>1063</v>
      </c>
      <c r="Y7555" s="5">
        <v>1704.937940637177</v>
      </c>
      <c r="Z7555" s="5">
        <v>143.18338075624371</v>
      </c>
      <c r="AA7555" s="5">
        <v>4258</v>
      </c>
      <c r="AB7555" s="5">
        <v>79</v>
      </c>
      <c r="AC7555" s="5">
        <v>656.82845999999995</v>
      </c>
      <c r="AD7555" s="5">
        <v>286.34286596045922</v>
      </c>
      <c r="AE7555" s="5">
        <v>1077.9734968973239</v>
      </c>
      <c r="AF7555" s="5">
        <v>5451.3430462165552</v>
      </c>
      <c r="AG7555" s="5">
        <v>0</v>
      </c>
      <c r="AH7555" s="5">
        <v>1013.362745951835</v>
      </c>
      <c r="AI7555" s="5">
        <v>139.8258305288104</v>
      </c>
      <c r="AJ7555" s="5">
        <v>1938.538166687423</v>
      </c>
      <c r="AK7555" s="5">
        <v>550</v>
      </c>
      <c r="AL7555" s="5">
        <v>24965.0859375</v>
      </c>
      <c r="AM7555" s="5">
        <v>21423.1640625</v>
      </c>
      <c r="AN7555" s="5">
        <v>3541.921630859375</v>
      </c>
      <c r="AO7555" s="5" t="s">
        <v>7315</v>
      </c>
    </row>
    <row r="7556" spans="1:41" x14ac:dyDescent="0.4">
      <c r="A7556" s="5">
        <v>2029</v>
      </c>
      <c r="B7556" s="5" t="s">
        <v>7352</v>
      </c>
      <c r="C7556" s="5" t="s">
        <v>171</v>
      </c>
      <c r="D7556" s="5" t="s">
        <v>84</v>
      </c>
      <c r="E7556" s="5" t="s">
        <v>93</v>
      </c>
      <c r="F7556" s="5" t="s">
        <v>231</v>
      </c>
      <c r="G7556" s="5" t="s">
        <v>88</v>
      </c>
      <c r="H7556" s="5" t="s">
        <v>131</v>
      </c>
      <c r="I7556" s="5">
        <v>680.00000000000011</v>
      </c>
      <c r="J7556" s="5">
        <v>375.53558261076603</v>
      </c>
      <c r="K7556" s="5">
        <v>25.678309382950069</v>
      </c>
      <c r="L7556" s="5">
        <v>1340.735365426862</v>
      </c>
      <c r="M7556" s="5">
        <v>410.08078335079301</v>
      </c>
      <c r="N7556" s="5">
        <v>2112.5682194062501</v>
      </c>
      <c r="O7556" s="5">
        <v>13.0850919670333</v>
      </c>
      <c r="P7556" s="5">
        <v>1854.1933292757931</v>
      </c>
      <c r="Q7556" s="5">
        <v>53.746806286277447</v>
      </c>
      <c r="R7556" s="5">
        <v>0</v>
      </c>
      <c r="S7556" s="5">
        <v>0</v>
      </c>
      <c r="T7556" s="5">
        <v>443.59481746597248</v>
      </c>
      <c r="U7556" s="5">
        <v>54.950924064861809</v>
      </c>
      <c r="V7556" s="5">
        <v>0</v>
      </c>
      <c r="W7556" s="5">
        <v>127.7108725292469</v>
      </c>
      <c r="X7556" s="5">
        <v>0</v>
      </c>
      <c r="Y7556" s="5">
        <v>9382.8862564725969</v>
      </c>
      <c r="Z7556" s="5">
        <v>146.18454959041819</v>
      </c>
      <c r="AA7556" s="5">
        <v>4252</v>
      </c>
      <c r="AB7556" s="5">
        <v>194</v>
      </c>
      <c r="AC7556" s="5">
        <v>676.04746283830718</v>
      </c>
      <c r="AD7556" s="5">
        <v>341.89780253777349</v>
      </c>
      <c r="AE7556" s="5">
        <v>14975.63286492726</v>
      </c>
      <c r="AF7556" s="5">
        <v>5636.0981195202457</v>
      </c>
      <c r="AG7556" s="5">
        <v>0</v>
      </c>
      <c r="AH7556" s="5">
        <v>988.85991770084274</v>
      </c>
      <c r="AI7556" s="5">
        <v>804.92999474855662</v>
      </c>
      <c r="AJ7556" s="5">
        <v>2736.7619821450921</v>
      </c>
      <c r="AK7556" s="5">
        <v>520</v>
      </c>
      <c r="AL7556" s="5">
        <v>48147.17578125</v>
      </c>
      <c r="AM7556" s="5">
        <v>44277.33984375</v>
      </c>
      <c r="AN7556" s="5">
        <v>3869.837646484375</v>
      </c>
      <c r="AO7556" s="5" t="s">
        <v>8266</v>
      </c>
    </row>
    <row r="7557" spans="1:41" x14ac:dyDescent="0.4">
      <c r="A7557" s="5">
        <v>2029</v>
      </c>
      <c r="B7557" s="5" t="s">
        <v>6344</v>
      </c>
      <c r="C7557" s="5" t="s">
        <v>171</v>
      </c>
      <c r="D7557" s="5" t="s">
        <v>84</v>
      </c>
      <c r="E7557" s="5" t="s">
        <v>93</v>
      </c>
      <c r="F7557" s="5" t="s">
        <v>94</v>
      </c>
      <c r="G7557" s="5" t="s">
        <v>87</v>
      </c>
      <c r="H7557" s="5" t="s">
        <v>131</v>
      </c>
      <c r="I7557" s="5">
        <v>993.36979374173166</v>
      </c>
      <c r="J7557" s="5">
        <v>112.83042308792683</v>
      </c>
      <c r="K7557" s="5">
        <v>166.21344502297359</v>
      </c>
      <c r="L7557" s="5">
        <v>896.08099950929397</v>
      </c>
      <c r="M7557" s="5">
        <v>358.4323998037176</v>
      </c>
      <c r="N7557" s="5">
        <v>2506.1736767235857</v>
      </c>
      <c r="O7557" s="5">
        <v>57.18737734239771</v>
      </c>
      <c r="P7557" s="5">
        <v>1495.4516584610706</v>
      </c>
      <c r="Q7557" s="5">
        <v>298.12934066995132</v>
      </c>
      <c r="R7557" s="5">
        <v>172.79424471901351</v>
      </c>
      <c r="S7557" s="5">
        <v>1311.9537275204136</v>
      </c>
      <c r="T7557" s="5">
        <v>384.03471407541173</v>
      </c>
      <c r="U7557" s="5">
        <v>158.7343484845035</v>
      </c>
      <c r="V7557" s="5">
        <v>716.8647996074352</v>
      </c>
      <c r="W7557" s="5">
        <v>152.58979305929694</v>
      </c>
      <c r="X7557" s="5">
        <v>931.92423948966575</v>
      </c>
      <c r="Y7557" s="5">
        <v>1419.3923032227217</v>
      </c>
      <c r="Z7557" s="5">
        <v>1406.1304912192493</v>
      </c>
      <c r="AA7557" s="5">
        <v>3437.8787604030858</v>
      </c>
      <c r="AB7557" s="5">
        <v>149.51751534669364</v>
      </c>
      <c r="AC7557" s="5">
        <v>624.30219258955231</v>
      </c>
      <c r="AD7557" s="5">
        <v>485.15897587666421</v>
      </c>
      <c r="AE7557" s="5">
        <v>923.73149892272363</v>
      </c>
      <c r="AF7557" s="5">
        <v>4989.2765960106617</v>
      </c>
      <c r="AG7557" s="5">
        <v>38525.338423474437</v>
      </c>
      <c r="AH7557" s="5">
        <v>1474.693302049581</v>
      </c>
      <c r="AI7557" s="5">
        <v>119.81883079152846</v>
      </c>
      <c r="AJ7557" s="5">
        <v>1628.3071876797458</v>
      </c>
      <c r="AK7557" s="5">
        <v>531.50404428036984</v>
      </c>
      <c r="AL7557" s="5">
        <v>66427.8203125</v>
      </c>
      <c r="AM7557" s="5">
        <v>60304.7890625</v>
      </c>
      <c r="AN7557" s="5">
        <v>6123.0283203125</v>
      </c>
      <c r="AO7557" s="5" t="s">
        <v>7316</v>
      </c>
    </row>
    <row r="7558" spans="1:41" x14ac:dyDescent="0.4">
      <c r="A7558" s="5">
        <v>2029</v>
      </c>
      <c r="B7558" s="5" t="s">
        <v>7352</v>
      </c>
      <c r="C7558" s="5" t="s">
        <v>171</v>
      </c>
      <c r="D7558" s="5" t="s">
        <v>84</v>
      </c>
      <c r="E7558" s="5" t="s">
        <v>93</v>
      </c>
      <c r="F7558" s="5" t="s">
        <v>94</v>
      </c>
      <c r="G7558" s="5" t="s">
        <v>87</v>
      </c>
      <c r="H7558" s="5" t="s">
        <v>131</v>
      </c>
      <c r="I7558" s="5">
        <v>1156.8627450980391</v>
      </c>
      <c r="J7558" s="5">
        <v>305.23500000000001</v>
      </c>
      <c r="K7558" s="5">
        <v>162.303145</v>
      </c>
      <c r="L7558" s="5">
        <v>1225</v>
      </c>
      <c r="M7558" s="5">
        <v>350</v>
      </c>
      <c r="N7558" s="5">
        <v>1941.8781796875001</v>
      </c>
      <c r="O7558" s="5">
        <v>11.167999999999999</v>
      </c>
      <c r="P7558" s="5">
        <v>1870.27</v>
      </c>
      <c r="Q7558" s="5">
        <v>394.83626482394192</v>
      </c>
      <c r="R7558" s="5">
        <v>173.53330281180001</v>
      </c>
      <c r="S7558" s="5">
        <v>1050</v>
      </c>
      <c r="T7558" s="5">
        <v>608</v>
      </c>
      <c r="U7558" s="5">
        <v>175</v>
      </c>
      <c r="V7558" s="5">
        <v>700</v>
      </c>
      <c r="W7558" s="5">
        <v>171.06226962633079</v>
      </c>
      <c r="X7558" s="5">
        <v>340</v>
      </c>
      <c r="Y7558" s="5">
        <v>9801.9749806089767</v>
      </c>
      <c r="Z7558" s="5">
        <v>526.0280771045193</v>
      </c>
      <c r="AA7558" s="5">
        <v>3402</v>
      </c>
      <c r="AB7558" s="5">
        <v>166</v>
      </c>
      <c r="AC7558" s="5">
        <v>651</v>
      </c>
      <c r="AE7558" s="5">
        <v>12781.5584526936</v>
      </c>
      <c r="AF7558" s="5">
        <v>5209.88</v>
      </c>
      <c r="AG7558" s="5">
        <v>35969</v>
      </c>
      <c r="AH7558" s="5">
        <v>1726.942045207257</v>
      </c>
      <c r="AI7558" s="5">
        <v>693</v>
      </c>
      <c r="AJ7558" s="5">
        <v>2290</v>
      </c>
      <c r="AK7558" s="5">
        <v>603</v>
      </c>
      <c r="AL7558" s="5">
        <v>84455.5390625</v>
      </c>
      <c r="AM7558" s="5">
        <v>78574.0546875</v>
      </c>
      <c r="AN7558" s="5">
        <v>5881.4755859375</v>
      </c>
      <c r="AO7558" s="5" t="s">
        <v>8267</v>
      </c>
    </row>
    <row r="7559" spans="1:41" x14ac:dyDescent="0.4">
      <c r="A7559" s="5">
        <v>2029</v>
      </c>
      <c r="B7559" s="5" t="s">
        <v>7352</v>
      </c>
      <c r="C7559" s="5" t="s">
        <v>171</v>
      </c>
      <c r="D7559" s="5" t="s">
        <v>84</v>
      </c>
      <c r="E7559" s="5" t="s">
        <v>93</v>
      </c>
      <c r="F7559" s="5" t="s">
        <v>94</v>
      </c>
      <c r="G7559" s="5" t="s">
        <v>88</v>
      </c>
      <c r="H7559" s="5" t="s">
        <v>131</v>
      </c>
      <c r="I7559" s="5">
        <v>1180</v>
      </c>
      <c r="J7559" s="5">
        <v>375.53558261076603</v>
      </c>
      <c r="K7559" s="5">
        <v>191.5824996660742</v>
      </c>
      <c r="L7559" s="5">
        <v>1466.429305935631</v>
      </c>
      <c r="M7559" s="5">
        <v>410.08078335079301</v>
      </c>
      <c r="N7559" s="5">
        <v>2272.968409324219</v>
      </c>
      <c r="O7559" s="5">
        <v>13.0850919670333</v>
      </c>
      <c r="P7559" s="5">
        <v>2140.2865929410759</v>
      </c>
      <c r="Q7559" s="5">
        <v>465.54207201776529</v>
      </c>
      <c r="R7559" s="5">
        <v>203.0750757337423</v>
      </c>
      <c r="S7559" s="5">
        <v>1244.334277620397</v>
      </c>
      <c r="T7559" s="5">
        <v>727.95046968774977</v>
      </c>
      <c r="U7559" s="5">
        <v>192.3282342270164</v>
      </c>
      <c r="V7559" s="5">
        <v>820</v>
      </c>
      <c r="W7559" s="5">
        <v>171.06226962633079</v>
      </c>
      <c r="X7559" s="5">
        <v>398.7547426677711</v>
      </c>
      <c r="Y7559" s="5">
        <v>11973.412555885239</v>
      </c>
      <c r="Z7559" s="5">
        <v>612.81759070394332</v>
      </c>
      <c r="AA7559" s="5">
        <v>4252</v>
      </c>
      <c r="AB7559" s="5">
        <v>194</v>
      </c>
      <c r="AC7559" s="5">
        <v>762.75025703247479</v>
      </c>
      <c r="AD7559" s="5">
        <v>1580.726211785875</v>
      </c>
      <c r="AE7559" s="5">
        <v>14975.63286492726</v>
      </c>
      <c r="AF7559" s="5">
        <v>6238.5314102053071</v>
      </c>
      <c r="AG7559" s="5">
        <v>42986</v>
      </c>
      <c r="AH7559" s="5">
        <v>2165.6470686340231</v>
      </c>
      <c r="AI7559" s="5">
        <v>811.95995103457017</v>
      </c>
      <c r="AJ7559" s="5">
        <v>2736.7619821450921</v>
      </c>
      <c r="AK7559" s="5">
        <v>706</v>
      </c>
      <c r="AL7559" s="5">
        <v>102269.265625</v>
      </c>
      <c r="AM7559" s="5">
        <v>93654.078125</v>
      </c>
      <c r="AN7559" s="5">
        <v>8615.18359375</v>
      </c>
      <c r="AO7559" s="5" t="s">
        <v>8268</v>
      </c>
    </row>
    <row r="7560" spans="1:41" x14ac:dyDescent="0.4">
      <c r="A7560" s="5">
        <v>2029</v>
      </c>
      <c r="B7560" s="5" t="s">
        <v>6344</v>
      </c>
      <c r="C7560" s="5" t="s">
        <v>171</v>
      </c>
      <c r="D7560" s="5" t="s">
        <v>84</v>
      </c>
      <c r="E7560" s="5" t="s">
        <v>93</v>
      </c>
      <c r="F7560" s="5" t="s">
        <v>94</v>
      </c>
      <c r="G7560" s="5" t="s">
        <v>88</v>
      </c>
      <c r="H7560" s="5" t="s">
        <v>131</v>
      </c>
      <c r="I7560" s="5">
        <v>1182.4245873949139</v>
      </c>
      <c r="J7560" s="5">
        <v>122.8724175927286</v>
      </c>
      <c r="K7560" s="5">
        <v>190.89805802263899</v>
      </c>
      <c r="L7560" s="5">
        <v>1068.3984943245309</v>
      </c>
      <c r="M7560" s="5">
        <v>418.28239901780881</v>
      </c>
      <c r="N7560" s="5">
        <v>2924.6483209019998</v>
      </c>
      <c r="O7560" s="5">
        <v>66.736359217007092</v>
      </c>
      <c r="P7560" s="5">
        <v>1729.819621932196</v>
      </c>
      <c r="Q7560" s="5">
        <v>347.91011052938688</v>
      </c>
      <c r="R7560" s="5">
        <v>201.64692493513161</v>
      </c>
      <c r="S7560" s="5">
        <v>1531.0199436437881</v>
      </c>
      <c r="T7560" s="5">
        <v>455.84801871583511</v>
      </c>
      <c r="U7560" s="5">
        <v>178.08119123196079</v>
      </c>
      <c r="V7560" s="5">
        <v>837</v>
      </c>
      <c r="W7560" s="5">
        <v>178.06879272472429</v>
      </c>
      <c r="X7560" s="5">
        <v>1125</v>
      </c>
      <c r="Y7560" s="5">
        <v>1704.937940637177</v>
      </c>
      <c r="Z7560" s="5">
        <v>1657.072752539701</v>
      </c>
      <c r="AA7560" s="5">
        <v>4258</v>
      </c>
      <c r="AB7560" s="5">
        <v>79</v>
      </c>
      <c r="AC7560" s="5">
        <v>741.50459999999998</v>
      </c>
      <c r="AD7560" s="5">
        <v>536.87573824094022</v>
      </c>
      <c r="AE7560" s="5">
        <v>1077.9734968973239</v>
      </c>
      <c r="AF7560" s="5">
        <v>5938.8189147724588</v>
      </c>
      <c r="AG7560" s="5">
        <v>45857</v>
      </c>
      <c r="AH7560" s="5">
        <v>1895.1199404813549</v>
      </c>
      <c r="AI7560" s="5">
        <v>139.8258305288104</v>
      </c>
      <c r="AJ7560" s="5">
        <v>1938.538166687423</v>
      </c>
      <c r="AK7560" s="5">
        <v>621</v>
      </c>
      <c r="AL7560" s="5">
        <v>79004.3203125</v>
      </c>
      <c r="AM7560" s="5">
        <v>71766.6484375</v>
      </c>
      <c r="AN7560" s="5">
        <v>7237.67529296875</v>
      </c>
      <c r="AO7560" s="5" t="s">
        <v>7317</v>
      </c>
    </row>
    <row r="7561" spans="1:41" x14ac:dyDescent="0.4">
      <c r="A7561" s="5">
        <v>2029</v>
      </c>
      <c r="B7561" s="5" t="s">
        <v>7352</v>
      </c>
      <c r="C7561" s="5" t="s">
        <v>171</v>
      </c>
      <c r="D7561" s="5" t="s">
        <v>84</v>
      </c>
      <c r="E7561" s="5" t="s">
        <v>25</v>
      </c>
      <c r="F7561" s="5" t="s">
        <v>25</v>
      </c>
      <c r="G7561" s="5" t="s">
        <v>87</v>
      </c>
      <c r="H7561" s="5" t="s">
        <v>131</v>
      </c>
      <c r="I7561" s="5">
        <v>1274.5098039215691</v>
      </c>
      <c r="J7561" s="5">
        <v>8077.86</v>
      </c>
      <c r="L7561" s="5">
        <v>500</v>
      </c>
      <c r="M7561" s="5">
        <v>17650</v>
      </c>
      <c r="N7561" s="5">
        <v>6671.1824562315942</v>
      </c>
      <c r="O7561" s="5">
        <v>1596.7935</v>
      </c>
      <c r="P7561" s="5">
        <v>1961.056</v>
      </c>
      <c r="Q7561" s="5">
        <v>0</v>
      </c>
      <c r="R7561" s="5">
        <v>4216.3505947000003</v>
      </c>
      <c r="S7561" s="5">
        <v>7962</v>
      </c>
      <c r="T7561" s="5">
        <v>250</v>
      </c>
      <c r="U7561" s="5">
        <v>150</v>
      </c>
      <c r="V7561" s="5">
        <v>6943</v>
      </c>
      <c r="W7561" s="5">
        <v>315.17637348960938</v>
      </c>
      <c r="X7561" s="5">
        <v>3775</v>
      </c>
      <c r="Y7561" s="5">
        <v>4527.7404983989973</v>
      </c>
      <c r="Z7561" s="5">
        <v>1601.1787491823479</v>
      </c>
      <c r="AA7561" s="5">
        <v>86870</v>
      </c>
      <c r="AB7561" s="5">
        <v>32</v>
      </c>
      <c r="AC7561" s="5">
        <v>2212</v>
      </c>
      <c r="AD7561" s="5">
        <v>3152.6250525</v>
      </c>
      <c r="AE7561" s="5">
        <v>4495.5795240431999</v>
      </c>
      <c r="AF7561" s="5">
        <v>1371.7</v>
      </c>
      <c r="AG7561" s="5">
        <v>31194</v>
      </c>
      <c r="AH7561" s="5">
        <v>5258.0999999999995</v>
      </c>
      <c r="AI7561" s="5">
        <v>626</v>
      </c>
      <c r="AJ7561" s="5">
        <v>14495</v>
      </c>
      <c r="AK7561" s="5">
        <v>240</v>
      </c>
      <c r="AL7561" s="5">
        <v>217418.84375</v>
      </c>
      <c r="AM7561" s="5">
        <v>176561.15625</v>
      </c>
      <c r="AN7561" s="5">
        <v>40857.6953125</v>
      </c>
      <c r="AO7561" s="5" t="s">
        <v>8269</v>
      </c>
    </row>
    <row r="7562" spans="1:41" x14ac:dyDescent="0.4">
      <c r="A7562" s="5">
        <v>2029</v>
      </c>
      <c r="B7562" s="5" t="s">
        <v>6344</v>
      </c>
      <c r="C7562" s="5" t="s">
        <v>171</v>
      </c>
      <c r="D7562" s="5" t="s">
        <v>84</v>
      </c>
      <c r="E7562" s="5" t="s">
        <v>25</v>
      </c>
      <c r="F7562" s="5" t="s">
        <v>25</v>
      </c>
      <c r="G7562" s="5" t="s">
        <v>87</v>
      </c>
      <c r="H7562" s="5" t="s">
        <v>131</v>
      </c>
      <c r="I7562" s="5">
        <v>737.3466510247905</v>
      </c>
      <c r="J7562" s="5">
        <v>1126.5018279545411</v>
      </c>
      <c r="L7562" s="5">
        <v>358.4323998037176</v>
      </c>
      <c r="M7562" s="5">
        <v>10650.562737024751</v>
      </c>
      <c r="N7562" s="5">
        <v>3846.5398285301549</v>
      </c>
      <c r="O7562" s="5">
        <v>1196.9143367571251</v>
      </c>
      <c r="P7562" s="5">
        <v>1726.6774236670196</v>
      </c>
      <c r="Q7562" s="5">
        <v>0</v>
      </c>
      <c r="R7562" s="5">
        <v>4053.2656267889638</v>
      </c>
      <c r="S7562" s="5">
        <v>0</v>
      </c>
      <c r="T7562" s="5">
        <v>102.40925708677646</v>
      </c>
      <c r="U7562" s="5">
        <v>153.6138856301647</v>
      </c>
      <c r="V7562" s="5">
        <v>832.58726011549265</v>
      </c>
      <c r="W7562" s="5">
        <v>593.97369110330351</v>
      </c>
      <c r="X7562" s="5">
        <v>486.44397116218818</v>
      </c>
      <c r="Y7562" s="5">
        <v>4818.3555459328327</v>
      </c>
      <c r="Z7562" s="5">
        <v>1557.7192857002935</v>
      </c>
      <c r="AA7562" s="5">
        <v>85810.764698151732</v>
      </c>
      <c r="AB7562" s="5">
        <v>31.746869696900703</v>
      </c>
      <c r="AC7562" s="5">
        <v>2120.3777692084982</v>
      </c>
      <c r="AD7562" s="5">
        <v>4453.2299664575849</v>
      </c>
      <c r="AE7562" s="5">
        <v>17538.609368681336</v>
      </c>
      <c r="AF7562" s="5">
        <v>0</v>
      </c>
      <c r="AG7562" s="5">
        <v>33671.139637561231</v>
      </c>
      <c r="AH7562" s="5">
        <v>5535.2203455402678</v>
      </c>
      <c r="AI7562" s="5">
        <v>418.85386148491574</v>
      </c>
      <c r="AJ7562" s="5">
        <v>5171.6674828822115</v>
      </c>
      <c r="AK7562" s="5">
        <v>232.46901358698256</v>
      </c>
      <c r="AL7562" s="5">
        <v>187225.421875</v>
      </c>
      <c r="AM7562" s="5">
        <v>163523.59375</v>
      </c>
      <c r="AN7562" s="5">
        <v>23701.82421875</v>
      </c>
      <c r="AO7562" s="5" t="s">
        <v>7318</v>
      </c>
    </row>
    <row r="7563" spans="1:41" x14ac:dyDescent="0.4">
      <c r="A7563" s="5">
        <v>2029</v>
      </c>
      <c r="B7563" s="5" t="s">
        <v>6344</v>
      </c>
      <c r="C7563" s="5" t="s">
        <v>171</v>
      </c>
      <c r="D7563" s="5" t="s">
        <v>84</v>
      </c>
      <c r="E7563" s="5" t="s">
        <v>25</v>
      </c>
      <c r="F7563" s="5" t="s">
        <v>25</v>
      </c>
      <c r="G7563" s="5" t="s">
        <v>88</v>
      </c>
      <c r="H7563" s="5" t="s">
        <v>131</v>
      </c>
      <c r="I7563" s="5">
        <v>877.67598239622509</v>
      </c>
      <c r="J7563" s="5">
        <v>1207.0878572647</v>
      </c>
      <c r="L7563" s="5">
        <v>427.35939772981231</v>
      </c>
      <c r="M7563" s="5">
        <v>12428.96271367203</v>
      </c>
      <c r="N7563" s="5">
        <v>4488.8254773709996</v>
      </c>
      <c r="O7563" s="5">
        <v>1396.771610132738</v>
      </c>
      <c r="P7563" s="5">
        <v>1997.2832095958361</v>
      </c>
      <c r="Q7563" s="5">
        <v>0</v>
      </c>
      <c r="R7563" s="5">
        <v>4730.0681276529122</v>
      </c>
      <c r="S7563" s="5">
        <v>0</v>
      </c>
      <c r="T7563" s="5">
        <v>121.559471657556</v>
      </c>
      <c r="U7563" s="5">
        <v>172.33663667609119</v>
      </c>
      <c r="V7563" s="5">
        <v>972</v>
      </c>
      <c r="W7563" s="5">
        <v>693.15368980094024</v>
      </c>
      <c r="X7563" s="5">
        <v>587</v>
      </c>
      <c r="Y7563" s="5">
        <v>5787.6861549047017</v>
      </c>
      <c r="Z7563" s="5">
        <v>1835.7145375614241</v>
      </c>
      <c r="AA7563" s="5">
        <v>109290</v>
      </c>
      <c r="AB7563" s="5">
        <v>40</v>
      </c>
      <c r="AC7563" s="5">
        <v>2518.4436000000001</v>
      </c>
      <c r="AD7563" s="5">
        <v>4927.9334087933776</v>
      </c>
      <c r="AE7563" s="5">
        <v>20467.155330225691</v>
      </c>
      <c r="AF7563" s="5">
        <v>0</v>
      </c>
      <c r="AG7563" s="5">
        <v>40079</v>
      </c>
      <c r="AH7563" s="5">
        <v>7113.280054376195</v>
      </c>
      <c r="AI7563" s="5">
        <v>488.79286056652518</v>
      </c>
      <c r="AJ7563" s="5">
        <v>6155.9218209735236</v>
      </c>
      <c r="AK7563" s="5">
        <v>271</v>
      </c>
      <c r="AL7563" s="5">
        <v>229075.015625</v>
      </c>
      <c r="AM7563" s="5">
        <v>201006.546875</v>
      </c>
      <c r="AN7563" s="5">
        <v>28068.453125</v>
      </c>
      <c r="AO7563" s="5" t="s">
        <v>7319</v>
      </c>
    </row>
    <row r="7564" spans="1:41" x14ac:dyDescent="0.4">
      <c r="A7564" s="5">
        <v>2029</v>
      </c>
      <c r="B7564" s="5" t="s">
        <v>7352</v>
      </c>
      <c r="C7564" s="5" t="s">
        <v>171</v>
      </c>
      <c r="D7564" s="5" t="s">
        <v>84</v>
      </c>
      <c r="E7564" s="5" t="s">
        <v>25</v>
      </c>
      <c r="F7564" s="5" t="s">
        <v>25</v>
      </c>
      <c r="G7564" s="5" t="s">
        <v>88</v>
      </c>
      <c r="H7564" s="5" t="s">
        <v>131</v>
      </c>
      <c r="I7564" s="5">
        <v>1300</v>
      </c>
      <c r="J7564" s="5">
        <v>9575.4682356982339</v>
      </c>
      <c r="K7564" s="5">
        <v>0</v>
      </c>
      <c r="L7564" s="5">
        <v>598.54257385127778</v>
      </c>
      <c r="M7564" s="5">
        <v>20679.78807468999</v>
      </c>
      <c r="N7564" s="5">
        <v>7808.619065019082</v>
      </c>
      <c r="O7564" s="5">
        <v>1870.898083798442</v>
      </c>
      <c r="P7564" s="5">
        <v>2244.1796450815409</v>
      </c>
      <c r="Q7564" s="5">
        <v>0</v>
      </c>
      <c r="R7564" s="5">
        <v>4934.1290833801222</v>
      </c>
      <c r="S7564" s="5">
        <v>9435.6090651558097</v>
      </c>
      <c r="T7564" s="5">
        <v>299.32173918081821</v>
      </c>
      <c r="U7564" s="5">
        <v>164.85277219458541</v>
      </c>
      <c r="V7564" s="5">
        <v>8135</v>
      </c>
      <c r="W7564" s="5">
        <v>369.27935466937458</v>
      </c>
      <c r="X7564" s="5">
        <v>4427.3504516789289</v>
      </c>
      <c r="Y7564" s="5">
        <v>5530.7736492459944</v>
      </c>
      <c r="Z7564" s="5">
        <v>1865.3576606811321</v>
      </c>
      <c r="AA7564" s="5">
        <v>112360</v>
      </c>
      <c r="AB7564" s="5">
        <v>37</v>
      </c>
      <c r="AC7564" s="5">
        <v>2591.7105507770111</v>
      </c>
      <c r="AD7564" s="5">
        <v>3717.1854006125982</v>
      </c>
      <c r="AE7564" s="5">
        <v>5267.2879223869149</v>
      </c>
      <c r="AF7564" s="5">
        <v>1642.531792551579</v>
      </c>
      <c r="AG7564" s="5">
        <v>37280</v>
      </c>
      <c r="AH7564" s="5">
        <v>6593.8453946310256</v>
      </c>
      <c r="AI7564" s="5">
        <v>733.4587725074183</v>
      </c>
      <c r="AJ7564" s="5">
        <v>17322.866782180401</v>
      </c>
      <c r="AK7564" s="5">
        <v>281</v>
      </c>
      <c r="AL7564" s="5">
        <v>267066.03125</v>
      </c>
      <c r="AM7564" s="5">
        <v>218621.296875</v>
      </c>
      <c r="AN7564" s="5">
        <v>48444.73046875</v>
      </c>
      <c r="AO7564" s="5" t="s">
        <v>8270</v>
      </c>
    </row>
    <row r="7565" spans="1:41" x14ac:dyDescent="0.4">
      <c r="A7565" s="5">
        <v>2029</v>
      </c>
      <c r="B7565" s="5" t="s">
        <v>7352</v>
      </c>
      <c r="C7565" s="5" t="s">
        <v>171</v>
      </c>
      <c r="D7565" s="5" t="s">
        <v>84</v>
      </c>
      <c r="E7565" s="5" t="s">
        <v>261</v>
      </c>
      <c r="F7565" s="5" t="s">
        <v>261</v>
      </c>
      <c r="G7565" s="5" t="s">
        <v>88</v>
      </c>
      <c r="H7565" s="5" t="s">
        <v>131</v>
      </c>
      <c r="I7565" s="5">
        <v>2000</v>
      </c>
      <c r="J7565" s="5">
        <v>9389.3201936403402</v>
      </c>
      <c r="K7565" s="5">
        <v>76.166437646375286</v>
      </c>
      <c r="L7565" s="5">
        <v>287.30043544861331</v>
      </c>
      <c r="M7565" s="5">
        <v>10018</v>
      </c>
      <c r="N7565" s="5">
        <v>210.69</v>
      </c>
      <c r="O7565" s="5">
        <v>58.582969050113277</v>
      </c>
      <c r="P7565" s="5">
        <v>1080</v>
      </c>
      <c r="Q7565" s="5">
        <v>265.8924056569586</v>
      </c>
      <c r="R7565" s="5">
        <v>462.71167346018899</v>
      </c>
      <c r="S7565" s="5">
        <v>4147.7809254013227</v>
      </c>
      <c r="T7565" s="5">
        <v>50</v>
      </c>
      <c r="U7565" s="5">
        <v>0</v>
      </c>
      <c r="V7565" s="5">
        <v>108</v>
      </c>
      <c r="W7565" s="5">
        <v>865</v>
      </c>
      <c r="X7565" s="5">
        <v>3352.4424662296869</v>
      </c>
      <c r="Y7565" s="5">
        <v>2186.539806256782</v>
      </c>
      <c r="Z7565" s="5">
        <v>677.63459020343157</v>
      </c>
      <c r="AA7565" s="5">
        <v>39033</v>
      </c>
      <c r="AC7565" s="5">
        <v>0</v>
      </c>
      <c r="AD7565" s="5">
        <v>0</v>
      </c>
      <c r="AE7565" s="5">
        <v>1436.454401108778</v>
      </c>
      <c r="AF7565" s="5">
        <v>9278.3827328030256</v>
      </c>
      <c r="AG7565" s="5">
        <v>80527</v>
      </c>
      <c r="AH7565" s="5">
        <v>5248.7502856624724</v>
      </c>
      <c r="AI7565" s="5">
        <v>3428.27534881263</v>
      </c>
      <c r="AJ7565" s="5">
        <v>10455.21892411475</v>
      </c>
      <c r="AL7565" s="5">
        <v>184643.15625</v>
      </c>
      <c r="AM7565" s="5">
        <v>157398.140625</v>
      </c>
      <c r="AN7565" s="5">
        <v>27244.998046875</v>
      </c>
      <c r="AO7565" s="5" t="s">
        <v>8271</v>
      </c>
    </row>
    <row r="7566" spans="1:41" x14ac:dyDescent="0.4">
      <c r="A7566" s="5">
        <v>2029</v>
      </c>
      <c r="B7566" s="5" t="s">
        <v>6344</v>
      </c>
      <c r="C7566" s="5" t="s">
        <v>171</v>
      </c>
      <c r="D7566" s="5" t="s">
        <v>84</v>
      </c>
      <c r="E7566" s="5" t="s">
        <v>261</v>
      </c>
      <c r="F7566" s="5" t="s">
        <v>261</v>
      </c>
      <c r="G7566" s="5" t="s">
        <v>88</v>
      </c>
      <c r="H7566" s="5" t="s">
        <v>131</v>
      </c>
      <c r="I7566" s="5">
        <v>2000</v>
      </c>
      <c r="J7566" s="5">
        <v>4397.2208454129604</v>
      </c>
      <c r="K7566" s="5">
        <v>117.6182125260968</v>
      </c>
      <c r="L7566" s="5">
        <v>0</v>
      </c>
      <c r="M7566" s="5">
        <v>11472.88865877418</v>
      </c>
      <c r="N7566" s="5">
        <v>160</v>
      </c>
      <c r="O7566" s="5">
        <v>0</v>
      </c>
      <c r="P7566" s="5">
        <v>1080</v>
      </c>
      <c r="Q7566" s="5">
        <v>152.680679382894</v>
      </c>
      <c r="R7566" s="5">
        <v>472.53960163326178</v>
      </c>
      <c r="S7566" s="5">
        <v>5019.3887882137069</v>
      </c>
      <c r="T7566" s="5">
        <v>50</v>
      </c>
      <c r="V7566" s="5">
        <v>180</v>
      </c>
      <c r="W7566" s="5">
        <v>1492.670618209266</v>
      </c>
      <c r="X7566" s="5">
        <v>3090</v>
      </c>
      <c r="Y7566" s="5">
        <v>1899.5419682048539</v>
      </c>
      <c r="Z7566" s="5">
        <v>723.40831658741331</v>
      </c>
      <c r="AA7566" s="5">
        <v>38687</v>
      </c>
      <c r="AC7566" s="5">
        <v>0</v>
      </c>
      <c r="AD7566" s="5">
        <v>1462.240071796816</v>
      </c>
      <c r="AE7566" s="5">
        <v>1436.5012674840179</v>
      </c>
      <c r="AF7566" s="5">
        <v>7830.5154054413224</v>
      </c>
      <c r="AG7566" s="5">
        <v>57418</v>
      </c>
      <c r="AH7566" s="5">
        <v>4998.3520157962503</v>
      </c>
      <c r="AI7566" s="5">
        <v>3496.840855788882</v>
      </c>
      <c r="AJ7566" s="5">
        <v>8013.5364981789198</v>
      </c>
      <c r="AL7566" s="5">
        <v>155650.953125</v>
      </c>
      <c r="AM7566" s="5">
        <v>124450.9453125</v>
      </c>
      <c r="AN7566" s="5">
        <v>31200</v>
      </c>
      <c r="AO7566" s="5" t="s">
        <v>7320</v>
      </c>
    </row>
    <row r="7567" spans="1:41" x14ac:dyDescent="0.4">
      <c r="A7567" s="5">
        <v>2029</v>
      </c>
      <c r="B7567" s="5" t="s">
        <v>6344</v>
      </c>
      <c r="C7567" s="5" t="s">
        <v>171</v>
      </c>
      <c r="D7567" s="5" t="s">
        <v>84</v>
      </c>
      <c r="E7567" s="5" t="s">
        <v>264</v>
      </c>
      <c r="F7567" s="5" t="s">
        <v>264</v>
      </c>
      <c r="G7567" s="5" t="s">
        <v>88</v>
      </c>
      <c r="H7567" s="5" t="s">
        <v>131</v>
      </c>
      <c r="J7567" s="5">
        <v>0</v>
      </c>
      <c r="L7567" s="5">
        <v>0</v>
      </c>
      <c r="N7567" s="5">
        <v>0</v>
      </c>
      <c r="O7567" s="5">
        <v>0</v>
      </c>
      <c r="P7567" s="5">
        <v>1200</v>
      </c>
      <c r="Q7567" s="5">
        <v>0</v>
      </c>
      <c r="R7567" s="5">
        <v>0</v>
      </c>
      <c r="S7567" s="5">
        <v>0</v>
      </c>
      <c r="T7567" s="5">
        <v>0</v>
      </c>
      <c r="V7567" s="5">
        <v>744</v>
      </c>
      <c r="X7567" s="5">
        <v>0</v>
      </c>
      <c r="Y7567" s="5">
        <v>0</v>
      </c>
      <c r="Z7567" s="5">
        <v>0</v>
      </c>
      <c r="AA7567" s="5">
        <v>0</v>
      </c>
      <c r="AC7567" s="5">
        <v>0</v>
      </c>
      <c r="AD7567" s="5">
        <v>0</v>
      </c>
      <c r="AE7567" s="5">
        <v>25</v>
      </c>
      <c r="AF7567" s="5">
        <v>0</v>
      </c>
      <c r="AL7567" s="5">
        <v>1969</v>
      </c>
      <c r="AM7567" s="5">
        <v>1969</v>
      </c>
      <c r="AN7567" s="5">
        <v>0</v>
      </c>
      <c r="AO7567" s="5" t="s">
        <v>7321</v>
      </c>
    </row>
    <row r="7568" spans="1:41" x14ac:dyDescent="0.4">
      <c r="A7568" s="5">
        <v>2029</v>
      </c>
      <c r="B7568" s="5" t="s">
        <v>7352</v>
      </c>
      <c r="C7568" s="5" t="s">
        <v>171</v>
      </c>
      <c r="D7568" s="5" t="s">
        <v>84</v>
      </c>
      <c r="E7568" s="5" t="s">
        <v>264</v>
      </c>
      <c r="F7568" s="5" t="s">
        <v>264</v>
      </c>
      <c r="G7568" s="5" t="s">
        <v>88</v>
      </c>
      <c r="H7568" s="5" t="s">
        <v>131</v>
      </c>
      <c r="J7568" s="5">
        <v>0</v>
      </c>
      <c r="K7568" s="5">
        <v>39.58350618407384</v>
      </c>
      <c r="L7568" s="5">
        <v>0</v>
      </c>
      <c r="N7568" s="5">
        <v>0</v>
      </c>
      <c r="O7568" s="5">
        <v>585.82969050113286</v>
      </c>
      <c r="P7568" s="5">
        <v>1200</v>
      </c>
      <c r="R7568" s="5">
        <v>0</v>
      </c>
      <c r="T7568" s="5">
        <v>0</v>
      </c>
      <c r="U7568" s="5">
        <v>0</v>
      </c>
      <c r="V7568" s="5">
        <v>1333</v>
      </c>
      <c r="W7568" s="5">
        <v>673</v>
      </c>
      <c r="X7568" s="5">
        <v>0</v>
      </c>
      <c r="Y7568" s="5">
        <v>0</v>
      </c>
      <c r="Z7568" s="5">
        <v>0</v>
      </c>
      <c r="AA7568" s="5">
        <v>0</v>
      </c>
      <c r="AC7568" s="5">
        <v>0</v>
      </c>
      <c r="AD7568" s="5">
        <v>0</v>
      </c>
      <c r="AE7568" s="5">
        <v>14</v>
      </c>
      <c r="AF7568" s="5">
        <v>0</v>
      </c>
      <c r="AH7568" s="5">
        <v>0</v>
      </c>
      <c r="AL7568" s="5">
        <v>3845.4130859375</v>
      </c>
      <c r="AM7568" s="5">
        <v>2547</v>
      </c>
      <c r="AN7568" s="5">
        <v>1298.4132080078125</v>
      </c>
      <c r="AO7568" s="5" t="s">
        <v>8272</v>
      </c>
    </row>
    <row r="7569" spans="1:41" x14ac:dyDescent="0.4">
      <c r="A7569" s="5">
        <v>2029</v>
      </c>
      <c r="B7569" s="5" t="s">
        <v>6344</v>
      </c>
      <c r="C7569" s="5" t="s">
        <v>278</v>
      </c>
      <c r="D7569" s="5" t="s">
        <v>108</v>
      </c>
      <c r="E7569" s="5" t="s">
        <v>109</v>
      </c>
      <c r="F7569" s="5" t="s">
        <v>109</v>
      </c>
      <c r="G7569" s="5" t="s">
        <v>87</v>
      </c>
      <c r="H7569" s="5" t="s">
        <v>131</v>
      </c>
      <c r="I7569" s="5">
        <v>710.52204508455679</v>
      </c>
      <c r="J7569" s="5">
        <v>0</v>
      </c>
      <c r="K7569" s="5">
        <v>89.36015719848217</v>
      </c>
      <c r="L7569" s="5">
        <v>471.98964423474132</v>
      </c>
      <c r="M7569" s="5">
        <v>730.82267494411565</v>
      </c>
      <c r="N7569" s="5">
        <v>1074.7589911192392</v>
      </c>
      <c r="O7569" s="5">
        <v>1833.722399174675</v>
      </c>
      <c r="P7569" s="5">
        <v>294.20586320816244</v>
      </c>
      <c r="Q7569" s="5">
        <v>213.67187875237573</v>
      </c>
      <c r="R7569" s="5">
        <v>782.84686195986546</v>
      </c>
      <c r="S7569" s="5">
        <v>2979.9142316122366</v>
      </c>
      <c r="T7569" s="5">
        <v>710.52204508455679</v>
      </c>
      <c r="U7569" s="5">
        <v>83.232582424190937</v>
      </c>
      <c r="V7569" s="5">
        <v>1904.1990808266123</v>
      </c>
      <c r="W7569" s="5">
        <v>497.3654315591898</v>
      </c>
      <c r="X7569" s="5">
        <v>2621.8263463620146</v>
      </c>
      <c r="Y7569" s="5">
        <v>1882.8834194740757</v>
      </c>
      <c r="Z7569" s="5">
        <v>236.42286004523262</v>
      </c>
      <c r="AA7569" s="5">
        <v>6747.9293653173345</v>
      </c>
      <c r="AB7569" s="5">
        <v>568.4176360676455</v>
      </c>
      <c r="AC7569" s="5">
        <v>192.652977367213</v>
      </c>
      <c r="AD7569" s="5">
        <v>1428.1706632941734</v>
      </c>
      <c r="AE7569" s="5">
        <v>1122.6248312335997</v>
      </c>
      <c r="AF7569" s="5">
        <v>2042.6493764688032</v>
      </c>
      <c r="AG7569" s="5">
        <v>14231.756563043673</v>
      </c>
      <c r="AH7569" s="5">
        <v>695.29657268988774</v>
      </c>
      <c r="AI7569" s="5">
        <v>511.57587246088093</v>
      </c>
      <c r="AJ7569" s="5">
        <v>830.29576125595361</v>
      </c>
      <c r="AK7569" s="5">
        <v>284.20881803382275</v>
      </c>
      <c r="AL7569" s="5">
        <v>45773.84375</v>
      </c>
      <c r="AM7569" s="5">
        <v>32822.640625</v>
      </c>
      <c r="AN7569" s="5">
        <v>12951.2041015625</v>
      </c>
      <c r="AO7569" s="5" t="s">
        <v>7322</v>
      </c>
    </row>
    <row r="7570" spans="1:41" x14ac:dyDescent="0.4">
      <c r="A7570" s="5">
        <v>2029</v>
      </c>
      <c r="B7570" s="5" t="s">
        <v>7352</v>
      </c>
      <c r="C7570" s="5" t="s">
        <v>278</v>
      </c>
      <c r="D7570" s="5" t="s">
        <v>108</v>
      </c>
      <c r="E7570" s="5" t="s">
        <v>109</v>
      </c>
      <c r="F7570" s="5" t="s">
        <v>109</v>
      </c>
      <c r="G7570" s="5" t="s">
        <v>87</v>
      </c>
      <c r="H7570" s="5" t="s">
        <v>131</v>
      </c>
      <c r="I7570" s="5">
        <v>300</v>
      </c>
      <c r="J7570" s="5">
        <v>0</v>
      </c>
      <c r="K7570" s="5">
        <v>74.84966</v>
      </c>
      <c r="L7570" s="5">
        <v>465</v>
      </c>
      <c r="M7570" s="5">
        <v>1319.9083727175559</v>
      </c>
      <c r="N7570" s="5">
        <v>1057.6303691406249</v>
      </c>
      <c r="O7570" s="5">
        <v>1523.852582791234</v>
      </c>
      <c r="P7570" s="5">
        <v>396.97</v>
      </c>
      <c r="Q7570" s="5">
        <v>188.9102081233687</v>
      </c>
      <c r="R7570" s="5">
        <v>868.8095427402269</v>
      </c>
      <c r="T7570" s="5">
        <v>700</v>
      </c>
      <c r="U7570" s="5">
        <v>122</v>
      </c>
      <c r="V7570" s="5">
        <v>1918</v>
      </c>
      <c r="W7570" s="5">
        <v>285.60000000000002</v>
      </c>
      <c r="X7570" s="5">
        <v>2334.312699425654</v>
      </c>
      <c r="Y7570" s="5">
        <v>1345</v>
      </c>
      <c r="Z7570" s="5">
        <v>216.98372186746121</v>
      </c>
      <c r="AA7570" s="5">
        <v>7430</v>
      </c>
      <c r="AB7570" s="5">
        <v>446</v>
      </c>
      <c r="AC7570" s="5">
        <v>193.41995948186059</v>
      </c>
      <c r="AD7570" s="5">
        <v>798.25535557621549</v>
      </c>
      <c r="AE7570" s="5">
        <v>1283.4675</v>
      </c>
      <c r="AF7570" s="5">
        <v>2281.2165737146288</v>
      </c>
      <c r="AG7570" s="5">
        <v>14532</v>
      </c>
      <c r="AH7570" s="5">
        <v>462.38499999999999</v>
      </c>
      <c r="AI7570" s="5">
        <v>621</v>
      </c>
      <c r="AJ7570" s="5">
        <v>958.44382909091541</v>
      </c>
      <c r="AK7570" s="5">
        <v>242</v>
      </c>
      <c r="AL7570" s="5">
        <v>42366.01953125</v>
      </c>
      <c r="AM7570" s="5">
        <v>33557.8515625</v>
      </c>
      <c r="AN7570" s="5">
        <v>8808.1640625</v>
      </c>
      <c r="AO7570" s="5" t="s">
        <v>8273</v>
      </c>
    </row>
    <row r="7571" spans="1:41" x14ac:dyDescent="0.4">
      <c r="A7571" s="5">
        <v>2029</v>
      </c>
      <c r="B7571" s="5" t="s">
        <v>7352</v>
      </c>
      <c r="C7571" s="5" t="s">
        <v>278</v>
      </c>
      <c r="D7571" s="5" t="s">
        <v>108</v>
      </c>
      <c r="E7571" s="5" t="s">
        <v>109</v>
      </c>
      <c r="F7571" s="5" t="s">
        <v>109</v>
      </c>
      <c r="G7571" s="5" t="s">
        <v>88</v>
      </c>
      <c r="H7571" s="5" t="s">
        <v>131</v>
      </c>
      <c r="I7571" s="5">
        <v>358.52777058669318</v>
      </c>
      <c r="J7571" s="5">
        <v>0</v>
      </c>
      <c r="K7571" s="5">
        <v>88.352477470204107</v>
      </c>
      <c r="L7571" s="5">
        <v>556.64459368168832</v>
      </c>
      <c r="M7571" s="5">
        <v>1546.48302695796</v>
      </c>
      <c r="N7571" s="5">
        <v>1237.956347079102</v>
      </c>
      <c r="O7571" s="5">
        <v>1785.436173891881</v>
      </c>
      <c r="P7571" s="5">
        <v>454.28177150882971</v>
      </c>
      <c r="Q7571" s="5">
        <v>222.73954433814609</v>
      </c>
      <c r="R7571" s="5">
        <v>1034.7438589527201</v>
      </c>
      <c r="S7571" s="5">
        <v>0</v>
      </c>
      <c r="T7571" s="5">
        <v>838.10086970629084</v>
      </c>
      <c r="U7571" s="5">
        <v>145.80129337192199</v>
      </c>
      <c r="V7571" s="5">
        <v>2248</v>
      </c>
      <c r="W7571" s="5">
        <v>280</v>
      </c>
      <c r="X7571" s="5">
        <v>2737.700764016432</v>
      </c>
      <c r="Y7571" s="5">
        <v>1642.5606035108469</v>
      </c>
      <c r="Z7571" s="5">
        <v>252.78392436526019</v>
      </c>
      <c r="AA7571" s="5">
        <v>9021</v>
      </c>
      <c r="AB7571" s="5">
        <v>522.56008392701051</v>
      </c>
      <c r="AC7571" s="5">
        <v>226.62231</v>
      </c>
      <c r="AD7571" s="5">
        <v>941.20395045256566</v>
      </c>
      <c r="AE7571" s="5">
        <v>1503.786736586525</v>
      </c>
      <c r="AF7571" s="5">
        <v>2824.9509815747192</v>
      </c>
      <c r="AG7571" s="5">
        <v>17603</v>
      </c>
      <c r="AH7571" s="5">
        <v>583.91819489614704</v>
      </c>
      <c r="AI7571" s="5">
        <v>727.60047560240707</v>
      </c>
      <c r="AJ7571" s="5">
        <v>1145.4290975884651</v>
      </c>
      <c r="AK7571" s="5">
        <v>284</v>
      </c>
      <c r="AL7571" s="5">
        <v>50814.1875</v>
      </c>
      <c r="AM7571" s="5">
        <v>40478.828125</v>
      </c>
      <c r="AN7571" s="5">
        <v>10335.35546875</v>
      </c>
      <c r="AO7571" s="5" t="s">
        <v>8274</v>
      </c>
    </row>
    <row r="7572" spans="1:41" x14ac:dyDescent="0.4">
      <c r="A7572" s="5">
        <v>2029</v>
      </c>
      <c r="B7572" s="5" t="s">
        <v>6344</v>
      </c>
      <c r="C7572" s="5" t="s">
        <v>278</v>
      </c>
      <c r="D7572" s="5" t="s">
        <v>108</v>
      </c>
      <c r="E7572" s="5" t="s">
        <v>109</v>
      </c>
      <c r="F7572" s="5" t="s">
        <v>109</v>
      </c>
      <c r="G7572" s="5" t="s">
        <v>88</v>
      </c>
      <c r="H7572" s="5" t="s">
        <v>131</v>
      </c>
      <c r="I7572" s="5">
        <v>853.29609399633</v>
      </c>
      <c r="J7572" s="5">
        <v>0</v>
      </c>
      <c r="K7572" s="5">
        <v>74.84966</v>
      </c>
      <c r="L7572" s="5">
        <v>567.77748555532207</v>
      </c>
      <c r="M7572" s="5">
        <v>860.46664940806386</v>
      </c>
      <c r="N7572" s="5">
        <v>1265.4158573990001</v>
      </c>
      <c r="O7572" s="5">
        <v>2159.0147964183029</v>
      </c>
      <c r="P7572" s="5">
        <v>343.35190587865611</v>
      </c>
      <c r="Q7572" s="5">
        <v>251.57610989128389</v>
      </c>
      <c r="R7572" s="5">
        <v>921.71964473014236</v>
      </c>
      <c r="S7572" s="5">
        <v>3508.534836572851</v>
      </c>
      <c r="T7572" s="5">
        <v>850.91630160289094</v>
      </c>
      <c r="U7572" s="5">
        <v>97.997590627029496</v>
      </c>
      <c r="V7572" s="5">
        <v>2242</v>
      </c>
      <c r="W7572" s="5">
        <v>585.59535862493226</v>
      </c>
      <c r="X7572" s="5">
        <v>3180</v>
      </c>
      <c r="Y7572" s="5">
        <v>2261.621501852791</v>
      </c>
      <c r="Z7572" s="5">
        <v>281.10276383337111</v>
      </c>
      <c r="AA7572" s="5">
        <v>8341</v>
      </c>
      <c r="AB7572" s="5">
        <v>752.93000000000006</v>
      </c>
      <c r="AC7572" s="5">
        <v>226.82856952451499</v>
      </c>
      <c r="AD7572" s="5">
        <v>1594.5183223124909</v>
      </c>
      <c r="AE7572" s="5">
        <v>1321.772380896276</v>
      </c>
      <c r="AF7572" s="5">
        <v>2453.10437079745</v>
      </c>
      <c r="AG7572" s="5">
        <v>17651</v>
      </c>
      <c r="AH7572" s="5">
        <v>892.61063037788972</v>
      </c>
      <c r="AI7572" s="5">
        <v>602.32665458564497</v>
      </c>
      <c r="AJ7572" s="5">
        <v>997.13743555571136</v>
      </c>
      <c r="AK7572" s="5">
        <v>335</v>
      </c>
      <c r="AL7572" s="5">
        <v>55473.4609375</v>
      </c>
      <c r="AM7572" s="5">
        <v>40076.69921875</v>
      </c>
      <c r="AN7572" s="5">
        <v>15396.76171875</v>
      </c>
      <c r="AO7572" s="5" t="s">
        <v>7323</v>
      </c>
    </row>
    <row r="7573" spans="1:41" x14ac:dyDescent="0.4">
      <c r="A7573" s="5">
        <v>2029</v>
      </c>
      <c r="B7573" s="5" t="s">
        <v>6344</v>
      </c>
      <c r="C7573" s="5" t="s">
        <v>278</v>
      </c>
      <c r="D7573" s="5" t="s">
        <v>108</v>
      </c>
      <c r="E7573" s="5" t="s">
        <v>30</v>
      </c>
      <c r="F7573" s="5" t="s">
        <v>30</v>
      </c>
      <c r="G7573" s="5" t="s">
        <v>87</v>
      </c>
      <c r="H7573" s="5" t="s">
        <v>131</v>
      </c>
      <c r="I7573" s="5">
        <v>7751.7955118725149</v>
      </c>
      <c r="J7573" s="5">
        <v>10624.915000797668</v>
      </c>
      <c r="K7573" s="5">
        <v>1992.5555087927819</v>
      </c>
      <c r="L7573" s="5">
        <v>2233.0692845514645</v>
      </c>
      <c r="M7573" s="5">
        <v>6665.0254869679547</v>
      </c>
      <c r="N7573" s="5">
        <v>5492.3354085036244</v>
      </c>
      <c r="O7573" s="5">
        <v>4067.7211277636297</v>
      </c>
      <c r="P7573" s="5">
        <v>5511.6210068702048</v>
      </c>
      <c r="Q7573" s="5">
        <v>2166.3857755887857</v>
      </c>
      <c r="R7573" s="5">
        <v>3650.0532893499249</v>
      </c>
      <c r="S7573" s="5">
        <v>9662.3892911048879</v>
      </c>
      <c r="T7573" s="5">
        <v>4161.6291212095475</v>
      </c>
      <c r="U7573" s="5">
        <v>1299.2403110117612</v>
      </c>
      <c r="V7573" s="5">
        <v>3078.590518202087</v>
      </c>
      <c r="W7573" s="5">
        <v>1351.0069171536359</v>
      </c>
      <c r="X7573" s="5">
        <v>12276.805907568165</v>
      </c>
      <c r="Y7573" s="5">
        <v>19495.709885627261</v>
      </c>
      <c r="Z7573" s="5">
        <v>2267.8868948235936</v>
      </c>
      <c r="AA7573" s="5">
        <v>33123.522710349062</v>
      </c>
      <c r="AB7573" s="5">
        <v>1336.7964762519448</v>
      </c>
      <c r="AC7573" s="5">
        <v>6217.0244749926524</v>
      </c>
      <c r="AD7573" s="5">
        <v>3881.7158722287095</v>
      </c>
      <c r="AE7573" s="5">
        <v>5276.1337004993238</v>
      </c>
      <c r="AF7573" s="5">
        <v>20112.747530208551</v>
      </c>
      <c r="AG7573" s="5">
        <v>36810.117092844936</v>
      </c>
      <c r="AH7573" s="5">
        <v>7864.4640075930665</v>
      </c>
      <c r="AI7573" s="5">
        <v>2860.3587472118302</v>
      </c>
      <c r="AJ7573" s="5">
        <v>11591.659649808056</v>
      </c>
      <c r="AK7573" s="5">
        <v>1681.9071838644438</v>
      </c>
      <c r="AL7573" s="5">
        <v>234505.203125</v>
      </c>
      <c r="AM7573" s="5">
        <v>176702.796875</v>
      </c>
      <c r="AN7573" s="5">
        <v>57802.375</v>
      </c>
      <c r="AO7573" s="5" t="s">
        <v>7324</v>
      </c>
    </row>
    <row r="7574" spans="1:41" x14ac:dyDescent="0.4">
      <c r="A7574" s="5">
        <v>2029</v>
      </c>
      <c r="B7574" s="5" t="s">
        <v>7352</v>
      </c>
      <c r="C7574" s="5" t="s">
        <v>278</v>
      </c>
      <c r="D7574" s="5" t="s">
        <v>108</v>
      </c>
      <c r="E7574" s="5" t="s">
        <v>30</v>
      </c>
      <c r="F7574" s="5" t="s">
        <v>30</v>
      </c>
      <c r="G7574" s="5" t="s">
        <v>87</v>
      </c>
      <c r="H7574" s="5" t="s">
        <v>131</v>
      </c>
      <c r="I7574" s="5">
        <v>9021.895276639003</v>
      </c>
      <c r="J7574" s="5">
        <v>15188.603173285421</v>
      </c>
      <c r="K7574" s="5">
        <v>1701.46</v>
      </c>
      <c r="L7574" s="5">
        <v>2200</v>
      </c>
      <c r="M7574" s="5">
        <v>8447.1849931180368</v>
      </c>
      <c r="N7574" s="5">
        <v>5800.9009999999998</v>
      </c>
      <c r="O7574" s="5">
        <v>3778.0331757874819</v>
      </c>
      <c r="P7574" s="5">
        <v>4702</v>
      </c>
      <c r="Q7574" s="5">
        <v>2234.4682388505421</v>
      </c>
      <c r="R7574" s="5">
        <v>3596</v>
      </c>
      <c r="S7574" s="5">
        <v>9133.4122868047143</v>
      </c>
      <c r="T7574" s="5">
        <v>4100</v>
      </c>
      <c r="U7574" s="5">
        <v>1037</v>
      </c>
      <c r="V7574" s="5">
        <v>2381</v>
      </c>
      <c r="W7574" s="5">
        <v>2330.4305088135061</v>
      </c>
      <c r="X7574" s="5">
        <v>13710</v>
      </c>
      <c r="Y7574" s="5">
        <v>18407</v>
      </c>
      <c r="Z7574" s="5">
        <v>2319.243784820309</v>
      </c>
      <c r="AA7574" s="5">
        <v>35286</v>
      </c>
      <c r="AB7574" s="5">
        <v>1659</v>
      </c>
      <c r="AC7574" s="5">
        <v>2136.3606783558539</v>
      </c>
      <c r="AD7574" s="5">
        <v>3767.2811121964369</v>
      </c>
      <c r="AE7574" s="5">
        <v>5388</v>
      </c>
      <c r="AF7574" s="5">
        <v>16730.046362399989</v>
      </c>
      <c r="AG7574" s="5">
        <v>36732</v>
      </c>
      <c r="AH7574" s="5">
        <v>12004</v>
      </c>
      <c r="AI7574" s="5">
        <v>3511.277392417569</v>
      </c>
      <c r="AJ7574" s="5">
        <v>11493.10040272267</v>
      </c>
      <c r="AK7574" s="5">
        <v>1678</v>
      </c>
      <c r="AL7574" s="5">
        <v>240473.6875</v>
      </c>
      <c r="AM7574" s="5">
        <v>174653.609375</v>
      </c>
      <c r="AN7574" s="5">
        <v>65820.078125</v>
      </c>
      <c r="AO7574" s="5" t="s">
        <v>8275</v>
      </c>
    </row>
    <row r="7575" spans="1:41" x14ac:dyDescent="0.4">
      <c r="A7575" s="5">
        <v>2029</v>
      </c>
      <c r="B7575" s="5" t="s">
        <v>6344</v>
      </c>
      <c r="C7575" s="5" t="s">
        <v>278</v>
      </c>
      <c r="D7575" s="5" t="s">
        <v>108</v>
      </c>
      <c r="E7575" s="5" t="s">
        <v>30</v>
      </c>
      <c r="F7575" s="5" t="s">
        <v>30</v>
      </c>
      <c r="G7575" s="5" t="s">
        <v>88</v>
      </c>
      <c r="H7575" s="5" t="s">
        <v>131</v>
      </c>
      <c r="I7575" s="5">
        <v>9310</v>
      </c>
      <c r="J7575" s="5">
        <v>13386.25677474503</v>
      </c>
      <c r="K7575" s="5">
        <v>1669</v>
      </c>
      <c r="L7575" s="5">
        <v>2686.259071444535</v>
      </c>
      <c r="M7575" s="5">
        <v>7847.3648199670461</v>
      </c>
      <c r="N7575" s="5">
        <v>6466.6482230000001</v>
      </c>
      <c r="O7575" s="5">
        <v>4789.3127697506234</v>
      </c>
      <c r="P7575" s="5">
        <v>6432.3176858333227</v>
      </c>
      <c r="Q7575" s="5">
        <v>2550.690849580873</v>
      </c>
      <c r="R7575" s="5">
        <v>4297.5529245695334</v>
      </c>
      <c r="S7575" s="5">
        <v>11376.44468848637</v>
      </c>
      <c r="T7575" s="5">
        <v>4983.9383379597903</v>
      </c>
      <c r="U7575" s="5">
        <v>1392.8155010499629</v>
      </c>
      <c r="V7575" s="5">
        <v>3625</v>
      </c>
      <c r="W7575" s="5">
        <v>1590.6682088362959</v>
      </c>
      <c r="X7575" s="5">
        <v>14888</v>
      </c>
      <c r="Y7575" s="5">
        <v>24944</v>
      </c>
      <c r="Z7575" s="5">
        <v>2696.478987160654</v>
      </c>
      <c r="AA7575" s="5">
        <v>40944</v>
      </c>
      <c r="AB7575" s="5">
        <v>1804.1935484156891</v>
      </c>
      <c r="AC7575" s="5">
        <v>7319.8908609313776</v>
      </c>
      <c r="AD7575" s="5">
        <v>5634.2583946903287</v>
      </c>
      <c r="AE7575" s="5">
        <v>6212.0911716987721</v>
      </c>
      <c r="AF7575" s="5">
        <v>24154.252532754119</v>
      </c>
      <c r="AG7575" s="5">
        <v>45654</v>
      </c>
      <c r="AH7575" s="5">
        <v>10071.281785990061</v>
      </c>
      <c r="AI7575" s="5">
        <v>3367.770858377673</v>
      </c>
      <c r="AJ7575" s="5">
        <v>13920.916276340129</v>
      </c>
      <c r="AK7575" s="5">
        <v>2031</v>
      </c>
      <c r="AL7575" s="5">
        <v>286046.40625</v>
      </c>
      <c r="AM7575" s="5">
        <v>215993.171875</v>
      </c>
      <c r="AN7575" s="5">
        <v>70053.234375</v>
      </c>
      <c r="AO7575" s="5" t="s">
        <v>7325</v>
      </c>
    </row>
    <row r="7576" spans="1:41" x14ac:dyDescent="0.4">
      <c r="A7576" s="5">
        <v>2029</v>
      </c>
      <c r="B7576" s="5" t="s">
        <v>7352</v>
      </c>
      <c r="C7576" s="5" t="s">
        <v>278</v>
      </c>
      <c r="D7576" s="5" t="s">
        <v>108</v>
      </c>
      <c r="E7576" s="5" t="s">
        <v>30</v>
      </c>
      <c r="F7576" s="5" t="s">
        <v>30</v>
      </c>
      <c r="G7576" s="5" t="s">
        <v>88</v>
      </c>
      <c r="H7576" s="5" t="s">
        <v>131</v>
      </c>
      <c r="I7576" s="5">
        <v>10782</v>
      </c>
      <c r="J7576" s="5">
        <v>18507.874775640899</v>
      </c>
      <c r="K7576" s="5">
        <v>2008.4019929610031</v>
      </c>
      <c r="L7576" s="5">
        <v>2633.5873249456222</v>
      </c>
      <c r="M7576" s="5">
        <v>9897.2235402483038</v>
      </c>
      <c r="N7576" s="5">
        <v>6789.9546205000006</v>
      </c>
      <c r="O7576" s="5">
        <v>4426.5680121491851</v>
      </c>
      <c r="P7576" s="5">
        <v>5202.455119426626</v>
      </c>
      <c r="Q7576" s="5">
        <v>2634.608485712964</v>
      </c>
      <c r="R7576" s="5">
        <v>4282.801619625553</v>
      </c>
      <c r="S7576" s="5">
        <v>10823.82664772419</v>
      </c>
      <c r="T7576" s="5">
        <v>4908.8765225654179</v>
      </c>
      <c r="U7576" s="5">
        <v>1215.010778099349</v>
      </c>
      <c r="V7576" s="5">
        <v>2790</v>
      </c>
      <c r="W7576" s="5">
        <v>1989</v>
      </c>
      <c r="X7576" s="5">
        <v>16079.19859404453</v>
      </c>
      <c r="Y7576" s="5">
        <v>22797</v>
      </c>
      <c r="Z7576" s="5">
        <v>2793.6917829793001</v>
      </c>
      <c r="AA7576" s="5">
        <v>42844</v>
      </c>
      <c r="AB7576" s="5">
        <v>1943.782913082759</v>
      </c>
      <c r="AC7576" s="5">
        <v>2503.0870300000011</v>
      </c>
      <c r="AD7576" s="5">
        <v>4441.9117773473918</v>
      </c>
      <c r="AE7576" s="5">
        <v>6312.9007448402062</v>
      </c>
      <c r="AF7576" s="5">
        <v>20717.7001244971</v>
      </c>
      <c r="AG7576" s="5">
        <v>44495</v>
      </c>
      <c r="AH7576" s="5">
        <v>15182.702654747451</v>
      </c>
      <c r="AI7576" s="5">
        <v>4114.0210961272187</v>
      </c>
      <c r="AJ7576" s="5">
        <v>13735.31888172395</v>
      </c>
      <c r="AK7576" s="5">
        <v>1933</v>
      </c>
      <c r="AL7576" s="5">
        <v>288785.5</v>
      </c>
      <c r="AM7576" s="5">
        <v>211037</v>
      </c>
      <c r="AN7576" s="5">
        <v>77748.515625</v>
      </c>
      <c r="AO7576" s="5" t="s">
        <v>8276</v>
      </c>
    </row>
    <row r="7577" spans="1:41" x14ac:dyDescent="0.4">
      <c r="A7577" s="5">
        <v>2029</v>
      </c>
      <c r="B7577" s="5" t="s">
        <v>7352</v>
      </c>
      <c r="C7577" s="5" t="s">
        <v>278</v>
      </c>
      <c r="D7577" s="5" t="s">
        <v>108</v>
      </c>
      <c r="E7577" s="5" t="s">
        <v>217</v>
      </c>
      <c r="F7577" s="5" t="s">
        <v>284</v>
      </c>
      <c r="G7577" s="5" t="s">
        <v>87</v>
      </c>
      <c r="H7577" s="5" t="s">
        <v>131</v>
      </c>
      <c r="N7577" s="5">
        <v>0</v>
      </c>
      <c r="Q7577" s="5">
        <v>0</v>
      </c>
      <c r="T7577" s="5">
        <v>0</v>
      </c>
      <c r="V7577" s="5">
        <v>0</v>
      </c>
      <c r="AC7577" s="5">
        <v>2063.272499838693</v>
      </c>
      <c r="AF7577" s="5">
        <v>0</v>
      </c>
      <c r="AL7577" s="5">
        <v>2063.2724609375</v>
      </c>
      <c r="AM7577" s="5">
        <v>2063.2724609375</v>
      </c>
      <c r="AN7577" s="5">
        <v>0</v>
      </c>
      <c r="AO7577" s="5" t="s">
        <v>8277</v>
      </c>
    </row>
    <row r="7578" spans="1:41" x14ac:dyDescent="0.4">
      <c r="A7578" s="5">
        <v>2029</v>
      </c>
      <c r="B7578" s="5" t="s">
        <v>6344</v>
      </c>
      <c r="C7578" s="5" t="s">
        <v>278</v>
      </c>
      <c r="D7578" s="5" t="s">
        <v>108</v>
      </c>
      <c r="E7578" s="5" t="s">
        <v>217</v>
      </c>
      <c r="F7578" s="5" t="s">
        <v>284</v>
      </c>
      <c r="G7578" s="5" t="s">
        <v>87</v>
      </c>
      <c r="H7578" s="5" t="s">
        <v>131</v>
      </c>
      <c r="I7578" s="5">
        <v>0</v>
      </c>
      <c r="N7578" s="5">
        <v>0</v>
      </c>
      <c r="Q7578" s="5">
        <v>0</v>
      </c>
      <c r="S7578" s="5">
        <v>0</v>
      </c>
      <c r="V7578" s="5">
        <v>0</v>
      </c>
      <c r="AC7578" s="5">
        <v>2063.5326380297856</v>
      </c>
      <c r="AF7578" s="5">
        <v>0</v>
      </c>
      <c r="AG7578" s="5">
        <v>0</v>
      </c>
      <c r="AH7578" s="5">
        <v>0</v>
      </c>
      <c r="AL7578" s="5">
        <v>2063.53271484375</v>
      </c>
      <c r="AM7578" s="5">
        <v>2063.53271484375</v>
      </c>
      <c r="AN7578" s="5">
        <v>0</v>
      </c>
      <c r="AO7578" s="5" t="s">
        <v>7326</v>
      </c>
    </row>
    <row r="7579" spans="1:41" x14ac:dyDescent="0.4">
      <c r="A7579" s="5">
        <v>2029</v>
      </c>
      <c r="B7579" s="5" t="s">
        <v>7352</v>
      </c>
      <c r="C7579" s="5" t="s">
        <v>278</v>
      </c>
      <c r="D7579" s="5" t="s">
        <v>108</v>
      </c>
      <c r="E7579" s="5" t="s">
        <v>217</v>
      </c>
      <c r="F7579" s="5" t="s">
        <v>218</v>
      </c>
      <c r="G7579" s="5" t="s">
        <v>87</v>
      </c>
      <c r="H7579" s="5" t="s">
        <v>131</v>
      </c>
      <c r="N7579" s="5">
        <v>0</v>
      </c>
      <c r="Q7579" s="5">
        <v>125</v>
      </c>
      <c r="T7579" s="5">
        <v>0</v>
      </c>
      <c r="V7579" s="5">
        <v>50</v>
      </c>
      <c r="AC7579" s="5">
        <v>0</v>
      </c>
      <c r="AD7579" s="5">
        <v>125</v>
      </c>
      <c r="AF7579" s="5">
        <v>0</v>
      </c>
      <c r="AH7579" s="5">
        <v>235</v>
      </c>
      <c r="AL7579" s="5">
        <v>535</v>
      </c>
      <c r="AM7579" s="5">
        <v>175</v>
      </c>
      <c r="AN7579" s="5">
        <v>360</v>
      </c>
      <c r="AO7579" s="5" t="s">
        <v>8278</v>
      </c>
    </row>
    <row r="7580" spans="1:41" x14ac:dyDescent="0.4">
      <c r="A7580" s="5">
        <v>2029</v>
      </c>
      <c r="B7580" s="5" t="s">
        <v>6344</v>
      </c>
      <c r="C7580" s="5" t="s">
        <v>278</v>
      </c>
      <c r="D7580" s="5" t="s">
        <v>108</v>
      </c>
      <c r="E7580" s="5" t="s">
        <v>217</v>
      </c>
      <c r="F7580" s="5" t="s">
        <v>218</v>
      </c>
      <c r="G7580" s="5" t="s">
        <v>87</v>
      </c>
      <c r="H7580" s="5" t="s">
        <v>131</v>
      </c>
      <c r="I7580" s="5">
        <v>0</v>
      </c>
      <c r="N7580" s="5">
        <v>0</v>
      </c>
      <c r="Q7580" s="5">
        <v>126.87893662224229</v>
      </c>
      <c r="S7580" s="5">
        <v>0</v>
      </c>
      <c r="V7580" s="5">
        <v>63.946984057610116</v>
      </c>
      <c r="AC7580" s="5">
        <v>0</v>
      </c>
      <c r="AD7580" s="5">
        <v>126.87893662224229</v>
      </c>
      <c r="AF7580" s="5">
        <v>0</v>
      </c>
      <c r="AG7580" s="5">
        <v>0</v>
      </c>
      <c r="AH7580" s="5">
        <v>200.9762356096318</v>
      </c>
      <c r="AL7580" s="5">
        <v>518.68109130859375</v>
      </c>
      <c r="AM7580" s="5">
        <v>190.825927734375</v>
      </c>
      <c r="AN7580" s="5">
        <v>327.85516357421875</v>
      </c>
      <c r="AO7580" s="5" t="s">
        <v>7327</v>
      </c>
    </row>
    <row r="7581" spans="1:41" x14ac:dyDescent="0.4">
      <c r="A7581" s="5">
        <v>2029</v>
      </c>
      <c r="B7581" s="5" t="s">
        <v>7352</v>
      </c>
      <c r="C7581" s="5" t="s">
        <v>278</v>
      </c>
      <c r="D7581" s="5" t="s">
        <v>108</v>
      </c>
      <c r="E7581" s="5" t="s">
        <v>217</v>
      </c>
      <c r="F7581" s="5" t="s">
        <v>285</v>
      </c>
      <c r="G7581" s="5" t="s">
        <v>87</v>
      </c>
      <c r="H7581" s="5" t="s">
        <v>131</v>
      </c>
      <c r="I7581" s="5">
        <v>249</v>
      </c>
      <c r="K7581" s="5">
        <v>186.1165083333334</v>
      </c>
      <c r="M7581" s="5">
        <v>619.13020948006624</v>
      </c>
      <c r="N7581" s="5">
        <v>174</v>
      </c>
      <c r="O7581" s="5">
        <v>312.21600000000001</v>
      </c>
      <c r="Q7581" s="5">
        <v>141.43799999999999</v>
      </c>
      <c r="S7581" s="5">
        <v>1101.079579305574</v>
      </c>
      <c r="T7581" s="5">
        <v>330</v>
      </c>
      <c r="V7581" s="5">
        <v>347</v>
      </c>
      <c r="W7581" s="5">
        <v>137.0841475772651</v>
      </c>
      <c r="Y7581" s="5">
        <v>2803</v>
      </c>
      <c r="Z7581" s="5">
        <v>186.804</v>
      </c>
      <c r="AC7581" s="5">
        <v>0</v>
      </c>
      <c r="AD7581" s="5">
        <v>1271</v>
      </c>
      <c r="AE7581" s="5">
        <v>340</v>
      </c>
      <c r="AF7581" s="5">
        <v>0</v>
      </c>
      <c r="AG7581" s="5">
        <v>3860</v>
      </c>
      <c r="AH7581" s="5">
        <v>964.5335693207162</v>
      </c>
      <c r="AJ7581" s="5">
        <v>1767.8264297462999</v>
      </c>
      <c r="AK7581" s="5">
        <v>220</v>
      </c>
      <c r="AL7581" s="5">
        <v>15010.228515625</v>
      </c>
      <c r="AM7581" s="5">
        <v>9869.068359375</v>
      </c>
      <c r="AN7581" s="5">
        <v>5141.16015625</v>
      </c>
      <c r="AO7581" s="5" t="s">
        <v>8279</v>
      </c>
    </row>
    <row r="7582" spans="1:41" x14ac:dyDescent="0.4">
      <c r="A7582" s="5">
        <v>2029</v>
      </c>
      <c r="B7582" s="5" t="s">
        <v>6344</v>
      </c>
      <c r="C7582" s="5" t="s">
        <v>278</v>
      </c>
      <c r="D7582" s="5" t="s">
        <v>108</v>
      </c>
      <c r="E7582" s="5" t="s">
        <v>217</v>
      </c>
      <c r="F7582" s="5" t="s">
        <v>285</v>
      </c>
      <c r="G7582" s="5" t="s">
        <v>87</v>
      </c>
      <c r="H7582" s="5" t="s">
        <v>131</v>
      </c>
      <c r="I7582" s="5">
        <v>252.86225722126875</v>
      </c>
      <c r="K7582" s="5">
        <v>174.58541679220539</v>
      </c>
      <c r="M7582" s="5">
        <v>466.25672834388297</v>
      </c>
      <c r="N7582" s="5">
        <v>184.73573172198479</v>
      </c>
      <c r="O7582" s="5">
        <v>278.11862907595508</v>
      </c>
      <c r="Q7582" s="5">
        <v>296.75460728703007</v>
      </c>
      <c r="S7582" s="5">
        <v>746.0481473387847</v>
      </c>
      <c r="T7582" s="5">
        <v>334.96039268271966</v>
      </c>
      <c r="V7582" s="5">
        <v>285.22384952680068</v>
      </c>
      <c r="W7582" s="5">
        <v>139.50150833018745</v>
      </c>
      <c r="Y7582" s="5">
        <v>19063.306469618659</v>
      </c>
      <c r="Z7582" s="5">
        <v>484.25629982737968</v>
      </c>
      <c r="AC7582" s="5">
        <v>351.78641231090745</v>
      </c>
      <c r="AD7582" s="5">
        <v>1290.4793711895697</v>
      </c>
      <c r="AE7582" s="5">
        <v>349.17083358441079</v>
      </c>
      <c r="AF7582" s="5">
        <v>1624.0503887647014</v>
      </c>
      <c r="AG7582" s="5">
        <v>3556.6703513946959</v>
      </c>
      <c r="AH7582" s="5">
        <v>690.22141522499805</v>
      </c>
      <c r="AJ7582" s="5">
        <v>1017.9013452549967</v>
      </c>
      <c r="AK7582" s="5">
        <v>223.30692845514645</v>
      </c>
      <c r="AL7582" s="5">
        <v>31810.193359375</v>
      </c>
      <c r="AM7582" s="5">
        <v>27466.716796875</v>
      </c>
      <c r="AN7582" s="5">
        <v>4343.47900390625</v>
      </c>
      <c r="AO7582" s="5" t="s">
        <v>7328</v>
      </c>
    </row>
    <row r="7583" spans="1:41" x14ac:dyDescent="0.4">
      <c r="A7583" s="5">
        <v>2029</v>
      </c>
      <c r="B7583" s="5" t="s">
        <v>6344</v>
      </c>
      <c r="C7583" s="5" t="s">
        <v>278</v>
      </c>
      <c r="D7583" s="5" t="s">
        <v>108</v>
      </c>
      <c r="E7583" s="5" t="s">
        <v>217</v>
      </c>
      <c r="F7583" s="5" t="s">
        <v>286</v>
      </c>
      <c r="G7583" s="5" t="s">
        <v>87</v>
      </c>
      <c r="H7583" s="5" t="s">
        <v>131</v>
      </c>
      <c r="I7583" s="5">
        <v>0</v>
      </c>
      <c r="N7583" s="5">
        <v>253.75787324448459</v>
      </c>
      <c r="Q7583" s="5">
        <v>0</v>
      </c>
      <c r="S7583" s="5">
        <v>0</v>
      </c>
      <c r="V7583" s="5">
        <v>0</v>
      </c>
      <c r="AC7583" s="5">
        <v>0</v>
      </c>
      <c r="AF7583" s="5">
        <v>0</v>
      </c>
      <c r="AG7583" s="5">
        <v>0</v>
      </c>
      <c r="AH7583" s="5">
        <v>50.75157464889692</v>
      </c>
      <c r="AL7583" s="5">
        <v>304.50946044921875</v>
      </c>
      <c r="AM7583" s="5">
        <v>253.75787353515625</v>
      </c>
      <c r="AN7583" s="5">
        <v>50.751575469970703</v>
      </c>
      <c r="AO7583" s="5" t="s">
        <v>7329</v>
      </c>
    </row>
    <row r="7584" spans="1:41" x14ac:dyDescent="0.4">
      <c r="A7584" s="5">
        <v>2029</v>
      </c>
      <c r="B7584" s="5" t="s">
        <v>7352</v>
      </c>
      <c r="C7584" s="5" t="s">
        <v>278</v>
      </c>
      <c r="D7584" s="5" t="s">
        <v>108</v>
      </c>
      <c r="E7584" s="5" t="s">
        <v>217</v>
      </c>
      <c r="F7584" s="5" t="s">
        <v>286</v>
      </c>
      <c r="G7584" s="5" t="s">
        <v>87</v>
      </c>
      <c r="H7584" s="5" t="s">
        <v>131</v>
      </c>
      <c r="N7584" s="5">
        <v>250</v>
      </c>
      <c r="Q7584" s="5">
        <v>0</v>
      </c>
      <c r="T7584" s="5">
        <v>0</v>
      </c>
      <c r="V7584" s="5">
        <v>0</v>
      </c>
      <c r="AC7584" s="5">
        <v>336.42703074916773</v>
      </c>
      <c r="AF7584" s="5">
        <v>0</v>
      </c>
      <c r="AG7584" s="5">
        <v>0</v>
      </c>
      <c r="AH7584" s="5">
        <v>0</v>
      </c>
      <c r="AL7584" s="5">
        <v>586.427001953125</v>
      </c>
      <c r="AM7584" s="5">
        <v>586.427001953125</v>
      </c>
      <c r="AN7584" s="5">
        <v>0</v>
      </c>
      <c r="AO7584" s="5" t="s">
        <v>8280</v>
      </c>
    </row>
    <row r="7585" spans="1:41" x14ac:dyDescent="0.4">
      <c r="A7585" s="5">
        <v>2029</v>
      </c>
      <c r="B7585" s="5" t="s">
        <v>6344</v>
      </c>
      <c r="C7585" s="5" t="s">
        <v>278</v>
      </c>
      <c r="D7585" s="5" t="s">
        <v>108</v>
      </c>
      <c r="E7585" s="5" t="s">
        <v>287</v>
      </c>
      <c r="F7585" s="5" t="s">
        <v>287</v>
      </c>
      <c r="G7585" s="5" t="s">
        <v>87</v>
      </c>
      <c r="H7585" s="5" t="s">
        <v>131</v>
      </c>
      <c r="I7585" s="5">
        <v>5897.3329742018213</v>
      </c>
      <c r="J7585" s="5">
        <v>16441.311082068962</v>
      </c>
      <c r="K7585" s="5">
        <v>923.27403838769385</v>
      </c>
      <c r="L7585" s="5">
        <v>1530.6674914107309</v>
      </c>
      <c r="M7585" s="5">
        <v>5420.2681725021903</v>
      </c>
      <c r="N7585" s="5">
        <v>3639.2025620887321</v>
      </c>
      <c r="O7585" s="5">
        <v>5791.4106822930498</v>
      </c>
      <c r="P7585" s="5">
        <v>4190.1778563797843</v>
      </c>
      <c r="Q7585" s="5">
        <v>1746.8888282684366</v>
      </c>
      <c r="R7585" s="5">
        <v>3572.4974446251404</v>
      </c>
      <c r="S7585" s="5">
        <v>6974.859956202411</v>
      </c>
      <c r="T7585" s="5">
        <v>5937.9342339209397</v>
      </c>
      <c r="U7585" s="5">
        <v>598.2686972446337</v>
      </c>
      <c r="V7585" s="5">
        <v>6790.5606880224077</v>
      </c>
      <c r="W7585" s="5">
        <v>2528.4434490080444</v>
      </c>
      <c r="X7585" s="5">
        <v>9814.3395056036861</v>
      </c>
      <c r="Y7585" s="5">
        <v>28441.182433241833</v>
      </c>
      <c r="Z7585" s="5">
        <v>5203.1710644176001</v>
      </c>
      <c r="AA7585" s="5">
        <v>38407.77666279221</v>
      </c>
      <c r="AB7585" s="5">
        <v>1692.0574987942232</v>
      </c>
      <c r="AC7585" s="5">
        <v>3581.4635869968411</v>
      </c>
      <c r="AD7585" s="5">
        <v>12815.104110618529</v>
      </c>
      <c r="AE7585" s="5">
        <v>6060.75304457127</v>
      </c>
      <c r="AF7585" s="5">
        <v>9865.6797985185094</v>
      </c>
      <c r="AG7585" s="5">
        <v>54906.098549655617</v>
      </c>
      <c r="AH7585" s="5">
        <v>8509.0090056340578</v>
      </c>
      <c r="AI7585" s="5">
        <v>3365.8444307148434</v>
      </c>
      <c r="AJ7585" s="5">
        <v>16678.720064989498</v>
      </c>
      <c r="AK7585" s="5">
        <v>4737.1519777280382</v>
      </c>
      <c r="AL7585" s="5">
        <v>276061.46875</v>
      </c>
      <c r="AM7585" s="5">
        <v>207551.75</v>
      </c>
      <c r="AN7585" s="5">
        <v>68509.6953125</v>
      </c>
      <c r="AO7585" s="5" t="s">
        <v>7330</v>
      </c>
    </row>
    <row r="7586" spans="1:41" x14ac:dyDescent="0.4">
      <c r="A7586" s="5">
        <v>2029</v>
      </c>
      <c r="B7586" s="5" t="s">
        <v>7352</v>
      </c>
      <c r="C7586" s="5" t="s">
        <v>278</v>
      </c>
      <c r="D7586" s="5" t="s">
        <v>108</v>
      </c>
      <c r="E7586" s="5" t="s">
        <v>287</v>
      </c>
      <c r="F7586" s="5" t="s">
        <v>287</v>
      </c>
      <c r="G7586" s="5" t="s">
        <v>87</v>
      </c>
      <c r="H7586" s="5" t="s">
        <v>131</v>
      </c>
      <c r="I7586" s="5">
        <v>6232</v>
      </c>
      <c r="J7586" s="5">
        <v>14997.26847495712</v>
      </c>
      <c r="K7586" s="5">
        <v>813.12798659999999</v>
      </c>
      <c r="L7586" s="5">
        <v>1583</v>
      </c>
      <c r="M7586" s="5">
        <v>7335.4199828904893</v>
      </c>
      <c r="N7586" s="5">
        <v>3944.4133613281251</v>
      </c>
      <c r="O7586" s="5">
        <v>5554.0475827912342</v>
      </c>
      <c r="P7586" s="5">
        <v>4437.39696</v>
      </c>
      <c r="Q7586" s="5">
        <v>1757.803895193603</v>
      </c>
      <c r="R7586" s="5">
        <v>3595.6482703592528</v>
      </c>
      <c r="S7586" s="5">
        <v>6228.1128199999994</v>
      </c>
      <c r="T7586" s="5">
        <v>5950</v>
      </c>
      <c r="U7586" s="5">
        <v>768</v>
      </c>
      <c r="V7586" s="5">
        <v>6918</v>
      </c>
      <c r="W7586" s="5">
        <v>2199.12</v>
      </c>
      <c r="X7586" s="5">
        <v>10424.47173619527</v>
      </c>
      <c r="Y7586" s="5">
        <v>25646.98</v>
      </c>
      <c r="Z7586" s="5">
        <v>4772.9629120651716</v>
      </c>
      <c r="AA7586" s="5">
        <v>38606</v>
      </c>
      <c r="AB7586" s="5">
        <v>1688</v>
      </c>
      <c r="AC7586" s="5">
        <v>3854.5531262991421</v>
      </c>
      <c r="AD7586" s="5">
        <v>10626.53175860927</v>
      </c>
      <c r="AE7586" s="5">
        <v>5956.376869965</v>
      </c>
      <c r="AF7586" s="5">
        <v>11722.85673690277</v>
      </c>
      <c r="AG7586" s="5">
        <v>56875</v>
      </c>
      <c r="AH7586" s="5">
        <v>9512.1460000000006</v>
      </c>
      <c r="AI7586" s="5">
        <v>4287</v>
      </c>
      <c r="AJ7586" s="5">
        <v>16453.508385067798</v>
      </c>
      <c r="AK7586" s="5">
        <v>4813</v>
      </c>
      <c r="AL7586" s="5">
        <v>277552.71875</v>
      </c>
      <c r="AM7586" s="5">
        <v>208121.765625</v>
      </c>
      <c r="AN7586" s="5">
        <v>69430.9765625</v>
      </c>
      <c r="AO7586" s="5" t="s">
        <v>8281</v>
      </c>
    </row>
    <row r="7587" spans="1:41" x14ac:dyDescent="0.4">
      <c r="A7587" s="5">
        <v>2029</v>
      </c>
      <c r="B7587" s="5" t="s">
        <v>7352</v>
      </c>
      <c r="C7587" s="5" t="s">
        <v>278</v>
      </c>
      <c r="D7587" s="5" t="s">
        <v>108</v>
      </c>
      <c r="E7587" s="5" t="s">
        <v>287</v>
      </c>
      <c r="F7587" s="5" t="s">
        <v>287</v>
      </c>
      <c r="G7587" s="5" t="s">
        <v>88</v>
      </c>
      <c r="H7587" s="5" t="s">
        <v>131</v>
      </c>
      <c r="I7587" s="5">
        <v>7447.8168876542404</v>
      </c>
      <c r="J7587" s="5">
        <v>18283.03677430686</v>
      </c>
      <c r="K7587" s="5">
        <v>959.81561060489685</v>
      </c>
      <c r="L7587" s="5">
        <v>1894.9857888131451</v>
      </c>
      <c r="M7587" s="5">
        <v>8594.6136365451202</v>
      </c>
      <c r="N7587" s="5">
        <v>4616.9358394345709</v>
      </c>
      <c r="O7587" s="5">
        <v>6507.4519529103081</v>
      </c>
      <c r="P7587" s="5">
        <v>5078.0375138592226</v>
      </c>
      <c r="Q7587" s="5">
        <v>2072.5848673860401</v>
      </c>
      <c r="R7587" s="5">
        <v>4282.3827129862148</v>
      </c>
      <c r="S7587" s="5">
        <v>7380.8135874409818</v>
      </c>
      <c r="T7587" s="5">
        <v>7123.8573925034734</v>
      </c>
      <c r="U7587" s="5">
        <v>914.71447874846865</v>
      </c>
      <c r="V7587" s="5">
        <v>8106</v>
      </c>
      <c r="W7587" s="5">
        <v>2156</v>
      </c>
      <c r="X7587" s="5">
        <v>12225.904542982351</v>
      </c>
      <c r="Y7587" s="5">
        <v>31320.98062976254</v>
      </c>
      <c r="Z7587" s="5">
        <v>5560.455343736111</v>
      </c>
      <c r="AA7587" s="5">
        <v>46854</v>
      </c>
      <c r="AB7587" s="5">
        <v>1977.7610351318251</v>
      </c>
      <c r="AC7587" s="5">
        <v>4516.2233299999998</v>
      </c>
      <c r="AD7587" s="5">
        <v>12529.49147280447</v>
      </c>
      <c r="AE7587" s="5">
        <v>6978.8448364794031</v>
      </c>
      <c r="AF7587" s="5">
        <v>14517.03272164462</v>
      </c>
      <c r="AG7587" s="5">
        <v>68896</v>
      </c>
      <c r="AH7587" s="5">
        <v>12012.316839665231</v>
      </c>
      <c r="AI7587" s="5">
        <v>5022.9037663567133</v>
      </c>
      <c r="AJ7587" s="5">
        <v>19663.465598759401</v>
      </c>
      <c r="AK7587" s="5">
        <v>5640</v>
      </c>
      <c r="AL7587" s="5">
        <v>333134.4375</v>
      </c>
      <c r="AM7587" s="5">
        <v>251003.5</v>
      </c>
      <c r="AN7587" s="5">
        <v>82130.9375</v>
      </c>
      <c r="AO7587" s="5" t="s">
        <v>8282</v>
      </c>
    </row>
    <row r="7588" spans="1:41" x14ac:dyDescent="0.4">
      <c r="A7588" s="5">
        <v>2029</v>
      </c>
      <c r="B7588" s="5" t="s">
        <v>6344</v>
      </c>
      <c r="C7588" s="5" t="s">
        <v>278</v>
      </c>
      <c r="D7588" s="5" t="s">
        <v>108</v>
      </c>
      <c r="E7588" s="5" t="s">
        <v>287</v>
      </c>
      <c r="F7588" s="5" t="s">
        <v>287</v>
      </c>
      <c r="G7588" s="5" t="s">
        <v>88</v>
      </c>
      <c r="H7588" s="5" t="s">
        <v>131</v>
      </c>
      <c r="I7588" s="5">
        <v>7082.3575801695388</v>
      </c>
      <c r="J7588" s="5">
        <v>21004.599845100591</v>
      </c>
      <c r="K7588" s="5">
        <v>773.35078659999999</v>
      </c>
      <c r="L7588" s="5">
        <v>1841.308490790163</v>
      </c>
      <c r="M7588" s="5">
        <v>6381.794316443139</v>
      </c>
      <c r="N7588" s="5">
        <v>4284.7788838300003</v>
      </c>
      <c r="O7588" s="5">
        <v>6818.7754923173852</v>
      </c>
      <c r="P7588" s="5">
        <v>4890.1321587211169</v>
      </c>
      <c r="Q7588" s="5">
        <v>2056.7774215044201</v>
      </c>
      <c r="R7588" s="5">
        <v>4206.2390940873984</v>
      </c>
      <c r="S7588" s="5">
        <v>8212.1622417680137</v>
      </c>
      <c r="T7588" s="5">
        <v>7111.2290919670177</v>
      </c>
      <c r="U7588" s="5">
        <v>704.39831577910763</v>
      </c>
      <c r="V7588" s="5">
        <v>7996</v>
      </c>
      <c r="W7588" s="5">
        <v>2976.9755884381771</v>
      </c>
      <c r="X7588" s="5">
        <v>11903</v>
      </c>
      <c r="Y7588" s="5">
        <v>34095.010943026042</v>
      </c>
      <c r="Z7588" s="5">
        <v>6186.4819951242434</v>
      </c>
      <c r="AA7588" s="5">
        <v>47392</v>
      </c>
      <c r="AB7588" s="5">
        <v>2241.2800000000002</v>
      </c>
      <c r="AC7588" s="5">
        <v>4216.7957814333149</v>
      </c>
      <c r="AD7588" s="5">
        <v>14307.75665114919</v>
      </c>
      <c r="AE7588" s="5">
        <v>7135.8977272438178</v>
      </c>
      <c r="AF7588" s="5">
        <v>11848.113784692639</v>
      </c>
      <c r="AG7588" s="5">
        <v>68097</v>
      </c>
      <c r="AH7588" s="5">
        <v>10923.72980212825</v>
      </c>
      <c r="AI7588" s="5">
        <v>3962.9269575515841</v>
      </c>
      <c r="AJ7588" s="5">
        <v>20030.183134740131</v>
      </c>
      <c r="AK7588" s="5">
        <v>5577</v>
      </c>
      <c r="AL7588" s="5">
        <v>334258.03125</v>
      </c>
      <c r="AM7588" s="5">
        <v>253068.078125</v>
      </c>
      <c r="AN7588" s="5">
        <v>81189.984375</v>
      </c>
      <c r="AO7588" s="5" t="s">
        <v>7331</v>
      </c>
    </row>
    <row r="7589" spans="1:41" x14ac:dyDescent="0.4">
      <c r="A7589" s="5">
        <v>2029</v>
      </c>
      <c r="B7589" s="5" t="s">
        <v>6344</v>
      </c>
      <c r="C7589" s="5" t="s">
        <v>278</v>
      </c>
      <c r="D7589" s="5" t="s">
        <v>108</v>
      </c>
      <c r="E7589" s="5" t="s">
        <v>111</v>
      </c>
      <c r="F7589" s="5" t="s">
        <v>111</v>
      </c>
      <c r="G7589" s="5" t="s">
        <v>87</v>
      </c>
      <c r="H7589" s="5" t="s">
        <v>131</v>
      </c>
      <c r="I7589" s="5">
        <v>12543.759190221363</v>
      </c>
      <c r="J7589" s="5">
        <v>26140.010847355854</v>
      </c>
      <c r="K7589" s="5">
        <v>2194.1639227018554</v>
      </c>
      <c r="L7589" s="5">
        <v>2474.6467798802137</v>
      </c>
      <c r="M7589" s="5">
        <v>10810.540983226476</v>
      </c>
      <c r="N7589" s="5">
        <v>10575.61312533714</v>
      </c>
      <c r="O7589" s="5">
        <v>6281.6609008961759</v>
      </c>
      <c r="P7589" s="5">
        <v>8607.4670604529165</v>
      </c>
      <c r="Q7589" s="5">
        <v>3380.7887393859578</v>
      </c>
      <c r="R7589" s="5">
        <v>6390.0109945088507</v>
      </c>
      <c r="S7589" s="5">
        <v>13803.413273006983</v>
      </c>
      <c r="T7589" s="5">
        <v>8475.5129663657845</v>
      </c>
      <c r="U7589" s="5">
        <v>1558.0733417211354</v>
      </c>
      <c r="V7589" s="5">
        <v>5793.7997619180724</v>
      </c>
      <c r="W7589" s="5">
        <v>2319.3469614545893</v>
      </c>
      <c r="X7589" s="5">
        <v>15466.034858504847</v>
      </c>
      <c r="Y7589" s="5">
        <v>40783.965387853561</v>
      </c>
      <c r="Z7589" s="5">
        <v>3771.8600730004978</v>
      </c>
      <c r="AA7589" s="5">
        <v>51040.858624395631</v>
      </c>
      <c r="AB7589" s="5">
        <v>1909.2742382915021</v>
      </c>
      <c r="AC7589" s="5">
        <v>8599.5735054915749</v>
      </c>
      <c r="AD7589" s="5">
        <v>6930.4036580037728</v>
      </c>
      <c r="AE7589" s="5">
        <v>11075.78793535275</v>
      </c>
      <c r="AF7589" s="5">
        <v>28732.496471726499</v>
      </c>
      <c r="AG7589" s="5">
        <v>80088.014858945287</v>
      </c>
      <c r="AH7589" s="5">
        <v>16724.67390979749</v>
      </c>
      <c r="AI7589" s="5">
        <v>4866.0609773362366</v>
      </c>
      <c r="AJ7589" s="5">
        <v>17473.767151615208</v>
      </c>
      <c r="AK7589" s="5">
        <v>4268.207427972231</v>
      </c>
      <c r="AL7589" s="5">
        <v>413079.8125</v>
      </c>
      <c r="AM7589" s="5">
        <v>319030.5</v>
      </c>
      <c r="AN7589" s="5">
        <v>94049.296875</v>
      </c>
      <c r="AO7589" s="5" t="s">
        <v>7332</v>
      </c>
    </row>
    <row r="7590" spans="1:41" x14ac:dyDescent="0.4">
      <c r="A7590" s="5">
        <v>2029</v>
      </c>
      <c r="B7590" s="5" t="s">
        <v>7352</v>
      </c>
      <c r="C7590" s="5" t="s">
        <v>278</v>
      </c>
      <c r="D7590" s="5" t="s">
        <v>108</v>
      </c>
      <c r="E7590" s="5" t="s">
        <v>111</v>
      </c>
      <c r="F7590" s="5" t="s">
        <v>111</v>
      </c>
      <c r="G7590" s="5" t="s">
        <v>87</v>
      </c>
      <c r="H7590" s="5" t="s">
        <v>131</v>
      </c>
      <c r="I7590" s="5">
        <v>13193.120277014201</v>
      </c>
      <c r="J7590" s="5">
        <v>31231.85712500523</v>
      </c>
      <c r="K7590" s="5">
        <v>1726.4967999999999</v>
      </c>
      <c r="L7590" s="5">
        <v>2438</v>
      </c>
      <c r="M7590" s="5">
        <v>12072.31115886316</v>
      </c>
      <c r="N7590" s="5">
        <v>9770.1569999999992</v>
      </c>
      <c r="O7590" s="5">
        <v>6185.2803803429306</v>
      </c>
      <c r="P7590" s="5">
        <v>8637</v>
      </c>
      <c r="Q7590" s="5">
        <v>3301.7336762483369</v>
      </c>
      <c r="R7590" s="5">
        <v>6474</v>
      </c>
      <c r="S7590" s="5">
        <v>16962.051389780179</v>
      </c>
      <c r="T7590" s="5">
        <v>8350</v>
      </c>
      <c r="U7590" s="5">
        <v>1487</v>
      </c>
      <c r="V7590" s="5">
        <v>6003</v>
      </c>
      <c r="W7590" s="5">
        <v>3505.604867958778</v>
      </c>
      <c r="X7590" s="5">
        <v>17106.172941927249</v>
      </c>
      <c r="Y7590" s="5">
        <v>37497</v>
      </c>
      <c r="Z7590" s="5">
        <v>3543.1490848203089</v>
      </c>
      <c r="AA7590" s="5">
        <v>52732</v>
      </c>
      <c r="AB7590" s="5">
        <v>2524</v>
      </c>
      <c r="AC7590" s="5">
        <v>10152.166215465149</v>
      </c>
      <c r="AD7590" s="5">
        <v>8428.4355967192423</v>
      </c>
      <c r="AE7590" s="5">
        <v>11220</v>
      </c>
      <c r="AF7590" s="5">
        <v>23900.06623199999</v>
      </c>
      <c r="AG7590" s="5">
        <v>77995</v>
      </c>
      <c r="AH7590" s="5">
        <v>21745</v>
      </c>
      <c r="AI7590" s="5">
        <v>5811.5629197689877</v>
      </c>
      <c r="AJ7590" s="5">
        <v>18589.933040697539</v>
      </c>
      <c r="AK7590" s="5">
        <v>4337</v>
      </c>
      <c r="AL7590" s="5">
        <v>426919.125</v>
      </c>
      <c r="AM7590" s="5">
        <v>318165.1875</v>
      </c>
      <c r="AN7590" s="5">
        <v>108753.921875</v>
      </c>
      <c r="AO7590" s="5" t="s">
        <v>8283</v>
      </c>
    </row>
    <row r="7591" spans="1:41" x14ac:dyDescent="0.4">
      <c r="A7591" s="5">
        <v>2029</v>
      </c>
      <c r="B7591" s="5" t="s">
        <v>7352</v>
      </c>
      <c r="C7591" s="5" t="s">
        <v>278</v>
      </c>
      <c r="D7591" s="5" t="s">
        <v>108</v>
      </c>
      <c r="E7591" s="5" t="s">
        <v>111</v>
      </c>
      <c r="F7591" s="5" t="s">
        <v>111</v>
      </c>
      <c r="G7591" s="5" t="s">
        <v>88</v>
      </c>
      <c r="H7591" s="5" t="s">
        <v>131</v>
      </c>
      <c r="I7591" s="5">
        <v>15767</v>
      </c>
      <c r="J7591" s="5">
        <v>37967.123575926307</v>
      </c>
      <c r="K7591" s="5">
        <v>2037.955411212014</v>
      </c>
      <c r="L7591" s="5">
        <v>2918.4935900988298</v>
      </c>
      <c r="M7591" s="5">
        <v>14144.636619660359</v>
      </c>
      <c r="N7591" s="5">
        <v>11435.968768500001</v>
      </c>
      <c r="O7591" s="5">
        <v>7247.0417817580555</v>
      </c>
      <c r="P7591" s="5">
        <v>9556.2749609714519</v>
      </c>
      <c r="Q7591" s="5">
        <v>3892.9958411415878</v>
      </c>
      <c r="R7591" s="5">
        <v>7710.4721038531216</v>
      </c>
      <c r="S7591" s="5">
        <v>20101.3923457735</v>
      </c>
      <c r="T7591" s="5">
        <v>9997.3460886393259</v>
      </c>
      <c r="U7591" s="5">
        <v>1742.2574995503689</v>
      </c>
      <c r="V7591" s="5">
        <v>7033</v>
      </c>
      <c r="W7591" s="5">
        <v>2992</v>
      </c>
      <c r="X7591" s="5">
        <v>20062.25761614291</v>
      </c>
      <c r="Y7591" s="5">
        <v>47010</v>
      </c>
      <c r="Z7591" s="5">
        <v>4267.9715469842422</v>
      </c>
      <c r="AA7591" s="5">
        <v>63952</v>
      </c>
      <c r="AB7591" s="5">
        <v>2957.268277649719</v>
      </c>
      <c r="AC7591" s="5">
        <v>11894.88078384401</v>
      </c>
      <c r="AD7591" s="5">
        <v>9937.7684400762737</v>
      </c>
      <c r="AE7591" s="5">
        <v>13146.01825484542</v>
      </c>
      <c r="AF7591" s="5">
        <v>29596.714463567281</v>
      </c>
      <c r="AG7591" s="5">
        <v>94478</v>
      </c>
      <c r="AH7591" s="5">
        <v>27503.15471738447</v>
      </c>
      <c r="AI7591" s="5">
        <v>6809.172213232252</v>
      </c>
      <c r="AJ7591" s="5">
        <v>22216.690828123988</v>
      </c>
      <c r="AK7591" s="5">
        <v>5039</v>
      </c>
      <c r="AL7591" s="5">
        <v>513414.875</v>
      </c>
      <c r="AM7591" s="5">
        <v>384585.84375</v>
      </c>
      <c r="AN7591" s="5">
        <v>128828.984375</v>
      </c>
      <c r="AO7591" s="5" t="s">
        <v>8284</v>
      </c>
    </row>
    <row r="7592" spans="1:41" x14ac:dyDescent="0.4">
      <c r="A7592" s="5">
        <v>2029</v>
      </c>
      <c r="B7592" s="5" t="s">
        <v>6344</v>
      </c>
      <c r="C7592" s="5" t="s">
        <v>278</v>
      </c>
      <c r="D7592" s="5" t="s">
        <v>108</v>
      </c>
      <c r="E7592" s="5" t="s">
        <v>111</v>
      </c>
      <c r="F7592" s="5" t="s">
        <v>111</v>
      </c>
      <c r="G7592" s="5" t="s">
        <v>88</v>
      </c>
      <c r="H7592" s="5" t="s">
        <v>131</v>
      </c>
      <c r="I7592" s="5">
        <v>15064</v>
      </c>
      <c r="J7592" s="5">
        <v>32933.61850622388</v>
      </c>
      <c r="K7592" s="5">
        <v>1837.8707999999999</v>
      </c>
      <c r="L7592" s="5">
        <v>2976.8634619008071</v>
      </c>
      <c r="M7592" s="5">
        <v>12728.272256791641</v>
      </c>
      <c r="N7592" s="5">
        <v>12451.673967000001</v>
      </c>
      <c r="O7592" s="5">
        <v>7395.9934378405724</v>
      </c>
      <c r="P7592" s="5">
        <v>10045.313807710239</v>
      </c>
      <c r="Q7592" s="5">
        <v>3980.52230543941</v>
      </c>
      <c r="R7592" s="5">
        <v>7523.5642497630106</v>
      </c>
      <c r="S7592" s="5">
        <v>16252.063840694809</v>
      </c>
      <c r="T7592" s="5">
        <v>10150.21588340591</v>
      </c>
      <c r="U7592" s="5">
        <v>1670.2904641497601</v>
      </c>
      <c r="V7592" s="5">
        <v>6822</v>
      </c>
      <c r="W7592" s="5">
        <v>2730.7865193019802</v>
      </c>
      <c r="X7592" s="5">
        <v>18755</v>
      </c>
      <c r="Y7592" s="5">
        <v>52908</v>
      </c>
      <c r="Z7592" s="5">
        <v>4484.6775439157063</v>
      </c>
      <c r="AA7592" s="5">
        <v>62807</v>
      </c>
      <c r="AB7592" s="5">
        <v>2562.2735484156892</v>
      </c>
      <c r="AC7592" s="5">
        <v>10125.09115316452</v>
      </c>
      <c r="AD7592" s="5">
        <v>10059.3877228528</v>
      </c>
      <c r="AE7592" s="5">
        <v>13040.572578041591</v>
      </c>
      <c r="AF7592" s="5">
        <v>34506.075046791593</v>
      </c>
      <c r="AG7592" s="5">
        <v>99330</v>
      </c>
      <c r="AH7592" s="5">
        <v>21417.721991192338</v>
      </c>
      <c r="AI7592" s="5">
        <v>5729.2737739753593</v>
      </c>
      <c r="AJ7592" s="5">
        <v>20984.98894020974</v>
      </c>
      <c r="AK7592" s="5">
        <v>4877</v>
      </c>
      <c r="AL7592" s="5">
        <v>506150.09375</v>
      </c>
      <c r="AM7592" s="5">
        <v>391654.25</v>
      </c>
      <c r="AN7592" s="5">
        <v>114495.859375</v>
      </c>
      <c r="AO7592" s="5" t="s">
        <v>7333</v>
      </c>
    </row>
    <row r="7593" spans="1:41" x14ac:dyDescent="0.4">
      <c r="A7593" s="5">
        <v>2029</v>
      </c>
      <c r="B7593" s="5" t="s">
        <v>7352</v>
      </c>
      <c r="C7593" s="5" t="s">
        <v>278</v>
      </c>
      <c r="D7593" s="5" t="s">
        <v>108</v>
      </c>
      <c r="E7593" s="5" t="s">
        <v>4025</v>
      </c>
      <c r="F7593" s="5" t="s">
        <v>4025</v>
      </c>
      <c r="G7593" s="5" t="s">
        <v>87</v>
      </c>
      <c r="H7593" s="5" t="s">
        <v>131</v>
      </c>
      <c r="O7593" s="5">
        <v>1554.6790000000001</v>
      </c>
      <c r="AL7593" s="5">
        <v>1554.678955078125</v>
      </c>
      <c r="AM7593" s="5">
        <v>0</v>
      </c>
      <c r="AN7593" s="5">
        <v>1554.678955078125</v>
      </c>
      <c r="AO7593" s="5" t="s">
        <v>8285</v>
      </c>
    </row>
    <row r="7594" spans="1:41" x14ac:dyDescent="0.4">
      <c r="A7594" s="5">
        <v>2029</v>
      </c>
      <c r="B7594" s="5" t="s">
        <v>6344</v>
      </c>
      <c r="C7594" s="5" t="s">
        <v>278</v>
      </c>
      <c r="D7594" s="5" t="s">
        <v>108</v>
      </c>
      <c r="E7594" s="5" t="s">
        <v>4025</v>
      </c>
      <c r="F7594" s="5" t="s">
        <v>4025</v>
      </c>
      <c r="G7594" s="5" t="s">
        <v>87</v>
      </c>
      <c r="H7594" s="5" t="s">
        <v>131</v>
      </c>
      <c r="O7594" s="5">
        <v>1542.5058037133326</v>
      </c>
      <c r="AL7594" s="5">
        <v>1542.505859375</v>
      </c>
      <c r="AM7594" s="5">
        <v>0</v>
      </c>
      <c r="AN7594" s="5">
        <v>1542.505859375</v>
      </c>
      <c r="AO7594" s="5" t="s">
        <v>7334</v>
      </c>
    </row>
    <row r="7595" spans="1:41" x14ac:dyDescent="0.4">
      <c r="A7595" s="5">
        <v>2029</v>
      </c>
      <c r="B7595" s="5" t="s">
        <v>6344</v>
      </c>
      <c r="C7595" s="5" t="s">
        <v>278</v>
      </c>
      <c r="D7595" s="5" t="s">
        <v>108</v>
      </c>
      <c r="E7595" s="5" t="s">
        <v>4025</v>
      </c>
      <c r="F7595" s="5" t="s">
        <v>4025</v>
      </c>
      <c r="G7595" s="5" t="s">
        <v>88</v>
      </c>
      <c r="H7595" s="5" t="s">
        <v>131</v>
      </c>
      <c r="O7595" s="5">
        <v>1816.1379581102869</v>
      </c>
      <c r="AL7595" s="5">
        <v>1816.137939453125</v>
      </c>
      <c r="AM7595" s="5">
        <v>0</v>
      </c>
      <c r="AN7595" s="5">
        <v>1816.137939453125</v>
      </c>
      <c r="AO7595" s="5" t="s">
        <v>7335</v>
      </c>
    </row>
    <row r="7596" spans="1:41" x14ac:dyDescent="0.4">
      <c r="A7596" s="5">
        <v>2029</v>
      </c>
      <c r="B7596" s="5" t="s">
        <v>7352</v>
      </c>
      <c r="C7596" s="5" t="s">
        <v>278</v>
      </c>
      <c r="D7596" s="5" t="s">
        <v>108</v>
      </c>
      <c r="E7596" s="5" t="s">
        <v>4025</v>
      </c>
      <c r="F7596" s="5" t="s">
        <v>4025</v>
      </c>
      <c r="G7596" s="5" t="s">
        <v>88</v>
      </c>
      <c r="H7596" s="5" t="s">
        <v>131</v>
      </c>
      <c r="O7596" s="5">
        <v>1821.5542347972221</v>
      </c>
      <c r="AL7596" s="5">
        <v>1821.55419921875</v>
      </c>
      <c r="AM7596" s="5">
        <v>0</v>
      </c>
      <c r="AN7596" s="5">
        <v>1821.55419921875</v>
      </c>
      <c r="AO7596" s="5" t="s">
        <v>8286</v>
      </c>
    </row>
    <row r="7597" spans="1:41" x14ac:dyDescent="0.4">
      <c r="A7597" s="5">
        <v>2029</v>
      </c>
      <c r="B7597" s="5" t="s">
        <v>7352</v>
      </c>
      <c r="C7597" s="5" t="s">
        <v>278</v>
      </c>
      <c r="D7597" s="5" t="s">
        <v>108</v>
      </c>
      <c r="E7597" s="5" t="s">
        <v>292</v>
      </c>
      <c r="F7597" s="5" t="s">
        <v>292</v>
      </c>
      <c r="G7597" s="5" t="s">
        <v>87</v>
      </c>
      <c r="H7597" s="5" t="s">
        <v>131</v>
      </c>
      <c r="I7597" s="5">
        <v>3000</v>
      </c>
      <c r="J7597" s="5">
        <v>7429.6001654175116</v>
      </c>
      <c r="K7597" s="5">
        <v>252.24828959999999</v>
      </c>
      <c r="L7597" s="5">
        <v>188</v>
      </c>
      <c r="M7597" s="5">
        <v>1810.493785586028</v>
      </c>
      <c r="N7597" s="5">
        <v>1158.915140625</v>
      </c>
      <c r="P7597" s="5">
        <v>900.08895999999993</v>
      </c>
      <c r="Q7597" s="5">
        <v>1009.794318639739</v>
      </c>
      <c r="R7597" s="5">
        <v>1019.1085391069309</v>
      </c>
      <c r="S7597" s="5">
        <v>4528.1128199999994</v>
      </c>
      <c r="T7597" s="5">
        <v>2600</v>
      </c>
      <c r="U7597" s="5">
        <v>476</v>
      </c>
      <c r="V7597" s="5">
        <v>2437</v>
      </c>
      <c r="W7597" s="5">
        <v>812.94</v>
      </c>
      <c r="X7597" s="5">
        <v>3320.2292345998658</v>
      </c>
      <c r="Y7597" s="5">
        <v>12379.98</v>
      </c>
      <c r="Z7597" s="5">
        <v>1818.5379174312261</v>
      </c>
      <c r="AA7597" s="5">
        <v>15594</v>
      </c>
      <c r="AB7597" s="5">
        <v>247</v>
      </c>
      <c r="AC7597" s="5">
        <v>1249.32158077192</v>
      </c>
      <c r="AD7597" s="5">
        <v>4707.2548985679514</v>
      </c>
      <c r="AE7597" s="5">
        <v>1624.4018699650001</v>
      </c>
      <c r="AF7597" s="5">
        <v>3676.1367345830408</v>
      </c>
      <c r="AG7597" s="5">
        <v>18990</v>
      </c>
      <c r="AH7597" s="5">
        <v>4955.7610000000004</v>
      </c>
      <c r="AI7597" s="5">
        <v>1632</v>
      </c>
      <c r="AJ7597" s="5">
        <v>9215.712782993598</v>
      </c>
      <c r="AK7597" s="5">
        <v>3302</v>
      </c>
      <c r="AL7597" s="5">
        <v>110334.6328125</v>
      </c>
      <c r="AM7597" s="5">
        <v>82166.59375</v>
      </c>
      <c r="AN7597" s="5">
        <v>28168.04296875</v>
      </c>
      <c r="AO7597" s="5" t="s">
        <v>8287</v>
      </c>
    </row>
    <row r="7598" spans="1:41" x14ac:dyDescent="0.4">
      <c r="A7598" s="5">
        <v>2029</v>
      </c>
      <c r="B7598" s="5" t="s">
        <v>6344</v>
      </c>
      <c r="C7598" s="5" t="s">
        <v>278</v>
      </c>
      <c r="D7598" s="5" t="s">
        <v>108</v>
      </c>
      <c r="E7598" s="5" t="s">
        <v>292</v>
      </c>
      <c r="F7598" s="5" t="s">
        <v>292</v>
      </c>
      <c r="G7598" s="5" t="s">
        <v>87</v>
      </c>
      <c r="H7598" s="5" t="s">
        <v>131</v>
      </c>
      <c r="I7598" s="5">
        <v>2740.5850310404335</v>
      </c>
      <c r="J7598" s="5">
        <v>8506.978942648102</v>
      </c>
      <c r="K7598" s="5">
        <v>299.14106868666499</v>
      </c>
      <c r="L7598" s="5">
        <v>190.8259206798524</v>
      </c>
      <c r="M7598" s="5">
        <v>1390.5931453797755</v>
      </c>
      <c r="N7598" s="5">
        <v>1096.9871657839631</v>
      </c>
      <c r="P7598" s="5">
        <v>824.27455383834865</v>
      </c>
      <c r="Q7598" s="5">
        <v>1035.8123428246929</v>
      </c>
      <c r="R7598" s="5">
        <v>1197.4725824995307</v>
      </c>
      <c r="S7598" s="5">
        <v>1489.9571158061183</v>
      </c>
      <c r="T7598" s="5">
        <v>2537.5787324448456</v>
      </c>
      <c r="U7598" s="5">
        <v>352.21592806334462</v>
      </c>
      <c r="V7598" s="5">
        <v>2389.3841344700668</v>
      </c>
      <c r="W7598" s="5">
        <v>921.64859562396805</v>
      </c>
      <c r="X7598" s="5">
        <v>2821.7875504786684</v>
      </c>
      <c r="Y7598" s="5">
        <v>13423.791494633235</v>
      </c>
      <c r="Z7598" s="5">
        <v>1881.5641776768709</v>
      </c>
      <c r="AA7598" s="5">
        <v>16035.467526065469</v>
      </c>
      <c r="AB7598" s="5">
        <v>314.65976282316086</v>
      </c>
      <c r="AC7598" s="5">
        <v>1252.4400259905435</v>
      </c>
      <c r="AD7598" s="5">
        <v>5113.2084954464772</v>
      </c>
      <c r="AE7598" s="5">
        <v>1851.4174431917595</v>
      </c>
      <c r="AF7598" s="5">
        <v>3042.5975014610895</v>
      </c>
      <c r="AG7598" s="5">
        <v>18482.708455635278</v>
      </c>
      <c r="AH7598" s="5">
        <v>4491.5143564273767</v>
      </c>
      <c r="AI7598" s="5">
        <v>1027.2118708936737</v>
      </c>
      <c r="AJ7598" s="5">
        <v>10112.481336915214</v>
      </c>
      <c r="AK7598" s="5">
        <v>3248.1007775294029</v>
      </c>
      <c r="AL7598" s="5">
        <v>108072.40625</v>
      </c>
      <c r="AM7598" s="5">
        <v>84417.0078125</v>
      </c>
      <c r="AN7598" s="5">
        <v>23655.400390625</v>
      </c>
      <c r="AO7598" s="5" t="s">
        <v>7336</v>
      </c>
    </row>
    <row r="7599" spans="1:41" x14ac:dyDescent="0.4">
      <c r="A7599" s="5">
        <v>2029</v>
      </c>
      <c r="B7599" s="5" t="s">
        <v>7352</v>
      </c>
      <c r="C7599" s="5" t="s">
        <v>278</v>
      </c>
      <c r="D7599" s="5" t="s">
        <v>108</v>
      </c>
      <c r="E7599" s="5" t="s">
        <v>292</v>
      </c>
      <c r="F7599" s="5" t="s">
        <v>292</v>
      </c>
      <c r="G7599" s="5" t="s">
        <v>88</v>
      </c>
      <c r="H7599" s="5" t="s">
        <v>131</v>
      </c>
      <c r="I7599" s="5">
        <v>3585.277705866933</v>
      </c>
      <c r="J7599" s="5">
        <v>9066.1397894471065</v>
      </c>
      <c r="K7599" s="5">
        <v>297.75367481671287</v>
      </c>
      <c r="L7599" s="5">
        <v>225.05200776808039</v>
      </c>
      <c r="M7599" s="5">
        <v>2121.2820281281738</v>
      </c>
      <c r="N7599" s="5">
        <v>1356.5101721015631</v>
      </c>
      <c r="P7599" s="5">
        <v>1030.037552621962</v>
      </c>
      <c r="Q7599" s="5">
        <v>1190.6245228536211</v>
      </c>
      <c r="R7599" s="5">
        <v>1213.748526657786</v>
      </c>
      <c r="S7599" s="5">
        <v>5366.1771379603397</v>
      </c>
      <c r="T7599" s="5">
        <v>3112.946087480509</v>
      </c>
      <c r="U7599" s="5">
        <v>568.86406266421989</v>
      </c>
      <c r="V7599" s="5">
        <v>2855</v>
      </c>
      <c r="W7599" s="5">
        <v>797</v>
      </c>
      <c r="X7599" s="5">
        <v>3893.9916295319999</v>
      </c>
      <c r="Y7599" s="5">
        <v>15118.860535503511</v>
      </c>
      <c r="Z7599" s="5">
        <v>2118.578976427028</v>
      </c>
      <c r="AA7599" s="5">
        <v>18935</v>
      </c>
      <c r="AB7599" s="5">
        <v>289.3998671075596</v>
      </c>
      <c r="AC7599" s="5">
        <v>1463.77935</v>
      </c>
      <c r="AD7599" s="5">
        <v>5550.2125671568201</v>
      </c>
      <c r="AE7599" s="5">
        <v>1903.2456894621139</v>
      </c>
      <c r="AF7599" s="5">
        <v>4552.3542992031389</v>
      </c>
      <c r="AG7599" s="5">
        <v>23004</v>
      </c>
      <c r="AH7599" s="5">
        <v>6258.3323798495294</v>
      </c>
      <c r="AI7599" s="5">
        <v>1912.148109795698</v>
      </c>
      <c r="AJ7599" s="5">
        <v>11013.62986151328</v>
      </c>
      <c r="AK7599" s="5">
        <v>3869</v>
      </c>
      <c r="AL7599" s="5">
        <v>132668.9375</v>
      </c>
      <c r="AM7599" s="5">
        <v>99200.7109375</v>
      </c>
      <c r="AN7599" s="5">
        <v>33468.2421875</v>
      </c>
      <c r="AO7599" s="5" t="s">
        <v>8288</v>
      </c>
    </row>
    <row r="7600" spans="1:41" x14ac:dyDescent="0.4">
      <c r="A7600" s="5">
        <v>2029</v>
      </c>
      <c r="B7600" s="5" t="s">
        <v>6344</v>
      </c>
      <c r="C7600" s="5" t="s">
        <v>278</v>
      </c>
      <c r="D7600" s="5" t="s">
        <v>108</v>
      </c>
      <c r="E7600" s="5" t="s">
        <v>292</v>
      </c>
      <c r="F7600" s="5" t="s">
        <v>292</v>
      </c>
      <c r="G7600" s="5" t="s">
        <v>88</v>
      </c>
      <c r="H7600" s="5" t="s">
        <v>131</v>
      </c>
      <c r="I7600" s="5">
        <v>3291.284933985844</v>
      </c>
      <c r="J7600" s="5">
        <v>10868.09243430085</v>
      </c>
      <c r="K7600" s="5">
        <v>250.56588959999999</v>
      </c>
      <c r="L7600" s="5">
        <v>229.55304792344211</v>
      </c>
      <c r="M7600" s="5">
        <v>1637.276819012566</v>
      </c>
      <c r="N7600" s="5">
        <v>1291.587199006</v>
      </c>
      <c r="P7600" s="5">
        <v>961.96668530508055</v>
      </c>
      <c r="Q7600" s="5">
        <v>1219.559828400282</v>
      </c>
      <c r="R7600" s="5">
        <v>1409.897716843808</v>
      </c>
      <c r="S7600" s="5">
        <v>1754.2674182864259</v>
      </c>
      <c r="T7600" s="5">
        <v>3038.9867914388969</v>
      </c>
      <c r="U7600" s="5">
        <v>414.69712131194188</v>
      </c>
      <c r="V7600" s="5">
        <v>2814</v>
      </c>
      <c r="W7600" s="5">
        <v>1085.144052309058</v>
      </c>
      <c r="X7600" s="5">
        <v>3423</v>
      </c>
      <c r="Y7600" s="5">
        <v>16056.903061671839</v>
      </c>
      <c r="Z7600" s="5">
        <v>2237.1478399916159</v>
      </c>
      <c r="AA7600" s="5">
        <v>19821</v>
      </c>
      <c r="AB7600" s="5">
        <v>416.12</v>
      </c>
      <c r="AC7600" s="5">
        <v>1474.6160863591699</v>
      </c>
      <c r="AD7600" s="5">
        <v>5708.7747573441939</v>
      </c>
      <c r="AE7600" s="5">
        <v>2179.8488451670951</v>
      </c>
      <c r="AF7600" s="5">
        <v>3653.9845337110851</v>
      </c>
      <c r="AG7600" s="5">
        <v>22923</v>
      </c>
      <c r="AH7600" s="5">
        <v>5766.1343641199446</v>
      </c>
      <c r="AI7600" s="5">
        <v>1209.433679445779</v>
      </c>
      <c r="AJ7600" s="5">
        <v>12144.50823179404</v>
      </c>
      <c r="AK7600" s="5">
        <v>3823</v>
      </c>
      <c r="AL7600" s="5">
        <v>131104.359375</v>
      </c>
      <c r="AM7600" s="5">
        <v>102991.6484375</v>
      </c>
      <c r="AN7600" s="5">
        <v>28112.703125</v>
      </c>
      <c r="AO7600" s="5" t="s">
        <v>7337</v>
      </c>
    </row>
    <row r="7601" spans="1:41" x14ac:dyDescent="0.4">
      <c r="A7601" s="5">
        <v>2029</v>
      </c>
      <c r="B7601" s="5" t="s">
        <v>6344</v>
      </c>
      <c r="C7601" s="5" t="s">
        <v>278</v>
      </c>
      <c r="D7601" s="5" t="s">
        <v>108</v>
      </c>
      <c r="E7601" s="5" t="s">
        <v>113</v>
      </c>
      <c r="F7601" s="5" t="s">
        <v>113</v>
      </c>
      <c r="G7601" s="5" t="s">
        <v>87</v>
      </c>
      <c r="H7601" s="5" t="s">
        <v>131</v>
      </c>
      <c r="I7601" s="5">
        <v>1776.305112711392</v>
      </c>
      <c r="J7601" s="5">
        <v>3975.7093168069</v>
      </c>
      <c r="K7601" s="5">
        <v>281.78726810360337</v>
      </c>
      <c r="L7601" s="5">
        <v>309.58460535827118</v>
      </c>
      <c r="M7601" s="5">
        <v>1928.5598366580828</v>
      </c>
      <c r="N7601" s="5">
        <v>1129.7300516844455</v>
      </c>
      <c r="O7601" s="5">
        <v>1384.9255140324346</v>
      </c>
      <c r="P7601" s="5">
        <v>1632.8111255805941</v>
      </c>
      <c r="Q7601" s="5">
        <v>495.64438123305609</v>
      </c>
      <c r="R7601" s="5">
        <v>871.23613533333935</v>
      </c>
      <c r="S7601" s="5">
        <v>1489.9571158061183</v>
      </c>
      <c r="T7601" s="5">
        <v>1015.0314929779383</v>
      </c>
      <c r="U7601" s="5">
        <v>129.25918547327555</v>
      </c>
      <c r="V7601" s="5">
        <v>1221.0828860524598</v>
      </c>
      <c r="W7601" s="5">
        <v>501.42555753110156</v>
      </c>
      <c r="X7601" s="5">
        <v>2036.1531749137444</v>
      </c>
      <c r="Y7601" s="5">
        <v>9125.1331218716659</v>
      </c>
      <c r="Z7601" s="5">
        <v>1847.4439980124675</v>
      </c>
      <c r="AA7601" s="5">
        <v>7841.1182832545737</v>
      </c>
      <c r="AB7601" s="5">
        <v>502.44058902407949</v>
      </c>
      <c r="AC7601" s="5">
        <v>1182.4101861700005</v>
      </c>
      <c r="AD7601" s="5">
        <v>4542.1247628785968</v>
      </c>
      <c r="AE7601" s="5">
        <v>988.64067416051194</v>
      </c>
      <c r="AF7601" s="5">
        <v>3231.0279478175134</v>
      </c>
      <c r="AG7601" s="5">
        <v>14738.257278039664</v>
      </c>
      <c r="AH7601" s="5">
        <v>2588.3303070937427</v>
      </c>
      <c r="AI7601" s="5">
        <v>808.98009990341689</v>
      </c>
      <c r="AJ7601" s="5">
        <v>3893.6608070633715</v>
      </c>
      <c r="AK7601" s="5">
        <v>514.62096693981471</v>
      </c>
      <c r="AL7601" s="5">
        <v>71983.3828125</v>
      </c>
      <c r="AM7601" s="5">
        <v>54389.0546875</v>
      </c>
      <c r="AN7601" s="5">
        <v>17594.3359375</v>
      </c>
      <c r="AO7601" s="5" t="s">
        <v>7338</v>
      </c>
    </row>
    <row r="7602" spans="1:41" x14ac:dyDescent="0.4">
      <c r="A7602" s="5">
        <v>2029</v>
      </c>
      <c r="B7602" s="5" t="s">
        <v>7352</v>
      </c>
      <c r="C7602" s="5" t="s">
        <v>278</v>
      </c>
      <c r="D7602" s="5" t="s">
        <v>108</v>
      </c>
      <c r="E7602" s="5" t="s">
        <v>113</v>
      </c>
      <c r="F7602" s="5" t="s">
        <v>113</v>
      </c>
      <c r="G7602" s="5" t="s">
        <v>87</v>
      </c>
      <c r="H7602" s="5" t="s">
        <v>131</v>
      </c>
      <c r="I7602" s="5">
        <v>2100</v>
      </c>
      <c r="J7602" s="5">
        <v>4055.096108017176</v>
      </c>
      <c r="K7602" s="5">
        <v>236.03003699999999</v>
      </c>
      <c r="L7602" s="5">
        <v>380</v>
      </c>
      <c r="M7602" s="5">
        <v>2452.9270643423611</v>
      </c>
      <c r="N7602" s="5">
        <v>1137.8678515624999</v>
      </c>
      <c r="O7602" s="5">
        <v>1410.5160000000001</v>
      </c>
      <c r="P7602" s="5">
        <v>1652.76</v>
      </c>
      <c r="Q7602" s="5">
        <v>557.5382659668818</v>
      </c>
      <c r="R7602" s="5">
        <v>901.17933861209508</v>
      </c>
      <c r="S7602" s="5">
        <v>700</v>
      </c>
      <c r="T7602" s="5">
        <v>1000</v>
      </c>
      <c r="U7602" s="5">
        <v>133</v>
      </c>
      <c r="V7602" s="5">
        <v>1222</v>
      </c>
      <c r="W7602" s="5">
        <v>459</v>
      </c>
      <c r="X7602" s="5">
        <v>2149.9298021697509</v>
      </c>
      <c r="Y7602" s="5">
        <v>7922</v>
      </c>
      <c r="Z7602" s="5">
        <v>1619.472122366484</v>
      </c>
      <c r="AA7602" s="5">
        <v>7810</v>
      </c>
      <c r="AB7602" s="5">
        <v>395</v>
      </c>
      <c r="AC7602" s="5">
        <v>1185.969849711222</v>
      </c>
      <c r="AD7602" s="5">
        <v>3586.1995564651038</v>
      </c>
      <c r="AE7602" s="5">
        <v>1234.7025000000001</v>
      </c>
      <c r="AF7602" s="5">
        <v>3535.1034286050999</v>
      </c>
      <c r="AG7602" s="5">
        <v>15889</v>
      </c>
      <c r="AH7602" s="5">
        <v>3100</v>
      </c>
      <c r="AI7602" s="5">
        <v>1003</v>
      </c>
      <c r="AJ7602" s="5">
        <v>4477.9857529832834</v>
      </c>
      <c r="AK7602" s="5">
        <v>509</v>
      </c>
      <c r="AL7602" s="5">
        <v>72815.2734375</v>
      </c>
      <c r="AM7602" s="5">
        <v>55813.67578125</v>
      </c>
      <c r="AN7602" s="5">
        <v>17001.6015625</v>
      </c>
      <c r="AO7602" s="5" t="s">
        <v>8289</v>
      </c>
    </row>
    <row r="7603" spans="1:41" x14ac:dyDescent="0.4">
      <c r="A7603" s="5">
        <v>2029</v>
      </c>
      <c r="B7603" s="5" t="s">
        <v>7352</v>
      </c>
      <c r="C7603" s="5" t="s">
        <v>278</v>
      </c>
      <c r="D7603" s="5" t="s">
        <v>108</v>
      </c>
      <c r="E7603" s="5" t="s">
        <v>113</v>
      </c>
      <c r="F7603" s="5" t="s">
        <v>113</v>
      </c>
      <c r="G7603" s="5" t="s">
        <v>88</v>
      </c>
      <c r="H7603" s="5" t="s">
        <v>131</v>
      </c>
      <c r="I7603" s="5">
        <v>2509.694394106853</v>
      </c>
      <c r="J7603" s="5">
        <v>4938.826804048158</v>
      </c>
      <c r="K7603" s="5">
        <v>278.60966270700419</v>
      </c>
      <c r="L7603" s="5">
        <v>454.89235612697109</v>
      </c>
      <c r="M7603" s="5">
        <v>2873.995005851074</v>
      </c>
      <c r="N7603" s="5">
        <v>1331.874320253906</v>
      </c>
      <c r="O7603" s="5">
        <v>1652.644303453792</v>
      </c>
      <c r="P7603" s="5">
        <v>1891.3740098217329</v>
      </c>
      <c r="Q7603" s="5">
        <v>657.3801413179491</v>
      </c>
      <c r="R7603" s="5">
        <v>1073.2959763573319</v>
      </c>
      <c r="S7603" s="5">
        <v>829.55618508026453</v>
      </c>
      <c r="T7603" s="5">
        <v>1197.2869567232731</v>
      </c>
      <c r="U7603" s="5">
        <v>155.8306976733013</v>
      </c>
      <c r="V7603" s="5">
        <v>1432</v>
      </c>
      <c r="W7603" s="5">
        <v>450</v>
      </c>
      <c r="X7603" s="5">
        <v>2521.4550147587388</v>
      </c>
      <c r="Y7603" s="5">
        <v>9674.6208929464156</v>
      </c>
      <c r="Z7603" s="5">
        <v>1886.6692624158859</v>
      </c>
      <c r="AA7603" s="5">
        <v>9472</v>
      </c>
      <c r="AB7603" s="5">
        <v>462.80545549589499</v>
      </c>
      <c r="AC7603" s="5">
        <v>1389.5527</v>
      </c>
      <c r="AD7603" s="5">
        <v>4228.4028113030618</v>
      </c>
      <c r="AE7603" s="5">
        <v>1446.6507668719501</v>
      </c>
      <c r="AF7603" s="5">
        <v>4377.7053067541856</v>
      </c>
      <c r="AG7603" s="5">
        <v>19247</v>
      </c>
      <c r="AH7603" s="5">
        <v>3914.8034736811442</v>
      </c>
      <c r="AI7603" s="5">
        <v>1175.174359145273</v>
      </c>
      <c r="AJ7603" s="5">
        <v>5351.607495786905</v>
      </c>
      <c r="AK7603" s="5">
        <v>597</v>
      </c>
      <c r="AL7603" s="5">
        <v>87472.7109375</v>
      </c>
      <c r="AM7603" s="5">
        <v>67290.9765625</v>
      </c>
      <c r="AN7603" s="5">
        <v>20181.732421875</v>
      </c>
      <c r="AO7603" s="5" t="s">
        <v>8290</v>
      </c>
    </row>
    <row r="7604" spans="1:41" x14ac:dyDescent="0.4">
      <c r="A7604" s="5">
        <v>2029</v>
      </c>
      <c r="B7604" s="5" t="s">
        <v>6344</v>
      </c>
      <c r="C7604" s="5" t="s">
        <v>278</v>
      </c>
      <c r="D7604" s="5" t="s">
        <v>108</v>
      </c>
      <c r="E7604" s="5" t="s">
        <v>113</v>
      </c>
      <c r="F7604" s="5" t="s">
        <v>113</v>
      </c>
      <c r="G7604" s="5" t="s">
        <v>88</v>
      </c>
      <c r="H7604" s="5" t="s">
        <v>131</v>
      </c>
      <c r="I7604" s="5">
        <v>2133.2402349908248</v>
      </c>
      <c r="J7604" s="5">
        <v>5079.1681322204258</v>
      </c>
      <c r="K7604" s="5">
        <v>236.03003699999999</v>
      </c>
      <c r="L7604" s="5">
        <v>372.41318945026501</v>
      </c>
      <c r="M7604" s="5">
        <v>2270.6758803823909</v>
      </c>
      <c r="N7604" s="5">
        <v>1330.1385090000001</v>
      </c>
      <c r="O7604" s="5">
        <v>1630.6037806371501</v>
      </c>
      <c r="P7604" s="5">
        <v>1905.566414600321</v>
      </c>
      <c r="Q7604" s="5">
        <v>583.56900331554891</v>
      </c>
      <c r="R7604" s="5">
        <v>1025.7886952821141</v>
      </c>
      <c r="S7604" s="5">
        <v>1754.2674182864259</v>
      </c>
      <c r="T7604" s="5">
        <v>1215.594716575559</v>
      </c>
      <c r="U7604" s="5">
        <v>152.18906315120819</v>
      </c>
      <c r="V7604" s="5">
        <v>1438</v>
      </c>
      <c r="W7604" s="5">
        <v>590.37572889942157</v>
      </c>
      <c r="X7604" s="5">
        <v>2469</v>
      </c>
      <c r="Y7604" s="5">
        <v>10960.63466396582</v>
      </c>
      <c r="Z7604" s="5">
        <v>2196.579526063259</v>
      </c>
      <c r="AA7604" s="5">
        <v>9651</v>
      </c>
      <c r="AB7604" s="5">
        <v>665.38</v>
      </c>
      <c r="AC7604" s="5">
        <v>1392.1633331881301</v>
      </c>
      <c r="AD7604" s="5">
        <v>5071.1734548123768</v>
      </c>
      <c r="AE7604" s="5">
        <v>1164.0201618381309</v>
      </c>
      <c r="AF7604" s="5">
        <v>3880.2786578389109</v>
      </c>
      <c r="AG7604" s="5">
        <v>18279</v>
      </c>
      <c r="AH7604" s="5">
        <v>3322.857091187765</v>
      </c>
      <c r="AI7604" s="5">
        <v>952.48877719198197</v>
      </c>
      <c r="AJ7604" s="5">
        <v>4676.0625950998883</v>
      </c>
      <c r="AK7604" s="5">
        <v>606</v>
      </c>
      <c r="AL7604" s="5">
        <v>87004.2578125</v>
      </c>
      <c r="AM7604" s="5">
        <v>66219.8125</v>
      </c>
      <c r="AN7604" s="5">
        <v>20784.4453125</v>
      </c>
      <c r="AO7604" s="5" t="s">
        <v>7339</v>
      </c>
    </row>
    <row r="7605" spans="1:41" x14ac:dyDescent="0.4">
      <c r="A7605" s="5">
        <v>2029</v>
      </c>
      <c r="B7605" s="5" t="s">
        <v>7352</v>
      </c>
      <c r="C7605" s="5" t="s">
        <v>278</v>
      </c>
      <c r="D7605" s="5" t="s">
        <v>108</v>
      </c>
      <c r="E7605" s="5" t="s">
        <v>114</v>
      </c>
      <c r="F7605" s="5" t="s">
        <v>114</v>
      </c>
      <c r="G7605" s="5" t="s">
        <v>87</v>
      </c>
      <c r="H7605" s="5" t="s">
        <v>131</v>
      </c>
      <c r="I7605" s="5">
        <v>4171.2250003752024</v>
      </c>
      <c r="J7605" s="5">
        <v>16043.253951719809</v>
      </c>
      <c r="K7605" s="5">
        <v>25.036799999999999</v>
      </c>
      <c r="L7605" s="5">
        <v>238</v>
      </c>
      <c r="M7605" s="5">
        <v>3625.1261657451269</v>
      </c>
      <c r="N7605" s="5">
        <v>3969.2559999999999</v>
      </c>
      <c r="O7605" s="5">
        <v>2407.2472045554482</v>
      </c>
      <c r="P7605" s="5">
        <v>3935</v>
      </c>
      <c r="Q7605" s="5">
        <v>1067.265437397795</v>
      </c>
      <c r="R7605" s="5">
        <v>2878</v>
      </c>
      <c r="S7605" s="5">
        <v>7828.6391029754705</v>
      </c>
      <c r="T7605" s="5">
        <v>4250</v>
      </c>
      <c r="U7605" s="5">
        <v>450</v>
      </c>
      <c r="V7605" s="5">
        <v>3622</v>
      </c>
      <c r="W7605" s="5">
        <v>1175.174359145273</v>
      </c>
      <c r="X7605" s="5">
        <v>3396.1729419272501</v>
      </c>
      <c r="Y7605" s="5">
        <v>19090</v>
      </c>
      <c r="Z7605" s="5">
        <v>1223.9052999999999</v>
      </c>
      <c r="AA7605" s="5">
        <v>17446</v>
      </c>
      <c r="AB7605" s="5">
        <v>865</v>
      </c>
      <c r="AC7605" s="5">
        <v>8015.8055371092969</v>
      </c>
      <c r="AD7605" s="5">
        <v>4661.1544845228054</v>
      </c>
      <c r="AE7605" s="5">
        <v>5832</v>
      </c>
      <c r="AF7605" s="5">
        <v>7170.0198695999961</v>
      </c>
      <c r="AG7605" s="5">
        <v>41263</v>
      </c>
      <c r="AH7605" s="5">
        <v>9741</v>
      </c>
      <c r="AI7605" s="5">
        <v>2300.2855273514192</v>
      </c>
      <c r="AJ7605" s="5">
        <v>7096.832637974866</v>
      </c>
      <c r="AK7605" s="5">
        <v>2659</v>
      </c>
      <c r="AL7605" s="5">
        <v>186445.40625</v>
      </c>
      <c r="AM7605" s="5">
        <v>143511.5625</v>
      </c>
      <c r="AN7605" s="5">
        <v>42933.8359375</v>
      </c>
      <c r="AO7605" s="5" t="s">
        <v>8291</v>
      </c>
    </row>
    <row r="7606" spans="1:41" x14ac:dyDescent="0.4">
      <c r="A7606" s="5">
        <v>2029</v>
      </c>
      <c r="B7606" s="5" t="s">
        <v>6344</v>
      </c>
      <c r="C7606" s="5" t="s">
        <v>278</v>
      </c>
      <c r="D7606" s="5" t="s">
        <v>108</v>
      </c>
      <c r="E7606" s="5" t="s">
        <v>114</v>
      </c>
      <c r="F7606" s="5" t="s">
        <v>114</v>
      </c>
      <c r="G7606" s="5" t="s">
        <v>87</v>
      </c>
      <c r="H7606" s="5" t="s">
        <v>131</v>
      </c>
      <c r="I7606" s="5">
        <v>4791.9636783488468</v>
      </c>
      <c r="J7606" s="5">
        <v>15515.095846558188</v>
      </c>
      <c r="K7606" s="5">
        <v>201.60841390907376</v>
      </c>
      <c r="L7606" s="5">
        <v>241.57749532874934</v>
      </c>
      <c r="M7606" s="5">
        <v>4145.515496258522</v>
      </c>
      <c r="N7606" s="5">
        <v>5083.2777168335151</v>
      </c>
      <c r="O7606" s="5">
        <v>2213.9397731325471</v>
      </c>
      <c r="P7606" s="5">
        <v>3095.8460535827121</v>
      </c>
      <c r="Q7606" s="5">
        <v>1214.4029637971721</v>
      </c>
      <c r="R7606" s="5">
        <v>2739.9577051589263</v>
      </c>
      <c r="S7606" s="5">
        <v>4141.0239819020944</v>
      </c>
      <c r="T7606" s="5">
        <v>4313.8838451562378</v>
      </c>
      <c r="U7606" s="5">
        <v>258.83303070937427</v>
      </c>
      <c r="V7606" s="5">
        <v>2715.2092437159849</v>
      </c>
      <c r="W7606" s="5">
        <v>968.3400443009532</v>
      </c>
      <c r="X7606" s="5">
        <v>3189.2289509366824</v>
      </c>
      <c r="Y7606" s="5">
        <v>21288.2555022263</v>
      </c>
      <c r="Z7606" s="5">
        <v>1503.9731781769042</v>
      </c>
      <c r="AA7606" s="5">
        <v>17917.335914046569</v>
      </c>
      <c r="AB7606" s="5">
        <v>572.47776203955721</v>
      </c>
      <c r="AC7606" s="5">
        <v>2382.5490304989216</v>
      </c>
      <c r="AD7606" s="5">
        <v>3048.6877857750633</v>
      </c>
      <c r="AE7606" s="5">
        <v>5799.6542348534231</v>
      </c>
      <c r="AF7606" s="5">
        <v>8619.7489415179498</v>
      </c>
      <c r="AG7606" s="5">
        <v>43277.897766100359</v>
      </c>
      <c r="AH7606" s="5">
        <v>8860.209902204424</v>
      </c>
      <c r="AI7606" s="5">
        <v>2005.7022301244062</v>
      </c>
      <c r="AJ7606" s="5">
        <v>5882.1075018071524</v>
      </c>
      <c r="AK7606" s="5">
        <v>2586.300244107787</v>
      </c>
      <c r="AL7606" s="5">
        <v>178574.59375</v>
      </c>
      <c r="AM7606" s="5">
        <v>142327.6875</v>
      </c>
      <c r="AN7606" s="5">
        <v>36246.91796875</v>
      </c>
      <c r="AO7606" s="5" t="s">
        <v>7340</v>
      </c>
    </row>
    <row r="7607" spans="1:41" x14ac:dyDescent="0.4">
      <c r="A7607" s="5">
        <v>2029</v>
      </c>
      <c r="B7607" s="5" t="s">
        <v>6344</v>
      </c>
      <c r="C7607" s="5" t="s">
        <v>278</v>
      </c>
      <c r="D7607" s="5" t="s">
        <v>108</v>
      </c>
      <c r="E7607" s="5" t="s">
        <v>114</v>
      </c>
      <c r="F7607" s="5" t="s">
        <v>114</v>
      </c>
      <c r="G7607" s="5" t="s">
        <v>88</v>
      </c>
      <c r="H7607" s="5" t="s">
        <v>131</v>
      </c>
      <c r="I7607" s="5">
        <v>5754</v>
      </c>
      <c r="J7607" s="5">
        <v>19547.36173147885</v>
      </c>
      <c r="K7607" s="5">
        <v>168.8708</v>
      </c>
      <c r="L7607" s="5">
        <v>290.60439045627243</v>
      </c>
      <c r="M7607" s="5">
        <v>4880.9074368245956</v>
      </c>
      <c r="N7607" s="5">
        <v>5985.0257439999996</v>
      </c>
      <c r="O7607" s="5">
        <v>2606.6806680899499</v>
      </c>
      <c r="P7607" s="5">
        <v>3612.9961218769131</v>
      </c>
      <c r="Q7607" s="5">
        <v>1429.8314558585371</v>
      </c>
      <c r="R7607" s="5">
        <v>3226.0113251934781</v>
      </c>
      <c r="S7607" s="5">
        <v>4875.6191522084418</v>
      </c>
      <c r="T7607" s="5">
        <v>5166.2775454461234</v>
      </c>
      <c r="U7607" s="5">
        <v>277.47496309979732</v>
      </c>
      <c r="V7607" s="5">
        <v>3197</v>
      </c>
      <c r="W7607" s="5">
        <v>1140.118310465685</v>
      </c>
      <c r="X7607" s="5">
        <v>3867</v>
      </c>
      <c r="Y7607" s="5">
        <v>27964</v>
      </c>
      <c r="Z7607" s="5">
        <v>1788.1985567550521</v>
      </c>
      <c r="AA7607" s="5">
        <v>21863</v>
      </c>
      <c r="AB7607" s="5">
        <v>758.08</v>
      </c>
      <c r="AC7607" s="5">
        <v>2805.2002922331399</v>
      </c>
      <c r="AD7607" s="5">
        <v>4425.1293281624694</v>
      </c>
      <c r="AE7607" s="5">
        <v>6828.4814063428148</v>
      </c>
      <c r="AF7607" s="5">
        <v>10351.82251403748</v>
      </c>
      <c r="AG7607" s="5">
        <v>53676</v>
      </c>
      <c r="AH7607" s="5">
        <v>11346.44020520228</v>
      </c>
      <c r="AI7607" s="5">
        <v>2361.5029155976858</v>
      </c>
      <c r="AJ7607" s="5">
        <v>7064.0726638696178</v>
      </c>
      <c r="AK7607" s="5">
        <v>2846</v>
      </c>
      <c r="AL7607" s="5">
        <v>220103.71875</v>
      </c>
      <c r="AM7607" s="5">
        <v>175661.09375</v>
      </c>
      <c r="AN7607" s="5">
        <v>44442.62890625</v>
      </c>
      <c r="AO7607" s="5" t="s">
        <v>7341</v>
      </c>
    </row>
    <row r="7608" spans="1:41" x14ac:dyDescent="0.4">
      <c r="A7608" s="5">
        <v>2029</v>
      </c>
      <c r="B7608" s="5" t="s">
        <v>7352</v>
      </c>
      <c r="C7608" s="5" t="s">
        <v>278</v>
      </c>
      <c r="D7608" s="5" t="s">
        <v>108</v>
      </c>
      <c r="E7608" s="5" t="s">
        <v>114</v>
      </c>
      <c r="F7608" s="5" t="s">
        <v>114</v>
      </c>
      <c r="G7608" s="5" t="s">
        <v>88</v>
      </c>
      <c r="H7608" s="5" t="s">
        <v>131</v>
      </c>
      <c r="I7608" s="5">
        <v>4985</v>
      </c>
      <c r="J7608" s="5">
        <v>19459.248800285419</v>
      </c>
      <c r="K7608" s="5">
        <v>29.553418251011511</v>
      </c>
      <c r="L7608" s="5">
        <v>284.90626515320821</v>
      </c>
      <c r="M7608" s="5">
        <v>4247.413079412052</v>
      </c>
      <c r="N7608" s="5">
        <v>4646.0141480000002</v>
      </c>
      <c r="O7608" s="5">
        <v>2820.473769608871</v>
      </c>
      <c r="P7608" s="5">
        <v>4353.8198415448269</v>
      </c>
      <c r="Q7608" s="5">
        <v>1258.387355428624</v>
      </c>
      <c r="R7608" s="5">
        <v>3427.6704842275699</v>
      </c>
      <c r="S7608" s="5">
        <v>9277.5656980493077</v>
      </c>
      <c r="T7608" s="5">
        <v>5088.4695660739089</v>
      </c>
      <c r="U7608" s="5">
        <v>527.24672145101965</v>
      </c>
      <c r="V7608" s="5">
        <v>4243</v>
      </c>
      <c r="W7608" s="5">
        <v>1003</v>
      </c>
      <c r="X7608" s="5">
        <v>3983.059022098375</v>
      </c>
      <c r="Y7608" s="5">
        <v>24213</v>
      </c>
      <c r="Z7608" s="5">
        <v>1474.279764004943</v>
      </c>
      <c r="AA7608" s="5">
        <v>21108</v>
      </c>
      <c r="AB7608" s="5">
        <v>1013.48536456696</v>
      </c>
      <c r="AC7608" s="5">
        <v>9391.793753844011</v>
      </c>
      <c r="AD7608" s="5">
        <v>5495.856662728881</v>
      </c>
      <c r="AE7608" s="5">
        <v>6833.1175100052124</v>
      </c>
      <c r="AF7608" s="5">
        <v>8879.0143390701851</v>
      </c>
      <c r="AG7608" s="5">
        <v>49983</v>
      </c>
      <c r="AH7608" s="5">
        <v>12320.45206263703</v>
      </c>
      <c r="AI7608" s="5">
        <v>2695.1511171050329</v>
      </c>
      <c r="AJ7608" s="5">
        <v>8481.3719464000333</v>
      </c>
      <c r="AK7608" s="5">
        <v>3106</v>
      </c>
      <c r="AL7608" s="5">
        <v>224629.375</v>
      </c>
      <c r="AM7608" s="5">
        <v>173548.875</v>
      </c>
      <c r="AN7608" s="5">
        <v>51080.48046875</v>
      </c>
      <c r="AO7608" s="5" t="s">
        <v>8292</v>
      </c>
    </row>
    <row r="7609" spans="1:41" x14ac:dyDescent="0.4">
      <c r="A7609" s="5">
        <v>2029</v>
      </c>
      <c r="B7609" s="5" t="s">
        <v>6344</v>
      </c>
      <c r="C7609" s="5" t="s">
        <v>278</v>
      </c>
      <c r="D7609" s="5" t="s">
        <v>108</v>
      </c>
      <c r="E7609" s="5" t="s">
        <v>115</v>
      </c>
      <c r="F7609" s="5" t="s">
        <v>116</v>
      </c>
      <c r="G7609" s="5" t="s">
        <v>87</v>
      </c>
      <c r="H7609" s="5" t="s">
        <v>131</v>
      </c>
      <c r="I7609" s="5">
        <v>18441.092164423182</v>
      </c>
      <c r="J7609" s="5">
        <v>42581.321929424827</v>
      </c>
      <c r="K7609" s="5">
        <v>3117.4379610895498</v>
      </c>
      <c r="L7609" s="5">
        <v>4005.3142712909448</v>
      </c>
      <c r="M7609" s="5">
        <v>16230.809155728666</v>
      </c>
      <c r="N7609" s="5">
        <v>14214.815687425871</v>
      </c>
      <c r="O7609" s="5">
        <v>12073.071583189232</v>
      </c>
      <c r="P7609" s="5">
        <v>12797.644916832702</v>
      </c>
      <c r="Q7609" s="5">
        <v>5127.6775676543939</v>
      </c>
      <c r="R7609" s="5">
        <v>9962.5084391339915</v>
      </c>
      <c r="S7609" s="5">
        <v>20778.273229209393</v>
      </c>
      <c r="T7609" s="5">
        <v>14413.447200286724</v>
      </c>
      <c r="U7609" s="5">
        <v>2156.342038965769</v>
      </c>
      <c r="V7609" s="5">
        <v>12584.360449940479</v>
      </c>
      <c r="W7609" s="5">
        <v>4847.7904104626332</v>
      </c>
      <c r="X7609" s="5">
        <v>25280.374364108531</v>
      </c>
      <c r="Y7609" s="5">
        <v>69225.147821095394</v>
      </c>
      <c r="Z7609" s="5">
        <v>8975.0311374180983</v>
      </c>
      <c r="AA7609" s="5">
        <v>89448.635287187833</v>
      </c>
      <c r="AB7609" s="5">
        <v>3601.3317370857253</v>
      </c>
      <c r="AC7609" s="5">
        <v>12181.037092488421</v>
      </c>
      <c r="AD7609" s="5">
        <v>19745.507768622305</v>
      </c>
      <c r="AE7609" s="5">
        <v>17136.540979924019</v>
      </c>
      <c r="AF7609" s="5">
        <v>38598.176270245014</v>
      </c>
      <c r="AG7609" s="5">
        <v>134994.11340860091</v>
      </c>
      <c r="AH7609" s="5">
        <v>25233.682915431546</v>
      </c>
      <c r="AI7609" s="5">
        <v>8231.9054080510796</v>
      </c>
      <c r="AJ7609" s="5">
        <v>34152.487216604706</v>
      </c>
      <c r="AK7609" s="5">
        <v>9005.3594057002683</v>
      </c>
      <c r="AL7609" s="5">
        <v>689141.25</v>
      </c>
      <c r="AM7609" s="5">
        <v>526582.25</v>
      </c>
      <c r="AN7609" s="5">
        <v>162558.984375</v>
      </c>
      <c r="AO7609" s="5" t="s">
        <v>7342</v>
      </c>
    </row>
    <row r="7610" spans="1:41" x14ac:dyDescent="0.4">
      <c r="A7610" s="5">
        <v>2029</v>
      </c>
      <c r="B7610" s="5" t="s">
        <v>7352</v>
      </c>
      <c r="C7610" s="5" t="s">
        <v>278</v>
      </c>
      <c r="D7610" s="5" t="s">
        <v>108</v>
      </c>
      <c r="E7610" s="5" t="s">
        <v>115</v>
      </c>
      <c r="F7610" s="5" t="s">
        <v>116</v>
      </c>
      <c r="G7610" s="5" t="s">
        <v>87</v>
      </c>
      <c r="H7610" s="5" t="s">
        <v>131</v>
      </c>
      <c r="I7610" s="5">
        <v>19425.120277014201</v>
      </c>
      <c r="J7610" s="5">
        <v>46229.125599962339</v>
      </c>
      <c r="K7610" s="5">
        <v>2539.6247865999999</v>
      </c>
      <c r="L7610" s="5">
        <v>4021</v>
      </c>
      <c r="M7610" s="5">
        <v>19407.731141753651</v>
      </c>
      <c r="N7610" s="5">
        <v>13714.57036132812</v>
      </c>
      <c r="O7610" s="5">
        <v>11739.327963134159</v>
      </c>
      <c r="P7610" s="5">
        <v>13074.39696</v>
      </c>
      <c r="Q7610" s="5">
        <v>5059.5375714419406</v>
      </c>
      <c r="R7610" s="5">
        <v>10069.64827035925</v>
      </c>
      <c r="S7610" s="5">
        <v>23190.164209780181</v>
      </c>
      <c r="T7610" s="5">
        <v>14300</v>
      </c>
      <c r="U7610" s="5">
        <v>2255</v>
      </c>
      <c r="V7610" s="5">
        <v>12921</v>
      </c>
      <c r="W7610" s="5">
        <v>5704.7248679587783</v>
      </c>
      <c r="X7610" s="5">
        <v>27530.64467812252</v>
      </c>
      <c r="Y7610" s="5">
        <v>63143.98</v>
      </c>
      <c r="Z7610" s="5">
        <v>8316.11199688548</v>
      </c>
      <c r="AA7610" s="5">
        <v>91338</v>
      </c>
      <c r="AB7610" s="5">
        <v>4212</v>
      </c>
      <c r="AC7610" s="5">
        <v>14006.71934176429</v>
      </c>
      <c r="AD7610" s="5">
        <v>19054.96735532851</v>
      </c>
      <c r="AE7610" s="5">
        <v>17176.376869964999</v>
      </c>
      <c r="AF7610" s="5">
        <v>35622.922968902763</v>
      </c>
      <c r="AG7610" s="5">
        <v>134870</v>
      </c>
      <c r="AH7610" s="5">
        <v>31257.146000000001</v>
      </c>
      <c r="AI7610" s="5">
        <v>10098.56291976899</v>
      </c>
      <c r="AJ7610" s="5">
        <v>35043.441425765341</v>
      </c>
      <c r="AK7610" s="5">
        <v>9150</v>
      </c>
      <c r="AL7610" s="5">
        <v>704471.875</v>
      </c>
      <c r="AM7610" s="5">
        <v>526287</v>
      </c>
      <c r="AN7610" s="5">
        <v>178184.890625</v>
      </c>
      <c r="AO7610" s="5" t="s">
        <v>8293</v>
      </c>
    </row>
    <row r="7611" spans="1:41" x14ac:dyDescent="0.4">
      <c r="A7611" s="5">
        <v>2029</v>
      </c>
      <c r="B7611" s="5" t="s">
        <v>6344</v>
      </c>
      <c r="C7611" s="5" t="s">
        <v>278</v>
      </c>
      <c r="D7611" s="5" t="s">
        <v>108</v>
      </c>
      <c r="E7611" s="5" t="s">
        <v>115</v>
      </c>
      <c r="F7611" s="5" t="s">
        <v>116</v>
      </c>
      <c r="G7611" s="5" t="s">
        <v>88</v>
      </c>
      <c r="H7611" s="5" t="s">
        <v>131</v>
      </c>
      <c r="I7611" s="5">
        <v>22146.357580169541</v>
      </c>
      <c r="J7611" s="5">
        <v>53938.218351324467</v>
      </c>
      <c r="K7611" s="5">
        <v>2611.2215866000001</v>
      </c>
      <c r="L7611" s="5">
        <v>4818.1719526909701</v>
      </c>
      <c r="M7611" s="5">
        <v>19110.066573234781</v>
      </c>
      <c r="N7611" s="5">
        <v>16736.452850829999</v>
      </c>
      <c r="O7611" s="5">
        <v>14214.768930157959</v>
      </c>
      <c r="P7611" s="5">
        <v>14935.445966431351</v>
      </c>
      <c r="Q7611" s="5">
        <v>6037.2997269438292</v>
      </c>
      <c r="R7611" s="5">
        <v>11729.80334385041</v>
      </c>
      <c r="S7611" s="5">
        <v>24464.226082462821</v>
      </c>
      <c r="T7611" s="5">
        <v>17261.444975372931</v>
      </c>
      <c r="U7611" s="5">
        <v>2374.6887799288679</v>
      </c>
      <c r="V7611" s="5">
        <v>14818</v>
      </c>
      <c r="W7611" s="5">
        <v>5707.7621077401564</v>
      </c>
      <c r="X7611" s="5">
        <v>30658</v>
      </c>
      <c r="Y7611" s="5">
        <v>87003.010943026035</v>
      </c>
      <c r="Z7611" s="5">
        <v>10671.159539039951</v>
      </c>
      <c r="AA7611" s="5">
        <v>110199</v>
      </c>
      <c r="AB7611" s="5">
        <v>4803.553548415689</v>
      </c>
      <c r="AC7611" s="5">
        <v>14341.886934597829</v>
      </c>
      <c r="AD7611" s="5">
        <v>24367.144374001989</v>
      </c>
      <c r="AE7611" s="5">
        <v>20176.470305285409</v>
      </c>
      <c r="AF7611" s="5">
        <v>46354.188831484244</v>
      </c>
      <c r="AG7611" s="5">
        <v>167427</v>
      </c>
      <c r="AH7611" s="5">
        <v>32341.45179332059</v>
      </c>
      <c r="AI7611" s="5">
        <v>9692.2007315269439</v>
      </c>
      <c r="AJ7611" s="5">
        <v>41015.172074949871</v>
      </c>
      <c r="AK7611" s="5">
        <v>10454</v>
      </c>
      <c r="AL7611" s="5">
        <v>840408.1875</v>
      </c>
      <c r="AM7611" s="5">
        <v>644722.3125</v>
      </c>
      <c r="AN7611" s="5">
        <v>195685.84375</v>
      </c>
      <c r="AO7611" s="5" t="s">
        <v>7343</v>
      </c>
    </row>
    <row r="7612" spans="1:41" x14ac:dyDescent="0.4">
      <c r="A7612" s="5">
        <v>2029</v>
      </c>
      <c r="B7612" s="5" t="s">
        <v>7352</v>
      </c>
      <c r="C7612" s="5" t="s">
        <v>278</v>
      </c>
      <c r="D7612" s="5" t="s">
        <v>108</v>
      </c>
      <c r="E7612" s="5" t="s">
        <v>115</v>
      </c>
      <c r="F7612" s="5" t="s">
        <v>116</v>
      </c>
      <c r="G7612" s="5" t="s">
        <v>88</v>
      </c>
      <c r="H7612" s="5" t="s">
        <v>131</v>
      </c>
      <c r="I7612" s="5">
        <v>23214.81688765424</v>
      </c>
      <c r="J7612" s="5">
        <v>56250.160350233164</v>
      </c>
      <c r="K7612" s="5">
        <v>2997.7710218169109</v>
      </c>
      <c r="L7612" s="5">
        <v>4813.4793789119758</v>
      </c>
      <c r="M7612" s="5">
        <v>22739.25025620548</v>
      </c>
      <c r="N7612" s="5">
        <v>16052.90460793457</v>
      </c>
      <c r="O7612" s="5">
        <v>13754.493734668369</v>
      </c>
      <c r="P7612" s="5">
        <v>14634.312474830671</v>
      </c>
      <c r="Q7612" s="5">
        <v>5965.5807085276283</v>
      </c>
      <c r="R7612" s="5">
        <v>11992.854816839341</v>
      </c>
      <c r="S7612" s="5">
        <v>27482.205933214482</v>
      </c>
      <c r="T7612" s="5">
        <v>17121.203481142798</v>
      </c>
      <c r="U7612" s="5">
        <v>2656.9719782988382</v>
      </c>
      <c r="V7612" s="5">
        <v>15139</v>
      </c>
      <c r="W7612" s="5">
        <v>5148</v>
      </c>
      <c r="X7612" s="5">
        <v>32288.162159125259</v>
      </c>
      <c r="Y7612" s="5">
        <v>78330.980629762547</v>
      </c>
      <c r="Z7612" s="5">
        <v>9828.4268907203532</v>
      </c>
      <c r="AA7612" s="5">
        <v>110806</v>
      </c>
      <c r="AB7612" s="5">
        <v>4935.0293127815439</v>
      </c>
      <c r="AC7612" s="5">
        <v>16411.104113844009</v>
      </c>
      <c r="AD7612" s="5">
        <v>22467.259912880749</v>
      </c>
      <c r="AE7612" s="5">
        <v>20124.86309132482</v>
      </c>
      <c r="AF7612" s="5">
        <v>44113.747185211912</v>
      </c>
      <c r="AG7612" s="5">
        <v>163374</v>
      </c>
      <c r="AH7612" s="5">
        <v>39515.471557049699</v>
      </c>
      <c r="AI7612" s="5">
        <v>11832.075979588961</v>
      </c>
      <c r="AJ7612" s="5">
        <v>41880.15642688339</v>
      </c>
      <c r="AK7612" s="5">
        <v>10679</v>
      </c>
      <c r="AL7612" s="5">
        <v>846549.3125</v>
      </c>
      <c r="AM7612" s="5">
        <v>635589.4375</v>
      </c>
      <c r="AN7612" s="5">
        <v>210959.921875</v>
      </c>
      <c r="AO7612" s="5" t="s">
        <v>8294</v>
      </c>
    </row>
    <row r="7613" spans="1:41" x14ac:dyDescent="0.4">
      <c r="A7613" s="5">
        <v>2029</v>
      </c>
      <c r="B7613" s="5" t="s">
        <v>7352</v>
      </c>
      <c r="C7613" s="5" t="s">
        <v>278</v>
      </c>
      <c r="D7613" s="5" t="s">
        <v>108</v>
      </c>
      <c r="E7613" s="5" t="s">
        <v>29</v>
      </c>
      <c r="F7613" s="5" t="s">
        <v>29</v>
      </c>
      <c r="G7613" s="5" t="s">
        <v>87</v>
      </c>
      <c r="H7613" s="5" t="s">
        <v>131</v>
      </c>
      <c r="I7613" s="5">
        <v>832</v>
      </c>
      <c r="J7613" s="5">
        <v>3512.572201522431</v>
      </c>
      <c r="K7613" s="5">
        <v>250</v>
      </c>
      <c r="L7613" s="5">
        <v>550</v>
      </c>
      <c r="M7613" s="5">
        <v>1752.0907602445441</v>
      </c>
      <c r="N7613" s="5">
        <v>590</v>
      </c>
      <c r="O7613" s="5">
        <v>1065</v>
      </c>
      <c r="P7613" s="5">
        <v>1487.578</v>
      </c>
      <c r="Q7613" s="5">
        <v>1.5611024636132731</v>
      </c>
      <c r="R7613" s="5">
        <v>806.5508499</v>
      </c>
      <c r="S7613" s="5">
        <v>1000</v>
      </c>
      <c r="T7613" s="5">
        <v>1650</v>
      </c>
      <c r="U7613" s="5">
        <v>37</v>
      </c>
      <c r="V7613" s="5">
        <v>1341</v>
      </c>
      <c r="W7613" s="5">
        <v>641.58000000000004</v>
      </c>
      <c r="X7613" s="5">
        <v>2620</v>
      </c>
      <c r="Y7613" s="5">
        <v>4000</v>
      </c>
      <c r="Z7613" s="5">
        <v>1117.9691504</v>
      </c>
      <c r="AA7613" s="5">
        <v>7772</v>
      </c>
      <c r="AB7613" s="5">
        <v>600</v>
      </c>
      <c r="AC7613" s="5">
        <v>1225.8417363341389</v>
      </c>
      <c r="AD7613" s="5">
        <v>1534.821948</v>
      </c>
      <c r="AE7613" s="5">
        <v>1813.8050000000001</v>
      </c>
      <c r="AF7613" s="5">
        <v>2230.4</v>
      </c>
      <c r="AG7613" s="5">
        <v>7464</v>
      </c>
      <c r="AH7613" s="5">
        <v>994</v>
      </c>
      <c r="AI7613" s="5">
        <v>1031</v>
      </c>
      <c r="AJ7613" s="5">
        <v>1801.3660199999999</v>
      </c>
      <c r="AK7613" s="5">
        <v>760</v>
      </c>
      <c r="AL7613" s="5">
        <v>50482.1328125</v>
      </c>
      <c r="AM7613" s="5">
        <v>36583.64453125</v>
      </c>
      <c r="AN7613" s="5">
        <v>13898.4931640625</v>
      </c>
      <c r="AO7613" s="5" t="s">
        <v>8295</v>
      </c>
    </row>
    <row r="7614" spans="1:41" x14ac:dyDescent="0.4">
      <c r="A7614" s="5">
        <v>2029</v>
      </c>
      <c r="B7614" s="5" t="s">
        <v>6344</v>
      </c>
      <c r="C7614" s="5" t="s">
        <v>278</v>
      </c>
      <c r="D7614" s="5" t="s">
        <v>108</v>
      </c>
      <c r="E7614" s="5" t="s">
        <v>29</v>
      </c>
      <c r="F7614" s="5" t="s">
        <v>29</v>
      </c>
      <c r="G7614" s="5" t="s">
        <v>87</v>
      </c>
      <c r="H7614" s="5" t="s">
        <v>131</v>
      </c>
      <c r="I7614" s="5">
        <v>669.92078536543931</v>
      </c>
      <c r="J7614" s="5">
        <v>3958.6228226139597</v>
      </c>
      <c r="K7614" s="5">
        <v>252.9855443989432</v>
      </c>
      <c r="L7614" s="5">
        <v>558.26732113786613</v>
      </c>
      <c r="M7614" s="5">
        <v>1370.2925155202167</v>
      </c>
      <c r="N7614" s="5">
        <v>337.72635350108453</v>
      </c>
      <c r="O7614" s="5">
        <v>1030.2569653726075</v>
      </c>
      <c r="P7614" s="5">
        <v>1438.8863137526798</v>
      </c>
      <c r="Q7614" s="5">
        <v>1.760225458311691</v>
      </c>
      <c r="R7614" s="5">
        <v>720.94186483240503</v>
      </c>
      <c r="S7614" s="5">
        <v>1015.0314929779383</v>
      </c>
      <c r="T7614" s="5">
        <v>1674.8019634135983</v>
      </c>
      <c r="U7614" s="5">
        <v>33.561001283822556</v>
      </c>
      <c r="V7614" s="5">
        <v>1275.8945866732686</v>
      </c>
      <c r="W7614" s="5">
        <v>608.00386429378511</v>
      </c>
      <c r="X7614" s="5">
        <v>2334.5724338492582</v>
      </c>
      <c r="Y7614" s="5">
        <v>4009.3743972628563</v>
      </c>
      <c r="Z7614" s="5">
        <v>1237.7400286830305</v>
      </c>
      <c r="AA7614" s="5">
        <v>7783.2614881548316</v>
      </c>
      <c r="AB7614" s="5">
        <v>306.5395108793374</v>
      </c>
      <c r="AC7614" s="5">
        <v>953.96039746908377</v>
      </c>
      <c r="AD7614" s="5">
        <v>1731.6001889992824</v>
      </c>
      <c r="AE7614" s="5">
        <v>2098.0700959853984</v>
      </c>
      <c r="AF7614" s="5">
        <v>1549.4049727711038</v>
      </c>
      <c r="AG7614" s="5">
        <v>7453.3762529370015</v>
      </c>
      <c r="AH7614" s="5">
        <v>733.86776942304937</v>
      </c>
      <c r="AI7614" s="5">
        <v>1018.0765874568722</v>
      </c>
      <c r="AJ7614" s="5">
        <v>1842.282159754958</v>
      </c>
      <c r="AK7614" s="5">
        <v>690.22141522499805</v>
      </c>
      <c r="AL7614" s="5">
        <v>48689.30078125</v>
      </c>
      <c r="AM7614" s="5">
        <v>35923.05078125</v>
      </c>
      <c r="AN7614" s="5">
        <v>12766.2509765625</v>
      </c>
      <c r="AO7614" s="5" t="s">
        <v>7344</v>
      </c>
    </row>
    <row r="7615" spans="1:41" x14ac:dyDescent="0.4">
      <c r="A7615" s="5">
        <v>2029</v>
      </c>
      <c r="B7615" s="5" t="s">
        <v>7352</v>
      </c>
      <c r="C7615" s="5" t="s">
        <v>278</v>
      </c>
      <c r="D7615" s="5" t="s">
        <v>108</v>
      </c>
      <c r="E7615" s="5" t="s">
        <v>29</v>
      </c>
      <c r="F7615" s="5" t="s">
        <v>29</v>
      </c>
      <c r="G7615" s="5" t="s">
        <v>88</v>
      </c>
      <c r="H7615" s="5" t="s">
        <v>131</v>
      </c>
      <c r="I7615" s="5">
        <v>994.31701709376262</v>
      </c>
      <c r="J7615" s="5">
        <v>4278.0701808115946</v>
      </c>
      <c r="K7615" s="5">
        <v>295.09979561097572</v>
      </c>
      <c r="L7615" s="5">
        <v>658.39683123640555</v>
      </c>
      <c r="M7615" s="5">
        <v>2052.8535756079109</v>
      </c>
      <c r="N7615" s="5">
        <v>690.59500000000003</v>
      </c>
      <c r="O7615" s="5">
        <v>1247.8172407674131</v>
      </c>
      <c r="P7615" s="5">
        <v>1702.3441799066979</v>
      </c>
      <c r="Q7615" s="5">
        <v>1.84065887632339</v>
      </c>
      <c r="R7615" s="5">
        <v>960.59435101837767</v>
      </c>
      <c r="S7615" s="5">
        <v>1185.0802644003779</v>
      </c>
      <c r="T7615" s="5">
        <v>1975.5234785933999</v>
      </c>
      <c r="U7615" s="5">
        <v>44.218425039025519</v>
      </c>
      <c r="V7615" s="5">
        <v>1571</v>
      </c>
      <c r="W7615" s="5">
        <v>629</v>
      </c>
      <c r="X7615" s="5">
        <v>3072.757134675177</v>
      </c>
      <c r="Y7615" s="5">
        <v>4884.9385978017754</v>
      </c>
      <c r="Z7615" s="5">
        <v>1302.423180527936</v>
      </c>
      <c r="AA7615" s="5">
        <v>9426</v>
      </c>
      <c r="AB7615" s="5">
        <v>702.99562860135961</v>
      </c>
      <c r="AC7615" s="5">
        <v>1436.2689700000001</v>
      </c>
      <c r="AD7615" s="5">
        <v>1809.672143892027</v>
      </c>
      <c r="AE7615" s="5">
        <v>2125.1616435588139</v>
      </c>
      <c r="AF7615" s="5">
        <v>2762.0221341125739</v>
      </c>
      <c r="AG7615" s="5">
        <v>9042</v>
      </c>
      <c r="AH7615" s="5">
        <v>1255.262791238405</v>
      </c>
      <c r="AI7615" s="5">
        <v>1207.980821813336</v>
      </c>
      <c r="AJ7615" s="5">
        <v>2152.799143870749</v>
      </c>
      <c r="AK7615" s="5">
        <v>890</v>
      </c>
      <c r="AL7615" s="5">
        <v>60357.03515625</v>
      </c>
      <c r="AM7615" s="5">
        <v>44032.99609375</v>
      </c>
      <c r="AN7615" s="5">
        <v>16324.0419921875</v>
      </c>
      <c r="AO7615" s="5" t="s">
        <v>8296</v>
      </c>
    </row>
    <row r="7616" spans="1:41" x14ac:dyDescent="0.4">
      <c r="A7616" s="5">
        <v>2029</v>
      </c>
      <c r="B7616" s="5" t="s">
        <v>6344</v>
      </c>
      <c r="C7616" s="5" t="s">
        <v>278</v>
      </c>
      <c r="D7616" s="5" t="s">
        <v>108</v>
      </c>
      <c r="E7616" s="5" t="s">
        <v>29</v>
      </c>
      <c r="F7616" s="5" t="s">
        <v>29</v>
      </c>
      <c r="G7616" s="5" t="s">
        <v>88</v>
      </c>
      <c r="H7616" s="5" t="s">
        <v>131</v>
      </c>
      <c r="I7616" s="5">
        <v>804.5363171965397</v>
      </c>
      <c r="J7616" s="5">
        <v>5057.3392785793212</v>
      </c>
      <c r="K7616" s="5">
        <v>211.90520000000001</v>
      </c>
      <c r="L7616" s="5">
        <v>671.56476786113365</v>
      </c>
      <c r="M7616" s="5">
        <v>1613.3749676401201</v>
      </c>
      <c r="N7616" s="5">
        <v>397.63731842499999</v>
      </c>
      <c r="O7616" s="5">
        <v>1213.018957151646</v>
      </c>
      <c r="P7616" s="5">
        <v>1679.2471529370589</v>
      </c>
      <c r="Q7616" s="5">
        <v>2.0724798973048468</v>
      </c>
      <c r="R7616" s="5">
        <v>848.83303723133304</v>
      </c>
      <c r="S7616" s="5">
        <v>1195.0925686223111</v>
      </c>
      <c r="T7616" s="5">
        <v>2005.731282349672</v>
      </c>
      <c r="U7616" s="5">
        <v>39.514540688928101</v>
      </c>
      <c r="V7616" s="5">
        <v>1502</v>
      </c>
      <c r="W7616" s="5">
        <v>715.8604486047642</v>
      </c>
      <c r="X7616" s="5">
        <v>2831</v>
      </c>
      <c r="Y7616" s="5">
        <v>4815.8517155355921</v>
      </c>
      <c r="Z7616" s="5">
        <v>1471.6518652359971</v>
      </c>
      <c r="AA7616" s="5">
        <v>9579</v>
      </c>
      <c r="AB7616" s="5">
        <v>406.85</v>
      </c>
      <c r="AC7616" s="5">
        <v>1123.1877923615</v>
      </c>
      <c r="AD7616" s="5">
        <v>1933.2901166801271</v>
      </c>
      <c r="AE7616" s="5">
        <v>2470.256339342317</v>
      </c>
      <c r="AF7616" s="5">
        <v>1860.7462223451971</v>
      </c>
      <c r="AG7616" s="5">
        <v>9244</v>
      </c>
      <c r="AH7616" s="5">
        <v>942.12771644264865</v>
      </c>
      <c r="AI7616" s="5">
        <v>1198.677846328178</v>
      </c>
      <c r="AJ7616" s="5">
        <v>2212.4748722904842</v>
      </c>
      <c r="AK7616" s="5">
        <v>813</v>
      </c>
      <c r="AL7616" s="5">
        <v>58859.8515625</v>
      </c>
      <c r="AM7616" s="5">
        <v>43779.9140625</v>
      </c>
      <c r="AN7616" s="5">
        <v>15079.9287109375</v>
      </c>
      <c r="AO7616" s="5" t="s">
        <v>7345</v>
      </c>
    </row>
    <row r="7617" spans="1:41" x14ac:dyDescent="0.4">
      <c r="A7617" s="5">
        <v>2030</v>
      </c>
      <c r="B7617" s="5" t="s">
        <v>7352</v>
      </c>
      <c r="C7617" s="5" t="s">
        <v>171</v>
      </c>
      <c r="D7617" s="5" t="s">
        <v>84</v>
      </c>
      <c r="E7617" s="5" t="s">
        <v>85</v>
      </c>
      <c r="F7617" s="5" t="s">
        <v>86</v>
      </c>
      <c r="G7617" s="5" t="s">
        <v>87</v>
      </c>
      <c r="H7617" s="5" t="s">
        <v>131</v>
      </c>
      <c r="I7617" s="5">
        <v>17025.782714901961</v>
      </c>
      <c r="J7617" s="5">
        <v>59042.409177000001</v>
      </c>
      <c r="K7617" s="5">
        <v>1810.4235879555549</v>
      </c>
      <c r="L7617" s="5">
        <v>3265</v>
      </c>
      <c r="M7617" s="5">
        <v>43535.096056993883</v>
      </c>
      <c r="N7617" s="5">
        <v>10648.97748198843</v>
      </c>
      <c r="O7617" s="5">
        <v>8140.0635999999986</v>
      </c>
      <c r="P7617" s="5">
        <v>11225.861999999999</v>
      </c>
      <c r="Q7617" s="5">
        <v>6291.6269346126892</v>
      </c>
      <c r="R7617" s="5">
        <v>11536.800871685329</v>
      </c>
      <c r="S7617" s="5">
        <v>26375.023822743089</v>
      </c>
      <c r="T7617" s="5">
        <v>11774.391010981921</v>
      </c>
      <c r="U7617" s="5">
        <v>1552</v>
      </c>
      <c r="V7617" s="5">
        <v>11958</v>
      </c>
      <c r="W7617" s="5">
        <v>7247.0413361256933</v>
      </c>
      <c r="X7617" s="5">
        <v>21151.3</v>
      </c>
      <c r="Y7617" s="5">
        <v>55476.000000000007</v>
      </c>
      <c r="Z7617" s="5">
        <v>19791.846299967961</v>
      </c>
      <c r="AA7617" s="5">
        <v>217982</v>
      </c>
      <c r="AB7617" s="5">
        <v>2061</v>
      </c>
      <c r="AC7617" s="5">
        <v>13616</v>
      </c>
      <c r="AD7617" s="5">
        <v>0</v>
      </c>
      <c r="AE7617" s="5">
        <v>28152.03901138316</v>
      </c>
      <c r="AF7617" s="5">
        <v>55367.384572800001</v>
      </c>
      <c r="AG7617" s="5">
        <v>254346</v>
      </c>
      <c r="AH7617" s="5">
        <v>49753.223921515091</v>
      </c>
      <c r="AI7617" s="5">
        <v>6759</v>
      </c>
      <c r="AJ7617" s="5">
        <v>55255.41265413932</v>
      </c>
      <c r="AK7617" s="5">
        <v>1391</v>
      </c>
      <c r="AL7617" s="5">
        <v>1012530.75</v>
      </c>
      <c r="AM7617" s="5">
        <v>832533.1875</v>
      </c>
      <c r="AN7617" s="5">
        <v>179997.5625</v>
      </c>
      <c r="AO7617" s="5" t="s">
        <v>8297</v>
      </c>
    </row>
    <row r="7618" spans="1:41" x14ac:dyDescent="0.4">
      <c r="A7618" s="5">
        <v>2030</v>
      </c>
      <c r="B7618" s="5" t="s">
        <v>7352</v>
      </c>
      <c r="C7618" s="5" t="s">
        <v>171</v>
      </c>
      <c r="D7618" s="5" t="s">
        <v>84</v>
      </c>
      <c r="E7618" s="5" t="s">
        <v>85</v>
      </c>
      <c r="F7618" s="5" t="s">
        <v>86</v>
      </c>
      <c r="G7618" s="5" t="s">
        <v>88</v>
      </c>
      <c r="H7618" s="5" t="s">
        <v>131</v>
      </c>
      <c r="I7618" s="5">
        <v>17366.298369200002</v>
      </c>
      <c r="J7618" s="5">
        <v>72058.791593479458</v>
      </c>
      <c r="K7618" s="5">
        <v>2146.0611642346762</v>
      </c>
      <c r="L7618" s="5">
        <v>3986.652667393821</v>
      </c>
      <c r="M7618" s="5">
        <v>52028.469875399001</v>
      </c>
      <c r="N7618" s="5">
        <v>12713.81421574599</v>
      </c>
      <c r="O7618" s="5">
        <v>9728.1295164729745</v>
      </c>
      <c r="P7618" s="5">
        <v>12842.16048657988</v>
      </c>
      <c r="Q7618" s="5">
        <v>7566.6742051280298</v>
      </c>
      <c r="R7618" s="5">
        <v>13770.805984999441</v>
      </c>
      <c r="S7618" s="5">
        <v>32021.524134370851</v>
      </c>
      <c r="T7618" s="5">
        <v>14324.143597889381</v>
      </c>
      <c r="U7618" s="5">
        <v>1731.410935205435</v>
      </c>
      <c r="V7618" s="5">
        <v>14292</v>
      </c>
      <c r="W7618" s="5">
        <v>7842.7259288630848</v>
      </c>
      <c r="X7618" s="5">
        <v>25302.140574575838</v>
      </c>
      <c r="Y7618" s="5">
        <v>69322.161053606425</v>
      </c>
      <c r="Z7618" s="5">
        <v>23492.04940526043</v>
      </c>
      <c r="AA7618" s="5">
        <v>285234</v>
      </c>
      <c r="AB7618" s="5">
        <v>2463</v>
      </c>
      <c r="AC7618" s="5">
        <v>16272.380414361391</v>
      </c>
      <c r="AD7618" s="5">
        <v>24725.46875536166</v>
      </c>
      <c r="AE7618" s="5">
        <v>30016.56155614831</v>
      </c>
      <c r="AF7618" s="5">
        <v>67625.24110219357</v>
      </c>
      <c r="AG7618" s="5">
        <v>310047</v>
      </c>
      <c r="AH7618" s="5">
        <v>64182.981272563557</v>
      </c>
      <c r="AI7618" s="5">
        <v>8077.6306713182003</v>
      </c>
      <c r="AJ7618" s="5">
        <v>67356.039699903515</v>
      </c>
      <c r="AK7618" s="5">
        <v>1664</v>
      </c>
      <c r="AL7618" s="5">
        <v>1270200.375</v>
      </c>
      <c r="AM7618" s="5">
        <v>1025694.0625</v>
      </c>
      <c r="AN7618" s="5">
        <v>244506.265625</v>
      </c>
      <c r="AO7618" s="5" t="s">
        <v>8298</v>
      </c>
    </row>
    <row r="7619" spans="1:41" x14ac:dyDescent="0.4">
      <c r="A7619" s="5">
        <v>2030</v>
      </c>
      <c r="B7619" s="5" t="s">
        <v>7352</v>
      </c>
      <c r="C7619" s="5" t="s">
        <v>171</v>
      </c>
      <c r="D7619" s="5" t="s">
        <v>84</v>
      </c>
      <c r="E7619" s="5" t="s">
        <v>27</v>
      </c>
      <c r="F7619" s="5" t="s">
        <v>27</v>
      </c>
      <c r="G7619" s="5" t="s">
        <v>87</v>
      </c>
      <c r="H7619" s="5" t="s">
        <v>131</v>
      </c>
      <c r="I7619" s="5">
        <v>0</v>
      </c>
      <c r="J7619" s="5">
        <v>1917.1475</v>
      </c>
      <c r="M7619" s="5">
        <v>300</v>
      </c>
      <c r="N7619" s="5">
        <v>0</v>
      </c>
      <c r="O7619" s="5">
        <v>50</v>
      </c>
      <c r="P7619" s="5">
        <v>0</v>
      </c>
      <c r="Q7619" s="5">
        <v>5.6836376637316706</v>
      </c>
      <c r="R7619" s="5">
        <v>26.622</v>
      </c>
      <c r="S7619" s="5">
        <v>0</v>
      </c>
      <c r="T7619" s="5">
        <v>149.14101098192131</v>
      </c>
      <c r="U7619" s="5">
        <v>0</v>
      </c>
      <c r="V7619" s="5">
        <v>500</v>
      </c>
      <c r="W7619" s="5">
        <v>0</v>
      </c>
      <c r="X7619" s="5">
        <v>945</v>
      </c>
      <c r="Y7619" s="5">
        <v>954.92881274131287</v>
      </c>
      <c r="Z7619" s="5">
        <v>19.8673800259755</v>
      </c>
      <c r="AA7619" s="5">
        <v>3008</v>
      </c>
      <c r="AB7619" s="5">
        <v>0</v>
      </c>
      <c r="AC7619" s="5">
        <v>13</v>
      </c>
      <c r="AD7619" s="5">
        <v>115.1357166321075</v>
      </c>
      <c r="AF7619" s="5">
        <v>1055.22</v>
      </c>
      <c r="AG7619" s="5">
        <v>23058</v>
      </c>
      <c r="AH7619" s="5">
        <v>4088.536224860884</v>
      </c>
      <c r="AI7619" s="5">
        <v>178</v>
      </c>
      <c r="AJ7619" s="5">
        <v>2049</v>
      </c>
      <c r="AL7619" s="5">
        <v>38433.28125</v>
      </c>
      <c r="AM7619" s="5">
        <v>32607.46875</v>
      </c>
      <c r="AN7619" s="5">
        <v>5825.81298828125</v>
      </c>
      <c r="AO7619" s="5" t="s">
        <v>8299</v>
      </c>
    </row>
    <row r="7620" spans="1:41" x14ac:dyDescent="0.4">
      <c r="A7620" s="5">
        <v>2030</v>
      </c>
      <c r="B7620" s="5" t="s">
        <v>7352</v>
      </c>
      <c r="C7620" s="5" t="s">
        <v>171</v>
      </c>
      <c r="D7620" s="5" t="s">
        <v>84</v>
      </c>
      <c r="E7620" s="5" t="s">
        <v>27</v>
      </c>
      <c r="F7620" s="5" t="s">
        <v>27</v>
      </c>
      <c r="G7620" s="5" t="s">
        <v>88</v>
      </c>
      <c r="H7620" s="5" t="s">
        <v>131</v>
      </c>
      <c r="I7620" s="5">
        <v>0</v>
      </c>
      <c r="J7620" s="5">
        <v>2412.0385858957429</v>
      </c>
      <c r="K7620" s="5">
        <v>0</v>
      </c>
      <c r="L7620" s="5">
        <v>0</v>
      </c>
      <c r="M7620" s="5">
        <v>358.52777058669318</v>
      </c>
      <c r="N7620" s="5">
        <v>0</v>
      </c>
      <c r="O7620" s="5">
        <v>59.754628431115563</v>
      </c>
      <c r="P7620" s="5">
        <v>0</v>
      </c>
      <c r="Q7620" s="5">
        <v>6.8354711664257346</v>
      </c>
      <c r="R7620" s="5">
        <v>31.777127906611771</v>
      </c>
      <c r="S7620" s="5">
        <v>0</v>
      </c>
      <c r="T7620" s="5">
        <v>122.1232695857738</v>
      </c>
      <c r="U7620" s="5">
        <v>0</v>
      </c>
      <c r="V7620" s="5">
        <v>598</v>
      </c>
      <c r="W7620" s="5">
        <v>0</v>
      </c>
      <c r="X7620" s="5">
        <v>1130.4696954631311</v>
      </c>
      <c r="Y7620" s="5">
        <v>1195.2792179103481</v>
      </c>
      <c r="Z7620" s="5">
        <v>23.58170460954198</v>
      </c>
      <c r="AA7620" s="5">
        <v>3829</v>
      </c>
      <c r="AB7620" s="5">
        <v>0</v>
      </c>
      <c r="AC7620" s="5">
        <v>15.536203392090041</v>
      </c>
      <c r="AD7620" s="5">
        <v>138.46886762091981</v>
      </c>
      <c r="AF7620" s="5">
        <v>1288.83651388715</v>
      </c>
      <c r="AG7620" s="5">
        <v>28108</v>
      </c>
      <c r="AH7620" s="5">
        <v>5274.320401154273</v>
      </c>
      <c r="AI7620" s="5">
        <v>212.72647721477131</v>
      </c>
      <c r="AJ7620" s="5">
        <v>2497.7195665692579</v>
      </c>
      <c r="AL7620" s="5">
        <v>47302.9921875</v>
      </c>
      <c r="AM7620" s="5">
        <v>40006.6015625</v>
      </c>
      <c r="AN7620" s="5">
        <v>7296.39111328125</v>
      </c>
      <c r="AO7620" s="5" t="s">
        <v>8300</v>
      </c>
    </row>
    <row r="7621" spans="1:41" x14ac:dyDescent="0.4">
      <c r="A7621" s="5">
        <v>2030</v>
      </c>
      <c r="B7621" s="5" t="s">
        <v>7352</v>
      </c>
      <c r="C7621" s="5" t="s">
        <v>171</v>
      </c>
      <c r="D7621" s="5" t="s">
        <v>84</v>
      </c>
      <c r="E7621" s="5" t="s">
        <v>109</v>
      </c>
      <c r="F7621" s="5" t="s">
        <v>109</v>
      </c>
      <c r="G7621" s="5" t="s">
        <v>87</v>
      </c>
      <c r="H7621" s="5" t="s">
        <v>131</v>
      </c>
      <c r="I7621" s="5">
        <v>10852.941176470589</v>
      </c>
      <c r="J7621" s="5">
        <v>36671.338677</v>
      </c>
      <c r="K7621" s="5">
        <v>1150.413467955555</v>
      </c>
      <c r="L7621" s="5">
        <v>765</v>
      </c>
      <c r="M7621" s="5">
        <v>8559.350056993886</v>
      </c>
      <c r="N7621" s="5">
        <v>2423.0023085937501</v>
      </c>
      <c r="O7621" s="5">
        <v>6807.6645999999992</v>
      </c>
      <c r="P7621" s="5">
        <v>6614.3440000000001</v>
      </c>
      <c r="Q7621" s="5">
        <v>5397.5839651547049</v>
      </c>
      <c r="R7621" s="5">
        <v>6284.0471963735336</v>
      </c>
      <c r="S7621" s="5">
        <v>8017.8</v>
      </c>
      <c r="T7621" s="5">
        <v>9187.25</v>
      </c>
      <c r="U7621" s="5">
        <v>1100</v>
      </c>
      <c r="V7621" s="5">
        <v>3133</v>
      </c>
      <c r="W7621" s="5">
        <v>3526.7181700044389</v>
      </c>
      <c r="X7621" s="5">
        <v>12047.3</v>
      </c>
      <c r="Y7621" s="5">
        <v>25941.171714124841</v>
      </c>
      <c r="Z7621" s="5">
        <v>9742.8953722568422</v>
      </c>
      <c r="AA7621" s="5">
        <v>78602</v>
      </c>
      <c r="AB7621" s="5">
        <v>1741</v>
      </c>
      <c r="AC7621" s="5">
        <v>8974</v>
      </c>
      <c r="AD7621" s="5">
        <v>13803.872509931451</v>
      </c>
      <c r="AE7621" s="5">
        <v>8643.5622697329181</v>
      </c>
      <c r="AF7621" s="5">
        <v>26664.864572800001</v>
      </c>
      <c r="AG7621" s="5">
        <v>89874</v>
      </c>
      <c r="AH7621" s="5">
        <v>20074.46476827078</v>
      </c>
      <c r="AI7621" s="5">
        <v>1401</v>
      </c>
      <c r="AJ7621" s="5">
        <v>22723</v>
      </c>
      <c r="AK7621" s="5">
        <v>508</v>
      </c>
      <c r="AL7621" s="5">
        <v>431231.59375</v>
      </c>
      <c r="AM7621" s="5">
        <v>344406.75</v>
      </c>
      <c r="AN7621" s="5">
        <v>86824.828125</v>
      </c>
      <c r="AO7621" s="5" t="s">
        <v>8301</v>
      </c>
    </row>
    <row r="7622" spans="1:41" x14ac:dyDescent="0.4">
      <c r="A7622" s="5">
        <v>2030</v>
      </c>
      <c r="B7622" s="5" t="s">
        <v>7352</v>
      </c>
      <c r="C7622" s="5" t="s">
        <v>171</v>
      </c>
      <c r="D7622" s="5" t="s">
        <v>84</v>
      </c>
      <c r="E7622" s="5" t="s">
        <v>109</v>
      </c>
      <c r="F7622" s="5" t="s">
        <v>109</v>
      </c>
      <c r="G7622" s="5" t="s">
        <v>88</v>
      </c>
      <c r="H7622" s="5" t="s">
        <v>131</v>
      </c>
      <c r="I7622" s="5">
        <v>11070</v>
      </c>
      <c r="J7622" s="5">
        <v>44869.830538435577</v>
      </c>
      <c r="K7622" s="5">
        <v>1390.9452319914401</v>
      </c>
      <c r="L7622" s="5">
        <v>934.08554075230404</v>
      </c>
      <c r="M7622" s="5">
        <v>10229.21564535035</v>
      </c>
      <c r="N7622" s="5">
        <v>2892.8224562300779</v>
      </c>
      <c r="O7622" s="5">
        <v>8135.7893731331769</v>
      </c>
      <c r="P7622" s="5">
        <v>7697.9547576731457</v>
      </c>
      <c r="Q7622" s="5">
        <v>6491.4464547257812</v>
      </c>
      <c r="R7622" s="5">
        <v>7500.9004406260574</v>
      </c>
      <c r="S7622" s="5">
        <v>9734.4321327397847</v>
      </c>
      <c r="T7622" s="5">
        <v>11219.770085018999</v>
      </c>
      <c r="U7622" s="5">
        <v>1227.054134368364</v>
      </c>
      <c r="V7622" s="5">
        <v>3744</v>
      </c>
      <c r="W7622" s="5">
        <v>4214.7546765975812</v>
      </c>
      <c r="X7622" s="5">
        <v>14411.754034024319</v>
      </c>
      <c r="Y7622" s="5">
        <v>32470.42399854456</v>
      </c>
      <c r="Z7622" s="5">
        <v>11564.38747383115</v>
      </c>
      <c r="AA7622" s="5">
        <v>103586</v>
      </c>
      <c r="AB7622" s="5">
        <v>2081</v>
      </c>
      <c r="AC7622" s="5">
        <v>10724.760710816619</v>
      </c>
      <c r="AD7622" s="5">
        <v>16601.334938846649</v>
      </c>
      <c r="AE7622" s="5">
        <v>6702.1259770609176</v>
      </c>
      <c r="AF7622" s="5">
        <v>32568.23325873326</v>
      </c>
      <c r="AG7622" s="5">
        <v>109556</v>
      </c>
      <c r="AH7622" s="5">
        <v>25896.5931194962</v>
      </c>
      <c r="AI7622" s="5">
        <v>1674.3246886398581</v>
      </c>
      <c r="AJ7622" s="5">
        <v>27699.210205540869</v>
      </c>
      <c r="AK7622" s="5">
        <v>608</v>
      </c>
      <c r="AL7622" s="5">
        <v>527497.125</v>
      </c>
      <c r="AM7622" s="5">
        <v>421299.25</v>
      </c>
      <c r="AN7622" s="5">
        <v>106197.9140625</v>
      </c>
      <c r="AO7622" s="5" t="s">
        <v>8302</v>
      </c>
    </row>
    <row r="7623" spans="1:41" x14ac:dyDescent="0.4">
      <c r="A7623" s="5">
        <v>2030</v>
      </c>
      <c r="B7623" s="5" t="s">
        <v>7352</v>
      </c>
      <c r="C7623" s="5" t="s">
        <v>171</v>
      </c>
      <c r="D7623" s="5" t="s">
        <v>84</v>
      </c>
      <c r="E7623" s="5" t="s">
        <v>484</v>
      </c>
      <c r="F7623" s="5" t="s">
        <v>484</v>
      </c>
      <c r="G7623" s="5" t="s">
        <v>88</v>
      </c>
      <c r="H7623" s="5" t="s">
        <v>131</v>
      </c>
      <c r="I7623" s="5">
        <v>12160.298369200011</v>
      </c>
      <c r="J7623" s="5">
        <v>66644.511549720031</v>
      </c>
      <c r="K7623" s="5">
        <v>2186.6065496190231</v>
      </c>
      <c r="L7623" s="5">
        <v>3986.652667393821</v>
      </c>
      <c r="M7623" s="5">
        <v>41919.563169298614</v>
      </c>
      <c r="N7623" s="5">
        <v>12498.91221574599</v>
      </c>
      <c r="O7623" s="5">
        <v>10528.882918584601</v>
      </c>
      <c r="Q7623" s="5">
        <v>7246.8966296084782</v>
      </c>
      <c r="R7623" s="5">
        <v>12476.30882173491</v>
      </c>
      <c r="S7623" s="5">
        <v>19434.71003060741</v>
      </c>
      <c r="T7623" s="5">
        <v>14232.62168623021</v>
      </c>
      <c r="U7623" s="5">
        <v>1731.410935205435</v>
      </c>
      <c r="V7623" s="5">
        <v>16063</v>
      </c>
      <c r="W7623" s="5">
        <v>6861</v>
      </c>
      <c r="X7623" s="5">
        <v>20201.238184788239</v>
      </c>
      <c r="Y7623" s="5">
        <v>66620</v>
      </c>
      <c r="Z7623" s="5">
        <v>23492.04940526043</v>
      </c>
      <c r="AA7623" s="5">
        <v>251827</v>
      </c>
      <c r="AC7623" s="5">
        <v>15260.137008738289</v>
      </c>
      <c r="AD7623" s="5">
        <v>17800.019475800811</v>
      </c>
      <c r="AE7623" s="5">
        <v>43950.724303654097</v>
      </c>
      <c r="AF7623" s="5">
        <v>58501.99238040534</v>
      </c>
      <c r="AG7623" s="5">
        <v>236840</v>
      </c>
      <c r="AH7623" s="5">
        <v>58633.633156107368</v>
      </c>
      <c r="AI7623" s="5">
        <v>4580.7898155293187</v>
      </c>
      <c r="AJ7623" s="5">
        <v>56915.454512026343</v>
      </c>
      <c r="AK7623" s="5">
        <v>1664</v>
      </c>
      <c r="AL7623" s="5">
        <v>1084258.5</v>
      </c>
      <c r="AM7623" s="5">
        <v>886215.375</v>
      </c>
      <c r="AN7623" s="5">
        <v>198043.078125</v>
      </c>
      <c r="AO7623" s="5" t="s">
        <v>8303</v>
      </c>
    </row>
    <row r="7624" spans="1:41" x14ac:dyDescent="0.4">
      <c r="A7624" s="5">
        <v>2030</v>
      </c>
      <c r="B7624" s="5" t="s">
        <v>7352</v>
      </c>
      <c r="C7624" s="5" t="s">
        <v>171</v>
      </c>
      <c r="D7624" s="5" t="s">
        <v>84</v>
      </c>
      <c r="E7624" s="5" t="s">
        <v>211</v>
      </c>
      <c r="F7624" s="5" t="s">
        <v>211</v>
      </c>
      <c r="G7624" s="5" t="s">
        <v>88</v>
      </c>
      <c r="H7624" s="5" t="s">
        <v>131</v>
      </c>
      <c r="I7624" s="5">
        <v>15366.2983692</v>
      </c>
      <c r="J7624" s="5">
        <v>62925.443998154296</v>
      </c>
      <c r="K7624" s="5">
        <v>2108.58926753784</v>
      </c>
      <c r="L7624" s="5">
        <v>3693.6062232362351</v>
      </c>
      <c r="M7624" s="5">
        <v>41919.563169298614</v>
      </c>
      <c r="N7624" s="5">
        <v>12498.91221574599</v>
      </c>
      <c r="O7624" s="5">
        <v>10265.921172353021</v>
      </c>
      <c r="P7624" s="5">
        <v>13062.16048657988</v>
      </c>
      <c r="Q7624" s="5">
        <v>7246.8966296084791</v>
      </c>
      <c r="R7624" s="5">
        <v>13476.30882173491</v>
      </c>
      <c r="S7624" s="5">
        <v>27772.16490059235</v>
      </c>
      <c r="T7624" s="5">
        <v>14274.143597889381</v>
      </c>
      <c r="U7624" s="5">
        <v>1731.410935205435</v>
      </c>
      <c r="V7624" s="5">
        <v>15775</v>
      </c>
      <c r="W7624" s="5">
        <v>8005.138503812128</v>
      </c>
      <c r="X7624" s="5">
        <v>21957.867592161121</v>
      </c>
      <c r="Y7624" s="5">
        <v>67457.136131409556</v>
      </c>
      <c r="Z7624" s="5">
        <v>22801.641403031659</v>
      </c>
      <c r="AA7624" s="5">
        <v>249686</v>
      </c>
      <c r="AB7624" s="5">
        <v>2463</v>
      </c>
      <c r="AC7624" s="5">
        <v>16272.380414361391</v>
      </c>
      <c r="AD7624" s="5">
        <v>24725.46875536166</v>
      </c>
      <c r="AE7624" s="5">
        <v>28685.88732387959</v>
      </c>
      <c r="AF7624" s="5">
        <v>58501.99238040534</v>
      </c>
      <c r="AG7624" s="5">
        <v>233647</v>
      </c>
      <c r="AH7624" s="5">
        <v>58977.629256767308</v>
      </c>
      <c r="AI7624" s="5">
        <v>4580.7898155293187</v>
      </c>
      <c r="AJ7624" s="5">
        <v>56915.454512026343</v>
      </c>
      <c r="AK7624" s="5">
        <v>1664</v>
      </c>
      <c r="AL7624" s="5">
        <v>1098457.875</v>
      </c>
      <c r="AM7624" s="5">
        <v>879743.5625</v>
      </c>
      <c r="AN7624" s="5">
        <v>218714.28125</v>
      </c>
      <c r="AO7624" s="5" t="s">
        <v>8304</v>
      </c>
    </row>
    <row r="7625" spans="1:41" x14ac:dyDescent="0.4">
      <c r="A7625" s="5">
        <v>2030</v>
      </c>
      <c r="B7625" s="5" t="s">
        <v>7352</v>
      </c>
      <c r="C7625" s="5" t="s">
        <v>171</v>
      </c>
      <c r="D7625" s="5" t="s">
        <v>84</v>
      </c>
      <c r="E7625" s="5" t="s">
        <v>24</v>
      </c>
      <c r="F7625" s="5" t="s">
        <v>24</v>
      </c>
      <c r="G7625" s="5" t="s">
        <v>87</v>
      </c>
      <c r="H7625" s="5" t="s">
        <v>131</v>
      </c>
      <c r="I7625" s="5">
        <v>1960.7843137254899</v>
      </c>
      <c r="J7625" s="5">
        <v>11365.475</v>
      </c>
      <c r="K7625" s="5">
        <v>100</v>
      </c>
      <c r="L7625" s="5">
        <v>400</v>
      </c>
      <c r="M7625" s="5">
        <v>9500</v>
      </c>
      <c r="N7625" s="5">
        <v>2610.632972045898</v>
      </c>
      <c r="O7625" s="5">
        <v>111.68300000000001</v>
      </c>
      <c r="P7625" s="5">
        <v>94.64</v>
      </c>
      <c r="Q7625" s="5">
        <v>516.43790131242758</v>
      </c>
      <c r="R7625" s="5">
        <v>212.976</v>
      </c>
      <c r="S7625" s="5">
        <v>4500</v>
      </c>
      <c r="T7625" s="5">
        <v>100</v>
      </c>
      <c r="U7625" s="5">
        <v>50</v>
      </c>
      <c r="V7625" s="5">
        <v>640</v>
      </c>
      <c r="W7625" s="5">
        <v>1036.1452569955441</v>
      </c>
      <c r="X7625" s="5">
        <v>4209</v>
      </c>
      <c r="Y7625" s="5">
        <v>9437.8797659266402</v>
      </c>
      <c r="Z7625" s="5">
        <v>5817.2425546150635</v>
      </c>
      <c r="AA7625" s="5">
        <v>42427</v>
      </c>
      <c r="AB7625" s="5">
        <v>32</v>
      </c>
      <c r="AC7625" s="5">
        <v>1179</v>
      </c>
      <c r="AD7625" s="5">
        <v>2483.5787478382908</v>
      </c>
      <c r="AE7625" s="5">
        <v>1667.7129318048001</v>
      </c>
      <c r="AF7625" s="5">
        <v>12272.2</v>
      </c>
      <c r="AG7625" s="5">
        <v>57007</v>
      </c>
      <c r="AH7625" s="5">
        <v>16494.681479388979</v>
      </c>
      <c r="AI7625" s="5">
        <v>3738</v>
      </c>
      <c r="AJ7625" s="5">
        <v>10041.41265413932</v>
      </c>
      <c r="AK7625" s="5">
        <v>95</v>
      </c>
      <c r="AL7625" s="5">
        <v>200100.484375</v>
      </c>
      <c r="AM7625" s="5">
        <v>157700.390625</v>
      </c>
      <c r="AN7625" s="5">
        <v>42400.0859375</v>
      </c>
      <c r="AO7625" s="5" t="s">
        <v>8305</v>
      </c>
    </row>
    <row r="7626" spans="1:41" x14ac:dyDescent="0.4">
      <c r="A7626" s="5">
        <v>2030</v>
      </c>
      <c r="B7626" s="5" t="s">
        <v>7352</v>
      </c>
      <c r="C7626" s="5" t="s">
        <v>171</v>
      </c>
      <c r="D7626" s="5" t="s">
        <v>84</v>
      </c>
      <c r="E7626" s="5" t="s">
        <v>24</v>
      </c>
      <c r="F7626" s="5" t="s">
        <v>24</v>
      </c>
      <c r="G7626" s="5" t="s">
        <v>88</v>
      </c>
      <c r="H7626" s="5" t="s">
        <v>131</v>
      </c>
      <c r="I7626" s="5">
        <v>2000</v>
      </c>
      <c r="J7626" s="5">
        <v>13584.589296424831</v>
      </c>
      <c r="K7626" s="5">
        <v>78.017282081182202</v>
      </c>
      <c r="L7626" s="5">
        <v>488.41074026264272</v>
      </c>
      <c r="M7626" s="5">
        <v>11353.37940191195</v>
      </c>
      <c r="N7626" s="5">
        <v>3116.834705325598</v>
      </c>
      <c r="O7626" s="5">
        <v>133.47152334144559</v>
      </c>
      <c r="P7626" s="5">
        <v>110.1446248133128</v>
      </c>
      <c r="Q7626" s="5">
        <v>621.09807002594596</v>
      </c>
      <c r="R7626" s="5">
        <v>254.21702325289419</v>
      </c>
      <c r="S7626" s="5">
        <v>5463</v>
      </c>
      <c r="T7626" s="5">
        <v>122.1232695857738</v>
      </c>
      <c r="U7626" s="5">
        <v>55.775187925834729</v>
      </c>
      <c r="V7626" s="5">
        <v>765</v>
      </c>
      <c r="W7626" s="5">
        <v>1238.289496648629</v>
      </c>
      <c r="X7626" s="5">
        <v>5034.6731444753032</v>
      </c>
      <c r="Y7626" s="5">
        <v>11813.34293701394</v>
      </c>
      <c r="Z7626" s="5">
        <v>6904.810568159156</v>
      </c>
      <c r="AA7626" s="5">
        <v>53337</v>
      </c>
      <c r="AB7626" s="5">
        <v>38</v>
      </c>
      <c r="AC7626" s="5">
        <v>1409.014138405704</v>
      </c>
      <c r="AD7626" s="5">
        <v>2986.895352025354</v>
      </c>
      <c r="AE7626" s="5">
        <v>1993.0713313952431</v>
      </c>
      <c r="AF7626" s="5">
        <v>14989.158152542481</v>
      </c>
      <c r="AG7626" s="5">
        <v>69491</v>
      </c>
      <c r="AH7626" s="5">
        <v>21278.577528133079</v>
      </c>
      <c r="AI7626" s="5">
        <v>4467.2560215101994</v>
      </c>
      <c r="AJ7626" s="5">
        <v>12240.425994260569</v>
      </c>
      <c r="AK7626" s="5">
        <v>114</v>
      </c>
      <c r="AL7626" s="5">
        <v>245481.5625</v>
      </c>
      <c r="AM7626" s="5">
        <v>193173.890625</v>
      </c>
      <c r="AN7626" s="5">
        <v>52307.68359375</v>
      </c>
      <c r="AO7626" s="5" t="s">
        <v>8306</v>
      </c>
    </row>
    <row r="7627" spans="1:41" x14ac:dyDescent="0.4">
      <c r="A7627" s="5">
        <v>2030</v>
      </c>
      <c r="B7627" s="5" t="s">
        <v>7352</v>
      </c>
      <c r="C7627" s="5" t="s">
        <v>171</v>
      </c>
      <c r="D7627" s="5" t="s">
        <v>84</v>
      </c>
      <c r="E7627" s="5" t="s">
        <v>214</v>
      </c>
      <c r="F7627" s="5" t="s">
        <v>214</v>
      </c>
      <c r="G7627" s="5" t="s">
        <v>88</v>
      </c>
      <c r="H7627" s="5" t="s">
        <v>131</v>
      </c>
      <c r="J7627" s="5">
        <v>464.629134067189</v>
      </c>
      <c r="L7627" s="5">
        <v>0</v>
      </c>
      <c r="M7627" s="5">
        <v>109.09329389960899</v>
      </c>
      <c r="N7627" s="5">
        <v>0</v>
      </c>
      <c r="P7627" s="5">
        <v>100</v>
      </c>
      <c r="R7627" s="5">
        <v>177.4687436648606</v>
      </c>
      <c r="T7627" s="5">
        <v>0</v>
      </c>
      <c r="U7627" s="5">
        <v>0</v>
      </c>
      <c r="V7627" s="5">
        <v>0</v>
      </c>
      <c r="W7627" s="5">
        <v>358.41257494904289</v>
      </c>
      <c r="X7627" s="5">
        <v>126.51070287287919</v>
      </c>
      <c r="Y7627" s="5">
        <v>0</v>
      </c>
      <c r="Z7627" s="5">
        <v>0</v>
      </c>
      <c r="AA7627" s="5">
        <v>1496</v>
      </c>
      <c r="AC7627" s="5">
        <v>0</v>
      </c>
      <c r="AE7627" s="5">
        <v>119.5092568622311</v>
      </c>
      <c r="AF7627" s="5">
        <v>340.70166567086397</v>
      </c>
      <c r="AG7627" s="5">
        <v>5782</v>
      </c>
      <c r="AH7627" s="5">
        <v>0</v>
      </c>
      <c r="AJ7627" s="5">
        <v>238.36604775979839</v>
      </c>
      <c r="AL7627" s="5">
        <v>9312.69140625</v>
      </c>
      <c r="AM7627" s="5">
        <v>8718.6748046875</v>
      </c>
      <c r="AN7627" s="5">
        <v>594.01654052734375</v>
      </c>
      <c r="AO7627" s="5" t="s">
        <v>8307</v>
      </c>
    </row>
    <row r="7628" spans="1:41" x14ac:dyDescent="0.4">
      <c r="A7628" s="5">
        <v>2030</v>
      </c>
      <c r="B7628" s="5" t="s">
        <v>7352</v>
      </c>
      <c r="C7628" s="5" t="s">
        <v>171</v>
      </c>
      <c r="D7628" s="5" t="s">
        <v>84</v>
      </c>
      <c r="E7628" s="5" t="s">
        <v>217</v>
      </c>
      <c r="F7628" s="5" t="s">
        <v>218</v>
      </c>
      <c r="G7628" s="5" t="s">
        <v>87</v>
      </c>
      <c r="H7628" s="5" t="s">
        <v>131</v>
      </c>
      <c r="N7628" s="5">
        <v>1020.87075</v>
      </c>
      <c r="Q7628" s="5">
        <v>0</v>
      </c>
      <c r="T7628" s="5">
        <v>0</v>
      </c>
      <c r="V7628" s="5">
        <v>0</v>
      </c>
      <c r="X7628" s="5">
        <v>85</v>
      </c>
      <c r="Y7628" s="5">
        <v>0</v>
      </c>
      <c r="AF7628" s="5">
        <v>0</v>
      </c>
      <c r="AH7628" s="5">
        <v>800</v>
      </c>
      <c r="AL7628" s="5">
        <v>1905.8707275390625</v>
      </c>
      <c r="AM7628" s="5">
        <v>1020.8707275390625</v>
      </c>
      <c r="AN7628" s="5">
        <v>885</v>
      </c>
      <c r="AO7628" s="5" t="s">
        <v>8308</v>
      </c>
    </row>
    <row r="7629" spans="1:41" x14ac:dyDescent="0.4">
      <c r="A7629" s="5">
        <v>2030</v>
      </c>
      <c r="B7629" s="5" t="s">
        <v>7352</v>
      </c>
      <c r="C7629" s="5" t="s">
        <v>171</v>
      </c>
      <c r="D7629" s="5" t="s">
        <v>84</v>
      </c>
      <c r="E7629" s="5" t="s">
        <v>217</v>
      </c>
      <c r="F7629" s="5" t="s">
        <v>219</v>
      </c>
      <c r="G7629" s="5" t="s">
        <v>87</v>
      </c>
      <c r="H7629" s="5" t="s">
        <v>131</v>
      </c>
      <c r="M7629" s="5">
        <v>300</v>
      </c>
      <c r="N7629" s="5">
        <v>0</v>
      </c>
      <c r="Q7629" s="5">
        <v>0</v>
      </c>
      <c r="R7629" s="5">
        <v>156.65803424999999</v>
      </c>
      <c r="T7629" s="5">
        <v>0</v>
      </c>
      <c r="U7629" s="5">
        <v>0</v>
      </c>
      <c r="V7629" s="5">
        <v>500</v>
      </c>
      <c r="X7629" s="5">
        <v>550</v>
      </c>
      <c r="Y7629" s="5">
        <v>1195.2792179103481</v>
      </c>
      <c r="AF7629" s="5">
        <v>0</v>
      </c>
      <c r="AG7629" s="5">
        <v>10527</v>
      </c>
      <c r="AH7629" s="5">
        <v>4089</v>
      </c>
      <c r="AI7629" s="5">
        <v>0</v>
      </c>
      <c r="AL7629" s="5">
        <v>17317.9375</v>
      </c>
      <c r="AM7629" s="5">
        <v>12378.9375</v>
      </c>
      <c r="AN7629" s="5">
        <v>4939</v>
      </c>
      <c r="AO7629" s="5" t="s">
        <v>8309</v>
      </c>
    </row>
    <row r="7630" spans="1:41" x14ac:dyDescent="0.4">
      <c r="A7630" s="5">
        <v>2030</v>
      </c>
      <c r="B7630" s="5" t="s">
        <v>7352</v>
      </c>
      <c r="C7630" s="5" t="s">
        <v>171</v>
      </c>
      <c r="D7630" s="5" t="s">
        <v>84</v>
      </c>
      <c r="E7630" s="5" t="s">
        <v>217</v>
      </c>
      <c r="F7630" s="5" t="s">
        <v>220</v>
      </c>
      <c r="G7630" s="5" t="s">
        <v>87</v>
      </c>
      <c r="H7630" s="5" t="s">
        <v>131</v>
      </c>
      <c r="N7630" s="5">
        <v>0</v>
      </c>
      <c r="Q7630" s="5">
        <v>0</v>
      </c>
      <c r="T7630" s="5">
        <v>0</v>
      </c>
      <c r="V7630" s="5">
        <v>0</v>
      </c>
      <c r="X7630" s="5">
        <v>100</v>
      </c>
      <c r="Y7630" s="5">
        <v>0</v>
      </c>
      <c r="AF7630" s="5">
        <v>0</v>
      </c>
      <c r="AH7630" s="5">
        <v>0</v>
      </c>
      <c r="AI7630" s="5">
        <v>0</v>
      </c>
      <c r="AL7630" s="5">
        <v>100</v>
      </c>
      <c r="AM7630" s="5">
        <v>0</v>
      </c>
      <c r="AN7630" s="5">
        <v>100</v>
      </c>
      <c r="AO7630" s="5" t="s">
        <v>8310</v>
      </c>
    </row>
    <row r="7631" spans="1:41" x14ac:dyDescent="0.4">
      <c r="A7631" s="5">
        <v>2030</v>
      </c>
      <c r="B7631" s="5" t="s">
        <v>7352</v>
      </c>
      <c r="C7631" s="5" t="s">
        <v>171</v>
      </c>
      <c r="D7631" s="5" t="s">
        <v>84</v>
      </c>
      <c r="E7631" s="5" t="s">
        <v>89</v>
      </c>
      <c r="F7631" s="5" t="s">
        <v>90</v>
      </c>
      <c r="G7631" s="5" t="s">
        <v>87</v>
      </c>
      <c r="H7631" s="5" t="s">
        <v>131</v>
      </c>
      <c r="I7631" s="5">
        <v>16343.13725490196</v>
      </c>
      <c r="J7631" s="5">
        <v>56953.103176999997</v>
      </c>
      <c r="K7631" s="5">
        <v>1388.4235879555549</v>
      </c>
      <c r="L7631" s="5">
        <v>3075</v>
      </c>
      <c r="M7631" s="5">
        <v>41559.350056993877</v>
      </c>
      <c r="N7631" s="5">
        <v>9742.9627788634298</v>
      </c>
      <c r="O7631" s="5">
        <v>8030.0635999999986</v>
      </c>
      <c r="P7631" s="5">
        <v>9865.862000000001</v>
      </c>
      <c r="Q7631" s="5">
        <v>6291.6269346126892</v>
      </c>
      <c r="R7631" s="5">
        <v>11436.800871685329</v>
      </c>
      <c r="S7631" s="5">
        <v>22662.799999999999</v>
      </c>
      <c r="T7631" s="5">
        <v>10294.391010981921</v>
      </c>
      <c r="U7631" s="5">
        <v>1525</v>
      </c>
      <c r="V7631" s="5">
        <v>11386</v>
      </c>
      <c r="W7631" s="5">
        <v>5058.826842978242</v>
      </c>
      <c r="X7631" s="5">
        <v>20871.3</v>
      </c>
      <c r="Y7631" s="5">
        <v>52763.000000000007</v>
      </c>
      <c r="Z7631" s="5">
        <v>19791.846299967961</v>
      </c>
      <c r="AA7631" s="5">
        <v>208632</v>
      </c>
      <c r="AB7631" s="5">
        <v>1971</v>
      </c>
      <c r="AC7631" s="5">
        <v>13452</v>
      </c>
      <c r="AE7631" s="5">
        <v>27652.03901138316</v>
      </c>
      <c r="AF7631" s="5">
        <v>48106.384572800001</v>
      </c>
      <c r="AG7631" s="5">
        <v>238593</v>
      </c>
      <c r="AH7631" s="5">
        <v>47671.223921515091</v>
      </c>
      <c r="AI7631" s="5">
        <v>6224</v>
      </c>
      <c r="AJ7631" s="5">
        <v>54068.41265413932</v>
      </c>
      <c r="AK7631" s="5">
        <v>1391</v>
      </c>
      <c r="AL7631" s="5">
        <v>956800.625</v>
      </c>
      <c r="AM7631" s="5">
        <v>789678.1875</v>
      </c>
      <c r="AN7631" s="5">
        <v>167122.375</v>
      </c>
      <c r="AO7631" s="5" t="s">
        <v>8311</v>
      </c>
    </row>
    <row r="7632" spans="1:41" x14ac:dyDescent="0.4">
      <c r="A7632" s="5">
        <v>2030</v>
      </c>
      <c r="B7632" s="5" t="s">
        <v>7352</v>
      </c>
      <c r="C7632" s="5" t="s">
        <v>171</v>
      </c>
      <c r="D7632" s="5" t="s">
        <v>84</v>
      </c>
      <c r="E7632" s="5" t="s">
        <v>89</v>
      </c>
      <c r="F7632" s="5" t="s">
        <v>90</v>
      </c>
      <c r="G7632" s="5" t="s">
        <v>88</v>
      </c>
      <c r="H7632" s="5" t="s">
        <v>131</v>
      </c>
      <c r="I7632" s="5">
        <v>16670</v>
      </c>
      <c r="J7632" s="5">
        <v>69469.043047109284</v>
      </c>
      <c r="K7632" s="5">
        <v>1635.82818778706</v>
      </c>
      <c r="L7632" s="5">
        <v>3754.657565769066</v>
      </c>
      <c r="M7632" s="5">
        <v>49667.270409886602</v>
      </c>
      <c r="N7632" s="5">
        <v>11632.12326168505</v>
      </c>
      <c r="O7632" s="5">
        <v>9596.6693339245212</v>
      </c>
      <c r="P7632" s="5">
        <v>11482.16048657988</v>
      </c>
      <c r="Q7632" s="5">
        <v>7566.6742051280298</v>
      </c>
      <c r="R7632" s="5">
        <v>13651.441820373901</v>
      </c>
      <c r="S7632" s="5">
        <v>27514.50339750632</v>
      </c>
      <c r="T7632" s="5">
        <v>12511.83427723649</v>
      </c>
      <c r="U7632" s="5">
        <v>1701.143231737959</v>
      </c>
      <c r="V7632" s="5">
        <v>13608</v>
      </c>
      <c r="W7632" s="5">
        <v>6011.7259288630848</v>
      </c>
      <c r="X7632" s="5">
        <v>24967.186590734909</v>
      </c>
      <c r="Y7632" s="5">
        <v>66043.161053606425</v>
      </c>
      <c r="Z7632" s="5">
        <v>23492.04940526043</v>
      </c>
      <c r="AA7632" s="5">
        <v>273496</v>
      </c>
      <c r="AB7632" s="5">
        <v>2355</v>
      </c>
      <c r="AC7632" s="5">
        <v>16076.38523310733</v>
      </c>
      <c r="AD7632" s="5">
        <v>24725.46875536166</v>
      </c>
      <c r="AE7632" s="5">
        <v>29419.01527183715</v>
      </c>
      <c r="AF7632" s="5">
        <v>58756.718967155772</v>
      </c>
      <c r="AG7632" s="5">
        <v>290844</v>
      </c>
      <c r="AH7632" s="5">
        <v>61497.145934128508</v>
      </c>
      <c r="AI7632" s="5">
        <v>7438.2561471052641</v>
      </c>
      <c r="AJ7632" s="5">
        <v>65909.093323369743</v>
      </c>
      <c r="AK7632" s="5">
        <v>1664</v>
      </c>
      <c r="AL7632" s="5">
        <v>1203156.5</v>
      </c>
      <c r="AM7632" s="5">
        <v>973571.625</v>
      </c>
      <c r="AN7632" s="5">
        <v>229584.875</v>
      </c>
      <c r="AO7632" s="5" t="s">
        <v>8312</v>
      </c>
    </row>
    <row r="7633" spans="1:41" x14ac:dyDescent="0.4">
      <c r="A7633" s="5">
        <v>2030</v>
      </c>
      <c r="B7633" s="5" t="s">
        <v>7352</v>
      </c>
      <c r="C7633" s="5" t="s">
        <v>171</v>
      </c>
      <c r="D7633" s="5" t="s">
        <v>84</v>
      </c>
      <c r="E7633" s="5" t="s">
        <v>91</v>
      </c>
      <c r="F7633" s="5" t="s">
        <v>92</v>
      </c>
      <c r="G7633" s="5" t="s">
        <v>87</v>
      </c>
      <c r="H7633" s="5" t="s">
        <v>131</v>
      </c>
      <c r="I7633" s="5">
        <v>682.64545999999996</v>
      </c>
      <c r="J7633" s="5">
        <v>2089.306</v>
      </c>
      <c r="K7633" s="5">
        <v>422</v>
      </c>
      <c r="L7633" s="5">
        <v>190</v>
      </c>
      <c r="M7633" s="5">
        <v>1975.7460000000001</v>
      </c>
      <c r="N7633" s="5">
        <v>906.01470312499998</v>
      </c>
      <c r="O7633" s="5">
        <v>110</v>
      </c>
      <c r="P7633" s="5">
        <v>1360</v>
      </c>
      <c r="Q7633" s="5">
        <v>0</v>
      </c>
      <c r="R7633" s="5">
        <v>100</v>
      </c>
      <c r="S7633" s="5">
        <v>3712.223822743088</v>
      </c>
      <c r="T7633" s="5">
        <v>1480</v>
      </c>
      <c r="U7633" s="5">
        <v>27</v>
      </c>
      <c r="V7633" s="5">
        <v>572</v>
      </c>
      <c r="W7633" s="5">
        <v>2188.2144931474509</v>
      </c>
      <c r="X7633" s="5">
        <v>280</v>
      </c>
      <c r="Y7633" s="5">
        <v>2713</v>
      </c>
      <c r="Z7633" s="5">
        <v>0</v>
      </c>
      <c r="AA7633" s="5">
        <v>9350</v>
      </c>
      <c r="AB7633" s="5">
        <v>90</v>
      </c>
      <c r="AC7633" s="5">
        <v>164</v>
      </c>
      <c r="AD7633" s="5">
        <v>0</v>
      </c>
      <c r="AE7633" s="5">
        <v>500</v>
      </c>
      <c r="AF7633" s="5">
        <v>7261</v>
      </c>
      <c r="AG7633" s="5">
        <v>15753</v>
      </c>
      <c r="AH7633" s="5">
        <v>2082</v>
      </c>
      <c r="AI7633" s="5">
        <v>535</v>
      </c>
      <c r="AJ7633" s="5">
        <v>1187</v>
      </c>
      <c r="AL7633" s="5">
        <v>55730.1484375</v>
      </c>
      <c r="AM7633" s="5">
        <v>42854.96484375</v>
      </c>
      <c r="AN7633" s="5">
        <v>12875.1845703125</v>
      </c>
      <c r="AO7633" s="5" t="s">
        <v>8313</v>
      </c>
    </row>
    <row r="7634" spans="1:41" x14ac:dyDescent="0.4">
      <c r="A7634" s="5">
        <v>2030</v>
      </c>
      <c r="B7634" s="5" t="s">
        <v>7352</v>
      </c>
      <c r="C7634" s="5" t="s">
        <v>171</v>
      </c>
      <c r="D7634" s="5" t="s">
        <v>84</v>
      </c>
      <c r="E7634" s="5" t="s">
        <v>91</v>
      </c>
      <c r="F7634" s="5" t="s">
        <v>92</v>
      </c>
      <c r="G7634" s="5" t="s">
        <v>88</v>
      </c>
      <c r="H7634" s="5" t="s">
        <v>131</v>
      </c>
      <c r="I7634" s="5">
        <v>696.29836920000002</v>
      </c>
      <c r="J7634" s="5">
        <v>2589.748546370171</v>
      </c>
      <c r="K7634" s="5">
        <v>510.23297644761629</v>
      </c>
      <c r="L7634" s="5">
        <v>231.99510162475531</v>
      </c>
      <c r="M7634" s="5">
        <v>2361.1994655123999</v>
      </c>
      <c r="N7634" s="5">
        <v>1081.690954060937</v>
      </c>
      <c r="O7634" s="5">
        <v>131.46018254845421</v>
      </c>
      <c r="P7634" s="5">
        <v>1360</v>
      </c>
      <c r="Q7634" s="5">
        <v>0</v>
      </c>
      <c r="R7634" s="5">
        <v>119.3641646255419</v>
      </c>
      <c r="S7634" s="5">
        <v>4507.0207368645297</v>
      </c>
      <c r="T7634" s="5">
        <v>1812.309320652884</v>
      </c>
      <c r="U7634" s="5">
        <v>30.267703467475261</v>
      </c>
      <c r="V7634" s="5">
        <v>684</v>
      </c>
      <c r="W7634" s="5">
        <v>1831</v>
      </c>
      <c r="X7634" s="5">
        <v>334.95398384092772</v>
      </c>
      <c r="Y7634" s="5">
        <v>3279</v>
      </c>
      <c r="Z7634" s="5">
        <v>0</v>
      </c>
      <c r="AA7634" s="5">
        <v>11738</v>
      </c>
      <c r="AB7634" s="5">
        <v>108</v>
      </c>
      <c r="AC7634" s="5">
        <v>195.99518125405899</v>
      </c>
      <c r="AD7634" s="5">
        <v>0</v>
      </c>
      <c r="AE7634" s="5">
        <v>597.54628431115543</v>
      </c>
      <c r="AF7634" s="5">
        <v>8868.5221350378051</v>
      </c>
      <c r="AG7634" s="5">
        <v>19203</v>
      </c>
      <c r="AH7634" s="5">
        <v>2685.8353384350512</v>
      </c>
      <c r="AI7634" s="5">
        <v>639.37452421293642</v>
      </c>
      <c r="AJ7634" s="5">
        <v>1446.9463765337771</v>
      </c>
      <c r="AL7634" s="5">
        <v>67043.7578125</v>
      </c>
      <c r="AM7634" s="5">
        <v>52122.375</v>
      </c>
      <c r="AN7634" s="5">
        <v>14921.38671875</v>
      </c>
      <c r="AO7634" s="5" t="s">
        <v>8314</v>
      </c>
    </row>
    <row r="7635" spans="1:41" x14ac:dyDescent="0.4">
      <c r="A7635" s="5">
        <v>2030</v>
      </c>
      <c r="B7635" s="5" t="s">
        <v>7352</v>
      </c>
      <c r="C7635" s="5" t="s">
        <v>171</v>
      </c>
      <c r="D7635" s="5" t="s">
        <v>84</v>
      </c>
      <c r="E7635" s="5" t="s">
        <v>93</v>
      </c>
      <c r="F7635" s="5" t="s">
        <v>225</v>
      </c>
      <c r="G7635" s="5" t="s">
        <v>87</v>
      </c>
      <c r="H7635" s="5" t="s">
        <v>131</v>
      </c>
      <c r="J7635" s="5">
        <v>0</v>
      </c>
      <c r="K7635" s="5">
        <v>40.599999999999987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21.566700000000001</v>
      </c>
      <c r="S7635" s="5">
        <v>0</v>
      </c>
      <c r="T7635" s="5">
        <v>0</v>
      </c>
      <c r="U7635" s="5">
        <v>0</v>
      </c>
      <c r="V7635" s="5">
        <v>0</v>
      </c>
      <c r="W7635" s="5">
        <v>44.218425039025497</v>
      </c>
      <c r="X7635" s="5">
        <v>0</v>
      </c>
      <c r="Z7635" s="5">
        <v>0</v>
      </c>
      <c r="AA7635" s="5">
        <v>0</v>
      </c>
      <c r="AB7635" s="5">
        <v>0</v>
      </c>
      <c r="AC7635" s="5">
        <v>0</v>
      </c>
      <c r="AD7635" s="5">
        <v>0</v>
      </c>
      <c r="AF7635" s="5">
        <v>47.3</v>
      </c>
      <c r="AG7635" s="5">
        <v>0</v>
      </c>
      <c r="AH7635" s="5">
        <v>500</v>
      </c>
      <c r="AI7635" s="5">
        <v>0</v>
      </c>
      <c r="AL7635" s="5">
        <v>653.68511962890625</v>
      </c>
      <c r="AM7635" s="5">
        <v>68.86669921875</v>
      </c>
      <c r="AN7635" s="5">
        <v>584.81842041015625</v>
      </c>
      <c r="AO7635" s="5" t="s">
        <v>8315</v>
      </c>
    </row>
    <row r="7636" spans="1:41" x14ac:dyDescent="0.4">
      <c r="A7636" s="5">
        <v>2030</v>
      </c>
      <c r="B7636" s="5" t="s">
        <v>7352</v>
      </c>
      <c r="C7636" s="5" t="s">
        <v>171</v>
      </c>
      <c r="D7636" s="5" t="s">
        <v>84</v>
      </c>
      <c r="E7636" s="5" t="s">
        <v>93</v>
      </c>
      <c r="F7636" s="5" t="s">
        <v>225</v>
      </c>
      <c r="G7636" s="5" t="s">
        <v>88</v>
      </c>
      <c r="H7636" s="5" t="s">
        <v>131</v>
      </c>
      <c r="I7636" s="5">
        <v>0</v>
      </c>
      <c r="J7636" s="5">
        <v>0</v>
      </c>
      <c r="K7636" s="5">
        <v>49.088765032637959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25.74291129229675</v>
      </c>
      <c r="S7636" s="5">
        <v>0</v>
      </c>
      <c r="T7636" s="5">
        <v>0</v>
      </c>
      <c r="U7636" s="5">
        <v>0</v>
      </c>
      <c r="V7636" s="5">
        <v>0</v>
      </c>
      <c r="W7636" s="5">
        <v>44.218425039025497</v>
      </c>
      <c r="X7636" s="5">
        <v>0</v>
      </c>
      <c r="Y7636" s="5">
        <v>0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  <c r="AF7636" s="5">
        <v>57.771807875952099</v>
      </c>
      <c r="AG7636" s="5">
        <v>0</v>
      </c>
      <c r="AH7636" s="5">
        <v>645.01328972983924</v>
      </c>
      <c r="AI7636" s="5">
        <v>0</v>
      </c>
      <c r="AJ7636" s="5">
        <v>0</v>
      </c>
      <c r="AL7636" s="5">
        <v>821.835205078125</v>
      </c>
      <c r="AM7636" s="5">
        <v>83.514717102050781</v>
      </c>
      <c r="AN7636" s="5">
        <v>738.32049560546875</v>
      </c>
      <c r="AO7636" s="5" t="s">
        <v>8316</v>
      </c>
    </row>
    <row r="7637" spans="1:41" x14ac:dyDescent="0.4">
      <c r="A7637" s="5">
        <v>2030</v>
      </c>
      <c r="B7637" s="5" t="s">
        <v>7352</v>
      </c>
      <c r="C7637" s="5" t="s">
        <v>171</v>
      </c>
      <c r="D7637" s="5" t="s">
        <v>84</v>
      </c>
      <c r="E7637" s="5" t="s">
        <v>93</v>
      </c>
      <c r="F7637" s="5" t="s">
        <v>228</v>
      </c>
      <c r="G7637" s="5" t="s">
        <v>87</v>
      </c>
      <c r="H7637" s="5" t="s">
        <v>131</v>
      </c>
      <c r="I7637" s="5">
        <v>117.64705882352941</v>
      </c>
      <c r="J7637" s="5">
        <v>0</v>
      </c>
      <c r="K7637" s="5">
        <v>75.656199999999998</v>
      </c>
      <c r="L7637" s="5">
        <v>45</v>
      </c>
      <c r="M7637" s="5">
        <v>0</v>
      </c>
      <c r="N7637" s="5">
        <v>142.16308203125001</v>
      </c>
      <c r="O7637" s="5">
        <v>0</v>
      </c>
      <c r="P7637" s="5">
        <v>340</v>
      </c>
      <c r="Q7637" s="5">
        <v>326.33760569814388</v>
      </c>
      <c r="R7637" s="5">
        <v>151.96660281179999</v>
      </c>
      <c r="S7637" s="5">
        <v>1050</v>
      </c>
      <c r="T7637" s="5">
        <v>237.5</v>
      </c>
      <c r="U7637" s="5">
        <v>125</v>
      </c>
      <c r="V7637" s="5">
        <v>700</v>
      </c>
      <c r="W7637" s="5">
        <v>0</v>
      </c>
      <c r="X7637" s="5">
        <v>295</v>
      </c>
      <c r="Y7637" s="5">
        <v>2122.0640283140278</v>
      </c>
      <c r="Z7637" s="5">
        <v>2485.1808956204482</v>
      </c>
      <c r="AA7637" s="5">
        <v>0</v>
      </c>
      <c r="AB7637" s="5">
        <v>0</v>
      </c>
      <c r="AC7637" s="5">
        <v>123</v>
      </c>
      <c r="AD7637" s="5">
        <v>713.83957260000011</v>
      </c>
      <c r="AF7637" s="5">
        <v>2007.24</v>
      </c>
      <c r="AG7637" s="5">
        <v>35024</v>
      </c>
      <c r="AH7637" s="5">
        <v>1715</v>
      </c>
      <c r="AI7637" s="5">
        <v>6</v>
      </c>
      <c r="AJ7637" s="5">
        <v>0</v>
      </c>
      <c r="AK7637" s="5">
        <v>159</v>
      </c>
      <c r="AL7637" s="5">
        <v>47961.59375</v>
      </c>
      <c r="AM7637" s="5">
        <v>43709.6015625</v>
      </c>
      <c r="AN7637" s="5">
        <v>4251.99609375</v>
      </c>
      <c r="AO7637" s="5" t="s">
        <v>8317</v>
      </c>
    </row>
    <row r="7638" spans="1:41" x14ac:dyDescent="0.4">
      <c r="A7638" s="5">
        <v>2030</v>
      </c>
      <c r="B7638" s="5" t="s">
        <v>7352</v>
      </c>
      <c r="C7638" s="5" t="s">
        <v>171</v>
      </c>
      <c r="D7638" s="5" t="s">
        <v>84</v>
      </c>
      <c r="E7638" s="5" t="s">
        <v>93</v>
      </c>
      <c r="F7638" s="5" t="s">
        <v>228</v>
      </c>
      <c r="G7638" s="5" t="s">
        <v>88</v>
      </c>
      <c r="H7638" s="5" t="s">
        <v>131</v>
      </c>
      <c r="I7638" s="5">
        <v>120</v>
      </c>
      <c r="J7638" s="5">
        <v>0</v>
      </c>
      <c r="K7638" s="5">
        <v>91.474616380843941</v>
      </c>
      <c r="L7638" s="5">
        <v>54.946208279547299</v>
      </c>
      <c r="M7638" s="5">
        <v>0</v>
      </c>
      <c r="N7638" s="5">
        <v>169.72850363710941</v>
      </c>
      <c r="O7638" s="5">
        <v>0</v>
      </c>
      <c r="P7638" s="5">
        <v>395.7013148407263</v>
      </c>
      <c r="Q7638" s="5">
        <v>392.47246679787378</v>
      </c>
      <c r="R7638" s="5">
        <v>181.3936659561204</v>
      </c>
      <c r="S7638" s="5">
        <v>1274.807770133549</v>
      </c>
      <c r="T7638" s="5">
        <v>290.04276526621283</v>
      </c>
      <c r="U7638" s="5">
        <v>139.43796981458681</v>
      </c>
      <c r="V7638" s="5">
        <v>837</v>
      </c>
      <c r="W7638" s="5">
        <v>0</v>
      </c>
      <c r="X7638" s="5">
        <v>352.89794726097739</v>
      </c>
      <c r="Y7638" s="5">
        <v>2656.1760398007732</v>
      </c>
      <c r="Z7638" s="5">
        <v>2949.8002104543139</v>
      </c>
      <c r="AA7638" s="5">
        <v>0</v>
      </c>
      <c r="AB7638" s="5">
        <v>0</v>
      </c>
      <c r="AC7638" s="5">
        <v>146.9963859405442</v>
      </c>
      <c r="AD7638" s="5">
        <v>858.50472965535823</v>
      </c>
      <c r="AF7638" s="5">
        <v>2451.6254469540399</v>
      </c>
      <c r="AG7638" s="5">
        <v>42694</v>
      </c>
      <c r="AH7638" s="5">
        <v>2212.3955837733488</v>
      </c>
      <c r="AI7638" s="5">
        <v>7.1705554117338659</v>
      </c>
      <c r="AJ7638" s="5">
        <v>0</v>
      </c>
      <c r="AK7638" s="5">
        <v>190</v>
      </c>
      <c r="AL7638" s="5">
        <v>58466.57421875</v>
      </c>
      <c r="AM7638" s="5">
        <v>53189.27734375</v>
      </c>
      <c r="AN7638" s="5">
        <v>5277.2939453125</v>
      </c>
      <c r="AO7638" s="5" t="s">
        <v>8318</v>
      </c>
    </row>
    <row r="7639" spans="1:41" x14ac:dyDescent="0.4">
      <c r="A7639" s="5">
        <v>2030</v>
      </c>
      <c r="B7639" s="5" t="s">
        <v>7352</v>
      </c>
      <c r="C7639" s="5" t="s">
        <v>171</v>
      </c>
      <c r="D7639" s="5" t="s">
        <v>84</v>
      </c>
      <c r="E7639" s="5" t="s">
        <v>93</v>
      </c>
      <c r="F7639" s="5" t="s">
        <v>231</v>
      </c>
      <c r="G7639" s="5" t="s">
        <v>87</v>
      </c>
      <c r="H7639" s="5" t="s">
        <v>131</v>
      </c>
      <c r="I7639" s="5">
        <v>666.66666666666674</v>
      </c>
      <c r="J7639" s="5">
        <v>305.23500000000001</v>
      </c>
      <c r="K7639" s="5">
        <v>21.753920000000001</v>
      </c>
      <c r="L7639" s="5">
        <v>1865</v>
      </c>
      <c r="M7639" s="5">
        <v>350</v>
      </c>
      <c r="N7639" s="5">
        <v>2346.9723974609369</v>
      </c>
      <c r="O7639" s="5">
        <v>67.009999999999991</v>
      </c>
      <c r="P7639" s="5">
        <v>1591.8779999999999</v>
      </c>
      <c r="Q7639" s="5">
        <v>45.58382478368128</v>
      </c>
      <c r="R7639" s="5">
        <v>1743.3275226999999</v>
      </c>
      <c r="S7639" s="5">
        <v>0</v>
      </c>
      <c r="T7639" s="5">
        <v>370.5</v>
      </c>
      <c r="U7639" s="5">
        <v>100</v>
      </c>
      <c r="V7639" s="5">
        <v>0</v>
      </c>
      <c r="W7639" s="5">
        <v>130.26508997983191</v>
      </c>
      <c r="X7639" s="5">
        <v>0</v>
      </c>
      <c r="Y7639" s="5">
        <v>8279.2328064671819</v>
      </c>
      <c r="Z7639" s="5">
        <v>125.4813482672816</v>
      </c>
      <c r="AA7639" s="5">
        <v>3402</v>
      </c>
      <c r="AB7639" s="5">
        <v>166</v>
      </c>
      <c r="AC7639" s="5">
        <v>898</v>
      </c>
      <c r="AD7639" s="5">
        <v>289.97089504807781</v>
      </c>
      <c r="AE7639" s="5">
        <v>12988.11032</v>
      </c>
      <c r="AF7639" s="5">
        <v>5973.5599999999986</v>
      </c>
      <c r="AG7639" s="5">
        <v>0</v>
      </c>
      <c r="AH7639" s="5">
        <v>788.54144899443531</v>
      </c>
      <c r="AI7639" s="5">
        <v>687</v>
      </c>
      <c r="AJ7639" s="5">
        <v>2400</v>
      </c>
      <c r="AK7639" s="5">
        <v>389</v>
      </c>
      <c r="AL7639" s="5">
        <v>45991.0859375</v>
      </c>
      <c r="AM7639" s="5">
        <v>42731.046875</v>
      </c>
      <c r="AN7639" s="5">
        <v>3260.04150390625</v>
      </c>
      <c r="AO7639" s="5" t="s">
        <v>8319</v>
      </c>
    </row>
    <row r="7640" spans="1:41" x14ac:dyDescent="0.4">
      <c r="A7640" s="5">
        <v>2030</v>
      </c>
      <c r="B7640" s="5" t="s">
        <v>7352</v>
      </c>
      <c r="C7640" s="5" t="s">
        <v>171</v>
      </c>
      <c r="D7640" s="5" t="s">
        <v>84</v>
      </c>
      <c r="E7640" s="5" t="s">
        <v>93</v>
      </c>
      <c r="F7640" s="5" t="s">
        <v>231</v>
      </c>
      <c r="G7640" s="5" t="s">
        <v>88</v>
      </c>
      <c r="H7640" s="5" t="s">
        <v>131</v>
      </c>
      <c r="I7640" s="5">
        <v>680.00000000000011</v>
      </c>
      <c r="J7640" s="5">
        <v>385.44392025694418</v>
      </c>
      <c r="K7640" s="5">
        <v>26.302292300955759</v>
      </c>
      <c r="L7640" s="5">
        <v>2277.215076474572</v>
      </c>
      <c r="M7640" s="5">
        <v>418.28239901780881</v>
      </c>
      <c r="N7640" s="5">
        <v>2802.0503453286128</v>
      </c>
      <c r="O7640" s="5">
        <v>80.083153023381058</v>
      </c>
      <c r="P7640" s="5">
        <v>1852.6712284294881</v>
      </c>
      <c r="Q7640" s="5">
        <v>54.821742412002997</v>
      </c>
      <c r="R7640" s="5">
        <v>2080.9083341580099</v>
      </c>
      <c r="S7640" s="5">
        <v>0</v>
      </c>
      <c r="T7640" s="5">
        <v>452.466713815292</v>
      </c>
      <c r="U7640" s="5">
        <v>111.5503758516695</v>
      </c>
      <c r="V7640" s="5">
        <v>0</v>
      </c>
      <c r="W7640" s="5">
        <v>130.26508997983191</v>
      </c>
      <c r="X7640" s="5">
        <v>0</v>
      </c>
      <c r="Y7640" s="5">
        <v>10363.070819282721</v>
      </c>
      <c r="Z7640" s="5">
        <v>148.94083089855249</v>
      </c>
      <c r="AA7640" s="5">
        <v>4360</v>
      </c>
      <c r="AB7640" s="5">
        <v>198</v>
      </c>
      <c r="AC7640" s="5">
        <v>1073.1931266228351</v>
      </c>
      <c r="AD7640" s="5">
        <v>348.73575858852888</v>
      </c>
      <c r="AE7640" s="5">
        <v>15521.99412387874</v>
      </c>
      <c r="AF7640" s="5">
        <v>7296.0541364793316</v>
      </c>
      <c r="AG7640" s="5">
        <v>0</v>
      </c>
      <c r="AH7640" s="5">
        <v>1017.23942820847</v>
      </c>
      <c r="AI7640" s="5">
        <v>821.02859464352775</v>
      </c>
      <c r="AJ7640" s="5">
        <v>2925.5866079874181</v>
      </c>
      <c r="AK7640" s="5">
        <v>465</v>
      </c>
      <c r="AL7640" s="5">
        <v>55890.90234375</v>
      </c>
      <c r="AM7640" s="5">
        <v>51933.5</v>
      </c>
      <c r="AN7640" s="5">
        <v>3957.4033203125</v>
      </c>
      <c r="AO7640" s="5" t="s">
        <v>8320</v>
      </c>
    </row>
    <row r="7641" spans="1:41" x14ac:dyDescent="0.4">
      <c r="A7641" s="5">
        <v>2030</v>
      </c>
      <c r="B7641" s="5" t="s">
        <v>7352</v>
      </c>
      <c r="C7641" s="5" t="s">
        <v>171</v>
      </c>
      <c r="D7641" s="5" t="s">
        <v>84</v>
      </c>
      <c r="E7641" s="5" t="s">
        <v>93</v>
      </c>
      <c r="F7641" s="5" t="s">
        <v>94</v>
      </c>
      <c r="G7641" s="5" t="s">
        <v>87</v>
      </c>
      <c r="H7641" s="5" t="s">
        <v>131</v>
      </c>
      <c r="I7641" s="5">
        <v>784.31372549019613</v>
      </c>
      <c r="J7641" s="5">
        <v>305.23500000000001</v>
      </c>
      <c r="K7641" s="5">
        <v>138.01012</v>
      </c>
      <c r="L7641" s="5">
        <v>1910</v>
      </c>
      <c r="M7641" s="5">
        <v>350</v>
      </c>
      <c r="N7641" s="5">
        <v>2489.1354794921872</v>
      </c>
      <c r="O7641" s="5">
        <v>67.009999999999991</v>
      </c>
      <c r="P7641" s="5">
        <v>1931.8779999999999</v>
      </c>
      <c r="Q7641" s="5">
        <v>371.92143048182521</v>
      </c>
      <c r="R7641" s="5">
        <v>1916.8608255117999</v>
      </c>
      <c r="S7641" s="5">
        <v>1050</v>
      </c>
      <c r="T7641" s="5">
        <v>608</v>
      </c>
      <c r="U7641" s="5">
        <v>225</v>
      </c>
      <c r="V7641" s="5">
        <v>700</v>
      </c>
      <c r="W7641" s="5">
        <v>174.48351501885739</v>
      </c>
      <c r="X7641" s="5">
        <v>295</v>
      </c>
      <c r="Y7641" s="5">
        <v>10401.296834781209</v>
      </c>
      <c r="Z7641" s="5">
        <v>2610.6622438877298</v>
      </c>
      <c r="AA7641" s="5">
        <v>3402</v>
      </c>
      <c r="AB7641" s="5">
        <v>166</v>
      </c>
      <c r="AC7641" s="5">
        <v>1021</v>
      </c>
      <c r="AE7641" s="5">
        <v>12988.11032</v>
      </c>
      <c r="AF7641" s="5">
        <v>8028.0999999999995</v>
      </c>
      <c r="AG7641" s="5">
        <v>35024</v>
      </c>
      <c r="AH7641" s="5">
        <v>3003.5414489944351</v>
      </c>
      <c r="AI7641" s="5">
        <v>693</v>
      </c>
      <c r="AJ7641" s="5">
        <v>2400</v>
      </c>
      <c r="AK7641" s="5">
        <v>548</v>
      </c>
      <c r="AL7641" s="5">
        <v>93602.5546875</v>
      </c>
      <c r="AM7641" s="5">
        <v>86509.515625</v>
      </c>
      <c r="AN7641" s="5">
        <v>7093.044921875</v>
      </c>
      <c r="AO7641" s="5" t="s">
        <v>8321</v>
      </c>
    </row>
    <row r="7642" spans="1:41" x14ac:dyDescent="0.4">
      <c r="A7642" s="5">
        <v>2030</v>
      </c>
      <c r="B7642" s="5" t="s">
        <v>7352</v>
      </c>
      <c r="C7642" s="5" t="s">
        <v>171</v>
      </c>
      <c r="D7642" s="5" t="s">
        <v>84</v>
      </c>
      <c r="E7642" s="5" t="s">
        <v>93</v>
      </c>
      <c r="F7642" s="5" t="s">
        <v>94</v>
      </c>
      <c r="G7642" s="5" t="s">
        <v>88</v>
      </c>
      <c r="H7642" s="5" t="s">
        <v>131</v>
      </c>
      <c r="I7642" s="5">
        <v>800.00000000000011</v>
      </c>
      <c r="J7642" s="5">
        <v>385.44392025694418</v>
      </c>
      <c r="K7642" s="5">
        <v>166.86567371443769</v>
      </c>
      <c r="L7642" s="5">
        <v>2332.1612847541192</v>
      </c>
      <c r="M7642" s="5">
        <v>418.28239901780881</v>
      </c>
      <c r="N7642" s="5">
        <v>2971.7788489657219</v>
      </c>
      <c r="O7642" s="5">
        <v>80.083153023381058</v>
      </c>
      <c r="P7642" s="5">
        <v>2248.372543270214</v>
      </c>
      <c r="Q7642" s="5">
        <v>447.29420920987678</v>
      </c>
      <c r="R7642" s="5">
        <v>2288.0449114064272</v>
      </c>
      <c r="S7642" s="5">
        <v>1274.807770133549</v>
      </c>
      <c r="T7642" s="5">
        <v>742.50947908150488</v>
      </c>
      <c r="U7642" s="5">
        <v>250.98834566625629</v>
      </c>
      <c r="V7642" s="5">
        <v>837</v>
      </c>
      <c r="W7642" s="5">
        <v>174.48351501885739</v>
      </c>
      <c r="X7642" s="5">
        <v>352.89794726097739</v>
      </c>
      <c r="Y7642" s="5">
        <v>13019.246859083491</v>
      </c>
      <c r="Z7642" s="5">
        <v>3098.741041352866</v>
      </c>
      <c r="AA7642" s="5">
        <v>4360</v>
      </c>
      <c r="AB7642" s="5">
        <v>198</v>
      </c>
      <c r="AC7642" s="5">
        <v>1220.1895125633789</v>
      </c>
      <c r="AD7642" s="5">
        <v>1207.2404882438871</v>
      </c>
      <c r="AE7642" s="5">
        <v>15521.99412387874</v>
      </c>
      <c r="AF7642" s="5">
        <v>9805.4513913093233</v>
      </c>
      <c r="AG7642" s="5">
        <v>42694</v>
      </c>
      <c r="AH7642" s="5">
        <v>3874.648301711658</v>
      </c>
      <c r="AI7642" s="5">
        <v>828.19915005526161</v>
      </c>
      <c r="AJ7642" s="5">
        <v>2925.5866079874181</v>
      </c>
      <c r="AK7642" s="5">
        <v>655</v>
      </c>
      <c r="AL7642" s="5">
        <v>115179.3046875</v>
      </c>
      <c r="AM7642" s="5">
        <v>105206.2890625</v>
      </c>
      <c r="AN7642" s="5">
        <v>9973.017578125</v>
      </c>
      <c r="AO7642" s="5" t="s">
        <v>8322</v>
      </c>
    </row>
    <row r="7643" spans="1:41" x14ac:dyDescent="0.4">
      <c r="A7643" s="5">
        <v>2030</v>
      </c>
      <c r="B7643" s="5" t="s">
        <v>7352</v>
      </c>
      <c r="C7643" s="5" t="s">
        <v>171</v>
      </c>
      <c r="D7643" s="5" t="s">
        <v>84</v>
      </c>
      <c r="E7643" s="5" t="s">
        <v>25</v>
      </c>
      <c r="F7643" s="5" t="s">
        <v>25</v>
      </c>
      <c r="G7643" s="5" t="s">
        <v>87</v>
      </c>
      <c r="H7643" s="5" t="s">
        <v>131</v>
      </c>
      <c r="I7643" s="5">
        <v>2745.0980392156862</v>
      </c>
      <c r="J7643" s="5">
        <v>6693.9070000000002</v>
      </c>
      <c r="M7643" s="5">
        <v>22850</v>
      </c>
      <c r="N7643" s="5">
        <v>2220.1920187315941</v>
      </c>
      <c r="O7643" s="5">
        <v>993.70600000000013</v>
      </c>
      <c r="P7643" s="5">
        <v>1225</v>
      </c>
      <c r="Q7643" s="5">
        <v>0</v>
      </c>
      <c r="R7643" s="5">
        <v>2996.2948498000001</v>
      </c>
      <c r="S7643" s="5">
        <v>9095</v>
      </c>
      <c r="T7643" s="5">
        <v>250</v>
      </c>
      <c r="U7643" s="5">
        <v>150</v>
      </c>
      <c r="V7643" s="5">
        <v>6413</v>
      </c>
      <c r="W7643" s="5">
        <v>321.47990095940162</v>
      </c>
      <c r="X7643" s="5">
        <v>3375</v>
      </c>
      <c r="Y7643" s="5">
        <v>6027.7228724259994</v>
      </c>
      <c r="Z7643" s="5">
        <v>1601.1787491823479</v>
      </c>
      <c r="AA7643" s="5">
        <v>81193</v>
      </c>
      <c r="AB7643" s="5">
        <v>32</v>
      </c>
      <c r="AC7643" s="5">
        <v>2265</v>
      </c>
      <c r="AD7643" s="5">
        <v>3152.6250525</v>
      </c>
      <c r="AE7643" s="5">
        <v>4352.6534898454402</v>
      </c>
      <c r="AF7643" s="5">
        <v>86</v>
      </c>
      <c r="AG7643" s="5">
        <v>33630</v>
      </c>
      <c r="AH7643" s="5">
        <v>4010</v>
      </c>
      <c r="AI7643" s="5">
        <v>214</v>
      </c>
      <c r="AJ7643" s="5">
        <v>16855</v>
      </c>
      <c r="AK7643" s="5">
        <v>240</v>
      </c>
      <c r="AL7643" s="5">
        <v>212987.859375</v>
      </c>
      <c r="AM7643" s="5">
        <v>168454.046875</v>
      </c>
      <c r="AN7643" s="5">
        <v>44533.80859375</v>
      </c>
      <c r="AO7643" s="5" t="s">
        <v>8323</v>
      </c>
    </row>
    <row r="7644" spans="1:41" x14ac:dyDescent="0.4">
      <c r="A7644" s="5">
        <v>2030</v>
      </c>
      <c r="B7644" s="5" t="s">
        <v>7352</v>
      </c>
      <c r="C7644" s="5" t="s">
        <v>171</v>
      </c>
      <c r="D7644" s="5" t="s">
        <v>84</v>
      </c>
      <c r="E7644" s="5" t="s">
        <v>25</v>
      </c>
      <c r="F7644" s="5" t="s">
        <v>25</v>
      </c>
      <c r="G7644" s="5" t="s">
        <v>88</v>
      </c>
      <c r="H7644" s="5" t="s">
        <v>131</v>
      </c>
      <c r="I7644" s="5">
        <v>2800</v>
      </c>
      <c r="J7644" s="5">
        <v>8217.140706096181</v>
      </c>
      <c r="K7644" s="5">
        <v>0</v>
      </c>
      <c r="L7644" s="5">
        <v>0</v>
      </c>
      <c r="M7644" s="5">
        <v>27307.865193019799</v>
      </c>
      <c r="N7644" s="5">
        <v>2650.6872511636502</v>
      </c>
      <c r="O7644" s="5">
        <v>1187.5706559954019</v>
      </c>
      <c r="P7644" s="5">
        <v>1425.6885608232051</v>
      </c>
      <c r="Q7644" s="5">
        <v>0</v>
      </c>
      <c r="R7644" s="5">
        <v>3576.5023171819071</v>
      </c>
      <c r="S7644" s="5">
        <v>11042.26349463298</v>
      </c>
      <c r="T7644" s="5">
        <v>305.30817396443462</v>
      </c>
      <c r="U7644" s="5">
        <v>167.32556377750419</v>
      </c>
      <c r="V7644" s="5">
        <v>7664</v>
      </c>
      <c r="W7644" s="5">
        <v>384.19824059801738</v>
      </c>
      <c r="X7644" s="5">
        <v>4037.3917695111832</v>
      </c>
      <c r="Y7644" s="5">
        <v>7544.8680410540983</v>
      </c>
      <c r="Z7644" s="5">
        <v>1900.52861730771</v>
      </c>
      <c r="AA7644" s="5">
        <v>108384</v>
      </c>
      <c r="AB7644" s="5">
        <v>38</v>
      </c>
      <c r="AC7644" s="5">
        <v>2706.8846679295339</v>
      </c>
      <c r="AD7644" s="5">
        <v>3791.5291086248499</v>
      </c>
      <c r="AE7644" s="5">
        <v>5201.8238395022527</v>
      </c>
      <c r="AF7644" s="5">
        <v>105.0396506835493</v>
      </c>
      <c r="AG7644" s="5">
        <v>40995</v>
      </c>
      <c r="AH7644" s="5">
        <v>5173.0065836333106</v>
      </c>
      <c r="AI7644" s="5">
        <v>255.7498096851746</v>
      </c>
      <c r="AJ7644" s="5">
        <v>20546.15094901163</v>
      </c>
      <c r="AK7644" s="5">
        <v>287</v>
      </c>
      <c r="AL7644" s="5">
        <v>267695.53125</v>
      </c>
      <c r="AM7644" s="5">
        <v>213885.671875</v>
      </c>
      <c r="AN7644" s="5">
        <v>53809.8828125</v>
      </c>
      <c r="AO7644" s="5" t="s">
        <v>8324</v>
      </c>
    </row>
    <row r="7645" spans="1:41" x14ac:dyDescent="0.4">
      <c r="A7645" s="5">
        <v>2030</v>
      </c>
      <c r="B7645" s="5" t="s">
        <v>7352</v>
      </c>
      <c r="C7645" s="5" t="s">
        <v>171</v>
      </c>
      <c r="D7645" s="5" t="s">
        <v>84</v>
      </c>
      <c r="E7645" s="5" t="s">
        <v>261</v>
      </c>
      <c r="F7645" s="5" t="s">
        <v>261</v>
      </c>
      <c r="G7645" s="5" t="s">
        <v>88</v>
      </c>
      <c r="H7645" s="5" t="s">
        <v>131</v>
      </c>
      <c r="I7645" s="5">
        <v>2000</v>
      </c>
      <c r="J7645" s="5">
        <v>9597.9767293923433</v>
      </c>
      <c r="K7645" s="5">
        <v>78.017282081182202</v>
      </c>
      <c r="L7645" s="5">
        <v>293.0464441575856</v>
      </c>
      <c r="M7645" s="5">
        <v>10218</v>
      </c>
      <c r="N7645" s="5">
        <v>214.90199999999999</v>
      </c>
      <c r="O7645" s="5">
        <v>59.754628431115563</v>
      </c>
      <c r="P7645" s="5">
        <v>1080</v>
      </c>
      <c r="Q7645" s="5">
        <v>319.7775755195504</v>
      </c>
      <c r="R7645" s="5">
        <v>471.96590692939282</v>
      </c>
      <c r="S7645" s="5">
        <v>4249.3592337784976</v>
      </c>
      <c r="T7645" s="5">
        <v>50</v>
      </c>
      <c r="U7645" s="5">
        <v>0</v>
      </c>
      <c r="V7645" s="5">
        <v>110</v>
      </c>
      <c r="W7645" s="5">
        <v>882</v>
      </c>
      <c r="X7645" s="5">
        <v>3470.7836852875948</v>
      </c>
      <c r="Y7645" s="5">
        <v>1865.024922196872</v>
      </c>
      <c r="Z7645" s="5">
        <v>690.40800222876624</v>
      </c>
      <c r="AA7645" s="5">
        <v>37044</v>
      </c>
      <c r="AC7645" s="5">
        <v>0</v>
      </c>
      <c r="AD7645" s="5">
        <v>0</v>
      </c>
      <c r="AE7645" s="5">
        <v>1465.1834891309529</v>
      </c>
      <c r="AF7645" s="5">
        <v>9463.9503874590864</v>
      </c>
      <c r="AG7645" s="5">
        <v>82182</v>
      </c>
      <c r="AH7645" s="5">
        <v>5205.3520157962503</v>
      </c>
      <c r="AI7645" s="5">
        <v>3496.840855788882</v>
      </c>
      <c r="AJ7645" s="5">
        <v>10678.951235636991</v>
      </c>
      <c r="AL7645" s="5">
        <v>185187.3125</v>
      </c>
      <c r="AM7645" s="5">
        <v>157477.1875</v>
      </c>
      <c r="AN7645" s="5">
        <v>27710.109375</v>
      </c>
      <c r="AO7645" s="5" t="s">
        <v>8325</v>
      </c>
    </row>
    <row r="7646" spans="1:41" x14ac:dyDescent="0.4">
      <c r="A7646" s="5">
        <v>2030</v>
      </c>
      <c r="B7646" s="5" t="s">
        <v>7352</v>
      </c>
      <c r="C7646" s="5" t="s">
        <v>171</v>
      </c>
      <c r="D7646" s="5" t="s">
        <v>84</v>
      </c>
      <c r="E7646" s="5" t="s">
        <v>264</v>
      </c>
      <c r="F7646" s="5" t="s">
        <v>264</v>
      </c>
      <c r="G7646" s="5" t="s">
        <v>88</v>
      </c>
      <c r="H7646" s="5" t="s">
        <v>131</v>
      </c>
      <c r="J7646" s="5">
        <v>0</v>
      </c>
      <c r="K7646" s="5">
        <v>40.545385384346837</v>
      </c>
      <c r="L7646" s="5">
        <v>0</v>
      </c>
      <c r="N7646" s="5">
        <v>0</v>
      </c>
      <c r="O7646" s="5">
        <v>597.54628431115555</v>
      </c>
      <c r="P7646" s="5">
        <v>1200</v>
      </c>
      <c r="R7646" s="5">
        <v>0</v>
      </c>
      <c r="T7646" s="5">
        <v>0</v>
      </c>
      <c r="U7646" s="5">
        <v>0</v>
      </c>
      <c r="V7646" s="5">
        <v>1593</v>
      </c>
      <c r="W7646" s="5">
        <v>686</v>
      </c>
      <c r="X7646" s="5">
        <v>0</v>
      </c>
      <c r="Y7646" s="5">
        <v>0</v>
      </c>
      <c r="Z7646" s="5">
        <v>0</v>
      </c>
      <c r="AA7646" s="5">
        <v>0</v>
      </c>
      <c r="AC7646" s="5">
        <v>0</v>
      </c>
      <c r="AD7646" s="5">
        <v>0</v>
      </c>
      <c r="AE7646" s="5">
        <v>15</v>
      </c>
      <c r="AF7646" s="5">
        <v>0</v>
      </c>
      <c r="AH7646" s="5">
        <v>0</v>
      </c>
      <c r="AL7646" s="5">
        <v>4132.091796875</v>
      </c>
      <c r="AM7646" s="5">
        <v>2808</v>
      </c>
      <c r="AN7646" s="5">
        <v>1324.0916748046875</v>
      </c>
      <c r="AO7646" s="5" t="s">
        <v>8326</v>
      </c>
    </row>
    <row r="7647" spans="1:41" x14ac:dyDescent="0.4">
      <c r="A7647" s="5">
        <v>2030</v>
      </c>
      <c r="B7647" s="5" t="s">
        <v>7352</v>
      </c>
      <c r="C7647" s="5" t="s">
        <v>278</v>
      </c>
      <c r="D7647" s="5" t="s">
        <v>108</v>
      </c>
      <c r="E7647" s="5" t="s">
        <v>109</v>
      </c>
      <c r="F7647" s="5" t="s">
        <v>109</v>
      </c>
      <c r="G7647" s="5" t="s">
        <v>87</v>
      </c>
      <c r="H7647" s="5" t="s">
        <v>131</v>
      </c>
      <c r="I7647" s="5">
        <v>300</v>
      </c>
      <c r="J7647" s="5">
        <v>0</v>
      </c>
      <c r="K7647" s="5">
        <v>74.84966</v>
      </c>
      <c r="L7647" s="5">
        <v>465</v>
      </c>
      <c r="M7647" s="5">
        <v>1345.788929045352</v>
      </c>
      <c r="N7647" s="5">
        <v>1057.6303691406249</v>
      </c>
      <c r="O7647" s="5">
        <v>1518.852582791234</v>
      </c>
      <c r="P7647" s="5">
        <v>311.97000000000003</v>
      </c>
      <c r="Q7647" s="5">
        <v>188.9102081233687</v>
      </c>
      <c r="R7647" s="5">
        <v>881.82539978707416</v>
      </c>
      <c r="T7647" s="5">
        <v>700</v>
      </c>
      <c r="U7647" s="5">
        <v>122</v>
      </c>
      <c r="V7647" s="5">
        <v>1943</v>
      </c>
      <c r="W7647" s="5">
        <v>285.60000000000002</v>
      </c>
      <c r="X7647" s="5">
        <v>2334.312699425654</v>
      </c>
      <c r="Y7647" s="5">
        <v>1345</v>
      </c>
      <c r="Z7647" s="5">
        <v>216.98372186746121</v>
      </c>
      <c r="AA7647" s="5">
        <v>7469</v>
      </c>
      <c r="AB7647" s="5">
        <v>446</v>
      </c>
      <c r="AC7647" s="5">
        <v>193.41996266153049</v>
      </c>
      <c r="AD7647" s="5">
        <v>798.25535557621549</v>
      </c>
      <c r="AE7647" s="5">
        <v>1283.4675</v>
      </c>
      <c r="AF7647" s="5">
        <v>2281.2165737146288</v>
      </c>
      <c r="AG7647" s="5">
        <v>14677</v>
      </c>
      <c r="AH7647" s="5">
        <v>479.089</v>
      </c>
      <c r="AI7647" s="5">
        <v>621</v>
      </c>
      <c r="AJ7647" s="5">
        <v>958.44382909091541</v>
      </c>
      <c r="AK7647" s="5">
        <v>592</v>
      </c>
      <c r="AL7647" s="5">
        <v>42890.6171875</v>
      </c>
      <c r="AM7647" s="5">
        <v>33694.8671875</v>
      </c>
      <c r="AN7647" s="5">
        <v>9195.748046875</v>
      </c>
      <c r="AO7647" s="5" t="s">
        <v>8327</v>
      </c>
    </row>
    <row r="7648" spans="1:41" x14ac:dyDescent="0.4">
      <c r="A7648" s="5">
        <v>2030</v>
      </c>
      <c r="B7648" s="5" t="s">
        <v>7352</v>
      </c>
      <c r="C7648" s="5" t="s">
        <v>278</v>
      </c>
      <c r="D7648" s="5" t="s">
        <v>108</v>
      </c>
      <c r="E7648" s="5" t="s">
        <v>109</v>
      </c>
      <c r="F7648" s="5" t="s">
        <v>109</v>
      </c>
      <c r="G7648" s="5" t="s">
        <v>88</v>
      </c>
      <c r="H7648" s="5" t="s">
        <v>131</v>
      </c>
      <c r="I7648" s="5">
        <v>365.69832599842721</v>
      </c>
      <c r="J7648" s="5">
        <v>0</v>
      </c>
      <c r="K7648" s="5">
        <v>90.499442672730069</v>
      </c>
      <c r="L7648" s="5">
        <v>567.77748555532207</v>
      </c>
      <c r="M7648" s="5">
        <v>1608.3423480362781</v>
      </c>
      <c r="N7648" s="5">
        <v>1262.704897716992</v>
      </c>
      <c r="O7648" s="5">
        <v>1815.169434526608</v>
      </c>
      <c r="P7648" s="5">
        <v>363.07923291429819</v>
      </c>
      <c r="Q7648" s="5">
        <v>227.194335224909</v>
      </c>
      <c r="R7648" s="5">
        <v>1071.2505326595469</v>
      </c>
      <c r="S7648" s="5">
        <v>0</v>
      </c>
      <c r="T7648" s="5">
        <v>854.86311992705271</v>
      </c>
      <c r="U7648" s="5">
        <v>145.80129337192199</v>
      </c>
      <c r="V7648" s="5">
        <v>2322</v>
      </c>
      <c r="W7648" s="5">
        <v>280</v>
      </c>
      <c r="X7648" s="5">
        <v>2792.454779296761</v>
      </c>
      <c r="Y7648" s="5">
        <v>1683.608621790728</v>
      </c>
      <c r="Z7648" s="5">
        <v>257.55011619385601</v>
      </c>
      <c r="AA7648" s="5">
        <v>9250</v>
      </c>
      <c r="AB7648" s="5">
        <v>533.01128560555071</v>
      </c>
      <c r="AC7648" s="5">
        <v>231.15476000000001</v>
      </c>
      <c r="AD7648" s="5">
        <v>960.02802946161694</v>
      </c>
      <c r="AE7648" s="5">
        <v>1533.862471318256</v>
      </c>
      <c r="AF7648" s="5">
        <v>2889.6286965164518</v>
      </c>
      <c r="AG7648" s="5">
        <v>18149</v>
      </c>
      <c r="AH7648" s="5">
        <v>622.92104649417342</v>
      </c>
      <c r="AI7648" s="5">
        <v>742.1524851144552</v>
      </c>
      <c r="AJ7648" s="5">
        <v>1168.3376795402351</v>
      </c>
      <c r="AK7648" s="5">
        <v>707</v>
      </c>
      <c r="AL7648" s="5">
        <v>52495.08984375</v>
      </c>
      <c r="AM7648" s="5">
        <v>41488.6484375</v>
      </c>
      <c r="AN7648" s="5">
        <v>11006.44140625</v>
      </c>
      <c r="AO7648" s="5" t="s">
        <v>8328</v>
      </c>
    </row>
    <row r="7649" spans="1:41" x14ac:dyDescent="0.4">
      <c r="A7649" s="5">
        <v>2030</v>
      </c>
      <c r="B7649" s="5" t="s">
        <v>7352</v>
      </c>
      <c r="C7649" s="5" t="s">
        <v>278</v>
      </c>
      <c r="D7649" s="5" t="s">
        <v>108</v>
      </c>
      <c r="E7649" s="5" t="s">
        <v>30</v>
      </c>
      <c r="F7649" s="5" t="s">
        <v>30</v>
      </c>
      <c r="G7649" s="5" t="s">
        <v>87</v>
      </c>
      <c r="H7649" s="5" t="s">
        <v>131</v>
      </c>
      <c r="I7649" s="5">
        <v>9022.190602026958</v>
      </c>
      <c r="J7649" s="5">
        <v>15296.68064778291</v>
      </c>
      <c r="K7649" s="5">
        <v>1701.46</v>
      </c>
      <c r="L7649" s="5">
        <v>2200</v>
      </c>
      <c r="M7649" s="5">
        <v>8522.3751927147568</v>
      </c>
      <c r="N7649" s="5">
        <v>5829.9049999999997</v>
      </c>
      <c r="O7649" s="5">
        <v>3778.0331757874819</v>
      </c>
      <c r="P7649" s="5">
        <v>4702</v>
      </c>
      <c r="Q7649" s="5">
        <v>2234.4682388505421</v>
      </c>
      <c r="R7649" s="5">
        <v>3596</v>
      </c>
      <c r="S7649" s="5">
        <v>9407.4146554088566</v>
      </c>
      <c r="T7649" s="5">
        <v>4100</v>
      </c>
      <c r="U7649" s="5">
        <v>1037</v>
      </c>
      <c r="V7649" s="5">
        <v>2381</v>
      </c>
      <c r="W7649" s="5">
        <v>2377.0391189897759</v>
      </c>
      <c r="X7649" s="5">
        <v>13710</v>
      </c>
      <c r="Y7649" s="5">
        <v>18386</v>
      </c>
      <c r="Z7649" s="5">
        <v>2319.243784820309</v>
      </c>
      <c r="AA7649" s="5">
        <v>35306</v>
      </c>
      <c r="AB7649" s="5">
        <v>1659</v>
      </c>
      <c r="AC7649" s="5">
        <v>2149.744017705405</v>
      </c>
      <c r="AD7649" s="5">
        <v>3767.2811121964369</v>
      </c>
      <c r="AE7649" s="5">
        <v>5388</v>
      </c>
      <c r="AF7649" s="5">
        <v>16730.046362399989</v>
      </c>
      <c r="AG7649" s="5">
        <v>36732</v>
      </c>
      <c r="AH7649" s="5">
        <v>12004</v>
      </c>
      <c r="AI7649" s="5">
        <v>3563.9465533038319</v>
      </c>
      <c r="AJ7649" s="5">
        <v>11493.10040272267</v>
      </c>
      <c r="AK7649" s="5">
        <v>1678</v>
      </c>
      <c r="AL7649" s="5">
        <v>241071.9375</v>
      </c>
      <c r="AM7649" s="5">
        <v>174803.375</v>
      </c>
      <c r="AN7649" s="5">
        <v>66268.546875</v>
      </c>
      <c r="AO7649" s="5" t="s">
        <v>8329</v>
      </c>
    </row>
    <row r="7650" spans="1:41" x14ac:dyDescent="0.4">
      <c r="A7650" s="5">
        <v>2030</v>
      </c>
      <c r="B7650" s="5" t="s">
        <v>7352</v>
      </c>
      <c r="C7650" s="5" t="s">
        <v>278</v>
      </c>
      <c r="D7650" s="5" t="s">
        <v>108</v>
      </c>
      <c r="E7650" s="5" t="s">
        <v>30</v>
      </c>
      <c r="F7650" s="5" t="s">
        <v>30</v>
      </c>
      <c r="G7650" s="5" t="s">
        <v>88</v>
      </c>
      <c r="H7650" s="5" t="s">
        <v>131</v>
      </c>
      <c r="I7650" s="5">
        <v>10998</v>
      </c>
      <c r="J7650" s="5">
        <v>19012.774813971439</v>
      </c>
      <c r="K7650" s="5">
        <v>2057.206161389955</v>
      </c>
      <c r="L7650" s="5">
        <v>2686.259071444535</v>
      </c>
      <c r="M7650" s="5">
        <v>10185.027259824539</v>
      </c>
      <c r="N7650" s="5">
        <v>6960.3235794999991</v>
      </c>
      <c r="O7650" s="5">
        <v>4515.0993723921692</v>
      </c>
      <c r="P7650" s="5">
        <v>5290.8968564568777</v>
      </c>
      <c r="Q7650" s="5">
        <v>2687.3006554272229</v>
      </c>
      <c r="R7650" s="5">
        <v>4368.4576520180644</v>
      </c>
      <c r="S7650" s="5">
        <v>11421.56695198423</v>
      </c>
      <c r="T7650" s="5">
        <v>5007.0554167155942</v>
      </c>
      <c r="U7650" s="5">
        <v>1239.3109936613359</v>
      </c>
      <c r="V7650" s="5">
        <v>2846</v>
      </c>
      <c r="W7650" s="5">
        <v>1989</v>
      </c>
      <c r="X7650" s="5">
        <v>16400.78256592543</v>
      </c>
      <c r="Y7650" s="5">
        <v>23382</v>
      </c>
      <c r="Z7650" s="5">
        <v>2857.653813454559</v>
      </c>
      <c r="AA7650" s="5">
        <v>43726</v>
      </c>
      <c r="AB7650" s="5">
        <v>1982.658571344414</v>
      </c>
      <c r="AC7650" s="5">
        <v>2569.1430999999989</v>
      </c>
      <c r="AD7650" s="5">
        <v>4530.7500128943393</v>
      </c>
      <c r="AE7650" s="5">
        <v>6439.1587597370108</v>
      </c>
      <c r="AF7650" s="5">
        <v>21192.03525867829</v>
      </c>
      <c r="AG7650" s="5">
        <v>45420</v>
      </c>
      <c r="AH7650" s="5">
        <v>15635.14719385892</v>
      </c>
      <c r="AI7650" s="5">
        <v>4259.2460408205097</v>
      </c>
      <c r="AJ7650" s="5">
        <v>14010.02525935843</v>
      </c>
      <c r="AK7650" s="5">
        <v>1967</v>
      </c>
      <c r="AL7650" s="5">
        <v>295635.875</v>
      </c>
      <c r="AM7650" s="5">
        <v>215685.34375</v>
      </c>
      <c r="AN7650" s="5">
        <v>79950.53125</v>
      </c>
      <c r="AO7650" s="5" t="s">
        <v>8330</v>
      </c>
    </row>
    <row r="7651" spans="1:41" x14ac:dyDescent="0.4">
      <c r="A7651" s="5">
        <v>2030</v>
      </c>
      <c r="B7651" s="5" t="s">
        <v>7352</v>
      </c>
      <c r="C7651" s="5" t="s">
        <v>278</v>
      </c>
      <c r="D7651" s="5" t="s">
        <v>108</v>
      </c>
      <c r="E7651" s="5" t="s">
        <v>217</v>
      </c>
      <c r="F7651" s="5" t="s">
        <v>284</v>
      </c>
      <c r="G7651" s="5" t="s">
        <v>87</v>
      </c>
      <c r="H7651" s="5" t="s">
        <v>131</v>
      </c>
      <c r="N7651" s="5">
        <v>0</v>
      </c>
      <c r="Q7651" s="5">
        <v>0</v>
      </c>
      <c r="T7651" s="5">
        <v>0</v>
      </c>
      <c r="V7651" s="5">
        <v>0</v>
      </c>
      <c r="AC7651" s="5">
        <v>2068.8529114110688</v>
      </c>
      <c r="AF7651" s="5">
        <v>0</v>
      </c>
      <c r="AL7651" s="5">
        <v>2068.85302734375</v>
      </c>
      <c r="AM7651" s="5">
        <v>2068.85302734375</v>
      </c>
      <c r="AN7651" s="5">
        <v>0</v>
      </c>
      <c r="AO7651" s="5" t="s">
        <v>8331</v>
      </c>
    </row>
    <row r="7652" spans="1:41" x14ac:dyDescent="0.4">
      <c r="A7652" s="5">
        <v>2030</v>
      </c>
      <c r="B7652" s="5" t="s">
        <v>7352</v>
      </c>
      <c r="C7652" s="5" t="s">
        <v>278</v>
      </c>
      <c r="D7652" s="5" t="s">
        <v>108</v>
      </c>
      <c r="E7652" s="5" t="s">
        <v>217</v>
      </c>
      <c r="F7652" s="5" t="s">
        <v>218</v>
      </c>
      <c r="G7652" s="5" t="s">
        <v>87</v>
      </c>
      <c r="H7652" s="5" t="s">
        <v>131</v>
      </c>
      <c r="N7652" s="5">
        <v>0</v>
      </c>
      <c r="Q7652" s="5">
        <v>125</v>
      </c>
      <c r="T7652" s="5">
        <v>0</v>
      </c>
      <c r="V7652" s="5">
        <v>50</v>
      </c>
      <c r="AC7652" s="5">
        <v>0</v>
      </c>
      <c r="AD7652" s="5">
        <v>125</v>
      </c>
      <c r="AF7652" s="5">
        <v>0</v>
      </c>
      <c r="AH7652" s="5">
        <v>235</v>
      </c>
      <c r="AL7652" s="5">
        <v>535</v>
      </c>
      <c r="AM7652" s="5">
        <v>175</v>
      </c>
      <c r="AN7652" s="5">
        <v>360</v>
      </c>
      <c r="AO7652" s="5" t="s">
        <v>8332</v>
      </c>
    </row>
    <row r="7653" spans="1:41" x14ac:dyDescent="0.4">
      <c r="A7653" s="5">
        <v>2030</v>
      </c>
      <c r="B7653" s="5" t="s">
        <v>7352</v>
      </c>
      <c r="C7653" s="5" t="s">
        <v>278</v>
      </c>
      <c r="D7653" s="5" t="s">
        <v>108</v>
      </c>
      <c r="E7653" s="5" t="s">
        <v>217</v>
      </c>
      <c r="F7653" s="5" t="s">
        <v>285</v>
      </c>
      <c r="G7653" s="5" t="s">
        <v>87</v>
      </c>
      <c r="H7653" s="5" t="s">
        <v>131</v>
      </c>
      <c r="I7653" s="5">
        <v>249</v>
      </c>
      <c r="K7653" s="5">
        <v>186.1165083333334</v>
      </c>
      <c r="M7653" s="5">
        <v>637.33992152359758</v>
      </c>
      <c r="N7653" s="5">
        <v>174</v>
      </c>
      <c r="O7653" s="5">
        <v>312.21600000000001</v>
      </c>
      <c r="Q7653" s="5">
        <v>141.43799999999999</v>
      </c>
      <c r="S7653" s="5">
        <v>1156.133558270853</v>
      </c>
      <c r="T7653" s="5">
        <v>330</v>
      </c>
      <c r="V7653" s="5">
        <v>347</v>
      </c>
      <c r="W7653" s="5">
        <v>139.8258305288104</v>
      </c>
      <c r="Y7653" s="5">
        <v>2882</v>
      </c>
      <c r="Z7653" s="5">
        <v>186.804</v>
      </c>
      <c r="AC7653" s="5">
        <v>0</v>
      </c>
      <c r="AD7653" s="5">
        <v>1271</v>
      </c>
      <c r="AE7653" s="5">
        <v>340</v>
      </c>
      <c r="AF7653" s="5">
        <v>0</v>
      </c>
      <c r="AG7653" s="5">
        <v>3940</v>
      </c>
      <c r="AH7653" s="5">
        <v>1012.760247786752</v>
      </c>
      <c r="AJ7653" s="5">
        <v>1767.8264297462999</v>
      </c>
      <c r="AK7653" s="5">
        <v>220</v>
      </c>
      <c r="AL7653" s="5">
        <v>15293.4599609375</v>
      </c>
      <c r="AM7653" s="5">
        <v>10028.068359375</v>
      </c>
      <c r="AN7653" s="5">
        <v>5265.39208984375</v>
      </c>
      <c r="AO7653" s="5" t="s">
        <v>8333</v>
      </c>
    </row>
    <row r="7654" spans="1:41" x14ac:dyDescent="0.4">
      <c r="A7654" s="5">
        <v>2030</v>
      </c>
      <c r="B7654" s="5" t="s">
        <v>7352</v>
      </c>
      <c r="C7654" s="5" t="s">
        <v>278</v>
      </c>
      <c r="D7654" s="5" t="s">
        <v>108</v>
      </c>
      <c r="E7654" s="5" t="s">
        <v>217</v>
      </c>
      <c r="F7654" s="5" t="s">
        <v>286</v>
      </c>
      <c r="G7654" s="5" t="s">
        <v>87</v>
      </c>
      <c r="H7654" s="5" t="s">
        <v>131</v>
      </c>
      <c r="N7654" s="5">
        <v>250</v>
      </c>
      <c r="Q7654" s="5">
        <v>0</v>
      </c>
      <c r="T7654" s="5">
        <v>0</v>
      </c>
      <c r="V7654" s="5">
        <v>0</v>
      </c>
      <c r="AC7654" s="5">
        <v>336.42703515719438</v>
      </c>
      <c r="AF7654" s="5">
        <v>0</v>
      </c>
      <c r="AG7654" s="5">
        <v>0</v>
      </c>
      <c r="AH7654" s="5">
        <v>0</v>
      </c>
      <c r="AL7654" s="5">
        <v>586.42706298828125</v>
      </c>
      <c r="AM7654" s="5">
        <v>586.42706298828125</v>
      </c>
      <c r="AN7654" s="5">
        <v>0</v>
      </c>
      <c r="AO7654" s="5" t="s">
        <v>8334</v>
      </c>
    </row>
    <row r="7655" spans="1:41" x14ac:dyDescent="0.4">
      <c r="A7655" s="5">
        <v>2030</v>
      </c>
      <c r="B7655" s="5" t="s">
        <v>7352</v>
      </c>
      <c r="C7655" s="5" t="s">
        <v>278</v>
      </c>
      <c r="D7655" s="5" t="s">
        <v>108</v>
      </c>
      <c r="E7655" s="5" t="s">
        <v>287</v>
      </c>
      <c r="F7655" s="5" t="s">
        <v>287</v>
      </c>
      <c r="G7655" s="5" t="s">
        <v>87</v>
      </c>
      <c r="H7655" s="5" t="s">
        <v>131</v>
      </c>
      <c r="I7655" s="5">
        <v>6232</v>
      </c>
      <c r="J7655" s="5">
        <v>15476.06447365159</v>
      </c>
      <c r="K7655" s="5">
        <v>774.47558779999997</v>
      </c>
      <c r="L7655" s="5">
        <v>1583</v>
      </c>
      <c r="M7655" s="5">
        <v>7479.2517472608906</v>
      </c>
      <c r="N7655" s="5">
        <v>3949.1333613281249</v>
      </c>
      <c r="O7655" s="5">
        <v>5399.0475827912342</v>
      </c>
      <c r="P7655" s="5">
        <v>4301.58896</v>
      </c>
      <c r="Q7655" s="5">
        <v>1757.803895193603</v>
      </c>
      <c r="R7655" s="5">
        <v>3736.196663906102</v>
      </c>
      <c r="S7655" s="5">
        <v>6228.1128199999994</v>
      </c>
      <c r="T7655" s="5">
        <v>5950</v>
      </c>
      <c r="U7655" s="5">
        <v>768</v>
      </c>
      <c r="V7655" s="5">
        <v>7007</v>
      </c>
      <c r="W7655" s="5">
        <v>2199.12</v>
      </c>
      <c r="X7655" s="5">
        <v>10424.47173619527</v>
      </c>
      <c r="Y7655" s="5">
        <v>25617.98</v>
      </c>
      <c r="Z7655" s="5">
        <v>4764.5994399837627</v>
      </c>
      <c r="AA7655" s="5">
        <v>38738</v>
      </c>
      <c r="AB7655" s="5">
        <v>1688</v>
      </c>
      <c r="AC7655" s="5">
        <v>3857.1006723888222</v>
      </c>
      <c r="AD7655" s="5">
        <v>10626.53175860927</v>
      </c>
      <c r="AE7655" s="5">
        <v>5985.8033888564996</v>
      </c>
      <c r="AF7655" s="5">
        <v>11722.85673690277</v>
      </c>
      <c r="AG7655" s="5">
        <v>57343</v>
      </c>
      <c r="AH7655" s="5">
        <v>9547.6219999999994</v>
      </c>
      <c r="AI7655" s="5">
        <v>4321</v>
      </c>
      <c r="AJ7655" s="5">
        <v>16453.508385067798</v>
      </c>
      <c r="AK7655" s="5">
        <v>5160</v>
      </c>
      <c r="AL7655" s="5">
        <v>279091.25</v>
      </c>
      <c r="AM7655" s="5">
        <v>209293.640625</v>
      </c>
      <c r="AN7655" s="5">
        <v>69797.6328125</v>
      </c>
      <c r="AO7655" s="5" t="s">
        <v>8335</v>
      </c>
    </row>
    <row r="7656" spans="1:41" x14ac:dyDescent="0.4">
      <c r="A7656" s="5">
        <v>2030</v>
      </c>
      <c r="B7656" s="5" t="s">
        <v>7352</v>
      </c>
      <c r="C7656" s="5" t="s">
        <v>278</v>
      </c>
      <c r="D7656" s="5" t="s">
        <v>108</v>
      </c>
      <c r="E7656" s="5" t="s">
        <v>287</v>
      </c>
      <c r="F7656" s="5" t="s">
        <v>287</v>
      </c>
      <c r="G7656" s="5" t="s">
        <v>88</v>
      </c>
      <c r="H7656" s="5" t="s">
        <v>131</v>
      </c>
      <c r="I7656" s="5">
        <v>7596.7732254073262</v>
      </c>
      <c r="J7656" s="5">
        <v>19244.774802292759</v>
      </c>
      <c r="K7656" s="5">
        <v>936.40517618296485</v>
      </c>
      <c r="L7656" s="5">
        <v>1932.8855045894079</v>
      </c>
      <c r="M7656" s="5">
        <v>8938.3981820069239</v>
      </c>
      <c r="N7656" s="5">
        <v>4714.870320089648</v>
      </c>
      <c r="O7656" s="5">
        <v>6452.3616438320569</v>
      </c>
      <c r="P7656" s="5">
        <v>5006.3070805186844</v>
      </c>
      <c r="Q7656" s="5">
        <v>2114.0365647337612</v>
      </c>
      <c r="R7656" s="5">
        <v>4538.7699960747977</v>
      </c>
      <c r="S7656" s="5">
        <v>7561.5682059089249</v>
      </c>
      <c r="T7656" s="5">
        <v>7266.3365193799491</v>
      </c>
      <c r="U7656" s="5">
        <v>917.83109270193472</v>
      </c>
      <c r="V7656" s="5">
        <v>8374</v>
      </c>
      <c r="W7656" s="5">
        <v>2156</v>
      </c>
      <c r="X7656" s="5">
        <v>12470.422633841999</v>
      </c>
      <c r="Y7656" s="5">
        <v>32002.308068795031</v>
      </c>
      <c r="Z7656" s="5">
        <v>5655.3695771453058</v>
      </c>
      <c r="AA7656" s="5">
        <v>47954</v>
      </c>
      <c r="AB7656" s="5">
        <v>2017.3162558344609</v>
      </c>
      <c r="AC7656" s="5">
        <v>4609.5923499999999</v>
      </c>
      <c r="AD7656" s="5">
        <v>12780.08130226056</v>
      </c>
      <c r="AE7656" s="5">
        <v>7153.5891472566473</v>
      </c>
      <c r="AF7656" s="5">
        <v>14849.40256108408</v>
      </c>
      <c r="AG7656" s="5">
        <v>70909</v>
      </c>
      <c r="AH7656" s="5">
        <v>12414.008018908369</v>
      </c>
      <c r="AI7656" s="5">
        <v>5163.9949890170064</v>
      </c>
      <c r="AJ7656" s="5">
        <v>20056.734910734591</v>
      </c>
      <c r="AK7656" s="5">
        <v>6166</v>
      </c>
      <c r="AL7656" s="5">
        <v>341953.15625</v>
      </c>
      <c r="AM7656" s="5">
        <v>257630.25</v>
      </c>
      <c r="AN7656" s="5">
        <v>84322.890625</v>
      </c>
      <c r="AO7656" s="5" t="s">
        <v>8336</v>
      </c>
    </row>
    <row r="7657" spans="1:41" x14ac:dyDescent="0.4">
      <c r="A7657" s="5">
        <v>2030</v>
      </c>
      <c r="B7657" s="5" t="s">
        <v>7352</v>
      </c>
      <c r="C7657" s="5" t="s">
        <v>278</v>
      </c>
      <c r="D7657" s="5" t="s">
        <v>108</v>
      </c>
      <c r="E7657" s="5" t="s">
        <v>111</v>
      </c>
      <c r="F7657" s="5" t="s">
        <v>111</v>
      </c>
      <c r="G7657" s="5" t="s">
        <v>87</v>
      </c>
      <c r="H7657" s="5" t="s">
        <v>131</v>
      </c>
      <c r="I7657" s="5">
        <v>13192.84135859225</v>
      </c>
      <c r="J7657" s="5">
        <v>31450.740008589339</v>
      </c>
      <c r="K7657" s="5">
        <v>1726.4967999999999</v>
      </c>
      <c r="L7657" s="5">
        <v>2438</v>
      </c>
      <c r="M7657" s="5">
        <v>12218.582263670571</v>
      </c>
      <c r="N7657" s="5">
        <v>9819.0079999999998</v>
      </c>
      <c r="O7657" s="5">
        <v>6298.9093803429314</v>
      </c>
      <c r="P7657" s="5">
        <v>8637</v>
      </c>
      <c r="Q7657" s="5">
        <v>3301.7336762483369</v>
      </c>
      <c r="R7657" s="5">
        <v>6474</v>
      </c>
      <c r="S7657" s="5">
        <v>17470.912931473591</v>
      </c>
      <c r="T7657" s="5">
        <v>8350</v>
      </c>
      <c r="U7657" s="5">
        <v>1487</v>
      </c>
      <c r="V7657" s="5">
        <v>6017</v>
      </c>
      <c r="W7657" s="5">
        <v>3575.716965317954</v>
      </c>
      <c r="X7657" s="5">
        <v>17106.172941927249</v>
      </c>
      <c r="Y7657" s="5">
        <v>37491</v>
      </c>
      <c r="Z7657" s="5">
        <v>3543.1490848203089</v>
      </c>
      <c r="AA7657" s="5">
        <v>52752</v>
      </c>
      <c r="AB7657" s="5">
        <v>2524</v>
      </c>
      <c r="AC7657" s="5">
        <v>10180.57197220964</v>
      </c>
      <c r="AD7657" s="5">
        <v>8428.4355967192423</v>
      </c>
      <c r="AE7657" s="5">
        <v>11251</v>
      </c>
      <c r="AF7657" s="5">
        <v>23900.06623199999</v>
      </c>
      <c r="AG7657" s="5">
        <v>77772</v>
      </c>
      <c r="AH7657" s="5">
        <v>21745</v>
      </c>
      <c r="AI7657" s="5">
        <v>5891.5213635655218</v>
      </c>
      <c r="AJ7657" s="5">
        <v>18589.933040697539</v>
      </c>
      <c r="AK7657" s="5">
        <v>4337</v>
      </c>
      <c r="AL7657" s="5">
        <v>427969.8125</v>
      </c>
      <c r="AM7657" s="5">
        <v>318297.0625</v>
      </c>
      <c r="AN7657" s="5">
        <v>109672.7578125</v>
      </c>
      <c r="AO7657" s="5" t="s">
        <v>8337</v>
      </c>
    </row>
    <row r="7658" spans="1:41" x14ac:dyDescent="0.4">
      <c r="A7658" s="5">
        <v>2030</v>
      </c>
      <c r="B7658" s="5" t="s">
        <v>7352</v>
      </c>
      <c r="C7658" s="5" t="s">
        <v>278</v>
      </c>
      <c r="D7658" s="5" t="s">
        <v>108</v>
      </c>
      <c r="E7658" s="5" t="s">
        <v>111</v>
      </c>
      <c r="F7658" s="5" t="s">
        <v>111</v>
      </c>
      <c r="G7658" s="5" t="s">
        <v>88</v>
      </c>
      <c r="H7658" s="5" t="s">
        <v>131</v>
      </c>
      <c r="I7658" s="5">
        <v>16082</v>
      </c>
      <c r="J7658" s="5">
        <v>38998.455389479866</v>
      </c>
      <c r="K7658" s="5">
        <v>2087.4777277044659</v>
      </c>
      <c r="L7658" s="5">
        <v>2976.8634619008071</v>
      </c>
      <c r="M7658" s="5">
        <v>14602.336862413071</v>
      </c>
      <c r="N7658" s="5">
        <v>11722.9136512</v>
      </c>
      <c r="O7658" s="5">
        <v>7527.7797908732027</v>
      </c>
      <c r="P7658" s="5">
        <v>9718.7316353079659</v>
      </c>
      <c r="Q7658" s="5">
        <v>3970.8557579644189</v>
      </c>
      <c r="R7658" s="5">
        <v>7864.6815459301852</v>
      </c>
      <c r="S7658" s="5">
        <v>21211.481482256419</v>
      </c>
      <c r="T7658" s="5">
        <v>10197.29578770127</v>
      </c>
      <c r="U7658" s="5">
        <v>1777.102649541376</v>
      </c>
      <c r="V7658" s="5">
        <v>7191</v>
      </c>
      <c r="W7658" s="5">
        <v>2992</v>
      </c>
      <c r="X7658" s="5">
        <v>20463.502768465769</v>
      </c>
      <c r="Y7658" s="5">
        <v>48352</v>
      </c>
      <c r="Z7658" s="5">
        <v>4365.6874538781012</v>
      </c>
      <c r="AA7658" s="5">
        <v>65257</v>
      </c>
      <c r="AB7658" s="5">
        <v>3016.413643202714</v>
      </c>
      <c r="AC7658" s="5">
        <v>12166.725908312321</v>
      </c>
      <c r="AD7658" s="5">
        <v>10136.523808877801</v>
      </c>
      <c r="AE7658" s="5">
        <v>13445.986489569619</v>
      </c>
      <c r="AF7658" s="5">
        <v>30274.336083826129</v>
      </c>
      <c r="AG7658" s="5">
        <v>96166</v>
      </c>
      <c r="AH7658" s="5">
        <v>28322.748727962531</v>
      </c>
      <c r="AI7658" s="5">
        <v>7040.9133994767417</v>
      </c>
      <c r="AJ7658" s="5">
        <v>22661.024644686469</v>
      </c>
      <c r="AK7658" s="5">
        <v>5134</v>
      </c>
      <c r="AL7658" s="5">
        <v>525723.875</v>
      </c>
      <c r="AM7658" s="5">
        <v>392991.375</v>
      </c>
      <c r="AN7658" s="5">
        <v>132732.46875</v>
      </c>
      <c r="AO7658" s="5" t="s">
        <v>8338</v>
      </c>
    </row>
    <row r="7659" spans="1:41" x14ac:dyDescent="0.4">
      <c r="A7659" s="5">
        <v>2030</v>
      </c>
      <c r="B7659" s="5" t="s">
        <v>7352</v>
      </c>
      <c r="C7659" s="5" t="s">
        <v>278</v>
      </c>
      <c r="D7659" s="5" t="s">
        <v>108</v>
      </c>
      <c r="E7659" s="5" t="s">
        <v>4025</v>
      </c>
      <c r="F7659" s="5" t="s">
        <v>4025</v>
      </c>
      <c r="G7659" s="5" t="s">
        <v>87</v>
      </c>
      <c r="H7659" s="5" t="s">
        <v>131</v>
      </c>
      <c r="O7659" s="5">
        <v>1404.6790000000001</v>
      </c>
      <c r="AL7659" s="5">
        <v>1404.678955078125</v>
      </c>
      <c r="AM7659" s="5">
        <v>0</v>
      </c>
      <c r="AN7659" s="5">
        <v>1404.678955078125</v>
      </c>
      <c r="AO7659" s="5" t="s">
        <v>8339</v>
      </c>
    </row>
    <row r="7660" spans="1:41" x14ac:dyDescent="0.4">
      <c r="A7660" s="5">
        <v>2030</v>
      </c>
      <c r="B7660" s="5" t="s">
        <v>7352</v>
      </c>
      <c r="C7660" s="5" t="s">
        <v>278</v>
      </c>
      <c r="D7660" s="5" t="s">
        <v>108</v>
      </c>
      <c r="E7660" s="5" t="s">
        <v>4025</v>
      </c>
      <c r="F7660" s="5" t="s">
        <v>4025</v>
      </c>
      <c r="G7660" s="5" t="s">
        <v>88</v>
      </c>
      <c r="H7660" s="5" t="s">
        <v>131</v>
      </c>
      <c r="O7660" s="5">
        <v>1678.721434199819</v>
      </c>
      <c r="AL7660" s="5">
        <v>1678.721435546875</v>
      </c>
      <c r="AM7660" s="5">
        <v>0</v>
      </c>
      <c r="AN7660" s="5">
        <v>1678.721435546875</v>
      </c>
      <c r="AO7660" s="5" t="s">
        <v>8340</v>
      </c>
    </row>
    <row r="7661" spans="1:41" x14ac:dyDescent="0.4">
      <c r="A7661" s="5">
        <v>2030</v>
      </c>
      <c r="B7661" s="5" t="s">
        <v>7352</v>
      </c>
      <c r="C7661" s="5" t="s">
        <v>278</v>
      </c>
      <c r="D7661" s="5" t="s">
        <v>108</v>
      </c>
      <c r="E7661" s="5" t="s">
        <v>292</v>
      </c>
      <c r="F7661" s="5" t="s">
        <v>292</v>
      </c>
      <c r="G7661" s="5" t="s">
        <v>87</v>
      </c>
      <c r="H7661" s="5" t="s">
        <v>131</v>
      </c>
      <c r="I7661" s="5">
        <v>3000</v>
      </c>
      <c r="J7661" s="5">
        <v>7962.9292099807126</v>
      </c>
      <c r="K7661" s="5">
        <v>213.59589079999989</v>
      </c>
      <c r="L7661" s="5">
        <v>188</v>
      </c>
      <c r="M7661" s="5">
        <v>1845.9936637347739</v>
      </c>
      <c r="N7661" s="5">
        <v>1158.915140625</v>
      </c>
      <c r="P7661" s="5">
        <v>849.28095999999994</v>
      </c>
      <c r="Q7661" s="5">
        <v>1009.794318639739</v>
      </c>
      <c r="R7661" s="5">
        <v>1146.641075606932</v>
      </c>
      <c r="S7661" s="5">
        <v>4528.1128199999994</v>
      </c>
      <c r="T7661" s="5">
        <v>2600</v>
      </c>
      <c r="U7661" s="5">
        <v>476</v>
      </c>
      <c r="V7661" s="5">
        <v>2468</v>
      </c>
      <c r="W7661" s="5">
        <v>812.94</v>
      </c>
      <c r="X7661" s="5">
        <v>3320.2292345998658</v>
      </c>
      <c r="Y7661" s="5">
        <v>12350.98</v>
      </c>
      <c r="Z7661" s="5">
        <v>1810.1744453498161</v>
      </c>
      <c r="AA7661" s="5">
        <v>15642</v>
      </c>
      <c r="AB7661" s="5">
        <v>247</v>
      </c>
      <c r="AC7661" s="5">
        <v>1250.9669872045499</v>
      </c>
      <c r="AD7661" s="5">
        <v>4707.2548985679514</v>
      </c>
      <c r="AE7661" s="5">
        <v>1678.8283888564999</v>
      </c>
      <c r="AF7661" s="5">
        <v>3676.1367345830408</v>
      </c>
      <c r="AG7661" s="5">
        <v>19105</v>
      </c>
      <c r="AH7661" s="5">
        <v>4974.5330000000004</v>
      </c>
      <c r="AI7661" s="5">
        <v>1666</v>
      </c>
      <c r="AJ7661" s="5">
        <v>9215.712782993598</v>
      </c>
      <c r="AK7661" s="5">
        <v>3299</v>
      </c>
      <c r="AL7661" s="5">
        <v>111204.0234375</v>
      </c>
      <c r="AM7661" s="5">
        <v>82989.359375</v>
      </c>
      <c r="AN7661" s="5">
        <v>28214.662109375</v>
      </c>
      <c r="AO7661" s="5" t="s">
        <v>8341</v>
      </c>
    </row>
    <row r="7662" spans="1:41" x14ac:dyDescent="0.4">
      <c r="A7662" s="5">
        <v>2030</v>
      </c>
      <c r="B7662" s="5" t="s">
        <v>7352</v>
      </c>
      <c r="C7662" s="5" t="s">
        <v>278</v>
      </c>
      <c r="D7662" s="5" t="s">
        <v>108</v>
      </c>
      <c r="E7662" s="5" t="s">
        <v>292</v>
      </c>
      <c r="F7662" s="5" t="s">
        <v>292</v>
      </c>
      <c r="G7662" s="5" t="s">
        <v>88</v>
      </c>
      <c r="H7662" s="5" t="s">
        <v>131</v>
      </c>
      <c r="I7662" s="5">
        <v>3656.9832599842712</v>
      </c>
      <c r="J7662" s="5">
        <v>9911.2857083395702</v>
      </c>
      <c r="K7662" s="5">
        <v>258.25513535512789</v>
      </c>
      <c r="L7662" s="5">
        <v>229.55304792344211</v>
      </c>
      <c r="M7662" s="5">
        <v>2206.1333092533009</v>
      </c>
      <c r="N7662" s="5">
        <v>1383.628786392188</v>
      </c>
      <c r="P7662" s="5">
        <v>988.41644865057151</v>
      </c>
      <c r="Q7662" s="5">
        <v>1214.4370133106941</v>
      </c>
      <c r="R7662" s="5">
        <v>1392.9513294920259</v>
      </c>
      <c r="S7662" s="5">
        <v>5497.5937209307976</v>
      </c>
      <c r="T7662" s="5">
        <v>3175.2058740147668</v>
      </c>
      <c r="U7662" s="5">
        <v>568.86406266421989</v>
      </c>
      <c r="V7662" s="5">
        <v>2950</v>
      </c>
      <c r="W7662" s="5">
        <v>797</v>
      </c>
      <c r="X7662" s="5">
        <v>3971.87146212264</v>
      </c>
      <c r="Y7662" s="5">
        <v>15395.292763741059</v>
      </c>
      <c r="Z7662" s="5">
        <v>2148.5972989981542</v>
      </c>
      <c r="AA7662" s="5">
        <v>19373</v>
      </c>
      <c r="AB7662" s="5">
        <v>295.18786444971079</v>
      </c>
      <c r="AC7662" s="5">
        <v>1495.0213499999991</v>
      </c>
      <c r="AD7662" s="5">
        <v>5661.2168184999546</v>
      </c>
      <c r="AE7662" s="5">
        <v>2006.35533151457</v>
      </c>
      <c r="AF7662" s="5">
        <v>4656.5811957397664</v>
      </c>
      <c r="AG7662" s="5">
        <v>23624</v>
      </c>
      <c r="AH7662" s="5">
        <v>6467.9867460530304</v>
      </c>
      <c r="AI7662" s="5">
        <v>1991.02421932477</v>
      </c>
      <c r="AJ7662" s="5">
        <v>11233.902458743551</v>
      </c>
      <c r="AK7662" s="5">
        <v>3943</v>
      </c>
      <c r="AL7662" s="5">
        <v>136493.328125</v>
      </c>
      <c r="AM7662" s="5">
        <v>102228.8671875</v>
      </c>
      <c r="AN7662" s="5">
        <v>34264.47265625</v>
      </c>
      <c r="AO7662" s="5" t="s">
        <v>8342</v>
      </c>
    </row>
    <row r="7663" spans="1:41" x14ac:dyDescent="0.4">
      <c r="A7663" s="5">
        <v>2030</v>
      </c>
      <c r="B7663" s="5" t="s">
        <v>7352</v>
      </c>
      <c r="C7663" s="5" t="s">
        <v>278</v>
      </c>
      <c r="D7663" s="5" t="s">
        <v>108</v>
      </c>
      <c r="E7663" s="5" t="s">
        <v>113</v>
      </c>
      <c r="F7663" s="5" t="s">
        <v>113</v>
      </c>
      <c r="G7663" s="5" t="s">
        <v>87</v>
      </c>
      <c r="H7663" s="5" t="s">
        <v>131</v>
      </c>
      <c r="I7663" s="5">
        <v>2100</v>
      </c>
      <c r="J7663" s="5">
        <v>4012.308305486818</v>
      </c>
      <c r="K7663" s="5">
        <v>236.03003699999999</v>
      </c>
      <c r="L7663" s="5">
        <v>380</v>
      </c>
      <c r="M7663" s="5">
        <v>2501.0236734471132</v>
      </c>
      <c r="N7663" s="5">
        <v>1142.5878515625</v>
      </c>
      <c r="O7663" s="5">
        <v>1410.5160000000001</v>
      </c>
      <c r="P7663" s="5">
        <v>1652.76</v>
      </c>
      <c r="Q7663" s="5">
        <v>557.5382659668818</v>
      </c>
      <c r="R7663" s="5">
        <v>901.17933861209508</v>
      </c>
      <c r="S7663" s="5">
        <v>700</v>
      </c>
      <c r="T7663" s="5">
        <v>1000</v>
      </c>
      <c r="U7663" s="5">
        <v>133</v>
      </c>
      <c r="V7663" s="5">
        <v>1238</v>
      </c>
      <c r="W7663" s="5">
        <v>459</v>
      </c>
      <c r="X7663" s="5">
        <v>2149.9298021697509</v>
      </c>
      <c r="Y7663" s="5">
        <v>7922</v>
      </c>
      <c r="Z7663" s="5">
        <v>1619.472122366484</v>
      </c>
      <c r="AA7663" s="5">
        <v>7855</v>
      </c>
      <c r="AB7663" s="5">
        <v>395</v>
      </c>
      <c r="AC7663" s="5">
        <v>1185.969854731753</v>
      </c>
      <c r="AD7663" s="5">
        <v>3586.1995564651038</v>
      </c>
      <c r="AE7663" s="5">
        <v>1209.7025000000001</v>
      </c>
      <c r="AF7663" s="5">
        <v>3535.1034286050999</v>
      </c>
      <c r="AG7663" s="5">
        <v>16006</v>
      </c>
      <c r="AH7663" s="5">
        <v>3100</v>
      </c>
      <c r="AI7663" s="5">
        <v>1003</v>
      </c>
      <c r="AJ7663" s="5">
        <v>4477.9857529832834</v>
      </c>
      <c r="AK7663" s="5">
        <v>509</v>
      </c>
      <c r="AL7663" s="5">
        <v>72978.296875</v>
      </c>
      <c r="AM7663" s="5">
        <v>55928.609375</v>
      </c>
      <c r="AN7663" s="5">
        <v>17049.69921875</v>
      </c>
      <c r="AO7663" s="5" t="s">
        <v>8343</v>
      </c>
    </row>
    <row r="7664" spans="1:41" x14ac:dyDescent="0.4">
      <c r="A7664" s="5">
        <v>2030</v>
      </c>
      <c r="B7664" s="5" t="s">
        <v>7352</v>
      </c>
      <c r="C7664" s="5" t="s">
        <v>278</v>
      </c>
      <c r="D7664" s="5" t="s">
        <v>108</v>
      </c>
      <c r="E7664" s="5" t="s">
        <v>113</v>
      </c>
      <c r="F7664" s="5" t="s">
        <v>113</v>
      </c>
      <c r="G7664" s="5" t="s">
        <v>88</v>
      </c>
      <c r="H7664" s="5" t="s">
        <v>131</v>
      </c>
      <c r="I7664" s="5">
        <v>2559.88828198899</v>
      </c>
      <c r="J7664" s="5">
        <v>4984.4485020680559</v>
      </c>
      <c r="K7664" s="5">
        <v>285.37987751078441</v>
      </c>
      <c r="L7664" s="5">
        <v>463.9902032495105</v>
      </c>
      <c r="M7664" s="5">
        <v>2988.954806085118</v>
      </c>
      <c r="N7664" s="5">
        <v>1364.135635980469</v>
      </c>
      <c r="O7664" s="5">
        <v>1685.697189522868</v>
      </c>
      <c r="P7664" s="5">
        <v>1923.527367988703</v>
      </c>
      <c r="Q7664" s="5">
        <v>670.52774414430814</v>
      </c>
      <c r="R7664" s="5">
        <v>1094.761895884478</v>
      </c>
      <c r="S7664" s="5">
        <v>849.87184675569961</v>
      </c>
      <c r="T7664" s="5">
        <v>1221.233028467218</v>
      </c>
      <c r="U7664" s="5">
        <v>158.9473116267674</v>
      </c>
      <c r="V7664" s="5">
        <v>1479</v>
      </c>
      <c r="W7664" s="5">
        <v>450</v>
      </c>
      <c r="X7664" s="5">
        <v>2571.8841150539138</v>
      </c>
      <c r="Y7664" s="5">
        <v>9916.3921946662776</v>
      </c>
      <c r="Z7664" s="5">
        <v>1922.2420451565961</v>
      </c>
      <c r="AA7664" s="5">
        <v>9717</v>
      </c>
      <c r="AB7664" s="5">
        <v>472.06156460581292</v>
      </c>
      <c r="AC7664" s="5">
        <v>1417.34376</v>
      </c>
      <c r="AD7664" s="5">
        <v>4312.9708675291222</v>
      </c>
      <c r="AE7664" s="5">
        <v>1445.706467993831</v>
      </c>
      <c r="AF7664" s="5">
        <v>4477.93358603262</v>
      </c>
      <c r="AG7664" s="5">
        <v>19793</v>
      </c>
      <c r="AH7664" s="5">
        <v>4030.6816565021059</v>
      </c>
      <c r="AI7664" s="5">
        <v>1198.677846328178</v>
      </c>
      <c r="AJ7664" s="5">
        <v>5458.6396457026431</v>
      </c>
      <c r="AK7664" s="5">
        <v>608</v>
      </c>
      <c r="AL7664" s="5">
        <v>89522.90625</v>
      </c>
      <c r="AM7664" s="5">
        <v>68847.484375</v>
      </c>
      <c r="AN7664" s="5">
        <v>20675.412109375</v>
      </c>
      <c r="AO7664" s="5" t="s">
        <v>8344</v>
      </c>
    </row>
    <row r="7665" spans="1:41" x14ac:dyDescent="0.4">
      <c r="A7665" s="5">
        <v>2030</v>
      </c>
      <c r="B7665" s="5" t="s">
        <v>7352</v>
      </c>
      <c r="C7665" s="5" t="s">
        <v>278</v>
      </c>
      <c r="D7665" s="5" t="s">
        <v>108</v>
      </c>
      <c r="E7665" s="5" t="s">
        <v>114</v>
      </c>
      <c r="F7665" s="5" t="s">
        <v>114</v>
      </c>
      <c r="G7665" s="5" t="s">
        <v>87</v>
      </c>
      <c r="H7665" s="5" t="s">
        <v>131</v>
      </c>
      <c r="I7665" s="5">
        <v>4170.6507565652892</v>
      </c>
      <c r="J7665" s="5">
        <v>16154.059360806419</v>
      </c>
      <c r="K7665" s="5">
        <v>25.036799999999999</v>
      </c>
      <c r="L7665" s="5">
        <v>238</v>
      </c>
      <c r="M7665" s="5">
        <v>3696.2070709558161</v>
      </c>
      <c r="N7665" s="5">
        <v>3989.1030000000001</v>
      </c>
      <c r="O7665" s="5">
        <v>2520.876204555449</v>
      </c>
      <c r="P7665" s="5">
        <v>3935</v>
      </c>
      <c r="Q7665" s="5">
        <v>1067.265437397795</v>
      </c>
      <c r="R7665" s="5">
        <v>2878</v>
      </c>
      <c r="S7665" s="5">
        <v>8063.4982760647335</v>
      </c>
      <c r="T7665" s="5">
        <v>4250</v>
      </c>
      <c r="U7665" s="5">
        <v>450</v>
      </c>
      <c r="V7665" s="5">
        <v>3636</v>
      </c>
      <c r="W7665" s="5">
        <v>1198.677846328178</v>
      </c>
      <c r="X7665" s="5">
        <v>3396.1729419272501</v>
      </c>
      <c r="Y7665" s="5">
        <v>19105</v>
      </c>
      <c r="Z7665" s="5">
        <v>1223.9052999999999</v>
      </c>
      <c r="AA7665" s="5">
        <v>17446</v>
      </c>
      <c r="AB7665" s="5">
        <v>865</v>
      </c>
      <c r="AC7665" s="5">
        <v>8030.8279545042342</v>
      </c>
      <c r="AD7665" s="5">
        <v>4661.1544845228054</v>
      </c>
      <c r="AE7665" s="5">
        <v>5863</v>
      </c>
      <c r="AF7665" s="5">
        <v>7170.0198695999961</v>
      </c>
      <c r="AG7665" s="5">
        <v>41040</v>
      </c>
      <c r="AH7665" s="5">
        <v>9741</v>
      </c>
      <c r="AI7665" s="5">
        <v>2327.5748102616899</v>
      </c>
      <c r="AJ7665" s="5">
        <v>7096.832637974866</v>
      </c>
      <c r="AK7665" s="5">
        <v>2659</v>
      </c>
      <c r="AL7665" s="5">
        <v>186897.875</v>
      </c>
      <c r="AM7665" s="5">
        <v>143493.671875</v>
      </c>
      <c r="AN7665" s="5">
        <v>43404.19921875</v>
      </c>
      <c r="AO7665" s="5" t="s">
        <v>8345</v>
      </c>
    </row>
    <row r="7666" spans="1:41" x14ac:dyDescent="0.4">
      <c r="A7666" s="5">
        <v>2030</v>
      </c>
      <c r="B7666" s="5" t="s">
        <v>7352</v>
      </c>
      <c r="C7666" s="5" t="s">
        <v>278</v>
      </c>
      <c r="D7666" s="5" t="s">
        <v>108</v>
      </c>
      <c r="E7666" s="5" t="s">
        <v>114</v>
      </c>
      <c r="F7666" s="5" t="s">
        <v>114</v>
      </c>
      <c r="G7666" s="5" t="s">
        <v>88</v>
      </c>
      <c r="H7666" s="5" t="s">
        <v>131</v>
      </c>
      <c r="I7666" s="5">
        <v>5084</v>
      </c>
      <c r="J7666" s="5">
        <v>19985.680575508439</v>
      </c>
      <c r="K7666" s="5">
        <v>30.271566314511091</v>
      </c>
      <c r="L7666" s="5">
        <v>290.60439045627243</v>
      </c>
      <c r="M7666" s="5">
        <v>4417.3096025885343</v>
      </c>
      <c r="N7666" s="5">
        <v>4762.5900716999986</v>
      </c>
      <c r="O7666" s="5">
        <v>3012.6804184810339</v>
      </c>
      <c r="P7666" s="5">
        <v>4427.8347788510882</v>
      </c>
      <c r="Q7666" s="5">
        <v>1283.555102537196</v>
      </c>
      <c r="R7666" s="5">
        <v>3496.2238939121212</v>
      </c>
      <c r="S7666" s="5">
        <v>9789.9145302721936</v>
      </c>
      <c r="T7666" s="5">
        <v>5190.2403709856771</v>
      </c>
      <c r="U7666" s="5">
        <v>537.79165588004003</v>
      </c>
      <c r="V7666" s="5">
        <v>4345</v>
      </c>
      <c r="W7666" s="5">
        <v>1003</v>
      </c>
      <c r="X7666" s="5">
        <v>4062.7202025403431</v>
      </c>
      <c r="Y7666" s="5">
        <v>24970</v>
      </c>
      <c r="Z7666" s="5">
        <v>1508.0336404235429</v>
      </c>
      <c r="AA7666" s="5">
        <v>21531</v>
      </c>
      <c r="AB7666" s="5">
        <v>1033.7550718582991</v>
      </c>
      <c r="AC7666" s="5">
        <v>9597.5828083123233</v>
      </c>
      <c r="AD7666" s="5">
        <v>5605.7737959834594</v>
      </c>
      <c r="AE7666" s="5">
        <v>7006.8277298326084</v>
      </c>
      <c r="AF7666" s="5">
        <v>9082.3008251478386</v>
      </c>
      <c r="AG7666" s="5">
        <v>50746</v>
      </c>
      <c r="AH7666" s="5">
        <v>12687.601534103611</v>
      </c>
      <c r="AI7666" s="5">
        <v>2781.667358656231</v>
      </c>
      <c r="AJ7666" s="5">
        <v>8650.9993853280339</v>
      </c>
      <c r="AK7666" s="5">
        <v>3167</v>
      </c>
      <c r="AL7666" s="5">
        <v>230087.96875</v>
      </c>
      <c r="AM7666" s="5">
        <v>177306.03125</v>
      </c>
      <c r="AN7666" s="5">
        <v>52781.9375</v>
      </c>
      <c r="AO7666" s="5" t="s">
        <v>8346</v>
      </c>
    </row>
    <row r="7667" spans="1:41" x14ac:dyDescent="0.4">
      <c r="A7667" s="5">
        <v>2030</v>
      </c>
      <c r="B7667" s="5" t="s">
        <v>7352</v>
      </c>
      <c r="C7667" s="5" t="s">
        <v>278</v>
      </c>
      <c r="D7667" s="5" t="s">
        <v>108</v>
      </c>
      <c r="E7667" s="5" t="s">
        <v>115</v>
      </c>
      <c r="F7667" s="5" t="s">
        <v>116</v>
      </c>
      <c r="G7667" s="5" t="s">
        <v>87</v>
      </c>
      <c r="H7667" s="5" t="s">
        <v>131</v>
      </c>
      <c r="I7667" s="5">
        <v>19424.84135859225</v>
      </c>
      <c r="J7667" s="5">
        <v>46926.804482240928</v>
      </c>
      <c r="K7667" s="5">
        <v>2500.9723878</v>
      </c>
      <c r="L7667" s="5">
        <v>4021</v>
      </c>
      <c r="M7667" s="5">
        <v>19697.834010931459</v>
      </c>
      <c r="N7667" s="5">
        <v>13768.141361328129</v>
      </c>
      <c r="O7667" s="5">
        <v>11697.956963134169</v>
      </c>
      <c r="P7667" s="5">
        <v>12938.588959999999</v>
      </c>
      <c r="Q7667" s="5">
        <v>5059.5375714419406</v>
      </c>
      <c r="R7667" s="5">
        <v>10210.196663906099</v>
      </c>
      <c r="S7667" s="5">
        <v>23699.025751473589</v>
      </c>
      <c r="T7667" s="5">
        <v>14300</v>
      </c>
      <c r="U7667" s="5">
        <v>2255</v>
      </c>
      <c r="V7667" s="5">
        <v>13024</v>
      </c>
      <c r="W7667" s="5">
        <v>5774.8369653179543</v>
      </c>
      <c r="X7667" s="5">
        <v>27530.64467812252</v>
      </c>
      <c r="Y7667" s="5">
        <v>63108.98</v>
      </c>
      <c r="Z7667" s="5">
        <v>8307.7485248040721</v>
      </c>
      <c r="AA7667" s="5">
        <v>91490</v>
      </c>
      <c r="AB7667" s="5">
        <v>4212</v>
      </c>
      <c r="AC7667" s="5">
        <v>14037.67264459846</v>
      </c>
      <c r="AD7667" s="5">
        <v>19054.96735532851</v>
      </c>
      <c r="AE7667" s="5">
        <v>17236.803388856501</v>
      </c>
      <c r="AF7667" s="5">
        <v>35622.922968902763</v>
      </c>
      <c r="AG7667" s="5">
        <v>135115</v>
      </c>
      <c r="AH7667" s="5">
        <v>31292.621999999999</v>
      </c>
      <c r="AI7667" s="5">
        <v>10212.52136356552</v>
      </c>
      <c r="AJ7667" s="5">
        <v>35043.441425765341</v>
      </c>
      <c r="AK7667" s="5">
        <v>9497</v>
      </c>
      <c r="AL7667" s="5">
        <v>707061.0625</v>
      </c>
      <c r="AM7667" s="5">
        <v>527590.75</v>
      </c>
      <c r="AN7667" s="5">
        <v>179470.375</v>
      </c>
      <c r="AO7667" s="5" t="s">
        <v>8347</v>
      </c>
    </row>
    <row r="7668" spans="1:41" x14ac:dyDescent="0.4">
      <c r="A7668" s="5">
        <v>2030</v>
      </c>
      <c r="B7668" s="5" t="s">
        <v>7352</v>
      </c>
      <c r="C7668" s="5" t="s">
        <v>278</v>
      </c>
      <c r="D7668" s="5" t="s">
        <v>108</v>
      </c>
      <c r="E7668" s="5" t="s">
        <v>115</v>
      </c>
      <c r="F7668" s="5" t="s">
        <v>116</v>
      </c>
      <c r="G7668" s="5" t="s">
        <v>88</v>
      </c>
      <c r="H7668" s="5" t="s">
        <v>131</v>
      </c>
      <c r="I7668" s="5">
        <v>23678.773225407331</v>
      </c>
      <c r="J7668" s="5">
        <v>58243.230191772629</v>
      </c>
      <c r="K7668" s="5">
        <v>3023.882903887431</v>
      </c>
      <c r="L7668" s="5">
        <v>4909.748966490215</v>
      </c>
      <c r="M7668" s="5">
        <v>23540.735044419998</v>
      </c>
      <c r="N7668" s="5">
        <v>16437.783971289649</v>
      </c>
      <c r="O7668" s="5">
        <v>13980.14143470526</v>
      </c>
      <c r="P7668" s="5">
        <v>14725.038715826649</v>
      </c>
      <c r="Q7668" s="5">
        <v>6084.8923226981806</v>
      </c>
      <c r="R7668" s="5">
        <v>12403.451542004979</v>
      </c>
      <c r="S7668" s="5">
        <v>28773.049688165349</v>
      </c>
      <c r="T7668" s="5">
        <v>17463.632307081221</v>
      </c>
      <c r="U7668" s="5">
        <v>2694.9337422433109</v>
      </c>
      <c r="V7668" s="5">
        <v>15565</v>
      </c>
      <c r="W7668" s="5">
        <v>5148</v>
      </c>
      <c r="X7668" s="5">
        <v>32933.925402307766</v>
      </c>
      <c r="Y7668" s="5">
        <v>80354.308068795028</v>
      </c>
      <c r="Z7668" s="5">
        <v>10021.057031023411</v>
      </c>
      <c r="AA7668" s="5">
        <v>113211</v>
      </c>
      <c r="AB7668" s="5">
        <v>5033.7298990371746</v>
      </c>
      <c r="AC7668" s="5">
        <v>16776.31825831232</v>
      </c>
      <c r="AD7668" s="5">
        <v>22916.60511113836</v>
      </c>
      <c r="AE7668" s="5">
        <v>20599.57563682627</v>
      </c>
      <c r="AF7668" s="5">
        <v>45123.738644910212</v>
      </c>
      <c r="AG7668" s="5">
        <v>167075</v>
      </c>
      <c r="AH7668" s="5">
        <v>40736.756746870909</v>
      </c>
      <c r="AI7668" s="5">
        <v>12204.90838849375</v>
      </c>
      <c r="AJ7668" s="5">
        <v>42717.759555421057</v>
      </c>
      <c r="AK7668" s="5">
        <v>11300</v>
      </c>
      <c r="AL7668" s="5">
        <v>867677</v>
      </c>
      <c r="AM7668" s="5">
        <v>650621.625</v>
      </c>
      <c r="AN7668" s="5">
        <v>217055.34375</v>
      </c>
      <c r="AO7668" s="5" t="s">
        <v>8348</v>
      </c>
    </row>
    <row r="7669" spans="1:41" x14ac:dyDescent="0.4">
      <c r="A7669" s="5">
        <v>2030</v>
      </c>
      <c r="B7669" s="5" t="s">
        <v>7352</v>
      </c>
      <c r="C7669" s="5" t="s">
        <v>278</v>
      </c>
      <c r="D7669" s="5" t="s">
        <v>108</v>
      </c>
      <c r="E7669" s="5" t="s">
        <v>29</v>
      </c>
      <c r="F7669" s="5" t="s">
        <v>29</v>
      </c>
      <c r="G7669" s="5" t="s">
        <v>87</v>
      </c>
      <c r="H7669" s="5" t="s">
        <v>131</v>
      </c>
      <c r="I7669" s="5">
        <v>832</v>
      </c>
      <c r="J7669" s="5">
        <v>3500.8269581840609</v>
      </c>
      <c r="K7669" s="5">
        <v>250</v>
      </c>
      <c r="L7669" s="5">
        <v>550</v>
      </c>
      <c r="M7669" s="5">
        <v>1786.445481033652</v>
      </c>
      <c r="N7669" s="5">
        <v>590</v>
      </c>
      <c r="O7669" s="5">
        <v>1065</v>
      </c>
      <c r="P7669" s="5">
        <v>1487.578</v>
      </c>
      <c r="Q7669" s="5">
        <v>1.5611024636132731</v>
      </c>
      <c r="R7669" s="5">
        <v>806.5508499</v>
      </c>
      <c r="S7669" s="5">
        <v>1000</v>
      </c>
      <c r="T7669" s="5">
        <v>1650</v>
      </c>
      <c r="U7669" s="5">
        <v>37</v>
      </c>
      <c r="V7669" s="5">
        <v>1358</v>
      </c>
      <c r="W7669" s="5">
        <v>641.58000000000004</v>
      </c>
      <c r="X7669" s="5">
        <v>2620</v>
      </c>
      <c r="Y7669" s="5">
        <v>4000</v>
      </c>
      <c r="Z7669" s="5">
        <v>1117.9691504</v>
      </c>
      <c r="AA7669" s="5">
        <v>7772</v>
      </c>
      <c r="AB7669" s="5">
        <v>600</v>
      </c>
      <c r="AC7669" s="5">
        <v>1226.7438677909879</v>
      </c>
      <c r="AD7669" s="5">
        <v>1534.821948</v>
      </c>
      <c r="AE7669" s="5">
        <v>1813.8050000000001</v>
      </c>
      <c r="AF7669" s="5">
        <v>2230.4</v>
      </c>
      <c r="AG7669" s="5">
        <v>7555</v>
      </c>
      <c r="AH7669" s="5">
        <v>994</v>
      </c>
      <c r="AI7669" s="5">
        <v>1031</v>
      </c>
      <c r="AJ7669" s="5">
        <v>1801.3660199999999</v>
      </c>
      <c r="AK7669" s="5">
        <v>760</v>
      </c>
      <c r="AL7669" s="5">
        <v>50613.64453125</v>
      </c>
      <c r="AM7669" s="5">
        <v>36680.8046875</v>
      </c>
      <c r="AN7669" s="5">
        <v>13932.84765625</v>
      </c>
      <c r="AO7669" s="5" t="s">
        <v>8349</v>
      </c>
    </row>
    <row r="7670" spans="1:41" x14ac:dyDescent="0.4">
      <c r="A7670" s="5">
        <v>2030</v>
      </c>
      <c r="B7670" s="5" t="s">
        <v>7352</v>
      </c>
      <c r="C7670" s="5" t="s">
        <v>278</v>
      </c>
      <c r="D7670" s="5" t="s">
        <v>108</v>
      </c>
      <c r="E7670" s="5" t="s">
        <v>29</v>
      </c>
      <c r="F7670" s="5" t="s">
        <v>29</v>
      </c>
      <c r="G7670" s="5" t="s">
        <v>88</v>
      </c>
      <c r="H7670" s="5" t="s">
        <v>131</v>
      </c>
      <c r="I7670" s="5">
        <v>1014.2033574356381</v>
      </c>
      <c r="J7670" s="5">
        <v>4349.0405918851302</v>
      </c>
      <c r="K7670" s="5">
        <v>302.27072064432252</v>
      </c>
      <c r="L7670" s="5">
        <v>671.56476786113365</v>
      </c>
      <c r="M7670" s="5">
        <v>2134.9677186322269</v>
      </c>
      <c r="N7670" s="5">
        <v>704.40099999999995</v>
      </c>
      <c r="O7670" s="5">
        <v>1272.7735855827609</v>
      </c>
      <c r="P7670" s="5">
        <v>1731.2840309651119</v>
      </c>
      <c r="Q7670" s="5">
        <v>1.877472053849857</v>
      </c>
      <c r="R7670" s="5">
        <v>979.80623803874528</v>
      </c>
      <c r="S7670" s="5">
        <v>1214.1026382224279</v>
      </c>
      <c r="T7670" s="5">
        <v>2015.0344969709099</v>
      </c>
      <c r="U7670" s="5">
        <v>44.218425039025519</v>
      </c>
      <c r="V7670" s="5">
        <v>1623</v>
      </c>
      <c r="W7670" s="5">
        <v>629</v>
      </c>
      <c r="X7670" s="5">
        <v>3134.212277368681</v>
      </c>
      <c r="Y7670" s="5">
        <v>5007.0144885969612</v>
      </c>
      <c r="Z7670" s="5">
        <v>1326.9801167967009</v>
      </c>
      <c r="AA7670" s="5">
        <v>9614</v>
      </c>
      <c r="AB7670" s="5">
        <v>717.05554117338681</v>
      </c>
      <c r="AC7670" s="5">
        <v>1466.07248</v>
      </c>
      <c r="AD7670" s="5">
        <v>1845.8655867698669</v>
      </c>
      <c r="AE7670" s="5">
        <v>2167.6648764299912</v>
      </c>
      <c r="AF7670" s="5">
        <v>2825.2590827952408</v>
      </c>
      <c r="AG7670" s="5">
        <v>9343</v>
      </c>
      <c r="AH7670" s="5">
        <v>1292.418569859062</v>
      </c>
      <c r="AI7670" s="5">
        <v>1232.140438249603</v>
      </c>
      <c r="AJ7670" s="5">
        <v>2195.855126748163</v>
      </c>
      <c r="AK7670" s="5">
        <v>908</v>
      </c>
      <c r="AL7670" s="5">
        <v>61763.0859375</v>
      </c>
      <c r="AM7670" s="5">
        <v>45065.2421875</v>
      </c>
      <c r="AN7670" s="5">
        <v>16697.841796875</v>
      </c>
      <c r="AO7670" s="5" t="s">
        <v>8350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O1190"/>
  <sheetViews>
    <sheetView zoomScale="70" zoomScaleNormal="70" workbookViewId="0">
      <selection activeCell="H23" sqref="H23"/>
    </sheetView>
  </sheetViews>
  <sheetFormatPr defaultRowHeight="14.25" x14ac:dyDescent="0.45"/>
  <cols>
    <col min="3" max="3" width="27.59765625" bestFit="1" customWidth="1"/>
    <col min="4" max="4" width="59.73046875" bestFit="1" customWidth="1"/>
    <col min="6" max="6" width="18" customWidth="1"/>
    <col min="7" max="7" width="19" customWidth="1"/>
    <col min="8" max="8" width="17.73046875" customWidth="1"/>
    <col min="9" max="9" width="12" customWidth="1"/>
    <col min="10" max="10" width="12.3984375" customWidth="1"/>
    <col min="11" max="11" width="29" customWidth="1"/>
    <col min="12" max="12" width="34.86328125" customWidth="1"/>
    <col min="13" max="13" width="33.265625" customWidth="1"/>
    <col min="14" max="14" width="20" customWidth="1"/>
    <col min="16" max="16" width="16.86328125" customWidth="1"/>
  </cols>
  <sheetData>
    <row r="1" spans="1:15" x14ac:dyDescent="0.45">
      <c r="A1" t="s">
        <v>3513</v>
      </c>
      <c r="B1" t="s">
        <v>40</v>
      </c>
      <c r="C1" t="s">
        <v>3514</v>
      </c>
      <c r="D1" t="s">
        <v>3525</v>
      </c>
      <c r="E1" t="s">
        <v>47</v>
      </c>
      <c r="F1" t="s">
        <v>3564</v>
      </c>
      <c r="G1" t="s">
        <v>4002</v>
      </c>
      <c r="H1" t="s">
        <v>3509</v>
      </c>
      <c r="I1" t="s">
        <v>7346</v>
      </c>
      <c r="J1" t="s">
        <v>7347</v>
      </c>
      <c r="K1" t="s">
        <v>3566</v>
      </c>
      <c r="L1" t="s">
        <v>3567</v>
      </c>
      <c r="M1" t="s">
        <v>3977</v>
      </c>
      <c r="N1" t="s">
        <v>3565</v>
      </c>
      <c r="O1" t="s">
        <v>4003</v>
      </c>
    </row>
    <row r="2" spans="1:15" x14ac:dyDescent="0.45">
      <c r="A2" t="s">
        <v>48</v>
      </c>
      <c r="B2" s="150">
        <v>2020</v>
      </c>
      <c r="C2" t="s">
        <v>3515</v>
      </c>
      <c r="D2" t="s">
        <v>3526</v>
      </c>
      <c r="E2" t="s">
        <v>107</v>
      </c>
      <c r="F2" s="152">
        <v>0</v>
      </c>
      <c r="G2" s="150">
        <v>0</v>
      </c>
      <c r="H2" s="152"/>
      <c r="I2" s="150">
        <v>0</v>
      </c>
      <c r="J2" s="150">
        <v>0</v>
      </c>
      <c r="K2" s="150">
        <v>0</v>
      </c>
      <c r="L2" s="150">
        <v>0</v>
      </c>
      <c r="M2" s="150">
        <v>0</v>
      </c>
      <c r="N2" s="150"/>
      <c r="O2" s="150">
        <v>70</v>
      </c>
    </row>
    <row r="3" spans="1:15" x14ac:dyDescent="0.45">
      <c r="A3" t="s">
        <v>48</v>
      </c>
      <c r="B3" s="150">
        <v>2020</v>
      </c>
      <c r="C3" t="s">
        <v>3515</v>
      </c>
      <c r="D3" t="s">
        <v>3527</v>
      </c>
      <c r="E3" t="s">
        <v>107</v>
      </c>
      <c r="F3" s="152">
        <v>143.66999816894531</v>
      </c>
      <c r="G3" s="150">
        <v>0</v>
      </c>
      <c r="H3" s="152">
        <v>36.495662689208984</v>
      </c>
      <c r="I3" s="150">
        <v>0</v>
      </c>
      <c r="J3" s="150">
        <v>0</v>
      </c>
      <c r="K3" s="150">
        <v>0</v>
      </c>
      <c r="L3" s="150">
        <v>0</v>
      </c>
      <c r="M3" s="150">
        <v>0</v>
      </c>
      <c r="N3" s="150">
        <v>4.2699999809265137</v>
      </c>
      <c r="O3" s="150">
        <v>70</v>
      </c>
    </row>
    <row r="4" spans="1:15" x14ac:dyDescent="0.45">
      <c r="A4" t="s">
        <v>48</v>
      </c>
      <c r="B4" s="150">
        <v>2020</v>
      </c>
      <c r="C4" t="s">
        <v>3515</v>
      </c>
      <c r="D4" t="s">
        <v>3528</v>
      </c>
      <c r="E4" t="s">
        <v>107</v>
      </c>
      <c r="F4" s="152">
        <v>282.32000732421875</v>
      </c>
      <c r="G4" s="150">
        <v>2.8650000095367432</v>
      </c>
      <c r="H4" s="152">
        <v>11.098115921020508</v>
      </c>
      <c r="I4" s="150">
        <v>3.0000000260770321E-3</v>
      </c>
      <c r="J4" s="150">
        <v>3.0000000260770321E-3</v>
      </c>
      <c r="K4" s="150">
        <v>5.0000000000000001E-3</v>
      </c>
      <c r="L4" s="150">
        <v>0</v>
      </c>
      <c r="M4" s="150">
        <v>0.7</v>
      </c>
      <c r="N4" s="150">
        <v>4.8550000190734863</v>
      </c>
      <c r="O4" s="150">
        <v>45</v>
      </c>
    </row>
    <row r="5" spans="1:15" x14ac:dyDescent="0.45">
      <c r="A5" t="s">
        <v>48</v>
      </c>
      <c r="B5" s="150">
        <v>2020</v>
      </c>
      <c r="C5" t="s">
        <v>3516</v>
      </c>
      <c r="D5" t="s">
        <v>3529</v>
      </c>
      <c r="E5" t="s">
        <v>107</v>
      </c>
      <c r="F5" s="152">
        <v>0</v>
      </c>
      <c r="G5" s="150">
        <v>0</v>
      </c>
      <c r="H5" s="152"/>
      <c r="I5" s="150">
        <v>0</v>
      </c>
      <c r="J5" s="150">
        <v>0</v>
      </c>
      <c r="K5" s="150">
        <v>0</v>
      </c>
      <c r="L5" s="150">
        <v>0</v>
      </c>
      <c r="M5" s="150">
        <v>0</v>
      </c>
      <c r="N5" s="150"/>
      <c r="O5" s="150">
        <v>60</v>
      </c>
    </row>
    <row r="6" spans="1:15" x14ac:dyDescent="0.45">
      <c r="A6" t="s">
        <v>48</v>
      </c>
      <c r="B6" s="150">
        <v>2020</v>
      </c>
      <c r="C6" t="s">
        <v>3516</v>
      </c>
      <c r="D6" t="s">
        <v>3530</v>
      </c>
      <c r="E6" t="s">
        <v>107</v>
      </c>
      <c r="F6" s="152">
        <v>2899.590087890625</v>
      </c>
      <c r="G6" s="150">
        <v>867.04998779296875</v>
      </c>
      <c r="H6" s="152">
        <v>41.810577392578125</v>
      </c>
      <c r="I6" s="150">
        <v>1.0000000474974513E-3</v>
      </c>
      <c r="J6" s="150">
        <v>0.32800000905990601</v>
      </c>
      <c r="K6" s="150">
        <v>0.01</v>
      </c>
      <c r="L6" s="150">
        <v>0</v>
      </c>
      <c r="M6" s="150">
        <v>7.35</v>
      </c>
      <c r="N6" s="150">
        <v>3.4010000228881836</v>
      </c>
      <c r="O6" s="150">
        <v>60</v>
      </c>
    </row>
    <row r="7" spans="1:15" x14ac:dyDescent="0.45">
      <c r="A7" t="s">
        <v>48</v>
      </c>
      <c r="B7" s="150">
        <v>2020</v>
      </c>
      <c r="C7" t="s">
        <v>3516</v>
      </c>
      <c r="D7" t="s">
        <v>3531</v>
      </c>
      <c r="E7" t="s">
        <v>107</v>
      </c>
      <c r="F7" s="152">
        <v>7.4800000190734863</v>
      </c>
      <c r="G7" s="150">
        <v>0</v>
      </c>
      <c r="H7" s="152">
        <v>45.000003814697266</v>
      </c>
      <c r="I7" s="150">
        <v>0</v>
      </c>
      <c r="J7" s="150">
        <v>1</v>
      </c>
      <c r="K7" s="150">
        <v>0</v>
      </c>
      <c r="L7" s="150">
        <v>0</v>
      </c>
      <c r="M7" s="150">
        <v>0</v>
      </c>
      <c r="N7" s="150">
        <v>2</v>
      </c>
      <c r="O7" s="150">
        <v>60</v>
      </c>
    </row>
    <row r="8" spans="1:15" x14ac:dyDescent="0.45">
      <c r="A8" t="s">
        <v>48</v>
      </c>
      <c r="B8" s="150">
        <v>2020</v>
      </c>
      <c r="C8" t="s">
        <v>3569</v>
      </c>
      <c r="D8" t="s">
        <v>3570</v>
      </c>
      <c r="E8" t="s">
        <v>267</v>
      </c>
      <c r="F8" s="152">
        <v>24895</v>
      </c>
      <c r="G8" s="150">
        <v>3456</v>
      </c>
      <c r="H8" s="152">
        <v>37.458648681640625</v>
      </c>
      <c r="I8" s="150">
        <v>0</v>
      </c>
      <c r="J8" s="150">
        <v>0</v>
      </c>
      <c r="K8" s="150">
        <v>0</v>
      </c>
      <c r="L8" s="150">
        <v>0</v>
      </c>
      <c r="M8" s="150">
        <v>434</v>
      </c>
      <c r="N8" s="150">
        <v>4.0423002243041992</v>
      </c>
      <c r="O8" s="150">
        <v>60</v>
      </c>
    </row>
    <row r="9" spans="1:15" x14ac:dyDescent="0.45">
      <c r="A9" t="s">
        <v>48</v>
      </c>
      <c r="B9" s="150">
        <v>2020</v>
      </c>
      <c r="C9" t="s">
        <v>3569</v>
      </c>
      <c r="D9" t="s">
        <v>3571</v>
      </c>
      <c r="E9" t="s">
        <v>267</v>
      </c>
      <c r="F9" s="152">
        <v>301</v>
      </c>
      <c r="G9" s="150">
        <v>49</v>
      </c>
      <c r="H9" s="152">
        <v>43.433475494384766</v>
      </c>
      <c r="I9" s="150">
        <v>0</v>
      </c>
      <c r="J9" s="150">
        <v>0</v>
      </c>
      <c r="K9" s="150">
        <v>0</v>
      </c>
      <c r="L9" s="150">
        <v>0</v>
      </c>
      <c r="M9" s="150">
        <v>68</v>
      </c>
      <c r="N9" s="150"/>
      <c r="O9" s="150">
        <v>60</v>
      </c>
    </row>
    <row r="10" spans="1:15" x14ac:dyDescent="0.45">
      <c r="A10" t="s">
        <v>48</v>
      </c>
      <c r="B10" s="150">
        <v>2020</v>
      </c>
      <c r="C10" t="s">
        <v>3569</v>
      </c>
      <c r="D10" t="s">
        <v>3510</v>
      </c>
      <c r="E10" t="s">
        <v>267</v>
      </c>
      <c r="F10" s="152">
        <v>20448</v>
      </c>
      <c r="G10" s="150">
        <v>6509</v>
      </c>
      <c r="H10" s="152">
        <v>32.858600616455078</v>
      </c>
      <c r="I10" s="150">
        <v>0.16709999740123749</v>
      </c>
      <c r="J10" s="150">
        <v>0.12839999794960022</v>
      </c>
      <c r="K10" s="150">
        <v>0.06</v>
      </c>
      <c r="L10" s="150">
        <v>7.6999999999999999E-2</v>
      </c>
      <c r="M10" s="150">
        <v>872</v>
      </c>
      <c r="N10" s="150">
        <v>3.1755146980285645</v>
      </c>
      <c r="O10" s="150">
        <v>45</v>
      </c>
    </row>
    <row r="11" spans="1:15" x14ac:dyDescent="0.45">
      <c r="A11" t="s">
        <v>48</v>
      </c>
      <c r="B11" s="150">
        <v>2020</v>
      </c>
      <c r="C11" t="s">
        <v>3517</v>
      </c>
      <c r="D11" t="s">
        <v>3532</v>
      </c>
      <c r="E11" t="s">
        <v>267</v>
      </c>
      <c r="F11" s="152">
        <v>0</v>
      </c>
      <c r="G11" s="150"/>
      <c r="H11" s="152"/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/>
      <c r="O11" s="150"/>
    </row>
    <row r="12" spans="1:15" x14ac:dyDescent="0.45">
      <c r="A12" t="s">
        <v>48</v>
      </c>
      <c r="B12" s="150">
        <v>2020</v>
      </c>
      <c r="C12" t="s">
        <v>197</v>
      </c>
      <c r="D12" t="s">
        <v>3533</v>
      </c>
      <c r="E12" t="s">
        <v>267</v>
      </c>
      <c r="F12" s="152">
        <v>0</v>
      </c>
      <c r="G12" s="150">
        <v>0</v>
      </c>
      <c r="H12" s="152"/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/>
      <c r="O12" s="150">
        <v>45</v>
      </c>
    </row>
    <row r="13" spans="1:15" x14ac:dyDescent="0.45">
      <c r="A13" t="s">
        <v>48</v>
      </c>
      <c r="B13" s="150">
        <v>2020</v>
      </c>
      <c r="C13" t="s">
        <v>197</v>
      </c>
      <c r="D13" t="s">
        <v>3534</v>
      </c>
      <c r="E13" t="s">
        <v>267</v>
      </c>
      <c r="F13" s="152">
        <v>61</v>
      </c>
      <c r="G13" s="150">
        <v>1</v>
      </c>
      <c r="H13" s="152">
        <v>8.7377052307128906</v>
      </c>
      <c r="I13" s="150">
        <v>1.7200000584125519E-2</v>
      </c>
      <c r="J13" s="150">
        <v>0</v>
      </c>
      <c r="K13" s="150">
        <v>1.72E-2</v>
      </c>
      <c r="L13" s="150">
        <v>0</v>
      </c>
      <c r="M13" s="150">
        <v>0</v>
      </c>
      <c r="N13" s="150">
        <v>4.4138998985290527</v>
      </c>
      <c r="O13" s="150">
        <v>40</v>
      </c>
    </row>
    <row r="14" spans="1:15" x14ac:dyDescent="0.45">
      <c r="A14" t="s">
        <v>48</v>
      </c>
      <c r="B14" s="150">
        <v>2020</v>
      </c>
      <c r="C14" t="s">
        <v>197</v>
      </c>
      <c r="D14" t="s">
        <v>3535</v>
      </c>
      <c r="E14" t="s">
        <v>267</v>
      </c>
      <c r="F14" s="152">
        <v>421</v>
      </c>
      <c r="G14" s="150">
        <v>67</v>
      </c>
      <c r="H14" s="152">
        <v>18.118764877319336</v>
      </c>
      <c r="I14" s="150">
        <v>2.8699999675154686E-2</v>
      </c>
      <c r="J14" s="150">
        <v>0.21050000190734863</v>
      </c>
      <c r="K14" s="150">
        <v>0.05</v>
      </c>
      <c r="L14" s="150">
        <v>0</v>
      </c>
      <c r="M14" s="150">
        <v>0</v>
      </c>
      <c r="N14" s="150">
        <v>3.5813999176025391</v>
      </c>
      <c r="O14" s="150">
        <v>40</v>
      </c>
    </row>
    <row r="15" spans="1:15" x14ac:dyDescent="0.45">
      <c r="A15" t="s">
        <v>48</v>
      </c>
      <c r="B15" s="150">
        <v>2020</v>
      </c>
      <c r="C15" t="s">
        <v>197</v>
      </c>
      <c r="D15" t="s">
        <v>3536</v>
      </c>
      <c r="E15" t="s">
        <v>267</v>
      </c>
      <c r="F15" s="152">
        <v>23</v>
      </c>
      <c r="G15" s="150">
        <v>2</v>
      </c>
      <c r="H15" s="152">
        <v>9.3913040161132813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4.6500000953674316</v>
      </c>
      <c r="O15" s="150">
        <v>35</v>
      </c>
    </row>
    <row r="16" spans="1:15" x14ac:dyDescent="0.45">
      <c r="A16" t="s">
        <v>48</v>
      </c>
      <c r="B16" s="150">
        <v>2020</v>
      </c>
      <c r="C16" t="s">
        <v>197</v>
      </c>
      <c r="D16" t="s">
        <v>3537</v>
      </c>
      <c r="E16" t="s">
        <v>267</v>
      </c>
      <c r="F16" s="152">
        <v>6847</v>
      </c>
      <c r="G16" s="150">
        <v>1627.5</v>
      </c>
      <c r="H16" s="152">
        <v>20.170146942138672</v>
      </c>
      <c r="I16" s="150">
        <v>0.18770000338554382</v>
      </c>
      <c r="J16" s="150">
        <v>6.0899998992681503E-2</v>
      </c>
      <c r="K16" s="150">
        <v>0.06</v>
      </c>
      <c r="L16" s="150">
        <v>0</v>
      </c>
      <c r="M16" s="150">
        <v>0</v>
      </c>
      <c r="N16" s="150">
        <v>3.7557001113891602</v>
      </c>
      <c r="O16" s="150">
        <v>35</v>
      </c>
    </row>
    <row r="17" spans="1:15" x14ac:dyDescent="0.45">
      <c r="A17" t="s">
        <v>48</v>
      </c>
      <c r="B17" s="150">
        <v>2020</v>
      </c>
      <c r="C17" t="s">
        <v>3518</v>
      </c>
      <c r="D17" t="s">
        <v>3538</v>
      </c>
      <c r="E17" t="s">
        <v>267</v>
      </c>
      <c r="F17" s="152">
        <v>1041</v>
      </c>
      <c r="G17" s="150">
        <v>134.5</v>
      </c>
      <c r="H17" s="152">
        <v>21.29490852355957</v>
      </c>
      <c r="I17" s="150">
        <v>1.1699999682605267E-2</v>
      </c>
      <c r="J17" s="150">
        <v>0.13809999823570251</v>
      </c>
      <c r="K17" s="150">
        <v>1.2500000000000001E-2</v>
      </c>
      <c r="L17" s="150">
        <v>0</v>
      </c>
      <c r="M17" s="150">
        <v>0</v>
      </c>
      <c r="N17" s="150">
        <v>3.7662999629974365</v>
      </c>
      <c r="O17" s="150">
        <v>45</v>
      </c>
    </row>
    <row r="18" spans="1:15" x14ac:dyDescent="0.45">
      <c r="A18" t="s">
        <v>48</v>
      </c>
      <c r="B18" s="150">
        <v>2020</v>
      </c>
      <c r="C18" t="s">
        <v>3518</v>
      </c>
      <c r="D18" t="s">
        <v>3539</v>
      </c>
      <c r="E18" t="s">
        <v>267</v>
      </c>
      <c r="F18" s="152">
        <v>4957</v>
      </c>
      <c r="G18" s="150">
        <v>1422.5</v>
      </c>
      <c r="H18" s="152">
        <v>29.484163284301758</v>
      </c>
      <c r="I18" s="150">
        <v>1.3100000098347664E-2</v>
      </c>
      <c r="J18" s="150">
        <v>0.31400001049041748</v>
      </c>
      <c r="K18" s="150">
        <v>1.3100000000000001E-2</v>
      </c>
      <c r="L18" s="150">
        <v>0</v>
      </c>
      <c r="M18" s="150">
        <v>0</v>
      </c>
      <c r="N18" s="150">
        <v>3.2792000770568848</v>
      </c>
      <c r="O18" s="150">
        <v>45</v>
      </c>
    </row>
    <row r="19" spans="1:15" x14ac:dyDescent="0.45">
      <c r="A19" t="s">
        <v>48</v>
      </c>
      <c r="B19" s="150">
        <v>2020</v>
      </c>
      <c r="C19" t="s">
        <v>3518</v>
      </c>
      <c r="D19" t="s">
        <v>3540</v>
      </c>
      <c r="E19" t="s">
        <v>267</v>
      </c>
      <c r="F19" s="152">
        <v>68</v>
      </c>
      <c r="G19" s="150">
        <v>0</v>
      </c>
      <c r="H19" s="152">
        <v>9.2058820724487305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4.731299877166748</v>
      </c>
      <c r="O19" s="150">
        <v>45</v>
      </c>
    </row>
    <row r="20" spans="1:15" x14ac:dyDescent="0.45">
      <c r="A20" t="s">
        <v>48</v>
      </c>
      <c r="B20" s="150">
        <v>2020</v>
      </c>
      <c r="C20" t="s">
        <v>3519</v>
      </c>
      <c r="D20" t="s">
        <v>3541</v>
      </c>
      <c r="E20" t="s">
        <v>107</v>
      </c>
      <c r="F20" s="152">
        <v>351.01998901367188</v>
      </c>
      <c r="G20" s="150">
        <v>3.9999999105930328E-2</v>
      </c>
      <c r="H20" s="152">
        <v>28.524511337280273</v>
      </c>
      <c r="I20" s="150">
        <v>8.9999998454004526E-4</v>
      </c>
      <c r="J20" s="150">
        <v>2.1500000730156898E-2</v>
      </c>
      <c r="K20" s="150">
        <v>0.01</v>
      </c>
      <c r="L20" s="150">
        <v>0</v>
      </c>
      <c r="M20" s="150">
        <v>1.77</v>
      </c>
      <c r="N20" s="150">
        <v>4.0352001190185547</v>
      </c>
      <c r="O20" s="150">
        <v>70</v>
      </c>
    </row>
    <row r="21" spans="1:15" x14ac:dyDescent="0.45">
      <c r="A21" t="s">
        <v>48</v>
      </c>
      <c r="B21" s="150">
        <v>2020</v>
      </c>
      <c r="C21" t="s">
        <v>3520</v>
      </c>
      <c r="D21" t="s">
        <v>3542</v>
      </c>
      <c r="E21" t="s">
        <v>107</v>
      </c>
      <c r="F21" s="152">
        <v>357.6099853515625</v>
      </c>
      <c r="G21" s="150">
        <v>57.799999237060547</v>
      </c>
      <c r="H21" s="152">
        <v>48.053092956542969</v>
      </c>
      <c r="I21" s="150">
        <v>1.0000000474974513E-3</v>
      </c>
      <c r="J21" s="150">
        <v>3.9999999105930328E-2</v>
      </c>
      <c r="K21" s="150">
        <v>0.01</v>
      </c>
      <c r="L21" s="150">
        <v>0</v>
      </c>
      <c r="M21" s="150">
        <v>2.29</v>
      </c>
      <c r="N21" s="150">
        <v>3.4449999332427979</v>
      </c>
      <c r="O21" s="150">
        <v>60</v>
      </c>
    </row>
    <row r="22" spans="1:15" x14ac:dyDescent="0.45">
      <c r="A22" t="s">
        <v>48</v>
      </c>
      <c r="B22" s="150">
        <v>2020</v>
      </c>
      <c r="C22" t="s">
        <v>3521</v>
      </c>
      <c r="D22" t="s">
        <v>3543</v>
      </c>
      <c r="E22" t="s">
        <v>107</v>
      </c>
      <c r="F22" s="152">
        <v>0</v>
      </c>
      <c r="G22" s="150">
        <v>0</v>
      </c>
      <c r="H22" s="152"/>
      <c r="I22" s="150">
        <v>0</v>
      </c>
      <c r="J22" s="150">
        <v>0</v>
      </c>
      <c r="K22" s="150">
        <v>0</v>
      </c>
      <c r="L22" s="150">
        <v>0</v>
      </c>
      <c r="M22" s="150">
        <v>0</v>
      </c>
      <c r="N22" s="150"/>
      <c r="O22" s="150">
        <v>70</v>
      </c>
    </row>
    <row r="23" spans="1:15" x14ac:dyDescent="0.45">
      <c r="A23" t="s">
        <v>48</v>
      </c>
      <c r="B23" s="150">
        <v>2020</v>
      </c>
      <c r="C23" t="s">
        <v>3521</v>
      </c>
      <c r="D23" t="s">
        <v>3544</v>
      </c>
      <c r="E23" t="s">
        <v>107</v>
      </c>
      <c r="F23" s="152">
        <v>0</v>
      </c>
      <c r="G23" s="150">
        <v>0</v>
      </c>
      <c r="H23" s="152"/>
      <c r="I23" s="150">
        <v>0</v>
      </c>
      <c r="J23" s="150">
        <v>0</v>
      </c>
      <c r="K23" s="150">
        <v>0</v>
      </c>
      <c r="L23" s="150">
        <v>0</v>
      </c>
      <c r="M23" s="150">
        <v>0</v>
      </c>
      <c r="N23" s="150"/>
      <c r="O23" s="150">
        <v>70</v>
      </c>
    </row>
    <row r="24" spans="1:15" x14ac:dyDescent="0.45">
      <c r="A24" t="s">
        <v>48</v>
      </c>
      <c r="B24" s="150">
        <v>2020</v>
      </c>
      <c r="C24" t="s">
        <v>3521</v>
      </c>
      <c r="D24" t="s">
        <v>3545</v>
      </c>
      <c r="E24" t="s">
        <v>107</v>
      </c>
      <c r="F24" s="152">
        <v>0</v>
      </c>
      <c r="G24" s="150">
        <v>0</v>
      </c>
      <c r="H24" s="152"/>
      <c r="I24" s="150">
        <v>0</v>
      </c>
      <c r="J24" s="150">
        <v>0</v>
      </c>
      <c r="K24" s="150">
        <v>0</v>
      </c>
      <c r="L24" s="150">
        <v>0</v>
      </c>
      <c r="M24" s="150">
        <v>0</v>
      </c>
      <c r="N24" s="150"/>
      <c r="O24" s="150">
        <v>70</v>
      </c>
    </row>
    <row r="25" spans="1:15" x14ac:dyDescent="0.45">
      <c r="A25" t="s">
        <v>48</v>
      </c>
      <c r="B25" s="150">
        <v>2020</v>
      </c>
      <c r="C25" t="s">
        <v>3521</v>
      </c>
      <c r="D25" t="s">
        <v>3546</v>
      </c>
      <c r="E25" t="s">
        <v>107</v>
      </c>
      <c r="F25" s="152">
        <v>0</v>
      </c>
      <c r="G25" s="150">
        <v>0</v>
      </c>
      <c r="H25" s="152"/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/>
      <c r="O25" s="150">
        <v>45</v>
      </c>
    </row>
    <row r="26" spans="1:15" x14ac:dyDescent="0.45">
      <c r="A26" t="s">
        <v>48</v>
      </c>
      <c r="B26" s="150">
        <v>2020</v>
      </c>
      <c r="C26" t="s">
        <v>3521</v>
      </c>
      <c r="D26" t="s">
        <v>3547</v>
      </c>
      <c r="E26" t="s">
        <v>107</v>
      </c>
      <c r="F26" s="152">
        <v>0</v>
      </c>
      <c r="G26" s="150">
        <v>0</v>
      </c>
      <c r="H26" s="152"/>
      <c r="I26" s="150">
        <v>0</v>
      </c>
      <c r="J26" s="150">
        <v>0</v>
      </c>
      <c r="K26" s="150">
        <v>0</v>
      </c>
      <c r="L26" s="150">
        <v>0</v>
      </c>
      <c r="M26" s="150">
        <v>0</v>
      </c>
      <c r="N26" s="150"/>
      <c r="O26" s="150">
        <v>70</v>
      </c>
    </row>
    <row r="27" spans="1:15" x14ac:dyDescent="0.45">
      <c r="A27" t="s">
        <v>48</v>
      </c>
      <c r="B27" s="150">
        <v>2020</v>
      </c>
      <c r="C27" t="s">
        <v>3521</v>
      </c>
      <c r="D27" t="s">
        <v>3548</v>
      </c>
      <c r="E27" t="s">
        <v>107</v>
      </c>
      <c r="F27" s="152">
        <v>0</v>
      </c>
      <c r="G27" s="150">
        <v>0</v>
      </c>
      <c r="H27" s="152"/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/>
      <c r="O27" s="150">
        <v>70</v>
      </c>
    </row>
    <row r="28" spans="1:15" x14ac:dyDescent="0.45">
      <c r="A28" t="s">
        <v>48</v>
      </c>
      <c r="B28" s="150">
        <v>2020</v>
      </c>
      <c r="C28" t="s">
        <v>3521</v>
      </c>
      <c r="D28" t="s">
        <v>3549</v>
      </c>
      <c r="E28" t="s">
        <v>107</v>
      </c>
      <c r="F28" s="152">
        <v>0</v>
      </c>
      <c r="G28" s="150">
        <v>0</v>
      </c>
      <c r="H28" s="152"/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/>
      <c r="O28" s="150">
        <v>70</v>
      </c>
    </row>
    <row r="29" spans="1:15" x14ac:dyDescent="0.45">
      <c r="A29" t="s">
        <v>48</v>
      </c>
      <c r="B29" s="150">
        <v>2020</v>
      </c>
      <c r="C29" t="s">
        <v>3521</v>
      </c>
      <c r="D29" t="s">
        <v>3550</v>
      </c>
      <c r="E29" t="s">
        <v>107</v>
      </c>
      <c r="F29" s="152">
        <v>31.360000610351563</v>
      </c>
      <c r="G29" s="150">
        <v>1.4999999664723873E-2</v>
      </c>
      <c r="H29" s="152">
        <v>13.291777610778809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4.869999885559082</v>
      </c>
      <c r="O29" s="150">
        <v>45</v>
      </c>
    </row>
    <row r="30" spans="1:15" x14ac:dyDescent="0.45">
      <c r="A30" t="s">
        <v>48</v>
      </c>
      <c r="B30" s="150">
        <v>2020</v>
      </c>
      <c r="C30" t="s">
        <v>3521</v>
      </c>
      <c r="D30" t="s">
        <v>3551</v>
      </c>
      <c r="E30" t="s">
        <v>107</v>
      </c>
      <c r="F30" s="152">
        <v>0</v>
      </c>
      <c r="G30" s="150">
        <v>0</v>
      </c>
      <c r="H30" s="152"/>
      <c r="I30" s="150">
        <v>0</v>
      </c>
      <c r="J30" s="150">
        <v>0</v>
      </c>
      <c r="K30" s="150">
        <v>0</v>
      </c>
      <c r="L30" s="150">
        <v>0</v>
      </c>
      <c r="M30" s="150">
        <v>0</v>
      </c>
      <c r="N30" s="150"/>
      <c r="O30" s="150">
        <v>70</v>
      </c>
    </row>
    <row r="31" spans="1:15" x14ac:dyDescent="0.45">
      <c r="A31" t="s">
        <v>48</v>
      </c>
      <c r="B31" s="150">
        <v>2020</v>
      </c>
      <c r="C31" t="s">
        <v>3522</v>
      </c>
      <c r="D31" t="s">
        <v>3552</v>
      </c>
      <c r="E31" t="s">
        <v>107</v>
      </c>
      <c r="F31" s="152">
        <v>2.9999999329447746E-2</v>
      </c>
      <c r="G31" s="150">
        <v>0</v>
      </c>
      <c r="H31" s="152">
        <v>4.6666522026062012</v>
      </c>
      <c r="I31" s="150">
        <v>0</v>
      </c>
      <c r="J31" s="150">
        <v>0</v>
      </c>
      <c r="K31" s="150">
        <v>0</v>
      </c>
      <c r="L31" s="150">
        <v>0</v>
      </c>
      <c r="M31" s="150">
        <v>0</v>
      </c>
      <c r="N31" s="150"/>
      <c r="O31" s="150">
        <v>60</v>
      </c>
    </row>
    <row r="32" spans="1:15" x14ac:dyDescent="0.45">
      <c r="A32" t="s">
        <v>48</v>
      </c>
      <c r="B32" s="150">
        <v>2020</v>
      </c>
      <c r="C32" t="s">
        <v>3522</v>
      </c>
      <c r="D32" t="s">
        <v>3553</v>
      </c>
      <c r="E32" t="s">
        <v>107</v>
      </c>
      <c r="F32" s="152">
        <v>248.82000732421875</v>
      </c>
      <c r="G32" s="150">
        <v>0.5899999737739563</v>
      </c>
      <c r="H32" s="152">
        <v>27.010526657104492</v>
      </c>
      <c r="I32" s="150">
        <v>0</v>
      </c>
      <c r="J32" s="150">
        <v>2.1500000730156898E-2</v>
      </c>
      <c r="K32" s="150">
        <v>0</v>
      </c>
      <c r="L32" s="150">
        <v>0</v>
      </c>
      <c r="M32" s="150">
        <v>0</v>
      </c>
      <c r="N32" s="150">
        <v>4.021399974822998</v>
      </c>
      <c r="O32" s="150">
        <v>60</v>
      </c>
    </row>
    <row r="33" spans="1:15" x14ac:dyDescent="0.45">
      <c r="A33" t="s">
        <v>48</v>
      </c>
      <c r="B33" s="150">
        <v>2020</v>
      </c>
      <c r="C33" t="s">
        <v>3523</v>
      </c>
      <c r="D33" t="s">
        <v>3554</v>
      </c>
      <c r="E33" t="s">
        <v>267</v>
      </c>
      <c r="F33" s="152">
        <v>7</v>
      </c>
      <c r="G33" s="150">
        <v>0</v>
      </c>
      <c r="H33" s="152">
        <v>7.5714287757873535</v>
      </c>
      <c r="I33" s="150">
        <v>0</v>
      </c>
      <c r="J33" s="150">
        <v>0</v>
      </c>
      <c r="K33" s="150">
        <v>0</v>
      </c>
      <c r="L33" s="150">
        <v>0</v>
      </c>
      <c r="M33" s="150">
        <v>0</v>
      </c>
      <c r="N33" s="150">
        <v>5</v>
      </c>
      <c r="O33" s="150">
        <v>45</v>
      </c>
    </row>
    <row r="34" spans="1:15" x14ac:dyDescent="0.45">
      <c r="A34" t="s">
        <v>48</v>
      </c>
      <c r="B34" s="150">
        <v>2020</v>
      </c>
      <c r="C34" t="s">
        <v>3523</v>
      </c>
      <c r="D34" t="s">
        <v>3555</v>
      </c>
      <c r="E34" t="s">
        <v>267</v>
      </c>
      <c r="F34" s="152">
        <v>26</v>
      </c>
      <c r="G34" s="150">
        <v>1</v>
      </c>
      <c r="H34" s="152">
        <v>15.461538314819336</v>
      </c>
      <c r="I34" s="150">
        <v>7.6899997889995575E-2</v>
      </c>
      <c r="J34" s="150">
        <v>0.11540000140666962</v>
      </c>
      <c r="K34" s="150">
        <v>7.6899999999999996E-2</v>
      </c>
      <c r="L34" s="150">
        <v>0</v>
      </c>
      <c r="M34" s="150">
        <v>0</v>
      </c>
      <c r="N34" s="150">
        <v>4.153900146484375</v>
      </c>
      <c r="O34" s="150">
        <v>40</v>
      </c>
    </row>
    <row r="35" spans="1:15" x14ac:dyDescent="0.45">
      <c r="A35" t="s">
        <v>48</v>
      </c>
      <c r="B35" s="150">
        <v>2020</v>
      </c>
      <c r="C35" t="s">
        <v>3523</v>
      </c>
      <c r="D35" t="s">
        <v>3556</v>
      </c>
      <c r="E35" t="s">
        <v>267</v>
      </c>
      <c r="F35" s="152">
        <v>169</v>
      </c>
      <c r="G35" s="150">
        <v>20</v>
      </c>
      <c r="H35" s="152">
        <v>17.319526672363281</v>
      </c>
      <c r="I35" s="150">
        <v>5.2299998700618744E-2</v>
      </c>
      <c r="J35" s="150">
        <v>0</v>
      </c>
      <c r="K35" s="150">
        <v>4.8800000000000003E-2</v>
      </c>
      <c r="L35" s="150">
        <v>0</v>
      </c>
      <c r="M35" s="150">
        <v>0</v>
      </c>
      <c r="N35" s="150">
        <v>4.5001001358032227</v>
      </c>
      <c r="O35" s="150">
        <v>35</v>
      </c>
    </row>
    <row r="36" spans="1:15" x14ac:dyDescent="0.45">
      <c r="A36" t="s">
        <v>48</v>
      </c>
      <c r="B36" s="150">
        <v>2020</v>
      </c>
      <c r="C36" t="s">
        <v>3523</v>
      </c>
      <c r="D36" t="s">
        <v>3557</v>
      </c>
      <c r="E36" t="s">
        <v>267</v>
      </c>
      <c r="F36" s="152">
        <v>5</v>
      </c>
      <c r="G36" s="150">
        <v>0</v>
      </c>
      <c r="H36" s="152">
        <v>9.6000003814697266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4.5</v>
      </c>
      <c r="O36" s="150">
        <v>35</v>
      </c>
    </row>
    <row r="37" spans="1:15" x14ac:dyDescent="0.45">
      <c r="A37" t="s">
        <v>48</v>
      </c>
      <c r="B37" s="150">
        <v>2020</v>
      </c>
      <c r="C37" t="s">
        <v>3523</v>
      </c>
      <c r="D37" t="s">
        <v>3558</v>
      </c>
      <c r="E37" t="s">
        <v>267</v>
      </c>
      <c r="F37" s="152">
        <v>1</v>
      </c>
      <c r="G37" s="150">
        <v>0</v>
      </c>
      <c r="H37" s="152">
        <v>0</v>
      </c>
      <c r="I37" s="150">
        <v>0</v>
      </c>
      <c r="J37" s="150">
        <v>0</v>
      </c>
      <c r="K37" s="150">
        <v>0</v>
      </c>
      <c r="L37" s="150">
        <v>0</v>
      </c>
      <c r="M37" s="150">
        <v>0</v>
      </c>
      <c r="N37" s="150"/>
      <c r="O37" s="150">
        <v>40</v>
      </c>
    </row>
    <row r="38" spans="1:15" x14ac:dyDescent="0.45">
      <c r="A38" t="s">
        <v>48</v>
      </c>
      <c r="B38" s="150">
        <v>2020</v>
      </c>
      <c r="C38" t="s">
        <v>3523</v>
      </c>
      <c r="D38" t="s">
        <v>3559</v>
      </c>
      <c r="E38" t="s">
        <v>267</v>
      </c>
      <c r="F38" s="152">
        <v>6</v>
      </c>
      <c r="G38" s="150">
        <v>0</v>
      </c>
      <c r="H38" s="152">
        <v>8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5</v>
      </c>
      <c r="O38" s="150">
        <v>35</v>
      </c>
    </row>
    <row r="39" spans="1:15" x14ac:dyDescent="0.45">
      <c r="A39" t="s">
        <v>48</v>
      </c>
      <c r="B39" s="150">
        <v>2020</v>
      </c>
      <c r="C39" t="s">
        <v>3523</v>
      </c>
      <c r="D39" t="s">
        <v>3560</v>
      </c>
      <c r="E39" t="s">
        <v>267</v>
      </c>
      <c r="F39" s="152">
        <v>117</v>
      </c>
      <c r="G39" s="150">
        <v>37</v>
      </c>
      <c r="H39" s="152">
        <v>21.905982971191406</v>
      </c>
      <c r="I39" s="150">
        <v>0.1809999942779541</v>
      </c>
      <c r="J39" s="150">
        <v>0.12070000171661377</v>
      </c>
      <c r="K39" s="150">
        <v>0.05</v>
      </c>
      <c r="L39" s="150">
        <v>0</v>
      </c>
      <c r="M39" s="150">
        <v>0</v>
      </c>
      <c r="N39" s="150">
        <v>3.6638000011444092</v>
      </c>
      <c r="O39" s="150">
        <v>35</v>
      </c>
    </row>
    <row r="40" spans="1:15" x14ac:dyDescent="0.45">
      <c r="A40" t="s">
        <v>48</v>
      </c>
      <c r="B40" s="150">
        <v>2020</v>
      </c>
      <c r="C40" t="s">
        <v>3523</v>
      </c>
      <c r="D40" t="s">
        <v>3561</v>
      </c>
      <c r="E40" t="s">
        <v>267</v>
      </c>
      <c r="F40" s="152">
        <v>0</v>
      </c>
      <c r="G40" s="150">
        <v>0</v>
      </c>
      <c r="H40" s="152"/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/>
      <c r="O40" s="150">
        <v>35</v>
      </c>
    </row>
    <row r="41" spans="1:15" x14ac:dyDescent="0.45">
      <c r="A41" t="s">
        <v>48</v>
      </c>
      <c r="B41" s="150">
        <v>2020</v>
      </c>
      <c r="C41" t="s">
        <v>3523</v>
      </c>
      <c r="D41" t="s">
        <v>3562</v>
      </c>
      <c r="E41" t="s">
        <v>267</v>
      </c>
      <c r="F41" s="152">
        <v>2</v>
      </c>
      <c r="G41" s="150">
        <v>0</v>
      </c>
      <c r="H41" s="152">
        <v>6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5</v>
      </c>
      <c r="O41" s="150">
        <v>40</v>
      </c>
    </row>
    <row r="42" spans="1:15" x14ac:dyDescent="0.45">
      <c r="A42" t="s">
        <v>48</v>
      </c>
      <c r="B42" s="150">
        <v>2020</v>
      </c>
      <c r="C42" t="s">
        <v>3524</v>
      </c>
      <c r="D42" t="s">
        <v>3563</v>
      </c>
      <c r="E42" t="s">
        <v>267</v>
      </c>
      <c r="F42" s="152">
        <v>26</v>
      </c>
      <c r="G42" s="150">
        <v>5</v>
      </c>
      <c r="H42" s="152">
        <v>19.730770111083984</v>
      </c>
      <c r="I42" s="150">
        <v>0</v>
      </c>
      <c r="J42" s="150">
        <v>3.4499999135732651E-2</v>
      </c>
      <c r="K42" s="150">
        <v>7.3999999999999996E-2</v>
      </c>
      <c r="L42" s="150">
        <v>0</v>
      </c>
      <c r="M42" s="150">
        <v>0</v>
      </c>
      <c r="N42" s="150">
        <v>4.241300106048584</v>
      </c>
      <c r="O42" s="150">
        <v>40</v>
      </c>
    </row>
    <row r="43" spans="1:15" x14ac:dyDescent="0.45">
      <c r="A43" t="s">
        <v>49</v>
      </c>
      <c r="B43" s="150">
        <v>2020</v>
      </c>
      <c r="C43" t="s">
        <v>3515</v>
      </c>
      <c r="D43" t="s">
        <v>3526</v>
      </c>
      <c r="E43" t="s">
        <v>107</v>
      </c>
      <c r="F43" s="152">
        <v>1.4395062923431396</v>
      </c>
      <c r="G43" s="150">
        <v>1.4395062923431396</v>
      </c>
      <c r="H43" s="152">
        <v>74.999923706054688</v>
      </c>
      <c r="I43" s="150">
        <v>0</v>
      </c>
      <c r="J43" s="150">
        <v>1</v>
      </c>
      <c r="K43" s="150">
        <v>1</v>
      </c>
      <c r="L43" s="150">
        <v>0</v>
      </c>
      <c r="M43" s="150">
        <v>0</v>
      </c>
      <c r="N43" s="150">
        <v>2</v>
      </c>
      <c r="O43" s="150">
        <v>70</v>
      </c>
    </row>
    <row r="44" spans="1:15" x14ac:dyDescent="0.45">
      <c r="A44" t="s">
        <v>49</v>
      </c>
      <c r="B44" s="150">
        <v>2020</v>
      </c>
      <c r="C44" t="s">
        <v>3515</v>
      </c>
      <c r="D44" t="s">
        <v>3527</v>
      </c>
      <c r="E44" t="s">
        <v>107</v>
      </c>
      <c r="F44" s="152">
        <v>424.29290771484375</v>
      </c>
      <c r="G44" s="150">
        <v>8.4301519393920898</v>
      </c>
      <c r="H44" s="152">
        <v>34.522987365722656</v>
      </c>
      <c r="I44" s="150">
        <v>4.3162461370229721E-3</v>
      </c>
      <c r="J44" s="150">
        <v>5.6894379667937756E-3</v>
      </c>
      <c r="K44" s="150">
        <v>1.6300317230249901E-2</v>
      </c>
      <c r="L44" s="150">
        <v>0</v>
      </c>
      <c r="M44" s="150">
        <v>0</v>
      </c>
      <c r="N44" s="150">
        <v>4.8193154335021973</v>
      </c>
      <c r="O44" s="150">
        <v>70</v>
      </c>
    </row>
    <row r="45" spans="1:15" x14ac:dyDescent="0.45">
      <c r="A45" t="s">
        <v>49</v>
      </c>
      <c r="B45" s="150">
        <v>2020</v>
      </c>
      <c r="C45" t="s">
        <v>3515</v>
      </c>
      <c r="D45" t="s">
        <v>3528</v>
      </c>
      <c r="E45" t="s">
        <v>107</v>
      </c>
      <c r="F45" s="152">
        <v>679.39971923828125</v>
      </c>
      <c r="G45" s="150">
        <v>2.8560895919799805</v>
      </c>
      <c r="H45" s="152">
        <v>12.099000930786133</v>
      </c>
      <c r="I45" s="150">
        <v>1.5474541578441858E-3</v>
      </c>
      <c r="J45" s="150">
        <v>2.3327979724854231E-3</v>
      </c>
      <c r="K45" s="150">
        <v>6.6432537372139002E-3</v>
      </c>
      <c r="L45" s="150">
        <v>0</v>
      </c>
      <c r="M45" s="150">
        <v>0</v>
      </c>
      <c r="N45" s="150">
        <v>4.8862094879150391</v>
      </c>
      <c r="O45" s="150">
        <v>45</v>
      </c>
    </row>
    <row r="46" spans="1:15" x14ac:dyDescent="0.45">
      <c r="A46" t="s">
        <v>49</v>
      </c>
      <c r="B46" s="150">
        <v>2020</v>
      </c>
      <c r="C46" t="s">
        <v>3516</v>
      </c>
      <c r="D46" t="s">
        <v>3529</v>
      </c>
      <c r="E46" t="s">
        <v>107</v>
      </c>
      <c r="F46" s="152">
        <v>0</v>
      </c>
      <c r="G46" s="150">
        <v>0</v>
      </c>
      <c r="H46" s="152"/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0"/>
      <c r="O46" s="150">
        <v>60</v>
      </c>
    </row>
    <row r="47" spans="1:15" x14ac:dyDescent="0.45">
      <c r="A47" t="s">
        <v>49</v>
      </c>
      <c r="B47" s="150">
        <v>2020</v>
      </c>
      <c r="C47" t="s">
        <v>3516</v>
      </c>
      <c r="D47" t="s">
        <v>3530</v>
      </c>
      <c r="E47" t="s">
        <v>107</v>
      </c>
      <c r="F47" s="152">
        <v>2294.2109375</v>
      </c>
      <c r="G47" s="150">
        <v>508.70004272460938</v>
      </c>
      <c r="H47" s="152">
        <v>44.1912841796875</v>
      </c>
      <c r="I47" s="150">
        <v>1.815575547516346E-2</v>
      </c>
      <c r="J47" s="150">
        <v>2.7391830459237099E-2</v>
      </c>
      <c r="K47" s="150">
        <v>8.7905235319859096E-2</v>
      </c>
      <c r="L47" s="150">
        <v>0</v>
      </c>
      <c r="M47" s="150">
        <v>0</v>
      </c>
      <c r="N47" s="150">
        <v>4.5577044486999512</v>
      </c>
      <c r="O47" s="150">
        <v>60</v>
      </c>
    </row>
    <row r="48" spans="1:15" x14ac:dyDescent="0.45">
      <c r="A48" t="s">
        <v>49</v>
      </c>
      <c r="B48" s="150">
        <v>2020</v>
      </c>
      <c r="C48" t="s">
        <v>3516</v>
      </c>
      <c r="D48" t="s">
        <v>3531</v>
      </c>
      <c r="E48" t="s">
        <v>107</v>
      </c>
      <c r="F48" s="152">
        <v>9.0244464874267578</v>
      </c>
      <c r="G48" s="150">
        <v>5.8291492462158203</v>
      </c>
      <c r="H48" s="152">
        <v>58.096443176269531</v>
      </c>
      <c r="I48" s="150">
        <v>0.46526718139648438</v>
      </c>
      <c r="J48" s="150">
        <v>0</v>
      </c>
      <c r="K48" s="150">
        <v>0.46526717297391917</v>
      </c>
      <c r="L48" s="150">
        <v>0</v>
      </c>
      <c r="M48" s="150">
        <v>0</v>
      </c>
      <c r="N48" s="150">
        <v>2.9582698345184326</v>
      </c>
      <c r="O48" s="150">
        <v>60</v>
      </c>
    </row>
    <row r="49" spans="1:15" x14ac:dyDescent="0.45">
      <c r="A49" t="s">
        <v>49</v>
      </c>
      <c r="B49" s="150">
        <v>2020</v>
      </c>
      <c r="C49" t="s">
        <v>3569</v>
      </c>
      <c r="D49" t="s">
        <v>3570</v>
      </c>
      <c r="E49" t="s">
        <v>267</v>
      </c>
      <c r="F49" s="152">
        <v>27232</v>
      </c>
      <c r="G49" s="150">
        <v>1666</v>
      </c>
      <c r="H49" s="152">
        <v>31.560956954956055</v>
      </c>
      <c r="I49" s="150">
        <v>7.9626892693340778E-4</v>
      </c>
      <c r="J49" s="150">
        <v>7.5835137977264822E-5</v>
      </c>
      <c r="K49" s="150">
        <v>2.6921472718310002E-3</v>
      </c>
      <c r="L49" s="150">
        <v>0</v>
      </c>
      <c r="M49" s="150">
        <v>0</v>
      </c>
      <c r="N49" s="150">
        <v>4.835665225982666</v>
      </c>
      <c r="O49" s="150">
        <v>60</v>
      </c>
    </row>
    <row r="50" spans="1:15" x14ac:dyDescent="0.45">
      <c r="A50" t="s">
        <v>49</v>
      </c>
      <c r="B50" s="150">
        <v>2020</v>
      </c>
      <c r="C50" t="s">
        <v>3569</v>
      </c>
      <c r="D50" t="s">
        <v>3571</v>
      </c>
      <c r="E50" t="s">
        <v>267</v>
      </c>
      <c r="F50" s="152">
        <v>10</v>
      </c>
      <c r="G50" s="150">
        <v>0</v>
      </c>
      <c r="H50" s="152">
        <v>22.200000762939453</v>
      </c>
      <c r="I50" s="150">
        <v>0</v>
      </c>
      <c r="J50" s="150">
        <v>0</v>
      </c>
      <c r="K50" s="150">
        <v>0</v>
      </c>
      <c r="L50" s="150">
        <v>0</v>
      </c>
      <c r="M50" s="150">
        <v>0</v>
      </c>
      <c r="N50" s="150"/>
      <c r="O50" s="150">
        <v>60</v>
      </c>
    </row>
    <row r="51" spans="1:15" x14ac:dyDescent="0.45">
      <c r="A51" t="s">
        <v>49</v>
      </c>
      <c r="B51" s="150">
        <v>2020</v>
      </c>
      <c r="C51" t="s">
        <v>3569</v>
      </c>
      <c r="D51" t="s">
        <v>3510</v>
      </c>
      <c r="E51" t="s">
        <v>267</v>
      </c>
      <c r="F51" s="152">
        <v>26734</v>
      </c>
      <c r="G51" s="150">
        <v>12413.5</v>
      </c>
      <c r="H51" s="152">
        <v>40.558540344238281</v>
      </c>
      <c r="I51" s="150">
        <v>8.5276119410991669E-2</v>
      </c>
      <c r="J51" s="150">
        <v>6.8662382662296295E-2</v>
      </c>
      <c r="K51" s="150">
        <v>0.17852993571373249</v>
      </c>
      <c r="L51" s="150">
        <v>0</v>
      </c>
      <c r="M51" s="150">
        <v>0</v>
      </c>
      <c r="N51" s="150">
        <v>3.7383625507354736</v>
      </c>
      <c r="O51" s="150">
        <v>45</v>
      </c>
    </row>
    <row r="52" spans="1:15" x14ac:dyDescent="0.45">
      <c r="A52" t="s">
        <v>49</v>
      </c>
      <c r="B52" s="150">
        <v>2020</v>
      </c>
      <c r="C52" t="s">
        <v>3517</v>
      </c>
      <c r="D52" t="s">
        <v>3532</v>
      </c>
      <c r="E52" t="s">
        <v>267</v>
      </c>
      <c r="F52" s="152">
        <v>359</v>
      </c>
      <c r="G52" s="150"/>
      <c r="H52" s="152">
        <v>33.532032012939453</v>
      </c>
      <c r="I52" s="150">
        <v>0</v>
      </c>
      <c r="J52" s="150">
        <v>0</v>
      </c>
      <c r="K52" s="150">
        <v>0</v>
      </c>
      <c r="L52" s="150">
        <v>0</v>
      </c>
      <c r="M52" s="150">
        <v>0</v>
      </c>
      <c r="N52" s="150">
        <v>3.5</v>
      </c>
      <c r="O52" s="150"/>
    </row>
    <row r="53" spans="1:15" x14ac:dyDescent="0.45">
      <c r="A53" t="s">
        <v>49</v>
      </c>
      <c r="B53" s="150">
        <v>2020</v>
      </c>
      <c r="C53" t="s">
        <v>197</v>
      </c>
      <c r="D53" t="s">
        <v>3533</v>
      </c>
      <c r="E53" t="s">
        <v>267</v>
      </c>
      <c r="F53" s="152">
        <v>6</v>
      </c>
      <c r="G53" s="150">
        <v>4</v>
      </c>
      <c r="H53" s="152">
        <v>49</v>
      </c>
      <c r="I53" s="150">
        <v>0.55555558204650879</v>
      </c>
      <c r="J53" s="150">
        <v>0</v>
      </c>
      <c r="K53" s="150">
        <v>0.55555555555555558</v>
      </c>
      <c r="L53" s="150">
        <v>0</v>
      </c>
      <c r="M53" s="150">
        <v>0</v>
      </c>
      <c r="N53" s="150">
        <v>2.7777776718139648</v>
      </c>
      <c r="O53" s="150">
        <v>45</v>
      </c>
    </row>
    <row r="54" spans="1:15" x14ac:dyDescent="0.45">
      <c r="A54" t="s">
        <v>49</v>
      </c>
      <c r="B54" s="150">
        <v>2020</v>
      </c>
      <c r="C54" t="s">
        <v>197</v>
      </c>
      <c r="D54" t="s">
        <v>3534</v>
      </c>
      <c r="E54" t="s">
        <v>267</v>
      </c>
      <c r="F54" s="152">
        <v>46</v>
      </c>
      <c r="G54" s="150">
        <v>0</v>
      </c>
      <c r="H54" s="152">
        <v>10.391304016113281</v>
      </c>
      <c r="I54" s="150">
        <v>0</v>
      </c>
      <c r="J54" s="150">
        <v>0</v>
      </c>
      <c r="K54" s="150">
        <v>0</v>
      </c>
      <c r="L54" s="150">
        <v>0</v>
      </c>
      <c r="M54" s="150">
        <v>0</v>
      </c>
      <c r="N54" s="150">
        <v>4.9767441749572754</v>
      </c>
      <c r="O54" s="150">
        <v>40</v>
      </c>
    </row>
    <row r="55" spans="1:15" x14ac:dyDescent="0.45">
      <c r="A55" t="s">
        <v>49</v>
      </c>
      <c r="B55" s="150">
        <v>2020</v>
      </c>
      <c r="C55" t="s">
        <v>197</v>
      </c>
      <c r="D55" t="s">
        <v>3535</v>
      </c>
      <c r="E55" t="s">
        <v>267</v>
      </c>
      <c r="F55" s="152">
        <v>795</v>
      </c>
      <c r="G55" s="150">
        <v>40</v>
      </c>
      <c r="H55" s="152">
        <v>15.274213790893555</v>
      </c>
      <c r="I55" s="150">
        <v>8.1444166600704193E-2</v>
      </c>
      <c r="J55" s="150">
        <v>6.3811920583248138E-2</v>
      </c>
      <c r="K55" s="150">
        <v>0.17044500419815281</v>
      </c>
      <c r="L55" s="150">
        <v>0</v>
      </c>
      <c r="M55" s="150">
        <v>0</v>
      </c>
      <c r="N55" s="150">
        <v>3.989924430847168</v>
      </c>
      <c r="O55" s="150">
        <v>40</v>
      </c>
    </row>
    <row r="56" spans="1:15" x14ac:dyDescent="0.45">
      <c r="A56" t="s">
        <v>49</v>
      </c>
      <c r="B56" s="150">
        <v>2020</v>
      </c>
      <c r="C56" t="s">
        <v>197</v>
      </c>
      <c r="D56" t="s">
        <v>3536</v>
      </c>
      <c r="E56" t="s">
        <v>267</v>
      </c>
      <c r="F56" s="152">
        <v>603</v>
      </c>
      <c r="G56" s="150">
        <v>199</v>
      </c>
      <c r="H56" s="152">
        <v>27.462686538696289</v>
      </c>
      <c r="I56" s="150">
        <v>7.4812965467572212E-3</v>
      </c>
      <c r="J56" s="150">
        <v>2.4937656708061695E-3</v>
      </c>
      <c r="K56" s="150">
        <v>9.9750623441396992E-3</v>
      </c>
      <c r="L56" s="150">
        <v>0</v>
      </c>
      <c r="M56" s="150">
        <v>0</v>
      </c>
      <c r="N56" s="150">
        <v>4.9625935554504395</v>
      </c>
      <c r="O56" s="150">
        <v>35</v>
      </c>
    </row>
    <row r="57" spans="1:15" x14ac:dyDescent="0.45">
      <c r="A57" t="s">
        <v>49</v>
      </c>
      <c r="B57" s="150">
        <v>2020</v>
      </c>
      <c r="C57" t="s">
        <v>197</v>
      </c>
      <c r="D57" t="s">
        <v>3537</v>
      </c>
      <c r="E57" t="s">
        <v>267</v>
      </c>
      <c r="F57" s="152">
        <v>6613</v>
      </c>
      <c r="G57" s="150">
        <v>1675</v>
      </c>
      <c r="H57" s="152">
        <v>23.370634078979492</v>
      </c>
      <c r="I57" s="150">
        <v>3.379812091588974E-2</v>
      </c>
      <c r="J57" s="150">
        <v>3.3343438059091568E-2</v>
      </c>
      <c r="K57" s="150">
        <v>6.6383752652318898E-2</v>
      </c>
      <c r="L57" s="150">
        <v>0</v>
      </c>
      <c r="M57" s="150">
        <v>0</v>
      </c>
      <c r="N57" s="150">
        <v>4.4463472366333008</v>
      </c>
      <c r="O57" s="150">
        <v>35</v>
      </c>
    </row>
    <row r="58" spans="1:15" x14ac:dyDescent="0.45">
      <c r="A58" t="s">
        <v>49</v>
      </c>
      <c r="B58" s="150">
        <v>2020</v>
      </c>
      <c r="C58" t="s">
        <v>3518</v>
      </c>
      <c r="D58" t="s">
        <v>3538</v>
      </c>
      <c r="E58" t="s">
        <v>267</v>
      </c>
      <c r="F58" s="152">
        <v>3137</v>
      </c>
      <c r="G58" s="150">
        <v>131</v>
      </c>
      <c r="H58" s="152">
        <v>16.606311798095703</v>
      </c>
      <c r="I58" s="150">
        <v>1.9588638097047806E-3</v>
      </c>
      <c r="J58" s="150">
        <v>3.2647731713950634E-3</v>
      </c>
      <c r="K58" s="150">
        <v>9.1413646751550993E-3</v>
      </c>
      <c r="L58" s="150">
        <v>0</v>
      </c>
      <c r="M58" s="150">
        <v>0</v>
      </c>
      <c r="N58" s="150">
        <v>4.8932418823242188</v>
      </c>
      <c r="O58" s="150">
        <v>45</v>
      </c>
    </row>
    <row r="59" spans="1:15" x14ac:dyDescent="0.45">
      <c r="A59" t="s">
        <v>49</v>
      </c>
      <c r="B59" s="150">
        <v>2020</v>
      </c>
      <c r="C59" t="s">
        <v>3518</v>
      </c>
      <c r="D59" t="s">
        <v>3539</v>
      </c>
      <c r="E59" t="s">
        <v>267</v>
      </c>
      <c r="F59" s="152">
        <v>3997</v>
      </c>
      <c r="G59" s="150">
        <v>521</v>
      </c>
      <c r="H59" s="152">
        <v>24.972478866577148</v>
      </c>
      <c r="I59" s="150">
        <v>5.0999999046325684E-2</v>
      </c>
      <c r="J59" s="150">
        <v>5.2000001072883606E-2</v>
      </c>
      <c r="K59" s="150">
        <v>9.2499999999999999E-2</v>
      </c>
      <c r="L59" s="150">
        <v>0</v>
      </c>
      <c r="M59" s="150">
        <v>0</v>
      </c>
      <c r="N59" s="150">
        <v>4.1684999465942383</v>
      </c>
      <c r="O59" s="150">
        <v>45</v>
      </c>
    </row>
    <row r="60" spans="1:15" x14ac:dyDescent="0.45">
      <c r="A60" t="s">
        <v>49</v>
      </c>
      <c r="B60" s="150">
        <v>2020</v>
      </c>
      <c r="C60" t="s">
        <v>3518</v>
      </c>
      <c r="D60" t="s">
        <v>3540</v>
      </c>
      <c r="E60" t="s">
        <v>267</v>
      </c>
      <c r="F60" s="152">
        <v>28</v>
      </c>
      <c r="G60" s="150">
        <v>0.5</v>
      </c>
      <c r="H60" s="152">
        <v>11.178571701049805</v>
      </c>
      <c r="I60" s="150">
        <v>0.190476194024086</v>
      </c>
      <c r="J60" s="150">
        <v>0</v>
      </c>
      <c r="K60" s="150">
        <v>0</v>
      </c>
      <c r="L60" s="150">
        <v>0</v>
      </c>
      <c r="M60" s="150">
        <v>0</v>
      </c>
      <c r="N60" s="150">
        <v>4.095238208770752</v>
      </c>
      <c r="O60" s="150">
        <v>45</v>
      </c>
    </row>
    <row r="61" spans="1:15" x14ac:dyDescent="0.45">
      <c r="A61" t="s">
        <v>49</v>
      </c>
      <c r="B61" s="150">
        <v>2020</v>
      </c>
      <c r="C61" t="s">
        <v>3519</v>
      </c>
      <c r="D61" t="s">
        <v>3541</v>
      </c>
      <c r="E61" t="s">
        <v>107</v>
      </c>
      <c r="F61" s="152">
        <v>1041.22900390625</v>
      </c>
      <c r="G61" s="150">
        <v>7.059548981487751E-3</v>
      </c>
      <c r="H61" s="152">
        <v>18.795061111450195</v>
      </c>
      <c r="I61" s="150">
        <v>1.7113118665292859E-3</v>
      </c>
      <c r="J61" s="150">
        <v>2.1753639448434114E-3</v>
      </c>
      <c r="K61" s="150">
        <v>6.0469449581224003E-3</v>
      </c>
      <c r="L61" s="150">
        <v>0</v>
      </c>
      <c r="M61" s="150">
        <v>0</v>
      </c>
      <c r="N61" s="150">
        <v>4.907193660736084</v>
      </c>
      <c r="O61" s="150">
        <v>70</v>
      </c>
    </row>
    <row r="62" spans="1:15" x14ac:dyDescent="0.45">
      <c r="A62" t="s">
        <v>49</v>
      </c>
      <c r="B62" s="150">
        <v>2020</v>
      </c>
      <c r="C62" t="s">
        <v>3520</v>
      </c>
      <c r="D62" t="s">
        <v>3542</v>
      </c>
      <c r="E62" t="s">
        <v>107</v>
      </c>
      <c r="F62" s="152">
        <v>1041.3126220703125</v>
      </c>
      <c r="G62" s="150">
        <v>199.5203857421875</v>
      </c>
      <c r="H62" s="152">
        <v>46.326614379882813</v>
      </c>
      <c r="I62" s="150">
        <v>4.36088927090168E-2</v>
      </c>
      <c r="J62" s="150">
        <v>3.1710945069789886E-2</v>
      </c>
      <c r="K62" s="150">
        <v>7.8452880305759795E-2</v>
      </c>
      <c r="L62" s="150">
        <v>0</v>
      </c>
      <c r="M62" s="150">
        <v>0</v>
      </c>
      <c r="N62" s="150">
        <v>4.3971877098083496</v>
      </c>
      <c r="O62" s="150">
        <v>60</v>
      </c>
    </row>
    <row r="63" spans="1:15" x14ac:dyDescent="0.45">
      <c r="A63" t="s">
        <v>49</v>
      </c>
      <c r="B63" s="150">
        <v>2020</v>
      </c>
      <c r="C63" t="s">
        <v>3521</v>
      </c>
      <c r="D63" t="s">
        <v>3543</v>
      </c>
      <c r="E63" t="s">
        <v>107</v>
      </c>
      <c r="F63" s="152">
        <v>0</v>
      </c>
      <c r="G63" s="150">
        <v>0</v>
      </c>
      <c r="H63" s="152"/>
      <c r="I63" s="150">
        <v>0</v>
      </c>
      <c r="J63" s="150">
        <v>0</v>
      </c>
      <c r="K63" s="150">
        <v>0</v>
      </c>
      <c r="L63" s="150">
        <v>0</v>
      </c>
      <c r="M63" s="150">
        <v>0</v>
      </c>
      <c r="N63" s="150"/>
      <c r="O63" s="150">
        <v>70</v>
      </c>
    </row>
    <row r="64" spans="1:15" x14ac:dyDescent="0.45">
      <c r="A64" t="s">
        <v>49</v>
      </c>
      <c r="B64" s="150">
        <v>2020</v>
      </c>
      <c r="C64" t="s">
        <v>3521</v>
      </c>
      <c r="D64" t="s">
        <v>3544</v>
      </c>
      <c r="E64" t="s">
        <v>107</v>
      </c>
      <c r="F64" s="152">
        <v>0</v>
      </c>
      <c r="G64" s="150">
        <v>0</v>
      </c>
      <c r="H64" s="152"/>
      <c r="I64" s="150">
        <v>0</v>
      </c>
      <c r="J64" s="150">
        <v>0</v>
      </c>
      <c r="K64" s="150">
        <v>0</v>
      </c>
      <c r="L64" s="150">
        <v>0</v>
      </c>
      <c r="M64" s="150">
        <v>0</v>
      </c>
      <c r="N64" s="150"/>
      <c r="O64" s="150">
        <v>70</v>
      </c>
    </row>
    <row r="65" spans="1:15" x14ac:dyDescent="0.45">
      <c r="A65" t="s">
        <v>49</v>
      </c>
      <c r="B65" s="150">
        <v>2020</v>
      </c>
      <c r="C65" t="s">
        <v>3521</v>
      </c>
      <c r="D65" t="s">
        <v>3545</v>
      </c>
      <c r="E65" t="s">
        <v>107</v>
      </c>
      <c r="F65" s="152">
        <v>0</v>
      </c>
      <c r="G65" s="150">
        <v>0</v>
      </c>
      <c r="H65" s="152"/>
      <c r="I65" s="150">
        <v>0</v>
      </c>
      <c r="J65" s="150">
        <v>0</v>
      </c>
      <c r="K65" s="150">
        <v>0</v>
      </c>
      <c r="L65" s="150">
        <v>0</v>
      </c>
      <c r="M65" s="150">
        <v>0</v>
      </c>
      <c r="N65" s="150"/>
      <c r="O65" s="150">
        <v>70</v>
      </c>
    </row>
    <row r="66" spans="1:15" x14ac:dyDescent="0.45">
      <c r="A66" t="s">
        <v>49</v>
      </c>
      <c r="B66" s="150">
        <v>2020</v>
      </c>
      <c r="C66" t="s">
        <v>3521</v>
      </c>
      <c r="D66" t="s">
        <v>3546</v>
      </c>
      <c r="E66" t="s">
        <v>107</v>
      </c>
      <c r="F66" s="152">
        <v>0</v>
      </c>
      <c r="G66" s="150">
        <v>0</v>
      </c>
      <c r="H66" s="152"/>
      <c r="I66" s="150">
        <v>0</v>
      </c>
      <c r="J66" s="150">
        <v>0</v>
      </c>
      <c r="K66" s="150">
        <v>0</v>
      </c>
      <c r="L66" s="150">
        <v>0</v>
      </c>
      <c r="M66" s="150">
        <v>0</v>
      </c>
      <c r="N66" s="150"/>
      <c r="O66" s="150">
        <v>45</v>
      </c>
    </row>
    <row r="67" spans="1:15" x14ac:dyDescent="0.45">
      <c r="A67" t="s">
        <v>49</v>
      </c>
      <c r="B67" s="150">
        <v>2020</v>
      </c>
      <c r="C67" t="s">
        <v>3521</v>
      </c>
      <c r="D67" t="s">
        <v>3547</v>
      </c>
      <c r="E67" t="s">
        <v>107</v>
      </c>
      <c r="F67" s="152">
        <v>22.373861312866211</v>
      </c>
      <c r="G67" s="150">
        <v>0</v>
      </c>
      <c r="H67" s="152">
        <v>55.000034332275391</v>
      </c>
      <c r="I67" s="150">
        <v>0.27919858694076538</v>
      </c>
      <c r="J67" s="150">
        <v>0.34951826930046082</v>
      </c>
      <c r="K67" s="150">
        <v>0.27919857463989423</v>
      </c>
      <c r="L67" s="150">
        <v>0</v>
      </c>
      <c r="M67" s="150">
        <v>0</v>
      </c>
      <c r="N67" s="150">
        <v>2.0920846462249756</v>
      </c>
      <c r="O67" s="150">
        <v>70</v>
      </c>
    </row>
    <row r="68" spans="1:15" x14ac:dyDescent="0.45">
      <c r="A68" t="s">
        <v>49</v>
      </c>
      <c r="B68" s="150">
        <v>2020</v>
      </c>
      <c r="C68" t="s">
        <v>3521</v>
      </c>
      <c r="D68" t="s">
        <v>3548</v>
      </c>
      <c r="E68" t="s">
        <v>107</v>
      </c>
      <c r="F68" s="152">
        <v>25.029012680053711</v>
      </c>
      <c r="G68" s="150">
        <v>0</v>
      </c>
      <c r="H68" s="152">
        <v>43.78106689453125</v>
      </c>
      <c r="I68" s="150">
        <v>0</v>
      </c>
      <c r="J68" s="150">
        <v>0</v>
      </c>
      <c r="K68" s="150">
        <v>0</v>
      </c>
      <c r="L68" s="150">
        <v>0</v>
      </c>
      <c r="M68" s="150">
        <v>0</v>
      </c>
      <c r="N68" s="150">
        <v>3.4625983238220215</v>
      </c>
      <c r="O68" s="150">
        <v>70</v>
      </c>
    </row>
    <row r="69" spans="1:15" x14ac:dyDescent="0.45">
      <c r="A69" t="s">
        <v>49</v>
      </c>
      <c r="B69" s="150">
        <v>2020</v>
      </c>
      <c r="C69" t="s">
        <v>3521</v>
      </c>
      <c r="D69" t="s">
        <v>3549</v>
      </c>
      <c r="E69" t="s">
        <v>107</v>
      </c>
      <c r="F69" s="152">
        <v>11.243231773376465</v>
      </c>
      <c r="G69" s="150">
        <v>0</v>
      </c>
      <c r="H69" s="152">
        <v>54.067420959472656</v>
      </c>
      <c r="I69" s="150">
        <v>0</v>
      </c>
      <c r="J69" s="150">
        <v>0</v>
      </c>
      <c r="K69" s="150">
        <v>0.50002855623909281</v>
      </c>
      <c r="L69" s="150">
        <v>0</v>
      </c>
      <c r="M69" s="150">
        <v>0</v>
      </c>
      <c r="N69" s="150">
        <v>3.6702101230621338</v>
      </c>
      <c r="O69" s="150">
        <v>70</v>
      </c>
    </row>
    <row r="70" spans="1:15" x14ac:dyDescent="0.45">
      <c r="A70" t="s">
        <v>49</v>
      </c>
      <c r="B70" s="150">
        <v>2020</v>
      </c>
      <c r="C70" t="s">
        <v>3521</v>
      </c>
      <c r="D70" t="s">
        <v>3550</v>
      </c>
      <c r="E70" t="s">
        <v>107</v>
      </c>
      <c r="F70" s="152">
        <v>27.964817047119141</v>
      </c>
      <c r="G70" s="150">
        <v>0</v>
      </c>
      <c r="H70" s="152">
        <v>11.584057807922363</v>
      </c>
      <c r="I70" s="150">
        <v>0</v>
      </c>
      <c r="J70" s="150">
        <v>0</v>
      </c>
      <c r="K70" s="150">
        <v>0</v>
      </c>
      <c r="L70" s="150">
        <v>0</v>
      </c>
      <c r="M70" s="150">
        <v>0</v>
      </c>
      <c r="N70" s="150">
        <v>4.9818243980407715</v>
      </c>
      <c r="O70" s="150">
        <v>45</v>
      </c>
    </row>
    <row r="71" spans="1:15" x14ac:dyDescent="0.45">
      <c r="A71" t="s">
        <v>49</v>
      </c>
      <c r="B71" s="150">
        <v>2020</v>
      </c>
      <c r="C71" t="s">
        <v>3521</v>
      </c>
      <c r="D71" t="s">
        <v>3551</v>
      </c>
      <c r="E71" t="s">
        <v>107</v>
      </c>
      <c r="F71" s="152">
        <v>0</v>
      </c>
      <c r="G71" s="150">
        <v>0</v>
      </c>
      <c r="H71" s="152"/>
      <c r="I71" s="150">
        <v>0</v>
      </c>
      <c r="J71" s="150">
        <v>0</v>
      </c>
      <c r="K71" s="150">
        <v>0</v>
      </c>
      <c r="L71" s="150">
        <v>0</v>
      </c>
      <c r="M71" s="150">
        <v>0</v>
      </c>
      <c r="N71" s="150"/>
      <c r="O71" s="150">
        <v>70</v>
      </c>
    </row>
    <row r="72" spans="1:15" x14ac:dyDescent="0.45">
      <c r="A72" t="s">
        <v>49</v>
      </c>
      <c r="B72" s="150">
        <v>2020</v>
      </c>
      <c r="C72" t="s">
        <v>3522</v>
      </c>
      <c r="D72" t="s">
        <v>3552</v>
      </c>
      <c r="E72" t="s">
        <v>107</v>
      </c>
      <c r="F72" s="152">
        <v>0</v>
      </c>
      <c r="G72" s="150">
        <v>0</v>
      </c>
      <c r="H72" s="152"/>
      <c r="I72" s="150">
        <v>0</v>
      </c>
      <c r="J72" s="150">
        <v>0</v>
      </c>
      <c r="K72" s="150">
        <v>0</v>
      </c>
      <c r="L72" s="150">
        <v>0</v>
      </c>
      <c r="M72" s="150">
        <v>0</v>
      </c>
      <c r="N72" s="150"/>
      <c r="O72" s="150">
        <v>60</v>
      </c>
    </row>
    <row r="73" spans="1:15" x14ac:dyDescent="0.45">
      <c r="A73" t="s">
        <v>49</v>
      </c>
      <c r="B73" s="150">
        <v>2020</v>
      </c>
      <c r="C73" t="s">
        <v>3522</v>
      </c>
      <c r="D73" t="s">
        <v>3553</v>
      </c>
      <c r="E73" t="s">
        <v>107</v>
      </c>
      <c r="F73" s="152">
        <v>523.57275390625</v>
      </c>
      <c r="G73" s="150">
        <v>135.79173278808594</v>
      </c>
      <c r="H73" s="152">
        <v>48.039218902587891</v>
      </c>
      <c r="I73" s="150">
        <v>0.18545559048652649</v>
      </c>
      <c r="J73" s="150">
        <v>8.5018789395689964E-3</v>
      </c>
      <c r="K73" s="150">
        <v>0.2011028638688184</v>
      </c>
      <c r="L73" s="150">
        <v>0</v>
      </c>
      <c r="M73" s="150">
        <v>0</v>
      </c>
      <c r="N73" s="150">
        <v>4.1060991287231445</v>
      </c>
      <c r="O73" s="150">
        <v>60</v>
      </c>
    </row>
    <row r="74" spans="1:15" x14ac:dyDescent="0.45">
      <c r="A74" t="s">
        <v>49</v>
      </c>
      <c r="B74" s="150">
        <v>2020</v>
      </c>
      <c r="C74" t="s">
        <v>3523</v>
      </c>
      <c r="D74" t="s">
        <v>3554</v>
      </c>
      <c r="E74" t="s">
        <v>267</v>
      </c>
      <c r="F74" s="152">
        <v>9</v>
      </c>
      <c r="G74" s="150">
        <v>0</v>
      </c>
      <c r="H74" s="152">
        <v>17</v>
      </c>
      <c r="I74" s="150">
        <v>0</v>
      </c>
      <c r="J74" s="150">
        <v>0</v>
      </c>
      <c r="K74" s="150">
        <v>0</v>
      </c>
      <c r="L74" s="150">
        <v>0</v>
      </c>
      <c r="M74" s="150">
        <v>0</v>
      </c>
      <c r="N74" s="150">
        <v>5</v>
      </c>
      <c r="O74" s="150">
        <v>45</v>
      </c>
    </row>
    <row r="75" spans="1:15" x14ac:dyDescent="0.45">
      <c r="A75" t="s">
        <v>49</v>
      </c>
      <c r="B75" s="150">
        <v>2020</v>
      </c>
      <c r="C75" t="s">
        <v>3523</v>
      </c>
      <c r="D75" t="s">
        <v>3555</v>
      </c>
      <c r="E75" t="s">
        <v>267</v>
      </c>
      <c r="F75" s="152">
        <v>49</v>
      </c>
      <c r="G75" s="150">
        <v>5</v>
      </c>
      <c r="H75" s="152">
        <v>20.775510787963867</v>
      </c>
      <c r="I75" s="150">
        <v>0.46000000834465027</v>
      </c>
      <c r="J75" s="150">
        <v>0</v>
      </c>
      <c r="K75" s="150">
        <v>0.42</v>
      </c>
      <c r="L75" s="150">
        <v>0</v>
      </c>
      <c r="M75" s="150">
        <v>0</v>
      </c>
      <c r="N75" s="150">
        <v>3.0799999237060547</v>
      </c>
      <c r="O75" s="150">
        <v>40</v>
      </c>
    </row>
    <row r="76" spans="1:15" x14ac:dyDescent="0.45">
      <c r="A76" t="s">
        <v>49</v>
      </c>
      <c r="B76" s="150">
        <v>2020</v>
      </c>
      <c r="C76" t="s">
        <v>3523</v>
      </c>
      <c r="D76" t="s">
        <v>3556</v>
      </c>
      <c r="E76" t="s">
        <v>267</v>
      </c>
      <c r="F76" s="152">
        <v>332</v>
      </c>
      <c r="G76" s="150">
        <v>158</v>
      </c>
      <c r="H76" s="152">
        <v>32.111446380615234</v>
      </c>
      <c r="I76" s="150">
        <v>0.22418878972530365</v>
      </c>
      <c r="J76" s="150">
        <v>7.6696164906024933E-2</v>
      </c>
      <c r="K76" s="150">
        <v>0.224188790560472</v>
      </c>
      <c r="L76" s="150">
        <v>0</v>
      </c>
      <c r="M76" s="150">
        <v>0</v>
      </c>
      <c r="N76" s="150">
        <v>3.5221238136291504</v>
      </c>
      <c r="O76" s="150">
        <v>35</v>
      </c>
    </row>
    <row r="77" spans="1:15" x14ac:dyDescent="0.45">
      <c r="A77" t="s">
        <v>49</v>
      </c>
      <c r="B77" s="150">
        <v>2020</v>
      </c>
      <c r="C77" t="s">
        <v>3523</v>
      </c>
      <c r="D77" t="s">
        <v>3557</v>
      </c>
      <c r="E77" t="s">
        <v>267</v>
      </c>
      <c r="F77" s="152">
        <v>21</v>
      </c>
      <c r="G77" s="150">
        <v>5</v>
      </c>
      <c r="H77" s="152">
        <v>22.476190567016602</v>
      </c>
      <c r="I77" s="150">
        <v>0.31578946113586426</v>
      </c>
      <c r="J77" s="150">
        <v>0</v>
      </c>
      <c r="K77" s="150">
        <v>0.28947368421052633</v>
      </c>
      <c r="L77" s="150">
        <v>0</v>
      </c>
      <c r="M77" s="150">
        <v>0</v>
      </c>
      <c r="N77" s="150">
        <v>3.6842105388641357</v>
      </c>
      <c r="O77" s="150">
        <v>35</v>
      </c>
    </row>
    <row r="78" spans="1:15" x14ac:dyDescent="0.45">
      <c r="A78" t="s">
        <v>49</v>
      </c>
      <c r="B78" s="150">
        <v>2020</v>
      </c>
      <c r="C78" t="s">
        <v>3523</v>
      </c>
      <c r="D78" t="s">
        <v>3558</v>
      </c>
      <c r="E78" t="s">
        <v>267</v>
      </c>
      <c r="F78" s="152">
        <v>0</v>
      </c>
      <c r="G78" s="150">
        <v>0</v>
      </c>
      <c r="H78" s="152"/>
      <c r="I78" s="150">
        <v>0</v>
      </c>
      <c r="J78" s="150">
        <v>0</v>
      </c>
      <c r="K78" s="150">
        <v>0</v>
      </c>
      <c r="L78" s="150">
        <v>0</v>
      </c>
      <c r="M78" s="150">
        <v>0</v>
      </c>
      <c r="N78" s="150"/>
      <c r="O78" s="150">
        <v>40</v>
      </c>
    </row>
    <row r="79" spans="1:15" x14ac:dyDescent="0.45">
      <c r="A79" t="s">
        <v>49</v>
      </c>
      <c r="B79" s="150">
        <v>2020</v>
      </c>
      <c r="C79" t="s">
        <v>3523</v>
      </c>
      <c r="D79" t="s">
        <v>3559</v>
      </c>
      <c r="E79" t="s">
        <v>267</v>
      </c>
      <c r="F79" s="152">
        <v>0</v>
      </c>
      <c r="G79" s="150">
        <v>0</v>
      </c>
      <c r="H79" s="152"/>
      <c r="I79" s="150">
        <v>0</v>
      </c>
      <c r="J79" s="150">
        <v>0</v>
      </c>
      <c r="K79" s="150">
        <v>0</v>
      </c>
      <c r="L79" s="150">
        <v>0</v>
      </c>
      <c r="M79" s="150">
        <v>0</v>
      </c>
      <c r="N79" s="150"/>
      <c r="O79" s="150">
        <v>35</v>
      </c>
    </row>
    <row r="80" spans="1:15" x14ac:dyDescent="0.45">
      <c r="A80" t="s">
        <v>49</v>
      </c>
      <c r="B80" s="150">
        <v>2020</v>
      </c>
      <c r="C80" t="s">
        <v>3523</v>
      </c>
      <c r="D80" t="s">
        <v>3560</v>
      </c>
      <c r="E80" t="s">
        <v>267</v>
      </c>
      <c r="F80" s="152">
        <v>148</v>
      </c>
      <c r="G80" s="150">
        <v>77.5</v>
      </c>
      <c r="H80" s="152">
        <v>37.547298431396484</v>
      </c>
      <c r="I80" s="150">
        <v>0</v>
      </c>
      <c r="J80" s="150">
        <v>0</v>
      </c>
      <c r="K80" s="150">
        <v>0</v>
      </c>
      <c r="L80" s="150">
        <v>0</v>
      </c>
      <c r="M80" s="150">
        <v>0</v>
      </c>
      <c r="N80" s="150"/>
      <c r="O80" s="150">
        <v>35</v>
      </c>
    </row>
    <row r="81" spans="1:15" x14ac:dyDescent="0.45">
      <c r="A81" t="s">
        <v>49</v>
      </c>
      <c r="B81" s="150">
        <v>2020</v>
      </c>
      <c r="C81" t="s">
        <v>3523</v>
      </c>
      <c r="D81" t="s">
        <v>3561</v>
      </c>
      <c r="E81" t="s">
        <v>267</v>
      </c>
      <c r="F81" s="152">
        <v>0</v>
      </c>
      <c r="G81" s="150">
        <v>0</v>
      </c>
      <c r="H81" s="152"/>
      <c r="I81" s="150">
        <v>0</v>
      </c>
      <c r="J81" s="150">
        <v>0</v>
      </c>
      <c r="K81" s="150">
        <v>0</v>
      </c>
      <c r="L81" s="150">
        <v>0</v>
      </c>
      <c r="M81" s="150">
        <v>0</v>
      </c>
      <c r="N81" s="150"/>
      <c r="O81" s="150">
        <v>35</v>
      </c>
    </row>
    <row r="82" spans="1:15" x14ac:dyDescent="0.45">
      <c r="A82" t="s">
        <v>49</v>
      </c>
      <c r="B82" s="150">
        <v>2020</v>
      </c>
      <c r="C82" t="s">
        <v>3523</v>
      </c>
      <c r="D82" t="s">
        <v>3562</v>
      </c>
      <c r="E82" t="s">
        <v>267</v>
      </c>
      <c r="F82" s="152">
        <v>14</v>
      </c>
      <c r="G82" s="150">
        <v>0</v>
      </c>
      <c r="H82" s="152">
        <v>5.5714287757873535</v>
      </c>
      <c r="I82" s="150">
        <v>0</v>
      </c>
      <c r="J82" s="150">
        <v>0</v>
      </c>
      <c r="K82" s="150">
        <v>0</v>
      </c>
      <c r="L82" s="150">
        <v>0</v>
      </c>
      <c r="M82" s="150">
        <v>0</v>
      </c>
      <c r="N82" s="150">
        <v>5</v>
      </c>
      <c r="O82" s="150">
        <v>40</v>
      </c>
    </row>
    <row r="83" spans="1:15" x14ac:dyDescent="0.45">
      <c r="A83" t="s">
        <v>49</v>
      </c>
      <c r="B83" s="150">
        <v>2020</v>
      </c>
      <c r="C83" t="s">
        <v>3524</v>
      </c>
      <c r="D83" t="s">
        <v>3563</v>
      </c>
      <c r="E83" t="s">
        <v>267</v>
      </c>
      <c r="F83" s="152">
        <v>66</v>
      </c>
      <c r="G83" s="150">
        <v>29</v>
      </c>
      <c r="H83" s="152">
        <v>32.287879943847656</v>
      </c>
      <c r="I83" s="150">
        <v>1.5384615398943424E-2</v>
      </c>
      <c r="J83" s="150">
        <v>0.15384615957736969</v>
      </c>
      <c r="K83" s="150">
        <v>0.1846153846153846</v>
      </c>
      <c r="L83" s="150">
        <v>0</v>
      </c>
      <c r="M83" s="150">
        <v>0</v>
      </c>
      <c r="N83" s="150">
        <v>3.692307710647583</v>
      </c>
      <c r="O83" s="150">
        <v>40</v>
      </c>
    </row>
    <row r="84" spans="1:15" x14ac:dyDescent="0.45">
      <c r="A84" t="s">
        <v>50</v>
      </c>
      <c r="B84" s="150">
        <v>2020</v>
      </c>
      <c r="C84" t="s">
        <v>3515</v>
      </c>
      <c r="D84" t="s">
        <v>3526</v>
      </c>
      <c r="E84" t="s">
        <v>107</v>
      </c>
      <c r="F84" s="152">
        <v>0</v>
      </c>
      <c r="G84" s="150">
        <v>0</v>
      </c>
      <c r="H84" s="152"/>
      <c r="I84" s="150">
        <v>0</v>
      </c>
      <c r="J84" s="150">
        <v>0</v>
      </c>
      <c r="K84" s="150">
        <v>0</v>
      </c>
      <c r="L84" s="150">
        <v>0</v>
      </c>
      <c r="M84" s="150">
        <v>0</v>
      </c>
      <c r="N84" s="150"/>
      <c r="O84" s="150">
        <v>70</v>
      </c>
    </row>
    <row r="85" spans="1:15" x14ac:dyDescent="0.45">
      <c r="A85" t="s">
        <v>50</v>
      </c>
      <c r="B85" s="150">
        <v>2020</v>
      </c>
      <c r="C85" t="s">
        <v>3515</v>
      </c>
      <c r="D85" t="s">
        <v>3527</v>
      </c>
      <c r="E85" t="s">
        <v>107</v>
      </c>
      <c r="F85" s="152">
        <v>0</v>
      </c>
      <c r="G85" s="150">
        <v>0</v>
      </c>
      <c r="H85" s="152"/>
      <c r="I85" s="150">
        <v>0</v>
      </c>
      <c r="J85" s="150">
        <v>0</v>
      </c>
      <c r="K85" s="150">
        <v>0</v>
      </c>
      <c r="L85" s="150">
        <v>0</v>
      </c>
      <c r="M85" s="150">
        <v>0</v>
      </c>
      <c r="N85" s="150"/>
      <c r="O85" s="150">
        <v>70</v>
      </c>
    </row>
    <row r="86" spans="1:15" x14ac:dyDescent="0.45">
      <c r="A86" t="s">
        <v>50</v>
      </c>
      <c r="B86" s="150">
        <v>2020</v>
      </c>
      <c r="C86" t="s">
        <v>3515</v>
      </c>
      <c r="D86" t="s">
        <v>3528</v>
      </c>
      <c r="E86" t="s">
        <v>107</v>
      </c>
      <c r="F86" s="152">
        <v>22.052579879760742</v>
      </c>
      <c r="G86" s="150">
        <v>0.64655500650405884</v>
      </c>
      <c r="H86" s="152">
        <v>15.629571914672852</v>
      </c>
      <c r="I86" s="150">
        <v>0</v>
      </c>
      <c r="J86" s="150">
        <v>0</v>
      </c>
      <c r="K86" s="150">
        <v>0</v>
      </c>
      <c r="L86" s="150">
        <v>0</v>
      </c>
      <c r="M86" s="150">
        <v>0</v>
      </c>
      <c r="N86" s="150"/>
      <c r="O86" s="150">
        <v>45</v>
      </c>
    </row>
    <row r="87" spans="1:15" x14ac:dyDescent="0.45">
      <c r="A87" t="s">
        <v>50</v>
      </c>
      <c r="B87" s="150">
        <v>2020</v>
      </c>
      <c r="C87" t="s">
        <v>3516</v>
      </c>
      <c r="D87" t="s">
        <v>3529</v>
      </c>
      <c r="E87" t="s">
        <v>107</v>
      </c>
      <c r="F87" s="152">
        <v>0</v>
      </c>
      <c r="G87" s="150">
        <v>0</v>
      </c>
      <c r="H87" s="152"/>
      <c r="I87" s="150">
        <v>0</v>
      </c>
      <c r="J87" s="150">
        <v>0</v>
      </c>
      <c r="K87" s="150">
        <v>0</v>
      </c>
      <c r="L87" s="150">
        <v>0</v>
      </c>
      <c r="M87" s="150">
        <v>0</v>
      </c>
      <c r="N87" s="150"/>
      <c r="O87" s="150">
        <v>60</v>
      </c>
    </row>
    <row r="88" spans="1:15" x14ac:dyDescent="0.45">
      <c r="A88" t="s">
        <v>50</v>
      </c>
      <c r="B88" s="150">
        <v>2020</v>
      </c>
      <c r="C88" t="s">
        <v>3516</v>
      </c>
      <c r="D88" t="s">
        <v>3530</v>
      </c>
      <c r="E88" t="s">
        <v>107</v>
      </c>
      <c r="F88" s="152">
        <v>371.330322265625</v>
      </c>
      <c r="G88" s="150">
        <v>5.2150053977966309</v>
      </c>
      <c r="H88" s="152">
        <v>33.742191314697266</v>
      </c>
      <c r="I88" s="150">
        <v>6.0000002849847078E-4</v>
      </c>
      <c r="J88" s="150">
        <v>1.4899999834597111E-2</v>
      </c>
      <c r="K88" s="150">
        <v>1.9300000000000001E-2</v>
      </c>
      <c r="L88" s="150">
        <v>4.1000000000000003E-3</v>
      </c>
      <c r="M88" s="150">
        <v>0</v>
      </c>
      <c r="N88" s="150">
        <v>3.7902400493621826</v>
      </c>
      <c r="O88" s="150">
        <v>60</v>
      </c>
    </row>
    <row r="89" spans="1:15" x14ac:dyDescent="0.45">
      <c r="A89" t="s">
        <v>50</v>
      </c>
      <c r="B89" s="150">
        <v>2020</v>
      </c>
      <c r="C89" t="s">
        <v>3516</v>
      </c>
      <c r="D89" t="s">
        <v>3531</v>
      </c>
      <c r="E89" t="s">
        <v>107</v>
      </c>
      <c r="F89" s="152">
        <v>0</v>
      </c>
      <c r="G89" s="150">
        <v>0</v>
      </c>
      <c r="H89" s="152"/>
      <c r="I89" s="150">
        <v>0</v>
      </c>
      <c r="J89" s="150">
        <v>0</v>
      </c>
      <c r="K89" s="150">
        <v>0</v>
      </c>
      <c r="L89" s="150">
        <v>0</v>
      </c>
      <c r="M89" s="150">
        <v>0</v>
      </c>
      <c r="N89" s="150"/>
      <c r="O89" s="150">
        <v>60</v>
      </c>
    </row>
    <row r="90" spans="1:15" x14ac:dyDescent="0.45">
      <c r="A90" t="s">
        <v>50</v>
      </c>
      <c r="B90" s="150">
        <v>2020</v>
      </c>
      <c r="C90" t="s">
        <v>3569</v>
      </c>
      <c r="D90" t="s">
        <v>3570</v>
      </c>
      <c r="E90" t="s">
        <v>267</v>
      </c>
      <c r="F90" s="152">
        <v>5149</v>
      </c>
      <c r="G90" s="150">
        <v>208</v>
      </c>
      <c r="H90" s="152">
        <v>37.357933044433594</v>
      </c>
      <c r="I90" s="150">
        <v>6.2000001780688763E-3</v>
      </c>
      <c r="J90" s="150">
        <v>1.2000000569969416E-3</v>
      </c>
      <c r="K90" s="150">
        <v>1.49E-2</v>
      </c>
      <c r="L90" s="150">
        <v>2.0199999999999999E-2</v>
      </c>
      <c r="M90" s="150">
        <v>0</v>
      </c>
      <c r="N90" s="150">
        <v>3.834047794342041</v>
      </c>
      <c r="O90" s="150">
        <v>60</v>
      </c>
    </row>
    <row r="91" spans="1:15" x14ac:dyDescent="0.45">
      <c r="A91" t="s">
        <v>50</v>
      </c>
      <c r="B91" s="150">
        <v>2020</v>
      </c>
      <c r="C91" t="s">
        <v>3569</v>
      </c>
      <c r="D91" t="s">
        <v>3571</v>
      </c>
      <c r="E91" t="s">
        <v>267</v>
      </c>
      <c r="F91" s="152">
        <v>215</v>
      </c>
      <c r="G91" s="150">
        <v>0</v>
      </c>
      <c r="H91" s="152">
        <v>18.906976699829102</v>
      </c>
      <c r="I91" s="150">
        <v>0</v>
      </c>
      <c r="J91" s="150">
        <v>2.2800000384449959E-2</v>
      </c>
      <c r="K91" s="150">
        <v>0.17530000000000001</v>
      </c>
      <c r="L91" s="150">
        <v>0</v>
      </c>
      <c r="M91" s="150">
        <v>0</v>
      </c>
      <c r="N91" s="150">
        <v>4.1964001655578613</v>
      </c>
      <c r="O91" s="150">
        <v>60</v>
      </c>
    </row>
    <row r="92" spans="1:15" x14ac:dyDescent="0.45">
      <c r="A92" t="s">
        <v>50</v>
      </c>
      <c r="B92" s="150">
        <v>2020</v>
      </c>
      <c r="C92" t="s">
        <v>3569</v>
      </c>
      <c r="D92" t="s">
        <v>3510</v>
      </c>
      <c r="E92" t="s">
        <v>267</v>
      </c>
      <c r="F92" s="152">
        <v>1573</v>
      </c>
      <c r="G92" s="150">
        <v>205</v>
      </c>
      <c r="H92" s="152">
        <v>29.79783821105957</v>
      </c>
      <c r="I92" s="150">
        <v>1.3899999670684338E-2</v>
      </c>
      <c r="J92" s="150">
        <v>2.7899999171495438E-2</v>
      </c>
      <c r="K92" s="150">
        <v>4.1799999999999997E-2</v>
      </c>
      <c r="L92" s="150">
        <v>5.8999999999999999E-3</v>
      </c>
      <c r="M92" s="150">
        <v>0</v>
      </c>
      <c r="N92" s="150">
        <v>3.6914796829223633</v>
      </c>
      <c r="O92" s="150">
        <v>45</v>
      </c>
    </row>
    <row r="93" spans="1:15" x14ac:dyDescent="0.45">
      <c r="A93" t="s">
        <v>50</v>
      </c>
      <c r="B93" s="150">
        <v>2020</v>
      </c>
      <c r="C93" t="s">
        <v>3517</v>
      </c>
      <c r="D93" t="s">
        <v>3532</v>
      </c>
      <c r="E93" t="s">
        <v>267</v>
      </c>
      <c r="F93" s="152">
        <v>17</v>
      </c>
      <c r="G93" s="150"/>
      <c r="H93" s="152">
        <v>17.411764144897461</v>
      </c>
      <c r="I93" s="150">
        <v>0</v>
      </c>
      <c r="J93" s="150">
        <v>0</v>
      </c>
      <c r="K93" s="150">
        <v>5.8799999999999998E-2</v>
      </c>
      <c r="L93" s="150">
        <v>0.47070000000000001</v>
      </c>
      <c r="M93" s="150">
        <v>0</v>
      </c>
      <c r="N93" s="150">
        <v>4.7778196334838867</v>
      </c>
      <c r="O93" s="150"/>
    </row>
    <row r="94" spans="1:15" x14ac:dyDescent="0.45">
      <c r="A94" t="s">
        <v>50</v>
      </c>
      <c r="B94" s="150">
        <v>2020</v>
      </c>
      <c r="C94" t="s">
        <v>197</v>
      </c>
      <c r="D94" t="s">
        <v>3533</v>
      </c>
      <c r="E94" t="s">
        <v>267</v>
      </c>
      <c r="F94" s="152">
        <v>0</v>
      </c>
      <c r="G94" s="150">
        <v>0</v>
      </c>
      <c r="H94" s="152"/>
      <c r="I94" s="150">
        <v>0</v>
      </c>
      <c r="J94" s="150">
        <v>0</v>
      </c>
      <c r="K94" s="150">
        <v>0</v>
      </c>
      <c r="L94" s="150">
        <v>0</v>
      </c>
      <c r="M94" s="150">
        <v>0</v>
      </c>
      <c r="N94" s="150"/>
      <c r="O94" s="150">
        <v>45</v>
      </c>
    </row>
    <row r="95" spans="1:15" x14ac:dyDescent="0.45">
      <c r="A95" t="s">
        <v>50</v>
      </c>
      <c r="B95" s="150">
        <v>2020</v>
      </c>
      <c r="C95" t="s">
        <v>197</v>
      </c>
      <c r="D95" t="s">
        <v>3534</v>
      </c>
      <c r="E95" t="s">
        <v>267</v>
      </c>
      <c r="F95" s="152">
        <v>50</v>
      </c>
      <c r="G95" s="150">
        <v>0</v>
      </c>
      <c r="H95" s="152">
        <v>16.979999542236328</v>
      </c>
      <c r="I95" s="150">
        <v>0</v>
      </c>
      <c r="J95" s="150">
        <v>3.9999999105930328E-2</v>
      </c>
      <c r="K95" s="150">
        <v>0.04</v>
      </c>
      <c r="L95" s="150">
        <v>0</v>
      </c>
      <c r="M95" s="150">
        <v>0</v>
      </c>
      <c r="N95" s="150">
        <v>3.9200000762939453</v>
      </c>
      <c r="O95" s="150">
        <v>40</v>
      </c>
    </row>
    <row r="96" spans="1:15" x14ac:dyDescent="0.45">
      <c r="A96" t="s">
        <v>50</v>
      </c>
      <c r="B96" s="150">
        <v>2020</v>
      </c>
      <c r="C96" t="s">
        <v>197</v>
      </c>
      <c r="D96" t="s">
        <v>3535</v>
      </c>
      <c r="E96" t="s">
        <v>267</v>
      </c>
      <c r="F96" s="152">
        <v>11</v>
      </c>
      <c r="G96" s="150">
        <v>0</v>
      </c>
      <c r="H96" s="152">
        <v>8.8181819915771484</v>
      </c>
      <c r="I96" s="150">
        <v>0</v>
      </c>
      <c r="J96" s="150">
        <v>0</v>
      </c>
      <c r="K96" s="150">
        <v>0</v>
      </c>
      <c r="L96" s="150">
        <v>0</v>
      </c>
      <c r="M96" s="150">
        <v>0</v>
      </c>
      <c r="N96" s="150">
        <v>4</v>
      </c>
      <c r="O96" s="150">
        <v>40</v>
      </c>
    </row>
    <row r="97" spans="1:15" x14ac:dyDescent="0.45">
      <c r="A97" t="s">
        <v>50</v>
      </c>
      <c r="B97" s="150">
        <v>2020</v>
      </c>
      <c r="C97" t="s">
        <v>197</v>
      </c>
      <c r="D97" t="s">
        <v>3536</v>
      </c>
      <c r="E97" t="s">
        <v>267</v>
      </c>
      <c r="F97" s="152">
        <v>0</v>
      </c>
      <c r="G97" s="150">
        <v>0</v>
      </c>
      <c r="H97" s="152"/>
      <c r="I97" s="150">
        <v>0</v>
      </c>
      <c r="J97" s="150">
        <v>0</v>
      </c>
      <c r="K97" s="150">
        <v>0</v>
      </c>
      <c r="L97" s="150">
        <v>0</v>
      </c>
      <c r="M97" s="150">
        <v>0</v>
      </c>
      <c r="N97" s="150"/>
      <c r="O97" s="150">
        <v>35</v>
      </c>
    </row>
    <row r="98" spans="1:15" x14ac:dyDescent="0.45">
      <c r="A98" t="s">
        <v>50</v>
      </c>
      <c r="B98" s="150">
        <v>2020</v>
      </c>
      <c r="C98" t="s">
        <v>197</v>
      </c>
      <c r="D98" t="s">
        <v>3537</v>
      </c>
      <c r="E98" t="s">
        <v>267</v>
      </c>
      <c r="F98" s="152">
        <v>1011</v>
      </c>
      <c r="G98" s="150">
        <v>127.5</v>
      </c>
      <c r="H98" s="152">
        <v>18.503461837768555</v>
      </c>
      <c r="I98" s="150">
        <v>3.0000000260770321E-3</v>
      </c>
      <c r="J98" s="150">
        <v>3.1199999153614044E-2</v>
      </c>
      <c r="K98" s="150">
        <v>8.4599999999999995E-2</v>
      </c>
      <c r="L98" s="150">
        <v>1.7100000000000001E-2</v>
      </c>
      <c r="M98" s="150">
        <v>0</v>
      </c>
      <c r="N98" s="150">
        <v>3.9693763256072998</v>
      </c>
      <c r="O98" s="150">
        <v>35</v>
      </c>
    </row>
    <row r="99" spans="1:15" x14ac:dyDescent="0.45">
      <c r="A99" t="s">
        <v>50</v>
      </c>
      <c r="B99" s="150">
        <v>2020</v>
      </c>
      <c r="C99" t="s">
        <v>3518</v>
      </c>
      <c r="D99" t="s">
        <v>3538</v>
      </c>
      <c r="E99" t="s">
        <v>267</v>
      </c>
      <c r="F99" s="152">
        <v>82</v>
      </c>
      <c r="G99" s="150">
        <v>8.5</v>
      </c>
      <c r="H99" s="152">
        <v>25.195121765136719</v>
      </c>
      <c r="I99" s="150">
        <v>2.4100000038743019E-2</v>
      </c>
      <c r="J99" s="150">
        <v>0.12049999833106995</v>
      </c>
      <c r="K99" s="150">
        <v>6.0999999999999999E-2</v>
      </c>
      <c r="L99" s="150">
        <v>0</v>
      </c>
      <c r="M99" s="150">
        <v>0</v>
      </c>
      <c r="N99" s="150">
        <v>3.6024999618530273</v>
      </c>
      <c r="O99" s="150">
        <v>45</v>
      </c>
    </row>
    <row r="100" spans="1:15" x14ac:dyDescent="0.45">
      <c r="A100" t="s">
        <v>50</v>
      </c>
      <c r="B100" s="150">
        <v>2020</v>
      </c>
      <c r="C100" t="s">
        <v>3518</v>
      </c>
      <c r="D100" t="s">
        <v>3539</v>
      </c>
      <c r="E100" t="s">
        <v>267</v>
      </c>
      <c r="F100" s="152">
        <v>719</v>
      </c>
      <c r="G100" s="150">
        <v>143</v>
      </c>
      <c r="H100" s="152">
        <v>29.030597686767578</v>
      </c>
      <c r="I100" s="150">
        <v>6.3000000081956387E-3</v>
      </c>
      <c r="J100" s="150">
        <v>2.3800000548362732E-2</v>
      </c>
      <c r="K100" s="150">
        <v>0.13059999999999999</v>
      </c>
      <c r="L100" s="150">
        <v>1.1299999999999999E-2</v>
      </c>
      <c r="M100" s="150">
        <v>0</v>
      </c>
      <c r="N100" s="150">
        <v>3.9226257801055908</v>
      </c>
      <c r="O100" s="150">
        <v>45</v>
      </c>
    </row>
    <row r="101" spans="1:15" x14ac:dyDescent="0.45">
      <c r="A101" t="s">
        <v>50</v>
      </c>
      <c r="B101" s="150">
        <v>2020</v>
      </c>
      <c r="C101" t="s">
        <v>3518</v>
      </c>
      <c r="D101" t="s">
        <v>3540</v>
      </c>
      <c r="E101" t="s">
        <v>267</v>
      </c>
      <c r="F101" s="152">
        <v>9</v>
      </c>
      <c r="G101" s="150">
        <v>2</v>
      </c>
      <c r="H101" s="152">
        <v>24</v>
      </c>
      <c r="I101" s="150">
        <v>0</v>
      </c>
      <c r="J101" s="150">
        <v>0.2856999933719635</v>
      </c>
      <c r="K101" s="150">
        <v>0</v>
      </c>
      <c r="L101" s="150">
        <v>0</v>
      </c>
      <c r="M101" s="150">
        <v>0</v>
      </c>
      <c r="N101" s="150">
        <v>3.7142999172210693</v>
      </c>
      <c r="O101" s="150">
        <v>45</v>
      </c>
    </row>
    <row r="102" spans="1:15" x14ac:dyDescent="0.45">
      <c r="A102" t="s">
        <v>50</v>
      </c>
      <c r="B102" s="150">
        <v>2020</v>
      </c>
      <c r="C102" t="s">
        <v>3519</v>
      </c>
      <c r="D102" t="s">
        <v>3541</v>
      </c>
      <c r="E102" t="s">
        <v>107</v>
      </c>
      <c r="F102" s="152">
        <v>32.282360076904297</v>
      </c>
      <c r="G102" s="150">
        <v>0</v>
      </c>
      <c r="H102" s="152">
        <v>16.366819381713867</v>
      </c>
      <c r="I102" s="150">
        <v>0</v>
      </c>
      <c r="J102" s="150">
        <v>0</v>
      </c>
      <c r="K102" s="150">
        <v>0</v>
      </c>
      <c r="L102" s="150">
        <v>0.01</v>
      </c>
      <c r="M102" s="150">
        <v>0</v>
      </c>
      <c r="N102" s="150">
        <v>4</v>
      </c>
      <c r="O102" s="150">
        <v>70</v>
      </c>
    </row>
    <row r="103" spans="1:15" x14ac:dyDescent="0.45">
      <c r="A103" t="s">
        <v>50</v>
      </c>
      <c r="B103" s="150">
        <v>2020</v>
      </c>
      <c r="C103" t="s">
        <v>3520</v>
      </c>
      <c r="D103" t="s">
        <v>3542</v>
      </c>
      <c r="E103" t="s">
        <v>107</v>
      </c>
      <c r="F103" s="152">
        <v>111.18222808837891</v>
      </c>
      <c r="G103" s="150">
        <v>4.9588351249694824</v>
      </c>
      <c r="H103" s="152">
        <v>36.984401702880859</v>
      </c>
      <c r="I103" s="150">
        <v>0</v>
      </c>
      <c r="J103" s="150">
        <v>1.2600000016391277E-2</v>
      </c>
      <c r="K103" s="150">
        <v>4.4999999999999998E-2</v>
      </c>
      <c r="L103" s="150">
        <v>1E-3</v>
      </c>
      <c r="M103" s="150">
        <v>0</v>
      </c>
      <c r="N103" s="150">
        <v>3.8119118213653564</v>
      </c>
      <c r="O103" s="150">
        <v>60</v>
      </c>
    </row>
    <row r="104" spans="1:15" x14ac:dyDescent="0.45">
      <c r="A104" t="s">
        <v>50</v>
      </c>
      <c r="B104" s="150">
        <v>2020</v>
      </c>
      <c r="C104" t="s">
        <v>3521</v>
      </c>
      <c r="D104" t="s">
        <v>3543</v>
      </c>
      <c r="E104" t="s">
        <v>107</v>
      </c>
      <c r="F104" s="152">
        <v>0</v>
      </c>
      <c r="G104" s="150">
        <v>0</v>
      </c>
      <c r="H104" s="152"/>
      <c r="I104" s="150">
        <v>0</v>
      </c>
      <c r="J104" s="150">
        <v>0</v>
      </c>
      <c r="K104" s="150">
        <v>0</v>
      </c>
      <c r="L104" s="150">
        <v>0</v>
      </c>
      <c r="M104" s="150">
        <v>0</v>
      </c>
      <c r="N104" s="150"/>
      <c r="O104" s="150">
        <v>70</v>
      </c>
    </row>
    <row r="105" spans="1:15" x14ac:dyDescent="0.45">
      <c r="A105" t="s">
        <v>50</v>
      </c>
      <c r="B105" s="150">
        <v>2020</v>
      </c>
      <c r="C105" t="s">
        <v>3521</v>
      </c>
      <c r="D105" t="s">
        <v>3544</v>
      </c>
      <c r="E105" t="s">
        <v>107</v>
      </c>
      <c r="F105" s="152">
        <v>0</v>
      </c>
      <c r="G105" s="150">
        <v>0</v>
      </c>
      <c r="H105" s="152"/>
      <c r="I105" s="150">
        <v>0</v>
      </c>
      <c r="J105" s="150">
        <v>0</v>
      </c>
      <c r="K105" s="150">
        <v>0</v>
      </c>
      <c r="L105" s="150">
        <v>0</v>
      </c>
      <c r="M105" s="150">
        <v>0</v>
      </c>
      <c r="N105" s="150"/>
      <c r="O105" s="150">
        <v>70</v>
      </c>
    </row>
    <row r="106" spans="1:15" x14ac:dyDescent="0.45">
      <c r="A106" t="s">
        <v>50</v>
      </c>
      <c r="B106" s="150">
        <v>2020</v>
      </c>
      <c r="C106" t="s">
        <v>3521</v>
      </c>
      <c r="D106" t="s">
        <v>3545</v>
      </c>
      <c r="E106" t="s">
        <v>107</v>
      </c>
      <c r="F106" s="152">
        <v>0</v>
      </c>
      <c r="G106" s="150">
        <v>0</v>
      </c>
      <c r="H106" s="152"/>
      <c r="I106" s="150">
        <v>0</v>
      </c>
      <c r="J106" s="150">
        <v>0</v>
      </c>
      <c r="K106" s="150">
        <v>0</v>
      </c>
      <c r="L106" s="150">
        <v>0</v>
      </c>
      <c r="M106" s="150">
        <v>0</v>
      </c>
      <c r="N106" s="150"/>
      <c r="O106" s="150">
        <v>70</v>
      </c>
    </row>
    <row r="107" spans="1:15" x14ac:dyDescent="0.45">
      <c r="A107" t="s">
        <v>50</v>
      </c>
      <c r="B107" s="150">
        <v>2020</v>
      </c>
      <c r="C107" t="s">
        <v>3521</v>
      </c>
      <c r="D107" t="s">
        <v>3546</v>
      </c>
      <c r="E107" t="s">
        <v>107</v>
      </c>
      <c r="F107" s="152">
        <v>0</v>
      </c>
      <c r="G107" s="150">
        <v>0</v>
      </c>
      <c r="H107" s="152"/>
      <c r="I107" s="150">
        <v>0</v>
      </c>
      <c r="J107" s="150">
        <v>0</v>
      </c>
      <c r="K107" s="150">
        <v>0</v>
      </c>
      <c r="L107" s="150">
        <v>0</v>
      </c>
      <c r="M107" s="150">
        <v>0</v>
      </c>
      <c r="N107" s="150"/>
      <c r="O107" s="150">
        <v>45</v>
      </c>
    </row>
    <row r="108" spans="1:15" x14ac:dyDescent="0.45">
      <c r="A108" t="s">
        <v>50</v>
      </c>
      <c r="B108" s="150">
        <v>2020</v>
      </c>
      <c r="C108" t="s">
        <v>3521</v>
      </c>
      <c r="D108" t="s">
        <v>3547</v>
      </c>
      <c r="E108" t="s">
        <v>107</v>
      </c>
      <c r="F108" s="152">
        <v>0</v>
      </c>
      <c r="G108" s="150">
        <v>0</v>
      </c>
      <c r="H108" s="152"/>
      <c r="I108" s="150">
        <v>0</v>
      </c>
      <c r="J108" s="150">
        <v>0</v>
      </c>
      <c r="K108" s="150">
        <v>0</v>
      </c>
      <c r="L108" s="150">
        <v>0</v>
      </c>
      <c r="M108" s="150">
        <v>0</v>
      </c>
      <c r="N108" s="150"/>
      <c r="O108" s="150">
        <v>70</v>
      </c>
    </row>
    <row r="109" spans="1:15" x14ac:dyDescent="0.45">
      <c r="A109" t="s">
        <v>50</v>
      </c>
      <c r="B109" s="150">
        <v>2020</v>
      </c>
      <c r="C109" t="s">
        <v>3521</v>
      </c>
      <c r="D109" t="s">
        <v>3548</v>
      </c>
      <c r="E109" t="s">
        <v>107</v>
      </c>
      <c r="F109" s="152">
        <v>0</v>
      </c>
      <c r="G109" s="150">
        <v>0</v>
      </c>
      <c r="H109" s="152"/>
      <c r="I109" s="150">
        <v>0</v>
      </c>
      <c r="J109" s="150">
        <v>0</v>
      </c>
      <c r="K109" s="150">
        <v>0</v>
      </c>
      <c r="L109" s="150">
        <v>0</v>
      </c>
      <c r="M109" s="150">
        <v>0</v>
      </c>
      <c r="N109" s="150"/>
      <c r="O109" s="150">
        <v>70</v>
      </c>
    </row>
    <row r="110" spans="1:15" x14ac:dyDescent="0.45">
      <c r="A110" t="s">
        <v>50</v>
      </c>
      <c r="B110" s="150">
        <v>2020</v>
      </c>
      <c r="C110" t="s">
        <v>3521</v>
      </c>
      <c r="D110" t="s">
        <v>3549</v>
      </c>
      <c r="E110" t="s">
        <v>107</v>
      </c>
      <c r="F110" s="152">
        <v>0</v>
      </c>
      <c r="G110" s="150">
        <v>0</v>
      </c>
      <c r="H110" s="152"/>
      <c r="I110" s="150">
        <v>0</v>
      </c>
      <c r="J110" s="150">
        <v>0</v>
      </c>
      <c r="K110" s="150">
        <v>0</v>
      </c>
      <c r="L110" s="150">
        <v>0</v>
      </c>
      <c r="M110" s="150">
        <v>0</v>
      </c>
      <c r="N110" s="150"/>
      <c r="O110" s="150">
        <v>70</v>
      </c>
    </row>
    <row r="111" spans="1:15" x14ac:dyDescent="0.45">
      <c r="A111" t="s">
        <v>50</v>
      </c>
      <c r="B111" s="150">
        <v>2020</v>
      </c>
      <c r="C111" t="s">
        <v>3521</v>
      </c>
      <c r="D111" t="s">
        <v>3550</v>
      </c>
      <c r="E111" t="s">
        <v>107</v>
      </c>
      <c r="F111" s="152">
        <v>0.80900001525878906</v>
      </c>
      <c r="G111" s="150">
        <v>0</v>
      </c>
      <c r="H111" s="152">
        <v>14.18291187286377</v>
      </c>
      <c r="I111" s="150">
        <v>0</v>
      </c>
      <c r="J111" s="150">
        <v>0</v>
      </c>
      <c r="K111" s="150">
        <v>0</v>
      </c>
      <c r="L111" s="150">
        <v>0</v>
      </c>
      <c r="M111" s="150">
        <v>0</v>
      </c>
      <c r="N111" s="150"/>
      <c r="O111" s="150">
        <v>45</v>
      </c>
    </row>
    <row r="112" spans="1:15" x14ac:dyDescent="0.45">
      <c r="A112" t="s">
        <v>50</v>
      </c>
      <c r="B112" s="150">
        <v>2020</v>
      </c>
      <c r="C112" t="s">
        <v>3521</v>
      </c>
      <c r="D112" t="s">
        <v>3551</v>
      </c>
      <c r="E112" t="s">
        <v>107</v>
      </c>
      <c r="F112" s="152">
        <v>0</v>
      </c>
      <c r="G112" s="150">
        <v>0</v>
      </c>
      <c r="H112" s="152"/>
      <c r="I112" s="150">
        <v>0</v>
      </c>
      <c r="J112" s="150">
        <v>0</v>
      </c>
      <c r="K112" s="150">
        <v>0</v>
      </c>
      <c r="L112" s="150">
        <v>0</v>
      </c>
      <c r="M112" s="150">
        <v>0</v>
      </c>
      <c r="N112" s="150"/>
      <c r="O112" s="150">
        <v>70</v>
      </c>
    </row>
    <row r="113" spans="1:15" x14ac:dyDescent="0.45">
      <c r="A113" t="s">
        <v>50</v>
      </c>
      <c r="B113" s="150">
        <v>2020</v>
      </c>
      <c r="C113" t="s">
        <v>3522</v>
      </c>
      <c r="D113" t="s">
        <v>3552</v>
      </c>
      <c r="E113" t="s">
        <v>107</v>
      </c>
      <c r="F113" s="152">
        <v>1.0779999494552612</v>
      </c>
      <c r="G113" s="150">
        <v>0</v>
      </c>
      <c r="H113" s="152">
        <v>15.999895095825195</v>
      </c>
      <c r="I113" s="150">
        <v>0</v>
      </c>
      <c r="J113" s="150">
        <v>0</v>
      </c>
      <c r="K113" s="150">
        <v>0</v>
      </c>
      <c r="L113" s="150">
        <v>0</v>
      </c>
      <c r="M113" s="150">
        <v>0</v>
      </c>
      <c r="N113" s="150">
        <v>4</v>
      </c>
      <c r="O113" s="150">
        <v>60</v>
      </c>
    </row>
    <row r="114" spans="1:15" x14ac:dyDescent="0.45">
      <c r="A114" t="s">
        <v>50</v>
      </c>
      <c r="B114" s="150">
        <v>2020</v>
      </c>
      <c r="C114" t="s">
        <v>3522</v>
      </c>
      <c r="D114" t="s">
        <v>3553</v>
      </c>
      <c r="E114" t="s">
        <v>107</v>
      </c>
      <c r="F114" s="152">
        <v>104.74986267089844</v>
      </c>
      <c r="G114" s="150">
        <v>0.44923180341720581</v>
      </c>
      <c r="H114" s="152">
        <v>36.354053497314453</v>
      </c>
      <c r="I114" s="150">
        <v>0</v>
      </c>
      <c r="J114" s="150">
        <v>7.1999998763203621E-3</v>
      </c>
      <c r="K114" s="150">
        <v>0</v>
      </c>
      <c r="L114" s="150">
        <v>0</v>
      </c>
      <c r="M114" s="150">
        <v>0</v>
      </c>
      <c r="N114" s="150">
        <v>3.7558000087738037</v>
      </c>
      <c r="O114" s="150">
        <v>60</v>
      </c>
    </row>
    <row r="115" spans="1:15" x14ac:dyDescent="0.45">
      <c r="A115" t="s">
        <v>50</v>
      </c>
      <c r="B115" s="150">
        <v>2020</v>
      </c>
      <c r="C115" t="s">
        <v>3523</v>
      </c>
      <c r="D115" t="s">
        <v>3554</v>
      </c>
      <c r="E115" t="s">
        <v>267</v>
      </c>
      <c r="F115" s="152">
        <v>0</v>
      </c>
      <c r="G115" s="150">
        <v>0</v>
      </c>
      <c r="H115" s="152"/>
      <c r="I115" s="150">
        <v>0</v>
      </c>
      <c r="J115" s="150">
        <v>0</v>
      </c>
      <c r="K115" s="150">
        <v>0</v>
      </c>
      <c r="L115" s="150">
        <v>0</v>
      </c>
      <c r="M115" s="150">
        <v>0</v>
      </c>
      <c r="N115" s="150"/>
      <c r="O115" s="150">
        <v>45</v>
      </c>
    </row>
    <row r="116" spans="1:15" x14ac:dyDescent="0.45">
      <c r="A116" t="s">
        <v>50</v>
      </c>
      <c r="B116" s="150">
        <v>2020</v>
      </c>
      <c r="C116" t="s">
        <v>3523</v>
      </c>
      <c r="D116" t="s">
        <v>3555</v>
      </c>
      <c r="E116" t="s">
        <v>267</v>
      </c>
      <c r="F116" s="152">
        <v>16</v>
      </c>
      <c r="G116" s="150">
        <v>0</v>
      </c>
      <c r="H116" s="152">
        <v>16.5</v>
      </c>
      <c r="I116" s="150">
        <v>0</v>
      </c>
      <c r="J116" s="150">
        <v>0</v>
      </c>
      <c r="K116" s="150">
        <v>0</v>
      </c>
      <c r="L116" s="150">
        <v>0</v>
      </c>
      <c r="M116" s="150">
        <v>0</v>
      </c>
      <c r="N116" s="150"/>
      <c r="O116" s="150">
        <v>40</v>
      </c>
    </row>
    <row r="117" spans="1:15" x14ac:dyDescent="0.45">
      <c r="A117" t="s">
        <v>50</v>
      </c>
      <c r="B117" s="150">
        <v>2020</v>
      </c>
      <c r="C117" t="s">
        <v>3523</v>
      </c>
      <c r="D117" t="s">
        <v>3556</v>
      </c>
      <c r="E117" t="s">
        <v>267</v>
      </c>
      <c r="F117" s="152">
        <v>0</v>
      </c>
      <c r="G117" s="150">
        <v>0</v>
      </c>
      <c r="H117" s="152"/>
      <c r="I117" s="150">
        <v>0</v>
      </c>
      <c r="J117" s="150">
        <v>0</v>
      </c>
      <c r="K117" s="150">
        <v>0</v>
      </c>
      <c r="L117" s="150">
        <v>0</v>
      </c>
      <c r="M117" s="150">
        <v>0</v>
      </c>
      <c r="N117" s="150"/>
      <c r="O117" s="150">
        <v>35</v>
      </c>
    </row>
    <row r="118" spans="1:15" x14ac:dyDescent="0.45">
      <c r="A118" t="s">
        <v>50</v>
      </c>
      <c r="B118" s="150">
        <v>2020</v>
      </c>
      <c r="C118" t="s">
        <v>3523</v>
      </c>
      <c r="D118" t="s">
        <v>3557</v>
      </c>
      <c r="E118" t="s">
        <v>267</v>
      </c>
      <c r="F118" s="152">
        <v>25</v>
      </c>
      <c r="G118" s="150">
        <v>0</v>
      </c>
      <c r="H118" s="152">
        <v>24.159999847412109</v>
      </c>
      <c r="I118" s="150">
        <v>0</v>
      </c>
      <c r="J118" s="150">
        <v>0</v>
      </c>
      <c r="K118" s="150">
        <v>0</v>
      </c>
      <c r="L118" s="150">
        <v>0</v>
      </c>
      <c r="M118" s="150">
        <v>0</v>
      </c>
      <c r="N118" s="150">
        <v>4</v>
      </c>
      <c r="O118" s="150">
        <v>35</v>
      </c>
    </row>
    <row r="119" spans="1:15" x14ac:dyDescent="0.45">
      <c r="A119" t="s">
        <v>50</v>
      </c>
      <c r="B119" s="150">
        <v>2020</v>
      </c>
      <c r="C119" t="s">
        <v>3523</v>
      </c>
      <c r="D119" t="s">
        <v>3558</v>
      </c>
      <c r="E119" t="s">
        <v>267</v>
      </c>
      <c r="F119" s="152">
        <v>0</v>
      </c>
      <c r="G119" s="150">
        <v>0</v>
      </c>
      <c r="H119" s="152"/>
      <c r="I119" s="150">
        <v>0</v>
      </c>
      <c r="J119" s="150">
        <v>0</v>
      </c>
      <c r="K119" s="150">
        <v>0</v>
      </c>
      <c r="L119" s="150">
        <v>0</v>
      </c>
      <c r="M119" s="150">
        <v>0</v>
      </c>
      <c r="N119" s="150"/>
      <c r="O119" s="150">
        <v>40</v>
      </c>
    </row>
    <row r="120" spans="1:15" x14ac:dyDescent="0.45">
      <c r="A120" t="s">
        <v>50</v>
      </c>
      <c r="B120" s="150">
        <v>2020</v>
      </c>
      <c r="C120" t="s">
        <v>3523</v>
      </c>
      <c r="D120" t="s">
        <v>3559</v>
      </c>
      <c r="E120" t="s">
        <v>267</v>
      </c>
      <c r="F120" s="152">
        <v>0</v>
      </c>
      <c r="G120" s="150">
        <v>0</v>
      </c>
      <c r="H120" s="152"/>
      <c r="I120" s="150">
        <v>0</v>
      </c>
      <c r="J120" s="150">
        <v>0</v>
      </c>
      <c r="K120" s="150">
        <v>0</v>
      </c>
      <c r="L120" s="150">
        <v>0</v>
      </c>
      <c r="M120" s="150">
        <v>0</v>
      </c>
      <c r="N120" s="150"/>
      <c r="O120" s="150">
        <v>35</v>
      </c>
    </row>
    <row r="121" spans="1:15" x14ac:dyDescent="0.45">
      <c r="A121" t="s">
        <v>50</v>
      </c>
      <c r="B121" s="150">
        <v>2020</v>
      </c>
      <c r="C121" t="s">
        <v>3523</v>
      </c>
      <c r="D121" t="s">
        <v>3560</v>
      </c>
      <c r="E121" t="s">
        <v>267</v>
      </c>
      <c r="F121" s="152">
        <v>31</v>
      </c>
      <c r="G121" s="150">
        <v>0.5</v>
      </c>
      <c r="H121" s="152">
        <v>15.741935729980469</v>
      </c>
      <c r="I121" s="150">
        <v>0</v>
      </c>
      <c r="J121" s="150">
        <v>0</v>
      </c>
      <c r="K121" s="150">
        <v>0</v>
      </c>
      <c r="L121" s="150">
        <v>0</v>
      </c>
      <c r="M121" s="150">
        <v>0</v>
      </c>
      <c r="N121" s="150">
        <v>4</v>
      </c>
      <c r="O121" s="150">
        <v>35</v>
      </c>
    </row>
    <row r="122" spans="1:15" x14ac:dyDescent="0.45">
      <c r="A122" t="s">
        <v>50</v>
      </c>
      <c r="B122" s="150">
        <v>2020</v>
      </c>
      <c r="C122" t="s">
        <v>3523</v>
      </c>
      <c r="D122" t="s">
        <v>3561</v>
      </c>
      <c r="E122" t="s">
        <v>267</v>
      </c>
      <c r="F122" s="152">
        <v>1</v>
      </c>
      <c r="G122" s="150">
        <v>0</v>
      </c>
      <c r="H122" s="152"/>
      <c r="I122" s="150">
        <v>0</v>
      </c>
      <c r="J122" s="150">
        <v>0</v>
      </c>
      <c r="K122" s="150">
        <v>0</v>
      </c>
      <c r="L122" s="150">
        <v>0</v>
      </c>
      <c r="M122" s="150">
        <v>1</v>
      </c>
      <c r="N122" s="150"/>
      <c r="O122" s="150">
        <v>35</v>
      </c>
    </row>
    <row r="123" spans="1:15" x14ac:dyDescent="0.45">
      <c r="A123" t="s">
        <v>50</v>
      </c>
      <c r="B123" s="150">
        <v>2020</v>
      </c>
      <c r="C123" t="s">
        <v>3523</v>
      </c>
      <c r="D123" t="s">
        <v>3562</v>
      </c>
      <c r="E123" t="s">
        <v>267</v>
      </c>
      <c r="F123" s="152">
        <v>2</v>
      </c>
      <c r="G123" s="150">
        <v>0</v>
      </c>
      <c r="H123" s="152">
        <v>16</v>
      </c>
      <c r="I123" s="150">
        <v>0</v>
      </c>
      <c r="J123" s="150">
        <v>0</v>
      </c>
      <c r="K123" s="150">
        <v>0</v>
      </c>
      <c r="L123" s="150">
        <v>0</v>
      </c>
      <c r="M123" s="150">
        <v>0</v>
      </c>
      <c r="N123" s="150">
        <v>4</v>
      </c>
      <c r="O123" s="150">
        <v>40</v>
      </c>
    </row>
    <row r="124" spans="1:15" x14ac:dyDescent="0.45">
      <c r="A124" t="s">
        <v>50</v>
      </c>
      <c r="B124" s="150">
        <v>2020</v>
      </c>
      <c r="C124" t="s">
        <v>3524</v>
      </c>
      <c r="D124" t="s">
        <v>3563</v>
      </c>
      <c r="E124" t="s">
        <v>267</v>
      </c>
      <c r="F124" s="152">
        <v>13</v>
      </c>
      <c r="G124" s="150">
        <v>5</v>
      </c>
      <c r="H124" s="152">
        <v>30.384614944458008</v>
      </c>
      <c r="I124" s="150">
        <v>0.125</v>
      </c>
      <c r="J124" s="150">
        <v>0.125</v>
      </c>
      <c r="K124" s="150">
        <v>0.125</v>
      </c>
      <c r="L124" s="150">
        <v>0</v>
      </c>
      <c r="M124" s="150">
        <v>0</v>
      </c>
      <c r="N124" s="150">
        <v>3.125</v>
      </c>
      <c r="O124" s="150">
        <v>40</v>
      </c>
    </row>
    <row r="125" spans="1:15" x14ac:dyDescent="0.45">
      <c r="A125" t="s">
        <v>51</v>
      </c>
      <c r="B125" s="150">
        <v>2020</v>
      </c>
      <c r="C125" t="s">
        <v>3515</v>
      </c>
      <c r="D125" t="s">
        <v>3526</v>
      </c>
      <c r="E125" t="s">
        <v>107</v>
      </c>
      <c r="F125" s="152">
        <v>0</v>
      </c>
      <c r="G125" s="150">
        <v>0</v>
      </c>
      <c r="H125" s="152"/>
      <c r="I125" s="150">
        <v>0</v>
      </c>
      <c r="J125" s="150">
        <v>0</v>
      </c>
      <c r="K125" s="150">
        <v>0</v>
      </c>
      <c r="L125" s="150">
        <v>0</v>
      </c>
      <c r="M125" s="150">
        <v>0</v>
      </c>
      <c r="N125" s="150"/>
      <c r="O125" s="150">
        <v>70</v>
      </c>
    </row>
    <row r="126" spans="1:15" x14ac:dyDescent="0.45">
      <c r="A126" t="s">
        <v>51</v>
      </c>
      <c r="B126" s="150">
        <v>2020</v>
      </c>
      <c r="C126" t="s">
        <v>3515</v>
      </c>
      <c r="D126" t="s">
        <v>3527</v>
      </c>
      <c r="E126" t="s">
        <v>107</v>
      </c>
      <c r="F126" s="152">
        <v>2.6952259540557861</v>
      </c>
      <c r="G126" s="150">
        <v>0</v>
      </c>
      <c r="H126" s="152">
        <v>30.081937789916992</v>
      </c>
      <c r="I126" s="150">
        <v>0</v>
      </c>
      <c r="J126" s="150">
        <v>0</v>
      </c>
      <c r="K126" s="150">
        <v>5.0000000000000001E-3</v>
      </c>
      <c r="L126" s="150">
        <v>0</v>
      </c>
      <c r="M126" s="150">
        <v>0</v>
      </c>
      <c r="N126" s="150">
        <v>4.9250001907348633</v>
      </c>
      <c r="O126" s="150">
        <v>70</v>
      </c>
    </row>
    <row r="127" spans="1:15" x14ac:dyDescent="0.45">
      <c r="A127" t="s">
        <v>51</v>
      </c>
      <c r="B127" s="150">
        <v>2020</v>
      </c>
      <c r="C127" t="s">
        <v>3515</v>
      </c>
      <c r="D127" t="s">
        <v>3528</v>
      </c>
      <c r="E127" t="s">
        <v>107</v>
      </c>
      <c r="F127" s="152">
        <v>35.476032257080078</v>
      </c>
      <c r="G127" s="150">
        <v>0.69036197662353516</v>
      </c>
      <c r="H127" s="152">
        <v>18.882665634155273</v>
      </c>
      <c r="I127" s="150">
        <v>0</v>
      </c>
      <c r="J127" s="150">
        <v>0</v>
      </c>
      <c r="K127" s="150">
        <v>5.0000000000000001E-3</v>
      </c>
      <c r="L127" s="150">
        <v>0</v>
      </c>
      <c r="M127" s="150">
        <v>0</v>
      </c>
      <c r="N127" s="150">
        <v>4.9250001907348633</v>
      </c>
      <c r="O127" s="150">
        <v>45</v>
      </c>
    </row>
    <row r="128" spans="1:15" x14ac:dyDescent="0.45">
      <c r="A128" t="s">
        <v>51</v>
      </c>
      <c r="B128" s="150">
        <v>2020</v>
      </c>
      <c r="C128" t="s">
        <v>3516</v>
      </c>
      <c r="D128" t="s">
        <v>3529</v>
      </c>
      <c r="E128" t="s">
        <v>107</v>
      </c>
      <c r="F128" s="152">
        <v>0</v>
      </c>
      <c r="G128" s="150">
        <v>0</v>
      </c>
      <c r="H128" s="152"/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/>
      <c r="O128" s="150">
        <v>60</v>
      </c>
    </row>
    <row r="129" spans="1:15" x14ac:dyDescent="0.45">
      <c r="A129" t="s">
        <v>51</v>
      </c>
      <c r="B129" s="150">
        <v>2020</v>
      </c>
      <c r="C129" t="s">
        <v>3516</v>
      </c>
      <c r="D129" t="s">
        <v>3530</v>
      </c>
      <c r="E129" t="s">
        <v>107</v>
      </c>
      <c r="F129" s="152">
        <v>1393.9307861328125</v>
      </c>
      <c r="G129" s="150">
        <v>0</v>
      </c>
      <c r="H129" s="152">
        <v>32.433059692382813</v>
      </c>
      <c r="I129" s="150">
        <v>0</v>
      </c>
      <c r="J129" s="150">
        <v>9.9999997764825821E-3</v>
      </c>
      <c r="K129" s="150">
        <v>0.01</v>
      </c>
      <c r="L129" s="150">
        <v>0</v>
      </c>
      <c r="M129" s="150">
        <v>0</v>
      </c>
      <c r="N129" s="150">
        <v>3.5450000762939453</v>
      </c>
      <c r="O129" s="150">
        <v>60</v>
      </c>
    </row>
    <row r="130" spans="1:15" x14ac:dyDescent="0.45">
      <c r="A130" t="s">
        <v>51</v>
      </c>
      <c r="B130" s="150">
        <v>2020</v>
      </c>
      <c r="C130" t="s">
        <v>3516</v>
      </c>
      <c r="D130" t="s">
        <v>3531</v>
      </c>
      <c r="E130" t="s">
        <v>107</v>
      </c>
      <c r="F130" s="152">
        <v>0</v>
      </c>
      <c r="G130" s="150">
        <v>0</v>
      </c>
      <c r="H130" s="152"/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/>
      <c r="O130" s="150">
        <v>60</v>
      </c>
    </row>
    <row r="131" spans="1:15" x14ac:dyDescent="0.45">
      <c r="A131" t="s">
        <v>51</v>
      </c>
      <c r="B131" s="150">
        <v>2020</v>
      </c>
      <c r="C131" t="s">
        <v>3569</v>
      </c>
      <c r="D131" t="s">
        <v>3570</v>
      </c>
      <c r="E131" t="s">
        <v>267</v>
      </c>
      <c r="F131" s="152">
        <v>19694</v>
      </c>
      <c r="G131" s="150">
        <v>5758</v>
      </c>
      <c r="H131" s="152">
        <v>41.733726501464844</v>
      </c>
      <c r="I131" s="150">
        <v>0</v>
      </c>
      <c r="J131" s="150">
        <v>4.999999888241291E-3</v>
      </c>
      <c r="K131" s="150">
        <v>0.02</v>
      </c>
      <c r="L131" s="150">
        <v>0</v>
      </c>
      <c r="M131" s="150">
        <v>0</v>
      </c>
      <c r="N131" s="150">
        <v>3.9874999523162842</v>
      </c>
      <c r="O131" s="150">
        <v>60</v>
      </c>
    </row>
    <row r="132" spans="1:15" x14ac:dyDescent="0.45">
      <c r="A132" t="s">
        <v>51</v>
      </c>
      <c r="B132" s="150">
        <v>2020</v>
      </c>
      <c r="C132" t="s">
        <v>3569</v>
      </c>
      <c r="D132" t="s">
        <v>3571</v>
      </c>
      <c r="E132" t="s">
        <v>267</v>
      </c>
      <c r="F132" s="152">
        <v>0</v>
      </c>
      <c r="G132" s="150">
        <v>0</v>
      </c>
      <c r="H132" s="152"/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/>
      <c r="O132" s="150">
        <v>60</v>
      </c>
    </row>
    <row r="133" spans="1:15" x14ac:dyDescent="0.45">
      <c r="A133" t="s">
        <v>51</v>
      </c>
      <c r="B133" s="150">
        <v>2020</v>
      </c>
      <c r="C133" t="s">
        <v>3569</v>
      </c>
      <c r="D133" t="s">
        <v>3510</v>
      </c>
      <c r="E133" t="s">
        <v>267</v>
      </c>
      <c r="F133" s="152">
        <v>92</v>
      </c>
      <c r="G133" s="150">
        <v>39</v>
      </c>
      <c r="H133" s="152">
        <v>44.293479919433594</v>
      </c>
      <c r="I133" s="150">
        <v>0</v>
      </c>
      <c r="J133" s="150">
        <v>0.18000000715255737</v>
      </c>
      <c r="K133" s="150">
        <v>0.2</v>
      </c>
      <c r="L133" s="150">
        <v>0</v>
      </c>
      <c r="M133" s="150">
        <v>0</v>
      </c>
      <c r="N133" s="150">
        <v>3.3199999332427979</v>
      </c>
      <c r="O133" s="150">
        <v>45</v>
      </c>
    </row>
    <row r="134" spans="1:15" x14ac:dyDescent="0.45">
      <c r="A134" t="s">
        <v>51</v>
      </c>
      <c r="B134" s="150">
        <v>2020</v>
      </c>
      <c r="C134" t="s">
        <v>3517</v>
      </c>
      <c r="D134" t="s">
        <v>3532</v>
      </c>
      <c r="E134" t="s">
        <v>267</v>
      </c>
      <c r="F134" s="152">
        <v>13</v>
      </c>
      <c r="G134" s="150"/>
      <c r="H134" s="152">
        <v>32.076923370361328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5</v>
      </c>
      <c r="O134" s="150"/>
    </row>
    <row r="135" spans="1:15" x14ac:dyDescent="0.45">
      <c r="A135" t="s">
        <v>51</v>
      </c>
      <c r="B135" s="150">
        <v>2020</v>
      </c>
      <c r="C135" t="s">
        <v>197</v>
      </c>
      <c r="D135" t="s">
        <v>3533</v>
      </c>
      <c r="E135" t="s">
        <v>267</v>
      </c>
      <c r="F135" s="152">
        <v>0</v>
      </c>
      <c r="G135" s="150">
        <v>0</v>
      </c>
      <c r="H135" s="152"/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/>
      <c r="O135" s="150">
        <v>45</v>
      </c>
    </row>
    <row r="136" spans="1:15" x14ac:dyDescent="0.45">
      <c r="A136" t="s">
        <v>51</v>
      </c>
      <c r="B136" s="150">
        <v>2020</v>
      </c>
      <c r="C136" t="s">
        <v>197</v>
      </c>
      <c r="D136" t="s">
        <v>3534</v>
      </c>
      <c r="E136" t="s">
        <v>267</v>
      </c>
      <c r="F136" s="152">
        <v>93</v>
      </c>
      <c r="G136" s="150">
        <v>5</v>
      </c>
      <c r="H136" s="152">
        <v>11.967741966247559</v>
      </c>
      <c r="I136" s="150">
        <v>0</v>
      </c>
      <c r="J136" s="150">
        <v>2.9999999329447746E-2</v>
      </c>
      <c r="K136" s="150">
        <v>0.05</v>
      </c>
      <c r="L136" s="150">
        <v>0</v>
      </c>
      <c r="M136" s="150">
        <v>0</v>
      </c>
      <c r="N136" s="150">
        <v>4.2350001335144043</v>
      </c>
      <c r="O136" s="150">
        <v>40</v>
      </c>
    </row>
    <row r="137" spans="1:15" x14ac:dyDescent="0.45">
      <c r="A137" t="s">
        <v>51</v>
      </c>
      <c r="B137" s="150">
        <v>2020</v>
      </c>
      <c r="C137" t="s">
        <v>197</v>
      </c>
      <c r="D137" t="s">
        <v>3535</v>
      </c>
      <c r="E137" t="s">
        <v>267</v>
      </c>
      <c r="F137" s="152">
        <v>19</v>
      </c>
      <c r="G137" s="150">
        <v>0</v>
      </c>
      <c r="H137" s="152">
        <v>12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5</v>
      </c>
      <c r="O137" s="150">
        <v>40</v>
      </c>
    </row>
    <row r="138" spans="1:15" x14ac:dyDescent="0.45">
      <c r="A138" t="s">
        <v>51</v>
      </c>
      <c r="B138" s="150">
        <v>2020</v>
      </c>
      <c r="C138" t="s">
        <v>197</v>
      </c>
      <c r="D138" t="s">
        <v>3536</v>
      </c>
      <c r="E138" t="s">
        <v>267</v>
      </c>
      <c r="F138" s="152">
        <v>6</v>
      </c>
      <c r="G138" s="150">
        <v>0</v>
      </c>
      <c r="H138" s="152">
        <v>12.166666984558105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5</v>
      </c>
      <c r="O138" s="150">
        <v>35</v>
      </c>
    </row>
    <row r="139" spans="1:15" x14ac:dyDescent="0.45">
      <c r="A139" t="s">
        <v>51</v>
      </c>
      <c r="B139" s="150">
        <v>2020</v>
      </c>
      <c r="C139" t="s">
        <v>197</v>
      </c>
      <c r="D139" t="s">
        <v>3537</v>
      </c>
      <c r="E139" t="s">
        <v>267</v>
      </c>
      <c r="F139" s="152">
        <v>3336</v>
      </c>
      <c r="G139" s="150">
        <v>737</v>
      </c>
      <c r="H139" s="152">
        <v>20.646282196044922</v>
      </c>
      <c r="I139" s="150">
        <v>0</v>
      </c>
      <c r="J139" s="150">
        <v>9.9999997764825821E-3</v>
      </c>
      <c r="K139" s="150">
        <v>1.4999999999999999E-2</v>
      </c>
      <c r="L139" s="150">
        <v>0</v>
      </c>
      <c r="M139" s="150">
        <v>0</v>
      </c>
      <c r="N139" s="150">
        <v>4.2649998664855957</v>
      </c>
      <c r="O139" s="150">
        <v>35</v>
      </c>
    </row>
    <row r="140" spans="1:15" x14ac:dyDescent="0.45">
      <c r="A140" t="s">
        <v>51</v>
      </c>
      <c r="B140" s="150">
        <v>2020</v>
      </c>
      <c r="C140" t="s">
        <v>3518</v>
      </c>
      <c r="D140" t="s">
        <v>3538</v>
      </c>
      <c r="E140" t="s">
        <v>267</v>
      </c>
      <c r="F140" s="152">
        <v>185</v>
      </c>
      <c r="G140" s="150">
        <v>17</v>
      </c>
      <c r="H140" s="152">
        <v>18.497297286987305</v>
      </c>
      <c r="I140" s="150">
        <v>0</v>
      </c>
      <c r="J140" s="150">
        <v>9.9999997764825821E-3</v>
      </c>
      <c r="K140" s="150">
        <v>0.01</v>
      </c>
      <c r="L140" s="150">
        <v>0</v>
      </c>
      <c r="M140" s="150">
        <v>0</v>
      </c>
      <c r="N140" s="150">
        <v>4.6700000762939453</v>
      </c>
      <c r="O140" s="150">
        <v>45</v>
      </c>
    </row>
    <row r="141" spans="1:15" x14ac:dyDescent="0.45">
      <c r="A141" t="s">
        <v>51</v>
      </c>
      <c r="B141" s="150">
        <v>2020</v>
      </c>
      <c r="C141" t="s">
        <v>3518</v>
      </c>
      <c r="D141" t="s">
        <v>3539</v>
      </c>
      <c r="E141" t="s">
        <v>267</v>
      </c>
      <c r="F141" s="152">
        <v>2190</v>
      </c>
      <c r="G141" s="150">
        <v>616</v>
      </c>
      <c r="H141" s="152">
        <v>32.09771728515625</v>
      </c>
      <c r="I141" s="150">
        <v>0</v>
      </c>
      <c r="J141" s="150">
        <v>9.9999997764825821E-3</v>
      </c>
      <c r="K141" s="150">
        <v>1.4999999999999999E-2</v>
      </c>
      <c r="L141" s="150">
        <v>0</v>
      </c>
      <c r="M141" s="150">
        <v>0</v>
      </c>
      <c r="N141" s="150">
        <v>3.934999942779541</v>
      </c>
      <c r="O141" s="150">
        <v>45</v>
      </c>
    </row>
    <row r="142" spans="1:15" x14ac:dyDescent="0.45">
      <c r="A142" t="s">
        <v>51</v>
      </c>
      <c r="B142" s="150">
        <v>2020</v>
      </c>
      <c r="C142" t="s">
        <v>3518</v>
      </c>
      <c r="D142" t="s">
        <v>3540</v>
      </c>
      <c r="E142" t="s">
        <v>267</v>
      </c>
      <c r="F142" s="152">
        <v>5</v>
      </c>
      <c r="G142" s="150">
        <v>0</v>
      </c>
      <c r="H142" s="152">
        <v>9.3999996185302734</v>
      </c>
      <c r="I142" s="150">
        <v>0</v>
      </c>
      <c r="J142" s="150">
        <v>0</v>
      </c>
      <c r="K142" s="150">
        <v>0.02</v>
      </c>
      <c r="L142" s="150">
        <v>0</v>
      </c>
      <c r="M142" s="150">
        <v>0</v>
      </c>
      <c r="N142" s="150">
        <v>4.5</v>
      </c>
      <c r="O142" s="150">
        <v>45</v>
      </c>
    </row>
    <row r="143" spans="1:15" x14ac:dyDescent="0.45">
      <c r="A143" t="s">
        <v>51</v>
      </c>
      <c r="B143" s="150">
        <v>2020</v>
      </c>
      <c r="C143" t="s">
        <v>3519</v>
      </c>
      <c r="D143" t="s">
        <v>3541</v>
      </c>
      <c r="E143" t="s">
        <v>107</v>
      </c>
      <c r="F143" s="152">
        <v>83.728195190429688</v>
      </c>
      <c r="G143" s="150">
        <v>0</v>
      </c>
      <c r="H143" s="152">
        <v>23.192050933837891</v>
      </c>
      <c r="I143" s="150">
        <v>0</v>
      </c>
      <c r="J143" s="150">
        <v>0</v>
      </c>
      <c r="K143" s="150">
        <v>5.0000000000000001E-3</v>
      </c>
      <c r="L143" s="150">
        <v>0</v>
      </c>
      <c r="M143" s="150">
        <v>0</v>
      </c>
      <c r="N143" s="150">
        <v>4.5949997901916504</v>
      </c>
      <c r="O143" s="150">
        <v>70</v>
      </c>
    </row>
    <row r="144" spans="1:15" x14ac:dyDescent="0.45">
      <c r="A144" t="s">
        <v>51</v>
      </c>
      <c r="B144" s="150">
        <v>2020</v>
      </c>
      <c r="C144" t="s">
        <v>3520</v>
      </c>
      <c r="D144" t="s">
        <v>3542</v>
      </c>
      <c r="E144" t="s">
        <v>107</v>
      </c>
      <c r="F144" s="152">
        <v>201.35653686523438</v>
      </c>
      <c r="G144" s="150">
        <v>0</v>
      </c>
      <c r="H144" s="152">
        <v>33.980232238769531</v>
      </c>
      <c r="I144" s="150">
        <v>0</v>
      </c>
      <c r="J144" s="150">
        <v>4.999999888241291E-3</v>
      </c>
      <c r="K144" s="150">
        <v>5.0000000000000001E-3</v>
      </c>
      <c r="L144" s="150">
        <v>0</v>
      </c>
      <c r="M144" s="150">
        <v>0</v>
      </c>
      <c r="N144" s="150">
        <v>3.6424999237060547</v>
      </c>
      <c r="O144" s="150">
        <v>60</v>
      </c>
    </row>
    <row r="145" spans="1:15" x14ac:dyDescent="0.45">
      <c r="A145" t="s">
        <v>51</v>
      </c>
      <c r="B145" s="150">
        <v>2020</v>
      </c>
      <c r="C145" t="s">
        <v>3521</v>
      </c>
      <c r="D145" t="s">
        <v>3543</v>
      </c>
      <c r="E145" t="s">
        <v>107</v>
      </c>
      <c r="F145" s="152">
        <v>0</v>
      </c>
      <c r="G145" s="150">
        <v>0</v>
      </c>
      <c r="H145" s="152"/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/>
      <c r="O145" s="150">
        <v>70</v>
      </c>
    </row>
    <row r="146" spans="1:15" x14ac:dyDescent="0.45">
      <c r="A146" t="s">
        <v>51</v>
      </c>
      <c r="B146" s="150">
        <v>2020</v>
      </c>
      <c r="C146" t="s">
        <v>3521</v>
      </c>
      <c r="D146" t="s">
        <v>3544</v>
      </c>
      <c r="E146" t="s">
        <v>107</v>
      </c>
      <c r="F146" s="152">
        <v>0</v>
      </c>
      <c r="G146" s="150">
        <v>0</v>
      </c>
      <c r="H146" s="152"/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/>
      <c r="O146" s="150">
        <v>70</v>
      </c>
    </row>
    <row r="147" spans="1:15" x14ac:dyDescent="0.45">
      <c r="A147" t="s">
        <v>51</v>
      </c>
      <c r="B147" s="150">
        <v>2020</v>
      </c>
      <c r="C147" t="s">
        <v>3521</v>
      </c>
      <c r="D147" t="s">
        <v>3545</v>
      </c>
      <c r="E147" t="s">
        <v>107</v>
      </c>
      <c r="F147" s="152">
        <v>0</v>
      </c>
      <c r="G147" s="150">
        <v>0</v>
      </c>
      <c r="H147" s="152"/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/>
      <c r="O147" s="150">
        <v>70</v>
      </c>
    </row>
    <row r="148" spans="1:15" x14ac:dyDescent="0.45">
      <c r="A148" t="s">
        <v>51</v>
      </c>
      <c r="B148" s="150">
        <v>2020</v>
      </c>
      <c r="C148" t="s">
        <v>3521</v>
      </c>
      <c r="D148" t="s">
        <v>3546</v>
      </c>
      <c r="E148" t="s">
        <v>107</v>
      </c>
      <c r="F148" s="152">
        <v>0</v>
      </c>
      <c r="G148" s="150">
        <v>0</v>
      </c>
      <c r="H148" s="152"/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/>
      <c r="O148" s="150">
        <v>45</v>
      </c>
    </row>
    <row r="149" spans="1:15" x14ac:dyDescent="0.45">
      <c r="A149" t="s">
        <v>51</v>
      </c>
      <c r="B149" s="150">
        <v>2020</v>
      </c>
      <c r="C149" t="s">
        <v>3521</v>
      </c>
      <c r="D149" t="s">
        <v>3547</v>
      </c>
      <c r="E149" t="s">
        <v>107</v>
      </c>
      <c r="F149" s="152">
        <v>0</v>
      </c>
      <c r="G149" s="150">
        <v>0</v>
      </c>
      <c r="H149" s="152"/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/>
      <c r="O149" s="150">
        <v>70</v>
      </c>
    </row>
    <row r="150" spans="1:15" x14ac:dyDescent="0.45">
      <c r="A150" t="s">
        <v>51</v>
      </c>
      <c r="B150" s="150">
        <v>2020</v>
      </c>
      <c r="C150" t="s">
        <v>3521</v>
      </c>
      <c r="D150" t="s">
        <v>3548</v>
      </c>
      <c r="E150" t="s">
        <v>107</v>
      </c>
      <c r="F150" s="152">
        <v>0</v>
      </c>
      <c r="G150" s="150">
        <v>0</v>
      </c>
      <c r="H150" s="152"/>
      <c r="I150" s="150">
        <v>0</v>
      </c>
      <c r="J150" s="150">
        <v>0</v>
      </c>
      <c r="K150" s="150">
        <v>0</v>
      </c>
      <c r="L150" s="150">
        <v>0</v>
      </c>
      <c r="M150" s="150">
        <v>0</v>
      </c>
      <c r="N150" s="150"/>
      <c r="O150" s="150">
        <v>70</v>
      </c>
    </row>
    <row r="151" spans="1:15" x14ac:dyDescent="0.45">
      <c r="A151" t="s">
        <v>51</v>
      </c>
      <c r="B151" s="150">
        <v>2020</v>
      </c>
      <c r="C151" t="s">
        <v>3521</v>
      </c>
      <c r="D151" t="s">
        <v>3549</v>
      </c>
      <c r="E151" t="s">
        <v>107</v>
      </c>
      <c r="F151" s="152">
        <v>0</v>
      </c>
      <c r="G151" s="150">
        <v>0</v>
      </c>
      <c r="H151" s="152"/>
      <c r="I151" s="150">
        <v>0</v>
      </c>
      <c r="J151" s="150">
        <v>0</v>
      </c>
      <c r="K151" s="150">
        <v>0</v>
      </c>
      <c r="L151" s="150">
        <v>0</v>
      </c>
      <c r="M151" s="150">
        <v>0</v>
      </c>
      <c r="N151" s="150"/>
      <c r="O151" s="150">
        <v>70</v>
      </c>
    </row>
    <row r="152" spans="1:15" x14ac:dyDescent="0.45">
      <c r="A152" t="s">
        <v>51</v>
      </c>
      <c r="B152" s="150">
        <v>2020</v>
      </c>
      <c r="C152" t="s">
        <v>3521</v>
      </c>
      <c r="D152" t="s">
        <v>3550</v>
      </c>
      <c r="E152" t="s">
        <v>107</v>
      </c>
      <c r="F152" s="152">
        <v>1.7958489656448364</v>
      </c>
      <c r="G152" s="150">
        <v>0</v>
      </c>
      <c r="H152" s="152">
        <v>11.814582824707031</v>
      </c>
      <c r="I152" s="150">
        <v>0</v>
      </c>
      <c r="J152" s="150">
        <v>0</v>
      </c>
      <c r="K152" s="150">
        <v>0</v>
      </c>
      <c r="L152" s="150">
        <v>0</v>
      </c>
      <c r="M152" s="150">
        <v>0</v>
      </c>
      <c r="N152" s="150">
        <v>5</v>
      </c>
      <c r="O152" s="150">
        <v>45</v>
      </c>
    </row>
    <row r="153" spans="1:15" x14ac:dyDescent="0.45">
      <c r="A153" t="s">
        <v>51</v>
      </c>
      <c r="B153" s="150">
        <v>2020</v>
      </c>
      <c r="C153" t="s">
        <v>3521</v>
      </c>
      <c r="D153" t="s">
        <v>3551</v>
      </c>
      <c r="E153" t="s">
        <v>107</v>
      </c>
      <c r="F153" s="152">
        <v>0</v>
      </c>
      <c r="G153" s="150">
        <v>0</v>
      </c>
      <c r="H153" s="152"/>
      <c r="I153" s="150">
        <v>0</v>
      </c>
      <c r="J153" s="150">
        <v>0</v>
      </c>
      <c r="K153" s="150">
        <v>0</v>
      </c>
      <c r="L153" s="150">
        <v>0</v>
      </c>
      <c r="M153" s="150">
        <v>0</v>
      </c>
      <c r="N153" s="150"/>
      <c r="O153" s="150">
        <v>70</v>
      </c>
    </row>
    <row r="154" spans="1:15" x14ac:dyDescent="0.45">
      <c r="A154" t="s">
        <v>51</v>
      </c>
      <c r="B154" s="150">
        <v>2020</v>
      </c>
      <c r="C154" t="s">
        <v>3522</v>
      </c>
      <c r="D154" t="s">
        <v>3552</v>
      </c>
      <c r="E154" t="s">
        <v>107</v>
      </c>
      <c r="F154" s="152">
        <v>0</v>
      </c>
      <c r="G154" s="150">
        <v>0</v>
      </c>
      <c r="H154" s="152"/>
      <c r="I154" s="150">
        <v>0</v>
      </c>
      <c r="J154" s="150">
        <v>0</v>
      </c>
      <c r="K154" s="150">
        <v>0</v>
      </c>
      <c r="L154" s="150">
        <v>0</v>
      </c>
      <c r="M154" s="150">
        <v>0</v>
      </c>
      <c r="N154" s="150"/>
      <c r="O154" s="150">
        <v>60</v>
      </c>
    </row>
    <row r="155" spans="1:15" x14ac:dyDescent="0.45">
      <c r="A155" t="s">
        <v>51</v>
      </c>
      <c r="B155" s="150">
        <v>2020</v>
      </c>
      <c r="C155" t="s">
        <v>3522</v>
      </c>
      <c r="D155" t="s">
        <v>3553</v>
      </c>
      <c r="E155" t="s">
        <v>107</v>
      </c>
      <c r="F155" s="152">
        <v>94.071189880371094</v>
      </c>
      <c r="G155" s="150">
        <v>0</v>
      </c>
      <c r="H155" s="152">
        <v>33.998592376708984</v>
      </c>
      <c r="I155" s="150">
        <v>0</v>
      </c>
      <c r="J155" s="150">
        <v>0</v>
      </c>
      <c r="K155" s="150">
        <v>0</v>
      </c>
      <c r="L155" s="150">
        <v>0</v>
      </c>
      <c r="M155" s="150">
        <v>0</v>
      </c>
      <c r="N155" s="150">
        <v>3.5899999141693115</v>
      </c>
      <c r="O155" s="150">
        <v>60</v>
      </c>
    </row>
    <row r="156" spans="1:15" x14ac:dyDescent="0.45">
      <c r="A156" t="s">
        <v>51</v>
      </c>
      <c r="B156" s="150">
        <v>2020</v>
      </c>
      <c r="C156" t="s">
        <v>3523</v>
      </c>
      <c r="D156" t="s">
        <v>3554</v>
      </c>
      <c r="E156" t="s">
        <v>267</v>
      </c>
      <c r="F156" s="152">
        <v>0</v>
      </c>
      <c r="G156" s="150">
        <v>0</v>
      </c>
      <c r="H156" s="152"/>
      <c r="I156" s="150">
        <v>0</v>
      </c>
      <c r="J156" s="150">
        <v>0</v>
      </c>
      <c r="K156" s="150">
        <v>0</v>
      </c>
      <c r="L156" s="150">
        <v>0</v>
      </c>
      <c r="M156" s="150">
        <v>0</v>
      </c>
      <c r="N156" s="150"/>
      <c r="O156" s="150">
        <v>45</v>
      </c>
    </row>
    <row r="157" spans="1:15" x14ac:dyDescent="0.45">
      <c r="A157" t="s">
        <v>51</v>
      </c>
      <c r="B157" s="150">
        <v>2020</v>
      </c>
      <c r="C157" t="s">
        <v>3523</v>
      </c>
      <c r="D157" t="s">
        <v>3555</v>
      </c>
      <c r="E157" t="s">
        <v>267</v>
      </c>
      <c r="F157" s="152">
        <v>11</v>
      </c>
      <c r="G157" s="150">
        <v>0</v>
      </c>
      <c r="H157" s="152">
        <v>11.272727012634277</v>
      </c>
      <c r="I157" s="150">
        <v>0</v>
      </c>
      <c r="J157" s="150">
        <v>0</v>
      </c>
      <c r="K157" s="150">
        <v>0</v>
      </c>
      <c r="L157" s="150">
        <v>0</v>
      </c>
      <c r="M157" s="150">
        <v>0</v>
      </c>
      <c r="N157" s="150">
        <v>5</v>
      </c>
      <c r="O157" s="150">
        <v>40</v>
      </c>
    </row>
    <row r="158" spans="1:15" x14ac:dyDescent="0.45">
      <c r="A158" t="s">
        <v>51</v>
      </c>
      <c r="B158" s="150">
        <v>2020</v>
      </c>
      <c r="C158" t="s">
        <v>3523</v>
      </c>
      <c r="D158" t="s">
        <v>3556</v>
      </c>
      <c r="E158" t="s">
        <v>267</v>
      </c>
      <c r="F158" s="152">
        <v>27</v>
      </c>
      <c r="G158" s="150">
        <v>18</v>
      </c>
      <c r="H158" s="152">
        <v>33.333332061767578</v>
      </c>
      <c r="I158" s="150">
        <v>0</v>
      </c>
      <c r="J158" s="150">
        <v>3.7000000476837158E-2</v>
      </c>
      <c r="K158" s="150">
        <v>0.33300000000000002</v>
      </c>
      <c r="L158" s="150">
        <v>0</v>
      </c>
      <c r="M158" s="150">
        <v>0</v>
      </c>
      <c r="N158" s="150">
        <v>3.8159999847412109</v>
      </c>
      <c r="O158" s="150">
        <v>35</v>
      </c>
    </row>
    <row r="159" spans="1:15" x14ac:dyDescent="0.45">
      <c r="A159" t="s">
        <v>51</v>
      </c>
      <c r="B159" s="150">
        <v>2020</v>
      </c>
      <c r="C159" t="s">
        <v>3523</v>
      </c>
      <c r="D159" t="s">
        <v>3557</v>
      </c>
      <c r="E159" t="s">
        <v>267</v>
      </c>
      <c r="F159" s="152">
        <v>2</v>
      </c>
      <c r="G159" s="150">
        <v>0</v>
      </c>
      <c r="H159" s="152">
        <v>7</v>
      </c>
      <c r="I159" s="150">
        <v>0</v>
      </c>
      <c r="J159" s="150">
        <v>0</v>
      </c>
      <c r="K159" s="150">
        <v>0</v>
      </c>
      <c r="L159" s="150">
        <v>0</v>
      </c>
      <c r="M159" s="150">
        <v>0</v>
      </c>
      <c r="N159" s="150">
        <v>5</v>
      </c>
      <c r="O159" s="150">
        <v>35</v>
      </c>
    </row>
    <row r="160" spans="1:15" x14ac:dyDescent="0.45">
      <c r="A160" t="s">
        <v>51</v>
      </c>
      <c r="B160" s="150">
        <v>2020</v>
      </c>
      <c r="C160" t="s">
        <v>3523</v>
      </c>
      <c r="D160" t="s">
        <v>3558</v>
      </c>
      <c r="E160" t="s">
        <v>267</v>
      </c>
      <c r="F160" s="152">
        <v>0</v>
      </c>
      <c r="G160" s="150">
        <v>0</v>
      </c>
      <c r="H160" s="152"/>
      <c r="I160" s="150">
        <v>0</v>
      </c>
      <c r="J160" s="150">
        <v>0</v>
      </c>
      <c r="K160" s="150">
        <v>0</v>
      </c>
      <c r="L160" s="150">
        <v>0</v>
      </c>
      <c r="M160" s="150">
        <v>0</v>
      </c>
      <c r="N160" s="150"/>
      <c r="O160" s="150">
        <v>40</v>
      </c>
    </row>
    <row r="161" spans="1:15" x14ac:dyDescent="0.45">
      <c r="A161" t="s">
        <v>51</v>
      </c>
      <c r="B161" s="150">
        <v>2020</v>
      </c>
      <c r="C161" t="s">
        <v>3523</v>
      </c>
      <c r="D161" t="s">
        <v>3559</v>
      </c>
      <c r="E161" t="s">
        <v>267</v>
      </c>
      <c r="F161" s="152">
        <v>0</v>
      </c>
      <c r="G161" s="150">
        <v>0</v>
      </c>
      <c r="H161" s="152"/>
      <c r="I161" s="150">
        <v>0</v>
      </c>
      <c r="J161" s="150">
        <v>0</v>
      </c>
      <c r="K161" s="150">
        <v>0</v>
      </c>
      <c r="L161" s="150">
        <v>0</v>
      </c>
      <c r="M161" s="150">
        <v>0</v>
      </c>
      <c r="N161" s="150"/>
      <c r="O161" s="150">
        <v>35</v>
      </c>
    </row>
    <row r="162" spans="1:15" x14ac:dyDescent="0.45">
      <c r="A162" t="s">
        <v>51</v>
      </c>
      <c r="B162" s="150">
        <v>2020</v>
      </c>
      <c r="C162" t="s">
        <v>3523</v>
      </c>
      <c r="D162" t="s">
        <v>3560</v>
      </c>
      <c r="E162" t="s">
        <v>267</v>
      </c>
      <c r="F162" s="152">
        <v>17</v>
      </c>
      <c r="G162" s="150">
        <v>0</v>
      </c>
      <c r="H162" s="152">
        <v>9.9411764144897461</v>
      </c>
      <c r="I162" s="150">
        <v>0</v>
      </c>
      <c r="J162" s="150">
        <v>5.000000074505806E-2</v>
      </c>
      <c r="K162" s="150">
        <v>0</v>
      </c>
      <c r="L162" s="150">
        <v>0</v>
      </c>
      <c r="M162" s="150">
        <v>0</v>
      </c>
      <c r="N162" s="150">
        <v>4.25</v>
      </c>
      <c r="O162" s="150">
        <v>35</v>
      </c>
    </row>
    <row r="163" spans="1:15" x14ac:dyDescent="0.45">
      <c r="A163" t="s">
        <v>51</v>
      </c>
      <c r="B163" s="150">
        <v>2020</v>
      </c>
      <c r="C163" t="s">
        <v>3523</v>
      </c>
      <c r="D163" t="s">
        <v>3561</v>
      </c>
      <c r="E163" t="s">
        <v>267</v>
      </c>
      <c r="F163" s="152">
        <v>0</v>
      </c>
      <c r="G163" s="150">
        <v>0</v>
      </c>
      <c r="H163" s="152"/>
      <c r="I163" s="150">
        <v>0</v>
      </c>
      <c r="J163" s="150">
        <v>0</v>
      </c>
      <c r="K163" s="150">
        <v>0</v>
      </c>
      <c r="L163" s="150">
        <v>0</v>
      </c>
      <c r="M163" s="150">
        <v>0</v>
      </c>
      <c r="N163" s="150"/>
      <c r="O163" s="150">
        <v>35</v>
      </c>
    </row>
    <row r="164" spans="1:15" x14ac:dyDescent="0.45">
      <c r="A164" t="s">
        <v>51</v>
      </c>
      <c r="B164" s="150">
        <v>2020</v>
      </c>
      <c r="C164" t="s">
        <v>3523</v>
      </c>
      <c r="D164" t="s">
        <v>3562</v>
      </c>
      <c r="E164" t="s">
        <v>267</v>
      </c>
      <c r="F164" s="152">
        <v>0</v>
      </c>
      <c r="G164" s="150">
        <v>0</v>
      </c>
      <c r="H164" s="152"/>
      <c r="I164" s="150">
        <v>0</v>
      </c>
      <c r="J164" s="150">
        <v>0</v>
      </c>
      <c r="K164" s="150">
        <v>0</v>
      </c>
      <c r="L164" s="150">
        <v>0</v>
      </c>
      <c r="M164" s="150">
        <v>0</v>
      </c>
      <c r="N164" s="150"/>
      <c r="O164" s="150">
        <v>40</v>
      </c>
    </row>
    <row r="165" spans="1:15" x14ac:dyDescent="0.45">
      <c r="A165" t="s">
        <v>51</v>
      </c>
      <c r="B165" s="150">
        <v>2020</v>
      </c>
      <c r="C165" t="s">
        <v>3524</v>
      </c>
      <c r="D165" t="s">
        <v>3563</v>
      </c>
      <c r="E165" t="s">
        <v>267</v>
      </c>
      <c r="F165" s="152">
        <v>7</v>
      </c>
      <c r="G165" s="150">
        <v>4</v>
      </c>
      <c r="H165" s="152">
        <v>35.571430206298828</v>
      </c>
      <c r="I165" s="150">
        <v>0</v>
      </c>
      <c r="J165" s="150">
        <v>0</v>
      </c>
      <c r="K165" s="150">
        <v>0</v>
      </c>
      <c r="L165" s="150">
        <v>0</v>
      </c>
      <c r="M165" s="150">
        <v>0</v>
      </c>
      <c r="N165" s="150">
        <v>4.7140002250671387</v>
      </c>
      <c r="O165" s="150">
        <v>40</v>
      </c>
    </row>
    <row r="166" spans="1:15" x14ac:dyDescent="0.45">
      <c r="A166" t="s">
        <v>52</v>
      </c>
      <c r="B166" s="150">
        <v>2020</v>
      </c>
      <c r="C166" t="s">
        <v>3515</v>
      </c>
      <c r="D166" t="s">
        <v>3526</v>
      </c>
      <c r="E166" t="s">
        <v>107</v>
      </c>
      <c r="F166" s="152">
        <v>1.7555615901947021</v>
      </c>
      <c r="G166" s="150">
        <v>0</v>
      </c>
      <c r="H166" s="152">
        <v>10.501243591308594</v>
      </c>
      <c r="I166" s="150">
        <v>0</v>
      </c>
      <c r="J166" s="150">
        <v>0</v>
      </c>
      <c r="K166" s="150">
        <v>0</v>
      </c>
      <c r="L166" s="150">
        <v>0</v>
      </c>
      <c r="M166" s="150">
        <v>0</v>
      </c>
      <c r="N166" s="150">
        <v>5</v>
      </c>
      <c r="O166" s="150">
        <v>70</v>
      </c>
    </row>
    <row r="167" spans="1:15" x14ac:dyDescent="0.45">
      <c r="A167" t="s">
        <v>52</v>
      </c>
      <c r="B167" s="150">
        <v>2020</v>
      </c>
      <c r="C167" t="s">
        <v>3515</v>
      </c>
      <c r="D167" t="s">
        <v>3527</v>
      </c>
      <c r="E167" t="s">
        <v>107</v>
      </c>
      <c r="F167" s="152">
        <v>20.512739181518555</v>
      </c>
      <c r="G167" s="150">
        <v>0</v>
      </c>
      <c r="H167" s="152">
        <v>36.582389831542969</v>
      </c>
      <c r="I167" s="150">
        <v>0</v>
      </c>
      <c r="J167" s="150">
        <v>0.14720000326633453</v>
      </c>
      <c r="K167" s="150">
        <v>0</v>
      </c>
      <c r="L167" s="150">
        <v>0</v>
      </c>
      <c r="M167" s="150">
        <v>0</v>
      </c>
      <c r="N167" s="150">
        <v>3.4774000644683838</v>
      </c>
      <c r="O167" s="150">
        <v>70</v>
      </c>
    </row>
    <row r="168" spans="1:15" x14ac:dyDescent="0.45">
      <c r="A168" t="s">
        <v>52</v>
      </c>
      <c r="B168" s="150">
        <v>2020</v>
      </c>
      <c r="C168" t="s">
        <v>3515</v>
      </c>
      <c r="D168" t="s">
        <v>3528</v>
      </c>
      <c r="E168" t="s">
        <v>107</v>
      </c>
      <c r="F168" s="152">
        <v>202.19436645507813</v>
      </c>
      <c r="G168" s="150">
        <v>0.52927637100219727</v>
      </c>
      <c r="H168" s="152">
        <v>11.141793251037598</v>
      </c>
      <c r="I168" s="150">
        <v>0</v>
      </c>
      <c r="J168" s="150">
        <v>1.3799999840557575E-2</v>
      </c>
      <c r="K168" s="150">
        <v>4.5999999999999999E-3</v>
      </c>
      <c r="L168" s="150">
        <v>0</v>
      </c>
      <c r="M168" s="150">
        <v>0</v>
      </c>
      <c r="N168" s="150">
        <v>4.7333002090454102</v>
      </c>
      <c r="O168" s="150">
        <v>45</v>
      </c>
    </row>
    <row r="169" spans="1:15" x14ac:dyDescent="0.45">
      <c r="A169" t="s">
        <v>52</v>
      </c>
      <c r="B169" s="150">
        <v>2020</v>
      </c>
      <c r="C169" t="s">
        <v>3516</v>
      </c>
      <c r="D169" t="s">
        <v>3529</v>
      </c>
      <c r="E169" t="s">
        <v>107</v>
      </c>
      <c r="F169" s="152">
        <v>0</v>
      </c>
      <c r="G169" s="150">
        <v>0</v>
      </c>
      <c r="H169" s="152"/>
      <c r="I169" s="150">
        <v>0</v>
      </c>
      <c r="J169" s="150">
        <v>0</v>
      </c>
      <c r="K169" s="150">
        <v>0</v>
      </c>
      <c r="L169" s="150">
        <v>0</v>
      </c>
      <c r="M169" s="150">
        <v>0</v>
      </c>
      <c r="N169" s="150"/>
      <c r="O169" s="150">
        <v>60</v>
      </c>
    </row>
    <row r="170" spans="1:15" x14ac:dyDescent="0.45">
      <c r="A170" t="s">
        <v>52</v>
      </c>
      <c r="B170" s="150">
        <v>2020</v>
      </c>
      <c r="C170" t="s">
        <v>3516</v>
      </c>
      <c r="D170" t="s">
        <v>3530</v>
      </c>
      <c r="E170" t="s">
        <v>107</v>
      </c>
      <c r="F170" s="152">
        <v>1455.8787841796875</v>
      </c>
      <c r="G170" s="150">
        <v>151.11260986328125</v>
      </c>
      <c r="H170" s="152">
        <v>37.070159912109375</v>
      </c>
      <c r="I170" s="150">
        <v>2.4100000038743019E-2</v>
      </c>
      <c r="J170" s="150">
        <v>7.9400002956390381E-2</v>
      </c>
      <c r="K170" s="150">
        <v>6.8400000000000002E-2</v>
      </c>
      <c r="L170" s="150">
        <v>0</v>
      </c>
      <c r="M170" s="150">
        <v>0</v>
      </c>
      <c r="N170" s="150">
        <v>3.6686000823974609</v>
      </c>
      <c r="O170" s="150">
        <v>60</v>
      </c>
    </row>
    <row r="171" spans="1:15" x14ac:dyDescent="0.45">
      <c r="A171" t="s">
        <v>52</v>
      </c>
      <c r="B171" s="150">
        <v>2020</v>
      </c>
      <c r="C171" t="s">
        <v>3516</v>
      </c>
      <c r="D171" t="s">
        <v>3531</v>
      </c>
      <c r="E171" t="s">
        <v>107</v>
      </c>
      <c r="F171" s="152">
        <v>0</v>
      </c>
      <c r="G171" s="150">
        <v>0</v>
      </c>
      <c r="H171" s="152"/>
      <c r="I171" s="150">
        <v>0</v>
      </c>
      <c r="J171" s="150">
        <v>0</v>
      </c>
      <c r="K171" s="150">
        <v>0</v>
      </c>
      <c r="L171" s="150">
        <v>0</v>
      </c>
      <c r="M171" s="150">
        <v>0</v>
      </c>
      <c r="N171" s="150"/>
      <c r="O171" s="150">
        <v>60</v>
      </c>
    </row>
    <row r="172" spans="1:15" x14ac:dyDescent="0.45">
      <c r="A172" t="s">
        <v>52</v>
      </c>
      <c r="B172" s="150">
        <v>2020</v>
      </c>
      <c r="C172" t="s">
        <v>3569</v>
      </c>
      <c r="D172" t="s">
        <v>3570</v>
      </c>
      <c r="E172" t="s">
        <v>267</v>
      </c>
      <c r="F172" s="152">
        <v>26074</v>
      </c>
      <c r="G172" s="150">
        <v>233</v>
      </c>
      <c r="H172" s="152">
        <v>28.621025085449219</v>
      </c>
      <c r="I172" s="150">
        <v>2.3000000510364771E-3</v>
      </c>
      <c r="J172" s="150">
        <v>2.9899999499320984E-2</v>
      </c>
      <c r="K172" s="150">
        <v>3.8300000000000001E-2</v>
      </c>
      <c r="L172" s="150">
        <v>0</v>
      </c>
      <c r="M172" s="150">
        <v>1</v>
      </c>
      <c r="N172" s="150">
        <v>4.1880998611450195</v>
      </c>
      <c r="O172" s="150">
        <v>60</v>
      </c>
    </row>
    <row r="173" spans="1:15" x14ac:dyDescent="0.45">
      <c r="A173" t="s">
        <v>52</v>
      </c>
      <c r="B173" s="150">
        <v>2020</v>
      </c>
      <c r="C173" t="s">
        <v>3569</v>
      </c>
      <c r="D173" t="s">
        <v>3571</v>
      </c>
      <c r="E173" t="s">
        <v>267</v>
      </c>
      <c r="F173" s="152">
        <v>64</v>
      </c>
      <c r="G173" s="150">
        <v>9</v>
      </c>
      <c r="H173" s="152">
        <v>29.421875</v>
      </c>
      <c r="I173" s="150">
        <v>0</v>
      </c>
      <c r="J173" s="150">
        <v>0</v>
      </c>
      <c r="K173" s="150">
        <v>0</v>
      </c>
      <c r="L173" s="150">
        <v>0</v>
      </c>
      <c r="M173" s="150">
        <v>0</v>
      </c>
      <c r="N173" s="150">
        <v>4</v>
      </c>
      <c r="O173" s="150">
        <v>60</v>
      </c>
    </row>
    <row r="174" spans="1:15" x14ac:dyDescent="0.45">
      <c r="A174" t="s">
        <v>52</v>
      </c>
      <c r="B174" s="150">
        <v>2020</v>
      </c>
      <c r="C174" t="s">
        <v>3569</v>
      </c>
      <c r="D174" t="s">
        <v>3510</v>
      </c>
      <c r="E174" t="s">
        <v>267</v>
      </c>
      <c r="F174" s="152">
        <v>1858</v>
      </c>
      <c r="G174" s="150">
        <v>112.5</v>
      </c>
      <c r="H174" s="152">
        <v>15.036060333251953</v>
      </c>
      <c r="I174" s="150">
        <v>8.9299999177455902E-2</v>
      </c>
      <c r="J174" s="150">
        <v>4.5800000429153442E-2</v>
      </c>
      <c r="K174" s="150">
        <v>8.1100000000000005E-2</v>
      </c>
      <c r="L174" s="150">
        <v>0</v>
      </c>
      <c r="M174" s="150">
        <v>0</v>
      </c>
      <c r="N174" s="150">
        <v>3.9886999130249023</v>
      </c>
      <c r="O174" s="150">
        <v>45</v>
      </c>
    </row>
    <row r="175" spans="1:15" x14ac:dyDescent="0.45">
      <c r="A175" t="s">
        <v>52</v>
      </c>
      <c r="B175" s="150">
        <v>2020</v>
      </c>
      <c r="C175" t="s">
        <v>3517</v>
      </c>
      <c r="D175" t="s">
        <v>3532</v>
      </c>
      <c r="E175" t="s">
        <v>267</v>
      </c>
      <c r="F175" s="152">
        <v>887</v>
      </c>
      <c r="G175" s="150"/>
      <c r="H175" s="152">
        <v>11.880226135253906</v>
      </c>
      <c r="I175" s="150">
        <v>0.41670000553131104</v>
      </c>
      <c r="J175" s="150">
        <v>0.58329999446868896</v>
      </c>
      <c r="K175" s="150">
        <v>1</v>
      </c>
      <c r="L175" s="150">
        <v>0</v>
      </c>
      <c r="M175" s="150">
        <v>2</v>
      </c>
      <c r="N175" s="150">
        <v>1.583299994468689</v>
      </c>
      <c r="O175" s="150"/>
    </row>
    <row r="176" spans="1:15" x14ac:dyDescent="0.45">
      <c r="A176" t="s">
        <v>52</v>
      </c>
      <c r="B176" s="150">
        <v>2020</v>
      </c>
      <c r="C176" t="s">
        <v>197</v>
      </c>
      <c r="D176" t="s">
        <v>3533</v>
      </c>
      <c r="E176" t="s">
        <v>267</v>
      </c>
      <c r="F176" s="152">
        <v>0</v>
      </c>
      <c r="G176" s="150">
        <v>0</v>
      </c>
      <c r="H176" s="152"/>
      <c r="I176" s="150">
        <v>0</v>
      </c>
      <c r="J176" s="150">
        <v>0</v>
      </c>
      <c r="K176" s="150">
        <v>0</v>
      </c>
      <c r="L176" s="150">
        <v>0</v>
      </c>
      <c r="M176" s="150">
        <v>0</v>
      </c>
      <c r="N176" s="150"/>
      <c r="O176" s="150">
        <v>45</v>
      </c>
    </row>
    <row r="177" spans="1:15" x14ac:dyDescent="0.45">
      <c r="A177" t="s">
        <v>52</v>
      </c>
      <c r="B177" s="150">
        <v>2020</v>
      </c>
      <c r="C177" t="s">
        <v>197</v>
      </c>
      <c r="D177" t="s">
        <v>3534</v>
      </c>
      <c r="E177" t="s">
        <v>267</v>
      </c>
      <c r="F177" s="152">
        <v>40</v>
      </c>
      <c r="G177" s="150">
        <v>0</v>
      </c>
      <c r="H177" s="152">
        <v>10.875</v>
      </c>
      <c r="I177" s="150">
        <v>0</v>
      </c>
      <c r="J177" s="150">
        <v>0</v>
      </c>
      <c r="K177" s="150">
        <v>0</v>
      </c>
      <c r="L177" s="150">
        <v>0</v>
      </c>
      <c r="M177" s="150">
        <v>0</v>
      </c>
      <c r="N177" s="150">
        <v>4.1621999740600586</v>
      </c>
      <c r="O177" s="150">
        <v>40</v>
      </c>
    </row>
    <row r="178" spans="1:15" x14ac:dyDescent="0.45">
      <c r="A178" t="s">
        <v>52</v>
      </c>
      <c r="B178" s="150">
        <v>2020</v>
      </c>
      <c r="C178" t="s">
        <v>197</v>
      </c>
      <c r="D178" t="s">
        <v>3535</v>
      </c>
      <c r="E178" t="s">
        <v>267</v>
      </c>
      <c r="F178" s="152">
        <v>278</v>
      </c>
      <c r="G178" s="150">
        <v>12</v>
      </c>
      <c r="H178" s="152">
        <v>11.312949180603027</v>
      </c>
      <c r="I178" s="150">
        <v>5.0799999386072159E-2</v>
      </c>
      <c r="J178" s="150">
        <v>5.0799999386072159E-2</v>
      </c>
      <c r="K178" s="150">
        <v>5.0799999999999998E-2</v>
      </c>
      <c r="L178" s="150">
        <v>0</v>
      </c>
      <c r="M178" s="150">
        <v>0</v>
      </c>
      <c r="N178" s="150">
        <v>4.0662999153137207</v>
      </c>
      <c r="O178" s="150">
        <v>40</v>
      </c>
    </row>
    <row r="179" spans="1:15" x14ac:dyDescent="0.45">
      <c r="A179" t="s">
        <v>52</v>
      </c>
      <c r="B179" s="150">
        <v>2020</v>
      </c>
      <c r="C179" t="s">
        <v>197</v>
      </c>
      <c r="D179" t="s">
        <v>3536</v>
      </c>
      <c r="E179" t="s">
        <v>267</v>
      </c>
      <c r="F179" s="152">
        <v>0</v>
      </c>
      <c r="G179" s="150">
        <v>0</v>
      </c>
      <c r="H179" s="152"/>
      <c r="I179" s="150">
        <v>0</v>
      </c>
      <c r="J179" s="150">
        <v>0</v>
      </c>
      <c r="K179" s="150">
        <v>0</v>
      </c>
      <c r="L179" s="150">
        <v>0</v>
      </c>
      <c r="M179" s="150">
        <v>0</v>
      </c>
      <c r="N179" s="150"/>
      <c r="O179" s="150">
        <v>35</v>
      </c>
    </row>
    <row r="180" spans="1:15" x14ac:dyDescent="0.45">
      <c r="A180" t="s">
        <v>52</v>
      </c>
      <c r="B180" s="150">
        <v>2020</v>
      </c>
      <c r="C180" t="s">
        <v>197</v>
      </c>
      <c r="D180" t="s">
        <v>3537</v>
      </c>
      <c r="E180" t="s">
        <v>267</v>
      </c>
      <c r="F180" s="152">
        <v>5061</v>
      </c>
      <c r="G180" s="150">
        <v>520</v>
      </c>
      <c r="H180" s="152">
        <v>17.989702224731445</v>
      </c>
      <c r="I180" s="150">
        <v>0.10149999707937241</v>
      </c>
      <c r="J180" s="150">
        <v>0.10530000180006027</v>
      </c>
      <c r="K180" s="150">
        <v>0.26850000000000002</v>
      </c>
      <c r="L180" s="150">
        <v>0</v>
      </c>
      <c r="M180" s="150">
        <v>11</v>
      </c>
      <c r="N180" s="150">
        <v>3.5395998954772949</v>
      </c>
      <c r="O180" s="150">
        <v>35</v>
      </c>
    </row>
    <row r="181" spans="1:15" x14ac:dyDescent="0.45">
      <c r="A181" t="s">
        <v>52</v>
      </c>
      <c r="B181" s="150">
        <v>2020</v>
      </c>
      <c r="C181" t="s">
        <v>3518</v>
      </c>
      <c r="D181" t="s">
        <v>3538</v>
      </c>
      <c r="E181" t="s">
        <v>267</v>
      </c>
      <c r="F181" s="152">
        <v>917</v>
      </c>
      <c r="G181" s="150">
        <v>9</v>
      </c>
      <c r="H181" s="152">
        <v>12.684152603149414</v>
      </c>
      <c r="I181" s="150">
        <v>0</v>
      </c>
      <c r="J181" s="150">
        <v>1.2299999594688416E-2</v>
      </c>
      <c r="K181" s="150">
        <v>1.12E-2</v>
      </c>
      <c r="L181" s="150">
        <v>0</v>
      </c>
      <c r="M181" s="150">
        <v>2</v>
      </c>
      <c r="N181" s="150">
        <v>3.8882999420166016</v>
      </c>
      <c r="O181" s="150">
        <v>45</v>
      </c>
    </row>
    <row r="182" spans="1:15" x14ac:dyDescent="0.45">
      <c r="A182" t="s">
        <v>52</v>
      </c>
      <c r="B182" s="150">
        <v>2020</v>
      </c>
      <c r="C182" t="s">
        <v>3518</v>
      </c>
      <c r="D182" t="s">
        <v>3539</v>
      </c>
      <c r="E182" t="s">
        <v>267</v>
      </c>
      <c r="F182" s="152">
        <v>3177</v>
      </c>
      <c r="G182" s="150">
        <v>98.5</v>
      </c>
      <c r="H182" s="152">
        <v>16.209199905395508</v>
      </c>
      <c r="I182" s="150">
        <v>0</v>
      </c>
      <c r="J182" s="150">
        <v>6.1700001358985901E-2</v>
      </c>
      <c r="K182" s="150">
        <v>7.9000000000000008E-3</v>
      </c>
      <c r="L182" s="150">
        <v>0</v>
      </c>
      <c r="M182" s="150">
        <v>3</v>
      </c>
      <c r="N182" s="150">
        <v>3.7197000980377197</v>
      </c>
      <c r="O182" s="150">
        <v>45</v>
      </c>
    </row>
    <row r="183" spans="1:15" x14ac:dyDescent="0.45">
      <c r="A183" t="s">
        <v>52</v>
      </c>
      <c r="B183" s="150">
        <v>2020</v>
      </c>
      <c r="C183" t="s">
        <v>3518</v>
      </c>
      <c r="D183" t="s">
        <v>3540</v>
      </c>
      <c r="E183" t="s">
        <v>267</v>
      </c>
      <c r="F183" s="152">
        <v>7</v>
      </c>
      <c r="G183" s="150">
        <v>0</v>
      </c>
      <c r="H183" s="152">
        <v>9.2857141494750977</v>
      </c>
      <c r="I183" s="150">
        <v>0</v>
      </c>
      <c r="J183" s="150">
        <v>0</v>
      </c>
      <c r="K183" s="150">
        <v>0</v>
      </c>
      <c r="L183" s="150">
        <v>0</v>
      </c>
      <c r="M183" s="150">
        <v>0</v>
      </c>
      <c r="N183" s="150">
        <v>4.6666998863220215</v>
      </c>
      <c r="O183" s="150">
        <v>45</v>
      </c>
    </row>
    <row r="184" spans="1:15" x14ac:dyDescent="0.45">
      <c r="A184" t="s">
        <v>52</v>
      </c>
      <c r="B184" s="150">
        <v>2020</v>
      </c>
      <c r="C184" t="s">
        <v>3519</v>
      </c>
      <c r="D184" t="s">
        <v>3541</v>
      </c>
      <c r="E184" t="s">
        <v>107</v>
      </c>
      <c r="F184" s="152">
        <v>799.88433837890625</v>
      </c>
      <c r="G184" s="150">
        <v>0</v>
      </c>
      <c r="H184" s="152">
        <v>14.233320236206055</v>
      </c>
      <c r="I184" s="150">
        <v>7.4000000022351742E-3</v>
      </c>
      <c r="J184" s="150">
        <v>1.119999960064888E-2</v>
      </c>
      <c r="K184" s="150">
        <v>7.4000000000000003E-3</v>
      </c>
      <c r="L184" s="150">
        <v>0</v>
      </c>
      <c r="M184" s="150">
        <v>11.00184525206582</v>
      </c>
      <c r="N184" s="150">
        <v>4.5064001083374023</v>
      </c>
      <c r="O184" s="150">
        <v>70</v>
      </c>
    </row>
    <row r="185" spans="1:15" x14ac:dyDescent="0.45">
      <c r="A185" t="s">
        <v>52</v>
      </c>
      <c r="B185" s="150">
        <v>2020</v>
      </c>
      <c r="C185" t="s">
        <v>3520</v>
      </c>
      <c r="D185" t="s">
        <v>3542</v>
      </c>
      <c r="E185" t="s">
        <v>107</v>
      </c>
      <c r="F185" s="152">
        <v>723.20526123046875</v>
      </c>
      <c r="G185" s="150">
        <v>0.75364410877227783</v>
      </c>
      <c r="H185" s="152">
        <v>24.418285369873047</v>
      </c>
      <c r="I185" s="150">
        <v>0</v>
      </c>
      <c r="J185" s="150">
        <v>2.0000000949949026E-3</v>
      </c>
      <c r="K185" s="150">
        <v>6.8999999999999999E-3</v>
      </c>
      <c r="L185" s="150">
        <v>0</v>
      </c>
      <c r="M185" s="150">
        <v>0.46827841578543949</v>
      </c>
      <c r="N185" s="150">
        <v>4.0598998069763184</v>
      </c>
      <c r="O185" s="150">
        <v>60</v>
      </c>
    </row>
    <row r="186" spans="1:15" x14ac:dyDescent="0.45">
      <c r="A186" t="s">
        <v>52</v>
      </c>
      <c r="B186" s="150">
        <v>2020</v>
      </c>
      <c r="C186" t="s">
        <v>3521</v>
      </c>
      <c r="D186" t="s">
        <v>3543</v>
      </c>
      <c r="E186" t="s">
        <v>107</v>
      </c>
      <c r="F186" s="152">
        <v>0</v>
      </c>
      <c r="G186" s="150">
        <v>0</v>
      </c>
      <c r="H186" s="152"/>
      <c r="I186" s="150">
        <v>0</v>
      </c>
      <c r="J186" s="150">
        <v>0</v>
      </c>
      <c r="K186" s="150">
        <v>0</v>
      </c>
      <c r="L186" s="150">
        <v>0</v>
      </c>
      <c r="M186" s="150">
        <v>0</v>
      </c>
      <c r="N186" s="150"/>
      <c r="O186" s="150">
        <v>70</v>
      </c>
    </row>
    <row r="187" spans="1:15" x14ac:dyDescent="0.45">
      <c r="A187" t="s">
        <v>52</v>
      </c>
      <c r="B187" s="150">
        <v>2020</v>
      </c>
      <c r="C187" t="s">
        <v>3521</v>
      </c>
      <c r="D187" t="s">
        <v>3544</v>
      </c>
      <c r="E187" t="s">
        <v>107</v>
      </c>
      <c r="F187" s="152">
        <v>0</v>
      </c>
      <c r="G187" s="150">
        <v>0</v>
      </c>
      <c r="H187" s="152"/>
      <c r="I187" s="150">
        <v>0</v>
      </c>
      <c r="J187" s="150">
        <v>0</v>
      </c>
      <c r="K187" s="150">
        <v>0</v>
      </c>
      <c r="L187" s="150">
        <v>0</v>
      </c>
      <c r="M187" s="150">
        <v>0</v>
      </c>
      <c r="N187" s="150"/>
      <c r="O187" s="150">
        <v>70</v>
      </c>
    </row>
    <row r="188" spans="1:15" x14ac:dyDescent="0.45">
      <c r="A188" t="s">
        <v>52</v>
      </c>
      <c r="B188" s="150">
        <v>2020</v>
      </c>
      <c r="C188" t="s">
        <v>3521</v>
      </c>
      <c r="D188" t="s">
        <v>3545</v>
      </c>
      <c r="E188" t="s">
        <v>107</v>
      </c>
      <c r="F188" s="152">
        <v>0</v>
      </c>
      <c r="G188" s="150">
        <v>0</v>
      </c>
      <c r="H188" s="152"/>
      <c r="I188" s="150">
        <v>0</v>
      </c>
      <c r="J188" s="150">
        <v>0</v>
      </c>
      <c r="K188" s="150">
        <v>0</v>
      </c>
      <c r="L188" s="150">
        <v>0</v>
      </c>
      <c r="M188" s="150">
        <v>0</v>
      </c>
      <c r="N188" s="150"/>
      <c r="O188" s="150">
        <v>70</v>
      </c>
    </row>
    <row r="189" spans="1:15" x14ac:dyDescent="0.45">
      <c r="A189" t="s">
        <v>52</v>
      </c>
      <c r="B189" s="150">
        <v>2020</v>
      </c>
      <c r="C189" t="s">
        <v>3521</v>
      </c>
      <c r="D189" t="s">
        <v>3546</v>
      </c>
      <c r="E189" t="s">
        <v>107</v>
      </c>
      <c r="F189" s="152">
        <v>0</v>
      </c>
      <c r="G189" s="150">
        <v>0</v>
      </c>
      <c r="H189" s="152"/>
      <c r="I189" s="150">
        <v>0</v>
      </c>
      <c r="J189" s="150">
        <v>0</v>
      </c>
      <c r="K189" s="150">
        <v>0</v>
      </c>
      <c r="L189" s="150">
        <v>0</v>
      </c>
      <c r="M189" s="150">
        <v>0</v>
      </c>
      <c r="N189" s="150"/>
      <c r="O189" s="150">
        <v>45</v>
      </c>
    </row>
    <row r="190" spans="1:15" x14ac:dyDescent="0.45">
      <c r="A190" t="s">
        <v>52</v>
      </c>
      <c r="B190" s="150">
        <v>2020</v>
      </c>
      <c r="C190" t="s">
        <v>3521</v>
      </c>
      <c r="D190" t="s">
        <v>3547</v>
      </c>
      <c r="E190" t="s">
        <v>107</v>
      </c>
      <c r="F190" s="152">
        <v>0</v>
      </c>
      <c r="G190" s="150">
        <v>0</v>
      </c>
      <c r="H190" s="152"/>
      <c r="I190" s="150">
        <v>0</v>
      </c>
      <c r="J190" s="150">
        <v>0</v>
      </c>
      <c r="K190" s="150">
        <v>0</v>
      </c>
      <c r="L190" s="150">
        <v>0</v>
      </c>
      <c r="M190" s="150">
        <v>0</v>
      </c>
      <c r="N190" s="150"/>
      <c r="O190" s="150">
        <v>70</v>
      </c>
    </row>
    <row r="191" spans="1:15" x14ac:dyDescent="0.45">
      <c r="A191" t="s">
        <v>52</v>
      </c>
      <c r="B191" s="150">
        <v>2020</v>
      </c>
      <c r="C191" t="s">
        <v>3521</v>
      </c>
      <c r="D191" t="s">
        <v>3548</v>
      </c>
      <c r="E191" t="s">
        <v>107</v>
      </c>
      <c r="F191" s="152">
        <v>0</v>
      </c>
      <c r="G191" s="150">
        <v>0</v>
      </c>
      <c r="H191" s="152"/>
      <c r="I191" s="150">
        <v>0</v>
      </c>
      <c r="J191" s="150">
        <v>0</v>
      </c>
      <c r="K191" s="150">
        <v>0</v>
      </c>
      <c r="L191" s="150">
        <v>0</v>
      </c>
      <c r="M191" s="150">
        <v>0</v>
      </c>
      <c r="N191" s="150"/>
      <c r="O191" s="150">
        <v>70</v>
      </c>
    </row>
    <row r="192" spans="1:15" x14ac:dyDescent="0.45">
      <c r="A192" t="s">
        <v>52</v>
      </c>
      <c r="B192" s="150">
        <v>2020</v>
      </c>
      <c r="C192" t="s">
        <v>3521</v>
      </c>
      <c r="D192" t="s">
        <v>3549</v>
      </c>
      <c r="E192" t="s">
        <v>107</v>
      </c>
      <c r="F192" s="152">
        <v>0</v>
      </c>
      <c r="G192" s="150">
        <v>0</v>
      </c>
      <c r="H192" s="152"/>
      <c r="I192" s="150">
        <v>0</v>
      </c>
      <c r="J192" s="150">
        <v>0</v>
      </c>
      <c r="K192" s="150">
        <v>0</v>
      </c>
      <c r="L192" s="150">
        <v>0</v>
      </c>
      <c r="M192" s="150">
        <v>0</v>
      </c>
      <c r="N192" s="150"/>
      <c r="O192" s="150">
        <v>70</v>
      </c>
    </row>
    <row r="193" spans="1:15" x14ac:dyDescent="0.45">
      <c r="A193" t="s">
        <v>52</v>
      </c>
      <c r="B193" s="150">
        <v>2020</v>
      </c>
      <c r="C193" t="s">
        <v>3521</v>
      </c>
      <c r="D193" t="s">
        <v>3550</v>
      </c>
      <c r="E193" t="s">
        <v>107</v>
      </c>
      <c r="F193" s="152">
        <v>1.1471657752990723</v>
      </c>
      <c r="G193" s="150">
        <v>0</v>
      </c>
      <c r="H193" s="152">
        <v>17.895210266113281</v>
      </c>
      <c r="I193" s="150">
        <v>0</v>
      </c>
      <c r="J193" s="150">
        <v>0</v>
      </c>
      <c r="K193" s="150">
        <v>0</v>
      </c>
      <c r="L193" s="150">
        <v>0</v>
      </c>
      <c r="M193" s="150">
        <v>0</v>
      </c>
      <c r="N193" s="150">
        <v>4.5664000511169434</v>
      </c>
      <c r="O193" s="150">
        <v>45</v>
      </c>
    </row>
    <row r="194" spans="1:15" x14ac:dyDescent="0.45">
      <c r="A194" t="s">
        <v>52</v>
      </c>
      <c r="B194" s="150">
        <v>2020</v>
      </c>
      <c r="C194" t="s">
        <v>3521</v>
      </c>
      <c r="D194" t="s">
        <v>3551</v>
      </c>
      <c r="E194" t="s">
        <v>107</v>
      </c>
      <c r="F194" s="152">
        <v>0</v>
      </c>
      <c r="G194" s="150">
        <v>0</v>
      </c>
      <c r="H194" s="152"/>
      <c r="I194" s="150">
        <v>0</v>
      </c>
      <c r="J194" s="150">
        <v>0</v>
      </c>
      <c r="K194" s="150">
        <v>0</v>
      </c>
      <c r="L194" s="150">
        <v>0</v>
      </c>
      <c r="M194" s="150">
        <v>0</v>
      </c>
      <c r="N194" s="150"/>
      <c r="O194" s="150">
        <v>70</v>
      </c>
    </row>
    <row r="195" spans="1:15" x14ac:dyDescent="0.45">
      <c r="A195" t="s">
        <v>52</v>
      </c>
      <c r="B195" s="150">
        <v>2020</v>
      </c>
      <c r="C195" t="s">
        <v>3522</v>
      </c>
      <c r="D195" t="s">
        <v>3552</v>
      </c>
      <c r="E195" t="s">
        <v>107</v>
      </c>
      <c r="F195" s="152">
        <v>65.834518432617188</v>
      </c>
      <c r="G195" s="150">
        <v>0</v>
      </c>
      <c r="H195" s="152">
        <v>15.217254638671875</v>
      </c>
      <c r="I195" s="150">
        <v>0</v>
      </c>
      <c r="J195" s="150">
        <v>0</v>
      </c>
      <c r="K195" s="150">
        <v>0</v>
      </c>
      <c r="L195" s="150">
        <v>0</v>
      </c>
      <c r="M195" s="150">
        <v>0</v>
      </c>
      <c r="N195" s="150">
        <v>4.7230000495910645</v>
      </c>
      <c r="O195" s="150">
        <v>60</v>
      </c>
    </row>
    <row r="196" spans="1:15" x14ac:dyDescent="0.45">
      <c r="A196" t="s">
        <v>52</v>
      </c>
      <c r="B196" s="150">
        <v>2020</v>
      </c>
      <c r="C196" t="s">
        <v>3522</v>
      </c>
      <c r="D196" t="s">
        <v>3553</v>
      </c>
      <c r="E196" t="s">
        <v>107</v>
      </c>
      <c r="F196" s="152">
        <v>72.252388000488281</v>
      </c>
      <c r="G196" s="150">
        <v>3.3780426979064941</v>
      </c>
      <c r="H196" s="152">
        <v>42.3763427734375</v>
      </c>
      <c r="I196" s="150">
        <v>4.6799998730421066E-2</v>
      </c>
      <c r="J196" s="150">
        <v>0.23440000414848328</v>
      </c>
      <c r="K196" s="150">
        <v>0.34599999999999997</v>
      </c>
      <c r="L196" s="150">
        <v>0</v>
      </c>
      <c r="M196" s="150">
        <v>0</v>
      </c>
      <c r="N196" s="150">
        <v>3.1761999130249023</v>
      </c>
      <c r="O196" s="150">
        <v>60</v>
      </c>
    </row>
    <row r="197" spans="1:15" x14ac:dyDescent="0.45">
      <c r="A197" t="s">
        <v>52</v>
      </c>
      <c r="B197" s="150">
        <v>2020</v>
      </c>
      <c r="C197" t="s">
        <v>3523</v>
      </c>
      <c r="D197" t="s">
        <v>3554</v>
      </c>
      <c r="E197" t="s">
        <v>267</v>
      </c>
      <c r="F197" s="152">
        <v>0</v>
      </c>
      <c r="G197" s="150">
        <v>0</v>
      </c>
      <c r="H197" s="152"/>
      <c r="I197" s="150">
        <v>0</v>
      </c>
      <c r="J197" s="150">
        <v>0</v>
      </c>
      <c r="K197" s="150">
        <v>0</v>
      </c>
      <c r="L197" s="150">
        <v>0</v>
      </c>
      <c r="M197" s="150">
        <v>0</v>
      </c>
      <c r="N197" s="150"/>
      <c r="O197" s="150">
        <v>45</v>
      </c>
    </row>
    <row r="198" spans="1:15" x14ac:dyDescent="0.45">
      <c r="A198" t="s">
        <v>52</v>
      </c>
      <c r="B198" s="150">
        <v>2020</v>
      </c>
      <c r="C198" t="s">
        <v>3523</v>
      </c>
      <c r="D198" t="s">
        <v>3555</v>
      </c>
      <c r="E198" t="s">
        <v>267</v>
      </c>
      <c r="F198" s="152">
        <v>12</v>
      </c>
      <c r="G198" s="150">
        <v>12</v>
      </c>
      <c r="H198" s="152">
        <v>61.666667938232422</v>
      </c>
      <c r="I198" s="150">
        <v>0</v>
      </c>
      <c r="J198" s="150">
        <v>0.33329999446868896</v>
      </c>
      <c r="K198" s="150">
        <v>0</v>
      </c>
      <c r="L198" s="150">
        <v>0</v>
      </c>
      <c r="M198" s="150">
        <v>0</v>
      </c>
      <c r="N198" s="150">
        <v>3.25</v>
      </c>
      <c r="O198" s="150">
        <v>40</v>
      </c>
    </row>
    <row r="199" spans="1:15" x14ac:dyDescent="0.45">
      <c r="A199" t="s">
        <v>52</v>
      </c>
      <c r="B199" s="150">
        <v>2020</v>
      </c>
      <c r="C199" t="s">
        <v>3523</v>
      </c>
      <c r="D199" t="s">
        <v>3556</v>
      </c>
      <c r="E199" t="s">
        <v>267</v>
      </c>
      <c r="F199" s="152">
        <v>79</v>
      </c>
      <c r="G199" s="150">
        <v>14</v>
      </c>
      <c r="H199" s="152">
        <v>19.531644821166992</v>
      </c>
      <c r="I199" s="150">
        <v>0.17720000445842743</v>
      </c>
      <c r="J199" s="150">
        <v>0.2531999945640564</v>
      </c>
      <c r="K199" s="150">
        <v>0.13919999999999999</v>
      </c>
      <c r="L199" s="150">
        <v>0</v>
      </c>
      <c r="M199" s="150">
        <v>0</v>
      </c>
      <c r="N199" s="150">
        <v>3.0253000259399414</v>
      </c>
      <c r="O199" s="150">
        <v>35</v>
      </c>
    </row>
    <row r="200" spans="1:15" x14ac:dyDescent="0.45">
      <c r="A200" t="s">
        <v>52</v>
      </c>
      <c r="B200" s="150">
        <v>2020</v>
      </c>
      <c r="C200" t="s">
        <v>3523</v>
      </c>
      <c r="D200" t="s">
        <v>3557</v>
      </c>
      <c r="E200" t="s">
        <v>267</v>
      </c>
      <c r="F200" s="152">
        <v>0</v>
      </c>
      <c r="G200" s="150">
        <v>0</v>
      </c>
      <c r="H200" s="152"/>
      <c r="I200" s="150">
        <v>0</v>
      </c>
      <c r="J200" s="150">
        <v>0</v>
      </c>
      <c r="K200" s="150">
        <v>0</v>
      </c>
      <c r="L200" s="150">
        <v>0</v>
      </c>
      <c r="M200" s="150">
        <v>0</v>
      </c>
      <c r="N200" s="150"/>
      <c r="O200" s="150">
        <v>35</v>
      </c>
    </row>
    <row r="201" spans="1:15" x14ac:dyDescent="0.45">
      <c r="A201" t="s">
        <v>52</v>
      </c>
      <c r="B201" s="150">
        <v>2020</v>
      </c>
      <c r="C201" t="s">
        <v>3523</v>
      </c>
      <c r="D201" t="s">
        <v>3558</v>
      </c>
      <c r="E201" t="s">
        <v>267</v>
      </c>
      <c r="F201" s="152">
        <v>0</v>
      </c>
      <c r="G201" s="150">
        <v>0</v>
      </c>
      <c r="H201" s="152"/>
      <c r="I201" s="150">
        <v>0</v>
      </c>
      <c r="J201" s="150">
        <v>0</v>
      </c>
      <c r="K201" s="150">
        <v>0</v>
      </c>
      <c r="L201" s="150">
        <v>0</v>
      </c>
      <c r="M201" s="150">
        <v>0</v>
      </c>
      <c r="N201" s="150"/>
      <c r="O201" s="150">
        <v>40</v>
      </c>
    </row>
    <row r="202" spans="1:15" x14ac:dyDescent="0.45">
      <c r="A202" t="s">
        <v>52</v>
      </c>
      <c r="B202" s="150">
        <v>2020</v>
      </c>
      <c r="C202" t="s">
        <v>3523</v>
      </c>
      <c r="D202" t="s">
        <v>3559</v>
      </c>
      <c r="E202" t="s">
        <v>267</v>
      </c>
      <c r="F202" s="152">
        <v>0</v>
      </c>
      <c r="G202" s="150">
        <v>0</v>
      </c>
      <c r="H202" s="152"/>
      <c r="I202" s="150">
        <v>0</v>
      </c>
      <c r="J202" s="150">
        <v>0</v>
      </c>
      <c r="K202" s="150">
        <v>0</v>
      </c>
      <c r="L202" s="150">
        <v>0</v>
      </c>
      <c r="M202" s="150">
        <v>0</v>
      </c>
      <c r="N202" s="150"/>
      <c r="O202" s="150">
        <v>35</v>
      </c>
    </row>
    <row r="203" spans="1:15" x14ac:dyDescent="0.45">
      <c r="A203" t="s">
        <v>52</v>
      </c>
      <c r="B203" s="150">
        <v>2020</v>
      </c>
      <c r="C203" t="s">
        <v>3523</v>
      </c>
      <c r="D203" t="s">
        <v>3560</v>
      </c>
      <c r="E203" t="s">
        <v>267</v>
      </c>
      <c r="F203" s="152">
        <v>31</v>
      </c>
      <c r="G203" s="150">
        <v>23.5</v>
      </c>
      <c r="H203" s="152">
        <v>50.580646514892578</v>
      </c>
      <c r="I203" s="150">
        <v>0</v>
      </c>
      <c r="J203" s="150">
        <v>0</v>
      </c>
      <c r="K203" s="150">
        <v>0.48280000000000001</v>
      </c>
      <c r="L203" s="150">
        <v>0</v>
      </c>
      <c r="M203" s="150">
        <v>0</v>
      </c>
      <c r="N203" s="150">
        <v>4.2758998870849609</v>
      </c>
      <c r="O203" s="150">
        <v>35</v>
      </c>
    </row>
    <row r="204" spans="1:15" x14ac:dyDescent="0.45">
      <c r="A204" t="s">
        <v>52</v>
      </c>
      <c r="B204" s="150">
        <v>2020</v>
      </c>
      <c r="C204" t="s">
        <v>3523</v>
      </c>
      <c r="D204" t="s">
        <v>3561</v>
      </c>
      <c r="E204" t="s">
        <v>267</v>
      </c>
      <c r="F204" s="152">
        <v>0</v>
      </c>
      <c r="G204" s="150">
        <v>0</v>
      </c>
      <c r="H204" s="152"/>
      <c r="I204" s="150">
        <v>0</v>
      </c>
      <c r="J204" s="150">
        <v>0</v>
      </c>
      <c r="K204" s="150">
        <v>0</v>
      </c>
      <c r="L204" s="150">
        <v>0</v>
      </c>
      <c r="M204" s="150">
        <v>0</v>
      </c>
      <c r="N204" s="150"/>
      <c r="O204" s="150">
        <v>35</v>
      </c>
    </row>
    <row r="205" spans="1:15" x14ac:dyDescent="0.45">
      <c r="A205" t="s">
        <v>52</v>
      </c>
      <c r="B205" s="150">
        <v>2020</v>
      </c>
      <c r="C205" t="s">
        <v>3523</v>
      </c>
      <c r="D205" t="s">
        <v>3562</v>
      </c>
      <c r="E205" t="s">
        <v>267</v>
      </c>
      <c r="F205" s="152">
        <v>14</v>
      </c>
      <c r="G205" s="150">
        <v>0</v>
      </c>
      <c r="H205" s="152">
        <v>18.357143402099609</v>
      </c>
      <c r="I205" s="150">
        <v>0</v>
      </c>
      <c r="J205" s="150">
        <v>0</v>
      </c>
      <c r="K205" s="150">
        <v>0</v>
      </c>
      <c r="L205" s="150">
        <v>0</v>
      </c>
      <c r="M205" s="150">
        <v>0</v>
      </c>
      <c r="N205" s="150">
        <v>5</v>
      </c>
      <c r="O205" s="150">
        <v>40</v>
      </c>
    </row>
    <row r="206" spans="1:15" x14ac:dyDescent="0.45">
      <c r="A206" t="s">
        <v>52</v>
      </c>
      <c r="B206" s="150">
        <v>2020</v>
      </c>
      <c r="C206" t="s">
        <v>3524</v>
      </c>
      <c r="D206" t="s">
        <v>3563</v>
      </c>
      <c r="E206" t="s">
        <v>267</v>
      </c>
      <c r="F206" s="152">
        <v>15</v>
      </c>
      <c r="G206" s="150">
        <v>0</v>
      </c>
      <c r="H206" s="152">
        <v>7.5999999046325684</v>
      </c>
      <c r="I206" s="150">
        <v>0</v>
      </c>
      <c r="J206" s="150">
        <v>0.26669999957084656</v>
      </c>
      <c r="K206" s="150">
        <v>0.26669999999999999</v>
      </c>
      <c r="L206" s="150">
        <v>0</v>
      </c>
      <c r="M206" s="150">
        <v>0</v>
      </c>
      <c r="N206" s="150">
        <v>3.2665998935699463</v>
      </c>
      <c r="O206" s="150">
        <v>40</v>
      </c>
    </row>
    <row r="207" spans="1:15" x14ac:dyDescent="0.45">
      <c r="A207" t="s">
        <v>4986</v>
      </c>
      <c r="B207" s="150">
        <v>2020</v>
      </c>
      <c r="C207" t="s">
        <v>3515</v>
      </c>
      <c r="D207" t="s">
        <v>3526</v>
      </c>
      <c r="E207" t="s">
        <v>107</v>
      </c>
      <c r="F207" s="152">
        <v>0</v>
      </c>
      <c r="G207" s="150">
        <v>0</v>
      </c>
      <c r="H207" s="152"/>
      <c r="I207" s="150">
        <v>0</v>
      </c>
      <c r="J207" s="150">
        <v>0</v>
      </c>
      <c r="K207" s="150">
        <v>0</v>
      </c>
      <c r="L207" s="150">
        <v>0</v>
      </c>
      <c r="M207" s="150">
        <v>0</v>
      </c>
      <c r="N207" s="150"/>
      <c r="O207" s="150">
        <v>70</v>
      </c>
    </row>
    <row r="208" spans="1:15" x14ac:dyDescent="0.45">
      <c r="A208" t="s">
        <v>4986</v>
      </c>
      <c r="B208" s="150">
        <v>2020</v>
      </c>
      <c r="C208" t="s">
        <v>3515</v>
      </c>
      <c r="D208" t="s">
        <v>3527</v>
      </c>
      <c r="E208" t="s">
        <v>107</v>
      </c>
      <c r="F208" s="152">
        <v>5</v>
      </c>
      <c r="G208" s="150">
        <v>0</v>
      </c>
      <c r="H208" s="152">
        <v>43</v>
      </c>
      <c r="I208" s="150">
        <v>0</v>
      </c>
      <c r="J208" s="150">
        <v>3.8408834487199783E-2</v>
      </c>
      <c r="K208" s="150">
        <v>3.8408834645753898E-2</v>
      </c>
      <c r="L208" s="150">
        <v>0</v>
      </c>
      <c r="M208" s="150">
        <v>0</v>
      </c>
      <c r="N208" s="150">
        <v>3.1105372905731201</v>
      </c>
      <c r="O208" s="150">
        <v>70</v>
      </c>
    </row>
    <row r="209" spans="1:15" x14ac:dyDescent="0.45">
      <c r="A209" t="s">
        <v>4986</v>
      </c>
      <c r="B209" s="150">
        <v>2020</v>
      </c>
      <c r="C209" t="s">
        <v>3515</v>
      </c>
      <c r="D209" t="s">
        <v>3528</v>
      </c>
      <c r="E209" t="s">
        <v>107</v>
      </c>
      <c r="F209" s="152">
        <v>280.509033203125</v>
      </c>
      <c r="G209" s="150">
        <v>0.31384000182151794</v>
      </c>
      <c r="H209" s="152">
        <v>12.123934745788574</v>
      </c>
      <c r="I209" s="150">
        <v>0</v>
      </c>
      <c r="J209" s="150">
        <v>0</v>
      </c>
      <c r="K209" s="150">
        <v>0</v>
      </c>
      <c r="L209" s="150">
        <v>0</v>
      </c>
      <c r="M209" s="150">
        <v>0</v>
      </c>
      <c r="N209" s="150">
        <v>4.7500605583190918</v>
      </c>
      <c r="O209" s="150">
        <v>45</v>
      </c>
    </row>
    <row r="210" spans="1:15" x14ac:dyDescent="0.45">
      <c r="A210" t="s">
        <v>4986</v>
      </c>
      <c r="B210" s="150">
        <v>2020</v>
      </c>
      <c r="C210" t="s">
        <v>3516</v>
      </c>
      <c r="D210" t="s">
        <v>3529</v>
      </c>
      <c r="E210" t="s">
        <v>107</v>
      </c>
      <c r="F210" s="152">
        <v>0</v>
      </c>
      <c r="G210" s="150">
        <v>0</v>
      </c>
      <c r="H210" s="152"/>
      <c r="I210" s="150">
        <v>0</v>
      </c>
      <c r="J210" s="150">
        <v>0</v>
      </c>
      <c r="K210" s="150">
        <v>0</v>
      </c>
      <c r="L210" s="150">
        <v>0</v>
      </c>
      <c r="M210" s="150">
        <v>0</v>
      </c>
      <c r="N210" s="150"/>
      <c r="O210" s="150">
        <v>60</v>
      </c>
    </row>
    <row r="211" spans="1:15" x14ac:dyDescent="0.45">
      <c r="A211" t="s">
        <v>4986</v>
      </c>
      <c r="B211" s="150">
        <v>2020</v>
      </c>
      <c r="C211" t="s">
        <v>3516</v>
      </c>
      <c r="D211" t="s">
        <v>3530</v>
      </c>
      <c r="E211" t="s">
        <v>107</v>
      </c>
      <c r="F211" s="152">
        <v>1933.1407470703125</v>
      </c>
      <c r="G211" s="150">
        <v>22.461019515991211</v>
      </c>
      <c r="H211" s="152">
        <v>23.037673950195313</v>
      </c>
      <c r="I211" s="150">
        <v>1.2839553877711296E-2</v>
      </c>
      <c r="J211" s="150">
        <v>2.3440979421138763E-2</v>
      </c>
      <c r="K211" s="150">
        <v>3.6280533592246401E-2</v>
      </c>
      <c r="L211" s="150">
        <v>0</v>
      </c>
      <c r="M211" s="150">
        <v>0</v>
      </c>
      <c r="N211" s="150">
        <v>4.2293548583984375</v>
      </c>
      <c r="O211" s="150">
        <v>60</v>
      </c>
    </row>
    <row r="212" spans="1:15" x14ac:dyDescent="0.45">
      <c r="A212" t="s">
        <v>4986</v>
      </c>
      <c r="B212" s="150">
        <v>2020</v>
      </c>
      <c r="C212" t="s">
        <v>3516</v>
      </c>
      <c r="D212" t="s">
        <v>3531</v>
      </c>
      <c r="E212" t="s">
        <v>107</v>
      </c>
      <c r="F212" s="152">
        <v>0</v>
      </c>
      <c r="G212" s="150">
        <v>0</v>
      </c>
      <c r="H212" s="152"/>
      <c r="I212" s="150">
        <v>0</v>
      </c>
      <c r="J212" s="150">
        <v>0</v>
      </c>
      <c r="K212" s="150">
        <v>0</v>
      </c>
      <c r="L212" s="150">
        <v>0</v>
      </c>
      <c r="M212" s="150">
        <v>0</v>
      </c>
      <c r="N212" s="150"/>
      <c r="O212" s="150">
        <v>60</v>
      </c>
    </row>
    <row r="213" spans="1:15" x14ac:dyDescent="0.45">
      <c r="A213" t="s">
        <v>4986</v>
      </c>
      <c r="B213" s="150">
        <v>2020</v>
      </c>
      <c r="C213" t="s">
        <v>3569</v>
      </c>
      <c r="D213" t="s">
        <v>3570</v>
      </c>
      <c r="E213" t="s">
        <v>267</v>
      </c>
      <c r="F213" s="152">
        <v>2358</v>
      </c>
      <c r="G213" s="150">
        <v>24</v>
      </c>
      <c r="H213" s="152">
        <v>28.179813385009766</v>
      </c>
      <c r="I213" s="150">
        <v>0</v>
      </c>
      <c r="J213" s="150">
        <v>7.6013514772057533E-3</v>
      </c>
      <c r="K213" s="150">
        <v>7.6013513513514003E-3</v>
      </c>
      <c r="L213" s="150">
        <v>0</v>
      </c>
      <c r="M213" s="150">
        <v>0</v>
      </c>
      <c r="N213" s="150">
        <v>4.4020271301269531</v>
      </c>
      <c r="O213" s="150">
        <v>60</v>
      </c>
    </row>
    <row r="214" spans="1:15" x14ac:dyDescent="0.45">
      <c r="A214" t="s">
        <v>4986</v>
      </c>
      <c r="B214" s="150">
        <v>2020</v>
      </c>
      <c r="C214" t="s">
        <v>3569</v>
      </c>
      <c r="D214" t="s">
        <v>3571</v>
      </c>
      <c r="E214" t="s">
        <v>267</v>
      </c>
      <c r="F214" s="152">
        <v>0</v>
      </c>
      <c r="G214" s="150">
        <v>0</v>
      </c>
      <c r="H214" s="152"/>
      <c r="I214" s="150">
        <v>0</v>
      </c>
      <c r="J214" s="150">
        <v>0</v>
      </c>
      <c r="K214" s="150">
        <v>0</v>
      </c>
      <c r="L214" s="150">
        <v>0</v>
      </c>
      <c r="M214" s="150">
        <v>0</v>
      </c>
      <c r="N214" s="150">
        <v>4.7142858505249023</v>
      </c>
      <c r="O214" s="150">
        <v>60</v>
      </c>
    </row>
    <row r="215" spans="1:15" x14ac:dyDescent="0.45">
      <c r="A215" t="s">
        <v>4986</v>
      </c>
      <c r="B215" s="150">
        <v>2020</v>
      </c>
      <c r="C215" t="s">
        <v>3569</v>
      </c>
      <c r="D215" t="s">
        <v>3510</v>
      </c>
      <c r="E215" t="s">
        <v>267</v>
      </c>
      <c r="F215" s="152">
        <v>25970</v>
      </c>
      <c r="G215" s="150">
        <v>1331.5</v>
      </c>
      <c r="H215" s="152">
        <v>20.858991622924805</v>
      </c>
      <c r="I215" s="150">
        <v>1.7282525077462196E-2</v>
      </c>
      <c r="J215" s="150">
        <v>2.0554272457957268E-2</v>
      </c>
      <c r="K215" s="150">
        <v>3.7836797536566602E-2</v>
      </c>
      <c r="L215" s="150">
        <v>0</v>
      </c>
      <c r="M215" s="150">
        <v>0</v>
      </c>
      <c r="N215" s="150">
        <v>4.2893762588500977</v>
      </c>
      <c r="O215" s="150">
        <v>45</v>
      </c>
    </row>
    <row r="216" spans="1:15" x14ac:dyDescent="0.45">
      <c r="A216" t="s">
        <v>4986</v>
      </c>
      <c r="B216" s="150">
        <v>2020</v>
      </c>
      <c r="C216" t="s">
        <v>3517</v>
      </c>
      <c r="D216" t="s">
        <v>3532</v>
      </c>
      <c r="E216" t="s">
        <v>267</v>
      </c>
      <c r="F216" s="152">
        <v>545</v>
      </c>
      <c r="G216" s="150"/>
      <c r="H216" s="152">
        <v>18.352293014526367</v>
      </c>
      <c r="I216" s="150">
        <v>1.3671875E-2</v>
      </c>
      <c r="J216" s="150">
        <v>3.3203125E-2</v>
      </c>
      <c r="K216" s="150">
        <v>4.6875E-2</v>
      </c>
      <c r="L216" s="150">
        <v>0</v>
      </c>
      <c r="M216" s="150">
        <v>0</v>
      </c>
      <c r="N216" s="150">
        <v>4.38671875</v>
      </c>
      <c r="O216" s="150"/>
    </row>
    <row r="217" spans="1:15" x14ac:dyDescent="0.45">
      <c r="A217" t="s">
        <v>4986</v>
      </c>
      <c r="B217" s="150">
        <v>2020</v>
      </c>
      <c r="C217" t="s">
        <v>197</v>
      </c>
      <c r="D217" t="s">
        <v>3533</v>
      </c>
      <c r="E217" t="s">
        <v>267</v>
      </c>
      <c r="F217" s="152">
        <v>0</v>
      </c>
      <c r="G217" s="150">
        <v>0</v>
      </c>
      <c r="H217" s="152"/>
      <c r="I217" s="150">
        <v>0</v>
      </c>
      <c r="J217" s="150">
        <v>0</v>
      </c>
      <c r="K217" s="150">
        <v>0</v>
      </c>
      <c r="L217" s="150">
        <v>0</v>
      </c>
      <c r="M217" s="150">
        <v>0</v>
      </c>
      <c r="N217" s="150"/>
      <c r="O217" s="150">
        <v>45</v>
      </c>
    </row>
    <row r="218" spans="1:15" x14ac:dyDescent="0.45">
      <c r="A218" t="s">
        <v>4986</v>
      </c>
      <c r="B218" s="150">
        <v>2020</v>
      </c>
      <c r="C218" t="s">
        <v>197</v>
      </c>
      <c r="D218" t="s">
        <v>3534</v>
      </c>
      <c r="E218" t="s">
        <v>267</v>
      </c>
      <c r="F218" s="152">
        <v>27</v>
      </c>
      <c r="G218" s="150">
        <v>5</v>
      </c>
      <c r="H218" s="152">
        <v>28.185184478759766</v>
      </c>
      <c r="I218" s="150">
        <v>0</v>
      </c>
      <c r="J218" s="150">
        <v>0.13333334028720856</v>
      </c>
      <c r="K218" s="150">
        <v>0.15</v>
      </c>
      <c r="L218" s="150">
        <v>0</v>
      </c>
      <c r="M218" s="150">
        <v>0</v>
      </c>
      <c r="N218" s="150">
        <v>3.9666666984558105</v>
      </c>
      <c r="O218" s="150">
        <v>40</v>
      </c>
    </row>
    <row r="219" spans="1:15" x14ac:dyDescent="0.45">
      <c r="A219" t="s">
        <v>4986</v>
      </c>
      <c r="B219" s="150">
        <v>2020</v>
      </c>
      <c r="C219" t="s">
        <v>197</v>
      </c>
      <c r="D219" t="s">
        <v>3535</v>
      </c>
      <c r="E219" t="s">
        <v>267</v>
      </c>
      <c r="F219" s="152">
        <v>494</v>
      </c>
      <c r="G219" s="150">
        <v>20</v>
      </c>
      <c r="H219" s="152">
        <v>16.362348556518555</v>
      </c>
      <c r="I219" s="150">
        <v>4.5098040252923965E-2</v>
      </c>
      <c r="J219" s="150">
        <v>8.6274512112140656E-2</v>
      </c>
      <c r="K219" s="150">
        <v>0.01</v>
      </c>
      <c r="L219" s="150">
        <v>0</v>
      </c>
      <c r="M219" s="150">
        <v>0</v>
      </c>
      <c r="N219" s="150">
        <v>4.0333333015441895</v>
      </c>
      <c r="O219" s="150">
        <v>40</v>
      </c>
    </row>
    <row r="220" spans="1:15" x14ac:dyDescent="0.45">
      <c r="A220" t="s">
        <v>4986</v>
      </c>
      <c r="B220" s="150">
        <v>2020</v>
      </c>
      <c r="C220" t="s">
        <v>197</v>
      </c>
      <c r="D220" t="s">
        <v>3536</v>
      </c>
      <c r="E220" t="s">
        <v>267</v>
      </c>
      <c r="F220" s="152">
        <v>0</v>
      </c>
      <c r="G220" s="150">
        <v>0</v>
      </c>
      <c r="H220" s="152"/>
      <c r="I220" s="150">
        <v>0</v>
      </c>
      <c r="J220" s="150">
        <v>0</v>
      </c>
      <c r="K220" s="150">
        <v>0</v>
      </c>
      <c r="L220" s="150">
        <v>0</v>
      </c>
      <c r="M220" s="150">
        <v>0</v>
      </c>
      <c r="N220" s="150"/>
      <c r="O220" s="150">
        <v>35</v>
      </c>
    </row>
    <row r="221" spans="1:15" x14ac:dyDescent="0.45">
      <c r="A221" t="s">
        <v>4986</v>
      </c>
      <c r="B221" s="150">
        <v>2020</v>
      </c>
      <c r="C221" t="s">
        <v>197</v>
      </c>
      <c r="D221" t="s">
        <v>3537</v>
      </c>
      <c r="E221" t="s">
        <v>267</v>
      </c>
      <c r="F221" s="152">
        <v>7879</v>
      </c>
      <c r="G221" s="150">
        <v>376</v>
      </c>
      <c r="H221" s="152">
        <v>14.440035820007324</v>
      </c>
      <c r="I221" s="150">
        <v>0</v>
      </c>
      <c r="J221" s="150">
        <v>0</v>
      </c>
      <c r="K221" s="150">
        <v>0</v>
      </c>
      <c r="L221" s="150">
        <v>0</v>
      </c>
      <c r="M221" s="150">
        <v>1200</v>
      </c>
      <c r="N221" s="150">
        <v>4.615687370300293</v>
      </c>
      <c r="O221" s="150">
        <v>35</v>
      </c>
    </row>
    <row r="222" spans="1:15" x14ac:dyDescent="0.45">
      <c r="A222" t="s">
        <v>4986</v>
      </c>
      <c r="B222" s="150">
        <v>2020</v>
      </c>
      <c r="C222" t="s">
        <v>3518</v>
      </c>
      <c r="D222" t="s">
        <v>3538</v>
      </c>
      <c r="E222" t="s">
        <v>267</v>
      </c>
      <c r="F222" s="152">
        <v>6143</v>
      </c>
      <c r="G222" s="150">
        <v>631.5</v>
      </c>
      <c r="H222" s="152">
        <v>19.37554931640625</v>
      </c>
      <c r="I222" s="150">
        <v>8.7260035797953606E-4</v>
      </c>
      <c r="J222" s="150">
        <v>4.7556720674037933E-2</v>
      </c>
      <c r="K222" s="150">
        <v>0.01</v>
      </c>
      <c r="L222" s="150">
        <v>0</v>
      </c>
      <c r="M222" s="150">
        <v>0</v>
      </c>
      <c r="N222" s="150">
        <v>4.3747820854187012</v>
      </c>
      <c r="O222" s="150">
        <v>45</v>
      </c>
    </row>
    <row r="223" spans="1:15" x14ac:dyDescent="0.45">
      <c r="A223" t="s">
        <v>4986</v>
      </c>
      <c r="B223" s="150">
        <v>2020</v>
      </c>
      <c r="C223" t="s">
        <v>3518</v>
      </c>
      <c r="D223" t="s">
        <v>3539</v>
      </c>
      <c r="E223" t="s">
        <v>267</v>
      </c>
      <c r="F223" s="152">
        <v>1245</v>
      </c>
      <c r="G223" s="150">
        <v>179.5</v>
      </c>
      <c r="H223" s="152">
        <v>22.070682525634766</v>
      </c>
      <c r="I223" s="150">
        <v>3.1802821904420853E-3</v>
      </c>
      <c r="J223" s="150">
        <v>8.3879947662353516E-2</v>
      </c>
      <c r="K223" s="150">
        <v>0.05</v>
      </c>
      <c r="L223" s="150">
        <v>0</v>
      </c>
      <c r="M223" s="150">
        <v>0</v>
      </c>
      <c r="N223" s="150">
        <v>4.035181999206543</v>
      </c>
      <c r="O223" s="150">
        <v>45</v>
      </c>
    </row>
    <row r="224" spans="1:15" x14ac:dyDescent="0.45">
      <c r="A224" t="s">
        <v>4986</v>
      </c>
      <c r="B224" s="150">
        <v>2020</v>
      </c>
      <c r="C224" t="s">
        <v>3518</v>
      </c>
      <c r="D224" t="s">
        <v>3540</v>
      </c>
      <c r="E224" t="s">
        <v>267</v>
      </c>
      <c r="F224" s="152">
        <v>2</v>
      </c>
      <c r="G224" s="150">
        <v>1.5</v>
      </c>
      <c r="H224" s="152">
        <v>50</v>
      </c>
      <c r="I224" s="150">
        <v>0</v>
      </c>
      <c r="J224" s="150">
        <v>0</v>
      </c>
      <c r="K224" s="150">
        <v>0</v>
      </c>
      <c r="L224" s="150">
        <v>0</v>
      </c>
      <c r="M224" s="150">
        <v>0</v>
      </c>
      <c r="N224" s="150">
        <v>3</v>
      </c>
      <c r="O224" s="150">
        <v>45</v>
      </c>
    </row>
    <row r="225" spans="1:15" x14ac:dyDescent="0.45">
      <c r="A225" t="s">
        <v>4986</v>
      </c>
      <c r="B225" s="150">
        <v>2020</v>
      </c>
      <c r="C225" t="s">
        <v>3519</v>
      </c>
      <c r="D225" t="s">
        <v>3541</v>
      </c>
      <c r="E225" t="s">
        <v>107</v>
      </c>
      <c r="F225" s="152">
        <v>391.35992431640625</v>
      </c>
      <c r="G225" s="150">
        <v>0</v>
      </c>
      <c r="H225" s="152">
        <v>17.529062271118164</v>
      </c>
      <c r="I225" s="150">
        <v>1.9373722898308188E-4</v>
      </c>
      <c r="J225" s="150">
        <v>1.0147676803171635E-2</v>
      </c>
      <c r="K225" s="150">
        <v>1.0341414306114001E-2</v>
      </c>
      <c r="L225" s="150">
        <v>0</v>
      </c>
      <c r="M225" s="150">
        <v>0</v>
      </c>
      <c r="N225" s="150">
        <v>4.4773058891296387</v>
      </c>
      <c r="O225" s="150">
        <v>70</v>
      </c>
    </row>
    <row r="226" spans="1:15" x14ac:dyDescent="0.45">
      <c r="A226" t="s">
        <v>4986</v>
      </c>
      <c r="B226" s="150">
        <v>2020</v>
      </c>
      <c r="C226" t="s">
        <v>3520</v>
      </c>
      <c r="D226" t="s">
        <v>3542</v>
      </c>
      <c r="E226" t="s">
        <v>107</v>
      </c>
      <c r="F226" s="152">
        <v>67.534210205078125</v>
      </c>
      <c r="G226" s="150">
        <v>4.1705498695373535</v>
      </c>
      <c r="H226" s="152">
        <v>33.997737884521484</v>
      </c>
      <c r="I226" s="150">
        <v>8.4745727479457855E-2</v>
      </c>
      <c r="J226" s="150">
        <v>0.14867974817752838</v>
      </c>
      <c r="K226" s="150">
        <v>0.23342548191434209</v>
      </c>
      <c r="L226" s="150">
        <v>0</v>
      </c>
      <c r="M226" s="150">
        <v>0</v>
      </c>
      <c r="N226" s="150">
        <v>3.459752082824707</v>
      </c>
      <c r="O226" s="150">
        <v>60</v>
      </c>
    </row>
    <row r="227" spans="1:15" x14ac:dyDescent="0.45">
      <c r="A227" t="s">
        <v>4986</v>
      </c>
      <c r="B227" s="150">
        <v>2020</v>
      </c>
      <c r="C227" t="s">
        <v>3521</v>
      </c>
      <c r="D227" t="s">
        <v>3543</v>
      </c>
      <c r="E227" t="s">
        <v>107</v>
      </c>
      <c r="F227" s="152">
        <v>0</v>
      </c>
      <c r="G227" s="150">
        <v>0</v>
      </c>
      <c r="H227" s="152"/>
      <c r="I227" s="150">
        <v>0</v>
      </c>
      <c r="J227" s="150">
        <v>0</v>
      </c>
      <c r="K227" s="150">
        <v>0</v>
      </c>
      <c r="L227" s="150">
        <v>0</v>
      </c>
      <c r="M227" s="150">
        <v>0</v>
      </c>
      <c r="N227" s="150"/>
      <c r="O227" s="150">
        <v>70</v>
      </c>
    </row>
    <row r="228" spans="1:15" x14ac:dyDescent="0.45">
      <c r="A228" t="s">
        <v>4986</v>
      </c>
      <c r="B228" s="150">
        <v>2020</v>
      </c>
      <c r="C228" t="s">
        <v>3521</v>
      </c>
      <c r="D228" t="s">
        <v>3544</v>
      </c>
      <c r="E228" t="s">
        <v>107</v>
      </c>
      <c r="F228" s="152">
        <v>0</v>
      </c>
      <c r="G228" s="150">
        <v>0</v>
      </c>
      <c r="H228" s="152"/>
      <c r="I228" s="150">
        <v>0</v>
      </c>
      <c r="J228" s="150">
        <v>0</v>
      </c>
      <c r="K228" s="150">
        <v>0</v>
      </c>
      <c r="L228" s="150">
        <v>0</v>
      </c>
      <c r="M228" s="150">
        <v>0</v>
      </c>
      <c r="N228" s="150"/>
      <c r="O228" s="150">
        <v>70</v>
      </c>
    </row>
    <row r="229" spans="1:15" x14ac:dyDescent="0.45">
      <c r="A229" t="s">
        <v>4986</v>
      </c>
      <c r="B229" s="150">
        <v>2020</v>
      </c>
      <c r="C229" t="s">
        <v>3521</v>
      </c>
      <c r="D229" t="s">
        <v>3545</v>
      </c>
      <c r="E229" t="s">
        <v>107</v>
      </c>
      <c r="F229" s="152">
        <v>0</v>
      </c>
      <c r="G229" s="150">
        <v>0</v>
      </c>
      <c r="H229" s="152"/>
      <c r="I229" s="150">
        <v>0</v>
      </c>
      <c r="J229" s="150">
        <v>0</v>
      </c>
      <c r="K229" s="150">
        <v>0</v>
      </c>
      <c r="L229" s="150">
        <v>0</v>
      </c>
      <c r="M229" s="150">
        <v>0</v>
      </c>
      <c r="N229" s="150"/>
      <c r="O229" s="150">
        <v>70</v>
      </c>
    </row>
    <row r="230" spans="1:15" x14ac:dyDescent="0.45">
      <c r="A230" t="s">
        <v>4986</v>
      </c>
      <c r="B230" s="150">
        <v>2020</v>
      </c>
      <c r="C230" t="s">
        <v>3521</v>
      </c>
      <c r="D230" t="s">
        <v>3546</v>
      </c>
      <c r="E230" t="s">
        <v>107</v>
      </c>
      <c r="F230" s="152">
        <v>0</v>
      </c>
      <c r="G230" s="150">
        <v>0</v>
      </c>
      <c r="H230" s="152"/>
      <c r="I230" s="150">
        <v>0</v>
      </c>
      <c r="J230" s="150">
        <v>0</v>
      </c>
      <c r="K230" s="150">
        <v>0</v>
      </c>
      <c r="L230" s="150">
        <v>0</v>
      </c>
      <c r="M230" s="150">
        <v>0</v>
      </c>
      <c r="N230" s="150"/>
      <c r="O230" s="150">
        <v>45</v>
      </c>
    </row>
    <row r="231" spans="1:15" x14ac:dyDescent="0.45">
      <c r="A231" t="s">
        <v>4986</v>
      </c>
      <c r="B231" s="150">
        <v>2020</v>
      </c>
      <c r="C231" t="s">
        <v>3521</v>
      </c>
      <c r="D231" t="s">
        <v>3547</v>
      </c>
      <c r="E231" t="s">
        <v>107</v>
      </c>
      <c r="F231" s="152">
        <v>0</v>
      </c>
      <c r="G231" s="150">
        <v>0</v>
      </c>
      <c r="H231" s="152"/>
      <c r="I231" s="150">
        <v>0</v>
      </c>
      <c r="J231" s="150">
        <v>0</v>
      </c>
      <c r="K231" s="150">
        <v>0</v>
      </c>
      <c r="L231" s="150">
        <v>0</v>
      </c>
      <c r="M231" s="150">
        <v>0</v>
      </c>
      <c r="N231" s="150"/>
      <c r="O231" s="150">
        <v>70</v>
      </c>
    </row>
    <row r="232" spans="1:15" x14ac:dyDescent="0.45">
      <c r="A232" t="s">
        <v>4986</v>
      </c>
      <c r="B232" s="150">
        <v>2020</v>
      </c>
      <c r="C232" t="s">
        <v>3521</v>
      </c>
      <c r="D232" t="s">
        <v>3548</v>
      </c>
      <c r="E232" t="s">
        <v>107</v>
      </c>
      <c r="F232" s="152">
        <v>0</v>
      </c>
      <c r="G232" s="150">
        <v>0</v>
      </c>
      <c r="H232" s="152"/>
      <c r="I232" s="150">
        <v>0</v>
      </c>
      <c r="J232" s="150">
        <v>0</v>
      </c>
      <c r="K232" s="150">
        <v>0</v>
      </c>
      <c r="L232" s="150">
        <v>0</v>
      </c>
      <c r="M232" s="150">
        <v>0</v>
      </c>
      <c r="N232" s="150"/>
      <c r="O232" s="150">
        <v>70</v>
      </c>
    </row>
    <row r="233" spans="1:15" x14ac:dyDescent="0.45">
      <c r="A233" t="s">
        <v>4986</v>
      </c>
      <c r="B233" s="150">
        <v>2020</v>
      </c>
      <c r="C233" t="s">
        <v>3521</v>
      </c>
      <c r="D233" t="s">
        <v>3549</v>
      </c>
      <c r="E233" t="s">
        <v>107</v>
      </c>
      <c r="F233" s="152">
        <v>0</v>
      </c>
      <c r="G233" s="150">
        <v>0</v>
      </c>
      <c r="H233" s="152"/>
      <c r="I233" s="150">
        <v>0</v>
      </c>
      <c r="J233" s="150">
        <v>0</v>
      </c>
      <c r="K233" s="150">
        <v>0</v>
      </c>
      <c r="L233" s="150">
        <v>0</v>
      </c>
      <c r="M233" s="150">
        <v>0</v>
      </c>
      <c r="N233" s="150"/>
      <c r="O233" s="150">
        <v>70</v>
      </c>
    </row>
    <row r="234" spans="1:15" x14ac:dyDescent="0.45">
      <c r="A234" t="s">
        <v>4986</v>
      </c>
      <c r="B234" s="150">
        <v>2020</v>
      </c>
      <c r="C234" t="s">
        <v>3521</v>
      </c>
      <c r="D234" t="s">
        <v>3550</v>
      </c>
      <c r="E234" t="s">
        <v>107</v>
      </c>
      <c r="F234" s="152">
        <v>8</v>
      </c>
      <c r="G234" s="150">
        <v>0</v>
      </c>
      <c r="H234" s="152">
        <v>19.5</v>
      </c>
      <c r="I234" s="150">
        <v>0</v>
      </c>
      <c r="J234" s="150">
        <v>0</v>
      </c>
      <c r="K234" s="150">
        <v>0</v>
      </c>
      <c r="L234" s="150">
        <v>0</v>
      </c>
      <c r="M234" s="150">
        <v>0</v>
      </c>
      <c r="N234" s="150">
        <v>4.4921460151672363</v>
      </c>
      <c r="O234" s="150">
        <v>45</v>
      </c>
    </row>
    <row r="235" spans="1:15" x14ac:dyDescent="0.45">
      <c r="A235" t="s">
        <v>4986</v>
      </c>
      <c r="B235" s="150">
        <v>2020</v>
      </c>
      <c r="C235" t="s">
        <v>3521</v>
      </c>
      <c r="D235" t="s">
        <v>3551</v>
      </c>
      <c r="E235" t="s">
        <v>107</v>
      </c>
      <c r="F235" s="152">
        <v>0</v>
      </c>
      <c r="G235" s="150">
        <v>0</v>
      </c>
      <c r="H235" s="152"/>
      <c r="I235" s="150">
        <v>0</v>
      </c>
      <c r="J235" s="150">
        <v>0</v>
      </c>
      <c r="K235" s="150">
        <v>0</v>
      </c>
      <c r="L235" s="150">
        <v>0</v>
      </c>
      <c r="M235" s="150">
        <v>0</v>
      </c>
      <c r="N235" s="150"/>
      <c r="O235" s="150">
        <v>70</v>
      </c>
    </row>
    <row r="236" spans="1:15" x14ac:dyDescent="0.45">
      <c r="A236" t="s">
        <v>4986</v>
      </c>
      <c r="B236" s="150">
        <v>2020</v>
      </c>
      <c r="C236" t="s">
        <v>3522</v>
      </c>
      <c r="D236" t="s">
        <v>3552</v>
      </c>
      <c r="E236" t="s">
        <v>107</v>
      </c>
      <c r="F236" s="152">
        <v>0</v>
      </c>
      <c r="G236" s="150">
        <v>0</v>
      </c>
      <c r="H236" s="152"/>
      <c r="I236" s="150">
        <v>0</v>
      </c>
      <c r="J236" s="150">
        <v>0</v>
      </c>
      <c r="K236" s="150">
        <v>0</v>
      </c>
      <c r="L236" s="150">
        <v>0</v>
      </c>
      <c r="M236" s="150">
        <v>0</v>
      </c>
      <c r="N236" s="150"/>
      <c r="O236" s="150">
        <v>60</v>
      </c>
    </row>
    <row r="237" spans="1:15" x14ac:dyDescent="0.45">
      <c r="A237" t="s">
        <v>4986</v>
      </c>
      <c r="B237" s="150">
        <v>2020</v>
      </c>
      <c r="C237" t="s">
        <v>3522</v>
      </c>
      <c r="D237" t="s">
        <v>3553</v>
      </c>
      <c r="E237" t="s">
        <v>107</v>
      </c>
      <c r="F237" s="152">
        <v>388.36611938476563</v>
      </c>
      <c r="G237" s="150">
        <v>0</v>
      </c>
      <c r="H237" s="152">
        <v>17.397083282470703</v>
      </c>
      <c r="I237" s="150">
        <v>0</v>
      </c>
      <c r="J237" s="150">
        <v>2.2573871538043022E-3</v>
      </c>
      <c r="K237" s="150">
        <v>0.05</v>
      </c>
      <c r="L237" s="150">
        <v>0</v>
      </c>
      <c r="M237" s="150">
        <v>0</v>
      </c>
      <c r="N237" s="150">
        <v>4.6868925094604492</v>
      </c>
      <c r="O237" s="150">
        <v>60</v>
      </c>
    </row>
    <row r="238" spans="1:15" x14ac:dyDescent="0.45">
      <c r="A238" t="s">
        <v>4986</v>
      </c>
      <c r="B238" s="150">
        <v>2020</v>
      </c>
      <c r="C238" t="s">
        <v>3523</v>
      </c>
      <c r="D238" t="s">
        <v>3554</v>
      </c>
      <c r="E238" t="s">
        <v>267</v>
      </c>
      <c r="F238" s="152">
        <v>0</v>
      </c>
      <c r="G238" s="150">
        <v>0</v>
      </c>
      <c r="H238" s="152"/>
      <c r="I238" s="150">
        <v>0</v>
      </c>
      <c r="J238" s="150">
        <v>0</v>
      </c>
      <c r="K238" s="150">
        <v>0</v>
      </c>
      <c r="L238" s="150">
        <v>0</v>
      </c>
      <c r="M238" s="150">
        <v>0</v>
      </c>
      <c r="N238" s="150"/>
      <c r="O238" s="150">
        <v>45</v>
      </c>
    </row>
    <row r="239" spans="1:15" x14ac:dyDescent="0.45">
      <c r="A239" t="s">
        <v>4986</v>
      </c>
      <c r="B239" s="150">
        <v>2020</v>
      </c>
      <c r="C239" t="s">
        <v>3523</v>
      </c>
      <c r="D239" t="s">
        <v>3555</v>
      </c>
      <c r="E239" t="s">
        <v>267</v>
      </c>
      <c r="F239" s="152">
        <v>28</v>
      </c>
      <c r="G239" s="150">
        <v>14</v>
      </c>
      <c r="H239" s="152">
        <v>43.571430206298828</v>
      </c>
      <c r="I239" s="150">
        <v>0</v>
      </c>
      <c r="J239" s="150">
        <v>0.45454546809196472</v>
      </c>
      <c r="K239" s="150">
        <v>0.45454545454545447</v>
      </c>
      <c r="L239" s="150">
        <v>0</v>
      </c>
      <c r="M239" s="150">
        <v>0</v>
      </c>
      <c r="N239" s="150">
        <v>2.7727272510528564</v>
      </c>
      <c r="O239" s="150">
        <v>40</v>
      </c>
    </row>
    <row r="240" spans="1:15" x14ac:dyDescent="0.45">
      <c r="A240" t="s">
        <v>4986</v>
      </c>
      <c r="B240" s="150">
        <v>2020</v>
      </c>
      <c r="C240" t="s">
        <v>3523</v>
      </c>
      <c r="D240" t="s">
        <v>3556</v>
      </c>
      <c r="E240" t="s">
        <v>267</v>
      </c>
      <c r="F240" s="152">
        <v>208</v>
      </c>
      <c r="G240" s="150">
        <v>24.5</v>
      </c>
      <c r="H240" s="152">
        <v>15.831730842590332</v>
      </c>
      <c r="I240" s="150">
        <v>0</v>
      </c>
      <c r="J240" s="150">
        <v>5.4054055362939835E-3</v>
      </c>
      <c r="K240" s="150">
        <v>5.4054054054053996E-3</v>
      </c>
      <c r="L240" s="150">
        <v>0</v>
      </c>
      <c r="M240" s="150">
        <v>0</v>
      </c>
      <c r="N240" s="150">
        <v>4.7621622085571289</v>
      </c>
      <c r="O240" s="150">
        <v>35</v>
      </c>
    </row>
    <row r="241" spans="1:15" x14ac:dyDescent="0.45">
      <c r="A241" t="s">
        <v>4986</v>
      </c>
      <c r="B241" s="150">
        <v>2020</v>
      </c>
      <c r="C241" t="s">
        <v>3523</v>
      </c>
      <c r="D241" t="s">
        <v>3557</v>
      </c>
      <c r="E241" t="s">
        <v>267</v>
      </c>
      <c r="F241" s="152">
        <v>3</v>
      </c>
      <c r="G241" s="150">
        <v>0</v>
      </c>
      <c r="H241" s="152">
        <v>15.666666984558105</v>
      </c>
      <c r="I241" s="150">
        <v>0</v>
      </c>
      <c r="J241" s="150">
        <v>0</v>
      </c>
      <c r="K241" s="150">
        <v>0</v>
      </c>
      <c r="L241" s="150">
        <v>0</v>
      </c>
      <c r="M241" s="150">
        <v>0</v>
      </c>
      <c r="N241" s="150"/>
      <c r="O241" s="150">
        <v>35</v>
      </c>
    </row>
    <row r="242" spans="1:15" x14ac:dyDescent="0.45">
      <c r="A242" t="s">
        <v>4986</v>
      </c>
      <c r="B242" s="150">
        <v>2020</v>
      </c>
      <c r="C242" t="s">
        <v>3523</v>
      </c>
      <c r="D242" t="s">
        <v>3558</v>
      </c>
      <c r="E242" t="s">
        <v>267</v>
      </c>
      <c r="F242" s="152">
        <v>0</v>
      </c>
      <c r="G242" s="150">
        <v>0</v>
      </c>
      <c r="H242" s="152"/>
      <c r="I242" s="150">
        <v>0</v>
      </c>
      <c r="J242" s="150">
        <v>0</v>
      </c>
      <c r="K242" s="150">
        <v>0</v>
      </c>
      <c r="L242" s="150">
        <v>0</v>
      </c>
      <c r="M242" s="150">
        <v>0</v>
      </c>
      <c r="N242" s="150"/>
      <c r="O242" s="150">
        <v>40</v>
      </c>
    </row>
    <row r="243" spans="1:15" x14ac:dyDescent="0.45">
      <c r="A243" t="s">
        <v>4986</v>
      </c>
      <c r="B243" s="150">
        <v>2020</v>
      </c>
      <c r="C243" t="s">
        <v>3523</v>
      </c>
      <c r="D243" t="s">
        <v>3559</v>
      </c>
      <c r="E243" t="s">
        <v>267</v>
      </c>
      <c r="F243" s="152">
        <v>208</v>
      </c>
      <c r="G243" s="150">
        <v>24.5</v>
      </c>
      <c r="H243" s="152">
        <v>15.831730842590332</v>
      </c>
      <c r="I243" s="150">
        <v>0</v>
      </c>
      <c r="J243" s="150">
        <v>0</v>
      </c>
      <c r="K243" s="150">
        <v>0</v>
      </c>
      <c r="L243" s="150">
        <v>0</v>
      </c>
      <c r="M243" s="150">
        <v>0</v>
      </c>
      <c r="N243" s="150"/>
      <c r="O243" s="150">
        <v>35</v>
      </c>
    </row>
    <row r="244" spans="1:15" x14ac:dyDescent="0.45">
      <c r="A244" t="s">
        <v>4986</v>
      </c>
      <c r="B244" s="150">
        <v>2020</v>
      </c>
      <c r="C244" t="s">
        <v>3523</v>
      </c>
      <c r="D244" t="s">
        <v>3560</v>
      </c>
      <c r="E244" t="s">
        <v>267</v>
      </c>
      <c r="F244" s="152">
        <v>165</v>
      </c>
      <c r="G244" s="150">
        <v>36</v>
      </c>
      <c r="H244" s="152">
        <v>22.096969604492188</v>
      </c>
      <c r="I244" s="150">
        <v>0</v>
      </c>
      <c r="J244" s="150">
        <v>0</v>
      </c>
      <c r="K244" s="150">
        <v>0</v>
      </c>
      <c r="L244" s="150">
        <v>0</v>
      </c>
      <c r="M244" s="150">
        <v>0</v>
      </c>
      <c r="N244" s="150">
        <v>3.9603173732757568</v>
      </c>
      <c r="O244" s="150">
        <v>35</v>
      </c>
    </row>
    <row r="245" spans="1:15" x14ac:dyDescent="0.45">
      <c r="A245" t="s">
        <v>4986</v>
      </c>
      <c r="B245" s="150">
        <v>2020</v>
      </c>
      <c r="C245" t="s">
        <v>3523</v>
      </c>
      <c r="D245" t="s">
        <v>3561</v>
      </c>
      <c r="E245" t="s">
        <v>267</v>
      </c>
      <c r="F245" s="152">
        <v>0</v>
      </c>
      <c r="G245" s="150">
        <v>0</v>
      </c>
      <c r="H245" s="152"/>
      <c r="I245" s="150">
        <v>0</v>
      </c>
      <c r="J245" s="150">
        <v>0</v>
      </c>
      <c r="K245" s="150">
        <v>0</v>
      </c>
      <c r="L245" s="150">
        <v>0</v>
      </c>
      <c r="M245" s="150">
        <v>0</v>
      </c>
      <c r="N245" s="150"/>
      <c r="O245" s="150">
        <v>35</v>
      </c>
    </row>
    <row r="246" spans="1:15" x14ac:dyDescent="0.45">
      <c r="A246" t="s">
        <v>4986</v>
      </c>
      <c r="B246" s="150">
        <v>2020</v>
      </c>
      <c r="C246" t="s">
        <v>3523</v>
      </c>
      <c r="D246" t="s">
        <v>3562</v>
      </c>
      <c r="E246" t="s">
        <v>267</v>
      </c>
      <c r="F246" s="152">
        <v>70</v>
      </c>
      <c r="G246" s="150">
        <v>0</v>
      </c>
      <c r="H246" s="152">
        <v>12.414285659790039</v>
      </c>
      <c r="I246" s="150">
        <v>0</v>
      </c>
      <c r="J246" s="150">
        <v>0</v>
      </c>
      <c r="K246" s="150">
        <v>0</v>
      </c>
      <c r="L246" s="150">
        <v>0</v>
      </c>
      <c r="M246" s="150">
        <v>0</v>
      </c>
      <c r="N246" s="150">
        <v>4.2058825492858887</v>
      </c>
      <c r="O246" s="150">
        <v>40</v>
      </c>
    </row>
    <row r="247" spans="1:15" x14ac:dyDescent="0.45">
      <c r="A247" t="s">
        <v>4986</v>
      </c>
      <c r="B247" s="150">
        <v>2020</v>
      </c>
      <c r="C247" t="s">
        <v>3524</v>
      </c>
      <c r="D247" t="s">
        <v>3563</v>
      </c>
      <c r="E247" t="s">
        <v>267</v>
      </c>
      <c r="F247" s="152">
        <v>40</v>
      </c>
      <c r="G247" s="150">
        <v>7</v>
      </c>
      <c r="H247" s="152">
        <v>22.174999237060547</v>
      </c>
      <c r="I247" s="150">
        <v>0</v>
      </c>
      <c r="J247" s="150">
        <v>0.13513512909412384</v>
      </c>
      <c r="K247" s="150">
        <v>0.13513513513513509</v>
      </c>
      <c r="L247" s="150">
        <v>0</v>
      </c>
      <c r="M247" s="150">
        <v>0</v>
      </c>
      <c r="N247" s="150">
        <v>4</v>
      </c>
      <c r="O247" s="150">
        <v>40</v>
      </c>
    </row>
    <row r="248" spans="1:15" x14ac:dyDescent="0.45">
      <c r="A248" t="s">
        <v>53</v>
      </c>
      <c r="B248" s="150">
        <v>2020</v>
      </c>
      <c r="C248" t="s">
        <v>3515</v>
      </c>
      <c r="D248" t="s">
        <v>3526</v>
      </c>
      <c r="E248" t="s">
        <v>107</v>
      </c>
      <c r="F248" s="152">
        <v>0</v>
      </c>
      <c r="G248" s="150">
        <v>0</v>
      </c>
      <c r="H248" s="152"/>
      <c r="I248" s="150">
        <v>0</v>
      </c>
      <c r="J248" s="150">
        <v>0</v>
      </c>
      <c r="K248" s="150">
        <v>4</v>
      </c>
      <c r="L248" s="150">
        <v>0</v>
      </c>
      <c r="M248" s="150">
        <v>0</v>
      </c>
      <c r="N248" s="150"/>
      <c r="O248" s="150">
        <v>70</v>
      </c>
    </row>
    <row r="249" spans="1:15" x14ac:dyDescent="0.45">
      <c r="A249" t="s">
        <v>53</v>
      </c>
      <c r="B249" s="150">
        <v>2020</v>
      </c>
      <c r="C249" t="s">
        <v>3515</v>
      </c>
      <c r="D249" t="s">
        <v>3527</v>
      </c>
      <c r="E249" t="s">
        <v>107</v>
      </c>
      <c r="F249" s="152">
        <v>101.82809448242188</v>
      </c>
      <c r="G249" s="150">
        <v>0</v>
      </c>
      <c r="H249" s="152">
        <v>30.171722412109375</v>
      </c>
      <c r="I249" s="150">
        <v>0</v>
      </c>
      <c r="J249" s="150">
        <v>1.5717092901468277E-2</v>
      </c>
      <c r="K249" s="150">
        <v>1</v>
      </c>
      <c r="L249" s="150">
        <v>0</v>
      </c>
      <c r="M249" s="150">
        <v>0</v>
      </c>
      <c r="N249" s="150">
        <v>4.1450304985046387</v>
      </c>
      <c r="O249" s="150">
        <v>70</v>
      </c>
    </row>
    <row r="250" spans="1:15" x14ac:dyDescent="0.45">
      <c r="A250" t="s">
        <v>53</v>
      </c>
      <c r="B250" s="150">
        <v>2020</v>
      </c>
      <c r="C250" t="s">
        <v>3515</v>
      </c>
      <c r="D250" t="s">
        <v>3528</v>
      </c>
      <c r="E250" t="s">
        <v>107</v>
      </c>
      <c r="F250" s="152">
        <v>37.799427032470703</v>
      </c>
      <c r="G250" s="150">
        <v>2.3572180271148682</v>
      </c>
      <c r="H250" s="152">
        <v>18.724620819091797</v>
      </c>
      <c r="I250" s="150">
        <v>0</v>
      </c>
      <c r="J250" s="150">
        <v>5.3899083286523819E-2</v>
      </c>
      <c r="K250" s="150">
        <v>1</v>
      </c>
      <c r="L250" s="150">
        <v>0</v>
      </c>
      <c r="M250" s="150">
        <v>0</v>
      </c>
      <c r="N250" s="150">
        <v>3.9895498752593994</v>
      </c>
      <c r="O250" s="150">
        <v>45</v>
      </c>
    </row>
    <row r="251" spans="1:15" x14ac:dyDescent="0.45">
      <c r="A251" t="s">
        <v>53</v>
      </c>
      <c r="B251" s="150">
        <v>2020</v>
      </c>
      <c r="C251" t="s">
        <v>3516</v>
      </c>
      <c r="D251" t="s">
        <v>3529</v>
      </c>
      <c r="E251" t="s">
        <v>107</v>
      </c>
      <c r="F251" s="152">
        <v>0</v>
      </c>
      <c r="G251" s="150">
        <v>0</v>
      </c>
      <c r="H251" s="152"/>
      <c r="I251" s="150">
        <v>0</v>
      </c>
      <c r="J251" s="150">
        <v>0</v>
      </c>
      <c r="K251" s="150">
        <v>4</v>
      </c>
      <c r="L251" s="150">
        <v>0</v>
      </c>
      <c r="M251" s="150">
        <v>0</v>
      </c>
      <c r="N251" s="150"/>
      <c r="O251" s="150">
        <v>60</v>
      </c>
    </row>
    <row r="252" spans="1:15" x14ac:dyDescent="0.45">
      <c r="A252" t="s">
        <v>53</v>
      </c>
      <c r="B252" s="150">
        <v>2020</v>
      </c>
      <c r="C252" t="s">
        <v>3516</v>
      </c>
      <c r="D252" t="s">
        <v>3530</v>
      </c>
      <c r="E252" t="s">
        <v>107</v>
      </c>
      <c r="F252" s="152">
        <v>2386.76611328125</v>
      </c>
      <c r="G252" s="150">
        <v>670.10992431640625</v>
      </c>
      <c r="H252" s="152">
        <v>51.462749481201172</v>
      </c>
      <c r="I252" s="150">
        <v>0</v>
      </c>
      <c r="J252" s="150">
        <v>7.3406040668487549E-2</v>
      </c>
      <c r="K252" s="150">
        <v>1</v>
      </c>
      <c r="L252" s="150">
        <v>0</v>
      </c>
      <c r="M252" s="150">
        <v>0</v>
      </c>
      <c r="N252" s="150">
        <v>3.5159709453582764</v>
      </c>
      <c r="O252" s="150">
        <v>60</v>
      </c>
    </row>
    <row r="253" spans="1:15" x14ac:dyDescent="0.45">
      <c r="A253" t="s">
        <v>53</v>
      </c>
      <c r="B253" s="150">
        <v>2020</v>
      </c>
      <c r="C253" t="s">
        <v>3516</v>
      </c>
      <c r="D253" t="s">
        <v>3531</v>
      </c>
      <c r="E253" t="s">
        <v>107</v>
      </c>
      <c r="F253" s="152">
        <v>0.71929997205734253</v>
      </c>
      <c r="G253" s="150">
        <v>0</v>
      </c>
      <c r="H253" s="152">
        <v>34.999858856201172</v>
      </c>
      <c r="I253" s="150">
        <v>0</v>
      </c>
      <c r="J253" s="150">
        <v>0</v>
      </c>
      <c r="K253" s="150">
        <v>1</v>
      </c>
      <c r="L253" s="150">
        <v>0</v>
      </c>
      <c r="M253" s="150">
        <v>0</v>
      </c>
      <c r="N253" s="150">
        <v>3.5</v>
      </c>
      <c r="O253" s="150">
        <v>60</v>
      </c>
    </row>
    <row r="254" spans="1:15" x14ac:dyDescent="0.45">
      <c r="A254" t="s">
        <v>53</v>
      </c>
      <c r="B254" s="150">
        <v>2020</v>
      </c>
      <c r="C254" t="s">
        <v>3569</v>
      </c>
      <c r="D254" t="s">
        <v>3570</v>
      </c>
      <c r="E254" t="s">
        <v>267</v>
      </c>
      <c r="F254" s="152">
        <v>17063</v>
      </c>
      <c r="G254" s="150">
        <v>89</v>
      </c>
      <c r="H254" s="152">
        <v>22.779815673828125</v>
      </c>
      <c r="I254" s="150">
        <v>0</v>
      </c>
      <c r="J254" s="150">
        <v>1.1607520282268524E-2</v>
      </c>
      <c r="K254" s="150">
        <v>1</v>
      </c>
      <c r="L254" s="150">
        <v>0</v>
      </c>
      <c r="M254" s="150">
        <v>0</v>
      </c>
      <c r="N254" s="150">
        <v>4.3408541679382324</v>
      </c>
      <c r="O254" s="150">
        <v>60</v>
      </c>
    </row>
    <row r="255" spans="1:15" x14ac:dyDescent="0.45">
      <c r="A255" t="s">
        <v>53</v>
      </c>
      <c r="B255" s="150">
        <v>2020</v>
      </c>
      <c r="C255" t="s">
        <v>3569</v>
      </c>
      <c r="D255" t="s">
        <v>3571</v>
      </c>
      <c r="E255" t="s">
        <v>267</v>
      </c>
      <c r="F255" s="152">
        <v>0</v>
      </c>
      <c r="G255" s="150">
        <v>0</v>
      </c>
      <c r="H255" s="152"/>
      <c r="I255" s="150">
        <v>0</v>
      </c>
      <c r="J255" s="150">
        <v>0</v>
      </c>
      <c r="K255" s="150">
        <v>4</v>
      </c>
      <c r="L255" s="150">
        <v>0</v>
      </c>
      <c r="M255" s="150">
        <v>0</v>
      </c>
      <c r="N255" s="150"/>
      <c r="O255" s="150">
        <v>60</v>
      </c>
    </row>
    <row r="256" spans="1:15" x14ac:dyDescent="0.45">
      <c r="A256" t="s">
        <v>53</v>
      </c>
      <c r="B256" s="150">
        <v>2020</v>
      </c>
      <c r="C256" t="s">
        <v>3569</v>
      </c>
      <c r="D256" t="s">
        <v>3510</v>
      </c>
      <c r="E256" t="s">
        <v>267</v>
      </c>
      <c r="F256" s="152">
        <v>18043</v>
      </c>
      <c r="G256" s="150">
        <v>7771</v>
      </c>
      <c r="H256" s="152">
        <v>37.339908599853516</v>
      </c>
      <c r="I256" s="150">
        <v>2.5193799287080765E-2</v>
      </c>
      <c r="J256" s="150">
        <v>0.42789557576179504</v>
      </c>
      <c r="K256" s="150">
        <v>1</v>
      </c>
      <c r="L256" s="150">
        <v>0</v>
      </c>
      <c r="M256" s="150">
        <v>0</v>
      </c>
      <c r="N256" s="150">
        <v>3.0399613380432129</v>
      </c>
      <c r="O256" s="150">
        <v>45</v>
      </c>
    </row>
    <row r="257" spans="1:15" x14ac:dyDescent="0.45">
      <c r="A257" t="s">
        <v>53</v>
      </c>
      <c r="B257" s="150">
        <v>2020</v>
      </c>
      <c r="C257" t="s">
        <v>3517</v>
      </c>
      <c r="D257" t="s">
        <v>3532</v>
      </c>
      <c r="E257" t="s">
        <v>267</v>
      </c>
      <c r="F257" s="152">
        <v>0</v>
      </c>
      <c r="G257" s="150"/>
      <c r="H257" s="152"/>
      <c r="I257" s="150">
        <v>3.5149385221302509E-3</v>
      </c>
      <c r="J257" s="150">
        <v>0.1441124826669693</v>
      </c>
      <c r="K257" s="150">
        <v>1</v>
      </c>
      <c r="L257" s="150">
        <v>0</v>
      </c>
      <c r="M257" s="150">
        <v>0</v>
      </c>
      <c r="N257" s="150">
        <v>4.3653168678283691</v>
      </c>
      <c r="O257" s="150"/>
    </row>
    <row r="258" spans="1:15" x14ac:dyDescent="0.45">
      <c r="A258" t="s">
        <v>53</v>
      </c>
      <c r="B258" s="150">
        <v>2020</v>
      </c>
      <c r="C258" t="s">
        <v>197</v>
      </c>
      <c r="D258" t="s">
        <v>3533</v>
      </c>
      <c r="E258" t="s">
        <v>267</v>
      </c>
      <c r="F258" s="152">
        <v>15</v>
      </c>
      <c r="G258" s="150">
        <v>3.5</v>
      </c>
      <c r="H258" s="152">
        <v>30.600000381469727</v>
      </c>
      <c r="I258" s="150">
        <v>0.12328767031431198</v>
      </c>
      <c r="J258" s="150">
        <v>6.8493150174617767E-2</v>
      </c>
      <c r="K258" s="150">
        <v>1</v>
      </c>
      <c r="L258" s="150">
        <v>0</v>
      </c>
      <c r="M258" s="150">
        <v>0</v>
      </c>
      <c r="N258" s="150">
        <v>3.9726028442382813</v>
      </c>
      <c r="O258" s="150">
        <v>45</v>
      </c>
    </row>
    <row r="259" spans="1:15" x14ac:dyDescent="0.45">
      <c r="A259" t="s">
        <v>53</v>
      </c>
      <c r="B259" s="150">
        <v>2020</v>
      </c>
      <c r="C259" t="s">
        <v>197</v>
      </c>
      <c r="D259" t="s">
        <v>3534</v>
      </c>
      <c r="E259" t="s">
        <v>267</v>
      </c>
      <c r="F259" s="152">
        <v>38</v>
      </c>
      <c r="G259" s="150">
        <v>3</v>
      </c>
      <c r="H259" s="152">
        <v>23.157894134521484</v>
      </c>
      <c r="I259" s="150">
        <v>8.510638028383255E-2</v>
      </c>
      <c r="J259" s="150">
        <v>0.14893616735935211</v>
      </c>
      <c r="K259" s="150">
        <v>1</v>
      </c>
      <c r="L259" s="150">
        <v>0</v>
      </c>
      <c r="M259" s="150">
        <v>0</v>
      </c>
      <c r="N259" s="150">
        <v>3.1627907752990723</v>
      </c>
      <c r="O259" s="150">
        <v>40</v>
      </c>
    </row>
    <row r="260" spans="1:15" x14ac:dyDescent="0.45">
      <c r="A260" t="s">
        <v>53</v>
      </c>
      <c r="B260" s="150">
        <v>2020</v>
      </c>
      <c r="C260" t="s">
        <v>197</v>
      </c>
      <c r="D260" t="s">
        <v>3535</v>
      </c>
      <c r="E260" t="s">
        <v>267</v>
      </c>
      <c r="F260" s="152">
        <v>314</v>
      </c>
      <c r="G260" s="150">
        <v>4</v>
      </c>
      <c r="H260" s="152">
        <v>16.181528091430664</v>
      </c>
      <c r="I260" s="150">
        <v>1.0830325074493885E-2</v>
      </c>
      <c r="J260" s="150">
        <v>1.0830325074493885E-2</v>
      </c>
      <c r="K260" s="150">
        <v>1</v>
      </c>
      <c r="L260" s="150">
        <v>0</v>
      </c>
      <c r="M260" s="150">
        <v>0</v>
      </c>
      <c r="N260" s="150">
        <v>4.3308825492858887</v>
      </c>
      <c r="O260" s="150">
        <v>40</v>
      </c>
    </row>
    <row r="261" spans="1:15" x14ac:dyDescent="0.45">
      <c r="A261" t="s">
        <v>53</v>
      </c>
      <c r="B261" s="150">
        <v>2020</v>
      </c>
      <c r="C261" t="s">
        <v>197</v>
      </c>
      <c r="D261" t="s">
        <v>3536</v>
      </c>
      <c r="E261" t="s">
        <v>267</v>
      </c>
      <c r="F261" s="152">
        <v>77</v>
      </c>
      <c r="G261" s="150">
        <v>5.5</v>
      </c>
      <c r="H261" s="152">
        <v>20.493507385253906</v>
      </c>
      <c r="I261" s="150">
        <v>0</v>
      </c>
      <c r="J261" s="150">
        <v>2.7397260069847107E-2</v>
      </c>
      <c r="K261" s="150">
        <v>1</v>
      </c>
      <c r="L261" s="150">
        <v>0</v>
      </c>
      <c r="M261" s="150">
        <v>0</v>
      </c>
      <c r="N261" s="150">
        <v>4.6301369667053223</v>
      </c>
      <c r="O261" s="150">
        <v>35</v>
      </c>
    </row>
    <row r="262" spans="1:15" x14ac:dyDescent="0.45">
      <c r="A262" t="s">
        <v>53</v>
      </c>
      <c r="B262" s="150">
        <v>2020</v>
      </c>
      <c r="C262" t="s">
        <v>197</v>
      </c>
      <c r="D262" t="s">
        <v>3537</v>
      </c>
      <c r="E262" t="s">
        <v>267</v>
      </c>
      <c r="F262" s="152">
        <v>4449</v>
      </c>
      <c r="G262" s="150">
        <v>1924.5</v>
      </c>
      <c r="H262" s="152">
        <v>30.764440536499023</v>
      </c>
      <c r="I262" s="150">
        <v>0.23648341000080109</v>
      </c>
      <c r="J262" s="150">
        <v>0.27351203560829163</v>
      </c>
      <c r="K262" s="150">
        <v>1</v>
      </c>
      <c r="L262" s="150">
        <v>0</v>
      </c>
      <c r="M262" s="150">
        <v>0</v>
      </c>
      <c r="N262" s="150">
        <v>2.7693932056427002</v>
      </c>
      <c r="O262" s="150">
        <v>35</v>
      </c>
    </row>
    <row r="263" spans="1:15" x14ac:dyDescent="0.45">
      <c r="A263" t="s">
        <v>53</v>
      </c>
      <c r="B263" s="150">
        <v>2020</v>
      </c>
      <c r="C263" t="s">
        <v>3518</v>
      </c>
      <c r="D263" t="s">
        <v>3538</v>
      </c>
      <c r="E263" t="s">
        <v>267</v>
      </c>
      <c r="F263" s="152">
        <v>551</v>
      </c>
      <c r="G263" s="150">
        <v>49</v>
      </c>
      <c r="H263" s="152">
        <v>18.925590515136719</v>
      </c>
      <c r="I263" s="150">
        <v>3.5149385221302509E-3</v>
      </c>
      <c r="J263" s="150">
        <v>0.1441124826669693</v>
      </c>
      <c r="K263" s="150">
        <v>1</v>
      </c>
      <c r="L263" s="150">
        <v>0</v>
      </c>
      <c r="M263" s="150">
        <v>0</v>
      </c>
      <c r="N263" s="150">
        <v>4.3653168678283691</v>
      </c>
      <c r="O263" s="150">
        <v>45</v>
      </c>
    </row>
    <row r="264" spans="1:15" x14ac:dyDescent="0.45">
      <c r="A264" t="s">
        <v>53</v>
      </c>
      <c r="B264" s="150">
        <v>2020</v>
      </c>
      <c r="C264" t="s">
        <v>3518</v>
      </c>
      <c r="D264" t="s">
        <v>3539</v>
      </c>
      <c r="E264" t="s">
        <v>267</v>
      </c>
      <c r="F264" s="152">
        <v>3046</v>
      </c>
      <c r="G264" s="150">
        <v>889</v>
      </c>
      <c r="H264" s="152">
        <v>30.716676712036133</v>
      </c>
      <c r="I264" s="150">
        <v>2.7397260069847107E-2</v>
      </c>
      <c r="J264" s="150">
        <v>0.30036753416061401</v>
      </c>
      <c r="K264" s="150">
        <v>1</v>
      </c>
      <c r="L264" s="150">
        <v>0</v>
      </c>
      <c r="M264" s="150">
        <v>0</v>
      </c>
      <c r="N264" s="150">
        <v>3.2697155475616455</v>
      </c>
      <c r="O264" s="150">
        <v>45</v>
      </c>
    </row>
    <row r="265" spans="1:15" x14ac:dyDescent="0.45">
      <c r="A265" t="s">
        <v>53</v>
      </c>
      <c r="B265" s="150">
        <v>2020</v>
      </c>
      <c r="C265" t="s">
        <v>3518</v>
      </c>
      <c r="D265" t="s">
        <v>3540</v>
      </c>
      <c r="E265" t="s">
        <v>267</v>
      </c>
      <c r="F265" s="152">
        <v>11</v>
      </c>
      <c r="G265" s="150">
        <v>5</v>
      </c>
      <c r="H265" s="152">
        <v>38.363636016845703</v>
      </c>
      <c r="I265" s="150">
        <v>0</v>
      </c>
      <c r="J265" s="150">
        <v>0.5</v>
      </c>
      <c r="K265" s="150">
        <v>1</v>
      </c>
      <c r="L265" s="150">
        <v>0</v>
      </c>
      <c r="M265" s="150">
        <v>0</v>
      </c>
      <c r="N265" s="150">
        <v>3.0499999523162842</v>
      </c>
      <c r="O265" s="150">
        <v>45</v>
      </c>
    </row>
    <row r="266" spans="1:15" x14ac:dyDescent="0.45">
      <c r="A266" t="s">
        <v>53</v>
      </c>
      <c r="B266" s="150">
        <v>2020</v>
      </c>
      <c r="C266" t="s">
        <v>3519</v>
      </c>
      <c r="D266" t="s">
        <v>3541</v>
      </c>
      <c r="E266" t="s">
        <v>107</v>
      </c>
      <c r="F266" s="152">
        <v>273.0679931640625</v>
      </c>
      <c r="G266" s="150">
        <v>2.138499915599823E-2</v>
      </c>
      <c r="H266" s="152">
        <v>28.633571624755859</v>
      </c>
      <c r="I266" s="150">
        <v>6.7975833080708981E-3</v>
      </c>
      <c r="J266" s="150">
        <v>0.40030211210250854</v>
      </c>
      <c r="K266" s="150">
        <v>1</v>
      </c>
      <c r="L266" s="150">
        <v>0</v>
      </c>
      <c r="M266" s="150">
        <v>0</v>
      </c>
      <c r="N266" s="150">
        <v>2.9563426971435547</v>
      </c>
      <c r="O266" s="150">
        <v>70</v>
      </c>
    </row>
    <row r="267" spans="1:15" x14ac:dyDescent="0.45">
      <c r="A267" t="s">
        <v>53</v>
      </c>
      <c r="B267" s="150">
        <v>2020</v>
      </c>
      <c r="C267" t="s">
        <v>3520</v>
      </c>
      <c r="D267" t="s">
        <v>3542</v>
      </c>
      <c r="E267" t="s">
        <v>107</v>
      </c>
      <c r="F267" s="152">
        <v>504.9295654296875</v>
      </c>
      <c r="G267" s="150">
        <v>150.68728637695313</v>
      </c>
      <c r="H267" s="152">
        <v>50.914722442626953</v>
      </c>
      <c r="I267" s="150">
        <v>4.9504950642585754E-2</v>
      </c>
      <c r="J267" s="150">
        <v>0.11683168262243271</v>
      </c>
      <c r="K267" s="150">
        <v>1</v>
      </c>
      <c r="L267" s="150">
        <v>0</v>
      </c>
      <c r="M267" s="150">
        <v>0</v>
      </c>
      <c r="N267" s="150">
        <v>3.8319058418273926</v>
      </c>
      <c r="O267" s="150">
        <v>60</v>
      </c>
    </row>
    <row r="268" spans="1:15" x14ac:dyDescent="0.45">
      <c r="A268" t="s">
        <v>53</v>
      </c>
      <c r="B268" s="150">
        <v>2020</v>
      </c>
      <c r="C268" t="s">
        <v>3521</v>
      </c>
      <c r="D268" t="s">
        <v>3543</v>
      </c>
      <c r="E268" t="s">
        <v>107</v>
      </c>
      <c r="F268" s="152">
        <v>0</v>
      </c>
      <c r="G268" s="150">
        <v>0</v>
      </c>
      <c r="H268" s="152"/>
      <c r="I268" s="150">
        <v>0</v>
      </c>
      <c r="J268" s="150">
        <v>0</v>
      </c>
      <c r="K268" s="150">
        <v>4</v>
      </c>
      <c r="L268" s="150">
        <v>0</v>
      </c>
      <c r="M268" s="150">
        <v>0</v>
      </c>
      <c r="N268" s="150"/>
      <c r="O268" s="150">
        <v>70</v>
      </c>
    </row>
    <row r="269" spans="1:15" x14ac:dyDescent="0.45">
      <c r="A269" t="s">
        <v>53</v>
      </c>
      <c r="B269" s="150">
        <v>2020</v>
      </c>
      <c r="C269" t="s">
        <v>3521</v>
      </c>
      <c r="D269" t="s">
        <v>3544</v>
      </c>
      <c r="E269" t="s">
        <v>107</v>
      </c>
      <c r="F269" s="152">
        <v>0</v>
      </c>
      <c r="G269" s="150">
        <v>0</v>
      </c>
      <c r="H269" s="152"/>
      <c r="I269" s="150">
        <v>0</v>
      </c>
      <c r="J269" s="150">
        <v>0</v>
      </c>
      <c r="K269" s="150">
        <v>4</v>
      </c>
      <c r="L269" s="150">
        <v>0</v>
      </c>
      <c r="M269" s="150">
        <v>0</v>
      </c>
      <c r="N269" s="150"/>
      <c r="O269" s="150">
        <v>70</v>
      </c>
    </row>
    <row r="270" spans="1:15" x14ac:dyDescent="0.45">
      <c r="A270" t="s">
        <v>53</v>
      </c>
      <c r="B270" s="150">
        <v>2020</v>
      </c>
      <c r="C270" t="s">
        <v>3521</v>
      </c>
      <c r="D270" t="s">
        <v>3545</v>
      </c>
      <c r="E270" t="s">
        <v>107</v>
      </c>
      <c r="F270" s="152">
        <v>0</v>
      </c>
      <c r="G270" s="150">
        <v>0</v>
      </c>
      <c r="H270" s="152"/>
      <c r="I270" s="150">
        <v>0</v>
      </c>
      <c r="J270" s="150">
        <v>0</v>
      </c>
      <c r="K270" s="150">
        <v>4</v>
      </c>
      <c r="L270" s="150">
        <v>0</v>
      </c>
      <c r="M270" s="150">
        <v>0</v>
      </c>
      <c r="N270" s="150"/>
      <c r="O270" s="150">
        <v>70</v>
      </c>
    </row>
    <row r="271" spans="1:15" x14ac:dyDescent="0.45">
      <c r="A271" t="s">
        <v>53</v>
      </c>
      <c r="B271" s="150">
        <v>2020</v>
      </c>
      <c r="C271" t="s">
        <v>3521</v>
      </c>
      <c r="D271" t="s">
        <v>3546</v>
      </c>
      <c r="E271" t="s">
        <v>107</v>
      </c>
      <c r="F271" s="152">
        <v>0</v>
      </c>
      <c r="G271" s="150">
        <v>0</v>
      </c>
      <c r="H271" s="152"/>
      <c r="I271" s="150">
        <v>0</v>
      </c>
      <c r="J271" s="150">
        <v>0</v>
      </c>
      <c r="K271" s="150">
        <v>4</v>
      </c>
      <c r="L271" s="150">
        <v>0</v>
      </c>
      <c r="M271" s="150">
        <v>0</v>
      </c>
      <c r="N271" s="150"/>
      <c r="O271" s="150">
        <v>45</v>
      </c>
    </row>
    <row r="272" spans="1:15" x14ac:dyDescent="0.45">
      <c r="A272" t="s">
        <v>53</v>
      </c>
      <c r="B272" s="150">
        <v>2020</v>
      </c>
      <c r="C272" t="s">
        <v>3521</v>
      </c>
      <c r="D272" t="s">
        <v>3547</v>
      </c>
      <c r="E272" t="s">
        <v>107</v>
      </c>
      <c r="F272" s="152">
        <v>0</v>
      </c>
      <c r="G272" s="150">
        <v>0</v>
      </c>
      <c r="H272" s="152"/>
      <c r="I272" s="150">
        <v>0</v>
      </c>
      <c r="J272" s="150">
        <v>0</v>
      </c>
      <c r="K272" s="150">
        <v>4</v>
      </c>
      <c r="L272" s="150">
        <v>0</v>
      </c>
      <c r="M272" s="150">
        <v>0</v>
      </c>
      <c r="N272" s="150"/>
      <c r="O272" s="150">
        <v>70</v>
      </c>
    </row>
    <row r="273" spans="1:15" x14ac:dyDescent="0.45">
      <c r="A273" t="s">
        <v>53</v>
      </c>
      <c r="B273" s="150">
        <v>2020</v>
      </c>
      <c r="C273" t="s">
        <v>3521</v>
      </c>
      <c r="D273" t="s">
        <v>3548</v>
      </c>
      <c r="E273" t="s">
        <v>107</v>
      </c>
      <c r="F273" s="152">
        <v>0</v>
      </c>
      <c r="G273" s="150">
        <v>0</v>
      </c>
      <c r="H273" s="152"/>
      <c r="I273" s="150">
        <v>0</v>
      </c>
      <c r="J273" s="150">
        <v>0</v>
      </c>
      <c r="K273" s="150">
        <v>4</v>
      </c>
      <c r="L273" s="150">
        <v>0</v>
      </c>
      <c r="M273" s="150">
        <v>0</v>
      </c>
      <c r="N273" s="150"/>
      <c r="O273" s="150">
        <v>70</v>
      </c>
    </row>
    <row r="274" spans="1:15" x14ac:dyDescent="0.45">
      <c r="A274" t="s">
        <v>53</v>
      </c>
      <c r="B274" s="150">
        <v>2020</v>
      </c>
      <c r="C274" t="s">
        <v>3521</v>
      </c>
      <c r="D274" t="s">
        <v>3549</v>
      </c>
      <c r="E274" t="s">
        <v>107</v>
      </c>
      <c r="F274" s="152">
        <v>0</v>
      </c>
      <c r="G274" s="150">
        <v>0</v>
      </c>
      <c r="H274" s="152"/>
      <c r="I274" s="150">
        <v>0</v>
      </c>
      <c r="J274" s="150">
        <v>0</v>
      </c>
      <c r="K274" s="150">
        <v>4</v>
      </c>
      <c r="L274" s="150">
        <v>0</v>
      </c>
      <c r="M274" s="150">
        <v>0</v>
      </c>
      <c r="N274" s="150"/>
      <c r="O274" s="150">
        <v>70</v>
      </c>
    </row>
    <row r="275" spans="1:15" x14ac:dyDescent="0.45">
      <c r="A275" t="s">
        <v>53</v>
      </c>
      <c r="B275" s="150">
        <v>2020</v>
      </c>
      <c r="C275" t="s">
        <v>3521</v>
      </c>
      <c r="D275" t="s">
        <v>3550</v>
      </c>
      <c r="E275" t="s">
        <v>107</v>
      </c>
      <c r="F275" s="152">
        <v>1.3395260572433472</v>
      </c>
      <c r="G275" s="150">
        <v>0</v>
      </c>
      <c r="H275" s="152">
        <v>14.605218887329102</v>
      </c>
      <c r="I275" s="150">
        <v>0</v>
      </c>
      <c r="J275" s="150">
        <v>0</v>
      </c>
      <c r="K275" s="150">
        <v>1</v>
      </c>
      <c r="L275" s="150">
        <v>0</v>
      </c>
      <c r="M275" s="150">
        <v>0</v>
      </c>
      <c r="N275" s="150">
        <v>5</v>
      </c>
      <c r="O275" s="150">
        <v>45</v>
      </c>
    </row>
    <row r="276" spans="1:15" x14ac:dyDescent="0.45">
      <c r="A276" t="s">
        <v>53</v>
      </c>
      <c r="B276" s="150">
        <v>2020</v>
      </c>
      <c r="C276" t="s">
        <v>3521</v>
      </c>
      <c r="D276" t="s">
        <v>3551</v>
      </c>
      <c r="E276" t="s">
        <v>107</v>
      </c>
      <c r="F276" s="152">
        <v>0</v>
      </c>
      <c r="G276" s="150">
        <v>0</v>
      </c>
      <c r="H276" s="152"/>
      <c r="I276" s="150">
        <v>0</v>
      </c>
      <c r="J276" s="150">
        <v>0</v>
      </c>
      <c r="K276" s="150">
        <v>4</v>
      </c>
      <c r="L276" s="150">
        <v>0</v>
      </c>
      <c r="M276" s="150">
        <v>0</v>
      </c>
      <c r="N276" s="150"/>
      <c r="O276" s="150">
        <v>70</v>
      </c>
    </row>
    <row r="277" spans="1:15" x14ac:dyDescent="0.45">
      <c r="A277" t="s">
        <v>53</v>
      </c>
      <c r="B277" s="150">
        <v>2020</v>
      </c>
      <c r="C277" t="s">
        <v>3522</v>
      </c>
      <c r="D277" t="s">
        <v>3552</v>
      </c>
      <c r="E277" t="s">
        <v>107</v>
      </c>
      <c r="F277" s="152">
        <v>307.01031494140625</v>
      </c>
      <c r="G277" s="150">
        <v>103.54799652099609</v>
      </c>
      <c r="H277" s="152">
        <v>53.251544952392578</v>
      </c>
      <c r="I277" s="150">
        <v>0</v>
      </c>
      <c r="J277" s="150">
        <v>5.6803341954946518E-2</v>
      </c>
      <c r="K277" s="150">
        <v>1</v>
      </c>
      <c r="L277" s="150">
        <v>0</v>
      </c>
      <c r="M277" s="150">
        <v>0</v>
      </c>
      <c r="N277" s="150">
        <v>3.4148411750793457</v>
      </c>
      <c r="O277" s="150">
        <v>60</v>
      </c>
    </row>
    <row r="278" spans="1:15" x14ac:dyDescent="0.45">
      <c r="A278" t="s">
        <v>53</v>
      </c>
      <c r="B278" s="150">
        <v>2020</v>
      </c>
      <c r="C278" t="s">
        <v>3522</v>
      </c>
      <c r="D278" t="s">
        <v>3553</v>
      </c>
      <c r="E278" t="s">
        <v>107</v>
      </c>
      <c r="F278" s="152">
        <v>336.14987182617188</v>
      </c>
      <c r="G278" s="150">
        <v>72.185394287109375</v>
      </c>
      <c r="H278" s="152">
        <v>48.443946838378906</v>
      </c>
      <c r="I278" s="150">
        <v>0</v>
      </c>
      <c r="J278" s="150">
        <v>0</v>
      </c>
      <c r="K278" s="150">
        <v>1</v>
      </c>
      <c r="L278" s="150">
        <v>0</v>
      </c>
      <c r="M278" s="150">
        <v>0</v>
      </c>
      <c r="N278" s="150">
        <v>3.6714413166046143</v>
      </c>
      <c r="O278" s="150">
        <v>60</v>
      </c>
    </row>
    <row r="279" spans="1:15" x14ac:dyDescent="0.45">
      <c r="A279" t="s">
        <v>53</v>
      </c>
      <c r="B279" s="150">
        <v>2020</v>
      </c>
      <c r="C279" t="s">
        <v>3523</v>
      </c>
      <c r="D279" t="s">
        <v>3554</v>
      </c>
      <c r="E279" t="s">
        <v>267</v>
      </c>
      <c r="F279" s="152">
        <v>0</v>
      </c>
      <c r="G279" s="150">
        <v>0</v>
      </c>
      <c r="H279" s="152"/>
      <c r="I279" s="150">
        <v>0</v>
      </c>
      <c r="J279" s="150">
        <v>0</v>
      </c>
      <c r="K279" s="150">
        <v>4</v>
      </c>
      <c r="L279" s="150">
        <v>0</v>
      </c>
      <c r="M279" s="150">
        <v>0</v>
      </c>
      <c r="N279" s="150"/>
      <c r="O279" s="150">
        <v>45</v>
      </c>
    </row>
    <row r="280" spans="1:15" x14ac:dyDescent="0.45">
      <c r="A280" t="s">
        <v>53</v>
      </c>
      <c r="B280" s="150">
        <v>2020</v>
      </c>
      <c r="C280" t="s">
        <v>3523</v>
      </c>
      <c r="D280" t="s">
        <v>3555</v>
      </c>
      <c r="E280" t="s">
        <v>267</v>
      </c>
      <c r="F280" s="152">
        <v>1</v>
      </c>
      <c r="G280" s="150">
        <v>0</v>
      </c>
      <c r="H280" s="152">
        <v>10</v>
      </c>
      <c r="I280" s="150">
        <v>0</v>
      </c>
      <c r="J280" s="150">
        <v>0</v>
      </c>
      <c r="K280" s="150">
        <v>1</v>
      </c>
      <c r="L280" s="150">
        <v>0</v>
      </c>
      <c r="M280" s="150">
        <v>0</v>
      </c>
      <c r="N280" s="150">
        <v>5</v>
      </c>
      <c r="O280" s="150">
        <v>40</v>
      </c>
    </row>
    <row r="281" spans="1:15" x14ac:dyDescent="0.45">
      <c r="A281" t="s">
        <v>53</v>
      </c>
      <c r="B281" s="150">
        <v>2020</v>
      </c>
      <c r="C281" t="s">
        <v>3523</v>
      </c>
      <c r="D281" t="s">
        <v>3556</v>
      </c>
      <c r="E281" t="s">
        <v>267</v>
      </c>
      <c r="F281" s="152">
        <v>112</v>
      </c>
      <c r="G281" s="150">
        <v>14.5</v>
      </c>
      <c r="H281" s="152">
        <v>19.991071701049805</v>
      </c>
      <c r="I281" s="150">
        <v>0</v>
      </c>
      <c r="J281" s="150">
        <v>0.26363635063171387</v>
      </c>
      <c r="K281" s="150">
        <v>1</v>
      </c>
      <c r="L281" s="150">
        <v>0</v>
      </c>
      <c r="M281" s="150">
        <v>0</v>
      </c>
      <c r="N281" s="150">
        <v>3.694117546081543</v>
      </c>
      <c r="O281" s="150">
        <v>35</v>
      </c>
    </row>
    <row r="282" spans="1:15" x14ac:dyDescent="0.45">
      <c r="A282" t="s">
        <v>53</v>
      </c>
      <c r="B282" s="150">
        <v>2020</v>
      </c>
      <c r="C282" t="s">
        <v>3523</v>
      </c>
      <c r="D282" t="s">
        <v>3557</v>
      </c>
      <c r="E282" t="s">
        <v>267</v>
      </c>
      <c r="F282" s="152">
        <v>7</v>
      </c>
      <c r="G282" s="150">
        <v>0</v>
      </c>
      <c r="H282" s="152">
        <v>13.857142448425293</v>
      </c>
      <c r="I282" s="150">
        <v>0</v>
      </c>
      <c r="J282" s="150">
        <v>0</v>
      </c>
      <c r="K282" s="150">
        <v>1</v>
      </c>
      <c r="L282" s="150">
        <v>0</v>
      </c>
      <c r="M282" s="150">
        <v>0</v>
      </c>
      <c r="N282" s="150">
        <v>3.9285714626312256</v>
      </c>
      <c r="O282" s="150">
        <v>35</v>
      </c>
    </row>
    <row r="283" spans="1:15" x14ac:dyDescent="0.45">
      <c r="A283" t="s">
        <v>53</v>
      </c>
      <c r="B283" s="150">
        <v>2020</v>
      </c>
      <c r="C283" t="s">
        <v>3523</v>
      </c>
      <c r="D283" t="s">
        <v>3558</v>
      </c>
      <c r="E283" t="s">
        <v>267</v>
      </c>
      <c r="F283" s="152">
        <v>0</v>
      </c>
      <c r="G283" s="150">
        <v>0</v>
      </c>
      <c r="H283" s="152"/>
      <c r="I283" s="150">
        <v>0</v>
      </c>
      <c r="J283" s="150">
        <v>0</v>
      </c>
      <c r="K283" s="150">
        <v>4</v>
      </c>
      <c r="L283" s="150">
        <v>0</v>
      </c>
      <c r="M283" s="150">
        <v>0</v>
      </c>
      <c r="N283" s="150"/>
      <c r="O283" s="150">
        <v>40</v>
      </c>
    </row>
    <row r="284" spans="1:15" x14ac:dyDescent="0.45">
      <c r="A284" t="s">
        <v>53</v>
      </c>
      <c r="B284" s="150">
        <v>2020</v>
      </c>
      <c r="C284" t="s">
        <v>3523</v>
      </c>
      <c r="D284" t="s">
        <v>3559</v>
      </c>
      <c r="E284" t="s">
        <v>267</v>
      </c>
      <c r="F284" s="152">
        <v>0</v>
      </c>
      <c r="G284" s="150">
        <v>0</v>
      </c>
      <c r="H284" s="152"/>
      <c r="I284" s="150">
        <v>0</v>
      </c>
      <c r="J284" s="150">
        <v>0</v>
      </c>
      <c r="K284" s="150">
        <v>4</v>
      </c>
      <c r="L284" s="150">
        <v>0</v>
      </c>
      <c r="M284" s="150">
        <v>0</v>
      </c>
      <c r="N284" s="150"/>
      <c r="O284" s="150">
        <v>35</v>
      </c>
    </row>
    <row r="285" spans="1:15" x14ac:dyDescent="0.45">
      <c r="A285" t="s">
        <v>53</v>
      </c>
      <c r="B285" s="150">
        <v>2020</v>
      </c>
      <c r="C285" t="s">
        <v>3523</v>
      </c>
      <c r="D285" t="s">
        <v>3560</v>
      </c>
      <c r="E285" t="s">
        <v>267</v>
      </c>
      <c r="F285" s="152">
        <v>2</v>
      </c>
      <c r="G285" s="150">
        <v>0</v>
      </c>
      <c r="H285" s="152">
        <v>19</v>
      </c>
      <c r="I285" s="150">
        <v>0</v>
      </c>
      <c r="J285" s="150">
        <v>0</v>
      </c>
      <c r="K285" s="150">
        <v>4</v>
      </c>
      <c r="L285" s="150">
        <v>0</v>
      </c>
      <c r="M285" s="150">
        <v>0</v>
      </c>
      <c r="N285" s="150"/>
      <c r="O285" s="150">
        <v>35</v>
      </c>
    </row>
    <row r="286" spans="1:15" x14ac:dyDescent="0.45">
      <c r="A286" t="s">
        <v>53</v>
      </c>
      <c r="B286" s="150">
        <v>2020</v>
      </c>
      <c r="C286" t="s">
        <v>3523</v>
      </c>
      <c r="D286" t="s">
        <v>3561</v>
      </c>
      <c r="E286" t="s">
        <v>267</v>
      </c>
      <c r="F286" s="152">
        <v>0</v>
      </c>
      <c r="G286" s="150">
        <v>0</v>
      </c>
      <c r="H286" s="152"/>
      <c r="I286" s="150">
        <v>0</v>
      </c>
      <c r="J286" s="150">
        <v>0</v>
      </c>
      <c r="K286" s="150">
        <v>4</v>
      </c>
      <c r="L286" s="150">
        <v>0</v>
      </c>
      <c r="M286" s="150">
        <v>0</v>
      </c>
      <c r="N286" s="150"/>
      <c r="O286" s="150">
        <v>35</v>
      </c>
    </row>
    <row r="287" spans="1:15" x14ac:dyDescent="0.45">
      <c r="A287" t="s">
        <v>53</v>
      </c>
      <c r="B287" s="150">
        <v>2020</v>
      </c>
      <c r="C287" t="s">
        <v>3523</v>
      </c>
      <c r="D287" t="s">
        <v>3562</v>
      </c>
      <c r="E287" t="s">
        <v>267</v>
      </c>
      <c r="F287" s="152">
        <v>45</v>
      </c>
      <c r="G287" s="150">
        <v>1</v>
      </c>
      <c r="H287" s="152">
        <v>18.577777862548828</v>
      </c>
      <c r="I287" s="150">
        <v>1.9999999552965164E-2</v>
      </c>
      <c r="J287" s="150">
        <v>0.10000000149011612</v>
      </c>
      <c r="K287" s="150">
        <v>1</v>
      </c>
      <c r="L287" s="150">
        <v>0</v>
      </c>
      <c r="M287" s="150">
        <v>0</v>
      </c>
      <c r="N287" s="150">
        <v>4.0535712242126465</v>
      </c>
      <c r="O287" s="150">
        <v>40</v>
      </c>
    </row>
    <row r="288" spans="1:15" x14ac:dyDescent="0.45">
      <c r="A288" t="s">
        <v>53</v>
      </c>
      <c r="B288" s="150">
        <v>2020</v>
      </c>
      <c r="C288" t="s">
        <v>3524</v>
      </c>
      <c r="D288" t="s">
        <v>3563</v>
      </c>
      <c r="E288" t="s">
        <v>267</v>
      </c>
      <c r="F288" s="152">
        <v>44</v>
      </c>
      <c r="G288" s="150">
        <v>16</v>
      </c>
      <c r="H288" s="152">
        <v>33.318180084228516</v>
      </c>
      <c r="I288" s="150">
        <v>0</v>
      </c>
      <c r="J288" s="150">
        <v>0</v>
      </c>
      <c r="K288" s="150"/>
      <c r="L288" s="150">
        <v>0</v>
      </c>
      <c r="M288" s="150">
        <v>0</v>
      </c>
      <c r="N288" s="150"/>
      <c r="O288" s="150">
        <v>40</v>
      </c>
    </row>
    <row r="289" spans="1:15" x14ac:dyDescent="0.45">
      <c r="A289" t="s">
        <v>54</v>
      </c>
      <c r="B289" s="150">
        <v>2020</v>
      </c>
      <c r="C289" t="s">
        <v>3515</v>
      </c>
      <c r="D289" t="s">
        <v>3526</v>
      </c>
      <c r="E289" t="s">
        <v>107</v>
      </c>
      <c r="F289" s="152">
        <v>0</v>
      </c>
      <c r="G289" s="150">
        <v>0</v>
      </c>
      <c r="H289" s="152"/>
      <c r="I289" s="150">
        <v>0</v>
      </c>
      <c r="J289" s="150">
        <v>0</v>
      </c>
      <c r="K289" s="150">
        <v>0</v>
      </c>
      <c r="L289" s="150">
        <v>0</v>
      </c>
      <c r="M289" s="150">
        <v>0</v>
      </c>
      <c r="N289" s="150"/>
      <c r="O289" s="150">
        <v>70</v>
      </c>
    </row>
    <row r="290" spans="1:15" x14ac:dyDescent="0.45">
      <c r="A290" t="s">
        <v>54</v>
      </c>
      <c r="B290" s="150">
        <v>2020</v>
      </c>
      <c r="C290" t="s">
        <v>3515</v>
      </c>
      <c r="D290" t="s">
        <v>3527</v>
      </c>
      <c r="E290" t="s">
        <v>107</v>
      </c>
      <c r="F290" s="152">
        <v>117.82545471191406</v>
      </c>
      <c r="G290" s="150">
        <v>0</v>
      </c>
      <c r="H290" s="152">
        <v>41.544071197509766</v>
      </c>
      <c r="I290" s="150">
        <v>0</v>
      </c>
      <c r="J290" s="150">
        <v>1.9999999552965164E-2</v>
      </c>
      <c r="K290" s="150">
        <v>0.02</v>
      </c>
      <c r="L290" s="150">
        <v>0</v>
      </c>
      <c r="M290" s="150">
        <v>7.7505312310000005E-2</v>
      </c>
      <c r="N290" s="150">
        <v>3.059999942779541</v>
      </c>
      <c r="O290" s="150">
        <v>70</v>
      </c>
    </row>
    <row r="291" spans="1:15" x14ac:dyDescent="0.45">
      <c r="A291" t="s">
        <v>54</v>
      </c>
      <c r="B291" s="150">
        <v>2020</v>
      </c>
      <c r="C291" t="s">
        <v>3515</v>
      </c>
      <c r="D291" t="s">
        <v>3528</v>
      </c>
      <c r="E291" t="s">
        <v>107</v>
      </c>
      <c r="F291" s="152">
        <v>126.83982086181641</v>
      </c>
      <c r="G291" s="150">
        <v>0.45121070742607117</v>
      </c>
      <c r="H291" s="152">
        <v>13.910652160644531</v>
      </c>
      <c r="I291" s="150">
        <v>0</v>
      </c>
      <c r="J291" s="150">
        <v>0</v>
      </c>
      <c r="K291" s="150">
        <v>0</v>
      </c>
      <c r="L291" s="150">
        <v>0</v>
      </c>
      <c r="M291" s="150">
        <v>0.62974654788600004</v>
      </c>
      <c r="N291" s="150">
        <v>3.4709999561309814</v>
      </c>
      <c r="O291" s="150">
        <v>45</v>
      </c>
    </row>
    <row r="292" spans="1:15" x14ac:dyDescent="0.45">
      <c r="A292" t="s">
        <v>54</v>
      </c>
      <c r="B292" s="150">
        <v>2020</v>
      </c>
      <c r="C292" t="s">
        <v>3516</v>
      </c>
      <c r="D292" t="s">
        <v>3529</v>
      </c>
      <c r="E292" t="s">
        <v>107</v>
      </c>
      <c r="F292" s="152">
        <v>0</v>
      </c>
      <c r="G292" s="150">
        <v>0</v>
      </c>
      <c r="H292" s="152"/>
      <c r="I292" s="150">
        <v>0</v>
      </c>
      <c r="J292" s="150">
        <v>0</v>
      </c>
      <c r="K292" s="150">
        <v>0</v>
      </c>
      <c r="L292" s="150">
        <v>0</v>
      </c>
      <c r="M292" s="150">
        <v>0</v>
      </c>
      <c r="N292" s="150"/>
      <c r="O292" s="150">
        <v>60</v>
      </c>
    </row>
    <row r="293" spans="1:15" x14ac:dyDescent="0.45">
      <c r="A293" t="s">
        <v>54</v>
      </c>
      <c r="B293" s="150">
        <v>2020</v>
      </c>
      <c r="C293" t="s">
        <v>3516</v>
      </c>
      <c r="D293" t="s">
        <v>3530</v>
      </c>
      <c r="E293" t="s">
        <v>107</v>
      </c>
      <c r="F293" s="152">
        <v>847.2623291015625</v>
      </c>
      <c r="G293" s="150">
        <v>61.668037414550781</v>
      </c>
      <c r="H293" s="152">
        <v>39.440639495849609</v>
      </c>
      <c r="I293" s="150">
        <v>0</v>
      </c>
      <c r="J293" s="150">
        <v>7.0000000298023224E-2</v>
      </c>
      <c r="K293" s="150">
        <v>7.1999999999999995E-2</v>
      </c>
      <c r="L293" s="150">
        <v>0</v>
      </c>
      <c r="M293" s="150">
        <v>0.50283315526472483</v>
      </c>
      <c r="N293" s="150">
        <v>3.1944999694824219</v>
      </c>
      <c r="O293" s="150">
        <v>60</v>
      </c>
    </row>
    <row r="294" spans="1:15" x14ac:dyDescent="0.45">
      <c r="A294" t="s">
        <v>54</v>
      </c>
      <c r="B294" s="150">
        <v>2020</v>
      </c>
      <c r="C294" t="s">
        <v>3516</v>
      </c>
      <c r="D294" t="s">
        <v>3531</v>
      </c>
      <c r="E294" t="s">
        <v>107</v>
      </c>
      <c r="F294" s="152">
        <v>0</v>
      </c>
      <c r="G294" s="150">
        <v>0</v>
      </c>
      <c r="H294" s="152"/>
      <c r="I294" s="150">
        <v>0</v>
      </c>
      <c r="J294" s="150">
        <v>0</v>
      </c>
      <c r="K294" s="150">
        <v>0</v>
      </c>
      <c r="L294" s="150">
        <v>0</v>
      </c>
      <c r="M294" s="150">
        <v>0</v>
      </c>
      <c r="N294" s="150"/>
      <c r="O294" s="150">
        <v>60</v>
      </c>
    </row>
    <row r="295" spans="1:15" x14ac:dyDescent="0.45">
      <c r="A295" t="s">
        <v>54</v>
      </c>
      <c r="B295" s="150">
        <v>2020</v>
      </c>
      <c r="C295" t="s">
        <v>3569</v>
      </c>
      <c r="D295" t="s">
        <v>3570</v>
      </c>
      <c r="E295" t="s">
        <v>267</v>
      </c>
      <c r="F295" s="152">
        <v>20301</v>
      </c>
      <c r="G295" s="150">
        <v>1405</v>
      </c>
      <c r="H295" s="152">
        <v>40.583049774169922</v>
      </c>
      <c r="I295" s="150">
        <v>0</v>
      </c>
      <c r="J295" s="150">
        <v>2.3000000044703484E-2</v>
      </c>
      <c r="K295" s="150">
        <v>2.5000000000000001E-2</v>
      </c>
      <c r="L295" s="150">
        <v>0</v>
      </c>
      <c r="M295" s="150">
        <v>90</v>
      </c>
      <c r="N295" s="150">
        <v>3.249500036239624</v>
      </c>
      <c r="O295" s="150">
        <v>60</v>
      </c>
    </row>
    <row r="296" spans="1:15" x14ac:dyDescent="0.45">
      <c r="A296" t="s">
        <v>54</v>
      </c>
      <c r="B296" s="150">
        <v>2020</v>
      </c>
      <c r="C296" t="s">
        <v>3569</v>
      </c>
      <c r="D296" t="s">
        <v>3571</v>
      </c>
      <c r="E296" t="s">
        <v>267</v>
      </c>
      <c r="F296" s="152">
        <v>244</v>
      </c>
      <c r="G296" s="150">
        <v>0</v>
      </c>
      <c r="H296" s="152"/>
      <c r="I296" s="150">
        <v>0</v>
      </c>
      <c r="J296" s="150">
        <v>0</v>
      </c>
      <c r="K296" s="150">
        <v>0</v>
      </c>
      <c r="L296" s="150">
        <v>0</v>
      </c>
      <c r="M296" s="150">
        <v>244</v>
      </c>
      <c r="N296" s="150"/>
      <c r="O296" s="150">
        <v>60</v>
      </c>
    </row>
    <row r="297" spans="1:15" x14ac:dyDescent="0.45">
      <c r="A297" t="s">
        <v>54</v>
      </c>
      <c r="B297" s="150">
        <v>2020</v>
      </c>
      <c r="C297" t="s">
        <v>3569</v>
      </c>
      <c r="D297" t="s">
        <v>3510</v>
      </c>
      <c r="E297" t="s">
        <v>267</v>
      </c>
      <c r="F297" s="152">
        <v>1140</v>
      </c>
      <c r="G297" s="150">
        <v>66</v>
      </c>
      <c r="H297" s="152">
        <v>26.37297248840332</v>
      </c>
      <c r="I297" s="150">
        <v>0</v>
      </c>
      <c r="J297" s="150">
        <v>0.40000000596046448</v>
      </c>
      <c r="K297" s="150">
        <v>0.45</v>
      </c>
      <c r="L297" s="150">
        <v>0</v>
      </c>
      <c r="M297" s="150">
        <v>30</v>
      </c>
      <c r="N297" s="150">
        <v>2.5999999046325684</v>
      </c>
      <c r="O297" s="150">
        <v>45</v>
      </c>
    </row>
    <row r="298" spans="1:15" x14ac:dyDescent="0.45">
      <c r="A298" t="s">
        <v>54</v>
      </c>
      <c r="B298" s="150">
        <v>2020</v>
      </c>
      <c r="C298" t="s">
        <v>3517</v>
      </c>
      <c r="D298" t="s">
        <v>3532</v>
      </c>
      <c r="E298" t="s">
        <v>267</v>
      </c>
      <c r="F298" s="152">
        <v>0</v>
      </c>
      <c r="G298" s="150"/>
      <c r="H298" s="152"/>
      <c r="I298" s="150">
        <v>0</v>
      </c>
      <c r="J298" s="150">
        <v>0</v>
      </c>
      <c r="K298" s="150">
        <v>0</v>
      </c>
      <c r="L298" s="150">
        <v>0</v>
      </c>
      <c r="M298" s="150">
        <v>0</v>
      </c>
      <c r="N298" s="150"/>
      <c r="O298" s="150"/>
    </row>
    <row r="299" spans="1:15" x14ac:dyDescent="0.45">
      <c r="A299" t="s">
        <v>54</v>
      </c>
      <c r="B299" s="150">
        <v>2020</v>
      </c>
      <c r="C299" t="s">
        <v>197</v>
      </c>
      <c r="D299" t="s">
        <v>3533</v>
      </c>
      <c r="E299" t="s">
        <v>267</v>
      </c>
      <c r="F299" s="152">
        <v>0</v>
      </c>
      <c r="G299" s="150">
        <v>0</v>
      </c>
      <c r="H299" s="152"/>
      <c r="I299" s="150">
        <v>0</v>
      </c>
      <c r="J299" s="150">
        <v>5.1199998706579208E-2</v>
      </c>
      <c r="K299" s="150">
        <v>5.1999999999999998E-2</v>
      </c>
      <c r="L299" s="150">
        <v>0</v>
      </c>
      <c r="M299" s="150">
        <v>0</v>
      </c>
      <c r="N299" s="150">
        <v>3.548799991607666</v>
      </c>
      <c r="O299" s="150">
        <v>45</v>
      </c>
    </row>
    <row r="300" spans="1:15" x14ac:dyDescent="0.45">
      <c r="A300" t="s">
        <v>54</v>
      </c>
      <c r="B300" s="150">
        <v>2020</v>
      </c>
      <c r="C300" t="s">
        <v>197</v>
      </c>
      <c r="D300" t="s">
        <v>3534</v>
      </c>
      <c r="E300" t="s">
        <v>267</v>
      </c>
      <c r="F300" s="152">
        <v>57</v>
      </c>
      <c r="G300" s="150">
        <v>0</v>
      </c>
      <c r="H300" s="152">
        <v>12.078431129455566</v>
      </c>
      <c r="I300" s="150">
        <v>0</v>
      </c>
      <c r="J300" s="150">
        <v>2.500000037252903E-2</v>
      </c>
      <c r="K300" s="150">
        <v>2.5000000000000001E-2</v>
      </c>
      <c r="L300" s="150">
        <v>0</v>
      </c>
      <c r="M300" s="150">
        <v>6</v>
      </c>
      <c r="N300" s="150">
        <v>3.5250000953674316</v>
      </c>
      <c r="O300" s="150">
        <v>40</v>
      </c>
    </row>
    <row r="301" spans="1:15" x14ac:dyDescent="0.45">
      <c r="A301" t="s">
        <v>54</v>
      </c>
      <c r="B301" s="150">
        <v>2020</v>
      </c>
      <c r="C301" t="s">
        <v>197</v>
      </c>
      <c r="D301" t="s">
        <v>3535</v>
      </c>
      <c r="E301" t="s">
        <v>267</v>
      </c>
      <c r="F301" s="152">
        <v>153</v>
      </c>
      <c r="G301" s="150">
        <v>2</v>
      </c>
      <c r="H301" s="152">
        <v>7.7171053886413574</v>
      </c>
      <c r="I301" s="150">
        <v>0</v>
      </c>
      <c r="J301" s="150">
        <v>5.9999998658895493E-2</v>
      </c>
      <c r="K301" s="150">
        <v>6.5000000000000002E-2</v>
      </c>
      <c r="L301" s="150">
        <v>0</v>
      </c>
      <c r="M301" s="150">
        <v>1</v>
      </c>
      <c r="N301" s="150">
        <v>3.4500000476837158</v>
      </c>
      <c r="O301" s="150">
        <v>40</v>
      </c>
    </row>
    <row r="302" spans="1:15" x14ac:dyDescent="0.45">
      <c r="A302" t="s">
        <v>54</v>
      </c>
      <c r="B302" s="150">
        <v>2020</v>
      </c>
      <c r="C302" t="s">
        <v>197</v>
      </c>
      <c r="D302" t="s">
        <v>3536</v>
      </c>
      <c r="E302" t="s">
        <v>267</v>
      </c>
      <c r="F302" s="152">
        <v>0</v>
      </c>
      <c r="G302" s="150">
        <v>0</v>
      </c>
      <c r="H302" s="152"/>
      <c r="I302" s="150">
        <v>0</v>
      </c>
      <c r="J302" s="150">
        <v>0</v>
      </c>
      <c r="K302" s="150">
        <v>0</v>
      </c>
      <c r="L302" s="150">
        <v>0</v>
      </c>
      <c r="M302" s="150">
        <v>0</v>
      </c>
      <c r="N302" s="150"/>
      <c r="O302" s="150">
        <v>35</v>
      </c>
    </row>
    <row r="303" spans="1:15" x14ac:dyDescent="0.45">
      <c r="A303" t="s">
        <v>54</v>
      </c>
      <c r="B303" s="150">
        <v>2020</v>
      </c>
      <c r="C303" t="s">
        <v>197</v>
      </c>
      <c r="D303" t="s">
        <v>3537</v>
      </c>
      <c r="E303" t="s">
        <v>267</v>
      </c>
      <c r="F303" s="152">
        <v>2753</v>
      </c>
      <c r="G303" s="150">
        <v>701.5</v>
      </c>
      <c r="H303" s="152">
        <v>23.358804702758789</v>
      </c>
      <c r="I303" s="150">
        <v>0</v>
      </c>
      <c r="J303" s="150">
        <v>3.5000000149011612E-2</v>
      </c>
      <c r="K303" s="150">
        <v>4.4999999999999998E-2</v>
      </c>
      <c r="L303" s="150">
        <v>0</v>
      </c>
      <c r="M303" s="150">
        <v>175</v>
      </c>
      <c r="N303" s="150">
        <v>3.2019999027252197</v>
      </c>
      <c r="O303" s="150">
        <v>35</v>
      </c>
    </row>
    <row r="304" spans="1:15" x14ac:dyDescent="0.45">
      <c r="A304" t="s">
        <v>54</v>
      </c>
      <c r="B304" s="150">
        <v>2020</v>
      </c>
      <c r="C304" t="s">
        <v>3518</v>
      </c>
      <c r="D304" t="s">
        <v>3538</v>
      </c>
      <c r="E304" t="s">
        <v>267</v>
      </c>
      <c r="F304" s="152">
        <v>957</v>
      </c>
      <c r="G304" s="150">
        <v>81.5</v>
      </c>
      <c r="H304" s="152">
        <v>20.072175979614258</v>
      </c>
      <c r="I304" s="150">
        <v>0</v>
      </c>
      <c r="J304" s="150">
        <v>3.9999999105930328E-2</v>
      </c>
      <c r="K304" s="150">
        <v>0.05</v>
      </c>
      <c r="L304" s="150">
        <v>0</v>
      </c>
      <c r="M304" s="150">
        <v>1</v>
      </c>
      <c r="N304" s="150">
        <v>3.880000114440918</v>
      </c>
      <c r="O304" s="150">
        <v>45</v>
      </c>
    </row>
    <row r="305" spans="1:15" x14ac:dyDescent="0.45">
      <c r="A305" t="s">
        <v>54</v>
      </c>
      <c r="B305" s="150">
        <v>2020</v>
      </c>
      <c r="C305" t="s">
        <v>3518</v>
      </c>
      <c r="D305" t="s">
        <v>3539</v>
      </c>
      <c r="E305" t="s">
        <v>267</v>
      </c>
      <c r="F305" s="152">
        <v>1606</v>
      </c>
      <c r="G305" s="150">
        <v>181.5</v>
      </c>
      <c r="H305" s="152">
        <v>21.905237197875977</v>
      </c>
      <c r="I305" s="150">
        <v>0</v>
      </c>
      <c r="J305" s="150">
        <v>3.9999999105930328E-2</v>
      </c>
      <c r="K305" s="150">
        <v>0.04</v>
      </c>
      <c r="L305" s="150">
        <v>0</v>
      </c>
      <c r="M305" s="150">
        <v>2</v>
      </c>
      <c r="N305" s="150">
        <v>3.940000057220459</v>
      </c>
      <c r="O305" s="150">
        <v>45</v>
      </c>
    </row>
    <row r="306" spans="1:15" x14ac:dyDescent="0.45">
      <c r="A306" t="s">
        <v>54</v>
      </c>
      <c r="B306" s="150">
        <v>2020</v>
      </c>
      <c r="C306" t="s">
        <v>3518</v>
      </c>
      <c r="D306" t="s">
        <v>3540</v>
      </c>
      <c r="E306" t="s">
        <v>267</v>
      </c>
      <c r="F306" s="152">
        <v>0</v>
      </c>
      <c r="G306" s="150">
        <v>0</v>
      </c>
      <c r="H306" s="152"/>
      <c r="I306" s="150">
        <v>0</v>
      </c>
      <c r="J306" s="150">
        <v>0</v>
      </c>
      <c r="K306" s="150">
        <v>0</v>
      </c>
      <c r="L306" s="150">
        <v>0</v>
      </c>
      <c r="M306" s="150">
        <v>0</v>
      </c>
      <c r="N306" s="150"/>
      <c r="O306" s="150">
        <v>45</v>
      </c>
    </row>
    <row r="307" spans="1:15" x14ac:dyDescent="0.45">
      <c r="A307" t="s">
        <v>54</v>
      </c>
      <c r="B307" s="150">
        <v>2020</v>
      </c>
      <c r="C307" t="s">
        <v>3519</v>
      </c>
      <c r="D307" t="s">
        <v>3541</v>
      </c>
      <c r="E307" t="s">
        <v>107</v>
      </c>
      <c r="F307" s="152">
        <v>494.6644287109375</v>
      </c>
      <c r="G307" s="150">
        <v>0</v>
      </c>
      <c r="H307" s="152">
        <v>26.276372909545898</v>
      </c>
      <c r="I307" s="150">
        <v>0</v>
      </c>
      <c r="J307" s="150">
        <v>0</v>
      </c>
      <c r="K307" s="150">
        <v>0.02</v>
      </c>
      <c r="L307" s="150">
        <v>0.56000000000000005</v>
      </c>
      <c r="M307" s="150">
        <v>28.561547597724999</v>
      </c>
      <c r="N307" s="150">
        <v>4.2045454978942871</v>
      </c>
      <c r="O307" s="150">
        <v>70</v>
      </c>
    </row>
    <row r="308" spans="1:15" x14ac:dyDescent="0.45">
      <c r="A308" t="s">
        <v>54</v>
      </c>
      <c r="B308" s="150">
        <v>2020</v>
      </c>
      <c r="C308" t="s">
        <v>3520</v>
      </c>
      <c r="D308" t="s">
        <v>3542</v>
      </c>
      <c r="E308" t="s">
        <v>107</v>
      </c>
      <c r="F308" s="152">
        <v>522.72027587890625</v>
      </c>
      <c r="G308" s="150">
        <v>120.50263977050781</v>
      </c>
      <c r="H308" s="152">
        <v>49.907955169677734</v>
      </c>
      <c r="I308" s="150">
        <v>0</v>
      </c>
      <c r="J308" s="150">
        <v>3.9999999105930328E-2</v>
      </c>
      <c r="K308" s="150">
        <v>0.04</v>
      </c>
      <c r="L308" s="150">
        <v>0.94699999999999995</v>
      </c>
      <c r="M308" s="150">
        <v>24.963028682436661</v>
      </c>
      <c r="N308" s="150">
        <v>3.095238208770752</v>
      </c>
      <c r="O308" s="150">
        <v>60</v>
      </c>
    </row>
    <row r="309" spans="1:15" x14ac:dyDescent="0.45">
      <c r="A309" t="s">
        <v>54</v>
      </c>
      <c r="B309" s="150">
        <v>2020</v>
      </c>
      <c r="C309" t="s">
        <v>3521</v>
      </c>
      <c r="D309" t="s">
        <v>3543</v>
      </c>
      <c r="E309" t="s">
        <v>107</v>
      </c>
      <c r="F309" s="152">
        <v>0</v>
      </c>
      <c r="G309" s="150">
        <v>0</v>
      </c>
      <c r="H309" s="152"/>
      <c r="I309" s="150">
        <v>0</v>
      </c>
      <c r="J309" s="150">
        <v>0</v>
      </c>
      <c r="K309" s="150">
        <v>0</v>
      </c>
      <c r="L309" s="150">
        <v>0</v>
      </c>
      <c r="M309" s="150">
        <v>0</v>
      </c>
      <c r="N309" s="150"/>
      <c r="O309" s="150">
        <v>70</v>
      </c>
    </row>
    <row r="310" spans="1:15" x14ac:dyDescent="0.45">
      <c r="A310" t="s">
        <v>54</v>
      </c>
      <c r="B310" s="150">
        <v>2020</v>
      </c>
      <c r="C310" t="s">
        <v>3521</v>
      </c>
      <c r="D310" t="s">
        <v>3544</v>
      </c>
      <c r="E310" t="s">
        <v>107</v>
      </c>
      <c r="F310" s="152">
        <v>0</v>
      </c>
      <c r="G310" s="150">
        <v>0</v>
      </c>
      <c r="H310" s="152"/>
      <c r="I310" s="150">
        <v>0</v>
      </c>
      <c r="J310" s="150">
        <v>0</v>
      </c>
      <c r="K310" s="150">
        <v>0</v>
      </c>
      <c r="L310" s="150">
        <v>0</v>
      </c>
      <c r="M310" s="150">
        <v>0</v>
      </c>
      <c r="N310" s="150"/>
      <c r="O310" s="150">
        <v>70</v>
      </c>
    </row>
    <row r="311" spans="1:15" x14ac:dyDescent="0.45">
      <c r="A311" t="s">
        <v>54</v>
      </c>
      <c r="B311" s="150">
        <v>2020</v>
      </c>
      <c r="C311" t="s">
        <v>3521</v>
      </c>
      <c r="D311" t="s">
        <v>3545</v>
      </c>
      <c r="E311" t="s">
        <v>107</v>
      </c>
      <c r="F311" s="152">
        <v>0</v>
      </c>
      <c r="G311" s="150">
        <v>0</v>
      </c>
      <c r="H311" s="152"/>
      <c r="I311" s="150">
        <v>0</v>
      </c>
      <c r="J311" s="150">
        <v>0</v>
      </c>
      <c r="K311" s="150">
        <v>0</v>
      </c>
      <c r="L311" s="150">
        <v>0</v>
      </c>
      <c r="M311" s="150">
        <v>0</v>
      </c>
      <c r="N311" s="150"/>
      <c r="O311" s="150">
        <v>70</v>
      </c>
    </row>
    <row r="312" spans="1:15" x14ac:dyDescent="0.45">
      <c r="A312" t="s">
        <v>54</v>
      </c>
      <c r="B312" s="150">
        <v>2020</v>
      </c>
      <c r="C312" t="s">
        <v>3521</v>
      </c>
      <c r="D312" t="s">
        <v>3546</v>
      </c>
      <c r="E312" t="s">
        <v>107</v>
      </c>
      <c r="F312" s="152">
        <v>0</v>
      </c>
      <c r="G312" s="150">
        <v>0</v>
      </c>
      <c r="H312" s="152"/>
      <c r="I312" s="150">
        <v>0</v>
      </c>
      <c r="J312" s="150">
        <v>0</v>
      </c>
      <c r="K312" s="150">
        <v>0</v>
      </c>
      <c r="L312" s="150">
        <v>0</v>
      </c>
      <c r="M312" s="150">
        <v>0</v>
      </c>
      <c r="N312" s="150"/>
      <c r="O312" s="150">
        <v>45</v>
      </c>
    </row>
    <row r="313" spans="1:15" x14ac:dyDescent="0.45">
      <c r="A313" t="s">
        <v>54</v>
      </c>
      <c r="B313" s="150">
        <v>2020</v>
      </c>
      <c r="C313" t="s">
        <v>3521</v>
      </c>
      <c r="D313" t="s">
        <v>3547</v>
      </c>
      <c r="E313" t="s">
        <v>107</v>
      </c>
      <c r="F313" s="152">
        <v>0</v>
      </c>
      <c r="G313" s="150">
        <v>0</v>
      </c>
      <c r="H313" s="152"/>
      <c r="I313" s="150">
        <v>0</v>
      </c>
      <c r="J313" s="150">
        <v>0</v>
      </c>
      <c r="K313" s="150">
        <v>0</v>
      </c>
      <c r="L313" s="150">
        <v>0</v>
      </c>
      <c r="M313" s="150">
        <v>0</v>
      </c>
      <c r="N313" s="150"/>
      <c r="O313" s="150">
        <v>70</v>
      </c>
    </row>
    <row r="314" spans="1:15" x14ac:dyDescent="0.45">
      <c r="A314" t="s">
        <v>54</v>
      </c>
      <c r="B314" s="150">
        <v>2020</v>
      </c>
      <c r="C314" t="s">
        <v>3521</v>
      </c>
      <c r="D314" t="s">
        <v>3548</v>
      </c>
      <c r="E314" t="s">
        <v>107</v>
      </c>
      <c r="F314" s="152">
        <v>0</v>
      </c>
      <c r="G314" s="150">
        <v>0</v>
      </c>
      <c r="H314" s="152"/>
      <c r="I314" s="150">
        <v>0</v>
      </c>
      <c r="J314" s="150">
        <v>0</v>
      </c>
      <c r="K314" s="150">
        <v>0</v>
      </c>
      <c r="L314" s="150">
        <v>0</v>
      </c>
      <c r="M314" s="150">
        <v>0</v>
      </c>
      <c r="N314" s="150"/>
      <c r="O314" s="150">
        <v>70</v>
      </c>
    </row>
    <row r="315" spans="1:15" x14ac:dyDescent="0.45">
      <c r="A315" t="s">
        <v>54</v>
      </c>
      <c r="B315" s="150">
        <v>2020</v>
      </c>
      <c r="C315" t="s">
        <v>3521</v>
      </c>
      <c r="D315" t="s">
        <v>3549</v>
      </c>
      <c r="E315" t="s">
        <v>107</v>
      </c>
      <c r="F315" s="152">
        <v>0</v>
      </c>
      <c r="G315" s="150">
        <v>0</v>
      </c>
      <c r="H315" s="152"/>
      <c r="I315" s="150">
        <v>0</v>
      </c>
      <c r="J315" s="150">
        <v>0</v>
      </c>
      <c r="K315" s="150">
        <v>0</v>
      </c>
      <c r="L315" s="150">
        <v>0</v>
      </c>
      <c r="M315" s="150">
        <v>0</v>
      </c>
      <c r="N315" s="150"/>
      <c r="O315" s="150">
        <v>70</v>
      </c>
    </row>
    <row r="316" spans="1:15" x14ac:dyDescent="0.45">
      <c r="A316" t="s">
        <v>54</v>
      </c>
      <c r="B316" s="150">
        <v>2020</v>
      </c>
      <c r="C316" t="s">
        <v>3521</v>
      </c>
      <c r="D316" t="s">
        <v>3550</v>
      </c>
      <c r="E316" t="s">
        <v>107</v>
      </c>
      <c r="F316" s="152">
        <v>29.739112854003906</v>
      </c>
      <c r="G316" s="150">
        <v>0</v>
      </c>
      <c r="H316" s="152">
        <v>17.262750625610352</v>
      </c>
      <c r="I316" s="150">
        <v>0</v>
      </c>
      <c r="J316" s="150">
        <v>0</v>
      </c>
      <c r="K316" s="150">
        <v>0</v>
      </c>
      <c r="L316" s="150">
        <v>0</v>
      </c>
      <c r="M316" s="150">
        <v>0.24992610132000001</v>
      </c>
      <c r="N316" s="150">
        <v>3.9270999431610107</v>
      </c>
      <c r="O316" s="150">
        <v>45</v>
      </c>
    </row>
    <row r="317" spans="1:15" x14ac:dyDescent="0.45">
      <c r="A317" t="s">
        <v>54</v>
      </c>
      <c r="B317" s="150">
        <v>2020</v>
      </c>
      <c r="C317" t="s">
        <v>3521</v>
      </c>
      <c r="D317" t="s">
        <v>3551</v>
      </c>
      <c r="E317" t="s">
        <v>107</v>
      </c>
      <c r="F317" s="152">
        <v>0</v>
      </c>
      <c r="G317" s="150">
        <v>0</v>
      </c>
      <c r="H317" s="152"/>
      <c r="I317" s="150">
        <v>0</v>
      </c>
      <c r="J317" s="150">
        <v>0</v>
      </c>
      <c r="K317" s="150">
        <v>0</v>
      </c>
      <c r="L317" s="150">
        <v>0</v>
      </c>
      <c r="M317" s="150">
        <v>0</v>
      </c>
      <c r="N317" s="150"/>
      <c r="O317" s="150">
        <v>70</v>
      </c>
    </row>
    <row r="318" spans="1:15" x14ac:dyDescent="0.45">
      <c r="A318" t="s">
        <v>54</v>
      </c>
      <c r="B318" s="150">
        <v>2020</v>
      </c>
      <c r="C318" t="s">
        <v>3522</v>
      </c>
      <c r="D318" t="s">
        <v>3552</v>
      </c>
      <c r="E318" t="s">
        <v>107</v>
      </c>
      <c r="F318" s="152">
        <v>32</v>
      </c>
      <c r="G318" s="150">
        <v>0</v>
      </c>
      <c r="H318" s="152"/>
      <c r="I318" s="150">
        <v>0</v>
      </c>
      <c r="J318" s="150">
        <v>0</v>
      </c>
      <c r="K318" s="150">
        <v>0</v>
      </c>
      <c r="L318" s="150">
        <v>0</v>
      </c>
      <c r="M318" s="150">
        <v>32</v>
      </c>
      <c r="N318" s="150"/>
      <c r="O318" s="150">
        <v>60</v>
      </c>
    </row>
    <row r="319" spans="1:15" x14ac:dyDescent="0.45">
      <c r="A319" t="s">
        <v>54</v>
      </c>
      <c r="B319" s="150">
        <v>2020</v>
      </c>
      <c r="C319" t="s">
        <v>3522</v>
      </c>
      <c r="D319" t="s">
        <v>3553</v>
      </c>
      <c r="E319" t="s">
        <v>107</v>
      </c>
      <c r="F319" s="152">
        <v>152.19151306152344</v>
      </c>
      <c r="G319" s="150">
        <v>25.122234344482422</v>
      </c>
      <c r="H319" s="152">
        <v>40.929195404052734</v>
      </c>
      <c r="I319" s="150">
        <v>0</v>
      </c>
      <c r="J319" s="150">
        <v>9.4999998807907104E-2</v>
      </c>
      <c r="K319" s="150">
        <v>0.1</v>
      </c>
      <c r="L319" s="150">
        <v>0</v>
      </c>
      <c r="M319" s="150">
        <v>0</v>
      </c>
      <c r="N319" s="150">
        <v>3.2086000442504883</v>
      </c>
      <c r="O319" s="150">
        <v>60</v>
      </c>
    </row>
    <row r="320" spans="1:15" x14ac:dyDescent="0.45">
      <c r="A320" t="s">
        <v>54</v>
      </c>
      <c r="B320" s="150">
        <v>2020</v>
      </c>
      <c r="C320" t="s">
        <v>3523</v>
      </c>
      <c r="D320" t="s">
        <v>3554</v>
      </c>
      <c r="E320" t="s">
        <v>267</v>
      </c>
      <c r="F320" s="152">
        <v>38</v>
      </c>
      <c r="G320" s="150">
        <v>0</v>
      </c>
      <c r="H320" s="152">
        <v>16.289474487304688</v>
      </c>
      <c r="I320" s="150">
        <v>0</v>
      </c>
      <c r="J320" s="150">
        <v>0</v>
      </c>
      <c r="K320" s="150">
        <v>0</v>
      </c>
      <c r="L320" s="150">
        <v>0</v>
      </c>
      <c r="M320" s="150">
        <v>0</v>
      </c>
      <c r="N320" s="150">
        <v>4.0999999046325684</v>
      </c>
      <c r="O320" s="150">
        <v>45</v>
      </c>
    </row>
    <row r="321" spans="1:15" x14ac:dyDescent="0.45">
      <c r="A321" t="s">
        <v>54</v>
      </c>
      <c r="B321" s="150">
        <v>2020</v>
      </c>
      <c r="C321" t="s">
        <v>3523</v>
      </c>
      <c r="D321" t="s">
        <v>3555</v>
      </c>
      <c r="E321" t="s">
        <v>267</v>
      </c>
      <c r="F321" s="152">
        <v>18</v>
      </c>
      <c r="G321" s="150">
        <v>0</v>
      </c>
      <c r="H321" s="152">
        <v>13.888889312744141</v>
      </c>
      <c r="I321" s="150">
        <v>0</v>
      </c>
      <c r="J321" s="150">
        <v>0</v>
      </c>
      <c r="K321" s="150">
        <v>0</v>
      </c>
      <c r="L321" s="150">
        <v>0</v>
      </c>
      <c r="M321" s="150">
        <v>0</v>
      </c>
      <c r="N321" s="150">
        <v>4.0952000617980957</v>
      </c>
      <c r="O321" s="150">
        <v>40</v>
      </c>
    </row>
    <row r="322" spans="1:15" x14ac:dyDescent="0.45">
      <c r="A322" t="s">
        <v>54</v>
      </c>
      <c r="B322" s="150">
        <v>2020</v>
      </c>
      <c r="C322" t="s">
        <v>3523</v>
      </c>
      <c r="D322" t="s">
        <v>3556</v>
      </c>
      <c r="E322" t="s">
        <v>267</v>
      </c>
      <c r="F322" s="152">
        <v>79</v>
      </c>
      <c r="G322" s="150">
        <v>5.5</v>
      </c>
      <c r="H322" s="152">
        <v>17.936708450317383</v>
      </c>
      <c r="I322" s="150">
        <v>0</v>
      </c>
      <c r="J322" s="150">
        <v>5.000000074505806E-2</v>
      </c>
      <c r="K322" s="150">
        <v>0.05</v>
      </c>
      <c r="L322" s="150">
        <v>0</v>
      </c>
      <c r="M322" s="150">
        <v>0</v>
      </c>
      <c r="N322" s="150">
        <v>3.75</v>
      </c>
      <c r="O322" s="150">
        <v>35</v>
      </c>
    </row>
    <row r="323" spans="1:15" x14ac:dyDescent="0.45">
      <c r="A323" t="s">
        <v>54</v>
      </c>
      <c r="B323" s="150">
        <v>2020</v>
      </c>
      <c r="C323" t="s">
        <v>3523</v>
      </c>
      <c r="D323" t="s">
        <v>3557</v>
      </c>
      <c r="E323" t="s">
        <v>267</v>
      </c>
      <c r="F323" s="152">
        <v>0</v>
      </c>
      <c r="G323" s="150">
        <v>0</v>
      </c>
      <c r="H323" s="152"/>
      <c r="I323" s="150">
        <v>0</v>
      </c>
      <c r="J323" s="150">
        <v>0</v>
      </c>
      <c r="K323" s="150">
        <v>0</v>
      </c>
      <c r="L323" s="150">
        <v>0</v>
      </c>
      <c r="M323" s="150">
        <v>0</v>
      </c>
      <c r="N323" s="150"/>
      <c r="O323" s="150">
        <v>35</v>
      </c>
    </row>
    <row r="324" spans="1:15" x14ac:dyDescent="0.45">
      <c r="A324" t="s">
        <v>54</v>
      </c>
      <c r="B324" s="150">
        <v>2020</v>
      </c>
      <c r="C324" t="s">
        <v>3523</v>
      </c>
      <c r="D324" t="s">
        <v>3558</v>
      </c>
      <c r="E324" t="s">
        <v>267</v>
      </c>
      <c r="F324" s="152">
        <v>0</v>
      </c>
      <c r="G324" s="150">
        <v>0</v>
      </c>
      <c r="H324" s="152"/>
      <c r="I324" s="150">
        <v>0</v>
      </c>
      <c r="J324" s="150">
        <v>0</v>
      </c>
      <c r="K324" s="150">
        <v>0</v>
      </c>
      <c r="L324" s="150">
        <v>0</v>
      </c>
      <c r="M324" s="150">
        <v>0</v>
      </c>
      <c r="N324" s="150"/>
      <c r="O324" s="150">
        <v>40</v>
      </c>
    </row>
    <row r="325" spans="1:15" x14ac:dyDescent="0.45">
      <c r="A325" t="s">
        <v>54</v>
      </c>
      <c r="B325" s="150">
        <v>2020</v>
      </c>
      <c r="C325" t="s">
        <v>3523</v>
      </c>
      <c r="D325" t="s">
        <v>3559</v>
      </c>
      <c r="E325" t="s">
        <v>267</v>
      </c>
      <c r="F325" s="152">
        <v>0</v>
      </c>
      <c r="G325" s="150">
        <v>0</v>
      </c>
      <c r="H325" s="152"/>
      <c r="I325" s="150">
        <v>0</v>
      </c>
      <c r="J325" s="150">
        <v>0</v>
      </c>
      <c r="K325" s="150">
        <v>0</v>
      </c>
      <c r="L325" s="150">
        <v>0</v>
      </c>
      <c r="M325" s="150">
        <v>0</v>
      </c>
      <c r="N325" s="150"/>
      <c r="O325" s="150">
        <v>35</v>
      </c>
    </row>
    <row r="326" spans="1:15" x14ac:dyDescent="0.45">
      <c r="A326" t="s">
        <v>54</v>
      </c>
      <c r="B326" s="150">
        <v>2020</v>
      </c>
      <c r="C326" t="s">
        <v>3523</v>
      </c>
      <c r="D326" t="s">
        <v>3560</v>
      </c>
      <c r="E326" t="s">
        <v>267</v>
      </c>
      <c r="F326" s="152">
        <v>68</v>
      </c>
      <c r="G326" s="150">
        <v>22.5</v>
      </c>
      <c r="H326" s="152">
        <v>29.647058486938477</v>
      </c>
      <c r="I326" s="150">
        <v>0</v>
      </c>
      <c r="J326" s="150">
        <v>0</v>
      </c>
      <c r="K326" s="150">
        <v>0</v>
      </c>
      <c r="L326" s="150">
        <v>0</v>
      </c>
      <c r="M326" s="150">
        <v>0</v>
      </c>
      <c r="N326" s="150">
        <v>3.3399999141693115</v>
      </c>
      <c r="O326" s="150">
        <v>35</v>
      </c>
    </row>
    <row r="327" spans="1:15" x14ac:dyDescent="0.45">
      <c r="A327" t="s">
        <v>54</v>
      </c>
      <c r="B327" s="150">
        <v>2020</v>
      </c>
      <c r="C327" t="s">
        <v>3523</v>
      </c>
      <c r="D327" t="s">
        <v>3561</v>
      </c>
      <c r="E327" t="s">
        <v>267</v>
      </c>
      <c r="F327" s="152">
        <v>0</v>
      </c>
      <c r="G327" s="150">
        <v>0</v>
      </c>
      <c r="H327" s="152"/>
      <c r="I327" s="150">
        <v>0</v>
      </c>
      <c r="J327" s="150">
        <v>0</v>
      </c>
      <c r="K327" s="150">
        <v>0</v>
      </c>
      <c r="L327" s="150">
        <v>0</v>
      </c>
      <c r="M327" s="150">
        <v>0</v>
      </c>
      <c r="N327" s="150"/>
      <c r="O327" s="150">
        <v>35</v>
      </c>
    </row>
    <row r="328" spans="1:15" x14ac:dyDescent="0.45">
      <c r="A328" t="s">
        <v>54</v>
      </c>
      <c r="B328" s="150">
        <v>2020</v>
      </c>
      <c r="C328" t="s">
        <v>3523</v>
      </c>
      <c r="D328" t="s">
        <v>3562</v>
      </c>
      <c r="E328" t="s">
        <v>267</v>
      </c>
      <c r="F328" s="152">
        <v>0</v>
      </c>
      <c r="G328" s="150">
        <v>0</v>
      </c>
      <c r="H328" s="152"/>
      <c r="I328" s="150">
        <v>0</v>
      </c>
      <c r="J328" s="150">
        <v>0</v>
      </c>
      <c r="K328" s="150">
        <v>0</v>
      </c>
      <c r="L328" s="150">
        <v>0</v>
      </c>
      <c r="M328" s="150">
        <v>0</v>
      </c>
      <c r="N328" s="150"/>
      <c r="O328" s="150">
        <v>40</v>
      </c>
    </row>
    <row r="329" spans="1:15" x14ac:dyDescent="0.45">
      <c r="A329" t="s">
        <v>54</v>
      </c>
      <c r="B329" s="150">
        <v>2020</v>
      </c>
      <c r="C329" t="s">
        <v>3524</v>
      </c>
      <c r="D329" t="s">
        <v>3563</v>
      </c>
      <c r="E329" t="s">
        <v>267</v>
      </c>
      <c r="F329" s="152">
        <v>19</v>
      </c>
      <c r="G329" s="150">
        <v>9</v>
      </c>
      <c r="H329" s="152">
        <v>31.842105865478516</v>
      </c>
      <c r="I329" s="150">
        <v>0</v>
      </c>
      <c r="J329" s="150">
        <v>5.2000001072883606E-2</v>
      </c>
      <c r="K329" s="150">
        <v>0.1052</v>
      </c>
      <c r="L329" s="150">
        <v>0</v>
      </c>
      <c r="M329" s="150">
        <v>0</v>
      </c>
      <c r="N329" s="150">
        <v>3.3680000305175781</v>
      </c>
      <c r="O329" s="150">
        <v>40</v>
      </c>
    </row>
    <row r="330" spans="1:15" x14ac:dyDescent="0.45">
      <c r="A330" t="s">
        <v>56</v>
      </c>
      <c r="B330" s="150">
        <v>2020</v>
      </c>
      <c r="C330" t="s">
        <v>3515</v>
      </c>
      <c r="D330" t="s">
        <v>3526</v>
      </c>
      <c r="E330" t="s">
        <v>107</v>
      </c>
      <c r="F330" s="152">
        <v>0</v>
      </c>
      <c r="G330" s="150">
        <v>0</v>
      </c>
      <c r="H330" s="152"/>
      <c r="I330" s="150">
        <v>0</v>
      </c>
      <c r="J330" s="150">
        <v>0</v>
      </c>
      <c r="K330" s="150">
        <v>0</v>
      </c>
      <c r="L330" s="150">
        <v>0</v>
      </c>
      <c r="M330" s="150">
        <v>0</v>
      </c>
      <c r="N330" s="150"/>
      <c r="O330" s="150">
        <v>70</v>
      </c>
    </row>
    <row r="331" spans="1:15" x14ac:dyDescent="0.45">
      <c r="A331" t="s">
        <v>56</v>
      </c>
      <c r="B331" s="150">
        <v>2020</v>
      </c>
      <c r="C331" t="s">
        <v>3515</v>
      </c>
      <c r="D331" t="s">
        <v>3527</v>
      </c>
      <c r="E331" t="s">
        <v>107</v>
      </c>
      <c r="F331" s="152">
        <v>97.059967041015625</v>
      </c>
      <c r="G331" s="150">
        <v>4.9940001219511032E-2</v>
      </c>
      <c r="H331" s="152">
        <v>37.203742980957031</v>
      </c>
      <c r="I331" s="150">
        <v>1.9999999552965164E-2</v>
      </c>
      <c r="J331" s="150">
        <v>5.9999998658895493E-2</v>
      </c>
      <c r="K331" s="150">
        <v>1.4999999999999999E-2</v>
      </c>
      <c r="L331" s="150">
        <v>0</v>
      </c>
      <c r="M331" s="150">
        <v>0.21185999999999999</v>
      </c>
      <c r="N331" s="150">
        <v>3.1600000858306885</v>
      </c>
      <c r="O331" s="150">
        <v>70</v>
      </c>
    </row>
    <row r="332" spans="1:15" x14ac:dyDescent="0.45">
      <c r="A332" t="s">
        <v>56</v>
      </c>
      <c r="B332" s="150">
        <v>2020</v>
      </c>
      <c r="C332" t="s">
        <v>3515</v>
      </c>
      <c r="D332" t="s">
        <v>3528</v>
      </c>
      <c r="E332" t="s">
        <v>107</v>
      </c>
      <c r="F332" s="152">
        <v>58.643398284912109</v>
      </c>
      <c r="G332" s="150">
        <v>0.5497099757194519</v>
      </c>
      <c r="H332" s="152">
        <v>14.044514656066895</v>
      </c>
      <c r="I332" s="150">
        <v>2.9999999329447746E-2</v>
      </c>
      <c r="J332" s="150">
        <v>1.9999999552965164E-2</v>
      </c>
      <c r="K332" s="150">
        <v>5.0000000000000001E-3</v>
      </c>
      <c r="L332" s="150">
        <v>0</v>
      </c>
      <c r="M332" s="150">
        <v>1.21896</v>
      </c>
      <c r="N332" s="150">
        <v>3.8499999046325684</v>
      </c>
      <c r="O332" s="150">
        <v>45</v>
      </c>
    </row>
    <row r="333" spans="1:15" x14ac:dyDescent="0.45">
      <c r="A333" t="s">
        <v>56</v>
      </c>
      <c r="B333" s="150">
        <v>2020</v>
      </c>
      <c r="C333" t="s">
        <v>3516</v>
      </c>
      <c r="D333" t="s">
        <v>3529</v>
      </c>
      <c r="E333" t="s">
        <v>107</v>
      </c>
      <c r="F333" s="152">
        <v>0</v>
      </c>
      <c r="G333" s="150">
        <v>0</v>
      </c>
      <c r="H333" s="152"/>
      <c r="I333" s="150">
        <v>0</v>
      </c>
      <c r="J333" s="150">
        <v>0</v>
      </c>
      <c r="K333" s="150">
        <v>0</v>
      </c>
      <c r="L333" s="150">
        <v>0</v>
      </c>
      <c r="M333" s="150">
        <v>0</v>
      </c>
      <c r="N333" s="150"/>
      <c r="O333" s="150">
        <v>60</v>
      </c>
    </row>
    <row r="334" spans="1:15" x14ac:dyDescent="0.45">
      <c r="A334" t="s">
        <v>56</v>
      </c>
      <c r="B334" s="150">
        <v>2020</v>
      </c>
      <c r="C334" t="s">
        <v>3516</v>
      </c>
      <c r="D334" t="s">
        <v>3530</v>
      </c>
      <c r="E334" t="s">
        <v>107</v>
      </c>
      <c r="F334" s="152">
        <v>23.178579330444336</v>
      </c>
      <c r="G334" s="150">
        <v>0.53955000638961792</v>
      </c>
      <c r="H334" s="152">
        <v>44.935962677001953</v>
      </c>
      <c r="I334" s="150">
        <v>0.23000000417232513</v>
      </c>
      <c r="J334" s="150">
        <v>0.28999999165534973</v>
      </c>
      <c r="K334" s="150">
        <v>0.19</v>
      </c>
      <c r="L334" s="150">
        <v>0</v>
      </c>
      <c r="M334" s="150">
        <v>3.4720000000000001E-2</v>
      </c>
      <c r="N334" s="150">
        <v>2.3599998950958252</v>
      </c>
      <c r="O334" s="150">
        <v>60</v>
      </c>
    </row>
    <row r="335" spans="1:15" x14ac:dyDescent="0.45">
      <c r="A335" t="s">
        <v>56</v>
      </c>
      <c r="B335" s="150">
        <v>2020</v>
      </c>
      <c r="C335" t="s">
        <v>3516</v>
      </c>
      <c r="D335" t="s">
        <v>3531</v>
      </c>
      <c r="E335" t="s">
        <v>107</v>
      </c>
      <c r="F335" s="152">
        <v>0</v>
      </c>
      <c r="G335" s="150">
        <v>0</v>
      </c>
      <c r="H335" s="152"/>
      <c r="I335" s="150">
        <v>0</v>
      </c>
      <c r="J335" s="150">
        <v>0</v>
      </c>
      <c r="K335" s="150">
        <v>0</v>
      </c>
      <c r="L335" s="150">
        <v>0</v>
      </c>
      <c r="M335" s="150">
        <v>0</v>
      </c>
      <c r="N335" s="150"/>
      <c r="O335" s="150">
        <v>60</v>
      </c>
    </row>
    <row r="336" spans="1:15" x14ac:dyDescent="0.45">
      <c r="A336" t="s">
        <v>56</v>
      </c>
      <c r="B336" s="150">
        <v>2020</v>
      </c>
      <c r="C336" t="s">
        <v>3569</v>
      </c>
      <c r="D336" t="s">
        <v>3570</v>
      </c>
      <c r="E336" t="s">
        <v>267</v>
      </c>
      <c r="F336" s="152">
        <v>748</v>
      </c>
      <c r="G336" s="150">
        <v>0</v>
      </c>
      <c r="H336" s="152">
        <v>30.594631195068359</v>
      </c>
      <c r="I336" s="150">
        <v>0</v>
      </c>
      <c r="J336" s="150">
        <v>9.9999997764825821E-3</v>
      </c>
      <c r="K336" s="150">
        <v>0.01</v>
      </c>
      <c r="L336" s="150">
        <v>0</v>
      </c>
      <c r="M336" s="150">
        <v>3</v>
      </c>
      <c r="N336" s="150">
        <v>3.9700000286102295</v>
      </c>
      <c r="O336" s="150">
        <v>60</v>
      </c>
    </row>
    <row r="337" spans="1:15" x14ac:dyDescent="0.45">
      <c r="A337" t="s">
        <v>56</v>
      </c>
      <c r="B337" s="150">
        <v>2020</v>
      </c>
      <c r="C337" t="s">
        <v>3569</v>
      </c>
      <c r="D337" t="s">
        <v>3571</v>
      </c>
      <c r="E337" t="s">
        <v>267</v>
      </c>
      <c r="F337" s="152">
        <v>0</v>
      </c>
      <c r="G337" s="150">
        <v>0</v>
      </c>
      <c r="H337" s="152"/>
      <c r="I337" s="150">
        <v>0</v>
      </c>
      <c r="J337" s="150">
        <v>0</v>
      </c>
      <c r="K337" s="150">
        <v>0</v>
      </c>
      <c r="L337" s="150">
        <v>0</v>
      </c>
      <c r="M337" s="150">
        <v>0</v>
      </c>
      <c r="N337" s="150">
        <v>4</v>
      </c>
      <c r="O337" s="150">
        <v>60</v>
      </c>
    </row>
    <row r="338" spans="1:15" x14ac:dyDescent="0.45">
      <c r="A338" t="s">
        <v>56</v>
      </c>
      <c r="B338" s="150">
        <v>2020</v>
      </c>
      <c r="C338" t="s">
        <v>3569</v>
      </c>
      <c r="D338" t="s">
        <v>3510</v>
      </c>
      <c r="E338" t="s">
        <v>267</v>
      </c>
      <c r="F338" s="152">
        <v>218</v>
      </c>
      <c r="G338" s="150">
        <v>163.5</v>
      </c>
      <c r="H338" s="152">
        <v>45.880184173583984</v>
      </c>
      <c r="I338" s="150">
        <v>1.0000000474974513E-3</v>
      </c>
      <c r="J338" s="150">
        <v>7.0000000298023224E-2</v>
      </c>
      <c r="K338" s="150">
        <v>0.09</v>
      </c>
      <c r="L338" s="150">
        <v>0</v>
      </c>
      <c r="M338" s="150">
        <v>1</v>
      </c>
      <c r="N338" s="150">
        <v>3.3259999752044678</v>
      </c>
      <c r="O338" s="150">
        <v>45</v>
      </c>
    </row>
    <row r="339" spans="1:15" x14ac:dyDescent="0.45">
      <c r="A339" t="s">
        <v>56</v>
      </c>
      <c r="B339" s="150">
        <v>2020</v>
      </c>
      <c r="C339" t="s">
        <v>3517</v>
      </c>
      <c r="D339" t="s">
        <v>3532</v>
      </c>
      <c r="E339" t="s">
        <v>267</v>
      </c>
      <c r="F339" s="152">
        <v>43</v>
      </c>
      <c r="G339" s="150"/>
      <c r="H339" s="152">
        <v>35.604652404785156</v>
      </c>
      <c r="I339" s="150">
        <v>0.10999999940395355</v>
      </c>
      <c r="J339" s="150">
        <v>0.49000000953674316</v>
      </c>
      <c r="K339" s="150">
        <v>0.06</v>
      </c>
      <c r="L339" s="150">
        <v>0</v>
      </c>
      <c r="M339" s="150">
        <v>0</v>
      </c>
      <c r="N339" s="150">
        <v>2.2899999618530273</v>
      </c>
      <c r="O339" s="150"/>
    </row>
    <row r="340" spans="1:15" x14ac:dyDescent="0.45">
      <c r="A340" t="s">
        <v>56</v>
      </c>
      <c r="B340" s="150">
        <v>2020</v>
      </c>
      <c r="C340" t="s">
        <v>197</v>
      </c>
      <c r="D340" t="s">
        <v>3533</v>
      </c>
      <c r="E340" t="s">
        <v>267</v>
      </c>
      <c r="F340" s="152">
        <v>59</v>
      </c>
      <c r="G340" s="150">
        <v>7.5</v>
      </c>
      <c r="H340" s="152">
        <v>10.796609878540039</v>
      </c>
      <c r="I340" s="150">
        <v>0.33000001311302185</v>
      </c>
      <c r="J340" s="150">
        <v>0.67000001668930054</v>
      </c>
      <c r="K340" s="150">
        <v>0.33</v>
      </c>
      <c r="L340" s="150">
        <v>0</v>
      </c>
      <c r="M340" s="150">
        <v>0</v>
      </c>
      <c r="N340" s="150">
        <v>1.6699999570846558</v>
      </c>
      <c r="O340" s="150">
        <v>45</v>
      </c>
    </row>
    <row r="341" spans="1:15" x14ac:dyDescent="0.45">
      <c r="A341" t="s">
        <v>56</v>
      </c>
      <c r="B341" s="150">
        <v>2020</v>
      </c>
      <c r="C341" t="s">
        <v>197</v>
      </c>
      <c r="D341" t="s">
        <v>3534</v>
      </c>
      <c r="E341" t="s">
        <v>267</v>
      </c>
      <c r="F341" s="152">
        <v>2</v>
      </c>
      <c r="G341" s="150">
        <v>0</v>
      </c>
      <c r="H341" s="152">
        <v>5</v>
      </c>
      <c r="I341" s="150">
        <v>0</v>
      </c>
      <c r="J341" s="150">
        <v>0</v>
      </c>
      <c r="K341" s="150">
        <v>0</v>
      </c>
      <c r="L341" s="150">
        <v>0</v>
      </c>
      <c r="M341" s="150">
        <v>0</v>
      </c>
      <c r="N341" s="150">
        <v>3.5</v>
      </c>
      <c r="O341" s="150">
        <v>40</v>
      </c>
    </row>
    <row r="342" spans="1:15" x14ac:dyDescent="0.45">
      <c r="A342" t="s">
        <v>56</v>
      </c>
      <c r="B342" s="150">
        <v>2020</v>
      </c>
      <c r="C342" t="s">
        <v>197</v>
      </c>
      <c r="D342" t="s">
        <v>3535</v>
      </c>
      <c r="E342" t="s">
        <v>267</v>
      </c>
      <c r="F342" s="152">
        <v>447</v>
      </c>
      <c r="G342" s="150">
        <v>53</v>
      </c>
      <c r="H342" s="152">
        <v>23.939598083496094</v>
      </c>
      <c r="I342" s="150">
        <v>0.15999999642372131</v>
      </c>
      <c r="J342" s="150">
        <v>0.31000000238418579</v>
      </c>
      <c r="K342" s="150">
        <v>0.12</v>
      </c>
      <c r="L342" s="150">
        <v>0</v>
      </c>
      <c r="M342" s="150">
        <v>0</v>
      </c>
      <c r="N342" s="150">
        <v>2.8599998950958252</v>
      </c>
      <c r="O342" s="150">
        <v>40</v>
      </c>
    </row>
    <row r="343" spans="1:15" x14ac:dyDescent="0.45">
      <c r="A343" t="s">
        <v>56</v>
      </c>
      <c r="B343" s="150">
        <v>2020</v>
      </c>
      <c r="C343" t="s">
        <v>197</v>
      </c>
      <c r="D343" t="s">
        <v>3536</v>
      </c>
      <c r="E343" t="s">
        <v>267</v>
      </c>
      <c r="F343" s="152">
        <v>0</v>
      </c>
      <c r="G343" s="150">
        <v>0</v>
      </c>
      <c r="H343" s="152"/>
      <c r="I343" s="150">
        <v>0</v>
      </c>
      <c r="J343" s="150">
        <v>0</v>
      </c>
      <c r="K343" s="150">
        <v>0</v>
      </c>
      <c r="L343" s="150">
        <v>0</v>
      </c>
      <c r="M343" s="150">
        <v>0</v>
      </c>
      <c r="N343" s="150"/>
      <c r="O343" s="150">
        <v>35</v>
      </c>
    </row>
    <row r="344" spans="1:15" x14ac:dyDescent="0.45">
      <c r="A344" t="s">
        <v>56</v>
      </c>
      <c r="B344" s="150">
        <v>2020</v>
      </c>
      <c r="C344" t="s">
        <v>197</v>
      </c>
      <c r="D344" t="s">
        <v>3537</v>
      </c>
      <c r="E344" t="s">
        <v>267</v>
      </c>
      <c r="F344" s="152">
        <v>48</v>
      </c>
      <c r="G344" s="150">
        <v>13.5</v>
      </c>
      <c r="H344" s="152">
        <v>21.840909957885742</v>
      </c>
      <c r="I344" s="150">
        <v>0.38999998569488525</v>
      </c>
      <c r="J344" s="150">
        <v>1.9999999552965164E-2</v>
      </c>
      <c r="K344" s="150">
        <v>0.39</v>
      </c>
      <c r="L344" s="150">
        <v>0</v>
      </c>
      <c r="M344" s="150">
        <v>4</v>
      </c>
      <c r="N344" s="150">
        <v>2.9200000762939453</v>
      </c>
      <c r="O344" s="150">
        <v>35</v>
      </c>
    </row>
    <row r="345" spans="1:15" x14ac:dyDescent="0.45">
      <c r="A345" t="s">
        <v>56</v>
      </c>
      <c r="B345" s="150">
        <v>2020</v>
      </c>
      <c r="C345" t="s">
        <v>3518</v>
      </c>
      <c r="D345" t="s">
        <v>3538</v>
      </c>
      <c r="E345" t="s">
        <v>267</v>
      </c>
      <c r="F345" s="152">
        <v>415</v>
      </c>
      <c r="G345" s="150">
        <v>52</v>
      </c>
      <c r="H345" s="152">
        <v>23.568674087524414</v>
      </c>
      <c r="I345" s="150">
        <v>5.9999998658895493E-2</v>
      </c>
      <c r="J345" s="150">
        <v>0.15000000596046448</v>
      </c>
      <c r="K345" s="150">
        <v>0.05</v>
      </c>
      <c r="L345" s="150">
        <v>0</v>
      </c>
      <c r="M345" s="150">
        <v>0</v>
      </c>
      <c r="N345" s="150">
        <v>3.2000000476837158</v>
      </c>
      <c r="O345" s="150">
        <v>45</v>
      </c>
    </row>
    <row r="346" spans="1:15" x14ac:dyDescent="0.45">
      <c r="A346" t="s">
        <v>56</v>
      </c>
      <c r="B346" s="150">
        <v>2020</v>
      </c>
      <c r="C346" t="s">
        <v>3518</v>
      </c>
      <c r="D346" t="s">
        <v>3539</v>
      </c>
      <c r="E346" t="s">
        <v>267</v>
      </c>
      <c r="F346" s="152">
        <v>10</v>
      </c>
      <c r="G346" s="150">
        <v>3.5</v>
      </c>
      <c r="H346" s="152">
        <v>29.5</v>
      </c>
      <c r="I346" s="150">
        <v>0.18999999761581421</v>
      </c>
      <c r="J346" s="150">
        <v>0.12999999523162842</v>
      </c>
      <c r="K346" s="150">
        <v>0.15</v>
      </c>
      <c r="L346" s="150">
        <v>0</v>
      </c>
      <c r="M346" s="150">
        <v>0</v>
      </c>
      <c r="N346" s="150">
        <v>3.0899999141693115</v>
      </c>
      <c r="O346" s="150">
        <v>45</v>
      </c>
    </row>
    <row r="347" spans="1:15" x14ac:dyDescent="0.45">
      <c r="A347" t="s">
        <v>56</v>
      </c>
      <c r="B347" s="150">
        <v>2020</v>
      </c>
      <c r="C347" t="s">
        <v>3518</v>
      </c>
      <c r="D347" t="s">
        <v>3540</v>
      </c>
      <c r="E347" t="s">
        <v>267</v>
      </c>
      <c r="F347" s="152">
        <v>0</v>
      </c>
      <c r="G347" s="150">
        <v>0</v>
      </c>
      <c r="H347" s="152"/>
      <c r="I347" s="150">
        <v>0</v>
      </c>
      <c r="J347" s="150">
        <v>0</v>
      </c>
      <c r="K347" s="150">
        <v>0</v>
      </c>
      <c r="L347" s="150">
        <v>0</v>
      </c>
      <c r="M347" s="150">
        <v>0</v>
      </c>
      <c r="N347" s="150"/>
      <c r="O347" s="150">
        <v>45</v>
      </c>
    </row>
    <row r="348" spans="1:15" x14ac:dyDescent="0.45">
      <c r="A348" t="s">
        <v>56</v>
      </c>
      <c r="B348" s="150">
        <v>2020</v>
      </c>
      <c r="C348" t="s">
        <v>3519</v>
      </c>
      <c r="D348" t="s">
        <v>3541</v>
      </c>
      <c r="E348" t="s">
        <v>107</v>
      </c>
      <c r="F348" s="152">
        <v>422.03021240234375</v>
      </c>
      <c r="G348" s="150">
        <v>0.89035999774932861</v>
      </c>
      <c r="H348" s="152">
        <v>32.600822448730469</v>
      </c>
      <c r="I348" s="150">
        <v>9.9999997764825821E-3</v>
      </c>
      <c r="J348" s="150">
        <v>0.15000000596046448</v>
      </c>
      <c r="K348" s="150">
        <v>5.0000000000000001E-3</v>
      </c>
      <c r="L348" s="150">
        <v>0</v>
      </c>
      <c r="M348" s="150">
        <v>0.90034999999999987</v>
      </c>
      <c r="N348" s="150">
        <v>3.0899999141693115</v>
      </c>
      <c r="O348" s="150">
        <v>70</v>
      </c>
    </row>
    <row r="349" spans="1:15" x14ac:dyDescent="0.45">
      <c r="A349" t="s">
        <v>56</v>
      </c>
      <c r="B349" s="150">
        <v>2020</v>
      </c>
      <c r="C349" t="s">
        <v>3520</v>
      </c>
      <c r="D349" t="s">
        <v>3542</v>
      </c>
      <c r="E349" t="s">
        <v>107</v>
      </c>
      <c r="F349" s="152">
        <v>29.884719848632813</v>
      </c>
      <c r="G349" s="150">
        <v>0.40716999769210815</v>
      </c>
      <c r="H349" s="152">
        <v>24.308547973632813</v>
      </c>
      <c r="I349" s="150">
        <v>7.9999998211860657E-2</v>
      </c>
      <c r="J349" s="150">
        <v>0.10999999940395355</v>
      </c>
      <c r="K349" s="150">
        <v>0.1</v>
      </c>
      <c r="L349" s="150">
        <v>0</v>
      </c>
      <c r="M349" s="150">
        <v>0.23896000000000001</v>
      </c>
      <c r="N349" s="150">
        <v>2.9800000190734863</v>
      </c>
      <c r="O349" s="150">
        <v>60</v>
      </c>
    </row>
    <row r="350" spans="1:15" x14ac:dyDescent="0.45">
      <c r="A350" t="s">
        <v>56</v>
      </c>
      <c r="B350" s="150">
        <v>2020</v>
      </c>
      <c r="C350" t="s">
        <v>3521</v>
      </c>
      <c r="D350" t="s">
        <v>3543</v>
      </c>
      <c r="E350" t="s">
        <v>107</v>
      </c>
      <c r="F350" s="152">
        <v>0</v>
      </c>
      <c r="G350" s="150">
        <v>0</v>
      </c>
      <c r="H350" s="152"/>
      <c r="I350" s="150">
        <v>0</v>
      </c>
      <c r="J350" s="150">
        <v>0</v>
      </c>
      <c r="K350" s="150">
        <v>0</v>
      </c>
      <c r="L350" s="150">
        <v>0</v>
      </c>
      <c r="M350" s="150">
        <v>0</v>
      </c>
      <c r="N350" s="150"/>
      <c r="O350" s="150">
        <v>70</v>
      </c>
    </row>
    <row r="351" spans="1:15" x14ac:dyDescent="0.45">
      <c r="A351" t="s">
        <v>56</v>
      </c>
      <c r="B351" s="150">
        <v>2020</v>
      </c>
      <c r="C351" t="s">
        <v>3521</v>
      </c>
      <c r="D351" t="s">
        <v>3544</v>
      </c>
      <c r="E351" t="s">
        <v>107</v>
      </c>
      <c r="F351" s="152">
        <v>0</v>
      </c>
      <c r="G351" s="150">
        <v>0</v>
      </c>
      <c r="H351" s="152"/>
      <c r="I351" s="150">
        <v>0</v>
      </c>
      <c r="J351" s="150">
        <v>0</v>
      </c>
      <c r="K351" s="150">
        <v>0</v>
      </c>
      <c r="L351" s="150">
        <v>0</v>
      </c>
      <c r="M351" s="150">
        <v>0</v>
      </c>
      <c r="N351" s="150"/>
      <c r="O351" s="150">
        <v>70</v>
      </c>
    </row>
    <row r="352" spans="1:15" x14ac:dyDescent="0.45">
      <c r="A352" t="s">
        <v>56</v>
      </c>
      <c r="B352" s="150">
        <v>2020</v>
      </c>
      <c r="C352" t="s">
        <v>3521</v>
      </c>
      <c r="D352" t="s">
        <v>3545</v>
      </c>
      <c r="E352" t="s">
        <v>107</v>
      </c>
      <c r="F352" s="152">
        <v>0</v>
      </c>
      <c r="G352" s="150">
        <v>0</v>
      </c>
      <c r="H352" s="152"/>
      <c r="I352" s="150">
        <v>0</v>
      </c>
      <c r="J352" s="150">
        <v>0</v>
      </c>
      <c r="K352" s="150">
        <v>0</v>
      </c>
      <c r="L352" s="150">
        <v>0</v>
      </c>
      <c r="M352" s="150">
        <v>0</v>
      </c>
      <c r="N352" s="150"/>
      <c r="O352" s="150">
        <v>70</v>
      </c>
    </row>
    <row r="353" spans="1:15" x14ac:dyDescent="0.45">
      <c r="A353" t="s">
        <v>56</v>
      </c>
      <c r="B353" s="150">
        <v>2020</v>
      </c>
      <c r="C353" t="s">
        <v>3521</v>
      </c>
      <c r="D353" t="s">
        <v>3546</v>
      </c>
      <c r="E353" t="s">
        <v>107</v>
      </c>
      <c r="F353" s="152">
        <v>0</v>
      </c>
      <c r="G353" s="150">
        <v>0</v>
      </c>
      <c r="H353" s="152"/>
      <c r="I353" s="150">
        <v>0</v>
      </c>
      <c r="J353" s="150">
        <v>0</v>
      </c>
      <c r="K353" s="150">
        <v>0</v>
      </c>
      <c r="L353" s="150">
        <v>0</v>
      </c>
      <c r="M353" s="150">
        <v>0</v>
      </c>
      <c r="N353" s="150"/>
      <c r="O353" s="150">
        <v>45</v>
      </c>
    </row>
    <row r="354" spans="1:15" x14ac:dyDescent="0.45">
      <c r="A354" t="s">
        <v>56</v>
      </c>
      <c r="B354" s="150">
        <v>2020</v>
      </c>
      <c r="C354" t="s">
        <v>3521</v>
      </c>
      <c r="D354" t="s">
        <v>3547</v>
      </c>
      <c r="E354" t="s">
        <v>107</v>
      </c>
      <c r="F354" s="152">
        <v>0</v>
      </c>
      <c r="G354" s="150">
        <v>0</v>
      </c>
      <c r="H354" s="152"/>
      <c r="I354" s="150">
        <v>0</v>
      </c>
      <c r="J354" s="150">
        <v>0</v>
      </c>
      <c r="K354" s="150">
        <v>0</v>
      </c>
      <c r="L354" s="150">
        <v>0</v>
      </c>
      <c r="M354" s="150">
        <v>0</v>
      </c>
      <c r="N354" s="150"/>
      <c r="O354" s="150">
        <v>70</v>
      </c>
    </row>
    <row r="355" spans="1:15" x14ac:dyDescent="0.45">
      <c r="A355" t="s">
        <v>56</v>
      </c>
      <c r="B355" s="150">
        <v>2020</v>
      </c>
      <c r="C355" t="s">
        <v>3521</v>
      </c>
      <c r="D355" t="s">
        <v>3548</v>
      </c>
      <c r="E355" t="s">
        <v>107</v>
      </c>
      <c r="F355" s="152">
        <v>11.677820205688477</v>
      </c>
      <c r="G355" s="150">
        <v>0</v>
      </c>
      <c r="H355" s="152">
        <v>49.010974884033203</v>
      </c>
      <c r="I355" s="150">
        <v>0</v>
      </c>
      <c r="J355" s="150">
        <v>0</v>
      </c>
      <c r="K355" s="150">
        <v>0</v>
      </c>
      <c r="L355" s="150">
        <v>0</v>
      </c>
      <c r="M355" s="150">
        <v>0</v>
      </c>
      <c r="N355" s="150">
        <v>3</v>
      </c>
      <c r="O355" s="150">
        <v>70</v>
      </c>
    </row>
    <row r="356" spans="1:15" x14ac:dyDescent="0.45">
      <c r="A356" t="s">
        <v>56</v>
      </c>
      <c r="B356" s="150">
        <v>2020</v>
      </c>
      <c r="C356" t="s">
        <v>3521</v>
      </c>
      <c r="D356" t="s">
        <v>3549</v>
      </c>
      <c r="E356" t="s">
        <v>107</v>
      </c>
      <c r="F356" s="152">
        <v>0</v>
      </c>
      <c r="G356" s="150">
        <v>0</v>
      </c>
      <c r="H356" s="152"/>
      <c r="I356" s="150">
        <v>0</v>
      </c>
      <c r="J356" s="150">
        <v>0</v>
      </c>
      <c r="K356" s="150">
        <v>0</v>
      </c>
      <c r="L356" s="150">
        <v>0</v>
      </c>
      <c r="M356" s="150">
        <v>0</v>
      </c>
      <c r="N356" s="150"/>
      <c r="O356" s="150">
        <v>70</v>
      </c>
    </row>
    <row r="357" spans="1:15" x14ac:dyDescent="0.45">
      <c r="A357" t="s">
        <v>56</v>
      </c>
      <c r="B357" s="150">
        <v>2020</v>
      </c>
      <c r="C357" t="s">
        <v>3521</v>
      </c>
      <c r="D357" t="s">
        <v>3550</v>
      </c>
      <c r="E357" t="s">
        <v>107</v>
      </c>
      <c r="F357" s="152">
        <v>14.457180023193359</v>
      </c>
      <c r="G357" s="150">
        <v>0</v>
      </c>
      <c r="H357" s="152">
        <v>21.612543106079102</v>
      </c>
      <c r="I357" s="150">
        <v>0</v>
      </c>
      <c r="J357" s="150">
        <v>0</v>
      </c>
      <c r="K357" s="150">
        <v>0</v>
      </c>
      <c r="L357" s="150">
        <v>0</v>
      </c>
      <c r="M357" s="150">
        <v>0</v>
      </c>
      <c r="N357" s="150">
        <v>3.5999999046325684</v>
      </c>
      <c r="O357" s="150">
        <v>45</v>
      </c>
    </row>
    <row r="358" spans="1:15" x14ac:dyDescent="0.45">
      <c r="A358" t="s">
        <v>56</v>
      </c>
      <c r="B358" s="150">
        <v>2020</v>
      </c>
      <c r="C358" t="s">
        <v>3521</v>
      </c>
      <c r="D358" t="s">
        <v>3551</v>
      </c>
      <c r="E358" t="s">
        <v>107</v>
      </c>
      <c r="F358" s="152">
        <v>0</v>
      </c>
      <c r="G358" s="150">
        <v>0</v>
      </c>
      <c r="H358" s="152"/>
      <c r="I358" s="150">
        <v>0</v>
      </c>
      <c r="J358" s="150">
        <v>0</v>
      </c>
      <c r="K358" s="150">
        <v>0</v>
      </c>
      <c r="L358" s="150">
        <v>0</v>
      </c>
      <c r="M358" s="150">
        <v>0</v>
      </c>
      <c r="N358" s="150"/>
      <c r="O358" s="150">
        <v>70</v>
      </c>
    </row>
    <row r="359" spans="1:15" x14ac:dyDescent="0.45">
      <c r="A359" t="s">
        <v>56</v>
      </c>
      <c r="B359" s="150">
        <v>2020</v>
      </c>
      <c r="C359" t="s">
        <v>3522</v>
      </c>
      <c r="D359" t="s">
        <v>3552</v>
      </c>
      <c r="E359" t="s">
        <v>107</v>
      </c>
      <c r="F359" s="152">
        <v>0</v>
      </c>
      <c r="G359" s="150">
        <v>0</v>
      </c>
      <c r="H359" s="152"/>
      <c r="I359" s="150">
        <v>0</v>
      </c>
      <c r="J359" s="150">
        <v>0</v>
      </c>
      <c r="K359" s="150">
        <v>0</v>
      </c>
      <c r="L359" s="150">
        <v>0</v>
      </c>
      <c r="M359" s="150">
        <v>0</v>
      </c>
      <c r="N359" s="150"/>
      <c r="O359" s="150">
        <v>60</v>
      </c>
    </row>
    <row r="360" spans="1:15" x14ac:dyDescent="0.45">
      <c r="A360" t="s">
        <v>56</v>
      </c>
      <c r="B360" s="150">
        <v>2020</v>
      </c>
      <c r="C360" t="s">
        <v>3522</v>
      </c>
      <c r="D360" t="s">
        <v>3553</v>
      </c>
      <c r="E360" t="s">
        <v>107</v>
      </c>
      <c r="F360" s="152">
        <v>1.3867299556732178</v>
      </c>
      <c r="G360" s="150">
        <v>0</v>
      </c>
      <c r="H360" s="152">
        <v>24.006420135498047</v>
      </c>
      <c r="I360" s="150">
        <v>0</v>
      </c>
      <c r="J360" s="150">
        <v>0</v>
      </c>
      <c r="K360" s="150">
        <v>0</v>
      </c>
      <c r="L360" s="150">
        <v>0</v>
      </c>
      <c r="M360" s="150">
        <v>5.8369999999999998E-2</v>
      </c>
      <c r="N360" s="150">
        <v>4</v>
      </c>
      <c r="O360" s="150">
        <v>60</v>
      </c>
    </row>
    <row r="361" spans="1:15" x14ac:dyDescent="0.45">
      <c r="A361" t="s">
        <v>56</v>
      </c>
      <c r="B361" s="150">
        <v>2020</v>
      </c>
      <c r="C361" t="s">
        <v>3523</v>
      </c>
      <c r="D361" t="s">
        <v>3554</v>
      </c>
      <c r="E361" t="s">
        <v>267</v>
      </c>
      <c r="F361" s="152">
        <v>5</v>
      </c>
      <c r="G361" s="150">
        <v>0</v>
      </c>
      <c r="H361" s="152">
        <v>20</v>
      </c>
      <c r="I361" s="150">
        <v>0</v>
      </c>
      <c r="J361" s="150">
        <v>0</v>
      </c>
      <c r="K361" s="150">
        <v>0</v>
      </c>
      <c r="L361" s="150">
        <v>0</v>
      </c>
      <c r="M361" s="150">
        <v>0</v>
      </c>
      <c r="N361" s="150">
        <v>3</v>
      </c>
      <c r="O361" s="150">
        <v>45</v>
      </c>
    </row>
    <row r="362" spans="1:15" x14ac:dyDescent="0.45">
      <c r="A362" t="s">
        <v>56</v>
      </c>
      <c r="B362" s="150">
        <v>2020</v>
      </c>
      <c r="C362" t="s">
        <v>3523</v>
      </c>
      <c r="D362" t="s">
        <v>3555</v>
      </c>
      <c r="E362" t="s">
        <v>267</v>
      </c>
      <c r="F362" s="152">
        <v>1</v>
      </c>
      <c r="G362" s="150">
        <v>1</v>
      </c>
      <c r="H362" s="152">
        <v>55</v>
      </c>
      <c r="I362" s="150">
        <v>1</v>
      </c>
      <c r="J362" s="150">
        <v>0</v>
      </c>
      <c r="K362" s="150">
        <v>1</v>
      </c>
      <c r="L362" s="150">
        <v>0</v>
      </c>
      <c r="M362" s="150">
        <v>0</v>
      </c>
      <c r="N362" s="150">
        <v>1</v>
      </c>
      <c r="O362" s="150">
        <v>40</v>
      </c>
    </row>
    <row r="363" spans="1:15" x14ac:dyDescent="0.45">
      <c r="A363" t="s">
        <v>56</v>
      </c>
      <c r="B363" s="150">
        <v>2020</v>
      </c>
      <c r="C363" t="s">
        <v>3523</v>
      </c>
      <c r="D363" t="s">
        <v>3556</v>
      </c>
      <c r="E363" t="s">
        <v>267</v>
      </c>
      <c r="F363" s="152">
        <v>48</v>
      </c>
      <c r="G363" s="150">
        <v>20.5</v>
      </c>
      <c r="H363" s="152">
        <v>25.958333969116211</v>
      </c>
      <c r="I363" s="150">
        <v>0.12999999523162842</v>
      </c>
      <c r="J363" s="150">
        <v>0.14000000059604645</v>
      </c>
      <c r="K363" s="150">
        <v>0.27</v>
      </c>
      <c r="L363" s="150">
        <v>0</v>
      </c>
      <c r="M363" s="150">
        <v>0</v>
      </c>
      <c r="N363" s="150">
        <v>3.2200000286102295</v>
      </c>
      <c r="O363" s="150">
        <v>35</v>
      </c>
    </row>
    <row r="364" spans="1:15" x14ac:dyDescent="0.45">
      <c r="A364" t="s">
        <v>56</v>
      </c>
      <c r="B364" s="150">
        <v>2020</v>
      </c>
      <c r="C364" t="s">
        <v>3523</v>
      </c>
      <c r="D364" t="s">
        <v>3557</v>
      </c>
      <c r="E364" t="s">
        <v>267</v>
      </c>
      <c r="F364" s="152">
        <v>0</v>
      </c>
      <c r="G364" s="150">
        <v>0</v>
      </c>
      <c r="H364" s="152"/>
      <c r="I364" s="150">
        <v>0</v>
      </c>
      <c r="J364" s="150">
        <v>0</v>
      </c>
      <c r="K364" s="150">
        <v>0</v>
      </c>
      <c r="L364" s="150">
        <v>0</v>
      </c>
      <c r="M364" s="150">
        <v>0</v>
      </c>
      <c r="N364" s="150"/>
      <c r="O364" s="150">
        <v>35</v>
      </c>
    </row>
    <row r="365" spans="1:15" x14ac:dyDescent="0.45">
      <c r="A365" t="s">
        <v>56</v>
      </c>
      <c r="B365" s="150">
        <v>2020</v>
      </c>
      <c r="C365" t="s">
        <v>3523</v>
      </c>
      <c r="D365" t="s">
        <v>3558</v>
      </c>
      <c r="E365" t="s">
        <v>267</v>
      </c>
      <c r="F365" s="152">
        <v>0</v>
      </c>
      <c r="G365" s="150">
        <v>0</v>
      </c>
      <c r="H365" s="152"/>
      <c r="I365" s="150">
        <v>0</v>
      </c>
      <c r="J365" s="150">
        <v>0</v>
      </c>
      <c r="K365" s="150">
        <v>0</v>
      </c>
      <c r="L365" s="150">
        <v>0</v>
      </c>
      <c r="M365" s="150">
        <v>0</v>
      </c>
      <c r="N365" s="150"/>
      <c r="O365" s="150">
        <v>40</v>
      </c>
    </row>
    <row r="366" spans="1:15" x14ac:dyDescent="0.45">
      <c r="A366" t="s">
        <v>56</v>
      </c>
      <c r="B366" s="150">
        <v>2020</v>
      </c>
      <c r="C366" t="s">
        <v>3523</v>
      </c>
      <c r="D366" t="s">
        <v>3559</v>
      </c>
      <c r="E366" t="s">
        <v>267</v>
      </c>
      <c r="F366" s="152">
        <v>2</v>
      </c>
      <c r="G366" s="150">
        <v>0</v>
      </c>
      <c r="H366" s="152">
        <v>20</v>
      </c>
      <c r="I366" s="150">
        <v>0</v>
      </c>
      <c r="J366" s="150">
        <v>0</v>
      </c>
      <c r="K366" s="150">
        <v>0</v>
      </c>
      <c r="L366" s="150">
        <v>0</v>
      </c>
      <c r="M366" s="150">
        <v>0</v>
      </c>
      <c r="N366" s="150"/>
      <c r="O366" s="150">
        <v>35</v>
      </c>
    </row>
    <row r="367" spans="1:15" x14ac:dyDescent="0.45">
      <c r="A367" t="s">
        <v>56</v>
      </c>
      <c r="B367" s="150">
        <v>2020</v>
      </c>
      <c r="C367" t="s">
        <v>3523</v>
      </c>
      <c r="D367" t="s">
        <v>3560</v>
      </c>
      <c r="E367" t="s">
        <v>267</v>
      </c>
      <c r="F367" s="152">
        <v>14</v>
      </c>
      <c r="G367" s="150">
        <v>9</v>
      </c>
      <c r="H367" s="152">
        <v>38.5</v>
      </c>
      <c r="I367" s="150">
        <v>0.44999998807907104</v>
      </c>
      <c r="J367" s="150">
        <v>9.0000003576278687E-2</v>
      </c>
      <c r="K367" s="150">
        <v>0.45</v>
      </c>
      <c r="L367" s="150">
        <v>0</v>
      </c>
      <c r="M367" s="150">
        <v>0</v>
      </c>
      <c r="N367" s="150">
        <v>2.2899999618530273</v>
      </c>
      <c r="O367" s="150">
        <v>35</v>
      </c>
    </row>
    <row r="368" spans="1:15" x14ac:dyDescent="0.45">
      <c r="A368" t="s">
        <v>56</v>
      </c>
      <c r="B368" s="150">
        <v>2020</v>
      </c>
      <c r="C368" t="s">
        <v>3523</v>
      </c>
      <c r="D368" t="s">
        <v>3561</v>
      </c>
      <c r="E368" t="s">
        <v>267</v>
      </c>
      <c r="F368" s="152">
        <v>0</v>
      </c>
      <c r="G368" s="150">
        <v>0</v>
      </c>
      <c r="H368" s="152"/>
      <c r="I368" s="150">
        <v>0</v>
      </c>
      <c r="J368" s="150">
        <v>0</v>
      </c>
      <c r="K368" s="150">
        <v>0</v>
      </c>
      <c r="L368" s="150">
        <v>0</v>
      </c>
      <c r="M368" s="150">
        <v>0</v>
      </c>
      <c r="N368" s="150"/>
      <c r="O368" s="150">
        <v>35</v>
      </c>
    </row>
    <row r="369" spans="1:15" x14ac:dyDescent="0.45">
      <c r="A369" t="s">
        <v>56</v>
      </c>
      <c r="B369" s="150">
        <v>2020</v>
      </c>
      <c r="C369" t="s">
        <v>3523</v>
      </c>
      <c r="D369" t="s">
        <v>3562</v>
      </c>
      <c r="E369" t="s">
        <v>267</v>
      </c>
      <c r="F369" s="152">
        <v>0</v>
      </c>
      <c r="G369" s="150">
        <v>0</v>
      </c>
      <c r="H369" s="152"/>
      <c r="I369" s="150">
        <v>0</v>
      </c>
      <c r="J369" s="150">
        <v>0</v>
      </c>
      <c r="K369" s="150">
        <v>0</v>
      </c>
      <c r="L369" s="150">
        <v>0</v>
      </c>
      <c r="M369" s="150">
        <v>0</v>
      </c>
      <c r="N369" s="150"/>
      <c r="O369" s="150">
        <v>40</v>
      </c>
    </row>
    <row r="370" spans="1:15" x14ac:dyDescent="0.45">
      <c r="A370" t="s">
        <v>56</v>
      </c>
      <c r="B370" s="150">
        <v>2020</v>
      </c>
      <c r="C370" t="s">
        <v>3524</v>
      </c>
      <c r="D370" t="s">
        <v>3563</v>
      </c>
      <c r="E370" t="s">
        <v>267</v>
      </c>
      <c r="F370" s="152">
        <v>6</v>
      </c>
      <c r="G370" s="150">
        <v>2</v>
      </c>
      <c r="H370" s="152">
        <v>28</v>
      </c>
      <c r="I370" s="150">
        <v>0</v>
      </c>
      <c r="J370" s="150">
        <v>0.17000000178813934</v>
      </c>
      <c r="K370" s="150">
        <v>0</v>
      </c>
      <c r="L370" s="150">
        <v>0</v>
      </c>
      <c r="M370" s="150">
        <v>0</v>
      </c>
      <c r="N370" s="150">
        <v>3.6600000858306885</v>
      </c>
      <c r="O370" s="150">
        <v>40</v>
      </c>
    </row>
    <row r="371" spans="1:15" x14ac:dyDescent="0.45">
      <c r="A371" t="s">
        <v>57</v>
      </c>
      <c r="B371" s="150">
        <v>2020</v>
      </c>
      <c r="C371" t="s">
        <v>3515</v>
      </c>
      <c r="D371" t="s">
        <v>3526</v>
      </c>
      <c r="E371" t="s">
        <v>107</v>
      </c>
      <c r="F371" s="152">
        <v>0</v>
      </c>
      <c r="G371" s="150">
        <v>0</v>
      </c>
      <c r="H371" s="152"/>
      <c r="I371" s="150">
        <v>0</v>
      </c>
      <c r="J371" s="150">
        <v>0</v>
      </c>
      <c r="K371" s="150">
        <v>0</v>
      </c>
      <c r="L371" s="150">
        <v>0</v>
      </c>
      <c r="M371" s="150">
        <v>0</v>
      </c>
      <c r="N371" s="150"/>
      <c r="O371" s="150">
        <v>70</v>
      </c>
    </row>
    <row r="372" spans="1:15" x14ac:dyDescent="0.45">
      <c r="A372" t="s">
        <v>57</v>
      </c>
      <c r="B372" s="150">
        <v>2020</v>
      </c>
      <c r="C372" t="s">
        <v>3515</v>
      </c>
      <c r="D372" t="s">
        <v>3527</v>
      </c>
      <c r="E372" t="s">
        <v>107</v>
      </c>
      <c r="F372" s="152">
        <v>31.321800231933594</v>
      </c>
      <c r="G372" s="150">
        <v>0</v>
      </c>
      <c r="H372" s="152">
        <v>37.381423950195313</v>
      </c>
      <c r="I372" s="150">
        <v>7.2692069225013256E-3</v>
      </c>
      <c r="J372" s="150">
        <v>0</v>
      </c>
      <c r="K372" s="150">
        <v>4.7422051383292996E-3</v>
      </c>
      <c r="L372" s="150">
        <v>0</v>
      </c>
      <c r="M372" s="150">
        <v>0.79283000000000003</v>
      </c>
      <c r="N372" s="150">
        <v>3.9782960414886475</v>
      </c>
      <c r="O372" s="150">
        <v>70</v>
      </c>
    </row>
    <row r="373" spans="1:15" x14ac:dyDescent="0.45">
      <c r="A373" t="s">
        <v>57</v>
      </c>
      <c r="B373" s="150">
        <v>2020</v>
      </c>
      <c r="C373" t="s">
        <v>3515</v>
      </c>
      <c r="D373" t="s">
        <v>3528</v>
      </c>
      <c r="E373" t="s">
        <v>107</v>
      </c>
      <c r="F373" s="152">
        <v>183.86172485351563</v>
      </c>
      <c r="G373" s="150">
        <v>7.0303502082824707</v>
      </c>
      <c r="H373" s="152">
        <v>18.736228942871094</v>
      </c>
      <c r="I373" s="150">
        <v>1.4508942142128944E-2</v>
      </c>
      <c r="J373" s="150">
        <v>1.0315035469830036E-2</v>
      </c>
      <c r="K373" s="150">
        <v>1.6194392853158799E-2</v>
      </c>
      <c r="L373" s="150">
        <v>0</v>
      </c>
      <c r="M373" s="150">
        <v>2.5543</v>
      </c>
      <c r="N373" s="150">
        <v>4.2240524291992188</v>
      </c>
      <c r="O373" s="150">
        <v>45</v>
      </c>
    </row>
    <row r="374" spans="1:15" x14ac:dyDescent="0.45">
      <c r="A374" t="s">
        <v>57</v>
      </c>
      <c r="B374" s="150">
        <v>2020</v>
      </c>
      <c r="C374" t="s">
        <v>3516</v>
      </c>
      <c r="D374" t="s">
        <v>3529</v>
      </c>
      <c r="E374" t="s">
        <v>107</v>
      </c>
      <c r="F374" s="152">
        <v>0</v>
      </c>
      <c r="G374" s="150">
        <v>0</v>
      </c>
      <c r="H374" s="152"/>
      <c r="I374" s="150">
        <v>0</v>
      </c>
      <c r="J374" s="150">
        <v>0</v>
      </c>
      <c r="K374" s="150">
        <v>0</v>
      </c>
      <c r="L374" s="150">
        <v>0</v>
      </c>
      <c r="M374" s="150">
        <v>0</v>
      </c>
      <c r="N374" s="150"/>
      <c r="O374" s="150">
        <v>60</v>
      </c>
    </row>
    <row r="375" spans="1:15" x14ac:dyDescent="0.45">
      <c r="A375" t="s">
        <v>57</v>
      </c>
      <c r="B375" s="150">
        <v>2020</v>
      </c>
      <c r="C375" t="s">
        <v>3516</v>
      </c>
      <c r="D375" t="s">
        <v>3530</v>
      </c>
      <c r="E375" t="s">
        <v>107</v>
      </c>
      <c r="F375" s="152">
        <v>1434.3349609375</v>
      </c>
      <c r="G375" s="150">
        <v>47.255748748779297</v>
      </c>
      <c r="H375" s="152">
        <v>36.047378540039063</v>
      </c>
      <c r="I375" s="150">
        <v>6.3317329622805119E-3</v>
      </c>
      <c r="J375" s="150">
        <v>3.5731051117181778E-2</v>
      </c>
      <c r="K375" s="150">
        <v>0.1064386821815448</v>
      </c>
      <c r="L375" s="150">
        <v>1.1678858952863099E-2</v>
      </c>
      <c r="M375" s="150">
        <v>16.864329999999999</v>
      </c>
      <c r="N375" s="150">
        <v>3.7879259586334229</v>
      </c>
      <c r="O375" s="150">
        <v>60</v>
      </c>
    </row>
    <row r="376" spans="1:15" x14ac:dyDescent="0.45">
      <c r="A376" t="s">
        <v>57</v>
      </c>
      <c r="B376" s="150">
        <v>2020</v>
      </c>
      <c r="C376" t="s">
        <v>3516</v>
      </c>
      <c r="D376" t="s">
        <v>3531</v>
      </c>
      <c r="E376" t="s">
        <v>107</v>
      </c>
      <c r="F376" s="152">
        <v>63.605991363525391</v>
      </c>
      <c r="G376" s="150">
        <v>0</v>
      </c>
      <c r="H376" s="152">
        <v>43.944156646728516</v>
      </c>
      <c r="I376" s="150">
        <v>0</v>
      </c>
      <c r="J376" s="150">
        <v>0</v>
      </c>
      <c r="K376" s="150">
        <v>0</v>
      </c>
      <c r="L376" s="150">
        <v>1.22976593255939E-2</v>
      </c>
      <c r="M376" s="150">
        <v>0.78220000000000001</v>
      </c>
      <c r="N376" s="150">
        <v>3.4282248020172119</v>
      </c>
      <c r="O376" s="150">
        <v>60</v>
      </c>
    </row>
    <row r="377" spans="1:15" x14ac:dyDescent="0.45">
      <c r="A377" t="s">
        <v>57</v>
      </c>
      <c r="B377" s="150">
        <v>2020</v>
      </c>
      <c r="C377" t="s">
        <v>3569</v>
      </c>
      <c r="D377" t="s">
        <v>3570</v>
      </c>
      <c r="E377" t="s">
        <v>267</v>
      </c>
      <c r="F377" s="152">
        <v>18597</v>
      </c>
      <c r="G377" s="150">
        <v>710</v>
      </c>
      <c r="H377" s="152">
        <v>39.386665344238281</v>
      </c>
      <c r="I377" s="150">
        <v>1.0741715232143179E-4</v>
      </c>
      <c r="J377" s="150">
        <v>8.7544983252882957E-3</v>
      </c>
      <c r="K377" s="150">
        <v>1.7926260031848901E-2</v>
      </c>
      <c r="L377" s="150">
        <v>5.6931091895376E-3</v>
      </c>
      <c r="M377" s="150">
        <v>3147</v>
      </c>
      <c r="N377" s="150">
        <v>3.8369255065917969</v>
      </c>
      <c r="O377" s="150">
        <v>60</v>
      </c>
    </row>
    <row r="378" spans="1:15" x14ac:dyDescent="0.45">
      <c r="A378" t="s">
        <v>57</v>
      </c>
      <c r="B378" s="150">
        <v>2020</v>
      </c>
      <c r="C378" t="s">
        <v>3569</v>
      </c>
      <c r="D378" t="s">
        <v>3571</v>
      </c>
      <c r="E378" t="s">
        <v>267</v>
      </c>
      <c r="F378" s="152">
        <v>31</v>
      </c>
      <c r="G378" s="150">
        <v>5</v>
      </c>
      <c r="H378" s="152">
        <v>49.285713195800781</v>
      </c>
      <c r="I378" s="150">
        <v>0</v>
      </c>
      <c r="J378" s="150">
        <v>0</v>
      </c>
      <c r="K378" s="150">
        <v>0</v>
      </c>
      <c r="L378" s="150">
        <v>0.91666666666666663</v>
      </c>
      <c r="M378" s="150">
        <v>24</v>
      </c>
      <c r="N378" s="150">
        <v>4</v>
      </c>
      <c r="O378" s="150">
        <v>60</v>
      </c>
    </row>
    <row r="379" spans="1:15" x14ac:dyDescent="0.45">
      <c r="A379" t="s">
        <v>57</v>
      </c>
      <c r="B379" s="150">
        <v>2020</v>
      </c>
      <c r="C379" t="s">
        <v>3569</v>
      </c>
      <c r="D379" t="s">
        <v>3510</v>
      </c>
      <c r="E379" t="s">
        <v>267</v>
      </c>
      <c r="F379" s="152">
        <v>1806</v>
      </c>
      <c r="G379" s="150">
        <v>188</v>
      </c>
      <c r="H379" s="152">
        <v>27.627138137817383</v>
      </c>
      <c r="I379" s="150">
        <v>7.3076926171779633E-2</v>
      </c>
      <c r="J379" s="150">
        <v>5.2747253328561783E-2</v>
      </c>
      <c r="K379" s="150">
        <v>0.25452250794890391</v>
      </c>
      <c r="L379" s="150">
        <v>2.69230769230769E-2</v>
      </c>
      <c r="M379" s="150">
        <v>929</v>
      </c>
      <c r="N379" s="150">
        <v>3.214003324508667</v>
      </c>
      <c r="O379" s="150">
        <v>45</v>
      </c>
    </row>
    <row r="380" spans="1:15" x14ac:dyDescent="0.45">
      <c r="A380" t="s">
        <v>57</v>
      </c>
      <c r="B380" s="150">
        <v>2020</v>
      </c>
      <c r="C380" t="s">
        <v>3517</v>
      </c>
      <c r="D380" t="s">
        <v>3532</v>
      </c>
      <c r="E380" t="s">
        <v>267</v>
      </c>
      <c r="F380" s="152">
        <v>824</v>
      </c>
      <c r="G380" s="150"/>
      <c r="H380" s="152">
        <v>22.204208374023438</v>
      </c>
      <c r="I380" s="150">
        <v>0.10498960316181183</v>
      </c>
      <c r="J380" s="150">
        <v>8.8357590138912201E-2</v>
      </c>
      <c r="K380" s="150">
        <v>0.19334719334719341</v>
      </c>
      <c r="L380" s="150">
        <v>0</v>
      </c>
      <c r="M380" s="150">
        <v>16</v>
      </c>
      <c r="N380" s="150">
        <v>3.6049895286560059</v>
      </c>
      <c r="O380" s="150"/>
    </row>
    <row r="381" spans="1:15" x14ac:dyDescent="0.45">
      <c r="A381" t="s">
        <v>57</v>
      </c>
      <c r="B381" s="150">
        <v>2020</v>
      </c>
      <c r="C381" t="s">
        <v>197</v>
      </c>
      <c r="D381" t="s">
        <v>3533</v>
      </c>
      <c r="E381" t="s">
        <v>267</v>
      </c>
      <c r="F381" s="152">
        <v>0</v>
      </c>
      <c r="G381" s="150">
        <v>0</v>
      </c>
      <c r="H381" s="152"/>
      <c r="I381" s="150">
        <v>0</v>
      </c>
      <c r="J381" s="150">
        <v>0</v>
      </c>
      <c r="K381" s="150">
        <v>0</v>
      </c>
      <c r="L381" s="150">
        <v>0</v>
      </c>
      <c r="M381" s="150">
        <v>0</v>
      </c>
      <c r="N381" s="150"/>
      <c r="O381" s="150">
        <v>45</v>
      </c>
    </row>
    <row r="382" spans="1:15" x14ac:dyDescent="0.45">
      <c r="A382" t="s">
        <v>57</v>
      </c>
      <c r="B382" s="150">
        <v>2020</v>
      </c>
      <c r="C382" t="s">
        <v>197</v>
      </c>
      <c r="D382" t="s">
        <v>3534</v>
      </c>
      <c r="E382" t="s">
        <v>267</v>
      </c>
      <c r="F382" s="152">
        <v>100</v>
      </c>
      <c r="G382" s="150">
        <v>0</v>
      </c>
      <c r="H382" s="152">
        <v>8.2765960693359375</v>
      </c>
      <c r="I382" s="150">
        <v>0</v>
      </c>
      <c r="J382" s="150">
        <v>0</v>
      </c>
      <c r="K382" s="150">
        <v>0</v>
      </c>
      <c r="L382" s="150">
        <v>1.9108280254777101E-2</v>
      </c>
      <c r="M382" s="150">
        <v>6</v>
      </c>
      <c r="N382" s="150">
        <v>4.5909090042114258</v>
      </c>
      <c r="O382" s="150">
        <v>40</v>
      </c>
    </row>
    <row r="383" spans="1:15" x14ac:dyDescent="0.45">
      <c r="A383" t="s">
        <v>57</v>
      </c>
      <c r="B383" s="150">
        <v>2020</v>
      </c>
      <c r="C383" t="s">
        <v>197</v>
      </c>
      <c r="D383" t="s">
        <v>3535</v>
      </c>
      <c r="E383" t="s">
        <v>267</v>
      </c>
      <c r="F383" s="152">
        <v>290</v>
      </c>
      <c r="G383" s="150">
        <v>7</v>
      </c>
      <c r="H383" s="152">
        <v>10.527777671813965</v>
      </c>
      <c r="I383" s="150">
        <v>7.4074072763323784E-3</v>
      </c>
      <c r="J383" s="150">
        <v>2.9629629105329514E-2</v>
      </c>
      <c r="K383" s="150">
        <v>8.5185185185185197E-2</v>
      </c>
      <c r="L383" s="150">
        <v>3.7037037037036999E-3</v>
      </c>
      <c r="M383" s="150">
        <v>2</v>
      </c>
      <c r="N383" s="150">
        <v>4.2862453460693359</v>
      </c>
      <c r="O383" s="150">
        <v>40</v>
      </c>
    </row>
    <row r="384" spans="1:15" x14ac:dyDescent="0.45">
      <c r="A384" t="s">
        <v>57</v>
      </c>
      <c r="B384" s="150">
        <v>2020</v>
      </c>
      <c r="C384" t="s">
        <v>197</v>
      </c>
      <c r="D384" t="s">
        <v>3536</v>
      </c>
      <c r="E384" t="s">
        <v>267</v>
      </c>
      <c r="F384" s="152">
        <v>0</v>
      </c>
      <c r="G384" s="150">
        <v>0</v>
      </c>
      <c r="H384" s="152"/>
      <c r="I384" s="150">
        <v>0</v>
      </c>
      <c r="J384" s="150">
        <v>0</v>
      </c>
      <c r="K384" s="150">
        <v>0</v>
      </c>
      <c r="L384" s="150">
        <v>0</v>
      </c>
      <c r="M384" s="150">
        <v>0</v>
      </c>
      <c r="N384" s="150"/>
      <c r="O384" s="150">
        <v>35</v>
      </c>
    </row>
    <row r="385" spans="1:15" x14ac:dyDescent="0.45">
      <c r="A385" t="s">
        <v>57</v>
      </c>
      <c r="B385" s="150">
        <v>2020</v>
      </c>
      <c r="C385" t="s">
        <v>197</v>
      </c>
      <c r="D385" t="s">
        <v>3537</v>
      </c>
      <c r="E385" t="s">
        <v>267</v>
      </c>
      <c r="F385" s="152">
        <v>4202</v>
      </c>
      <c r="G385" s="150">
        <v>143</v>
      </c>
      <c r="H385" s="152">
        <v>10.105050086975098</v>
      </c>
      <c r="I385" s="150">
        <v>6.31290003657341E-2</v>
      </c>
      <c r="J385" s="150">
        <v>7.9597435891628265E-2</v>
      </c>
      <c r="K385" s="150">
        <v>5.1235132662397098E-2</v>
      </c>
      <c r="L385" s="150">
        <v>5.6724611161939602E-2</v>
      </c>
      <c r="M385" s="150">
        <v>2717</v>
      </c>
      <c r="N385" s="150">
        <v>3.6372454166412354</v>
      </c>
      <c r="O385" s="150">
        <v>35</v>
      </c>
    </row>
    <row r="386" spans="1:15" x14ac:dyDescent="0.45">
      <c r="A386" t="s">
        <v>57</v>
      </c>
      <c r="B386" s="150">
        <v>2020</v>
      </c>
      <c r="C386" t="s">
        <v>3518</v>
      </c>
      <c r="D386" t="s">
        <v>3538</v>
      </c>
      <c r="E386" t="s">
        <v>267</v>
      </c>
      <c r="F386" s="152">
        <v>827</v>
      </c>
      <c r="G386" s="150">
        <v>102.5</v>
      </c>
      <c r="H386" s="152">
        <v>22.199005126953125</v>
      </c>
      <c r="I386" s="150">
        <v>3.8413878530263901E-2</v>
      </c>
      <c r="J386" s="150">
        <v>3.717472031712532E-2</v>
      </c>
      <c r="K386" s="150">
        <v>8.8315251751258095E-2</v>
      </c>
      <c r="L386" s="150">
        <v>7.4349442379181997E-3</v>
      </c>
      <c r="M386" s="150">
        <v>23</v>
      </c>
      <c r="N386" s="150">
        <v>3.8352060317993164</v>
      </c>
      <c r="O386" s="150">
        <v>45</v>
      </c>
    </row>
    <row r="387" spans="1:15" x14ac:dyDescent="0.45">
      <c r="A387" t="s">
        <v>57</v>
      </c>
      <c r="B387" s="150">
        <v>2020</v>
      </c>
      <c r="C387" t="s">
        <v>3518</v>
      </c>
      <c r="D387" t="s">
        <v>3539</v>
      </c>
      <c r="E387" t="s">
        <v>267</v>
      </c>
      <c r="F387" s="152">
        <v>2585</v>
      </c>
      <c r="G387" s="150">
        <v>503.5</v>
      </c>
      <c r="H387" s="152">
        <v>27.004734039306641</v>
      </c>
      <c r="I387" s="150">
        <v>8.0244550481438637E-3</v>
      </c>
      <c r="J387" s="150">
        <v>4.4392522424459457E-2</v>
      </c>
      <c r="K387" s="150">
        <v>6.1421180621781403E-2</v>
      </c>
      <c r="L387" s="150">
        <v>3.8940809968850002E-4</v>
      </c>
      <c r="M387" s="150">
        <v>50</v>
      </c>
      <c r="N387" s="150">
        <v>3.7896754741668701</v>
      </c>
      <c r="O387" s="150">
        <v>45</v>
      </c>
    </row>
    <row r="388" spans="1:15" x14ac:dyDescent="0.45">
      <c r="A388" t="s">
        <v>57</v>
      </c>
      <c r="B388" s="150">
        <v>2020</v>
      </c>
      <c r="C388" t="s">
        <v>3518</v>
      </c>
      <c r="D388" t="s">
        <v>3540</v>
      </c>
      <c r="E388" t="s">
        <v>267</v>
      </c>
      <c r="F388" s="152">
        <v>1</v>
      </c>
      <c r="G388" s="150">
        <v>0</v>
      </c>
      <c r="H388" s="152">
        <v>9</v>
      </c>
      <c r="I388" s="150">
        <v>0</v>
      </c>
      <c r="J388" s="150">
        <v>0</v>
      </c>
      <c r="K388" s="150">
        <v>0</v>
      </c>
      <c r="L388" s="150">
        <v>0</v>
      </c>
      <c r="M388" s="150">
        <v>0</v>
      </c>
      <c r="N388" s="150"/>
      <c r="O388" s="150">
        <v>45</v>
      </c>
    </row>
    <row r="389" spans="1:15" x14ac:dyDescent="0.45">
      <c r="A389" t="s">
        <v>57</v>
      </c>
      <c r="B389" s="150">
        <v>2020</v>
      </c>
      <c r="C389" t="s">
        <v>3519</v>
      </c>
      <c r="D389" t="s">
        <v>3541</v>
      </c>
      <c r="E389" t="s">
        <v>107</v>
      </c>
      <c r="F389" s="152">
        <v>374.52066040039063</v>
      </c>
      <c r="G389" s="150">
        <v>0</v>
      </c>
      <c r="H389" s="152">
        <v>26.30797004699707</v>
      </c>
      <c r="I389" s="150">
        <v>2.3410659283399582E-2</v>
      </c>
      <c r="J389" s="150">
        <v>0.12269079685211182</v>
      </c>
      <c r="K389" s="150">
        <v>7.3050726725952198E-2</v>
      </c>
      <c r="L389" s="150">
        <v>7.9196791841956701E-2</v>
      </c>
      <c r="M389" s="150">
        <v>29.703610000000001</v>
      </c>
      <c r="N389" s="150">
        <v>3.6433978080749512</v>
      </c>
      <c r="O389" s="150">
        <v>70</v>
      </c>
    </row>
    <row r="390" spans="1:15" x14ac:dyDescent="0.45">
      <c r="A390" t="s">
        <v>57</v>
      </c>
      <c r="B390" s="150">
        <v>2020</v>
      </c>
      <c r="C390" t="s">
        <v>3520</v>
      </c>
      <c r="D390" t="s">
        <v>3542</v>
      </c>
      <c r="E390" t="s">
        <v>107</v>
      </c>
      <c r="F390" s="152">
        <v>261.1263427734375</v>
      </c>
      <c r="G390" s="150">
        <v>0.8616899847984314</v>
      </c>
      <c r="H390" s="152">
        <v>27.434492111206055</v>
      </c>
      <c r="I390" s="150">
        <v>0</v>
      </c>
      <c r="J390" s="150">
        <v>3.3132869284600019E-3</v>
      </c>
      <c r="K390" s="150">
        <v>9.4533762057877793E-2</v>
      </c>
      <c r="L390" s="150">
        <v>0.24440040519696249</v>
      </c>
      <c r="M390" s="150">
        <v>63.481459999999998</v>
      </c>
      <c r="N390" s="150">
        <v>4.0415563583374023</v>
      </c>
      <c r="O390" s="150">
        <v>60</v>
      </c>
    </row>
    <row r="391" spans="1:15" x14ac:dyDescent="0.45">
      <c r="A391" t="s">
        <v>57</v>
      </c>
      <c r="B391" s="150">
        <v>2020</v>
      </c>
      <c r="C391" t="s">
        <v>3521</v>
      </c>
      <c r="D391" t="s">
        <v>3543</v>
      </c>
      <c r="E391" t="s">
        <v>107</v>
      </c>
      <c r="F391" s="152">
        <v>0</v>
      </c>
      <c r="G391" s="150">
        <v>0</v>
      </c>
      <c r="H391" s="152"/>
      <c r="I391" s="150">
        <v>0</v>
      </c>
      <c r="J391" s="150">
        <v>0</v>
      </c>
      <c r="K391" s="150">
        <v>0</v>
      </c>
      <c r="L391" s="150">
        <v>0</v>
      </c>
      <c r="M391" s="150">
        <v>0</v>
      </c>
      <c r="N391" s="150"/>
      <c r="O391" s="150">
        <v>70</v>
      </c>
    </row>
    <row r="392" spans="1:15" x14ac:dyDescent="0.45">
      <c r="A392" t="s">
        <v>57</v>
      </c>
      <c r="B392" s="150">
        <v>2020</v>
      </c>
      <c r="C392" t="s">
        <v>3521</v>
      </c>
      <c r="D392" t="s">
        <v>3544</v>
      </c>
      <c r="E392" t="s">
        <v>107</v>
      </c>
      <c r="F392" s="152">
        <v>0</v>
      </c>
      <c r="G392" s="150">
        <v>0</v>
      </c>
      <c r="H392" s="152"/>
      <c r="I392" s="150">
        <v>0</v>
      </c>
      <c r="J392" s="150">
        <v>0</v>
      </c>
      <c r="K392" s="150">
        <v>0</v>
      </c>
      <c r="L392" s="150">
        <v>0</v>
      </c>
      <c r="M392" s="150">
        <v>0</v>
      </c>
      <c r="N392" s="150"/>
      <c r="O392" s="150">
        <v>70</v>
      </c>
    </row>
    <row r="393" spans="1:15" x14ac:dyDescent="0.45">
      <c r="A393" t="s">
        <v>57</v>
      </c>
      <c r="B393" s="150">
        <v>2020</v>
      </c>
      <c r="C393" t="s">
        <v>3521</v>
      </c>
      <c r="D393" t="s">
        <v>3545</v>
      </c>
      <c r="E393" t="s">
        <v>107</v>
      </c>
      <c r="F393" s="152">
        <v>0</v>
      </c>
      <c r="G393" s="150">
        <v>0</v>
      </c>
      <c r="H393" s="152"/>
      <c r="I393" s="150">
        <v>0</v>
      </c>
      <c r="J393" s="150">
        <v>0</v>
      </c>
      <c r="K393" s="150">
        <v>0</v>
      </c>
      <c r="L393" s="150">
        <v>0</v>
      </c>
      <c r="M393" s="150">
        <v>0</v>
      </c>
      <c r="N393" s="150"/>
      <c r="O393" s="150">
        <v>70</v>
      </c>
    </row>
    <row r="394" spans="1:15" x14ac:dyDescent="0.45">
      <c r="A394" t="s">
        <v>57</v>
      </c>
      <c r="B394" s="150">
        <v>2020</v>
      </c>
      <c r="C394" t="s">
        <v>3521</v>
      </c>
      <c r="D394" t="s">
        <v>3546</v>
      </c>
      <c r="E394" t="s">
        <v>107</v>
      </c>
      <c r="F394" s="152">
        <v>0</v>
      </c>
      <c r="G394" s="150">
        <v>0</v>
      </c>
      <c r="H394" s="152"/>
      <c r="I394" s="150">
        <v>0</v>
      </c>
      <c r="J394" s="150">
        <v>0</v>
      </c>
      <c r="K394" s="150">
        <v>0</v>
      </c>
      <c r="L394" s="150">
        <v>0</v>
      </c>
      <c r="M394" s="150">
        <v>0</v>
      </c>
      <c r="N394" s="150"/>
      <c r="O394" s="150">
        <v>45</v>
      </c>
    </row>
    <row r="395" spans="1:15" x14ac:dyDescent="0.45">
      <c r="A395" t="s">
        <v>57</v>
      </c>
      <c r="B395" s="150">
        <v>2020</v>
      </c>
      <c r="C395" t="s">
        <v>3521</v>
      </c>
      <c r="D395" t="s">
        <v>3547</v>
      </c>
      <c r="E395" t="s">
        <v>107</v>
      </c>
      <c r="F395" s="152">
        <v>0</v>
      </c>
      <c r="G395" s="150">
        <v>0</v>
      </c>
      <c r="H395" s="152"/>
      <c r="I395" s="150">
        <v>0</v>
      </c>
      <c r="J395" s="150">
        <v>0</v>
      </c>
      <c r="K395" s="150">
        <v>0</v>
      </c>
      <c r="L395" s="150">
        <v>0</v>
      </c>
      <c r="M395" s="150">
        <v>0</v>
      </c>
      <c r="N395" s="150"/>
      <c r="O395" s="150">
        <v>70</v>
      </c>
    </row>
    <row r="396" spans="1:15" x14ac:dyDescent="0.45">
      <c r="A396" t="s">
        <v>57</v>
      </c>
      <c r="B396" s="150">
        <v>2020</v>
      </c>
      <c r="C396" t="s">
        <v>3521</v>
      </c>
      <c r="D396" t="s">
        <v>3548</v>
      </c>
      <c r="E396" t="s">
        <v>107</v>
      </c>
      <c r="F396" s="152">
        <v>0</v>
      </c>
      <c r="G396" s="150">
        <v>0</v>
      </c>
      <c r="H396" s="152"/>
      <c r="I396" s="150">
        <v>0</v>
      </c>
      <c r="J396" s="150">
        <v>0</v>
      </c>
      <c r="K396" s="150">
        <v>0</v>
      </c>
      <c r="L396" s="150">
        <v>0</v>
      </c>
      <c r="M396" s="150">
        <v>0</v>
      </c>
      <c r="N396" s="150"/>
      <c r="O396" s="150">
        <v>70</v>
      </c>
    </row>
    <row r="397" spans="1:15" x14ac:dyDescent="0.45">
      <c r="A397" t="s">
        <v>57</v>
      </c>
      <c r="B397" s="150">
        <v>2020</v>
      </c>
      <c r="C397" t="s">
        <v>3521</v>
      </c>
      <c r="D397" t="s">
        <v>3549</v>
      </c>
      <c r="E397" t="s">
        <v>107</v>
      </c>
      <c r="F397" s="152">
        <v>0</v>
      </c>
      <c r="G397" s="150">
        <v>0</v>
      </c>
      <c r="H397" s="152"/>
      <c r="I397" s="150">
        <v>0</v>
      </c>
      <c r="J397" s="150">
        <v>0</v>
      </c>
      <c r="K397" s="150">
        <v>0</v>
      </c>
      <c r="L397" s="150">
        <v>0</v>
      </c>
      <c r="M397" s="150">
        <v>0</v>
      </c>
      <c r="N397" s="150"/>
      <c r="O397" s="150">
        <v>70</v>
      </c>
    </row>
    <row r="398" spans="1:15" x14ac:dyDescent="0.45">
      <c r="A398" t="s">
        <v>57</v>
      </c>
      <c r="B398" s="150">
        <v>2020</v>
      </c>
      <c r="C398" t="s">
        <v>3521</v>
      </c>
      <c r="D398" t="s">
        <v>3550</v>
      </c>
      <c r="E398" t="s">
        <v>107</v>
      </c>
      <c r="F398" s="152">
        <v>4.1873698234558105</v>
      </c>
      <c r="G398" s="150">
        <v>0</v>
      </c>
      <c r="H398" s="152">
        <v>16.151092529296875</v>
      </c>
      <c r="I398" s="150">
        <v>0</v>
      </c>
      <c r="J398" s="150">
        <v>0</v>
      </c>
      <c r="K398" s="150">
        <v>0</v>
      </c>
      <c r="L398" s="150">
        <v>0</v>
      </c>
      <c r="M398" s="150">
        <v>0</v>
      </c>
      <c r="N398" s="150">
        <v>4.5564327239990234</v>
      </c>
      <c r="O398" s="150">
        <v>45</v>
      </c>
    </row>
    <row r="399" spans="1:15" x14ac:dyDescent="0.45">
      <c r="A399" t="s">
        <v>57</v>
      </c>
      <c r="B399" s="150">
        <v>2020</v>
      </c>
      <c r="C399" t="s">
        <v>3521</v>
      </c>
      <c r="D399" t="s">
        <v>3551</v>
      </c>
      <c r="E399" t="s">
        <v>107</v>
      </c>
      <c r="F399" s="152">
        <v>0</v>
      </c>
      <c r="G399" s="150">
        <v>0</v>
      </c>
      <c r="H399" s="152"/>
      <c r="I399" s="150">
        <v>0</v>
      </c>
      <c r="J399" s="150">
        <v>0</v>
      </c>
      <c r="K399" s="150">
        <v>0</v>
      </c>
      <c r="L399" s="150">
        <v>0</v>
      </c>
      <c r="M399" s="150">
        <v>0</v>
      </c>
      <c r="N399" s="150"/>
      <c r="O399" s="150">
        <v>70</v>
      </c>
    </row>
    <row r="400" spans="1:15" x14ac:dyDescent="0.45">
      <c r="A400" t="s">
        <v>57</v>
      </c>
      <c r="B400" s="150">
        <v>2020</v>
      </c>
      <c r="C400" t="s">
        <v>3522</v>
      </c>
      <c r="D400" t="s">
        <v>3552</v>
      </c>
      <c r="E400" t="s">
        <v>107</v>
      </c>
      <c r="F400" s="152">
        <v>0</v>
      </c>
      <c r="G400" s="150">
        <v>0</v>
      </c>
      <c r="H400" s="152"/>
      <c r="I400" s="150">
        <v>0</v>
      </c>
      <c r="J400" s="150">
        <v>0</v>
      </c>
      <c r="K400" s="150">
        <v>0</v>
      </c>
      <c r="L400" s="150">
        <v>0</v>
      </c>
      <c r="M400" s="150">
        <v>0</v>
      </c>
      <c r="N400" s="150"/>
      <c r="O400" s="150">
        <v>60</v>
      </c>
    </row>
    <row r="401" spans="1:15" x14ac:dyDescent="0.45">
      <c r="A401" t="s">
        <v>57</v>
      </c>
      <c r="B401" s="150">
        <v>2020</v>
      </c>
      <c r="C401" t="s">
        <v>3522</v>
      </c>
      <c r="D401" t="s">
        <v>3553</v>
      </c>
      <c r="E401" t="s">
        <v>107</v>
      </c>
      <c r="F401" s="152">
        <v>244.55021667480469</v>
      </c>
      <c r="G401" s="150">
        <v>0</v>
      </c>
      <c r="H401" s="152">
        <v>38.765151977539063</v>
      </c>
      <c r="I401" s="150">
        <v>0</v>
      </c>
      <c r="J401" s="150">
        <v>4.3131668120622635E-2</v>
      </c>
      <c r="K401" s="150">
        <v>7.51E-2</v>
      </c>
      <c r="L401" s="150">
        <v>0</v>
      </c>
      <c r="M401" s="150">
        <v>67.123760000000004</v>
      </c>
      <c r="N401" s="150">
        <v>3.5694315433502197</v>
      </c>
      <c r="O401" s="150">
        <v>60</v>
      </c>
    </row>
    <row r="402" spans="1:15" x14ac:dyDescent="0.45">
      <c r="A402" t="s">
        <v>57</v>
      </c>
      <c r="B402" s="150">
        <v>2020</v>
      </c>
      <c r="C402" t="s">
        <v>3523</v>
      </c>
      <c r="D402" t="s">
        <v>3554</v>
      </c>
      <c r="E402" t="s">
        <v>267</v>
      </c>
      <c r="F402" s="152">
        <v>15</v>
      </c>
      <c r="G402" s="150">
        <v>0</v>
      </c>
      <c r="H402" s="152">
        <v>6.4000000953674316</v>
      </c>
      <c r="I402" s="150">
        <v>0</v>
      </c>
      <c r="J402" s="150">
        <v>0</v>
      </c>
      <c r="K402" s="150">
        <v>0</v>
      </c>
      <c r="L402" s="150">
        <v>0</v>
      </c>
      <c r="M402" s="150">
        <v>0</v>
      </c>
      <c r="N402" s="150">
        <v>5</v>
      </c>
      <c r="O402" s="150">
        <v>45</v>
      </c>
    </row>
    <row r="403" spans="1:15" x14ac:dyDescent="0.45">
      <c r="A403" t="s">
        <v>57</v>
      </c>
      <c r="B403" s="150">
        <v>2020</v>
      </c>
      <c r="C403" t="s">
        <v>3523</v>
      </c>
      <c r="D403" t="s">
        <v>3555</v>
      </c>
      <c r="E403" t="s">
        <v>267</v>
      </c>
      <c r="F403" s="152">
        <v>10</v>
      </c>
      <c r="G403" s="150">
        <v>0</v>
      </c>
      <c r="H403" s="152">
        <v>3.3333332538604736</v>
      </c>
      <c r="I403" s="150">
        <v>0</v>
      </c>
      <c r="J403" s="150">
        <v>0</v>
      </c>
      <c r="K403" s="150">
        <v>2.7777777777777801E-2</v>
      </c>
      <c r="L403" s="150">
        <v>0</v>
      </c>
      <c r="M403" s="150">
        <v>4</v>
      </c>
      <c r="N403" s="150">
        <v>4.2833333015441895</v>
      </c>
      <c r="O403" s="150">
        <v>40</v>
      </c>
    </row>
    <row r="404" spans="1:15" x14ac:dyDescent="0.45">
      <c r="A404" t="s">
        <v>57</v>
      </c>
      <c r="B404" s="150">
        <v>2020</v>
      </c>
      <c r="C404" t="s">
        <v>3523</v>
      </c>
      <c r="D404" t="s">
        <v>3556</v>
      </c>
      <c r="E404" t="s">
        <v>267</v>
      </c>
      <c r="F404" s="152">
        <v>65</v>
      </c>
      <c r="G404" s="150">
        <v>4.5</v>
      </c>
      <c r="H404" s="152">
        <v>18.69230842590332</v>
      </c>
      <c r="I404" s="150">
        <v>0</v>
      </c>
      <c r="J404" s="150">
        <v>0.10755442082881927</v>
      </c>
      <c r="K404" s="150">
        <v>0</v>
      </c>
      <c r="L404" s="150">
        <v>0</v>
      </c>
      <c r="M404" s="150">
        <v>0</v>
      </c>
      <c r="N404" s="150">
        <v>3.9699771404266357</v>
      </c>
      <c r="O404" s="150">
        <v>35</v>
      </c>
    </row>
    <row r="405" spans="1:15" x14ac:dyDescent="0.45">
      <c r="A405" t="s">
        <v>57</v>
      </c>
      <c r="B405" s="150">
        <v>2020</v>
      </c>
      <c r="C405" t="s">
        <v>3523</v>
      </c>
      <c r="D405" t="s">
        <v>3557</v>
      </c>
      <c r="E405" t="s">
        <v>267</v>
      </c>
      <c r="F405" s="152">
        <v>3</v>
      </c>
      <c r="G405" s="150">
        <v>0</v>
      </c>
      <c r="H405" s="152">
        <v>5</v>
      </c>
      <c r="I405" s="150">
        <v>0</v>
      </c>
      <c r="J405" s="150">
        <v>0.3095238208770752</v>
      </c>
      <c r="K405" s="150">
        <v>0</v>
      </c>
      <c r="L405" s="150">
        <v>0</v>
      </c>
      <c r="M405" s="150">
        <v>1</v>
      </c>
      <c r="N405" s="150">
        <v>4.0050759315490723</v>
      </c>
      <c r="O405" s="150">
        <v>35</v>
      </c>
    </row>
    <row r="406" spans="1:15" x14ac:dyDescent="0.45">
      <c r="A406" t="s">
        <v>57</v>
      </c>
      <c r="B406" s="150">
        <v>2020</v>
      </c>
      <c r="C406" t="s">
        <v>3523</v>
      </c>
      <c r="D406" t="s">
        <v>3558</v>
      </c>
      <c r="E406" t="s">
        <v>267</v>
      </c>
      <c r="F406" s="152">
        <v>0</v>
      </c>
      <c r="G406" s="150">
        <v>0</v>
      </c>
      <c r="H406" s="152"/>
      <c r="I406" s="150">
        <v>0</v>
      </c>
      <c r="J406" s="150">
        <v>0</v>
      </c>
      <c r="K406" s="150">
        <v>0</v>
      </c>
      <c r="L406" s="150">
        <v>0</v>
      </c>
      <c r="M406" s="150">
        <v>0</v>
      </c>
      <c r="N406" s="150"/>
      <c r="O406" s="150">
        <v>40</v>
      </c>
    </row>
    <row r="407" spans="1:15" x14ac:dyDescent="0.45">
      <c r="A407" t="s">
        <v>57</v>
      </c>
      <c r="B407" s="150">
        <v>2020</v>
      </c>
      <c r="C407" t="s">
        <v>3523</v>
      </c>
      <c r="D407" t="s">
        <v>3559</v>
      </c>
      <c r="E407" t="s">
        <v>267</v>
      </c>
      <c r="F407" s="152">
        <v>6</v>
      </c>
      <c r="G407" s="150">
        <v>0</v>
      </c>
      <c r="H407" s="152">
        <v>3</v>
      </c>
      <c r="I407" s="150">
        <v>0</v>
      </c>
      <c r="J407" s="150">
        <v>0</v>
      </c>
      <c r="K407" s="150">
        <v>0</v>
      </c>
      <c r="L407" s="150">
        <v>0</v>
      </c>
      <c r="M407" s="150">
        <v>0</v>
      </c>
      <c r="N407" s="150"/>
      <c r="O407" s="150">
        <v>35</v>
      </c>
    </row>
    <row r="408" spans="1:15" x14ac:dyDescent="0.45">
      <c r="A408" t="s">
        <v>57</v>
      </c>
      <c r="B408" s="150">
        <v>2020</v>
      </c>
      <c r="C408" t="s">
        <v>3523</v>
      </c>
      <c r="D408" t="s">
        <v>3560</v>
      </c>
      <c r="E408" t="s">
        <v>267</v>
      </c>
      <c r="F408" s="152">
        <v>8</v>
      </c>
      <c r="G408" s="150">
        <v>0</v>
      </c>
      <c r="H408" s="152">
        <v>15.5</v>
      </c>
      <c r="I408" s="150">
        <v>0</v>
      </c>
      <c r="J408" s="150">
        <v>8.5799999535083771E-2</v>
      </c>
      <c r="K408" s="150">
        <v>8.7499999999999994E-2</v>
      </c>
      <c r="L408" s="150">
        <v>0.1714</v>
      </c>
      <c r="M408" s="150">
        <v>4</v>
      </c>
      <c r="N408" s="150">
        <v>4.2330436706542969</v>
      </c>
      <c r="O408" s="150">
        <v>35</v>
      </c>
    </row>
    <row r="409" spans="1:15" x14ac:dyDescent="0.45">
      <c r="A409" t="s">
        <v>57</v>
      </c>
      <c r="B409" s="150">
        <v>2020</v>
      </c>
      <c r="C409" t="s">
        <v>3523</v>
      </c>
      <c r="D409" t="s">
        <v>3561</v>
      </c>
      <c r="E409" t="s">
        <v>267</v>
      </c>
      <c r="F409" s="152">
        <v>0</v>
      </c>
      <c r="G409" s="150">
        <v>0</v>
      </c>
      <c r="H409" s="152"/>
      <c r="I409" s="150">
        <v>0</v>
      </c>
      <c r="J409" s="150">
        <v>0</v>
      </c>
      <c r="K409" s="150">
        <v>0</v>
      </c>
      <c r="L409" s="150">
        <v>0</v>
      </c>
      <c r="M409" s="150">
        <v>0</v>
      </c>
      <c r="N409" s="150"/>
      <c r="O409" s="150">
        <v>35</v>
      </c>
    </row>
    <row r="410" spans="1:15" x14ac:dyDescent="0.45">
      <c r="A410" t="s">
        <v>57</v>
      </c>
      <c r="B410" s="150">
        <v>2020</v>
      </c>
      <c r="C410" t="s">
        <v>3523</v>
      </c>
      <c r="D410" t="s">
        <v>3562</v>
      </c>
      <c r="E410" t="s">
        <v>267</v>
      </c>
      <c r="F410" s="152">
        <v>1</v>
      </c>
      <c r="G410" s="150">
        <v>0</v>
      </c>
      <c r="H410" s="152"/>
      <c r="I410" s="150">
        <v>0</v>
      </c>
      <c r="J410" s="150">
        <v>0</v>
      </c>
      <c r="K410" s="150">
        <v>0</v>
      </c>
      <c r="L410" s="150">
        <v>0</v>
      </c>
      <c r="M410" s="150">
        <v>1</v>
      </c>
      <c r="N410" s="150">
        <v>4</v>
      </c>
      <c r="O410" s="150">
        <v>40</v>
      </c>
    </row>
    <row r="411" spans="1:15" x14ac:dyDescent="0.45">
      <c r="A411" t="s">
        <v>57</v>
      </c>
      <c r="B411" s="150">
        <v>2020</v>
      </c>
      <c r="C411" t="s">
        <v>3524</v>
      </c>
      <c r="D411" t="s">
        <v>3563</v>
      </c>
      <c r="E411" t="s">
        <v>267</v>
      </c>
      <c r="F411" s="152">
        <v>14</v>
      </c>
      <c r="G411" s="150">
        <v>5</v>
      </c>
      <c r="H411" s="152">
        <v>37.636363983154297</v>
      </c>
      <c r="I411" s="150">
        <v>0</v>
      </c>
      <c r="J411" s="150">
        <v>0.26666668057441711</v>
      </c>
      <c r="K411" s="150">
        <v>0.1333333333333333</v>
      </c>
      <c r="L411" s="150">
        <v>0</v>
      </c>
      <c r="M411" s="150">
        <v>3</v>
      </c>
      <c r="N411" s="150">
        <v>3.4603855609893799</v>
      </c>
      <c r="O411" s="150">
        <v>40</v>
      </c>
    </row>
    <row r="412" spans="1:15" x14ac:dyDescent="0.45">
      <c r="A412" t="s">
        <v>58</v>
      </c>
      <c r="B412" s="150">
        <v>2020</v>
      </c>
      <c r="C412" t="s">
        <v>3515</v>
      </c>
      <c r="D412" t="s">
        <v>3526</v>
      </c>
      <c r="E412" t="s">
        <v>107</v>
      </c>
      <c r="F412" s="152">
        <v>0</v>
      </c>
      <c r="G412" s="150">
        <v>0</v>
      </c>
      <c r="H412" s="152"/>
      <c r="I412" s="150">
        <v>0</v>
      </c>
      <c r="J412" s="150">
        <v>0</v>
      </c>
      <c r="K412" s="150">
        <v>0</v>
      </c>
      <c r="L412" s="150">
        <v>0</v>
      </c>
      <c r="M412" s="150">
        <v>0</v>
      </c>
      <c r="N412" s="150"/>
      <c r="O412" s="150">
        <v>70</v>
      </c>
    </row>
    <row r="413" spans="1:15" x14ac:dyDescent="0.45">
      <c r="A413" t="s">
        <v>58</v>
      </c>
      <c r="B413" s="150">
        <v>2020</v>
      </c>
      <c r="C413" t="s">
        <v>3515</v>
      </c>
      <c r="D413" t="s">
        <v>3527</v>
      </c>
      <c r="E413" t="s">
        <v>107</v>
      </c>
      <c r="F413" s="152">
        <v>55</v>
      </c>
      <c r="G413" s="150">
        <v>1.0460000038146973</v>
      </c>
      <c r="H413" s="152">
        <v>37.221282958984375</v>
      </c>
      <c r="I413" s="150">
        <v>0</v>
      </c>
      <c r="J413" s="150">
        <v>0</v>
      </c>
      <c r="K413" s="150">
        <v>0.01</v>
      </c>
      <c r="L413" s="150">
        <v>0</v>
      </c>
      <c r="M413" s="150">
        <v>0</v>
      </c>
      <c r="N413" s="150">
        <v>4.5701026916503906</v>
      </c>
      <c r="O413" s="150">
        <v>70</v>
      </c>
    </row>
    <row r="414" spans="1:15" x14ac:dyDescent="0.45">
      <c r="A414" t="s">
        <v>58</v>
      </c>
      <c r="B414" s="150">
        <v>2020</v>
      </c>
      <c r="C414" t="s">
        <v>3515</v>
      </c>
      <c r="D414" t="s">
        <v>3528</v>
      </c>
      <c r="E414" t="s">
        <v>107</v>
      </c>
      <c r="F414" s="152">
        <v>279</v>
      </c>
      <c r="G414" s="150">
        <v>9.1579999923706055</v>
      </c>
      <c r="H414" s="152">
        <v>14.281656265258789</v>
      </c>
      <c r="I414" s="150">
        <v>1.3168441131711006E-2</v>
      </c>
      <c r="J414" s="150">
        <v>1.470977533608675E-2</v>
      </c>
      <c r="K414" s="150">
        <v>0.01</v>
      </c>
      <c r="L414" s="150">
        <v>0</v>
      </c>
      <c r="M414" s="150">
        <v>0</v>
      </c>
      <c r="N414" s="150">
        <v>4.55712890625</v>
      </c>
      <c r="O414" s="150">
        <v>45</v>
      </c>
    </row>
    <row r="415" spans="1:15" x14ac:dyDescent="0.45">
      <c r="A415" t="s">
        <v>58</v>
      </c>
      <c r="B415" s="150">
        <v>2020</v>
      </c>
      <c r="C415" t="s">
        <v>3516</v>
      </c>
      <c r="D415" t="s">
        <v>3529</v>
      </c>
      <c r="E415" t="s">
        <v>107</v>
      </c>
      <c r="F415" s="152">
        <v>0</v>
      </c>
      <c r="G415" s="150">
        <v>0</v>
      </c>
      <c r="H415" s="152"/>
      <c r="I415" s="150">
        <v>0</v>
      </c>
      <c r="J415" s="150">
        <v>0</v>
      </c>
      <c r="K415" s="150">
        <v>0</v>
      </c>
      <c r="L415" s="150">
        <v>0</v>
      </c>
      <c r="M415" s="150">
        <v>0</v>
      </c>
      <c r="N415" s="150"/>
      <c r="O415" s="150">
        <v>60</v>
      </c>
    </row>
    <row r="416" spans="1:15" x14ac:dyDescent="0.45">
      <c r="A416" t="s">
        <v>58</v>
      </c>
      <c r="B416" s="150">
        <v>2020</v>
      </c>
      <c r="C416" t="s">
        <v>3516</v>
      </c>
      <c r="D416" t="s">
        <v>3530</v>
      </c>
      <c r="E416" t="s">
        <v>107</v>
      </c>
      <c r="F416" s="152">
        <v>3408.055419921875</v>
      </c>
      <c r="G416" s="150">
        <v>107.98940277099609</v>
      </c>
      <c r="H416" s="152">
        <v>32.148677825927734</v>
      </c>
      <c r="I416" s="150">
        <v>1.6254758462309837E-2</v>
      </c>
      <c r="J416" s="150">
        <v>1.9512325525283813E-3</v>
      </c>
      <c r="K416" s="150">
        <v>0.01</v>
      </c>
      <c r="L416" s="150">
        <v>0</v>
      </c>
      <c r="M416" s="150">
        <v>0</v>
      </c>
      <c r="N416" s="150">
        <v>4.3463492393493652</v>
      </c>
      <c r="O416" s="150">
        <v>60</v>
      </c>
    </row>
    <row r="417" spans="1:15" x14ac:dyDescent="0.45">
      <c r="A417" t="s">
        <v>58</v>
      </c>
      <c r="B417" s="150">
        <v>2020</v>
      </c>
      <c r="C417" t="s">
        <v>3516</v>
      </c>
      <c r="D417" t="s">
        <v>3531</v>
      </c>
      <c r="E417" t="s">
        <v>107</v>
      </c>
      <c r="F417" s="152">
        <v>119</v>
      </c>
      <c r="G417" s="150">
        <v>0</v>
      </c>
      <c r="H417" s="152">
        <v>38.336353302001953</v>
      </c>
      <c r="I417" s="150">
        <v>0</v>
      </c>
      <c r="J417" s="150">
        <v>0</v>
      </c>
      <c r="K417" s="150">
        <v>0</v>
      </c>
      <c r="L417" s="150">
        <v>0</v>
      </c>
      <c r="M417" s="150">
        <v>0</v>
      </c>
      <c r="N417" s="150"/>
      <c r="O417" s="150">
        <v>60</v>
      </c>
    </row>
    <row r="418" spans="1:15" x14ac:dyDescent="0.45">
      <c r="A418" t="s">
        <v>58</v>
      </c>
      <c r="B418" s="150">
        <v>2020</v>
      </c>
      <c r="C418" t="s">
        <v>3569</v>
      </c>
      <c r="D418" t="s">
        <v>3570</v>
      </c>
      <c r="E418" t="s">
        <v>267</v>
      </c>
      <c r="F418" s="152">
        <v>8687</v>
      </c>
      <c r="G418" s="150">
        <v>561</v>
      </c>
      <c r="H418" s="152">
        <v>22.564291000366211</v>
      </c>
      <c r="I418" s="150">
        <v>0</v>
      </c>
      <c r="J418" s="150">
        <v>4.0602028369903564E-2</v>
      </c>
      <c r="K418" s="150">
        <v>0</v>
      </c>
      <c r="L418" s="150">
        <v>0</v>
      </c>
      <c r="M418" s="150">
        <v>0</v>
      </c>
      <c r="N418" s="150">
        <v>4.4572396278381348</v>
      </c>
      <c r="O418" s="150">
        <v>60</v>
      </c>
    </row>
    <row r="419" spans="1:15" x14ac:dyDescent="0.45">
      <c r="A419" t="s">
        <v>58</v>
      </c>
      <c r="B419" s="150">
        <v>2020</v>
      </c>
      <c r="C419" t="s">
        <v>3569</v>
      </c>
      <c r="D419" t="s">
        <v>3571</v>
      </c>
      <c r="E419" t="s">
        <v>267</v>
      </c>
      <c r="F419" s="152">
        <v>0</v>
      </c>
      <c r="G419" s="150">
        <v>0</v>
      </c>
      <c r="H419" s="152"/>
      <c r="I419" s="150">
        <v>0</v>
      </c>
      <c r="J419" s="150">
        <v>0</v>
      </c>
      <c r="K419" s="150">
        <v>0</v>
      </c>
      <c r="L419" s="150">
        <v>0</v>
      </c>
      <c r="M419" s="150">
        <v>0</v>
      </c>
      <c r="N419" s="150"/>
      <c r="O419" s="150">
        <v>60</v>
      </c>
    </row>
    <row r="420" spans="1:15" x14ac:dyDescent="0.45">
      <c r="A420" t="s">
        <v>58</v>
      </c>
      <c r="B420" s="150">
        <v>2020</v>
      </c>
      <c r="C420" t="s">
        <v>3569</v>
      </c>
      <c r="D420" t="s">
        <v>3510</v>
      </c>
      <c r="E420" t="s">
        <v>267</v>
      </c>
      <c r="F420" s="152">
        <v>48357</v>
      </c>
      <c r="G420" s="150">
        <v>10727.5</v>
      </c>
      <c r="H420" s="152">
        <v>31.080257415771484</v>
      </c>
      <c r="I420" s="150">
        <v>8.2734778523445129E-2</v>
      </c>
      <c r="J420" s="150">
        <v>4.1779004037380219E-2</v>
      </c>
      <c r="K420" s="150">
        <v>7.0000000000000007E-2</v>
      </c>
      <c r="L420" s="150">
        <v>0</v>
      </c>
      <c r="M420" s="150">
        <v>0</v>
      </c>
      <c r="N420" s="150">
        <v>4.1145734786987305</v>
      </c>
      <c r="O420" s="150">
        <v>45</v>
      </c>
    </row>
    <row r="421" spans="1:15" x14ac:dyDescent="0.45">
      <c r="A421" t="s">
        <v>58</v>
      </c>
      <c r="B421" s="150">
        <v>2020</v>
      </c>
      <c r="C421" t="s">
        <v>3517</v>
      </c>
      <c r="D421" t="s">
        <v>3532</v>
      </c>
      <c r="E421" t="s">
        <v>267</v>
      </c>
      <c r="F421" s="152">
        <v>817</v>
      </c>
      <c r="G421" s="150"/>
      <c r="H421" s="152">
        <v>24.936351776123047</v>
      </c>
      <c r="I421" s="150">
        <v>9.8522165790200233E-3</v>
      </c>
      <c r="J421" s="150">
        <v>0.1785714328289032</v>
      </c>
      <c r="K421" s="150">
        <v>0.05</v>
      </c>
      <c r="L421" s="150">
        <v>0</v>
      </c>
      <c r="M421" s="150">
        <v>0</v>
      </c>
      <c r="N421" s="150">
        <v>3.8041872978210449</v>
      </c>
      <c r="O421" s="150"/>
    </row>
    <row r="422" spans="1:15" x14ac:dyDescent="0.45">
      <c r="A422" t="s">
        <v>58</v>
      </c>
      <c r="B422" s="150">
        <v>2020</v>
      </c>
      <c r="C422" t="s">
        <v>197</v>
      </c>
      <c r="D422" t="s">
        <v>3533</v>
      </c>
      <c r="E422" t="s">
        <v>267</v>
      </c>
      <c r="F422" s="152">
        <v>46</v>
      </c>
      <c r="G422" s="150">
        <v>2</v>
      </c>
      <c r="H422" s="152">
        <v>15.543478012084961</v>
      </c>
      <c r="I422" s="150">
        <v>0</v>
      </c>
      <c r="J422" s="150">
        <v>6.5217390656471252E-2</v>
      </c>
      <c r="K422" s="150">
        <v>0.01</v>
      </c>
      <c r="L422" s="150">
        <v>0</v>
      </c>
      <c r="M422" s="150">
        <v>0</v>
      </c>
      <c r="N422" s="150">
        <v>4.4130434989929199</v>
      </c>
      <c r="O422" s="150">
        <v>45</v>
      </c>
    </row>
    <row r="423" spans="1:15" x14ac:dyDescent="0.45">
      <c r="A423" t="s">
        <v>58</v>
      </c>
      <c r="B423" s="150">
        <v>2020</v>
      </c>
      <c r="C423" t="s">
        <v>197</v>
      </c>
      <c r="D423" t="s">
        <v>3534</v>
      </c>
      <c r="E423" t="s">
        <v>267</v>
      </c>
      <c r="F423" s="152">
        <v>78</v>
      </c>
      <c r="G423" s="150">
        <v>1</v>
      </c>
      <c r="H423" s="152">
        <v>11.717948913574219</v>
      </c>
      <c r="I423" s="150">
        <v>0</v>
      </c>
      <c r="J423" s="150">
        <v>1.2820512987673283E-2</v>
      </c>
      <c r="K423" s="150">
        <v>0.01</v>
      </c>
      <c r="L423" s="150">
        <v>0</v>
      </c>
      <c r="M423" s="150">
        <v>0</v>
      </c>
      <c r="N423" s="150">
        <v>4.6025643348693848</v>
      </c>
      <c r="O423" s="150">
        <v>40</v>
      </c>
    </row>
    <row r="424" spans="1:15" x14ac:dyDescent="0.45">
      <c r="A424" t="s">
        <v>58</v>
      </c>
      <c r="B424" s="150">
        <v>2020</v>
      </c>
      <c r="C424" t="s">
        <v>197</v>
      </c>
      <c r="D424" t="s">
        <v>3535</v>
      </c>
      <c r="E424" t="s">
        <v>267</v>
      </c>
      <c r="F424" s="152">
        <v>370</v>
      </c>
      <c r="G424" s="150">
        <v>12</v>
      </c>
      <c r="H424" s="152">
        <v>16.299999237060547</v>
      </c>
      <c r="I424" s="150">
        <v>8.6387433111667633E-2</v>
      </c>
      <c r="J424" s="150">
        <v>4.7120418399572372E-2</v>
      </c>
      <c r="K424" s="150">
        <v>0.14000000000000001</v>
      </c>
      <c r="L424" s="150">
        <v>0</v>
      </c>
      <c r="M424" s="150">
        <v>0</v>
      </c>
      <c r="N424" s="150">
        <v>3.5471203327178955</v>
      </c>
      <c r="O424" s="150">
        <v>40</v>
      </c>
    </row>
    <row r="425" spans="1:15" x14ac:dyDescent="0.45">
      <c r="A425" t="s">
        <v>58</v>
      </c>
      <c r="B425" s="150">
        <v>2020</v>
      </c>
      <c r="C425" t="s">
        <v>197</v>
      </c>
      <c r="D425" t="s">
        <v>3536</v>
      </c>
      <c r="E425" t="s">
        <v>267</v>
      </c>
      <c r="F425" s="152">
        <v>0</v>
      </c>
      <c r="G425" s="150">
        <v>0</v>
      </c>
      <c r="H425" s="152"/>
      <c r="I425" s="150">
        <v>0</v>
      </c>
      <c r="J425" s="150">
        <v>0</v>
      </c>
      <c r="K425" s="150">
        <v>0</v>
      </c>
      <c r="L425" s="150">
        <v>0</v>
      </c>
      <c r="M425" s="150">
        <v>0</v>
      </c>
      <c r="N425" s="150"/>
      <c r="O425" s="150">
        <v>35</v>
      </c>
    </row>
    <row r="426" spans="1:15" x14ac:dyDescent="0.45">
      <c r="A426" t="s">
        <v>58</v>
      </c>
      <c r="B426" s="150">
        <v>2020</v>
      </c>
      <c r="C426" t="s">
        <v>197</v>
      </c>
      <c r="D426" t="s">
        <v>3537</v>
      </c>
      <c r="E426" t="s">
        <v>267</v>
      </c>
      <c r="F426" s="152">
        <v>9718</v>
      </c>
      <c r="G426" s="150">
        <v>3266.5</v>
      </c>
      <c r="H426" s="152">
        <v>27.854291915893555</v>
      </c>
      <c r="I426" s="150">
        <v>0.21576465666294098</v>
      </c>
      <c r="J426" s="150">
        <v>2.8290282934904099E-2</v>
      </c>
      <c r="K426" s="150">
        <v>0.01</v>
      </c>
      <c r="L426" s="150">
        <v>0</v>
      </c>
      <c r="M426" s="150">
        <v>0</v>
      </c>
      <c r="N426" s="150">
        <v>3.4363467693328857</v>
      </c>
      <c r="O426" s="150">
        <v>35</v>
      </c>
    </row>
    <row r="427" spans="1:15" x14ac:dyDescent="0.45">
      <c r="A427" t="s">
        <v>58</v>
      </c>
      <c r="B427" s="150">
        <v>2020</v>
      </c>
      <c r="C427" t="s">
        <v>3518</v>
      </c>
      <c r="D427" t="s">
        <v>3538</v>
      </c>
      <c r="E427" t="s">
        <v>267</v>
      </c>
      <c r="F427" s="152">
        <v>820</v>
      </c>
      <c r="G427" s="150">
        <v>73.5</v>
      </c>
      <c r="H427" s="152">
        <v>19.508537292480469</v>
      </c>
      <c r="I427" s="150">
        <v>4.8840050585567951E-3</v>
      </c>
      <c r="J427" s="150">
        <v>3.2967034727334976E-2</v>
      </c>
      <c r="K427" s="150">
        <v>0.04</v>
      </c>
      <c r="L427" s="150">
        <v>0</v>
      </c>
      <c r="M427" s="150">
        <v>0</v>
      </c>
      <c r="N427" s="150">
        <v>4.0842490196228027</v>
      </c>
      <c r="O427" s="150">
        <v>45</v>
      </c>
    </row>
    <row r="428" spans="1:15" x14ac:dyDescent="0.45">
      <c r="A428" t="s">
        <v>58</v>
      </c>
      <c r="B428" s="150">
        <v>2020</v>
      </c>
      <c r="C428" t="s">
        <v>3518</v>
      </c>
      <c r="D428" t="s">
        <v>3539</v>
      </c>
      <c r="E428" t="s">
        <v>267</v>
      </c>
      <c r="F428" s="152">
        <v>7487</v>
      </c>
      <c r="G428" s="150">
        <v>1151.5</v>
      </c>
      <c r="H428" s="152">
        <v>24.941497802734375</v>
      </c>
      <c r="I428" s="150">
        <v>3.8697624113410711E-3</v>
      </c>
      <c r="J428" s="150">
        <v>6.431812047958374E-2</v>
      </c>
      <c r="K428" s="150">
        <v>0.02</v>
      </c>
      <c r="L428" s="150">
        <v>0</v>
      </c>
      <c r="M428" s="150">
        <v>0</v>
      </c>
      <c r="N428" s="150">
        <v>3.8133172988891602</v>
      </c>
      <c r="O428" s="150">
        <v>45</v>
      </c>
    </row>
    <row r="429" spans="1:15" x14ac:dyDescent="0.45">
      <c r="A429" t="s">
        <v>58</v>
      </c>
      <c r="B429" s="150">
        <v>2020</v>
      </c>
      <c r="C429" t="s">
        <v>3518</v>
      </c>
      <c r="D429" t="s">
        <v>3540</v>
      </c>
      <c r="E429" t="s">
        <v>267</v>
      </c>
      <c r="F429" s="152">
        <v>22</v>
      </c>
      <c r="G429" s="150">
        <v>0.5</v>
      </c>
      <c r="H429" s="152">
        <v>9.7727270126342773</v>
      </c>
      <c r="I429" s="150">
        <v>0</v>
      </c>
      <c r="J429" s="150">
        <v>0</v>
      </c>
      <c r="K429" s="150">
        <v>0.01</v>
      </c>
      <c r="L429" s="150">
        <v>0</v>
      </c>
      <c r="M429" s="150">
        <v>0</v>
      </c>
      <c r="N429" s="150">
        <v>4.3499999046325684</v>
      </c>
      <c r="O429" s="150">
        <v>45</v>
      </c>
    </row>
    <row r="430" spans="1:15" x14ac:dyDescent="0.45">
      <c r="A430" t="s">
        <v>58</v>
      </c>
      <c r="B430" s="150">
        <v>2020</v>
      </c>
      <c r="C430" t="s">
        <v>3519</v>
      </c>
      <c r="D430" t="s">
        <v>3541</v>
      </c>
      <c r="E430" t="s">
        <v>107</v>
      </c>
      <c r="F430" s="152">
        <v>687.218994140625</v>
      </c>
      <c r="G430" s="150">
        <v>19.840000152587891</v>
      </c>
      <c r="H430" s="152">
        <v>21.088428497314453</v>
      </c>
      <c r="I430" s="150">
        <v>2.2434387356042862E-2</v>
      </c>
      <c r="J430" s="150">
        <v>0</v>
      </c>
      <c r="K430" s="150">
        <v>0</v>
      </c>
      <c r="L430" s="150">
        <v>0</v>
      </c>
      <c r="M430" s="150">
        <v>0</v>
      </c>
      <c r="N430" s="150">
        <v>4.6934990882873535</v>
      </c>
      <c r="O430" s="150">
        <v>70</v>
      </c>
    </row>
    <row r="431" spans="1:15" x14ac:dyDescent="0.45">
      <c r="A431" t="s">
        <v>58</v>
      </c>
      <c r="B431" s="150">
        <v>2020</v>
      </c>
      <c r="C431" t="s">
        <v>3520</v>
      </c>
      <c r="D431" t="s">
        <v>3542</v>
      </c>
      <c r="E431" t="s">
        <v>107</v>
      </c>
      <c r="F431" s="152">
        <v>233</v>
      </c>
      <c r="G431" s="150">
        <v>8.0936002731323242</v>
      </c>
      <c r="H431" s="152">
        <v>38.970619201660156</v>
      </c>
      <c r="I431" s="150">
        <v>3.356582298874855E-2</v>
      </c>
      <c r="J431" s="150">
        <v>4.068327322602272E-2</v>
      </c>
      <c r="K431" s="150">
        <v>0.05</v>
      </c>
      <c r="L431" s="150">
        <v>0</v>
      </c>
      <c r="M431" s="150">
        <v>0</v>
      </c>
      <c r="N431" s="150">
        <v>3.4146227836608887</v>
      </c>
      <c r="O431" s="150">
        <v>60</v>
      </c>
    </row>
    <row r="432" spans="1:15" x14ac:dyDescent="0.45">
      <c r="A432" t="s">
        <v>58</v>
      </c>
      <c r="B432" s="150">
        <v>2020</v>
      </c>
      <c r="C432" t="s">
        <v>3521</v>
      </c>
      <c r="D432" t="s">
        <v>3543</v>
      </c>
      <c r="E432" t="s">
        <v>107</v>
      </c>
      <c r="F432" s="152">
        <v>0</v>
      </c>
      <c r="G432" s="150">
        <v>0</v>
      </c>
      <c r="H432" s="152"/>
      <c r="I432" s="150">
        <v>0</v>
      </c>
      <c r="J432" s="150">
        <v>0</v>
      </c>
      <c r="K432" s="150">
        <v>0</v>
      </c>
      <c r="L432" s="150">
        <v>0</v>
      </c>
      <c r="M432" s="150">
        <v>0</v>
      </c>
      <c r="N432" s="150"/>
      <c r="O432" s="150">
        <v>70</v>
      </c>
    </row>
    <row r="433" spans="1:15" x14ac:dyDescent="0.45">
      <c r="A433" t="s">
        <v>58</v>
      </c>
      <c r="B433" s="150">
        <v>2020</v>
      </c>
      <c r="C433" t="s">
        <v>3521</v>
      </c>
      <c r="D433" t="s">
        <v>3544</v>
      </c>
      <c r="E433" t="s">
        <v>107</v>
      </c>
      <c r="F433" s="152">
        <v>0</v>
      </c>
      <c r="G433" s="150">
        <v>0</v>
      </c>
      <c r="H433" s="152"/>
      <c r="I433" s="150">
        <v>0</v>
      </c>
      <c r="J433" s="150">
        <v>0</v>
      </c>
      <c r="K433" s="150">
        <v>0</v>
      </c>
      <c r="L433" s="150">
        <v>0</v>
      </c>
      <c r="M433" s="150">
        <v>0</v>
      </c>
      <c r="N433" s="150"/>
      <c r="O433" s="150">
        <v>70</v>
      </c>
    </row>
    <row r="434" spans="1:15" x14ac:dyDescent="0.45">
      <c r="A434" t="s">
        <v>58</v>
      </c>
      <c r="B434" s="150">
        <v>2020</v>
      </c>
      <c r="C434" t="s">
        <v>3521</v>
      </c>
      <c r="D434" t="s">
        <v>3545</v>
      </c>
      <c r="E434" t="s">
        <v>107</v>
      </c>
      <c r="F434" s="152">
        <v>0</v>
      </c>
      <c r="G434" s="150">
        <v>0</v>
      </c>
      <c r="H434" s="152"/>
      <c r="I434" s="150">
        <v>0</v>
      </c>
      <c r="J434" s="150">
        <v>0</v>
      </c>
      <c r="K434" s="150">
        <v>0</v>
      </c>
      <c r="L434" s="150">
        <v>0</v>
      </c>
      <c r="M434" s="150">
        <v>0</v>
      </c>
      <c r="N434" s="150"/>
      <c r="O434" s="150">
        <v>70</v>
      </c>
    </row>
    <row r="435" spans="1:15" x14ac:dyDescent="0.45">
      <c r="A435" t="s">
        <v>58</v>
      </c>
      <c r="B435" s="150">
        <v>2020</v>
      </c>
      <c r="C435" t="s">
        <v>3521</v>
      </c>
      <c r="D435" t="s">
        <v>3546</v>
      </c>
      <c r="E435" t="s">
        <v>107</v>
      </c>
      <c r="F435" s="152">
        <v>0</v>
      </c>
      <c r="G435" s="150">
        <v>0</v>
      </c>
      <c r="H435" s="152"/>
      <c r="I435" s="150">
        <v>0</v>
      </c>
      <c r="J435" s="150">
        <v>0</v>
      </c>
      <c r="K435" s="150">
        <v>0</v>
      </c>
      <c r="L435" s="150">
        <v>0</v>
      </c>
      <c r="M435" s="150">
        <v>0</v>
      </c>
      <c r="N435" s="150"/>
      <c r="O435" s="150">
        <v>45</v>
      </c>
    </row>
    <row r="436" spans="1:15" x14ac:dyDescent="0.45">
      <c r="A436" t="s">
        <v>58</v>
      </c>
      <c r="B436" s="150">
        <v>2020</v>
      </c>
      <c r="C436" t="s">
        <v>3521</v>
      </c>
      <c r="D436" t="s">
        <v>3547</v>
      </c>
      <c r="E436" t="s">
        <v>107</v>
      </c>
      <c r="F436" s="152">
        <v>0</v>
      </c>
      <c r="G436" s="150">
        <v>0</v>
      </c>
      <c r="H436" s="152"/>
      <c r="I436" s="150">
        <v>0</v>
      </c>
      <c r="J436" s="150">
        <v>0</v>
      </c>
      <c r="K436" s="150">
        <v>0</v>
      </c>
      <c r="L436" s="150">
        <v>0</v>
      </c>
      <c r="M436" s="150">
        <v>0</v>
      </c>
      <c r="N436" s="150"/>
      <c r="O436" s="150">
        <v>70</v>
      </c>
    </row>
    <row r="437" spans="1:15" x14ac:dyDescent="0.45">
      <c r="A437" t="s">
        <v>58</v>
      </c>
      <c r="B437" s="150">
        <v>2020</v>
      </c>
      <c r="C437" t="s">
        <v>3521</v>
      </c>
      <c r="D437" t="s">
        <v>3548</v>
      </c>
      <c r="E437" t="s">
        <v>107</v>
      </c>
      <c r="F437" s="152">
        <v>0</v>
      </c>
      <c r="G437" s="150">
        <v>0</v>
      </c>
      <c r="H437" s="152"/>
      <c r="I437" s="150">
        <v>0</v>
      </c>
      <c r="J437" s="150">
        <v>0</v>
      </c>
      <c r="K437" s="150">
        <v>0</v>
      </c>
      <c r="L437" s="150">
        <v>0</v>
      </c>
      <c r="M437" s="150">
        <v>0</v>
      </c>
      <c r="N437" s="150"/>
      <c r="O437" s="150">
        <v>70</v>
      </c>
    </row>
    <row r="438" spans="1:15" x14ac:dyDescent="0.45">
      <c r="A438" t="s">
        <v>58</v>
      </c>
      <c r="B438" s="150">
        <v>2020</v>
      </c>
      <c r="C438" t="s">
        <v>3521</v>
      </c>
      <c r="D438" t="s">
        <v>3549</v>
      </c>
      <c r="E438" t="s">
        <v>107</v>
      </c>
      <c r="F438" s="152">
        <v>0</v>
      </c>
      <c r="G438" s="150">
        <v>0</v>
      </c>
      <c r="H438" s="152"/>
      <c r="I438" s="150">
        <v>0</v>
      </c>
      <c r="J438" s="150">
        <v>0</v>
      </c>
      <c r="K438" s="150">
        <v>0</v>
      </c>
      <c r="L438" s="150">
        <v>0</v>
      </c>
      <c r="M438" s="150">
        <v>0</v>
      </c>
      <c r="N438" s="150"/>
      <c r="O438" s="150">
        <v>70</v>
      </c>
    </row>
    <row r="439" spans="1:15" x14ac:dyDescent="0.45">
      <c r="A439" t="s">
        <v>58</v>
      </c>
      <c r="B439" s="150">
        <v>2020</v>
      </c>
      <c r="C439" t="s">
        <v>3521</v>
      </c>
      <c r="D439" t="s">
        <v>3550</v>
      </c>
      <c r="E439" t="s">
        <v>107</v>
      </c>
      <c r="F439" s="152">
        <v>4</v>
      </c>
      <c r="G439" s="150">
        <v>0.35144999623298645</v>
      </c>
      <c r="H439" s="152">
        <v>25.953519821166992</v>
      </c>
      <c r="I439" s="150">
        <v>0</v>
      </c>
      <c r="J439" s="150">
        <v>5.5452622473239899E-2</v>
      </c>
      <c r="K439" s="150">
        <v>0.01</v>
      </c>
      <c r="L439" s="150">
        <v>0</v>
      </c>
      <c r="M439" s="150">
        <v>0</v>
      </c>
      <c r="N439" s="150">
        <v>3.8517720699310303</v>
      </c>
      <c r="O439" s="150">
        <v>45</v>
      </c>
    </row>
    <row r="440" spans="1:15" x14ac:dyDescent="0.45">
      <c r="A440" t="s">
        <v>58</v>
      </c>
      <c r="B440" s="150">
        <v>2020</v>
      </c>
      <c r="C440" t="s">
        <v>3521</v>
      </c>
      <c r="D440" t="s">
        <v>3551</v>
      </c>
      <c r="E440" t="s">
        <v>107</v>
      </c>
      <c r="F440" s="152">
        <v>0</v>
      </c>
      <c r="G440" s="150">
        <v>0</v>
      </c>
      <c r="H440" s="152"/>
      <c r="I440" s="150">
        <v>0</v>
      </c>
      <c r="J440" s="150">
        <v>0</v>
      </c>
      <c r="K440" s="150">
        <v>0</v>
      </c>
      <c r="L440" s="150">
        <v>0</v>
      </c>
      <c r="M440" s="150">
        <v>0</v>
      </c>
      <c r="N440" s="150"/>
      <c r="O440" s="150">
        <v>70</v>
      </c>
    </row>
    <row r="441" spans="1:15" x14ac:dyDescent="0.45">
      <c r="A441" t="s">
        <v>58</v>
      </c>
      <c r="B441" s="150">
        <v>2020</v>
      </c>
      <c r="C441" t="s">
        <v>3522</v>
      </c>
      <c r="D441" t="s">
        <v>3552</v>
      </c>
      <c r="E441" t="s">
        <v>107</v>
      </c>
      <c r="F441" s="152">
        <v>0</v>
      </c>
      <c r="G441" s="150">
        <v>0</v>
      </c>
      <c r="H441" s="152"/>
      <c r="I441" s="150">
        <v>0</v>
      </c>
      <c r="J441" s="150">
        <v>0</v>
      </c>
      <c r="K441" s="150">
        <v>0</v>
      </c>
      <c r="L441" s="150">
        <v>0</v>
      </c>
      <c r="M441" s="150">
        <v>0</v>
      </c>
      <c r="N441" s="150"/>
      <c r="O441" s="150">
        <v>60</v>
      </c>
    </row>
    <row r="442" spans="1:15" x14ac:dyDescent="0.45">
      <c r="A442" t="s">
        <v>58</v>
      </c>
      <c r="B442" s="150">
        <v>2020</v>
      </c>
      <c r="C442" t="s">
        <v>3522</v>
      </c>
      <c r="D442" t="s">
        <v>3553</v>
      </c>
      <c r="E442" t="s">
        <v>107</v>
      </c>
      <c r="F442" s="152">
        <v>373.14279174804688</v>
      </c>
      <c r="G442" s="150">
        <v>5.5939998626708984</v>
      </c>
      <c r="H442" s="152">
        <v>28.593454360961914</v>
      </c>
      <c r="I442" s="150">
        <v>1.4991579577326775E-2</v>
      </c>
      <c r="J442" s="150">
        <v>8.6964026093482971E-2</v>
      </c>
      <c r="K442" s="150">
        <v>0.05</v>
      </c>
      <c r="L442" s="150">
        <v>0</v>
      </c>
      <c r="M442" s="150">
        <v>0</v>
      </c>
      <c r="N442" s="150">
        <v>3.9383456707000732</v>
      </c>
      <c r="O442" s="150">
        <v>60</v>
      </c>
    </row>
    <row r="443" spans="1:15" x14ac:dyDescent="0.45">
      <c r="A443" t="s">
        <v>58</v>
      </c>
      <c r="B443" s="150">
        <v>2020</v>
      </c>
      <c r="C443" t="s">
        <v>3523</v>
      </c>
      <c r="D443" t="s">
        <v>3554</v>
      </c>
      <c r="E443" t="s">
        <v>267</v>
      </c>
      <c r="F443" s="152">
        <v>30</v>
      </c>
      <c r="G443" s="150">
        <v>0</v>
      </c>
      <c r="H443" s="152">
        <v>12.666666984558105</v>
      </c>
      <c r="I443" s="150">
        <v>0</v>
      </c>
      <c r="J443" s="150">
        <v>0</v>
      </c>
      <c r="K443" s="150">
        <v>0.3</v>
      </c>
      <c r="L443" s="150">
        <v>0</v>
      </c>
      <c r="M443" s="150">
        <v>0</v>
      </c>
      <c r="N443" s="150">
        <v>4.6999998092651367</v>
      </c>
      <c r="O443" s="150">
        <v>45</v>
      </c>
    </row>
    <row r="444" spans="1:15" x14ac:dyDescent="0.45">
      <c r="A444" t="s">
        <v>58</v>
      </c>
      <c r="B444" s="150">
        <v>2020</v>
      </c>
      <c r="C444" t="s">
        <v>3523</v>
      </c>
      <c r="D444" t="s">
        <v>3555</v>
      </c>
      <c r="E444" t="s">
        <v>267</v>
      </c>
      <c r="F444" s="152">
        <v>20</v>
      </c>
      <c r="G444" s="150">
        <v>4</v>
      </c>
      <c r="H444" s="152">
        <v>22.549999237060547</v>
      </c>
      <c r="I444" s="150">
        <v>0</v>
      </c>
      <c r="J444" s="150">
        <v>0</v>
      </c>
      <c r="K444" s="150">
        <v>0.01</v>
      </c>
      <c r="L444" s="150">
        <v>0</v>
      </c>
      <c r="M444" s="150">
        <v>0</v>
      </c>
      <c r="N444" s="150">
        <v>4.4000000953674316</v>
      </c>
      <c r="O444" s="150">
        <v>40</v>
      </c>
    </row>
    <row r="445" spans="1:15" x14ac:dyDescent="0.45">
      <c r="A445" t="s">
        <v>58</v>
      </c>
      <c r="B445" s="150">
        <v>2020</v>
      </c>
      <c r="C445" t="s">
        <v>3523</v>
      </c>
      <c r="D445" t="s">
        <v>3556</v>
      </c>
      <c r="E445" t="s">
        <v>267</v>
      </c>
      <c r="F445" s="152">
        <v>18</v>
      </c>
      <c r="G445" s="150">
        <v>4</v>
      </c>
      <c r="H445" s="152">
        <v>29.44444465637207</v>
      </c>
      <c r="I445" s="150">
        <v>0</v>
      </c>
      <c r="J445" s="150">
        <v>0</v>
      </c>
      <c r="K445" s="150">
        <v>0.4</v>
      </c>
      <c r="L445" s="150">
        <v>0</v>
      </c>
      <c r="M445" s="150">
        <v>0</v>
      </c>
      <c r="N445" s="150">
        <v>3.6521739959716797</v>
      </c>
      <c r="O445" s="150">
        <v>35</v>
      </c>
    </row>
    <row r="446" spans="1:15" x14ac:dyDescent="0.45">
      <c r="A446" t="s">
        <v>58</v>
      </c>
      <c r="B446" s="150">
        <v>2020</v>
      </c>
      <c r="C446" t="s">
        <v>3523</v>
      </c>
      <c r="D446" t="s">
        <v>3557</v>
      </c>
      <c r="E446" t="s">
        <v>267</v>
      </c>
      <c r="F446" s="152">
        <v>21</v>
      </c>
      <c r="G446" s="150">
        <v>0.5</v>
      </c>
      <c r="H446" s="152">
        <v>12.666666984558105</v>
      </c>
      <c r="I446" s="150">
        <v>0</v>
      </c>
      <c r="J446" s="150">
        <v>0</v>
      </c>
      <c r="K446" s="150">
        <v>0.05</v>
      </c>
      <c r="L446" s="150">
        <v>0</v>
      </c>
      <c r="M446" s="150">
        <v>0</v>
      </c>
      <c r="N446" s="150">
        <v>4.8095235824584961</v>
      </c>
      <c r="O446" s="150">
        <v>35</v>
      </c>
    </row>
    <row r="447" spans="1:15" x14ac:dyDescent="0.45">
      <c r="A447" t="s">
        <v>58</v>
      </c>
      <c r="B447" s="150">
        <v>2020</v>
      </c>
      <c r="C447" t="s">
        <v>3523</v>
      </c>
      <c r="D447" t="s">
        <v>3558</v>
      </c>
      <c r="E447" t="s">
        <v>267</v>
      </c>
      <c r="F447" s="152">
        <v>0</v>
      </c>
      <c r="G447" s="150">
        <v>0</v>
      </c>
      <c r="H447" s="152"/>
      <c r="I447" s="150">
        <v>0</v>
      </c>
      <c r="J447" s="150">
        <v>0</v>
      </c>
      <c r="K447" s="150">
        <v>0</v>
      </c>
      <c r="L447" s="150">
        <v>0</v>
      </c>
      <c r="M447" s="150">
        <v>0</v>
      </c>
      <c r="N447" s="150"/>
      <c r="O447" s="150">
        <v>40</v>
      </c>
    </row>
    <row r="448" spans="1:15" x14ac:dyDescent="0.45">
      <c r="A448" t="s">
        <v>58</v>
      </c>
      <c r="B448" s="150">
        <v>2020</v>
      </c>
      <c r="C448" t="s">
        <v>3523</v>
      </c>
      <c r="D448" t="s">
        <v>3559</v>
      </c>
      <c r="E448" t="s">
        <v>267</v>
      </c>
      <c r="F448" s="152">
        <v>0</v>
      </c>
      <c r="G448" s="150">
        <v>0</v>
      </c>
      <c r="H448" s="152"/>
      <c r="I448" s="150">
        <v>0</v>
      </c>
      <c r="J448" s="150">
        <v>0</v>
      </c>
      <c r="K448" s="150">
        <v>0</v>
      </c>
      <c r="L448" s="150">
        <v>0</v>
      </c>
      <c r="M448" s="150">
        <v>0</v>
      </c>
      <c r="N448" s="150"/>
      <c r="O448" s="150">
        <v>35</v>
      </c>
    </row>
    <row r="449" spans="1:15" x14ac:dyDescent="0.45">
      <c r="A449" t="s">
        <v>58</v>
      </c>
      <c r="B449" s="150">
        <v>2020</v>
      </c>
      <c r="C449" t="s">
        <v>3523</v>
      </c>
      <c r="D449" t="s">
        <v>3560</v>
      </c>
      <c r="E449" t="s">
        <v>267</v>
      </c>
      <c r="F449" s="152">
        <v>54</v>
      </c>
      <c r="G449" s="150">
        <v>32</v>
      </c>
      <c r="H449" s="152">
        <v>33.074073791503906</v>
      </c>
      <c r="I449" s="150">
        <v>0</v>
      </c>
      <c r="J449" s="150">
        <v>3.7037037312984467E-2</v>
      </c>
      <c r="K449" s="150">
        <v>0.1</v>
      </c>
      <c r="L449" s="150">
        <v>0</v>
      </c>
      <c r="M449" s="150">
        <v>0</v>
      </c>
      <c r="N449" s="150">
        <v>3.7592592239379883</v>
      </c>
      <c r="O449" s="150">
        <v>35</v>
      </c>
    </row>
    <row r="450" spans="1:15" x14ac:dyDescent="0.45">
      <c r="A450" t="s">
        <v>58</v>
      </c>
      <c r="B450" s="150">
        <v>2020</v>
      </c>
      <c r="C450" t="s">
        <v>3523</v>
      </c>
      <c r="D450" t="s">
        <v>3561</v>
      </c>
      <c r="E450" t="s">
        <v>267</v>
      </c>
      <c r="F450" s="152">
        <v>30</v>
      </c>
      <c r="G450" s="150">
        <v>0</v>
      </c>
      <c r="H450" s="152">
        <v>12.666666984558105</v>
      </c>
      <c r="I450" s="150">
        <v>0</v>
      </c>
      <c r="J450" s="150">
        <v>0</v>
      </c>
      <c r="K450" s="150">
        <v>0</v>
      </c>
      <c r="L450" s="150">
        <v>0</v>
      </c>
      <c r="M450" s="150">
        <v>0</v>
      </c>
      <c r="N450" s="150"/>
      <c r="O450" s="150">
        <v>35</v>
      </c>
    </row>
    <row r="451" spans="1:15" x14ac:dyDescent="0.45">
      <c r="A451" t="s">
        <v>58</v>
      </c>
      <c r="B451" s="150">
        <v>2020</v>
      </c>
      <c r="C451" t="s">
        <v>3523</v>
      </c>
      <c r="D451" t="s">
        <v>3562</v>
      </c>
      <c r="E451" t="s">
        <v>267</v>
      </c>
      <c r="F451" s="152">
        <v>15</v>
      </c>
      <c r="G451" s="150">
        <v>0</v>
      </c>
      <c r="H451" s="152">
        <v>10.733333587646484</v>
      </c>
      <c r="I451" s="150">
        <v>0</v>
      </c>
      <c r="J451" s="150">
        <v>0</v>
      </c>
      <c r="K451" s="150">
        <v>0</v>
      </c>
      <c r="L451" s="150">
        <v>0</v>
      </c>
      <c r="M451" s="150">
        <v>0</v>
      </c>
      <c r="N451" s="150">
        <v>4.9333333969116211</v>
      </c>
      <c r="O451" s="150">
        <v>40</v>
      </c>
    </row>
    <row r="452" spans="1:15" x14ac:dyDescent="0.45">
      <c r="A452" t="s">
        <v>58</v>
      </c>
      <c r="B452" s="150">
        <v>2020</v>
      </c>
      <c r="C452" t="s">
        <v>3524</v>
      </c>
      <c r="D452" t="s">
        <v>3563</v>
      </c>
      <c r="E452" t="s">
        <v>267</v>
      </c>
      <c r="F452" s="152">
        <v>26</v>
      </c>
      <c r="G452" s="150">
        <v>7</v>
      </c>
      <c r="H452" s="152">
        <v>25.346153259277344</v>
      </c>
      <c r="I452" s="150">
        <v>0</v>
      </c>
      <c r="J452" s="150">
        <v>0.15384615957736969</v>
      </c>
      <c r="K452" s="150">
        <v>0.06</v>
      </c>
      <c r="L452" s="150">
        <v>0</v>
      </c>
      <c r="M452" s="150">
        <v>0</v>
      </c>
      <c r="N452" s="150">
        <v>3.692307710647583</v>
      </c>
      <c r="O452" s="150">
        <v>40</v>
      </c>
    </row>
    <row r="453" spans="1:15" x14ac:dyDescent="0.45">
      <c r="A453" t="s">
        <v>59</v>
      </c>
      <c r="B453" s="150">
        <v>2020</v>
      </c>
      <c r="C453" t="s">
        <v>3515</v>
      </c>
      <c r="D453" t="s">
        <v>3526</v>
      </c>
      <c r="E453" t="s">
        <v>107</v>
      </c>
      <c r="F453" s="152">
        <v>0</v>
      </c>
      <c r="G453" s="150">
        <v>0</v>
      </c>
      <c r="H453" s="152"/>
      <c r="I453" s="150">
        <v>0</v>
      </c>
      <c r="J453" s="150">
        <v>0</v>
      </c>
      <c r="K453" s="150">
        <v>0</v>
      </c>
      <c r="L453" s="150">
        <v>0</v>
      </c>
      <c r="M453" s="150">
        <v>0</v>
      </c>
      <c r="N453" s="150"/>
      <c r="O453" s="150">
        <v>70</v>
      </c>
    </row>
    <row r="454" spans="1:15" x14ac:dyDescent="0.45">
      <c r="A454" t="s">
        <v>59</v>
      </c>
      <c r="B454" s="150">
        <v>2020</v>
      </c>
      <c r="C454" t="s">
        <v>3515</v>
      </c>
      <c r="D454" t="s">
        <v>3527</v>
      </c>
      <c r="E454" t="s">
        <v>107</v>
      </c>
      <c r="F454" s="152">
        <v>9.6356258392333984</v>
      </c>
      <c r="G454" s="150">
        <v>0</v>
      </c>
      <c r="H454" s="152">
        <v>42.747383117675781</v>
      </c>
      <c r="I454" s="150">
        <v>0</v>
      </c>
      <c r="J454" s="150">
        <v>0</v>
      </c>
      <c r="K454" s="150">
        <v>0</v>
      </c>
      <c r="L454" s="150">
        <v>0</v>
      </c>
      <c r="M454" s="150">
        <v>0</v>
      </c>
      <c r="N454" s="150">
        <v>4.1362175941467285</v>
      </c>
      <c r="O454" s="150">
        <v>70</v>
      </c>
    </row>
    <row r="455" spans="1:15" x14ac:dyDescent="0.45">
      <c r="A455" t="s">
        <v>59</v>
      </c>
      <c r="B455" s="150">
        <v>2020</v>
      </c>
      <c r="C455" t="s">
        <v>3515</v>
      </c>
      <c r="D455" t="s">
        <v>3528</v>
      </c>
      <c r="E455" t="s">
        <v>107</v>
      </c>
      <c r="F455" s="152">
        <v>187.45352172851563</v>
      </c>
      <c r="G455" s="150">
        <v>3.8470728397369385</v>
      </c>
      <c r="H455" s="152">
        <v>14.077447891235352</v>
      </c>
      <c r="I455" s="150">
        <v>2.2645415738224983E-2</v>
      </c>
      <c r="J455" s="150">
        <v>1.7892217263579369E-2</v>
      </c>
      <c r="K455" s="150">
        <v>0.02</v>
      </c>
      <c r="L455" s="150">
        <v>0</v>
      </c>
      <c r="M455" s="150">
        <v>1.8760511793400001</v>
      </c>
      <c r="N455" s="150">
        <v>4.736666202545166</v>
      </c>
      <c r="O455" s="150">
        <v>45</v>
      </c>
    </row>
    <row r="456" spans="1:15" x14ac:dyDescent="0.45">
      <c r="A456" t="s">
        <v>59</v>
      </c>
      <c r="B456" s="150">
        <v>2020</v>
      </c>
      <c r="C456" t="s">
        <v>3516</v>
      </c>
      <c r="D456" t="s">
        <v>3529</v>
      </c>
      <c r="E456" t="s">
        <v>107</v>
      </c>
      <c r="F456" s="152">
        <v>1.5603854656219482</v>
      </c>
      <c r="G456" s="150">
        <v>0</v>
      </c>
      <c r="H456" s="152">
        <v>4.9999713897705078</v>
      </c>
      <c r="I456" s="150">
        <v>0</v>
      </c>
      <c r="J456" s="150">
        <v>0</v>
      </c>
      <c r="K456" s="150">
        <v>0</v>
      </c>
      <c r="L456" s="150">
        <v>0</v>
      </c>
      <c r="M456" s="150">
        <v>0</v>
      </c>
      <c r="N456" s="150">
        <v>5</v>
      </c>
      <c r="O456" s="150">
        <v>60</v>
      </c>
    </row>
    <row r="457" spans="1:15" x14ac:dyDescent="0.45">
      <c r="A457" t="s">
        <v>59</v>
      </c>
      <c r="B457" s="150">
        <v>2020</v>
      </c>
      <c r="C457" t="s">
        <v>3516</v>
      </c>
      <c r="D457" t="s">
        <v>3530</v>
      </c>
      <c r="E457" t="s">
        <v>107</v>
      </c>
      <c r="F457" s="152">
        <v>1596.1168212890625</v>
      </c>
      <c r="G457" s="150">
        <v>185.58447265625</v>
      </c>
      <c r="H457" s="152">
        <v>37.034603118896484</v>
      </c>
      <c r="I457" s="150">
        <v>1.4999999664723873E-2</v>
      </c>
      <c r="J457" s="150">
        <v>0.16099999845027924</v>
      </c>
      <c r="K457" s="150">
        <v>0.02</v>
      </c>
      <c r="L457" s="150">
        <v>2E-3</v>
      </c>
      <c r="M457" s="150">
        <v>3.8028048815600011</v>
      </c>
      <c r="N457" s="150">
        <v>3.5751502513885498</v>
      </c>
      <c r="O457" s="150">
        <v>60</v>
      </c>
    </row>
    <row r="458" spans="1:15" x14ac:dyDescent="0.45">
      <c r="A458" t="s">
        <v>59</v>
      </c>
      <c r="B458" s="150">
        <v>2020</v>
      </c>
      <c r="C458" t="s">
        <v>3516</v>
      </c>
      <c r="D458" t="s">
        <v>3531</v>
      </c>
      <c r="E458" t="s">
        <v>107</v>
      </c>
      <c r="F458" s="152">
        <v>539.80950927734375</v>
      </c>
      <c r="G458" s="150">
        <v>13.806827545166016</v>
      </c>
      <c r="H458" s="152">
        <v>41.869304656982422</v>
      </c>
      <c r="I458" s="150">
        <v>0</v>
      </c>
      <c r="J458" s="150">
        <v>0.11299999803304672</v>
      </c>
      <c r="K458" s="150">
        <v>0.02</v>
      </c>
      <c r="L458" s="150">
        <v>0</v>
      </c>
      <c r="M458" s="150">
        <v>0.15197991180000001</v>
      </c>
      <c r="N458" s="150">
        <v>3.252000093460083</v>
      </c>
      <c r="O458" s="150">
        <v>60</v>
      </c>
    </row>
    <row r="459" spans="1:15" x14ac:dyDescent="0.45">
      <c r="A459" t="s">
        <v>59</v>
      </c>
      <c r="B459" s="150">
        <v>2020</v>
      </c>
      <c r="C459" t="s">
        <v>3569</v>
      </c>
      <c r="D459" t="s">
        <v>3570</v>
      </c>
      <c r="E459" t="s">
        <v>267</v>
      </c>
      <c r="F459" s="152">
        <v>19911</v>
      </c>
      <c r="G459" s="150">
        <v>5072</v>
      </c>
      <c r="H459" s="152">
        <v>41.709201812744141</v>
      </c>
      <c r="I459" s="150">
        <v>3.0000000260770321E-3</v>
      </c>
      <c r="J459" s="150">
        <v>2.199999988079071E-2</v>
      </c>
      <c r="K459" s="150">
        <v>2.89804671651307E-2</v>
      </c>
      <c r="L459" s="150">
        <v>0</v>
      </c>
      <c r="M459" s="150">
        <v>248</v>
      </c>
      <c r="N459" s="150">
        <v>3.8039999008178711</v>
      </c>
      <c r="O459" s="150">
        <v>60</v>
      </c>
    </row>
    <row r="460" spans="1:15" x14ac:dyDescent="0.45">
      <c r="A460" t="s">
        <v>59</v>
      </c>
      <c r="B460" s="150">
        <v>2020</v>
      </c>
      <c r="C460" t="s">
        <v>3569</v>
      </c>
      <c r="D460" t="s">
        <v>3571</v>
      </c>
      <c r="E460" t="s">
        <v>267</v>
      </c>
      <c r="F460" s="152">
        <v>309</v>
      </c>
      <c r="G460" s="150">
        <v>8</v>
      </c>
      <c r="H460" s="152">
        <v>31.75238037109375</v>
      </c>
      <c r="I460" s="150">
        <v>0</v>
      </c>
      <c r="J460" s="150">
        <v>0</v>
      </c>
      <c r="K460" s="150">
        <v>0</v>
      </c>
      <c r="L460" s="150">
        <v>0</v>
      </c>
      <c r="M460" s="150">
        <v>204</v>
      </c>
      <c r="N460" s="150"/>
      <c r="O460" s="150">
        <v>60</v>
      </c>
    </row>
    <row r="461" spans="1:15" x14ac:dyDescent="0.45">
      <c r="A461" t="s">
        <v>59</v>
      </c>
      <c r="B461" s="150">
        <v>2020</v>
      </c>
      <c r="C461" t="s">
        <v>3569</v>
      </c>
      <c r="D461" t="s">
        <v>3510</v>
      </c>
      <c r="E461" t="s">
        <v>267</v>
      </c>
      <c r="F461" s="152">
        <v>10541</v>
      </c>
      <c r="G461" s="150">
        <v>3985</v>
      </c>
      <c r="H461" s="152">
        <v>38.572864532470703</v>
      </c>
      <c r="I461" s="150">
        <v>4.999999888241291E-3</v>
      </c>
      <c r="J461" s="150">
        <v>1.0999999940395355E-2</v>
      </c>
      <c r="K461" s="150">
        <v>0.05</v>
      </c>
      <c r="L461" s="150">
        <v>0</v>
      </c>
      <c r="M461" s="150">
        <v>193</v>
      </c>
      <c r="N461" s="150">
        <v>3.2639999389648438</v>
      </c>
      <c r="O461" s="150">
        <v>45</v>
      </c>
    </row>
    <row r="462" spans="1:15" x14ac:dyDescent="0.45">
      <c r="A462" t="s">
        <v>59</v>
      </c>
      <c r="B462" s="150">
        <v>2020</v>
      </c>
      <c r="C462" t="s">
        <v>3517</v>
      </c>
      <c r="D462" t="s">
        <v>3532</v>
      </c>
      <c r="E462" t="s">
        <v>267</v>
      </c>
      <c r="F462" s="152">
        <v>0</v>
      </c>
      <c r="G462" s="150"/>
      <c r="H462" s="152"/>
      <c r="I462" s="150">
        <v>0</v>
      </c>
      <c r="J462" s="150">
        <v>0</v>
      </c>
      <c r="K462" s="150">
        <v>0</v>
      </c>
      <c r="L462" s="150">
        <v>0</v>
      </c>
      <c r="M462" s="150">
        <v>0</v>
      </c>
      <c r="N462" s="150"/>
      <c r="O462" s="150"/>
    </row>
    <row r="463" spans="1:15" x14ac:dyDescent="0.45">
      <c r="A463" t="s">
        <v>59</v>
      </c>
      <c r="B463" s="150">
        <v>2020</v>
      </c>
      <c r="C463" t="s">
        <v>197</v>
      </c>
      <c r="D463" t="s">
        <v>3533</v>
      </c>
      <c r="E463" t="s">
        <v>267</v>
      </c>
      <c r="F463" s="152">
        <v>21</v>
      </c>
      <c r="G463" s="150">
        <v>1.5</v>
      </c>
      <c r="H463" s="152">
        <v>21.952381134033203</v>
      </c>
      <c r="I463" s="150">
        <v>0</v>
      </c>
      <c r="J463" s="150">
        <v>0.14300000667572021</v>
      </c>
      <c r="K463" s="150">
        <v>0.14000000000000001</v>
      </c>
      <c r="L463" s="150">
        <v>0</v>
      </c>
      <c r="M463" s="150">
        <v>0</v>
      </c>
      <c r="N463" s="150">
        <v>3.8090000152587891</v>
      </c>
      <c r="O463" s="150">
        <v>45</v>
      </c>
    </row>
    <row r="464" spans="1:15" x14ac:dyDescent="0.45">
      <c r="A464" t="s">
        <v>59</v>
      </c>
      <c r="B464" s="150">
        <v>2020</v>
      </c>
      <c r="C464" t="s">
        <v>197</v>
      </c>
      <c r="D464" t="s">
        <v>3534</v>
      </c>
      <c r="E464" t="s">
        <v>267</v>
      </c>
      <c r="F464" s="152">
        <v>103</v>
      </c>
      <c r="G464" s="150">
        <v>0</v>
      </c>
      <c r="H464" s="152">
        <v>10.572815895080566</v>
      </c>
      <c r="I464" s="150">
        <v>0</v>
      </c>
      <c r="J464" s="150">
        <v>3.7999998778104782E-2</v>
      </c>
      <c r="K464" s="150">
        <v>0.05</v>
      </c>
      <c r="L464" s="150">
        <v>0</v>
      </c>
      <c r="M464" s="150">
        <v>0</v>
      </c>
      <c r="N464" s="150">
        <v>4.4819998741149902</v>
      </c>
      <c r="O464" s="150">
        <v>40</v>
      </c>
    </row>
    <row r="465" spans="1:15" x14ac:dyDescent="0.45">
      <c r="A465" t="s">
        <v>59</v>
      </c>
      <c r="B465" s="150">
        <v>2020</v>
      </c>
      <c r="C465" t="s">
        <v>197</v>
      </c>
      <c r="D465" t="s">
        <v>3535</v>
      </c>
      <c r="E465" t="s">
        <v>267</v>
      </c>
      <c r="F465" s="152">
        <v>165</v>
      </c>
      <c r="G465" s="150">
        <v>0</v>
      </c>
      <c r="H465" s="152">
        <v>12.442423820495605</v>
      </c>
      <c r="I465" s="150">
        <v>0</v>
      </c>
      <c r="J465" s="150">
        <v>3.7000000476837158E-2</v>
      </c>
      <c r="K465" s="150">
        <v>0.06</v>
      </c>
      <c r="L465" s="150">
        <v>0</v>
      </c>
      <c r="M465" s="150">
        <v>0</v>
      </c>
      <c r="N465" s="150">
        <v>3.7430000305175781</v>
      </c>
      <c r="O465" s="150">
        <v>40</v>
      </c>
    </row>
    <row r="466" spans="1:15" x14ac:dyDescent="0.45">
      <c r="A466" t="s">
        <v>59</v>
      </c>
      <c r="B466" s="150">
        <v>2020</v>
      </c>
      <c r="C466" t="s">
        <v>197</v>
      </c>
      <c r="D466" t="s">
        <v>3536</v>
      </c>
      <c r="E466" t="s">
        <v>267</v>
      </c>
      <c r="F466" s="152">
        <v>56</v>
      </c>
      <c r="G466" s="150">
        <v>0</v>
      </c>
      <c r="H466" s="152">
        <v>16.839284896850586</v>
      </c>
      <c r="I466" s="150">
        <v>0</v>
      </c>
      <c r="J466" s="150">
        <v>1.2000000104308128E-2</v>
      </c>
      <c r="K466" s="150">
        <v>0</v>
      </c>
      <c r="L466" s="150">
        <v>0</v>
      </c>
      <c r="M466" s="150">
        <v>0</v>
      </c>
      <c r="N466" s="150">
        <v>3.3280000686645508</v>
      </c>
      <c r="O466" s="150">
        <v>35</v>
      </c>
    </row>
    <row r="467" spans="1:15" x14ac:dyDescent="0.45">
      <c r="A467" t="s">
        <v>59</v>
      </c>
      <c r="B467" s="150">
        <v>2020</v>
      </c>
      <c r="C467" t="s">
        <v>197</v>
      </c>
      <c r="D467" t="s">
        <v>3537</v>
      </c>
      <c r="E467" t="s">
        <v>267</v>
      </c>
      <c r="F467" s="152">
        <v>2432</v>
      </c>
      <c r="G467" s="150">
        <v>124</v>
      </c>
      <c r="H467" s="152">
        <v>14.429527282714844</v>
      </c>
      <c r="I467" s="150">
        <v>1.7999999225139618E-2</v>
      </c>
      <c r="J467" s="150">
        <v>5.7000000029802322E-2</v>
      </c>
      <c r="K467" s="150">
        <v>0.05</v>
      </c>
      <c r="L467" s="150">
        <v>1.2999999999999999E-2</v>
      </c>
      <c r="M467" s="150">
        <v>41</v>
      </c>
      <c r="N467" s="150">
        <v>3.9544072151184082</v>
      </c>
      <c r="O467" s="150">
        <v>35</v>
      </c>
    </row>
    <row r="468" spans="1:15" x14ac:dyDescent="0.45">
      <c r="A468" t="s">
        <v>59</v>
      </c>
      <c r="B468" s="150">
        <v>2020</v>
      </c>
      <c r="C468" t="s">
        <v>3518</v>
      </c>
      <c r="D468" t="s">
        <v>3538</v>
      </c>
      <c r="E468" t="s">
        <v>267</v>
      </c>
      <c r="F468" s="152">
        <v>509</v>
      </c>
      <c r="G468" s="150">
        <v>22</v>
      </c>
      <c r="H468" s="152">
        <v>17.624753952026367</v>
      </c>
      <c r="I468" s="150">
        <v>0</v>
      </c>
      <c r="J468" s="150">
        <v>2.3000000044703484E-2</v>
      </c>
      <c r="K468" s="150">
        <v>0.02</v>
      </c>
      <c r="L468" s="150">
        <v>8.0000000000000002E-3</v>
      </c>
      <c r="M468" s="150">
        <v>0</v>
      </c>
      <c r="N468" s="150">
        <v>3.9737904071807861</v>
      </c>
      <c r="O468" s="150">
        <v>45</v>
      </c>
    </row>
    <row r="469" spans="1:15" x14ac:dyDescent="0.45">
      <c r="A469" t="s">
        <v>59</v>
      </c>
      <c r="B469" s="150">
        <v>2020</v>
      </c>
      <c r="C469" t="s">
        <v>3518</v>
      </c>
      <c r="D469" t="s">
        <v>3539</v>
      </c>
      <c r="E469" t="s">
        <v>267</v>
      </c>
      <c r="F469" s="152">
        <v>3500</v>
      </c>
      <c r="G469" s="150">
        <v>333.5</v>
      </c>
      <c r="H469" s="152">
        <v>23.224647521972656</v>
      </c>
      <c r="I469" s="150">
        <v>0</v>
      </c>
      <c r="J469" s="150">
        <v>0.1120000034570694</v>
      </c>
      <c r="K469" s="150">
        <v>0.02</v>
      </c>
      <c r="L469" s="150">
        <v>5.0000000000000001E-3</v>
      </c>
      <c r="M469" s="150">
        <v>19</v>
      </c>
      <c r="N469" s="150">
        <v>3.5185930728912354</v>
      </c>
      <c r="O469" s="150">
        <v>45</v>
      </c>
    </row>
    <row r="470" spans="1:15" x14ac:dyDescent="0.45">
      <c r="A470" t="s">
        <v>59</v>
      </c>
      <c r="B470" s="150">
        <v>2020</v>
      </c>
      <c r="C470" t="s">
        <v>3518</v>
      </c>
      <c r="D470" t="s">
        <v>3540</v>
      </c>
      <c r="E470" t="s">
        <v>267</v>
      </c>
      <c r="F470" s="152">
        <v>28</v>
      </c>
      <c r="G470" s="150">
        <v>1</v>
      </c>
      <c r="H470" s="152">
        <v>13.928571701049805</v>
      </c>
      <c r="I470" s="150">
        <v>8.6000002920627594E-2</v>
      </c>
      <c r="J470" s="150">
        <v>8.6000002920627594E-2</v>
      </c>
      <c r="K470" s="150">
        <v>0.1</v>
      </c>
      <c r="L470" s="150">
        <v>0</v>
      </c>
      <c r="M470" s="150">
        <v>0</v>
      </c>
      <c r="N470" s="150">
        <v>3.684999942779541</v>
      </c>
      <c r="O470" s="150">
        <v>45</v>
      </c>
    </row>
    <row r="471" spans="1:15" x14ac:dyDescent="0.45">
      <c r="A471" t="s">
        <v>59</v>
      </c>
      <c r="B471" s="150">
        <v>2020</v>
      </c>
      <c r="C471" t="s">
        <v>3519</v>
      </c>
      <c r="D471" t="s">
        <v>3541</v>
      </c>
      <c r="E471" t="s">
        <v>107</v>
      </c>
      <c r="F471" s="152">
        <v>359.51559448242188</v>
      </c>
      <c r="G471" s="150">
        <v>7.4055410921573639E-2</v>
      </c>
      <c r="H471" s="152">
        <v>18.911003112792969</v>
      </c>
      <c r="I471" s="150">
        <v>0</v>
      </c>
      <c r="J471" s="150">
        <v>1.0000000474974513E-3</v>
      </c>
      <c r="K471" s="150">
        <v>5.0000000000000001E-3</v>
      </c>
      <c r="L471" s="150">
        <v>3.3000000000000002E-2</v>
      </c>
      <c r="M471" s="150">
        <v>8.4745549496799999</v>
      </c>
      <c r="N471" s="150">
        <v>4.5485539436340332</v>
      </c>
      <c r="O471" s="150">
        <v>70</v>
      </c>
    </row>
    <row r="472" spans="1:15" x14ac:dyDescent="0.45">
      <c r="A472" t="s">
        <v>59</v>
      </c>
      <c r="B472" s="150">
        <v>2020</v>
      </c>
      <c r="C472" t="s">
        <v>3520</v>
      </c>
      <c r="D472" t="s">
        <v>3542</v>
      </c>
      <c r="E472" t="s">
        <v>107</v>
      </c>
      <c r="F472" s="152">
        <v>414.15863037109375</v>
      </c>
      <c r="G472" s="150">
        <v>69.202972412109375</v>
      </c>
      <c r="H472" s="152">
        <v>49.914020538330078</v>
      </c>
      <c r="I472" s="150">
        <v>6.5999999642372131E-2</v>
      </c>
      <c r="J472" s="150">
        <v>0.14900000393390656</v>
      </c>
      <c r="K472" s="150">
        <v>0.04</v>
      </c>
      <c r="L472" s="150">
        <v>0.28499999999999998</v>
      </c>
      <c r="M472" s="150">
        <v>116.24526723344</v>
      </c>
      <c r="N472" s="150">
        <v>2.9090909957885742</v>
      </c>
      <c r="O472" s="150">
        <v>60</v>
      </c>
    </row>
    <row r="473" spans="1:15" x14ac:dyDescent="0.45">
      <c r="A473" t="s">
        <v>59</v>
      </c>
      <c r="B473" s="150">
        <v>2020</v>
      </c>
      <c r="C473" t="s">
        <v>3521</v>
      </c>
      <c r="D473" t="s">
        <v>3543</v>
      </c>
      <c r="E473" t="s">
        <v>107</v>
      </c>
      <c r="F473" s="152">
        <v>0</v>
      </c>
      <c r="G473" s="150">
        <v>0</v>
      </c>
      <c r="H473" s="152"/>
      <c r="I473" s="150">
        <v>0</v>
      </c>
      <c r="J473" s="150">
        <v>0</v>
      </c>
      <c r="K473" s="150">
        <v>0</v>
      </c>
      <c r="L473" s="150">
        <v>0</v>
      </c>
      <c r="M473" s="150">
        <v>0</v>
      </c>
      <c r="N473" s="150"/>
      <c r="O473" s="150">
        <v>70</v>
      </c>
    </row>
    <row r="474" spans="1:15" x14ac:dyDescent="0.45">
      <c r="A474" t="s">
        <v>59</v>
      </c>
      <c r="B474" s="150">
        <v>2020</v>
      </c>
      <c r="C474" t="s">
        <v>3521</v>
      </c>
      <c r="D474" t="s">
        <v>3544</v>
      </c>
      <c r="E474" t="s">
        <v>107</v>
      </c>
      <c r="F474" s="152">
        <v>0</v>
      </c>
      <c r="G474" s="150">
        <v>0</v>
      </c>
      <c r="H474" s="152"/>
      <c r="I474" s="150">
        <v>0</v>
      </c>
      <c r="J474" s="150">
        <v>0</v>
      </c>
      <c r="K474" s="150">
        <v>0</v>
      </c>
      <c r="L474" s="150">
        <v>0</v>
      </c>
      <c r="M474" s="150">
        <v>0</v>
      </c>
      <c r="N474" s="150"/>
      <c r="O474" s="150">
        <v>70</v>
      </c>
    </row>
    <row r="475" spans="1:15" x14ac:dyDescent="0.45">
      <c r="A475" t="s">
        <v>59</v>
      </c>
      <c r="B475" s="150">
        <v>2020</v>
      </c>
      <c r="C475" t="s">
        <v>3521</v>
      </c>
      <c r="D475" t="s">
        <v>3545</v>
      </c>
      <c r="E475" t="s">
        <v>107</v>
      </c>
      <c r="F475" s="152">
        <v>0</v>
      </c>
      <c r="G475" s="150">
        <v>0</v>
      </c>
      <c r="H475" s="152"/>
      <c r="I475" s="150">
        <v>0</v>
      </c>
      <c r="J475" s="150">
        <v>0</v>
      </c>
      <c r="K475" s="150">
        <v>0</v>
      </c>
      <c r="L475" s="150">
        <v>0</v>
      </c>
      <c r="M475" s="150">
        <v>0</v>
      </c>
      <c r="N475" s="150"/>
      <c r="O475" s="150">
        <v>70</v>
      </c>
    </row>
    <row r="476" spans="1:15" x14ac:dyDescent="0.45">
      <c r="A476" t="s">
        <v>59</v>
      </c>
      <c r="B476" s="150">
        <v>2020</v>
      </c>
      <c r="C476" t="s">
        <v>3521</v>
      </c>
      <c r="D476" t="s">
        <v>3546</v>
      </c>
      <c r="E476" t="s">
        <v>107</v>
      </c>
      <c r="F476" s="152">
        <v>0</v>
      </c>
      <c r="G476" s="150">
        <v>0</v>
      </c>
      <c r="H476" s="152"/>
      <c r="I476" s="150">
        <v>0</v>
      </c>
      <c r="J476" s="150">
        <v>0</v>
      </c>
      <c r="K476" s="150">
        <v>0</v>
      </c>
      <c r="L476" s="150">
        <v>0</v>
      </c>
      <c r="M476" s="150">
        <v>0</v>
      </c>
      <c r="N476" s="150"/>
      <c r="O476" s="150">
        <v>45</v>
      </c>
    </row>
    <row r="477" spans="1:15" x14ac:dyDescent="0.45">
      <c r="A477" t="s">
        <v>59</v>
      </c>
      <c r="B477" s="150">
        <v>2020</v>
      </c>
      <c r="C477" t="s">
        <v>3521</v>
      </c>
      <c r="D477" t="s">
        <v>3547</v>
      </c>
      <c r="E477" t="s">
        <v>107</v>
      </c>
      <c r="F477" s="152">
        <v>0</v>
      </c>
      <c r="G477" s="150">
        <v>0</v>
      </c>
      <c r="H477" s="152"/>
      <c r="I477" s="150">
        <v>0</v>
      </c>
      <c r="J477" s="150">
        <v>0</v>
      </c>
      <c r="K477" s="150">
        <v>0</v>
      </c>
      <c r="L477" s="150">
        <v>0</v>
      </c>
      <c r="M477" s="150">
        <v>0</v>
      </c>
      <c r="N477" s="150"/>
      <c r="O477" s="150">
        <v>70</v>
      </c>
    </row>
    <row r="478" spans="1:15" x14ac:dyDescent="0.45">
      <c r="A478" t="s">
        <v>59</v>
      </c>
      <c r="B478" s="150">
        <v>2020</v>
      </c>
      <c r="C478" t="s">
        <v>3521</v>
      </c>
      <c r="D478" t="s">
        <v>3548</v>
      </c>
      <c r="E478" t="s">
        <v>107</v>
      </c>
      <c r="F478" s="152">
        <v>0</v>
      </c>
      <c r="G478" s="150">
        <v>0</v>
      </c>
      <c r="H478" s="152"/>
      <c r="I478" s="150">
        <v>0</v>
      </c>
      <c r="J478" s="150">
        <v>0</v>
      </c>
      <c r="K478" s="150">
        <v>0</v>
      </c>
      <c r="L478" s="150">
        <v>0</v>
      </c>
      <c r="M478" s="150">
        <v>0</v>
      </c>
      <c r="N478" s="150"/>
      <c r="O478" s="150">
        <v>70</v>
      </c>
    </row>
    <row r="479" spans="1:15" x14ac:dyDescent="0.45">
      <c r="A479" t="s">
        <v>59</v>
      </c>
      <c r="B479" s="150">
        <v>2020</v>
      </c>
      <c r="C479" t="s">
        <v>3521</v>
      </c>
      <c r="D479" t="s">
        <v>3549</v>
      </c>
      <c r="E479" t="s">
        <v>107</v>
      </c>
      <c r="F479" s="152">
        <v>0</v>
      </c>
      <c r="G479" s="150">
        <v>0</v>
      </c>
      <c r="H479" s="152"/>
      <c r="I479" s="150">
        <v>0</v>
      </c>
      <c r="J479" s="150">
        <v>0</v>
      </c>
      <c r="K479" s="150">
        <v>0</v>
      </c>
      <c r="L479" s="150">
        <v>0</v>
      </c>
      <c r="M479" s="150">
        <v>0</v>
      </c>
      <c r="N479" s="150">
        <v>5</v>
      </c>
      <c r="O479" s="150">
        <v>70</v>
      </c>
    </row>
    <row r="480" spans="1:15" x14ac:dyDescent="0.45">
      <c r="A480" t="s">
        <v>59</v>
      </c>
      <c r="B480" s="150">
        <v>2020</v>
      </c>
      <c r="C480" t="s">
        <v>3521</v>
      </c>
      <c r="D480" t="s">
        <v>3550</v>
      </c>
      <c r="E480" t="s">
        <v>107</v>
      </c>
      <c r="F480" s="152">
        <v>25.440671920776367</v>
      </c>
      <c r="G480" s="150">
        <v>2.8321526478976011E-3</v>
      </c>
      <c r="H480" s="152">
        <v>9.9401369094848633</v>
      </c>
      <c r="I480" s="150">
        <v>0</v>
      </c>
      <c r="J480" s="150">
        <v>2.5738528347574174E-4</v>
      </c>
      <c r="K480" s="150">
        <v>0</v>
      </c>
      <c r="L480" s="150">
        <v>0</v>
      </c>
      <c r="M480" s="150">
        <v>0</v>
      </c>
      <c r="N480" s="150">
        <v>4.9371256828308105</v>
      </c>
      <c r="O480" s="150">
        <v>45</v>
      </c>
    </row>
    <row r="481" spans="1:15" x14ac:dyDescent="0.45">
      <c r="A481" t="s">
        <v>59</v>
      </c>
      <c r="B481" s="150">
        <v>2020</v>
      </c>
      <c r="C481" t="s">
        <v>3521</v>
      </c>
      <c r="D481" t="s">
        <v>3551</v>
      </c>
      <c r="E481" t="s">
        <v>107</v>
      </c>
      <c r="F481" s="152">
        <v>0</v>
      </c>
      <c r="G481" s="150">
        <v>0</v>
      </c>
      <c r="H481" s="152"/>
      <c r="I481" s="150">
        <v>0</v>
      </c>
      <c r="J481" s="150">
        <v>0</v>
      </c>
      <c r="K481" s="150">
        <v>0</v>
      </c>
      <c r="L481" s="150">
        <v>0</v>
      </c>
      <c r="M481" s="150">
        <v>0</v>
      </c>
      <c r="N481" s="150"/>
      <c r="O481" s="150">
        <v>70</v>
      </c>
    </row>
    <row r="482" spans="1:15" x14ac:dyDescent="0.45">
      <c r="A482" t="s">
        <v>59</v>
      </c>
      <c r="B482" s="150">
        <v>2020</v>
      </c>
      <c r="C482" t="s">
        <v>3522</v>
      </c>
      <c r="D482" t="s">
        <v>3552</v>
      </c>
      <c r="E482" t="s">
        <v>107</v>
      </c>
      <c r="F482" s="152">
        <v>0</v>
      </c>
      <c r="G482" s="150">
        <v>0</v>
      </c>
      <c r="H482" s="152"/>
      <c r="I482" s="150">
        <v>0</v>
      </c>
      <c r="J482" s="150">
        <v>0</v>
      </c>
      <c r="K482" s="150">
        <v>0</v>
      </c>
      <c r="L482" s="150">
        <v>0</v>
      </c>
      <c r="M482" s="150">
        <v>0</v>
      </c>
      <c r="N482" s="150"/>
      <c r="O482" s="150">
        <v>60</v>
      </c>
    </row>
    <row r="483" spans="1:15" x14ac:dyDescent="0.45">
      <c r="A483" t="s">
        <v>59</v>
      </c>
      <c r="B483" s="150">
        <v>2020</v>
      </c>
      <c r="C483" t="s">
        <v>3522</v>
      </c>
      <c r="D483" t="s">
        <v>3553</v>
      </c>
      <c r="E483" t="s">
        <v>107</v>
      </c>
      <c r="F483" s="152">
        <v>277.84085083007813</v>
      </c>
      <c r="G483" s="150">
        <v>19.259452819824219</v>
      </c>
      <c r="H483" s="152">
        <v>35.342025756835938</v>
      </c>
      <c r="I483" s="150">
        <v>6.3000001013278961E-2</v>
      </c>
      <c r="J483" s="150">
        <v>3.9000000804662704E-2</v>
      </c>
      <c r="K483" s="150">
        <v>0.1</v>
      </c>
      <c r="L483" s="150">
        <v>1E-3</v>
      </c>
      <c r="M483" s="150">
        <v>0</v>
      </c>
      <c r="N483" s="150">
        <v>3.6816816329956055</v>
      </c>
      <c r="O483" s="150">
        <v>60</v>
      </c>
    </row>
    <row r="484" spans="1:15" x14ac:dyDescent="0.45">
      <c r="A484" t="s">
        <v>59</v>
      </c>
      <c r="B484" s="150">
        <v>2020</v>
      </c>
      <c r="C484" t="s">
        <v>3523</v>
      </c>
      <c r="D484" t="s">
        <v>3554</v>
      </c>
      <c r="E484" t="s">
        <v>267</v>
      </c>
      <c r="F484" s="152">
        <v>94</v>
      </c>
      <c r="G484" s="150">
        <v>0</v>
      </c>
      <c r="H484" s="152">
        <v>5.6914892196655273</v>
      </c>
      <c r="I484" s="150">
        <v>0</v>
      </c>
      <c r="J484" s="150">
        <v>0</v>
      </c>
      <c r="K484" s="150">
        <v>0</v>
      </c>
      <c r="L484" s="150">
        <v>0</v>
      </c>
      <c r="M484" s="150">
        <v>0</v>
      </c>
      <c r="N484" s="150">
        <v>5</v>
      </c>
      <c r="O484" s="150">
        <v>45</v>
      </c>
    </row>
    <row r="485" spans="1:15" x14ac:dyDescent="0.45">
      <c r="A485" t="s">
        <v>59</v>
      </c>
      <c r="B485" s="150">
        <v>2020</v>
      </c>
      <c r="C485" t="s">
        <v>3523</v>
      </c>
      <c r="D485" t="s">
        <v>3555</v>
      </c>
      <c r="E485" t="s">
        <v>267</v>
      </c>
      <c r="F485" s="152">
        <v>16</v>
      </c>
      <c r="G485" s="150">
        <v>0</v>
      </c>
      <c r="H485" s="152">
        <v>13.733333587646484</v>
      </c>
      <c r="I485" s="150">
        <v>0</v>
      </c>
      <c r="J485" s="150">
        <v>0</v>
      </c>
      <c r="K485" s="150">
        <v>0</v>
      </c>
      <c r="L485" s="150">
        <v>0</v>
      </c>
      <c r="M485" s="150">
        <v>1</v>
      </c>
      <c r="N485" s="150">
        <v>4.7859997749328613</v>
      </c>
      <c r="O485" s="150">
        <v>40</v>
      </c>
    </row>
    <row r="486" spans="1:15" x14ac:dyDescent="0.45">
      <c r="A486" t="s">
        <v>59</v>
      </c>
      <c r="B486" s="150">
        <v>2020</v>
      </c>
      <c r="C486" t="s">
        <v>3523</v>
      </c>
      <c r="D486" t="s">
        <v>3556</v>
      </c>
      <c r="E486" t="s">
        <v>267</v>
      </c>
      <c r="F486" s="152">
        <v>109</v>
      </c>
      <c r="G486" s="150">
        <v>0</v>
      </c>
      <c r="H486" s="152">
        <v>11.238532066345215</v>
      </c>
      <c r="I486" s="150">
        <v>0</v>
      </c>
      <c r="J486" s="150">
        <v>0</v>
      </c>
      <c r="K486" s="150">
        <v>0</v>
      </c>
      <c r="L486" s="150">
        <v>0</v>
      </c>
      <c r="M486" s="150">
        <v>0</v>
      </c>
      <c r="N486" s="150">
        <v>4.8600001335144043</v>
      </c>
      <c r="O486" s="150">
        <v>35</v>
      </c>
    </row>
    <row r="487" spans="1:15" x14ac:dyDescent="0.45">
      <c r="A487" t="s">
        <v>59</v>
      </c>
      <c r="B487" s="150">
        <v>2020</v>
      </c>
      <c r="C487" t="s">
        <v>3523</v>
      </c>
      <c r="D487" t="s">
        <v>3557</v>
      </c>
      <c r="E487" t="s">
        <v>267</v>
      </c>
      <c r="F487" s="152">
        <v>12</v>
      </c>
      <c r="G487" s="150">
        <v>0</v>
      </c>
      <c r="H487" s="152">
        <v>10.666666984558105</v>
      </c>
      <c r="I487" s="150">
        <v>0</v>
      </c>
      <c r="J487" s="150">
        <v>0</v>
      </c>
      <c r="K487" s="150">
        <v>0</v>
      </c>
      <c r="L487" s="150">
        <v>0</v>
      </c>
      <c r="M487" s="150">
        <v>0</v>
      </c>
      <c r="N487" s="150">
        <v>5</v>
      </c>
      <c r="O487" s="150">
        <v>35</v>
      </c>
    </row>
    <row r="488" spans="1:15" x14ac:dyDescent="0.45">
      <c r="A488" t="s">
        <v>59</v>
      </c>
      <c r="B488" s="150">
        <v>2020</v>
      </c>
      <c r="C488" t="s">
        <v>3523</v>
      </c>
      <c r="D488" t="s">
        <v>3558</v>
      </c>
      <c r="E488" t="s">
        <v>267</v>
      </c>
      <c r="F488" s="152">
        <v>1</v>
      </c>
      <c r="G488" s="150">
        <v>0</v>
      </c>
      <c r="H488" s="152">
        <v>8</v>
      </c>
      <c r="I488" s="150">
        <v>0</v>
      </c>
      <c r="J488" s="150">
        <v>0</v>
      </c>
      <c r="K488" s="150">
        <v>0</v>
      </c>
      <c r="L488" s="150">
        <v>0</v>
      </c>
      <c r="M488" s="150">
        <v>0</v>
      </c>
      <c r="N488" s="150">
        <v>5</v>
      </c>
      <c r="O488" s="150">
        <v>40</v>
      </c>
    </row>
    <row r="489" spans="1:15" x14ac:dyDescent="0.45">
      <c r="A489" t="s">
        <v>59</v>
      </c>
      <c r="B489" s="150">
        <v>2020</v>
      </c>
      <c r="C489" t="s">
        <v>3523</v>
      </c>
      <c r="D489" t="s">
        <v>3559</v>
      </c>
      <c r="E489" t="s">
        <v>267</v>
      </c>
      <c r="F489" s="152">
        <v>0</v>
      </c>
      <c r="G489" s="150">
        <v>0</v>
      </c>
      <c r="H489" s="152"/>
      <c r="I489" s="150">
        <v>0</v>
      </c>
      <c r="J489" s="150">
        <v>0</v>
      </c>
      <c r="K489" s="150">
        <v>0</v>
      </c>
      <c r="L489" s="150">
        <v>0</v>
      </c>
      <c r="M489" s="150">
        <v>0</v>
      </c>
      <c r="N489" s="150"/>
      <c r="O489" s="150">
        <v>35</v>
      </c>
    </row>
    <row r="490" spans="1:15" x14ac:dyDescent="0.45">
      <c r="A490" t="s">
        <v>59</v>
      </c>
      <c r="B490" s="150">
        <v>2020</v>
      </c>
      <c r="C490" t="s">
        <v>3523</v>
      </c>
      <c r="D490" t="s">
        <v>3560</v>
      </c>
      <c r="E490" t="s">
        <v>267</v>
      </c>
      <c r="F490" s="152">
        <v>59</v>
      </c>
      <c r="G490" s="150">
        <v>3.5</v>
      </c>
      <c r="H490" s="152">
        <v>11.96610164642334</v>
      </c>
      <c r="I490" s="150">
        <v>3.0999999493360519E-2</v>
      </c>
      <c r="J490" s="150">
        <v>4.6999998390674591E-2</v>
      </c>
      <c r="K490" s="150">
        <v>0.08</v>
      </c>
      <c r="L490" s="150">
        <v>0</v>
      </c>
      <c r="M490" s="150">
        <v>0</v>
      </c>
      <c r="N490" s="150">
        <v>4.0939998626708984</v>
      </c>
      <c r="O490" s="150">
        <v>35</v>
      </c>
    </row>
    <row r="491" spans="1:15" x14ac:dyDescent="0.45">
      <c r="A491" t="s">
        <v>59</v>
      </c>
      <c r="B491" s="150">
        <v>2020</v>
      </c>
      <c r="C491" t="s">
        <v>3523</v>
      </c>
      <c r="D491" t="s">
        <v>3561</v>
      </c>
      <c r="E491" t="s">
        <v>267</v>
      </c>
      <c r="F491" s="152">
        <v>0</v>
      </c>
      <c r="G491" s="150">
        <v>0</v>
      </c>
      <c r="H491" s="152"/>
      <c r="I491" s="150">
        <v>0</v>
      </c>
      <c r="J491" s="150">
        <v>0</v>
      </c>
      <c r="K491" s="150">
        <v>0</v>
      </c>
      <c r="L491" s="150">
        <v>0</v>
      </c>
      <c r="M491" s="150">
        <v>0</v>
      </c>
      <c r="N491" s="150"/>
      <c r="O491" s="150">
        <v>35</v>
      </c>
    </row>
    <row r="492" spans="1:15" x14ac:dyDescent="0.45">
      <c r="A492" t="s">
        <v>59</v>
      </c>
      <c r="B492" s="150">
        <v>2020</v>
      </c>
      <c r="C492" t="s">
        <v>3523</v>
      </c>
      <c r="D492" t="s">
        <v>3562</v>
      </c>
      <c r="E492" t="s">
        <v>267</v>
      </c>
      <c r="F492" s="152">
        <v>0</v>
      </c>
      <c r="G492" s="150">
        <v>0</v>
      </c>
      <c r="H492" s="152"/>
      <c r="I492" s="150">
        <v>0</v>
      </c>
      <c r="J492" s="150">
        <v>0</v>
      </c>
      <c r="K492" s="150">
        <v>0</v>
      </c>
      <c r="L492" s="150">
        <v>0</v>
      </c>
      <c r="M492" s="150">
        <v>0</v>
      </c>
      <c r="N492" s="150"/>
      <c r="O492" s="150">
        <v>40</v>
      </c>
    </row>
    <row r="493" spans="1:15" x14ac:dyDescent="0.45">
      <c r="A493" t="s">
        <v>59</v>
      </c>
      <c r="B493" s="150">
        <v>2020</v>
      </c>
      <c r="C493" t="s">
        <v>3524</v>
      </c>
      <c r="D493" t="s">
        <v>3563</v>
      </c>
      <c r="E493" t="s">
        <v>267</v>
      </c>
      <c r="F493" s="152">
        <v>31</v>
      </c>
      <c r="G493" s="150">
        <v>2</v>
      </c>
      <c r="H493" s="152">
        <v>15.096774101257324</v>
      </c>
      <c r="I493" s="150">
        <v>0</v>
      </c>
      <c r="J493" s="150">
        <v>6.4999997615814209E-2</v>
      </c>
      <c r="K493" s="150">
        <v>7.0000000000000007E-2</v>
      </c>
      <c r="L493" s="150">
        <v>0</v>
      </c>
      <c r="M493" s="150">
        <v>0</v>
      </c>
      <c r="N493" s="150">
        <v>4.2569999694824219</v>
      </c>
      <c r="O493" s="150">
        <v>40</v>
      </c>
    </row>
    <row r="494" spans="1:15" x14ac:dyDescent="0.45">
      <c r="A494" t="s">
        <v>60</v>
      </c>
      <c r="B494" s="150">
        <v>2020</v>
      </c>
      <c r="C494" t="s">
        <v>3515</v>
      </c>
      <c r="D494" t="s">
        <v>3526</v>
      </c>
      <c r="E494" t="s">
        <v>107</v>
      </c>
      <c r="F494" s="152">
        <v>0</v>
      </c>
      <c r="G494" s="150">
        <v>0</v>
      </c>
      <c r="H494" s="152"/>
      <c r="I494" s="150">
        <v>0</v>
      </c>
      <c r="J494" s="150">
        <v>0</v>
      </c>
      <c r="K494" s="150">
        <v>0</v>
      </c>
      <c r="L494" s="150">
        <v>0</v>
      </c>
      <c r="M494" s="150">
        <v>0</v>
      </c>
      <c r="N494" s="150"/>
      <c r="O494" s="150">
        <v>70</v>
      </c>
    </row>
    <row r="495" spans="1:15" x14ac:dyDescent="0.45">
      <c r="A495" t="s">
        <v>60</v>
      </c>
      <c r="B495" s="150">
        <v>2020</v>
      </c>
      <c r="C495" t="s">
        <v>3515</v>
      </c>
      <c r="D495" t="s">
        <v>3527</v>
      </c>
      <c r="E495" t="s">
        <v>107</v>
      </c>
      <c r="F495" s="152">
        <v>53.262100219726563</v>
      </c>
      <c r="G495" s="150">
        <v>0.53430002927780151</v>
      </c>
      <c r="H495" s="152">
        <v>29.806632995605469</v>
      </c>
      <c r="I495" s="150">
        <v>0</v>
      </c>
      <c r="J495" s="150">
        <v>0</v>
      </c>
      <c r="K495" s="150">
        <v>0.01</v>
      </c>
      <c r="L495" s="150">
        <v>0</v>
      </c>
      <c r="M495" s="150">
        <v>3.4000000000000002E-2</v>
      </c>
      <c r="N495" s="150">
        <v>3.4000000953674316</v>
      </c>
      <c r="O495" s="150">
        <v>70</v>
      </c>
    </row>
    <row r="496" spans="1:15" x14ac:dyDescent="0.45">
      <c r="A496" t="s">
        <v>60</v>
      </c>
      <c r="B496" s="150">
        <v>2020</v>
      </c>
      <c r="C496" t="s">
        <v>3515</v>
      </c>
      <c r="D496" t="s">
        <v>3528</v>
      </c>
      <c r="E496" t="s">
        <v>107</v>
      </c>
      <c r="F496" s="152">
        <v>24.251899719238281</v>
      </c>
      <c r="G496" s="150">
        <v>1.2490999698638916</v>
      </c>
      <c r="H496" s="152">
        <v>28.318147659301758</v>
      </c>
      <c r="I496" s="150">
        <v>0</v>
      </c>
      <c r="J496" s="150">
        <v>0</v>
      </c>
      <c r="K496" s="150">
        <v>0.1</v>
      </c>
      <c r="L496" s="150">
        <v>0</v>
      </c>
      <c r="M496" s="150">
        <v>0.17599999999999999</v>
      </c>
      <c r="N496" s="150">
        <v>3.9500000476837158</v>
      </c>
      <c r="O496" s="150">
        <v>45</v>
      </c>
    </row>
    <row r="497" spans="1:15" x14ac:dyDescent="0.45">
      <c r="A497" t="s">
        <v>60</v>
      </c>
      <c r="B497" s="150">
        <v>2020</v>
      </c>
      <c r="C497" t="s">
        <v>3516</v>
      </c>
      <c r="D497" t="s">
        <v>3529</v>
      </c>
      <c r="E497" t="s">
        <v>107</v>
      </c>
      <c r="F497" s="152">
        <v>0</v>
      </c>
      <c r="G497" s="150">
        <v>0</v>
      </c>
      <c r="H497" s="152"/>
      <c r="I497" s="150">
        <v>0</v>
      </c>
      <c r="J497" s="150">
        <v>0</v>
      </c>
      <c r="K497" s="150">
        <v>0</v>
      </c>
      <c r="L497" s="150">
        <v>0</v>
      </c>
      <c r="M497" s="150">
        <v>0</v>
      </c>
      <c r="N497" s="150"/>
      <c r="O497" s="150">
        <v>60</v>
      </c>
    </row>
    <row r="498" spans="1:15" x14ac:dyDescent="0.45">
      <c r="A498" t="s">
        <v>60</v>
      </c>
      <c r="B498" s="150">
        <v>2020</v>
      </c>
      <c r="C498" t="s">
        <v>3516</v>
      </c>
      <c r="D498" t="s">
        <v>3530</v>
      </c>
      <c r="E498" t="s">
        <v>107</v>
      </c>
      <c r="F498" s="152">
        <v>7.0155000686645508</v>
      </c>
      <c r="G498" s="150">
        <v>0.86250001192092896</v>
      </c>
      <c r="H498" s="152">
        <v>43.963699340820313</v>
      </c>
      <c r="I498" s="150">
        <v>0</v>
      </c>
      <c r="J498" s="150">
        <v>0</v>
      </c>
      <c r="K498" s="150">
        <v>0</v>
      </c>
      <c r="L498" s="150">
        <v>0</v>
      </c>
      <c r="M498" s="150">
        <v>0</v>
      </c>
      <c r="N498" s="150">
        <v>4.2199997901916504</v>
      </c>
      <c r="O498" s="150">
        <v>60</v>
      </c>
    </row>
    <row r="499" spans="1:15" x14ac:dyDescent="0.45">
      <c r="A499" t="s">
        <v>60</v>
      </c>
      <c r="B499" s="150">
        <v>2020</v>
      </c>
      <c r="C499" t="s">
        <v>3516</v>
      </c>
      <c r="D499" t="s">
        <v>3531</v>
      </c>
      <c r="E499" t="s">
        <v>107</v>
      </c>
      <c r="F499" s="152">
        <v>0</v>
      </c>
      <c r="G499" s="150">
        <v>0</v>
      </c>
      <c r="H499" s="152"/>
      <c r="I499" s="150">
        <v>0</v>
      </c>
      <c r="J499" s="150">
        <v>0</v>
      </c>
      <c r="K499" s="150">
        <v>0</v>
      </c>
      <c r="L499" s="150">
        <v>0</v>
      </c>
      <c r="M499" s="150">
        <v>0</v>
      </c>
      <c r="N499" s="150"/>
      <c r="O499" s="150">
        <v>60</v>
      </c>
    </row>
    <row r="500" spans="1:15" x14ac:dyDescent="0.45">
      <c r="A500" t="s">
        <v>60</v>
      </c>
      <c r="B500" s="150">
        <v>2020</v>
      </c>
      <c r="C500" t="s">
        <v>3569</v>
      </c>
      <c r="D500" t="s">
        <v>3570</v>
      </c>
      <c r="E500" t="s">
        <v>267</v>
      </c>
      <c r="F500" s="152">
        <v>716</v>
      </c>
      <c r="G500" s="150">
        <v>65</v>
      </c>
      <c r="H500" s="152">
        <v>41.307693481445313</v>
      </c>
      <c r="I500" s="150">
        <v>0</v>
      </c>
      <c r="J500" s="150">
        <v>0</v>
      </c>
      <c r="K500" s="150">
        <v>0.01</v>
      </c>
      <c r="L500" s="150">
        <v>0</v>
      </c>
      <c r="M500" s="150">
        <v>1</v>
      </c>
      <c r="N500" s="150">
        <v>4.1500000953674316</v>
      </c>
      <c r="O500" s="150">
        <v>60</v>
      </c>
    </row>
    <row r="501" spans="1:15" x14ac:dyDescent="0.45">
      <c r="A501" t="s">
        <v>60</v>
      </c>
      <c r="B501" s="150">
        <v>2020</v>
      </c>
      <c r="C501" t="s">
        <v>3569</v>
      </c>
      <c r="D501" t="s">
        <v>3571</v>
      </c>
      <c r="E501" t="s">
        <v>267</v>
      </c>
      <c r="F501" s="152">
        <v>0</v>
      </c>
      <c r="G501" s="150">
        <v>0</v>
      </c>
      <c r="H501" s="152"/>
      <c r="I501" s="150">
        <v>0</v>
      </c>
      <c r="J501" s="150">
        <v>0</v>
      </c>
      <c r="K501" s="150">
        <v>0</v>
      </c>
      <c r="L501" s="150">
        <v>0</v>
      </c>
      <c r="M501" s="150">
        <v>0</v>
      </c>
      <c r="N501" s="150"/>
      <c r="O501" s="150">
        <v>60</v>
      </c>
    </row>
    <row r="502" spans="1:15" x14ac:dyDescent="0.45">
      <c r="A502" t="s">
        <v>60</v>
      </c>
      <c r="B502" s="150">
        <v>2020</v>
      </c>
      <c r="C502" t="s">
        <v>3569</v>
      </c>
      <c r="D502" t="s">
        <v>3510</v>
      </c>
      <c r="E502" t="s">
        <v>267</v>
      </c>
      <c r="F502" s="152">
        <v>179</v>
      </c>
      <c r="G502" s="150">
        <v>43.5</v>
      </c>
      <c r="H502" s="152">
        <v>31.715446472167969</v>
      </c>
      <c r="I502" s="150">
        <v>0</v>
      </c>
      <c r="J502" s="150">
        <v>0</v>
      </c>
      <c r="K502" s="150">
        <v>0.01</v>
      </c>
      <c r="L502" s="150">
        <v>0</v>
      </c>
      <c r="M502" s="150">
        <v>56</v>
      </c>
      <c r="N502" s="150">
        <v>3.8499999046325684</v>
      </c>
      <c r="O502" s="150">
        <v>45</v>
      </c>
    </row>
    <row r="503" spans="1:15" x14ac:dyDescent="0.45">
      <c r="A503" t="s">
        <v>60</v>
      </c>
      <c r="B503" s="150">
        <v>2020</v>
      </c>
      <c r="C503" t="s">
        <v>3517</v>
      </c>
      <c r="D503" t="s">
        <v>3532</v>
      </c>
      <c r="E503" t="s">
        <v>267</v>
      </c>
      <c r="F503" s="152">
        <v>192</v>
      </c>
      <c r="G503" s="150"/>
      <c r="H503" s="152">
        <v>33.098957061767578</v>
      </c>
      <c r="I503" s="150">
        <v>0</v>
      </c>
      <c r="J503" s="150">
        <v>0</v>
      </c>
      <c r="K503" s="150">
        <v>0</v>
      </c>
      <c r="L503" s="150">
        <v>0</v>
      </c>
      <c r="M503" s="150">
        <v>0</v>
      </c>
      <c r="N503" s="150">
        <v>4.1999998092651367</v>
      </c>
      <c r="O503" s="150"/>
    </row>
    <row r="504" spans="1:15" x14ac:dyDescent="0.45">
      <c r="A504" t="s">
        <v>60</v>
      </c>
      <c r="B504" s="150">
        <v>2020</v>
      </c>
      <c r="C504" t="s">
        <v>197</v>
      </c>
      <c r="D504" t="s">
        <v>3533</v>
      </c>
      <c r="E504" t="s">
        <v>267</v>
      </c>
      <c r="F504" s="152">
        <v>41</v>
      </c>
      <c r="G504" s="150">
        <v>0</v>
      </c>
      <c r="H504" s="152">
        <v>12.585366249084473</v>
      </c>
      <c r="I504" s="150">
        <v>0</v>
      </c>
      <c r="J504" s="150">
        <v>0</v>
      </c>
      <c r="K504" s="150">
        <v>0.31</v>
      </c>
      <c r="L504" s="150">
        <v>0</v>
      </c>
      <c r="M504" s="150">
        <v>0</v>
      </c>
      <c r="N504" s="150">
        <v>4.2399997711181641</v>
      </c>
      <c r="O504" s="150">
        <v>45</v>
      </c>
    </row>
    <row r="505" spans="1:15" x14ac:dyDescent="0.45">
      <c r="A505" t="s">
        <v>60</v>
      </c>
      <c r="B505" s="150">
        <v>2020</v>
      </c>
      <c r="C505" t="s">
        <v>197</v>
      </c>
      <c r="D505" t="s">
        <v>3534</v>
      </c>
      <c r="E505" t="s">
        <v>267</v>
      </c>
      <c r="F505" s="152">
        <v>1</v>
      </c>
      <c r="G505" s="150">
        <v>0</v>
      </c>
      <c r="H505" s="152">
        <v>13</v>
      </c>
      <c r="I505" s="150">
        <v>0</v>
      </c>
      <c r="J505" s="150">
        <v>0</v>
      </c>
      <c r="K505" s="150">
        <v>0</v>
      </c>
      <c r="L505" s="150">
        <v>0</v>
      </c>
      <c r="M505" s="150">
        <v>0</v>
      </c>
      <c r="N505" s="150">
        <v>4</v>
      </c>
      <c r="O505" s="150">
        <v>40</v>
      </c>
    </row>
    <row r="506" spans="1:15" x14ac:dyDescent="0.45">
      <c r="A506" t="s">
        <v>60</v>
      </c>
      <c r="B506" s="150">
        <v>2020</v>
      </c>
      <c r="C506" t="s">
        <v>197</v>
      </c>
      <c r="D506" t="s">
        <v>3535</v>
      </c>
      <c r="E506" t="s">
        <v>267</v>
      </c>
      <c r="F506" s="152">
        <v>253</v>
      </c>
      <c r="G506" s="150">
        <v>40</v>
      </c>
      <c r="H506" s="152">
        <v>21.482213973999023</v>
      </c>
      <c r="I506" s="150">
        <v>0</v>
      </c>
      <c r="J506" s="150">
        <v>0</v>
      </c>
      <c r="K506" s="150">
        <v>0.05</v>
      </c>
      <c r="L506" s="150">
        <v>0</v>
      </c>
      <c r="M506" s="150">
        <v>0</v>
      </c>
      <c r="N506" s="150">
        <v>4.4899997711181641</v>
      </c>
      <c r="O506" s="150">
        <v>40</v>
      </c>
    </row>
    <row r="507" spans="1:15" x14ac:dyDescent="0.45">
      <c r="A507" t="s">
        <v>60</v>
      </c>
      <c r="B507" s="150">
        <v>2020</v>
      </c>
      <c r="C507" t="s">
        <v>197</v>
      </c>
      <c r="D507" t="s">
        <v>3536</v>
      </c>
      <c r="E507" t="s">
        <v>267</v>
      </c>
      <c r="F507" s="152">
        <v>47</v>
      </c>
      <c r="G507" s="150">
        <v>9</v>
      </c>
      <c r="H507" s="152">
        <v>20.021276473999023</v>
      </c>
      <c r="I507" s="150">
        <v>0</v>
      </c>
      <c r="J507" s="150">
        <v>0</v>
      </c>
      <c r="K507" s="150">
        <v>0</v>
      </c>
      <c r="L507" s="150">
        <v>0</v>
      </c>
      <c r="M507" s="150">
        <v>0</v>
      </c>
      <c r="N507" s="150">
        <v>4</v>
      </c>
      <c r="O507" s="150">
        <v>35</v>
      </c>
    </row>
    <row r="508" spans="1:15" x14ac:dyDescent="0.45">
      <c r="A508" t="s">
        <v>60</v>
      </c>
      <c r="B508" s="150">
        <v>2020</v>
      </c>
      <c r="C508" t="s">
        <v>197</v>
      </c>
      <c r="D508" t="s">
        <v>3537</v>
      </c>
      <c r="E508" t="s">
        <v>267</v>
      </c>
      <c r="F508" s="152">
        <v>20</v>
      </c>
      <c r="G508" s="150">
        <v>4</v>
      </c>
      <c r="H508" s="152">
        <v>20.894737243652344</v>
      </c>
      <c r="I508" s="150">
        <v>0</v>
      </c>
      <c r="J508" s="150">
        <v>0</v>
      </c>
      <c r="K508" s="150">
        <v>0.4</v>
      </c>
      <c r="L508" s="150">
        <v>0</v>
      </c>
      <c r="M508" s="150">
        <v>1</v>
      </c>
      <c r="N508" s="150">
        <v>4</v>
      </c>
      <c r="O508" s="150">
        <v>35</v>
      </c>
    </row>
    <row r="509" spans="1:15" x14ac:dyDescent="0.45">
      <c r="A509" t="s">
        <v>60</v>
      </c>
      <c r="B509" s="150">
        <v>2020</v>
      </c>
      <c r="C509" t="s">
        <v>3518</v>
      </c>
      <c r="D509" t="s">
        <v>3538</v>
      </c>
      <c r="E509" t="s">
        <v>267</v>
      </c>
      <c r="F509" s="152">
        <v>191</v>
      </c>
      <c r="G509" s="150">
        <v>7</v>
      </c>
      <c r="H509" s="152">
        <v>18.989528656005859</v>
      </c>
      <c r="I509" s="150">
        <v>0</v>
      </c>
      <c r="J509" s="150">
        <v>0</v>
      </c>
      <c r="K509" s="150">
        <v>0.01</v>
      </c>
      <c r="L509" s="150">
        <v>0</v>
      </c>
      <c r="M509" s="150">
        <v>0</v>
      </c>
      <c r="N509" s="150">
        <v>4.0799999237060547</v>
      </c>
      <c r="O509" s="150">
        <v>45</v>
      </c>
    </row>
    <row r="510" spans="1:15" x14ac:dyDescent="0.45">
      <c r="A510" t="s">
        <v>60</v>
      </c>
      <c r="B510" s="150">
        <v>2020</v>
      </c>
      <c r="C510" t="s">
        <v>3518</v>
      </c>
      <c r="D510" t="s">
        <v>3539</v>
      </c>
      <c r="E510" t="s">
        <v>267</v>
      </c>
      <c r="F510" s="152">
        <v>10</v>
      </c>
      <c r="G510" s="150">
        <v>1</v>
      </c>
      <c r="H510" s="152">
        <v>22</v>
      </c>
      <c r="I510" s="150">
        <v>0</v>
      </c>
      <c r="J510" s="150">
        <v>0</v>
      </c>
      <c r="K510" s="150">
        <v>0.1</v>
      </c>
      <c r="L510" s="150">
        <v>0</v>
      </c>
      <c r="M510" s="150">
        <v>0</v>
      </c>
      <c r="N510" s="150">
        <v>3.9000000953674316</v>
      </c>
      <c r="O510" s="150">
        <v>45</v>
      </c>
    </row>
    <row r="511" spans="1:15" x14ac:dyDescent="0.45">
      <c r="A511" t="s">
        <v>60</v>
      </c>
      <c r="B511" s="150">
        <v>2020</v>
      </c>
      <c r="C511" t="s">
        <v>3518</v>
      </c>
      <c r="D511" t="s">
        <v>3540</v>
      </c>
      <c r="E511" t="s">
        <v>267</v>
      </c>
      <c r="F511" s="152">
        <v>0</v>
      </c>
      <c r="G511" s="150">
        <v>0</v>
      </c>
      <c r="H511" s="152"/>
      <c r="I511" s="150">
        <v>0</v>
      </c>
      <c r="J511" s="150">
        <v>0</v>
      </c>
      <c r="K511" s="150">
        <v>0</v>
      </c>
      <c r="L511" s="150">
        <v>0</v>
      </c>
      <c r="M511" s="150">
        <v>0</v>
      </c>
      <c r="N511" s="150"/>
      <c r="O511" s="150">
        <v>45</v>
      </c>
    </row>
    <row r="512" spans="1:15" x14ac:dyDescent="0.45">
      <c r="A512" t="s">
        <v>60</v>
      </c>
      <c r="B512" s="150">
        <v>2020</v>
      </c>
      <c r="C512" t="s">
        <v>3519</v>
      </c>
      <c r="D512" t="s">
        <v>3541</v>
      </c>
      <c r="E512" t="s">
        <v>107</v>
      </c>
      <c r="F512" s="152">
        <v>174.31480407714844</v>
      </c>
      <c r="G512" s="150">
        <v>0.13040000200271606</v>
      </c>
      <c r="H512" s="152">
        <v>34.666252136230469</v>
      </c>
      <c r="I512" s="150">
        <v>0</v>
      </c>
      <c r="J512" s="150">
        <v>0</v>
      </c>
      <c r="K512" s="150">
        <v>0</v>
      </c>
      <c r="L512" s="150">
        <v>0</v>
      </c>
      <c r="M512" s="150">
        <v>22</v>
      </c>
      <c r="N512" s="150">
        <v>4</v>
      </c>
      <c r="O512" s="150">
        <v>70</v>
      </c>
    </row>
    <row r="513" spans="1:15" x14ac:dyDescent="0.45">
      <c r="A513" t="s">
        <v>60</v>
      </c>
      <c r="B513" s="150">
        <v>2020</v>
      </c>
      <c r="C513" t="s">
        <v>3520</v>
      </c>
      <c r="D513" t="s">
        <v>3542</v>
      </c>
      <c r="E513" t="s">
        <v>107</v>
      </c>
      <c r="F513" s="152">
        <v>21.354400634765625</v>
      </c>
      <c r="G513" s="150">
        <v>0.54610002040863037</v>
      </c>
      <c r="H513" s="152">
        <v>47.293743133544922</v>
      </c>
      <c r="I513" s="150">
        <v>0</v>
      </c>
      <c r="J513" s="150">
        <v>0</v>
      </c>
      <c r="K513" s="150">
        <v>0</v>
      </c>
      <c r="L513" s="150">
        <v>0</v>
      </c>
      <c r="M513" s="150">
        <v>0.40799999999999997</v>
      </c>
      <c r="N513" s="150">
        <v>4</v>
      </c>
      <c r="O513" s="150">
        <v>60</v>
      </c>
    </row>
    <row r="514" spans="1:15" x14ac:dyDescent="0.45">
      <c r="A514" t="s">
        <v>60</v>
      </c>
      <c r="B514" s="150">
        <v>2020</v>
      </c>
      <c r="C514" t="s">
        <v>3521</v>
      </c>
      <c r="D514" t="s">
        <v>3543</v>
      </c>
      <c r="E514" t="s">
        <v>107</v>
      </c>
      <c r="F514" s="152">
        <v>0</v>
      </c>
      <c r="G514" s="150">
        <v>0</v>
      </c>
      <c r="H514" s="152"/>
      <c r="I514" s="150">
        <v>0</v>
      </c>
      <c r="J514" s="150">
        <v>0</v>
      </c>
      <c r="K514" s="150">
        <v>0</v>
      </c>
      <c r="L514" s="150">
        <v>0</v>
      </c>
      <c r="M514" s="150">
        <v>0</v>
      </c>
      <c r="N514" s="150"/>
      <c r="O514" s="150">
        <v>70</v>
      </c>
    </row>
    <row r="515" spans="1:15" x14ac:dyDescent="0.45">
      <c r="A515" t="s">
        <v>60</v>
      </c>
      <c r="B515" s="150">
        <v>2020</v>
      </c>
      <c r="C515" t="s">
        <v>3521</v>
      </c>
      <c r="D515" t="s">
        <v>3544</v>
      </c>
      <c r="E515" t="s">
        <v>107</v>
      </c>
      <c r="F515" s="152">
        <v>0</v>
      </c>
      <c r="G515" s="150">
        <v>0</v>
      </c>
      <c r="H515" s="152"/>
      <c r="I515" s="150">
        <v>0</v>
      </c>
      <c r="J515" s="150">
        <v>0</v>
      </c>
      <c r="K515" s="150">
        <v>0</v>
      </c>
      <c r="L515" s="150">
        <v>0</v>
      </c>
      <c r="M515" s="150">
        <v>0</v>
      </c>
      <c r="N515" s="150"/>
      <c r="O515" s="150">
        <v>70</v>
      </c>
    </row>
    <row r="516" spans="1:15" x14ac:dyDescent="0.45">
      <c r="A516" t="s">
        <v>60</v>
      </c>
      <c r="B516" s="150">
        <v>2020</v>
      </c>
      <c r="C516" t="s">
        <v>3521</v>
      </c>
      <c r="D516" t="s">
        <v>3545</v>
      </c>
      <c r="E516" t="s">
        <v>107</v>
      </c>
      <c r="F516" s="152">
        <v>0</v>
      </c>
      <c r="G516" s="150">
        <v>0</v>
      </c>
      <c r="H516" s="152"/>
      <c r="I516" s="150">
        <v>0</v>
      </c>
      <c r="J516" s="150">
        <v>0</v>
      </c>
      <c r="K516" s="150">
        <v>0</v>
      </c>
      <c r="L516" s="150">
        <v>0</v>
      </c>
      <c r="M516" s="150">
        <v>0</v>
      </c>
      <c r="N516" s="150"/>
      <c r="O516" s="150">
        <v>70</v>
      </c>
    </row>
    <row r="517" spans="1:15" x14ac:dyDescent="0.45">
      <c r="A517" t="s">
        <v>60</v>
      </c>
      <c r="B517" s="150">
        <v>2020</v>
      </c>
      <c r="C517" t="s">
        <v>3521</v>
      </c>
      <c r="D517" t="s">
        <v>3546</v>
      </c>
      <c r="E517" t="s">
        <v>107</v>
      </c>
      <c r="F517" s="152">
        <v>0</v>
      </c>
      <c r="G517" s="150">
        <v>0</v>
      </c>
      <c r="H517" s="152"/>
      <c r="I517" s="150">
        <v>0</v>
      </c>
      <c r="J517" s="150">
        <v>0</v>
      </c>
      <c r="K517" s="150">
        <v>0</v>
      </c>
      <c r="L517" s="150">
        <v>0</v>
      </c>
      <c r="M517" s="150">
        <v>0</v>
      </c>
      <c r="N517" s="150"/>
      <c r="O517" s="150">
        <v>45</v>
      </c>
    </row>
    <row r="518" spans="1:15" x14ac:dyDescent="0.45">
      <c r="A518" t="s">
        <v>60</v>
      </c>
      <c r="B518" s="150">
        <v>2020</v>
      </c>
      <c r="C518" t="s">
        <v>3521</v>
      </c>
      <c r="D518" t="s">
        <v>3547</v>
      </c>
      <c r="E518" t="s">
        <v>107</v>
      </c>
      <c r="F518" s="152">
        <v>0</v>
      </c>
      <c r="G518" s="150">
        <v>0</v>
      </c>
      <c r="H518" s="152"/>
      <c r="I518" s="150">
        <v>0</v>
      </c>
      <c r="J518" s="150">
        <v>0</v>
      </c>
      <c r="K518" s="150">
        <v>0</v>
      </c>
      <c r="L518" s="150">
        <v>0</v>
      </c>
      <c r="M518" s="150">
        <v>0</v>
      </c>
      <c r="N518" s="150"/>
      <c r="O518" s="150">
        <v>70</v>
      </c>
    </row>
    <row r="519" spans="1:15" x14ac:dyDescent="0.45">
      <c r="A519" t="s">
        <v>60</v>
      </c>
      <c r="B519" s="150">
        <v>2020</v>
      </c>
      <c r="C519" t="s">
        <v>3521</v>
      </c>
      <c r="D519" t="s">
        <v>3548</v>
      </c>
      <c r="E519" t="s">
        <v>107</v>
      </c>
      <c r="F519" s="152">
        <v>0</v>
      </c>
      <c r="G519" s="150">
        <v>0</v>
      </c>
      <c r="H519" s="152"/>
      <c r="I519" s="150">
        <v>0</v>
      </c>
      <c r="J519" s="150">
        <v>0</v>
      </c>
      <c r="K519" s="150">
        <v>0</v>
      </c>
      <c r="L519" s="150">
        <v>0</v>
      </c>
      <c r="M519" s="150">
        <v>0</v>
      </c>
      <c r="N519" s="150"/>
      <c r="O519" s="150">
        <v>70</v>
      </c>
    </row>
    <row r="520" spans="1:15" x14ac:dyDescent="0.45">
      <c r="A520" t="s">
        <v>60</v>
      </c>
      <c r="B520" s="150">
        <v>2020</v>
      </c>
      <c r="C520" t="s">
        <v>3521</v>
      </c>
      <c r="D520" t="s">
        <v>3549</v>
      </c>
      <c r="E520" t="s">
        <v>107</v>
      </c>
      <c r="F520" s="152">
        <v>5.5378999710083008</v>
      </c>
      <c r="G520" s="150">
        <v>0</v>
      </c>
      <c r="H520" s="152">
        <v>40.751735687255859</v>
      </c>
      <c r="I520" s="150">
        <v>0</v>
      </c>
      <c r="J520" s="150">
        <v>0</v>
      </c>
      <c r="K520" s="150">
        <v>0</v>
      </c>
      <c r="L520" s="150">
        <v>0</v>
      </c>
      <c r="M520" s="150">
        <v>0</v>
      </c>
      <c r="N520" s="150">
        <v>4</v>
      </c>
      <c r="O520" s="150">
        <v>70</v>
      </c>
    </row>
    <row r="521" spans="1:15" x14ac:dyDescent="0.45">
      <c r="A521" t="s">
        <v>60</v>
      </c>
      <c r="B521" s="150">
        <v>2020</v>
      </c>
      <c r="C521" t="s">
        <v>3521</v>
      </c>
      <c r="D521" t="s">
        <v>3550</v>
      </c>
      <c r="E521" t="s">
        <v>107</v>
      </c>
      <c r="F521" s="152">
        <v>11.997400283813477</v>
      </c>
      <c r="G521" s="150">
        <v>0</v>
      </c>
      <c r="H521" s="152">
        <v>15.306423187255859</v>
      </c>
      <c r="I521" s="150">
        <v>0</v>
      </c>
      <c r="J521" s="150">
        <v>0</v>
      </c>
      <c r="K521" s="150">
        <v>0</v>
      </c>
      <c r="L521" s="150">
        <v>0</v>
      </c>
      <c r="M521" s="150">
        <v>0</v>
      </c>
      <c r="N521" s="150">
        <v>4</v>
      </c>
      <c r="O521" s="150">
        <v>45</v>
      </c>
    </row>
    <row r="522" spans="1:15" x14ac:dyDescent="0.45">
      <c r="A522" t="s">
        <v>60</v>
      </c>
      <c r="B522" s="150">
        <v>2020</v>
      </c>
      <c r="C522" t="s">
        <v>3521</v>
      </c>
      <c r="D522" t="s">
        <v>3551</v>
      </c>
      <c r="E522" t="s">
        <v>107</v>
      </c>
      <c r="F522" s="152">
        <v>0</v>
      </c>
      <c r="G522" s="150">
        <v>0</v>
      </c>
      <c r="H522" s="152"/>
      <c r="I522" s="150">
        <v>0</v>
      </c>
      <c r="J522" s="150">
        <v>0</v>
      </c>
      <c r="K522" s="150">
        <v>0</v>
      </c>
      <c r="L522" s="150">
        <v>0</v>
      </c>
      <c r="M522" s="150">
        <v>0</v>
      </c>
      <c r="N522" s="150"/>
      <c r="O522" s="150">
        <v>70</v>
      </c>
    </row>
    <row r="523" spans="1:15" x14ac:dyDescent="0.45">
      <c r="A523" t="s">
        <v>60</v>
      </c>
      <c r="B523" s="150">
        <v>2020</v>
      </c>
      <c r="C523" t="s">
        <v>3522</v>
      </c>
      <c r="D523" t="s">
        <v>3552</v>
      </c>
      <c r="E523" t="s">
        <v>107</v>
      </c>
      <c r="F523" s="152">
        <v>0</v>
      </c>
      <c r="G523" s="150">
        <v>0</v>
      </c>
      <c r="H523" s="152"/>
      <c r="I523" s="150">
        <v>0</v>
      </c>
      <c r="J523" s="150">
        <v>0</v>
      </c>
      <c r="K523" s="150">
        <v>0</v>
      </c>
      <c r="L523" s="150">
        <v>0</v>
      </c>
      <c r="M523" s="150">
        <v>0</v>
      </c>
      <c r="N523" s="150"/>
      <c r="O523" s="150">
        <v>60</v>
      </c>
    </row>
    <row r="524" spans="1:15" x14ac:dyDescent="0.45">
      <c r="A524" t="s">
        <v>60</v>
      </c>
      <c r="B524" s="150">
        <v>2020</v>
      </c>
      <c r="C524" t="s">
        <v>3522</v>
      </c>
      <c r="D524" t="s">
        <v>3553</v>
      </c>
      <c r="E524" t="s">
        <v>107</v>
      </c>
      <c r="F524" s="152">
        <v>0</v>
      </c>
      <c r="G524" s="150">
        <v>0</v>
      </c>
      <c r="H524" s="152"/>
      <c r="I524" s="150">
        <v>0</v>
      </c>
      <c r="J524" s="150">
        <v>0</v>
      </c>
      <c r="K524" s="150">
        <v>0</v>
      </c>
      <c r="L524" s="150">
        <v>0</v>
      </c>
      <c r="M524" s="150">
        <v>0</v>
      </c>
      <c r="N524" s="150"/>
      <c r="O524" s="150">
        <v>60</v>
      </c>
    </row>
    <row r="525" spans="1:15" x14ac:dyDescent="0.45">
      <c r="A525" t="s">
        <v>60</v>
      </c>
      <c r="B525" s="150">
        <v>2020</v>
      </c>
      <c r="C525" t="s">
        <v>3523</v>
      </c>
      <c r="D525" t="s">
        <v>3554</v>
      </c>
      <c r="E525" t="s">
        <v>267</v>
      </c>
      <c r="F525" s="152">
        <v>10</v>
      </c>
      <c r="G525" s="150">
        <v>0</v>
      </c>
      <c r="H525" s="152">
        <v>7</v>
      </c>
      <c r="I525" s="150">
        <v>0</v>
      </c>
      <c r="J525" s="150">
        <v>0</v>
      </c>
      <c r="K525" s="150">
        <v>0</v>
      </c>
      <c r="L525" s="150">
        <v>0</v>
      </c>
      <c r="M525" s="150">
        <v>0</v>
      </c>
      <c r="N525" s="150">
        <v>5</v>
      </c>
      <c r="O525" s="150">
        <v>45</v>
      </c>
    </row>
    <row r="526" spans="1:15" x14ac:dyDescent="0.45">
      <c r="A526" t="s">
        <v>60</v>
      </c>
      <c r="B526" s="150">
        <v>2020</v>
      </c>
      <c r="C526" t="s">
        <v>3523</v>
      </c>
      <c r="D526" t="s">
        <v>3555</v>
      </c>
      <c r="E526" t="s">
        <v>267</v>
      </c>
      <c r="F526" s="152">
        <v>0</v>
      </c>
      <c r="G526" s="150">
        <v>0</v>
      </c>
      <c r="H526" s="152"/>
      <c r="I526" s="150">
        <v>0</v>
      </c>
      <c r="J526" s="150">
        <v>0</v>
      </c>
      <c r="K526" s="150">
        <v>0</v>
      </c>
      <c r="L526" s="150">
        <v>0</v>
      </c>
      <c r="M526" s="150">
        <v>0</v>
      </c>
      <c r="N526" s="150"/>
      <c r="O526" s="150">
        <v>40</v>
      </c>
    </row>
    <row r="527" spans="1:15" x14ac:dyDescent="0.45">
      <c r="A527" t="s">
        <v>60</v>
      </c>
      <c r="B527" s="150">
        <v>2020</v>
      </c>
      <c r="C527" t="s">
        <v>3523</v>
      </c>
      <c r="D527" t="s">
        <v>3556</v>
      </c>
      <c r="E527" t="s">
        <v>267</v>
      </c>
      <c r="F527" s="152">
        <v>26</v>
      </c>
      <c r="G527" s="150">
        <v>0</v>
      </c>
      <c r="H527" s="152">
        <v>7</v>
      </c>
      <c r="I527" s="150">
        <v>0</v>
      </c>
      <c r="J527" s="150">
        <v>0</v>
      </c>
      <c r="K527" s="150">
        <v>0</v>
      </c>
      <c r="L527" s="150">
        <v>0</v>
      </c>
      <c r="M527" s="150">
        <v>0</v>
      </c>
      <c r="N527" s="150">
        <v>5</v>
      </c>
      <c r="O527" s="150">
        <v>35</v>
      </c>
    </row>
    <row r="528" spans="1:15" x14ac:dyDescent="0.45">
      <c r="A528" t="s">
        <v>60</v>
      </c>
      <c r="B528" s="150">
        <v>2020</v>
      </c>
      <c r="C528" t="s">
        <v>3523</v>
      </c>
      <c r="D528" t="s">
        <v>3557</v>
      </c>
      <c r="E528" t="s">
        <v>267</v>
      </c>
      <c r="F528" s="152">
        <v>0</v>
      </c>
      <c r="G528" s="150">
        <v>0</v>
      </c>
      <c r="H528" s="152"/>
      <c r="I528" s="150">
        <v>0</v>
      </c>
      <c r="J528" s="150">
        <v>0</v>
      </c>
      <c r="K528" s="150">
        <v>0</v>
      </c>
      <c r="L528" s="150">
        <v>0</v>
      </c>
      <c r="M528" s="150">
        <v>0</v>
      </c>
      <c r="N528" s="150"/>
      <c r="O528" s="150">
        <v>35</v>
      </c>
    </row>
    <row r="529" spans="1:15" x14ac:dyDescent="0.45">
      <c r="A529" t="s">
        <v>60</v>
      </c>
      <c r="B529" s="150">
        <v>2020</v>
      </c>
      <c r="C529" t="s">
        <v>3523</v>
      </c>
      <c r="D529" t="s">
        <v>3558</v>
      </c>
      <c r="E529" t="s">
        <v>267</v>
      </c>
      <c r="F529" s="152">
        <v>0</v>
      </c>
      <c r="G529" s="150">
        <v>0</v>
      </c>
      <c r="H529" s="152"/>
      <c r="I529" s="150">
        <v>0</v>
      </c>
      <c r="J529" s="150">
        <v>0</v>
      </c>
      <c r="K529" s="150">
        <v>0</v>
      </c>
      <c r="L529" s="150">
        <v>0</v>
      </c>
      <c r="M529" s="150">
        <v>0</v>
      </c>
      <c r="N529" s="150"/>
      <c r="O529" s="150">
        <v>40</v>
      </c>
    </row>
    <row r="530" spans="1:15" x14ac:dyDescent="0.45">
      <c r="A530" t="s">
        <v>60</v>
      </c>
      <c r="B530" s="150">
        <v>2020</v>
      </c>
      <c r="C530" t="s">
        <v>3523</v>
      </c>
      <c r="D530" t="s">
        <v>3559</v>
      </c>
      <c r="E530" t="s">
        <v>267</v>
      </c>
      <c r="F530" s="152">
        <v>0</v>
      </c>
      <c r="G530" s="150">
        <v>0</v>
      </c>
      <c r="H530" s="152"/>
      <c r="I530" s="150">
        <v>0</v>
      </c>
      <c r="J530" s="150">
        <v>0</v>
      </c>
      <c r="K530" s="150">
        <v>0</v>
      </c>
      <c r="L530" s="150">
        <v>0</v>
      </c>
      <c r="M530" s="150">
        <v>0</v>
      </c>
      <c r="N530" s="150"/>
      <c r="O530" s="150">
        <v>35</v>
      </c>
    </row>
    <row r="531" spans="1:15" x14ac:dyDescent="0.45">
      <c r="A531" t="s">
        <v>60</v>
      </c>
      <c r="B531" s="150">
        <v>2020</v>
      </c>
      <c r="C531" t="s">
        <v>3523</v>
      </c>
      <c r="D531" t="s">
        <v>3560</v>
      </c>
      <c r="E531" t="s">
        <v>267</v>
      </c>
      <c r="F531" s="152">
        <v>0</v>
      </c>
      <c r="G531" s="150">
        <v>0</v>
      </c>
      <c r="H531" s="152"/>
      <c r="I531" s="150">
        <v>0</v>
      </c>
      <c r="J531" s="150">
        <v>0</v>
      </c>
      <c r="K531" s="150">
        <v>0</v>
      </c>
      <c r="L531" s="150">
        <v>0</v>
      </c>
      <c r="M531" s="150">
        <v>0</v>
      </c>
      <c r="N531" s="150"/>
      <c r="O531" s="150">
        <v>35</v>
      </c>
    </row>
    <row r="532" spans="1:15" x14ac:dyDescent="0.45">
      <c r="A532" t="s">
        <v>60</v>
      </c>
      <c r="B532" s="150">
        <v>2020</v>
      </c>
      <c r="C532" t="s">
        <v>3523</v>
      </c>
      <c r="D532" t="s">
        <v>3561</v>
      </c>
      <c r="E532" t="s">
        <v>267</v>
      </c>
      <c r="F532" s="152">
        <v>0</v>
      </c>
      <c r="G532" s="150">
        <v>0</v>
      </c>
      <c r="H532" s="152"/>
      <c r="I532" s="150">
        <v>0</v>
      </c>
      <c r="J532" s="150">
        <v>0</v>
      </c>
      <c r="K532" s="150">
        <v>0</v>
      </c>
      <c r="L532" s="150">
        <v>0</v>
      </c>
      <c r="M532" s="150">
        <v>0</v>
      </c>
      <c r="N532" s="150"/>
      <c r="O532" s="150">
        <v>35</v>
      </c>
    </row>
    <row r="533" spans="1:15" x14ac:dyDescent="0.45">
      <c r="A533" t="s">
        <v>60</v>
      </c>
      <c r="B533" s="150">
        <v>2020</v>
      </c>
      <c r="C533" t="s">
        <v>3523</v>
      </c>
      <c r="D533" t="s">
        <v>3562</v>
      </c>
      <c r="E533" t="s">
        <v>267</v>
      </c>
      <c r="F533" s="152">
        <v>0</v>
      </c>
      <c r="G533" s="150">
        <v>0</v>
      </c>
      <c r="H533" s="152"/>
      <c r="I533" s="150">
        <v>0</v>
      </c>
      <c r="J533" s="150">
        <v>0</v>
      </c>
      <c r="K533" s="150">
        <v>0</v>
      </c>
      <c r="L533" s="150">
        <v>0</v>
      </c>
      <c r="M533" s="150">
        <v>0</v>
      </c>
      <c r="N533" s="150"/>
      <c r="O533" s="150">
        <v>40</v>
      </c>
    </row>
    <row r="534" spans="1:15" x14ac:dyDescent="0.45">
      <c r="A534" t="s">
        <v>60</v>
      </c>
      <c r="B534" s="150">
        <v>2020</v>
      </c>
      <c r="C534" t="s">
        <v>3524</v>
      </c>
      <c r="D534" t="s">
        <v>3563</v>
      </c>
      <c r="E534" t="s">
        <v>267</v>
      </c>
      <c r="F534" s="152">
        <v>3</v>
      </c>
      <c r="G534" s="150">
        <v>0</v>
      </c>
      <c r="H534" s="152">
        <v>6</v>
      </c>
      <c r="I534" s="150">
        <v>0</v>
      </c>
      <c r="J534" s="150">
        <v>0</v>
      </c>
      <c r="K534" s="150">
        <v>0</v>
      </c>
      <c r="L534" s="150">
        <v>0</v>
      </c>
      <c r="M534" s="150">
        <v>0</v>
      </c>
      <c r="N534" s="150">
        <v>5</v>
      </c>
      <c r="O534" s="150">
        <v>40</v>
      </c>
    </row>
    <row r="535" spans="1:15" x14ac:dyDescent="0.45">
      <c r="A535" t="s">
        <v>61</v>
      </c>
      <c r="B535" s="150">
        <v>2020</v>
      </c>
      <c r="C535" t="s">
        <v>3515</v>
      </c>
      <c r="D535" t="s">
        <v>3526</v>
      </c>
      <c r="E535" t="s">
        <v>107</v>
      </c>
      <c r="F535" s="152">
        <v>0</v>
      </c>
      <c r="G535" s="150">
        <v>0</v>
      </c>
      <c r="H535" s="152"/>
      <c r="I535" s="150">
        <v>0</v>
      </c>
      <c r="J535" s="150">
        <v>0</v>
      </c>
      <c r="K535" s="150">
        <v>0</v>
      </c>
      <c r="L535" s="150">
        <v>0</v>
      </c>
      <c r="M535" s="150">
        <v>0</v>
      </c>
      <c r="N535" s="150">
        <v>3.5999999046325684</v>
      </c>
      <c r="O535" s="150">
        <v>70</v>
      </c>
    </row>
    <row r="536" spans="1:15" x14ac:dyDescent="0.45">
      <c r="A536" t="s">
        <v>61</v>
      </c>
      <c r="B536" s="150">
        <v>2020</v>
      </c>
      <c r="C536" t="s">
        <v>3515</v>
      </c>
      <c r="D536" t="s">
        <v>3527</v>
      </c>
      <c r="E536" t="s">
        <v>107</v>
      </c>
      <c r="F536" s="152">
        <v>135</v>
      </c>
      <c r="G536" s="150">
        <v>0</v>
      </c>
      <c r="H536" s="152">
        <v>28.36296272277832</v>
      </c>
      <c r="I536" s="150">
        <v>0</v>
      </c>
      <c r="J536" s="150">
        <v>2.9999999329447746E-2</v>
      </c>
      <c r="K536" s="150">
        <v>0.06</v>
      </c>
      <c r="L536" s="150">
        <v>0</v>
      </c>
      <c r="M536" s="150">
        <v>0</v>
      </c>
      <c r="N536" s="150">
        <v>3.8199999332427979</v>
      </c>
      <c r="O536" s="150">
        <v>70</v>
      </c>
    </row>
    <row r="537" spans="1:15" x14ac:dyDescent="0.45">
      <c r="A537" t="s">
        <v>61</v>
      </c>
      <c r="B537" s="150">
        <v>2020</v>
      </c>
      <c r="C537" t="s">
        <v>3515</v>
      </c>
      <c r="D537" t="s">
        <v>3528</v>
      </c>
      <c r="E537" t="s">
        <v>107</v>
      </c>
      <c r="F537" s="152">
        <v>138</v>
      </c>
      <c r="G537" s="150">
        <v>0</v>
      </c>
      <c r="H537" s="152">
        <v>13.115942001342773</v>
      </c>
      <c r="I537" s="150">
        <v>0</v>
      </c>
      <c r="J537" s="150">
        <v>0</v>
      </c>
      <c r="K537" s="150">
        <v>0</v>
      </c>
      <c r="L537" s="150">
        <v>0</v>
      </c>
      <c r="M537" s="150">
        <v>0</v>
      </c>
      <c r="N537" s="150">
        <v>4</v>
      </c>
      <c r="O537" s="150">
        <v>45</v>
      </c>
    </row>
    <row r="538" spans="1:15" x14ac:dyDescent="0.45">
      <c r="A538" t="s">
        <v>61</v>
      </c>
      <c r="B538" s="150">
        <v>2020</v>
      </c>
      <c r="C538" t="s">
        <v>3516</v>
      </c>
      <c r="D538" t="s">
        <v>3529</v>
      </c>
      <c r="E538" t="s">
        <v>107</v>
      </c>
      <c r="F538" s="152">
        <v>0</v>
      </c>
      <c r="G538" s="150">
        <v>0</v>
      </c>
      <c r="H538" s="152"/>
      <c r="I538" s="150">
        <v>0</v>
      </c>
      <c r="J538" s="150">
        <v>0</v>
      </c>
      <c r="K538" s="150">
        <v>0</v>
      </c>
      <c r="L538" s="150">
        <v>0</v>
      </c>
      <c r="M538" s="150">
        <v>0</v>
      </c>
      <c r="N538" s="150"/>
      <c r="O538" s="150">
        <v>60</v>
      </c>
    </row>
    <row r="539" spans="1:15" x14ac:dyDescent="0.45">
      <c r="A539" t="s">
        <v>61</v>
      </c>
      <c r="B539" s="150">
        <v>2020</v>
      </c>
      <c r="C539" t="s">
        <v>3516</v>
      </c>
      <c r="D539" t="s">
        <v>3530</v>
      </c>
      <c r="E539" t="s">
        <v>107</v>
      </c>
      <c r="F539" s="152">
        <v>1890</v>
      </c>
      <c r="G539" s="150">
        <v>658</v>
      </c>
      <c r="H539" s="152">
        <v>50.793651580810547</v>
      </c>
      <c r="I539" s="150">
        <v>0</v>
      </c>
      <c r="J539" s="150">
        <v>3.9999999105930328E-2</v>
      </c>
      <c r="K539" s="150">
        <v>0.04</v>
      </c>
      <c r="L539" s="150">
        <v>0</v>
      </c>
      <c r="M539" s="150">
        <v>0</v>
      </c>
      <c r="N539" s="150">
        <v>3.7999999523162842</v>
      </c>
      <c r="O539" s="150">
        <v>60</v>
      </c>
    </row>
    <row r="540" spans="1:15" x14ac:dyDescent="0.45">
      <c r="A540" t="s">
        <v>61</v>
      </c>
      <c r="B540" s="150">
        <v>2020</v>
      </c>
      <c r="C540" t="s">
        <v>3516</v>
      </c>
      <c r="D540" t="s">
        <v>3531</v>
      </c>
      <c r="E540" t="s">
        <v>107</v>
      </c>
      <c r="F540" s="152">
        <v>0</v>
      </c>
      <c r="G540" s="150">
        <v>0</v>
      </c>
      <c r="H540" s="152"/>
      <c r="I540" s="150">
        <v>0</v>
      </c>
      <c r="J540" s="150">
        <v>0</v>
      </c>
      <c r="K540" s="150">
        <v>0</v>
      </c>
      <c r="L540" s="150">
        <v>0</v>
      </c>
      <c r="M540" s="150">
        <v>0</v>
      </c>
      <c r="N540" s="150"/>
      <c r="O540" s="150">
        <v>60</v>
      </c>
    </row>
    <row r="541" spans="1:15" x14ac:dyDescent="0.45">
      <c r="A541" t="s">
        <v>61</v>
      </c>
      <c r="B541" s="150">
        <v>2020</v>
      </c>
      <c r="C541" t="s">
        <v>3569</v>
      </c>
      <c r="D541" t="s">
        <v>3570</v>
      </c>
      <c r="E541" t="s">
        <v>267</v>
      </c>
      <c r="F541" s="152">
        <v>26242</v>
      </c>
      <c r="G541" s="150">
        <v>10379</v>
      </c>
      <c r="H541" s="152">
        <v>52.124923706054688</v>
      </c>
      <c r="I541" s="150">
        <v>0</v>
      </c>
      <c r="J541" s="150">
        <v>9.9999997764825821E-3</v>
      </c>
      <c r="K541" s="150">
        <v>0.01</v>
      </c>
      <c r="L541" s="150">
        <v>0</v>
      </c>
      <c r="M541" s="150">
        <v>466</v>
      </c>
      <c r="N541" s="150">
        <v>3.8900001049041748</v>
      </c>
      <c r="O541" s="150">
        <v>60</v>
      </c>
    </row>
    <row r="542" spans="1:15" x14ac:dyDescent="0.45">
      <c r="A542" t="s">
        <v>61</v>
      </c>
      <c r="B542" s="150">
        <v>2020</v>
      </c>
      <c r="C542" t="s">
        <v>3569</v>
      </c>
      <c r="D542" t="s">
        <v>3571</v>
      </c>
      <c r="E542" t="s">
        <v>267</v>
      </c>
      <c r="F542" s="152">
        <v>494</v>
      </c>
      <c r="G542" s="150">
        <v>115</v>
      </c>
      <c r="H542" s="152">
        <v>50.026966094970703</v>
      </c>
      <c r="I542" s="150">
        <v>0</v>
      </c>
      <c r="J542" s="150">
        <v>0.60000002384185791</v>
      </c>
      <c r="K542" s="150">
        <v>1</v>
      </c>
      <c r="L542" s="150">
        <v>0</v>
      </c>
      <c r="M542" s="150">
        <v>49</v>
      </c>
      <c r="N542" s="150">
        <v>2.4000000953674316</v>
      </c>
      <c r="O542" s="150">
        <v>60</v>
      </c>
    </row>
    <row r="543" spans="1:15" x14ac:dyDescent="0.45">
      <c r="A543" t="s">
        <v>61</v>
      </c>
      <c r="B543" s="150">
        <v>2020</v>
      </c>
      <c r="C543" t="s">
        <v>3569</v>
      </c>
      <c r="D543" t="s">
        <v>3510</v>
      </c>
      <c r="E543" t="s">
        <v>267</v>
      </c>
      <c r="F543" s="152">
        <v>1668</v>
      </c>
      <c r="G543" s="150">
        <v>535</v>
      </c>
      <c r="H543" s="152">
        <v>34.398464202880859</v>
      </c>
      <c r="I543" s="150">
        <v>0</v>
      </c>
      <c r="J543" s="150">
        <v>0</v>
      </c>
      <c r="K543" s="150">
        <v>0</v>
      </c>
      <c r="L543" s="150">
        <v>0</v>
      </c>
      <c r="M543" s="150">
        <v>235</v>
      </c>
      <c r="N543" s="150">
        <v>3.5</v>
      </c>
      <c r="O543" s="150">
        <v>45</v>
      </c>
    </row>
    <row r="544" spans="1:15" x14ac:dyDescent="0.45">
      <c r="A544" t="s">
        <v>61</v>
      </c>
      <c r="B544" s="150">
        <v>2020</v>
      </c>
      <c r="C544" t="s">
        <v>3517</v>
      </c>
      <c r="D544" t="s">
        <v>3532</v>
      </c>
      <c r="E544" t="s">
        <v>267</v>
      </c>
      <c r="F544" s="152">
        <v>25</v>
      </c>
      <c r="G544" s="150"/>
      <c r="H544" s="152">
        <v>41</v>
      </c>
      <c r="I544" s="150">
        <v>0</v>
      </c>
      <c r="J544" s="150">
        <v>0</v>
      </c>
      <c r="K544" s="150">
        <v>0</v>
      </c>
      <c r="L544" s="150">
        <v>0</v>
      </c>
      <c r="M544" s="150">
        <v>0</v>
      </c>
      <c r="N544" s="150">
        <v>4</v>
      </c>
      <c r="O544" s="150"/>
    </row>
    <row r="545" spans="1:15" x14ac:dyDescent="0.45">
      <c r="A545" t="s">
        <v>61</v>
      </c>
      <c r="B545" s="150">
        <v>2020</v>
      </c>
      <c r="C545" t="s">
        <v>197</v>
      </c>
      <c r="D545" t="s">
        <v>3533</v>
      </c>
      <c r="E545" t="s">
        <v>267</v>
      </c>
      <c r="F545" s="152">
        <v>0</v>
      </c>
      <c r="G545" s="150">
        <v>0</v>
      </c>
      <c r="H545" s="152"/>
      <c r="I545" s="150">
        <v>0</v>
      </c>
      <c r="J545" s="150">
        <v>0</v>
      </c>
      <c r="K545" s="150">
        <v>0</v>
      </c>
      <c r="L545" s="150">
        <v>0</v>
      </c>
      <c r="M545" s="150">
        <v>0</v>
      </c>
      <c r="N545" s="150"/>
      <c r="O545" s="150">
        <v>45</v>
      </c>
    </row>
    <row r="546" spans="1:15" x14ac:dyDescent="0.45">
      <c r="A546" t="s">
        <v>61</v>
      </c>
      <c r="B546" s="150">
        <v>2020</v>
      </c>
      <c r="C546" t="s">
        <v>197</v>
      </c>
      <c r="D546" t="s">
        <v>3534</v>
      </c>
      <c r="E546" t="s">
        <v>267</v>
      </c>
      <c r="F546" s="152">
        <v>78</v>
      </c>
      <c r="G546" s="150">
        <v>0</v>
      </c>
      <c r="H546" s="152">
        <v>7.8717947006225586</v>
      </c>
      <c r="I546" s="150">
        <v>0</v>
      </c>
      <c r="J546" s="150">
        <v>0</v>
      </c>
      <c r="K546" s="150">
        <v>0</v>
      </c>
      <c r="L546" s="150">
        <v>0</v>
      </c>
      <c r="M546" s="150">
        <v>0</v>
      </c>
      <c r="N546" s="150">
        <v>4.0900001525878906</v>
      </c>
      <c r="O546" s="150">
        <v>40</v>
      </c>
    </row>
    <row r="547" spans="1:15" x14ac:dyDescent="0.45">
      <c r="A547" t="s">
        <v>61</v>
      </c>
      <c r="B547" s="150">
        <v>2020</v>
      </c>
      <c r="C547" t="s">
        <v>197</v>
      </c>
      <c r="D547" t="s">
        <v>3535</v>
      </c>
      <c r="E547" t="s">
        <v>267</v>
      </c>
      <c r="F547" s="152">
        <v>129</v>
      </c>
      <c r="G547" s="150">
        <v>1</v>
      </c>
      <c r="H547" s="152">
        <v>6.75</v>
      </c>
      <c r="I547" s="150">
        <v>0</v>
      </c>
      <c r="J547" s="150">
        <v>0</v>
      </c>
      <c r="K547" s="150">
        <v>0</v>
      </c>
      <c r="L547" s="150">
        <v>0</v>
      </c>
      <c r="M547" s="150">
        <v>69</v>
      </c>
      <c r="N547" s="150">
        <v>4.0500001907348633</v>
      </c>
      <c r="O547" s="150">
        <v>40</v>
      </c>
    </row>
    <row r="548" spans="1:15" x14ac:dyDescent="0.45">
      <c r="A548" t="s">
        <v>61</v>
      </c>
      <c r="B548" s="150">
        <v>2020</v>
      </c>
      <c r="C548" t="s">
        <v>197</v>
      </c>
      <c r="D548" t="s">
        <v>3536</v>
      </c>
      <c r="E548" t="s">
        <v>267</v>
      </c>
      <c r="F548" s="152">
        <v>146</v>
      </c>
      <c r="G548" s="150">
        <v>0.5</v>
      </c>
      <c r="H548" s="152">
        <v>11.065693855285645</v>
      </c>
      <c r="I548" s="150">
        <v>0</v>
      </c>
      <c r="J548" s="150">
        <v>0</v>
      </c>
      <c r="K548" s="150">
        <v>0</v>
      </c>
      <c r="L548" s="150">
        <v>0</v>
      </c>
      <c r="M548" s="150">
        <v>9</v>
      </c>
      <c r="N548" s="150">
        <v>4</v>
      </c>
      <c r="O548" s="150">
        <v>35</v>
      </c>
    </row>
    <row r="549" spans="1:15" x14ac:dyDescent="0.45">
      <c r="A549" t="s">
        <v>61</v>
      </c>
      <c r="B549" s="150">
        <v>2020</v>
      </c>
      <c r="C549" t="s">
        <v>197</v>
      </c>
      <c r="D549" t="s">
        <v>3537</v>
      </c>
      <c r="E549" t="s">
        <v>267</v>
      </c>
      <c r="F549" s="152">
        <v>1332</v>
      </c>
      <c r="G549" s="150">
        <v>28.5</v>
      </c>
      <c r="H549" s="152">
        <v>13.443063735961914</v>
      </c>
      <c r="I549" s="150">
        <v>0</v>
      </c>
      <c r="J549" s="150">
        <v>0.10000000149011612</v>
      </c>
      <c r="K549" s="150">
        <v>0.1</v>
      </c>
      <c r="L549" s="150">
        <v>0</v>
      </c>
      <c r="M549" s="150">
        <v>849</v>
      </c>
      <c r="N549" s="150">
        <v>3.5999999046325684</v>
      </c>
      <c r="O549" s="150">
        <v>35</v>
      </c>
    </row>
    <row r="550" spans="1:15" x14ac:dyDescent="0.45">
      <c r="A550" t="s">
        <v>61</v>
      </c>
      <c r="B550" s="150">
        <v>2020</v>
      </c>
      <c r="C550" t="s">
        <v>3518</v>
      </c>
      <c r="D550" t="s">
        <v>3538</v>
      </c>
      <c r="E550" t="s">
        <v>267</v>
      </c>
      <c r="F550" s="152">
        <v>760</v>
      </c>
      <c r="G550" s="150">
        <v>52.5</v>
      </c>
      <c r="H550" s="152">
        <v>18.875999450683594</v>
      </c>
      <c r="I550" s="150">
        <v>0</v>
      </c>
      <c r="J550" s="150">
        <v>0</v>
      </c>
      <c r="K550" s="150">
        <v>0</v>
      </c>
      <c r="L550" s="150">
        <v>0</v>
      </c>
      <c r="M550" s="150">
        <v>10</v>
      </c>
      <c r="N550" s="150">
        <v>3.8599998950958252</v>
      </c>
      <c r="O550" s="150">
        <v>45</v>
      </c>
    </row>
    <row r="551" spans="1:15" x14ac:dyDescent="0.45">
      <c r="A551" t="s">
        <v>61</v>
      </c>
      <c r="B551" s="150">
        <v>2020</v>
      </c>
      <c r="C551" t="s">
        <v>3518</v>
      </c>
      <c r="D551" t="s">
        <v>3539</v>
      </c>
      <c r="E551" t="s">
        <v>267</v>
      </c>
      <c r="F551" s="152">
        <v>3806</v>
      </c>
      <c r="G551" s="150">
        <v>1035.5</v>
      </c>
      <c r="H551" s="152">
        <v>32.877426147460938</v>
      </c>
      <c r="I551" s="150">
        <v>0</v>
      </c>
      <c r="J551" s="150">
        <v>2.9999999329447746E-2</v>
      </c>
      <c r="K551" s="150">
        <v>0.03</v>
      </c>
      <c r="L551" s="150">
        <v>0</v>
      </c>
      <c r="M551" s="150">
        <v>45</v>
      </c>
      <c r="N551" s="150">
        <v>3.630000114440918</v>
      </c>
      <c r="O551" s="150">
        <v>45</v>
      </c>
    </row>
    <row r="552" spans="1:15" x14ac:dyDescent="0.45">
      <c r="A552" t="s">
        <v>61</v>
      </c>
      <c r="B552" s="150">
        <v>2020</v>
      </c>
      <c r="C552" t="s">
        <v>3518</v>
      </c>
      <c r="D552" t="s">
        <v>3540</v>
      </c>
      <c r="E552" t="s">
        <v>267</v>
      </c>
      <c r="F552" s="152">
        <v>11</v>
      </c>
      <c r="G552" s="150">
        <v>0</v>
      </c>
      <c r="H552" s="152">
        <v>18</v>
      </c>
      <c r="I552" s="150">
        <v>0</v>
      </c>
      <c r="J552" s="150">
        <v>0</v>
      </c>
      <c r="K552" s="150">
        <v>0</v>
      </c>
      <c r="L552" s="150">
        <v>0</v>
      </c>
      <c r="M552" s="150">
        <v>6</v>
      </c>
      <c r="N552" s="150">
        <v>4</v>
      </c>
      <c r="O552" s="150">
        <v>45</v>
      </c>
    </row>
    <row r="553" spans="1:15" x14ac:dyDescent="0.45">
      <c r="A553" t="s">
        <v>61</v>
      </c>
      <c r="B553" s="150">
        <v>2020</v>
      </c>
      <c r="C553" t="s">
        <v>3519</v>
      </c>
      <c r="D553" t="s">
        <v>3541</v>
      </c>
      <c r="E553" t="s">
        <v>107</v>
      </c>
      <c r="F553" s="152">
        <v>662</v>
      </c>
      <c r="G553" s="150">
        <v>0</v>
      </c>
      <c r="H553" s="152">
        <v>23.265792846679688</v>
      </c>
      <c r="I553" s="150">
        <v>0</v>
      </c>
      <c r="J553" s="150">
        <v>0</v>
      </c>
      <c r="K553" s="150">
        <v>0</v>
      </c>
      <c r="L553" s="150">
        <v>0</v>
      </c>
      <c r="M553" s="150">
        <v>13</v>
      </c>
      <c r="N553" s="150">
        <v>3.9000000953674316</v>
      </c>
      <c r="O553" s="150">
        <v>70</v>
      </c>
    </row>
    <row r="554" spans="1:15" x14ac:dyDescent="0.45">
      <c r="A554" t="s">
        <v>61</v>
      </c>
      <c r="B554" s="150">
        <v>2020</v>
      </c>
      <c r="C554" t="s">
        <v>3520</v>
      </c>
      <c r="D554" t="s">
        <v>3542</v>
      </c>
      <c r="E554" t="s">
        <v>107</v>
      </c>
      <c r="F554" s="152">
        <v>497</v>
      </c>
      <c r="G554" s="150">
        <v>171</v>
      </c>
      <c r="H554" s="152">
        <v>48.022220611572266</v>
      </c>
      <c r="I554" s="150">
        <v>0</v>
      </c>
      <c r="J554" s="150">
        <v>5.000000074505806E-2</v>
      </c>
      <c r="K554" s="150">
        <v>0.05</v>
      </c>
      <c r="L554" s="150">
        <v>0</v>
      </c>
      <c r="M554" s="150">
        <v>2</v>
      </c>
      <c r="N554" s="150">
        <v>3.5499999523162842</v>
      </c>
      <c r="O554" s="150">
        <v>60</v>
      </c>
    </row>
    <row r="555" spans="1:15" x14ac:dyDescent="0.45">
      <c r="A555" t="s">
        <v>61</v>
      </c>
      <c r="B555" s="150">
        <v>2020</v>
      </c>
      <c r="C555" t="s">
        <v>3521</v>
      </c>
      <c r="D555" t="s">
        <v>3543</v>
      </c>
      <c r="E555" t="s">
        <v>107</v>
      </c>
      <c r="F555" s="152">
        <v>0</v>
      </c>
      <c r="G555" s="150">
        <v>0</v>
      </c>
      <c r="H555" s="152"/>
      <c r="I555" s="150">
        <v>0</v>
      </c>
      <c r="J555" s="150">
        <v>0</v>
      </c>
      <c r="K555" s="150">
        <v>0</v>
      </c>
      <c r="L555" s="150">
        <v>0</v>
      </c>
      <c r="M555" s="150">
        <v>0</v>
      </c>
      <c r="N555" s="150"/>
      <c r="O555" s="150">
        <v>70</v>
      </c>
    </row>
    <row r="556" spans="1:15" x14ac:dyDescent="0.45">
      <c r="A556" t="s">
        <v>61</v>
      </c>
      <c r="B556" s="150">
        <v>2020</v>
      </c>
      <c r="C556" t="s">
        <v>3521</v>
      </c>
      <c r="D556" t="s">
        <v>3544</v>
      </c>
      <c r="E556" t="s">
        <v>107</v>
      </c>
      <c r="F556" s="152">
        <v>0</v>
      </c>
      <c r="G556" s="150">
        <v>0</v>
      </c>
      <c r="H556" s="152"/>
      <c r="I556" s="150">
        <v>0</v>
      </c>
      <c r="J556" s="150">
        <v>0</v>
      </c>
      <c r="K556" s="150">
        <v>0</v>
      </c>
      <c r="L556" s="150">
        <v>0</v>
      </c>
      <c r="M556" s="150">
        <v>0</v>
      </c>
      <c r="N556" s="150"/>
      <c r="O556" s="150">
        <v>70</v>
      </c>
    </row>
    <row r="557" spans="1:15" x14ac:dyDescent="0.45">
      <c r="A557" t="s">
        <v>61</v>
      </c>
      <c r="B557" s="150">
        <v>2020</v>
      </c>
      <c r="C557" t="s">
        <v>3521</v>
      </c>
      <c r="D557" t="s">
        <v>3545</v>
      </c>
      <c r="E557" t="s">
        <v>107</v>
      </c>
      <c r="F557" s="152">
        <v>0</v>
      </c>
      <c r="G557" s="150">
        <v>0</v>
      </c>
      <c r="H557" s="152"/>
      <c r="I557" s="150">
        <v>0</v>
      </c>
      <c r="J557" s="150">
        <v>0</v>
      </c>
      <c r="K557" s="150">
        <v>0</v>
      </c>
      <c r="L557" s="150">
        <v>0</v>
      </c>
      <c r="M557" s="150">
        <v>0</v>
      </c>
      <c r="N557" s="150"/>
      <c r="O557" s="150">
        <v>70</v>
      </c>
    </row>
    <row r="558" spans="1:15" x14ac:dyDescent="0.45">
      <c r="A558" t="s">
        <v>61</v>
      </c>
      <c r="B558" s="150">
        <v>2020</v>
      </c>
      <c r="C558" t="s">
        <v>3521</v>
      </c>
      <c r="D558" t="s">
        <v>3546</v>
      </c>
      <c r="E558" t="s">
        <v>107</v>
      </c>
      <c r="F558" s="152">
        <v>0</v>
      </c>
      <c r="G558" s="150">
        <v>0</v>
      </c>
      <c r="H558" s="152"/>
      <c r="I558" s="150">
        <v>0</v>
      </c>
      <c r="J558" s="150">
        <v>0</v>
      </c>
      <c r="K558" s="150">
        <v>0</v>
      </c>
      <c r="L558" s="150">
        <v>0</v>
      </c>
      <c r="M558" s="150">
        <v>0</v>
      </c>
      <c r="N558" s="150"/>
      <c r="O558" s="150">
        <v>45</v>
      </c>
    </row>
    <row r="559" spans="1:15" x14ac:dyDescent="0.45">
      <c r="A559" t="s">
        <v>61</v>
      </c>
      <c r="B559" s="150">
        <v>2020</v>
      </c>
      <c r="C559" t="s">
        <v>3521</v>
      </c>
      <c r="D559" t="s">
        <v>3547</v>
      </c>
      <c r="E559" t="s">
        <v>107</v>
      </c>
      <c r="F559" s="152">
        <v>0</v>
      </c>
      <c r="G559" s="150">
        <v>0</v>
      </c>
      <c r="H559" s="152"/>
      <c r="I559" s="150">
        <v>0</v>
      </c>
      <c r="J559" s="150">
        <v>0</v>
      </c>
      <c r="K559" s="150">
        <v>0</v>
      </c>
      <c r="L559" s="150">
        <v>0</v>
      </c>
      <c r="M559" s="150">
        <v>0</v>
      </c>
      <c r="N559" s="150"/>
      <c r="O559" s="150">
        <v>70</v>
      </c>
    </row>
    <row r="560" spans="1:15" x14ac:dyDescent="0.45">
      <c r="A560" t="s">
        <v>61</v>
      </c>
      <c r="B560" s="150">
        <v>2020</v>
      </c>
      <c r="C560" t="s">
        <v>3521</v>
      </c>
      <c r="D560" t="s">
        <v>3548</v>
      </c>
      <c r="E560" t="s">
        <v>107</v>
      </c>
      <c r="F560" s="152">
        <v>0</v>
      </c>
      <c r="G560" s="150">
        <v>0</v>
      </c>
      <c r="H560" s="152"/>
      <c r="I560" s="150">
        <v>0</v>
      </c>
      <c r="J560" s="150">
        <v>0</v>
      </c>
      <c r="K560" s="150">
        <v>0</v>
      </c>
      <c r="L560" s="150">
        <v>0</v>
      </c>
      <c r="M560" s="150">
        <v>0</v>
      </c>
      <c r="N560" s="150"/>
      <c r="O560" s="150">
        <v>70</v>
      </c>
    </row>
    <row r="561" spans="1:15" x14ac:dyDescent="0.45">
      <c r="A561" t="s">
        <v>61</v>
      </c>
      <c r="B561" s="150">
        <v>2020</v>
      </c>
      <c r="C561" t="s">
        <v>3521</v>
      </c>
      <c r="D561" t="s">
        <v>3549</v>
      </c>
      <c r="E561" t="s">
        <v>107</v>
      </c>
      <c r="F561" s="152">
        <v>3</v>
      </c>
      <c r="G561" s="150">
        <v>0</v>
      </c>
      <c r="H561" s="152">
        <v>28.333333969116211</v>
      </c>
      <c r="I561" s="150">
        <v>0</v>
      </c>
      <c r="J561" s="150">
        <v>0</v>
      </c>
      <c r="K561" s="150">
        <v>0</v>
      </c>
      <c r="L561" s="150">
        <v>0</v>
      </c>
      <c r="M561" s="150">
        <v>0</v>
      </c>
      <c r="N561" s="150">
        <v>4</v>
      </c>
      <c r="O561" s="150">
        <v>70</v>
      </c>
    </row>
    <row r="562" spans="1:15" x14ac:dyDescent="0.45">
      <c r="A562" t="s">
        <v>61</v>
      </c>
      <c r="B562" s="150">
        <v>2020</v>
      </c>
      <c r="C562" t="s">
        <v>3521</v>
      </c>
      <c r="D562" t="s">
        <v>3550</v>
      </c>
      <c r="E562" t="s">
        <v>107</v>
      </c>
      <c r="F562" s="152">
        <v>34</v>
      </c>
      <c r="G562" s="150">
        <v>0</v>
      </c>
      <c r="H562" s="152">
        <v>11.088234901428223</v>
      </c>
      <c r="I562" s="150">
        <v>0</v>
      </c>
      <c r="J562" s="150">
        <v>0</v>
      </c>
      <c r="K562" s="150">
        <v>0</v>
      </c>
      <c r="L562" s="150">
        <v>0</v>
      </c>
      <c r="M562" s="150">
        <v>0</v>
      </c>
      <c r="N562" s="150">
        <v>4.1999998092651367</v>
      </c>
      <c r="O562" s="150">
        <v>45</v>
      </c>
    </row>
    <row r="563" spans="1:15" x14ac:dyDescent="0.45">
      <c r="A563" t="s">
        <v>61</v>
      </c>
      <c r="B563" s="150">
        <v>2020</v>
      </c>
      <c r="C563" t="s">
        <v>3521</v>
      </c>
      <c r="D563" t="s">
        <v>3551</v>
      </c>
      <c r="E563" t="s">
        <v>107</v>
      </c>
      <c r="F563" s="152">
        <v>0</v>
      </c>
      <c r="G563" s="150">
        <v>0</v>
      </c>
      <c r="H563" s="152"/>
      <c r="I563" s="150">
        <v>0</v>
      </c>
      <c r="J563" s="150">
        <v>0</v>
      </c>
      <c r="K563" s="150">
        <v>0</v>
      </c>
      <c r="L563" s="150">
        <v>0</v>
      </c>
      <c r="M563" s="150">
        <v>0</v>
      </c>
      <c r="N563" s="150"/>
      <c r="O563" s="150">
        <v>70</v>
      </c>
    </row>
    <row r="564" spans="1:15" x14ac:dyDescent="0.45">
      <c r="A564" t="s">
        <v>61</v>
      </c>
      <c r="B564" s="150">
        <v>2020</v>
      </c>
      <c r="C564" t="s">
        <v>3522</v>
      </c>
      <c r="D564" t="s">
        <v>3552</v>
      </c>
      <c r="E564" t="s">
        <v>107</v>
      </c>
      <c r="F564" s="152">
        <v>0</v>
      </c>
      <c r="G564" s="150">
        <v>0</v>
      </c>
      <c r="H564" s="152"/>
      <c r="I564" s="150">
        <v>0</v>
      </c>
      <c r="J564" s="150">
        <v>0</v>
      </c>
      <c r="K564" s="150">
        <v>0</v>
      </c>
      <c r="L564" s="150">
        <v>0</v>
      </c>
      <c r="M564" s="150">
        <v>0</v>
      </c>
      <c r="N564" s="150"/>
      <c r="O564" s="150">
        <v>60</v>
      </c>
    </row>
    <row r="565" spans="1:15" x14ac:dyDescent="0.45">
      <c r="A565" t="s">
        <v>61</v>
      </c>
      <c r="B565" s="150">
        <v>2020</v>
      </c>
      <c r="C565" t="s">
        <v>3522</v>
      </c>
      <c r="D565" t="s">
        <v>3553</v>
      </c>
      <c r="E565" t="s">
        <v>107</v>
      </c>
      <c r="F565" s="152">
        <v>281</v>
      </c>
      <c r="G565" s="150">
        <v>194</v>
      </c>
      <c r="H565" s="152">
        <v>58.790035247802734</v>
      </c>
      <c r="I565" s="150">
        <v>0</v>
      </c>
      <c r="J565" s="150">
        <v>0</v>
      </c>
      <c r="K565" s="150">
        <v>0</v>
      </c>
      <c r="L565" s="150">
        <v>0</v>
      </c>
      <c r="M565" s="150">
        <v>0</v>
      </c>
      <c r="N565" s="150">
        <v>3.9000000953674316</v>
      </c>
      <c r="O565" s="150">
        <v>60</v>
      </c>
    </row>
    <row r="566" spans="1:15" x14ac:dyDescent="0.45">
      <c r="A566" t="s">
        <v>61</v>
      </c>
      <c r="B566" s="150">
        <v>2020</v>
      </c>
      <c r="C566" t="s">
        <v>3523</v>
      </c>
      <c r="D566" t="s">
        <v>3554</v>
      </c>
      <c r="E566" t="s">
        <v>267</v>
      </c>
      <c r="F566" s="152">
        <v>9</v>
      </c>
      <c r="G566" s="150">
        <v>0</v>
      </c>
      <c r="H566" s="152">
        <v>13.44444465637207</v>
      </c>
      <c r="I566" s="150">
        <v>0</v>
      </c>
      <c r="J566" s="150">
        <v>0</v>
      </c>
      <c r="K566" s="150">
        <v>0</v>
      </c>
      <c r="L566" s="150">
        <v>0</v>
      </c>
      <c r="M566" s="150">
        <v>0</v>
      </c>
      <c r="N566" s="150">
        <v>5</v>
      </c>
      <c r="O566" s="150">
        <v>45</v>
      </c>
    </row>
    <row r="567" spans="1:15" x14ac:dyDescent="0.45">
      <c r="A567" t="s">
        <v>61</v>
      </c>
      <c r="B567" s="150">
        <v>2020</v>
      </c>
      <c r="C567" t="s">
        <v>3523</v>
      </c>
      <c r="D567" t="s">
        <v>3555</v>
      </c>
      <c r="E567" t="s">
        <v>267</v>
      </c>
      <c r="F567" s="152">
        <v>20</v>
      </c>
      <c r="G567" s="150">
        <v>4</v>
      </c>
      <c r="H567" s="152">
        <v>31.799999237060547</v>
      </c>
      <c r="I567" s="150">
        <v>0</v>
      </c>
      <c r="J567" s="150">
        <v>0</v>
      </c>
      <c r="K567" s="150">
        <v>0.1</v>
      </c>
      <c r="L567" s="150">
        <v>0</v>
      </c>
      <c r="M567" s="150">
        <v>0</v>
      </c>
      <c r="N567" s="150">
        <v>3.9000000953674316</v>
      </c>
      <c r="O567" s="150">
        <v>40</v>
      </c>
    </row>
    <row r="568" spans="1:15" x14ac:dyDescent="0.45">
      <c r="A568" t="s">
        <v>61</v>
      </c>
      <c r="B568" s="150">
        <v>2020</v>
      </c>
      <c r="C568" t="s">
        <v>3523</v>
      </c>
      <c r="D568" t="s">
        <v>3556</v>
      </c>
      <c r="E568" t="s">
        <v>267</v>
      </c>
      <c r="F568" s="152">
        <v>95</v>
      </c>
      <c r="G568" s="150">
        <v>5</v>
      </c>
      <c r="H568" s="152">
        <v>17.589473724365234</v>
      </c>
      <c r="I568" s="150">
        <v>0</v>
      </c>
      <c r="J568" s="150">
        <v>0</v>
      </c>
      <c r="K568" s="150">
        <v>0</v>
      </c>
      <c r="L568" s="150">
        <v>0</v>
      </c>
      <c r="M568" s="150">
        <v>0</v>
      </c>
      <c r="N568" s="150">
        <v>4.869999885559082</v>
      </c>
      <c r="O568" s="150">
        <v>35</v>
      </c>
    </row>
    <row r="569" spans="1:15" x14ac:dyDescent="0.45">
      <c r="A569" t="s">
        <v>61</v>
      </c>
      <c r="B569" s="150">
        <v>2020</v>
      </c>
      <c r="C569" t="s">
        <v>3523</v>
      </c>
      <c r="D569" t="s">
        <v>3557</v>
      </c>
      <c r="E569" t="s">
        <v>267</v>
      </c>
      <c r="F569" s="152">
        <v>8</v>
      </c>
      <c r="G569" s="150">
        <v>0</v>
      </c>
      <c r="H569" s="152">
        <v>15.5</v>
      </c>
      <c r="I569" s="150">
        <v>0</v>
      </c>
      <c r="J569" s="150">
        <v>0</v>
      </c>
      <c r="K569" s="150">
        <v>0</v>
      </c>
      <c r="L569" s="150">
        <v>0</v>
      </c>
      <c r="M569" s="150">
        <v>0</v>
      </c>
      <c r="N569" s="150">
        <v>4.5</v>
      </c>
      <c r="O569" s="150">
        <v>35</v>
      </c>
    </row>
    <row r="570" spans="1:15" x14ac:dyDescent="0.45">
      <c r="A570" t="s">
        <v>61</v>
      </c>
      <c r="B570" s="150">
        <v>2020</v>
      </c>
      <c r="C570" t="s">
        <v>3523</v>
      </c>
      <c r="D570" t="s">
        <v>3558</v>
      </c>
      <c r="E570" t="s">
        <v>267</v>
      </c>
      <c r="F570" s="152">
        <v>0</v>
      </c>
      <c r="G570" s="150">
        <v>0</v>
      </c>
      <c r="H570" s="152"/>
      <c r="I570" s="150">
        <v>0</v>
      </c>
      <c r="J570" s="150">
        <v>0</v>
      </c>
      <c r="K570" s="150">
        <v>0</v>
      </c>
      <c r="L570" s="150">
        <v>0</v>
      </c>
      <c r="M570" s="150">
        <v>0</v>
      </c>
      <c r="N570" s="150"/>
      <c r="O570" s="150">
        <v>40</v>
      </c>
    </row>
    <row r="571" spans="1:15" x14ac:dyDescent="0.45">
      <c r="A571" t="s">
        <v>61</v>
      </c>
      <c r="B571" s="150">
        <v>2020</v>
      </c>
      <c r="C571" t="s">
        <v>3523</v>
      </c>
      <c r="D571" t="s">
        <v>3559</v>
      </c>
      <c r="E571" t="s">
        <v>267</v>
      </c>
      <c r="F571" s="152">
        <v>0</v>
      </c>
      <c r="G571" s="150">
        <v>0</v>
      </c>
      <c r="H571" s="152"/>
      <c r="I571" s="150">
        <v>0</v>
      </c>
      <c r="J571" s="150">
        <v>0</v>
      </c>
      <c r="K571" s="150">
        <v>0</v>
      </c>
      <c r="L571" s="150">
        <v>0</v>
      </c>
      <c r="M571" s="150">
        <v>0</v>
      </c>
      <c r="N571" s="150"/>
      <c r="O571" s="150">
        <v>35</v>
      </c>
    </row>
    <row r="572" spans="1:15" x14ac:dyDescent="0.45">
      <c r="A572" t="s">
        <v>61</v>
      </c>
      <c r="B572" s="150">
        <v>2020</v>
      </c>
      <c r="C572" t="s">
        <v>3523</v>
      </c>
      <c r="D572" t="s">
        <v>3560</v>
      </c>
      <c r="E572" t="s">
        <v>267</v>
      </c>
      <c r="F572" s="152">
        <v>102</v>
      </c>
      <c r="G572" s="150">
        <v>31.5</v>
      </c>
      <c r="H572" s="152">
        <v>34.253730773925781</v>
      </c>
      <c r="I572" s="150">
        <v>0</v>
      </c>
      <c r="J572" s="150">
        <v>0</v>
      </c>
      <c r="K572" s="150">
        <v>0</v>
      </c>
      <c r="L572" s="150">
        <v>0</v>
      </c>
      <c r="M572" s="150">
        <v>35</v>
      </c>
      <c r="N572" s="150">
        <v>4</v>
      </c>
      <c r="O572" s="150">
        <v>35</v>
      </c>
    </row>
    <row r="573" spans="1:15" x14ac:dyDescent="0.45">
      <c r="A573" t="s">
        <v>61</v>
      </c>
      <c r="B573" s="150">
        <v>2020</v>
      </c>
      <c r="C573" t="s">
        <v>3523</v>
      </c>
      <c r="D573" t="s">
        <v>3561</v>
      </c>
      <c r="E573" t="s">
        <v>267</v>
      </c>
      <c r="F573" s="152">
        <v>0</v>
      </c>
      <c r="G573" s="150">
        <v>0</v>
      </c>
      <c r="H573" s="152"/>
      <c r="I573" s="150">
        <v>0</v>
      </c>
      <c r="J573" s="150">
        <v>0</v>
      </c>
      <c r="K573" s="150">
        <v>0</v>
      </c>
      <c r="L573" s="150">
        <v>0</v>
      </c>
      <c r="M573" s="150">
        <v>0</v>
      </c>
      <c r="N573" s="150"/>
      <c r="O573" s="150">
        <v>35</v>
      </c>
    </row>
    <row r="574" spans="1:15" x14ac:dyDescent="0.45">
      <c r="A574" t="s">
        <v>61</v>
      </c>
      <c r="B574" s="150">
        <v>2020</v>
      </c>
      <c r="C574" t="s">
        <v>3523</v>
      </c>
      <c r="D574" t="s">
        <v>3562</v>
      </c>
      <c r="E574" t="s">
        <v>267</v>
      </c>
      <c r="F574" s="152">
        <v>9</v>
      </c>
      <c r="G574" s="150">
        <v>0</v>
      </c>
      <c r="H574" s="152">
        <v>19.44444465637207</v>
      </c>
      <c r="I574" s="150">
        <v>0</v>
      </c>
      <c r="J574" s="150">
        <v>0</v>
      </c>
      <c r="K574" s="150">
        <v>0</v>
      </c>
      <c r="L574" s="150">
        <v>0</v>
      </c>
      <c r="M574" s="150">
        <v>0</v>
      </c>
      <c r="N574" s="150">
        <v>4.1100001335144043</v>
      </c>
      <c r="O574" s="150">
        <v>40</v>
      </c>
    </row>
    <row r="575" spans="1:15" x14ac:dyDescent="0.45">
      <c r="A575" t="s">
        <v>61</v>
      </c>
      <c r="B575" s="150">
        <v>2020</v>
      </c>
      <c r="C575" t="s">
        <v>3524</v>
      </c>
      <c r="D575" t="s">
        <v>3563</v>
      </c>
      <c r="E575" t="s">
        <v>267</v>
      </c>
      <c r="F575" s="152">
        <v>25</v>
      </c>
      <c r="G575" s="150">
        <v>10</v>
      </c>
      <c r="H575" s="152">
        <v>33.159999847412109</v>
      </c>
      <c r="I575" s="150">
        <v>0</v>
      </c>
      <c r="J575" s="150">
        <v>0</v>
      </c>
      <c r="K575" s="150">
        <v>0.04</v>
      </c>
      <c r="L575" s="150">
        <v>0</v>
      </c>
      <c r="M575" s="150">
        <v>0</v>
      </c>
      <c r="N575" s="150">
        <v>4.1599998474121094</v>
      </c>
      <c r="O575" s="150">
        <v>40</v>
      </c>
    </row>
    <row r="576" spans="1:15" x14ac:dyDescent="0.45">
      <c r="A576" t="s">
        <v>62</v>
      </c>
      <c r="B576" s="150">
        <v>2020</v>
      </c>
      <c r="C576" t="s">
        <v>3515</v>
      </c>
      <c r="D576" t="s">
        <v>3526</v>
      </c>
      <c r="E576" t="s">
        <v>107</v>
      </c>
      <c r="F576" s="152">
        <v>0</v>
      </c>
      <c r="G576" s="150">
        <v>0</v>
      </c>
      <c r="H576" s="152"/>
      <c r="I576" s="150">
        <v>0</v>
      </c>
      <c r="J576" s="150">
        <v>0</v>
      </c>
      <c r="K576" s="150">
        <v>0</v>
      </c>
      <c r="L576" s="150">
        <v>0</v>
      </c>
      <c r="M576" s="150">
        <v>0</v>
      </c>
      <c r="N576" s="150"/>
      <c r="O576" s="150">
        <v>70</v>
      </c>
    </row>
    <row r="577" spans="1:15" x14ac:dyDescent="0.45">
      <c r="A577" t="s">
        <v>62</v>
      </c>
      <c r="B577" s="150">
        <v>2020</v>
      </c>
      <c r="C577" t="s">
        <v>3515</v>
      </c>
      <c r="D577" t="s">
        <v>3527</v>
      </c>
      <c r="E577" t="s">
        <v>107</v>
      </c>
      <c r="F577" s="152">
        <v>9.2317304611206055</v>
      </c>
      <c r="G577" s="150">
        <v>0</v>
      </c>
      <c r="H577" s="152">
        <v>44.919792175292969</v>
      </c>
      <c r="I577" s="150">
        <v>2.9999999329447746E-2</v>
      </c>
      <c r="J577" s="150">
        <v>0.20000000298023224</v>
      </c>
      <c r="K577" s="150">
        <v>0.03</v>
      </c>
      <c r="L577" s="150">
        <v>0</v>
      </c>
      <c r="M577" s="150">
        <v>0</v>
      </c>
      <c r="N577" s="150">
        <v>2.7400000095367432</v>
      </c>
      <c r="O577" s="150">
        <v>70</v>
      </c>
    </row>
    <row r="578" spans="1:15" x14ac:dyDescent="0.45">
      <c r="A578" t="s">
        <v>62</v>
      </c>
      <c r="B578" s="150">
        <v>2020</v>
      </c>
      <c r="C578" t="s">
        <v>3515</v>
      </c>
      <c r="D578" t="s">
        <v>3528</v>
      </c>
      <c r="E578" t="s">
        <v>107</v>
      </c>
      <c r="F578" s="152">
        <v>67.39300537109375</v>
      </c>
      <c r="G578" s="150">
        <v>1.1405773162841797</v>
      </c>
      <c r="H578" s="152">
        <v>11.765816688537598</v>
      </c>
      <c r="I578" s="150">
        <v>0</v>
      </c>
      <c r="J578" s="150">
        <v>0.10000000149011612</v>
      </c>
      <c r="K578" s="150">
        <v>0</v>
      </c>
      <c r="L578" s="150">
        <v>0</v>
      </c>
      <c r="M578" s="150">
        <v>2</v>
      </c>
      <c r="N578" s="150">
        <v>2.9300000667572021</v>
      </c>
      <c r="O578" s="150">
        <v>45</v>
      </c>
    </row>
    <row r="579" spans="1:15" x14ac:dyDescent="0.45">
      <c r="A579" t="s">
        <v>62</v>
      </c>
      <c r="B579" s="150">
        <v>2020</v>
      </c>
      <c r="C579" t="s">
        <v>3516</v>
      </c>
      <c r="D579" t="s">
        <v>3529</v>
      </c>
      <c r="E579" t="s">
        <v>107</v>
      </c>
      <c r="F579" s="152">
        <v>0</v>
      </c>
      <c r="G579" s="150">
        <v>0</v>
      </c>
      <c r="H579" s="152"/>
      <c r="I579" s="150">
        <v>0</v>
      </c>
      <c r="J579" s="150">
        <v>0</v>
      </c>
      <c r="K579" s="150">
        <v>0</v>
      </c>
      <c r="L579" s="150">
        <v>0</v>
      </c>
      <c r="M579" s="150">
        <v>0</v>
      </c>
      <c r="N579" s="150"/>
      <c r="O579" s="150">
        <v>60</v>
      </c>
    </row>
    <row r="580" spans="1:15" x14ac:dyDescent="0.45">
      <c r="A580" t="s">
        <v>62</v>
      </c>
      <c r="B580" s="150">
        <v>2020</v>
      </c>
      <c r="C580" t="s">
        <v>3516</v>
      </c>
      <c r="D580" t="s">
        <v>3530</v>
      </c>
      <c r="E580" t="s">
        <v>107</v>
      </c>
      <c r="F580" s="152">
        <v>1252.1568603515625</v>
      </c>
      <c r="G580" s="150">
        <v>90.8355712890625</v>
      </c>
      <c r="H580" s="152">
        <v>35.125072479248047</v>
      </c>
      <c r="I580" s="150">
        <v>5.000000074505806E-2</v>
      </c>
      <c r="J580" s="150">
        <v>0.10000000149011612</v>
      </c>
      <c r="K580" s="150">
        <v>0.05</v>
      </c>
      <c r="L580" s="150">
        <v>0</v>
      </c>
      <c r="M580" s="150">
        <v>0</v>
      </c>
      <c r="N580" s="150">
        <v>2.869999885559082</v>
      </c>
      <c r="O580" s="150">
        <v>60</v>
      </c>
    </row>
    <row r="581" spans="1:15" x14ac:dyDescent="0.45">
      <c r="A581" t="s">
        <v>62</v>
      </c>
      <c r="B581" s="150">
        <v>2020</v>
      </c>
      <c r="C581" t="s">
        <v>3516</v>
      </c>
      <c r="D581" t="s">
        <v>3531</v>
      </c>
      <c r="E581" t="s">
        <v>107</v>
      </c>
      <c r="F581" s="152">
        <v>0</v>
      </c>
      <c r="G581" s="150">
        <v>0</v>
      </c>
      <c r="H581" s="152"/>
      <c r="I581" s="150">
        <v>0</v>
      </c>
      <c r="J581" s="150">
        <v>0</v>
      </c>
      <c r="K581" s="150">
        <v>0</v>
      </c>
      <c r="L581" s="150">
        <v>0</v>
      </c>
      <c r="M581" s="150">
        <v>0</v>
      </c>
      <c r="N581" s="150"/>
      <c r="O581" s="150">
        <v>60</v>
      </c>
    </row>
    <row r="582" spans="1:15" x14ac:dyDescent="0.45">
      <c r="A582" t="s">
        <v>62</v>
      </c>
      <c r="B582" s="150">
        <v>2020</v>
      </c>
      <c r="C582" t="s">
        <v>3569</v>
      </c>
      <c r="D582" t="s">
        <v>3570</v>
      </c>
      <c r="E582" t="s">
        <v>267</v>
      </c>
      <c r="F582" s="152">
        <v>9018</v>
      </c>
      <c r="G582" s="150">
        <v>187</v>
      </c>
      <c r="H582" s="152">
        <v>39.732147216796875</v>
      </c>
      <c r="I582" s="150">
        <v>4.999999888241291E-3</v>
      </c>
      <c r="J582" s="150">
        <v>5.000000074505806E-2</v>
      </c>
      <c r="K582" s="150">
        <v>0.05</v>
      </c>
      <c r="L582" s="150">
        <v>0</v>
      </c>
      <c r="M582" s="150">
        <v>3291</v>
      </c>
      <c r="N582" s="150">
        <v>2.940000057220459</v>
      </c>
      <c r="O582" s="150">
        <v>60</v>
      </c>
    </row>
    <row r="583" spans="1:15" x14ac:dyDescent="0.45">
      <c r="A583" t="s">
        <v>62</v>
      </c>
      <c r="B583" s="150">
        <v>2020</v>
      </c>
      <c r="C583" t="s">
        <v>3569</v>
      </c>
      <c r="D583" t="s">
        <v>3571</v>
      </c>
      <c r="E583" t="s">
        <v>267</v>
      </c>
      <c r="F583" s="152">
        <v>100</v>
      </c>
      <c r="G583" s="150">
        <v>0</v>
      </c>
      <c r="H583" s="152">
        <v>36.819999694824219</v>
      </c>
      <c r="I583" s="150">
        <v>0</v>
      </c>
      <c r="J583" s="150">
        <v>0</v>
      </c>
      <c r="K583" s="150">
        <v>0</v>
      </c>
      <c r="L583" s="150">
        <v>0</v>
      </c>
      <c r="M583" s="150">
        <v>0</v>
      </c>
      <c r="N583" s="150"/>
      <c r="O583" s="150">
        <v>60</v>
      </c>
    </row>
    <row r="584" spans="1:15" x14ac:dyDescent="0.45">
      <c r="A584" t="s">
        <v>62</v>
      </c>
      <c r="B584" s="150">
        <v>2020</v>
      </c>
      <c r="C584" t="s">
        <v>3569</v>
      </c>
      <c r="D584" t="s">
        <v>3510</v>
      </c>
      <c r="E584" t="s">
        <v>267</v>
      </c>
      <c r="F584" s="152">
        <v>12581</v>
      </c>
      <c r="G584" s="150">
        <v>3460</v>
      </c>
      <c r="H584" s="152">
        <v>28.701227188110352</v>
      </c>
      <c r="I584" s="150">
        <v>9.9999997764825821E-3</v>
      </c>
      <c r="J584" s="150">
        <v>7.9999998211860657E-2</v>
      </c>
      <c r="K584" s="150">
        <v>0.11</v>
      </c>
      <c r="L584" s="150">
        <v>0</v>
      </c>
      <c r="M584" s="150">
        <v>2396</v>
      </c>
      <c r="N584" s="150">
        <v>2.9000000953674316</v>
      </c>
      <c r="O584" s="150">
        <v>45</v>
      </c>
    </row>
    <row r="585" spans="1:15" x14ac:dyDescent="0.45">
      <c r="A585" t="s">
        <v>62</v>
      </c>
      <c r="B585" s="150">
        <v>2020</v>
      </c>
      <c r="C585" t="s">
        <v>3517</v>
      </c>
      <c r="D585" t="s">
        <v>3532</v>
      </c>
      <c r="E585" t="s">
        <v>267</v>
      </c>
      <c r="F585" s="152">
        <v>0</v>
      </c>
      <c r="G585" s="150"/>
      <c r="H585" s="152"/>
      <c r="I585" s="150">
        <v>0</v>
      </c>
      <c r="J585" s="150">
        <v>0.30000001192092896</v>
      </c>
      <c r="K585" s="150">
        <v>0</v>
      </c>
      <c r="L585" s="150">
        <v>0</v>
      </c>
      <c r="M585" s="150">
        <v>0</v>
      </c>
      <c r="N585" s="150">
        <v>2.7000000476837158</v>
      </c>
      <c r="O585" s="150"/>
    </row>
    <row r="586" spans="1:15" x14ac:dyDescent="0.45">
      <c r="A586" t="s">
        <v>62</v>
      </c>
      <c r="B586" s="150">
        <v>2020</v>
      </c>
      <c r="C586" t="s">
        <v>197</v>
      </c>
      <c r="D586" t="s">
        <v>3533</v>
      </c>
      <c r="E586" t="s">
        <v>267</v>
      </c>
      <c r="F586" s="152">
        <v>0</v>
      </c>
      <c r="G586" s="150">
        <v>0</v>
      </c>
      <c r="H586" s="152"/>
      <c r="I586" s="150">
        <v>0</v>
      </c>
      <c r="J586" s="150">
        <v>0</v>
      </c>
      <c r="K586" s="150">
        <v>0</v>
      </c>
      <c r="L586" s="150">
        <v>0</v>
      </c>
      <c r="M586" s="150">
        <v>0</v>
      </c>
      <c r="N586" s="150"/>
      <c r="O586" s="150">
        <v>45</v>
      </c>
    </row>
    <row r="587" spans="1:15" x14ac:dyDescent="0.45">
      <c r="A587" t="s">
        <v>62</v>
      </c>
      <c r="B587" s="150">
        <v>2020</v>
      </c>
      <c r="C587" t="s">
        <v>197</v>
      </c>
      <c r="D587" t="s">
        <v>3534</v>
      </c>
      <c r="E587" t="s">
        <v>267</v>
      </c>
      <c r="F587" s="152">
        <v>57</v>
      </c>
      <c r="G587" s="150">
        <v>1</v>
      </c>
      <c r="H587" s="152">
        <v>10.763636589050293</v>
      </c>
      <c r="I587" s="150">
        <v>0</v>
      </c>
      <c r="J587" s="150">
        <v>5.000000074505806E-2</v>
      </c>
      <c r="K587" s="150">
        <v>0.02</v>
      </c>
      <c r="L587" s="150">
        <v>0</v>
      </c>
      <c r="M587" s="150">
        <v>2</v>
      </c>
      <c r="N587" s="150">
        <v>3.1500000953674316</v>
      </c>
      <c r="O587" s="150">
        <v>40</v>
      </c>
    </row>
    <row r="588" spans="1:15" x14ac:dyDescent="0.45">
      <c r="A588" t="s">
        <v>62</v>
      </c>
      <c r="B588" s="150">
        <v>2020</v>
      </c>
      <c r="C588" t="s">
        <v>197</v>
      </c>
      <c r="D588" t="s">
        <v>3535</v>
      </c>
      <c r="E588" t="s">
        <v>267</v>
      </c>
      <c r="F588" s="152">
        <v>180</v>
      </c>
      <c r="G588" s="150">
        <v>0</v>
      </c>
      <c r="H588" s="152">
        <v>12.035927772521973</v>
      </c>
      <c r="I588" s="150">
        <v>0</v>
      </c>
      <c r="J588" s="150">
        <v>5.000000074505806E-2</v>
      </c>
      <c r="K588" s="150">
        <v>0.05</v>
      </c>
      <c r="L588" s="150">
        <v>0</v>
      </c>
      <c r="M588" s="150">
        <v>13</v>
      </c>
      <c r="N588" s="150">
        <v>3.1500000953674316</v>
      </c>
      <c r="O588" s="150">
        <v>40</v>
      </c>
    </row>
    <row r="589" spans="1:15" x14ac:dyDescent="0.45">
      <c r="A589" t="s">
        <v>62</v>
      </c>
      <c r="B589" s="150">
        <v>2020</v>
      </c>
      <c r="C589" t="s">
        <v>197</v>
      </c>
      <c r="D589" t="s">
        <v>3536</v>
      </c>
      <c r="E589" t="s">
        <v>267</v>
      </c>
      <c r="F589" s="152">
        <v>0</v>
      </c>
      <c r="G589" s="150">
        <v>0</v>
      </c>
      <c r="H589" s="152"/>
      <c r="I589" s="150">
        <v>0</v>
      </c>
      <c r="J589" s="150">
        <v>0</v>
      </c>
      <c r="K589" s="150">
        <v>0</v>
      </c>
      <c r="L589" s="150">
        <v>0</v>
      </c>
      <c r="M589" s="150">
        <v>0</v>
      </c>
      <c r="N589" s="150"/>
      <c r="O589" s="150">
        <v>35</v>
      </c>
    </row>
    <row r="590" spans="1:15" x14ac:dyDescent="0.45">
      <c r="A590" t="s">
        <v>62</v>
      </c>
      <c r="B590" s="150">
        <v>2020</v>
      </c>
      <c r="C590" t="s">
        <v>197</v>
      </c>
      <c r="D590" t="s">
        <v>3537</v>
      </c>
      <c r="E590" t="s">
        <v>267</v>
      </c>
      <c r="F590" s="152">
        <v>3935</v>
      </c>
      <c r="G590" s="150">
        <v>605</v>
      </c>
      <c r="H590" s="152">
        <v>17.012273788452148</v>
      </c>
      <c r="I590" s="150">
        <v>0.10000000149011612</v>
      </c>
      <c r="J590" s="150">
        <v>0.10000000149011612</v>
      </c>
      <c r="K590" s="150">
        <v>0.15</v>
      </c>
      <c r="L590" s="150">
        <v>0</v>
      </c>
      <c r="M590" s="150">
        <v>24</v>
      </c>
      <c r="N590" s="150">
        <v>2.9000000953674316</v>
      </c>
      <c r="O590" s="150">
        <v>35</v>
      </c>
    </row>
    <row r="591" spans="1:15" x14ac:dyDescent="0.45">
      <c r="A591" t="s">
        <v>62</v>
      </c>
      <c r="B591" s="150">
        <v>2020</v>
      </c>
      <c r="C591" t="s">
        <v>3518</v>
      </c>
      <c r="D591" t="s">
        <v>3538</v>
      </c>
      <c r="E591" t="s">
        <v>267</v>
      </c>
      <c r="F591" s="152">
        <v>541</v>
      </c>
      <c r="G591" s="150">
        <v>28</v>
      </c>
      <c r="H591" s="152">
        <v>18.197872161865234</v>
      </c>
      <c r="I591" s="150">
        <v>9.9999997764825821E-3</v>
      </c>
      <c r="J591" s="150">
        <v>9.9999997764825821E-3</v>
      </c>
      <c r="K591" s="150">
        <v>0.02</v>
      </c>
      <c r="L591" s="150">
        <v>0</v>
      </c>
      <c r="M591" s="150">
        <v>71</v>
      </c>
      <c r="N591" s="150">
        <v>3.0350000858306885</v>
      </c>
      <c r="O591" s="150">
        <v>45</v>
      </c>
    </row>
    <row r="592" spans="1:15" x14ac:dyDescent="0.45">
      <c r="A592" t="s">
        <v>62</v>
      </c>
      <c r="B592" s="150">
        <v>2020</v>
      </c>
      <c r="C592" t="s">
        <v>3518</v>
      </c>
      <c r="D592" t="s">
        <v>3539</v>
      </c>
      <c r="E592" t="s">
        <v>267</v>
      </c>
      <c r="F592" s="152">
        <v>2377</v>
      </c>
      <c r="G592" s="150">
        <v>293</v>
      </c>
      <c r="H592" s="152">
        <v>25.613656997680664</v>
      </c>
      <c r="I592" s="150">
        <v>1.9999999552965164E-2</v>
      </c>
      <c r="J592" s="150">
        <v>2.9999999329447746E-2</v>
      </c>
      <c r="K592" s="150">
        <v>0.05</v>
      </c>
      <c r="L592" s="150">
        <v>0</v>
      </c>
      <c r="M592" s="150">
        <v>151</v>
      </c>
      <c r="N592" s="150">
        <v>3</v>
      </c>
      <c r="O592" s="150">
        <v>45</v>
      </c>
    </row>
    <row r="593" spans="1:15" x14ac:dyDescent="0.45">
      <c r="A593" t="s">
        <v>62</v>
      </c>
      <c r="B593" s="150">
        <v>2020</v>
      </c>
      <c r="C593" t="s">
        <v>3518</v>
      </c>
      <c r="D593" t="s">
        <v>3540</v>
      </c>
      <c r="E593" t="s">
        <v>267</v>
      </c>
      <c r="F593" s="152">
        <v>38</v>
      </c>
      <c r="G593" s="150">
        <v>0</v>
      </c>
      <c r="H593" s="152">
        <v>5.3947367668151855</v>
      </c>
      <c r="I593" s="150">
        <v>0</v>
      </c>
      <c r="J593" s="150">
        <v>0</v>
      </c>
      <c r="K593" s="150">
        <v>0</v>
      </c>
      <c r="L593" s="150">
        <v>0</v>
      </c>
      <c r="M593" s="150">
        <v>0</v>
      </c>
      <c r="N593" s="150">
        <v>3.7000000476837158</v>
      </c>
      <c r="O593" s="150">
        <v>45</v>
      </c>
    </row>
    <row r="594" spans="1:15" x14ac:dyDescent="0.45">
      <c r="A594" t="s">
        <v>62</v>
      </c>
      <c r="B594" s="150">
        <v>2020</v>
      </c>
      <c r="C594" t="s">
        <v>3519</v>
      </c>
      <c r="D594" t="s">
        <v>3541</v>
      </c>
      <c r="E594" t="s">
        <v>107</v>
      </c>
      <c r="F594" s="152">
        <v>100.83256530761719</v>
      </c>
      <c r="G594" s="150">
        <v>0</v>
      </c>
      <c r="H594" s="152">
        <v>22.634523391723633</v>
      </c>
      <c r="I594" s="150">
        <v>0</v>
      </c>
      <c r="J594" s="150">
        <v>0</v>
      </c>
      <c r="K594" s="150">
        <v>0</v>
      </c>
      <c r="L594" s="150">
        <v>0</v>
      </c>
      <c r="M594" s="150">
        <v>18</v>
      </c>
      <c r="N594" s="150">
        <v>3</v>
      </c>
      <c r="O594" s="150">
        <v>70</v>
      </c>
    </row>
    <row r="595" spans="1:15" x14ac:dyDescent="0.45">
      <c r="A595" t="s">
        <v>62</v>
      </c>
      <c r="B595" s="150">
        <v>2020</v>
      </c>
      <c r="C595" t="s">
        <v>3520</v>
      </c>
      <c r="D595" t="s">
        <v>3542</v>
      </c>
      <c r="E595" t="s">
        <v>107</v>
      </c>
      <c r="F595" s="152">
        <v>220.68875122070313</v>
      </c>
      <c r="G595" s="150">
        <v>0.93501287698745728</v>
      </c>
      <c r="H595" s="152">
        <v>47.837394714355469</v>
      </c>
      <c r="I595" s="150">
        <v>0</v>
      </c>
      <c r="J595" s="150">
        <v>3.9999999105930328E-2</v>
      </c>
      <c r="K595" s="150">
        <v>0.04</v>
      </c>
      <c r="L595" s="150">
        <v>0</v>
      </c>
      <c r="M595" s="150">
        <v>36</v>
      </c>
      <c r="N595" s="150">
        <v>2.9600000381469727</v>
      </c>
      <c r="O595" s="150">
        <v>60</v>
      </c>
    </row>
    <row r="596" spans="1:15" x14ac:dyDescent="0.45">
      <c r="A596" t="s">
        <v>62</v>
      </c>
      <c r="B596" s="150">
        <v>2020</v>
      </c>
      <c r="C596" t="s">
        <v>3521</v>
      </c>
      <c r="D596" t="s">
        <v>3543</v>
      </c>
      <c r="E596" t="s">
        <v>107</v>
      </c>
      <c r="F596" s="152">
        <v>0</v>
      </c>
      <c r="G596" s="150">
        <v>0</v>
      </c>
      <c r="H596" s="152"/>
      <c r="I596" s="150">
        <v>0</v>
      </c>
      <c r="J596" s="150">
        <v>0</v>
      </c>
      <c r="K596" s="150">
        <v>0</v>
      </c>
      <c r="L596" s="150">
        <v>0</v>
      </c>
      <c r="M596" s="150">
        <v>0</v>
      </c>
      <c r="N596" s="150"/>
      <c r="O596" s="150">
        <v>70</v>
      </c>
    </row>
    <row r="597" spans="1:15" x14ac:dyDescent="0.45">
      <c r="A597" t="s">
        <v>62</v>
      </c>
      <c r="B597" s="150">
        <v>2020</v>
      </c>
      <c r="C597" t="s">
        <v>3521</v>
      </c>
      <c r="D597" t="s">
        <v>3544</v>
      </c>
      <c r="E597" t="s">
        <v>107</v>
      </c>
      <c r="F597" s="152">
        <v>0</v>
      </c>
      <c r="G597" s="150">
        <v>0</v>
      </c>
      <c r="H597" s="152"/>
      <c r="I597" s="150">
        <v>0</v>
      </c>
      <c r="J597" s="150">
        <v>0</v>
      </c>
      <c r="K597" s="150">
        <v>0</v>
      </c>
      <c r="L597" s="150">
        <v>0</v>
      </c>
      <c r="M597" s="150">
        <v>0</v>
      </c>
      <c r="N597" s="150"/>
      <c r="O597" s="150">
        <v>70</v>
      </c>
    </row>
    <row r="598" spans="1:15" x14ac:dyDescent="0.45">
      <c r="A598" t="s">
        <v>62</v>
      </c>
      <c r="B598" s="150">
        <v>2020</v>
      </c>
      <c r="C598" t="s">
        <v>3521</v>
      </c>
      <c r="D598" t="s">
        <v>3545</v>
      </c>
      <c r="E598" t="s">
        <v>107</v>
      </c>
      <c r="F598" s="152">
        <v>0</v>
      </c>
      <c r="G598" s="150">
        <v>0</v>
      </c>
      <c r="H598" s="152"/>
      <c r="I598" s="150">
        <v>0</v>
      </c>
      <c r="J598" s="150">
        <v>0</v>
      </c>
      <c r="K598" s="150">
        <v>0</v>
      </c>
      <c r="L598" s="150">
        <v>0</v>
      </c>
      <c r="M598" s="150">
        <v>0</v>
      </c>
      <c r="N598" s="150"/>
      <c r="O598" s="150">
        <v>70</v>
      </c>
    </row>
    <row r="599" spans="1:15" x14ac:dyDescent="0.45">
      <c r="A599" t="s">
        <v>62</v>
      </c>
      <c r="B599" s="150">
        <v>2020</v>
      </c>
      <c r="C599" t="s">
        <v>3521</v>
      </c>
      <c r="D599" t="s">
        <v>3546</v>
      </c>
      <c r="E599" t="s">
        <v>107</v>
      </c>
      <c r="F599" s="152">
        <v>0</v>
      </c>
      <c r="G599" s="150">
        <v>0</v>
      </c>
      <c r="H599" s="152"/>
      <c r="I599" s="150">
        <v>0</v>
      </c>
      <c r="J599" s="150">
        <v>0</v>
      </c>
      <c r="K599" s="150">
        <v>0</v>
      </c>
      <c r="L599" s="150">
        <v>0</v>
      </c>
      <c r="M599" s="150">
        <v>0</v>
      </c>
      <c r="N599" s="150"/>
      <c r="O599" s="150">
        <v>45</v>
      </c>
    </row>
    <row r="600" spans="1:15" x14ac:dyDescent="0.45">
      <c r="A600" t="s">
        <v>62</v>
      </c>
      <c r="B600" s="150">
        <v>2020</v>
      </c>
      <c r="C600" t="s">
        <v>3521</v>
      </c>
      <c r="D600" t="s">
        <v>3547</v>
      </c>
      <c r="E600" t="s">
        <v>107</v>
      </c>
      <c r="F600" s="152">
        <v>0</v>
      </c>
      <c r="G600" s="150">
        <v>0</v>
      </c>
      <c r="H600" s="152"/>
      <c r="I600" s="150">
        <v>0</v>
      </c>
      <c r="J600" s="150">
        <v>0</v>
      </c>
      <c r="K600" s="150">
        <v>0</v>
      </c>
      <c r="L600" s="150">
        <v>0</v>
      </c>
      <c r="M600" s="150">
        <v>0</v>
      </c>
      <c r="N600" s="150"/>
      <c r="O600" s="150">
        <v>70</v>
      </c>
    </row>
    <row r="601" spans="1:15" x14ac:dyDescent="0.45">
      <c r="A601" t="s">
        <v>62</v>
      </c>
      <c r="B601" s="150">
        <v>2020</v>
      </c>
      <c r="C601" t="s">
        <v>3521</v>
      </c>
      <c r="D601" t="s">
        <v>3548</v>
      </c>
      <c r="E601" t="s">
        <v>107</v>
      </c>
      <c r="F601" s="152">
        <v>0</v>
      </c>
      <c r="G601" s="150">
        <v>0</v>
      </c>
      <c r="H601" s="152"/>
      <c r="I601" s="150">
        <v>0</v>
      </c>
      <c r="J601" s="150">
        <v>0</v>
      </c>
      <c r="K601" s="150">
        <v>0</v>
      </c>
      <c r="L601" s="150">
        <v>0</v>
      </c>
      <c r="M601" s="150">
        <v>0</v>
      </c>
      <c r="N601" s="150"/>
      <c r="O601" s="150">
        <v>70</v>
      </c>
    </row>
    <row r="602" spans="1:15" x14ac:dyDescent="0.45">
      <c r="A602" t="s">
        <v>62</v>
      </c>
      <c r="B602" s="150">
        <v>2020</v>
      </c>
      <c r="C602" t="s">
        <v>3521</v>
      </c>
      <c r="D602" t="s">
        <v>3549</v>
      </c>
      <c r="E602" t="s">
        <v>107</v>
      </c>
      <c r="F602" s="152">
        <v>0</v>
      </c>
      <c r="G602" s="150">
        <v>0</v>
      </c>
      <c r="H602" s="152"/>
      <c r="I602" s="150">
        <v>0</v>
      </c>
      <c r="J602" s="150">
        <v>0.30000001192092896</v>
      </c>
      <c r="K602" s="150">
        <v>0</v>
      </c>
      <c r="L602" s="150">
        <v>0</v>
      </c>
      <c r="M602" s="150">
        <v>0</v>
      </c>
      <c r="N602" s="150">
        <v>2.7000000476837158</v>
      </c>
      <c r="O602" s="150">
        <v>70</v>
      </c>
    </row>
    <row r="603" spans="1:15" x14ac:dyDescent="0.45">
      <c r="A603" t="s">
        <v>62</v>
      </c>
      <c r="B603" s="150">
        <v>2020</v>
      </c>
      <c r="C603" t="s">
        <v>3521</v>
      </c>
      <c r="D603" t="s">
        <v>3550</v>
      </c>
      <c r="E603" t="s">
        <v>107</v>
      </c>
      <c r="F603" s="152">
        <v>4.0914020538330078</v>
      </c>
      <c r="G603" s="150">
        <v>3.0291784554719925E-2</v>
      </c>
      <c r="H603" s="152">
        <v>12.412495613098145</v>
      </c>
      <c r="I603" s="150">
        <v>0</v>
      </c>
      <c r="J603" s="150">
        <v>0.10000000149011612</v>
      </c>
      <c r="K603" s="150">
        <v>0.03</v>
      </c>
      <c r="L603" s="150">
        <v>0</v>
      </c>
      <c r="M603" s="150">
        <v>0</v>
      </c>
      <c r="N603" s="150">
        <v>2.9000000953674316</v>
      </c>
      <c r="O603" s="150">
        <v>45</v>
      </c>
    </row>
    <row r="604" spans="1:15" x14ac:dyDescent="0.45">
      <c r="A604" t="s">
        <v>62</v>
      </c>
      <c r="B604" s="150">
        <v>2020</v>
      </c>
      <c r="C604" t="s">
        <v>3521</v>
      </c>
      <c r="D604" t="s">
        <v>3551</v>
      </c>
      <c r="E604" t="s">
        <v>107</v>
      </c>
      <c r="F604" s="152">
        <v>0</v>
      </c>
      <c r="G604" s="150">
        <v>0</v>
      </c>
      <c r="H604" s="152"/>
      <c r="I604" s="150">
        <v>0</v>
      </c>
      <c r="J604" s="150">
        <v>0</v>
      </c>
      <c r="K604" s="150">
        <v>0</v>
      </c>
      <c r="L604" s="150">
        <v>0</v>
      </c>
      <c r="M604" s="150">
        <v>0</v>
      </c>
      <c r="N604" s="150"/>
      <c r="O604" s="150">
        <v>70</v>
      </c>
    </row>
    <row r="605" spans="1:15" x14ac:dyDescent="0.45">
      <c r="A605" t="s">
        <v>62</v>
      </c>
      <c r="B605" s="150">
        <v>2020</v>
      </c>
      <c r="C605" t="s">
        <v>3522</v>
      </c>
      <c r="D605" t="s">
        <v>3552</v>
      </c>
      <c r="E605" t="s">
        <v>107</v>
      </c>
      <c r="F605" s="152">
        <v>0</v>
      </c>
      <c r="G605" s="150">
        <v>0</v>
      </c>
      <c r="H605" s="152"/>
      <c r="I605" s="150">
        <v>0</v>
      </c>
      <c r="J605" s="150">
        <v>0</v>
      </c>
      <c r="K605" s="150">
        <v>0</v>
      </c>
      <c r="L605" s="150">
        <v>0</v>
      </c>
      <c r="M605" s="150">
        <v>0</v>
      </c>
      <c r="N605" s="150"/>
      <c r="O605" s="150">
        <v>60</v>
      </c>
    </row>
    <row r="606" spans="1:15" x14ac:dyDescent="0.45">
      <c r="A606" t="s">
        <v>62</v>
      </c>
      <c r="B606" s="150">
        <v>2020</v>
      </c>
      <c r="C606" t="s">
        <v>3522</v>
      </c>
      <c r="D606" t="s">
        <v>3553</v>
      </c>
      <c r="E606" t="s">
        <v>107</v>
      </c>
      <c r="F606" s="152">
        <v>217.3389892578125</v>
      </c>
      <c r="G606" s="150">
        <v>0</v>
      </c>
      <c r="H606" s="152">
        <v>27.551898956298828</v>
      </c>
      <c r="I606" s="150">
        <v>0</v>
      </c>
      <c r="J606" s="150">
        <v>0.20000000298023224</v>
      </c>
      <c r="K606" s="150">
        <v>0.03</v>
      </c>
      <c r="L606" s="150">
        <v>0</v>
      </c>
      <c r="M606" s="150">
        <v>0</v>
      </c>
      <c r="N606" s="150">
        <v>3.0499999523162842</v>
      </c>
      <c r="O606" s="150">
        <v>60</v>
      </c>
    </row>
    <row r="607" spans="1:15" x14ac:dyDescent="0.45">
      <c r="A607" t="s">
        <v>62</v>
      </c>
      <c r="B607" s="150">
        <v>2020</v>
      </c>
      <c r="C607" t="s">
        <v>3523</v>
      </c>
      <c r="D607" t="s">
        <v>3554</v>
      </c>
      <c r="E607" t="s">
        <v>267</v>
      </c>
      <c r="F607" s="152">
        <v>11</v>
      </c>
      <c r="G607" s="150">
        <v>0</v>
      </c>
      <c r="H607" s="152">
        <v>13</v>
      </c>
      <c r="I607" s="150">
        <v>0</v>
      </c>
      <c r="J607" s="150">
        <v>0</v>
      </c>
      <c r="K607" s="150">
        <v>0</v>
      </c>
      <c r="L607" s="150">
        <v>0</v>
      </c>
      <c r="M607" s="150">
        <v>0</v>
      </c>
      <c r="N607" s="150">
        <v>4</v>
      </c>
      <c r="O607" s="150">
        <v>45</v>
      </c>
    </row>
    <row r="608" spans="1:15" x14ac:dyDescent="0.45">
      <c r="A608" t="s">
        <v>62</v>
      </c>
      <c r="B608" s="150">
        <v>2020</v>
      </c>
      <c r="C608" t="s">
        <v>3523</v>
      </c>
      <c r="D608" t="s">
        <v>3555</v>
      </c>
      <c r="E608" t="s">
        <v>267</v>
      </c>
      <c r="F608" s="152">
        <v>44</v>
      </c>
      <c r="G608" s="150">
        <v>0</v>
      </c>
      <c r="H608" s="152">
        <v>10.454545021057129</v>
      </c>
      <c r="I608" s="150">
        <v>0</v>
      </c>
      <c r="J608" s="150">
        <v>5.000000074505806E-2</v>
      </c>
      <c r="K608" s="150">
        <v>0</v>
      </c>
      <c r="L608" s="150">
        <v>0</v>
      </c>
      <c r="M608" s="150">
        <v>0</v>
      </c>
      <c r="N608" s="150">
        <v>3.4500000476837158</v>
      </c>
      <c r="O608" s="150">
        <v>40</v>
      </c>
    </row>
    <row r="609" spans="1:15" x14ac:dyDescent="0.45">
      <c r="A609" t="s">
        <v>62</v>
      </c>
      <c r="B609" s="150">
        <v>2020</v>
      </c>
      <c r="C609" t="s">
        <v>3523</v>
      </c>
      <c r="D609" t="s">
        <v>3556</v>
      </c>
      <c r="E609" t="s">
        <v>267</v>
      </c>
      <c r="F609" s="152">
        <v>80</v>
      </c>
      <c r="G609" s="150">
        <v>14</v>
      </c>
      <c r="H609" s="152">
        <v>14.487500190734863</v>
      </c>
      <c r="I609" s="150">
        <v>0</v>
      </c>
      <c r="J609" s="150">
        <v>0.10000000149011612</v>
      </c>
      <c r="K609" s="150">
        <v>0.2</v>
      </c>
      <c r="L609" s="150">
        <v>0</v>
      </c>
      <c r="M609" s="150">
        <v>0</v>
      </c>
      <c r="N609" s="150">
        <v>2.9500000476837158</v>
      </c>
      <c r="O609" s="150">
        <v>35</v>
      </c>
    </row>
    <row r="610" spans="1:15" x14ac:dyDescent="0.45">
      <c r="A610" t="s">
        <v>62</v>
      </c>
      <c r="B610" s="150">
        <v>2020</v>
      </c>
      <c r="C610" t="s">
        <v>3523</v>
      </c>
      <c r="D610" t="s">
        <v>3557</v>
      </c>
      <c r="E610" t="s">
        <v>267</v>
      </c>
      <c r="F610" s="152">
        <v>4</v>
      </c>
      <c r="G610" s="150">
        <v>0</v>
      </c>
      <c r="H610" s="152">
        <v>19.25</v>
      </c>
      <c r="I610" s="150">
        <v>0</v>
      </c>
      <c r="J610" s="150">
        <v>0.10000000149011612</v>
      </c>
      <c r="K610" s="150">
        <v>0</v>
      </c>
      <c r="L610" s="150">
        <v>0</v>
      </c>
      <c r="M610" s="150">
        <v>0</v>
      </c>
      <c r="N610" s="150">
        <v>2.9000000953674316</v>
      </c>
      <c r="O610" s="150">
        <v>35</v>
      </c>
    </row>
    <row r="611" spans="1:15" x14ac:dyDescent="0.45">
      <c r="A611" t="s">
        <v>62</v>
      </c>
      <c r="B611" s="150">
        <v>2020</v>
      </c>
      <c r="C611" t="s">
        <v>3523</v>
      </c>
      <c r="D611" t="s">
        <v>3558</v>
      </c>
      <c r="E611" t="s">
        <v>267</v>
      </c>
      <c r="F611" s="152">
        <v>0</v>
      </c>
      <c r="G611" s="150">
        <v>0</v>
      </c>
      <c r="H611" s="152"/>
      <c r="I611" s="150">
        <v>0</v>
      </c>
      <c r="J611" s="150">
        <v>0</v>
      </c>
      <c r="K611" s="150">
        <v>0</v>
      </c>
      <c r="L611" s="150">
        <v>0</v>
      </c>
      <c r="M611" s="150">
        <v>0</v>
      </c>
      <c r="N611" s="150"/>
      <c r="O611" s="150">
        <v>40</v>
      </c>
    </row>
    <row r="612" spans="1:15" x14ac:dyDescent="0.45">
      <c r="A612" t="s">
        <v>62</v>
      </c>
      <c r="B612" s="150">
        <v>2020</v>
      </c>
      <c r="C612" t="s">
        <v>3523</v>
      </c>
      <c r="D612" t="s">
        <v>3559</v>
      </c>
      <c r="E612" t="s">
        <v>267</v>
      </c>
      <c r="F612" s="152">
        <v>0</v>
      </c>
      <c r="G612" s="150">
        <v>0</v>
      </c>
      <c r="H612" s="152"/>
      <c r="I612" s="150">
        <v>0</v>
      </c>
      <c r="J612" s="150">
        <v>0</v>
      </c>
      <c r="K612" s="150">
        <v>0</v>
      </c>
      <c r="L612" s="150">
        <v>0</v>
      </c>
      <c r="M612" s="150">
        <v>0</v>
      </c>
      <c r="N612" s="150"/>
      <c r="O612" s="150">
        <v>35</v>
      </c>
    </row>
    <row r="613" spans="1:15" x14ac:dyDescent="0.45">
      <c r="A613" t="s">
        <v>62</v>
      </c>
      <c r="B613" s="150">
        <v>2020</v>
      </c>
      <c r="C613" t="s">
        <v>3523</v>
      </c>
      <c r="D613" t="s">
        <v>3560</v>
      </c>
      <c r="E613" t="s">
        <v>267</v>
      </c>
      <c r="F613" s="152">
        <v>101</v>
      </c>
      <c r="G613" s="150">
        <v>7.5</v>
      </c>
      <c r="H613" s="152">
        <v>13.267326354980469</v>
      </c>
      <c r="I613" s="150">
        <v>0</v>
      </c>
      <c r="J613" s="150">
        <v>0.10000000149011612</v>
      </c>
      <c r="K613" s="150">
        <v>0.1</v>
      </c>
      <c r="L613" s="150">
        <v>0</v>
      </c>
      <c r="M613" s="150">
        <v>0</v>
      </c>
      <c r="N613" s="150">
        <v>2.9000000953674316</v>
      </c>
      <c r="O613" s="150">
        <v>35</v>
      </c>
    </row>
    <row r="614" spans="1:15" x14ac:dyDescent="0.45">
      <c r="A614" t="s">
        <v>62</v>
      </c>
      <c r="B614" s="150">
        <v>2020</v>
      </c>
      <c r="C614" t="s">
        <v>3523</v>
      </c>
      <c r="D614" t="s">
        <v>3561</v>
      </c>
      <c r="E614" t="s">
        <v>267</v>
      </c>
      <c r="F614" s="152">
        <v>0</v>
      </c>
      <c r="G614" s="150">
        <v>0</v>
      </c>
      <c r="H614" s="152"/>
      <c r="I614" s="150">
        <v>0</v>
      </c>
      <c r="J614" s="150">
        <v>0</v>
      </c>
      <c r="K614" s="150">
        <v>0</v>
      </c>
      <c r="L614" s="150">
        <v>0</v>
      </c>
      <c r="M614" s="150">
        <v>0</v>
      </c>
      <c r="N614" s="150"/>
      <c r="O614" s="150">
        <v>35</v>
      </c>
    </row>
    <row r="615" spans="1:15" x14ac:dyDescent="0.45">
      <c r="A615" t="s">
        <v>62</v>
      </c>
      <c r="B615" s="150">
        <v>2020</v>
      </c>
      <c r="C615" t="s">
        <v>3523</v>
      </c>
      <c r="D615" t="s">
        <v>3562</v>
      </c>
      <c r="E615" t="s">
        <v>267</v>
      </c>
      <c r="F615" s="152">
        <v>1</v>
      </c>
      <c r="G615" s="150">
        <v>0</v>
      </c>
      <c r="H615" s="152">
        <v>15</v>
      </c>
      <c r="I615" s="150">
        <v>0</v>
      </c>
      <c r="J615" s="150">
        <v>0</v>
      </c>
      <c r="K615" s="150">
        <v>0</v>
      </c>
      <c r="L615" s="150">
        <v>0</v>
      </c>
      <c r="M615" s="150">
        <v>0</v>
      </c>
      <c r="N615" s="150">
        <v>3</v>
      </c>
      <c r="O615" s="150">
        <v>40</v>
      </c>
    </row>
    <row r="616" spans="1:15" x14ac:dyDescent="0.45">
      <c r="A616" t="s">
        <v>62</v>
      </c>
      <c r="B616" s="150">
        <v>2020</v>
      </c>
      <c r="C616" t="s">
        <v>3524</v>
      </c>
      <c r="D616" t="s">
        <v>3563</v>
      </c>
      <c r="E616" t="s">
        <v>267</v>
      </c>
      <c r="F616" s="152">
        <v>23</v>
      </c>
      <c r="G616" s="150">
        <v>11</v>
      </c>
      <c r="H616" s="152">
        <v>31.34782600402832</v>
      </c>
      <c r="I616" s="150">
        <v>5.000000074505806E-2</v>
      </c>
      <c r="J616" s="150">
        <v>5.000000074505806E-2</v>
      </c>
      <c r="K616" s="150">
        <v>0.1</v>
      </c>
      <c r="L616" s="150">
        <v>0</v>
      </c>
      <c r="M616" s="150">
        <v>0</v>
      </c>
      <c r="N616" s="150">
        <v>3.5799999237060547</v>
      </c>
      <c r="O616" s="150">
        <v>40</v>
      </c>
    </row>
    <row r="617" spans="1:15" x14ac:dyDescent="0.45">
      <c r="A617" t="s">
        <v>63</v>
      </c>
      <c r="B617" s="150">
        <v>2020</v>
      </c>
      <c r="C617" t="s">
        <v>3515</v>
      </c>
      <c r="D617" t="s">
        <v>3526</v>
      </c>
      <c r="E617" t="s">
        <v>107</v>
      </c>
      <c r="F617" s="152">
        <v>1.5142999887466431</v>
      </c>
      <c r="G617" s="150">
        <v>0</v>
      </c>
      <c r="H617" s="152">
        <v>45.000030517578125</v>
      </c>
      <c r="I617" s="150">
        <v>0</v>
      </c>
      <c r="J617" s="150">
        <v>0</v>
      </c>
      <c r="K617" s="150">
        <v>0</v>
      </c>
      <c r="L617" s="150">
        <v>0</v>
      </c>
      <c r="M617" s="150">
        <v>0</v>
      </c>
      <c r="N617" s="150">
        <v>3</v>
      </c>
      <c r="O617" s="150">
        <v>70</v>
      </c>
    </row>
    <row r="618" spans="1:15" x14ac:dyDescent="0.45">
      <c r="A618" t="s">
        <v>63</v>
      </c>
      <c r="B618" s="150">
        <v>2020</v>
      </c>
      <c r="C618" t="s">
        <v>3515</v>
      </c>
      <c r="D618" t="s">
        <v>3527</v>
      </c>
      <c r="E618" t="s">
        <v>107</v>
      </c>
      <c r="F618" s="152">
        <v>39.279960632324219</v>
      </c>
      <c r="G618" s="150">
        <v>0</v>
      </c>
      <c r="H618" s="152">
        <v>35.725635528564453</v>
      </c>
      <c r="I618" s="150">
        <v>0</v>
      </c>
      <c r="J618" s="150">
        <v>0</v>
      </c>
      <c r="K618" s="150">
        <v>0</v>
      </c>
      <c r="L618" s="150">
        <v>0</v>
      </c>
      <c r="M618" s="150">
        <v>0</v>
      </c>
      <c r="N618" s="150">
        <v>3.7697000503540039</v>
      </c>
      <c r="O618" s="150">
        <v>70</v>
      </c>
    </row>
    <row r="619" spans="1:15" x14ac:dyDescent="0.45">
      <c r="A619" t="s">
        <v>63</v>
      </c>
      <c r="B619" s="150">
        <v>2020</v>
      </c>
      <c r="C619" t="s">
        <v>3515</v>
      </c>
      <c r="D619" t="s">
        <v>3528</v>
      </c>
      <c r="E619" t="s">
        <v>107</v>
      </c>
      <c r="F619" s="152">
        <v>247.24932861328125</v>
      </c>
      <c r="G619" s="150">
        <v>1.3102849721908569</v>
      </c>
      <c r="H619" s="152">
        <v>14.538414001464844</v>
      </c>
      <c r="I619" s="150">
        <v>5.4000001400709152E-3</v>
      </c>
      <c r="J619" s="150">
        <v>3.9999998989515007E-4</v>
      </c>
      <c r="K619" s="150">
        <v>0</v>
      </c>
      <c r="L619" s="150">
        <v>0</v>
      </c>
      <c r="M619" s="150">
        <v>0</v>
      </c>
      <c r="N619" s="150">
        <v>4.0399999618530273</v>
      </c>
      <c r="O619" s="150">
        <v>45</v>
      </c>
    </row>
    <row r="620" spans="1:15" x14ac:dyDescent="0.45">
      <c r="A620" t="s">
        <v>63</v>
      </c>
      <c r="B620" s="150">
        <v>2020</v>
      </c>
      <c r="C620" t="s">
        <v>3516</v>
      </c>
      <c r="D620" t="s">
        <v>3529</v>
      </c>
      <c r="E620" t="s">
        <v>107</v>
      </c>
      <c r="F620" s="152">
        <v>0</v>
      </c>
      <c r="G620" s="150">
        <v>0</v>
      </c>
      <c r="H620" s="152"/>
      <c r="I620" s="150">
        <v>0</v>
      </c>
      <c r="J620" s="150">
        <v>0</v>
      </c>
      <c r="K620" s="150">
        <v>0</v>
      </c>
      <c r="L620" s="150">
        <v>0</v>
      </c>
      <c r="M620" s="150">
        <v>0</v>
      </c>
      <c r="N620" s="150"/>
      <c r="O620" s="150">
        <v>60</v>
      </c>
    </row>
    <row r="621" spans="1:15" x14ac:dyDescent="0.45">
      <c r="A621" t="s">
        <v>63</v>
      </c>
      <c r="B621" s="150">
        <v>2020</v>
      </c>
      <c r="C621" t="s">
        <v>3516</v>
      </c>
      <c r="D621" t="s">
        <v>3530</v>
      </c>
      <c r="E621" t="s">
        <v>107</v>
      </c>
      <c r="F621" s="152">
        <v>3502.138916015625</v>
      </c>
      <c r="G621" s="150">
        <v>127.78719329833984</v>
      </c>
      <c r="H621" s="152">
        <v>33.938301086425781</v>
      </c>
      <c r="I621" s="150">
        <v>2.1500000730156898E-2</v>
      </c>
      <c r="J621" s="150">
        <v>3.0500000342726707E-2</v>
      </c>
      <c r="K621" s="150">
        <v>4.2004800548634098E-2</v>
      </c>
      <c r="L621" s="150">
        <v>0</v>
      </c>
      <c r="M621" s="150">
        <v>0</v>
      </c>
      <c r="N621" s="150">
        <v>3.5652000904083252</v>
      </c>
      <c r="O621" s="150">
        <v>60</v>
      </c>
    </row>
    <row r="622" spans="1:15" x14ac:dyDescent="0.45">
      <c r="A622" t="s">
        <v>63</v>
      </c>
      <c r="B622" s="150">
        <v>2020</v>
      </c>
      <c r="C622" t="s">
        <v>3516</v>
      </c>
      <c r="D622" t="s">
        <v>3531</v>
      </c>
      <c r="E622" t="s">
        <v>107</v>
      </c>
      <c r="F622" s="152">
        <v>0</v>
      </c>
      <c r="G622" s="150">
        <v>0</v>
      </c>
      <c r="H622" s="152"/>
      <c r="I622" s="150">
        <v>0</v>
      </c>
      <c r="J622" s="150">
        <v>0</v>
      </c>
      <c r="K622" s="150">
        <v>0</v>
      </c>
      <c r="L622" s="150">
        <v>0</v>
      </c>
      <c r="M622" s="150">
        <v>0</v>
      </c>
      <c r="N622" s="150"/>
      <c r="O622" s="150">
        <v>60</v>
      </c>
    </row>
    <row r="623" spans="1:15" x14ac:dyDescent="0.45">
      <c r="A623" t="s">
        <v>63</v>
      </c>
      <c r="B623" s="150">
        <v>2020</v>
      </c>
      <c r="C623" t="s">
        <v>3569</v>
      </c>
      <c r="D623" t="s">
        <v>3570</v>
      </c>
      <c r="E623" t="s">
        <v>267</v>
      </c>
      <c r="F623" s="152">
        <v>53318</v>
      </c>
      <c r="G623" s="150">
        <v>1990</v>
      </c>
      <c r="H623" s="152">
        <v>34.249595642089844</v>
      </c>
      <c r="I623" s="150">
        <v>1.6699999570846558E-2</v>
      </c>
      <c r="J623" s="150">
        <v>3.7000000476837158E-2</v>
      </c>
      <c r="K623" s="150">
        <v>3.1521698219729798E-2</v>
      </c>
      <c r="L623" s="150">
        <v>0</v>
      </c>
      <c r="M623" s="150">
        <v>0</v>
      </c>
      <c r="N623" s="150">
        <v>3.5443999767303467</v>
      </c>
      <c r="O623" s="150">
        <v>60</v>
      </c>
    </row>
    <row r="624" spans="1:15" x14ac:dyDescent="0.45">
      <c r="A624" t="s">
        <v>63</v>
      </c>
      <c r="B624" s="150">
        <v>2020</v>
      </c>
      <c r="C624" t="s">
        <v>3569</v>
      </c>
      <c r="D624" t="s">
        <v>3571</v>
      </c>
      <c r="E624" t="s">
        <v>267</v>
      </c>
      <c r="F624" s="152">
        <v>49</v>
      </c>
      <c r="G624" s="150">
        <v>2</v>
      </c>
      <c r="H624" s="152">
        <v>37.530612945556641</v>
      </c>
      <c r="I624" s="150">
        <v>0.30610001087188721</v>
      </c>
      <c r="J624" s="150">
        <v>0.1632000058889389</v>
      </c>
      <c r="K624" s="150">
        <v>0.30612244897959179</v>
      </c>
      <c r="L624" s="150">
        <v>0</v>
      </c>
      <c r="M624" s="150">
        <v>0</v>
      </c>
      <c r="N624" s="150">
        <v>2.378000020980835</v>
      </c>
      <c r="O624" s="150">
        <v>60</v>
      </c>
    </row>
    <row r="625" spans="1:15" x14ac:dyDescent="0.45">
      <c r="A625" t="s">
        <v>63</v>
      </c>
      <c r="B625" s="150">
        <v>2020</v>
      </c>
      <c r="C625" t="s">
        <v>3569</v>
      </c>
      <c r="D625" t="s">
        <v>3510</v>
      </c>
      <c r="E625" t="s">
        <v>267</v>
      </c>
      <c r="F625" s="152">
        <v>1255</v>
      </c>
      <c r="G625" s="150">
        <v>171.5</v>
      </c>
      <c r="H625" s="152">
        <v>31.138645172119141</v>
      </c>
      <c r="I625" s="150">
        <v>0.13259999454021454</v>
      </c>
      <c r="J625" s="150">
        <v>4.5899998396635056E-2</v>
      </c>
      <c r="K625" s="150">
        <v>0.1704966641957005</v>
      </c>
      <c r="L625" s="150">
        <v>0</v>
      </c>
      <c r="M625" s="150">
        <v>0</v>
      </c>
      <c r="N625" s="150">
        <v>3.1208000183105469</v>
      </c>
      <c r="O625" s="150">
        <v>45</v>
      </c>
    </row>
    <row r="626" spans="1:15" x14ac:dyDescent="0.45">
      <c r="A626" t="s">
        <v>63</v>
      </c>
      <c r="B626" s="150">
        <v>2020</v>
      </c>
      <c r="C626" t="s">
        <v>3517</v>
      </c>
      <c r="D626" t="s">
        <v>3532</v>
      </c>
      <c r="E626" t="s">
        <v>267</v>
      </c>
      <c r="F626" s="152">
        <v>120</v>
      </c>
      <c r="G626" s="150"/>
      <c r="H626" s="152">
        <v>31.424999237060547</v>
      </c>
      <c r="I626" s="150">
        <v>0.14869999885559082</v>
      </c>
      <c r="J626" s="150">
        <v>0.10740000009536743</v>
      </c>
      <c r="K626" s="150">
        <v>0.12396694214876031</v>
      </c>
      <c r="L626" s="150">
        <v>0</v>
      </c>
      <c r="M626" s="150">
        <v>0</v>
      </c>
      <c r="N626" s="150">
        <v>3.1326000690460205</v>
      </c>
      <c r="O626" s="150"/>
    </row>
    <row r="627" spans="1:15" x14ac:dyDescent="0.45">
      <c r="A627" t="s">
        <v>63</v>
      </c>
      <c r="B627" s="150">
        <v>2020</v>
      </c>
      <c r="C627" t="s">
        <v>197</v>
      </c>
      <c r="D627" t="s">
        <v>3533</v>
      </c>
      <c r="E627" t="s">
        <v>267</v>
      </c>
      <c r="F627" s="152">
        <v>0</v>
      </c>
      <c r="G627" s="150">
        <v>0</v>
      </c>
      <c r="H627" s="152"/>
      <c r="I627" s="150">
        <v>0</v>
      </c>
      <c r="J627" s="150">
        <v>0</v>
      </c>
      <c r="K627" s="150">
        <v>0</v>
      </c>
      <c r="L627" s="150">
        <v>0</v>
      </c>
      <c r="M627" s="150">
        <v>0</v>
      </c>
      <c r="N627" s="150"/>
      <c r="O627" s="150">
        <v>45</v>
      </c>
    </row>
    <row r="628" spans="1:15" x14ac:dyDescent="0.45">
      <c r="A628" t="s">
        <v>63</v>
      </c>
      <c r="B628" s="150">
        <v>2020</v>
      </c>
      <c r="C628" t="s">
        <v>197</v>
      </c>
      <c r="D628" t="s">
        <v>3534</v>
      </c>
      <c r="E628" t="s">
        <v>267</v>
      </c>
      <c r="F628" s="152">
        <v>31</v>
      </c>
      <c r="G628" s="150">
        <v>0</v>
      </c>
      <c r="H628" s="152">
        <v>11.096774101257324</v>
      </c>
      <c r="I628" s="150">
        <v>9.6699997782707214E-2</v>
      </c>
      <c r="J628" s="150">
        <v>0</v>
      </c>
      <c r="K628" s="150">
        <v>9.6774193548387094E-2</v>
      </c>
      <c r="L628" s="150">
        <v>0</v>
      </c>
      <c r="M628" s="150">
        <v>0</v>
      </c>
      <c r="N628" s="150">
        <v>3.774399995803833</v>
      </c>
      <c r="O628" s="150">
        <v>40</v>
      </c>
    </row>
    <row r="629" spans="1:15" x14ac:dyDescent="0.45">
      <c r="A629" t="s">
        <v>63</v>
      </c>
      <c r="B629" s="150">
        <v>2020</v>
      </c>
      <c r="C629" t="s">
        <v>197</v>
      </c>
      <c r="D629" t="s">
        <v>3535</v>
      </c>
      <c r="E629" t="s">
        <v>267</v>
      </c>
      <c r="F629" s="152">
        <v>212</v>
      </c>
      <c r="G629" s="150">
        <v>3</v>
      </c>
      <c r="H629" s="152">
        <v>12.981132507324219</v>
      </c>
      <c r="I629" s="150">
        <v>9.6000004559755325E-3</v>
      </c>
      <c r="J629" s="150">
        <v>4.8000002279877663E-3</v>
      </c>
      <c r="K629" s="150">
        <v>7.2115384615384595E-2</v>
      </c>
      <c r="L629" s="150">
        <v>0</v>
      </c>
      <c r="M629" s="150">
        <v>0</v>
      </c>
      <c r="N629" s="150">
        <v>3.9712998867034912</v>
      </c>
      <c r="O629" s="150">
        <v>40</v>
      </c>
    </row>
    <row r="630" spans="1:15" x14ac:dyDescent="0.45">
      <c r="A630" t="s">
        <v>63</v>
      </c>
      <c r="B630" s="150">
        <v>2020</v>
      </c>
      <c r="C630" t="s">
        <v>197</v>
      </c>
      <c r="D630" t="s">
        <v>3536</v>
      </c>
      <c r="E630" t="s">
        <v>267</v>
      </c>
      <c r="F630" s="152">
        <v>21</v>
      </c>
      <c r="G630" s="150">
        <v>16</v>
      </c>
      <c r="H630" s="152">
        <v>39.142856597900391</v>
      </c>
      <c r="I630" s="150">
        <v>0.14280000329017639</v>
      </c>
      <c r="J630" s="150">
        <v>0.47609999775886536</v>
      </c>
      <c r="K630" s="150">
        <v>0.66666666666666663</v>
      </c>
      <c r="L630" s="150">
        <v>0</v>
      </c>
      <c r="M630" s="150">
        <v>0</v>
      </c>
      <c r="N630" s="150">
        <v>2.333899974822998</v>
      </c>
      <c r="O630" s="150">
        <v>35</v>
      </c>
    </row>
    <row r="631" spans="1:15" x14ac:dyDescent="0.45">
      <c r="A631" t="s">
        <v>63</v>
      </c>
      <c r="B631" s="150">
        <v>2020</v>
      </c>
      <c r="C631" t="s">
        <v>197</v>
      </c>
      <c r="D631" t="s">
        <v>3537</v>
      </c>
      <c r="E631" t="s">
        <v>267</v>
      </c>
      <c r="F631" s="152">
        <v>8449</v>
      </c>
      <c r="G631" s="150">
        <v>791</v>
      </c>
      <c r="H631" s="152">
        <v>15.691798210144043</v>
      </c>
      <c r="I631" s="150">
        <v>4.479999840259552E-2</v>
      </c>
      <c r="J631" s="150">
        <v>2.4100000038743019E-2</v>
      </c>
      <c r="K631" s="150">
        <v>3.3902351677211402E-2</v>
      </c>
      <c r="L631" s="150">
        <v>0</v>
      </c>
      <c r="M631" s="150">
        <v>0</v>
      </c>
      <c r="N631" s="150">
        <v>3.7249999046325684</v>
      </c>
      <c r="O631" s="150">
        <v>35</v>
      </c>
    </row>
    <row r="632" spans="1:15" x14ac:dyDescent="0.45">
      <c r="A632" t="s">
        <v>63</v>
      </c>
      <c r="B632" s="150">
        <v>2020</v>
      </c>
      <c r="C632" t="s">
        <v>3518</v>
      </c>
      <c r="D632" t="s">
        <v>3538</v>
      </c>
      <c r="E632" t="s">
        <v>267</v>
      </c>
      <c r="F632" s="152">
        <v>1453</v>
      </c>
      <c r="G632" s="150">
        <v>281.5</v>
      </c>
      <c r="H632" s="152">
        <v>25.491397857666016</v>
      </c>
      <c r="I632" s="150">
        <v>3.0999999493360519E-2</v>
      </c>
      <c r="J632" s="150">
        <v>4.9400001764297485E-2</v>
      </c>
      <c r="K632" s="150">
        <v>5.5575158786167998E-2</v>
      </c>
      <c r="L632" s="150">
        <v>0</v>
      </c>
      <c r="M632" s="150">
        <v>0</v>
      </c>
      <c r="N632" s="150">
        <v>3.6933999061584473</v>
      </c>
      <c r="O632" s="150">
        <v>45</v>
      </c>
    </row>
    <row r="633" spans="1:15" x14ac:dyDescent="0.45">
      <c r="A633" t="s">
        <v>63</v>
      </c>
      <c r="B633" s="150">
        <v>2020</v>
      </c>
      <c r="C633" t="s">
        <v>3518</v>
      </c>
      <c r="D633" t="s">
        <v>3539</v>
      </c>
      <c r="E633" t="s">
        <v>267</v>
      </c>
      <c r="F633" s="152">
        <v>5949</v>
      </c>
      <c r="G633" s="150">
        <v>1165.5</v>
      </c>
      <c r="H633" s="152">
        <v>26.003025054931641</v>
      </c>
      <c r="I633" s="150">
        <v>6.8000003695487976E-2</v>
      </c>
      <c r="J633" s="150">
        <v>3.2900001853704453E-2</v>
      </c>
      <c r="K633" s="150">
        <v>7.3155216284987307E-2</v>
      </c>
      <c r="L633" s="150">
        <v>0</v>
      </c>
      <c r="M633" s="150">
        <v>0</v>
      </c>
      <c r="N633" s="150">
        <v>3.6486999988555908</v>
      </c>
      <c r="O633" s="150">
        <v>45</v>
      </c>
    </row>
    <row r="634" spans="1:15" x14ac:dyDescent="0.45">
      <c r="A634" t="s">
        <v>63</v>
      </c>
      <c r="B634" s="150">
        <v>2020</v>
      </c>
      <c r="C634" t="s">
        <v>3518</v>
      </c>
      <c r="D634" t="s">
        <v>3540</v>
      </c>
      <c r="E634" t="s">
        <v>267</v>
      </c>
      <c r="F634" s="152">
        <v>10</v>
      </c>
      <c r="G634" s="150">
        <v>1</v>
      </c>
      <c r="H634" s="152">
        <v>20.299999237060547</v>
      </c>
      <c r="I634" s="150">
        <v>0</v>
      </c>
      <c r="J634" s="150">
        <v>0</v>
      </c>
      <c r="K634" s="150">
        <v>0.1</v>
      </c>
      <c r="L634" s="150">
        <v>0</v>
      </c>
      <c r="M634" s="150">
        <v>0</v>
      </c>
      <c r="N634" s="150">
        <v>4.0999999046325684</v>
      </c>
      <c r="O634" s="150">
        <v>45</v>
      </c>
    </row>
    <row r="635" spans="1:15" x14ac:dyDescent="0.45">
      <c r="A635" t="s">
        <v>63</v>
      </c>
      <c r="B635" s="150">
        <v>2020</v>
      </c>
      <c r="C635" t="s">
        <v>3519</v>
      </c>
      <c r="D635" t="s">
        <v>3541</v>
      </c>
      <c r="E635" t="s">
        <v>107</v>
      </c>
      <c r="F635" s="152">
        <v>767.09820556640625</v>
      </c>
      <c r="G635" s="150">
        <v>0.18195000290870667</v>
      </c>
      <c r="H635" s="152">
        <v>18.786382675170898</v>
      </c>
      <c r="I635" s="150">
        <v>3.9999998989515007E-4</v>
      </c>
      <c r="J635" s="150">
        <v>1.500000013038516E-3</v>
      </c>
      <c r="K635" s="150">
        <v>3.0847639484978999E-3</v>
      </c>
      <c r="L635" s="150">
        <v>0</v>
      </c>
      <c r="M635" s="150">
        <v>0</v>
      </c>
      <c r="N635" s="150">
        <v>4.0324997901916504</v>
      </c>
      <c r="O635" s="150">
        <v>70</v>
      </c>
    </row>
    <row r="636" spans="1:15" x14ac:dyDescent="0.45">
      <c r="A636" t="s">
        <v>63</v>
      </c>
      <c r="B636" s="150">
        <v>2020</v>
      </c>
      <c r="C636" t="s">
        <v>3520</v>
      </c>
      <c r="D636" t="s">
        <v>3542</v>
      </c>
      <c r="E636" t="s">
        <v>107</v>
      </c>
      <c r="F636" s="152">
        <v>1182.086669921875</v>
      </c>
      <c r="G636" s="150">
        <v>31.047109603881836</v>
      </c>
      <c r="H636" s="152">
        <v>33.384670257568359</v>
      </c>
      <c r="I636" s="150">
        <v>9.9999997764825821E-3</v>
      </c>
      <c r="J636" s="150">
        <v>2.9699999839067459E-2</v>
      </c>
      <c r="K636" s="150">
        <v>2.3630686133851001E-2</v>
      </c>
      <c r="L636" s="150">
        <v>0</v>
      </c>
      <c r="M636" s="150">
        <v>0</v>
      </c>
      <c r="N636" s="150">
        <v>3.5552999973297119</v>
      </c>
      <c r="O636" s="150">
        <v>60</v>
      </c>
    </row>
    <row r="637" spans="1:15" x14ac:dyDescent="0.45">
      <c r="A637" t="s">
        <v>63</v>
      </c>
      <c r="B637" s="150">
        <v>2020</v>
      </c>
      <c r="C637" t="s">
        <v>3521</v>
      </c>
      <c r="D637" t="s">
        <v>3543</v>
      </c>
      <c r="E637" t="s">
        <v>107</v>
      </c>
      <c r="F637" s="152">
        <v>0</v>
      </c>
      <c r="G637" s="150">
        <v>0</v>
      </c>
      <c r="H637" s="152"/>
      <c r="I637" s="150">
        <v>0</v>
      </c>
      <c r="J637" s="150">
        <v>0</v>
      </c>
      <c r="K637" s="150">
        <v>0</v>
      </c>
      <c r="L637" s="150">
        <v>0</v>
      </c>
      <c r="M637" s="150">
        <v>0</v>
      </c>
      <c r="N637" s="150"/>
      <c r="O637" s="150">
        <v>70</v>
      </c>
    </row>
    <row r="638" spans="1:15" x14ac:dyDescent="0.45">
      <c r="A638" t="s">
        <v>63</v>
      </c>
      <c r="B638" s="150">
        <v>2020</v>
      </c>
      <c r="C638" t="s">
        <v>3521</v>
      </c>
      <c r="D638" t="s">
        <v>3544</v>
      </c>
      <c r="E638" t="s">
        <v>107</v>
      </c>
      <c r="F638" s="152">
        <v>0</v>
      </c>
      <c r="G638" s="150">
        <v>0</v>
      </c>
      <c r="H638" s="152"/>
      <c r="I638" s="150">
        <v>0</v>
      </c>
      <c r="J638" s="150">
        <v>0</v>
      </c>
      <c r="K638" s="150">
        <v>0</v>
      </c>
      <c r="L638" s="150">
        <v>0</v>
      </c>
      <c r="M638" s="150">
        <v>0</v>
      </c>
      <c r="N638" s="150"/>
      <c r="O638" s="150">
        <v>70</v>
      </c>
    </row>
    <row r="639" spans="1:15" x14ac:dyDescent="0.45">
      <c r="A639" t="s">
        <v>63</v>
      </c>
      <c r="B639" s="150">
        <v>2020</v>
      </c>
      <c r="C639" t="s">
        <v>3521</v>
      </c>
      <c r="D639" t="s">
        <v>3545</v>
      </c>
      <c r="E639" t="s">
        <v>107</v>
      </c>
      <c r="F639" s="152">
        <v>0</v>
      </c>
      <c r="G639" s="150">
        <v>0</v>
      </c>
      <c r="H639" s="152"/>
      <c r="I639" s="150">
        <v>0</v>
      </c>
      <c r="J639" s="150">
        <v>0</v>
      </c>
      <c r="K639" s="150">
        <v>0</v>
      </c>
      <c r="L639" s="150">
        <v>0</v>
      </c>
      <c r="M639" s="150">
        <v>0</v>
      </c>
      <c r="N639" s="150"/>
      <c r="O639" s="150">
        <v>70</v>
      </c>
    </row>
    <row r="640" spans="1:15" x14ac:dyDescent="0.45">
      <c r="A640" t="s">
        <v>63</v>
      </c>
      <c r="B640" s="150">
        <v>2020</v>
      </c>
      <c r="C640" t="s">
        <v>3521</v>
      </c>
      <c r="D640" t="s">
        <v>3546</v>
      </c>
      <c r="E640" t="s">
        <v>107</v>
      </c>
      <c r="F640" s="152">
        <v>0.2180200070142746</v>
      </c>
      <c r="G640" s="150">
        <v>0</v>
      </c>
      <c r="H640" s="152">
        <v>15.263238906860352</v>
      </c>
      <c r="I640" s="150">
        <v>0</v>
      </c>
      <c r="J640" s="150">
        <v>0</v>
      </c>
      <c r="K640" s="150">
        <v>0</v>
      </c>
      <c r="L640" s="150">
        <v>0</v>
      </c>
      <c r="M640" s="150">
        <v>0</v>
      </c>
      <c r="N640" s="150">
        <v>4</v>
      </c>
      <c r="O640" s="150">
        <v>45</v>
      </c>
    </row>
    <row r="641" spans="1:15" x14ac:dyDescent="0.45">
      <c r="A641" t="s">
        <v>63</v>
      </c>
      <c r="B641" s="150">
        <v>2020</v>
      </c>
      <c r="C641" t="s">
        <v>3521</v>
      </c>
      <c r="D641" t="s">
        <v>3547</v>
      </c>
      <c r="E641" t="s">
        <v>107</v>
      </c>
      <c r="F641" s="152">
        <v>0</v>
      </c>
      <c r="G641" s="150">
        <v>0</v>
      </c>
      <c r="H641" s="152"/>
      <c r="I641" s="150">
        <v>0</v>
      </c>
      <c r="J641" s="150">
        <v>0</v>
      </c>
      <c r="K641" s="150">
        <v>0</v>
      </c>
      <c r="L641" s="150">
        <v>0</v>
      </c>
      <c r="M641" s="150">
        <v>0</v>
      </c>
      <c r="N641" s="150"/>
      <c r="O641" s="150">
        <v>70</v>
      </c>
    </row>
    <row r="642" spans="1:15" x14ac:dyDescent="0.45">
      <c r="A642" t="s">
        <v>63</v>
      </c>
      <c r="B642" s="150">
        <v>2020</v>
      </c>
      <c r="C642" t="s">
        <v>3521</v>
      </c>
      <c r="D642" t="s">
        <v>3548</v>
      </c>
      <c r="E642" t="s">
        <v>107</v>
      </c>
      <c r="F642" s="152">
        <v>8.4707803726196289</v>
      </c>
      <c r="G642" s="150">
        <v>0</v>
      </c>
      <c r="H642" s="152">
        <v>51.205879211425781</v>
      </c>
      <c r="I642" s="150">
        <v>0</v>
      </c>
      <c r="J642" s="150">
        <v>0</v>
      </c>
      <c r="K642" s="150">
        <v>0.25882352941176467</v>
      </c>
      <c r="L642" s="150">
        <v>0</v>
      </c>
      <c r="M642" s="150">
        <v>0</v>
      </c>
      <c r="N642" s="150">
        <v>3.0113999843597412</v>
      </c>
      <c r="O642" s="150">
        <v>70</v>
      </c>
    </row>
    <row r="643" spans="1:15" x14ac:dyDescent="0.45">
      <c r="A643" t="s">
        <v>63</v>
      </c>
      <c r="B643" s="150">
        <v>2020</v>
      </c>
      <c r="C643" t="s">
        <v>3521</v>
      </c>
      <c r="D643" t="s">
        <v>3549</v>
      </c>
      <c r="E643" t="s">
        <v>107</v>
      </c>
      <c r="F643" s="152">
        <v>2.9635601043701172</v>
      </c>
      <c r="G643" s="150">
        <v>0</v>
      </c>
      <c r="H643" s="152">
        <v>35.000102996826172</v>
      </c>
      <c r="I643" s="150">
        <v>0</v>
      </c>
      <c r="J643" s="150">
        <v>0</v>
      </c>
      <c r="K643" s="150">
        <v>0</v>
      </c>
      <c r="L643" s="150">
        <v>0</v>
      </c>
      <c r="M643" s="150">
        <v>0</v>
      </c>
      <c r="N643" s="150">
        <v>4</v>
      </c>
      <c r="O643" s="150">
        <v>70</v>
      </c>
    </row>
    <row r="644" spans="1:15" x14ac:dyDescent="0.45">
      <c r="A644" t="s">
        <v>63</v>
      </c>
      <c r="B644" s="150">
        <v>2020</v>
      </c>
      <c r="C644" t="s">
        <v>3521</v>
      </c>
      <c r="D644" t="s">
        <v>3550</v>
      </c>
      <c r="E644" t="s">
        <v>107</v>
      </c>
      <c r="F644" s="152">
        <v>10.973879814147949</v>
      </c>
      <c r="G644" s="150">
        <v>0</v>
      </c>
      <c r="H644" s="152">
        <v>13.856852531433105</v>
      </c>
      <c r="I644" s="150">
        <v>0</v>
      </c>
      <c r="J644" s="150">
        <v>0</v>
      </c>
      <c r="K644" s="150">
        <v>0</v>
      </c>
      <c r="L644" s="150">
        <v>0</v>
      </c>
      <c r="M644" s="150">
        <v>0</v>
      </c>
      <c r="N644" s="150">
        <v>3.9468998908996582</v>
      </c>
      <c r="O644" s="150">
        <v>45</v>
      </c>
    </row>
    <row r="645" spans="1:15" x14ac:dyDescent="0.45">
      <c r="A645" t="s">
        <v>63</v>
      </c>
      <c r="B645" s="150">
        <v>2020</v>
      </c>
      <c r="C645" t="s">
        <v>3521</v>
      </c>
      <c r="D645" t="s">
        <v>3551</v>
      </c>
      <c r="E645" t="s">
        <v>107</v>
      </c>
      <c r="F645" s="152">
        <v>0.52376997470855713</v>
      </c>
      <c r="G645" s="150">
        <v>0</v>
      </c>
      <c r="H645" s="152">
        <v>24.999917984008789</v>
      </c>
      <c r="I645" s="150">
        <v>0</v>
      </c>
      <c r="J645" s="150">
        <v>0</v>
      </c>
      <c r="K645" s="150">
        <v>0</v>
      </c>
      <c r="L645" s="150">
        <v>0</v>
      </c>
      <c r="M645" s="150">
        <v>0</v>
      </c>
      <c r="N645" s="150">
        <v>4</v>
      </c>
      <c r="O645" s="150">
        <v>70</v>
      </c>
    </row>
    <row r="646" spans="1:15" x14ac:dyDescent="0.45">
      <c r="A646" t="s">
        <v>63</v>
      </c>
      <c r="B646" s="150">
        <v>2020</v>
      </c>
      <c r="C646" t="s">
        <v>3522</v>
      </c>
      <c r="D646" t="s">
        <v>3552</v>
      </c>
      <c r="E646" t="s">
        <v>107</v>
      </c>
      <c r="F646" s="152">
        <v>28.121070861816406</v>
      </c>
      <c r="G646" s="150">
        <v>0</v>
      </c>
      <c r="H646" s="152">
        <v>44.965892791748047</v>
      </c>
      <c r="I646" s="150">
        <v>0</v>
      </c>
      <c r="J646" s="150">
        <v>0</v>
      </c>
      <c r="K646" s="150">
        <v>0</v>
      </c>
      <c r="L646" s="150">
        <v>0</v>
      </c>
      <c r="M646" s="150">
        <v>0</v>
      </c>
      <c r="N646" s="150">
        <v>3.0034999847412109</v>
      </c>
      <c r="O646" s="150">
        <v>60</v>
      </c>
    </row>
    <row r="647" spans="1:15" x14ac:dyDescent="0.45">
      <c r="A647" t="s">
        <v>63</v>
      </c>
      <c r="B647" s="150">
        <v>2020</v>
      </c>
      <c r="C647" t="s">
        <v>3522</v>
      </c>
      <c r="D647" t="s">
        <v>3553</v>
      </c>
      <c r="E647" t="s">
        <v>107</v>
      </c>
      <c r="F647" s="152">
        <v>294.97341918945313</v>
      </c>
      <c r="G647" s="150">
        <v>71.592208862304688</v>
      </c>
      <c r="H647" s="152">
        <v>47.937767028808594</v>
      </c>
      <c r="I647" s="150">
        <v>0</v>
      </c>
      <c r="J647" s="150">
        <v>0.21109999716281891</v>
      </c>
      <c r="K647" s="150">
        <v>4.4323218547562201E-2</v>
      </c>
      <c r="L647" s="150">
        <v>0</v>
      </c>
      <c r="M647" s="150">
        <v>0</v>
      </c>
      <c r="N647" s="150">
        <v>3.0994000434875488</v>
      </c>
      <c r="O647" s="150">
        <v>60</v>
      </c>
    </row>
    <row r="648" spans="1:15" x14ac:dyDescent="0.45">
      <c r="A648" t="s">
        <v>63</v>
      </c>
      <c r="B648" s="150">
        <v>2020</v>
      </c>
      <c r="C648" t="s">
        <v>3523</v>
      </c>
      <c r="D648" t="s">
        <v>3554</v>
      </c>
      <c r="E648" t="s">
        <v>267</v>
      </c>
      <c r="F648" s="152">
        <v>30</v>
      </c>
      <c r="G648" s="150">
        <v>0</v>
      </c>
      <c r="H648" s="152">
        <v>27.066667556762695</v>
      </c>
      <c r="I648" s="150">
        <v>0</v>
      </c>
      <c r="J648" s="150">
        <v>0</v>
      </c>
      <c r="K648" s="150">
        <v>0.26666666666666672</v>
      </c>
      <c r="L648" s="150">
        <v>0</v>
      </c>
      <c r="M648" s="150">
        <v>0</v>
      </c>
      <c r="N648" s="150">
        <v>3.3666999340057373</v>
      </c>
      <c r="O648" s="150">
        <v>45</v>
      </c>
    </row>
    <row r="649" spans="1:15" x14ac:dyDescent="0.45">
      <c r="A649" t="s">
        <v>63</v>
      </c>
      <c r="B649" s="150">
        <v>2020</v>
      </c>
      <c r="C649" t="s">
        <v>3523</v>
      </c>
      <c r="D649" t="s">
        <v>3555</v>
      </c>
      <c r="E649" t="s">
        <v>267</v>
      </c>
      <c r="F649" s="152">
        <v>59</v>
      </c>
      <c r="G649" s="150">
        <v>0</v>
      </c>
      <c r="H649" s="152">
        <v>19.559322357177734</v>
      </c>
      <c r="I649" s="150">
        <v>0</v>
      </c>
      <c r="J649" s="150">
        <v>0</v>
      </c>
      <c r="K649" s="150">
        <v>0</v>
      </c>
      <c r="L649" s="150">
        <v>0</v>
      </c>
      <c r="M649" s="150">
        <v>0</v>
      </c>
      <c r="N649" s="150">
        <v>3.9323999881744385</v>
      </c>
      <c r="O649" s="150">
        <v>40</v>
      </c>
    </row>
    <row r="650" spans="1:15" x14ac:dyDescent="0.45">
      <c r="A650" t="s">
        <v>63</v>
      </c>
      <c r="B650" s="150">
        <v>2020</v>
      </c>
      <c r="C650" t="s">
        <v>3523</v>
      </c>
      <c r="D650" t="s">
        <v>3556</v>
      </c>
      <c r="E650" t="s">
        <v>267</v>
      </c>
      <c r="F650" s="152">
        <v>146</v>
      </c>
      <c r="G650" s="150">
        <v>56</v>
      </c>
      <c r="H650" s="152">
        <v>27.267124176025391</v>
      </c>
      <c r="I650" s="150">
        <v>0.11720000207424164</v>
      </c>
      <c r="J650" s="150">
        <v>0.15170000493526459</v>
      </c>
      <c r="K650" s="150">
        <v>0.31034482758620691</v>
      </c>
      <c r="L650" s="150">
        <v>0</v>
      </c>
      <c r="M650" s="150">
        <v>0</v>
      </c>
      <c r="N650" s="150">
        <v>3.1587998867034912</v>
      </c>
      <c r="O650" s="150">
        <v>35</v>
      </c>
    </row>
    <row r="651" spans="1:15" x14ac:dyDescent="0.45">
      <c r="A651" t="s">
        <v>63</v>
      </c>
      <c r="B651" s="150">
        <v>2020</v>
      </c>
      <c r="C651" t="s">
        <v>3523</v>
      </c>
      <c r="D651" t="s">
        <v>3557</v>
      </c>
      <c r="E651" t="s">
        <v>267</v>
      </c>
      <c r="F651" s="152">
        <v>0</v>
      </c>
      <c r="G651" s="150">
        <v>0</v>
      </c>
      <c r="H651" s="152"/>
      <c r="I651" s="150">
        <v>0</v>
      </c>
      <c r="J651" s="150">
        <v>0</v>
      </c>
      <c r="K651" s="150">
        <v>0</v>
      </c>
      <c r="L651" s="150">
        <v>0</v>
      </c>
      <c r="M651" s="150">
        <v>0</v>
      </c>
      <c r="N651" s="150"/>
      <c r="O651" s="150">
        <v>35</v>
      </c>
    </row>
    <row r="652" spans="1:15" x14ac:dyDescent="0.45">
      <c r="A652" t="s">
        <v>63</v>
      </c>
      <c r="B652" s="150">
        <v>2020</v>
      </c>
      <c r="C652" t="s">
        <v>3523</v>
      </c>
      <c r="D652" t="s">
        <v>3558</v>
      </c>
      <c r="E652" t="s">
        <v>267</v>
      </c>
      <c r="F652" s="152">
        <v>4</v>
      </c>
      <c r="G652" s="150">
        <v>0</v>
      </c>
      <c r="H652" s="152">
        <v>19.5</v>
      </c>
      <c r="I652" s="150">
        <v>0</v>
      </c>
      <c r="J652" s="150">
        <v>0</v>
      </c>
      <c r="K652" s="150">
        <v>0</v>
      </c>
      <c r="L652" s="150">
        <v>0</v>
      </c>
      <c r="M652" s="150">
        <v>0</v>
      </c>
      <c r="N652" s="150">
        <v>4</v>
      </c>
      <c r="O652" s="150">
        <v>40</v>
      </c>
    </row>
    <row r="653" spans="1:15" x14ac:dyDescent="0.45">
      <c r="A653" t="s">
        <v>63</v>
      </c>
      <c r="B653" s="150">
        <v>2020</v>
      </c>
      <c r="C653" t="s">
        <v>3523</v>
      </c>
      <c r="D653" t="s">
        <v>3559</v>
      </c>
      <c r="E653" t="s">
        <v>267</v>
      </c>
      <c r="F653" s="152">
        <v>29</v>
      </c>
      <c r="G653" s="150">
        <v>0</v>
      </c>
      <c r="H653" s="152">
        <v>12.241379737854004</v>
      </c>
      <c r="I653" s="150">
        <v>0</v>
      </c>
      <c r="J653" s="150">
        <v>0</v>
      </c>
      <c r="K653" s="150">
        <v>0</v>
      </c>
      <c r="L653" s="150">
        <v>0</v>
      </c>
      <c r="M653" s="150">
        <v>0</v>
      </c>
      <c r="N653" s="150">
        <v>4</v>
      </c>
      <c r="O653" s="150">
        <v>35</v>
      </c>
    </row>
    <row r="654" spans="1:15" x14ac:dyDescent="0.45">
      <c r="A654" t="s">
        <v>63</v>
      </c>
      <c r="B654" s="150">
        <v>2020</v>
      </c>
      <c r="C654" t="s">
        <v>3523</v>
      </c>
      <c r="D654" t="s">
        <v>3560</v>
      </c>
      <c r="E654" t="s">
        <v>267</v>
      </c>
      <c r="F654" s="152">
        <v>174</v>
      </c>
      <c r="G654" s="150">
        <v>88.5</v>
      </c>
      <c r="H654" s="152">
        <v>35.149425506591797</v>
      </c>
      <c r="I654" s="150">
        <v>0</v>
      </c>
      <c r="J654" s="150">
        <v>0</v>
      </c>
      <c r="K654" s="150">
        <v>0</v>
      </c>
      <c r="L654" s="150">
        <v>0</v>
      </c>
      <c r="M654" s="150">
        <v>0</v>
      </c>
      <c r="N654" s="150">
        <v>3.4656000137329102</v>
      </c>
      <c r="O654" s="150">
        <v>35</v>
      </c>
    </row>
    <row r="655" spans="1:15" x14ac:dyDescent="0.45">
      <c r="A655" t="s">
        <v>63</v>
      </c>
      <c r="B655" s="150">
        <v>2020</v>
      </c>
      <c r="C655" t="s">
        <v>3523</v>
      </c>
      <c r="D655" t="s">
        <v>3561</v>
      </c>
      <c r="E655" t="s">
        <v>267</v>
      </c>
      <c r="F655" s="152">
        <v>0</v>
      </c>
      <c r="G655" s="150">
        <v>0</v>
      </c>
      <c r="H655" s="152"/>
      <c r="I655" s="150">
        <v>0</v>
      </c>
      <c r="J655" s="150">
        <v>0</v>
      </c>
      <c r="K655" s="150">
        <v>0</v>
      </c>
      <c r="L655" s="150">
        <v>0</v>
      </c>
      <c r="M655" s="150">
        <v>0</v>
      </c>
      <c r="N655" s="150"/>
      <c r="O655" s="150">
        <v>35</v>
      </c>
    </row>
    <row r="656" spans="1:15" x14ac:dyDescent="0.45">
      <c r="A656" t="s">
        <v>63</v>
      </c>
      <c r="B656" s="150">
        <v>2020</v>
      </c>
      <c r="C656" t="s">
        <v>3523</v>
      </c>
      <c r="D656" t="s">
        <v>3562</v>
      </c>
      <c r="E656" t="s">
        <v>267</v>
      </c>
      <c r="F656" s="152">
        <v>20</v>
      </c>
      <c r="G656" s="150">
        <v>12</v>
      </c>
      <c r="H656" s="152">
        <v>51.049999237060547</v>
      </c>
      <c r="I656" s="150">
        <v>0</v>
      </c>
      <c r="J656" s="150">
        <v>0</v>
      </c>
      <c r="K656" s="150">
        <v>0</v>
      </c>
      <c r="L656" s="150">
        <v>0</v>
      </c>
      <c r="M656" s="150">
        <v>0</v>
      </c>
      <c r="N656" s="150">
        <v>3.4000000953674316</v>
      </c>
      <c r="O656" s="150">
        <v>40</v>
      </c>
    </row>
    <row r="657" spans="1:15" x14ac:dyDescent="0.45">
      <c r="A657" t="s">
        <v>63</v>
      </c>
      <c r="B657" s="150">
        <v>2020</v>
      </c>
      <c r="C657" t="s">
        <v>3524</v>
      </c>
      <c r="D657" t="s">
        <v>3563</v>
      </c>
      <c r="E657" t="s">
        <v>267</v>
      </c>
      <c r="F657" s="152">
        <v>40</v>
      </c>
      <c r="G657" s="150">
        <v>23</v>
      </c>
      <c r="H657" s="152">
        <v>38.200000762939453</v>
      </c>
      <c r="I657" s="150">
        <v>2.500000037252903E-2</v>
      </c>
      <c r="J657" s="150">
        <v>7.5000002980232239E-2</v>
      </c>
      <c r="K657" s="150">
        <v>0.25641025641025639</v>
      </c>
      <c r="L657" s="150">
        <v>0</v>
      </c>
      <c r="M657" s="150">
        <v>0</v>
      </c>
      <c r="N657" s="150">
        <v>3.375</v>
      </c>
      <c r="O657" s="150">
        <v>40</v>
      </c>
    </row>
    <row r="658" spans="1:15" x14ac:dyDescent="0.45">
      <c r="A658" t="s">
        <v>64</v>
      </c>
      <c r="B658" s="150">
        <v>2020</v>
      </c>
      <c r="C658" t="s">
        <v>3515</v>
      </c>
      <c r="D658" t="s">
        <v>3526</v>
      </c>
      <c r="E658" t="s">
        <v>107</v>
      </c>
      <c r="F658" s="152">
        <v>0</v>
      </c>
      <c r="G658" s="150">
        <v>0</v>
      </c>
      <c r="H658" s="152"/>
      <c r="I658" s="150">
        <v>0</v>
      </c>
      <c r="J658" s="150">
        <v>0</v>
      </c>
      <c r="K658" s="150">
        <v>0</v>
      </c>
      <c r="L658" s="150">
        <v>0</v>
      </c>
      <c r="M658" s="150">
        <v>0</v>
      </c>
      <c r="N658" s="150"/>
      <c r="O658" s="150">
        <v>70</v>
      </c>
    </row>
    <row r="659" spans="1:15" x14ac:dyDescent="0.45">
      <c r="A659" t="s">
        <v>64</v>
      </c>
      <c r="B659" s="150">
        <v>2020</v>
      </c>
      <c r="C659" t="s">
        <v>3515</v>
      </c>
      <c r="D659" t="s">
        <v>3527</v>
      </c>
      <c r="E659" t="s">
        <v>107</v>
      </c>
      <c r="F659" s="152">
        <v>1535.91748046875</v>
      </c>
      <c r="G659" s="150">
        <v>66.005302429199219</v>
      </c>
      <c r="H659" s="152">
        <v>45.427436828613281</v>
      </c>
      <c r="I659" s="150">
        <v>0</v>
      </c>
      <c r="J659" s="150">
        <v>0</v>
      </c>
      <c r="K659" s="150">
        <v>0</v>
      </c>
      <c r="L659" s="150">
        <v>7.9139981467414005E-3</v>
      </c>
      <c r="M659" s="150">
        <v>0</v>
      </c>
      <c r="N659" s="150">
        <v>4.1662044525146484</v>
      </c>
      <c r="O659" s="150">
        <v>70</v>
      </c>
    </row>
    <row r="660" spans="1:15" x14ac:dyDescent="0.45">
      <c r="A660" t="s">
        <v>64</v>
      </c>
      <c r="B660" s="150">
        <v>2020</v>
      </c>
      <c r="C660" t="s">
        <v>3515</v>
      </c>
      <c r="D660" t="s">
        <v>3528</v>
      </c>
      <c r="E660" t="s">
        <v>107</v>
      </c>
      <c r="F660" s="152">
        <v>1199.52783203125</v>
      </c>
      <c r="G660" s="150">
        <v>4.1943001747131348</v>
      </c>
      <c r="H660" s="152">
        <v>10.23338508605957</v>
      </c>
      <c r="I660" s="150">
        <v>0</v>
      </c>
      <c r="J660" s="150">
        <v>0</v>
      </c>
      <c r="K660" s="150">
        <v>0</v>
      </c>
      <c r="L660" s="150">
        <v>0</v>
      </c>
      <c r="M660" s="150">
        <v>0</v>
      </c>
      <c r="N660" s="150">
        <v>4.9945011138916016</v>
      </c>
      <c r="O660" s="150">
        <v>45</v>
      </c>
    </row>
    <row r="661" spans="1:15" x14ac:dyDescent="0.45">
      <c r="A661" t="s">
        <v>64</v>
      </c>
      <c r="B661" s="150">
        <v>2020</v>
      </c>
      <c r="C661" t="s">
        <v>3516</v>
      </c>
      <c r="D661" t="s">
        <v>3529</v>
      </c>
      <c r="E661" t="s">
        <v>107</v>
      </c>
      <c r="F661" s="152">
        <v>0</v>
      </c>
      <c r="G661" s="150">
        <v>0</v>
      </c>
      <c r="H661" s="152"/>
      <c r="I661" s="150">
        <v>0</v>
      </c>
      <c r="J661" s="150">
        <v>0</v>
      </c>
      <c r="K661" s="150">
        <v>0</v>
      </c>
      <c r="L661" s="150">
        <v>0</v>
      </c>
      <c r="M661" s="150">
        <v>0</v>
      </c>
      <c r="N661" s="150"/>
      <c r="O661" s="150">
        <v>60</v>
      </c>
    </row>
    <row r="662" spans="1:15" x14ac:dyDescent="0.45">
      <c r="A662" t="s">
        <v>64</v>
      </c>
      <c r="B662" s="150">
        <v>2020</v>
      </c>
      <c r="C662" t="s">
        <v>3516</v>
      </c>
      <c r="D662" t="s">
        <v>3530</v>
      </c>
      <c r="E662" t="s">
        <v>107</v>
      </c>
      <c r="F662" s="152">
        <v>3069.755615234375</v>
      </c>
      <c r="G662" s="150">
        <v>26.864110946655273</v>
      </c>
      <c r="H662" s="152">
        <v>28.498950958251953</v>
      </c>
      <c r="I662" s="150">
        <v>0</v>
      </c>
      <c r="J662" s="150">
        <v>0</v>
      </c>
      <c r="K662" s="150">
        <v>8.5000000000000006E-2</v>
      </c>
      <c r="L662" s="150">
        <v>0</v>
      </c>
      <c r="M662" s="150">
        <v>0</v>
      </c>
      <c r="N662" s="150">
        <v>4.5017518997192383</v>
      </c>
      <c r="O662" s="150">
        <v>60</v>
      </c>
    </row>
    <row r="663" spans="1:15" x14ac:dyDescent="0.45">
      <c r="A663" t="s">
        <v>64</v>
      </c>
      <c r="B663" s="150">
        <v>2020</v>
      </c>
      <c r="C663" t="s">
        <v>3516</v>
      </c>
      <c r="D663" t="s">
        <v>3531</v>
      </c>
      <c r="E663" t="s">
        <v>107</v>
      </c>
      <c r="F663" s="152">
        <v>86.321800231933594</v>
      </c>
      <c r="G663" s="150">
        <v>1.1176999807357788</v>
      </c>
      <c r="H663" s="152">
        <v>27.990165710449219</v>
      </c>
      <c r="I663" s="150">
        <v>0</v>
      </c>
      <c r="J663" s="150">
        <v>0</v>
      </c>
      <c r="K663" s="150">
        <v>0</v>
      </c>
      <c r="L663" s="150">
        <v>0</v>
      </c>
      <c r="M663" s="150">
        <v>0</v>
      </c>
      <c r="N663" s="150">
        <v>4.4910678863525391</v>
      </c>
      <c r="O663" s="150">
        <v>60</v>
      </c>
    </row>
    <row r="664" spans="1:15" x14ac:dyDescent="0.45">
      <c r="A664" t="s">
        <v>64</v>
      </c>
      <c r="B664" s="150">
        <v>2020</v>
      </c>
      <c r="C664" t="s">
        <v>3569</v>
      </c>
      <c r="D664" t="s">
        <v>3570</v>
      </c>
      <c r="E664" t="s">
        <v>267</v>
      </c>
      <c r="F664" s="152">
        <v>28721</v>
      </c>
      <c r="G664" s="150">
        <v>2384</v>
      </c>
      <c r="H664" s="152">
        <v>44.669197082519531</v>
      </c>
      <c r="I664" s="150">
        <v>1.0334848775528371E-4</v>
      </c>
      <c r="J664" s="150">
        <v>2.0669697551056743E-4</v>
      </c>
      <c r="K664" s="150">
        <v>4.5473336089293E-3</v>
      </c>
      <c r="L664" s="150">
        <v>0</v>
      </c>
      <c r="M664" s="150">
        <v>0</v>
      </c>
      <c r="N664" s="150">
        <v>4.3442540168762207</v>
      </c>
      <c r="O664" s="150">
        <v>60</v>
      </c>
    </row>
    <row r="665" spans="1:15" x14ac:dyDescent="0.45">
      <c r="A665" t="s">
        <v>64</v>
      </c>
      <c r="B665" s="150">
        <v>2020</v>
      </c>
      <c r="C665" t="s">
        <v>3569</v>
      </c>
      <c r="D665" t="s">
        <v>3571</v>
      </c>
      <c r="E665" t="s">
        <v>267</v>
      </c>
      <c r="F665" s="152">
        <v>0</v>
      </c>
      <c r="G665" s="150">
        <v>0</v>
      </c>
      <c r="H665" s="152"/>
      <c r="I665" s="150">
        <v>0</v>
      </c>
      <c r="J665" s="150">
        <v>0</v>
      </c>
      <c r="K665" s="150">
        <v>0</v>
      </c>
      <c r="L665" s="150">
        <v>0</v>
      </c>
      <c r="M665" s="150">
        <v>0</v>
      </c>
      <c r="N665" s="150"/>
      <c r="O665" s="150">
        <v>60</v>
      </c>
    </row>
    <row r="666" spans="1:15" x14ac:dyDescent="0.45">
      <c r="A666" t="s">
        <v>64</v>
      </c>
      <c r="B666" s="150">
        <v>2020</v>
      </c>
      <c r="C666" t="s">
        <v>3569</v>
      </c>
      <c r="D666" t="s">
        <v>3510</v>
      </c>
      <c r="E666" t="s">
        <v>267</v>
      </c>
      <c r="F666" s="152">
        <v>59961</v>
      </c>
      <c r="G666" s="150">
        <v>11371.5</v>
      </c>
      <c r="H666" s="152">
        <v>25.50010871887207</v>
      </c>
      <c r="I666" s="150">
        <v>1.4786290936172009E-2</v>
      </c>
      <c r="J666" s="150">
        <v>1.4219510369002819E-2</v>
      </c>
      <c r="K666" s="150">
        <v>9.9153163966126598E-2</v>
      </c>
      <c r="L666" s="150">
        <v>0</v>
      </c>
      <c r="M666" s="150">
        <v>0</v>
      </c>
      <c r="N666" s="150">
        <v>4.2473325729370117</v>
      </c>
      <c r="O666" s="150">
        <v>45</v>
      </c>
    </row>
    <row r="667" spans="1:15" x14ac:dyDescent="0.45">
      <c r="A667" t="s">
        <v>64</v>
      </c>
      <c r="B667" s="150">
        <v>2020</v>
      </c>
      <c r="C667" t="s">
        <v>3517</v>
      </c>
      <c r="D667" t="s">
        <v>3532</v>
      </c>
      <c r="E667" t="s">
        <v>267</v>
      </c>
      <c r="F667" s="152">
        <v>4751</v>
      </c>
      <c r="G667" s="150"/>
      <c r="H667" s="152">
        <v>28.425172805786133</v>
      </c>
      <c r="I667" s="150">
        <v>2.1482277661561966E-3</v>
      </c>
      <c r="J667" s="150">
        <v>2.5778731796890497E-3</v>
      </c>
      <c r="K667" s="150">
        <v>1.4999999999999999E-2</v>
      </c>
      <c r="L667" s="150">
        <v>0</v>
      </c>
      <c r="M667" s="150">
        <v>0</v>
      </c>
      <c r="N667" s="150">
        <v>4.2687435150146484</v>
      </c>
      <c r="O667" s="150"/>
    </row>
    <row r="668" spans="1:15" x14ac:dyDescent="0.45">
      <c r="A668" t="s">
        <v>64</v>
      </c>
      <c r="B668" s="150">
        <v>2020</v>
      </c>
      <c r="C668" t="s">
        <v>197</v>
      </c>
      <c r="D668" t="s">
        <v>3533</v>
      </c>
      <c r="E668" t="s">
        <v>267</v>
      </c>
      <c r="F668" s="152">
        <v>813</v>
      </c>
      <c r="G668" s="150">
        <v>213.5</v>
      </c>
      <c r="H668" s="152">
        <v>33.734317779541016</v>
      </c>
      <c r="I668" s="150">
        <v>0</v>
      </c>
      <c r="J668" s="150">
        <v>0</v>
      </c>
      <c r="K668" s="150">
        <v>0.21100917431192659</v>
      </c>
      <c r="L668" s="150">
        <v>0</v>
      </c>
      <c r="M668" s="150">
        <v>0</v>
      </c>
      <c r="N668" s="150">
        <v>3.8142201900482178</v>
      </c>
      <c r="O668" s="150">
        <v>45</v>
      </c>
    </row>
    <row r="669" spans="1:15" x14ac:dyDescent="0.45">
      <c r="A669" t="s">
        <v>64</v>
      </c>
      <c r="B669" s="150">
        <v>2020</v>
      </c>
      <c r="C669" t="s">
        <v>197</v>
      </c>
      <c r="D669" t="s">
        <v>3534</v>
      </c>
      <c r="E669" t="s">
        <v>267</v>
      </c>
      <c r="F669" s="152">
        <v>62</v>
      </c>
      <c r="G669" s="150">
        <v>0</v>
      </c>
      <c r="H669" s="152">
        <v>11.129032135009766</v>
      </c>
      <c r="I669" s="150">
        <v>0</v>
      </c>
      <c r="J669" s="150">
        <v>0</v>
      </c>
      <c r="K669" s="150">
        <v>0</v>
      </c>
      <c r="L669" s="150">
        <v>0</v>
      </c>
      <c r="M669" s="150">
        <v>0</v>
      </c>
      <c r="N669" s="150">
        <v>4.9491524696350098</v>
      </c>
      <c r="O669" s="150">
        <v>40</v>
      </c>
    </row>
    <row r="670" spans="1:15" x14ac:dyDescent="0.45">
      <c r="A670" t="s">
        <v>64</v>
      </c>
      <c r="B670" s="150">
        <v>2020</v>
      </c>
      <c r="C670" t="s">
        <v>197</v>
      </c>
      <c r="D670" t="s">
        <v>3535</v>
      </c>
      <c r="E670" t="s">
        <v>267</v>
      </c>
      <c r="F670" s="152">
        <v>4694</v>
      </c>
      <c r="G670" s="150">
        <v>1136</v>
      </c>
      <c r="H670" s="152">
        <v>24.312313079833984</v>
      </c>
      <c r="I670" s="150">
        <v>0</v>
      </c>
      <c r="J670" s="150">
        <v>0</v>
      </c>
      <c r="K670" s="150">
        <v>8.4930313588850198E-2</v>
      </c>
      <c r="L670" s="150">
        <v>0</v>
      </c>
      <c r="M670" s="150">
        <v>0</v>
      </c>
      <c r="N670" s="150">
        <v>4.3567070960998535</v>
      </c>
      <c r="O670" s="150">
        <v>40</v>
      </c>
    </row>
    <row r="671" spans="1:15" x14ac:dyDescent="0.45">
      <c r="A671" t="s">
        <v>64</v>
      </c>
      <c r="B671" s="150">
        <v>2020</v>
      </c>
      <c r="C671" t="s">
        <v>197</v>
      </c>
      <c r="D671" t="s">
        <v>3536</v>
      </c>
      <c r="E671" t="s">
        <v>267</v>
      </c>
      <c r="F671" s="152">
        <v>3</v>
      </c>
      <c r="G671" s="150">
        <v>3</v>
      </c>
      <c r="H671" s="152">
        <v>55</v>
      </c>
      <c r="I671" s="150">
        <v>0</v>
      </c>
      <c r="J671" s="150">
        <v>0.92857140302658081</v>
      </c>
      <c r="K671" s="150">
        <v>0.9285714285714286</v>
      </c>
      <c r="L671" s="150">
        <v>0</v>
      </c>
      <c r="M671" s="150">
        <v>0</v>
      </c>
      <c r="N671" s="150">
        <v>2.0714285373687744</v>
      </c>
      <c r="O671" s="150">
        <v>35</v>
      </c>
    </row>
    <row r="672" spans="1:15" x14ac:dyDescent="0.45">
      <c r="A672" t="s">
        <v>64</v>
      </c>
      <c r="B672" s="150">
        <v>2020</v>
      </c>
      <c r="C672" t="s">
        <v>197</v>
      </c>
      <c r="D672" t="s">
        <v>3537</v>
      </c>
      <c r="E672" t="s">
        <v>267</v>
      </c>
      <c r="F672" s="152">
        <v>9254</v>
      </c>
      <c r="G672" s="150">
        <v>839.5</v>
      </c>
      <c r="H672" s="152">
        <v>18.427274703979492</v>
      </c>
      <c r="I672" s="150">
        <v>1.0410958901047707E-2</v>
      </c>
      <c r="J672" s="150">
        <v>3.0136985704302788E-2</v>
      </c>
      <c r="K672" s="150">
        <v>5.3808219178082199E-2</v>
      </c>
      <c r="L672" s="150">
        <v>1.4246575342466E-3</v>
      </c>
      <c r="M672" s="150">
        <v>0</v>
      </c>
      <c r="N672" s="150">
        <v>4.2059922218322754</v>
      </c>
      <c r="O672" s="150">
        <v>35</v>
      </c>
    </row>
    <row r="673" spans="1:15" x14ac:dyDescent="0.45">
      <c r="A673" t="s">
        <v>64</v>
      </c>
      <c r="B673" s="150">
        <v>2020</v>
      </c>
      <c r="C673" t="s">
        <v>3518</v>
      </c>
      <c r="D673" t="s">
        <v>3538</v>
      </c>
      <c r="E673" t="s">
        <v>267</v>
      </c>
      <c r="F673" s="152">
        <v>5308</v>
      </c>
      <c r="G673" s="150">
        <v>1287</v>
      </c>
      <c r="H673" s="152">
        <v>28.351167678833008</v>
      </c>
      <c r="I673" s="150">
        <v>0</v>
      </c>
      <c r="J673" s="150">
        <v>0</v>
      </c>
      <c r="K673" s="150">
        <v>0.05</v>
      </c>
      <c r="L673" s="150">
        <v>0</v>
      </c>
      <c r="M673" s="150">
        <v>0</v>
      </c>
      <c r="N673" s="150">
        <v>4.3797059059143066</v>
      </c>
      <c r="O673" s="150">
        <v>45</v>
      </c>
    </row>
    <row r="674" spans="1:15" x14ac:dyDescent="0.45">
      <c r="A674" t="s">
        <v>64</v>
      </c>
      <c r="B674" s="150">
        <v>2020</v>
      </c>
      <c r="C674" t="s">
        <v>3518</v>
      </c>
      <c r="D674" t="s">
        <v>3539</v>
      </c>
      <c r="E674" t="s">
        <v>267</v>
      </c>
      <c r="F674" s="152">
        <v>6444</v>
      </c>
      <c r="G674" s="150">
        <v>1119</v>
      </c>
      <c r="H674" s="152">
        <v>27.637025833129883</v>
      </c>
      <c r="I674" s="150">
        <v>1.5547263319604099E-4</v>
      </c>
      <c r="J674" s="150">
        <v>1.3526119291782379E-2</v>
      </c>
      <c r="K674" s="150">
        <v>4.9000000000000002E-2</v>
      </c>
      <c r="L674" s="150">
        <v>0</v>
      </c>
      <c r="M674" s="150">
        <v>0</v>
      </c>
      <c r="N674" s="150">
        <v>4.501399040222168</v>
      </c>
      <c r="O674" s="150">
        <v>45</v>
      </c>
    </row>
    <row r="675" spans="1:15" x14ac:dyDescent="0.45">
      <c r="A675" t="s">
        <v>64</v>
      </c>
      <c r="B675" s="150">
        <v>2020</v>
      </c>
      <c r="C675" t="s">
        <v>3518</v>
      </c>
      <c r="D675" t="s">
        <v>3540</v>
      </c>
      <c r="E675" t="s">
        <v>267</v>
      </c>
      <c r="F675" s="152">
        <v>15</v>
      </c>
      <c r="G675" s="150">
        <v>3.5</v>
      </c>
      <c r="H675" s="152">
        <v>27.266666412353516</v>
      </c>
      <c r="I675" s="150">
        <v>0</v>
      </c>
      <c r="J675" s="150">
        <v>0</v>
      </c>
      <c r="K675" s="150">
        <v>0</v>
      </c>
      <c r="L675" s="150">
        <v>0</v>
      </c>
      <c r="M675" s="150">
        <v>0</v>
      </c>
      <c r="N675" s="150">
        <v>4.4666666984558105</v>
      </c>
      <c r="O675" s="150">
        <v>45</v>
      </c>
    </row>
    <row r="676" spans="1:15" x14ac:dyDescent="0.45">
      <c r="A676" t="s">
        <v>64</v>
      </c>
      <c r="B676" s="150">
        <v>2020</v>
      </c>
      <c r="C676" t="s">
        <v>3519</v>
      </c>
      <c r="D676" t="s">
        <v>3541</v>
      </c>
      <c r="E676" t="s">
        <v>107</v>
      </c>
      <c r="F676" s="152">
        <v>3261.728759765625</v>
      </c>
      <c r="G676" s="150">
        <v>10.702621459960938</v>
      </c>
      <c r="H676" s="152">
        <v>25.141443252563477</v>
      </c>
      <c r="I676" s="150">
        <v>0</v>
      </c>
      <c r="J676" s="150">
        <v>0</v>
      </c>
      <c r="K676" s="150">
        <v>3.4673043716239998E-4</v>
      </c>
      <c r="L676" s="150">
        <v>2.3676402495E-4</v>
      </c>
      <c r="M676" s="150">
        <v>0</v>
      </c>
      <c r="N676" s="150">
        <v>4.868135929107666</v>
      </c>
      <c r="O676" s="150">
        <v>70</v>
      </c>
    </row>
    <row r="677" spans="1:15" x14ac:dyDescent="0.45">
      <c r="A677" t="s">
        <v>64</v>
      </c>
      <c r="B677" s="150">
        <v>2020</v>
      </c>
      <c r="C677" t="s">
        <v>3520</v>
      </c>
      <c r="D677" t="s">
        <v>3542</v>
      </c>
      <c r="E677" t="s">
        <v>107</v>
      </c>
      <c r="F677" s="152">
        <v>1754.2667236328125</v>
      </c>
      <c r="G677" s="150">
        <v>21.315151214599609</v>
      </c>
      <c r="H677" s="152">
        <v>41.664726257324219</v>
      </c>
      <c r="I677" s="150">
        <v>0</v>
      </c>
      <c r="J677" s="150">
        <v>2.0227979402989149E-3</v>
      </c>
      <c r="K677" s="150">
        <v>0</v>
      </c>
      <c r="L677" s="150">
        <v>1.0841764246012999E-3</v>
      </c>
      <c r="M677" s="150">
        <v>294.41025100000002</v>
      </c>
      <c r="N677" s="150">
        <v>4.2821841239929199</v>
      </c>
      <c r="O677" s="150">
        <v>60</v>
      </c>
    </row>
    <row r="678" spans="1:15" x14ac:dyDescent="0.45">
      <c r="A678" t="s">
        <v>64</v>
      </c>
      <c r="B678" s="150">
        <v>2020</v>
      </c>
      <c r="C678" t="s">
        <v>3521</v>
      </c>
      <c r="D678" t="s">
        <v>3543</v>
      </c>
      <c r="E678" t="s">
        <v>107</v>
      </c>
      <c r="F678" s="152">
        <v>0</v>
      </c>
      <c r="G678" s="150">
        <v>0</v>
      </c>
      <c r="H678" s="152"/>
      <c r="I678" s="150">
        <v>0</v>
      </c>
      <c r="J678" s="150">
        <v>0</v>
      </c>
      <c r="K678" s="150">
        <v>0</v>
      </c>
      <c r="L678" s="150">
        <v>0</v>
      </c>
      <c r="M678" s="150">
        <v>0</v>
      </c>
      <c r="N678" s="150"/>
      <c r="O678" s="150">
        <v>70</v>
      </c>
    </row>
    <row r="679" spans="1:15" x14ac:dyDescent="0.45">
      <c r="A679" t="s">
        <v>64</v>
      </c>
      <c r="B679" s="150">
        <v>2020</v>
      </c>
      <c r="C679" t="s">
        <v>3521</v>
      </c>
      <c r="D679" t="s">
        <v>3544</v>
      </c>
      <c r="E679" t="s">
        <v>107</v>
      </c>
      <c r="F679" s="152">
        <v>0</v>
      </c>
      <c r="G679" s="150">
        <v>0</v>
      </c>
      <c r="H679" s="152"/>
      <c r="I679" s="150">
        <v>0</v>
      </c>
      <c r="J679" s="150">
        <v>0</v>
      </c>
      <c r="K679" s="150">
        <v>0</v>
      </c>
      <c r="L679" s="150">
        <v>0</v>
      </c>
      <c r="M679" s="150">
        <v>0</v>
      </c>
      <c r="N679" s="150"/>
      <c r="O679" s="150">
        <v>70</v>
      </c>
    </row>
    <row r="680" spans="1:15" x14ac:dyDescent="0.45">
      <c r="A680" t="s">
        <v>64</v>
      </c>
      <c r="B680" s="150">
        <v>2020</v>
      </c>
      <c r="C680" t="s">
        <v>3521</v>
      </c>
      <c r="D680" t="s">
        <v>3545</v>
      </c>
      <c r="E680" t="s">
        <v>107</v>
      </c>
      <c r="F680" s="152">
        <v>0</v>
      </c>
      <c r="G680" s="150">
        <v>0</v>
      </c>
      <c r="H680" s="152"/>
      <c r="I680" s="150">
        <v>0</v>
      </c>
      <c r="J680" s="150">
        <v>0</v>
      </c>
      <c r="K680" s="150">
        <v>0</v>
      </c>
      <c r="L680" s="150">
        <v>0</v>
      </c>
      <c r="M680" s="150">
        <v>0</v>
      </c>
      <c r="N680" s="150"/>
      <c r="O680" s="150">
        <v>70</v>
      </c>
    </row>
    <row r="681" spans="1:15" x14ac:dyDescent="0.45">
      <c r="A681" t="s">
        <v>64</v>
      </c>
      <c r="B681" s="150">
        <v>2020</v>
      </c>
      <c r="C681" t="s">
        <v>3521</v>
      </c>
      <c r="D681" t="s">
        <v>3546</v>
      </c>
      <c r="E681" t="s">
        <v>107</v>
      </c>
      <c r="F681" s="152">
        <v>0</v>
      </c>
      <c r="G681" s="150">
        <v>0</v>
      </c>
      <c r="H681" s="152"/>
      <c r="I681" s="150">
        <v>0</v>
      </c>
      <c r="J681" s="150">
        <v>0</v>
      </c>
      <c r="K681" s="150">
        <v>0</v>
      </c>
      <c r="L681" s="150">
        <v>0</v>
      </c>
      <c r="M681" s="150">
        <v>0</v>
      </c>
      <c r="N681" s="150"/>
      <c r="O681" s="150">
        <v>45</v>
      </c>
    </row>
    <row r="682" spans="1:15" x14ac:dyDescent="0.45">
      <c r="A682" t="s">
        <v>64</v>
      </c>
      <c r="B682" s="150">
        <v>2020</v>
      </c>
      <c r="C682" t="s">
        <v>3521</v>
      </c>
      <c r="D682" t="s">
        <v>3547</v>
      </c>
      <c r="E682" t="s">
        <v>107</v>
      </c>
      <c r="F682" s="152">
        <v>0</v>
      </c>
      <c r="G682" s="150">
        <v>0</v>
      </c>
      <c r="H682" s="152"/>
      <c r="I682" s="150">
        <v>0</v>
      </c>
      <c r="J682" s="150">
        <v>0</v>
      </c>
      <c r="K682" s="150">
        <v>0</v>
      </c>
      <c r="L682" s="150">
        <v>0</v>
      </c>
      <c r="M682" s="150">
        <v>0</v>
      </c>
      <c r="N682" s="150"/>
      <c r="O682" s="150">
        <v>70</v>
      </c>
    </row>
    <row r="683" spans="1:15" x14ac:dyDescent="0.45">
      <c r="A683" t="s">
        <v>64</v>
      </c>
      <c r="B683" s="150">
        <v>2020</v>
      </c>
      <c r="C683" t="s">
        <v>3521</v>
      </c>
      <c r="D683" t="s">
        <v>3548</v>
      </c>
      <c r="E683" t="s">
        <v>107</v>
      </c>
      <c r="F683" s="152">
        <v>40.274600982666016</v>
      </c>
      <c r="G683" s="150">
        <v>0</v>
      </c>
      <c r="H683" s="152">
        <v>43.998119354248047</v>
      </c>
      <c r="I683" s="150">
        <v>0</v>
      </c>
      <c r="J683" s="150">
        <v>0</v>
      </c>
      <c r="K683" s="150">
        <v>0</v>
      </c>
      <c r="L683" s="150">
        <v>0</v>
      </c>
      <c r="M683" s="150">
        <v>0</v>
      </c>
      <c r="N683" s="150">
        <v>3.8739328384399414</v>
      </c>
      <c r="O683" s="150">
        <v>70</v>
      </c>
    </row>
    <row r="684" spans="1:15" x14ac:dyDescent="0.45">
      <c r="A684" t="s">
        <v>64</v>
      </c>
      <c r="B684" s="150">
        <v>2020</v>
      </c>
      <c r="C684" t="s">
        <v>3521</v>
      </c>
      <c r="D684" t="s">
        <v>3549</v>
      </c>
      <c r="E684" t="s">
        <v>107</v>
      </c>
      <c r="F684" s="152">
        <v>0.54600000381469727</v>
      </c>
      <c r="G684" s="150">
        <v>0</v>
      </c>
      <c r="H684" s="152">
        <v>36.098987579345703</v>
      </c>
      <c r="I684" s="150">
        <v>0</v>
      </c>
      <c r="J684" s="150">
        <v>0</v>
      </c>
      <c r="K684" s="150">
        <v>0</v>
      </c>
      <c r="L684" s="150">
        <v>0</v>
      </c>
      <c r="M684" s="150">
        <v>0</v>
      </c>
      <c r="N684" s="150">
        <v>4.2236752510070801</v>
      </c>
      <c r="O684" s="150">
        <v>70</v>
      </c>
    </row>
    <row r="685" spans="1:15" x14ac:dyDescent="0.45">
      <c r="A685" t="s">
        <v>64</v>
      </c>
      <c r="B685" s="150">
        <v>2020</v>
      </c>
      <c r="C685" t="s">
        <v>3521</v>
      </c>
      <c r="D685" t="s">
        <v>3550</v>
      </c>
      <c r="E685" t="s">
        <v>107</v>
      </c>
      <c r="F685" s="152">
        <v>85.930900573730469</v>
      </c>
      <c r="G685" s="150">
        <v>0</v>
      </c>
      <c r="H685" s="152">
        <v>9.2235860824584961</v>
      </c>
      <c r="I685" s="150">
        <v>0</v>
      </c>
      <c r="J685" s="150">
        <v>0</v>
      </c>
      <c r="K685" s="150">
        <v>0</v>
      </c>
      <c r="L685" s="150">
        <v>0</v>
      </c>
      <c r="M685" s="150">
        <v>0</v>
      </c>
      <c r="N685" s="150">
        <v>5</v>
      </c>
      <c r="O685" s="150">
        <v>45</v>
      </c>
    </row>
    <row r="686" spans="1:15" x14ac:dyDescent="0.45">
      <c r="A686" t="s">
        <v>64</v>
      </c>
      <c r="B686" s="150">
        <v>2020</v>
      </c>
      <c r="C686" t="s">
        <v>3521</v>
      </c>
      <c r="D686" t="s">
        <v>3551</v>
      </c>
      <c r="E686" t="s">
        <v>107</v>
      </c>
      <c r="F686" s="152">
        <v>0</v>
      </c>
      <c r="G686" s="150">
        <v>0</v>
      </c>
      <c r="H686" s="152"/>
      <c r="I686" s="150">
        <v>0</v>
      </c>
      <c r="J686" s="150">
        <v>0</v>
      </c>
      <c r="K686" s="150">
        <v>0</v>
      </c>
      <c r="L686" s="150">
        <v>0</v>
      </c>
      <c r="M686" s="150">
        <v>0</v>
      </c>
      <c r="N686" s="150"/>
      <c r="O686" s="150">
        <v>70</v>
      </c>
    </row>
    <row r="687" spans="1:15" x14ac:dyDescent="0.45">
      <c r="A687" t="s">
        <v>64</v>
      </c>
      <c r="B687" s="150">
        <v>2020</v>
      </c>
      <c r="C687" t="s">
        <v>3522</v>
      </c>
      <c r="D687" t="s">
        <v>3552</v>
      </c>
      <c r="E687" t="s">
        <v>107</v>
      </c>
      <c r="F687" s="152">
        <v>0</v>
      </c>
      <c r="G687" s="150">
        <v>0</v>
      </c>
      <c r="H687" s="152"/>
      <c r="I687" s="150">
        <v>0</v>
      </c>
      <c r="J687" s="150">
        <v>0</v>
      </c>
      <c r="K687" s="150">
        <v>0</v>
      </c>
      <c r="L687" s="150">
        <v>0</v>
      </c>
      <c r="M687" s="150">
        <v>0</v>
      </c>
      <c r="N687" s="150"/>
      <c r="O687" s="150">
        <v>60</v>
      </c>
    </row>
    <row r="688" spans="1:15" x14ac:dyDescent="0.45">
      <c r="A688" t="s">
        <v>64</v>
      </c>
      <c r="B688" s="150">
        <v>2020</v>
      </c>
      <c r="C688" t="s">
        <v>3522</v>
      </c>
      <c r="D688" t="s">
        <v>3553</v>
      </c>
      <c r="E688" t="s">
        <v>107</v>
      </c>
      <c r="F688" s="152">
        <v>508.72836303710938</v>
      </c>
      <c r="G688" s="150">
        <v>57.615028381347656</v>
      </c>
      <c r="H688" s="152">
        <v>37.011852264404297</v>
      </c>
      <c r="I688" s="150">
        <v>0</v>
      </c>
      <c r="J688" s="150">
        <v>0</v>
      </c>
      <c r="K688" s="150">
        <v>0</v>
      </c>
      <c r="L688" s="150">
        <v>0</v>
      </c>
      <c r="M688" s="150">
        <v>0</v>
      </c>
      <c r="N688" s="150">
        <v>4.2943973541259766</v>
      </c>
      <c r="O688" s="150">
        <v>60</v>
      </c>
    </row>
    <row r="689" spans="1:15" x14ac:dyDescent="0.45">
      <c r="A689" t="s">
        <v>64</v>
      </c>
      <c r="B689" s="150">
        <v>2020</v>
      </c>
      <c r="C689" t="s">
        <v>3523</v>
      </c>
      <c r="D689" t="s">
        <v>3554</v>
      </c>
      <c r="E689" t="s">
        <v>267</v>
      </c>
      <c r="F689" s="152">
        <v>36</v>
      </c>
      <c r="G689" s="150">
        <v>0</v>
      </c>
      <c r="H689" s="152">
        <v>9.5277776718139648</v>
      </c>
      <c r="I689" s="150">
        <v>0</v>
      </c>
      <c r="J689" s="150">
        <v>0</v>
      </c>
      <c r="K689" s="150">
        <v>0</v>
      </c>
      <c r="L689" s="150">
        <v>0</v>
      </c>
      <c r="M689" s="150">
        <v>0</v>
      </c>
      <c r="N689" s="150">
        <v>5</v>
      </c>
      <c r="O689" s="150">
        <v>45</v>
      </c>
    </row>
    <row r="690" spans="1:15" x14ac:dyDescent="0.45">
      <c r="A690" t="s">
        <v>64</v>
      </c>
      <c r="B690" s="150">
        <v>2020</v>
      </c>
      <c r="C690" t="s">
        <v>3523</v>
      </c>
      <c r="D690" t="s">
        <v>3555</v>
      </c>
      <c r="E690" t="s">
        <v>267</v>
      </c>
      <c r="F690" s="152">
        <v>43</v>
      </c>
      <c r="G690" s="150">
        <v>19</v>
      </c>
      <c r="H690" s="152">
        <v>36.395347595214844</v>
      </c>
      <c r="I690" s="150">
        <v>0</v>
      </c>
      <c r="J690" s="150">
        <v>4.6511627733707428E-2</v>
      </c>
      <c r="K690" s="150">
        <v>0.37209302325581389</v>
      </c>
      <c r="L690" s="150">
        <v>0</v>
      </c>
      <c r="M690" s="150">
        <v>0</v>
      </c>
      <c r="N690" s="150">
        <v>3.8139533996582031</v>
      </c>
      <c r="O690" s="150">
        <v>40</v>
      </c>
    </row>
    <row r="691" spans="1:15" x14ac:dyDescent="0.45">
      <c r="A691" t="s">
        <v>64</v>
      </c>
      <c r="B691" s="150">
        <v>2020</v>
      </c>
      <c r="C691" t="s">
        <v>3523</v>
      </c>
      <c r="D691" t="s">
        <v>3556</v>
      </c>
      <c r="E691" t="s">
        <v>267</v>
      </c>
      <c r="F691" s="152">
        <v>692</v>
      </c>
      <c r="G691" s="150">
        <v>215.5</v>
      </c>
      <c r="H691" s="152">
        <v>23.644508361816406</v>
      </c>
      <c r="I691" s="150">
        <v>0</v>
      </c>
      <c r="J691" s="150">
        <v>0</v>
      </c>
      <c r="K691" s="150">
        <v>0.17330000000000001</v>
      </c>
      <c r="L691" s="150">
        <v>0</v>
      </c>
      <c r="M691" s="150">
        <v>0</v>
      </c>
      <c r="N691" s="150">
        <v>4.3338069915771484</v>
      </c>
      <c r="O691" s="150">
        <v>35</v>
      </c>
    </row>
    <row r="692" spans="1:15" x14ac:dyDescent="0.45">
      <c r="A692" t="s">
        <v>64</v>
      </c>
      <c r="B692" s="150">
        <v>2020</v>
      </c>
      <c r="C692" t="s">
        <v>3523</v>
      </c>
      <c r="D692" t="s">
        <v>3557</v>
      </c>
      <c r="E692" t="s">
        <v>267</v>
      </c>
      <c r="F692" s="152">
        <v>0</v>
      </c>
      <c r="G692" s="150">
        <v>0</v>
      </c>
      <c r="H692" s="152"/>
      <c r="I692" s="150">
        <v>0</v>
      </c>
      <c r="J692" s="150">
        <v>0</v>
      </c>
      <c r="K692" s="150">
        <v>0</v>
      </c>
      <c r="L692" s="150">
        <v>0</v>
      </c>
      <c r="M692" s="150">
        <v>0</v>
      </c>
      <c r="N692" s="150"/>
      <c r="O692" s="150">
        <v>35</v>
      </c>
    </row>
    <row r="693" spans="1:15" x14ac:dyDescent="0.45">
      <c r="A693" t="s">
        <v>64</v>
      </c>
      <c r="B693" s="150">
        <v>2020</v>
      </c>
      <c r="C693" t="s">
        <v>3523</v>
      </c>
      <c r="D693" t="s">
        <v>3558</v>
      </c>
      <c r="E693" t="s">
        <v>267</v>
      </c>
      <c r="F693" s="152">
        <v>0</v>
      </c>
      <c r="G693" s="150">
        <v>0</v>
      </c>
      <c r="H693" s="152"/>
      <c r="I693" s="150">
        <v>0</v>
      </c>
      <c r="J693" s="150">
        <v>0</v>
      </c>
      <c r="K693" s="150">
        <v>0</v>
      </c>
      <c r="L693" s="150">
        <v>0</v>
      </c>
      <c r="M693" s="150">
        <v>0</v>
      </c>
      <c r="N693" s="150"/>
      <c r="O693" s="150">
        <v>40</v>
      </c>
    </row>
    <row r="694" spans="1:15" x14ac:dyDescent="0.45">
      <c r="A694" t="s">
        <v>64</v>
      </c>
      <c r="B694" s="150">
        <v>2020</v>
      </c>
      <c r="C694" t="s">
        <v>3523</v>
      </c>
      <c r="D694" t="s">
        <v>3559</v>
      </c>
      <c r="E694" t="s">
        <v>267</v>
      </c>
      <c r="F694" s="152">
        <v>0</v>
      </c>
      <c r="G694" s="150">
        <v>0</v>
      </c>
      <c r="H694" s="152"/>
      <c r="I694" s="150">
        <v>0</v>
      </c>
      <c r="J694" s="150">
        <v>0</v>
      </c>
      <c r="K694" s="150">
        <v>0</v>
      </c>
      <c r="L694" s="150">
        <v>0</v>
      </c>
      <c r="M694" s="150">
        <v>0</v>
      </c>
      <c r="N694" s="150"/>
      <c r="O694" s="150">
        <v>35</v>
      </c>
    </row>
    <row r="695" spans="1:15" x14ac:dyDescent="0.45">
      <c r="A695" t="s">
        <v>64</v>
      </c>
      <c r="B695" s="150">
        <v>2020</v>
      </c>
      <c r="C695" t="s">
        <v>3523</v>
      </c>
      <c r="D695" t="s">
        <v>3560</v>
      </c>
      <c r="E695" t="s">
        <v>267</v>
      </c>
      <c r="F695" s="152">
        <v>293</v>
      </c>
      <c r="G695" s="150">
        <v>119</v>
      </c>
      <c r="H695" s="152">
        <v>26.645051956176758</v>
      </c>
      <c r="I695" s="150">
        <v>0</v>
      </c>
      <c r="J695" s="150">
        <v>0</v>
      </c>
      <c r="K695" s="150">
        <v>0.1234</v>
      </c>
      <c r="L695" s="150">
        <v>0</v>
      </c>
      <c r="M695" s="150">
        <v>0</v>
      </c>
      <c r="N695" s="150">
        <v>3.9658792018890381</v>
      </c>
      <c r="O695" s="150">
        <v>35</v>
      </c>
    </row>
    <row r="696" spans="1:15" x14ac:dyDescent="0.45">
      <c r="A696" t="s">
        <v>64</v>
      </c>
      <c r="B696" s="150">
        <v>2020</v>
      </c>
      <c r="C696" t="s">
        <v>3523</v>
      </c>
      <c r="D696" t="s">
        <v>3561</v>
      </c>
      <c r="E696" t="s">
        <v>267</v>
      </c>
      <c r="F696" s="152">
        <v>0</v>
      </c>
      <c r="G696" s="150">
        <v>0</v>
      </c>
      <c r="H696" s="152"/>
      <c r="I696" s="150">
        <v>0</v>
      </c>
      <c r="J696" s="150">
        <v>0</v>
      </c>
      <c r="K696" s="150">
        <v>0</v>
      </c>
      <c r="L696" s="150">
        <v>0</v>
      </c>
      <c r="M696" s="150">
        <v>0</v>
      </c>
      <c r="N696" s="150"/>
      <c r="O696" s="150">
        <v>35</v>
      </c>
    </row>
    <row r="697" spans="1:15" x14ac:dyDescent="0.45">
      <c r="A697" t="s">
        <v>64</v>
      </c>
      <c r="B697" s="150">
        <v>2020</v>
      </c>
      <c r="C697" t="s">
        <v>3523</v>
      </c>
      <c r="D697" t="s">
        <v>3562</v>
      </c>
      <c r="E697" t="s">
        <v>267</v>
      </c>
      <c r="F697" s="152">
        <v>113</v>
      </c>
      <c r="G697" s="150">
        <v>13</v>
      </c>
      <c r="H697" s="152">
        <v>15.663717269897461</v>
      </c>
      <c r="I697" s="150">
        <v>0</v>
      </c>
      <c r="J697" s="150">
        <v>0</v>
      </c>
      <c r="K697" s="150">
        <v>4.4642857142857102E-2</v>
      </c>
      <c r="L697" s="150">
        <v>0</v>
      </c>
      <c r="M697" s="150">
        <v>0</v>
      </c>
      <c r="N697" s="150">
        <v>4.7589287757873535</v>
      </c>
      <c r="O697" s="150">
        <v>40</v>
      </c>
    </row>
    <row r="698" spans="1:15" x14ac:dyDescent="0.45">
      <c r="A698" t="s">
        <v>64</v>
      </c>
      <c r="B698" s="150">
        <v>2020</v>
      </c>
      <c r="C698" t="s">
        <v>3524</v>
      </c>
      <c r="D698" t="s">
        <v>3563</v>
      </c>
      <c r="E698" t="s">
        <v>267</v>
      </c>
      <c r="F698" s="152">
        <v>82</v>
      </c>
      <c r="G698" s="150">
        <v>32</v>
      </c>
      <c r="H698" s="152">
        <v>31.487804412841797</v>
      </c>
      <c r="I698" s="150">
        <v>0</v>
      </c>
      <c r="J698" s="150">
        <v>3.125E-2</v>
      </c>
      <c r="K698" s="150">
        <v>3.5000000000000003E-2</v>
      </c>
      <c r="L698" s="150">
        <v>0</v>
      </c>
      <c r="M698" s="150">
        <v>0</v>
      </c>
      <c r="N698" s="150">
        <v>3.875</v>
      </c>
      <c r="O698" s="150">
        <v>40</v>
      </c>
    </row>
    <row r="699" spans="1:15" x14ac:dyDescent="0.45">
      <c r="A699" t="s">
        <v>65</v>
      </c>
      <c r="B699" s="150">
        <v>2020</v>
      </c>
      <c r="C699" t="s">
        <v>3515</v>
      </c>
      <c r="D699" t="s">
        <v>3526</v>
      </c>
      <c r="E699" t="s">
        <v>107</v>
      </c>
      <c r="F699" s="152">
        <v>0</v>
      </c>
      <c r="G699" s="150">
        <v>0</v>
      </c>
      <c r="H699" s="152"/>
      <c r="I699" s="150">
        <v>0</v>
      </c>
      <c r="J699" s="150">
        <v>0</v>
      </c>
      <c r="K699" s="150">
        <v>0</v>
      </c>
      <c r="L699" s="150">
        <v>0</v>
      </c>
      <c r="M699" s="150">
        <v>0</v>
      </c>
      <c r="N699" s="150"/>
      <c r="O699" s="150">
        <v>70</v>
      </c>
    </row>
    <row r="700" spans="1:15" x14ac:dyDescent="0.45">
      <c r="A700" t="s">
        <v>65</v>
      </c>
      <c r="B700" s="150">
        <v>2020</v>
      </c>
      <c r="C700" t="s">
        <v>3515</v>
      </c>
      <c r="D700" t="s">
        <v>3527</v>
      </c>
      <c r="E700" t="s">
        <v>107</v>
      </c>
      <c r="F700" s="152">
        <v>4.8522500991821289</v>
      </c>
      <c r="G700" s="150">
        <v>0</v>
      </c>
      <c r="H700" s="152">
        <v>17.992073059082031</v>
      </c>
      <c r="I700" s="150">
        <v>0</v>
      </c>
      <c r="J700" s="150">
        <v>0</v>
      </c>
      <c r="K700" s="150">
        <v>0</v>
      </c>
      <c r="L700" s="150">
        <v>0</v>
      </c>
      <c r="M700" s="150">
        <v>0</v>
      </c>
      <c r="N700" s="150">
        <v>4.7947239875793457</v>
      </c>
      <c r="O700" s="150">
        <v>70</v>
      </c>
    </row>
    <row r="701" spans="1:15" x14ac:dyDescent="0.45">
      <c r="A701" t="s">
        <v>65</v>
      </c>
      <c r="B701" s="150">
        <v>2020</v>
      </c>
      <c r="C701" t="s">
        <v>3515</v>
      </c>
      <c r="D701" t="s">
        <v>3528</v>
      </c>
      <c r="E701" t="s">
        <v>107</v>
      </c>
      <c r="F701" s="152">
        <v>75.666633605957031</v>
      </c>
      <c r="G701" s="150">
        <v>0.28660500049591064</v>
      </c>
      <c r="H701" s="152">
        <v>8.2170867919921875</v>
      </c>
      <c r="I701" s="150">
        <v>0</v>
      </c>
      <c r="J701" s="150">
        <v>3.1215415219776332E-4</v>
      </c>
      <c r="K701" s="150">
        <v>0</v>
      </c>
      <c r="L701" s="150">
        <v>3.0122875223474E-2</v>
      </c>
      <c r="M701" s="150">
        <v>3.2439700000000009</v>
      </c>
      <c r="N701" s="150">
        <v>4.953068733215332</v>
      </c>
      <c r="O701" s="150">
        <v>45</v>
      </c>
    </row>
    <row r="702" spans="1:15" x14ac:dyDescent="0.45">
      <c r="A702" t="s">
        <v>65</v>
      </c>
      <c r="B702" s="150">
        <v>2020</v>
      </c>
      <c r="C702" t="s">
        <v>3516</v>
      </c>
      <c r="D702" t="s">
        <v>3529</v>
      </c>
      <c r="E702" t="s">
        <v>107</v>
      </c>
      <c r="F702" s="152">
        <v>0</v>
      </c>
      <c r="G702" s="150">
        <v>0</v>
      </c>
      <c r="H702" s="152"/>
      <c r="I702" s="150">
        <v>0</v>
      </c>
      <c r="J702" s="150">
        <v>0</v>
      </c>
      <c r="K702" s="150">
        <v>0</v>
      </c>
      <c r="L702" s="150">
        <v>0</v>
      </c>
      <c r="M702" s="150">
        <v>0</v>
      </c>
      <c r="N702" s="150"/>
      <c r="O702" s="150">
        <v>60</v>
      </c>
    </row>
    <row r="703" spans="1:15" x14ac:dyDescent="0.45">
      <c r="A703" t="s">
        <v>65</v>
      </c>
      <c r="B703" s="150">
        <v>2020</v>
      </c>
      <c r="C703" t="s">
        <v>3516</v>
      </c>
      <c r="D703" t="s">
        <v>3530</v>
      </c>
      <c r="E703" t="s">
        <v>107</v>
      </c>
      <c r="F703" s="152">
        <v>2342.816162109375</v>
      </c>
      <c r="G703" s="150">
        <v>199.22335815429688</v>
      </c>
      <c r="H703" s="152">
        <v>29.821342468261719</v>
      </c>
      <c r="I703" s="150">
        <v>1.6858224989846349E-3</v>
      </c>
      <c r="J703" s="150">
        <v>5.9323877096176147E-2</v>
      </c>
      <c r="K703" s="150">
        <v>0.05</v>
      </c>
      <c r="L703" s="150">
        <v>1.7920932793301099E-2</v>
      </c>
      <c r="M703" s="150">
        <v>41.986950000000007</v>
      </c>
      <c r="N703" s="150">
        <v>4.1358885765075684</v>
      </c>
      <c r="O703" s="150">
        <v>60</v>
      </c>
    </row>
    <row r="704" spans="1:15" x14ac:dyDescent="0.45">
      <c r="A704" t="s">
        <v>65</v>
      </c>
      <c r="B704" s="150">
        <v>2020</v>
      </c>
      <c r="C704" t="s">
        <v>3516</v>
      </c>
      <c r="D704" t="s">
        <v>3531</v>
      </c>
      <c r="E704" t="s">
        <v>107</v>
      </c>
      <c r="F704" s="152">
        <v>912.0323486328125</v>
      </c>
      <c r="G704" s="150">
        <v>193.91900634765625</v>
      </c>
      <c r="H704" s="152">
        <v>37.15350341796875</v>
      </c>
      <c r="I704" s="150">
        <v>0</v>
      </c>
      <c r="J704" s="150">
        <v>0.19182941317558289</v>
      </c>
      <c r="K704" s="150">
        <v>0.1</v>
      </c>
      <c r="L704" s="150">
        <v>4.1745145336989998E-3</v>
      </c>
      <c r="M704" s="150">
        <v>3.7906599999999999</v>
      </c>
      <c r="N704" s="150">
        <v>3.6875455379486084</v>
      </c>
      <c r="O704" s="150">
        <v>60</v>
      </c>
    </row>
    <row r="705" spans="1:15" x14ac:dyDescent="0.45">
      <c r="A705" t="s">
        <v>65</v>
      </c>
      <c r="B705" s="150">
        <v>2020</v>
      </c>
      <c r="C705" t="s">
        <v>3569</v>
      </c>
      <c r="D705" t="s">
        <v>3570</v>
      </c>
      <c r="E705" t="s">
        <v>267</v>
      </c>
      <c r="F705" s="152">
        <v>34501</v>
      </c>
      <c r="G705" s="150">
        <v>5567</v>
      </c>
      <c r="H705" s="152">
        <v>34.952770233154297</v>
      </c>
      <c r="I705" s="150">
        <v>0</v>
      </c>
      <c r="J705" s="150">
        <v>6.9019743241369724E-3</v>
      </c>
      <c r="K705" s="150">
        <v>7.5135418486808004E-3</v>
      </c>
      <c r="L705" s="150">
        <v>2.1142757295124898E-2</v>
      </c>
      <c r="M705" s="150">
        <v>835</v>
      </c>
      <c r="N705" s="150">
        <v>4.4167561531066895</v>
      </c>
      <c r="O705" s="150">
        <v>60</v>
      </c>
    </row>
    <row r="706" spans="1:15" x14ac:dyDescent="0.45">
      <c r="A706" t="s">
        <v>65</v>
      </c>
      <c r="B706" s="150">
        <v>2020</v>
      </c>
      <c r="C706" t="s">
        <v>3569</v>
      </c>
      <c r="D706" t="s">
        <v>3571</v>
      </c>
      <c r="E706" t="s">
        <v>267</v>
      </c>
      <c r="F706" s="152">
        <v>0</v>
      </c>
      <c r="G706" s="150">
        <v>0</v>
      </c>
      <c r="H706" s="152"/>
      <c r="I706" s="150">
        <v>0</v>
      </c>
      <c r="J706" s="150">
        <v>0</v>
      </c>
      <c r="K706" s="150">
        <v>0</v>
      </c>
      <c r="L706" s="150">
        <v>0</v>
      </c>
      <c r="M706" s="150">
        <v>0</v>
      </c>
      <c r="N706" s="150"/>
      <c r="O706" s="150">
        <v>60</v>
      </c>
    </row>
    <row r="707" spans="1:15" x14ac:dyDescent="0.45">
      <c r="A707" t="s">
        <v>65</v>
      </c>
      <c r="B707" s="150">
        <v>2020</v>
      </c>
      <c r="C707" t="s">
        <v>3569</v>
      </c>
      <c r="D707" t="s">
        <v>3510</v>
      </c>
      <c r="E707" t="s">
        <v>267</v>
      </c>
      <c r="F707" s="152">
        <v>15139</v>
      </c>
      <c r="G707" s="150">
        <v>4049.5</v>
      </c>
      <c r="H707" s="152">
        <v>31.880184173583984</v>
      </c>
      <c r="I707" s="150">
        <v>0.14810667932033539</v>
      </c>
      <c r="J707" s="150">
        <v>9.9110968410968781E-2</v>
      </c>
      <c r="K707" s="150">
        <v>7.4020414883108301E-2</v>
      </c>
      <c r="L707" s="150">
        <v>3.78004609812315E-2</v>
      </c>
      <c r="M707" s="150">
        <v>550</v>
      </c>
      <c r="N707" s="150">
        <v>2.9713230133056641</v>
      </c>
      <c r="O707" s="150">
        <v>45</v>
      </c>
    </row>
    <row r="708" spans="1:15" x14ac:dyDescent="0.45">
      <c r="A708" t="s">
        <v>65</v>
      </c>
      <c r="B708" s="150">
        <v>2020</v>
      </c>
      <c r="C708" t="s">
        <v>3517</v>
      </c>
      <c r="D708" t="s">
        <v>3532</v>
      </c>
      <c r="E708" t="s">
        <v>267</v>
      </c>
      <c r="F708" s="152">
        <v>16</v>
      </c>
      <c r="G708" s="150"/>
      <c r="H708" s="152">
        <v>30</v>
      </c>
      <c r="I708" s="150">
        <v>0</v>
      </c>
      <c r="J708" s="150">
        <v>0</v>
      </c>
      <c r="K708" s="150">
        <v>0</v>
      </c>
      <c r="L708" s="150">
        <v>0</v>
      </c>
      <c r="M708" s="150">
        <v>0</v>
      </c>
      <c r="N708" s="150"/>
      <c r="O708" s="150"/>
    </row>
    <row r="709" spans="1:15" x14ac:dyDescent="0.45">
      <c r="A709" t="s">
        <v>65</v>
      </c>
      <c r="B709" s="150">
        <v>2020</v>
      </c>
      <c r="C709" t="s">
        <v>197</v>
      </c>
      <c r="D709" t="s">
        <v>3533</v>
      </c>
      <c r="E709" t="s">
        <v>267</v>
      </c>
      <c r="F709" s="152">
        <v>0</v>
      </c>
      <c r="G709" s="150">
        <v>0</v>
      </c>
      <c r="H709" s="152"/>
      <c r="I709" s="150">
        <v>0</v>
      </c>
      <c r="J709" s="150">
        <v>0</v>
      </c>
      <c r="K709" s="150">
        <v>0</v>
      </c>
      <c r="L709" s="150">
        <v>0</v>
      </c>
      <c r="M709" s="150">
        <v>0</v>
      </c>
      <c r="N709" s="150"/>
      <c r="O709" s="150">
        <v>45</v>
      </c>
    </row>
    <row r="710" spans="1:15" x14ac:dyDescent="0.45">
      <c r="A710" t="s">
        <v>65</v>
      </c>
      <c r="B710" s="150">
        <v>2020</v>
      </c>
      <c r="C710" t="s">
        <v>197</v>
      </c>
      <c r="D710" t="s">
        <v>3534</v>
      </c>
      <c r="E710" t="s">
        <v>267</v>
      </c>
      <c r="F710" s="152">
        <v>29</v>
      </c>
      <c r="G710" s="150">
        <v>0</v>
      </c>
      <c r="H710" s="152">
        <v>4.2413792610168457</v>
      </c>
      <c r="I710" s="150">
        <v>4.5454546809196472E-2</v>
      </c>
      <c r="J710" s="150">
        <v>2.2727273404598236E-2</v>
      </c>
      <c r="K710" s="150">
        <v>0.57954545454545459</v>
      </c>
      <c r="L710" s="150">
        <v>0.51136363636363635</v>
      </c>
      <c r="M710" s="150">
        <v>0</v>
      </c>
      <c r="N710" s="150">
        <v>4.2558140754699707</v>
      </c>
      <c r="O710" s="150">
        <v>40</v>
      </c>
    </row>
    <row r="711" spans="1:15" x14ac:dyDescent="0.45">
      <c r="A711" t="s">
        <v>65</v>
      </c>
      <c r="B711" s="150">
        <v>2020</v>
      </c>
      <c r="C711" t="s">
        <v>197</v>
      </c>
      <c r="D711" t="s">
        <v>3535</v>
      </c>
      <c r="E711" t="s">
        <v>267</v>
      </c>
      <c r="F711" s="152">
        <v>86</v>
      </c>
      <c r="G711" s="150">
        <v>0</v>
      </c>
      <c r="H711" s="152">
        <v>6.1176471710205078</v>
      </c>
      <c r="I711" s="150">
        <v>0</v>
      </c>
      <c r="J711" s="150">
        <v>0</v>
      </c>
      <c r="K711" s="150">
        <v>0</v>
      </c>
      <c r="L711" s="150">
        <v>4.6511627906976702E-2</v>
      </c>
      <c r="M711" s="150">
        <v>1</v>
      </c>
      <c r="N711" s="150">
        <v>4.7073168754577637</v>
      </c>
      <c r="O711" s="150">
        <v>40</v>
      </c>
    </row>
    <row r="712" spans="1:15" x14ac:dyDescent="0.45">
      <c r="A712" t="s">
        <v>65</v>
      </c>
      <c r="B712" s="150">
        <v>2020</v>
      </c>
      <c r="C712" t="s">
        <v>197</v>
      </c>
      <c r="D712" t="s">
        <v>3536</v>
      </c>
      <c r="E712" t="s">
        <v>267</v>
      </c>
      <c r="F712" s="152">
        <v>0</v>
      </c>
      <c r="G712" s="150">
        <v>0</v>
      </c>
      <c r="H712" s="152"/>
      <c r="I712" s="150">
        <v>0</v>
      </c>
      <c r="J712" s="150">
        <v>0</v>
      </c>
      <c r="K712" s="150">
        <v>0</v>
      </c>
      <c r="L712" s="150">
        <v>0</v>
      </c>
      <c r="M712" s="150">
        <v>0</v>
      </c>
      <c r="N712" s="150"/>
      <c r="O712" s="150">
        <v>35</v>
      </c>
    </row>
    <row r="713" spans="1:15" x14ac:dyDescent="0.45">
      <c r="A713" t="s">
        <v>65</v>
      </c>
      <c r="B713" s="150">
        <v>2020</v>
      </c>
      <c r="C713" t="s">
        <v>197</v>
      </c>
      <c r="D713" t="s">
        <v>3537</v>
      </c>
      <c r="E713" t="s">
        <v>267</v>
      </c>
      <c r="F713" s="152">
        <v>4862</v>
      </c>
      <c r="G713" s="150">
        <v>2444.5</v>
      </c>
      <c r="H713" s="152">
        <v>34.916839599609375</v>
      </c>
      <c r="I713" s="150">
        <v>1.1219688691198826E-2</v>
      </c>
      <c r="J713" s="150">
        <v>0.15056098997592926</v>
      </c>
      <c r="K713" s="150">
        <v>8.3242851972493703E-2</v>
      </c>
      <c r="L713" s="150">
        <v>0.16576185305826999</v>
      </c>
      <c r="M713" s="150">
        <v>64</v>
      </c>
      <c r="N713" s="150">
        <v>3.9284164905548096</v>
      </c>
      <c r="O713" s="150">
        <v>35</v>
      </c>
    </row>
    <row r="714" spans="1:15" x14ac:dyDescent="0.45">
      <c r="A714" t="s">
        <v>65</v>
      </c>
      <c r="B714" s="150">
        <v>2020</v>
      </c>
      <c r="C714" t="s">
        <v>3518</v>
      </c>
      <c r="D714" t="s">
        <v>3538</v>
      </c>
      <c r="E714" t="s">
        <v>267</v>
      </c>
      <c r="F714" s="152">
        <v>326</v>
      </c>
      <c r="G714" s="150">
        <v>21</v>
      </c>
      <c r="H714" s="152">
        <v>14.450616836547852</v>
      </c>
      <c r="I714" s="150">
        <v>0</v>
      </c>
      <c r="J714" s="150">
        <v>6.8728521466255188E-2</v>
      </c>
      <c r="K714" s="150">
        <v>1.71821305841924E-2</v>
      </c>
      <c r="L714" s="150">
        <v>1.03092783505155E-2</v>
      </c>
      <c r="M714" s="150">
        <v>2</v>
      </c>
      <c r="N714" s="150">
        <v>4.1006946563720703</v>
      </c>
      <c r="O714" s="150">
        <v>45</v>
      </c>
    </row>
    <row r="715" spans="1:15" x14ac:dyDescent="0.45">
      <c r="A715" t="s">
        <v>65</v>
      </c>
      <c r="B715" s="150">
        <v>2020</v>
      </c>
      <c r="C715" t="s">
        <v>3518</v>
      </c>
      <c r="D715" t="s">
        <v>3539</v>
      </c>
      <c r="E715" t="s">
        <v>267</v>
      </c>
      <c r="F715" s="152">
        <v>4021</v>
      </c>
      <c r="G715" s="150">
        <v>1569.5</v>
      </c>
      <c r="H715" s="152">
        <v>35.783885955810547</v>
      </c>
      <c r="I715" s="150">
        <v>8.4075173363089561E-3</v>
      </c>
      <c r="J715" s="150">
        <v>0.42210683226585388</v>
      </c>
      <c r="K715" s="150">
        <v>2.5000000000000001E-2</v>
      </c>
      <c r="L715" s="150">
        <v>2.472799208704E-4</v>
      </c>
      <c r="M715" s="150">
        <v>0</v>
      </c>
      <c r="N715" s="150">
        <v>2.9418747425079346</v>
      </c>
      <c r="O715" s="150">
        <v>45</v>
      </c>
    </row>
    <row r="716" spans="1:15" x14ac:dyDescent="0.45">
      <c r="A716" t="s">
        <v>65</v>
      </c>
      <c r="B716" s="150">
        <v>2020</v>
      </c>
      <c r="C716" t="s">
        <v>3518</v>
      </c>
      <c r="D716" t="s">
        <v>3540</v>
      </c>
      <c r="E716" t="s">
        <v>267</v>
      </c>
      <c r="F716" s="152">
        <v>43</v>
      </c>
      <c r="G716" s="150">
        <v>0.5</v>
      </c>
      <c r="H716" s="152">
        <v>10.069766998291016</v>
      </c>
      <c r="I716" s="150">
        <v>0</v>
      </c>
      <c r="J716" s="150">
        <v>0</v>
      </c>
      <c r="K716" s="150">
        <v>0</v>
      </c>
      <c r="L716" s="150">
        <v>0</v>
      </c>
      <c r="M716" s="150">
        <v>0</v>
      </c>
      <c r="N716" s="150">
        <v>4.7209300994873047</v>
      </c>
      <c r="O716" s="150">
        <v>45</v>
      </c>
    </row>
    <row r="717" spans="1:15" x14ac:dyDescent="0.45">
      <c r="A717" t="s">
        <v>65</v>
      </c>
      <c r="B717" s="150">
        <v>2020</v>
      </c>
      <c r="C717" t="s">
        <v>3519</v>
      </c>
      <c r="D717" t="s">
        <v>3541</v>
      </c>
      <c r="E717" t="s">
        <v>107</v>
      </c>
      <c r="F717" s="152">
        <v>96.656990051269531</v>
      </c>
      <c r="G717" s="150">
        <v>0</v>
      </c>
      <c r="H717" s="152">
        <v>10.12664794921875</v>
      </c>
      <c r="I717" s="150">
        <v>0</v>
      </c>
      <c r="J717" s="150">
        <v>4.0041925967670977E-4</v>
      </c>
      <c r="K717" s="150">
        <v>0</v>
      </c>
      <c r="L717" s="150">
        <v>4.8650940396415099E-2</v>
      </c>
      <c r="M717" s="150">
        <v>9.731240000000005</v>
      </c>
      <c r="N717" s="150">
        <v>4.8682222366333008</v>
      </c>
      <c r="O717" s="150">
        <v>70</v>
      </c>
    </row>
    <row r="718" spans="1:15" x14ac:dyDescent="0.45">
      <c r="A718" t="s">
        <v>65</v>
      </c>
      <c r="B718" s="150">
        <v>2020</v>
      </c>
      <c r="C718" t="s">
        <v>3520</v>
      </c>
      <c r="D718" t="s">
        <v>3542</v>
      </c>
      <c r="E718" t="s">
        <v>107</v>
      </c>
      <c r="F718" s="152">
        <v>467.89608764648438</v>
      </c>
      <c r="G718" s="150">
        <v>164.56254577636719</v>
      </c>
      <c r="H718" s="152">
        <v>47.036182403564453</v>
      </c>
      <c r="I718" s="150">
        <v>1.8799357349053025E-3</v>
      </c>
      <c r="J718" s="150">
        <v>0.41472500562667847</v>
      </c>
      <c r="K718" s="150">
        <v>0.05</v>
      </c>
      <c r="L718" s="150">
        <v>0.13148717590327769</v>
      </c>
      <c r="M718" s="150">
        <v>49.988550000000039</v>
      </c>
      <c r="N718" s="150">
        <v>2.8965563774108887</v>
      </c>
      <c r="O718" s="150">
        <v>60</v>
      </c>
    </row>
    <row r="719" spans="1:15" x14ac:dyDescent="0.45">
      <c r="A719" t="s">
        <v>65</v>
      </c>
      <c r="B719" s="150">
        <v>2020</v>
      </c>
      <c r="C719" t="s">
        <v>3521</v>
      </c>
      <c r="D719" t="s">
        <v>3543</v>
      </c>
      <c r="E719" t="s">
        <v>107</v>
      </c>
      <c r="F719" s="152">
        <v>0</v>
      </c>
      <c r="G719" s="150">
        <v>0</v>
      </c>
      <c r="H719" s="152"/>
      <c r="I719" s="150">
        <v>0</v>
      </c>
      <c r="J719" s="150">
        <v>0</v>
      </c>
      <c r="K719" s="150">
        <v>0</v>
      </c>
      <c r="L719" s="150">
        <v>0</v>
      </c>
      <c r="M719" s="150">
        <v>0</v>
      </c>
      <c r="N719" s="150"/>
      <c r="O719" s="150">
        <v>70</v>
      </c>
    </row>
    <row r="720" spans="1:15" x14ac:dyDescent="0.45">
      <c r="A720" t="s">
        <v>65</v>
      </c>
      <c r="B720" s="150">
        <v>2020</v>
      </c>
      <c r="C720" t="s">
        <v>3521</v>
      </c>
      <c r="D720" t="s">
        <v>3544</v>
      </c>
      <c r="E720" t="s">
        <v>107</v>
      </c>
      <c r="F720" s="152">
        <v>0</v>
      </c>
      <c r="G720" s="150">
        <v>0</v>
      </c>
      <c r="H720" s="152"/>
      <c r="I720" s="150">
        <v>0</v>
      </c>
      <c r="J720" s="150">
        <v>0</v>
      </c>
      <c r="K720" s="150">
        <v>0</v>
      </c>
      <c r="L720" s="150">
        <v>0</v>
      </c>
      <c r="M720" s="150">
        <v>0</v>
      </c>
      <c r="N720" s="150"/>
      <c r="O720" s="150">
        <v>70</v>
      </c>
    </row>
    <row r="721" spans="1:15" x14ac:dyDescent="0.45">
      <c r="A721" t="s">
        <v>65</v>
      </c>
      <c r="B721" s="150">
        <v>2020</v>
      </c>
      <c r="C721" t="s">
        <v>3521</v>
      </c>
      <c r="D721" t="s">
        <v>3545</v>
      </c>
      <c r="E721" t="s">
        <v>107</v>
      </c>
      <c r="F721" s="152">
        <v>0</v>
      </c>
      <c r="G721" s="150">
        <v>0</v>
      </c>
      <c r="H721" s="152"/>
      <c r="I721" s="150">
        <v>0</v>
      </c>
      <c r="J721" s="150">
        <v>0</v>
      </c>
      <c r="K721" s="150">
        <v>0</v>
      </c>
      <c r="L721" s="150">
        <v>0</v>
      </c>
      <c r="M721" s="150">
        <v>0</v>
      </c>
      <c r="N721" s="150"/>
      <c r="O721" s="150">
        <v>70</v>
      </c>
    </row>
    <row r="722" spans="1:15" x14ac:dyDescent="0.45">
      <c r="A722" t="s">
        <v>65</v>
      </c>
      <c r="B722" s="150">
        <v>2020</v>
      </c>
      <c r="C722" t="s">
        <v>3521</v>
      </c>
      <c r="D722" t="s">
        <v>3546</v>
      </c>
      <c r="E722" t="s">
        <v>107</v>
      </c>
      <c r="F722" s="152">
        <v>0</v>
      </c>
      <c r="G722" s="150">
        <v>0</v>
      </c>
      <c r="H722" s="152"/>
      <c r="I722" s="150">
        <v>0</v>
      </c>
      <c r="J722" s="150">
        <v>0</v>
      </c>
      <c r="K722" s="150">
        <v>0</v>
      </c>
      <c r="L722" s="150">
        <v>0</v>
      </c>
      <c r="M722" s="150">
        <v>0</v>
      </c>
      <c r="N722" s="150"/>
      <c r="O722" s="150">
        <v>45</v>
      </c>
    </row>
    <row r="723" spans="1:15" x14ac:dyDescent="0.45">
      <c r="A723" t="s">
        <v>65</v>
      </c>
      <c r="B723" s="150">
        <v>2020</v>
      </c>
      <c r="C723" t="s">
        <v>3521</v>
      </c>
      <c r="D723" t="s">
        <v>3547</v>
      </c>
      <c r="E723" t="s">
        <v>107</v>
      </c>
      <c r="F723" s="152">
        <v>0</v>
      </c>
      <c r="G723" s="150">
        <v>0</v>
      </c>
      <c r="H723" s="152"/>
      <c r="I723" s="150">
        <v>0</v>
      </c>
      <c r="J723" s="150">
        <v>0</v>
      </c>
      <c r="K723" s="150">
        <v>0</v>
      </c>
      <c r="L723" s="150">
        <v>0</v>
      </c>
      <c r="M723" s="150">
        <v>0</v>
      </c>
      <c r="N723" s="150"/>
      <c r="O723" s="150">
        <v>70</v>
      </c>
    </row>
    <row r="724" spans="1:15" x14ac:dyDescent="0.45">
      <c r="A724" t="s">
        <v>65</v>
      </c>
      <c r="B724" s="150">
        <v>2020</v>
      </c>
      <c r="C724" t="s">
        <v>3521</v>
      </c>
      <c r="D724" t="s">
        <v>3548</v>
      </c>
      <c r="E724" t="s">
        <v>107</v>
      </c>
      <c r="F724" s="152">
        <v>0</v>
      </c>
      <c r="G724" s="150">
        <v>0</v>
      </c>
      <c r="H724" s="152"/>
      <c r="I724" s="150">
        <v>0</v>
      </c>
      <c r="J724" s="150">
        <v>0</v>
      </c>
      <c r="K724" s="150">
        <v>0</v>
      </c>
      <c r="L724" s="150">
        <v>0</v>
      </c>
      <c r="M724" s="150">
        <v>0</v>
      </c>
      <c r="N724" s="150"/>
      <c r="O724" s="150">
        <v>70</v>
      </c>
    </row>
    <row r="725" spans="1:15" x14ac:dyDescent="0.45">
      <c r="A725" t="s">
        <v>65</v>
      </c>
      <c r="B725" s="150">
        <v>2020</v>
      </c>
      <c r="C725" t="s">
        <v>3521</v>
      </c>
      <c r="D725" t="s">
        <v>3549</v>
      </c>
      <c r="E725" t="s">
        <v>107</v>
      </c>
      <c r="F725" s="152">
        <v>0</v>
      </c>
      <c r="G725" s="150">
        <v>0</v>
      </c>
      <c r="H725" s="152"/>
      <c r="I725" s="150">
        <v>0</v>
      </c>
      <c r="J725" s="150">
        <v>0</v>
      </c>
      <c r="K725" s="150">
        <v>0</v>
      </c>
      <c r="L725" s="150">
        <v>0</v>
      </c>
      <c r="M725" s="150">
        <v>0</v>
      </c>
      <c r="N725" s="150"/>
      <c r="O725" s="150">
        <v>70</v>
      </c>
    </row>
    <row r="726" spans="1:15" x14ac:dyDescent="0.45">
      <c r="A726" t="s">
        <v>65</v>
      </c>
      <c r="B726" s="150">
        <v>2020</v>
      </c>
      <c r="C726" t="s">
        <v>3521</v>
      </c>
      <c r="D726" t="s">
        <v>3550</v>
      </c>
      <c r="E726" t="s">
        <v>107</v>
      </c>
      <c r="F726" s="152">
        <v>17.067840576171875</v>
      </c>
      <c r="G726" s="150">
        <v>4.9619998782873154E-2</v>
      </c>
      <c r="H726" s="152">
        <v>6.1624760627746582</v>
      </c>
      <c r="I726" s="150">
        <v>0</v>
      </c>
      <c r="J726" s="150">
        <v>0</v>
      </c>
      <c r="K726" s="150">
        <v>0</v>
      </c>
      <c r="L726" s="150">
        <v>1.0118406889128099E-2</v>
      </c>
      <c r="M726" s="150">
        <v>9.4149999999999998E-2</v>
      </c>
      <c r="N726" s="150">
        <v>4.9553065299987793</v>
      </c>
      <c r="O726" s="150">
        <v>45</v>
      </c>
    </row>
    <row r="727" spans="1:15" x14ac:dyDescent="0.45">
      <c r="A727" t="s">
        <v>65</v>
      </c>
      <c r="B727" s="150">
        <v>2020</v>
      </c>
      <c r="C727" t="s">
        <v>3521</v>
      </c>
      <c r="D727" t="s">
        <v>3551</v>
      </c>
      <c r="E727" t="s">
        <v>107</v>
      </c>
      <c r="F727" s="152">
        <v>0</v>
      </c>
      <c r="G727" s="150">
        <v>0</v>
      </c>
      <c r="H727" s="152"/>
      <c r="I727" s="150">
        <v>0</v>
      </c>
      <c r="J727" s="150">
        <v>0</v>
      </c>
      <c r="K727" s="150">
        <v>0</v>
      </c>
      <c r="L727" s="150">
        <v>0</v>
      </c>
      <c r="M727" s="150">
        <v>0</v>
      </c>
      <c r="N727" s="150"/>
      <c r="O727" s="150">
        <v>70</v>
      </c>
    </row>
    <row r="728" spans="1:15" x14ac:dyDescent="0.45">
      <c r="A728" t="s">
        <v>65</v>
      </c>
      <c r="B728" s="150">
        <v>2020</v>
      </c>
      <c r="C728" t="s">
        <v>3522</v>
      </c>
      <c r="D728" t="s">
        <v>3552</v>
      </c>
      <c r="E728" t="s">
        <v>107</v>
      </c>
      <c r="F728" s="152">
        <v>46.906051635742188</v>
      </c>
      <c r="G728" s="150">
        <v>0</v>
      </c>
      <c r="H728" s="152"/>
      <c r="I728" s="150">
        <v>0</v>
      </c>
      <c r="J728" s="150">
        <v>1</v>
      </c>
      <c r="K728" s="150">
        <v>0</v>
      </c>
      <c r="L728" s="150">
        <v>0</v>
      </c>
      <c r="M728" s="150">
        <v>46.906049999999993</v>
      </c>
      <c r="N728" s="150">
        <v>2</v>
      </c>
      <c r="O728" s="150">
        <v>60</v>
      </c>
    </row>
    <row r="729" spans="1:15" x14ac:dyDescent="0.45">
      <c r="A729" t="s">
        <v>65</v>
      </c>
      <c r="B729" s="150">
        <v>2020</v>
      </c>
      <c r="C729" t="s">
        <v>3522</v>
      </c>
      <c r="D729" t="s">
        <v>3553</v>
      </c>
      <c r="E729" t="s">
        <v>107</v>
      </c>
      <c r="F729" s="152">
        <v>658.9774169921875</v>
      </c>
      <c r="G729" s="150">
        <v>83.836166381835938</v>
      </c>
      <c r="H729" s="152">
        <v>41.327491760253906</v>
      </c>
      <c r="I729" s="150">
        <v>3.0714133754372597E-2</v>
      </c>
      <c r="J729" s="150">
        <v>0.22912682592868805</v>
      </c>
      <c r="K729" s="150">
        <v>7.4999999999999997E-2</v>
      </c>
      <c r="L729" s="150">
        <v>7.4751889283437997E-2</v>
      </c>
      <c r="M729" s="150">
        <v>49.255320000000033</v>
      </c>
      <c r="N729" s="150">
        <v>3.2355999946594238</v>
      </c>
      <c r="O729" s="150">
        <v>60</v>
      </c>
    </row>
    <row r="730" spans="1:15" x14ac:dyDescent="0.45">
      <c r="A730" t="s">
        <v>65</v>
      </c>
      <c r="B730" s="150">
        <v>2020</v>
      </c>
      <c r="C730" t="s">
        <v>3523</v>
      </c>
      <c r="D730" t="s">
        <v>3554</v>
      </c>
      <c r="E730" t="s">
        <v>267</v>
      </c>
      <c r="F730" s="152">
        <v>7</v>
      </c>
      <c r="G730" s="150">
        <v>0</v>
      </c>
      <c r="H730" s="152">
        <v>12</v>
      </c>
      <c r="I730" s="150">
        <v>0</v>
      </c>
      <c r="J730" s="150">
        <v>0</v>
      </c>
      <c r="K730" s="150">
        <v>0</v>
      </c>
      <c r="L730" s="150">
        <v>0</v>
      </c>
      <c r="M730" s="150">
        <v>0</v>
      </c>
      <c r="N730" s="150">
        <v>5</v>
      </c>
      <c r="O730" s="150">
        <v>45</v>
      </c>
    </row>
    <row r="731" spans="1:15" x14ac:dyDescent="0.45">
      <c r="A731" t="s">
        <v>65</v>
      </c>
      <c r="B731" s="150">
        <v>2020</v>
      </c>
      <c r="C731" t="s">
        <v>3523</v>
      </c>
      <c r="D731" t="s">
        <v>3555</v>
      </c>
      <c r="E731" t="s">
        <v>267</v>
      </c>
      <c r="F731" s="152">
        <v>43</v>
      </c>
      <c r="G731" s="150">
        <v>3</v>
      </c>
      <c r="H731" s="152">
        <v>17.883720397949219</v>
      </c>
      <c r="I731" s="150">
        <v>4.76190485060215E-2</v>
      </c>
      <c r="J731" s="150">
        <v>9.5238097012042999E-2</v>
      </c>
      <c r="K731" s="150">
        <v>2.3809523809523801E-2</v>
      </c>
      <c r="L731" s="150">
        <v>0</v>
      </c>
      <c r="M731" s="150">
        <v>0</v>
      </c>
      <c r="N731" s="150">
        <v>3.8571429252624512</v>
      </c>
      <c r="O731" s="150">
        <v>40</v>
      </c>
    </row>
    <row r="732" spans="1:15" x14ac:dyDescent="0.45">
      <c r="A732" t="s">
        <v>65</v>
      </c>
      <c r="B732" s="150">
        <v>2020</v>
      </c>
      <c r="C732" t="s">
        <v>3523</v>
      </c>
      <c r="D732" t="s">
        <v>3556</v>
      </c>
      <c r="E732" t="s">
        <v>267</v>
      </c>
      <c r="F732" s="152">
        <v>116</v>
      </c>
      <c r="G732" s="150">
        <v>18</v>
      </c>
      <c r="H732" s="152">
        <v>21.586206436157227</v>
      </c>
      <c r="I732" s="150">
        <v>0</v>
      </c>
      <c r="J732" s="150">
        <v>5.55555559694767E-2</v>
      </c>
      <c r="K732" s="150">
        <v>0.1851851851851852</v>
      </c>
      <c r="L732" s="150">
        <v>0</v>
      </c>
      <c r="M732" s="150">
        <v>0</v>
      </c>
      <c r="N732" s="150">
        <v>4.6481480598449707</v>
      </c>
      <c r="O732" s="150">
        <v>35</v>
      </c>
    </row>
    <row r="733" spans="1:15" x14ac:dyDescent="0.45">
      <c r="A733" t="s">
        <v>65</v>
      </c>
      <c r="B733" s="150">
        <v>2020</v>
      </c>
      <c r="C733" t="s">
        <v>3523</v>
      </c>
      <c r="D733" t="s">
        <v>3557</v>
      </c>
      <c r="E733" t="s">
        <v>267</v>
      </c>
      <c r="F733" s="152">
        <v>3</v>
      </c>
      <c r="G733" s="150">
        <v>0</v>
      </c>
      <c r="H733" s="152">
        <v>9.3333330154418945</v>
      </c>
      <c r="I733" s="150">
        <v>2.7027027681469917E-2</v>
      </c>
      <c r="J733" s="150">
        <v>0.16216215491294861</v>
      </c>
      <c r="K733" s="150">
        <v>5.4054054054054099E-2</v>
      </c>
      <c r="L733" s="150">
        <v>0</v>
      </c>
      <c r="M733" s="150">
        <v>0</v>
      </c>
      <c r="N733" s="150">
        <v>3.5405404567718506</v>
      </c>
      <c r="O733" s="150">
        <v>35</v>
      </c>
    </row>
    <row r="734" spans="1:15" x14ac:dyDescent="0.45">
      <c r="A734" t="s">
        <v>65</v>
      </c>
      <c r="B734" s="150">
        <v>2020</v>
      </c>
      <c r="C734" t="s">
        <v>3523</v>
      </c>
      <c r="D734" t="s">
        <v>3558</v>
      </c>
      <c r="E734" t="s">
        <v>267</v>
      </c>
      <c r="F734" s="152">
        <v>0</v>
      </c>
      <c r="G734" s="150">
        <v>0</v>
      </c>
      <c r="H734" s="152"/>
      <c r="I734" s="150">
        <v>0</v>
      </c>
      <c r="J734" s="150">
        <v>0</v>
      </c>
      <c r="K734" s="150">
        <v>0</v>
      </c>
      <c r="L734" s="150">
        <v>0</v>
      </c>
      <c r="M734" s="150">
        <v>0</v>
      </c>
      <c r="N734" s="150">
        <v>5</v>
      </c>
      <c r="O734" s="150">
        <v>40</v>
      </c>
    </row>
    <row r="735" spans="1:15" x14ac:dyDescent="0.45">
      <c r="A735" t="s">
        <v>65</v>
      </c>
      <c r="B735" s="150">
        <v>2020</v>
      </c>
      <c r="C735" t="s">
        <v>3523</v>
      </c>
      <c r="D735" t="s">
        <v>3559</v>
      </c>
      <c r="E735" t="s">
        <v>267</v>
      </c>
      <c r="F735" s="152">
        <v>0</v>
      </c>
      <c r="G735" s="150">
        <v>0</v>
      </c>
      <c r="H735" s="152"/>
      <c r="I735" s="150">
        <v>0</v>
      </c>
      <c r="J735" s="150">
        <v>0</v>
      </c>
      <c r="K735" s="150">
        <v>0</v>
      </c>
      <c r="L735" s="150">
        <v>0</v>
      </c>
      <c r="M735" s="150">
        <v>0</v>
      </c>
      <c r="N735" s="150"/>
      <c r="O735" s="150">
        <v>35</v>
      </c>
    </row>
    <row r="736" spans="1:15" x14ac:dyDescent="0.45">
      <c r="A736" t="s">
        <v>65</v>
      </c>
      <c r="B736" s="150">
        <v>2020</v>
      </c>
      <c r="C736" t="s">
        <v>3523</v>
      </c>
      <c r="D736" t="s">
        <v>3560</v>
      </c>
      <c r="E736" t="s">
        <v>267</v>
      </c>
      <c r="F736" s="152">
        <v>182</v>
      </c>
      <c r="G736" s="150">
        <v>76</v>
      </c>
      <c r="H736" s="152">
        <v>31.766666412353516</v>
      </c>
      <c r="I736" s="150">
        <v>6.6666670143604279E-2</v>
      </c>
      <c r="J736" s="150">
        <v>0.13333334028720856</v>
      </c>
      <c r="K736" s="150">
        <v>0.1583333333333333</v>
      </c>
      <c r="L736" s="150">
        <v>1.6666666666666701E-2</v>
      </c>
      <c r="M736" s="150">
        <v>2</v>
      </c>
      <c r="N736" s="150">
        <v>3.2966101169586182</v>
      </c>
      <c r="O736" s="150">
        <v>35</v>
      </c>
    </row>
    <row r="737" spans="1:15" x14ac:dyDescent="0.45">
      <c r="A737" t="s">
        <v>65</v>
      </c>
      <c r="B737" s="150">
        <v>2020</v>
      </c>
      <c r="C737" t="s">
        <v>3523</v>
      </c>
      <c r="D737" t="s">
        <v>3561</v>
      </c>
      <c r="E737" t="s">
        <v>267</v>
      </c>
      <c r="F737" s="152">
        <v>0</v>
      </c>
      <c r="G737" s="150">
        <v>0</v>
      </c>
      <c r="H737" s="152"/>
      <c r="I737" s="150">
        <v>0</v>
      </c>
      <c r="J737" s="150">
        <v>0</v>
      </c>
      <c r="K737" s="150">
        <v>0</v>
      </c>
      <c r="L737" s="150">
        <v>0</v>
      </c>
      <c r="M737" s="150">
        <v>0</v>
      </c>
      <c r="N737" s="150"/>
      <c r="O737" s="150">
        <v>35</v>
      </c>
    </row>
    <row r="738" spans="1:15" x14ac:dyDescent="0.45">
      <c r="A738" t="s">
        <v>65</v>
      </c>
      <c r="B738" s="150">
        <v>2020</v>
      </c>
      <c r="C738" t="s">
        <v>3523</v>
      </c>
      <c r="D738" t="s">
        <v>3562</v>
      </c>
      <c r="E738" t="s">
        <v>267</v>
      </c>
      <c r="F738" s="152">
        <v>8</v>
      </c>
      <c r="G738" s="150">
        <v>0</v>
      </c>
      <c r="H738" s="152">
        <v>14.875</v>
      </c>
      <c r="I738" s="150">
        <v>0</v>
      </c>
      <c r="J738" s="150">
        <v>0</v>
      </c>
      <c r="K738" s="150">
        <v>0</v>
      </c>
      <c r="L738" s="150">
        <v>0</v>
      </c>
      <c r="M738" s="150">
        <v>0</v>
      </c>
      <c r="N738" s="150">
        <v>3</v>
      </c>
      <c r="O738" s="150">
        <v>40</v>
      </c>
    </row>
    <row r="739" spans="1:15" x14ac:dyDescent="0.45">
      <c r="A739" t="s">
        <v>65</v>
      </c>
      <c r="B739" s="150">
        <v>2020</v>
      </c>
      <c r="C739" t="s">
        <v>3524</v>
      </c>
      <c r="D739" t="s">
        <v>3563</v>
      </c>
      <c r="E739" t="s">
        <v>267</v>
      </c>
      <c r="F739" s="152">
        <v>45</v>
      </c>
      <c r="G739" s="150">
        <v>17</v>
      </c>
      <c r="H739" s="152">
        <v>30.977777481079102</v>
      </c>
      <c r="I739" s="150">
        <v>7.6923079788684845E-2</v>
      </c>
      <c r="J739" s="150">
        <v>0.25</v>
      </c>
      <c r="K739" s="150">
        <v>0</v>
      </c>
      <c r="L739" s="150">
        <v>0</v>
      </c>
      <c r="M739" s="150">
        <v>0</v>
      </c>
      <c r="N739" s="150">
        <v>3.365384578704834</v>
      </c>
      <c r="O739" s="150">
        <v>40</v>
      </c>
    </row>
    <row r="740" spans="1:15" x14ac:dyDescent="0.45">
      <c r="A740" t="s">
        <v>66</v>
      </c>
      <c r="B740" s="150">
        <v>2020</v>
      </c>
      <c r="C740" t="s">
        <v>3515</v>
      </c>
      <c r="D740" t="s">
        <v>3526</v>
      </c>
      <c r="E740" t="s">
        <v>107</v>
      </c>
      <c r="F740" s="152">
        <v>11.012294769287109</v>
      </c>
      <c r="G740" s="150">
        <v>0</v>
      </c>
      <c r="H740" s="152">
        <v>25.0452880859375</v>
      </c>
      <c r="I740" s="150">
        <v>0</v>
      </c>
      <c r="J740" s="150">
        <v>0</v>
      </c>
      <c r="K740" s="150">
        <v>0</v>
      </c>
      <c r="L740" s="150">
        <v>0</v>
      </c>
      <c r="M740" s="150">
        <v>0</v>
      </c>
      <c r="N740" s="150">
        <v>5</v>
      </c>
      <c r="O740" s="150">
        <v>70</v>
      </c>
    </row>
    <row r="741" spans="1:15" x14ac:dyDescent="0.45">
      <c r="A741" t="s">
        <v>66</v>
      </c>
      <c r="B741" s="150">
        <v>2020</v>
      </c>
      <c r="C741" t="s">
        <v>3515</v>
      </c>
      <c r="D741" t="s">
        <v>3527</v>
      </c>
      <c r="E741" t="s">
        <v>107</v>
      </c>
      <c r="F741" s="152">
        <v>195.23760986328125</v>
      </c>
      <c r="G741" s="150">
        <v>0</v>
      </c>
      <c r="H741" s="152">
        <v>38.866119384765625</v>
      </c>
      <c r="I741" s="150">
        <v>1.0011391714215279E-2</v>
      </c>
      <c r="J741" s="150">
        <v>2.5719329642015509E-5</v>
      </c>
      <c r="K741" s="150">
        <v>9.6037605226910005E-4</v>
      </c>
      <c r="L741" s="150">
        <v>0</v>
      </c>
      <c r="M741" s="150">
        <v>0</v>
      </c>
      <c r="N741" s="150">
        <v>4.8749680519104004</v>
      </c>
      <c r="O741" s="150">
        <v>70</v>
      </c>
    </row>
    <row r="742" spans="1:15" x14ac:dyDescent="0.45">
      <c r="A742" t="s">
        <v>66</v>
      </c>
      <c r="B742" s="150">
        <v>2020</v>
      </c>
      <c r="C742" t="s">
        <v>3515</v>
      </c>
      <c r="D742" t="s">
        <v>3528</v>
      </c>
      <c r="E742" t="s">
        <v>107</v>
      </c>
      <c r="F742" s="152">
        <v>1935.869384765625</v>
      </c>
      <c r="G742" s="150">
        <v>139.45550537109375</v>
      </c>
      <c r="H742" s="152">
        <v>21.71990966796875</v>
      </c>
      <c r="I742" s="150">
        <v>3.1679279636591673E-3</v>
      </c>
      <c r="J742" s="150">
        <v>4.5629238593392074E-4</v>
      </c>
      <c r="K742" s="150">
        <v>2.4490853074286799E-2</v>
      </c>
      <c r="L742" s="150">
        <v>0</v>
      </c>
      <c r="M742" s="150">
        <v>0</v>
      </c>
      <c r="N742" s="150">
        <v>4.8237743377685547</v>
      </c>
      <c r="O742" s="150">
        <v>45</v>
      </c>
    </row>
    <row r="743" spans="1:15" x14ac:dyDescent="0.45">
      <c r="A743" t="s">
        <v>66</v>
      </c>
      <c r="B743" s="150">
        <v>2020</v>
      </c>
      <c r="C743" t="s">
        <v>3516</v>
      </c>
      <c r="D743" t="s">
        <v>3529</v>
      </c>
      <c r="E743" t="s">
        <v>107</v>
      </c>
      <c r="F743" s="152">
        <v>0</v>
      </c>
      <c r="G743" s="150">
        <v>0</v>
      </c>
      <c r="H743" s="152"/>
      <c r="I743" s="150">
        <v>0</v>
      </c>
      <c r="J743" s="150">
        <v>0</v>
      </c>
      <c r="K743" s="150">
        <v>0</v>
      </c>
      <c r="L743" s="150">
        <v>0</v>
      </c>
      <c r="M743" s="150">
        <v>0</v>
      </c>
      <c r="N743" s="150"/>
      <c r="O743" s="150">
        <v>60</v>
      </c>
    </row>
    <row r="744" spans="1:15" x14ac:dyDescent="0.45">
      <c r="A744" t="s">
        <v>66</v>
      </c>
      <c r="B744" s="150">
        <v>2020</v>
      </c>
      <c r="C744" t="s">
        <v>3516</v>
      </c>
      <c r="D744" t="s">
        <v>3530</v>
      </c>
      <c r="E744" t="s">
        <v>107</v>
      </c>
      <c r="F744" s="152">
        <v>14701.2626953125</v>
      </c>
      <c r="G744" s="150">
        <v>1484.1119384765625</v>
      </c>
      <c r="H744" s="152">
        <v>40.154430389404297</v>
      </c>
      <c r="I744" s="150">
        <v>0.15889999270439148</v>
      </c>
      <c r="J744" s="150">
        <v>9.8999999463558197E-3</v>
      </c>
      <c r="K744" s="150">
        <v>0.10199999999999999</v>
      </c>
      <c r="L744" s="150">
        <v>0</v>
      </c>
      <c r="M744" s="150">
        <v>0</v>
      </c>
      <c r="N744" s="150">
        <v>4.0604000091552734</v>
      </c>
      <c r="O744" s="150">
        <v>60</v>
      </c>
    </row>
    <row r="745" spans="1:15" x14ac:dyDescent="0.45">
      <c r="A745" t="s">
        <v>66</v>
      </c>
      <c r="B745" s="150">
        <v>2020</v>
      </c>
      <c r="C745" t="s">
        <v>3516</v>
      </c>
      <c r="D745" t="s">
        <v>3531</v>
      </c>
      <c r="E745" t="s">
        <v>107</v>
      </c>
      <c r="F745" s="152">
        <v>78.555488586425781</v>
      </c>
      <c r="G745" s="150">
        <v>0.28405201435089111</v>
      </c>
      <c r="H745" s="152">
        <v>36.519489288330078</v>
      </c>
      <c r="I745" s="150">
        <v>0</v>
      </c>
      <c r="J745" s="150">
        <v>3.599999938160181E-3</v>
      </c>
      <c r="K745" s="150">
        <v>5.0999999999999997E-2</v>
      </c>
      <c r="L745" s="150">
        <v>0</v>
      </c>
      <c r="M745" s="150">
        <v>0</v>
      </c>
      <c r="N745" s="150">
        <v>4.686500072479248</v>
      </c>
      <c r="O745" s="150">
        <v>60</v>
      </c>
    </row>
    <row r="746" spans="1:15" x14ac:dyDescent="0.45">
      <c r="A746" t="s">
        <v>66</v>
      </c>
      <c r="B746" s="150">
        <v>2020</v>
      </c>
      <c r="C746" t="s">
        <v>3569</v>
      </c>
      <c r="D746" t="s">
        <v>3570</v>
      </c>
      <c r="E746" t="s">
        <v>267</v>
      </c>
      <c r="F746" s="152">
        <v>228709</v>
      </c>
      <c r="G746" s="150">
        <v>5636</v>
      </c>
      <c r="H746" s="152">
        <v>32.989940643310547</v>
      </c>
      <c r="I746" s="150">
        <v>8.414778858423233E-3</v>
      </c>
      <c r="J746" s="150">
        <v>1.4570563100278378E-2</v>
      </c>
      <c r="K746" s="150">
        <v>2.5304389271632199E-2</v>
      </c>
      <c r="L746" s="150">
        <v>0</v>
      </c>
      <c r="M746" s="150">
        <v>57</v>
      </c>
      <c r="N746" s="150">
        <v>4.8000178337097168</v>
      </c>
      <c r="O746" s="150">
        <v>60</v>
      </c>
    </row>
    <row r="747" spans="1:15" x14ac:dyDescent="0.45">
      <c r="A747" t="s">
        <v>66</v>
      </c>
      <c r="B747" s="150">
        <v>2020</v>
      </c>
      <c r="C747" t="s">
        <v>3569</v>
      </c>
      <c r="D747" t="s">
        <v>3571</v>
      </c>
      <c r="E747" t="s">
        <v>267</v>
      </c>
      <c r="F747" s="152">
        <v>3594</v>
      </c>
      <c r="G747" s="150">
        <v>5</v>
      </c>
      <c r="H747" s="152">
        <v>39.636856079101563</v>
      </c>
      <c r="I747" s="150">
        <v>0</v>
      </c>
      <c r="J747" s="150">
        <v>0</v>
      </c>
      <c r="K747" s="150">
        <v>0</v>
      </c>
      <c r="L747" s="150">
        <v>0.84804313099041528</v>
      </c>
      <c r="M747" s="150">
        <v>94</v>
      </c>
      <c r="N747" s="150">
        <v>5</v>
      </c>
      <c r="O747" s="150">
        <v>60</v>
      </c>
    </row>
    <row r="748" spans="1:15" x14ac:dyDescent="0.45">
      <c r="A748" t="s">
        <v>66</v>
      </c>
      <c r="B748" s="150">
        <v>2020</v>
      </c>
      <c r="C748" t="s">
        <v>3569</v>
      </c>
      <c r="D748" t="s">
        <v>3510</v>
      </c>
      <c r="E748" t="s">
        <v>267</v>
      </c>
      <c r="F748" s="152">
        <v>32014</v>
      </c>
      <c r="G748" s="150">
        <v>10320</v>
      </c>
      <c r="H748" s="152">
        <v>37.721656799316406</v>
      </c>
      <c r="I748" s="150">
        <v>7.9138241708278656E-2</v>
      </c>
      <c r="J748" s="150">
        <v>0.12504711747169495</v>
      </c>
      <c r="K748" s="150">
        <v>0.18860121239589819</v>
      </c>
      <c r="L748" s="150">
        <v>0</v>
      </c>
      <c r="M748" s="150">
        <v>3</v>
      </c>
      <c r="N748" s="150">
        <v>3.6509025096893311</v>
      </c>
      <c r="O748" s="150">
        <v>45</v>
      </c>
    </row>
    <row r="749" spans="1:15" x14ac:dyDescent="0.45">
      <c r="A749" t="s">
        <v>66</v>
      </c>
      <c r="B749" s="150">
        <v>2020</v>
      </c>
      <c r="C749" t="s">
        <v>3517</v>
      </c>
      <c r="D749" t="s">
        <v>3532</v>
      </c>
      <c r="E749" t="s">
        <v>267</v>
      </c>
      <c r="F749" s="152">
        <v>4050</v>
      </c>
      <c r="G749" s="150"/>
      <c r="H749" s="152">
        <v>31.688148498535156</v>
      </c>
      <c r="I749" s="150">
        <v>5.1000481471419334E-3</v>
      </c>
      <c r="J749" s="150">
        <v>1.3141798786818981E-2</v>
      </c>
      <c r="K749" s="150">
        <v>3.9237644059758901E-2</v>
      </c>
      <c r="L749" s="150">
        <v>0</v>
      </c>
      <c r="M749" s="150">
        <v>0</v>
      </c>
      <c r="N749" s="150">
        <v>4.7455039024353027</v>
      </c>
      <c r="O749" s="150"/>
    </row>
    <row r="750" spans="1:15" x14ac:dyDescent="0.45">
      <c r="A750" t="s">
        <v>66</v>
      </c>
      <c r="B750" s="150">
        <v>2020</v>
      </c>
      <c r="C750" t="s">
        <v>197</v>
      </c>
      <c r="D750" t="s">
        <v>3533</v>
      </c>
      <c r="E750" t="s">
        <v>267</v>
      </c>
      <c r="F750" s="152">
        <v>421</v>
      </c>
      <c r="G750" s="150">
        <v>138.5</v>
      </c>
      <c r="H750" s="152">
        <v>35.377674102783203</v>
      </c>
      <c r="I750" s="150">
        <v>0</v>
      </c>
      <c r="J750" s="150">
        <v>0.48590001463890076</v>
      </c>
      <c r="K750" s="150">
        <v>0.6724</v>
      </c>
      <c r="L750" s="150">
        <v>0</v>
      </c>
      <c r="M750" s="150">
        <v>0</v>
      </c>
      <c r="N750" s="150">
        <v>3.4832000732421875</v>
      </c>
      <c r="O750" s="150">
        <v>45</v>
      </c>
    </row>
    <row r="751" spans="1:15" x14ac:dyDescent="0.45">
      <c r="A751" t="s">
        <v>66</v>
      </c>
      <c r="B751" s="150">
        <v>2020</v>
      </c>
      <c r="C751" t="s">
        <v>197</v>
      </c>
      <c r="D751" t="s">
        <v>3534</v>
      </c>
      <c r="E751" t="s">
        <v>267</v>
      </c>
      <c r="F751" s="152">
        <v>759</v>
      </c>
      <c r="G751" s="150">
        <v>18</v>
      </c>
      <c r="H751" s="152">
        <v>9.3854598999023438</v>
      </c>
      <c r="I751" s="150">
        <v>1.9379844889044762E-3</v>
      </c>
      <c r="J751" s="150">
        <v>0</v>
      </c>
      <c r="K751" s="150">
        <v>1.937984496124E-3</v>
      </c>
      <c r="L751" s="150">
        <v>0</v>
      </c>
      <c r="M751" s="150">
        <v>30</v>
      </c>
      <c r="N751" s="150">
        <v>4.9709300994873047</v>
      </c>
      <c r="O751" s="150">
        <v>40</v>
      </c>
    </row>
    <row r="752" spans="1:15" x14ac:dyDescent="0.45">
      <c r="A752" t="s">
        <v>66</v>
      </c>
      <c r="B752" s="150">
        <v>2020</v>
      </c>
      <c r="C752" t="s">
        <v>197</v>
      </c>
      <c r="D752" t="s">
        <v>3535</v>
      </c>
      <c r="E752" t="s">
        <v>267</v>
      </c>
      <c r="F752" s="152">
        <v>2811</v>
      </c>
      <c r="G752" s="150">
        <v>326</v>
      </c>
      <c r="H752" s="152">
        <v>16.743663787841797</v>
      </c>
      <c r="I752" s="150">
        <v>3.7089872639626265E-3</v>
      </c>
      <c r="J752" s="150">
        <v>8.5592009127140045E-3</v>
      </c>
      <c r="K752" s="150">
        <v>9.64639321074965E-2</v>
      </c>
      <c r="L752" s="150">
        <v>0</v>
      </c>
      <c r="M752" s="150">
        <v>10</v>
      </c>
      <c r="N752" s="150">
        <v>4.4564905166625977</v>
      </c>
      <c r="O752" s="150">
        <v>40</v>
      </c>
    </row>
    <row r="753" spans="1:15" x14ac:dyDescent="0.45">
      <c r="A753" t="s">
        <v>66</v>
      </c>
      <c r="B753" s="150">
        <v>2020</v>
      </c>
      <c r="C753" t="s">
        <v>197</v>
      </c>
      <c r="D753" t="s">
        <v>3536</v>
      </c>
      <c r="E753" t="s">
        <v>267</v>
      </c>
      <c r="F753" s="152">
        <v>1590</v>
      </c>
      <c r="G753" s="150">
        <v>477</v>
      </c>
      <c r="H753" s="152">
        <v>25.606254577636719</v>
      </c>
      <c r="I753" s="150">
        <v>0.1134510263800621</v>
      </c>
      <c r="J753" s="150">
        <v>4.6828005462884903E-2</v>
      </c>
      <c r="K753" s="150">
        <v>0.1223112231696233</v>
      </c>
      <c r="L753" s="150">
        <v>0</v>
      </c>
      <c r="M753" s="150">
        <v>23</v>
      </c>
      <c r="N753" s="150">
        <v>3.9003596305847168</v>
      </c>
      <c r="O753" s="150">
        <v>35</v>
      </c>
    </row>
    <row r="754" spans="1:15" x14ac:dyDescent="0.45">
      <c r="A754" t="s">
        <v>66</v>
      </c>
      <c r="B754" s="150">
        <v>2020</v>
      </c>
      <c r="C754" t="s">
        <v>197</v>
      </c>
      <c r="D754" t="s">
        <v>3537</v>
      </c>
      <c r="E754" t="s">
        <v>267</v>
      </c>
      <c r="F754" s="152">
        <v>39280</v>
      </c>
      <c r="G754" s="150">
        <v>11932</v>
      </c>
      <c r="H754" s="152">
        <v>23.806369781494141</v>
      </c>
      <c r="I754" s="150">
        <v>1.5405160374939442E-2</v>
      </c>
      <c r="J754" s="150">
        <v>2.6087574660778046E-2</v>
      </c>
      <c r="K754" s="150">
        <v>6.9547735469090696E-2</v>
      </c>
      <c r="L754" s="150">
        <v>0</v>
      </c>
      <c r="M754" s="150">
        <v>30</v>
      </c>
      <c r="N754" s="150">
        <v>4.4718823432922363</v>
      </c>
      <c r="O754" s="150">
        <v>35</v>
      </c>
    </row>
    <row r="755" spans="1:15" x14ac:dyDescent="0.45">
      <c r="A755" t="s">
        <v>66</v>
      </c>
      <c r="B755" s="150">
        <v>2020</v>
      </c>
      <c r="C755" t="s">
        <v>3518</v>
      </c>
      <c r="D755" t="s">
        <v>3538</v>
      </c>
      <c r="E755" t="s">
        <v>267</v>
      </c>
      <c r="F755" s="152">
        <v>8931</v>
      </c>
      <c r="G755" s="150">
        <v>517</v>
      </c>
      <c r="H755" s="152">
        <v>19.658720016479492</v>
      </c>
      <c r="I755" s="150">
        <v>2.2282162681221962E-3</v>
      </c>
      <c r="J755" s="150">
        <v>1.1375630274415016E-2</v>
      </c>
      <c r="K755" s="150">
        <v>3.1199999999999999E-2</v>
      </c>
      <c r="L755" s="150">
        <v>0</v>
      </c>
      <c r="M755" s="150">
        <v>123</v>
      </c>
      <c r="N755" s="150">
        <v>4.5991554260253906</v>
      </c>
      <c r="O755" s="150">
        <v>45</v>
      </c>
    </row>
    <row r="756" spans="1:15" x14ac:dyDescent="0.45">
      <c r="A756" t="s">
        <v>66</v>
      </c>
      <c r="B756" s="150">
        <v>2020</v>
      </c>
      <c r="C756" t="s">
        <v>3518</v>
      </c>
      <c r="D756" t="s">
        <v>3539</v>
      </c>
      <c r="E756" t="s">
        <v>267</v>
      </c>
      <c r="F756" s="152">
        <v>27278</v>
      </c>
      <c r="G756" s="150">
        <v>2012.5</v>
      </c>
      <c r="H756" s="152">
        <v>21.31678581237793</v>
      </c>
      <c r="I756" s="150">
        <v>2.221372164785862E-2</v>
      </c>
      <c r="J756" s="150">
        <v>2.0419379696249962E-2</v>
      </c>
      <c r="K756" s="150">
        <v>4.9590196794621302E-2</v>
      </c>
      <c r="L756" s="150">
        <v>0</v>
      </c>
      <c r="M756" s="150">
        <v>929</v>
      </c>
      <c r="N756" s="150">
        <v>4.5750794410705566</v>
      </c>
      <c r="O756" s="150">
        <v>45</v>
      </c>
    </row>
    <row r="757" spans="1:15" x14ac:dyDescent="0.45">
      <c r="A757" t="s">
        <v>66</v>
      </c>
      <c r="B757" s="150">
        <v>2020</v>
      </c>
      <c r="C757" t="s">
        <v>3518</v>
      </c>
      <c r="D757" t="s">
        <v>3540</v>
      </c>
      <c r="E757" t="s">
        <v>267</v>
      </c>
      <c r="F757" s="152">
        <v>149</v>
      </c>
      <c r="G757" s="150">
        <v>1</v>
      </c>
      <c r="H757" s="152">
        <v>9.6879434585571289</v>
      </c>
      <c r="I757" s="150">
        <v>3.1746033579111099E-2</v>
      </c>
      <c r="J757" s="150">
        <v>7.9365083947777748E-3</v>
      </c>
      <c r="K757" s="150">
        <v>1.5476190476190499E-2</v>
      </c>
      <c r="L757" s="150">
        <v>0</v>
      </c>
      <c r="M757" s="150">
        <v>8</v>
      </c>
      <c r="N757" s="150">
        <v>4.6984128952026367</v>
      </c>
      <c r="O757" s="150">
        <v>45</v>
      </c>
    </row>
    <row r="758" spans="1:15" x14ac:dyDescent="0.45">
      <c r="A758" t="s">
        <v>66</v>
      </c>
      <c r="B758" s="150">
        <v>2020</v>
      </c>
      <c r="C758" t="s">
        <v>3519</v>
      </c>
      <c r="D758" t="s">
        <v>3541</v>
      </c>
      <c r="E758" t="s">
        <v>107</v>
      </c>
      <c r="F758" s="152">
        <v>4419.54345703125</v>
      </c>
      <c r="G758" s="150">
        <v>0.404774010181427</v>
      </c>
      <c r="H758" s="152">
        <v>27.64647102355957</v>
      </c>
      <c r="I758" s="150">
        <v>1.6982265515252948E-3</v>
      </c>
      <c r="J758" s="150">
        <v>1.1654852423816919E-3</v>
      </c>
      <c r="K758" s="150">
        <v>1.13102992551357E-2</v>
      </c>
      <c r="L758" s="150">
        <v>0</v>
      </c>
      <c r="M758" s="150">
        <v>0</v>
      </c>
      <c r="N758" s="150">
        <v>4.6684937477111816</v>
      </c>
      <c r="O758" s="150">
        <v>70</v>
      </c>
    </row>
    <row r="759" spans="1:15" x14ac:dyDescent="0.45">
      <c r="A759" t="s">
        <v>66</v>
      </c>
      <c r="B759" s="150">
        <v>2020</v>
      </c>
      <c r="C759" t="s">
        <v>3520</v>
      </c>
      <c r="D759" t="s">
        <v>3542</v>
      </c>
      <c r="E759" t="s">
        <v>107</v>
      </c>
      <c r="F759" s="152">
        <v>5359.60009765625</v>
      </c>
      <c r="G759" s="150">
        <v>344.34469604492188</v>
      </c>
      <c r="H759" s="152">
        <v>42.089744567871094</v>
      </c>
      <c r="I759" s="150">
        <v>1.1536202393472195E-2</v>
      </c>
      <c r="J759" s="150">
        <v>1.7633562907576561E-2</v>
      </c>
      <c r="K759" s="150">
        <v>4.4297765998094998E-2</v>
      </c>
      <c r="L759" s="150">
        <v>0</v>
      </c>
      <c r="M759" s="150">
        <v>0</v>
      </c>
      <c r="N759" s="150">
        <v>4.5203218460083008</v>
      </c>
      <c r="O759" s="150">
        <v>60</v>
      </c>
    </row>
    <row r="760" spans="1:15" x14ac:dyDescent="0.45">
      <c r="A760" t="s">
        <v>66</v>
      </c>
      <c r="B760" s="150">
        <v>2020</v>
      </c>
      <c r="C760" t="s">
        <v>3521</v>
      </c>
      <c r="D760" t="s">
        <v>3543</v>
      </c>
      <c r="E760" t="s">
        <v>107</v>
      </c>
      <c r="F760" s="152">
        <v>0</v>
      </c>
      <c r="G760" s="150">
        <v>0</v>
      </c>
      <c r="H760" s="152"/>
      <c r="I760" s="150">
        <v>0</v>
      </c>
      <c r="J760" s="150">
        <v>0</v>
      </c>
      <c r="K760" s="150">
        <v>0</v>
      </c>
      <c r="L760" s="150">
        <v>0</v>
      </c>
      <c r="M760" s="150">
        <v>0</v>
      </c>
      <c r="N760" s="150"/>
      <c r="O760" s="150">
        <v>70</v>
      </c>
    </row>
    <row r="761" spans="1:15" x14ac:dyDescent="0.45">
      <c r="A761" t="s">
        <v>66</v>
      </c>
      <c r="B761" s="150">
        <v>2020</v>
      </c>
      <c r="C761" t="s">
        <v>3521</v>
      </c>
      <c r="D761" t="s">
        <v>3544</v>
      </c>
      <c r="E761" t="s">
        <v>107</v>
      </c>
      <c r="F761" s="152">
        <v>0</v>
      </c>
      <c r="G761" s="150">
        <v>0</v>
      </c>
      <c r="H761" s="152"/>
      <c r="I761" s="150">
        <v>0</v>
      </c>
      <c r="J761" s="150">
        <v>0</v>
      </c>
      <c r="K761" s="150">
        <v>0</v>
      </c>
      <c r="L761" s="150">
        <v>0</v>
      </c>
      <c r="M761" s="150">
        <v>0</v>
      </c>
      <c r="N761" s="150"/>
      <c r="O761" s="150">
        <v>70</v>
      </c>
    </row>
    <row r="762" spans="1:15" x14ac:dyDescent="0.45">
      <c r="A762" t="s">
        <v>66</v>
      </c>
      <c r="B762" s="150">
        <v>2020</v>
      </c>
      <c r="C762" t="s">
        <v>3521</v>
      </c>
      <c r="D762" t="s">
        <v>3545</v>
      </c>
      <c r="E762" t="s">
        <v>107</v>
      </c>
      <c r="F762" s="152">
        <v>0</v>
      </c>
      <c r="G762" s="150">
        <v>0</v>
      </c>
      <c r="H762" s="152"/>
      <c r="I762" s="150">
        <v>0</v>
      </c>
      <c r="J762" s="150">
        <v>0</v>
      </c>
      <c r="K762" s="150">
        <v>0</v>
      </c>
      <c r="L762" s="150">
        <v>0</v>
      </c>
      <c r="M762" s="150">
        <v>0</v>
      </c>
      <c r="N762" s="150"/>
      <c r="O762" s="150">
        <v>70</v>
      </c>
    </row>
    <row r="763" spans="1:15" x14ac:dyDescent="0.45">
      <c r="A763" t="s">
        <v>66</v>
      </c>
      <c r="B763" s="150">
        <v>2020</v>
      </c>
      <c r="C763" t="s">
        <v>3521</v>
      </c>
      <c r="D763" t="s">
        <v>3546</v>
      </c>
      <c r="E763" t="s">
        <v>107</v>
      </c>
      <c r="F763" s="152">
        <v>0</v>
      </c>
      <c r="G763" s="150">
        <v>0</v>
      </c>
      <c r="H763" s="152"/>
      <c r="I763" s="150">
        <v>0</v>
      </c>
      <c r="J763" s="150">
        <v>0</v>
      </c>
      <c r="K763" s="150">
        <v>0</v>
      </c>
      <c r="L763" s="150">
        <v>0</v>
      </c>
      <c r="M763" s="150">
        <v>0</v>
      </c>
      <c r="N763" s="150"/>
      <c r="O763" s="150">
        <v>45</v>
      </c>
    </row>
    <row r="764" spans="1:15" x14ac:dyDescent="0.45">
      <c r="A764" t="s">
        <v>66</v>
      </c>
      <c r="B764" s="150">
        <v>2020</v>
      </c>
      <c r="C764" t="s">
        <v>3521</v>
      </c>
      <c r="D764" t="s">
        <v>3547</v>
      </c>
      <c r="E764" t="s">
        <v>107</v>
      </c>
      <c r="F764" s="152">
        <v>0</v>
      </c>
      <c r="G764" s="150">
        <v>0</v>
      </c>
      <c r="H764" s="152"/>
      <c r="I764" s="150">
        <v>0</v>
      </c>
      <c r="J764" s="150">
        <v>0</v>
      </c>
      <c r="K764" s="150">
        <v>0</v>
      </c>
      <c r="L764" s="150">
        <v>0</v>
      </c>
      <c r="M764" s="150">
        <v>0</v>
      </c>
      <c r="N764" s="150"/>
      <c r="O764" s="150">
        <v>70</v>
      </c>
    </row>
    <row r="765" spans="1:15" x14ac:dyDescent="0.45">
      <c r="A765" t="s">
        <v>66</v>
      </c>
      <c r="B765" s="150">
        <v>2020</v>
      </c>
      <c r="C765" t="s">
        <v>3521</v>
      </c>
      <c r="D765" t="s">
        <v>3548</v>
      </c>
      <c r="E765" t="s">
        <v>107</v>
      </c>
      <c r="F765" s="152">
        <v>12.927035331726074</v>
      </c>
      <c r="G765" s="150">
        <v>0</v>
      </c>
      <c r="H765" s="152">
        <v>54.946620941162109</v>
      </c>
      <c r="I765" s="150">
        <v>0</v>
      </c>
      <c r="J765" s="150">
        <v>0</v>
      </c>
      <c r="K765" s="150">
        <v>0</v>
      </c>
      <c r="L765" s="150">
        <v>0</v>
      </c>
      <c r="M765" s="150">
        <v>0</v>
      </c>
      <c r="N765" s="150">
        <v>4.8274002075195313</v>
      </c>
      <c r="O765" s="150">
        <v>70</v>
      </c>
    </row>
    <row r="766" spans="1:15" x14ac:dyDescent="0.45">
      <c r="A766" t="s">
        <v>66</v>
      </c>
      <c r="B766" s="150">
        <v>2020</v>
      </c>
      <c r="C766" t="s">
        <v>3521</v>
      </c>
      <c r="D766" t="s">
        <v>3549</v>
      </c>
      <c r="E766" t="s">
        <v>107</v>
      </c>
      <c r="F766" s="152">
        <v>2.6641080379486084</v>
      </c>
      <c r="G766" s="150">
        <v>0</v>
      </c>
      <c r="H766" s="152">
        <v>38.210563659667969</v>
      </c>
      <c r="I766" s="150">
        <v>0</v>
      </c>
      <c r="J766" s="150">
        <v>0</v>
      </c>
      <c r="K766" s="150">
        <v>0</v>
      </c>
      <c r="L766" s="150">
        <v>0</v>
      </c>
      <c r="M766" s="150">
        <v>0</v>
      </c>
      <c r="N766" s="150">
        <v>4.9465417861938477</v>
      </c>
      <c r="O766" s="150">
        <v>70</v>
      </c>
    </row>
    <row r="767" spans="1:15" x14ac:dyDescent="0.45">
      <c r="A767" t="s">
        <v>66</v>
      </c>
      <c r="B767" s="150">
        <v>2020</v>
      </c>
      <c r="C767" t="s">
        <v>3521</v>
      </c>
      <c r="D767" t="s">
        <v>3550</v>
      </c>
      <c r="E767" t="s">
        <v>107</v>
      </c>
      <c r="F767" s="152">
        <v>228.77665710449219</v>
      </c>
      <c r="G767" s="150">
        <v>10.137778282165527</v>
      </c>
      <c r="H767" s="152">
        <v>12.025387763977051</v>
      </c>
      <c r="I767" s="150">
        <v>0</v>
      </c>
      <c r="J767" s="150">
        <v>0</v>
      </c>
      <c r="K767" s="150">
        <v>0</v>
      </c>
      <c r="L767" s="150">
        <v>0</v>
      </c>
      <c r="M767" s="150">
        <v>0</v>
      </c>
      <c r="N767" s="150">
        <v>4.8419780731201172</v>
      </c>
      <c r="O767" s="150">
        <v>45</v>
      </c>
    </row>
    <row r="768" spans="1:15" x14ac:dyDescent="0.45">
      <c r="A768" t="s">
        <v>66</v>
      </c>
      <c r="B768" s="150">
        <v>2020</v>
      </c>
      <c r="C768" t="s">
        <v>3521</v>
      </c>
      <c r="D768" t="s">
        <v>3551</v>
      </c>
      <c r="E768" t="s">
        <v>107</v>
      </c>
      <c r="F768" s="152">
        <v>0</v>
      </c>
      <c r="G768" s="150">
        <v>0</v>
      </c>
      <c r="H768" s="152"/>
      <c r="I768" s="150">
        <v>0</v>
      </c>
      <c r="J768" s="150">
        <v>0</v>
      </c>
      <c r="K768" s="150">
        <v>0</v>
      </c>
      <c r="L768" s="150">
        <v>0</v>
      </c>
      <c r="M768" s="150">
        <v>0</v>
      </c>
      <c r="N768" s="150"/>
      <c r="O768" s="150">
        <v>70</v>
      </c>
    </row>
    <row r="769" spans="1:15" x14ac:dyDescent="0.45">
      <c r="A769" t="s">
        <v>66</v>
      </c>
      <c r="B769" s="150">
        <v>2020</v>
      </c>
      <c r="C769" t="s">
        <v>3522</v>
      </c>
      <c r="D769" t="s">
        <v>3552</v>
      </c>
      <c r="E769" t="s">
        <v>107</v>
      </c>
      <c r="F769" s="152">
        <v>0</v>
      </c>
      <c r="G769" s="150">
        <v>0</v>
      </c>
      <c r="H769" s="152"/>
      <c r="I769" s="150">
        <v>0</v>
      </c>
      <c r="J769" s="150">
        <v>0</v>
      </c>
      <c r="K769" s="150">
        <v>0</v>
      </c>
      <c r="L769" s="150">
        <v>0</v>
      </c>
      <c r="M769" s="150">
        <v>0</v>
      </c>
      <c r="N769" s="150"/>
      <c r="O769" s="150">
        <v>60</v>
      </c>
    </row>
    <row r="770" spans="1:15" x14ac:dyDescent="0.45">
      <c r="A770" t="s">
        <v>66</v>
      </c>
      <c r="B770" s="150">
        <v>2020</v>
      </c>
      <c r="C770" t="s">
        <v>3522</v>
      </c>
      <c r="D770" t="s">
        <v>3553</v>
      </c>
      <c r="E770" t="s">
        <v>107</v>
      </c>
      <c r="F770" s="152">
        <v>1495.75830078125</v>
      </c>
      <c r="G770" s="150">
        <v>88.141525268554688</v>
      </c>
      <c r="H770" s="152">
        <v>38.194835662841797</v>
      </c>
      <c r="I770" s="150">
        <v>2.7362316846847534E-2</v>
      </c>
      <c r="J770" s="150">
        <v>1.0091735050082207E-2</v>
      </c>
      <c r="K770" s="150">
        <v>5.47629785700985E-2</v>
      </c>
      <c r="L770" s="150">
        <v>0</v>
      </c>
      <c r="M770" s="150">
        <v>0</v>
      </c>
      <c r="N770" s="150">
        <v>4.642632007598877</v>
      </c>
      <c r="O770" s="150">
        <v>60</v>
      </c>
    </row>
    <row r="771" spans="1:15" x14ac:dyDescent="0.45">
      <c r="A771" t="s">
        <v>66</v>
      </c>
      <c r="B771" s="150">
        <v>2020</v>
      </c>
      <c r="C771" t="s">
        <v>3523</v>
      </c>
      <c r="D771" t="s">
        <v>3554</v>
      </c>
      <c r="E771" t="s">
        <v>267</v>
      </c>
      <c r="F771" s="152">
        <v>142</v>
      </c>
      <c r="G771" s="150">
        <v>0</v>
      </c>
      <c r="H771" s="152">
        <v>10.704545021057129</v>
      </c>
      <c r="I771" s="150">
        <v>0</v>
      </c>
      <c r="J771" s="150">
        <v>0</v>
      </c>
      <c r="K771" s="150">
        <v>0</v>
      </c>
      <c r="L771" s="150">
        <v>0</v>
      </c>
      <c r="M771" s="150">
        <v>10</v>
      </c>
      <c r="N771" s="150">
        <v>4.9180326461791992</v>
      </c>
      <c r="O771" s="150">
        <v>45</v>
      </c>
    </row>
    <row r="772" spans="1:15" x14ac:dyDescent="0.45">
      <c r="A772" t="s">
        <v>66</v>
      </c>
      <c r="B772" s="150">
        <v>2020</v>
      </c>
      <c r="C772" t="s">
        <v>3523</v>
      </c>
      <c r="D772" t="s">
        <v>3555</v>
      </c>
      <c r="E772" t="s">
        <v>267</v>
      </c>
      <c r="F772" s="152">
        <v>184</v>
      </c>
      <c r="G772" s="150">
        <v>35</v>
      </c>
      <c r="H772" s="152">
        <v>23.263736724853516</v>
      </c>
      <c r="I772" s="150">
        <v>0</v>
      </c>
      <c r="J772" s="150">
        <v>5.55555559694767E-2</v>
      </c>
      <c r="K772" s="150">
        <v>0.1851851851851852</v>
      </c>
      <c r="L772" s="150">
        <v>0</v>
      </c>
      <c r="M772" s="150">
        <v>2</v>
      </c>
      <c r="N772" s="150">
        <v>4.117283821105957</v>
      </c>
      <c r="O772" s="150">
        <v>40</v>
      </c>
    </row>
    <row r="773" spans="1:15" x14ac:dyDescent="0.45">
      <c r="A773" t="s">
        <v>66</v>
      </c>
      <c r="B773" s="150">
        <v>2020</v>
      </c>
      <c r="C773" t="s">
        <v>3523</v>
      </c>
      <c r="D773" t="s">
        <v>3556</v>
      </c>
      <c r="E773" t="s">
        <v>267</v>
      </c>
      <c r="F773" s="152">
        <v>841</v>
      </c>
      <c r="G773" s="150">
        <v>267</v>
      </c>
      <c r="H773" s="152">
        <v>24.486326217651367</v>
      </c>
      <c r="I773" s="150">
        <v>1.1918951058760285E-3</v>
      </c>
      <c r="J773" s="150">
        <v>2.3837901651859283E-2</v>
      </c>
      <c r="K773" s="150">
        <v>0.18831942789034559</v>
      </c>
      <c r="L773" s="150">
        <v>0</v>
      </c>
      <c r="M773" s="150">
        <v>0</v>
      </c>
      <c r="N773" s="150">
        <v>4.1692490577697754</v>
      </c>
      <c r="O773" s="150">
        <v>35</v>
      </c>
    </row>
    <row r="774" spans="1:15" x14ac:dyDescent="0.45">
      <c r="A774" t="s">
        <v>66</v>
      </c>
      <c r="B774" s="150">
        <v>2020</v>
      </c>
      <c r="C774" t="s">
        <v>3523</v>
      </c>
      <c r="D774" t="s">
        <v>3557</v>
      </c>
      <c r="E774" t="s">
        <v>267</v>
      </c>
      <c r="F774" s="152">
        <v>50</v>
      </c>
      <c r="G774" s="150">
        <v>3.5</v>
      </c>
      <c r="H774" s="152">
        <v>13.408163070678711</v>
      </c>
      <c r="I774" s="150">
        <v>0</v>
      </c>
      <c r="J774" s="150">
        <v>0</v>
      </c>
      <c r="K774" s="150">
        <v>0</v>
      </c>
      <c r="L774" s="150">
        <v>0</v>
      </c>
      <c r="M774" s="150">
        <v>1</v>
      </c>
      <c r="N774" s="150">
        <v>4.5</v>
      </c>
      <c r="O774" s="150">
        <v>35</v>
      </c>
    </row>
    <row r="775" spans="1:15" x14ac:dyDescent="0.45">
      <c r="A775" t="s">
        <v>66</v>
      </c>
      <c r="B775" s="150">
        <v>2020</v>
      </c>
      <c r="C775" t="s">
        <v>3523</v>
      </c>
      <c r="D775" t="s">
        <v>3558</v>
      </c>
      <c r="E775" t="s">
        <v>267</v>
      </c>
      <c r="F775" s="152">
        <v>1</v>
      </c>
      <c r="G775" s="150">
        <v>0</v>
      </c>
      <c r="H775" s="152">
        <v>13</v>
      </c>
      <c r="I775" s="150">
        <v>0</v>
      </c>
      <c r="J775" s="150">
        <v>0</v>
      </c>
      <c r="K775" s="150">
        <v>0</v>
      </c>
      <c r="L775" s="150">
        <v>0</v>
      </c>
      <c r="M775" s="150">
        <v>0</v>
      </c>
      <c r="N775" s="150">
        <v>4</v>
      </c>
      <c r="O775" s="150">
        <v>40</v>
      </c>
    </row>
    <row r="776" spans="1:15" x14ac:dyDescent="0.45">
      <c r="A776" t="s">
        <v>66</v>
      </c>
      <c r="B776" s="150">
        <v>2020</v>
      </c>
      <c r="C776" t="s">
        <v>3523</v>
      </c>
      <c r="D776" t="s">
        <v>3559</v>
      </c>
      <c r="E776" t="s">
        <v>267</v>
      </c>
      <c r="F776" s="152">
        <v>29</v>
      </c>
      <c r="G776" s="150">
        <v>1</v>
      </c>
      <c r="H776" s="152">
        <v>9.1724138259887695</v>
      </c>
      <c r="I776" s="150">
        <v>0</v>
      </c>
      <c r="J776" s="150">
        <v>0</v>
      </c>
      <c r="K776" s="150">
        <v>0</v>
      </c>
      <c r="L776" s="150">
        <v>8.6999999999999994E-2</v>
      </c>
      <c r="M776" s="150">
        <v>0</v>
      </c>
      <c r="N776" s="150">
        <v>5</v>
      </c>
      <c r="O776" s="150">
        <v>35</v>
      </c>
    </row>
    <row r="777" spans="1:15" x14ac:dyDescent="0.45">
      <c r="A777" t="s">
        <v>66</v>
      </c>
      <c r="B777" s="150">
        <v>2020</v>
      </c>
      <c r="C777" t="s">
        <v>3523</v>
      </c>
      <c r="D777" t="s">
        <v>3560</v>
      </c>
      <c r="E777" t="s">
        <v>267</v>
      </c>
      <c r="F777" s="152">
        <v>823</v>
      </c>
      <c r="G777" s="150">
        <v>361</v>
      </c>
      <c r="H777" s="152">
        <v>29.967153549194336</v>
      </c>
      <c r="I777" s="150">
        <v>0.16956521570682526</v>
      </c>
      <c r="J777" s="150">
        <v>2.3913042619824409E-2</v>
      </c>
      <c r="K777" s="150">
        <v>0.1648230088495575</v>
      </c>
      <c r="L777" s="150">
        <v>0</v>
      </c>
      <c r="M777" s="150">
        <v>1</v>
      </c>
      <c r="N777" s="150">
        <v>3.7000000476837158</v>
      </c>
      <c r="O777" s="150">
        <v>35</v>
      </c>
    </row>
    <row r="778" spans="1:15" x14ac:dyDescent="0.45">
      <c r="A778" t="s">
        <v>66</v>
      </c>
      <c r="B778" s="150">
        <v>2020</v>
      </c>
      <c r="C778" t="s">
        <v>3523</v>
      </c>
      <c r="D778" t="s">
        <v>3561</v>
      </c>
      <c r="E778" t="s">
        <v>267</v>
      </c>
      <c r="F778" s="152">
        <v>0</v>
      </c>
      <c r="G778" s="150">
        <v>0</v>
      </c>
      <c r="H778" s="152"/>
      <c r="I778" s="150">
        <v>0</v>
      </c>
      <c r="J778" s="150">
        <v>0</v>
      </c>
      <c r="K778" s="150">
        <v>0</v>
      </c>
      <c r="L778" s="150">
        <v>0</v>
      </c>
      <c r="M778" s="150">
        <v>0</v>
      </c>
      <c r="N778" s="150"/>
      <c r="O778" s="150">
        <v>35</v>
      </c>
    </row>
    <row r="779" spans="1:15" x14ac:dyDescent="0.45">
      <c r="A779" t="s">
        <v>66</v>
      </c>
      <c r="B779" s="150">
        <v>2020</v>
      </c>
      <c r="C779" t="s">
        <v>3523</v>
      </c>
      <c r="D779" t="s">
        <v>3562</v>
      </c>
      <c r="E779" t="s">
        <v>267</v>
      </c>
      <c r="F779" s="152">
        <v>19</v>
      </c>
      <c r="G779" s="150">
        <v>2</v>
      </c>
      <c r="H779" s="152">
        <v>20</v>
      </c>
      <c r="I779" s="150">
        <v>0</v>
      </c>
      <c r="J779" s="150">
        <v>0</v>
      </c>
      <c r="K779" s="150">
        <v>0</v>
      </c>
      <c r="L779" s="150">
        <v>0</v>
      </c>
      <c r="M779" s="150">
        <v>0</v>
      </c>
      <c r="N779" s="150">
        <v>4.3333334922790527</v>
      </c>
      <c r="O779" s="150">
        <v>40</v>
      </c>
    </row>
    <row r="780" spans="1:15" x14ac:dyDescent="0.45">
      <c r="A780" t="s">
        <v>66</v>
      </c>
      <c r="B780" s="150">
        <v>2020</v>
      </c>
      <c r="C780" t="s">
        <v>3524</v>
      </c>
      <c r="D780" t="s">
        <v>3563</v>
      </c>
      <c r="E780" t="s">
        <v>267</v>
      </c>
      <c r="F780" s="152">
        <v>216</v>
      </c>
      <c r="G780" s="150">
        <v>57</v>
      </c>
      <c r="H780" s="152">
        <v>24.341121673583984</v>
      </c>
      <c r="I780" s="150">
        <v>1.5544041059911251E-2</v>
      </c>
      <c r="J780" s="150">
        <v>6.7357510328292847E-2</v>
      </c>
      <c r="K780" s="150">
        <v>8.3769633507853394E-2</v>
      </c>
      <c r="L780" s="150">
        <v>0</v>
      </c>
      <c r="M780" s="150">
        <v>2</v>
      </c>
      <c r="N780" s="150">
        <v>4.1658029556274414</v>
      </c>
      <c r="O780" s="150">
        <v>40</v>
      </c>
    </row>
    <row r="781" spans="1:15" x14ac:dyDescent="0.45">
      <c r="A781" t="s">
        <v>67</v>
      </c>
      <c r="B781" s="150">
        <v>2020</v>
      </c>
      <c r="C781" t="s">
        <v>3515</v>
      </c>
      <c r="D781" t="s">
        <v>3526</v>
      </c>
      <c r="E781" t="s">
        <v>107</v>
      </c>
      <c r="F781" s="152">
        <v>0</v>
      </c>
      <c r="G781" s="150">
        <v>0</v>
      </c>
      <c r="H781" s="152"/>
      <c r="I781" s="150">
        <v>0</v>
      </c>
      <c r="J781" s="150">
        <v>0</v>
      </c>
      <c r="K781" s="150">
        <v>0</v>
      </c>
      <c r="L781" s="150">
        <v>0</v>
      </c>
      <c r="M781" s="150">
        <v>0</v>
      </c>
      <c r="N781" s="150"/>
      <c r="O781" s="150">
        <v>70</v>
      </c>
    </row>
    <row r="782" spans="1:15" x14ac:dyDescent="0.45">
      <c r="A782" t="s">
        <v>67</v>
      </c>
      <c r="B782" s="150">
        <v>2020</v>
      </c>
      <c r="C782" t="s">
        <v>3515</v>
      </c>
      <c r="D782" t="s">
        <v>3527</v>
      </c>
      <c r="E782" t="s">
        <v>107</v>
      </c>
      <c r="F782" s="152">
        <v>2.2400000095367432</v>
      </c>
      <c r="G782" s="150">
        <v>0</v>
      </c>
      <c r="H782" s="152">
        <v>37.031215667724609</v>
      </c>
      <c r="I782" s="150">
        <v>0</v>
      </c>
      <c r="J782" s="150">
        <v>0.15250000357627869</v>
      </c>
      <c r="K782" s="150">
        <v>0.05</v>
      </c>
      <c r="L782" s="150">
        <v>0</v>
      </c>
      <c r="M782" s="150">
        <v>0</v>
      </c>
      <c r="N782" s="150">
        <v>3.4777998924255371</v>
      </c>
      <c r="O782" s="150">
        <v>70</v>
      </c>
    </row>
    <row r="783" spans="1:15" x14ac:dyDescent="0.45">
      <c r="A783" t="s">
        <v>67</v>
      </c>
      <c r="B783" s="150">
        <v>2020</v>
      </c>
      <c r="C783" t="s">
        <v>3515</v>
      </c>
      <c r="D783" t="s">
        <v>3528</v>
      </c>
      <c r="E783" t="s">
        <v>107</v>
      </c>
      <c r="F783" s="152">
        <v>15.114999771118164</v>
      </c>
      <c r="G783" s="150">
        <v>0.44999998807907104</v>
      </c>
      <c r="H783" s="152">
        <v>13.74632740020752</v>
      </c>
      <c r="I783" s="150">
        <v>0</v>
      </c>
      <c r="J783" s="150">
        <v>9.9999997764825821E-3</v>
      </c>
      <c r="K783" s="150">
        <v>0</v>
      </c>
      <c r="L783" s="150">
        <v>0</v>
      </c>
      <c r="M783" s="150">
        <v>0.16</v>
      </c>
      <c r="N783" s="150">
        <v>4.1700000762939453</v>
      </c>
      <c r="O783" s="150">
        <v>45</v>
      </c>
    </row>
    <row r="784" spans="1:15" x14ac:dyDescent="0.45">
      <c r="A784" t="s">
        <v>67</v>
      </c>
      <c r="B784" s="150">
        <v>2020</v>
      </c>
      <c r="C784" t="s">
        <v>3516</v>
      </c>
      <c r="D784" t="s">
        <v>3529</v>
      </c>
      <c r="E784" t="s">
        <v>107</v>
      </c>
      <c r="F784" s="152">
        <v>0</v>
      </c>
      <c r="G784" s="150">
        <v>0</v>
      </c>
      <c r="H784" s="152"/>
      <c r="I784" s="150">
        <v>0</v>
      </c>
      <c r="J784" s="150">
        <v>0</v>
      </c>
      <c r="K784" s="150">
        <v>0</v>
      </c>
      <c r="L784" s="150">
        <v>0</v>
      </c>
      <c r="M784" s="150">
        <v>0</v>
      </c>
      <c r="N784" s="150"/>
      <c r="O784" s="150">
        <v>60</v>
      </c>
    </row>
    <row r="785" spans="1:15" x14ac:dyDescent="0.45">
      <c r="A785" t="s">
        <v>67</v>
      </c>
      <c r="B785" s="150">
        <v>2020</v>
      </c>
      <c r="C785" t="s">
        <v>3516</v>
      </c>
      <c r="D785" t="s">
        <v>3530</v>
      </c>
      <c r="E785" t="s">
        <v>107</v>
      </c>
      <c r="F785" s="152">
        <v>840</v>
      </c>
      <c r="G785" s="150">
        <v>2.4000000953674316</v>
      </c>
      <c r="H785" s="152">
        <v>29.366058349609375</v>
      </c>
      <c r="I785" s="150">
        <v>0</v>
      </c>
      <c r="J785" s="150">
        <v>0.12399999797344208</v>
      </c>
      <c r="K785" s="150">
        <v>7.0000000000000007E-2</v>
      </c>
      <c r="L785" s="150">
        <v>0</v>
      </c>
      <c r="M785" s="150">
        <v>11.3</v>
      </c>
      <c r="N785" s="150">
        <v>3.7999999523162842</v>
      </c>
      <c r="O785" s="150">
        <v>60</v>
      </c>
    </row>
    <row r="786" spans="1:15" x14ac:dyDescent="0.45">
      <c r="A786" t="s">
        <v>67</v>
      </c>
      <c r="B786" s="150">
        <v>2020</v>
      </c>
      <c r="C786" t="s">
        <v>3516</v>
      </c>
      <c r="D786" t="s">
        <v>3531</v>
      </c>
      <c r="E786" t="s">
        <v>107</v>
      </c>
      <c r="F786" s="152">
        <v>0</v>
      </c>
      <c r="G786" s="150">
        <v>0</v>
      </c>
      <c r="H786" s="152"/>
      <c r="I786" s="150">
        <v>0</v>
      </c>
      <c r="J786" s="150">
        <v>0</v>
      </c>
      <c r="K786" s="150">
        <v>0</v>
      </c>
      <c r="L786" s="150">
        <v>0</v>
      </c>
      <c r="M786" s="150">
        <v>0</v>
      </c>
      <c r="N786" s="150"/>
      <c r="O786" s="150">
        <v>60</v>
      </c>
    </row>
    <row r="787" spans="1:15" x14ac:dyDescent="0.45">
      <c r="A787" t="s">
        <v>67</v>
      </c>
      <c r="B787" s="150">
        <v>2020</v>
      </c>
      <c r="C787" t="s">
        <v>3569</v>
      </c>
      <c r="D787" t="s">
        <v>3570</v>
      </c>
      <c r="E787" t="s">
        <v>267</v>
      </c>
      <c r="F787" s="152">
        <v>8461</v>
      </c>
      <c r="G787" s="150">
        <v>0</v>
      </c>
      <c r="H787" s="152">
        <v>20.35106086730957</v>
      </c>
      <c r="I787" s="150">
        <v>0</v>
      </c>
      <c r="J787" s="150">
        <v>0</v>
      </c>
      <c r="K787" s="150">
        <v>0</v>
      </c>
      <c r="L787" s="150">
        <v>0</v>
      </c>
      <c r="M787" s="150">
        <v>18</v>
      </c>
      <c r="N787" s="150">
        <v>4.5</v>
      </c>
      <c r="O787" s="150">
        <v>60</v>
      </c>
    </row>
    <row r="788" spans="1:15" x14ac:dyDescent="0.45">
      <c r="A788" t="s">
        <v>67</v>
      </c>
      <c r="B788" s="150">
        <v>2020</v>
      </c>
      <c r="C788" t="s">
        <v>3569</v>
      </c>
      <c r="D788" t="s">
        <v>3571</v>
      </c>
      <c r="E788" t="s">
        <v>267</v>
      </c>
      <c r="F788" s="152">
        <v>0</v>
      </c>
      <c r="G788" s="150">
        <v>0</v>
      </c>
      <c r="H788" s="152"/>
      <c r="I788" s="150">
        <v>0</v>
      </c>
      <c r="J788" s="150">
        <v>0</v>
      </c>
      <c r="K788" s="150">
        <v>0</v>
      </c>
      <c r="L788" s="150">
        <v>0</v>
      </c>
      <c r="M788" s="150">
        <v>0</v>
      </c>
      <c r="N788" s="150"/>
      <c r="O788" s="150">
        <v>60</v>
      </c>
    </row>
    <row r="789" spans="1:15" x14ac:dyDescent="0.45">
      <c r="A789" t="s">
        <v>67</v>
      </c>
      <c r="B789" s="150">
        <v>2020</v>
      </c>
      <c r="C789" t="s">
        <v>3569</v>
      </c>
      <c r="D789" t="s">
        <v>3510</v>
      </c>
      <c r="E789" t="s">
        <v>267</v>
      </c>
      <c r="F789" s="152">
        <v>2614</v>
      </c>
      <c r="G789" s="150">
        <v>827.5</v>
      </c>
      <c r="H789" s="152">
        <v>39.103229522705078</v>
      </c>
      <c r="I789" s="150">
        <v>0</v>
      </c>
      <c r="J789" s="150">
        <v>0.20769999921321869</v>
      </c>
      <c r="K789" s="150">
        <v>0.28999999999999998</v>
      </c>
      <c r="L789" s="150">
        <v>0</v>
      </c>
      <c r="M789" s="150">
        <v>76</v>
      </c>
      <c r="N789" s="150">
        <v>3.2279000282287598</v>
      </c>
      <c r="O789" s="150">
        <v>45</v>
      </c>
    </row>
    <row r="790" spans="1:15" x14ac:dyDescent="0.45">
      <c r="A790" t="s">
        <v>67</v>
      </c>
      <c r="B790" s="150">
        <v>2020</v>
      </c>
      <c r="C790" t="s">
        <v>3517</v>
      </c>
      <c r="D790" t="s">
        <v>3532</v>
      </c>
      <c r="E790" t="s">
        <v>267</v>
      </c>
      <c r="F790" s="152">
        <v>40</v>
      </c>
      <c r="G790" s="150"/>
      <c r="H790" s="152">
        <v>30.649999618530273</v>
      </c>
      <c r="I790" s="150">
        <v>0</v>
      </c>
      <c r="J790" s="150">
        <v>0.33000001311302185</v>
      </c>
      <c r="K790" s="150">
        <v>0.15</v>
      </c>
      <c r="L790" s="150">
        <v>0</v>
      </c>
      <c r="M790" s="150">
        <v>0</v>
      </c>
      <c r="N790" s="150">
        <v>3.0099999904632568</v>
      </c>
      <c r="O790" s="150"/>
    </row>
    <row r="791" spans="1:15" x14ac:dyDescent="0.45">
      <c r="A791" t="s">
        <v>67</v>
      </c>
      <c r="B791" s="150">
        <v>2020</v>
      </c>
      <c r="C791" t="s">
        <v>197</v>
      </c>
      <c r="D791" t="s">
        <v>3533</v>
      </c>
      <c r="E791" t="s">
        <v>267</v>
      </c>
      <c r="F791" s="152">
        <v>0</v>
      </c>
      <c r="G791" s="150">
        <v>0</v>
      </c>
      <c r="H791" s="152"/>
      <c r="I791" s="150">
        <v>0</v>
      </c>
      <c r="J791" s="150">
        <v>0</v>
      </c>
      <c r="K791" s="150">
        <v>1</v>
      </c>
      <c r="L791" s="150">
        <v>0</v>
      </c>
      <c r="M791" s="150">
        <v>0</v>
      </c>
      <c r="N791" s="150">
        <v>3</v>
      </c>
      <c r="O791" s="150">
        <v>45</v>
      </c>
    </row>
    <row r="792" spans="1:15" x14ac:dyDescent="0.45">
      <c r="A792" t="s">
        <v>67</v>
      </c>
      <c r="B792" s="150">
        <v>2020</v>
      </c>
      <c r="C792" t="s">
        <v>197</v>
      </c>
      <c r="D792" t="s">
        <v>3534</v>
      </c>
      <c r="E792" t="s">
        <v>267</v>
      </c>
      <c r="F792" s="152">
        <v>36</v>
      </c>
      <c r="G792" s="150">
        <v>0</v>
      </c>
      <c r="H792" s="152">
        <v>11.611110687255859</v>
      </c>
      <c r="I792" s="150">
        <v>0</v>
      </c>
      <c r="J792" s="150">
        <v>0</v>
      </c>
      <c r="K792" s="150">
        <v>0.15</v>
      </c>
      <c r="L792" s="150">
        <v>0</v>
      </c>
      <c r="M792" s="150">
        <v>0</v>
      </c>
      <c r="N792" s="150">
        <v>4.5</v>
      </c>
      <c r="O792" s="150">
        <v>40</v>
      </c>
    </row>
    <row r="793" spans="1:15" x14ac:dyDescent="0.45">
      <c r="A793" t="s">
        <v>67</v>
      </c>
      <c r="B793" s="150">
        <v>2020</v>
      </c>
      <c r="C793" t="s">
        <v>197</v>
      </c>
      <c r="D793" t="s">
        <v>3535</v>
      </c>
      <c r="E793" t="s">
        <v>267</v>
      </c>
      <c r="F793" s="152">
        <v>16</v>
      </c>
      <c r="G793" s="150">
        <v>0</v>
      </c>
      <c r="H793" s="152">
        <v>5</v>
      </c>
      <c r="I793" s="150">
        <v>0</v>
      </c>
      <c r="J793" s="150">
        <v>0</v>
      </c>
      <c r="K793" s="150">
        <v>0</v>
      </c>
      <c r="L793" s="150">
        <v>0</v>
      </c>
      <c r="M793" s="150">
        <v>0</v>
      </c>
      <c r="N793" s="150">
        <v>4.5</v>
      </c>
      <c r="O793" s="150">
        <v>40</v>
      </c>
    </row>
    <row r="794" spans="1:15" x14ac:dyDescent="0.45">
      <c r="A794" t="s">
        <v>67</v>
      </c>
      <c r="B794" s="150">
        <v>2020</v>
      </c>
      <c r="C794" t="s">
        <v>197</v>
      </c>
      <c r="D794" t="s">
        <v>3536</v>
      </c>
      <c r="E794" t="s">
        <v>267</v>
      </c>
      <c r="F794" s="152">
        <v>0</v>
      </c>
      <c r="G794" s="150">
        <v>0</v>
      </c>
      <c r="H794" s="152"/>
      <c r="I794" s="150">
        <v>0</v>
      </c>
      <c r="J794" s="150">
        <v>0</v>
      </c>
      <c r="K794" s="150">
        <v>0</v>
      </c>
      <c r="L794" s="150">
        <v>0</v>
      </c>
      <c r="M794" s="150">
        <v>0</v>
      </c>
      <c r="N794" s="150"/>
      <c r="O794" s="150">
        <v>35</v>
      </c>
    </row>
    <row r="795" spans="1:15" x14ac:dyDescent="0.45">
      <c r="A795" t="s">
        <v>67</v>
      </c>
      <c r="B795" s="150">
        <v>2020</v>
      </c>
      <c r="C795" t="s">
        <v>197</v>
      </c>
      <c r="D795" t="s">
        <v>3537</v>
      </c>
      <c r="E795" t="s">
        <v>267</v>
      </c>
      <c r="F795" s="152">
        <v>1679</v>
      </c>
      <c r="G795" s="150">
        <v>287.5</v>
      </c>
      <c r="H795" s="152">
        <v>20.187612533569336</v>
      </c>
      <c r="I795" s="150">
        <v>0</v>
      </c>
      <c r="J795" s="150">
        <v>9.9999997764825821E-3</v>
      </c>
      <c r="K795" s="150">
        <v>0.05</v>
      </c>
      <c r="L795" s="150">
        <v>0</v>
      </c>
      <c r="M795" s="150">
        <v>0</v>
      </c>
      <c r="N795" s="150">
        <v>4.2600002288818359</v>
      </c>
      <c r="O795" s="150">
        <v>35</v>
      </c>
    </row>
    <row r="796" spans="1:15" x14ac:dyDescent="0.45">
      <c r="A796" t="s">
        <v>67</v>
      </c>
      <c r="B796" s="150">
        <v>2020</v>
      </c>
      <c r="C796" t="s">
        <v>3518</v>
      </c>
      <c r="D796" t="s">
        <v>3538</v>
      </c>
      <c r="E796" t="s">
        <v>267</v>
      </c>
      <c r="F796" s="152">
        <v>116</v>
      </c>
      <c r="G796" s="150">
        <v>20</v>
      </c>
      <c r="H796" s="152">
        <v>27.862068176269531</v>
      </c>
      <c r="I796" s="150">
        <v>0</v>
      </c>
      <c r="J796" s="150">
        <v>7.9999998211860657E-2</v>
      </c>
      <c r="K796" s="150">
        <v>0.1</v>
      </c>
      <c r="L796" s="150">
        <v>0</v>
      </c>
      <c r="M796" s="150">
        <v>0</v>
      </c>
      <c r="N796" s="150">
        <v>4.1700000762939453</v>
      </c>
      <c r="O796" s="150">
        <v>45</v>
      </c>
    </row>
    <row r="797" spans="1:15" x14ac:dyDescent="0.45">
      <c r="A797" t="s">
        <v>67</v>
      </c>
      <c r="B797" s="150">
        <v>2020</v>
      </c>
      <c r="C797" t="s">
        <v>3518</v>
      </c>
      <c r="D797" t="s">
        <v>3539</v>
      </c>
      <c r="E797" t="s">
        <v>267</v>
      </c>
      <c r="F797" s="152">
        <v>1336</v>
      </c>
      <c r="G797" s="150">
        <v>403</v>
      </c>
      <c r="H797" s="152">
        <v>29.588323593139648</v>
      </c>
      <c r="I797" s="150">
        <v>0</v>
      </c>
      <c r="J797" s="150">
        <v>0.18999999761581421</v>
      </c>
      <c r="K797" s="150">
        <v>0.1</v>
      </c>
      <c r="L797" s="150">
        <v>0</v>
      </c>
      <c r="M797" s="150">
        <v>0</v>
      </c>
      <c r="N797" s="150">
        <v>3.4500000476837158</v>
      </c>
      <c r="O797" s="150">
        <v>45</v>
      </c>
    </row>
    <row r="798" spans="1:15" x14ac:dyDescent="0.45">
      <c r="A798" t="s">
        <v>67</v>
      </c>
      <c r="B798" s="150">
        <v>2020</v>
      </c>
      <c r="C798" t="s">
        <v>3518</v>
      </c>
      <c r="D798" t="s">
        <v>3540</v>
      </c>
      <c r="E798" t="s">
        <v>267</v>
      </c>
      <c r="F798" s="152">
        <v>1</v>
      </c>
      <c r="G798" s="150">
        <v>0</v>
      </c>
      <c r="H798" s="152">
        <v>18</v>
      </c>
      <c r="I798" s="150">
        <v>0</v>
      </c>
      <c r="J798" s="150">
        <v>0</v>
      </c>
      <c r="K798" s="150">
        <v>0</v>
      </c>
      <c r="L798" s="150">
        <v>0</v>
      </c>
      <c r="M798" s="150">
        <v>0</v>
      </c>
      <c r="N798" s="150">
        <v>4</v>
      </c>
      <c r="O798" s="150">
        <v>45</v>
      </c>
    </row>
    <row r="799" spans="1:15" x14ac:dyDescent="0.45">
      <c r="A799" t="s">
        <v>67</v>
      </c>
      <c r="B799" s="150">
        <v>2020</v>
      </c>
      <c r="C799" t="s">
        <v>3519</v>
      </c>
      <c r="D799" t="s">
        <v>3541</v>
      </c>
      <c r="E799" t="s">
        <v>107</v>
      </c>
      <c r="F799" s="152">
        <v>77.392402648925781</v>
      </c>
      <c r="G799" s="150">
        <v>0</v>
      </c>
      <c r="H799" s="152">
        <v>23.078580856323242</v>
      </c>
      <c r="I799" s="150">
        <v>0</v>
      </c>
      <c r="J799" s="150">
        <v>9.9999997764825821E-3</v>
      </c>
      <c r="K799" s="150">
        <v>0.05</v>
      </c>
      <c r="L799" s="150">
        <v>0</v>
      </c>
      <c r="M799" s="150">
        <v>0</v>
      </c>
      <c r="N799" s="150">
        <v>4.2199997901916504</v>
      </c>
      <c r="O799" s="150">
        <v>70</v>
      </c>
    </row>
    <row r="800" spans="1:15" x14ac:dyDescent="0.45">
      <c r="A800" t="s">
        <v>67</v>
      </c>
      <c r="B800" s="150">
        <v>2020</v>
      </c>
      <c r="C800" t="s">
        <v>3520</v>
      </c>
      <c r="D800" t="s">
        <v>3542</v>
      </c>
      <c r="E800" t="s">
        <v>107</v>
      </c>
      <c r="F800" s="152">
        <v>111.37999725341797</v>
      </c>
      <c r="G800" s="150">
        <v>0</v>
      </c>
      <c r="H800" s="152">
        <v>30.650142669677734</v>
      </c>
      <c r="I800" s="150">
        <v>0</v>
      </c>
      <c r="J800" s="150">
        <v>7.9999998211860657E-2</v>
      </c>
      <c r="K800" s="150">
        <v>0.1</v>
      </c>
      <c r="L800" s="150">
        <v>0</v>
      </c>
      <c r="M800" s="150">
        <v>0</v>
      </c>
      <c r="N800" s="150">
        <v>3.4900000095367432</v>
      </c>
      <c r="O800" s="150">
        <v>60</v>
      </c>
    </row>
    <row r="801" spans="1:15" x14ac:dyDescent="0.45">
      <c r="A801" t="s">
        <v>67</v>
      </c>
      <c r="B801" s="150">
        <v>2020</v>
      </c>
      <c r="C801" t="s">
        <v>3521</v>
      </c>
      <c r="D801" t="s">
        <v>3543</v>
      </c>
      <c r="E801" t="s">
        <v>107</v>
      </c>
      <c r="F801" s="152">
        <v>0</v>
      </c>
      <c r="G801" s="150">
        <v>0</v>
      </c>
      <c r="H801" s="152"/>
      <c r="I801" s="150">
        <v>0</v>
      </c>
      <c r="J801" s="150">
        <v>0</v>
      </c>
      <c r="K801" s="150">
        <v>0</v>
      </c>
      <c r="L801" s="150">
        <v>0</v>
      </c>
      <c r="M801" s="150">
        <v>0</v>
      </c>
      <c r="N801" s="150"/>
      <c r="O801" s="150">
        <v>70</v>
      </c>
    </row>
    <row r="802" spans="1:15" x14ac:dyDescent="0.45">
      <c r="A802" t="s">
        <v>67</v>
      </c>
      <c r="B802" s="150">
        <v>2020</v>
      </c>
      <c r="C802" t="s">
        <v>3521</v>
      </c>
      <c r="D802" t="s">
        <v>3544</v>
      </c>
      <c r="E802" t="s">
        <v>107</v>
      </c>
      <c r="F802" s="152">
        <v>0</v>
      </c>
      <c r="G802" s="150">
        <v>0</v>
      </c>
      <c r="H802" s="152"/>
      <c r="I802" s="150">
        <v>0</v>
      </c>
      <c r="J802" s="150">
        <v>0</v>
      </c>
      <c r="K802" s="150">
        <v>0</v>
      </c>
      <c r="L802" s="150">
        <v>0</v>
      </c>
      <c r="M802" s="150">
        <v>0</v>
      </c>
      <c r="N802" s="150"/>
      <c r="O802" s="150">
        <v>70</v>
      </c>
    </row>
    <row r="803" spans="1:15" x14ac:dyDescent="0.45">
      <c r="A803" t="s">
        <v>67</v>
      </c>
      <c r="B803" s="150">
        <v>2020</v>
      </c>
      <c r="C803" t="s">
        <v>3521</v>
      </c>
      <c r="D803" t="s">
        <v>3545</v>
      </c>
      <c r="E803" t="s">
        <v>107</v>
      </c>
      <c r="F803" s="152">
        <v>0</v>
      </c>
      <c r="G803" s="150">
        <v>0</v>
      </c>
      <c r="H803" s="152"/>
      <c r="I803" s="150">
        <v>0</v>
      </c>
      <c r="J803" s="150">
        <v>0</v>
      </c>
      <c r="K803" s="150">
        <v>0</v>
      </c>
      <c r="L803" s="150">
        <v>0</v>
      </c>
      <c r="M803" s="150">
        <v>0</v>
      </c>
      <c r="N803" s="150"/>
      <c r="O803" s="150">
        <v>70</v>
      </c>
    </row>
    <row r="804" spans="1:15" x14ac:dyDescent="0.45">
      <c r="A804" t="s">
        <v>67</v>
      </c>
      <c r="B804" s="150">
        <v>2020</v>
      </c>
      <c r="C804" t="s">
        <v>3521</v>
      </c>
      <c r="D804" t="s">
        <v>3546</v>
      </c>
      <c r="E804" t="s">
        <v>107</v>
      </c>
      <c r="F804" s="152">
        <v>0</v>
      </c>
      <c r="G804" s="150">
        <v>0</v>
      </c>
      <c r="H804" s="152"/>
      <c r="I804" s="150">
        <v>0</v>
      </c>
      <c r="J804" s="150">
        <v>0</v>
      </c>
      <c r="K804" s="150">
        <v>0</v>
      </c>
      <c r="L804" s="150">
        <v>0</v>
      </c>
      <c r="M804" s="150">
        <v>0</v>
      </c>
      <c r="N804" s="150"/>
      <c r="O804" s="150">
        <v>45</v>
      </c>
    </row>
    <row r="805" spans="1:15" x14ac:dyDescent="0.45">
      <c r="A805" t="s">
        <v>67</v>
      </c>
      <c r="B805" s="150">
        <v>2020</v>
      </c>
      <c r="C805" t="s">
        <v>3521</v>
      </c>
      <c r="D805" t="s">
        <v>3547</v>
      </c>
      <c r="E805" t="s">
        <v>107</v>
      </c>
      <c r="F805" s="152">
        <v>0</v>
      </c>
      <c r="G805" s="150">
        <v>0</v>
      </c>
      <c r="H805" s="152"/>
      <c r="I805" s="150">
        <v>0</v>
      </c>
      <c r="J805" s="150">
        <v>0</v>
      </c>
      <c r="K805" s="150">
        <v>0</v>
      </c>
      <c r="L805" s="150">
        <v>0</v>
      </c>
      <c r="M805" s="150">
        <v>0</v>
      </c>
      <c r="N805" s="150"/>
      <c r="O805" s="150">
        <v>70</v>
      </c>
    </row>
    <row r="806" spans="1:15" x14ac:dyDescent="0.45">
      <c r="A806" t="s">
        <v>67</v>
      </c>
      <c r="B806" s="150">
        <v>2020</v>
      </c>
      <c r="C806" t="s">
        <v>3521</v>
      </c>
      <c r="D806" t="s">
        <v>3548</v>
      </c>
      <c r="E806" t="s">
        <v>107</v>
      </c>
      <c r="F806" s="152">
        <v>0</v>
      </c>
      <c r="G806" s="150">
        <v>0</v>
      </c>
      <c r="H806" s="152"/>
      <c r="I806" s="150">
        <v>0</v>
      </c>
      <c r="J806" s="150">
        <v>0</v>
      </c>
      <c r="K806" s="150">
        <v>0</v>
      </c>
      <c r="L806" s="150">
        <v>0</v>
      </c>
      <c r="M806" s="150">
        <v>0</v>
      </c>
      <c r="N806" s="150"/>
      <c r="O806" s="150">
        <v>70</v>
      </c>
    </row>
    <row r="807" spans="1:15" x14ac:dyDescent="0.45">
      <c r="A807" t="s">
        <v>67</v>
      </c>
      <c r="B807" s="150">
        <v>2020</v>
      </c>
      <c r="C807" t="s">
        <v>3521</v>
      </c>
      <c r="D807" t="s">
        <v>3549</v>
      </c>
      <c r="E807" t="s">
        <v>107</v>
      </c>
      <c r="F807" s="152">
        <v>0</v>
      </c>
      <c r="G807" s="150">
        <v>0</v>
      </c>
      <c r="H807" s="152"/>
      <c r="I807" s="150">
        <v>0</v>
      </c>
      <c r="J807" s="150">
        <v>0</v>
      </c>
      <c r="K807" s="150">
        <v>0</v>
      </c>
      <c r="L807" s="150">
        <v>0</v>
      </c>
      <c r="M807" s="150">
        <v>0</v>
      </c>
      <c r="N807" s="150"/>
      <c r="O807" s="150">
        <v>70</v>
      </c>
    </row>
    <row r="808" spans="1:15" x14ac:dyDescent="0.45">
      <c r="A808" t="s">
        <v>67</v>
      </c>
      <c r="B808" s="150">
        <v>2020</v>
      </c>
      <c r="C808" t="s">
        <v>3521</v>
      </c>
      <c r="D808" t="s">
        <v>3550</v>
      </c>
      <c r="E808" t="s">
        <v>107</v>
      </c>
      <c r="F808" s="152">
        <v>0</v>
      </c>
      <c r="G808" s="150">
        <v>0</v>
      </c>
      <c r="H808" s="152"/>
      <c r="I808" s="150">
        <v>0</v>
      </c>
      <c r="J808" s="150">
        <v>0</v>
      </c>
      <c r="K808" s="150">
        <v>0</v>
      </c>
      <c r="L808" s="150">
        <v>0</v>
      </c>
      <c r="M808" s="150">
        <v>0</v>
      </c>
      <c r="N808" s="150"/>
      <c r="O808" s="150">
        <v>45</v>
      </c>
    </row>
    <row r="809" spans="1:15" x14ac:dyDescent="0.45">
      <c r="A809" t="s">
        <v>67</v>
      </c>
      <c r="B809" s="150">
        <v>2020</v>
      </c>
      <c r="C809" t="s">
        <v>3521</v>
      </c>
      <c r="D809" t="s">
        <v>3551</v>
      </c>
      <c r="E809" t="s">
        <v>107</v>
      </c>
      <c r="F809" s="152">
        <v>0</v>
      </c>
      <c r="G809" s="150">
        <v>0</v>
      </c>
      <c r="H809" s="152"/>
      <c r="I809" s="150">
        <v>0</v>
      </c>
      <c r="J809" s="150">
        <v>0</v>
      </c>
      <c r="K809" s="150">
        <v>0</v>
      </c>
      <c r="L809" s="150">
        <v>0</v>
      </c>
      <c r="M809" s="150">
        <v>0</v>
      </c>
      <c r="N809" s="150"/>
      <c r="O809" s="150">
        <v>70</v>
      </c>
    </row>
    <row r="810" spans="1:15" x14ac:dyDescent="0.45">
      <c r="A810" t="s">
        <v>67</v>
      </c>
      <c r="B810" s="150">
        <v>2020</v>
      </c>
      <c r="C810" t="s">
        <v>3522</v>
      </c>
      <c r="D810" t="s">
        <v>3552</v>
      </c>
      <c r="E810" t="s">
        <v>107</v>
      </c>
      <c r="F810" s="152">
        <v>0</v>
      </c>
      <c r="G810" s="150">
        <v>0</v>
      </c>
      <c r="H810" s="152"/>
      <c r="I810" s="150">
        <v>0</v>
      </c>
      <c r="J810" s="150">
        <v>0</v>
      </c>
      <c r="K810" s="150">
        <v>0</v>
      </c>
      <c r="L810" s="150">
        <v>0</v>
      </c>
      <c r="M810" s="150">
        <v>0</v>
      </c>
      <c r="N810" s="150"/>
      <c r="O810" s="150">
        <v>60</v>
      </c>
    </row>
    <row r="811" spans="1:15" x14ac:dyDescent="0.45">
      <c r="A811" t="s">
        <v>67</v>
      </c>
      <c r="B811" s="150">
        <v>2020</v>
      </c>
      <c r="C811" t="s">
        <v>3522</v>
      </c>
      <c r="D811" t="s">
        <v>3553</v>
      </c>
      <c r="E811" t="s">
        <v>107</v>
      </c>
      <c r="F811" s="152">
        <v>0</v>
      </c>
      <c r="G811" s="150">
        <v>0</v>
      </c>
      <c r="H811" s="152"/>
      <c r="I811" s="150">
        <v>0</v>
      </c>
      <c r="J811" s="150">
        <v>0</v>
      </c>
      <c r="K811" s="150">
        <v>0</v>
      </c>
      <c r="L811" s="150">
        <v>0</v>
      </c>
      <c r="M811" s="150">
        <v>0</v>
      </c>
      <c r="N811" s="150"/>
      <c r="O811" s="150">
        <v>60</v>
      </c>
    </row>
    <row r="812" spans="1:15" x14ac:dyDescent="0.45">
      <c r="A812" t="s">
        <v>67</v>
      </c>
      <c r="B812" s="150">
        <v>2020</v>
      </c>
      <c r="C812" t="s">
        <v>3523</v>
      </c>
      <c r="D812" t="s">
        <v>3554</v>
      </c>
      <c r="E812" t="s">
        <v>267</v>
      </c>
      <c r="F812" s="152">
        <v>0</v>
      </c>
      <c r="G812" s="150">
        <v>0</v>
      </c>
      <c r="H812" s="152"/>
      <c r="I812" s="150">
        <v>0</v>
      </c>
      <c r="J812" s="150">
        <v>0</v>
      </c>
      <c r="K812" s="150">
        <v>0</v>
      </c>
      <c r="L812" s="150">
        <v>0</v>
      </c>
      <c r="M812" s="150">
        <v>0</v>
      </c>
      <c r="N812" s="150"/>
      <c r="O812" s="150">
        <v>45</v>
      </c>
    </row>
    <row r="813" spans="1:15" x14ac:dyDescent="0.45">
      <c r="A813" t="s">
        <v>67</v>
      </c>
      <c r="B813" s="150">
        <v>2020</v>
      </c>
      <c r="C813" t="s">
        <v>3523</v>
      </c>
      <c r="D813" t="s">
        <v>3555</v>
      </c>
      <c r="E813" t="s">
        <v>267</v>
      </c>
      <c r="F813" s="152">
        <v>0</v>
      </c>
      <c r="G813" s="150">
        <v>0</v>
      </c>
      <c r="H813" s="152"/>
      <c r="I813" s="150">
        <v>0</v>
      </c>
      <c r="J813" s="150">
        <v>0</v>
      </c>
      <c r="K813" s="150">
        <v>0</v>
      </c>
      <c r="L813" s="150">
        <v>0</v>
      </c>
      <c r="M813" s="150">
        <v>0</v>
      </c>
      <c r="N813" s="150"/>
      <c r="O813" s="150">
        <v>40</v>
      </c>
    </row>
    <row r="814" spans="1:15" x14ac:dyDescent="0.45">
      <c r="A814" t="s">
        <v>67</v>
      </c>
      <c r="B814" s="150">
        <v>2020</v>
      </c>
      <c r="C814" t="s">
        <v>3523</v>
      </c>
      <c r="D814" t="s">
        <v>3556</v>
      </c>
      <c r="E814" t="s">
        <v>267</v>
      </c>
      <c r="F814" s="152">
        <v>0</v>
      </c>
      <c r="G814" s="150">
        <v>0</v>
      </c>
      <c r="H814" s="152"/>
      <c r="I814" s="150">
        <v>0</v>
      </c>
      <c r="J814" s="150">
        <v>0</v>
      </c>
      <c r="K814" s="150">
        <v>0</v>
      </c>
      <c r="L814" s="150">
        <v>0</v>
      </c>
      <c r="M814" s="150">
        <v>0</v>
      </c>
      <c r="N814" s="150"/>
      <c r="O814" s="150">
        <v>35</v>
      </c>
    </row>
    <row r="815" spans="1:15" x14ac:dyDescent="0.45">
      <c r="A815" t="s">
        <v>67</v>
      </c>
      <c r="B815" s="150">
        <v>2020</v>
      </c>
      <c r="C815" t="s">
        <v>3523</v>
      </c>
      <c r="D815" t="s">
        <v>3557</v>
      </c>
      <c r="E815" t="s">
        <v>267</v>
      </c>
      <c r="F815" s="152">
        <v>0</v>
      </c>
      <c r="G815" s="150">
        <v>0</v>
      </c>
      <c r="H815" s="152"/>
      <c r="I815" s="150">
        <v>0</v>
      </c>
      <c r="J815" s="150">
        <v>0</v>
      </c>
      <c r="K815" s="150">
        <v>0</v>
      </c>
      <c r="L815" s="150">
        <v>0</v>
      </c>
      <c r="M815" s="150">
        <v>0</v>
      </c>
      <c r="N815" s="150"/>
      <c r="O815" s="150">
        <v>35</v>
      </c>
    </row>
    <row r="816" spans="1:15" x14ac:dyDescent="0.45">
      <c r="A816" t="s">
        <v>67</v>
      </c>
      <c r="B816" s="150">
        <v>2020</v>
      </c>
      <c r="C816" t="s">
        <v>3523</v>
      </c>
      <c r="D816" t="s">
        <v>3558</v>
      </c>
      <c r="E816" t="s">
        <v>267</v>
      </c>
      <c r="F816" s="152">
        <v>0</v>
      </c>
      <c r="G816" s="150">
        <v>0</v>
      </c>
      <c r="H816" s="152"/>
      <c r="I816" s="150">
        <v>0</v>
      </c>
      <c r="J816" s="150">
        <v>0</v>
      </c>
      <c r="K816" s="150">
        <v>0</v>
      </c>
      <c r="L816" s="150">
        <v>0</v>
      </c>
      <c r="M816" s="150">
        <v>0</v>
      </c>
      <c r="N816" s="150"/>
      <c r="O816" s="150">
        <v>40</v>
      </c>
    </row>
    <row r="817" spans="1:15" x14ac:dyDescent="0.45">
      <c r="A817" t="s">
        <v>67</v>
      </c>
      <c r="B817" s="150">
        <v>2020</v>
      </c>
      <c r="C817" t="s">
        <v>3523</v>
      </c>
      <c r="D817" t="s">
        <v>3559</v>
      </c>
      <c r="E817" t="s">
        <v>267</v>
      </c>
      <c r="F817" s="152">
        <v>0</v>
      </c>
      <c r="G817" s="150">
        <v>0</v>
      </c>
      <c r="H817" s="152"/>
      <c r="I817" s="150">
        <v>0</v>
      </c>
      <c r="J817" s="150">
        <v>0</v>
      </c>
      <c r="K817" s="150">
        <v>0</v>
      </c>
      <c r="L817" s="150">
        <v>0</v>
      </c>
      <c r="M817" s="150">
        <v>0</v>
      </c>
      <c r="N817" s="150"/>
      <c r="O817" s="150">
        <v>35</v>
      </c>
    </row>
    <row r="818" spans="1:15" x14ac:dyDescent="0.45">
      <c r="A818" t="s">
        <v>67</v>
      </c>
      <c r="B818" s="150">
        <v>2020</v>
      </c>
      <c r="C818" t="s">
        <v>3523</v>
      </c>
      <c r="D818" t="s">
        <v>3560</v>
      </c>
      <c r="E818" t="s">
        <v>267</v>
      </c>
      <c r="F818" s="152">
        <v>0</v>
      </c>
      <c r="G818" s="150">
        <v>0</v>
      </c>
      <c r="H818" s="152"/>
      <c r="I818" s="150">
        <v>0</v>
      </c>
      <c r="J818" s="150">
        <v>0</v>
      </c>
      <c r="K818" s="150">
        <v>0</v>
      </c>
      <c r="L818" s="150">
        <v>0</v>
      </c>
      <c r="M818" s="150">
        <v>0</v>
      </c>
      <c r="N818" s="150"/>
      <c r="O818" s="150">
        <v>35</v>
      </c>
    </row>
    <row r="819" spans="1:15" x14ac:dyDescent="0.45">
      <c r="A819" t="s">
        <v>67</v>
      </c>
      <c r="B819" s="150">
        <v>2020</v>
      </c>
      <c r="C819" t="s">
        <v>3523</v>
      </c>
      <c r="D819" t="s">
        <v>3561</v>
      </c>
      <c r="E819" t="s">
        <v>267</v>
      </c>
      <c r="F819" s="152">
        <v>0</v>
      </c>
      <c r="G819" s="150">
        <v>0</v>
      </c>
      <c r="H819" s="152"/>
      <c r="I819" s="150">
        <v>0</v>
      </c>
      <c r="J819" s="150">
        <v>0</v>
      </c>
      <c r="K819" s="150">
        <v>0</v>
      </c>
      <c r="L819" s="150">
        <v>0</v>
      </c>
      <c r="M819" s="150">
        <v>0</v>
      </c>
      <c r="N819" s="150"/>
      <c r="O819" s="150">
        <v>35</v>
      </c>
    </row>
    <row r="820" spans="1:15" x14ac:dyDescent="0.45">
      <c r="A820" t="s">
        <v>67</v>
      </c>
      <c r="B820" s="150">
        <v>2020</v>
      </c>
      <c r="C820" t="s">
        <v>3523</v>
      </c>
      <c r="D820" t="s">
        <v>3562</v>
      </c>
      <c r="E820" t="s">
        <v>267</v>
      </c>
      <c r="F820" s="152">
        <v>0</v>
      </c>
      <c r="G820" s="150">
        <v>0</v>
      </c>
      <c r="H820" s="152"/>
      <c r="I820" s="150">
        <v>0</v>
      </c>
      <c r="J820" s="150">
        <v>0</v>
      </c>
      <c r="K820" s="150">
        <v>0</v>
      </c>
      <c r="L820" s="150">
        <v>0</v>
      </c>
      <c r="M820" s="150">
        <v>0</v>
      </c>
      <c r="N820" s="150"/>
      <c r="O820" s="150">
        <v>40</v>
      </c>
    </row>
    <row r="821" spans="1:15" x14ac:dyDescent="0.45">
      <c r="A821" t="s">
        <v>67</v>
      </c>
      <c r="B821" s="150">
        <v>2020</v>
      </c>
      <c r="C821" t="s">
        <v>3524</v>
      </c>
      <c r="D821" t="s">
        <v>3563</v>
      </c>
      <c r="E821" t="s">
        <v>267</v>
      </c>
      <c r="F821" s="152">
        <v>0</v>
      </c>
      <c r="G821" s="150">
        <v>0</v>
      </c>
      <c r="H821" s="152"/>
      <c r="I821" s="150">
        <v>0</v>
      </c>
      <c r="J821" s="150">
        <v>0</v>
      </c>
      <c r="K821" s="150">
        <v>0</v>
      </c>
      <c r="L821" s="150">
        <v>0</v>
      </c>
      <c r="M821" s="150">
        <v>0</v>
      </c>
      <c r="N821" s="150"/>
      <c r="O821" s="150">
        <v>40</v>
      </c>
    </row>
    <row r="822" spans="1:15" x14ac:dyDescent="0.45">
      <c r="A822" t="s">
        <v>68</v>
      </c>
      <c r="B822" s="150">
        <v>2020</v>
      </c>
      <c r="C822" t="s">
        <v>3515</v>
      </c>
      <c r="D822" t="s">
        <v>3526</v>
      </c>
      <c r="E822" t="s">
        <v>107</v>
      </c>
      <c r="F822" s="152">
        <v>0</v>
      </c>
      <c r="G822" s="150">
        <v>0</v>
      </c>
      <c r="H822" s="152"/>
      <c r="I822" s="150">
        <v>0</v>
      </c>
      <c r="J822" s="150">
        <v>0</v>
      </c>
      <c r="K822" s="150">
        <v>0</v>
      </c>
      <c r="L822" s="150">
        <v>0</v>
      </c>
      <c r="M822" s="150">
        <v>0</v>
      </c>
      <c r="N822" s="150"/>
      <c r="O822" s="150">
        <v>70</v>
      </c>
    </row>
    <row r="823" spans="1:15" x14ac:dyDescent="0.45">
      <c r="A823" t="s">
        <v>68</v>
      </c>
      <c r="B823" s="150">
        <v>2020</v>
      </c>
      <c r="C823" t="s">
        <v>3515</v>
      </c>
      <c r="D823" t="s">
        <v>3527</v>
      </c>
      <c r="E823" t="s">
        <v>107</v>
      </c>
      <c r="F823" s="152">
        <v>0</v>
      </c>
      <c r="G823" s="150">
        <v>0</v>
      </c>
      <c r="H823" s="152"/>
      <c r="I823" s="150">
        <v>0</v>
      </c>
      <c r="J823" s="150">
        <v>0</v>
      </c>
      <c r="K823" s="150">
        <v>0</v>
      </c>
      <c r="L823" s="150">
        <v>0</v>
      </c>
      <c r="M823" s="150">
        <v>0</v>
      </c>
      <c r="N823" s="150"/>
      <c r="O823" s="150">
        <v>70</v>
      </c>
    </row>
    <row r="824" spans="1:15" x14ac:dyDescent="0.45">
      <c r="A824" t="s">
        <v>68</v>
      </c>
      <c r="B824" s="150">
        <v>2020</v>
      </c>
      <c r="C824" t="s">
        <v>3515</v>
      </c>
      <c r="D824" t="s">
        <v>3528</v>
      </c>
      <c r="E824" t="s">
        <v>107</v>
      </c>
      <c r="F824" s="152">
        <v>130.51791381835938</v>
      </c>
      <c r="G824" s="150">
        <v>15.494500160217285</v>
      </c>
      <c r="H824" s="152">
        <v>24.950119018554688</v>
      </c>
      <c r="I824" s="150">
        <v>1.3568521244451404E-3</v>
      </c>
      <c r="J824" s="150">
        <v>6.7842607386410236E-3</v>
      </c>
      <c r="K824" s="150">
        <v>8.1411126187246E-3</v>
      </c>
      <c r="L824" s="150">
        <v>0.81682496607869737</v>
      </c>
      <c r="M824" s="150">
        <v>0</v>
      </c>
      <c r="N824" s="150">
        <v>4.407407283782959</v>
      </c>
      <c r="O824" s="150">
        <v>45</v>
      </c>
    </row>
    <row r="825" spans="1:15" x14ac:dyDescent="0.45">
      <c r="A825" t="s">
        <v>68</v>
      </c>
      <c r="B825" s="150">
        <v>2020</v>
      </c>
      <c r="C825" t="s">
        <v>3516</v>
      </c>
      <c r="D825" t="s">
        <v>3529</v>
      </c>
      <c r="E825" t="s">
        <v>107</v>
      </c>
      <c r="F825" s="152">
        <v>0</v>
      </c>
      <c r="G825" s="150">
        <v>0</v>
      </c>
      <c r="H825" s="152"/>
      <c r="I825" s="150">
        <v>0</v>
      </c>
      <c r="J825" s="150">
        <v>0</v>
      </c>
      <c r="K825" s="150">
        <v>0</v>
      </c>
      <c r="L825" s="150">
        <v>0</v>
      </c>
      <c r="M825" s="150">
        <v>0</v>
      </c>
      <c r="N825" s="150"/>
      <c r="O825" s="150">
        <v>60</v>
      </c>
    </row>
    <row r="826" spans="1:15" x14ac:dyDescent="0.45">
      <c r="A826" t="s">
        <v>68</v>
      </c>
      <c r="B826" s="150">
        <v>2020</v>
      </c>
      <c r="C826" t="s">
        <v>3516</v>
      </c>
      <c r="D826" t="s">
        <v>3530</v>
      </c>
      <c r="E826" t="s">
        <v>107</v>
      </c>
      <c r="F826" s="152">
        <v>2190.692626953125</v>
      </c>
      <c r="G826" s="150">
        <v>361.90216064453125</v>
      </c>
      <c r="H826" s="152">
        <v>44.920612335205078</v>
      </c>
      <c r="I826" s="150">
        <v>1.807909575290978E-4</v>
      </c>
      <c r="J826" s="150">
        <v>0.21835027635097504</v>
      </c>
      <c r="K826" s="150">
        <v>1.590186E-2</v>
      </c>
      <c r="L826" s="150">
        <v>5.9209039548022997E-3</v>
      </c>
      <c r="M826" s="150">
        <v>17</v>
      </c>
      <c r="N826" s="150">
        <v>3.5768392086029053</v>
      </c>
      <c r="O826" s="150">
        <v>60</v>
      </c>
    </row>
    <row r="827" spans="1:15" x14ac:dyDescent="0.45">
      <c r="A827" t="s">
        <v>68</v>
      </c>
      <c r="B827" s="150">
        <v>2020</v>
      </c>
      <c r="C827" t="s">
        <v>3516</v>
      </c>
      <c r="D827" t="s">
        <v>3531</v>
      </c>
      <c r="E827" t="s">
        <v>107</v>
      </c>
      <c r="F827" s="152">
        <v>907.3385009765625</v>
      </c>
      <c r="G827" s="150">
        <v>337.47531127929688</v>
      </c>
      <c r="H827" s="152">
        <v>52.545883178710938</v>
      </c>
      <c r="I827" s="150">
        <v>1.1097019305452704E-3</v>
      </c>
      <c r="J827" s="150">
        <v>0.34590995311737061</v>
      </c>
      <c r="K827" s="150">
        <v>1E-3</v>
      </c>
      <c r="L827" s="150">
        <v>5.0729232720355E-3</v>
      </c>
      <c r="M827" s="150">
        <v>0</v>
      </c>
      <c r="N827" s="150">
        <v>3.3043339252471924</v>
      </c>
      <c r="O827" s="150">
        <v>60</v>
      </c>
    </row>
    <row r="828" spans="1:15" x14ac:dyDescent="0.45">
      <c r="A828" t="s">
        <v>68</v>
      </c>
      <c r="B828" s="150">
        <v>2020</v>
      </c>
      <c r="C828" t="s">
        <v>3569</v>
      </c>
      <c r="D828" t="s">
        <v>3570</v>
      </c>
      <c r="E828" t="s">
        <v>267</v>
      </c>
      <c r="F828" s="152">
        <v>22896</v>
      </c>
      <c r="G828" s="150">
        <v>3489</v>
      </c>
      <c r="H828" s="152">
        <v>36.67767333984375</v>
      </c>
      <c r="I828" s="150">
        <v>4.4107269495725632E-3</v>
      </c>
      <c r="J828" s="150">
        <v>2.2053634747862816E-3</v>
      </c>
      <c r="K828" s="150">
        <v>6.6160903316866996E-3</v>
      </c>
      <c r="L828" s="150">
        <v>0.1005645730416373</v>
      </c>
      <c r="M828" s="150">
        <v>0</v>
      </c>
      <c r="N828" s="150">
        <v>4.107640266418457</v>
      </c>
      <c r="O828" s="150">
        <v>60</v>
      </c>
    </row>
    <row r="829" spans="1:15" x14ac:dyDescent="0.45">
      <c r="A829" t="s">
        <v>68</v>
      </c>
      <c r="B829" s="150">
        <v>2020</v>
      </c>
      <c r="C829" t="s">
        <v>3569</v>
      </c>
      <c r="D829" t="s">
        <v>3571</v>
      </c>
      <c r="E829" t="s">
        <v>267</v>
      </c>
      <c r="F829" s="152">
        <v>0</v>
      </c>
      <c r="G829" s="150">
        <v>0</v>
      </c>
      <c r="H829" s="152"/>
      <c r="I829" s="150">
        <v>0</v>
      </c>
      <c r="J829" s="150">
        <v>0</v>
      </c>
      <c r="K829" s="150">
        <v>0</v>
      </c>
      <c r="L829" s="150">
        <v>0</v>
      </c>
      <c r="M829" s="150">
        <v>0</v>
      </c>
      <c r="N829" s="150"/>
      <c r="O829" s="150">
        <v>60</v>
      </c>
    </row>
    <row r="830" spans="1:15" x14ac:dyDescent="0.45">
      <c r="A830" t="s">
        <v>68</v>
      </c>
      <c r="B830" s="150">
        <v>2020</v>
      </c>
      <c r="C830" t="s">
        <v>3569</v>
      </c>
      <c r="D830" t="s">
        <v>3510</v>
      </c>
      <c r="E830" t="s">
        <v>267</v>
      </c>
      <c r="F830" s="152">
        <v>11343</v>
      </c>
      <c r="G830" s="150">
        <v>4222</v>
      </c>
      <c r="H830" s="152">
        <v>37.514236450195313</v>
      </c>
      <c r="I830" s="150">
        <v>1.4004376716911793E-2</v>
      </c>
      <c r="J830" s="150">
        <v>7.7024069614708424E-3</v>
      </c>
      <c r="K830" s="150">
        <v>2.1706783369803102E-2</v>
      </c>
      <c r="L830" s="150">
        <v>0.35973741794310721</v>
      </c>
      <c r="M830" s="150">
        <v>0</v>
      </c>
      <c r="N830" s="150">
        <v>4.0050582885742188</v>
      </c>
      <c r="O830" s="150">
        <v>45</v>
      </c>
    </row>
    <row r="831" spans="1:15" x14ac:dyDescent="0.45">
      <c r="A831" t="s">
        <v>68</v>
      </c>
      <c r="B831" s="150">
        <v>2020</v>
      </c>
      <c r="C831" t="s">
        <v>3517</v>
      </c>
      <c r="D831" t="s">
        <v>3532</v>
      </c>
      <c r="E831" t="s">
        <v>267</v>
      </c>
      <c r="F831" s="152">
        <v>0</v>
      </c>
      <c r="G831" s="150"/>
      <c r="H831" s="152"/>
      <c r="I831" s="150">
        <v>0</v>
      </c>
      <c r="J831" s="150">
        <v>0</v>
      </c>
      <c r="K831" s="150">
        <v>0</v>
      </c>
      <c r="L831" s="150">
        <v>0</v>
      </c>
      <c r="M831" s="150">
        <v>0</v>
      </c>
      <c r="N831" s="150"/>
      <c r="O831" s="150"/>
    </row>
    <row r="832" spans="1:15" x14ac:dyDescent="0.45">
      <c r="A832" t="s">
        <v>68</v>
      </c>
      <c r="B832" s="150">
        <v>2020</v>
      </c>
      <c r="C832" t="s">
        <v>197</v>
      </c>
      <c r="D832" t="s">
        <v>3533</v>
      </c>
      <c r="E832" t="s">
        <v>267</v>
      </c>
      <c r="F832" s="152">
        <v>6</v>
      </c>
      <c r="G832" s="150">
        <v>1</v>
      </c>
      <c r="H832" s="152">
        <v>13.5</v>
      </c>
      <c r="I832" s="150">
        <v>0</v>
      </c>
      <c r="J832" s="150">
        <v>0</v>
      </c>
      <c r="K832" s="150">
        <v>0</v>
      </c>
      <c r="L832" s="150">
        <v>0</v>
      </c>
      <c r="M832" s="150">
        <v>0</v>
      </c>
      <c r="N832" s="150">
        <v>4.3333334922790527</v>
      </c>
      <c r="O832" s="150">
        <v>45</v>
      </c>
    </row>
    <row r="833" spans="1:15" x14ac:dyDescent="0.45">
      <c r="A833" t="s">
        <v>68</v>
      </c>
      <c r="B833" s="150">
        <v>2020</v>
      </c>
      <c r="C833" t="s">
        <v>197</v>
      </c>
      <c r="D833" t="s">
        <v>3534</v>
      </c>
      <c r="E833" t="s">
        <v>267</v>
      </c>
      <c r="F833" s="152">
        <v>258</v>
      </c>
      <c r="G833" s="150">
        <v>70</v>
      </c>
      <c r="H833" s="152">
        <v>21.220930099487305</v>
      </c>
      <c r="I833" s="150">
        <v>0</v>
      </c>
      <c r="J833" s="150">
        <v>4.0540538728237152E-2</v>
      </c>
      <c r="K833" s="150">
        <v>4.0540540540540501E-2</v>
      </c>
      <c r="L833" s="150">
        <v>1.35135135135135E-2</v>
      </c>
      <c r="M833" s="150">
        <v>0</v>
      </c>
      <c r="N833" s="150">
        <v>4.278538703918457</v>
      </c>
      <c r="O833" s="150">
        <v>40</v>
      </c>
    </row>
    <row r="834" spans="1:15" x14ac:dyDescent="0.45">
      <c r="A834" t="s">
        <v>68</v>
      </c>
      <c r="B834" s="150">
        <v>2020</v>
      </c>
      <c r="C834" t="s">
        <v>197</v>
      </c>
      <c r="D834" t="s">
        <v>3535</v>
      </c>
      <c r="E834" t="s">
        <v>267</v>
      </c>
      <c r="F834" s="152">
        <v>328</v>
      </c>
      <c r="G834" s="150">
        <v>20</v>
      </c>
      <c r="H834" s="152">
        <v>12.783536911010742</v>
      </c>
      <c r="I834" s="150">
        <v>0</v>
      </c>
      <c r="J834" s="150">
        <v>3.0581040773540735E-3</v>
      </c>
      <c r="K834" s="150">
        <v>3.0581039755351999E-3</v>
      </c>
      <c r="L834" s="150">
        <v>6.1162079510703E-3</v>
      </c>
      <c r="M834" s="150">
        <v>0</v>
      </c>
      <c r="N834" s="150">
        <v>4.35076904296875</v>
      </c>
      <c r="O834" s="150">
        <v>40</v>
      </c>
    </row>
    <row r="835" spans="1:15" x14ac:dyDescent="0.45">
      <c r="A835" t="s">
        <v>68</v>
      </c>
      <c r="B835" s="150">
        <v>2020</v>
      </c>
      <c r="C835" t="s">
        <v>197</v>
      </c>
      <c r="D835" t="s">
        <v>3536</v>
      </c>
      <c r="E835" t="s">
        <v>267</v>
      </c>
      <c r="F835" s="152">
        <v>74</v>
      </c>
      <c r="G835" s="150">
        <v>10</v>
      </c>
      <c r="H835" s="152">
        <v>15.689188957214355</v>
      </c>
      <c r="I835" s="150">
        <v>0</v>
      </c>
      <c r="J835" s="150">
        <v>0</v>
      </c>
      <c r="K835" s="150">
        <v>0</v>
      </c>
      <c r="L835" s="150">
        <v>0</v>
      </c>
      <c r="M835" s="150">
        <v>0</v>
      </c>
      <c r="N835" s="150">
        <v>4.1081080436706543</v>
      </c>
      <c r="O835" s="150">
        <v>35</v>
      </c>
    </row>
    <row r="836" spans="1:15" x14ac:dyDescent="0.45">
      <c r="A836" t="s">
        <v>68</v>
      </c>
      <c r="B836" s="150">
        <v>2020</v>
      </c>
      <c r="C836" t="s">
        <v>197</v>
      </c>
      <c r="D836" t="s">
        <v>3537</v>
      </c>
      <c r="E836" t="s">
        <v>267</v>
      </c>
      <c r="F836" s="152">
        <v>7821</v>
      </c>
      <c r="G836" s="150">
        <v>2916</v>
      </c>
      <c r="H836" s="152">
        <v>26.373481750488281</v>
      </c>
      <c r="I836" s="150">
        <v>0</v>
      </c>
      <c r="J836" s="150">
        <v>5.6431959383189678E-3</v>
      </c>
      <c r="K836" s="150">
        <v>5.6431961010645001E-3</v>
      </c>
      <c r="L836" s="150">
        <v>7.6952674105430004E-4</v>
      </c>
      <c r="M836" s="150">
        <v>0</v>
      </c>
      <c r="N836" s="150">
        <v>4.1708383560180664</v>
      </c>
      <c r="O836" s="150">
        <v>35</v>
      </c>
    </row>
    <row r="837" spans="1:15" x14ac:dyDescent="0.45">
      <c r="A837" t="s">
        <v>68</v>
      </c>
      <c r="B837" s="150">
        <v>2020</v>
      </c>
      <c r="C837" t="s">
        <v>3518</v>
      </c>
      <c r="D837" t="s">
        <v>3538</v>
      </c>
      <c r="E837" t="s">
        <v>267</v>
      </c>
      <c r="F837" s="152">
        <v>568</v>
      </c>
      <c r="G837" s="150">
        <v>39</v>
      </c>
      <c r="H837" s="152">
        <v>19.994718551635742</v>
      </c>
      <c r="I837" s="150">
        <v>0</v>
      </c>
      <c r="J837" s="150">
        <v>3.7313431967049837E-3</v>
      </c>
      <c r="K837" s="150">
        <v>3.7735999999999999E-2</v>
      </c>
      <c r="L837" s="150">
        <v>0</v>
      </c>
      <c r="M837" s="150">
        <v>0</v>
      </c>
      <c r="N837" s="150">
        <v>4.1361942291259766</v>
      </c>
      <c r="O837" s="150">
        <v>45</v>
      </c>
    </row>
    <row r="838" spans="1:15" x14ac:dyDescent="0.45">
      <c r="A838" t="s">
        <v>68</v>
      </c>
      <c r="B838" s="150">
        <v>2020</v>
      </c>
      <c r="C838" t="s">
        <v>3518</v>
      </c>
      <c r="D838" t="s">
        <v>3539</v>
      </c>
      <c r="E838" t="s">
        <v>267</v>
      </c>
      <c r="F838" s="152">
        <v>4935</v>
      </c>
      <c r="G838" s="150">
        <v>416</v>
      </c>
      <c r="H838" s="152">
        <v>23.760080337524414</v>
      </c>
      <c r="I838" s="150">
        <v>0</v>
      </c>
      <c r="J838" s="150">
        <v>1.8455663695931435E-2</v>
      </c>
      <c r="K838" s="150">
        <v>1.8455663979635099E-2</v>
      </c>
      <c r="L838" s="150">
        <v>0</v>
      </c>
      <c r="M838" s="150">
        <v>0</v>
      </c>
      <c r="N838" s="150">
        <v>4.0941877365112305</v>
      </c>
      <c r="O838" s="150">
        <v>45</v>
      </c>
    </row>
    <row r="839" spans="1:15" x14ac:dyDescent="0.45">
      <c r="A839" t="s">
        <v>68</v>
      </c>
      <c r="B839" s="150">
        <v>2020</v>
      </c>
      <c r="C839" t="s">
        <v>3518</v>
      </c>
      <c r="D839" t="s">
        <v>3540</v>
      </c>
      <c r="E839" t="s">
        <v>267</v>
      </c>
      <c r="F839" s="152">
        <v>38</v>
      </c>
      <c r="G839" s="150">
        <v>3</v>
      </c>
      <c r="H839" s="152">
        <v>13.973684310913086</v>
      </c>
      <c r="I839" s="150">
        <v>0</v>
      </c>
      <c r="J839" s="150">
        <v>2.9411764815449715E-2</v>
      </c>
      <c r="K839" s="150">
        <v>0</v>
      </c>
      <c r="L839" s="150">
        <v>0</v>
      </c>
      <c r="M839" s="150">
        <v>0</v>
      </c>
      <c r="N839" s="150">
        <v>4.1176471710205078</v>
      </c>
      <c r="O839" s="150">
        <v>45</v>
      </c>
    </row>
    <row r="840" spans="1:15" x14ac:dyDescent="0.45">
      <c r="A840" t="s">
        <v>68</v>
      </c>
      <c r="B840" s="150">
        <v>2020</v>
      </c>
      <c r="C840" t="s">
        <v>3519</v>
      </c>
      <c r="D840" t="s">
        <v>3541</v>
      </c>
      <c r="E840" t="s">
        <v>107</v>
      </c>
      <c r="F840" s="152">
        <v>181.506103515625</v>
      </c>
      <c r="G840" s="150">
        <v>0</v>
      </c>
      <c r="H840" s="152">
        <v>36.394535064697266</v>
      </c>
      <c r="I840" s="150">
        <v>0</v>
      </c>
      <c r="J840" s="150">
        <v>0</v>
      </c>
      <c r="K840" s="150">
        <v>0</v>
      </c>
      <c r="L840" s="150">
        <v>0.9377085650723026</v>
      </c>
      <c r="M840" s="150">
        <v>48</v>
      </c>
      <c r="N840" s="150">
        <v>4.3839287757873535</v>
      </c>
      <c r="O840" s="150">
        <v>70</v>
      </c>
    </row>
    <row r="841" spans="1:15" x14ac:dyDescent="0.45">
      <c r="A841" t="s">
        <v>68</v>
      </c>
      <c r="B841" s="150">
        <v>2020</v>
      </c>
      <c r="C841" t="s">
        <v>3520</v>
      </c>
      <c r="D841" t="s">
        <v>3542</v>
      </c>
      <c r="E841" t="s">
        <v>107</v>
      </c>
      <c r="F841" s="152">
        <v>480.28097534179688</v>
      </c>
      <c r="G841" s="150">
        <v>46.707660675048828</v>
      </c>
      <c r="H841" s="152">
        <v>34.424266815185547</v>
      </c>
      <c r="I841" s="150">
        <v>2.8914269059896469E-3</v>
      </c>
      <c r="J841" s="150">
        <v>0.28523927927017212</v>
      </c>
      <c r="K841" s="150">
        <v>5.7626138499349402E-2</v>
      </c>
      <c r="L841" s="150">
        <v>7.7201098742229302E-2</v>
      </c>
      <c r="M841" s="150">
        <v>0</v>
      </c>
      <c r="N841" s="150">
        <v>3.3821086883544922</v>
      </c>
      <c r="O841" s="150">
        <v>60</v>
      </c>
    </row>
    <row r="842" spans="1:15" x14ac:dyDescent="0.45">
      <c r="A842" t="s">
        <v>68</v>
      </c>
      <c r="B842" s="150">
        <v>2020</v>
      </c>
      <c r="C842" t="s">
        <v>3521</v>
      </c>
      <c r="D842" t="s">
        <v>3543</v>
      </c>
      <c r="E842" t="s">
        <v>107</v>
      </c>
      <c r="F842" s="152">
        <v>0</v>
      </c>
      <c r="G842" s="150">
        <v>0</v>
      </c>
      <c r="H842" s="152"/>
      <c r="I842" s="150">
        <v>0</v>
      </c>
      <c r="J842" s="150">
        <v>0</v>
      </c>
      <c r="K842" s="150">
        <v>0</v>
      </c>
      <c r="L842" s="150">
        <v>0</v>
      </c>
      <c r="M842" s="150">
        <v>0</v>
      </c>
      <c r="N842" s="150"/>
      <c r="O842" s="150">
        <v>70</v>
      </c>
    </row>
    <row r="843" spans="1:15" x14ac:dyDescent="0.45">
      <c r="A843" t="s">
        <v>68</v>
      </c>
      <c r="B843" s="150">
        <v>2020</v>
      </c>
      <c r="C843" t="s">
        <v>3521</v>
      </c>
      <c r="D843" t="s">
        <v>3544</v>
      </c>
      <c r="E843" t="s">
        <v>107</v>
      </c>
      <c r="F843" s="152">
        <v>0</v>
      </c>
      <c r="G843" s="150">
        <v>0</v>
      </c>
      <c r="H843" s="152"/>
      <c r="I843" s="150">
        <v>0</v>
      </c>
      <c r="J843" s="150">
        <v>0</v>
      </c>
      <c r="K843" s="150">
        <v>0</v>
      </c>
      <c r="L843" s="150">
        <v>0</v>
      </c>
      <c r="M843" s="150">
        <v>0</v>
      </c>
      <c r="N843" s="150"/>
      <c r="O843" s="150">
        <v>70</v>
      </c>
    </row>
    <row r="844" spans="1:15" x14ac:dyDescent="0.45">
      <c r="A844" t="s">
        <v>68</v>
      </c>
      <c r="B844" s="150">
        <v>2020</v>
      </c>
      <c r="C844" t="s">
        <v>3521</v>
      </c>
      <c r="D844" t="s">
        <v>3545</v>
      </c>
      <c r="E844" t="s">
        <v>107</v>
      </c>
      <c r="F844" s="152">
        <v>0</v>
      </c>
      <c r="G844" s="150">
        <v>0</v>
      </c>
      <c r="H844" s="152"/>
      <c r="I844" s="150">
        <v>0</v>
      </c>
      <c r="J844" s="150">
        <v>0</v>
      </c>
      <c r="K844" s="150">
        <v>0</v>
      </c>
      <c r="L844" s="150">
        <v>0</v>
      </c>
      <c r="M844" s="150">
        <v>0</v>
      </c>
      <c r="N844" s="150"/>
      <c r="O844" s="150">
        <v>70</v>
      </c>
    </row>
    <row r="845" spans="1:15" x14ac:dyDescent="0.45">
      <c r="A845" t="s">
        <v>68</v>
      </c>
      <c r="B845" s="150">
        <v>2020</v>
      </c>
      <c r="C845" t="s">
        <v>3521</v>
      </c>
      <c r="D845" t="s">
        <v>3546</v>
      </c>
      <c r="E845" t="s">
        <v>107</v>
      </c>
      <c r="F845" s="152">
        <v>0</v>
      </c>
      <c r="G845" s="150">
        <v>0</v>
      </c>
      <c r="H845" s="152"/>
      <c r="I845" s="150">
        <v>0</v>
      </c>
      <c r="J845" s="150">
        <v>0</v>
      </c>
      <c r="K845" s="150">
        <v>0</v>
      </c>
      <c r="L845" s="150">
        <v>0</v>
      </c>
      <c r="M845" s="150">
        <v>0</v>
      </c>
      <c r="N845" s="150"/>
      <c r="O845" s="150">
        <v>45</v>
      </c>
    </row>
    <row r="846" spans="1:15" x14ac:dyDescent="0.45">
      <c r="A846" t="s">
        <v>68</v>
      </c>
      <c r="B846" s="150">
        <v>2020</v>
      </c>
      <c r="C846" t="s">
        <v>3521</v>
      </c>
      <c r="D846" t="s">
        <v>3547</v>
      </c>
      <c r="E846" t="s">
        <v>107</v>
      </c>
      <c r="F846" s="152">
        <v>0</v>
      </c>
      <c r="G846" s="150">
        <v>0</v>
      </c>
      <c r="H846" s="152"/>
      <c r="I846" s="150">
        <v>0</v>
      </c>
      <c r="J846" s="150">
        <v>0</v>
      </c>
      <c r="K846" s="150">
        <v>0</v>
      </c>
      <c r="L846" s="150">
        <v>0</v>
      </c>
      <c r="M846" s="150">
        <v>0</v>
      </c>
      <c r="N846" s="150"/>
      <c r="O846" s="150">
        <v>70</v>
      </c>
    </row>
    <row r="847" spans="1:15" x14ac:dyDescent="0.45">
      <c r="A847" t="s">
        <v>68</v>
      </c>
      <c r="B847" s="150">
        <v>2020</v>
      </c>
      <c r="C847" t="s">
        <v>3521</v>
      </c>
      <c r="D847" t="s">
        <v>3548</v>
      </c>
      <c r="E847" t="s">
        <v>107</v>
      </c>
      <c r="F847" s="152">
        <v>0</v>
      </c>
      <c r="G847" s="150">
        <v>0</v>
      </c>
      <c r="H847" s="152"/>
      <c r="I847" s="150">
        <v>0</v>
      </c>
      <c r="J847" s="150">
        <v>0</v>
      </c>
      <c r="K847" s="150">
        <v>0</v>
      </c>
      <c r="L847" s="150">
        <v>0</v>
      </c>
      <c r="M847" s="150">
        <v>0</v>
      </c>
      <c r="N847" s="150"/>
      <c r="O847" s="150">
        <v>70</v>
      </c>
    </row>
    <row r="848" spans="1:15" x14ac:dyDescent="0.45">
      <c r="A848" t="s">
        <v>68</v>
      </c>
      <c r="B848" s="150">
        <v>2020</v>
      </c>
      <c r="C848" t="s">
        <v>3521</v>
      </c>
      <c r="D848" t="s">
        <v>3549</v>
      </c>
      <c r="E848" t="s">
        <v>107</v>
      </c>
      <c r="F848" s="152">
        <v>0</v>
      </c>
      <c r="G848" s="150">
        <v>0</v>
      </c>
      <c r="H848" s="152"/>
      <c r="I848" s="150">
        <v>0</v>
      </c>
      <c r="J848" s="150">
        <v>0</v>
      </c>
      <c r="K848" s="150">
        <v>0</v>
      </c>
      <c r="L848" s="150">
        <v>0</v>
      </c>
      <c r="M848" s="150">
        <v>0</v>
      </c>
      <c r="N848" s="150"/>
      <c r="O848" s="150">
        <v>70</v>
      </c>
    </row>
    <row r="849" spans="1:15" x14ac:dyDescent="0.45">
      <c r="A849" t="s">
        <v>68</v>
      </c>
      <c r="B849" s="150">
        <v>2020</v>
      </c>
      <c r="C849" t="s">
        <v>3521</v>
      </c>
      <c r="D849" t="s">
        <v>3550</v>
      </c>
      <c r="E849" t="s">
        <v>107</v>
      </c>
      <c r="F849" s="152">
        <v>10.829000473022461</v>
      </c>
      <c r="G849" s="150">
        <v>0.20499999821186066</v>
      </c>
      <c r="H849" s="152">
        <v>5.5811624526977539</v>
      </c>
      <c r="I849" s="150">
        <v>0</v>
      </c>
      <c r="J849" s="150">
        <v>0</v>
      </c>
      <c r="K849" s="150">
        <v>0</v>
      </c>
      <c r="L849" s="150">
        <v>0.125</v>
      </c>
      <c r="M849" s="150">
        <v>0</v>
      </c>
      <c r="N849" s="150">
        <v>4.7857141494750977</v>
      </c>
      <c r="O849" s="150">
        <v>45</v>
      </c>
    </row>
    <row r="850" spans="1:15" x14ac:dyDescent="0.45">
      <c r="A850" t="s">
        <v>68</v>
      </c>
      <c r="B850" s="150">
        <v>2020</v>
      </c>
      <c r="C850" t="s">
        <v>3521</v>
      </c>
      <c r="D850" t="s">
        <v>3551</v>
      </c>
      <c r="E850" t="s">
        <v>107</v>
      </c>
      <c r="F850" s="152">
        <v>0</v>
      </c>
      <c r="G850" s="150">
        <v>0</v>
      </c>
      <c r="H850" s="152"/>
      <c r="I850" s="150">
        <v>0</v>
      </c>
      <c r="J850" s="150">
        <v>0</v>
      </c>
      <c r="K850" s="150">
        <v>0</v>
      </c>
      <c r="L850" s="150">
        <v>0</v>
      </c>
      <c r="M850" s="150">
        <v>0</v>
      </c>
      <c r="N850" s="150"/>
      <c r="O850" s="150">
        <v>70</v>
      </c>
    </row>
    <row r="851" spans="1:15" x14ac:dyDescent="0.45">
      <c r="A851" t="s">
        <v>68</v>
      </c>
      <c r="B851" s="150">
        <v>2020</v>
      </c>
      <c r="C851" t="s">
        <v>3522</v>
      </c>
      <c r="D851" t="s">
        <v>3552</v>
      </c>
      <c r="E851" t="s">
        <v>107</v>
      </c>
      <c r="F851" s="152">
        <v>0</v>
      </c>
      <c r="G851" s="150">
        <v>0</v>
      </c>
      <c r="H851" s="152"/>
      <c r="I851" s="150">
        <v>0</v>
      </c>
      <c r="J851" s="150">
        <v>0</v>
      </c>
      <c r="K851" s="150">
        <v>0</v>
      </c>
      <c r="L851" s="150">
        <v>0</v>
      </c>
      <c r="M851" s="150">
        <v>0</v>
      </c>
      <c r="N851" s="150"/>
      <c r="O851" s="150">
        <v>60</v>
      </c>
    </row>
    <row r="852" spans="1:15" x14ac:dyDescent="0.45">
      <c r="A852" t="s">
        <v>68</v>
      </c>
      <c r="B852" s="150">
        <v>2020</v>
      </c>
      <c r="C852" t="s">
        <v>3522</v>
      </c>
      <c r="D852" t="s">
        <v>3553</v>
      </c>
      <c r="E852" t="s">
        <v>107</v>
      </c>
      <c r="F852" s="152">
        <v>451</v>
      </c>
      <c r="G852" s="150">
        <v>143.7508544921875</v>
      </c>
      <c r="H852" s="152">
        <v>49.385746002197266</v>
      </c>
      <c r="I852" s="150">
        <v>0</v>
      </c>
      <c r="J852" s="150">
        <v>0.16784289479255676</v>
      </c>
      <c r="K852" s="150">
        <v>9.6385499999999999E-2</v>
      </c>
      <c r="L852" s="150">
        <v>3.0684258975146E-3</v>
      </c>
      <c r="M852" s="150">
        <v>16</v>
      </c>
      <c r="N852" s="150">
        <v>3.6700522899627686</v>
      </c>
      <c r="O852" s="150">
        <v>60</v>
      </c>
    </row>
    <row r="853" spans="1:15" x14ac:dyDescent="0.45">
      <c r="A853" t="s">
        <v>68</v>
      </c>
      <c r="B853" s="150">
        <v>2020</v>
      </c>
      <c r="C853" t="s">
        <v>3523</v>
      </c>
      <c r="D853" t="s">
        <v>3554</v>
      </c>
      <c r="E853" t="s">
        <v>267</v>
      </c>
      <c r="F853" s="152">
        <v>0</v>
      </c>
      <c r="G853" s="150">
        <v>0</v>
      </c>
      <c r="H853" s="152"/>
      <c r="I853" s="150">
        <v>0</v>
      </c>
      <c r="J853" s="150">
        <v>0</v>
      </c>
      <c r="K853" s="150">
        <v>0</v>
      </c>
      <c r="L853" s="150">
        <v>0</v>
      </c>
      <c r="M853" s="150">
        <v>0</v>
      </c>
      <c r="N853" s="150"/>
      <c r="O853" s="150">
        <v>45</v>
      </c>
    </row>
    <row r="854" spans="1:15" x14ac:dyDescent="0.45">
      <c r="A854" t="s">
        <v>68</v>
      </c>
      <c r="B854" s="150">
        <v>2020</v>
      </c>
      <c r="C854" t="s">
        <v>3523</v>
      </c>
      <c r="D854" t="s">
        <v>3555</v>
      </c>
      <c r="E854" t="s">
        <v>267</v>
      </c>
      <c r="F854" s="152">
        <v>74</v>
      </c>
      <c r="G854" s="150">
        <v>7</v>
      </c>
      <c r="H854" s="152">
        <v>12.5</v>
      </c>
      <c r="I854" s="150">
        <v>1.587301678955555E-2</v>
      </c>
      <c r="J854" s="150">
        <v>0</v>
      </c>
      <c r="K854" s="150">
        <v>1.58730158730159E-2</v>
      </c>
      <c r="L854" s="150">
        <v>1.58730158730159E-2</v>
      </c>
      <c r="M854" s="150">
        <v>0</v>
      </c>
      <c r="N854" s="150">
        <v>4.3064517974853516</v>
      </c>
      <c r="O854" s="150">
        <v>40</v>
      </c>
    </row>
    <row r="855" spans="1:15" x14ac:dyDescent="0.45">
      <c r="A855" t="s">
        <v>68</v>
      </c>
      <c r="B855" s="150">
        <v>2020</v>
      </c>
      <c r="C855" t="s">
        <v>3523</v>
      </c>
      <c r="D855" t="s">
        <v>3556</v>
      </c>
      <c r="E855" t="s">
        <v>267</v>
      </c>
      <c r="F855" s="152">
        <v>72</v>
      </c>
      <c r="G855" s="150">
        <v>29.5</v>
      </c>
      <c r="H855" s="152">
        <v>28</v>
      </c>
      <c r="I855" s="150">
        <v>0.11428571492433548</v>
      </c>
      <c r="J855" s="150">
        <v>0</v>
      </c>
      <c r="K855" s="150">
        <v>0.1142857142857143</v>
      </c>
      <c r="L855" s="150">
        <v>1.4285714285714299E-2</v>
      </c>
      <c r="M855" s="150">
        <v>0</v>
      </c>
      <c r="N855" s="150">
        <v>3.6956522464752197</v>
      </c>
      <c r="O855" s="150">
        <v>35</v>
      </c>
    </row>
    <row r="856" spans="1:15" x14ac:dyDescent="0.45">
      <c r="A856" t="s">
        <v>68</v>
      </c>
      <c r="B856" s="150">
        <v>2020</v>
      </c>
      <c r="C856" t="s">
        <v>3523</v>
      </c>
      <c r="D856" t="s">
        <v>3557</v>
      </c>
      <c r="E856" t="s">
        <v>267</v>
      </c>
      <c r="F856" s="152">
        <v>68</v>
      </c>
      <c r="G856" s="150">
        <v>13.5</v>
      </c>
      <c r="H856" s="152">
        <v>21.088235855102539</v>
      </c>
      <c r="I856" s="150">
        <v>0</v>
      </c>
      <c r="J856" s="150">
        <v>0</v>
      </c>
      <c r="K856" s="150">
        <v>0</v>
      </c>
      <c r="L856" s="150">
        <v>0</v>
      </c>
      <c r="M856" s="150">
        <v>0</v>
      </c>
      <c r="N856" s="150">
        <v>4.0746269226074219</v>
      </c>
      <c r="O856" s="150">
        <v>35</v>
      </c>
    </row>
    <row r="857" spans="1:15" x14ac:dyDescent="0.45">
      <c r="A857" t="s">
        <v>68</v>
      </c>
      <c r="B857" s="150">
        <v>2020</v>
      </c>
      <c r="C857" t="s">
        <v>3523</v>
      </c>
      <c r="D857" t="s">
        <v>3558</v>
      </c>
      <c r="E857" t="s">
        <v>267</v>
      </c>
      <c r="F857" s="152">
        <v>7</v>
      </c>
      <c r="G857" s="150">
        <v>0</v>
      </c>
      <c r="H857" s="152">
        <v>0</v>
      </c>
      <c r="I857" s="150">
        <v>0</v>
      </c>
      <c r="J857" s="150">
        <v>0</v>
      </c>
      <c r="K857" s="150">
        <v>0</v>
      </c>
      <c r="L857" s="150">
        <v>0</v>
      </c>
      <c r="M857" s="150">
        <v>0</v>
      </c>
      <c r="N857" s="150"/>
      <c r="O857" s="150">
        <v>40</v>
      </c>
    </row>
    <row r="858" spans="1:15" x14ac:dyDescent="0.45">
      <c r="A858" t="s">
        <v>68</v>
      </c>
      <c r="B858" s="150">
        <v>2020</v>
      </c>
      <c r="C858" t="s">
        <v>3523</v>
      </c>
      <c r="D858" t="s">
        <v>3559</v>
      </c>
      <c r="E858" t="s">
        <v>267</v>
      </c>
      <c r="F858" s="152">
        <v>0</v>
      </c>
      <c r="G858" s="150">
        <v>0</v>
      </c>
      <c r="H858" s="152"/>
      <c r="I858" s="150">
        <v>0</v>
      </c>
      <c r="J858" s="150">
        <v>0</v>
      </c>
      <c r="K858" s="150">
        <v>0</v>
      </c>
      <c r="L858" s="150">
        <v>0</v>
      </c>
      <c r="M858" s="150">
        <v>0</v>
      </c>
      <c r="N858" s="150"/>
      <c r="O858" s="150">
        <v>35</v>
      </c>
    </row>
    <row r="859" spans="1:15" x14ac:dyDescent="0.45">
      <c r="A859" t="s">
        <v>68</v>
      </c>
      <c r="B859" s="150">
        <v>2020</v>
      </c>
      <c r="C859" t="s">
        <v>3523</v>
      </c>
      <c r="D859" t="s">
        <v>3560</v>
      </c>
      <c r="E859" t="s">
        <v>267</v>
      </c>
      <c r="F859" s="152">
        <v>217</v>
      </c>
      <c r="G859" s="150">
        <v>78</v>
      </c>
      <c r="H859" s="152">
        <v>26.345623016357422</v>
      </c>
      <c r="I859" s="150">
        <v>4.6082949265837669E-3</v>
      </c>
      <c r="J859" s="150">
        <v>6.9124422967433929E-2</v>
      </c>
      <c r="K859" s="150">
        <v>4.4999999999999998E-2</v>
      </c>
      <c r="L859" s="150">
        <v>4.6082949308756003E-3</v>
      </c>
      <c r="M859" s="150">
        <v>0</v>
      </c>
      <c r="N859" s="150">
        <v>4.0787038803100586</v>
      </c>
      <c r="O859" s="150">
        <v>35</v>
      </c>
    </row>
    <row r="860" spans="1:15" x14ac:dyDescent="0.45">
      <c r="A860" t="s">
        <v>68</v>
      </c>
      <c r="B860" s="150">
        <v>2020</v>
      </c>
      <c r="C860" t="s">
        <v>3523</v>
      </c>
      <c r="D860" t="s">
        <v>3561</v>
      </c>
      <c r="E860" t="s">
        <v>267</v>
      </c>
      <c r="F860" s="152">
        <v>0</v>
      </c>
      <c r="G860" s="150">
        <v>0</v>
      </c>
      <c r="H860" s="152"/>
      <c r="I860" s="150">
        <v>0</v>
      </c>
      <c r="J860" s="150">
        <v>0</v>
      </c>
      <c r="K860" s="150">
        <v>0</v>
      </c>
      <c r="L860" s="150">
        <v>0</v>
      </c>
      <c r="M860" s="150">
        <v>0</v>
      </c>
      <c r="N860" s="150"/>
      <c r="O860" s="150">
        <v>35</v>
      </c>
    </row>
    <row r="861" spans="1:15" x14ac:dyDescent="0.45">
      <c r="A861" t="s">
        <v>68</v>
      </c>
      <c r="B861" s="150">
        <v>2020</v>
      </c>
      <c r="C861" t="s">
        <v>3523</v>
      </c>
      <c r="D861" t="s">
        <v>3562</v>
      </c>
      <c r="E861" t="s">
        <v>267</v>
      </c>
      <c r="F861" s="152">
        <v>2</v>
      </c>
      <c r="G861" s="150">
        <v>0</v>
      </c>
      <c r="H861" s="152">
        <v>0.5</v>
      </c>
      <c r="I861" s="150">
        <v>0</v>
      </c>
      <c r="J861" s="150">
        <v>0</v>
      </c>
      <c r="K861" s="150">
        <v>0</v>
      </c>
      <c r="L861" s="150">
        <v>0</v>
      </c>
      <c r="M861" s="150">
        <v>0</v>
      </c>
      <c r="N861" s="150"/>
      <c r="O861" s="150">
        <v>40</v>
      </c>
    </row>
    <row r="862" spans="1:15" x14ac:dyDescent="0.45">
      <c r="A862" t="s">
        <v>68</v>
      </c>
      <c r="B862" s="150">
        <v>2020</v>
      </c>
      <c r="C862" t="s">
        <v>3524</v>
      </c>
      <c r="D862" t="s">
        <v>3563</v>
      </c>
      <c r="E862" t="s">
        <v>267</v>
      </c>
      <c r="F862" s="152">
        <v>44</v>
      </c>
      <c r="G862" s="150">
        <v>16</v>
      </c>
      <c r="H862" s="152">
        <v>28.431818008422852</v>
      </c>
      <c r="I862" s="150">
        <v>0</v>
      </c>
      <c r="J862" s="150">
        <v>2.5641025975346565E-2</v>
      </c>
      <c r="K862" s="150">
        <v>2.5641025641025599E-2</v>
      </c>
      <c r="L862" s="150">
        <v>0</v>
      </c>
      <c r="M862" s="150">
        <v>0</v>
      </c>
      <c r="N862" s="150">
        <v>4.1025643348693848</v>
      </c>
      <c r="O862" s="150">
        <v>40</v>
      </c>
    </row>
    <row r="863" spans="1:15" x14ac:dyDescent="0.45">
      <c r="A863" t="s">
        <v>69</v>
      </c>
      <c r="B863" s="150">
        <v>2020</v>
      </c>
      <c r="C863" t="s">
        <v>3515</v>
      </c>
      <c r="D863" t="s">
        <v>3526</v>
      </c>
      <c r="E863" t="s">
        <v>107</v>
      </c>
      <c r="F863" s="152">
        <v>0</v>
      </c>
      <c r="G863" s="150">
        <v>0</v>
      </c>
      <c r="H863" s="152"/>
      <c r="I863" s="150">
        <v>0</v>
      </c>
      <c r="J863" s="150">
        <v>0</v>
      </c>
      <c r="K863" s="150">
        <v>0</v>
      </c>
      <c r="L863" s="150">
        <v>0</v>
      </c>
      <c r="M863" s="150">
        <v>0</v>
      </c>
      <c r="N863" s="150"/>
      <c r="O863" s="150">
        <v>70</v>
      </c>
    </row>
    <row r="864" spans="1:15" x14ac:dyDescent="0.45">
      <c r="A864" t="s">
        <v>69</v>
      </c>
      <c r="B864" s="150">
        <v>2020</v>
      </c>
      <c r="C864" t="s">
        <v>3515</v>
      </c>
      <c r="D864" t="s">
        <v>3527</v>
      </c>
      <c r="E864" t="s">
        <v>107</v>
      </c>
      <c r="F864" s="152">
        <v>37.328041076660156</v>
      </c>
      <c r="G864" s="150">
        <v>0</v>
      </c>
      <c r="H864" s="152">
        <v>30.943941116333008</v>
      </c>
      <c r="I864" s="150">
        <v>0</v>
      </c>
      <c r="J864" s="150">
        <v>1.9999999552965164E-2</v>
      </c>
      <c r="K864" s="150">
        <v>0.01</v>
      </c>
      <c r="L864" s="150">
        <v>0.2</v>
      </c>
      <c r="M864" s="150">
        <v>1.71502</v>
      </c>
      <c r="N864" s="150">
        <v>3.9124999046325684</v>
      </c>
      <c r="O864" s="150">
        <v>70</v>
      </c>
    </row>
    <row r="865" spans="1:15" x14ac:dyDescent="0.45">
      <c r="A865" t="s">
        <v>69</v>
      </c>
      <c r="B865" s="150">
        <v>2020</v>
      </c>
      <c r="C865" t="s">
        <v>3515</v>
      </c>
      <c r="D865" t="s">
        <v>3528</v>
      </c>
      <c r="E865" t="s">
        <v>107</v>
      </c>
      <c r="F865" s="152">
        <v>116.23706817626953</v>
      </c>
      <c r="G865" s="150">
        <v>7.954899787902832</v>
      </c>
      <c r="H865" s="152">
        <v>17.215705871582031</v>
      </c>
      <c r="I865" s="150">
        <v>0</v>
      </c>
      <c r="J865" s="150">
        <v>0</v>
      </c>
      <c r="K865" s="150">
        <v>0.01</v>
      </c>
      <c r="L865" s="150">
        <v>0.2</v>
      </c>
      <c r="M865" s="150">
        <v>8.1478899999999985</v>
      </c>
      <c r="N865" s="150">
        <v>4</v>
      </c>
      <c r="O865" s="150">
        <v>45</v>
      </c>
    </row>
    <row r="866" spans="1:15" x14ac:dyDescent="0.45">
      <c r="A866" t="s">
        <v>69</v>
      </c>
      <c r="B866" s="150">
        <v>2020</v>
      </c>
      <c r="C866" t="s">
        <v>3516</v>
      </c>
      <c r="D866" t="s">
        <v>3529</v>
      </c>
      <c r="E866" t="s">
        <v>107</v>
      </c>
      <c r="F866" s="152">
        <v>0</v>
      </c>
      <c r="G866" s="150">
        <v>0</v>
      </c>
      <c r="H866" s="152"/>
      <c r="I866" s="150">
        <v>0</v>
      </c>
      <c r="J866" s="150">
        <v>0</v>
      </c>
      <c r="K866" s="150">
        <v>0</v>
      </c>
      <c r="L866" s="150">
        <v>0</v>
      </c>
      <c r="M866" s="150">
        <v>0</v>
      </c>
      <c r="N866" s="150"/>
      <c r="O866" s="150">
        <v>60</v>
      </c>
    </row>
    <row r="867" spans="1:15" x14ac:dyDescent="0.45">
      <c r="A867" t="s">
        <v>69</v>
      </c>
      <c r="B867" s="150">
        <v>2020</v>
      </c>
      <c r="C867" t="s">
        <v>3516</v>
      </c>
      <c r="D867" t="s">
        <v>3530</v>
      </c>
      <c r="E867" t="s">
        <v>107</v>
      </c>
      <c r="F867" s="152">
        <v>6808.376953125</v>
      </c>
      <c r="G867" s="150">
        <v>206.18807983398438</v>
      </c>
      <c r="H867" s="152">
        <v>38.844921112060547</v>
      </c>
      <c r="I867" s="150">
        <v>9.9999997764825821E-3</v>
      </c>
      <c r="J867" s="150">
        <v>3.9999999105930328E-2</v>
      </c>
      <c r="K867" s="150">
        <v>0.03</v>
      </c>
      <c r="L867" s="150">
        <v>0.2</v>
      </c>
      <c r="M867" s="150">
        <v>27.532849999999989</v>
      </c>
      <c r="N867" s="150">
        <v>3.6124999523162842</v>
      </c>
      <c r="O867" s="150">
        <v>60</v>
      </c>
    </row>
    <row r="868" spans="1:15" x14ac:dyDescent="0.45">
      <c r="A868" t="s">
        <v>69</v>
      </c>
      <c r="B868" s="150">
        <v>2020</v>
      </c>
      <c r="C868" t="s">
        <v>3516</v>
      </c>
      <c r="D868" t="s">
        <v>3531</v>
      </c>
      <c r="E868" t="s">
        <v>107</v>
      </c>
      <c r="F868" s="152">
        <v>8.3590898513793945</v>
      </c>
      <c r="G868" s="150">
        <v>0</v>
      </c>
      <c r="H868" s="152">
        <v>36.121112823486328</v>
      </c>
      <c r="I868" s="150">
        <v>9.9999997764825821E-3</v>
      </c>
      <c r="J868" s="150">
        <v>3.9999999105930328E-2</v>
      </c>
      <c r="K868" s="150">
        <v>0.02</v>
      </c>
      <c r="L868" s="150">
        <v>0.2</v>
      </c>
      <c r="M868" s="150">
        <v>0</v>
      </c>
      <c r="N868" s="150">
        <v>3.5499999523162842</v>
      </c>
      <c r="O868" s="150">
        <v>60</v>
      </c>
    </row>
    <row r="869" spans="1:15" x14ac:dyDescent="0.45">
      <c r="A869" t="s">
        <v>69</v>
      </c>
      <c r="B869" s="150">
        <v>2020</v>
      </c>
      <c r="C869" t="s">
        <v>3569</v>
      </c>
      <c r="D869" t="s">
        <v>3570</v>
      </c>
      <c r="E869" t="s">
        <v>267</v>
      </c>
      <c r="F869" s="152">
        <v>90759</v>
      </c>
      <c r="G869" s="150">
        <v>2210</v>
      </c>
      <c r="H869" s="152">
        <v>40.150493621826172</v>
      </c>
      <c r="I869" s="150">
        <v>2.099999925121665E-3</v>
      </c>
      <c r="J869" s="150">
        <v>4.6000001020729542E-3</v>
      </c>
      <c r="K869" s="150">
        <v>5.0000000000000001E-3</v>
      </c>
      <c r="L869" s="150">
        <v>0</v>
      </c>
      <c r="M869" s="150">
        <v>256</v>
      </c>
      <c r="N869" s="150">
        <v>4.0132999420166016</v>
      </c>
      <c r="O869" s="150">
        <v>60</v>
      </c>
    </row>
    <row r="870" spans="1:15" x14ac:dyDescent="0.45">
      <c r="A870" t="s">
        <v>69</v>
      </c>
      <c r="B870" s="150">
        <v>2020</v>
      </c>
      <c r="C870" t="s">
        <v>3569</v>
      </c>
      <c r="D870" t="s">
        <v>3571</v>
      </c>
      <c r="E870" t="s">
        <v>267</v>
      </c>
      <c r="F870" s="152">
        <v>0</v>
      </c>
      <c r="G870" s="150">
        <v>0</v>
      </c>
      <c r="H870" s="152"/>
      <c r="I870" s="150">
        <v>0</v>
      </c>
      <c r="J870" s="150">
        <v>0</v>
      </c>
      <c r="K870" s="150">
        <v>0</v>
      </c>
      <c r="L870" s="150">
        <v>0</v>
      </c>
      <c r="M870" s="150">
        <v>0</v>
      </c>
      <c r="N870" s="150"/>
      <c r="O870" s="150">
        <v>60</v>
      </c>
    </row>
    <row r="871" spans="1:15" x14ac:dyDescent="0.45">
      <c r="A871" t="s">
        <v>69</v>
      </c>
      <c r="B871" s="150">
        <v>2020</v>
      </c>
      <c r="C871" t="s">
        <v>3569</v>
      </c>
      <c r="D871" t="s">
        <v>3510</v>
      </c>
      <c r="E871" t="s">
        <v>267</v>
      </c>
      <c r="F871" s="152">
        <v>18588</v>
      </c>
      <c r="G871" s="150">
        <v>4259.5</v>
      </c>
      <c r="H871" s="152">
        <v>30.140048980712891</v>
      </c>
      <c r="I871" s="150">
        <v>0.12345679104328156</v>
      </c>
      <c r="J871" s="150">
        <v>0.12479548156261444</v>
      </c>
      <c r="K871" s="150">
        <v>0.12</v>
      </c>
      <c r="L871" s="150">
        <v>0</v>
      </c>
      <c r="M871" s="150">
        <v>323</v>
      </c>
      <c r="N871" s="150">
        <v>3.347463846206665</v>
      </c>
      <c r="O871" s="150">
        <v>45</v>
      </c>
    </row>
    <row r="872" spans="1:15" x14ac:dyDescent="0.45">
      <c r="A872" t="s">
        <v>69</v>
      </c>
      <c r="B872" s="150">
        <v>2020</v>
      </c>
      <c r="C872" t="s">
        <v>3517</v>
      </c>
      <c r="D872" t="s">
        <v>3532</v>
      </c>
      <c r="E872" t="s">
        <v>267</v>
      </c>
      <c r="F872" s="152">
        <v>7</v>
      </c>
      <c r="G872" s="150"/>
      <c r="H872" s="152">
        <v>32.428569793701172</v>
      </c>
      <c r="I872" s="150">
        <v>0</v>
      </c>
      <c r="J872" s="150">
        <v>0</v>
      </c>
      <c r="K872" s="150">
        <v>0</v>
      </c>
      <c r="L872" s="150">
        <v>0</v>
      </c>
      <c r="M872" s="150">
        <v>0</v>
      </c>
      <c r="N872" s="150"/>
      <c r="O872" s="150"/>
    </row>
    <row r="873" spans="1:15" x14ac:dyDescent="0.45">
      <c r="A873" t="s">
        <v>69</v>
      </c>
      <c r="B873" s="150">
        <v>2020</v>
      </c>
      <c r="C873" t="s">
        <v>197</v>
      </c>
      <c r="D873" t="s">
        <v>3533</v>
      </c>
      <c r="E873" t="s">
        <v>267</v>
      </c>
      <c r="F873" s="152">
        <v>15</v>
      </c>
      <c r="G873" s="150">
        <v>0</v>
      </c>
      <c r="H873" s="152">
        <v>2.8571429252624512</v>
      </c>
      <c r="I873" s="150">
        <v>0</v>
      </c>
      <c r="J873" s="150">
        <v>0</v>
      </c>
      <c r="K873" s="150">
        <v>0</v>
      </c>
      <c r="L873" s="150">
        <v>0</v>
      </c>
      <c r="M873" s="150">
        <v>1</v>
      </c>
      <c r="N873" s="150"/>
      <c r="O873" s="150">
        <v>45</v>
      </c>
    </row>
    <row r="874" spans="1:15" x14ac:dyDescent="0.45">
      <c r="A874" t="s">
        <v>69</v>
      </c>
      <c r="B874" s="150">
        <v>2020</v>
      </c>
      <c r="C874" t="s">
        <v>197</v>
      </c>
      <c r="D874" t="s">
        <v>3534</v>
      </c>
      <c r="E874" t="s">
        <v>267</v>
      </c>
      <c r="F874" s="152">
        <v>32</v>
      </c>
      <c r="G874" s="150">
        <v>1</v>
      </c>
      <c r="H874" s="152">
        <v>9.65625</v>
      </c>
      <c r="I874" s="150">
        <v>0</v>
      </c>
      <c r="J874" s="150">
        <v>9.9999997764825821E-3</v>
      </c>
      <c r="K874" s="150">
        <v>0.03</v>
      </c>
      <c r="L874" s="150">
        <v>0</v>
      </c>
      <c r="M874" s="150">
        <v>0</v>
      </c>
      <c r="N874" s="150">
        <v>3.9600000381469727</v>
      </c>
      <c r="O874" s="150">
        <v>40</v>
      </c>
    </row>
    <row r="875" spans="1:15" x14ac:dyDescent="0.45">
      <c r="A875" t="s">
        <v>69</v>
      </c>
      <c r="B875" s="150">
        <v>2020</v>
      </c>
      <c r="C875" t="s">
        <v>197</v>
      </c>
      <c r="D875" t="s">
        <v>3535</v>
      </c>
      <c r="E875" t="s">
        <v>267</v>
      </c>
      <c r="F875" s="152">
        <v>102</v>
      </c>
      <c r="G875" s="150">
        <v>1</v>
      </c>
      <c r="H875" s="152">
        <v>11.36274528503418</v>
      </c>
      <c r="I875" s="150">
        <v>0</v>
      </c>
      <c r="J875" s="150">
        <v>2.9999999329447746E-2</v>
      </c>
      <c r="K875" s="150">
        <v>7.0000000000000007E-2</v>
      </c>
      <c r="L875" s="150">
        <v>0</v>
      </c>
      <c r="M875" s="150">
        <v>0</v>
      </c>
      <c r="N875" s="150">
        <v>3.869999885559082</v>
      </c>
      <c r="O875" s="150">
        <v>40</v>
      </c>
    </row>
    <row r="876" spans="1:15" x14ac:dyDescent="0.45">
      <c r="A876" t="s">
        <v>69</v>
      </c>
      <c r="B876" s="150">
        <v>2020</v>
      </c>
      <c r="C876" t="s">
        <v>197</v>
      </c>
      <c r="D876" t="s">
        <v>3536</v>
      </c>
      <c r="E876" t="s">
        <v>267</v>
      </c>
      <c r="F876" s="152">
        <v>0</v>
      </c>
      <c r="G876" s="150">
        <v>0</v>
      </c>
      <c r="H876" s="152"/>
      <c r="I876" s="150">
        <v>0</v>
      </c>
      <c r="J876" s="150">
        <v>0</v>
      </c>
      <c r="K876" s="150">
        <v>0</v>
      </c>
      <c r="L876" s="150">
        <v>0</v>
      </c>
      <c r="M876" s="150">
        <v>0</v>
      </c>
      <c r="N876" s="150"/>
      <c r="O876" s="150">
        <v>35</v>
      </c>
    </row>
    <row r="877" spans="1:15" x14ac:dyDescent="0.45">
      <c r="A877" t="s">
        <v>69</v>
      </c>
      <c r="B877" s="150">
        <v>2020</v>
      </c>
      <c r="C877" t="s">
        <v>197</v>
      </c>
      <c r="D877" t="s">
        <v>3537</v>
      </c>
      <c r="E877" t="s">
        <v>267</v>
      </c>
      <c r="F877" s="152">
        <v>13798</v>
      </c>
      <c r="G877" s="150">
        <v>2941</v>
      </c>
      <c r="H877" s="152">
        <v>21.78437614440918</v>
      </c>
      <c r="I877" s="150">
        <v>9.9999997764825821E-3</v>
      </c>
      <c r="J877" s="150">
        <v>5.9999998658895493E-2</v>
      </c>
      <c r="K877" s="150">
        <v>0.14000000000000001</v>
      </c>
      <c r="L877" s="150">
        <v>0.25</v>
      </c>
      <c r="M877" s="150">
        <v>1035</v>
      </c>
      <c r="N877" s="150">
        <v>3.6400001049041748</v>
      </c>
      <c r="O877" s="150">
        <v>35</v>
      </c>
    </row>
    <row r="878" spans="1:15" x14ac:dyDescent="0.45">
      <c r="A878" t="s">
        <v>69</v>
      </c>
      <c r="B878" s="150">
        <v>2020</v>
      </c>
      <c r="C878" t="s">
        <v>3518</v>
      </c>
      <c r="D878" t="s">
        <v>3538</v>
      </c>
      <c r="E878" t="s">
        <v>267</v>
      </c>
      <c r="F878" s="152">
        <v>674</v>
      </c>
      <c r="G878" s="150">
        <v>53.5</v>
      </c>
      <c r="H878" s="152">
        <v>19.552238464355469</v>
      </c>
      <c r="I878" s="150">
        <v>0</v>
      </c>
      <c r="J878" s="150">
        <v>9.9999997764825821E-3</v>
      </c>
      <c r="K878" s="150">
        <v>7.0000000000000007E-2</v>
      </c>
      <c r="L878" s="150">
        <v>0</v>
      </c>
      <c r="M878" s="150">
        <v>4</v>
      </c>
      <c r="N878" s="150">
        <v>3.9000000953674316</v>
      </c>
      <c r="O878" s="150">
        <v>45</v>
      </c>
    </row>
    <row r="879" spans="1:15" x14ac:dyDescent="0.45">
      <c r="A879" t="s">
        <v>69</v>
      </c>
      <c r="B879" s="150">
        <v>2020</v>
      </c>
      <c r="C879" t="s">
        <v>3518</v>
      </c>
      <c r="D879" t="s">
        <v>3539</v>
      </c>
      <c r="E879" t="s">
        <v>267</v>
      </c>
      <c r="F879" s="152">
        <v>10543</v>
      </c>
      <c r="G879" s="150">
        <v>878</v>
      </c>
      <c r="H879" s="152">
        <v>22.454553604125977</v>
      </c>
      <c r="I879" s="150">
        <v>0</v>
      </c>
      <c r="J879" s="150">
        <v>2.9999999329447746E-2</v>
      </c>
      <c r="K879" s="150">
        <v>0.03</v>
      </c>
      <c r="L879" s="150">
        <v>0.2</v>
      </c>
      <c r="M879" s="150">
        <v>36</v>
      </c>
      <c r="N879" s="150">
        <v>3.7874999046325684</v>
      </c>
      <c r="O879" s="150">
        <v>45</v>
      </c>
    </row>
    <row r="880" spans="1:15" x14ac:dyDescent="0.45">
      <c r="A880" t="s">
        <v>69</v>
      </c>
      <c r="B880" s="150">
        <v>2020</v>
      </c>
      <c r="C880" t="s">
        <v>3518</v>
      </c>
      <c r="D880" t="s">
        <v>3540</v>
      </c>
      <c r="E880" t="s">
        <v>267</v>
      </c>
      <c r="F880" s="152">
        <v>72</v>
      </c>
      <c r="G880" s="150">
        <v>0</v>
      </c>
      <c r="H880" s="152">
        <v>11.541666984558105</v>
      </c>
      <c r="I880" s="150">
        <v>0</v>
      </c>
      <c r="J880" s="150">
        <v>0</v>
      </c>
      <c r="K880" s="150">
        <v>0</v>
      </c>
      <c r="L880" s="150">
        <v>0</v>
      </c>
      <c r="M880" s="150">
        <v>0</v>
      </c>
      <c r="N880" s="150">
        <v>4.179999828338623</v>
      </c>
      <c r="O880" s="150">
        <v>45</v>
      </c>
    </row>
    <row r="881" spans="1:15" x14ac:dyDescent="0.45">
      <c r="A881" t="s">
        <v>69</v>
      </c>
      <c r="B881" s="150">
        <v>2020</v>
      </c>
      <c r="C881" t="s">
        <v>3519</v>
      </c>
      <c r="D881" t="s">
        <v>3541</v>
      </c>
      <c r="E881" t="s">
        <v>107</v>
      </c>
      <c r="F881" s="152">
        <v>213.4073486328125</v>
      </c>
      <c r="G881" s="150">
        <v>0</v>
      </c>
      <c r="H881" s="152">
        <v>27.874887466430664</v>
      </c>
      <c r="I881" s="150">
        <v>9.9999997764825821E-3</v>
      </c>
      <c r="J881" s="150">
        <v>3.9999999105930328E-2</v>
      </c>
      <c r="K881" s="150">
        <v>0.02</v>
      </c>
      <c r="L881" s="150">
        <v>0.2</v>
      </c>
      <c r="M881" s="150">
        <v>3.7671399999999999</v>
      </c>
      <c r="N881" s="150">
        <v>3.7999999523162842</v>
      </c>
      <c r="O881" s="150">
        <v>70</v>
      </c>
    </row>
    <row r="882" spans="1:15" x14ac:dyDescent="0.45">
      <c r="A882" t="s">
        <v>69</v>
      </c>
      <c r="B882" s="150">
        <v>2020</v>
      </c>
      <c r="C882" t="s">
        <v>3520</v>
      </c>
      <c r="D882" t="s">
        <v>3542</v>
      </c>
      <c r="E882" t="s">
        <v>107</v>
      </c>
      <c r="F882" s="152">
        <v>845.609130859375</v>
      </c>
      <c r="G882" s="150">
        <v>19.311140060424805</v>
      </c>
      <c r="H882" s="152">
        <v>39.546852111816406</v>
      </c>
      <c r="I882" s="150">
        <v>9.9999997764825821E-3</v>
      </c>
      <c r="J882" s="150">
        <v>3.9999999105930328E-2</v>
      </c>
      <c r="K882" s="150">
        <v>0.02</v>
      </c>
      <c r="L882" s="150">
        <v>0.2</v>
      </c>
      <c r="M882" s="150">
        <v>4.6908999999999983</v>
      </c>
      <c r="N882" s="150">
        <v>3.5499999523162842</v>
      </c>
      <c r="O882" s="150">
        <v>60</v>
      </c>
    </row>
    <row r="883" spans="1:15" x14ac:dyDescent="0.45">
      <c r="A883" t="s">
        <v>69</v>
      </c>
      <c r="B883" s="150">
        <v>2020</v>
      </c>
      <c r="C883" t="s">
        <v>3521</v>
      </c>
      <c r="D883" t="s">
        <v>3543</v>
      </c>
      <c r="E883" t="s">
        <v>107</v>
      </c>
      <c r="F883" s="152">
        <v>0</v>
      </c>
      <c r="G883" s="150">
        <v>0</v>
      </c>
      <c r="H883" s="152"/>
      <c r="I883" s="150">
        <v>0</v>
      </c>
      <c r="J883" s="150">
        <v>0</v>
      </c>
      <c r="K883" s="150">
        <v>0</v>
      </c>
      <c r="L883" s="150">
        <v>0</v>
      </c>
      <c r="M883" s="150">
        <v>0</v>
      </c>
      <c r="N883" s="150"/>
      <c r="O883" s="150">
        <v>70</v>
      </c>
    </row>
    <row r="884" spans="1:15" x14ac:dyDescent="0.45">
      <c r="A884" t="s">
        <v>69</v>
      </c>
      <c r="B884" s="150">
        <v>2020</v>
      </c>
      <c r="C884" t="s">
        <v>3521</v>
      </c>
      <c r="D884" t="s">
        <v>3544</v>
      </c>
      <c r="E884" t="s">
        <v>107</v>
      </c>
      <c r="F884" s="152">
        <v>0</v>
      </c>
      <c r="G884" s="150">
        <v>0</v>
      </c>
      <c r="H884" s="152"/>
      <c r="I884" s="150">
        <v>0</v>
      </c>
      <c r="J884" s="150">
        <v>0</v>
      </c>
      <c r="K884" s="150">
        <v>0</v>
      </c>
      <c r="L884" s="150">
        <v>0</v>
      </c>
      <c r="M884" s="150">
        <v>0</v>
      </c>
      <c r="N884" s="150"/>
      <c r="O884" s="150">
        <v>70</v>
      </c>
    </row>
    <row r="885" spans="1:15" x14ac:dyDescent="0.45">
      <c r="A885" t="s">
        <v>69</v>
      </c>
      <c r="B885" s="150">
        <v>2020</v>
      </c>
      <c r="C885" t="s">
        <v>3521</v>
      </c>
      <c r="D885" t="s">
        <v>3545</v>
      </c>
      <c r="E885" t="s">
        <v>107</v>
      </c>
      <c r="F885" s="152">
        <v>0</v>
      </c>
      <c r="G885" s="150">
        <v>0</v>
      </c>
      <c r="H885" s="152"/>
      <c r="I885" s="150">
        <v>0</v>
      </c>
      <c r="J885" s="150">
        <v>0</v>
      </c>
      <c r="K885" s="150">
        <v>0</v>
      </c>
      <c r="L885" s="150">
        <v>0</v>
      </c>
      <c r="M885" s="150">
        <v>0</v>
      </c>
      <c r="N885" s="150"/>
      <c r="O885" s="150">
        <v>70</v>
      </c>
    </row>
    <row r="886" spans="1:15" x14ac:dyDescent="0.45">
      <c r="A886" t="s">
        <v>69</v>
      </c>
      <c r="B886" s="150">
        <v>2020</v>
      </c>
      <c r="C886" t="s">
        <v>3521</v>
      </c>
      <c r="D886" t="s">
        <v>3546</v>
      </c>
      <c r="E886" t="s">
        <v>107</v>
      </c>
      <c r="F886" s="152">
        <v>0</v>
      </c>
      <c r="G886" s="150">
        <v>0</v>
      </c>
      <c r="H886" s="152"/>
      <c r="I886" s="150">
        <v>0</v>
      </c>
      <c r="J886" s="150">
        <v>0</v>
      </c>
      <c r="K886" s="150">
        <v>0</v>
      </c>
      <c r="L886" s="150">
        <v>0</v>
      </c>
      <c r="M886" s="150">
        <v>0</v>
      </c>
      <c r="N886" s="150"/>
      <c r="O886" s="150">
        <v>45</v>
      </c>
    </row>
    <row r="887" spans="1:15" x14ac:dyDescent="0.45">
      <c r="A887" t="s">
        <v>69</v>
      </c>
      <c r="B887" s="150">
        <v>2020</v>
      </c>
      <c r="C887" t="s">
        <v>3521</v>
      </c>
      <c r="D887" t="s">
        <v>3547</v>
      </c>
      <c r="E887" t="s">
        <v>107</v>
      </c>
      <c r="F887" s="152">
        <v>0</v>
      </c>
      <c r="G887" s="150">
        <v>0</v>
      </c>
      <c r="H887" s="152"/>
      <c r="I887" s="150">
        <v>0</v>
      </c>
      <c r="J887" s="150">
        <v>0</v>
      </c>
      <c r="K887" s="150">
        <v>0</v>
      </c>
      <c r="L887" s="150">
        <v>0</v>
      </c>
      <c r="M887" s="150">
        <v>0</v>
      </c>
      <c r="N887" s="150"/>
      <c r="O887" s="150">
        <v>70</v>
      </c>
    </row>
    <row r="888" spans="1:15" x14ac:dyDescent="0.45">
      <c r="A888" t="s">
        <v>69</v>
      </c>
      <c r="B888" s="150">
        <v>2020</v>
      </c>
      <c r="C888" t="s">
        <v>3521</v>
      </c>
      <c r="D888" t="s">
        <v>3548</v>
      </c>
      <c r="E888" t="s">
        <v>107</v>
      </c>
      <c r="F888" s="152">
        <v>0</v>
      </c>
      <c r="G888" s="150">
        <v>0</v>
      </c>
      <c r="H888" s="152"/>
      <c r="I888" s="150">
        <v>0</v>
      </c>
      <c r="J888" s="150">
        <v>0</v>
      </c>
      <c r="K888" s="150">
        <v>0</v>
      </c>
      <c r="L888" s="150">
        <v>0</v>
      </c>
      <c r="M888" s="150">
        <v>0</v>
      </c>
      <c r="N888" s="150"/>
      <c r="O888" s="150">
        <v>70</v>
      </c>
    </row>
    <row r="889" spans="1:15" x14ac:dyDescent="0.45">
      <c r="A889" t="s">
        <v>69</v>
      </c>
      <c r="B889" s="150">
        <v>2020</v>
      </c>
      <c r="C889" t="s">
        <v>3521</v>
      </c>
      <c r="D889" t="s">
        <v>3549</v>
      </c>
      <c r="E889" t="s">
        <v>107</v>
      </c>
      <c r="F889" s="152">
        <v>0.81256997585296631</v>
      </c>
      <c r="G889" s="150">
        <v>0</v>
      </c>
      <c r="H889" s="152">
        <v>34.840335845947266</v>
      </c>
      <c r="I889" s="150">
        <v>0</v>
      </c>
      <c r="J889" s="150">
        <v>0</v>
      </c>
      <c r="K889" s="150">
        <v>0</v>
      </c>
      <c r="L889" s="150">
        <v>0</v>
      </c>
      <c r="M889" s="150">
        <v>0.12573000000000001</v>
      </c>
      <c r="N889" s="150">
        <v>4</v>
      </c>
      <c r="O889" s="150">
        <v>70</v>
      </c>
    </row>
    <row r="890" spans="1:15" x14ac:dyDescent="0.45">
      <c r="A890" t="s">
        <v>69</v>
      </c>
      <c r="B890" s="150">
        <v>2020</v>
      </c>
      <c r="C890" t="s">
        <v>3521</v>
      </c>
      <c r="D890" t="s">
        <v>3550</v>
      </c>
      <c r="E890" t="s">
        <v>107</v>
      </c>
      <c r="F890" s="152">
        <v>11.431909561157227</v>
      </c>
      <c r="G890" s="150">
        <v>0</v>
      </c>
      <c r="H890" s="152">
        <v>10.60552978515625</v>
      </c>
      <c r="I890" s="150">
        <v>0</v>
      </c>
      <c r="J890" s="150">
        <v>0</v>
      </c>
      <c r="K890" s="150">
        <v>0</v>
      </c>
      <c r="L890" s="150">
        <v>0</v>
      </c>
      <c r="M890" s="150">
        <v>1.3339300000000001</v>
      </c>
      <c r="N890" s="150">
        <v>4</v>
      </c>
      <c r="O890" s="150">
        <v>45</v>
      </c>
    </row>
    <row r="891" spans="1:15" x14ac:dyDescent="0.45">
      <c r="A891" t="s">
        <v>69</v>
      </c>
      <c r="B891" s="150">
        <v>2020</v>
      </c>
      <c r="C891" t="s">
        <v>3521</v>
      </c>
      <c r="D891" t="s">
        <v>3551</v>
      </c>
      <c r="E891" t="s">
        <v>107</v>
      </c>
      <c r="F891" s="152">
        <v>0</v>
      </c>
      <c r="G891" s="150">
        <v>0</v>
      </c>
      <c r="H891" s="152"/>
      <c r="I891" s="150">
        <v>0</v>
      </c>
      <c r="J891" s="150">
        <v>0</v>
      </c>
      <c r="K891" s="150">
        <v>0</v>
      </c>
      <c r="L891" s="150">
        <v>0</v>
      </c>
      <c r="M891" s="150">
        <v>0</v>
      </c>
      <c r="N891" s="150"/>
      <c r="O891" s="150">
        <v>70</v>
      </c>
    </row>
    <row r="892" spans="1:15" x14ac:dyDescent="0.45">
      <c r="A892" t="s">
        <v>69</v>
      </c>
      <c r="B892" s="150">
        <v>2020</v>
      </c>
      <c r="C892" t="s">
        <v>3522</v>
      </c>
      <c r="D892" t="s">
        <v>3552</v>
      </c>
      <c r="E892" t="s">
        <v>107</v>
      </c>
      <c r="F892" s="152">
        <v>0</v>
      </c>
      <c r="G892" s="150">
        <v>0</v>
      </c>
      <c r="H892" s="152"/>
      <c r="I892" s="150">
        <v>0</v>
      </c>
      <c r="J892" s="150">
        <v>0</v>
      </c>
      <c r="K892" s="150">
        <v>0</v>
      </c>
      <c r="L892" s="150">
        <v>0</v>
      </c>
      <c r="M892" s="150">
        <v>0</v>
      </c>
      <c r="N892" s="150"/>
      <c r="O892" s="150">
        <v>60</v>
      </c>
    </row>
    <row r="893" spans="1:15" x14ac:dyDescent="0.45">
      <c r="A893" t="s">
        <v>69</v>
      </c>
      <c r="B893" s="150">
        <v>2020</v>
      </c>
      <c r="C893" t="s">
        <v>3522</v>
      </c>
      <c r="D893" t="s">
        <v>3553</v>
      </c>
      <c r="E893" t="s">
        <v>107</v>
      </c>
      <c r="F893" s="152">
        <v>907.4820556640625</v>
      </c>
      <c r="G893" s="150">
        <v>129.00674438476563</v>
      </c>
      <c r="H893" s="152">
        <v>36.561500549316406</v>
      </c>
      <c r="I893" s="150">
        <v>0</v>
      </c>
      <c r="J893" s="150">
        <v>5.000000074505806E-2</v>
      </c>
      <c r="K893" s="150">
        <v>0.05</v>
      </c>
      <c r="L893" s="150">
        <v>0.2</v>
      </c>
      <c r="M893" s="150">
        <v>1.94432</v>
      </c>
      <c r="N893" s="150">
        <v>3.6500000953674316</v>
      </c>
      <c r="O893" s="150">
        <v>60</v>
      </c>
    </row>
    <row r="894" spans="1:15" x14ac:dyDescent="0.45">
      <c r="A894" t="s">
        <v>69</v>
      </c>
      <c r="B894" s="150">
        <v>2020</v>
      </c>
      <c r="C894" t="s">
        <v>3523</v>
      </c>
      <c r="D894" t="s">
        <v>3554</v>
      </c>
      <c r="E894" t="s">
        <v>267</v>
      </c>
      <c r="F894" s="152">
        <v>20</v>
      </c>
      <c r="G894" s="150">
        <v>0</v>
      </c>
      <c r="H894" s="152">
        <v>11.75</v>
      </c>
      <c r="I894" s="150">
        <v>0</v>
      </c>
      <c r="J894" s="150">
        <v>0</v>
      </c>
      <c r="K894" s="150">
        <v>0</v>
      </c>
      <c r="L894" s="150">
        <v>0</v>
      </c>
      <c r="M894" s="150">
        <v>0</v>
      </c>
      <c r="N894" s="150">
        <v>4</v>
      </c>
      <c r="O894" s="150">
        <v>45</v>
      </c>
    </row>
    <row r="895" spans="1:15" x14ac:dyDescent="0.45">
      <c r="A895" t="s">
        <v>69</v>
      </c>
      <c r="B895" s="150">
        <v>2020</v>
      </c>
      <c r="C895" t="s">
        <v>3523</v>
      </c>
      <c r="D895" t="s">
        <v>3555</v>
      </c>
      <c r="E895" t="s">
        <v>267</v>
      </c>
      <c r="F895" s="152">
        <v>30</v>
      </c>
      <c r="G895" s="150">
        <v>3</v>
      </c>
      <c r="H895" s="152">
        <v>20.433332443237305</v>
      </c>
      <c r="I895" s="150">
        <v>0</v>
      </c>
      <c r="J895" s="150">
        <v>5.000000074505806E-2</v>
      </c>
      <c r="K895" s="150">
        <v>0</v>
      </c>
      <c r="L895" s="150">
        <v>0</v>
      </c>
      <c r="M895" s="150">
        <v>0</v>
      </c>
      <c r="N895" s="150">
        <v>3.75</v>
      </c>
      <c r="O895" s="150">
        <v>40</v>
      </c>
    </row>
    <row r="896" spans="1:15" x14ac:dyDescent="0.45">
      <c r="A896" t="s">
        <v>69</v>
      </c>
      <c r="B896" s="150">
        <v>2020</v>
      </c>
      <c r="C896" t="s">
        <v>3523</v>
      </c>
      <c r="D896" t="s">
        <v>3556</v>
      </c>
      <c r="E896" t="s">
        <v>267</v>
      </c>
      <c r="F896" s="152">
        <v>150</v>
      </c>
      <c r="G896" s="150">
        <v>8.5</v>
      </c>
      <c r="H896" s="152">
        <v>15.74666690826416</v>
      </c>
      <c r="I896" s="150">
        <v>0</v>
      </c>
      <c r="J896" s="150">
        <v>7.0000000298023224E-2</v>
      </c>
      <c r="K896" s="150">
        <v>0.04</v>
      </c>
      <c r="L896" s="150">
        <v>0</v>
      </c>
      <c r="M896" s="150">
        <v>0</v>
      </c>
      <c r="N896" s="150">
        <v>3.8399999141693115</v>
      </c>
      <c r="O896" s="150">
        <v>35</v>
      </c>
    </row>
    <row r="897" spans="1:15" x14ac:dyDescent="0.45">
      <c r="A897" t="s">
        <v>69</v>
      </c>
      <c r="B897" s="150">
        <v>2020</v>
      </c>
      <c r="C897" t="s">
        <v>3523</v>
      </c>
      <c r="D897" t="s">
        <v>3557</v>
      </c>
      <c r="E897" t="s">
        <v>267</v>
      </c>
      <c r="F897" s="152">
        <v>47</v>
      </c>
      <c r="G897" s="150">
        <v>1.5</v>
      </c>
      <c r="H897" s="152">
        <v>19.489360809326172</v>
      </c>
      <c r="I897" s="150">
        <v>0</v>
      </c>
      <c r="J897" s="150">
        <v>1.9999999552965164E-2</v>
      </c>
      <c r="K897" s="150">
        <v>0.04</v>
      </c>
      <c r="L897" s="150">
        <v>0</v>
      </c>
      <c r="M897" s="150">
        <v>0</v>
      </c>
      <c r="N897" s="150">
        <v>3.8299999237060547</v>
      </c>
      <c r="O897" s="150">
        <v>35</v>
      </c>
    </row>
    <row r="898" spans="1:15" x14ac:dyDescent="0.45">
      <c r="A898" t="s">
        <v>69</v>
      </c>
      <c r="B898" s="150">
        <v>2020</v>
      </c>
      <c r="C898" t="s">
        <v>3523</v>
      </c>
      <c r="D898" t="s">
        <v>3558</v>
      </c>
      <c r="E898" t="s">
        <v>267</v>
      </c>
      <c r="F898" s="152">
        <v>0</v>
      </c>
      <c r="G898" s="150">
        <v>0</v>
      </c>
      <c r="H898" s="152"/>
      <c r="I898" s="150">
        <v>0</v>
      </c>
      <c r="J898" s="150">
        <v>0</v>
      </c>
      <c r="K898" s="150">
        <v>0</v>
      </c>
      <c r="L898" s="150">
        <v>0</v>
      </c>
      <c r="M898" s="150">
        <v>0</v>
      </c>
      <c r="N898" s="150"/>
      <c r="O898" s="150">
        <v>40</v>
      </c>
    </row>
    <row r="899" spans="1:15" x14ac:dyDescent="0.45">
      <c r="A899" t="s">
        <v>69</v>
      </c>
      <c r="B899" s="150">
        <v>2020</v>
      </c>
      <c r="C899" t="s">
        <v>3523</v>
      </c>
      <c r="D899" t="s">
        <v>3559</v>
      </c>
      <c r="E899" t="s">
        <v>267</v>
      </c>
      <c r="F899" s="152">
        <v>8</v>
      </c>
      <c r="G899" s="150">
        <v>0</v>
      </c>
      <c r="H899" s="152">
        <v>5</v>
      </c>
      <c r="I899" s="150">
        <v>0</v>
      </c>
      <c r="J899" s="150">
        <v>0</v>
      </c>
      <c r="K899" s="150">
        <v>0</v>
      </c>
      <c r="L899" s="150">
        <v>0</v>
      </c>
      <c r="M899" s="150">
        <v>0</v>
      </c>
      <c r="N899" s="150"/>
      <c r="O899" s="150">
        <v>35</v>
      </c>
    </row>
    <row r="900" spans="1:15" x14ac:dyDescent="0.45">
      <c r="A900" t="s">
        <v>69</v>
      </c>
      <c r="B900" s="150">
        <v>2020</v>
      </c>
      <c r="C900" t="s">
        <v>3523</v>
      </c>
      <c r="D900" t="s">
        <v>3560</v>
      </c>
      <c r="E900" t="s">
        <v>267</v>
      </c>
      <c r="F900" s="152">
        <v>294</v>
      </c>
      <c r="G900" s="150">
        <v>58.5</v>
      </c>
      <c r="H900" s="152">
        <v>24.101398468017578</v>
      </c>
      <c r="I900" s="150">
        <v>0</v>
      </c>
      <c r="J900" s="150">
        <v>1.9999999552965164E-2</v>
      </c>
      <c r="K900" s="150">
        <v>0.01</v>
      </c>
      <c r="L900" s="150">
        <v>0</v>
      </c>
      <c r="M900" s="150">
        <v>8</v>
      </c>
      <c r="N900" s="150">
        <v>3.7899999618530273</v>
      </c>
      <c r="O900" s="150">
        <v>35</v>
      </c>
    </row>
    <row r="901" spans="1:15" x14ac:dyDescent="0.45">
      <c r="A901" t="s">
        <v>69</v>
      </c>
      <c r="B901" s="150">
        <v>2020</v>
      </c>
      <c r="C901" t="s">
        <v>3523</v>
      </c>
      <c r="D901" t="s">
        <v>3561</v>
      </c>
      <c r="E901" t="s">
        <v>267</v>
      </c>
      <c r="F901" s="152">
        <v>0</v>
      </c>
      <c r="G901" s="150">
        <v>0</v>
      </c>
      <c r="H901" s="152"/>
      <c r="I901" s="150">
        <v>0</v>
      </c>
      <c r="J901" s="150">
        <v>0</v>
      </c>
      <c r="K901" s="150">
        <v>0</v>
      </c>
      <c r="L901" s="150">
        <v>0</v>
      </c>
      <c r="M901" s="150">
        <v>0</v>
      </c>
      <c r="N901" s="150"/>
      <c r="O901" s="150">
        <v>35</v>
      </c>
    </row>
    <row r="902" spans="1:15" x14ac:dyDescent="0.45">
      <c r="A902" t="s">
        <v>69</v>
      </c>
      <c r="B902" s="150">
        <v>2020</v>
      </c>
      <c r="C902" t="s">
        <v>3523</v>
      </c>
      <c r="D902" t="s">
        <v>3562</v>
      </c>
      <c r="E902" t="s">
        <v>267</v>
      </c>
      <c r="F902" s="152">
        <v>58</v>
      </c>
      <c r="G902" s="150">
        <v>0</v>
      </c>
      <c r="H902" s="152">
        <v>13.758620262145996</v>
      </c>
      <c r="I902" s="150">
        <v>0</v>
      </c>
      <c r="J902" s="150">
        <v>1.9999999552965164E-2</v>
      </c>
      <c r="K902" s="150">
        <v>0.03</v>
      </c>
      <c r="L902" s="150">
        <v>0</v>
      </c>
      <c r="M902" s="150">
        <v>0</v>
      </c>
      <c r="N902" s="150">
        <v>3.9600000381469727</v>
      </c>
      <c r="O902" s="150">
        <v>40</v>
      </c>
    </row>
    <row r="903" spans="1:15" x14ac:dyDescent="0.45">
      <c r="A903" t="s">
        <v>69</v>
      </c>
      <c r="B903" s="150">
        <v>2020</v>
      </c>
      <c r="C903" t="s">
        <v>3524</v>
      </c>
      <c r="D903" t="s">
        <v>3563</v>
      </c>
      <c r="E903" t="s">
        <v>267</v>
      </c>
      <c r="F903" s="152">
        <v>62</v>
      </c>
      <c r="G903" s="150">
        <v>14</v>
      </c>
      <c r="H903" s="152">
        <v>22.822580337524414</v>
      </c>
      <c r="I903" s="150">
        <v>9.9999997764825821E-3</v>
      </c>
      <c r="J903" s="150">
        <v>5.9999998658895493E-2</v>
      </c>
      <c r="K903" s="150">
        <v>0.02</v>
      </c>
      <c r="L903" s="150">
        <v>0</v>
      </c>
      <c r="M903" s="150">
        <v>0</v>
      </c>
      <c r="N903" s="150">
        <v>3.809999942779541</v>
      </c>
      <c r="O903" s="150">
        <v>40</v>
      </c>
    </row>
    <row r="904" spans="1:15" x14ac:dyDescent="0.45">
      <c r="A904" t="s">
        <v>70</v>
      </c>
      <c r="B904" s="150">
        <v>2020</v>
      </c>
      <c r="C904" t="s">
        <v>3515</v>
      </c>
      <c r="D904" t="s">
        <v>3526</v>
      </c>
      <c r="E904" t="s">
        <v>107</v>
      </c>
      <c r="F904" s="152">
        <v>3.6700000762939453</v>
      </c>
      <c r="G904" s="150">
        <v>0</v>
      </c>
      <c r="H904" s="152">
        <v>26.067768096923828</v>
      </c>
      <c r="I904" s="150">
        <v>0</v>
      </c>
      <c r="J904" s="150">
        <v>0</v>
      </c>
      <c r="K904" s="150">
        <v>0</v>
      </c>
      <c r="L904" s="150">
        <v>0</v>
      </c>
      <c r="M904" s="150">
        <v>0</v>
      </c>
      <c r="N904" s="150">
        <v>3</v>
      </c>
      <c r="O904" s="150">
        <v>70</v>
      </c>
    </row>
    <row r="905" spans="1:15" x14ac:dyDescent="0.45">
      <c r="A905" t="s">
        <v>70</v>
      </c>
      <c r="B905" s="150">
        <v>2020</v>
      </c>
      <c r="C905" t="s">
        <v>3515</v>
      </c>
      <c r="D905" t="s">
        <v>3527</v>
      </c>
      <c r="E905" t="s">
        <v>107</v>
      </c>
      <c r="F905" s="152">
        <v>32.130001068115234</v>
      </c>
      <c r="G905" s="150">
        <v>0</v>
      </c>
      <c r="H905" s="152">
        <v>25.538370132446289</v>
      </c>
      <c r="I905" s="150">
        <v>3.6600001156330109E-2</v>
      </c>
      <c r="J905" s="150">
        <v>0.1315000057220459</v>
      </c>
      <c r="K905" s="150">
        <v>0</v>
      </c>
      <c r="L905" s="150">
        <v>0</v>
      </c>
      <c r="M905" s="150">
        <v>0</v>
      </c>
      <c r="N905" s="150">
        <v>3.4677999019622803</v>
      </c>
      <c r="O905" s="150">
        <v>70</v>
      </c>
    </row>
    <row r="906" spans="1:15" x14ac:dyDescent="0.45">
      <c r="A906" t="s">
        <v>70</v>
      </c>
      <c r="B906" s="150">
        <v>2020</v>
      </c>
      <c r="C906" t="s">
        <v>3515</v>
      </c>
      <c r="D906" t="s">
        <v>3528</v>
      </c>
      <c r="E906" t="s">
        <v>107</v>
      </c>
      <c r="F906" s="152">
        <v>181.80999755859375</v>
      </c>
      <c r="G906" s="150">
        <v>0.49500000476837158</v>
      </c>
      <c r="H906" s="152">
        <v>13.854825019836426</v>
      </c>
      <c r="I906" s="150">
        <v>0</v>
      </c>
      <c r="J906" s="150">
        <v>5.0000002374872565E-4</v>
      </c>
      <c r="K906" s="150">
        <v>0</v>
      </c>
      <c r="L906" s="150">
        <v>0</v>
      </c>
      <c r="M906" s="150">
        <v>0</v>
      </c>
      <c r="N906" s="150">
        <v>4.9119000434875488</v>
      </c>
      <c r="O906" s="150">
        <v>45</v>
      </c>
    </row>
    <row r="907" spans="1:15" x14ac:dyDescent="0.45">
      <c r="A907" t="s">
        <v>70</v>
      </c>
      <c r="B907" s="150">
        <v>2020</v>
      </c>
      <c r="C907" t="s">
        <v>3516</v>
      </c>
      <c r="D907" t="s">
        <v>3529</v>
      </c>
      <c r="E907" t="s">
        <v>107</v>
      </c>
      <c r="F907" s="152">
        <v>0</v>
      </c>
      <c r="G907" s="150">
        <v>0</v>
      </c>
      <c r="H907" s="152"/>
      <c r="I907" s="150">
        <v>0</v>
      </c>
      <c r="J907" s="150">
        <v>0</v>
      </c>
      <c r="K907" s="150">
        <v>0</v>
      </c>
      <c r="L907" s="150">
        <v>0</v>
      </c>
      <c r="M907" s="150">
        <v>0</v>
      </c>
      <c r="N907" s="150"/>
      <c r="O907" s="150">
        <v>60</v>
      </c>
    </row>
    <row r="908" spans="1:15" x14ac:dyDescent="0.45">
      <c r="A908" t="s">
        <v>70</v>
      </c>
      <c r="B908" s="150">
        <v>2020</v>
      </c>
      <c r="C908" t="s">
        <v>3516</v>
      </c>
      <c r="D908" t="s">
        <v>3530</v>
      </c>
      <c r="E908" t="s">
        <v>107</v>
      </c>
      <c r="F908" s="152">
        <v>2130.679931640625</v>
      </c>
      <c r="G908" s="150">
        <v>172.1300048828125</v>
      </c>
      <c r="H908" s="152">
        <v>38.731281280517578</v>
      </c>
      <c r="I908" s="150">
        <v>4.1499998420476913E-2</v>
      </c>
      <c r="J908" s="150">
        <v>6.8599998950958252E-2</v>
      </c>
      <c r="K908" s="150">
        <v>2.8199999999999999E-2</v>
      </c>
      <c r="L908" s="150">
        <v>0</v>
      </c>
      <c r="M908" s="150">
        <v>0</v>
      </c>
      <c r="N908" s="150">
        <v>3.8060998916625977</v>
      </c>
      <c r="O908" s="150">
        <v>60</v>
      </c>
    </row>
    <row r="909" spans="1:15" x14ac:dyDescent="0.45">
      <c r="A909" t="s">
        <v>70</v>
      </c>
      <c r="B909" s="150">
        <v>2020</v>
      </c>
      <c r="C909" t="s">
        <v>3516</v>
      </c>
      <c r="D909" t="s">
        <v>3531</v>
      </c>
      <c r="E909" t="s">
        <v>107</v>
      </c>
      <c r="F909" s="152">
        <v>451.05999755859375</v>
      </c>
      <c r="G909" s="150">
        <v>152.72000122070313</v>
      </c>
      <c r="H909" s="152">
        <v>47.916297912597656</v>
      </c>
      <c r="I909" s="150">
        <v>0.21340000629425049</v>
      </c>
      <c r="J909" s="150">
        <v>0.17000000178813934</v>
      </c>
      <c r="K909" s="150">
        <v>4.4299999999999999E-2</v>
      </c>
      <c r="L909" s="150">
        <v>0</v>
      </c>
      <c r="M909" s="150">
        <v>0</v>
      </c>
      <c r="N909" s="150">
        <v>2.9795000553131104</v>
      </c>
      <c r="O909" s="150">
        <v>60</v>
      </c>
    </row>
    <row r="910" spans="1:15" x14ac:dyDescent="0.45">
      <c r="A910" t="s">
        <v>70</v>
      </c>
      <c r="B910" s="150">
        <v>2020</v>
      </c>
      <c r="C910" t="s">
        <v>3569</v>
      </c>
      <c r="D910" t="s">
        <v>3570</v>
      </c>
      <c r="E910" t="s">
        <v>267</v>
      </c>
      <c r="F910" s="152">
        <v>35231</v>
      </c>
      <c r="G910" s="150">
        <v>696</v>
      </c>
      <c r="H910" s="152">
        <v>33.944309234619141</v>
      </c>
      <c r="I910" s="150">
        <v>5.5763117416063324E-5</v>
      </c>
      <c r="J910" s="150">
        <v>2.7379691600799561E-2</v>
      </c>
      <c r="K910" s="150">
        <v>1.11526236547148E-2</v>
      </c>
      <c r="L910" s="150">
        <v>4.9406122790386399E-2</v>
      </c>
      <c r="M910" s="150">
        <v>0</v>
      </c>
      <c r="N910" s="150">
        <v>3.8925323486328125</v>
      </c>
      <c r="O910" s="150">
        <v>60</v>
      </c>
    </row>
    <row r="911" spans="1:15" x14ac:dyDescent="0.45">
      <c r="A911" t="s">
        <v>70</v>
      </c>
      <c r="B911" s="150">
        <v>2020</v>
      </c>
      <c r="C911" t="s">
        <v>3569</v>
      </c>
      <c r="D911" t="s">
        <v>3571</v>
      </c>
      <c r="E911" t="s">
        <v>267</v>
      </c>
      <c r="F911" s="152">
        <v>8</v>
      </c>
      <c r="G911" s="150">
        <v>0</v>
      </c>
      <c r="H911" s="152">
        <v>3.25</v>
      </c>
      <c r="I911" s="150">
        <v>0</v>
      </c>
      <c r="J911" s="150">
        <v>0</v>
      </c>
      <c r="K911" s="150">
        <v>0</v>
      </c>
      <c r="L911" s="150">
        <v>0</v>
      </c>
      <c r="M911" s="150">
        <v>0</v>
      </c>
      <c r="N911" s="150">
        <v>4.25</v>
      </c>
      <c r="O911" s="150">
        <v>60</v>
      </c>
    </row>
    <row r="912" spans="1:15" x14ac:dyDescent="0.45">
      <c r="A912" t="s">
        <v>70</v>
      </c>
      <c r="B912" s="150">
        <v>2020</v>
      </c>
      <c r="C912" t="s">
        <v>3569</v>
      </c>
      <c r="D912" t="s">
        <v>3510</v>
      </c>
      <c r="E912" t="s">
        <v>267</v>
      </c>
      <c r="F912" s="152">
        <v>1283</v>
      </c>
      <c r="G912" s="150">
        <v>522.5</v>
      </c>
      <c r="H912" s="152">
        <v>38.841777801513672</v>
      </c>
      <c r="I912" s="150">
        <v>0</v>
      </c>
      <c r="J912" s="150">
        <v>0.1509101539850235</v>
      </c>
      <c r="K912" s="150">
        <v>0.29359953024075158</v>
      </c>
      <c r="L912" s="150">
        <v>5.8719906048149998E-3</v>
      </c>
      <c r="M912" s="150">
        <v>0</v>
      </c>
      <c r="N912" s="150">
        <v>3.05375075340271</v>
      </c>
      <c r="O912" s="150">
        <v>45</v>
      </c>
    </row>
    <row r="913" spans="1:15" x14ac:dyDescent="0.45">
      <c r="A913" t="s">
        <v>70</v>
      </c>
      <c r="B913" s="150">
        <v>2020</v>
      </c>
      <c r="C913" t="s">
        <v>3517</v>
      </c>
      <c r="D913" t="s">
        <v>3532</v>
      </c>
      <c r="E913" t="s">
        <v>267</v>
      </c>
      <c r="F913" s="152">
        <v>25</v>
      </c>
      <c r="G913" s="150"/>
      <c r="H913" s="152">
        <v>32.759998321533203</v>
      </c>
      <c r="I913" s="150">
        <v>0</v>
      </c>
      <c r="J913" s="150">
        <v>0</v>
      </c>
      <c r="K913" s="150">
        <v>0</v>
      </c>
      <c r="L913" s="150">
        <v>0</v>
      </c>
      <c r="M913" s="150">
        <v>0</v>
      </c>
      <c r="N913" s="150">
        <v>3.5999999046325684</v>
      </c>
      <c r="O913" s="150"/>
    </row>
    <row r="914" spans="1:15" x14ac:dyDescent="0.45">
      <c r="A914" t="s">
        <v>70</v>
      </c>
      <c r="B914" s="150">
        <v>2020</v>
      </c>
      <c r="C914" t="s">
        <v>197</v>
      </c>
      <c r="D914" t="s">
        <v>3533</v>
      </c>
      <c r="E914" t="s">
        <v>267</v>
      </c>
      <c r="F914" s="152">
        <v>0</v>
      </c>
      <c r="G914" s="150">
        <v>0</v>
      </c>
      <c r="H914" s="152"/>
      <c r="I914" s="150">
        <v>0</v>
      </c>
      <c r="J914" s="150">
        <v>0</v>
      </c>
      <c r="K914" s="150">
        <v>0</v>
      </c>
      <c r="L914" s="150">
        <v>0</v>
      </c>
      <c r="M914" s="150">
        <v>0</v>
      </c>
      <c r="N914" s="150"/>
      <c r="O914" s="150">
        <v>45</v>
      </c>
    </row>
    <row r="915" spans="1:15" x14ac:dyDescent="0.45">
      <c r="A915" t="s">
        <v>70</v>
      </c>
      <c r="B915" s="150">
        <v>2020</v>
      </c>
      <c r="C915" t="s">
        <v>197</v>
      </c>
      <c r="D915" t="s">
        <v>3534</v>
      </c>
      <c r="E915" t="s">
        <v>267</v>
      </c>
      <c r="F915" s="152">
        <v>356</v>
      </c>
      <c r="G915" s="150">
        <v>17</v>
      </c>
      <c r="H915" s="152">
        <v>12.755618095397949</v>
      </c>
      <c r="I915" s="150">
        <v>1.3192611746490002E-2</v>
      </c>
      <c r="J915" s="150">
        <v>5.2770450711250305E-3</v>
      </c>
      <c r="K915" s="150">
        <v>1.31926121372032E-2</v>
      </c>
      <c r="L915" s="150">
        <v>7.9155672823219003E-3</v>
      </c>
      <c r="M915" s="150">
        <v>0</v>
      </c>
      <c r="N915" s="150">
        <v>4.0239362716674805</v>
      </c>
      <c r="O915" s="150">
        <v>40</v>
      </c>
    </row>
    <row r="916" spans="1:15" x14ac:dyDescent="0.45">
      <c r="A916" t="s">
        <v>70</v>
      </c>
      <c r="B916" s="150">
        <v>2020</v>
      </c>
      <c r="C916" t="s">
        <v>197</v>
      </c>
      <c r="D916" t="s">
        <v>3535</v>
      </c>
      <c r="E916" t="s">
        <v>267</v>
      </c>
      <c r="F916" s="152">
        <v>200</v>
      </c>
      <c r="G916" s="150">
        <v>0</v>
      </c>
      <c r="H916" s="152">
        <v>10.024999618530273</v>
      </c>
      <c r="I916" s="150">
        <v>0</v>
      </c>
      <c r="J916" s="150">
        <v>0</v>
      </c>
      <c r="K916" s="150">
        <v>5.7471264367816098E-2</v>
      </c>
      <c r="L916" s="150">
        <v>9.1954022988506006E-3</v>
      </c>
      <c r="M916" s="150">
        <v>0</v>
      </c>
      <c r="N916" s="150">
        <v>4.3248257637023926</v>
      </c>
      <c r="O916" s="150">
        <v>40</v>
      </c>
    </row>
    <row r="917" spans="1:15" x14ac:dyDescent="0.45">
      <c r="A917" t="s">
        <v>70</v>
      </c>
      <c r="B917" s="150">
        <v>2020</v>
      </c>
      <c r="C917" t="s">
        <v>197</v>
      </c>
      <c r="D917" t="s">
        <v>3536</v>
      </c>
      <c r="E917" t="s">
        <v>267</v>
      </c>
      <c r="F917" s="152">
        <v>11</v>
      </c>
      <c r="G917" s="150">
        <v>0</v>
      </c>
      <c r="H917" s="152">
        <v>16</v>
      </c>
      <c r="I917" s="150">
        <v>0</v>
      </c>
      <c r="J917" s="150">
        <v>0</v>
      </c>
      <c r="K917" s="150">
        <v>0</v>
      </c>
      <c r="L917" s="150">
        <v>0</v>
      </c>
      <c r="M917" s="150">
        <v>0</v>
      </c>
      <c r="N917" s="150"/>
      <c r="O917" s="150">
        <v>35</v>
      </c>
    </row>
    <row r="918" spans="1:15" x14ac:dyDescent="0.45">
      <c r="A918" t="s">
        <v>70</v>
      </c>
      <c r="B918" s="150">
        <v>2020</v>
      </c>
      <c r="C918" t="s">
        <v>197</v>
      </c>
      <c r="D918" t="s">
        <v>3537</v>
      </c>
      <c r="E918" t="s">
        <v>267</v>
      </c>
      <c r="F918" s="152">
        <v>1399</v>
      </c>
      <c r="G918" s="150">
        <v>339.5</v>
      </c>
      <c r="H918" s="152">
        <v>20.295925140380859</v>
      </c>
      <c r="I918" s="150">
        <v>9.3624010682106018E-2</v>
      </c>
      <c r="J918" s="150">
        <v>0.14304912090301514</v>
      </c>
      <c r="K918" s="150">
        <v>0</v>
      </c>
      <c r="L918" s="150">
        <v>7.9139913394057002E-3</v>
      </c>
      <c r="M918" s="150">
        <v>0</v>
      </c>
      <c r="N918" s="150">
        <v>3.6003913879394531</v>
      </c>
      <c r="O918" s="150">
        <v>35</v>
      </c>
    </row>
    <row r="919" spans="1:15" x14ac:dyDescent="0.45">
      <c r="A919" t="s">
        <v>70</v>
      </c>
      <c r="B919" s="150">
        <v>2020</v>
      </c>
      <c r="C919" t="s">
        <v>3518</v>
      </c>
      <c r="D919" t="s">
        <v>3538</v>
      </c>
      <c r="E919" t="s">
        <v>267</v>
      </c>
      <c r="F919" s="152">
        <v>864</v>
      </c>
      <c r="G919" s="150">
        <v>20</v>
      </c>
      <c r="H919" s="152">
        <v>16.148147583007813</v>
      </c>
      <c r="I919" s="150">
        <v>5.6582421530038118E-4</v>
      </c>
      <c r="J919" s="150">
        <v>5.6582423858344555E-3</v>
      </c>
      <c r="K919" s="150">
        <v>5.658242172765E-4</v>
      </c>
      <c r="L919" s="150">
        <v>1.8106374952848E-2</v>
      </c>
      <c r="M919" s="150">
        <v>0</v>
      </c>
      <c r="N919" s="150">
        <v>3.9366116523742676</v>
      </c>
      <c r="O919" s="150">
        <v>45</v>
      </c>
    </row>
    <row r="920" spans="1:15" x14ac:dyDescent="0.45">
      <c r="A920" t="s">
        <v>70</v>
      </c>
      <c r="B920" s="150">
        <v>2020</v>
      </c>
      <c r="C920" t="s">
        <v>3518</v>
      </c>
      <c r="D920" t="s">
        <v>3539</v>
      </c>
      <c r="E920" t="s">
        <v>267</v>
      </c>
      <c r="F920" s="152">
        <v>5136</v>
      </c>
      <c r="G920" s="150">
        <v>601</v>
      </c>
      <c r="H920" s="152">
        <v>22.57048225402832</v>
      </c>
      <c r="I920" s="150">
        <v>2.3952096235007048E-3</v>
      </c>
      <c r="J920" s="150">
        <v>1.1976048117503524E-3</v>
      </c>
      <c r="K920" s="150">
        <v>2.3952095808382999E-3</v>
      </c>
      <c r="L920" s="150">
        <v>5.9880239520958098E-2</v>
      </c>
      <c r="M920" s="150">
        <v>0</v>
      </c>
      <c r="N920" s="150">
        <v>4.0267515182495117</v>
      </c>
      <c r="O920" s="150">
        <v>45</v>
      </c>
    </row>
    <row r="921" spans="1:15" x14ac:dyDescent="0.45">
      <c r="A921" t="s">
        <v>70</v>
      </c>
      <c r="B921" s="150">
        <v>2020</v>
      </c>
      <c r="C921" t="s">
        <v>3518</v>
      </c>
      <c r="D921" t="s">
        <v>3540</v>
      </c>
      <c r="E921" t="s">
        <v>267</v>
      </c>
      <c r="F921" s="152">
        <v>12</v>
      </c>
      <c r="G921" s="150">
        <v>0</v>
      </c>
      <c r="H921" s="152">
        <v>6.25</v>
      </c>
      <c r="I921" s="150">
        <v>0</v>
      </c>
      <c r="J921" s="150">
        <v>0</v>
      </c>
      <c r="K921" s="150">
        <v>4.8387096774193498E-2</v>
      </c>
      <c r="L921" s="150">
        <v>0</v>
      </c>
      <c r="M921" s="150">
        <v>0</v>
      </c>
      <c r="N921" s="150">
        <v>4.161290168762207</v>
      </c>
      <c r="O921" s="150">
        <v>45</v>
      </c>
    </row>
    <row r="922" spans="1:15" x14ac:dyDescent="0.45">
      <c r="A922" t="s">
        <v>70</v>
      </c>
      <c r="B922" s="150">
        <v>2020</v>
      </c>
      <c r="C922" t="s">
        <v>3519</v>
      </c>
      <c r="D922" t="s">
        <v>3541</v>
      </c>
      <c r="E922" t="s">
        <v>107</v>
      </c>
      <c r="F922" s="152">
        <v>668.3499755859375</v>
      </c>
      <c r="G922" s="150">
        <v>0</v>
      </c>
      <c r="H922" s="152">
        <v>26.55506706237793</v>
      </c>
      <c r="I922" s="150">
        <v>0</v>
      </c>
      <c r="J922" s="150">
        <v>5.1899999380111694E-2</v>
      </c>
      <c r="K922" s="150">
        <v>0</v>
      </c>
      <c r="L922" s="150">
        <v>0</v>
      </c>
      <c r="M922" s="150">
        <v>0</v>
      </c>
      <c r="N922" s="150">
        <v>4.1574001312255859</v>
      </c>
      <c r="O922" s="150">
        <v>70</v>
      </c>
    </row>
    <row r="923" spans="1:15" x14ac:dyDescent="0.45">
      <c r="A923" t="s">
        <v>70</v>
      </c>
      <c r="B923" s="150">
        <v>2020</v>
      </c>
      <c r="C923" t="s">
        <v>3520</v>
      </c>
      <c r="D923" t="s">
        <v>3542</v>
      </c>
      <c r="E923" t="s">
        <v>107</v>
      </c>
      <c r="F923" s="152">
        <v>219.6300048828125</v>
      </c>
      <c r="G923" s="150">
        <v>12.689999580383301</v>
      </c>
      <c r="H923" s="152">
        <v>38.356792449951172</v>
      </c>
      <c r="I923" s="150">
        <v>5.8899998664855957E-2</v>
      </c>
      <c r="J923" s="150">
        <v>0.17649999260902405</v>
      </c>
      <c r="K923" s="150">
        <v>0</v>
      </c>
      <c r="L923" s="150">
        <v>0</v>
      </c>
      <c r="M923" s="150">
        <v>0</v>
      </c>
      <c r="N923" s="150">
        <v>3.0517001152038574</v>
      </c>
      <c r="O923" s="150">
        <v>60</v>
      </c>
    </row>
    <row r="924" spans="1:15" x14ac:dyDescent="0.45">
      <c r="A924" t="s">
        <v>70</v>
      </c>
      <c r="B924" s="150">
        <v>2020</v>
      </c>
      <c r="C924" t="s">
        <v>3521</v>
      </c>
      <c r="D924" t="s">
        <v>3543</v>
      </c>
      <c r="E924" t="s">
        <v>107</v>
      </c>
      <c r="F924" s="152">
        <v>0</v>
      </c>
      <c r="G924" s="150">
        <v>0</v>
      </c>
      <c r="H924" s="152"/>
      <c r="I924" s="150">
        <v>0</v>
      </c>
      <c r="J924" s="150">
        <v>0</v>
      </c>
      <c r="K924" s="150">
        <v>0</v>
      </c>
      <c r="L924" s="150">
        <v>0</v>
      </c>
      <c r="M924" s="150">
        <v>0</v>
      </c>
      <c r="N924" s="150"/>
      <c r="O924" s="150">
        <v>70</v>
      </c>
    </row>
    <row r="925" spans="1:15" x14ac:dyDescent="0.45">
      <c r="A925" t="s">
        <v>70</v>
      </c>
      <c r="B925" s="150">
        <v>2020</v>
      </c>
      <c r="C925" t="s">
        <v>3521</v>
      </c>
      <c r="D925" t="s">
        <v>3544</v>
      </c>
      <c r="E925" t="s">
        <v>107</v>
      </c>
      <c r="F925" s="152">
        <v>0</v>
      </c>
      <c r="G925" s="150">
        <v>0</v>
      </c>
      <c r="H925" s="152"/>
      <c r="I925" s="150">
        <v>0</v>
      </c>
      <c r="J925" s="150">
        <v>0</v>
      </c>
      <c r="K925" s="150">
        <v>0</v>
      </c>
      <c r="L925" s="150">
        <v>0</v>
      </c>
      <c r="M925" s="150">
        <v>0</v>
      </c>
      <c r="N925" s="150"/>
      <c r="O925" s="150">
        <v>70</v>
      </c>
    </row>
    <row r="926" spans="1:15" x14ac:dyDescent="0.45">
      <c r="A926" t="s">
        <v>70</v>
      </c>
      <c r="B926" s="150">
        <v>2020</v>
      </c>
      <c r="C926" t="s">
        <v>3521</v>
      </c>
      <c r="D926" t="s">
        <v>3545</v>
      </c>
      <c r="E926" t="s">
        <v>107</v>
      </c>
      <c r="F926" s="152">
        <v>0</v>
      </c>
      <c r="G926" s="150">
        <v>0</v>
      </c>
      <c r="H926" s="152"/>
      <c r="I926" s="150">
        <v>0</v>
      </c>
      <c r="J926" s="150">
        <v>0</v>
      </c>
      <c r="K926" s="150">
        <v>0</v>
      </c>
      <c r="L926" s="150">
        <v>0</v>
      </c>
      <c r="M926" s="150">
        <v>0</v>
      </c>
      <c r="N926" s="150"/>
      <c r="O926" s="150">
        <v>70</v>
      </c>
    </row>
    <row r="927" spans="1:15" x14ac:dyDescent="0.45">
      <c r="A927" t="s">
        <v>70</v>
      </c>
      <c r="B927" s="150">
        <v>2020</v>
      </c>
      <c r="C927" t="s">
        <v>3521</v>
      </c>
      <c r="D927" t="s">
        <v>3546</v>
      </c>
      <c r="E927" t="s">
        <v>107</v>
      </c>
      <c r="F927" s="152">
        <v>0</v>
      </c>
      <c r="G927" s="150">
        <v>0</v>
      </c>
      <c r="H927" s="152"/>
      <c r="I927" s="150">
        <v>0</v>
      </c>
      <c r="J927" s="150">
        <v>0</v>
      </c>
      <c r="K927" s="150">
        <v>0</v>
      </c>
      <c r="L927" s="150">
        <v>0</v>
      </c>
      <c r="M927" s="150">
        <v>0</v>
      </c>
      <c r="N927" s="150"/>
      <c r="O927" s="150">
        <v>45</v>
      </c>
    </row>
    <row r="928" spans="1:15" x14ac:dyDescent="0.45">
      <c r="A928" t="s">
        <v>70</v>
      </c>
      <c r="B928" s="150">
        <v>2020</v>
      </c>
      <c r="C928" t="s">
        <v>3521</v>
      </c>
      <c r="D928" t="s">
        <v>3547</v>
      </c>
      <c r="E928" t="s">
        <v>107</v>
      </c>
      <c r="F928" s="152">
        <v>0</v>
      </c>
      <c r="G928" s="150">
        <v>0</v>
      </c>
      <c r="H928" s="152"/>
      <c r="I928" s="150">
        <v>0</v>
      </c>
      <c r="J928" s="150">
        <v>0</v>
      </c>
      <c r="K928" s="150">
        <v>0</v>
      </c>
      <c r="L928" s="150">
        <v>0</v>
      </c>
      <c r="M928" s="150">
        <v>0</v>
      </c>
      <c r="N928" s="150"/>
      <c r="O928" s="150">
        <v>70</v>
      </c>
    </row>
    <row r="929" spans="1:15" x14ac:dyDescent="0.45">
      <c r="A929" t="s">
        <v>70</v>
      </c>
      <c r="B929" s="150">
        <v>2020</v>
      </c>
      <c r="C929" t="s">
        <v>3521</v>
      </c>
      <c r="D929" t="s">
        <v>3548</v>
      </c>
      <c r="E929" t="s">
        <v>107</v>
      </c>
      <c r="F929" s="152">
        <v>0</v>
      </c>
      <c r="G929" s="150">
        <v>0</v>
      </c>
      <c r="H929" s="152"/>
      <c r="I929" s="150">
        <v>0</v>
      </c>
      <c r="J929" s="150">
        <v>0</v>
      </c>
      <c r="K929" s="150">
        <v>0</v>
      </c>
      <c r="L929" s="150">
        <v>0</v>
      </c>
      <c r="M929" s="150">
        <v>0</v>
      </c>
      <c r="N929" s="150"/>
      <c r="O929" s="150">
        <v>70</v>
      </c>
    </row>
    <row r="930" spans="1:15" x14ac:dyDescent="0.45">
      <c r="A930" t="s">
        <v>70</v>
      </c>
      <c r="B930" s="150">
        <v>2020</v>
      </c>
      <c r="C930" t="s">
        <v>3521</v>
      </c>
      <c r="D930" t="s">
        <v>3549</v>
      </c>
      <c r="E930" t="s">
        <v>107</v>
      </c>
      <c r="F930" s="152">
        <v>0</v>
      </c>
      <c r="G930" s="150">
        <v>0</v>
      </c>
      <c r="H930" s="152"/>
      <c r="I930" s="150">
        <v>0</v>
      </c>
      <c r="J930" s="150">
        <v>0</v>
      </c>
      <c r="K930" s="150">
        <v>0</v>
      </c>
      <c r="L930" s="150">
        <v>0</v>
      </c>
      <c r="M930" s="150">
        <v>0</v>
      </c>
      <c r="N930" s="150"/>
      <c r="O930" s="150">
        <v>70</v>
      </c>
    </row>
    <row r="931" spans="1:15" x14ac:dyDescent="0.45">
      <c r="A931" t="s">
        <v>70</v>
      </c>
      <c r="B931" s="150">
        <v>2020</v>
      </c>
      <c r="C931" t="s">
        <v>3521</v>
      </c>
      <c r="D931" t="s">
        <v>3550</v>
      </c>
      <c r="E931" t="s">
        <v>107</v>
      </c>
      <c r="F931" s="152">
        <v>20.840000152587891</v>
      </c>
      <c r="G931" s="150">
        <v>0</v>
      </c>
      <c r="H931" s="152">
        <v>6.7352561950683594</v>
      </c>
      <c r="I931" s="150">
        <v>0</v>
      </c>
      <c r="J931" s="150">
        <v>0</v>
      </c>
      <c r="K931" s="150">
        <v>0</v>
      </c>
      <c r="L931" s="150">
        <v>0</v>
      </c>
      <c r="M931" s="150">
        <v>0</v>
      </c>
      <c r="N931" s="150">
        <v>5</v>
      </c>
      <c r="O931" s="150">
        <v>45</v>
      </c>
    </row>
    <row r="932" spans="1:15" x14ac:dyDescent="0.45">
      <c r="A932" t="s">
        <v>70</v>
      </c>
      <c r="B932" s="150">
        <v>2020</v>
      </c>
      <c r="C932" t="s">
        <v>3521</v>
      </c>
      <c r="D932" t="s">
        <v>3551</v>
      </c>
      <c r="E932" t="s">
        <v>107</v>
      </c>
      <c r="F932" s="152">
        <v>0</v>
      </c>
      <c r="G932" s="150">
        <v>0</v>
      </c>
      <c r="H932" s="152"/>
      <c r="I932" s="150">
        <v>0</v>
      </c>
      <c r="J932" s="150">
        <v>0</v>
      </c>
      <c r="K932" s="150">
        <v>0</v>
      </c>
      <c r="L932" s="150">
        <v>0</v>
      </c>
      <c r="M932" s="150">
        <v>0</v>
      </c>
      <c r="N932" s="150"/>
      <c r="O932" s="150">
        <v>70</v>
      </c>
    </row>
    <row r="933" spans="1:15" x14ac:dyDescent="0.45">
      <c r="A933" t="s">
        <v>70</v>
      </c>
      <c r="B933" s="150">
        <v>2020</v>
      </c>
      <c r="C933" t="s">
        <v>3522</v>
      </c>
      <c r="D933" t="s">
        <v>3552</v>
      </c>
      <c r="E933" t="s">
        <v>107</v>
      </c>
      <c r="F933" s="152">
        <v>55.880001068115234</v>
      </c>
      <c r="G933" s="150">
        <v>0</v>
      </c>
      <c r="H933" s="152">
        <v>35.000095367431641</v>
      </c>
      <c r="I933" s="150">
        <v>0</v>
      </c>
      <c r="J933" s="150">
        <v>0</v>
      </c>
      <c r="K933" s="150">
        <v>0</v>
      </c>
      <c r="L933" s="150">
        <v>0</v>
      </c>
      <c r="M933" s="150">
        <v>0</v>
      </c>
      <c r="N933" s="150">
        <v>4.3909997940063477</v>
      </c>
      <c r="O933" s="150">
        <v>60</v>
      </c>
    </row>
    <row r="934" spans="1:15" x14ac:dyDescent="0.45">
      <c r="A934" t="s">
        <v>70</v>
      </c>
      <c r="B934" s="150">
        <v>2020</v>
      </c>
      <c r="C934" t="s">
        <v>3522</v>
      </c>
      <c r="D934" t="s">
        <v>3553</v>
      </c>
      <c r="E934" t="s">
        <v>107</v>
      </c>
      <c r="F934" s="152">
        <v>313.51998901367188</v>
      </c>
      <c r="G934" s="150">
        <v>5.2899999618530273</v>
      </c>
      <c r="H934" s="152">
        <v>31.418460845947266</v>
      </c>
      <c r="I934" s="150">
        <v>0</v>
      </c>
      <c r="J934" s="150">
        <v>1.8799999728798866E-2</v>
      </c>
      <c r="K934" s="150">
        <v>0</v>
      </c>
      <c r="L934" s="150">
        <v>0</v>
      </c>
      <c r="M934" s="150">
        <v>0</v>
      </c>
      <c r="N934" s="150">
        <v>4.0830998420715332</v>
      </c>
      <c r="O934" s="150">
        <v>60</v>
      </c>
    </row>
    <row r="935" spans="1:15" x14ac:dyDescent="0.45">
      <c r="A935" t="s">
        <v>70</v>
      </c>
      <c r="B935" s="150">
        <v>2020</v>
      </c>
      <c r="C935" t="s">
        <v>3523</v>
      </c>
      <c r="D935" t="s">
        <v>3554</v>
      </c>
      <c r="E935" t="s">
        <v>267</v>
      </c>
      <c r="F935" s="152">
        <v>47</v>
      </c>
      <c r="G935" s="150">
        <v>0</v>
      </c>
      <c r="H935" s="152">
        <v>5.1489362716674805</v>
      </c>
      <c r="I935" s="150">
        <v>0</v>
      </c>
      <c r="J935" s="150">
        <v>0</v>
      </c>
      <c r="K935" s="150">
        <v>0</v>
      </c>
      <c r="L935" s="150">
        <v>0</v>
      </c>
      <c r="M935" s="150">
        <v>0</v>
      </c>
      <c r="N935" s="150">
        <v>4.3667001724243164</v>
      </c>
      <c r="O935" s="150">
        <v>45</v>
      </c>
    </row>
    <row r="936" spans="1:15" x14ac:dyDescent="0.45">
      <c r="A936" t="s">
        <v>70</v>
      </c>
      <c r="B936" s="150">
        <v>2020</v>
      </c>
      <c r="C936" t="s">
        <v>3523</v>
      </c>
      <c r="D936" t="s">
        <v>3555</v>
      </c>
      <c r="E936" t="s">
        <v>267</v>
      </c>
      <c r="F936" s="152">
        <v>43</v>
      </c>
      <c r="G936" s="150">
        <v>1</v>
      </c>
      <c r="H936" s="152">
        <v>15.069766998291016</v>
      </c>
      <c r="I936" s="150">
        <v>0</v>
      </c>
      <c r="J936" s="150">
        <v>0</v>
      </c>
      <c r="K936" s="150">
        <v>0</v>
      </c>
      <c r="L936" s="150">
        <v>0.05</v>
      </c>
      <c r="M936" s="150">
        <v>0</v>
      </c>
      <c r="N936" s="150">
        <v>4.175473690032959</v>
      </c>
      <c r="O936" s="150">
        <v>40</v>
      </c>
    </row>
    <row r="937" spans="1:15" x14ac:dyDescent="0.45">
      <c r="A937" t="s">
        <v>70</v>
      </c>
      <c r="B937" s="150">
        <v>2020</v>
      </c>
      <c r="C937" t="s">
        <v>3523</v>
      </c>
      <c r="D937" t="s">
        <v>3556</v>
      </c>
      <c r="E937" t="s">
        <v>267</v>
      </c>
      <c r="F937" s="152">
        <v>111</v>
      </c>
      <c r="G937" s="150">
        <v>31</v>
      </c>
      <c r="H937" s="152">
        <v>19.756755828857422</v>
      </c>
      <c r="I937" s="150">
        <v>0</v>
      </c>
      <c r="J937" s="150">
        <v>0</v>
      </c>
      <c r="K937" s="150">
        <v>0</v>
      </c>
      <c r="L937" s="150">
        <v>0</v>
      </c>
      <c r="M937" s="150">
        <v>0</v>
      </c>
      <c r="N937" s="150">
        <v>4.1111111640930176</v>
      </c>
      <c r="O937" s="150">
        <v>35</v>
      </c>
    </row>
    <row r="938" spans="1:15" x14ac:dyDescent="0.45">
      <c r="A938" t="s">
        <v>70</v>
      </c>
      <c r="B938" s="150">
        <v>2020</v>
      </c>
      <c r="C938" t="s">
        <v>3523</v>
      </c>
      <c r="D938" t="s">
        <v>3557</v>
      </c>
      <c r="E938" t="s">
        <v>267</v>
      </c>
      <c r="F938" s="152">
        <v>0</v>
      </c>
      <c r="G938" s="150">
        <v>0</v>
      </c>
      <c r="H938" s="152"/>
      <c r="I938" s="150">
        <v>0</v>
      </c>
      <c r="J938" s="150">
        <v>0.1388888955116272</v>
      </c>
      <c r="K938" s="150">
        <v>0</v>
      </c>
      <c r="L938" s="150">
        <v>8.3333333333333301E-2</v>
      </c>
      <c r="M938" s="150">
        <v>0</v>
      </c>
      <c r="N938" s="150">
        <v>3.7878787517547607</v>
      </c>
      <c r="O938" s="150">
        <v>35</v>
      </c>
    </row>
    <row r="939" spans="1:15" x14ac:dyDescent="0.45">
      <c r="A939" t="s">
        <v>70</v>
      </c>
      <c r="B939" s="150">
        <v>2020</v>
      </c>
      <c r="C939" t="s">
        <v>3523</v>
      </c>
      <c r="D939" t="s">
        <v>3558</v>
      </c>
      <c r="E939" t="s">
        <v>267</v>
      </c>
      <c r="F939" s="152">
        <v>0</v>
      </c>
      <c r="G939" s="150">
        <v>0</v>
      </c>
      <c r="H939" s="152"/>
      <c r="I939" s="150">
        <v>0</v>
      </c>
      <c r="J939" s="150">
        <v>0</v>
      </c>
      <c r="K939" s="150">
        <v>0</v>
      </c>
      <c r="L939" s="150">
        <v>0</v>
      </c>
      <c r="M939" s="150">
        <v>0</v>
      </c>
      <c r="N939" s="150"/>
      <c r="O939" s="150">
        <v>40</v>
      </c>
    </row>
    <row r="940" spans="1:15" x14ac:dyDescent="0.45">
      <c r="A940" t="s">
        <v>70</v>
      </c>
      <c r="B940" s="150">
        <v>2020</v>
      </c>
      <c r="C940" t="s">
        <v>3523</v>
      </c>
      <c r="D940" t="s">
        <v>3559</v>
      </c>
      <c r="E940" t="s">
        <v>267</v>
      </c>
      <c r="F940" s="152">
        <v>12</v>
      </c>
      <c r="G940" s="150">
        <v>0</v>
      </c>
      <c r="H940" s="152">
        <v>2</v>
      </c>
      <c r="I940" s="150">
        <v>0</v>
      </c>
      <c r="J940" s="150">
        <v>0</v>
      </c>
      <c r="K940" s="150">
        <v>0</v>
      </c>
      <c r="L940" s="150">
        <v>0</v>
      </c>
      <c r="M940" s="150">
        <v>0</v>
      </c>
      <c r="N940" s="150"/>
      <c r="O940" s="150">
        <v>35</v>
      </c>
    </row>
    <row r="941" spans="1:15" x14ac:dyDescent="0.45">
      <c r="A941" t="s">
        <v>70</v>
      </c>
      <c r="B941" s="150">
        <v>2020</v>
      </c>
      <c r="C941" t="s">
        <v>3523</v>
      </c>
      <c r="D941" t="s">
        <v>3560</v>
      </c>
      <c r="E941" t="s">
        <v>267</v>
      </c>
      <c r="F941" s="152">
        <v>172</v>
      </c>
      <c r="G941" s="150">
        <v>31</v>
      </c>
      <c r="H941" s="152">
        <v>16.168603897094727</v>
      </c>
      <c r="I941" s="150">
        <v>0</v>
      </c>
      <c r="J941" s="150">
        <v>0</v>
      </c>
      <c r="K941" s="150">
        <v>0</v>
      </c>
      <c r="L941" s="150">
        <v>4.7619047619047603E-2</v>
      </c>
      <c r="M941" s="150">
        <v>0</v>
      </c>
      <c r="N941" s="150">
        <v>4.4055557250976563</v>
      </c>
      <c r="O941" s="150">
        <v>35</v>
      </c>
    </row>
    <row r="942" spans="1:15" x14ac:dyDescent="0.45">
      <c r="A942" t="s">
        <v>70</v>
      </c>
      <c r="B942" s="150">
        <v>2020</v>
      </c>
      <c r="C942" t="s">
        <v>3523</v>
      </c>
      <c r="D942" t="s">
        <v>3561</v>
      </c>
      <c r="E942" t="s">
        <v>267</v>
      </c>
      <c r="F942" s="152">
        <v>0</v>
      </c>
      <c r="G942" s="150">
        <v>0</v>
      </c>
      <c r="H942" s="152"/>
      <c r="I942" s="150">
        <v>0</v>
      </c>
      <c r="J942" s="150">
        <v>0</v>
      </c>
      <c r="K942" s="150">
        <v>0</v>
      </c>
      <c r="L942" s="150">
        <v>0</v>
      </c>
      <c r="M942" s="150">
        <v>0</v>
      </c>
      <c r="N942" s="150"/>
      <c r="O942" s="150">
        <v>35</v>
      </c>
    </row>
    <row r="943" spans="1:15" x14ac:dyDescent="0.45">
      <c r="A943" t="s">
        <v>70</v>
      </c>
      <c r="B943" s="150">
        <v>2020</v>
      </c>
      <c r="C943" t="s">
        <v>3523</v>
      </c>
      <c r="D943" t="s">
        <v>3562</v>
      </c>
      <c r="E943" t="s">
        <v>267</v>
      </c>
      <c r="F943" s="152">
        <v>8</v>
      </c>
      <c r="G943" s="150">
        <v>0</v>
      </c>
      <c r="H943" s="152">
        <v>13.875</v>
      </c>
      <c r="I943" s="150">
        <v>0</v>
      </c>
      <c r="J943" s="150">
        <v>0.28571429848670959</v>
      </c>
      <c r="K943" s="150">
        <v>0</v>
      </c>
      <c r="L943" s="150">
        <v>0</v>
      </c>
      <c r="M943" s="150">
        <v>0</v>
      </c>
      <c r="N943" s="150">
        <v>4.1428570747375488</v>
      </c>
      <c r="O943" s="150">
        <v>40</v>
      </c>
    </row>
    <row r="944" spans="1:15" x14ac:dyDescent="0.45">
      <c r="A944" t="s">
        <v>70</v>
      </c>
      <c r="B944" s="150">
        <v>2020</v>
      </c>
      <c r="C944" t="s">
        <v>3524</v>
      </c>
      <c r="D944" t="s">
        <v>3563</v>
      </c>
      <c r="E944" t="s">
        <v>267</v>
      </c>
      <c r="F944" s="152">
        <v>29</v>
      </c>
      <c r="G944" s="150">
        <v>11</v>
      </c>
      <c r="H944" s="152">
        <v>30.20689582824707</v>
      </c>
      <c r="I944" s="150">
        <v>0</v>
      </c>
      <c r="J944" s="150">
        <v>2.222222276031971E-2</v>
      </c>
      <c r="K944" s="150">
        <v>0</v>
      </c>
      <c r="L944" s="150">
        <v>0.11111111111111099</v>
      </c>
      <c r="M944" s="150">
        <v>0</v>
      </c>
      <c r="N944" s="150">
        <v>3.7999999523162842</v>
      </c>
      <c r="O944" s="150">
        <v>40</v>
      </c>
    </row>
    <row r="945" spans="1:15" x14ac:dyDescent="0.45">
      <c r="A945" t="s">
        <v>71</v>
      </c>
      <c r="B945" s="150">
        <v>2020</v>
      </c>
      <c r="C945" t="s">
        <v>3515</v>
      </c>
      <c r="D945" t="s">
        <v>3526</v>
      </c>
      <c r="E945" t="s">
        <v>107</v>
      </c>
      <c r="F945" s="152">
        <v>0</v>
      </c>
      <c r="G945" s="150">
        <v>0</v>
      </c>
      <c r="H945" s="152"/>
      <c r="I945" s="150">
        <v>0</v>
      </c>
      <c r="J945" s="150">
        <v>0</v>
      </c>
      <c r="K945" s="150">
        <v>0</v>
      </c>
      <c r="L945" s="150">
        <v>0</v>
      </c>
      <c r="M945" s="150">
        <v>0</v>
      </c>
      <c r="N945" s="150"/>
      <c r="O945" s="150">
        <v>70</v>
      </c>
    </row>
    <row r="946" spans="1:15" x14ac:dyDescent="0.45">
      <c r="A946" t="s">
        <v>71</v>
      </c>
      <c r="B946" s="150">
        <v>2020</v>
      </c>
      <c r="C946" t="s">
        <v>3515</v>
      </c>
      <c r="D946" t="s">
        <v>3527</v>
      </c>
      <c r="E946" t="s">
        <v>107</v>
      </c>
      <c r="F946" s="152">
        <v>301.536376953125</v>
      </c>
      <c r="G946" s="150">
        <v>5.5741138458251953</v>
      </c>
      <c r="H946" s="152">
        <v>30.55201530456543</v>
      </c>
      <c r="I946" s="150">
        <v>0</v>
      </c>
      <c r="J946" s="150">
        <v>0</v>
      </c>
      <c r="K946" s="150">
        <v>2.5000000000000001E-3</v>
      </c>
      <c r="L946" s="150">
        <v>0</v>
      </c>
      <c r="M946" s="150">
        <v>0</v>
      </c>
      <c r="N946" s="150">
        <v>4.941889762878418</v>
      </c>
      <c r="O946" s="150">
        <v>70</v>
      </c>
    </row>
    <row r="947" spans="1:15" x14ac:dyDescent="0.45">
      <c r="A947" t="s">
        <v>71</v>
      </c>
      <c r="B947" s="150">
        <v>2020</v>
      </c>
      <c r="C947" t="s">
        <v>3515</v>
      </c>
      <c r="D947" t="s">
        <v>3528</v>
      </c>
      <c r="E947" t="s">
        <v>107</v>
      </c>
      <c r="F947" s="152">
        <v>540.911376953125</v>
      </c>
      <c r="G947" s="150">
        <v>16.920597076416016</v>
      </c>
      <c r="H947" s="152">
        <v>18.192178726196289</v>
      </c>
      <c r="I947" s="150">
        <v>0</v>
      </c>
      <c r="J947" s="150">
        <v>0</v>
      </c>
      <c r="K947" s="150">
        <v>1.7500000000000002E-2</v>
      </c>
      <c r="L947" s="150">
        <v>0</v>
      </c>
      <c r="M947" s="150">
        <v>0</v>
      </c>
      <c r="N947" s="150">
        <v>4.4587860107421875</v>
      </c>
      <c r="O947" s="150">
        <v>45</v>
      </c>
    </row>
    <row r="948" spans="1:15" x14ac:dyDescent="0.45">
      <c r="A948" t="s">
        <v>71</v>
      </c>
      <c r="B948" s="150">
        <v>2020</v>
      </c>
      <c r="C948" t="s">
        <v>3516</v>
      </c>
      <c r="D948" t="s">
        <v>3529</v>
      </c>
      <c r="E948" t="s">
        <v>107</v>
      </c>
      <c r="F948" s="152">
        <v>11.559245109558105</v>
      </c>
      <c r="G948" s="150">
        <v>1.5428750514984131</v>
      </c>
      <c r="H948" s="152">
        <v>47.452484130859375</v>
      </c>
      <c r="I948" s="150">
        <v>0</v>
      </c>
      <c r="J948" s="150">
        <v>0</v>
      </c>
      <c r="K948" s="150">
        <v>0</v>
      </c>
      <c r="L948" s="150">
        <v>0</v>
      </c>
      <c r="M948" s="150">
        <v>0</v>
      </c>
      <c r="N948" s="150">
        <v>5</v>
      </c>
      <c r="O948" s="150">
        <v>60</v>
      </c>
    </row>
    <row r="949" spans="1:15" x14ac:dyDescent="0.45">
      <c r="A949" t="s">
        <v>71</v>
      </c>
      <c r="B949" s="150">
        <v>2020</v>
      </c>
      <c r="C949" t="s">
        <v>3516</v>
      </c>
      <c r="D949" t="s">
        <v>3530</v>
      </c>
      <c r="E949" t="s">
        <v>107</v>
      </c>
      <c r="F949" s="152">
        <v>3778.126953125</v>
      </c>
      <c r="G949" s="150">
        <v>411.36203002929688</v>
      </c>
      <c r="H949" s="152">
        <v>38.850582122802734</v>
      </c>
      <c r="I949" s="150">
        <v>1.9161099568009377E-2</v>
      </c>
      <c r="J949" s="150">
        <v>0.27938100695610046</v>
      </c>
      <c r="K949" s="150">
        <v>0.06</v>
      </c>
      <c r="L949" s="150">
        <v>0</v>
      </c>
      <c r="M949" s="150">
        <v>0</v>
      </c>
      <c r="N949" s="150">
        <v>3.3398902416229248</v>
      </c>
      <c r="O949" s="150">
        <v>60</v>
      </c>
    </row>
    <row r="950" spans="1:15" x14ac:dyDescent="0.45">
      <c r="A950" t="s">
        <v>71</v>
      </c>
      <c r="B950" s="150">
        <v>2020</v>
      </c>
      <c r="C950" t="s">
        <v>3516</v>
      </c>
      <c r="D950" t="s">
        <v>3531</v>
      </c>
      <c r="E950" t="s">
        <v>107</v>
      </c>
      <c r="F950" s="152">
        <v>111.41876983642578</v>
      </c>
      <c r="G950" s="150">
        <v>0.49541199207305908</v>
      </c>
      <c r="H950" s="152">
        <v>47.480018615722656</v>
      </c>
      <c r="I950" s="150">
        <v>0</v>
      </c>
      <c r="J950" s="150">
        <v>0.10000000149011612</v>
      </c>
      <c r="K950" s="150">
        <v>0</v>
      </c>
      <c r="L950" s="150">
        <v>0</v>
      </c>
      <c r="M950" s="150">
        <v>0</v>
      </c>
      <c r="N950" s="150">
        <v>3.5999999046325684</v>
      </c>
      <c r="O950" s="150">
        <v>60</v>
      </c>
    </row>
    <row r="951" spans="1:15" x14ac:dyDescent="0.45">
      <c r="A951" t="s">
        <v>71</v>
      </c>
      <c r="B951" s="150">
        <v>2020</v>
      </c>
      <c r="C951" t="s">
        <v>3569</v>
      </c>
      <c r="D951" t="s">
        <v>3570</v>
      </c>
      <c r="E951" t="s">
        <v>267</v>
      </c>
      <c r="F951" s="152">
        <v>39680</v>
      </c>
      <c r="G951" s="150">
        <v>255</v>
      </c>
      <c r="H951" s="152">
        <v>25.3125</v>
      </c>
      <c r="I951" s="150">
        <v>0</v>
      </c>
      <c r="J951" s="150">
        <v>0</v>
      </c>
      <c r="K951" s="150">
        <v>1E-3</v>
      </c>
      <c r="L951" s="150">
        <v>0</v>
      </c>
      <c r="M951" s="150">
        <v>0</v>
      </c>
      <c r="N951" s="150">
        <v>4.997499942779541</v>
      </c>
      <c r="O951" s="150">
        <v>60</v>
      </c>
    </row>
    <row r="952" spans="1:15" x14ac:dyDescent="0.45">
      <c r="A952" t="s">
        <v>71</v>
      </c>
      <c r="B952" s="150">
        <v>2020</v>
      </c>
      <c r="C952" t="s">
        <v>3569</v>
      </c>
      <c r="D952" t="s">
        <v>3571</v>
      </c>
      <c r="E952" t="s">
        <v>267</v>
      </c>
      <c r="F952" s="152">
        <v>6</v>
      </c>
      <c r="G952" s="150">
        <v>0</v>
      </c>
      <c r="H952" s="152">
        <v>9.5</v>
      </c>
      <c r="I952" s="150">
        <v>0</v>
      </c>
      <c r="J952" s="150">
        <v>0</v>
      </c>
      <c r="K952" s="150">
        <v>0</v>
      </c>
      <c r="L952" s="150">
        <v>0</v>
      </c>
      <c r="M952" s="150">
        <v>0</v>
      </c>
      <c r="N952" s="150">
        <v>5</v>
      </c>
      <c r="O952" s="150">
        <v>60</v>
      </c>
    </row>
    <row r="953" spans="1:15" x14ac:dyDescent="0.45">
      <c r="A953" t="s">
        <v>71</v>
      </c>
      <c r="B953" s="150">
        <v>2020</v>
      </c>
      <c r="C953" t="s">
        <v>3569</v>
      </c>
      <c r="D953" t="s">
        <v>3510</v>
      </c>
      <c r="E953" t="s">
        <v>267</v>
      </c>
      <c r="F953" s="152">
        <v>26352</v>
      </c>
      <c r="G953" s="150">
        <v>10613</v>
      </c>
      <c r="H953" s="152">
        <v>39.081966400146484</v>
      </c>
      <c r="I953" s="150">
        <v>0</v>
      </c>
      <c r="J953" s="150">
        <v>1.6979154897853732E-3</v>
      </c>
      <c r="K953" s="150">
        <v>0.08</v>
      </c>
      <c r="L953" s="150">
        <v>2.6371879628626E-3</v>
      </c>
      <c r="M953" s="150">
        <v>0</v>
      </c>
      <c r="N953" s="150">
        <v>4.6210880279541016</v>
      </c>
      <c r="O953" s="150">
        <v>45</v>
      </c>
    </row>
    <row r="954" spans="1:15" x14ac:dyDescent="0.45">
      <c r="A954" t="s">
        <v>71</v>
      </c>
      <c r="B954" s="150">
        <v>2020</v>
      </c>
      <c r="C954" t="s">
        <v>3517</v>
      </c>
      <c r="D954" t="s">
        <v>3532</v>
      </c>
      <c r="E954" t="s">
        <v>267</v>
      </c>
      <c r="F954" s="152">
        <v>103</v>
      </c>
      <c r="G954" s="150"/>
      <c r="H954" s="152">
        <v>34.902912139892578</v>
      </c>
      <c r="I954" s="150">
        <v>0</v>
      </c>
      <c r="J954" s="150">
        <v>0</v>
      </c>
      <c r="K954" s="150">
        <v>0</v>
      </c>
      <c r="L954" s="150">
        <v>0</v>
      </c>
      <c r="M954" s="150">
        <v>0</v>
      </c>
      <c r="N954" s="150">
        <v>4</v>
      </c>
      <c r="O954" s="150"/>
    </row>
    <row r="955" spans="1:15" x14ac:dyDescent="0.45">
      <c r="A955" t="s">
        <v>71</v>
      </c>
      <c r="B955" s="150">
        <v>2020</v>
      </c>
      <c r="C955" t="s">
        <v>197</v>
      </c>
      <c r="D955" t="s">
        <v>3533</v>
      </c>
      <c r="E955" t="s">
        <v>267</v>
      </c>
      <c r="F955" s="152">
        <v>8</v>
      </c>
      <c r="G955" s="150">
        <v>1</v>
      </c>
      <c r="H955" s="152">
        <v>36.25</v>
      </c>
      <c r="I955" s="150">
        <v>0</v>
      </c>
      <c r="J955" s="150">
        <v>0</v>
      </c>
      <c r="K955" s="150">
        <v>0</v>
      </c>
      <c r="L955" s="150">
        <v>0</v>
      </c>
      <c r="M955" s="150">
        <v>0</v>
      </c>
      <c r="N955" s="150"/>
      <c r="O955" s="150">
        <v>45</v>
      </c>
    </row>
    <row r="956" spans="1:15" x14ac:dyDescent="0.45">
      <c r="A956" t="s">
        <v>71</v>
      </c>
      <c r="B956" s="150">
        <v>2020</v>
      </c>
      <c r="C956" t="s">
        <v>197</v>
      </c>
      <c r="D956" t="s">
        <v>3534</v>
      </c>
      <c r="E956" t="s">
        <v>267</v>
      </c>
      <c r="F956" s="152">
        <v>310</v>
      </c>
      <c r="G956" s="150">
        <v>0</v>
      </c>
      <c r="H956" s="152">
        <v>7.5806450843811035</v>
      </c>
      <c r="I956" s="150">
        <v>0</v>
      </c>
      <c r="J956" s="150">
        <v>6.3670411705970764E-2</v>
      </c>
      <c r="K956" s="150">
        <v>7.4999999999999997E-2</v>
      </c>
      <c r="L956" s="150">
        <v>0</v>
      </c>
      <c r="M956" s="150">
        <v>0</v>
      </c>
      <c r="N956" s="150">
        <v>4.7265915870666504</v>
      </c>
      <c r="O956" s="150">
        <v>40</v>
      </c>
    </row>
    <row r="957" spans="1:15" x14ac:dyDescent="0.45">
      <c r="A957" t="s">
        <v>71</v>
      </c>
      <c r="B957" s="150">
        <v>2020</v>
      </c>
      <c r="C957" t="s">
        <v>197</v>
      </c>
      <c r="D957" t="s">
        <v>3535</v>
      </c>
      <c r="E957" t="s">
        <v>267</v>
      </c>
      <c r="F957" s="152">
        <v>1102</v>
      </c>
      <c r="G957" s="150">
        <v>1</v>
      </c>
      <c r="H957" s="152">
        <v>12.684210777282715</v>
      </c>
      <c r="I957" s="150">
        <v>0</v>
      </c>
      <c r="J957" s="150">
        <v>3.0511811375617981E-2</v>
      </c>
      <c r="K957" s="150">
        <v>0.09</v>
      </c>
      <c r="L957" s="150">
        <v>0</v>
      </c>
      <c r="M957" s="150">
        <v>0</v>
      </c>
      <c r="N957" s="150">
        <v>4.8070979118347168</v>
      </c>
      <c r="O957" s="150">
        <v>40</v>
      </c>
    </row>
    <row r="958" spans="1:15" x14ac:dyDescent="0.45">
      <c r="A958" t="s">
        <v>71</v>
      </c>
      <c r="B958" s="150">
        <v>2020</v>
      </c>
      <c r="C958" t="s">
        <v>197</v>
      </c>
      <c r="D958" t="s">
        <v>3536</v>
      </c>
      <c r="E958" t="s">
        <v>267</v>
      </c>
      <c r="F958" s="152">
        <v>331</v>
      </c>
      <c r="G958" s="150">
        <v>31.5</v>
      </c>
      <c r="H958" s="152">
        <v>19.758308410644531</v>
      </c>
      <c r="I958" s="150">
        <v>0</v>
      </c>
      <c r="J958" s="150">
        <v>2.7000000700354576E-2</v>
      </c>
      <c r="K958" s="150">
        <v>0.09</v>
      </c>
      <c r="L958" s="150">
        <v>0</v>
      </c>
      <c r="M958" s="150">
        <v>0</v>
      </c>
      <c r="N958" s="150">
        <v>4.82830810546875</v>
      </c>
      <c r="O958" s="150">
        <v>35</v>
      </c>
    </row>
    <row r="959" spans="1:15" x14ac:dyDescent="0.45">
      <c r="A959" t="s">
        <v>71</v>
      </c>
      <c r="B959" s="150">
        <v>2020</v>
      </c>
      <c r="C959" t="s">
        <v>197</v>
      </c>
      <c r="D959" t="s">
        <v>3537</v>
      </c>
      <c r="E959" t="s">
        <v>267</v>
      </c>
      <c r="F959" s="152">
        <v>10896</v>
      </c>
      <c r="G959" s="150">
        <v>2389</v>
      </c>
      <c r="H959" s="152">
        <v>21.967531204223633</v>
      </c>
      <c r="I959" s="150">
        <v>5.8986175805330276E-2</v>
      </c>
      <c r="J959" s="150">
        <v>0.1264721006155014</v>
      </c>
      <c r="K959" s="150">
        <v>0.06</v>
      </c>
      <c r="L959" s="150">
        <v>0</v>
      </c>
      <c r="M959" s="150">
        <v>178</v>
      </c>
      <c r="N959" s="150">
        <v>3.4576549530029297</v>
      </c>
      <c r="O959" s="150">
        <v>35</v>
      </c>
    </row>
    <row r="960" spans="1:15" x14ac:dyDescent="0.45">
      <c r="A960" t="s">
        <v>71</v>
      </c>
      <c r="B960" s="150">
        <v>2020</v>
      </c>
      <c r="C960" t="s">
        <v>3518</v>
      </c>
      <c r="D960" t="s">
        <v>3538</v>
      </c>
      <c r="E960" t="s">
        <v>267</v>
      </c>
      <c r="F960" s="152">
        <v>3010</v>
      </c>
      <c r="G960" s="150">
        <v>376</v>
      </c>
      <c r="H960" s="152">
        <v>24.803321838378906</v>
      </c>
      <c r="I960" s="150">
        <v>0</v>
      </c>
      <c r="J960" s="150">
        <v>2.3043036460876465E-2</v>
      </c>
      <c r="K960" s="150">
        <v>0.01</v>
      </c>
      <c r="L960" s="150">
        <v>0</v>
      </c>
      <c r="M960" s="150">
        <v>0</v>
      </c>
      <c r="N960" s="150">
        <v>4.6997494697570801</v>
      </c>
      <c r="O960" s="150">
        <v>45</v>
      </c>
    </row>
    <row r="961" spans="1:15" x14ac:dyDescent="0.45">
      <c r="A961" t="s">
        <v>71</v>
      </c>
      <c r="B961" s="150">
        <v>2020</v>
      </c>
      <c r="C961" t="s">
        <v>3518</v>
      </c>
      <c r="D961" t="s">
        <v>3539</v>
      </c>
      <c r="E961" t="s">
        <v>267</v>
      </c>
      <c r="F961" s="152">
        <v>6971</v>
      </c>
      <c r="G961" s="150">
        <v>1272.5</v>
      </c>
      <c r="H961" s="152">
        <v>26.142160415649414</v>
      </c>
      <c r="I961" s="150">
        <v>0</v>
      </c>
      <c r="J961" s="150">
        <v>0</v>
      </c>
      <c r="K961" s="150">
        <v>0.02</v>
      </c>
      <c r="L961" s="150">
        <v>0</v>
      </c>
      <c r="M961" s="150">
        <v>0</v>
      </c>
      <c r="N961" s="150">
        <v>4.7619109153747559</v>
      </c>
      <c r="O961" s="150">
        <v>45</v>
      </c>
    </row>
    <row r="962" spans="1:15" x14ac:dyDescent="0.45">
      <c r="A962" t="s">
        <v>71</v>
      </c>
      <c r="B962" s="150">
        <v>2020</v>
      </c>
      <c r="C962" t="s">
        <v>3518</v>
      </c>
      <c r="D962" t="s">
        <v>3540</v>
      </c>
      <c r="E962" t="s">
        <v>267</v>
      </c>
      <c r="F962" s="152">
        <v>36</v>
      </c>
      <c r="G962" s="150">
        <v>0.5</v>
      </c>
      <c r="H962" s="152">
        <v>11.30555534362793</v>
      </c>
      <c r="I962" s="150">
        <v>0</v>
      </c>
      <c r="J962" s="150">
        <v>2.9411764815449715E-2</v>
      </c>
      <c r="K962" s="150">
        <v>0</v>
      </c>
      <c r="L962" s="150">
        <v>0</v>
      </c>
      <c r="M962" s="150">
        <v>0</v>
      </c>
      <c r="N962" s="150">
        <v>4.6470589637756348</v>
      </c>
      <c r="O962" s="150">
        <v>45</v>
      </c>
    </row>
    <row r="963" spans="1:15" x14ac:dyDescent="0.45">
      <c r="A963" t="s">
        <v>71</v>
      </c>
      <c r="B963" s="150">
        <v>2020</v>
      </c>
      <c r="C963" t="s">
        <v>3519</v>
      </c>
      <c r="D963" t="s">
        <v>3541</v>
      </c>
      <c r="E963" t="s">
        <v>107</v>
      </c>
      <c r="F963" s="152">
        <v>2837.782958984375</v>
      </c>
      <c r="G963" s="150">
        <v>4.9125142097473145</v>
      </c>
      <c r="H963" s="152">
        <v>32.533000946044922</v>
      </c>
      <c r="I963" s="150">
        <v>1.9701209384948015E-3</v>
      </c>
      <c r="J963" s="150">
        <v>0.29582241177558899</v>
      </c>
      <c r="K963" s="150">
        <v>5.0000000000000001E-3</v>
      </c>
      <c r="L963" s="150">
        <v>0</v>
      </c>
      <c r="M963" s="150">
        <v>0</v>
      </c>
      <c r="N963" s="150">
        <v>3.225426197052002</v>
      </c>
      <c r="O963" s="150">
        <v>70</v>
      </c>
    </row>
    <row r="964" spans="1:15" x14ac:dyDescent="0.45">
      <c r="A964" t="s">
        <v>71</v>
      </c>
      <c r="B964" s="150">
        <v>2020</v>
      </c>
      <c r="C964" t="s">
        <v>3520</v>
      </c>
      <c r="D964" t="s">
        <v>3542</v>
      </c>
      <c r="E964" t="s">
        <v>107</v>
      </c>
      <c r="F964" s="152">
        <v>1235.39599609375</v>
      </c>
      <c r="G964" s="150">
        <v>21.678442001342773</v>
      </c>
      <c r="H964" s="152">
        <v>37.505298614501953</v>
      </c>
      <c r="I964" s="150">
        <v>1.3011237606406212E-3</v>
      </c>
      <c r="J964" s="150">
        <v>0.16029974818229675</v>
      </c>
      <c r="K964" s="150">
        <v>5.0000000000000001E-3</v>
      </c>
      <c r="L964" s="150">
        <v>0</v>
      </c>
      <c r="M964" s="150">
        <v>0</v>
      </c>
      <c r="N964" s="150">
        <v>3.5262660980224609</v>
      </c>
      <c r="O964" s="150">
        <v>60</v>
      </c>
    </row>
    <row r="965" spans="1:15" x14ac:dyDescent="0.45">
      <c r="A965" t="s">
        <v>71</v>
      </c>
      <c r="B965" s="150">
        <v>2020</v>
      </c>
      <c r="C965" t="s">
        <v>3521</v>
      </c>
      <c r="D965" t="s">
        <v>3543</v>
      </c>
      <c r="E965" t="s">
        <v>107</v>
      </c>
      <c r="F965" s="152">
        <v>0</v>
      </c>
      <c r="G965" s="150">
        <v>0</v>
      </c>
      <c r="H965" s="152"/>
      <c r="I965" s="150">
        <v>0</v>
      </c>
      <c r="J965" s="150">
        <v>0</v>
      </c>
      <c r="K965" s="150">
        <v>0</v>
      </c>
      <c r="L965" s="150">
        <v>0</v>
      </c>
      <c r="M965" s="150">
        <v>0</v>
      </c>
      <c r="N965" s="150"/>
      <c r="O965" s="150">
        <v>70</v>
      </c>
    </row>
    <row r="966" spans="1:15" x14ac:dyDescent="0.45">
      <c r="A966" t="s">
        <v>71</v>
      </c>
      <c r="B966" s="150">
        <v>2020</v>
      </c>
      <c r="C966" t="s">
        <v>3521</v>
      </c>
      <c r="D966" t="s">
        <v>3544</v>
      </c>
      <c r="E966" t="s">
        <v>107</v>
      </c>
      <c r="F966" s="152">
        <v>0</v>
      </c>
      <c r="G966" s="150">
        <v>0</v>
      </c>
      <c r="H966" s="152"/>
      <c r="I966" s="150">
        <v>0</v>
      </c>
      <c r="J966" s="150">
        <v>0</v>
      </c>
      <c r="K966" s="150">
        <v>0</v>
      </c>
      <c r="L966" s="150">
        <v>0</v>
      </c>
      <c r="M966" s="150">
        <v>0</v>
      </c>
      <c r="N966" s="150"/>
      <c r="O966" s="150">
        <v>70</v>
      </c>
    </row>
    <row r="967" spans="1:15" x14ac:dyDescent="0.45">
      <c r="A967" t="s">
        <v>71</v>
      </c>
      <c r="B967" s="150">
        <v>2020</v>
      </c>
      <c r="C967" t="s">
        <v>3521</v>
      </c>
      <c r="D967" t="s">
        <v>3545</v>
      </c>
      <c r="E967" t="s">
        <v>107</v>
      </c>
      <c r="F967" s="152">
        <v>0</v>
      </c>
      <c r="G967" s="150">
        <v>0</v>
      </c>
      <c r="H967" s="152"/>
      <c r="I967" s="150">
        <v>0</v>
      </c>
      <c r="J967" s="150">
        <v>0</v>
      </c>
      <c r="K967" s="150">
        <v>0</v>
      </c>
      <c r="L967" s="150">
        <v>0</v>
      </c>
      <c r="M967" s="150">
        <v>0</v>
      </c>
      <c r="N967" s="150"/>
      <c r="O967" s="150">
        <v>70</v>
      </c>
    </row>
    <row r="968" spans="1:15" x14ac:dyDescent="0.45">
      <c r="A968" t="s">
        <v>71</v>
      </c>
      <c r="B968" s="150">
        <v>2020</v>
      </c>
      <c r="C968" t="s">
        <v>3521</v>
      </c>
      <c r="D968" t="s">
        <v>3546</v>
      </c>
      <c r="E968" t="s">
        <v>107</v>
      </c>
      <c r="F968" s="152">
        <v>0</v>
      </c>
      <c r="G968" s="150">
        <v>0</v>
      </c>
      <c r="H968" s="152"/>
      <c r="I968" s="150">
        <v>0</v>
      </c>
      <c r="J968" s="150">
        <v>0</v>
      </c>
      <c r="K968" s="150">
        <v>0</v>
      </c>
      <c r="L968" s="150">
        <v>0</v>
      </c>
      <c r="M968" s="150">
        <v>0</v>
      </c>
      <c r="N968" s="150"/>
      <c r="O968" s="150">
        <v>45</v>
      </c>
    </row>
    <row r="969" spans="1:15" x14ac:dyDescent="0.45">
      <c r="A969" t="s">
        <v>71</v>
      </c>
      <c r="B969" s="150">
        <v>2020</v>
      </c>
      <c r="C969" t="s">
        <v>3521</v>
      </c>
      <c r="D969" t="s">
        <v>3547</v>
      </c>
      <c r="E969" t="s">
        <v>107</v>
      </c>
      <c r="F969" s="152">
        <v>0</v>
      </c>
      <c r="G969" s="150">
        <v>0</v>
      </c>
      <c r="H969" s="152"/>
      <c r="I969" s="150">
        <v>0</v>
      </c>
      <c r="J969" s="150">
        <v>0</v>
      </c>
      <c r="K969" s="150">
        <v>0</v>
      </c>
      <c r="L969" s="150">
        <v>0</v>
      </c>
      <c r="M969" s="150">
        <v>0</v>
      </c>
      <c r="N969" s="150"/>
      <c r="O969" s="150">
        <v>70</v>
      </c>
    </row>
    <row r="970" spans="1:15" x14ac:dyDescent="0.45">
      <c r="A970" t="s">
        <v>71</v>
      </c>
      <c r="B970" s="150">
        <v>2020</v>
      </c>
      <c r="C970" t="s">
        <v>3521</v>
      </c>
      <c r="D970" t="s">
        <v>3548</v>
      </c>
      <c r="E970" t="s">
        <v>107</v>
      </c>
      <c r="F970" s="152">
        <v>0</v>
      </c>
      <c r="G970" s="150">
        <v>0</v>
      </c>
      <c r="H970" s="152"/>
      <c r="I970" s="150">
        <v>0</v>
      </c>
      <c r="J970" s="150">
        <v>0</v>
      </c>
      <c r="K970" s="150">
        <v>0</v>
      </c>
      <c r="L970" s="150">
        <v>0</v>
      </c>
      <c r="M970" s="150">
        <v>0</v>
      </c>
      <c r="N970" s="150"/>
      <c r="O970" s="150">
        <v>70</v>
      </c>
    </row>
    <row r="971" spans="1:15" x14ac:dyDescent="0.45">
      <c r="A971" t="s">
        <v>71</v>
      </c>
      <c r="B971" s="150">
        <v>2020</v>
      </c>
      <c r="C971" t="s">
        <v>3521</v>
      </c>
      <c r="D971" t="s">
        <v>3549</v>
      </c>
      <c r="E971" t="s">
        <v>107</v>
      </c>
      <c r="F971" s="152">
        <v>8.4578685760498047</v>
      </c>
      <c r="G971" s="150">
        <v>0</v>
      </c>
      <c r="H971" s="152">
        <v>42.436897277832031</v>
      </c>
      <c r="I971" s="150">
        <v>0</v>
      </c>
      <c r="J971" s="150">
        <v>0</v>
      </c>
      <c r="K971" s="150">
        <v>0</v>
      </c>
      <c r="L971" s="150">
        <v>0</v>
      </c>
      <c r="M971" s="150">
        <v>0</v>
      </c>
      <c r="N971" s="150">
        <v>4</v>
      </c>
      <c r="O971" s="150">
        <v>70</v>
      </c>
    </row>
    <row r="972" spans="1:15" x14ac:dyDescent="0.45">
      <c r="A972" t="s">
        <v>71</v>
      </c>
      <c r="B972" s="150">
        <v>2020</v>
      </c>
      <c r="C972" t="s">
        <v>3521</v>
      </c>
      <c r="D972" t="s">
        <v>3550</v>
      </c>
      <c r="E972" t="s">
        <v>107</v>
      </c>
      <c r="F972" s="152">
        <v>62.172752380371094</v>
      </c>
      <c r="G972" s="150">
        <v>0.31610849499702454</v>
      </c>
      <c r="H972" s="152">
        <v>13.636509895324707</v>
      </c>
      <c r="I972" s="150">
        <v>0</v>
      </c>
      <c r="J972" s="150">
        <v>0</v>
      </c>
      <c r="K972" s="150">
        <v>0</v>
      </c>
      <c r="L972" s="150">
        <v>0</v>
      </c>
      <c r="M972" s="150">
        <v>0</v>
      </c>
      <c r="N972" s="150">
        <v>4.4800000190734863</v>
      </c>
      <c r="O972" s="150">
        <v>45</v>
      </c>
    </row>
    <row r="973" spans="1:15" x14ac:dyDescent="0.45">
      <c r="A973" t="s">
        <v>71</v>
      </c>
      <c r="B973" s="150">
        <v>2020</v>
      </c>
      <c r="C973" t="s">
        <v>3521</v>
      </c>
      <c r="D973" t="s">
        <v>3551</v>
      </c>
      <c r="E973" t="s">
        <v>107</v>
      </c>
      <c r="F973" s="152">
        <v>0</v>
      </c>
      <c r="G973" s="150">
        <v>0</v>
      </c>
      <c r="H973" s="152"/>
      <c r="I973" s="150">
        <v>0</v>
      </c>
      <c r="J973" s="150">
        <v>0</v>
      </c>
      <c r="K973" s="150">
        <v>0</v>
      </c>
      <c r="L973" s="150">
        <v>0</v>
      </c>
      <c r="M973" s="150">
        <v>0</v>
      </c>
      <c r="N973" s="150"/>
      <c r="O973" s="150">
        <v>70</v>
      </c>
    </row>
    <row r="974" spans="1:15" x14ac:dyDescent="0.45">
      <c r="A974" t="s">
        <v>71</v>
      </c>
      <c r="B974" s="150">
        <v>2020</v>
      </c>
      <c r="C974" t="s">
        <v>3522</v>
      </c>
      <c r="D974" t="s">
        <v>3552</v>
      </c>
      <c r="E974" t="s">
        <v>107</v>
      </c>
      <c r="F974" s="152">
        <v>0</v>
      </c>
      <c r="G974" s="150">
        <v>0</v>
      </c>
      <c r="H974" s="152"/>
      <c r="I974" s="150">
        <v>0</v>
      </c>
      <c r="J974" s="150">
        <v>0</v>
      </c>
      <c r="K974" s="150">
        <v>0</v>
      </c>
      <c r="L974" s="150">
        <v>0</v>
      </c>
      <c r="M974" s="150">
        <v>0</v>
      </c>
      <c r="N974" s="150"/>
      <c r="O974" s="150">
        <v>60</v>
      </c>
    </row>
    <row r="975" spans="1:15" x14ac:dyDescent="0.45">
      <c r="A975" t="s">
        <v>71</v>
      </c>
      <c r="B975" s="150">
        <v>2020</v>
      </c>
      <c r="C975" t="s">
        <v>3522</v>
      </c>
      <c r="D975" t="s">
        <v>3553</v>
      </c>
      <c r="E975" t="s">
        <v>107</v>
      </c>
      <c r="F975" s="152">
        <v>425.6171875</v>
      </c>
      <c r="G975" s="150">
        <v>37.364437103271484</v>
      </c>
      <c r="H975" s="152">
        <v>43.579864501953125</v>
      </c>
      <c r="I975" s="150">
        <v>0</v>
      </c>
      <c r="J975" s="150">
        <v>6.1376702040433884E-2</v>
      </c>
      <c r="K975" s="150">
        <v>0.01</v>
      </c>
      <c r="L975" s="150">
        <v>0</v>
      </c>
      <c r="M975" s="150">
        <v>0</v>
      </c>
      <c r="N975" s="150">
        <v>3.4305787086486816</v>
      </c>
      <c r="O975" s="150">
        <v>60</v>
      </c>
    </row>
    <row r="976" spans="1:15" x14ac:dyDescent="0.45">
      <c r="A976" t="s">
        <v>71</v>
      </c>
      <c r="B976" s="150">
        <v>2020</v>
      </c>
      <c r="C976" t="s">
        <v>3523</v>
      </c>
      <c r="D976" t="s">
        <v>3554</v>
      </c>
      <c r="E976" t="s">
        <v>267</v>
      </c>
      <c r="F976" s="152">
        <v>45</v>
      </c>
      <c r="G976" s="150">
        <v>0</v>
      </c>
      <c r="H976" s="152">
        <v>12.333333015441895</v>
      </c>
      <c r="I976" s="150">
        <v>0</v>
      </c>
      <c r="J976" s="150">
        <v>0</v>
      </c>
      <c r="K976" s="150">
        <v>0</v>
      </c>
      <c r="L976" s="150">
        <v>0</v>
      </c>
      <c r="M976" s="150">
        <v>0</v>
      </c>
      <c r="N976" s="150">
        <v>5</v>
      </c>
      <c r="O976" s="150">
        <v>45</v>
      </c>
    </row>
    <row r="977" spans="1:15" x14ac:dyDescent="0.45">
      <c r="A977" t="s">
        <v>71</v>
      </c>
      <c r="B977" s="150">
        <v>2020</v>
      </c>
      <c r="C977" t="s">
        <v>3523</v>
      </c>
      <c r="D977" t="s">
        <v>3555</v>
      </c>
      <c r="E977" t="s">
        <v>267</v>
      </c>
      <c r="F977" s="152">
        <v>87</v>
      </c>
      <c r="G977" s="150">
        <v>10</v>
      </c>
      <c r="H977" s="152">
        <v>19.816091537475586</v>
      </c>
      <c r="I977" s="150">
        <v>0</v>
      </c>
      <c r="J977" s="150">
        <v>5.000000074505806E-2</v>
      </c>
      <c r="K977" s="150">
        <v>0.1</v>
      </c>
      <c r="L977" s="150">
        <v>0</v>
      </c>
      <c r="M977" s="150">
        <v>0</v>
      </c>
      <c r="N977" s="150">
        <v>4.5250000953674316</v>
      </c>
      <c r="O977" s="150">
        <v>40</v>
      </c>
    </row>
    <row r="978" spans="1:15" x14ac:dyDescent="0.45">
      <c r="A978" t="s">
        <v>71</v>
      </c>
      <c r="B978" s="150">
        <v>2020</v>
      </c>
      <c r="C978" t="s">
        <v>3523</v>
      </c>
      <c r="D978" t="s">
        <v>3556</v>
      </c>
      <c r="E978" t="s">
        <v>267</v>
      </c>
      <c r="F978" s="152">
        <v>286</v>
      </c>
      <c r="G978" s="150">
        <v>33.5</v>
      </c>
      <c r="H978" s="152">
        <v>15.374125480651855</v>
      </c>
      <c r="I978" s="150">
        <v>0</v>
      </c>
      <c r="J978" s="150">
        <v>4.2253520339727402E-2</v>
      </c>
      <c r="K978" s="150">
        <v>0.12</v>
      </c>
      <c r="L978" s="150">
        <v>0</v>
      </c>
      <c r="M978" s="150">
        <v>0</v>
      </c>
      <c r="N978" s="150">
        <v>4.7323942184448242</v>
      </c>
      <c r="O978" s="150">
        <v>35</v>
      </c>
    </row>
    <row r="979" spans="1:15" x14ac:dyDescent="0.45">
      <c r="A979" t="s">
        <v>71</v>
      </c>
      <c r="B979" s="150">
        <v>2020</v>
      </c>
      <c r="C979" t="s">
        <v>3523</v>
      </c>
      <c r="D979" t="s">
        <v>3557</v>
      </c>
      <c r="E979" t="s">
        <v>267</v>
      </c>
      <c r="F979" s="152">
        <v>18</v>
      </c>
      <c r="G979" s="150">
        <v>0</v>
      </c>
      <c r="H979" s="152">
        <v>5</v>
      </c>
      <c r="I979" s="150">
        <v>0</v>
      </c>
      <c r="J979" s="150">
        <v>0</v>
      </c>
      <c r="K979" s="150">
        <v>0</v>
      </c>
      <c r="L979" s="150">
        <v>0</v>
      </c>
      <c r="M979" s="150">
        <v>0</v>
      </c>
      <c r="N979" s="150">
        <v>4.8000001907348633</v>
      </c>
      <c r="O979" s="150">
        <v>35</v>
      </c>
    </row>
    <row r="980" spans="1:15" x14ac:dyDescent="0.45">
      <c r="A980" t="s">
        <v>71</v>
      </c>
      <c r="B980" s="150">
        <v>2020</v>
      </c>
      <c r="C980" t="s">
        <v>3523</v>
      </c>
      <c r="D980" t="s">
        <v>3558</v>
      </c>
      <c r="E980" t="s">
        <v>267</v>
      </c>
      <c r="F980" s="152">
        <v>0</v>
      </c>
      <c r="G980" s="150">
        <v>0</v>
      </c>
      <c r="H980" s="152"/>
      <c r="I980" s="150">
        <v>0</v>
      </c>
      <c r="J980" s="150">
        <v>0</v>
      </c>
      <c r="K980" s="150">
        <v>0</v>
      </c>
      <c r="L980" s="150">
        <v>0</v>
      </c>
      <c r="M980" s="150">
        <v>0</v>
      </c>
      <c r="N980" s="150"/>
      <c r="O980" s="150">
        <v>40</v>
      </c>
    </row>
    <row r="981" spans="1:15" x14ac:dyDescent="0.45">
      <c r="A981" t="s">
        <v>71</v>
      </c>
      <c r="B981" s="150">
        <v>2020</v>
      </c>
      <c r="C981" t="s">
        <v>3523</v>
      </c>
      <c r="D981" t="s">
        <v>3559</v>
      </c>
      <c r="E981" t="s">
        <v>267</v>
      </c>
      <c r="F981" s="152">
        <v>0</v>
      </c>
      <c r="G981" s="150">
        <v>0</v>
      </c>
      <c r="H981" s="152"/>
      <c r="I981" s="150">
        <v>0</v>
      </c>
      <c r="J981" s="150">
        <v>0</v>
      </c>
      <c r="K981" s="150">
        <v>0</v>
      </c>
      <c r="L981" s="150">
        <v>0</v>
      </c>
      <c r="M981" s="150">
        <v>0</v>
      </c>
      <c r="N981" s="150"/>
      <c r="O981" s="150">
        <v>35</v>
      </c>
    </row>
    <row r="982" spans="1:15" x14ac:dyDescent="0.45">
      <c r="A982" t="s">
        <v>71</v>
      </c>
      <c r="B982" s="150">
        <v>2020</v>
      </c>
      <c r="C982" t="s">
        <v>3523</v>
      </c>
      <c r="D982" t="s">
        <v>3560</v>
      </c>
      <c r="E982" t="s">
        <v>267</v>
      </c>
      <c r="F982" s="152">
        <v>232</v>
      </c>
      <c r="G982" s="150">
        <v>105</v>
      </c>
      <c r="H982" s="152">
        <v>28.870689392089844</v>
      </c>
      <c r="I982" s="150">
        <v>0</v>
      </c>
      <c r="J982" s="150">
        <v>0</v>
      </c>
      <c r="K982" s="150">
        <v>0</v>
      </c>
      <c r="L982" s="150">
        <v>0</v>
      </c>
      <c r="M982" s="150">
        <v>0</v>
      </c>
      <c r="N982" s="150"/>
      <c r="O982" s="150">
        <v>35</v>
      </c>
    </row>
    <row r="983" spans="1:15" x14ac:dyDescent="0.45">
      <c r="A983" t="s">
        <v>71</v>
      </c>
      <c r="B983" s="150">
        <v>2020</v>
      </c>
      <c r="C983" t="s">
        <v>3523</v>
      </c>
      <c r="D983" t="s">
        <v>3561</v>
      </c>
      <c r="E983" t="s">
        <v>267</v>
      </c>
      <c r="F983" s="152">
        <v>0</v>
      </c>
      <c r="G983" s="150">
        <v>0</v>
      </c>
      <c r="H983" s="152"/>
      <c r="I983" s="150">
        <v>0</v>
      </c>
      <c r="J983" s="150">
        <v>0</v>
      </c>
      <c r="K983" s="150">
        <v>0</v>
      </c>
      <c r="L983" s="150">
        <v>0</v>
      </c>
      <c r="M983" s="150">
        <v>0</v>
      </c>
      <c r="N983" s="150"/>
      <c r="O983" s="150">
        <v>35</v>
      </c>
    </row>
    <row r="984" spans="1:15" x14ac:dyDescent="0.45">
      <c r="A984" t="s">
        <v>71</v>
      </c>
      <c r="B984" s="150">
        <v>2020</v>
      </c>
      <c r="C984" t="s">
        <v>3523</v>
      </c>
      <c r="D984" t="s">
        <v>3562</v>
      </c>
      <c r="E984" t="s">
        <v>267</v>
      </c>
      <c r="F984" s="152">
        <v>0</v>
      </c>
      <c r="G984" s="150">
        <v>0</v>
      </c>
      <c r="H984" s="152"/>
      <c r="I984" s="150">
        <v>0</v>
      </c>
      <c r="J984" s="150">
        <v>0</v>
      </c>
      <c r="K984" s="150">
        <v>0</v>
      </c>
      <c r="L984" s="150">
        <v>0</v>
      </c>
      <c r="M984" s="150">
        <v>0</v>
      </c>
      <c r="N984" s="150"/>
      <c r="O984" s="150">
        <v>40</v>
      </c>
    </row>
    <row r="985" spans="1:15" x14ac:dyDescent="0.45">
      <c r="A985" t="s">
        <v>71</v>
      </c>
      <c r="B985" s="150">
        <v>2020</v>
      </c>
      <c r="C985" t="s">
        <v>3524</v>
      </c>
      <c r="D985" t="s">
        <v>3563</v>
      </c>
      <c r="E985" t="s">
        <v>267</v>
      </c>
      <c r="F985" s="152">
        <v>61</v>
      </c>
      <c r="G985" s="150">
        <v>28</v>
      </c>
      <c r="H985" s="152">
        <v>32.704917907714844</v>
      </c>
      <c r="I985" s="150">
        <v>0</v>
      </c>
      <c r="J985" s="150">
        <v>0.10769230872392654</v>
      </c>
      <c r="K985" s="150">
        <v>0.1</v>
      </c>
      <c r="L985" s="150">
        <v>0</v>
      </c>
      <c r="M985" s="150">
        <v>0</v>
      </c>
      <c r="N985" s="150">
        <v>4.1692309379577637</v>
      </c>
      <c r="O985" s="150">
        <v>40</v>
      </c>
    </row>
    <row r="986" spans="1:15" x14ac:dyDescent="0.45">
      <c r="A986" t="s">
        <v>72</v>
      </c>
      <c r="B986" s="150">
        <v>2020</v>
      </c>
      <c r="C986" t="s">
        <v>3515</v>
      </c>
      <c r="D986" t="s">
        <v>3526</v>
      </c>
      <c r="E986" t="s">
        <v>107</v>
      </c>
      <c r="F986" s="152">
        <v>8.1359996795654297</v>
      </c>
      <c r="G986" s="150">
        <v>0</v>
      </c>
      <c r="H986" s="152">
        <v>57.179611206054688</v>
      </c>
      <c r="I986" s="150">
        <v>0</v>
      </c>
      <c r="J986" s="150">
        <v>0</v>
      </c>
      <c r="K986" s="150">
        <v>0</v>
      </c>
      <c r="L986" s="150">
        <v>0</v>
      </c>
      <c r="M986" s="150">
        <v>5.4100167284588004E-3</v>
      </c>
      <c r="N986" s="150">
        <v>3.1389107704162598</v>
      </c>
      <c r="O986" s="150">
        <v>70</v>
      </c>
    </row>
    <row r="987" spans="1:15" x14ac:dyDescent="0.45">
      <c r="A987" t="s">
        <v>72</v>
      </c>
      <c r="B987" s="150">
        <v>2020</v>
      </c>
      <c r="C987" t="s">
        <v>3515</v>
      </c>
      <c r="D987" t="s">
        <v>3527</v>
      </c>
      <c r="E987" t="s">
        <v>107</v>
      </c>
      <c r="F987" s="152">
        <v>2183.98388671875</v>
      </c>
      <c r="G987" s="150">
        <v>16.144861221313477</v>
      </c>
      <c r="H987" s="152">
        <v>37.13153076171875</v>
      </c>
      <c r="I987" s="150">
        <v>3.0188022647053003E-3</v>
      </c>
      <c r="J987" s="150">
        <v>1.205879170447588E-2</v>
      </c>
      <c r="K987" s="150">
        <v>1.5077593804916099E-2</v>
      </c>
      <c r="L987" s="150">
        <v>0</v>
      </c>
      <c r="M987" s="150">
        <v>6.1284392977164597</v>
      </c>
      <c r="N987" s="150">
        <v>4.1750202178955078</v>
      </c>
      <c r="O987" s="150">
        <v>70</v>
      </c>
    </row>
    <row r="988" spans="1:15" x14ac:dyDescent="0.45">
      <c r="A988" t="s">
        <v>72</v>
      </c>
      <c r="B988" s="150">
        <v>2020</v>
      </c>
      <c r="C988" t="s">
        <v>3515</v>
      </c>
      <c r="D988" t="s">
        <v>3528</v>
      </c>
      <c r="E988" t="s">
        <v>107</v>
      </c>
      <c r="F988" s="152">
        <v>1560.6434326171875</v>
      </c>
      <c r="G988" s="150">
        <v>8.654963493347168</v>
      </c>
      <c r="H988" s="152">
        <v>12.128515243530273</v>
      </c>
      <c r="I988" s="150">
        <v>4.6705775894224644E-3</v>
      </c>
      <c r="J988" s="150">
        <v>3.9496793760918081E-4</v>
      </c>
      <c r="K988" s="150">
        <v>8.3857442348008009E-3</v>
      </c>
      <c r="L988" s="150">
        <v>0</v>
      </c>
      <c r="M988" s="150">
        <v>5.8764449075311802</v>
      </c>
      <c r="N988" s="150">
        <v>4.7855644226074219</v>
      </c>
      <c r="O988" s="150">
        <v>45</v>
      </c>
    </row>
    <row r="989" spans="1:15" x14ac:dyDescent="0.45">
      <c r="A989" t="s">
        <v>72</v>
      </c>
      <c r="B989" s="150">
        <v>2020</v>
      </c>
      <c r="C989" t="s">
        <v>3516</v>
      </c>
      <c r="D989" t="s">
        <v>3529</v>
      </c>
      <c r="E989" t="s">
        <v>107</v>
      </c>
      <c r="F989" s="152">
        <v>0</v>
      </c>
      <c r="G989" s="150">
        <v>0</v>
      </c>
      <c r="H989" s="152"/>
      <c r="I989" s="150">
        <v>0</v>
      </c>
      <c r="J989" s="150">
        <v>0</v>
      </c>
      <c r="K989" s="150">
        <v>0</v>
      </c>
      <c r="L989" s="150">
        <v>0</v>
      </c>
      <c r="M989" s="150">
        <v>0</v>
      </c>
      <c r="N989" s="150"/>
      <c r="O989" s="150">
        <v>60</v>
      </c>
    </row>
    <row r="990" spans="1:15" x14ac:dyDescent="0.45">
      <c r="A990" t="s">
        <v>72</v>
      </c>
      <c r="B990" s="150">
        <v>2020</v>
      </c>
      <c r="C990" t="s">
        <v>3516</v>
      </c>
      <c r="D990" t="s">
        <v>3530</v>
      </c>
      <c r="E990" t="s">
        <v>107</v>
      </c>
      <c r="F990" s="152">
        <v>3745.7021484375</v>
      </c>
      <c r="G990" s="150">
        <v>147.64382934570313</v>
      </c>
      <c r="H990" s="152">
        <v>38.813777923583984</v>
      </c>
      <c r="I990" s="150">
        <v>0</v>
      </c>
      <c r="J990" s="150">
        <v>0</v>
      </c>
      <c r="K990" s="150">
        <v>1.6067953819029701E-2</v>
      </c>
      <c r="L990" s="150">
        <v>0</v>
      </c>
      <c r="M990" s="150">
        <v>30.1515759999997</v>
      </c>
      <c r="N990" s="150">
        <v>3.2279179096221924</v>
      </c>
      <c r="O990" s="150">
        <v>60</v>
      </c>
    </row>
    <row r="991" spans="1:15" x14ac:dyDescent="0.45">
      <c r="A991" t="s">
        <v>72</v>
      </c>
      <c r="B991" s="150">
        <v>2020</v>
      </c>
      <c r="C991" t="s">
        <v>3516</v>
      </c>
      <c r="D991" t="s">
        <v>3531</v>
      </c>
      <c r="E991" t="s">
        <v>107</v>
      </c>
      <c r="F991" s="152">
        <v>0</v>
      </c>
      <c r="G991" s="150">
        <v>0</v>
      </c>
      <c r="H991" s="152"/>
      <c r="I991" s="150">
        <v>0</v>
      </c>
      <c r="J991" s="150">
        <v>0</v>
      </c>
      <c r="K991" s="150">
        <v>0</v>
      </c>
      <c r="L991" s="150">
        <v>0</v>
      </c>
      <c r="M991" s="150">
        <v>0</v>
      </c>
      <c r="N991" s="150"/>
      <c r="O991" s="150">
        <v>60</v>
      </c>
    </row>
    <row r="992" spans="1:15" x14ac:dyDescent="0.45">
      <c r="A992" t="s">
        <v>72</v>
      </c>
      <c r="B992" s="150">
        <v>2020</v>
      </c>
      <c r="C992" t="s">
        <v>3569</v>
      </c>
      <c r="D992" t="s">
        <v>3570</v>
      </c>
      <c r="E992" t="s">
        <v>267</v>
      </c>
      <c r="F992" s="152">
        <v>117263</v>
      </c>
      <c r="G992" s="150">
        <v>5359</v>
      </c>
      <c r="H992" s="152">
        <v>29.151914596557617</v>
      </c>
      <c r="I992" s="150">
        <v>1.0238733375445008E-4</v>
      </c>
      <c r="J992" s="150">
        <v>1.2542448239400983E-3</v>
      </c>
      <c r="K992" s="150">
        <v>6.3299999999999995E-2</v>
      </c>
      <c r="L992" s="150">
        <v>0</v>
      </c>
      <c r="M992" s="150">
        <v>13540</v>
      </c>
      <c r="N992" s="150">
        <v>4.1879830360412598</v>
      </c>
      <c r="O992" s="150">
        <v>60</v>
      </c>
    </row>
    <row r="993" spans="1:15" x14ac:dyDescent="0.45">
      <c r="A993" t="s">
        <v>72</v>
      </c>
      <c r="B993" s="150">
        <v>2020</v>
      </c>
      <c r="C993" t="s">
        <v>3569</v>
      </c>
      <c r="D993" t="s">
        <v>3571</v>
      </c>
      <c r="E993" t="s">
        <v>267</v>
      </c>
      <c r="F993" s="152">
        <v>935</v>
      </c>
      <c r="G993" s="150">
        <v>0</v>
      </c>
      <c r="H993" s="152">
        <v>1.9946409463882446</v>
      </c>
      <c r="I993" s="150">
        <v>0</v>
      </c>
      <c r="J993" s="150">
        <v>0</v>
      </c>
      <c r="K993" s="150">
        <v>0</v>
      </c>
      <c r="L993" s="150">
        <v>0</v>
      </c>
      <c r="M993" s="150">
        <v>2</v>
      </c>
      <c r="N993" s="150">
        <v>5</v>
      </c>
      <c r="O993" s="150">
        <v>60</v>
      </c>
    </row>
    <row r="994" spans="1:15" x14ac:dyDescent="0.45">
      <c r="A994" t="s">
        <v>72</v>
      </c>
      <c r="B994" s="150">
        <v>2020</v>
      </c>
      <c r="C994" t="s">
        <v>3569</v>
      </c>
      <c r="D994" t="s">
        <v>3510</v>
      </c>
      <c r="E994" t="s">
        <v>267</v>
      </c>
      <c r="F994" s="152">
        <v>5826</v>
      </c>
      <c r="G994" s="150">
        <v>814</v>
      </c>
      <c r="H994" s="152">
        <v>30.556070327758789</v>
      </c>
      <c r="I994" s="150">
        <v>5.1003060070797801E-4</v>
      </c>
      <c r="J994" s="150">
        <v>1.1050662957131863E-2</v>
      </c>
      <c r="K994" s="150">
        <v>0.33279999999999998</v>
      </c>
      <c r="L994" s="150">
        <v>0</v>
      </c>
      <c r="M994" s="150">
        <v>2152</v>
      </c>
      <c r="N994" s="150">
        <v>3.1888813972473145</v>
      </c>
      <c r="O994" s="150">
        <v>45</v>
      </c>
    </row>
    <row r="995" spans="1:15" x14ac:dyDescent="0.45">
      <c r="A995" t="s">
        <v>72</v>
      </c>
      <c r="B995" s="150">
        <v>2020</v>
      </c>
      <c r="C995" t="s">
        <v>3517</v>
      </c>
      <c r="D995" t="s">
        <v>3532</v>
      </c>
      <c r="E995" t="s">
        <v>267</v>
      </c>
      <c r="F995" s="152">
        <v>13075</v>
      </c>
      <c r="G995" s="150"/>
      <c r="H995" s="152">
        <v>32.514888763427734</v>
      </c>
      <c r="I995" s="150">
        <v>2.5485530495643616E-2</v>
      </c>
      <c r="J995" s="150">
        <v>7.9066557809710503E-3</v>
      </c>
      <c r="K995" s="150">
        <v>3.3392185460965701E-2</v>
      </c>
      <c r="L995" s="150">
        <v>0</v>
      </c>
      <c r="M995" s="150">
        <v>113</v>
      </c>
      <c r="N995" s="150">
        <v>3.2688262462615967</v>
      </c>
      <c r="O995" s="150"/>
    </row>
    <row r="996" spans="1:15" x14ac:dyDescent="0.45">
      <c r="A996" t="s">
        <v>72</v>
      </c>
      <c r="B996" s="150">
        <v>2020</v>
      </c>
      <c r="C996" t="s">
        <v>197</v>
      </c>
      <c r="D996" t="s">
        <v>3533</v>
      </c>
      <c r="E996" t="s">
        <v>267</v>
      </c>
      <c r="F996" s="152">
        <v>293</v>
      </c>
      <c r="G996" s="150">
        <v>4</v>
      </c>
      <c r="H996" s="152">
        <v>7.5402297973632813</v>
      </c>
      <c r="I996" s="150">
        <v>0</v>
      </c>
      <c r="J996" s="150">
        <v>0</v>
      </c>
      <c r="K996" s="150">
        <v>0</v>
      </c>
      <c r="L996" s="150">
        <v>0</v>
      </c>
      <c r="M996" s="150">
        <v>32</v>
      </c>
      <c r="N996" s="150">
        <v>4.6100001335144043</v>
      </c>
      <c r="O996" s="150">
        <v>45</v>
      </c>
    </row>
    <row r="997" spans="1:15" x14ac:dyDescent="0.45">
      <c r="A997" t="s">
        <v>72</v>
      </c>
      <c r="B997" s="150">
        <v>2020</v>
      </c>
      <c r="C997" t="s">
        <v>197</v>
      </c>
      <c r="D997" t="s">
        <v>3534</v>
      </c>
      <c r="E997" t="s">
        <v>267</v>
      </c>
      <c r="F997" s="152">
        <v>274</v>
      </c>
      <c r="G997" s="150">
        <v>0</v>
      </c>
      <c r="H997" s="152">
        <v>10.098540306091309</v>
      </c>
      <c r="I997" s="150">
        <v>0</v>
      </c>
      <c r="J997" s="150">
        <v>3.6363636609166861E-3</v>
      </c>
      <c r="K997" s="150">
        <v>0.1136363636363636</v>
      </c>
      <c r="L997" s="150">
        <v>0</v>
      </c>
      <c r="M997" s="150">
        <v>0</v>
      </c>
      <c r="N997" s="150">
        <v>4.1999998092651367</v>
      </c>
      <c r="O997" s="150">
        <v>40</v>
      </c>
    </row>
    <row r="998" spans="1:15" x14ac:dyDescent="0.45">
      <c r="A998" t="s">
        <v>72</v>
      </c>
      <c r="B998" s="150">
        <v>2020</v>
      </c>
      <c r="C998" t="s">
        <v>197</v>
      </c>
      <c r="D998" t="s">
        <v>3535</v>
      </c>
      <c r="E998" t="s">
        <v>267</v>
      </c>
      <c r="F998" s="152">
        <v>6216</v>
      </c>
      <c r="G998" s="150">
        <v>1101</v>
      </c>
      <c r="H998" s="152">
        <v>22.032855987548828</v>
      </c>
      <c r="I998" s="150">
        <v>1.5146632678806782E-2</v>
      </c>
      <c r="J998" s="150">
        <v>1.2890750542283058E-2</v>
      </c>
      <c r="K998" s="150">
        <v>3.9272356341380502E-2</v>
      </c>
      <c r="L998" s="150">
        <v>0</v>
      </c>
      <c r="M998" s="150">
        <v>7</v>
      </c>
      <c r="N998" s="150">
        <v>3.7578151226043701</v>
      </c>
      <c r="O998" s="150">
        <v>40</v>
      </c>
    </row>
    <row r="999" spans="1:15" x14ac:dyDescent="0.45">
      <c r="A999" t="s">
        <v>72</v>
      </c>
      <c r="B999" s="150">
        <v>2020</v>
      </c>
      <c r="C999" t="s">
        <v>197</v>
      </c>
      <c r="D999" t="s">
        <v>3536</v>
      </c>
      <c r="E999" t="s">
        <v>267</v>
      </c>
      <c r="F999" s="152">
        <v>3246</v>
      </c>
      <c r="G999" s="150">
        <v>1514.5</v>
      </c>
      <c r="H999" s="152">
        <v>31.756715774536133</v>
      </c>
      <c r="I999" s="150">
        <v>2.4883875623345375E-2</v>
      </c>
      <c r="J999" s="150">
        <v>7.9628396779298782E-3</v>
      </c>
      <c r="K999" s="150">
        <v>8.0244814688881297E-2</v>
      </c>
      <c r="L999" s="150">
        <v>0</v>
      </c>
      <c r="M999" s="150">
        <v>7</v>
      </c>
      <c r="N999" s="150">
        <v>3.1824817657470703</v>
      </c>
      <c r="O999" s="150">
        <v>35</v>
      </c>
    </row>
    <row r="1000" spans="1:15" x14ac:dyDescent="0.45">
      <c r="A1000" t="s">
        <v>72</v>
      </c>
      <c r="B1000" s="150">
        <v>2020</v>
      </c>
      <c r="C1000" t="s">
        <v>197</v>
      </c>
      <c r="D1000" t="s">
        <v>3537</v>
      </c>
      <c r="E1000" t="s">
        <v>267</v>
      </c>
      <c r="F1000" s="152">
        <v>10536</v>
      </c>
      <c r="G1000" s="150">
        <v>2033</v>
      </c>
      <c r="H1000" s="152">
        <v>18.748380661010742</v>
      </c>
      <c r="I1000" s="150">
        <v>2.4091813713312149E-2</v>
      </c>
      <c r="J1000" s="150">
        <v>1.7831737175583839E-2</v>
      </c>
      <c r="K1000" s="150">
        <v>9.1268457156144595E-2</v>
      </c>
      <c r="L1000" s="150">
        <v>0</v>
      </c>
      <c r="M1000" s="150">
        <v>191</v>
      </c>
      <c r="N1000" s="150">
        <v>3.7685668468475342</v>
      </c>
      <c r="O1000" s="150">
        <v>35</v>
      </c>
    </row>
    <row r="1001" spans="1:15" x14ac:dyDescent="0.45">
      <c r="A1001" t="s">
        <v>72</v>
      </c>
      <c r="B1001" s="150">
        <v>2020</v>
      </c>
      <c r="C1001" t="s">
        <v>3518</v>
      </c>
      <c r="D1001" t="s">
        <v>3538</v>
      </c>
      <c r="E1001" t="s">
        <v>267</v>
      </c>
      <c r="F1001" s="152">
        <v>14559</v>
      </c>
      <c r="G1001" s="150">
        <v>1872.5</v>
      </c>
      <c r="H1001" s="152">
        <v>23.40403938293457</v>
      </c>
      <c r="I1001" s="150">
        <v>4.9423620104789734E-2</v>
      </c>
      <c r="J1001" s="150">
        <v>1.3460343703627586E-2</v>
      </c>
      <c r="K1001" s="150">
        <v>6.2883964934078801E-2</v>
      </c>
      <c r="L1001" s="150">
        <v>0</v>
      </c>
      <c r="M1001" s="150">
        <v>1</v>
      </c>
      <c r="N1001" s="150">
        <v>3.8090701103210449</v>
      </c>
      <c r="O1001" s="150">
        <v>45</v>
      </c>
    </row>
    <row r="1002" spans="1:15" x14ac:dyDescent="0.45">
      <c r="A1002" t="s">
        <v>72</v>
      </c>
      <c r="B1002" s="150">
        <v>2020</v>
      </c>
      <c r="C1002" t="s">
        <v>3518</v>
      </c>
      <c r="D1002" t="s">
        <v>3539</v>
      </c>
      <c r="E1002" t="s">
        <v>267</v>
      </c>
      <c r="F1002" s="152">
        <v>7600</v>
      </c>
      <c r="G1002" s="150">
        <v>691</v>
      </c>
      <c r="H1002" s="152">
        <v>21.511585235595703</v>
      </c>
      <c r="I1002" s="150">
        <v>1.4925372786819935E-2</v>
      </c>
      <c r="J1002" s="150">
        <v>1.1227050796151161E-2</v>
      </c>
      <c r="K1002" s="150">
        <v>8.1290322580645197E-2</v>
      </c>
      <c r="L1002" s="150">
        <v>0</v>
      </c>
      <c r="M1002" s="150">
        <v>4</v>
      </c>
      <c r="N1002" s="150">
        <v>3.7077004909515381</v>
      </c>
      <c r="O1002" s="150">
        <v>45</v>
      </c>
    </row>
    <row r="1003" spans="1:15" x14ac:dyDescent="0.45">
      <c r="A1003" t="s">
        <v>72</v>
      </c>
      <c r="B1003" s="150">
        <v>2020</v>
      </c>
      <c r="C1003" t="s">
        <v>3518</v>
      </c>
      <c r="D1003" t="s">
        <v>3540</v>
      </c>
      <c r="E1003" t="s">
        <v>267</v>
      </c>
      <c r="F1003" s="152">
        <v>12</v>
      </c>
      <c r="G1003" s="150">
        <v>0</v>
      </c>
      <c r="H1003" s="152">
        <v>10.666666984558105</v>
      </c>
      <c r="I1003" s="150">
        <v>0</v>
      </c>
      <c r="J1003" s="150">
        <v>0</v>
      </c>
      <c r="K1003" s="150">
        <v>0</v>
      </c>
      <c r="L1003" s="150">
        <v>0</v>
      </c>
      <c r="M1003" s="150">
        <v>0</v>
      </c>
      <c r="N1003" s="150">
        <v>4.6666665077209473</v>
      </c>
      <c r="O1003" s="150">
        <v>45</v>
      </c>
    </row>
    <row r="1004" spans="1:15" x14ac:dyDescent="0.45">
      <c r="A1004" t="s">
        <v>72</v>
      </c>
      <c r="B1004" s="150">
        <v>2020</v>
      </c>
      <c r="C1004" t="s">
        <v>3519</v>
      </c>
      <c r="D1004" t="s">
        <v>3541</v>
      </c>
      <c r="E1004" t="s">
        <v>107</v>
      </c>
      <c r="F1004" s="152">
        <v>6290.26904296875</v>
      </c>
      <c r="G1004" s="150">
        <v>24.645626068115234</v>
      </c>
      <c r="H1004" s="152">
        <v>26.726268768310547</v>
      </c>
      <c r="I1004" s="150">
        <v>4.9789343029260635E-3</v>
      </c>
      <c r="J1004" s="150">
        <v>3.444768488407135E-2</v>
      </c>
      <c r="K1004" s="150">
        <v>3.9426617547449597E-2</v>
      </c>
      <c r="L1004" s="150">
        <v>0</v>
      </c>
      <c r="M1004" s="150">
        <v>21.597725389127501</v>
      </c>
      <c r="N1004" s="150">
        <v>4.0590019226074219</v>
      </c>
      <c r="O1004" s="150">
        <v>70</v>
      </c>
    </row>
    <row r="1005" spans="1:15" x14ac:dyDescent="0.45">
      <c r="A1005" t="s">
        <v>72</v>
      </c>
      <c r="B1005" s="150">
        <v>2020</v>
      </c>
      <c r="C1005" t="s">
        <v>3520</v>
      </c>
      <c r="D1005" t="s">
        <v>3542</v>
      </c>
      <c r="E1005" t="s">
        <v>107</v>
      </c>
      <c r="F1005" s="152">
        <v>4154.38916015625</v>
      </c>
      <c r="G1005" s="150">
        <v>117.53518676757813</v>
      </c>
      <c r="H1005" s="152">
        <v>38.044380187988281</v>
      </c>
      <c r="I1005" s="150">
        <v>0</v>
      </c>
      <c r="J1005" s="150">
        <v>0</v>
      </c>
      <c r="K1005" s="150">
        <v>2.2763157894737001E-3</v>
      </c>
      <c r="L1005" s="150">
        <v>0</v>
      </c>
      <c r="M1005" s="150">
        <v>76.827923999997296</v>
      </c>
      <c r="N1005" s="150">
        <v>3.2035458087921143</v>
      </c>
      <c r="O1005" s="150">
        <v>60</v>
      </c>
    </row>
    <row r="1006" spans="1:15" x14ac:dyDescent="0.45">
      <c r="A1006" t="s">
        <v>72</v>
      </c>
      <c r="B1006" s="150">
        <v>2020</v>
      </c>
      <c r="C1006" t="s">
        <v>3521</v>
      </c>
      <c r="D1006" t="s">
        <v>3543</v>
      </c>
      <c r="E1006" t="s">
        <v>107</v>
      </c>
      <c r="F1006" s="152">
        <v>0</v>
      </c>
      <c r="G1006" s="150">
        <v>0</v>
      </c>
      <c r="H1006" s="152"/>
      <c r="I1006" s="150">
        <v>0</v>
      </c>
      <c r="J1006" s="150">
        <v>0</v>
      </c>
      <c r="K1006" s="150">
        <v>0</v>
      </c>
      <c r="L1006" s="150">
        <v>0</v>
      </c>
      <c r="M1006" s="150">
        <v>0</v>
      </c>
      <c r="N1006" s="150"/>
      <c r="O1006" s="150">
        <v>70</v>
      </c>
    </row>
    <row r="1007" spans="1:15" x14ac:dyDescent="0.45">
      <c r="A1007" t="s">
        <v>72</v>
      </c>
      <c r="B1007" s="150">
        <v>2020</v>
      </c>
      <c r="C1007" t="s">
        <v>3521</v>
      </c>
      <c r="D1007" t="s">
        <v>3544</v>
      </c>
      <c r="E1007" t="s">
        <v>107</v>
      </c>
      <c r="F1007" s="152">
        <v>17.142478942871094</v>
      </c>
      <c r="G1007" s="150">
        <v>0</v>
      </c>
      <c r="H1007" s="152">
        <v>46.970695495605469</v>
      </c>
      <c r="I1007" s="150">
        <v>0</v>
      </c>
      <c r="J1007" s="150">
        <v>0</v>
      </c>
      <c r="K1007" s="150">
        <v>0</v>
      </c>
      <c r="L1007" s="150">
        <v>0</v>
      </c>
      <c r="M1007" s="150">
        <v>0</v>
      </c>
      <c r="N1007" s="150">
        <v>4.061309814453125</v>
      </c>
      <c r="O1007" s="150">
        <v>70</v>
      </c>
    </row>
    <row r="1008" spans="1:15" x14ac:dyDescent="0.45">
      <c r="A1008" t="s">
        <v>72</v>
      </c>
      <c r="B1008" s="150">
        <v>2020</v>
      </c>
      <c r="C1008" t="s">
        <v>3521</v>
      </c>
      <c r="D1008" t="s">
        <v>3545</v>
      </c>
      <c r="E1008" t="s">
        <v>107</v>
      </c>
      <c r="F1008" s="152">
        <v>4.0000001899898052E-3</v>
      </c>
      <c r="G1008" s="150">
        <v>0</v>
      </c>
      <c r="H1008" s="152">
        <v>37.700767517089844</v>
      </c>
      <c r="I1008" s="150">
        <v>0</v>
      </c>
      <c r="J1008" s="150">
        <v>0</v>
      </c>
      <c r="K1008" s="150">
        <v>0</v>
      </c>
      <c r="L1008" s="150">
        <v>0</v>
      </c>
      <c r="M1008" s="150">
        <v>0</v>
      </c>
      <c r="N1008" s="150"/>
      <c r="O1008" s="150">
        <v>70</v>
      </c>
    </row>
    <row r="1009" spans="1:15" x14ac:dyDescent="0.45">
      <c r="A1009" t="s">
        <v>72</v>
      </c>
      <c r="B1009" s="150">
        <v>2020</v>
      </c>
      <c r="C1009" t="s">
        <v>3521</v>
      </c>
      <c r="D1009" t="s">
        <v>3546</v>
      </c>
      <c r="E1009" t="s">
        <v>107</v>
      </c>
      <c r="F1009" s="152">
        <v>30.319000244140625</v>
      </c>
      <c r="G1009" s="150">
        <v>0</v>
      </c>
      <c r="H1009" s="152">
        <v>19.197109222412109</v>
      </c>
      <c r="I1009" s="150">
        <v>0</v>
      </c>
      <c r="J1009" s="150">
        <v>0</v>
      </c>
      <c r="K1009" s="150">
        <v>0</v>
      </c>
      <c r="L1009" s="150">
        <v>0</v>
      </c>
      <c r="M1009" s="150">
        <v>0</v>
      </c>
      <c r="N1009" s="150">
        <v>4.7204446792602539</v>
      </c>
      <c r="O1009" s="150">
        <v>45</v>
      </c>
    </row>
    <row r="1010" spans="1:15" x14ac:dyDescent="0.45">
      <c r="A1010" t="s">
        <v>72</v>
      </c>
      <c r="B1010" s="150">
        <v>2020</v>
      </c>
      <c r="C1010" t="s">
        <v>3521</v>
      </c>
      <c r="D1010" t="s">
        <v>3547</v>
      </c>
      <c r="E1010" t="s">
        <v>107</v>
      </c>
      <c r="F1010" s="152">
        <v>2.4149999618530273</v>
      </c>
      <c r="G1010" s="150">
        <v>0</v>
      </c>
      <c r="H1010" s="152">
        <v>54.384784698486328</v>
      </c>
      <c r="I1010" s="150">
        <v>0</v>
      </c>
      <c r="J1010" s="150">
        <v>1</v>
      </c>
      <c r="K1010" s="150">
        <v>1</v>
      </c>
      <c r="L1010" s="150">
        <v>0</v>
      </c>
      <c r="M1010" s="150">
        <v>0</v>
      </c>
      <c r="N1010" s="150">
        <v>2</v>
      </c>
      <c r="O1010" s="150">
        <v>70</v>
      </c>
    </row>
    <row r="1011" spans="1:15" x14ac:dyDescent="0.45">
      <c r="A1011" t="s">
        <v>72</v>
      </c>
      <c r="B1011" s="150">
        <v>2020</v>
      </c>
      <c r="C1011" t="s">
        <v>3521</v>
      </c>
      <c r="D1011" t="s">
        <v>3548</v>
      </c>
      <c r="E1011" t="s">
        <v>107</v>
      </c>
      <c r="F1011" s="152">
        <v>144.54304504394531</v>
      </c>
      <c r="G1011" s="150">
        <v>0</v>
      </c>
      <c r="H1011" s="152">
        <v>44.880962371826172</v>
      </c>
      <c r="I1011" s="150">
        <v>0</v>
      </c>
      <c r="J1011" s="150">
        <v>0</v>
      </c>
      <c r="K1011" s="150">
        <v>0</v>
      </c>
      <c r="L1011" s="150">
        <v>0</v>
      </c>
      <c r="M1011" s="150">
        <v>0</v>
      </c>
      <c r="N1011" s="150">
        <v>4.0398497581481934</v>
      </c>
      <c r="O1011" s="150">
        <v>70</v>
      </c>
    </row>
    <row r="1012" spans="1:15" x14ac:dyDescent="0.45">
      <c r="A1012" t="s">
        <v>72</v>
      </c>
      <c r="B1012" s="150">
        <v>2020</v>
      </c>
      <c r="C1012" t="s">
        <v>3521</v>
      </c>
      <c r="D1012" t="s">
        <v>3549</v>
      </c>
      <c r="E1012" t="s">
        <v>107</v>
      </c>
      <c r="F1012" s="152">
        <v>49.626045227050781</v>
      </c>
      <c r="G1012" s="150">
        <v>10.239132881164551</v>
      </c>
      <c r="H1012" s="152">
        <v>61.919170379638672</v>
      </c>
      <c r="I1012" s="150">
        <v>0</v>
      </c>
      <c r="J1012" s="150">
        <v>0.64057528972625732</v>
      </c>
      <c r="K1012" s="150">
        <v>0.8286290322580645</v>
      </c>
      <c r="L1012" s="150">
        <v>0</v>
      </c>
      <c r="M1012" s="150">
        <v>3.0116405136961701E-2</v>
      </c>
      <c r="N1012" s="150">
        <v>2.4901573657989502</v>
      </c>
      <c r="O1012" s="150">
        <v>70</v>
      </c>
    </row>
    <row r="1013" spans="1:15" x14ac:dyDescent="0.45">
      <c r="A1013" t="s">
        <v>72</v>
      </c>
      <c r="B1013" s="150">
        <v>2020</v>
      </c>
      <c r="C1013" t="s">
        <v>3521</v>
      </c>
      <c r="D1013" t="s">
        <v>3550</v>
      </c>
      <c r="E1013" t="s">
        <v>107</v>
      </c>
      <c r="F1013" s="152">
        <v>353.57809448242188</v>
      </c>
      <c r="G1013" s="150">
        <v>9.8128395080566406</v>
      </c>
      <c r="H1013" s="152">
        <v>16.591981887817383</v>
      </c>
      <c r="I1013" s="150">
        <v>0</v>
      </c>
      <c r="J1013" s="150">
        <v>8.9427102357149124E-3</v>
      </c>
      <c r="K1013" s="150">
        <v>8.9427100593114008E-3</v>
      </c>
      <c r="L1013" s="150">
        <v>0</v>
      </c>
      <c r="M1013" s="150">
        <v>0.31530697318504802</v>
      </c>
      <c r="N1013" s="150">
        <v>4.5153803825378418</v>
      </c>
      <c r="O1013" s="150">
        <v>45</v>
      </c>
    </row>
    <row r="1014" spans="1:15" x14ac:dyDescent="0.45">
      <c r="A1014" t="s">
        <v>72</v>
      </c>
      <c r="B1014" s="150">
        <v>2020</v>
      </c>
      <c r="C1014" t="s">
        <v>3521</v>
      </c>
      <c r="D1014" t="s">
        <v>3551</v>
      </c>
      <c r="E1014" t="s">
        <v>107</v>
      </c>
      <c r="F1014" s="152">
        <v>11.63700008392334</v>
      </c>
      <c r="G1014" s="150">
        <v>0</v>
      </c>
      <c r="H1014" s="152">
        <v>35.471790313720703</v>
      </c>
      <c r="I1014" s="150">
        <v>0</v>
      </c>
      <c r="J1014" s="150">
        <v>0</v>
      </c>
      <c r="K1014" s="150">
        <v>0</v>
      </c>
      <c r="L1014" s="150">
        <v>0</v>
      </c>
      <c r="M1014" s="150">
        <v>0</v>
      </c>
      <c r="N1014" s="150">
        <v>3.9503552913665771</v>
      </c>
      <c r="O1014" s="150">
        <v>70</v>
      </c>
    </row>
    <row r="1015" spans="1:15" x14ac:dyDescent="0.45">
      <c r="A1015" t="s">
        <v>72</v>
      </c>
      <c r="B1015" s="150">
        <v>2020</v>
      </c>
      <c r="C1015" t="s">
        <v>3522</v>
      </c>
      <c r="D1015" t="s">
        <v>3552</v>
      </c>
      <c r="E1015" t="s">
        <v>107</v>
      </c>
      <c r="F1015" s="152">
        <v>26.605155944824219</v>
      </c>
      <c r="G1015" s="150">
        <v>0</v>
      </c>
      <c r="H1015" s="152">
        <v>38.697891235351563</v>
      </c>
      <c r="I1015" s="150">
        <v>0</v>
      </c>
      <c r="J1015" s="150">
        <v>0</v>
      </c>
      <c r="K1015" s="150">
        <v>0</v>
      </c>
      <c r="L1015" s="150">
        <v>0</v>
      </c>
      <c r="M1015" s="150">
        <v>0</v>
      </c>
      <c r="N1015" s="150">
        <v>3.5530211925506592</v>
      </c>
      <c r="O1015" s="150">
        <v>60</v>
      </c>
    </row>
    <row r="1016" spans="1:15" x14ac:dyDescent="0.45">
      <c r="A1016" t="s">
        <v>72</v>
      </c>
      <c r="B1016" s="150">
        <v>2020</v>
      </c>
      <c r="C1016" t="s">
        <v>3522</v>
      </c>
      <c r="D1016" t="s">
        <v>3553</v>
      </c>
      <c r="E1016" t="s">
        <v>107</v>
      </c>
      <c r="F1016" s="152">
        <v>367.96743774414063</v>
      </c>
      <c r="G1016" s="150">
        <v>27.33186149597168</v>
      </c>
      <c r="H1016" s="152">
        <v>43.397167205810547</v>
      </c>
      <c r="I1016" s="150">
        <v>0</v>
      </c>
      <c r="J1016" s="150">
        <v>0</v>
      </c>
      <c r="K1016" s="150">
        <v>0</v>
      </c>
      <c r="L1016" s="150">
        <v>0</v>
      </c>
      <c r="M1016" s="150">
        <v>0.103565</v>
      </c>
      <c r="N1016" s="150">
        <v>3.1712591648101807</v>
      </c>
      <c r="O1016" s="150">
        <v>60</v>
      </c>
    </row>
    <row r="1017" spans="1:15" x14ac:dyDescent="0.45">
      <c r="A1017" t="s">
        <v>72</v>
      </c>
      <c r="B1017" s="150">
        <v>2020</v>
      </c>
      <c r="C1017" t="s">
        <v>3523</v>
      </c>
      <c r="D1017" t="s">
        <v>3554</v>
      </c>
      <c r="E1017" t="s">
        <v>267</v>
      </c>
      <c r="F1017" s="152">
        <v>260</v>
      </c>
      <c r="G1017" s="150">
        <v>5.5</v>
      </c>
      <c r="H1017" s="152">
        <v>12.373077392578125</v>
      </c>
      <c r="I1017" s="150">
        <v>0</v>
      </c>
      <c r="J1017" s="150">
        <v>3.5999998450279236E-2</v>
      </c>
      <c r="K1017" s="150">
        <v>3.5999999999999997E-2</v>
      </c>
      <c r="L1017" s="150">
        <v>0</v>
      </c>
      <c r="M1017" s="150">
        <v>0</v>
      </c>
      <c r="N1017" s="150">
        <v>4.6640000343322754</v>
      </c>
      <c r="O1017" s="150">
        <v>45</v>
      </c>
    </row>
    <row r="1018" spans="1:15" x14ac:dyDescent="0.45">
      <c r="A1018" t="s">
        <v>72</v>
      </c>
      <c r="B1018" s="150">
        <v>2020</v>
      </c>
      <c r="C1018" t="s">
        <v>3523</v>
      </c>
      <c r="D1018" t="s">
        <v>3555</v>
      </c>
      <c r="E1018" t="s">
        <v>267</v>
      </c>
      <c r="F1018" s="152">
        <v>105</v>
      </c>
      <c r="G1018" s="150">
        <v>44</v>
      </c>
      <c r="H1018" s="152">
        <v>34.828571319580078</v>
      </c>
      <c r="I1018" s="150">
        <v>0</v>
      </c>
      <c r="J1018" s="150">
        <v>0.21311475336551666</v>
      </c>
      <c r="K1018" s="150">
        <v>0.30327868852459022</v>
      </c>
      <c r="L1018" s="150">
        <v>0</v>
      </c>
      <c r="M1018" s="150">
        <v>0</v>
      </c>
      <c r="N1018" s="150">
        <v>3.4754097461700439</v>
      </c>
      <c r="O1018" s="150">
        <v>40</v>
      </c>
    </row>
    <row r="1019" spans="1:15" x14ac:dyDescent="0.45">
      <c r="A1019" t="s">
        <v>72</v>
      </c>
      <c r="B1019" s="150">
        <v>2020</v>
      </c>
      <c r="C1019" t="s">
        <v>3523</v>
      </c>
      <c r="D1019" t="s">
        <v>3556</v>
      </c>
      <c r="E1019" t="s">
        <v>267</v>
      </c>
      <c r="F1019" s="152">
        <v>1369</v>
      </c>
      <c r="G1019" s="150">
        <v>425.5</v>
      </c>
      <c r="H1019" s="152">
        <v>23.157049179077148</v>
      </c>
      <c r="I1019" s="150">
        <v>0</v>
      </c>
      <c r="J1019" s="150">
        <v>0.10682492703199387</v>
      </c>
      <c r="K1019" s="150">
        <v>0.14836795252225521</v>
      </c>
      <c r="L1019" s="150">
        <v>0</v>
      </c>
      <c r="M1019" s="150">
        <v>0</v>
      </c>
      <c r="N1019" s="150">
        <v>4.0667657852172852</v>
      </c>
      <c r="O1019" s="150">
        <v>35</v>
      </c>
    </row>
    <row r="1020" spans="1:15" x14ac:dyDescent="0.45">
      <c r="A1020" t="s">
        <v>72</v>
      </c>
      <c r="B1020" s="150">
        <v>2020</v>
      </c>
      <c r="C1020" t="s">
        <v>3523</v>
      </c>
      <c r="D1020" t="s">
        <v>3557</v>
      </c>
      <c r="E1020" t="s">
        <v>267</v>
      </c>
      <c r="F1020" s="152">
        <v>0</v>
      </c>
      <c r="G1020" s="150">
        <v>0</v>
      </c>
      <c r="H1020" s="152"/>
      <c r="I1020" s="150">
        <v>0</v>
      </c>
      <c r="J1020" s="150">
        <v>0</v>
      </c>
      <c r="K1020" s="150">
        <v>0</v>
      </c>
      <c r="L1020" s="150">
        <v>0</v>
      </c>
      <c r="M1020" s="150">
        <v>0</v>
      </c>
      <c r="N1020" s="150"/>
      <c r="O1020" s="150">
        <v>35</v>
      </c>
    </row>
    <row r="1021" spans="1:15" x14ac:dyDescent="0.45">
      <c r="A1021" t="s">
        <v>72</v>
      </c>
      <c r="B1021" s="150">
        <v>2020</v>
      </c>
      <c r="C1021" t="s">
        <v>3523</v>
      </c>
      <c r="D1021" t="s">
        <v>3558</v>
      </c>
      <c r="E1021" t="s">
        <v>267</v>
      </c>
      <c r="F1021" s="152">
        <v>13</v>
      </c>
      <c r="G1021" s="150">
        <v>0</v>
      </c>
      <c r="H1021" s="152">
        <v>15.076923370361328</v>
      </c>
      <c r="I1021" s="150">
        <v>0</v>
      </c>
      <c r="J1021" s="150">
        <v>0</v>
      </c>
      <c r="K1021" s="150">
        <v>0</v>
      </c>
      <c r="L1021" s="150">
        <v>0</v>
      </c>
      <c r="M1021" s="150">
        <v>0</v>
      </c>
      <c r="N1021" s="150">
        <v>4</v>
      </c>
      <c r="O1021" s="150">
        <v>40</v>
      </c>
    </row>
    <row r="1022" spans="1:15" x14ac:dyDescent="0.45">
      <c r="A1022" t="s">
        <v>72</v>
      </c>
      <c r="B1022" s="150">
        <v>2020</v>
      </c>
      <c r="C1022" t="s">
        <v>3523</v>
      </c>
      <c r="D1022" t="s">
        <v>3559</v>
      </c>
      <c r="E1022" t="s">
        <v>267</v>
      </c>
      <c r="F1022" s="152">
        <v>0</v>
      </c>
      <c r="G1022" s="150">
        <v>0</v>
      </c>
      <c r="H1022" s="152"/>
      <c r="I1022" s="150">
        <v>0</v>
      </c>
      <c r="J1022" s="150">
        <v>0</v>
      </c>
      <c r="K1022" s="150">
        <v>0</v>
      </c>
      <c r="L1022" s="150">
        <v>0</v>
      </c>
      <c r="M1022" s="150">
        <v>0</v>
      </c>
      <c r="N1022" s="150"/>
      <c r="O1022" s="150">
        <v>35</v>
      </c>
    </row>
    <row r="1023" spans="1:15" x14ac:dyDescent="0.45">
      <c r="A1023" t="s">
        <v>72</v>
      </c>
      <c r="B1023" s="150">
        <v>2020</v>
      </c>
      <c r="C1023" t="s">
        <v>3523</v>
      </c>
      <c r="D1023" t="s">
        <v>3560</v>
      </c>
      <c r="E1023" t="s">
        <v>267</v>
      </c>
      <c r="F1023" s="152">
        <v>183</v>
      </c>
      <c r="G1023" s="150">
        <v>159</v>
      </c>
      <c r="H1023" s="152">
        <v>48.125682830810547</v>
      </c>
      <c r="I1023" s="150">
        <v>0</v>
      </c>
      <c r="J1023" s="150">
        <v>0.23369565606117249</v>
      </c>
      <c r="K1023" s="150">
        <v>0.2391304347826087</v>
      </c>
      <c r="L1023" s="150">
        <v>0</v>
      </c>
      <c r="M1023" s="150">
        <v>0</v>
      </c>
      <c r="N1023" s="150">
        <v>2.8641304969787598</v>
      </c>
      <c r="O1023" s="150">
        <v>35</v>
      </c>
    </row>
    <row r="1024" spans="1:15" x14ac:dyDescent="0.45">
      <c r="A1024" t="s">
        <v>72</v>
      </c>
      <c r="B1024" s="150">
        <v>2020</v>
      </c>
      <c r="C1024" t="s">
        <v>3523</v>
      </c>
      <c r="D1024" t="s">
        <v>3561</v>
      </c>
      <c r="E1024" t="s">
        <v>267</v>
      </c>
      <c r="F1024" s="152">
        <v>20</v>
      </c>
      <c r="G1024" s="150">
        <v>0</v>
      </c>
      <c r="H1024" s="152">
        <v>14</v>
      </c>
      <c r="I1024" s="150">
        <v>0</v>
      </c>
      <c r="J1024" s="150">
        <v>0</v>
      </c>
      <c r="K1024" s="150">
        <v>0</v>
      </c>
      <c r="L1024" s="150">
        <v>0</v>
      </c>
      <c r="M1024" s="150">
        <v>0</v>
      </c>
      <c r="N1024" s="150">
        <v>4.5500001907348633</v>
      </c>
      <c r="O1024" s="150">
        <v>35</v>
      </c>
    </row>
    <row r="1025" spans="1:15" x14ac:dyDescent="0.45">
      <c r="A1025" t="s">
        <v>72</v>
      </c>
      <c r="B1025" s="150">
        <v>2020</v>
      </c>
      <c r="C1025" t="s">
        <v>3523</v>
      </c>
      <c r="D1025" t="s">
        <v>3562</v>
      </c>
      <c r="E1025" t="s">
        <v>267</v>
      </c>
      <c r="F1025" s="152">
        <v>2</v>
      </c>
      <c r="G1025" s="150">
        <v>0</v>
      </c>
      <c r="H1025" s="152">
        <v>25</v>
      </c>
      <c r="I1025" s="150">
        <v>0</v>
      </c>
      <c r="J1025" s="150">
        <v>0</v>
      </c>
      <c r="K1025" s="150">
        <v>0</v>
      </c>
      <c r="L1025" s="150">
        <v>0</v>
      </c>
      <c r="M1025" s="150">
        <v>0</v>
      </c>
      <c r="N1025" s="150">
        <v>3</v>
      </c>
      <c r="O1025" s="150">
        <v>40</v>
      </c>
    </row>
    <row r="1026" spans="1:15" x14ac:dyDescent="0.45">
      <c r="A1026" t="s">
        <v>72</v>
      </c>
      <c r="B1026" s="150">
        <v>2020</v>
      </c>
      <c r="C1026" t="s">
        <v>3524</v>
      </c>
      <c r="D1026" t="s">
        <v>3563</v>
      </c>
      <c r="E1026" t="s">
        <v>267</v>
      </c>
      <c r="F1026" s="152">
        <v>219</v>
      </c>
      <c r="G1026" s="150">
        <v>93</v>
      </c>
      <c r="H1026" s="152">
        <v>32.584476470947266</v>
      </c>
      <c r="I1026" s="150">
        <v>0</v>
      </c>
      <c r="J1026" s="150">
        <v>6.3926942646503448E-2</v>
      </c>
      <c r="K1026" s="150">
        <v>5.9360730593607303E-2</v>
      </c>
      <c r="L1026" s="150">
        <v>0</v>
      </c>
      <c r="M1026" s="150">
        <v>0</v>
      </c>
      <c r="N1026" s="150">
        <v>3.6575343608856201</v>
      </c>
      <c r="O1026" s="150">
        <v>40</v>
      </c>
    </row>
    <row r="1027" spans="1:15" x14ac:dyDescent="0.45">
      <c r="A1027" t="s">
        <v>73</v>
      </c>
      <c r="B1027" s="150">
        <v>2020</v>
      </c>
      <c r="C1027" t="s">
        <v>3515</v>
      </c>
      <c r="D1027" t="s">
        <v>3526</v>
      </c>
      <c r="E1027" t="s">
        <v>107</v>
      </c>
      <c r="F1027" s="152">
        <v>0</v>
      </c>
      <c r="G1027" s="150">
        <v>0</v>
      </c>
      <c r="H1027" s="152"/>
      <c r="I1027" s="150">
        <v>0</v>
      </c>
      <c r="J1027" s="150">
        <v>0</v>
      </c>
      <c r="K1027" s="150">
        <v>0</v>
      </c>
      <c r="L1027" s="150">
        <v>0</v>
      </c>
      <c r="M1027" s="150">
        <v>0</v>
      </c>
      <c r="N1027" s="150"/>
      <c r="O1027" s="150">
        <v>70</v>
      </c>
    </row>
    <row r="1028" spans="1:15" x14ac:dyDescent="0.45">
      <c r="A1028" t="s">
        <v>73</v>
      </c>
      <c r="B1028" s="150">
        <v>2020</v>
      </c>
      <c r="C1028" t="s">
        <v>3515</v>
      </c>
      <c r="D1028" t="s">
        <v>3527</v>
      </c>
      <c r="E1028" t="s">
        <v>107</v>
      </c>
      <c r="F1028" s="152">
        <v>112.55030059814453</v>
      </c>
      <c r="G1028" s="150">
        <v>0</v>
      </c>
      <c r="H1028" s="152">
        <v>41.305400848388672</v>
      </c>
      <c r="I1028" s="150">
        <v>0</v>
      </c>
      <c r="J1028" s="150">
        <v>0</v>
      </c>
      <c r="K1028" s="150">
        <v>0</v>
      </c>
      <c r="L1028" s="150">
        <v>0</v>
      </c>
      <c r="M1028" s="150">
        <v>0</v>
      </c>
      <c r="N1028" s="150">
        <v>4.559901237487793</v>
      </c>
      <c r="O1028" s="150">
        <v>70</v>
      </c>
    </row>
    <row r="1029" spans="1:15" x14ac:dyDescent="0.45">
      <c r="A1029" t="s">
        <v>73</v>
      </c>
      <c r="B1029" s="150">
        <v>2020</v>
      </c>
      <c r="C1029" t="s">
        <v>3515</v>
      </c>
      <c r="D1029" t="s">
        <v>3528</v>
      </c>
      <c r="E1029" t="s">
        <v>107</v>
      </c>
      <c r="F1029" s="152">
        <v>607.72479248046875</v>
      </c>
      <c r="G1029" s="150">
        <v>71.271049499511719</v>
      </c>
      <c r="H1029" s="152">
        <v>18.842342376708984</v>
      </c>
      <c r="I1029" s="150">
        <v>0</v>
      </c>
      <c r="J1029" s="150">
        <v>0</v>
      </c>
      <c r="K1029" s="150">
        <v>0</v>
      </c>
      <c r="L1029" s="150">
        <v>0</v>
      </c>
      <c r="M1029" s="150">
        <v>0</v>
      </c>
      <c r="N1029" s="150">
        <v>4.6970529556274414</v>
      </c>
      <c r="O1029" s="150">
        <v>45</v>
      </c>
    </row>
    <row r="1030" spans="1:15" x14ac:dyDescent="0.45">
      <c r="A1030" t="s">
        <v>73</v>
      </c>
      <c r="B1030" s="150">
        <v>2020</v>
      </c>
      <c r="C1030" t="s">
        <v>3516</v>
      </c>
      <c r="D1030" t="s">
        <v>3529</v>
      </c>
      <c r="E1030" t="s">
        <v>107</v>
      </c>
      <c r="F1030" s="152">
        <v>0</v>
      </c>
      <c r="G1030" s="150">
        <v>0</v>
      </c>
      <c r="H1030" s="152"/>
      <c r="I1030" s="150">
        <v>0</v>
      </c>
      <c r="J1030" s="150">
        <v>0</v>
      </c>
      <c r="K1030" s="150">
        <v>0</v>
      </c>
      <c r="L1030" s="150">
        <v>0</v>
      </c>
      <c r="M1030" s="150">
        <v>0</v>
      </c>
      <c r="N1030" s="150"/>
      <c r="O1030" s="150">
        <v>60</v>
      </c>
    </row>
    <row r="1031" spans="1:15" x14ac:dyDescent="0.45">
      <c r="A1031" t="s">
        <v>73</v>
      </c>
      <c r="B1031" s="150">
        <v>2020</v>
      </c>
      <c r="C1031" t="s">
        <v>3516</v>
      </c>
      <c r="D1031" t="s">
        <v>3530</v>
      </c>
      <c r="E1031" t="s">
        <v>107</v>
      </c>
      <c r="F1031" s="152">
        <v>1927.337646484375</v>
      </c>
      <c r="G1031" s="150">
        <v>4.4844999313354492</v>
      </c>
      <c r="H1031" s="152">
        <v>36.483257293701172</v>
      </c>
      <c r="I1031" s="150">
        <v>0</v>
      </c>
      <c r="J1031" s="150">
        <v>9.1716676251962781E-5</v>
      </c>
      <c r="K1031" s="150">
        <v>5.2834275011176698E-2</v>
      </c>
      <c r="L1031" s="150">
        <v>0</v>
      </c>
      <c r="M1031" s="150">
        <v>0</v>
      </c>
      <c r="N1031" s="150">
        <v>4.7522726058959961</v>
      </c>
      <c r="O1031" s="150">
        <v>60</v>
      </c>
    </row>
    <row r="1032" spans="1:15" x14ac:dyDescent="0.45">
      <c r="A1032" t="s">
        <v>73</v>
      </c>
      <c r="B1032" s="150">
        <v>2020</v>
      </c>
      <c r="C1032" t="s">
        <v>3516</v>
      </c>
      <c r="D1032" t="s">
        <v>3531</v>
      </c>
      <c r="E1032" t="s">
        <v>107</v>
      </c>
      <c r="F1032" s="152">
        <v>0</v>
      </c>
      <c r="G1032" s="150">
        <v>0</v>
      </c>
      <c r="H1032" s="152"/>
      <c r="I1032" s="150">
        <v>0</v>
      </c>
      <c r="J1032" s="150">
        <v>0</v>
      </c>
      <c r="K1032" s="150">
        <v>0</v>
      </c>
      <c r="L1032" s="150">
        <v>0</v>
      </c>
      <c r="M1032" s="150">
        <v>0</v>
      </c>
      <c r="N1032" s="150"/>
      <c r="O1032" s="150">
        <v>60</v>
      </c>
    </row>
    <row r="1033" spans="1:15" x14ac:dyDescent="0.45">
      <c r="A1033" t="s">
        <v>73</v>
      </c>
      <c r="B1033" s="150">
        <v>2020</v>
      </c>
      <c r="C1033" t="s">
        <v>3569</v>
      </c>
      <c r="D1033" t="s">
        <v>3570</v>
      </c>
      <c r="E1033" t="s">
        <v>267</v>
      </c>
      <c r="F1033" s="152">
        <v>37380</v>
      </c>
      <c r="G1033" s="150">
        <v>51</v>
      </c>
      <c r="H1033" s="152">
        <v>33.621917724609375</v>
      </c>
      <c r="I1033" s="150">
        <v>0</v>
      </c>
      <c r="J1033" s="150">
        <v>2.2583883255720139E-3</v>
      </c>
      <c r="K1033" s="150">
        <v>4.3582272692900999E-2</v>
      </c>
      <c r="L1033" s="150">
        <v>0</v>
      </c>
      <c r="M1033" s="150">
        <v>2</v>
      </c>
      <c r="N1033" s="150">
        <v>4.9187698364257813</v>
      </c>
      <c r="O1033" s="150">
        <v>60</v>
      </c>
    </row>
    <row r="1034" spans="1:15" x14ac:dyDescent="0.45">
      <c r="A1034" t="s">
        <v>73</v>
      </c>
      <c r="B1034" s="150">
        <v>2020</v>
      </c>
      <c r="C1034" t="s">
        <v>3569</v>
      </c>
      <c r="D1034" t="s">
        <v>3571</v>
      </c>
      <c r="E1034" t="s">
        <v>267</v>
      </c>
      <c r="F1034" s="152">
        <v>16</v>
      </c>
      <c r="G1034" s="150">
        <v>1</v>
      </c>
      <c r="H1034" s="152">
        <v>15.5625</v>
      </c>
      <c r="I1034" s="150">
        <v>0</v>
      </c>
      <c r="J1034" s="150">
        <v>0</v>
      </c>
      <c r="K1034" s="150">
        <v>0</v>
      </c>
      <c r="L1034" s="150">
        <v>0</v>
      </c>
      <c r="M1034" s="150">
        <v>0</v>
      </c>
      <c r="N1034" s="150"/>
      <c r="O1034" s="150">
        <v>60</v>
      </c>
    </row>
    <row r="1035" spans="1:15" x14ac:dyDescent="0.45">
      <c r="A1035" t="s">
        <v>73</v>
      </c>
      <c r="B1035" s="150">
        <v>2020</v>
      </c>
      <c r="C1035" t="s">
        <v>3569</v>
      </c>
      <c r="D1035" t="s">
        <v>3510</v>
      </c>
      <c r="E1035" t="s">
        <v>267</v>
      </c>
      <c r="F1035" s="152">
        <v>1843</v>
      </c>
      <c r="G1035" s="150">
        <v>335</v>
      </c>
      <c r="H1035" s="152">
        <v>32.585777282714844</v>
      </c>
      <c r="I1035" s="150">
        <v>0</v>
      </c>
      <c r="J1035" s="150">
        <v>6.8047335371375084E-3</v>
      </c>
      <c r="K1035" s="150">
        <v>0.10374623932013689</v>
      </c>
      <c r="L1035" s="150">
        <v>0</v>
      </c>
      <c r="M1035" s="150">
        <v>1</v>
      </c>
      <c r="N1035" s="150">
        <v>4.8174557685852051</v>
      </c>
      <c r="O1035" s="150">
        <v>45</v>
      </c>
    </row>
    <row r="1036" spans="1:15" x14ac:dyDescent="0.45">
      <c r="A1036" t="s">
        <v>73</v>
      </c>
      <c r="B1036" s="150">
        <v>2020</v>
      </c>
      <c r="C1036" t="s">
        <v>3517</v>
      </c>
      <c r="D1036" t="s">
        <v>3532</v>
      </c>
      <c r="E1036" t="s">
        <v>267</v>
      </c>
      <c r="F1036" s="152">
        <v>0</v>
      </c>
      <c r="G1036" s="150"/>
      <c r="H1036" s="152"/>
      <c r="I1036" s="150">
        <v>0</v>
      </c>
      <c r="J1036" s="150">
        <v>0</v>
      </c>
      <c r="K1036" s="150">
        <v>0</v>
      </c>
      <c r="L1036" s="150">
        <v>0</v>
      </c>
      <c r="M1036" s="150">
        <v>0</v>
      </c>
      <c r="N1036" s="150"/>
      <c r="O1036" s="150"/>
    </row>
    <row r="1037" spans="1:15" x14ac:dyDescent="0.45">
      <c r="A1037" t="s">
        <v>73</v>
      </c>
      <c r="B1037" s="150">
        <v>2020</v>
      </c>
      <c r="C1037" t="s">
        <v>197</v>
      </c>
      <c r="D1037" t="s">
        <v>3533</v>
      </c>
      <c r="E1037" t="s">
        <v>267</v>
      </c>
      <c r="F1037" s="152">
        <v>409</v>
      </c>
      <c r="G1037" s="150">
        <v>72.5</v>
      </c>
      <c r="H1037" s="152">
        <v>23.38386344909668</v>
      </c>
      <c r="I1037" s="150">
        <v>0</v>
      </c>
      <c r="J1037" s="150">
        <v>0</v>
      </c>
      <c r="K1037" s="150">
        <v>0.1122276803302807</v>
      </c>
      <c r="L1037" s="150">
        <v>0</v>
      </c>
      <c r="M1037" s="150">
        <v>0</v>
      </c>
      <c r="N1037" s="150">
        <v>4.5973153114318848</v>
      </c>
      <c r="O1037" s="150">
        <v>45</v>
      </c>
    </row>
    <row r="1038" spans="1:15" x14ac:dyDescent="0.45">
      <c r="A1038" t="s">
        <v>73</v>
      </c>
      <c r="B1038" s="150">
        <v>2020</v>
      </c>
      <c r="C1038" t="s">
        <v>197</v>
      </c>
      <c r="D1038" t="s">
        <v>3534</v>
      </c>
      <c r="E1038" t="s">
        <v>267</v>
      </c>
      <c r="F1038" s="152">
        <v>220</v>
      </c>
      <c r="G1038" s="150">
        <v>3</v>
      </c>
      <c r="H1038" s="152">
        <v>6.8681817054748535</v>
      </c>
      <c r="I1038" s="150">
        <v>0</v>
      </c>
      <c r="J1038" s="150">
        <v>0</v>
      </c>
      <c r="K1038" s="150">
        <v>0.1682671813115896</v>
      </c>
      <c r="L1038" s="150">
        <v>0</v>
      </c>
      <c r="M1038" s="150">
        <v>0</v>
      </c>
      <c r="N1038" s="150">
        <v>5</v>
      </c>
      <c r="O1038" s="150">
        <v>40</v>
      </c>
    </row>
    <row r="1039" spans="1:15" x14ac:dyDescent="0.45">
      <c r="A1039" t="s">
        <v>73</v>
      </c>
      <c r="B1039" s="150">
        <v>2020</v>
      </c>
      <c r="C1039" t="s">
        <v>197</v>
      </c>
      <c r="D1039" t="s">
        <v>3535</v>
      </c>
      <c r="E1039" t="s">
        <v>267</v>
      </c>
      <c r="F1039" s="152">
        <v>1119</v>
      </c>
      <c r="G1039" s="150">
        <v>173</v>
      </c>
      <c r="H1039" s="152">
        <v>16.257602691650391</v>
      </c>
      <c r="I1039" s="150">
        <v>0</v>
      </c>
      <c r="J1039" s="150">
        <v>0</v>
      </c>
      <c r="K1039" s="150">
        <v>0.1217312951768779</v>
      </c>
      <c r="L1039" s="150">
        <v>0</v>
      </c>
      <c r="M1039" s="150">
        <v>1</v>
      </c>
      <c r="N1039" s="150">
        <v>4.7523808479309082</v>
      </c>
      <c r="O1039" s="150">
        <v>40</v>
      </c>
    </row>
    <row r="1040" spans="1:15" x14ac:dyDescent="0.45">
      <c r="A1040" t="s">
        <v>73</v>
      </c>
      <c r="B1040" s="150">
        <v>2020</v>
      </c>
      <c r="C1040" t="s">
        <v>197</v>
      </c>
      <c r="D1040" t="s">
        <v>3536</v>
      </c>
      <c r="E1040" t="s">
        <v>267</v>
      </c>
      <c r="F1040" s="152">
        <v>0</v>
      </c>
      <c r="G1040" s="150">
        <v>0</v>
      </c>
      <c r="H1040" s="152"/>
      <c r="I1040" s="150">
        <v>0</v>
      </c>
      <c r="J1040" s="150">
        <v>0</v>
      </c>
      <c r="K1040" s="150">
        <v>0</v>
      </c>
      <c r="L1040" s="150">
        <v>0</v>
      </c>
      <c r="M1040" s="150">
        <v>0</v>
      </c>
      <c r="N1040" s="150"/>
      <c r="O1040" s="150">
        <v>35</v>
      </c>
    </row>
    <row r="1041" spans="1:15" x14ac:dyDescent="0.45">
      <c r="A1041" t="s">
        <v>73</v>
      </c>
      <c r="B1041" s="150">
        <v>2020</v>
      </c>
      <c r="C1041" t="s">
        <v>197</v>
      </c>
      <c r="D1041" t="s">
        <v>3537</v>
      </c>
      <c r="E1041" t="s">
        <v>267</v>
      </c>
      <c r="F1041" s="152">
        <v>6269</v>
      </c>
      <c r="G1041" s="150">
        <v>1468</v>
      </c>
      <c r="H1041" s="152">
        <v>19.530632019042969</v>
      </c>
      <c r="I1041" s="150">
        <v>0</v>
      </c>
      <c r="J1041" s="150">
        <v>4.8231510445475578E-3</v>
      </c>
      <c r="K1041" s="150">
        <v>1.3658917883667099E-2</v>
      </c>
      <c r="L1041" s="150">
        <v>0</v>
      </c>
      <c r="M1041" s="150">
        <v>1</v>
      </c>
      <c r="N1041" s="150">
        <v>4.9598069190979004</v>
      </c>
      <c r="O1041" s="150">
        <v>35</v>
      </c>
    </row>
    <row r="1042" spans="1:15" x14ac:dyDescent="0.45">
      <c r="A1042" t="s">
        <v>73</v>
      </c>
      <c r="B1042" s="150">
        <v>2020</v>
      </c>
      <c r="C1042" t="s">
        <v>3518</v>
      </c>
      <c r="D1042" t="s">
        <v>3538</v>
      </c>
      <c r="E1042" t="s">
        <v>267</v>
      </c>
      <c r="F1042" s="152">
        <v>2037</v>
      </c>
      <c r="G1042" s="150">
        <v>156.5</v>
      </c>
      <c r="H1042" s="152">
        <v>19.027490615844727</v>
      </c>
      <c r="I1042" s="150">
        <v>0</v>
      </c>
      <c r="J1042" s="150">
        <v>4.8000002279877663E-3</v>
      </c>
      <c r="K1042" s="150">
        <v>5.6028014007003503E-2</v>
      </c>
      <c r="L1042" s="150">
        <v>0</v>
      </c>
      <c r="M1042" s="150">
        <v>0</v>
      </c>
      <c r="N1042" s="150">
        <v>4.6868000030517578</v>
      </c>
      <c r="O1042" s="150">
        <v>45</v>
      </c>
    </row>
    <row r="1043" spans="1:15" x14ac:dyDescent="0.45">
      <c r="A1043" t="s">
        <v>73</v>
      </c>
      <c r="B1043" s="150">
        <v>2020</v>
      </c>
      <c r="C1043" t="s">
        <v>3518</v>
      </c>
      <c r="D1043" t="s">
        <v>3539</v>
      </c>
      <c r="E1043" t="s">
        <v>267</v>
      </c>
      <c r="F1043" s="152">
        <v>4198</v>
      </c>
      <c r="G1043" s="150">
        <v>257</v>
      </c>
      <c r="H1043" s="152">
        <v>18.02216911315918</v>
      </c>
      <c r="I1043" s="150">
        <v>0</v>
      </c>
      <c r="J1043" s="150">
        <v>4.0000001899898052E-3</v>
      </c>
      <c r="K1043" s="150">
        <v>1.8033181053137799E-2</v>
      </c>
      <c r="L1043" s="150">
        <v>0</v>
      </c>
      <c r="M1043" s="150">
        <v>3</v>
      </c>
      <c r="N1043" s="150">
        <v>4.8057999610900879</v>
      </c>
      <c r="O1043" s="150">
        <v>45</v>
      </c>
    </row>
    <row r="1044" spans="1:15" x14ac:dyDescent="0.45">
      <c r="A1044" t="s">
        <v>73</v>
      </c>
      <c r="B1044" s="150">
        <v>2020</v>
      </c>
      <c r="C1044" t="s">
        <v>3518</v>
      </c>
      <c r="D1044" t="s">
        <v>3540</v>
      </c>
      <c r="E1044" t="s">
        <v>267</v>
      </c>
      <c r="F1044" s="152">
        <v>22</v>
      </c>
      <c r="G1044" s="150">
        <v>0</v>
      </c>
      <c r="H1044" s="152">
        <v>8.4090909957885742</v>
      </c>
      <c r="I1044" s="150">
        <v>0</v>
      </c>
      <c r="J1044" s="150">
        <v>0</v>
      </c>
      <c r="K1044" s="150">
        <v>0</v>
      </c>
      <c r="L1044" s="150">
        <v>0</v>
      </c>
      <c r="M1044" s="150">
        <v>0</v>
      </c>
      <c r="N1044" s="150">
        <v>4.9899997711181641</v>
      </c>
      <c r="O1044" s="150">
        <v>45</v>
      </c>
    </row>
    <row r="1045" spans="1:15" x14ac:dyDescent="0.45">
      <c r="A1045" t="s">
        <v>73</v>
      </c>
      <c r="B1045" s="150">
        <v>2020</v>
      </c>
      <c r="C1045" t="s">
        <v>3519</v>
      </c>
      <c r="D1045" t="s">
        <v>3541</v>
      </c>
      <c r="E1045" t="s">
        <v>107</v>
      </c>
      <c r="F1045" s="152">
        <v>1408.6683349609375</v>
      </c>
      <c r="G1045" s="150">
        <v>4.2252001762390137</v>
      </c>
      <c r="H1045" s="152">
        <v>22.695222854614258</v>
      </c>
      <c r="I1045" s="150">
        <v>0</v>
      </c>
      <c r="J1045" s="150">
        <v>1.6932719518081285E-5</v>
      </c>
      <c r="K1045" s="150">
        <v>2.0313689122978002E-3</v>
      </c>
      <c r="L1045" s="150">
        <v>0</v>
      </c>
      <c r="M1045" s="150">
        <v>0</v>
      </c>
      <c r="N1045" s="150">
        <v>4.6505322456359863</v>
      </c>
      <c r="O1045" s="150">
        <v>70</v>
      </c>
    </row>
    <row r="1046" spans="1:15" x14ac:dyDescent="0.45">
      <c r="A1046" t="s">
        <v>73</v>
      </c>
      <c r="B1046" s="150">
        <v>2020</v>
      </c>
      <c r="C1046" t="s">
        <v>3520</v>
      </c>
      <c r="D1046" t="s">
        <v>3542</v>
      </c>
      <c r="E1046" t="s">
        <v>107</v>
      </c>
      <c r="F1046" s="152">
        <v>1018.7916870117188</v>
      </c>
      <c r="G1046" s="150">
        <v>1.4101999998092651</v>
      </c>
      <c r="H1046" s="152">
        <v>35.881187438964844</v>
      </c>
      <c r="I1046" s="150">
        <v>0</v>
      </c>
      <c r="J1046" s="150">
        <v>5.4750498384237289E-4</v>
      </c>
      <c r="K1046" s="150">
        <v>5.8215728311949999E-4</v>
      </c>
      <c r="L1046" s="150">
        <v>0</v>
      </c>
      <c r="M1046" s="150">
        <v>0</v>
      </c>
      <c r="N1046" s="150">
        <v>4.8053646087646484</v>
      </c>
      <c r="O1046" s="150">
        <v>60</v>
      </c>
    </row>
    <row r="1047" spans="1:15" x14ac:dyDescent="0.45">
      <c r="A1047" t="s">
        <v>73</v>
      </c>
      <c r="B1047" s="150">
        <v>2020</v>
      </c>
      <c r="C1047" t="s">
        <v>3521</v>
      </c>
      <c r="D1047" t="s">
        <v>3543</v>
      </c>
      <c r="E1047" t="s">
        <v>107</v>
      </c>
      <c r="F1047" s="152">
        <v>0</v>
      </c>
      <c r="G1047" s="150">
        <v>0</v>
      </c>
      <c r="H1047" s="152"/>
      <c r="I1047" s="150">
        <v>0</v>
      </c>
      <c r="J1047" s="150">
        <v>0</v>
      </c>
      <c r="K1047" s="150">
        <v>0</v>
      </c>
      <c r="L1047" s="150">
        <v>0</v>
      </c>
      <c r="M1047" s="150">
        <v>0</v>
      </c>
      <c r="N1047" s="150"/>
      <c r="O1047" s="150">
        <v>70</v>
      </c>
    </row>
    <row r="1048" spans="1:15" x14ac:dyDescent="0.45">
      <c r="A1048" t="s">
        <v>73</v>
      </c>
      <c r="B1048" s="150">
        <v>2020</v>
      </c>
      <c r="C1048" t="s">
        <v>3521</v>
      </c>
      <c r="D1048" t="s">
        <v>3544</v>
      </c>
      <c r="E1048" t="s">
        <v>107</v>
      </c>
      <c r="F1048" s="152">
        <v>0</v>
      </c>
      <c r="G1048" s="150">
        <v>0</v>
      </c>
      <c r="H1048" s="152"/>
      <c r="I1048" s="150">
        <v>0</v>
      </c>
      <c r="J1048" s="150">
        <v>0</v>
      </c>
      <c r="K1048" s="150">
        <v>0</v>
      </c>
      <c r="L1048" s="150">
        <v>0</v>
      </c>
      <c r="M1048" s="150">
        <v>0</v>
      </c>
      <c r="N1048" s="150"/>
      <c r="O1048" s="150">
        <v>70</v>
      </c>
    </row>
    <row r="1049" spans="1:15" x14ac:dyDescent="0.45">
      <c r="A1049" t="s">
        <v>73</v>
      </c>
      <c r="B1049" s="150">
        <v>2020</v>
      </c>
      <c r="C1049" t="s">
        <v>3521</v>
      </c>
      <c r="D1049" t="s">
        <v>3545</v>
      </c>
      <c r="E1049" t="s">
        <v>107</v>
      </c>
      <c r="F1049" s="152">
        <v>0</v>
      </c>
      <c r="G1049" s="150">
        <v>0</v>
      </c>
      <c r="H1049" s="152"/>
      <c r="I1049" s="150">
        <v>0</v>
      </c>
      <c r="J1049" s="150">
        <v>0</v>
      </c>
      <c r="K1049" s="150">
        <v>0</v>
      </c>
      <c r="L1049" s="150">
        <v>0</v>
      </c>
      <c r="M1049" s="150">
        <v>0</v>
      </c>
      <c r="N1049" s="150"/>
      <c r="O1049" s="150">
        <v>70</v>
      </c>
    </row>
    <row r="1050" spans="1:15" x14ac:dyDescent="0.45">
      <c r="A1050" t="s">
        <v>73</v>
      </c>
      <c r="B1050" s="150">
        <v>2020</v>
      </c>
      <c r="C1050" t="s">
        <v>3521</v>
      </c>
      <c r="D1050" t="s">
        <v>3546</v>
      </c>
      <c r="E1050" t="s">
        <v>107</v>
      </c>
      <c r="F1050" s="152">
        <v>0</v>
      </c>
      <c r="G1050" s="150">
        <v>0</v>
      </c>
      <c r="H1050" s="152"/>
      <c r="I1050" s="150">
        <v>0</v>
      </c>
      <c r="J1050" s="150">
        <v>0</v>
      </c>
      <c r="K1050" s="150">
        <v>0</v>
      </c>
      <c r="L1050" s="150">
        <v>0</v>
      </c>
      <c r="M1050" s="150">
        <v>0</v>
      </c>
      <c r="N1050" s="150"/>
      <c r="O1050" s="150">
        <v>45</v>
      </c>
    </row>
    <row r="1051" spans="1:15" x14ac:dyDescent="0.45">
      <c r="A1051" t="s">
        <v>73</v>
      </c>
      <c r="B1051" s="150">
        <v>2020</v>
      </c>
      <c r="C1051" t="s">
        <v>3521</v>
      </c>
      <c r="D1051" t="s">
        <v>3547</v>
      </c>
      <c r="E1051" t="s">
        <v>107</v>
      </c>
      <c r="F1051" s="152">
        <v>0</v>
      </c>
      <c r="G1051" s="150">
        <v>0</v>
      </c>
      <c r="H1051" s="152"/>
      <c r="I1051" s="150">
        <v>0</v>
      </c>
      <c r="J1051" s="150">
        <v>0</v>
      </c>
      <c r="K1051" s="150">
        <v>0</v>
      </c>
      <c r="L1051" s="150">
        <v>0</v>
      </c>
      <c r="M1051" s="150">
        <v>0</v>
      </c>
      <c r="N1051" s="150"/>
      <c r="O1051" s="150">
        <v>70</v>
      </c>
    </row>
    <row r="1052" spans="1:15" x14ac:dyDescent="0.45">
      <c r="A1052" t="s">
        <v>73</v>
      </c>
      <c r="B1052" s="150">
        <v>2020</v>
      </c>
      <c r="C1052" t="s">
        <v>3521</v>
      </c>
      <c r="D1052" t="s">
        <v>3548</v>
      </c>
      <c r="E1052" t="s">
        <v>107</v>
      </c>
      <c r="F1052" s="152">
        <v>0</v>
      </c>
      <c r="G1052" s="150">
        <v>0</v>
      </c>
      <c r="H1052" s="152"/>
      <c r="I1052" s="150">
        <v>0</v>
      </c>
      <c r="J1052" s="150">
        <v>0</v>
      </c>
      <c r="K1052" s="150">
        <v>0</v>
      </c>
      <c r="L1052" s="150">
        <v>0</v>
      </c>
      <c r="M1052" s="150">
        <v>0</v>
      </c>
      <c r="N1052" s="150"/>
      <c r="O1052" s="150">
        <v>70</v>
      </c>
    </row>
    <row r="1053" spans="1:15" x14ac:dyDescent="0.45">
      <c r="A1053" t="s">
        <v>73</v>
      </c>
      <c r="B1053" s="150">
        <v>2020</v>
      </c>
      <c r="C1053" t="s">
        <v>3521</v>
      </c>
      <c r="D1053" t="s">
        <v>3549</v>
      </c>
      <c r="E1053" t="s">
        <v>107</v>
      </c>
      <c r="F1053" s="152">
        <v>14.864700317382813</v>
      </c>
      <c r="G1053" s="150">
        <v>0</v>
      </c>
      <c r="H1053" s="152">
        <v>44.588996887207031</v>
      </c>
      <c r="I1053" s="150">
        <v>0</v>
      </c>
      <c r="J1053" s="150">
        <v>0</v>
      </c>
      <c r="K1053" s="150">
        <v>2.6554023061940001E-3</v>
      </c>
      <c r="L1053" s="150">
        <v>0</v>
      </c>
      <c r="M1053" s="150">
        <v>0</v>
      </c>
      <c r="N1053" s="150">
        <v>4.9660835266113281</v>
      </c>
      <c r="O1053" s="150">
        <v>70</v>
      </c>
    </row>
    <row r="1054" spans="1:15" x14ac:dyDescent="0.45">
      <c r="A1054" t="s">
        <v>73</v>
      </c>
      <c r="B1054" s="150">
        <v>2020</v>
      </c>
      <c r="C1054" t="s">
        <v>3521</v>
      </c>
      <c r="D1054" t="s">
        <v>3550</v>
      </c>
      <c r="E1054" t="s">
        <v>107</v>
      </c>
      <c r="F1054" s="152">
        <v>237.51510620117188</v>
      </c>
      <c r="G1054" s="150">
        <v>6.2909002304077148</v>
      </c>
      <c r="H1054" s="152">
        <v>13.930624961853027</v>
      </c>
      <c r="I1054" s="150">
        <v>0</v>
      </c>
      <c r="J1054" s="150">
        <v>0</v>
      </c>
      <c r="K1054" s="150">
        <v>4.2230586247783197E-2</v>
      </c>
      <c r="L1054" s="150">
        <v>0</v>
      </c>
      <c r="M1054" s="150">
        <v>0</v>
      </c>
      <c r="N1054" s="150">
        <v>4.8836545944213867</v>
      </c>
      <c r="O1054" s="150">
        <v>45</v>
      </c>
    </row>
    <row r="1055" spans="1:15" x14ac:dyDescent="0.45">
      <c r="A1055" t="s">
        <v>73</v>
      </c>
      <c r="B1055" s="150">
        <v>2020</v>
      </c>
      <c r="C1055" t="s">
        <v>3521</v>
      </c>
      <c r="D1055" t="s">
        <v>3551</v>
      </c>
      <c r="E1055" t="s">
        <v>107</v>
      </c>
      <c r="F1055" s="152">
        <v>0</v>
      </c>
      <c r="G1055" s="150">
        <v>0</v>
      </c>
      <c r="H1055" s="152"/>
      <c r="I1055" s="150">
        <v>0</v>
      </c>
      <c r="J1055" s="150">
        <v>0</v>
      </c>
      <c r="K1055" s="150">
        <v>0</v>
      </c>
      <c r="L1055" s="150">
        <v>0</v>
      </c>
      <c r="M1055" s="150">
        <v>0</v>
      </c>
      <c r="N1055" s="150"/>
      <c r="O1055" s="150">
        <v>70</v>
      </c>
    </row>
    <row r="1056" spans="1:15" x14ac:dyDescent="0.45">
      <c r="A1056" t="s">
        <v>73</v>
      </c>
      <c r="B1056" s="150">
        <v>2020</v>
      </c>
      <c r="C1056" t="s">
        <v>3522</v>
      </c>
      <c r="D1056" t="s">
        <v>3552</v>
      </c>
      <c r="E1056" t="s">
        <v>107</v>
      </c>
      <c r="F1056" s="152">
        <v>0</v>
      </c>
      <c r="G1056" s="150">
        <v>0</v>
      </c>
      <c r="H1056" s="152"/>
      <c r="I1056" s="150">
        <v>0</v>
      </c>
      <c r="J1056" s="150">
        <v>0</v>
      </c>
      <c r="K1056" s="150">
        <v>0</v>
      </c>
      <c r="L1056" s="150">
        <v>0</v>
      </c>
      <c r="M1056" s="150">
        <v>0</v>
      </c>
      <c r="N1056" s="150"/>
      <c r="O1056" s="150">
        <v>60</v>
      </c>
    </row>
    <row r="1057" spans="1:15" x14ac:dyDescent="0.45">
      <c r="A1057" t="s">
        <v>73</v>
      </c>
      <c r="B1057" s="150">
        <v>2020</v>
      </c>
      <c r="C1057" t="s">
        <v>3522</v>
      </c>
      <c r="D1057" t="s">
        <v>3553</v>
      </c>
      <c r="E1057" t="s">
        <v>107</v>
      </c>
      <c r="F1057" s="152">
        <v>187.19509887695313</v>
      </c>
      <c r="G1057" s="150">
        <v>0</v>
      </c>
      <c r="H1057" s="152">
        <v>29.475969314575195</v>
      </c>
      <c r="I1057" s="150">
        <v>0</v>
      </c>
      <c r="J1057" s="150">
        <v>0</v>
      </c>
      <c r="K1057" s="150">
        <v>0</v>
      </c>
      <c r="L1057" s="150">
        <v>0</v>
      </c>
      <c r="M1057" s="150">
        <v>0</v>
      </c>
      <c r="N1057" s="150">
        <v>4.4692001342773438</v>
      </c>
      <c r="O1057" s="150">
        <v>60</v>
      </c>
    </row>
    <row r="1058" spans="1:15" x14ac:dyDescent="0.45">
      <c r="A1058" t="s">
        <v>73</v>
      </c>
      <c r="B1058" s="150">
        <v>2020</v>
      </c>
      <c r="C1058" t="s">
        <v>3523</v>
      </c>
      <c r="D1058" t="s">
        <v>3554</v>
      </c>
      <c r="E1058" t="s">
        <v>267</v>
      </c>
      <c r="F1058" s="152">
        <v>110</v>
      </c>
      <c r="G1058" s="150">
        <v>0</v>
      </c>
      <c r="H1058" s="152">
        <v>13.081818580627441</v>
      </c>
      <c r="I1058" s="150">
        <v>0</v>
      </c>
      <c r="J1058" s="150">
        <v>0</v>
      </c>
      <c r="K1058" s="150">
        <v>0</v>
      </c>
      <c r="L1058" s="150">
        <v>0</v>
      </c>
      <c r="M1058" s="150">
        <v>0</v>
      </c>
      <c r="N1058" s="150">
        <v>4.4489998817443848</v>
      </c>
      <c r="O1058" s="150">
        <v>45</v>
      </c>
    </row>
    <row r="1059" spans="1:15" x14ac:dyDescent="0.45">
      <c r="A1059" t="s">
        <v>73</v>
      </c>
      <c r="B1059" s="150">
        <v>2020</v>
      </c>
      <c r="C1059" t="s">
        <v>3523</v>
      </c>
      <c r="D1059" t="s">
        <v>3555</v>
      </c>
      <c r="E1059" t="s">
        <v>267</v>
      </c>
      <c r="F1059" s="152">
        <v>28</v>
      </c>
      <c r="G1059" s="150">
        <v>6</v>
      </c>
      <c r="H1059" s="152">
        <v>27.214284896850586</v>
      </c>
      <c r="I1059" s="150">
        <v>0</v>
      </c>
      <c r="J1059" s="150">
        <v>0</v>
      </c>
      <c r="K1059" s="150">
        <v>0</v>
      </c>
      <c r="L1059" s="150">
        <v>0</v>
      </c>
      <c r="M1059" s="150">
        <v>0</v>
      </c>
      <c r="N1059" s="150">
        <v>4.4489998817443848</v>
      </c>
      <c r="O1059" s="150">
        <v>40</v>
      </c>
    </row>
    <row r="1060" spans="1:15" x14ac:dyDescent="0.45">
      <c r="A1060" t="s">
        <v>73</v>
      </c>
      <c r="B1060" s="150">
        <v>2020</v>
      </c>
      <c r="C1060" t="s">
        <v>3523</v>
      </c>
      <c r="D1060" t="s">
        <v>3556</v>
      </c>
      <c r="E1060" t="s">
        <v>267</v>
      </c>
      <c r="F1060" s="152">
        <v>0</v>
      </c>
      <c r="G1060" s="150">
        <v>0</v>
      </c>
      <c r="H1060" s="152"/>
      <c r="I1060" s="150">
        <v>0</v>
      </c>
      <c r="J1060" s="150">
        <v>0</v>
      </c>
      <c r="K1060" s="150">
        <v>0</v>
      </c>
      <c r="L1060" s="150">
        <v>0</v>
      </c>
      <c r="M1060" s="150">
        <v>0</v>
      </c>
      <c r="N1060" s="150"/>
      <c r="O1060" s="150">
        <v>35</v>
      </c>
    </row>
    <row r="1061" spans="1:15" x14ac:dyDescent="0.45">
      <c r="A1061" t="s">
        <v>73</v>
      </c>
      <c r="B1061" s="150">
        <v>2020</v>
      </c>
      <c r="C1061" t="s">
        <v>3523</v>
      </c>
      <c r="D1061" t="s">
        <v>3557</v>
      </c>
      <c r="E1061" t="s">
        <v>267</v>
      </c>
      <c r="F1061" s="152">
        <v>0</v>
      </c>
      <c r="G1061" s="150">
        <v>0</v>
      </c>
      <c r="H1061" s="152"/>
      <c r="I1061" s="150">
        <v>0</v>
      </c>
      <c r="J1061" s="150">
        <v>0</v>
      </c>
      <c r="K1061" s="150">
        <v>0</v>
      </c>
      <c r="L1061" s="150">
        <v>0</v>
      </c>
      <c r="M1061" s="150">
        <v>0</v>
      </c>
      <c r="N1061" s="150"/>
      <c r="O1061" s="150">
        <v>35</v>
      </c>
    </row>
    <row r="1062" spans="1:15" x14ac:dyDescent="0.45">
      <c r="A1062" t="s">
        <v>73</v>
      </c>
      <c r="B1062" s="150">
        <v>2020</v>
      </c>
      <c r="C1062" t="s">
        <v>3523</v>
      </c>
      <c r="D1062" t="s">
        <v>3558</v>
      </c>
      <c r="E1062" t="s">
        <v>267</v>
      </c>
      <c r="F1062" s="152">
        <v>9</v>
      </c>
      <c r="G1062" s="150">
        <v>0</v>
      </c>
      <c r="H1062" s="152">
        <v>8.6666669845581055</v>
      </c>
      <c r="I1062" s="150">
        <v>0</v>
      </c>
      <c r="J1062" s="150">
        <v>0</v>
      </c>
      <c r="K1062" s="150">
        <v>0</v>
      </c>
      <c r="L1062" s="150">
        <v>0</v>
      </c>
      <c r="M1062" s="150">
        <v>0</v>
      </c>
      <c r="N1062" s="150">
        <v>5</v>
      </c>
      <c r="O1062" s="150">
        <v>40</v>
      </c>
    </row>
    <row r="1063" spans="1:15" x14ac:dyDescent="0.45">
      <c r="A1063" t="s">
        <v>73</v>
      </c>
      <c r="B1063" s="150">
        <v>2020</v>
      </c>
      <c r="C1063" t="s">
        <v>3523</v>
      </c>
      <c r="D1063" t="s">
        <v>3559</v>
      </c>
      <c r="E1063" t="s">
        <v>267</v>
      </c>
      <c r="F1063" s="152">
        <v>0</v>
      </c>
      <c r="G1063" s="150">
        <v>0</v>
      </c>
      <c r="H1063" s="152"/>
      <c r="I1063" s="150">
        <v>0</v>
      </c>
      <c r="J1063" s="150">
        <v>0</v>
      </c>
      <c r="K1063" s="150">
        <v>0</v>
      </c>
      <c r="L1063" s="150">
        <v>0</v>
      </c>
      <c r="M1063" s="150">
        <v>0</v>
      </c>
      <c r="N1063" s="150"/>
      <c r="O1063" s="150">
        <v>35</v>
      </c>
    </row>
    <row r="1064" spans="1:15" x14ac:dyDescent="0.45">
      <c r="A1064" t="s">
        <v>73</v>
      </c>
      <c r="B1064" s="150">
        <v>2020</v>
      </c>
      <c r="C1064" t="s">
        <v>3523</v>
      </c>
      <c r="D1064" t="s">
        <v>3560</v>
      </c>
      <c r="E1064" t="s">
        <v>267</v>
      </c>
      <c r="F1064" s="152">
        <v>53</v>
      </c>
      <c r="G1064" s="150">
        <v>39</v>
      </c>
      <c r="H1064" s="152">
        <v>38.188678741455078</v>
      </c>
      <c r="I1064" s="150">
        <v>0</v>
      </c>
      <c r="J1064" s="150">
        <v>0</v>
      </c>
      <c r="K1064" s="150">
        <v>0</v>
      </c>
      <c r="L1064" s="150">
        <v>0</v>
      </c>
      <c r="M1064" s="150">
        <v>0</v>
      </c>
      <c r="N1064" s="150">
        <v>4</v>
      </c>
      <c r="O1064" s="150">
        <v>35</v>
      </c>
    </row>
    <row r="1065" spans="1:15" x14ac:dyDescent="0.45">
      <c r="A1065" t="s">
        <v>73</v>
      </c>
      <c r="B1065" s="150">
        <v>2020</v>
      </c>
      <c r="C1065" t="s">
        <v>3523</v>
      </c>
      <c r="D1065" t="s">
        <v>3561</v>
      </c>
      <c r="E1065" t="s">
        <v>267</v>
      </c>
      <c r="F1065" s="152">
        <v>0</v>
      </c>
      <c r="G1065" s="150">
        <v>0</v>
      </c>
      <c r="H1065" s="152"/>
      <c r="I1065" s="150">
        <v>0</v>
      </c>
      <c r="J1065" s="150">
        <v>0</v>
      </c>
      <c r="K1065" s="150">
        <v>0</v>
      </c>
      <c r="L1065" s="150">
        <v>0</v>
      </c>
      <c r="M1065" s="150">
        <v>0</v>
      </c>
      <c r="N1065" s="150"/>
      <c r="O1065" s="150">
        <v>35</v>
      </c>
    </row>
    <row r="1066" spans="1:15" x14ac:dyDescent="0.45">
      <c r="A1066" t="s">
        <v>73</v>
      </c>
      <c r="B1066" s="150">
        <v>2020</v>
      </c>
      <c r="C1066" t="s">
        <v>3523</v>
      </c>
      <c r="D1066" t="s">
        <v>3562</v>
      </c>
      <c r="E1066" t="s">
        <v>267</v>
      </c>
      <c r="F1066" s="152">
        <v>0</v>
      </c>
      <c r="G1066" s="150">
        <v>0</v>
      </c>
      <c r="H1066" s="152"/>
      <c r="I1066" s="150">
        <v>0</v>
      </c>
      <c r="J1066" s="150">
        <v>0</v>
      </c>
      <c r="K1066" s="150">
        <v>0</v>
      </c>
      <c r="L1066" s="150">
        <v>0</v>
      </c>
      <c r="M1066" s="150">
        <v>0</v>
      </c>
      <c r="N1066" s="150"/>
      <c r="O1066" s="150">
        <v>40</v>
      </c>
    </row>
    <row r="1067" spans="1:15" x14ac:dyDescent="0.45">
      <c r="A1067" t="s">
        <v>73</v>
      </c>
      <c r="B1067" s="150">
        <v>2020</v>
      </c>
      <c r="C1067" t="s">
        <v>3524</v>
      </c>
      <c r="D1067" t="s">
        <v>3563</v>
      </c>
      <c r="E1067" t="s">
        <v>267</v>
      </c>
      <c r="F1067" s="152">
        <v>50</v>
      </c>
      <c r="G1067" s="150">
        <v>16</v>
      </c>
      <c r="H1067" s="152">
        <v>25.219999313354492</v>
      </c>
      <c r="I1067" s="150">
        <v>0</v>
      </c>
      <c r="J1067" s="150">
        <v>0</v>
      </c>
      <c r="K1067" s="150">
        <v>0</v>
      </c>
      <c r="L1067" s="150">
        <v>0</v>
      </c>
      <c r="M1067" s="150">
        <v>0</v>
      </c>
      <c r="N1067" s="150">
        <v>4.8958334922790527</v>
      </c>
      <c r="O1067" s="150">
        <v>40</v>
      </c>
    </row>
    <row r="1068" spans="1:15" x14ac:dyDescent="0.45">
      <c r="A1068" t="s">
        <v>74</v>
      </c>
      <c r="B1068" s="150">
        <v>2020</v>
      </c>
      <c r="C1068" t="s">
        <v>3515</v>
      </c>
      <c r="D1068" t="s">
        <v>3526</v>
      </c>
      <c r="E1068" t="s">
        <v>107</v>
      </c>
      <c r="F1068" s="152">
        <v>0</v>
      </c>
      <c r="G1068" s="150">
        <v>0</v>
      </c>
      <c r="H1068" s="152"/>
      <c r="I1068" s="150">
        <v>0</v>
      </c>
      <c r="J1068" s="150">
        <v>0</v>
      </c>
      <c r="K1068" s="150">
        <v>0</v>
      </c>
      <c r="L1068" s="150">
        <v>0</v>
      </c>
      <c r="M1068" s="150">
        <v>0</v>
      </c>
      <c r="N1068" s="150"/>
      <c r="O1068" s="150">
        <v>70</v>
      </c>
    </row>
    <row r="1069" spans="1:15" x14ac:dyDescent="0.45">
      <c r="A1069" t="s">
        <v>74</v>
      </c>
      <c r="B1069" s="150">
        <v>2020</v>
      </c>
      <c r="C1069" t="s">
        <v>3515</v>
      </c>
      <c r="D1069" t="s">
        <v>3527</v>
      </c>
      <c r="E1069" t="s">
        <v>107</v>
      </c>
      <c r="F1069" s="152">
        <v>1.0953899621963501</v>
      </c>
      <c r="G1069" s="150">
        <v>0</v>
      </c>
      <c r="H1069" s="152">
        <v>43.659286499023438</v>
      </c>
      <c r="I1069" s="150">
        <v>0</v>
      </c>
      <c r="J1069" s="150">
        <v>0</v>
      </c>
      <c r="K1069" s="150">
        <v>1.4999999999999999E-2</v>
      </c>
      <c r="L1069" s="150">
        <v>0</v>
      </c>
      <c r="M1069" s="150">
        <v>0</v>
      </c>
      <c r="N1069" s="150">
        <v>3.4040000438690186</v>
      </c>
      <c r="O1069" s="150">
        <v>70</v>
      </c>
    </row>
    <row r="1070" spans="1:15" x14ac:dyDescent="0.45">
      <c r="A1070" t="s">
        <v>74</v>
      </c>
      <c r="B1070" s="150">
        <v>2020</v>
      </c>
      <c r="C1070" t="s">
        <v>3515</v>
      </c>
      <c r="D1070" t="s">
        <v>3528</v>
      </c>
      <c r="E1070" t="s">
        <v>107</v>
      </c>
      <c r="F1070" s="152">
        <v>141.09742736816406</v>
      </c>
      <c r="G1070" s="150">
        <v>6.9356799125671387</v>
      </c>
      <c r="H1070" s="152">
        <v>18.876514434814453</v>
      </c>
      <c r="I1070" s="150">
        <v>2.4000000208616257E-2</v>
      </c>
      <c r="J1070" s="150">
        <v>6.3000001013278961E-2</v>
      </c>
      <c r="K1070" s="150">
        <v>1.4999999999999999E-2</v>
      </c>
      <c r="L1070" s="150">
        <v>0</v>
      </c>
      <c r="M1070" s="150">
        <v>0</v>
      </c>
      <c r="N1070" s="150">
        <v>4.2049999237060547</v>
      </c>
      <c r="O1070" s="150">
        <v>45</v>
      </c>
    </row>
    <row r="1071" spans="1:15" x14ac:dyDescent="0.45">
      <c r="A1071" t="s">
        <v>74</v>
      </c>
      <c r="B1071" s="150">
        <v>2020</v>
      </c>
      <c r="C1071" t="s">
        <v>3516</v>
      </c>
      <c r="D1071" t="s">
        <v>3529</v>
      </c>
      <c r="E1071" t="s">
        <v>107</v>
      </c>
      <c r="F1071" s="152">
        <v>0</v>
      </c>
      <c r="G1071" s="150">
        <v>0</v>
      </c>
      <c r="H1071" s="152"/>
      <c r="I1071" s="150">
        <v>0</v>
      </c>
      <c r="J1071" s="150">
        <v>0</v>
      </c>
      <c r="K1071" s="150">
        <v>0</v>
      </c>
      <c r="L1071" s="150">
        <v>0</v>
      </c>
      <c r="M1071" s="150">
        <v>0</v>
      </c>
      <c r="N1071" s="150"/>
      <c r="O1071" s="150">
        <v>60</v>
      </c>
    </row>
    <row r="1072" spans="1:15" x14ac:dyDescent="0.45">
      <c r="A1072" t="s">
        <v>74</v>
      </c>
      <c r="B1072" s="150">
        <v>2020</v>
      </c>
      <c r="C1072" t="s">
        <v>3516</v>
      </c>
      <c r="D1072" t="s">
        <v>3530</v>
      </c>
      <c r="E1072" t="s">
        <v>107</v>
      </c>
      <c r="F1072" s="152">
        <v>1228.6881103515625</v>
      </c>
      <c r="G1072" s="150">
        <v>0.33452999591827393</v>
      </c>
      <c r="H1072" s="152">
        <v>32.483005523681641</v>
      </c>
      <c r="I1072" s="150">
        <v>4.999999888241291E-3</v>
      </c>
      <c r="J1072" s="150">
        <v>4.1999999433755875E-2</v>
      </c>
      <c r="K1072" s="150">
        <v>5.0000000000000001E-3</v>
      </c>
      <c r="L1072" s="150">
        <v>0</v>
      </c>
      <c r="M1072" s="150">
        <v>0</v>
      </c>
      <c r="N1072" s="150">
        <v>3.1819999217987061</v>
      </c>
      <c r="O1072" s="150">
        <v>60</v>
      </c>
    </row>
    <row r="1073" spans="1:15" x14ac:dyDescent="0.45">
      <c r="A1073" t="s">
        <v>74</v>
      </c>
      <c r="B1073" s="150">
        <v>2020</v>
      </c>
      <c r="C1073" t="s">
        <v>3516</v>
      </c>
      <c r="D1073" t="s">
        <v>3531</v>
      </c>
      <c r="E1073" t="s">
        <v>107</v>
      </c>
      <c r="F1073" s="152">
        <v>0</v>
      </c>
      <c r="G1073" s="150">
        <v>0</v>
      </c>
      <c r="H1073" s="152"/>
      <c r="I1073" s="150">
        <v>0</v>
      </c>
      <c r="J1073" s="150">
        <v>0</v>
      </c>
      <c r="K1073" s="150">
        <v>0</v>
      </c>
      <c r="L1073" s="150">
        <v>0</v>
      </c>
      <c r="M1073" s="150">
        <v>0</v>
      </c>
      <c r="N1073" s="150"/>
      <c r="O1073" s="150">
        <v>60</v>
      </c>
    </row>
    <row r="1074" spans="1:15" x14ac:dyDescent="0.45">
      <c r="A1074" t="s">
        <v>74</v>
      </c>
      <c r="B1074" s="150">
        <v>2020</v>
      </c>
      <c r="C1074" t="s">
        <v>3569</v>
      </c>
      <c r="D1074" t="s">
        <v>3570</v>
      </c>
      <c r="E1074" t="s">
        <v>267</v>
      </c>
      <c r="F1074" s="152">
        <v>20658</v>
      </c>
      <c r="G1074" s="150">
        <v>10</v>
      </c>
      <c r="H1074" s="152">
        <v>31.895439147949219</v>
      </c>
      <c r="I1074" s="150">
        <v>0</v>
      </c>
      <c r="J1074" s="150">
        <v>8.0000003799796104E-3</v>
      </c>
      <c r="K1074" s="150">
        <v>4.9000000000000002E-2</v>
      </c>
      <c r="L1074" s="150">
        <v>0</v>
      </c>
      <c r="M1074" s="150">
        <v>0</v>
      </c>
      <c r="N1074" s="150">
        <v>4.375</v>
      </c>
      <c r="O1074" s="150">
        <v>60</v>
      </c>
    </row>
    <row r="1075" spans="1:15" x14ac:dyDescent="0.45">
      <c r="A1075" t="s">
        <v>74</v>
      </c>
      <c r="B1075" s="150">
        <v>2020</v>
      </c>
      <c r="C1075" t="s">
        <v>3569</v>
      </c>
      <c r="D1075" t="s">
        <v>3571</v>
      </c>
      <c r="E1075" t="s">
        <v>267</v>
      </c>
      <c r="F1075" s="152">
        <v>3</v>
      </c>
      <c r="G1075" s="150">
        <v>0</v>
      </c>
      <c r="H1075" s="152">
        <v>18</v>
      </c>
      <c r="I1075" s="150">
        <v>0</v>
      </c>
      <c r="J1075" s="150">
        <v>0</v>
      </c>
      <c r="K1075" s="150">
        <v>0</v>
      </c>
      <c r="L1075" s="150">
        <v>0</v>
      </c>
      <c r="M1075" s="150">
        <v>0</v>
      </c>
      <c r="N1075" s="150"/>
      <c r="O1075" s="150">
        <v>60</v>
      </c>
    </row>
    <row r="1076" spans="1:15" x14ac:dyDescent="0.45">
      <c r="A1076" t="s">
        <v>74</v>
      </c>
      <c r="B1076" s="150">
        <v>2020</v>
      </c>
      <c r="C1076" t="s">
        <v>3569</v>
      </c>
      <c r="D1076" t="s">
        <v>3510</v>
      </c>
      <c r="E1076" t="s">
        <v>267</v>
      </c>
      <c r="F1076" s="152">
        <v>1579</v>
      </c>
      <c r="G1076" s="150">
        <v>374</v>
      </c>
      <c r="H1076" s="152">
        <v>34.823940277099609</v>
      </c>
      <c r="I1076" s="150">
        <v>2.0000000949949026E-3</v>
      </c>
      <c r="J1076" s="150">
        <v>0.34799998998641968</v>
      </c>
      <c r="K1076" s="150">
        <v>1.7000000000000001E-2</v>
      </c>
      <c r="L1076" s="150">
        <v>0</v>
      </c>
      <c r="M1076" s="150">
        <v>0</v>
      </c>
      <c r="N1076" s="150">
        <v>2.7669999599456787</v>
      </c>
      <c r="O1076" s="150">
        <v>45</v>
      </c>
    </row>
    <row r="1077" spans="1:15" x14ac:dyDescent="0.45">
      <c r="A1077" t="s">
        <v>74</v>
      </c>
      <c r="B1077" s="150">
        <v>2020</v>
      </c>
      <c r="C1077" t="s">
        <v>3517</v>
      </c>
      <c r="D1077" t="s">
        <v>3532</v>
      </c>
      <c r="E1077" t="s">
        <v>267</v>
      </c>
      <c r="F1077" s="152">
        <v>0</v>
      </c>
      <c r="G1077" s="150"/>
      <c r="H1077" s="152"/>
      <c r="I1077" s="150">
        <v>0</v>
      </c>
      <c r="J1077" s="150">
        <v>0</v>
      </c>
      <c r="K1077" s="150">
        <v>0</v>
      </c>
      <c r="L1077" s="150">
        <v>0</v>
      </c>
      <c r="M1077" s="150">
        <v>0</v>
      </c>
      <c r="N1077" s="150"/>
      <c r="O1077" s="150"/>
    </row>
    <row r="1078" spans="1:15" x14ac:dyDescent="0.45">
      <c r="A1078" t="s">
        <v>74</v>
      </c>
      <c r="B1078" s="150">
        <v>2020</v>
      </c>
      <c r="C1078" t="s">
        <v>197</v>
      </c>
      <c r="D1078" t="s">
        <v>3533</v>
      </c>
      <c r="E1078" t="s">
        <v>267</v>
      </c>
      <c r="F1078" s="152">
        <v>0</v>
      </c>
      <c r="G1078" s="150">
        <v>0</v>
      </c>
      <c r="H1078" s="152"/>
      <c r="I1078" s="150">
        <v>0</v>
      </c>
      <c r="J1078" s="150">
        <v>0</v>
      </c>
      <c r="K1078" s="150">
        <v>0</v>
      </c>
      <c r="L1078" s="150">
        <v>0</v>
      </c>
      <c r="M1078" s="150">
        <v>0</v>
      </c>
      <c r="N1078" s="150"/>
      <c r="O1078" s="150">
        <v>45</v>
      </c>
    </row>
    <row r="1079" spans="1:15" x14ac:dyDescent="0.45">
      <c r="A1079" t="s">
        <v>74</v>
      </c>
      <c r="B1079" s="150">
        <v>2020</v>
      </c>
      <c r="C1079" t="s">
        <v>197</v>
      </c>
      <c r="D1079" t="s">
        <v>3534</v>
      </c>
      <c r="E1079" t="s">
        <v>267</v>
      </c>
      <c r="F1079" s="152">
        <v>115</v>
      </c>
      <c r="G1079" s="150">
        <v>1</v>
      </c>
      <c r="H1079" s="152">
        <v>10.052173614501953</v>
      </c>
      <c r="I1079" s="150">
        <v>0</v>
      </c>
      <c r="J1079" s="150">
        <v>2.7000000700354576E-2</v>
      </c>
      <c r="K1079" s="150">
        <v>2.7E-2</v>
      </c>
      <c r="L1079" s="150">
        <v>0</v>
      </c>
      <c r="M1079" s="150">
        <v>0</v>
      </c>
      <c r="N1079" s="150">
        <v>4.2259998321533203</v>
      </c>
      <c r="O1079" s="150">
        <v>40</v>
      </c>
    </row>
    <row r="1080" spans="1:15" x14ac:dyDescent="0.45">
      <c r="A1080" t="s">
        <v>74</v>
      </c>
      <c r="B1080" s="150">
        <v>2020</v>
      </c>
      <c r="C1080" t="s">
        <v>197</v>
      </c>
      <c r="D1080" t="s">
        <v>3535</v>
      </c>
      <c r="E1080" t="s">
        <v>267</v>
      </c>
      <c r="F1080" s="152">
        <v>110</v>
      </c>
      <c r="G1080" s="150">
        <v>1</v>
      </c>
      <c r="H1080" s="152">
        <v>9.1818180084228516</v>
      </c>
      <c r="I1080" s="150">
        <v>0</v>
      </c>
      <c r="J1080" s="150">
        <v>0</v>
      </c>
      <c r="K1080" s="150">
        <v>0</v>
      </c>
      <c r="L1080" s="150">
        <v>0</v>
      </c>
      <c r="M1080" s="150">
        <v>0</v>
      </c>
      <c r="N1080" s="150">
        <v>5</v>
      </c>
      <c r="O1080" s="150">
        <v>40</v>
      </c>
    </row>
    <row r="1081" spans="1:15" x14ac:dyDescent="0.45">
      <c r="A1081" t="s">
        <v>74</v>
      </c>
      <c r="B1081" s="150">
        <v>2020</v>
      </c>
      <c r="C1081" t="s">
        <v>197</v>
      </c>
      <c r="D1081" t="s">
        <v>3536</v>
      </c>
      <c r="E1081" t="s">
        <v>267</v>
      </c>
      <c r="F1081" s="152">
        <v>0</v>
      </c>
      <c r="G1081" s="150">
        <v>0</v>
      </c>
      <c r="H1081" s="152"/>
      <c r="I1081" s="150">
        <v>0</v>
      </c>
      <c r="J1081" s="150">
        <v>0</v>
      </c>
      <c r="K1081" s="150">
        <v>0</v>
      </c>
      <c r="L1081" s="150">
        <v>0</v>
      </c>
      <c r="M1081" s="150">
        <v>0</v>
      </c>
      <c r="N1081" s="150"/>
      <c r="O1081" s="150">
        <v>35</v>
      </c>
    </row>
    <row r="1082" spans="1:15" x14ac:dyDescent="0.45">
      <c r="A1082" t="s">
        <v>74</v>
      </c>
      <c r="B1082" s="150">
        <v>2020</v>
      </c>
      <c r="C1082" t="s">
        <v>197</v>
      </c>
      <c r="D1082" t="s">
        <v>3537</v>
      </c>
      <c r="E1082" t="s">
        <v>267</v>
      </c>
      <c r="F1082" s="152">
        <v>5152</v>
      </c>
      <c r="G1082" s="150">
        <v>1660</v>
      </c>
      <c r="H1082" s="152">
        <v>24.301435470581055</v>
      </c>
      <c r="I1082" s="150">
        <v>3.5999998450279236E-2</v>
      </c>
      <c r="J1082" s="150">
        <v>6.3000001013278961E-2</v>
      </c>
      <c r="K1082" s="150">
        <v>3.5999999999999997E-2</v>
      </c>
      <c r="L1082" s="150">
        <v>0</v>
      </c>
      <c r="M1082" s="150">
        <v>0</v>
      </c>
      <c r="N1082" s="150">
        <v>3.6940000057220459</v>
      </c>
      <c r="O1082" s="150">
        <v>35</v>
      </c>
    </row>
    <row r="1083" spans="1:15" x14ac:dyDescent="0.45">
      <c r="A1083" t="s">
        <v>74</v>
      </c>
      <c r="B1083" s="150">
        <v>2020</v>
      </c>
      <c r="C1083" t="s">
        <v>3518</v>
      </c>
      <c r="D1083" t="s">
        <v>3538</v>
      </c>
      <c r="E1083" t="s">
        <v>267</v>
      </c>
      <c r="F1083" s="152">
        <v>800</v>
      </c>
      <c r="G1083" s="150">
        <v>28</v>
      </c>
      <c r="H1083" s="152">
        <v>15.216250419616699</v>
      </c>
      <c r="I1083" s="150">
        <v>0</v>
      </c>
      <c r="J1083" s="150">
        <v>1.0999999940395355E-2</v>
      </c>
      <c r="K1083" s="150">
        <v>1.0999999999999999E-2</v>
      </c>
      <c r="L1083" s="150">
        <v>0</v>
      </c>
      <c r="M1083" s="150">
        <v>0</v>
      </c>
      <c r="N1083" s="150">
        <v>4.4889998435974121</v>
      </c>
      <c r="O1083" s="150">
        <v>45</v>
      </c>
    </row>
    <row r="1084" spans="1:15" x14ac:dyDescent="0.45">
      <c r="A1084" t="s">
        <v>74</v>
      </c>
      <c r="B1084" s="150">
        <v>2020</v>
      </c>
      <c r="C1084" t="s">
        <v>3518</v>
      </c>
      <c r="D1084" t="s">
        <v>3539</v>
      </c>
      <c r="E1084" t="s">
        <v>267</v>
      </c>
      <c r="F1084" s="152">
        <v>2727</v>
      </c>
      <c r="G1084" s="150">
        <v>375</v>
      </c>
      <c r="H1084" s="152">
        <v>23.9090576171875</v>
      </c>
      <c r="I1084" s="150">
        <v>0</v>
      </c>
      <c r="J1084" s="150">
        <v>0.125</v>
      </c>
      <c r="K1084" s="150">
        <v>4.2000000000000003E-2</v>
      </c>
      <c r="L1084" s="150">
        <v>0</v>
      </c>
      <c r="M1084" s="150">
        <v>0</v>
      </c>
      <c r="N1084" s="150">
        <v>3.8629999160766602</v>
      </c>
      <c r="O1084" s="150">
        <v>45</v>
      </c>
    </row>
    <row r="1085" spans="1:15" x14ac:dyDescent="0.45">
      <c r="A1085" t="s">
        <v>74</v>
      </c>
      <c r="B1085" s="150">
        <v>2020</v>
      </c>
      <c r="C1085" t="s">
        <v>3518</v>
      </c>
      <c r="D1085" t="s">
        <v>3540</v>
      </c>
      <c r="E1085" t="s">
        <v>267</v>
      </c>
      <c r="F1085" s="152">
        <v>54</v>
      </c>
      <c r="G1085" s="150">
        <v>3</v>
      </c>
      <c r="H1085" s="152">
        <v>18.370370864868164</v>
      </c>
      <c r="I1085" s="150">
        <v>0</v>
      </c>
      <c r="J1085" s="150">
        <v>0.15999999642372131</v>
      </c>
      <c r="K1085" s="150">
        <v>6.3799999999999996E-2</v>
      </c>
      <c r="L1085" s="150">
        <v>0</v>
      </c>
      <c r="M1085" s="150">
        <v>0</v>
      </c>
      <c r="N1085" s="150">
        <v>3.5199999809265137</v>
      </c>
      <c r="O1085" s="150">
        <v>45</v>
      </c>
    </row>
    <row r="1086" spans="1:15" x14ac:dyDescent="0.45">
      <c r="A1086" t="s">
        <v>74</v>
      </c>
      <c r="B1086" s="150">
        <v>2020</v>
      </c>
      <c r="C1086" t="s">
        <v>3519</v>
      </c>
      <c r="D1086" t="s">
        <v>3541</v>
      </c>
      <c r="E1086" t="s">
        <v>107</v>
      </c>
      <c r="F1086" s="152">
        <v>316.48849487304688</v>
      </c>
      <c r="G1086" s="150">
        <v>0</v>
      </c>
      <c r="H1086" s="152">
        <v>20.057819366455078</v>
      </c>
      <c r="I1086" s="150">
        <v>1.3000000268220901E-2</v>
      </c>
      <c r="J1086" s="150">
        <v>0.10400000214576721</v>
      </c>
      <c r="K1086" s="150">
        <v>0</v>
      </c>
      <c r="L1086" s="150">
        <v>0</v>
      </c>
      <c r="M1086" s="150">
        <v>0</v>
      </c>
      <c r="N1086" s="150">
        <v>4.1009998321533203</v>
      </c>
      <c r="O1086" s="150">
        <v>70</v>
      </c>
    </row>
    <row r="1087" spans="1:15" x14ac:dyDescent="0.45">
      <c r="A1087" t="s">
        <v>74</v>
      </c>
      <c r="B1087" s="150">
        <v>2020</v>
      </c>
      <c r="C1087" t="s">
        <v>3520</v>
      </c>
      <c r="D1087" t="s">
        <v>3542</v>
      </c>
      <c r="E1087" t="s">
        <v>107</v>
      </c>
      <c r="F1087" s="152">
        <v>507.22457885742188</v>
      </c>
      <c r="G1087" s="150">
        <v>6.5540000796318054E-2</v>
      </c>
      <c r="H1087" s="152">
        <v>32.836719512939453</v>
      </c>
      <c r="I1087" s="150">
        <v>0</v>
      </c>
      <c r="J1087" s="150">
        <v>1.9999999552965164E-2</v>
      </c>
      <c r="K1087" s="150">
        <v>5.0000000000000001E-3</v>
      </c>
      <c r="L1087" s="150">
        <v>0</v>
      </c>
      <c r="M1087" s="150">
        <v>0</v>
      </c>
      <c r="N1087" s="150">
        <v>3.190000057220459</v>
      </c>
      <c r="O1087" s="150">
        <v>60</v>
      </c>
    </row>
    <row r="1088" spans="1:15" x14ac:dyDescent="0.45">
      <c r="A1088" t="s">
        <v>74</v>
      </c>
      <c r="B1088" s="150">
        <v>2020</v>
      </c>
      <c r="C1088" t="s">
        <v>3521</v>
      </c>
      <c r="D1088" t="s">
        <v>3543</v>
      </c>
      <c r="E1088" t="s">
        <v>107</v>
      </c>
      <c r="F1088" s="152">
        <v>0</v>
      </c>
      <c r="G1088" s="150">
        <v>0</v>
      </c>
      <c r="H1088" s="152"/>
      <c r="I1088" s="150">
        <v>0</v>
      </c>
      <c r="J1088" s="150">
        <v>0</v>
      </c>
      <c r="K1088" s="150">
        <v>0</v>
      </c>
      <c r="L1088" s="150">
        <v>0</v>
      </c>
      <c r="M1088" s="150">
        <v>0</v>
      </c>
      <c r="N1088" s="150"/>
      <c r="O1088" s="150">
        <v>70</v>
      </c>
    </row>
    <row r="1089" spans="1:15" x14ac:dyDescent="0.45">
      <c r="A1089" t="s">
        <v>74</v>
      </c>
      <c r="B1089" s="150">
        <v>2020</v>
      </c>
      <c r="C1089" t="s">
        <v>3521</v>
      </c>
      <c r="D1089" t="s">
        <v>3544</v>
      </c>
      <c r="E1089" t="s">
        <v>107</v>
      </c>
      <c r="F1089" s="152">
        <v>0</v>
      </c>
      <c r="G1089" s="150">
        <v>0</v>
      </c>
      <c r="H1089" s="152"/>
      <c r="I1089" s="150">
        <v>0</v>
      </c>
      <c r="J1089" s="150">
        <v>0</v>
      </c>
      <c r="K1089" s="150">
        <v>0</v>
      </c>
      <c r="L1089" s="150">
        <v>0</v>
      </c>
      <c r="M1089" s="150">
        <v>0</v>
      </c>
      <c r="N1089" s="150"/>
      <c r="O1089" s="150">
        <v>70</v>
      </c>
    </row>
    <row r="1090" spans="1:15" x14ac:dyDescent="0.45">
      <c r="A1090" t="s">
        <v>74</v>
      </c>
      <c r="B1090" s="150">
        <v>2020</v>
      </c>
      <c r="C1090" t="s">
        <v>3521</v>
      </c>
      <c r="D1090" t="s">
        <v>3545</v>
      </c>
      <c r="E1090" t="s">
        <v>107</v>
      </c>
      <c r="F1090" s="152">
        <v>0</v>
      </c>
      <c r="G1090" s="150">
        <v>0</v>
      </c>
      <c r="H1090" s="152"/>
      <c r="I1090" s="150">
        <v>0</v>
      </c>
      <c r="J1090" s="150">
        <v>0</v>
      </c>
      <c r="K1090" s="150">
        <v>0</v>
      </c>
      <c r="L1090" s="150">
        <v>0</v>
      </c>
      <c r="M1090" s="150">
        <v>0</v>
      </c>
      <c r="N1090" s="150"/>
      <c r="O1090" s="150">
        <v>70</v>
      </c>
    </row>
    <row r="1091" spans="1:15" x14ac:dyDescent="0.45">
      <c r="A1091" t="s">
        <v>74</v>
      </c>
      <c r="B1091" s="150">
        <v>2020</v>
      </c>
      <c r="C1091" t="s">
        <v>3521</v>
      </c>
      <c r="D1091" t="s">
        <v>3546</v>
      </c>
      <c r="E1091" t="s">
        <v>107</v>
      </c>
      <c r="F1091" s="152">
        <v>0</v>
      </c>
      <c r="G1091" s="150">
        <v>0</v>
      </c>
      <c r="H1091" s="152"/>
      <c r="I1091" s="150">
        <v>0</v>
      </c>
      <c r="J1091" s="150">
        <v>0</v>
      </c>
      <c r="K1091" s="150">
        <v>0</v>
      </c>
      <c r="L1091" s="150">
        <v>0</v>
      </c>
      <c r="M1091" s="150">
        <v>0</v>
      </c>
      <c r="N1091" s="150"/>
      <c r="O1091" s="150">
        <v>45</v>
      </c>
    </row>
    <row r="1092" spans="1:15" x14ac:dyDescent="0.45">
      <c r="A1092" t="s">
        <v>74</v>
      </c>
      <c r="B1092" s="150">
        <v>2020</v>
      </c>
      <c r="C1092" t="s">
        <v>3521</v>
      </c>
      <c r="D1092" t="s">
        <v>3547</v>
      </c>
      <c r="E1092" t="s">
        <v>107</v>
      </c>
      <c r="F1092" s="152">
        <v>0</v>
      </c>
      <c r="G1092" s="150">
        <v>0</v>
      </c>
      <c r="H1092" s="152"/>
      <c r="I1092" s="150">
        <v>0</v>
      </c>
      <c r="J1092" s="150">
        <v>0</v>
      </c>
      <c r="K1092" s="150">
        <v>0</v>
      </c>
      <c r="L1092" s="150">
        <v>0</v>
      </c>
      <c r="M1092" s="150">
        <v>0</v>
      </c>
      <c r="N1092" s="150"/>
      <c r="O1092" s="150">
        <v>70</v>
      </c>
    </row>
    <row r="1093" spans="1:15" x14ac:dyDescent="0.45">
      <c r="A1093" t="s">
        <v>74</v>
      </c>
      <c r="B1093" s="150">
        <v>2020</v>
      </c>
      <c r="C1093" t="s">
        <v>3521</v>
      </c>
      <c r="D1093" t="s">
        <v>3548</v>
      </c>
      <c r="E1093" t="s">
        <v>107</v>
      </c>
      <c r="F1093" s="152">
        <v>0</v>
      </c>
      <c r="G1093" s="150">
        <v>0</v>
      </c>
      <c r="H1093" s="152"/>
      <c r="I1093" s="150">
        <v>0</v>
      </c>
      <c r="J1093" s="150">
        <v>0</v>
      </c>
      <c r="K1093" s="150">
        <v>0</v>
      </c>
      <c r="L1093" s="150">
        <v>0</v>
      </c>
      <c r="M1093" s="150">
        <v>0</v>
      </c>
      <c r="N1093" s="150"/>
      <c r="O1093" s="150">
        <v>70</v>
      </c>
    </row>
    <row r="1094" spans="1:15" x14ac:dyDescent="0.45">
      <c r="A1094" t="s">
        <v>74</v>
      </c>
      <c r="B1094" s="150">
        <v>2020</v>
      </c>
      <c r="C1094" t="s">
        <v>3521</v>
      </c>
      <c r="D1094" t="s">
        <v>3549</v>
      </c>
      <c r="E1094" t="s">
        <v>107</v>
      </c>
      <c r="F1094" s="152">
        <v>0</v>
      </c>
      <c r="G1094" s="150">
        <v>0</v>
      </c>
      <c r="H1094" s="152"/>
      <c r="I1094" s="150">
        <v>0</v>
      </c>
      <c r="J1094" s="150">
        <v>0</v>
      </c>
      <c r="K1094" s="150">
        <v>0</v>
      </c>
      <c r="L1094" s="150">
        <v>0</v>
      </c>
      <c r="M1094" s="150">
        <v>0</v>
      </c>
      <c r="N1094" s="150"/>
      <c r="O1094" s="150">
        <v>70</v>
      </c>
    </row>
    <row r="1095" spans="1:15" x14ac:dyDescent="0.45">
      <c r="A1095" t="s">
        <v>74</v>
      </c>
      <c r="B1095" s="150">
        <v>2020</v>
      </c>
      <c r="C1095" t="s">
        <v>3521</v>
      </c>
      <c r="D1095" t="s">
        <v>3550</v>
      </c>
      <c r="E1095" t="s">
        <v>107</v>
      </c>
      <c r="F1095" s="152">
        <v>0</v>
      </c>
      <c r="G1095" s="150">
        <v>0</v>
      </c>
      <c r="H1095" s="152"/>
      <c r="I1095" s="150">
        <v>0</v>
      </c>
      <c r="J1095" s="150">
        <v>0</v>
      </c>
      <c r="K1095" s="150">
        <v>0</v>
      </c>
      <c r="L1095" s="150">
        <v>0</v>
      </c>
      <c r="M1095" s="150">
        <v>0</v>
      </c>
      <c r="N1095" s="150"/>
      <c r="O1095" s="150">
        <v>45</v>
      </c>
    </row>
    <row r="1096" spans="1:15" x14ac:dyDescent="0.45">
      <c r="A1096" t="s">
        <v>74</v>
      </c>
      <c r="B1096" s="150">
        <v>2020</v>
      </c>
      <c r="C1096" t="s">
        <v>3521</v>
      </c>
      <c r="D1096" t="s">
        <v>3551</v>
      </c>
      <c r="E1096" t="s">
        <v>107</v>
      </c>
      <c r="F1096" s="152">
        <v>0</v>
      </c>
      <c r="G1096" s="150">
        <v>0</v>
      </c>
      <c r="H1096" s="152"/>
      <c r="I1096" s="150">
        <v>0</v>
      </c>
      <c r="J1096" s="150">
        <v>0</v>
      </c>
      <c r="K1096" s="150">
        <v>0</v>
      </c>
      <c r="L1096" s="150">
        <v>0</v>
      </c>
      <c r="M1096" s="150">
        <v>0</v>
      </c>
      <c r="N1096" s="150"/>
      <c r="O1096" s="150">
        <v>70</v>
      </c>
    </row>
    <row r="1097" spans="1:15" x14ac:dyDescent="0.45">
      <c r="A1097" t="s">
        <v>74</v>
      </c>
      <c r="B1097" s="150">
        <v>2020</v>
      </c>
      <c r="C1097" t="s">
        <v>3522</v>
      </c>
      <c r="D1097" t="s">
        <v>3552</v>
      </c>
      <c r="E1097" t="s">
        <v>107</v>
      </c>
      <c r="F1097" s="152">
        <v>36.061740875244141</v>
      </c>
      <c r="G1097" s="150">
        <v>0</v>
      </c>
      <c r="H1097" s="152">
        <v>4.4138107299804688</v>
      </c>
      <c r="I1097" s="150">
        <v>0</v>
      </c>
      <c r="J1097" s="150">
        <v>0</v>
      </c>
      <c r="K1097" s="150">
        <v>0</v>
      </c>
      <c r="L1097" s="150">
        <v>0</v>
      </c>
      <c r="M1097" s="150">
        <v>0</v>
      </c>
      <c r="N1097" s="150">
        <v>4.9749999046325684</v>
      </c>
      <c r="O1097" s="150">
        <v>60</v>
      </c>
    </row>
    <row r="1098" spans="1:15" x14ac:dyDescent="0.45">
      <c r="A1098" t="s">
        <v>74</v>
      </c>
      <c r="B1098" s="150">
        <v>2020</v>
      </c>
      <c r="C1098" t="s">
        <v>3522</v>
      </c>
      <c r="D1098" t="s">
        <v>3553</v>
      </c>
      <c r="E1098" t="s">
        <v>107</v>
      </c>
      <c r="F1098" s="152">
        <v>0</v>
      </c>
      <c r="G1098" s="150">
        <v>0</v>
      </c>
      <c r="H1098" s="152"/>
      <c r="I1098" s="150">
        <v>0</v>
      </c>
      <c r="J1098" s="150">
        <v>0</v>
      </c>
      <c r="K1098" s="150">
        <v>0</v>
      </c>
      <c r="L1098" s="150">
        <v>0</v>
      </c>
      <c r="M1098" s="150">
        <v>0</v>
      </c>
      <c r="N1098" s="150"/>
      <c r="O1098" s="150">
        <v>60</v>
      </c>
    </row>
    <row r="1099" spans="1:15" x14ac:dyDescent="0.45">
      <c r="A1099" t="s">
        <v>74</v>
      </c>
      <c r="B1099" s="150">
        <v>2020</v>
      </c>
      <c r="C1099" t="s">
        <v>3523</v>
      </c>
      <c r="D1099" t="s">
        <v>3554</v>
      </c>
      <c r="E1099" t="s">
        <v>267</v>
      </c>
      <c r="F1099" s="152">
        <v>0</v>
      </c>
      <c r="G1099" s="150">
        <v>0</v>
      </c>
      <c r="H1099" s="152"/>
      <c r="I1099" s="150">
        <v>0</v>
      </c>
      <c r="J1099" s="150">
        <v>0</v>
      </c>
      <c r="K1099" s="150">
        <v>0</v>
      </c>
      <c r="L1099" s="150">
        <v>0</v>
      </c>
      <c r="M1099" s="150">
        <v>0</v>
      </c>
      <c r="N1099" s="150"/>
      <c r="O1099" s="150">
        <v>45</v>
      </c>
    </row>
    <row r="1100" spans="1:15" x14ac:dyDescent="0.45">
      <c r="A1100" t="s">
        <v>74</v>
      </c>
      <c r="B1100" s="150">
        <v>2020</v>
      </c>
      <c r="C1100" t="s">
        <v>3523</v>
      </c>
      <c r="D1100" t="s">
        <v>3555</v>
      </c>
      <c r="E1100" t="s">
        <v>267</v>
      </c>
      <c r="F1100" s="152">
        <v>0</v>
      </c>
      <c r="G1100" s="150">
        <v>0</v>
      </c>
      <c r="H1100" s="152"/>
      <c r="I1100" s="150">
        <v>0</v>
      </c>
      <c r="J1100" s="150">
        <v>0</v>
      </c>
      <c r="K1100" s="150">
        <v>0</v>
      </c>
      <c r="L1100" s="150">
        <v>0</v>
      </c>
      <c r="M1100" s="150">
        <v>0</v>
      </c>
      <c r="N1100" s="150"/>
      <c r="O1100" s="150">
        <v>40</v>
      </c>
    </row>
    <row r="1101" spans="1:15" x14ac:dyDescent="0.45">
      <c r="A1101" t="s">
        <v>74</v>
      </c>
      <c r="B1101" s="150">
        <v>2020</v>
      </c>
      <c r="C1101" t="s">
        <v>3523</v>
      </c>
      <c r="D1101" t="s">
        <v>3556</v>
      </c>
      <c r="E1101" t="s">
        <v>267</v>
      </c>
      <c r="F1101" s="152">
        <v>0</v>
      </c>
      <c r="G1101" s="150">
        <v>0</v>
      </c>
      <c r="H1101" s="152"/>
      <c r="I1101" s="150">
        <v>0</v>
      </c>
      <c r="J1101" s="150">
        <v>0</v>
      </c>
      <c r="K1101" s="150">
        <v>0</v>
      </c>
      <c r="L1101" s="150">
        <v>0</v>
      </c>
      <c r="M1101" s="150">
        <v>0</v>
      </c>
      <c r="N1101" s="150"/>
      <c r="O1101" s="150">
        <v>35</v>
      </c>
    </row>
    <row r="1102" spans="1:15" x14ac:dyDescent="0.45">
      <c r="A1102" t="s">
        <v>74</v>
      </c>
      <c r="B1102" s="150">
        <v>2020</v>
      </c>
      <c r="C1102" t="s">
        <v>3523</v>
      </c>
      <c r="D1102" t="s">
        <v>3557</v>
      </c>
      <c r="E1102" t="s">
        <v>267</v>
      </c>
      <c r="F1102" s="152">
        <v>0</v>
      </c>
      <c r="G1102" s="150">
        <v>0</v>
      </c>
      <c r="H1102" s="152"/>
      <c r="I1102" s="150">
        <v>0</v>
      </c>
      <c r="J1102" s="150">
        <v>0</v>
      </c>
      <c r="K1102" s="150">
        <v>0</v>
      </c>
      <c r="L1102" s="150">
        <v>0</v>
      </c>
      <c r="M1102" s="150">
        <v>0</v>
      </c>
      <c r="N1102" s="150"/>
      <c r="O1102" s="150">
        <v>35</v>
      </c>
    </row>
    <row r="1103" spans="1:15" x14ac:dyDescent="0.45">
      <c r="A1103" t="s">
        <v>74</v>
      </c>
      <c r="B1103" s="150">
        <v>2020</v>
      </c>
      <c r="C1103" t="s">
        <v>3523</v>
      </c>
      <c r="D1103" t="s">
        <v>3558</v>
      </c>
      <c r="E1103" t="s">
        <v>267</v>
      </c>
      <c r="F1103" s="152">
        <v>0</v>
      </c>
      <c r="G1103" s="150">
        <v>0</v>
      </c>
      <c r="H1103" s="152"/>
      <c r="I1103" s="150">
        <v>0</v>
      </c>
      <c r="J1103" s="150">
        <v>0</v>
      </c>
      <c r="K1103" s="150">
        <v>0</v>
      </c>
      <c r="L1103" s="150">
        <v>0</v>
      </c>
      <c r="M1103" s="150">
        <v>0</v>
      </c>
      <c r="N1103" s="150"/>
      <c r="O1103" s="150">
        <v>40</v>
      </c>
    </row>
    <row r="1104" spans="1:15" x14ac:dyDescent="0.45">
      <c r="A1104" t="s">
        <v>74</v>
      </c>
      <c r="B1104" s="150">
        <v>2020</v>
      </c>
      <c r="C1104" t="s">
        <v>3523</v>
      </c>
      <c r="D1104" t="s">
        <v>3559</v>
      </c>
      <c r="E1104" t="s">
        <v>267</v>
      </c>
      <c r="F1104" s="152">
        <v>0</v>
      </c>
      <c r="G1104" s="150">
        <v>0</v>
      </c>
      <c r="H1104" s="152"/>
      <c r="I1104" s="150">
        <v>0</v>
      </c>
      <c r="J1104" s="150">
        <v>0</v>
      </c>
      <c r="K1104" s="150">
        <v>0</v>
      </c>
      <c r="L1104" s="150">
        <v>0</v>
      </c>
      <c r="M1104" s="150">
        <v>0</v>
      </c>
      <c r="N1104" s="150"/>
      <c r="O1104" s="150">
        <v>35</v>
      </c>
    </row>
    <row r="1105" spans="1:15" x14ac:dyDescent="0.45">
      <c r="A1105" t="s">
        <v>74</v>
      </c>
      <c r="B1105" s="150">
        <v>2020</v>
      </c>
      <c r="C1105" t="s">
        <v>3523</v>
      </c>
      <c r="D1105" t="s">
        <v>3560</v>
      </c>
      <c r="E1105" t="s">
        <v>267</v>
      </c>
      <c r="F1105" s="152">
        <v>0</v>
      </c>
      <c r="G1105" s="150">
        <v>0</v>
      </c>
      <c r="H1105" s="152"/>
      <c r="I1105" s="150">
        <v>0</v>
      </c>
      <c r="J1105" s="150">
        <v>0</v>
      </c>
      <c r="K1105" s="150">
        <v>0</v>
      </c>
      <c r="L1105" s="150">
        <v>0</v>
      </c>
      <c r="M1105" s="150">
        <v>0</v>
      </c>
      <c r="N1105" s="150"/>
      <c r="O1105" s="150">
        <v>35</v>
      </c>
    </row>
    <row r="1106" spans="1:15" x14ac:dyDescent="0.45">
      <c r="A1106" t="s">
        <v>74</v>
      </c>
      <c r="B1106" s="150">
        <v>2020</v>
      </c>
      <c r="C1106" t="s">
        <v>3523</v>
      </c>
      <c r="D1106" t="s">
        <v>3561</v>
      </c>
      <c r="E1106" t="s">
        <v>267</v>
      </c>
      <c r="F1106" s="152">
        <v>0</v>
      </c>
      <c r="G1106" s="150">
        <v>0</v>
      </c>
      <c r="H1106" s="152"/>
      <c r="I1106" s="150">
        <v>0</v>
      </c>
      <c r="J1106" s="150">
        <v>0</v>
      </c>
      <c r="K1106" s="150">
        <v>0</v>
      </c>
      <c r="L1106" s="150">
        <v>0</v>
      </c>
      <c r="M1106" s="150">
        <v>0</v>
      </c>
      <c r="N1106" s="150"/>
      <c r="O1106" s="150">
        <v>35</v>
      </c>
    </row>
    <row r="1107" spans="1:15" x14ac:dyDescent="0.45">
      <c r="A1107" t="s">
        <v>74</v>
      </c>
      <c r="B1107" s="150">
        <v>2020</v>
      </c>
      <c r="C1107" t="s">
        <v>3523</v>
      </c>
      <c r="D1107" t="s">
        <v>3562</v>
      </c>
      <c r="E1107" t="s">
        <v>267</v>
      </c>
      <c r="F1107" s="152">
        <v>0</v>
      </c>
      <c r="G1107" s="150">
        <v>0</v>
      </c>
      <c r="H1107" s="152"/>
      <c r="I1107" s="150">
        <v>0</v>
      </c>
      <c r="J1107" s="150">
        <v>0</v>
      </c>
      <c r="K1107" s="150">
        <v>0</v>
      </c>
      <c r="L1107" s="150">
        <v>0</v>
      </c>
      <c r="M1107" s="150">
        <v>0</v>
      </c>
      <c r="N1107" s="150"/>
      <c r="O1107" s="150">
        <v>40</v>
      </c>
    </row>
    <row r="1108" spans="1:15" x14ac:dyDescent="0.45">
      <c r="A1108" t="s">
        <v>74</v>
      </c>
      <c r="B1108" s="150">
        <v>2020</v>
      </c>
      <c r="C1108" t="s">
        <v>3524</v>
      </c>
      <c r="D1108" t="s">
        <v>3563</v>
      </c>
      <c r="E1108" t="s">
        <v>267</v>
      </c>
      <c r="F1108" s="152">
        <v>0</v>
      </c>
      <c r="G1108" s="150">
        <v>0</v>
      </c>
      <c r="H1108" s="152"/>
      <c r="I1108" s="150">
        <v>0</v>
      </c>
      <c r="J1108" s="150">
        <v>0</v>
      </c>
      <c r="K1108" s="150">
        <v>0</v>
      </c>
      <c r="L1108" s="150">
        <v>0</v>
      </c>
      <c r="M1108" s="150">
        <v>0</v>
      </c>
      <c r="N1108" s="150"/>
      <c r="O1108" s="150">
        <v>40</v>
      </c>
    </row>
    <row r="1109" spans="1:15" x14ac:dyDescent="0.45">
      <c r="A1109" t="s">
        <v>75</v>
      </c>
      <c r="B1109" s="150">
        <v>2020</v>
      </c>
      <c r="C1109" t="s">
        <v>3515</v>
      </c>
      <c r="D1109" t="s">
        <v>3526</v>
      </c>
      <c r="E1109" t="s">
        <v>107</v>
      </c>
      <c r="F1109" s="152">
        <v>0.39513969421386719</v>
      </c>
      <c r="G1109" s="150">
        <v>0</v>
      </c>
      <c r="H1109" s="152">
        <v>25.000101089477539</v>
      </c>
      <c r="I1109" s="150">
        <v>0</v>
      </c>
      <c r="J1109" s="150">
        <v>0</v>
      </c>
      <c r="K1109" s="150">
        <v>0</v>
      </c>
      <c r="L1109" s="150">
        <v>0</v>
      </c>
      <c r="M1109" s="150">
        <v>0</v>
      </c>
      <c r="N1109" s="150">
        <v>3</v>
      </c>
      <c r="O1109" s="150">
        <v>70</v>
      </c>
    </row>
    <row r="1110" spans="1:15" x14ac:dyDescent="0.45">
      <c r="A1110" t="s">
        <v>75</v>
      </c>
      <c r="B1110" s="150">
        <v>2020</v>
      </c>
      <c r="C1110" t="s">
        <v>3515</v>
      </c>
      <c r="D1110" t="s">
        <v>3527</v>
      </c>
      <c r="E1110" t="s">
        <v>107</v>
      </c>
      <c r="F1110" s="152">
        <v>1033.0921630859375</v>
      </c>
      <c r="G1110" s="150">
        <v>77.060111999511719</v>
      </c>
      <c r="H1110" s="152">
        <v>47.970954895019531</v>
      </c>
      <c r="I1110" s="150">
        <v>1.0000000474974513E-3</v>
      </c>
      <c r="J1110" s="150">
        <v>3.970000147819519E-2</v>
      </c>
      <c r="K1110" s="150">
        <v>0.01</v>
      </c>
      <c r="L1110" s="150">
        <v>0</v>
      </c>
      <c r="M1110" s="150">
        <v>0</v>
      </c>
      <c r="N1110" s="150">
        <v>3.1900999546051025</v>
      </c>
      <c r="O1110" s="150">
        <v>70</v>
      </c>
    </row>
    <row r="1111" spans="1:15" x14ac:dyDescent="0.45">
      <c r="A1111" t="s">
        <v>75</v>
      </c>
      <c r="B1111" s="150">
        <v>2020</v>
      </c>
      <c r="C1111" t="s">
        <v>3515</v>
      </c>
      <c r="D1111" t="s">
        <v>3528</v>
      </c>
      <c r="E1111" t="s">
        <v>107</v>
      </c>
      <c r="F1111" s="152">
        <v>155.95491027832031</v>
      </c>
      <c r="G1111" s="150">
        <v>0.98487746715545654</v>
      </c>
      <c r="H1111" s="152">
        <v>10.694477081298828</v>
      </c>
      <c r="I1111" s="150">
        <v>0</v>
      </c>
      <c r="J1111" s="150">
        <v>4.9000000581145287E-3</v>
      </c>
      <c r="K1111" s="150">
        <v>0.01</v>
      </c>
      <c r="L1111" s="150">
        <v>0</v>
      </c>
      <c r="M1111" s="150">
        <v>0</v>
      </c>
      <c r="N1111" s="150">
        <v>4.5343999862670898</v>
      </c>
      <c r="O1111" s="150">
        <v>45</v>
      </c>
    </row>
    <row r="1112" spans="1:15" x14ac:dyDescent="0.45">
      <c r="A1112" t="s">
        <v>75</v>
      </c>
      <c r="B1112" s="150">
        <v>2020</v>
      </c>
      <c r="C1112" t="s">
        <v>3516</v>
      </c>
      <c r="D1112" t="s">
        <v>3529</v>
      </c>
      <c r="E1112" t="s">
        <v>107</v>
      </c>
      <c r="F1112" s="152">
        <v>2.1291143894195557</v>
      </c>
      <c r="G1112" s="150">
        <v>0</v>
      </c>
      <c r="H1112" s="152">
        <v>33.371982574462891</v>
      </c>
      <c r="I1112" s="150">
        <v>0</v>
      </c>
      <c r="J1112" s="150">
        <v>0.42239999771118164</v>
      </c>
      <c r="K1112" s="150">
        <v>0.01</v>
      </c>
      <c r="L1112" s="150">
        <v>0</v>
      </c>
      <c r="M1112" s="150">
        <v>0</v>
      </c>
      <c r="N1112" s="150">
        <v>2.5783998966217041</v>
      </c>
      <c r="O1112" s="150">
        <v>60</v>
      </c>
    </row>
    <row r="1113" spans="1:15" x14ac:dyDescent="0.45">
      <c r="A1113" t="s">
        <v>75</v>
      </c>
      <c r="B1113" s="150">
        <v>2020</v>
      </c>
      <c r="C1113" t="s">
        <v>3516</v>
      </c>
      <c r="D1113" t="s">
        <v>3530</v>
      </c>
      <c r="E1113" t="s">
        <v>107</v>
      </c>
      <c r="F1113" s="152">
        <v>586.50909423828125</v>
      </c>
      <c r="G1113" s="150">
        <v>4.3458213806152344</v>
      </c>
      <c r="H1113" s="152">
        <v>40.90301513671875</v>
      </c>
      <c r="I1113" s="150">
        <v>1.9999999494757503E-4</v>
      </c>
      <c r="J1113" s="150">
        <v>0.1687999963760376</v>
      </c>
      <c r="K1113" s="150">
        <v>1.5599999999999999E-2</v>
      </c>
      <c r="L1113" s="150">
        <v>0</v>
      </c>
      <c r="M1113" s="150">
        <v>0</v>
      </c>
      <c r="N1113" s="150">
        <v>3.0490000247955322</v>
      </c>
      <c r="O1113" s="150">
        <v>60</v>
      </c>
    </row>
    <row r="1114" spans="1:15" x14ac:dyDescent="0.45">
      <c r="A1114" t="s">
        <v>75</v>
      </c>
      <c r="B1114" s="150">
        <v>2020</v>
      </c>
      <c r="C1114" t="s">
        <v>3516</v>
      </c>
      <c r="D1114" t="s">
        <v>3531</v>
      </c>
      <c r="E1114" t="s">
        <v>107</v>
      </c>
      <c r="F1114" s="152">
        <v>1.1547675132751465</v>
      </c>
      <c r="G1114" s="150">
        <v>0</v>
      </c>
      <c r="H1114" s="152">
        <v>55</v>
      </c>
      <c r="I1114" s="150">
        <v>0</v>
      </c>
      <c r="J1114" s="150">
        <v>0</v>
      </c>
      <c r="K1114" s="150">
        <v>0</v>
      </c>
      <c r="L1114" s="150">
        <v>0</v>
      </c>
      <c r="M1114" s="150">
        <v>0</v>
      </c>
      <c r="N1114" s="150">
        <v>3</v>
      </c>
      <c r="O1114" s="150">
        <v>60</v>
      </c>
    </row>
    <row r="1115" spans="1:15" x14ac:dyDescent="0.45">
      <c r="A1115" t="s">
        <v>75</v>
      </c>
      <c r="B1115" s="150">
        <v>2020</v>
      </c>
      <c r="C1115" t="s">
        <v>3569</v>
      </c>
      <c r="D1115" t="s">
        <v>3570</v>
      </c>
      <c r="E1115" t="s">
        <v>267</v>
      </c>
      <c r="F1115" s="152">
        <v>30714</v>
      </c>
      <c r="G1115" s="150">
        <v>1643</v>
      </c>
      <c r="H1115" s="152">
        <v>27.736537933349609</v>
      </c>
      <c r="I1115" s="150">
        <v>5.8576586889103055E-4</v>
      </c>
      <c r="J1115" s="150">
        <v>7.6149567030370235E-3</v>
      </c>
      <c r="K1115" s="150">
        <v>1.5661909846940401E-2</v>
      </c>
      <c r="L1115" s="150">
        <v>0</v>
      </c>
      <c r="M1115" s="150">
        <v>0</v>
      </c>
      <c r="N1115" s="150">
        <v>4.0520029067993164</v>
      </c>
      <c r="O1115" s="150">
        <v>60</v>
      </c>
    </row>
    <row r="1116" spans="1:15" x14ac:dyDescent="0.45">
      <c r="A1116" t="s">
        <v>75</v>
      </c>
      <c r="B1116" s="150">
        <v>2020</v>
      </c>
      <c r="C1116" t="s">
        <v>3569</v>
      </c>
      <c r="D1116" t="s">
        <v>3571</v>
      </c>
      <c r="E1116" t="s">
        <v>267</v>
      </c>
      <c r="F1116" s="152">
        <v>161</v>
      </c>
      <c r="G1116" s="150">
        <v>6</v>
      </c>
      <c r="H1116" s="152">
        <v>28.677019119262695</v>
      </c>
      <c r="I1116" s="150">
        <v>0</v>
      </c>
      <c r="J1116" s="150">
        <v>0</v>
      </c>
      <c r="K1116" s="150">
        <v>0</v>
      </c>
      <c r="L1116" s="150">
        <v>0</v>
      </c>
      <c r="M1116" s="150">
        <v>0</v>
      </c>
      <c r="N1116" s="150">
        <v>3.8045976161956787</v>
      </c>
      <c r="O1116" s="150">
        <v>60</v>
      </c>
    </row>
    <row r="1117" spans="1:15" x14ac:dyDescent="0.45">
      <c r="A1117" t="s">
        <v>75</v>
      </c>
      <c r="B1117" s="150">
        <v>2020</v>
      </c>
      <c r="C1117" t="s">
        <v>3569</v>
      </c>
      <c r="D1117" t="s">
        <v>3510</v>
      </c>
      <c r="E1117" t="s">
        <v>267</v>
      </c>
      <c r="F1117" s="152">
        <v>8583</v>
      </c>
      <c r="G1117" s="150">
        <v>3812</v>
      </c>
      <c r="H1117" s="152">
        <v>39.128509521484375</v>
      </c>
      <c r="I1117" s="150">
        <v>2.5448235683143139E-3</v>
      </c>
      <c r="J1117" s="150">
        <v>7.3915556073188782E-2</v>
      </c>
      <c r="K1117" s="150">
        <v>0.1914401388085599</v>
      </c>
      <c r="L1117" s="150">
        <v>0</v>
      </c>
      <c r="M1117" s="150">
        <v>0</v>
      </c>
      <c r="N1117" s="150">
        <v>3.1705031394958496</v>
      </c>
      <c r="O1117" s="150">
        <v>45</v>
      </c>
    </row>
    <row r="1118" spans="1:15" x14ac:dyDescent="0.45">
      <c r="A1118" t="s">
        <v>75</v>
      </c>
      <c r="B1118" s="150">
        <v>2020</v>
      </c>
      <c r="C1118" t="s">
        <v>3517</v>
      </c>
      <c r="D1118" t="s">
        <v>3532</v>
      </c>
      <c r="E1118" t="s">
        <v>267</v>
      </c>
      <c r="F1118" s="152">
        <v>516</v>
      </c>
      <c r="G1118" s="150"/>
      <c r="H1118" s="152">
        <v>43.360466003417969</v>
      </c>
      <c r="I1118" s="150">
        <v>7.3000001721084118E-3</v>
      </c>
      <c r="J1118" s="150">
        <v>2.3900000378489494E-2</v>
      </c>
      <c r="K1118" s="150">
        <v>1.77E-2</v>
      </c>
      <c r="L1118" s="150">
        <v>0</v>
      </c>
      <c r="M1118" s="150">
        <v>0</v>
      </c>
      <c r="N1118" s="150">
        <v>3.4614999294281006</v>
      </c>
      <c r="O1118" s="150"/>
    </row>
    <row r="1119" spans="1:15" x14ac:dyDescent="0.45">
      <c r="A1119" t="s">
        <v>75</v>
      </c>
      <c r="B1119" s="150">
        <v>2020</v>
      </c>
      <c r="C1119" t="s">
        <v>197</v>
      </c>
      <c r="D1119" t="s">
        <v>3533</v>
      </c>
      <c r="E1119" t="s">
        <v>267</v>
      </c>
      <c r="F1119" s="152">
        <v>993</v>
      </c>
      <c r="G1119" s="150">
        <v>290</v>
      </c>
      <c r="H1119" s="152">
        <v>30.314199447631836</v>
      </c>
      <c r="I1119" s="150">
        <v>2.5900000706315041E-2</v>
      </c>
      <c r="J1119" s="150">
        <v>2.4299999698996544E-2</v>
      </c>
      <c r="K1119" s="150">
        <v>5.0200000000000002E-2</v>
      </c>
      <c r="L1119" s="150">
        <v>0</v>
      </c>
      <c r="M1119" s="150">
        <v>0</v>
      </c>
      <c r="N1119" s="150">
        <v>3.4653999805450439</v>
      </c>
      <c r="O1119" s="150">
        <v>45</v>
      </c>
    </row>
    <row r="1120" spans="1:15" x14ac:dyDescent="0.45">
      <c r="A1120" t="s">
        <v>75</v>
      </c>
      <c r="B1120" s="150">
        <v>2020</v>
      </c>
      <c r="C1120" t="s">
        <v>197</v>
      </c>
      <c r="D1120" t="s">
        <v>3534</v>
      </c>
      <c r="E1120" t="s">
        <v>267</v>
      </c>
      <c r="F1120" s="152">
        <v>17</v>
      </c>
      <c r="G1120" s="150">
        <v>1</v>
      </c>
      <c r="H1120" s="152">
        <v>11.058823585510254</v>
      </c>
      <c r="I1120" s="150">
        <v>0</v>
      </c>
      <c r="J1120" s="150">
        <v>3.5700000822544098E-2</v>
      </c>
      <c r="K1120" s="150">
        <v>3.5700000000000003E-2</v>
      </c>
      <c r="L1120" s="150">
        <v>0</v>
      </c>
      <c r="M1120" s="150">
        <v>0</v>
      </c>
      <c r="N1120" s="150">
        <v>3.8571000099182129</v>
      </c>
      <c r="O1120" s="150">
        <v>40</v>
      </c>
    </row>
    <row r="1121" spans="1:15" x14ac:dyDescent="0.45">
      <c r="A1121" t="s">
        <v>75</v>
      </c>
      <c r="B1121" s="150">
        <v>2020</v>
      </c>
      <c r="C1121" t="s">
        <v>197</v>
      </c>
      <c r="D1121" t="s">
        <v>3535</v>
      </c>
      <c r="E1121" t="s">
        <v>267</v>
      </c>
      <c r="F1121" s="152">
        <v>1998</v>
      </c>
      <c r="G1121" s="150">
        <v>571</v>
      </c>
      <c r="H1121" s="152">
        <v>25.161161422729492</v>
      </c>
      <c r="I1121" s="150">
        <v>5.1000001840293407E-3</v>
      </c>
      <c r="J1121" s="150">
        <v>2.4599999189376831E-2</v>
      </c>
      <c r="K1121" s="150">
        <v>2.98E-2</v>
      </c>
      <c r="L1121" s="150">
        <v>0</v>
      </c>
      <c r="M1121" s="150">
        <v>0</v>
      </c>
      <c r="N1121" s="150">
        <v>3.5299999713897705</v>
      </c>
      <c r="O1121" s="150">
        <v>40</v>
      </c>
    </row>
    <row r="1122" spans="1:15" x14ac:dyDescent="0.45">
      <c r="A1122" t="s">
        <v>75</v>
      </c>
      <c r="B1122" s="150">
        <v>2020</v>
      </c>
      <c r="C1122" t="s">
        <v>197</v>
      </c>
      <c r="D1122" t="s">
        <v>3536</v>
      </c>
      <c r="E1122" t="s">
        <v>267</v>
      </c>
      <c r="F1122" s="152">
        <v>611</v>
      </c>
      <c r="G1122" s="150">
        <v>373.5</v>
      </c>
      <c r="H1122" s="152">
        <v>36.680850982666016</v>
      </c>
      <c r="I1122" s="150">
        <v>4.6799998730421066E-2</v>
      </c>
      <c r="J1122" s="150">
        <v>0.21909999847412109</v>
      </c>
      <c r="K1122" s="150">
        <v>8.9399999999999993E-2</v>
      </c>
      <c r="L1122" s="150">
        <v>0</v>
      </c>
      <c r="M1122" s="150">
        <v>0</v>
      </c>
      <c r="N1122" s="150">
        <v>2.7853000164031982</v>
      </c>
      <c r="O1122" s="150">
        <v>35</v>
      </c>
    </row>
    <row r="1123" spans="1:15" x14ac:dyDescent="0.45">
      <c r="A1123" t="s">
        <v>75</v>
      </c>
      <c r="B1123" s="150">
        <v>2020</v>
      </c>
      <c r="C1123" t="s">
        <v>197</v>
      </c>
      <c r="D1123" t="s">
        <v>3537</v>
      </c>
      <c r="E1123" t="s">
        <v>267</v>
      </c>
      <c r="F1123" s="152">
        <v>2609</v>
      </c>
      <c r="G1123" s="150">
        <v>1379.5</v>
      </c>
      <c r="H1123" s="152">
        <v>34.430049896240234</v>
      </c>
      <c r="I1123" s="150">
        <v>7.9999997979030013E-4</v>
      </c>
      <c r="J1123" s="150">
        <v>5.6699998676776886E-2</v>
      </c>
      <c r="K1123" s="150">
        <v>5.7500000000000002E-2</v>
      </c>
      <c r="L1123" s="150">
        <v>0</v>
      </c>
      <c r="M1123" s="150">
        <v>0</v>
      </c>
      <c r="N1123" s="150">
        <v>3.2302999496459961</v>
      </c>
      <c r="O1123" s="150">
        <v>35</v>
      </c>
    </row>
    <row r="1124" spans="1:15" x14ac:dyDescent="0.45">
      <c r="A1124" t="s">
        <v>75</v>
      </c>
      <c r="B1124" s="150">
        <v>2020</v>
      </c>
      <c r="C1124" t="s">
        <v>3518</v>
      </c>
      <c r="D1124" t="s">
        <v>3538</v>
      </c>
      <c r="E1124" t="s">
        <v>267</v>
      </c>
      <c r="F1124" s="152">
        <v>2623</v>
      </c>
      <c r="G1124" s="150">
        <v>794.5</v>
      </c>
      <c r="H1124" s="152">
        <v>29.977506637573242</v>
      </c>
      <c r="I1124" s="150">
        <v>3.8999998942017555E-3</v>
      </c>
      <c r="J1124" s="150">
        <v>1.4399999752640724E-2</v>
      </c>
      <c r="K1124" s="150">
        <v>5.5199999999999999E-2</v>
      </c>
      <c r="L1124" s="150">
        <v>0</v>
      </c>
      <c r="M1124" s="150">
        <v>0</v>
      </c>
      <c r="N1124" s="150">
        <v>3.6061000823974609</v>
      </c>
      <c r="O1124" s="150">
        <v>45</v>
      </c>
    </row>
    <row r="1125" spans="1:15" x14ac:dyDescent="0.45">
      <c r="A1125" t="s">
        <v>75</v>
      </c>
      <c r="B1125" s="150">
        <v>2020</v>
      </c>
      <c r="C1125" t="s">
        <v>3518</v>
      </c>
      <c r="D1125" t="s">
        <v>3539</v>
      </c>
      <c r="E1125" t="s">
        <v>267</v>
      </c>
      <c r="F1125" s="152">
        <v>1811</v>
      </c>
      <c r="G1125" s="150">
        <v>539.5</v>
      </c>
      <c r="H1125" s="152">
        <v>27.966316223144531</v>
      </c>
      <c r="I1125" s="150">
        <v>3.2999999821186066E-3</v>
      </c>
      <c r="J1125" s="150">
        <v>1.4399999752640724E-2</v>
      </c>
      <c r="K1125" s="150">
        <v>5.11E-2</v>
      </c>
      <c r="L1125" s="150">
        <v>0</v>
      </c>
      <c r="M1125" s="150">
        <v>0</v>
      </c>
      <c r="N1125" s="150">
        <v>3.6842999458312988</v>
      </c>
      <c r="O1125" s="150">
        <v>45</v>
      </c>
    </row>
    <row r="1126" spans="1:15" x14ac:dyDescent="0.45">
      <c r="A1126" t="s">
        <v>75</v>
      </c>
      <c r="B1126" s="150">
        <v>2020</v>
      </c>
      <c r="C1126" t="s">
        <v>3518</v>
      </c>
      <c r="D1126" t="s">
        <v>3540</v>
      </c>
      <c r="E1126" t="s">
        <v>267</v>
      </c>
      <c r="F1126" s="152">
        <v>0</v>
      </c>
      <c r="G1126" s="150">
        <v>0</v>
      </c>
      <c r="H1126" s="152"/>
      <c r="I1126" s="150">
        <v>0</v>
      </c>
      <c r="J1126" s="150">
        <v>0</v>
      </c>
      <c r="K1126" s="150">
        <v>0</v>
      </c>
      <c r="L1126" s="150">
        <v>0</v>
      </c>
      <c r="M1126" s="150">
        <v>0</v>
      </c>
      <c r="N1126" s="150"/>
      <c r="O1126" s="150">
        <v>45</v>
      </c>
    </row>
    <row r="1127" spans="1:15" x14ac:dyDescent="0.45">
      <c r="A1127" t="s">
        <v>75</v>
      </c>
      <c r="B1127" s="150">
        <v>2020</v>
      </c>
      <c r="C1127" t="s">
        <v>3519</v>
      </c>
      <c r="D1127" t="s">
        <v>3541</v>
      </c>
      <c r="E1127" t="s">
        <v>107</v>
      </c>
      <c r="F1127" s="152">
        <v>1714.4739990234375</v>
      </c>
      <c r="G1127" s="150">
        <v>27.346534729003906</v>
      </c>
      <c r="H1127" s="152">
        <v>38.404613494873047</v>
      </c>
      <c r="I1127" s="150">
        <v>1.9999999494757503E-4</v>
      </c>
      <c r="J1127" s="150">
        <v>8.7300002574920654E-2</v>
      </c>
      <c r="K1127" s="150">
        <v>0.02</v>
      </c>
      <c r="L1127" s="150">
        <v>0</v>
      </c>
      <c r="M1127" s="150">
        <v>0</v>
      </c>
      <c r="N1127" s="150">
        <v>3.1926000118255615</v>
      </c>
      <c r="O1127" s="150">
        <v>70</v>
      </c>
    </row>
    <row r="1128" spans="1:15" x14ac:dyDescent="0.45">
      <c r="A1128" t="s">
        <v>75</v>
      </c>
      <c r="B1128" s="150">
        <v>2020</v>
      </c>
      <c r="C1128" t="s">
        <v>3520</v>
      </c>
      <c r="D1128" t="s">
        <v>3542</v>
      </c>
      <c r="E1128" t="s">
        <v>107</v>
      </c>
      <c r="F1128" s="152">
        <v>1076.3609619140625</v>
      </c>
      <c r="G1128" s="150">
        <v>172.20211791992188</v>
      </c>
      <c r="H1128" s="152">
        <v>47.680477142333984</v>
      </c>
      <c r="I1128" s="150">
        <v>2.099999925121665E-3</v>
      </c>
      <c r="J1128" s="150">
        <v>0.14190000295639038</v>
      </c>
      <c r="K1128" s="150">
        <v>0.01</v>
      </c>
      <c r="L1128" s="150">
        <v>0</v>
      </c>
      <c r="M1128" s="150">
        <v>0</v>
      </c>
      <c r="N1128" s="150">
        <v>2.8919999599456787</v>
      </c>
      <c r="O1128" s="150">
        <v>60</v>
      </c>
    </row>
    <row r="1129" spans="1:15" x14ac:dyDescent="0.45">
      <c r="A1129" t="s">
        <v>75</v>
      </c>
      <c r="B1129" s="150">
        <v>2020</v>
      </c>
      <c r="C1129" t="s">
        <v>3521</v>
      </c>
      <c r="D1129" t="s">
        <v>3543</v>
      </c>
      <c r="E1129" t="s">
        <v>107</v>
      </c>
      <c r="F1129" s="152">
        <v>0</v>
      </c>
      <c r="G1129" s="150">
        <v>0</v>
      </c>
      <c r="H1129" s="152"/>
      <c r="I1129" s="150">
        <v>0</v>
      </c>
      <c r="J1129" s="150">
        <v>0</v>
      </c>
      <c r="K1129" s="150">
        <v>0</v>
      </c>
      <c r="L1129" s="150">
        <v>0</v>
      </c>
      <c r="M1129" s="150">
        <v>0</v>
      </c>
      <c r="N1129" s="150"/>
      <c r="O1129" s="150">
        <v>70</v>
      </c>
    </row>
    <row r="1130" spans="1:15" x14ac:dyDescent="0.45">
      <c r="A1130" t="s">
        <v>75</v>
      </c>
      <c r="B1130" s="150">
        <v>2020</v>
      </c>
      <c r="C1130" t="s">
        <v>3521</v>
      </c>
      <c r="D1130" t="s">
        <v>3544</v>
      </c>
      <c r="E1130" t="s">
        <v>107</v>
      </c>
      <c r="F1130" s="152">
        <v>0</v>
      </c>
      <c r="G1130" s="150">
        <v>0</v>
      </c>
      <c r="H1130" s="152"/>
      <c r="I1130" s="150">
        <v>0</v>
      </c>
      <c r="J1130" s="150">
        <v>0</v>
      </c>
      <c r="K1130" s="150">
        <v>0</v>
      </c>
      <c r="L1130" s="150">
        <v>0</v>
      </c>
      <c r="M1130" s="150">
        <v>0</v>
      </c>
      <c r="N1130" s="150"/>
      <c r="O1130" s="150">
        <v>70</v>
      </c>
    </row>
    <row r="1131" spans="1:15" x14ac:dyDescent="0.45">
      <c r="A1131" t="s">
        <v>75</v>
      </c>
      <c r="B1131" s="150">
        <v>2020</v>
      </c>
      <c r="C1131" t="s">
        <v>3521</v>
      </c>
      <c r="D1131" t="s">
        <v>3545</v>
      </c>
      <c r="E1131" t="s">
        <v>107</v>
      </c>
      <c r="F1131" s="152">
        <v>0</v>
      </c>
      <c r="G1131" s="150">
        <v>0</v>
      </c>
      <c r="H1131" s="152"/>
      <c r="I1131" s="150">
        <v>0</v>
      </c>
      <c r="J1131" s="150">
        <v>0</v>
      </c>
      <c r="K1131" s="150">
        <v>0</v>
      </c>
      <c r="L1131" s="150">
        <v>0</v>
      </c>
      <c r="M1131" s="150">
        <v>0</v>
      </c>
      <c r="N1131" s="150"/>
      <c r="O1131" s="150">
        <v>70</v>
      </c>
    </row>
    <row r="1132" spans="1:15" x14ac:dyDescent="0.45">
      <c r="A1132" t="s">
        <v>75</v>
      </c>
      <c r="B1132" s="150">
        <v>2020</v>
      </c>
      <c r="C1132" t="s">
        <v>3521</v>
      </c>
      <c r="D1132" t="s">
        <v>3546</v>
      </c>
      <c r="E1132" t="s">
        <v>107</v>
      </c>
      <c r="F1132" s="152">
        <v>0</v>
      </c>
      <c r="G1132" s="150">
        <v>0</v>
      </c>
      <c r="H1132" s="152"/>
      <c r="I1132" s="150">
        <v>0</v>
      </c>
      <c r="J1132" s="150">
        <v>0</v>
      </c>
      <c r="K1132" s="150">
        <v>0</v>
      </c>
      <c r="L1132" s="150">
        <v>0</v>
      </c>
      <c r="M1132" s="150">
        <v>0</v>
      </c>
      <c r="N1132" s="150"/>
      <c r="O1132" s="150">
        <v>45</v>
      </c>
    </row>
    <row r="1133" spans="1:15" x14ac:dyDescent="0.45">
      <c r="A1133" t="s">
        <v>75</v>
      </c>
      <c r="B1133" s="150">
        <v>2020</v>
      </c>
      <c r="C1133" t="s">
        <v>3521</v>
      </c>
      <c r="D1133" t="s">
        <v>3547</v>
      </c>
      <c r="E1133" t="s">
        <v>107</v>
      </c>
      <c r="F1133" s="152">
        <v>48.142932891845703</v>
      </c>
      <c r="G1133" s="150">
        <v>0</v>
      </c>
      <c r="H1133" s="152">
        <v>54.392997741699219</v>
      </c>
      <c r="I1133" s="150">
        <v>2.2500000894069672E-2</v>
      </c>
      <c r="J1133" s="150">
        <v>0.17790000140666962</v>
      </c>
      <c r="K1133" s="150">
        <v>9.1999999999999998E-2</v>
      </c>
      <c r="L1133" s="150">
        <v>0</v>
      </c>
      <c r="M1133" s="150">
        <v>0</v>
      </c>
      <c r="N1133" s="150">
        <v>2.7771000862121582</v>
      </c>
      <c r="O1133" s="150">
        <v>70</v>
      </c>
    </row>
    <row r="1134" spans="1:15" x14ac:dyDescent="0.45">
      <c r="A1134" t="s">
        <v>75</v>
      </c>
      <c r="B1134" s="150">
        <v>2020</v>
      </c>
      <c r="C1134" t="s">
        <v>3521</v>
      </c>
      <c r="D1134" t="s">
        <v>3548</v>
      </c>
      <c r="E1134" t="s">
        <v>107</v>
      </c>
      <c r="F1134" s="152">
        <v>50.325695037841797</v>
      </c>
      <c r="G1134" s="150">
        <v>0</v>
      </c>
      <c r="H1134" s="152">
        <v>46.947113037109375</v>
      </c>
      <c r="I1134" s="150">
        <v>0</v>
      </c>
      <c r="J1134" s="150">
        <v>0.30790001153945923</v>
      </c>
      <c r="K1134" s="150">
        <v>0</v>
      </c>
      <c r="L1134" s="150">
        <v>0</v>
      </c>
      <c r="M1134" s="150">
        <v>0</v>
      </c>
      <c r="N1134" s="150">
        <v>2.6921000480651855</v>
      </c>
      <c r="O1134" s="150">
        <v>70</v>
      </c>
    </row>
    <row r="1135" spans="1:15" x14ac:dyDescent="0.45">
      <c r="A1135" t="s">
        <v>75</v>
      </c>
      <c r="B1135" s="150">
        <v>2020</v>
      </c>
      <c r="C1135" t="s">
        <v>3521</v>
      </c>
      <c r="D1135" t="s">
        <v>3549</v>
      </c>
      <c r="E1135" t="s">
        <v>107</v>
      </c>
      <c r="F1135" s="152">
        <v>7.5474872589111328</v>
      </c>
      <c r="G1135" s="150">
        <v>0</v>
      </c>
      <c r="H1135" s="152">
        <v>46.299484252929688</v>
      </c>
      <c r="I1135" s="150">
        <v>0</v>
      </c>
      <c r="J1135" s="150">
        <v>0.3596000075340271</v>
      </c>
      <c r="K1135" s="150">
        <v>0</v>
      </c>
      <c r="L1135" s="150">
        <v>0</v>
      </c>
      <c r="M1135" s="150">
        <v>0</v>
      </c>
      <c r="N1135" s="150">
        <v>2.6403999328613281</v>
      </c>
      <c r="O1135" s="150">
        <v>70</v>
      </c>
    </row>
    <row r="1136" spans="1:15" x14ac:dyDescent="0.45">
      <c r="A1136" t="s">
        <v>75</v>
      </c>
      <c r="B1136" s="150">
        <v>2020</v>
      </c>
      <c r="C1136" t="s">
        <v>3521</v>
      </c>
      <c r="D1136" t="s">
        <v>3550</v>
      </c>
      <c r="E1136" t="s">
        <v>107</v>
      </c>
      <c r="F1136" s="152">
        <v>32.389194488525391</v>
      </c>
      <c r="G1136" s="150">
        <v>0.48377490043640137</v>
      </c>
      <c r="H1136" s="152">
        <v>12.412059783935547</v>
      </c>
      <c r="I1136" s="150">
        <v>0</v>
      </c>
      <c r="J1136" s="150">
        <v>0</v>
      </c>
      <c r="K1136" s="150">
        <v>0</v>
      </c>
      <c r="L1136" s="150">
        <v>0</v>
      </c>
      <c r="M1136" s="150">
        <v>0</v>
      </c>
      <c r="N1136" s="150">
        <v>4.8211002349853516</v>
      </c>
      <c r="O1136" s="150">
        <v>45</v>
      </c>
    </row>
    <row r="1137" spans="1:15" x14ac:dyDescent="0.45">
      <c r="A1137" t="s">
        <v>75</v>
      </c>
      <c r="B1137" s="150">
        <v>2020</v>
      </c>
      <c r="C1137" t="s">
        <v>3521</v>
      </c>
      <c r="D1137" t="s">
        <v>3551</v>
      </c>
      <c r="E1137" t="s">
        <v>107</v>
      </c>
      <c r="F1137" s="152">
        <v>0</v>
      </c>
      <c r="G1137" s="150">
        <v>0</v>
      </c>
      <c r="H1137" s="152"/>
      <c r="I1137" s="150">
        <v>0</v>
      </c>
      <c r="J1137" s="150">
        <v>0</v>
      </c>
      <c r="K1137" s="150">
        <v>0</v>
      </c>
      <c r="L1137" s="150">
        <v>0</v>
      </c>
      <c r="M1137" s="150">
        <v>0</v>
      </c>
      <c r="N1137" s="150"/>
      <c r="O1137" s="150">
        <v>70</v>
      </c>
    </row>
    <row r="1138" spans="1:15" x14ac:dyDescent="0.45">
      <c r="A1138" t="s">
        <v>75</v>
      </c>
      <c r="B1138" s="150">
        <v>2020</v>
      </c>
      <c r="C1138" t="s">
        <v>3522</v>
      </c>
      <c r="D1138" t="s">
        <v>3552</v>
      </c>
      <c r="E1138" t="s">
        <v>107</v>
      </c>
      <c r="F1138" s="152">
        <v>0</v>
      </c>
      <c r="G1138" s="150">
        <v>0</v>
      </c>
      <c r="H1138" s="152"/>
      <c r="I1138" s="150">
        <v>0</v>
      </c>
      <c r="J1138" s="150">
        <v>0</v>
      </c>
      <c r="K1138" s="150">
        <v>0</v>
      </c>
      <c r="L1138" s="150">
        <v>0</v>
      </c>
      <c r="M1138" s="150">
        <v>0</v>
      </c>
      <c r="N1138" s="150"/>
      <c r="O1138" s="150">
        <v>60</v>
      </c>
    </row>
    <row r="1139" spans="1:15" x14ac:dyDescent="0.45">
      <c r="A1139" t="s">
        <v>75</v>
      </c>
      <c r="B1139" s="150">
        <v>2020</v>
      </c>
      <c r="C1139" t="s">
        <v>3522</v>
      </c>
      <c r="D1139" t="s">
        <v>3553</v>
      </c>
      <c r="E1139" t="s">
        <v>107</v>
      </c>
      <c r="F1139" s="152">
        <v>56.848407745361328</v>
      </c>
      <c r="G1139" s="150">
        <v>0</v>
      </c>
      <c r="H1139" s="152">
        <v>41.400169372558594</v>
      </c>
      <c r="I1139" s="150">
        <v>0</v>
      </c>
      <c r="J1139" s="150">
        <v>5.7799998670816422E-2</v>
      </c>
      <c r="K1139" s="150">
        <v>0</v>
      </c>
      <c r="L1139" s="150">
        <v>0</v>
      </c>
      <c r="M1139" s="150">
        <v>0</v>
      </c>
      <c r="N1139" s="150">
        <v>3.0069999694824219</v>
      </c>
      <c r="O1139" s="150">
        <v>60</v>
      </c>
    </row>
    <row r="1140" spans="1:15" x14ac:dyDescent="0.45">
      <c r="A1140" t="s">
        <v>75</v>
      </c>
      <c r="B1140" s="150">
        <v>2020</v>
      </c>
      <c r="C1140" t="s">
        <v>3523</v>
      </c>
      <c r="D1140" t="s">
        <v>3554</v>
      </c>
      <c r="E1140" t="s">
        <v>267</v>
      </c>
      <c r="F1140" s="152">
        <v>0</v>
      </c>
      <c r="G1140" s="150">
        <v>0</v>
      </c>
      <c r="H1140" s="152"/>
      <c r="I1140" s="150">
        <v>0</v>
      </c>
      <c r="J1140" s="150">
        <v>1</v>
      </c>
      <c r="K1140" s="150">
        <v>1</v>
      </c>
      <c r="L1140" s="150">
        <v>0</v>
      </c>
      <c r="M1140" s="150">
        <v>0</v>
      </c>
      <c r="N1140" s="150">
        <v>2</v>
      </c>
      <c r="O1140" s="150">
        <v>45</v>
      </c>
    </row>
    <row r="1141" spans="1:15" x14ac:dyDescent="0.45">
      <c r="A1141" t="s">
        <v>75</v>
      </c>
      <c r="B1141" s="150">
        <v>2020</v>
      </c>
      <c r="C1141" t="s">
        <v>3523</v>
      </c>
      <c r="D1141" t="s">
        <v>3555</v>
      </c>
      <c r="E1141" t="s">
        <v>267</v>
      </c>
      <c r="F1141" s="152">
        <v>2</v>
      </c>
      <c r="G1141" s="150">
        <v>0</v>
      </c>
      <c r="H1141" s="152">
        <v>25</v>
      </c>
      <c r="I1141" s="150">
        <v>0</v>
      </c>
      <c r="J1141" s="150">
        <v>0</v>
      </c>
      <c r="K1141" s="150">
        <v>0</v>
      </c>
      <c r="L1141" s="150">
        <v>0</v>
      </c>
      <c r="M1141" s="150">
        <v>0</v>
      </c>
      <c r="N1141" s="150"/>
      <c r="O1141" s="150">
        <v>40</v>
      </c>
    </row>
    <row r="1142" spans="1:15" x14ac:dyDescent="0.45">
      <c r="A1142" t="s">
        <v>75</v>
      </c>
      <c r="B1142" s="150">
        <v>2020</v>
      </c>
      <c r="C1142" t="s">
        <v>3523</v>
      </c>
      <c r="D1142" t="s">
        <v>3556</v>
      </c>
      <c r="E1142" t="s">
        <v>267</v>
      </c>
      <c r="F1142" s="152">
        <v>355</v>
      </c>
      <c r="G1142" s="150">
        <v>232</v>
      </c>
      <c r="H1142" s="152">
        <v>38.143661499023438</v>
      </c>
      <c r="I1142" s="150">
        <v>0</v>
      </c>
      <c r="J1142" s="150">
        <v>3.5500001162290573E-2</v>
      </c>
      <c r="K1142" s="150">
        <v>3.5499999999999997E-2</v>
      </c>
      <c r="L1142" s="150">
        <v>0</v>
      </c>
      <c r="M1142" s="150">
        <v>0</v>
      </c>
      <c r="N1142" s="150">
        <v>3.3250999450683594</v>
      </c>
      <c r="O1142" s="150">
        <v>35</v>
      </c>
    </row>
    <row r="1143" spans="1:15" x14ac:dyDescent="0.45">
      <c r="A1143" t="s">
        <v>75</v>
      </c>
      <c r="B1143" s="150">
        <v>2020</v>
      </c>
      <c r="C1143" t="s">
        <v>3523</v>
      </c>
      <c r="D1143" t="s">
        <v>3557</v>
      </c>
      <c r="E1143" t="s">
        <v>267</v>
      </c>
      <c r="F1143" s="152">
        <v>0</v>
      </c>
      <c r="G1143" s="150">
        <v>0</v>
      </c>
      <c r="H1143" s="152"/>
      <c r="I1143" s="150">
        <v>0</v>
      </c>
      <c r="J1143" s="150">
        <v>0</v>
      </c>
      <c r="K1143" s="150">
        <v>0</v>
      </c>
      <c r="L1143" s="150">
        <v>0</v>
      </c>
      <c r="M1143" s="150">
        <v>0</v>
      </c>
      <c r="N1143" s="150"/>
      <c r="O1143" s="150">
        <v>35</v>
      </c>
    </row>
    <row r="1144" spans="1:15" x14ac:dyDescent="0.45">
      <c r="A1144" t="s">
        <v>75</v>
      </c>
      <c r="B1144" s="150">
        <v>2020</v>
      </c>
      <c r="C1144" t="s">
        <v>3523</v>
      </c>
      <c r="D1144" t="s">
        <v>3558</v>
      </c>
      <c r="E1144" t="s">
        <v>267</v>
      </c>
      <c r="F1144" s="152">
        <v>0</v>
      </c>
      <c r="G1144" s="150">
        <v>0</v>
      </c>
      <c r="H1144" s="152"/>
      <c r="I1144" s="150">
        <v>0</v>
      </c>
      <c r="J1144" s="150">
        <v>0</v>
      </c>
      <c r="K1144" s="150">
        <v>0</v>
      </c>
      <c r="L1144" s="150">
        <v>0</v>
      </c>
      <c r="M1144" s="150">
        <v>0</v>
      </c>
      <c r="N1144" s="150"/>
      <c r="O1144" s="150">
        <v>40</v>
      </c>
    </row>
    <row r="1145" spans="1:15" x14ac:dyDescent="0.45">
      <c r="A1145" t="s">
        <v>75</v>
      </c>
      <c r="B1145" s="150">
        <v>2020</v>
      </c>
      <c r="C1145" t="s">
        <v>3523</v>
      </c>
      <c r="D1145" t="s">
        <v>3559</v>
      </c>
      <c r="E1145" t="s">
        <v>267</v>
      </c>
      <c r="F1145" s="152">
        <v>0</v>
      </c>
      <c r="G1145" s="150">
        <v>0</v>
      </c>
      <c r="H1145" s="152"/>
      <c r="I1145" s="150">
        <v>0</v>
      </c>
      <c r="J1145" s="150">
        <v>0</v>
      </c>
      <c r="K1145" s="150">
        <v>0</v>
      </c>
      <c r="L1145" s="150">
        <v>0</v>
      </c>
      <c r="M1145" s="150">
        <v>0</v>
      </c>
      <c r="N1145" s="150"/>
      <c r="O1145" s="150">
        <v>35</v>
      </c>
    </row>
    <row r="1146" spans="1:15" x14ac:dyDescent="0.45">
      <c r="A1146" t="s">
        <v>75</v>
      </c>
      <c r="B1146" s="150">
        <v>2020</v>
      </c>
      <c r="C1146" t="s">
        <v>3523</v>
      </c>
      <c r="D1146" t="s">
        <v>3560</v>
      </c>
      <c r="E1146" t="s">
        <v>267</v>
      </c>
      <c r="F1146" s="152">
        <v>0</v>
      </c>
      <c r="G1146" s="150">
        <v>0</v>
      </c>
      <c r="H1146" s="152"/>
      <c r="I1146" s="150">
        <v>0</v>
      </c>
      <c r="J1146" s="150">
        <v>0</v>
      </c>
      <c r="K1146" s="150">
        <v>0</v>
      </c>
      <c r="L1146" s="150">
        <v>0</v>
      </c>
      <c r="M1146" s="150">
        <v>0</v>
      </c>
      <c r="N1146" s="150"/>
      <c r="O1146" s="150">
        <v>35</v>
      </c>
    </row>
    <row r="1147" spans="1:15" x14ac:dyDescent="0.45">
      <c r="A1147" t="s">
        <v>75</v>
      </c>
      <c r="B1147" s="150">
        <v>2020</v>
      </c>
      <c r="C1147" t="s">
        <v>3523</v>
      </c>
      <c r="D1147" t="s">
        <v>3561</v>
      </c>
      <c r="E1147" t="s">
        <v>267</v>
      </c>
      <c r="F1147" s="152">
        <v>0</v>
      </c>
      <c r="G1147" s="150">
        <v>0</v>
      </c>
      <c r="H1147" s="152"/>
      <c r="I1147" s="150">
        <v>0</v>
      </c>
      <c r="J1147" s="150">
        <v>0</v>
      </c>
      <c r="K1147" s="150">
        <v>0</v>
      </c>
      <c r="L1147" s="150">
        <v>0</v>
      </c>
      <c r="M1147" s="150">
        <v>0</v>
      </c>
      <c r="N1147" s="150"/>
      <c r="O1147" s="150">
        <v>35</v>
      </c>
    </row>
    <row r="1148" spans="1:15" x14ac:dyDescent="0.45">
      <c r="A1148" t="s">
        <v>75</v>
      </c>
      <c r="B1148" s="150">
        <v>2020</v>
      </c>
      <c r="C1148" t="s">
        <v>3523</v>
      </c>
      <c r="D1148" t="s">
        <v>3562</v>
      </c>
      <c r="E1148" t="s">
        <v>267</v>
      </c>
      <c r="F1148" s="152">
        <v>0</v>
      </c>
      <c r="G1148" s="150">
        <v>0</v>
      </c>
      <c r="H1148" s="152"/>
      <c r="I1148" s="150">
        <v>0</v>
      </c>
      <c r="J1148" s="150">
        <v>0</v>
      </c>
      <c r="K1148" s="150">
        <v>0</v>
      </c>
      <c r="L1148" s="150">
        <v>0</v>
      </c>
      <c r="M1148" s="150">
        <v>0</v>
      </c>
      <c r="N1148" s="150"/>
      <c r="O1148" s="150">
        <v>40</v>
      </c>
    </row>
    <row r="1149" spans="1:15" x14ac:dyDescent="0.45">
      <c r="A1149" t="s">
        <v>75</v>
      </c>
      <c r="B1149" s="150">
        <v>2020</v>
      </c>
      <c r="C1149" t="s">
        <v>3524</v>
      </c>
      <c r="D1149" t="s">
        <v>3563</v>
      </c>
      <c r="E1149" t="s">
        <v>267</v>
      </c>
      <c r="F1149" s="152">
        <v>52</v>
      </c>
      <c r="G1149" s="150">
        <v>44</v>
      </c>
      <c r="H1149" s="152">
        <v>49.134616851806641</v>
      </c>
      <c r="I1149" s="150">
        <v>3.8499999791383743E-2</v>
      </c>
      <c r="J1149" s="150">
        <v>0.19230000674724579</v>
      </c>
      <c r="K1149" s="150">
        <v>3.85E-2</v>
      </c>
      <c r="L1149" s="150">
        <v>0</v>
      </c>
      <c r="M1149" s="150">
        <v>0</v>
      </c>
      <c r="N1149" s="150">
        <v>2.7499001026153564</v>
      </c>
      <c r="O1149" s="150">
        <v>40</v>
      </c>
    </row>
    <row r="1150" spans="1:15" x14ac:dyDescent="0.45">
      <c r="A1150" t="s">
        <v>76</v>
      </c>
      <c r="B1150" s="150">
        <v>2020</v>
      </c>
      <c r="C1150" t="s">
        <v>3515</v>
      </c>
      <c r="D1150" t="s">
        <v>3526</v>
      </c>
      <c r="E1150" t="s">
        <v>107</v>
      </c>
      <c r="F1150" s="152">
        <v>0</v>
      </c>
      <c r="G1150" s="150">
        <v>0</v>
      </c>
      <c r="H1150" s="152"/>
      <c r="I1150" s="150">
        <v>0</v>
      </c>
      <c r="J1150" s="150">
        <v>0</v>
      </c>
      <c r="K1150" s="150">
        <v>0</v>
      </c>
      <c r="L1150" s="150">
        <v>0</v>
      </c>
      <c r="M1150" s="150">
        <v>0</v>
      </c>
      <c r="N1150" s="150"/>
      <c r="O1150" s="150">
        <v>70</v>
      </c>
    </row>
    <row r="1151" spans="1:15" x14ac:dyDescent="0.45">
      <c r="A1151" t="s">
        <v>76</v>
      </c>
      <c r="B1151" s="150">
        <v>2020</v>
      </c>
      <c r="C1151" t="s">
        <v>3515</v>
      </c>
      <c r="D1151" t="s">
        <v>3527</v>
      </c>
      <c r="E1151" t="s">
        <v>107</v>
      </c>
      <c r="F1151" s="152">
        <v>7.620999813079834</v>
      </c>
      <c r="G1151" s="150">
        <v>0</v>
      </c>
      <c r="H1151" s="152">
        <v>38.023906707763672</v>
      </c>
      <c r="I1151" s="150">
        <v>0</v>
      </c>
      <c r="J1151" s="150">
        <v>3.9999999105930328E-2</v>
      </c>
      <c r="K1151" s="150">
        <v>0</v>
      </c>
      <c r="L1151" s="150">
        <v>0.05</v>
      </c>
      <c r="M1151" s="150">
        <v>0.16300000000000001</v>
      </c>
      <c r="N1151" s="150">
        <v>2.9894735813140869</v>
      </c>
      <c r="O1151" s="150">
        <v>70</v>
      </c>
    </row>
    <row r="1152" spans="1:15" x14ac:dyDescent="0.45">
      <c r="A1152" t="s">
        <v>76</v>
      </c>
      <c r="B1152" s="150">
        <v>2020</v>
      </c>
      <c r="C1152" t="s">
        <v>3515</v>
      </c>
      <c r="D1152" t="s">
        <v>3528</v>
      </c>
      <c r="E1152" t="s">
        <v>107</v>
      </c>
      <c r="F1152" s="152">
        <v>69.241996765136719</v>
      </c>
      <c r="G1152" s="150">
        <v>1.3739999532699585</v>
      </c>
      <c r="H1152" s="152">
        <v>18.073497772216797</v>
      </c>
      <c r="I1152" s="150">
        <v>0</v>
      </c>
      <c r="J1152" s="150">
        <v>9.9999997764825821E-3</v>
      </c>
      <c r="K1152" s="150">
        <v>0</v>
      </c>
      <c r="L1152" s="150">
        <v>0.52</v>
      </c>
      <c r="M1152" s="150">
        <v>4.91</v>
      </c>
      <c r="N1152" s="150">
        <v>3.8125</v>
      </c>
      <c r="O1152" s="150">
        <v>45</v>
      </c>
    </row>
    <row r="1153" spans="1:15" x14ac:dyDescent="0.45">
      <c r="A1153" t="s">
        <v>76</v>
      </c>
      <c r="B1153" s="150">
        <v>2020</v>
      </c>
      <c r="C1153" t="s">
        <v>3516</v>
      </c>
      <c r="D1153" t="s">
        <v>3529</v>
      </c>
      <c r="E1153" t="s">
        <v>107</v>
      </c>
      <c r="F1153" s="152">
        <v>0</v>
      </c>
      <c r="G1153" s="150">
        <v>0</v>
      </c>
      <c r="H1153" s="152"/>
      <c r="I1153" s="150">
        <v>0</v>
      </c>
      <c r="J1153" s="150">
        <v>0</v>
      </c>
      <c r="K1153" s="150">
        <v>0</v>
      </c>
      <c r="L1153" s="150">
        <v>0</v>
      </c>
      <c r="M1153" s="150">
        <v>0</v>
      </c>
      <c r="N1153" s="150"/>
      <c r="O1153" s="150">
        <v>60</v>
      </c>
    </row>
    <row r="1154" spans="1:15" x14ac:dyDescent="0.45">
      <c r="A1154" t="s">
        <v>76</v>
      </c>
      <c r="B1154" s="150">
        <v>2020</v>
      </c>
      <c r="C1154" t="s">
        <v>3516</v>
      </c>
      <c r="D1154" t="s">
        <v>3530</v>
      </c>
      <c r="E1154" t="s">
        <v>107</v>
      </c>
      <c r="F1154" s="152">
        <v>1498</v>
      </c>
      <c r="G1154" s="150">
        <v>31.174999237060547</v>
      </c>
      <c r="H1154" s="152">
        <v>28.920969009399414</v>
      </c>
      <c r="I1154" s="150">
        <v>0</v>
      </c>
      <c r="J1154" s="150">
        <v>3.9999999105930328E-2</v>
      </c>
      <c r="K1154" s="150">
        <v>0</v>
      </c>
      <c r="L1154" s="150">
        <v>0.23</v>
      </c>
      <c r="M1154" s="150">
        <v>12.722</v>
      </c>
      <c r="N1154" s="150">
        <v>3.6753246784210205</v>
      </c>
      <c r="O1154" s="150">
        <v>60</v>
      </c>
    </row>
    <row r="1155" spans="1:15" x14ac:dyDescent="0.45">
      <c r="A1155" t="s">
        <v>76</v>
      </c>
      <c r="B1155" s="150">
        <v>2020</v>
      </c>
      <c r="C1155" t="s">
        <v>3516</v>
      </c>
      <c r="D1155" t="s">
        <v>3531</v>
      </c>
      <c r="E1155" t="s">
        <v>107</v>
      </c>
      <c r="F1155" s="152">
        <v>0</v>
      </c>
      <c r="G1155" s="150">
        <v>0</v>
      </c>
      <c r="H1155" s="152"/>
      <c r="I1155" s="150">
        <v>0</v>
      </c>
      <c r="J1155" s="150">
        <v>0</v>
      </c>
      <c r="K1155" s="150">
        <v>0</v>
      </c>
      <c r="L1155" s="150">
        <v>0</v>
      </c>
      <c r="M1155" s="150">
        <v>0</v>
      </c>
      <c r="N1155" s="150"/>
      <c r="O1155" s="150">
        <v>60</v>
      </c>
    </row>
    <row r="1156" spans="1:15" x14ac:dyDescent="0.45">
      <c r="A1156" t="s">
        <v>76</v>
      </c>
      <c r="B1156" s="150">
        <v>2020</v>
      </c>
      <c r="C1156" t="s">
        <v>3569</v>
      </c>
      <c r="D1156" t="s">
        <v>3570</v>
      </c>
      <c r="E1156" t="s">
        <v>267</v>
      </c>
      <c r="F1156" s="152">
        <v>14454</v>
      </c>
      <c r="G1156" s="150">
        <v>133</v>
      </c>
      <c r="H1156" s="152">
        <v>24.383878707885742</v>
      </c>
      <c r="I1156" s="150">
        <v>0</v>
      </c>
      <c r="J1156" s="150">
        <v>9.9999997764825821E-3</v>
      </c>
      <c r="K1156" s="150">
        <v>0</v>
      </c>
      <c r="L1156" s="150">
        <v>0.01</v>
      </c>
      <c r="M1156" s="150">
        <v>1304</v>
      </c>
      <c r="N1156" s="150">
        <v>3.8080809116363525</v>
      </c>
      <c r="O1156" s="150">
        <v>60</v>
      </c>
    </row>
    <row r="1157" spans="1:15" x14ac:dyDescent="0.45">
      <c r="A1157" t="s">
        <v>76</v>
      </c>
      <c r="B1157" s="150">
        <v>2020</v>
      </c>
      <c r="C1157" t="s">
        <v>3569</v>
      </c>
      <c r="D1157" t="s">
        <v>3571</v>
      </c>
      <c r="E1157" t="s">
        <v>267</v>
      </c>
      <c r="F1157" s="152">
        <v>0</v>
      </c>
      <c r="G1157" s="150">
        <v>0</v>
      </c>
      <c r="H1157" s="152"/>
      <c r="I1157" s="150">
        <v>0</v>
      </c>
      <c r="J1157" s="150">
        <v>0</v>
      </c>
      <c r="K1157" s="150">
        <v>0</v>
      </c>
      <c r="L1157" s="150">
        <v>0</v>
      </c>
      <c r="M1157" s="150">
        <v>0</v>
      </c>
      <c r="N1157" s="150"/>
      <c r="O1157" s="150">
        <v>60</v>
      </c>
    </row>
    <row r="1158" spans="1:15" x14ac:dyDescent="0.45">
      <c r="A1158" t="s">
        <v>76</v>
      </c>
      <c r="B1158" s="150">
        <v>2020</v>
      </c>
      <c r="C1158" t="s">
        <v>3569</v>
      </c>
      <c r="D1158" t="s">
        <v>3510</v>
      </c>
      <c r="E1158" t="s">
        <v>267</v>
      </c>
      <c r="F1158" s="152">
        <v>5881</v>
      </c>
      <c r="G1158" s="150">
        <v>758.5</v>
      </c>
      <c r="H1158" s="152">
        <v>28.02202033996582</v>
      </c>
      <c r="I1158" s="150">
        <v>2.9999999329447746E-2</v>
      </c>
      <c r="J1158" s="150">
        <v>0.14000000059604645</v>
      </c>
      <c r="K1158" s="150">
        <v>0</v>
      </c>
      <c r="L1158" s="150">
        <v>0.03</v>
      </c>
      <c r="M1158" s="150">
        <v>1385</v>
      </c>
      <c r="N1158" s="150">
        <v>3.3092782497406006</v>
      </c>
      <c r="O1158" s="150">
        <v>45</v>
      </c>
    </row>
    <row r="1159" spans="1:15" x14ac:dyDescent="0.45">
      <c r="A1159" t="s">
        <v>76</v>
      </c>
      <c r="B1159" s="150">
        <v>2020</v>
      </c>
      <c r="C1159" t="s">
        <v>3517</v>
      </c>
      <c r="D1159" t="s">
        <v>3532</v>
      </c>
      <c r="E1159" t="s">
        <v>267</v>
      </c>
      <c r="F1159" s="152">
        <v>0</v>
      </c>
      <c r="G1159" s="150"/>
      <c r="H1159" s="152"/>
      <c r="I1159" s="150">
        <v>0</v>
      </c>
      <c r="J1159" s="150">
        <v>0</v>
      </c>
      <c r="K1159" s="150">
        <v>0</v>
      </c>
      <c r="L1159" s="150">
        <v>0</v>
      </c>
      <c r="M1159" s="150">
        <v>0</v>
      </c>
      <c r="N1159" s="150"/>
      <c r="O1159" s="150"/>
    </row>
    <row r="1160" spans="1:15" x14ac:dyDescent="0.45">
      <c r="A1160" t="s">
        <v>76</v>
      </c>
      <c r="B1160" s="150">
        <v>2020</v>
      </c>
      <c r="C1160" t="s">
        <v>197</v>
      </c>
      <c r="D1160" t="s">
        <v>3533</v>
      </c>
      <c r="E1160" t="s">
        <v>267</v>
      </c>
      <c r="F1160" s="152">
        <v>0</v>
      </c>
      <c r="G1160" s="150">
        <v>0</v>
      </c>
      <c r="H1160" s="152"/>
      <c r="I1160" s="150">
        <v>0</v>
      </c>
      <c r="J1160" s="150">
        <v>0</v>
      </c>
      <c r="K1160" s="150">
        <v>0</v>
      </c>
      <c r="L1160" s="150">
        <v>0</v>
      </c>
      <c r="M1160" s="150">
        <v>0</v>
      </c>
      <c r="N1160" s="150"/>
      <c r="O1160" s="150">
        <v>45</v>
      </c>
    </row>
    <row r="1161" spans="1:15" x14ac:dyDescent="0.45">
      <c r="A1161" t="s">
        <v>76</v>
      </c>
      <c r="B1161" s="150">
        <v>2020</v>
      </c>
      <c r="C1161" t="s">
        <v>197</v>
      </c>
      <c r="D1161" t="s">
        <v>3534</v>
      </c>
      <c r="E1161" t="s">
        <v>267</v>
      </c>
      <c r="F1161" s="152">
        <v>78</v>
      </c>
      <c r="G1161" s="150">
        <v>0</v>
      </c>
      <c r="H1161" s="152">
        <v>11.538461685180664</v>
      </c>
      <c r="I1161" s="150">
        <v>0</v>
      </c>
      <c r="J1161" s="150">
        <v>0.10000000149011612</v>
      </c>
      <c r="K1161" s="150">
        <v>0</v>
      </c>
      <c r="L1161" s="150">
        <v>0</v>
      </c>
      <c r="M1161" s="150">
        <v>0</v>
      </c>
      <c r="N1161" s="150">
        <v>3.3499999046325684</v>
      </c>
      <c r="O1161" s="150">
        <v>40</v>
      </c>
    </row>
    <row r="1162" spans="1:15" x14ac:dyDescent="0.45">
      <c r="A1162" t="s">
        <v>76</v>
      </c>
      <c r="B1162" s="150">
        <v>2020</v>
      </c>
      <c r="C1162" t="s">
        <v>197</v>
      </c>
      <c r="D1162" t="s">
        <v>3535</v>
      </c>
      <c r="E1162" t="s">
        <v>267</v>
      </c>
      <c r="F1162" s="152">
        <v>50</v>
      </c>
      <c r="G1162" s="150">
        <v>0</v>
      </c>
      <c r="H1162" s="152">
        <v>12.600000381469727</v>
      </c>
      <c r="I1162" s="150">
        <v>0</v>
      </c>
      <c r="J1162" s="150">
        <v>0</v>
      </c>
      <c r="K1162" s="150">
        <v>0</v>
      </c>
      <c r="L1162" s="150">
        <v>0</v>
      </c>
      <c r="M1162" s="150">
        <v>0</v>
      </c>
      <c r="N1162" s="150">
        <v>3.25</v>
      </c>
      <c r="O1162" s="150">
        <v>40</v>
      </c>
    </row>
    <row r="1163" spans="1:15" x14ac:dyDescent="0.45">
      <c r="A1163" t="s">
        <v>76</v>
      </c>
      <c r="B1163" s="150">
        <v>2020</v>
      </c>
      <c r="C1163" t="s">
        <v>197</v>
      </c>
      <c r="D1163" t="s">
        <v>3536</v>
      </c>
      <c r="E1163" t="s">
        <v>267</v>
      </c>
      <c r="F1163" s="152">
        <v>0</v>
      </c>
      <c r="G1163" s="150">
        <v>0</v>
      </c>
      <c r="H1163" s="152"/>
      <c r="I1163" s="150">
        <v>0</v>
      </c>
      <c r="J1163" s="150">
        <v>0</v>
      </c>
      <c r="K1163" s="150">
        <v>0</v>
      </c>
      <c r="L1163" s="150">
        <v>0</v>
      </c>
      <c r="M1163" s="150">
        <v>0</v>
      </c>
      <c r="N1163" s="150"/>
      <c r="O1163" s="150">
        <v>35</v>
      </c>
    </row>
    <row r="1164" spans="1:15" x14ac:dyDescent="0.45">
      <c r="A1164" t="s">
        <v>76</v>
      </c>
      <c r="B1164" s="150">
        <v>2020</v>
      </c>
      <c r="C1164" t="s">
        <v>197</v>
      </c>
      <c r="D1164" t="s">
        <v>3537</v>
      </c>
      <c r="E1164" t="s">
        <v>267</v>
      </c>
      <c r="F1164" s="152">
        <v>697</v>
      </c>
      <c r="G1164" s="150">
        <v>28</v>
      </c>
      <c r="H1164" s="152">
        <v>15.045910835266113</v>
      </c>
      <c r="I1164" s="150">
        <v>0</v>
      </c>
      <c r="J1164" s="150">
        <v>0.15000000596046448</v>
      </c>
      <c r="K1164" s="150">
        <v>0</v>
      </c>
      <c r="L1164" s="150">
        <v>0</v>
      </c>
      <c r="M1164" s="150">
        <v>0</v>
      </c>
      <c r="N1164" s="150">
        <v>3.1500000953674316</v>
      </c>
      <c r="O1164" s="150">
        <v>35</v>
      </c>
    </row>
    <row r="1165" spans="1:15" x14ac:dyDescent="0.45">
      <c r="A1165" t="s">
        <v>76</v>
      </c>
      <c r="B1165" s="150">
        <v>2020</v>
      </c>
      <c r="C1165" t="s">
        <v>3518</v>
      </c>
      <c r="D1165" t="s">
        <v>3538</v>
      </c>
      <c r="E1165" t="s">
        <v>267</v>
      </c>
      <c r="F1165" s="152">
        <v>308</v>
      </c>
      <c r="G1165" s="150">
        <v>9.5</v>
      </c>
      <c r="H1165" s="152">
        <v>18.380434036254883</v>
      </c>
      <c r="I1165" s="150">
        <v>0</v>
      </c>
      <c r="J1165" s="150">
        <v>0</v>
      </c>
      <c r="K1165" s="150">
        <v>0</v>
      </c>
      <c r="L1165" s="150">
        <v>0</v>
      </c>
      <c r="M1165" s="150">
        <v>32</v>
      </c>
      <c r="N1165" s="150"/>
      <c r="O1165" s="150">
        <v>45</v>
      </c>
    </row>
    <row r="1166" spans="1:15" x14ac:dyDescent="0.45">
      <c r="A1166" t="s">
        <v>76</v>
      </c>
      <c r="B1166" s="150">
        <v>2020</v>
      </c>
      <c r="C1166" t="s">
        <v>3518</v>
      </c>
      <c r="D1166" t="s">
        <v>3539</v>
      </c>
      <c r="E1166" t="s">
        <v>267</v>
      </c>
      <c r="F1166" s="152">
        <v>2489</v>
      </c>
      <c r="G1166" s="150">
        <v>99.5</v>
      </c>
      <c r="H1166" s="152">
        <v>17.999155044555664</v>
      </c>
      <c r="I1166" s="150">
        <v>0</v>
      </c>
      <c r="J1166" s="150">
        <v>0</v>
      </c>
      <c r="K1166" s="150">
        <v>0</v>
      </c>
      <c r="L1166" s="150">
        <v>0</v>
      </c>
      <c r="M1166" s="150">
        <v>122</v>
      </c>
      <c r="N1166" s="150"/>
      <c r="O1166" s="150">
        <v>45</v>
      </c>
    </row>
    <row r="1167" spans="1:15" x14ac:dyDescent="0.45">
      <c r="A1167" t="s">
        <v>76</v>
      </c>
      <c r="B1167" s="150">
        <v>2020</v>
      </c>
      <c r="C1167" t="s">
        <v>3518</v>
      </c>
      <c r="D1167" t="s">
        <v>3540</v>
      </c>
      <c r="E1167" t="s">
        <v>267</v>
      </c>
      <c r="F1167" s="152">
        <v>4</v>
      </c>
      <c r="G1167" s="150">
        <v>1</v>
      </c>
      <c r="H1167" s="152">
        <v>28.75</v>
      </c>
      <c r="I1167" s="150">
        <v>0</v>
      </c>
      <c r="J1167" s="150">
        <v>0</v>
      </c>
      <c r="K1167" s="150">
        <v>0</v>
      </c>
      <c r="L1167" s="150">
        <v>0</v>
      </c>
      <c r="M1167" s="150">
        <v>0</v>
      </c>
      <c r="N1167" s="150">
        <v>3.25</v>
      </c>
      <c r="O1167" s="150">
        <v>45</v>
      </c>
    </row>
    <row r="1168" spans="1:15" x14ac:dyDescent="0.45">
      <c r="A1168" t="s">
        <v>76</v>
      </c>
      <c r="B1168" s="150">
        <v>2020</v>
      </c>
      <c r="C1168" t="s">
        <v>3519</v>
      </c>
      <c r="D1168" t="s">
        <v>3541</v>
      </c>
      <c r="E1168" t="s">
        <v>107</v>
      </c>
      <c r="F1168" s="152">
        <v>200.71600341796875</v>
      </c>
      <c r="G1168" s="150">
        <v>0</v>
      </c>
      <c r="H1168" s="152">
        <v>16.125246047973633</v>
      </c>
      <c r="I1168" s="150">
        <v>0</v>
      </c>
      <c r="J1168" s="150">
        <v>0</v>
      </c>
      <c r="K1168" s="150">
        <v>0</v>
      </c>
      <c r="L1168" s="150">
        <v>0.36</v>
      </c>
      <c r="M1168" s="150">
        <v>135.28399999999999</v>
      </c>
      <c r="N1168" s="150">
        <v>3.5</v>
      </c>
      <c r="O1168" s="150">
        <v>70</v>
      </c>
    </row>
    <row r="1169" spans="1:15" x14ac:dyDescent="0.45">
      <c r="A1169" t="s">
        <v>76</v>
      </c>
      <c r="B1169" s="150">
        <v>2020</v>
      </c>
      <c r="C1169" t="s">
        <v>3520</v>
      </c>
      <c r="D1169" t="s">
        <v>3542</v>
      </c>
      <c r="E1169" t="s">
        <v>107</v>
      </c>
      <c r="F1169" s="152">
        <v>195.54200744628906</v>
      </c>
      <c r="G1169" s="150">
        <v>1.5169999599456787</v>
      </c>
      <c r="H1169" s="152">
        <v>26.686819076538086</v>
      </c>
      <c r="I1169" s="150">
        <v>0</v>
      </c>
      <c r="J1169" s="150">
        <v>2.9999999329447746E-2</v>
      </c>
      <c r="K1169" s="150">
        <v>0</v>
      </c>
      <c r="L1169" s="150">
        <v>0.28999999999999998</v>
      </c>
      <c r="M1169" s="150">
        <v>90.647000000000006</v>
      </c>
      <c r="N1169" s="150">
        <v>3.5774648189544678</v>
      </c>
      <c r="O1169" s="150">
        <v>60</v>
      </c>
    </row>
    <row r="1170" spans="1:15" x14ac:dyDescent="0.45">
      <c r="A1170" t="s">
        <v>76</v>
      </c>
      <c r="B1170" s="150">
        <v>2020</v>
      </c>
      <c r="C1170" t="s">
        <v>3521</v>
      </c>
      <c r="D1170" t="s">
        <v>3543</v>
      </c>
      <c r="E1170" t="s">
        <v>107</v>
      </c>
      <c r="F1170" s="152">
        <v>0</v>
      </c>
      <c r="G1170" s="150">
        <v>0</v>
      </c>
      <c r="H1170" s="152"/>
      <c r="I1170" s="150">
        <v>0</v>
      </c>
      <c r="J1170" s="150">
        <v>0</v>
      </c>
      <c r="K1170" s="150">
        <v>0</v>
      </c>
      <c r="L1170" s="150">
        <v>0</v>
      </c>
      <c r="M1170" s="150">
        <v>0</v>
      </c>
      <c r="N1170" s="150"/>
      <c r="O1170" s="150">
        <v>70</v>
      </c>
    </row>
    <row r="1171" spans="1:15" x14ac:dyDescent="0.45">
      <c r="A1171" t="s">
        <v>76</v>
      </c>
      <c r="B1171" s="150">
        <v>2020</v>
      </c>
      <c r="C1171" t="s">
        <v>3521</v>
      </c>
      <c r="D1171" t="s">
        <v>3544</v>
      </c>
      <c r="E1171" t="s">
        <v>107</v>
      </c>
      <c r="F1171" s="152">
        <v>0</v>
      </c>
      <c r="G1171" s="150">
        <v>0</v>
      </c>
      <c r="H1171" s="152"/>
      <c r="I1171" s="150">
        <v>0</v>
      </c>
      <c r="J1171" s="150">
        <v>0</v>
      </c>
      <c r="K1171" s="150">
        <v>0</v>
      </c>
      <c r="L1171" s="150">
        <v>0</v>
      </c>
      <c r="M1171" s="150">
        <v>0</v>
      </c>
      <c r="N1171" s="150"/>
      <c r="O1171" s="150">
        <v>70</v>
      </c>
    </row>
    <row r="1172" spans="1:15" x14ac:dyDescent="0.45">
      <c r="A1172" t="s">
        <v>76</v>
      </c>
      <c r="B1172" s="150">
        <v>2020</v>
      </c>
      <c r="C1172" t="s">
        <v>3521</v>
      </c>
      <c r="D1172" t="s">
        <v>3545</v>
      </c>
      <c r="E1172" t="s">
        <v>107</v>
      </c>
      <c r="F1172" s="152">
        <v>0</v>
      </c>
      <c r="G1172" s="150">
        <v>0</v>
      </c>
      <c r="H1172" s="152"/>
      <c r="I1172" s="150">
        <v>0</v>
      </c>
      <c r="J1172" s="150">
        <v>0</v>
      </c>
      <c r="K1172" s="150">
        <v>0</v>
      </c>
      <c r="L1172" s="150">
        <v>0</v>
      </c>
      <c r="M1172" s="150">
        <v>0</v>
      </c>
      <c r="N1172" s="150"/>
      <c r="O1172" s="150">
        <v>70</v>
      </c>
    </row>
    <row r="1173" spans="1:15" x14ac:dyDescent="0.45">
      <c r="A1173" t="s">
        <v>76</v>
      </c>
      <c r="B1173" s="150">
        <v>2020</v>
      </c>
      <c r="C1173" t="s">
        <v>3521</v>
      </c>
      <c r="D1173" t="s">
        <v>3546</v>
      </c>
      <c r="E1173" t="s">
        <v>107</v>
      </c>
      <c r="F1173" s="152">
        <v>0</v>
      </c>
      <c r="G1173" s="150">
        <v>0</v>
      </c>
      <c r="H1173" s="152"/>
      <c r="I1173" s="150">
        <v>0</v>
      </c>
      <c r="J1173" s="150">
        <v>0</v>
      </c>
      <c r="K1173" s="150">
        <v>0</v>
      </c>
      <c r="L1173" s="150">
        <v>0</v>
      </c>
      <c r="M1173" s="150">
        <v>0</v>
      </c>
      <c r="N1173" s="150"/>
      <c r="O1173" s="150">
        <v>45</v>
      </c>
    </row>
    <row r="1174" spans="1:15" x14ac:dyDescent="0.45">
      <c r="A1174" t="s">
        <v>76</v>
      </c>
      <c r="B1174" s="150">
        <v>2020</v>
      </c>
      <c r="C1174" t="s">
        <v>3521</v>
      </c>
      <c r="D1174" t="s">
        <v>3547</v>
      </c>
      <c r="E1174" t="s">
        <v>107</v>
      </c>
      <c r="F1174" s="152">
        <v>0</v>
      </c>
      <c r="G1174" s="150">
        <v>0</v>
      </c>
      <c r="H1174" s="152"/>
      <c r="I1174" s="150">
        <v>0</v>
      </c>
      <c r="J1174" s="150">
        <v>0</v>
      </c>
      <c r="K1174" s="150">
        <v>0</v>
      </c>
      <c r="L1174" s="150">
        <v>0</v>
      </c>
      <c r="M1174" s="150">
        <v>0</v>
      </c>
      <c r="N1174" s="150"/>
      <c r="O1174" s="150">
        <v>70</v>
      </c>
    </row>
    <row r="1175" spans="1:15" x14ac:dyDescent="0.45">
      <c r="A1175" t="s">
        <v>76</v>
      </c>
      <c r="B1175" s="150">
        <v>2020</v>
      </c>
      <c r="C1175" t="s">
        <v>3521</v>
      </c>
      <c r="D1175" t="s">
        <v>3548</v>
      </c>
      <c r="E1175" t="s">
        <v>107</v>
      </c>
      <c r="F1175" s="152">
        <v>0</v>
      </c>
      <c r="G1175" s="150">
        <v>0</v>
      </c>
      <c r="H1175" s="152"/>
      <c r="I1175" s="150">
        <v>0</v>
      </c>
      <c r="J1175" s="150">
        <v>0</v>
      </c>
      <c r="K1175" s="150">
        <v>0</v>
      </c>
      <c r="L1175" s="150">
        <v>0</v>
      </c>
      <c r="M1175" s="150">
        <v>0</v>
      </c>
      <c r="N1175" s="150"/>
      <c r="O1175" s="150">
        <v>70</v>
      </c>
    </row>
    <row r="1176" spans="1:15" x14ac:dyDescent="0.45">
      <c r="A1176" t="s">
        <v>76</v>
      </c>
      <c r="B1176" s="150">
        <v>2020</v>
      </c>
      <c r="C1176" t="s">
        <v>3521</v>
      </c>
      <c r="D1176" t="s">
        <v>3549</v>
      </c>
      <c r="E1176" t="s">
        <v>107</v>
      </c>
      <c r="F1176" s="152">
        <v>0</v>
      </c>
      <c r="G1176" s="150">
        <v>0</v>
      </c>
      <c r="H1176" s="152"/>
      <c r="I1176" s="150">
        <v>0</v>
      </c>
      <c r="J1176" s="150">
        <v>0</v>
      </c>
      <c r="K1176" s="150">
        <v>0</v>
      </c>
      <c r="L1176" s="150">
        <v>0</v>
      </c>
      <c r="M1176" s="150">
        <v>0</v>
      </c>
      <c r="N1176" s="150"/>
      <c r="O1176" s="150">
        <v>70</v>
      </c>
    </row>
    <row r="1177" spans="1:15" x14ac:dyDescent="0.45">
      <c r="A1177" t="s">
        <v>76</v>
      </c>
      <c r="B1177" s="150">
        <v>2020</v>
      </c>
      <c r="C1177" t="s">
        <v>3521</v>
      </c>
      <c r="D1177" t="s">
        <v>3550</v>
      </c>
      <c r="E1177" t="s">
        <v>107</v>
      </c>
      <c r="F1177" s="152">
        <v>0.72500002384185791</v>
      </c>
      <c r="G1177" s="150">
        <v>0</v>
      </c>
      <c r="H1177" s="152">
        <v>17.235309600830078</v>
      </c>
      <c r="I1177" s="150">
        <v>0</v>
      </c>
      <c r="J1177" s="150">
        <v>0</v>
      </c>
      <c r="K1177" s="150">
        <v>0</v>
      </c>
      <c r="L1177" s="150">
        <v>0</v>
      </c>
      <c r="M1177" s="150">
        <v>0.47</v>
      </c>
      <c r="N1177" s="150">
        <v>4</v>
      </c>
      <c r="O1177" s="150">
        <v>45</v>
      </c>
    </row>
    <row r="1178" spans="1:15" x14ac:dyDescent="0.45">
      <c r="A1178" t="s">
        <v>76</v>
      </c>
      <c r="B1178" s="150">
        <v>2020</v>
      </c>
      <c r="C1178" t="s">
        <v>3521</v>
      </c>
      <c r="D1178" t="s">
        <v>3551</v>
      </c>
      <c r="E1178" t="s">
        <v>107</v>
      </c>
      <c r="F1178" s="152">
        <v>0</v>
      </c>
      <c r="G1178" s="150">
        <v>0</v>
      </c>
      <c r="H1178" s="152"/>
      <c r="I1178" s="150">
        <v>0</v>
      </c>
      <c r="J1178" s="150">
        <v>0</v>
      </c>
      <c r="K1178" s="150">
        <v>0</v>
      </c>
      <c r="L1178" s="150">
        <v>0</v>
      </c>
      <c r="M1178" s="150">
        <v>0</v>
      </c>
      <c r="N1178" s="150"/>
      <c r="O1178" s="150">
        <v>70</v>
      </c>
    </row>
    <row r="1179" spans="1:15" x14ac:dyDescent="0.45">
      <c r="A1179" t="s">
        <v>76</v>
      </c>
      <c r="B1179" s="150">
        <v>2020</v>
      </c>
      <c r="C1179" t="s">
        <v>3522</v>
      </c>
      <c r="D1179" t="s">
        <v>3552</v>
      </c>
      <c r="E1179" t="s">
        <v>107</v>
      </c>
      <c r="F1179" s="152">
        <v>8.8929996490478516</v>
      </c>
      <c r="G1179" s="150">
        <v>0</v>
      </c>
      <c r="H1179" s="152">
        <v>12.999814033508301</v>
      </c>
      <c r="I1179" s="150">
        <v>0</v>
      </c>
      <c r="J1179" s="150">
        <v>0</v>
      </c>
      <c r="K1179" s="150">
        <v>0</v>
      </c>
      <c r="L1179" s="150">
        <v>0</v>
      </c>
      <c r="M1179" s="150">
        <v>0</v>
      </c>
      <c r="N1179" s="150"/>
      <c r="O1179" s="150">
        <v>60</v>
      </c>
    </row>
    <row r="1180" spans="1:15" x14ac:dyDescent="0.45">
      <c r="A1180" t="s">
        <v>76</v>
      </c>
      <c r="B1180" s="150">
        <v>2020</v>
      </c>
      <c r="C1180" t="s">
        <v>3522</v>
      </c>
      <c r="D1180" t="s">
        <v>3553</v>
      </c>
      <c r="E1180" t="s">
        <v>107</v>
      </c>
      <c r="F1180" s="152">
        <v>320.56500244140625</v>
      </c>
      <c r="G1180" s="150">
        <v>13.284999847412109</v>
      </c>
      <c r="H1180" s="152">
        <v>31.211082458496094</v>
      </c>
      <c r="I1180" s="150">
        <v>0</v>
      </c>
      <c r="J1180" s="150">
        <v>9.9999997764825821E-3</v>
      </c>
      <c r="K1180" s="150">
        <v>0</v>
      </c>
      <c r="L1180" s="150">
        <v>0.14000000000000001</v>
      </c>
      <c r="M1180" s="150">
        <v>0.38</v>
      </c>
      <c r="N1180" s="150">
        <v>3.7441861629486084</v>
      </c>
      <c r="O1180" s="150">
        <v>60</v>
      </c>
    </row>
    <row r="1181" spans="1:15" x14ac:dyDescent="0.45">
      <c r="A1181" t="s">
        <v>76</v>
      </c>
      <c r="B1181" s="150">
        <v>2020</v>
      </c>
      <c r="C1181" t="s">
        <v>3523</v>
      </c>
      <c r="D1181" t="s">
        <v>3554</v>
      </c>
      <c r="E1181" t="s">
        <v>267</v>
      </c>
      <c r="F1181" s="152">
        <v>1</v>
      </c>
      <c r="G1181" s="150">
        <v>0</v>
      </c>
      <c r="H1181" s="152">
        <v>16</v>
      </c>
      <c r="I1181" s="150">
        <v>0</v>
      </c>
      <c r="J1181" s="150">
        <v>0</v>
      </c>
      <c r="K1181" s="150">
        <v>0</v>
      </c>
      <c r="L1181" s="150">
        <v>0</v>
      </c>
      <c r="M1181" s="150">
        <v>0</v>
      </c>
      <c r="N1181" s="150">
        <v>4</v>
      </c>
      <c r="O1181" s="150">
        <v>45</v>
      </c>
    </row>
    <row r="1182" spans="1:15" x14ac:dyDescent="0.45">
      <c r="A1182" t="s">
        <v>76</v>
      </c>
      <c r="B1182" s="150">
        <v>2020</v>
      </c>
      <c r="C1182" t="s">
        <v>3523</v>
      </c>
      <c r="D1182" t="s">
        <v>3555</v>
      </c>
      <c r="E1182" t="s">
        <v>267</v>
      </c>
      <c r="F1182" s="152">
        <v>25</v>
      </c>
      <c r="G1182" s="150">
        <v>0</v>
      </c>
      <c r="H1182" s="152">
        <v>18.959999084472656</v>
      </c>
      <c r="I1182" s="150">
        <v>0</v>
      </c>
      <c r="J1182" s="150">
        <v>0</v>
      </c>
      <c r="K1182" s="150">
        <v>0</v>
      </c>
      <c r="L1182" s="150">
        <v>0</v>
      </c>
      <c r="M1182" s="150">
        <v>0</v>
      </c>
      <c r="N1182" s="150">
        <v>3</v>
      </c>
      <c r="O1182" s="150">
        <v>40</v>
      </c>
    </row>
    <row r="1183" spans="1:15" x14ac:dyDescent="0.45">
      <c r="A1183" t="s">
        <v>76</v>
      </c>
      <c r="B1183" s="150">
        <v>2020</v>
      </c>
      <c r="C1183" t="s">
        <v>3523</v>
      </c>
      <c r="D1183" t="s">
        <v>3556</v>
      </c>
      <c r="E1183" t="s">
        <v>267</v>
      </c>
      <c r="F1183" s="152">
        <v>53</v>
      </c>
      <c r="G1183" s="150">
        <v>0</v>
      </c>
      <c r="H1183" s="152">
        <v>13.981132507324219</v>
      </c>
      <c r="I1183" s="150">
        <v>0</v>
      </c>
      <c r="J1183" s="150">
        <v>0</v>
      </c>
      <c r="K1183" s="150">
        <v>0</v>
      </c>
      <c r="L1183" s="150">
        <v>0</v>
      </c>
      <c r="M1183" s="150">
        <v>0</v>
      </c>
      <c r="N1183" s="150">
        <v>3.0999999046325684</v>
      </c>
      <c r="O1183" s="150">
        <v>35</v>
      </c>
    </row>
    <row r="1184" spans="1:15" x14ac:dyDescent="0.45">
      <c r="A1184" t="s">
        <v>76</v>
      </c>
      <c r="B1184" s="150">
        <v>2020</v>
      </c>
      <c r="C1184" t="s">
        <v>3523</v>
      </c>
      <c r="D1184" t="s">
        <v>3557</v>
      </c>
      <c r="E1184" t="s">
        <v>267</v>
      </c>
      <c r="F1184" s="152">
        <v>16</v>
      </c>
      <c r="G1184" s="150">
        <v>0</v>
      </c>
      <c r="H1184" s="152">
        <v>11.375</v>
      </c>
      <c r="I1184" s="150">
        <v>0</v>
      </c>
      <c r="J1184" s="150">
        <v>0.20000000298023224</v>
      </c>
      <c r="K1184" s="150">
        <v>0</v>
      </c>
      <c r="L1184" s="150">
        <v>0</v>
      </c>
      <c r="M1184" s="150">
        <v>0</v>
      </c>
      <c r="N1184" s="150">
        <v>3.0999999046325684</v>
      </c>
      <c r="O1184" s="150">
        <v>35</v>
      </c>
    </row>
    <row r="1185" spans="1:15" x14ac:dyDescent="0.45">
      <c r="A1185" t="s">
        <v>76</v>
      </c>
      <c r="B1185" s="150">
        <v>2020</v>
      </c>
      <c r="C1185" t="s">
        <v>3523</v>
      </c>
      <c r="D1185" t="s">
        <v>3558</v>
      </c>
      <c r="E1185" t="s">
        <v>267</v>
      </c>
      <c r="F1185" s="152">
        <v>0</v>
      </c>
      <c r="G1185" s="150">
        <v>0</v>
      </c>
      <c r="H1185" s="152"/>
      <c r="I1185" s="150">
        <v>0</v>
      </c>
      <c r="J1185" s="150">
        <v>0</v>
      </c>
      <c r="K1185" s="150">
        <v>0</v>
      </c>
      <c r="L1185" s="150">
        <v>0</v>
      </c>
      <c r="M1185" s="150">
        <v>0</v>
      </c>
      <c r="N1185" s="150"/>
      <c r="O1185" s="150">
        <v>40</v>
      </c>
    </row>
    <row r="1186" spans="1:15" x14ac:dyDescent="0.45">
      <c r="A1186" t="s">
        <v>76</v>
      </c>
      <c r="B1186" s="150">
        <v>2020</v>
      </c>
      <c r="C1186" t="s">
        <v>3523</v>
      </c>
      <c r="D1186" t="s">
        <v>3559</v>
      </c>
      <c r="E1186" t="s">
        <v>267</v>
      </c>
      <c r="F1186" s="152">
        <v>0</v>
      </c>
      <c r="G1186" s="150">
        <v>0</v>
      </c>
      <c r="H1186" s="152"/>
      <c r="I1186" s="150">
        <v>0</v>
      </c>
      <c r="J1186" s="150">
        <v>0</v>
      </c>
      <c r="K1186" s="150">
        <v>0</v>
      </c>
      <c r="L1186" s="150">
        <v>0</v>
      </c>
      <c r="M1186" s="150">
        <v>0</v>
      </c>
      <c r="N1186" s="150"/>
      <c r="O1186" s="150">
        <v>35</v>
      </c>
    </row>
    <row r="1187" spans="1:15" x14ac:dyDescent="0.45">
      <c r="A1187" t="s">
        <v>76</v>
      </c>
      <c r="B1187" s="150">
        <v>2020</v>
      </c>
      <c r="C1187" t="s">
        <v>3523</v>
      </c>
      <c r="D1187" t="s">
        <v>3560</v>
      </c>
      <c r="E1187" t="s">
        <v>267</v>
      </c>
      <c r="F1187" s="152">
        <v>64</v>
      </c>
      <c r="G1187" s="150">
        <v>1.5</v>
      </c>
      <c r="H1187" s="152">
        <v>19.65625</v>
      </c>
      <c r="I1187" s="150">
        <v>0</v>
      </c>
      <c r="J1187" s="150">
        <v>0</v>
      </c>
      <c r="K1187" s="150">
        <v>0</v>
      </c>
      <c r="L1187" s="150">
        <v>0</v>
      </c>
      <c r="M1187" s="150">
        <v>0</v>
      </c>
      <c r="N1187" s="150">
        <v>3</v>
      </c>
      <c r="O1187" s="150">
        <v>35</v>
      </c>
    </row>
    <row r="1188" spans="1:15" x14ac:dyDescent="0.45">
      <c r="A1188" t="s">
        <v>76</v>
      </c>
      <c r="B1188" s="150">
        <v>2020</v>
      </c>
      <c r="C1188" t="s">
        <v>3523</v>
      </c>
      <c r="D1188" t="s">
        <v>3561</v>
      </c>
      <c r="E1188" t="s">
        <v>267</v>
      </c>
      <c r="F1188" s="152">
        <v>0</v>
      </c>
      <c r="G1188" s="150">
        <v>0</v>
      </c>
      <c r="H1188" s="152"/>
      <c r="I1188" s="150">
        <v>0</v>
      </c>
      <c r="J1188" s="150">
        <v>0</v>
      </c>
      <c r="K1188" s="150">
        <v>0</v>
      </c>
      <c r="L1188" s="150">
        <v>0</v>
      </c>
      <c r="M1188" s="150">
        <v>0</v>
      </c>
      <c r="N1188" s="150"/>
      <c r="O1188" s="150">
        <v>35</v>
      </c>
    </row>
    <row r="1189" spans="1:15" x14ac:dyDescent="0.45">
      <c r="A1189" t="s">
        <v>76</v>
      </c>
      <c r="B1189" s="150">
        <v>2020</v>
      </c>
      <c r="C1189" t="s">
        <v>3523</v>
      </c>
      <c r="D1189" t="s">
        <v>3562</v>
      </c>
      <c r="E1189" t="s">
        <v>267</v>
      </c>
      <c r="F1189" s="152">
        <v>14</v>
      </c>
      <c r="G1189" s="150">
        <v>0</v>
      </c>
      <c r="H1189" s="152">
        <v>16.428571701049805</v>
      </c>
      <c r="I1189" s="150">
        <v>0</v>
      </c>
      <c r="J1189" s="150">
        <v>0</v>
      </c>
      <c r="K1189" s="150">
        <v>0</v>
      </c>
      <c r="L1189" s="150">
        <v>0</v>
      </c>
      <c r="M1189" s="150">
        <v>0</v>
      </c>
      <c r="N1189" s="150">
        <v>3</v>
      </c>
      <c r="O1189" s="150">
        <v>40</v>
      </c>
    </row>
    <row r="1190" spans="1:15" x14ac:dyDescent="0.45">
      <c r="A1190" t="s">
        <v>76</v>
      </c>
      <c r="B1190" s="150">
        <v>2020</v>
      </c>
      <c r="C1190" t="s">
        <v>3524</v>
      </c>
      <c r="D1190" t="s">
        <v>3563</v>
      </c>
      <c r="E1190" t="s">
        <v>267</v>
      </c>
      <c r="F1190" s="152">
        <v>24</v>
      </c>
      <c r="G1190" s="150">
        <v>6</v>
      </c>
      <c r="H1190" s="152">
        <v>32.375</v>
      </c>
      <c r="I1190" s="150">
        <v>0</v>
      </c>
      <c r="J1190" s="150">
        <v>0.15000000596046448</v>
      </c>
      <c r="K1190" s="150">
        <v>0</v>
      </c>
      <c r="L1190" s="150">
        <v>0</v>
      </c>
      <c r="M1190" s="150">
        <v>0</v>
      </c>
      <c r="N1190" s="150">
        <v>2.8499999046325684</v>
      </c>
      <c r="O1190" s="150">
        <v>40</v>
      </c>
    </row>
  </sheetData>
  <autoFilter ref="A1:O1190" xr:uid="{F9EA3AA3-BDA7-4B2F-AE16-C8D65737028B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AI33"/>
  <sheetViews>
    <sheetView zoomScale="85" zoomScaleNormal="85" workbookViewId="0">
      <selection activeCell="I9" sqref="I9"/>
    </sheetView>
  </sheetViews>
  <sheetFormatPr defaultRowHeight="14.25" x14ac:dyDescent="0.45"/>
  <sheetData>
    <row r="1" spans="1:35" x14ac:dyDescent="0.45">
      <c r="A1" t="s">
        <v>40</v>
      </c>
      <c r="B1" t="s">
        <v>3726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4986</v>
      </c>
      <c r="I1" t="s">
        <v>53</v>
      </c>
      <c r="J1" t="s">
        <v>54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63</v>
      </c>
      <c r="S1" t="s">
        <v>64</v>
      </c>
      <c r="T1" t="s">
        <v>65</v>
      </c>
      <c r="U1" t="s">
        <v>66</v>
      </c>
      <c r="V1" t="s">
        <v>67</v>
      </c>
      <c r="W1" t="s">
        <v>68</v>
      </c>
      <c r="X1" t="s">
        <v>69</v>
      </c>
      <c r="Y1" t="s">
        <v>70</v>
      </c>
      <c r="Z1" t="s">
        <v>71</v>
      </c>
      <c r="AA1" t="s">
        <v>72</v>
      </c>
      <c r="AB1" t="s">
        <v>73</v>
      </c>
      <c r="AC1" t="s">
        <v>74</v>
      </c>
      <c r="AD1" t="s">
        <v>75</v>
      </c>
      <c r="AE1" t="s">
        <v>76</v>
      </c>
      <c r="AF1" t="s">
        <v>77</v>
      </c>
      <c r="AG1" t="s">
        <v>3727</v>
      </c>
      <c r="AH1" t="s">
        <v>79</v>
      </c>
      <c r="AI1" t="s">
        <v>80</v>
      </c>
    </row>
    <row r="2" spans="1:35" x14ac:dyDescent="0.45">
      <c r="A2" s="150">
        <v>2013</v>
      </c>
      <c r="B2" t="s">
        <v>3677</v>
      </c>
      <c r="C2" s="150">
        <v>18219.1171875</v>
      </c>
      <c r="D2" s="150">
        <v>44157.4375</v>
      </c>
      <c r="E2" s="150">
        <v>5674.28173828125</v>
      </c>
      <c r="F2" s="150"/>
      <c r="G2" s="150">
        <v>27972.591796875</v>
      </c>
      <c r="H2" s="150">
        <v>15685.556640625</v>
      </c>
      <c r="I2" s="150">
        <v>24923</v>
      </c>
      <c r="J2" s="150">
        <v>31474.255859375</v>
      </c>
      <c r="K2" s="150">
        <v>12005.326171875</v>
      </c>
      <c r="L2" s="150">
        <v>14204.9560546875</v>
      </c>
      <c r="M2" s="150">
        <v>42162</v>
      </c>
      <c r="N2" s="150">
        <v>14060.7646484375</v>
      </c>
      <c r="O2" s="150">
        <v>5077.619140625</v>
      </c>
      <c r="P2" s="150">
        <v>26669.47265625</v>
      </c>
      <c r="Q2" s="150">
        <v>10140.0927734375</v>
      </c>
      <c r="R2" s="150">
        <v>42650</v>
      </c>
      <c r="S2" s="150">
        <v>85475.6796875</v>
      </c>
      <c r="T2" s="150">
        <v>15169.6728515625</v>
      </c>
      <c r="U2" s="150">
        <v>173249.140625</v>
      </c>
      <c r="V2" s="150"/>
      <c r="W2" s="150"/>
      <c r="X2" s="150">
        <v>28469</v>
      </c>
      <c r="Y2" s="150">
        <v>32960.08984375</v>
      </c>
      <c r="Z2" s="150"/>
      <c r="AA2" s="150">
        <v>468768</v>
      </c>
      <c r="AB2" s="150">
        <v>76532.4296875</v>
      </c>
      <c r="AC2" s="150">
        <v>18231</v>
      </c>
      <c r="AD2" s="150">
        <v>118525.9765625</v>
      </c>
      <c r="AE2" s="150">
        <v>12129</v>
      </c>
      <c r="AF2" s="150">
        <v>1364586.375</v>
      </c>
      <c r="AG2" s="150">
        <v>1061642.375</v>
      </c>
      <c r="AH2" s="150">
        <v>302944.15625</v>
      </c>
      <c r="AI2" t="s">
        <v>3728</v>
      </c>
    </row>
    <row r="3" spans="1:35" x14ac:dyDescent="0.45">
      <c r="A3" s="150">
        <v>2013</v>
      </c>
      <c r="B3" t="s">
        <v>3676</v>
      </c>
      <c r="C3" s="150">
        <v>11348.1337890625</v>
      </c>
      <c r="D3" s="150">
        <v>4966.48046875</v>
      </c>
      <c r="E3" s="150">
        <v>1185.28271484375</v>
      </c>
      <c r="F3" s="150">
        <v>3704.0927734375</v>
      </c>
      <c r="G3" s="150">
        <v>9157.21484375</v>
      </c>
      <c r="H3" s="150">
        <v>2173.44482421875</v>
      </c>
      <c r="I3" s="150">
        <v>6813.60009765625</v>
      </c>
      <c r="J3" s="150">
        <v>2448.39404296875</v>
      </c>
      <c r="K3" s="150">
        <v>6229.42333984375</v>
      </c>
      <c r="L3" s="150">
        <v>11398.427734375</v>
      </c>
      <c r="M3" s="150">
        <v>3391</v>
      </c>
      <c r="N3" s="150">
        <v>9853.4833984375</v>
      </c>
      <c r="O3" s="150">
        <v>427.2606201171875</v>
      </c>
      <c r="P3" s="150">
        <v>4409.81640625</v>
      </c>
      <c r="Q3" s="150">
        <v>3324.907470703125</v>
      </c>
      <c r="R3" s="150">
        <v>5540</v>
      </c>
      <c r="S3" s="150">
        <v>5492.8623046875</v>
      </c>
      <c r="T3" s="150">
        <v>14595.9912109375</v>
      </c>
      <c r="U3" s="150">
        <v>75858.53125</v>
      </c>
      <c r="V3" s="150">
        <v>6413599</v>
      </c>
      <c r="W3" s="150">
        <v>7208.40234375</v>
      </c>
      <c r="X3" s="150">
        <v>23038</v>
      </c>
      <c r="Y3" s="150">
        <v>3005.798583984375</v>
      </c>
      <c r="Z3" s="150">
        <v>38911.46484375</v>
      </c>
      <c r="AA3" s="150">
        <v>69070</v>
      </c>
      <c r="AB3" s="150">
        <v>464.33157348632813</v>
      </c>
      <c r="AC3" s="150">
        <v>2738</v>
      </c>
      <c r="AD3" s="150">
        <v>21025.1484375</v>
      </c>
      <c r="AE3" s="150">
        <v>1094</v>
      </c>
      <c r="AF3" s="150">
        <v>6762473</v>
      </c>
      <c r="AG3" s="150">
        <v>282273.6875</v>
      </c>
      <c r="AH3" s="150">
        <v>6480199</v>
      </c>
      <c r="AI3" t="s">
        <v>3729</v>
      </c>
    </row>
    <row r="4" spans="1:35" x14ac:dyDescent="0.45">
      <c r="A4" s="150">
        <v>2013</v>
      </c>
      <c r="B4" t="s">
        <v>112</v>
      </c>
      <c r="C4" s="150"/>
      <c r="D4" s="150"/>
      <c r="E4" s="150">
        <v>5.5911307334899902</v>
      </c>
      <c r="F4" s="150"/>
      <c r="G4" s="150"/>
      <c r="H4" s="150"/>
      <c r="I4" s="150"/>
      <c r="J4" s="150"/>
      <c r="K4" s="150"/>
      <c r="L4" s="150"/>
      <c r="M4" s="150"/>
      <c r="N4" s="150"/>
      <c r="O4" s="150">
        <v>0.99500000476837158</v>
      </c>
      <c r="P4" s="150"/>
      <c r="Q4" s="150"/>
      <c r="R4" s="150"/>
      <c r="S4" s="150">
        <v>5.5799999237060547</v>
      </c>
      <c r="T4" s="150"/>
      <c r="U4" s="150"/>
      <c r="V4" s="150">
        <v>1032415.8125</v>
      </c>
      <c r="W4" s="150">
        <v>219.24038696289063</v>
      </c>
      <c r="X4" s="150"/>
      <c r="Y4" s="150"/>
      <c r="Z4" s="150"/>
      <c r="AA4" s="150"/>
      <c r="AB4" s="150">
        <v>6.311039924621582</v>
      </c>
      <c r="AC4" s="150"/>
      <c r="AD4" s="150">
        <v>2828.844970703125</v>
      </c>
      <c r="AE4" s="150"/>
      <c r="AF4" s="150">
        <v>1035482.4375</v>
      </c>
      <c r="AG4" s="150">
        <v>3054.660400390625</v>
      </c>
      <c r="AH4" s="150">
        <v>1032427.6875</v>
      </c>
      <c r="AI4" t="s">
        <v>3730</v>
      </c>
    </row>
    <row r="5" spans="1:35" x14ac:dyDescent="0.45">
      <c r="A5" s="150">
        <v>2013</v>
      </c>
      <c r="B5" t="s">
        <v>3678</v>
      </c>
      <c r="C5" s="150">
        <v>9305.6220703125</v>
      </c>
      <c r="D5" s="150">
        <v>35104.93359375</v>
      </c>
      <c r="E5" s="150">
        <v>262.7620849609375</v>
      </c>
      <c r="F5" s="150">
        <v>6929.7314453125</v>
      </c>
      <c r="G5" s="150">
        <v>2793.223876953125</v>
      </c>
      <c r="H5" s="150">
        <v>16774.447265625</v>
      </c>
      <c r="I5" s="150"/>
      <c r="J5" s="150"/>
      <c r="K5" s="150"/>
      <c r="L5" s="150">
        <v>4522.64892578125</v>
      </c>
      <c r="M5" s="150"/>
      <c r="N5" s="150">
        <v>6252.27001953125</v>
      </c>
      <c r="O5" s="150">
        <v>4010.766357421875</v>
      </c>
      <c r="P5" s="150">
        <v>6300.67431640625</v>
      </c>
      <c r="Q5" s="150"/>
      <c r="R5" s="150">
        <v>10200</v>
      </c>
      <c r="S5" s="150">
        <v>113666.8984375</v>
      </c>
      <c r="T5" s="150">
        <v>927.30718994140625</v>
      </c>
      <c r="U5" s="150">
        <v>82208.78125</v>
      </c>
      <c r="V5" s="150">
        <v>75836.5625</v>
      </c>
      <c r="W5" s="150">
        <v>27530.693359375</v>
      </c>
      <c r="X5" s="150"/>
      <c r="Y5" s="150"/>
      <c r="Z5" s="150">
        <v>80389.703125</v>
      </c>
      <c r="AA5" s="150">
        <v>69807</v>
      </c>
      <c r="AB5" s="150">
        <v>13619.314453125</v>
      </c>
      <c r="AC5" s="150">
        <v>657</v>
      </c>
      <c r="AD5" s="150">
        <v>17675.62109375</v>
      </c>
      <c r="AE5" s="150">
        <v>6225</v>
      </c>
      <c r="AF5" s="150">
        <v>591000.9375</v>
      </c>
      <c r="AG5" s="150">
        <v>475154.8125</v>
      </c>
      <c r="AH5" s="150">
        <v>115846.1328125</v>
      </c>
      <c r="AI5" t="s">
        <v>3731</v>
      </c>
    </row>
    <row r="6" spans="1:35" x14ac:dyDescent="0.45">
      <c r="A6" s="150">
        <v>2014</v>
      </c>
      <c r="B6" t="s">
        <v>3677</v>
      </c>
      <c r="C6" s="150">
        <v>20409.775390625</v>
      </c>
      <c r="D6" s="150">
        <v>42051.83203125</v>
      </c>
      <c r="E6" s="150"/>
      <c r="F6" s="150">
        <v>6570.4375</v>
      </c>
      <c r="G6" s="150">
        <v>30884.1640625</v>
      </c>
      <c r="H6" s="150">
        <v>17218.439453125</v>
      </c>
      <c r="I6" s="150">
        <v>24870.400390625</v>
      </c>
      <c r="J6" s="150">
        <v>32960.88671875</v>
      </c>
      <c r="K6" s="150">
        <v>11793.7431640625</v>
      </c>
      <c r="L6" s="150">
        <v>13180.728515625</v>
      </c>
      <c r="M6" s="150">
        <v>43159</v>
      </c>
      <c r="N6" s="150">
        <v>14958.5947265625</v>
      </c>
      <c r="O6" s="150">
        <v>5062.14990234375</v>
      </c>
      <c r="P6" s="150">
        <v>27904.466796875</v>
      </c>
      <c r="Q6" s="150">
        <v>10081.5546875</v>
      </c>
      <c r="R6" s="150">
        <v>43699</v>
      </c>
      <c r="S6" s="150">
        <v>91281.0078125</v>
      </c>
      <c r="T6" s="150">
        <v>16003.8447265625</v>
      </c>
      <c r="U6" s="150">
        <v>176121.4375</v>
      </c>
      <c r="V6" s="150">
        <v>6632.76513671875</v>
      </c>
      <c r="W6" s="150"/>
      <c r="X6" s="150">
        <v>29162.609375</v>
      </c>
      <c r="Y6" s="150">
        <v>33473.484375</v>
      </c>
      <c r="Z6" s="150">
        <v>72754.7890625</v>
      </c>
      <c r="AA6" s="150">
        <v>385822</v>
      </c>
      <c r="AB6" s="150">
        <v>77689.796875</v>
      </c>
      <c r="AC6" s="150"/>
      <c r="AD6" s="150">
        <v>120182.109375</v>
      </c>
      <c r="AE6" s="150">
        <v>12713</v>
      </c>
      <c r="AF6" s="150">
        <v>1366642.125</v>
      </c>
      <c r="AG6" s="150">
        <v>1072791.125</v>
      </c>
      <c r="AH6" s="150">
        <v>293850.875</v>
      </c>
      <c r="AI6" t="s">
        <v>3732</v>
      </c>
    </row>
    <row r="7" spans="1:35" x14ac:dyDescent="0.45">
      <c r="A7" s="150">
        <v>2014</v>
      </c>
      <c r="B7" t="s">
        <v>3676</v>
      </c>
      <c r="C7" s="150">
        <v>11472.76953125</v>
      </c>
      <c r="D7" s="150">
        <v>5849.29248046875</v>
      </c>
      <c r="E7" s="150"/>
      <c r="F7" s="150">
        <v>3972.68212890625</v>
      </c>
      <c r="G7" s="150">
        <v>9324.947265625</v>
      </c>
      <c r="H7" s="150">
        <v>2227.533447265625</v>
      </c>
      <c r="I7" s="150">
        <v>6880.7001953125</v>
      </c>
      <c r="J7" s="150">
        <v>2496.97265625</v>
      </c>
      <c r="K7" s="150">
        <v>6155.07666015625</v>
      </c>
      <c r="L7" s="150">
        <v>14351.5166015625</v>
      </c>
      <c r="M7" s="150">
        <v>3548</v>
      </c>
      <c r="N7" s="150">
        <v>10718.9951171875</v>
      </c>
      <c r="O7" s="150">
        <v>440.53863525390625</v>
      </c>
      <c r="P7" s="150">
        <v>4509.1533203125</v>
      </c>
      <c r="Q7" s="150">
        <v>3788.4453125</v>
      </c>
      <c r="R7" s="150">
        <v>6114</v>
      </c>
      <c r="S7" s="150">
        <v>3759.207275390625</v>
      </c>
      <c r="T7" s="150">
        <v>15762.759765625</v>
      </c>
      <c r="U7" s="150">
        <v>81626.328125</v>
      </c>
      <c r="V7" s="150">
        <v>966.39385986328125</v>
      </c>
      <c r="W7" s="150">
        <v>7385.97412109375</v>
      </c>
      <c r="X7" s="150">
        <v>24877.6171875</v>
      </c>
      <c r="Y7" s="150">
        <v>3117.9619140625</v>
      </c>
      <c r="Z7" s="150">
        <v>44476</v>
      </c>
      <c r="AA7" s="150">
        <v>131286</v>
      </c>
      <c r="AB7" s="150">
        <v>1558.4954833984375</v>
      </c>
      <c r="AC7" s="150"/>
      <c r="AD7" s="150">
        <v>21607.22265625</v>
      </c>
      <c r="AE7" s="150">
        <v>1106</v>
      </c>
      <c r="AF7" s="150">
        <v>429380.59375</v>
      </c>
      <c r="AG7" s="150">
        <v>360496.96875</v>
      </c>
      <c r="AH7" s="150">
        <v>68883.59375</v>
      </c>
      <c r="AI7" t="s">
        <v>3733</v>
      </c>
    </row>
    <row r="8" spans="1:35" x14ac:dyDescent="0.45">
      <c r="A8" s="150">
        <v>2014</v>
      </c>
      <c r="B8" t="s">
        <v>112</v>
      </c>
      <c r="C8" s="150"/>
      <c r="D8" s="150"/>
      <c r="E8" s="150">
        <v>7584.5625</v>
      </c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>
        <v>120.906982421875</v>
      </c>
      <c r="Q8" s="150"/>
      <c r="R8" s="150"/>
      <c r="S8" s="150">
        <v>5.5</v>
      </c>
      <c r="T8" s="150"/>
      <c r="U8" s="150"/>
      <c r="V8" s="150"/>
      <c r="W8" s="150">
        <v>250.10212707519531</v>
      </c>
      <c r="X8" s="150"/>
      <c r="Y8" s="150"/>
      <c r="Z8" s="150"/>
      <c r="AA8" s="150"/>
      <c r="AB8" s="150"/>
      <c r="AC8" s="150">
        <v>22054</v>
      </c>
      <c r="AD8" s="150">
        <v>3283.53076171875</v>
      </c>
      <c r="AE8" s="150"/>
      <c r="AF8" s="150">
        <v>33298.6015625</v>
      </c>
      <c r="AG8" s="150">
        <v>3660.039794921875</v>
      </c>
      <c r="AH8" s="150">
        <v>29638.5625</v>
      </c>
      <c r="AI8" t="s">
        <v>3734</v>
      </c>
    </row>
    <row r="9" spans="1:35" x14ac:dyDescent="0.45">
      <c r="A9" s="150">
        <v>2014</v>
      </c>
      <c r="B9" t="s">
        <v>3678</v>
      </c>
      <c r="C9" s="150">
        <v>10479.8017578125</v>
      </c>
      <c r="D9" s="150">
        <v>35205.515625</v>
      </c>
      <c r="E9" s="150"/>
      <c r="F9" s="150">
        <v>594.65447998046875</v>
      </c>
      <c r="G9" s="150">
        <v>3104.701904296875</v>
      </c>
      <c r="H9" s="150">
        <v>17371.6640625</v>
      </c>
      <c r="I9" s="150"/>
      <c r="J9" s="150"/>
      <c r="K9" s="150"/>
      <c r="L9" s="150">
        <v>2444.95361328125</v>
      </c>
      <c r="M9" s="150"/>
      <c r="N9" s="150">
        <v>6714.05908203125</v>
      </c>
      <c r="O9" s="150">
        <v>4309.4130859375</v>
      </c>
      <c r="P9" s="150">
        <v>7528.6396484375</v>
      </c>
      <c r="Q9" s="150"/>
      <c r="R9" s="150">
        <v>10140</v>
      </c>
      <c r="S9" s="150">
        <v>119520.734375</v>
      </c>
      <c r="T9" s="150">
        <v>942.44921875</v>
      </c>
      <c r="U9" s="150">
        <v>88454.8359375</v>
      </c>
      <c r="V9" s="150">
        <v>471.2044677734375</v>
      </c>
      <c r="W9" s="150">
        <v>29453.857421875</v>
      </c>
      <c r="X9" s="150"/>
      <c r="Y9" s="150"/>
      <c r="Z9" s="150">
        <v>10044</v>
      </c>
      <c r="AA9" s="150">
        <v>75263</v>
      </c>
      <c r="AB9" s="150">
        <v>13353.89453125</v>
      </c>
      <c r="AC9" s="150"/>
      <c r="AD9" s="150">
        <v>18508.05859375</v>
      </c>
      <c r="AE9" s="150">
        <v>5759</v>
      </c>
      <c r="AF9" s="150">
        <v>459664.46875</v>
      </c>
      <c r="AG9" s="150">
        <v>420121.5625</v>
      </c>
      <c r="AH9" s="150">
        <v>39542.859375</v>
      </c>
      <c r="AI9" t="s">
        <v>3735</v>
      </c>
    </row>
    <row r="10" spans="1:35" x14ac:dyDescent="0.45">
      <c r="A10" s="150">
        <v>2015</v>
      </c>
      <c r="B10" t="s">
        <v>3677</v>
      </c>
      <c r="C10" s="150">
        <v>24849.3359375</v>
      </c>
      <c r="D10" s="150">
        <v>46071.9453125</v>
      </c>
      <c r="E10" s="150">
        <v>5494.9677734375</v>
      </c>
      <c r="F10" s="150">
        <v>7057.7421875</v>
      </c>
      <c r="G10" s="150">
        <v>35295.203125</v>
      </c>
      <c r="H10" s="150">
        <v>20258.724609375</v>
      </c>
      <c r="I10" s="150">
        <v>26037</v>
      </c>
      <c r="J10" s="150">
        <v>35174.9453125</v>
      </c>
      <c r="K10" s="150">
        <v>13168.0263671875</v>
      </c>
      <c r="L10" s="150">
        <v>13845.740234375</v>
      </c>
      <c r="M10" s="150">
        <v>49338</v>
      </c>
      <c r="N10" s="150">
        <v>16563.787109375</v>
      </c>
      <c r="O10" s="150">
        <v>5190</v>
      </c>
      <c r="P10" s="150">
        <v>29021</v>
      </c>
      <c r="Q10" s="150">
        <v>14211.5654296875</v>
      </c>
      <c r="R10" s="150">
        <v>45787</v>
      </c>
      <c r="S10" s="150">
        <v>106400.625</v>
      </c>
      <c r="T10" s="150">
        <v>17168.71484375</v>
      </c>
      <c r="U10" s="150">
        <v>187351.078125</v>
      </c>
      <c r="V10" s="150">
        <v>6907.75390625</v>
      </c>
      <c r="W10" s="150"/>
      <c r="X10" s="150">
        <v>30942.224609375</v>
      </c>
      <c r="Y10" s="150">
        <v>35461</v>
      </c>
      <c r="Z10" s="150">
        <v>81074.6328125</v>
      </c>
      <c r="AA10" s="150">
        <v>393684</v>
      </c>
      <c r="AB10" s="150">
        <v>65045.11328125</v>
      </c>
      <c r="AC10" s="150">
        <v>19326</v>
      </c>
      <c r="AD10" s="150">
        <v>119134.0703125</v>
      </c>
      <c r="AE10" s="150">
        <v>13032</v>
      </c>
      <c r="AF10" s="150">
        <v>1462892.25</v>
      </c>
      <c r="AG10" s="150">
        <v>1134911.625</v>
      </c>
      <c r="AH10" s="150">
        <v>327980.59375</v>
      </c>
      <c r="AI10" t="s">
        <v>3736</v>
      </c>
    </row>
    <row r="11" spans="1:35" x14ac:dyDescent="0.45">
      <c r="A11" s="150">
        <v>2015</v>
      </c>
      <c r="B11" t="s">
        <v>3676</v>
      </c>
      <c r="C11" s="150">
        <v>12499.376953125</v>
      </c>
      <c r="D11" s="150">
        <v>5406.00390625</v>
      </c>
      <c r="E11" s="150">
        <v>1358.1600341796875</v>
      </c>
      <c r="F11" s="150">
        <v>3923.91796875</v>
      </c>
      <c r="G11" s="150">
        <v>7677.20947265625</v>
      </c>
      <c r="H11" s="150">
        <v>2303.9921875</v>
      </c>
      <c r="I11" s="150">
        <v>7310.2001953125</v>
      </c>
      <c r="J11" s="150">
        <v>2556.284912109375</v>
      </c>
      <c r="K11" s="150">
        <v>6810.9716796875</v>
      </c>
      <c r="L11" s="150">
        <v>15458.828125</v>
      </c>
      <c r="M11" s="150">
        <v>3571</v>
      </c>
      <c r="N11" s="150">
        <v>10995.95703125</v>
      </c>
      <c r="O11" s="150">
        <v>634</v>
      </c>
      <c r="P11" s="150">
        <v>4573</v>
      </c>
      <c r="Q11" s="150">
        <v>2741.529541015625</v>
      </c>
      <c r="R11" s="150">
        <v>6361</v>
      </c>
      <c r="S11" s="150">
        <v>4071.0703125</v>
      </c>
      <c r="T11" s="150">
        <v>17002.59765625</v>
      </c>
      <c r="U11" s="150">
        <v>86995</v>
      </c>
      <c r="V11" s="150">
        <v>1421.3642578125</v>
      </c>
      <c r="W11" s="150">
        <v>7680.03515625</v>
      </c>
      <c r="X11" s="150">
        <v>25768.90234375</v>
      </c>
      <c r="Y11" s="150">
        <v>3150</v>
      </c>
      <c r="Z11" s="150">
        <v>49334.23046875</v>
      </c>
      <c r="AA11" s="150">
        <v>142588</v>
      </c>
      <c r="AB11" s="150">
        <v>14425.947265625</v>
      </c>
      <c r="AC11" s="150">
        <v>3662</v>
      </c>
      <c r="AD11" s="150">
        <v>39736.90234375</v>
      </c>
      <c r="AE11" s="150">
        <v>1130</v>
      </c>
      <c r="AF11" s="150">
        <v>491147.46875</v>
      </c>
      <c r="AG11" s="150">
        <v>404724.21875</v>
      </c>
      <c r="AH11" s="150">
        <v>86423.2734375</v>
      </c>
      <c r="AI11" t="s">
        <v>3737</v>
      </c>
    </row>
    <row r="12" spans="1:35" x14ac:dyDescent="0.45">
      <c r="A12" s="150">
        <v>2015</v>
      </c>
      <c r="B12" t="s">
        <v>112</v>
      </c>
      <c r="C12" s="150"/>
      <c r="D12" s="150"/>
      <c r="E12" s="150">
        <v>11.692999839782715</v>
      </c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>
        <v>671</v>
      </c>
      <c r="Q12" s="150"/>
      <c r="R12" s="150"/>
      <c r="S12" s="150">
        <v>5.940000057220459</v>
      </c>
      <c r="T12" s="150"/>
      <c r="U12" s="150"/>
      <c r="V12" s="150"/>
      <c r="W12" s="150">
        <v>267.18487548828125</v>
      </c>
      <c r="X12" s="150"/>
      <c r="Y12" s="150"/>
      <c r="Z12" s="150"/>
      <c r="AA12" s="150"/>
      <c r="AB12" s="150"/>
      <c r="AC12" s="150">
        <v>34</v>
      </c>
      <c r="AD12" s="150">
        <v>2896.767822265625</v>
      </c>
      <c r="AE12" s="150"/>
      <c r="AF12" s="150">
        <v>3886.585693359375</v>
      </c>
      <c r="AG12" s="150">
        <v>3840.892578125</v>
      </c>
      <c r="AH12" s="150">
        <v>45.693000793457031</v>
      </c>
      <c r="AI12" t="s">
        <v>3738</v>
      </c>
    </row>
    <row r="13" spans="1:35" x14ac:dyDescent="0.45">
      <c r="A13" s="150">
        <v>2015</v>
      </c>
      <c r="B13" t="s">
        <v>3678</v>
      </c>
      <c r="C13" s="150">
        <v>13785.4619140625</v>
      </c>
      <c r="D13" s="150">
        <v>37855.55078125</v>
      </c>
      <c r="E13" s="150">
        <v>739.864013671875</v>
      </c>
      <c r="F13" s="150">
        <v>1199.9779052734375</v>
      </c>
      <c r="G13" s="150">
        <v>3387.059814453125</v>
      </c>
      <c r="H13" s="150">
        <v>17951.45703125</v>
      </c>
      <c r="I13" s="150"/>
      <c r="J13" s="150"/>
      <c r="K13" s="150"/>
      <c r="L13" s="150">
        <v>2512.412109375</v>
      </c>
      <c r="M13" s="150"/>
      <c r="N13" s="150">
        <v>6967.05517578125</v>
      </c>
      <c r="O13" s="150">
        <v>4642</v>
      </c>
      <c r="P13" s="150">
        <v>8074</v>
      </c>
      <c r="Q13" s="150"/>
      <c r="R13" s="150">
        <v>11192</v>
      </c>
      <c r="S13" s="150">
        <v>131590.96875</v>
      </c>
      <c r="T13" s="150">
        <v>933.998291015625</v>
      </c>
      <c r="U13" s="150">
        <v>92851.0234375</v>
      </c>
      <c r="V13" s="150">
        <v>74.819007873535156</v>
      </c>
      <c r="W13" s="150">
        <v>30510.421875</v>
      </c>
      <c r="X13" s="150"/>
      <c r="Y13" s="150"/>
      <c r="Z13" s="150">
        <v>11311.1884765625</v>
      </c>
      <c r="AA13" s="150">
        <v>89409</v>
      </c>
      <c r="AB13" s="150">
        <v>13933.560546875</v>
      </c>
      <c r="AC13" s="150"/>
      <c r="AD13" s="150">
        <v>20171.509765625</v>
      </c>
      <c r="AE13" s="150">
        <v>6199</v>
      </c>
      <c r="AF13" s="150">
        <v>505292.3125</v>
      </c>
      <c r="AG13" s="150">
        <v>462798.9375</v>
      </c>
      <c r="AH13" s="150">
        <v>42493.359375</v>
      </c>
      <c r="AI13" t="s">
        <v>3739</v>
      </c>
    </row>
    <row r="14" spans="1:35" x14ac:dyDescent="0.45">
      <c r="A14" s="150">
        <v>2016</v>
      </c>
      <c r="B14" t="s">
        <v>3677</v>
      </c>
      <c r="C14" s="150">
        <v>25071.5546875</v>
      </c>
      <c r="D14" s="150">
        <v>48891.45703125</v>
      </c>
      <c r="E14" s="150">
        <v>5556.3837890625</v>
      </c>
      <c r="F14" s="150">
        <v>7560.13427734375</v>
      </c>
      <c r="G14" s="150">
        <v>37493.07421875</v>
      </c>
      <c r="H14" s="150">
        <v>20427.328125</v>
      </c>
      <c r="I14" s="150">
        <v>25535</v>
      </c>
      <c r="J14" s="150">
        <v>37282.45703125</v>
      </c>
      <c r="K14" s="150">
        <v>13411.396484375</v>
      </c>
      <c r="L14" s="150">
        <v>12727.1083984375</v>
      </c>
      <c r="M14" s="150">
        <v>52933</v>
      </c>
      <c r="N14" s="150">
        <v>17133.046875</v>
      </c>
      <c r="O14" s="150">
        <v>5035.36181640625</v>
      </c>
      <c r="P14" s="150">
        <v>28404</v>
      </c>
      <c r="Q14" s="150">
        <v>14632.84765625</v>
      </c>
      <c r="R14" s="150">
        <v>46153.3984375</v>
      </c>
      <c r="S14" s="150">
        <v>108713.046875</v>
      </c>
      <c r="T14" s="150">
        <v>17369.69140625</v>
      </c>
      <c r="U14" s="150">
        <v>191032.640625</v>
      </c>
      <c r="V14" s="150">
        <v>7502.53662109375</v>
      </c>
      <c r="W14" s="150"/>
      <c r="X14" s="150">
        <v>32553.669921875</v>
      </c>
      <c r="Y14" s="150">
        <v>38405.75390625</v>
      </c>
      <c r="Z14" s="150">
        <v>84231.5546875</v>
      </c>
      <c r="AA14" s="150">
        <v>380395</v>
      </c>
      <c r="AB14" s="150">
        <v>64830.7578125</v>
      </c>
      <c r="AC14" s="150">
        <v>20109</v>
      </c>
      <c r="AD14" s="150">
        <v>103180.96875</v>
      </c>
      <c r="AE14" s="150">
        <v>14006</v>
      </c>
      <c r="AF14" s="150">
        <v>1460578.25</v>
      </c>
      <c r="AG14" s="150">
        <v>1122139.5</v>
      </c>
      <c r="AH14" s="150">
        <v>338438.71875</v>
      </c>
      <c r="AI14" t="s">
        <v>3740</v>
      </c>
    </row>
    <row r="15" spans="1:35" x14ac:dyDescent="0.45">
      <c r="A15" s="150">
        <v>2016</v>
      </c>
      <c r="B15" t="s">
        <v>3676</v>
      </c>
      <c r="C15" s="150">
        <v>13080.8212890625</v>
      </c>
      <c r="D15" s="150">
        <v>6138.06884765625</v>
      </c>
      <c r="E15" s="150">
        <v>1306.2440185546875</v>
      </c>
      <c r="F15" s="150">
        <v>3904.361572265625</v>
      </c>
      <c r="G15" s="150">
        <v>7643.6220703125</v>
      </c>
      <c r="H15" s="150">
        <v>2343.55615234375</v>
      </c>
      <c r="I15" s="150">
        <v>7387.10009765625</v>
      </c>
      <c r="J15" s="150">
        <v>2591.458740234375</v>
      </c>
      <c r="K15" s="150">
        <v>6648.54638671875</v>
      </c>
      <c r="L15" s="150">
        <v>15239.2568359375</v>
      </c>
      <c r="M15" s="150">
        <v>3684</v>
      </c>
      <c r="N15" s="150">
        <v>10754.849609375</v>
      </c>
      <c r="O15" s="150">
        <v>776.60369873046875</v>
      </c>
      <c r="P15" s="150">
        <v>6124</v>
      </c>
      <c r="Q15" s="150">
        <v>4003.193603515625</v>
      </c>
      <c r="R15" s="150">
        <v>8485.400390625</v>
      </c>
      <c r="S15" s="150">
        <v>4124.4130859375</v>
      </c>
      <c r="T15" s="150">
        <v>7647.33251953125</v>
      </c>
      <c r="U15" s="150">
        <v>87005</v>
      </c>
      <c r="V15" s="150">
        <v>1535.5350341796875</v>
      </c>
      <c r="W15" s="150">
        <v>8059.80224609375</v>
      </c>
      <c r="X15" s="150">
        <v>26360.66015625</v>
      </c>
      <c r="Y15" s="150">
        <v>3359.73193359375</v>
      </c>
      <c r="Z15" s="150">
        <v>51121.01953125</v>
      </c>
      <c r="AA15" s="150">
        <v>145110</v>
      </c>
      <c r="AB15" s="150">
        <v>16700.701171875</v>
      </c>
      <c r="AC15" s="150">
        <v>2672</v>
      </c>
      <c r="AD15" s="150">
        <v>40713.4609375</v>
      </c>
      <c r="AE15" s="150">
        <v>557</v>
      </c>
      <c r="AF15" s="150">
        <v>495077.71875</v>
      </c>
      <c r="AG15" s="150">
        <v>403987.4375</v>
      </c>
      <c r="AH15" s="150">
        <v>91090.3125</v>
      </c>
      <c r="AI15" t="s">
        <v>3741</v>
      </c>
    </row>
    <row r="16" spans="1:35" x14ac:dyDescent="0.45">
      <c r="A16" s="150">
        <v>2016</v>
      </c>
      <c r="B16" t="s">
        <v>112</v>
      </c>
      <c r="C16" s="150"/>
      <c r="D16" s="150"/>
      <c r="E16" s="150">
        <v>6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>
        <v>169</v>
      </c>
      <c r="Q16" s="150"/>
      <c r="R16" s="150"/>
      <c r="S16" s="150">
        <v>9.7799997329711914</v>
      </c>
      <c r="T16" s="150"/>
      <c r="U16" s="150"/>
      <c r="V16" s="150"/>
      <c r="W16" s="150">
        <v>176.96275329589844</v>
      </c>
      <c r="X16" s="150"/>
      <c r="Y16" s="150"/>
      <c r="Z16" s="150"/>
      <c r="AA16" s="150"/>
      <c r="AB16" s="150"/>
      <c r="AC16" s="150">
        <v>1175</v>
      </c>
      <c r="AD16" s="150">
        <v>2704.8291015625</v>
      </c>
      <c r="AE16" s="150"/>
      <c r="AF16" s="150">
        <v>4241.57177734375</v>
      </c>
      <c r="AG16" s="150">
        <v>3060.57177734375</v>
      </c>
      <c r="AH16" s="150">
        <v>1181</v>
      </c>
      <c r="AI16" t="s">
        <v>3742</v>
      </c>
    </row>
    <row r="17" spans="1:35" x14ac:dyDescent="0.45">
      <c r="A17" s="150">
        <v>2016</v>
      </c>
      <c r="B17" t="s">
        <v>3678</v>
      </c>
      <c r="C17" s="150">
        <v>13952.6669921875</v>
      </c>
      <c r="D17" s="150">
        <v>36523.83203125</v>
      </c>
      <c r="E17" s="150">
        <v>638.58697509765625</v>
      </c>
      <c r="F17" s="150">
        <v>1423.2689208984375</v>
      </c>
      <c r="G17" s="150">
        <v>3388.305419921875</v>
      </c>
      <c r="H17" s="150">
        <v>18093.93359375</v>
      </c>
      <c r="I17" s="150"/>
      <c r="J17" s="150"/>
      <c r="K17" s="150"/>
      <c r="L17" s="150">
        <v>2708.31201171875</v>
      </c>
      <c r="M17" s="150"/>
      <c r="N17" s="150">
        <v>6988.36181640625</v>
      </c>
      <c r="O17" s="150">
        <v>4327.42431640625</v>
      </c>
      <c r="P17" s="150">
        <v>8432</v>
      </c>
      <c r="Q17" s="150"/>
      <c r="R17" s="150">
        <v>10976</v>
      </c>
      <c r="S17" s="150">
        <v>134484.6875</v>
      </c>
      <c r="T17" s="150">
        <v>9736.3779296875</v>
      </c>
      <c r="U17" s="150">
        <v>95906.421875</v>
      </c>
      <c r="V17" s="150">
        <v>81.291610717773438</v>
      </c>
      <c r="W17" s="150">
        <v>31338.6953125</v>
      </c>
      <c r="X17" s="150"/>
      <c r="Y17" s="150"/>
      <c r="Z17" s="150">
        <v>10787.8701171875</v>
      </c>
      <c r="AA17" s="150">
        <v>92420</v>
      </c>
      <c r="AB17" s="150">
        <v>14383.087890625</v>
      </c>
      <c r="AC17" s="150"/>
      <c r="AD17" s="150">
        <v>17387.3828125</v>
      </c>
      <c r="AE17" s="150">
        <v>6249</v>
      </c>
      <c r="AF17" s="150">
        <v>520227.5</v>
      </c>
      <c r="AG17" s="150">
        <v>477522.875</v>
      </c>
      <c r="AH17" s="150">
        <v>42704.6328125</v>
      </c>
      <c r="AI17" t="s">
        <v>3743</v>
      </c>
    </row>
    <row r="18" spans="1:35" x14ac:dyDescent="0.45">
      <c r="A18" s="150">
        <v>2017</v>
      </c>
      <c r="B18" t="s">
        <v>3677</v>
      </c>
      <c r="C18" s="150">
        <v>26311.240234375</v>
      </c>
      <c r="D18" s="150">
        <v>49124.0078125</v>
      </c>
      <c r="E18" s="150">
        <v>4985</v>
      </c>
      <c r="F18" s="150">
        <v>7963</v>
      </c>
      <c r="G18" s="150">
        <v>38568.875</v>
      </c>
      <c r="H18" s="150">
        <v>19695.498046875</v>
      </c>
      <c r="I18" s="150">
        <v>26830.33984375</v>
      </c>
      <c r="J18" s="150">
        <v>38956.3046875</v>
      </c>
      <c r="K18" s="150">
        <v>13268.478515625</v>
      </c>
      <c r="L18" s="150">
        <v>12287.76171875</v>
      </c>
      <c r="M18" s="150">
        <v>49729</v>
      </c>
      <c r="N18" s="150">
        <v>17018.00390625</v>
      </c>
      <c r="O18" s="150">
        <v>5132.1259765625</v>
      </c>
      <c r="P18" s="150">
        <v>29146</v>
      </c>
      <c r="Q18" s="150">
        <v>12882.181640625</v>
      </c>
      <c r="R18" s="150">
        <v>46281.203125</v>
      </c>
      <c r="S18" s="150">
        <v>110541.3671875</v>
      </c>
      <c r="T18" s="150">
        <v>17265.951171875</v>
      </c>
      <c r="U18" s="150">
        <v>197685.5625</v>
      </c>
      <c r="V18" s="150">
        <v>7668.39794921875</v>
      </c>
      <c r="W18" s="150"/>
      <c r="X18" s="150">
        <v>32551.6953125</v>
      </c>
      <c r="Y18" s="150">
        <v>43923.10546875</v>
      </c>
      <c r="Z18" s="150">
        <v>84608</v>
      </c>
      <c r="AA18" s="150">
        <v>379391</v>
      </c>
      <c r="AB18" s="150">
        <v>66006.40625</v>
      </c>
      <c r="AC18" s="150">
        <v>22350</v>
      </c>
      <c r="AD18" s="150">
        <v>104797.6328125</v>
      </c>
      <c r="AE18" s="150">
        <v>14099</v>
      </c>
      <c r="AF18" s="150">
        <v>1479067.125</v>
      </c>
      <c r="AG18" s="150">
        <v>1140097.125</v>
      </c>
      <c r="AH18" s="150">
        <v>338970.09375</v>
      </c>
      <c r="AI18" t="s">
        <v>4917</v>
      </c>
    </row>
    <row r="19" spans="1:35" x14ac:dyDescent="0.45">
      <c r="A19" s="150">
        <v>2017</v>
      </c>
      <c r="B19" t="s">
        <v>3676</v>
      </c>
      <c r="C19" s="150">
        <v>14736.78515625</v>
      </c>
      <c r="D19" s="150">
        <v>6342.26708984375</v>
      </c>
      <c r="E19" s="150">
        <v>1555</v>
      </c>
      <c r="F19" s="150">
        <v>3920</v>
      </c>
      <c r="G19" s="150">
        <v>8012.60302734375</v>
      </c>
      <c r="H19" s="150">
        <v>2375.979248046875</v>
      </c>
      <c r="I19" s="150">
        <v>7769.10009765625</v>
      </c>
      <c r="J19" s="150">
        <v>2635.19921875</v>
      </c>
      <c r="K19" s="150">
        <v>6812.59521484375</v>
      </c>
      <c r="L19" s="150">
        <v>16422.283203125</v>
      </c>
      <c r="M19" s="150">
        <v>3697</v>
      </c>
      <c r="N19" s="150">
        <v>10890.7265625</v>
      </c>
      <c r="O19" s="150">
        <v>767.02166748046875</v>
      </c>
      <c r="P19" s="150">
        <v>6235</v>
      </c>
      <c r="Q19" s="150">
        <v>964.3677978515625</v>
      </c>
      <c r="R19" s="150">
        <v>7678.2041015625</v>
      </c>
      <c r="S19" s="150">
        <v>2625.969482421875</v>
      </c>
      <c r="T19" s="150">
        <v>8611.8671875</v>
      </c>
      <c r="U19" s="150">
        <v>79702.25</v>
      </c>
      <c r="V19" s="150">
        <v>1553.635009765625</v>
      </c>
      <c r="W19" s="150">
        <v>8069.67529296875</v>
      </c>
      <c r="X19" s="150">
        <v>26420.41015625</v>
      </c>
      <c r="Y19" s="150">
        <v>6396.34912109375</v>
      </c>
      <c r="Z19" s="150">
        <v>53334</v>
      </c>
      <c r="AA19" s="150">
        <v>143168</v>
      </c>
      <c r="AB19" s="150">
        <v>21469.197265625</v>
      </c>
      <c r="AC19" s="150">
        <v>2727</v>
      </c>
      <c r="AD19" s="150">
        <v>47158.21875</v>
      </c>
      <c r="AE19" s="150">
        <v>540</v>
      </c>
      <c r="AF19" s="150">
        <v>502590.6875</v>
      </c>
      <c r="AG19" s="150">
        <v>409313.46875</v>
      </c>
      <c r="AH19" s="150">
        <v>93277.2421875</v>
      </c>
      <c r="AI19" t="s">
        <v>4918</v>
      </c>
    </row>
    <row r="20" spans="1:35" x14ac:dyDescent="0.45">
      <c r="A20" s="150">
        <v>2017</v>
      </c>
      <c r="B20" t="s">
        <v>112</v>
      </c>
      <c r="C20" s="150"/>
      <c r="D20" s="150"/>
      <c r="E20" s="150">
        <v>6</v>
      </c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>
        <v>186</v>
      </c>
      <c r="Q20" s="150">
        <v>481.47198486328125</v>
      </c>
      <c r="R20" s="150">
        <v>1854.1270751953125</v>
      </c>
      <c r="S20" s="150">
        <v>9.8254804611206055</v>
      </c>
      <c r="T20" s="150"/>
      <c r="U20" s="150"/>
      <c r="V20" s="150"/>
      <c r="W20" s="150">
        <v>168.00907897949219</v>
      </c>
      <c r="X20" s="150"/>
      <c r="Y20" s="150"/>
      <c r="Z20" s="150"/>
      <c r="AA20" s="150"/>
      <c r="AB20" s="150"/>
      <c r="AC20" s="150">
        <v>1346</v>
      </c>
      <c r="AD20" s="150">
        <v>2501.873779296875</v>
      </c>
      <c r="AE20" s="150"/>
      <c r="AF20" s="150">
        <v>6553.3076171875</v>
      </c>
      <c r="AG20" s="150">
        <v>2865.708251953125</v>
      </c>
      <c r="AH20" s="150">
        <v>3687.59912109375</v>
      </c>
      <c r="AI20" t="s">
        <v>4919</v>
      </c>
    </row>
    <row r="21" spans="1:35" x14ac:dyDescent="0.45">
      <c r="A21" s="150">
        <v>2017</v>
      </c>
      <c r="B21" t="s">
        <v>3678</v>
      </c>
      <c r="C21" s="150">
        <v>13352.365234375</v>
      </c>
      <c r="D21" s="150">
        <v>37459.40234375</v>
      </c>
      <c r="E21" s="150">
        <v>763</v>
      </c>
      <c r="F21" s="150">
        <v>1518</v>
      </c>
      <c r="G21" s="150">
        <v>3398.0029296875</v>
      </c>
      <c r="H21" s="150">
        <v>18637.955078125</v>
      </c>
      <c r="I21" s="150"/>
      <c r="J21" s="150"/>
      <c r="K21" s="150"/>
      <c r="L21" s="150">
        <v>2774.251953125</v>
      </c>
      <c r="M21" s="150"/>
      <c r="N21" s="150">
        <v>6909.1806640625</v>
      </c>
      <c r="O21" s="150">
        <v>4524.85693359375</v>
      </c>
      <c r="P21" s="150">
        <v>8702</v>
      </c>
      <c r="Q21" s="150">
        <v>2040.1263427734375</v>
      </c>
      <c r="R21" s="150">
        <v>11195.0947265625</v>
      </c>
      <c r="S21" s="150">
        <v>134678.5625</v>
      </c>
      <c r="T21" s="150">
        <v>9711.69140625</v>
      </c>
      <c r="U21" s="150">
        <v>99679.015625</v>
      </c>
      <c r="V21" s="150">
        <v>69.509597778320313</v>
      </c>
      <c r="W21" s="150">
        <v>32856.5625</v>
      </c>
      <c r="X21" s="150"/>
      <c r="Y21" s="150"/>
      <c r="Z21" s="150">
        <v>10489</v>
      </c>
      <c r="AA21" s="150">
        <v>93391</v>
      </c>
      <c r="AB21" s="150">
        <v>15380.0009765625</v>
      </c>
      <c r="AC21" s="150"/>
      <c r="AD21" s="150">
        <v>17395.658203125</v>
      </c>
      <c r="AE21" s="150">
        <v>5797</v>
      </c>
      <c r="AF21" s="150">
        <v>530722.25</v>
      </c>
      <c r="AG21" s="150">
        <v>485170.3125</v>
      </c>
      <c r="AH21" s="150">
        <v>45551.9140625</v>
      </c>
      <c r="AI21" t="s">
        <v>4920</v>
      </c>
    </row>
    <row r="22" spans="1:35" x14ac:dyDescent="0.45">
      <c r="A22" s="150">
        <v>2018</v>
      </c>
      <c r="B22" t="s">
        <v>3677</v>
      </c>
      <c r="C22" s="150">
        <v>30582.42578125</v>
      </c>
      <c r="D22" s="150">
        <v>51455.921875</v>
      </c>
      <c r="E22" s="150">
        <v>4998.30419921875</v>
      </c>
      <c r="F22" s="150">
        <v>8819</v>
      </c>
      <c r="G22" s="150">
        <v>40441.015625</v>
      </c>
      <c r="H22" s="150">
        <v>20919.673828125</v>
      </c>
      <c r="I22" s="150">
        <v>28724.919921875</v>
      </c>
      <c r="J22" s="150">
        <v>40366.39453125</v>
      </c>
      <c r="K22" s="150">
        <v>13340.71484375</v>
      </c>
      <c r="L22" s="150">
        <v>13215.048828125</v>
      </c>
      <c r="M22" s="150">
        <v>54605.12890625</v>
      </c>
      <c r="N22" s="150">
        <v>17285.814453125</v>
      </c>
      <c r="O22" s="150">
        <v>4897.94921875</v>
      </c>
      <c r="P22" s="150">
        <v>29456</v>
      </c>
      <c r="Q22" s="150">
        <v>12731.228515625</v>
      </c>
      <c r="R22" s="150">
        <v>50130.1640625</v>
      </c>
      <c r="S22" s="150">
        <v>114728.484375</v>
      </c>
      <c r="T22" s="150">
        <v>18201.767578125</v>
      </c>
      <c r="U22" s="150">
        <v>207242.890625</v>
      </c>
      <c r="V22" s="150">
        <v>7972.21923828125</v>
      </c>
      <c r="W22" s="150"/>
      <c r="X22" s="150">
        <v>33129.03125</v>
      </c>
      <c r="Y22" s="150">
        <v>40824.90625</v>
      </c>
      <c r="Z22" s="150">
        <v>88349</v>
      </c>
      <c r="AA22" s="150">
        <v>383477</v>
      </c>
      <c r="AB22" s="150">
        <v>67642.234375</v>
      </c>
      <c r="AC22" s="150">
        <v>22406</v>
      </c>
      <c r="AD22" s="150">
        <v>108468.296875</v>
      </c>
      <c r="AE22" s="150">
        <v>14448</v>
      </c>
      <c r="AF22" s="150">
        <v>1528859.375</v>
      </c>
      <c r="AG22" s="150">
        <v>1174345.5</v>
      </c>
      <c r="AH22" s="150">
        <v>354514.0625</v>
      </c>
      <c r="AI22" t="s">
        <v>6340</v>
      </c>
    </row>
    <row r="23" spans="1:35" x14ac:dyDescent="0.45">
      <c r="A23" s="150">
        <v>2018</v>
      </c>
      <c r="B23" t="s">
        <v>3676</v>
      </c>
      <c r="C23" s="150">
        <v>16653.880859375</v>
      </c>
      <c r="D23" s="150">
        <v>6501.3271484375</v>
      </c>
      <c r="E23" s="150">
        <v>1780.2669677734375</v>
      </c>
      <c r="F23" s="150">
        <v>3921</v>
      </c>
      <c r="G23" s="150">
        <v>8223.21484375</v>
      </c>
      <c r="H23" s="150">
        <v>2389.647216796875</v>
      </c>
      <c r="I23" s="150">
        <v>8124.67529296875</v>
      </c>
      <c r="J23" s="150">
        <v>2681.229248046875</v>
      </c>
      <c r="K23" s="150">
        <v>7043.234375</v>
      </c>
      <c r="L23" s="150">
        <v>17530.361328125</v>
      </c>
      <c r="M23" s="150">
        <v>3708.986083984375</v>
      </c>
      <c r="N23" s="150">
        <v>11380.93359375</v>
      </c>
      <c r="O23" s="150">
        <v>802.8013916015625</v>
      </c>
      <c r="P23" s="150">
        <v>6355</v>
      </c>
      <c r="Q23" s="150">
        <v>2297.3173828125</v>
      </c>
      <c r="R23" s="150">
        <v>8282.5947265625</v>
      </c>
      <c r="S23" s="150">
        <v>2467.38916015625</v>
      </c>
      <c r="T23" s="150">
        <v>8888.0625</v>
      </c>
      <c r="U23" s="150">
        <v>86452.828125</v>
      </c>
      <c r="V23" s="150">
        <v>1565.67822265625</v>
      </c>
      <c r="W23" s="150">
        <v>18148.765625</v>
      </c>
      <c r="X23" s="150">
        <v>26873.962890625</v>
      </c>
      <c r="Y23" s="150">
        <v>10325.5</v>
      </c>
      <c r="Z23" s="150">
        <v>54149</v>
      </c>
      <c r="AA23" s="150">
        <v>143659</v>
      </c>
      <c r="AB23" s="150">
        <v>21463.80859375</v>
      </c>
      <c r="AC23" s="150">
        <v>4550</v>
      </c>
      <c r="AD23" s="150">
        <v>47014.4453125</v>
      </c>
      <c r="AE23" s="150">
        <v>546</v>
      </c>
      <c r="AF23" s="150">
        <v>533780.9375</v>
      </c>
      <c r="AG23" s="150">
        <v>434983.4375</v>
      </c>
      <c r="AH23" s="150">
        <v>98797.4375</v>
      </c>
      <c r="AI23" t="s">
        <v>6341</v>
      </c>
    </row>
    <row r="24" spans="1:35" x14ac:dyDescent="0.45">
      <c r="A24" s="150">
        <v>2018</v>
      </c>
      <c r="B24" t="s">
        <v>112</v>
      </c>
      <c r="C24" s="150"/>
      <c r="D24" s="150"/>
      <c r="E24" s="150">
        <v>6</v>
      </c>
      <c r="F24" s="150"/>
      <c r="G24" s="150"/>
      <c r="H24" s="150"/>
      <c r="I24" s="150"/>
      <c r="J24" s="150"/>
      <c r="K24" s="150"/>
      <c r="L24" s="150"/>
      <c r="M24" s="150">
        <v>502</v>
      </c>
      <c r="N24" s="150"/>
      <c r="O24" s="150"/>
      <c r="P24" s="150">
        <v>202</v>
      </c>
      <c r="Q24" s="150"/>
      <c r="R24" s="150">
        <v>1873.8294677734375</v>
      </c>
      <c r="S24" s="150">
        <v>10.680000305175781</v>
      </c>
      <c r="T24" s="150"/>
      <c r="U24" s="150"/>
      <c r="V24" s="150"/>
      <c r="W24" s="150">
        <v>172.60757446289063</v>
      </c>
      <c r="X24" s="150"/>
      <c r="Y24" s="150"/>
      <c r="Z24" s="150"/>
      <c r="AA24" s="150"/>
      <c r="AB24" s="150"/>
      <c r="AC24" s="150">
        <v>38</v>
      </c>
      <c r="AD24" s="150">
        <v>2413.10791015625</v>
      </c>
      <c r="AE24" s="150"/>
      <c r="AF24" s="150">
        <v>5218.22509765625</v>
      </c>
      <c r="AG24" s="150">
        <v>2798.3955078125</v>
      </c>
      <c r="AH24" s="150">
        <v>2419.82958984375</v>
      </c>
      <c r="AI24" t="s">
        <v>6342</v>
      </c>
    </row>
    <row r="25" spans="1:35" x14ac:dyDescent="0.45">
      <c r="A25" s="150">
        <v>2018</v>
      </c>
      <c r="B25" t="s">
        <v>3678</v>
      </c>
      <c r="C25" s="150">
        <v>13244.4580078125</v>
      </c>
      <c r="D25" s="150">
        <v>37981.2578125</v>
      </c>
      <c r="E25" s="150">
        <v>926.53997802734375</v>
      </c>
      <c r="F25" s="150">
        <v>1492</v>
      </c>
      <c r="G25" s="150">
        <v>3591.04150390625</v>
      </c>
      <c r="H25" s="150">
        <v>25214.62109375</v>
      </c>
      <c r="I25" s="150"/>
      <c r="J25" s="150"/>
      <c r="K25" s="150"/>
      <c r="L25" s="150">
        <v>3219.050048828125</v>
      </c>
      <c r="M25" s="150"/>
      <c r="N25" s="150">
        <v>7234.9375</v>
      </c>
      <c r="O25" s="150">
        <v>4437.40234375</v>
      </c>
      <c r="P25" s="150">
        <v>9033</v>
      </c>
      <c r="Q25" s="150">
        <v>2300.621826171875</v>
      </c>
      <c r="R25" s="150">
        <v>13080.2509765625</v>
      </c>
      <c r="S25" s="150">
        <v>134580.265625</v>
      </c>
      <c r="T25" s="150">
        <v>9972.126953125</v>
      </c>
      <c r="U25" s="150">
        <v>97125.2890625</v>
      </c>
      <c r="V25" s="150">
        <v>71.216293334960938</v>
      </c>
      <c r="W25" s="150">
        <v>24001.265625</v>
      </c>
      <c r="X25" s="150"/>
      <c r="Y25" s="150"/>
      <c r="Z25" s="150">
        <v>10270</v>
      </c>
      <c r="AA25" s="150">
        <v>104570</v>
      </c>
      <c r="AB25" s="150">
        <v>17151.82421875</v>
      </c>
      <c r="AC25" s="150"/>
      <c r="AD25" s="150">
        <v>17070.423828125</v>
      </c>
      <c r="AE25" s="150">
        <v>5749</v>
      </c>
      <c r="AF25" s="150">
        <v>542316.625</v>
      </c>
      <c r="AG25" s="150">
        <v>492211.1875</v>
      </c>
      <c r="AH25" s="150">
        <v>50105.43359375</v>
      </c>
      <c r="AI25" t="s">
        <v>6343</v>
      </c>
    </row>
    <row r="26" spans="1:35" x14ac:dyDescent="0.45">
      <c r="A26" s="150">
        <v>2019</v>
      </c>
      <c r="B26" t="s">
        <v>3677</v>
      </c>
      <c r="C26" s="150">
        <v>34540.98828125</v>
      </c>
      <c r="D26" s="150">
        <v>52300.1484375</v>
      </c>
      <c r="E26" s="150">
        <v>4917.9677734375</v>
      </c>
      <c r="F26" s="150">
        <v>9122</v>
      </c>
      <c r="G26" s="150">
        <v>81086</v>
      </c>
      <c r="H26" s="150">
        <v>20653.814453125</v>
      </c>
      <c r="I26" s="150">
        <v>28399.498046875</v>
      </c>
      <c r="J26" s="150">
        <v>41152.08984375</v>
      </c>
      <c r="K26" s="150">
        <v>13693.1376953125</v>
      </c>
      <c r="L26" s="150">
        <v>12661.1259765625</v>
      </c>
      <c r="M26" s="150">
        <v>54075.1015625</v>
      </c>
      <c r="N26" s="150">
        <v>18170.12109375</v>
      </c>
      <c r="O26" s="150">
        <v>4835.728515625</v>
      </c>
      <c r="P26" s="150">
        <v>20812</v>
      </c>
      <c r="Q26" s="150">
        <v>12413.275390625</v>
      </c>
      <c r="R26" s="150">
        <v>50773.16015625</v>
      </c>
      <c r="S26" s="150">
        <v>119429.4921875</v>
      </c>
      <c r="T26" s="150">
        <v>18947.146484375</v>
      </c>
      <c r="U26" s="150">
        <v>215885.390625</v>
      </c>
      <c r="V26" s="150">
        <v>8057.1435546875</v>
      </c>
      <c r="W26" s="150">
        <v>10594.798828125</v>
      </c>
      <c r="X26" s="150">
        <v>34490.5546875</v>
      </c>
      <c r="Y26" s="150">
        <v>40570.6875</v>
      </c>
      <c r="Z26" s="150">
        <v>89443</v>
      </c>
      <c r="AA26" s="150">
        <v>387434</v>
      </c>
      <c r="AB26" s="150">
        <v>74518.3984375</v>
      </c>
      <c r="AC26" s="150">
        <v>22276</v>
      </c>
      <c r="AD26" s="150">
        <v>106402.03125</v>
      </c>
      <c r="AE26" s="150">
        <v>15299</v>
      </c>
      <c r="AF26" s="150">
        <v>1602953.625</v>
      </c>
      <c r="AG26" s="150">
        <v>1198477.5</v>
      </c>
      <c r="AH26" s="150">
        <v>404476.21875</v>
      </c>
      <c r="AI26" t="s">
        <v>7348</v>
      </c>
    </row>
    <row r="27" spans="1:35" x14ac:dyDescent="0.45">
      <c r="A27" s="150">
        <v>2019</v>
      </c>
      <c r="B27" t="s">
        <v>3676</v>
      </c>
      <c r="C27" s="150">
        <v>16469.0078125</v>
      </c>
      <c r="D27" s="150">
        <v>6545.60986328125</v>
      </c>
      <c r="E27" s="150">
        <v>1772.9610595703125</v>
      </c>
      <c r="F27" s="150">
        <v>3896</v>
      </c>
      <c r="G27" s="150">
        <v>15807</v>
      </c>
      <c r="H27" s="150">
        <v>2418.0185546875</v>
      </c>
      <c r="I27" s="150">
        <v>8380.3447265625</v>
      </c>
      <c r="J27" s="150">
        <v>2783.9150390625</v>
      </c>
      <c r="K27" s="150">
        <v>6851.513671875</v>
      </c>
      <c r="L27" s="150">
        <v>16575.802734375</v>
      </c>
      <c r="M27" s="150">
        <v>3589.27392578125</v>
      </c>
      <c r="N27" s="150"/>
      <c r="O27" s="150">
        <v>751.660888671875</v>
      </c>
      <c r="P27" s="150">
        <v>6240</v>
      </c>
      <c r="Q27" s="150">
        <v>2223.93359375</v>
      </c>
      <c r="R27" s="150">
        <v>8377.55859375</v>
      </c>
      <c r="S27" s="150">
        <v>3558.15869140625</v>
      </c>
      <c r="T27" s="150">
        <v>8888.8388671875</v>
      </c>
      <c r="U27" s="150">
        <v>87275.015625</v>
      </c>
      <c r="V27" s="150">
        <v>1527.122314453125</v>
      </c>
      <c r="W27" s="150">
        <v>19539.26953125</v>
      </c>
      <c r="X27" s="150">
        <v>27862.345703125</v>
      </c>
      <c r="Y27" s="150">
        <v>10341.75390625</v>
      </c>
      <c r="Z27" s="150">
        <v>53375</v>
      </c>
      <c r="AA27" s="150">
        <v>142805</v>
      </c>
      <c r="AB27" s="150">
        <v>25839.34375</v>
      </c>
      <c r="AC27" s="150">
        <v>4429</v>
      </c>
      <c r="AD27" s="150">
        <v>49222.28125</v>
      </c>
      <c r="AE27" s="150"/>
      <c r="AF27" s="150">
        <v>537345.75</v>
      </c>
      <c r="AG27" s="150">
        <v>437536.84375</v>
      </c>
      <c r="AH27" s="150">
        <v>99808.8828125</v>
      </c>
      <c r="AI27" t="s">
        <v>7349</v>
      </c>
    </row>
    <row r="28" spans="1:35" x14ac:dyDescent="0.45">
      <c r="A28" s="150">
        <v>2019</v>
      </c>
      <c r="B28" t="s">
        <v>112</v>
      </c>
      <c r="C28" s="150"/>
      <c r="D28" s="150"/>
      <c r="E28" s="150">
        <v>6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>
        <v>202.82000732421875</v>
      </c>
      <c r="Q28" s="150"/>
      <c r="R28" s="150">
        <v>1869.239990234375</v>
      </c>
      <c r="S28" s="150">
        <v>12.510000228881836</v>
      </c>
      <c r="T28" s="150"/>
      <c r="U28" s="150"/>
      <c r="V28" s="150"/>
      <c r="W28" s="150">
        <v>195.87171936035156</v>
      </c>
      <c r="X28" s="150"/>
      <c r="Y28" s="150"/>
      <c r="Z28" s="150"/>
      <c r="AA28" s="150"/>
      <c r="AB28" s="150"/>
      <c r="AC28" s="150">
        <v>39</v>
      </c>
      <c r="AD28" s="150"/>
      <c r="AE28" s="150"/>
      <c r="AF28" s="150">
        <v>2325.44189453125</v>
      </c>
      <c r="AG28" s="150">
        <v>411.20172119140625</v>
      </c>
      <c r="AH28" s="150">
        <v>1914.239990234375</v>
      </c>
      <c r="AI28" t="s">
        <v>7350</v>
      </c>
    </row>
    <row r="29" spans="1:35" x14ac:dyDescent="0.45">
      <c r="A29" s="150">
        <v>2019</v>
      </c>
      <c r="B29" t="s">
        <v>3678</v>
      </c>
      <c r="C29" s="150">
        <v>14984.4736328125</v>
      </c>
      <c r="D29" s="150">
        <v>37738.29296875</v>
      </c>
      <c r="E29" s="150">
        <v>951.343994140625</v>
      </c>
      <c r="F29" s="150">
        <v>1464</v>
      </c>
      <c r="G29" s="150">
        <v>7341</v>
      </c>
      <c r="H29" s="150">
        <v>20717.033203125</v>
      </c>
      <c r="I29" s="150"/>
      <c r="J29" s="150"/>
      <c r="K29" s="150"/>
      <c r="L29" s="150">
        <v>3075.0908203125</v>
      </c>
      <c r="M29" s="150"/>
      <c r="N29" s="150">
        <v>19005.56640625</v>
      </c>
      <c r="O29" s="150">
        <v>4347.322265625</v>
      </c>
      <c r="P29" s="150">
        <v>8724</v>
      </c>
      <c r="Q29" s="150">
        <v>2413.125244140625</v>
      </c>
      <c r="R29" s="150">
        <v>12442.8232421875</v>
      </c>
      <c r="S29" s="150">
        <v>133516.984375</v>
      </c>
      <c r="T29" s="150">
        <v>10109.1015625</v>
      </c>
      <c r="U29" s="150">
        <v>96550.7890625</v>
      </c>
      <c r="V29" s="150">
        <v>81.258277893066406</v>
      </c>
      <c r="W29" s="150">
        <v>12784.8984375</v>
      </c>
      <c r="X29" s="150"/>
      <c r="Y29" s="150"/>
      <c r="Z29" s="150">
        <v>10357</v>
      </c>
      <c r="AA29" s="150">
        <v>101870</v>
      </c>
      <c r="AB29" s="150">
        <v>22958.291015625</v>
      </c>
      <c r="AC29" s="150"/>
      <c r="AD29" s="150">
        <v>17165.0625</v>
      </c>
      <c r="AE29" s="150">
        <v>5580</v>
      </c>
      <c r="AF29" s="150">
        <v>544177.4375</v>
      </c>
      <c r="AG29" s="150">
        <v>473404.03125</v>
      </c>
      <c r="AH29" s="150">
        <v>70773.40625</v>
      </c>
      <c r="AI29" t="s">
        <v>7351</v>
      </c>
    </row>
    <row r="30" spans="1:35" x14ac:dyDescent="0.45">
      <c r="A30">
        <v>2020</v>
      </c>
      <c r="B30" t="s">
        <v>3677</v>
      </c>
      <c r="C30">
        <v>42902.87890625</v>
      </c>
      <c r="D30">
        <v>53688.66015625</v>
      </c>
      <c r="E30">
        <v>4944.962890625</v>
      </c>
      <c r="F30">
        <v>9407</v>
      </c>
      <c r="G30">
        <v>40350.98046875</v>
      </c>
      <c r="H30">
        <v>24661.154296875</v>
      </c>
      <c r="I30">
        <v>29018.673828125</v>
      </c>
      <c r="J30">
        <v>33515.57421875</v>
      </c>
      <c r="K30">
        <v>20753.01171875</v>
      </c>
      <c r="L30">
        <v>13054.021484375</v>
      </c>
      <c r="M30">
        <v>48450.28515625</v>
      </c>
      <c r="N30">
        <v>18495.833984375</v>
      </c>
      <c r="O30">
        <v>4474.0400390625</v>
      </c>
      <c r="P30">
        <v>13832.8134765625</v>
      </c>
      <c r="Q30">
        <v>12696.3056640625</v>
      </c>
      <c r="R30">
        <v>50241.47265625</v>
      </c>
      <c r="S30">
        <v>108798.09375</v>
      </c>
      <c r="T30">
        <v>19444.166015625</v>
      </c>
      <c r="U30">
        <v>276797.6875</v>
      </c>
      <c r="V30">
        <v>8188.3330078125</v>
      </c>
      <c r="W30">
        <v>23920.365234375</v>
      </c>
      <c r="X30">
        <v>35871.92578125</v>
      </c>
      <c r="Z30">
        <v>85386</v>
      </c>
      <c r="AA30">
        <v>378895</v>
      </c>
      <c r="AB30">
        <v>68638.3515625</v>
      </c>
      <c r="AC30">
        <v>22136.255859375</v>
      </c>
      <c r="AD30">
        <v>105003.765625</v>
      </c>
      <c r="AE30">
        <v>15047</v>
      </c>
      <c r="AF30">
        <v>1568614.625</v>
      </c>
      <c r="AG30">
        <v>1214534.25</v>
      </c>
      <c r="AH30">
        <v>354080.375</v>
      </c>
      <c r="AI30" t="s">
        <v>8351</v>
      </c>
    </row>
    <row r="31" spans="1:35" x14ac:dyDescent="0.45">
      <c r="A31">
        <v>2020</v>
      </c>
      <c r="B31" t="s">
        <v>3676</v>
      </c>
      <c r="C31">
        <v>18581.16015625</v>
      </c>
      <c r="D31">
        <v>6655.330078125</v>
      </c>
      <c r="E31">
        <v>1782.4625244140625</v>
      </c>
      <c r="F31">
        <v>3892</v>
      </c>
      <c r="G31">
        <v>7800.01806640625</v>
      </c>
      <c r="H31">
        <v>2370.83203125</v>
      </c>
      <c r="I31">
        <v>8693.81640625</v>
      </c>
      <c r="J31">
        <v>2310.5126953125</v>
      </c>
      <c r="L31">
        <v>16900.1015625</v>
      </c>
      <c r="M31">
        <v>3680.953857421875</v>
      </c>
      <c r="O31">
        <v>759.70928955078125</v>
      </c>
      <c r="P31">
        <v>13637.00390625</v>
      </c>
      <c r="Q31">
        <v>4016.396484375</v>
      </c>
      <c r="R31">
        <v>9052.78125</v>
      </c>
      <c r="S31">
        <v>15084.6533203125</v>
      </c>
      <c r="T31">
        <v>8236.97265625</v>
      </c>
      <c r="U31">
        <v>103350.5234375</v>
      </c>
      <c r="V31">
        <v>1575.8765869140625</v>
      </c>
      <c r="W31">
        <v>18337.06640625</v>
      </c>
      <c r="X31">
        <v>27577.728515625</v>
      </c>
      <c r="Z31">
        <v>54513</v>
      </c>
      <c r="AA31">
        <v>143030</v>
      </c>
      <c r="AB31">
        <v>25115.892578125</v>
      </c>
      <c r="AC31">
        <v>4756.9091796875</v>
      </c>
      <c r="AD31">
        <v>46840.24609375</v>
      </c>
      <c r="AF31">
        <v>548551.9375</v>
      </c>
      <c r="AG31">
        <v>454499.125</v>
      </c>
      <c r="AH31">
        <v>94052.828125</v>
      </c>
      <c r="AI31" t="s">
        <v>8352</v>
      </c>
    </row>
    <row r="32" spans="1:35" x14ac:dyDescent="0.45">
      <c r="A32">
        <v>2020</v>
      </c>
      <c r="B32" t="s">
        <v>112</v>
      </c>
      <c r="E32">
        <v>6</v>
      </c>
      <c r="P32">
        <v>225.30000305175781</v>
      </c>
      <c r="R32">
        <v>-8213.9345703125</v>
      </c>
      <c r="S32">
        <v>13.109999656677246</v>
      </c>
      <c r="V32">
        <v>-1507</v>
      </c>
      <c r="W32">
        <v>17.921249389648438</v>
      </c>
      <c r="Y32">
        <v>55478.44140625</v>
      </c>
      <c r="AC32">
        <v>41.513999938964844</v>
      </c>
      <c r="AD32">
        <v>2233.1103515625</v>
      </c>
      <c r="AF32">
        <v>48294.4609375</v>
      </c>
      <c r="AG32">
        <v>57967.8828125</v>
      </c>
      <c r="AH32">
        <v>-9673.4208984375</v>
      </c>
      <c r="AI32" t="s">
        <v>8353</v>
      </c>
    </row>
    <row r="33" spans="1:35" x14ac:dyDescent="0.45">
      <c r="A33">
        <v>2020</v>
      </c>
      <c r="B33" t="s">
        <v>3678</v>
      </c>
      <c r="C33">
        <v>16918.310546875</v>
      </c>
      <c r="D33">
        <v>39368.16015625</v>
      </c>
      <c r="E33">
        <v>1055.591064453125</v>
      </c>
      <c r="F33">
        <v>1382</v>
      </c>
      <c r="G33">
        <v>3551.28076171875</v>
      </c>
      <c r="H33">
        <v>28589.728515625</v>
      </c>
      <c r="L33">
        <v>3315.1435546875</v>
      </c>
      <c r="N33">
        <v>19526.794921875</v>
      </c>
      <c r="O33">
        <v>4365.6220703125</v>
      </c>
      <c r="P33">
        <v>6304.173828125</v>
      </c>
      <c r="Q33">
        <v>2567.6279296875</v>
      </c>
      <c r="R33">
        <v>11079.7255859375</v>
      </c>
      <c r="S33">
        <v>118539.359375</v>
      </c>
      <c r="T33">
        <v>8879.666015625</v>
      </c>
      <c r="U33">
        <v>22344.970703125</v>
      </c>
      <c r="V33">
        <v>82.091224670410156</v>
      </c>
      <c r="W33">
        <v>4883.7587890625</v>
      </c>
      <c r="Z33">
        <v>10299</v>
      </c>
      <c r="AA33">
        <v>100606</v>
      </c>
      <c r="AB33">
        <v>24860.529296875</v>
      </c>
      <c r="AD33">
        <v>15444.7734375</v>
      </c>
      <c r="AE33">
        <v>6453</v>
      </c>
      <c r="AF33">
        <v>450417.3125</v>
      </c>
      <c r="AG33">
        <v>381240.6875</v>
      </c>
      <c r="AH33">
        <v>69176.640625</v>
      </c>
      <c r="AI33" t="s">
        <v>8354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AE13"/>
  <sheetViews>
    <sheetView zoomScaleNormal="100" workbookViewId="0">
      <selection activeCell="B9" sqref="B9"/>
    </sheetView>
  </sheetViews>
  <sheetFormatPr defaultColWidth="9.1328125" defaultRowHeight="14.25" x14ac:dyDescent="0.45"/>
  <cols>
    <col min="1" max="1" width="15.265625" style="35" customWidth="1"/>
    <col min="2" max="30" width="11.3984375" style="35" customWidth="1"/>
    <col min="31" max="31" width="9.73046875" style="35" bestFit="1" customWidth="1"/>
    <col min="32" max="16384" width="9.1328125" style="35"/>
  </cols>
  <sheetData>
    <row r="1" spans="1:31" x14ac:dyDescent="0.45">
      <c r="B1" s="5" t="s">
        <v>48</v>
      </c>
      <c r="C1" s="5" t="s">
        <v>49</v>
      </c>
      <c r="D1" s="5" t="s">
        <v>50</v>
      </c>
      <c r="E1" s="5" t="s">
        <v>51</v>
      </c>
      <c r="F1" s="5" t="s">
        <v>52</v>
      </c>
      <c r="G1" s="5" t="s">
        <v>4986</v>
      </c>
      <c r="H1" s="5" t="s">
        <v>53</v>
      </c>
      <c r="I1" s="5" t="s">
        <v>54</v>
      </c>
      <c r="J1" s="5" t="s">
        <v>56</v>
      </c>
      <c r="K1" s="5" t="s">
        <v>57</v>
      </c>
      <c r="L1" s="5" t="s">
        <v>58</v>
      </c>
      <c r="M1" s="5" t="s">
        <v>59</v>
      </c>
      <c r="N1" s="5" t="s">
        <v>60</v>
      </c>
      <c r="O1" s="5" t="s">
        <v>61</v>
      </c>
      <c r="P1" s="5" t="s">
        <v>62</v>
      </c>
      <c r="Q1" s="5" t="s">
        <v>63</v>
      </c>
      <c r="R1" s="5" t="s">
        <v>64</v>
      </c>
      <c r="S1" s="5" t="s">
        <v>65</v>
      </c>
      <c r="T1" s="5" t="s">
        <v>66</v>
      </c>
      <c r="U1" s="5" t="s">
        <v>67</v>
      </c>
      <c r="V1" s="5" t="s">
        <v>68</v>
      </c>
      <c r="W1" s="5" t="s">
        <v>69</v>
      </c>
      <c r="X1" s="5" t="s">
        <v>70</v>
      </c>
      <c r="Y1" s="5" t="s">
        <v>71</v>
      </c>
      <c r="Z1" s="5" t="s">
        <v>72</v>
      </c>
      <c r="AA1" s="5" t="s">
        <v>73</v>
      </c>
      <c r="AB1" s="5" t="s">
        <v>74</v>
      </c>
      <c r="AC1" s="5" t="s">
        <v>75</v>
      </c>
      <c r="AD1" s="5" t="s">
        <v>76</v>
      </c>
      <c r="AE1" s="5" t="s">
        <v>77</v>
      </c>
    </row>
    <row r="2" spans="1:31" x14ac:dyDescent="0.45">
      <c r="A2" s="35" t="s">
        <v>1448</v>
      </c>
      <c r="B2" s="35" t="s">
        <v>22</v>
      </c>
      <c r="C2" s="35" t="s">
        <v>22</v>
      </c>
      <c r="D2" s="35" t="s">
        <v>3504</v>
      </c>
      <c r="E2" s="35" t="s">
        <v>22</v>
      </c>
      <c r="F2" s="35" t="s">
        <v>3504</v>
      </c>
      <c r="G2" s="35" t="s">
        <v>22</v>
      </c>
      <c r="H2" s="35" t="s">
        <v>22</v>
      </c>
      <c r="I2" s="35" t="s">
        <v>3504</v>
      </c>
      <c r="J2" s="35" t="s">
        <v>22</v>
      </c>
      <c r="K2" s="35" t="s">
        <v>22</v>
      </c>
      <c r="L2" s="35" t="s">
        <v>3504</v>
      </c>
      <c r="M2" s="35" t="s">
        <v>3504</v>
      </c>
      <c r="N2" s="35" t="s">
        <v>22</v>
      </c>
      <c r="O2" s="35" t="s">
        <v>22</v>
      </c>
      <c r="P2" s="35" t="s">
        <v>3504</v>
      </c>
      <c r="Q2" s="35" t="s">
        <v>3504</v>
      </c>
      <c r="R2" s="35" t="s">
        <v>22</v>
      </c>
      <c r="S2" s="35" t="s">
        <v>22</v>
      </c>
      <c r="T2" s="35" t="s">
        <v>22</v>
      </c>
      <c r="U2" s="35" t="s">
        <v>3504</v>
      </c>
      <c r="V2" s="35" t="s">
        <v>22</v>
      </c>
      <c r="W2" s="35" t="s">
        <v>3504</v>
      </c>
      <c r="X2" s="35" t="s">
        <v>22</v>
      </c>
      <c r="Y2" s="35" t="s">
        <v>22</v>
      </c>
      <c r="Z2" s="35" t="s">
        <v>22</v>
      </c>
      <c r="AA2" s="35" t="s">
        <v>3504</v>
      </c>
      <c r="AB2" s="35" t="s">
        <v>3504</v>
      </c>
      <c r="AC2" s="35" t="s">
        <v>22</v>
      </c>
      <c r="AD2" s="35" t="s">
        <v>3504</v>
      </c>
      <c r="AE2" s="35" t="s">
        <v>3963</v>
      </c>
    </row>
    <row r="3" spans="1:31" x14ac:dyDescent="0.45">
      <c r="A3" s="35" t="s">
        <v>3499</v>
      </c>
      <c r="B3" s="35" t="s">
        <v>3504</v>
      </c>
      <c r="C3" s="35" t="s">
        <v>3504</v>
      </c>
      <c r="D3" s="35" t="s">
        <v>3505</v>
      </c>
      <c r="E3" s="35" t="s">
        <v>3504</v>
      </c>
      <c r="F3" s="35" t="s">
        <v>3505</v>
      </c>
      <c r="G3" s="35" t="s">
        <v>3504</v>
      </c>
      <c r="H3" s="35" t="s">
        <v>3504</v>
      </c>
      <c r="I3" s="35" t="s">
        <v>3505</v>
      </c>
      <c r="J3" s="35" t="s">
        <v>3504</v>
      </c>
      <c r="K3" s="104" t="s">
        <v>3971</v>
      </c>
      <c r="L3" s="35" t="s">
        <v>3505</v>
      </c>
      <c r="M3" s="35" t="s">
        <v>3505</v>
      </c>
      <c r="N3" s="104" t="s">
        <v>8356</v>
      </c>
      <c r="O3" s="35" t="s">
        <v>3504</v>
      </c>
      <c r="P3" s="35" t="s">
        <v>3505</v>
      </c>
      <c r="Q3" s="35" t="s">
        <v>3505</v>
      </c>
      <c r="R3" s="104" t="s">
        <v>3973</v>
      </c>
      <c r="S3" s="35" t="s">
        <v>3504</v>
      </c>
      <c r="T3" s="35" t="s">
        <v>3504</v>
      </c>
      <c r="U3" s="35" t="s">
        <v>3505</v>
      </c>
      <c r="V3" s="35" t="s">
        <v>3504</v>
      </c>
      <c r="W3" s="35" t="s">
        <v>3505</v>
      </c>
      <c r="X3" s="35" t="s">
        <v>3504</v>
      </c>
      <c r="Y3" s="35" t="s">
        <v>3504</v>
      </c>
      <c r="Z3" s="104" t="s">
        <v>8357</v>
      </c>
      <c r="AA3" s="35" t="s">
        <v>3505</v>
      </c>
      <c r="AB3" s="35" t="s">
        <v>3505</v>
      </c>
      <c r="AC3" s="104" t="s">
        <v>3971</v>
      </c>
      <c r="AD3" s="35" t="s">
        <v>3505</v>
      </c>
      <c r="AE3" s="91">
        <v>0</v>
      </c>
    </row>
    <row r="4" spans="1:31" x14ac:dyDescent="0.45">
      <c r="A4" s="35" t="s">
        <v>3500</v>
      </c>
      <c r="B4" s="104" t="s">
        <v>15</v>
      </c>
      <c r="C4" s="104" t="s">
        <v>8370</v>
      </c>
      <c r="D4" s="35" t="s">
        <v>3505</v>
      </c>
      <c r="E4" s="35" t="s">
        <v>3504</v>
      </c>
      <c r="F4" s="35" t="s">
        <v>3505</v>
      </c>
      <c r="G4" s="104" t="s">
        <v>3504</v>
      </c>
      <c r="H4" s="35" t="s">
        <v>3971</v>
      </c>
      <c r="I4" s="35" t="s">
        <v>3505</v>
      </c>
      <c r="J4" s="104" t="s">
        <v>3971</v>
      </c>
      <c r="K4" s="35" t="s">
        <v>8358</v>
      </c>
      <c r="L4" s="35" t="s">
        <v>3505</v>
      </c>
      <c r="M4" s="35" t="s">
        <v>3505</v>
      </c>
      <c r="N4" s="35" t="s">
        <v>3504</v>
      </c>
      <c r="O4" s="35" t="s">
        <v>3504</v>
      </c>
      <c r="P4" s="35" t="s">
        <v>3505</v>
      </c>
      <c r="Q4" s="35" t="s">
        <v>3505</v>
      </c>
      <c r="R4" s="104" t="s">
        <v>3972</v>
      </c>
      <c r="S4" s="35" t="s">
        <v>3504</v>
      </c>
      <c r="T4" s="35" t="s">
        <v>3504</v>
      </c>
      <c r="U4" s="35" t="s">
        <v>3505</v>
      </c>
      <c r="V4" s="104" t="s">
        <v>8384</v>
      </c>
      <c r="W4" s="35" t="s">
        <v>3505</v>
      </c>
      <c r="X4" s="35" t="s">
        <v>3504</v>
      </c>
      <c r="Y4" s="35" t="s">
        <v>8358</v>
      </c>
      <c r="Z4" s="104" t="s">
        <v>8359</v>
      </c>
      <c r="AA4" s="35" t="s">
        <v>3505</v>
      </c>
      <c r="AB4" s="35" t="s">
        <v>3505</v>
      </c>
      <c r="AC4" s="104" t="s">
        <v>8360</v>
      </c>
      <c r="AD4" s="35" t="s">
        <v>3505</v>
      </c>
      <c r="AE4" s="91">
        <v>3</v>
      </c>
    </row>
    <row r="5" spans="1:31" x14ac:dyDescent="0.45">
      <c r="A5" s="35" t="s">
        <v>4018</v>
      </c>
      <c r="B5" s="104" t="s">
        <v>4019</v>
      </c>
      <c r="C5" s="104" t="s">
        <v>4019</v>
      </c>
      <c r="D5" s="104" t="s">
        <v>4019</v>
      </c>
      <c r="E5" s="104" t="s">
        <v>4020</v>
      </c>
      <c r="F5" s="104" t="s">
        <v>4019</v>
      </c>
      <c r="G5" s="104" t="s">
        <v>4019</v>
      </c>
      <c r="H5" s="104" t="s">
        <v>8376</v>
      </c>
      <c r="I5" s="104" t="s">
        <v>4019</v>
      </c>
      <c r="J5" s="104" t="s">
        <v>4019</v>
      </c>
      <c r="K5" s="104" t="s">
        <v>4019</v>
      </c>
      <c r="L5" s="104" t="s">
        <v>4019</v>
      </c>
      <c r="M5" s="104" t="s">
        <v>4019</v>
      </c>
      <c r="N5" s="104" t="s">
        <v>4020</v>
      </c>
      <c r="O5" s="104" t="s">
        <v>4019</v>
      </c>
      <c r="P5" s="104" t="s">
        <v>4019</v>
      </c>
      <c r="Q5" s="104" t="s">
        <v>8379</v>
      </c>
      <c r="R5" s="104" t="s">
        <v>8381</v>
      </c>
      <c r="S5" s="104" t="s">
        <v>4019</v>
      </c>
      <c r="T5" s="104" t="s">
        <v>4019</v>
      </c>
      <c r="U5" s="104" t="s">
        <v>4019</v>
      </c>
      <c r="V5" s="104" t="s">
        <v>4019</v>
      </c>
      <c r="W5" s="104" t="s">
        <v>4019</v>
      </c>
      <c r="X5" s="104" t="s">
        <v>4019</v>
      </c>
      <c r="Y5" s="104" t="s">
        <v>4019</v>
      </c>
      <c r="Z5" s="104" t="s">
        <v>4019</v>
      </c>
      <c r="AA5" s="104" t="s">
        <v>4019</v>
      </c>
      <c r="AB5" s="104" t="s">
        <v>4019</v>
      </c>
      <c r="AC5" s="104" t="s">
        <v>4019</v>
      </c>
      <c r="AD5" s="104" t="s">
        <v>4019</v>
      </c>
      <c r="AE5" s="91"/>
    </row>
    <row r="6" spans="1:31" x14ac:dyDescent="0.45">
      <c r="A6" s="35" t="s">
        <v>4017</v>
      </c>
      <c r="B6" s="27" t="s">
        <v>3576</v>
      </c>
      <c r="C6" s="27" t="s">
        <v>8361</v>
      </c>
      <c r="D6" s="27" t="s">
        <v>3603</v>
      </c>
      <c r="E6" s="27" t="s">
        <v>8373</v>
      </c>
      <c r="F6" s="27" t="s">
        <v>8362</v>
      </c>
      <c r="G6" s="27" t="s">
        <v>8374</v>
      </c>
      <c r="H6" s="27" t="s">
        <v>3689</v>
      </c>
      <c r="I6" s="27" t="s">
        <v>3693</v>
      </c>
      <c r="J6" s="27" t="s">
        <v>4021</v>
      </c>
      <c r="K6" s="27" t="s">
        <v>8387</v>
      </c>
      <c r="L6" s="27" t="s">
        <v>8363</v>
      </c>
      <c r="M6" s="27" t="s">
        <v>8378</v>
      </c>
      <c r="N6" s="27" t="s">
        <v>3699</v>
      </c>
      <c r="O6" s="27" t="s">
        <v>3706</v>
      </c>
      <c r="P6" s="27" t="s">
        <v>8364</v>
      </c>
      <c r="Q6" s="27" t="s">
        <v>4972</v>
      </c>
      <c r="R6" s="27" t="s">
        <v>8380</v>
      </c>
      <c r="S6" s="27" t="s">
        <v>4021</v>
      </c>
      <c r="T6" s="27" t="s">
        <v>3656</v>
      </c>
      <c r="U6" s="27" t="s">
        <v>3650</v>
      </c>
      <c r="V6" s="27" t="s">
        <v>4022</v>
      </c>
      <c r="W6" s="27" t="s">
        <v>4021</v>
      </c>
      <c r="X6" s="27" t="s">
        <v>3635</v>
      </c>
      <c r="Y6" s="27" t="s">
        <v>3608</v>
      </c>
      <c r="Z6" s="27" t="s">
        <v>3595</v>
      </c>
      <c r="AA6" s="27" t="s">
        <v>3612</v>
      </c>
      <c r="AB6" s="27" t="s">
        <v>3639</v>
      </c>
      <c r="AC6" s="27" t="s">
        <v>3588</v>
      </c>
      <c r="AD6" s="27" t="s">
        <v>3645</v>
      </c>
      <c r="AE6" s="27" t="s">
        <v>3963</v>
      </c>
    </row>
    <row r="7" spans="1:31" x14ac:dyDescent="0.45">
      <c r="A7" s="35" t="s">
        <v>3501</v>
      </c>
      <c r="B7" s="27" t="s">
        <v>3579</v>
      </c>
      <c r="C7" s="27" t="s">
        <v>3598</v>
      </c>
      <c r="D7" s="27" t="s">
        <v>3602</v>
      </c>
      <c r="E7" s="27" t="s">
        <v>3628</v>
      </c>
      <c r="F7" s="27" t="s">
        <v>3684</v>
      </c>
      <c r="G7" s="27" t="s">
        <v>3696</v>
      </c>
      <c r="H7" s="27" t="s">
        <v>8377</v>
      </c>
      <c r="I7" s="27" t="s">
        <v>3691</v>
      </c>
      <c r="J7" s="27" t="s">
        <v>3581</v>
      </c>
      <c r="K7" s="27" t="s">
        <v>3624</v>
      </c>
      <c r="L7" s="27" t="s">
        <v>3620</v>
      </c>
      <c r="M7" s="27" t="s">
        <v>3616</v>
      </c>
      <c r="N7" s="27" t="s">
        <v>3703</v>
      </c>
      <c r="O7" s="27" t="s">
        <v>3705</v>
      </c>
      <c r="P7" s="27" t="s">
        <v>4977</v>
      </c>
      <c r="Q7" s="27" t="s">
        <v>3713</v>
      </c>
      <c r="R7" s="27" t="s">
        <v>3662</v>
      </c>
      <c r="S7" s="27" t="s">
        <v>4973</v>
      </c>
      <c r="T7" s="27" t="s">
        <v>3654</v>
      </c>
      <c r="U7" s="27" t="s">
        <v>3649</v>
      </c>
      <c r="V7" s="27" t="s">
        <v>3631</v>
      </c>
      <c r="W7" s="35" t="s">
        <v>3596</v>
      </c>
      <c r="X7" s="27" t="s">
        <v>3634</v>
      </c>
      <c r="Y7" s="27" t="s">
        <v>3606</v>
      </c>
      <c r="Z7" s="27" t="s">
        <v>8365</v>
      </c>
      <c r="AA7" s="27" t="s">
        <v>3611</v>
      </c>
      <c r="AB7" s="27" t="s">
        <v>3640</v>
      </c>
      <c r="AC7" s="27" t="s">
        <v>3587</v>
      </c>
      <c r="AD7" s="27" t="s">
        <v>3644</v>
      </c>
      <c r="AE7" s="27" t="s">
        <v>3963</v>
      </c>
    </row>
    <row r="8" spans="1:31" x14ac:dyDescent="0.45">
      <c r="A8" s="35" t="s">
        <v>3502</v>
      </c>
      <c r="B8" s="27" t="s">
        <v>3580</v>
      </c>
      <c r="C8" s="35" t="s">
        <v>3586</v>
      </c>
      <c r="D8" s="35" t="s">
        <v>3586</v>
      </c>
      <c r="E8" s="35" t="s">
        <v>3586</v>
      </c>
      <c r="F8" s="35" t="s">
        <v>3586</v>
      </c>
      <c r="G8" s="35" t="s">
        <v>3697</v>
      </c>
      <c r="H8" s="35" t="s">
        <v>3586</v>
      </c>
      <c r="I8" s="35" t="s">
        <v>3586</v>
      </c>
      <c r="J8" s="35" t="s">
        <v>3586</v>
      </c>
      <c r="K8" s="35" t="s">
        <v>3586</v>
      </c>
      <c r="L8" s="35" t="s">
        <v>3586</v>
      </c>
      <c r="M8" s="35" t="s">
        <v>3586</v>
      </c>
      <c r="N8" s="27" t="s">
        <v>3704</v>
      </c>
      <c r="O8" s="35" t="s">
        <v>3586</v>
      </c>
      <c r="P8" s="35" t="s">
        <v>3586</v>
      </c>
      <c r="Q8" s="35" t="s">
        <v>3586</v>
      </c>
      <c r="R8" s="27" t="s">
        <v>3663</v>
      </c>
      <c r="S8" s="27" t="s">
        <v>4974</v>
      </c>
      <c r="T8" s="27" t="s">
        <v>3655</v>
      </c>
      <c r="U8" s="35" t="s">
        <v>3586</v>
      </c>
      <c r="V8" s="35" t="s">
        <v>3586</v>
      </c>
      <c r="W8" s="35" t="s">
        <v>3586</v>
      </c>
      <c r="X8" s="35" t="s">
        <v>3586</v>
      </c>
      <c r="Y8" s="35" t="s">
        <v>3586</v>
      </c>
      <c r="Z8" s="35" t="s">
        <v>4023</v>
      </c>
      <c r="AA8" s="35" t="s">
        <v>3586</v>
      </c>
      <c r="AB8" s="35" t="s">
        <v>3586</v>
      </c>
      <c r="AC8" s="35" t="s">
        <v>3591</v>
      </c>
      <c r="AD8" s="35" t="s">
        <v>3586</v>
      </c>
      <c r="AE8" s="35" t="s">
        <v>3586</v>
      </c>
    </row>
    <row r="9" spans="1:31" x14ac:dyDescent="0.45">
      <c r="A9" s="35" t="s">
        <v>3503</v>
      </c>
      <c r="B9" s="27" t="s">
        <v>3585</v>
      </c>
      <c r="C9" s="35" t="s">
        <v>3586</v>
      </c>
      <c r="D9" s="35" t="s">
        <v>3586</v>
      </c>
      <c r="E9" s="35" t="s">
        <v>3586</v>
      </c>
      <c r="F9" s="35" t="s">
        <v>3586</v>
      </c>
      <c r="G9" s="35" t="s">
        <v>3586</v>
      </c>
      <c r="H9" s="35" t="s">
        <v>3586</v>
      </c>
      <c r="I9" s="35" t="s">
        <v>3586</v>
      </c>
      <c r="J9" s="35" t="s">
        <v>3586</v>
      </c>
      <c r="K9" s="35" t="s">
        <v>3586</v>
      </c>
      <c r="L9" s="35" t="s">
        <v>3586</v>
      </c>
      <c r="M9" s="35" t="s">
        <v>3586</v>
      </c>
      <c r="N9" s="35" t="s">
        <v>3586</v>
      </c>
      <c r="O9" s="35" t="s">
        <v>3586</v>
      </c>
      <c r="P9" s="35" t="s">
        <v>3586</v>
      </c>
      <c r="Q9" s="35" t="s">
        <v>3586</v>
      </c>
      <c r="R9" s="35" t="s">
        <v>3586</v>
      </c>
      <c r="S9" s="35" t="s">
        <v>3586</v>
      </c>
      <c r="T9" s="35" t="s">
        <v>3586</v>
      </c>
      <c r="U9" s="35" t="s">
        <v>3586</v>
      </c>
      <c r="V9" s="35" t="s">
        <v>3586</v>
      </c>
      <c r="W9" s="35" t="s">
        <v>3586</v>
      </c>
      <c r="X9" s="35" t="s">
        <v>3586</v>
      </c>
      <c r="Y9" s="35" t="s">
        <v>3586</v>
      </c>
      <c r="Z9" s="35" t="s">
        <v>8366</v>
      </c>
      <c r="AB9" s="35" t="s">
        <v>3586</v>
      </c>
      <c r="AC9" s="35" t="s">
        <v>3586</v>
      </c>
      <c r="AD9" s="35" t="s">
        <v>3586</v>
      </c>
      <c r="AE9" s="35" t="s">
        <v>3586</v>
      </c>
    </row>
    <row r="10" spans="1:31" x14ac:dyDescent="0.45">
      <c r="A10" s="35" t="s">
        <v>3</v>
      </c>
      <c r="B10" s="27" t="s">
        <v>8368</v>
      </c>
      <c r="C10" s="162" t="s">
        <v>8369</v>
      </c>
      <c r="D10" s="27" t="s">
        <v>8371</v>
      </c>
      <c r="E10" s="27" t="s">
        <v>8372</v>
      </c>
      <c r="F10" s="27" t="s">
        <v>3686</v>
      </c>
      <c r="G10" s="27" t="s">
        <v>4975</v>
      </c>
      <c r="H10" s="27" t="s">
        <v>8375</v>
      </c>
      <c r="I10" s="35" t="s">
        <v>3694</v>
      </c>
      <c r="J10" s="27" t="s">
        <v>3582</v>
      </c>
      <c r="K10" s="27" t="s">
        <v>3626</v>
      </c>
      <c r="L10" s="27" t="s">
        <v>3622</v>
      </c>
      <c r="M10" s="27" t="s">
        <v>3619</v>
      </c>
      <c r="N10" s="27" t="s">
        <v>3701</v>
      </c>
      <c r="O10" s="27" t="s">
        <v>3709</v>
      </c>
      <c r="P10" s="27" t="s">
        <v>3711</v>
      </c>
      <c r="Q10" s="27" t="s">
        <v>3715</v>
      </c>
      <c r="R10" s="27" t="s">
        <v>3664</v>
      </c>
      <c r="S10" s="27" t="s">
        <v>8382</v>
      </c>
      <c r="T10" s="27" t="s">
        <v>3657</v>
      </c>
      <c r="U10" s="27" t="s">
        <v>3651</v>
      </c>
      <c r="V10" s="27" t="s">
        <v>8383</v>
      </c>
      <c r="W10" s="27" t="s">
        <v>3582</v>
      </c>
      <c r="X10" s="27" t="s">
        <v>3636</v>
      </c>
      <c r="Y10" s="27" t="s">
        <v>3609</v>
      </c>
      <c r="Z10" s="27" t="s">
        <v>3593</v>
      </c>
      <c r="AA10" s="27" t="s">
        <v>3613</v>
      </c>
      <c r="AB10" s="27" t="s">
        <v>3641</v>
      </c>
      <c r="AC10" s="27" t="s">
        <v>8385</v>
      </c>
      <c r="AD10" s="27" t="s">
        <v>3646</v>
      </c>
      <c r="AE10" s="27" t="s">
        <v>3964</v>
      </c>
    </row>
    <row r="11" spans="1:31" x14ac:dyDescent="0.45">
      <c r="A11" s="35" t="s">
        <v>4</v>
      </c>
      <c r="B11" s="27" t="s">
        <v>3578</v>
      </c>
      <c r="C11" s="27" t="s">
        <v>3599</v>
      </c>
      <c r="D11" s="27" t="s">
        <v>3604</v>
      </c>
      <c r="E11" s="27" t="s">
        <v>3629</v>
      </c>
      <c r="F11" s="27" t="s">
        <v>3687</v>
      </c>
      <c r="G11" s="27" t="s">
        <v>4976</v>
      </c>
      <c r="H11" s="27" t="s">
        <v>3690</v>
      </c>
      <c r="I11" s="27" t="s">
        <v>3695</v>
      </c>
      <c r="J11" s="27" t="s">
        <v>3583</v>
      </c>
      <c r="K11" s="27" t="s">
        <v>3627</v>
      </c>
      <c r="L11" s="27" t="s">
        <v>3623</v>
      </c>
      <c r="M11" s="27" t="s">
        <v>3617</v>
      </c>
      <c r="N11" s="27" t="s">
        <v>3702</v>
      </c>
      <c r="O11" s="27" t="s">
        <v>3708</v>
      </c>
      <c r="P11" s="27" t="s">
        <v>3712</v>
      </c>
      <c r="Q11" s="27" t="s">
        <v>3716</v>
      </c>
      <c r="R11" s="27" t="s">
        <v>3665</v>
      </c>
      <c r="S11" s="27" t="s">
        <v>3660</v>
      </c>
      <c r="T11" s="27" t="s">
        <v>3658</v>
      </c>
      <c r="U11" s="27" t="s">
        <v>3652</v>
      </c>
      <c r="V11" s="27" t="s">
        <v>3632</v>
      </c>
      <c r="W11" s="27" t="s">
        <v>3583</v>
      </c>
      <c r="X11" s="27" t="s">
        <v>3637</v>
      </c>
      <c r="Y11" s="27" t="s">
        <v>3610</v>
      </c>
      <c r="Z11" s="27" t="s">
        <v>3594</v>
      </c>
      <c r="AA11" s="27" t="s">
        <v>3614</v>
      </c>
      <c r="AB11" s="27" t="s">
        <v>3642</v>
      </c>
      <c r="AC11" s="27" t="s">
        <v>3589</v>
      </c>
      <c r="AD11" s="27" t="s">
        <v>3647</v>
      </c>
      <c r="AE11" s="27" t="s">
        <v>3963</v>
      </c>
    </row>
    <row r="12" spans="1:31" x14ac:dyDescent="0.45">
      <c r="A12" s="35" t="s">
        <v>6</v>
      </c>
      <c r="B12" s="28" t="s">
        <v>3577</v>
      </c>
      <c r="C12" s="28" t="s">
        <v>3600</v>
      </c>
      <c r="D12" s="28" t="s">
        <v>3605</v>
      </c>
      <c r="E12" s="28" t="s">
        <v>3630</v>
      </c>
      <c r="F12" s="28" t="s">
        <v>3685</v>
      </c>
      <c r="G12" s="28" t="s">
        <v>3698</v>
      </c>
      <c r="H12" s="28" t="s">
        <v>3688</v>
      </c>
      <c r="I12" s="28" t="s">
        <v>3692</v>
      </c>
      <c r="J12" s="28" t="s">
        <v>3584</v>
      </c>
      <c r="K12" s="28" t="s">
        <v>3625</v>
      </c>
      <c r="L12" s="28" t="s">
        <v>3621</v>
      </c>
      <c r="M12" s="28" t="s">
        <v>3618</v>
      </c>
      <c r="N12" s="28" t="s">
        <v>3700</v>
      </c>
      <c r="O12" s="28" t="s">
        <v>3707</v>
      </c>
      <c r="P12" s="28" t="s">
        <v>3710</v>
      </c>
      <c r="Q12" s="28" t="s">
        <v>3714</v>
      </c>
      <c r="R12" s="28" t="s">
        <v>3666</v>
      </c>
      <c r="S12" s="28" t="s">
        <v>3661</v>
      </c>
      <c r="T12" s="28" t="s">
        <v>3659</v>
      </c>
      <c r="U12" s="28" t="s">
        <v>3653</v>
      </c>
      <c r="V12" s="28" t="s">
        <v>3633</v>
      </c>
      <c r="W12" s="28" t="s">
        <v>3597</v>
      </c>
      <c r="X12" s="28" t="s">
        <v>3638</v>
      </c>
      <c r="Y12" s="163" t="s">
        <v>3607</v>
      </c>
      <c r="Z12" s="28" t="s">
        <v>3592</v>
      </c>
      <c r="AA12" s="28" t="s">
        <v>3615</v>
      </c>
      <c r="AB12" s="28" t="s">
        <v>3643</v>
      </c>
      <c r="AC12" s="28" t="s">
        <v>3590</v>
      </c>
      <c r="AD12" s="28" t="s">
        <v>3648</v>
      </c>
      <c r="AE12" s="27" t="s">
        <v>3586</v>
      </c>
    </row>
    <row r="13" spans="1:31" x14ac:dyDescent="0.45">
      <c r="A13" s="35" t="s">
        <v>3601</v>
      </c>
      <c r="B13" s="161">
        <v>44239</v>
      </c>
      <c r="C13" s="161">
        <v>44239</v>
      </c>
      <c r="D13" s="161">
        <v>42684</v>
      </c>
      <c r="E13" s="161">
        <v>44239</v>
      </c>
      <c r="F13" s="161">
        <v>43367</v>
      </c>
      <c r="G13" s="161">
        <v>44239</v>
      </c>
      <c r="H13" s="161">
        <v>44239</v>
      </c>
      <c r="I13" s="161">
        <v>42691</v>
      </c>
      <c r="J13" s="161">
        <v>42684</v>
      </c>
      <c r="K13" s="161">
        <v>44239</v>
      </c>
      <c r="L13" s="161">
        <v>43367</v>
      </c>
      <c r="M13" s="161">
        <v>44239</v>
      </c>
      <c r="N13" s="161">
        <v>42691</v>
      </c>
      <c r="O13" s="161">
        <v>42691</v>
      </c>
      <c r="P13" s="161">
        <v>43808</v>
      </c>
      <c r="Q13" s="161">
        <v>42993</v>
      </c>
      <c r="R13" s="161">
        <v>44239</v>
      </c>
      <c r="S13" s="161">
        <v>42993</v>
      </c>
      <c r="T13" s="161">
        <v>42684</v>
      </c>
      <c r="U13" s="161">
        <v>42684</v>
      </c>
      <c r="V13" s="161">
        <v>44239</v>
      </c>
      <c r="W13" s="161">
        <v>42684</v>
      </c>
      <c r="X13" s="161">
        <v>42684</v>
      </c>
      <c r="Y13" s="161">
        <v>43367</v>
      </c>
      <c r="Z13" s="161">
        <v>43367</v>
      </c>
      <c r="AA13" s="161">
        <v>42684</v>
      </c>
      <c r="AB13" s="161">
        <v>42684</v>
      </c>
      <c r="AC13" s="161">
        <v>44239</v>
      </c>
      <c r="AD13" s="161">
        <v>42684</v>
      </c>
      <c r="AE13" s="161">
        <v>43808</v>
      </c>
    </row>
  </sheetData>
  <hyperlinks>
    <hyperlink ref="B12" r:id="rId1" display="http://www.alpineenergy.co.nz/" xr:uid="{8852FD9F-EF3D-4735-B278-217724BAA832}"/>
    <hyperlink ref="J12" r:id="rId2" display="http://www.eil.co.nz/" xr:uid="{0FFC4272-55F6-4FC0-8D41-2A9C11BB47EC}"/>
    <hyperlink ref="AC12" r:id="rId3" xr:uid="{DD7AA263-9266-42BF-B1B4-48619ADDD94C}"/>
    <hyperlink ref="Z12" r:id="rId4" xr:uid="{5B77905F-7DC4-4EF1-B756-C68AC81454D6}"/>
    <hyperlink ref="W12" r:id="rId5" display="http://www.tpcl.co.nz/" xr:uid="{BB927141-16D5-418A-AD30-610EA9C2B5D8}"/>
    <hyperlink ref="C12" r:id="rId6" display="http://www.auroraenergy.co.nz/" xr:uid="{AD0ADBDA-ECEF-4D66-A4E0-20B5638B1375}"/>
    <hyperlink ref="D12" r:id="rId7" display="http://www.bullerelectricity.co.nz/" xr:uid="{B7B47E04-123D-4D7A-BF14-78B1440D79AA}"/>
    <hyperlink ref="Y12" r:id="rId8" display="http://www.unison.co.nz/" xr:uid="{200E3DC7-85CD-4D60-B01A-B3CF4398DCD7}"/>
    <hyperlink ref="AA12" r:id="rId9" display="http://www.wel.co.nz/" xr:uid="{6971C9E8-A048-47E0-BA9F-2581BBE1B9E7}"/>
    <hyperlink ref="M12" r:id="rId10" display="http://www.marlboroughlines.co.nz/" xr:uid="{BB7CCE9F-9A75-4FCF-B75A-297971D3B2A0}"/>
    <hyperlink ref="L12" r:id="rId11" display="http://www.mainpower.co.nz/" xr:uid="{D2E838AA-909F-4A5B-B9BB-32F732226042}"/>
    <hyperlink ref="K12" r:id="rId12" xr:uid="{E0AF504C-FD5A-4159-B521-4C5AAF6D50D1}"/>
    <hyperlink ref="E12" r:id="rId13" display="http://www.centralines.co.nz/" xr:uid="{6A2FF7E6-C23C-4D56-8BF2-E1C4D2876FF6}"/>
    <hyperlink ref="V12" r:id="rId14" display="http://www.thelinescompany.co.nz/" xr:uid="{352FAEC9-6C19-4496-906F-BAA77A391C5A}"/>
    <hyperlink ref="X12" r:id="rId15" display="http://www.topenergy.co.nz/" xr:uid="{7ACAAC8D-F867-4444-9EAC-0F4484BFA4C0}"/>
    <hyperlink ref="AB12" r:id="rId16" display="http://www.waipanetworks.co.nz/" xr:uid="{09E6B82C-0D16-4062-844A-F2F32550F7A0}"/>
    <hyperlink ref="AD12" r:id="rId17" display="http://www.westpower.co.nz/" xr:uid="{188203D2-2272-4031-A7F6-421441C92CA6}"/>
    <hyperlink ref="U12" r:id="rId18" display="http://www.scanpower.co.nz/" xr:uid="{780A3376-0629-475F-B530-26FABDD37404}"/>
    <hyperlink ref="T12" r:id="rId19" display="http://www.powerco.co.nz/" xr:uid="{EC22150B-983D-4A84-8A9C-812353BFF44E}"/>
    <hyperlink ref="S12" r:id="rId20" xr:uid="{DD224904-BBEA-4A19-8D47-7084775B3D3C}"/>
    <hyperlink ref="R12" r:id="rId21" display="http://www.oriongroup.co.nz/" xr:uid="{FEEBB26B-64DF-400B-993C-514EF7D41106}"/>
    <hyperlink ref="F12" r:id="rId22" xr:uid="{0F0E02ED-ACA7-4EF7-B8F8-259C66C301B3}"/>
    <hyperlink ref="H12" r:id="rId23" xr:uid="{60917836-F983-46D4-9DA0-ADD7DF597351}"/>
    <hyperlink ref="I12" r:id="rId24" xr:uid="{73A23CBF-7301-42EC-BAE7-C4914CD447A0}"/>
    <hyperlink ref="G12" r:id="rId25" xr:uid="{4DE40D85-9A29-4D58-91BE-05F83C066585}"/>
    <hyperlink ref="N12" r:id="rId26" xr:uid="{BDC00003-B089-40D1-A386-C4B5B244DF37}"/>
    <hyperlink ref="O12" r:id="rId27" display="http://www.networktasman.co.nz/" xr:uid="{EF756F42-9230-4B72-A7F8-F98515E5EC4E}"/>
    <hyperlink ref="P12" r:id="rId28" xr:uid="{7673BC5F-EA86-4EF3-ADB1-932E7DB14643}"/>
    <hyperlink ref="Q12" r:id="rId29" xr:uid="{666A218C-CCE0-4A97-8401-5E8B2520A32E}"/>
  </hyperlinks>
  <pageMargins left="0.7" right="0.7" top="0.75" bottom="0.75" header="0.3" footer="0.3"/>
  <pageSetup paperSize="9" orientation="portrait" r:id="rId3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30"/>
  <sheetViews>
    <sheetView workbookViewId="0">
      <selection activeCell="H15" sqref="H15"/>
    </sheetView>
  </sheetViews>
  <sheetFormatPr defaultRowHeight="14.25" x14ac:dyDescent="0.45"/>
  <sheetData>
    <row r="1" spans="1:5" x14ac:dyDescent="0.45">
      <c r="A1" t="s">
        <v>3513</v>
      </c>
      <c r="B1" t="s">
        <v>40</v>
      </c>
      <c r="C1" t="s">
        <v>6338</v>
      </c>
      <c r="D1" t="s">
        <v>6339</v>
      </c>
      <c r="E1" t="s">
        <v>101</v>
      </c>
    </row>
    <row r="2" spans="1:5" x14ac:dyDescent="0.45">
      <c r="A2" t="s">
        <v>48</v>
      </c>
      <c r="B2" s="150">
        <v>2020</v>
      </c>
      <c r="C2" s="150">
        <v>18</v>
      </c>
      <c r="D2" s="150">
        <v>12</v>
      </c>
      <c r="E2" s="150">
        <v>0.66666668653488159</v>
      </c>
    </row>
    <row r="3" spans="1:5" x14ac:dyDescent="0.45">
      <c r="A3" t="s">
        <v>49</v>
      </c>
      <c r="B3" s="150">
        <v>2020</v>
      </c>
      <c r="C3" s="150">
        <v>39</v>
      </c>
      <c r="D3" s="150">
        <v>5</v>
      </c>
      <c r="E3" s="150">
        <v>0.12820513546466827</v>
      </c>
    </row>
    <row r="4" spans="1:5" x14ac:dyDescent="0.45">
      <c r="A4" t="s">
        <v>50</v>
      </c>
      <c r="B4" s="150">
        <v>2020</v>
      </c>
      <c r="C4" s="150">
        <v>3</v>
      </c>
      <c r="D4" s="150">
        <v>0</v>
      </c>
      <c r="E4" s="150">
        <v>0</v>
      </c>
    </row>
    <row r="5" spans="1:5" x14ac:dyDescent="0.45">
      <c r="A5" t="s">
        <v>51</v>
      </c>
      <c r="B5" s="150">
        <v>2020</v>
      </c>
      <c r="C5" s="150">
        <v>5</v>
      </c>
      <c r="D5" s="150">
        <v>2</v>
      </c>
      <c r="E5" s="150">
        <v>0.40000000596046448</v>
      </c>
    </row>
    <row r="6" spans="1:5" x14ac:dyDescent="0.45">
      <c r="A6" t="s">
        <v>52</v>
      </c>
      <c r="B6" s="150">
        <v>2020</v>
      </c>
      <c r="C6" s="150">
        <v>8</v>
      </c>
      <c r="D6" s="150">
        <v>3</v>
      </c>
      <c r="E6" s="150">
        <v>0.375</v>
      </c>
    </row>
    <row r="7" spans="1:5" x14ac:dyDescent="0.45">
      <c r="A7" t="s">
        <v>4986</v>
      </c>
      <c r="B7" s="150">
        <v>2020</v>
      </c>
      <c r="C7" s="150">
        <v>22</v>
      </c>
      <c r="D7" s="150">
        <v>15</v>
      </c>
      <c r="E7" s="150">
        <v>0.68181818723678589</v>
      </c>
    </row>
    <row r="8" spans="1:5" x14ac:dyDescent="0.45">
      <c r="A8" t="s">
        <v>53</v>
      </c>
      <c r="B8" s="150">
        <v>2020</v>
      </c>
      <c r="C8" s="150">
        <v>22</v>
      </c>
      <c r="D8" s="150">
        <v>15</v>
      </c>
      <c r="E8" s="150">
        <v>0.68181818723678589</v>
      </c>
    </row>
    <row r="9" spans="1:5" x14ac:dyDescent="0.45">
      <c r="A9" t="s">
        <v>54</v>
      </c>
      <c r="B9" s="150">
        <v>2020</v>
      </c>
      <c r="C9" s="150">
        <v>10</v>
      </c>
      <c r="D9" s="150">
        <v>2</v>
      </c>
      <c r="E9" s="150">
        <v>0.20000000298023224</v>
      </c>
    </row>
    <row r="10" spans="1:5" x14ac:dyDescent="0.45">
      <c r="A10" t="s">
        <v>56</v>
      </c>
      <c r="B10" s="150">
        <v>2020</v>
      </c>
      <c r="C10" s="150">
        <v>4</v>
      </c>
      <c r="D10" s="150">
        <v>2</v>
      </c>
      <c r="E10" s="150">
        <v>0.5</v>
      </c>
    </row>
    <row r="11" spans="1:5" x14ac:dyDescent="0.45">
      <c r="A11" t="s">
        <v>57</v>
      </c>
      <c r="B11" s="150">
        <v>2020</v>
      </c>
      <c r="C11" s="150">
        <v>10</v>
      </c>
      <c r="D11" s="150">
        <v>6</v>
      </c>
      <c r="E11" s="150">
        <v>0.60000002384185791</v>
      </c>
    </row>
    <row r="12" spans="1:5" x14ac:dyDescent="0.45">
      <c r="A12" t="s">
        <v>58</v>
      </c>
      <c r="B12" s="150">
        <v>2020</v>
      </c>
      <c r="C12" s="150">
        <v>16</v>
      </c>
      <c r="D12" s="150">
        <v>14</v>
      </c>
      <c r="E12" s="150">
        <v>0.875</v>
      </c>
    </row>
    <row r="13" spans="1:5" x14ac:dyDescent="0.45">
      <c r="A13" t="s">
        <v>59</v>
      </c>
      <c r="B13" s="150">
        <v>2020</v>
      </c>
      <c r="C13" s="150">
        <v>16</v>
      </c>
      <c r="D13" s="150">
        <v>2</v>
      </c>
      <c r="E13" s="150">
        <v>0.125</v>
      </c>
    </row>
    <row r="14" spans="1:5" x14ac:dyDescent="0.45">
      <c r="A14" t="s">
        <v>60</v>
      </c>
      <c r="B14" s="150">
        <v>2020</v>
      </c>
      <c r="C14" s="150">
        <v>1</v>
      </c>
      <c r="D14" s="150">
        <v>0</v>
      </c>
      <c r="E14" s="150">
        <v>0</v>
      </c>
    </row>
    <row r="15" spans="1:5" x14ac:dyDescent="0.45">
      <c r="A15" t="s">
        <v>61</v>
      </c>
      <c r="B15" s="150">
        <v>2020</v>
      </c>
      <c r="C15" s="150">
        <v>13</v>
      </c>
      <c r="D15" s="150">
        <v>3</v>
      </c>
      <c r="E15" s="150">
        <v>0.23076923191547394</v>
      </c>
    </row>
    <row r="16" spans="1:5" x14ac:dyDescent="0.45">
      <c r="A16" t="s">
        <v>62</v>
      </c>
      <c r="B16" s="150">
        <v>2020</v>
      </c>
      <c r="C16" s="150">
        <v>16</v>
      </c>
      <c r="D16" s="150">
        <v>0</v>
      </c>
      <c r="E16" s="150">
        <v>0</v>
      </c>
    </row>
    <row r="17" spans="1:5" x14ac:dyDescent="0.45">
      <c r="A17" t="s">
        <v>63</v>
      </c>
      <c r="B17" s="150">
        <v>2020</v>
      </c>
      <c r="C17" s="150">
        <v>19</v>
      </c>
      <c r="D17" s="150">
        <v>11</v>
      </c>
      <c r="E17" s="150">
        <v>0.57894736528396606</v>
      </c>
    </row>
    <row r="18" spans="1:5" x14ac:dyDescent="0.45">
      <c r="A18" t="s">
        <v>64</v>
      </c>
      <c r="B18" s="150">
        <v>2020</v>
      </c>
      <c r="C18" s="150">
        <v>46</v>
      </c>
      <c r="D18" s="150">
        <v>15</v>
      </c>
      <c r="E18" s="150">
        <v>0.32608696818351746</v>
      </c>
    </row>
    <row r="19" spans="1:5" x14ac:dyDescent="0.45">
      <c r="A19" t="s">
        <v>65</v>
      </c>
      <c r="B19" s="150">
        <v>2020</v>
      </c>
      <c r="C19" s="150">
        <v>35</v>
      </c>
      <c r="D19" s="150">
        <v>30</v>
      </c>
      <c r="E19" s="150">
        <v>0.8571428656578064</v>
      </c>
    </row>
    <row r="20" spans="1:5" x14ac:dyDescent="0.45">
      <c r="A20" t="s">
        <v>66</v>
      </c>
      <c r="B20" s="150">
        <v>2020</v>
      </c>
      <c r="C20" s="150">
        <v>120</v>
      </c>
      <c r="D20" s="150">
        <v>92</v>
      </c>
      <c r="E20" s="150">
        <v>0.76666665077209473</v>
      </c>
    </row>
    <row r="21" spans="1:5" x14ac:dyDescent="0.45">
      <c r="A21" t="s">
        <v>67</v>
      </c>
      <c r="B21" s="150">
        <v>2020</v>
      </c>
      <c r="C21" s="150">
        <v>1</v>
      </c>
      <c r="D21" s="150">
        <v>0</v>
      </c>
      <c r="E21" s="150">
        <v>0</v>
      </c>
    </row>
    <row r="22" spans="1:5" x14ac:dyDescent="0.45">
      <c r="A22" t="s">
        <v>68</v>
      </c>
      <c r="B22" s="150">
        <v>2020</v>
      </c>
      <c r="C22" s="150">
        <v>29</v>
      </c>
      <c r="D22" s="150">
        <v>26</v>
      </c>
      <c r="E22" s="150">
        <v>0.89655172824859619</v>
      </c>
    </row>
    <row r="23" spans="1:5" x14ac:dyDescent="0.45">
      <c r="A23" t="s">
        <v>69</v>
      </c>
      <c r="B23" s="150">
        <v>2020</v>
      </c>
      <c r="C23" s="150">
        <v>37</v>
      </c>
      <c r="D23" s="150">
        <v>23</v>
      </c>
      <c r="E23" s="150">
        <v>0.62162160873413086</v>
      </c>
    </row>
    <row r="24" spans="1:5" x14ac:dyDescent="0.45">
      <c r="A24" t="s">
        <v>70</v>
      </c>
      <c r="B24" s="150">
        <v>2020</v>
      </c>
      <c r="C24" s="150">
        <v>15</v>
      </c>
      <c r="D24" s="150">
        <v>7</v>
      </c>
      <c r="E24" s="150">
        <v>0.46666666865348816</v>
      </c>
    </row>
    <row r="25" spans="1:5" x14ac:dyDescent="0.45">
      <c r="A25" t="s">
        <v>71</v>
      </c>
      <c r="B25" s="150">
        <v>2020</v>
      </c>
      <c r="C25" s="150">
        <v>40</v>
      </c>
      <c r="D25" s="150">
        <v>21</v>
      </c>
      <c r="E25" s="150">
        <v>0.52499997615814209</v>
      </c>
    </row>
    <row r="26" spans="1:5" x14ac:dyDescent="0.45">
      <c r="A26" t="s">
        <v>72</v>
      </c>
      <c r="B26" s="150">
        <v>2020</v>
      </c>
      <c r="C26" s="150">
        <v>113</v>
      </c>
      <c r="D26" s="150">
        <v>71</v>
      </c>
      <c r="E26" s="150">
        <v>0.62831860780715942</v>
      </c>
    </row>
    <row r="27" spans="1:5" x14ac:dyDescent="0.45">
      <c r="A27" t="s">
        <v>73</v>
      </c>
      <c r="B27" s="150">
        <v>2020</v>
      </c>
      <c r="C27" s="150">
        <v>27</v>
      </c>
      <c r="D27" s="150">
        <v>9</v>
      </c>
      <c r="E27" s="150">
        <v>0.3333333432674408</v>
      </c>
    </row>
    <row r="28" spans="1:5" x14ac:dyDescent="0.45">
      <c r="A28" t="s">
        <v>74</v>
      </c>
      <c r="B28" s="150">
        <v>2020</v>
      </c>
      <c r="C28" s="150">
        <v>2</v>
      </c>
      <c r="D28" s="150">
        <v>2</v>
      </c>
      <c r="E28" s="150">
        <v>1</v>
      </c>
    </row>
    <row r="29" spans="1:5" x14ac:dyDescent="0.45">
      <c r="A29" t="s">
        <v>75</v>
      </c>
      <c r="B29" s="150">
        <v>2020</v>
      </c>
      <c r="C29" s="150">
        <v>28</v>
      </c>
      <c r="D29" s="150">
        <v>12</v>
      </c>
      <c r="E29" s="150">
        <v>0.4285714328289032</v>
      </c>
    </row>
    <row r="30" spans="1:5" x14ac:dyDescent="0.45">
      <c r="A30" t="s">
        <v>76</v>
      </c>
      <c r="B30" s="150">
        <v>2020</v>
      </c>
      <c r="C30" s="150">
        <v>19</v>
      </c>
      <c r="D30" s="150">
        <v>3</v>
      </c>
      <c r="E30" s="150">
        <v>0.15789473056793213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Cover</vt:lpstr>
      <vt:lpstr>One-pager</vt:lpstr>
      <vt:lpstr>Calculations</vt:lpstr>
      <vt:lpstr>dataset</vt:lpstr>
      <vt:lpstr>assets</vt:lpstr>
      <vt:lpstr>line charges</vt:lpstr>
      <vt:lpstr>company details</vt:lpstr>
      <vt:lpstr>capacity</vt:lpstr>
      <vt:lpstr>assets</vt:lpstr>
      <vt:lpstr>capacity</vt:lpstr>
      <vt:lpstr>company_details</vt:lpstr>
      <vt:lpstr>data</vt:lpstr>
      <vt:lpstr>dataset</vt:lpstr>
      <vt:lpstr>edb_name</vt:lpstr>
      <vt:lpstr>edb_name_asset</vt:lpstr>
      <vt:lpstr>latest_year</vt:lpstr>
      <vt:lpstr>line_charges</vt:lpstr>
      <vt:lpstr>Cover!Print_Area</vt:lpstr>
      <vt:lpstr>'One-pager'!Print_Area</vt:lpstr>
      <vt:lpstr>r_rank</vt:lpstr>
      <vt:lpstr>x_rank</vt:lpstr>
      <vt:lpstr>xllookup</vt:lpstr>
      <vt:lpstr>y_rank</vt:lpstr>
    </vt:vector>
  </TitlesOfParts>
  <Company>Commerce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Wallace</dc:creator>
  <cp:lastModifiedBy>Ananya Shamihoke</cp:lastModifiedBy>
  <cp:lastPrinted>2021-03-22T20:36:18Z</cp:lastPrinted>
  <dcterms:created xsi:type="dcterms:W3CDTF">2012-07-04T01:49:43Z</dcterms:created>
  <dcterms:modified xsi:type="dcterms:W3CDTF">2021-06-15T21:20:18Z</dcterms:modified>
</cp:coreProperties>
</file>